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hidePivotFieldList="1" defaultThemeVersion="166925"/>
  <mc:AlternateContent xmlns:mc="http://schemas.openxmlformats.org/markup-compatibility/2006">
    <mc:Choice Requires="x15">
      <x15ac:absPath xmlns:x15ac="http://schemas.microsoft.com/office/spreadsheetml/2010/11/ac" url="https://energiforetagensverige-my.sharepoint.com/personal/raziyeh_khodayari_energiforetagen_se/Documents/Miljo/Miljövärdering av fjärrvärme/Lokala miljövärden/Lokala Miljövärden 2020/publicering o kommunikation/20210608/"/>
    </mc:Choice>
  </mc:AlternateContent>
  <xr:revisionPtr revIDLastSave="9" documentId="13_ncr:1_{79A8B794-2A7D-40EF-AF7F-FA1074654F06}" xr6:coauthVersionLast="47" xr6:coauthVersionMax="47" xr10:uidLastSave="{A366DD25-1D53-4162-A4FB-56565D86145E}"/>
  <workbookProtection workbookAlgorithmName="SHA-512" workbookHashValue="ZZjmCn6H7ybWqahgzT/WAU2As3GiBg3d/6Esix6LGP3czX3Qp4QWJPaE0M6ZnZmaQtLWedxg2qiBO4V5irXVPA==" workbookSaltValue="vTl/7j1xrHGXEg9HrCvRxQ==" workbookSpinCount="100000" lockStructure="1"/>
  <bookViews>
    <workbookView xWindow="-110" yWindow="-110" windowWidth="19420" windowHeight="10420" tabRatio="761" firstSheet="21" activeTab="21" xr2:uid="{B33A47AB-5EF3-45EE-9D56-C967DE506BB5}"/>
  </bookViews>
  <sheets>
    <sheet name="Blad1" sheetId="33" state="hidden" r:id="rId1"/>
    <sheet name="Dubbletter och namnändringar" sheetId="10" state="hidden" r:id="rId2"/>
    <sheet name="Balans köpt_såld fjv" sheetId="8" state="hidden" r:id="rId3"/>
    <sheet name="Egen hetvattenprod" sheetId="4" state="hidden" r:id="rId4"/>
    <sheet name="Köpt hetvatten" sheetId="2" state="hidden" r:id="rId5"/>
    <sheet name="Kraftvärmeprod" sheetId="5" state="hidden" r:id="rId6"/>
    <sheet name="Slutlig allokering kvv" sheetId="11" state="hidden" r:id="rId7"/>
    <sheet name="Allokerat till el" sheetId="12" state="hidden" r:id="rId8"/>
    <sheet name="Spillvärme" sheetId="6" state="hidden" r:id="rId9"/>
    <sheet name="Miljö" sheetId="3" state="hidden" r:id="rId10"/>
    <sheet name="Leveranser" sheetId="1" state="hidden" r:id="rId11"/>
    <sheet name="Tillförd energi" sheetId="13" state="hidden" r:id="rId12"/>
    <sheet name="Totalt" sheetId="14" state="hidden" r:id="rId13"/>
    <sheet name="Tillförda bränslen per nät" sheetId="15" state="hidden" r:id="rId14"/>
    <sheet name="Sammanfattning bränslen" sheetId="26" state="hidden" r:id="rId15"/>
    <sheet name="Viktade värden el" sheetId="17" state="hidden" r:id="rId16"/>
    <sheet name="Miljövärden" sheetId="7" state="hidden" r:id="rId17"/>
    <sheet name="Miljövärden urval för publ" sheetId="18" state="hidden" r:id="rId18"/>
    <sheet name="Miljövärden för publ företag" sheetId="19" state="hidden" r:id="rId19"/>
    <sheet name="Underlagsinformation" sheetId="20" state="hidden" r:id="rId20"/>
    <sheet name="Underlag till diagram" sheetId="21" state="hidden" r:id="rId21"/>
    <sheet name="Redovisning för kunder" sheetId="32" r:id="rId22"/>
    <sheet name="Emissionsfaktorer" sheetId="25" r:id="rId23"/>
  </sheets>
  <definedNames>
    <definedName name="_xlnm._FilterDatabase" localSheetId="7" hidden="1">'Allokerat till el'!$A$2:$AT$408</definedName>
    <definedName name="_xlnm._FilterDatabase" localSheetId="3" hidden="1">'Egen hetvattenprod'!$A$1:$BK$451</definedName>
    <definedName name="_xlnm._FilterDatabase" localSheetId="5" hidden="1">Kraftvärmeprod!$A$1:$BF$451</definedName>
    <definedName name="_xlnm._FilterDatabase" localSheetId="4" hidden="1">'Köpt hetvatten'!$A$1:$X$1</definedName>
    <definedName name="_xlnm._FilterDatabase" localSheetId="10" hidden="1">Leveranser!$A$1:$X$451</definedName>
    <definedName name="_xlnm._FilterDatabase" localSheetId="9" hidden="1">Miljö!$A$1:$AC$451</definedName>
    <definedName name="_xlnm._FilterDatabase" localSheetId="16" hidden="1">Miljövärden!$A$2:$M$559</definedName>
    <definedName name="_xlnm._FilterDatabase" localSheetId="17" hidden="1">'Miljövärden urval för publ'!$A$2:$R$2</definedName>
    <definedName name="_xlnm._FilterDatabase" localSheetId="6" hidden="1">'Slutlig allokering kvv'!$A$1:$BA$450</definedName>
    <definedName name="_xlnm._FilterDatabase" localSheetId="8" hidden="1">Spillvärme!$A$1:$J$1</definedName>
    <definedName name="_xlnm._FilterDatabase" localSheetId="13" hidden="1">'Tillförda bränslen per nät'!$A$2:$BS$408</definedName>
    <definedName name="_xlnm._FilterDatabase" localSheetId="12" hidden="1">Totalt!$A$1:$CA$407</definedName>
    <definedName name="_xlnm._FilterDatabase" localSheetId="15" hidden="1">'Viktade värden el'!$A$1:$R$1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2" i="11" l="1"/>
  <c r="G39" i="32" l="1"/>
  <c r="C41" i="32" s="1"/>
  <c r="BK3" i="4" l="1"/>
  <c r="BK4" i="4"/>
  <c r="BK5" i="4"/>
  <c r="BK6" i="4"/>
  <c r="BK7" i="4"/>
  <c r="BK8" i="4"/>
  <c r="BK9" i="4"/>
  <c r="BK10" i="4"/>
  <c r="BK11" i="4"/>
  <c r="BK12" i="4"/>
  <c r="BK13" i="4"/>
  <c r="BK14" i="4"/>
  <c r="BK15" i="4"/>
  <c r="BK16" i="4"/>
  <c r="BK17" i="4"/>
  <c r="BK18" i="4"/>
  <c r="BK19" i="4"/>
  <c r="BK20" i="4"/>
  <c r="BK21" i="4"/>
  <c r="BK22" i="4"/>
  <c r="BK23" i="4"/>
  <c r="BK24" i="4"/>
  <c r="BK25" i="4"/>
  <c r="BK26" i="4"/>
  <c r="BK27" i="4"/>
  <c r="BK28" i="4"/>
  <c r="BK29" i="4"/>
  <c r="BK30" i="4"/>
  <c r="BK31" i="4"/>
  <c r="BK32" i="4"/>
  <c r="BK33" i="4"/>
  <c r="BK34" i="4"/>
  <c r="BK35" i="4"/>
  <c r="BK36" i="4"/>
  <c r="BK37" i="4"/>
  <c r="BK38" i="4"/>
  <c r="BK39" i="4"/>
  <c r="BK40" i="4"/>
  <c r="BK41" i="4"/>
  <c r="BK42" i="4"/>
  <c r="BK43" i="4"/>
  <c r="BK44" i="4"/>
  <c r="BK45" i="4"/>
  <c r="BK46" i="4"/>
  <c r="BK47" i="4"/>
  <c r="BK48" i="4"/>
  <c r="BK49" i="4"/>
  <c r="BK50" i="4"/>
  <c r="BK51" i="4"/>
  <c r="BK52" i="4"/>
  <c r="BK53" i="4"/>
  <c r="BK54" i="4"/>
  <c r="BK55" i="4"/>
  <c r="BK56" i="4"/>
  <c r="BK57" i="4"/>
  <c r="BK58" i="4"/>
  <c r="BK59" i="4"/>
  <c r="BK60" i="4"/>
  <c r="BK61" i="4"/>
  <c r="BK62" i="4"/>
  <c r="BK63" i="4"/>
  <c r="BK64" i="4"/>
  <c r="BK65" i="4"/>
  <c r="BK66" i="4"/>
  <c r="BK67" i="4"/>
  <c r="BK68" i="4"/>
  <c r="BK69" i="4"/>
  <c r="BK70" i="4"/>
  <c r="BK71" i="4"/>
  <c r="BK72" i="4"/>
  <c r="BK73" i="4"/>
  <c r="BK74" i="4"/>
  <c r="BK75" i="4"/>
  <c r="BK76" i="4"/>
  <c r="BK77" i="4"/>
  <c r="BK78" i="4"/>
  <c r="BK79" i="4"/>
  <c r="BK80" i="4"/>
  <c r="BK81" i="4"/>
  <c r="BK82" i="4"/>
  <c r="BK83" i="4"/>
  <c r="BK84" i="4"/>
  <c r="BK85" i="4"/>
  <c r="BK86" i="4"/>
  <c r="BK87" i="4"/>
  <c r="BK88" i="4"/>
  <c r="BK89" i="4"/>
  <c r="BK90" i="4"/>
  <c r="BK91" i="4"/>
  <c r="BK92" i="4"/>
  <c r="BK93" i="4"/>
  <c r="BK94" i="4"/>
  <c r="BK95" i="4"/>
  <c r="BK96" i="4"/>
  <c r="BK97" i="4"/>
  <c r="BK98" i="4"/>
  <c r="BK99" i="4"/>
  <c r="BK100" i="4"/>
  <c r="BK101" i="4"/>
  <c r="BK102" i="4"/>
  <c r="BK103" i="4"/>
  <c r="BK104" i="4"/>
  <c r="BK105" i="4"/>
  <c r="BK106" i="4"/>
  <c r="BK107" i="4"/>
  <c r="BK108" i="4"/>
  <c r="BK109" i="4"/>
  <c r="BK110" i="4"/>
  <c r="BK111" i="4"/>
  <c r="BK112" i="4"/>
  <c r="BK113" i="4"/>
  <c r="BK114" i="4"/>
  <c r="BK115" i="4"/>
  <c r="BK116" i="4"/>
  <c r="BK117" i="4"/>
  <c r="BK118" i="4"/>
  <c r="BK119" i="4"/>
  <c r="BK120" i="4"/>
  <c r="BK121" i="4"/>
  <c r="BK122" i="4"/>
  <c r="BK123" i="4"/>
  <c r="BK124" i="4"/>
  <c r="BK125" i="4"/>
  <c r="BK126" i="4"/>
  <c r="BK127" i="4"/>
  <c r="BK128" i="4"/>
  <c r="BK129" i="4"/>
  <c r="BK130" i="4"/>
  <c r="BK131" i="4"/>
  <c r="BK132" i="4"/>
  <c r="BK133" i="4"/>
  <c r="BK134" i="4"/>
  <c r="BK135" i="4"/>
  <c r="BK136" i="4"/>
  <c r="BK137" i="4"/>
  <c r="BK138" i="4"/>
  <c r="BK139" i="4"/>
  <c r="BK140" i="4"/>
  <c r="BK141" i="4"/>
  <c r="BK142" i="4"/>
  <c r="BK143" i="4"/>
  <c r="BK144" i="4"/>
  <c r="BK145" i="4"/>
  <c r="BK146" i="4"/>
  <c r="BK147" i="4"/>
  <c r="BK148" i="4"/>
  <c r="BK149" i="4"/>
  <c r="BK150" i="4"/>
  <c r="BK151" i="4"/>
  <c r="BK152" i="4"/>
  <c r="BK153" i="4"/>
  <c r="BK154" i="4"/>
  <c r="BK155" i="4"/>
  <c r="BK156" i="4"/>
  <c r="BK157" i="4"/>
  <c r="BK158" i="4"/>
  <c r="BK159" i="4"/>
  <c r="BK160" i="4"/>
  <c r="BK161" i="4"/>
  <c r="BK162" i="4"/>
  <c r="BK163" i="4"/>
  <c r="BK164" i="4"/>
  <c r="BK165" i="4"/>
  <c r="BK166" i="4"/>
  <c r="BK167" i="4"/>
  <c r="BK168" i="4"/>
  <c r="BK169" i="4"/>
  <c r="BK170" i="4"/>
  <c r="BK171" i="4"/>
  <c r="BK172" i="4"/>
  <c r="BK173" i="4"/>
  <c r="BK174" i="4"/>
  <c r="BK175" i="4"/>
  <c r="BK176" i="4"/>
  <c r="BK177" i="4"/>
  <c r="BK178" i="4"/>
  <c r="BK179" i="4"/>
  <c r="BK180" i="4"/>
  <c r="BK181" i="4"/>
  <c r="BK182" i="4"/>
  <c r="BK183" i="4"/>
  <c r="BK184" i="4"/>
  <c r="BK185" i="4"/>
  <c r="BK186" i="4"/>
  <c r="BK187" i="4"/>
  <c r="BK188" i="4"/>
  <c r="BK189" i="4"/>
  <c r="BK190" i="4"/>
  <c r="BK191" i="4"/>
  <c r="BK192" i="4"/>
  <c r="BK193" i="4"/>
  <c r="BK194" i="4"/>
  <c r="BK195" i="4"/>
  <c r="BK196" i="4"/>
  <c r="BK197" i="4"/>
  <c r="BK198" i="4"/>
  <c r="BK199" i="4"/>
  <c r="BK200" i="4"/>
  <c r="BK201" i="4"/>
  <c r="BK202" i="4"/>
  <c r="BK203" i="4"/>
  <c r="BK204" i="4"/>
  <c r="BK205" i="4"/>
  <c r="BK206" i="4"/>
  <c r="BK207" i="4"/>
  <c r="BK208" i="4"/>
  <c r="BK209" i="4"/>
  <c r="BK210" i="4"/>
  <c r="BK211" i="4"/>
  <c r="BK212" i="4"/>
  <c r="BK213" i="4"/>
  <c r="BK214" i="4"/>
  <c r="BK215" i="4"/>
  <c r="BK216" i="4"/>
  <c r="BK217" i="4"/>
  <c r="BK218" i="4"/>
  <c r="BK219" i="4"/>
  <c r="BK220" i="4"/>
  <c r="BK221" i="4"/>
  <c r="BK222" i="4"/>
  <c r="BK223" i="4"/>
  <c r="BK224" i="4"/>
  <c r="BK225" i="4"/>
  <c r="BK226" i="4"/>
  <c r="BK227" i="4"/>
  <c r="BK228" i="4"/>
  <c r="BK229" i="4"/>
  <c r="BK230" i="4"/>
  <c r="BK231" i="4"/>
  <c r="BK232" i="4"/>
  <c r="BK233" i="4"/>
  <c r="BK234" i="4"/>
  <c r="BK235" i="4"/>
  <c r="BK236" i="4"/>
  <c r="BK237" i="4"/>
  <c r="BK238" i="4"/>
  <c r="BK239" i="4"/>
  <c r="BK240" i="4"/>
  <c r="BK241" i="4"/>
  <c r="BK242" i="4"/>
  <c r="BK243" i="4"/>
  <c r="BK244" i="4"/>
  <c r="BK245" i="4"/>
  <c r="BK246" i="4"/>
  <c r="BK247" i="4"/>
  <c r="BK248" i="4"/>
  <c r="BK249" i="4"/>
  <c r="BK250" i="4"/>
  <c r="BK251" i="4"/>
  <c r="BK252" i="4"/>
  <c r="BK253" i="4"/>
  <c r="BK254" i="4"/>
  <c r="BK255" i="4"/>
  <c r="BK256" i="4"/>
  <c r="BK257" i="4"/>
  <c r="BK258" i="4"/>
  <c r="BK259" i="4"/>
  <c r="BK260" i="4"/>
  <c r="BK261" i="4"/>
  <c r="BK262" i="4"/>
  <c r="BK263" i="4"/>
  <c r="BK264" i="4"/>
  <c r="BK265" i="4"/>
  <c r="BK266" i="4"/>
  <c r="BK267" i="4"/>
  <c r="BK268" i="4"/>
  <c r="BK269" i="4"/>
  <c r="BK270" i="4"/>
  <c r="BK271" i="4"/>
  <c r="BK272" i="4"/>
  <c r="BK273" i="4"/>
  <c r="BK274" i="4"/>
  <c r="BK275" i="4"/>
  <c r="BK276" i="4"/>
  <c r="BK277" i="4"/>
  <c r="BK278" i="4"/>
  <c r="BK279" i="4"/>
  <c r="BK280" i="4"/>
  <c r="BK281" i="4"/>
  <c r="BK282" i="4"/>
  <c r="BK283" i="4"/>
  <c r="BK284" i="4"/>
  <c r="BK285" i="4"/>
  <c r="BK286" i="4"/>
  <c r="BK287" i="4"/>
  <c r="BK288" i="4"/>
  <c r="BK289" i="4"/>
  <c r="BK290" i="4"/>
  <c r="BK291" i="4"/>
  <c r="BK292" i="4"/>
  <c r="BK293" i="4"/>
  <c r="BK294" i="4"/>
  <c r="BK295" i="4"/>
  <c r="BK296" i="4"/>
  <c r="BK297" i="4"/>
  <c r="BK298" i="4"/>
  <c r="BK299" i="4"/>
  <c r="BK300" i="4"/>
  <c r="BK301" i="4"/>
  <c r="BK302" i="4"/>
  <c r="BK303" i="4"/>
  <c r="BK304" i="4"/>
  <c r="BK305" i="4"/>
  <c r="BK306" i="4"/>
  <c r="BK307" i="4"/>
  <c r="BK308" i="4"/>
  <c r="BK309" i="4"/>
  <c r="BK310" i="4"/>
  <c r="BK311" i="4"/>
  <c r="BK312" i="4"/>
  <c r="BK313" i="4"/>
  <c r="BK314" i="4"/>
  <c r="BK315" i="4"/>
  <c r="BK316" i="4"/>
  <c r="BK317" i="4"/>
  <c r="BK318" i="4"/>
  <c r="BK319" i="4"/>
  <c r="BK320" i="4"/>
  <c r="BK321" i="4"/>
  <c r="BK322" i="4"/>
  <c r="BK323" i="4"/>
  <c r="BK324" i="4"/>
  <c r="BK325" i="4"/>
  <c r="BK326" i="4"/>
  <c r="BK327" i="4"/>
  <c r="BK328" i="4"/>
  <c r="BK329" i="4"/>
  <c r="BK330" i="4"/>
  <c r="BK331" i="4"/>
  <c r="BK332" i="4"/>
  <c r="BK333" i="4"/>
  <c r="BK334" i="4"/>
  <c r="BK335" i="4"/>
  <c r="BK336" i="4"/>
  <c r="BK337" i="4"/>
  <c r="BK338" i="4"/>
  <c r="BK339" i="4"/>
  <c r="BK340" i="4"/>
  <c r="BK341" i="4"/>
  <c r="BK342" i="4"/>
  <c r="BK343" i="4"/>
  <c r="BK344" i="4"/>
  <c r="BK345" i="4"/>
  <c r="BK346" i="4"/>
  <c r="BK347" i="4"/>
  <c r="BK348" i="4"/>
  <c r="BK349" i="4"/>
  <c r="BK350" i="4"/>
  <c r="BK351" i="4"/>
  <c r="BK352" i="4"/>
  <c r="BK353" i="4"/>
  <c r="BK354" i="4"/>
  <c r="BK355" i="4"/>
  <c r="BK356" i="4"/>
  <c r="BK357" i="4"/>
  <c r="BK358" i="4"/>
  <c r="BK359" i="4"/>
  <c r="BK360" i="4"/>
  <c r="BK361" i="4"/>
  <c r="BK362" i="4"/>
  <c r="BK363" i="4"/>
  <c r="BK364" i="4"/>
  <c r="BK365" i="4"/>
  <c r="BK366" i="4"/>
  <c r="BK367" i="4"/>
  <c r="BK368" i="4"/>
  <c r="BK369" i="4"/>
  <c r="BK370" i="4"/>
  <c r="BK371" i="4"/>
  <c r="BK372" i="4"/>
  <c r="BK373" i="4"/>
  <c r="BK374" i="4"/>
  <c r="BK375" i="4"/>
  <c r="BK376" i="4"/>
  <c r="BK377" i="4"/>
  <c r="BK378" i="4"/>
  <c r="BK379" i="4"/>
  <c r="BK380" i="4"/>
  <c r="BK381" i="4"/>
  <c r="BK382" i="4"/>
  <c r="BK383" i="4"/>
  <c r="BK384" i="4"/>
  <c r="BK385" i="4"/>
  <c r="BK386" i="4"/>
  <c r="BK387" i="4"/>
  <c r="BK388" i="4"/>
  <c r="BK389" i="4"/>
  <c r="BK390" i="4"/>
  <c r="BK391" i="4"/>
  <c r="BK392" i="4"/>
  <c r="BK393" i="4"/>
  <c r="BK394" i="4"/>
  <c r="BK395" i="4"/>
  <c r="BK396" i="4"/>
  <c r="BK397" i="4"/>
  <c r="BK398" i="4"/>
  <c r="BK399" i="4"/>
  <c r="BK400" i="4"/>
  <c r="BK401" i="4"/>
  <c r="BK402" i="4"/>
  <c r="BK403" i="4"/>
  <c r="BK404" i="4"/>
  <c r="BK405" i="4"/>
  <c r="BK406" i="4"/>
  <c r="BK407" i="4"/>
  <c r="BK408" i="4"/>
  <c r="BK409" i="4"/>
  <c r="BK410" i="4"/>
  <c r="BK411" i="4"/>
  <c r="BK412" i="4"/>
  <c r="BK413" i="4"/>
  <c r="BK414" i="4"/>
  <c r="BK415" i="4"/>
  <c r="BK416" i="4"/>
  <c r="BK417" i="4"/>
  <c r="BK418" i="4"/>
  <c r="BK419" i="4"/>
  <c r="BK420" i="4"/>
  <c r="BK421" i="4"/>
  <c r="BK422" i="4"/>
  <c r="BK423" i="4"/>
  <c r="BK424" i="4"/>
  <c r="BK425" i="4"/>
  <c r="BK426" i="4"/>
  <c r="BK427" i="4"/>
  <c r="BK428" i="4"/>
  <c r="BK429" i="4"/>
  <c r="BK430" i="4"/>
  <c r="BK431" i="4"/>
  <c r="BK432" i="4"/>
  <c r="BK433" i="4"/>
  <c r="BK434" i="4"/>
  <c r="BK435" i="4"/>
  <c r="BK436" i="4"/>
  <c r="BK437" i="4"/>
  <c r="BK438" i="4"/>
  <c r="BK439" i="4"/>
  <c r="BK440" i="4"/>
  <c r="BK441" i="4"/>
  <c r="BK442" i="4"/>
  <c r="BK443" i="4"/>
  <c r="BK444" i="4"/>
  <c r="BK445" i="4"/>
  <c r="BK446" i="4"/>
  <c r="BK447" i="4"/>
  <c r="BK448" i="4"/>
  <c r="BK449" i="4"/>
  <c r="BK450" i="4"/>
  <c r="BK451" i="4"/>
  <c r="BK2" i="4"/>
  <c r="AX21" i="11" l="1"/>
  <c r="AX22" i="11"/>
  <c r="AX31" i="11"/>
  <c r="AX35" i="11"/>
  <c r="AX75" i="11"/>
  <c r="AX88" i="11"/>
  <c r="AX136" i="11"/>
  <c r="AX264" i="11"/>
  <c r="AX292" i="11"/>
  <c r="AX301" i="11"/>
  <c r="AX305" i="11"/>
  <c r="AX308" i="11"/>
  <c r="AX314" i="11"/>
  <c r="AX315" i="11"/>
  <c r="AX316" i="11"/>
  <c r="AX317" i="11"/>
  <c r="AX319" i="11"/>
  <c r="AX320" i="11"/>
  <c r="AX329" i="11"/>
  <c r="AX330" i="11"/>
  <c r="AX331" i="11"/>
  <c r="AX332" i="11"/>
  <c r="AX336" i="11"/>
  <c r="AX337" i="11"/>
  <c r="AX338" i="11"/>
  <c r="AX348" i="11"/>
  <c r="AX349" i="11"/>
  <c r="AX350" i="11"/>
  <c r="AX354" i="11"/>
  <c r="AX355" i="11"/>
  <c r="AX365" i="11"/>
  <c r="AX366" i="11"/>
  <c r="AX370" i="11"/>
  <c r="AX371" i="11"/>
  <c r="AX372" i="11"/>
  <c r="AX393" i="11"/>
  <c r="AX408" i="11"/>
  <c r="AX429" i="11"/>
  <c r="AX438" i="11"/>
  <c r="AX450" i="11"/>
  <c r="D55" i="8" l="1"/>
  <c r="E52" i="8"/>
  <c r="E27" i="8"/>
  <c r="D27" i="8"/>
  <c r="D52" i="8"/>
  <c r="K2" i="21" l="1"/>
  <c r="A2" i="21"/>
  <c r="D2" i="21" l="1"/>
  <c r="C78" i="32" s="1"/>
  <c r="R2" i="19"/>
  <c r="D4" i="12" l="1"/>
  <c r="G4" i="12" s="1"/>
  <c r="D5" i="12"/>
  <c r="D6" i="12"/>
  <c r="K6" i="12" s="1"/>
  <c r="D7" i="12"/>
  <c r="F7" i="12" s="1"/>
  <c r="D8" i="12"/>
  <c r="F8" i="12" s="1"/>
  <c r="D9" i="12"/>
  <c r="F9" i="12" s="1"/>
  <c r="D10" i="12"/>
  <c r="D11" i="12"/>
  <c r="D12" i="12"/>
  <c r="G12" i="12" s="1"/>
  <c r="D13" i="12"/>
  <c r="I13" i="12" s="1"/>
  <c r="D14" i="12"/>
  <c r="J14" i="12" s="1"/>
  <c r="D15" i="12"/>
  <c r="F15" i="12" s="1"/>
  <c r="D16" i="12"/>
  <c r="F16" i="12" s="1"/>
  <c r="D17" i="12"/>
  <c r="F17" i="12" s="1"/>
  <c r="D18" i="12"/>
  <c r="D19" i="12"/>
  <c r="D20" i="12"/>
  <c r="L20" i="12" s="1"/>
  <c r="D21" i="12"/>
  <c r="D22" i="12"/>
  <c r="F22" i="12" s="1"/>
  <c r="D23" i="12"/>
  <c r="F23" i="12" s="1"/>
  <c r="D24" i="12"/>
  <c r="I24" i="12" s="1"/>
  <c r="D25" i="12"/>
  <c r="G25" i="12" s="1"/>
  <c r="D26" i="12"/>
  <c r="D27" i="12"/>
  <c r="D28" i="12"/>
  <c r="D29" i="12"/>
  <c r="D30" i="12"/>
  <c r="F30" i="12" s="1"/>
  <c r="D31" i="12"/>
  <c r="F31" i="12" s="1"/>
  <c r="D32" i="12"/>
  <c r="G32" i="12" s="1"/>
  <c r="D33" i="12"/>
  <c r="I33" i="12" s="1"/>
  <c r="D34" i="12"/>
  <c r="D35" i="12"/>
  <c r="D36" i="12"/>
  <c r="D37" i="12"/>
  <c r="D38" i="12"/>
  <c r="F38" i="12" s="1"/>
  <c r="D39" i="12"/>
  <c r="F39" i="12" s="1"/>
  <c r="D40" i="12"/>
  <c r="G40" i="12" s="1"/>
  <c r="D41" i="12"/>
  <c r="G41" i="12" s="1"/>
  <c r="D42" i="12"/>
  <c r="D43" i="12"/>
  <c r="D44" i="12"/>
  <c r="J44" i="12" s="1"/>
  <c r="D45" i="12"/>
  <c r="D46" i="12"/>
  <c r="D47" i="12"/>
  <c r="F47" i="12" s="1"/>
  <c r="D48" i="12"/>
  <c r="G48" i="12" s="1"/>
  <c r="D49" i="12"/>
  <c r="D50" i="12"/>
  <c r="D51" i="12"/>
  <c r="D52" i="12"/>
  <c r="D53" i="12"/>
  <c r="D54" i="12"/>
  <c r="D55" i="12"/>
  <c r="G55" i="12" s="1"/>
  <c r="D56" i="12"/>
  <c r="G56" i="12" s="1"/>
  <c r="D57" i="12"/>
  <c r="F57" i="12" s="1"/>
  <c r="D58" i="12"/>
  <c r="D59" i="12"/>
  <c r="D60" i="12"/>
  <c r="D61" i="12"/>
  <c r="D62" i="12"/>
  <c r="D63" i="12"/>
  <c r="G63" i="12" s="1"/>
  <c r="D64" i="12"/>
  <c r="F64" i="12" s="1"/>
  <c r="D65" i="12"/>
  <c r="F65" i="12" s="1"/>
  <c r="D66" i="12"/>
  <c r="D67" i="12"/>
  <c r="D68" i="12"/>
  <c r="D69" i="12"/>
  <c r="D70" i="12"/>
  <c r="D71" i="12"/>
  <c r="G71" i="12" s="1"/>
  <c r="D72" i="12"/>
  <c r="D73" i="12"/>
  <c r="D74" i="12"/>
  <c r="D75" i="12"/>
  <c r="D76" i="12"/>
  <c r="D77" i="12"/>
  <c r="D78" i="12"/>
  <c r="D79" i="12"/>
  <c r="G79" i="12" s="1"/>
  <c r="D80" i="12"/>
  <c r="D81" i="12"/>
  <c r="D82" i="12"/>
  <c r="D83" i="12"/>
  <c r="D84" i="12"/>
  <c r="D85" i="12"/>
  <c r="D86" i="12"/>
  <c r="D87" i="12"/>
  <c r="G87" i="12" s="1"/>
  <c r="D88" i="12"/>
  <c r="F88" i="12" s="1"/>
  <c r="D89" i="12"/>
  <c r="F89" i="12" s="1"/>
  <c r="D90" i="12"/>
  <c r="D91" i="12"/>
  <c r="D92" i="12"/>
  <c r="D93" i="12"/>
  <c r="D94" i="12"/>
  <c r="D95" i="12"/>
  <c r="D96" i="12"/>
  <c r="F96" i="12" s="1"/>
  <c r="D97" i="12"/>
  <c r="F97" i="12" s="1"/>
  <c r="D98" i="12"/>
  <c r="D99" i="12"/>
  <c r="D100" i="12"/>
  <c r="D101" i="12"/>
  <c r="D102" i="12"/>
  <c r="D103" i="12"/>
  <c r="D104" i="12"/>
  <c r="D105" i="12"/>
  <c r="D106" i="12"/>
  <c r="D107" i="12"/>
  <c r="D108" i="12"/>
  <c r="D109" i="12"/>
  <c r="D110" i="12"/>
  <c r="D111" i="12"/>
  <c r="G111" i="12" s="1"/>
  <c r="D112" i="12"/>
  <c r="D113" i="12"/>
  <c r="D114" i="12"/>
  <c r="D115" i="12"/>
  <c r="D116" i="12"/>
  <c r="D117" i="12"/>
  <c r="D118" i="12"/>
  <c r="N118" i="12" s="1"/>
  <c r="D119" i="12"/>
  <c r="G119" i="12" s="1"/>
  <c r="D120" i="12"/>
  <c r="F120" i="12" s="1"/>
  <c r="D121" i="12"/>
  <c r="F121" i="12" s="1"/>
  <c r="D122" i="12"/>
  <c r="D123" i="12"/>
  <c r="D124" i="12"/>
  <c r="D125" i="12"/>
  <c r="D126" i="12"/>
  <c r="D127" i="12"/>
  <c r="G127" i="12" s="1"/>
  <c r="D128" i="12"/>
  <c r="F128" i="12" s="1"/>
  <c r="D129" i="12"/>
  <c r="F129" i="12" s="1"/>
  <c r="D130" i="12"/>
  <c r="D131" i="12"/>
  <c r="D132" i="12"/>
  <c r="D133" i="12"/>
  <c r="J133" i="12" s="1"/>
  <c r="D134" i="12"/>
  <c r="D135" i="12"/>
  <c r="G135" i="12" s="1"/>
  <c r="D136" i="12"/>
  <c r="D137" i="12"/>
  <c r="D138" i="12"/>
  <c r="D139" i="12"/>
  <c r="D140" i="12"/>
  <c r="D141" i="12"/>
  <c r="D142" i="12"/>
  <c r="D143" i="12"/>
  <c r="G143" i="12" s="1"/>
  <c r="D144" i="12"/>
  <c r="D145" i="12"/>
  <c r="D146" i="12"/>
  <c r="D147" i="12"/>
  <c r="D148" i="12"/>
  <c r="D149" i="12"/>
  <c r="D150" i="12"/>
  <c r="D151" i="12"/>
  <c r="G151" i="12" s="1"/>
  <c r="D152" i="12"/>
  <c r="F152" i="12" s="1"/>
  <c r="D153" i="12"/>
  <c r="F153" i="12" s="1"/>
  <c r="D154" i="12"/>
  <c r="D155" i="12"/>
  <c r="D156" i="12"/>
  <c r="D157" i="12"/>
  <c r="H157" i="12" s="1"/>
  <c r="D158" i="12"/>
  <c r="D159" i="12"/>
  <c r="D160" i="12"/>
  <c r="F160" i="12" s="1"/>
  <c r="D161" i="12"/>
  <c r="F161" i="12" s="1"/>
  <c r="D162" i="12"/>
  <c r="D163" i="12"/>
  <c r="D164" i="12"/>
  <c r="D165" i="12"/>
  <c r="D166" i="12"/>
  <c r="D167" i="12"/>
  <c r="D168" i="12"/>
  <c r="D169" i="12"/>
  <c r="R169" i="12" s="1"/>
  <c r="D170" i="12"/>
  <c r="I170" i="12" s="1"/>
  <c r="D171" i="12"/>
  <c r="L171" i="12" s="1"/>
  <c r="D172" i="12"/>
  <c r="D173" i="12"/>
  <c r="D174" i="12"/>
  <c r="D175" i="12"/>
  <c r="G175" i="12" s="1"/>
  <c r="D176" i="12"/>
  <c r="D177" i="12"/>
  <c r="D178" i="12"/>
  <c r="D179" i="12"/>
  <c r="D180" i="12"/>
  <c r="D181" i="12"/>
  <c r="D182" i="12"/>
  <c r="D183" i="12"/>
  <c r="G183" i="12" s="1"/>
  <c r="D184" i="12"/>
  <c r="F184" i="12" s="1"/>
  <c r="D185" i="12"/>
  <c r="F185" i="12" s="1"/>
  <c r="D186" i="12"/>
  <c r="D187" i="12"/>
  <c r="D188" i="12"/>
  <c r="D189" i="12"/>
  <c r="D190" i="12"/>
  <c r="D191" i="12"/>
  <c r="G191" i="12" s="1"/>
  <c r="D192" i="12"/>
  <c r="F192" i="12" s="1"/>
  <c r="D193" i="12"/>
  <c r="F193" i="12" s="1"/>
  <c r="D194" i="12"/>
  <c r="D195" i="12"/>
  <c r="D196" i="12"/>
  <c r="D197" i="12"/>
  <c r="D198" i="12"/>
  <c r="D199" i="12"/>
  <c r="G199" i="12" s="1"/>
  <c r="D200" i="12"/>
  <c r="D201" i="12"/>
  <c r="D202" i="12"/>
  <c r="D203" i="12"/>
  <c r="D204" i="12"/>
  <c r="D205" i="12"/>
  <c r="D206" i="12"/>
  <c r="D207" i="12"/>
  <c r="G207" i="12" s="1"/>
  <c r="D208" i="12"/>
  <c r="D209" i="12"/>
  <c r="D210" i="12"/>
  <c r="D211" i="12"/>
  <c r="D212" i="12"/>
  <c r="D213" i="12"/>
  <c r="D214" i="12"/>
  <c r="D215" i="12"/>
  <c r="H215" i="12" s="1"/>
  <c r="D216" i="12"/>
  <c r="F216" i="12" s="1"/>
  <c r="D217" i="12"/>
  <c r="F217" i="12" s="1"/>
  <c r="D218" i="12"/>
  <c r="J218" i="12" s="1"/>
  <c r="D219" i="12"/>
  <c r="D220" i="12"/>
  <c r="D221" i="12"/>
  <c r="D222" i="12"/>
  <c r="D223" i="12"/>
  <c r="D224" i="12"/>
  <c r="F224" i="12" s="1"/>
  <c r="D225" i="12"/>
  <c r="F225" i="12" s="1"/>
  <c r="D226" i="12"/>
  <c r="D227" i="12"/>
  <c r="D228" i="12"/>
  <c r="D229" i="12"/>
  <c r="D230" i="12"/>
  <c r="M230" i="12" s="1"/>
  <c r="D231" i="12"/>
  <c r="D232" i="12"/>
  <c r="D233" i="12"/>
  <c r="D234" i="12"/>
  <c r="D235" i="12"/>
  <c r="D236" i="12"/>
  <c r="D237" i="12"/>
  <c r="D238" i="12"/>
  <c r="D239" i="12"/>
  <c r="G239" i="12" s="1"/>
  <c r="D240" i="12"/>
  <c r="D241" i="12"/>
  <c r="D242" i="12"/>
  <c r="D243" i="12"/>
  <c r="D244" i="12"/>
  <c r="D245" i="12"/>
  <c r="D246" i="12"/>
  <c r="D247" i="12"/>
  <c r="G247" i="12" s="1"/>
  <c r="D248" i="12"/>
  <c r="F248" i="12" s="1"/>
  <c r="D249" i="12"/>
  <c r="F249" i="12" s="1"/>
  <c r="D250" i="12"/>
  <c r="D251" i="12"/>
  <c r="D252" i="12"/>
  <c r="D253" i="12"/>
  <c r="D254" i="12"/>
  <c r="D255" i="12"/>
  <c r="G255" i="12" s="1"/>
  <c r="D256" i="12"/>
  <c r="F256" i="12" s="1"/>
  <c r="D257" i="12"/>
  <c r="F257" i="12" s="1"/>
  <c r="D258" i="12"/>
  <c r="H258" i="12" s="1"/>
  <c r="D259" i="12"/>
  <c r="D260" i="12"/>
  <c r="D261" i="12"/>
  <c r="J261" i="12" s="1"/>
  <c r="D262" i="12"/>
  <c r="D263" i="12"/>
  <c r="G263" i="12" s="1"/>
  <c r="D264" i="12"/>
  <c r="D265" i="12"/>
  <c r="D266" i="12"/>
  <c r="D267" i="12"/>
  <c r="K267" i="12" s="1"/>
  <c r="D268" i="12"/>
  <c r="D269" i="12"/>
  <c r="H269" i="12" s="1"/>
  <c r="D270" i="12"/>
  <c r="D271" i="12"/>
  <c r="I271" i="12" s="1"/>
  <c r="D272" i="12"/>
  <c r="D273" i="12"/>
  <c r="D274" i="12"/>
  <c r="D275" i="12"/>
  <c r="D276" i="12"/>
  <c r="D277" i="12"/>
  <c r="D278" i="12"/>
  <c r="D279" i="12"/>
  <c r="G279" i="12" s="1"/>
  <c r="D280" i="12"/>
  <c r="F280" i="12" s="1"/>
  <c r="D281" i="12"/>
  <c r="F281" i="12" s="1"/>
  <c r="D282" i="12"/>
  <c r="D283" i="12"/>
  <c r="D284" i="12"/>
  <c r="D285" i="12"/>
  <c r="D286" i="12"/>
  <c r="D287" i="12"/>
  <c r="D288" i="12"/>
  <c r="F288" i="12" s="1"/>
  <c r="D289" i="12"/>
  <c r="F289" i="12" s="1"/>
  <c r="D290" i="12"/>
  <c r="D291" i="12"/>
  <c r="D292" i="12"/>
  <c r="D293" i="12"/>
  <c r="D294" i="12"/>
  <c r="D295" i="12"/>
  <c r="D296" i="12"/>
  <c r="D297" i="12"/>
  <c r="D298" i="12"/>
  <c r="D299" i="12"/>
  <c r="D300" i="12"/>
  <c r="D301" i="12"/>
  <c r="D302" i="12"/>
  <c r="D303" i="12"/>
  <c r="G303" i="12" s="1"/>
  <c r="D304" i="12"/>
  <c r="D305" i="12"/>
  <c r="D306" i="12"/>
  <c r="D307" i="12"/>
  <c r="D308" i="12"/>
  <c r="D309" i="12"/>
  <c r="D310" i="12"/>
  <c r="D311" i="12"/>
  <c r="H311" i="12" s="1"/>
  <c r="D312" i="12"/>
  <c r="F312" i="12" s="1"/>
  <c r="D313" i="12"/>
  <c r="F313" i="12" s="1"/>
  <c r="D314" i="12"/>
  <c r="D315" i="12"/>
  <c r="D316" i="12"/>
  <c r="D317" i="12"/>
  <c r="D318" i="12"/>
  <c r="D319" i="12"/>
  <c r="G319" i="12" s="1"/>
  <c r="D320" i="12"/>
  <c r="F320" i="12" s="1"/>
  <c r="D321" i="12"/>
  <c r="F321" i="12" s="1"/>
  <c r="D322" i="12"/>
  <c r="D323" i="12"/>
  <c r="D324" i="12"/>
  <c r="D325" i="12"/>
  <c r="D326" i="12"/>
  <c r="D327" i="12"/>
  <c r="G327" i="12" s="1"/>
  <c r="D328" i="12"/>
  <c r="D329" i="12"/>
  <c r="D330" i="12"/>
  <c r="D331" i="12"/>
  <c r="D332" i="12"/>
  <c r="D333" i="12"/>
  <c r="D334" i="12"/>
  <c r="K334" i="12" s="1"/>
  <c r="D335" i="12"/>
  <c r="I335" i="12" s="1"/>
  <c r="D336" i="12"/>
  <c r="D337" i="12"/>
  <c r="D338" i="12"/>
  <c r="D339" i="12"/>
  <c r="D340" i="12"/>
  <c r="D341" i="12"/>
  <c r="D342" i="12"/>
  <c r="D343" i="12"/>
  <c r="H343" i="12" s="1"/>
  <c r="D344" i="12"/>
  <c r="F344" i="12" s="1"/>
  <c r="D345" i="12"/>
  <c r="F345" i="12" s="1"/>
  <c r="D346" i="12"/>
  <c r="D347" i="12"/>
  <c r="D348" i="12"/>
  <c r="D349" i="12"/>
  <c r="D350" i="12"/>
  <c r="D351" i="12"/>
  <c r="D352" i="12"/>
  <c r="F352" i="12" s="1"/>
  <c r="D353" i="12"/>
  <c r="F353" i="12" s="1"/>
  <c r="D354" i="12"/>
  <c r="H354" i="12" s="1"/>
  <c r="D355" i="12"/>
  <c r="D356" i="12"/>
  <c r="D357" i="12"/>
  <c r="D358" i="12"/>
  <c r="D359" i="12"/>
  <c r="D360" i="12"/>
  <c r="D361" i="12"/>
  <c r="D362" i="12"/>
  <c r="D363" i="12"/>
  <c r="D364" i="12"/>
  <c r="D365" i="12"/>
  <c r="D366" i="12"/>
  <c r="D367" i="12"/>
  <c r="G367" i="12" s="1"/>
  <c r="D368" i="12"/>
  <c r="D369" i="12"/>
  <c r="D370" i="12"/>
  <c r="D371" i="12"/>
  <c r="D372" i="12"/>
  <c r="D373" i="12"/>
  <c r="D374" i="12"/>
  <c r="D375" i="12"/>
  <c r="G375" i="12" s="1"/>
  <c r="D376" i="12"/>
  <c r="F376" i="12" s="1"/>
  <c r="D377" i="12"/>
  <c r="F377" i="12" s="1"/>
  <c r="D378" i="12"/>
  <c r="D379" i="12"/>
  <c r="D380" i="12"/>
  <c r="D381" i="12"/>
  <c r="D382" i="12"/>
  <c r="D383" i="12"/>
  <c r="G383" i="12" s="1"/>
  <c r="D384" i="12"/>
  <c r="F384" i="12" s="1"/>
  <c r="D385" i="12"/>
  <c r="F385" i="12" s="1"/>
  <c r="D386" i="12"/>
  <c r="D387" i="12"/>
  <c r="D388" i="12"/>
  <c r="D389" i="12"/>
  <c r="D390" i="12"/>
  <c r="D391" i="12"/>
  <c r="G391" i="12" s="1"/>
  <c r="D392" i="12"/>
  <c r="D393" i="12"/>
  <c r="D394" i="12"/>
  <c r="D395" i="12"/>
  <c r="D396" i="12"/>
  <c r="D397" i="12"/>
  <c r="H397" i="12" s="1"/>
  <c r="D398" i="12"/>
  <c r="D399" i="12"/>
  <c r="I399" i="12" s="1"/>
  <c r="D400" i="12"/>
  <c r="D401" i="12"/>
  <c r="D402" i="12"/>
  <c r="D403" i="12"/>
  <c r="D404" i="12"/>
  <c r="D405" i="12"/>
  <c r="D406" i="12"/>
  <c r="D407" i="12"/>
  <c r="N407" i="12" s="1"/>
  <c r="D408" i="12"/>
  <c r="F408" i="12" s="1"/>
  <c r="D3" i="12"/>
  <c r="F3" i="12" s="1"/>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225" i="12"/>
  <c r="C226" i="12"/>
  <c r="C227" i="12"/>
  <c r="C228" i="12"/>
  <c r="C229" i="12"/>
  <c r="C230" i="12"/>
  <c r="C231" i="12"/>
  <c r="C232" i="12"/>
  <c r="C233" i="12"/>
  <c r="C234" i="12"/>
  <c r="C235" i="12"/>
  <c r="C236" i="12"/>
  <c r="C237" i="12"/>
  <c r="C238" i="12"/>
  <c r="C239" i="12"/>
  <c r="C240" i="12"/>
  <c r="C241" i="12"/>
  <c r="C242" i="12"/>
  <c r="C243" i="12"/>
  <c r="C244" i="12"/>
  <c r="C245" i="12"/>
  <c r="C246" i="12"/>
  <c r="C247" i="12"/>
  <c r="C248" i="12"/>
  <c r="C249" i="12"/>
  <c r="C250" i="12"/>
  <c r="C251" i="12"/>
  <c r="C252" i="12"/>
  <c r="C253" i="12"/>
  <c r="C254" i="12"/>
  <c r="C255" i="12"/>
  <c r="C256" i="12"/>
  <c r="C257" i="12"/>
  <c r="C258" i="12"/>
  <c r="C259" i="12"/>
  <c r="C260" i="12"/>
  <c r="C261" i="12"/>
  <c r="C262" i="12"/>
  <c r="C263" i="12"/>
  <c r="C264" i="12"/>
  <c r="C265" i="12"/>
  <c r="C266" i="12"/>
  <c r="C267" i="12"/>
  <c r="C268" i="12"/>
  <c r="C269" i="12"/>
  <c r="C270" i="12"/>
  <c r="C271" i="12"/>
  <c r="C272" i="12"/>
  <c r="C273" i="12"/>
  <c r="C274" i="12"/>
  <c r="C275" i="12"/>
  <c r="C276" i="12"/>
  <c r="C277" i="12"/>
  <c r="C278" i="12"/>
  <c r="C279" i="12"/>
  <c r="C280" i="12"/>
  <c r="C281" i="12"/>
  <c r="C282" i="12"/>
  <c r="C283" i="12"/>
  <c r="C284" i="12"/>
  <c r="C285" i="12"/>
  <c r="C286" i="12"/>
  <c r="C287" i="12"/>
  <c r="C288" i="12"/>
  <c r="C289" i="12"/>
  <c r="C290" i="12"/>
  <c r="C291" i="12"/>
  <c r="C292" i="12"/>
  <c r="C293" i="12"/>
  <c r="C294" i="12"/>
  <c r="C295" i="12"/>
  <c r="C296" i="12"/>
  <c r="C297" i="12"/>
  <c r="C298" i="12"/>
  <c r="C299" i="12"/>
  <c r="C300" i="12"/>
  <c r="C301" i="12"/>
  <c r="C302" i="12"/>
  <c r="C303" i="12"/>
  <c r="C304" i="12"/>
  <c r="C305" i="12"/>
  <c r="C306" i="12"/>
  <c r="C307" i="12"/>
  <c r="C308" i="12"/>
  <c r="C309" i="12"/>
  <c r="C310" i="12"/>
  <c r="C311" i="12"/>
  <c r="C312" i="12"/>
  <c r="C313" i="12"/>
  <c r="C314" i="12"/>
  <c r="C315" i="12"/>
  <c r="C316" i="12"/>
  <c r="C317" i="12"/>
  <c r="C318" i="12"/>
  <c r="C319" i="12"/>
  <c r="C320" i="12"/>
  <c r="C321" i="12"/>
  <c r="C322" i="12"/>
  <c r="C323" i="12"/>
  <c r="C324" i="12"/>
  <c r="C325" i="12"/>
  <c r="C326" i="12"/>
  <c r="C327" i="12"/>
  <c r="C328" i="12"/>
  <c r="C329" i="12"/>
  <c r="C330" i="12"/>
  <c r="C331" i="12"/>
  <c r="C332" i="12"/>
  <c r="C333" i="12"/>
  <c r="C334" i="12"/>
  <c r="C335" i="12"/>
  <c r="C336" i="12"/>
  <c r="C337" i="12"/>
  <c r="C338" i="12"/>
  <c r="C339" i="12"/>
  <c r="C340" i="12"/>
  <c r="C341" i="12"/>
  <c r="C342" i="12"/>
  <c r="C343" i="12"/>
  <c r="C344" i="12"/>
  <c r="C345" i="12"/>
  <c r="C346" i="12"/>
  <c r="C347" i="12"/>
  <c r="C348" i="12"/>
  <c r="C349" i="12"/>
  <c r="C350" i="12"/>
  <c r="C351" i="12"/>
  <c r="C352" i="12"/>
  <c r="C353" i="12"/>
  <c r="C354" i="12"/>
  <c r="C355" i="12"/>
  <c r="C356" i="12"/>
  <c r="C357" i="12"/>
  <c r="C358" i="12"/>
  <c r="C359" i="12"/>
  <c r="C360" i="12"/>
  <c r="C361" i="12"/>
  <c r="C362" i="12"/>
  <c r="C363" i="12"/>
  <c r="C364" i="12"/>
  <c r="C365" i="12"/>
  <c r="C366" i="12"/>
  <c r="C367" i="12"/>
  <c r="C368" i="12"/>
  <c r="C369" i="12"/>
  <c r="C370" i="12"/>
  <c r="C371" i="12"/>
  <c r="C372" i="12"/>
  <c r="C373" i="12"/>
  <c r="C374" i="12"/>
  <c r="C375" i="12"/>
  <c r="C376" i="12"/>
  <c r="C377" i="12"/>
  <c r="C378" i="12"/>
  <c r="C379" i="12"/>
  <c r="C380" i="12"/>
  <c r="C381" i="12"/>
  <c r="C382" i="12"/>
  <c r="C383" i="12"/>
  <c r="C384" i="12"/>
  <c r="C385" i="12"/>
  <c r="C386" i="12"/>
  <c r="C387" i="12"/>
  <c r="C388" i="12"/>
  <c r="C389" i="12"/>
  <c r="C390" i="12"/>
  <c r="C391" i="12"/>
  <c r="C392" i="12"/>
  <c r="C393" i="12"/>
  <c r="C394" i="12"/>
  <c r="C395" i="12"/>
  <c r="C396" i="12"/>
  <c r="C397" i="12"/>
  <c r="C398" i="12"/>
  <c r="C399" i="12"/>
  <c r="C400" i="12"/>
  <c r="C401" i="12"/>
  <c r="C402" i="12"/>
  <c r="C403" i="12"/>
  <c r="C404" i="12"/>
  <c r="C405" i="12"/>
  <c r="C406" i="12"/>
  <c r="C407" i="12"/>
  <c r="C408" i="12"/>
  <c r="C3" i="12"/>
  <c r="H25" i="12" l="1"/>
  <c r="I97" i="12"/>
  <c r="I22" i="12"/>
  <c r="G39" i="12"/>
  <c r="G31" i="12"/>
  <c r="K39" i="12"/>
  <c r="F56" i="12"/>
  <c r="G23" i="12"/>
  <c r="K23" i="12"/>
  <c r="F41" i="12"/>
  <c r="G22" i="12"/>
  <c r="F48" i="12"/>
  <c r="G215" i="12"/>
  <c r="K193" i="12"/>
  <c r="F40" i="12"/>
  <c r="F33" i="12"/>
  <c r="G407" i="12"/>
  <c r="F32" i="12"/>
  <c r="G343" i="12"/>
  <c r="J303" i="12"/>
  <c r="F25" i="12"/>
  <c r="H247" i="12"/>
  <c r="F24" i="12"/>
  <c r="G47" i="12"/>
  <c r="H183" i="12"/>
  <c r="P15" i="12"/>
  <c r="AC381" i="12"/>
  <c r="AE381" i="12"/>
  <c r="AD381" i="12"/>
  <c r="AB381" i="12"/>
  <c r="Z381" i="12"/>
  <c r="Y381" i="12"/>
  <c r="AA381" i="12"/>
  <c r="X381" i="12"/>
  <c r="V381" i="12"/>
  <c r="U381" i="12"/>
  <c r="Q381" i="12"/>
  <c r="T381" i="12"/>
  <c r="S381" i="12"/>
  <c r="O381" i="12"/>
  <c r="P381" i="12"/>
  <c r="W381" i="12"/>
  <c r="N381" i="12"/>
  <c r="M381" i="12"/>
  <c r="K381" i="12"/>
  <c r="L381" i="12"/>
  <c r="R381" i="12"/>
  <c r="I381" i="12"/>
  <c r="J381" i="12"/>
  <c r="H381" i="12"/>
  <c r="F381" i="12"/>
  <c r="G381" i="12"/>
  <c r="AC333" i="12"/>
  <c r="AD333" i="12"/>
  <c r="AE333" i="12"/>
  <c r="AB333" i="12"/>
  <c r="AA333" i="12"/>
  <c r="Z333" i="12"/>
  <c r="Y333" i="12"/>
  <c r="Q333" i="12"/>
  <c r="X333" i="12"/>
  <c r="W333" i="12"/>
  <c r="T333" i="12"/>
  <c r="S333" i="12"/>
  <c r="O333" i="12"/>
  <c r="V333" i="12"/>
  <c r="L333" i="12"/>
  <c r="N333" i="12"/>
  <c r="M333" i="12"/>
  <c r="U333" i="12"/>
  <c r="R333" i="12"/>
  <c r="K333" i="12"/>
  <c r="P333" i="12"/>
  <c r="J333" i="12"/>
  <c r="I333" i="12"/>
  <c r="F333" i="12"/>
  <c r="G333" i="12"/>
  <c r="AC277" i="12"/>
  <c r="AD277" i="12"/>
  <c r="AE277" i="12"/>
  <c r="AA277" i="12"/>
  <c r="AB277" i="12"/>
  <c r="W277" i="12"/>
  <c r="V277" i="12"/>
  <c r="X277" i="12"/>
  <c r="Z277" i="12"/>
  <c r="Y277" i="12"/>
  <c r="Q277" i="12"/>
  <c r="T277" i="12"/>
  <c r="S277" i="12"/>
  <c r="O277" i="12"/>
  <c r="N277" i="12"/>
  <c r="L277" i="12"/>
  <c r="P277" i="12"/>
  <c r="M277" i="12"/>
  <c r="R277" i="12"/>
  <c r="K277" i="12"/>
  <c r="U277" i="12"/>
  <c r="J277" i="12"/>
  <c r="I277" i="12"/>
  <c r="F277" i="12"/>
  <c r="H277" i="12"/>
  <c r="G277" i="12"/>
  <c r="AC237" i="12"/>
  <c r="AE237" i="12"/>
  <c r="AB237" i="12"/>
  <c r="AD237" i="12"/>
  <c r="AA237" i="12"/>
  <c r="Z237" i="12"/>
  <c r="W237" i="12"/>
  <c r="Q237" i="12"/>
  <c r="T237" i="12"/>
  <c r="S237" i="12"/>
  <c r="X237" i="12"/>
  <c r="U237" i="12"/>
  <c r="O237" i="12"/>
  <c r="Y237" i="12"/>
  <c r="R237" i="12"/>
  <c r="L237" i="12"/>
  <c r="M237" i="12"/>
  <c r="K237" i="12"/>
  <c r="V237" i="12"/>
  <c r="N237" i="12"/>
  <c r="P237" i="12"/>
  <c r="J237" i="12"/>
  <c r="I237" i="12"/>
  <c r="F237" i="12"/>
  <c r="G237" i="12"/>
  <c r="AC205" i="12"/>
  <c r="AE205" i="12"/>
  <c r="AB205" i="12"/>
  <c r="AA205" i="12"/>
  <c r="Z205" i="12"/>
  <c r="AD205" i="12"/>
  <c r="Y205" i="12"/>
  <c r="W205" i="12"/>
  <c r="Q205" i="12"/>
  <c r="T205" i="12"/>
  <c r="V205" i="12"/>
  <c r="R205" i="12"/>
  <c r="S205" i="12"/>
  <c r="O205" i="12"/>
  <c r="L205" i="12"/>
  <c r="N205" i="12"/>
  <c r="M205" i="12"/>
  <c r="K205" i="12"/>
  <c r="X205" i="12"/>
  <c r="U205" i="12"/>
  <c r="P205" i="12"/>
  <c r="J205" i="12"/>
  <c r="I205" i="12"/>
  <c r="F205" i="12"/>
  <c r="G205" i="12"/>
  <c r="AE173" i="12"/>
  <c r="AC173" i="12"/>
  <c r="AD173" i="12"/>
  <c r="AB173" i="12"/>
  <c r="AA173" i="12"/>
  <c r="Z173" i="12"/>
  <c r="W173" i="12"/>
  <c r="T173" i="12"/>
  <c r="Q173" i="12"/>
  <c r="Y173" i="12"/>
  <c r="X173" i="12"/>
  <c r="R173" i="12"/>
  <c r="S173" i="12"/>
  <c r="V173" i="12"/>
  <c r="U173" i="12"/>
  <c r="O173" i="12"/>
  <c r="L173" i="12"/>
  <c r="M173" i="12"/>
  <c r="K173" i="12"/>
  <c r="P173" i="12"/>
  <c r="N173" i="12"/>
  <c r="J173" i="12"/>
  <c r="I173" i="12"/>
  <c r="F173" i="12"/>
  <c r="G173" i="12"/>
  <c r="AE141" i="12"/>
  <c r="AC141" i="12"/>
  <c r="AB141" i="12"/>
  <c r="AA141" i="12"/>
  <c r="Z141" i="12"/>
  <c r="AD141" i="12"/>
  <c r="Y141" i="12"/>
  <c r="T141" i="12"/>
  <c r="V141" i="12"/>
  <c r="Q141" i="12"/>
  <c r="R141" i="12"/>
  <c r="X141" i="12"/>
  <c r="S141" i="12"/>
  <c r="O141" i="12"/>
  <c r="U141" i="12"/>
  <c r="L141" i="12"/>
  <c r="N141" i="12"/>
  <c r="W141" i="12"/>
  <c r="M141" i="12"/>
  <c r="K141" i="12"/>
  <c r="P141" i="12"/>
  <c r="J141" i="12"/>
  <c r="I141" i="12"/>
  <c r="F141" i="12"/>
  <c r="G141" i="12"/>
  <c r="AC125" i="12"/>
  <c r="AE125" i="12"/>
  <c r="AB125" i="12"/>
  <c r="AD125" i="12"/>
  <c r="Z125" i="12"/>
  <c r="Y125" i="12"/>
  <c r="AA125" i="12"/>
  <c r="X125" i="12"/>
  <c r="T125" i="12"/>
  <c r="V125" i="12"/>
  <c r="U125" i="12"/>
  <c r="W125" i="12"/>
  <c r="Q125" i="12"/>
  <c r="R125" i="12"/>
  <c r="S125" i="12"/>
  <c r="O125" i="12"/>
  <c r="L125" i="12"/>
  <c r="P125" i="12"/>
  <c r="N125" i="12"/>
  <c r="M125" i="12"/>
  <c r="K125" i="12"/>
  <c r="J125" i="12"/>
  <c r="F125" i="12"/>
  <c r="G125" i="12"/>
  <c r="I125" i="12"/>
  <c r="AD109" i="12"/>
  <c r="AC109" i="12"/>
  <c r="AE109" i="12"/>
  <c r="AB109" i="12"/>
  <c r="AA109" i="12"/>
  <c r="Z109" i="12"/>
  <c r="W109" i="12"/>
  <c r="T109" i="12"/>
  <c r="Q109" i="12"/>
  <c r="U109" i="12"/>
  <c r="R109" i="12"/>
  <c r="S109" i="12"/>
  <c r="V109" i="12"/>
  <c r="O109" i="12"/>
  <c r="L109" i="12"/>
  <c r="M109" i="12"/>
  <c r="K109" i="12"/>
  <c r="Y109" i="12"/>
  <c r="N109" i="12"/>
  <c r="P109" i="12"/>
  <c r="X109" i="12"/>
  <c r="J109" i="12"/>
  <c r="I109" i="12"/>
  <c r="F109" i="12"/>
  <c r="G109" i="12"/>
  <c r="AC93" i="12"/>
  <c r="AB93" i="12"/>
  <c r="AD93" i="12"/>
  <c r="Z93" i="12"/>
  <c r="AE93" i="12"/>
  <c r="AA93" i="12"/>
  <c r="Y93" i="12"/>
  <c r="X93" i="12"/>
  <c r="T93" i="12"/>
  <c r="Q93" i="12"/>
  <c r="U93" i="12"/>
  <c r="R93" i="12"/>
  <c r="V93" i="12"/>
  <c r="S93" i="12"/>
  <c r="O93" i="12"/>
  <c r="W93" i="12"/>
  <c r="L93" i="12"/>
  <c r="M93" i="12"/>
  <c r="P93" i="12"/>
  <c r="K93" i="12"/>
  <c r="N93" i="12"/>
  <c r="H93" i="12"/>
  <c r="I93" i="12"/>
  <c r="J93" i="12"/>
  <c r="F93" i="12"/>
  <c r="G93" i="12"/>
  <c r="AE69" i="12"/>
  <c r="AC69" i="12"/>
  <c r="AD69" i="12"/>
  <c r="AA69" i="12"/>
  <c r="AB69" i="12"/>
  <c r="V69" i="12"/>
  <c r="T69" i="12"/>
  <c r="Q69" i="12"/>
  <c r="Z69" i="12"/>
  <c r="W69" i="12"/>
  <c r="R69" i="12"/>
  <c r="S69" i="12"/>
  <c r="O69" i="12"/>
  <c r="P69" i="12"/>
  <c r="L69" i="12"/>
  <c r="Y69" i="12"/>
  <c r="K69" i="12"/>
  <c r="M69" i="12"/>
  <c r="X69" i="12"/>
  <c r="U69" i="12"/>
  <c r="N69" i="12"/>
  <c r="H69" i="12"/>
  <c r="J69" i="12"/>
  <c r="F69" i="12"/>
  <c r="G69" i="12"/>
  <c r="I69" i="12"/>
  <c r="AE61" i="12"/>
  <c r="AC61" i="12"/>
  <c r="AB61" i="12"/>
  <c r="AD61" i="12"/>
  <c r="Y61" i="12"/>
  <c r="X61" i="12"/>
  <c r="T61" i="12"/>
  <c r="U61" i="12"/>
  <c r="Q61" i="12"/>
  <c r="R61" i="12"/>
  <c r="S61" i="12"/>
  <c r="AA61" i="12"/>
  <c r="O61" i="12"/>
  <c r="V61" i="12"/>
  <c r="L61" i="12"/>
  <c r="W61" i="12"/>
  <c r="P61" i="12"/>
  <c r="N61" i="12"/>
  <c r="K61" i="12"/>
  <c r="H61" i="12"/>
  <c r="J61" i="12"/>
  <c r="Z61" i="12"/>
  <c r="F61" i="12"/>
  <c r="G61" i="12"/>
  <c r="I61" i="12"/>
  <c r="M61" i="12"/>
  <c r="AD53" i="12"/>
  <c r="AC53" i="12"/>
  <c r="AE53" i="12"/>
  <c r="AB53" i="12"/>
  <c r="AA53" i="12"/>
  <c r="Z53" i="12"/>
  <c r="Y53" i="12"/>
  <c r="W53" i="12"/>
  <c r="V53" i="12"/>
  <c r="T53" i="12"/>
  <c r="U53" i="12"/>
  <c r="Q53" i="12"/>
  <c r="R53" i="12"/>
  <c r="S53" i="12"/>
  <c r="O53" i="12"/>
  <c r="X53" i="12"/>
  <c r="L53" i="12"/>
  <c r="K53" i="12"/>
  <c r="P53" i="12"/>
  <c r="N53" i="12"/>
  <c r="M53" i="12"/>
  <c r="J53" i="12"/>
  <c r="H53" i="12"/>
  <c r="I53" i="12"/>
  <c r="F53" i="12"/>
  <c r="G53" i="12"/>
  <c r="AC45" i="12"/>
  <c r="AE45" i="12"/>
  <c r="AD45" i="12"/>
  <c r="AA45" i="12"/>
  <c r="Z45" i="12"/>
  <c r="AB45" i="12"/>
  <c r="W45" i="12"/>
  <c r="T45" i="12"/>
  <c r="V45" i="12"/>
  <c r="Q45" i="12"/>
  <c r="X45" i="12"/>
  <c r="U45" i="12"/>
  <c r="R45" i="12"/>
  <c r="S45" i="12"/>
  <c r="Y45" i="12"/>
  <c r="O45" i="12"/>
  <c r="M45" i="12"/>
  <c r="L45" i="12"/>
  <c r="K45" i="12"/>
  <c r="N45" i="12"/>
  <c r="P45" i="12"/>
  <c r="H45" i="12"/>
  <c r="I45" i="12"/>
  <c r="F45" i="12"/>
  <c r="G45" i="12"/>
  <c r="J45" i="12"/>
  <c r="AE37" i="12"/>
  <c r="AC37" i="12"/>
  <c r="AA37" i="12"/>
  <c r="Z37" i="12"/>
  <c r="AB37" i="12"/>
  <c r="AD37" i="12"/>
  <c r="Y37" i="12"/>
  <c r="V37" i="12"/>
  <c r="T37" i="12"/>
  <c r="X37" i="12"/>
  <c r="Q37" i="12"/>
  <c r="R37" i="12"/>
  <c r="U37" i="12"/>
  <c r="W37" i="12"/>
  <c r="S37" i="12"/>
  <c r="O37" i="12"/>
  <c r="L37" i="12"/>
  <c r="K37" i="12"/>
  <c r="J37" i="12"/>
  <c r="P37" i="12"/>
  <c r="M37" i="12"/>
  <c r="I37" i="12"/>
  <c r="H37" i="12"/>
  <c r="F37" i="12"/>
  <c r="N37" i="12"/>
  <c r="G37" i="12"/>
  <c r="AE404" i="12"/>
  <c r="AD404" i="12"/>
  <c r="AC404" i="12"/>
  <c r="AA404" i="12"/>
  <c r="AB404" i="12"/>
  <c r="Z404" i="12"/>
  <c r="X404" i="12"/>
  <c r="S404" i="12"/>
  <c r="Y404" i="12"/>
  <c r="T404" i="12"/>
  <c r="U404" i="12"/>
  <c r="V404" i="12"/>
  <c r="Q404" i="12"/>
  <c r="R404" i="12"/>
  <c r="O404" i="12"/>
  <c r="W404" i="12"/>
  <c r="M404" i="12"/>
  <c r="P404" i="12"/>
  <c r="L404" i="12"/>
  <c r="K404" i="12"/>
  <c r="I404" i="12"/>
  <c r="N404" i="12"/>
  <c r="J404" i="12"/>
  <c r="F404" i="12"/>
  <c r="H404" i="12"/>
  <c r="G404" i="12"/>
  <c r="AD396" i="12"/>
  <c r="AE396" i="12"/>
  <c r="AC396" i="12"/>
  <c r="AB396" i="12"/>
  <c r="AA396" i="12"/>
  <c r="Z396" i="12"/>
  <c r="Y396" i="12"/>
  <c r="S396" i="12"/>
  <c r="T396" i="12"/>
  <c r="X396" i="12"/>
  <c r="V396" i="12"/>
  <c r="U396" i="12"/>
  <c r="W396" i="12"/>
  <c r="R396" i="12"/>
  <c r="N396" i="12"/>
  <c r="P396" i="12"/>
  <c r="Q396" i="12"/>
  <c r="O396" i="12"/>
  <c r="J396" i="12"/>
  <c r="I396" i="12"/>
  <c r="M396" i="12"/>
  <c r="L396" i="12"/>
  <c r="K396" i="12"/>
  <c r="F396" i="12"/>
  <c r="G396" i="12"/>
  <c r="H396" i="12"/>
  <c r="AD388" i="12"/>
  <c r="AC388" i="12"/>
  <c r="AB388" i="12"/>
  <c r="AE388" i="12"/>
  <c r="AA388" i="12"/>
  <c r="Y388" i="12"/>
  <c r="X388" i="12"/>
  <c r="W388" i="12"/>
  <c r="U388" i="12"/>
  <c r="S388" i="12"/>
  <c r="Z388" i="12"/>
  <c r="T388" i="12"/>
  <c r="Q388" i="12"/>
  <c r="V388" i="12"/>
  <c r="N388" i="12"/>
  <c r="R388" i="12"/>
  <c r="P388" i="12"/>
  <c r="O388" i="12"/>
  <c r="L388" i="12"/>
  <c r="K388" i="12"/>
  <c r="I388" i="12"/>
  <c r="J388" i="12"/>
  <c r="F388" i="12"/>
  <c r="G388" i="12"/>
  <c r="M388" i="12"/>
  <c r="H388" i="12"/>
  <c r="AD380" i="12"/>
  <c r="AE380" i="12"/>
  <c r="AC380" i="12"/>
  <c r="AA380" i="12"/>
  <c r="Z380" i="12"/>
  <c r="X380" i="12"/>
  <c r="S380" i="12"/>
  <c r="T380" i="12"/>
  <c r="Y380" i="12"/>
  <c r="W380" i="12"/>
  <c r="R380" i="12"/>
  <c r="AB380" i="12"/>
  <c r="P380" i="12"/>
  <c r="O380" i="12"/>
  <c r="Q380" i="12"/>
  <c r="N380" i="12"/>
  <c r="V380" i="12"/>
  <c r="M380" i="12"/>
  <c r="U380" i="12"/>
  <c r="L380" i="12"/>
  <c r="I380" i="12"/>
  <c r="K380" i="12"/>
  <c r="H380" i="12"/>
  <c r="F380" i="12"/>
  <c r="G380" i="12"/>
  <c r="J380" i="12"/>
  <c r="AE372" i="12"/>
  <c r="AC372" i="12"/>
  <c r="AD372" i="12"/>
  <c r="AA372" i="12"/>
  <c r="AB372" i="12"/>
  <c r="Y372" i="12"/>
  <c r="S372" i="12"/>
  <c r="X372" i="12"/>
  <c r="T372" i="12"/>
  <c r="U372" i="12"/>
  <c r="W372" i="12"/>
  <c r="Z372" i="12"/>
  <c r="O372" i="12"/>
  <c r="N372" i="12"/>
  <c r="P372" i="12"/>
  <c r="M372" i="12"/>
  <c r="L372" i="12"/>
  <c r="K372" i="12"/>
  <c r="Q372" i="12"/>
  <c r="V372" i="12"/>
  <c r="I372" i="12"/>
  <c r="R372" i="12"/>
  <c r="J372" i="12"/>
  <c r="F372" i="12"/>
  <c r="H372" i="12"/>
  <c r="G372" i="12"/>
  <c r="AD364" i="12"/>
  <c r="AE364" i="12"/>
  <c r="AC364" i="12"/>
  <c r="AB364" i="12"/>
  <c r="AA364" i="12"/>
  <c r="Y364" i="12"/>
  <c r="Z364" i="12"/>
  <c r="X364" i="12"/>
  <c r="V364" i="12"/>
  <c r="S364" i="12"/>
  <c r="T364" i="12"/>
  <c r="U364" i="12"/>
  <c r="R364" i="12"/>
  <c r="W364" i="12"/>
  <c r="P364" i="12"/>
  <c r="M364" i="12"/>
  <c r="O364" i="12"/>
  <c r="Q364" i="12"/>
  <c r="L364" i="12"/>
  <c r="J364" i="12"/>
  <c r="I364" i="12"/>
  <c r="N364" i="12"/>
  <c r="F364" i="12"/>
  <c r="K364" i="12"/>
  <c r="G364" i="12"/>
  <c r="H364" i="12"/>
  <c r="AE356" i="12"/>
  <c r="AD356" i="12"/>
  <c r="AC356" i="12"/>
  <c r="AB356" i="12"/>
  <c r="Z356" i="12"/>
  <c r="AA356" i="12"/>
  <c r="W356" i="12"/>
  <c r="V356" i="12"/>
  <c r="X356" i="12"/>
  <c r="U356" i="12"/>
  <c r="S356" i="12"/>
  <c r="T356" i="12"/>
  <c r="Y356" i="12"/>
  <c r="R356" i="12"/>
  <c r="O356" i="12"/>
  <c r="N356" i="12"/>
  <c r="L356" i="12"/>
  <c r="K356" i="12"/>
  <c r="P356" i="12"/>
  <c r="Q356" i="12"/>
  <c r="I356" i="12"/>
  <c r="J356" i="12"/>
  <c r="M356" i="12"/>
  <c r="F356" i="12"/>
  <c r="G356" i="12"/>
  <c r="H356" i="12"/>
  <c r="AD348" i="12"/>
  <c r="AE348" i="12"/>
  <c r="Z348" i="12"/>
  <c r="AC348" i="12"/>
  <c r="AA348" i="12"/>
  <c r="Y348" i="12"/>
  <c r="AB348" i="12"/>
  <c r="V348" i="12"/>
  <c r="S348" i="12"/>
  <c r="T348" i="12"/>
  <c r="R348" i="12"/>
  <c r="X348" i="12"/>
  <c r="P348" i="12"/>
  <c r="Q348" i="12"/>
  <c r="M348" i="12"/>
  <c r="L348" i="12"/>
  <c r="W348" i="12"/>
  <c r="N348" i="12"/>
  <c r="U348" i="12"/>
  <c r="I348" i="12"/>
  <c r="O348" i="12"/>
  <c r="H348" i="12"/>
  <c r="F348" i="12"/>
  <c r="G348" i="12"/>
  <c r="J348" i="12"/>
  <c r="K348" i="12"/>
  <c r="AE340" i="12"/>
  <c r="AD340" i="12"/>
  <c r="AB340" i="12"/>
  <c r="AC340" i="12"/>
  <c r="AA340" i="12"/>
  <c r="Z340" i="12"/>
  <c r="Y340" i="12"/>
  <c r="S340" i="12"/>
  <c r="T340" i="12"/>
  <c r="U340" i="12"/>
  <c r="W340" i="12"/>
  <c r="R340" i="12"/>
  <c r="V340" i="12"/>
  <c r="X340" i="12"/>
  <c r="N340" i="12"/>
  <c r="O340" i="12"/>
  <c r="Q340" i="12"/>
  <c r="K340" i="12"/>
  <c r="P340" i="12"/>
  <c r="L340" i="12"/>
  <c r="I340" i="12"/>
  <c r="J340" i="12"/>
  <c r="F340" i="12"/>
  <c r="M340" i="12"/>
  <c r="H340" i="12"/>
  <c r="G340" i="12"/>
  <c r="AD332" i="12"/>
  <c r="AE332" i="12"/>
  <c r="AC332" i="12"/>
  <c r="AB332" i="12"/>
  <c r="S332" i="12"/>
  <c r="Z332" i="12"/>
  <c r="X332" i="12"/>
  <c r="W332" i="12"/>
  <c r="T332" i="12"/>
  <c r="U332" i="12"/>
  <c r="V332" i="12"/>
  <c r="R332" i="12"/>
  <c r="Y332" i="12"/>
  <c r="AA332" i="12"/>
  <c r="Q332" i="12"/>
  <c r="N332" i="12"/>
  <c r="O332" i="12"/>
  <c r="M332" i="12"/>
  <c r="J332" i="12"/>
  <c r="I332" i="12"/>
  <c r="K332" i="12"/>
  <c r="L332" i="12"/>
  <c r="P332" i="12"/>
  <c r="F332" i="12"/>
  <c r="G332" i="12"/>
  <c r="H332" i="12"/>
  <c r="AD324" i="12"/>
  <c r="AC324" i="12"/>
  <c r="AA324" i="12"/>
  <c r="Z324" i="12"/>
  <c r="AB324" i="12"/>
  <c r="X324" i="12"/>
  <c r="W324" i="12"/>
  <c r="V324" i="12"/>
  <c r="Y324" i="12"/>
  <c r="U324" i="12"/>
  <c r="S324" i="12"/>
  <c r="T324" i="12"/>
  <c r="AE324" i="12"/>
  <c r="N324" i="12"/>
  <c r="Q324" i="12"/>
  <c r="R324" i="12"/>
  <c r="K324" i="12"/>
  <c r="M324" i="12"/>
  <c r="I324" i="12"/>
  <c r="J324" i="12"/>
  <c r="P324" i="12"/>
  <c r="O324" i="12"/>
  <c r="F324" i="12"/>
  <c r="L324" i="12"/>
  <c r="G324" i="12"/>
  <c r="H324" i="12"/>
  <c r="AE316" i="12"/>
  <c r="AC316" i="12"/>
  <c r="AB316" i="12"/>
  <c r="Z316" i="12"/>
  <c r="AD316" i="12"/>
  <c r="AA316" i="12"/>
  <c r="X316" i="12"/>
  <c r="S316" i="12"/>
  <c r="Y316" i="12"/>
  <c r="W316" i="12"/>
  <c r="T316" i="12"/>
  <c r="V316" i="12"/>
  <c r="R316" i="12"/>
  <c r="U316" i="12"/>
  <c r="P316" i="12"/>
  <c r="O316" i="12"/>
  <c r="M316" i="12"/>
  <c r="L316" i="12"/>
  <c r="Q316" i="12"/>
  <c r="N316" i="12"/>
  <c r="I316" i="12"/>
  <c r="K316" i="12"/>
  <c r="J316" i="12"/>
  <c r="H316" i="12"/>
  <c r="F316" i="12"/>
  <c r="G316" i="12"/>
  <c r="AB308" i="12"/>
  <c r="AD308" i="12"/>
  <c r="AE308" i="12"/>
  <c r="AA308" i="12"/>
  <c r="AC308" i="12"/>
  <c r="Y308" i="12"/>
  <c r="Z308" i="12"/>
  <c r="W308" i="12"/>
  <c r="S308" i="12"/>
  <c r="T308" i="12"/>
  <c r="U308" i="12"/>
  <c r="V308" i="12"/>
  <c r="X308" i="12"/>
  <c r="O308" i="12"/>
  <c r="Q308" i="12"/>
  <c r="N308" i="12"/>
  <c r="P308" i="12"/>
  <c r="M308" i="12"/>
  <c r="L308" i="12"/>
  <c r="K308" i="12"/>
  <c r="R308" i="12"/>
  <c r="I308" i="12"/>
  <c r="J308" i="12"/>
  <c r="F308" i="12"/>
  <c r="H308" i="12"/>
  <c r="G308" i="12"/>
  <c r="AD300" i="12"/>
  <c r="AE300" i="12"/>
  <c r="AB300" i="12"/>
  <c r="AA300" i="12"/>
  <c r="AC300" i="12"/>
  <c r="Y300" i="12"/>
  <c r="Z300" i="12"/>
  <c r="S300" i="12"/>
  <c r="T300" i="12"/>
  <c r="W300" i="12"/>
  <c r="U300" i="12"/>
  <c r="R300" i="12"/>
  <c r="X300" i="12"/>
  <c r="V300" i="12"/>
  <c r="Q300" i="12"/>
  <c r="N300" i="12"/>
  <c r="P300" i="12"/>
  <c r="M300" i="12"/>
  <c r="L300" i="12"/>
  <c r="O300" i="12"/>
  <c r="K300" i="12"/>
  <c r="J300" i="12"/>
  <c r="I300" i="12"/>
  <c r="F300" i="12"/>
  <c r="G300" i="12"/>
  <c r="H300" i="12"/>
  <c r="AC292" i="12"/>
  <c r="AD292" i="12"/>
  <c r="AB292" i="12"/>
  <c r="AA292" i="12"/>
  <c r="Z292" i="12"/>
  <c r="W292" i="12"/>
  <c r="V292" i="12"/>
  <c r="AE292" i="12"/>
  <c r="X292" i="12"/>
  <c r="U292" i="12"/>
  <c r="S292" i="12"/>
  <c r="T292" i="12"/>
  <c r="Y292" i="12"/>
  <c r="O292" i="12"/>
  <c r="Q292" i="12"/>
  <c r="N292" i="12"/>
  <c r="P292" i="12"/>
  <c r="R292" i="12"/>
  <c r="K292" i="12"/>
  <c r="M292" i="12"/>
  <c r="L292" i="12"/>
  <c r="I292" i="12"/>
  <c r="J292" i="12"/>
  <c r="F292" i="12"/>
  <c r="G292" i="12"/>
  <c r="H292" i="12"/>
  <c r="AE284" i="12"/>
  <c r="AD284" i="12"/>
  <c r="AB284" i="12"/>
  <c r="AC284" i="12"/>
  <c r="Z284" i="12"/>
  <c r="Y284" i="12"/>
  <c r="S284" i="12"/>
  <c r="T284" i="12"/>
  <c r="W284" i="12"/>
  <c r="X284" i="12"/>
  <c r="R284" i="12"/>
  <c r="V284" i="12"/>
  <c r="U284" i="12"/>
  <c r="P284" i="12"/>
  <c r="M284" i="12"/>
  <c r="L284" i="12"/>
  <c r="AA284" i="12"/>
  <c r="N284" i="12"/>
  <c r="O284" i="12"/>
  <c r="K284" i="12"/>
  <c r="I284" i="12"/>
  <c r="Q284" i="12"/>
  <c r="H284" i="12"/>
  <c r="F284" i="12"/>
  <c r="J284" i="12"/>
  <c r="G284" i="12"/>
  <c r="AE276" i="12"/>
  <c r="AD276" i="12"/>
  <c r="AB276" i="12"/>
  <c r="AA276" i="12"/>
  <c r="Z276" i="12"/>
  <c r="AC276" i="12"/>
  <c r="Y276" i="12"/>
  <c r="S276" i="12"/>
  <c r="T276" i="12"/>
  <c r="U276" i="12"/>
  <c r="X276" i="12"/>
  <c r="V276" i="12"/>
  <c r="W276" i="12"/>
  <c r="Q276" i="12"/>
  <c r="R276" i="12"/>
  <c r="N276" i="12"/>
  <c r="P276" i="12"/>
  <c r="O276" i="12"/>
  <c r="K276" i="12"/>
  <c r="I276" i="12"/>
  <c r="M276" i="12"/>
  <c r="J276" i="12"/>
  <c r="F276" i="12"/>
  <c r="H276" i="12"/>
  <c r="G276" i="12"/>
  <c r="AE268" i="12"/>
  <c r="AD268" i="12"/>
  <c r="AC268" i="12"/>
  <c r="AB268" i="12"/>
  <c r="Y268" i="12"/>
  <c r="AA268" i="12"/>
  <c r="S268" i="12"/>
  <c r="Z268" i="12"/>
  <c r="V268" i="12"/>
  <c r="T268" i="12"/>
  <c r="U268" i="12"/>
  <c r="R268" i="12"/>
  <c r="X268" i="12"/>
  <c r="N268" i="12"/>
  <c r="W268" i="12"/>
  <c r="O268" i="12"/>
  <c r="Q268" i="12"/>
  <c r="P268" i="12"/>
  <c r="L268" i="12"/>
  <c r="K268" i="12"/>
  <c r="J268" i="12"/>
  <c r="I268" i="12"/>
  <c r="M268" i="12"/>
  <c r="F268" i="12"/>
  <c r="G268" i="12"/>
  <c r="H268" i="12"/>
  <c r="AE260" i="12"/>
  <c r="AD260" i="12"/>
  <c r="AC260" i="12"/>
  <c r="AB260" i="12"/>
  <c r="Z260" i="12"/>
  <c r="AA260" i="12"/>
  <c r="Y260" i="12"/>
  <c r="X260" i="12"/>
  <c r="W260" i="12"/>
  <c r="V260" i="12"/>
  <c r="U260" i="12"/>
  <c r="S260" i="12"/>
  <c r="T260" i="12"/>
  <c r="Q260" i="12"/>
  <c r="N260" i="12"/>
  <c r="R260" i="12"/>
  <c r="P260" i="12"/>
  <c r="K260" i="12"/>
  <c r="O260" i="12"/>
  <c r="M260" i="12"/>
  <c r="I260" i="12"/>
  <c r="J260" i="12"/>
  <c r="L260" i="12"/>
  <c r="F260" i="12"/>
  <c r="G260" i="12"/>
  <c r="H260" i="12"/>
  <c r="AE252" i="12"/>
  <c r="AC252" i="12"/>
  <c r="AD252" i="12"/>
  <c r="AB252" i="12"/>
  <c r="AA252" i="12"/>
  <c r="Z252" i="12"/>
  <c r="X252" i="12"/>
  <c r="S252" i="12"/>
  <c r="V252" i="12"/>
  <c r="T252" i="12"/>
  <c r="Y252" i="12"/>
  <c r="R252" i="12"/>
  <c r="W252" i="12"/>
  <c r="P252" i="12"/>
  <c r="O252" i="12"/>
  <c r="U252" i="12"/>
  <c r="Q252" i="12"/>
  <c r="M252" i="12"/>
  <c r="L252" i="12"/>
  <c r="I252" i="12"/>
  <c r="N252" i="12"/>
  <c r="K252" i="12"/>
  <c r="H252" i="12"/>
  <c r="F252" i="12"/>
  <c r="G252" i="12"/>
  <c r="J252" i="12"/>
  <c r="AE244" i="12"/>
  <c r="AD244" i="12"/>
  <c r="AB244" i="12"/>
  <c r="AC244" i="12"/>
  <c r="AA244" i="12"/>
  <c r="Z244" i="12"/>
  <c r="Y244" i="12"/>
  <c r="W244" i="12"/>
  <c r="V244" i="12"/>
  <c r="S244" i="12"/>
  <c r="T244" i="12"/>
  <c r="U244" i="12"/>
  <c r="X244" i="12"/>
  <c r="O244" i="12"/>
  <c r="R244" i="12"/>
  <c r="N244" i="12"/>
  <c r="Q244" i="12"/>
  <c r="P244" i="12"/>
  <c r="L244" i="12"/>
  <c r="K244" i="12"/>
  <c r="I244" i="12"/>
  <c r="M244" i="12"/>
  <c r="J244" i="12"/>
  <c r="F244" i="12"/>
  <c r="H244" i="12"/>
  <c r="G244" i="12"/>
  <c r="AE236" i="12"/>
  <c r="AD236" i="12"/>
  <c r="AB236" i="12"/>
  <c r="AC236" i="12"/>
  <c r="AA236" i="12"/>
  <c r="Z236" i="12"/>
  <c r="Y236" i="12"/>
  <c r="W236" i="12"/>
  <c r="S236" i="12"/>
  <c r="T236" i="12"/>
  <c r="V236" i="12"/>
  <c r="X236" i="12"/>
  <c r="U236" i="12"/>
  <c r="P236" i="12"/>
  <c r="Q236" i="12"/>
  <c r="O236" i="12"/>
  <c r="R236" i="12"/>
  <c r="M236" i="12"/>
  <c r="L236" i="12"/>
  <c r="N236" i="12"/>
  <c r="J236" i="12"/>
  <c r="I236" i="12"/>
  <c r="K236" i="12"/>
  <c r="F236" i="12"/>
  <c r="G236" i="12"/>
  <c r="H236" i="12"/>
  <c r="AE228" i="12"/>
  <c r="AC228" i="12"/>
  <c r="AD228" i="12"/>
  <c r="AB228" i="12"/>
  <c r="W228" i="12"/>
  <c r="AA228" i="12"/>
  <c r="Z228" i="12"/>
  <c r="V228" i="12"/>
  <c r="X228" i="12"/>
  <c r="U228" i="12"/>
  <c r="S228" i="12"/>
  <c r="Y228" i="12"/>
  <c r="T228" i="12"/>
  <c r="O228" i="12"/>
  <c r="R228" i="12"/>
  <c r="Q228" i="12"/>
  <c r="K228" i="12"/>
  <c r="P228" i="12"/>
  <c r="N228" i="12"/>
  <c r="M228" i="12"/>
  <c r="I228" i="12"/>
  <c r="J228" i="12"/>
  <c r="L228" i="12"/>
  <c r="F228" i="12"/>
  <c r="G228" i="12"/>
  <c r="H228" i="12"/>
  <c r="AE220" i="12"/>
  <c r="AD220" i="12"/>
  <c r="AC220" i="12"/>
  <c r="AB220" i="12"/>
  <c r="AA220" i="12"/>
  <c r="W220" i="12"/>
  <c r="Y220" i="12"/>
  <c r="X220" i="12"/>
  <c r="S220" i="12"/>
  <c r="T220" i="12"/>
  <c r="V220" i="12"/>
  <c r="Z220" i="12"/>
  <c r="P220" i="12"/>
  <c r="U220" i="12"/>
  <c r="R220" i="12"/>
  <c r="Q220" i="12"/>
  <c r="O220" i="12"/>
  <c r="M220" i="12"/>
  <c r="L220" i="12"/>
  <c r="K220" i="12"/>
  <c r="I220" i="12"/>
  <c r="N220" i="12"/>
  <c r="H220" i="12"/>
  <c r="F220" i="12"/>
  <c r="G220" i="12"/>
  <c r="J220" i="12"/>
  <c r="AE212" i="12"/>
  <c r="AD212" i="12"/>
  <c r="AB212" i="12"/>
  <c r="AC212" i="12"/>
  <c r="AA212" i="12"/>
  <c r="Z212" i="12"/>
  <c r="W212" i="12"/>
  <c r="Y212" i="12"/>
  <c r="S212" i="12"/>
  <c r="T212" i="12"/>
  <c r="U212" i="12"/>
  <c r="V212" i="12"/>
  <c r="X212" i="12"/>
  <c r="Q212" i="12"/>
  <c r="R212" i="12"/>
  <c r="O212" i="12"/>
  <c r="M212" i="12"/>
  <c r="K212" i="12"/>
  <c r="L212" i="12"/>
  <c r="I212" i="12"/>
  <c r="P212" i="12"/>
  <c r="N212" i="12"/>
  <c r="J212" i="12"/>
  <c r="F212" i="12"/>
  <c r="H212" i="12"/>
  <c r="G212" i="12"/>
  <c r="AE204" i="12"/>
  <c r="AC204" i="12"/>
  <c r="AD204" i="12"/>
  <c r="AB204" i="12"/>
  <c r="AA204" i="12"/>
  <c r="W204" i="12"/>
  <c r="Z204" i="12"/>
  <c r="S204" i="12"/>
  <c r="T204" i="12"/>
  <c r="Y204" i="12"/>
  <c r="U204" i="12"/>
  <c r="X204" i="12"/>
  <c r="V204" i="12"/>
  <c r="Q204" i="12"/>
  <c r="N204" i="12"/>
  <c r="R204" i="12"/>
  <c r="O204" i="12"/>
  <c r="M204" i="12"/>
  <c r="P204" i="12"/>
  <c r="K204" i="12"/>
  <c r="J204" i="12"/>
  <c r="I204" i="12"/>
  <c r="L204" i="12"/>
  <c r="F204" i="12"/>
  <c r="G204" i="12"/>
  <c r="H204" i="12"/>
  <c r="AE196" i="12"/>
  <c r="AD196" i="12"/>
  <c r="AC196" i="12"/>
  <c r="AB196" i="12"/>
  <c r="AA196" i="12"/>
  <c r="Z196" i="12"/>
  <c r="W196" i="12"/>
  <c r="X196" i="12"/>
  <c r="V196" i="12"/>
  <c r="Y196" i="12"/>
  <c r="U196" i="12"/>
  <c r="S196" i="12"/>
  <c r="T196" i="12"/>
  <c r="R196" i="12"/>
  <c r="N196" i="12"/>
  <c r="Q196" i="12"/>
  <c r="P196" i="12"/>
  <c r="O196" i="12"/>
  <c r="K196" i="12"/>
  <c r="L196" i="12"/>
  <c r="J196" i="12"/>
  <c r="I196" i="12"/>
  <c r="M196" i="12"/>
  <c r="F196" i="12"/>
  <c r="G196" i="12"/>
  <c r="H196" i="12"/>
  <c r="AE188" i="12"/>
  <c r="AC188" i="12"/>
  <c r="AD188" i="12"/>
  <c r="AB188" i="12"/>
  <c r="AA188" i="12"/>
  <c r="Z188" i="12"/>
  <c r="W188" i="12"/>
  <c r="X188" i="12"/>
  <c r="Y188" i="12"/>
  <c r="S188" i="12"/>
  <c r="T188" i="12"/>
  <c r="P188" i="12"/>
  <c r="O188" i="12"/>
  <c r="V188" i="12"/>
  <c r="U188" i="12"/>
  <c r="M188" i="12"/>
  <c r="L188" i="12"/>
  <c r="R188" i="12"/>
  <c r="Q188" i="12"/>
  <c r="N188" i="12"/>
  <c r="K188" i="12"/>
  <c r="J188" i="12"/>
  <c r="H188" i="12"/>
  <c r="F188" i="12"/>
  <c r="I188" i="12"/>
  <c r="G188" i="12"/>
  <c r="AE180" i="12"/>
  <c r="AB180" i="12"/>
  <c r="AD180" i="12"/>
  <c r="AA180" i="12"/>
  <c r="Z180" i="12"/>
  <c r="Y180" i="12"/>
  <c r="W180" i="12"/>
  <c r="AC180" i="12"/>
  <c r="X180" i="12"/>
  <c r="S180" i="12"/>
  <c r="U180" i="12"/>
  <c r="T180" i="12"/>
  <c r="V180" i="12"/>
  <c r="O180" i="12"/>
  <c r="Q180" i="12"/>
  <c r="N180" i="12"/>
  <c r="R180" i="12"/>
  <c r="P180" i="12"/>
  <c r="L180" i="12"/>
  <c r="K180" i="12"/>
  <c r="M180" i="12"/>
  <c r="J180" i="12"/>
  <c r="I180" i="12"/>
  <c r="F180" i="12"/>
  <c r="H180" i="12"/>
  <c r="G180" i="12"/>
  <c r="AE172" i="12"/>
  <c r="AD172" i="12"/>
  <c r="AC172" i="12"/>
  <c r="AB172" i="12"/>
  <c r="Z172" i="12"/>
  <c r="Y172" i="12"/>
  <c r="W172" i="12"/>
  <c r="S172" i="12"/>
  <c r="AA172" i="12"/>
  <c r="V172" i="12"/>
  <c r="U172" i="12"/>
  <c r="X172" i="12"/>
  <c r="T172" i="12"/>
  <c r="Q172" i="12"/>
  <c r="R172" i="12"/>
  <c r="P172" i="12"/>
  <c r="L172" i="12"/>
  <c r="O172" i="12"/>
  <c r="N172" i="12"/>
  <c r="J172" i="12"/>
  <c r="K172" i="12"/>
  <c r="I172" i="12"/>
  <c r="H172" i="12"/>
  <c r="F172" i="12"/>
  <c r="G172" i="12"/>
  <c r="M172" i="12"/>
  <c r="AE164" i="12"/>
  <c r="AD164" i="12"/>
  <c r="AB164" i="12"/>
  <c r="AA164" i="12"/>
  <c r="W164" i="12"/>
  <c r="Z164" i="12"/>
  <c r="AC164" i="12"/>
  <c r="V164" i="12"/>
  <c r="X164" i="12"/>
  <c r="U164" i="12"/>
  <c r="S164" i="12"/>
  <c r="T164" i="12"/>
  <c r="Y164" i="12"/>
  <c r="O164" i="12"/>
  <c r="R164" i="12"/>
  <c r="Q164" i="12"/>
  <c r="M164" i="12"/>
  <c r="K164" i="12"/>
  <c r="P164" i="12"/>
  <c r="N164" i="12"/>
  <c r="L164" i="12"/>
  <c r="J164" i="12"/>
  <c r="I164" i="12"/>
  <c r="H164" i="12"/>
  <c r="F164" i="12"/>
  <c r="G164" i="12"/>
  <c r="AE156" i="12"/>
  <c r="AC156" i="12"/>
  <c r="AB156" i="12"/>
  <c r="AA156" i="12"/>
  <c r="AD156" i="12"/>
  <c r="W156" i="12"/>
  <c r="Z156" i="12"/>
  <c r="Y156" i="12"/>
  <c r="S156" i="12"/>
  <c r="U156" i="12"/>
  <c r="V156" i="12"/>
  <c r="X156" i="12"/>
  <c r="P156" i="12"/>
  <c r="R156" i="12"/>
  <c r="T156" i="12"/>
  <c r="Q156" i="12"/>
  <c r="O156" i="12"/>
  <c r="M156" i="12"/>
  <c r="L156" i="12"/>
  <c r="N156" i="12"/>
  <c r="K156" i="12"/>
  <c r="I156" i="12"/>
  <c r="H156" i="12"/>
  <c r="F156" i="12"/>
  <c r="J156" i="12"/>
  <c r="G156" i="12"/>
  <c r="AE148" i="12"/>
  <c r="AD148" i="12"/>
  <c r="AC148" i="12"/>
  <c r="AB148" i="12"/>
  <c r="AA148" i="12"/>
  <c r="Z148" i="12"/>
  <c r="W148" i="12"/>
  <c r="Y148" i="12"/>
  <c r="T148" i="12"/>
  <c r="S148" i="12"/>
  <c r="V148" i="12"/>
  <c r="X148" i="12"/>
  <c r="U148" i="12"/>
  <c r="Q148" i="12"/>
  <c r="O148" i="12"/>
  <c r="M148" i="12"/>
  <c r="P148" i="12"/>
  <c r="R148" i="12"/>
  <c r="K148" i="12"/>
  <c r="N148" i="12"/>
  <c r="I148" i="12"/>
  <c r="L148" i="12"/>
  <c r="J148" i="12"/>
  <c r="H148" i="12"/>
  <c r="F148" i="12"/>
  <c r="G148" i="12"/>
  <c r="AE140" i="12"/>
  <c r="AD140" i="12"/>
  <c r="AB140" i="12"/>
  <c r="AC140" i="12"/>
  <c r="AA140" i="12"/>
  <c r="W140" i="12"/>
  <c r="Z140" i="12"/>
  <c r="Y140" i="12"/>
  <c r="X140" i="12"/>
  <c r="S140" i="12"/>
  <c r="U140" i="12"/>
  <c r="T140" i="12"/>
  <c r="V140" i="12"/>
  <c r="N140" i="12"/>
  <c r="R140" i="12"/>
  <c r="O140" i="12"/>
  <c r="P140" i="12"/>
  <c r="Q140" i="12"/>
  <c r="L140" i="12"/>
  <c r="K140" i="12"/>
  <c r="M140" i="12"/>
  <c r="J140" i="12"/>
  <c r="I140" i="12"/>
  <c r="H140" i="12"/>
  <c r="F140" i="12"/>
  <c r="G140" i="12"/>
  <c r="AE132" i="12"/>
  <c r="AC132" i="12"/>
  <c r="AB132" i="12"/>
  <c r="AD132" i="12"/>
  <c r="Z132" i="12"/>
  <c r="AA132" i="12"/>
  <c r="W132" i="12"/>
  <c r="Y132" i="12"/>
  <c r="X132" i="12"/>
  <c r="V132" i="12"/>
  <c r="S132" i="12"/>
  <c r="U132" i="12"/>
  <c r="R132" i="12"/>
  <c r="Q132" i="12"/>
  <c r="N132" i="12"/>
  <c r="T132" i="12"/>
  <c r="P132" i="12"/>
  <c r="O132" i="12"/>
  <c r="K132" i="12"/>
  <c r="L132" i="12"/>
  <c r="J132" i="12"/>
  <c r="I132" i="12"/>
  <c r="M132" i="12"/>
  <c r="H132" i="12"/>
  <c r="F132" i="12"/>
  <c r="G132" i="12"/>
  <c r="AE124" i="12"/>
  <c r="AD124" i="12"/>
  <c r="AC124" i="12"/>
  <c r="AB124" i="12"/>
  <c r="AA124" i="12"/>
  <c r="Z124" i="12"/>
  <c r="W124" i="12"/>
  <c r="X124" i="12"/>
  <c r="S124" i="12"/>
  <c r="T124" i="12"/>
  <c r="Y124" i="12"/>
  <c r="U124" i="12"/>
  <c r="P124" i="12"/>
  <c r="O124" i="12"/>
  <c r="V124" i="12"/>
  <c r="Q124" i="12"/>
  <c r="R124" i="12"/>
  <c r="M124" i="12"/>
  <c r="L124" i="12"/>
  <c r="N124" i="12"/>
  <c r="K124" i="12"/>
  <c r="H124" i="12"/>
  <c r="F124" i="12"/>
  <c r="G124" i="12"/>
  <c r="I124" i="12"/>
  <c r="J124" i="12"/>
  <c r="AE116" i="12"/>
  <c r="AC116" i="12"/>
  <c r="AB116" i="12"/>
  <c r="AD116" i="12"/>
  <c r="AA116" i="12"/>
  <c r="Z116" i="12"/>
  <c r="Y116" i="12"/>
  <c r="W116" i="12"/>
  <c r="T116" i="12"/>
  <c r="S116" i="12"/>
  <c r="V116" i="12"/>
  <c r="X116" i="12"/>
  <c r="O116" i="12"/>
  <c r="U116" i="12"/>
  <c r="N116" i="12"/>
  <c r="P116" i="12"/>
  <c r="Q116" i="12"/>
  <c r="R116" i="12"/>
  <c r="L116" i="12"/>
  <c r="K116" i="12"/>
  <c r="M116" i="12"/>
  <c r="J116" i="12"/>
  <c r="H116" i="12"/>
  <c r="F116" i="12"/>
  <c r="I116" i="12"/>
  <c r="G116" i="12"/>
  <c r="AE108" i="12"/>
  <c r="AD108" i="12"/>
  <c r="AC108" i="12"/>
  <c r="AB108" i="12"/>
  <c r="Z108" i="12"/>
  <c r="Y108" i="12"/>
  <c r="W108" i="12"/>
  <c r="T108" i="12"/>
  <c r="AA108" i="12"/>
  <c r="V108" i="12"/>
  <c r="S108" i="12"/>
  <c r="X108" i="12"/>
  <c r="P108" i="12"/>
  <c r="U108" i="12"/>
  <c r="N108" i="12"/>
  <c r="R108" i="12"/>
  <c r="O108" i="12"/>
  <c r="Q108" i="12"/>
  <c r="M108" i="12"/>
  <c r="L108" i="12"/>
  <c r="K108" i="12"/>
  <c r="J108" i="12"/>
  <c r="I108" i="12"/>
  <c r="H108" i="12"/>
  <c r="F108" i="12"/>
  <c r="G108" i="12"/>
  <c r="AE100" i="12"/>
  <c r="AC100" i="12"/>
  <c r="AB100" i="12"/>
  <c r="AD100" i="12"/>
  <c r="Z100" i="12"/>
  <c r="W100" i="12"/>
  <c r="AA100" i="12"/>
  <c r="V100" i="12"/>
  <c r="T100" i="12"/>
  <c r="X100" i="12"/>
  <c r="Y100" i="12"/>
  <c r="U100" i="12"/>
  <c r="S100" i="12"/>
  <c r="P100" i="12"/>
  <c r="O100" i="12"/>
  <c r="R100" i="12"/>
  <c r="M100" i="12"/>
  <c r="K100" i="12"/>
  <c r="N100" i="12"/>
  <c r="Q100" i="12"/>
  <c r="L100" i="12"/>
  <c r="J100" i="12"/>
  <c r="I100" i="12"/>
  <c r="H100" i="12"/>
  <c r="F100" i="12"/>
  <c r="G100" i="12"/>
  <c r="AE92" i="12"/>
  <c r="AC92" i="12"/>
  <c r="AB92" i="12"/>
  <c r="AA92" i="12"/>
  <c r="W92" i="12"/>
  <c r="Y92" i="12"/>
  <c r="AD92" i="12"/>
  <c r="T92" i="12"/>
  <c r="Z92" i="12"/>
  <c r="V92" i="12"/>
  <c r="S92" i="12"/>
  <c r="U92" i="12"/>
  <c r="X92" i="12"/>
  <c r="P92" i="12"/>
  <c r="R92" i="12"/>
  <c r="Q92" i="12"/>
  <c r="N92" i="12"/>
  <c r="M92" i="12"/>
  <c r="L92" i="12"/>
  <c r="I92" i="12"/>
  <c r="O92" i="12"/>
  <c r="K92" i="12"/>
  <c r="H92" i="12"/>
  <c r="F92" i="12"/>
  <c r="G92" i="12"/>
  <c r="J92" i="12"/>
  <c r="AE84" i="12"/>
  <c r="AC84" i="12"/>
  <c r="AB84" i="12"/>
  <c r="AD84" i="12"/>
  <c r="AA84" i="12"/>
  <c r="Z84" i="12"/>
  <c r="W84" i="12"/>
  <c r="Y84" i="12"/>
  <c r="T84" i="12"/>
  <c r="S84" i="12"/>
  <c r="X84" i="12"/>
  <c r="U84" i="12"/>
  <c r="P84" i="12"/>
  <c r="V84" i="12"/>
  <c r="L84" i="12"/>
  <c r="M84" i="12"/>
  <c r="O84" i="12"/>
  <c r="Q84" i="12"/>
  <c r="N84" i="12"/>
  <c r="K84" i="12"/>
  <c r="R84" i="12"/>
  <c r="I84" i="12"/>
  <c r="J84" i="12"/>
  <c r="H84" i="12"/>
  <c r="F84" i="12"/>
  <c r="G84" i="12"/>
  <c r="AE76" i="12"/>
  <c r="AD76" i="12"/>
  <c r="AC76" i="12"/>
  <c r="AB76" i="12"/>
  <c r="AA76" i="12"/>
  <c r="Z76" i="12"/>
  <c r="W76" i="12"/>
  <c r="T76" i="12"/>
  <c r="S76" i="12"/>
  <c r="Y76" i="12"/>
  <c r="P76" i="12"/>
  <c r="X76" i="12"/>
  <c r="V76" i="12"/>
  <c r="U76" i="12"/>
  <c r="Q76" i="12"/>
  <c r="N76" i="12"/>
  <c r="R76" i="12"/>
  <c r="M76" i="12"/>
  <c r="O76" i="12"/>
  <c r="J76" i="12"/>
  <c r="I76" i="12"/>
  <c r="K76" i="12"/>
  <c r="L76" i="12"/>
  <c r="H76" i="12"/>
  <c r="F76" i="12"/>
  <c r="G76" i="12"/>
  <c r="AE68" i="12"/>
  <c r="AC68" i="12"/>
  <c r="AB68" i="12"/>
  <c r="AA68" i="12"/>
  <c r="Z68" i="12"/>
  <c r="W68" i="12"/>
  <c r="X68" i="12"/>
  <c r="V68" i="12"/>
  <c r="T68" i="12"/>
  <c r="Y68" i="12"/>
  <c r="S68" i="12"/>
  <c r="AD68" i="12"/>
  <c r="U68" i="12"/>
  <c r="R68" i="12"/>
  <c r="N68" i="12"/>
  <c r="P68" i="12"/>
  <c r="K68" i="12"/>
  <c r="Q68" i="12"/>
  <c r="O68" i="12"/>
  <c r="J68" i="12"/>
  <c r="I68" i="12"/>
  <c r="H68" i="12"/>
  <c r="M68" i="12"/>
  <c r="F68" i="12"/>
  <c r="G68" i="12"/>
  <c r="L68" i="12"/>
  <c r="AE60" i="12"/>
  <c r="AB60" i="12"/>
  <c r="AD60" i="12"/>
  <c r="AA60" i="12"/>
  <c r="Z60" i="12"/>
  <c r="AC60" i="12"/>
  <c r="W60" i="12"/>
  <c r="X60" i="12"/>
  <c r="T60" i="12"/>
  <c r="S60" i="12"/>
  <c r="V60" i="12"/>
  <c r="P60" i="12"/>
  <c r="Y60" i="12"/>
  <c r="U60" i="12"/>
  <c r="O60" i="12"/>
  <c r="L60" i="12"/>
  <c r="R60" i="12"/>
  <c r="M60" i="12"/>
  <c r="Q60" i="12"/>
  <c r="H60" i="12"/>
  <c r="J60" i="12"/>
  <c r="F60" i="12"/>
  <c r="G60" i="12"/>
  <c r="N60" i="12"/>
  <c r="K60" i="12"/>
  <c r="AE52" i="12"/>
  <c r="AD52" i="12"/>
  <c r="AC52" i="12"/>
  <c r="AB52" i="12"/>
  <c r="AA52" i="12"/>
  <c r="Z52" i="12"/>
  <c r="Y52" i="12"/>
  <c r="W52" i="12"/>
  <c r="T52" i="12"/>
  <c r="S52" i="12"/>
  <c r="X52" i="12"/>
  <c r="V52" i="12"/>
  <c r="Q52" i="12"/>
  <c r="N52" i="12"/>
  <c r="U52" i="12"/>
  <c r="O52" i="12"/>
  <c r="M52" i="12"/>
  <c r="R52" i="12"/>
  <c r="P52" i="12"/>
  <c r="L52" i="12"/>
  <c r="K52" i="12"/>
  <c r="J52" i="12"/>
  <c r="H52" i="12"/>
  <c r="F52" i="12"/>
  <c r="G52" i="12"/>
  <c r="I52" i="12"/>
  <c r="G399" i="12"/>
  <c r="G335" i="12"/>
  <c r="G271" i="12"/>
  <c r="H173" i="12"/>
  <c r="I133" i="12"/>
  <c r="AE357" i="12"/>
  <c r="AC357" i="12"/>
  <c r="AB357" i="12"/>
  <c r="Z357" i="12"/>
  <c r="AD357" i="12"/>
  <c r="AA357" i="12"/>
  <c r="Y357" i="12"/>
  <c r="W357" i="12"/>
  <c r="V357" i="12"/>
  <c r="Q357" i="12"/>
  <c r="T357" i="12"/>
  <c r="U357" i="12"/>
  <c r="S357" i="12"/>
  <c r="O357" i="12"/>
  <c r="M357" i="12"/>
  <c r="X357" i="12"/>
  <c r="R357" i="12"/>
  <c r="K357" i="12"/>
  <c r="L357" i="12"/>
  <c r="N357" i="12"/>
  <c r="P357" i="12"/>
  <c r="I357" i="12"/>
  <c r="F357" i="12"/>
  <c r="G357" i="12"/>
  <c r="J357" i="12"/>
  <c r="H357" i="12"/>
  <c r="AE285" i="12"/>
  <c r="AC285" i="12"/>
  <c r="AD285" i="12"/>
  <c r="AB285" i="12"/>
  <c r="AA285" i="12"/>
  <c r="Z285" i="12"/>
  <c r="Y285" i="12"/>
  <c r="X285" i="12"/>
  <c r="V285" i="12"/>
  <c r="U285" i="12"/>
  <c r="Q285" i="12"/>
  <c r="T285" i="12"/>
  <c r="S285" i="12"/>
  <c r="O285" i="12"/>
  <c r="W285" i="12"/>
  <c r="L285" i="12"/>
  <c r="R285" i="12"/>
  <c r="P285" i="12"/>
  <c r="M285" i="12"/>
  <c r="K285" i="12"/>
  <c r="N285" i="12"/>
  <c r="I285" i="12"/>
  <c r="J285" i="12"/>
  <c r="H285" i="12"/>
  <c r="F285" i="12"/>
  <c r="G285" i="12"/>
  <c r="AC221" i="12"/>
  <c r="AB221" i="12"/>
  <c r="AD221" i="12"/>
  <c r="AE221" i="12"/>
  <c r="Z221" i="12"/>
  <c r="AA221" i="12"/>
  <c r="Y221" i="12"/>
  <c r="X221" i="12"/>
  <c r="U221" i="12"/>
  <c r="Q221" i="12"/>
  <c r="T221" i="12"/>
  <c r="R221" i="12"/>
  <c r="W221" i="12"/>
  <c r="S221" i="12"/>
  <c r="O221" i="12"/>
  <c r="L221" i="12"/>
  <c r="P221" i="12"/>
  <c r="M221" i="12"/>
  <c r="K221" i="12"/>
  <c r="V221" i="12"/>
  <c r="N221" i="12"/>
  <c r="I221" i="12"/>
  <c r="J221" i="12"/>
  <c r="H221" i="12"/>
  <c r="F221" i="12"/>
  <c r="G221" i="12"/>
  <c r="AC149" i="12"/>
  <c r="AD149" i="12"/>
  <c r="AB149" i="12"/>
  <c r="AA149" i="12"/>
  <c r="AE149" i="12"/>
  <c r="Z149" i="12"/>
  <c r="V149" i="12"/>
  <c r="X149" i="12"/>
  <c r="W149" i="12"/>
  <c r="T149" i="12"/>
  <c r="Q149" i="12"/>
  <c r="R149" i="12"/>
  <c r="U149" i="12"/>
  <c r="S149" i="12"/>
  <c r="O149" i="12"/>
  <c r="N149" i="12"/>
  <c r="L149" i="12"/>
  <c r="P149" i="12"/>
  <c r="M149" i="12"/>
  <c r="K149" i="12"/>
  <c r="Y149" i="12"/>
  <c r="J149" i="12"/>
  <c r="I149" i="12"/>
  <c r="H149" i="12"/>
  <c r="F149" i="12"/>
  <c r="G149" i="12"/>
  <c r="AE395" i="12"/>
  <c r="AD395" i="12"/>
  <c r="AA395" i="12"/>
  <c r="AB395" i="12"/>
  <c r="W395" i="12"/>
  <c r="AC395" i="12"/>
  <c r="Y395" i="12"/>
  <c r="V395" i="12"/>
  <c r="X395" i="12"/>
  <c r="Z395" i="12"/>
  <c r="R395" i="12"/>
  <c r="Q395" i="12"/>
  <c r="T395" i="12"/>
  <c r="S395" i="12"/>
  <c r="P395" i="12"/>
  <c r="O395" i="12"/>
  <c r="J395" i="12"/>
  <c r="N395" i="12"/>
  <c r="M395" i="12"/>
  <c r="U395" i="12"/>
  <c r="I395" i="12"/>
  <c r="L395" i="12"/>
  <c r="K395" i="12"/>
  <c r="H395" i="12"/>
  <c r="G395" i="12"/>
  <c r="F395" i="12"/>
  <c r="AE347" i="12"/>
  <c r="AC347" i="12"/>
  <c r="AD347" i="12"/>
  <c r="AA347" i="12"/>
  <c r="AB347" i="12"/>
  <c r="W347" i="12"/>
  <c r="Z347" i="12"/>
  <c r="V347" i="12"/>
  <c r="Y347" i="12"/>
  <c r="R347" i="12"/>
  <c r="X347" i="12"/>
  <c r="U347" i="12"/>
  <c r="Q347" i="12"/>
  <c r="T347" i="12"/>
  <c r="S347" i="12"/>
  <c r="O347" i="12"/>
  <c r="J347" i="12"/>
  <c r="M347" i="12"/>
  <c r="P347" i="12"/>
  <c r="L347" i="12"/>
  <c r="I347" i="12"/>
  <c r="K347" i="12"/>
  <c r="H347" i="12"/>
  <c r="G347" i="12"/>
  <c r="N347" i="12"/>
  <c r="F347" i="12"/>
  <c r="AE291" i="12"/>
  <c r="AD291" i="12"/>
  <c r="Z291" i="12"/>
  <c r="AA291" i="12"/>
  <c r="AB291" i="12"/>
  <c r="W291" i="12"/>
  <c r="Y291" i="12"/>
  <c r="X291" i="12"/>
  <c r="R291" i="12"/>
  <c r="V291" i="12"/>
  <c r="AC291" i="12"/>
  <c r="Q291" i="12"/>
  <c r="T291" i="12"/>
  <c r="S291" i="12"/>
  <c r="M291" i="12"/>
  <c r="L291" i="12"/>
  <c r="J291" i="12"/>
  <c r="U291" i="12"/>
  <c r="P291" i="12"/>
  <c r="N291" i="12"/>
  <c r="I291" i="12"/>
  <c r="K291" i="12"/>
  <c r="H291" i="12"/>
  <c r="G291" i="12"/>
  <c r="O291" i="12"/>
  <c r="F291" i="12"/>
  <c r="Z275" i="12"/>
  <c r="AD275" i="12"/>
  <c r="AA275" i="12"/>
  <c r="AB275" i="12"/>
  <c r="W275" i="12"/>
  <c r="Y275" i="12"/>
  <c r="AC275" i="12"/>
  <c r="AE275" i="12"/>
  <c r="U275" i="12"/>
  <c r="R275" i="12"/>
  <c r="V275" i="12"/>
  <c r="Q275" i="12"/>
  <c r="P275" i="12"/>
  <c r="J275" i="12"/>
  <c r="M275" i="12"/>
  <c r="S275" i="12"/>
  <c r="X275" i="12"/>
  <c r="T275" i="12"/>
  <c r="N275" i="12"/>
  <c r="I275" i="12"/>
  <c r="O275" i="12"/>
  <c r="L275" i="12"/>
  <c r="H275" i="12"/>
  <c r="K275" i="12"/>
  <c r="G275" i="12"/>
  <c r="F275" i="12"/>
  <c r="AE235" i="12"/>
  <c r="AB235" i="12"/>
  <c r="AD235" i="12"/>
  <c r="Z235" i="12"/>
  <c r="AA235" i="12"/>
  <c r="AC235" i="12"/>
  <c r="Y235" i="12"/>
  <c r="W235" i="12"/>
  <c r="X235" i="12"/>
  <c r="V235" i="12"/>
  <c r="R235" i="12"/>
  <c r="Q235" i="12"/>
  <c r="U235" i="12"/>
  <c r="O235" i="12"/>
  <c r="P235" i="12"/>
  <c r="N235" i="12"/>
  <c r="S235" i="12"/>
  <c r="J235" i="12"/>
  <c r="I235" i="12"/>
  <c r="K235" i="12"/>
  <c r="H235" i="12"/>
  <c r="T235" i="12"/>
  <c r="L235" i="12"/>
  <c r="G235" i="12"/>
  <c r="M235" i="12"/>
  <c r="F235" i="12"/>
  <c r="AD227" i="12"/>
  <c r="AE227" i="12"/>
  <c r="Z227" i="12"/>
  <c r="AA227" i="12"/>
  <c r="AB227" i="12"/>
  <c r="W227" i="12"/>
  <c r="Y227" i="12"/>
  <c r="X227" i="12"/>
  <c r="V227" i="12"/>
  <c r="R227" i="12"/>
  <c r="AC227" i="12"/>
  <c r="U227" i="12"/>
  <c r="T227" i="12"/>
  <c r="S227" i="12"/>
  <c r="M227" i="12"/>
  <c r="L227" i="12"/>
  <c r="J227" i="12"/>
  <c r="P227" i="12"/>
  <c r="N227" i="12"/>
  <c r="O227" i="12"/>
  <c r="K227" i="12"/>
  <c r="I227" i="12"/>
  <c r="Q227" i="12"/>
  <c r="H227" i="12"/>
  <c r="G227" i="12"/>
  <c r="F227" i="12"/>
  <c r="AE211" i="12"/>
  <c r="Z211" i="12"/>
  <c r="AD211" i="12"/>
  <c r="AB211" i="12"/>
  <c r="AA211" i="12"/>
  <c r="AC211" i="12"/>
  <c r="W211" i="12"/>
  <c r="Y211" i="12"/>
  <c r="V211" i="12"/>
  <c r="U211" i="12"/>
  <c r="X211" i="12"/>
  <c r="R211" i="12"/>
  <c r="P211" i="12"/>
  <c r="Q211" i="12"/>
  <c r="J211" i="12"/>
  <c r="N211" i="12"/>
  <c r="M211" i="12"/>
  <c r="T211" i="12"/>
  <c r="O211" i="12"/>
  <c r="S211" i="12"/>
  <c r="K211" i="12"/>
  <c r="L211" i="12"/>
  <c r="I211" i="12"/>
  <c r="H211" i="12"/>
  <c r="G211" i="12"/>
  <c r="F211" i="12"/>
  <c r="AE203" i="12"/>
  <c r="AD203" i="12"/>
  <c r="AB203" i="12"/>
  <c r="Z203" i="12"/>
  <c r="AA203" i="12"/>
  <c r="AC203" i="12"/>
  <c r="W203" i="12"/>
  <c r="Y203" i="12"/>
  <c r="V203" i="12"/>
  <c r="X203" i="12"/>
  <c r="R203" i="12"/>
  <c r="Q203" i="12"/>
  <c r="U203" i="12"/>
  <c r="T203" i="12"/>
  <c r="S203" i="12"/>
  <c r="P203" i="12"/>
  <c r="N203" i="12"/>
  <c r="J203" i="12"/>
  <c r="M203" i="12"/>
  <c r="O203" i="12"/>
  <c r="K203" i="12"/>
  <c r="I203" i="12"/>
  <c r="H203" i="12"/>
  <c r="L203" i="12"/>
  <c r="G203" i="12"/>
  <c r="F203" i="12"/>
  <c r="AE195" i="12"/>
  <c r="AC195" i="12"/>
  <c r="AB195" i="12"/>
  <c r="Z195" i="12"/>
  <c r="AA195" i="12"/>
  <c r="AD195" i="12"/>
  <c r="W195" i="12"/>
  <c r="Y195" i="12"/>
  <c r="R195" i="12"/>
  <c r="X195" i="12"/>
  <c r="V195" i="12"/>
  <c r="U195" i="12"/>
  <c r="T195" i="12"/>
  <c r="S195" i="12"/>
  <c r="N195" i="12"/>
  <c r="Q195" i="12"/>
  <c r="M195" i="12"/>
  <c r="L195" i="12"/>
  <c r="J195" i="12"/>
  <c r="O195" i="12"/>
  <c r="P195" i="12"/>
  <c r="I195" i="12"/>
  <c r="K195" i="12"/>
  <c r="H195" i="12"/>
  <c r="G195" i="12"/>
  <c r="F195" i="12"/>
  <c r="AE187" i="12"/>
  <c r="AC187" i="12"/>
  <c r="Z187" i="12"/>
  <c r="AB187" i="12"/>
  <c r="AA187" i="12"/>
  <c r="AD187" i="12"/>
  <c r="W187" i="12"/>
  <c r="Y187" i="12"/>
  <c r="V187" i="12"/>
  <c r="X187" i="12"/>
  <c r="R187" i="12"/>
  <c r="U187" i="12"/>
  <c r="Q187" i="12"/>
  <c r="T187" i="12"/>
  <c r="S187" i="12"/>
  <c r="N187" i="12"/>
  <c r="J187" i="12"/>
  <c r="O187" i="12"/>
  <c r="L187" i="12"/>
  <c r="M187" i="12"/>
  <c r="P187" i="12"/>
  <c r="K187" i="12"/>
  <c r="I187" i="12"/>
  <c r="H187" i="12"/>
  <c r="G187" i="12"/>
  <c r="F187" i="12"/>
  <c r="AE179" i="12"/>
  <c r="AC179" i="12"/>
  <c r="Z179" i="12"/>
  <c r="AD179" i="12"/>
  <c r="AA179" i="12"/>
  <c r="AB179" i="12"/>
  <c r="W179" i="12"/>
  <c r="U179" i="12"/>
  <c r="T179" i="12"/>
  <c r="R179" i="12"/>
  <c r="V179" i="12"/>
  <c r="Y179" i="12"/>
  <c r="O179" i="12"/>
  <c r="P179" i="12"/>
  <c r="X179" i="12"/>
  <c r="Q179" i="12"/>
  <c r="S179" i="12"/>
  <c r="J179" i="12"/>
  <c r="M179" i="12"/>
  <c r="N179" i="12"/>
  <c r="H179" i="12"/>
  <c r="K179" i="12"/>
  <c r="G179" i="12"/>
  <c r="L179" i="12"/>
  <c r="I179" i="12"/>
  <c r="F179" i="12"/>
  <c r="AD171" i="12"/>
  <c r="AE171" i="12"/>
  <c r="AC171" i="12"/>
  <c r="AB171" i="12"/>
  <c r="Z171" i="12"/>
  <c r="AA171" i="12"/>
  <c r="Y171" i="12"/>
  <c r="W171" i="12"/>
  <c r="X171" i="12"/>
  <c r="V171" i="12"/>
  <c r="T171" i="12"/>
  <c r="R171" i="12"/>
  <c r="Q171" i="12"/>
  <c r="O171" i="12"/>
  <c r="P171" i="12"/>
  <c r="N171" i="12"/>
  <c r="J171" i="12"/>
  <c r="U171" i="12"/>
  <c r="M171" i="12"/>
  <c r="K171" i="12"/>
  <c r="H171" i="12"/>
  <c r="G171" i="12"/>
  <c r="S171" i="12"/>
  <c r="I171" i="12"/>
  <c r="F171" i="12"/>
  <c r="AD163" i="12"/>
  <c r="AE163" i="12"/>
  <c r="Z163" i="12"/>
  <c r="AB163" i="12"/>
  <c r="AA163" i="12"/>
  <c r="AC163" i="12"/>
  <c r="W163" i="12"/>
  <c r="Y163" i="12"/>
  <c r="X163" i="12"/>
  <c r="R163" i="12"/>
  <c r="T163" i="12"/>
  <c r="Q163" i="12"/>
  <c r="U163" i="12"/>
  <c r="S163" i="12"/>
  <c r="M163" i="12"/>
  <c r="L163" i="12"/>
  <c r="J163" i="12"/>
  <c r="O163" i="12"/>
  <c r="P163" i="12"/>
  <c r="N163" i="12"/>
  <c r="V163" i="12"/>
  <c r="K163" i="12"/>
  <c r="I163" i="12"/>
  <c r="H163" i="12"/>
  <c r="G163" i="12"/>
  <c r="F163" i="12"/>
  <c r="AE155" i="12"/>
  <c r="AD155" i="12"/>
  <c r="AC155" i="12"/>
  <c r="Z155" i="12"/>
  <c r="AA155" i="12"/>
  <c r="AB155" i="12"/>
  <c r="W155" i="12"/>
  <c r="V155" i="12"/>
  <c r="R155" i="12"/>
  <c r="X155" i="12"/>
  <c r="T155" i="12"/>
  <c r="Y155" i="12"/>
  <c r="Q155" i="12"/>
  <c r="S155" i="12"/>
  <c r="O155" i="12"/>
  <c r="U155" i="12"/>
  <c r="P155" i="12"/>
  <c r="J155" i="12"/>
  <c r="L155" i="12"/>
  <c r="K155" i="12"/>
  <c r="M155" i="12"/>
  <c r="H155" i="12"/>
  <c r="N155" i="12"/>
  <c r="I155" i="12"/>
  <c r="G155" i="12"/>
  <c r="F155" i="12"/>
  <c r="AE147" i="12"/>
  <c r="Z147" i="12"/>
  <c r="AD147" i="12"/>
  <c r="AA147" i="12"/>
  <c r="AC147" i="12"/>
  <c r="W147" i="12"/>
  <c r="Y147" i="12"/>
  <c r="AB147" i="12"/>
  <c r="X147" i="12"/>
  <c r="R147" i="12"/>
  <c r="T147" i="12"/>
  <c r="Q147" i="12"/>
  <c r="U147" i="12"/>
  <c r="P147" i="12"/>
  <c r="V147" i="12"/>
  <c r="O147" i="12"/>
  <c r="J147" i="12"/>
  <c r="M147" i="12"/>
  <c r="S147" i="12"/>
  <c r="N147" i="12"/>
  <c r="I147" i="12"/>
  <c r="K147" i="12"/>
  <c r="H147" i="12"/>
  <c r="G147" i="12"/>
  <c r="L147" i="12"/>
  <c r="F147" i="12"/>
  <c r="AC139" i="12"/>
  <c r="AE139" i="12"/>
  <c r="AB139" i="12"/>
  <c r="AD139" i="12"/>
  <c r="Z139" i="12"/>
  <c r="AA139" i="12"/>
  <c r="W139" i="12"/>
  <c r="Y139" i="12"/>
  <c r="V139" i="12"/>
  <c r="X139" i="12"/>
  <c r="U139" i="12"/>
  <c r="T139" i="12"/>
  <c r="R139" i="12"/>
  <c r="Q139" i="12"/>
  <c r="S139" i="12"/>
  <c r="P139" i="12"/>
  <c r="J139" i="12"/>
  <c r="N139" i="12"/>
  <c r="O139" i="12"/>
  <c r="I139" i="12"/>
  <c r="L139" i="12"/>
  <c r="K139" i="12"/>
  <c r="H139" i="12"/>
  <c r="M139" i="12"/>
  <c r="G139" i="12"/>
  <c r="F139" i="12"/>
  <c r="AE131" i="12"/>
  <c r="AD131" i="12"/>
  <c r="AC131" i="12"/>
  <c r="Z131" i="12"/>
  <c r="AA131" i="12"/>
  <c r="AB131" i="12"/>
  <c r="W131" i="12"/>
  <c r="Y131" i="12"/>
  <c r="V131" i="12"/>
  <c r="U131" i="12"/>
  <c r="R131" i="12"/>
  <c r="T131" i="12"/>
  <c r="X131" i="12"/>
  <c r="S131" i="12"/>
  <c r="N131" i="12"/>
  <c r="Q131" i="12"/>
  <c r="M131" i="12"/>
  <c r="L131" i="12"/>
  <c r="O131" i="12"/>
  <c r="J131" i="12"/>
  <c r="P131" i="12"/>
  <c r="K131" i="12"/>
  <c r="I131" i="12"/>
  <c r="H131" i="12"/>
  <c r="G131" i="12"/>
  <c r="F131" i="12"/>
  <c r="AE123" i="12"/>
  <c r="Z123" i="12"/>
  <c r="AA123" i="12"/>
  <c r="AB123" i="12"/>
  <c r="AC123" i="12"/>
  <c r="W123" i="12"/>
  <c r="Y123" i="12"/>
  <c r="V123" i="12"/>
  <c r="R123" i="12"/>
  <c r="U123" i="12"/>
  <c r="Q123" i="12"/>
  <c r="S123" i="12"/>
  <c r="T123" i="12"/>
  <c r="N123" i="12"/>
  <c r="X123" i="12"/>
  <c r="J123" i="12"/>
  <c r="P123" i="12"/>
  <c r="AD123" i="12"/>
  <c r="O123" i="12"/>
  <c r="L123" i="12"/>
  <c r="I123" i="12"/>
  <c r="H123" i="12"/>
  <c r="K123" i="12"/>
  <c r="M123" i="12"/>
  <c r="G123" i="12"/>
  <c r="F123" i="12"/>
  <c r="AE115" i="12"/>
  <c r="Z115" i="12"/>
  <c r="AD115" i="12"/>
  <c r="AA115" i="12"/>
  <c r="AC115" i="12"/>
  <c r="AB115" i="12"/>
  <c r="W115" i="12"/>
  <c r="V115" i="12"/>
  <c r="Y115" i="12"/>
  <c r="T115" i="12"/>
  <c r="R115" i="12"/>
  <c r="X115" i="12"/>
  <c r="U115" i="12"/>
  <c r="O115" i="12"/>
  <c r="P115" i="12"/>
  <c r="J115" i="12"/>
  <c r="M115" i="12"/>
  <c r="S115" i="12"/>
  <c r="N115" i="12"/>
  <c r="Q115" i="12"/>
  <c r="K115" i="12"/>
  <c r="H115" i="12"/>
  <c r="I115" i="12"/>
  <c r="G115" i="12"/>
  <c r="L115" i="12"/>
  <c r="F115" i="12"/>
  <c r="AE107" i="12"/>
  <c r="AC107" i="12"/>
  <c r="AB107" i="12"/>
  <c r="AD107" i="12"/>
  <c r="Z107" i="12"/>
  <c r="AA107" i="12"/>
  <c r="Y107" i="12"/>
  <c r="W107" i="12"/>
  <c r="X107" i="12"/>
  <c r="V107" i="12"/>
  <c r="U107" i="12"/>
  <c r="R107" i="12"/>
  <c r="T107" i="12"/>
  <c r="Q107" i="12"/>
  <c r="O107" i="12"/>
  <c r="N107" i="12"/>
  <c r="J107" i="12"/>
  <c r="L107" i="12"/>
  <c r="P107" i="12"/>
  <c r="K107" i="12"/>
  <c r="S107" i="12"/>
  <c r="M107" i="12"/>
  <c r="H107" i="12"/>
  <c r="I107" i="12"/>
  <c r="G107" i="12"/>
  <c r="F107" i="12"/>
  <c r="AE99" i="12"/>
  <c r="AD99" i="12"/>
  <c r="Z99" i="12"/>
  <c r="AA99" i="12"/>
  <c r="AC99" i="12"/>
  <c r="AB99" i="12"/>
  <c r="W99" i="12"/>
  <c r="Y99" i="12"/>
  <c r="X99" i="12"/>
  <c r="T99" i="12"/>
  <c r="V99" i="12"/>
  <c r="R99" i="12"/>
  <c r="U99" i="12"/>
  <c r="P99" i="12"/>
  <c r="S99" i="12"/>
  <c r="M99" i="12"/>
  <c r="L99" i="12"/>
  <c r="J99" i="12"/>
  <c r="Q99" i="12"/>
  <c r="N99" i="12"/>
  <c r="K99" i="12"/>
  <c r="O99" i="12"/>
  <c r="I99" i="12"/>
  <c r="H99" i="12"/>
  <c r="G99" i="12"/>
  <c r="F99" i="12"/>
  <c r="AE91" i="12"/>
  <c r="AD91" i="12"/>
  <c r="Z91" i="12"/>
  <c r="AA91" i="12"/>
  <c r="AC91" i="12"/>
  <c r="AB91" i="12"/>
  <c r="W91" i="12"/>
  <c r="V91" i="12"/>
  <c r="R91" i="12"/>
  <c r="Q91" i="12"/>
  <c r="X91" i="12"/>
  <c r="S91" i="12"/>
  <c r="O91" i="12"/>
  <c r="T91" i="12"/>
  <c r="Y91" i="12"/>
  <c r="U91" i="12"/>
  <c r="J91" i="12"/>
  <c r="N91" i="12"/>
  <c r="P91" i="12"/>
  <c r="M91" i="12"/>
  <c r="L91" i="12"/>
  <c r="K91" i="12"/>
  <c r="H91" i="12"/>
  <c r="I91" i="12"/>
  <c r="G91" i="12"/>
  <c r="F91" i="12"/>
  <c r="AE83" i="12"/>
  <c r="AD83" i="12"/>
  <c r="AC83" i="12"/>
  <c r="Z83" i="12"/>
  <c r="AA83" i="12"/>
  <c r="AB83" i="12"/>
  <c r="W83" i="12"/>
  <c r="Y83" i="12"/>
  <c r="V83" i="12"/>
  <c r="T83" i="12"/>
  <c r="R83" i="12"/>
  <c r="X83" i="12"/>
  <c r="U83" i="12"/>
  <c r="O83" i="12"/>
  <c r="J83" i="12"/>
  <c r="M83" i="12"/>
  <c r="Q83" i="12"/>
  <c r="S83" i="12"/>
  <c r="P83" i="12"/>
  <c r="L83" i="12"/>
  <c r="K83" i="12"/>
  <c r="I83" i="12"/>
  <c r="N83" i="12"/>
  <c r="H83" i="12"/>
  <c r="G83" i="12"/>
  <c r="F83" i="12"/>
  <c r="AE75" i="12"/>
  <c r="AC75" i="12"/>
  <c r="AB75" i="12"/>
  <c r="AD75" i="12"/>
  <c r="Z75" i="12"/>
  <c r="AA75" i="12"/>
  <c r="W75" i="12"/>
  <c r="Y75" i="12"/>
  <c r="V75" i="12"/>
  <c r="X75" i="12"/>
  <c r="U75" i="12"/>
  <c r="R75" i="12"/>
  <c r="T75" i="12"/>
  <c r="Q75" i="12"/>
  <c r="S75" i="12"/>
  <c r="P75" i="12"/>
  <c r="J75" i="12"/>
  <c r="O75" i="12"/>
  <c r="N75" i="12"/>
  <c r="L75" i="12"/>
  <c r="M75" i="12"/>
  <c r="I75" i="12"/>
  <c r="K75" i="12"/>
  <c r="H75" i="12"/>
  <c r="G75" i="12"/>
  <c r="F75" i="12"/>
  <c r="AE67" i="12"/>
  <c r="AD67" i="12"/>
  <c r="Z67" i="12"/>
  <c r="AA67" i="12"/>
  <c r="AB67" i="12"/>
  <c r="W67" i="12"/>
  <c r="Y67" i="12"/>
  <c r="T67" i="12"/>
  <c r="U67" i="12"/>
  <c r="X67" i="12"/>
  <c r="R67" i="12"/>
  <c r="S67" i="12"/>
  <c r="N67" i="12"/>
  <c r="V67" i="12"/>
  <c r="Q67" i="12"/>
  <c r="M67" i="12"/>
  <c r="AC67" i="12"/>
  <c r="O67" i="12"/>
  <c r="L67" i="12"/>
  <c r="J67" i="12"/>
  <c r="P67" i="12"/>
  <c r="K67" i="12"/>
  <c r="I67" i="12"/>
  <c r="H67" i="12"/>
  <c r="G67" i="12"/>
  <c r="F67" i="12"/>
  <c r="AE59" i="12"/>
  <c r="AD59" i="12"/>
  <c r="AC59" i="12"/>
  <c r="Z59" i="12"/>
  <c r="AA59" i="12"/>
  <c r="AB59" i="12"/>
  <c r="W59" i="12"/>
  <c r="Y59" i="12"/>
  <c r="V59" i="12"/>
  <c r="R59" i="12"/>
  <c r="U59" i="12"/>
  <c r="X59" i="12"/>
  <c r="Q59" i="12"/>
  <c r="S59" i="12"/>
  <c r="N59" i="12"/>
  <c r="J59" i="12"/>
  <c r="T59" i="12"/>
  <c r="P59" i="12"/>
  <c r="O59" i="12"/>
  <c r="M59" i="12"/>
  <c r="L59" i="12"/>
  <c r="K59" i="12"/>
  <c r="I59" i="12"/>
  <c r="H59" i="12"/>
  <c r="G59" i="12"/>
  <c r="F59" i="12"/>
  <c r="AE51" i="12"/>
  <c r="AC51" i="12"/>
  <c r="Z51" i="12"/>
  <c r="AD51" i="12"/>
  <c r="AA51" i="12"/>
  <c r="AB51" i="12"/>
  <c r="W51" i="12"/>
  <c r="T51" i="12"/>
  <c r="R51" i="12"/>
  <c r="U51" i="12"/>
  <c r="X51" i="12"/>
  <c r="O51" i="12"/>
  <c r="Y51" i="12"/>
  <c r="V51" i="12"/>
  <c r="Q51" i="12"/>
  <c r="J51" i="12"/>
  <c r="N51" i="12"/>
  <c r="S51" i="12"/>
  <c r="K51" i="12"/>
  <c r="M51" i="12"/>
  <c r="L51" i="12"/>
  <c r="H51" i="12"/>
  <c r="P51" i="12"/>
  <c r="G51" i="12"/>
  <c r="I51" i="12"/>
  <c r="F51" i="12"/>
  <c r="AC43" i="12"/>
  <c r="AB43" i="12"/>
  <c r="AD43" i="12"/>
  <c r="Z43" i="12"/>
  <c r="AE43" i="12"/>
  <c r="AA43" i="12"/>
  <c r="Y43" i="12"/>
  <c r="W43" i="12"/>
  <c r="X43" i="12"/>
  <c r="V43" i="12"/>
  <c r="U43" i="12"/>
  <c r="R43" i="12"/>
  <c r="T43" i="12"/>
  <c r="Q43" i="12"/>
  <c r="P43" i="12"/>
  <c r="O43" i="12"/>
  <c r="N43" i="12"/>
  <c r="S43" i="12"/>
  <c r="J43" i="12"/>
  <c r="M43" i="12"/>
  <c r="K43" i="12"/>
  <c r="L43" i="12"/>
  <c r="H43" i="12"/>
  <c r="G43" i="12"/>
  <c r="I43" i="12"/>
  <c r="F43" i="12"/>
  <c r="AD35" i="12"/>
  <c r="AE35" i="12"/>
  <c r="AC35" i="12"/>
  <c r="Z35" i="12"/>
  <c r="AA35" i="12"/>
  <c r="AB35" i="12"/>
  <c r="W35" i="12"/>
  <c r="Y35" i="12"/>
  <c r="X35" i="12"/>
  <c r="T35" i="12"/>
  <c r="R35" i="12"/>
  <c r="V35" i="12"/>
  <c r="Q35" i="12"/>
  <c r="U35" i="12"/>
  <c r="S35" i="12"/>
  <c r="O35" i="12"/>
  <c r="L35" i="12"/>
  <c r="P35" i="12"/>
  <c r="N35" i="12"/>
  <c r="J35" i="12"/>
  <c r="M35" i="12"/>
  <c r="K35" i="12"/>
  <c r="I35" i="12"/>
  <c r="H35" i="12"/>
  <c r="G35" i="12"/>
  <c r="F35" i="12"/>
  <c r="AD27" i="12"/>
  <c r="AC27" i="12"/>
  <c r="AE27" i="12"/>
  <c r="Z27" i="12"/>
  <c r="AA27" i="12"/>
  <c r="AB27" i="12"/>
  <c r="W27" i="12"/>
  <c r="V27" i="12"/>
  <c r="Y27" i="12"/>
  <c r="X27" i="12"/>
  <c r="R27" i="12"/>
  <c r="Q27" i="12"/>
  <c r="T27" i="12"/>
  <c r="P27" i="12"/>
  <c r="M27" i="12"/>
  <c r="U27" i="12"/>
  <c r="S27" i="12"/>
  <c r="J27" i="12"/>
  <c r="L27" i="12"/>
  <c r="N27" i="12"/>
  <c r="K27" i="12"/>
  <c r="H27" i="12"/>
  <c r="I27" i="12"/>
  <c r="G27" i="12"/>
  <c r="O27" i="12"/>
  <c r="F27" i="12"/>
  <c r="AC19" i="12"/>
  <c r="Z19" i="12"/>
  <c r="AA19" i="12"/>
  <c r="AE19" i="12"/>
  <c r="AB19" i="12"/>
  <c r="W19" i="12"/>
  <c r="AD19" i="12"/>
  <c r="Y19" i="12"/>
  <c r="T19" i="12"/>
  <c r="R19" i="12"/>
  <c r="V19" i="12"/>
  <c r="X19" i="12"/>
  <c r="U19" i="12"/>
  <c r="Q19" i="12"/>
  <c r="O19" i="12"/>
  <c r="P19" i="12"/>
  <c r="N19" i="12"/>
  <c r="J19" i="12"/>
  <c r="S19" i="12"/>
  <c r="M19" i="12"/>
  <c r="L19" i="12"/>
  <c r="I19" i="12"/>
  <c r="K19" i="12"/>
  <c r="H19" i="12"/>
  <c r="G19" i="12"/>
  <c r="F19" i="12"/>
  <c r="AE11" i="12"/>
  <c r="AD11" i="12"/>
  <c r="AC11" i="12"/>
  <c r="AB11" i="12"/>
  <c r="Z11" i="12"/>
  <c r="AA11" i="12"/>
  <c r="Y11" i="12"/>
  <c r="W11" i="12"/>
  <c r="V11" i="12"/>
  <c r="U11" i="12"/>
  <c r="R11" i="12"/>
  <c r="T11" i="12"/>
  <c r="Q11" i="12"/>
  <c r="S11" i="12"/>
  <c r="O11" i="12"/>
  <c r="X11" i="12"/>
  <c r="J11" i="12"/>
  <c r="P11" i="12"/>
  <c r="M11" i="12"/>
  <c r="N11" i="12"/>
  <c r="K11" i="12"/>
  <c r="L11" i="12"/>
  <c r="I11" i="12"/>
  <c r="H11" i="12"/>
  <c r="G11" i="12"/>
  <c r="F11" i="12"/>
  <c r="H333" i="12"/>
  <c r="I367" i="12"/>
  <c r="AE389" i="12"/>
  <c r="AC389" i="12"/>
  <c r="AD389" i="12"/>
  <c r="AB389" i="12"/>
  <c r="Z389" i="12"/>
  <c r="W389" i="12"/>
  <c r="V389" i="12"/>
  <c r="Q389" i="12"/>
  <c r="T389" i="12"/>
  <c r="AA389" i="12"/>
  <c r="Y389" i="12"/>
  <c r="U389" i="12"/>
  <c r="S389" i="12"/>
  <c r="O389" i="12"/>
  <c r="X389" i="12"/>
  <c r="M389" i="12"/>
  <c r="K389" i="12"/>
  <c r="R389" i="12"/>
  <c r="L389" i="12"/>
  <c r="P389" i="12"/>
  <c r="N389" i="12"/>
  <c r="I389" i="12"/>
  <c r="F389" i="12"/>
  <c r="G389" i="12"/>
  <c r="H389" i="12"/>
  <c r="AD341" i="12"/>
  <c r="AC341" i="12"/>
  <c r="AE341" i="12"/>
  <c r="Z341" i="12"/>
  <c r="W341" i="12"/>
  <c r="V341" i="12"/>
  <c r="Y341" i="12"/>
  <c r="X341" i="12"/>
  <c r="AB341" i="12"/>
  <c r="Q341" i="12"/>
  <c r="T341" i="12"/>
  <c r="S341" i="12"/>
  <c r="O341" i="12"/>
  <c r="N341" i="12"/>
  <c r="L341" i="12"/>
  <c r="R341" i="12"/>
  <c r="AA341" i="12"/>
  <c r="P341" i="12"/>
  <c r="M341" i="12"/>
  <c r="U341" i="12"/>
  <c r="K341" i="12"/>
  <c r="J341" i="12"/>
  <c r="I341" i="12"/>
  <c r="F341" i="12"/>
  <c r="H341" i="12"/>
  <c r="G341" i="12"/>
  <c r="AC301" i="12"/>
  <c r="AD301" i="12"/>
  <c r="AE301" i="12"/>
  <c r="AB301" i="12"/>
  <c r="AA301" i="12"/>
  <c r="Z301" i="12"/>
  <c r="X301" i="12"/>
  <c r="V301" i="12"/>
  <c r="Q301" i="12"/>
  <c r="T301" i="12"/>
  <c r="S301" i="12"/>
  <c r="U301" i="12"/>
  <c r="O301" i="12"/>
  <c r="W301" i="12"/>
  <c r="L301" i="12"/>
  <c r="M301" i="12"/>
  <c r="Y301" i="12"/>
  <c r="K301" i="12"/>
  <c r="R301" i="12"/>
  <c r="P301" i="12"/>
  <c r="J301" i="12"/>
  <c r="I301" i="12"/>
  <c r="N301" i="12"/>
  <c r="F301" i="12"/>
  <c r="G301" i="12"/>
  <c r="AE261" i="12"/>
  <c r="AC261" i="12"/>
  <c r="AD261" i="12"/>
  <c r="AB261" i="12"/>
  <c r="Z261" i="12"/>
  <c r="AA261" i="12"/>
  <c r="W261" i="12"/>
  <c r="V261" i="12"/>
  <c r="X261" i="12"/>
  <c r="Q261" i="12"/>
  <c r="Y261" i="12"/>
  <c r="T261" i="12"/>
  <c r="U261" i="12"/>
  <c r="S261" i="12"/>
  <c r="O261" i="12"/>
  <c r="L261" i="12"/>
  <c r="M261" i="12"/>
  <c r="R261" i="12"/>
  <c r="K261" i="12"/>
  <c r="N261" i="12"/>
  <c r="P261" i="12"/>
  <c r="I261" i="12"/>
  <c r="F261" i="12"/>
  <c r="G261" i="12"/>
  <c r="H261" i="12"/>
  <c r="AC229" i="12"/>
  <c r="AD229" i="12"/>
  <c r="AB229" i="12"/>
  <c r="AE229" i="12"/>
  <c r="AA229" i="12"/>
  <c r="Y229" i="12"/>
  <c r="Z229" i="12"/>
  <c r="V229" i="12"/>
  <c r="X229" i="12"/>
  <c r="Q229" i="12"/>
  <c r="W229" i="12"/>
  <c r="T229" i="12"/>
  <c r="R229" i="12"/>
  <c r="U229" i="12"/>
  <c r="S229" i="12"/>
  <c r="O229" i="12"/>
  <c r="L229" i="12"/>
  <c r="M229" i="12"/>
  <c r="K229" i="12"/>
  <c r="P229" i="12"/>
  <c r="N229" i="12"/>
  <c r="I229" i="12"/>
  <c r="F229" i="12"/>
  <c r="G229" i="12"/>
  <c r="J229" i="12"/>
  <c r="H229" i="12"/>
  <c r="AC85" i="12"/>
  <c r="AD85" i="12"/>
  <c r="AB85" i="12"/>
  <c r="AE85" i="12"/>
  <c r="AA85" i="12"/>
  <c r="Z85" i="12"/>
  <c r="V85" i="12"/>
  <c r="Y85" i="12"/>
  <c r="X85" i="12"/>
  <c r="W85" i="12"/>
  <c r="T85" i="12"/>
  <c r="Q85" i="12"/>
  <c r="R85" i="12"/>
  <c r="S85" i="12"/>
  <c r="O85" i="12"/>
  <c r="U85" i="12"/>
  <c r="N85" i="12"/>
  <c r="L85" i="12"/>
  <c r="P85" i="12"/>
  <c r="M85" i="12"/>
  <c r="K85" i="12"/>
  <c r="J85" i="12"/>
  <c r="H85" i="12"/>
  <c r="I85" i="12"/>
  <c r="F85" i="12"/>
  <c r="G85" i="12"/>
  <c r="AD371" i="12"/>
  <c r="AA371" i="12"/>
  <c r="AB371" i="12"/>
  <c r="AC371" i="12"/>
  <c r="AE371" i="12"/>
  <c r="Z371" i="12"/>
  <c r="W371" i="12"/>
  <c r="V371" i="12"/>
  <c r="U371" i="12"/>
  <c r="R371" i="12"/>
  <c r="O371" i="12"/>
  <c r="Y371" i="12"/>
  <c r="P371" i="12"/>
  <c r="S371" i="12"/>
  <c r="N371" i="12"/>
  <c r="J371" i="12"/>
  <c r="Q371" i="12"/>
  <c r="T371" i="12"/>
  <c r="X371" i="12"/>
  <c r="I371" i="12"/>
  <c r="K371" i="12"/>
  <c r="M371" i="12"/>
  <c r="H371" i="12"/>
  <c r="G371" i="12"/>
  <c r="L371" i="12"/>
  <c r="F371" i="12"/>
  <c r="AA355" i="12"/>
  <c r="AD355" i="12"/>
  <c r="AC355" i="12"/>
  <c r="Z355" i="12"/>
  <c r="AE355" i="12"/>
  <c r="AB355" i="12"/>
  <c r="W355" i="12"/>
  <c r="Y355" i="12"/>
  <c r="X355" i="12"/>
  <c r="V355" i="12"/>
  <c r="R355" i="12"/>
  <c r="U355" i="12"/>
  <c r="T355" i="12"/>
  <c r="S355" i="12"/>
  <c r="P355" i="12"/>
  <c r="M355" i="12"/>
  <c r="J355" i="12"/>
  <c r="Q355" i="12"/>
  <c r="N355" i="12"/>
  <c r="O355" i="12"/>
  <c r="K355" i="12"/>
  <c r="I355" i="12"/>
  <c r="L355" i="12"/>
  <c r="H355" i="12"/>
  <c r="G355" i="12"/>
  <c r="F355" i="12"/>
  <c r="AD323" i="12"/>
  <c r="AC323" i="12"/>
  <c r="AE323" i="12"/>
  <c r="AA323" i="12"/>
  <c r="Z323" i="12"/>
  <c r="AB323" i="12"/>
  <c r="W323" i="12"/>
  <c r="Y323" i="12"/>
  <c r="X323" i="12"/>
  <c r="R323" i="12"/>
  <c r="U323" i="12"/>
  <c r="T323" i="12"/>
  <c r="S323" i="12"/>
  <c r="N323" i="12"/>
  <c r="Q323" i="12"/>
  <c r="M323" i="12"/>
  <c r="L323" i="12"/>
  <c r="J323" i="12"/>
  <c r="O323" i="12"/>
  <c r="V323" i="12"/>
  <c r="P323" i="12"/>
  <c r="I323" i="12"/>
  <c r="K323" i="12"/>
  <c r="H323" i="12"/>
  <c r="G323" i="12"/>
  <c r="F323" i="12"/>
  <c r="AB299" i="12"/>
  <c r="AC299" i="12"/>
  <c r="Z299" i="12"/>
  <c r="AE299" i="12"/>
  <c r="AA299" i="12"/>
  <c r="AD299" i="12"/>
  <c r="Y299" i="12"/>
  <c r="W299" i="12"/>
  <c r="X299" i="12"/>
  <c r="V299" i="12"/>
  <c r="R299" i="12"/>
  <c r="Q299" i="12"/>
  <c r="O299" i="12"/>
  <c r="P299" i="12"/>
  <c r="N299" i="12"/>
  <c r="U299" i="12"/>
  <c r="T299" i="12"/>
  <c r="J299" i="12"/>
  <c r="S299" i="12"/>
  <c r="K299" i="12"/>
  <c r="I299" i="12"/>
  <c r="M299" i="12"/>
  <c r="H299" i="12"/>
  <c r="G299" i="12"/>
  <c r="L299" i="12"/>
  <c r="F299" i="12"/>
  <c r="AE251" i="12"/>
  <c r="AC251" i="12"/>
  <c r="Z251" i="12"/>
  <c r="AA251" i="12"/>
  <c r="AD251" i="12"/>
  <c r="W251" i="12"/>
  <c r="AB251" i="12"/>
  <c r="Y251" i="12"/>
  <c r="V251" i="12"/>
  <c r="X251" i="12"/>
  <c r="R251" i="12"/>
  <c r="U251" i="12"/>
  <c r="Q251" i="12"/>
  <c r="T251" i="12"/>
  <c r="S251" i="12"/>
  <c r="N251" i="12"/>
  <c r="P251" i="12"/>
  <c r="J251" i="12"/>
  <c r="L251" i="12"/>
  <c r="O251" i="12"/>
  <c r="M251" i="12"/>
  <c r="I251" i="12"/>
  <c r="H251" i="12"/>
  <c r="G251" i="12"/>
  <c r="K251" i="12"/>
  <c r="F251" i="12"/>
  <c r="AD402" i="12"/>
  <c r="AC402" i="12"/>
  <c r="Z402" i="12"/>
  <c r="AE402" i="12"/>
  <c r="AB402" i="12"/>
  <c r="AA402" i="12"/>
  <c r="X402" i="12"/>
  <c r="U402" i="12"/>
  <c r="V402" i="12"/>
  <c r="R402" i="12"/>
  <c r="W402" i="12"/>
  <c r="S402" i="12"/>
  <c r="T402" i="12"/>
  <c r="P402" i="12"/>
  <c r="M402" i="12"/>
  <c r="Y402" i="12"/>
  <c r="O402" i="12"/>
  <c r="L402" i="12"/>
  <c r="N402" i="12"/>
  <c r="Q402" i="12"/>
  <c r="K402" i="12"/>
  <c r="J402" i="12"/>
  <c r="I402" i="12"/>
  <c r="G402" i="12"/>
  <c r="H402" i="12"/>
  <c r="F402" i="12"/>
  <c r="AD394" i="12"/>
  <c r="AE394" i="12"/>
  <c r="Z394" i="12"/>
  <c r="AB394" i="12"/>
  <c r="AC394" i="12"/>
  <c r="AA394" i="12"/>
  <c r="Y394" i="12"/>
  <c r="X394" i="12"/>
  <c r="W394" i="12"/>
  <c r="U394" i="12"/>
  <c r="V394" i="12"/>
  <c r="R394" i="12"/>
  <c r="S394" i="12"/>
  <c r="T394" i="12"/>
  <c r="P394" i="12"/>
  <c r="M394" i="12"/>
  <c r="Q394" i="12"/>
  <c r="N394" i="12"/>
  <c r="L394" i="12"/>
  <c r="K394" i="12"/>
  <c r="J394" i="12"/>
  <c r="O394" i="12"/>
  <c r="I394" i="12"/>
  <c r="G394" i="12"/>
  <c r="H394" i="12"/>
  <c r="F394" i="12"/>
  <c r="AE386" i="12"/>
  <c r="AD386" i="12"/>
  <c r="Z386" i="12"/>
  <c r="AB386" i="12"/>
  <c r="AA386" i="12"/>
  <c r="AC386" i="12"/>
  <c r="X386" i="12"/>
  <c r="Y386" i="12"/>
  <c r="U386" i="12"/>
  <c r="R386" i="12"/>
  <c r="V386" i="12"/>
  <c r="S386" i="12"/>
  <c r="T386" i="12"/>
  <c r="P386" i="12"/>
  <c r="M386" i="12"/>
  <c r="W386" i="12"/>
  <c r="L386" i="12"/>
  <c r="N386" i="12"/>
  <c r="O386" i="12"/>
  <c r="Q386" i="12"/>
  <c r="K386" i="12"/>
  <c r="J386" i="12"/>
  <c r="I386" i="12"/>
  <c r="G386" i="12"/>
  <c r="F386" i="12"/>
  <c r="AD378" i="12"/>
  <c r="AB378" i="12"/>
  <c r="AE378" i="12"/>
  <c r="Z378" i="12"/>
  <c r="X378" i="12"/>
  <c r="AA378" i="12"/>
  <c r="Y378" i="12"/>
  <c r="W378" i="12"/>
  <c r="U378" i="12"/>
  <c r="R378" i="12"/>
  <c r="S378" i="12"/>
  <c r="AC378" i="12"/>
  <c r="V378" i="12"/>
  <c r="T378" i="12"/>
  <c r="P378" i="12"/>
  <c r="N378" i="12"/>
  <c r="M378" i="12"/>
  <c r="L378" i="12"/>
  <c r="Q378" i="12"/>
  <c r="O378" i="12"/>
  <c r="K378" i="12"/>
  <c r="I378" i="12"/>
  <c r="G378" i="12"/>
  <c r="J378" i="12"/>
  <c r="F378" i="12"/>
  <c r="H378" i="12"/>
  <c r="AD370" i="12"/>
  <c r="AE370" i="12"/>
  <c r="AC370" i="12"/>
  <c r="Z370" i="12"/>
  <c r="AA370" i="12"/>
  <c r="AB370" i="12"/>
  <c r="X370" i="12"/>
  <c r="Y370" i="12"/>
  <c r="U370" i="12"/>
  <c r="R370" i="12"/>
  <c r="V370" i="12"/>
  <c r="S370" i="12"/>
  <c r="T370" i="12"/>
  <c r="P370" i="12"/>
  <c r="M370" i="12"/>
  <c r="N370" i="12"/>
  <c r="L370" i="12"/>
  <c r="Q370" i="12"/>
  <c r="W370" i="12"/>
  <c r="K370" i="12"/>
  <c r="O370" i="12"/>
  <c r="J370" i="12"/>
  <c r="I370" i="12"/>
  <c r="G370" i="12"/>
  <c r="H370" i="12"/>
  <c r="F370" i="12"/>
  <c r="AD362" i="12"/>
  <c r="AE362" i="12"/>
  <c r="Z362" i="12"/>
  <c r="AB362" i="12"/>
  <c r="AA362" i="12"/>
  <c r="X362" i="12"/>
  <c r="W362" i="12"/>
  <c r="AC362" i="12"/>
  <c r="U362" i="12"/>
  <c r="R362" i="12"/>
  <c r="S362" i="12"/>
  <c r="T362" i="12"/>
  <c r="P362" i="12"/>
  <c r="Y362" i="12"/>
  <c r="O362" i="12"/>
  <c r="M362" i="12"/>
  <c r="Q362" i="12"/>
  <c r="V362" i="12"/>
  <c r="L362" i="12"/>
  <c r="K362" i="12"/>
  <c r="J362" i="12"/>
  <c r="N362" i="12"/>
  <c r="I362" i="12"/>
  <c r="G362" i="12"/>
  <c r="H362" i="12"/>
  <c r="F362" i="12"/>
  <c r="AD354" i="12"/>
  <c r="AE354" i="12"/>
  <c r="Z354" i="12"/>
  <c r="AB354" i="12"/>
  <c r="AA354" i="12"/>
  <c r="Y354" i="12"/>
  <c r="X354" i="12"/>
  <c r="AC354" i="12"/>
  <c r="U354" i="12"/>
  <c r="V354" i="12"/>
  <c r="R354" i="12"/>
  <c r="W354" i="12"/>
  <c r="S354" i="12"/>
  <c r="T354" i="12"/>
  <c r="P354" i="12"/>
  <c r="M354" i="12"/>
  <c r="O354" i="12"/>
  <c r="N354" i="12"/>
  <c r="L354" i="12"/>
  <c r="Q354" i="12"/>
  <c r="J354" i="12"/>
  <c r="K354" i="12"/>
  <c r="I354" i="12"/>
  <c r="G354" i="12"/>
  <c r="F354" i="12"/>
  <c r="AD346" i="12"/>
  <c r="AB346" i="12"/>
  <c r="Z346" i="12"/>
  <c r="AC346" i="12"/>
  <c r="AE346" i="12"/>
  <c r="Y346" i="12"/>
  <c r="AA346" i="12"/>
  <c r="X346" i="12"/>
  <c r="V346" i="12"/>
  <c r="W346" i="12"/>
  <c r="U346" i="12"/>
  <c r="R346" i="12"/>
  <c r="S346" i="12"/>
  <c r="T346" i="12"/>
  <c r="P346" i="12"/>
  <c r="Q346" i="12"/>
  <c r="M346" i="12"/>
  <c r="O346" i="12"/>
  <c r="K346" i="12"/>
  <c r="N346" i="12"/>
  <c r="L346" i="12"/>
  <c r="I346" i="12"/>
  <c r="G346" i="12"/>
  <c r="F346" i="12"/>
  <c r="H346" i="12"/>
  <c r="AD338" i="12"/>
  <c r="AC338" i="12"/>
  <c r="AB338" i="12"/>
  <c r="Z338" i="12"/>
  <c r="AE338" i="12"/>
  <c r="AA338" i="12"/>
  <c r="X338" i="12"/>
  <c r="U338" i="12"/>
  <c r="V338" i="12"/>
  <c r="R338" i="12"/>
  <c r="W338" i="12"/>
  <c r="S338" i="12"/>
  <c r="T338" i="12"/>
  <c r="Y338" i="12"/>
  <c r="P338" i="12"/>
  <c r="M338" i="12"/>
  <c r="Q338" i="12"/>
  <c r="O338" i="12"/>
  <c r="L338" i="12"/>
  <c r="N338" i="12"/>
  <c r="K338" i="12"/>
  <c r="J338" i="12"/>
  <c r="I338" i="12"/>
  <c r="G338" i="12"/>
  <c r="H338" i="12"/>
  <c r="F338" i="12"/>
  <c r="AD330" i="12"/>
  <c r="AE330" i="12"/>
  <c r="Z330" i="12"/>
  <c r="AB330" i="12"/>
  <c r="AC330" i="12"/>
  <c r="AA330" i="12"/>
  <c r="Y330" i="12"/>
  <c r="X330" i="12"/>
  <c r="W330" i="12"/>
  <c r="U330" i="12"/>
  <c r="V330" i="12"/>
  <c r="R330" i="12"/>
  <c r="S330" i="12"/>
  <c r="T330" i="12"/>
  <c r="P330" i="12"/>
  <c r="M330" i="12"/>
  <c r="Q330" i="12"/>
  <c r="L330" i="12"/>
  <c r="K330" i="12"/>
  <c r="N330" i="12"/>
  <c r="J330" i="12"/>
  <c r="O330" i="12"/>
  <c r="I330" i="12"/>
  <c r="G330" i="12"/>
  <c r="H330" i="12"/>
  <c r="F330" i="12"/>
  <c r="AE322" i="12"/>
  <c r="AD322" i="12"/>
  <c r="AB322" i="12"/>
  <c r="AC322" i="12"/>
  <c r="Z322" i="12"/>
  <c r="AA322" i="12"/>
  <c r="X322" i="12"/>
  <c r="Y322" i="12"/>
  <c r="U322" i="12"/>
  <c r="R322" i="12"/>
  <c r="V322" i="12"/>
  <c r="S322" i="12"/>
  <c r="T322" i="12"/>
  <c r="P322" i="12"/>
  <c r="M322" i="12"/>
  <c r="W322" i="12"/>
  <c r="O322" i="12"/>
  <c r="Q322" i="12"/>
  <c r="L322" i="12"/>
  <c r="N322" i="12"/>
  <c r="J322" i="12"/>
  <c r="I322" i="12"/>
  <c r="G322" i="12"/>
  <c r="K322" i="12"/>
  <c r="F322" i="12"/>
  <c r="AD314" i="12"/>
  <c r="AC314" i="12"/>
  <c r="AB314" i="12"/>
  <c r="Z314" i="12"/>
  <c r="AA314" i="12"/>
  <c r="AE314" i="12"/>
  <c r="X314" i="12"/>
  <c r="V314" i="12"/>
  <c r="W314" i="12"/>
  <c r="U314" i="12"/>
  <c r="R314" i="12"/>
  <c r="S314" i="12"/>
  <c r="T314" i="12"/>
  <c r="P314" i="12"/>
  <c r="Y314" i="12"/>
  <c r="N314" i="12"/>
  <c r="M314" i="12"/>
  <c r="Q314" i="12"/>
  <c r="O314" i="12"/>
  <c r="K314" i="12"/>
  <c r="L314" i="12"/>
  <c r="I314" i="12"/>
  <c r="G314" i="12"/>
  <c r="F314" i="12"/>
  <c r="J314" i="12"/>
  <c r="H314" i="12"/>
  <c r="AD306" i="12"/>
  <c r="AE306" i="12"/>
  <c r="AC306" i="12"/>
  <c r="AB306" i="12"/>
  <c r="Z306" i="12"/>
  <c r="AA306" i="12"/>
  <c r="X306" i="12"/>
  <c r="Y306" i="12"/>
  <c r="U306" i="12"/>
  <c r="R306" i="12"/>
  <c r="V306" i="12"/>
  <c r="S306" i="12"/>
  <c r="T306" i="12"/>
  <c r="W306" i="12"/>
  <c r="P306" i="12"/>
  <c r="M306" i="12"/>
  <c r="Q306" i="12"/>
  <c r="N306" i="12"/>
  <c r="O306" i="12"/>
  <c r="L306" i="12"/>
  <c r="J306" i="12"/>
  <c r="I306" i="12"/>
  <c r="G306" i="12"/>
  <c r="K306" i="12"/>
  <c r="H306" i="12"/>
  <c r="F306" i="12"/>
  <c r="AD298" i="12"/>
  <c r="AE298" i="12"/>
  <c r="AC298" i="12"/>
  <c r="X298" i="12"/>
  <c r="AA298" i="12"/>
  <c r="W298" i="12"/>
  <c r="U298" i="12"/>
  <c r="R298" i="12"/>
  <c r="AB298" i="12"/>
  <c r="Z298" i="12"/>
  <c r="Y298" i="12"/>
  <c r="S298" i="12"/>
  <c r="V298" i="12"/>
  <c r="T298" i="12"/>
  <c r="P298" i="12"/>
  <c r="O298" i="12"/>
  <c r="M298" i="12"/>
  <c r="N298" i="12"/>
  <c r="K298" i="12"/>
  <c r="Q298" i="12"/>
  <c r="J298" i="12"/>
  <c r="L298" i="12"/>
  <c r="I298" i="12"/>
  <c r="G298" i="12"/>
  <c r="H298" i="12"/>
  <c r="F298" i="12"/>
  <c r="AD290" i="12"/>
  <c r="AB290" i="12"/>
  <c r="AE290" i="12"/>
  <c r="AA290" i="12"/>
  <c r="Z290" i="12"/>
  <c r="AC290" i="12"/>
  <c r="Y290" i="12"/>
  <c r="X290" i="12"/>
  <c r="U290" i="12"/>
  <c r="W290" i="12"/>
  <c r="R290" i="12"/>
  <c r="S290" i="12"/>
  <c r="T290" i="12"/>
  <c r="P290" i="12"/>
  <c r="Q290" i="12"/>
  <c r="M290" i="12"/>
  <c r="V290" i="12"/>
  <c r="O290" i="12"/>
  <c r="N290" i="12"/>
  <c r="L290" i="12"/>
  <c r="J290" i="12"/>
  <c r="I290" i="12"/>
  <c r="K290" i="12"/>
  <c r="G290" i="12"/>
  <c r="F290" i="12"/>
  <c r="AD282" i="12"/>
  <c r="AE282" i="12"/>
  <c r="AB282" i="12"/>
  <c r="AC282" i="12"/>
  <c r="AA282" i="12"/>
  <c r="Y282" i="12"/>
  <c r="X282" i="12"/>
  <c r="V282" i="12"/>
  <c r="W282" i="12"/>
  <c r="U282" i="12"/>
  <c r="R282" i="12"/>
  <c r="Z282" i="12"/>
  <c r="S282" i="12"/>
  <c r="T282" i="12"/>
  <c r="P282" i="12"/>
  <c r="M282" i="12"/>
  <c r="Q282" i="12"/>
  <c r="K282" i="12"/>
  <c r="N282" i="12"/>
  <c r="O282" i="12"/>
  <c r="L282" i="12"/>
  <c r="I282" i="12"/>
  <c r="G282" i="12"/>
  <c r="J282" i="12"/>
  <c r="F282" i="12"/>
  <c r="H282" i="12"/>
  <c r="AE274" i="12"/>
  <c r="AD274" i="12"/>
  <c r="AC274" i="12"/>
  <c r="AB274" i="12"/>
  <c r="AA274" i="12"/>
  <c r="X274" i="12"/>
  <c r="Z274" i="12"/>
  <c r="U274" i="12"/>
  <c r="W274" i="12"/>
  <c r="R274" i="12"/>
  <c r="S274" i="12"/>
  <c r="T274" i="12"/>
  <c r="Y274" i="12"/>
  <c r="P274" i="12"/>
  <c r="M274" i="12"/>
  <c r="O274" i="12"/>
  <c r="L274" i="12"/>
  <c r="Q274" i="12"/>
  <c r="N274" i="12"/>
  <c r="V274" i="12"/>
  <c r="K274" i="12"/>
  <c r="J274" i="12"/>
  <c r="I274" i="12"/>
  <c r="G274" i="12"/>
  <c r="H274" i="12"/>
  <c r="F274" i="12"/>
  <c r="AE266" i="12"/>
  <c r="AD266" i="12"/>
  <c r="AA266" i="12"/>
  <c r="Z266" i="12"/>
  <c r="AB266" i="12"/>
  <c r="Y266" i="12"/>
  <c r="X266" i="12"/>
  <c r="W266" i="12"/>
  <c r="U266" i="12"/>
  <c r="R266" i="12"/>
  <c r="AC266" i="12"/>
  <c r="S266" i="12"/>
  <c r="T266" i="12"/>
  <c r="P266" i="12"/>
  <c r="M266" i="12"/>
  <c r="Q266" i="12"/>
  <c r="V266" i="12"/>
  <c r="O266" i="12"/>
  <c r="L266" i="12"/>
  <c r="K266" i="12"/>
  <c r="J266" i="12"/>
  <c r="I266" i="12"/>
  <c r="G266" i="12"/>
  <c r="N266" i="12"/>
  <c r="H266" i="12"/>
  <c r="F266" i="12"/>
  <c r="AB258" i="12"/>
  <c r="AE258" i="12"/>
  <c r="AC258" i="12"/>
  <c r="AA258" i="12"/>
  <c r="Z258" i="12"/>
  <c r="X258" i="12"/>
  <c r="AD258" i="12"/>
  <c r="Y258" i="12"/>
  <c r="U258" i="12"/>
  <c r="R258" i="12"/>
  <c r="V258" i="12"/>
  <c r="S258" i="12"/>
  <c r="W258" i="12"/>
  <c r="T258" i="12"/>
  <c r="P258" i="12"/>
  <c r="M258" i="12"/>
  <c r="O258" i="12"/>
  <c r="Q258" i="12"/>
  <c r="L258" i="12"/>
  <c r="J258" i="12"/>
  <c r="N258" i="12"/>
  <c r="K258" i="12"/>
  <c r="I258" i="12"/>
  <c r="G258" i="12"/>
  <c r="F258" i="12"/>
  <c r="AE250" i="12"/>
  <c r="AD250" i="12"/>
  <c r="AC250" i="12"/>
  <c r="AB250" i="12"/>
  <c r="Z250" i="12"/>
  <c r="X250" i="12"/>
  <c r="Y250" i="12"/>
  <c r="V250" i="12"/>
  <c r="W250" i="12"/>
  <c r="U250" i="12"/>
  <c r="AA250" i="12"/>
  <c r="R250" i="12"/>
  <c r="S250" i="12"/>
  <c r="T250" i="12"/>
  <c r="P250" i="12"/>
  <c r="N250" i="12"/>
  <c r="M250" i="12"/>
  <c r="O250" i="12"/>
  <c r="K250" i="12"/>
  <c r="Q250" i="12"/>
  <c r="L250" i="12"/>
  <c r="I250" i="12"/>
  <c r="G250" i="12"/>
  <c r="J250" i="12"/>
  <c r="F250" i="12"/>
  <c r="H250" i="12"/>
  <c r="AE242" i="12"/>
  <c r="AC242" i="12"/>
  <c r="AD242" i="12"/>
  <c r="AB242" i="12"/>
  <c r="AA242" i="12"/>
  <c r="X242" i="12"/>
  <c r="Y242" i="12"/>
  <c r="U242" i="12"/>
  <c r="Z242" i="12"/>
  <c r="R242" i="12"/>
  <c r="V242" i="12"/>
  <c r="S242" i="12"/>
  <c r="T242" i="12"/>
  <c r="P242" i="12"/>
  <c r="M242" i="12"/>
  <c r="N242" i="12"/>
  <c r="O242" i="12"/>
  <c r="L242" i="12"/>
  <c r="Q242" i="12"/>
  <c r="W242" i="12"/>
  <c r="K242" i="12"/>
  <c r="J242" i="12"/>
  <c r="I242" i="12"/>
  <c r="G242" i="12"/>
  <c r="H242" i="12"/>
  <c r="F242" i="12"/>
  <c r="AD234" i="12"/>
  <c r="AC234" i="12"/>
  <c r="AE234" i="12"/>
  <c r="AA234" i="12"/>
  <c r="X234" i="12"/>
  <c r="U234" i="12"/>
  <c r="AB234" i="12"/>
  <c r="V234" i="12"/>
  <c r="R234" i="12"/>
  <c r="Y234" i="12"/>
  <c r="S234" i="12"/>
  <c r="Z234" i="12"/>
  <c r="W234" i="12"/>
  <c r="T234" i="12"/>
  <c r="P234" i="12"/>
  <c r="O234" i="12"/>
  <c r="M234" i="12"/>
  <c r="Q234" i="12"/>
  <c r="N234" i="12"/>
  <c r="K234" i="12"/>
  <c r="L234" i="12"/>
  <c r="J234" i="12"/>
  <c r="I234" i="12"/>
  <c r="G234" i="12"/>
  <c r="H234" i="12"/>
  <c r="F234" i="12"/>
  <c r="AE226" i="12"/>
  <c r="AD226" i="12"/>
  <c r="AB226" i="12"/>
  <c r="AC226" i="12"/>
  <c r="AA226" i="12"/>
  <c r="Z226" i="12"/>
  <c r="Y226" i="12"/>
  <c r="X226" i="12"/>
  <c r="U226" i="12"/>
  <c r="W226" i="12"/>
  <c r="R226" i="12"/>
  <c r="S226" i="12"/>
  <c r="T226" i="12"/>
  <c r="P226" i="12"/>
  <c r="V226" i="12"/>
  <c r="M226" i="12"/>
  <c r="O226" i="12"/>
  <c r="N226" i="12"/>
  <c r="Q226" i="12"/>
  <c r="K226" i="12"/>
  <c r="J226" i="12"/>
  <c r="I226" i="12"/>
  <c r="G226" i="12"/>
  <c r="L226" i="12"/>
  <c r="F226" i="12"/>
  <c r="AD218" i="12"/>
  <c r="AE218" i="12"/>
  <c r="AA218" i="12"/>
  <c r="AC218" i="12"/>
  <c r="Z218" i="12"/>
  <c r="Y218" i="12"/>
  <c r="X218" i="12"/>
  <c r="W218" i="12"/>
  <c r="AB218" i="12"/>
  <c r="V218" i="12"/>
  <c r="U218" i="12"/>
  <c r="R218" i="12"/>
  <c r="S218" i="12"/>
  <c r="T218" i="12"/>
  <c r="P218" i="12"/>
  <c r="Q218" i="12"/>
  <c r="M218" i="12"/>
  <c r="O218" i="12"/>
  <c r="K218" i="12"/>
  <c r="N218" i="12"/>
  <c r="L218" i="12"/>
  <c r="I218" i="12"/>
  <c r="G218" i="12"/>
  <c r="F218" i="12"/>
  <c r="H218" i="12"/>
  <c r="AC210" i="12"/>
  <c r="AD210" i="12"/>
  <c r="AB210" i="12"/>
  <c r="AA210" i="12"/>
  <c r="AE210" i="12"/>
  <c r="X210" i="12"/>
  <c r="Z210" i="12"/>
  <c r="W210" i="12"/>
  <c r="U210" i="12"/>
  <c r="R210" i="12"/>
  <c r="Y210" i="12"/>
  <c r="S210" i="12"/>
  <c r="T210" i="12"/>
  <c r="V210" i="12"/>
  <c r="P210" i="12"/>
  <c r="M210" i="12"/>
  <c r="Q210" i="12"/>
  <c r="O210" i="12"/>
  <c r="N210" i="12"/>
  <c r="L210" i="12"/>
  <c r="J210" i="12"/>
  <c r="I210" i="12"/>
  <c r="G210" i="12"/>
  <c r="H210" i="12"/>
  <c r="F210" i="12"/>
  <c r="K210" i="12"/>
  <c r="AE202" i="12"/>
  <c r="AD202" i="12"/>
  <c r="AA202" i="12"/>
  <c r="Z202" i="12"/>
  <c r="AC202" i="12"/>
  <c r="AB202" i="12"/>
  <c r="Y202" i="12"/>
  <c r="X202" i="12"/>
  <c r="U202" i="12"/>
  <c r="R202" i="12"/>
  <c r="V202" i="12"/>
  <c r="S202" i="12"/>
  <c r="T202" i="12"/>
  <c r="P202" i="12"/>
  <c r="M202" i="12"/>
  <c r="W202" i="12"/>
  <c r="L202" i="12"/>
  <c r="Q202" i="12"/>
  <c r="O202" i="12"/>
  <c r="N202" i="12"/>
  <c r="K202" i="12"/>
  <c r="J202" i="12"/>
  <c r="I202" i="12"/>
  <c r="G202" i="12"/>
  <c r="H202" i="12"/>
  <c r="F202" i="12"/>
  <c r="AB194" i="12"/>
  <c r="AE194" i="12"/>
  <c r="AC194" i="12"/>
  <c r="AA194" i="12"/>
  <c r="Z194" i="12"/>
  <c r="X194" i="12"/>
  <c r="Y194" i="12"/>
  <c r="U194" i="12"/>
  <c r="V194" i="12"/>
  <c r="R194" i="12"/>
  <c r="AD194" i="12"/>
  <c r="S194" i="12"/>
  <c r="T194" i="12"/>
  <c r="W194" i="12"/>
  <c r="P194" i="12"/>
  <c r="M194" i="12"/>
  <c r="N194" i="12"/>
  <c r="L194" i="12"/>
  <c r="O194" i="12"/>
  <c r="I194" i="12"/>
  <c r="J194" i="12"/>
  <c r="G194" i="12"/>
  <c r="Q194" i="12"/>
  <c r="K194" i="12"/>
  <c r="F194" i="12"/>
  <c r="AD186" i="12"/>
  <c r="AC186" i="12"/>
  <c r="AA186" i="12"/>
  <c r="AE186" i="12"/>
  <c r="AB186" i="12"/>
  <c r="X186" i="12"/>
  <c r="V186" i="12"/>
  <c r="Z186" i="12"/>
  <c r="W186" i="12"/>
  <c r="U186" i="12"/>
  <c r="R186" i="12"/>
  <c r="S186" i="12"/>
  <c r="T186" i="12"/>
  <c r="P186" i="12"/>
  <c r="N186" i="12"/>
  <c r="M186" i="12"/>
  <c r="Y186" i="12"/>
  <c r="Q186" i="12"/>
  <c r="K186" i="12"/>
  <c r="O186" i="12"/>
  <c r="L186" i="12"/>
  <c r="I186" i="12"/>
  <c r="G186" i="12"/>
  <c r="F186" i="12"/>
  <c r="J186" i="12"/>
  <c r="H186" i="12"/>
  <c r="AE178" i="12"/>
  <c r="AD178" i="12"/>
  <c r="AC178" i="12"/>
  <c r="AB178" i="12"/>
  <c r="Z178" i="12"/>
  <c r="AA178" i="12"/>
  <c r="X178" i="12"/>
  <c r="Y178" i="12"/>
  <c r="U178" i="12"/>
  <c r="V178" i="12"/>
  <c r="R178" i="12"/>
  <c r="S178" i="12"/>
  <c r="W178" i="12"/>
  <c r="P178" i="12"/>
  <c r="M178" i="12"/>
  <c r="Q178" i="12"/>
  <c r="N178" i="12"/>
  <c r="L178" i="12"/>
  <c r="T178" i="12"/>
  <c r="O178" i="12"/>
  <c r="I178" i="12"/>
  <c r="K178" i="12"/>
  <c r="J178" i="12"/>
  <c r="G178" i="12"/>
  <c r="H178" i="12"/>
  <c r="F178" i="12"/>
  <c r="AE170" i="12"/>
  <c r="AD170" i="12"/>
  <c r="AC170" i="12"/>
  <c r="AB170" i="12"/>
  <c r="AA170" i="12"/>
  <c r="Z170" i="12"/>
  <c r="X170" i="12"/>
  <c r="U170" i="12"/>
  <c r="Y170" i="12"/>
  <c r="T170" i="12"/>
  <c r="R170" i="12"/>
  <c r="W170" i="12"/>
  <c r="S170" i="12"/>
  <c r="P170" i="12"/>
  <c r="V170" i="12"/>
  <c r="O170" i="12"/>
  <c r="M170" i="12"/>
  <c r="L170" i="12"/>
  <c r="N170" i="12"/>
  <c r="Q170" i="12"/>
  <c r="K170" i="12"/>
  <c r="J170" i="12"/>
  <c r="G170" i="12"/>
  <c r="H170" i="12"/>
  <c r="F170" i="12"/>
  <c r="AE162" i="12"/>
  <c r="AC162" i="12"/>
  <c r="AB162" i="12"/>
  <c r="AD162" i="12"/>
  <c r="AA162" i="12"/>
  <c r="Z162" i="12"/>
  <c r="Y162" i="12"/>
  <c r="X162" i="12"/>
  <c r="U162" i="12"/>
  <c r="R162" i="12"/>
  <c r="T162" i="12"/>
  <c r="S162" i="12"/>
  <c r="V162" i="12"/>
  <c r="P162" i="12"/>
  <c r="W162" i="12"/>
  <c r="Q162" i="12"/>
  <c r="M162" i="12"/>
  <c r="O162" i="12"/>
  <c r="N162" i="12"/>
  <c r="L162" i="12"/>
  <c r="J162" i="12"/>
  <c r="K162" i="12"/>
  <c r="H162" i="12"/>
  <c r="G162" i="12"/>
  <c r="I162" i="12"/>
  <c r="F162" i="12"/>
  <c r="AD154" i="12"/>
  <c r="AC154" i="12"/>
  <c r="AA154" i="12"/>
  <c r="AE154" i="12"/>
  <c r="Y154" i="12"/>
  <c r="X154" i="12"/>
  <c r="W154" i="12"/>
  <c r="V154" i="12"/>
  <c r="U154" i="12"/>
  <c r="AB154" i="12"/>
  <c r="R154" i="12"/>
  <c r="Z154" i="12"/>
  <c r="S154" i="12"/>
  <c r="P154" i="12"/>
  <c r="M154" i="12"/>
  <c r="N154" i="12"/>
  <c r="Q154" i="12"/>
  <c r="K154" i="12"/>
  <c r="T154" i="12"/>
  <c r="O154" i="12"/>
  <c r="L154" i="12"/>
  <c r="I154" i="12"/>
  <c r="G154" i="12"/>
  <c r="J154" i="12"/>
  <c r="H154" i="12"/>
  <c r="F154" i="12"/>
  <c r="AE146" i="12"/>
  <c r="AC146" i="12"/>
  <c r="AB146" i="12"/>
  <c r="AD146" i="12"/>
  <c r="Z146" i="12"/>
  <c r="X146" i="12"/>
  <c r="W146" i="12"/>
  <c r="U146" i="12"/>
  <c r="R146" i="12"/>
  <c r="AA146" i="12"/>
  <c r="Y146" i="12"/>
  <c r="T146" i="12"/>
  <c r="S146" i="12"/>
  <c r="V146" i="12"/>
  <c r="P146" i="12"/>
  <c r="M146" i="12"/>
  <c r="O146" i="12"/>
  <c r="N146" i="12"/>
  <c r="L146" i="12"/>
  <c r="Q146" i="12"/>
  <c r="K146" i="12"/>
  <c r="J146" i="12"/>
  <c r="I146" i="12"/>
  <c r="H146" i="12"/>
  <c r="G146" i="12"/>
  <c r="F146" i="12"/>
  <c r="AD138" i="12"/>
  <c r="AB138" i="12"/>
  <c r="AE138" i="12"/>
  <c r="AC138" i="12"/>
  <c r="AA138" i="12"/>
  <c r="Z138" i="12"/>
  <c r="Y138" i="12"/>
  <c r="X138" i="12"/>
  <c r="U138" i="12"/>
  <c r="R138" i="12"/>
  <c r="V138" i="12"/>
  <c r="S138" i="12"/>
  <c r="W138" i="12"/>
  <c r="P138" i="12"/>
  <c r="T138" i="12"/>
  <c r="M138" i="12"/>
  <c r="Q138" i="12"/>
  <c r="N138" i="12"/>
  <c r="O138" i="12"/>
  <c r="L138" i="12"/>
  <c r="K138" i="12"/>
  <c r="J138" i="12"/>
  <c r="I138" i="12"/>
  <c r="G138" i="12"/>
  <c r="H138" i="12"/>
  <c r="F138" i="12"/>
  <c r="AE130" i="12"/>
  <c r="AD130" i="12"/>
  <c r="AC130" i="12"/>
  <c r="AB130" i="12"/>
  <c r="AA130" i="12"/>
  <c r="Z130" i="12"/>
  <c r="X130" i="12"/>
  <c r="Y130" i="12"/>
  <c r="U130" i="12"/>
  <c r="T130" i="12"/>
  <c r="R130" i="12"/>
  <c r="W130" i="12"/>
  <c r="S130" i="12"/>
  <c r="P130" i="12"/>
  <c r="M130" i="12"/>
  <c r="N130" i="12"/>
  <c r="O130" i="12"/>
  <c r="L130" i="12"/>
  <c r="V130" i="12"/>
  <c r="Q130" i="12"/>
  <c r="K130" i="12"/>
  <c r="I130" i="12"/>
  <c r="J130" i="12"/>
  <c r="H130" i="12"/>
  <c r="G130" i="12"/>
  <c r="F130" i="12"/>
  <c r="AD122" i="12"/>
  <c r="AE122" i="12"/>
  <c r="AC122" i="12"/>
  <c r="AB122" i="12"/>
  <c r="AA122" i="12"/>
  <c r="Z122" i="12"/>
  <c r="X122" i="12"/>
  <c r="Y122" i="12"/>
  <c r="V122" i="12"/>
  <c r="W122" i="12"/>
  <c r="U122" i="12"/>
  <c r="R122" i="12"/>
  <c r="S122" i="12"/>
  <c r="T122" i="12"/>
  <c r="P122" i="12"/>
  <c r="N122" i="12"/>
  <c r="M122" i="12"/>
  <c r="Q122" i="12"/>
  <c r="O122" i="12"/>
  <c r="K122" i="12"/>
  <c r="L122" i="12"/>
  <c r="I122" i="12"/>
  <c r="G122" i="12"/>
  <c r="J122" i="12"/>
  <c r="H122" i="12"/>
  <c r="F122" i="12"/>
  <c r="AE114" i="12"/>
  <c r="AB114" i="12"/>
  <c r="AD114" i="12"/>
  <c r="X114" i="12"/>
  <c r="Y114" i="12"/>
  <c r="U114" i="12"/>
  <c r="W114" i="12"/>
  <c r="AC114" i="12"/>
  <c r="T114" i="12"/>
  <c r="R114" i="12"/>
  <c r="S114" i="12"/>
  <c r="P114" i="12"/>
  <c r="M114" i="12"/>
  <c r="N114" i="12"/>
  <c r="AA114" i="12"/>
  <c r="L114" i="12"/>
  <c r="V114" i="12"/>
  <c r="Z114" i="12"/>
  <c r="Q114" i="12"/>
  <c r="K114" i="12"/>
  <c r="I114" i="12"/>
  <c r="J114" i="12"/>
  <c r="H114" i="12"/>
  <c r="G114" i="12"/>
  <c r="O114" i="12"/>
  <c r="F114" i="12"/>
  <c r="AD106" i="12"/>
  <c r="AE106" i="12"/>
  <c r="AC106" i="12"/>
  <c r="AB106" i="12"/>
  <c r="AA106" i="12"/>
  <c r="X106" i="12"/>
  <c r="U106" i="12"/>
  <c r="R106" i="12"/>
  <c r="S106" i="12"/>
  <c r="V106" i="12"/>
  <c r="Z106" i="12"/>
  <c r="Y106" i="12"/>
  <c r="O106" i="12"/>
  <c r="M106" i="12"/>
  <c r="Q106" i="12"/>
  <c r="T106" i="12"/>
  <c r="P106" i="12"/>
  <c r="W106" i="12"/>
  <c r="K106" i="12"/>
  <c r="L106" i="12"/>
  <c r="J106" i="12"/>
  <c r="N106" i="12"/>
  <c r="G106" i="12"/>
  <c r="H106" i="12"/>
  <c r="F106" i="12"/>
  <c r="I106" i="12"/>
  <c r="AD98" i="12"/>
  <c r="AC98" i="12"/>
  <c r="AE98" i="12"/>
  <c r="AB98" i="12"/>
  <c r="AA98" i="12"/>
  <c r="Z98" i="12"/>
  <c r="Y98" i="12"/>
  <c r="X98" i="12"/>
  <c r="U98" i="12"/>
  <c r="V98" i="12"/>
  <c r="R98" i="12"/>
  <c r="S98" i="12"/>
  <c r="W98" i="12"/>
  <c r="P98" i="12"/>
  <c r="M98" i="12"/>
  <c r="T98" i="12"/>
  <c r="O98" i="12"/>
  <c r="N98" i="12"/>
  <c r="Q98" i="12"/>
  <c r="L98" i="12"/>
  <c r="K98" i="12"/>
  <c r="J98" i="12"/>
  <c r="H98" i="12"/>
  <c r="G98" i="12"/>
  <c r="I98" i="12"/>
  <c r="F98" i="12"/>
  <c r="AD90" i="12"/>
  <c r="AE90" i="12"/>
  <c r="AB90" i="12"/>
  <c r="AA90" i="12"/>
  <c r="AC90" i="12"/>
  <c r="Y90" i="12"/>
  <c r="X90" i="12"/>
  <c r="W90" i="12"/>
  <c r="Z90" i="12"/>
  <c r="V90" i="12"/>
  <c r="U90" i="12"/>
  <c r="R90" i="12"/>
  <c r="S90" i="12"/>
  <c r="T90" i="12"/>
  <c r="Q90" i="12"/>
  <c r="M90" i="12"/>
  <c r="P90" i="12"/>
  <c r="O90" i="12"/>
  <c r="K90" i="12"/>
  <c r="N90" i="12"/>
  <c r="L90" i="12"/>
  <c r="I90" i="12"/>
  <c r="G90" i="12"/>
  <c r="H90" i="12"/>
  <c r="F90" i="12"/>
  <c r="AE82" i="12"/>
  <c r="AC82" i="12"/>
  <c r="AD82" i="12"/>
  <c r="AA82" i="12"/>
  <c r="Z82" i="12"/>
  <c r="X82" i="12"/>
  <c r="AB82" i="12"/>
  <c r="W82" i="12"/>
  <c r="U82" i="12"/>
  <c r="Y82" i="12"/>
  <c r="V82" i="12"/>
  <c r="T82" i="12"/>
  <c r="R82" i="12"/>
  <c r="S82" i="12"/>
  <c r="P82" i="12"/>
  <c r="M82" i="12"/>
  <c r="Q82" i="12"/>
  <c r="O82" i="12"/>
  <c r="L82" i="12"/>
  <c r="N82" i="12"/>
  <c r="K82" i="12"/>
  <c r="J82" i="12"/>
  <c r="I82" i="12"/>
  <c r="G82" i="12"/>
  <c r="H82" i="12"/>
  <c r="F82" i="12"/>
  <c r="AD74" i="12"/>
  <c r="AE74" i="12"/>
  <c r="AC74" i="12"/>
  <c r="AB74" i="12"/>
  <c r="AA74" i="12"/>
  <c r="Z74" i="12"/>
  <c r="Y74" i="12"/>
  <c r="X74" i="12"/>
  <c r="U74" i="12"/>
  <c r="W74" i="12"/>
  <c r="V74" i="12"/>
  <c r="R74" i="12"/>
  <c r="S74" i="12"/>
  <c r="O74" i="12"/>
  <c r="Q74" i="12"/>
  <c r="T74" i="12"/>
  <c r="N74" i="12"/>
  <c r="L74" i="12"/>
  <c r="P74" i="12"/>
  <c r="M74" i="12"/>
  <c r="K74" i="12"/>
  <c r="J74" i="12"/>
  <c r="I74" i="12"/>
  <c r="G74" i="12"/>
  <c r="H74" i="12"/>
  <c r="F74" i="12"/>
  <c r="AC66" i="12"/>
  <c r="AE66" i="12"/>
  <c r="AB66" i="12"/>
  <c r="AA66" i="12"/>
  <c r="Z66" i="12"/>
  <c r="AD66" i="12"/>
  <c r="X66" i="12"/>
  <c r="Y66" i="12"/>
  <c r="U66" i="12"/>
  <c r="R66" i="12"/>
  <c r="V66" i="12"/>
  <c r="S66" i="12"/>
  <c r="P66" i="12"/>
  <c r="T66" i="12"/>
  <c r="Q66" i="12"/>
  <c r="M66" i="12"/>
  <c r="O66" i="12"/>
  <c r="L66" i="12"/>
  <c r="I66" i="12"/>
  <c r="W66" i="12"/>
  <c r="J66" i="12"/>
  <c r="N66" i="12"/>
  <c r="K66" i="12"/>
  <c r="H66" i="12"/>
  <c r="G66" i="12"/>
  <c r="F66" i="12"/>
  <c r="AD58" i="12"/>
  <c r="AE58" i="12"/>
  <c r="AC58" i="12"/>
  <c r="AA58" i="12"/>
  <c r="AB58" i="12"/>
  <c r="X58" i="12"/>
  <c r="Z58" i="12"/>
  <c r="V58" i="12"/>
  <c r="W58" i="12"/>
  <c r="U58" i="12"/>
  <c r="R58" i="12"/>
  <c r="Y58" i="12"/>
  <c r="S58" i="12"/>
  <c r="T58" i="12"/>
  <c r="N58" i="12"/>
  <c r="P58" i="12"/>
  <c r="M58" i="12"/>
  <c r="O58" i="12"/>
  <c r="Q58" i="12"/>
  <c r="K58" i="12"/>
  <c r="J58" i="12"/>
  <c r="L58" i="12"/>
  <c r="I58" i="12"/>
  <c r="G58" i="12"/>
  <c r="H58" i="12"/>
  <c r="F58" i="12"/>
  <c r="AE50" i="12"/>
  <c r="Z50" i="12"/>
  <c r="AB50" i="12"/>
  <c r="AA50" i="12"/>
  <c r="X50" i="12"/>
  <c r="AD50" i="12"/>
  <c r="AC50" i="12"/>
  <c r="Y50" i="12"/>
  <c r="U50" i="12"/>
  <c r="T50" i="12"/>
  <c r="R50" i="12"/>
  <c r="V50" i="12"/>
  <c r="S50" i="12"/>
  <c r="P50" i="12"/>
  <c r="W50" i="12"/>
  <c r="O50" i="12"/>
  <c r="Q50" i="12"/>
  <c r="N50" i="12"/>
  <c r="L50" i="12"/>
  <c r="M50" i="12"/>
  <c r="K50" i="12"/>
  <c r="J50" i="12"/>
  <c r="I50" i="12"/>
  <c r="G50" i="12"/>
  <c r="H50" i="12"/>
  <c r="F50" i="12"/>
  <c r="AD42" i="12"/>
  <c r="AE42" i="12"/>
  <c r="AB42" i="12"/>
  <c r="AC42" i="12"/>
  <c r="AA42" i="12"/>
  <c r="Z42" i="12"/>
  <c r="X42" i="12"/>
  <c r="U42" i="12"/>
  <c r="Y42" i="12"/>
  <c r="R42" i="12"/>
  <c r="W42" i="12"/>
  <c r="S42" i="12"/>
  <c r="V42" i="12"/>
  <c r="P42" i="12"/>
  <c r="T42" i="12"/>
  <c r="Q42" i="12"/>
  <c r="O42" i="12"/>
  <c r="L42" i="12"/>
  <c r="K42" i="12"/>
  <c r="J42" i="12"/>
  <c r="N42" i="12"/>
  <c r="M42" i="12"/>
  <c r="G42" i="12"/>
  <c r="I42" i="12"/>
  <c r="H42" i="12"/>
  <c r="F42" i="12"/>
  <c r="AC34" i="12"/>
  <c r="AD34" i="12"/>
  <c r="AB34" i="12"/>
  <c r="AA34" i="12"/>
  <c r="Z34" i="12"/>
  <c r="Y34" i="12"/>
  <c r="X34" i="12"/>
  <c r="U34" i="12"/>
  <c r="W34" i="12"/>
  <c r="R34" i="12"/>
  <c r="S34" i="12"/>
  <c r="P34" i="12"/>
  <c r="Q34" i="12"/>
  <c r="N34" i="12"/>
  <c r="AE34" i="12"/>
  <c r="V34" i="12"/>
  <c r="M34" i="12"/>
  <c r="T34" i="12"/>
  <c r="O34" i="12"/>
  <c r="L34" i="12"/>
  <c r="K34" i="12"/>
  <c r="J34" i="12"/>
  <c r="I34" i="12"/>
  <c r="H34" i="12"/>
  <c r="G34" i="12"/>
  <c r="F34" i="12"/>
  <c r="AE26" i="12"/>
  <c r="AD26" i="12"/>
  <c r="AA26" i="12"/>
  <c r="AB26" i="12"/>
  <c r="X26" i="12"/>
  <c r="Y26" i="12"/>
  <c r="Z26" i="12"/>
  <c r="AC26" i="12"/>
  <c r="W26" i="12"/>
  <c r="V26" i="12"/>
  <c r="U26" i="12"/>
  <c r="R26" i="12"/>
  <c r="S26" i="12"/>
  <c r="T26" i="12"/>
  <c r="I26" i="12"/>
  <c r="O26" i="12"/>
  <c r="K26" i="12"/>
  <c r="J26" i="12"/>
  <c r="P26" i="12"/>
  <c r="M26" i="12"/>
  <c r="L26" i="12"/>
  <c r="Q26" i="12"/>
  <c r="N26" i="12"/>
  <c r="G26" i="12"/>
  <c r="H26" i="12"/>
  <c r="F26" i="12"/>
  <c r="AD18" i="12"/>
  <c r="AE18" i="12"/>
  <c r="AC18" i="12"/>
  <c r="X18" i="12"/>
  <c r="Z18" i="12"/>
  <c r="AB18" i="12"/>
  <c r="AA18" i="12"/>
  <c r="W18" i="12"/>
  <c r="U18" i="12"/>
  <c r="T18" i="12"/>
  <c r="R18" i="12"/>
  <c r="S18" i="12"/>
  <c r="Y18" i="12"/>
  <c r="P18" i="12"/>
  <c r="O18" i="12"/>
  <c r="M18" i="12"/>
  <c r="V18" i="12"/>
  <c r="Q18" i="12"/>
  <c r="L18" i="12"/>
  <c r="I18" i="12"/>
  <c r="N18" i="12"/>
  <c r="K18" i="12"/>
  <c r="G18" i="12"/>
  <c r="J18" i="12"/>
  <c r="H18" i="12"/>
  <c r="F18" i="12"/>
  <c r="AD10" i="12"/>
  <c r="AC10" i="12"/>
  <c r="AB10" i="12"/>
  <c r="AA10" i="12"/>
  <c r="Z10" i="12"/>
  <c r="X10" i="12"/>
  <c r="AE10" i="12"/>
  <c r="Y10" i="12"/>
  <c r="U10" i="12"/>
  <c r="R10" i="12"/>
  <c r="S10" i="12"/>
  <c r="V10" i="12"/>
  <c r="T10" i="12"/>
  <c r="Q10" i="12"/>
  <c r="W10" i="12"/>
  <c r="P10" i="12"/>
  <c r="I10" i="12"/>
  <c r="O10" i="12"/>
  <c r="M10" i="12"/>
  <c r="L10" i="12"/>
  <c r="K10" i="12"/>
  <c r="J10" i="12"/>
  <c r="N10" i="12"/>
  <c r="G10" i="12"/>
  <c r="H10" i="12"/>
  <c r="F10" i="12"/>
  <c r="H407" i="12"/>
  <c r="H322" i="12"/>
  <c r="H237" i="12"/>
  <c r="H141" i="12"/>
  <c r="I60" i="12"/>
  <c r="J175" i="12"/>
  <c r="K118" i="12"/>
  <c r="AC373" i="12"/>
  <c r="AE373" i="12"/>
  <c r="AB373" i="12"/>
  <c r="AD373" i="12"/>
  <c r="Z373" i="12"/>
  <c r="AA373" i="12"/>
  <c r="Y373" i="12"/>
  <c r="W373" i="12"/>
  <c r="Q373" i="12"/>
  <c r="X373" i="12"/>
  <c r="T373" i="12"/>
  <c r="V373" i="12"/>
  <c r="S373" i="12"/>
  <c r="O373" i="12"/>
  <c r="U373" i="12"/>
  <c r="R373" i="12"/>
  <c r="P373" i="12"/>
  <c r="M373" i="12"/>
  <c r="K373" i="12"/>
  <c r="L373" i="12"/>
  <c r="N373" i="12"/>
  <c r="J373" i="12"/>
  <c r="I373" i="12"/>
  <c r="F373" i="12"/>
  <c r="H373" i="12"/>
  <c r="G373" i="12"/>
  <c r="AC293" i="12"/>
  <c r="AE293" i="12"/>
  <c r="AD293" i="12"/>
  <c r="AB293" i="12"/>
  <c r="Z293" i="12"/>
  <c r="Y293" i="12"/>
  <c r="AA293" i="12"/>
  <c r="W293" i="12"/>
  <c r="V293" i="12"/>
  <c r="Q293" i="12"/>
  <c r="X293" i="12"/>
  <c r="T293" i="12"/>
  <c r="U293" i="12"/>
  <c r="S293" i="12"/>
  <c r="O293" i="12"/>
  <c r="L293" i="12"/>
  <c r="M293" i="12"/>
  <c r="K293" i="12"/>
  <c r="P293" i="12"/>
  <c r="R293" i="12"/>
  <c r="I293" i="12"/>
  <c r="N293" i="12"/>
  <c r="F293" i="12"/>
  <c r="J293" i="12"/>
  <c r="G293" i="12"/>
  <c r="H293" i="12"/>
  <c r="AC269" i="12"/>
  <c r="AE269" i="12"/>
  <c r="AB269" i="12"/>
  <c r="AA269" i="12"/>
  <c r="Z269" i="12"/>
  <c r="AD269" i="12"/>
  <c r="Y269" i="12"/>
  <c r="X269" i="12"/>
  <c r="Q269" i="12"/>
  <c r="V269" i="12"/>
  <c r="T269" i="12"/>
  <c r="W269" i="12"/>
  <c r="S269" i="12"/>
  <c r="O269" i="12"/>
  <c r="U269" i="12"/>
  <c r="R269" i="12"/>
  <c r="L269" i="12"/>
  <c r="N269" i="12"/>
  <c r="M269" i="12"/>
  <c r="P269" i="12"/>
  <c r="K269" i="12"/>
  <c r="J269" i="12"/>
  <c r="I269" i="12"/>
  <c r="F269" i="12"/>
  <c r="G269" i="12"/>
  <c r="AD213" i="12"/>
  <c r="AC213" i="12"/>
  <c r="AE213" i="12"/>
  <c r="AA213" i="12"/>
  <c r="AB213" i="12"/>
  <c r="V213" i="12"/>
  <c r="Y213" i="12"/>
  <c r="X213" i="12"/>
  <c r="W213" i="12"/>
  <c r="Q213" i="12"/>
  <c r="T213" i="12"/>
  <c r="R213" i="12"/>
  <c r="S213" i="12"/>
  <c r="O213" i="12"/>
  <c r="U213" i="12"/>
  <c r="N213" i="12"/>
  <c r="L213" i="12"/>
  <c r="P213" i="12"/>
  <c r="M213" i="12"/>
  <c r="K213" i="12"/>
  <c r="Z213" i="12"/>
  <c r="J213" i="12"/>
  <c r="I213" i="12"/>
  <c r="F213" i="12"/>
  <c r="H213" i="12"/>
  <c r="G213" i="12"/>
  <c r="AD181" i="12"/>
  <c r="AC181" i="12"/>
  <c r="AE181" i="12"/>
  <c r="AB181" i="12"/>
  <c r="AA181" i="12"/>
  <c r="Z181" i="12"/>
  <c r="Y181" i="12"/>
  <c r="W181" i="12"/>
  <c r="V181" i="12"/>
  <c r="T181" i="12"/>
  <c r="Q181" i="12"/>
  <c r="R181" i="12"/>
  <c r="X181" i="12"/>
  <c r="S181" i="12"/>
  <c r="O181" i="12"/>
  <c r="U181" i="12"/>
  <c r="L181" i="12"/>
  <c r="P181" i="12"/>
  <c r="M181" i="12"/>
  <c r="K181" i="12"/>
  <c r="N181" i="12"/>
  <c r="J181" i="12"/>
  <c r="I181" i="12"/>
  <c r="F181" i="12"/>
  <c r="H181" i="12"/>
  <c r="G181" i="12"/>
  <c r="AD77" i="12"/>
  <c r="AC77" i="12"/>
  <c r="AB77" i="12"/>
  <c r="AA77" i="12"/>
  <c r="Z77" i="12"/>
  <c r="AE77" i="12"/>
  <c r="Y77" i="12"/>
  <c r="T77" i="12"/>
  <c r="X77" i="12"/>
  <c r="Q77" i="12"/>
  <c r="R77" i="12"/>
  <c r="S77" i="12"/>
  <c r="W77" i="12"/>
  <c r="O77" i="12"/>
  <c r="L77" i="12"/>
  <c r="N77" i="12"/>
  <c r="U77" i="12"/>
  <c r="M77" i="12"/>
  <c r="K77" i="12"/>
  <c r="P77" i="12"/>
  <c r="H77" i="12"/>
  <c r="J77" i="12"/>
  <c r="I77" i="12"/>
  <c r="V77" i="12"/>
  <c r="F77" i="12"/>
  <c r="G77" i="12"/>
  <c r="AD403" i="12"/>
  <c r="AE403" i="12"/>
  <c r="AA403" i="12"/>
  <c r="AB403" i="12"/>
  <c r="AC403" i="12"/>
  <c r="Z403" i="12"/>
  <c r="W403" i="12"/>
  <c r="Y403" i="12"/>
  <c r="V403" i="12"/>
  <c r="U403" i="12"/>
  <c r="R403" i="12"/>
  <c r="X403" i="12"/>
  <c r="Q403" i="12"/>
  <c r="P403" i="12"/>
  <c r="J403" i="12"/>
  <c r="O403" i="12"/>
  <c r="N403" i="12"/>
  <c r="M403" i="12"/>
  <c r="L403" i="12"/>
  <c r="T403" i="12"/>
  <c r="I403" i="12"/>
  <c r="S403" i="12"/>
  <c r="K403" i="12"/>
  <c r="H403" i="12"/>
  <c r="G403" i="12"/>
  <c r="F403" i="12"/>
  <c r="AE379" i="12"/>
  <c r="AD379" i="12"/>
  <c r="AC379" i="12"/>
  <c r="AA379" i="12"/>
  <c r="AB379" i="12"/>
  <c r="W379" i="12"/>
  <c r="Z379" i="12"/>
  <c r="V379" i="12"/>
  <c r="Y379" i="12"/>
  <c r="R379" i="12"/>
  <c r="X379" i="12"/>
  <c r="U379" i="12"/>
  <c r="Q379" i="12"/>
  <c r="T379" i="12"/>
  <c r="N379" i="12"/>
  <c r="O379" i="12"/>
  <c r="J379" i="12"/>
  <c r="S379" i="12"/>
  <c r="P379" i="12"/>
  <c r="M379" i="12"/>
  <c r="I379" i="12"/>
  <c r="H379" i="12"/>
  <c r="L379" i="12"/>
  <c r="G379" i="12"/>
  <c r="K379" i="12"/>
  <c r="F379" i="12"/>
  <c r="AE339" i="12"/>
  <c r="AA339" i="12"/>
  <c r="AB339" i="12"/>
  <c r="Z339" i="12"/>
  <c r="AD339" i="12"/>
  <c r="W339" i="12"/>
  <c r="AC339" i="12"/>
  <c r="Y339" i="12"/>
  <c r="U339" i="12"/>
  <c r="V339" i="12"/>
  <c r="R339" i="12"/>
  <c r="X339" i="12"/>
  <c r="P339" i="12"/>
  <c r="T339" i="12"/>
  <c r="Q339" i="12"/>
  <c r="J339" i="12"/>
  <c r="O339" i="12"/>
  <c r="M339" i="12"/>
  <c r="L339" i="12"/>
  <c r="I339" i="12"/>
  <c r="N339" i="12"/>
  <c r="H339" i="12"/>
  <c r="S339" i="12"/>
  <c r="K339" i="12"/>
  <c r="G339" i="12"/>
  <c r="F339" i="12"/>
  <c r="AE315" i="12"/>
  <c r="AD315" i="12"/>
  <c r="AC315" i="12"/>
  <c r="AA315" i="12"/>
  <c r="AB315" i="12"/>
  <c r="W315" i="12"/>
  <c r="Y315" i="12"/>
  <c r="Z315" i="12"/>
  <c r="V315" i="12"/>
  <c r="R315" i="12"/>
  <c r="U315" i="12"/>
  <c r="Q315" i="12"/>
  <c r="T315" i="12"/>
  <c r="N315" i="12"/>
  <c r="S315" i="12"/>
  <c r="O315" i="12"/>
  <c r="J315" i="12"/>
  <c r="P315" i="12"/>
  <c r="L315" i="12"/>
  <c r="X315" i="12"/>
  <c r="M315" i="12"/>
  <c r="I315" i="12"/>
  <c r="K315" i="12"/>
  <c r="H315" i="12"/>
  <c r="G315" i="12"/>
  <c r="F315" i="12"/>
  <c r="AC283" i="12"/>
  <c r="AE283" i="12"/>
  <c r="Z283" i="12"/>
  <c r="AA283" i="12"/>
  <c r="AD283" i="12"/>
  <c r="W283" i="12"/>
  <c r="V283" i="12"/>
  <c r="X283" i="12"/>
  <c r="R283" i="12"/>
  <c r="U283" i="12"/>
  <c r="Q283" i="12"/>
  <c r="AB283" i="12"/>
  <c r="T283" i="12"/>
  <c r="S283" i="12"/>
  <c r="Y283" i="12"/>
  <c r="O283" i="12"/>
  <c r="N283" i="12"/>
  <c r="J283" i="12"/>
  <c r="M283" i="12"/>
  <c r="P283" i="12"/>
  <c r="K283" i="12"/>
  <c r="I283" i="12"/>
  <c r="H283" i="12"/>
  <c r="L283" i="12"/>
  <c r="G283" i="12"/>
  <c r="F283" i="12"/>
  <c r="AE259" i="12"/>
  <c r="AC259" i="12"/>
  <c r="Z259" i="12"/>
  <c r="AA259" i="12"/>
  <c r="AD259" i="12"/>
  <c r="AB259" i="12"/>
  <c r="W259" i="12"/>
  <c r="Y259" i="12"/>
  <c r="R259" i="12"/>
  <c r="U259" i="12"/>
  <c r="V259" i="12"/>
  <c r="T259" i="12"/>
  <c r="S259" i="12"/>
  <c r="N259" i="12"/>
  <c r="X259" i="12"/>
  <c r="M259" i="12"/>
  <c r="L259" i="12"/>
  <c r="P259" i="12"/>
  <c r="J259" i="12"/>
  <c r="O259" i="12"/>
  <c r="Q259" i="12"/>
  <c r="K259" i="12"/>
  <c r="I259" i="12"/>
  <c r="H259" i="12"/>
  <c r="G259" i="12"/>
  <c r="F259" i="12"/>
  <c r="AE3" i="12"/>
  <c r="AD3" i="12"/>
  <c r="Y3" i="12"/>
  <c r="AB3" i="12"/>
  <c r="AA3" i="12"/>
  <c r="AC3" i="12"/>
  <c r="X3" i="12"/>
  <c r="U3" i="12"/>
  <c r="S3" i="12"/>
  <c r="Z3" i="12"/>
  <c r="N3" i="12"/>
  <c r="W3" i="12"/>
  <c r="P3" i="12"/>
  <c r="L3" i="12"/>
  <c r="Q3" i="12"/>
  <c r="T3" i="12"/>
  <c r="O3" i="12"/>
  <c r="R3" i="12"/>
  <c r="V3" i="12"/>
  <c r="J3" i="12"/>
  <c r="I3" i="12"/>
  <c r="K3" i="12"/>
  <c r="M3" i="12"/>
  <c r="H3" i="12"/>
  <c r="G3" i="12"/>
  <c r="AE401" i="12"/>
  <c r="AD401" i="12"/>
  <c r="AB401" i="12"/>
  <c r="Z401" i="12"/>
  <c r="AA401" i="12"/>
  <c r="Y401" i="12"/>
  <c r="X401" i="12"/>
  <c r="U401" i="12"/>
  <c r="T401" i="12"/>
  <c r="W401" i="12"/>
  <c r="V401" i="12"/>
  <c r="Q401" i="12"/>
  <c r="P401" i="12"/>
  <c r="AC401" i="12"/>
  <c r="R401" i="12"/>
  <c r="S401" i="12"/>
  <c r="M401" i="12"/>
  <c r="N401" i="12"/>
  <c r="O401" i="12"/>
  <c r="K401" i="12"/>
  <c r="L401" i="12"/>
  <c r="I401" i="12"/>
  <c r="J401" i="12"/>
  <c r="H401" i="12"/>
  <c r="G401" i="12"/>
  <c r="AD393" i="12"/>
  <c r="AE393" i="12"/>
  <c r="AC393" i="12"/>
  <c r="AB393" i="12"/>
  <c r="AA393" i="12"/>
  <c r="Z393" i="12"/>
  <c r="X393" i="12"/>
  <c r="U393" i="12"/>
  <c r="Y393" i="12"/>
  <c r="W393" i="12"/>
  <c r="T393" i="12"/>
  <c r="O393" i="12"/>
  <c r="Q393" i="12"/>
  <c r="V393" i="12"/>
  <c r="R393" i="12"/>
  <c r="M393" i="12"/>
  <c r="S393" i="12"/>
  <c r="L393" i="12"/>
  <c r="N393" i="12"/>
  <c r="P393" i="12"/>
  <c r="I393" i="12"/>
  <c r="J393" i="12"/>
  <c r="H393" i="12"/>
  <c r="K393" i="12"/>
  <c r="G393" i="12"/>
  <c r="AE385" i="12"/>
  <c r="AC385" i="12"/>
  <c r="AD385" i="12"/>
  <c r="AA385" i="12"/>
  <c r="Y385" i="12"/>
  <c r="AB385" i="12"/>
  <c r="U385" i="12"/>
  <c r="Z385" i="12"/>
  <c r="X385" i="12"/>
  <c r="T385" i="12"/>
  <c r="W385" i="12"/>
  <c r="Q385" i="12"/>
  <c r="V385" i="12"/>
  <c r="N385" i="12"/>
  <c r="S385" i="12"/>
  <c r="P385" i="12"/>
  <c r="M385" i="12"/>
  <c r="K385" i="12"/>
  <c r="J385" i="12"/>
  <c r="L385" i="12"/>
  <c r="I385" i="12"/>
  <c r="O385" i="12"/>
  <c r="H385" i="12"/>
  <c r="R385" i="12"/>
  <c r="G385" i="12"/>
  <c r="AE377" i="12"/>
  <c r="AD377" i="12"/>
  <c r="AC377" i="12"/>
  <c r="AA377" i="12"/>
  <c r="AB377" i="12"/>
  <c r="Y377" i="12"/>
  <c r="W377" i="12"/>
  <c r="U377" i="12"/>
  <c r="V377" i="12"/>
  <c r="T377" i="12"/>
  <c r="X377" i="12"/>
  <c r="Q377" i="12"/>
  <c r="S377" i="12"/>
  <c r="R377" i="12"/>
  <c r="P377" i="12"/>
  <c r="N377" i="12"/>
  <c r="L377" i="12"/>
  <c r="Z377" i="12"/>
  <c r="M377" i="12"/>
  <c r="J377" i="12"/>
  <c r="I377" i="12"/>
  <c r="O377" i="12"/>
  <c r="K377" i="12"/>
  <c r="H377" i="12"/>
  <c r="G377" i="12"/>
  <c r="AE369" i="12"/>
  <c r="AD369" i="12"/>
  <c r="AC369" i="12"/>
  <c r="Z369" i="12"/>
  <c r="AB369" i="12"/>
  <c r="U369" i="12"/>
  <c r="X369" i="12"/>
  <c r="T369" i="12"/>
  <c r="V369" i="12"/>
  <c r="W369" i="12"/>
  <c r="Y369" i="12"/>
  <c r="Q369" i="12"/>
  <c r="AA369" i="12"/>
  <c r="P369" i="12"/>
  <c r="N369" i="12"/>
  <c r="S369" i="12"/>
  <c r="R369" i="12"/>
  <c r="M369" i="12"/>
  <c r="O369" i="12"/>
  <c r="I369" i="12"/>
  <c r="K369" i="12"/>
  <c r="H369" i="12"/>
  <c r="J369" i="12"/>
  <c r="G369" i="12"/>
  <c r="AD361" i="12"/>
  <c r="AC361" i="12"/>
  <c r="AE361" i="12"/>
  <c r="AB361" i="12"/>
  <c r="AA361" i="12"/>
  <c r="V361" i="12"/>
  <c r="U361" i="12"/>
  <c r="Y361" i="12"/>
  <c r="T361" i="12"/>
  <c r="W361" i="12"/>
  <c r="Z361" i="12"/>
  <c r="X361" i="12"/>
  <c r="Q361" i="12"/>
  <c r="N361" i="12"/>
  <c r="P361" i="12"/>
  <c r="R361" i="12"/>
  <c r="M361" i="12"/>
  <c r="O361" i="12"/>
  <c r="S361" i="12"/>
  <c r="L361" i="12"/>
  <c r="K361" i="12"/>
  <c r="I361" i="12"/>
  <c r="J361" i="12"/>
  <c r="H361" i="12"/>
  <c r="G361" i="12"/>
  <c r="AD353" i="12"/>
  <c r="AE353" i="12"/>
  <c r="AC353" i="12"/>
  <c r="AB353" i="12"/>
  <c r="V353" i="12"/>
  <c r="U353" i="12"/>
  <c r="T353" i="12"/>
  <c r="AA353" i="12"/>
  <c r="X353" i="12"/>
  <c r="Z353" i="12"/>
  <c r="Q353" i="12"/>
  <c r="Y353" i="12"/>
  <c r="R353" i="12"/>
  <c r="O353" i="12"/>
  <c r="S353" i="12"/>
  <c r="W353" i="12"/>
  <c r="P353" i="12"/>
  <c r="M353" i="12"/>
  <c r="J353" i="12"/>
  <c r="K353" i="12"/>
  <c r="I353" i="12"/>
  <c r="N353" i="12"/>
  <c r="L353" i="12"/>
  <c r="H353" i="12"/>
  <c r="G353" i="12"/>
  <c r="AE345" i="12"/>
  <c r="AC345" i="12"/>
  <c r="AB345" i="12"/>
  <c r="AA345" i="12"/>
  <c r="AD345" i="12"/>
  <c r="Y345" i="12"/>
  <c r="Z345" i="12"/>
  <c r="V345" i="12"/>
  <c r="W345" i="12"/>
  <c r="U345" i="12"/>
  <c r="X345" i="12"/>
  <c r="T345" i="12"/>
  <c r="S345" i="12"/>
  <c r="O345" i="12"/>
  <c r="N345" i="12"/>
  <c r="L345" i="12"/>
  <c r="Q345" i="12"/>
  <c r="R345" i="12"/>
  <c r="P345" i="12"/>
  <c r="M345" i="12"/>
  <c r="K345" i="12"/>
  <c r="J345" i="12"/>
  <c r="I345" i="12"/>
  <c r="H345" i="12"/>
  <c r="G345" i="12"/>
  <c r="AE337" i="12"/>
  <c r="AD337" i="12"/>
  <c r="AA337" i="12"/>
  <c r="Z337" i="12"/>
  <c r="AC337" i="12"/>
  <c r="Y337" i="12"/>
  <c r="V337" i="12"/>
  <c r="X337" i="12"/>
  <c r="AB337" i="12"/>
  <c r="U337" i="12"/>
  <c r="T337" i="12"/>
  <c r="Q337" i="12"/>
  <c r="W337" i="12"/>
  <c r="P337" i="12"/>
  <c r="N337" i="12"/>
  <c r="O337" i="12"/>
  <c r="M337" i="12"/>
  <c r="S337" i="12"/>
  <c r="L337" i="12"/>
  <c r="R337" i="12"/>
  <c r="I337" i="12"/>
  <c r="H337" i="12"/>
  <c r="J337" i="12"/>
  <c r="K337" i="12"/>
  <c r="G337" i="12"/>
  <c r="AC329" i="12"/>
  <c r="AE329" i="12"/>
  <c r="AA329" i="12"/>
  <c r="AD329" i="12"/>
  <c r="AB329" i="12"/>
  <c r="Z329" i="12"/>
  <c r="V329" i="12"/>
  <c r="X329" i="12"/>
  <c r="U329" i="12"/>
  <c r="T329" i="12"/>
  <c r="Y329" i="12"/>
  <c r="R329" i="12"/>
  <c r="O329" i="12"/>
  <c r="W329" i="12"/>
  <c r="S329" i="12"/>
  <c r="P329" i="12"/>
  <c r="N329" i="12"/>
  <c r="M329" i="12"/>
  <c r="L329" i="12"/>
  <c r="K329" i="12"/>
  <c r="Q329" i="12"/>
  <c r="I329" i="12"/>
  <c r="J329" i="12"/>
  <c r="H329" i="12"/>
  <c r="G329" i="12"/>
  <c r="AD321" i="12"/>
  <c r="AE321" i="12"/>
  <c r="AB321" i="12"/>
  <c r="AC321" i="12"/>
  <c r="Z321" i="12"/>
  <c r="Y321" i="12"/>
  <c r="V321" i="12"/>
  <c r="AA321" i="12"/>
  <c r="U321" i="12"/>
  <c r="T321" i="12"/>
  <c r="W321" i="12"/>
  <c r="Q321" i="12"/>
  <c r="X321" i="12"/>
  <c r="P321" i="12"/>
  <c r="N321" i="12"/>
  <c r="S321" i="12"/>
  <c r="M321" i="12"/>
  <c r="O321" i="12"/>
  <c r="R321" i="12"/>
  <c r="J321" i="12"/>
  <c r="L321" i="12"/>
  <c r="I321" i="12"/>
  <c r="K321" i="12"/>
  <c r="H321" i="12"/>
  <c r="G321" i="12"/>
  <c r="AE313" i="12"/>
  <c r="AD313" i="12"/>
  <c r="AB313" i="12"/>
  <c r="AC313" i="12"/>
  <c r="V313" i="12"/>
  <c r="Z313" i="12"/>
  <c r="Y313" i="12"/>
  <c r="W313" i="12"/>
  <c r="U313" i="12"/>
  <c r="AA313" i="12"/>
  <c r="T313" i="12"/>
  <c r="X313" i="12"/>
  <c r="S313" i="12"/>
  <c r="L313" i="12"/>
  <c r="R313" i="12"/>
  <c r="N313" i="12"/>
  <c r="O313" i="12"/>
  <c r="Q313" i="12"/>
  <c r="M313" i="12"/>
  <c r="K313" i="12"/>
  <c r="J313" i="12"/>
  <c r="I313" i="12"/>
  <c r="P313" i="12"/>
  <c r="H313" i="12"/>
  <c r="G313" i="12"/>
  <c r="AE305" i="12"/>
  <c r="AD305" i="12"/>
  <c r="AC305" i="12"/>
  <c r="AB305" i="12"/>
  <c r="Z305" i="12"/>
  <c r="AA305" i="12"/>
  <c r="V305" i="12"/>
  <c r="Y305" i="12"/>
  <c r="U305" i="12"/>
  <c r="X305" i="12"/>
  <c r="T305" i="12"/>
  <c r="W305" i="12"/>
  <c r="Q305" i="12"/>
  <c r="P305" i="12"/>
  <c r="N305" i="12"/>
  <c r="S305" i="12"/>
  <c r="R305" i="12"/>
  <c r="M305" i="12"/>
  <c r="O305" i="12"/>
  <c r="K305" i="12"/>
  <c r="L305" i="12"/>
  <c r="I305" i="12"/>
  <c r="H305" i="12"/>
  <c r="J305" i="12"/>
  <c r="G305" i="12"/>
  <c r="AC297" i="12"/>
  <c r="AD297" i="12"/>
  <c r="AA297" i="12"/>
  <c r="Z297" i="12"/>
  <c r="AE297" i="12"/>
  <c r="AB297" i="12"/>
  <c r="V297" i="12"/>
  <c r="Y297" i="12"/>
  <c r="U297" i="12"/>
  <c r="T297" i="12"/>
  <c r="W297" i="12"/>
  <c r="X297" i="12"/>
  <c r="R297" i="12"/>
  <c r="N297" i="12"/>
  <c r="O297" i="12"/>
  <c r="Q297" i="12"/>
  <c r="S297" i="12"/>
  <c r="M297" i="12"/>
  <c r="K297" i="12"/>
  <c r="L297" i="12"/>
  <c r="P297" i="12"/>
  <c r="I297" i="12"/>
  <c r="J297" i="12"/>
  <c r="H297" i="12"/>
  <c r="G297" i="12"/>
  <c r="AE289" i="12"/>
  <c r="AC289" i="12"/>
  <c r="AA289" i="12"/>
  <c r="V289" i="12"/>
  <c r="AB289" i="12"/>
  <c r="U289" i="12"/>
  <c r="AD289" i="12"/>
  <c r="T289" i="12"/>
  <c r="Y289" i="12"/>
  <c r="X289" i="12"/>
  <c r="Q289" i="12"/>
  <c r="Z289" i="12"/>
  <c r="O289" i="12"/>
  <c r="S289" i="12"/>
  <c r="R289" i="12"/>
  <c r="P289" i="12"/>
  <c r="N289" i="12"/>
  <c r="M289" i="12"/>
  <c r="W289" i="12"/>
  <c r="L289" i="12"/>
  <c r="J289" i="12"/>
  <c r="I289" i="12"/>
  <c r="H289" i="12"/>
  <c r="K289" i="12"/>
  <c r="G289" i="12"/>
  <c r="AD281" i="12"/>
  <c r="AB281" i="12"/>
  <c r="AC281" i="12"/>
  <c r="AE281" i="12"/>
  <c r="AA281" i="12"/>
  <c r="Z281" i="12"/>
  <c r="Y281" i="12"/>
  <c r="V281" i="12"/>
  <c r="W281" i="12"/>
  <c r="U281" i="12"/>
  <c r="T281" i="12"/>
  <c r="X281" i="12"/>
  <c r="S281" i="12"/>
  <c r="R281" i="12"/>
  <c r="O281" i="12"/>
  <c r="Q281" i="12"/>
  <c r="N281" i="12"/>
  <c r="L281" i="12"/>
  <c r="P281" i="12"/>
  <c r="M281" i="12"/>
  <c r="K281" i="12"/>
  <c r="J281" i="12"/>
  <c r="I281" i="12"/>
  <c r="H281" i="12"/>
  <c r="G281" i="12"/>
  <c r="AD273" i="12"/>
  <c r="AE273" i="12"/>
  <c r="AB273" i="12"/>
  <c r="AC273" i="12"/>
  <c r="Z273" i="12"/>
  <c r="Y273" i="12"/>
  <c r="V273" i="12"/>
  <c r="X273" i="12"/>
  <c r="U273" i="12"/>
  <c r="T273" i="12"/>
  <c r="AA273" i="12"/>
  <c r="W273" i="12"/>
  <c r="Q273" i="12"/>
  <c r="P273" i="12"/>
  <c r="R273" i="12"/>
  <c r="S273" i="12"/>
  <c r="O273" i="12"/>
  <c r="M273" i="12"/>
  <c r="L273" i="12"/>
  <c r="I273" i="12"/>
  <c r="J273" i="12"/>
  <c r="H273" i="12"/>
  <c r="N273" i="12"/>
  <c r="K273" i="12"/>
  <c r="G273" i="12"/>
  <c r="AD265" i="12"/>
  <c r="AC265" i="12"/>
  <c r="AE265" i="12"/>
  <c r="AA265" i="12"/>
  <c r="Z265" i="12"/>
  <c r="AB265" i="12"/>
  <c r="V265" i="12"/>
  <c r="X265" i="12"/>
  <c r="U265" i="12"/>
  <c r="T265" i="12"/>
  <c r="W265" i="12"/>
  <c r="O265" i="12"/>
  <c r="Y265" i="12"/>
  <c r="R265" i="12"/>
  <c r="Q265" i="12"/>
  <c r="P265" i="12"/>
  <c r="S265" i="12"/>
  <c r="N265" i="12"/>
  <c r="M265" i="12"/>
  <c r="L265" i="12"/>
  <c r="K265" i="12"/>
  <c r="I265" i="12"/>
  <c r="J265" i="12"/>
  <c r="H265" i="12"/>
  <c r="G265" i="12"/>
  <c r="AD257" i="12"/>
  <c r="AE257" i="12"/>
  <c r="AA257" i="12"/>
  <c r="Y257" i="12"/>
  <c r="V257" i="12"/>
  <c r="AC257" i="12"/>
  <c r="U257" i="12"/>
  <c r="W257" i="12"/>
  <c r="T257" i="12"/>
  <c r="AB257" i="12"/>
  <c r="X257" i="12"/>
  <c r="Q257" i="12"/>
  <c r="Z257" i="12"/>
  <c r="R257" i="12"/>
  <c r="S257" i="12"/>
  <c r="N257" i="12"/>
  <c r="O257" i="12"/>
  <c r="K257" i="12"/>
  <c r="M257" i="12"/>
  <c r="J257" i="12"/>
  <c r="P257" i="12"/>
  <c r="L257" i="12"/>
  <c r="I257" i="12"/>
  <c r="H257" i="12"/>
  <c r="G257" i="12"/>
  <c r="AD249" i="12"/>
  <c r="AE249" i="12"/>
  <c r="AB249" i="12"/>
  <c r="AC249" i="12"/>
  <c r="AA249" i="12"/>
  <c r="V249" i="12"/>
  <c r="Z249" i="12"/>
  <c r="Y249" i="12"/>
  <c r="W249" i="12"/>
  <c r="U249" i="12"/>
  <c r="T249" i="12"/>
  <c r="X249" i="12"/>
  <c r="Q249" i="12"/>
  <c r="S249" i="12"/>
  <c r="L249" i="12"/>
  <c r="O249" i="12"/>
  <c r="M249" i="12"/>
  <c r="P249" i="12"/>
  <c r="N249" i="12"/>
  <c r="J249" i="12"/>
  <c r="I249" i="12"/>
  <c r="R249" i="12"/>
  <c r="K249" i="12"/>
  <c r="H249" i="12"/>
  <c r="G249" i="12"/>
  <c r="AC241" i="12"/>
  <c r="AE241" i="12"/>
  <c r="AD241" i="12"/>
  <c r="AB241" i="12"/>
  <c r="AA241" i="12"/>
  <c r="Z241" i="12"/>
  <c r="V241" i="12"/>
  <c r="U241" i="12"/>
  <c r="X241" i="12"/>
  <c r="T241" i="12"/>
  <c r="Y241" i="12"/>
  <c r="W241" i="12"/>
  <c r="Q241" i="12"/>
  <c r="P241" i="12"/>
  <c r="N241" i="12"/>
  <c r="S241" i="12"/>
  <c r="M241" i="12"/>
  <c r="R241" i="12"/>
  <c r="O241" i="12"/>
  <c r="K241" i="12"/>
  <c r="L241" i="12"/>
  <c r="I241" i="12"/>
  <c r="H241" i="12"/>
  <c r="J241" i="12"/>
  <c r="G241" i="12"/>
  <c r="AE233" i="12"/>
  <c r="AD233" i="12"/>
  <c r="AC233" i="12"/>
  <c r="AA233" i="12"/>
  <c r="Z233" i="12"/>
  <c r="AB233" i="12"/>
  <c r="V233" i="12"/>
  <c r="U233" i="12"/>
  <c r="Y233" i="12"/>
  <c r="T233" i="12"/>
  <c r="W233" i="12"/>
  <c r="Q233" i="12"/>
  <c r="N233" i="12"/>
  <c r="O233" i="12"/>
  <c r="X233" i="12"/>
  <c r="S233" i="12"/>
  <c r="M233" i="12"/>
  <c r="R233" i="12"/>
  <c r="P233" i="12"/>
  <c r="L233" i="12"/>
  <c r="I233" i="12"/>
  <c r="J233" i="12"/>
  <c r="K233" i="12"/>
  <c r="H233" i="12"/>
  <c r="G233" i="12"/>
  <c r="AE225" i="12"/>
  <c r="AC225" i="12"/>
  <c r="AA225" i="12"/>
  <c r="AD225" i="12"/>
  <c r="Z225" i="12"/>
  <c r="V225" i="12"/>
  <c r="U225" i="12"/>
  <c r="AB225" i="12"/>
  <c r="W225" i="12"/>
  <c r="T225" i="12"/>
  <c r="Q225" i="12"/>
  <c r="O225" i="12"/>
  <c r="X225" i="12"/>
  <c r="S225" i="12"/>
  <c r="R225" i="12"/>
  <c r="P225" i="12"/>
  <c r="N225" i="12"/>
  <c r="Y225" i="12"/>
  <c r="J225" i="12"/>
  <c r="K225" i="12"/>
  <c r="M225" i="12"/>
  <c r="I225" i="12"/>
  <c r="L225" i="12"/>
  <c r="H225" i="12"/>
  <c r="G225" i="12"/>
  <c r="AD217" i="12"/>
  <c r="AB217" i="12"/>
  <c r="AE217" i="12"/>
  <c r="AC217" i="12"/>
  <c r="Z217" i="12"/>
  <c r="AA217" i="12"/>
  <c r="Y217" i="12"/>
  <c r="V217" i="12"/>
  <c r="U217" i="12"/>
  <c r="W217" i="12"/>
  <c r="T217" i="12"/>
  <c r="X217" i="12"/>
  <c r="S217" i="12"/>
  <c r="R217" i="12"/>
  <c r="O217" i="12"/>
  <c r="N217" i="12"/>
  <c r="P217" i="12"/>
  <c r="L217" i="12"/>
  <c r="Q217" i="12"/>
  <c r="M217" i="12"/>
  <c r="J217" i="12"/>
  <c r="K217" i="12"/>
  <c r="I217" i="12"/>
  <c r="H217" i="12"/>
  <c r="G217" i="12"/>
  <c r="AD209" i="12"/>
  <c r="AA209" i="12"/>
  <c r="AE209" i="12"/>
  <c r="Z209" i="12"/>
  <c r="AB209" i="12"/>
  <c r="AC209" i="12"/>
  <c r="Y209" i="12"/>
  <c r="V209" i="12"/>
  <c r="X209" i="12"/>
  <c r="U209" i="12"/>
  <c r="T209" i="12"/>
  <c r="Q209" i="12"/>
  <c r="S209" i="12"/>
  <c r="P209" i="12"/>
  <c r="W209" i="12"/>
  <c r="R209" i="12"/>
  <c r="M209" i="12"/>
  <c r="N209" i="12"/>
  <c r="L209" i="12"/>
  <c r="K209" i="12"/>
  <c r="I209" i="12"/>
  <c r="H209" i="12"/>
  <c r="J209" i="12"/>
  <c r="G209" i="12"/>
  <c r="AD201" i="12"/>
  <c r="AC201" i="12"/>
  <c r="AE201" i="12"/>
  <c r="AA201" i="12"/>
  <c r="Z201" i="12"/>
  <c r="AB201" i="12"/>
  <c r="V201" i="12"/>
  <c r="X201" i="12"/>
  <c r="U201" i="12"/>
  <c r="T201" i="12"/>
  <c r="Y201" i="12"/>
  <c r="W201" i="12"/>
  <c r="O201" i="12"/>
  <c r="Q201" i="12"/>
  <c r="P201" i="12"/>
  <c r="S201" i="12"/>
  <c r="R201" i="12"/>
  <c r="M201" i="12"/>
  <c r="K201" i="12"/>
  <c r="J201" i="12"/>
  <c r="I201" i="12"/>
  <c r="H201" i="12"/>
  <c r="N201" i="12"/>
  <c r="L201" i="12"/>
  <c r="G201" i="12"/>
  <c r="AE193" i="12"/>
  <c r="AD193" i="12"/>
  <c r="AB193" i="12"/>
  <c r="Z193" i="12"/>
  <c r="Y193" i="12"/>
  <c r="V193" i="12"/>
  <c r="W193" i="12"/>
  <c r="U193" i="12"/>
  <c r="AA193" i="12"/>
  <c r="T193" i="12"/>
  <c r="AC193" i="12"/>
  <c r="Q193" i="12"/>
  <c r="P193" i="12"/>
  <c r="O193" i="12"/>
  <c r="R193" i="12"/>
  <c r="N193" i="12"/>
  <c r="S193" i="12"/>
  <c r="M193" i="12"/>
  <c r="L193" i="12"/>
  <c r="X193" i="12"/>
  <c r="I193" i="12"/>
  <c r="J193" i="12"/>
  <c r="H193" i="12"/>
  <c r="G193" i="12"/>
  <c r="AE185" i="12"/>
  <c r="AD185" i="12"/>
  <c r="AB185" i="12"/>
  <c r="AC185" i="12"/>
  <c r="V185" i="12"/>
  <c r="AA185" i="12"/>
  <c r="Y185" i="12"/>
  <c r="Z185" i="12"/>
  <c r="W185" i="12"/>
  <c r="U185" i="12"/>
  <c r="T185" i="12"/>
  <c r="X185" i="12"/>
  <c r="S185" i="12"/>
  <c r="R185" i="12"/>
  <c r="O185" i="12"/>
  <c r="L185" i="12"/>
  <c r="Q185" i="12"/>
  <c r="N185" i="12"/>
  <c r="M185" i="12"/>
  <c r="P185" i="12"/>
  <c r="K185" i="12"/>
  <c r="I185" i="12"/>
  <c r="J185" i="12"/>
  <c r="H185" i="12"/>
  <c r="G185" i="12"/>
  <c r="AE177" i="12"/>
  <c r="AC177" i="12"/>
  <c r="AD177" i="12"/>
  <c r="AA177" i="12"/>
  <c r="AB177" i="12"/>
  <c r="Z177" i="12"/>
  <c r="V177" i="12"/>
  <c r="Y177" i="12"/>
  <c r="U177" i="12"/>
  <c r="X177" i="12"/>
  <c r="W177" i="12"/>
  <c r="T177" i="12"/>
  <c r="Q177" i="12"/>
  <c r="P177" i="12"/>
  <c r="N177" i="12"/>
  <c r="S177" i="12"/>
  <c r="R177" i="12"/>
  <c r="M177" i="12"/>
  <c r="O177" i="12"/>
  <c r="L177" i="12"/>
  <c r="I177" i="12"/>
  <c r="H177" i="12"/>
  <c r="K177" i="12"/>
  <c r="J177" i="12"/>
  <c r="G177" i="12"/>
  <c r="AE169" i="12"/>
  <c r="AD169" i="12"/>
  <c r="AC169" i="12"/>
  <c r="AA169" i="12"/>
  <c r="Z169" i="12"/>
  <c r="V169" i="12"/>
  <c r="Y169" i="12"/>
  <c r="U169" i="12"/>
  <c r="X169" i="12"/>
  <c r="AB169" i="12"/>
  <c r="N169" i="12"/>
  <c r="O169" i="12"/>
  <c r="Q169" i="12"/>
  <c r="M169" i="12"/>
  <c r="W169" i="12"/>
  <c r="S169" i="12"/>
  <c r="K169" i="12"/>
  <c r="L169" i="12"/>
  <c r="I169" i="12"/>
  <c r="J169" i="12"/>
  <c r="T169" i="12"/>
  <c r="H169" i="12"/>
  <c r="P169" i="12"/>
  <c r="G169" i="12"/>
  <c r="AD161" i="12"/>
  <c r="AC161" i="12"/>
  <c r="AE161" i="12"/>
  <c r="AB161" i="12"/>
  <c r="AA161" i="12"/>
  <c r="V161" i="12"/>
  <c r="U161" i="12"/>
  <c r="W161" i="12"/>
  <c r="Y161" i="12"/>
  <c r="T161" i="12"/>
  <c r="Q161" i="12"/>
  <c r="X161" i="12"/>
  <c r="Z161" i="12"/>
  <c r="O161" i="12"/>
  <c r="S161" i="12"/>
  <c r="R161" i="12"/>
  <c r="N161" i="12"/>
  <c r="P161" i="12"/>
  <c r="L161" i="12"/>
  <c r="J161" i="12"/>
  <c r="M161" i="12"/>
  <c r="K161" i="12"/>
  <c r="I161" i="12"/>
  <c r="H161" i="12"/>
  <c r="G161" i="12"/>
  <c r="AC153" i="12"/>
  <c r="AD153" i="12"/>
  <c r="AE153" i="12"/>
  <c r="AB153" i="12"/>
  <c r="AA153" i="12"/>
  <c r="Z153" i="12"/>
  <c r="Y153" i="12"/>
  <c r="V153" i="12"/>
  <c r="U153" i="12"/>
  <c r="T153" i="12"/>
  <c r="W153" i="12"/>
  <c r="S153" i="12"/>
  <c r="R153" i="12"/>
  <c r="O153" i="12"/>
  <c r="Q153" i="12"/>
  <c r="N153" i="12"/>
  <c r="L153" i="12"/>
  <c r="X153" i="12"/>
  <c r="M153" i="12"/>
  <c r="J153" i="12"/>
  <c r="K153" i="12"/>
  <c r="I153" i="12"/>
  <c r="H153" i="12"/>
  <c r="G153" i="12"/>
  <c r="AD145" i="12"/>
  <c r="AE145" i="12"/>
  <c r="AC145" i="12"/>
  <c r="AB145" i="12"/>
  <c r="AA145" i="12"/>
  <c r="Z145" i="12"/>
  <c r="Y145" i="12"/>
  <c r="V145" i="12"/>
  <c r="X145" i="12"/>
  <c r="U145" i="12"/>
  <c r="W145" i="12"/>
  <c r="Q145" i="12"/>
  <c r="S145" i="12"/>
  <c r="P145" i="12"/>
  <c r="M145" i="12"/>
  <c r="R145" i="12"/>
  <c r="T145" i="12"/>
  <c r="N145" i="12"/>
  <c r="L145" i="12"/>
  <c r="O145" i="12"/>
  <c r="I145" i="12"/>
  <c r="K145" i="12"/>
  <c r="J145" i="12"/>
  <c r="H145" i="12"/>
  <c r="G145" i="12"/>
  <c r="AD137" i="12"/>
  <c r="AE137" i="12"/>
  <c r="AC137" i="12"/>
  <c r="AA137" i="12"/>
  <c r="Z137" i="12"/>
  <c r="AB137" i="12"/>
  <c r="V137" i="12"/>
  <c r="X137" i="12"/>
  <c r="U137" i="12"/>
  <c r="W137" i="12"/>
  <c r="T137" i="12"/>
  <c r="Y137" i="12"/>
  <c r="O137" i="12"/>
  <c r="R137" i="12"/>
  <c r="N137" i="12"/>
  <c r="P137" i="12"/>
  <c r="M137" i="12"/>
  <c r="Q137" i="12"/>
  <c r="L137" i="12"/>
  <c r="J137" i="12"/>
  <c r="I137" i="12"/>
  <c r="K137" i="12"/>
  <c r="S137" i="12"/>
  <c r="H137" i="12"/>
  <c r="G137" i="12"/>
  <c r="AE129" i="12"/>
  <c r="AC129" i="12"/>
  <c r="AD129" i="12"/>
  <c r="AB129" i="12"/>
  <c r="Y129" i="12"/>
  <c r="V129" i="12"/>
  <c r="W129" i="12"/>
  <c r="U129" i="12"/>
  <c r="AA129" i="12"/>
  <c r="Z129" i="12"/>
  <c r="X129" i="12"/>
  <c r="Q129" i="12"/>
  <c r="T129" i="12"/>
  <c r="S129" i="12"/>
  <c r="P129" i="12"/>
  <c r="M129" i="12"/>
  <c r="O129" i="12"/>
  <c r="L129" i="12"/>
  <c r="K129" i="12"/>
  <c r="I129" i="12"/>
  <c r="J129" i="12"/>
  <c r="R129" i="12"/>
  <c r="N129" i="12"/>
  <c r="H129" i="12"/>
  <c r="G129" i="12"/>
  <c r="AC121" i="12"/>
  <c r="AD121" i="12"/>
  <c r="AB121" i="12"/>
  <c r="AE121" i="12"/>
  <c r="AA121" i="12"/>
  <c r="V121" i="12"/>
  <c r="Y121" i="12"/>
  <c r="W121" i="12"/>
  <c r="U121" i="12"/>
  <c r="T121" i="12"/>
  <c r="Z121" i="12"/>
  <c r="X121" i="12"/>
  <c r="Q121" i="12"/>
  <c r="S121" i="12"/>
  <c r="R121" i="12"/>
  <c r="L121" i="12"/>
  <c r="P121" i="12"/>
  <c r="N121" i="12"/>
  <c r="M121" i="12"/>
  <c r="I121" i="12"/>
  <c r="J121" i="12"/>
  <c r="O121" i="12"/>
  <c r="K121" i="12"/>
  <c r="H121" i="12"/>
  <c r="G121" i="12"/>
  <c r="AD113" i="12"/>
  <c r="AC113" i="12"/>
  <c r="AE113" i="12"/>
  <c r="AB113" i="12"/>
  <c r="AA113" i="12"/>
  <c r="V113" i="12"/>
  <c r="Z113" i="12"/>
  <c r="U113" i="12"/>
  <c r="X113" i="12"/>
  <c r="Y113" i="12"/>
  <c r="P113" i="12"/>
  <c r="W113" i="12"/>
  <c r="Q113" i="12"/>
  <c r="T113" i="12"/>
  <c r="N113" i="12"/>
  <c r="S113" i="12"/>
  <c r="R113" i="12"/>
  <c r="M113" i="12"/>
  <c r="L113" i="12"/>
  <c r="O113" i="12"/>
  <c r="K113" i="12"/>
  <c r="I113" i="12"/>
  <c r="J113" i="12"/>
  <c r="H113" i="12"/>
  <c r="G113" i="12"/>
  <c r="AE105" i="12"/>
  <c r="AD105" i="12"/>
  <c r="AC105" i="12"/>
  <c r="AA105" i="12"/>
  <c r="Z105" i="12"/>
  <c r="V105" i="12"/>
  <c r="U105" i="12"/>
  <c r="Y105" i="12"/>
  <c r="X105" i="12"/>
  <c r="W105" i="12"/>
  <c r="T105" i="12"/>
  <c r="P105" i="12"/>
  <c r="AB105" i="12"/>
  <c r="Q105" i="12"/>
  <c r="N105" i="12"/>
  <c r="S105" i="12"/>
  <c r="R105" i="12"/>
  <c r="M105" i="12"/>
  <c r="I105" i="12"/>
  <c r="K105" i="12"/>
  <c r="J105" i="12"/>
  <c r="L105" i="12"/>
  <c r="O105" i="12"/>
  <c r="H105" i="12"/>
  <c r="G105" i="12"/>
  <c r="AE97" i="12"/>
  <c r="AC97" i="12"/>
  <c r="AB97" i="12"/>
  <c r="AD97" i="12"/>
  <c r="AA97" i="12"/>
  <c r="V97" i="12"/>
  <c r="U97" i="12"/>
  <c r="W97" i="12"/>
  <c r="Z97" i="12"/>
  <c r="X97" i="12"/>
  <c r="P97" i="12"/>
  <c r="T97" i="12"/>
  <c r="Q97" i="12"/>
  <c r="Y97" i="12"/>
  <c r="O97" i="12"/>
  <c r="S97" i="12"/>
  <c r="R97" i="12"/>
  <c r="N97" i="12"/>
  <c r="M97" i="12"/>
  <c r="J97" i="12"/>
  <c r="L97" i="12"/>
  <c r="K97" i="12"/>
  <c r="H97" i="12"/>
  <c r="G97" i="12"/>
  <c r="AE89" i="12"/>
  <c r="AD89" i="12"/>
  <c r="AC89" i="12"/>
  <c r="AB89" i="12"/>
  <c r="Z89" i="12"/>
  <c r="AA89" i="12"/>
  <c r="Y89" i="12"/>
  <c r="V89" i="12"/>
  <c r="U89" i="12"/>
  <c r="T89" i="12"/>
  <c r="X89" i="12"/>
  <c r="P89" i="12"/>
  <c r="W89" i="12"/>
  <c r="S89" i="12"/>
  <c r="R89" i="12"/>
  <c r="O89" i="12"/>
  <c r="N89" i="12"/>
  <c r="L89" i="12"/>
  <c r="Q89" i="12"/>
  <c r="K89" i="12"/>
  <c r="J89" i="12"/>
  <c r="M89" i="12"/>
  <c r="I89" i="12"/>
  <c r="G89" i="12"/>
  <c r="AD81" i="12"/>
  <c r="AC81" i="12"/>
  <c r="AE81" i="12"/>
  <c r="AB81" i="12"/>
  <c r="AA81" i="12"/>
  <c r="Z81" i="12"/>
  <c r="Y81" i="12"/>
  <c r="V81" i="12"/>
  <c r="X81" i="12"/>
  <c r="U81" i="12"/>
  <c r="W81" i="12"/>
  <c r="P81" i="12"/>
  <c r="Q81" i="12"/>
  <c r="M81" i="12"/>
  <c r="S81" i="12"/>
  <c r="T81" i="12"/>
  <c r="R81" i="12"/>
  <c r="N81" i="12"/>
  <c r="O81" i="12"/>
  <c r="L81" i="12"/>
  <c r="I81" i="12"/>
  <c r="K81" i="12"/>
  <c r="H81" i="12"/>
  <c r="J81" i="12"/>
  <c r="G81" i="12"/>
  <c r="AE73" i="12"/>
  <c r="AD73" i="12"/>
  <c r="AC73" i="12"/>
  <c r="AB73" i="12"/>
  <c r="AA73" i="12"/>
  <c r="Z73" i="12"/>
  <c r="V73" i="12"/>
  <c r="X73" i="12"/>
  <c r="U73" i="12"/>
  <c r="Y73" i="12"/>
  <c r="T73" i="12"/>
  <c r="P73" i="12"/>
  <c r="W73" i="12"/>
  <c r="M73" i="12"/>
  <c r="O73" i="12"/>
  <c r="N73" i="12"/>
  <c r="Q73" i="12"/>
  <c r="S73" i="12"/>
  <c r="R73" i="12"/>
  <c r="K73" i="12"/>
  <c r="J73" i="12"/>
  <c r="I73" i="12"/>
  <c r="L73" i="12"/>
  <c r="H73" i="12"/>
  <c r="G73" i="12"/>
  <c r="AD65" i="12"/>
  <c r="AB65" i="12"/>
  <c r="AE65" i="12"/>
  <c r="Z65" i="12"/>
  <c r="AC65" i="12"/>
  <c r="Y65" i="12"/>
  <c r="V65" i="12"/>
  <c r="AA65" i="12"/>
  <c r="W65" i="12"/>
  <c r="U65" i="12"/>
  <c r="X65" i="12"/>
  <c r="P65" i="12"/>
  <c r="T65" i="12"/>
  <c r="Q65" i="12"/>
  <c r="M65" i="12"/>
  <c r="S65" i="12"/>
  <c r="N65" i="12"/>
  <c r="R65" i="12"/>
  <c r="O65" i="12"/>
  <c r="I65" i="12"/>
  <c r="J65" i="12"/>
  <c r="L65" i="12"/>
  <c r="K65" i="12"/>
  <c r="H65" i="12"/>
  <c r="G65" i="12"/>
  <c r="AE57" i="12"/>
  <c r="AD57" i="12"/>
  <c r="AC57" i="12"/>
  <c r="AB57" i="12"/>
  <c r="Z57" i="12"/>
  <c r="V57" i="12"/>
  <c r="AA57" i="12"/>
  <c r="Y57" i="12"/>
  <c r="W57" i="12"/>
  <c r="U57" i="12"/>
  <c r="X57" i="12"/>
  <c r="T57" i="12"/>
  <c r="P57" i="12"/>
  <c r="O57" i="12"/>
  <c r="M57" i="12"/>
  <c r="S57" i="12"/>
  <c r="R57" i="12"/>
  <c r="N57" i="12"/>
  <c r="L57" i="12"/>
  <c r="K57" i="12"/>
  <c r="I57" i="12"/>
  <c r="Q57" i="12"/>
  <c r="J57" i="12"/>
  <c r="G57" i="12"/>
  <c r="AD49" i="12"/>
  <c r="AE49" i="12"/>
  <c r="AC49" i="12"/>
  <c r="AB49" i="12"/>
  <c r="AA49" i="12"/>
  <c r="V49" i="12"/>
  <c r="Y49" i="12"/>
  <c r="U49" i="12"/>
  <c r="X49" i="12"/>
  <c r="Z49" i="12"/>
  <c r="P49" i="12"/>
  <c r="W49" i="12"/>
  <c r="O49" i="12"/>
  <c r="Q49" i="12"/>
  <c r="M49" i="12"/>
  <c r="N49" i="12"/>
  <c r="S49" i="12"/>
  <c r="R49" i="12"/>
  <c r="T49" i="12"/>
  <c r="L49" i="12"/>
  <c r="I49" i="12"/>
  <c r="K49" i="12"/>
  <c r="J49" i="12"/>
  <c r="H49" i="12"/>
  <c r="G49" i="12"/>
  <c r="F401" i="12"/>
  <c r="F369" i="12"/>
  <c r="F337" i="12"/>
  <c r="F305" i="12"/>
  <c r="F273" i="12"/>
  <c r="F241" i="12"/>
  <c r="F209" i="12"/>
  <c r="F177" i="12"/>
  <c r="F145" i="12"/>
  <c r="F113" i="12"/>
  <c r="F81" i="12"/>
  <c r="F49" i="12"/>
  <c r="G311" i="12"/>
  <c r="H226" i="12"/>
  <c r="H125" i="12"/>
  <c r="I303" i="12"/>
  <c r="AC365" i="12"/>
  <c r="AD365" i="12"/>
  <c r="AE365" i="12"/>
  <c r="AB365" i="12"/>
  <c r="AA365" i="12"/>
  <c r="Z365" i="12"/>
  <c r="Y365" i="12"/>
  <c r="W365" i="12"/>
  <c r="Q365" i="12"/>
  <c r="T365" i="12"/>
  <c r="V365" i="12"/>
  <c r="S365" i="12"/>
  <c r="U365" i="12"/>
  <c r="X365" i="12"/>
  <c r="O365" i="12"/>
  <c r="M365" i="12"/>
  <c r="N365" i="12"/>
  <c r="K365" i="12"/>
  <c r="R365" i="12"/>
  <c r="L365" i="12"/>
  <c r="P365" i="12"/>
  <c r="J365" i="12"/>
  <c r="I365" i="12"/>
  <c r="F365" i="12"/>
  <c r="G365" i="12"/>
  <c r="AC317" i="12"/>
  <c r="AD317" i="12"/>
  <c r="AE317" i="12"/>
  <c r="Z317" i="12"/>
  <c r="Y317" i="12"/>
  <c r="AA317" i="12"/>
  <c r="X317" i="12"/>
  <c r="U317" i="12"/>
  <c r="Q317" i="12"/>
  <c r="W317" i="12"/>
  <c r="T317" i="12"/>
  <c r="S317" i="12"/>
  <c r="O317" i="12"/>
  <c r="V317" i="12"/>
  <c r="L317" i="12"/>
  <c r="P317" i="12"/>
  <c r="R317" i="12"/>
  <c r="N317" i="12"/>
  <c r="M317" i="12"/>
  <c r="AB317" i="12"/>
  <c r="K317" i="12"/>
  <c r="I317" i="12"/>
  <c r="J317" i="12"/>
  <c r="H317" i="12"/>
  <c r="F317" i="12"/>
  <c r="G317" i="12"/>
  <c r="AD245" i="12"/>
  <c r="AC245" i="12"/>
  <c r="AA245" i="12"/>
  <c r="AE245" i="12"/>
  <c r="Z245" i="12"/>
  <c r="AB245" i="12"/>
  <c r="Y245" i="12"/>
  <c r="W245" i="12"/>
  <c r="V245" i="12"/>
  <c r="Q245" i="12"/>
  <c r="T245" i="12"/>
  <c r="R245" i="12"/>
  <c r="S245" i="12"/>
  <c r="O245" i="12"/>
  <c r="L245" i="12"/>
  <c r="X245" i="12"/>
  <c r="P245" i="12"/>
  <c r="M245" i="12"/>
  <c r="U245" i="12"/>
  <c r="K245" i="12"/>
  <c r="N245" i="12"/>
  <c r="J245" i="12"/>
  <c r="I245" i="12"/>
  <c r="F245" i="12"/>
  <c r="H245" i="12"/>
  <c r="G245" i="12"/>
  <c r="AC189" i="12"/>
  <c r="AD189" i="12"/>
  <c r="AE189" i="12"/>
  <c r="AB189" i="12"/>
  <c r="Y189" i="12"/>
  <c r="AA189" i="12"/>
  <c r="X189" i="12"/>
  <c r="U189" i="12"/>
  <c r="Q189" i="12"/>
  <c r="W189" i="12"/>
  <c r="T189" i="12"/>
  <c r="V189" i="12"/>
  <c r="R189" i="12"/>
  <c r="S189" i="12"/>
  <c r="O189" i="12"/>
  <c r="L189" i="12"/>
  <c r="Z189" i="12"/>
  <c r="P189" i="12"/>
  <c r="N189" i="12"/>
  <c r="M189" i="12"/>
  <c r="K189" i="12"/>
  <c r="J189" i="12"/>
  <c r="H189" i="12"/>
  <c r="F189" i="12"/>
  <c r="I189" i="12"/>
  <c r="G189" i="12"/>
  <c r="AC157" i="12"/>
  <c r="AB157" i="12"/>
  <c r="AD157" i="12"/>
  <c r="AE157" i="12"/>
  <c r="Z157" i="12"/>
  <c r="Y157" i="12"/>
  <c r="X157" i="12"/>
  <c r="T157" i="12"/>
  <c r="W157" i="12"/>
  <c r="Q157" i="12"/>
  <c r="U157" i="12"/>
  <c r="R157" i="12"/>
  <c r="S157" i="12"/>
  <c r="O157" i="12"/>
  <c r="AA157" i="12"/>
  <c r="L157" i="12"/>
  <c r="P157" i="12"/>
  <c r="M157" i="12"/>
  <c r="K157" i="12"/>
  <c r="V157" i="12"/>
  <c r="N157" i="12"/>
  <c r="I157" i="12"/>
  <c r="J157" i="12"/>
  <c r="F157" i="12"/>
  <c r="G157" i="12"/>
  <c r="AE387" i="12"/>
  <c r="AD387" i="12"/>
  <c r="AA387" i="12"/>
  <c r="AC387" i="12"/>
  <c r="Z387" i="12"/>
  <c r="AB387" i="12"/>
  <c r="W387" i="12"/>
  <c r="V387" i="12"/>
  <c r="R387" i="12"/>
  <c r="Y387" i="12"/>
  <c r="X387" i="12"/>
  <c r="U387" i="12"/>
  <c r="T387" i="12"/>
  <c r="S387" i="12"/>
  <c r="N387" i="12"/>
  <c r="M387" i="12"/>
  <c r="J387" i="12"/>
  <c r="P387" i="12"/>
  <c r="O387" i="12"/>
  <c r="Q387" i="12"/>
  <c r="I387" i="12"/>
  <c r="K387" i="12"/>
  <c r="H387" i="12"/>
  <c r="G387" i="12"/>
  <c r="L387" i="12"/>
  <c r="F387" i="12"/>
  <c r="AE363" i="12"/>
  <c r="AD363" i="12"/>
  <c r="AA363" i="12"/>
  <c r="AC363" i="12"/>
  <c r="Y363" i="12"/>
  <c r="W363" i="12"/>
  <c r="Z363" i="12"/>
  <c r="X363" i="12"/>
  <c r="V363" i="12"/>
  <c r="R363" i="12"/>
  <c r="AB363" i="12"/>
  <c r="Q363" i="12"/>
  <c r="O363" i="12"/>
  <c r="U363" i="12"/>
  <c r="P363" i="12"/>
  <c r="N363" i="12"/>
  <c r="J363" i="12"/>
  <c r="T363" i="12"/>
  <c r="L363" i="12"/>
  <c r="S363" i="12"/>
  <c r="I363" i="12"/>
  <c r="M363" i="12"/>
  <c r="H363" i="12"/>
  <c r="K363" i="12"/>
  <c r="G363" i="12"/>
  <c r="F363" i="12"/>
  <c r="AE331" i="12"/>
  <c r="AB331" i="12"/>
  <c r="AD331" i="12"/>
  <c r="AA331" i="12"/>
  <c r="AC331" i="12"/>
  <c r="W331" i="12"/>
  <c r="Z331" i="12"/>
  <c r="Y331" i="12"/>
  <c r="V331" i="12"/>
  <c r="X331" i="12"/>
  <c r="R331" i="12"/>
  <c r="Q331" i="12"/>
  <c r="U331" i="12"/>
  <c r="T331" i="12"/>
  <c r="S331" i="12"/>
  <c r="P331" i="12"/>
  <c r="O331" i="12"/>
  <c r="J331" i="12"/>
  <c r="N331" i="12"/>
  <c r="I331" i="12"/>
  <c r="K331" i="12"/>
  <c r="M331" i="12"/>
  <c r="H331" i="12"/>
  <c r="G331" i="12"/>
  <c r="L331" i="12"/>
  <c r="F331" i="12"/>
  <c r="AD307" i="12"/>
  <c r="AC307" i="12"/>
  <c r="AA307" i="12"/>
  <c r="AE307" i="12"/>
  <c r="Z307" i="12"/>
  <c r="AB307" i="12"/>
  <c r="W307" i="12"/>
  <c r="Y307" i="12"/>
  <c r="U307" i="12"/>
  <c r="R307" i="12"/>
  <c r="X307" i="12"/>
  <c r="O307" i="12"/>
  <c r="P307" i="12"/>
  <c r="V307" i="12"/>
  <c r="N307" i="12"/>
  <c r="J307" i="12"/>
  <c r="T307" i="12"/>
  <c r="M307" i="12"/>
  <c r="Q307" i="12"/>
  <c r="S307" i="12"/>
  <c r="L307" i="12"/>
  <c r="I307" i="12"/>
  <c r="H307" i="12"/>
  <c r="G307" i="12"/>
  <c r="K307" i="12"/>
  <c r="F307" i="12"/>
  <c r="AE267" i="12"/>
  <c r="AB267" i="12"/>
  <c r="AD267" i="12"/>
  <c r="Z267" i="12"/>
  <c r="AC267" i="12"/>
  <c r="AA267" i="12"/>
  <c r="W267" i="12"/>
  <c r="Y267" i="12"/>
  <c r="V267" i="12"/>
  <c r="X267" i="12"/>
  <c r="R267" i="12"/>
  <c r="Q267" i="12"/>
  <c r="T267" i="12"/>
  <c r="S267" i="12"/>
  <c r="P267" i="12"/>
  <c r="U267" i="12"/>
  <c r="N267" i="12"/>
  <c r="J267" i="12"/>
  <c r="M267" i="12"/>
  <c r="I267" i="12"/>
  <c r="O267" i="12"/>
  <c r="L267" i="12"/>
  <c r="H267" i="12"/>
  <c r="G267" i="12"/>
  <c r="F267" i="12"/>
  <c r="AD243" i="12"/>
  <c r="AC243" i="12"/>
  <c r="AE243" i="12"/>
  <c r="AB243" i="12"/>
  <c r="Z243" i="12"/>
  <c r="AA243" i="12"/>
  <c r="W243" i="12"/>
  <c r="X243" i="12"/>
  <c r="U243" i="12"/>
  <c r="R243" i="12"/>
  <c r="V243" i="12"/>
  <c r="Y243" i="12"/>
  <c r="O243" i="12"/>
  <c r="P243" i="12"/>
  <c r="T243" i="12"/>
  <c r="J243" i="12"/>
  <c r="S243" i="12"/>
  <c r="M243" i="12"/>
  <c r="Q243" i="12"/>
  <c r="N243" i="12"/>
  <c r="I243" i="12"/>
  <c r="K243" i="12"/>
  <c r="L243" i="12"/>
  <c r="H243" i="12"/>
  <c r="G243" i="12"/>
  <c r="F243" i="12"/>
  <c r="AE219" i="12"/>
  <c r="AC219" i="12"/>
  <c r="AB219" i="12"/>
  <c r="Z219" i="12"/>
  <c r="AA219" i="12"/>
  <c r="AD219" i="12"/>
  <c r="W219" i="12"/>
  <c r="V219" i="12"/>
  <c r="Y219" i="12"/>
  <c r="R219" i="12"/>
  <c r="U219" i="12"/>
  <c r="Q219" i="12"/>
  <c r="X219" i="12"/>
  <c r="T219" i="12"/>
  <c r="S219" i="12"/>
  <c r="O219" i="12"/>
  <c r="N219" i="12"/>
  <c r="J219" i="12"/>
  <c r="M219" i="12"/>
  <c r="P219" i="12"/>
  <c r="I219" i="12"/>
  <c r="L219" i="12"/>
  <c r="H219" i="12"/>
  <c r="K219" i="12"/>
  <c r="G219" i="12"/>
  <c r="F219" i="12"/>
  <c r="AD408" i="12"/>
  <c r="AA408" i="12"/>
  <c r="AB408" i="12"/>
  <c r="AC408" i="12"/>
  <c r="Z408" i="12"/>
  <c r="AE408" i="12"/>
  <c r="X408" i="12"/>
  <c r="U408" i="12"/>
  <c r="V408" i="12"/>
  <c r="S408" i="12"/>
  <c r="W408" i="12"/>
  <c r="N408" i="12"/>
  <c r="Y408" i="12"/>
  <c r="T408" i="12"/>
  <c r="O408" i="12"/>
  <c r="Q408" i="12"/>
  <c r="M408" i="12"/>
  <c r="J408" i="12"/>
  <c r="R408" i="12"/>
  <c r="K408" i="12"/>
  <c r="P408" i="12"/>
  <c r="H408" i="12"/>
  <c r="I408" i="12"/>
  <c r="L408" i="12"/>
  <c r="G408" i="12"/>
  <c r="AE400" i="12"/>
  <c r="AD400" i="12"/>
  <c r="AA400" i="12"/>
  <c r="AB400" i="12"/>
  <c r="AC400" i="12"/>
  <c r="Y400" i="12"/>
  <c r="X400" i="12"/>
  <c r="W400" i="12"/>
  <c r="S400" i="12"/>
  <c r="V400" i="12"/>
  <c r="R400" i="12"/>
  <c r="N400" i="12"/>
  <c r="Z400" i="12"/>
  <c r="T400" i="12"/>
  <c r="O400" i="12"/>
  <c r="U400" i="12"/>
  <c r="J400" i="12"/>
  <c r="K400" i="12"/>
  <c r="Q400" i="12"/>
  <c r="P400" i="12"/>
  <c r="M400" i="12"/>
  <c r="L400" i="12"/>
  <c r="H400" i="12"/>
  <c r="I400" i="12"/>
  <c r="G400" i="12"/>
  <c r="AC392" i="12"/>
  <c r="AA392" i="12"/>
  <c r="AB392" i="12"/>
  <c r="AD392" i="12"/>
  <c r="Z392" i="12"/>
  <c r="Y392" i="12"/>
  <c r="X392" i="12"/>
  <c r="AE392" i="12"/>
  <c r="U392" i="12"/>
  <c r="S392" i="12"/>
  <c r="V392" i="12"/>
  <c r="N392" i="12"/>
  <c r="W392" i="12"/>
  <c r="Q392" i="12"/>
  <c r="P392" i="12"/>
  <c r="T392" i="12"/>
  <c r="J392" i="12"/>
  <c r="K392" i="12"/>
  <c r="R392" i="12"/>
  <c r="H392" i="12"/>
  <c r="O392" i="12"/>
  <c r="M392" i="12"/>
  <c r="L392" i="12"/>
  <c r="I392" i="12"/>
  <c r="G392" i="12"/>
  <c r="AD384" i="12"/>
  <c r="AE384" i="12"/>
  <c r="AC384" i="12"/>
  <c r="AA384" i="12"/>
  <c r="AB384" i="12"/>
  <c r="X384" i="12"/>
  <c r="W384" i="12"/>
  <c r="Z384" i="12"/>
  <c r="V384" i="12"/>
  <c r="S384" i="12"/>
  <c r="U384" i="12"/>
  <c r="R384" i="12"/>
  <c r="N384" i="12"/>
  <c r="P384" i="12"/>
  <c r="O384" i="12"/>
  <c r="Q384" i="12"/>
  <c r="J384" i="12"/>
  <c r="Y384" i="12"/>
  <c r="K384" i="12"/>
  <c r="T384" i="12"/>
  <c r="L384" i="12"/>
  <c r="H384" i="12"/>
  <c r="I384" i="12"/>
  <c r="M384" i="12"/>
  <c r="G384" i="12"/>
  <c r="AD376" i="12"/>
  <c r="AA376" i="12"/>
  <c r="AB376" i="12"/>
  <c r="AC376" i="12"/>
  <c r="Z376" i="12"/>
  <c r="AE376" i="12"/>
  <c r="X376" i="12"/>
  <c r="Y376" i="12"/>
  <c r="W376" i="12"/>
  <c r="U376" i="12"/>
  <c r="S376" i="12"/>
  <c r="V376" i="12"/>
  <c r="N376" i="12"/>
  <c r="Q376" i="12"/>
  <c r="T376" i="12"/>
  <c r="O376" i="12"/>
  <c r="M376" i="12"/>
  <c r="J376" i="12"/>
  <c r="K376" i="12"/>
  <c r="P376" i="12"/>
  <c r="R376" i="12"/>
  <c r="L376" i="12"/>
  <c r="H376" i="12"/>
  <c r="I376" i="12"/>
  <c r="G376" i="12"/>
  <c r="AE368" i="12"/>
  <c r="AD368" i="12"/>
  <c r="AA368" i="12"/>
  <c r="AB368" i="12"/>
  <c r="X368" i="12"/>
  <c r="Y368" i="12"/>
  <c r="Z368" i="12"/>
  <c r="AC368" i="12"/>
  <c r="W368" i="12"/>
  <c r="S368" i="12"/>
  <c r="R368" i="12"/>
  <c r="N368" i="12"/>
  <c r="V368" i="12"/>
  <c r="T368" i="12"/>
  <c r="U368" i="12"/>
  <c r="J368" i="12"/>
  <c r="K368" i="12"/>
  <c r="O368" i="12"/>
  <c r="Q368" i="12"/>
  <c r="P368" i="12"/>
  <c r="M368" i="12"/>
  <c r="L368" i="12"/>
  <c r="H368" i="12"/>
  <c r="I368" i="12"/>
  <c r="G368" i="12"/>
  <c r="AE360" i="12"/>
  <c r="AC360" i="12"/>
  <c r="AA360" i="12"/>
  <c r="AD360" i="12"/>
  <c r="AB360" i="12"/>
  <c r="Z360" i="12"/>
  <c r="X360" i="12"/>
  <c r="Y360" i="12"/>
  <c r="W360" i="12"/>
  <c r="U360" i="12"/>
  <c r="S360" i="12"/>
  <c r="V360" i="12"/>
  <c r="N360" i="12"/>
  <c r="P360" i="12"/>
  <c r="Q360" i="12"/>
  <c r="O360" i="12"/>
  <c r="J360" i="12"/>
  <c r="T360" i="12"/>
  <c r="K360" i="12"/>
  <c r="L360" i="12"/>
  <c r="M360" i="12"/>
  <c r="R360" i="12"/>
  <c r="H360" i="12"/>
  <c r="I360" i="12"/>
  <c r="G360" i="12"/>
  <c r="AE352" i="12"/>
  <c r="AC352" i="12"/>
  <c r="AD352" i="12"/>
  <c r="AA352" i="12"/>
  <c r="AB352" i="12"/>
  <c r="X352" i="12"/>
  <c r="Y352" i="12"/>
  <c r="W352" i="12"/>
  <c r="V352" i="12"/>
  <c r="Z352" i="12"/>
  <c r="S352" i="12"/>
  <c r="U352" i="12"/>
  <c r="R352" i="12"/>
  <c r="N352" i="12"/>
  <c r="T352" i="12"/>
  <c r="Q352" i="12"/>
  <c r="P352" i="12"/>
  <c r="J352" i="12"/>
  <c r="K352" i="12"/>
  <c r="O352" i="12"/>
  <c r="M352" i="12"/>
  <c r="H352" i="12"/>
  <c r="I352" i="12"/>
  <c r="L352" i="12"/>
  <c r="G352" i="12"/>
  <c r="AB344" i="12"/>
  <c r="AC344" i="12"/>
  <c r="AA344" i="12"/>
  <c r="AD344" i="12"/>
  <c r="Z344" i="12"/>
  <c r="AE344" i="12"/>
  <c r="X344" i="12"/>
  <c r="U344" i="12"/>
  <c r="S344" i="12"/>
  <c r="V344" i="12"/>
  <c r="W344" i="12"/>
  <c r="N344" i="12"/>
  <c r="T344" i="12"/>
  <c r="O344" i="12"/>
  <c r="R344" i="12"/>
  <c r="L344" i="12"/>
  <c r="M344" i="12"/>
  <c r="J344" i="12"/>
  <c r="P344" i="12"/>
  <c r="K344" i="12"/>
  <c r="Y344" i="12"/>
  <c r="Q344" i="12"/>
  <c r="H344" i="12"/>
  <c r="I344" i="12"/>
  <c r="G344" i="12"/>
  <c r="AB336" i="12"/>
  <c r="AE336" i="12"/>
  <c r="AD336" i="12"/>
  <c r="AC336" i="12"/>
  <c r="AA336" i="12"/>
  <c r="Y336" i="12"/>
  <c r="X336" i="12"/>
  <c r="W336" i="12"/>
  <c r="V336" i="12"/>
  <c r="Z336" i="12"/>
  <c r="S336" i="12"/>
  <c r="R336" i="12"/>
  <c r="N336" i="12"/>
  <c r="U336" i="12"/>
  <c r="T336" i="12"/>
  <c r="O336" i="12"/>
  <c r="L336" i="12"/>
  <c r="P336" i="12"/>
  <c r="J336" i="12"/>
  <c r="K336" i="12"/>
  <c r="Q336" i="12"/>
  <c r="M336" i="12"/>
  <c r="H336" i="12"/>
  <c r="I336" i="12"/>
  <c r="G336" i="12"/>
  <c r="AB328" i="12"/>
  <c r="AE328" i="12"/>
  <c r="AD328" i="12"/>
  <c r="AA328" i="12"/>
  <c r="AC328" i="12"/>
  <c r="Z328" i="12"/>
  <c r="Y328" i="12"/>
  <c r="X328" i="12"/>
  <c r="U328" i="12"/>
  <c r="S328" i="12"/>
  <c r="W328" i="12"/>
  <c r="N328" i="12"/>
  <c r="P328" i="12"/>
  <c r="L328" i="12"/>
  <c r="V328" i="12"/>
  <c r="J328" i="12"/>
  <c r="K328" i="12"/>
  <c r="Q328" i="12"/>
  <c r="T328" i="12"/>
  <c r="R328" i="12"/>
  <c r="O328" i="12"/>
  <c r="M328" i="12"/>
  <c r="H328" i="12"/>
  <c r="I328" i="12"/>
  <c r="G328" i="12"/>
  <c r="AB320" i="12"/>
  <c r="AE320" i="12"/>
  <c r="AC320" i="12"/>
  <c r="AD320" i="12"/>
  <c r="AA320" i="12"/>
  <c r="X320" i="12"/>
  <c r="W320" i="12"/>
  <c r="V320" i="12"/>
  <c r="Y320" i="12"/>
  <c r="S320" i="12"/>
  <c r="U320" i="12"/>
  <c r="Z320" i="12"/>
  <c r="R320" i="12"/>
  <c r="N320" i="12"/>
  <c r="Q320" i="12"/>
  <c r="P320" i="12"/>
  <c r="O320" i="12"/>
  <c r="L320" i="12"/>
  <c r="J320" i="12"/>
  <c r="K320" i="12"/>
  <c r="T320" i="12"/>
  <c r="M320" i="12"/>
  <c r="H320" i="12"/>
  <c r="I320" i="12"/>
  <c r="G320" i="12"/>
  <c r="AB312" i="12"/>
  <c r="AD312" i="12"/>
  <c r="AA312" i="12"/>
  <c r="AE312" i="12"/>
  <c r="AC312" i="12"/>
  <c r="Z312" i="12"/>
  <c r="X312" i="12"/>
  <c r="Y312" i="12"/>
  <c r="V312" i="12"/>
  <c r="U312" i="12"/>
  <c r="S312" i="12"/>
  <c r="N312" i="12"/>
  <c r="W312" i="12"/>
  <c r="R312" i="12"/>
  <c r="L312" i="12"/>
  <c r="T312" i="12"/>
  <c r="M312" i="12"/>
  <c r="J312" i="12"/>
  <c r="K312" i="12"/>
  <c r="P312" i="12"/>
  <c r="Q312" i="12"/>
  <c r="O312" i="12"/>
  <c r="H312" i="12"/>
  <c r="I312" i="12"/>
  <c r="G312" i="12"/>
  <c r="AE304" i="12"/>
  <c r="AD304" i="12"/>
  <c r="AB304" i="12"/>
  <c r="AA304" i="12"/>
  <c r="AC304" i="12"/>
  <c r="Z304" i="12"/>
  <c r="X304" i="12"/>
  <c r="Y304" i="12"/>
  <c r="W304" i="12"/>
  <c r="V304" i="12"/>
  <c r="S304" i="12"/>
  <c r="R304" i="12"/>
  <c r="N304" i="12"/>
  <c r="U304" i="12"/>
  <c r="Q304" i="12"/>
  <c r="T304" i="12"/>
  <c r="L304" i="12"/>
  <c r="J304" i="12"/>
  <c r="K304" i="12"/>
  <c r="M304" i="12"/>
  <c r="O304" i="12"/>
  <c r="H304" i="12"/>
  <c r="I304" i="12"/>
  <c r="G304" i="12"/>
  <c r="P304" i="12"/>
  <c r="AE296" i="12"/>
  <c r="AB296" i="12"/>
  <c r="AD296" i="12"/>
  <c r="AC296" i="12"/>
  <c r="AA296" i="12"/>
  <c r="X296" i="12"/>
  <c r="Z296" i="12"/>
  <c r="V296" i="12"/>
  <c r="U296" i="12"/>
  <c r="S296" i="12"/>
  <c r="N296" i="12"/>
  <c r="Y296" i="12"/>
  <c r="R296" i="12"/>
  <c r="P296" i="12"/>
  <c r="Q296" i="12"/>
  <c r="L296" i="12"/>
  <c r="W296" i="12"/>
  <c r="J296" i="12"/>
  <c r="K296" i="12"/>
  <c r="M296" i="12"/>
  <c r="T296" i="12"/>
  <c r="H296" i="12"/>
  <c r="O296" i="12"/>
  <c r="I296" i="12"/>
  <c r="G296" i="12"/>
  <c r="AB288" i="12"/>
  <c r="AE288" i="12"/>
  <c r="AC288" i="12"/>
  <c r="AA288" i="12"/>
  <c r="AD288" i="12"/>
  <c r="Z288" i="12"/>
  <c r="X288" i="12"/>
  <c r="W288" i="12"/>
  <c r="V288" i="12"/>
  <c r="Y288" i="12"/>
  <c r="S288" i="12"/>
  <c r="U288" i="12"/>
  <c r="R288" i="12"/>
  <c r="N288" i="12"/>
  <c r="T288" i="12"/>
  <c r="P288" i="12"/>
  <c r="L288" i="12"/>
  <c r="J288" i="12"/>
  <c r="K288" i="12"/>
  <c r="Q288" i="12"/>
  <c r="M288" i="12"/>
  <c r="O288" i="12"/>
  <c r="H288" i="12"/>
  <c r="I288" i="12"/>
  <c r="G288" i="12"/>
  <c r="AD280" i="12"/>
  <c r="AB280" i="12"/>
  <c r="AE280" i="12"/>
  <c r="AC280" i="12"/>
  <c r="AA280" i="12"/>
  <c r="Z280" i="12"/>
  <c r="X280" i="12"/>
  <c r="U280" i="12"/>
  <c r="W280" i="12"/>
  <c r="S280" i="12"/>
  <c r="Y280" i="12"/>
  <c r="V280" i="12"/>
  <c r="N280" i="12"/>
  <c r="T280" i="12"/>
  <c r="O280" i="12"/>
  <c r="L280" i="12"/>
  <c r="M280" i="12"/>
  <c r="J280" i="12"/>
  <c r="Q280" i="12"/>
  <c r="K280" i="12"/>
  <c r="R280" i="12"/>
  <c r="P280" i="12"/>
  <c r="H280" i="12"/>
  <c r="I280" i="12"/>
  <c r="G280" i="12"/>
  <c r="AD272" i="12"/>
  <c r="AB272" i="12"/>
  <c r="AE272" i="12"/>
  <c r="AA272" i="12"/>
  <c r="AC272" i="12"/>
  <c r="Y272" i="12"/>
  <c r="X272" i="12"/>
  <c r="Z272" i="12"/>
  <c r="W272" i="12"/>
  <c r="V272" i="12"/>
  <c r="S272" i="12"/>
  <c r="R272" i="12"/>
  <c r="N272" i="12"/>
  <c r="T272" i="12"/>
  <c r="O272" i="12"/>
  <c r="L272" i="12"/>
  <c r="J272" i="12"/>
  <c r="K272" i="12"/>
  <c r="U272" i="12"/>
  <c r="P272" i="12"/>
  <c r="M272" i="12"/>
  <c r="Q272" i="12"/>
  <c r="H272" i="12"/>
  <c r="I272" i="12"/>
  <c r="G272" i="12"/>
  <c r="AD264" i="12"/>
  <c r="AB264" i="12"/>
  <c r="AA264" i="12"/>
  <c r="AE264" i="12"/>
  <c r="AC264" i="12"/>
  <c r="Z264" i="12"/>
  <c r="Y264" i="12"/>
  <c r="X264" i="12"/>
  <c r="W264" i="12"/>
  <c r="U264" i="12"/>
  <c r="S264" i="12"/>
  <c r="V264" i="12"/>
  <c r="N264" i="12"/>
  <c r="Q264" i="12"/>
  <c r="P264" i="12"/>
  <c r="L264" i="12"/>
  <c r="J264" i="12"/>
  <c r="O264" i="12"/>
  <c r="K264" i="12"/>
  <c r="M264" i="12"/>
  <c r="T264" i="12"/>
  <c r="R264" i="12"/>
  <c r="H264" i="12"/>
  <c r="I264" i="12"/>
  <c r="G264" i="12"/>
  <c r="AD256" i="12"/>
  <c r="AE256" i="12"/>
  <c r="AB256" i="12"/>
  <c r="AC256" i="12"/>
  <c r="AA256" i="12"/>
  <c r="X256" i="12"/>
  <c r="Z256" i="12"/>
  <c r="W256" i="12"/>
  <c r="V256" i="12"/>
  <c r="S256" i="12"/>
  <c r="U256" i="12"/>
  <c r="R256" i="12"/>
  <c r="N256" i="12"/>
  <c r="Y256" i="12"/>
  <c r="P256" i="12"/>
  <c r="O256" i="12"/>
  <c r="L256" i="12"/>
  <c r="J256" i="12"/>
  <c r="Q256" i="12"/>
  <c r="K256" i="12"/>
  <c r="M256" i="12"/>
  <c r="T256" i="12"/>
  <c r="H256" i="12"/>
  <c r="I256" i="12"/>
  <c r="G256" i="12"/>
  <c r="AD248" i="12"/>
  <c r="AB248" i="12"/>
  <c r="AA248" i="12"/>
  <c r="AC248" i="12"/>
  <c r="Z248" i="12"/>
  <c r="X248" i="12"/>
  <c r="Y248" i="12"/>
  <c r="AE248" i="12"/>
  <c r="U248" i="12"/>
  <c r="W248" i="12"/>
  <c r="S248" i="12"/>
  <c r="N248" i="12"/>
  <c r="Q248" i="12"/>
  <c r="V248" i="12"/>
  <c r="L248" i="12"/>
  <c r="T248" i="12"/>
  <c r="R248" i="12"/>
  <c r="M248" i="12"/>
  <c r="J248" i="12"/>
  <c r="K248" i="12"/>
  <c r="P248" i="12"/>
  <c r="O248" i="12"/>
  <c r="H248" i="12"/>
  <c r="I248" i="12"/>
  <c r="G248" i="12"/>
  <c r="AD240" i="12"/>
  <c r="AB240" i="12"/>
  <c r="AE240" i="12"/>
  <c r="AA240" i="12"/>
  <c r="Z240" i="12"/>
  <c r="X240" i="12"/>
  <c r="AC240" i="12"/>
  <c r="Y240" i="12"/>
  <c r="V240" i="12"/>
  <c r="W240" i="12"/>
  <c r="S240" i="12"/>
  <c r="N240" i="12"/>
  <c r="T240" i="12"/>
  <c r="R240" i="12"/>
  <c r="L240" i="12"/>
  <c r="J240" i="12"/>
  <c r="P240" i="12"/>
  <c r="K240" i="12"/>
  <c r="O240" i="12"/>
  <c r="U240" i="12"/>
  <c r="Q240" i="12"/>
  <c r="H240" i="12"/>
  <c r="M240" i="12"/>
  <c r="I240" i="12"/>
  <c r="G240" i="12"/>
  <c r="AD232" i="12"/>
  <c r="AB232" i="12"/>
  <c r="AE232" i="12"/>
  <c r="AC232" i="12"/>
  <c r="AA232" i="12"/>
  <c r="X232" i="12"/>
  <c r="W232" i="12"/>
  <c r="Y232" i="12"/>
  <c r="Z232" i="12"/>
  <c r="U232" i="12"/>
  <c r="S232" i="12"/>
  <c r="R232" i="12"/>
  <c r="N232" i="12"/>
  <c r="V232" i="12"/>
  <c r="P232" i="12"/>
  <c r="L232" i="12"/>
  <c r="J232" i="12"/>
  <c r="Q232" i="12"/>
  <c r="K232" i="12"/>
  <c r="M232" i="12"/>
  <c r="T232" i="12"/>
  <c r="H232" i="12"/>
  <c r="O232" i="12"/>
  <c r="I232" i="12"/>
  <c r="G232" i="12"/>
  <c r="AE224" i="12"/>
  <c r="AD224" i="12"/>
  <c r="AB224" i="12"/>
  <c r="AC224" i="12"/>
  <c r="AA224" i="12"/>
  <c r="Z224" i="12"/>
  <c r="X224" i="12"/>
  <c r="Y224" i="12"/>
  <c r="V224" i="12"/>
  <c r="W224" i="12"/>
  <c r="S224" i="12"/>
  <c r="U224" i="12"/>
  <c r="R224" i="12"/>
  <c r="N224" i="12"/>
  <c r="T224" i="12"/>
  <c r="Q224" i="12"/>
  <c r="P224" i="12"/>
  <c r="L224" i="12"/>
  <c r="J224" i="12"/>
  <c r="K224" i="12"/>
  <c r="O224" i="12"/>
  <c r="M224" i="12"/>
  <c r="H224" i="12"/>
  <c r="I224" i="12"/>
  <c r="G224" i="12"/>
  <c r="AD216" i="12"/>
  <c r="AE216" i="12"/>
  <c r="AB216" i="12"/>
  <c r="AC216" i="12"/>
  <c r="AA216" i="12"/>
  <c r="Z216" i="12"/>
  <c r="X216" i="12"/>
  <c r="U216" i="12"/>
  <c r="V216" i="12"/>
  <c r="S216" i="12"/>
  <c r="R216" i="12"/>
  <c r="Y216" i="12"/>
  <c r="N216" i="12"/>
  <c r="T216" i="12"/>
  <c r="O216" i="12"/>
  <c r="L216" i="12"/>
  <c r="W216" i="12"/>
  <c r="M216" i="12"/>
  <c r="J216" i="12"/>
  <c r="K216" i="12"/>
  <c r="P216" i="12"/>
  <c r="Q216" i="12"/>
  <c r="H216" i="12"/>
  <c r="I216" i="12"/>
  <c r="G216" i="12"/>
  <c r="AD208" i="12"/>
  <c r="AB208" i="12"/>
  <c r="AE208" i="12"/>
  <c r="AC208" i="12"/>
  <c r="AA208" i="12"/>
  <c r="Z208" i="12"/>
  <c r="Y208" i="12"/>
  <c r="X208" i="12"/>
  <c r="V208" i="12"/>
  <c r="W208" i="12"/>
  <c r="S208" i="12"/>
  <c r="R208" i="12"/>
  <c r="N208" i="12"/>
  <c r="T208" i="12"/>
  <c r="O208" i="12"/>
  <c r="L208" i="12"/>
  <c r="J208" i="12"/>
  <c r="K208" i="12"/>
  <c r="P208" i="12"/>
  <c r="U208" i="12"/>
  <c r="M208" i="12"/>
  <c r="H208" i="12"/>
  <c r="Q208" i="12"/>
  <c r="I208" i="12"/>
  <c r="G208" i="12"/>
  <c r="AD200" i="12"/>
  <c r="AB200" i="12"/>
  <c r="AE200" i="12"/>
  <c r="AA200" i="12"/>
  <c r="AC200" i="12"/>
  <c r="Y200" i="12"/>
  <c r="X200" i="12"/>
  <c r="Z200" i="12"/>
  <c r="W200" i="12"/>
  <c r="V200" i="12"/>
  <c r="U200" i="12"/>
  <c r="S200" i="12"/>
  <c r="R200" i="12"/>
  <c r="N200" i="12"/>
  <c r="P200" i="12"/>
  <c r="L200" i="12"/>
  <c r="O200" i="12"/>
  <c r="J200" i="12"/>
  <c r="K200" i="12"/>
  <c r="M200" i="12"/>
  <c r="Q200" i="12"/>
  <c r="H200" i="12"/>
  <c r="T200" i="12"/>
  <c r="I200" i="12"/>
  <c r="G200" i="12"/>
  <c r="AD192" i="12"/>
  <c r="AB192" i="12"/>
  <c r="AE192" i="12"/>
  <c r="AC192" i="12"/>
  <c r="AA192" i="12"/>
  <c r="Z192" i="12"/>
  <c r="X192" i="12"/>
  <c r="V192" i="12"/>
  <c r="S192" i="12"/>
  <c r="W192" i="12"/>
  <c r="U192" i="12"/>
  <c r="Y192" i="12"/>
  <c r="R192" i="12"/>
  <c r="N192" i="12"/>
  <c r="Q192" i="12"/>
  <c r="P192" i="12"/>
  <c r="O192" i="12"/>
  <c r="L192" i="12"/>
  <c r="J192" i="12"/>
  <c r="K192" i="12"/>
  <c r="T192" i="12"/>
  <c r="H192" i="12"/>
  <c r="M192" i="12"/>
  <c r="I192" i="12"/>
  <c r="G192" i="12"/>
  <c r="AD184" i="12"/>
  <c r="AB184" i="12"/>
  <c r="AE184" i="12"/>
  <c r="AA184" i="12"/>
  <c r="Z184" i="12"/>
  <c r="AC184" i="12"/>
  <c r="X184" i="12"/>
  <c r="Y184" i="12"/>
  <c r="U184" i="12"/>
  <c r="W184" i="12"/>
  <c r="V184" i="12"/>
  <c r="S184" i="12"/>
  <c r="R184" i="12"/>
  <c r="N184" i="12"/>
  <c r="L184" i="12"/>
  <c r="T184" i="12"/>
  <c r="P184" i="12"/>
  <c r="M184" i="12"/>
  <c r="J184" i="12"/>
  <c r="K184" i="12"/>
  <c r="O184" i="12"/>
  <c r="I184" i="12"/>
  <c r="Q184" i="12"/>
  <c r="H184" i="12"/>
  <c r="G184" i="12"/>
  <c r="AD176" i="12"/>
  <c r="AB176" i="12"/>
  <c r="AE176" i="12"/>
  <c r="AA176" i="12"/>
  <c r="AC176" i="12"/>
  <c r="X176" i="12"/>
  <c r="Y176" i="12"/>
  <c r="V176" i="12"/>
  <c r="T176" i="12"/>
  <c r="S176" i="12"/>
  <c r="Z176" i="12"/>
  <c r="R176" i="12"/>
  <c r="N176" i="12"/>
  <c r="Q176" i="12"/>
  <c r="L176" i="12"/>
  <c r="J176" i="12"/>
  <c r="O176" i="12"/>
  <c r="K176" i="12"/>
  <c r="M176" i="12"/>
  <c r="P176" i="12"/>
  <c r="U176" i="12"/>
  <c r="I176" i="12"/>
  <c r="W176" i="12"/>
  <c r="H176" i="12"/>
  <c r="G176" i="12"/>
  <c r="AD168" i="12"/>
  <c r="AB168" i="12"/>
  <c r="AC168" i="12"/>
  <c r="AE168" i="12"/>
  <c r="AA168" i="12"/>
  <c r="X168" i="12"/>
  <c r="W168" i="12"/>
  <c r="Z168" i="12"/>
  <c r="V168" i="12"/>
  <c r="U168" i="12"/>
  <c r="S168" i="12"/>
  <c r="R168" i="12"/>
  <c r="T168" i="12"/>
  <c r="N168" i="12"/>
  <c r="P168" i="12"/>
  <c r="Y168" i="12"/>
  <c r="Q168" i="12"/>
  <c r="L168" i="12"/>
  <c r="J168" i="12"/>
  <c r="K168" i="12"/>
  <c r="M168" i="12"/>
  <c r="O168" i="12"/>
  <c r="I168" i="12"/>
  <c r="H168" i="12"/>
  <c r="G168" i="12"/>
  <c r="AE160" i="12"/>
  <c r="AD160" i="12"/>
  <c r="AB160" i="12"/>
  <c r="AA160" i="12"/>
  <c r="AC160" i="12"/>
  <c r="Z160" i="12"/>
  <c r="X160" i="12"/>
  <c r="V160" i="12"/>
  <c r="W160" i="12"/>
  <c r="Y160" i="12"/>
  <c r="S160" i="12"/>
  <c r="U160" i="12"/>
  <c r="R160" i="12"/>
  <c r="N160" i="12"/>
  <c r="P160" i="12"/>
  <c r="L160" i="12"/>
  <c r="T160" i="12"/>
  <c r="J160" i="12"/>
  <c r="O160" i="12"/>
  <c r="K160" i="12"/>
  <c r="M160" i="12"/>
  <c r="Q160" i="12"/>
  <c r="I160" i="12"/>
  <c r="H160" i="12"/>
  <c r="G160" i="12"/>
  <c r="AD152" i="12"/>
  <c r="AE152" i="12"/>
  <c r="AB152" i="12"/>
  <c r="AA152" i="12"/>
  <c r="AC152" i="12"/>
  <c r="Z152" i="12"/>
  <c r="X152" i="12"/>
  <c r="T152" i="12"/>
  <c r="S152" i="12"/>
  <c r="Y152" i="12"/>
  <c r="W152" i="12"/>
  <c r="R152" i="12"/>
  <c r="U152" i="12"/>
  <c r="N152" i="12"/>
  <c r="V152" i="12"/>
  <c r="O152" i="12"/>
  <c r="L152" i="12"/>
  <c r="M152" i="12"/>
  <c r="J152" i="12"/>
  <c r="K152" i="12"/>
  <c r="Q152" i="12"/>
  <c r="P152" i="12"/>
  <c r="H152" i="12"/>
  <c r="I152" i="12"/>
  <c r="G152" i="12"/>
  <c r="AD144" i="12"/>
  <c r="AE144" i="12"/>
  <c r="AB144" i="12"/>
  <c r="AC144" i="12"/>
  <c r="AA144" i="12"/>
  <c r="Y144" i="12"/>
  <c r="X144" i="12"/>
  <c r="V144" i="12"/>
  <c r="W144" i="12"/>
  <c r="U144" i="12"/>
  <c r="T144" i="12"/>
  <c r="S144" i="12"/>
  <c r="R144" i="12"/>
  <c r="N144" i="12"/>
  <c r="Z144" i="12"/>
  <c r="O144" i="12"/>
  <c r="L144" i="12"/>
  <c r="J144" i="12"/>
  <c r="K144" i="12"/>
  <c r="Q144" i="12"/>
  <c r="P144" i="12"/>
  <c r="M144" i="12"/>
  <c r="H144" i="12"/>
  <c r="I144" i="12"/>
  <c r="G144" i="12"/>
  <c r="AD136" i="12"/>
  <c r="AB136" i="12"/>
  <c r="AA136" i="12"/>
  <c r="Z136" i="12"/>
  <c r="AE136" i="12"/>
  <c r="Y136" i="12"/>
  <c r="X136" i="12"/>
  <c r="AC136" i="12"/>
  <c r="W136" i="12"/>
  <c r="S136" i="12"/>
  <c r="R136" i="12"/>
  <c r="N136" i="12"/>
  <c r="Q136" i="12"/>
  <c r="P136" i="12"/>
  <c r="V136" i="12"/>
  <c r="L136" i="12"/>
  <c r="T136" i="12"/>
  <c r="J136" i="12"/>
  <c r="K136" i="12"/>
  <c r="M136" i="12"/>
  <c r="U136" i="12"/>
  <c r="O136" i="12"/>
  <c r="H136" i="12"/>
  <c r="I136" i="12"/>
  <c r="G136" i="12"/>
  <c r="AD128" i="12"/>
  <c r="AB128" i="12"/>
  <c r="AA128" i="12"/>
  <c r="AC128" i="12"/>
  <c r="AE128" i="12"/>
  <c r="Z128" i="12"/>
  <c r="X128" i="12"/>
  <c r="V128" i="12"/>
  <c r="S128" i="12"/>
  <c r="T128" i="12"/>
  <c r="R128" i="12"/>
  <c r="N128" i="12"/>
  <c r="U128" i="12"/>
  <c r="Y128" i="12"/>
  <c r="W128" i="12"/>
  <c r="P128" i="12"/>
  <c r="O128" i="12"/>
  <c r="L128" i="12"/>
  <c r="J128" i="12"/>
  <c r="K128" i="12"/>
  <c r="Q128" i="12"/>
  <c r="H128" i="12"/>
  <c r="I128" i="12"/>
  <c r="M128" i="12"/>
  <c r="G128" i="12"/>
  <c r="AD120" i="12"/>
  <c r="AE120" i="12"/>
  <c r="AB120" i="12"/>
  <c r="AC120" i="12"/>
  <c r="AA120" i="12"/>
  <c r="Z120" i="12"/>
  <c r="X120" i="12"/>
  <c r="Y120" i="12"/>
  <c r="S120" i="12"/>
  <c r="V120" i="12"/>
  <c r="R120" i="12"/>
  <c r="N120" i="12"/>
  <c r="W120" i="12"/>
  <c r="Q120" i="12"/>
  <c r="L120" i="12"/>
  <c r="U120" i="12"/>
  <c r="M120" i="12"/>
  <c r="J120" i="12"/>
  <c r="T120" i="12"/>
  <c r="K120" i="12"/>
  <c r="O120" i="12"/>
  <c r="I120" i="12"/>
  <c r="P120" i="12"/>
  <c r="H120" i="12"/>
  <c r="G120" i="12"/>
  <c r="AD112" i="12"/>
  <c r="AB112" i="12"/>
  <c r="AC112" i="12"/>
  <c r="AE112" i="12"/>
  <c r="AA112" i="12"/>
  <c r="X112" i="12"/>
  <c r="Z112" i="12"/>
  <c r="Y112" i="12"/>
  <c r="V112" i="12"/>
  <c r="U112" i="12"/>
  <c r="P112" i="12"/>
  <c r="S112" i="12"/>
  <c r="W112" i="12"/>
  <c r="T112" i="12"/>
  <c r="R112" i="12"/>
  <c r="N112" i="12"/>
  <c r="L112" i="12"/>
  <c r="Q112" i="12"/>
  <c r="O112" i="12"/>
  <c r="J112" i="12"/>
  <c r="K112" i="12"/>
  <c r="M112" i="12"/>
  <c r="I112" i="12"/>
  <c r="H112" i="12"/>
  <c r="G112" i="12"/>
  <c r="AD104" i="12"/>
  <c r="AB104" i="12"/>
  <c r="AE104" i="12"/>
  <c r="AA104" i="12"/>
  <c r="AC104" i="12"/>
  <c r="Z104" i="12"/>
  <c r="X104" i="12"/>
  <c r="W104" i="12"/>
  <c r="Y104" i="12"/>
  <c r="U104" i="12"/>
  <c r="T104" i="12"/>
  <c r="P104" i="12"/>
  <c r="S104" i="12"/>
  <c r="V104" i="12"/>
  <c r="R104" i="12"/>
  <c r="N104" i="12"/>
  <c r="L104" i="12"/>
  <c r="J104" i="12"/>
  <c r="K104" i="12"/>
  <c r="O104" i="12"/>
  <c r="M104" i="12"/>
  <c r="Q104" i="12"/>
  <c r="I104" i="12"/>
  <c r="H104" i="12"/>
  <c r="G104" i="12"/>
  <c r="AE96" i="12"/>
  <c r="AD96" i="12"/>
  <c r="AB96" i="12"/>
  <c r="AC96" i="12"/>
  <c r="AA96" i="12"/>
  <c r="Z96" i="12"/>
  <c r="X96" i="12"/>
  <c r="Y96" i="12"/>
  <c r="V96" i="12"/>
  <c r="W96" i="12"/>
  <c r="P96" i="12"/>
  <c r="S96" i="12"/>
  <c r="U96" i="12"/>
  <c r="R96" i="12"/>
  <c r="N96" i="12"/>
  <c r="T96" i="12"/>
  <c r="Q96" i="12"/>
  <c r="L96" i="12"/>
  <c r="O96" i="12"/>
  <c r="J96" i="12"/>
  <c r="K96" i="12"/>
  <c r="M96" i="12"/>
  <c r="I96" i="12"/>
  <c r="H96" i="12"/>
  <c r="G96" i="12"/>
  <c r="AD88" i="12"/>
  <c r="AB88" i="12"/>
  <c r="AC88" i="12"/>
  <c r="AE88" i="12"/>
  <c r="AA88" i="12"/>
  <c r="Z88" i="12"/>
  <c r="X88" i="12"/>
  <c r="P88" i="12"/>
  <c r="Y88" i="12"/>
  <c r="S88" i="12"/>
  <c r="U88" i="12"/>
  <c r="R88" i="12"/>
  <c r="N88" i="12"/>
  <c r="O88" i="12"/>
  <c r="L88" i="12"/>
  <c r="W88" i="12"/>
  <c r="V88" i="12"/>
  <c r="Q88" i="12"/>
  <c r="M88" i="12"/>
  <c r="J88" i="12"/>
  <c r="K88" i="12"/>
  <c r="T88" i="12"/>
  <c r="H88" i="12"/>
  <c r="I88" i="12"/>
  <c r="G88" i="12"/>
  <c r="AD80" i="12"/>
  <c r="AB80" i="12"/>
  <c r="AC80" i="12"/>
  <c r="AE80" i="12"/>
  <c r="AA80" i="12"/>
  <c r="Z80" i="12"/>
  <c r="Y80" i="12"/>
  <c r="X80" i="12"/>
  <c r="V80" i="12"/>
  <c r="P80" i="12"/>
  <c r="U80" i="12"/>
  <c r="S80" i="12"/>
  <c r="T80" i="12"/>
  <c r="R80" i="12"/>
  <c r="N80" i="12"/>
  <c r="O80" i="12"/>
  <c r="W80" i="12"/>
  <c r="L80" i="12"/>
  <c r="J80" i="12"/>
  <c r="M80" i="12"/>
  <c r="K80" i="12"/>
  <c r="Q80" i="12"/>
  <c r="H80" i="12"/>
  <c r="I80" i="12"/>
  <c r="G80" i="12"/>
  <c r="AD72" i="12"/>
  <c r="AE72" i="12"/>
  <c r="AB72" i="12"/>
  <c r="AC72" i="12"/>
  <c r="AA72" i="12"/>
  <c r="Z72" i="12"/>
  <c r="Y72" i="12"/>
  <c r="X72" i="12"/>
  <c r="W72" i="12"/>
  <c r="T72" i="12"/>
  <c r="P72" i="12"/>
  <c r="S72" i="12"/>
  <c r="R72" i="12"/>
  <c r="V72" i="12"/>
  <c r="U72" i="12"/>
  <c r="N72" i="12"/>
  <c r="M72" i="12"/>
  <c r="L72" i="12"/>
  <c r="J72" i="12"/>
  <c r="K72" i="12"/>
  <c r="O72" i="12"/>
  <c r="H72" i="12"/>
  <c r="I72" i="12"/>
  <c r="Q72" i="12"/>
  <c r="G72" i="12"/>
  <c r="AD64" i="12"/>
  <c r="AB64" i="12"/>
  <c r="AE64" i="12"/>
  <c r="AC64" i="12"/>
  <c r="AA64" i="12"/>
  <c r="X64" i="12"/>
  <c r="Z64" i="12"/>
  <c r="V64" i="12"/>
  <c r="P64" i="12"/>
  <c r="W64" i="12"/>
  <c r="S64" i="12"/>
  <c r="Y64" i="12"/>
  <c r="R64" i="12"/>
  <c r="N64" i="12"/>
  <c r="U64" i="12"/>
  <c r="Q64" i="12"/>
  <c r="O64" i="12"/>
  <c r="L64" i="12"/>
  <c r="M64" i="12"/>
  <c r="J64" i="12"/>
  <c r="K64" i="12"/>
  <c r="T64" i="12"/>
  <c r="H64" i="12"/>
  <c r="I64" i="12"/>
  <c r="G64" i="12"/>
  <c r="F400" i="12"/>
  <c r="F368" i="12"/>
  <c r="F336" i="12"/>
  <c r="F304" i="12"/>
  <c r="F272" i="12"/>
  <c r="F240" i="12"/>
  <c r="F208" i="12"/>
  <c r="F176" i="12"/>
  <c r="F144" i="12"/>
  <c r="F112" i="12"/>
  <c r="F80" i="12"/>
  <c r="H386" i="12"/>
  <c r="H301" i="12"/>
  <c r="H109" i="12"/>
  <c r="J90" i="12"/>
  <c r="O209" i="12"/>
  <c r="AC405" i="12"/>
  <c r="AE405" i="12"/>
  <c r="AD405" i="12"/>
  <c r="AB405" i="12"/>
  <c r="Z405" i="12"/>
  <c r="AA405" i="12"/>
  <c r="Y405" i="12"/>
  <c r="W405" i="12"/>
  <c r="X405" i="12"/>
  <c r="Q405" i="12"/>
  <c r="T405" i="12"/>
  <c r="S405" i="12"/>
  <c r="O405" i="12"/>
  <c r="U405" i="12"/>
  <c r="N405" i="12"/>
  <c r="P405" i="12"/>
  <c r="M405" i="12"/>
  <c r="V405" i="12"/>
  <c r="K405" i="12"/>
  <c r="L405" i="12"/>
  <c r="R405" i="12"/>
  <c r="J405" i="12"/>
  <c r="I405" i="12"/>
  <c r="F405" i="12"/>
  <c r="H405" i="12"/>
  <c r="G405" i="12"/>
  <c r="AE349" i="12"/>
  <c r="AC349" i="12"/>
  <c r="AD349" i="12"/>
  <c r="AB349" i="12"/>
  <c r="Z349" i="12"/>
  <c r="AA349" i="12"/>
  <c r="Y349" i="12"/>
  <c r="X349" i="12"/>
  <c r="W349" i="12"/>
  <c r="U349" i="12"/>
  <c r="Q349" i="12"/>
  <c r="T349" i="12"/>
  <c r="S349" i="12"/>
  <c r="V349" i="12"/>
  <c r="O349" i="12"/>
  <c r="L349" i="12"/>
  <c r="P349" i="12"/>
  <c r="M349" i="12"/>
  <c r="N349" i="12"/>
  <c r="K349" i="12"/>
  <c r="R349" i="12"/>
  <c r="I349" i="12"/>
  <c r="J349" i="12"/>
  <c r="H349" i="12"/>
  <c r="F349" i="12"/>
  <c r="G349" i="12"/>
  <c r="AC309" i="12"/>
  <c r="AE309" i="12"/>
  <c r="AD309" i="12"/>
  <c r="AB309" i="12"/>
  <c r="Z309" i="12"/>
  <c r="AA309" i="12"/>
  <c r="Y309" i="12"/>
  <c r="W309" i="12"/>
  <c r="V309" i="12"/>
  <c r="X309" i="12"/>
  <c r="Q309" i="12"/>
  <c r="T309" i="12"/>
  <c r="S309" i="12"/>
  <c r="O309" i="12"/>
  <c r="L309" i="12"/>
  <c r="P309" i="12"/>
  <c r="M309" i="12"/>
  <c r="K309" i="12"/>
  <c r="R309" i="12"/>
  <c r="N309" i="12"/>
  <c r="J309" i="12"/>
  <c r="I309" i="12"/>
  <c r="U309" i="12"/>
  <c r="F309" i="12"/>
  <c r="H309" i="12"/>
  <c r="G309" i="12"/>
  <c r="AD407" i="12"/>
  <c r="AE407" i="12"/>
  <c r="AC407" i="12"/>
  <c r="AB407" i="12"/>
  <c r="AA407" i="12"/>
  <c r="Y407" i="12"/>
  <c r="Z407" i="12"/>
  <c r="X407" i="12"/>
  <c r="V407" i="12"/>
  <c r="S407" i="12"/>
  <c r="W407" i="12"/>
  <c r="T407" i="12"/>
  <c r="Q407" i="12"/>
  <c r="P407" i="12"/>
  <c r="U407" i="12"/>
  <c r="R407" i="12"/>
  <c r="O407" i="12"/>
  <c r="M407" i="12"/>
  <c r="J407" i="12"/>
  <c r="L407" i="12"/>
  <c r="K407" i="12"/>
  <c r="F407" i="12"/>
  <c r="I407" i="12"/>
  <c r="AE399" i="12"/>
  <c r="AB399" i="12"/>
  <c r="AC399" i="12"/>
  <c r="AA399" i="12"/>
  <c r="AD399" i="12"/>
  <c r="Y399" i="12"/>
  <c r="X399" i="12"/>
  <c r="Z399" i="12"/>
  <c r="W399" i="12"/>
  <c r="V399" i="12"/>
  <c r="S399" i="12"/>
  <c r="T399" i="12"/>
  <c r="U399" i="12"/>
  <c r="O399" i="12"/>
  <c r="N399" i="12"/>
  <c r="L399" i="12"/>
  <c r="K399" i="12"/>
  <c r="Q399" i="12"/>
  <c r="R399" i="12"/>
  <c r="M399" i="12"/>
  <c r="P399" i="12"/>
  <c r="F399" i="12"/>
  <c r="J399" i="12"/>
  <c r="H399" i="12"/>
  <c r="AD391" i="12"/>
  <c r="AE391" i="12"/>
  <c r="AC391" i="12"/>
  <c r="Z391" i="12"/>
  <c r="Y391" i="12"/>
  <c r="AA391" i="12"/>
  <c r="X391" i="12"/>
  <c r="V391" i="12"/>
  <c r="AB391" i="12"/>
  <c r="U391" i="12"/>
  <c r="S391" i="12"/>
  <c r="W391" i="12"/>
  <c r="T391" i="12"/>
  <c r="Q391" i="12"/>
  <c r="P391" i="12"/>
  <c r="O391" i="12"/>
  <c r="M391" i="12"/>
  <c r="R391" i="12"/>
  <c r="N391" i="12"/>
  <c r="L391" i="12"/>
  <c r="J391" i="12"/>
  <c r="H391" i="12"/>
  <c r="I391" i="12"/>
  <c r="F391" i="12"/>
  <c r="AD383" i="12"/>
  <c r="AE383" i="12"/>
  <c r="AC383" i="12"/>
  <c r="AB383" i="12"/>
  <c r="Y383" i="12"/>
  <c r="X383" i="12"/>
  <c r="Z383" i="12"/>
  <c r="AA383" i="12"/>
  <c r="V383" i="12"/>
  <c r="W383" i="12"/>
  <c r="S383" i="12"/>
  <c r="T383" i="12"/>
  <c r="U383" i="12"/>
  <c r="R383" i="12"/>
  <c r="O383" i="12"/>
  <c r="Q383" i="12"/>
  <c r="L383" i="12"/>
  <c r="K383" i="12"/>
  <c r="N383" i="12"/>
  <c r="M383" i="12"/>
  <c r="J383" i="12"/>
  <c r="P383" i="12"/>
  <c r="I383" i="12"/>
  <c r="H383" i="12"/>
  <c r="F383" i="12"/>
  <c r="AE375" i="12"/>
  <c r="AC375" i="12"/>
  <c r="AD375" i="12"/>
  <c r="AB375" i="12"/>
  <c r="AA375" i="12"/>
  <c r="Y375" i="12"/>
  <c r="X375" i="12"/>
  <c r="Z375" i="12"/>
  <c r="V375" i="12"/>
  <c r="S375" i="12"/>
  <c r="T375" i="12"/>
  <c r="Q375" i="12"/>
  <c r="W375" i="12"/>
  <c r="O375" i="12"/>
  <c r="U375" i="12"/>
  <c r="R375" i="12"/>
  <c r="M375" i="12"/>
  <c r="L375" i="12"/>
  <c r="N375" i="12"/>
  <c r="P375" i="12"/>
  <c r="J375" i="12"/>
  <c r="K375" i="12"/>
  <c r="F375" i="12"/>
  <c r="I375" i="12"/>
  <c r="AE367" i="12"/>
  <c r="AD367" i="12"/>
  <c r="AC367" i="12"/>
  <c r="AB367" i="12"/>
  <c r="Y367" i="12"/>
  <c r="X367" i="12"/>
  <c r="AA367" i="12"/>
  <c r="W367" i="12"/>
  <c r="V367" i="12"/>
  <c r="Z367" i="12"/>
  <c r="S367" i="12"/>
  <c r="T367" i="12"/>
  <c r="U367" i="12"/>
  <c r="R367" i="12"/>
  <c r="Q367" i="12"/>
  <c r="O367" i="12"/>
  <c r="P367" i="12"/>
  <c r="L367" i="12"/>
  <c r="K367" i="12"/>
  <c r="M367" i="12"/>
  <c r="N367" i="12"/>
  <c r="J367" i="12"/>
  <c r="F367" i="12"/>
  <c r="H367" i="12"/>
  <c r="AE359" i="12"/>
  <c r="AD359" i="12"/>
  <c r="AC359" i="12"/>
  <c r="Z359" i="12"/>
  <c r="Y359" i="12"/>
  <c r="X359" i="12"/>
  <c r="AB359" i="12"/>
  <c r="U359" i="12"/>
  <c r="S359" i="12"/>
  <c r="AA359" i="12"/>
  <c r="T359" i="12"/>
  <c r="Q359" i="12"/>
  <c r="W359" i="12"/>
  <c r="P359" i="12"/>
  <c r="N359" i="12"/>
  <c r="V359" i="12"/>
  <c r="R359" i="12"/>
  <c r="M359" i="12"/>
  <c r="O359" i="12"/>
  <c r="L359" i="12"/>
  <c r="K359" i="12"/>
  <c r="J359" i="12"/>
  <c r="H359" i="12"/>
  <c r="I359" i="12"/>
  <c r="F359" i="12"/>
  <c r="AD351" i="12"/>
  <c r="AC351" i="12"/>
  <c r="AE351" i="12"/>
  <c r="AB351" i="12"/>
  <c r="AA351" i="12"/>
  <c r="Y351" i="12"/>
  <c r="X351" i="12"/>
  <c r="Z351" i="12"/>
  <c r="S351" i="12"/>
  <c r="W351" i="12"/>
  <c r="T351" i="12"/>
  <c r="U351" i="12"/>
  <c r="N351" i="12"/>
  <c r="O351" i="12"/>
  <c r="Q351" i="12"/>
  <c r="P351" i="12"/>
  <c r="M351" i="12"/>
  <c r="V351" i="12"/>
  <c r="R351" i="12"/>
  <c r="L351" i="12"/>
  <c r="K351" i="12"/>
  <c r="J351" i="12"/>
  <c r="I351" i="12"/>
  <c r="H351" i="12"/>
  <c r="F351" i="12"/>
  <c r="AD343" i="12"/>
  <c r="AE343" i="12"/>
  <c r="AC343" i="12"/>
  <c r="AB343" i="12"/>
  <c r="AA343" i="12"/>
  <c r="Y343" i="12"/>
  <c r="X343" i="12"/>
  <c r="W343" i="12"/>
  <c r="S343" i="12"/>
  <c r="V343" i="12"/>
  <c r="T343" i="12"/>
  <c r="Q343" i="12"/>
  <c r="U343" i="12"/>
  <c r="Z343" i="12"/>
  <c r="R343" i="12"/>
  <c r="N343" i="12"/>
  <c r="P343" i="12"/>
  <c r="L343" i="12"/>
  <c r="M343" i="12"/>
  <c r="O343" i="12"/>
  <c r="K343" i="12"/>
  <c r="J343" i="12"/>
  <c r="F343" i="12"/>
  <c r="I343" i="12"/>
  <c r="AC335" i="12"/>
  <c r="AE335" i="12"/>
  <c r="AD335" i="12"/>
  <c r="AB335" i="12"/>
  <c r="Y335" i="12"/>
  <c r="AA335" i="12"/>
  <c r="X335" i="12"/>
  <c r="Z335" i="12"/>
  <c r="W335" i="12"/>
  <c r="V335" i="12"/>
  <c r="S335" i="12"/>
  <c r="T335" i="12"/>
  <c r="U335" i="12"/>
  <c r="O335" i="12"/>
  <c r="Q335" i="12"/>
  <c r="N335" i="12"/>
  <c r="K335" i="12"/>
  <c r="R335" i="12"/>
  <c r="P335" i="12"/>
  <c r="L335" i="12"/>
  <c r="M335" i="12"/>
  <c r="J335" i="12"/>
  <c r="F335" i="12"/>
  <c r="H335" i="12"/>
  <c r="AE327" i="12"/>
  <c r="AD327" i="12"/>
  <c r="AB327" i="12"/>
  <c r="AA327" i="12"/>
  <c r="Z327" i="12"/>
  <c r="Y327" i="12"/>
  <c r="X327" i="12"/>
  <c r="AC327" i="12"/>
  <c r="W327" i="12"/>
  <c r="U327" i="12"/>
  <c r="S327" i="12"/>
  <c r="V327" i="12"/>
  <c r="T327" i="12"/>
  <c r="Q327" i="12"/>
  <c r="P327" i="12"/>
  <c r="R327" i="12"/>
  <c r="O327" i="12"/>
  <c r="N327" i="12"/>
  <c r="M327" i="12"/>
  <c r="L327" i="12"/>
  <c r="K327" i="12"/>
  <c r="J327" i="12"/>
  <c r="H327" i="12"/>
  <c r="I327" i="12"/>
  <c r="F327" i="12"/>
  <c r="AD319" i="12"/>
  <c r="AE319" i="12"/>
  <c r="AC319" i="12"/>
  <c r="AB319" i="12"/>
  <c r="Y319" i="12"/>
  <c r="AA319" i="12"/>
  <c r="X319" i="12"/>
  <c r="Z319" i="12"/>
  <c r="V319" i="12"/>
  <c r="S319" i="12"/>
  <c r="T319" i="12"/>
  <c r="Q319" i="12"/>
  <c r="U319" i="12"/>
  <c r="R319" i="12"/>
  <c r="M319" i="12"/>
  <c r="P319" i="12"/>
  <c r="O319" i="12"/>
  <c r="N319" i="12"/>
  <c r="K319" i="12"/>
  <c r="J319" i="12"/>
  <c r="L319" i="12"/>
  <c r="I319" i="12"/>
  <c r="H319" i="12"/>
  <c r="F319" i="12"/>
  <c r="W319" i="12"/>
  <c r="AD311" i="12"/>
  <c r="AE311" i="12"/>
  <c r="AC311" i="12"/>
  <c r="AA311" i="12"/>
  <c r="Y311" i="12"/>
  <c r="X311" i="12"/>
  <c r="AB311" i="12"/>
  <c r="Z311" i="12"/>
  <c r="S311" i="12"/>
  <c r="T311" i="12"/>
  <c r="Q311" i="12"/>
  <c r="V311" i="12"/>
  <c r="W311" i="12"/>
  <c r="R311" i="12"/>
  <c r="O311" i="12"/>
  <c r="P311" i="12"/>
  <c r="N311" i="12"/>
  <c r="U311" i="12"/>
  <c r="M311" i="12"/>
  <c r="J311" i="12"/>
  <c r="L311" i="12"/>
  <c r="K311" i="12"/>
  <c r="F311" i="12"/>
  <c r="I311" i="12"/>
  <c r="AE303" i="12"/>
  <c r="AD303" i="12"/>
  <c r="AC303" i="12"/>
  <c r="Y303" i="12"/>
  <c r="AB303" i="12"/>
  <c r="X303" i="12"/>
  <c r="W303" i="12"/>
  <c r="V303" i="12"/>
  <c r="S303" i="12"/>
  <c r="T303" i="12"/>
  <c r="AA303" i="12"/>
  <c r="U303" i="12"/>
  <c r="Z303" i="12"/>
  <c r="R303" i="12"/>
  <c r="P303" i="12"/>
  <c r="O303" i="12"/>
  <c r="Q303" i="12"/>
  <c r="K303" i="12"/>
  <c r="N303" i="12"/>
  <c r="M303" i="12"/>
  <c r="L303" i="12"/>
  <c r="F303" i="12"/>
  <c r="H303" i="12"/>
  <c r="AE295" i="12"/>
  <c r="AD295" i="12"/>
  <c r="AB295" i="12"/>
  <c r="AC295" i="12"/>
  <c r="Z295" i="12"/>
  <c r="Y295" i="12"/>
  <c r="X295" i="12"/>
  <c r="U295" i="12"/>
  <c r="S295" i="12"/>
  <c r="AA295" i="12"/>
  <c r="T295" i="12"/>
  <c r="W295" i="12"/>
  <c r="Q295" i="12"/>
  <c r="P295" i="12"/>
  <c r="N295" i="12"/>
  <c r="M295" i="12"/>
  <c r="L295" i="12"/>
  <c r="O295" i="12"/>
  <c r="V295" i="12"/>
  <c r="R295" i="12"/>
  <c r="K295" i="12"/>
  <c r="J295" i="12"/>
  <c r="H295" i="12"/>
  <c r="I295" i="12"/>
  <c r="F295" i="12"/>
  <c r="AE287" i="12"/>
  <c r="AD287" i="12"/>
  <c r="AC287" i="12"/>
  <c r="Z287" i="12"/>
  <c r="AB287" i="12"/>
  <c r="AA287" i="12"/>
  <c r="Y287" i="12"/>
  <c r="X287" i="12"/>
  <c r="S287" i="12"/>
  <c r="V287" i="12"/>
  <c r="W287" i="12"/>
  <c r="T287" i="12"/>
  <c r="U287" i="12"/>
  <c r="N287" i="12"/>
  <c r="R287" i="12"/>
  <c r="P287" i="12"/>
  <c r="O287" i="12"/>
  <c r="Q287" i="12"/>
  <c r="L287" i="12"/>
  <c r="K287" i="12"/>
  <c r="M287" i="12"/>
  <c r="J287" i="12"/>
  <c r="I287" i="12"/>
  <c r="H287" i="12"/>
  <c r="F287" i="12"/>
  <c r="AD279" i="12"/>
  <c r="AE279" i="12"/>
  <c r="AC279" i="12"/>
  <c r="AB279" i="12"/>
  <c r="AA279" i="12"/>
  <c r="Z279" i="12"/>
  <c r="Y279" i="12"/>
  <c r="X279" i="12"/>
  <c r="V279" i="12"/>
  <c r="S279" i="12"/>
  <c r="T279" i="12"/>
  <c r="Q279" i="12"/>
  <c r="U279" i="12"/>
  <c r="W279" i="12"/>
  <c r="P279" i="12"/>
  <c r="O279" i="12"/>
  <c r="N279" i="12"/>
  <c r="R279" i="12"/>
  <c r="M279" i="12"/>
  <c r="L279" i="12"/>
  <c r="K279" i="12"/>
  <c r="J279" i="12"/>
  <c r="F279" i="12"/>
  <c r="I279" i="12"/>
  <c r="AC271" i="12"/>
  <c r="AB271" i="12"/>
  <c r="AE271" i="12"/>
  <c r="AA271" i="12"/>
  <c r="Y271" i="12"/>
  <c r="X271" i="12"/>
  <c r="Z271" i="12"/>
  <c r="AD271" i="12"/>
  <c r="W271" i="12"/>
  <c r="V271" i="12"/>
  <c r="S271" i="12"/>
  <c r="T271" i="12"/>
  <c r="U271" i="12"/>
  <c r="O271" i="12"/>
  <c r="N271" i="12"/>
  <c r="Q271" i="12"/>
  <c r="R271" i="12"/>
  <c r="M271" i="12"/>
  <c r="K271" i="12"/>
  <c r="P271" i="12"/>
  <c r="L271" i="12"/>
  <c r="F271" i="12"/>
  <c r="J271" i="12"/>
  <c r="H271" i="12"/>
  <c r="AD263" i="12"/>
  <c r="AE263" i="12"/>
  <c r="AC263" i="12"/>
  <c r="AB263" i="12"/>
  <c r="Y263" i="12"/>
  <c r="X263" i="12"/>
  <c r="Z263" i="12"/>
  <c r="AA263" i="12"/>
  <c r="V263" i="12"/>
  <c r="U263" i="12"/>
  <c r="S263" i="12"/>
  <c r="T263" i="12"/>
  <c r="Q263" i="12"/>
  <c r="P263" i="12"/>
  <c r="O263" i="12"/>
  <c r="N263" i="12"/>
  <c r="M263" i="12"/>
  <c r="L263" i="12"/>
  <c r="R263" i="12"/>
  <c r="W263" i="12"/>
  <c r="K263" i="12"/>
  <c r="J263" i="12"/>
  <c r="H263" i="12"/>
  <c r="I263" i="12"/>
  <c r="F263" i="12"/>
  <c r="AD255" i="12"/>
  <c r="AE255" i="12"/>
  <c r="AB255" i="12"/>
  <c r="Z255" i="12"/>
  <c r="AA255" i="12"/>
  <c r="AC255" i="12"/>
  <c r="Y255" i="12"/>
  <c r="X255" i="12"/>
  <c r="S255" i="12"/>
  <c r="T255" i="12"/>
  <c r="W255" i="12"/>
  <c r="R255" i="12"/>
  <c r="V255" i="12"/>
  <c r="N255" i="12"/>
  <c r="O255" i="12"/>
  <c r="M255" i="12"/>
  <c r="P255" i="12"/>
  <c r="K255" i="12"/>
  <c r="Q255" i="12"/>
  <c r="J255" i="12"/>
  <c r="U255" i="12"/>
  <c r="I255" i="12"/>
  <c r="H255" i="12"/>
  <c r="F255" i="12"/>
  <c r="L255" i="12"/>
  <c r="AE247" i="12"/>
  <c r="AC247" i="12"/>
  <c r="AD247" i="12"/>
  <c r="AB247" i="12"/>
  <c r="AA247" i="12"/>
  <c r="Y247" i="12"/>
  <c r="X247" i="12"/>
  <c r="Z247" i="12"/>
  <c r="R247" i="12"/>
  <c r="W247" i="12"/>
  <c r="S247" i="12"/>
  <c r="T247" i="12"/>
  <c r="Q247" i="12"/>
  <c r="V247" i="12"/>
  <c r="U247" i="12"/>
  <c r="O247" i="12"/>
  <c r="N247" i="12"/>
  <c r="M247" i="12"/>
  <c r="P247" i="12"/>
  <c r="J247" i="12"/>
  <c r="K247" i="12"/>
  <c r="L247" i="12"/>
  <c r="F247" i="12"/>
  <c r="I247" i="12"/>
  <c r="AE239" i="12"/>
  <c r="AD239" i="12"/>
  <c r="AB239" i="12"/>
  <c r="AC239" i="12"/>
  <c r="Z239" i="12"/>
  <c r="Y239" i="12"/>
  <c r="X239" i="12"/>
  <c r="V239" i="12"/>
  <c r="W239" i="12"/>
  <c r="R239" i="12"/>
  <c r="S239" i="12"/>
  <c r="T239" i="12"/>
  <c r="U239" i="12"/>
  <c r="AA239" i="12"/>
  <c r="Q239" i="12"/>
  <c r="N239" i="12"/>
  <c r="P239" i="12"/>
  <c r="K239" i="12"/>
  <c r="M239" i="12"/>
  <c r="O239" i="12"/>
  <c r="L239" i="12"/>
  <c r="J239" i="12"/>
  <c r="F239" i="12"/>
  <c r="H239" i="12"/>
  <c r="AD231" i="12"/>
  <c r="AE231" i="12"/>
  <c r="AB231" i="12"/>
  <c r="AC231" i="12"/>
  <c r="Z231" i="12"/>
  <c r="Y231" i="12"/>
  <c r="X231" i="12"/>
  <c r="AA231" i="12"/>
  <c r="R231" i="12"/>
  <c r="U231" i="12"/>
  <c r="S231" i="12"/>
  <c r="T231" i="12"/>
  <c r="V231" i="12"/>
  <c r="Q231" i="12"/>
  <c r="P231" i="12"/>
  <c r="N231" i="12"/>
  <c r="M231" i="12"/>
  <c r="L231" i="12"/>
  <c r="W231" i="12"/>
  <c r="O231" i="12"/>
  <c r="J231" i="12"/>
  <c r="K231" i="12"/>
  <c r="H231" i="12"/>
  <c r="I231" i="12"/>
  <c r="F231" i="12"/>
  <c r="AD223" i="12"/>
  <c r="AE223" i="12"/>
  <c r="AC223" i="12"/>
  <c r="AB223" i="12"/>
  <c r="Z223" i="12"/>
  <c r="AA223" i="12"/>
  <c r="Y223" i="12"/>
  <c r="X223" i="12"/>
  <c r="R223" i="12"/>
  <c r="S223" i="12"/>
  <c r="V223" i="12"/>
  <c r="T223" i="12"/>
  <c r="W223" i="12"/>
  <c r="N223" i="12"/>
  <c r="U223" i="12"/>
  <c r="M223" i="12"/>
  <c r="Q223" i="12"/>
  <c r="L223" i="12"/>
  <c r="K223" i="12"/>
  <c r="J223" i="12"/>
  <c r="O223" i="12"/>
  <c r="P223" i="12"/>
  <c r="I223" i="12"/>
  <c r="H223" i="12"/>
  <c r="F223" i="12"/>
  <c r="AE215" i="12"/>
  <c r="AD215" i="12"/>
  <c r="AC215" i="12"/>
  <c r="AA215" i="12"/>
  <c r="AB215" i="12"/>
  <c r="Y215" i="12"/>
  <c r="Z215" i="12"/>
  <c r="X215" i="12"/>
  <c r="R215" i="12"/>
  <c r="S215" i="12"/>
  <c r="W215" i="12"/>
  <c r="T215" i="12"/>
  <c r="Q215" i="12"/>
  <c r="U215" i="12"/>
  <c r="P215" i="12"/>
  <c r="M215" i="12"/>
  <c r="N215" i="12"/>
  <c r="L215" i="12"/>
  <c r="V215" i="12"/>
  <c r="J215" i="12"/>
  <c r="K215" i="12"/>
  <c r="F215" i="12"/>
  <c r="O215" i="12"/>
  <c r="I215" i="12"/>
  <c r="AD207" i="12"/>
  <c r="AE207" i="12"/>
  <c r="AC207" i="12"/>
  <c r="AB207" i="12"/>
  <c r="AA207" i="12"/>
  <c r="Y207" i="12"/>
  <c r="X207" i="12"/>
  <c r="W207" i="12"/>
  <c r="V207" i="12"/>
  <c r="R207" i="12"/>
  <c r="S207" i="12"/>
  <c r="Z207" i="12"/>
  <c r="T207" i="12"/>
  <c r="U207" i="12"/>
  <c r="O207" i="12"/>
  <c r="Q207" i="12"/>
  <c r="N207" i="12"/>
  <c r="I207" i="12"/>
  <c r="P207" i="12"/>
  <c r="K207" i="12"/>
  <c r="M207" i="12"/>
  <c r="L207" i="12"/>
  <c r="J207" i="12"/>
  <c r="F207" i="12"/>
  <c r="H207" i="12"/>
  <c r="AD199" i="12"/>
  <c r="AE199" i="12"/>
  <c r="AB199" i="12"/>
  <c r="AC199" i="12"/>
  <c r="Y199" i="12"/>
  <c r="X199" i="12"/>
  <c r="W199" i="12"/>
  <c r="R199" i="12"/>
  <c r="Z199" i="12"/>
  <c r="U199" i="12"/>
  <c r="S199" i="12"/>
  <c r="T199" i="12"/>
  <c r="Q199" i="12"/>
  <c r="AA199" i="12"/>
  <c r="P199" i="12"/>
  <c r="O199" i="12"/>
  <c r="V199" i="12"/>
  <c r="I199" i="12"/>
  <c r="M199" i="12"/>
  <c r="L199" i="12"/>
  <c r="K199" i="12"/>
  <c r="N199" i="12"/>
  <c r="J199" i="12"/>
  <c r="H199" i="12"/>
  <c r="F199" i="12"/>
  <c r="AE191" i="12"/>
  <c r="AD191" i="12"/>
  <c r="Z191" i="12"/>
  <c r="AA191" i="12"/>
  <c r="AC191" i="12"/>
  <c r="Y191" i="12"/>
  <c r="X191" i="12"/>
  <c r="R191" i="12"/>
  <c r="S191" i="12"/>
  <c r="T191" i="12"/>
  <c r="Q191" i="12"/>
  <c r="W191" i="12"/>
  <c r="AB191" i="12"/>
  <c r="V191" i="12"/>
  <c r="U191" i="12"/>
  <c r="I191" i="12"/>
  <c r="P191" i="12"/>
  <c r="O191" i="12"/>
  <c r="N191" i="12"/>
  <c r="K191" i="12"/>
  <c r="M191" i="12"/>
  <c r="J191" i="12"/>
  <c r="L191" i="12"/>
  <c r="H191" i="12"/>
  <c r="F191" i="12"/>
  <c r="AE183" i="12"/>
  <c r="AC183" i="12"/>
  <c r="AD183" i="12"/>
  <c r="AA183" i="12"/>
  <c r="AB183" i="12"/>
  <c r="Y183" i="12"/>
  <c r="X183" i="12"/>
  <c r="Z183" i="12"/>
  <c r="R183" i="12"/>
  <c r="V183" i="12"/>
  <c r="S183" i="12"/>
  <c r="T183" i="12"/>
  <c r="Q183" i="12"/>
  <c r="W183" i="12"/>
  <c r="U183" i="12"/>
  <c r="O183" i="12"/>
  <c r="I183" i="12"/>
  <c r="P183" i="12"/>
  <c r="N183" i="12"/>
  <c r="K183" i="12"/>
  <c r="M183" i="12"/>
  <c r="J183" i="12"/>
  <c r="L183" i="12"/>
  <c r="F183" i="12"/>
  <c r="AD175" i="12"/>
  <c r="AB175" i="12"/>
  <c r="AA175" i="12"/>
  <c r="AC175" i="12"/>
  <c r="Z175" i="12"/>
  <c r="Y175" i="12"/>
  <c r="X175" i="12"/>
  <c r="V175" i="12"/>
  <c r="W175" i="12"/>
  <c r="R175" i="12"/>
  <c r="S175" i="12"/>
  <c r="AE175" i="12"/>
  <c r="U175" i="12"/>
  <c r="T175" i="12"/>
  <c r="I175" i="12"/>
  <c r="P175" i="12"/>
  <c r="K175" i="12"/>
  <c r="Q175" i="12"/>
  <c r="L175" i="12"/>
  <c r="O175" i="12"/>
  <c r="N175" i="12"/>
  <c r="F175" i="12"/>
  <c r="M175" i="12"/>
  <c r="H175" i="12"/>
  <c r="AE167" i="12"/>
  <c r="AC167" i="12"/>
  <c r="AD167" i="12"/>
  <c r="AB167" i="12"/>
  <c r="Z167" i="12"/>
  <c r="Y167" i="12"/>
  <c r="X167" i="12"/>
  <c r="AA167" i="12"/>
  <c r="T167" i="12"/>
  <c r="R167" i="12"/>
  <c r="V167" i="12"/>
  <c r="U167" i="12"/>
  <c r="S167" i="12"/>
  <c r="W167" i="12"/>
  <c r="Q167" i="12"/>
  <c r="P167" i="12"/>
  <c r="N167" i="12"/>
  <c r="I167" i="12"/>
  <c r="M167" i="12"/>
  <c r="L167" i="12"/>
  <c r="O167" i="12"/>
  <c r="K167" i="12"/>
  <c r="H167" i="12"/>
  <c r="J167" i="12"/>
  <c r="F167" i="12"/>
  <c r="AD159" i="12"/>
  <c r="AE159" i="12"/>
  <c r="Z159" i="12"/>
  <c r="AA159" i="12"/>
  <c r="Y159" i="12"/>
  <c r="X159" i="12"/>
  <c r="AC159" i="12"/>
  <c r="AB159" i="12"/>
  <c r="V159" i="12"/>
  <c r="R159" i="12"/>
  <c r="S159" i="12"/>
  <c r="T159" i="12"/>
  <c r="W159" i="12"/>
  <c r="N159" i="12"/>
  <c r="U159" i="12"/>
  <c r="I159" i="12"/>
  <c r="P159" i="12"/>
  <c r="O159" i="12"/>
  <c r="L159" i="12"/>
  <c r="Q159" i="12"/>
  <c r="K159" i="12"/>
  <c r="J159" i="12"/>
  <c r="M159" i="12"/>
  <c r="H159" i="12"/>
  <c r="F159" i="12"/>
  <c r="AE151" i="12"/>
  <c r="AD151" i="12"/>
  <c r="AC151" i="12"/>
  <c r="AA151" i="12"/>
  <c r="AB151" i="12"/>
  <c r="Z151" i="12"/>
  <c r="Y151" i="12"/>
  <c r="X151" i="12"/>
  <c r="U151" i="12"/>
  <c r="R151" i="12"/>
  <c r="S151" i="12"/>
  <c r="V151" i="12"/>
  <c r="Q151" i="12"/>
  <c r="T151" i="12"/>
  <c r="W151" i="12"/>
  <c r="P151" i="12"/>
  <c r="I151" i="12"/>
  <c r="N151" i="12"/>
  <c r="O151" i="12"/>
  <c r="M151" i="12"/>
  <c r="L151" i="12"/>
  <c r="J151" i="12"/>
  <c r="H151" i="12"/>
  <c r="K151" i="12"/>
  <c r="F151" i="12"/>
  <c r="AD143" i="12"/>
  <c r="AB143" i="12"/>
  <c r="AE143" i="12"/>
  <c r="AC143" i="12"/>
  <c r="AA143" i="12"/>
  <c r="Y143" i="12"/>
  <c r="X143" i="12"/>
  <c r="W143" i="12"/>
  <c r="V143" i="12"/>
  <c r="Z143" i="12"/>
  <c r="R143" i="12"/>
  <c r="U143" i="12"/>
  <c r="T143" i="12"/>
  <c r="S143" i="12"/>
  <c r="O143" i="12"/>
  <c r="N143" i="12"/>
  <c r="I143" i="12"/>
  <c r="Q143" i="12"/>
  <c r="K143" i="12"/>
  <c r="M143" i="12"/>
  <c r="H143" i="12"/>
  <c r="P143" i="12"/>
  <c r="L143" i="12"/>
  <c r="F143" i="12"/>
  <c r="J143" i="12"/>
  <c r="AD135" i="12"/>
  <c r="AC135" i="12"/>
  <c r="AE135" i="12"/>
  <c r="AB135" i="12"/>
  <c r="Y135" i="12"/>
  <c r="X135" i="12"/>
  <c r="AA135" i="12"/>
  <c r="Z135" i="12"/>
  <c r="W135" i="12"/>
  <c r="R135" i="12"/>
  <c r="S135" i="12"/>
  <c r="V135" i="12"/>
  <c r="T135" i="12"/>
  <c r="U135" i="12"/>
  <c r="Q135" i="12"/>
  <c r="P135" i="12"/>
  <c r="O135" i="12"/>
  <c r="I135" i="12"/>
  <c r="M135" i="12"/>
  <c r="L135" i="12"/>
  <c r="N135" i="12"/>
  <c r="H135" i="12"/>
  <c r="J135" i="12"/>
  <c r="F135" i="12"/>
  <c r="K135" i="12"/>
  <c r="AE127" i="12"/>
  <c r="AD127" i="12"/>
  <c r="AC127" i="12"/>
  <c r="Z127" i="12"/>
  <c r="AA127" i="12"/>
  <c r="Y127" i="12"/>
  <c r="X127" i="12"/>
  <c r="R127" i="12"/>
  <c r="S127" i="12"/>
  <c r="W127" i="12"/>
  <c r="V127" i="12"/>
  <c r="AB127" i="12"/>
  <c r="U127" i="12"/>
  <c r="T127" i="12"/>
  <c r="O127" i="12"/>
  <c r="I127" i="12"/>
  <c r="L127" i="12"/>
  <c r="Q127" i="12"/>
  <c r="P127" i="12"/>
  <c r="M127" i="12"/>
  <c r="K127" i="12"/>
  <c r="J127" i="12"/>
  <c r="H127" i="12"/>
  <c r="F127" i="12"/>
  <c r="N127" i="12"/>
  <c r="AE119" i="12"/>
  <c r="AD119" i="12"/>
  <c r="AC119" i="12"/>
  <c r="AA119" i="12"/>
  <c r="Y119" i="12"/>
  <c r="X119" i="12"/>
  <c r="AB119" i="12"/>
  <c r="Z119" i="12"/>
  <c r="R119" i="12"/>
  <c r="S119" i="12"/>
  <c r="U119" i="12"/>
  <c r="T119" i="12"/>
  <c r="Q119" i="12"/>
  <c r="W119" i="12"/>
  <c r="V119" i="12"/>
  <c r="O119" i="12"/>
  <c r="I119" i="12"/>
  <c r="N119" i="12"/>
  <c r="P119" i="12"/>
  <c r="M119" i="12"/>
  <c r="J119" i="12"/>
  <c r="H119" i="12"/>
  <c r="L119" i="12"/>
  <c r="F119" i="12"/>
  <c r="K119" i="12"/>
  <c r="AE111" i="12"/>
  <c r="AD111" i="12"/>
  <c r="AB111" i="12"/>
  <c r="AA111" i="12"/>
  <c r="AC111" i="12"/>
  <c r="Z111" i="12"/>
  <c r="Y111" i="12"/>
  <c r="X111" i="12"/>
  <c r="V111" i="12"/>
  <c r="W111" i="12"/>
  <c r="T111" i="12"/>
  <c r="R111" i="12"/>
  <c r="S111" i="12"/>
  <c r="P111" i="12"/>
  <c r="Q111" i="12"/>
  <c r="I111" i="12"/>
  <c r="O111" i="12"/>
  <c r="K111" i="12"/>
  <c r="M111" i="12"/>
  <c r="L111" i="12"/>
  <c r="U111" i="12"/>
  <c r="H111" i="12"/>
  <c r="N111" i="12"/>
  <c r="J111" i="12"/>
  <c r="F111" i="12"/>
  <c r="AE103" i="12"/>
  <c r="AC103" i="12"/>
  <c r="AD103" i="12"/>
  <c r="Z103" i="12"/>
  <c r="AB103" i="12"/>
  <c r="Y103" i="12"/>
  <c r="X103" i="12"/>
  <c r="AA103" i="12"/>
  <c r="R103" i="12"/>
  <c r="W103" i="12"/>
  <c r="S103" i="12"/>
  <c r="Q103" i="12"/>
  <c r="U103" i="12"/>
  <c r="N103" i="12"/>
  <c r="P103" i="12"/>
  <c r="I103" i="12"/>
  <c r="V103" i="12"/>
  <c r="O103" i="12"/>
  <c r="M103" i="12"/>
  <c r="L103" i="12"/>
  <c r="T103" i="12"/>
  <c r="H103" i="12"/>
  <c r="K103" i="12"/>
  <c r="J103" i="12"/>
  <c r="F103" i="12"/>
  <c r="AE95" i="12"/>
  <c r="AD95" i="12"/>
  <c r="AC95" i="12"/>
  <c r="Z95" i="12"/>
  <c r="AA95" i="12"/>
  <c r="AB95" i="12"/>
  <c r="Y95" i="12"/>
  <c r="X95" i="12"/>
  <c r="W95" i="12"/>
  <c r="R95" i="12"/>
  <c r="S95" i="12"/>
  <c r="T95" i="12"/>
  <c r="V95" i="12"/>
  <c r="N95" i="12"/>
  <c r="I95" i="12"/>
  <c r="U95" i="12"/>
  <c r="Q95" i="12"/>
  <c r="P95" i="12"/>
  <c r="O95" i="12"/>
  <c r="L95" i="12"/>
  <c r="K95" i="12"/>
  <c r="M95" i="12"/>
  <c r="J95" i="12"/>
  <c r="H95" i="12"/>
  <c r="F95" i="12"/>
  <c r="AE87" i="12"/>
  <c r="AD87" i="12"/>
  <c r="AC87" i="12"/>
  <c r="AA87" i="12"/>
  <c r="Y87" i="12"/>
  <c r="X87" i="12"/>
  <c r="Z87" i="12"/>
  <c r="AB87" i="12"/>
  <c r="U87" i="12"/>
  <c r="R87" i="12"/>
  <c r="S87" i="12"/>
  <c r="W87" i="12"/>
  <c r="V87" i="12"/>
  <c r="T87" i="12"/>
  <c r="Q87" i="12"/>
  <c r="N87" i="12"/>
  <c r="I87" i="12"/>
  <c r="O87" i="12"/>
  <c r="P87" i="12"/>
  <c r="L87" i="12"/>
  <c r="M87" i="12"/>
  <c r="J87" i="12"/>
  <c r="H87" i="12"/>
  <c r="K87" i="12"/>
  <c r="F87" i="12"/>
  <c r="AE79" i="12"/>
  <c r="AD79" i="12"/>
  <c r="AB79" i="12"/>
  <c r="AC79" i="12"/>
  <c r="AA79" i="12"/>
  <c r="Y79" i="12"/>
  <c r="X79" i="12"/>
  <c r="W79" i="12"/>
  <c r="V79" i="12"/>
  <c r="T79" i="12"/>
  <c r="R79" i="12"/>
  <c r="U79" i="12"/>
  <c r="S79" i="12"/>
  <c r="Z79" i="12"/>
  <c r="O79" i="12"/>
  <c r="Q79" i="12"/>
  <c r="N79" i="12"/>
  <c r="I79" i="12"/>
  <c r="P79" i="12"/>
  <c r="K79" i="12"/>
  <c r="M79" i="12"/>
  <c r="H79" i="12"/>
  <c r="L79" i="12"/>
  <c r="J79" i="12"/>
  <c r="F79" i="12"/>
  <c r="AD71" i="12"/>
  <c r="AC71" i="12"/>
  <c r="AE71" i="12"/>
  <c r="Y71" i="12"/>
  <c r="Z71" i="12"/>
  <c r="X71" i="12"/>
  <c r="AB71" i="12"/>
  <c r="W71" i="12"/>
  <c r="AA71" i="12"/>
  <c r="R71" i="12"/>
  <c r="S71" i="12"/>
  <c r="V71" i="12"/>
  <c r="U71" i="12"/>
  <c r="Q71" i="12"/>
  <c r="T71" i="12"/>
  <c r="P71" i="12"/>
  <c r="O71" i="12"/>
  <c r="I71" i="12"/>
  <c r="L71" i="12"/>
  <c r="K71" i="12"/>
  <c r="H71" i="12"/>
  <c r="M71" i="12"/>
  <c r="J71" i="12"/>
  <c r="N71" i="12"/>
  <c r="F71" i="12"/>
  <c r="AD63" i="12"/>
  <c r="AC63" i="12"/>
  <c r="Z63" i="12"/>
  <c r="AA63" i="12"/>
  <c r="AB63" i="12"/>
  <c r="Y63" i="12"/>
  <c r="X63" i="12"/>
  <c r="AE63" i="12"/>
  <c r="R63" i="12"/>
  <c r="W63" i="12"/>
  <c r="V63" i="12"/>
  <c r="S63" i="12"/>
  <c r="T63" i="12"/>
  <c r="U63" i="12"/>
  <c r="Q63" i="12"/>
  <c r="M63" i="12"/>
  <c r="I63" i="12"/>
  <c r="N63" i="12"/>
  <c r="P63" i="12"/>
  <c r="K63" i="12"/>
  <c r="L63" i="12"/>
  <c r="J63" i="12"/>
  <c r="O63" i="12"/>
  <c r="H63" i="12"/>
  <c r="F63" i="12"/>
  <c r="AD55" i="12"/>
  <c r="AC55" i="12"/>
  <c r="AE55" i="12"/>
  <c r="AA55" i="12"/>
  <c r="Y55" i="12"/>
  <c r="X55" i="12"/>
  <c r="AB55" i="12"/>
  <c r="Z55" i="12"/>
  <c r="W55" i="12"/>
  <c r="R55" i="12"/>
  <c r="S55" i="12"/>
  <c r="U55" i="12"/>
  <c r="T55" i="12"/>
  <c r="Q55" i="12"/>
  <c r="P55" i="12"/>
  <c r="I55" i="12"/>
  <c r="L55" i="12"/>
  <c r="V55" i="12"/>
  <c r="O55" i="12"/>
  <c r="K55" i="12"/>
  <c r="N55" i="12"/>
  <c r="H55" i="12"/>
  <c r="M55" i="12"/>
  <c r="J55" i="12"/>
  <c r="F55" i="12"/>
  <c r="F393" i="12"/>
  <c r="F361" i="12"/>
  <c r="F329" i="12"/>
  <c r="F297" i="12"/>
  <c r="F265" i="12"/>
  <c r="F233" i="12"/>
  <c r="F201" i="12"/>
  <c r="F169" i="12"/>
  <c r="F137" i="12"/>
  <c r="F105" i="12"/>
  <c r="F73" i="12"/>
  <c r="G359" i="12"/>
  <c r="G295" i="12"/>
  <c r="G231" i="12"/>
  <c r="G167" i="12"/>
  <c r="G103" i="12"/>
  <c r="H375" i="12"/>
  <c r="H290" i="12"/>
  <c r="H205" i="12"/>
  <c r="H89" i="12"/>
  <c r="I239" i="12"/>
  <c r="J389" i="12"/>
  <c r="L369" i="12"/>
  <c r="P153" i="12"/>
  <c r="AC397" i="12"/>
  <c r="AE397" i="12"/>
  <c r="AB397" i="12"/>
  <c r="AD397" i="12"/>
  <c r="AA397" i="12"/>
  <c r="Z397" i="12"/>
  <c r="Y397" i="12"/>
  <c r="Q397" i="12"/>
  <c r="T397" i="12"/>
  <c r="S397" i="12"/>
  <c r="O397" i="12"/>
  <c r="R397" i="12"/>
  <c r="V397" i="12"/>
  <c r="U397" i="12"/>
  <c r="M397" i="12"/>
  <c r="K397" i="12"/>
  <c r="L397" i="12"/>
  <c r="P397" i="12"/>
  <c r="X397" i="12"/>
  <c r="N397" i="12"/>
  <c r="J397" i="12"/>
  <c r="I397" i="12"/>
  <c r="W397" i="12"/>
  <c r="F397" i="12"/>
  <c r="G397" i="12"/>
  <c r="AC325" i="12"/>
  <c r="AE325" i="12"/>
  <c r="AD325" i="12"/>
  <c r="AB325" i="12"/>
  <c r="Z325" i="12"/>
  <c r="AA325" i="12"/>
  <c r="W325" i="12"/>
  <c r="V325" i="12"/>
  <c r="Q325" i="12"/>
  <c r="T325" i="12"/>
  <c r="X325" i="12"/>
  <c r="U325" i="12"/>
  <c r="S325" i="12"/>
  <c r="O325" i="12"/>
  <c r="R325" i="12"/>
  <c r="L325" i="12"/>
  <c r="M325" i="12"/>
  <c r="K325" i="12"/>
  <c r="P325" i="12"/>
  <c r="N325" i="12"/>
  <c r="Y325" i="12"/>
  <c r="I325" i="12"/>
  <c r="J325" i="12"/>
  <c r="F325" i="12"/>
  <c r="G325" i="12"/>
  <c r="H325" i="12"/>
  <c r="AC253" i="12"/>
  <c r="AD253" i="12"/>
  <c r="AB253" i="12"/>
  <c r="AE253" i="12"/>
  <c r="AA253" i="12"/>
  <c r="Y253" i="12"/>
  <c r="X253" i="12"/>
  <c r="U253" i="12"/>
  <c r="Q253" i="12"/>
  <c r="V253" i="12"/>
  <c r="T253" i="12"/>
  <c r="W253" i="12"/>
  <c r="S253" i="12"/>
  <c r="Z253" i="12"/>
  <c r="O253" i="12"/>
  <c r="L253" i="12"/>
  <c r="P253" i="12"/>
  <c r="N253" i="12"/>
  <c r="M253" i="12"/>
  <c r="K253" i="12"/>
  <c r="R253" i="12"/>
  <c r="I253" i="12"/>
  <c r="J253" i="12"/>
  <c r="H253" i="12"/>
  <c r="F253" i="12"/>
  <c r="G253" i="12"/>
  <c r="AE197" i="12"/>
  <c r="AC197" i="12"/>
  <c r="AD197" i="12"/>
  <c r="AB197" i="12"/>
  <c r="AA197" i="12"/>
  <c r="Z197" i="12"/>
  <c r="V197" i="12"/>
  <c r="W197" i="12"/>
  <c r="Q197" i="12"/>
  <c r="T197" i="12"/>
  <c r="R197" i="12"/>
  <c r="X197" i="12"/>
  <c r="U197" i="12"/>
  <c r="S197" i="12"/>
  <c r="O197" i="12"/>
  <c r="Y197" i="12"/>
  <c r="L197" i="12"/>
  <c r="M197" i="12"/>
  <c r="K197" i="12"/>
  <c r="N197" i="12"/>
  <c r="P197" i="12"/>
  <c r="J197" i="12"/>
  <c r="F197" i="12"/>
  <c r="I197" i="12"/>
  <c r="G197" i="12"/>
  <c r="H197" i="12"/>
  <c r="AC165" i="12"/>
  <c r="AE165" i="12"/>
  <c r="AD165" i="12"/>
  <c r="AB165" i="12"/>
  <c r="AA165" i="12"/>
  <c r="Z165" i="12"/>
  <c r="Y165" i="12"/>
  <c r="V165" i="12"/>
  <c r="T165" i="12"/>
  <c r="W165" i="12"/>
  <c r="Q165" i="12"/>
  <c r="R165" i="12"/>
  <c r="U165" i="12"/>
  <c r="S165" i="12"/>
  <c r="O165" i="12"/>
  <c r="L165" i="12"/>
  <c r="X165" i="12"/>
  <c r="M165" i="12"/>
  <c r="P165" i="12"/>
  <c r="K165" i="12"/>
  <c r="N165" i="12"/>
  <c r="I165" i="12"/>
  <c r="H165" i="12"/>
  <c r="F165" i="12"/>
  <c r="J165" i="12"/>
  <c r="G165" i="12"/>
  <c r="AE133" i="12"/>
  <c r="AC133" i="12"/>
  <c r="AD133" i="12"/>
  <c r="AB133" i="12"/>
  <c r="AA133" i="12"/>
  <c r="Z133" i="12"/>
  <c r="V133" i="12"/>
  <c r="T133" i="12"/>
  <c r="Q133" i="12"/>
  <c r="X133" i="12"/>
  <c r="R133" i="12"/>
  <c r="Y133" i="12"/>
  <c r="S133" i="12"/>
  <c r="O133" i="12"/>
  <c r="L133" i="12"/>
  <c r="M133" i="12"/>
  <c r="W133" i="12"/>
  <c r="K133" i="12"/>
  <c r="U133" i="12"/>
  <c r="N133" i="12"/>
  <c r="P133" i="12"/>
  <c r="H133" i="12"/>
  <c r="F133" i="12"/>
  <c r="G133" i="12"/>
  <c r="AD117" i="12"/>
  <c r="AC117" i="12"/>
  <c r="AE117" i="12"/>
  <c r="AB117" i="12"/>
  <c r="AA117" i="12"/>
  <c r="Z117" i="12"/>
  <c r="Y117" i="12"/>
  <c r="W117" i="12"/>
  <c r="V117" i="12"/>
  <c r="T117" i="12"/>
  <c r="X117" i="12"/>
  <c r="U117" i="12"/>
  <c r="Q117" i="12"/>
  <c r="R117" i="12"/>
  <c r="S117" i="12"/>
  <c r="O117" i="12"/>
  <c r="L117" i="12"/>
  <c r="P117" i="12"/>
  <c r="M117" i="12"/>
  <c r="N117" i="12"/>
  <c r="K117" i="12"/>
  <c r="J117" i="12"/>
  <c r="I117" i="12"/>
  <c r="H117" i="12"/>
  <c r="F117" i="12"/>
  <c r="G117" i="12"/>
  <c r="AC101" i="12"/>
  <c r="AD101" i="12"/>
  <c r="AB101" i="12"/>
  <c r="AA101" i="12"/>
  <c r="Z101" i="12"/>
  <c r="Y101" i="12"/>
  <c r="V101" i="12"/>
  <c r="T101" i="12"/>
  <c r="AE101" i="12"/>
  <c r="Q101" i="12"/>
  <c r="R101" i="12"/>
  <c r="X101" i="12"/>
  <c r="U101" i="12"/>
  <c r="S101" i="12"/>
  <c r="O101" i="12"/>
  <c r="L101" i="12"/>
  <c r="M101" i="12"/>
  <c r="N101" i="12"/>
  <c r="K101" i="12"/>
  <c r="P101" i="12"/>
  <c r="W101" i="12"/>
  <c r="I101" i="12"/>
  <c r="H101" i="12"/>
  <c r="F101" i="12"/>
  <c r="G101" i="12"/>
  <c r="J101" i="12"/>
  <c r="AE406" i="12"/>
  <c r="AC406" i="12"/>
  <c r="AD406" i="12"/>
  <c r="W406" i="12"/>
  <c r="AA406" i="12"/>
  <c r="V406" i="12"/>
  <c r="X406" i="12"/>
  <c r="AB406" i="12"/>
  <c r="Y406" i="12"/>
  <c r="Q406" i="12"/>
  <c r="Z406" i="12"/>
  <c r="U406" i="12"/>
  <c r="R406" i="12"/>
  <c r="P406" i="12"/>
  <c r="N406" i="12"/>
  <c r="T406" i="12"/>
  <c r="S406" i="12"/>
  <c r="O406" i="12"/>
  <c r="M406" i="12"/>
  <c r="L406" i="12"/>
  <c r="J406" i="12"/>
  <c r="I406" i="12"/>
  <c r="F406" i="12"/>
  <c r="H406" i="12"/>
  <c r="G406" i="12"/>
  <c r="K406" i="12"/>
  <c r="AE398" i="12"/>
  <c r="AD398" i="12"/>
  <c r="AC398" i="12"/>
  <c r="Z398" i="12"/>
  <c r="AB398" i="12"/>
  <c r="W398" i="12"/>
  <c r="V398" i="12"/>
  <c r="U398" i="12"/>
  <c r="Q398" i="12"/>
  <c r="X398" i="12"/>
  <c r="P398" i="12"/>
  <c r="Y398" i="12"/>
  <c r="R398" i="12"/>
  <c r="AA398" i="12"/>
  <c r="T398" i="12"/>
  <c r="S398" i="12"/>
  <c r="M398" i="12"/>
  <c r="N398" i="12"/>
  <c r="O398" i="12"/>
  <c r="L398" i="12"/>
  <c r="K398" i="12"/>
  <c r="J398" i="12"/>
  <c r="I398" i="12"/>
  <c r="F398" i="12"/>
  <c r="G398" i="12"/>
  <c r="H398" i="12"/>
  <c r="AE390" i="12"/>
  <c r="AD390" i="12"/>
  <c r="AB390" i="12"/>
  <c r="AA390" i="12"/>
  <c r="AC390" i="12"/>
  <c r="Z390" i="12"/>
  <c r="Y390" i="12"/>
  <c r="W390" i="12"/>
  <c r="V390" i="12"/>
  <c r="X390" i="12"/>
  <c r="Q390" i="12"/>
  <c r="P390" i="12"/>
  <c r="R390" i="12"/>
  <c r="O390" i="12"/>
  <c r="U390" i="12"/>
  <c r="T390" i="12"/>
  <c r="S390" i="12"/>
  <c r="N390" i="12"/>
  <c r="M390" i="12"/>
  <c r="L390" i="12"/>
  <c r="K390" i="12"/>
  <c r="I390" i="12"/>
  <c r="H390" i="12"/>
  <c r="F390" i="12"/>
  <c r="G390" i="12"/>
  <c r="J390" i="12"/>
  <c r="AE382" i="12"/>
  <c r="AC382" i="12"/>
  <c r="AB382" i="12"/>
  <c r="AA382" i="12"/>
  <c r="Z382" i="12"/>
  <c r="Y382" i="12"/>
  <c r="W382" i="12"/>
  <c r="V382" i="12"/>
  <c r="AD382" i="12"/>
  <c r="U382" i="12"/>
  <c r="Q382" i="12"/>
  <c r="P382" i="12"/>
  <c r="X382" i="12"/>
  <c r="R382" i="12"/>
  <c r="O382" i="12"/>
  <c r="T382" i="12"/>
  <c r="N382" i="12"/>
  <c r="M382" i="12"/>
  <c r="S382" i="12"/>
  <c r="L382" i="12"/>
  <c r="I382" i="12"/>
  <c r="K382" i="12"/>
  <c r="J382" i="12"/>
  <c r="H382" i="12"/>
  <c r="F382" i="12"/>
  <c r="G382" i="12"/>
  <c r="AE374" i="12"/>
  <c r="AD374" i="12"/>
  <c r="AC374" i="12"/>
  <c r="AB374" i="12"/>
  <c r="Z374" i="12"/>
  <c r="AA374" i="12"/>
  <c r="W374" i="12"/>
  <c r="X374" i="12"/>
  <c r="V374" i="12"/>
  <c r="Y374" i="12"/>
  <c r="Q374" i="12"/>
  <c r="U374" i="12"/>
  <c r="R374" i="12"/>
  <c r="P374" i="12"/>
  <c r="T374" i="12"/>
  <c r="S374" i="12"/>
  <c r="N374" i="12"/>
  <c r="O374" i="12"/>
  <c r="M374" i="12"/>
  <c r="J374" i="12"/>
  <c r="K374" i="12"/>
  <c r="I374" i="12"/>
  <c r="L374" i="12"/>
  <c r="F374" i="12"/>
  <c r="H374" i="12"/>
  <c r="G374" i="12"/>
  <c r="AE366" i="12"/>
  <c r="AC366" i="12"/>
  <c r="AA366" i="12"/>
  <c r="Z366" i="12"/>
  <c r="AB366" i="12"/>
  <c r="AD366" i="12"/>
  <c r="Y366" i="12"/>
  <c r="W366" i="12"/>
  <c r="X366" i="12"/>
  <c r="V366" i="12"/>
  <c r="U366" i="12"/>
  <c r="Q366" i="12"/>
  <c r="P366" i="12"/>
  <c r="T366" i="12"/>
  <c r="S366" i="12"/>
  <c r="O366" i="12"/>
  <c r="M366" i="12"/>
  <c r="R366" i="12"/>
  <c r="N366" i="12"/>
  <c r="L366" i="12"/>
  <c r="J366" i="12"/>
  <c r="I366" i="12"/>
  <c r="K366" i="12"/>
  <c r="F366" i="12"/>
  <c r="G366" i="12"/>
  <c r="H366" i="12"/>
  <c r="AE358" i="12"/>
  <c r="AD358" i="12"/>
  <c r="AC358" i="12"/>
  <c r="AB358" i="12"/>
  <c r="AA358" i="12"/>
  <c r="V358" i="12"/>
  <c r="Z358" i="12"/>
  <c r="W358" i="12"/>
  <c r="Y358" i="12"/>
  <c r="Q358" i="12"/>
  <c r="X358" i="12"/>
  <c r="P358" i="12"/>
  <c r="R358" i="12"/>
  <c r="T358" i="12"/>
  <c r="S358" i="12"/>
  <c r="O358" i="12"/>
  <c r="N358" i="12"/>
  <c r="M358" i="12"/>
  <c r="U358" i="12"/>
  <c r="K358" i="12"/>
  <c r="I358" i="12"/>
  <c r="L358" i="12"/>
  <c r="J358" i="12"/>
  <c r="H358" i="12"/>
  <c r="F358" i="12"/>
  <c r="G358" i="12"/>
  <c r="AE350" i="12"/>
  <c r="AD350" i="12"/>
  <c r="AB350" i="12"/>
  <c r="AA350" i="12"/>
  <c r="AC350" i="12"/>
  <c r="Z350" i="12"/>
  <c r="V350" i="12"/>
  <c r="W350" i="12"/>
  <c r="X350" i="12"/>
  <c r="Y350" i="12"/>
  <c r="U350" i="12"/>
  <c r="Q350" i="12"/>
  <c r="P350" i="12"/>
  <c r="N350" i="12"/>
  <c r="R350" i="12"/>
  <c r="S350" i="12"/>
  <c r="O350" i="12"/>
  <c r="T350" i="12"/>
  <c r="M350" i="12"/>
  <c r="L350" i="12"/>
  <c r="I350" i="12"/>
  <c r="J350" i="12"/>
  <c r="K350" i="12"/>
  <c r="H350" i="12"/>
  <c r="F350" i="12"/>
  <c r="G350" i="12"/>
  <c r="AE342" i="12"/>
  <c r="AD342" i="12"/>
  <c r="AC342" i="12"/>
  <c r="AB342" i="12"/>
  <c r="AA342" i="12"/>
  <c r="V342" i="12"/>
  <c r="Z342" i="12"/>
  <c r="W342" i="12"/>
  <c r="Y342" i="12"/>
  <c r="X342" i="12"/>
  <c r="Q342" i="12"/>
  <c r="U342" i="12"/>
  <c r="R342" i="12"/>
  <c r="P342" i="12"/>
  <c r="N342" i="12"/>
  <c r="S342" i="12"/>
  <c r="T342" i="12"/>
  <c r="O342" i="12"/>
  <c r="K342" i="12"/>
  <c r="J342" i="12"/>
  <c r="L342" i="12"/>
  <c r="I342" i="12"/>
  <c r="M342" i="12"/>
  <c r="F342" i="12"/>
  <c r="H342" i="12"/>
  <c r="G342" i="12"/>
  <c r="AE334" i="12"/>
  <c r="AD334" i="12"/>
  <c r="AC334" i="12"/>
  <c r="AB334" i="12"/>
  <c r="Z334" i="12"/>
  <c r="AA334" i="12"/>
  <c r="V334" i="12"/>
  <c r="W334" i="12"/>
  <c r="Y334" i="12"/>
  <c r="U334" i="12"/>
  <c r="Q334" i="12"/>
  <c r="P334" i="12"/>
  <c r="X334" i="12"/>
  <c r="T334" i="12"/>
  <c r="S334" i="12"/>
  <c r="R334" i="12"/>
  <c r="M334" i="12"/>
  <c r="L334" i="12"/>
  <c r="N334" i="12"/>
  <c r="O334" i="12"/>
  <c r="J334" i="12"/>
  <c r="I334" i="12"/>
  <c r="F334" i="12"/>
  <c r="G334" i="12"/>
  <c r="H334" i="12"/>
  <c r="AE326" i="12"/>
  <c r="AC326" i="12"/>
  <c r="AD326" i="12"/>
  <c r="AB326" i="12"/>
  <c r="Y326" i="12"/>
  <c r="V326" i="12"/>
  <c r="W326" i="12"/>
  <c r="AA326" i="12"/>
  <c r="Q326" i="12"/>
  <c r="P326" i="12"/>
  <c r="R326" i="12"/>
  <c r="Z326" i="12"/>
  <c r="O326" i="12"/>
  <c r="T326" i="12"/>
  <c r="S326" i="12"/>
  <c r="X326" i="12"/>
  <c r="N326" i="12"/>
  <c r="U326" i="12"/>
  <c r="L326" i="12"/>
  <c r="M326" i="12"/>
  <c r="I326" i="12"/>
  <c r="K326" i="12"/>
  <c r="H326" i="12"/>
  <c r="J326" i="12"/>
  <c r="F326" i="12"/>
  <c r="G326" i="12"/>
  <c r="AE318" i="12"/>
  <c r="AC318" i="12"/>
  <c r="AA318" i="12"/>
  <c r="AB318" i="12"/>
  <c r="Z318" i="12"/>
  <c r="V318" i="12"/>
  <c r="Y318" i="12"/>
  <c r="W318" i="12"/>
  <c r="U318" i="12"/>
  <c r="Q318" i="12"/>
  <c r="X318" i="12"/>
  <c r="P318" i="12"/>
  <c r="AD318" i="12"/>
  <c r="O318" i="12"/>
  <c r="R318" i="12"/>
  <c r="M318" i="12"/>
  <c r="T318" i="12"/>
  <c r="L318" i="12"/>
  <c r="N318" i="12"/>
  <c r="K318" i="12"/>
  <c r="I318" i="12"/>
  <c r="S318" i="12"/>
  <c r="J318" i="12"/>
  <c r="H318" i="12"/>
  <c r="F318" i="12"/>
  <c r="G318" i="12"/>
  <c r="AE310" i="12"/>
  <c r="AD310" i="12"/>
  <c r="AC310" i="12"/>
  <c r="AB310" i="12"/>
  <c r="V310" i="12"/>
  <c r="AA310" i="12"/>
  <c r="W310" i="12"/>
  <c r="X310" i="12"/>
  <c r="Z310" i="12"/>
  <c r="Q310" i="12"/>
  <c r="U310" i="12"/>
  <c r="Y310" i="12"/>
  <c r="R310" i="12"/>
  <c r="P310" i="12"/>
  <c r="T310" i="12"/>
  <c r="S310" i="12"/>
  <c r="O310" i="12"/>
  <c r="N310" i="12"/>
  <c r="L310" i="12"/>
  <c r="M310" i="12"/>
  <c r="J310" i="12"/>
  <c r="I310" i="12"/>
  <c r="K310" i="12"/>
  <c r="F310" i="12"/>
  <c r="H310" i="12"/>
  <c r="G310" i="12"/>
  <c r="AE302" i="12"/>
  <c r="AC302" i="12"/>
  <c r="AB302" i="12"/>
  <c r="Z302" i="12"/>
  <c r="AD302" i="12"/>
  <c r="AA302" i="12"/>
  <c r="V302" i="12"/>
  <c r="Y302" i="12"/>
  <c r="W302" i="12"/>
  <c r="X302" i="12"/>
  <c r="U302" i="12"/>
  <c r="Q302" i="12"/>
  <c r="P302" i="12"/>
  <c r="T302" i="12"/>
  <c r="S302" i="12"/>
  <c r="R302" i="12"/>
  <c r="O302" i="12"/>
  <c r="M302" i="12"/>
  <c r="L302" i="12"/>
  <c r="N302" i="12"/>
  <c r="K302" i="12"/>
  <c r="J302" i="12"/>
  <c r="I302" i="12"/>
  <c r="F302" i="12"/>
  <c r="G302" i="12"/>
  <c r="H302" i="12"/>
  <c r="AE294" i="12"/>
  <c r="AD294" i="12"/>
  <c r="Z294" i="12"/>
  <c r="AB294" i="12"/>
  <c r="AC294" i="12"/>
  <c r="AA294" i="12"/>
  <c r="V294" i="12"/>
  <c r="W294" i="12"/>
  <c r="Y294" i="12"/>
  <c r="Q294" i="12"/>
  <c r="P294" i="12"/>
  <c r="R294" i="12"/>
  <c r="X294" i="12"/>
  <c r="T294" i="12"/>
  <c r="U294" i="12"/>
  <c r="O294" i="12"/>
  <c r="S294" i="12"/>
  <c r="N294" i="12"/>
  <c r="L294" i="12"/>
  <c r="I294" i="12"/>
  <c r="K294" i="12"/>
  <c r="M294" i="12"/>
  <c r="H294" i="12"/>
  <c r="F294" i="12"/>
  <c r="J294" i="12"/>
  <c r="G294" i="12"/>
  <c r="AE286" i="12"/>
  <c r="AD286" i="12"/>
  <c r="AC286" i="12"/>
  <c r="Z286" i="12"/>
  <c r="AB286" i="12"/>
  <c r="AA286" i="12"/>
  <c r="V286" i="12"/>
  <c r="W286" i="12"/>
  <c r="Y286" i="12"/>
  <c r="U286" i="12"/>
  <c r="Q286" i="12"/>
  <c r="P286" i="12"/>
  <c r="N286" i="12"/>
  <c r="S286" i="12"/>
  <c r="R286" i="12"/>
  <c r="M286" i="12"/>
  <c r="X286" i="12"/>
  <c r="O286" i="12"/>
  <c r="T286" i="12"/>
  <c r="L286" i="12"/>
  <c r="K286" i="12"/>
  <c r="I286" i="12"/>
  <c r="J286" i="12"/>
  <c r="H286" i="12"/>
  <c r="F286" i="12"/>
  <c r="G286" i="12"/>
  <c r="AE278" i="12"/>
  <c r="AC278" i="12"/>
  <c r="AD278" i="12"/>
  <c r="Z278" i="12"/>
  <c r="AB278" i="12"/>
  <c r="AA278" i="12"/>
  <c r="V278" i="12"/>
  <c r="W278" i="12"/>
  <c r="Y278" i="12"/>
  <c r="X278" i="12"/>
  <c r="Q278" i="12"/>
  <c r="U278" i="12"/>
  <c r="R278" i="12"/>
  <c r="P278" i="12"/>
  <c r="N278" i="12"/>
  <c r="T278" i="12"/>
  <c r="O278" i="12"/>
  <c r="S278" i="12"/>
  <c r="K278" i="12"/>
  <c r="J278" i="12"/>
  <c r="I278" i="12"/>
  <c r="F278" i="12"/>
  <c r="H278" i="12"/>
  <c r="G278" i="12"/>
  <c r="L278" i="12"/>
  <c r="M278" i="12"/>
  <c r="AE270" i="12"/>
  <c r="AD270" i="12"/>
  <c r="AC270" i="12"/>
  <c r="Z270" i="12"/>
  <c r="AB270" i="12"/>
  <c r="AA270" i="12"/>
  <c r="V270" i="12"/>
  <c r="W270" i="12"/>
  <c r="U270" i="12"/>
  <c r="X270" i="12"/>
  <c r="Q270" i="12"/>
  <c r="Y270" i="12"/>
  <c r="P270" i="12"/>
  <c r="R270" i="12"/>
  <c r="T270" i="12"/>
  <c r="S270" i="12"/>
  <c r="M270" i="12"/>
  <c r="L270" i="12"/>
  <c r="N270" i="12"/>
  <c r="O270" i="12"/>
  <c r="K270" i="12"/>
  <c r="J270" i="12"/>
  <c r="I270" i="12"/>
  <c r="F270" i="12"/>
  <c r="G270" i="12"/>
  <c r="H270" i="12"/>
  <c r="AC262" i="12"/>
  <c r="AE262" i="12"/>
  <c r="AB262" i="12"/>
  <c r="AD262" i="12"/>
  <c r="Z262" i="12"/>
  <c r="AA262" i="12"/>
  <c r="Y262" i="12"/>
  <c r="V262" i="12"/>
  <c r="W262" i="12"/>
  <c r="Q262" i="12"/>
  <c r="X262" i="12"/>
  <c r="P262" i="12"/>
  <c r="R262" i="12"/>
  <c r="O262" i="12"/>
  <c r="T262" i="12"/>
  <c r="S262" i="12"/>
  <c r="U262" i="12"/>
  <c r="N262" i="12"/>
  <c r="M262" i="12"/>
  <c r="L262" i="12"/>
  <c r="K262" i="12"/>
  <c r="I262" i="12"/>
  <c r="H262" i="12"/>
  <c r="F262" i="12"/>
  <c r="G262" i="12"/>
  <c r="J262" i="12"/>
  <c r="AD254" i="12"/>
  <c r="AE254" i="12"/>
  <c r="Z254" i="12"/>
  <c r="AA254" i="12"/>
  <c r="AB254" i="12"/>
  <c r="AC254" i="12"/>
  <c r="V254" i="12"/>
  <c r="Y254" i="12"/>
  <c r="W254" i="12"/>
  <c r="U254" i="12"/>
  <c r="Q254" i="12"/>
  <c r="P254" i="12"/>
  <c r="X254" i="12"/>
  <c r="R254" i="12"/>
  <c r="O254" i="12"/>
  <c r="N254" i="12"/>
  <c r="T254" i="12"/>
  <c r="M254" i="12"/>
  <c r="K254" i="12"/>
  <c r="S254" i="12"/>
  <c r="L254" i="12"/>
  <c r="I254" i="12"/>
  <c r="J254" i="12"/>
  <c r="H254" i="12"/>
  <c r="F254" i="12"/>
  <c r="G254" i="12"/>
  <c r="AE246" i="12"/>
  <c r="AD246" i="12"/>
  <c r="Z246" i="12"/>
  <c r="AB246" i="12"/>
  <c r="AC246" i="12"/>
  <c r="AA246" i="12"/>
  <c r="V246" i="12"/>
  <c r="W246" i="12"/>
  <c r="X246" i="12"/>
  <c r="Y246" i="12"/>
  <c r="Q246" i="12"/>
  <c r="U246" i="12"/>
  <c r="P246" i="12"/>
  <c r="T246" i="12"/>
  <c r="S246" i="12"/>
  <c r="R246" i="12"/>
  <c r="M246" i="12"/>
  <c r="O246" i="12"/>
  <c r="N246" i="12"/>
  <c r="J246" i="12"/>
  <c r="K246" i="12"/>
  <c r="L246" i="12"/>
  <c r="I246" i="12"/>
  <c r="F246" i="12"/>
  <c r="H246" i="12"/>
  <c r="G246" i="12"/>
  <c r="AD238" i="12"/>
  <c r="AC238" i="12"/>
  <c r="Z238" i="12"/>
  <c r="AB238" i="12"/>
  <c r="AA238" i="12"/>
  <c r="AE238" i="12"/>
  <c r="V238" i="12"/>
  <c r="Y238" i="12"/>
  <c r="W238" i="12"/>
  <c r="X238" i="12"/>
  <c r="U238" i="12"/>
  <c r="Q238" i="12"/>
  <c r="P238" i="12"/>
  <c r="R238" i="12"/>
  <c r="T238" i="12"/>
  <c r="S238" i="12"/>
  <c r="O238" i="12"/>
  <c r="M238" i="12"/>
  <c r="L238" i="12"/>
  <c r="N238" i="12"/>
  <c r="K238" i="12"/>
  <c r="J238" i="12"/>
  <c r="I238" i="12"/>
  <c r="F238" i="12"/>
  <c r="G238" i="12"/>
  <c r="H238" i="12"/>
  <c r="AD230" i="12"/>
  <c r="AB230" i="12"/>
  <c r="AE230" i="12"/>
  <c r="Z230" i="12"/>
  <c r="AC230" i="12"/>
  <c r="V230" i="12"/>
  <c r="W230" i="12"/>
  <c r="Y230" i="12"/>
  <c r="X230" i="12"/>
  <c r="Q230" i="12"/>
  <c r="AA230" i="12"/>
  <c r="P230" i="12"/>
  <c r="T230" i="12"/>
  <c r="S230" i="12"/>
  <c r="U230" i="12"/>
  <c r="O230" i="12"/>
  <c r="R230" i="12"/>
  <c r="N230" i="12"/>
  <c r="L230" i="12"/>
  <c r="K230" i="12"/>
  <c r="I230" i="12"/>
  <c r="J230" i="12"/>
  <c r="H230" i="12"/>
  <c r="F230" i="12"/>
  <c r="G230" i="12"/>
  <c r="AD222" i="12"/>
  <c r="Z222" i="12"/>
  <c r="AE222" i="12"/>
  <c r="AA222" i="12"/>
  <c r="AC222" i="12"/>
  <c r="AB222" i="12"/>
  <c r="V222" i="12"/>
  <c r="W222" i="12"/>
  <c r="U222" i="12"/>
  <c r="Q222" i="12"/>
  <c r="X222" i="12"/>
  <c r="P222" i="12"/>
  <c r="Y222" i="12"/>
  <c r="N222" i="12"/>
  <c r="T222" i="12"/>
  <c r="R222" i="12"/>
  <c r="O222" i="12"/>
  <c r="M222" i="12"/>
  <c r="S222" i="12"/>
  <c r="K222" i="12"/>
  <c r="L222" i="12"/>
  <c r="I222" i="12"/>
  <c r="J222" i="12"/>
  <c r="H222" i="12"/>
  <c r="F222" i="12"/>
  <c r="G222" i="12"/>
  <c r="AE214" i="12"/>
  <c r="AD214" i="12"/>
  <c r="AC214" i="12"/>
  <c r="Z214" i="12"/>
  <c r="AB214" i="12"/>
  <c r="V214" i="12"/>
  <c r="W214" i="12"/>
  <c r="Y214" i="12"/>
  <c r="X214" i="12"/>
  <c r="AA214" i="12"/>
  <c r="Q214" i="12"/>
  <c r="U214" i="12"/>
  <c r="P214" i="12"/>
  <c r="N214" i="12"/>
  <c r="S214" i="12"/>
  <c r="O214" i="12"/>
  <c r="T214" i="12"/>
  <c r="M214" i="12"/>
  <c r="L214" i="12"/>
  <c r="K214" i="12"/>
  <c r="J214" i="12"/>
  <c r="I214" i="12"/>
  <c r="R214" i="12"/>
  <c r="F214" i="12"/>
  <c r="H214" i="12"/>
  <c r="G214" i="12"/>
  <c r="AE206" i="12"/>
  <c r="AD206" i="12"/>
  <c r="AC206" i="12"/>
  <c r="AB206" i="12"/>
  <c r="Z206" i="12"/>
  <c r="AA206" i="12"/>
  <c r="V206" i="12"/>
  <c r="W206" i="12"/>
  <c r="U206" i="12"/>
  <c r="X206" i="12"/>
  <c r="Q206" i="12"/>
  <c r="P206" i="12"/>
  <c r="T206" i="12"/>
  <c r="S206" i="12"/>
  <c r="R206" i="12"/>
  <c r="M206" i="12"/>
  <c r="L206" i="12"/>
  <c r="O206" i="12"/>
  <c r="Y206" i="12"/>
  <c r="K206" i="12"/>
  <c r="J206" i="12"/>
  <c r="N206" i="12"/>
  <c r="F206" i="12"/>
  <c r="G206" i="12"/>
  <c r="H206" i="12"/>
  <c r="AC198" i="12"/>
  <c r="AB198" i="12"/>
  <c r="AE198" i="12"/>
  <c r="AD198" i="12"/>
  <c r="Z198" i="12"/>
  <c r="AA198" i="12"/>
  <c r="Y198" i="12"/>
  <c r="V198" i="12"/>
  <c r="W198" i="12"/>
  <c r="X198" i="12"/>
  <c r="Q198" i="12"/>
  <c r="P198" i="12"/>
  <c r="O198" i="12"/>
  <c r="T198" i="12"/>
  <c r="S198" i="12"/>
  <c r="R198" i="12"/>
  <c r="N198" i="12"/>
  <c r="U198" i="12"/>
  <c r="M198" i="12"/>
  <c r="K198" i="12"/>
  <c r="L198" i="12"/>
  <c r="H198" i="12"/>
  <c r="J198" i="12"/>
  <c r="F198" i="12"/>
  <c r="I198" i="12"/>
  <c r="G198" i="12"/>
  <c r="AD190" i="12"/>
  <c r="AC190" i="12"/>
  <c r="Z190" i="12"/>
  <c r="AA190" i="12"/>
  <c r="AB190" i="12"/>
  <c r="AE190" i="12"/>
  <c r="V190" i="12"/>
  <c r="Y190" i="12"/>
  <c r="W190" i="12"/>
  <c r="X190" i="12"/>
  <c r="U190" i="12"/>
  <c r="Q190" i="12"/>
  <c r="P190" i="12"/>
  <c r="O190" i="12"/>
  <c r="N190" i="12"/>
  <c r="T190" i="12"/>
  <c r="S190" i="12"/>
  <c r="M190" i="12"/>
  <c r="L190" i="12"/>
  <c r="K190" i="12"/>
  <c r="I190" i="12"/>
  <c r="J190" i="12"/>
  <c r="H190" i="12"/>
  <c r="F190" i="12"/>
  <c r="G190" i="12"/>
  <c r="R190" i="12"/>
  <c r="AD182" i="12"/>
  <c r="AE182" i="12"/>
  <c r="AB182" i="12"/>
  <c r="Z182" i="12"/>
  <c r="AC182" i="12"/>
  <c r="AA182" i="12"/>
  <c r="V182" i="12"/>
  <c r="W182" i="12"/>
  <c r="X182" i="12"/>
  <c r="Q182" i="12"/>
  <c r="Y182" i="12"/>
  <c r="U182" i="12"/>
  <c r="P182" i="12"/>
  <c r="T182" i="12"/>
  <c r="S182" i="12"/>
  <c r="R182" i="12"/>
  <c r="N182" i="12"/>
  <c r="O182" i="12"/>
  <c r="M182" i="12"/>
  <c r="K182" i="12"/>
  <c r="J182" i="12"/>
  <c r="L182" i="12"/>
  <c r="I182" i="12"/>
  <c r="F182" i="12"/>
  <c r="H182" i="12"/>
  <c r="G182" i="12"/>
  <c r="AC174" i="12"/>
  <c r="AB174" i="12"/>
  <c r="Z174" i="12"/>
  <c r="AE174" i="12"/>
  <c r="AA174" i="12"/>
  <c r="V174" i="12"/>
  <c r="AD174" i="12"/>
  <c r="Y174" i="12"/>
  <c r="W174" i="12"/>
  <c r="X174" i="12"/>
  <c r="U174" i="12"/>
  <c r="Q174" i="12"/>
  <c r="T174" i="12"/>
  <c r="P174" i="12"/>
  <c r="S174" i="12"/>
  <c r="R174" i="12"/>
  <c r="O174" i="12"/>
  <c r="N174" i="12"/>
  <c r="M174" i="12"/>
  <c r="L174" i="12"/>
  <c r="I174" i="12"/>
  <c r="J174" i="12"/>
  <c r="F174" i="12"/>
  <c r="K174" i="12"/>
  <c r="G174" i="12"/>
  <c r="H174" i="12"/>
  <c r="AD166" i="12"/>
  <c r="AC166" i="12"/>
  <c r="AB166" i="12"/>
  <c r="Z166" i="12"/>
  <c r="AE166" i="12"/>
  <c r="AA166" i="12"/>
  <c r="V166" i="12"/>
  <c r="W166" i="12"/>
  <c r="Y166" i="12"/>
  <c r="X166" i="12"/>
  <c r="Q166" i="12"/>
  <c r="P166" i="12"/>
  <c r="U166" i="12"/>
  <c r="S166" i="12"/>
  <c r="T166" i="12"/>
  <c r="R166" i="12"/>
  <c r="N166" i="12"/>
  <c r="L166" i="12"/>
  <c r="O166" i="12"/>
  <c r="K166" i="12"/>
  <c r="I166" i="12"/>
  <c r="M166" i="12"/>
  <c r="H166" i="12"/>
  <c r="F166" i="12"/>
  <c r="J166" i="12"/>
  <c r="G166" i="12"/>
  <c r="AE158" i="12"/>
  <c r="AC158" i="12"/>
  <c r="AD158" i="12"/>
  <c r="AB158" i="12"/>
  <c r="Z158" i="12"/>
  <c r="AA158" i="12"/>
  <c r="V158" i="12"/>
  <c r="W158" i="12"/>
  <c r="U158" i="12"/>
  <c r="Y158" i="12"/>
  <c r="X158" i="12"/>
  <c r="T158" i="12"/>
  <c r="Q158" i="12"/>
  <c r="P158" i="12"/>
  <c r="N158" i="12"/>
  <c r="S158" i="12"/>
  <c r="M158" i="12"/>
  <c r="R158" i="12"/>
  <c r="O158" i="12"/>
  <c r="I158" i="12"/>
  <c r="L158" i="12"/>
  <c r="J158" i="12"/>
  <c r="K158" i="12"/>
  <c r="F158" i="12"/>
  <c r="G158" i="12"/>
  <c r="H158" i="12"/>
  <c r="AD150" i="12"/>
  <c r="AE150" i="12"/>
  <c r="AC150" i="12"/>
  <c r="AB150" i="12"/>
  <c r="Z150" i="12"/>
  <c r="V150" i="12"/>
  <c r="W150" i="12"/>
  <c r="AA150" i="12"/>
  <c r="Y150" i="12"/>
  <c r="U150" i="12"/>
  <c r="X150" i="12"/>
  <c r="Q150" i="12"/>
  <c r="P150" i="12"/>
  <c r="T150" i="12"/>
  <c r="N150" i="12"/>
  <c r="R150" i="12"/>
  <c r="S150" i="12"/>
  <c r="L150" i="12"/>
  <c r="M150" i="12"/>
  <c r="J150" i="12"/>
  <c r="K150" i="12"/>
  <c r="I150" i="12"/>
  <c r="O150" i="12"/>
  <c r="H150" i="12"/>
  <c r="F150" i="12"/>
  <c r="G150" i="12"/>
  <c r="AE142" i="12"/>
  <c r="AD142" i="12"/>
  <c r="AC142" i="12"/>
  <c r="Z142" i="12"/>
  <c r="AB142" i="12"/>
  <c r="V142" i="12"/>
  <c r="W142" i="12"/>
  <c r="AA142" i="12"/>
  <c r="U142" i="12"/>
  <c r="Y142" i="12"/>
  <c r="Q142" i="12"/>
  <c r="P142" i="12"/>
  <c r="X142" i="12"/>
  <c r="S142" i="12"/>
  <c r="R142" i="12"/>
  <c r="M142" i="12"/>
  <c r="L142" i="12"/>
  <c r="O142" i="12"/>
  <c r="T142" i="12"/>
  <c r="N142" i="12"/>
  <c r="K142" i="12"/>
  <c r="J142" i="12"/>
  <c r="F142" i="12"/>
  <c r="G142" i="12"/>
  <c r="H142" i="12"/>
  <c r="I142" i="12"/>
  <c r="AB134" i="12"/>
  <c r="AD134" i="12"/>
  <c r="AE134" i="12"/>
  <c r="Z134" i="12"/>
  <c r="AC134" i="12"/>
  <c r="AA134" i="12"/>
  <c r="Y134" i="12"/>
  <c r="V134" i="12"/>
  <c r="W134" i="12"/>
  <c r="U134" i="12"/>
  <c r="T134" i="12"/>
  <c r="Q134" i="12"/>
  <c r="P134" i="12"/>
  <c r="X134" i="12"/>
  <c r="O134" i="12"/>
  <c r="S134" i="12"/>
  <c r="R134" i="12"/>
  <c r="N134" i="12"/>
  <c r="M134" i="12"/>
  <c r="L134" i="12"/>
  <c r="K134" i="12"/>
  <c r="H134" i="12"/>
  <c r="F134" i="12"/>
  <c r="G134" i="12"/>
  <c r="J134" i="12"/>
  <c r="I134" i="12"/>
  <c r="AD126" i="12"/>
  <c r="AC126" i="12"/>
  <c r="AE126" i="12"/>
  <c r="AB126" i="12"/>
  <c r="Z126" i="12"/>
  <c r="AA126" i="12"/>
  <c r="V126" i="12"/>
  <c r="Y126" i="12"/>
  <c r="W126" i="12"/>
  <c r="U126" i="12"/>
  <c r="X126" i="12"/>
  <c r="T126" i="12"/>
  <c r="Q126" i="12"/>
  <c r="P126" i="12"/>
  <c r="O126" i="12"/>
  <c r="S126" i="12"/>
  <c r="M126" i="12"/>
  <c r="R126" i="12"/>
  <c r="N126" i="12"/>
  <c r="K126" i="12"/>
  <c r="L126" i="12"/>
  <c r="I126" i="12"/>
  <c r="J126" i="12"/>
  <c r="F126" i="12"/>
  <c r="G126" i="12"/>
  <c r="H126" i="12"/>
  <c r="AD118" i="12"/>
  <c r="AC118" i="12"/>
  <c r="Z118" i="12"/>
  <c r="AB118" i="12"/>
  <c r="AE118" i="12"/>
  <c r="AA118" i="12"/>
  <c r="V118" i="12"/>
  <c r="W118" i="12"/>
  <c r="X118" i="12"/>
  <c r="U118" i="12"/>
  <c r="Q118" i="12"/>
  <c r="P118" i="12"/>
  <c r="Y118" i="12"/>
  <c r="S118" i="12"/>
  <c r="R118" i="12"/>
  <c r="O118" i="12"/>
  <c r="M118" i="12"/>
  <c r="J118" i="12"/>
  <c r="L118" i="12"/>
  <c r="I118" i="12"/>
  <c r="T118" i="12"/>
  <c r="H118" i="12"/>
  <c r="F118" i="12"/>
  <c r="G118" i="12"/>
  <c r="AE110" i="12"/>
  <c r="Z110" i="12"/>
  <c r="AD110" i="12"/>
  <c r="AC110" i="12"/>
  <c r="AA110" i="12"/>
  <c r="AB110" i="12"/>
  <c r="V110" i="12"/>
  <c r="Y110" i="12"/>
  <c r="W110" i="12"/>
  <c r="U110" i="12"/>
  <c r="X110" i="12"/>
  <c r="Q110" i="12"/>
  <c r="S110" i="12"/>
  <c r="R110" i="12"/>
  <c r="O110" i="12"/>
  <c r="T110" i="12"/>
  <c r="M110" i="12"/>
  <c r="L110" i="12"/>
  <c r="P110" i="12"/>
  <c r="N110" i="12"/>
  <c r="I110" i="12"/>
  <c r="K110" i="12"/>
  <c r="J110" i="12"/>
  <c r="F110" i="12"/>
  <c r="G110" i="12"/>
  <c r="H110" i="12"/>
  <c r="AD102" i="12"/>
  <c r="AB102" i="12"/>
  <c r="Z102" i="12"/>
  <c r="AE102" i="12"/>
  <c r="AA102" i="12"/>
  <c r="V102" i="12"/>
  <c r="AC102" i="12"/>
  <c r="W102" i="12"/>
  <c r="Y102" i="12"/>
  <c r="U102" i="12"/>
  <c r="Q102" i="12"/>
  <c r="T102" i="12"/>
  <c r="P102" i="12"/>
  <c r="X102" i="12"/>
  <c r="S102" i="12"/>
  <c r="R102" i="12"/>
  <c r="O102" i="12"/>
  <c r="L102" i="12"/>
  <c r="M102" i="12"/>
  <c r="N102" i="12"/>
  <c r="I102" i="12"/>
  <c r="J102" i="12"/>
  <c r="H102" i="12"/>
  <c r="F102" i="12"/>
  <c r="K102" i="12"/>
  <c r="G102" i="12"/>
  <c r="AD94" i="12"/>
  <c r="AC94" i="12"/>
  <c r="AE94" i="12"/>
  <c r="Z94" i="12"/>
  <c r="AA94" i="12"/>
  <c r="V94" i="12"/>
  <c r="W94" i="12"/>
  <c r="U94" i="12"/>
  <c r="AB94" i="12"/>
  <c r="T94" i="12"/>
  <c r="Q94" i="12"/>
  <c r="Y94" i="12"/>
  <c r="N94" i="12"/>
  <c r="X94" i="12"/>
  <c r="R94" i="12"/>
  <c r="M94" i="12"/>
  <c r="O94" i="12"/>
  <c r="S94" i="12"/>
  <c r="P94" i="12"/>
  <c r="L94" i="12"/>
  <c r="H94" i="12"/>
  <c r="I94" i="12"/>
  <c r="K94" i="12"/>
  <c r="J94" i="12"/>
  <c r="F94" i="12"/>
  <c r="G94" i="12"/>
  <c r="AE86" i="12"/>
  <c r="AD86" i="12"/>
  <c r="Z86" i="12"/>
  <c r="AB86" i="12"/>
  <c r="AC86" i="12"/>
  <c r="V86" i="12"/>
  <c r="W86" i="12"/>
  <c r="U86" i="12"/>
  <c r="Y86" i="12"/>
  <c r="X86" i="12"/>
  <c r="Q86" i="12"/>
  <c r="P86" i="12"/>
  <c r="AA86" i="12"/>
  <c r="T86" i="12"/>
  <c r="N86" i="12"/>
  <c r="S86" i="12"/>
  <c r="R86" i="12"/>
  <c r="M86" i="12"/>
  <c r="L86" i="12"/>
  <c r="K86" i="12"/>
  <c r="O86" i="12"/>
  <c r="J86" i="12"/>
  <c r="H86" i="12"/>
  <c r="I86" i="12"/>
  <c r="F86" i="12"/>
  <c r="G86" i="12"/>
  <c r="AE78" i="12"/>
  <c r="Z78" i="12"/>
  <c r="AD78" i="12"/>
  <c r="AC78" i="12"/>
  <c r="AB78" i="12"/>
  <c r="AA78" i="12"/>
  <c r="V78" i="12"/>
  <c r="W78" i="12"/>
  <c r="U78" i="12"/>
  <c r="Q78" i="12"/>
  <c r="X78" i="12"/>
  <c r="Y78" i="12"/>
  <c r="T78" i="12"/>
  <c r="S78" i="12"/>
  <c r="R78" i="12"/>
  <c r="L78" i="12"/>
  <c r="P78" i="12"/>
  <c r="N78" i="12"/>
  <c r="O78" i="12"/>
  <c r="M78" i="12"/>
  <c r="H78" i="12"/>
  <c r="J78" i="12"/>
  <c r="K78" i="12"/>
  <c r="I78" i="12"/>
  <c r="F78" i="12"/>
  <c r="G78" i="12"/>
  <c r="AE70" i="12"/>
  <c r="AD70" i="12"/>
  <c r="AB70" i="12"/>
  <c r="AC70" i="12"/>
  <c r="Z70" i="12"/>
  <c r="AA70" i="12"/>
  <c r="Y70" i="12"/>
  <c r="V70" i="12"/>
  <c r="W70" i="12"/>
  <c r="U70" i="12"/>
  <c r="Q70" i="12"/>
  <c r="X70" i="12"/>
  <c r="T70" i="12"/>
  <c r="P70" i="12"/>
  <c r="O70" i="12"/>
  <c r="S70" i="12"/>
  <c r="R70" i="12"/>
  <c r="N70" i="12"/>
  <c r="M70" i="12"/>
  <c r="L70" i="12"/>
  <c r="K70" i="12"/>
  <c r="H70" i="12"/>
  <c r="I70" i="12"/>
  <c r="J70" i="12"/>
  <c r="F70" i="12"/>
  <c r="G70" i="12"/>
  <c r="AD62" i="12"/>
  <c r="AE62" i="12"/>
  <c r="AC62" i="12"/>
  <c r="Z62" i="12"/>
  <c r="AA62" i="12"/>
  <c r="V62" i="12"/>
  <c r="Y62" i="12"/>
  <c r="W62" i="12"/>
  <c r="U62" i="12"/>
  <c r="T62" i="12"/>
  <c r="Q62" i="12"/>
  <c r="X62" i="12"/>
  <c r="O62" i="12"/>
  <c r="AB62" i="12"/>
  <c r="M62" i="12"/>
  <c r="L62" i="12"/>
  <c r="R62" i="12"/>
  <c r="N62" i="12"/>
  <c r="P62" i="12"/>
  <c r="H62" i="12"/>
  <c r="S62" i="12"/>
  <c r="I62" i="12"/>
  <c r="J62" i="12"/>
  <c r="K62" i="12"/>
  <c r="F62" i="12"/>
  <c r="G62" i="12"/>
  <c r="AE54" i="12"/>
  <c r="AD54" i="12"/>
  <c r="Z54" i="12"/>
  <c r="AC54" i="12"/>
  <c r="AB54" i="12"/>
  <c r="AA54" i="12"/>
  <c r="V54" i="12"/>
  <c r="W54" i="12"/>
  <c r="X54" i="12"/>
  <c r="U54" i="12"/>
  <c r="Y54" i="12"/>
  <c r="Q54" i="12"/>
  <c r="P54" i="12"/>
  <c r="M54" i="12"/>
  <c r="S54" i="12"/>
  <c r="R54" i="12"/>
  <c r="O54" i="12"/>
  <c r="T54" i="12"/>
  <c r="N54" i="12"/>
  <c r="L54" i="12"/>
  <c r="H54" i="12"/>
  <c r="K54" i="12"/>
  <c r="J54" i="12"/>
  <c r="I54" i="12"/>
  <c r="F54" i="12"/>
  <c r="G54" i="12"/>
  <c r="AD46" i="12"/>
  <c r="AE46" i="12"/>
  <c r="AC46" i="12"/>
  <c r="Z46" i="12"/>
  <c r="AB46" i="12"/>
  <c r="AA46" i="12"/>
  <c r="V46" i="12"/>
  <c r="Y46" i="12"/>
  <c r="W46" i="12"/>
  <c r="U46" i="12"/>
  <c r="X46" i="12"/>
  <c r="Q46" i="12"/>
  <c r="S46" i="12"/>
  <c r="R46" i="12"/>
  <c r="P46" i="12"/>
  <c r="L46" i="12"/>
  <c r="T46" i="12"/>
  <c r="M46" i="12"/>
  <c r="N46" i="12"/>
  <c r="I46" i="12"/>
  <c r="H46" i="12"/>
  <c r="K46" i="12"/>
  <c r="J46" i="12"/>
  <c r="O46" i="12"/>
  <c r="F46" i="12"/>
  <c r="G46" i="12"/>
  <c r="F392" i="12"/>
  <c r="F360" i="12"/>
  <c r="F328" i="12"/>
  <c r="F296" i="12"/>
  <c r="F264" i="12"/>
  <c r="F232" i="12"/>
  <c r="F200" i="12"/>
  <c r="F168" i="12"/>
  <c r="F136" i="12"/>
  <c r="F104" i="12"/>
  <c r="F72" i="12"/>
  <c r="G351" i="12"/>
  <c r="G287" i="12"/>
  <c r="G223" i="12"/>
  <c r="G159" i="12"/>
  <c r="G95" i="12"/>
  <c r="H365" i="12"/>
  <c r="H279" i="12"/>
  <c r="H194" i="12"/>
  <c r="H57" i="12"/>
  <c r="I206" i="12"/>
  <c r="J346" i="12"/>
  <c r="K391" i="12"/>
  <c r="L276" i="12"/>
  <c r="AC29" i="12"/>
  <c r="AE29" i="12"/>
  <c r="AD29" i="12"/>
  <c r="AB29" i="12"/>
  <c r="Z29" i="12"/>
  <c r="Y29" i="12"/>
  <c r="X29" i="12"/>
  <c r="T29" i="12"/>
  <c r="V29" i="12"/>
  <c r="Q29" i="12"/>
  <c r="U29" i="12"/>
  <c r="W29" i="12"/>
  <c r="R29" i="12"/>
  <c r="S29" i="12"/>
  <c r="O29" i="12"/>
  <c r="L29" i="12"/>
  <c r="P29" i="12"/>
  <c r="K29" i="12"/>
  <c r="AA29" i="12"/>
  <c r="N29" i="12"/>
  <c r="M29" i="12"/>
  <c r="H29" i="12"/>
  <c r="I29" i="12"/>
  <c r="AC21" i="12"/>
  <c r="AE21" i="12"/>
  <c r="AD21" i="12"/>
  <c r="AA21" i="12"/>
  <c r="AB21" i="12"/>
  <c r="V21" i="12"/>
  <c r="X21" i="12"/>
  <c r="W21" i="12"/>
  <c r="T21" i="12"/>
  <c r="Q21" i="12"/>
  <c r="R21" i="12"/>
  <c r="U21" i="12"/>
  <c r="S21" i="12"/>
  <c r="O21" i="12"/>
  <c r="Z21" i="12"/>
  <c r="N21" i="12"/>
  <c r="L21" i="12"/>
  <c r="Y21" i="12"/>
  <c r="M21" i="12"/>
  <c r="K21" i="12"/>
  <c r="P21" i="12"/>
  <c r="J21" i="12"/>
  <c r="H21" i="12"/>
  <c r="I21" i="12"/>
  <c r="G21" i="12"/>
  <c r="AC13" i="12"/>
  <c r="AE13" i="12"/>
  <c r="AA13" i="12"/>
  <c r="Z13" i="12"/>
  <c r="AD13" i="12"/>
  <c r="AB13" i="12"/>
  <c r="X13" i="12"/>
  <c r="T13" i="12"/>
  <c r="Y13" i="12"/>
  <c r="W13" i="12"/>
  <c r="Q13" i="12"/>
  <c r="V13" i="12"/>
  <c r="R13" i="12"/>
  <c r="S13" i="12"/>
  <c r="O13" i="12"/>
  <c r="P13" i="12"/>
  <c r="L13" i="12"/>
  <c r="N13" i="12"/>
  <c r="K13" i="12"/>
  <c r="U13" i="12"/>
  <c r="H13" i="12"/>
  <c r="J13" i="12"/>
  <c r="G13" i="12"/>
  <c r="AE5" i="12"/>
  <c r="AC5" i="12"/>
  <c r="AD5" i="12"/>
  <c r="AA5" i="12"/>
  <c r="AB5" i="12"/>
  <c r="X5" i="12"/>
  <c r="V5" i="12"/>
  <c r="T5" i="12"/>
  <c r="Z5" i="12"/>
  <c r="Q5" i="12"/>
  <c r="R5" i="12"/>
  <c r="S5" i="12"/>
  <c r="O5" i="12"/>
  <c r="W5" i="12"/>
  <c r="U5" i="12"/>
  <c r="Y5" i="12"/>
  <c r="L5" i="12"/>
  <c r="K5" i="12"/>
  <c r="N5" i="12"/>
  <c r="M5" i="12"/>
  <c r="J5" i="12"/>
  <c r="H5" i="12"/>
  <c r="G5" i="12"/>
  <c r="I5" i="12"/>
  <c r="G33" i="12"/>
  <c r="G15" i="12"/>
  <c r="H33" i="12"/>
  <c r="AE44" i="12"/>
  <c r="AD44" i="12"/>
  <c r="AC44" i="12"/>
  <c r="AB44" i="12"/>
  <c r="Z44" i="12"/>
  <c r="Y44" i="12"/>
  <c r="W44" i="12"/>
  <c r="T44" i="12"/>
  <c r="S44" i="12"/>
  <c r="X44" i="12"/>
  <c r="AA44" i="12"/>
  <c r="P44" i="12"/>
  <c r="V44" i="12"/>
  <c r="U44" i="12"/>
  <c r="N44" i="12"/>
  <c r="M44" i="12"/>
  <c r="O44" i="12"/>
  <c r="L44" i="12"/>
  <c r="R44" i="12"/>
  <c r="I44" i="12"/>
  <c r="H44" i="12"/>
  <c r="AE36" i="12"/>
  <c r="AD36" i="12"/>
  <c r="AB36" i="12"/>
  <c r="AC36" i="12"/>
  <c r="AA36" i="12"/>
  <c r="W36" i="12"/>
  <c r="V36" i="12"/>
  <c r="T36" i="12"/>
  <c r="Z36" i="12"/>
  <c r="X36" i="12"/>
  <c r="U36" i="12"/>
  <c r="S36" i="12"/>
  <c r="Y36" i="12"/>
  <c r="M36" i="12"/>
  <c r="R36" i="12"/>
  <c r="P36" i="12"/>
  <c r="N36" i="12"/>
  <c r="Q36" i="12"/>
  <c r="K36" i="12"/>
  <c r="J36" i="12"/>
  <c r="O36" i="12"/>
  <c r="L36" i="12"/>
  <c r="I36" i="12"/>
  <c r="H36" i="12"/>
  <c r="AE28" i="12"/>
  <c r="AB28" i="12"/>
  <c r="AC28" i="12"/>
  <c r="AD28" i="12"/>
  <c r="AA28" i="12"/>
  <c r="Z28" i="12"/>
  <c r="W28" i="12"/>
  <c r="Y28" i="12"/>
  <c r="T28" i="12"/>
  <c r="S28" i="12"/>
  <c r="U28" i="12"/>
  <c r="P28" i="12"/>
  <c r="O28" i="12"/>
  <c r="R28" i="12"/>
  <c r="V28" i="12"/>
  <c r="N28" i="12"/>
  <c r="M28" i="12"/>
  <c r="Q28" i="12"/>
  <c r="L28" i="12"/>
  <c r="X28" i="12"/>
  <c r="K28" i="12"/>
  <c r="I28" i="12"/>
  <c r="J28" i="12"/>
  <c r="H28" i="12"/>
  <c r="AE20" i="12"/>
  <c r="AC20" i="12"/>
  <c r="AB20" i="12"/>
  <c r="AD20" i="12"/>
  <c r="AA20" i="12"/>
  <c r="Z20" i="12"/>
  <c r="W20" i="12"/>
  <c r="Y20" i="12"/>
  <c r="X20" i="12"/>
  <c r="T20" i="12"/>
  <c r="S20" i="12"/>
  <c r="U20" i="12"/>
  <c r="Q20" i="12"/>
  <c r="M20" i="12"/>
  <c r="N20" i="12"/>
  <c r="P20" i="12"/>
  <c r="V20" i="12"/>
  <c r="O20" i="12"/>
  <c r="K20" i="12"/>
  <c r="R20" i="12"/>
  <c r="I20" i="12"/>
  <c r="J20" i="12"/>
  <c r="H20" i="12"/>
  <c r="AE12" i="12"/>
  <c r="AD12" i="12"/>
  <c r="AB12" i="12"/>
  <c r="AC12" i="12"/>
  <c r="AA12" i="12"/>
  <c r="W12" i="12"/>
  <c r="T12" i="12"/>
  <c r="Y12" i="12"/>
  <c r="X12" i="12"/>
  <c r="S12" i="12"/>
  <c r="V12" i="12"/>
  <c r="Z12" i="12"/>
  <c r="U12" i="12"/>
  <c r="P12" i="12"/>
  <c r="N12" i="12"/>
  <c r="R12" i="12"/>
  <c r="M12" i="12"/>
  <c r="L12" i="12"/>
  <c r="K12" i="12"/>
  <c r="Q12" i="12"/>
  <c r="O12" i="12"/>
  <c r="J12" i="12"/>
  <c r="H12" i="12"/>
  <c r="AE4" i="12"/>
  <c r="AD4" i="12"/>
  <c r="AB4" i="12"/>
  <c r="AC4" i="12"/>
  <c r="Z4" i="12"/>
  <c r="AA4" i="12"/>
  <c r="X4" i="12"/>
  <c r="Y4" i="12"/>
  <c r="W4" i="12"/>
  <c r="V4" i="12"/>
  <c r="T4" i="12"/>
  <c r="S4" i="12"/>
  <c r="U4" i="12"/>
  <c r="R4" i="12"/>
  <c r="Q4" i="12"/>
  <c r="N4" i="12"/>
  <c r="P4" i="12"/>
  <c r="M4" i="12"/>
  <c r="O4" i="12"/>
  <c r="K4" i="12"/>
  <c r="L4" i="12"/>
  <c r="J4" i="12"/>
  <c r="I4" i="12"/>
  <c r="H4" i="12"/>
  <c r="G24" i="12"/>
  <c r="G14" i="12"/>
  <c r="K44" i="12"/>
  <c r="L22" i="12"/>
  <c r="M13" i="12"/>
  <c r="G38" i="12"/>
  <c r="G30" i="12"/>
  <c r="J30" i="12"/>
  <c r="AE41" i="12"/>
  <c r="AD41" i="12"/>
  <c r="AB41" i="12"/>
  <c r="AC41" i="12"/>
  <c r="AA41" i="12"/>
  <c r="Z41" i="12"/>
  <c r="V41" i="12"/>
  <c r="Y41" i="12"/>
  <c r="U41" i="12"/>
  <c r="W41" i="12"/>
  <c r="T41" i="12"/>
  <c r="P41" i="12"/>
  <c r="O41" i="12"/>
  <c r="M41" i="12"/>
  <c r="N41" i="12"/>
  <c r="S41" i="12"/>
  <c r="R41" i="12"/>
  <c r="Q41" i="12"/>
  <c r="X41" i="12"/>
  <c r="K41" i="12"/>
  <c r="J41" i="12"/>
  <c r="I41" i="12"/>
  <c r="L41" i="12"/>
  <c r="AC33" i="12"/>
  <c r="AE33" i="12"/>
  <c r="AD33" i="12"/>
  <c r="AB33" i="12"/>
  <c r="AA33" i="12"/>
  <c r="V33" i="12"/>
  <c r="Z33" i="12"/>
  <c r="U33" i="12"/>
  <c r="W33" i="12"/>
  <c r="P33" i="12"/>
  <c r="T33" i="12"/>
  <c r="Q33" i="12"/>
  <c r="O33" i="12"/>
  <c r="X33" i="12"/>
  <c r="M33" i="12"/>
  <c r="S33" i="12"/>
  <c r="R33" i="12"/>
  <c r="L33" i="12"/>
  <c r="Y33" i="12"/>
  <c r="K33" i="12"/>
  <c r="N33" i="12"/>
  <c r="J33" i="12"/>
  <c r="AD25" i="12"/>
  <c r="AC25" i="12"/>
  <c r="AB25" i="12"/>
  <c r="AE25" i="12"/>
  <c r="AA25" i="12"/>
  <c r="Z25" i="12"/>
  <c r="Y25" i="12"/>
  <c r="X25" i="12"/>
  <c r="V25" i="12"/>
  <c r="U25" i="12"/>
  <c r="T25" i="12"/>
  <c r="P25" i="12"/>
  <c r="O25" i="12"/>
  <c r="M25" i="12"/>
  <c r="S25" i="12"/>
  <c r="R25" i="12"/>
  <c r="Q25" i="12"/>
  <c r="N25" i="12"/>
  <c r="L25" i="12"/>
  <c r="W25" i="12"/>
  <c r="J25" i="12"/>
  <c r="K25" i="12"/>
  <c r="I25" i="12"/>
  <c r="AD17" i="12"/>
  <c r="AE17" i="12"/>
  <c r="AB17" i="12"/>
  <c r="AA17" i="12"/>
  <c r="Z17" i="12"/>
  <c r="AC17" i="12"/>
  <c r="Y17" i="12"/>
  <c r="V17" i="12"/>
  <c r="U17" i="12"/>
  <c r="P17" i="12"/>
  <c r="X17" i="12"/>
  <c r="O17" i="12"/>
  <c r="Q17" i="12"/>
  <c r="M17" i="12"/>
  <c r="W17" i="12"/>
  <c r="S17" i="12"/>
  <c r="T17" i="12"/>
  <c r="R17" i="12"/>
  <c r="L17" i="12"/>
  <c r="N17" i="12"/>
  <c r="I17" i="12"/>
  <c r="K17" i="12"/>
  <c r="AE9" i="12"/>
  <c r="AD9" i="12"/>
  <c r="AC9" i="12"/>
  <c r="AB9" i="12"/>
  <c r="AA9" i="12"/>
  <c r="Z9" i="12"/>
  <c r="V9" i="12"/>
  <c r="Y9" i="12"/>
  <c r="U9" i="12"/>
  <c r="T9" i="12"/>
  <c r="P9" i="12"/>
  <c r="X9" i="12"/>
  <c r="W9" i="12"/>
  <c r="O9" i="12"/>
  <c r="M9" i="12"/>
  <c r="S9" i="12"/>
  <c r="R9" i="12"/>
  <c r="Q9" i="12"/>
  <c r="N9" i="12"/>
  <c r="L9" i="12"/>
  <c r="J9" i="12"/>
  <c r="I9" i="12"/>
  <c r="K9" i="12"/>
  <c r="G29" i="12"/>
  <c r="G20" i="12"/>
  <c r="G9" i="12"/>
  <c r="H17" i="12"/>
  <c r="I12" i="12"/>
  <c r="J29" i="12"/>
  <c r="K22" i="12"/>
  <c r="P5" i="12"/>
  <c r="AD56" i="12"/>
  <c r="AB56" i="12"/>
  <c r="AC56" i="12"/>
  <c r="AE56" i="12"/>
  <c r="AA56" i="12"/>
  <c r="Z56" i="12"/>
  <c r="X56" i="12"/>
  <c r="Y56" i="12"/>
  <c r="V56" i="12"/>
  <c r="P56" i="12"/>
  <c r="S56" i="12"/>
  <c r="W56" i="12"/>
  <c r="R56" i="12"/>
  <c r="N56" i="12"/>
  <c r="T56" i="12"/>
  <c r="L56" i="12"/>
  <c r="J56" i="12"/>
  <c r="M56" i="12"/>
  <c r="K56" i="12"/>
  <c r="Q56" i="12"/>
  <c r="O56" i="12"/>
  <c r="I56" i="12"/>
  <c r="H56" i="12"/>
  <c r="U56" i="12"/>
  <c r="AD48" i="12"/>
  <c r="AE48" i="12"/>
  <c r="AB48" i="12"/>
  <c r="AC48" i="12"/>
  <c r="AA48" i="12"/>
  <c r="Z48" i="12"/>
  <c r="X48" i="12"/>
  <c r="Y48" i="12"/>
  <c r="V48" i="12"/>
  <c r="U48" i="12"/>
  <c r="P48" i="12"/>
  <c r="S48" i="12"/>
  <c r="T48" i="12"/>
  <c r="R48" i="12"/>
  <c r="N48" i="12"/>
  <c r="W48" i="12"/>
  <c r="Q48" i="12"/>
  <c r="M48" i="12"/>
  <c r="L48" i="12"/>
  <c r="J48" i="12"/>
  <c r="K48" i="12"/>
  <c r="O48" i="12"/>
  <c r="I48" i="12"/>
  <c r="H48" i="12"/>
  <c r="AD40" i="12"/>
  <c r="AB40" i="12"/>
  <c r="AE40" i="12"/>
  <c r="AC40" i="12"/>
  <c r="AA40" i="12"/>
  <c r="X40" i="12"/>
  <c r="W40" i="12"/>
  <c r="V40" i="12"/>
  <c r="Z40" i="12"/>
  <c r="U40" i="12"/>
  <c r="T40" i="12"/>
  <c r="P40" i="12"/>
  <c r="S40" i="12"/>
  <c r="R40" i="12"/>
  <c r="Y40" i="12"/>
  <c r="N40" i="12"/>
  <c r="O40" i="12"/>
  <c r="Q40" i="12"/>
  <c r="L40" i="12"/>
  <c r="M40" i="12"/>
  <c r="J40" i="12"/>
  <c r="K40" i="12"/>
  <c r="I40" i="12"/>
  <c r="H40" i="12"/>
  <c r="AE32" i="12"/>
  <c r="AD32" i="12"/>
  <c r="AB32" i="12"/>
  <c r="AC32" i="12"/>
  <c r="AA32" i="12"/>
  <c r="Z32" i="12"/>
  <c r="X32" i="12"/>
  <c r="V32" i="12"/>
  <c r="W32" i="12"/>
  <c r="Y32" i="12"/>
  <c r="P32" i="12"/>
  <c r="S32" i="12"/>
  <c r="U32" i="12"/>
  <c r="R32" i="12"/>
  <c r="N32" i="12"/>
  <c r="O32" i="12"/>
  <c r="L32" i="12"/>
  <c r="J32" i="12"/>
  <c r="M32" i="12"/>
  <c r="K32" i="12"/>
  <c r="Q32" i="12"/>
  <c r="T32" i="12"/>
  <c r="I32" i="12"/>
  <c r="H32" i="12"/>
  <c r="AD24" i="12"/>
  <c r="AE24" i="12"/>
  <c r="AB24" i="12"/>
  <c r="AC24" i="12"/>
  <c r="AA24" i="12"/>
  <c r="Z24" i="12"/>
  <c r="Y24" i="12"/>
  <c r="X24" i="12"/>
  <c r="P24" i="12"/>
  <c r="W24" i="12"/>
  <c r="S24" i="12"/>
  <c r="V24" i="12"/>
  <c r="R24" i="12"/>
  <c r="U24" i="12"/>
  <c r="N24" i="12"/>
  <c r="L24" i="12"/>
  <c r="T24" i="12"/>
  <c r="J24" i="12"/>
  <c r="O24" i="12"/>
  <c r="K24" i="12"/>
  <c r="M24" i="12"/>
  <c r="Q24" i="12"/>
  <c r="H24" i="12"/>
  <c r="AD16" i="12"/>
  <c r="AE16" i="12"/>
  <c r="AB16" i="12"/>
  <c r="AC16" i="12"/>
  <c r="AA16" i="12"/>
  <c r="Z16" i="12"/>
  <c r="Y16" i="12"/>
  <c r="X16" i="12"/>
  <c r="V16" i="12"/>
  <c r="P16" i="12"/>
  <c r="U16" i="12"/>
  <c r="S16" i="12"/>
  <c r="W16" i="12"/>
  <c r="T16" i="12"/>
  <c r="R16" i="12"/>
  <c r="N16" i="12"/>
  <c r="L16" i="12"/>
  <c r="O16" i="12"/>
  <c r="J16" i="12"/>
  <c r="K16" i="12"/>
  <c r="Q16" i="12"/>
  <c r="H16" i="12"/>
  <c r="M16" i="12"/>
  <c r="I16" i="12"/>
  <c r="AD8" i="12"/>
  <c r="AB8" i="12"/>
  <c r="AC8" i="12"/>
  <c r="AE8" i="12"/>
  <c r="AA8" i="12"/>
  <c r="Z8" i="12"/>
  <c r="Y8" i="12"/>
  <c r="X8" i="12"/>
  <c r="W8" i="12"/>
  <c r="T8" i="12"/>
  <c r="P8" i="12"/>
  <c r="S8" i="12"/>
  <c r="R8" i="12"/>
  <c r="V8" i="12"/>
  <c r="N8" i="12"/>
  <c r="M8" i="12"/>
  <c r="Q8" i="12"/>
  <c r="O8" i="12"/>
  <c r="L8" i="12"/>
  <c r="J8" i="12"/>
  <c r="K8" i="12"/>
  <c r="U8" i="12"/>
  <c r="I8" i="12"/>
  <c r="H8" i="12"/>
  <c r="F14" i="12"/>
  <c r="F6" i="12"/>
  <c r="G44" i="12"/>
  <c r="G36" i="12"/>
  <c r="G28" i="12"/>
  <c r="G8" i="12"/>
  <c r="J17" i="12"/>
  <c r="AE47" i="12"/>
  <c r="AD47" i="12"/>
  <c r="AC47" i="12"/>
  <c r="AB47" i="12"/>
  <c r="AA47" i="12"/>
  <c r="Z47" i="12"/>
  <c r="Y47" i="12"/>
  <c r="X47" i="12"/>
  <c r="V47" i="12"/>
  <c r="W47" i="12"/>
  <c r="T47" i="12"/>
  <c r="R47" i="12"/>
  <c r="S47" i="12"/>
  <c r="U47" i="12"/>
  <c r="P47" i="12"/>
  <c r="I47" i="12"/>
  <c r="N47" i="12"/>
  <c r="O47" i="12"/>
  <c r="Q47" i="12"/>
  <c r="K47" i="12"/>
  <c r="J47" i="12"/>
  <c r="M47" i="12"/>
  <c r="L47" i="12"/>
  <c r="H47" i="12"/>
  <c r="AC39" i="12"/>
  <c r="AE39" i="12"/>
  <c r="AD39" i="12"/>
  <c r="Z39" i="12"/>
  <c r="Y39" i="12"/>
  <c r="X39" i="12"/>
  <c r="AA39" i="12"/>
  <c r="R39" i="12"/>
  <c r="S39" i="12"/>
  <c r="AB39" i="12"/>
  <c r="V39" i="12"/>
  <c r="Q39" i="12"/>
  <c r="T39" i="12"/>
  <c r="O39" i="12"/>
  <c r="N39" i="12"/>
  <c r="M39" i="12"/>
  <c r="U39" i="12"/>
  <c r="I39" i="12"/>
  <c r="L39" i="12"/>
  <c r="W39" i="12"/>
  <c r="P39" i="12"/>
  <c r="J39" i="12"/>
  <c r="H39" i="12"/>
  <c r="AE31" i="12"/>
  <c r="AD31" i="12"/>
  <c r="AC31" i="12"/>
  <c r="Z31" i="12"/>
  <c r="AA31" i="12"/>
  <c r="AB31" i="12"/>
  <c r="Y31" i="12"/>
  <c r="X31" i="12"/>
  <c r="R31" i="12"/>
  <c r="S31" i="12"/>
  <c r="V31" i="12"/>
  <c r="T31" i="12"/>
  <c r="W31" i="12"/>
  <c r="N31" i="12"/>
  <c r="P31" i="12"/>
  <c r="I31" i="12"/>
  <c r="Q31" i="12"/>
  <c r="O31" i="12"/>
  <c r="L31" i="12"/>
  <c r="U31" i="12"/>
  <c r="K31" i="12"/>
  <c r="J31" i="12"/>
  <c r="M31" i="12"/>
  <c r="H31" i="12"/>
  <c r="AE23" i="12"/>
  <c r="AC23" i="12"/>
  <c r="AD23" i="12"/>
  <c r="AB23" i="12"/>
  <c r="AA23" i="12"/>
  <c r="Z23" i="12"/>
  <c r="Y23" i="12"/>
  <c r="X23" i="12"/>
  <c r="V23" i="12"/>
  <c r="U23" i="12"/>
  <c r="R23" i="12"/>
  <c r="W23" i="12"/>
  <c r="S23" i="12"/>
  <c r="T23" i="12"/>
  <c r="Q23" i="12"/>
  <c r="P23" i="12"/>
  <c r="I23" i="12"/>
  <c r="N23" i="12"/>
  <c r="L23" i="12"/>
  <c r="O23" i="12"/>
  <c r="J23" i="12"/>
  <c r="H23" i="12"/>
  <c r="M23" i="12"/>
  <c r="AD15" i="12"/>
  <c r="AC15" i="12"/>
  <c r="AB15" i="12"/>
  <c r="AE15" i="12"/>
  <c r="AA15" i="12"/>
  <c r="Y15" i="12"/>
  <c r="Z15" i="12"/>
  <c r="X15" i="12"/>
  <c r="W15" i="12"/>
  <c r="V15" i="12"/>
  <c r="T15" i="12"/>
  <c r="R15" i="12"/>
  <c r="U15" i="12"/>
  <c r="S15" i="12"/>
  <c r="N15" i="12"/>
  <c r="M15" i="12"/>
  <c r="I15" i="12"/>
  <c r="Q15" i="12"/>
  <c r="O15" i="12"/>
  <c r="K15" i="12"/>
  <c r="J15" i="12"/>
  <c r="H15" i="12"/>
  <c r="L15" i="12"/>
  <c r="AD7" i="12"/>
  <c r="AC7" i="12"/>
  <c r="AE7" i="12"/>
  <c r="Y7" i="12"/>
  <c r="AB7" i="12"/>
  <c r="AA7" i="12"/>
  <c r="X7" i="12"/>
  <c r="Z7" i="12"/>
  <c r="W7" i="12"/>
  <c r="V7" i="12"/>
  <c r="R7" i="12"/>
  <c r="S7" i="12"/>
  <c r="U7" i="12"/>
  <c r="Q7" i="12"/>
  <c r="O7" i="12"/>
  <c r="I7" i="12"/>
  <c r="M7" i="12"/>
  <c r="L7" i="12"/>
  <c r="N7" i="12"/>
  <c r="P7" i="12"/>
  <c r="T7" i="12"/>
  <c r="J7" i="12"/>
  <c r="H7" i="12"/>
  <c r="K7" i="12"/>
  <c r="F29" i="12"/>
  <c r="F21" i="12"/>
  <c r="F13" i="12"/>
  <c r="F5" i="12"/>
  <c r="G17" i="12"/>
  <c r="G7" i="12"/>
  <c r="H41" i="12"/>
  <c r="H9" i="12"/>
  <c r="AE38" i="12"/>
  <c r="AD38" i="12"/>
  <c r="AB38" i="12"/>
  <c r="Z38" i="12"/>
  <c r="AA38" i="12"/>
  <c r="V38" i="12"/>
  <c r="W38" i="12"/>
  <c r="Y38" i="12"/>
  <c r="U38" i="12"/>
  <c r="Q38" i="12"/>
  <c r="T38" i="12"/>
  <c r="AC38" i="12"/>
  <c r="X38" i="12"/>
  <c r="P38" i="12"/>
  <c r="S38" i="12"/>
  <c r="R38" i="12"/>
  <c r="O38" i="12"/>
  <c r="M38" i="12"/>
  <c r="N38" i="12"/>
  <c r="L38" i="12"/>
  <c r="J38" i="12"/>
  <c r="I38" i="12"/>
  <c r="H38" i="12"/>
  <c r="K38" i="12"/>
  <c r="AE30" i="12"/>
  <c r="AC30" i="12"/>
  <c r="AD30" i="12"/>
  <c r="Z30" i="12"/>
  <c r="AA30" i="12"/>
  <c r="V30" i="12"/>
  <c r="W30" i="12"/>
  <c r="AB30" i="12"/>
  <c r="U30" i="12"/>
  <c r="Y30" i="12"/>
  <c r="T30" i="12"/>
  <c r="Q30" i="12"/>
  <c r="X30" i="12"/>
  <c r="N30" i="12"/>
  <c r="O30" i="12"/>
  <c r="M30" i="12"/>
  <c r="S30" i="12"/>
  <c r="R30" i="12"/>
  <c r="L30" i="12"/>
  <c r="H30" i="12"/>
  <c r="I30" i="12"/>
  <c r="P30" i="12"/>
  <c r="K30" i="12"/>
  <c r="AD22" i="12"/>
  <c r="AC22" i="12"/>
  <c r="Z22" i="12"/>
  <c r="AE22" i="12"/>
  <c r="X22" i="12"/>
  <c r="V22" i="12"/>
  <c r="W22" i="12"/>
  <c r="Y22" i="12"/>
  <c r="U22" i="12"/>
  <c r="AA22" i="12"/>
  <c r="AB22" i="12"/>
  <c r="Q22" i="12"/>
  <c r="P22" i="12"/>
  <c r="N22" i="12"/>
  <c r="T22" i="12"/>
  <c r="O22" i="12"/>
  <c r="M22" i="12"/>
  <c r="R22" i="12"/>
  <c r="J22" i="12"/>
  <c r="S22" i="12"/>
  <c r="H22" i="12"/>
  <c r="AE14" i="12"/>
  <c r="AD14" i="12"/>
  <c r="AC14" i="12"/>
  <c r="Z14" i="12"/>
  <c r="AB14" i="12"/>
  <c r="Y14" i="12"/>
  <c r="V14" i="12"/>
  <c r="X14" i="12"/>
  <c r="W14" i="12"/>
  <c r="AA14" i="12"/>
  <c r="U14" i="12"/>
  <c r="Q14" i="12"/>
  <c r="T14" i="12"/>
  <c r="P14" i="12"/>
  <c r="S14" i="12"/>
  <c r="R14" i="12"/>
  <c r="N14" i="12"/>
  <c r="L14" i="12"/>
  <c r="O14" i="12"/>
  <c r="M14" i="12"/>
  <c r="K14" i="12"/>
  <c r="H14" i="12"/>
  <c r="I14" i="12"/>
  <c r="AE6" i="12"/>
  <c r="AB6" i="12"/>
  <c r="AD6" i="12"/>
  <c r="AC6" i="12"/>
  <c r="Z6" i="12"/>
  <c r="Y6" i="12"/>
  <c r="AA6" i="12"/>
  <c r="V6" i="12"/>
  <c r="W6" i="12"/>
  <c r="U6" i="12"/>
  <c r="X6" i="12"/>
  <c r="Q6" i="12"/>
  <c r="T6" i="12"/>
  <c r="P6" i="12"/>
  <c r="S6" i="12"/>
  <c r="R6" i="12"/>
  <c r="N6" i="12"/>
  <c r="O6" i="12"/>
  <c r="M6" i="12"/>
  <c r="L6" i="12"/>
  <c r="I6" i="12"/>
  <c r="H6" i="12"/>
  <c r="J6" i="12"/>
  <c r="F44" i="12"/>
  <c r="F36" i="12"/>
  <c r="F28" i="12"/>
  <c r="F20" i="12"/>
  <c r="F12" i="12"/>
  <c r="F4" i="12"/>
  <c r="G16" i="12"/>
  <c r="G6" i="12"/>
  <c r="Q44" i="12"/>
  <c r="F67" i="21"/>
  <c r="F62" i="21"/>
  <c r="F55" i="21"/>
  <c r="F46" i="21"/>
  <c r="I46" i="21" s="1"/>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3" i="20"/>
  <c r="J4" i="20"/>
  <c r="J5" i="20"/>
  <c r="J6"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2"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2" i="20"/>
  <c r="E3" i="20"/>
  <c r="E4" i="20"/>
  <c r="E5" i="20"/>
  <c r="E6" i="20"/>
  <c r="E7" i="20"/>
  <c r="E8" i="20"/>
  <c r="E9" i="20"/>
  <c r="E10" i="20"/>
  <c r="E11" i="20"/>
  <c r="E12" i="20"/>
  <c r="E13" i="20"/>
  <c r="E14" i="20"/>
  <c r="E15" i="20"/>
  <c r="E16" i="20"/>
  <c r="E17" i="20"/>
  <c r="E18" i="20"/>
  <c r="E19" i="20"/>
  <c r="E20" i="20"/>
  <c r="E21" i="20"/>
  <c r="E22" i="20"/>
  <c r="E24" i="20"/>
  <c r="E25" i="20"/>
  <c r="E26" i="20"/>
  <c r="E27" i="20"/>
  <c r="E28" i="20"/>
  <c r="E29" i="20"/>
  <c r="E30" i="20"/>
  <c r="E31" i="20"/>
  <c r="E32" i="20"/>
  <c r="E33" i="20"/>
  <c r="E35" i="20"/>
  <c r="E37" i="20"/>
  <c r="E38" i="20"/>
  <c r="E39" i="20"/>
  <c r="E40" i="20"/>
  <c r="E42" i="20"/>
  <c r="E43" i="20"/>
  <c r="E46" i="20"/>
  <c r="E47" i="20"/>
  <c r="E48" i="20"/>
  <c r="E49" i="20"/>
  <c r="E51" i="20"/>
  <c r="E52" i="20"/>
  <c r="E53" i="20"/>
  <c r="E54" i="20"/>
  <c r="E55" i="20"/>
  <c r="E59" i="20"/>
  <c r="E60" i="20"/>
  <c r="E62" i="20"/>
  <c r="E63" i="20"/>
  <c r="E65" i="20"/>
  <c r="E66" i="20"/>
  <c r="E67" i="20"/>
  <c r="E70" i="20"/>
  <c r="E71" i="20"/>
  <c r="E73" i="20"/>
  <c r="E74" i="20"/>
  <c r="E75" i="20"/>
  <c r="E76" i="20"/>
  <c r="E77" i="20"/>
  <c r="E78" i="20"/>
  <c r="E80" i="20"/>
  <c r="E81" i="20"/>
  <c r="E82" i="20"/>
  <c r="E83" i="20"/>
  <c r="E84" i="20"/>
  <c r="E85" i="20"/>
  <c r="E86" i="20"/>
  <c r="E87" i="20"/>
  <c r="E88" i="20"/>
  <c r="E89" i="20"/>
  <c r="E92" i="20"/>
  <c r="E95" i="20"/>
  <c r="E96" i="20"/>
  <c r="E97" i="20"/>
  <c r="E98" i="20"/>
  <c r="E99" i="20"/>
  <c r="E100" i="20"/>
  <c r="E101" i="20"/>
  <c r="E102" i="20"/>
  <c r="E103" i="20"/>
  <c r="E104" i="20"/>
  <c r="E106" i="20"/>
  <c r="E107" i="20"/>
  <c r="E108" i="20"/>
  <c r="E110" i="20"/>
  <c r="E111" i="20"/>
  <c r="E113" i="20"/>
  <c r="E116" i="20"/>
  <c r="E117" i="20"/>
  <c r="E118" i="20"/>
  <c r="E119" i="20"/>
  <c r="E120" i="20"/>
  <c r="E121" i="20"/>
  <c r="E123" i="20"/>
  <c r="E124" i="20"/>
  <c r="E125" i="20"/>
  <c r="E127" i="20"/>
  <c r="E129" i="20"/>
  <c r="E130" i="20"/>
  <c r="E133" i="20"/>
  <c r="E135" i="20"/>
  <c r="E137" i="20"/>
  <c r="E138" i="20"/>
  <c r="E139" i="20"/>
  <c r="E140" i="20"/>
  <c r="E143" i="20"/>
  <c r="E144" i="20"/>
  <c r="E145" i="20"/>
  <c r="E146" i="20"/>
  <c r="E147" i="20"/>
  <c r="E148" i="20"/>
  <c r="E149" i="20"/>
  <c r="E150" i="20"/>
  <c r="E151" i="20"/>
  <c r="E152" i="20"/>
  <c r="E153" i="20"/>
  <c r="E154" i="20"/>
  <c r="E155" i="20"/>
  <c r="E156" i="20"/>
  <c r="E157" i="20"/>
  <c r="E158" i="20"/>
  <c r="E159" i="20"/>
  <c r="E162" i="20"/>
  <c r="E163" i="20"/>
  <c r="E164" i="20"/>
  <c r="E165" i="20"/>
  <c r="E166" i="20"/>
  <c r="E168" i="20"/>
  <c r="E169" i="20"/>
  <c r="E170" i="20"/>
  <c r="E171" i="20"/>
  <c r="E172" i="20"/>
  <c r="E173" i="20"/>
  <c r="E174" i="20"/>
  <c r="E176" i="20"/>
  <c r="E178" i="20"/>
  <c r="E179" i="20"/>
  <c r="E180" i="20"/>
  <c r="E185" i="20"/>
  <c r="E186" i="20"/>
  <c r="E187" i="20"/>
  <c r="E188" i="20"/>
  <c r="E189" i="20"/>
  <c r="E190" i="20"/>
  <c r="E191" i="20"/>
  <c r="E192" i="20"/>
  <c r="E193" i="20"/>
  <c r="E194" i="20"/>
  <c r="E195" i="20"/>
  <c r="E196" i="20"/>
  <c r="E197" i="20"/>
  <c r="E198" i="20"/>
  <c r="E199" i="20"/>
  <c r="E200" i="20"/>
  <c r="E201" i="20"/>
  <c r="E202" i="20"/>
  <c r="E203" i="20"/>
  <c r="E204" i="20"/>
  <c r="E206" i="20"/>
  <c r="E207" i="20"/>
  <c r="E208" i="20"/>
  <c r="E210" i="20"/>
  <c r="E212" i="20"/>
  <c r="E213" i="20"/>
  <c r="E215" i="20"/>
  <c r="E217" i="20"/>
  <c r="E218" i="20"/>
  <c r="E219" i="20"/>
  <c r="E220" i="20"/>
  <c r="E221" i="20"/>
  <c r="E222" i="20"/>
  <c r="E223" i="20"/>
  <c r="E224" i="20"/>
  <c r="E225" i="20"/>
  <c r="E226" i="20"/>
  <c r="E227" i="20"/>
  <c r="E229" i="20"/>
  <c r="E231" i="20"/>
  <c r="E232" i="20"/>
  <c r="E233" i="20"/>
  <c r="E234" i="20"/>
  <c r="E235" i="20"/>
  <c r="E236" i="20"/>
  <c r="E237" i="20"/>
  <c r="E238" i="20"/>
  <c r="E240" i="20"/>
  <c r="E242" i="20"/>
  <c r="E243" i="20"/>
  <c r="E245" i="20"/>
  <c r="E246" i="20"/>
  <c r="E247" i="20"/>
  <c r="E248" i="20"/>
  <c r="E249" i="20"/>
  <c r="E251" i="20"/>
  <c r="E252" i="20"/>
  <c r="E253" i="20"/>
  <c r="E254" i="20"/>
  <c r="E255" i="20"/>
  <c r="E256" i="20"/>
  <c r="E257" i="20"/>
  <c r="E258" i="20"/>
  <c r="E259" i="20"/>
  <c r="E260" i="20"/>
  <c r="E261" i="20"/>
  <c r="E262" i="20"/>
  <c r="E263" i="20"/>
  <c r="E264" i="20"/>
  <c r="E265" i="20"/>
  <c r="E266" i="20"/>
  <c r="E267" i="20"/>
  <c r="E268" i="20"/>
  <c r="E269" i="20"/>
  <c r="E270" i="20"/>
  <c r="E271" i="20"/>
  <c r="E272" i="20"/>
  <c r="E273" i="20"/>
  <c r="E274" i="20"/>
  <c r="E275" i="20"/>
  <c r="E276" i="20"/>
  <c r="E277" i="20"/>
  <c r="E278" i="20"/>
  <c r="E279" i="20"/>
  <c r="E280" i="20"/>
  <c r="E281" i="20"/>
  <c r="E282" i="20"/>
  <c r="E283" i="20"/>
  <c r="E284" i="20"/>
  <c r="E285" i="20"/>
  <c r="E286" i="20"/>
  <c r="E287" i="20"/>
  <c r="E288" i="20"/>
  <c r="E289" i="20"/>
  <c r="E290" i="20"/>
  <c r="E291" i="20"/>
  <c r="E292" i="20"/>
  <c r="E293" i="20"/>
  <c r="E294" i="20"/>
  <c r="E295" i="20"/>
  <c r="E296" i="20"/>
  <c r="E297" i="20"/>
  <c r="E298" i="20"/>
  <c r="E299" i="20"/>
  <c r="E300" i="20"/>
  <c r="E301" i="20"/>
  <c r="E302" i="20"/>
  <c r="E303" i="20"/>
  <c r="E304" i="20"/>
  <c r="E305" i="20"/>
  <c r="E306" i="20"/>
  <c r="E307" i="20"/>
  <c r="E308" i="20"/>
  <c r="E309" i="20"/>
  <c r="E310" i="20"/>
  <c r="E311" i="20"/>
  <c r="E312" i="20"/>
  <c r="E313" i="20"/>
  <c r="E314" i="20"/>
  <c r="E315" i="20"/>
  <c r="E316" i="20"/>
  <c r="E317" i="20"/>
  <c r="E318" i="20"/>
  <c r="E320" i="20"/>
  <c r="E321" i="20"/>
  <c r="E322" i="20"/>
  <c r="E323" i="20"/>
  <c r="E324" i="20"/>
  <c r="E325" i="20"/>
  <c r="E326" i="20"/>
  <c r="E328" i="20"/>
  <c r="E330" i="20"/>
  <c r="E331" i="20"/>
  <c r="E332" i="20"/>
  <c r="E333" i="20"/>
  <c r="E336" i="20"/>
  <c r="E337" i="20"/>
  <c r="E339" i="20"/>
  <c r="E341" i="20"/>
  <c r="E342" i="20"/>
  <c r="E343" i="20"/>
  <c r="E346" i="20"/>
  <c r="E347" i="20"/>
  <c r="E348" i="20"/>
  <c r="E349" i="20"/>
  <c r="E351" i="20"/>
  <c r="E353" i="20"/>
  <c r="E354" i="20"/>
  <c r="E356" i="20"/>
  <c r="E357" i="20"/>
  <c r="E358" i="20"/>
  <c r="E359" i="20"/>
  <c r="E360" i="20"/>
  <c r="E361" i="20"/>
  <c r="E363" i="20"/>
  <c r="E364" i="20"/>
  <c r="E365" i="20"/>
  <c r="E366" i="20"/>
  <c r="E367" i="20"/>
  <c r="E368" i="20"/>
  <c r="E369" i="20"/>
  <c r="E370" i="20"/>
  <c r="E371" i="20"/>
  <c r="E372" i="20"/>
  <c r="E373" i="20"/>
  <c r="E374" i="20"/>
  <c r="E375" i="20"/>
  <c r="E377" i="20"/>
  <c r="E378" i="20"/>
  <c r="E381" i="20"/>
  <c r="E382" i="20"/>
  <c r="E384" i="20"/>
  <c r="E385" i="20"/>
  <c r="E386" i="20"/>
  <c r="E387" i="20"/>
  <c r="E388" i="20"/>
  <c r="E390" i="20"/>
  <c r="E393" i="20"/>
  <c r="E394" i="20"/>
  <c r="E395" i="20"/>
  <c r="E396" i="20"/>
  <c r="E397" i="20"/>
  <c r="E400" i="20"/>
  <c r="E401" i="20"/>
  <c r="E402" i="20"/>
  <c r="E403" i="20"/>
  <c r="E404" i="20"/>
  <c r="E405" i="20"/>
  <c r="E407" i="20"/>
  <c r="E408" i="20"/>
  <c r="E409" i="20"/>
  <c r="E410" i="20"/>
  <c r="E411" i="20"/>
  <c r="E412" i="20"/>
  <c r="E413" i="20"/>
  <c r="E414" i="20"/>
  <c r="E415" i="20"/>
  <c r="E416" i="20"/>
  <c r="E417" i="20"/>
  <c r="E418" i="20"/>
  <c r="E420" i="20"/>
  <c r="E421" i="20"/>
  <c r="E422" i="20"/>
  <c r="E423" i="20"/>
  <c r="E424" i="20"/>
  <c r="E425" i="20"/>
  <c r="E427" i="20"/>
  <c r="E428" i="20"/>
  <c r="E429" i="20"/>
  <c r="E430" i="20"/>
  <c r="E431" i="20"/>
  <c r="E432" i="20"/>
  <c r="E433" i="20"/>
  <c r="E435" i="20"/>
  <c r="E436" i="20"/>
  <c r="E437" i="20"/>
  <c r="E438" i="20"/>
  <c r="E440" i="20"/>
  <c r="E441" i="20"/>
  <c r="E442" i="20"/>
  <c r="E443" i="20"/>
  <c r="E444" i="20"/>
  <c r="E445" i="20"/>
  <c r="E446" i="20"/>
  <c r="E447" i="20"/>
  <c r="E448" i="20"/>
  <c r="E449" i="20"/>
  <c r="E2" i="20"/>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2" i="20"/>
  <c r="H4" i="18"/>
  <c r="P4" i="18" s="1"/>
  <c r="H5" i="18"/>
  <c r="P5" i="18" s="1"/>
  <c r="H6" i="18"/>
  <c r="P6" i="18" s="1"/>
  <c r="H7" i="18"/>
  <c r="P7" i="18" s="1"/>
  <c r="H8" i="18"/>
  <c r="P8" i="18" s="1"/>
  <c r="H9" i="18"/>
  <c r="P9" i="18" s="1"/>
  <c r="H10" i="18"/>
  <c r="P10" i="18" s="1"/>
  <c r="H11" i="18"/>
  <c r="P11" i="18" s="1"/>
  <c r="H12" i="18"/>
  <c r="P12" i="18" s="1"/>
  <c r="H13" i="18"/>
  <c r="P13" i="18" s="1"/>
  <c r="H14" i="18"/>
  <c r="P14" i="18" s="1"/>
  <c r="H15" i="18"/>
  <c r="P15" i="18" s="1"/>
  <c r="H16" i="18"/>
  <c r="P16" i="18" s="1"/>
  <c r="H17" i="18"/>
  <c r="P17" i="18" s="1"/>
  <c r="H18" i="18"/>
  <c r="P18" i="18" s="1"/>
  <c r="H19" i="18"/>
  <c r="P19" i="18" s="1"/>
  <c r="H20" i="18"/>
  <c r="P20" i="18" s="1"/>
  <c r="H21" i="18"/>
  <c r="P21" i="18" s="1"/>
  <c r="H22" i="18"/>
  <c r="P22" i="18" s="1"/>
  <c r="H23" i="18"/>
  <c r="P23" i="18" s="1"/>
  <c r="H24" i="18"/>
  <c r="P24" i="18" s="1"/>
  <c r="H25" i="18"/>
  <c r="P25" i="18" s="1"/>
  <c r="H26" i="18"/>
  <c r="P26" i="18" s="1"/>
  <c r="H27" i="18"/>
  <c r="P27" i="18" s="1"/>
  <c r="H28" i="18"/>
  <c r="P28" i="18" s="1"/>
  <c r="H29" i="18"/>
  <c r="P29" i="18" s="1"/>
  <c r="H30" i="18"/>
  <c r="P30" i="18" s="1"/>
  <c r="H31" i="18"/>
  <c r="P31" i="18" s="1"/>
  <c r="H32" i="18"/>
  <c r="P32" i="18" s="1"/>
  <c r="H33" i="18"/>
  <c r="P33" i="18" s="1"/>
  <c r="H34" i="18"/>
  <c r="P34" i="18" s="1"/>
  <c r="H35" i="18"/>
  <c r="P35" i="18" s="1"/>
  <c r="H36" i="18"/>
  <c r="P36" i="18" s="1"/>
  <c r="H37" i="18"/>
  <c r="P37" i="18" s="1"/>
  <c r="H38" i="18"/>
  <c r="P38" i="18" s="1"/>
  <c r="H39" i="18"/>
  <c r="P39" i="18" s="1"/>
  <c r="H40" i="18"/>
  <c r="P40" i="18" s="1"/>
  <c r="H41" i="18"/>
  <c r="P41" i="18" s="1"/>
  <c r="H42" i="18"/>
  <c r="P42" i="18" s="1"/>
  <c r="H43" i="18"/>
  <c r="P43" i="18" s="1"/>
  <c r="H44" i="18"/>
  <c r="P44" i="18" s="1"/>
  <c r="H45" i="18"/>
  <c r="P45" i="18" s="1"/>
  <c r="H46" i="18"/>
  <c r="P46" i="18" s="1"/>
  <c r="H47" i="18"/>
  <c r="P47" i="18" s="1"/>
  <c r="H48" i="18"/>
  <c r="P48" i="18" s="1"/>
  <c r="H49" i="18"/>
  <c r="P49" i="18" s="1"/>
  <c r="H50" i="18"/>
  <c r="P50" i="18" s="1"/>
  <c r="H51" i="18"/>
  <c r="P51" i="18" s="1"/>
  <c r="H52" i="18"/>
  <c r="P52" i="18" s="1"/>
  <c r="H53" i="18"/>
  <c r="P53" i="18" s="1"/>
  <c r="H54" i="18"/>
  <c r="P54" i="18" s="1"/>
  <c r="H55" i="18"/>
  <c r="P55" i="18" s="1"/>
  <c r="H56" i="18"/>
  <c r="P56" i="18" s="1"/>
  <c r="H57" i="18"/>
  <c r="P57" i="18" s="1"/>
  <c r="H58" i="18"/>
  <c r="P58" i="18" s="1"/>
  <c r="H59" i="18"/>
  <c r="P59" i="18" s="1"/>
  <c r="H60" i="18"/>
  <c r="P60" i="18" s="1"/>
  <c r="H61" i="18"/>
  <c r="P61" i="18" s="1"/>
  <c r="H62" i="18"/>
  <c r="P62" i="18" s="1"/>
  <c r="H63" i="18"/>
  <c r="P63" i="18" s="1"/>
  <c r="H64" i="18"/>
  <c r="P64" i="18" s="1"/>
  <c r="H65" i="18"/>
  <c r="P65" i="18" s="1"/>
  <c r="H66" i="18"/>
  <c r="P66" i="18" s="1"/>
  <c r="H67" i="18"/>
  <c r="P67" i="18" s="1"/>
  <c r="H68" i="18"/>
  <c r="P68" i="18" s="1"/>
  <c r="H69" i="18"/>
  <c r="P69" i="18" s="1"/>
  <c r="H70" i="18"/>
  <c r="P70" i="18" s="1"/>
  <c r="H71" i="18"/>
  <c r="P71" i="18" s="1"/>
  <c r="H72" i="18"/>
  <c r="P72" i="18" s="1"/>
  <c r="H73" i="18"/>
  <c r="P73" i="18" s="1"/>
  <c r="H74" i="18"/>
  <c r="P74" i="18" s="1"/>
  <c r="H75" i="18"/>
  <c r="P75" i="18" s="1"/>
  <c r="H76" i="18"/>
  <c r="P76" i="18" s="1"/>
  <c r="H77" i="18"/>
  <c r="P77" i="18" s="1"/>
  <c r="H78" i="18"/>
  <c r="P78" i="18" s="1"/>
  <c r="H79" i="18"/>
  <c r="P79" i="18" s="1"/>
  <c r="H80" i="18"/>
  <c r="P80" i="18" s="1"/>
  <c r="H81" i="18"/>
  <c r="P81" i="18" s="1"/>
  <c r="H82" i="18"/>
  <c r="P82" i="18" s="1"/>
  <c r="H83" i="18"/>
  <c r="P83" i="18" s="1"/>
  <c r="H84" i="18"/>
  <c r="P84" i="18" s="1"/>
  <c r="H85" i="18"/>
  <c r="P85" i="18" s="1"/>
  <c r="H86" i="18"/>
  <c r="P86" i="18" s="1"/>
  <c r="H87" i="18"/>
  <c r="P87" i="18" s="1"/>
  <c r="H88" i="18"/>
  <c r="P88" i="18" s="1"/>
  <c r="H89" i="18"/>
  <c r="P89" i="18" s="1"/>
  <c r="H90" i="18"/>
  <c r="P90" i="18" s="1"/>
  <c r="H91" i="18"/>
  <c r="P91" i="18" s="1"/>
  <c r="H92" i="18"/>
  <c r="P92" i="18" s="1"/>
  <c r="H93" i="18"/>
  <c r="P93" i="18" s="1"/>
  <c r="H94" i="18"/>
  <c r="P94" i="18" s="1"/>
  <c r="H95" i="18"/>
  <c r="P95" i="18" s="1"/>
  <c r="H96" i="18"/>
  <c r="P96" i="18" s="1"/>
  <c r="H97" i="18"/>
  <c r="P97" i="18" s="1"/>
  <c r="H98" i="18"/>
  <c r="P98" i="18" s="1"/>
  <c r="H99" i="18"/>
  <c r="P99" i="18" s="1"/>
  <c r="H100" i="18"/>
  <c r="P100" i="18" s="1"/>
  <c r="H101" i="18"/>
  <c r="P101" i="18" s="1"/>
  <c r="H102" i="18"/>
  <c r="P102" i="18" s="1"/>
  <c r="H103" i="18"/>
  <c r="P103" i="18" s="1"/>
  <c r="H104" i="18"/>
  <c r="P104" i="18" s="1"/>
  <c r="H105" i="18"/>
  <c r="P105" i="18" s="1"/>
  <c r="H106" i="18"/>
  <c r="P106" i="18" s="1"/>
  <c r="H107" i="18"/>
  <c r="P107" i="18" s="1"/>
  <c r="H108" i="18"/>
  <c r="P108" i="18" s="1"/>
  <c r="H109" i="18"/>
  <c r="P109" i="18" s="1"/>
  <c r="H110" i="18"/>
  <c r="P110" i="18" s="1"/>
  <c r="H111" i="18"/>
  <c r="P111" i="18" s="1"/>
  <c r="H112" i="18"/>
  <c r="P112" i="18" s="1"/>
  <c r="H113" i="18"/>
  <c r="P113" i="18" s="1"/>
  <c r="H114" i="18"/>
  <c r="P114" i="18" s="1"/>
  <c r="H115" i="18"/>
  <c r="P115" i="18" s="1"/>
  <c r="H116" i="18"/>
  <c r="P116" i="18" s="1"/>
  <c r="H117" i="18"/>
  <c r="P117" i="18" s="1"/>
  <c r="H118" i="18"/>
  <c r="P118" i="18" s="1"/>
  <c r="H119" i="18"/>
  <c r="P119" i="18" s="1"/>
  <c r="H120" i="18"/>
  <c r="P120" i="18" s="1"/>
  <c r="H121" i="18"/>
  <c r="P121" i="18" s="1"/>
  <c r="H122" i="18"/>
  <c r="P122" i="18" s="1"/>
  <c r="H123" i="18"/>
  <c r="P123" i="18" s="1"/>
  <c r="H124" i="18"/>
  <c r="P124" i="18" s="1"/>
  <c r="H125" i="18"/>
  <c r="P125" i="18" s="1"/>
  <c r="H126" i="18"/>
  <c r="P126" i="18" s="1"/>
  <c r="H127" i="18"/>
  <c r="P127" i="18" s="1"/>
  <c r="H128" i="18"/>
  <c r="P128" i="18" s="1"/>
  <c r="H129" i="18"/>
  <c r="P129" i="18" s="1"/>
  <c r="H130" i="18"/>
  <c r="P130" i="18" s="1"/>
  <c r="H131" i="18"/>
  <c r="P131" i="18" s="1"/>
  <c r="H132" i="18"/>
  <c r="P132" i="18" s="1"/>
  <c r="H133" i="18"/>
  <c r="P133" i="18" s="1"/>
  <c r="H134" i="18"/>
  <c r="P134" i="18" s="1"/>
  <c r="H135" i="18"/>
  <c r="P135" i="18" s="1"/>
  <c r="H136" i="18"/>
  <c r="P136" i="18" s="1"/>
  <c r="H137" i="18"/>
  <c r="P137" i="18" s="1"/>
  <c r="H138" i="18"/>
  <c r="P138" i="18" s="1"/>
  <c r="H139" i="18"/>
  <c r="P139" i="18" s="1"/>
  <c r="H140" i="18"/>
  <c r="P140" i="18" s="1"/>
  <c r="H141" i="18"/>
  <c r="P141" i="18" s="1"/>
  <c r="H142" i="18"/>
  <c r="P142" i="18" s="1"/>
  <c r="H143" i="18"/>
  <c r="P143" i="18" s="1"/>
  <c r="H144" i="18"/>
  <c r="P144" i="18" s="1"/>
  <c r="H145" i="18"/>
  <c r="P145" i="18" s="1"/>
  <c r="H146" i="18"/>
  <c r="P146" i="18" s="1"/>
  <c r="H147" i="18"/>
  <c r="P147" i="18" s="1"/>
  <c r="H148" i="18"/>
  <c r="P148" i="18" s="1"/>
  <c r="H149" i="18"/>
  <c r="P149" i="18" s="1"/>
  <c r="H150" i="18"/>
  <c r="P150" i="18" s="1"/>
  <c r="H151" i="18"/>
  <c r="P151" i="18" s="1"/>
  <c r="H152" i="18"/>
  <c r="P152" i="18" s="1"/>
  <c r="H153" i="18"/>
  <c r="P153" i="18" s="1"/>
  <c r="H154" i="18"/>
  <c r="P154" i="18" s="1"/>
  <c r="H155" i="18"/>
  <c r="P155" i="18" s="1"/>
  <c r="H156" i="18"/>
  <c r="P156" i="18" s="1"/>
  <c r="H157" i="18"/>
  <c r="P157" i="18" s="1"/>
  <c r="H158" i="18"/>
  <c r="P158" i="18" s="1"/>
  <c r="H159" i="18"/>
  <c r="P159" i="18" s="1"/>
  <c r="H160" i="18"/>
  <c r="P160" i="18" s="1"/>
  <c r="H161" i="18"/>
  <c r="P161" i="18" s="1"/>
  <c r="H162" i="18"/>
  <c r="P162" i="18" s="1"/>
  <c r="H163" i="18"/>
  <c r="P163" i="18" s="1"/>
  <c r="H164" i="18"/>
  <c r="P164" i="18" s="1"/>
  <c r="H165" i="18"/>
  <c r="P165" i="18" s="1"/>
  <c r="H166" i="18"/>
  <c r="P166" i="18" s="1"/>
  <c r="H167" i="18"/>
  <c r="P167" i="18" s="1"/>
  <c r="H168" i="18"/>
  <c r="P168" i="18" s="1"/>
  <c r="H169" i="18"/>
  <c r="P169" i="18" s="1"/>
  <c r="H170" i="18"/>
  <c r="P170" i="18" s="1"/>
  <c r="H171" i="18"/>
  <c r="P171" i="18" s="1"/>
  <c r="H172" i="18"/>
  <c r="P172" i="18" s="1"/>
  <c r="H173" i="18"/>
  <c r="P173" i="18" s="1"/>
  <c r="H174" i="18"/>
  <c r="P174" i="18" s="1"/>
  <c r="H175" i="18"/>
  <c r="P175" i="18" s="1"/>
  <c r="H176" i="18"/>
  <c r="P176" i="18" s="1"/>
  <c r="H177" i="18"/>
  <c r="P177" i="18" s="1"/>
  <c r="H178" i="18"/>
  <c r="P178" i="18" s="1"/>
  <c r="H179" i="18"/>
  <c r="P179" i="18" s="1"/>
  <c r="H180" i="18"/>
  <c r="P180" i="18" s="1"/>
  <c r="H181" i="18"/>
  <c r="P181" i="18" s="1"/>
  <c r="H182" i="18"/>
  <c r="P182" i="18" s="1"/>
  <c r="H183" i="18"/>
  <c r="P183" i="18" s="1"/>
  <c r="H184" i="18"/>
  <c r="P184" i="18" s="1"/>
  <c r="H185" i="18"/>
  <c r="P185" i="18" s="1"/>
  <c r="H186" i="18"/>
  <c r="P186" i="18" s="1"/>
  <c r="H187" i="18"/>
  <c r="P187" i="18" s="1"/>
  <c r="H188" i="18"/>
  <c r="P188" i="18" s="1"/>
  <c r="H189" i="18"/>
  <c r="P189" i="18" s="1"/>
  <c r="H190" i="18"/>
  <c r="P190" i="18" s="1"/>
  <c r="H191" i="18"/>
  <c r="P191" i="18" s="1"/>
  <c r="H192" i="18"/>
  <c r="P192" i="18" s="1"/>
  <c r="H193" i="18"/>
  <c r="P193" i="18" s="1"/>
  <c r="H194" i="18"/>
  <c r="P194" i="18" s="1"/>
  <c r="H195" i="18"/>
  <c r="P195" i="18" s="1"/>
  <c r="H196" i="18"/>
  <c r="P196" i="18" s="1"/>
  <c r="H197" i="18"/>
  <c r="P197" i="18" s="1"/>
  <c r="H198" i="18"/>
  <c r="P198" i="18" s="1"/>
  <c r="H199" i="18"/>
  <c r="P199" i="18" s="1"/>
  <c r="H200" i="18"/>
  <c r="P200" i="18" s="1"/>
  <c r="H201" i="18"/>
  <c r="P201" i="18" s="1"/>
  <c r="H202" i="18"/>
  <c r="P202" i="18" s="1"/>
  <c r="H203" i="18"/>
  <c r="P203" i="18" s="1"/>
  <c r="H204" i="18"/>
  <c r="P204" i="18" s="1"/>
  <c r="H205" i="18"/>
  <c r="P205" i="18" s="1"/>
  <c r="H206" i="18"/>
  <c r="P206" i="18" s="1"/>
  <c r="H207" i="18"/>
  <c r="P207" i="18" s="1"/>
  <c r="H208" i="18"/>
  <c r="P208" i="18" s="1"/>
  <c r="H209" i="18"/>
  <c r="P209" i="18" s="1"/>
  <c r="H210" i="18"/>
  <c r="P210" i="18" s="1"/>
  <c r="H211" i="18"/>
  <c r="P211" i="18" s="1"/>
  <c r="H212" i="18"/>
  <c r="P212" i="18" s="1"/>
  <c r="H213" i="18"/>
  <c r="P213" i="18" s="1"/>
  <c r="H214" i="18"/>
  <c r="P214" i="18" s="1"/>
  <c r="H215" i="18"/>
  <c r="P215" i="18" s="1"/>
  <c r="H216" i="18"/>
  <c r="P216" i="18" s="1"/>
  <c r="H217" i="18"/>
  <c r="P217" i="18" s="1"/>
  <c r="H218" i="18"/>
  <c r="P218" i="18" s="1"/>
  <c r="H219" i="18"/>
  <c r="P219" i="18" s="1"/>
  <c r="H220" i="18"/>
  <c r="P220" i="18" s="1"/>
  <c r="H221" i="18"/>
  <c r="P221" i="18" s="1"/>
  <c r="H222" i="18"/>
  <c r="P222" i="18" s="1"/>
  <c r="H223" i="18"/>
  <c r="P223" i="18" s="1"/>
  <c r="H224" i="18"/>
  <c r="P224" i="18" s="1"/>
  <c r="H225" i="18"/>
  <c r="P225" i="18" s="1"/>
  <c r="H226" i="18"/>
  <c r="P226" i="18" s="1"/>
  <c r="H227" i="18"/>
  <c r="P227" i="18" s="1"/>
  <c r="H228" i="18"/>
  <c r="P228" i="18" s="1"/>
  <c r="H229" i="18"/>
  <c r="P229" i="18" s="1"/>
  <c r="H230" i="18"/>
  <c r="P230" i="18" s="1"/>
  <c r="H231" i="18"/>
  <c r="P231" i="18" s="1"/>
  <c r="H232" i="18"/>
  <c r="P232" i="18" s="1"/>
  <c r="H233" i="18"/>
  <c r="P233" i="18" s="1"/>
  <c r="H234" i="18"/>
  <c r="P234" i="18" s="1"/>
  <c r="H235" i="18"/>
  <c r="P235" i="18" s="1"/>
  <c r="H236" i="18"/>
  <c r="P236" i="18" s="1"/>
  <c r="H237" i="18"/>
  <c r="P237" i="18" s="1"/>
  <c r="H238" i="18"/>
  <c r="P238" i="18" s="1"/>
  <c r="H239" i="18"/>
  <c r="P239" i="18" s="1"/>
  <c r="H240" i="18"/>
  <c r="P240" i="18" s="1"/>
  <c r="H241" i="18"/>
  <c r="P241" i="18" s="1"/>
  <c r="H242" i="18"/>
  <c r="P242" i="18" s="1"/>
  <c r="H243" i="18"/>
  <c r="P243" i="18" s="1"/>
  <c r="H244" i="18"/>
  <c r="P244" i="18" s="1"/>
  <c r="H245" i="18"/>
  <c r="P245" i="18" s="1"/>
  <c r="H246" i="18"/>
  <c r="P246" i="18" s="1"/>
  <c r="H247" i="18"/>
  <c r="P247" i="18" s="1"/>
  <c r="H248" i="18"/>
  <c r="P248" i="18" s="1"/>
  <c r="H249" i="18"/>
  <c r="P249" i="18" s="1"/>
  <c r="H250" i="18"/>
  <c r="P250" i="18" s="1"/>
  <c r="H251" i="18"/>
  <c r="P251" i="18" s="1"/>
  <c r="H252" i="18"/>
  <c r="P252" i="18" s="1"/>
  <c r="H253" i="18"/>
  <c r="P253" i="18" s="1"/>
  <c r="H254" i="18"/>
  <c r="P254" i="18" s="1"/>
  <c r="H255" i="18"/>
  <c r="P255" i="18" s="1"/>
  <c r="H256" i="18"/>
  <c r="P256" i="18" s="1"/>
  <c r="H257" i="18"/>
  <c r="P257" i="18" s="1"/>
  <c r="H258" i="18"/>
  <c r="P258" i="18" s="1"/>
  <c r="H259" i="18"/>
  <c r="P259" i="18" s="1"/>
  <c r="H260" i="18"/>
  <c r="P260" i="18" s="1"/>
  <c r="H261" i="18"/>
  <c r="P261" i="18" s="1"/>
  <c r="H262" i="18"/>
  <c r="P262" i="18" s="1"/>
  <c r="H263" i="18"/>
  <c r="P263" i="18" s="1"/>
  <c r="H264" i="18"/>
  <c r="P264" i="18" s="1"/>
  <c r="H265" i="18"/>
  <c r="P265" i="18" s="1"/>
  <c r="H266" i="18"/>
  <c r="P266" i="18" s="1"/>
  <c r="H267" i="18"/>
  <c r="P267" i="18" s="1"/>
  <c r="H268" i="18"/>
  <c r="P268" i="18" s="1"/>
  <c r="H269" i="18"/>
  <c r="P269" i="18" s="1"/>
  <c r="H270" i="18"/>
  <c r="P270" i="18" s="1"/>
  <c r="H271" i="18"/>
  <c r="P271" i="18" s="1"/>
  <c r="H272" i="18"/>
  <c r="P272" i="18" s="1"/>
  <c r="H273" i="18"/>
  <c r="P273" i="18" s="1"/>
  <c r="H274" i="18"/>
  <c r="P274" i="18" s="1"/>
  <c r="H275" i="18"/>
  <c r="P275" i="18" s="1"/>
  <c r="H276" i="18"/>
  <c r="P276" i="18" s="1"/>
  <c r="H277" i="18"/>
  <c r="P277" i="18" s="1"/>
  <c r="H278" i="18"/>
  <c r="P278" i="18" s="1"/>
  <c r="H279" i="18"/>
  <c r="P279" i="18" s="1"/>
  <c r="H280" i="18"/>
  <c r="P280" i="18" s="1"/>
  <c r="H281" i="18"/>
  <c r="P281" i="18" s="1"/>
  <c r="H282" i="18"/>
  <c r="P282" i="18" s="1"/>
  <c r="H283" i="18"/>
  <c r="P283" i="18" s="1"/>
  <c r="H284" i="18"/>
  <c r="P284" i="18" s="1"/>
  <c r="H285" i="18"/>
  <c r="P285" i="18" s="1"/>
  <c r="H286" i="18"/>
  <c r="P286" i="18" s="1"/>
  <c r="H287" i="18"/>
  <c r="P287" i="18" s="1"/>
  <c r="H288" i="18"/>
  <c r="P288" i="18" s="1"/>
  <c r="H289" i="18"/>
  <c r="P289" i="18" s="1"/>
  <c r="H290" i="18"/>
  <c r="P290" i="18" s="1"/>
  <c r="H291" i="18"/>
  <c r="P291" i="18" s="1"/>
  <c r="H292" i="18"/>
  <c r="P292" i="18" s="1"/>
  <c r="H293" i="18"/>
  <c r="P293" i="18" s="1"/>
  <c r="H294" i="18"/>
  <c r="P294" i="18" s="1"/>
  <c r="H295" i="18"/>
  <c r="P295" i="18" s="1"/>
  <c r="H296" i="18"/>
  <c r="P296" i="18" s="1"/>
  <c r="H297" i="18"/>
  <c r="P297" i="18" s="1"/>
  <c r="H298" i="18"/>
  <c r="P298" i="18" s="1"/>
  <c r="H299" i="18"/>
  <c r="P299" i="18" s="1"/>
  <c r="H300" i="18"/>
  <c r="P300" i="18" s="1"/>
  <c r="H301" i="18"/>
  <c r="P301" i="18" s="1"/>
  <c r="H302" i="18"/>
  <c r="P302" i="18" s="1"/>
  <c r="H303" i="18"/>
  <c r="P303" i="18" s="1"/>
  <c r="H304" i="18"/>
  <c r="P304" i="18" s="1"/>
  <c r="H305" i="18"/>
  <c r="P305" i="18" s="1"/>
  <c r="H306" i="18"/>
  <c r="P306" i="18" s="1"/>
  <c r="H307" i="18"/>
  <c r="P307" i="18" s="1"/>
  <c r="H308" i="18"/>
  <c r="P308" i="18" s="1"/>
  <c r="H309" i="18"/>
  <c r="P309" i="18" s="1"/>
  <c r="H310" i="18"/>
  <c r="P310" i="18" s="1"/>
  <c r="H311" i="18"/>
  <c r="P311" i="18" s="1"/>
  <c r="H312" i="18"/>
  <c r="P312" i="18" s="1"/>
  <c r="H313" i="18"/>
  <c r="P313" i="18" s="1"/>
  <c r="H314" i="18"/>
  <c r="P314" i="18" s="1"/>
  <c r="H315" i="18"/>
  <c r="P315" i="18" s="1"/>
  <c r="H316" i="18"/>
  <c r="P316" i="18" s="1"/>
  <c r="H317" i="18"/>
  <c r="P317" i="18" s="1"/>
  <c r="H318" i="18"/>
  <c r="P318" i="18" s="1"/>
  <c r="H319" i="18"/>
  <c r="P319" i="18" s="1"/>
  <c r="H320" i="18"/>
  <c r="P320" i="18" s="1"/>
  <c r="H321" i="18"/>
  <c r="P321" i="18" s="1"/>
  <c r="H322" i="18"/>
  <c r="P322" i="18" s="1"/>
  <c r="H323" i="18"/>
  <c r="P323" i="18" s="1"/>
  <c r="H324" i="18"/>
  <c r="P324" i="18" s="1"/>
  <c r="H325" i="18"/>
  <c r="P325" i="18" s="1"/>
  <c r="H326" i="18"/>
  <c r="P326" i="18" s="1"/>
  <c r="H327" i="18"/>
  <c r="P327" i="18" s="1"/>
  <c r="H328" i="18"/>
  <c r="P328" i="18" s="1"/>
  <c r="H329" i="18"/>
  <c r="P329" i="18" s="1"/>
  <c r="H330" i="18"/>
  <c r="P330" i="18" s="1"/>
  <c r="H331" i="18"/>
  <c r="P331" i="18" s="1"/>
  <c r="H332" i="18"/>
  <c r="P332" i="18" s="1"/>
  <c r="H333" i="18"/>
  <c r="P333" i="18" s="1"/>
  <c r="H334" i="18"/>
  <c r="P334" i="18" s="1"/>
  <c r="H335" i="18"/>
  <c r="P335" i="18" s="1"/>
  <c r="H336" i="18"/>
  <c r="P336" i="18" s="1"/>
  <c r="H337" i="18"/>
  <c r="P337" i="18" s="1"/>
  <c r="H338" i="18"/>
  <c r="P338" i="18" s="1"/>
  <c r="H339" i="18"/>
  <c r="P339" i="18" s="1"/>
  <c r="H340" i="18"/>
  <c r="P340" i="18" s="1"/>
  <c r="H341" i="18"/>
  <c r="P341" i="18" s="1"/>
  <c r="H342" i="18"/>
  <c r="P342" i="18" s="1"/>
  <c r="H343" i="18"/>
  <c r="P343" i="18" s="1"/>
  <c r="H344" i="18"/>
  <c r="P344" i="18" s="1"/>
  <c r="H345" i="18"/>
  <c r="P345" i="18" s="1"/>
  <c r="H346" i="18"/>
  <c r="P346" i="18" s="1"/>
  <c r="H347" i="18"/>
  <c r="P347" i="18" s="1"/>
  <c r="H348" i="18"/>
  <c r="P348" i="18" s="1"/>
  <c r="H349" i="18"/>
  <c r="P349" i="18" s="1"/>
  <c r="H350" i="18"/>
  <c r="P350" i="18" s="1"/>
  <c r="H351" i="18"/>
  <c r="P351" i="18" s="1"/>
  <c r="H352" i="18"/>
  <c r="P352" i="18" s="1"/>
  <c r="H353" i="18"/>
  <c r="P353" i="18" s="1"/>
  <c r="H354" i="18"/>
  <c r="P354" i="18" s="1"/>
  <c r="H355" i="18"/>
  <c r="P355" i="18" s="1"/>
  <c r="H356" i="18"/>
  <c r="P356" i="18" s="1"/>
  <c r="H357" i="18"/>
  <c r="P357" i="18" s="1"/>
  <c r="H358" i="18"/>
  <c r="P358" i="18" s="1"/>
  <c r="H359" i="18"/>
  <c r="P359" i="18" s="1"/>
  <c r="H360" i="18"/>
  <c r="P360" i="18" s="1"/>
  <c r="H361" i="18"/>
  <c r="P361" i="18" s="1"/>
  <c r="H362" i="18"/>
  <c r="P362" i="18" s="1"/>
  <c r="H363" i="18"/>
  <c r="P363" i="18" s="1"/>
  <c r="H364" i="18"/>
  <c r="P364" i="18" s="1"/>
  <c r="H365" i="18"/>
  <c r="P365" i="18" s="1"/>
  <c r="H366" i="18"/>
  <c r="P366" i="18" s="1"/>
  <c r="H367" i="18"/>
  <c r="P367" i="18" s="1"/>
  <c r="H368" i="18"/>
  <c r="P368" i="18" s="1"/>
  <c r="H369" i="18"/>
  <c r="P369" i="18" s="1"/>
  <c r="H370" i="18"/>
  <c r="P370" i="18" s="1"/>
  <c r="H371" i="18"/>
  <c r="P371" i="18" s="1"/>
  <c r="H372" i="18"/>
  <c r="P372" i="18" s="1"/>
  <c r="H373" i="18"/>
  <c r="P373" i="18" s="1"/>
  <c r="H374" i="18"/>
  <c r="P374" i="18" s="1"/>
  <c r="H375" i="18"/>
  <c r="P375" i="18" s="1"/>
  <c r="H376" i="18"/>
  <c r="P376" i="18" s="1"/>
  <c r="H377" i="18"/>
  <c r="P377" i="18" s="1"/>
  <c r="H378" i="18"/>
  <c r="P378" i="18" s="1"/>
  <c r="H379" i="18"/>
  <c r="P379" i="18" s="1"/>
  <c r="H380" i="18"/>
  <c r="P380" i="18" s="1"/>
  <c r="H381" i="18"/>
  <c r="P381" i="18" s="1"/>
  <c r="H382" i="18"/>
  <c r="P382" i="18" s="1"/>
  <c r="H383" i="18"/>
  <c r="P383" i="18" s="1"/>
  <c r="H384" i="18"/>
  <c r="P384" i="18" s="1"/>
  <c r="H385" i="18"/>
  <c r="P385" i="18" s="1"/>
  <c r="H386" i="18"/>
  <c r="P386" i="18" s="1"/>
  <c r="H387" i="18"/>
  <c r="P387" i="18" s="1"/>
  <c r="H388" i="18"/>
  <c r="P388" i="18" s="1"/>
  <c r="H389" i="18"/>
  <c r="P389" i="18" s="1"/>
  <c r="H390" i="18"/>
  <c r="P390" i="18" s="1"/>
  <c r="H391" i="18"/>
  <c r="P391" i="18" s="1"/>
  <c r="H392" i="18"/>
  <c r="P392" i="18" s="1"/>
  <c r="H393" i="18"/>
  <c r="P393" i="18" s="1"/>
  <c r="H394" i="18"/>
  <c r="P394" i="18" s="1"/>
  <c r="H395" i="18"/>
  <c r="P395" i="18" s="1"/>
  <c r="H396" i="18"/>
  <c r="P396" i="18" s="1"/>
  <c r="H397" i="18"/>
  <c r="P397" i="18" s="1"/>
  <c r="H398" i="18"/>
  <c r="P398" i="18" s="1"/>
  <c r="H399" i="18"/>
  <c r="P399" i="18" s="1"/>
  <c r="H400" i="18"/>
  <c r="P400" i="18" s="1"/>
  <c r="H401" i="18"/>
  <c r="P401" i="18" s="1"/>
  <c r="H402" i="18"/>
  <c r="P402" i="18" s="1"/>
  <c r="H403" i="18"/>
  <c r="P403" i="18" s="1"/>
  <c r="H404" i="18"/>
  <c r="P404" i="18" s="1"/>
  <c r="H405" i="18"/>
  <c r="P405" i="18" s="1"/>
  <c r="H406" i="18"/>
  <c r="P406" i="18" s="1"/>
  <c r="H407" i="18"/>
  <c r="P407" i="18" s="1"/>
  <c r="H408" i="18"/>
  <c r="P408" i="18" s="1"/>
  <c r="H409" i="18"/>
  <c r="P409" i="18" s="1"/>
  <c r="H410" i="18"/>
  <c r="P410" i="18" s="1"/>
  <c r="H411" i="18"/>
  <c r="P411" i="18" s="1"/>
  <c r="H412" i="18"/>
  <c r="P412" i="18" s="1"/>
  <c r="H413" i="18"/>
  <c r="P413" i="18" s="1"/>
  <c r="H414" i="18"/>
  <c r="P414" i="18" s="1"/>
  <c r="H415" i="18"/>
  <c r="P415" i="18" s="1"/>
  <c r="H416" i="18"/>
  <c r="P416" i="18" s="1"/>
  <c r="H417" i="18"/>
  <c r="P417" i="18" s="1"/>
  <c r="H418" i="18"/>
  <c r="P418" i="18" s="1"/>
  <c r="H419" i="18"/>
  <c r="P419" i="18" s="1"/>
  <c r="H420" i="18"/>
  <c r="P420" i="18" s="1"/>
  <c r="H421" i="18"/>
  <c r="P421" i="18" s="1"/>
  <c r="H422" i="18"/>
  <c r="P422" i="18" s="1"/>
  <c r="H423" i="18"/>
  <c r="P423" i="18" s="1"/>
  <c r="H424" i="18"/>
  <c r="P424" i="18" s="1"/>
  <c r="H425" i="18"/>
  <c r="P425" i="18" s="1"/>
  <c r="H426" i="18"/>
  <c r="P426" i="18" s="1"/>
  <c r="H427" i="18"/>
  <c r="P427" i="18" s="1"/>
  <c r="H428" i="18"/>
  <c r="P428" i="18" s="1"/>
  <c r="H429" i="18"/>
  <c r="P429" i="18" s="1"/>
  <c r="H430" i="18"/>
  <c r="P430" i="18" s="1"/>
  <c r="H431" i="18"/>
  <c r="P431" i="18" s="1"/>
  <c r="H432" i="18"/>
  <c r="P432" i="18" s="1"/>
  <c r="H433" i="18"/>
  <c r="P433" i="18" s="1"/>
  <c r="H434" i="18"/>
  <c r="P434" i="18" s="1"/>
  <c r="H435" i="18"/>
  <c r="P435" i="18" s="1"/>
  <c r="H436" i="18"/>
  <c r="P436" i="18" s="1"/>
  <c r="H437" i="18"/>
  <c r="P437" i="18" s="1"/>
  <c r="H438" i="18"/>
  <c r="P438" i="18" s="1"/>
  <c r="H439" i="18"/>
  <c r="P439" i="18" s="1"/>
  <c r="H440" i="18"/>
  <c r="P440" i="18" s="1"/>
  <c r="H441" i="18"/>
  <c r="P441" i="18" s="1"/>
  <c r="H442" i="18"/>
  <c r="P442" i="18" s="1"/>
  <c r="H443" i="18"/>
  <c r="P443" i="18" s="1"/>
  <c r="H444" i="18"/>
  <c r="P444" i="18" s="1"/>
  <c r="H445" i="18"/>
  <c r="P445" i="18" s="1"/>
  <c r="H446" i="18"/>
  <c r="P446" i="18" s="1"/>
  <c r="H447" i="18"/>
  <c r="P447" i="18" s="1"/>
  <c r="H448" i="18"/>
  <c r="P448" i="18" s="1"/>
  <c r="H449" i="18"/>
  <c r="P449" i="18" s="1"/>
  <c r="H450" i="18"/>
  <c r="P450" i="18" s="1"/>
  <c r="H451" i="18"/>
  <c r="P451" i="18" s="1"/>
  <c r="H452" i="18"/>
  <c r="P452" i="18" s="1"/>
  <c r="H3" i="18"/>
  <c r="P3" i="18" s="1"/>
  <c r="R3" i="18" s="1"/>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201" i="18"/>
  <c r="G202" i="18"/>
  <c r="G203" i="18"/>
  <c r="G204" i="18"/>
  <c r="G205" i="18"/>
  <c r="G206" i="18"/>
  <c r="G207" i="18"/>
  <c r="G208" i="18"/>
  <c r="G209" i="18"/>
  <c r="G210" i="18"/>
  <c r="G211" i="18"/>
  <c r="G212" i="18"/>
  <c r="G213" i="18"/>
  <c r="G214" i="18"/>
  <c r="G215" i="18"/>
  <c r="G216" i="18"/>
  <c r="G217" i="18"/>
  <c r="G218" i="18"/>
  <c r="G219" i="18"/>
  <c r="G220" i="18"/>
  <c r="G221" i="18"/>
  <c r="G222" i="18"/>
  <c r="G223" i="18"/>
  <c r="G224" i="18"/>
  <c r="G225" i="18"/>
  <c r="G226" i="18"/>
  <c r="G227" i="18"/>
  <c r="G228" i="18"/>
  <c r="G229" i="18"/>
  <c r="G230" i="18"/>
  <c r="G231" i="18"/>
  <c r="G232" i="18"/>
  <c r="G233" i="18"/>
  <c r="G234" i="18"/>
  <c r="G235" i="18"/>
  <c r="G236" i="18"/>
  <c r="G237" i="18"/>
  <c r="G238" i="18"/>
  <c r="G239" i="18"/>
  <c r="G240" i="18"/>
  <c r="G241" i="18"/>
  <c r="G242" i="18"/>
  <c r="G243" i="18"/>
  <c r="G244" i="18"/>
  <c r="G245" i="18"/>
  <c r="G246" i="18"/>
  <c r="G247" i="18"/>
  <c r="G248" i="18"/>
  <c r="G249" i="18"/>
  <c r="G250" i="18"/>
  <c r="G251" i="18"/>
  <c r="G252" i="18"/>
  <c r="G253" i="18"/>
  <c r="G254" i="18"/>
  <c r="G255" i="18"/>
  <c r="G256" i="18"/>
  <c r="G257" i="18"/>
  <c r="G258" i="18"/>
  <c r="G259" i="18"/>
  <c r="G260" i="18"/>
  <c r="G261" i="18"/>
  <c r="G262" i="18"/>
  <c r="G263" i="18"/>
  <c r="G264" i="18"/>
  <c r="G265" i="18"/>
  <c r="G266" i="18"/>
  <c r="G267" i="18"/>
  <c r="G268" i="18"/>
  <c r="G269" i="18"/>
  <c r="G270" i="18"/>
  <c r="G271" i="18"/>
  <c r="G272" i="18"/>
  <c r="G273" i="18"/>
  <c r="G274" i="18"/>
  <c r="G275" i="18"/>
  <c r="G276" i="18"/>
  <c r="G277" i="18"/>
  <c r="G278" i="18"/>
  <c r="G279" i="18"/>
  <c r="G280" i="18"/>
  <c r="G281" i="18"/>
  <c r="G282" i="18"/>
  <c r="G283" i="18"/>
  <c r="G284" i="18"/>
  <c r="G285" i="18"/>
  <c r="G286" i="18"/>
  <c r="G287" i="18"/>
  <c r="G288" i="18"/>
  <c r="G289" i="18"/>
  <c r="G290" i="18"/>
  <c r="G291" i="18"/>
  <c r="G292" i="18"/>
  <c r="G293" i="18"/>
  <c r="G294" i="18"/>
  <c r="G295" i="18"/>
  <c r="G296" i="18"/>
  <c r="G297" i="18"/>
  <c r="G298" i="18"/>
  <c r="G299" i="18"/>
  <c r="G300" i="18"/>
  <c r="G301" i="18"/>
  <c r="G302" i="18"/>
  <c r="G303" i="18"/>
  <c r="G304" i="18"/>
  <c r="G305" i="18"/>
  <c r="G306" i="18"/>
  <c r="G307" i="18"/>
  <c r="G308" i="18"/>
  <c r="G309" i="18"/>
  <c r="G310" i="18"/>
  <c r="G311" i="18"/>
  <c r="G312" i="18"/>
  <c r="G313" i="18"/>
  <c r="G314" i="18"/>
  <c r="G315" i="18"/>
  <c r="G316" i="18"/>
  <c r="G317" i="18"/>
  <c r="G318" i="18"/>
  <c r="G319" i="18"/>
  <c r="G320" i="18"/>
  <c r="G321" i="18"/>
  <c r="G322" i="18"/>
  <c r="G323" i="18"/>
  <c r="G324" i="18"/>
  <c r="G325" i="18"/>
  <c r="G326" i="18"/>
  <c r="G327" i="18"/>
  <c r="G328" i="18"/>
  <c r="G329" i="18"/>
  <c r="G330" i="18"/>
  <c r="G331" i="18"/>
  <c r="G332" i="18"/>
  <c r="G333" i="18"/>
  <c r="G334" i="18"/>
  <c r="G335" i="18"/>
  <c r="G336" i="18"/>
  <c r="G337" i="18"/>
  <c r="G338" i="18"/>
  <c r="G339" i="18"/>
  <c r="G340" i="18"/>
  <c r="G341" i="18"/>
  <c r="G342" i="18"/>
  <c r="G343" i="18"/>
  <c r="G344" i="18"/>
  <c r="G345" i="18"/>
  <c r="G346" i="18"/>
  <c r="G347" i="18"/>
  <c r="G348" i="18"/>
  <c r="G349" i="18"/>
  <c r="G350" i="18"/>
  <c r="G351" i="18"/>
  <c r="G352" i="18"/>
  <c r="G353" i="18"/>
  <c r="G354" i="18"/>
  <c r="G355" i="18"/>
  <c r="G356" i="18"/>
  <c r="G357" i="18"/>
  <c r="G358" i="18"/>
  <c r="G359" i="18"/>
  <c r="G360" i="18"/>
  <c r="G361" i="18"/>
  <c r="G362" i="18"/>
  <c r="G363" i="18"/>
  <c r="G364" i="18"/>
  <c r="G365" i="18"/>
  <c r="G366" i="18"/>
  <c r="G367" i="18"/>
  <c r="G368" i="18"/>
  <c r="G369" i="18"/>
  <c r="G370" i="18"/>
  <c r="G371" i="18"/>
  <c r="G372" i="18"/>
  <c r="G373" i="18"/>
  <c r="G374" i="18"/>
  <c r="G375" i="18"/>
  <c r="G376" i="18"/>
  <c r="G377" i="18"/>
  <c r="G378" i="18"/>
  <c r="G379" i="18"/>
  <c r="G380" i="18"/>
  <c r="G381" i="18"/>
  <c r="G382" i="18"/>
  <c r="G383" i="18"/>
  <c r="G384" i="18"/>
  <c r="G385" i="18"/>
  <c r="G386" i="18"/>
  <c r="G387" i="18"/>
  <c r="G388" i="18"/>
  <c r="G389" i="18"/>
  <c r="G390" i="18"/>
  <c r="G391" i="18"/>
  <c r="G392" i="18"/>
  <c r="G393" i="18"/>
  <c r="G394" i="18"/>
  <c r="G395" i="18"/>
  <c r="G396" i="18"/>
  <c r="G397" i="18"/>
  <c r="G398" i="18"/>
  <c r="G399" i="18"/>
  <c r="G400" i="18"/>
  <c r="G401" i="18"/>
  <c r="G402" i="18"/>
  <c r="G403" i="18"/>
  <c r="G404" i="18"/>
  <c r="G405" i="18"/>
  <c r="G406" i="18"/>
  <c r="G407" i="18"/>
  <c r="G408" i="18"/>
  <c r="G409" i="18"/>
  <c r="G410" i="18"/>
  <c r="G411" i="18"/>
  <c r="G412" i="18"/>
  <c r="G413" i="18"/>
  <c r="G414" i="18"/>
  <c r="G415" i="18"/>
  <c r="G416" i="18"/>
  <c r="G417" i="18"/>
  <c r="G418" i="18"/>
  <c r="G419" i="18"/>
  <c r="G420" i="18"/>
  <c r="G421" i="18"/>
  <c r="G422" i="18"/>
  <c r="G423" i="18"/>
  <c r="G424" i="18"/>
  <c r="G425" i="18"/>
  <c r="G426" i="18"/>
  <c r="G427" i="18"/>
  <c r="G428" i="18"/>
  <c r="G429" i="18"/>
  <c r="G430" i="18"/>
  <c r="G431" i="18"/>
  <c r="G432" i="18"/>
  <c r="G433" i="18"/>
  <c r="G434" i="18"/>
  <c r="G435" i="18"/>
  <c r="G436" i="18"/>
  <c r="G437" i="18"/>
  <c r="G438" i="18"/>
  <c r="G439" i="18"/>
  <c r="G440" i="18"/>
  <c r="G441" i="18"/>
  <c r="G442" i="18"/>
  <c r="G443" i="18"/>
  <c r="G444" i="18"/>
  <c r="G445" i="18"/>
  <c r="G446" i="18"/>
  <c r="G447" i="18"/>
  <c r="G448" i="18"/>
  <c r="G449" i="18"/>
  <c r="G450" i="18"/>
  <c r="G451" i="18"/>
  <c r="G452" i="18"/>
  <c r="G3"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402" i="18"/>
  <c r="F403" i="18"/>
  <c r="F404" i="18"/>
  <c r="F405" i="18"/>
  <c r="F406" i="18"/>
  <c r="F407" i="18"/>
  <c r="F408" i="18"/>
  <c r="F409" i="18"/>
  <c r="F410" i="18"/>
  <c r="F411" i="18"/>
  <c r="F412" i="18"/>
  <c r="F413" i="18"/>
  <c r="F414" i="18"/>
  <c r="F415" i="18"/>
  <c r="F416" i="18"/>
  <c r="F417" i="18"/>
  <c r="F418" i="18"/>
  <c r="F419" i="18"/>
  <c r="F420" i="18"/>
  <c r="F421" i="18"/>
  <c r="F422" i="18"/>
  <c r="F423" i="18"/>
  <c r="F424" i="18"/>
  <c r="F425" i="18"/>
  <c r="F426" i="18"/>
  <c r="F427" i="18"/>
  <c r="F428" i="18"/>
  <c r="F429" i="18"/>
  <c r="F430" i="18"/>
  <c r="F431" i="18"/>
  <c r="F432" i="18"/>
  <c r="F433" i="18"/>
  <c r="F434" i="18"/>
  <c r="F435" i="18"/>
  <c r="F436" i="18"/>
  <c r="F437" i="18"/>
  <c r="F438" i="18"/>
  <c r="F439" i="18"/>
  <c r="F440" i="18"/>
  <c r="F441" i="18"/>
  <c r="F442" i="18"/>
  <c r="F443" i="18"/>
  <c r="F444" i="18"/>
  <c r="F445" i="18"/>
  <c r="F446" i="18"/>
  <c r="F447" i="18"/>
  <c r="F448" i="18"/>
  <c r="F449" i="18"/>
  <c r="F450" i="18"/>
  <c r="F451" i="18"/>
  <c r="F452" i="18"/>
  <c r="F3" i="18"/>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E150" i="18"/>
  <c r="E151" i="18"/>
  <c r="E152" i="18"/>
  <c r="E153" i="18"/>
  <c r="E154" i="18"/>
  <c r="E155" i="18"/>
  <c r="E156" i="18"/>
  <c r="E157" i="18"/>
  <c r="E158" i="18"/>
  <c r="E159" i="18"/>
  <c r="E160" i="18"/>
  <c r="E161" i="18"/>
  <c r="E162" i="18"/>
  <c r="E163" i="18"/>
  <c r="E164" i="18"/>
  <c r="E165" i="18"/>
  <c r="E166" i="18"/>
  <c r="E167" i="18"/>
  <c r="E168" i="18"/>
  <c r="E169" i="18"/>
  <c r="E170" i="18"/>
  <c r="E171" i="18"/>
  <c r="E172" i="18"/>
  <c r="E173" i="18"/>
  <c r="E174" i="18"/>
  <c r="E175" i="18"/>
  <c r="E176" i="18"/>
  <c r="E177" i="18"/>
  <c r="E178" i="18"/>
  <c r="E179" i="18"/>
  <c r="E180" i="18"/>
  <c r="E181" i="18"/>
  <c r="E182" i="18"/>
  <c r="E183" i="18"/>
  <c r="E184" i="18"/>
  <c r="E185" i="18"/>
  <c r="E186" i="18"/>
  <c r="E187" i="18"/>
  <c r="E188" i="18"/>
  <c r="E189" i="18"/>
  <c r="E190" i="18"/>
  <c r="E191" i="18"/>
  <c r="E192" i="18"/>
  <c r="E193" i="18"/>
  <c r="E194" i="18"/>
  <c r="E195" i="18"/>
  <c r="E196" i="18"/>
  <c r="E197" i="18"/>
  <c r="E198" i="18"/>
  <c r="E199" i="18"/>
  <c r="E200" i="18"/>
  <c r="E201" i="18"/>
  <c r="E202" i="18"/>
  <c r="E203" i="18"/>
  <c r="E204" i="18"/>
  <c r="E205" i="18"/>
  <c r="E206" i="18"/>
  <c r="E207" i="18"/>
  <c r="E208" i="18"/>
  <c r="E209" i="18"/>
  <c r="E210" i="18"/>
  <c r="E211" i="18"/>
  <c r="E212" i="18"/>
  <c r="E213" i="18"/>
  <c r="E214" i="18"/>
  <c r="E215" i="18"/>
  <c r="E216" i="18"/>
  <c r="E217" i="18"/>
  <c r="E218" i="18"/>
  <c r="E219" i="18"/>
  <c r="E220" i="18"/>
  <c r="E221" i="18"/>
  <c r="E222" i="18"/>
  <c r="E223" i="18"/>
  <c r="E224" i="18"/>
  <c r="E225" i="18"/>
  <c r="E226" i="18"/>
  <c r="E227" i="18"/>
  <c r="E228" i="18"/>
  <c r="E229" i="18"/>
  <c r="E230" i="18"/>
  <c r="E231" i="18"/>
  <c r="E232" i="18"/>
  <c r="E233" i="18"/>
  <c r="E234" i="18"/>
  <c r="E235" i="18"/>
  <c r="E236" i="18"/>
  <c r="E237" i="18"/>
  <c r="E238" i="18"/>
  <c r="E239" i="18"/>
  <c r="E240" i="18"/>
  <c r="E241" i="18"/>
  <c r="E242" i="18"/>
  <c r="E243" i="18"/>
  <c r="E244" i="18"/>
  <c r="E245" i="18"/>
  <c r="E246" i="18"/>
  <c r="E247" i="18"/>
  <c r="E248" i="18"/>
  <c r="E249" i="18"/>
  <c r="E250" i="18"/>
  <c r="E251" i="18"/>
  <c r="E252" i="18"/>
  <c r="E253" i="18"/>
  <c r="E254" i="18"/>
  <c r="E255" i="18"/>
  <c r="E256" i="18"/>
  <c r="E257" i="18"/>
  <c r="E258" i="18"/>
  <c r="E259" i="18"/>
  <c r="E260" i="18"/>
  <c r="E261" i="18"/>
  <c r="E262" i="18"/>
  <c r="E263" i="18"/>
  <c r="E264" i="18"/>
  <c r="E265" i="18"/>
  <c r="E266" i="18"/>
  <c r="E267" i="18"/>
  <c r="E268" i="18"/>
  <c r="E269" i="18"/>
  <c r="E270" i="18"/>
  <c r="E271" i="18"/>
  <c r="E272" i="18"/>
  <c r="E273" i="18"/>
  <c r="E274" i="18"/>
  <c r="E275" i="18"/>
  <c r="E276" i="18"/>
  <c r="E277" i="18"/>
  <c r="E278" i="18"/>
  <c r="E279" i="18"/>
  <c r="E280" i="18"/>
  <c r="E281" i="18"/>
  <c r="E282" i="18"/>
  <c r="E283" i="18"/>
  <c r="E284" i="18"/>
  <c r="E285" i="18"/>
  <c r="E286" i="18"/>
  <c r="E287" i="18"/>
  <c r="E288" i="18"/>
  <c r="E289" i="18"/>
  <c r="E290" i="18"/>
  <c r="E291" i="18"/>
  <c r="E292" i="18"/>
  <c r="E293" i="18"/>
  <c r="E294" i="18"/>
  <c r="E295" i="18"/>
  <c r="E296" i="18"/>
  <c r="E297" i="18"/>
  <c r="E298" i="18"/>
  <c r="E299" i="18"/>
  <c r="E300" i="18"/>
  <c r="E301" i="18"/>
  <c r="E302" i="18"/>
  <c r="E303" i="18"/>
  <c r="E304" i="18"/>
  <c r="E305" i="18"/>
  <c r="E306" i="18"/>
  <c r="E307" i="18"/>
  <c r="E308" i="18"/>
  <c r="E309" i="18"/>
  <c r="E310" i="18"/>
  <c r="E311" i="18"/>
  <c r="E312" i="18"/>
  <c r="E313" i="18"/>
  <c r="E314" i="18"/>
  <c r="E315" i="18"/>
  <c r="E316" i="18"/>
  <c r="E317" i="18"/>
  <c r="E318" i="18"/>
  <c r="E319" i="18"/>
  <c r="E320" i="18"/>
  <c r="E321" i="18"/>
  <c r="E322" i="18"/>
  <c r="E323" i="18"/>
  <c r="E324" i="18"/>
  <c r="E325" i="18"/>
  <c r="E326" i="18"/>
  <c r="E327" i="18"/>
  <c r="E328" i="18"/>
  <c r="E329" i="18"/>
  <c r="E330" i="18"/>
  <c r="E331" i="18"/>
  <c r="E332" i="18"/>
  <c r="E333" i="18"/>
  <c r="E334" i="18"/>
  <c r="E335" i="18"/>
  <c r="E336" i="18"/>
  <c r="E337" i="18"/>
  <c r="E338" i="18"/>
  <c r="E339" i="18"/>
  <c r="E340" i="18"/>
  <c r="E341" i="18"/>
  <c r="E342" i="18"/>
  <c r="E343" i="18"/>
  <c r="E344" i="18"/>
  <c r="E345" i="18"/>
  <c r="E346" i="18"/>
  <c r="E347" i="18"/>
  <c r="E348" i="18"/>
  <c r="E349" i="18"/>
  <c r="E350" i="18"/>
  <c r="E351" i="18"/>
  <c r="E352" i="18"/>
  <c r="E353" i="18"/>
  <c r="E354" i="18"/>
  <c r="E355" i="18"/>
  <c r="E356" i="18"/>
  <c r="E357" i="18"/>
  <c r="E358" i="18"/>
  <c r="E359" i="18"/>
  <c r="E360" i="18"/>
  <c r="E361" i="18"/>
  <c r="E362" i="18"/>
  <c r="E363" i="18"/>
  <c r="E364" i="18"/>
  <c r="E365" i="18"/>
  <c r="E366" i="18"/>
  <c r="E367" i="18"/>
  <c r="E368" i="18"/>
  <c r="E369" i="18"/>
  <c r="E370" i="18"/>
  <c r="E371" i="18"/>
  <c r="E372" i="18"/>
  <c r="E373" i="18"/>
  <c r="E374" i="18"/>
  <c r="E375" i="18"/>
  <c r="E376" i="18"/>
  <c r="E377" i="18"/>
  <c r="E378" i="18"/>
  <c r="E379" i="18"/>
  <c r="E380" i="18"/>
  <c r="E381" i="18"/>
  <c r="E382" i="18"/>
  <c r="E383" i="18"/>
  <c r="E384" i="18"/>
  <c r="E385" i="18"/>
  <c r="E386" i="18"/>
  <c r="E387" i="18"/>
  <c r="E388" i="18"/>
  <c r="E389" i="18"/>
  <c r="E390" i="18"/>
  <c r="E391" i="18"/>
  <c r="E392" i="18"/>
  <c r="E393" i="18"/>
  <c r="E394" i="18"/>
  <c r="E395" i="18"/>
  <c r="E396" i="18"/>
  <c r="E397" i="18"/>
  <c r="E398" i="18"/>
  <c r="E399" i="18"/>
  <c r="E400" i="18"/>
  <c r="E401" i="18"/>
  <c r="E402" i="18"/>
  <c r="E403" i="18"/>
  <c r="E404" i="18"/>
  <c r="E405" i="18"/>
  <c r="E406" i="18"/>
  <c r="E407" i="18"/>
  <c r="E408" i="18"/>
  <c r="E409" i="18"/>
  <c r="E410" i="18"/>
  <c r="E411" i="18"/>
  <c r="E412" i="18"/>
  <c r="E413" i="18"/>
  <c r="E414" i="18"/>
  <c r="E415" i="18"/>
  <c r="E416" i="18"/>
  <c r="E417" i="18"/>
  <c r="E418" i="18"/>
  <c r="E419" i="18"/>
  <c r="E420" i="18"/>
  <c r="E421" i="18"/>
  <c r="E422" i="18"/>
  <c r="E423" i="18"/>
  <c r="E424" i="18"/>
  <c r="E425" i="18"/>
  <c r="E426" i="18"/>
  <c r="E427" i="18"/>
  <c r="E428" i="18"/>
  <c r="E429" i="18"/>
  <c r="E430" i="18"/>
  <c r="E431" i="18"/>
  <c r="E432" i="18"/>
  <c r="E433" i="18"/>
  <c r="E434" i="18"/>
  <c r="E435" i="18"/>
  <c r="E436" i="18"/>
  <c r="E437" i="18"/>
  <c r="E438" i="18"/>
  <c r="E439" i="18"/>
  <c r="E440" i="18"/>
  <c r="E441" i="18"/>
  <c r="E442" i="18"/>
  <c r="E443" i="18"/>
  <c r="E444" i="18"/>
  <c r="E445" i="18"/>
  <c r="E446" i="18"/>
  <c r="E447" i="18"/>
  <c r="E448" i="18"/>
  <c r="E449" i="18"/>
  <c r="E450" i="18"/>
  <c r="E451" i="18"/>
  <c r="E452" i="18"/>
  <c r="E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D320" i="18"/>
  <c r="D321" i="18"/>
  <c r="D322" i="18"/>
  <c r="D323" i="18"/>
  <c r="D324" i="18"/>
  <c r="D325" i="18"/>
  <c r="D326" i="18"/>
  <c r="D327" i="18"/>
  <c r="D328" i="18"/>
  <c r="D329" i="18"/>
  <c r="D330" i="18"/>
  <c r="D331" i="18"/>
  <c r="D332" i="18"/>
  <c r="D333" i="18"/>
  <c r="D334" i="18"/>
  <c r="D335" i="18"/>
  <c r="D336" i="18"/>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3" i="18"/>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58"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94" i="18"/>
  <c r="C195" i="18"/>
  <c r="C196" i="18"/>
  <c r="C197" i="18"/>
  <c r="C198" i="18"/>
  <c r="C199" i="18"/>
  <c r="C200" i="18"/>
  <c r="C201" i="18"/>
  <c r="C202" i="18"/>
  <c r="C203" i="18"/>
  <c r="C204" i="18"/>
  <c r="C205" i="18"/>
  <c r="C206" i="18"/>
  <c r="C207" i="18"/>
  <c r="C208" i="18"/>
  <c r="C209" i="18"/>
  <c r="C210" i="18"/>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241" i="18"/>
  <c r="C242" i="18"/>
  <c r="C243" i="18"/>
  <c r="C244" i="18"/>
  <c r="C245" i="18"/>
  <c r="C246" i="18"/>
  <c r="C247" i="18"/>
  <c r="C248" i="18"/>
  <c r="C249" i="18"/>
  <c r="C250" i="18"/>
  <c r="C251" i="18"/>
  <c r="C252" i="18"/>
  <c r="C253" i="18"/>
  <c r="C254" i="18"/>
  <c r="C255" i="18"/>
  <c r="C256" i="18"/>
  <c r="C257" i="18"/>
  <c r="C258" i="18"/>
  <c r="C259" i="18"/>
  <c r="C260" i="18"/>
  <c r="C261" i="18"/>
  <c r="C262" i="18"/>
  <c r="C263" i="18"/>
  <c r="C264" i="18"/>
  <c r="C265" i="18"/>
  <c r="C266" i="18"/>
  <c r="C267" i="18"/>
  <c r="C268" i="18"/>
  <c r="C269" i="18"/>
  <c r="C270" i="18"/>
  <c r="C271" i="18"/>
  <c r="C272" i="18"/>
  <c r="C273" i="18"/>
  <c r="C274" i="18"/>
  <c r="C275" i="18"/>
  <c r="C276" i="18"/>
  <c r="C277" i="18"/>
  <c r="C278" i="18"/>
  <c r="C279" i="18"/>
  <c r="C280" i="18"/>
  <c r="C281" i="18"/>
  <c r="C282" i="18"/>
  <c r="C283" i="18"/>
  <c r="C284" i="18"/>
  <c r="C285" i="18"/>
  <c r="C286" i="18"/>
  <c r="C287" i="18"/>
  <c r="C288" i="18"/>
  <c r="C289" i="18"/>
  <c r="C290" i="18"/>
  <c r="C291" i="18"/>
  <c r="C292" i="18"/>
  <c r="C293" i="18"/>
  <c r="C294" i="18"/>
  <c r="C295" i="18"/>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C320" i="18"/>
  <c r="C321" i="18"/>
  <c r="C322" i="18"/>
  <c r="C323" i="18"/>
  <c r="C324" i="18"/>
  <c r="C325" i="18"/>
  <c r="C326" i="18"/>
  <c r="C327" i="18"/>
  <c r="C328" i="18"/>
  <c r="C329" i="18"/>
  <c r="C330" i="18"/>
  <c r="C331" i="18"/>
  <c r="C332" i="18"/>
  <c r="C333" i="18"/>
  <c r="C334" i="18"/>
  <c r="C335" i="18"/>
  <c r="C336" i="18"/>
  <c r="C337" i="18"/>
  <c r="C338" i="18"/>
  <c r="C339" i="18"/>
  <c r="C340" i="18"/>
  <c r="C341" i="18"/>
  <c r="C342" i="18"/>
  <c r="C343" i="18"/>
  <c r="C344" i="18"/>
  <c r="C345" i="18"/>
  <c r="C346" i="18"/>
  <c r="C347" i="18"/>
  <c r="C348" i="18"/>
  <c r="C349" i="18"/>
  <c r="C350" i="18"/>
  <c r="C351" i="18"/>
  <c r="C352" i="18"/>
  <c r="C353" i="18"/>
  <c r="C354" i="18"/>
  <c r="C355" i="18"/>
  <c r="C356" i="18"/>
  <c r="C357" i="18"/>
  <c r="C358" i="18"/>
  <c r="C359" i="18"/>
  <c r="C360" i="18"/>
  <c r="C361" i="18"/>
  <c r="C362" i="18"/>
  <c r="C363" i="18"/>
  <c r="C364" i="18"/>
  <c r="C365" i="18"/>
  <c r="C366" i="18"/>
  <c r="C367" i="18"/>
  <c r="C368" i="18"/>
  <c r="C369" i="18"/>
  <c r="C370" i="18"/>
  <c r="C371" i="18"/>
  <c r="C372" i="18"/>
  <c r="C373" i="18"/>
  <c r="C374" i="18"/>
  <c r="C375" i="18"/>
  <c r="C376" i="18"/>
  <c r="C377" i="18"/>
  <c r="C378" i="18"/>
  <c r="C379" i="18"/>
  <c r="C380" i="18"/>
  <c r="C381" i="18"/>
  <c r="C382" i="18"/>
  <c r="C383" i="18"/>
  <c r="C384" i="18"/>
  <c r="C385" i="18"/>
  <c r="C386" i="18"/>
  <c r="C387" i="18"/>
  <c r="C388" i="18"/>
  <c r="C389" i="18"/>
  <c r="C390" i="18"/>
  <c r="C391" i="18"/>
  <c r="C392" i="18"/>
  <c r="C393" i="18"/>
  <c r="C394" i="18"/>
  <c r="C395" i="18"/>
  <c r="C396" i="18"/>
  <c r="C397" i="18"/>
  <c r="C398" i="18"/>
  <c r="C399" i="18"/>
  <c r="C400" i="18"/>
  <c r="C401" i="18"/>
  <c r="C402" i="18"/>
  <c r="C403" i="18"/>
  <c r="C404" i="18"/>
  <c r="C405" i="18"/>
  <c r="C406" i="18"/>
  <c r="C407" i="18"/>
  <c r="C408" i="18"/>
  <c r="C409" i="18"/>
  <c r="C410" i="18"/>
  <c r="C411" i="18"/>
  <c r="C412" i="18"/>
  <c r="C413" i="18"/>
  <c r="C414" i="18"/>
  <c r="C415" i="18"/>
  <c r="C416" i="18"/>
  <c r="C417" i="18"/>
  <c r="C418" i="18"/>
  <c r="C419" i="18"/>
  <c r="C420" i="18"/>
  <c r="C421" i="18"/>
  <c r="C422" i="18"/>
  <c r="C423" i="18"/>
  <c r="C424" i="18"/>
  <c r="C425" i="18"/>
  <c r="C426" i="18"/>
  <c r="C427" i="18"/>
  <c r="C428" i="18"/>
  <c r="C429" i="18"/>
  <c r="C430" i="18"/>
  <c r="C431" i="18"/>
  <c r="C432" i="18"/>
  <c r="C433" i="18"/>
  <c r="C434" i="18"/>
  <c r="C435" i="18"/>
  <c r="C436" i="18"/>
  <c r="C437" i="18"/>
  <c r="C438" i="18"/>
  <c r="C439" i="18"/>
  <c r="C440" i="18"/>
  <c r="C441" i="18"/>
  <c r="C442" i="18"/>
  <c r="C443" i="18"/>
  <c r="C444" i="18"/>
  <c r="C445" i="18"/>
  <c r="C446" i="18"/>
  <c r="C447" i="18"/>
  <c r="C448" i="18"/>
  <c r="C449" i="18"/>
  <c r="C450" i="18"/>
  <c r="C451" i="18"/>
  <c r="C452" i="18"/>
  <c r="C3" i="18"/>
  <c r="J3" i="17"/>
  <c r="J4" i="17"/>
  <c r="J5" i="17"/>
  <c r="J6" i="17"/>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J260" i="17"/>
  <c r="J261" i="17"/>
  <c r="J262" i="17"/>
  <c r="J26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J294" i="17"/>
  <c r="J295" i="17"/>
  <c r="J296" i="17"/>
  <c r="J297" i="17"/>
  <c r="J298" i="17"/>
  <c r="J299" i="17"/>
  <c r="J300" i="17"/>
  <c r="J301" i="17"/>
  <c r="J302" i="17"/>
  <c r="J303" i="17"/>
  <c r="J304" i="17"/>
  <c r="J305" i="17"/>
  <c r="J306" i="17"/>
  <c r="J307" i="17"/>
  <c r="J308" i="17"/>
  <c r="J309" i="17"/>
  <c r="J310" i="17"/>
  <c r="J311" i="17"/>
  <c r="J312" i="17"/>
  <c r="J313" i="17"/>
  <c r="J314" i="17"/>
  <c r="J315" i="17"/>
  <c r="J316" i="17"/>
  <c r="J317" i="17"/>
  <c r="J318" i="17"/>
  <c r="J319" i="17"/>
  <c r="J320" i="17"/>
  <c r="J321" i="17"/>
  <c r="J322" i="17"/>
  <c r="J323" i="17"/>
  <c r="J324" i="17"/>
  <c r="J325" i="17"/>
  <c r="J326" i="17"/>
  <c r="J327" i="17"/>
  <c r="J328" i="17"/>
  <c r="J329" i="17"/>
  <c r="J330" i="17"/>
  <c r="J331" i="17"/>
  <c r="J332" i="17"/>
  <c r="J333" i="17"/>
  <c r="J334" i="17"/>
  <c r="J335" i="17"/>
  <c r="J336" i="17"/>
  <c r="J337" i="17"/>
  <c r="J338" i="17"/>
  <c r="J339" i="17"/>
  <c r="J340" i="17"/>
  <c r="J341" i="17"/>
  <c r="J342" i="17"/>
  <c r="J343" i="17"/>
  <c r="J344" i="17"/>
  <c r="J345" i="17"/>
  <c r="J346" i="17"/>
  <c r="J347" i="17"/>
  <c r="J348" i="17"/>
  <c r="J349" i="17"/>
  <c r="J350" i="17"/>
  <c r="J351" i="17"/>
  <c r="J352" i="17"/>
  <c r="J353" i="17"/>
  <c r="J354" i="17"/>
  <c r="J355" i="17"/>
  <c r="J356" i="17"/>
  <c r="J357" i="17"/>
  <c r="J358" i="17"/>
  <c r="J359" i="17"/>
  <c r="J360" i="17"/>
  <c r="J361" i="17"/>
  <c r="J362" i="17"/>
  <c r="J363" i="17"/>
  <c r="J364" i="17"/>
  <c r="J365" i="17"/>
  <c r="J366" i="17"/>
  <c r="J367" i="17"/>
  <c r="J368" i="17"/>
  <c r="J369" i="17"/>
  <c r="J370" i="17"/>
  <c r="J371" i="17"/>
  <c r="J372" i="17"/>
  <c r="J373" i="17"/>
  <c r="J374" i="17"/>
  <c r="J375" i="17"/>
  <c r="J376" i="17"/>
  <c r="J377" i="17"/>
  <c r="J378" i="17"/>
  <c r="J379" i="17"/>
  <c r="J380" i="17"/>
  <c r="J381" i="17"/>
  <c r="J382" i="17"/>
  <c r="J383" i="17"/>
  <c r="J384" i="17"/>
  <c r="J385" i="17"/>
  <c r="J386" i="17"/>
  <c r="J387" i="17"/>
  <c r="J388" i="17"/>
  <c r="J389" i="17"/>
  <c r="J390" i="17"/>
  <c r="J391" i="17"/>
  <c r="J392" i="17"/>
  <c r="J393" i="17"/>
  <c r="J394" i="17"/>
  <c r="J395" i="17"/>
  <c r="J396" i="17"/>
  <c r="J397" i="17"/>
  <c r="J398" i="17"/>
  <c r="J399" i="17"/>
  <c r="J400" i="17"/>
  <c r="J401" i="17"/>
  <c r="J402" i="17"/>
  <c r="J403" i="17"/>
  <c r="J404" i="17"/>
  <c r="J405" i="17"/>
  <c r="J406" i="17"/>
  <c r="J407" i="17"/>
  <c r="J2" i="17"/>
  <c r="I3" i="17"/>
  <c r="I4" i="17"/>
  <c r="I5" i="17"/>
  <c r="I6" i="17"/>
  <c r="I7" i="17"/>
  <c r="I8" i="17"/>
  <c r="I9" i="17"/>
  <c r="I10" i="17"/>
  <c r="I11" i="17"/>
  <c r="I12" i="17"/>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I152" i="17"/>
  <c r="I153" i="17"/>
  <c r="I154" i="17"/>
  <c r="I155" i="17"/>
  <c r="I156" i="17"/>
  <c r="I157" i="17"/>
  <c r="I158" i="17"/>
  <c r="I159" i="17"/>
  <c r="I160" i="17"/>
  <c r="I161" i="17"/>
  <c r="I162" i="17"/>
  <c r="I163" i="17"/>
  <c r="I164" i="17"/>
  <c r="I165" i="17"/>
  <c r="I166" i="17"/>
  <c r="I167" i="17"/>
  <c r="I168" i="17"/>
  <c r="I169" i="17"/>
  <c r="I170" i="17"/>
  <c r="I171" i="17"/>
  <c r="I172" i="17"/>
  <c r="I173" i="17"/>
  <c r="I174" i="17"/>
  <c r="I175" i="17"/>
  <c r="I176" i="17"/>
  <c r="I177" i="17"/>
  <c r="I178" i="17"/>
  <c r="I179" i="17"/>
  <c r="I180" i="17"/>
  <c r="I181" i="17"/>
  <c r="I182" i="17"/>
  <c r="I183" i="17"/>
  <c r="I184" i="17"/>
  <c r="I185" i="17"/>
  <c r="I186" i="17"/>
  <c r="I187" i="17"/>
  <c r="I188" i="17"/>
  <c r="I189" i="17"/>
  <c r="I190" i="17"/>
  <c r="I191" i="17"/>
  <c r="I192" i="17"/>
  <c r="I193" i="17"/>
  <c r="I194" i="17"/>
  <c r="I195" i="17"/>
  <c r="I196" i="17"/>
  <c r="I197" i="17"/>
  <c r="I198" i="17"/>
  <c r="I199" i="17"/>
  <c r="I200" i="17"/>
  <c r="I201" i="17"/>
  <c r="I202" i="17"/>
  <c r="I203" i="17"/>
  <c r="I204" i="17"/>
  <c r="I205" i="17"/>
  <c r="I206" i="17"/>
  <c r="I207" i="17"/>
  <c r="I208" i="17"/>
  <c r="I209" i="17"/>
  <c r="I210" i="17"/>
  <c r="I211" i="17"/>
  <c r="I212" i="17"/>
  <c r="I213" i="17"/>
  <c r="I214" i="17"/>
  <c r="I215" i="17"/>
  <c r="I216" i="17"/>
  <c r="I217" i="17"/>
  <c r="I218" i="17"/>
  <c r="I219" i="17"/>
  <c r="I220" i="17"/>
  <c r="I221" i="17"/>
  <c r="I222" i="17"/>
  <c r="I223" i="17"/>
  <c r="I224" i="17"/>
  <c r="I225" i="17"/>
  <c r="I226" i="17"/>
  <c r="I227" i="17"/>
  <c r="I228" i="17"/>
  <c r="I229" i="17"/>
  <c r="I230" i="17"/>
  <c r="I231" i="17"/>
  <c r="I232" i="17"/>
  <c r="I233" i="17"/>
  <c r="I234" i="17"/>
  <c r="I235" i="17"/>
  <c r="I236" i="17"/>
  <c r="I237" i="17"/>
  <c r="I238" i="17"/>
  <c r="I239" i="17"/>
  <c r="I240" i="17"/>
  <c r="I241" i="17"/>
  <c r="I242" i="17"/>
  <c r="I243" i="17"/>
  <c r="I244" i="17"/>
  <c r="I245" i="17"/>
  <c r="I246" i="17"/>
  <c r="I247" i="17"/>
  <c r="I248" i="17"/>
  <c r="I249" i="17"/>
  <c r="I250" i="17"/>
  <c r="I251" i="17"/>
  <c r="I252" i="17"/>
  <c r="I253" i="17"/>
  <c r="I254" i="17"/>
  <c r="I255" i="17"/>
  <c r="I256" i="17"/>
  <c r="I257" i="17"/>
  <c r="I258" i="17"/>
  <c r="I259" i="17"/>
  <c r="I260" i="17"/>
  <c r="I261" i="17"/>
  <c r="I262" i="17"/>
  <c r="I263" i="17"/>
  <c r="I264" i="17"/>
  <c r="I265" i="17"/>
  <c r="I266" i="17"/>
  <c r="I267" i="17"/>
  <c r="I268" i="17"/>
  <c r="I269" i="17"/>
  <c r="I270" i="17"/>
  <c r="I271" i="17"/>
  <c r="I272" i="17"/>
  <c r="I273" i="17"/>
  <c r="I274" i="17"/>
  <c r="I275" i="17"/>
  <c r="I276" i="17"/>
  <c r="I277" i="17"/>
  <c r="I278" i="17"/>
  <c r="I279" i="17"/>
  <c r="I280" i="17"/>
  <c r="I281" i="17"/>
  <c r="I282" i="17"/>
  <c r="I283" i="17"/>
  <c r="I284" i="17"/>
  <c r="I285" i="17"/>
  <c r="I286" i="17"/>
  <c r="I287" i="17"/>
  <c r="I288" i="17"/>
  <c r="I289" i="17"/>
  <c r="I290" i="17"/>
  <c r="I291" i="17"/>
  <c r="I292" i="17"/>
  <c r="I293" i="17"/>
  <c r="I294" i="17"/>
  <c r="I295" i="17"/>
  <c r="I296" i="17"/>
  <c r="I297" i="17"/>
  <c r="I298" i="17"/>
  <c r="I299" i="17"/>
  <c r="I300" i="17"/>
  <c r="I301" i="17"/>
  <c r="I302" i="17"/>
  <c r="I303" i="17"/>
  <c r="I304"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51" i="17"/>
  <c r="I352" i="17"/>
  <c r="I353" i="17"/>
  <c r="I354" i="17"/>
  <c r="I355" i="17"/>
  <c r="I356" i="17"/>
  <c r="I357" i="17"/>
  <c r="I358" i="17"/>
  <c r="I359" i="17"/>
  <c r="I360" i="17"/>
  <c r="I361" i="17"/>
  <c r="I362" i="17"/>
  <c r="I363" i="17"/>
  <c r="I364" i="17"/>
  <c r="I365" i="17"/>
  <c r="I366" i="17"/>
  <c r="I367" i="17"/>
  <c r="I368" i="17"/>
  <c r="I369" i="17"/>
  <c r="I370" i="17"/>
  <c r="I371" i="17"/>
  <c r="I372" i="17"/>
  <c r="I373" i="17"/>
  <c r="I374" i="17"/>
  <c r="I375" i="17"/>
  <c r="I376" i="17"/>
  <c r="I377" i="17"/>
  <c r="I378" i="17"/>
  <c r="I379" i="17"/>
  <c r="I380" i="17"/>
  <c r="I381" i="17"/>
  <c r="I382" i="17"/>
  <c r="I383" i="17"/>
  <c r="I384" i="17"/>
  <c r="I385" i="17"/>
  <c r="I386" i="17"/>
  <c r="I387" i="17"/>
  <c r="I388" i="17"/>
  <c r="I389" i="17"/>
  <c r="I390" i="17"/>
  <c r="I391" i="17"/>
  <c r="I392" i="17"/>
  <c r="I393" i="17"/>
  <c r="I394" i="17"/>
  <c r="I395" i="17"/>
  <c r="I396" i="17"/>
  <c r="I397" i="17"/>
  <c r="I398" i="17"/>
  <c r="I399" i="17"/>
  <c r="I400" i="17"/>
  <c r="I401" i="17"/>
  <c r="I402" i="17"/>
  <c r="I403" i="17"/>
  <c r="I404" i="17"/>
  <c r="I405" i="17"/>
  <c r="I406" i="17"/>
  <c r="I407" i="17"/>
  <c r="I2" i="17"/>
  <c r="H3" i="17"/>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2" i="17"/>
  <c r="G3" i="17"/>
  <c r="G4"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2" i="17"/>
  <c r="F3" i="17"/>
  <c r="F4" i="17"/>
  <c r="F5" i="17"/>
  <c r="F6" i="17"/>
  <c r="F7"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144" i="17"/>
  <c r="F145" i="17"/>
  <c r="F146" i="17"/>
  <c r="F147" i="17"/>
  <c r="F148"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92" i="17"/>
  <c r="F293" i="17"/>
  <c r="F294" i="17"/>
  <c r="F295" i="17"/>
  <c r="F296" i="17"/>
  <c r="F297" i="17"/>
  <c r="F298" i="17"/>
  <c r="F299" i="17"/>
  <c r="F300" i="17"/>
  <c r="F301" i="17"/>
  <c r="F302" i="17"/>
  <c r="F303" i="17"/>
  <c r="F304" i="17"/>
  <c r="F305" i="17"/>
  <c r="F306" i="17"/>
  <c r="F307" i="17"/>
  <c r="F308" i="17"/>
  <c r="F309" i="17"/>
  <c r="F310" i="17"/>
  <c r="F311" i="17"/>
  <c r="F312" i="17"/>
  <c r="F313" i="17"/>
  <c r="F314" i="17"/>
  <c r="F315" i="17"/>
  <c r="F316" i="17"/>
  <c r="F317" i="17"/>
  <c r="F318" i="17"/>
  <c r="F319" i="17"/>
  <c r="F320" i="17"/>
  <c r="F321" i="17"/>
  <c r="F322" i="17"/>
  <c r="F323" i="17"/>
  <c r="F324" i="17"/>
  <c r="F325" i="17"/>
  <c r="F326" i="17"/>
  <c r="F327" i="17"/>
  <c r="F328" i="17"/>
  <c r="F329" i="17"/>
  <c r="F330" i="17"/>
  <c r="F331" i="17"/>
  <c r="F332" i="17"/>
  <c r="F333" i="17"/>
  <c r="F334" i="17"/>
  <c r="F335" i="17"/>
  <c r="F336" i="17"/>
  <c r="F337" i="17"/>
  <c r="F338" i="17"/>
  <c r="F339" i="17"/>
  <c r="F340" i="17"/>
  <c r="F341" i="17"/>
  <c r="F342" i="17"/>
  <c r="F343" i="17"/>
  <c r="F344" i="17"/>
  <c r="F345" i="17"/>
  <c r="F346" i="17"/>
  <c r="F347" i="17"/>
  <c r="F348" i="17"/>
  <c r="F349" i="17"/>
  <c r="F350" i="17"/>
  <c r="F351" i="17"/>
  <c r="F352" i="17"/>
  <c r="F353" i="17"/>
  <c r="F354" i="17"/>
  <c r="F355" i="17"/>
  <c r="F356" i="17"/>
  <c r="F357" i="17"/>
  <c r="F358" i="17"/>
  <c r="F359" i="17"/>
  <c r="F360" i="17"/>
  <c r="F361" i="17"/>
  <c r="F362" i="17"/>
  <c r="F363" i="17"/>
  <c r="F364" i="17"/>
  <c r="F365" i="17"/>
  <c r="F366" i="17"/>
  <c r="F367" i="17"/>
  <c r="F368" i="17"/>
  <c r="F369" i="17"/>
  <c r="F370" i="17"/>
  <c r="F371" i="17"/>
  <c r="F372" i="17"/>
  <c r="F373" i="17"/>
  <c r="F374" i="17"/>
  <c r="F375" i="17"/>
  <c r="F376" i="17"/>
  <c r="F377" i="17"/>
  <c r="F378" i="17"/>
  <c r="F379" i="17"/>
  <c r="F380" i="17"/>
  <c r="F381" i="17"/>
  <c r="F382" i="17"/>
  <c r="F383" i="17"/>
  <c r="F384" i="17"/>
  <c r="F385" i="17"/>
  <c r="F386" i="17"/>
  <c r="F387" i="17"/>
  <c r="F388" i="17"/>
  <c r="F389" i="17"/>
  <c r="F390" i="17"/>
  <c r="F391" i="17"/>
  <c r="F392" i="17"/>
  <c r="F393" i="17"/>
  <c r="F394" i="17"/>
  <c r="F395" i="17"/>
  <c r="F396" i="17"/>
  <c r="F397" i="17"/>
  <c r="F398" i="17"/>
  <c r="F399" i="17"/>
  <c r="F400" i="17"/>
  <c r="F401" i="17"/>
  <c r="F402" i="17"/>
  <c r="F403" i="17"/>
  <c r="F404" i="17"/>
  <c r="F405" i="17"/>
  <c r="F406" i="17"/>
  <c r="F407" i="17"/>
  <c r="F2" i="17"/>
  <c r="AJ4" i="15"/>
  <c r="AJ5" i="15"/>
  <c r="AJ6" i="15"/>
  <c r="AJ7" i="15"/>
  <c r="AJ8" i="15"/>
  <c r="AJ9" i="15"/>
  <c r="AJ10" i="15"/>
  <c r="AJ11" i="15"/>
  <c r="AJ12" i="15"/>
  <c r="AJ13" i="15"/>
  <c r="AJ14" i="15"/>
  <c r="AJ15" i="15"/>
  <c r="AJ16" i="15"/>
  <c r="AJ17" i="15"/>
  <c r="AJ18" i="15"/>
  <c r="AJ19" i="15"/>
  <c r="AJ20" i="15"/>
  <c r="AJ21" i="15"/>
  <c r="AJ22" i="15"/>
  <c r="AJ23" i="15"/>
  <c r="AJ24" i="15"/>
  <c r="AJ25" i="15"/>
  <c r="AJ26" i="15"/>
  <c r="AJ27" i="15"/>
  <c r="AJ28" i="15"/>
  <c r="AJ29" i="15"/>
  <c r="AJ30" i="15"/>
  <c r="AJ31" i="15"/>
  <c r="AJ32" i="15"/>
  <c r="AJ33" i="15"/>
  <c r="AJ34" i="15"/>
  <c r="AJ35" i="15"/>
  <c r="AJ36" i="15"/>
  <c r="AJ37" i="15"/>
  <c r="AJ38" i="15"/>
  <c r="AJ39" i="15"/>
  <c r="AJ40" i="15"/>
  <c r="AJ41" i="15"/>
  <c r="AJ42" i="15"/>
  <c r="AJ43" i="15"/>
  <c r="AJ44" i="15"/>
  <c r="AJ45" i="15"/>
  <c r="AJ46" i="15"/>
  <c r="AJ47" i="15"/>
  <c r="AJ48" i="15"/>
  <c r="AJ49" i="15"/>
  <c r="AJ50" i="15"/>
  <c r="AJ51" i="15"/>
  <c r="AJ52" i="15"/>
  <c r="AJ53" i="15"/>
  <c r="AJ54" i="15"/>
  <c r="AJ55" i="15"/>
  <c r="AJ56" i="15"/>
  <c r="AJ57" i="15"/>
  <c r="AJ58" i="15"/>
  <c r="AJ59" i="15"/>
  <c r="AJ60" i="15"/>
  <c r="AJ61" i="15"/>
  <c r="AJ62" i="15"/>
  <c r="AJ63" i="15"/>
  <c r="AJ64" i="15"/>
  <c r="AJ65" i="15"/>
  <c r="AJ66" i="15"/>
  <c r="AJ67" i="15"/>
  <c r="AJ68" i="15"/>
  <c r="AJ69" i="15"/>
  <c r="AJ70" i="15"/>
  <c r="AJ71" i="15"/>
  <c r="AJ72" i="15"/>
  <c r="AJ73" i="15"/>
  <c r="AJ74" i="15"/>
  <c r="AJ75" i="15"/>
  <c r="AJ76" i="15"/>
  <c r="AJ77" i="15"/>
  <c r="AJ78" i="15"/>
  <c r="AJ79" i="15"/>
  <c r="AJ80" i="15"/>
  <c r="AJ81" i="15"/>
  <c r="AJ82" i="15"/>
  <c r="AJ83" i="15"/>
  <c r="AJ84" i="15"/>
  <c r="AJ85" i="15"/>
  <c r="AJ86" i="15"/>
  <c r="AJ87" i="15"/>
  <c r="AJ88" i="15"/>
  <c r="AJ89" i="15"/>
  <c r="AJ90" i="15"/>
  <c r="AJ91" i="15"/>
  <c r="AJ92" i="15"/>
  <c r="AJ93" i="15"/>
  <c r="AJ94" i="15"/>
  <c r="AJ95" i="15"/>
  <c r="AJ96" i="15"/>
  <c r="AJ97" i="15"/>
  <c r="AJ98" i="15"/>
  <c r="AJ99" i="15"/>
  <c r="AJ100" i="15"/>
  <c r="AJ101" i="15"/>
  <c r="AJ102" i="15"/>
  <c r="AJ103" i="15"/>
  <c r="AJ104" i="15"/>
  <c r="AJ105" i="15"/>
  <c r="AJ106" i="15"/>
  <c r="AJ107" i="15"/>
  <c r="AJ108" i="15"/>
  <c r="AJ109" i="15"/>
  <c r="AJ110" i="15"/>
  <c r="AJ111" i="15"/>
  <c r="AJ112" i="15"/>
  <c r="AJ113" i="15"/>
  <c r="AJ114" i="15"/>
  <c r="AJ115" i="15"/>
  <c r="AJ116" i="15"/>
  <c r="AJ117" i="15"/>
  <c r="AJ118" i="15"/>
  <c r="AJ119" i="15"/>
  <c r="AJ120" i="15"/>
  <c r="AJ121" i="15"/>
  <c r="AJ122" i="15"/>
  <c r="AJ123" i="15"/>
  <c r="AJ124" i="15"/>
  <c r="AJ125" i="15"/>
  <c r="AJ126" i="15"/>
  <c r="AJ127" i="15"/>
  <c r="AJ128" i="15"/>
  <c r="AJ129" i="15"/>
  <c r="AJ130" i="15"/>
  <c r="AJ131" i="15"/>
  <c r="AJ132" i="15"/>
  <c r="AJ133" i="15"/>
  <c r="AJ134" i="15"/>
  <c r="AJ135" i="15"/>
  <c r="AJ136" i="15"/>
  <c r="AJ137" i="15"/>
  <c r="AJ138" i="15"/>
  <c r="AJ139" i="15"/>
  <c r="AJ140" i="15"/>
  <c r="AJ141" i="15"/>
  <c r="AJ142" i="15"/>
  <c r="AJ143" i="15"/>
  <c r="AJ144" i="15"/>
  <c r="AJ145" i="15"/>
  <c r="AJ146" i="15"/>
  <c r="AJ147" i="15"/>
  <c r="AJ148" i="15"/>
  <c r="AJ149" i="15"/>
  <c r="AJ150" i="15"/>
  <c r="AJ151" i="15"/>
  <c r="AJ152" i="15"/>
  <c r="AJ153" i="15"/>
  <c r="AJ154" i="15"/>
  <c r="AJ155" i="15"/>
  <c r="AJ156" i="15"/>
  <c r="AJ157" i="15"/>
  <c r="AJ158" i="15"/>
  <c r="AJ159" i="15"/>
  <c r="AJ160" i="15"/>
  <c r="AJ161" i="15"/>
  <c r="AJ162" i="15"/>
  <c r="AJ163" i="15"/>
  <c r="AJ164" i="15"/>
  <c r="AJ165" i="15"/>
  <c r="AJ166" i="15"/>
  <c r="AJ167" i="15"/>
  <c r="AJ168" i="15"/>
  <c r="AJ169" i="15"/>
  <c r="AJ170" i="15"/>
  <c r="AJ171" i="15"/>
  <c r="AJ172" i="15"/>
  <c r="AJ173" i="15"/>
  <c r="AJ174" i="15"/>
  <c r="AJ175" i="15"/>
  <c r="AJ176" i="15"/>
  <c r="AJ177" i="15"/>
  <c r="AJ178" i="15"/>
  <c r="AJ179" i="15"/>
  <c r="AJ180" i="15"/>
  <c r="AJ181" i="15"/>
  <c r="AJ182" i="15"/>
  <c r="AJ183" i="15"/>
  <c r="AJ184" i="15"/>
  <c r="AJ185" i="15"/>
  <c r="AJ186" i="15"/>
  <c r="AJ187" i="15"/>
  <c r="AJ188" i="15"/>
  <c r="AJ189" i="15"/>
  <c r="AJ190" i="15"/>
  <c r="AJ191" i="15"/>
  <c r="AJ192" i="15"/>
  <c r="AJ193" i="15"/>
  <c r="AJ194" i="15"/>
  <c r="AJ195" i="15"/>
  <c r="AJ196" i="15"/>
  <c r="AJ197" i="15"/>
  <c r="AJ198" i="15"/>
  <c r="AJ199" i="15"/>
  <c r="AJ200" i="15"/>
  <c r="AJ201" i="15"/>
  <c r="AJ202" i="15"/>
  <c r="AJ203" i="15"/>
  <c r="AJ204" i="15"/>
  <c r="AJ205" i="15"/>
  <c r="AJ206" i="15"/>
  <c r="AJ207" i="15"/>
  <c r="AJ208" i="15"/>
  <c r="AJ209" i="15"/>
  <c r="AJ210" i="15"/>
  <c r="AJ211" i="15"/>
  <c r="AJ212" i="15"/>
  <c r="AJ213" i="15"/>
  <c r="AJ214" i="15"/>
  <c r="AJ215" i="15"/>
  <c r="AJ216" i="15"/>
  <c r="AJ217" i="15"/>
  <c r="AJ218" i="15"/>
  <c r="AJ219" i="15"/>
  <c r="AJ220" i="15"/>
  <c r="AJ221" i="15"/>
  <c r="AJ222" i="15"/>
  <c r="AJ223" i="15"/>
  <c r="AJ224" i="15"/>
  <c r="AJ225" i="15"/>
  <c r="AJ226" i="15"/>
  <c r="AJ227" i="15"/>
  <c r="AJ228" i="15"/>
  <c r="AJ229" i="15"/>
  <c r="AJ230" i="15"/>
  <c r="AJ231" i="15"/>
  <c r="AJ232" i="15"/>
  <c r="AJ233" i="15"/>
  <c r="AJ234" i="15"/>
  <c r="AJ235" i="15"/>
  <c r="AJ236" i="15"/>
  <c r="AJ237" i="15"/>
  <c r="AJ238" i="15"/>
  <c r="AJ239" i="15"/>
  <c r="AJ240" i="15"/>
  <c r="AJ241" i="15"/>
  <c r="AJ242" i="15"/>
  <c r="AJ243" i="15"/>
  <c r="AJ244" i="15"/>
  <c r="AJ245" i="15"/>
  <c r="AJ246" i="15"/>
  <c r="AJ247" i="15"/>
  <c r="AJ248" i="15"/>
  <c r="AJ249" i="15"/>
  <c r="AJ250" i="15"/>
  <c r="AJ251" i="15"/>
  <c r="AJ252" i="15"/>
  <c r="AJ253" i="15"/>
  <c r="AJ254" i="15"/>
  <c r="AJ255" i="15"/>
  <c r="AJ256" i="15"/>
  <c r="AJ257" i="15"/>
  <c r="AJ258" i="15"/>
  <c r="AJ259" i="15"/>
  <c r="AJ260" i="15"/>
  <c r="AJ261" i="15"/>
  <c r="AJ262" i="15"/>
  <c r="AJ263" i="15"/>
  <c r="AJ264" i="15"/>
  <c r="AJ265" i="15"/>
  <c r="AJ266" i="15"/>
  <c r="AJ267" i="15"/>
  <c r="AJ268" i="15"/>
  <c r="AJ269" i="15"/>
  <c r="AJ270" i="15"/>
  <c r="AJ271" i="15"/>
  <c r="AJ272" i="15"/>
  <c r="AJ273" i="15"/>
  <c r="AJ274" i="15"/>
  <c r="AJ275" i="15"/>
  <c r="AJ276" i="15"/>
  <c r="AJ277" i="15"/>
  <c r="AJ278" i="15"/>
  <c r="AJ279" i="15"/>
  <c r="AJ280" i="15"/>
  <c r="AJ281" i="15"/>
  <c r="AJ282" i="15"/>
  <c r="AJ283" i="15"/>
  <c r="AJ284" i="15"/>
  <c r="AJ285" i="15"/>
  <c r="AJ286" i="15"/>
  <c r="AJ287" i="15"/>
  <c r="AJ288" i="15"/>
  <c r="AJ289" i="15"/>
  <c r="AJ290" i="15"/>
  <c r="AJ291" i="15"/>
  <c r="AJ292" i="15"/>
  <c r="AJ293" i="15"/>
  <c r="AJ294" i="15"/>
  <c r="AJ295" i="15"/>
  <c r="AJ296" i="15"/>
  <c r="AJ297" i="15"/>
  <c r="AJ298" i="15"/>
  <c r="AJ299" i="15"/>
  <c r="AJ300" i="15"/>
  <c r="AJ301" i="15"/>
  <c r="AJ302" i="15"/>
  <c r="AJ303" i="15"/>
  <c r="AJ304" i="15"/>
  <c r="AJ305" i="15"/>
  <c r="AJ306" i="15"/>
  <c r="AJ307" i="15"/>
  <c r="AJ308" i="15"/>
  <c r="AJ309" i="15"/>
  <c r="AJ310" i="15"/>
  <c r="AJ311" i="15"/>
  <c r="AJ312" i="15"/>
  <c r="AJ313" i="15"/>
  <c r="AJ314" i="15"/>
  <c r="AJ315" i="15"/>
  <c r="AJ316" i="15"/>
  <c r="AJ317" i="15"/>
  <c r="AJ318" i="15"/>
  <c r="AJ319" i="15"/>
  <c r="AJ320" i="15"/>
  <c r="AJ321" i="15"/>
  <c r="AJ322" i="15"/>
  <c r="AJ323" i="15"/>
  <c r="AJ324" i="15"/>
  <c r="AJ325" i="15"/>
  <c r="AJ326" i="15"/>
  <c r="AJ327" i="15"/>
  <c r="AJ328" i="15"/>
  <c r="AJ329" i="15"/>
  <c r="AJ330" i="15"/>
  <c r="AJ331" i="15"/>
  <c r="AJ332" i="15"/>
  <c r="AJ333" i="15"/>
  <c r="AJ334" i="15"/>
  <c r="AJ335" i="15"/>
  <c r="AJ336" i="15"/>
  <c r="AJ337" i="15"/>
  <c r="AJ338" i="15"/>
  <c r="AJ339" i="15"/>
  <c r="AJ340" i="15"/>
  <c r="AJ341" i="15"/>
  <c r="AJ342" i="15"/>
  <c r="AJ343" i="15"/>
  <c r="AJ344" i="15"/>
  <c r="AJ345" i="15"/>
  <c r="AJ346" i="15"/>
  <c r="AJ347" i="15"/>
  <c r="AJ348" i="15"/>
  <c r="AJ349" i="15"/>
  <c r="AJ350" i="15"/>
  <c r="AJ351" i="15"/>
  <c r="AJ352" i="15"/>
  <c r="AJ353" i="15"/>
  <c r="AJ354" i="15"/>
  <c r="AJ355" i="15"/>
  <c r="AJ356" i="15"/>
  <c r="AJ357" i="15"/>
  <c r="AJ358" i="15"/>
  <c r="AJ359" i="15"/>
  <c r="AJ360" i="15"/>
  <c r="AJ361" i="15"/>
  <c r="AJ362" i="15"/>
  <c r="AJ363" i="15"/>
  <c r="AJ364" i="15"/>
  <c r="AJ365" i="15"/>
  <c r="AJ366" i="15"/>
  <c r="AJ367" i="15"/>
  <c r="AJ368" i="15"/>
  <c r="AJ369" i="15"/>
  <c r="AJ370" i="15"/>
  <c r="AJ371" i="15"/>
  <c r="AJ372" i="15"/>
  <c r="AJ373" i="15"/>
  <c r="AJ374" i="15"/>
  <c r="AJ375" i="15"/>
  <c r="AJ376" i="15"/>
  <c r="AJ377" i="15"/>
  <c r="AJ378" i="15"/>
  <c r="AJ379" i="15"/>
  <c r="AJ380" i="15"/>
  <c r="AJ381" i="15"/>
  <c r="AJ382" i="15"/>
  <c r="AJ383" i="15"/>
  <c r="AJ384" i="15"/>
  <c r="AJ385" i="15"/>
  <c r="AJ386" i="15"/>
  <c r="AJ387" i="15"/>
  <c r="AJ388" i="15"/>
  <c r="AJ389" i="15"/>
  <c r="AJ390" i="15"/>
  <c r="AJ391" i="15"/>
  <c r="AJ392" i="15"/>
  <c r="AJ393" i="15"/>
  <c r="AJ394" i="15"/>
  <c r="AJ395" i="15"/>
  <c r="AJ396" i="15"/>
  <c r="AJ397" i="15"/>
  <c r="AJ398" i="15"/>
  <c r="AJ399" i="15"/>
  <c r="AJ400" i="15"/>
  <c r="AJ401" i="15"/>
  <c r="AJ402" i="15"/>
  <c r="AJ403" i="15"/>
  <c r="AJ404" i="15"/>
  <c r="AJ405" i="15"/>
  <c r="AJ406" i="15"/>
  <c r="AJ407" i="15"/>
  <c r="AJ408" i="15"/>
  <c r="AJ3" i="15"/>
  <c r="AF4" i="15"/>
  <c r="AF5" i="15"/>
  <c r="AF6" i="15"/>
  <c r="AF7" i="15"/>
  <c r="AF8" i="15"/>
  <c r="AF9" i="15"/>
  <c r="AF10" i="15"/>
  <c r="AF11" i="15"/>
  <c r="AF12" i="15"/>
  <c r="AF13" i="15"/>
  <c r="AF14" i="15"/>
  <c r="AF15" i="15"/>
  <c r="AF16" i="15"/>
  <c r="AF17" i="15"/>
  <c r="AF18" i="15"/>
  <c r="AF19" i="15"/>
  <c r="AF20" i="15"/>
  <c r="AF21" i="15"/>
  <c r="AF22" i="15"/>
  <c r="AF23" i="15"/>
  <c r="AF24" i="15"/>
  <c r="AF25" i="15"/>
  <c r="AF26" i="15"/>
  <c r="AF27" i="15"/>
  <c r="AF28" i="15"/>
  <c r="AF29" i="15"/>
  <c r="AF30" i="15"/>
  <c r="AF31" i="15"/>
  <c r="AF32" i="15"/>
  <c r="AF33" i="15"/>
  <c r="AF34" i="15"/>
  <c r="AF35" i="15"/>
  <c r="AF36" i="15"/>
  <c r="AF37" i="15"/>
  <c r="AF38" i="15"/>
  <c r="AF39" i="15"/>
  <c r="AF40" i="15"/>
  <c r="AF41" i="15"/>
  <c r="AF42" i="15"/>
  <c r="AF43" i="15"/>
  <c r="AF44" i="15"/>
  <c r="AF45" i="15"/>
  <c r="AF46" i="15"/>
  <c r="AF47" i="15"/>
  <c r="AF48" i="15"/>
  <c r="AF49" i="15"/>
  <c r="AF50" i="15"/>
  <c r="AF51" i="15"/>
  <c r="AF52" i="15"/>
  <c r="AF53" i="15"/>
  <c r="AF54" i="15"/>
  <c r="AF55" i="15"/>
  <c r="AF56" i="15"/>
  <c r="AF57" i="15"/>
  <c r="AF58" i="15"/>
  <c r="AF59" i="15"/>
  <c r="AF60" i="15"/>
  <c r="AF61" i="15"/>
  <c r="AF62" i="15"/>
  <c r="AF63" i="15"/>
  <c r="AF64" i="15"/>
  <c r="AF65" i="15"/>
  <c r="AF66" i="15"/>
  <c r="AF67" i="15"/>
  <c r="AF68" i="15"/>
  <c r="AF69" i="15"/>
  <c r="AF70" i="15"/>
  <c r="AF71" i="15"/>
  <c r="AF72" i="15"/>
  <c r="AF73" i="15"/>
  <c r="AF74" i="15"/>
  <c r="AF75" i="15"/>
  <c r="AF76" i="15"/>
  <c r="AF77" i="15"/>
  <c r="AF78" i="15"/>
  <c r="AF79" i="15"/>
  <c r="AF80" i="15"/>
  <c r="AF81" i="15"/>
  <c r="AF82" i="15"/>
  <c r="AF83" i="15"/>
  <c r="AF84" i="15"/>
  <c r="AF85" i="15"/>
  <c r="AF86" i="15"/>
  <c r="AF87" i="15"/>
  <c r="AF88" i="15"/>
  <c r="AF89" i="15"/>
  <c r="AF90" i="15"/>
  <c r="AF91" i="15"/>
  <c r="AF92" i="15"/>
  <c r="AF93" i="15"/>
  <c r="AF94" i="15"/>
  <c r="AF95" i="15"/>
  <c r="AF96" i="15"/>
  <c r="AF97" i="15"/>
  <c r="AF98" i="15"/>
  <c r="AF99" i="15"/>
  <c r="AF100" i="15"/>
  <c r="AF101" i="15"/>
  <c r="AF102" i="15"/>
  <c r="AF103" i="15"/>
  <c r="AF104" i="15"/>
  <c r="AF105" i="15"/>
  <c r="AF106" i="15"/>
  <c r="AF107" i="15"/>
  <c r="AF108" i="15"/>
  <c r="AF109" i="15"/>
  <c r="AF110" i="15"/>
  <c r="AF111" i="15"/>
  <c r="AF112" i="15"/>
  <c r="AF113" i="15"/>
  <c r="AF114" i="15"/>
  <c r="AF115" i="15"/>
  <c r="AF116" i="15"/>
  <c r="AF117" i="15"/>
  <c r="AF118" i="15"/>
  <c r="AF119" i="15"/>
  <c r="AF120" i="15"/>
  <c r="AF121" i="15"/>
  <c r="AF122" i="15"/>
  <c r="AF123" i="15"/>
  <c r="AF124" i="15"/>
  <c r="AF125" i="15"/>
  <c r="AF126" i="15"/>
  <c r="AF127" i="15"/>
  <c r="AF128" i="15"/>
  <c r="AF129" i="15"/>
  <c r="AF130" i="15"/>
  <c r="AF131" i="15"/>
  <c r="AF132" i="15"/>
  <c r="AF133" i="15"/>
  <c r="AF134" i="15"/>
  <c r="AF135" i="15"/>
  <c r="AF136" i="15"/>
  <c r="AF137" i="15"/>
  <c r="AF138" i="15"/>
  <c r="AF139" i="15"/>
  <c r="AF140" i="15"/>
  <c r="AF141" i="15"/>
  <c r="AF142" i="15"/>
  <c r="AF143" i="15"/>
  <c r="AF144" i="15"/>
  <c r="AF145" i="15"/>
  <c r="AF146" i="15"/>
  <c r="AF147" i="15"/>
  <c r="AF148" i="15"/>
  <c r="AF149" i="15"/>
  <c r="AF150" i="15"/>
  <c r="AF151" i="15"/>
  <c r="AF152" i="15"/>
  <c r="AF153" i="15"/>
  <c r="AF154" i="15"/>
  <c r="AF155" i="15"/>
  <c r="AF156" i="15"/>
  <c r="AF157" i="15"/>
  <c r="AF158" i="15"/>
  <c r="AF159" i="15"/>
  <c r="AF160" i="15"/>
  <c r="AF161" i="15"/>
  <c r="AF162" i="15"/>
  <c r="AF163" i="15"/>
  <c r="AF164" i="15"/>
  <c r="AF165"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F197" i="15"/>
  <c r="AF198" i="15"/>
  <c r="AF199" i="15"/>
  <c r="AF200" i="15"/>
  <c r="AF201" i="15"/>
  <c r="AF202" i="15"/>
  <c r="AF203" i="15"/>
  <c r="AF204" i="15"/>
  <c r="AF205" i="15"/>
  <c r="AF206" i="15"/>
  <c r="AF207" i="15"/>
  <c r="AF208" i="15"/>
  <c r="AF209" i="15"/>
  <c r="AF210" i="15"/>
  <c r="AF211" i="15"/>
  <c r="AF212" i="15"/>
  <c r="AF213" i="15"/>
  <c r="AF214" i="15"/>
  <c r="AF215" i="15"/>
  <c r="AF216" i="15"/>
  <c r="AF217" i="15"/>
  <c r="AF218" i="15"/>
  <c r="AF219" i="15"/>
  <c r="AF220" i="15"/>
  <c r="AF221" i="15"/>
  <c r="AF222" i="15"/>
  <c r="AF223" i="15"/>
  <c r="AF224" i="15"/>
  <c r="AF225" i="15"/>
  <c r="AF226" i="15"/>
  <c r="AF227" i="15"/>
  <c r="AF228" i="15"/>
  <c r="AF229" i="15"/>
  <c r="AF230" i="15"/>
  <c r="AF231" i="15"/>
  <c r="AF232" i="15"/>
  <c r="AF233" i="15"/>
  <c r="AF234" i="15"/>
  <c r="AF235" i="15"/>
  <c r="AF236" i="15"/>
  <c r="AF237" i="15"/>
  <c r="AF238" i="15"/>
  <c r="AF239" i="15"/>
  <c r="AF240" i="15"/>
  <c r="AF241" i="15"/>
  <c r="AF242" i="15"/>
  <c r="AF243" i="15"/>
  <c r="AF244" i="15"/>
  <c r="AF245" i="15"/>
  <c r="AF246" i="15"/>
  <c r="AF247" i="15"/>
  <c r="AF248" i="15"/>
  <c r="AF249" i="15"/>
  <c r="AF250" i="15"/>
  <c r="AF251" i="15"/>
  <c r="AF252" i="15"/>
  <c r="AF253" i="15"/>
  <c r="AF254" i="15"/>
  <c r="AF255" i="15"/>
  <c r="AF256" i="15"/>
  <c r="AF257" i="15"/>
  <c r="AF258" i="15"/>
  <c r="AF259" i="15"/>
  <c r="AF260" i="15"/>
  <c r="AF261" i="15"/>
  <c r="AF262" i="15"/>
  <c r="AF263" i="15"/>
  <c r="AF264" i="15"/>
  <c r="AF265" i="15"/>
  <c r="AF266" i="15"/>
  <c r="AF267" i="15"/>
  <c r="AF268" i="15"/>
  <c r="AF269" i="15"/>
  <c r="AF270" i="15"/>
  <c r="AF271" i="15"/>
  <c r="AF272" i="15"/>
  <c r="AF273" i="15"/>
  <c r="AF274" i="15"/>
  <c r="AF275" i="15"/>
  <c r="AF276" i="15"/>
  <c r="AF277" i="15"/>
  <c r="AF278" i="15"/>
  <c r="AF279" i="15"/>
  <c r="AF280" i="15"/>
  <c r="AF281" i="15"/>
  <c r="AF282" i="15"/>
  <c r="AF283" i="15"/>
  <c r="AF284" i="15"/>
  <c r="AF285" i="15"/>
  <c r="AF286" i="15"/>
  <c r="AF287" i="15"/>
  <c r="AF288" i="15"/>
  <c r="AF289" i="15"/>
  <c r="AF290" i="15"/>
  <c r="AF291" i="15"/>
  <c r="AF292" i="15"/>
  <c r="AF293" i="15"/>
  <c r="AF294" i="15"/>
  <c r="AF295" i="15"/>
  <c r="AF296" i="15"/>
  <c r="AF297" i="15"/>
  <c r="AF298" i="15"/>
  <c r="AF299" i="15"/>
  <c r="AF300" i="15"/>
  <c r="AF301" i="15"/>
  <c r="AF302" i="15"/>
  <c r="AF303" i="15"/>
  <c r="AF304" i="15"/>
  <c r="AF305" i="15"/>
  <c r="AF306" i="15"/>
  <c r="AF307" i="15"/>
  <c r="AF308" i="15"/>
  <c r="AF309" i="15"/>
  <c r="AF310" i="15"/>
  <c r="AF311" i="15"/>
  <c r="AF312" i="15"/>
  <c r="AF313" i="15"/>
  <c r="AF314" i="15"/>
  <c r="AF315" i="15"/>
  <c r="AF316" i="15"/>
  <c r="AF317" i="15"/>
  <c r="AF318" i="15"/>
  <c r="AF319" i="15"/>
  <c r="AF320" i="15"/>
  <c r="AF321" i="15"/>
  <c r="AF322" i="15"/>
  <c r="AF323" i="15"/>
  <c r="AF324" i="15"/>
  <c r="AF325" i="15"/>
  <c r="AF326" i="15"/>
  <c r="AF327" i="15"/>
  <c r="AF328" i="15"/>
  <c r="AF329" i="15"/>
  <c r="AF330" i="15"/>
  <c r="AF331" i="15"/>
  <c r="AF332" i="15"/>
  <c r="AF333" i="15"/>
  <c r="AF334" i="15"/>
  <c r="AF335" i="15"/>
  <c r="AF336" i="15"/>
  <c r="AF337" i="15"/>
  <c r="AF338" i="15"/>
  <c r="AF339" i="15"/>
  <c r="AF340" i="15"/>
  <c r="AF341" i="15"/>
  <c r="AF342" i="15"/>
  <c r="AF343" i="15"/>
  <c r="AF344" i="15"/>
  <c r="AF345" i="15"/>
  <c r="AF346" i="15"/>
  <c r="AF347" i="15"/>
  <c r="AF348" i="15"/>
  <c r="AF349" i="15"/>
  <c r="AF350" i="15"/>
  <c r="AF351" i="15"/>
  <c r="AF352" i="15"/>
  <c r="AF353" i="15"/>
  <c r="AF354" i="15"/>
  <c r="AF355" i="15"/>
  <c r="AF356" i="15"/>
  <c r="AF357" i="15"/>
  <c r="AF358" i="15"/>
  <c r="AF359" i="15"/>
  <c r="AF360" i="15"/>
  <c r="AF361" i="15"/>
  <c r="AF362" i="15"/>
  <c r="AF363" i="15"/>
  <c r="AF364" i="15"/>
  <c r="AF365" i="15"/>
  <c r="AF366" i="15"/>
  <c r="AF367" i="15"/>
  <c r="AF368" i="15"/>
  <c r="AF369" i="15"/>
  <c r="AF370" i="15"/>
  <c r="AF371" i="15"/>
  <c r="AF372" i="15"/>
  <c r="AF373" i="15"/>
  <c r="AF374" i="15"/>
  <c r="AF375" i="15"/>
  <c r="AF376" i="15"/>
  <c r="AF377" i="15"/>
  <c r="AF378" i="15"/>
  <c r="AF379" i="15"/>
  <c r="AF380" i="15"/>
  <c r="AF381" i="15"/>
  <c r="AF382" i="15"/>
  <c r="AF383" i="15"/>
  <c r="AF384" i="15"/>
  <c r="AF385" i="15"/>
  <c r="AF386" i="15"/>
  <c r="AF387" i="15"/>
  <c r="AF388" i="15"/>
  <c r="AF389" i="15"/>
  <c r="AF390" i="15"/>
  <c r="AF391" i="15"/>
  <c r="AF392" i="15"/>
  <c r="AF393" i="15"/>
  <c r="AF394" i="15"/>
  <c r="AF395" i="15"/>
  <c r="AF396" i="15"/>
  <c r="AF397" i="15"/>
  <c r="AF398" i="15"/>
  <c r="AF399" i="15"/>
  <c r="AF400" i="15"/>
  <c r="AF401" i="15"/>
  <c r="AF402" i="15"/>
  <c r="AF403" i="15"/>
  <c r="AF404" i="15"/>
  <c r="AF405" i="15"/>
  <c r="AF406" i="15"/>
  <c r="AF407" i="15"/>
  <c r="AF408" i="15"/>
  <c r="AF3" i="15"/>
  <c r="AE4" i="15"/>
  <c r="AE5" i="15"/>
  <c r="AE6" i="15"/>
  <c r="AE7" i="15"/>
  <c r="AE8" i="15"/>
  <c r="AE9" i="15"/>
  <c r="AE10" i="15"/>
  <c r="AE11" i="15"/>
  <c r="AE12" i="15"/>
  <c r="AE13" i="15"/>
  <c r="AE14" i="15"/>
  <c r="AE15" i="15"/>
  <c r="AE16" i="15"/>
  <c r="AE17" i="15"/>
  <c r="AE18" i="15"/>
  <c r="AE19" i="15"/>
  <c r="AE20" i="15"/>
  <c r="AE21" i="15"/>
  <c r="AE22" i="15"/>
  <c r="AE23" i="15"/>
  <c r="AE24" i="15"/>
  <c r="AE25" i="15"/>
  <c r="AE2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57" i="15"/>
  <c r="AE58" i="15"/>
  <c r="AE59" i="15"/>
  <c r="AE60" i="15"/>
  <c r="AE61" i="15"/>
  <c r="AE62" i="15"/>
  <c r="AE63" i="15"/>
  <c r="AE64" i="15"/>
  <c r="AE65" i="15"/>
  <c r="AE66" i="15"/>
  <c r="AE67" i="15"/>
  <c r="AE68" i="15"/>
  <c r="AE69" i="15"/>
  <c r="AE70" i="15"/>
  <c r="AE71" i="15"/>
  <c r="AE72" i="15"/>
  <c r="AE73" i="15"/>
  <c r="AE74" i="15"/>
  <c r="AE75" i="15"/>
  <c r="AE76" i="15"/>
  <c r="AE77" i="15"/>
  <c r="AE78" i="15"/>
  <c r="AE79" i="15"/>
  <c r="AE80" i="15"/>
  <c r="AE81" i="15"/>
  <c r="AE82" i="15"/>
  <c r="AE83" i="15"/>
  <c r="AE84" i="15"/>
  <c r="AE85" i="15"/>
  <c r="AE86" i="15"/>
  <c r="AE87" i="15"/>
  <c r="AE88" i="15"/>
  <c r="AE89" i="15"/>
  <c r="AE90" i="15"/>
  <c r="AE91" i="15"/>
  <c r="AE92" i="15"/>
  <c r="AE93" i="15"/>
  <c r="AE94" i="15"/>
  <c r="AE95" i="15"/>
  <c r="AE96" i="15"/>
  <c r="AE97" i="15"/>
  <c r="AE98" i="15"/>
  <c r="AE99" i="15"/>
  <c r="AE100" i="15"/>
  <c r="AE101" i="15"/>
  <c r="AE102" i="15"/>
  <c r="AE103" i="15"/>
  <c r="AE104" i="15"/>
  <c r="AE105" i="15"/>
  <c r="AE106" i="15"/>
  <c r="AE107" i="15"/>
  <c r="AE108" i="15"/>
  <c r="AE109" i="15"/>
  <c r="AE110" i="15"/>
  <c r="AE111" i="15"/>
  <c r="AE112" i="15"/>
  <c r="AE113" i="15"/>
  <c r="AE114" i="15"/>
  <c r="AE115" i="15"/>
  <c r="AE116" i="15"/>
  <c r="AE117" i="15"/>
  <c r="AE118" i="15"/>
  <c r="AE119" i="15"/>
  <c r="AE120" i="15"/>
  <c r="AE121" i="15"/>
  <c r="AE122" i="15"/>
  <c r="AE123" i="15"/>
  <c r="AE124" i="15"/>
  <c r="AE125" i="15"/>
  <c r="AE126" i="15"/>
  <c r="AE127" i="15"/>
  <c r="AE128" i="15"/>
  <c r="AE129" i="15"/>
  <c r="AE130" i="15"/>
  <c r="AE131" i="15"/>
  <c r="AE132" i="15"/>
  <c r="AE133" i="15"/>
  <c r="AE134" i="15"/>
  <c r="AE135" i="15"/>
  <c r="AE136" i="15"/>
  <c r="AE137" i="15"/>
  <c r="AE138" i="15"/>
  <c r="AE139" i="15"/>
  <c r="AE140" i="15"/>
  <c r="AE141" i="15"/>
  <c r="AE142" i="15"/>
  <c r="AE143" i="15"/>
  <c r="AE144" i="15"/>
  <c r="AE145" i="15"/>
  <c r="AE146" i="15"/>
  <c r="AE147" i="15"/>
  <c r="AE148" i="15"/>
  <c r="AE149" i="15"/>
  <c r="AE150" i="15"/>
  <c r="AE151" i="15"/>
  <c r="AE152" i="15"/>
  <c r="AE153" i="15"/>
  <c r="AE154" i="15"/>
  <c r="AE155" i="15"/>
  <c r="AE156" i="15"/>
  <c r="AE157" i="15"/>
  <c r="AE158" i="15"/>
  <c r="AE159" i="15"/>
  <c r="AE160" i="15"/>
  <c r="AE161" i="15"/>
  <c r="AE162" i="15"/>
  <c r="AE163" i="15"/>
  <c r="AE164" i="15"/>
  <c r="AE165" i="15"/>
  <c r="AE166" i="15"/>
  <c r="AE167" i="15"/>
  <c r="AE168" i="15"/>
  <c r="AE169" i="15"/>
  <c r="AE170" i="15"/>
  <c r="AE171" i="15"/>
  <c r="AE172" i="15"/>
  <c r="AE173" i="15"/>
  <c r="AE174" i="15"/>
  <c r="AE175" i="15"/>
  <c r="AE176" i="15"/>
  <c r="AE177" i="15"/>
  <c r="AE178" i="15"/>
  <c r="AE179" i="15"/>
  <c r="AE180" i="15"/>
  <c r="AE181" i="15"/>
  <c r="AE182" i="15"/>
  <c r="AE183" i="15"/>
  <c r="AE184" i="15"/>
  <c r="AE185" i="15"/>
  <c r="AE186" i="15"/>
  <c r="AE187" i="15"/>
  <c r="AE188" i="15"/>
  <c r="AE189" i="15"/>
  <c r="AE190" i="15"/>
  <c r="AE191" i="15"/>
  <c r="AE192" i="15"/>
  <c r="AE193" i="15"/>
  <c r="AE194" i="15"/>
  <c r="AE195" i="15"/>
  <c r="AE196" i="15"/>
  <c r="AE197" i="15"/>
  <c r="AE198" i="15"/>
  <c r="AE199" i="15"/>
  <c r="AE200" i="15"/>
  <c r="AE201" i="15"/>
  <c r="AE202" i="15"/>
  <c r="AE203" i="15"/>
  <c r="AE204" i="15"/>
  <c r="AE205" i="15"/>
  <c r="AE206" i="15"/>
  <c r="AE207" i="15"/>
  <c r="AE208" i="15"/>
  <c r="AE209" i="15"/>
  <c r="AE210" i="15"/>
  <c r="AE211" i="15"/>
  <c r="AE212" i="15"/>
  <c r="AE213" i="15"/>
  <c r="AE214" i="15"/>
  <c r="AE215" i="15"/>
  <c r="AE216" i="15"/>
  <c r="AE217" i="15"/>
  <c r="AE218" i="15"/>
  <c r="AE219" i="15"/>
  <c r="AE220" i="15"/>
  <c r="AE221" i="15"/>
  <c r="AE222" i="15"/>
  <c r="AE223" i="15"/>
  <c r="AE224" i="15"/>
  <c r="AE225" i="15"/>
  <c r="AE226" i="15"/>
  <c r="AE227" i="15"/>
  <c r="AE228" i="15"/>
  <c r="AE229" i="15"/>
  <c r="AE230" i="15"/>
  <c r="AE231" i="15"/>
  <c r="AE232" i="15"/>
  <c r="AE233" i="15"/>
  <c r="AE234" i="15"/>
  <c r="AE235" i="15"/>
  <c r="AE236" i="15"/>
  <c r="AE237" i="15"/>
  <c r="AE238" i="15"/>
  <c r="AE239" i="15"/>
  <c r="AE240" i="15"/>
  <c r="AE241" i="15"/>
  <c r="AE242" i="15"/>
  <c r="AE243" i="15"/>
  <c r="AE244" i="15"/>
  <c r="AE245" i="15"/>
  <c r="AE246" i="15"/>
  <c r="AE247" i="15"/>
  <c r="AE248" i="15"/>
  <c r="AE249" i="15"/>
  <c r="AE250" i="15"/>
  <c r="AE251" i="15"/>
  <c r="AE252" i="15"/>
  <c r="AE253" i="15"/>
  <c r="AE254" i="15"/>
  <c r="AE255" i="15"/>
  <c r="AE256" i="15"/>
  <c r="AE257" i="15"/>
  <c r="AE258" i="15"/>
  <c r="AE259" i="15"/>
  <c r="AE260" i="15"/>
  <c r="AE261" i="15"/>
  <c r="AE262" i="15"/>
  <c r="AE263" i="15"/>
  <c r="AE264" i="15"/>
  <c r="AE265" i="15"/>
  <c r="AE266" i="15"/>
  <c r="AE267" i="15"/>
  <c r="AE268" i="15"/>
  <c r="AE269" i="15"/>
  <c r="AE270" i="15"/>
  <c r="AE271" i="15"/>
  <c r="AE272" i="15"/>
  <c r="AE273" i="15"/>
  <c r="AE274" i="15"/>
  <c r="AE275" i="15"/>
  <c r="AE276" i="15"/>
  <c r="AE277" i="15"/>
  <c r="AE278" i="15"/>
  <c r="AE279" i="15"/>
  <c r="AE280" i="15"/>
  <c r="AE281" i="15"/>
  <c r="AE282" i="15"/>
  <c r="AE283" i="15"/>
  <c r="AE284" i="15"/>
  <c r="AE285" i="15"/>
  <c r="AE286" i="15"/>
  <c r="AE287" i="15"/>
  <c r="AE288" i="15"/>
  <c r="AE289" i="15"/>
  <c r="AE290" i="15"/>
  <c r="AE291" i="15"/>
  <c r="AE292" i="15"/>
  <c r="AE293" i="15"/>
  <c r="AE294" i="15"/>
  <c r="AE295" i="15"/>
  <c r="AE296" i="15"/>
  <c r="AE297" i="15"/>
  <c r="AE298" i="15"/>
  <c r="AE299" i="15"/>
  <c r="AE300" i="15"/>
  <c r="AE301" i="15"/>
  <c r="AE302" i="15"/>
  <c r="AE303" i="15"/>
  <c r="AE304" i="15"/>
  <c r="AE305" i="15"/>
  <c r="AE306" i="15"/>
  <c r="AE307" i="15"/>
  <c r="AE308" i="15"/>
  <c r="AE309" i="15"/>
  <c r="AE310" i="15"/>
  <c r="AE311" i="15"/>
  <c r="AE312" i="15"/>
  <c r="AE313" i="15"/>
  <c r="AE314" i="15"/>
  <c r="AE315" i="15"/>
  <c r="AE316" i="15"/>
  <c r="AE317" i="15"/>
  <c r="AE318" i="15"/>
  <c r="AE319" i="15"/>
  <c r="AE320" i="15"/>
  <c r="AE321" i="15"/>
  <c r="AE322" i="15"/>
  <c r="AE323" i="15"/>
  <c r="AE324" i="15"/>
  <c r="AE325" i="15"/>
  <c r="AE326" i="15"/>
  <c r="AE327" i="15"/>
  <c r="AE328" i="15"/>
  <c r="AE329" i="15"/>
  <c r="AE330" i="15"/>
  <c r="AE331" i="15"/>
  <c r="AE332" i="15"/>
  <c r="AE333" i="15"/>
  <c r="AE334" i="15"/>
  <c r="AE335" i="15"/>
  <c r="AE336" i="15"/>
  <c r="AE337" i="15"/>
  <c r="AE338" i="15"/>
  <c r="AE339" i="15"/>
  <c r="AE340" i="15"/>
  <c r="AE341" i="15"/>
  <c r="AE342" i="15"/>
  <c r="AE343" i="15"/>
  <c r="AE344" i="15"/>
  <c r="AE345" i="15"/>
  <c r="AE346" i="15"/>
  <c r="AE347" i="15"/>
  <c r="AE348" i="15"/>
  <c r="AE349" i="15"/>
  <c r="AE350" i="15"/>
  <c r="AE351" i="15"/>
  <c r="AE352" i="15"/>
  <c r="AE353" i="15"/>
  <c r="AE354" i="15"/>
  <c r="AE355" i="15"/>
  <c r="AE356" i="15"/>
  <c r="AE357" i="15"/>
  <c r="AE358" i="15"/>
  <c r="AE359" i="15"/>
  <c r="AE360" i="15"/>
  <c r="AE361" i="15"/>
  <c r="AE362" i="15"/>
  <c r="AE363" i="15"/>
  <c r="AE364" i="15"/>
  <c r="AE365" i="15"/>
  <c r="AE366" i="15"/>
  <c r="AE367" i="15"/>
  <c r="AE368" i="15"/>
  <c r="AE369" i="15"/>
  <c r="AE370" i="15"/>
  <c r="AE371" i="15"/>
  <c r="AE372" i="15"/>
  <c r="AE373" i="15"/>
  <c r="AE374" i="15"/>
  <c r="AE375" i="15"/>
  <c r="AE376" i="15"/>
  <c r="AE377" i="15"/>
  <c r="AE378" i="15"/>
  <c r="AE379" i="15"/>
  <c r="AE380" i="15"/>
  <c r="AE381" i="15"/>
  <c r="AE382" i="15"/>
  <c r="AE383" i="15"/>
  <c r="AE384" i="15"/>
  <c r="AE385" i="15"/>
  <c r="AE386" i="15"/>
  <c r="AE387" i="15"/>
  <c r="AE388" i="15"/>
  <c r="AE389" i="15"/>
  <c r="AE390" i="15"/>
  <c r="AE391" i="15"/>
  <c r="AE392" i="15"/>
  <c r="AE393" i="15"/>
  <c r="AE394" i="15"/>
  <c r="AE395" i="15"/>
  <c r="AE396" i="15"/>
  <c r="AE397" i="15"/>
  <c r="AE398" i="15"/>
  <c r="AE399" i="15"/>
  <c r="AE400" i="15"/>
  <c r="AE401" i="15"/>
  <c r="AE402" i="15"/>
  <c r="AE403" i="15"/>
  <c r="AE404" i="15"/>
  <c r="AE405" i="15"/>
  <c r="AE406" i="15"/>
  <c r="AE407" i="15"/>
  <c r="AE408" i="15"/>
  <c r="AE3" i="15"/>
  <c r="AD4" i="15"/>
  <c r="AD5" i="15"/>
  <c r="AD6" i="15"/>
  <c r="AD7" i="15"/>
  <c r="AD8" i="15"/>
  <c r="AD9" i="15"/>
  <c r="AD10" i="15"/>
  <c r="AD11" i="15"/>
  <c r="AD12" i="15"/>
  <c r="AD13" i="15"/>
  <c r="AD14" i="15"/>
  <c r="AD15" i="15"/>
  <c r="AD16" i="15"/>
  <c r="AD17" i="15"/>
  <c r="AD18" i="15"/>
  <c r="AD19" i="15"/>
  <c r="AD20" i="15"/>
  <c r="AD21" i="15"/>
  <c r="AD22" i="15"/>
  <c r="AD23" i="15"/>
  <c r="AD24" i="15"/>
  <c r="AD25" i="15"/>
  <c r="AD26" i="15"/>
  <c r="AD27" i="15"/>
  <c r="AD28" i="15"/>
  <c r="AD29" i="15"/>
  <c r="AD30" i="15"/>
  <c r="AD31" i="15"/>
  <c r="AD32" i="15"/>
  <c r="AD33" i="15"/>
  <c r="AD34" i="15"/>
  <c r="AD35" i="15"/>
  <c r="AD36" i="15"/>
  <c r="AD37" i="15"/>
  <c r="AD38" i="15"/>
  <c r="AD39" i="15"/>
  <c r="AD40" i="15"/>
  <c r="AD41" i="15"/>
  <c r="AD42" i="15"/>
  <c r="AD43" i="15"/>
  <c r="AD44" i="15"/>
  <c r="AD45" i="15"/>
  <c r="AD46" i="15"/>
  <c r="AD47" i="15"/>
  <c r="AD48" i="15"/>
  <c r="AD49" i="15"/>
  <c r="AD50" i="15"/>
  <c r="AD51" i="15"/>
  <c r="AD52" i="15"/>
  <c r="AD53" i="15"/>
  <c r="AD54" i="15"/>
  <c r="AD55" i="15"/>
  <c r="AD56" i="15"/>
  <c r="AD57" i="15"/>
  <c r="AD58" i="15"/>
  <c r="AD59" i="15"/>
  <c r="AD60" i="15"/>
  <c r="AD61" i="15"/>
  <c r="AD62" i="15"/>
  <c r="AD63" i="15"/>
  <c r="AD64" i="15"/>
  <c r="AD65" i="15"/>
  <c r="AD66" i="15"/>
  <c r="AD67" i="15"/>
  <c r="AD68" i="15"/>
  <c r="AD69" i="15"/>
  <c r="AD70" i="15"/>
  <c r="AD71" i="15"/>
  <c r="AD72" i="15"/>
  <c r="AD73" i="15"/>
  <c r="AD74" i="15"/>
  <c r="AD75" i="15"/>
  <c r="AD76" i="15"/>
  <c r="AD77" i="15"/>
  <c r="AD78" i="15"/>
  <c r="AD79" i="15"/>
  <c r="AD80" i="15"/>
  <c r="AD81" i="15"/>
  <c r="AD82" i="15"/>
  <c r="AD83" i="15"/>
  <c r="AD84" i="15"/>
  <c r="AD85" i="15"/>
  <c r="AD86" i="15"/>
  <c r="AD87" i="15"/>
  <c r="AD88" i="15"/>
  <c r="AD89" i="15"/>
  <c r="AD90" i="15"/>
  <c r="AD91" i="15"/>
  <c r="AD92" i="15"/>
  <c r="AD93" i="15"/>
  <c r="AD94" i="15"/>
  <c r="AD95" i="15"/>
  <c r="AD96" i="15"/>
  <c r="AD97" i="15"/>
  <c r="AD98" i="15"/>
  <c r="AD99" i="15"/>
  <c r="AD100" i="15"/>
  <c r="AD101" i="15"/>
  <c r="AD102" i="15"/>
  <c r="AD103" i="15"/>
  <c r="AD104" i="15"/>
  <c r="AD105" i="15"/>
  <c r="AD106" i="15"/>
  <c r="AD107" i="15"/>
  <c r="AD108" i="15"/>
  <c r="AD109" i="15"/>
  <c r="AD110" i="15"/>
  <c r="AD111" i="15"/>
  <c r="AD112" i="15"/>
  <c r="AD113" i="15"/>
  <c r="AD114" i="15"/>
  <c r="AD115" i="15"/>
  <c r="AD116" i="15"/>
  <c r="AD117" i="15"/>
  <c r="AD118" i="15"/>
  <c r="AD119" i="15"/>
  <c r="AD120" i="15"/>
  <c r="AD121" i="15"/>
  <c r="AD122" i="15"/>
  <c r="AD123" i="15"/>
  <c r="AD124" i="15"/>
  <c r="AD125" i="15"/>
  <c r="AD126" i="15"/>
  <c r="AD127" i="15"/>
  <c r="AD128" i="15"/>
  <c r="AD129" i="15"/>
  <c r="AD130" i="15"/>
  <c r="AD131" i="15"/>
  <c r="AD132" i="15"/>
  <c r="AD133" i="15"/>
  <c r="AD134" i="15"/>
  <c r="AD135" i="15"/>
  <c r="AD136" i="15"/>
  <c r="AD137" i="15"/>
  <c r="AD138" i="15"/>
  <c r="AD139" i="15"/>
  <c r="AD140" i="15"/>
  <c r="AD141" i="15"/>
  <c r="AD142" i="15"/>
  <c r="AD143" i="15"/>
  <c r="AD144" i="15"/>
  <c r="AD145" i="15"/>
  <c r="AD146" i="15"/>
  <c r="AD147" i="15"/>
  <c r="AD148" i="15"/>
  <c r="AD149" i="15"/>
  <c r="AD150" i="15"/>
  <c r="AD151" i="15"/>
  <c r="AD152" i="15"/>
  <c r="AD153" i="15"/>
  <c r="AD154" i="15"/>
  <c r="AD155" i="15"/>
  <c r="AD156" i="15"/>
  <c r="AD157" i="15"/>
  <c r="AD158" i="15"/>
  <c r="AD159" i="15"/>
  <c r="AD160" i="15"/>
  <c r="AD161" i="15"/>
  <c r="AD162" i="15"/>
  <c r="AD163" i="15"/>
  <c r="AD164" i="15"/>
  <c r="AD165" i="15"/>
  <c r="AD166" i="15"/>
  <c r="AD167" i="15"/>
  <c r="AD168" i="15"/>
  <c r="AD169" i="15"/>
  <c r="AD170" i="15"/>
  <c r="AD171" i="15"/>
  <c r="AD172" i="15"/>
  <c r="AD173" i="15"/>
  <c r="AD174" i="15"/>
  <c r="AD175" i="15"/>
  <c r="AD176" i="15"/>
  <c r="AD177" i="15"/>
  <c r="AD178" i="15"/>
  <c r="AD179" i="15"/>
  <c r="AD180" i="15"/>
  <c r="AD181" i="15"/>
  <c r="AD182" i="15"/>
  <c r="AD183" i="15"/>
  <c r="AD184" i="15"/>
  <c r="AD185" i="15"/>
  <c r="AD186" i="15"/>
  <c r="AD187" i="15"/>
  <c r="AD188" i="15"/>
  <c r="AD189" i="15"/>
  <c r="AD190" i="15"/>
  <c r="AD191" i="15"/>
  <c r="AD192" i="15"/>
  <c r="AD193" i="15"/>
  <c r="AD194" i="15"/>
  <c r="AD195" i="15"/>
  <c r="AD196" i="15"/>
  <c r="AD197" i="15"/>
  <c r="AD198" i="15"/>
  <c r="AD199" i="15"/>
  <c r="AD200" i="15"/>
  <c r="AD201" i="15"/>
  <c r="AD202" i="15"/>
  <c r="AD203" i="15"/>
  <c r="AD204" i="15"/>
  <c r="AD205" i="15"/>
  <c r="AD206" i="15"/>
  <c r="AD207" i="15"/>
  <c r="AD208" i="15"/>
  <c r="AD209" i="15"/>
  <c r="AD210" i="15"/>
  <c r="AD211" i="15"/>
  <c r="AD212" i="15"/>
  <c r="AD213" i="15"/>
  <c r="AD214" i="15"/>
  <c r="AD215" i="15"/>
  <c r="AD216" i="15"/>
  <c r="AD217" i="15"/>
  <c r="AD218" i="15"/>
  <c r="AD219" i="15"/>
  <c r="AD220" i="15"/>
  <c r="AD221" i="15"/>
  <c r="AD222" i="15"/>
  <c r="AD223" i="15"/>
  <c r="AD224" i="15"/>
  <c r="AD225" i="15"/>
  <c r="AD226" i="15"/>
  <c r="AD227" i="15"/>
  <c r="AD228" i="15"/>
  <c r="AD229" i="15"/>
  <c r="AD230" i="15"/>
  <c r="AD231" i="15"/>
  <c r="AD232" i="15"/>
  <c r="AD233" i="15"/>
  <c r="AD234" i="15"/>
  <c r="AD235" i="15"/>
  <c r="AD236" i="15"/>
  <c r="AD237" i="15"/>
  <c r="AD238" i="15"/>
  <c r="AD239" i="15"/>
  <c r="AD240" i="15"/>
  <c r="AD241" i="15"/>
  <c r="AD242" i="15"/>
  <c r="AD243" i="15"/>
  <c r="AD244" i="15"/>
  <c r="AD245" i="15"/>
  <c r="AD246" i="15"/>
  <c r="AD247" i="15"/>
  <c r="AD248" i="15"/>
  <c r="AD249" i="15"/>
  <c r="AD250" i="15"/>
  <c r="AD251" i="15"/>
  <c r="AD252" i="15"/>
  <c r="AD253" i="15"/>
  <c r="AD254" i="15"/>
  <c r="AD255" i="15"/>
  <c r="AD256" i="15"/>
  <c r="AD257" i="15"/>
  <c r="AD258" i="15"/>
  <c r="AD259" i="15"/>
  <c r="AD260" i="15"/>
  <c r="AD261" i="15"/>
  <c r="AD262" i="15"/>
  <c r="AD263" i="15"/>
  <c r="AD264" i="15"/>
  <c r="AD265" i="15"/>
  <c r="AD266" i="15"/>
  <c r="AD267" i="15"/>
  <c r="AD268" i="15"/>
  <c r="AD269" i="15"/>
  <c r="AD270" i="15"/>
  <c r="AD271" i="15"/>
  <c r="AD272" i="15"/>
  <c r="AD273" i="15"/>
  <c r="AD274" i="15"/>
  <c r="AD275" i="15"/>
  <c r="AD276" i="15"/>
  <c r="AD277" i="15"/>
  <c r="AD278" i="15"/>
  <c r="AD279" i="15"/>
  <c r="AD280" i="15"/>
  <c r="AD281" i="15"/>
  <c r="AD282" i="15"/>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08" i="15"/>
  <c r="AD309" i="15"/>
  <c r="AD310" i="15"/>
  <c r="AD311" i="15"/>
  <c r="AD312" i="15"/>
  <c r="AD313" i="15"/>
  <c r="AD314" i="15"/>
  <c r="AD315" i="15"/>
  <c r="AD316" i="15"/>
  <c r="AD317" i="15"/>
  <c r="AD318" i="15"/>
  <c r="AD319" i="15"/>
  <c r="AD320" i="15"/>
  <c r="AD321" i="15"/>
  <c r="AD322" i="15"/>
  <c r="AD323" i="15"/>
  <c r="AD324" i="15"/>
  <c r="AD325" i="15"/>
  <c r="AD326" i="15"/>
  <c r="AD327" i="15"/>
  <c r="AD328" i="15"/>
  <c r="AD329" i="15"/>
  <c r="AD330" i="15"/>
  <c r="AD331" i="15"/>
  <c r="AD332" i="15"/>
  <c r="AD333" i="15"/>
  <c r="AD334" i="15"/>
  <c r="AD335" i="15"/>
  <c r="AD336" i="15"/>
  <c r="AD337" i="15"/>
  <c r="AD338" i="15"/>
  <c r="AD339" i="15"/>
  <c r="AD340" i="15"/>
  <c r="AD341" i="15"/>
  <c r="AD342" i="15"/>
  <c r="AD343" i="15"/>
  <c r="AD344" i="15"/>
  <c r="AD345" i="15"/>
  <c r="AD346" i="15"/>
  <c r="AD347" i="15"/>
  <c r="AD348" i="15"/>
  <c r="AD349" i="15"/>
  <c r="AD350" i="15"/>
  <c r="AD351" i="15"/>
  <c r="AD352" i="15"/>
  <c r="AD353" i="15"/>
  <c r="AD354" i="15"/>
  <c r="AD355" i="15"/>
  <c r="AD356" i="15"/>
  <c r="AD357" i="15"/>
  <c r="AD358" i="15"/>
  <c r="AD359" i="15"/>
  <c r="AD360" i="15"/>
  <c r="AD361" i="15"/>
  <c r="AD362" i="15"/>
  <c r="AD363" i="15"/>
  <c r="AD364" i="15"/>
  <c r="AD365" i="15"/>
  <c r="AD366" i="15"/>
  <c r="AD367" i="15"/>
  <c r="AD368" i="15"/>
  <c r="AD369" i="15"/>
  <c r="AD370" i="15"/>
  <c r="AD371" i="15"/>
  <c r="AD372" i="15"/>
  <c r="AD373" i="15"/>
  <c r="AD374" i="15"/>
  <c r="AD375" i="15"/>
  <c r="AD376" i="15"/>
  <c r="AD377" i="15"/>
  <c r="AD378" i="15"/>
  <c r="AD379" i="15"/>
  <c r="AD380" i="15"/>
  <c r="AD381" i="15"/>
  <c r="AD382" i="15"/>
  <c r="AD383" i="15"/>
  <c r="AD384" i="15"/>
  <c r="AD385" i="15"/>
  <c r="AD386" i="15"/>
  <c r="AD387" i="15"/>
  <c r="AD388" i="15"/>
  <c r="AD389" i="15"/>
  <c r="AD390" i="15"/>
  <c r="AD391" i="15"/>
  <c r="AD392" i="15"/>
  <c r="AD393" i="15"/>
  <c r="AD394" i="15"/>
  <c r="AD395" i="15"/>
  <c r="AD396" i="15"/>
  <c r="AD397" i="15"/>
  <c r="AD398" i="15"/>
  <c r="AD399" i="15"/>
  <c r="AD400" i="15"/>
  <c r="AD401" i="15"/>
  <c r="AD402" i="15"/>
  <c r="AD403" i="15"/>
  <c r="AD404" i="15"/>
  <c r="AD405" i="15"/>
  <c r="AD406" i="15"/>
  <c r="AD407" i="15"/>
  <c r="AD408" i="15"/>
  <c r="AD3" i="15"/>
  <c r="AC4" i="15"/>
  <c r="AY4" i="15" s="1"/>
  <c r="AC5" i="15"/>
  <c r="AY5" i="15" s="1"/>
  <c r="AC6" i="15"/>
  <c r="AY6" i="15" s="1"/>
  <c r="AC7" i="15"/>
  <c r="AY7" i="15" s="1"/>
  <c r="AC8" i="15"/>
  <c r="AY8" i="15" s="1"/>
  <c r="AC9" i="15"/>
  <c r="AY9" i="15" s="1"/>
  <c r="AC10" i="15"/>
  <c r="AY10" i="15" s="1"/>
  <c r="AC11" i="15"/>
  <c r="AY11" i="15" s="1"/>
  <c r="AC12" i="15"/>
  <c r="AY12" i="15" s="1"/>
  <c r="AC13" i="15"/>
  <c r="AY13" i="15" s="1"/>
  <c r="AC14" i="15"/>
  <c r="AY14" i="15" s="1"/>
  <c r="AC15" i="15"/>
  <c r="AY15" i="15" s="1"/>
  <c r="AC16" i="15"/>
  <c r="AY16" i="15" s="1"/>
  <c r="AC17" i="15"/>
  <c r="AY17" i="15" s="1"/>
  <c r="AC18" i="15"/>
  <c r="AY18" i="15" s="1"/>
  <c r="AC19" i="15"/>
  <c r="AY19" i="15" s="1"/>
  <c r="AZ19" i="15" s="1"/>
  <c r="AC20" i="15"/>
  <c r="AY20" i="15" s="1"/>
  <c r="AC21" i="15"/>
  <c r="AY21" i="15" s="1"/>
  <c r="AC22" i="15"/>
  <c r="AY22" i="15" s="1"/>
  <c r="AC23" i="15"/>
  <c r="AY23" i="15" s="1"/>
  <c r="AC24" i="15"/>
  <c r="AY24" i="15" s="1"/>
  <c r="AC25" i="15"/>
  <c r="AY25" i="15" s="1"/>
  <c r="AC26" i="15"/>
  <c r="AY26" i="15" s="1"/>
  <c r="AC27" i="15"/>
  <c r="AY27" i="15" s="1"/>
  <c r="AC28" i="15"/>
  <c r="AY28" i="15" s="1"/>
  <c r="AC29" i="15"/>
  <c r="AY29" i="15" s="1"/>
  <c r="AC30" i="15"/>
  <c r="AY30" i="15" s="1"/>
  <c r="AC31" i="15"/>
  <c r="AY31" i="15" s="1"/>
  <c r="AC32" i="15"/>
  <c r="AY32" i="15" s="1"/>
  <c r="AC33" i="15"/>
  <c r="AY33" i="15" s="1"/>
  <c r="AC34" i="15"/>
  <c r="AY34" i="15" s="1"/>
  <c r="AC35" i="15"/>
  <c r="AY35" i="15" s="1"/>
  <c r="AC36" i="15"/>
  <c r="AY36" i="15" s="1"/>
  <c r="AC37" i="15"/>
  <c r="AY37" i="15" s="1"/>
  <c r="AC38" i="15"/>
  <c r="AY38" i="15" s="1"/>
  <c r="AC39" i="15"/>
  <c r="AY39" i="15" s="1"/>
  <c r="AC40" i="15"/>
  <c r="AY40" i="15" s="1"/>
  <c r="AC41" i="15"/>
  <c r="AY41" i="15" s="1"/>
  <c r="AC42" i="15"/>
  <c r="AY42" i="15" s="1"/>
  <c r="AC43" i="15"/>
  <c r="AY43" i="15" s="1"/>
  <c r="AZ43" i="15" s="1"/>
  <c r="AC44" i="15"/>
  <c r="AY44" i="15" s="1"/>
  <c r="AC45" i="15"/>
  <c r="AY45" i="15" s="1"/>
  <c r="AC46" i="15"/>
  <c r="AY46" i="15" s="1"/>
  <c r="AC47" i="15"/>
  <c r="AY47" i="15" s="1"/>
  <c r="AC48" i="15"/>
  <c r="AY48" i="15" s="1"/>
  <c r="AC49" i="15"/>
  <c r="AY49" i="15" s="1"/>
  <c r="AC50" i="15"/>
  <c r="AY50" i="15" s="1"/>
  <c r="AC51" i="15"/>
  <c r="AY51" i="15" s="1"/>
  <c r="AC52" i="15"/>
  <c r="AY52" i="15" s="1"/>
  <c r="AC53" i="15"/>
  <c r="AY53" i="15" s="1"/>
  <c r="AC54" i="15"/>
  <c r="AY54" i="15" s="1"/>
  <c r="AC55" i="15"/>
  <c r="AY55" i="15" s="1"/>
  <c r="AC56" i="15"/>
  <c r="AY56" i="15" s="1"/>
  <c r="AC57" i="15"/>
  <c r="AY57" i="15" s="1"/>
  <c r="AC58" i="15"/>
  <c r="AY58" i="15" s="1"/>
  <c r="AC59" i="15"/>
  <c r="AY59" i="15" s="1"/>
  <c r="AC60" i="15"/>
  <c r="AY60" i="15" s="1"/>
  <c r="AC61" i="15"/>
  <c r="AY61" i="15" s="1"/>
  <c r="AC62" i="15"/>
  <c r="AY62" i="15" s="1"/>
  <c r="AC63" i="15"/>
  <c r="AY63" i="15" s="1"/>
  <c r="AC64" i="15"/>
  <c r="AY64" i="15" s="1"/>
  <c r="AC65" i="15"/>
  <c r="AY65" i="15" s="1"/>
  <c r="AC66" i="15"/>
  <c r="AY66" i="15" s="1"/>
  <c r="AC67" i="15"/>
  <c r="AY67" i="15" s="1"/>
  <c r="AC68" i="15"/>
  <c r="AY68" i="15" s="1"/>
  <c r="AC69" i="15"/>
  <c r="AY69" i="15" s="1"/>
  <c r="AC70" i="15"/>
  <c r="AY70" i="15" s="1"/>
  <c r="AC71" i="15"/>
  <c r="AY71" i="15" s="1"/>
  <c r="AC72" i="15"/>
  <c r="AY72" i="15" s="1"/>
  <c r="AC73" i="15"/>
  <c r="AY73" i="15" s="1"/>
  <c r="AC74" i="15"/>
  <c r="AY74" i="15" s="1"/>
  <c r="AC75" i="15"/>
  <c r="AY75" i="15" s="1"/>
  <c r="AC76" i="15"/>
  <c r="AY76" i="15" s="1"/>
  <c r="AC77" i="15"/>
  <c r="AY77" i="15" s="1"/>
  <c r="AC78" i="15"/>
  <c r="AY78" i="15" s="1"/>
  <c r="AC79" i="15"/>
  <c r="AY79" i="15" s="1"/>
  <c r="AC80" i="15"/>
  <c r="AY80" i="15" s="1"/>
  <c r="AC81" i="15"/>
  <c r="AY81" i="15" s="1"/>
  <c r="AC82" i="15"/>
  <c r="AY82" i="15" s="1"/>
  <c r="AC83" i="15"/>
  <c r="AY83" i="15" s="1"/>
  <c r="AZ83" i="15" s="1"/>
  <c r="AC84" i="15"/>
  <c r="AY84" i="15" s="1"/>
  <c r="AC85" i="15"/>
  <c r="AY85" i="15" s="1"/>
  <c r="AC86" i="15"/>
  <c r="AY86" i="15" s="1"/>
  <c r="AC87" i="15"/>
  <c r="AY87" i="15" s="1"/>
  <c r="AC88" i="15"/>
  <c r="AY88" i="15" s="1"/>
  <c r="AC89" i="15"/>
  <c r="AY89" i="15" s="1"/>
  <c r="AC90" i="15"/>
  <c r="AY90" i="15" s="1"/>
  <c r="AC91" i="15"/>
  <c r="AY91" i="15" s="1"/>
  <c r="AC92" i="15"/>
  <c r="AY92" i="15" s="1"/>
  <c r="AC93" i="15"/>
  <c r="AY93" i="15" s="1"/>
  <c r="AC94" i="15"/>
  <c r="AY94" i="15" s="1"/>
  <c r="AC95" i="15"/>
  <c r="AY95" i="15" s="1"/>
  <c r="AC96" i="15"/>
  <c r="AY96" i="15" s="1"/>
  <c r="AC97" i="15"/>
  <c r="AY97" i="15" s="1"/>
  <c r="AC98" i="15"/>
  <c r="AY98" i="15" s="1"/>
  <c r="AC99" i="15"/>
  <c r="AY99" i="15" s="1"/>
  <c r="AZ99" i="15" s="1"/>
  <c r="AC100" i="15"/>
  <c r="AY100" i="15" s="1"/>
  <c r="AC101" i="15"/>
  <c r="AY101" i="15" s="1"/>
  <c r="AC102" i="15"/>
  <c r="AY102" i="15" s="1"/>
  <c r="AC103" i="15"/>
  <c r="AY103" i="15" s="1"/>
  <c r="AC104" i="15"/>
  <c r="AY104" i="15" s="1"/>
  <c r="AC105" i="15"/>
  <c r="AY105" i="15" s="1"/>
  <c r="AC106" i="15"/>
  <c r="AY106" i="15" s="1"/>
  <c r="AC107" i="15"/>
  <c r="AY107" i="15" s="1"/>
  <c r="AC108" i="15"/>
  <c r="AY108" i="15" s="1"/>
  <c r="AC109" i="15"/>
  <c r="AY109" i="15" s="1"/>
  <c r="AC110" i="15"/>
  <c r="AY110" i="15" s="1"/>
  <c r="AC111" i="15"/>
  <c r="AY111" i="15" s="1"/>
  <c r="AC112" i="15"/>
  <c r="AY112" i="15" s="1"/>
  <c r="AC113" i="15"/>
  <c r="AY113" i="15" s="1"/>
  <c r="AC114" i="15"/>
  <c r="AY114" i="15" s="1"/>
  <c r="AC115" i="15"/>
  <c r="AY115" i="15" s="1"/>
  <c r="AC116" i="15"/>
  <c r="AY116" i="15" s="1"/>
  <c r="AC117" i="15"/>
  <c r="AY117" i="15" s="1"/>
  <c r="AC118" i="15"/>
  <c r="AY118" i="15" s="1"/>
  <c r="AC119" i="15"/>
  <c r="AY119" i="15" s="1"/>
  <c r="AC120" i="15"/>
  <c r="AY120" i="15" s="1"/>
  <c r="AC121" i="15"/>
  <c r="AY121" i="15" s="1"/>
  <c r="AC122" i="15"/>
  <c r="AY122" i="15" s="1"/>
  <c r="AC123" i="15"/>
  <c r="AY123" i="15" s="1"/>
  <c r="AZ123" i="15" s="1"/>
  <c r="AC124" i="15"/>
  <c r="AY124" i="15" s="1"/>
  <c r="AC125" i="15"/>
  <c r="AY125" i="15" s="1"/>
  <c r="AC126" i="15"/>
  <c r="AY126" i="15" s="1"/>
  <c r="AC127" i="15"/>
  <c r="AY127" i="15" s="1"/>
  <c r="AC128" i="15"/>
  <c r="AY128" i="15" s="1"/>
  <c r="AC129" i="15"/>
  <c r="AY129" i="15" s="1"/>
  <c r="AC130" i="15"/>
  <c r="AY130" i="15" s="1"/>
  <c r="AC131" i="15"/>
  <c r="AY131" i="15" s="1"/>
  <c r="AC132" i="15"/>
  <c r="AY132" i="15" s="1"/>
  <c r="AC133" i="15"/>
  <c r="AY133" i="15" s="1"/>
  <c r="AC134" i="15"/>
  <c r="AY134" i="15" s="1"/>
  <c r="AC135" i="15"/>
  <c r="AY135" i="15" s="1"/>
  <c r="AC136" i="15"/>
  <c r="AY136" i="15" s="1"/>
  <c r="AC137" i="15"/>
  <c r="AY137" i="15" s="1"/>
  <c r="AC138" i="15"/>
  <c r="AY138" i="15" s="1"/>
  <c r="AC139" i="15"/>
  <c r="AY139" i="15" s="1"/>
  <c r="AC140" i="15"/>
  <c r="AY140" i="15" s="1"/>
  <c r="AC141" i="15"/>
  <c r="AY141" i="15" s="1"/>
  <c r="AC142" i="15"/>
  <c r="AY142" i="15" s="1"/>
  <c r="AC143" i="15"/>
  <c r="AY143" i="15" s="1"/>
  <c r="AC144" i="15"/>
  <c r="AY144" i="15" s="1"/>
  <c r="AC145" i="15"/>
  <c r="AY145" i="15" s="1"/>
  <c r="AC146" i="15"/>
  <c r="AY146" i="15" s="1"/>
  <c r="AC147" i="15"/>
  <c r="AY147" i="15" s="1"/>
  <c r="AC148" i="15"/>
  <c r="AY148" i="15" s="1"/>
  <c r="AC149" i="15"/>
  <c r="AY149" i="15" s="1"/>
  <c r="AC150" i="15"/>
  <c r="AY150" i="15" s="1"/>
  <c r="AC151" i="15"/>
  <c r="AY151" i="15" s="1"/>
  <c r="AC152" i="15"/>
  <c r="AY152" i="15" s="1"/>
  <c r="AC153" i="15"/>
  <c r="AY153" i="15" s="1"/>
  <c r="AC154" i="15"/>
  <c r="AY154" i="15" s="1"/>
  <c r="AC155" i="15"/>
  <c r="AY155" i="15" s="1"/>
  <c r="AC156" i="15"/>
  <c r="AY156" i="15" s="1"/>
  <c r="AC157" i="15"/>
  <c r="AY157" i="15" s="1"/>
  <c r="AC158" i="15"/>
  <c r="AY158" i="15" s="1"/>
  <c r="AC159" i="15"/>
  <c r="AY159" i="15" s="1"/>
  <c r="AC160" i="15"/>
  <c r="AY160" i="15" s="1"/>
  <c r="AC161" i="15"/>
  <c r="AY161" i="15" s="1"/>
  <c r="AC162" i="15"/>
  <c r="AY162" i="15" s="1"/>
  <c r="AC163" i="15"/>
  <c r="AY163" i="15" s="1"/>
  <c r="AC164" i="15"/>
  <c r="AY164" i="15" s="1"/>
  <c r="AC165" i="15"/>
  <c r="AY165" i="15" s="1"/>
  <c r="AC166" i="15"/>
  <c r="AY166" i="15" s="1"/>
  <c r="AC167" i="15"/>
  <c r="AY167" i="15" s="1"/>
  <c r="AC168" i="15"/>
  <c r="AY168" i="15" s="1"/>
  <c r="AC169" i="15"/>
  <c r="AY169" i="15" s="1"/>
  <c r="AC170" i="15"/>
  <c r="AY170" i="15" s="1"/>
  <c r="AC171" i="15"/>
  <c r="AY171" i="15" s="1"/>
  <c r="AC172" i="15"/>
  <c r="AY172" i="15" s="1"/>
  <c r="AC173" i="15"/>
  <c r="AY173" i="15" s="1"/>
  <c r="AC174" i="15"/>
  <c r="AY174" i="15" s="1"/>
  <c r="AC175" i="15"/>
  <c r="AY175" i="15" s="1"/>
  <c r="AC176" i="15"/>
  <c r="AY176" i="15" s="1"/>
  <c r="AC177" i="15"/>
  <c r="AY177" i="15" s="1"/>
  <c r="AC178" i="15"/>
  <c r="AY178" i="15" s="1"/>
  <c r="AC179" i="15"/>
  <c r="AY179" i="15" s="1"/>
  <c r="AC180" i="15"/>
  <c r="AY180" i="15" s="1"/>
  <c r="AC181" i="15"/>
  <c r="AY181" i="15" s="1"/>
  <c r="AC182" i="15"/>
  <c r="AY182" i="15" s="1"/>
  <c r="AC183" i="15"/>
  <c r="AY183" i="15" s="1"/>
  <c r="AC184" i="15"/>
  <c r="AY184" i="15" s="1"/>
  <c r="AC185" i="15"/>
  <c r="AY185" i="15" s="1"/>
  <c r="AC186" i="15"/>
  <c r="AY186" i="15" s="1"/>
  <c r="AC187" i="15"/>
  <c r="AY187" i="15" s="1"/>
  <c r="AC188" i="15"/>
  <c r="AY188" i="15" s="1"/>
  <c r="AC189" i="15"/>
  <c r="AY189" i="15" s="1"/>
  <c r="AC190" i="15"/>
  <c r="AY190" i="15" s="1"/>
  <c r="AC191" i="15"/>
  <c r="AY191" i="15" s="1"/>
  <c r="AC192" i="15"/>
  <c r="AY192" i="15" s="1"/>
  <c r="AC193" i="15"/>
  <c r="AY193" i="15" s="1"/>
  <c r="AC194" i="15"/>
  <c r="AY194" i="15" s="1"/>
  <c r="AC195" i="15"/>
  <c r="AY195" i="15" s="1"/>
  <c r="AC196" i="15"/>
  <c r="AY196" i="15" s="1"/>
  <c r="AC197" i="15"/>
  <c r="AY197" i="15" s="1"/>
  <c r="AC198" i="15"/>
  <c r="AY198" i="15" s="1"/>
  <c r="AC199" i="15"/>
  <c r="AY199" i="15" s="1"/>
  <c r="AC200" i="15"/>
  <c r="AY200" i="15" s="1"/>
  <c r="AC201" i="15"/>
  <c r="AY201" i="15" s="1"/>
  <c r="AC202" i="15"/>
  <c r="AY202" i="15" s="1"/>
  <c r="AC203" i="15"/>
  <c r="AY203" i="15" s="1"/>
  <c r="AC204" i="15"/>
  <c r="AY204" i="15" s="1"/>
  <c r="AC205" i="15"/>
  <c r="AY205" i="15" s="1"/>
  <c r="AC206" i="15"/>
  <c r="AY206" i="15" s="1"/>
  <c r="AC207" i="15"/>
  <c r="AY207" i="15" s="1"/>
  <c r="AC208" i="15"/>
  <c r="AY208" i="15" s="1"/>
  <c r="AC209" i="15"/>
  <c r="AY209" i="15" s="1"/>
  <c r="AZ209" i="15" s="1"/>
  <c r="AC210" i="15"/>
  <c r="AY210" i="15" s="1"/>
  <c r="AC211" i="15"/>
  <c r="AY211" i="15" s="1"/>
  <c r="AC212" i="15"/>
  <c r="AY212" i="15" s="1"/>
  <c r="AC213" i="15"/>
  <c r="AY213" i="15" s="1"/>
  <c r="AC214" i="15"/>
  <c r="AY214" i="15" s="1"/>
  <c r="AC215" i="15"/>
  <c r="AY215" i="15" s="1"/>
  <c r="AC216" i="15"/>
  <c r="AY216" i="15" s="1"/>
  <c r="AC217" i="15"/>
  <c r="AY217" i="15" s="1"/>
  <c r="AC218" i="15"/>
  <c r="AY218" i="15" s="1"/>
  <c r="AC219" i="15"/>
  <c r="AY219" i="15" s="1"/>
  <c r="AC220" i="15"/>
  <c r="AY220" i="15" s="1"/>
  <c r="AC221" i="15"/>
  <c r="AY221" i="15" s="1"/>
  <c r="AC222" i="15"/>
  <c r="AY222" i="15" s="1"/>
  <c r="AC223" i="15"/>
  <c r="AY223" i="15" s="1"/>
  <c r="AC224" i="15"/>
  <c r="AY224" i="15" s="1"/>
  <c r="AC225" i="15"/>
  <c r="AY225" i="15" s="1"/>
  <c r="AC226" i="15"/>
  <c r="AY226" i="15" s="1"/>
  <c r="AC227" i="15"/>
  <c r="AY227" i="15" s="1"/>
  <c r="AC228" i="15"/>
  <c r="AY228" i="15" s="1"/>
  <c r="AC229" i="15"/>
  <c r="AY229" i="15" s="1"/>
  <c r="AC230" i="15"/>
  <c r="AY230" i="15" s="1"/>
  <c r="AC231" i="15"/>
  <c r="AY231" i="15" s="1"/>
  <c r="AC232" i="15"/>
  <c r="AY232" i="15" s="1"/>
  <c r="AC233" i="15"/>
  <c r="AY233" i="15" s="1"/>
  <c r="AC234" i="15"/>
  <c r="AY234" i="15" s="1"/>
  <c r="AC235" i="15"/>
  <c r="AY235" i="15" s="1"/>
  <c r="AC236" i="15"/>
  <c r="AY236" i="15" s="1"/>
  <c r="AC237" i="15"/>
  <c r="AY237" i="15" s="1"/>
  <c r="AC238" i="15"/>
  <c r="AY238" i="15" s="1"/>
  <c r="AC239" i="15"/>
  <c r="AY239" i="15" s="1"/>
  <c r="AC240" i="15"/>
  <c r="AY240" i="15" s="1"/>
  <c r="AC241" i="15"/>
  <c r="AY241" i="15" s="1"/>
  <c r="AC242" i="15"/>
  <c r="AY242" i="15" s="1"/>
  <c r="AC243" i="15"/>
  <c r="AY243" i="15" s="1"/>
  <c r="AC244" i="15"/>
  <c r="AY244" i="15" s="1"/>
  <c r="AC245" i="15"/>
  <c r="AY245" i="15" s="1"/>
  <c r="AC246" i="15"/>
  <c r="AY246" i="15" s="1"/>
  <c r="AC247" i="15"/>
  <c r="AY247" i="15" s="1"/>
  <c r="AC248" i="15"/>
  <c r="AY248" i="15" s="1"/>
  <c r="AC249" i="15"/>
  <c r="AY249" i="15" s="1"/>
  <c r="AC250" i="15"/>
  <c r="AY250" i="15" s="1"/>
  <c r="AC251" i="15"/>
  <c r="AY251" i="15" s="1"/>
  <c r="AC252" i="15"/>
  <c r="AY252" i="15" s="1"/>
  <c r="AC253" i="15"/>
  <c r="AY253" i="15" s="1"/>
  <c r="AC254" i="15"/>
  <c r="AY254" i="15" s="1"/>
  <c r="AC255" i="15"/>
  <c r="AY255" i="15" s="1"/>
  <c r="AC256" i="15"/>
  <c r="AY256" i="15" s="1"/>
  <c r="AC257" i="15"/>
  <c r="AY257" i="15" s="1"/>
  <c r="AC258" i="15"/>
  <c r="AY258" i="15" s="1"/>
  <c r="AC259" i="15"/>
  <c r="AY259" i="15" s="1"/>
  <c r="AC260" i="15"/>
  <c r="AY260" i="15" s="1"/>
  <c r="AC261" i="15"/>
  <c r="AY261" i="15" s="1"/>
  <c r="AC262" i="15"/>
  <c r="AY262" i="15" s="1"/>
  <c r="AC263" i="15"/>
  <c r="AY263" i="15" s="1"/>
  <c r="AC264" i="15"/>
  <c r="AY264" i="15" s="1"/>
  <c r="AC265" i="15"/>
  <c r="AY265" i="15" s="1"/>
  <c r="AC266" i="15"/>
  <c r="AY266" i="15" s="1"/>
  <c r="AC267" i="15"/>
  <c r="AY267" i="15" s="1"/>
  <c r="AC268" i="15"/>
  <c r="AY268" i="15" s="1"/>
  <c r="AC269" i="15"/>
  <c r="AY269" i="15" s="1"/>
  <c r="AC270" i="15"/>
  <c r="AY270" i="15" s="1"/>
  <c r="AC271" i="15"/>
  <c r="AY271" i="15" s="1"/>
  <c r="AC272" i="15"/>
  <c r="AY272" i="15" s="1"/>
  <c r="AC273" i="15"/>
  <c r="AY273" i="15" s="1"/>
  <c r="AC274" i="15"/>
  <c r="AY274" i="15" s="1"/>
  <c r="AC275" i="15"/>
  <c r="AY275" i="15" s="1"/>
  <c r="AC276" i="15"/>
  <c r="AY276" i="15" s="1"/>
  <c r="AC277" i="15"/>
  <c r="AY277" i="15" s="1"/>
  <c r="AC278" i="15"/>
  <c r="AY278" i="15" s="1"/>
  <c r="AC279" i="15"/>
  <c r="AY279" i="15" s="1"/>
  <c r="AC280" i="15"/>
  <c r="AY280" i="15" s="1"/>
  <c r="AC281" i="15"/>
  <c r="AY281" i="15" s="1"/>
  <c r="AC282" i="15"/>
  <c r="AY282" i="15" s="1"/>
  <c r="AC283" i="15"/>
  <c r="AY283" i="15" s="1"/>
  <c r="AC284" i="15"/>
  <c r="AY284" i="15" s="1"/>
  <c r="AC285" i="15"/>
  <c r="AY285" i="15" s="1"/>
  <c r="AC286" i="15"/>
  <c r="AY286" i="15" s="1"/>
  <c r="AC287" i="15"/>
  <c r="AY287" i="15" s="1"/>
  <c r="AC288" i="15"/>
  <c r="AY288" i="15" s="1"/>
  <c r="AC289" i="15"/>
  <c r="AY289" i="15" s="1"/>
  <c r="AC290" i="15"/>
  <c r="AY290" i="15" s="1"/>
  <c r="AC291" i="15"/>
  <c r="AY291" i="15" s="1"/>
  <c r="AC292" i="15"/>
  <c r="AY292" i="15" s="1"/>
  <c r="AC293" i="15"/>
  <c r="AY293" i="15" s="1"/>
  <c r="AC294" i="15"/>
  <c r="AY294" i="15" s="1"/>
  <c r="AC295" i="15"/>
  <c r="AY295" i="15" s="1"/>
  <c r="AC296" i="15"/>
  <c r="AY296" i="15" s="1"/>
  <c r="AC297" i="15"/>
  <c r="AY297" i="15" s="1"/>
  <c r="AC298" i="15"/>
  <c r="AY298" i="15" s="1"/>
  <c r="AC299" i="15"/>
  <c r="AY299" i="15" s="1"/>
  <c r="AC300" i="15"/>
  <c r="AY300" i="15" s="1"/>
  <c r="AC301" i="15"/>
  <c r="AY301" i="15" s="1"/>
  <c r="AC302" i="15"/>
  <c r="AY302" i="15" s="1"/>
  <c r="AC303" i="15"/>
  <c r="AY303" i="15" s="1"/>
  <c r="AC304" i="15"/>
  <c r="AY304" i="15" s="1"/>
  <c r="AC305" i="15"/>
  <c r="AY305" i="15" s="1"/>
  <c r="AC306" i="15"/>
  <c r="AY306" i="15" s="1"/>
  <c r="AC307" i="15"/>
  <c r="AY307" i="15" s="1"/>
  <c r="AC308" i="15"/>
  <c r="AY308" i="15" s="1"/>
  <c r="AC309" i="15"/>
  <c r="AY309" i="15" s="1"/>
  <c r="AC310" i="15"/>
  <c r="AY310" i="15" s="1"/>
  <c r="AC311" i="15"/>
  <c r="AY311" i="15" s="1"/>
  <c r="AC312" i="15"/>
  <c r="AY312" i="15" s="1"/>
  <c r="AC313" i="15"/>
  <c r="AY313" i="15" s="1"/>
  <c r="AC314" i="15"/>
  <c r="AY314" i="15" s="1"/>
  <c r="AC315" i="15"/>
  <c r="AY315" i="15" s="1"/>
  <c r="AC316" i="15"/>
  <c r="AY316" i="15" s="1"/>
  <c r="AC317" i="15"/>
  <c r="AY317" i="15" s="1"/>
  <c r="AC318" i="15"/>
  <c r="AY318" i="15" s="1"/>
  <c r="AC319" i="15"/>
  <c r="AY319" i="15" s="1"/>
  <c r="AC320" i="15"/>
  <c r="AY320" i="15" s="1"/>
  <c r="AC321" i="15"/>
  <c r="AY321" i="15" s="1"/>
  <c r="AC322" i="15"/>
  <c r="AY322" i="15" s="1"/>
  <c r="AC323" i="15"/>
  <c r="AY323" i="15" s="1"/>
  <c r="AC324" i="15"/>
  <c r="AY324" i="15" s="1"/>
  <c r="AC325" i="15"/>
  <c r="AY325" i="15" s="1"/>
  <c r="AC326" i="15"/>
  <c r="AY326" i="15" s="1"/>
  <c r="AC327" i="15"/>
  <c r="AY327" i="15" s="1"/>
  <c r="AC328" i="15"/>
  <c r="AY328" i="15" s="1"/>
  <c r="AC329" i="15"/>
  <c r="AY329" i="15" s="1"/>
  <c r="AC330" i="15"/>
  <c r="AY330" i="15" s="1"/>
  <c r="AC331" i="15"/>
  <c r="AY331" i="15" s="1"/>
  <c r="AC332" i="15"/>
  <c r="AY332" i="15" s="1"/>
  <c r="AC333" i="15"/>
  <c r="AY333" i="15" s="1"/>
  <c r="AC334" i="15"/>
  <c r="AY334" i="15" s="1"/>
  <c r="AC335" i="15"/>
  <c r="AY335" i="15" s="1"/>
  <c r="AC336" i="15"/>
  <c r="AY336" i="15" s="1"/>
  <c r="AC337" i="15"/>
  <c r="AY337" i="15" s="1"/>
  <c r="AC338" i="15"/>
  <c r="AY338" i="15" s="1"/>
  <c r="AC339" i="15"/>
  <c r="AY339" i="15" s="1"/>
  <c r="AC340" i="15"/>
  <c r="AY340" i="15" s="1"/>
  <c r="AC341" i="15"/>
  <c r="AY341" i="15" s="1"/>
  <c r="AC342" i="15"/>
  <c r="AY342" i="15" s="1"/>
  <c r="AC343" i="15"/>
  <c r="AY343" i="15" s="1"/>
  <c r="AC344" i="15"/>
  <c r="AY344" i="15" s="1"/>
  <c r="AC345" i="15"/>
  <c r="AY345" i="15" s="1"/>
  <c r="AC346" i="15"/>
  <c r="AY346" i="15" s="1"/>
  <c r="AC347" i="15"/>
  <c r="AY347" i="15" s="1"/>
  <c r="AC348" i="15"/>
  <c r="AY348" i="15" s="1"/>
  <c r="AC349" i="15"/>
  <c r="AY349" i="15" s="1"/>
  <c r="AC350" i="15"/>
  <c r="AY350" i="15" s="1"/>
  <c r="AC351" i="15"/>
  <c r="AY351" i="15" s="1"/>
  <c r="AC352" i="15"/>
  <c r="AY352" i="15" s="1"/>
  <c r="AC353" i="15"/>
  <c r="AY353" i="15" s="1"/>
  <c r="AC354" i="15"/>
  <c r="AY354" i="15" s="1"/>
  <c r="AC355" i="15"/>
  <c r="AY355" i="15" s="1"/>
  <c r="AC356" i="15"/>
  <c r="AY356" i="15" s="1"/>
  <c r="AC357" i="15"/>
  <c r="AY357" i="15" s="1"/>
  <c r="AC358" i="15"/>
  <c r="AY358" i="15" s="1"/>
  <c r="AC359" i="15"/>
  <c r="AY359" i="15" s="1"/>
  <c r="AC360" i="15"/>
  <c r="AY360" i="15" s="1"/>
  <c r="AC361" i="15"/>
  <c r="AY361" i="15" s="1"/>
  <c r="AC362" i="15"/>
  <c r="AY362" i="15" s="1"/>
  <c r="AC363" i="15"/>
  <c r="AY363" i="15" s="1"/>
  <c r="AC364" i="15"/>
  <c r="AY364" i="15" s="1"/>
  <c r="AC365" i="15"/>
  <c r="AY365" i="15" s="1"/>
  <c r="AC366" i="15"/>
  <c r="AY366" i="15" s="1"/>
  <c r="AC367" i="15"/>
  <c r="AY367" i="15" s="1"/>
  <c r="AC368" i="15"/>
  <c r="AY368" i="15" s="1"/>
  <c r="AC369" i="15"/>
  <c r="AY369" i="15" s="1"/>
  <c r="AC370" i="15"/>
  <c r="AY370" i="15" s="1"/>
  <c r="AC371" i="15"/>
  <c r="AY371" i="15" s="1"/>
  <c r="AC372" i="15"/>
  <c r="AY372" i="15" s="1"/>
  <c r="AC373" i="15"/>
  <c r="AY373" i="15" s="1"/>
  <c r="AC374" i="15"/>
  <c r="AY374" i="15" s="1"/>
  <c r="AC375" i="15"/>
  <c r="AY375" i="15" s="1"/>
  <c r="AC376" i="15"/>
  <c r="AY376" i="15" s="1"/>
  <c r="AC377" i="15"/>
  <c r="AY377" i="15" s="1"/>
  <c r="AC378" i="15"/>
  <c r="AY378" i="15" s="1"/>
  <c r="AC379" i="15"/>
  <c r="AY379" i="15" s="1"/>
  <c r="AC380" i="15"/>
  <c r="AY380" i="15" s="1"/>
  <c r="AC381" i="15"/>
  <c r="AY381" i="15" s="1"/>
  <c r="AC382" i="15"/>
  <c r="AY382" i="15" s="1"/>
  <c r="AC383" i="15"/>
  <c r="AY383" i="15" s="1"/>
  <c r="AC384" i="15"/>
  <c r="AY384" i="15" s="1"/>
  <c r="AC385" i="15"/>
  <c r="AY385" i="15" s="1"/>
  <c r="AC386" i="15"/>
  <c r="AY386" i="15" s="1"/>
  <c r="AC387" i="15"/>
  <c r="AY387" i="15" s="1"/>
  <c r="AC388" i="15"/>
  <c r="AY388" i="15" s="1"/>
  <c r="AC389" i="15"/>
  <c r="AY389" i="15" s="1"/>
  <c r="AC390" i="15"/>
  <c r="AY390" i="15" s="1"/>
  <c r="AC391" i="15"/>
  <c r="AY391" i="15" s="1"/>
  <c r="AC392" i="15"/>
  <c r="AY392" i="15" s="1"/>
  <c r="AC393" i="15"/>
  <c r="AY393" i="15" s="1"/>
  <c r="AC394" i="15"/>
  <c r="AY394" i="15" s="1"/>
  <c r="AC395" i="15"/>
  <c r="AY395" i="15" s="1"/>
  <c r="AC396" i="15"/>
  <c r="AY396" i="15" s="1"/>
  <c r="AC397" i="15"/>
  <c r="AY397" i="15" s="1"/>
  <c r="AC398" i="15"/>
  <c r="AY398" i="15" s="1"/>
  <c r="AC399" i="15"/>
  <c r="AY399" i="15" s="1"/>
  <c r="AC400" i="15"/>
  <c r="AY400" i="15" s="1"/>
  <c r="AC401" i="15"/>
  <c r="AY401" i="15" s="1"/>
  <c r="AC402" i="15"/>
  <c r="AY402" i="15" s="1"/>
  <c r="AC403" i="15"/>
  <c r="AY403" i="15" s="1"/>
  <c r="AC404" i="15"/>
  <c r="AY404" i="15" s="1"/>
  <c r="AC405" i="15"/>
  <c r="AY405" i="15" s="1"/>
  <c r="AC406" i="15"/>
  <c r="AY406" i="15" s="1"/>
  <c r="AC407" i="15"/>
  <c r="AY407" i="15" s="1"/>
  <c r="AC408" i="15"/>
  <c r="AY408" i="15" s="1"/>
  <c r="AC3" i="15"/>
  <c r="AY3" i="15" s="1"/>
  <c r="AB4" i="15"/>
  <c r="AV4" i="15" s="1"/>
  <c r="AW4" i="15" s="1"/>
  <c r="AB5" i="15"/>
  <c r="AV5" i="15" s="1"/>
  <c r="AW5" i="15" s="1"/>
  <c r="AB6" i="15"/>
  <c r="AV6" i="15" s="1"/>
  <c r="AW6" i="15" s="1"/>
  <c r="AB7" i="15"/>
  <c r="AV7" i="15" s="1"/>
  <c r="AW7" i="15" s="1"/>
  <c r="AB8" i="15"/>
  <c r="AV8" i="15" s="1"/>
  <c r="AW8" i="15" s="1"/>
  <c r="AB9" i="15"/>
  <c r="AV9" i="15" s="1"/>
  <c r="AW9" i="15" s="1"/>
  <c r="AB10" i="15"/>
  <c r="AV10" i="15" s="1"/>
  <c r="AW10" i="15" s="1"/>
  <c r="AB11" i="15"/>
  <c r="AV11" i="15" s="1"/>
  <c r="AW11" i="15" s="1"/>
  <c r="AB12" i="15"/>
  <c r="AV12" i="15" s="1"/>
  <c r="AW12" i="15" s="1"/>
  <c r="AB13" i="15"/>
  <c r="AV13" i="15" s="1"/>
  <c r="AW13" i="15" s="1"/>
  <c r="AB14" i="15"/>
  <c r="AV14" i="15" s="1"/>
  <c r="AW14" i="15" s="1"/>
  <c r="AB15" i="15"/>
  <c r="AV15" i="15" s="1"/>
  <c r="AW15" i="15" s="1"/>
  <c r="AB16" i="15"/>
  <c r="AV16" i="15" s="1"/>
  <c r="AW16" i="15" s="1"/>
  <c r="AB17" i="15"/>
  <c r="AV17" i="15" s="1"/>
  <c r="AW17" i="15" s="1"/>
  <c r="AB18" i="15"/>
  <c r="AV18" i="15" s="1"/>
  <c r="AW18" i="15" s="1"/>
  <c r="AB19" i="15"/>
  <c r="AV19" i="15" s="1"/>
  <c r="AW19" i="15" s="1"/>
  <c r="AB20" i="15"/>
  <c r="AV20" i="15" s="1"/>
  <c r="AW20" i="15" s="1"/>
  <c r="AB21" i="15"/>
  <c r="AV21" i="15" s="1"/>
  <c r="AW21" i="15" s="1"/>
  <c r="AB22" i="15"/>
  <c r="AV22" i="15" s="1"/>
  <c r="AW22" i="15" s="1"/>
  <c r="AB23" i="15"/>
  <c r="AV23" i="15" s="1"/>
  <c r="AW23" i="15" s="1"/>
  <c r="AB24" i="15"/>
  <c r="AV24" i="15" s="1"/>
  <c r="AW24" i="15" s="1"/>
  <c r="AB25" i="15"/>
  <c r="AV25" i="15" s="1"/>
  <c r="AW25" i="15" s="1"/>
  <c r="AB26" i="15"/>
  <c r="AV26" i="15" s="1"/>
  <c r="AW26" i="15" s="1"/>
  <c r="AB27" i="15"/>
  <c r="AV27" i="15" s="1"/>
  <c r="AW27" i="15" s="1"/>
  <c r="AB28" i="15"/>
  <c r="AV28" i="15" s="1"/>
  <c r="AW28" i="15" s="1"/>
  <c r="AB29" i="15"/>
  <c r="AV29" i="15" s="1"/>
  <c r="AW29" i="15" s="1"/>
  <c r="AB30" i="15"/>
  <c r="AV30" i="15" s="1"/>
  <c r="AW30" i="15" s="1"/>
  <c r="AB31" i="15"/>
  <c r="AV31" i="15" s="1"/>
  <c r="AW31" i="15" s="1"/>
  <c r="AB32" i="15"/>
  <c r="AV32" i="15" s="1"/>
  <c r="AW32" i="15" s="1"/>
  <c r="AB33" i="15"/>
  <c r="AV33" i="15" s="1"/>
  <c r="AW33" i="15" s="1"/>
  <c r="AB34" i="15"/>
  <c r="AV34" i="15" s="1"/>
  <c r="AW34" i="15" s="1"/>
  <c r="AB35" i="15"/>
  <c r="AV35" i="15" s="1"/>
  <c r="AW35" i="15" s="1"/>
  <c r="AB36" i="15"/>
  <c r="AV36" i="15" s="1"/>
  <c r="AW36" i="15" s="1"/>
  <c r="AB37" i="15"/>
  <c r="AV37" i="15" s="1"/>
  <c r="AW37" i="15" s="1"/>
  <c r="AB38" i="15"/>
  <c r="AV38" i="15" s="1"/>
  <c r="AW38" i="15" s="1"/>
  <c r="AB39" i="15"/>
  <c r="AV39" i="15" s="1"/>
  <c r="AW39" i="15" s="1"/>
  <c r="AB40" i="15"/>
  <c r="AV40" i="15" s="1"/>
  <c r="AW40" i="15" s="1"/>
  <c r="AB41" i="15"/>
  <c r="AV41" i="15" s="1"/>
  <c r="AW41" i="15" s="1"/>
  <c r="AB42" i="15"/>
  <c r="AV42" i="15" s="1"/>
  <c r="AW42" i="15" s="1"/>
  <c r="AB43" i="15"/>
  <c r="AV43" i="15" s="1"/>
  <c r="AW43" i="15" s="1"/>
  <c r="AB44" i="15"/>
  <c r="AV44" i="15" s="1"/>
  <c r="AW44" i="15" s="1"/>
  <c r="AB45" i="15"/>
  <c r="AV45" i="15" s="1"/>
  <c r="AW45" i="15" s="1"/>
  <c r="AB46" i="15"/>
  <c r="AV46" i="15" s="1"/>
  <c r="AW46" i="15" s="1"/>
  <c r="AB47" i="15"/>
  <c r="AV47" i="15" s="1"/>
  <c r="AW47" i="15" s="1"/>
  <c r="AB48" i="15"/>
  <c r="AV48" i="15" s="1"/>
  <c r="AW48" i="15" s="1"/>
  <c r="AB49" i="15"/>
  <c r="AV49" i="15" s="1"/>
  <c r="AW49" i="15" s="1"/>
  <c r="AB50" i="15"/>
  <c r="AV50" i="15" s="1"/>
  <c r="AW50" i="15" s="1"/>
  <c r="AB51" i="15"/>
  <c r="AV51" i="15" s="1"/>
  <c r="AW51" i="15" s="1"/>
  <c r="AB52" i="15"/>
  <c r="AV52" i="15" s="1"/>
  <c r="AW52" i="15" s="1"/>
  <c r="AB53" i="15"/>
  <c r="AV53" i="15" s="1"/>
  <c r="AW53" i="15" s="1"/>
  <c r="AB54" i="15"/>
  <c r="AV54" i="15" s="1"/>
  <c r="AW54" i="15" s="1"/>
  <c r="AB55" i="15"/>
  <c r="AV55" i="15" s="1"/>
  <c r="AW55" i="15" s="1"/>
  <c r="AB56" i="15"/>
  <c r="AV56" i="15" s="1"/>
  <c r="AW56" i="15" s="1"/>
  <c r="AB57" i="15"/>
  <c r="AV57" i="15" s="1"/>
  <c r="AW57" i="15" s="1"/>
  <c r="AB58" i="15"/>
  <c r="AV58" i="15" s="1"/>
  <c r="AW58" i="15" s="1"/>
  <c r="AB59" i="15"/>
  <c r="AV59" i="15" s="1"/>
  <c r="AW59" i="15" s="1"/>
  <c r="AB60" i="15"/>
  <c r="AV60" i="15" s="1"/>
  <c r="AW60" i="15" s="1"/>
  <c r="AB61" i="15"/>
  <c r="AV61" i="15" s="1"/>
  <c r="AW61" i="15" s="1"/>
  <c r="AB62" i="15"/>
  <c r="AV62" i="15" s="1"/>
  <c r="AW62" i="15" s="1"/>
  <c r="AB63" i="15"/>
  <c r="AV63" i="15" s="1"/>
  <c r="AW63" i="15" s="1"/>
  <c r="AB64" i="15"/>
  <c r="AV64" i="15" s="1"/>
  <c r="AW64" i="15" s="1"/>
  <c r="AB65" i="15"/>
  <c r="AV65" i="15" s="1"/>
  <c r="AW65" i="15" s="1"/>
  <c r="AB66" i="15"/>
  <c r="AV66" i="15" s="1"/>
  <c r="AW66" i="15" s="1"/>
  <c r="AB67" i="15"/>
  <c r="AV67" i="15" s="1"/>
  <c r="AW67" i="15" s="1"/>
  <c r="AB68" i="15"/>
  <c r="AV68" i="15" s="1"/>
  <c r="AW68" i="15" s="1"/>
  <c r="AB69" i="15"/>
  <c r="AV69" i="15" s="1"/>
  <c r="AW69" i="15" s="1"/>
  <c r="AB70" i="15"/>
  <c r="AV70" i="15" s="1"/>
  <c r="AW70" i="15" s="1"/>
  <c r="AB71" i="15"/>
  <c r="AV71" i="15" s="1"/>
  <c r="AW71" i="15" s="1"/>
  <c r="AB72" i="15"/>
  <c r="AV72" i="15" s="1"/>
  <c r="AW72" i="15" s="1"/>
  <c r="AB73" i="15"/>
  <c r="AV73" i="15" s="1"/>
  <c r="AW73" i="15" s="1"/>
  <c r="AB74" i="15"/>
  <c r="AV74" i="15" s="1"/>
  <c r="AW74" i="15" s="1"/>
  <c r="AB75" i="15"/>
  <c r="AV75" i="15" s="1"/>
  <c r="AW75" i="15" s="1"/>
  <c r="AB76" i="15"/>
  <c r="AV76" i="15" s="1"/>
  <c r="AW76" i="15" s="1"/>
  <c r="AB77" i="15"/>
  <c r="AV77" i="15" s="1"/>
  <c r="AW77" i="15" s="1"/>
  <c r="AB78" i="15"/>
  <c r="AV78" i="15" s="1"/>
  <c r="AW78" i="15" s="1"/>
  <c r="AB79" i="15"/>
  <c r="AV79" i="15" s="1"/>
  <c r="AW79" i="15" s="1"/>
  <c r="AB80" i="15"/>
  <c r="AV80" i="15" s="1"/>
  <c r="AW80" i="15" s="1"/>
  <c r="AB81" i="15"/>
  <c r="AV81" i="15" s="1"/>
  <c r="AW81" i="15" s="1"/>
  <c r="AB82" i="15"/>
  <c r="AV82" i="15" s="1"/>
  <c r="AW82" i="15" s="1"/>
  <c r="AB83" i="15"/>
  <c r="AV83" i="15" s="1"/>
  <c r="AW83" i="15" s="1"/>
  <c r="AB84" i="15"/>
  <c r="AV84" i="15" s="1"/>
  <c r="AW84" i="15" s="1"/>
  <c r="AB85" i="15"/>
  <c r="AV85" i="15" s="1"/>
  <c r="AW85" i="15" s="1"/>
  <c r="AB86" i="15"/>
  <c r="AV86" i="15" s="1"/>
  <c r="AW86" i="15" s="1"/>
  <c r="AB87" i="15"/>
  <c r="AV87" i="15" s="1"/>
  <c r="AW87" i="15" s="1"/>
  <c r="AB88" i="15"/>
  <c r="AV88" i="15" s="1"/>
  <c r="AW88" i="15" s="1"/>
  <c r="AB89" i="15"/>
  <c r="AV89" i="15" s="1"/>
  <c r="AW89" i="15" s="1"/>
  <c r="AB90" i="15"/>
  <c r="AV90" i="15" s="1"/>
  <c r="AW90" i="15" s="1"/>
  <c r="AB91" i="15"/>
  <c r="AV91" i="15" s="1"/>
  <c r="AW91" i="15" s="1"/>
  <c r="AB92" i="15"/>
  <c r="AV92" i="15" s="1"/>
  <c r="AW92" i="15" s="1"/>
  <c r="AB93" i="15"/>
  <c r="AV93" i="15" s="1"/>
  <c r="AW93" i="15" s="1"/>
  <c r="AB94" i="15"/>
  <c r="AV94" i="15" s="1"/>
  <c r="AW94" i="15" s="1"/>
  <c r="AB95" i="15"/>
  <c r="AV95" i="15" s="1"/>
  <c r="AW95" i="15" s="1"/>
  <c r="AB96" i="15"/>
  <c r="AV96" i="15" s="1"/>
  <c r="AW96" i="15" s="1"/>
  <c r="AB97" i="15"/>
  <c r="AV97" i="15" s="1"/>
  <c r="AW97" i="15" s="1"/>
  <c r="AB98" i="15"/>
  <c r="AV98" i="15" s="1"/>
  <c r="AW98" i="15" s="1"/>
  <c r="AB99" i="15"/>
  <c r="AV99" i="15" s="1"/>
  <c r="AW99" i="15" s="1"/>
  <c r="AB100" i="15"/>
  <c r="AV100" i="15" s="1"/>
  <c r="AW100" i="15" s="1"/>
  <c r="AB101" i="15"/>
  <c r="AV101" i="15" s="1"/>
  <c r="AW101" i="15" s="1"/>
  <c r="AB102" i="15"/>
  <c r="AV102" i="15" s="1"/>
  <c r="AW102" i="15" s="1"/>
  <c r="AB103" i="15"/>
  <c r="AV103" i="15" s="1"/>
  <c r="AW103" i="15" s="1"/>
  <c r="AB104" i="15"/>
  <c r="AV104" i="15" s="1"/>
  <c r="AW104" i="15" s="1"/>
  <c r="AB105" i="15"/>
  <c r="AV105" i="15" s="1"/>
  <c r="AW105" i="15" s="1"/>
  <c r="AB106" i="15"/>
  <c r="AV106" i="15" s="1"/>
  <c r="AW106" i="15" s="1"/>
  <c r="AB107" i="15"/>
  <c r="AV107" i="15" s="1"/>
  <c r="AW107" i="15" s="1"/>
  <c r="AB108" i="15"/>
  <c r="AV108" i="15" s="1"/>
  <c r="AW108" i="15" s="1"/>
  <c r="AB109" i="15"/>
  <c r="AV109" i="15" s="1"/>
  <c r="AW109" i="15" s="1"/>
  <c r="AB110" i="15"/>
  <c r="AV110" i="15" s="1"/>
  <c r="AW110" i="15" s="1"/>
  <c r="AB111" i="15"/>
  <c r="AV111" i="15" s="1"/>
  <c r="AW111" i="15" s="1"/>
  <c r="AB112" i="15"/>
  <c r="AV112" i="15" s="1"/>
  <c r="AW112" i="15" s="1"/>
  <c r="AB113" i="15"/>
  <c r="AV113" i="15" s="1"/>
  <c r="AW113" i="15" s="1"/>
  <c r="AB114" i="15"/>
  <c r="AV114" i="15" s="1"/>
  <c r="AW114" i="15" s="1"/>
  <c r="AB115" i="15"/>
  <c r="AV115" i="15" s="1"/>
  <c r="AW115" i="15" s="1"/>
  <c r="AB116" i="15"/>
  <c r="AV116" i="15" s="1"/>
  <c r="AW116" i="15" s="1"/>
  <c r="AB117" i="15"/>
  <c r="AV117" i="15" s="1"/>
  <c r="AW117" i="15" s="1"/>
  <c r="AB118" i="15"/>
  <c r="AV118" i="15" s="1"/>
  <c r="AW118" i="15" s="1"/>
  <c r="AB119" i="15"/>
  <c r="AV119" i="15" s="1"/>
  <c r="AW119" i="15" s="1"/>
  <c r="AB120" i="15"/>
  <c r="AV120" i="15" s="1"/>
  <c r="AW120" i="15" s="1"/>
  <c r="AB121" i="15"/>
  <c r="AV121" i="15" s="1"/>
  <c r="AW121" i="15" s="1"/>
  <c r="AB122" i="15"/>
  <c r="AV122" i="15" s="1"/>
  <c r="AW122" i="15" s="1"/>
  <c r="AB123" i="15"/>
  <c r="AV123" i="15" s="1"/>
  <c r="AW123" i="15" s="1"/>
  <c r="AB124" i="15"/>
  <c r="AV124" i="15" s="1"/>
  <c r="AW124" i="15" s="1"/>
  <c r="AB125" i="15"/>
  <c r="AV125" i="15" s="1"/>
  <c r="AW125" i="15" s="1"/>
  <c r="AB126" i="15"/>
  <c r="AV126" i="15" s="1"/>
  <c r="AW126" i="15" s="1"/>
  <c r="AB127" i="15"/>
  <c r="AV127" i="15" s="1"/>
  <c r="AW127" i="15" s="1"/>
  <c r="AB128" i="15"/>
  <c r="AV128" i="15" s="1"/>
  <c r="AW128" i="15" s="1"/>
  <c r="AB129" i="15"/>
  <c r="AV129" i="15" s="1"/>
  <c r="AW129" i="15" s="1"/>
  <c r="AB130" i="15"/>
  <c r="AV130" i="15" s="1"/>
  <c r="AW130" i="15" s="1"/>
  <c r="AB131" i="15"/>
  <c r="AV131" i="15" s="1"/>
  <c r="AW131" i="15" s="1"/>
  <c r="AB132" i="15"/>
  <c r="AV132" i="15" s="1"/>
  <c r="AW132" i="15" s="1"/>
  <c r="AB133" i="15"/>
  <c r="AV133" i="15" s="1"/>
  <c r="AW133" i="15" s="1"/>
  <c r="AB134" i="15"/>
  <c r="AV134" i="15" s="1"/>
  <c r="AW134" i="15" s="1"/>
  <c r="AB135" i="15"/>
  <c r="AV135" i="15" s="1"/>
  <c r="AW135" i="15" s="1"/>
  <c r="AB136" i="15"/>
  <c r="AV136" i="15" s="1"/>
  <c r="AW136" i="15" s="1"/>
  <c r="AB137" i="15"/>
  <c r="AV137" i="15" s="1"/>
  <c r="AW137" i="15" s="1"/>
  <c r="AB138" i="15"/>
  <c r="AV138" i="15" s="1"/>
  <c r="AW138" i="15" s="1"/>
  <c r="AB139" i="15"/>
  <c r="AV139" i="15" s="1"/>
  <c r="AW139" i="15" s="1"/>
  <c r="AB140" i="15"/>
  <c r="AV140" i="15" s="1"/>
  <c r="AW140" i="15" s="1"/>
  <c r="AB141" i="15"/>
  <c r="AV141" i="15" s="1"/>
  <c r="AW141" i="15" s="1"/>
  <c r="AB142" i="15"/>
  <c r="AV142" i="15" s="1"/>
  <c r="AW142" i="15" s="1"/>
  <c r="AB143" i="15"/>
  <c r="AV143" i="15" s="1"/>
  <c r="AW143" i="15" s="1"/>
  <c r="AB144" i="15"/>
  <c r="AV144" i="15" s="1"/>
  <c r="AW144" i="15" s="1"/>
  <c r="AB145" i="15"/>
  <c r="AV145" i="15" s="1"/>
  <c r="AW145" i="15" s="1"/>
  <c r="AB146" i="15"/>
  <c r="AV146" i="15" s="1"/>
  <c r="AW146" i="15" s="1"/>
  <c r="AB147" i="15"/>
  <c r="AV147" i="15" s="1"/>
  <c r="AW147" i="15" s="1"/>
  <c r="AB148" i="15"/>
  <c r="AV148" i="15" s="1"/>
  <c r="AW148" i="15" s="1"/>
  <c r="AB149" i="15"/>
  <c r="AV149" i="15" s="1"/>
  <c r="AW149" i="15" s="1"/>
  <c r="AB150" i="15"/>
  <c r="AV150" i="15" s="1"/>
  <c r="AW150" i="15" s="1"/>
  <c r="AB151" i="15"/>
  <c r="AV151" i="15" s="1"/>
  <c r="AW151" i="15" s="1"/>
  <c r="AB152" i="15"/>
  <c r="AV152" i="15" s="1"/>
  <c r="AW152" i="15" s="1"/>
  <c r="AB153" i="15"/>
  <c r="AV153" i="15" s="1"/>
  <c r="AW153" i="15" s="1"/>
  <c r="AB154" i="15"/>
  <c r="AV154" i="15" s="1"/>
  <c r="AW154" i="15" s="1"/>
  <c r="AB155" i="15"/>
  <c r="AV155" i="15" s="1"/>
  <c r="AW155" i="15" s="1"/>
  <c r="AB156" i="15"/>
  <c r="AV156" i="15" s="1"/>
  <c r="AW156" i="15" s="1"/>
  <c r="AB157" i="15"/>
  <c r="AV157" i="15" s="1"/>
  <c r="AW157" i="15" s="1"/>
  <c r="AB158" i="15"/>
  <c r="AV158" i="15" s="1"/>
  <c r="AW158" i="15" s="1"/>
  <c r="AB159" i="15"/>
  <c r="AV159" i="15" s="1"/>
  <c r="AW159" i="15" s="1"/>
  <c r="AB160" i="15"/>
  <c r="AV160" i="15" s="1"/>
  <c r="AW160" i="15" s="1"/>
  <c r="AB161" i="15"/>
  <c r="AV161" i="15" s="1"/>
  <c r="AW161" i="15" s="1"/>
  <c r="AB162" i="15"/>
  <c r="AV162" i="15" s="1"/>
  <c r="AW162" i="15" s="1"/>
  <c r="AB163" i="15"/>
  <c r="AV163" i="15" s="1"/>
  <c r="AW163" i="15" s="1"/>
  <c r="AB164" i="15"/>
  <c r="AV164" i="15" s="1"/>
  <c r="AW164" i="15" s="1"/>
  <c r="AB165" i="15"/>
  <c r="AV165" i="15" s="1"/>
  <c r="AW165" i="15" s="1"/>
  <c r="AB166" i="15"/>
  <c r="AV166" i="15" s="1"/>
  <c r="AW166" i="15" s="1"/>
  <c r="AB167" i="15"/>
  <c r="AV167" i="15" s="1"/>
  <c r="AW167" i="15" s="1"/>
  <c r="AB168" i="15"/>
  <c r="AV168" i="15" s="1"/>
  <c r="AW168" i="15" s="1"/>
  <c r="AB169" i="15"/>
  <c r="AV169" i="15" s="1"/>
  <c r="AW169" i="15" s="1"/>
  <c r="AB170" i="15"/>
  <c r="AV170" i="15" s="1"/>
  <c r="AW170" i="15" s="1"/>
  <c r="AB171" i="15"/>
  <c r="AV171" i="15" s="1"/>
  <c r="AW171" i="15" s="1"/>
  <c r="AB172" i="15"/>
  <c r="AV172" i="15" s="1"/>
  <c r="AW172" i="15" s="1"/>
  <c r="AB173" i="15"/>
  <c r="AV173" i="15" s="1"/>
  <c r="AW173" i="15" s="1"/>
  <c r="AB174" i="15"/>
  <c r="AV174" i="15" s="1"/>
  <c r="AW174" i="15" s="1"/>
  <c r="AB175" i="15"/>
  <c r="AV175" i="15" s="1"/>
  <c r="AW175" i="15" s="1"/>
  <c r="AB176" i="15"/>
  <c r="AV176" i="15" s="1"/>
  <c r="AW176" i="15" s="1"/>
  <c r="AB177" i="15"/>
  <c r="AV177" i="15" s="1"/>
  <c r="AW177" i="15" s="1"/>
  <c r="AB178" i="15"/>
  <c r="AV178" i="15" s="1"/>
  <c r="AW178" i="15" s="1"/>
  <c r="AB179" i="15"/>
  <c r="AV179" i="15" s="1"/>
  <c r="AW179" i="15" s="1"/>
  <c r="AB180" i="15"/>
  <c r="AV180" i="15" s="1"/>
  <c r="AW180" i="15" s="1"/>
  <c r="AB181" i="15"/>
  <c r="AV181" i="15" s="1"/>
  <c r="AW181" i="15" s="1"/>
  <c r="AB182" i="15"/>
  <c r="AV182" i="15" s="1"/>
  <c r="AW182" i="15" s="1"/>
  <c r="AB183" i="15"/>
  <c r="AV183" i="15" s="1"/>
  <c r="AW183" i="15" s="1"/>
  <c r="AB184" i="15"/>
  <c r="AV184" i="15" s="1"/>
  <c r="AW184" i="15" s="1"/>
  <c r="AB185" i="15"/>
  <c r="AV185" i="15" s="1"/>
  <c r="AW185" i="15" s="1"/>
  <c r="AB186" i="15"/>
  <c r="AV186" i="15" s="1"/>
  <c r="AW186" i="15" s="1"/>
  <c r="AB187" i="15"/>
  <c r="AV187" i="15" s="1"/>
  <c r="AW187" i="15" s="1"/>
  <c r="AB188" i="15"/>
  <c r="AV188" i="15" s="1"/>
  <c r="AW188" i="15" s="1"/>
  <c r="AB189" i="15"/>
  <c r="AV189" i="15" s="1"/>
  <c r="AW189" i="15" s="1"/>
  <c r="AB190" i="15"/>
  <c r="AV190" i="15" s="1"/>
  <c r="AW190" i="15" s="1"/>
  <c r="AB191" i="15"/>
  <c r="AV191" i="15" s="1"/>
  <c r="AW191" i="15" s="1"/>
  <c r="AB192" i="15"/>
  <c r="AV192" i="15" s="1"/>
  <c r="AW192" i="15" s="1"/>
  <c r="AB193" i="15"/>
  <c r="AV193" i="15" s="1"/>
  <c r="AW193" i="15" s="1"/>
  <c r="AB194" i="15"/>
  <c r="AV194" i="15" s="1"/>
  <c r="AW194" i="15" s="1"/>
  <c r="AB195" i="15"/>
  <c r="AV195" i="15" s="1"/>
  <c r="AW195" i="15" s="1"/>
  <c r="AB196" i="15"/>
  <c r="AV196" i="15" s="1"/>
  <c r="AW196" i="15" s="1"/>
  <c r="AB197" i="15"/>
  <c r="AV197" i="15" s="1"/>
  <c r="AW197" i="15" s="1"/>
  <c r="AB198" i="15"/>
  <c r="AV198" i="15" s="1"/>
  <c r="AW198" i="15" s="1"/>
  <c r="AB199" i="15"/>
  <c r="AV199" i="15" s="1"/>
  <c r="AW199" i="15" s="1"/>
  <c r="AB200" i="15"/>
  <c r="AV200" i="15" s="1"/>
  <c r="AW200" i="15" s="1"/>
  <c r="AB201" i="15"/>
  <c r="AV201" i="15" s="1"/>
  <c r="AW201" i="15" s="1"/>
  <c r="AB202" i="15"/>
  <c r="AV202" i="15" s="1"/>
  <c r="AW202" i="15" s="1"/>
  <c r="AB203" i="15"/>
  <c r="AV203" i="15" s="1"/>
  <c r="AW203" i="15" s="1"/>
  <c r="AB204" i="15"/>
  <c r="AV204" i="15" s="1"/>
  <c r="AW204" i="15" s="1"/>
  <c r="AB205" i="15"/>
  <c r="AV205" i="15" s="1"/>
  <c r="AW205" i="15" s="1"/>
  <c r="AB206" i="15"/>
  <c r="AV206" i="15" s="1"/>
  <c r="AW206" i="15" s="1"/>
  <c r="AB207" i="15"/>
  <c r="AV207" i="15" s="1"/>
  <c r="AW207" i="15" s="1"/>
  <c r="AB208" i="15"/>
  <c r="AV208" i="15" s="1"/>
  <c r="AW208" i="15" s="1"/>
  <c r="AB209" i="15"/>
  <c r="AV209" i="15" s="1"/>
  <c r="AW209" i="15" s="1"/>
  <c r="AB210" i="15"/>
  <c r="AV210" i="15" s="1"/>
  <c r="AW210" i="15" s="1"/>
  <c r="AB211" i="15"/>
  <c r="AV211" i="15" s="1"/>
  <c r="AW211" i="15" s="1"/>
  <c r="AB212" i="15"/>
  <c r="AV212" i="15" s="1"/>
  <c r="AW212" i="15" s="1"/>
  <c r="AB213" i="15"/>
  <c r="AV213" i="15" s="1"/>
  <c r="AW213" i="15" s="1"/>
  <c r="AB214" i="15"/>
  <c r="AV214" i="15" s="1"/>
  <c r="AW214" i="15" s="1"/>
  <c r="AB215" i="15"/>
  <c r="AV215" i="15" s="1"/>
  <c r="AW215" i="15" s="1"/>
  <c r="AB216" i="15"/>
  <c r="AV216" i="15" s="1"/>
  <c r="AW216" i="15" s="1"/>
  <c r="AB217" i="15"/>
  <c r="AV217" i="15" s="1"/>
  <c r="AW217" i="15" s="1"/>
  <c r="AB218" i="15"/>
  <c r="AV218" i="15" s="1"/>
  <c r="AW218" i="15" s="1"/>
  <c r="AB219" i="15"/>
  <c r="AV219" i="15" s="1"/>
  <c r="AW219" i="15" s="1"/>
  <c r="AB220" i="15"/>
  <c r="AV220" i="15" s="1"/>
  <c r="AW220" i="15" s="1"/>
  <c r="AB221" i="15"/>
  <c r="AV221" i="15" s="1"/>
  <c r="AW221" i="15" s="1"/>
  <c r="AB222" i="15"/>
  <c r="AV222" i="15" s="1"/>
  <c r="AW222" i="15" s="1"/>
  <c r="AB223" i="15"/>
  <c r="AV223" i="15" s="1"/>
  <c r="AW223" i="15" s="1"/>
  <c r="AB224" i="15"/>
  <c r="AV224" i="15" s="1"/>
  <c r="AW224" i="15" s="1"/>
  <c r="AB225" i="15"/>
  <c r="AV225" i="15" s="1"/>
  <c r="AW225" i="15" s="1"/>
  <c r="AB226" i="15"/>
  <c r="AV226" i="15" s="1"/>
  <c r="AW226" i="15" s="1"/>
  <c r="AB227" i="15"/>
  <c r="AV227" i="15" s="1"/>
  <c r="AW227" i="15" s="1"/>
  <c r="AB228" i="15"/>
  <c r="AV228" i="15" s="1"/>
  <c r="AW228" i="15" s="1"/>
  <c r="AB229" i="15"/>
  <c r="AV229" i="15" s="1"/>
  <c r="AW229" i="15" s="1"/>
  <c r="AB230" i="15"/>
  <c r="AV230" i="15" s="1"/>
  <c r="AW230" i="15" s="1"/>
  <c r="AB231" i="15"/>
  <c r="AV231" i="15" s="1"/>
  <c r="AW231" i="15" s="1"/>
  <c r="AB232" i="15"/>
  <c r="AV232" i="15" s="1"/>
  <c r="AW232" i="15" s="1"/>
  <c r="AB233" i="15"/>
  <c r="AV233" i="15" s="1"/>
  <c r="AW233" i="15" s="1"/>
  <c r="AB234" i="15"/>
  <c r="AV234" i="15" s="1"/>
  <c r="AW234" i="15" s="1"/>
  <c r="AB235" i="15"/>
  <c r="AV235" i="15" s="1"/>
  <c r="AW235" i="15" s="1"/>
  <c r="AB236" i="15"/>
  <c r="AV236" i="15" s="1"/>
  <c r="AW236" i="15" s="1"/>
  <c r="AB237" i="15"/>
  <c r="AV237" i="15" s="1"/>
  <c r="AW237" i="15" s="1"/>
  <c r="AB238" i="15"/>
  <c r="AV238" i="15" s="1"/>
  <c r="AW238" i="15" s="1"/>
  <c r="AB239" i="15"/>
  <c r="AV239" i="15" s="1"/>
  <c r="AW239" i="15" s="1"/>
  <c r="AB240" i="15"/>
  <c r="AV240" i="15" s="1"/>
  <c r="AW240" i="15" s="1"/>
  <c r="AB241" i="15"/>
  <c r="AV241" i="15" s="1"/>
  <c r="AW241" i="15" s="1"/>
  <c r="AB242" i="15"/>
  <c r="AV242" i="15" s="1"/>
  <c r="AW242" i="15" s="1"/>
  <c r="AB243" i="15"/>
  <c r="AV243" i="15" s="1"/>
  <c r="AW243" i="15" s="1"/>
  <c r="AB244" i="15"/>
  <c r="AV244" i="15" s="1"/>
  <c r="AW244" i="15" s="1"/>
  <c r="AB245" i="15"/>
  <c r="AV245" i="15" s="1"/>
  <c r="AW245" i="15" s="1"/>
  <c r="AB246" i="15"/>
  <c r="AV246" i="15" s="1"/>
  <c r="AW246" i="15" s="1"/>
  <c r="AB247" i="15"/>
  <c r="AV247" i="15" s="1"/>
  <c r="AW247" i="15" s="1"/>
  <c r="AB248" i="15"/>
  <c r="AV248" i="15" s="1"/>
  <c r="AW248" i="15" s="1"/>
  <c r="AB249" i="15"/>
  <c r="AV249" i="15" s="1"/>
  <c r="AW249" i="15" s="1"/>
  <c r="AB250" i="15"/>
  <c r="AV250" i="15" s="1"/>
  <c r="AW250" i="15" s="1"/>
  <c r="AB251" i="15"/>
  <c r="AV251" i="15" s="1"/>
  <c r="AW251" i="15" s="1"/>
  <c r="AB252" i="15"/>
  <c r="AV252" i="15" s="1"/>
  <c r="AW252" i="15" s="1"/>
  <c r="AB253" i="15"/>
  <c r="AV253" i="15" s="1"/>
  <c r="AW253" i="15" s="1"/>
  <c r="AB254" i="15"/>
  <c r="AV254" i="15" s="1"/>
  <c r="AW254" i="15" s="1"/>
  <c r="AB255" i="15"/>
  <c r="AV255" i="15" s="1"/>
  <c r="AW255" i="15" s="1"/>
  <c r="AB256" i="15"/>
  <c r="AV256" i="15" s="1"/>
  <c r="AW256" i="15" s="1"/>
  <c r="AB257" i="15"/>
  <c r="AV257" i="15" s="1"/>
  <c r="AW257" i="15" s="1"/>
  <c r="AB258" i="15"/>
  <c r="AV258" i="15" s="1"/>
  <c r="AW258" i="15" s="1"/>
  <c r="AB259" i="15"/>
  <c r="AV259" i="15" s="1"/>
  <c r="AW259" i="15" s="1"/>
  <c r="AB260" i="15"/>
  <c r="AV260" i="15" s="1"/>
  <c r="AW260" i="15" s="1"/>
  <c r="AB261" i="15"/>
  <c r="AV261" i="15" s="1"/>
  <c r="AW261" i="15" s="1"/>
  <c r="AB262" i="15"/>
  <c r="AV262" i="15" s="1"/>
  <c r="AW262" i="15" s="1"/>
  <c r="AB263" i="15"/>
  <c r="AV263" i="15" s="1"/>
  <c r="AW263" i="15" s="1"/>
  <c r="AB264" i="15"/>
  <c r="AV264" i="15" s="1"/>
  <c r="AW264" i="15" s="1"/>
  <c r="AB265" i="15"/>
  <c r="AV265" i="15" s="1"/>
  <c r="AW265" i="15" s="1"/>
  <c r="AB266" i="15"/>
  <c r="AV266" i="15" s="1"/>
  <c r="AW266" i="15" s="1"/>
  <c r="AB267" i="15"/>
  <c r="AV267" i="15" s="1"/>
  <c r="AW267" i="15" s="1"/>
  <c r="AB268" i="15"/>
  <c r="AV268" i="15" s="1"/>
  <c r="AW268" i="15" s="1"/>
  <c r="AB269" i="15"/>
  <c r="AV269" i="15" s="1"/>
  <c r="AW269" i="15" s="1"/>
  <c r="AB270" i="15"/>
  <c r="AV270" i="15" s="1"/>
  <c r="AW270" i="15" s="1"/>
  <c r="AB271" i="15"/>
  <c r="AV271" i="15" s="1"/>
  <c r="AW271" i="15" s="1"/>
  <c r="AB272" i="15"/>
  <c r="AV272" i="15" s="1"/>
  <c r="AW272" i="15" s="1"/>
  <c r="AB273" i="15"/>
  <c r="AV273" i="15" s="1"/>
  <c r="AW273" i="15" s="1"/>
  <c r="AB274" i="15"/>
  <c r="AV274" i="15" s="1"/>
  <c r="AW274" i="15" s="1"/>
  <c r="AB275" i="15"/>
  <c r="AV275" i="15" s="1"/>
  <c r="AW275" i="15" s="1"/>
  <c r="AB276" i="15"/>
  <c r="AV276" i="15" s="1"/>
  <c r="AW276" i="15" s="1"/>
  <c r="AB277" i="15"/>
  <c r="AV277" i="15" s="1"/>
  <c r="AW277" i="15" s="1"/>
  <c r="AB278" i="15"/>
  <c r="AV278" i="15" s="1"/>
  <c r="AW278" i="15" s="1"/>
  <c r="AB279" i="15"/>
  <c r="AV279" i="15" s="1"/>
  <c r="AW279" i="15" s="1"/>
  <c r="AB280" i="15"/>
  <c r="AV280" i="15" s="1"/>
  <c r="AW280" i="15" s="1"/>
  <c r="AB281" i="15"/>
  <c r="AV281" i="15" s="1"/>
  <c r="AW281" i="15" s="1"/>
  <c r="AB282" i="15"/>
  <c r="AV282" i="15" s="1"/>
  <c r="AW282" i="15" s="1"/>
  <c r="AB283" i="15"/>
  <c r="AV283" i="15" s="1"/>
  <c r="AW283" i="15" s="1"/>
  <c r="AB284" i="15"/>
  <c r="AV284" i="15" s="1"/>
  <c r="AW284" i="15" s="1"/>
  <c r="AB285" i="15"/>
  <c r="AV285" i="15" s="1"/>
  <c r="AW285" i="15" s="1"/>
  <c r="AB286" i="15"/>
  <c r="AV286" i="15" s="1"/>
  <c r="AW286" i="15" s="1"/>
  <c r="AB287" i="15"/>
  <c r="AV287" i="15" s="1"/>
  <c r="AW287" i="15" s="1"/>
  <c r="AB288" i="15"/>
  <c r="AV288" i="15" s="1"/>
  <c r="AW288" i="15" s="1"/>
  <c r="AB289" i="15"/>
  <c r="AV289" i="15" s="1"/>
  <c r="AW289" i="15" s="1"/>
  <c r="AB290" i="15"/>
  <c r="AV290" i="15" s="1"/>
  <c r="AW290" i="15" s="1"/>
  <c r="AB291" i="15"/>
  <c r="AV291" i="15" s="1"/>
  <c r="AW291" i="15" s="1"/>
  <c r="AB292" i="15"/>
  <c r="AV292" i="15" s="1"/>
  <c r="AW292" i="15" s="1"/>
  <c r="AB293" i="15"/>
  <c r="AV293" i="15" s="1"/>
  <c r="AW293" i="15" s="1"/>
  <c r="AB294" i="15"/>
  <c r="AV294" i="15" s="1"/>
  <c r="AW294" i="15" s="1"/>
  <c r="AB295" i="15"/>
  <c r="AV295" i="15" s="1"/>
  <c r="AW295" i="15" s="1"/>
  <c r="AB296" i="15"/>
  <c r="AV296" i="15" s="1"/>
  <c r="AW296" i="15" s="1"/>
  <c r="AB297" i="15"/>
  <c r="AV297" i="15" s="1"/>
  <c r="AW297" i="15" s="1"/>
  <c r="AB298" i="15"/>
  <c r="AV298" i="15" s="1"/>
  <c r="AW298" i="15" s="1"/>
  <c r="AB299" i="15"/>
  <c r="AV299" i="15" s="1"/>
  <c r="AW299" i="15" s="1"/>
  <c r="AB300" i="15"/>
  <c r="AV300" i="15" s="1"/>
  <c r="AW300" i="15" s="1"/>
  <c r="AB301" i="15"/>
  <c r="AV301" i="15" s="1"/>
  <c r="AW301" i="15" s="1"/>
  <c r="AB302" i="15"/>
  <c r="AV302" i="15" s="1"/>
  <c r="AW302" i="15" s="1"/>
  <c r="AB303" i="15"/>
  <c r="AV303" i="15" s="1"/>
  <c r="AW303" i="15" s="1"/>
  <c r="AB304" i="15"/>
  <c r="AV304" i="15" s="1"/>
  <c r="AW304" i="15" s="1"/>
  <c r="AB305" i="15"/>
  <c r="AV305" i="15" s="1"/>
  <c r="AW305" i="15" s="1"/>
  <c r="AB306" i="15"/>
  <c r="AV306" i="15" s="1"/>
  <c r="AW306" i="15" s="1"/>
  <c r="AB307" i="15"/>
  <c r="AV307" i="15" s="1"/>
  <c r="AW307" i="15" s="1"/>
  <c r="AB308" i="15"/>
  <c r="AV308" i="15" s="1"/>
  <c r="AW308" i="15" s="1"/>
  <c r="AB309" i="15"/>
  <c r="AV309" i="15" s="1"/>
  <c r="AW309" i="15" s="1"/>
  <c r="AB310" i="15"/>
  <c r="AV310" i="15" s="1"/>
  <c r="AW310" i="15" s="1"/>
  <c r="AB311" i="15"/>
  <c r="AV311" i="15" s="1"/>
  <c r="AW311" i="15" s="1"/>
  <c r="AB312" i="15"/>
  <c r="AV312" i="15" s="1"/>
  <c r="AW312" i="15" s="1"/>
  <c r="AB313" i="15"/>
  <c r="AV313" i="15" s="1"/>
  <c r="AW313" i="15" s="1"/>
  <c r="AB314" i="15"/>
  <c r="AV314" i="15" s="1"/>
  <c r="AW314" i="15" s="1"/>
  <c r="AB315" i="15"/>
  <c r="AV315" i="15" s="1"/>
  <c r="AW315" i="15" s="1"/>
  <c r="AB316" i="15"/>
  <c r="AV316" i="15" s="1"/>
  <c r="AW316" i="15" s="1"/>
  <c r="AB317" i="15"/>
  <c r="AV317" i="15" s="1"/>
  <c r="AW317" i="15" s="1"/>
  <c r="AB318" i="15"/>
  <c r="AV318" i="15" s="1"/>
  <c r="AW318" i="15" s="1"/>
  <c r="AB319" i="15"/>
  <c r="AV319" i="15" s="1"/>
  <c r="AW319" i="15" s="1"/>
  <c r="AB320" i="15"/>
  <c r="AV320" i="15" s="1"/>
  <c r="AW320" i="15" s="1"/>
  <c r="AB321" i="15"/>
  <c r="AV321" i="15" s="1"/>
  <c r="AW321" i="15" s="1"/>
  <c r="AB322" i="15"/>
  <c r="AV322" i="15" s="1"/>
  <c r="AW322" i="15" s="1"/>
  <c r="AB323" i="15"/>
  <c r="AV323" i="15" s="1"/>
  <c r="AW323" i="15" s="1"/>
  <c r="AB324" i="15"/>
  <c r="AV324" i="15" s="1"/>
  <c r="AW324" i="15" s="1"/>
  <c r="AB325" i="15"/>
  <c r="AV325" i="15" s="1"/>
  <c r="AW325" i="15" s="1"/>
  <c r="AB326" i="15"/>
  <c r="AV326" i="15" s="1"/>
  <c r="AW326" i="15" s="1"/>
  <c r="AB327" i="15"/>
  <c r="AV327" i="15" s="1"/>
  <c r="AW327" i="15" s="1"/>
  <c r="AB328" i="15"/>
  <c r="AV328" i="15" s="1"/>
  <c r="AW328" i="15" s="1"/>
  <c r="AB329" i="15"/>
  <c r="AV329" i="15" s="1"/>
  <c r="AW329" i="15" s="1"/>
  <c r="AB330" i="15"/>
  <c r="AV330" i="15" s="1"/>
  <c r="AW330" i="15" s="1"/>
  <c r="AB331" i="15"/>
  <c r="AV331" i="15" s="1"/>
  <c r="AW331" i="15" s="1"/>
  <c r="AB332" i="15"/>
  <c r="AV332" i="15" s="1"/>
  <c r="AW332" i="15" s="1"/>
  <c r="AB333" i="15"/>
  <c r="AV333" i="15" s="1"/>
  <c r="AW333" i="15" s="1"/>
  <c r="AB334" i="15"/>
  <c r="AV334" i="15" s="1"/>
  <c r="AW334" i="15" s="1"/>
  <c r="AB335" i="15"/>
  <c r="AV335" i="15" s="1"/>
  <c r="AW335" i="15" s="1"/>
  <c r="AB336" i="15"/>
  <c r="AV336" i="15" s="1"/>
  <c r="AW336" i="15" s="1"/>
  <c r="AB337" i="15"/>
  <c r="AV337" i="15" s="1"/>
  <c r="AW337" i="15" s="1"/>
  <c r="AB338" i="15"/>
  <c r="AV338" i="15" s="1"/>
  <c r="AW338" i="15" s="1"/>
  <c r="AB339" i="15"/>
  <c r="AV339" i="15" s="1"/>
  <c r="AW339" i="15" s="1"/>
  <c r="AB340" i="15"/>
  <c r="AV340" i="15" s="1"/>
  <c r="AW340" i="15" s="1"/>
  <c r="AB341" i="15"/>
  <c r="AV341" i="15" s="1"/>
  <c r="AW341" i="15" s="1"/>
  <c r="AB342" i="15"/>
  <c r="AV342" i="15" s="1"/>
  <c r="AW342" i="15" s="1"/>
  <c r="AB343" i="15"/>
  <c r="AV343" i="15" s="1"/>
  <c r="AW343" i="15" s="1"/>
  <c r="AB344" i="15"/>
  <c r="AV344" i="15" s="1"/>
  <c r="AW344" i="15" s="1"/>
  <c r="AB345" i="15"/>
  <c r="AV345" i="15" s="1"/>
  <c r="AW345" i="15" s="1"/>
  <c r="AB346" i="15"/>
  <c r="AV346" i="15" s="1"/>
  <c r="AW346" i="15" s="1"/>
  <c r="AB347" i="15"/>
  <c r="AV347" i="15" s="1"/>
  <c r="AW347" i="15" s="1"/>
  <c r="AB348" i="15"/>
  <c r="AV348" i="15" s="1"/>
  <c r="AW348" i="15" s="1"/>
  <c r="AB349" i="15"/>
  <c r="AV349" i="15" s="1"/>
  <c r="AW349" i="15" s="1"/>
  <c r="AB350" i="15"/>
  <c r="AV350" i="15" s="1"/>
  <c r="AW350" i="15" s="1"/>
  <c r="AB351" i="15"/>
  <c r="AV351" i="15" s="1"/>
  <c r="AW351" i="15" s="1"/>
  <c r="AB352" i="15"/>
  <c r="AV352" i="15" s="1"/>
  <c r="AW352" i="15" s="1"/>
  <c r="AB353" i="15"/>
  <c r="AV353" i="15" s="1"/>
  <c r="AW353" i="15" s="1"/>
  <c r="AB354" i="15"/>
  <c r="AV354" i="15" s="1"/>
  <c r="AW354" i="15" s="1"/>
  <c r="AB355" i="15"/>
  <c r="AV355" i="15" s="1"/>
  <c r="AW355" i="15" s="1"/>
  <c r="AB356" i="15"/>
  <c r="AV356" i="15" s="1"/>
  <c r="AW356" i="15" s="1"/>
  <c r="AB357" i="15"/>
  <c r="AV357" i="15" s="1"/>
  <c r="AW357" i="15" s="1"/>
  <c r="AB358" i="15"/>
  <c r="AV358" i="15" s="1"/>
  <c r="AW358" i="15" s="1"/>
  <c r="AB359" i="15"/>
  <c r="AV359" i="15" s="1"/>
  <c r="AW359" i="15" s="1"/>
  <c r="AB360" i="15"/>
  <c r="AV360" i="15" s="1"/>
  <c r="AW360" i="15" s="1"/>
  <c r="AB361" i="15"/>
  <c r="AV361" i="15" s="1"/>
  <c r="AW361" i="15" s="1"/>
  <c r="AB362" i="15"/>
  <c r="AV362" i="15" s="1"/>
  <c r="AW362" i="15" s="1"/>
  <c r="AB363" i="15"/>
  <c r="AV363" i="15" s="1"/>
  <c r="AW363" i="15" s="1"/>
  <c r="AB364" i="15"/>
  <c r="AV364" i="15" s="1"/>
  <c r="AW364" i="15" s="1"/>
  <c r="AB365" i="15"/>
  <c r="AV365" i="15" s="1"/>
  <c r="AW365" i="15" s="1"/>
  <c r="AB366" i="15"/>
  <c r="AV366" i="15" s="1"/>
  <c r="AW366" i="15" s="1"/>
  <c r="AB367" i="15"/>
  <c r="AV367" i="15" s="1"/>
  <c r="AW367" i="15" s="1"/>
  <c r="AB368" i="15"/>
  <c r="AV368" i="15" s="1"/>
  <c r="AW368" i="15" s="1"/>
  <c r="AB369" i="15"/>
  <c r="AV369" i="15" s="1"/>
  <c r="AW369" i="15" s="1"/>
  <c r="AB370" i="15"/>
  <c r="AV370" i="15" s="1"/>
  <c r="AW370" i="15" s="1"/>
  <c r="AB371" i="15"/>
  <c r="AV371" i="15" s="1"/>
  <c r="AW371" i="15" s="1"/>
  <c r="AB372" i="15"/>
  <c r="AV372" i="15" s="1"/>
  <c r="AW372" i="15" s="1"/>
  <c r="AB373" i="15"/>
  <c r="AV373" i="15" s="1"/>
  <c r="AW373" i="15" s="1"/>
  <c r="AB374" i="15"/>
  <c r="AV374" i="15" s="1"/>
  <c r="AW374" i="15" s="1"/>
  <c r="AB375" i="15"/>
  <c r="AV375" i="15" s="1"/>
  <c r="AW375" i="15" s="1"/>
  <c r="AB376" i="15"/>
  <c r="AV376" i="15" s="1"/>
  <c r="AW376" i="15" s="1"/>
  <c r="AB377" i="15"/>
  <c r="AV377" i="15" s="1"/>
  <c r="AW377" i="15" s="1"/>
  <c r="AB378" i="15"/>
  <c r="AV378" i="15" s="1"/>
  <c r="AW378" i="15" s="1"/>
  <c r="AB379" i="15"/>
  <c r="AV379" i="15" s="1"/>
  <c r="AW379" i="15" s="1"/>
  <c r="AB380" i="15"/>
  <c r="AV380" i="15" s="1"/>
  <c r="AW380" i="15" s="1"/>
  <c r="AB381" i="15"/>
  <c r="AV381" i="15" s="1"/>
  <c r="AW381" i="15" s="1"/>
  <c r="AB382" i="15"/>
  <c r="AV382" i="15" s="1"/>
  <c r="AW382" i="15" s="1"/>
  <c r="AB383" i="15"/>
  <c r="AV383" i="15" s="1"/>
  <c r="AW383" i="15" s="1"/>
  <c r="AB384" i="15"/>
  <c r="AV384" i="15" s="1"/>
  <c r="AW384" i="15" s="1"/>
  <c r="AB385" i="15"/>
  <c r="AV385" i="15" s="1"/>
  <c r="AW385" i="15" s="1"/>
  <c r="AB386" i="15"/>
  <c r="AV386" i="15" s="1"/>
  <c r="AW386" i="15" s="1"/>
  <c r="AB387" i="15"/>
  <c r="AV387" i="15" s="1"/>
  <c r="AW387" i="15" s="1"/>
  <c r="AB388" i="15"/>
  <c r="AV388" i="15" s="1"/>
  <c r="AW388" i="15" s="1"/>
  <c r="AB389" i="15"/>
  <c r="AV389" i="15" s="1"/>
  <c r="AW389" i="15" s="1"/>
  <c r="AB390" i="15"/>
  <c r="AV390" i="15" s="1"/>
  <c r="AW390" i="15" s="1"/>
  <c r="AB391" i="15"/>
  <c r="AV391" i="15" s="1"/>
  <c r="AW391" i="15" s="1"/>
  <c r="AB392" i="15"/>
  <c r="AV392" i="15" s="1"/>
  <c r="AW392" i="15" s="1"/>
  <c r="AB393" i="15"/>
  <c r="AV393" i="15" s="1"/>
  <c r="AW393" i="15" s="1"/>
  <c r="AB394" i="15"/>
  <c r="AV394" i="15" s="1"/>
  <c r="AW394" i="15" s="1"/>
  <c r="AB395" i="15"/>
  <c r="AV395" i="15" s="1"/>
  <c r="AW395" i="15" s="1"/>
  <c r="AB396" i="15"/>
  <c r="AV396" i="15" s="1"/>
  <c r="AW396" i="15" s="1"/>
  <c r="AB397" i="15"/>
  <c r="AV397" i="15" s="1"/>
  <c r="AW397" i="15" s="1"/>
  <c r="AB398" i="15"/>
  <c r="AV398" i="15" s="1"/>
  <c r="AW398" i="15" s="1"/>
  <c r="AB399" i="15"/>
  <c r="AV399" i="15" s="1"/>
  <c r="AW399" i="15" s="1"/>
  <c r="AB400" i="15"/>
  <c r="AV400" i="15" s="1"/>
  <c r="AW400" i="15" s="1"/>
  <c r="AB401" i="15"/>
  <c r="AV401" i="15" s="1"/>
  <c r="AW401" i="15" s="1"/>
  <c r="AB402" i="15"/>
  <c r="AV402" i="15" s="1"/>
  <c r="AW402" i="15" s="1"/>
  <c r="AB403" i="15"/>
  <c r="AV403" i="15" s="1"/>
  <c r="AW403" i="15" s="1"/>
  <c r="AB404" i="15"/>
  <c r="AV404" i="15" s="1"/>
  <c r="AW404" i="15" s="1"/>
  <c r="AB405" i="15"/>
  <c r="AV405" i="15" s="1"/>
  <c r="AW405" i="15" s="1"/>
  <c r="AB406" i="15"/>
  <c r="AV406" i="15" s="1"/>
  <c r="AW406" i="15" s="1"/>
  <c r="AB407" i="15"/>
  <c r="AV407" i="15" s="1"/>
  <c r="AW407" i="15" s="1"/>
  <c r="AB408" i="15"/>
  <c r="AV408" i="15" s="1"/>
  <c r="AW408" i="15" s="1"/>
  <c r="AB3" i="15"/>
  <c r="AV3" i="15" s="1"/>
  <c r="AW3" i="15" s="1"/>
  <c r="AA4" i="15"/>
  <c r="AA5" i="15"/>
  <c r="AA6" i="15"/>
  <c r="AA7" i="15"/>
  <c r="AA8" i="15"/>
  <c r="AA9" i="15"/>
  <c r="AA10" i="15"/>
  <c r="AA11" i="15"/>
  <c r="AA12" i="15"/>
  <c r="AA13" i="15"/>
  <c r="AA14"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A81" i="15"/>
  <c r="AA82" i="15"/>
  <c r="AA83" i="15"/>
  <c r="AA84" i="15"/>
  <c r="AA85" i="15"/>
  <c r="AA86" i="15"/>
  <c r="AA87" i="15"/>
  <c r="AA88" i="15"/>
  <c r="AA89" i="15"/>
  <c r="AA90" i="15"/>
  <c r="AA91" i="15"/>
  <c r="AA92" i="15"/>
  <c r="AA93" i="15"/>
  <c r="AA94" i="15"/>
  <c r="AA95" i="15"/>
  <c r="AA96" i="15"/>
  <c r="AA97" i="15"/>
  <c r="AA98" i="15"/>
  <c r="AA99" i="15"/>
  <c r="AA100" i="15"/>
  <c r="AA101" i="15"/>
  <c r="AA102" i="15"/>
  <c r="AA103" i="15"/>
  <c r="AA104" i="15"/>
  <c r="AA105" i="15"/>
  <c r="AA106" i="15"/>
  <c r="AA107" i="15"/>
  <c r="AA108" i="15"/>
  <c r="AA109" i="15"/>
  <c r="AA110" i="15"/>
  <c r="AA111" i="15"/>
  <c r="AA112" i="15"/>
  <c r="AA113" i="15"/>
  <c r="AA114" i="15"/>
  <c r="AA115" i="15"/>
  <c r="AA116" i="15"/>
  <c r="AA117" i="15"/>
  <c r="AA118" i="15"/>
  <c r="AA119" i="15"/>
  <c r="AA120" i="15"/>
  <c r="AA121" i="15"/>
  <c r="AA122" i="15"/>
  <c r="AA123" i="15"/>
  <c r="AA124" i="15"/>
  <c r="AA125" i="15"/>
  <c r="AA126" i="15"/>
  <c r="AA127" i="15"/>
  <c r="AA128" i="15"/>
  <c r="AA129" i="15"/>
  <c r="AA130" i="15"/>
  <c r="AA131" i="15"/>
  <c r="AA132" i="15"/>
  <c r="AA133" i="15"/>
  <c r="AA134" i="15"/>
  <c r="AA135" i="15"/>
  <c r="AA136" i="15"/>
  <c r="AA137" i="15"/>
  <c r="AA138" i="15"/>
  <c r="AA139" i="15"/>
  <c r="AA140" i="15"/>
  <c r="AA141" i="15"/>
  <c r="AA142" i="15"/>
  <c r="AA143" i="15"/>
  <c r="AA144" i="15"/>
  <c r="AA145" i="15"/>
  <c r="AA146" i="15"/>
  <c r="AA147" i="15"/>
  <c r="AA148" i="15"/>
  <c r="AA149" i="15"/>
  <c r="AA150" i="15"/>
  <c r="AA151" i="15"/>
  <c r="AA152" i="15"/>
  <c r="AA153" i="15"/>
  <c r="AA154" i="15"/>
  <c r="AA155" i="15"/>
  <c r="AA156" i="15"/>
  <c r="AA157" i="15"/>
  <c r="AA158" i="15"/>
  <c r="AA159" i="15"/>
  <c r="AA160" i="15"/>
  <c r="AA161" i="15"/>
  <c r="AA162" i="15"/>
  <c r="AA163" i="15"/>
  <c r="AA164" i="15"/>
  <c r="AA165" i="15"/>
  <c r="AA166" i="15"/>
  <c r="AA167" i="15"/>
  <c r="AA168" i="15"/>
  <c r="AA169" i="15"/>
  <c r="AA170" i="15"/>
  <c r="AA171" i="15"/>
  <c r="AA172" i="15"/>
  <c r="AA173" i="15"/>
  <c r="AA174" i="15"/>
  <c r="AA175" i="15"/>
  <c r="AA176" i="15"/>
  <c r="AA177" i="15"/>
  <c r="AA178" i="15"/>
  <c r="AA179" i="15"/>
  <c r="AA180" i="15"/>
  <c r="AA181" i="15"/>
  <c r="AA182" i="15"/>
  <c r="AA183" i="15"/>
  <c r="AA184" i="15"/>
  <c r="AA185" i="15"/>
  <c r="AA186" i="15"/>
  <c r="AA187" i="15"/>
  <c r="AA188" i="15"/>
  <c r="AA189" i="15"/>
  <c r="AA190" i="15"/>
  <c r="AA191" i="15"/>
  <c r="AA192" i="15"/>
  <c r="AA193" i="15"/>
  <c r="AA194" i="15"/>
  <c r="AA195" i="15"/>
  <c r="AA196" i="15"/>
  <c r="AA197" i="15"/>
  <c r="AA198" i="15"/>
  <c r="AA199" i="15"/>
  <c r="AA200" i="15"/>
  <c r="AA201" i="15"/>
  <c r="AA202" i="15"/>
  <c r="AA203" i="15"/>
  <c r="AA204" i="15"/>
  <c r="AA205" i="15"/>
  <c r="AA206" i="15"/>
  <c r="AA207" i="15"/>
  <c r="AA208" i="15"/>
  <c r="AA209" i="15"/>
  <c r="AA210" i="15"/>
  <c r="AA211" i="15"/>
  <c r="AA212" i="15"/>
  <c r="AA213" i="15"/>
  <c r="AA214" i="15"/>
  <c r="AA215" i="15"/>
  <c r="AA216" i="15"/>
  <c r="AA217" i="15"/>
  <c r="AA218" i="15"/>
  <c r="AA219" i="15"/>
  <c r="AA220" i="15"/>
  <c r="AA221" i="15"/>
  <c r="AA222" i="15"/>
  <c r="AA223" i="15"/>
  <c r="AA224" i="15"/>
  <c r="AA225" i="15"/>
  <c r="AA226" i="15"/>
  <c r="AA227" i="15"/>
  <c r="AA228" i="15"/>
  <c r="AA229" i="15"/>
  <c r="AA230" i="15"/>
  <c r="AA231" i="15"/>
  <c r="AA232" i="15"/>
  <c r="AA233" i="15"/>
  <c r="AA234" i="15"/>
  <c r="AA235" i="15"/>
  <c r="AA236" i="15"/>
  <c r="AA237" i="15"/>
  <c r="AA238" i="15"/>
  <c r="AA239" i="15"/>
  <c r="AA240" i="15"/>
  <c r="AA241" i="15"/>
  <c r="AA242" i="15"/>
  <c r="AA243" i="15"/>
  <c r="AA244" i="15"/>
  <c r="AA245" i="15"/>
  <c r="AA246" i="15"/>
  <c r="AA247" i="15"/>
  <c r="AA248" i="15"/>
  <c r="AA249" i="15"/>
  <c r="AA250" i="15"/>
  <c r="AA251" i="15"/>
  <c r="AA252" i="15"/>
  <c r="AA253" i="15"/>
  <c r="AA254" i="15"/>
  <c r="AA255" i="15"/>
  <c r="AA256" i="15"/>
  <c r="AA257" i="15"/>
  <c r="AA258" i="15"/>
  <c r="AA259" i="15"/>
  <c r="AA260" i="15"/>
  <c r="AA261" i="15"/>
  <c r="AA262" i="15"/>
  <c r="AA263" i="15"/>
  <c r="AA264" i="15"/>
  <c r="AA265" i="15"/>
  <c r="AA266" i="15"/>
  <c r="AA267" i="15"/>
  <c r="AA268" i="15"/>
  <c r="AA269" i="15"/>
  <c r="AA270" i="15"/>
  <c r="AA271" i="15"/>
  <c r="AA272" i="15"/>
  <c r="AA273" i="15"/>
  <c r="AA274" i="15"/>
  <c r="AA275" i="15"/>
  <c r="AA276" i="15"/>
  <c r="AA277" i="15"/>
  <c r="AA278" i="15"/>
  <c r="AA279" i="15"/>
  <c r="AA280" i="15"/>
  <c r="AA281" i="15"/>
  <c r="AA282" i="15"/>
  <c r="AA283" i="15"/>
  <c r="AA284" i="15"/>
  <c r="AA285" i="15"/>
  <c r="AA286" i="15"/>
  <c r="AA287" i="15"/>
  <c r="AA288" i="15"/>
  <c r="AA289" i="15"/>
  <c r="AA290" i="15"/>
  <c r="AA291" i="15"/>
  <c r="AA292" i="15"/>
  <c r="AA293" i="15"/>
  <c r="AA294" i="15"/>
  <c r="AA295" i="15"/>
  <c r="AA296" i="15"/>
  <c r="AA297" i="15"/>
  <c r="AA298" i="15"/>
  <c r="AA299" i="15"/>
  <c r="AA300" i="15"/>
  <c r="AA301" i="15"/>
  <c r="AA302" i="15"/>
  <c r="AA303" i="15"/>
  <c r="AA304" i="15"/>
  <c r="AA305" i="15"/>
  <c r="AA306" i="15"/>
  <c r="AA307" i="15"/>
  <c r="AA308" i="15"/>
  <c r="AA309" i="15"/>
  <c r="AA310" i="15"/>
  <c r="AA311" i="15"/>
  <c r="AA312" i="15"/>
  <c r="AA313" i="15"/>
  <c r="AA314" i="15"/>
  <c r="AA315" i="15"/>
  <c r="AA316" i="15"/>
  <c r="AA317" i="15"/>
  <c r="AA318" i="15"/>
  <c r="AA319" i="15"/>
  <c r="AA320" i="15"/>
  <c r="AA321" i="15"/>
  <c r="AA322" i="15"/>
  <c r="AA323" i="15"/>
  <c r="AA324" i="15"/>
  <c r="AA325" i="15"/>
  <c r="AA326" i="15"/>
  <c r="AA327" i="15"/>
  <c r="AA328" i="15"/>
  <c r="AA329" i="15"/>
  <c r="AA330" i="15"/>
  <c r="AA331" i="15"/>
  <c r="AA332" i="15"/>
  <c r="AA333" i="15"/>
  <c r="AA334" i="15"/>
  <c r="AA335" i="15"/>
  <c r="AA336" i="15"/>
  <c r="AA337" i="15"/>
  <c r="AA338" i="15"/>
  <c r="AA339" i="15"/>
  <c r="AA340" i="15"/>
  <c r="AA341" i="15"/>
  <c r="AA342" i="15"/>
  <c r="AA343" i="15"/>
  <c r="AA344" i="15"/>
  <c r="AA345" i="15"/>
  <c r="AA346" i="15"/>
  <c r="AA347" i="15"/>
  <c r="AA348" i="15"/>
  <c r="AA349" i="15"/>
  <c r="AA350" i="15"/>
  <c r="AA351" i="15"/>
  <c r="AA352" i="15"/>
  <c r="AA353" i="15"/>
  <c r="AA354" i="15"/>
  <c r="AA355" i="15"/>
  <c r="AA356" i="15"/>
  <c r="AA357" i="15"/>
  <c r="AA358" i="15"/>
  <c r="AA359" i="15"/>
  <c r="AA360" i="15"/>
  <c r="AA361" i="15"/>
  <c r="AA362" i="15"/>
  <c r="AA363" i="15"/>
  <c r="AA364" i="15"/>
  <c r="AA365" i="15"/>
  <c r="AA366" i="15"/>
  <c r="AA367" i="15"/>
  <c r="AA368" i="15"/>
  <c r="AA369" i="15"/>
  <c r="AA370" i="15"/>
  <c r="AA371" i="15"/>
  <c r="AA372" i="15"/>
  <c r="AA373" i="15"/>
  <c r="AA374" i="15"/>
  <c r="AA375" i="15"/>
  <c r="AA376" i="15"/>
  <c r="AA377" i="15"/>
  <c r="AA378" i="15"/>
  <c r="AA379" i="15"/>
  <c r="AA380" i="15"/>
  <c r="AA381" i="15"/>
  <c r="AA382" i="15"/>
  <c r="AA383" i="15"/>
  <c r="AA384" i="15"/>
  <c r="AA385" i="15"/>
  <c r="AA386" i="15"/>
  <c r="AA387" i="15"/>
  <c r="AA388" i="15"/>
  <c r="AA389" i="15"/>
  <c r="AA390" i="15"/>
  <c r="AA391" i="15"/>
  <c r="AA392" i="15"/>
  <c r="AA393" i="15"/>
  <c r="AA394" i="15"/>
  <c r="AA395" i="15"/>
  <c r="AA396" i="15"/>
  <c r="AA397" i="15"/>
  <c r="AA398" i="15"/>
  <c r="AA399" i="15"/>
  <c r="AA400" i="15"/>
  <c r="AA401" i="15"/>
  <c r="AA402" i="15"/>
  <c r="AA403" i="15"/>
  <c r="AA404" i="15"/>
  <c r="AA405" i="15"/>
  <c r="AA406" i="15"/>
  <c r="AA407" i="15"/>
  <c r="AA408" i="15"/>
  <c r="AA3" i="15"/>
  <c r="Z4" i="15"/>
  <c r="Z5" i="15"/>
  <c r="Z6" i="15"/>
  <c r="Z7" i="15"/>
  <c r="Z8" i="15"/>
  <c r="Z9" i="15"/>
  <c r="Z10" i="15"/>
  <c r="Z11" i="15"/>
  <c r="Z12" i="15"/>
  <c r="Z13" i="15"/>
  <c r="Z14" i="15"/>
  <c r="Z15" i="15"/>
  <c r="Z16" i="15"/>
  <c r="Z17" i="15"/>
  <c r="Z18" i="15"/>
  <c r="Z19" i="15"/>
  <c r="Z20" i="15"/>
  <c r="Z21" i="15"/>
  <c r="Z22" i="15"/>
  <c r="Z23" i="15"/>
  <c r="Z24" i="15"/>
  <c r="Z25" i="15"/>
  <c r="Z26" i="15"/>
  <c r="Z27" i="15"/>
  <c r="Z28" i="15"/>
  <c r="Z29" i="15"/>
  <c r="Z30" i="15"/>
  <c r="Z31" i="15"/>
  <c r="Z32" i="15"/>
  <c r="Z33" i="15"/>
  <c r="Z34" i="15"/>
  <c r="Z35" i="15"/>
  <c r="Z36" i="15"/>
  <c r="Z37" i="15"/>
  <c r="Z38" i="15"/>
  <c r="Z39" i="15"/>
  <c r="Z40" i="15"/>
  <c r="Z41" i="15"/>
  <c r="Z42" i="15"/>
  <c r="Z43" i="15"/>
  <c r="Z44" i="15"/>
  <c r="Z45" i="15"/>
  <c r="Z46" i="15"/>
  <c r="Z47" i="15"/>
  <c r="Z48" i="15"/>
  <c r="Z49" i="15"/>
  <c r="Z50" i="15"/>
  <c r="Z51" i="15"/>
  <c r="Z52" i="15"/>
  <c r="Z53" i="15"/>
  <c r="Z54" i="15"/>
  <c r="Z55" i="15"/>
  <c r="Z56" i="15"/>
  <c r="Z57" i="15"/>
  <c r="Z58" i="1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06" i="15"/>
  <c r="Z107" i="15"/>
  <c r="Z108" i="15"/>
  <c r="Z109" i="15"/>
  <c r="Z110" i="15"/>
  <c r="Z111" i="15"/>
  <c r="Z112" i="15"/>
  <c r="Z113" i="15"/>
  <c r="Z114" i="15"/>
  <c r="Z115" i="15"/>
  <c r="Z116" i="15"/>
  <c r="Z117" i="15"/>
  <c r="Z118" i="15"/>
  <c r="Z119" i="15"/>
  <c r="Z120" i="15"/>
  <c r="Z121" i="15"/>
  <c r="Z122" i="15"/>
  <c r="Z123" i="15"/>
  <c r="Z124" i="15"/>
  <c r="Z125" i="15"/>
  <c r="Z126" i="15"/>
  <c r="Z127" i="15"/>
  <c r="Z128" i="15"/>
  <c r="Z129" i="15"/>
  <c r="Z130" i="15"/>
  <c r="Z131" i="15"/>
  <c r="Z132" i="15"/>
  <c r="Z133" i="15"/>
  <c r="Z134" i="15"/>
  <c r="Z135" i="15"/>
  <c r="Z136" i="15"/>
  <c r="Z137" i="15"/>
  <c r="Z138" i="15"/>
  <c r="Z139" i="15"/>
  <c r="Z140" i="15"/>
  <c r="Z141" i="15"/>
  <c r="Z142" i="15"/>
  <c r="Z143" i="15"/>
  <c r="Z144" i="15"/>
  <c r="Z145" i="15"/>
  <c r="Z146" i="15"/>
  <c r="Z147" i="15"/>
  <c r="Z148" i="15"/>
  <c r="Z149" i="15"/>
  <c r="Z150" i="15"/>
  <c r="Z151" i="15"/>
  <c r="Z152" i="15"/>
  <c r="Z153" i="15"/>
  <c r="Z154" i="15"/>
  <c r="Z155" i="15"/>
  <c r="Z156" i="15"/>
  <c r="Z157" i="15"/>
  <c r="Z158" i="15"/>
  <c r="Z159" i="15"/>
  <c r="Z160" i="15"/>
  <c r="Z161" i="15"/>
  <c r="Z162" i="15"/>
  <c r="Z163" i="15"/>
  <c r="Z164" i="15"/>
  <c r="Z165" i="15"/>
  <c r="Z166" i="15"/>
  <c r="Z167" i="15"/>
  <c r="Z168" i="15"/>
  <c r="Z169" i="15"/>
  <c r="Z170" i="15"/>
  <c r="Z171" i="15"/>
  <c r="Z172" i="15"/>
  <c r="Z173" i="15"/>
  <c r="Z174" i="15"/>
  <c r="Z175" i="15"/>
  <c r="Z176" i="15"/>
  <c r="Z177" i="15"/>
  <c r="Z178" i="15"/>
  <c r="Z179" i="15"/>
  <c r="Z180" i="15"/>
  <c r="Z181" i="15"/>
  <c r="Z182" i="15"/>
  <c r="Z183" i="15"/>
  <c r="Z184" i="15"/>
  <c r="Z185" i="15"/>
  <c r="Z186" i="15"/>
  <c r="Z187" i="15"/>
  <c r="Z188" i="15"/>
  <c r="Z189" i="15"/>
  <c r="Z190" i="15"/>
  <c r="Z191" i="15"/>
  <c r="Z192" i="15"/>
  <c r="Z193" i="15"/>
  <c r="Z194" i="15"/>
  <c r="Z195" i="15"/>
  <c r="Z196" i="15"/>
  <c r="Z197" i="15"/>
  <c r="Z198" i="15"/>
  <c r="Z199" i="15"/>
  <c r="Z200" i="15"/>
  <c r="Z201" i="15"/>
  <c r="Z202" i="15"/>
  <c r="Z203" i="15"/>
  <c r="Z204" i="15"/>
  <c r="Z205" i="15"/>
  <c r="Z206" i="15"/>
  <c r="Z207" i="15"/>
  <c r="Z208" i="15"/>
  <c r="Z209" i="15"/>
  <c r="Z210" i="15"/>
  <c r="Z211" i="15"/>
  <c r="Z212" i="15"/>
  <c r="Z213" i="15"/>
  <c r="Z214" i="15"/>
  <c r="Z215" i="15"/>
  <c r="Z216" i="15"/>
  <c r="Z217" i="15"/>
  <c r="Z218" i="15"/>
  <c r="Z219" i="15"/>
  <c r="Z220" i="15"/>
  <c r="Z221" i="15"/>
  <c r="Z222" i="15"/>
  <c r="Z223" i="15"/>
  <c r="Z224" i="15"/>
  <c r="Z225" i="15"/>
  <c r="Z226" i="15"/>
  <c r="Z227" i="15"/>
  <c r="Z228" i="15"/>
  <c r="Z229" i="15"/>
  <c r="Z230" i="15"/>
  <c r="Z231" i="15"/>
  <c r="Z232" i="15"/>
  <c r="Z233" i="15"/>
  <c r="Z234" i="15"/>
  <c r="Z235" i="15"/>
  <c r="Z236" i="15"/>
  <c r="Z237" i="15"/>
  <c r="Z238" i="15"/>
  <c r="Z239" i="15"/>
  <c r="Z240" i="15"/>
  <c r="Z241" i="15"/>
  <c r="Z242" i="15"/>
  <c r="Z243" i="15"/>
  <c r="Z244" i="15"/>
  <c r="Z245" i="15"/>
  <c r="Z246" i="15"/>
  <c r="Z247" i="15"/>
  <c r="Z248" i="15"/>
  <c r="Z249" i="15"/>
  <c r="Z250" i="15"/>
  <c r="Z251" i="15"/>
  <c r="Z252" i="15"/>
  <c r="Z253" i="15"/>
  <c r="Z254" i="15"/>
  <c r="Z255" i="15"/>
  <c r="Z256" i="15"/>
  <c r="Z257" i="15"/>
  <c r="Z258" i="15"/>
  <c r="Z259" i="15"/>
  <c r="Z260" i="15"/>
  <c r="Z261" i="15"/>
  <c r="Z262" i="15"/>
  <c r="Z263" i="15"/>
  <c r="Z264" i="15"/>
  <c r="Z265" i="15"/>
  <c r="Z266" i="15"/>
  <c r="Z267" i="15"/>
  <c r="Z268" i="15"/>
  <c r="Z269" i="15"/>
  <c r="Z270" i="15"/>
  <c r="Z271" i="15"/>
  <c r="Z272" i="15"/>
  <c r="Z273" i="15"/>
  <c r="Z274" i="15"/>
  <c r="Z275" i="15"/>
  <c r="Z276" i="15"/>
  <c r="Z277" i="15"/>
  <c r="Z278" i="15"/>
  <c r="Z279" i="15"/>
  <c r="Z280" i="15"/>
  <c r="Z281" i="15"/>
  <c r="Z282" i="15"/>
  <c r="Z283" i="15"/>
  <c r="Z284" i="15"/>
  <c r="Z285" i="15"/>
  <c r="Z286" i="15"/>
  <c r="Z287" i="15"/>
  <c r="Z288" i="15"/>
  <c r="Z289" i="15"/>
  <c r="Z290" i="15"/>
  <c r="Z291" i="15"/>
  <c r="Z292" i="15"/>
  <c r="Z293" i="15"/>
  <c r="Z294" i="15"/>
  <c r="Z295" i="15"/>
  <c r="Z296" i="15"/>
  <c r="Z297" i="15"/>
  <c r="Z298" i="15"/>
  <c r="Z299" i="15"/>
  <c r="Z300" i="15"/>
  <c r="Z301" i="15"/>
  <c r="Z302" i="15"/>
  <c r="Z303" i="15"/>
  <c r="Z304" i="15"/>
  <c r="Z305" i="15"/>
  <c r="Z306" i="15"/>
  <c r="Z307" i="15"/>
  <c r="Z308" i="15"/>
  <c r="Z309" i="15"/>
  <c r="Z310" i="15"/>
  <c r="Z311" i="15"/>
  <c r="Z312" i="15"/>
  <c r="Z313" i="15"/>
  <c r="Z314" i="15"/>
  <c r="Z315" i="15"/>
  <c r="Z316" i="15"/>
  <c r="Z317" i="15"/>
  <c r="Z318" i="15"/>
  <c r="Z319" i="15"/>
  <c r="Z320" i="15"/>
  <c r="Z321" i="15"/>
  <c r="Z322" i="15"/>
  <c r="Z323" i="15"/>
  <c r="Z324" i="15"/>
  <c r="Z325" i="15"/>
  <c r="Z326" i="15"/>
  <c r="Z327" i="15"/>
  <c r="Z328" i="15"/>
  <c r="Z329" i="15"/>
  <c r="Z330" i="15"/>
  <c r="Z331" i="15"/>
  <c r="Z332" i="15"/>
  <c r="Z333" i="15"/>
  <c r="Z334" i="15"/>
  <c r="Z335" i="15"/>
  <c r="Z336" i="15"/>
  <c r="Z337" i="15"/>
  <c r="Z338" i="15"/>
  <c r="Z339" i="15"/>
  <c r="Z340" i="15"/>
  <c r="Z341" i="15"/>
  <c r="Z342" i="15"/>
  <c r="Z343" i="15"/>
  <c r="Z344" i="15"/>
  <c r="Z345" i="15"/>
  <c r="Z346" i="15"/>
  <c r="Z347" i="15"/>
  <c r="Z348" i="15"/>
  <c r="Z349" i="15"/>
  <c r="Z350" i="15"/>
  <c r="Z351" i="15"/>
  <c r="Z352" i="15"/>
  <c r="Z353" i="15"/>
  <c r="Z354" i="15"/>
  <c r="Z355" i="15"/>
  <c r="Z356" i="15"/>
  <c r="Z357" i="15"/>
  <c r="Z358" i="15"/>
  <c r="Z359" i="15"/>
  <c r="Z360" i="15"/>
  <c r="Z361" i="15"/>
  <c r="Z362" i="15"/>
  <c r="Z363" i="15"/>
  <c r="Z364" i="15"/>
  <c r="Z365" i="15"/>
  <c r="Z366" i="15"/>
  <c r="Z367" i="15"/>
  <c r="Z368" i="15"/>
  <c r="Z369" i="15"/>
  <c r="Z370" i="15"/>
  <c r="Z371" i="15"/>
  <c r="Z372" i="15"/>
  <c r="Z373" i="15"/>
  <c r="Z374" i="15"/>
  <c r="Z375" i="15"/>
  <c r="Z376" i="15"/>
  <c r="Z377" i="15"/>
  <c r="Z378" i="15"/>
  <c r="Z379" i="15"/>
  <c r="Z380" i="15"/>
  <c r="Z381" i="15"/>
  <c r="Z382" i="15"/>
  <c r="Z383" i="15"/>
  <c r="Z384" i="15"/>
  <c r="Z385" i="15"/>
  <c r="Z386" i="15"/>
  <c r="Z387" i="15"/>
  <c r="Z388" i="15"/>
  <c r="Z389" i="15"/>
  <c r="Z390" i="15"/>
  <c r="Z391" i="15"/>
  <c r="Z392" i="15"/>
  <c r="Z393" i="15"/>
  <c r="Z394" i="15"/>
  <c r="Z395" i="15"/>
  <c r="Z396" i="15"/>
  <c r="Z397" i="15"/>
  <c r="Z398" i="15"/>
  <c r="Z399" i="15"/>
  <c r="Z400" i="15"/>
  <c r="Z401" i="15"/>
  <c r="Z402" i="15"/>
  <c r="Z403" i="15"/>
  <c r="Z404" i="15"/>
  <c r="Z405" i="15"/>
  <c r="Z406" i="15"/>
  <c r="Z407" i="15"/>
  <c r="Z408" i="15"/>
  <c r="Z3" i="15"/>
  <c r="Y4" i="15"/>
  <c r="Y5" i="15"/>
  <c r="Y6" i="15"/>
  <c r="Y7" i="15"/>
  <c r="Y8" i="15"/>
  <c r="Y9" i="15"/>
  <c r="Y10" i="15"/>
  <c r="Y11" i="15"/>
  <c r="Y12" i="15"/>
  <c r="Y13" i="15"/>
  <c r="Y14" i="15"/>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Y146" i="15"/>
  <c r="Y147" i="15"/>
  <c r="Y148" i="15"/>
  <c r="Y149" i="15"/>
  <c r="Y150" i="15"/>
  <c r="Y151" i="15"/>
  <c r="Y152" i="15"/>
  <c r="Y153" i="15"/>
  <c r="Y154" i="15"/>
  <c r="Y155" i="15"/>
  <c r="Y156" i="15"/>
  <c r="Y157" i="15"/>
  <c r="Y158" i="15"/>
  <c r="Y159" i="15"/>
  <c r="Y160" i="15"/>
  <c r="Y161" i="15"/>
  <c r="Y162" i="15"/>
  <c r="Y163" i="15"/>
  <c r="Y164" i="15"/>
  <c r="Y165" i="15"/>
  <c r="Y166" i="15"/>
  <c r="Y167" i="15"/>
  <c r="Y168" i="15"/>
  <c r="Y169" i="15"/>
  <c r="Y170" i="15"/>
  <c r="Y171" i="15"/>
  <c r="Y172" i="15"/>
  <c r="Y173" i="15"/>
  <c r="Y174" i="15"/>
  <c r="Y175" i="15"/>
  <c r="Y176" i="15"/>
  <c r="Y177" i="15"/>
  <c r="Y178" i="15"/>
  <c r="Y179" i="15"/>
  <c r="Y180" i="15"/>
  <c r="Y181" i="15"/>
  <c r="Y182" i="15"/>
  <c r="Y183" i="15"/>
  <c r="Y184" i="15"/>
  <c r="Y185" i="15"/>
  <c r="Y186" i="15"/>
  <c r="Y187" i="15"/>
  <c r="Y188" i="15"/>
  <c r="Y189" i="15"/>
  <c r="Y190" i="15"/>
  <c r="Y191" i="15"/>
  <c r="Y192" i="15"/>
  <c r="Y193" i="15"/>
  <c r="Y194" i="15"/>
  <c r="Y195" i="15"/>
  <c r="Y196" i="15"/>
  <c r="Y197" i="15"/>
  <c r="Y198" i="15"/>
  <c r="Y199" i="15"/>
  <c r="Y200" i="15"/>
  <c r="Y201" i="15"/>
  <c r="Y202" i="15"/>
  <c r="Y203" i="15"/>
  <c r="Y204" i="15"/>
  <c r="Y205" i="15"/>
  <c r="Y206" i="15"/>
  <c r="Y207" i="15"/>
  <c r="Y208" i="15"/>
  <c r="Y209" i="15"/>
  <c r="Y210" i="15"/>
  <c r="Y211" i="15"/>
  <c r="Y212" i="15"/>
  <c r="Y213" i="15"/>
  <c r="Y214" i="15"/>
  <c r="Y215" i="15"/>
  <c r="Y216" i="15"/>
  <c r="Y217" i="15"/>
  <c r="Y218" i="15"/>
  <c r="Y219" i="15"/>
  <c r="Y220" i="15"/>
  <c r="Y221" i="15"/>
  <c r="Y222" i="15"/>
  <c r="Y223" i="15"/>
  <c r="Y224" i="15"/>
  <c r="Y225" i="15"/>
  <c r="Y226" i="15"/>
  <c r="Y227" i="15"/>
  <c r="Y228" i="15"/>
  <c r="Y229" i="15"/>
  <c r="Y230" i="15"/>
  <c r="Y231" i="15"/>
  <c r="Y232" i="15"/>
  <c r="Y233" i="15"/>
  <c r="Y234" i="15"/>
  <c r="Y235" i="15"/>
  <c r="Y236" i="15"/>
  <c r="Y237" i="15"/>
  <c r="Y238" i="15"/>
  <c r="Y239" i="15"/>
  <c r="Y240" i="15"/>
  <c r="Y241" i="15"/>
  <c r="Y242" i="15"/>
  <c r="Y243" i="15"/>
  <c r="Y244" i="15"/>
  <c r="Y245" i="15"/>
  <c r="Y246" i="15"/>
  <c r="Y247" i="15"/>
  <c r="Y248" i="15"/>
  <c r="Y249" i="15"/>
  <c r="Y250" i="15"/>
  <c r="Y251" i="15"/>
  <c r="Y252" i="15"/>
  <c r="Y253" i="15"/>
  <c r="Y254" i="15"/>
  <c r="Y255" i="15"/>
  <c r="Y256" i="15"/>
  <c r="Y257" i="15"/>
  <c r="Y258" i="15"/>
  <c r="Y259" i="15"/>
  <c r="Y260" i="15"/>
  <c r="Y261" i="15"/>
  <c r="Y262" i="15"/>
  <c r="Y263" i="15"/>
  <c r="Y264" i="15"/>
  <c r="Y265" i="15"/>
  <c r="Y266" i="15"/>
  <c r="Y267" i="15"/>
  <c r="Y268" i="15"/>
  <c r="Y269" i="15"/>
  <c r="Y270" i="15"/>
  <c r="Y271" i="15"/>
  <c r="Y272" i="15"/>
  <c r="Y273" i="15"/>
  <c r="Y274" i="15"/>
  <c r="Y275" i="15"/>
  <c r="Y276" i="15"/>
  <c r="Y277" i="15"/>
  <c r="Y278" i="15"/>
  <c r="Y279" i="15"/>
  <c r="Y280" i="15"/>
  <c r="Y281" i="15"/>
  <c r="Y282" i="15"/>
  <c r="Y283" i="15"/>
  <c r="Y284" i="15"/>
  <c r="Y285" i="15"/>
  <c r="Y286" i="15"/>
  <c r="Y287" i="15"/>
  <c r="Y288" i="15"/>
  <c r="Y289" i="15"/>
  <c r="Y290" i="15"/>
  <c r="Y291" i="15"/>
  <c r="Y292" i="15"/>
  <c r="Y293" i="15"/>
  <c r="Y294" i="15"/>
  <c r="Y295" i="15"/>
  <c r="Y296" i="15"/>
  <c r="Y297" i="15"/>
  <c r="Y298" i="15"/>
  <c r="Y299" i="15"/>
  <c r="Y300" i="15"/>
  <c r="Y301" i="15"/>
  <c r="Y302" i="15"/>
  <c r="Y303" i="15"/>
  <c r="Y304" i="15"/>
  <c r="Y305" i="15"/>
  <c r="Y306" i="15"/>
  <c r="Y307" i="15"/>
  <c r="Y308" i="15"/>
  <c r="Y309" i="15"/>
  <c r="Y310" i="15"/>
  <c r="Y311" i="15"/>
  <c r="Y312" i="15"/>
  <c r="Y313" i="15"/>
  <c r="Y314" i="15"/>
  <c r="Y315" i="15"/>
  <c r="Y316" i="15"/>
  <c r="Y317" i="15"/>
  <c r="Y318" i="15"/>
  <c r="Y319" i="15"/>
  <c r="Y320" i="15"/>
  <c r="Y321" i="15"/>
  <c r="Y322" i="15"/>
  <c r="Y323" i="15"/>
  <c r="Y324" i="15"/>
  <c r="Y325" i="15"/>
  <c r="Y326" i="15"/>
  <c r="Y327" i="15"/>
  <c r="Y328" i="15"/>
  <c r="Y329" i="15"/>
  <c r="Y330" i="15"/>
  <c r="Y331" i="15"/>
  <c r="Y332" i="15"/>
  <c r="Y333" i="15"/>
  <c r="Y334" i="15"/>
  <c r="Y335" i="15"/>
  <c r="Y336" i="15"/>
  <c r="Y337" i="15"/>
  <c r="Y338" i="15"/>
  <c r="Y339" i="15"/>
  <c r="Y340" i="15"/>
  <c r="Y341" i="15"/>
  <c r="Y342" i="15"/>
  <c r="Y343" i="15"/>
  <c r="Y344" i="15"/>
  <c r="Y345" i="15"/>
  <c r="Y346" i="15"/>
  <c r="Y347" i="15"/>
  <c r="Y348" i="15"/>
  <c r="Y349" i="15"/>
  <c r="Y350" i="15"/>
  <c r="Y351" i="15"/>
  <c r="Y352" i="15"/>
  <c r="Y353" i="15"/>
  <c r="Y354" i="15"/>
  <c r="Y355" i="15"/>
  <c r="Y356" i="15"/>
  <c r="Y357" i="15"/>
  <c r="Y358" i="15"/>
  <c r="Y359" i="15"/>
  <c r="Y360" i="15"/>
  <c r="Y361" i="15"/>
  <c r="Y362" i="15"/>
  <c r="Y363" i="15"/>
  <c r="Y364" i="15"/>
  <c r="Y365" i="15"/>
  <c r="Y366" i="15"/>
  <c r="Y367" i="15"/>
  <c r="Y368" i="15"/>
  <c r="Y369" i="15"/>
  <c r="Y370" i="15"/>
  <c r="Y371" i="15"/>
  <c r="Y372" i="15"/>
  <c r="Y373" i="15"/>
  <c r="Y374" i="15"/>
  <c r="Y375" i="15"/>
  <c r="Y376" i="15"/>
  <c r="Y377" i="15"/>
  <c r="Y378" i="15"/>
  <c r="Y379" i="15"/>
  <c r="Y380" i="15"/>
  <c r="Y381" i="15"/>
  <c r="Y382" i="15"/>
  <c r="Y383" i="15"/>
  <c r="Y384" i="15"/>
  <c r="Y385" i="15"/>
  <c r="Y386" i="15"/>
  <c r="Y387" i="15"/>
  <c r="Y388" i="15"/>
  <c r="Y389" i="15"/>
  <c r="Y390" i="15"/>
  <c r="Y391" i="15"/>
  <c r="Y392" i="15"/>
  <c r="Y393" i="15"/>
  <c r="Y394" i="15"/>
  <c r="Y395" i="15"/>
  <c r="Y396" i="15"/>
  <c r="Y397" i="15"/>
  <c r="Y398" i="15"/>
  <c r="Y399" i="15"/>
  <c r="Y400" i="15"/>
  <c r="Y401" i="15"/>
  <c r="Y402" i="15"/>
  <c r="Y403" i="15"/>
  <c r="Y404" i="15"/>
  <c r="Y405" i="15"/>
  <c r="Y406" i="15"/>
  <c r="Y407" i="15"/>
  <c r="Y408" i="15"/>
  <c r="Y3" i="15"/>
  <c r="X4" i="15"/>
  <c r="X5" i="15"/>
  <c r="X6" i="15"/>
  <c r="X7" i="15"/>
  <c r="X8"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X115"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X208" i="15"/>
  <c r="X209" i="15"/>
  <c r="X210" i="15"/>
  <c r="X211" i="15"/>
  <c r="X212" i="15"/>
  <c r="X213" i="15"/>
  <c r="X214" i="15"/>
  <c r="X215" i="15"/>
  <c r="X216" i="15"/>
  <c r="X217" i="15"/>
  <c r="X218" i="15"/>
  <c r="X219" i="15"/>
  <c r="X220" i="15"/>
  <c r="X221" i="15"/>
  <c r="X222" i="15"/>
  <c r="X223" i="15"/>
  <c r="X224" i="15"/>
  <c r="X225" i="15"/>
  <c r="X226" i="15"/>
  <c r="X227" i="15"/>
  <c r="X228" i="15"/>
  <c r="X229" i="15"/>
  <c r="X230" i="15"/>
  <c r="X231" i="15"/>
  <c r="X232" i="15"/>
  <c r="X233" i="15"/>
  <c r="X234" i="15"/>
  <c r="X235" i="15"/>
  <c r="X236" i="15"/>
  <c r="X237" i="15"/>
  <c r="X238" i="15"/>
  <c r="X239" i="15"/>
  <c r="X240" i="15"/>
  <c r="X241" i="15"/>
  <c r="X242" i="15"/>
  <c r="X243" i="15"/>
  <c r="X244" i="15"/>
  <c r="X245" i="15"/>
  <c r="X246" i="15"/>
  <c r="X247" i="15"/>
  <c r="X248" i="15"/>
  <c r="X249" i="15"/>
  <c r="X250" i="15"/>
  <c r="X251" i="15"/>
  <c r="X252" i="15"/>
  <c r="X253" i="15"/>
  <c r="X254" i="15"/>
  <c r="X255" i="15"/>
  <c r="X256" i="15"/>
  <c r="X257" i="15"/>
  <c r="X258" i="15"/>
  <c r="X259" i="15"/>
  <c r="X260" i="15"/>
  <c r="X261" i="15"/>
  <c r="X262" i="15"/>
  <c r="X263" i="15"/>
  <c r="X264" i="15"/>
  <c r="X265" i="15"/>
  <c r="X266" i="15"/>
  <c r="X267" i="15"/>
  <c r="X268" i="15"/>
  <c r="X269" i="15"/>
  <c r="X270" i="15"/>
  <c r="X271" i="15"/>
  <c r="X272" i="15"/>
  <c r="X273" i="15"/>
  <c r="X274" i="15"/>
  <c r="X275" i="15"/>
  <c r="X276" i="15"/>
  <c r="X277" i="15"/>
  <c r="X278" i="15"/>
  <c r="X279" i="15"/>
  <c r="X280" i="15"/>
  <c r="X281" i="15"/>
  <c r="X282" i="15"/>
  <c r="X283" i="15"/>
  <c r="X284" i="15"/>
  <c r="X285" i="15"/>
  <c r="X286" i="15"/>
  <c r="X287" i="15"/>
  <c r="X288" i="15"/>
  <c r="X289" i="15"/>
  <c r="X290" i="15"/>
  <c r="X291" i="15"/>
  <c r="X292" i="15"/>
  <c r="X293" i="15"/>
  <c r="X294" i="15"/>
  <c r="X295" i="15"/>
  <c r="X296" i="15"/>
  <c r="X297" i="15"/>
  <c r="X298" i="15"/>
  <c r="X299" i="15"/>
  <c r="X300" i="15"/>
  <c r="X301" i="15"/>
  <c r="X302" i="15"/>
  <c r="X303" i="15"/>
  <c r="X304" i="15"/>
  <c r="X305" i="15"/>
  <c r="X306" i="15"/>
  <c r="X307" i="15"/>
  <c r="X308" i="15"/>
  <c r="X309" i="15"/>
  <c r="X310" i="15"/>
  <c r="X311" i="15"/>
  <c r="X312" i="15"/>
  <c r="X313" i="15"/>
  <c r="X314" i="15"/>
  <c r="X315" i="15"/>
  <c r="X316" i="15"/>
  <c r="X317" i="15"/>
  <c r="X318" i="15"/>
  <c r="X319" i="15"/>
  <c r="X320" i="15"/>
  <c r="X321" i="15"/>
  <c r="X322" i="15"/>
  <c r="X323" i="15"/>
  <c r="X324" i="15"/>
  <c r="X325" i="15"/>
  <c r="X326" i="15"/>
  <c r="X327" i="15"/>
  <c r="X328" i="15"/>
  <c r="X329" i="15"/>
  <c r="X330" i="15"/>
  <c r="X331" i="15"/>
  <c r="X332" i="15"/>
  <c r="X333" i="15"/>
  <c r="X334" i="15"/>
  <c r="X335" i="15"/>
  <c r="X336" i="15"/>
  <c r="X337" i="15"/>
  <c r="X338" i="15"/>
  <c r="X339" i="15"/>
  <c r="X340" i="15"/>
  <c r="X341" i="15"/>
  <c r="X342" i="15"/>
  <c r="X343" i="15"/>
  <c r="X344" i="15"/>
  <c r="X345" i="15"/>
  <c r="X346" i="15"/>
  <c r="X347" i="15"/>
  <c r="X348" i="15"/>
  <c r="X349" i="15"/>
  <c r="X350" i="15"/>
  <c r="X351" i="15"/>
  <c r="X352" i="15"/>
  <c r="X353" i="15"/>
  <c r="X354" i="15"/>
  <c r="X355" i="15"/>
  <c r="X356" i="15"/>
  <c r="X357" i="15"/>
  <c r="X358" i="15"/>
  <c r="X359" i="15"/>
  <c r="X360" i="15"/>
  <c r="X361" i="15"/>
  <c r="X362" i="15"/>
  <c r="X363" i="15"/>
  <c r="X364" i="15"/>
  <c r="X365" i="15"/>
  <c r="X366" i="15"/>
  <c r="X367" i="15"/>
  <c r="X368" i="15"/>
  <c r="X369" i="15"/>
  <c r="X370" i="15"/>
  <c r="X371" i="15"/>
  <c r="X372" i="15"/>
  <c r="X373" i="15"/>
  <c r="X374" i="15"/>
  <c r="X375" i="15"/>
  <c r="X376" i="15"/>
  <c r="X377" i="15"/>
  <c r="X378" i="15"/>
  <c r="X379" i="15"/>
  <c r="X380" i="15"/>
  <c r="X381" i="15"/>
  <c r="X382" i="15"/>
  <c r="X383" i="15"/>
  <c r="X384" i="15"/>
  <c r="X385" i="15"/>
  <c r="X386" i="15"/>
  <c r="X387" i="15"/>
  <c r="X388" i="15"/>
  <c r="X389" i="15"/>
  <c r="X390" i="15"/>
  <c r="X391" i="15"/>
  <c r="X392" i="15"/>
  <c r="X393" i="15"/>
  <c r="X394" i="15"/>
  <c r="X395" i="15"/>
  <c r="X396" i="15"/>
  <c r="X397" i="15"/>
  <c r="X398" i="15"/>
  <c r="X399" i="15"/>
  <c r="X400" i="15"/>
  <c r="X401" i="15"/>
  <c r="X402" i="15"/>
  <c r="X403" i="15"/>
  <c r="X404" i="15"/>
  <c r="X405" i="15"/>
  <c r="X406" i="15"/>
  <c r="X407" i="15"/>
  <c r="X408" i="15"/>
  <c r="X3" i="15"/>
  <c r="W4" i="15"/>
  <c r="W5" i="15"/>
  <c r="W6" i="15"/>
  <c r="W7" i="15"/>
  <c r="W8"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W208" i="15"/>
  <c r="W209" i="15"/>
  <c r="W210" i="15"/>
  <c r="W211" i="15"/>
  <c r="W212" i="15"/>
  <c r="W213" i="15"/>
  <c r="W214" i="15"/>
  <c r="W215" i="15"/>
  <c r="W216" i="15"/>
  <c r="W217" i="15"/>
  <c r="W218" i="15"/>
  <c r="W219" i="15"/>
  <c r="W220" i="15"/>
  <c r="W221" i="15"/>
  <c r="W222" i="15"/>
  <c r="W223" i="15"/>
  <c r="W224" i="15"/>
  <c r="W225" i="15"/>
  <c r="W226" i="15"/>
  <c r="W227" i="15"/>
  <c r="W228" i="15"/>
  <c r="W229" i="15"/>
  <c r="W230" i="15"/>
  <c r="W231" i="15"/>
  <c r="W232" i="15"/>
  <c r="W233" i="15"/>
  <c r="W234" i="15"/>
  <c r="W235" i="15"/>
  <c r="W236" i="15"/>
  <c r="W237" i="15"/>
  <c r="W238" i="15"/>
  <c r="W239" i="15"/>
  <c r="W240" i="15"/>
  <c r="W241" i="15"/>
  <c r="W242" i="15"/>
  <c r="W243" i="15"/>
  <c r="W244" i="15"/>
  <c r="W245" i="15"/>
  <c r="W246" i="15"/>
  <c r="W247" i="15"/>
  <c r="W248" i="15"/>
  <c r="W249" i="15"/>
  <c r="W250" i="15"/>
  <c r="W251" i="15"/>
  <c r="W252" i="15"/>
  <c r="W253" i="15"/>
  <c r="W254" i="15"/>
  <c r="W255" i="15"/>
  <c r="W256" i="15"/>
  <c r="W257" i="15"/>
  <c r="W258" i="15"/>
  <c r="W259" i="15"/>
  <c r="W260" i="15"/>
  <c r="W261" i="15"/>
  <c r="W262" i="15"/>
  <c r="W263" i="15"/>
  <c r="W264" i="15"/>
  <c r="W265" i="15"/>
  <c r="W266" i="15"/>
  <c r="W267" i="15"/>
  <c r="W268" i="15"/>
  <c r="W269" i="15"/>
  <c r="W270" i="15"/>
  <c r="W271" i="15"/>
  <c r="W272" i="15"/>
  <c r="W273" i="15"/>
  <c r="W274" i="15"/>
  <c r="W275" i="15"/>
  <c r="W276" i="15"/>
  <c r="W277" i="15"/>
  <c r="W278" i="15"/>
  <c r="W279" i="15"/>
  <c r="W280" i="15"/>
  <c r="W281" i="15"/>
  <c r="W282" i="15"/>
  <c r="W283" i="15"/>
  <c r="W284" i="15"/>
  <c r="W285" i="15"/>
  <c r="W286" i="15"/>
  <c r="W287" i="15"/>
  <c r="W288" i="15"/>
  <c r="W289" i="15"/>
  <c r="W290" i="15"/>
  <c r="W291" i="15"/>
  <c r="W292" i="15"/>
  <c r="W293" i="15"/>
  <c r="W294" i="15"/>
  <c r="W295" i="15"/>
  <c r="W296" i="15"/>
  <c r="W297" i="15"/>
  <c r="W298" i="15"/>
  <c r="W299" i="15"/>
  <c r="W300" i="15"/>
  <c r="W301" i="15"/>
  <c r="W302" i="15"/>
  <c r="W303" i="15"/>
  <c r="W304" i="15"/>
  <c r="W305" i="15"/>
  <c r="W306" i="15"/>
  <c r="W307" i="15"/>
  <c r="W308" i="15"/>
  <c r="W309" i="15"/>
  <c r="W310" i="15"/>
  <c r="W311" i="15"/>
  <c r="W312" i="15"/>
  <c r="W313" i="15"/>
  <c r="W314" i="15"/>
  <c r="W315" i="15"/>
  <c r="W316" i="15"/>
  <c r="W317" i="15"/>
  <c r="W318" i="15"/>
  <c r="W319" i="15"/>
  <c r="W320" i="15"/>
  <c r="W321" i="15"/>
  <c r="W322" i="15"/>
  <c r="W323" i="15"/>
  <c r="W324" i="15"/>
  <c r="W325" i="15"/>
  <c r="W326" i="15"/>
  <c r="W327" i="15"/>
  <c r="W328" i="15"/>
  <c r="W329" i="15"/>
  <c r="W330" i="15"/>
  <c r="W331" i="15"/>
  <c r="W332" i="15"/>
  <c r="W333" i="15"/>
  <c r="W334" i="15"/>
  <c r="W335" i="15"/>
  <c r="W336" i="15"/>
  <c r="W337" i="15"/>
  <c r="W338" i="15"/>
  <c r="W339" i="15"/>
  <c r="W340" i="15"/>
  <c r="W341" i="15"/>
  <c r="W342" i="15"/>
  <c r="W343" i="15"/>
  <c r="W344" i="15"/>
  <c r="W345" i="15"/>
  <c r="W346" i="15"/>
  <c r="W347" i="15"/>
  <c r="W348" i="15"/>
  <c r="W349" i="15"/>
  <c r="W350" i="15"/>
  <c r="W351" i="15"/>
  <c r="W352" i="15"/>
  <c r="W353" i="15"/>
  <c r="W354" i="15"/>
  <c r="W355" i="15"/>
  <c r="W356" i="15"/>
  <c r="W357" i="15"/>
  <c r="W358" i="15"/>
  <c r="W359" i="15"/>
  <c r="W360" i="15"/>
  <c r="W361" i="15"/>
  <c r="W362" i="15"/>
  <c r="W363" i="15"/>
  <c r="W364" i="15"/>
  <c r="W365" i="15"/>
  <c r="W366" i="15"/>
  <c r="W367" i="15"/>
  <c r="W368" i="15"/>
  <c r="W369" i="15"/>
  <c r="W370" i="15"/>
  <c r="W371" i="15"/>
  <c r="W372" i="15"/>
  <c r="W373" i="15"/>
  <c r="W374" i="15"/>
  <c r="W375" i="15"/>
  <c r="W376" i="15"/>
  <c r="W377" i="15"/>
  <c r="W378" i="15"/>
  <c r="W379" i="15"/>
  <c r="W380" i="15"/>
  <c r="W381" i="15"/>
  <c r="W382" i="15"/>
  <c r="W383" i="15"/>
  <c r="W384" i="15"/>
  <c r="W385" i="15"/>
  <c r="W386" i="15"/>
  <c r="W387" i="15"/>
  <c r="W388" i="15"/>
  <c r="W389" i="15"/>
  <c r="W390" i="15"/>
  <c r="W391" i="15"/>
  <c r="W392" i="15"/>
  <c r="W393" i="15"/>
  <c r="W394" i="15"/>
  <c r="W395" i="15"/>
  <c r="W396" i="15"/>
  <c r="W397" i="15"/>
  <c r="W398" i="15"/>
  <c r="W399" i="15"/>
  <c r="W400" i="15"/>
  <c r="W401" i="15"/>
  <c r="W402" i="15"/>
  <c r="W403" i="15"/>
  <c r="W404" i="15"/>
  <c r="W405" i="15"/>
  <c r="W406" i="15"/>
  <c r="W407" i="15"/>
  <c r="W408" i="15"/>
  <c r="W3" i="15"/>
  <c r="V4" i="15"/>
  <c r="V5" i="15"/>
  <c r="V6" i="15"/>
  <c r="V7" i="15"/>
  <c r="V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3" i="15"/>
  <c r="U4" i="15"/>
  <c r="U5" i="15"/>
  <c r="U6" i="15"/>
  <c r="U7" i="15"/>
  <c r="U8" i="15"/>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196" i="15"/>
  <c r="U197" i="15"/>
  <c r="U198" i="15"/>
  <c r="U199" i="15"/>
  <c r="U200" i="15"/>
  <c r="U201" i="15"/>
  <c r="U202" i="15"/>
  <c r="U203" i="15"/>
  <c r="U204" i="15"/>
  <c r="U205" i="15"/>
  <c r="U206" i="15"/>
  <c r="U207" i="15"/>
  <c r="U208" i="15"/>
  <c r="U209" i="15"/>
  <c r="U210" i="15"/>
  <c r="U211" i="15"/>
  <c r="U212" i="15"/>
  <c r="U213" i="15"/>
  <c r="U214" i="15"/>
  <c r="U215" i="15"/>
  <c r="U216" i="15"/>
  <c r="U217" i="15"/>
  <c r="U218" i="15"/>
  <c r="U219" i="15"/>
  <c r="U220" i="15"/>
  <c r="U221" i="15"/>
  <c r="U222" i="15"/>
  <c r="U223" i="15"/>
  <c r="U224" i="15"/>
  <c r="U225" i="15"/>
  <c r="U226" i="15"/>
  <c r="U227" i="15"/>
  <c r="U228" i="15"/>
  <c r="U229" i="15"/>
  <c r="U230" i="15"/>
  <c r="U231" i="15"/>
  <c r="U232" i="15"/>
  <c r="U233" i="15"/>
  <c r="U234" i="15"/>
  <c r="U235" i="15"/>
  <c r="U236" i="15"/>
  <c r="U237" i="15"/>
  <c r="U238" i="15"/>
  <c r="U239" i="15"/>
  <c r="U240" i="15"/>
  <c r="U241" i="15"/>
  <c r="U242" i="15"/>
  <c r="U243" i="15"/>
  <c r="U244" i="15"/>
  <c r="U245" i="15"/>
  <c r="U246" i="15"/>
  <c r="U247" i="15"/>
  <c r="U248" i="15"/>
  <c r="U249" i="15"/>
  <c r="U250" i="15"/>
  <c r="U251" i="15"/>
  <c r="U252" i="15"/>
  <c r="U253" i="15"/>
  <c r="U254" i="15"/>
  <c r="U255" i="15"/>
  <c r="U256" i="15"/>
  <c r="U257" i="15"/>
  <c r="U258" i="15"/>
  <c r="U259" i="15"/>
  <c r="U260" i="15"/>
  <c r="U261" i="15"/>
  <c r="U262" i="15"/>
  <c r="U263" i="15"/>
  <c r="U264" i="15"/>
  <c r="U265" i="15"/>
  <c r="U266" i="15"/>
  <c r="U267" i="15"/>
  <c r="U268" i="15"/>
  <c r="U269" i="15"/>
  <c r="U270" i="15"/>
  <c r="U271" i="15"/>
  <c r="U272" i="15"/>
  <c r="U273" i="15"/>
  <c r="U274" i="15"/>
  <c r="U275" i="15"/>
  <c r="U276" i="15"/>
  <c r="U277" i="15"/>
  <c r="U278" i="15"/>
  <c r="U279" i="15"/>
  <c r="U280" i="15"/>
  <c r="U281" i="15"/>
  <c r="U282" i="15"/>
  <c r="U283" i="15"/>
  <c r="U284" i="15"/>
  <c r="U285" i="15"/>
  <c r="U286" i="15"/>
  <c r="U287" i="15"/>
  <c r="U288" i="15"/>
  <c r="U289" i="15"/>
  <c r="U290" i="15"/>
  <c r="U291" i="15"/>
  <c r="U292" i="15"/>
  <c r="U293" i="15"/>
  <c r="U294" i="15"/>
  <c r="U295" i="15"/>
  <c r="U296" i="15"/>
  <c r="U297" i="15"/>
  <c r="U298" i="15"/>
  <c r="U299" i="15"/>
  <c r="U300" i="15"/>
  <c r="U301" i="15"/>
  <c r="U302" i="15"/>
  <c r="U303" i="15"/>
  <c r="U304" i="15"/>
  <c r="U305" i="15"/>
  <c r="U306" i="15"/>
  <c r="U307" i="15"/>
  <c r="U308" i="15"/>
  <c r="U309" i="15"/>
  <c r="U310" i="15"/>
  <c r="U311" i="15"/>
  <c r="U312" i="15"/>
  <c r="U313" i="15"/>
  <c r="U314" i="15"/>
  <c r="U315" i="15"/>
  <c r="U316" i="15"/>
  <c r="U317" i="15"/>
  <c r="U318" i="15"/>
  <c r="U319" i="15"/>
  <c r="U320" i="15"/>
  <c r="U321" i="15"/>
  <c r="U322" i="15"/>
  <c r="U323" i="15"/>
  <c r="U324" i="15"/>
  <c r="U325" i="15"/>
  <c r="U326" i="15"/>
  <c r="U327" i="15"/>
  <c r="U328" i="15"/>
  <c r="U329" i="15"/>
  <c r="U330" i="15"/>
  <c r="U331" i="15"/>
  <c r="U332" i="15"/>
  <c r="U333" i="15"/>
  <c r="U334" i="15"/>
  <c r="U335" i="15"/>
  <c r="U336" i="15"/>
  <c r="U337" i="15"/>
  <c r="U338" i="15"/>
  <c r="U339" i="15"/>
  <c r="U340" i="15"/>
  <c r="U341" i="15"/>
  <c r="U342" i="15"/>
  <c r="U343" i="15"/>
  <c r="U344" i="15"/>
  <c r="U345" i="15"/>
  <c r="U346" i="15"/>
  <c r="U347" i="15"/>
  <c r="U348" i="15"/>
  <c r="U349" i="15"/>
  <c r="U350" i="15"/>
  <c r="U351" i="15"/>
  <c r="U352" i="15"/>
  <c r="U353" i="15"/>
  <c r="U354" i="15"/>
  <c r="U355" i="15"/>
  <c r="U356" i="15"/>
  <c r="U357" i="15"/>
  <c r="U358" i="15"/>
  <c r="U359" i="15"/>
  <c r="U360" i="15"/>
  <c r="U361" i="15"/>
  <c r="U362" i="15"/>
  <c r="U363" i="15"/>
  <c r="U364" i="15"/>
  <c r="U365" i="15"/>
  <c r="U366" i="15"/>
  <c r="U367" i="15"/>
  <c r="U368" i="15"/>
  <c r="U369" i="15"/>
  <c r="U370" i="15"/>
  <c r="U371" i="15"/>
  <c r="U372" i="15"/>
  <c r="U373" i="15"/>
  <c r="U374" i="15"/>
  <c r="U375" i="15"/>
  <c r="U376" i="15"/>
  <c r="U377" i="15"/>
  <c r="U378" i="15"/>
  <c r="U379" i="15"/>
  <c r="U380" i="15"/>
  <c r="U381" i="15"/>
  <c r="U382" i="15"/>
  <c r="U383" i="15"/>
  <c r="U384" i="15"/>
  <c r="U385" i="15"/>
  <c r="U386" i="15"/>
  <c r="U387" i="15"/>
  <c r="U388" i="15"/>
  <c r="U389" i="15"/>
  <c r="U390" i="15"/>
  <c r="U391" i="15"/>
  <c r="U392" i="15"/>
  <c r="U393" i="15"/>
  <c r="U394" i="15"/>
  <c r="U395" i="15"/>
  <c r="U396" i="15"/>
  <c r="U397" i="15"/>
  <c r="U398" i="15"/>
  <c r="U399" i="15"/>
  <c r="U400" i="15"/>
  <c r="U401" i="15"/>
  <c r="U402" i="15"/>
  <c r="U403" i="15"/>
  <c r="U404" i="15"/>
  <c r="U405" i="15"/>
  <c r="U406" i="15"/>
  <c r="U407" i="15"/>
  <c r="U408" i="15"/>
  <c r="U3" i="15"/>
  <c r="T4" i="15"/>
  <c r="T5" i="15"/>
  <c r="T6" i="15"/>
  <c r="T7" i="15"/>
  <c r="T8" i="15"/>
  <c r="T9" i="15"/>
  <c r="T10" i="15"/>
  <c r="T11" i="15"/>
  <c r="T12" i="15"/>
  <c r="T13" i="15"/>
  <c r="T14" i="15"/>
  <c r="T15" i="15"/>
  <c r="T16" i="15"/>
  <c r="T17" i="15"/>
  <c r="T18" i="15"/>
  <c r="T19" i="15"/>
  <c r="T20" i="15"/>
  <c r="T21" i="15"/>
  <c r="T22" i="15"/>
  <c r="T23" i="15"/>
  <c r="T24" i="15"/>
  <c r="T25" i="15"/>
  <c r="T26" i="15"/>
  <c r="T27" i="15"/>
  <c r="T28" i="15"/>
  <c r="T29" i="15"/>
  <c r="T30" i="15"/>
  <c r="T31" i="15"/>
  <c r="T32" i="15"/>
  <c r="T33" i="15"/>
  <c r="T34" i="15"/>
  <c r="T35" i="15"/>
  <c r="T36" i="15"/>
  <c r="T37" i="15"/>
  <c r="T38" i="15"/>
  <c r="T39" i="15"/>
  <c r="T40" i="15"/>
  <c r="T41" i="15"/>
  <c r="T42" i="15"/>
  <c r="T43" i="15"/>
  <c r="T44" i="15"/>
  <c r="T45" i="15"/>
  <c r="T46" i="15"/>
  <c r="T47" i="15"/>
  <c r="T48" i="15"/>
  <c r="T49" i="15"/>
  <c r="T50" i="15"/>
  <c r="T51" i="15"/>
  <c r="T52" i="15"/>
  <c r="T53" i="15"/>
  <c r="T54" i="15"/>
  <c r="T55" i="15"/>
  <c r="T56" i="15"/>
  <c r="T57" i="15"/>
  <c r="T58" i="15"/>
  <c r="T59" i="15"/>
  <c r="T60" i="15"/>
  <c r="T61" i="15"/>
  <c r="T62" i="15"/>
  <c r="T63" i="15"/>
  <c r="T64" i="15"/>
  <c r="T65" i="15"/>
  <c r="T66" i="15"/>
  <c r="T67" i="15"/>
  <c r="T68" i="15"/>
  <c r="T69" i="15"/>
  <c r="T70" i="15"/>
  <c r="T71" i="15"/>
  <c r="T72" i="15"/>
  <c r="T73" i="15"/>
  <c r="T74" i="15"/>
  <c r="T75" i="15"/>
  <c r="T76" i="15"/>
  <c r="T77" i="15"/>
  <c r="T78" i="15"/>
  <c r="T79" i="15"/>
  <c r="T80" i="15"/>
  <c r="T81" i="15"/>
  <c r="T82" i="15"/>
  <c r="T83" i="15"/>
  <c r="T84" i="15"/>
  <c r="T85" i="15"/>
  <c r="T86" i="15"/>
  <c r="T87" i="15"/>
  <c r="T88" i="15"/>
  <c r="T89" i="15"/>
  <c r="T90" i="15"/>
  <c r="T91" i="15"/>
  <c r="T92" i="15"/>
  <c r="T93" i="15"/>
  <c r="T94" i="15"/>
  <c r="T95" i="15"/>
  <c r="T96" i="15"/>
  <c r="T97" i="15"/>
  <c r="T98" i="15"/>
  <c r="T99" i="15"/>
  <c r="T100" i="15"/>
  <c r="T101" i="15"/>
  <c r="T102" i="15"/>
  <c r="T103" i="15"/>
  <c r="T104" i="15"/>
  <c r="T105" i="15"/>
  <c r="T106" i="15"/>
  <c r="T107" i="15"/>
  <c r="T108" i="15"/>
  <c r="T109" i="15"/>
  <c r="T110" i="15"/>
  <c r="T111" i="15"/>
  <c r="T112" i="15"/>
  <c r="T113" i="15"/>
  <c r="T114" i="15"/>
  <c r="T115" i="15"/>
  <c r="T116" i="15"/>
  <c r="T117" i="15"/>
  <c r="T118" i="15"/>
  <c r="T119" i="15"/>
  <c r="T120" i="15"/>
  <c r="T121" i="15"/>
  <c r="T122" i="15"/>
  <c r="T123" i="15"/>
  <c r="T124" i="15"/>
  <c r="T125" i="15"/>
  <c r="T126" i="15"/>
  <c r="T127" i="15"/>
  <c r="T128" i="15"/>
  <c r="T129" i="15"/>
  <c r="T130" i="15"/>
  <c r="T131" i="15"/>
  <c r="T132" i="15"/>
  <c r="T133" i="15"/>
  <c r="T134" i="15"/>
  <c r="T135" i="15"/>
  <c r="T136" i="15"/>
  <c r="T137" i="15"/>
  <c r="T138" i="15"/>
  <c r="T139" i="15"/>
  <c r="T140" i="15"/>
  <c r="T141" i="15"/>
  <c r="T142" i="15"/>
  <c r="T143" i="15"/>
  <c r="T144" i="15"/>
  <c r="T145" i="15"/>
  <c r="T146" i="15"/>
  <c r="T147" i="15"/>
  <c r="T148" i="15"/>
  <c r="T149" i="15"/>
  <c r="T150" i="15"/>
  <c r="T151" i="15"/>
  <c r="T152" i="15"/>
  <c r="T153" i="15"/>
  <c r="T154" i="15"/>
  <c r="T155" i="15"/>
  <c r="T156" i="15"/>
  <c r="T157" i="15"/>
  <c r="T158" i="15"/>
  <c r="T159" i="15"/>
  <c r="T160" i="15"/>
  <c r="T161" i="15"/>
  <c r="T162" i="15"/>
  <c r="T163" i="15"/>
  <c r="T164" i="15"/>
  <c r="T165" i="15"/>
  <c r="T166" i="15"/>
  <c r="T167" i="15"/>
  <c r="T168" i="15"/>
  <c r="T169" i="15"/>
  <c r="T170" i="15"/>
  <c r="T171" i="15"/>
  <c r="T172" i="15"/>
  <c r="T173" i="15"/>
  <c r="T174" i="15"/>
  <c r="T175" i="15"/>
  <c r="T176" i="15"/>
  <c r="T177" i="15"/>
  <c r="T178" i="15"/>
  <c r="T179" i="15"/>
  <c r="T180" i="15"/>
  <c r="T181" i="15"/>
  <c r="T182" i="15"/>
  <c r="T183" i="15"/>
  <c r="T184" i="15"/>
  <c r="T185" i="15"/>
  <c r="T186" i="15"/>
  <c r="T187" i="15"/>
  <c r="T188" i="15"/>
  <c r="T189" i="15"/>
  <c r="T190" i="15"/>
  <c r="T191" i="15"/>
  <c r="T192" i="15"/>
  <c r="T193" i="15"/>
  <c r="T194" i="15"/>
  <c r="T195" i="15"/>
  <c r="T196" i="15"/>
  <c r="T197" i="15"/>
  <c r="T198" i="15"/>
  <c r="T199" i="15"/>
  <c r="T200" i="15"/>
  <c r="T201" i="15"/>
  <c r="T202" i="15"/>
  <c r="T203" i="15"/>
  <c r="T204" i="15"/>
  <c r="T205" i="15"/>
  <c r="T206" i="15"/>
  <c r="T207" i="15"/>
  <c r="T208" i="15"/>
  <c r="T209" i="15"/>
  <c r="T210" i="15"/>
  <c r="T211" i="15"/>
  <c r="T212" i="15"/>
  <c r="T213" i="15"/>
  <c r="T214" i="15"/>
  <c r="T215" i="15"/>
  <c r="T216" i="15"/>
  <c r="T217" i="15"/>
  <c r="T218" i="15"/>
  <c r="T219" i="15"/>
  <c r="T220" i="15"/>
  <c r="T221" i="15"/>
  <c r="T222" i="15"/>
  <c r="T223" i="15"/>
  <c r="T224" i="15"/>
  <c r="T225" i="15"/>
  <c r="T226" i="15"/>
  <c r="T227" i="15"/>
  <c r="T228" i="15"/>
  <c r="T229" i="15"/>
  <c r="T230" i="15"/>
  <c r="T231" i="15"/>
  <c r="T232" i="15"/>
  <c r="T233" i="15"/>
  <c r="T234" i="15"/>
  <c r="T235" i="15"/>
  <c r="T236" i="15"/>
  <c r="T237" i="15"/>
  <c r="T238" i="15"/>
  <c r="T239" i="15"/>
  <c r="T240" i="15"/>
  <c r="T241" i="15"/>
  <c r="T242" i="15"/>
  <c r="T243" i="15"/>
  <c r="T244" i="15"/>
  <c r="T245" i="15"/>
  <c r="T246" i="15"/>
  <c r="T247" i="15"/>
  <c r="T248" i="15"/>
  <c r="T249" i="15"/>
  <c r="T250" i="15"/>
  <c r="T251" i="15"/>
  <c r="T252" i="15"/>
  <c r="T253" i="15"/>
  <c r="T254" i="15"/>
  <c r="T255" i="15"/>
  <c r="T256" i="15"/>
  <c r="T257" i="15"/>
  <c r="T258" i="15"/>
  <c r="T259" i="15"/>
  <c r="T260" i="15"/>
  <c r="T261" i="15"/>
  <c r="T262" i="15"/>
  <c r="T263" i="15"/>
  <c r="T264" i="15"/>
  <c r="T265" i="15"/>
  <c r="T266" i="15"/>
  <c r="T267" i="15"/>
  <c r="T268" i="15"/>
  <c r="T269" i="15"/>
  <c r="T270" i="15"/>
  <c r="T271" i="15"/>
  <c r="T272" i="15"/>
  <c r="T273" i="15"/>
  <c r="T274" i="15"/>
  <c r="T275" i="15"/>
  <c r="T276" i="15"/>
  <c r="T277" i="15"/>
  <c r="T278" i="15"/>
  <c r="T279" i="15"/>
  <c r="T280" i="15"/>
  <c r="T281" i="15"/>
  <c r="T282" i="15"/>
  <c r="T283" i="15"/>
  <c r="T284" i="15"/>
  <c r="T285" i="15"/>
  <c r="T286" i="15"/>
  <c r="T287" i="15"/>
  <c r="T288" i="15"/>
  <c r="T289" i="15"/>
  <c r="T290" i="15"/>
  <c r="T291" i="15"/>
  <c r="T292" i="15"/>
  <c r="T293" i="15"/>
  <c r="T294" i="15"/>
  <c r="T295" i="15"/>
  <c r="T296" i="15"/>
  <c r="T297" i="15"/>
  <c r="T298" i="15"/>
  <c r="T299" i="15"/>
  <c r="T300" i="15"/>
  <c r="T301" i="15"/>
  <c r="T302" i="15"/>
  <c r="T303" i="15"/>
  <c r="T304" i="15"/>
  <c r="T305" i="15"/>
  <c r="T306" i="15"/>
  <c r="T307" i="15"/>
  <c r="T308" i="15"/>
  <c r="T309" i="15"/>
  <c r="T310" i="15"/>
  <c r="T311" i="15"/>
  <c r="T312" i="15"/>
  <c r="T313" i="15"/>
  <c r="T314" i="15"/>
  <c r="T315" i="15"/>
  <c r="T316" i="15"/>
  <c r="T317" i="15"/>
  <c r="T318" i="15"/>
  <c r="T319" i="15"/>
  <c r="T320" i="15"/>
  <c r="T321" i="15"/>
  <c r="T322" i="15"/>
  <c r="T323" i="15"/>
  <c r="T324" i="15"/>
  <c r="T325" i="15"/>
  <c r="T326" i="15"/>
  <c r="T327" i="15"/>
  <c r="T328" i="15"/>
  <c r="T329" i="15"/>
  <c r="T330" i="15"/>
  <c r="T331" i="15"/>
  <c r="T332" i="15"/>
  <c r="T333" i="15"/>
  <c r="T334" i="15"/>
  <c r="T335" i="15"/>
  <c r="T336" i="15"/>
  <c r="T337" i="15"/>
  <c r="T338" i="15"/>
  <c r="T339" i="15"/>
  <c r="T340" i="15"/>
  <c r="T341" i="15"/>
  <c r="T342" i="15"/>
  <c r="T343" i="15"/>
  <c r="T344" i="15"/>
  <c r="T345" i="15"/>
  <c r="T346" i="15"/>
  <c r="T347" i="15"/>
  <c r="T348" i="15"/>
  <c r="T349" i="15"/>
  <c r="T350" i="15"/>
  <c r="T351" i="15"/>
  <c r="T352" i="15"/>
  <c r="T353" i="15"/>
  <c r="T354" i="15"/>
  <c r="T355" i="15"/>
  <c r="T356" i="15"/>
  <c r="T357" i="15"/>
  <c r="T358" i="15"/>
  <c r="T359" i="15"/>
  <c r="T360" i="15"/>
  <c r="T361" i="15"/>
  <c r="T362" i="15"/>
  <c r="T363" i="15"/>
  <c r="T364" i="15"/>
  <c r="T365" i="15"/>
  <c r="T366" i="15"/>
  <c r="T367" i="15"/>
  <c r="T368" i="15"/>
  <c r="T369" i="15"/>
  <c r="T370" i="15"/>
  <c r="T371" i="15"/>
  <c r="T372" i="15"/>
  <c r="T373" i="15"/>
  <c r="T374" i="15"/>
  <c r="T375" i="15"/>
  <c r="T376" i="15"/>
  <c r="T377" i="15"/>
  <c r="T378" i="15"/>
  <c r="T379" i="15"/>
  <c r="T380" i="15"/>
  <c r="T381" i="15"/>
  <c r="T382" i="15"/>
  <c r="T383" i="15"/>
  <c r="T384" i="15"/>
  <c r="T385" i="15"/>
  <c r="T386" i="15"/>
  <c r="T387" i="15"/>
  <c r="T388" i="15"/>
  <c r="T389" i="15"/>
  <c r="T390" i="15"/>
  <c r="T391" i="15"/>
  <c r="T392" i="15"/>
  <c r="T393" i="15"/>
  <c r="T394" i="15"/>
  <c r="T395" i="15"/>
  <c r="T396" i="15"/>
  <c r="T397" i="15"/>
  <c r="T398" i="15"/>
  <c r="T399" i="15"/>
  <c r="T400" i="15"/>
  <c r="T401" i="15"/>
  <c r="T402" i="15"/>
  <c r="T403" i="15"/>
  <c r="T404" i="15"/>
  <c r="T405" i="15"/>
  <c r="T406" i="15"/>
  <c r="T407" i="15"/>
  <c r="T408" i="15"/>
  <c r="T3" i="15"/>
  <c r="S4" i="15"/>
  <c r="S5" i="15"/>
  <c r="S6" i="15"/>
  <c r="S7" i="15"/>
  <c r="S8" i="15"/>
  <c r="S9" i="15"/>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73" i="15"/>
  <c r="S74" i="15"/>
  <c r="S75" i="15"/>
  <c r="S76" i="15"/>
  <c r="S77" i="15"/>
  <c r="S78" i="15"/>
  <c r="S79" i="15"/>
  <c r="S80" i="15"/>
  <c r="S81" i="15"/>
  <c r="S82" i="15"/>
  <c r="S83" i="15"/>
  <c r="S84" i="15"/>
  <c r="S85" i="15"/>
  <c r="S86" i="15"/>
  <c r="S87" i="15"/>
  <c r="S88" i="15"/>
  <c r="S89" i="15"/>
  <c r="S90" i="15"/>
  <c r="S91" i="15"/>
  <c r="S92" i="15"/>
  <c r="S93" i="15"/>
  <c r="S94" i="15"/>
  <c r="S95" i="15"/>
  <c r="S96" i="15"/>
  <c r="S97" i="15"/>
  <c r="S98" i="15"/>
  <c r="S99" i="15"/>
  <c r="S100" i="15"/>
  <c r="S101" i="15"/>
  <c r="S102" i="15"/>
  <c r="S103" i="15"/>
  <c r="S104" i="15"/>
  <c r="S105" i="15"/>
  <c r="S106" i="15"/>
  <c r="S107" i="15"/>
  <c r="S108" i="15"/>
  <c r="S109" i="15"/>
  <c r="S110" i="15"/>
  <c r="S111" i="15"/>
  <c r="S112" i="15"/>
  <c r="S113" i="15"/>
  <c r="S114" i="15"/>
  <c r="S115" i="15"/>
  <c r="S116" i="15"/>
  <c r="S117" i="15"/>
  <c r="S118" i="15"/>
  <c r="S119" i="15"/>
  <c r="S120" i="15"/>
  <c r="S121" i="15"/>
  <c r="S122" i="15"/>
  <c r="S123" i="15"/>
  <c r="S124" i="15"/>
  <c r="S125" i="15"/>
  <c r="S126" i="15"/>
  <c r="S127" i="15"/>
  <c r="S128" i="15"/>
  <c r="S129" i="15"/>
  <c r="S130" i="15"/>
  <c r="S131" i="15"/>
  <c r="S132" i="15"/>
  <c r="S133" i="15"/>
  <c r="S134" i="15"/>
  <c r="S135" i="15"/>
  <c r="S136" i="15"/>
  <c r="S137" i="15"/>
  <c r="S138" i="15"/>
  <c r="S139" i="15"/>
  <c r="S140" i="15"/>
  <c r="S141" i="15"/>
  <c r="S142" i="15"/>
  <c r="S143" i="15"/>
  <c r="S144" i="15"/>
  <c r="S145" i="15"/>
  <c r="S146" i="15"/>
  <c r="S147" i="15"/>
  <c r="S148" i="15"/>
  <c r="S149" i="15"/>
  <c r="S150" i="15"/>
  <c r="S151" i="15"/>
  <c r="S152" i="15"/>
  <c r="S153" i="15"/>
  <c r="S154" i="15"/>
  <c r="S155" i="15"/>
  <c r="S156" i="15"/>
  <c r="S157" i="15"/>
  <c r="S158" i="15"/>
  <c r="S159" i="15"/>
  <c r="S160" i="15"/>
  <c r="S161" i="15"/>
  <c r="S162" i="15"/>
  <c r="S163" i="15"/>
  <c r="S164" i="15"/>
  <c r="S165" i="15"/>
  <c r="S166" i="15"/>
  <c r="S167" i="15"/>
  <c r="S168" i="15"/>
  <c r="S169" i="15"/>
  <c r="S170" i="15"/>
  <c r="S171" i="15"/>
  <c r="S172" i="15"/>
  <c r="S173" i="15"/>
  <c r="S174" i="15"/>
  <c r="S175" i="15"/>
  <c r="S176" i="15"/>
  <c r="S177" i="15"/>
  <c r="S178" i="15"/>
  <c r="S179" i="15"/>
  <c r="S180" i="15"/>
  <c r="S181" i="15"/>
  <c r="S182" i="15"/>
  <c r="S183" i="15"/>
  <c r="S184" i="15"/>
  <c r="S185" i="15"/>
  <c r="S186" i="15"/>
  <c r="S187" i="15"/>
  <c r="S188" i="15"/>
  <c r="S189" i="15"/>
  <c r="S190" i="15"/>
  <c r="S191" i="15"/>
  <c r="S192" i="15"/>
  <c r="S193" i="15"/>
  <c r="S194" i="15"/>
  <c r="S195" i="15"/>
  <c r="S196" i="15"/>
  <c r="S197" i="15"/>
  <c r="S198" i="15"/>
  <c r="S199" i="15"/>
  <c r="S200" i="15"/>
  <c r="S201" i="15"/>
  <c r="S202" i="15"/>
  <c r="S203" i="15"/>
  <c r="S204" i="15"/>
  <c r="S205" i="15"/>
  <c r="S206" i="15"/>
  <c r="S207" i="15"/>
  <c r="S208" i="15"/>
  <c r="S209" i="15"/>
  <c r="S210" i="15"/>
  <c r="S211" i="15"/>
  <c r="S212" i="15"/>
  <c r="S213" i="15"/>
  <c r="S214" i="15"/>
  <c r="S215" i="15"/>
  <c r="S216" i="15"/>
  <c r="S217" i="15"/>
  <c r="S218" i="15"/>
  <c r="S219" i="15"/>
  <c r="S220" i="15"/>
  <c r="S221" i="15"/>
  <c r="S222" i="15"/>
  <c r="S223" i="15"/>
  <c r="S224" i="15"/>
  <c r="S225" i="15"/>
  <c r="S226" i="15"/>
  <c r="S227" i="15"/>
  <c r="S228" i="15"/>
  <c r="S229" i="15"/>
  <c r="S230" i="15"/>
  <c r="S231" i="15"/>
  <c r="S232" i="15"/>
  <c r="S233" i="15"/>
  <c r="S234" i="15"/>
  <c r="S235" i="15"/>
  <c r="S236" i="15"/>
  <c r="S237" i="15"/>
  <c r="S238" i="15"/>
  <c r="S239" i="15"/>
  <c r="S240" i="15"/>
  <c r="S241" i="15"/>
  <c r="S242" i="15"/>
  <c r="S243" i="15"/>
  <c r="S244" i="15"/>
  <c r="S245" i="15"/>
  <c r="S246" i="15"/>
  <c r="S247" i="15"/>
  <c r="S248" i="15"/>
  <c r="S249" i="15"/>
  <c r="S250" i="15"/>
  <c r="S251" i="15"/>
  <c r="S252" i="15"/>
  <c r="S253" i="15"/>
  <c r="S254" i="15"/>
  <c r="S255" i="15"/>
  <c r="S256" i="15"/>
  <c r="S257" i="15"/>
  <c r="S258" i="15"/>
  <c r="S259" i="15"/>
  <c r="S260" i="15"/>
  <c r="S261" i="15"/>
  <c r="S262" i="15"/>
  <c r="S263" i="15"/>
  <c r="S264" i="15"/>
  <c r="S265" i="15"/>
  <c r="S266" i="15"/>
  <c r="S267" i="15"/>
  <c r="S268" i="15"/>
  <c r="S269" i="15"/>
  <c r="S270" i="15"/>
  <c r="S271" i="15"/>
  <c r="S272" i="15"/>
  <c r="S273" i="15"/>
  <c r="S274" i="15"/>
  <c r="S275" i="15"/>
  <c r="S276" i="15"/>
  <c r="S277" i="15"/>
  <c r="S278" i="15"/>
  <c r="S279" i="15"/>
  <c r="S280" i="15"/>
  <c r="S281" i="15"/>
  <c r="S282" i="15"/>
  <c r="S283" i="15"/>
  <c r="S284" i="15"/>
  <c r="S285" i="15"/>
  <c r="S286" i="15"/>
  <c r="S287" i="15"/>
  <c r="S288" i="15"/>
  <c r="S289" i="15"/>
  <c r="S290" i="15"/>
  <c r="S291" i="15"/>
  <c r="S292" i="15"/>
  <c r="S293" i="15"/>
  <c r="S294" i="15"/>
  <c r="S295" i="15"/>
  <c r="S296" i="15"/>
  <c r="S297" i="15"/>
  <c r="S298" i="15"/>
  <c r="S299" i="15"/>
  <c r="S300" i="15"/>
  <c r="S301" i="15"/>
  <c r="S302" i="15"/>
  <c r="S303" i="15"/>
  <c r="S304" i="15"/>
  <c r="S305" i="15"/>
  <c r="S306" i="15"/>
  <c r="S307" i="15"/>
  <c r="S308" i="15"/>
  <c r="S309" i="15"/>
  <c r="S310" i="15"/>
  <c r="S311" i="15"/>
  <c r="S312" i="15"/>
  <c r="S313" i="15"/>
  <c r="S314" i="15"/>
  <c r="S315" i="15"/>
  <c r="S316" i="15"/>
  <c r="S317" i="15"/>
  <c r="S318" i="15"/>
  <c r="S319" i="15"/>
  <c r="S320" i="15"/>
  <c r="S321" i="15"/>
  <c r="S322" i="15"/>
  <c r="S323" i="15"/>
  <c r="S324" i="15"/>
  <c r="S325" i="15"/>
  <c r="S326" i="15"/>
  <c r="S327" i="15"/>
  <c r="S328" i="15"/>
  <c r="S329" i="15"/>
  <c r="S330" i="15"/>
  <c r="S331" i="15"/>
  <c r="S332" i="15"/>
  <c r="S333" i="15"/>
  <c r="S334" i="15"/>
  <c r="S335" i="15"/>
  <c r="S336" i="15"/>
  <c r="S337" i="15"/>
  <c r="S338" i="15"/>
  <c r="S339" i="15"/>
  <c r="S340" i="15"/>
  <c r="S341" i="15"/>
  <c r="S342" i="15"/>
  <c r="S343" i="15"/>
  <c r="S344" i="15"/>
  <c r="S345" i="15"/>
  <c r="S346" i="15"/>
  <c r="S347" i="15"/>
  <c r="S348" i="15"/>
  <c r="S349" i="15"/>
  <c r="S350" i="15"/>
  <c r="S351" i="15"/>
  <c r="S352" i="15"/>
  <c r="S353" i="15"/>
  <c r="S354" i="15"/>
  <c r="S355" i="15"/>
  <c r="S356" i="15"/>
  <c r="S357" i="15"/>
  <c r="S358" i="15"/>
  <c r="S359" i="15"/>
  <c r="S360" i="15"/>
  <c r="S361" i="15"/>
  <c r="S362" i="15"/>
  <c r="S363" i="15"/>
  <c r="S364" i="15"/>
  <c r="S365" i="15"/>
  <c r="S366" i="15"/>
  <c r="S367" i="15"/>
  <c r="S368" i="15"/>
  <c r="S369" i="15"/>
  <c r="S370" i="15"/>
  <c r="S371" i="15"/>
  <c r="S372" i="15"/>
  <c r="S373" i="15"/>
  <c r="S374" i="15"/>
  <c r="S375" i="15"/>
  <c r="S376" i="15"/>
  <c r="S377" i="15"/>
  <c r="S378" i="15"/>
  <c r="S379" i="15"/>
  <c r="S380" i="15"/>
  <c r="S381" i="15"/>
  <c r="S382" i="15"/>
  <c r="S383" i="15"/>
  <c r="S384" i="15"/>
  <c r="S385" i="15"/>
  <c r="S386" i="15"/>
  <c r="S387" i="15"/>
  <c r="S388" i="15"/>
  <c r="S389" i="15"/>
  <c r="S390" i="15"/>
  <c r="S391" i="15"/>
  <c r="S392" i="15"/>
  <c r="S393" i="15"/>
  <c r="S394" i="15"/>
  <c r="S395" i="15"/>
  <c r="S396" i="15"/>
  <c r="S397" i="15"/>
  <c r="S398" i="15"/>
  <c r="S399" i="15"/>
  <c r="S400" i="15"/>
  <c r="S401" i="15"/>
  <c r="S402" i="15"/>
  <c r="S403" i="15"/>
  <c r="S404" i="15"/>
  <c r="S405" i="15"/>
  <c r="S406" i="15"/>
  <c r="S407" i="15"/>
  <c r="S408" i="15"/>
  <c r="S3" i="15"/>
  <c r="R4" i="15"/>
  <c r="R5" i="15"/>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R93" i="15"/>
  <c r="R94" i="15"/>
  <c r="R95" i="15"/>
  <c r="R96" i="15"/>
  <c r="R97" i="15"/>
  <c r="R98" i="15"/>
  <c r="R99" i="15"/>
  <c r="R100" i="15"/>
  <c r="R101" i="15"/>
  <c r="R102" i="15"/>
  <c r="R103" i="15"/>
  <c r="R104" i="15"/>
  <c r="R105" i="15"/>
  <c r="R106" i="15"/>
  <c r="R107" i="15"/>
  <c r="R108" i="15"/>
  <c r="R109" i="15"/>
  <c r="R110" i="15"/>
  <c r="R111" i="15"/>
  <c r="R112" i="15"/>
  <c r="R113" i="15"/>
  <c r="R114" i="15"/>
  <c r="R115" i="15"/>
  <c r="R116" i="15"/>
  <c r="R117" i="15"/>
  <c r="R118" i="15"/>
  <c r="R119" i="15"/>
  <c r="R120" i="15"/>
  <c r="R121" i="15"/>
  <c r="R122" i="15"/>
  <c r="R123" i="15"/>
  <c r="R124" i="15"/>
  <c r="R125" i="15"/>
  <c r="R126" i="15"/>
  <c r="R127" i="15"/>
  <c r="R128" i="15"/>
  <c r="R129" i="15"/>
  <c r="R130" i="15"/>
  <c r="R131" i="15"/>
  <c r="R132" i="15"/>
  <c r="R133" i="15"/>
  <c r="R134" i="15"/>
  <c r="R135" i="15"/>
  <c r="R136" i="15"/>
  <c r="R137" i="15"/>
  <c r="R138" i="15"/>
  <c r="R139" i="15"/>
  <c r="R140" i="15"/>
  <c r="R141" i="15"/>
  <c r="R142" i="15"/>
  <c r="R143" i="15"/>
  <c r="R144" i="15"/>
  <c r="R145" i="15"/>
  <c r="R146" i="15"/>
  <c r="R147" i="15"/>
  <c r="R148" i="15"/>
  <c r="R149" i="15"/>
  <c r="R150" i="15"/>
  <c r="R151" i="15"/>
  <c r="R152" i="15"/>
  <c r="R153" i="15"/>
  <c r="R154" i="15"/>
  <c r="R155" i="15"/>
  <c r="R156" i="15"/>
  <c r="R157" i="15"/>
  <c r="R158" i="15"/>
  <c r="R159" i="15"/>
  <c r="R160" i="15"/>
  <c r="R161" i="15"/>
  <c r="R162" i="15"/>
  <c r="R163" i="15"/>
  <c r="R164" i="15"/>
  <c r="R165" i="15"/>
  <c r="R166" i="15"/>
  <c r="R167" i="15"/>
  <c r="R168" i="15"/>
  <c r="R169" i="15"/>
  <c r="R170" i="15"/>
  <c r="R171" i="15"/>
  <c r="R172" i="15"/>
  <c r="R173" i="15"/>
  <c r="R174" i="15"/>
  <c r="R175" i="15"/>
  <c r="R176" i="15"/>
  <c r="R177" i="15"/>
  <c r="R178" i="15"/>
  <c r="R179" i="15"/>
  <c r="R180" i="15"/>
  <c r="R181" i="15"/>
  <c r="R182" i="15"/>
  <c r="R183" i="15"/>
  <c r="R184" i="15"/>
  <c r="R185" i="15"/>
  <c r="R186" i="15"/>
  <c r="R187" i="15"/>
  <c r="R188" i="15"/>
  <c r="R189" i="15"/>
  <c r="R190" i="15"/>
  <c r="R191" i="15"/>
  <c r="R192" i="15"/>
  <c r="R193" i="15"/>
  <c r="R194" i="15"/>
  <c r="R195" i="15"/>
  <c r="R196" i="15"/>
  <c r="R197" i="15"/>
  <c r="R198" i="15"/>
  <c r="R199" i="15"/>
  <c r="R200" i="15"/>
  <c r="R201" i="15"/>
  <c r="R202" i="15"/>
  <c r="R203" i="15"/>
  <c r="R204" i="15"/>
  <c r="R205" i="15"/>
  <c r="R206" i="15"/>
  <c r="R207" i="15"/>
  <c r="R208" i="15"/>
  <c r="R209" i="15"/>
  <c r="R210" i="15"/>
  <c r="R211" i="15"/>
  <c r="R212" i="15"/>
  <c r="R213" i="15"/>
  <c r="R214" i="15"/>
  <c r="R215" i="15"/>
  <c r="R216" i="15"/>
  <c r="R217" i="15"/>
  <c r="R218" i="15"/>
  <c r="R219" i="15"/>
  <c r="R220" i="15"/>
  <c r="R221" i="15"/>
  <c r="R222" i="15"/>
  <c r="R223" i="15"/>
  <c r="R224" i="15"/>
  <c r="R225" i="15"/>
  <c r="R226" i="15"/>
  <c r="R227" i="15"/>
  <c r="R228" i="15"/>
  <c r="R229" i="15"/>
  <c r="R230" i="15"/>
  <c r="R231" i="15"/>
  <c r="R232" i="15"/>
  <c r="R233" i="15"/>
  <c r="R234" i="15"/>
  <c r="R235" i="15"/>
  <c r="R236" i="15"/>
  <c r="R237" i="15"/>
  <c r="R238" i="15"/>
  <c r="R239" i="15"/>
  <c r="R240" i="15"/>
  <c r="R241" i="15"/>
  <c r="R242" i="15"/>
  <c r="R243" i="15"/>
  <c r="R244" i="15"/>
  <c r="R245" i="15"/>
  <c r="R246" i="15"/>
  <c r="R247" i="15"/>
  <c r="R248" i="15"/>
  <c r="R249" i="15"/>
  <c r="R250" i="15"/>
  <c r="R251" i="15"/>
  <c r="R252" i="15"/>
  <c r="R253" i="15"/>
  <c r="R254" i="15"/>
  <c r="R255" i="15"/>
  <c r="R256" i="15"/>
  <c r="R257" i="15"/>
  <c r="R258" i="15"/>
  <c r="R259" i="15"/>
  <c r="R260" i="15"/>
  <c r="R261" i="15"/>
  <c r="R262" i="15"/>
  <c r="R263" i="15"/>
  <c r="R264" i="15"/>
  <c r="R265" i="15"/>
  <c r="R266" i="15"/>
  <c r="R267" i="15"/>
  <c r="R268" i="15"/>
  <c r="R269" i="15"/>
  <c r="R270" i="15"/>
  <c r="R271" i="15"/>
  <c r="R272" i="15"/>
  <c r="R273" i="15"/>
  <c r="R274" i="15"/>
  <c r="R275" i="15"/>
  <c r="R276" i="15"/>
  <c r="R277" i="15"/>
  <c r="R278" i="15"/>
  <c r="R279" i="15"/>
  <c r="R280" i="15"/>
  <c r="R281" i="15"/>
  <c r="R282" i="15"/>
  <c r="R283" i="15"/>
  <c r="R284" i="15"/>
  <c r="R285" i="15"/>
  <c r="R286" i="15"/>
  <c r="R287" i="15"/>
  <c r="R288" i="15"/>
  <c r="R289" i="15"/>
  <c r="R290" i="15"/>
  <c r="R291" i="15"/>
  <c r="R292" i="15"/>
  <c r="R293" i="15"/>
  <c r="R294" i="15"/>
  <c r="R295" i="15"/>
  <c r="R296" i="15"/>
  <c r="R297" i="15"/>
  <c r="R298" i="15"/>
  <c r="R299" i="15"/>
  <c r="R300" i="15"/>
  <c r="R301" i="15"/>
  <c r="R302" i="15"/>
  <c r="R303" i="15"/>
  <c r="R304" i="15"/>
  <c r="R305" i="15"/>
  <c r="R306" i="15"/>
  <c r="R307" i="15"/>
  <c r="R308" i="15"/>
  <c r="R309" i="15"/>
  <c r="R310" i="15"/>
  <c r="R311" i="15"/>
  <c r="R312" i="15"/>
  <c r="R313" i="15"/>
  <c r="R314" i="15"/>
  <c r="R315" i="15"/>
  <c r="R316" i="15"/>
  <c r="R317" i="15"/>
  <c r="R318" i="15"/>
  <c r="R319" i="15"/>
  <c r="R320" i="15"/>
  <c r="R321" i="15"/>
  <c r="R322" i="15"/>
  <c r="R323" i="15"/>
  <c r="R324" i="15"/>
  <c r="R325" i="15"/>
  <c r="R326" i="15"/>
  <c r="R327" i="15"/>
  <c r="R328" i="15"/>
  <c r="R329" i="15"/>
  <c r="R330" i="15"/>
  <c r="R331" i="15"/>
  <c r="R332" i="15"/>
  <c r="R333" i="15"/>
  <c r="R334" i="15"/>
  <c r="R335" i="15"/>
  <c r="R336" i="15"/>
  <c r="R337" i="15"/>
  <c r="R338" i="15"/>
  <c r="R339" i="15"/>
  <c r="R340" i="15"/>
  <c r="R341" i="15"/>
  <c r="R342" i="15"/>
  <c r="R343" i="15"/>
  <c r="R344" i="15"/>
  <c r="R345" i="15"/>
  <c r="R346" i="15"/>
  <c r="R347" i="15"/>
  <c r="R348" i="15"/>
  <c r="R349" i="15"/>
  <c r="R350" i="15"/>
  <c r="R351" i="15"/>
  <c r="R352" i="15"/>
  <c r="R353" i="15"/>
  <c r="R354" i="15"/>
  <c r="R355" i="15"/>
  <c r="R356" i="15"/>
  <c r="R357" i="15"/>
  <c r="R358" i="15"/>
  <c r="R359" i="15"/>
  <c r="R360" i="15"/>
  <c r="R361" i="15"/>
  <c r="R362" i="15"/>
  <c r="R363" i="15"/>
  <c r="R364" i="15"/>
  <c r="R365" i="15"/>
  <c r="R366" i="15"/>
  <c r="R367" i="15"/>
  <c r="R368" i="15"/>
  <c r="R369" i="15"/>
  <c r="R370" i="15"/>
  <c r="R371" i="15"/>
  <c r="R372" i="15"/>
  <c r="R373" i="15"/>
  <c r="R374" i="15"/>
  <c r="R375" i="15"/>
  <c r="R376" i="15"/>
  <c r="R377" i="15"/>
  <c r="R378" i="15"/>
  <c r="R379" i="15"/>
  <c r="R380" i="15"/>
  <c r="R381" i="15"/>
  <c r="R382" i="15"/>
  <c r="R383" i="15"/>
  <c r="R384" i="15"/>
  <c r="R385" i="15"/>
  <c r="R386" i="15"/>
  <c r="R387" i="15"/>
  <c r="R388" i="15"/>
  <c r="R389" i="15"/>
  <c r="R390" i="15"/>
  <c r="R391" i="15"/>
  <c r="R392" i="15"/>
  <c r="R393" i="15"/>
  <c r="R394" i="15"/>
  <c r="R395" i="15"/>
  <c r="R396" i="15"/>
  <c r="R397" i="15"/>
  <c r="R398" i="15"/>
  <c r="R399" i="15"/>
  <c r="R400" i="15"/>
  <c r="R401" i="15"/>
  <c r="R402" i="15"/>
  <c r="R403" i="15"/>
  <c r="R404" i="15"/>
  <c r="R405" i="15"/>
  <c r="R406" i="15"/>
  <c r="R407" i="15"/>
  <c r="R408" i="15"/>
  <c r="R3" i="15"/>
  <c r="Q4"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6" i="15"/>
  <c r="Q397" i="15"/>
  <c r="Q398" i="15"/>
  <c r="Q399" i="15"/>
  <c r="Q400" i="15"/>
  <c r="Q401" i="15"/>
  <c r="Q402" i="15"/>
  <c r="Q403" i="15"/>
  <c r="Q404" i="15"/>
  <c r="Q405" i="15"/>
  <c r="Q406" i="15"/>
  <c r="Q407" i="15"/>
  <c r="Q408" i="15"/>
  <c r="Q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196" i="15"/>
  <c r="P197" i="15"/>
  <c r="P198" i="15"/>
  <c r="P199" i="15"/>
  <c r="P200" i="15"/>
  <c r="P201" i="15"/>
  <c r="P202" i="15"/>
  <c r="P203" i="15"/>
  <c r="P204" i="15"/>
  <c r="P205" i="15"/>
  <c r="P206" i="15"/>
  <c r="P207" i="15"/>
  <c r="P208" i="15"/>
  <c r="P209" i="15"/>
  <c r="P210" i="15"/>
  <c r="P211" i="15"/>
  <c r="P212" i="15"/>
  <c r="P213" i="15"/>
  <c r="P214" i="15"/>
  <c r="P215" i="15"/>
  <c r="P216" i="15"/>
  <c r="P217" i="15"/>
  <c r="P218" i="15"/>
  <c r="P219" i="15"/>
  <c r="P220" i="15"/>
  <c r="P221" i="15"/>
  <c r="P222" i="15"/>
  <c r="P223" i="15"/>
  <c r="P224" i="15"/>
  <c r="P225" i="15"/>
  <c r="P226" i="15"/>
  <c r="P227" i="15"/>
  <c r="P228" i="15"/>
  <c r="P229" i="15"/>
  <c r="P230" i="15"/>
  <c r="P231" i="15"/>
  <c r="P232" i="15"/>
  <c r="P233" i="15"/>
  <c r="P234" i="15"/>
  <c r="P235" i="15"/>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P269" i="15"/>
  <c r="P270" i="15"/>
  <c r="P271" i="15"/>
  <c r="P272" i="15"/>
  <c r="P273" i="15"/>
  <c r="P274"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P328" i="15"/>
  <c r="P329" i="15"/>
  <c r="P330" i="15"/>
  <c r="P331" i="15"/>
  <c r="P332" i="15"/>
  <c r="P333" i="15"/>
  <c r="P334" i="15"/>
  <c r="P335" i="15"/>
  <c r="P336" i="15"/>
  <c r="P337" i="15"/>
  <c r="P338" i="15"/>
  <c r="P339" i="15"/>
  <c r="P340" i="15"/>
  <c r="P341" i="15"/>
  <c r="P342" i="15"/>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P373" i="15"/>
  <c r="P374" i="15"/>
  <c r="P375" i="15"/>
  <c r="P376" i="15"/>
  <c r="P377" i="15"/>
  <c r="P378" i="15"/>
  <c r="P379" i="15"/>
  <c r="P380" i="15"/>
  <c r="P381" i="15"/>
  <c r="P382" i="15"/>
  <c r="P383" i="15"/>
  <c r="P384" i="15"/>
  <c r="P385" i="15"/>
  <c r="P386" i="15"/>
  <c r="P387" i="15"/>
  <c r="P388" i="15"/>
  <c r="P389" i="15"/>
  <c r="P390" i="15"/>
  <c r="P391" i="15"/>
  <c r="P392" i="15"/>
  <c r="P393" i="15"/>
  <c r="P394" i="15"/>
  <c r="P395" i="15"/>
  <c r="P396" i="15"/>
  <c r="P397" i="15"/>
  <c r="P398" i="15"/>
  <c r="P399" i="15"/>
  <c r="P400" i="15"/>
  <c r="P401" i="15"/>
  <c r="P402" i="15"/>
  <c r="P403" i="15"/>
  <c r="P404" i="15"/>
  <c r="P405" i="15"/>
  <c r="P406" i="15"/>
  <c r="P407" i="15"/>
  <c r="P408" i="15"/>
  <c r="P3" i="15"/>
  <c r="O4" i="15"/>
  <c r="O5" i="15"/>
  <c r="O6"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O80" i="15"/>
  <c r="O81" i="15"/>
  <c r="O82" i="15"/>
  <c r="O83" i="15"/>
  <c r="O84" i="15"/>
  <c r="O85" i="15"/>
  <c r="O86" i="15"/>
  <c r="O87" i="15"/>
  <c r="O88" i="15"/>
  <c r="O89" i="15"/>
  <c r="O90" i="15"/>
  <c r="O91" i="15"/>
  <c r="O92" i="15"/>
  <c r="O93" i="15"/>
  <c r="O94" i="15"/>
  <c r="O95" i="15"/>
  <c r="O96" i="15"/>
  <c r="O97" i="15"/>
  <c r="O98" i="15"/>
  <c r="O99" i="15"/>
  <c r="O100" i="15"/>
  <c r="O101" i="15"/>
  <c r="O102" i="15"/>
  <c r="O103" i="15"/>
  <c r="O104" i="15"/>
  <c r="O105" i="15"/>
  <c r="O106" i="15"/>
  <c r="O107" i="15"/>
  <c r="O108" i="15"/>
  <c r="O109" i="15"/>
  <c r="O110" i="15"/>
  <c r="O111" i="15"/>
  <c r="O112" i="15"/>
  <c r="O113" i="15"/>
  <c r="O114" i="15"/>
  <c r="O115" i="15"/>
  <c r="O116" i="15"/>
  <c r="O117" i="15"/>
  <c r="O118" i="15"/>
  <c r="O119" i="15"/>
  <c r="O120" i="15"/>
  <c r="O121" i="15"/>
  <c r="O122" i="15"/>
  <c r="O123" i="15"/>
  <c r="O124" i="15"/>
  <c r="O125" i="15"/>
  <c r="O126" i="15"/>
  <c r="O127" i="15"/>
  <c r="O128" i="15"/>
  <c r="O129" i="15"/>
  <c r="O130" i="15"/>
  <c r="O131" i="15"/>
  <c r="O132" i="15"/>
  <c r="O133" i="15"/>
  <c r="O134" i="15"/>
  <c r="O135" i="15"/>
  <c r="O136" i="15"/>
  <c r="O137" i="15"/>
  <c r="O138" i="15"/>
  <c r="O139" i="15"/>
  <c r="O140" i="15"/>
  <c r="O141" i="15"/>
  <c r="O142" i="15"/>
  <c r="O143" i="15"/>
  <c r="O144" i="15"/>
  <c r="O145" i="15"/>
  <c r="O146" i="15"/>
  <c r="O147" i="15"/>
  <c r="O148" i="15"/>
  <c r="O149" i="15"/>
  <c r="O150" i="15"/>
  <c r="O151" i="15"/>
  <c r="O152" i="15"/>
  <c r="O153" i="15"/>
  <c r="O154" i="15"/>
  <c r="O155" i="15"/>
  <c r="O156" i="15"/>
  <c r="O157" i="15"/>
  <c r="O158" i="15"/>
  <c r="O159" i="15"/>
  <c r="O160" i="15"/>
  <c r="O161" i="15"/>
  <c r="O162" i="15"/>
  <c r="O163" i="15"/>
  <c r="O164" i="15"/>
  <c r="O165" i="15"/>
  <c r="O166" i="15"/>
  <c r="O167" i="15"/>
  <c r="O168" i="15"/>
  <c r="O169" i="15"/>
  <c r="O170" i="15"/>
  <c r="O171" i="15"/>
  <c r="O172" i="15"/>
  <c r="O173" i="15"/>
  <c r="O174" i="15"/>
  <c r="O175" i="15"/>
  <c r="O176" i="15"/>
  <c r="O177" i="15"/>
  <c r="O178" i="15"/>
  <c r="O179" i="15"/>
  <c r="O180" i="15"/>
  <c r="O181" i="15"/>
  <c r="O182" i="15"/>
  <c r="O183" i="15"/>
  <c r="O184" i="15"/>
  <c r="O185" i="15"/>
  <c r="O186" i="15"/>
  <c r="O187" i="15"/>
  <c r="O188" i="15"/>
  <c r="O189" i="15"/>
  <c r="O190" i="15"/>
  <c r="O191" i="15"/>
  <c r="O192" i="15"/>
  <c r="O193" i="15"/>
  <c r="O194" i="15"/>
  <c r="O195" i="15"/>
  <c r="O196" i="15"/>
  <c r="O197" i="15"/>
  <c r="O198" i="15"/>
  <c r="O199" i="15"/>
  <c r="O200" i="15"/>
  <c r="O201" i="15"/>
  <c r="O202" i="15"/>
  <c r="O203" i="15"/>
  <c r="O204" i="15"/>
  <c r="O205" i="15"/>
  <c r="O206" i="15"/>
  <c r="O207" i="15"/>
  <c r="O208" i="15"/>
  <c r="O209" i="15"/>
  <c r="O210" i="15"/>
  <c r="O211" i="15"/>
  <c r="O212" i="15"/>
  <c r="O213" i="15"/>
  <c r="O214" i="15"/>
  <c r="O215" i="15"/>
  <c r="O216" i="15"/>
  <c r="O217" i="15"/>
  <c r="O218" i="15"/>
  <c r="O219" i="15"/>
  <c r="O220" i="15"/>
  <c r="O221" i="15"/>
  <c r="O222" i="15"/>
  <c r="O223" i="15"/>
  <c r="O224" i="15"/>
  <c r="O225" i="15"/>
  <c r="O226" i="15"/>
  <c r="O227" i="15"/>
  <c r="O228" i="15"/>
  <c r="O229" i="15"/>
  <c r="O230" i="15"/>
  <c r="O231" i="15"/>
  <c r="O232" i="15"/>
  <c r="O233" i="15"/>
  <c r="O234" i="15"/>
  <c r="O235" i="15"/>
  <c r="O236" i="15"/>
  <c r="O237" i="15"/>
  <c r="O238" i="15"/>
  <c r="O239" i="15"/>
  <c r="O240" i="15"/>
  <c r="O241" i="15"/>
  <c r="O242" i="15"/>
  <c r="O243" i="15"/>
  <c r="O244" i="15"/>
  <c r="O245" i="15"/>
  <c r="O246" i="15"/>
  <c r="O247" i="15"/>
  <c r="O248" i="15"/>
  <c r="O249" i="15"/>
  <c r="O250" i="15"/>
  <c r="O251" i="15"/>
  <c r="O252" i="15"/>
  <c r="O253" i="15"/>
  <c r="O254" i="15"/>
  <c r="O255" i="15"/>
  <c r="O256" i="15"/>
  <c r="O257" i="15"/>
  <c r="O258" i="15"/>
  <c r="O259" i="15"/>
  <c r="O260" i="15"/>
  <c r="O261" i="15"/>
  <c r="O262" i="15"/>
  <c r="O263" i="15"/>
  <c r="O264" i="15"/>
  <c r="O265" i="15"/>
  <c r="O266" i="15"/>
  <c r="O267" i="15"/>
  <c r="O268" i="15"/>
  <c r="O269" i="15"/>
  <c r="O270" i="15"/>
  <c r="O271" i="15"/>
  <c r="O272" i="15"/>
  <c r="O273" i="15"/>
  <c r="O274" i="15"/>
  <c r="O275" i="15"/>
  <c r="O276" i="15"/>
  <c r="O277" i="15"/>
  <c r="O278" i="15"/>
  <c r="O279" i="15"/>
  <c r="O280" i="15"/>
  <c r="O281" i="15"/>
  <c r="O282" i="15"/>
  <c r="O283" i="15"/>
  <c r="O284" i="15"/>
  <c r="O285" i="15"/>
  <c r="O286" i="15"/>
  <c r="O287" i="15"/>
  <c r="O288" i="15"/>
  <c r="O289" i="15"/>
  <c r="O290" i="15"/>
  <c r="O291" i="15"/>
  <c r="O292" i="15"/>
  <c r="O293" i="15"/>
  <c r="O294" i="15"/>
  <c r="O295" i="15"/>
  <c r="O296" i="15"/>
  <c r="O297" i="15"/>
  <c r="O298" i="15"/>
  <c r="O299" i="15"/>
  <c r="O300" i="15"/>
  <c r="O301" i="15"/>
  <c r="O302" i="15"/>
  <c r="O303" i="15"/>
  <c r="O304" i="15"/>
  <c r="O305" i="15"/>
  <c r="O306" i="15"/>
  <c r="O307" i="15"/>
  <c r="O308" i="15"/>
  <c r="O309" i="15"/>
  <c r="O310" i="15"/>
  <c r="O311" i="15"/>
  <c r="O312" i="15"/>
  <c r="O313" i="15"/>
  <c r="O314" i="15"/>
  <c r="O315" i="15"/>
  <c r="O316" i="15"/>
  <c r="O317" i="15"/>
  <c r="O318" i="15"/>
  <c r="O319" i="15"/>
  <c r="O320" i="15"/>
  <c r="O321" i="15"/>
  <c r="O322" i="15"/>
  <c r="O323" i="15"/>
  <c r="O324" i="15"/>
  <c r="O325" i="15"/>
  <c r="O326" i="15"/>
  <c r="O327" i="15"/>
  <c r="O328" i="15"/>
  <c r="O329" i="15"/>
  <c r="O330" i="15"/>
  <c r="O331" i="15"/>
  <c r="O332" i="15"/>
  <c r="O333" i="15"/>
  <c r="O334" i="15"/>
  <c r="O335" i="15"/>
  <c r="O336" i="15"/>
  <c r="O337" i="15"/>
  <c r="O338" i="15"/>
  <c r="O339" i="15"/>
  <c r="O340" i="15"/>
  <c r="O341" i="15"/>
  <c r="O342" i="15"/>
  <c r="O343" i="15"/>
  <c r="O344" i="15"/>
  <c r="O345" i="15"/>
  <c r="O346" i="15"/>
  <c r="O347" i="15"/>
  <c r="O348" i="15"/>
  <c r="O349" i="15"/>
  <c r="O350" i="15"/>
  <c r="O351" i="15"/>
  <c r="O352" i="15"/>
  <c r="O353" i="15"/>
  <c r="O354" i="15"/>
  <c r="O355" i="15"/>
  <c r="O356" i="15"/>
  <c r="O357" i="15"/>
  <c r="O358" i="15"/>
  <c r="O359" i="15"/>
  <c r="O360" i="15"/>
  <c r="O361" i="15"/>
  <c r="O362" i="15"/>
  <c r="O363" i="15"/>
  <c r="O364" i="15"/>
  <c r="O365" i="15"/>
  <c r="O366" i="15"/>
  <c r="O367" i="15"/>
  <c r="O368" i="15"/>
  <c r="O369" i="15"/>
  <c r="O370" i="15"/>
  <c r="O371" i="15"/>
  <c r="O372" i="15"/>
  <c r="O373" i="15"/>
  <c r="O374" i="15"/>
  <c r="O375" i="15"/>
  <c r="O376" i="15"/>
  <c r="O377" i="15"/>
  <c r="O378" i="15"/>
  <c r="O379" i="15"/>
  <c r="O380" i="15"/>
  <c r="O381" i="15"/>
  <c r="O382" i="15"/>
  <c r="O383" i="15"/>
  <c r="O384" i="15"/>
  <c r="O385" i="15"/>
  <c r="O386" i="15"/>
  <c r="O387" i="15"/>
  <c r="O388" i="15"/>
  <c r="O389" i="15"/>
  <c r="O390" i="15"/>
  <c r="O391" i="15"/>
  <c r="O392" i="15"/>
  <c r="O393" i="15"/>
  <c r="O394" i="15"/>
  <c r="O395" i="15"/>
  <c r="O396" i="15"/>
  <c r="O397" i="15"/>
  <c r="O398" i="15"/>
  <c r="O399" i="15"/>
  <c r="O400" i="15"/>
  <c r="O401" i="15"/>
  <c r="O402" i="15"/>
  <c r="O403" i="15"/>
  <c r="O404" i="15"/>
  <c r="O405" i="15"/>
  <c r="O406" i="15"/>
  <c r="O407" i="15"/>
  <c r="O408" i="15"/>
  <c r="O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6" i="15"/>
  <c r="N397" i="15"/>
  <c r="N398" i="15"/>
  <c r="N399" i="15"/>
  <c r="N400" i="15"/>
  <c r="N401" i="15"/>
  <c r="N402" i="15"/>
  <c r="N403" i="15"/>
  <c r="N404" i="15"/>
  <c r="N405" i="15"/>
  <c r="N406" i="15"/>
  <c r="N407" i="15"/>
  <c r="N408" i="15"/>
  <c r="N3" i="15"/>
  <c r="M4" i="15"/>
  <c r="M5"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3" i="15"/>
  <c r="L4" i="15"/>
  <c r="L5" i="15"/>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217" i="15"/>
  <c r="L218" i="15"/>
  <c r="L219" i="15"/>
  <c r="L220" i="15"/>
  <c r="L221" i="15"/>
  <c r="L222" i="15"/>
  <c r="L223" i="15"/>
  <c r="L224" i="15"/>
  <c r="L225" i="15"/>
  <c r="L226" i="15"/>
  <c r="L227" i="15"/>
  <c r="L228" i="15"/>
  <c r="L229" i="15"/>
  <c r="L230" i="15"/>
  <c r="L231" i="15"/>
  <c r="L232" i="15"/>
  <c r="L233" i="15"/>
  <c r="L234" i="15"/>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L269" i="15"/>
  <c r="L270" i="15"/>
  <c r="L271" i="15"/>
  <c r="L272" i="15"/>
  <c r="L273" i="15"/>
  <c r="L274" i="15"/>
  <c r="L275" i="15"/>
  <c r="L276" i="15"/>
  <c r="L277" i="15"/>
  <c r="L278" i="15"/>
  <c r="L279" i="15"/>
  <c r="L280" i="15"/>
  <c r="L281" i="15"/>
  <c r="L282" i="15"/>
  <c r="L283" i="15"/>
  <c r="L284" i="15"/>
  <c r="L285" i="15"/>
  <c r="L286" i="15"/>
  <c r="L287" i="15"/>
  <c r="L288" i="15"/>
  <c r="L289" i="15"/>
  <c r="L290" i="15"/>
  <c r="L291" i="15"/>
  <c r="L292" i="15"/>
  <c r="L293" i="15"/>
  <c r="L294" i="15"/>
  <c r="L295" i="15"/>
  <c r="L296" i="15"/>
  <c r="L297" i="15"/>
  <c r="L298" i="15"/>
  <c r="L299" i="15"/>
  <c r="L300" i="15"/>
  <c r="L301" i="15"/>
  <c r="L302" i="15"/>
  <c r="L303" i="15"/>
  <c r="L304" i="15"/>
  <c r="L305" i="15"/>
  <c r="L306" i="15"/>
  <c r="L307" i="15"/>
  <c r="L308" i="15"/>
  <c r="L309" i="15"/>
  <c r="L310" i="15"/>
  <c r="L311" i="15"/>
  <c r="L312" i="15"/>
  <c r="L313" i="15"/>
  <c r="L314" i="15"/>
  <c r="L315" i="15"/>
  <c r="L316" i="15"/>
  <c r="L317" i="15"/>
  <c r="L318" i="15"/>
  <c r="L319" i="15"/>
  <c r="L320" i="15"/>
  <c r="L321" i="15"/>
  <c r="L322" i="15"/>
  <c r="L323" i="15"/>
  <c r="L324" i="15"/>
  <c r="L325" i="15"/>
  <c r="L326" i="15"/>
  <c r="L327" i="15"/>
  <c r="L328" i="15"/>
  <c r="L329" i="15"/>
  <c r="L330" i="15"/>
  <c r="L331" i="15"/>
  <c r="L332" i="15"/>
  <c r="L333" i="15"/>
  <c r="L334" i="15"/>
  <c r="L335" i="15"/>
  <c r="L336" i="15"/>
  <c r="L337" i="15"/>
  <c r="L338" i="15"/>
  <c r="L339" i="15"/>
  <c r="L340" i="15"/>
  <c r="L341" i="15"/>
  <c r="L342" i="15"/>
  <c r="L343" i="15"/>
  <c r="L344" i="15"/>
  <c r="L345" i="15"/>
  <c r="L346" i="15"/>
  <c r="L347" i="15"/>
  <c r="L348" i="15"/>
  <c r="L349" i="15"/>
  <c r="L350" i="15"/>
  <c r="L351" i="15"/>
  <c r="L352" i="15"/>
  <c r="L353" i="15"/>
  <c r="L354" i="15"/>
  <c r="L355" i="15"/>
  <c r="L356" i="15"/>
  <c r="L357" i="15"/>
  <c r="L358" i="15"/>
  <c r="L359" i="15"/>
  <c r="L360" i="15"/>
  <c r="L361" i="15"/>
  <c r="L362" i="15"/>
  <c r="L363" i="15"/>
  <c r="L364" i="15"/>
  <c r="L365" i="15"/>
  <c r="L366" i="15"/>
  <c r="L367" i="15"/>
  <c r="L368" i="15"/>
  <c r="L369" i="15"/>
  <c r="L370" i="15"/>
  <c r="L371" i="15"/>
  <c r="L372" i="15"/>
  <c r="L373" i="15"/>
  <c r="L374" i="15"/>
  <c r="L375" i="15"/>
  <c r="L376" i="15"/>
  <c r="L377" i="15"/>
  <c r="L378" i="15"/>
  <c r="L379" i="15"/>
  <c r="L380" i="15"/>
  <c r="L381" i="15"/>
  <c r="L382" i="15"/>
  <c r="L383" i="15"/>
  <c r="L384" i="15"/>
  <c r="L385" i="15"/>
  <c r="L386" i="15"/>
  <c r="L387" i="15"/>
  <c r="L388" i="15"/>
  <c r="L389" i="15"/>
  <c r="L390" i="15"/>
  <c r="L391" i="15"/>
  <c r="L392" i="15"/>
  <c r="L393" i="15"/>
  <c r="L394" i="15"/>
  <c r="L395" i="15"/>
  <c r="L396" i="15"/>
  <c r="L397" i="15"/>
  <c r="L398" i="15"/>
  <c r="L399" i="15"/>
  <c r="L400" i="15"/>
  <c r="L401" i="15"/>
  <c r="L402" i="15"/>
  <c r="L403" i="15"/>
  <c r="L404" i="15"/>
  <c r="L405" i="15"/>
  <c r="L406" i="15"/>
  <c r="L407" i="15"/>
  <c r="L408" i="15"/>
  <c r="L3" i="15"/>
  <c r="K4" i="15"/>
  <c r="K5" i="15"/>
  <c r="K6" i="15"/>
  <c r="K7" i="15"/>
  <c r="K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3" i="15"/>
  <c r="I4" i="15"/>
  <c r="BF4" i="15" s="1"/>
  <c r="BG4" i="15" s="1"/>
  <c r="I5" i="15"/>
  <c r="BF5" i="15" s="1"/>
  <c r="I6" i="15"/>
  <c r="BF6" i="15" s="1"/>
  <c r="BG6" i="15" s="1"/>
  <c r="I7" i="15"/>
  <c r="BF7" i="15" s="1"/>
  <c r="I8" i="15"/>
  <c r="BF8" i="15" s="1"/>
  <c r="I9" i="15"/>
  <c r="BF9" i="15" s="1"/>
  <c r="I10" i="15"/>
  <c r="BF10" i="15" s="1"/>
  <c r="I11" i="15"/>
  <c r="BF11" i="15" s="1"/>
  <c r="I12" i="15"/>
  <c r="BF12" i="15" s="1"/>
  <c r="I13" i="15"/>
  <c r="BF13" i="15" s="1"/>
  <c r="I14" i="15"/>
  <c r="BF14" i="15" s="1"/>
  <c r="I15" i="15"/>
  <c r="BF15" i="15" s="1"/>
  <c r="I16" i="15"/>
  <c r="BF16" i="15" s="1"/>
  <c r="I17" i="15"/>
  <c r="BF17" i="15" s="1"/>
  <c r="I18" i="15"/>
  <c r="BF18" i="15" s="1"/>
  <c r="I19" i="15"/>
  <c r="BF19" i="15" s="1"/>
  <c r="I20" i="15"/>
  <c r="BF20" i="15" s="1"/>
  <c r="BH20" i="15" s="1"/>
  <c r="I21" i="15"/>
  <c r="BF21" i="15" s="1"/>
  <c r="I22" i="15"/>
  <c r="BF22" i="15" s="1"/>
  <c r="I23" i="15"/>
  <c r="BF23" i="15" s="1"/>
  <c r="I24" i="15"/>
  <c r="BF24" i="15" s="1"/>
  <c r="I25" i="15"/>
  <c r="BF25" i="15" s="1"/>
  <c r="BG25" i="15" s="1"/>
  <c r="I26" i="15"/>
  <c r="BF26" i="15" s="1"/>
  <c r="I27" i="15"/>
  <c r="BF27" i="15" s="1"/>
  <c r="I28" i="15"/>
  <c r="BF28" i="15" s="1"/>
  <c r="I29" i="15"/>
  <c r="BF29" i="15" s="1"/>
  <c r="I30" i="15"/>
  <c r="BF30" i="15" s="1"/>
  <c r="I31" i="15"/>
  <c r="BF31" i="15" s="1"/>
  <c r="I32" i="15"/>
  <c r="BF32" i="15" s="1"/>
  <c r="I33" i="15"/>
  <c r="BF33" i="15" s="1"/>
  <c r="I34" i="15"/>
  <c r="BF34" i="15" s="1"/>
  <c r="I35" i="15"/>
  <c r="BF35" i="15" s="1"/>
  <c r="BH35" i="15" s="1"/>
  <c r="I36" i="15"/>
  <c r="BF36" i="15" s="1"/>
  <c r="I37" i="15"/>
  <c r="BF37" i="15" s="1"/>
  <c r="I38" i="15"/>
  <c r="BF38" i="15" s="1"/>
  <c r="I39" i="15"/>
  <c r="BF39" i="15" s="1"/>
  <c r="I40" i="15"/>
  <c r="BF40" i="15" s="1"/>
  <c r="I41" i="15"/>
  <c r="BF41" i="15" s="1"/>
  <c r="BI41" i="15" s="1"/>
  <c r="I42" i="15"/>
  <c r="BF42" i="15" s="1"/>
  <c r="I43" i="15"/>
  <c r="BF43" i="15" s="1"/>
  <c r="BJ43" i="15" s="1"/>
  <c r="I44" i="15"/>
  <c r="BF44" i="15" s="1"/>
  <c r="I45" i="15"/>
  <c r="BF45" i="15" s="1"/>
  <c r="I46" i="15"/>
  <c r="BF46" i="15" s="1"/>
  <c r="I47" i="15"/>
  <c r="BF47" i="15" s="1"/>
  <c r="I48" i="15"/>
  <c r="BF48" i="15" s="1"/>
  <c r="I49" i="15"/>
  <c r="BF49" i="15" s="1"/>
  <c r="BG49" i="15" s="1"/>
  <c r="I50" i="15"/>
  <c r="BF50" i="15" s="1"/>
  <c r="BH50" i="15" s="1"/>
  <c r="I51" i="15"/>
  <c r="BF51" i="15" s="1"/>
  <c r="I52" i="15"/>
  <c r="BF52" i="15" s="1"/>
  <c r="I53" i="15"/>
  <c r="BF53" i="15" s="1"/>
  <c r="I54" i="15"/>
  <c r="BF54" i="15" s="1"/>
  <c r="I55" i="15"/>
  <c r="BF55" i="15" s="1"/>
  <c r="I56" i="15"/>
  <c r="BF56" i="15" s="1"/>
  <c r="I57" i="15"/>
  <c r="BF57" i="15" s="1"/>
  <c r="BI57" i="15" s="1"/>
  <c r="I58" i="15"/>
  <c r="BF58" i="15" s="1"/>
  <c r="I59" i="15"/>
  <c r="BF59" i="15" s="1"/>
  <c r="I60" i="15"/>
  <c r="BF60" i="15" s="1"/>
  <c r="I61" i="15"/>
  <c r="BF61" i="15" s="1"/>
  <c r="I62" i="15"/>
  <c r="BF62" i="15" s="1"/>
  <c r="I63" i="15"/>
  <c r="BF63" i="15" s="1"/>
  <c r="I64" i="15"/>
  <c r="BF64" i="15" s="1"/>
  <c r="I65" i="15"/>
  <c r="BF65" i="15" s="1"/>
  <c r="I66" i="15"/>
  <c r="BF66" i="15" s="1"/>
  <c r="I67" i="15"/>
  <c r="BF67" i="15" s="1"/>
  <c r="BJ67" i="15" s="1"/>
  <c r="I68" i="15"/>
  <c r="BF68" i="15" s="1"/>
  <c r="I69" i="15"/>
  <c r="BF69" i="15" s="1"/>
  <c r="I70" i="15"/>
  <c r="BF70" i="15" s="1"/>
  <c r="I71" i="15"/>
  <c r="BF71" i="15" s="1"/>
  <c r="I72" i="15"/>
  <c r="BF72" i="15" s="1"/>
  <c r="BI72" i="15" s="1"/>
  <c r="I73" i="15"/>
  <c r="BF73" i="15" s="1"/>
  <c r="I74" i="15"/>
  <c r="BF74" i="15" s="1"/>
  <c r="I75" i="15"/>
  <c r="BF75" i="15" s="1"/>
  <c r="I76" i="15"/>
  <c r="BF76" i="15" s="1"/>
  <c r="I77" i="15"/>
  <c r="BF77" i="15" s="1"/>
  <c r="I78" i="15"/>
  <c r="BF78" i="15" s="1"/>
  <c r="I79" i="15"/>
  <c r="BF79" i="15" s="1"/>
  <c r="I80" i="15"/>
  <c r="BF80" i="15" s="1"/>
  <c r="I81" i="15"/>
  <c r="BF81" i="15" s="1"/>
  <c r="BG81" i="15" s="1"/>
  <c r="I82" i="15"/>
  <c r="BF82" i="15" s="1"/>
  <c r="I83" i="15"/>
  <c r="BF83" i="15" s="1"/>
  <c r="I84" i="15"/>
  <c r="BF84" i="15" s="1"/>
  <c r="I85" i="15"/>
  <c r="BF85" i="15" s="1"/>
  <c r="I86" i="15"/>
  <c r="BF86" i="15" s="1"/>
  <c r="I87" i="15"/>
  <c r="BF87" i="15" s="1"/>
  <c r="I88" i="15"/>
  <c r="BF88" i="15" s="1"/>
  <c r="I89" i="15"/>
  <c r="BF89" i="15" s="1"/>
  <c r="BG89" i="15" s="1"/>
  <c r="I90" i="15"/>
  <c r="BF90" i="15" s="1"/>
  <c r="I91" i="15"/>
  <c r="BF91" i="15" s="1"/>
  <c r="I92" i="15"/>
  <c r="BF92" i="15" s="1"/>
  <c r="BG92" i="15" s="1"/>
  <c r="I93" i="15"/>
  <c r="BF93" i="15" s="1"/>
  <c r="I94" i="15"/>
  <c r="BF94" i="15" s="1"/>
  <c r="I95" i="15"/>
  <c r="BF95" i="15" s="1"/>
  <c r="I96" i="15"/>
  <c r="BF96" i="15" s="1"/>
  <c r="I97" i="15"/>
  <c r="BF97" i="15" s="1"/>
  <c r="I98" i="15"/>
  <c r="BF98" i="15" s="1"/>
  <c r="I99" i="15"/>
  <c r="BF99" i="15" s="1"/>
  <c r="BI99" i="15" s="1"/>
  <c r="I100" i="15"/>
  <c r="BF100" i="15" s="1"/>
  <c r="I101" i="15"/>
  <c r="BF101" i="15" s="1"/>
  <c r="I102" i="15"/>
  <c r="BF102" i="15" s="1"/>
  <c r="I103" i="15"/>
  <c r="BF103" i="15" s="1"/>
  <c r="I104" i="15"/>
  <c r="BF104" i="15" s="1"/>
  <c r="I105" i="15"/>
  <c r="BF105" i="15" s="1"/>
  <c r="I106" i="15"/>
  <c r="BF106" i="15" s="1"/>
  <c r="BH106" i="15" s="1"/>
  <c r="I107" i="15"/>
  <c r="BF107" i="15" s="1"/>
  <c r="I108" i="15"/>
  <c r="BF108" i="15" s="1"/>
  <c r="I109" i="15"/>
  <c r="BF109" i="15" s="1"/>
  <c r="I110" i="15"/>
  <c r="BF110" i="15" s="1"/>
  <c r="I111" i="15"/>
  <c r="BF111" i="15" s="1"/>
  <c r="I112" i="15"/>
  <c r="BF112" i="15" s="1"/>
  <c r="BJ112" i="15" s="1"/>
  <c r="I113" i="15"/>
  <c r="BF113" i="15" s="1"/>
  <c r="BG113" i="15" s="1"/>
  <c r="I114" i="15"/>
  <c r="BF114" i="15" s="1"/>
  <c r="BI114" i="15" s="1"/>
  <c r="I115" i="15"/>
  <c r="BF115" i="15" s="1"/>
  <c r="I116" i="15"/>
  <c r="BF116" i="15" s="1"/>
  <c r="I117" i="15"/>
  <c r="BF117" i="15" s="1"/>
  <c r="I118" i="15"/>
  <c r="BF118" i="15" s="1"/>
  <c r="I119" i="15"/>
  <c r="BF119" i="15" s="1"/>
  <c r="I120" i="15"/>
  <c r="BF120" i="15" s="1"/>
  <c r="BH120" i="15" s="1"/>
  <c r="I121" i="15"/>
  <c r="BF121" i="15" s="1"/>
  <c r="BG121" i="15" s="1"/>
  <c r="I122" i="15"/>
  <c r="BF122" i="15" s="1"/>
  <c r="I123" i="15"/>
  <c r="BF123" i="15" s="1"/>
  <c r="I124" i="15"/>
  <c r="BF124" i="15" s="1"/>
  <c r="BG124" i="15" s="1"/>
  <c r="I125" i="15"/>
  <c r="BF125" i="15" s="1"/>
  <c r="I126" i="15"/>
  <c r="BF126" i="15" s="1"/>
  <c r="I127" i="15"/>
  <c r="BF127" i="15" s="1"/>
  <c r="I128" i="15"/>
  <c r="BF128" i="15" s="1"/>
  <c r="I129" i="15"/>
  <c r="BF129" i="15" s="1"/>
  <c r="I130" i="15"/>
  <c r="BF130" i="15" s="1"/>
  <c r="I131" i="15"/>
  <c r="BF131" i="15" s="1"/>
  <c r="I132" i="15"/>
  <c r="BF132" i="15" s="1"/>
  <c r="BG132" i="15" s="1"/>
  <c r="I133" i="15"/>
  <c r="BF133" i="15" s="1"/>
  <c r="I134" i="15"/>
  <c r="BF134" i="15" s="1"/>
  <c r="BG134" i="15" s="1"/>
  <c r="I135" i="15"/>
  <c r="BF135" i="15" s="1"/>
  <c r="I136" i="15"/>
  <c r="BF136" i="15" s="1"/>
  <c r="I137" i="15"/>
  <c r="BF137" i="15" s="1"/>
  <c r="I138" i="15"/>
  <c r="BF138" i="15" s="1"/>
  <c r="I139" i="15"/>
  <c r="BF139" i="15" s="1"/>
  <c r="I140" i="15"/>
  <c r="BF140" i="15" s="1"/>
  <c r="I141" i="15"/>
  <c r="BF141" i="15" s="1"/>
  <c r="I142" i="15"/>
  <c r="BF142" i="15" s="1"/>
  <c r="I143" i="15"/>
  <c r="BF143" i="15" s="1"/>
  <c r="I144" i="15"/>
  <c r="BF144" i="15" s="1"/>
  <c r="I145" i="15"/>
  <c r="BF145" i="15" s="1"/>
  <c r="I146" i="15"/>
  <c r="BF146" i="15" s="1"/>
  <c r="I147" i="15"/>
  <c r="BF147" i="15" s="1"/>
  <c r="I148" i="15"/>
  <c r="BF148" i="15" s="1"/>
  <c r="BH148" i="15" s="1"/>
  <c r="I149" i="15"/>
  <c r="BF149" i="15" s="1"/>
  <c r="I150" i="15"/>
  <c r="BF150" i="15" s="1"/>
  <c r="I151" i="15"/>
  <c r="BF151" i="15" s="1"/>
  <c r="I152" i="15"/>
  <c r="BF152" i="15" s="1"/>
  <c r="I153" i="15"/>
  <c r="BF153" i="15" s="1"/>
  <c r="BG153" i="15" s="1"/>
  <c r="I154" i="15"/>
  <c r="BF154" i="15" s="1"/>
  <c r="I155" i="15"/>
  <c r="BF155" i="15" s="1"/>
  <c r="I156" i="15"/>
  <c r="BF156" i="15" s="1"/>
  <c r="I157" i="15"/>
  <c r="BF157" i="15" s="1"/>
  <c r="I158" i="15"/>
  <c r="BF158" i="15" s="1"/>
  <c r="I159" i="15"/>
  <c r="BF159" i="15" s="1"/>
  <c r="I160" i="15"/>
  <c r="BF160" i="15" s="1"/>
  <c r="BJ160" i="15" s="1"/>
  <c r="I161" i="15"/>
  <c r="BF161" i="15" s="1"/>
  <c r="I162" i="15"/>
  <c r="BF162" i="15" s="1"/>
  <c r="I163" i="15"/>
  <c r="BF163" i="15" s="1"/>
  <c r="BH163" i="15" s="1"/>
  <c r="I164" i="15"/>
  <c r="BF164" i="15" s="1"/>
  <c r="I165" i="15"/>
  <c r="BF165" i="15" s="1"/>
  <c r="I166" i="15"/>
  <c r="BF166" i="15" s="1"/>
  <c r="I167" i="15"/>
  <c r="BF167" i="15" s="1"/>
  <c r="I168" i="15"/>
  <c r="BF168" i="15" s="1"/>
  <c r="I169" i="15"/>
  <c r="BF169" i="15" s="1"/>
  <c r="I170" i="15"/>
  <c r="BF170" i="15" s="1"/>
  <c r="BI170" i="15" s="1"/>
  <c r="I171" i="15"/>
  <c r="BF171" i="15" s="1"/>
  <c r="I172" i="15"/>
  <c r="BF172" i="15" s="1"/>
  <c r="I173" i="15"/>
  <c r="BF173" i="15" s="1"/>
  <c r="I174" i="15"/>
  <c r="BF174" i="15" s="1"/>
  <c r="I175" i="15"/>
  <c r="BF175" i="15" s="1"/>
  <c r="I176" i="15"/>
  <c r="BF176" i="15" s="1"/>
  <c r="I177" i="15"/>
  <c r="BF177" i="15" s="1"/>
  <c r="BG177" i="15" s="1"/>
  <c r="I178" i="15"/>
  <c r="BF178" i="15" s="1"/>
  <c r="BL178" i="15" s="1"/>
  <c r="I179" i="15"/>
  <c r="BF179" i="15" s="1"/>
  <c r="I180" i="15"/>
  <c r="BF180" i="15" s="1"/>
  <c r="I181" i="15"/>
  <c r="BF181" i="15" s="1"/>
  <c r="I182" i="15"/>
  <c r="BF182" i="15" s="1"/>
  <c r="I183" i="15"/>
  <c r="BF183" i="15" s="1"/>
  <c r="I184" i="15"/>
  <c r="BF184" i="15" s="1"/>
  <c r="I185" i="15"/>
  <c r="BF185" i="15" s="1"/>
  <c r="BI185" i="15" s="1"/>
  <c r="I186" i="15"/>
  <c r="BF186" i="15" s="1"/>
  <c r="I187" i="15"/>
  <c r="BF187" i="15" s="1"/>
  <c r="I188" i="15"/>
  <c r="BF188" i="15" s="1"/>
  <c r="I189" i="15"/>
  <c r="BF189" i="15" s="1"/>
  <c r="I190" i="15"/>
  <c r="BF190" i="15" s="1"/>
  <c r="I191" i="15"/>
  <c r="BF191" i="15" s="1"/>
  <c r="I192" i="15"/>
  <c r="BF192" i="15" s="1"/>
  <c r="I193" i="15"/>
  <c r="BF193" i="15" s="1"/>
  <c r="I194" i="15"/>
  <c r="BF194" i="15" s="1"/>
  <c r="I195" i="15"/>
  <c r="BF195" i="15" s="1"/>
  <c r="I196" i="15"/>
  <c r="BF196" i="15" s="1"/>
  <c r="I197" i="15"/>
  <c r="BF197" i="15" s="1"/>
  <c r="I198" i="15"/>
  <c r="BF198" i="15" s="1"/>
  <c r="I199" i="15"/>
  <c r="BF199" i="15" s="1"/>
  <c r="I200" i="15"/>
  <c r="BF200" i="15" s="1"/>
  <c r="BI200" i="15" s="1"/>
  <c r="I201" i="15"/>
  <c r="BF201" i="15" s="1"/>
  <c r="I202" i="15"/>
  <c r="BF202" i="15" s="1"/>
  <c r="I203" i="15"/>
  <c r="BF203" i="15" s="1"/>
  <c r="I204" i="15"/>
  <c r="BF204" i="15" s="1"/>
  <c r="BJ204" i="15" s="1"/>
  <c r="I205" i="15"/>
  <c r="BF205" i="15" s="1"/>
  <c r="I206" i="15"/>
  <c r="BF206" i="15" s="1"/>
  <c r="I207" i="15"/>
  <c r="BF207" i="15" s="1"/>
  <c r="I208" i="15"/>
  <c r="BF208" i="15" s="1"/>
  <c r="I209" i="15"/>
  <c r="BF209" i="15" s="1"/>
  <c r="BG209" i="15" s="1"/>
  <c r="I210" i="15"/>
  <c r="BF210" i="15" s="1"/>
  <c r="I211" i="15"/>
  <c r="BF211" i="15" s="1"/>
  <c r="I212" i="15"/>
  <c r="BF212" i="15" s="1"/>
  <c r="I213" i="15"/>
  <c r="BF213" i="15" s="1"/>
  <c r="BI213" i="15" s="1"/>
  <c r="I214" i="15"/>
  <c r="BF214" i="15" s="1"/>
  <c r="I215" i="15"/>
  <c r="BF215" i="15" s="1"/>
  <c r="I216" i="15"/>
  <c r="BF216" i="15" s="1"/>
  <c r="I217" i="15"/>
  <c r="BF217" i="15" s="1"/>
  <c r="BG217" i="15" s="1"/>
  <c r="I218" i="15"/>
  <c r="BF218" i="15" s="1"/>
  <c r="BH218" i="15" s="1"/>
  <c r="I219" i="15"/>
  <c r="BF219" i="15" s="1"/>
  <c r="I220" i="15"/>
  <c r="BF220" i="15" s="1"/>
  <c r="BG220" i="15" s="1"/>
  <c r="I221" i="15"/>
  <c r="BF221" i="15" s="1"/>
  <c r="I222" i="15"/>
  <c r="BF222" i="15" s="1"/>
  <c r="I223" i="15"/>
  <c r="BF223" i="15" s="1"/>
  <c r="I224" i="15"/>
  <c r="BF224" i="15" s="1"/>
  <c r="I225" i="15"/>
  <c r="BF225" i="15" s="1"/>
  <c r="I226" i="15"/>
  <c r="BF226" i="15" s="1"/>
  <c r="BJ226" i="15" s="1"/>
  <c r="I227" i="15"/>
  <c r="BF227" i="15" s="1"/>
  <c r="BI227" i="15" s="1"/>
  <c r="I228" i="15"/>
  <c r="BF228" i="15" s="1"/>
  <c r="I229" i="15"/>
  <c r="BF229" i="15" s="1"/>
  <c r="I230" i="15"/>
  <c r="BF230" i="15" s="1"/>
  <c r="I231" i="15"/>
  <c r="BF231" i="15" s="1"/>
  <c r="I232" i="15"/>
  <c r="BF232" i="15" s="1"/>
  <c r="I233" i="15"/>
  <c r="BF233" i="15" s="1"/>
  <c r="I234" i="15"/>
  <c r="BF234" i="15" s="1"/>
  <c r="I235" i="15"/>
  <c r="BF235" i="15" s="1"/>
  <c r="I236" i="15"/>
  <c r="BF236" i="15" s="1"/>
  <c r="I237" i="15"/>
  <c r="BF237" i="15" s="1"/>
  <c r="I238" i="15"/>
  <c r="BF238" i="15" s="1"/>
  <c r="I239" i="15"/>
  <c r="BF239" i="15" s="1"/>
  <c r="I240" i="15"/>
  <c r="BF240" i="15" s="1"/>
  <c r="I241" i="15"/>
  <c r="BF241" i="15" s="1"/>
  <c r="BG241" i="15" s="1"/>
  <c r="I242" i="15"/>
  <c r="BF242" i="15" s="1"/>
  <c r="I243" i="15"/>
  <c r="BF243" i="15" s="1"/>
  <c r="I244" i="15"/>
  <c r="BF244" i="15" s="1"/>
  <c r="I245" i="15"/>
  <c r="BF245" i="15" s="1"/>
  <c r="I246" i="15"/>
  <c r="BF246" i="15" s="1"/>
  <c r="I247" i="15"/>
  <c r="BF247" i="15" s="1"/>
  <c r="I248" i="15"/>
  <c r="BF248" i="15" s="1"/>
  <c r="BJ248" i="15" s="1"/>
  <c r="I249" i="15"/>
  <c r="BF249" i="15" s="1"/>
  <c r="BG249" i="15" s="1"/>
  <c r="I250" i="15"/>
  <c r="BF250" i="15" s="1"/>
  <c r="BH250" i="15" s="1"/>
  <c r="I251" i="15"/>
  <c r="BF251" i="15" s="1"/>
  <c r="BL251" i="15" s="1"/>
  <c r="I252" i="15"/>
  <c r="BF252" i="15" s="1"/>
  <c r="BG252" i="15" s="1"/>
  <c r="I253" i="15"/>
  <c r="BF253" i="15" s="1"/>
  <c r="I254" i="15"/>
  <c r="BF254" i="15" s="1"/>
  <c r="I255" i="15"/>
  <c r="BF255" i="15" s="1"/>
  <c r="I256" i="15"/>
  <c r="BF256" i="15" s="1"/>
  <c r="BI256" i="15" s="1"/>
  <c r="I257" i="15"/>
  <c r="BF257" i="15" s="1"/>
  <c r="I258" i="15"/>
  <c r="BF258" i="15" s="1"/>
  <c r="I259" i="15"/>
  <c r="BF259" i="15" s="1"/>
  <c r="I260" i="15"/>
  <c r="BF260" i="15" s="1"/>
  <c r="BG260" i="15" s="1"/>
  <c r="I261" i="15"/>
  <c r="BF261" i="15" s="1"/>
  <c r="I262" i="15"/>
  <c r="BF262" i="15" s="1"/>
  <c r="BG262" i="15" s="1"/>
  <c r="I263" i="15"/>
  <c r="BF263" i="15" s="1"/>
  <c r="I264" i="15"/>
  <c r="BF264" i="15" s="1"/>
  <c r="I265" i="15"/>
  <c r="BF265" i="15" s="1"/>
  <c r="I266" i="15"/>
  <c r="BF266" i="15" s="1"/>
  <c r="I267" i="15"/>
  <c r="BF267" i="15" s="1"/>
  <c r="I268" i="15"/>
  <c r="BF268" i="15" s="1"/>
  <c r="I269" i="15"/>
  <c r="BF269" i="15" s="1"/>
  <c r="I270" i="15"/>
  <c r="BF270" i="15" s="1"/>
  <c r="I271" i="15"/>
  <c r="BF271" i="15" s="1"/>
  <c r="I272" i="15"/>
  <c r="BF272" i="15" s="1"/>
  <c r="I273" i="15"/>
  <c r="BF273" i="15" s="1"/>
  <c r="I274" i="15"/>
  <c r="BF274" i="15" s="1"/>
  <c r="I275" i="15"/>
  <c r="BF275" i="15" s="1"/>
  <c r="I276" i="15"/>
  <c r="BF276" i="15" s="1"/>
  <c r="I277" i="15"/>
  <c r="BF277" i="15" s="1"/>
  <c r="I278" i="15"/>
  <c r="BF278" i="15" s="1"/>
  <c r="I279" i="15"/>
  <c r="BF279" i="15" s="1"/>
  <c r="I280" i="15"/>
  <c r="BF280" i="15" s="1"/>
  <c r="I281" i="15"/>
  <c r="BF281" i="15" s="1"/>
  <c r="I282" i="15"/>
  <c r="BF282" i="15" s="1"/>
  <c r="I283" i="15"/>
  <c r="BF283" i="15" s="1"/>
  <c r="I284" i="15"/>
  <c r="BF284" i="15" s="1"/>
  <c r="I285" i="15"/>
  <c r="BF285" i="15" s="1"/>
  <c r="I286" i="15"/>
  <c r="BF286" i="15" s="1"/>
  <c r="I287" i="15"/>
  <c r="BF287" i="15" s="1"/>
  <c r="I288" i="15"/>
  <c r="BF288" i="15" s="1"/>
  <c r="I289" i="15"/>
  <c r="BF289" i="15" s="1"/>
  <c r="I290" i="15"/>
  <c r="BF290" i="15" s="1"/>
  <c r="I291" i="15"/>
  <c r="BF291" i="15" s="1"/>
  <c r="I292" i="15"/>
  <c r="BF292" i="15" s="1"/>
  <c r="I293" i="15"/>
  <c r="BF293" i="15" s="1"/>
  <c r="BG293" i="15" s="1"/>
  <c r="I294" i="15"/>
  <c r="BF294" i="15" s="1"/>
  <c r="I295" i="15"/>
  <c r="BF295" i="15" s="1"/>
  <c r="I296" i="15"/>
  <c r="BF296" i="15" s="1"/>
  <c r="I297" i="15"/>
  <c r="BF297" i="15" s="1"/>
  <c r="I298" i="15"/>
  <c r="BF298" i="15" s="1"/>
  <c r="BI298" i="15" s="1"/>
  <c r="I299" i="15"/>
  <c r="BF299" i="15" s="1"/>
  <c r="I300" i="15"/>
  <c r="BF300" i="15" s="1"/>
  <c r="I301" i="15"/>
  <c r="BF301" i="15" s="1"/>
  <c r="I302" i="15"/>
  <c r="BF302" i="15" s="1"/>
  <c r="I303" i="15"/>
  <c r="BF303" i="15" s="1"/>
  <c r="I304" i="15"/>
  <c r="BF304" i="15" s="1"/>
  <c r="I305" i="15"/>
  <c r="BF305" i="15" s="1"/>
  <c r="I306" i="15"/>
  <c r="BF306" i="15" s="1"/>
  <c r="I307" i="15"/>
  <c r="BF307" i="15" s="1"/>
  <c r="I308" i="15"/>
  <c r="BF308" i="15" s="1"/>
  <c r="I309" i="15"/>
  <c r="BF309" i="15" s="1"/>
  <c r="I310" i="15"/>
  <c r="BF310" i="15" s="1"/>
  <c r="I311" i="15"/>
  <c r="BF311" i="15" s="1"/>
  <c r="I312" i="15"/>
  <c r="BF312" i="15" s="1"/>
  <c r="I313" i="15"/>
  <c r="BF313" i="15" s="1"/>
  <c r="BI313" i="15" s="1"/>
  <c r="I314" i="15"/>
  <c r="BF314" i="15" s="1"/>
  <c r="BH314" i="15" s="1"/>
  <c r="I315" i="15"/>
  <c r="BF315" i="15" s="1"/>
  <c r="I316" i="15"/>
  <c r="BF316" i="15" s="1"/>
  <c r="BH316" i="15" s="1"/>
  <c r="I317" i="15"/>
  <c r="BF317" i="15" s="1"/>
  <c r="I318" i="15"/>
  <c r="BF318" i="15" s="1"/>
  <c r="I319" i="15"/>
  <c r="BF319" i="15" s="1"/>
  <c r="I320" i="15"/>
  <c r="BF320" i="15" s="1"/>
  <c r="I321" i="15"/>
  <c r="BF321" i="15" s="1"/>
  <c r="I322" i="15"/>
  <c r="BF322" i="15" s="1"/>
  <c r="I323" i="15"/>
  <c r="BF323" i="15" s="1"/>
  <c r="I324" i="15"/>
  <c r="BF324" i="15" s="1"/>
  <c r="BH324" i="15" s="1"/>
  <c r="I325" i="15"/>
  <c r="BF325" i="15" s="1"/>
  <c r="BG325" i="15" s="1"/>
  <c r="I326" i="15"/>
  <c r="BF326" i="15" s="1"/>
  <c r="I327" i="15"/>
  <c r="BF327" i="15" s="1"/>
  <c r="I328" i="15"/>
  <c r="BF328" i="15" s="1"/>
  <c r="BI328" i="15" s="1"/>
  <c r="I329" i="15"/>
  <c r="BF329" i="15" s="1"/>
  <c r="I330" i="15"/>
  <c r="BF330" i="15" s="1"/>
  <c r="BL330" i="15" s="1"/>
  <c r="I331" i="15"/>
  <c r="BF331" i="15" s="1"/>
  <c r="I332" i="15"/>
  <c r="BF332" i="15" s="1"/>
  <c r="I333" i="15"/>
  <c r="BF333" i="15" s="1"/>
  <c r="I334" i="15"/>
  <c r="BF334" i="15" s="1"/>
  <c r="I335" i="15"/>
  <c r="BF335" i="15" s="1"/>
  <c r="I336" i="15"/>
  <c r="BF336" i="15" s="1"/>
  <c r="I337" i="15"/>
  <c r="BF337" i="15" s="1"/>
  <c r="I338" i="15"/>
  <c r="BF338" i="15" s="1"/>
  <c r="I339" i="15"/>
  <c r="BF339" i="15" s="1"/>
  <c r="I340" i="15"/>
  <c r="BF340" i="15" s="1"/>
  <c r="I341" i="15"/>
  <c r="BF341" i="15" s="1"/>
  <c r="BI341" i="15" s="1"/>
  <c r="I342" i="15"/>
  <c r="BF342" i="15" s="1"/>
  <c r="I343" i="15"/>
  <c r="BF343" i="15" s="1"/>
  <c r="I344" i="15"/>
  <c r="BF344" i="15" s="1"/>
  <c r="I345" i="15"/>
  <c r="BF345" i="15" s="1"/>
  <c r="I346" i="15"/>
  <c r="BF346" i="15" s="1"/>
  <c r="I347" i="15"/>
  <c r="BF347" i="15" s="1"/>
  <c r="I348" i="15"/>
  <c r="BF348" i="15" s="1"/>
  <c r="I349" i="15"/>
  <c r="BF349" i="15" s="1"/>
  <c r="I350" i="15"/>
  <c r="BF350" i="15" s="1"/>
  <c r="I351" i="15"/>
  <c r="BF351" i="15" s="1"/>
  <c r="I352" i="15"/>
  <c r="BF352" i="15" s="1"/>
  <c r="I353" i="15"/>
  <c r="BF353" i="15" s="1"/>
  <c r="BK353" i="15" s="1"/>
  <c r="I354" i="15"/>
  <c r="BF354" i="15" s="1"/>
  <c r="I355" i="15"/>
  <c r="BF355" i="15" s="1"/>
  <c r="I356" i="15"/>
  <c r="BF356" i="15" s="1"/>
  <c r="I357" i="15"/>
  <c r="BF357" i="15" s="1"/>
  <c r="BG357" i="15" s="1"/>
  <c r="I358" i="15"/>
  <c r="BF358" i="15" s="1"/>
  <c r="I359" i="15"/>
  <c r="BF359" i="15" s="1"/>
  <c r="I360" i="15"/>
  <c r="BF360" i="15" s="1"/>
  <c r="I361" i="15"/>
  <c r="BF361" i="15" s="1"/>
  <c r="BJ361" i="15" s="1"/>
  <c r="I362" i="15"/>
  <c r="BF362" i="15" s="1"/>
  <c r="I363" i="15"/>
  <c r="BF363" i="15" s="1"/>
  <c r="I364" i="15"/>
  <c r="BF364" i="15" s="1"/>
  <c r="I365" i="15"/>
  <c r="BF365" i="15" s="1"/>
  <c r="I366" i="15"/>
  <c r="BF366" i="15" s="1"/>
  <c r="I367" i="15"/>
  <c r="BF367" i="15" s="1"/>
  <c r="I368" i="15"/>
  <c r="BF368" i="15" s="1"/>
  <c r="I369" i="15"/>
  <c r="BF369" i="15" s="1"/>
  <c r="I370" i="15"/>
  <c r="BF370" i="15" s="1"/>
  <c r="BH370" i="15" s="1"/>
  <c r="I371" i="15"/>
  <c r="BF371" i="15" s="1"/>
  <c r="I372" i="15"/>
  <c r="BF372" i="15" s="1"/>
  <c r="I373" i="15"/>
  <c r="BF373" i="15" s="1"/>
  <c r="I374" i="15"/>
  <c r="BF374" i="15" s="1"/>
  <c r="I375" i="15"/>
  <c r="BF375" i="15" s="1"/>
  <c r="I376" i="15"/>
  <c r="BF376" i="15" s="1"/>
  <c r="I377" i="15"/>
  <c r="BF377" i="15" s="1"/>
  <c r="BJ377" i="15" s="1"/>
  <c r="I378" i="15"/>
  <c r="BF378" i="15" s="1"/>
  <c r="I379" i="15"/>
  <c r="BF379" i="15" s="1"/>
  <c r="I380" i="15"/>
  <c r="BF380" i="15" s="1"/>
  <c r="I381" i="15"/>
  <c r="BF381" i="15" s="1"/>
  <c r="I382" i="15"/>
  <c r="BF382" i="15" s="1"/>
  <c r="I383" i="15"/>
  <c r="BF383" i="15" s="1"/>
  <c r="I384" i="15"/>
  <c r="BF384" i="15" s="1"/>
  <c r="BI384" i="15" s="1"/>
  <c r="I385" i="15"/>
  <c r="BF385" i="15" s="1"/>
  <c r="I386" i="15"/>
  <c r="BF386" i="15" s="1"/>
  <c r="I387" i="15"/>
  <c r="BF387" i="15" s="1"/>
  <c r="I388" i="15"/>
  <c r="BF388" i="15" s="1"/>
  <c r="I389" i="15"/>
  <c r="BF389" i="15" s="1"/>
  <c r="BG389" i="15" s="1"/>
  <c r="I390" i="15"/>
  <c r="BF390" i="15" s="1"/>
  <c r="I391" i="15"/>
  <c r="BF391" i="15" s="1"/>
  <c r="I392" i="15"/>
  <c r="BF392" i="15" s="1"/>
  <c r="I393" i="15"/>
  <c r="BF393" i="15" s="1"/>
  <c r="I394" i="15"/>
  <c r="BF394" i="15" s="1"/>
  <c r="I395" i="15"/>
  <c r="BF395" i="15" s="1"/>
  <c r="BJ395" i="15" s="1"/>
  <c r="I396" i="15"/>
  <c r="BF396" i="15" s="1"/>
  <c r="I397" i="15"/>
  <c r="BF397" i="15" s="1"/>
  <c r="I398" i="15"/>
  <c r="BF398" i="15" s="1"/>
  <c r="I399" i="15"/>
  <c r="BF399" i="15" s="1"/>
  <c r="I400" i="15"/>
  <c r="BF400" i="15" s="1"/>
  <c r="I401" i="15"/>
  <c r="BF401" i="15" s="1"/>
  <c r="I402" i="15"/>
  <c r="BF402" i="15" s="1"/>
  <c r="BK402" i="15" s="1"/>
  <c r="I403" i="15"/>
  <c r="BF403" i="15" s="1"/>
  <c r="BL403" i="15" s="1"/>
  <c r="I404" i="15"/>
  <c r="BF404" i="15" s="1"/>
  <c r="I405" i="15"/>
  <c r="BF405" i="15" s="1"/>
  <c r="I406" i="15"/>
  <c r="BF406" i="15" s="1"/>
  <c r="I407" i="15"/>
  <c r="BF407" i="15" s="1"/>
  <c r="I408" i="15"/>
  <c r="BF408" i="15" s="1"/>
  <c r="I3" i="15"/>
  <c r="BF3" i="15" s="1"/>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43" i="15"/>
  <c r="H144" i="15"/>
  <c r="H145" i="15"/>
  <c r="H146" i="15"/>
  <c r="H147"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79" i="15"/>
  <c r="H180" i="15"/>
  <c r="H181" i="15"/>
  <c r="H182" i="15"/>
  <c r="H183" i="15"/>
  <c r="H184" i="15"/>
  <c r="H185" i="15"/>
  <c r="H186" i="15"/>
  <c r="H187" i="15"/>
  <c r="H188" i="15"/>
  <c r="H189" i="15"/>
  <c r="H190" i="15"/>
  <c r="H191" i="15"/>
  <c r="H192" i="15"/>
  <c r="H193" i="15"/>
  <c r="H194" i="15"/>
  <c r="H195" i="15"/>
  <c r="H196" i="15"/>
  <c r="H197" i="15"/>
  <c r="H198" i="15"/>
  <c r="H199" i="15"/>
  <c r="H200" i="15"/>
  <c r="H201" i="15"/>
  <c r="H202" i="15"/>
  <c r="H203" i="15"/>
  <c r="H204" i="15"/>
  <c r="H205" i="15"/>
  <c r="H206" i="15"/>
  <c r="H207" i="15"/>
  <c r="H208" i="15"/>
  <c r="H209" i="15"/>
  <c r="H210" i="15"/>
  <c r="H211" i="15"/>
  <c r="H212" i="15"/>
  <c r="H213" i="15"/>
  <c r="H214" i="15"/>
  <c r="H215" i="15"/>
  <c r="H216" i="15"/>
  <c r="H217" i="15"/>
  <c r="H218" i="15"/>
  <c r="H219" i="15"/>
  <c r="H220" i="15"/>
  <c r="H221" i="15"/>
  <c r="H222" i="15"/>
  <c r="H223" i="15"/>
  <c r="H224" i="15"/>
  <c r="H225" i="15"/>
  <c r="H226" i="15"/>
  <c r="H227" i="15"/>
  <c r="H228" i="15"/>
  <c r="H229" i="15"/>
  <c r="H230" i="15"/>
  <c r="H231" i="15"/>
  <c r="H232" i="15"/>
  <c r="H233" i="15"/>
  <c r="H234" i="15"/>
  <c r="H235" i="15"/>
  <c r="H236" i="15"/>
  <c r="H237" i="15"/>
  <c r="H238" i="15"/>
  <c r="H239" i="15"/>
  <c r="H240" i="15"/>
  <c r="H241" i="15"/>
  <c r="H242" i="15"/>
  <c r="H243" i="15"/>
  <c r="H244" i="15"/>
  <c r="H245" i="15"/>
  <c r="H246" i="15"/>
  <c r="H247" i="15"/>
  <c r="H248" i="15"/>
  <c r="H249" i="15"/>
  <c r="H250" i="15"/>
  <c r="H251" i="15"/>
  <c r="H252" i="15"/>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H373" i="15"/>
  <c r="H374" i="15"/>
  <c r="H375" i="15"/>
  <c r="H376" i="15"/>
  <c r="H377" i="15"/>
  <c r="H378" i="15"/>
  <c r="H379" i="15"/>
  <c r="H380" i="15"/>
  <c r="H381" i="15"/>
  <c r="H382" i="15"/>
  <c r="H383" i="15"/>
  <c r="H384" i="15"/>
  <c r="H385" i="15"/>
  <c r="H386" i="15"/>
  <c r="H387" i="15"/>
  <c r="H388" i="15"/>
  <c r="H389" i="15"/>
  <c r="H390" i="15"/>
  <c r="H391" i="15"/>
  <c r="H392" i="15"/>
  <c r="H393" i="15"/>
  <c r="H394" i="15"/>
  <c r="H395" i="15"/>
  <c r="H396" i="15"/>
  <c r="H397" i="15"/>
  <c r="H398" i="15"/>
  <c r="H399" i="15"/>
  <c r="H400" i="15"/>
  <c r="H401" i="15"/>
  <c r="H402" i="15"/>
  <c r="H403" i="15"/>
  <c r="H404" i="15"/>
  <c r="H405" i="15"/>
  <c r="H406" i="15"/>
  <c r="H407" i="15"/>
  <c r="H408" i="15"/>
  <c r="H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3"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3"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3" i="15"/>
  <c r="BR407" i="15" l="1"/>
  <c r="BL407" i="15"/>
  <c r="BQ407" i="15"/>
  <c r="BK407" i="15"/>
  <c r="BM407" i="15"/>
  <c r="BI407" i="15"/>
  <c r="BJ407" i="15"/>
  <c r="BH407" i="15"/>
  <c r="BR399" i="15"/>
  <c r="BL399" i="15"/>
  <c r="BQ399" i="15"/>
  <c r="BK399" i="15"/>
  <c r="BM399" i="15"/>
  <c r="BI399" i="15"/>
  <c r="BJ399" i="15"/>
  <c r="BR391" i="15"/>
  <c r="BQ391" i="15"/>
  <c r="BL391" i="15"/>
  <c r="BM391" i="15"/>
  <c r="BK391" i="15"/>
  <c r="BI391" i="15"/>
  <c r="BJ391" i="15"/>
  <c r="BR383" i="15"/>
  <c r="BL383" i="15"/>
  <c r="BM383" i="15"/>
  <c r="BK383" i="15"/>
  <c r="BQ383" i="15"/>
  <c r="BI383" i="15"/>
  <c r="BJ383" i="15"/>
  <c r="BH383" i="15"/>
  <c r="BR375" i="15"/>
  <c r="BQ375" i="15"/>
  <c r="BL375" i="15"/>
  <c r="BM375" i="15"/>
  <c r="BK375" i="15"/>
  <c r="BI375" i="15"/>
  <c r="BH375" i="15"/>
  <c r="BJ375" i="15"/>
  <c r="BR367" i="15"/>
  <c r="BQ367" i="15"/>
  <c r="BL367" i="15"/>
  <c r="BK367" i="15"/>
  <c r="BI367" i="15"/>
  <c r="BM367" i="15"/>
  <c r="BJ367" i="15"/>
  <c r="BR359" i="15"/>
  <c r="BL359" i="15"/>
  <c r="BQ359" i="15"/>
  <c r="BM359" i="15"/>
  <c r="BK359" i="15"/>
  <c r="BI359" i="15"/>
  <c r="BJ359" i="15"/>
  <c r="BR351" i="15"/>
  <c r="BQ351" i="15"/>
  <c r="BL351" i="15"/>
  <c r="BM351" i="15"/>
  <c r="BK351" i="15"/>
  <c r="BI351" i="15"/>
  <c r="BJ351" i="15"/>
  <c r="BH351" i="15"/>
  <c r="BL343" i="15"/>
  <c r="BQ343" i="15"/>
  <c r="BM343" i="15"/>
  <c r="BK343" i="15"/>
  <c r="BR343" i="15"/>
  <c r="BI343" i="15"/>
  <c r="BH343" i="15"/>
  <c r="BR335" i="15"/>
  <c r="BL335" i="15"/>
  <c r="BQ335" i="15"/>
  <c r="BK335" i="15"/>
  <c r="BI335" i="15"/>
  <c r="BM335" i="15"/>
  <c r="BJ335" i="15"/>
  <c r="BR327" i="15"/>
  <c r="BQ327" i="15"/>
  <c r="BL327" i="15"/>
  <c r="BM327" i="15"/>
  <c r="BK327" i="15"/>
  <c r="BI327" i="15"/>
  <c r="BJ327" i="15"/>
  <c r="BL319" i="15"/>
  <c r="BM319" i="15"/>
  <c r="BK319" i="15"/>
  <c r="BR319" i="15"/>
  <c r="BQ319" i="15"/>
  <c r="BI319" i="15"/>
  <c r="BJ319" i="15"/>
  <c r="BH319" i="15"/>
  <c r="BR311" i="15"/>
  <c r="BQ311" i="15"/>
  <c r="BL311" i="15"/>
  <c r="BM311" i="15"/>
  <c r="BK311" i="15"/>
  <c r="BI311" i="15"/>
  <c r="BJ311" i="15"/>
  <c r="BH311" i="15"/>
  <c r="BR303" i="15"/>
  <c r="BQ303" i="15"/>
  <c r="BL303" i="15"/>
  <c r="BK303" i="15"/>
  <c r="BI303" i="15"/>
  <c r="BJ303" i="15"/>
  <c r="BR295" i="15"/>
  <c r="BL295" i="15"/>
  <c r="BM295" i="15"/>
  <c r="BK295" i="15"/>
  <c r="BI295" i="15"/>
  <c r="BQ295" i="15"/>
  <c r="BJ295" i="15"/>
  <c r="BH295" i="15"/>
  <c r="BR287" i="15"/>
  <c r="BQ287" i="15"/>
  <c r="BL287" i="15"/>
  <c r="BK287" i="15"/>
  <c r="BM287" i="15"/>
  <c r="BI287" i="15"/>
  <c r="BH287" i="15"/>
  <c r="BJ287" i="15"/>
  <c r="BR279" i="15"/>
  <c r="BL279" i="15"/>
  <c r="BQ279" i="15"/>
  <c r="BM279" i="15"/>
  <c r="BK279" i="15"/>
  <c r="BI279" i="15"/>
  <c r="BJ279" i="15"/>
  <c r="BH279" i="15"/>
  <c r="BR271" i="15"/>
  <c r="BL271" i="15"/>
  <c r="BM271" i="15"/>
  <c r="BQ271" i="15"/>
  <c r="BK271" i="15"/>
  <c r="BJ271" i="15"/>
  <c r="BI271" i="15"/>
  <c r="BR263" i="15"/>
  <c r="BQ263" i="15"/>
  <c r="BL263" i="15"/>
  <c r="BK263" i="15"/>
  <c r="BM263" i="15"/>
  <c r="BI263" i="15"/>
  <c r="BH263" i="15"/>
  <c r="BG263" i="15"/>
  <c r="BJ263" i="15"/>
  <c r="BL255" i="15"/>
  <c r="BK255" i="15"/>
  <c r="BM255" i="15"/>
  <c r="BQ255" i="15"/>
  <c r="BI255" i="15"/>
  <c r="BJ255" i="15"/>
  <c r="BH255" i="15"/>
  <c r="BG255" i="15"/>
  <c r="BR247" i="15"/>
  <c r="BQ247" i="15"/>
  <c r="BL247" i="15"/>
  <c r="BK247" i="15"/>
  <c r="BM247" i="15"/>
  <c r="BI247" i="15"/>
  <c r="BH247" i="15"/>
  <c r="BJ247" i="15"/>
  <c r="BG247" i="15"/>
  <c r="BR239" i="15"/>
  <c r="BQ239" i="15"/>
  <c r="BL239" i="15"/>
  <c r="BK239" i="15"/>
  <c r="BJ239" i="15"/>
  <c r="BI239" i="15"/>
  <c r="BM239" i="15"/>
  <c r="BG239" i="15"/>
  <c r="BR231" i="15"/>
  <c r="BL231" i="15"/>
  <c r="BQ231" i="15"/>
  <c r="BK231" i="15"/>
  <c r="BM231" i="15"/>
  <c r="BI231" i="15"/>
  <c r="BJ231" i="15"/>
  <c r="BH231" i="15"/>
  <c r="BG231" i="15"/>
  <c r="BR223" i="15"/>
  <c r="BQ223" i="15"/>
  <c r="BL223" i="15"/>
  <c r="BK223" i="15"/>
  <c r="BI223" i="15"/>
  <c r="BM223" i="15"/>
  <c r="BJ223" i="15"/>
  <c r="BH223" i="15"/>
  <c r="BG223" i="15"/>
  <c r="BR215" i="15"/>
  <c r="BQ215" i="15"/>
  <c r="BL215" i="15"/>
  <c r="BK215" i="15"/>
  <c r="BM215" i="15"/>
  <c r="BI215" i="15"/>
  <c r="BJ215" i="15"/>
  <c r="BH215" i="15"/>
  <c r="BG215" i="15"/>
  <c r="BQ207" i="15"/>
  <c r="BR207" i="15"/>
  <c r="BL207" i="15"/>
  <c r="BK207" i="15"/>
  <c r="BJ207" i="15"/>
  <c r="BI207" i="15"/>
  <c r="BM207" i="15"/>
  <c r="BH207" i="15"/>
  <c r="BG207" i="15"/>
  <c r="BR199" i="15"/>
  <c r="BQ199" i="15"/>
  <c r="BL199" i="15"/>
  <c r="BK199" i="15"/>
  <c r="BM199" i="15"/>
  <c r="BI199" i="15"/>
  <c r="BJ199" i="15"/>
  <c r="BG199" i="15"/>
  <c r="BH199" i="15"/>
  <c r="BR191" i="15"/>
  <c r="BQ191" i="15"/>
  <c r="BL191" i="15"/>
  <c r="BK191" i="15"/>
  <c r="BI191" i="15"/>
  <c r="BM191" i="15"/>
  <c r="BJ191" i="15"/>
  <c r="BG191" i="15"/>
  <c r="BQ183" i="15"/>
  <c r="BR183" i="15"/>
  <c r="BL183" i="15"/>
  <c r="BK183" i="15"/>
  <c r="BM183" i="15"/>
  <c r="BI183" i="15"/>
  <c r="BH183" i="15"/>
  <c r="BJ183" i="15"/>
  <c r="BG183" i="15"/>
  <c r="BR175" i="15"/>
  <c r="BQ175" i="15"/>
  <c r="BL175" i="15"/>
  <c r="BK175" i="15"/>
  <c r="BJ175" i="15"/>
  <c r="BM175" i="15"/>
  <c r="BI175" i="15"/>
  <c r="BG175" i="15"/>
  <c r="BH175" i="15"/>
  <c r="BR167" i="15"/>
  <c r="BQ167" i="15"/>
  <c r="BL167" i="15"/>
  <c r="BK167" i="15"/>
  <c r="BM167" i="15"/>
  <c r="BI167" i="15"/>
  <c r="BH167" i="15"/>
  <c r="BJ167" i="15"/>
  <c r="BG167" i="15"/>
  <c r="BQ159" i="15"/>
  <c r="BR159" i="15"/>
  <c r="BL159" i="15"/>
  <c r="BK159" i="15"/>
  <c r="BM159" i="15"/>
  <c r="BI159" i="15"/>
  <c r="BJ159" i="15"/>
  <c r="BG159" i="15"/>
  <c r="BH159" i="15"/>
  <c r="BR151" i="15"/>
  <c r="BQ151" i="15"/>
  <c r="BL151" i="15"/>
  <c r="BM151" i="15"/>
  <c r="BK151" i="15"/>
  <c r="BI151" i="15"/>
  <c r="BJ151" i="15"/>
  <c r="BH151" i="15"/>
  <c r="BG151" i="15"/>
  <c r="BR143" i="15"/>
  <c r="BQ143" i="15"/>
  <c r="BL143" i="15"/>
  <c r="BJ143" i="15"/>
  <c r="BI143" i="15"/>
  <c r="BG143" i="15"/>
  <c r="BM143" i="15"/>
  <c r="BH143" i="15"/>
  <c r="BK143" i="15"/>
  <c r="BR135" i="15"/>
  <c r="BQ135" i="15"/>
  <c r="BL135" i="15"/>
  <c r="BM135" i="15"/>
  <c r="BI135" i="15"/>
  <c r="BK135" i="15"/>
  <c r="BG135" i="15"/>
  <c r="BR127" i="15"/>
  <c r="BQ127" i="15"/>
  <c r="BL127" i="15"/>
  <c r="BK127" i="15"/>
  <c r="BM127" i="15"/>
  <c r="BI127" i="15"/>
  <c r="BH127" i="15"/>
  <c r="BJ127" i="15"/>
  <c r="BG127" i="15"/>
  <c r="BR119" i="15"/>
  <c r="BL119" i="15"/>
  <c r="BM119" i="15"/>
  <c r="BQ119" i="15"/>
  <c r="BI119" i="15"/>
  <c r="BH119" i="15"/>
  <c r="BJ119" i="15"/>
  <c r="BK119" i="15"/>
  <c r="BG119" i="15"/>
  <c r="BR111" i="15"/>
  <c r="BL111" i="15"/>
  <c r="BQ111" i="15"/>
  <c r="BK111" i="15"/>
  <c r="BJ111" i="15"/>
  <c r="BI111" i="15"/>
  <c r="BM111" i="15"/>
  <c r="BG111" i="15"/>
  <c r="BH111" i="15"/>
  <c r="BR103" i="15"/>
  <c r="BQ103" i="15"/>
  <c r="BL103" i="15"/>
  <c r="BK103" i="15"/>
  <c r="BM103" i="15"/>
  <c r="BI103" i="15"/>
  <c r="BG103" i="15"/>
  <c r="BJ103" i="15"/>
  <c r="BH103" i="15"/>
  <c r="BR95" i="15"/>
  <c r="BL95" i="15"/>
  <c r="BQ95" i="15"/>
  <c r="BK95" i="15"/>
  <c r="BI95" i="15"/>
  <c r="BM95" i="15"/>
  <c r="BJ95" i="15"/>
  <c r="BH95" i="15"/>
  <c r="BG95" i="15"/>
  <c r="BQ87" i="15"/>
  <c r="BR87" i="15"/>
  <c r="BL87" i="15"/>
  <c r="BM87" i="15"/>
  <c r="BK87" i="15"/>
  <c r="BI87" i="15"/>
  <c r="BH87" i="15"/>
  <c r="BJ87" i="15"/>
  <c r="BG87" i="15"/>
  <c r="BR79" i="15"/>
  <c r="BM79" i="15"/>
  <c r="BQ79" i="15"/>
  <c r="BL79" i="15"/>
  <c r="BJ79" i="15"/>
  <c r="BI79" i="15"/>
  <c r="BK79" i="15"/>
  <c r="BH79" i="15"/>
  <c r="BG79" i="15"/>
  <c r="BR71" i="15"/>
  <c r="BQ71" i="15"/>
  <c r="BM71" i="15"/>
  <c r="BL71" i="15"/>
  <c r="BI71" i="15"/>
  <c r="BJ71" i="15"/>
  <c r="BG71" i="15"/>
  <c r="BH71" i="15"/>
  <c r="BM63" i="15"/>
  <c r="BQ63" i="15"/>
  <c r="BR63" i="15"/>
  <c r="BL63" i="15"/>
  <c r="BK63" i="15"/>
  <c r="BI63" i="15"/>
  <c r="BG63" i="15"/>
  <c r="BJ63" i="15"/>
  <c r="BR55" i="15"/>
  <c r="BM55" i="15"/>
  <c r="BQ55" i="15"/>
  <c r="BL55" i="15"/>
  <c r="BK55" i="15"/>
  <c r="BI55" i="15"/>
  <c r="BH55" i="15"/>
  <c r="BJ55" i="15"/>
  <c r="BG55" i="15"/>
  <c r="BM47" i="15"/>
  <c r="BQ47" i="15"/>
  <c r="BL47" i="15"/>
  <c r="BR47" i="15"/>
  <c r="BK47" i="15"/>
  <c r="BJ47" i="15"/>
  <c r="BI47" i="15"/>
  <c r="BG47" i="15"/>
  <c r="BH47" i="15"/>
  <c r="BR39" i="15"/>
  <c r="BM39" i="15"/>
  <c r="BQ39" i="15"/>
  <c r="BL39" i="15"/>
  <c r="BK39" i="15"/>
  <c r="BJ39" i="15"/>
  <c r="BI39" i="15"/>
  <c r="BH39" i="15"/>
  <c r="BG39" i="15"/>
  <c r="BR31" i="15"/>
  <c r="BM31" i="15"/>
  <c r="BQ31" i="15"/>
  <c r="BL31" i="15"/>
  <c r="BK31" i="15"/>
  <c r="BI31" i="15"/>
  <c r="BJ31" i="15"/>
  <c r="BG31" i="15"/>
  <c r="BH31" i="15"/>
  <c r="BM23" i="15"/>
  <c r="BR23" i="15"/>
  <c r="BQ23" i="15"/>
  <c r="BL23" i="15"/>
  <c r="BK23" i="15"/>
  <c r="BI23" i="15"/>
  <c r="BH23" i="15"/>
  <c r="BJ23" i="15"/>
  <c r="BG23" i="15"/>
  <c r="BR15" i="15"/>
  <c r="BM15" i="15"/>
  <c r="BL15" i="15"/>
  <c r="BQ15" i="15"/>
  <c r="BI15" i="15"/>
  <c r="BK15" i="15"/>
  <c r="BJ15" i="15"/>
  <c r="BG15" i="15"/>
  <c r="BH15" i="15"/>
  <c r="BQ7" i="15"/>
  <c r="BM7" i="15"/>
  <c r="BR7" i="15"/>
  <c r="BL7" i="15"/>
  <c r="BK7" i="15"/>
  <c r="BI7" i="15"/>
  <c r="BJ7" i="15"/>
  <c r="BG7" i="15"/>
  <c r="BG391" i="15"/>
  <c r="BG359" i="15"/>
  <c r="BG327" i="15"/>
  <c r="BG295" i="15"/>
  <c r="BH327" i="15"/>
  <c r="BH260" i="15"/>
  <c r="BR255" i="15"/>
  <c r="BR406" i="15"/>
  <c r="BQ406" i="15"/>
  <c r="BK406" i="15"/>
  <c r="BM406" i="15"/>
  <c r="BL406" i="15"/>
  <c r="BH406" i="15"/>
  <c r="BG406" i="15"/>
  <c r="BJ406" i="15"/>
  <c r="BI406" i="15"/>
  <c r="BL398" i="15"/>
  <c r="BK398" i="15"/>
  <c r="BQ398" i="15"/>
  <c r="BR398" i="15"/>
  <c r="BJ398" i="15"/>
  <c r="BH398" i="15"/>
  <c r="BG398" i="15"/>
  <c r="BM398" i="15"/>
  <c r="BR390" i="15"/>
  <c r="BQ390" i="15"/>
  <c r="BM390" i="15"/>
  <c r="BL390" i="15"/>
  <c r="BK390" i="15"/>
  <c r="BH390" i="15"/>
  <c r="BI390" i="15"/>
  <c r="BG390" i="15"/>
  <c r="BJ390" i="15"/>
  <c r="BR382" i="15"/>
  <c r="BQ382" i="15"/>
  <c r="BM382" i="15"/>
  <c r="BK382" i="15"/>
  <c r="BL382" i="15"/>
  <c r="BH382" i="15"/>
  <c r="BJ382" i="15"/>
  <c r="BG382" i="15"/>
  <c r="BI382" i="15"/>
  <c r="BR374" i="15"/>
  <c r="BM374" i="15"/>
  <c r="BK374" i="15"/>
  <c r="BQ374" i="15"/>
  <c r="BL374" i="15"/>
  <c r="BH374" i="15"/>
  <c r="BG374" i="15"/>
  <c r="BI374" i="15"/>
  <c r="BJ374" i="15"/>
  <c r="BR366" i="15"/>
  <c r="BQ366" i="15"/>
  <c r="BM366" i="15"/>
  <c r="BK366" i="15"/>
  <c r="BL366" i="15"/>
  <c r="BJ366" i="15"/>
  <c r="BH366" i="15"/>
  <c r="BG366" i="15"/>
  <c r="BI366" i="15"/>
  <c r="BR358" i="15"/>
  <c r="BM358" i="15"/>
  <c r="BK358" i="15"/>
  <c r="BL358" i="15"/>
  <c r="BQ358" i="15"/>
  <c r="BH358" i="15"/>
  <c r="BI358" i="15"/>
  <c r="BG358" i="15"/>
  <c r="BJ358" i="15"/>
  <c r="BR350" i="15"/>
  <c r="BQ350" i="15"/>
  <c r="BM350" i="15"/>
  <c r="BL350" i="15"/>
  <c r="BK350" i="15"/>
  <c r="BH350" i="15"/>
  <c r="BJ350" i="15"/>
  <c r="BG350" i="15"/>
  <c r="BI350" i="15"/>
  <c r="BR342" i="15"/>
  <c r="BQ342" i="15"/>
  <c r="BM342" i="15"/>
  <c r="BK342" i="15"/>
  <c r="BL342" i="15"/>
  <c r="BH342" i="15"/>
  <c r="BI342" i="15"/>
  <c r="BG342" i="15"/>
  <c r="BJ342" i="15"/>
  <c r="BR334" i="15"/>
  <c r="BM334" i="15"/>
  <c r="BQ334" i="15"/>
  <c r="BL334" i="15"/>
  <c r="BK334" i="15"/>
  <c r="BJ334" i="15"/>
  <c r="BH334" i="15"/>
  <c r="BG334" i="15"/>
  <c r="BI334" i="15"/>
  <c r="BR326" i="15"/>
  <c r="BQ326" i="15"/>
  <c r="BM326" i="15"/>
  <c r="BL326" i="15"/>
  <c r="BK326" i="15"/>
  <c r="BH326" i="15"/>
  <c r="BI326" i="15"/>
  <c r="BG326" i="15"/>
  <c r="BR318" i="15"/>
  <c r="BQ318" i="15"/>
  <c r="BM318" i="15"/>
  <c r="BK318" i="15"/>
  <c r="BL318" i="15"/>
  <c r="BH318" i="15"/>
  <c r="BJ318" i="15"/>
  <c r="BG318" i="15"/>
  <c r="BI318" i="15"/>
  <c r="BR310" i="15"/>
  <c r="BM310" i="15"/>
  <c r="BK310" i="15"/>
  <c r="BQ310" i="15"/>
  <c r="BL310" i="15"/>
  <c r="BH310" i="15"/>
  <c r="BG310" i="15"/>
  <c r="BI310" i="15"/>
  <c r="BR302" i="15"/>
  <c r="BQ302" i="15"/>
  <c r="BM302" i="15"/>
  <c r="BK302" i="15"/>
  <c r="BJ302" i="15"/>
  <c r="BH302" i="15"/>
  <c r="BG302" i="15"/>
  <c r="BI302" i="15"/>
  <c r="BL302" i="15"/>
  <c r="BR294" i="15"/>
  <c r="BM294" i="15"/>
  <c r="BQ294" i="15"/>
  <c r="BK294" i="15"/>
  <c r="BL294" i="15"/>
  <c r="BH294" i="15"/>
  <c r="BI294" i="15"/>
  <c r="BJ294" i="15"/>
  <c r="BG294" i="15"/>
  <c r="BR286" i="15"/>
  <c r="BQ286" i="15"/>
  <c r="BM286" i="15"/>
  <c r="BL286" i="15"/>
  <c r="BK286" i="15"/>
  <c r="BH286" i="15"/>
  <c r="BJ286" i="15"/>
  <c r="BI286" i="15"/>
  <c r="BG286" i="15"/>
  <c r="BR278" i="15"/>
  <c r="BQ278" i="15"/>
  <c r="BM278" i="15"/>
  <c r="BK278" i="15"/>
  <c r="BH278" i="15"/>
  <c r="BG278" i="15"/>
  <c r="BJ278" i="15"/>
  <c r="BL278" i="15"/>
  <c r="BI278" i="15"/>
  <c r="BR270" i="15"/>
  <c r="BM270" i="15"/>
  <c r="BL270" i="15"/>
  <c r="BQ270" i="15"/>
  <c r="BK270" i="15"/>
  <c r="BH270" i="15"/>
  <c r="BJ270" i="15"/>
  <c r="BG270" i="15"/>
  <c r="BR262" i="15"/>
  <c r="BQ262" i="15"/>
  <c r="BM262" i="15"/>
  <c r="BL262" i="15"/>
  <c r="BK262" i="15"/>
  <c r="BH262" i="15"/>
  <c r="BI262" i="15"/>
  <c r="BJ262" i="15"/>
  <c r="BR254" i="15"/>
  <c r="BQ254" i="15"/>
  <c r="BM254" i="15"/>
  <c r="BK254" i="15"/>
  <c r="BL254" i="15"/>
  <c r="BJ254" i="15"/>
  <c r="BH254" i="15"/>
  <c r="BG254" i="15"/>
  <c r="BI254" i="15"/>
  <c r="BR246" i="15"/>
  <c r="BM246" i="15"/>
  <c r="BK246" i="15"/>
  <c r="BL246" i="15"/>
  <c r="BQ246" i="15"/>
  <c r="BH246" i="15"/>
  <c r="BI246" i="15"/>
  <c r="BJ246" i="15"/>
  <c r="BG246" i="15"/>
  <c r="BR238" i="15"/>
  <c r="BQ238" i="15"/>
  <c r="BM238" i="15"/>
  <c r="BK238" i="15"/>
  <c r="BL238" i="15"/>
  <c r="BH238" i="15"/>
  <c r="BJ238" i="15"/>
  <c r="BI238" i="15"/>
  <c r="BR230" i="15"/>
  <c r="BM230" i="15"/>
  <c r="BK230" i="15"/>
  <c r="BQ230" i="15"/>
  <c r="BH230" i="15"/>
  <c r="BI230" i="15"/>
  <c r="BJ230" i="15"/>
  <c r="BL230" i="15"/>
  <c r="BR222" i="15"/>
  <c r="BQ222" i="15"/>
  <c r="BM222" i="15"/>
  <c r="BL222" i="15"/>
  <c r="BK222" i="15"/>
  <c r="BJ222" i="15"/>
  <c r="BH222" i="15"/>
  <c r="BG222" i="15"/>
  <c r="BI222" i="15"/>
  <c r="BR214" i="15"/>
  <c r="BQ214" i="15"/>
  <c r="BM214" i="15"/>
  <c r="BK214" i="15"/>
  <c r="BH214" i="15"/>
  <c r="BJ214" i="15"/>
  <c r="BL214" i="15"/>
  <c r="BI214" i="15"/>
  <c r="BG214" i="15"/>
  <c r="BR206" i="15"/>
  <c r="BQ206" i="15"/>
  <c r="BM206" i="15"/>
  <c r="BL206" i="15"/>
  <c r="BK206" i="15"/>
  <c r="BH206" i="15"/>
  <c r="BJ206" i="15"/>
  <c r="BI206" i="15"/>
  <c r="BR198" i="15"/>
  <c r="BQ198" i="15"/>
  <c r="BM198" i="15"/>
  <c r="BL198" i="15"/>
  <c r="BK198" i="15"/>
  <c r="BH198" i="15"/>
  <c r="BI198" i="15"/>
  <c r="BJ198" i="15"/>
  <c r="BR190" i="15"/>
  <c r="BQ190" i="15"/>
  <c r="BM190" i="15"/>
  <c r="BK190" i="15"/>
  <c r="BL190" i="15"/>
  <c r="BH190" i="15"/>
  <c r="BJ190" i="15"/>
  <c r="BI190" i="15"/>
  <c r="BG190" i="15"/>
  <c r="BR182" i="15"/>
  <c r="BQ182" i="15"/>
  <c r="BM182" i="15"/>
  <c r="BK182" i="15"/>
  <c r="BL182" i="15"/>
  <c r="BH182" i="15"/>
  <c r="BG182" i="15"/>
  <c r="BI182" i="15"/>
  <c r="BR174" i="15"/>
  <c r="BQ174" i="15"/>
  <c r="BM174" i="15"/>
  <c r="BK174" i="15"/>
  <c r="BH174" i="15"/>
  <c r="BL174" i="15"/>
  <c r="BI174" i="15"/>
  <c r="BJ174" i="15"/>
  <c r="BR166" i="15"/>
  <c r="BQ166" i="15"/>
  <c r="BM166" i="15"/>
  <c r="BK166" i="15"/>
  <c r="BH166" i="15"/>
  <c r="BJ166" i="15"/>
  <c r="BI166" i="15"/>
  <c r="BL166" i="15"/>
  <c r="BR158" i="15"/>
  <c r="BQ158" i="15"/>
  <c r="BM158" i="15"/>
  <c r="BL158" i="15"/>
  <c r="BK158" i="15"/>
  <c r="BH158" i="15"/>
  <c r="BJ158" i="15"/>
  <c r="BI158" i="15"/>
  <c r="BG158" i="15"/>
  <c r="BR150" i="15"/>
  <c r="BQ150" i="15"/>
  <c r="BM150" i="15"/>
  <c r="BK150" i="15"/>
  <c r="BH150" i="15"/>
  <c r="BL150" i="15"/>
  <c r="BJ150" i="15"/>
  <c r="BI150" i="15"/>
  <c r="BG150" i="15"/>
  <c r="BR142" i="15"/>
  <c r="BQ142" i="15"/>
  <c r="BM142" i="15"/>
  <c r="BL142" i="15"/>
  <c r="BK142" i="15"/>
  <c r="BH142" i="15"/>
  <c r="BJ142" i="15"/>
  <c r="BQ134" i="15"/>
  <c r="BR134" i="15"/>
  <c r="BM134" i="15"/>
  <c r="BL134" i="15"/>
  <c r="BH134" i="15"/>
  <c r="BK134" i="15"/>
  <c r="BI134" i="15"/>
  <c r="BJ134" i="15"/>
  <c r="BR126" i="15"/>
  <c r="BQ126" i="15"/>
  <c r="BM126" i="15"/>
  <c r="BL126" i="15"/>
  <c r="BH126" i="15"/>
  <c r="BJ126" i="15"/>
  <c r="BK126" i="15"/>
  <c r="BG126" i="15"/>
  <c r="BI126" i="15"/>
  <c r="BR118" i="15"/>
  <c r="BM118" i="15"/>
  <c r="BK118" i="15"/>
  <c r="BQ118" i="15"/>
  <c r="BL118" i="15"/>
  <c r="BH118" i="15"/>
  <c r="BJ118" i="15"/>
  <c r="BI118" i="15"/>
  <c r="BG118" i="15"/>
  <c r="BQ110" i="15"/>
  <c r="BR110" i="15"/>
  <c r="BM110" i="15"/>
  <c r="BH110" i="15"/>
  <c r="BK110" i="15"/>
  <c r="BL110" i="15"/>
  <c r="BI110" i="15"/>
  <c r="BJ110" i="15"/>
  <c r="BR102" i="15"/>
  <c r="BQ102" i="15"/>
  <c r="BM102" i="15"/>
  <c r="BK102" i="15"/>
  <c r="BH102" i="15"/>
  <c r="BL102" i="15"/>
  <c r="BI102" i="15"/>
  <c r="BJ102" i="15"/>
  <c r="BR94" i="15"/>
  <c r="BM94" i="15"/>
  <c r="BL94" i="15"/>
  <c r="BQ94" i="15"/>
  <c r="BK94" i="15"/>
  <c r="BH94" i="15"/>
  <c r="BJ94" i="15"/>
  <c r="BG94" i="15"/>
  <c r="BI94" i="15"/>
  <c r="BR86" i="15"/>
  <c r="BQ86" i="15"/>
  <c r="BM86" i="15"/>
  <c r="BK86" i="15"/>
  <c r="BH86" i="15"/>
  <c r="BJ86" i="15"/>
  <c r="BI86" i="15"/>
  <c r="BG86" i="15"/>
  <c r="BR78" i="15"/>
  <c r="BQ78" i="15"/>
  <c r="BL78" i="15"/>
  <c r="BK78" i="15"/>
  <c r="BH78" i="15"/>
  <c r="BM78" i="15"/>
  <c r="BJ78" i="15"/>
  <c r="BI78" i="15"/>
  <c r="BR70" i="15"/>
  <c r="BQ70" i="15"/>
  <c r="BL70" i="15"/>
  <c r="BM70" i="15"/>
  <c r="BH70" i="15"/>
  <c r="BI70" i="15"/>
  <c r="BJ70" i="15"/>
  <c r="BK70" i="15"/>
  <c r="BR62" i="15"/>
  <c r="BQ62" i="15"/>
  <c r="BM62" i="15"/>
  <c r="BL62" i="15"/>
  <c r="BH62" i="15"/>
  <c r="BJ62" i="15"/>
  <c r="BK62" i="15"/>
  <c r="BI62" i="15"/>
  <c r="BG62" i="15"/>
  <c r="BR54" i="15"/>
  <c r="BQ54" i="15"/>
  <c r="BM54" i="15"/>
  <c r="BK54" i="15"/>
  <c r="BL54" i="15"/>
  <c r="BH54" i="15"/>
  <c r="BJ54" i="15"/>
  <c r="BG54" i="15"/>
  <c r="BI54" i="15"/>
  <c r="BR46" i="15"/>
  <c r="BQ46" i="15"/>
  <c r="BH46" i="15"/>
  <c r="BL46" i="15"/>
  <c r="BK46" i="15"/>
  <c r="BJ46" i="15"/>
  <c r="BI46" i="15"/>
  <c r="BM46" i="15"/>
  <c r="BR38" i="15"/>
  <c r="BQ38" i="15"/>
  <c r="BK38" i="15"/>
  <c r="BH38" i="15"/>
  <c r="BM38" i="15"/>
  <c r="BI38" i="15"/>
  <c r="BJ38" i="15"/>
  <c r="BL38" i="15"/>
  <c r="BR30" i="15"/>
  <c r="BM30" i="15"/>
  <c r="BQ30" i="15"/>
  <c r="BL30" i="15"/>
  <c r="BK30" i="15"/>
  <c r="BH30" i="15"/>
  <c r="BJ30" i="15"/>
  <c r="BI30" i="15"/>
  <c r="BG30" i="15"/>
  <c r="BR22" i="15"/>
  <c r="BQ22" i="15"/>
  <c r="BM22" i="15"/>
  <c r="BK22" i="15"/>
  <c r="BH22" i="15"/>
  <c r="BL22" i="15"/>
  <c r="BJ22" i="15"/>
  <c r="BG22" i="15"/>
  <c r="BR14" i="15"/>
  <c r="BQ14" i="15"/>
  <c r="BL14" i="15"/>
  <c r="BK14" i="15"/>
  <c r="BJ14" i="15"/>
  <c r="BH14" i="15"/>
  <c r="BM14" i="15"/>
  <c r="BI14" i="15"/>
  <c r="BR6" i="15"/>
  <c r="BQ6" i="15"/>
  <c r="BL6" i="15"/>
  <c r="BM6" i="15"/>
  <c r="BH6" i="15"/>
  <c r="BJ6" i="15"/>
  <c r="BI6" i="15"/>
  <c r="BK6" i="15"/>
  <c r="BG174" i="15"/>
  <c r="BG46" i="15"/>
  <c r="BH367" i="15"/>
  <c r="BQ405" i="15"/>
  <c r="BR405" i="15"/>
  <c r="BM405" i="15"/>
  <c r="BL405" i="15"/>
  <c r="BJ405" i="15"/>
  <c r="BK405" i="15"/>
  <c r="BI405" i="15"/>
  <c r="BH405" i="15"/>
  <c r="BQ397" i="15"/>
  <c r="BM397" i="15"/>
  <c r="BR397" i="15"/>
  <c r="BJ397" i="15"/>
  <c r="BI397" i="15"/>
  <c r="BK397" i="15"/>
  <c r="BL397" i="15"/>
  <c r="BH397" i="15"/>
  <c r="BQ389" i="15"/>
  <c r="BM389" i="15"/>
  <c r="BR389" i="15"/>
  <c r="BL389" i="15"/>
  <c r="BJ389" i="15"/>
  <c r="BK389" i="15"/>
  <c r="BH389" i="15"/>
  <c r="BI389" i="15"/>
  <c r="BQ381" i="15"/>
  <c r="BR381" i="15"/>
  <c r="BM381" i="15"/>
  <c r="BL381" i="15"/>
  <c r="BJ381" i="15"/>
  <c r="BH381" i="15"/>
  <c r="BK381" i="15"/>
  <c r="BI381" i="15"/>
  <c r="BQ373" i="15"/>
  <c r="BM373" i="15"/>
  <c r="BR373" i="15"/>
  <c r="BL373" i="15"/>
  <c r="BJ373" i="15"/>
  <c r="BK373" i="15"/>
  <c r="BI373" i="15"/>
  <c r="BH373" i="15"/>
  <c r="BQ365" i="15"/>
  <c r="BR365" i="15"/>
  <c r="BM365" i="15"/>
  <c r="BL365" i="15"/>
  <c r="BJ365" i="15"/>
  <c r="BI365" i="15"/>
  <c r="BK365" i="15"/>
  <c r="BH365" i="15"/>
  <c r="BQ357" i="15"/>
  <c r="BR357" i="15"/>
  <c r="BM357" i="15"/>
  <c r="BJ357" i="15"/>
  <c r="BL357" i="15"/>
  <c r="BK357" i="15"/>
  <c r="BI357" i="15"/>
  <c r="BH357" i="15"/>
  <c r="BR349" i="15"/>
  <c r="BQ349" i="15"/>
  <c r="BM349" i="15"/>
  <c r="BJ349" i="15"/>
  <c r="BL349" i="15"/>
  <c r="BH349" i="15"/>
  <c r="BI349" i="15"/>
  <c r="BK349" i="15"/>
  <c r="BQ341" i="15"/>
  <c r="BR341" i="15"/>
  <c r="BM341" i="15"/>
  <c r="BL341" i="15"/>
  <c r="BJ341" i="15"/>
  <c r="BK341" i="15"/>
  <c r="BH341" i="15"/>
  <c r="BQ333" i="15"/>
  <c r="BR333" i="15"/>
  <c r="BM333" i="15"/>
  <c r="BK333" i="15"/>
  <c r="BL333" i="15"/>
  <c r="BJ333" i="15"/>
  <c r="BI333" i="15"/>
  <c r="BH333" i="15"/>
  <c r="BQ325" i="15"/>
  <c r="BR325" i="15"/>
  <c r="BM325" i="15"/>
  <c r="BL325" i="15"/>
  <c r="BK325" i="15"/>
  <c r="BJ325" i="15"/>
  <c r="BH325" i="15"/>
  <c r="BI325" i="15"/>
  <c r="BQ317" i="15"/>
  <c r="BM317" i="15"/>
  <c r="BK317" i="15"/>
  <c r="BL317" i="15"/>
  <c r="BR317" i="15"/>
  <c r="BJ317" i="15"/>
  <c r="BI317" i="15"/>
  <c r="BH317" i="15"/>
  <c r="BQ309" i="15"/>
  <c r="BM309" i="15"/>
  <c r="BR309" i="15"/>
  <c r="BK309" i="15"/>
  <c r="BL309" i="15"/>
  <c r="BJ309" i="15"/>
  <c r="BH309" i="15"/>
  <c r="BI309" i="15"/>
  <c r="BQ301" i="15"/>
  <c r="BR301" i="15"/>
  <c r="BM301" i="15"/>
  <c r="BK301" i="15"/>
  <c r="BL301" i="15"/>
  <c r="BJ301" i="15"/>
  <c r="BI301" i="15"/>
  <c r="BH301" i="15"/>
  <c r="BR293" i="15"/>
  <c r="BQ293" i="15"/>
  <c r="BM293" i="15"/>
  <c r="BK293" i="15"/>
  <c r="BL293" i="15"/>
  <c r="BJ293" i="15"/>
  <c r="BH293" i="15"/>
  <c r="BI293" i="15"/>
  <c r="BR285" i="15"/>
  <c r="BQ285" i="15"/>
  <c r="BM285" i="15"/>
  <c r="BK285" i="15"/>
  <c r="BL285" i="15"/>
  <c r="BJ285" i="15"/>
  <c r="BH285" i="15"/>
  <c r="BR277" i="15"/>
  <c r="BQ277" i="15"/>
  <c r="BM277" i="15"/>
  <c r="BL277" i="15"/>
  <c r="BJ277" i="15"/>
  <c r="BK277" i="15"/>
  <c r="BI277" i="15"/>
  <c r="BH277" i="15"/>
  <c r="BR269" i="15"/>
  <c r="BQ269" i="15"/>
  <c r="BM269" i="15"/>
  <c r="BJ269" i="15"/>
  <c r="BK269" i="15"/>
  <c r="BL269" i="15"/>
  <c r="BI269" i="15"/>
  <c r="BH269" i="15"/>
  <c r="BQ261" i="15"/>
  <c r="BM261" i="15"/>
  <c r="BR261" i="15"/>
  <c r="BJ261" i="15"/>
  <c r="BL261" i="15"/>
  <c r="BK261" i="15"/>
  <c r="BH261" i="15"/>
  <c r="BG261" i="15"/>
  <c r="BI261" i="15"/>
  <c r="BQ253" i="15"/>
  <c r="BR253" i="15"/>
  <c r="BM253" i="15"/>
  <c r="BJ253" i="15"/>
  <c r="BK253" i="15"/>
  <c r="BL253" i="15"/>
  <c r="BH253" i="15"/>
  <c r="BG253" i="15"/>
  <c r="BI253" i="15"/>
  <c r="BQ245" i="15"/>
  <c r="BR245" i="15"/>
  <c r="BM245" i="15"/>
  <c r="BJ245" i="15"/>
  <c r="BK245" i="15"/>
  <c r="BL245" i="15"/>
  <c r="BI245" i="15"/>
  <c r="BH245" i="15"/>
  <c r="BG245" i="15"/>
  <c r="BR237" i="15"/>
  <c r="BQ237" i="15"/>
  <c r="BM237" i="15"/>
  <c r="BJ237" i="15"/>
  <c r="BK237" i="15"/>
  <c r="BL237" i="15"/>
  <c r="BI237" i="15"/>
  <c r="BH237" i="15"/>
  <c r="BG237" i="15"/>
  <c r="BR229" i="15"/>
  <c r="BQ229" i="15"/>
  <c r="BM229" i="15"/>
  <c r="BJ229" i="15"/>
  <c r="BK229" i="15"/>
  <c r="BI229" i="15"/>
  <c r="BH229" i="15"/>
  <c r="BG229" i="15"/>
  <c r="BL229" i="15"/>
  <c r="BR221" i="15"/>
  <c r="BQ221" i="15"/>
  <c r="BM221" i="15"/>
  <c r="BJ221" i="15"/>
  <c r="BK221" i="15"/>
  <c r="BL221" i="15"/>
  <c r="BH221" i="15"/>
  <c r="BG221" i="15"/>
  <c r="BI221" i="15"/>
  <c r="BR213" i="15"/>
  <c r="BQ213" i="15"/>
  <c r="BM213" i="15"/>
  <c r="BL213" i="15"/>
  <c r="BJ213" i="15"/>
  <c r="BK213" i="15"/>
  <c r="BH213" i="15"/>
  <c r="BG213" i="15"/>
  <c r="BR205" i="15"/>
  <c r="BQ205" i="15"/>
  <c r="BM205" i="15"/>
  <c r="BJ205" i="15"/>
  <c r="BK205" i="15"/>
  <c r="BI205" i="15"/>
  <c r="BL205" i="15"/>
  <c r="BG205" i="15"/>
  <c r="BQ197" i="15"/>
  <c r="BM197" i="15"/>
  <c r="BR197" i="15"/>
  <c r="BJ197" i="15"/>
  <c r="BL197" i="15"/>
  <c r="BK197" i="15"/>
  <c r="BH197" i="15"/>
  <c r="BG197" i="15"/>
  <c r="BI197" i="15"/>
  <c r="BR189" i="15"/>
  <c r="BQ189" i="15"/>
  <c r="BM189" i="15"/>
  <c r="BJ189" i="15"/>
  <c r="BK189" i="15"/>
  <c r="BL189" i="15"/>
  <c r="BI189" i="15"/>
  <c r="BG189" i="15"/>
  <c r="BH189" i="15"/>
  <c r="BR181" i="15"/>
  <c r="BQ181" i="15"/>
  <c r="BM181" i="15"/>
  <c r="BJ181" i="15"/>
  <c r="BK181" i="15"/>
  <c r="BL181" i="15"/>
  <c r="BH181" i="15"/>
  <c r="BG181" i="15"/>
  <c r="BI181" i="15"/>
  <c r="BQ173" i="15"/>
  <c r="BR173" i="15"/>
  <c r="BM173" i="15"/>
  <c r="BJ173" i="15"/>
  <c r="BK173" i="15"/>
  <c r="BL173" i="15"/>
  <c r="BI173" i="15"/>
  <c r="BH173" i="15"/>
  <c r="BG173" i="15"/>
  <c r="BR165" i="15"/>
  <c r="BQ165" i="15"/>
  <c r="BM165" i="15"/>
  <c r="BJ165" i="15"/>
  <c r="BK165" i="15"/>
  <c r="BL165" i="15"/>
  <c r="BH165" i="15"/>
  <c r="BG165" i="15"/>
  <c r="BI165" i="15"/>
  <c r="BR157" i="15"/>
  <c r="BQ157" i="15"/>
  <c r="BM157" i="15"/>
  <c r="BJ157" i="15"/>
  <c r="BK157" i="15"/>
  <c r="BG157" i="15"/>
  <c r="BH157" i="15"/>
  <c r="BL157" i="15"/>
  <c r="BQ149" i="15"/>
  <c r="BM149" i="15"/>
  <c r="BR149" i="15"/>
  <c r="BL149" i="15"/>
  <c r="BJ149" i="15"/>
  <c r="BK149" i="15"/>
  <c r="BH149" i="15"/>
  <c r="BI149" i="15"/>
  <c r="BG149" i="15"/>
  <c r="BR141" i="15"/>
  <c r="BQ141" i="15"/>
  <c r="BM141" i="15"/>
  <c r="BJ141" i="15"/>
  <c r="BK141" i="15"/>
  <c r="BL141" i="15"/>
  <c r="BI141" i="15"/>
  <c r="BH141" i="15"/>
  <c r="BG141" i="15"/>
  <c r="BR133" i="15"/>
  <c r="BM133" i="15"/>
  <c r="BQ133" i="15"/>
  <c r="BJ133" i="15"/>
  <c r="BL133" i="15"/>
  <c r="BK133" i="15"/>
  <c r="BH133" i="15"/>
  <c r="BG133" i="15"/>
  <c r="BI133" i="15"/>
  <c r="BR125" i="15"/>
  <c r="BQ125" i="15"/>
  <c r="BM125" i="15"/>
  <c r="BJ125" i="15"/>
  <c r="BL125" i="15"/>
  <c r="BK125" i="15"/>
  <c r="BH125" i="15"/>
  <c r="BG125" i="15"/>
  <c r="BI125" i="15"/>
  <c r="BR117" i="15"/>
  <c r="BM117" i="15"/>
  <c r="BJ117" i="15"/>
  <c r="BQ117" i="15"/>
  <c r="BL117" i="15"/>
  <c r="BI117" i="15"/>
  <c r="BK117" i="15"/>
  <c r="BG117" i="15"/>
  <c r="BH117" i="15"/>
  <c r="BQ109" i="15"/>
  <c r="BR109" i="15"/>
  <c r="BM109" i="15"/>
  <c r="BK109" i="15"/>
  <c r="BJ109" i="15"/>
  <c r="BL109" i="15"/>
  <c r="BI109" i="15"/>
  <c r="BH109" i="15"/>
  <c r="BG109" i="15"/>
  <c r="BQ101" i="15"/>
  <c r="BR101" i="15"/>
  <c r="BM101" i="15"/>
  <c r="BJ101" i="15"/>
  <c r="BL101" i="15"/>
  <c r="BH101" i="15"/>
  <c r="BK101" i="15"/>
  <c r="BI101" i="15"/>
  <c r="BG101" i="15"/>
  <c r="BR93" i="15"/>
  <c r="BQ93" i="15"/>
  <c r="BM93" i="15"/>
  <c r="BJ93" i="15"/>
  <c r="BK93" i="15"/>
  <c r="BL93" i="15"/>
  <c r="BH93" i="15"/>
  <c r="BG93" i="15"/>
  <c r="BI93" i="15"/>
  <c r="BQ85" i="15"/>
  <c r="BR85" i="15"/>
  <c r="BM85" i="15"/>
  <c r="BL85" i="15"/>
  <c r="BJ85" i="15"/>
  <c r="BK85" i="15"/>
  <c r="BH85" i="15"/>
  <c r="BG85" i="15"/>
  <c r="BQ77" i="15"/>
  <c r="BR77" i="15"/>
  <c r="BM77" i="15"/>
  <c r="BJ77" i="15"/>
  <c r="BK77" i="15"/>
  <c r="BL77" i="15"/>
  <c r="BI77" i="15"/>
  <c r="BG77" i="15"/>
  <c r="BR69" i="15"/>
  <c r="BQ69" i="15"/>
  <c r="BJ69" i="15"/>
  <c r="BL69" i="15"/>
  <c r="BK69" i="15"/>
  <c r="BM69" i="15"/>
  <c r="BH69" i="15"/>
  <c r="BG69" i="15"/>
  <c r="BI69" i="15"/>
  <c r="BQ61" i="15"/>
  <c r="BR61" i="15"/>
  <c r="BM61" i="15"/>
  <c r="BJ61" i="15"/>
  <c r="BL61" i="15"/>
  <c r="BK61" i="15"/>
  <c r="BI61" i="15"/>
  <c r="BG61" i="15"/>
  <c r="BH61" i="15"/>
  <c r="BR53" i="15"/>
  <c r="BQ53" i="15"/>
  <c r="BM53" i="15"/>
  <c r="BJ53" i="15"/>
  <c r="BL53" i="15"/>
  <c r="BK53" i="15"/>
  <c r="BH53" i="15"/>
  <c r="BG53" i="15"/>
  <c r="BI53" i="15"/>
  <c r="BR45" i="15"/>
  <c r="BQ45" i="15"/>
  <c r="BM45" i="15"/>
  <c r="BK45" i="15"/>
  <c r="BJ45" i="15"/>
  <c r="BL45" i="15"/>
  <c r="BI45" i="15"/>
  <c r="BH45" i="15"/>
  <c r="BG45" i="15"/>
  <c r="BQ37" i="15"/>
  <c r="BR37" i="15"/>
  <c r="BJ37" i="15"/>
  <c r="BM37" i="15"/>
  <c r="BK37" i="15"/>
  <c r="BH37" i="15"/>
  <c r="BG37" i="15"/>
  <c r="BL37" i="15"/>
  <c r="BI37" i="15"/>
  <c r="BQ29" i="15"/>
  <c r="BR29" i="15"/>
  <c r="BM29" i="15"/>
  <c r="BJ29" i="15"/>
  <c r="BK29" i="15"/>
  <c r="BL29" i="15"/>
  <c r="BI29" i="15"/>
  <c r="BG29" i="15"/>
  <c r="BH29" i="15"/>
  <c r="BQ21" i="15"/>
  <c r="BR21" i="15"/>
  <c r="BM21" i="15"/>
  <c r="BL21" i="15"/>
  <c r="BJ21" i="15"/>
  <c r="BK21" i="15"/>
  <c r="BH21" i="15"/>
  <c r="BG21" i="15"/>
  <c r="BI21" i="15"/>
  <c r="BR13" i="15"/>
  <c r="BQ13" i="15"/>
  <c r="BM13" i="15"/>
  <c r="BJ13" i="15"/>
  <c r="BK13" i="15"/>
  <c r="BI13" i="15"/>
  <c r="BL13" i="15"/>
  <c r="BH13" i="15"/>
  <c r="BG13" i="15"/>
  <c r="BQ5" i="15"/>
  <c r="BR5" i="15"/>
  <c r="BJ5" i="15"/>
  <c r="BL5" i="15"/>
  <c r="BM5" i="15"/>
  <c r="BK5" i="15"/>
  <c r="BH5" i="15"/>
  <c r="BG5" i="15"/>
  <c r="BG383" i="15"/>
  <c r="BG351" i="15"/>
  <c r="BG319" i="15"/>
  <c r="BG287" i="15"/>
  <c r="BG166" i="15"/>
  <c r="BG38" i="15"/>
  <c r="BH402" i="15"/>
  <c r="BH359" i="15"/>
  <c r="BH239" i="15"/>
  <c r="BH135" i="15"/>
  <c r="BI85" i="15"/>
  <c r="BR404" i="15"/>
  <c r="BQ404" i="15"/>
  <c r="BM404" i="15"/>
  <c r="BK404" i="15"/>
  <c r="BI404" i="15"/>
  <c r="BL404" i="15"/>
  <c r="BJ404" i="15"/>
  <c r="BH404" i="15"/>
  <c r="BG404" i="15"/>
  <c r="BQ396" i="15"/>
  <c r="BL396" i="15"/>
  <c r="BR396" i="15"/>
  <c r="BM396" i="15"/>
  <c r="BI396" i="15"/>
  <c r="BK396" i="15"/>
  <c r="BJ396" i="15"/>
  <c r="BH396" i="15"/>
  <c r="BG396" i="15"/>
  <c r="BR388" i="15"/>
  <c r="BQ388" i="15"/>
  <c r="BK388" i="15"/>
  <c r="BI388" i="15"/>
  <c r="BL388" i="15"/>
  <c r="BM388" i="15"/>
  <c r="BJ388" i="15"/>
  <c r="BG388" i="15"/>
  <c r="BR380" i="15"/>
  <c r="BQ380" i="15"/>
  <c r="BL380" i="15"/>
  <c r="BI380" i="15"/>
  <c r="BM380" i="15"/>
  <c r="BK380" i="15"/>
  <c r="BJ380" i="15"/>
  <c r="BG380" i="15"/>
  <c r="BR372" i="15"/>
  <c r="BQ372" i="15"/>
  <c r="BM372" i="15"/>
  <c r="BL372" i="15"/>
  <c r="BK372" i="15"/>
  <c r="BI372" i="15"/>
  <c r="BH372" i="15"/>
  <c r="BJ372" i="15"/>
  <c r="BG372" i="15"/>
  <c r="BQ364" i="15"/>
  <c r="BR364" i="15"/>
  <c r="BL364" i="15"/>
  <c r="BM364" i="15"/>
  <c r="BI364" i="15"/>
  <c r="BK364" i="15"/>
  <c r="BJ364" i="15"/>
  <c r="BH364" i="15"/>
  <c r="BG364" i="15"/>
  <c r="BR356" i="15"/>
  <c r="BQ356" i="15"/>
  <c r="BL356" i="15"/>
  <c r="BK356" i="15"/>
  <c r="BI356" i="15"/>
  <c r="BM356" i="15"/>
  <c r="BJ356" i="15"/>
  <c r="BG356" i="15"/>
  <c r="BI348" i="15"/>
  <c r="BR348" i="15"/>
  <c r="BM348" i="15"/>
  <c r="BQ348" i="15"/>
  <c r="BL348" i="15"/>
  <c r="BK348" i="15"/>
  <c r="BJ348" i="15"/>
  <c r="BG348" i="15"/>
  <c r="BR340" i="15"/>
  <c r="BQ340" i="15"/>
  <c r="BM340" i="15"/>
  <c r="BK340" i="15"/>
  <c r="BI340" i="15"/>
  <c r="BL340" i="15"/>
  <c r="BH340" i="15"/>
  <c r="BJ340" i="15"/>
  <c r="BG340" i="15"/>
  <c r="BR332" i="15"/>
  <c r="BL332" i="15"/>
  <c r="BM332" i="15"/>
  <c r="BI332" i="15"/>
  <c r="BQ332" i="15"/>
  <c r="BJ332" i="15"/>
  <c r="BK332" i="15"/>
  <c r="BH332" i="15"/>
  <c r="BG332" i="15"/>
  <c r="BR324" i="15"/>
  <c r="BQ324" i="15"/>
  <c r="BI324" i="15"/>
  <c r="BK324" i="15"/>
  <c r="BM324" i="15"/>
  <c r="BL324" i="15"/>
  <c r="BJ324" i="15"/>
  <c r="BG324" i="15"/>
  <c r="BR316" i="15"/>
  <c r="BQ316" i="15"/>
  <c r="BL316" i="15"/>
  <c r="BI316" i="15"/>
  <c r="BK316" i="15"/>
  <c r="BJ316" i="15"/>
  <c r="BM316" i="15"/>
  <c r="BG316" i="15"/>
  <c r="BR308" i="15"/>
  <c r="BM308" i="15"/>
  <c r="BL308" i="15"/>
  <c r="BQ308" i="15"/>
  <c r="BI308" i="15"/>
  <c r="BK308" i="15"/>
  <c r="BH308" i="15"/>
  <c r="BJ308" i="15"/>
  <c r="BG308" i="15"/>
  <c r="BR300" i="15"/>
  <c r="BQ300" i="15"/>
  <c r="BL300" i="15"/>
  <c r="BI300" i="15"/>
  <c r="BM300" i="15"/>
  <c r="BK300" i="15"/>
  <c r="BJ300" i="15"/>
  <c r="BH300" i="15"/>
  <c r="BG300" i="15"/>
  <c r="BR292" i="15"/>
  <c r="BQ292" i="15"/>
  <c r="BL292" i="15"/>
  <c r="BI292" i="15"/>
  <c r="BM292" i="15"/>
  <c r="BG292" i="15"/>
  <c r="BR284" i="15"/>
  <c r="BM284" i="15"/>
  <c r="BI284" i="15"/>
  <c r="BK284" i="15"/>
  <c r="BQ284" i="15"/>
  <c r="BJ284" i="15"/>
  <c r="BH284" i="15"/>
  <c r="BL284" i="15"/>
  <c r="BG284" i="15"/>
  <c r="BR276" i="15"/>
  <c r="BQ276" i="15"/>
  <c r="BK276" i="15"/>
  <c r="BI276" i="15"/>
  <c r="BJ276" i="15"/>
  <c r="BL276" i="15"/>
  <c r="BH276" i="15"/>
  <c r="BM276" i="15"/>
  <c r="BG276" i="15"/>
  <c r="BR268" i="15"/>
  <c r="BL268" i="15"/>
  <c r="BQ268" i="15"/>
  <c r="BM268" i="15"/>
  <c r="BI268" i="15"/>
  <c r="BK268" i="15"/>
  <c r="BH268" i="15"/>
  <c r="BJ268" i="15"/>
  <c r="BG268" i="15"/>
  <c r="BR260" i="15"/>
  <c r="BQ260" i="15"/>
  <c r="BM260" i="15"/>
  <c r="BL260" i="15"/>
  <c r="BJ260" i="15"/>
  <c r="BI260" i="15"/>
  <c r="BK260" i="15"/>
  <c r="BR252" i="15"/>
  <c r="BQ252" i="15"/>
  <c r="BM252" i="15"/>
  <c r="BL252" i="15"/>
  <c r="BI252" i="15"/>
  <c r="BJ252" i="15"/>
  <c r="BH252" i="15"/>
  <c r="BK252" i="15"/>
  <c r="BR244" i="15"/>
  <c r="BL244" i="15"/>
  <c r="BM244" i="15"/>
  <c r="BQ244" i="15"/>
  <c r="BI244" i="15"/>
  <c r="BK244" i="15"/>
  <c r="BJ244" i="15"/>
  <c r="BH244" i="15"/>
  <c r="BG244" i="15"/>
  <c r="BR236" i="15"/>
  <c r="BQ236" i="15"/>
  <c r="BM236" i="15"/>
  <c r="BL236" i="15"/>
  <c r="BI236" i="15"/>
  <c r="BJ236" i="15"/>
  <c r="BK236" i="15"/>
  <c r="BH236" i="15"/>
  <c r="BG236" i="15"/>
  <c r="BR228" i="15"/>
  <c r="BQ228" i="15"/>
  <c r="BM228" i="15"/>
  <c r="BL228" i="15"/>
  <c r="BJ228" i="15"/>
  <c r="BI228" i="15"/>
  <c r="BK228" i="15"/>
  <c r="BR220" i="15"/>
  <c r="BQ220" i="15"/>
  <c r="BM220" i="15"/>
  <c r="BI220" i="15"/>
  <c r="BL220" i="15"/>
  <c r="BK220" i="15"/>
  <c r="BH220" i="15"/>
  <c r="BJ220" i="15"/>
  <c r="BR212" i="15"/>
  <c r="BQ212" i="15"/>
  <c r="BM212" i="15"/>
  <c r="BL212" i="15"/>
  <c r="BK212" i="15"/>
  <c r="BI212" i="15"/>
  <c r="BJ212" i="15"/>
  <c r="BH212" i="15"/>
  <c r="BG212" i="15"/>
  <c r="BR204" i="15"/>
  <c r="BM204" i="15"/>
  <c r="BL204" i="15"/>
  <c r="BQ204" i="15"/>
  <c r="BI204" i="15"/>
  <c r="BH204" i="15"/>
  <c r="BK204" i="15"/>
  <c r="BG204" i="15"/>
  <c r="BR196" i="15"/>
  <c r="BQ196" i="15"/>
  <c r="BM196" i="15"/>
  <c r="BJ196" i="15"/>
  <c r="BI196" i="15"/>
  <c r="BK196" i="15"/>
  <c r="BL196" i="15"/>
  <c r="BH196" i="15"/>
  <c r="BR188" i="15"/>
  <c r="BM188" i="15"/>
  <c r="BQ188" i="15"/>
  <c r="BL188" i="15"/>
  <c r="BI188" i="15"/>
  <c r="BK188" i="15"/>
  <c r="BJ188" i="15"/>
  <c r="BH188" i="15"/>
  <c r="BR180" i="15"/>
  <c r="BQ180" i="15"/>
  <c r="BL180" i="15"/>
  <c r="BM180" i="15"/>
  <c r="BI180" i="15"/>
  <c r="BK180" i="15"/>
  <c r="BJ180" i="15"/>
  <c r="BH180" i="15"/>
  <c r="BG180" i="15"/>
  <c r="BR172" i="15"/>
  <c r="BM172" i="15"/>
  <c r="BL172" i="15"/>
  <c r="BI172" i="15"/>
  <c r="BK172" i="15"/>
  <c r="BH172" i="15"/>
  <c r="BJ172" i="15"/>
  <c r="BQ172" i="15"/>
  <c r="BG172" i="15"/>
  <c r="BR164" i="15"/>
  <c r="BQ164" i="15"/>
  <c r="BM164" i="15"/>
  <c r="BL164" i="15"/>
  <c r="BJ164" i="15"/>
  <c r="BI164" i="15"/>
  <c r="BK164" i="15"/>
  <c r="BH164" i="15"/>
  <c r="BR156" i="15"/>
  <c r="BM156" i="15"/>
  <c r="BQ156" i="15"/>
  <c r="BI156" i="15"/>
  <c r="BK156" i="15"/>
  <c r="BJ156" i="15"/>
  <c r="BH156" i="15"/>
  <c r="BL156" i="15"/>
  <c r="BR148" i="15"/>
  <c r="BQ148" i="15"/>
  <c r="BK148" i="15"/>
  <c r="BM148" i="15"/>
  <c r="BI148" i="15"/>
  <c r="BL148" i="15"/>
  <c r="BJ148" i="15"/>
  <c r="BG148" i="15"/>
  <c r="BR140" i="15"/>
  <c r="BM140" i="15"/>
  <c r="BL140" i="15"/>
  <c r="BK140" i="15"/>
  <c r="BI140" i="15"/>
  <c r="BQ140" i="15"/>
  <c r="BH140" i="15"/>
  <c r="BJ140" i="15"/>
  <c r="BG140" i="15"/>
  <c r="BR132" i="15"/>
  <c r="BQ132" i="15"/>
  <c r="BM132" i="15"/>
  <c r="BK132" i="15"/>
  <c r="BJ132" i="15"/>
  <c r="BI132" i="15"/>
  <c r="BL132" i="15"/>
  <c r="BH132" i="15"/>
  <c r="BR124" i="15"/>
  <c r="BQ124" i="15"/>
  <c r="BM124" i="15"/>
  <c r="BL124" i="15"/>
  <c r="BK124" i="15"/>
  <c r="BI124" i="15"/>
  <c r="BH124" i="15"/>
  <c r="BJ124" i="15"/>
  <c r="BR116" i="15"/>
  <c r="BQ116" i="15"/>
  <c r="BL116" i="15"/>
  <c r="BM116" i="15"/>
  <c r="BI116" i="15"/>
  <c r="BJ116" i="15"/>
  <c r="BK116" i="15"/>
  <c r="BG116" i="15"/>
  <c r="BH116" i="15"/>
  <c r="BR108" i="15"/>
  <c r="BQ108" i="15"/>
  <c r="BM108" i="15"/>
  <c r="BL108" i="15"/>
  <c r="BI108" i="15"/>
  <c r="BK108" i="15"/>
  <c r="BJ108" i="15"/>
  <c r="BH108" i="15"/>
  <c r="BG108" i="15"/>
  <c r="BR100" i="15"/>
  <c r="BQ100" i="15"/>
  <c r="BK100" i="15"/>
  <c r="BM100" i="15"/>
  <c r="BL100" i="15"/>
  <c r="BJ100" i="15"/>
  <c r="BI100" i="15"/>
  <c r="BH100" i="15"/>
  <c r="BR92" i="15"/>
  <c r="BQ92" i="15"/>
  <c r="BM92" i="15"/>
  <c r="BL92" i="15"/>
  <c r="BI92" i="15"/>
  <c r="BJ92" i="15"/>
  <c r="BK92" i="15"/>
  <c r="BR84" i="15"/>
  <c r="BQ84" i="15"/>
  <c r="BK84" i="15"/>
  <c r="BM84" i="15"/>
  <c r="BI84" i="15"/>
  <c r="BH84" i="15"/>
  <c r="BG84" i="15"/>
  <c r="BJ84" i="15"/>
  <c r="BL84" i="15"/>
  <c r="BR76" i="15"/>
  <c r="BQ76" i="15"/>
  <c r="BM76" i="15"/>
  <c r="BL76" i="15"/>
  <c r="BK76" i="15"/>
  <c r="BI76" i="15"/>
  <c r="BH76" i="15"/>
  <c r="BJ76" i="15"/>
  <c r="BG76" i="15"/>
  <c r="BR68" i="15"/>
  <c r="BQ68" i="15"/>
  <c r="BK68" i="15"/>
  <c r="BM68" i="15"/>
  <c r="BJ68" i="15"/>
  <c r="BI68" i="15"/>
  <c r="BL68" i="15"/>
  <c r="BH68" i="15"/>
  <c r="BR60" i="15"/>
  <c r="BQ60" i="15"/>
  <c r="BL60" i="15"/>
  <c r="BM60" i="15"/>
  <c r="BK60" i="15"/>
  <c r="BI60" i="15"/>
  <c r="BJ60" i="15"/>
  <c r="BH60" i="15"/>
  <c r="BR52" i="15"/>
  <c r="BQ52" i="15"/>
  <c r="BM52" i="15"/>
  <c r="BL52" i="15"/>
  <c r="BK52" i="15"/>
  <c r="BI52" i="15"/>
  <c r="BJ52" i="15"/>
  <c r="BH52" i="15"/>
  <c r="BG52" i="15"/>
  <c r="BR44" i="15"/>
  <c r="BQ44" i="15"/>
  <c r="BM44" i="15"/>
  <c r="BL44" i="15"/>
  <c r="BI44" i="15"/>
  <c r="BH44" i="15"/>
  <c r="BJ44" i="15"/>
  <c r="BK44" i="15"/>
  <c r="BG44" i="15"/>
  <c r="BR36" i="15"/>
  <c r="BQ36" i="15"/>
  <c r="BK36" i="15"/>
  <c r="BM36" i="15"/>
  <c r="BL36" i="15"/>
  <c r="BJ36" i="15"/>
  <c r="BI36" i="15"/>
  <c r="BH36" i="15"/>
  <c r="BR28" i="15"/>
  <c r="BQ28" i="15"/>
  <c r="BM28" i="15"/>
  <c r="BI28" i="15"/>
  <c r="BJ28" i="15"/>
  <c r="BL28" i="15"/>
  <c r="BK28" i="15"/>
  <c r="BH28" i="15"/>
  <c r="BR20" i="15"/>
  <c r="BQ20" i="15"/>
  <c r="BM20" i="15"/>
  <c r="BK20" i="15"/>
  <c r="BI20" i="15"/>
  <c r="BJ20" i="15"/>
  <c r="BL20" i="15"/>
  <c r="BG20" i="15"/>
  <c r="BR12" i="15"/>
  <c r="BQ12" i="15"/>
  <c r="BM12" i="15"/>
  <c r="BL12" i="15"/>
  <c r="BK12" i="15"/>
  <c r="BI12" i="15"/>
  <c r="BH12" i="15"/>
  <c r="BJ12" i="15"/>
  <c r="BG12" i="15"/>
  <c r="BR4" i="15"/>
  <c r="BQ4" i="15"/>
  <c r="BM4" i="15"/>
  <c r="BK4" i="15"/>
  <c r="BI4" i="15"/>
  <c r="BJ4" i="15"/>
  <c r="BL4" i="15"/>
  <c r="BH4" i="15"/>
  <c r="BG381" i="15"/>
  <c r="BG349" i="15"/>
  <c r="BG317" i="15"/>
  <c r="BG285" i="15"/>
  <c r="BG206" i="15"/>
  <c r="BG164" i="15"/>
  <c r="BG78" i="15"/>
  <c r="BG36" i="15"/>
  <c r="BH399" i="15"/>
  <c r="BH356" i="15"/>
  <c r="BH228" i="15"/>
  <c r="BH7" i="15"/>
  <c r="BJ343" i="15"/>
  <c r="BJ182" i="15"/>
  <c r="BR403" i="15"/>
  <c r="BQ403" i="15"/>
  <c r="BK403" i="15"/>
  <c r="BM403" i="15"/>
  <c r="BJ403" i="15"/>
  <c r="BI403" i="15"/>
  <c r="BH403" i="15"/>
  <c r="BG403" i="15"/>
  <c r="BR395" i="15"/>
  <c r="BQ395" i="15"/>
  <c r="BK395" i="15"/>
  <c r="BM395" i="15"/>
  <c r="BL395" i="15"/>
  <c r="BH395" i="15"/>
  <c r="BG395" i="15"/>
  <c r="BI395" i="15"/>
  <c r="BR387" i="15"/>
  <c r="BL387" i="15"/>
  <c r="BK387" i="15"/>
  <c r="BM387" i="15"/>
  <c r="BJ387" i="15"/>
  <c r="BI387" i="15"/>
  <c r="BQ387" i="15"/>
  <c r="BG387" i="15"/>
  <c r="BH387" i="15"/>
  <c r="BR379" i="15"/>
  <c r="BQ379" i="15"/>
  <c r="BM379" i="15"/>
  <c r="BK379" i="15"/>
  <c r="BI379" i="15"/>
  <c r="BJ379" i="15"/>
  <c r="BH379" i="15"/>
  <c r="BL379" i="15"/>
  <c r="BG379" i="15"/>
  <c r="BR371" i="15"/>
  <c r="BK371" i="15"/>
  <c r="BQ371" i="15"/>
  <c r="BM371" i="15"/>
  <c r="BL371" i="15"/>
  <c r="BJ371" i="15"/>
  <c r="BI371" i="15"/>
  <c r="BH371" i="15"/>
  <c r="BG371" i="15"/>
  <c r="BR363" i="15"/>
  <c r="BQ363" i="15"/>
  <c r="BK363" i="15"/>
  <c r="BL363" i="15"/>
  <c r="BM363" i="15"/>
  <c r="BJ363" i="15"/>
  <c r="BI363" i="15"/>
  <c r="BH363" i="15"/>
  <c r="BG363" i="15"/>
  <c r="BR355" i="15"/>
  <c r="BQ355" i="15"/>
  <c r="BK355" i="15"/>
  <c r="BL355" i="15"/>
  <c r="BM355" i="15"/>
  <c r="BJ355" i="15"/>
  <c r="BG355" i="15"/>
  <c r="BH355" i="15"/>
  <c r="BR347" i="15"/>
  <c r="BM347" i="15"/>
  <c r="BK347" i="15"/>
  <c r="BQ347" i="15"/>
  <c r="BL347" i="15"/>
  <c r="BI347" i="15"/>
  <c r="BH347" i="15"/>
  <c r="BJ347" i="15"/>
  <c r="BG347" i="15"/>
  <c r="BR339" i="15"/>
  <c r="BQ339" i="15"/>
  <c r="BK339" i="15"/>
  <c r="BM339" i="15"/>
  <c r="BL339" i="15"/>
  <c r="BJ339" i="15"/>
  <c r="BH339" i="15"/>
  <c r="BG339" i="15"/>
  <c r="BI339" i="15"/>
  <c r="BR331" i="15"/>
  <c r="BQ331" i="15"/>
  <c r="BK331" i="15"/>
  <c r="BM331" i="15"/>
  <c r="BL331" i="15"/>
  <c r="BJ331" i="15"/>
  <c r="BI331" i="15"/>
  <c r="BH331" i="15"/>
  <c r="BG331" i="15"/>
  <c r="BR323" i="15"/>
  <c r="BQ323" i="15"/>
  <c r="BL323" i="15"/>
  <c r="BK323" i="15"/>
  <c r="BM323" i="15"/>
  <c r="BJ323" i="15"/>
  <c r="BI323" i="15"/>
  <c r="BG323" i="15"/>
  <c r="BH323" i="15"/>
  <c r="BR315" i="15"/>
  <c r="BQ315" i="15"/>
  <c r="BM315" i="15"/>
  <c r="BK315" i="15"/>
  <c r="BL315" i="15"/>
  <c r="BI315" i="15"/>
  <c r="BH315" i="15"/>
  <c r="BJ315" i="15"/>
  <c r="BG315" i="15"/>
  <c r="BM307" i="15"/>
  <c r="BR307" i="15"/>
  <c r="BK307" i="15"/>
  <c r="BL307" i="15"/>
  <c r="BQ307" i="15"/>
  <c r="BJ307" i="15"/>
  <c r="BH307" i="15"/>
  <c r="BI307" i="15"/>
  <c r="BG307" i="15"/>
  <c r="BR299" i="15"/>
  <c r="BQ299" i="15"/>
  <c r="BM299" i="15"/>
  <c r="BK299" i="15"/>
  <c r="BL299" i="15"/>
  <c r="BI299" i="15"/>
  <c r="BJ299" i="15"/>
  <c r="BH299" i="15"/>
  <c r="BG299" i="15"/>
  <c r="BM291" i="15"/>
  <c r="BQ291" i="15"/>
  <c r="BK291" i="15"/>
  <c r="BR291" i="15"/>
  <c r="BL291" i="15"/>
  <c r="BJ291" i="15"/>
  <c r="BI291" i="15"/>
  <c r="BG291" i="15"/>
  <c r="BH291" i="15"/>
  <c r="BR283" i="15"/>
  <c r="BM283" i="15"/>
  <c r="BK283" i="15"/>
  <c r="BL283" i="15"/>
  <c r="BI283" i="15"/>
  <c r="BH283" i="15"/>
  <c r="BQ283" i="15"/>
  <c r="BJ283" i="15"/>
  <c r="BG283" i="15"/>
  <c r="BR275" i="15"/>
  <c r="BQ275" i="15"/>
  <c r="BM275" i="15"/>
  <c r="BK275" i="15"/>
  <c r="BJ275" i="15"/>
  <c r="BL275" i="15"/>
  <c r="BI275" i="15"/>
  <c r="BH275" i="15"/>
  <c r="BG275" i="15"/>
  <c r="BR267" i="15"/>
  <c r="BM267" i="15"/>
  <c r="BQ267" i="15"/>
  <c r="BK267" i="15"/>
  <c r="BL267" i="15"/>
  <c r="BH267" i="15"/>
  <c r="BJ267" i="15"/>
  <c r="BG267" i="15"/>
  <c r="BI267" i="15"/>
  <c r="BR259" i="15"/>
  <c r="BM259" i="15"/>
  <c r="BL259" i="15"/>
  <c r="BK259" i="15"/>
  <c r="BQ259" i="15"/>
  <c r="BG259" i="15"/>
  <c r="BI259" i="15"/>
  <c r="BJ259" i="15"/>
  <c r="BH259" i="15"/>
  <c r="BR251" i="15"/>
  <c r="BM251" i="15"/>
  <c r="BQ251" i="15"/>
  <c r="BK251" i="15"/>
  <c r="BJ251" i="15"/>
  <c r="BI251" i="15"/>
  <c r="BG251" i="15"/>
  <c r="BH251" i="15"/>
  <c r="BR243" i="15"/>
  <c r="BM243" i="15"/>
  <c r="BK243" i="15"/>
  <c r="BL243" i="15"/>
  <c r="BQ243" i="15"/>
  <c r="BJ243" i="15"/>
  <c r="BG243" i="15"/>
  <c r="BI243" i="15"/>
  <c r="BH243" i="15"/>
  <c r="BR235" i="15"/>
  <c r="BQ235" i="15"/>
  <c r="BM235" i="15"/>
  <c r="BK235" i="15"/>
  <c r="BL235" i="15"/>
  <c r="BG235" i="15"/>
  <c r="BJ235" i="15"/>
  <c r="BI235" i="15"/>
  <c r="BH235" i="15"/>
  <c r="BR227" i="15"/>
  <c r="BM227" i="15"/>
  <c r="BQ227" i="15"/>
  <c r="BK227" i="15"/>
  <c r="BL227" i="15"/>
  <c r="BJ227" i="15"/>
  <c r="BG227" i="15"/>
  <c r="BH227" i="15"/>
  <c r="BR219" i="15"/>
  <c r="BM219" i="15"/>
  <c r="BK219" i="15"/>
  <c r="BL219" i="15"/>
  <c r="BQ219" i="15"/>
  <c r="BI219" i="15"/>
  <c r="BG219" i="15"/>
  <c r="BH219" i="15"/>
  <c r="BJ219" i="15"/>
  <c r="BR211" i="15"/>
  <c r="BM211" i="15"/>
  <c r="BQ211" i="15"/>
  <c r="BK211" i="15"/>
  <c r="BJ211" i="15"/>
  <c r="BL211" i="15"/>
  <c r="BG211" i="15"/>
  <c r="BH211" i="15"/>
  <c r="BI211" i="15"/>
  <c r="BR203" i="15"/>
  <c r="BM203" i="15"/>
  <c r="BK203" i="15"/>
  <c r="BQ203" i="15"/>
  <c r="BG203" i="15"/>
  <c r="BL203" i="15"/>
  <c r="BI203" i="15"/>
  <c r="BJ203" i="15"/>
  <c r="BH203" i="15"/>
  <c r="BR195" i="15"/>
  <c r="BM195" i="15"/>
  <c r="BQ195" i="15"/>
  <c r="BL195" i="15"/>
  <c r="BK195" i="15"/>
  <c r="BG195" i="15"/>
  <c r="BH195" i="15"/>
  <c r="BJ195" i="15"/>
  <c r="BI195" i="15"/>
  <c r="BR187" i="15"/>
  <c r="BM187" i="15"/>
  <c r="BK187" i="15"/>
  <c r="BL187" i="15"/>
  <c r="BQ187" i="15"/>
  <c r="BI187" i="15"/>
  <c r="BH187" i="15"/>
  <c r="BG187" i="15"/>
  <c r="BJ187" i="15"/>
  <c r="BR179" i="15"/>
  <c r="BM179" i="15"/>
  <c r="BQ179" i="15"/>
  <c r="BK179" i="15"/>
  <c r="BL179" i="15"/>
  <c r="BJ179" i="15"/>
  <c r="BG179" i="15"/>
  <c r="BH179" i="15"/>
  <c r="BI179" i="15"/>
  <c r="BR171" i="15"/>
  <c r="BM171" i="15"/>
  <c r="BK171" i="15"/>
  <c r="BL171" i="15"/>
  <c r="BQ171" i="15"/>
  <c r="BJ171" i="15"/>
  <c r="BG171" i="15"/>
  <c r="BI171" i="15"/>
  <c r="BH171" i="15"/>
  <c r="BR163" i="15"/>
  <c r="BM163" i="15"/>
  <c r="BQ163" i="15"/>
  <c r="BK163" i="15"/>
  <c r="BL163" i="15"/>
  <c r="BG163" i="15"/>
  <c r="BJ163" i="15"/>
  <c r="BI163" i="15"/>
  <c r="BR155" i="15"/>
  <c r="BM155" i="15"/>
  <c r="BK155" i="15"/>
  <c r="BQ155" i="15"/>
  <c r="BL155" i="15"/>
  <c r="BI155" i="15"/>
  <c r="BH155" i="15"/>
  <c r="BG155" i="15"/>
  <c r="BJ155" i="15"/>
  <c r="BR147" i="15"/>
  <c r="BM147" i="15"/>
  <c r="BQ147" i="15"/>
  <c r="BK147" i="15"/>
  <c r="BL147" i="15"/>
  <c r="BJ147" i="15"/>
  <c r="BG147" i="15"/>
  <c r="BI147" i="15"/>
  <c r="BH147" i="15"/>
  <c r="BR139" i="15"/>
  <c r="BQ139" i="15"/>
  <c r="BM139" i="15"/>
  <c r="BK139" i="15"/>
  <c r="BL139" i="15"/>
  <c r="BG139" i="15"/>
  <c r="BJ139" i="15"/>
  <c r="BH139" i="15"/>
  <c r="BI139" i="15"/>
  <c r="BQ131" i="15"/>
  <c r="BR131" i="15"/>
  <c r="BM131" i="15"/>
  <c r="BL131" i="15"/>
  <c r="BK131" i="15"/>
  <c r="BG131" i="15"/>
  <c r="BI131" i="15"/>
  <c r="BJ131" i="15"/>
  <c r="BH131" i="15"/>
  <c r="BQ123" i="15"/>
  <c r="BR123" i="15"/>
  <c r="BM123" i="15"/>
  <c r="BK123" i="15"/>
  <c r="BL123" i="15"/>
  <c r="BJ123" i="15"/>
  <c r="BI123" i="15"/>
  <c r="BH123" i="15"/>
  <c r="BG123" i="15"/>
  <c r="BQ115" i="15"/>
  <c r="BR115" i="15"/>
  <c r="BM115" i="15"/>
  <c r="BL115" i="15"/>
  <c r="BK115" i="15"/>
  <c r="BJ115" i="15"/>
  <c r="BG115" i="15"/>
  <c r="BI115" i="15"/>
  <c r="BH115" i="15"/>
  <c r="BR107" i="15"/>
  <c r="BQ107" i="15"/>
  <c r="BM107" i="15"/>
  <c r="BL107" i="15"/>
  <c r="BK107" i="15"/>
  <c r="BG107" i="15"/>
  <c r="BH107" i="15"/>
  <c r="BI107" i="15"/>
  <c r="BJ107" i="15"/>
  <c r="BQ99" i="15"/>
  <c r="BM99" i="15"/>
  <c r="BR99" i="15"/>
  <c r="BL99" i="15"/>
  <c r="BK99" i="15"/>
  <c r="BJ99" i="15"/>
  <c r="BG99" i="15"/>
  <c r="BH99" i="15"/>
  <c r="BQ91" i="15"/>
  <c r="BR91" i="15"/>
  <c r="BM91" i="15"/>
  <c r="BK91" i="15"/>
  <c r="BL91" i="15"/>
  <c r="BI91" i="15"/>
  <c r="BH91" i="15"/>
  <c r="BG91" i="15"/>
  <c r="BR83" i="15"/>
  <c r="BQ83" i="15"/>
  <c r="BM83" i="15"/>
  <c r="BK83" i="15"/>
  <c r="BJ83" i="15"/>
  <c r="BG83" i="15"/>
  <c r="BH83" i="15"/>
  <c r="BL83" i="15"/>
  <c r="BI83" i="15"/>
  <c r="BQ75" i="15"/>
  <c r="BM75" i="15"/>
  <c r="BR75" i="15"/>
  <c r="BK75" i="15"/>
  <c r="BL75" i="15"/>
  <c r="BG75" i="15"/>
  <c r="BJ75" i="15"/>
  <c r="BI75" i="15"/>
  <c r="BH75" i="15"/>
  <c r="BQ67" i="15"/>
  <c r="BR67" i="15"/>
  <c r="BM67" i="15"/>
  <c r="BL67" i="15"/>
  <c r="BK67" i="15"/>
  <c r="BG67" i="15"/>
  <c r="BH67" i="15"/>
  <c r="BI67" i="15"/>
  <c r="BQ59" i="15"/>
  <c r="BR59" i="15"/>
  <c r="BM59" i="15"/>
  <c r="BK59" i="15"/>
  <c r="BI59" i="15"/>
  <c r="BH59" i="15"/>
  <c r="BG59" i="15"/>
  <c r="BJ59" i="15"/>
  <c r="BL59" i="15"/>
  <c r="BR51" i="15"/>
  <c r="BQ51" i="15"/>
  <c r="BM51" i="15"/>
  <c r="BL51" i="15"/>
  <c r="BK51" i="15"/>
  <c r="BJ51" i="15"/>
  <c r="BG51" i="15"/>
  <c r="BH51" i="15"/>
  <c r="BI51" i="15"/>
  <c r="BQ43" i="15"/>
  <c r="BR43" i="15"/>
  <c r="BM43" i="15"/>
  <c r="BL43" i="15"/>
  <c r="BG43" i="15"/>
  <c r="BI43" i="15"/>
  <c r="BK43" i="15"/>
  <c r="BH43" i="15"/>
  <c r="BQ35" i="15"/>
  <c r="BM35" i="15"/>
  <c r="BR35" i="15"/>
  <c r="BL35" i="15"/>
  <c r="BK35" i="15"/>
  <c r="BJ35" i="15"/>
  <c r="BG35" i="15"/>
  <c r="BI35" i="15"/>
  <c r="BQ27" i="15"/>
  <c r="BR27" i="15"/>
  <c r="BM27" i="15"/>
  <c r="BK27" i="15"/>
  <c r="BL27" i="15"/>
  <c r="BJ27" i="15"/>
  <c r="BI27" i="15"/>
  <c r="BH27" i="15"/>
  <c r="BG27" i="15"/>
  <c r="BR19" i="15"/>
  <c r="BQ19" i="15"/>
  <c r="BM19" i="15"/>
  <c r="BL19" i="15"/>
  <c r="BJ19" i="15"/>
  <c r="BG19" i="15"/>
  <c r="BK19" i="15"/>
  <c r="BI19" i="15"/>
  <c r="BH19" i="15"/>
  <c r="BQ11" i="15"/>
  <c r="BR11" i="15"/>
  <c r="BM11" i="15"/>
  <c r="BK11" i="15"/>
  <c r="BG11" i="15"/>
  <c r="BJ11" i="15"/>
  <c r="BI11" i="15"/>
  <c r="BH11" i="15"/>
  <c r="BG407" i="15"/>
  <c r="BG375" i="15"/>
  <c r="BG343" i="15"/>
  <c r="BG311" i="15"/>
  <c r="BG279" i="15"/>
  <c r="BG198" i="15"/>
  <c r="BG156" i="15"/>
  <c r="BG70" i="15"/>
  <c r="BG28" i="15"/>
  <c r="BH391" i="15"/>
  <c r="BH348" i="15"/>
  <c r="BH303" i="15"/>
  <c r="BI398" i="15"/>
  <c r="BI285" i="15"/>
  <c r="BJ326" i="15"/>
  <c r="BK292" i="15"/>
  <c r="BL86" i="15"/>
  <c r="BR402" i="15"/>
  <c r="BQ402" i="15"/>
  <c r="BM402" i="15"/>
  <c r="BL402" i="15"/>
  <c r="BJ402" i="15"/>
  <c r="BI402" i="15"/>
  <c r="BG402" i="15"/>
  <c r="BR394" i="15"/>
  <c r="BQ394" i="15"/>
  <c r="BM394" i="15"/>
  <c r="BJ394" i="15"/>
  <c r="BL394" i="15"/>
  <c r="BK394" i="15"/>
  <c r="BH394" i="15"/>
  <c r="BG394" i="15"/>
  <c r="BI394" i="15"/>
  <c r="BR386" i="15"/>
  <c r="BM386" i="15"/>
  <c r="BJ386" i="15"/>
  <c r="BQ386" i="15"/>
  <c r="BL386" i="15"/>
  <c r="BI386" i="15"/>
  <c r="BK386" i="15"/>
  <c r="BG386" i="15"/>
  <c r="BH386" i="15"/>
  <c r="BR378" i="15"/>
  <c r="BQ378" i="15"/>
  <c r="BL378" i="15"/>
  <c r="BJ378" i="15"/>
  <c r="BM378" i="15"/>
  <c r="BK378" i="15"/>
  <c r="BI378" i="15"/>
  <c r="BG378" i="15"/>
  <c r="BR370" i="15"/>
  <c r="BQ370" i="15"/>
  <c r="BM370" i="15"/>
  <c r="BJ370" i="15"/>
  <c r="BL370" i="15"/>
  <c r="BK370" i="15"/>
  <c r="BG370" i="15"/>
  <c r="BR362" i="15"/>
  <c r="BL362" i="15"/>
  <c r="BM362" i="15"/>
  <c r="BJ362" i="15"/>
  <c r="BK362" i="15"/>
  <c r="BI362" i="15"/>
  <c r="BH362" i="15"/>
  <c r="BQ362" i="15"/>
  <c r="BG362" i="15"/>
  <c r="BR354" i="15"/>
  <c r="BQ354" i="15"/>
  <c r="BL354" i="15"/>
  <c r="BM354" i="15"/>
  <c r="BJ354" i="15"/>
  <c r="BI354" i="15"/>
  <c r="BK354" i="15"/>
  <c r="BG354" i="15"/>
  <c r="BH354" i="15"/>
  <c r="BR346" i="15"/>
  <c r="BQ346" i="15"/>
  <c r="BL346" i="15"/>
  <c r="BJ346" i="15"/>
  <c r="BK346" i="15"/>
  <c r="BM346" i="15"/>
  <c r="BI346" i="15"/>
  <c r="BG346" i="15"/>
  <c r="BR338" i="15"/>
  <c r="BQ338" i="15"/>
  <c r="BL338" i="15"/>
  <c r="BJ338" i="15"/>
  <c r="BM338" i="15"/>
  <c r="BG338" i="15"/>
  <c r="BK338" i="15"/>
  <c r="BI338" i="15"/>
  <c r="BR330" i="15"/>
  <c r="BQ330" i="15"/>
  <c r="BM330" i="15"/>
  <c r="BJ330" i="15"/>
  <c r="BK330" i="15"/>
  <c r="BI330" i="15"/>
  <c r="BH330" i="15"/>
  <c r="BG330" i="15"/>
  <c r="BR322" i="15"/>
  <c r="BM322" i="15"/>
  <c r="BJ322" i="15"/>
  <c r="BL322" i="15"/>
  <c r="BI322" i="15"/>
  <c r="BQ322" i="15"/>
  <c r="BK322" i="15"/>
  <c r="BG322" i="15"/>
  <c r="BH322" i="15"/>
  <c r="BR314" i="15"/>
  <c r="BQ314" i="15"/>
  <c r="BL314" i="15"/>
  <c r="BM314" i="15"/>
  <c r="BJ314" i="15"/>
  <c r="BI314" i="15"/>
  <c r="BK314" i="15"/>
  <c r="BG314" i="15"/>
  <c r="BR306" i="15"/>
  <c r="BQ306" i="15"/>
  <c r="BM306" i="15"/>
  <c r="BJ306" i="15"/>
  <c r="BK306" i="15"/>
  <c r="BL306" i="15"/>
  <c r="BH306" i="15"/>
  <c r="BI306" i="15"/>
  <c r="BG306" i="15"/>
  <c r="BR298" i="15"/>
  <c r="BQ298" i="15"/>
  <c r="BL298" i="15"/>
  <c r="BM298" i="15"/>
  <c r="BK298" i="15"/>
  <c r="BJ298" i="15"/>
  <c r="BH298" i="15"/>
  <c r="BG298" i="15"/>
  <c r="BQ290" i="15"/>
  <c r="BM290" i="15"/>
  <c r="BR290" i="15"/>
  <c r="BL290" i="15"/>
  <c r="BJ290" i="15"/>
  <c r="BI290" i="15"/>
  <c r="BG290" i="15"/>
  <c r="BH290" i="15"/>
  <c r="BK290" i="15"/>
  <c r="BR282" i="15"/>
  <c r="BM282" i="15"/>
  <c r="BL282" i="15"/>
  <c r="BQ282" i="15"/>
  <c r="BJ282" i="15"/>
  <c r="BK282" i="15"/>
  <c r="BG282" i="15"/>
  <c r="BI282" i="15"/>
  <c r="BQ274" i="15"/>
  <c r="BR274" i="15"/>
  <c r="BL274" i="15"/>
  <c r="BM274" i="15"/>
  <c r="BK274" i="15"/>
  <c r="BI274" i="15"/>
  <c r="BH274" i="15"/>
  <c r="BG274" i="15"/>
  <c r="BR266" i="15"/>
  <c r="BQ266" i="15"/>
  <c r="BK266" i="15"/>
  <c r="BJ266" i="15"/>
  <c r="BL266" i="15"/>
  <c r="BH266" i="15"/>
  <c r="BG266" i="15"/>
  <c r="BM266" i="15"/>
  <c r="BI266" i="15"/>
  <c r="BR258" i="15"/>
  <c r="BQ258" i="15"/>
  <c r="BM258" i="15"/>
  <c r="BK258" i="15"/>
  <c r="BI258" i="15"/>
  <c r="BL258" i="15"/>
  <c r="BJ258" i="15"/>
  <c r="BH258" i="15"/>
  <c r="BG258" i="15"/>
  <c r="BR250" i="15"/>
  <c r="BM250" i="15"/>
  <c r="BQ250" i="15"/>
  <c r="BL250" i="15"/>
  <c r="BJ250" i="15"/>
  <c r="BG250" i="15"/>
  <c r="BK250" i="15"/>
  <c r="BI250" i="15"/>
  <c r="BR242" i="15"/>
  <c r="BM242" i="15"/>
  <c r="BQ242" i="15"/>
  <c r="BL242" i="15"/>
  <c r="BK242" i="15"/>
  <c r="BJ242" i="15"/>
  <c r="BH242" i="15"/>
  <c r="BG242" i="15"/>
  <c r="BM234" i="15"/>
  <c r="BR234" i="15"/>
  <c r="BL234" i="15"/>
  <c r="BQ234" i="15"/>
  <c r="BK234" i="15"/>
  <c r="BJ234" i="15"/>
  <c r="BI234" i="15"/>
  <c r="BH234" i="15"/>
  <c r="BG234" i="15"/>
  <c r="BR226" i="15"/>
  <c r="BM226" i="15"/>
  <c r="BQ226" i="15"/>
  <c r="BL226" i="15"/>
  <c r="BI226" i="15"/>
  <c r="BH226" i="15"/>
  <c r="BG226" i="15"/>
  <c r="BM218" i="15"/>
  <c r="BL218" i="15"/>
  <c r="BR218" i="15"/>
  <c r="BJ218" i="15"/>
  <c r="BK218" i="15"/>
  <c r="BG218" i="15"/>
  <c r="BQ218" i="15"/>
  <c r="BI218" i="15"/>
  <c r="BM210" i="15"/>
  <c r="BQ210" i="15"/>
  <c r="BR210" i="15"/>
  <c r="BL210" i="15"/>
  <c r="BJ210" i="15"/>
  <c r="BH210" i="15"/>
  <c r="BG210" i="15"/>
  <c r="BI210" i="15"/>
  <c r="BK210" i="15"/>
  <c r="BR202" i="15"/>
  <c r="BM202" i="15"/>
  <c r="BQ202" i="15"/>
  <c r="BL202" i="15"/>
  <c r="BK202" i="15"/>
  <c r="BJ202" i="15"/>
  <c r="BI202" i="15"/>
  <c r="BG202" i="15"/>
  <c r="BH202" i="15"/>
  <c r="BM194" i="15"/>
  <c r="BQ194" i="15"/>
  <c r="BR194" i="15"/>
  <c r="BL194" i="15"/>
  <c r="BJ194" i="15"/>
  <c r="BI194" i="15"/>
  <c r="BH194" i="15"/>
  <c r="BK194" i="15"/>
  <c r="BG194" i="15"/>
  <c r="BM186" i="15"/>
  <c r="BR186" i="15"/>
  <c r="BQ186" i="15"/>
  <c r="BL186" i="15"/>
  <c r="BJ186" i="15"/>
  <c r="BI186" i="15"/>
  <c r="BG186" i="15"/>
  <c r="BK186" i="15"/>
  <c r="BH186" i="15"/>
  <c r="BR178" i="15"/>
  <c r="BM178" i="15"/>
  <c r="BQ178" i="15"/>
  <c r="BK178" i="15"/>
  <c r="BG178" i="15"/>
  <c r="BI178" i="15"/>
  <c r="BJ178" i="15"/>
  <c r="BR170" i="15"/>
  <c r="BM170" i="15"/>
  <c r="BL170" i="15"/>
  <c r="BQ170" i="15"/>
  <c r="BK170" i="15"/>
  <c r="BJ170" i="15"/>
  <c r="BH170" i="15"/>
  <c r="BG170" i="15"/>
  <c r="BR162" i="15"/>
  <c r="BM162" i="15"/>
  <c r="BQ162" i="15"/>
  <c r="BL162" i="15"/>
  <c r="BI162" i="15"/>
  <c r="BH162" i="15"/>
  <c r="BJ162" i="15"/>
  <c r="BG162" i="15"/>
  <c r="BR154" i="15"/>
  <c r="BM154" i="15"/>
  <c r="BQ154" i="15"/>
  <c r="BL154" i="15"/>
  <c r="BJ154" i="15"/>
  <c r="BK154" i="15"/>
  <c r="BG154" i="15"/>
  <c r="BH154" i="15"/>
  <c r="BI154" i="15"/>
  <c r="BR146" i="15"/>
  <c r="BM146" i="15"/>
  <c r="BQ146" i="15"/>
  <c r="BK146" i="15"/>
  <c r="BL146" i="15"/>
  <c r="BI146" i="15"/>
  <c r="BJ146" i="15"/>
  <c r="BG146" i="15"/>
  <c r="BH146" i="15"/>
  <c r="BR138" i="15"/>
  <c r="BM138" i="15"/>
  <c r="BQ138" i="15"/>
  <c r="BJ138" i="15"/>
  <c r="BH138" i="15"/>
  <c r="BL138" i="15"/>
  <c r="BG138" i="15"/>
  <c r="BK138" i="15"/>
  <c r="BI138" i="15"/>
  <c r="BR130" i="15"/>
  <c r="BQ130" i="15"/>
  <c r="BM130" i="15"/>
  <c r="BK130" i="15"/>
  <c r="BI130" i="15"/>
  <c r="BH130" i="15"/>
  <c r="BJ130" i="15"/>
  <c r="BL130" i="15"/>
  <c r="BG130" i="15"/>
  <c r="BR122" i="15"/>
  <c r="BQ122" i="15"/>
  <c r="BM122" i="15"/>
  <c r="BL122" i="15"/>
  <c r="BK122" i="15"/>
  <c r="BJ122" i="15"/>
  <c r="BH122" i="15"/>
  <c r="BG122" i="15"/>
  <c r="BI122" i="15"/>
  <c r="BR114" i="15"/>
  <c r="BQ114" i="15"/>
  <c r="BM114" i="15"/>
  <c r="BK114" i="15"/>
  <c r="BL114" i="15"/>
  <c r="BJ114" i="15"/>
  <c r="BG114" i="15"/>
  <c r="BH114" i="15"/>
  <c r="BR106" i="15"/>
  <c r="BM106" i="15"/>
  <c r="BQ106" i="15"/>
  <c r="BL106" i="15"/>
  <c r="BK106" i="15"/>
  <c r="BI106" i="15"/>
  <c r="BJ106" i="15"/>
  <c r="BG106" i="15"/>
  <c r="BR98" i="15"/>
  <c r="BQ98" i="15"/>
  <c r="BM98" i="15"/>
  <c r="BL98" i="15"/>
  <c r="BI98" i="15"/>
  <c r="BH98" i="15"/>
  <c r="BK98" i="15"/>
  <c r="BJ98" i="15"/>
  <c r="BG98" i="15"/>
  <c r="BR90" i="15"/>
  <c r="BM90" i="15"/>
  <c r="BL90" i="15"/>
  <c r="BQ90" i="15"/>
  <c r="BJ90" i="15"/>
  <c r="BK90" i="15"/>
  <c r="BG90" i="15"/>
  <c r="BI90" i="15"/>
  <c r="BH90" i="15"/>
  <c r="BR82" i="15"/>
  <c r="BQ82" i="15"/>
  <c r="BM82" i="15"/>
  <c r="BK82" i="15"/>
  <c r="BL82" i="15"/>
  <c r="BH82" i="15"/>
  <c r="BG82" i="15"/>
  <c r="BJ82" i="15"/>
  <c r="BI82" i="15"/>
  <c r="BR74" i="15"/>
  <c r="BQ74" i="15"/>
  <c r="BM74" i="15"/>
  <c r="BK74" i="15"/>
  <c r="BL74" i="15"/>
  <c r="BJ74" i="15"/>
  <c r="BI74" i="15"/>
  <c r="BG74" i="15"/>
  <c r="BH74" i="15"/>
  <c r="BR66" i="15"/>
  <c r="BM66" i="15"/>
  <c r="BK66" i="15"/>
  <c r="BL66" i="15"/>
  <c r="BJ66" i="15"/>
  <c r="BI66" i="15"/>
  <c r="BH66" i="15"/>
  <c r="BQ66" i="15"/>
  <c r="BG66" i="15"/>
  <c r="BR58" i="15"/>
  <c r="BQ58" i="15"/>
  <c r="BL58" i="15"/>
  <c r="BM58" i="15"/>
  <c r="BK58" i="15"/>
  <c r="BJ58" i="15"/>
  <c r="BI58" i="15"/>
  <c r="BG58" i="15"/>
  <c r="BH58" i="15"/>
  <c r="BR50" i="15"/>
  <c r="BQ50" i="15"/>
  <c r="BM50" i="15"/>
  <c r="BK50" i="15"/>
  <c r="BJ50" i="15"/>
  <c r="BL50" i="15"/>
  <c r="BI50" i="15"/>
  <c r="BG50" i="15"/>
  <c r="BR42" i="15"/>
  <c r="BM42" i="15"/>
  <c r="BL42" i="15"/>
  <c r="BQ42" i="15"/>
  <c r="BK42" i="15"/>
  <c r="BJ42" i="15"/>
  <c r="BI42" i="15"/>
  <c r="BH42" i="15"/>
  <c r="BG42" i="15"/>
  <c r="BR34" i="15"/>
  <c r="BQ34" i="15"/>
  <c r="BM34" i="15"/>
  <c r="BL34" i="15"/>
  <c r="BK34" i="15"/>
  <c r="BI34" i="15"/>
  <c r="BH34" i="15"/>
  <c r="BJ34" i="15"/>
  <c r="BG34" i="15"/>
  <c r="BR26" i="15"/>
  <c r="BQ26" i="15"/>
  <c r="BM26" i="15"/>
  <c r="BL26" i="15"/>
  <c r="BK26" i="15"/>
  <c r="BJ26" i="15"/>
  <c r="BG26" i="15"/>
  <c r="BI26" i="15"/>
  <c r="BH26" i="15"/>
  <c r="BR18" i="15"/>
  <c r="BQ18" i="15"/>
  <c r="BM18" i="15"/>
  <c r="BK18" i="15"/>
  <c r="BL18" i="15"/>
  <c r="BJ18" i="15"/>
  <c r="BI18" i="15"/>
  <c r="BG18" i="15"/>
  <c r="BH18" i="15"/>
  <c r="BR10" i="15"/>
  <c r="BQ10" i="15"/>
  <c r="BM10" i="15"/>
  <c r="BJ10" i="15"/>
  <c r="BK10" i="15"/>
  <c r="BI10" i="15"/>
  <c r="BH10" i="15"/>
  <c r="BG10" i="15"/>
  <c r="BL10" i="15"/>
  <c r="BG405" i="15"/>
  <c r="BG373" i="15"/>
  <c r="BG341" i="15"/>
  <c r="BG309" i="15"/>
  <c r="BG277" i="15"/>
  <c r="BG238" i="15"/>
  <c r="BG196" i="15"/>
  <c r="BG110" i="15"/>
  <c r="BG68" i="15"/>
  <c r="BH388" i="15"/>
  <c r="BH346" i="15"/>
  <c r="BH292" i="15"/>
  <c r="BH205" i="15"/>
  <c r="BH92" i="15"/>
  <c r="BI270" i="15"/>
  <c r="BI157" i="15"/>
  <c r="BJ310" i="15"/>
  <c r="BJ135" i="15"/>
  <c r="BK226" i="15"/>
  <c r="BL11" i="15"/>
  <c r="BR3" i="15"/>
  <c r="BQ3" i="15"/>
  <c r="BM3" i="15"/>
  <c r="BL3" i="15"/>
  <c r="BK3" i="15"/>
  <c r="BH3" i="15"/>
  <c r="BG3" i="15"/>
  <c r="BI3" i="15"/>
  <c r="BJ3" i="15"/>
  <c r="BR401" i="15"/>
  <c r="BQ401" i="15"/>
  <c r="BL401" i="15"/>
  <c r="BM401" i="15"/>
  <c r="BJ401" i="15"/>
  <c r="BI401" i="15"/>
  <c r="BH401" i="15"/>
  <c r="BG401" i="15"/>
  <c r="BK401" i="15"/>
  <c r="BR393" i="15"/>
  <c r="BQ393" i="15"/>
  <c r="BM393" i="15"/>
  <c r="BL393" i="15"/>
  <c r="BK393" i="15"/>
  <c r="BH393" i="15"/>
  <c r="BG393" i="15"/>
  <c r="BI393" i="15"/>
  <c r="BJ393" i="15"/>
  <c r="BR385" i="15"/>
  <c r="BQ385" i="15"/>
  <c r="BM385" i="15"/>
  <c r="BL385" i="15"/>
  <c r="BH385" i="15"/>
  <c r="BI385" i="15"/>
  <c r="BJ385" i="15"/>
  <c r="BG385" i="15"/>
  <c r="BK385" i="15"/>
  <c r="BR377" i="15"/>
  <c r="BQ377" i="15"/>
  <c r="BK377" i="15"/>
  <c r="BH377" i="15"/>
  <c r="BM377" i="15"/>
  <c r="BI377" i="15"/>
  <c r="BG377" i="15"/>
  <c r="BL377" i="15"/>
  <c r="BR369" i="15"/>
  <c r="BQ369" i="15"/>
  <c r="BM369" i="15"/>
  <c r="BL369" i="15"/>
  <c r="BJ369" i="15"/>
  <c r="BI369" i="15"/>
  <c r="BH369" i="15"/>
  <c r="BK369" i="15"/>
  <c r="BG369" i="15"/>
  <c r="BR361" i="15"/>
  <c r="BQ361" i="15"/>
  <c r="BM361" i="15"/>
  <c r="BK361" i="15"/>
  <c r="BH361" i="15"/>
  <c r="BL361" i="15"/>
  <c r="BI361" i="15"/>
  <c r="BG361" i="15"/>
  <c r="BR353" i="15"/>
  <c r="BQ353" i="15"/>
  <c r="BL353" i="15"/>
  <c r="BM353" i="15"/>
  <c r="BH353" i="15"/>
  <c r="BG353" i="15"/>
  <c r="BJ353" i="15"/>
  <c r="BI353" i="15"/>
  <c r="BR345" i="15"/>
  <c r="BQ345" i="15"/>
  <c r="BL345" i="15"/>
  <c r="BM345" i="15"/>
  <c r="BK345" i="15"/>
  <c r="BH345" i="15"/>
  <c r="BJ345" i="15"/>
  <c r="BI345" i="15"/>
  <c r="BG345" i="15"/>
  <c r="BR337" i="15"/>
  <c r="BQ337" i="15"/>
  <c r="BM337" i="15"/>
  <c r="BL337" i="15"/>
  <c r="BJ337" i="15"/>
  <c r="BI337" i="15"/>
  <c r="BH337" i="15"/>
  <c r="BG337" i="15"/>
  <c r="BK337" i="15"/>
  <c r="BR329" i="15"/>
  <c r="BQ329" i="15"/>
  <c r="BM329" i="15"/>
  <c r="BL329" i="15"/>
  <c r="BK329" i="15"/>
  <c r="BH329" i="15"/>
  <c r="BJ329" i="15"/>
  <c r="BI329" i="15"/>
  <c r="BG329" i="15"/>
  <c r="BR321" i="15"/>
  <c r="BQ321" i="15"/>
  <c r="BM321" i="15"/>
  <c r="BK321" i="15"/>
  <c r="BL321" i="15"/>
  <c r="BH321" i="15"/>
  <c r="BG321" i="15"/>
  <c r="BI321" i="15"/>
  <c r="BJ321" i="15"/>
  <c r="BR313" i="15"/>
  <c r="BQ313" i="15"/>
  <c r="BM313" i="15"/>
  <c r="BH313" i="15"/>
  <c r="BL313" i="15"/>
  <c r="BK313" i="15"/>
  <c r="BJ313" i="15"/>
  <c r="BG313" i="15"/>
  <c r="BR305" i="15"/>
  <c r="BQ305" i="15"/>
  <c r="BL305" i="15"/>
  <c r="BK305" i="15"/>
  <c r="BM305" i="15"/>
  <c r="BJ305" i="15"/>
  <c r="BI305" i="15"/>
  <c r="BH305" i="15"/>
  <c r="BG305" i="15"/>
  <c r="BQ297" i="15"/>
  <c r="BR297" i="15"/>
  <c r="BM297" i="15"/>
  <c r="BL297" i="15"/>
  <c r="BH297" i="15"/>
  <c r="BK297" i="15"/>
  <c r="BJ297" i="15"/>
  <c r="BG297" i="15"/>
  <c r="BI297" i="15"/>
  <c r="BQ289" i="15"/>
  <c r="BL289" i="15"/>
  <c r="BM289" i="15"/>
  <c r="BK289" i="15"/>
  <c r="BH289" i="15"/>
  <c r="BR289" i="15"/>
  <c r="BI289" i="15"/>
  <c r="BG289" i="15"/>
  <c r="BJ289" i="15"/>
  <c r="BQ281" i="15"/>
  <c r="BR281" i="15"/>
  <c r="BM281" i="15"/>
  <c r="BL281" i="15"/>
  <c r="BJ281" i="15"/>
  <c r="BH281" i="15"/>
  <c r="BK281" i="15"/>
  <c r="BG281" i="15"/>
  <c r="BI281" i="15"/>
  <c r="BQ273" i="15"/>
  <c r="BR273" i="15"/>
  <c r="BL273" i="15"/>
  <c r="BJ273" i="15"/>
  <c r="BM273" i="15"/>
  <c r="BI273" i="15"/>
  <c r="BH273" i="15"/>
  <c r="BG273" i="15"/>
  <c r="BK273" i="15"/>
  <c r="BR265" i="15"/>
  <c r="BQ265" i="15"/>
  <c r="BM265" i="15"/>
  <c r="BJ265" i="15"/>
  <c r="BL265" i="15"/>
  <c r="BK265" i="15"/>
  <c r="BH265" i="15"/>
  <c r="BG265" i="15"/>
  <c r="BI265" i="15"/>
  <c r="BR257" i="15"/>
  <c r="BQ257" i="15"/>
  <c r="BM257" i="15"/>
  <c r="BJ257" i="15"/>
  <c r="BK257" i="15"/>
  <c r="BH257" i="15"/>
  <c r="BL257" i="15"/>
  <c r="BI257" i="15"/>
  <c r="BG257" i="15"/>
  <c r="BR249" i="15"/>
  <c r="BQ249" i="15"/>
  <c r="BJ249" i="15"/>
  <c r="BL249" i="15"/>
  <c r="BH249" i="15"/>
  <c r="BM249" i="15"/>
  <c r="BK249" i="15"/>
  <c r="BI249" i="15"/>
  <c r="BQ241" i="15"/>
  <c r="BR241" i="15"/>
  <c r="BL241" i="15"/>
  <c r="BM241" i="15"/>
  <c r="BJ241" i="15"/>
  <c r="BK241" i="15"/>
  <c r="BI241" i="15"/>
  <c r="BH241" i="15"/>
  <c r="BQ233" i="15"/>
  <c r="BR233" i="15"/>
  <c r="BJ233" i="15"/>
  <c r="BM233" i="15"/>
  <c r="BK233" i="15"/>
  <c r="BH233" i="15"/>
  <c r="BI233" i="15"/>
  <c r="BG233" i="15"/>
  <c r="BL233" i="15"/>
  <c r="BR225" i="15"/>
  <c r="BQ225" i="15"/>
  <c r="BL225" i="15"/>
  <c r="BM225" i="15"/>
  <c r="BJ225" i="15"/>
  <c r="BK225" i="15"/>
  <c r="BH225" i="15"/>
  <c r="BG225" i="15"/>
  <c r="BI225" i="15"/>
  <c r="BR217" i="15"/>
  <c r="BQ217" i="15"/>
  <c r="BL217" i="15"/>
  <c r="BJ217" i="15"/>
  <c r="BM217" i="15"/>
  <c r="BK217" i="15"/>
  <c r="BH217" i="15"/>
  <c r="BI217" i="15"/>
  <c r="BQ209" i="15"/>
  <c r="BR209" i="15"/>
  <c r="BM209" i="15"/>
  <c r="BL209" i="15"/>
  <c r="BJ209" i="15"/>
  <c r="BH209" i="15"/>
  <c r="BI209" i="15"/>
  <c r="BK209" i="15"/>
  <c r="BR201" i="15"/>
  <c r="BQ201" i="15"/>
  <c r="BJ201" i="15"/>
  <c r="BL201" i="15"/>
  <c r="BM201" i="15"/>
  <c r="BK201" i="15"/>
  <c r="BH201" i="15"/>
  <c r="BI201" i="15"/>
  <c r="BG201" i="15"/>
  <c r="BR193" i="15"/>
  <c r="BQ193" i="15"/>
  <c r="BM193" i="15"/>
  <c r="BJ193" i="15"/>
  <c r="BK193" i="15"/>
  <c r="BH193" i="15"/>
  <c r="BL193" i="15"/>
  <c r="BI193" i="15"/>
  <c r="BG193" i="15"/>
  <c r="BQ185" i="15"/>
  <c r="BR185" i="15"/>
  <c r="BJ185" i="15"/>
  <c r="BH185" i="15"/>
  <c r="BL185" i="15"/>
  <c r="BM185" i="15"/>
  <c r="BK185" i="15"/>
  <c r="BR177" i="15"/>
  <c r="BQ177" i="15"/>
  <c r="BL177" i="15"/>
  <c r="BM177" i="15"/>
  <c r="BJ177" i="15"/>
  <c r="BK177" i="15"/>
  <c r="BH177" i="15"/>
  <c r="BI177" i="15"/>
  <c r="BQ169" i="15"/>
  <c r="BR169" i="15"/>
  <c r="BJ169" i="15"/>
  <c r="BM169" i="15"/>
  <c r="BL169" i="15"/>
  <c r="BH169" i="15"/>
  <c r="BK169" i="15"/>
  <c r="BG169" i="15"/>
  <c r="BI169" i="15"/>
  <c r="BQ161" i="15"/>
  <c r="BL161" i="15"/>
  <c r="BM161" i="15"/>
  <c r="BJ161" i="15"/>
  <c r="BH161" i="15"/>
  <c r="BR161" i="15"/>
  <c r="BK161" i="15"/>
  <c r="BI161" i="15"/>
  <c r="BG161" i="15"/>
  <c r="BR153" i="15"/>
  <c r="BQ153" i="15"/>
  <c r="BK153" i="15"/>
  <c r="BL153" i="15"/>
  <c r="BJ153" i="15"/>
  <c r="BH153" i="15"/>
  <c r="BM153" i="15"/>
  <c r="BI153" i="15"/>
  <c r="BQ145" i="15"/>
  <c r="BR145" i="15"/>
  <c r="BK145" i="15"/>
  <c r="BM145" i="15"/>
  <c r="BL145" i="15"/>
  <c r="BJ145" i="15"/>
  <c r="BH145" i="15"/>
  <c r="BI145" i="15"/>
  <c r="BR137" i="15"/>
  <c r="BK137" i="15"/>
  <c r="BJ137" i="15"/>
  <c r="BL137" i="15"/>
  <c r="BQ137" i="15"/>
  <c r="BH137" i="15"/>
  <c r="BM137" i="15"/>
  <c r="BG137" i="15"/>
  <c r="BI137" i="15"/>
  <c r="BR129" i="15"/>
  <c r="BQ129" i="15"/>
  <c r="BK129" i="15"/>
  <c r="BM129" i="15"/>
  <c r="BJ129" i="15"/>
  <c r="BH129" i="15"/>
  <c r="BL129" i="15"/>
  <c r="BI129" i="15"/>
  <c r="BG129" i="15"/>
  <c r="BQ121" i="15"/>
  <c r="BK121" i="15"/>
  <c r="BJ121" i="15"/>
  <c r="BL121" i="15"/>
  <c r="BR121" i="15"/>
  <c r="BH121" i="15"/>
  <c r="BM121" i="15"/>
  <c r="BI121" i="15"/>
  <c r="BQ113" i="15"/>
  <c r="BK113" i="15"/>
  <c r="BL113" i="15"/>
  <c r="BM113" i="15"/>
  <c r="BJ113" i="15"/>
  <c r="BR113" i="15"/>
  <c r="BH113" i="15"/>
  <c r="BI113" i="15"/>
  <c r="BR105" i="15"/>
  <c r="BQ105" i="15"/>
  <c r="BK105" i="15"/>
  <c r="BJ105" i="15"/>
  <c r="BH105" i="15"/>
  <c r="BM105" i="15"/>
  <c r="BL105" i="15"/>
  <c r="BI105" i="15"/>
  <c r="BG105" i="15"/>
  <c r="BR97" i="15"/>
  <c r="BQ97" i="15"/>
  <c r="BK97" i="15"/>
  <c r="BL97" i="15"/>
  <c r="BM97" i="15"/>
  <c r="BJ97" i="15"/>
  <c r="BH97" i="15"/>
  <c r="BG97" i="15"/>
  <c r="BI97" i="15"/>
  <c r="BR89" i="15"/>
  <c r="BQ89" i="15"/>
  <c r="BK89" i="15"/>
  <c r="BL89" i="15"/>
  <c r="BJ89" i="15"/>
  <c r="BM89" i="15"/>
  <c r="BH89" i="15"/>
  <c r="BI89" i="15"/>
  <c r="BR81" i="15"/>
  <c r="BQ81" i="15"/>
  <c r="BK81" i="15"/>
  <c r="BM81" i="15"/>
  <c r="BL81" i="15"/>
  <c r="BJ81" i="15"/>
  <c r="BH81" i="15"/>
  <c r="BI81" i="15"/>
  <c r="BR73" i="15"/>
  <c r="BQ73" i="15"/>
  <c r="BM73" i="15"/>
  <c r="BK73" i="15"/>
  <c r="BJ73" i="15"/>
  <c r="BL73" i="15"/>
  <c r="BH73" i="15"/>
  <c r="BI73" i="15"/>
  <c r="BG73" i="15"/>
  <c r="BR65" i="15"/>
  <c r="BM65" i="15"/>
  <c r="BK65" i="15"/>
  <c r="BJ65" i="15"/>
  <c r="BH65" i="15"/>
  <c r="BQ65" i="15"/>
  <c r="BL65" i="15"/>
  <c r="BI65" i="15"/>
  <c r="BG65" i="15"/>
  <c r="BR57" i="15"/>
  <c r="BQ57" i="15"/>
  <c r="BK57" i="15"/>
  <c r="BM57" i="15"/>
  <c r="BJ57" i="15"/>
  <c r="BH57" i="15"/>
  <c r="BL57" i="15"/>
  <c r="BQ49" i="15"/>
  <c r="BK49" i="15"/>
  <c r="BL49" i="15"/>
  <c r="BR49" i="15"/>
  <c r="BJ49" i="15"/>
  <c r="BH49" i="15"/>
  <c r="BM49" i="15"/>
  <c r="BI49" i="15"/>
  <c r="BR41" i="15"/>
  <c r="BM41" i="15"/>
  <c r="BK41" i="15"/>
  <c r="BQ41" i="15"/>
  <c r="BJ41" i="15"/>
  <c r="BL41" i="15"/>
  <c r="BH41" i="15"/>
  <c r="BG41" i="15"/>
  <c r="BR33" i="15"/>
  <c r="BM33" i="15"/>
  <c r="BK33" i="15"/>
  <c r="BQ33" i="15"/>
  <c r="BL33" i="15"/>
  <c r="BJ33" i="15"/>
  <c r="BH33" i="15"/>
  <c r="BI33" i="15"/>
  <c r="BG33" i="15"/>
  <c r="BR25" i="15"/>
  <c r="BQ25" i="15"/>
  <c r="BK25" i="15"/>
  <c r="BL25" i="15"/>
  <c r="BJ25" i="15"/>
  <c r="BM25" i="15"/>
  <c r="BH25" i="15"/>
  <c r="BI25" i="15"/>
  <c r="BR17" i="15"/>
  <c r="BK17" i="15"/>
  <c r="BM17" i="15"/>
  <c r="BQ17" i="15"/>
  <c r="BL17" i="15"/>
  <c r="BJ17" i="15"/>
  <c r="BH17" i="15"/>
  <c r="BI17" i="15"/>
  <c r="BR9" i="15"/>
  <c r="BQ9" i="15"/>
  <c r="BM9" i="15"/>
  <c r="BK9" i="15"/>
  <c r="BJ9" i="15"/>
  <c r="BL9" i="15"/>
  <c r="BH9" i="15"/>
  <c r="BI9" i="15"/>
  <c r="BG9" i="15"/>
  <c r="BG399" i="15"/>
  <c r="BG367" i="15"/>
  <c r="BG335" i="15"/>
  <c r="BG303" i="15"/>
  <c r="BG271" i="15"/>
  <c r="BG230" i="15"/>
  <c r="BG188" i="15"/>
  <c r="BG145" i="15"/>
  <c r="BG102" i="15"/>
  <c r="BG60" i="15"/>
  <c r="BG17" i="15"/>
  <c r="BH380" i="15"/>
  <c r="BH338" i="15"/>
  <c r="BH282" i="15"/>
  <c r="BH191" i="15"/>
  <c r="BH77" i="15"/>
  <c r="BI370" i="15"/>
  <c r="BI142" i="15"/>
  <c r="BI22" i="15"/>
  <c r="BJ292" i="15"/>
  <c r="BK162" i="15"/>
  <c r="BM303" i="15"/>
  <c r="BQ408" i="15"/>
  <c r="BR408" i="15"/>
  <c r="BL408" i="15"/>
  <c r="BK408" i="15"/>
  <c r="BM408" i="15"/>
  <c r="BJ408" i="15"/>
  <c r="BI408" i="15"/>
  <c r="BG408" i="15"/>
  <c r="BH408" i="15"/>
  <c r="BQ400" i="15"/>
  <c r="BR400" i="15"/>
  <c r="BM400" i="15"/>
  <c r="BL400" i="15"/>
  <c r="BK400" i="15"/>
  <c r="BI400" i="15"/>
  <c r="BH400" i="15"/>
  <c r="BJ400" i="15"/>
  <c r="BG400" i="15"/>
  <c r="BQ392" i="15"/>
  <c r="BR392" i="15"/>
  <c r="BL392" i="15"/>
  <c r="BK392" i="15"/>
  <c r="BJ392" i="15"/>
  <c r="BH392" i="15"/>
  <c r="BG392" i="15"/>
  <c r="BI392" i="15"/>
  <c r="BM392" i="15"/>
  <c r="BQ384" i="15"/>
  <c r="BR384" i="15"/>
  <c r="BM384" i="15"/>
  <c r="BL384" i="15"/>
  <c r="BK384" i="15"/>
  <c r="BJ384" i="15"/>
  <c r="BG384" i="15"/>
  <c r="BH384" i="15"/>
  <c r="BR376" i="15"/>
  <c r="BQ376" i="15"/>
  <c r="BM376" i="15"/>
  <c r="BK376" i="15"/>
  <c r="BJ376" i="15"/>
  <c r="BI376" i="15"/>
  <c r="BG376" i="15"/>
  <c r="BL376" i="15"/>
  <c r="BH376" i="15"/>
  <c r="BQ368" i="15"/>
  <c r="BR368" i="15"/>
  <c r="BK368" i="15"/>
  <c r="BL368" i="15"/>
  <c r="BM368" i="15"/>
  <c r="BH368" i="15"/>
  <c r="BG368" i="15"/>
  <c r="BJ368" i="15"/>
  <c r="BI368" i="15"/>
  <c r="BR360" i="15"/>
  <c r="BQ360" i="15"/>
  <c r="BL360" i="15"/>
  <c r="BK360" i="15"/>
  <c r="BJ360" i="15"/>
  <c r="BI360" i="15"/>
  <c r="BM360" i="15"/>
  <c r="BH360" i="15"/>
  <c r="BG360" i="15"/>
  <c r="BR352" i="15"/>
  <c r="BQ352" i="15"/>
  <c r="BM352" i="15"/>
  <c r="BK352" i="15"/>
  <c r="BL352" i="15"/>
  <c r="BG352" i="15"/>
  <c r="BJ352" i="15"/>
  <c r="BH352" i="15"/>
  <c r="BI352" i="15"/>
  <c r="BQ344" i="15"/>
  <c r="BR344" i="15"/>
  <c r="BL344" i="15"/>
  <c r="BM344" i="15"/>
  <c r="BK344" i="15"/>
  <c r="BJ344" i="15"/>
  <c r="BI344" i="15"/>
  <c r="BG344" i="15"/>
  <c r="BH344" i="15"/>
  <c r="BQ336" i="15"/>
  <c r="BR336" i="15"/>
  <c r="BL336" i="15"/>
  <c r="BK336" i="15"/>
  <c r="BM336" i="15"/>
  <c r="BH336" i="15"/>
  <c r="BG336" i="15"/>
  <c r="BJ336" i="15"/>
  <c r="BI336" i="15"/>
  <c r="BQ328" i="15"/>
  <c r="BR328" i="15"/>
  <c r="BL328" i="15"/>
  <c r="BK328" i="15"/>
  <c r="BM328" i="15"/>
  <c r="BJ328" i="15"/>
  <c r="BH328" i="15"/>
  <c r="BG328" i="15"/>
  <c r="BQ320" i="15"/>
  <c r="BM320" i="15"/>
  <c r="BL320" i="15"/>
  <c r="BK320" i="15"/>
  <c r="BR320" i="15"/>
  <c r="BG320" i="15"/>
  <c r="BI320" i="15"/>
  <c r="BJ320" i="15"/>
  <c r="BH320" i="15"/>
  <c r="BR312" i="15"/>
  <c r="BQ312" i="15"/>
  <c r="BM312" i="15"/>
  <c r="BK312" i="15"/>
  <c r="BL312" i="15"/>
  <c r="BJ312" i="15"/>
  <c r="BI312" i="15"/>
  <c r="BG312" i="15"/>
  <c r="BH312" i="15"/>
  <c r="BR304" i="15"/>
  <c r="BQ304" i="15"/>
  <c r="BM304" i="15"/>
  <c r="BK304" i="15"/>
  <c r="BH304" i="15"/>
  <c r="BI304" i="15"/>
  <c r="BG304" i="15"/>
  <c r="BL304" i="15"/>
  <c r="BJ304" i="15"/>
  <c r="BR296" i="15"/>
  <c r="BQ296" i="15"/>
  <c r="BL296" i="15"/>
  <c r="BM296" i="15"/>
  <c r="BK296" i="15"/>
  <c r="BJ296" i="15"/>
  <c r="BH296" i="15"/>
  <c r="BG296" i="15"/>
  <c r="BI296" i="15"/>
  <c r="BQ288" i="15"/>
  <c r="BR288" i="15"/>
  <c r="BK288" i="15"/>
  <c r="BM288" i="15"/>
  <c r="BL288" i="15"/>
  <c r="BI288" i="15"/>
  <c r="BG288" i="15"/>
  <c r="BH288" i="15"/>
  <c r="BJ288" i="15"/>
  <c r="BR280" i="15"/>
  <c r="BQ280" i="15"/>
  <c r="BL280" i="15"/>
  <c r="BK280" i="15"/>
  <c r="BM280" i="15"/>
  <c r="BI280" i="15"/>
  <c r="BJ280" i="15"/>
  <c r="BG280" i="15"/>
  <c r="BH280" i="15"/>
  <c r="BQ272" i="15"/>
  <c r="BR272" i="15"/>
  <c r="BL272" i="15"/>
  <c r="BM272" i="15"/>
  <c r="BK272" i="15"/>
  <c r="BJ272" i="15"/>
  <c r="BI272" i="15"/>
  <c r="BH272" i="15"/>
  <c r="BG272" i="15"/>
  <c r="BQ264" i="15"/>
  <c r="BR264" i="15"/>
  <c r="BL264" i="15"/>
  <c r="BK264" i="15"/>
  <c r="BJ264" i="15"/>
  <c r="BM264" i="15"/>
  <c r="BG264" i="15"/>
  <c r="BH264" i="15"/>
  <c r="BI264" i="15"/>
  <c r="BQ256" i="15"/>
  <c r="BM256" i="15"/>
  <c r="BL256" i="15"/>
  <c r="BK256" i="15"/>
  <c r="BR256" i="15"/>
  <c r="BG256" i="15"/>
  <c r="BJ256" i="15"/>
  <c r="BH256" i="15"/>
  <c r="BR248" i="15"/>
  <c r="BQ248" i="15"/>
  <c r="BK248" i="15"/>
  <c r="BM248" i="15"/>
  <c r="BL248" i="15"/>
  <c r="BI248" i="15"/>
  <c r="BG248" i="15"/>
  <c r="BH248" i="15"/>
  <c r="BR240" i="15"/>
  <c r="BQ240" i="15"/>
  <c r="BM240" i="15"/>
  <c r="BK240" i="15"/>
  <c r="BL240" i="15"/>
  <c r="BG240" i="15"/>
  <c r="BH240" i="15"/>
  <c r="BJ240" i="15"/>
  <c r="BI240" i="15"/>
  <c r="BQ232" i="15"/>
  <c r="BR232" i="15"/>
  <c r="BL232" i="15"/>
  <c r="BK232" i="15"/>
  <c r="BJ232" i="15"/>
  <c r="BG232" i="15"/>
  <c r="BI232" i="15"/>
  <c r="BH232" i="15"/>
  <c r="BM232" i="15"/>
  <c r="BR224" i="15"/>
  <c r="BQ224" i="15"/>
  <c r="BM224" i="15"/>
  <c r="BK224" i="15"/>
  <c r="BL224" i="15"/>
  <c r="BG224" i="15"/>
  <c r="BH224" i="15"/>
  <c r="BI224" i="15"/>
  <c r="BJ224" i="15"/>
  <c r="BR216" i="15"/>
  <c r="BQ216" i="15"/>
  <c r="BL216" i="15"/>
  <c r="BK216" i="15"/>
  <c r="BM216" i="15"/>
  <c r="BI216" i="15"/>
  <c r="BG216" i="15"/>
  <c r="BJ216" i="15"/>
  <c r="BH216" i="15"/>
  <c r="BR208" i="15"/>
  <c r="BQ208" i="15"/>
  <c r="BM208" i="15"/>
  <c r="BL208" i="15"/>
  <c r="BK208" i="15"/>
  <c r="BJ208" i="15"/>
  <c r="BG208" i="15"/>
  <c r="BH208" i="15"/>
  <c r="BI208" i="15"/>
  <c r="BR200" i="15"/>
  <c r="BQ200" i="15"/>
  <c r="BL200" i="15"/>
  <c r="BK200" i="15"/>
  <c r="BJ200" i="15"/>
  <c r="BG200" i="15"/>
  <c r="BM200" i="15"/>
  <c r="BH200" i="15"/>
  <c r="BR192" i="15"/>
  <c r="BQ192" i="15"/>
  <c r="BM192" i="15"/>
  <c r="BL192" i="15"/>
  <c r="BK192" i="15"/>
  <c r="BG192" i="15"/>
  <c r="BH192" i="15"/>
  <c r="BJ192" i="15"/>
  <c r="BI192" i="15"/>
  <c r="BR184" i="15"/>
  <c r="BQ184" i="15"/>
  <c r="BK184" i="15"/>
  <c r="BM184" i="15"/>
  <c r="BI184" i="15"/>
  <c r="BG184" i="15"/>
  <c r="BJ184" i="15"/>
  <c r="BL184" i="15"/>
  <c r="BH184" i="15"/>
  <c r="BR176" i="15"/>
  <c r="BQ176" i="15"/>
  <c r="BM176" i="15"/>
  <c r="BK176" i="15"/>
  <c r="BL176" i="15"/>
  <c r="BG176" i="15"/>
  <c r="BH176" i="15"/>
  <c r="BI176" i="15"/>
  <c r="BJ176" i="15"/>
  <c r="BR168" i="15"/>
  <c r="BQ168" i="15"/>
  <c r="BL168" i="15"/>
  <c r="BK168" i="15"/>
  <c r="BJ168" i="15"/>
  <c r="BG168" i="15"/>
  <c r="BM168" i="15"/>
  <c r="BH168" i="15"/>
  <c r="BI168" i="15"/>
  <c r="BQ160" i="15"/>
  <c r="BR160" i="15"/>
  <c r="BM160" i="15"/>
  <c r="BK160" i="15"/>
  <c r="BG160" i="15"/>
  <c r="BL160" i="15"/>
  <c r="BI160" i="15"/>
  <c r="BH160" i="15"/>
  <c r="BR152" i="15"/>
  <c r="BQ152" i="15"/>
  <c r="BL152" i="15"/>
  <c r="BI152" i="15"/>
  <c r="BG152" i="15"/>
  <c r="BM152" i="15"/>
  <c r="BK152" i="15"/>
  <c r="BH152" i="15"/>
  <c r="BJ152" i="15"/>
  <c r="BR144" i="15"/>
  <c r="BQ144" i="15"/>
  <c r="BM144" i="15"/>
  <c r="BL144" i="15"/>
  <c r="BG144" i="15"/>
  <c r="BK144" i="15"/>
  <c r="BH144" i="15"/>
  <c r="BJ144" i="15"/>
  <c r="BI144" i="15"/>
  <c r="BQ136" i="15"/>
  <c r="BR136" i="15"/>
  <c r="BK136" i="15"/>
  <c r="BL136" i="15"/>
  <c r="BM136" i="15"/>
  <c r="BJ136" i="15"/>
  <c r="BG136" i="15"/>
  <c r="BH136" i="15"/>
  <c r="BI136" i="15"/>
  <c r="BR128" i="15"/>
  <c r="BQ128" i="15"/>
  <c r="BM128" i="15"/>
  <c r="BL128" i="15"/>
  <c r="BK128" i="15"/>
  <c r="BG128" i="15"/>
  <c r="BJ128" i="15"/>
  <c r="BH128" i="15"/>
  <c r="BR120" i="15"/>
  <c r="BQ120" i="15"/>
  <c r="BK120" i="15"/>
  <c r="BM120" i="15"/>
  <c r="BI120" i="15"/>
  <c r="BG120" i="15"/>
  <c r="BL120" i="15"/>
  <c r="BJ120" i="15"/>
  <c r="BQ112" i="15"/>
  <c r="BM112" i="15"/>
  <c r="BK112" i="15"/>
  <c r="BR112" i="15"/>
  <c r="BG112" i="15"/>
  <c r="BL112" i="15"/>
  <c r="BH112" i="15"/>
  <c r="BI112" i="15"/>
  <c r="BR104" i="15"/>
  <c r="BQ104" i="15"/>
  <c r="BL104" i="15"/>
  <c r="BK104" i="15"/>
  <c r="BJ104" i="15"/>
  <c r="BG104" i="15"/>
  <c r="BI104" i="15"/>
  <c r="BH104" i="15"/>
  <c r="BQ96" i="15"/>
  <c r="BR96" i="15"/>
  <c r="BM96" i="15"/>
  <c r="BK96" i="15"/>
  <c r="BL96" i="15"/>
  <c r="BG96" i="15"/>
  <c r="BJ96" i="15"/>
  <c r="BH96" i="15"/>
  <c r="BI96" i="15"/>
  <c r="BQ88" i="15"/>
  <c r="BR88" i="15"/>
  <c r="BL88" i="15"/>
  <c r="BM88" i="15"/>
  <c r="BK88" i="15"/>
  <c r="BI88" i="15"/>
  <c r="BG88" i="15"/>
  <c r="BH88" i="15"/>
  <c r="BJ88" i="15"/>
  <c r="BR80" i="15"/>
  <c r="BQ80" i="15"/>
  <c r="BM80" i="15"/>
  <c r="BL80" i="15"/>
  <c r="BK80" i="15"/>
  <c r="BJ80" i="15"/>
  <c r="BG80" i="15"/>
  <c r="BH80" i="15"/>
  <c r="BI80" i="15"/>
  <c r="BQ72" i="15"/>
  <c r="BM72" i="15"/>
  <c r="BK72" i="15"/>
  <c r="BR72" i="15"/>
  <c r="BL72" i="15"/>
  <c r="BJ72" i="15"/>
  <c r="BG72" i="15"/>
  <c r="BH72" i="15"/>
  <c r="BQ64" i="15"/>
  <c r="BM64" i="15"/>
  <c r="BR64" i="15"/>
  <c r="BL64" i="15"/>
  <c r="BG64" i="15"/>
  <c r="BH64" i="15"/>
  <c r="BI64" i="15"/>
  <c r="BK64" i="15"/>
  <c r="BJ64" i="15"/>
  <c r="BR56" i="15"/>
  <c r="BQ56" i="15"/>
  <c r="BM56" i="15"/>
  <c r="BK56" i="15"/>
  <c r="BL56" i="15"/>
  <c r="BI56" i="15"/>
  <c r="BG56" i="15"/>
  <c r="BJ56" i="15"/>
  <c r="BH56" i="15"/>
  <c r="BR48" i="15"/>
  <c r="BQ48" i="15"/>
  <c r="BM48" i="15"/>
  <c r="BK48" i="15"/>
  <c r="BL48" i="15"/>
  <c r="BJ48" i="15"/>
  <c r="BG48" i="15"/>
  <c r="BH48" i="15"/>
  <c r="BI48" i="15"/>
  <c r="BR40" i="15"/>
  <c r="BM40" i="15"/>
  <c r="BL40" i="15"/>
  <c r="BQ40" i="15"/>
  <c r="BK40" i="15"/>
  <c r="BJ40" i="15"/>
  <c r="BG40" i="15"/>
  <c r="BI40" i="15"/>
  <c r="BH40" i="15"/>
  <c r="BQ32" i="15"/>
  <c r="BR32" i="15"/>
  <c r="BM32" i="15"/>
  <c r="BK32" i="15"/>
  <c r="BG32" i="15"/>
  <c r="BL32" i="15"/>
  <c r="BI32" i="15"/>
  <c r="BJ32" i="15"/>
  <c r="BH32" i="15"/>
  <c r="BR24" i="15"/>
  <c r="BQ24" i="15"/>
  <c r="BM24" i="15"/>
  <c r="BL24" i="15"/>
  <c r="BI24" i="15"/>
  <c r="BG24" i="15"/>
  <c r="BH24" i="15"/>
  <c r="BK24" i="15"/>
  <c r="BJ24" i="15"/>
  <c r="BR16" i="15"/>
  <c r="BL16" i="15"/>
  <c r="BJ16" i="15"/>
  <c r="BM16" i="15"/>
  <c r="BG16" i="15"/>
  <c r="BQ16" i="15"/>
  <c r="BH16" i="15"/>
  <c r="BK16" i="15"/>
  <c r="BI16" i="15"/>
  <c r="BR8" i="15"/>
  <c r="BM8" i="15"/>
  <c r="BQ8" i="15"/>
  <c r="BK8" i="15"/>
  <c r="BJ8" i="15"/>
  <c r="BL8" i="15"/>
  <c r="BG8" i="15"/>
  <c r="BI8" i="15"/>
  <c r="BH8" i="15"/>
  <c r="BG397" i="15"/>
  <c r="BG365" i="15"/>
  <c r="BG333" i="15"/>
  <c r="BG301" i="15"/>
  <c r="BG269" i="15"/>
  <c r="BG228" i="15"/>
  <c r="BG185" i="15"/>
  <c r="BG142" i="15"/>
  <c r="BG100" i="15"/>
  <c r="BG57" i="15"/>
  <c r="BG14" i="15"/>
  <c r="BH378" i="15"/>
  <c r="BH335" i="15"/>
  <c r="BH271" i="15"/>
  <c r="BH178" i="15"/>
  <c r="BH63" i="15"/>
  <c r="BI355" i="15"/>
  <c r="BI242" i="15"/>
  <c r="BI128" i="15"/>
  <c r="BI5" i="15"/>
  <c r="BJ274" i="15"/>
  <c r="BJ91" i="15"/>
  <c r="BK71" i="15"/>
  <c r="BM104" i="15"/>
  <c r="AI227" i="12"/>
  <c r="AR227" i="12" s="1"/>
  <c r="AI347" i="12"/>
  <c r="AR347" i="12" s="1"/>
  <c r="AI76" i="12"/>
  <c r="AR76" i="12" s="1"/>
  <c r="AI156" i="12"/>
  <c r="AR156" i="12" s="1"/>
  <c r="AI316" i="12"/>
  <c r="AR316" i="12" s="1"/>
  <c r="AI332" i="12"/>
  <c r="AR332" i="12" s="1"/>
  <c r="AI61" i="12"/>
  <c r="AR61" i="12" s="1"/>
  <c r="AI371" i="12"/>
  <c r="AR371" i="12" s="1"/>
  <c r="AI341" i="12"/>
  <c r="AR341" i="12" s="1"/>
  <c r="AI11" i="12"/>
  <c r="AR11" i="12" s="1"/>
  <c r="AI75" i="12"/>
  <c r="AR75" i="12" s="1"/>
  <c r="AI91" i="12"/>
  <c r="AR91" i="12" s="1"/>
  <c r="AI147" i="12"/>
  <c r="AR147" i="12" s="1"/>
  <c r="AI171" i="12"/>
  <c r="AR171" i="12" s="1"/>
  <c r="AI149" i="12"/>
  <c r="AR149" i="12" s="1"/>
  <c r="AI221" i="12"/>
  <c r="AR221" i="12" s="1"/>
  <c r="AI285" i="12"/>
  <c r="AR285" i="12" s="1"/>
  <c r="AI100" i="12"/>
  <c r="AR100" i="12" s="1"/>
  <c r="AI116" i="12"/>
  <c r="AR116" i="12" s="1"/>
  <c r="AI180" i="12"/>
  <c r="AR180" i="12" s="1"/>
  <c r="AI196" i="12"/>
  <c r="AR196" i="12" s="1"/>
  <c r="AI252" i="12"/>
  <c r="AR252" i="12" s="1"/>
  <c r="AI268" i="12"/>
  <c r="AR268" i="12" s="1"/>
  <c r="AI396" i="12"/>
  <c r="AR396" i="12" s="1"/>
  <c r="AI276" i="12"/>
  <c r="AR276" i="12" s="1"/>
  <c r="AI202" i="12"/>
  <c r="AR202" i="12" s="1"/>
  <c r="AI289" i="12"/>
  <c r="AR289" i="12" s="1"/>
  <c r="AI77" i="12"/>
  <c r="AR77" i="12" s="1"/>
  <c r="AI130" i="12"/>
  <c r="AR130" i="12" s="1"/>
  <c r="AI394" i="12"/>
  <c r="AR394" i="12" s="1"/>
  <c r="AI251" i="12"/>
  <c r="AR251" i="12" s="1"/>
  <c r="AI27" i="12"/>
  <c r="AR27" i="12" s="1"/>
  <c r="AI43" i="12"/>
  <c r="AR43" i="12" s="1"/>
  <c r="AI51" i="12"/>
  <c r="AR51" i="12" s="1"/>
  <c r="AI59" i="12"/>
  <c r="AR59" i="12" s="1"/>
  <c r="AI67" i="12"/>
  <c r="AR67" i="12" s="1"/>
  <c r="AI83" i="12"/>
  <c r="AR83" i="12" s="1"/>
  <c r="AI107" i="12"/>
  <c r="AR107" i="12" s="1"/>
  <c r="AI115" i="12"/>
  <c r="AR115" i="12" s="1"/>
  <c r="AI123" i="12"/>
  <c r="AR123" i="12" s="1"/>
  <c r="AI131" i="12"/>
  <c r="AR131" i="12" s="1"/>
  <c r="AI139" i="12"/>
  <c r="AR139" i="12" s="1"/>
  <c r="AI155" i="12"/>
  <c r="AR155" i="12" s="1"/>
  <c r="AI179" i="12"/>
  <c r="AR179" i="12" s="1"/>
  <c r="AI187" i="12"/>
  <c r="AR187" i="12" s="1"/>
  <c r="AI195" i="12"/>
  <c r="AR195" i="12" s="1"/>
  <c r="AI203" i="12"/>
  <c r="AR203" i="12" s="1"/>
  <c r="AI211" i="12"/>
  <c r="AR211" i="12" s="1"/>
  <c r="AI235" i="12"/>
  <c r="AR235" i="12" s="1"/>
  <c r="AI275" i="12"/>
  <c r="AR275" i="12" s="1"/>
  <c r="AI395" i="12"/>
  <c r="AR395" i="12" s="1"/>
  <c r="AI357" i="12"/>
  <c r="AR357" i="12" s="1"/>
  <c r="AI52" i="12"/>
  <c r="AR52" i="12" s="1"/>
  <c r="AI60" i="12"/>
  <c r="AR60" i="12" s="1"/>
  <c r="AI68" i="12"/>
  <c r="AR68" i="12" s="1"/>
  <c r="AI84" i="12"/>
  <c r="AR84" i="12" s="1"/>
  <c r="AI92" i="12"/>
  <c r="AR92" i="12" s="1"/>
  <c r="AI108" i="12"/>
  <c r="AR108" i="12" s="1"/>
  <c r="AI124" i="12"/>
  <c r="AR124" i="12" s="1"/>
  <c r="AI132" i="12"/>
  <c r="AR132" i="12" s="1"/>
  <c r="AI140" i="12"/>
  <c r="AR140" i="12" s="1"/>
  <c r="AI148" i="12"/>
  <c r="AR148" i="12" s="1"/>
  <c r="AI164" i="12"/>
  <c r="AR164" i="12" s="1"/>
  <c r="AI172" i="12"/>
  <c r="AR172" i="12" s="1"/>
  <c r="AI188" i="12"/>
  <c r="AR188" i="12" s="1"/>
  <c r="AI204" i="12"/>
  <c r="AR204" i="12" s="1"/>
  <c r="AI212" i="12"/>
  <c r="AR212" i="12" s="1"/>
  <c r="AI220" i="12"/>
  <c r="AR220" i="12" s="1"/>
  <c r="AI228" i="12"/>
  <c r="AR228" i="12" s="1"/>
  <c r="AI236" i="12"/>
  <c r="AR236" i="12" s="1"/>
  <c r="AI244" i="12"/>
  <c r="AR244" i="12" s="1"/>
  <c r="AI260" i="12"/>
  <c r="AR260" i="12" s="1"/>
  <c r="AI284" i="12"/>
  <c r="AR284" i="12" s="1"/>
  <c r="AI292" i="12"/>
  <c r="AR292" i="12" s="1"/>
  <c r="AI300" i="12"/>
  <c r="AR300" i="12" s="1"/>
  <c r="AI308" i="12"/>
  <c r="AR308" i="12" s="1"/>
  <c r="AI340" i="12"/>
  <c r="AR340" i="12" s="1"/>
  <c r="AI348" i="12"/>
  <c r="AR348" i="12" s="1"/>
  <c r="AI356" i="12"/>
  <c r="AR356" i="12" s="1"/>
  <c r="AI364" i="12"/>
  <c r="AR364" i="12" s="1"/>
  <c r="AI372" i="12"/>
  <c r="AR372" i="12" s="1"/>
  <c r="AI380" i="12"/>
  <c r="AR380" i="12" s="1"/>
  <c r="AI388" i="12"/>
  <c r="AR388" i="12" s="1"/>
  <c r="AI404" i="12"/>
  <c r="AR404" i="12" s="1"/>
  <c r="AI37" i="12"/>
  <c r="AI45" i="12"/>
  <c r="AR45" i="12" s="1"/>
  <c r="AI53" i="12"/>
  <c r="AR53" i="12" s="1"/>
  <c r="AI250" i="12"/>
  <c r="AR250" i="12" s="1"/>
  <c r="AI290" i="12"/>
  <c r="AR290" i="12" s="1"/>
  <c r="AI314" i="12"/>
  <c r="AR314" i="12" s="1"/>
  <c r="AI402" i="12"/>
  <c r="AR402" i="12" s="1"/>
  <c r="AI355" i="12"/>
  <c r="AR355" i="12" s="1"/>
  <c r="AI85" i="12"/>
  <c r="AR85" i="12" s="1"/>
  <c r="AI229" i="12"/>
  <c r="AR229" i="12" s="1"/>
  <c r="AI261" i="12"/>
  <c r="AR261" i="12" s="1"/>
  <c r="AI389" i="12"/>
  <c r="AR389" i="12" s="1"/>
  <c r="AI291" i="12"/>
  <c r="AR291" i="12" s="1"/>
  <c r="AI324" i="12"/>
  <c r="AR324" i="12" s="1"/>
  <c r="AI69" i="12"/>
  <c r="AR69" i="12" s="1"/>
  <c r="AI93" i="12"/>
  <c r="AR93" i="12" s="1"/>
  <c r="AI109" i="12"/>
  <c r="AR109" i="12" s="1"/>
  <c r="AI125" i="12"/>
  <c r="AR125" i="12" s="1"/>
  <c r="AI141" i="12"/>
  <c r="AR141" i="12" s="1"/>
  <c r="AI173" i="12"/>
  <c r="AR173" i="12" s="1"/>
  <c r="AI237" i="12"/>
  <c r="AR237" i="12" s="1"/>
  <c r="AI277" i="12"/>
  <c r="AR277" i="12" s="1"/>
  <c r="AI333" i="12"/>
  <c r="AR333" i="12" s="1"/>
  <c r="AI381" i="12"/>
  <c r="AR381" i="12" s="1"/>
  <c r="AI297" i="12"/>
  <c r="AR297" i="12" s="1"/>
  <c r="AI307" i="12"/>
  <c r="AR307" i="12" s="1"/>
  <c r="AI259" i="12"/>
  <c r="AR259" i="12" s="1"/>
  <c r="AI379" i="12"/>
  <c r="AR379" i="12" s="1"/>
  <c r="AI269" i="12"/>
  <c r="AR269" i="12" s="1"/>
  <c r="AI66" i="12"/>
  <c r="AR66" i="12" s="1"/>
  <c r="AI82" i="12"/>
  <c r="AR82" i="12" s="1"/>
  <c r="AI186" i="12"/>
  <c r="AR186" i="12" s="1"/>
  <c r="AI338" i="12"/>
  <c r="AR338" i="12" s="1"/>
  <c r="AI378" i="12"/>
  <c r="AR378" i="12" s="1"/>
  <c r="AI323" i="12"/>
  <c r="AR323" i="12" s="1"/>
  <c r="AI57" i="12"/>
  <c r="AR57" i="12" s="1"/>
  <c r="AI153" i="12"/>
  <c r="AR153" i="12" s="1"/>
  <c r="AI205" i="12"/>
  <c r="AR205" i="12" s="1"/>
  <c r="AI386" i="12"/>
  <c r="AR386" i="12" s="1"/>
  <c r="AI142" i="12"/>
  <c r="AR142" i="12" s="1"/>
  <c r="AI48" i="12"/>
  <c r="AR48" i="12" s="1"/>
  <c r="AI262" i="12"/>
  <c r="AR262" i="12" s="1"/>
  <c r="AI133" i="12"/>
  <c r="AR133" i="12" s="1"/>
  <c r="AI231" i="12"/>
  <c r="AR231" i="12" s="1"/>
  <c r="AI407" i="12"/>
  <c r="AR407" i="12" s="1"/>
  <c r="AI176" i="12"/>
  <c r="AR176" i="12" s="1"/>
  <c r="AI160" i="12"/>
  <c r="AR160" i="12" s="1"/>
  <c r="AI264" i="12"/>
  <c r="AR264" i="12" s="1"/>
  <c r="AI272" i="12"/>
  <c r="AR272" i="12" s="1"/>
  <c r="B5" i="19"/>
  <c r="J5" i="19" s="1"/>
  <c r="N5" i="19" s="1"/>
  <c r="C5" i="19"/>
  <c r="R4" i="18"/>
  <c r="R5" i="18" s="1"/>
  <c r="R6" i="18" s="1"/>
  <c r="R7" i="18" s="1"/>
  <c r="R8" i="18" s="1"/>
  <c r="R9" i="18" s="1"/>
  <c r="R10" i="18" s="1"/>
  <c r="R11" i="18" s="1"/>
  <c r="R12" i="18" s="1"/>
  <c r="R13" i="18" s="1"/>
  <c r="R14" i="18" s="1"/>
  <c r="R15" i="18" s="1"/>
  <c r="R16" i="18" s="1"/>
  <c r="R17" i="18" s="1"/>
  <c r="R18" i="18" s="1"/>
  <c r="R19" i="18" s="1"/>
  <c r="R20" i="18" s="1"/>
  <c r="R21" i="18" s="1"/>
  <c r="R22" i="18" s="1"/>
  <c r="R23" i="18" s="1"/>
  <c r="R24" i="18" s="1"/>
  <c r="R25" i="18" s="1"/>
  <c r="R26" i="18" s="1"/>
  <c r="R27" i="18" s="1"/>
  <c r="R28" i="18" s="1"/>
  <c r="R29" i="18" s="1"/>
  <c r="R30" i="18" s="1"/>
  <c r="R31" i="18" s="1"/>
  <c r="R32" i="18" s="1"/>
  <c r="R33" i="18" s="1"/>
  <c r="R34" i="18" s="1"/>
  <c r="R35" i="18" s="1"/>
  <c r="R36" i="18" s="1"/>
  <c r="R37" i="18" s="1"/>
  <c r="R38" i="18" s="1"/>
  <c r="R39" i="18" s="1"/>
  <c r="R40" i="18" s="1"/>
  <c r="R41" i="18" s="1"/>
  <c r="R42" i="18" s="1"/>
  <c r="R43" i="18" s="1"/>
  <c r="R44" i="18" s="1"/>
  <c r="R45" i="18" s="1"/>
  <c r="R46" i="18" s="1"/>
  <c r="R47" i="18" s="1"/>
  <c r="R48" i="18" s="1"/>
  <c r="R49" i="18" s="1"/>
  <c r="R50" i="18" s="1"/>
  <c r="R51" i="18" s="1"/>
  <c r="R52" i="18" s="1"/>
  <c r="R53" i="18" s="1"/>
  <c r="R54" i="18" s="1"/>
  <c r="R55" i="18" s="1"/>
  <c r="R56" i="18" s="1"/>
  <c r="R57" i="18" s="1"/>
  <c r="R58" i="18" s="1"/>
  <c r="R59" i="18" s="1"/>
  <c r="R60" i="18" s="1"/>
  <c r="R61" i="18" s="1"/>
  <c r="R62" i="18" s="1"/>
  <c r="R63" i="18" s="1"/>
  <c r="R64" i="18" s="1"/>
  <c r="R65" i="18" s="1"/>
  <c r="AI13" i="12"/>
  <c r="AR13" i="12" s="1"/>
  <c r="AI40" i="12"/>
  <c r="AR40" i="12" s="1"/>
  <c r="AI41" i="12"/>
  <c r="AR41" i="12" s="1"/>
  <c r="AI20" i="12"/>
  <c r="AR20" i="12" s="1"/>
  <c r="AI7" i="12"/>
  <c r="AR7" i="12" s="1"/>
  <c r="AI6" i="12"/>
  <c r="AR6" i="12" s="1"/>
  <c r="AI36" i="12"/>
  <c r="AR36" i="12" s="1"/>
  <c r="AI44" i="12"/>
  <c r="AR44" i="12" s="1"/>
  <c r="AI5" i="12"/>
  <c r="AR5" i="12" s="1"/>
  <c r="AI78" i="12"/>
  <c r="AR78" i="12" s="1"/>
  <c r="AI325" i="12"/>
  <c r="AR325" i="12" s="1"/>
  <c r="AI95" i="12"/>
  <c r="AR95" i="12" s="1"/>
  <c r="AI351" i="12"/>
  <c r="AR351" i="12" s="1"/>
  <c r="AI296" i="12"/>
  <c r="AR296" i="12" s="1"/>
  <c r="AI198" i="12"/>
  <c r="AR198" i="12" s="1"/>
  <c r="AI270" i="12"/>
  <c r="AR270" i="12" s="1"/>
  <c r="AI334" i="12"/>
  <c r="AR334" i="12" s="1"/>
  <c r="AI398" i="12"/>
  <c r="AR398" i="12" s="1"/>
  <c r="AI117" i="12"/>
  <c r="AR117" i="12" s="1"/>
  <c r="AI397" i="12"/>
  <c r="AR397" i="12" s="1"/>
  <c r="AI103" i="12"/>
  <c r="AI169" i="12"/>
  <c r="AR169" i="12" s="1"/>
  <c r="AI55" i="12"/>
  <c r="AR55" i="12" s="1"/>
  <c r="AI167" i="12"/>
  <c r="AR167" i="12" s="1"/>
  <c r="AI191" i="12"/>
  <c r="AR191" i="12" s="1"/>
  <c r="AI223" i="12"/>
  <c r="AR223" i="12" s="1"/>
  <c r="AI247" i="12"/>
  <c r="AR247" i="12" s="1"/>
  <c r="AI263" i="12"/>
  <c r="AR263" i="12" s="1"/>
  <c r="AI271" i="12"/>
  <c r="AR271" i="12" s="1"/>
  <c r="AI287" i="12"/>
  <c r="AR287" i="12" s="1"/>
  <c r="AI295" i="12"/>
  <c r="AR295" i="12" s="1"/>
  <c r="AI311" i="12"/>
  <c r="AR311" i="12" s="1"/>
  <c r="AI327" i="12"/>
  <c r="AR327" i="12" s="1"/>
  <c r="AI144" i="12"/>
  <c r="AR144" i="12" s="1"/>
  <c r="AI400" i="12"/>
  <c r="AR400" i="12" s="1"/>
  <c r="AI112" i="12"/>
  <c r="AI120" i="12"/>
  <c r="AR120" i="12" s="1"/>
  <c r="AI168" i="12"/>
  <c r="AR168" i="12" s="1"/>
  <c r="AI184" i="12"/>
  <c r="AR184" i="12" s="1"/>
  <c r="AI248" i="12"/>
  <c r="AR248" i="12" s="1"/>
  <c r="AI280" i="12"/>
  <c r="AR280" i="12" s="1"/>
  <c r="AI312" i="12"/>
  <c r="AR312" i="12" s="1"/>
  <c r="AI328" i="12"/>
  <c r="AR328" i="12" s="1"/>
  <c r="AI352" i="12"/>
  <c r="AR352" i="12" s="1"/>
  <c r="AI376" i="12"/>
  <c r="AI219" i="12"/>
  <c r="AR219" i="12" s="1"/>
  <c r="AI243" i="12"/>
  <c r="AR243" i="12" s="1"/>
  <c r="AI387" i="12"/>
  <c r="AR387" i="12" s="1"/>
  <c r="AI189" i="12"/>
  <c r="AR189" i="12" s="1"/>
  <c r="AI245" i="12"/>
  <c r="AR245" i="12" s="1"/>
  <c r="AI317" i="12"/>
  <c r="AR317" i="12" s="1"/>
  <c r="AI97" i="12"/>
  <c r="AR97" i="12" s="1"/>
  <c r="AI105" i="12"/>
  <c r="AR105" i="12" s="1"/>
  <c r="AI161" i="12"/>
  <c r="AR161" i="12" s="1"/>
  <c r="AI217" i="12"/>
  <c r="AR217" i="12" s="1"/>
  <c r="AI225" i="12"/>
  <c r="AR225" i="12" s="1"/>
  <c r="AI281" i="12"/>
  <c r="AR281" i="12" s="1"/>
  <c r="AI345" i="12"/>
  <c r="AR345" i="12" s="1"/>
  <c r="AI353" i="12"/>
  <c r="AR353" i="12" s="1"/>
  <c r="AI361" i="12"/>
  <c r="AR361" i="12" s="1"/>
  <c r="AI315" i="12"/>
  <c r="AR315" i="12" s="1"/>
  <c r="AI10" i="12"/>
  <c r="AR10" i="12" s="1"/>
  <c r="AI42" i="12"/>
  <c r="AR42" i="12" s="1"/>
  <c r="AI50" i="12"/>
  <c r="AI58" i="12"/>
  <c r="AR58" i="12" s="1"/>
  <c r="AI74" i="12"/>
  <c r="AI98" i="12"/>
  <c r="AR98" i="12" s="1"/>
  <c r="AI106" i="12"/>
  <c r="AR106" i="12" s="1"/>
  <c r="AI114" i="12"/>
  <c r="AR114" i="12" s="1"/>
  <c r="AI122" i="12"/>
  <c r="AI138" i="12"/>
  <c r="AR138" i="12" s="1"/>
  <c r="AI146" i="12"/>
  <c r="AR146" i="12" s="1"/>
  <c r="AI154" i="12"/>
  <c r="AR154" i="12" s="1"/>
  <c r="AI162" i="12"/>
  <c r="AR162" i="12" s="1"/>
  <c r="AI170" i="12"/>
  <c r="AR170" i="12" s="1"/>
  <c r="AI178" i="12"/>
  <c r="AR178" i="12" s="1"/>
  <c r="AI210" i="12"/>
  <c r="AI218" i="12"/>
  <c r="AR218" i="12" s="1"/>
  <c r="AI226" i="12"/>
  <c r="AR226" i="12" s="1"/>
  <c r="AI234" i="12"/>
  <c r="AR234" i="12" s="1"/>
  <c r="AI242" i="12"/>
  <c r="AI258" i="12"/>
  <c r="AI266" i="12"/>
  <c r="AR266" i="12" s="1"/>
  <c r="AI274" i="12"/>
  <c r="AR274" i="12" s="1"/>
  <c r="AI282" i="12"/>
  <c r="AI298" i="12"/>
  <c r="AR298" i="12" s="1"/>
  <c r="AI306" i="12"/>
  <c r="AR306" i="12" s="1"/>
  <c r="AI322" i="12"/>
  <c r="AR322" i="12" s="1"/>
  <c r="AI330" i="12"/>
  <c r="AR330" i="12" s="1"/>
  <c r="AI354" i="12"/>
  <c r="AR354" i="12" s="1"/>
  <c r="AI362" i="12"/>
  <c r="AR362" i="12" s="1"/>
  <c r="AI370" i="12"/>
  <c r="AR370" i="12" s="1"/>
  <c r="AI299" i="12"/>
  <c r="AR299" i="12" s="1"/>
  <c r="AI19" i="12"/>
  <c r="AR19" i="12" s="1"/>
  <c r="AI35" i="12"/>
  <c r="AR35" i="12" s="1"/>
  <c r="AI99" i="12"/>
  <c r="AR99" i="12" s="1"/>
  <c r="AI163" i="12"/>
  <c r="AR163" i="12" s="1"/>
  <c r="AI206" i="12"/>
  <c r="AR206" i="12" s="1"/>
  <c r="AI197" i="12"/>
  <c r="AR197" i="12" s="1"/>
  <c r="AI359" i="12"/>
  <c r="AR359" i="12" s="1"/>
  <c r="AI215" i="12"/>
  <c r="AR215" i="12" s="1"/>
  <c r="AI301" i="12"/>
  <c r="AR301" i="12" s="1"/>
  <c r="AI152" i="12"/>
  <c r="AR152" i="12" s="1"/>
  <c r="AI80" i="12"/>
  <c r="AR80" i="12" s="1"/>
  <c r="AI346" i="12"/>
  <c r="AI326" i="12"/>
  <c r="AR326" i="12" s="1"/>
  <c r="AI390" i="12"/>
  <c r="AR390" i="12" s="1"/>
  <c r="AI30" i="12"/>
  <c r="AR30" i="12" s="1"/>
  <c r="AI54" i="12"/>
  <c r="AR54" i="12" s="1"/>
  <c r="AI319" i="12"/>
  <c r="AR319" i="12" s="1"/>
  <c r="AI367" i="12"/>
  <c r="AR367" i="12" s="1"/>
  <c r="AI391" i="12"/>
  <c r="AR391" i="12" s="1"/>
  <c r="AI399" i="12"/>
  <c r="AR399" i="12" s="1"/>
  <c r="AI309" i="12"/>
  <c r="AR309" i="12" s="1"/>
  <c r="AI304" i="12"/>
  <c r="AR304" i="12" s="1"/>
  <c r="AI47" i="12"/>
  <c r="AR47" i="12" s="1"/>
  <c r="AI56" i="12"/>
  <c r="AR56" i="12" s="1"/>
  <c r="AI230" i="12"/>
  <c r="AR230" i="12" s="1"/>
  <c r="AI286" i="12"/>
  <c r="AR286" i="12" s="1"/>
  <c r="AI214" i="12"/>
  <c r="AR214" i="12" s="1"/>
  <c r="AI294" i="12"/>
  <c r="AR294" i="12" s="1"/>
  <c r="AI350" i="12"/>
  <c r="AR350" i="12" s="1"/>
  <c r="AI199" i="12"/>
  <c r="AR199" i="12" s="1"/>
  <c r="AI233" i="12"/>
  <c r="AR233" i="12" s="1"/>
  <c r="AI4" i="12"/>
  <c r="AR4" i="12" s="1"/>
  <c r="AI118" i="12"/>
  <c r="AR118" i="12" s="1"/>
  <c r="AI150" i="12"/>
  <c r="AR150" i="12" s="1"/>
  <c r="AI158" i="12"/>
  <c r="AR158" i="12" s="1"/>
  <c r="AI278" i="12"/>
  <c r="AR278" i="12" s="1"/>
  <c r="AI31" i="12"/>
  <c r="AR31" i="12" s="1"/>
  <c r="AI70" i="12"/>
  <c r="AR70" i="12" s="1"/>
  <c r="AI134" i="12"/>
  <c r="AR134" i="12" s="1"/>
  <c r="AI12" i="12"/>
  <c r="AR12" i="12" s="1"/>
  <c r="AI15" i="12"/>
  <c r="AR15" i="12" s="1"/>
  <c r="AI24" i="12"/>
  <c r="AR24" i="12" s="1"/>
  <c r="AI33" i="12"/>
  <c r="AR33" i="12" s="1"/>
  <c r="AI89" i="12"/>
  <c r="AR89" i="12" s="1"/>
  <c r="AI343" i="12"/>
  <c r="AR343" i="12" s="1"/>
  <c r="AI159" i="12"/>
  <c r="AR159" i="12" s="1"/>
  <c r="AI14" i="12"/>
  <c r="AR14" i="12" s="1"/>
  <c r="AI22" i="12"/>
  <c r="AR22" i="12" s="1"/>
  <c r="AI21" i="12"/>
  <c r="AR21" i="12" s="1"/>
  <c r="AI39" i="12"/>
  <c r="AR39" i="12" s="1"/>
  <c r="AI8" i="12"/>
  <c r="AR8" i="12" s="1"/>
  <c r="AI25" i="12"/>
  <c r="AR25" i="12" s="1"/>
  <c r="AI38" i="12"/>
  <c r="AR38" i="12" s="1"/>
  <c r="AI194" i="12"/>
  <c r="AR194" i="12" s="1"/>
  <c r="AI72" i="12"/>
  <c r="AR72" i="12" s="1"/>
  <c r="AI46" i="12"/>
  <c r="AR46" i="12" s="1"/>
  <c r="AI62" i="12"/>
  <c r="AR62" i="12" s="1"/>
  <c r="AI86" i="12"/>
  <c r="AI94" i="12"/>
  <c r="AR94" i="12" s="1"/>
  <c r="AI110" i="12"/>
  <c r="AR110" i="12" s="1"/>
  <c r="AI182" i="12"/>
  <c r="AR182" i="12" s="1"/>
  <c r="AI190" i="12"/>
  <c r="AR190" i="12" s="1"/>
  <c r="AI222" i="12"/>
  <c r="AR222" i="12" s="1"/>
  <c r="AI342" i="12"/>
  <c r="AR342" i="12" s="1"/>
  <c r="AI366" i="12"/>
  <c r="AR366" i="12" s="1"/>
  <c r="AI374" i="12"/>
  <c r="AI165" i="12"/>
  <c r="AR165" i="12" s="1"/>
  <c r="AI369" i="12"/>
  <c r="AR369" i="12" s="1"/>
  <c r="AI201" i="12"/>
  <c r="AI63" i="12"/>
  <c r="AR63" i="12" s="1"/>
  <c r="AI119" i="12"/>
  <c r="AR119" i="12" s="1"/>
  <c r="AI135" i="12"/>
  <c r="AR135" i="12" s="1"/>
  <c r="AI143" i="12"/>
  <c r="AR143" i="12" s="1"/>
  <c r="AI175" i="12"/>
  <c r="AI183" i="12"/>
  <c r="AR183" i="12" s="1"/>
  <c r="AI255" i="12"/>
  <c r="AR255" i="12" s="1"/>
  <c r="AI303" i="12"/>
  <c r="AR303" i="12" s="1"/>
  <c r="AI375" i="12"/>
  <c r="AR375" i="12" s="1"/>
  <c r="AI349" i="12"/>
  <c r="AR349" i="12" s="1"/>
  <c r="AI405" i="12"/>
  <c r="AR405" i="12" s="1"/>
  <c r="AI64" i="12"/>
  <c r="AR64" i="12" s="1"/>
  <c r="AI88" i="12"/>
  <c r="AR88" i="12" s="1"/>
  <c r="AI128" i="12"/>
  <c r="AR128" i="12" s="1"/>
  <c r="AI192" i="12"/>
  <c r="AR192" i="12" s="1"/>
  <c r="AI232" i="12"/>
  <c r="AR232" i="12" s="1"/>
  <c r="AI256" i="12"/>
  <c r="AR256" i="12" s="1"/>
  <c r="AI288" i="12"/>
  <c r="AR288" i="12" s="1"/>
  <c r="AI320" i="12"/>
  <c r="AR320" i="12" s="1"/>
  <c r="AI336" i="12"/>
  <c r="AR336" i="12" s="1"/>
  <c r="AI344" i="12"/>
  <c r="AR344" i="12" s="1"/>
  <c r="AI368" i="12"/>
  <c r="AR368" i="12" s="1"/>
  <c r="AI384" i="12"/>
  <c r="AR384" i="12" s="1"/>
  <c r="AI408" i="12"/>
  <c r="AR408" i="12" s="1"/>
  <c r="AI267" i="12"/>
  <c r="AR267" i="12" s="1"/>
  <c r="AI363" i="12"/>
  <c r="AR363" i="12" s="1"/>
  <c r="AI145" i="12"/>
  <c r="AR145" i="12" s="1"/>
  <c r="AI401" i="12"/>
  <c r="AR401" i="12" s="1"/>
  <c r="AI65" i="12"/>
  <c r="AR65" i="12" s="1"/>
  <c r="AI73" i="12"/>
  <c r="AR73" i="12" s="1"/>
  <c r="AI81" i="12"/>
  <c r="AR81" i="12" s="1"/>
  <c r="AI121" i="12"/>
  <c r="AR121" i="12" s="1"/>
  <c r="AI129" i="12"/>
  <c r="AR129" i="12" s="1"/>
  <c r="AI185" i="12"/>
  <c r="AR185" i="12" s="1"/>
  <c r="AI241" i="12"/>
  <c r="AR241" i="12" s="1"/>
  <c r="AI265" i="12"/>
  <c r="AR265" i="12" s="1"/>
  <c r="AI16" i="12"/>
  <c r="AR16" i="12" s="1"/>
  <c r="AI29" i="12"/>
  <c r="AR29" i="12" s="1"/>
  <c r="AI23" i="12"/>
  <c r="AR23" i="12" s="1"/>
  <c r="AI28" i="12"/>
  <c r="AR28" i="12" s="1"/>
  <c r="AI32" i="12"/>
  <c r="AR32" i="12" s="1"/>
  <c r="AI17" i="12"/>
  <c r="AR17" i="12" s="1"/>
  <c r="AI279" i="12"/>
  <c r="AR279" i="12" s="1"/>
  <c r="AI104" i="12"/>
  <c r="AR104" i="12" s="1"/>
  <c r="AI360" i="12"/>
  <c r="AI102" i="12"/>
  <c r="AR102" i="12" s="1"/>
  <c r="AI126" i="12"/>
  <c r="AR126" i="12" s="1"/>
  <c r="AI166" i="12"/>
  <c r="AR166" i="12" s="1"/>
  <c r="AI174" i="12"/>
  <c r="AR174" i="12" s="1"/>
  <c r="AI238" i="12"/>
  <c r="AR238" i="12" s="1"/>
  <c r="AI246" i="12"/>
  <c r="AR246" i="12" s="1"/>
  <c r="AI254" i="12"/>
  <c r="AR254" i="12" s="1"/>
  <c r="AI302" i="12"/>
  <c r="AR302" i="12" s="1"/>
  <c r="AI310" i="12"/>
  <c r="AR310" i="12" s="1"/>
  <c r="AI318" i="12"/>
  <c r="AR318" i="12" s="1"/>
  <c r="AI358" i="12"/>
  <c r="AR358" i="12" s="1"/>
  <c r="AI382" i="12"/>
  <c r="AR382" i="12" s="1"/>
  <c r="AI406" i="12"/>
  <c r="AR406" i="12" s="1"/>
  <c r="AI101" i="12"/>
  <c r="AR101" i="12" s="1"/>
  <c r="AI253" i="12"/>
  <c r="AR253" i="12" s="1"/>
  <c r="AI71" i="12"/>
  <c r="AR71" i="12" s="1"/>
  <c r="AI79" i="12"/>
  <c r="AR79" i="12" s="1"/>
  <c r="AI87" i="12"/>
  <c r="AR87" i="12" s="1"/>
  <c r="AI111" i="12"/>
  <c r="AR111" i="12" s="1"/>
  <c r="AI127" i="12"/>
  <c r="AR127" i="12" s="1"/>
  <c r="AI151" i="12"/>
  <c r="AR151" i="12" s="1"/>
  <c r="AI207" i="12"/>
  <c r="AR207" i="12" s="1"/>
  <c r="AI239" i="12"/>
  <c r="AR239" i="12" s="1"/>
  <c r="AI335" i="12"/>
  <c r="AR335" i="12" s="1"/>
  <c r="AI383" i="12"/>
  <c r="AR383" i="12" s="1"/>
  <c r="AI90" i="12"/>
  <c r="AR90" i="12" s="1"/>
  <c r="AI208" i="12"/>
  <c r="AR208" i="12" s="1"/>
  <c r="AI96" i="12"/>
  <c r="AR96" i="12" s="1"/>
  <c r="AI136" i="12"/>
  <c r="AR136" i="12" s="1"/>
  <c r="AI200" i="12"/>
  <c r="AR200" i="12" s="1"/>
  <c r="AI216" i="12"/>
  <c r="AR216" i="12" s="1"/>
  <c r="AI224" i="12"/>
  <c r="AI240" i="12"/>
  <c r="AR240" i="12" s="1"/>
  <c r="AI392" i="12"/>
  <c r="AR392" i="12" s="1"/>
  <c r="AI331" i="12"/>
  <c r="AI157" i="12"/>
  <c r="AR157" i="12" s="1"/>
  <c r="AI365" i="12"/>
  <c r="AR365" i="12" s="1"/>
  <c r="AI177" i="12"/>
  <c r="AR177" i="12" s="1"/>
  <c r="AI49" i="12"/>
  <c r="AR49" i="12" s="1"/>
  <c r="AI113" i="12"/>
  <c r="AR113" i="12" s="1"/>
  <c r="AI137" i="12"/>
  <c r="AR137" i="12" s="1"/>
  <c r="AI193" i="12"/>
  <c r="AR193" i="12" s="1"/>
  <c r="AI209" i="12"/>
  <c r="AI249" i="12"/>
  <c r="AR249" i="12" s="1"/>
  <c r="AI257" i="12"/>
  <c r="AR257" i="12" s="1"/>
  <c r="AI273" i="12"/>
  <c r="AR273" i="12" s="1"/>
  <c r="AI305" i="12"/>
  <c r="AR305" i="12" s="1"/>
  <c r="AI313" i="12"/>
  <c r="AR313" i="12" s="1"/>
  <c r="AI321" i="12"/>
  <c r="AR321" i="12" s="1"/>
  <c r="AI329" i="12"/>
  <c r="AR329" i="12" s="1"/>
  <c r="AI337" i="12"/>
  <c r="AI377" i="12"/>
  <c r="AR377" i="12" s="1"/>
  <c r="AI385" i="12"/>
  <c r="AI393" i="12"/>
  <c r="AR393" i="12" s="1"/>
  <c r="AI3" i="12"/>
  <c r="AR3" i="12" s="1"/>
  <c r="AI283" i="12"/>
  <c r="AR283" i="12" s="1"/>
  <c r="AI339" i="12"/>
  <c r="AR339" i="12" s="1"/>
  <c r="AI403" i="12"/>
  <c r="AR403" i="12" s="1"/>
  <c r="AI181" i="12"/>
  <c r="AR181" i="12" s="1"/>
  <c r="AI213" i="12"/>
  <c r="AR213" i="12" s="1"/>
  <c r="AI293" i="12"/>
  <c r="AR293" i="12" s="1"/>
  <c r="AI373" i="12"/>
  <c r="AR373" i="12" s="1"/>
  <c r="AI18" i="12"/>
  <c r="AI26" i="12"/>
  <c r="AR26" i="12" s="1"/>
  <c r="AI34" i="12"/>
  <c r="AI9" i="12"/>
  <c r="AR9" i="12" s="1"/>
  <c r="AR37" i="12"/>
  <c r="AR112" i="12"/>
  <c r="M46" i="21"/>
  <c r="S46" i="21" s="1"/>
  <c r="Q4" i="19"/>
  <c r="BD404" i="15"/>
  <c r="BB404" i="15"/>
  <c r="AZ404" i="15"/>
  <c r="BA404" i="15"/>
  <c r="BC404" i="15"/>
  <c r="BD380" i="15"/>
  <c r="BC380" i="15"/>
  <c r="BB380" i="15"/>
  <c r="AZ380" i="15"/>
  <c r="BA380" i="15"/>
  <c r="BD372" i="15"/>
  <c r="BC372" i="15"/>
  <c r="BA372" i="15"/>
  <c r="BB372" i="15"/>
  <c r="AZ372" i="15"/>
  <c r="BD348" i="15"/>
  <c r="BC348" i="15"/>
  <c r="BB348" i="15"/>
  <c r="BA348" i="15"/>
  <c r="AZ348" i="15"/>
  <c r="BD332" i="15"/>
  <c r="BB332" i="15"/>
  <c r="BC332" i="15"/>
  <c r="BA332" i="15"/>
  <c r="AZ332" i="15"/>
  <c r="BD324" i="15"/>
  <c r="BC324" i="15"/>
  <c r="BB324" i="15"/>
  <c r="AZ324" i="15"/>
  <c r="BA324" i="15"/>
  <c r="BD308" i="15"/>
  <c r="BB308" i="15"/>
  <c r="BA308" i="15"/>
  <c r="AZ308" i="15"/>
  <c r="BC308" i="15"/>
  <c r="BD268" i="15"/>
  <c r="BB268" i="15"/>
  <c r="BC268" i="15"/>
  <c r="AZ268" i="15"/>
  <c r="BA268" i="15"/>
  <c r="BD260" i="15"/>
  <c r="BC260" i="15"/>
  <c r="BB260" i="15"/>
  <c r="BA260" i="15"/>
  <c r="AZ260" i="15"/>
  <c r="BD252" i="15"/>
  <c r="BC252" i="15"/>
  <c r="BB252" i="15"/>
  <c r="AZ252" i="15"/>
  <c r="BA252" i="15"/>
  <c r="BD236" i="15"/>
  <c r="BC236" i="15"/>
  <c r="BB236" i="15"/>
  <c r="AZ236" i="15"/>
  <c r="BA236" i="15"/>
  <c r="BD228" i="15"/>
  <c r="BC228" i="15"/>
  <c r="BB228" i="15"/>
  <c r="AZ228" i="15"/>
  <c r="BA228" i="15"/>
  <c r="BD220" i="15"/>
  <c r="BB220" i="15"/>
  <c r="BC220" i="15"/>
  <c r="AZ220" i="15"/>
  <c r="BA220" i="15"/>
  <c r="BD196" i="15"/>
  <c r="BC196" i="15"/>
  <c r="BB196" i="15"/>
  <c r="BA196" i="15"/>
  <c r="AZ196" i="15"/>
  <c r="BD188" i="15"/>
  <c r="BC188" i="15"/>
  <c r="BB188" i="15"/>
  <c r="AZ188" i="15"/>
  <c r="BA188" i="15"/>
  <c r="BD180" i="15"/>
  <c r="BB180" i="15"/>
  <c r="BC180" i="15"/>
  <c r="AZ180" i="15"/>
  <c r="BA180" i="15"/>
  <c r="BD172" i="15"/>
  <c r="BC172" i="15"/>
  <c r="BB172" i="15"/>
  <c r="AZ172" i="15"/>
  <c r="BA172" i="15"/>
  <c r="BD156" i="15"/>
  <c r="BB156" i="15"/>
  <c r="AZ156" i="15"/>
  <c r="BC156" i="15"/>
  <c r="BA156" i="15"/>
  <c r="BD148" i="15"/>
  <c r="BC148" i="15"/>
  <c r="BB148" i="15"/>
  <c r="AZ148" i="15"/>
  <c r="BA148" i="15"/>
  <c r="BD140" i="15"/>
  <c r="BB140" i="15"/>
  <c r="AZ140" i="15"/>
  <c r="BA140" i="15"/>
  <c r="BC140" i="15"/>
  <c r="BD108" i="15"/>
  <c r="BC108" i="15"/>
  <c r="BB108" i="15"/>
  <c r="AZ108" i="15"/>
  <c r="BA108" i="15"/>
  <c r="BD92" i="15"/>
  <c r="BB92" i="15"/>
  <c r="AZ92" i="15"/>
  <c r="BC92" i="15"/>
  <c r="BA92" i="15"/>
  <c r="BD84" i="15"/>
  <c r="BC84" i="15"/>
  <c r="BB84" i="15"/>
  <c r="AZ84" i="15"/>
  <c r="BA84" i="15"/>
  <c r="BD68" i="15"/>
  <c r="BC68" i="15"/>
  <c r="BB68" i="15"/>
  <c r="BA68" i="15"/>
  <c r="AZ68" i="15"/>
  <c r="BD52" i="15"/>
  <c r="BB52" i="15"/>
  <c r="BC52" i="15"/>
  <c r="AZ52" i="15"/>
  <c r="BA52" i="15"/>
  <c r="BD44" i="15"/>
  <c r="BC44" i="15"/>
  <c r="BB44" i="15"/>
  <c r="AZ44" i="15"/>
  <c r="BA44" i="15"/>
  <c r="BD20" i="15"/>
  <c r="BC20" i="15"/>
  <c r="BB20" i="15"/>
  <c r="AZ20" i="15"/>
  <c r="BA20" i="15"/>
  <c r="BD12" i="15"/>
  <c r="BB12" i="15"/>
  <c r="BC12" i="15"/>
  <c r="AZ12" i="15"/>
  <c r="BA12" i="15"/>
  <c r="BD4" i="15"/>
  <c r="BC4" i="15"/>
  <c r="BB4" i="15"/>
  <c r="BA4" i="15"/>
  <c r="AZ4" i="15"/>
  <c r="BD379" i="15"/>
  <c r="BC379" i="15"/>
  <c r="BB379" i="15"/>
  <c r="BA379" i="15"/>
  <c r="AZ379" i="15"/>
  <c r="BC331" i="15"/>
  <c r="BB331" i="15"/>
  <c r="BA331" i="15"/>
  <c r="AZ331" i="15"/>
  <c r="BD331" i="15"/>
  <c r="BD283" i="15"/>
  <c r="BC283" i="15"/>
  <c r="BA283" i="15"/>
  <c r="BB283" i="15"/>
  <c r="AZ283" i="15"/>
  <c r="BD259" i="15"/>
  <c r="BC259" i="15"/>
  <c r="BB259" i="15"/>
  <c r="BA259" i="15"/>
  <c r="AZ259" i="15"/>
  <c r="BD243" i="15"/>
  <c r="BB243" i="15"/>
  <c r="BC243" i="15"/>
  <c r="BA243" i="15"/>
  <c r="AZ243" i="15"/>
  <c r="BD235" i="15"/>
  <c r="BC235" i="15"/>
  <c r="BB235" i="15"/>
  <c r="BA235" i="15"/>
  <c r="AZ235" i="15"/>
  <c r="BD219" i="15"/>
  <c r="BB219" i="15"/>
  <c r="BC219" i="15"/>
  <c r="BA219" i="15"/>
  <c r="AZ219" i="15"/>
  <c r="BD402" i="15"/>
  <c r="BC402" i="15"/>
  <c r="BB402" i="15"/>
  <c r="AZ402" i="15"/>
  <c r="BA402" i="15"/>
  <c r="BC394" i="15"/>
  <c r="BB394" i="15"/>
  <c r="BA394" i="15"/>
  <c r="BD394" i="15"/>
  <c r="AZ394" i="15"/>
  <c r="BD386" i="15"/>
  <c r="BC386" i="15"/>
  <c r="BA386" i="15"/>
  <c r="BB386" i="15"/>
  <c r="AZ386" i="15"/>
  <c r="BC378" i="15"/>
  <c r="BA378" i="15"/>
  <c r="BB378" i="15"/>
  <c r="BD378" i="15"/>
  <c r="AZ378" i="15"/>
  <c r="BC354" i="15"/>
  <c r="BD354" i="15"/>
  <c r="BA354" i="15"/>
  <c r="BB354" i="15"/>
  <c r="AZ354" i="15"/>
  <c r="BD346" i="15"/>
  <c r="BC346" i="15"/>
  <c r="BA346" i="15"/>
  <c r="BB346" i="15"/>
  <c r="AZ346" i="15"/>
  <c r="BD338" i="15"/>
  <c r="BB338" i="15"/>
  <c r="BC338" i="15"/>
  <c r="BA338" i="15"/>
  <c r="AZ338" i="15"/>
  <c r="BD322" i="15"/>
  <c r="BB322" i="15"/>
  <c r="BC322" i="15"/>
  <c r="BA322" i="15"/>
  <c r="AZ322" i="15"/>
  <c r="BB314" i="15"/>
  <c r="BA314" i="15"/>
  <c r="BD314" i="15"/>
  <c r="BC314" i="15"/>
  <c r="AZ314" i="15"/>
  <c r="BB306" i="15"/>
  <c r="BD306" i="15"/>
  <c r="BC306" i="15"/>
  <c r="BA306" i="15"/>
  <c r="AZ306" i="15"/>
  <c r="BD298" i="15"/>
  <c r="BC298" i="15"/>
  <c r="BB298" i="15"/>
  <c r="BA298" i="15"/>
  <c r="AZ298" i="15"/>
  <c r="BB282" i="15"/>
  <c r="BD282" i="15"/>
  <c r="BC282" i="15"/>
  <c r="BA282" i="15"/>
  <c r="AZ282" i="15"/>
  <c r="BD266" i="15"/>
  <c r="BB266" i="15"/>
  <c r="BA266" i="15"/>
  <c r="BC266" i="15"/>
  <c r="AZ266" i="15"/>
  <c r="BD258" i="15"/>
  <c r="BC258" i="15"/>
  <c r="BB258" i="15"/>
  <c r="BA258" i="15"/>
  <c r="AZ258" i="15"/>
  <c r="BD242" i="15"/>
  <c r="BB242" i="15"/>
  <c r="BC242" i="15"/>
  <c r="BA242" i="15"/>
  <c r="AZ242" i="15"/>
  <c r="BD234" i="15"/>
  <c r="BC234" i="15"/>
  <c r="BB234" i="15"/>
  <c r="BA234" i="15"/>
  <c r="AZ234" i="15"/>
  <c r="BD226" i="15"/>
  <c r="BB226" i="15"/>
  <c r="BC226" i="15"/>
  <c r="BA226" i="15"/>
  <c r="AZ226" i="15"/>
  <c r="BB218" i="15"/>
  <c r="BC218" i="15"/>
  <c r="BD218" i="15"/>
  <c r="BA218" i="15"/>
  <c r="AZ218" i="15"/>
  <c r="BD210" i="15"/>
  <c r="BC210" i="15"/>
  <c r="BB210" i="15"/>
  <c r="BA210" i="15"/>
  <c r="AZ210" i="15"/>
  <c r="BD3" i="15"/>
  <c r="BC3" i="15"/>
  <c r="BB3" i="15"/>
  <c r="AZ3" i="15"/>
  <c r="BA3" i="15"/>
  <c r="BC393" i="15"/>
  <c r="BD393" i="15"/>
  <c r="BB393" i="15"/>
  <c r="BA393" i="15"/>
  <c r="AZ393" i="15"/>
  <c r="BC377" i="15"/>
  <c r="BB377" i="15"/>
  <c r="BD377" i="15"/>
  <c r="BA377" i="15"/>
  <c r="AZ377" i="15"/>
  <c r="BD361" i="15"/>
  <c r="BC361" i="15"/>
  <c r="BB361" i="15"/>
  <c r="BA361" i="15"/>
  <c r="AZ361" i="15"/>
  <c r="BD345" i="15"/>
  <c r="BC345" i="15"/>
  <c r="BB345" i="15"/>
  <c r="AZ345" i="15"/>
  <c r="BA345" i="15"/>
  <c r="BD321" i="15"/>
  <c r="BB321" i="15"/>
  <c r="BC321" i="15"/>
  <c r="BA321" i="15"/>
  <c r="AZ321" i="15"/>
  <c r="BC313" i="15"/>
  <c r="BB313" i="15"/>
  <c r="BD313" i="15"/>
  <c r="BA313" i="15"/>
  <c r="AZ313" i="15"/>
  <c r="BC297" i="15"/>
  <c r="BD297" i="15"/>
  <c r="BB297" i="15"/>
  <c r="AZ297" i="15"/>
  <c r="BA297" i="15"/>
  <c r="BC289" i="15"/>
  <c r="BB289" i="15"/>
  <c r="BD289" i="15"/>
  <c r="BA289" i="15"/>
  <c r="AZ289" i="15"/>
  <c r="BC281" i="15"/>
  <c r="BB281" i="15"/>
  <c r="BD281" i="15"/>
  <c r="AZ281" i="15"/>
  <c r="BA281" i="15"/>
  <c r="BC273" i="15"/>
  <c r="BB273" i="15"/>
  <c r="BA273" i="15"/>
  <c r="BD273" i="15"/>
  <c r="AZ273" i="15"/>
  <c r="BC265" i="15"/>
  <c r="BB265" i="15"/>
  <c r="BA265" i="15"/>
  <c r="BD265" i="15"/>
  <c r="AZ265" i="15"/>
  <c r="BD257" i="15"/>
  <c r="BC257" i="15"/>
  <c r="BB257" i="15"/>
  <c r="BA257" i="15"/>
  <c r="AZ257" i="15"/>
  <c r="BC249" i="15"/>
  <c r="BB249" i="15"/>
  <c r="BD249" i="15"/>
  <c r="BA249" i="15"/>
  <c r="AZ249" i="15"/>
  <c r="BD241" i="15"/>
  <c r="BC241" i="15"/>
  <c r="BB241" i="15"/>
  <c r="BA241" i="15"/>
  <c r="AZ241" i="15"/>
  <c r="BD225" i="15"/>
  <c r="BC225" i="15"/>
  <c r="BB225" i="15"/>
  <c r="BA225" i="15"/>
  <c r="AZ225" i="15"/>
  <c r="BD400" i="15"/>
  <c r="BC400" i="15"/>
  <c r="BB400" i="15"/>
  <c r="AZ400" i="15"/>
  <c r="BA400" i="15"/>
  <c r="BD392" i="15"/>
  <c r="BC392" i="15"/>
  <c r="BB392" i="15"/>
  <c r="BA392" i="15"/>
  <c r="AZ392" i="15"/>
  <c r="BD384" i="15"/>
  <c r="BC384" i="15"/>
  <c r="BA384" i="15"/>
  <c r="BB384" i="15"/>
  <c r="AZ384" i="15"/>
  <c r="BD376" i="15"/>
  <c r="BC376" i="15"/>
  <c r="BA376" i="15"/>
  <c r="BB376" i="15"/>
  <c r="AZ376" i="15"/>
  <c r="BD360" i="15"/>
  <c r="BC360" i="15"/>
  <c r="BA360" i="15"/>
  <c r="BB360" i="15"/>
  <c r="AZ360" i="15"/>
  <c r="BD352" i="15"/>
  <c r="BC352" i="15"/>
  <c r="BA352" i="15"/>
  <c r="BB352" i="15"/>
  <c r="AZ352" i="15"/>
  <c r="BC304" i="15"/>
  <c r="BD304" i="15"/>
  <c r="BB304" i="15"/>
  <c r="BA304" i="15"/>
  <c r="AZ304" i="15"/>
  <c r="BC296" i="15"/>
  <c r="BD296" i="15"/>
  <c r="BB296" i="15"/>
  <c r="BA296" i="15"/>
  <c r="AZ296" i="15"/>
  <c r="BC288" i="15"/>
  <c r="BD288" i="15"/>
  <c r="BB288" i="15"/>
  <c r="BA288" i="15"/>
  <c r="AZ288" i="15"/>
  <c r="BC280" i="15"/>
  <c r="BD280" i="15"/>
  <c r="BB280" i="15"/>
  <c r="BA280" i="15"/>
  <c r="AZ280" i="15"/>
  <c r="BD272" i="15"/>
  <c r="BC272" i="15"/>
  <c r="BB272" i="15"/>
  <c r="BA272" i="15"/>
  <c r="AZ272" i="15"/>
  <c r="BD264" i="15"/>
  <c r="BC264" i="15"/>
  <c r="BB264" i="15"/>
  <c r="BA264" i="15"/>
  <c r="AZ264" i="15"/>
  <c r="BD256" i="15"/>
  <c r="BC256" i="15"/>
  <c r="BB256" i="15"/>
  <c r="BA256" i="15"/>
  <c r="AZ256" i="15"/>
  <c r="BD248" i="15"/>
  <c r="BC248" i="15"/>
  <c r="BB248" i="15"/>
  <c r="BA248" i="15"/>
  <c r="AZ248" i="15"/>
  <c r="BD240" i="15"/>
  <c r="BC240" i="15"/>
  <c r="BB240" i="15"/>
  <c r="BA240" i="15"/>
  <c r="AZ240" i="15"/>
  <c r="BD232" i="15"/>
  <c r="BC232" i="15"/>
  <c r="BB232" i="15"/>
  <c r="BA232" i="15"/>
  <c r="AZ232" i="15"/>
  <c r="BD224" i="15"/>
  <c r="BC224" i="15"/>
  <c r="BB224" i="15"/>
  <c r="BA224" i="15"/>
  <c r="AZ224" i="15"/>
  <c r="BD216" i="15"/>
  <c r="BC216" i="15"/>
  <c r="BB216" i="15"/>
  <c r="BA216" i="15"/>
  <c r="AZ216" i="15"/>
  <c r="BD208" i="15"/>
  <c r="BC208" i="15"/>
  <c r="BB208" i="15"/>
  <c r="BA208" i="15"/>
  <c r="AZ208" i="15"/>
  <c r="BD192" i="15"/>
  <c r="BC192" i="15"/>
  <c r="BB192" i="15"/>
  <c r="BA192" i="15"/>
  <c r="AZ192" i="15"/>
  <c r="BD184" i="15"/>
  <c r="BC184" i="15"/>
  <c r="BB184" i="15"/>
  <c r="BA184" i="15"/>
  <c r="AZ184" i="15"/>
  <c r="BD176" i="15"/>
  <c r="BC176" i="15"/>
  <c r="BB176" i="15"/>
  <c r="BA176" i="15"/>
  <c r="AZ176" i="15"/>
  <c r="BD160" i="15"/>
  <c r="BC160" i="15"/>
  <c r="BB160" i="15"/>
  <c r="BA160" i="15"/>
  <c r="AZ160" i="15"/>
  <c r="BD152" i="15"/>
  <c r="BC152" i="15"/>
  <c r="BB152" i="15"/>
  <c r="BA152" i="15"/>
  <c r="AZ152" i="15"/>
  <c r="BD144" i="15"/>
  <c r="BC144" i="15"/>
  <c r="BB144" i="15"/>
  <c r="BA144" i="15"/>
  <c r="AZ144" i="15"/>
  <c r="BD136" i="15"/>
  <c r="BC136" i="15"/>
  <c r="BB136" i="15"/>
  <c r="BA136" i="15"/>
  <c r="AZ136" i="15"/>
  <c r="BD128" i="15"/>
  <c r="BC128" i="15"/>
  <c r="BB128" i="15"/>
  <c r="BA128" i="15"/>
  <c r="AZ128" i="15"/>
  <c r="BD120" i="15"/>
  <c r="BC120" i="15"/>
  <c r="BB120" i="15"/>
  <c r="BA120" i="15"/>
  <c r="AZ120" i="15"/>
  <c r="BD48" i="15"/>
  <c r="BC48" i="15"/>
  <c r="BB48" i="15"/>
  <c r="BA48" i="15"/>
  <c r="AZ48" i="15"/>
  <c r="BD16" i="15"/>
  <c r="BC16" i="15"/>
  <c r="BB16" i="15"/>
  <c r="BA16" i="15"/>
  <c r="AZ16" i="15"/>
  <c r="BD387" i="15"/>
  <c r="BC387" i="15"/>
  <c r="BA387" i="15"/>
  <c r="BB387" i="15"/>
  <c r="AZ387" i="15"/>
  <c r="BD323" i="15"/>
  <c r="BB323" i="15"/>
  <c r="BA323" i="15"/>
  <c r="BC323" i="15"/>
  <c r="AZ323" i="15"/>
  <c r="BD291" i="15"/>
  <c r="BB291" i="15"/>
  <c r="BC291" i="15"/>
  <c r="BA291" i="15"/>
  <c r="AZ291" i="15"/>
  <c r="BD275" i="15"/>
  <c r="BC275" i="15"/>
  <c r="BB275" i="15"/>
  <c r="BA275" i="15"/>
  <c r="AZ275" i="15"/>
  <c r="BD407" i="15"/>
  <c r="BC407" i="15"/>
  <c r="BB407" i="15"/>
  <c r="BA407" i="15"/>
  <c r="AZ407" i="15"/>
  <c r="BD391" i="15"/>
  <c r="BC391" i="15"/>
  <c r="BA391" i="15"/>
  <c r="BB391" i="15"/>
  <c r="AZ391" i="15"/>
  <c r="BD367" i="15"/>
  <c r="BC367" i="15"/>
  <c r="BA367" i="15"/>
  <c r="BB367" i="15"/>
  <c r="AZ367" i="15"/>
  <c r="BD351" i="15"/>
  <c r="BC351" i="15"/>
  <c r="BA351" i="15"/>
  <c r="BB351" i="15"/>
  <c r="AZ351" i="15"/>
  <c r="BD319" i="15"/>
  <c r="BC319" i="15"/>
  <c r="BA319" i="15"/>
  <c r="BB319" i="15"/>
  <c r="AZ319" i="15"/>
  <c r="BC311" i="15"/>
  <c r="BD311" i="15"/>
  <c r="BA311" i="15"/>
  <c r="AZ311" i="15"/>
  <c r="BB311" i="15"/>
  <c r="BC295" i="15"/>
  <c r="BD295" i="15"/>
  <c r="BA295" i="15"/>
  <c r="BB295" i="15"/>
  <c r="AZ295" i="15"/>
  <c r="BC271" i="15"/>
  <c r="BD271" i="15"/>
  <c r="BA271" i="15"/>
  <c r="BB271" i="15"/>
  <c r="AZ271" i="15"/>
  <c r="BC263" i="15"/>
  <c r="BA263" i="15"/>
  <c r="BD263" i="15"/>
  <c r="AZ263" i="15"/>
  <c r="BB263" i="15"/>
  <c r="BD255" i="15"/>
  <c r="BC255" i="15"/>
  <c r="BA255" i="15"/>
  <c r="BB255" i="15"/>
  <c r="AZ255" i="15"/>
  <c r="BD247" i="15"/>
  <c r="BC247" i="15"/>
  <c r="BA247" i="15"/>
  <c r="BB247" i="15"/>
  <c r="AZ247" i="15"/>
  <c r="BD239" i="15"/>
  <c r="BC239" i="15"/>
  <c r="BA239" i="15"/>
  <c r="BB239" i="15"/>
  <c r="AZ239" i="15"/>
  <c r="BD231" i="15"/>
  <c r="BC231" i="15"/>
  <c r="BA231" i="15"/>
  <c r="AZ231" i="15"/>
  <c r="BB231" i="15"/>
  <c r="BD223" i="15"/>
  <c r="BC223" i="15"/>
  <c r="BA223" i="15"/>
  <c r="BB223" i="15"/>
  <c r="AZ223" i="15"/>
  <c r="BD215" i="15"/>
  <c r="BC215" i="15"/>
  <c r="BA215" i="15"/>
  <c r="BB215" i="15"/>
  <c r="AZ215" i="15"/>
  <c r="BD207" i="15"/>
  <c r="BC207" i="15"/>
  <c r="BA207" i="15"/>
  <c r="AZ207" i="15"/>
  <c r="BB207" i="15"/>
  <c r="BD183" i="15"/>
  <c r="BC183" i="15"/>
  <c r="BA183" i="15"/>
  <c r="AZ183" i="15"/>
  <c r="BB183" i="15"/>
  <c r="BD175" i="15"/>
  <c r="BC175" i="15"/>
  <c r="BA175" i="15"/>
  <c r="BB175" i="15"/>
  <c r="AZ175" i="15"/>
  <c r="BD151" i="15"/>
  <c r="BC151" i="15"/>
  <c r="BA151" i="15"/>
  <c r="BB151" i="15"/>
  <c r="AZ151" i="15"/>
  <c r="BD143" i="15"/>
  <c r="BC143" i="15"/>
  <c r="BA143" i="15"/>
  <c r="AZ143" i="15"/>
  <c r="BB143" i="15"/>
  <c r="BD135" i="15"/>
  <c r="BC135" i="15"/>
  <c r="BA135" i="15"/>
  <c r="BB135" i="15"/>
  <c r="AZ135" i="15"/>
  <c r="BD119" i="15"/>
  <c r="BC119" i="15"/>
  <c r="BA119" i="15"/>
  <c r="BB119" i="15"/>
  <c r="AZ119" i="15"/>
  <c r="BD95" i="15"/>
  <c r="BC95" i="15"/>
  <c r="BA95" i="15"/>
  <c r="BB95" i="15"/>
  <c r="AZ95" i="15"/>
  <c r="BD71" i="15"/>
  <c r="BC71" i="15"/>
  <c r="BA71" i="15"/>
  <c r="BB71" i="15"/>
  <c r="AZ71" i="15"/>
  <c r="BD63" i="15"/>
  <c r="BC63" i="15"/>
  <c r="BB63" i="15"/>
  <c r="BA63" i="15"/>
  <c r="AZ63" i="15"/>
  <c r="BD47" i="15"/>
  <c r="BC47" i="15"/>
  <c r="BA47" i="15"/>
  <c r="BB47" i="15"/>
  <c r="AZ47" i="15"/>
  <c r="BD39" i="15"/>
  <c r="BC39" i="15"/>
  <c r="BA39" i="15"/>
  <c r="AZ39" i="15"/>
  <c r="BB39" i="15"/>
  <c r="BD31" i="15"/>
  <c r="BC31" i="15"/>
  <c r="BA31" i="15"/>
  <c r="BB31" i="15"/>
  <c r="AZ31" i="15"/>
  <c r="BD23" i="15"/>
  <c r="BC23" i="15"/>
  <c r="BA23" i="15"/>
  <c r="BB23" i="15"/>
  <c r="AZ23" i="15"/>
  <c r="BD15" i="15"/>
  <c r="BC15" i="15"/>
  <c r="BA15" i="15"/>
  <c r="BB15" i="15"/>
  <c r="AZ15" i="15"/>
  <c r="BD403" i="15"/>
  <c r="BC403" i="15"/>
  <c r="BA403" i="15"/>
  <c r="BB403" i="15"/>
  <c r="AZ403" i="15"/>
  <c r="BD406" i="15"/>
  <c r="BB406" i="15"/>
  <c r="BA406" i="15"/>
  <c r="BC406" i="15"/>
  <c r="AZ406" i="15"/>
  <c r="BD374" i="15"/>
  <c r="BB374" i="15"/>
  <c r="BC374" i="15"/>
  <c r="BA374" i="15"/>
  <c r="AZ374" i="15"/>
  <c r="BD366" i="15"/>
  <c r="BC366" i="15"/>
  <c r="BB366" i="15"/>
  <c r="AZ366" i="15"/>
  <c r="BA366" i="15"/>
  <c r="BD358" i="15"/>
  <c r="BB358" i="15"/>
  <c r="AZ358" i="15"/>
  <c r="BC358" i="15"/>
  <c r="BA358" i="15"/>
  <c r="BD350" i="15"/>
  <c r="BB350" i="15"/>
  <c r="BC350" i="15"/>
  <c r="AZ350" i="15"/>
  <c r="BA350" i="15"/>
  <c r="BD342" i="15"/>
  <c r="BB342" i="15"/>
  <c r="BA342" i="15"/>
  <c r="AZ342" i="15"/>
  <c r="BC342" i="15"/>
  <c r="BD334" i="15"/>
  <c r="BB334" i="15"/>
  <c r="BC334" i="15"/>
  <c r="AZ334" i="15"/>
  <c r="BA334" i="15"/>
  <c r="BC326" i="15"/>
  <c r="BD326" i="15"/>
  <c r="BA326" i="15"/>
  <c r="BB326" i="15"/>
  <c r="AZ326" i="15"/>
  <c r="BC318" i="15"/>
  <c r="BD318" i="15"/>
  <c r="BB318" i="15"/>
  <c r="AZ318" i="15"/>
  <c r="BA318" i="15"/>
  <c r="BC310" i="15"/>
  <c r="BD310" i="15"/>
  <c r="BB310" i="15"/>
  <c r="BA310" i="15"/>
  <c r="AZ310" i="15"/>
  <c r="BC302" i="15"/>
  <c r="BD302" i="15"/>
  <c r="BB302" i="15"/>
  <c r="AZ302" i="15"/>
  <c r="BA302" i="15"/>
  <c r="BC278" i="15"/>
  <c r="BD278" i="15"/>
  <c r="BB278" i="15"/>
  <c r="BA278" i="15"/>
  <c r="AZ278" i="15"/>
  <c r="BC262" i="15"/>
  <c r="BD262" i="15"/>
  <c r="BB262" i="15"/>
  <c r="BA262" i="15"/>
  <c r="AZ262" i="15"/>
  <c r="BD254" i="15"/>
  <c r="BC254" i="15"/>
  <c r="BB254" i="15"/>
  <c r="AZ254" i="15"/>
  <c r="BA254" i="15"/>
  <c r="BC246" i="15"/>
  <c r="BD246" i="15"/>
  <c r="BB246" i="15"/>
  <c r="AZ246" i="15"/>
  <c r="BA246" i="15"/>
  <c r="BD238" i="15"/>
  <c r="BC238" i="15"/>
  <c r="BB238" i="15"/>
  <c r="AZ238" i="15"/>
  <c r="BA238" i="15"/>
  <c r="BC230" i="15"/>
  <c r="BD230" i="15"/>
  <c r="BB230" i="15"/>
  <c r="AZ230" i="15"/>
  <c r="BA230" i="15"/>
  <c r="BD222" i="15"/>
  <c r="BC222" i="15"/>
  <c r="BB222" i="15"/>
  <c r="AZ222" i="15"/>
  <c r="BA222" i="15"/>
  <c r="BD206" i="15"/>
  <c r="BC206" i="15"/>
  <c r="AZ206" i="15"/>
  <c r="BA206" i="15"/>
  <c r="BB206" i="15"/>
  <c r="BD190" i="15"/>
  <c r="BC190" i="15"/>
  <c r="AZ190" i="15"/>
  <c r="BB190" i="15"/>
  <c r="BA190" i="15"/>
  <c r="BC182" i="15"/>
  <c r="BB182" i="15"/>
  <c r="AZ182" i="15"/>
  <c r="BA182" i="15"/>
  <c r="BD182" i="15"/>
  <c r="BD174" i="15"/>
  <c r="BC174" i="15"/>
  <c r="BB174" i="15"/>
  <c r="AZ174" i="15"/>
  <c r="BA174" i="15"/>
  <c r="BD142" i="15"/>
  <c r="BC142" i="15"/>
  <c r="AZ142" i="15"/>
  <c r="BB142" i="15"/>
  <c r="BA142" i="15"/>
  <c r="BC134" i="15"/>
  <c r="BD134" i="15"/>
  <c r="BB134" i="15"/>
  <c r="BA134" i="15"/>
  <c r="AZ134" i="15"/>
  <c r="BD110" i="15"/>
  <c r="BC110" i="15"/>
  <c r="BB110" i="15"/>
  <c r="AZ110" i="15"/>
  <c r="BA110" i="15"/>
  <c r="BC102" i="15"/>
  <c r="BD102" i="15"/>
  <c r="AZ102" i="15"/>
  <c r="BA102" i="15"/>
  <c r="BB102" i="15"/>
  <c r="BD78" i="15"/>
  <c r="BC78" i="15"/>
  <c r="BB78" i="15"/>
  <c r="AZ78" i="15"/>
  <c r="BA78" i="15"/>
  <c r="BC70" i="15"/>
  <c r="BD70" i="15"/>
  <c r="BB70" i="15"/>
  <c r="BA70" i="15"/>
  <c r="AZ70" i="15"/>
  <c r="BD62" i="15"/>
  <c r="BC62" i="15"/>
  <c r="AZ62" i="15"/>
  <c r="BA62" i="15"/>
  <c r="BB62" i="15"/>
  <c r="BD30" i="15"/>
  <c r="BC30" i="15"/>
  <c r="BB30" i="15"/>
  <c r="AZ30" i="15"/>
  <c r="BA30" i="15"/>
  <c r="BC22" i="15"/>
  <c r="BB22" i="15"/>
  <c r="BD22" i="15"/>
  <c r="BA22" i="15"/>
  <c r="AZ22" i="15"/>
  <c r="BD14" i="15"/>
  <c r="BC14" i="15"/>
  <c r="AZ14" i="15"/>
  <c r="BB14" i="15"/>
  <c r="BA14" i="15"/>
  <c r="BD405" i="15"/>
  <c r="BA405" i="15"/>
  <c r="BC405" i="15"/>
  <c r="BB405" i="15"/>
  <c r="AZ405" i="15"/>
  <c r="BD397" i="15"/>
  <c r="BC397" i="15"/>
  <c r="BB397" i="15"/>
  <c r="BA397" i="15"/>
  <c r="AZ397" i="15"/>
  <c r="BD381" i="15"/>
  <c r="BC381" i="15"/>
  <c r="BB381" i="15"/>
  <c r="AZ381" i="15"/>
  <c r="BA381" i="15"/>
  <c r="BD373" i="15"/>
  <c r="BC373" i="15"/>
  <c r="BB373" i="15"/>
  <c r="BA373" i="15"/>
  <c r="AZ373" i="15"/>
  <c r="BD365" i="15"/>
  <c r="BC365" i="15"/>
  <c r="BA365" i="15"/>
  <c r="AZ365" i="15"/>
  <c r="BB365" i="15"/>
  <c r="BD349" i="15"/>
  <c r="BC349" i="15"/>
  <c r="BA349" i="15"/>
  <c r="BB349" i="15"/>
  <c r="AZ349" i="15"/>
  <c r="BD325" i="15"/>
  <c r="BC325" i="15"/>
  <c r="BA325" i="15"/>
  <c r="AZ325" i="15"/>
  <c r="BB325" i="15"/>
  <c r="BC301" i="15"/>
  <c r="BD301" i="15"/>
  <c r="BA301" i="15"/>
  <c r="BB301" i="15"/>
  <c r="AZ301" i="15"/>
  <c r="BC293" i="15"/>
  <c r="BD293" i="15"/>
  <c r="BB293" i="15"/>
  <c r="AZ293" i="15"/>
  <c r="BA293" i="15"/>
  <c r="BC277" i="15"/>
  <c r="BD277" i="15"/>
  <c r="BB277" i="15"/>
  <c r="BA277" i="15"/>
  <c r="AZ277" i="15"/>
  <c r="BC269" i="15"/>
  <c r="BD269" i="15"/>
  <c r="AZ269" i="15"/>
  <c r="BA269" i="15"/>
  <c r="BB269" i="15"/>
  <c r="BD253" i="15"/>
  <c r="BC253" i="15"/>
  <c r="BA253" i="15"/>
  <c r="AZ253" i="15"/>
  <c r="BB253" i="15"/>
  <c r="BD245" i="15"/>
  <c r="BC245" i="15"/>
  <c r="BB245" i="15"/>
  <c r="BA245" i="15"/>
  <c r="AZ245" i="15"/>
  <c r="BD237" i="15"/>
  <c r="BC237" i="15"/>
  <c r="BB237" i="15"/>
  <c r="BA237" i="15"/>
  <c r="AZ237" i="15"/>
  <c r="BD229" i="15"/>
  <c r="BC229" i="15"/>
  <c r="AZ229" i="15"/>
  <c r="BB229" i="15"/>
  <c r="BA229" i="15"/>
  <c r="BD221" i="15"/>
  <c r="BC221" i="15"/>
  <c r="BB221" i="15"/>
  <c r="BA221" i="15"/>
  <c r="AZ221" i="15"/>
  <c r="BD205" i="15"/>
  <c r="BC205" i="15"/>
  <c r="BB205" i="15"/>
  <c r="AZ205" i="15"/>
  <c r="BA205" i="15"/>
  <c r="BD197" i="15"/>
  <c r="BC197" i="15"/>
  <c r="BB197" i="15"/>
  <c r="BA197" i="15"/>
  <c r="AZ197" i="15"/>
  <c r="BD181" i="15"/>
  <c r="BC181" i="15"/>
  <c r="BB181" i="15"/>
  <c r="BA181" i="15"/>
  <c r="AZ181" i="15"/>
  <c r="BD173" i="15"/>
  <c r="BC173" i="15"/>
  <c r="BB173" i="15"/>
  <c r="BA173" i="15"/>
  <c r="AZ173" i="15"/>
  <c r="BD165" i="15"/>
  <c r="BC165" i="15"/>
  <c r="AZ165" i="15"/>
  <c r="BB165" i="15"/>
  <c r="BA165" i="15"/>
  <c r="BD157" i="15"/>
  <c r="BC157" i="15"/>
  <c r="BB157" i="15"/>
  <c r="BA157" i="15"/>
  <c r="AZ157" i="15"/>
  <c r="BD149" i="15"/>
  <c r="BC149" i="15"/>
  <c r="AZ149" i="15"/>
  <c r="BA149" i="15"/>
  <c r="BB149" i="15"/>
  <c r="BD141" i="15"/>
  <c r="BC141" i="15"/>
  <c r="BB141" i="15"/>
  <c r="BA141" i="15"/>
  <c r="AZ141" i="15"/>
  <c r="BD133" i="15"/>
  <c r="BC133" i="15"/>
  <c r="BB133" i="15"/>
  <c r="AZ133" i="15"/>
  <c r="BA133" i="15"/>
  <c r="BD125" i="15"/>
  <c r="BC125" i="15"/>
  <c r="BB125" i="15"/>
  <c r="BA125" i="15"/>
  <c r="AZ125" i="15"/>
  <c r="BD117" i="15"/>
  <c r="BC117" i="15"/>
  <c r="BB117" i="15"/>
  <c r="BA117" i="15"/>
  <c r="AZ117" i="15"/>
  <c r="BD109" i="15"/>
  <c r="BC109" i="15"/>
  <c r="BB109" i="15"/>
  <c r="BA109" i="15"/>
  <c r="AZ109" i="15"/>
  <c r="BD101" i="15"/>
  <c r="BC101" i="15"/>
  <c r="AZ101" i="15"/>
  <c r="BB101" i="15"/>
  <c r="BA101" i="15"/>
  <c r="BD85" i="15"/>
  <c r="BC85" i="15"/>
  <c r="BB85" i="15"/>
  <c r="AZ85" i="15"/>
  <c r="BA85" i="15"/>
  <c r="BD77" i="15"/>
  <c r="BC77" i="15"/>
  <c r="BB77" i="15"/>
  <c r="BA77" i="15"/>
  <c r="AZ77" i="15"/>
  <c r="BD53" i="15"/>
  <c r="BC53" i="15"/>
  <c r="BB53" i="15"/>
  <c r="BA53" i="15"/>
  <c r="AZ53" i="15"/>
  <c r="BD29" i="15"/>
  <c r="BC29" i="15"/>
  <c r="BB29" i="15"/>
  <c r="BA29" i="15"/>
  <c r="AZ29" i="15"/>
  <c r="BD21" i="15"/>
  <c r="BC21" i="15"/>
  <c r="BB21" i="15"/>
  <c r="BA21" i="15"/>
  <c r="AZ21" i="15"/>
  <c r="BD13" i="15"/>
  <c r="BC13" i="15"/>
  <c r="BB13" i="15"/>
  <c r="AZ13" i="15"/>
  <c r="BA13" i="15"/>
  <c r="BD202" i="15"/>
  <c r="BB202" i="15"/>
  <c r="BA202" i="15"/>
  <c r="BC202" i="15"/>
  <c r="BB186" i="15"/>
  <c r="BD186" i="15"/>
  <c r="BA186" i="15"/>
  <c r="BC186" i="15"/>
  <c r="BD178" i="15"/>
  <c r="BB178" i="15"/>
  <c r="BC178" i="15"/>
  <c r="BA178" i="15"/>
  <c r="AZ178" i="15"/>
  <c r="BD162" i="15"/>
  <c r="BB162" i="15"/>
  <c r="BC162" i="15"/>
  <c r="BA162" i="15"/>
  <c r="BD154" i="15"/>
  <c r="BB154" i="15"/>
  <c r="BC154" i="15"/>
  <c r="BA154" i="15"/>
  <c r="AZ154" i="15"/>
  <c r="BB138" i="15"/>
  <c r="BA138" i="15"/>
  <c r="BD138" i="15"/>
  <c r="BC138" i="15"/>
  <c r="BD130" i="15"/>
  <c r="BC130" i="15"/>
  <c r="BB130" i="15"/>
  <c r="BA130" i="15"/>
  <c r="AZ130" i="15"/>
  <c r="BD98" i="15"/>
  <c r="BB98" i="15"/>
  <c r="BA98" i="15"/>
  <c r="BD82" i="15"/>
  <c r="BC82" i="15"/>
  <c r="BB82" i="15"/>
  <c r="BA82" i="15"/>
  <c r="BD74" i="15"/>
  <c r="BB74" i="15"/>
  <c r="BC74" i="15"/>
  <c r="BA74" i="15"/>
  <c r="BB58" i="15"/>
  <c r="BC58" i="15"/>
  <c r="BA58" i="15"/>
  <c r="BD58" i="15"/>
  <c r="BD34" i="15"/>
  <c r="BB34" i="15"/>
  <c r="BA34" i="15"/>
  <c r="BC34" i="15"/>
  <c r="BD26" i="15"/>
  <c r="BB26" i="15"/>
  <c r="BC26" i="15"/>
  <c r="BA26" i="15"/>
  <c r="AZ26" i="15"/>
  <c r="BD18" i="15"/>
  <c r="BC18" i="15"/>
  <c r="BB18" i="15"/>
  <c r="BA18" i="15"/>
  <c r="AZ186" i="15"/>
  <c r="BC217" i="15"/>
  <c r="BB217" i="15"/>
  <c r="BD217" i="15"/>
  <c r="BA217" i="15"/>
  <c r="AZ217" i="15"/>
  <c r="BD209" i="15"/>
  <c r="BC209" i="15"/>
  <c r="BB209" i="15"/>
  <c r="BA209" i="15"/>
  <c r="BD193" i="15"/>
  <c r="BC193" i="15"/>
  <c r="BB193" i="15"/>
  <c r="BA193" i="15"/>
  <c r="AZ193" i="15"/>
  <c r="BC185" i="15"/>
  <c r="BB185" i="15"/>
  <c r="BA185" i="15"/>
  <c r="BD177" i="15"/>
  <c r="BC177" i="15"/>
  <c r="BB177" i="15"/>
  <c r="BA177" i="15"/>
  <c r="BD161" i="15"/>
  <c r="BC161" i="15"/>
  <c r="BB161" i="15"/>
  <c r="BA161" i="15"/>
  <c r="BC153" i="15"/>
  <c r="BD153" i="15"/>
  <c r="BB153" i="15"/>
  <c r="BA153" i="15"/>
  <c r="AZ153" i="15"/>
  <c r="BD145" i="15"/>
  <c r="BC145" i="15"/>
  <c r="BB145" i="15"/>
  <c r="BA145" i="15"/>
  <c r="BC137" i="15"/>
  <c r="BB137" i="15"/>
  <c r="BA137" i="15"/>
  <c r="BD137" i="15"/>
  <c r="BD129" i="15"/>
  <c r="BC129" i="15"/>
  <c r="BB129" i="15"/>
  <c r="BA129" i="15"/>
  <c r="AZ129" i="15"/>
  <c r="BD97" i="15"/>
  <c r="BC97" i="15"/>
  <c r="BB97" i="15"/>
  <c r="BA97" i="15"/>
  <c r="BD81" i="15"/>
  <c r="BC81" i="15"/>
  <c r="BB81" i="15"/>
  <c r="BA81" i="15"/>
  <c r="BC73" i="15"/>
  <c r="BD73" i="15"/>
  <c r="BB73" i="15"/>
  <c r="BA73" i="15"/>
  <c r="BD65" i="15"/>
  <c r="BC65" i="15"/>
  <c r="BB65" i="15"/>
  <c r="BA65" i="15"/>
  <c r="AZ65" i="15"/>
  <c r="BC41" i="15"/>
  <c r="BB41" i="15"/>
  <c r="BD41" i="15"/>
  <c r="BA41" i="15"/>
  <c r="AZ41" i="15"/>
  <c r="BC25" i="15"/>
  <c r="BD25" i="15"/>
  <c r="BB25" i="15"/>
  <c r="BA25" i="15"/>
  <c r="AZ25" i="15"/>
  <c r="BD17" i="15"/>
  <c r="BC17" i="15"/>
  <c r="BB17" i="15"/>
  <c r="BA17" i="15"/>
  <c r="BC9" i="15"/>
  <c r="BB9" i="15"/>
  <c r="BD9" i="15"/>
  <c r="BA9" i="15"/>
  <c r="AZ202" i="15"/>
  <c r="AZ185" i="15"/>
  <c r="AZ162" i="15"/>
  <c r="AZ145" i="15"/>
  <c r="AZ82" i="15"/>
  <c r="AZ161" i="15"/>
  <c r="AZ138" i="15"/>
  <c r="AZ98" i="15"/>
  <c r="AZ81" i="15"/>
  <c r="AZ58" i="15"/>
  <c r="AZ18" i="15"/>
  <c r="AZ177" i="15"/>
  <c r="AZ137" i="15"/>
  <c r="AZ97" i="15"/>
  <c r="AZ74" i="15"/>
  <c r="AZ34" i="15"/>
  <c r="AZ17" i="15"/>
  <c r="AZ73" i="15"/>
  <c r="BD185" i="15"/>
  <c r="AZ9" i="15"/>
  <c r="BC98" i="15"/>
  <c r="BD203" i="15"/>
  <c r="BB203" i="15"/>
  <c r="BA203" i="15"/>
  <c r="BC203" i="15"/>
  <c r="AZ203" i="15"/>
  <c r="BD187" i="15"/>
  <c r="BC187" i="15"/>
  <c r="BB187" i="15"/>
  <c r="BA187" i="15"/>
  <c r="BD179" i="15"/>
  <c r="BB179" i="15"/>
  <c r="BC179" i="15"/>
  <c r="BA179" i="15"/>
  <c r="AZ179" i="15"/>
  <c r="BD155" i="15"/>
  <c r="BB155" i="15"/>
  <c r="BC155" i="15"/>
  <c r="BA155" i="15"/>
  <c r="AZ155" i="15"/>
  <c r="BD147" i="15"/>
  <c r="BC147" i="15"/>
  <c r="BB147" i="15"/>
  <c r="BA147" i="15"/>
  <c r="BD123" i="15"/>
  <c r="BC123" i="15"/>
  <c r="BB123" i="15"/>
  <c r="BA123" i="15"/>
  <c r="BD107" i="15"/>
  <c r="BC107" i="15"/>
  <c r="BB107" i="15"/>
  <c r="BA107" i="15"/>
  <c r="BD99" i="15"/>
  <c r="BB99" i="15"/>
  <c r="BC99" i="15"/>
  <c r="BA99" i="15"/>
  <c r="BD83" i="15"/>
  <c r="BC83" i="15"/>
  <c r="BB83" i="15"/>
  <c r="BA83" i="15"/>
  <c r="BD75" i="15"/>
  <c r="BB75" i="15"/>
  <c r="BC75" i="15"/>
  <c r="BA75" i="15"/>
  <c r="AZ75" i="15"/>
  <c r="BD67" i="15"/>
  <c r="BC67" i="15"/>
  <c r="BB67" i="15"/>
  <c r="BA67" i="15"/>
  <c r="BD51" i="15"/>
  <c r="BB51" i="15"/>
  <c r="BC51" i="15"/>
  <c r="BA51" i="15"/>
  <c r="AZ51" i="15"/>
  <c r="BD43" i="15"/>
  <c r="BC43" i="15"/>
  <c r="BB43" i="15"/>
  <c r="BA43" i="15"/>
  <c r="BD19" i="15"/>
  <c r="BC19" i="15"/>
  <c r="BB19" i="15"/>
  <c r="BA19" i="15"/>
  <c r="AZ187" i="15"/>
  <c r="AZ147" i="15"/>
  <c r="AZ107" i="15"/>
  <c r="AZ67" i="15"/>
  <c r="G5" i="19" l="1"/>
  <c r="F5" i="19"/>
  <c r="Q5" i="19"/>
  <c r="P5" i="19" s="1"/>
  <c r="C25" i="19"/>
  <c r="F25" i="19" s="1"/>
  <c r="C34" i="19"/>
  <c r="F34" i="19" s="1"/>
  <c r="AR18" i="12"/>
  <c r="AR201" i="12"/>
  <c r="AR74" i="12"/>
  <c r="AR385" i="12"/>
  <c r="AR242" i="12"/>
  <c r="AR86" i="12"/>
  <c r="AR376" i="12"/>
  <c r="AR122" i="12"/>
  <c r="AR50" i="12"/>
  <c r="AR258" i="12"/>
  <c r="D5" i="19"/>
  <c r="E5" i="19"/>
  <c r="B37" i="19"/>
  <c r="Q37" i="19" s="1"/>
  <c r="B18" i="19"/>
  <c r="Q18" i="19" s="1"/>
  <c r="B14" i="19"/>
  <c r="Q14" i="19" s="1"/>
  <c r="C18" i="19"/>
  <c r="C12" i="19"/>
  <c r="F12" i="19" s="1"/>
  <c r="B51" i="19"/>
  <c r="Q51" i="19" s="1"/>
  <c r="C39" i="19"/>
  <c r="C35" i="19"/>
  <c r="F35" i="19" s="1"/>
  <c r="C14" i="19"/>
  <c r="B60" i="19"/>
  <c r="Q60" i="19" s="1"/>
  <c r="B19" i="19"/>
  <c r="Q19" i="19" s="1"/>
  <c r="B39" i="19"/>
  <c r="Q39" i="19" s="1"/>
  <c r="C50" i="19"/>
  <c r="C53" i="19"/>
  <c r="B50" i="19"/>
  <c r="Q50" i="19" s="1"/>
  <c r="D35" i="19"/>
  <c r="R66" i="18"/>
  <c r="C64" i="19" s="1"/>
  <c r="C42" i="19"/>
  <c r="B42" i="19"/>
  <c r="Q42" i="19" s="1"/>
  <c r="C16" i="19"/>
  <c r="B57" i="19"/>
  <c r="Q57" i="19" s="1"/>
  <c r="C31" i="19"/>
  <c r="B56" i="19"/>
  <c r="Q56" i="19" s="1"/>
  <c r="C6" i="19"/>
  <c r="B31" i="19"/>
  <c r="Q31" i="19" s="1"/>
  <c r="C45" i="19"/>
  <c r="B6" i="19"/>
  <c r="B29" i="19"/>
  <c r="Q29" i="19" s="1"/>
  <c r="C27" i="19"/>
  <c r="B52" i="19"/>
  <c r="Q52" i="19" s="1"/>
  <c r="C9" i="19"/>
  <c r="B58" i="19"/>
  <c r="Q58" i="19" s="1"/>
  <c r="C24" i="19"/>
  <c r="C58" i="19"/>
  <c r="B10" i="19"/>
  <c r="B34" i="19"/>
  <c r="Q34" i="19" s="1"/>
  <c r="B49" i="19"/>
  <c r="Q49" i="19" s="1"/>
  <c r="C23" i="19"/>
  <c r="B48" i="19"/>
  <c r="Q48" i="19" s="1"/>
  <c r="C62" i="19"/>
  <c r="B23" i="19"/>
  <c r="Q23" i="19" s="1"/>
  <c r="C37" i="19"/>
  <c r="B62" i="19"/>
  <c r="Q62" i="19" s="1"/>
  <c r="C60" i="19"/>
  <c r="B21" i="19"/>
  <c r="Q21" i="19" s="1"/>
  <c r="C19" i="19"/>
  <c r="B44" i="19"/>
  <c r="Q44" i="19" s="1"/>
  <c r="C48" i="19"/>
  <c r="B26" i="19"/>
  <c r="Q26" i="19" s="1"/>
  <c r="C40" i="19"/>
  <c r="C56" i="19"/>
  <c r="B41" i="19"/>
  <c r="Q41" i="19" s="1"/>
  <c r="C15" i="19"/>
  <c r="B40" i="19"/>
  <c r="Q40" i="19" s="1"/>
  <c r="C54" i="19"/>
  <c r="B15" i="19"/>
  <c r="Q15" i="19" s="1"/>
  <c r="C29" i="19"/>
  <c r="B54" i="19"/>
  <c r="Q54" i="19" s="1"/>
  <c r="C52" i="19"/>
  <c r="B13" i="19"/>
  <c r="C11" i="19"/>
  <c r="B36" i="19"/>
  <c r="Q36" i="19" s="1"/>
  <c r="C32" i="19"/>
  <c r="B27" i="19"/>
  <c r="Q27" i="19" s="1"/>
  <c r="C49" i="19"/>
  <c r="B43" i="19"/>
  <c r="Q43" i="19" s="1"/>
  <c r="C17" i="19"/>
  <c r="C33" i="19"/>
  <c r="B33" i="19"/>
  <c r="Q33" i="19" s="1"/>
  <c r="C7" i="19"/>
  <c r="B32" i="19"/>
  <c r="Q32" i="19" s="1"/>
  <c r="C46" i="19"/>
  <c r="B7" i="19"/>
  <c r="C21" i="19"/>
  <c r="B46" i="19"/>
  <c r="Q46" i="19" s="1"/>
  <c r="C44" i="19"/>
  <c r="B28" i="19"/>
  <c r="Q28" i="19" s="1"/>
  <c r="B59" i="19"/>
  <c r="Q59" i="19" s="1"/>
  <c r="C26" i="19"/>
  <c r="B11" i="19"/>
  <c r="C10" i="19"/>
  <c r="B25" i="19"/>
  <c r="Q25" i="19" s="1"/>
  <c r="C63" i="19"/>
  <c r="B24" i="19"/>
  <c r="Q24" i="19" s="1"/>
  <c r="C38" i="19"/>
  <c r="B63" i="19"/>
  <c r="Q63" i="19" s="1"/>
  <c r="C13" i="19"/>
  <c r="B38" i="19"/>
  <c r="Q38" i="19" s="1"/>
  <c r="C36" i="19"/>
  <c r="B61" i="19"/>
  <c r="Q61" i="19" s="1"/>
  <c r="C59" i="19"/>
  <c r="B20" i="19"/>
  <c r="Q20" i="19" s="1"/>
  <c r="C8" i="19"/>
  <c r="C41" i="19"/>
  <c r="B35" i="19"/>
  <c r="Q35" i="19" s="1"/>
  <c r="B17" i="19"/>
  <c r="Q17" i="19" s="1"/>
  <c r="C55" i="19"/>
  <c r="B16" i="19"/>
  <c r="Q16" i="19" s="1"/>
  <c r="C30" i="19"/>
  <c r="B55" i="19"/>
  <c r="Q55" i="19" s="1"/>
  <c r="B30" i="19"/>
  <c r="Q30" i="19" s="1"/>
  <c r="C28" i="19"/>
  <c r="B53" i="19"/>
  <c r="Q53" i="19" s="1"/>
  <c r="C51" i="19"/>
  <c r="B12" i="19"/>
  <c r="C57" i="19"/>
  <c r="B9" i="19"/>
  <c r="C47" i="19"/>
  <c r="B8" i="19"/>
  <c r="Q8" i="19" s="1"/>
  <c r="C22" i="19"/>
  <c r="B47" i="19"/>
  <c r="Q47" i="19" s="1"/>
  <c r="C61" i="19"/>
  <c r="B22" i="19"/>
  <c r="Q22" i="19" s="1"/>
  <c r="C20" i="19"/>
  <c r="B45" i="19"/>
  <c r="Q45" i="19" s="1"/>
  <c r="C43" i="19"/>
  <c r="AR224" i="12"/>
  <c r="AR175" i="12"/>
  <c r="AR103" i="12"/>
  <c r="AR360" i="12"/>
  <c r="AR374" i="12"/>
  <c r="AR282" i="12"/>
  <c r="AR34" i="12"/>
  <c r="AR210" i="12"/>
  <c r="AR337" i="12"/>
  <c r="AR209" i="12"/>
  <c r="AR346" i="12"/>
  <c r="AR331" i="12"/>
  <c r="X46" i="21"/>
  <c r="J47" i="32" s="1"/>
  <c r="S87" i="19"/>
  <c r="S95" i="19"/>
  <c r="S103" i="19"/>
  <c r="S111" i="19"/>
  <c r="S119" i="19"/>
  <c r="S127" i="19"/>
  <c r="S135" i="19"/>
  <c r="S143" i="19"/>
  <c r="S151" i="19"/>
  <c r="S159" i="19"/>
  <c r="S167" i="19"/>
  <c r="S175" i="19"/>
  <c r="S183" i="19"/>
  <c r="S191" i="19"/>
  <c r="S199" i="19"/>
  <c r="S207" i="19"/>
  <c r="S215" i="19"/>
  <c r="S223" i="19"/>
  <c r="S231" i="19"/>
  <c r="S239" i="19"/>
  <c r="S247" i="19"/>
  <c r="S255" i="19"/>
  <c r="S263" i="19"/>
  <c r="S271" i="19"/>
  <c r="S279" i="19"/>
  <c r="S287" i="19"/>
  <c r="S295" i="19"/>
  <c r="S303" i="19"/>
  <c r="S311" i="19"/>
  <c r="S319" i="19"/>
  <c r="S327" i="19"/>
  <c r="S335" i="19"/>
  <c r="S343" i="19"/>
  <c r="S351" i="19"/>
  <c r="S359" i="19"/>
  <c r="S367" i="19"/>
  <c r="S375" i="19"/>
  <c r="S383" i="19"/>
  <c r="S391" i="19"/>
  <c r="S399" i="19"/>
  <c r="S407" i="19"/>
  <c r="S88" i="19"/>
  <c r="S96" i="19"/>
  <c r="S104" i="19"/>
  <c r="S112" i="19"/>
  <c r="S120" i="19"/>
  <c r="S128" i="19"/>
  <c r="S136" i="19"/>
  <c r="S144" i="19"/>
  <c r="S152" i="19"/>
  <c r="S160" i="19"/>
  <c r="S168" i="19"/>
  <c r="S176" i="19"/>
  <c r="S184" i="19"/>
  <c r="S192" i="19"/>
  <c r="S200" i="19"/>
  <c r="S208" i="19"/>
  <c r="S216" i="19"/>
  <c r="S224" i="19"/>
  <c r="S232" i="19"/>
  <c r="S240" i="19"/>
  <c r="S248" i="19"/>
  <c r="S256" i="19"/>
  <c r="S264" i="19"/>
  <c r="S272" i="19"/>
  <c r="S280" i="19"/>
  <c r="S288" i="19"/>
  <c r="S296" i="19"/>
  <c r="S304" i="19"/>
  <c r="S312" i="19"/>
  <c r="S320" i="19"/>
  <c r="S328" i="19"/>
  <c r="S336" i="19"/>
  <c r="S344" i="19"/>
  <c r="S352" i="19"/>
  <c r="S360" i="19"/>
  <c r="S368" i="19"/>
  <c r="S376" i="19"/>
  <c r="S384" i="19"/>
  <c r="S392" i="19"/>
  <c r="S400" i="19"/>
  <c r="S408" i="19"/>
  <c r="S81" i="19"/>
  <c r="S89" i="19"/>
  <c r="S97" i="19"/>
  <c r="S105" i="19"/>
  <c r="S113" i="19"/>
  <c r="S121" i="19"/>
  <c r="S129" i="19"/>
  <c r="S137" i="19"/>
  <c r="S145" i="19"/>
  <c r="S153" i="19"/>
  <c r="S161" i="19"/>
  <c r="S169" i="19"/>
  <c r="S177" i="19"/>
  <c r="S185" i="19"/>
  <c r="S193" i="19"/>
  <c r="S201" i="19"/>
  <c r="S209" i="19"/>
  <c r="S217" i="19"/>
  <c r="S225" i="19"/>
  <c r="S233" i="19"/>
  <c r="S241" i="19"/>
  <c r="S249" i="19"/>
  <c r="S257" i="19"/>
  <c r="S265" i="19"/>
  <c r="S273" i="19"/>
  <c r="S281" i="19"/>
  <c r="S289" i="19"/>
  <c r="S297" i="19"/>
  <c r="S305" i="19"/>
  <c r="S313" i="19"/>
  <c r="S321" i="19"/>
  <c r="S329" i="19"/>
  <c r="S337" i="19"/>
  <c r="S345" i="19"/>
  <c r="S353" i="19"/>
  <c r="S361" i="19"/>
  <c r="S369" i="19"/>
  <c r="S377" i="19"/>
  <c r="S385" i="19"/>
  <c r="S393" i="19"/>
  <c r="S401" i="19"/>
  <c r="S409" i="19"/>
  <c r="S82" i="19"/>
  <c r="S90" i="19"/>
  <c r="S98" i="19"/>
  <c r="S106" i="19"/>
  <c r="S114" i="19"/>
  <c r="S122" i="19"/>
  <c r="S130" i="19"/>
  <c r="S138" i="19"/>
  <c r="S146" i="19"/>
  <c r="S154" i="19"/>
  <c r="S162" i="19"/>
  <c r="S170" i="19"/>
  <c r="S178" i="19"/>
  <c r="S186" i="19"/>
  <c r="S194" i="19"/>
  <c r="S202" i="19"/>
  <c r="S210" i="19"/>
  <c r="S218" i="19"/>
  <c r="S226" i="19"/>
  <c r="S234" i="19"/>
  <c r="S242" i="19"/>
  <c r="S250" i="19"/>
  <c r="S258" i="19"/>
  <c r="S266" i="19"/>
  <c r="S274" i="19"/>
  <c r="S282" i="19"/>
  <c r="S290" i="19"/>
  <c r="S298" i="19"/>
  <c r="S306" i="19"/>
  <c r="S314" i="19"/>
  <c r="S322" i="19"/>
  <c r="S330" i="19"/>
  <c r="S338" i="19"/>
  <c r="S346" i="19"/>
  <c r="S354" i="19"/>
  <c r="S362" i="19"/>
  <c r="S370" i="19"/>
  <c r="S378" i="19"/>
  <c r="S386" i="19"/>
  <c r="S394" i="19"/>
  <c r="S402" i="19"/>
  <c r="S410" i="19"/>
  <c r="S83" i="19"/>
  <c r="S91" i="19"/>
  <c r="S99" i="19"/>
  <c r="S107" i="19"/>
  <c r="S115" i="19"/>
  <c r="S123" i="19"/>
  <c r="S131" i="19"/>
  <c r="S139" i="19"/>
  <c r="S147" i="19"/>
  <c r="S155" i="19"/>
  <c r="S163" i="19"/>
  <c r="S171" i="19"/>
  <c r="S179" i="19"/>
  <c r="S187" i="19"/>
  <c r="S195" i="19"/>
  <c r="S203" i="19"/>
  <c r="S211" i="19"/>
  <c r="S219" i="19"/>
  <c r="S227" i="19"/>
  <c r="S235" i="19"/>
  <c r="S243" i="19"/>
  <c r="S251" i="19"/>
  <c r="S259" i="19"/>
  <c r="S267" i="19"/>
  <c r="S275" i="19"/>
  <c r="S283" i="19"/>
  <c r="S291" i="19"/>
  <c r="S299" i="19"/>
  <c r="S307" i="19"/>
  <c r="S315" i="19"/>
  <c r="S323" i="19"/>
  <c r="S331" i="19"/>
  <c r="S339" i="19"/>
  <c r="S347" i="19"/>
  <c r="S355" i="19"/>
  <c r="S363" i="19"/>
  <c r="S371" i="19"/>
  <c r="S379" i="19"/>
  <c r="S387" i="19"/>
  <c r="S395" i="19"/>
  <c r="S403" i="19"/>
  <c r="S411" i="19"/>
  <c r="S85" i="19"/>
  <c r="S93" i="19"/>
  <c r="S101" i="19"/>
  <c r="S109" i="19"/>
  <c r="S117" i="19"/>
  <c r="S125" i="19"/>
  <c r="S133" i="19"/>
  <c r="S141" i="19"/>
  <c r="S149" i="19"/>
  <c r="S157" i="19"/>
  <c r="S165" i="19"/>
  <c r="S173" i="19"/>
  <c r="S181" i="19"/>
  <c r="S189" i="19"/>
  <c r="S197" i="19"/>
  <c r="S205" i="19"/>
  <c r="S213" i="19"/>
  <c r="S221" i="19"/>
  <c r="S229" i="19"/>
  <c r="S237" i="19"/>
  <c r="S245" i="19"/>
  <c r="S253" i="19"/>
  <c r="S261" i="19"/>
  <c r="S269" i="19"/>
  <c r="S277" i="19"/>
  <c r="S285" i="19"/>
  <c r="S293" i="19"/>
  <c r="S301" i="19"/>
  <c r="S309" i="19"/>
  <c r="S317" i="19"/>
  <c r="S325" i="19"/>
  <c r="S333" i="19"/>
  <c r="S341" i="19"/>
  <c r="S349" i="19"/>
  <c r="S357" i="19"/>
  <c r="S365" i="19"/>
  <c r="S373" i="19"/>
  <c r="S381" i="19"/>
  <c r="S389" i="19"/>
  <c r="S397" i="19"/>
  <c r="S405" i="19"/>
  <c r="S413" i="19"/>
  <c r="S86" i="19"/>
  <c r="S94" i="19"/>
  <c r="S102" i="19"/>
  <c r="S110" i="19"/>
  <c r="S118" i="19"/>
  <c r="S126" i="19"/>
  <c r="S134" i="19"/>
  <c r="S142" i="19"/>
  <c r="S150" i="19"/>
  <c r="S158" i="19"/>
  <c r="S166" i="19"/>
  <c r="S174" i="19"/>
  <c r="S182" i="19"/>
  <c r="S190" i="19"/>
  <c r="S198" i="19"/>
  <c r="S206" i="19"/>
  <c r="S214" i="19"/>
  <c r="S222" i="19"/>
  <c r="S230" i="19"/>
  <c r="S238" i="19"/>
  <c r="S246" i="19"/>
  <c r="S254" i="19"/>
  <c r="S262" i="19"/>
  <c r="S270" i="19"/>
  <c r="S278" i="19"/>
  <c r="S286" i="19"/>
  <c r="S294" i="19"/>
  <c r="S302" i="19"/>
  <c r="S310" i="19"/>
  <c r="S318" i="19"/>
  <c r="S326" i="19"/>
  <c r="S334" i="19"/>
  <c r="S342" i="19"/>
  <c r="S350" i="19"/>
  <c r="S358" i="19"/>
  <c r="S366" i="19"/>
  <c r="S374" i="19"/>
  <c r="S382" i="19"/>
  <c r="S390" i="19"/>
  <c r="S398" i="19"/>
  <c r="S406" i="19"/>
  <c r="S84" i="19"/>
  <c r="S148" i="19"/>
  <c r="S212" i="19"/>
  <c r="S276" i="19"/>
  <c r="S340" i="19"/>
  <c r="S404" i="19"/>
  <c r="S92" i="19"/>
  <c r="S156" i="19"/>
  <c r="S220" i="19"/>
  <c r="S284" i="19"/>
  <c r="S348" i="19"/>
  <c r="S412" i="19"/>
  <c r="S100" i="19"/>
  <c r="S164" i="19"/>
  <c r="S228" i="19"/>
  <c r="S292" i="19"/>
  <c r="S356" i="19"/>
  <c r="S108" i="19"/>
  <c r="S172" i="19"/>
  <c r="S236" i="19"/>
  <c r="S300" i="19"/>
  <c r="S364" i="19"/>
  <c r="S116" i="19"/>
  <c r="S180" i="19"/>
  <c r="S244" i="19"/>
  <c r="S308" i="19"/>
  <c r="S372" i="19"/>
  <c r="S124" i="19"/>
  <c r="S188" i="19"/>
  <c r="S252" i="19"/>
  <c r="S316" i="19"/>
  <c r="S380" i="19"/>
  <c r="S132" i="19"/>
  <c r="S196" i="19"/>
  <c r="S260" i="19"/>
  <c r="S324" i="19"/>
  <c r="S388" i="19"/>
  <c r="S140" i="19"/>
  <c r="S204" i="19"/>
  <c r="S268" i="19"/>
  <c r="S332" i="19"/>
  <c r="S396" i="19"/>
  <c r="E34" i="19" l="1"/>
  <c r="G6" i="19"/>
  <c r="D6" i="19"/>
  <c r="Q11" i="19"/>
  <c r="E25" i="19"/>
  <c r="G25" i="19"/>
  <c r="Q12" i="19"/>
  <c r="D25" i="19"/>
  <c r="Q7" i="19"/>
  <c r="D12" i="19"/>
  <c r="D34" i="19"/>
  <c r="Q13" i="19"/>
  <c r="G34" i="19"/>
  <c r="Q9" i="19"/>
  <c r="Q10" i="19"/>
  <c r="E12" i="19"/>
  <c r="G12" i="19"/>
  <c r="E35" i="19"/>
  <c r="D50" i="19"/>
  <c r="G50" i="19"/>
  <c r="F50" i="19"/>
  <c r="E50" i="19"/>
  <c r="D53" i="19"/>
  <c r="G53" i="19"/>
  <c r="F53" i="19"/>
  <c r="E53" i="19"/>
  <c r="F18" i="19"/>
  <c r="G18" i="19"/>
  <c r="D18" i="19"/>
  <c r="E18" i="19"/>
  <c r="G35" i="19"/>
  <c r="G14" i="19"/>
  <c r="F14" i="19"/>
  <c r="E14" i="19"/>
  <c r="D14" i="19"/>
  <c r="E39" i="19"/>
  <c r="F39" i="19"/>
  <c r="G39" i="19"/>
  <c r="D39" i="19"/>
  <c r="E36" i="19"/>
  <c r="D36" i="19"/>
  <c r="G36" i="19"/>
  <c r="F36" i="19"/>
  <c r="E63" i="19"/>
  <c r="G63" i="19"/>
  <c r="F63" i="19"/>
  <c r="D63" i="19"/>
  <c r="D57" i="19"/>
  <c r="E57" i="19"/>
  <c r="G57" i="19"/>
  <c r="F57" i="19"/>
  <c r="G47" i="19"/>
  <c r="E47" i="19"/>
  <c r="F47" i="19"/>
  <c r="D47" i="19"/>
  <c r="E20" i="19"/>
  <c r="D20" i="19"/>
  <c r="G20" i="19"/>
  <c r="F20" i="19"/>
  <c r="D51" i="19"/>
  <c r="G51" i="19"/>
  <c r="F51" i="19"/>
  <c r="E51" i="19"/>
  <c r="E62" i="19"/>
  <c r="D62" i="19"/>
  <c r="G62" i="19"/>
  <c r="F62" i="19"/>
  <c r="G58" i="19"/>
  <c r="F58" i="19"/>
  <c r="D58" i="19"/>
  <c r="E58" i="19"/>
  <c r="G31" i="19"/>
  <c r="D31" i="19"/>
  <c r="E31" i="19"/>
  <c r="F31" i="19"/>
  <c r="E55" i="19"/>
  <c r="G55" i="19"/>
  <c r="F55" i="19"/>
  <c r="D55" i="19"/>
  <c r="E21" i="19"/>
  <c r="G21" i="19"/>
  <c r="F21" i="19"/>
  <c r="D21" i="19"/>
  <c r="E33" i="19"/>
  <c r="G33" i="19"/>
  <c r="D33" i="19"/>
  <c r="F33" i="19"/>
  <c r="E42" i="19"/>
  <c r="D42" i="19"/>
  <c r="G42" i="19"/>
  <c r="F42" i="19"/>
  <c r="B64" i="19"/>
  <c r="Q64" i="19" s="1"/>
  <c r="F28" i="19"/>
  <c r="E28" i="19"/>
  <c r="D28" i="19"/>
  <c r="G28" i="19"/>
  <c r="D13" i="19"/>
  <c r="E13" i="19"/>
  <c r="G13" i="19"/>
  <c r="F13" i="19"/>
  <c r="E10" i="19"/>
  <c r="D10" i="19"/>
  <c r="F10" i="19"/>
  <c r="G10" i="19"/>
  <c r="D11" i="19"/>
  <c r="F11" i="19"/>
  <c r="G11" i="19"/>
  <c r="E11" i="19"/>
  <c r="G54" i="19"/>
  <c r="F54" i="19"/>
  <c r="E54" i="19"/>
  <c r="D54" i="19"/>
  <c r="G40" i="19"/>
  <c r="F40" i="19"/>
  <c r="E40" i="19"/>
  <c r="D40" i="19"/>
  <c r="G23" i="19"/>
  <c r="F23" i="19"/>
  <c r="D23" i="19"/>
  <c r="E23" i="19"/>
  <c r="D61" i="19"/>
  <c r="F61" i="19"/>
  <c r="E61" i="19"/>
  <c r="G61" i="19"/>
  <c r="F64" i="19"/>
  <c r="D64" i="19"/>
  <c r="G64" i="19"/>
  <c r="E64" i="19"/>
  <c r="E32" i="19"/>
  <c r="G32" i="19"/>
  <c r="F32" i="19"/>
  <c r="D32" i="19"/>
  <c r="G60" i="19"/>
  <c r="F60" i="19"/>
  <c r="E60" i="19"/>
  <c r="D60" i="19"/>
  <c r="G24" i="19"/>
  <c r="F24" i="19"/>
  <c r="E24" i="19"/>
  <c r="D24" i="19"/>
  <c r="G45" i="19"/>
  <c r="F45" i="19"/>
  <c r="E45" i="19"/>
  <c r="D45" i="19"/>
  <c r="G19" i="19"/>
  <c r="F19" i="19"/>
  <c r="E19" i="19"/>
  <c r="D19" i="19"/>
  <c r="E16" i="19"/>
  <c r="D16" i="19"/>
  <c r="F16" i="19"/>
  <c r="G16" i="19"/>
  <c r="D41" i="19"/>
  <c r="E41" i="19"/>
  <c r="G41" i="19"/>
  <c r="F41" i="19"/>
  <c r="E46" i="19"/>
  <c r="D46" i="19"/>
  <c r="F46" i="19"/>
  <c r="G46" i="19"/>
  <c r="D17" i="19"/>
  <c r="E17" i="19"/>
  <c r="G17" i="19"/>
  <c r="F17" i="19"/>
  <c r="F15" i="19"/>
  <c r="E15" i="19"/>
  <c r="G15" i="19"/>
  <c r="D15" i="19"/>
  <c r="G9" i="19"/>
  <c r="F9" i="19"/>
  <c r="E9" i="19"/>
  <c r="D9" i="19"/>
  <c r="J6" i="19"/>
  <c r="Q6" i="19"/>
  <c r="P6" i="19" s="1"/>
  <c r="F22" i="19"/>
  <c r="D22" i="19"/>
  <c r="G22" i="19"/>
  <c r="E22" i="19"/>
  <c r="D38" i="19"/>
  <c r="G38" i="19"/>
  <c r="F38" i="19"/>
  <c r="E38" i="19"/>
  <c r="G49" i="19"/>
  <c r="F49" i="19"/>
  <c r="D49" i="19"/>
  <c r="E49" i="19"/>
  <c r="G52" i="19"/>
  <c r="E52" i="19"/>
  <c r="D52" i="19"/>
  <c r="F52" i="19"/>
  <c r="D37" i="19"/>
  <c r="G37" i="19"/>
  <c r="E37" i="19"/>
  <c r="F37" i="19"/>
  <c r="F6" i="19"/>
  <c r="E6" i="19"/>
  <c r="R67" i="18"/>
  <c r="C65" i="19" s="1"/>
  <c r="D43" i="19"/>
  <c r="F43" i="19"/>
  <c r="G43" i="19"/>
  <c r="E43" i="19"/>
  <c r="E30" i="19"/>
  <c r="G30" i="19"/>
  <c r="D30" i="19"/>
  <c r="F30" i="19"/>
  <c r="D59" i="19"/>
  <c r="F59" i="19"/>
  <c r="E59" i="19"/>
  <c r="G59" i="19"/>
  <c r="E26" i="19"/>
  <c r="D26" i="19"/>
  <c r="G26" i="19"/>
  <c r="F26" i="19"/>
  <c r="G7" i="19"/>
  <c r="E7" i="19"/>
  <c r="F7" i="19"/>
  <c r="D7" i="19"/>
  <c r="D27" i="19"/>
  <c r="G27" i="19"/>
  <c r="F27" i="19"/>
  <c r="E27" i="19"/>
  <c r="G8" i="19"/>
  <c r="F8" i="19"/>
  <c r="E8" i="19"/>
  <c r="D8" i="19"/>
  <c r="F44" i="19"/>
  <c r="G44" i="19"/>
  <c r="E44" i="19"/>
  <c r="D44" i="19"/>
  <c r="D29" i="19"/>
  <c r="F29" i="19"/>
  <c r="E29" i="19"/>
  <c r="G29" i="19"/>
  <c r="G56" i="19"/>
  <c r="E56" i="19"/>
  <c r="D56" i="19"/>
  <c r="F56" i="19"/>
  <c r="E48" i="19"/>
  <c r="F48" i="19"/>
  <c r="G48" i="19"/>
  <c r="D48" i="19"/>
  <c r="Y46" i="21"/>
  <c r="M47" i="32" s="1"/>
  <c r="P7" i="19" l="1"/>
  <c r="J7" i="19"/>
  <c r="J8" i="19" s="1"/>
  <c r="J9" i="19" s="1"/>
  <c r="J10" i="19" s="1"/>
  <c r="J11" i="19" s="1"/>
  <c r="J12" i="19" s="1"/>
  <c r="J13" i="19" s="1"/>
  <c r="J14" i="19" s="1"/>
  <c r="J15" i="19" s="1"/>
  <c r="J16" i="19" s="1"/>
  <c r="J17" i="19" s="1"/>
  <c r="J18" i="19" s="1"/>
  <c r="J19" i="19" s="1"/>
  <c r="J20" i="19" s="1"/>
  <c r="J21" i="19" s="1"/>
  <c r="J22" i="19" s="1"/>
  <c r="J23" i="19" s="1"/>
  <c r="J24" i="19" s="1"/>
  <c r="J25" i="19" s="1"/>
  <c r="J26" i="19" s="1"/>
  <c r="J27" i="19" s="1"/>
  <c r="J28" i="19" s="1"/>
  <c r="J29" i="19" s="1"/>
  <c r="J30" i="19" s="1"/>
  <c r="J31" i="19" s="1"/>
  <c r="J32" i="19" s="1"/>
  <c r="J33" i="19" s="1"/>
  <c r="J34" i="19" s="1"/>
  <c r="J35" i="19" s="1"/>
  <c r="J36" i="19" s="1"/>
  <c r="J37" i="19" s="1"/>
  <c r="J38" i="19" s="1"/>
  <c r="J39" i="19" s="1"/>
  <c r="J40" i="19" s="1"/>
  <c r="J41" i="19" s="1"/>
  <c r="J42" i="19" s="1"/>
  <c r="J43" i="19" s="1"/>
  <c r="J44" i="19" s="1"/>
  <c r="J45" i="19" s="1"/>
  <c r="J46" i="19" s="1"/>
  <c r="J47" i="19" s="1"/>
  <c r="J48" i="19" s="1"/>
  <c r="J49" i="19" s="1"/>
  <c r="J50" i="19" s="1"/>
  <c r="J51" i="19" s="1"/>
  <c r="J52" i="19" s="1"/>
  <c r="J53" i="19" s="1"/>
  <c r="J54" i="19" s="1"/>
  <c r="J55" i="19" s="1"/>
  <c r="J56" i="19" s="1"/>
  <c r="J57" i="19" s="1"/>
  <c r="J58" i="19" s="1"/>
  <c r="J59" i="19" s="1"/>
  <c r="J60" i="19" s="1"/>
  <c r="J61" i="19" s="1"/>
  <c r="J62" i="19" s="1"/>
  <c r="J63" i="19" s="1"/>
  <c r="J64" i="19" s="1"/>
  <c r="R68" i="18"/>
  <c r="C66" i="19" s="1"/>
  <c r="G65" i="19"/>
  <c r="D65" i="19"/>
  <c r="F65" i="19"/>
  <c r="E65" i="19"/>
  <c r="B65" i="19"/>
  <c r="Q65" i="19" s="1"/>
  <c r="AQ3" i="14"/>
  <c r="AQ4" i="14"/>
  <c r="AQ5" i="14"/>
  <c r="AQ6" i="14"/>
  <c r="AQ7" i="14"/>
  <c r="AQ8" i="14"/>
  <c r="AQ9" i="14"/>
  <c r="AQ10" i="14"/>
  <c r="AQ11" i="14"/>
  <c r="AQ12" i="14"/>
  <c r="AQ13" i="14"/>
  <c r="AQ14" i="14"/>
  <c r="AQ15" i="14"/>
  <c r="AQ16" i="14"/>
  <c r="AQ17" i="14"/>
  <c r="AQ18" i="14"/>
  <c r="AQ19" i="14"/>
  <c r="AQ20" i="14"/>
  <c r="AQ21" i="14"/>
  <c r="AQ22" i="14"/>
  <c r="AQ23" i="14"/>
  <c r="AQ24" i="14"/>
  <c r="AQ25" i="14"/>
  <c r="AQ26" i="14"/>
  <c r="AQ27" i="14"/>
  <c r="AQ28" i="14"/>
  <c r="AQ29" i="14"/>
  <c r="AQ30" i="14"/>
  <c r="AQ31" i="14"/>
  <c r="AQ32" i="14"/>
  <c r="AQ33" i="14"/>
  <c r="AQ34" i="14"/>
  <c r="AQ35" i="14"/>
  <c r="AQ36" i="14"/>
  <c r="AQ37" i="14"/>
  <c r="AQ38" i="14"/>
  <c r="AQ39" i="14"/>
  <c r="AQ40" i="14"/>
  <c r="AQ41" i="14"/>
  <c r="AQ42" i="14"/>
  <c r="AQ43" i="14"/>
  <c r="AQ44" i="14"/>
  <c r="AQ45" i="14"/>
  <c r="AQ46" i="14"/>
  <c r="AQ47" i="14"/>
  <c r="AQ48" i="14"/>
  <c r="AQ49" i="14"/>
  <c r="AQ50" i="14"/>
  <c r="AQ51" i="14"/>
  <c r="AQ52" i="14"/>
  <c r="AQ53" i="14"/>
  <c r="AQ54" i="14"/>
  <c r="AQ55" i="14"/>
  <c r="AQ56" i="14"/>
  <c r="AQ57" i="14"/>
  <c r="AQ58" i="14"/>
  <c r="AQ59" i="14"/>
  <c r="AQ60" i="14"/>
  <c r="AQ61" i="14"/>
  <c r="AQ62" i="14"/>
  <c r="AQ63" i="14"/>
  <c r="AQ64" i="14"/>
  <c r="AQ65" i="14"/>
  <c r="AQ66" i="14"/>
  <c r="AQ67" i="14"/>
  <c r="AQ68" i="14"/>
  <c r="AQ69" i="14"/>
  <c r="AQ70" i="14"/>
  <c r="AQ71" i="14"/>
  <c r="AQ72" i="14"/>
  <c r="AQ73" i="14"/>
  <c r="AQ74" i="14"/>
  <c r="AQ75" i="14"/>
  <c r="AQ76" i="14"/>
  <c r="AQ77" i="14"/>
  <c r="AQ78" i="14"/>
  <c r="AQ79" i="14"/>
  <c r="AQ80" i="14"/>
  <c r="AQ81" i="14"/>
  <c r="AQ82" i="14"/>
  <c r="AQ83" i="14"/>
  <c r="AQ84" i="14"/>
  <c r="AQ85" i="14"/>
  <c r="AQ86" i="14"/>
  <c r="AQ87" i="14"/>
  <c r="AQ88" i="14"/>
  <c r="AQ89" i="14"/>
  <c r="AQ90" i="14"/>
  <c r="AQ91" i="14"/>
  <c r="AQ92" i="14"/>
  <c r="AQ93" i="14"/>
  <c r="AQ94" i="14"/>
  <c r="AQ95" i="14"/>
  <c r="AQ96" i="14"/>
  <c r="AQ97" i="14"/>
  <c r="AQ98" i="14"/>
  <c r="AQ99" i="14"/>
  <c r="AQ100" i="14"/>
  <c r="AQ101" i="14"/>
  <c r="AQ102" i="14"/>
  <c r="AQ103" i="14"/>
  <c r="AQ104" i="14"/>
  <c r="AQ105" i="14"/>
  <c r="AQ106" i="14"/>
  <c r="AQ107" i="14"/>
  <c r="AQ108" i="14"/>
  <c r="AQ109" i="14"/>
  <c r="AQ110" i="14"/>
  <c r="AQ111" i="14"/>
  <c r="AQ112" i="14"/>
  <c r="AQ113" i="14"/>
  <c r="AQ114" i="14"/>
  <c r="AQ115" i="14"/>
  <c r="AQ116" i="14"/>
  <c r="AQ117" i="14"/>
  <c r="AQ118" i="14"/>
  <c r="AQ119" i="14"/>
  <c r="AQ120" i="14"/>
  <c r="AQ121" i="14"/>
  <c r="AQ122" i="14"/>
  <c r="AQ123" i="14"/>
  <c r="AQ124" i="14"/>
  <c r="AQ125" i="14"/>
  <c r="AQ126" i="14"/>
  <c r="AQ127" i="14"/>
  <c r="AQ128" i="14"/>
  <c r="AQ129" i="14"/>
  <c r="AQ130" i="14"/>
  <c r="AQ131" i="14"/>
  <c r="AQ132" i="14"/>
  <c r="AQ133" i="14"/>
  <c r="AQ134" i="14"/>
  <c r="AQ135" i="14"/>
  <c r="AQ136" i="14"/>
  <c r="AQ137" i="14"/>
  <c r="AQ138" i="14"/>
  <c r="AQ139" i="14"/>
  <c r="AQ140" i="14"/>
  <c r="AQ141" i="14"/>
  <c r="AQ142" i="14"/>
  <c r="AQ143" i="14"/>
  <c r="AQ144" i="14"/>
  <c r="AQ145" i="14"/>
  <c r="AQ146" i="14"/>
  <c r="AQ147" i="14"/>
  <c r="AQ148" i="14"/>
  <c r="AQ149" i="14"/>
  <c r="AQ150" i="14"/>
  <c r="AQ151" i="14"/>
  <c r="AQ152" i="14"/>
  <c r="AQ153" i="14"/>
  <c r="AQ154" i="14"/>
  <c r="AQ155" i="14"/>
  <c r="AQ156" i="14"/>
  <c r="AQ157" i="14"/>
  <c r="AQ158" i="14"/>
  <c r="AQ159" i="14"/>
  <c r="AQ160" i="14"/>
  <c r="AQ161" i="14"/>
  <c r="AQ162" i="14"/>
  <c r="AQ163" i="14"/>
  <c r="AQ164" i="14"/>
  <c r="AQ165" i="14"/>
  <c r="AQ166" i="14"/>
  <c r="AQ167" i="14"/>
  <c r="AQ168" i="14"/>
  <c r="AQ169" i="14"/>
  <c r="AQ170" i="14"/>
  <c r="AQ171" i="14"/>
  <c r="AQ172" i="14"/>
  <c r="AQ173" i="14"/>
  <c r="AQ174" i="14"/>
  <c r="AQ175" i="14"/>
  <c r="AQ176" i="14"/>
  <c r="AQ177" i="14"/>
  <c r="AQ178" i="14"/>
  <c r="AQ179" i="14"/>
  <c r="AQ180" i="14"/>
  <c r="AQ181" i="14"/>
  <c r="AQ182" i="14"/>
  <c r="AQ183" i="14"/>
  <c r="AQ184" i="14"/>
  <c r="AQ185" i="14"/>
  <c r="AQ186" i="14"/>
  <c r="AQ187" i="14"/>
  <c r="AQ188" i="14"/>
  <c r="AQ189" i="14"/>
  <c r="AQ190" i="14"/>
  <c r="AQ191" i="14"/>
  <c r="AQ192" i="14"/>
  <c r="AQ193" i="14"/>
  <c r="AQ194" i="14"/>
  <c r="AQ195" i="14"/>
  <c r="AQ196" i="14"/>
  <c r="AQ197" i="14"/>
  <c r="AQ198" i="14"/>
  <c r="AQ199" i="14"/>
  <c r="AQ200" i="14"/>
  <c r="AQ201" i="14"/>
  <c r="AQ202" i="14"/>
  <c r="AQ203" i="14"/>
  <c r="AQ204" i="14"/>
  <c r="AQ205" i="14"/>
  <c r="AQ206" i="14"/>
  <c r="AQ207" i="14"/>
  <c r="AQ208" i="14"/>
  <c r="AQ209" i="14"/>
  <c r="AQ210" i="14"/>
  <c r="AQ211" i="14"/>
  <c r="AQ212" i="14"/>
  <c r="AQ213" i="14"/>
  <c r="AQ214" i="14"/>
  <c r="AQ215" i="14"/>
  <c r="AQ216" i="14"/>
  <c r="AQ217" i="14"/>
  <c r="AQ218" i="14"/>
  <c r="AQ219" i="14"/>
  <c r="AQ220" i="14"/>
  <c r="AQ221" i="14"/>
  <c r="AQ222" i="14"/>
  <c r="AQ223" i="14"/>
  <c r="AQ224" i="14"/>
  <c r="AQ225" i="14"/>
  <c r="AQ226" i="14"/>
  <c r="AQ227" i="14"/>
  <c r="AQ228" i="14"/>
  <c r="AQ229" i="14"/>
  <c r="AQ230" i="14"/>
  <c r="AQ231" i="14"/>
  <c r="AQ232" i="14"/>
  <c r="AQ233" i="14"/>
  <c r="AQ234" i="14"/>
  <c r="AQ235" i="14"/>
  <c r="AQ236" i="14"/>
  <c r="AQ237" i="14"/>
  <c r="AQ238" i="14"/>
  <c r="AQ239" i="14"/>
  <c r="AQ240" i="14"/>
  <c r="AQ241" i="14"/>
  <c r="AQ242" i="14"/>
  <c r="AQ243" i="14"/>
  <c r="AQ244" i="14"/>
  <c r="AQ245" i="14"/>
  <c r="AQ246" i="14"/>
  <c r="AQ247" i="14"/>
  <c r="AQ248" i="14"/>
  <c r="AQ249" i="14"/>
  <c r="AQ250" i="14"/>
  <c r="AQ251" i="14"/>
  <c r="AQ252" i="14"/>
  <c r="AQ253" i="14"/>
  <c r="AQ254" i="14"/>
  <c r="AQ255" i="14"/>
  <c r="AQ256" i="14"/>
  <c r="AQ257" i="14"/>
  <c r="AQ258" i="14"/>
  <c r="AQ259" i="14"/>
  <c r="AQ260" i="14"/>
  <c r="AQ261" i="14"/>
  <c r="AQ262" i="14"/>
  <c r="AQ263" i="14"/>
  <c r="AQ264" i="14"/>
  <c r="AQ265" i="14"/>
  <c r="AQ266" i="14"/>
  <c r="AQ267" i="14"/>
  <c r="AQ268" i="14"/>
  <c r="AQ269" i="14"/>
  <c r="AQ270" i="14"/>
  <c r="AQ271" i="14"/>
  <c r="AQ272" i="14"/>
  <c r="AQ273" i="14"/>
  <c r="AQ274" i="14"/>
  <c r="AQ275" i="14"/>
  <c r="AQ276" i="14"/>
  <c r="AQ277" i="14"/>
  <c r="AQ278" i="14"/>
  <c r="AQ279" i="14"/>
  <c r="AQ280" i="14"/>
  <c r="AQ281" i="14"/>
  <c r="AQ282" i="14"/>
  <c r="AQ283" i="14"/>
  <c r="AQ284" i="14"/>
  <c r="AQ285" i="14"/>
  <c r="AQ286" i="14"/>
  <c r="AQ287" i="14"/>
  <c r="AQ288" i="14"/>
  <c r="AQ289" i="14"/>
  <c r="AQ290" i="14"/>
  <c r="AQ291" i="14"/>
  <c r="AQ292" i="14"/>
  <c r="AQ293" i="14"/>
  <c r="AQ294" i="14"/>
  <c r="AQ295" i="14"/>
  <c r="AQ296" i="14"/>
  <c r="AQ297" i="14"/>
  <c r="AQ298" i="14"/>
  <c r="AQ299" i="14"/>
  <c r="AQ300" i="14"/>
  <c r="AQ301" i="14"/>
  <c r="AQ302" i="14"/>
  <c r="AQ303" i="14"/>
  <c r="AQ304" i="14"/>
  <c r="AQ305" i="14"/>
  <c r="AQ306" i="14"/>
  <c r="AQ307" i="14"/>
  <c r="AQ308" i="14"/>
  <c r="AQ309" i="14"/>
  <c r="AQ310" i="14"/>
  <c r="AQ311" i="14"/>
  <c r="AQ312" i="14"/>
  <c r="AQ313" i="14"/>
  <c r="AQ314" i="14"/>
  <c r="AQ315" i="14"/>
  <c r="AQ316" i="14"/>
  <c r="AQ317" i="14"/>
  <c r="AQ318" i="14"/>
  <c r="AQ319" i="14"/>
  <c r="AQ320" i="14"/>
  <c r="AQ321" i="14"/>
  <c r="AQ322" i="14"/>
  <c r="AQ323" i="14"/>
  <c r="AQ324" i="14"/>
  <c r="AQ325" i="14"/>
  <c r="AQ326" i="14"/>
  <c r="AQ327" i="14"/>
  <c r="AQ328" i="14"/>
  <c r="AQ329" i="14"/>
  <c r="AQ330" i="14"/>
  <c r="AQ331" i="14"/>
  <c r="AQ332" i="14"/>
  <c r="AQ333" i="14"/>
  <c r="AQ334" i="14"/>
  <c r="AQ335" i="14"/>
  <c r="AQ336" i="14"/>
  <c r="AQ337" i="14"/>
  <c r="AQ338" i="14"/>
  <c r="AQ339" i="14"/>
  <c r="AQ340" i="14"/>
  <c r="AQ341" i="14"/>
  <c r="AQ342" i="14"/>
  <c r="AQ343" i="14"/>
  <c r="AQ344" i="14"/>
  <c r="AQ345" i="14"/>
  <c r="AQ346" i="14"/>
  <c r="AQ347" i="14"/>
  <c r="AQ348" i="14"/>
  <c r="AQ349" i="14"/>
  <c r="AQ350" i="14"/>
  <c r="AQ351" i="14"/>
  <c r="AQ352" i="14"/>
  <c r="AQ353" i="14"/>
  <c r="AQ354" i="14"/>
  <c r="AQ355" i="14"/>
  <c r="AQ356" i="14"/>
  <c r="AQ357" i="14"/>
  <c r="AQ358" i="14"/>
  <c r="AQ359" i="14"/>
  <c r="AQ360" i="14"/>
  <c r="AQ361" i="14"/>
  <c r="AQ362" i="14"/>
  <c r="AQ363" i="14"/>
  <c r="AQ364" i="14"/>
  <c r="AQ365" i="14"/>
  <c r="AQ366" i="14"/>
  <c r="AQ367" i="14"/>
  <c r="AQ368" i="14"/>
  <c r="AQ369" i="14"/>
  <c r="AQ370" i="14"/>
  <c r="AQ371" i="14"/>
  <c r="AQ372" i="14"/>
  <c r="AQ373" i="14"/>
  <c r="AQ374" i="14"/>
  <c r="AQ375" i="14"/>
  <c r="AQ376" i="14"/>
  <c r="AQ377" i="14"/>
  <c r="AQ378" i="14"/>
  <c r="AQ379" i="14"/>
  <c r="AQ380" i="14"/>
  <c r="AQ381" i="14"/>
  <c r="AQ382" i="14"/>
  <c r="AQ383" i="14"/>
  <c r="AQ384" i="14"/>
  <c r="AQ385" i="14"/>
  <c r="AQ386" i="14"/>
  <c r="AQ387" i="14"/>
  <c r="AQ388" i="14"/>
  <c r="AQ389" i="14"/>
  <c r="AQ390" i="14"/>
  <c r="AQ391" i="14"/>
  <c r="AQ392" i="14"/>
  <c r="AQ393" i="14"/>
  <c r="AQ394" i="14"/>
  <c r="AQ395" i="14"/>
  <c r="AQ396" i="14"/>
  <c r="AQ397" i="14"/>
  <c r="AQ398" i="14"/>
  <c r="AQ399" i="14"/>
  <c r="AQ400" i="14"/>
  <c r="AQ401" i="14"/>
  <c r="AQ402" i="14"/>
  <c r="AQ403" i="14"/>
  <c r="AQ404" i="14"/>
  <c r="AQ405" i="14"/>
  <c r="AQ406" i="14"/>
  <c r="AQ407" i="14"/>
  <c r="AQ2" i="14"/>
  <c r="AP3" i="14"/>
  <c r="AP4" i="14"/>
  <c r="AX388" i="11" s="1"/>
  <c r="AP5" i="14"/>
  <c r="AX385" i="11" s="1"/>
  <c r="AP6" i="14"/>
  <c r="AP7" i="14"/>
  <c r="AX387" i="11" s="1"/>
  <c r="AP8" i="14"/>
  <c r="AX384" i="11" s="1"/>
  <c r="AP9" i="14"/>
  <c r="AX386" i="11" s="1"/>
  <c r="AP10" i="14"/>
  <c r="AX389" i="11" s="1"/>
  <c r="AP11" i="14"/>
  <c r="AP12" i="14"/>
  <c r="AX325" i="11" s="1"/>
  <c r="AP13" i="14"/>
  <c r="AX42" i="11" s="1"/>
  <c r="AP14" i="14"/>
  <c r="AP15" i="14"/>
  <c r="AP16" i="14"/>
  <c r="AX379" i="11" s="1"/>
  <c r="AP17" i="14"/>
  <c r="AX45" i="11" s="1"/>
  <c r="AP18" i="14"/>
  <c r="AX46" i="11" s="1"/>
  <c r="AP19" i="14"/>
  <c r="AX47" i="11" s="1"/>
  <c r="AP20" i="14"/>
  <c r="AX380" i="11" s="1"/>
  <c r="AP21" i="14"/>
  <c r="AX356" i="11" s="1"/>
  <c r="AP22" i="14"/>
  <c r="AX2" i="11" s="1"/>
  <c r="AP23" i="14"/>
  <c r="AX3" i="11" s="1"/>
  <c r="AP24" i="14"/>
  <c r="AX293" i="11" s="1"/>
  <c r="AP25" i="14"/>
  <c r="AX4" i="11" s="1"/>
  <c r="AP26" i="14"/>
  <c r="AX5" i="11" s="1"/>
  <c r="AP27" i="14"/>
  <c r="AP28" i="14"/>
  <c r="AX7" i="11" s="1"/>
  <c r="AP29" i="14"/>
  <c r="AX8" i="11" s="1"/>
  <c r="AP30" i="14"/>
  <c r="AP31" i="14"/>
  <c r="AP32" i="14"/>
  <c r="AX10" i="11" s="1"/>
  <c r="AP33" i="14"/>
  <c r="AX11" i="11" s="1"/>
  <c r="AP34" i="14"/>
  <c r="AX333" i="11" s="1"/>
  <c r="AP35" i="14"/>
  <c r="AP36" i="14"/>
  <c r="AX13" i="11" s="1"/>
  <c r="AP37" i="14"/>
  <c r="AX14" i="11" s="1"/>
  <c r="AP38" i="14"/>
  <c r="AX400" i="11" s="1"/>
  <c r="AP39" i="14"/>
  <c r="AX15" i="11" s="1"/>
  <c r="AP40" i="14"/>
  <c r="AX16" i="11" s="1"/>
  <c r="AP41" i="14"/>
  <c r="AP42" i="14"/>
  <c r="AX18" i="11" s="1"/>
  <c r="AP43" i="14"/>
  <c r="AP44" i="14"/>
  <c r="AX20" i="11" s="1"/>
  <c r="AP45" i="14"/>
  <c r="AX402" i="11" s="1"/>
  <c r="AP46" i="14"/>
  <c r="AX334" i="11" s="1"/>
  <c r="AP47" i="14"/>
  <c r="AX23" i="11" s="1"/>
  <c r="AP48" i="14"/>
  <c r="AX24" i="11" s="1"/>
  <c r="AP49" i="14"/>
  <c r="AX25" i="11" s="1"/>
  <c r="AP50" i="14"/>
  <c r="AX26" i="11" s="1"/>
  <c r="AP51" i="14"/>
  <c r="AP52" i="14"/>
  <c r="AX29" i="11" s="1"/>
  <c r="AP53" i="14"/>
  <c r="AX399" i="11" s="1"/>
  <c r="AP54" i="14"/>
  <c r="AP55" i="14"/>
  <c r="AP56" i="14"/>
  <c r="AX298" i="11" s="1"/>
  <c r="AP57" i="14"/>
  <c r="AP58" i="14"/>
  <c r="AX30" i="11" s="1"/>
  <c r="AP59" i="14"/>
  <c r="AP60" i="14"/>
  <c r="AX36" i="11" s="1"/>
  <c r="AP61" i="14"/>
  <c r="AX37" i="11" s="1"/>
  <c r="AP62" i="14"/>
  <c r="AX38" i="11" s="1"/>
  <c r="AP63" i="14"/>
  <c r="AX39" i="11" s="1"/>
  <c r="AP64" i="14"/>
  <c r="AX40" i="11" s="1"/>
  <c r="AP65" i="14"/>
  <c r="AX48" i="11" s="1"/>
  <c r="AP66" i="14"/>
  <c r="AP67" i="14"/>
  <c r="AP68" i="14"/>
  <c r="AX51" i="11" s="1"/>
  <c r="AP69" i="14"/>
  <c r="AX52" i="11" s="1"/>
  <c r="AP70" i="14"/>
  <c r="AP71" i="14"/>
  <c r="AX53" i="11" s="1"/>
  <c r="AP72" i="14"/>
  <c r="AX54" i="11" s="1"/>
  <c r="AP73" i="14"/>
  <c r="AX55" i="11" s="1"/>
  <c r="AP74" i="14"/>
  <c r="AX56" i="11" s="1"/>
  <c r="AP75" i="14"/>
  <c r="AP76" i="14"/>
  <c r="AX58" i="11" s="1"/>
  <c r="AP77" i="14"/>
  <c r="AX59" i="11" s="1"/>
  <c r="AP78" i="14"/>
  <c r="AP79" i="14"/>
  <c r="AP80" i="14"/>
  <c r="AX64" i="11" s="1"/>
  <c r="AP81" i="14"/>
  <c r="AX65" i="11" s="1"/>
  <c r="AP82" i="14"/>
  <c r="AX66" i="11" s="1"/>
  <c r="AP83" i="14"/>
  <c r="AX67" i="11" s="1"/>
  <c r="AP84" i="14"/>
  <c r="AX68" i="11" s="1"/>
  <c r="AP85" i="14"/>
  <c r="AX69" i="11" s="1"/>
  <c r="AP86" i="14"/>
  <c r="AX70" i="11" s="1"/>
  <c r="AP87" i="14"/>
  <c r="AX71" i="11" s="1"/>
  <c r="AP88" i="14"/>
  <c r="AX72" i="11" s="1"/>
  <c r="AP89" i="14"/>
  <c r="AX297" i="11" s="1"/>
  <c r="AP90" i="14"/>
  <c r="AX73" i="11" s="1"/>
  <c r="AP91" i="14"/>
  <c r="AP92" i="14"/>
  <c r="AX302" i="11" s="1"/>
  <c r="AP93" i="14"/>
  <c r="AX299" i="11" s="1"/>
  <c r="AP94" i="14"/>
  <c r="AP95" i="14"/>
  <c r="AP96" i="14"/>
  <c r="AX77" i="11" s="1"/>
  <c r="AP97" i="14"/>
  <c r="AX374" i="11" s="1"/>
  <c r="AP98" i="14"/>
  <c r="AX364" i="11" s="1"/>
  <c r="AP99" i="14"/>
  <c r="AP100" i="14"/>
  <c r="AX79" i="11" s="1"/>
  <c r="AP101" i="14"/>
  <c r="AX80" i="11" s="1"/>
  <c r="AP102" i="14"/>
  <c r="AX81" i="11" s="1"/>
  <c r="AP103" i="14"/>
  <c r="AX82" i="11" s="1"/>
  <c r="AP104" i="14"/>
  <c r="AX83" i="11" s="1"/>
  <c r="AP105" i="14"/>
  <c r="AP106" i="14"/>
  <c r="AX85" i="11" s="1"/>
  <c r="AP107" i="14"/>
  <c r="AP108" i="14"/>
  <c r="AX87" i="11" s="1"/>
  <c r="AP109" i="14"/>
  <c r="AX89" i="11" s="1"/>
  <c r="AP110" i="14"/>
  <c r="AX90" i="11" s="1"/>
  <c r="AP111" i="14"/>
  <c r="AX91" i="11" s="1"/>
  <c r="AP112" i="14"/>
  <c r="AX395" i="11" s="1"/>
  <c r="AP113" i="14"/>
  <c r="AX351" i="11" s="1"/>
  <c r="AP114" i="14"/>
  <c r="AX92" i="11" s="1"/>
  <c r="AP115" i="14"/>
  <c r="AP116" i="14"/>
  <c r="AX328" i="11" s="1"/>
  <c r="AP117" i="14"/>
  <c r="AX94" i="11" s="1"/>
  <c r="AP118" i="14"/>
  <c r="AP119" i="14"/>
  <c r="AP120" i="14"/>
  <c r="AX352" i="11" s="1"/>
  <c r="AP121" i="14"/>
  <c r="AP122" i="14"/>
  <c r="AX97" i="11" s="1"/>
  <c r="AP123" i="14"/>
  <c r="AP124" i="14"/>
  <c r="AX203" i="11" s="1"/>
  <c r="AP125" i="14"/>
  <c r="AX128" i="11" s="1"/>
  <c r="AP126" i="14"/>
  <c r="AX129" i="11" s="1"/>
  <c r="AP127" i="14"/>
  <c r="AX98" i="11" s="1"/>
  <c r="AP128" i="14"/>
  <c r="AX99" i="11" s="1"/>
  <c r="AP129" i="14"/>
  <c r="AX100" i="11" s="1"/>
  <c r="AP130" i="14"/>
  <c r="AP131" i="14"/>
  <c r="AP132" i="14"/>
  <c r="AX103" i="11" s="1"/>
  <c r="AP133" i="14"/>
  <c r="AX104" i="11" s="1"/>
  <c r="AP134" i="14"/>
  <c r="AP135" i="14"/>
  <c r="AX105" i="11" s="1"/>
  <c r="AP136" i="14"/>
  <c r="AX106" i="11" s="1"/>
  <c r="AP137" i="14"/>
  <c r="AX107" i="11" s="1"/>
  <c r="AP138" i="14"/>
  <c r="AX108" i="11" s="1"/>
  <c r="AP139" i="14"/>
  <c r="AP140" i="14"/>
  <c r="AX109" i="11" s="1"/>
  <c r="AP141" i="14"/>
  <c r="AX110" i="11" s="1"/>
  <c r="AP142" i="14"/>
  <c r="AP143" i="14"/>
  <c r="AX112" i="11" s="1"/>
  <c r="AP144" i="14"/>
  <c r="AX113" i="11" s="1"/>
  <c r="AP145" i="14"/>
  <c r="AX114" i="11" s="1"/>
  <c r="AP146" i="14"/>
  <c r="AX115" i="11" s="1"/>
  <c r="AP147" i="14"/>
  <c r="AX116" i="11" s="1"/>
  <c r="AP148" i="14"/>
  <c r="AX360" i="11" s="1"/>
  <c r="AP149" i="14"/>
  <c r="AX117" i="11" s="1"/>
  <c r="AP150" i="14"/>
  <c r="AX118" i="11" s="1"/>
  <c r="AP151" i="14"/>
  <c r="AX119" i="11" s="1"/>
  <c r="AP152" i="14"/>
  <c r="AX362" i="11" s="1"/>
  <c r="AP153" i="14"/>
  <c r="AX120" i="11" s="1"/>
  <c r="AP154" i="14"/>
  <c r="AX121" i="11" s="1"/>
  <c r="AP155" i="14"/>
  <c r="AP156" i="14"/>
  <c r="AX123" i="11" s="1"/>
  <c r="AP157" i="14"/>
  <c r="AX124" i="11" s="1"/>
  <c r="AP158" i="14"/>
  <c r="AP159" i="14"/>
  <c r="AX126" i="11" s="1"/>
  <c r="AP160" i="14"/>
  <c r="AX357" i="11" s="1"/>
  <c r="AP161" i="14"/>
  <c r="AX127" i="11" s="1"/>
  <c r="AP162" i="14"/>
  <c r="AX130" i="11" s="1"/>
  <c r="AP163" i="14"/>
  <c r="AP164" i="14"/>
  <c r="AX134" i="11" s="1"/>
  <c r="AP165" i="14"/>
  <c r="AX135" i="11" s="1"/>
  <c r="AP166" i="14"/>
  <c r="AX137" i="11" s="1"/>
  <c r="AP167" i="14"/>
  <c r="AX138" i="11" s="1"/>
  <c r="AP168" i="14"/>
  <c r="AX307" i="11" s="1"/>
  <c r="AP169" i="14"/>
  <c r="AP170" i="14"/>
  <c r="AX327" i="11" s="1"/>
  <c r="AP171" i="14"/>
  <c r="AP172" i="14"/>
  <c r="AX340" i="11" s="1"/>
  <c r="AP173" i="14"/>
  <c r="AX392" i="11" s="1"/>
  <c r="AP174" i="14"/>
  <c r="AX394" i="11" s="1"/>
  <c r="AP175" i="14"/>
  <c r="AP176" i="14"/>
  <c r="AX341" i="11" s="1"/>
  <c r="AP177" i="14"/>
  <c r="AX342" i="11" s="1"/>
  <c r="AP178" i="14"/>
  <c r="AX373" i="11" s="1"/>
  <c r="AP179" i="14"/>
  <c r="AP180" i="14"/>
  <c r="AX344" i="11" s="1"/>
  <c r="AP181" i="14"/>
  <c r="AX345" i="11" s="1"/>
  <c r="AP182" i="14"/>
  <c r="AP183" i="14"/>
  <c r="AX346" i="11" s="1"/>
  <c r="AP184" i="14"/>
  <c r="AX353" i="11" s="1"/>
  <c r="AP185" i="14"/>
  <c r="AP186" i="14"/>
  <c r="AX347" i="11" s="1"/>
  <c r="AP187" i="14"/>
  <c r="AP188" i="14"/>
  <c r="AX198" i="11" s="1"/>
  <c r="AP189" i="14"/>
  <c r="AX242" i="11" s="1"/>
  <c r="AP190" i="14"/>
  <c r="AX243" i="11" s="1"/>
  <c r="AP191" i="14"/>
  <c r="AX140" i="11" s="1"/>
  <c r="AP192" i="14"/>
  <c r="AX141" i="11" s="1"/>
  <c r="AP193" i="14"/>
  <c r="AX142" i="11" s="1"/>
  <c r="AP194" i="14"/>
  <c r="AP195" i="14"/>
  <c r="AP196" i="14"/>
  <c r="AX145" i="11" s="1"/>
  <c r="AP197" i="14"/>
  <c r="AX146" i="11" s="1"/>
  <c r="AP198" i="14"/>
  <c r="AP199" i="14"/>
  <c r="AX148" i="11" s="1"/>
  <c r="AP200" i="14"/>
  <c r="AX149" i="11" s="1"/>
  <c r="AP201" i="14"/>
  <c r="AX150" i="11" s="1"/>
  <c r="AP202" i="14"/>
  <c r="AX363" i="11" s="1"/>
  <c r="AP203" i="14"/>
  <c r="AP204" i="14"/>
  <c r="AX152" i="11" s="1"/>
  <c r="AP205" i="14"/>
  <c r="AX153" i="11" s="1"/>
  <c r="AP206" i="14"/>
  <c r="AP207" i="14"/>
  <c r="AP208" i="14"/>
  <c r="AX156" i="11" s="1"/>
  <c r="AP209" i="14"/>
  <c r="AX157" i="11" s="1"/>
  <c r="AP210" i="14"/>
  <c r="AX158" i="11" s="1"/>
  <c r="AP211" i="14"/>
  <c r="AX159" i="11" s="1"/>
  <c r="AP212" i="14"/>
  <c r="AX191" i="11" s="1"/>
  <c r="AP213" i="14"/>
  <c r="AX160" i="11" s="1"/>
  <c r="AP214" i="14"/>
  <c r="AX161" i="11" s="1"/>
  <c r="AP215" i="14"/>
  <c r="AX162" i="11" s="1"/>
  <c r="AP216" i="14"/>
  <c r="AX163" i="11" s="1"/>
  <c r="AP217" i="14"/>
  <c r="AX164" i="11" s="1"/>
  <c r="AP218" i="14"/>
  <c r="AX165" i="11" s="1"/>
  <c r="AP219" i="14"/>
  <c r="AP220" i="14"/>
  <c r="AX167" i="11" s="1"/>
  <c r="AP221" i="14"/>
  <c r="AX168" i="11" s="1"/>
  <c r="AP222" i="14"/>
  <c r="AP223" i="14"/>
  <c r="AX170" i="11" s="1"/>
  <c r="AP224" i="14"/>
  <c r="AX171" i="11" s="1"/>
  <c r="AP225" i="14"/>
  <c r="AX172" i="11" s="1"/>
  <c r="AP226" i="14"/>
  <c r="AX173" i="11" s="1"/>
  <c r="AP227" i="14"/>
  <c r="AP228" i="14"/>
  <c r="AX175" i="11" s="1"/>
  <c r="AP229" i="14"/>
  <c r="AX176" i="11" s="1"/>
  <c r="AP230" i="14"/>
  <c r="AX177" i="11" s="1"/>
  <c r="AP231" i="14"/>
  <c r="AX178" i="11" s="1"/>
  <c r="AP232" i="14"/>
  <c r="AX179" i="11" s="1"/>
  <c r="AP233" i="14"/>
  <c r="AP234" i="14"/>
  <c r="AX295" i="11" s="1"/>
  <c r="AP235" i="14"/>
  <c r="AP236" i="14"/>
  <c r="AX182" i="11" s="1"/>
  <c r="AP237" i="14"/>
  <c r="AX183" i="11" s="1"/>
  <c r="AP238" i="14"/>
  <c r="AX184" i="11" s="1"/>
  <c r="AP239" i="14"/>
  <c r="AX436" i="11" s="1"/>
  <c r="AP240" i="14"/>
  <c r="AX435" i="11" s="1"/>
  <c r="AP241" i="14"/>
  <c r="AX416" i="11" s="1"/>
  <c r="AP242" i="14"/>
  <c r="AX441" i="11" s="1"/>
  <c r="AP243" i="14"/>
  <c r="AP244" i="14"/>
  <c r="AX401" i="11" s="1"/>
  <c r="AP245" i="14"/>
  <c r="AX422" i="11" s="1"/>
  <c r="AP246" i="14"/>
  <c r="AP247" i="14"/>
  <c r="AX405" i="11" s="1"/>
  <c r="AP248" i="14"/>
  <c r="AX434" i="11" s="1"/>
  <c r="AP249" i="14"/>
  <c r="AP250" i="14"/>
  <c r="AX413" i="11" s="1"/>
  <c r="AP251" i="14"/>
  <c r="AP252" i="14"/>
  <c r="AX420" i="11" s="1"/>
  <c r="AP253" i="14"/>
  <c r="AX418" i="11" s="1"/>
  <c r="AP254" i="14"/>
  <c r="AX432" i="11" s="1"/>
  <c r="AP255" i="14"/>
  <c r="AX419" i="11" s="1"/>
  <c r="AP256" i="14"/>
  <c r="AX417" i="11" s="1"/>
  <c r="AP257" i="14"/>
  <c r="AX431" i="11" s="1"/>
  <c r="AP258" i="14"/>
  <c r="AP259" i="14"/>
  <c r="AP260" i="14"/>
  <c r="AX322" i="11" s="1"/>
  <c r="AP261" i="14"/>
  <c r="AX427" i="11" s="1"/>
  <c r="AP262" i="14"/>
  <c r="AP263" i="14"/>
  <c r="AX443" i="11" s="1"/>
  <c r="AP264" i="14"/>
  <c r="AX425" i="11" s="1"/>
  <c r="AP265" i="14"/>
  <c r="AX437" i="11" s="1"/>
  <c r="AP266" i="14"/>
  <c r="AX410" i="11" s="1"/>
  <c r="AP267" i="14"/>
  <c r="AP268" i="14"/>
  <c r="AX421" i="11" s="1"/>
  <c r="AP269" i="14"/>
  <c r="AX439" i="11" s="1"/>
  <c r="AP270" i="14"/>
  <c r="AP271" i="14"/>
  <c r="AX326" i="11" s="1"/>
  <c r="AP272" i="14"/>
  <c r="AP273" i="14"/>
  <c r="AX411" i="11" s="1"/>
  <c r="AP274" i="14"/>
  <c r="AX406" i="11" s="1"/>
  <c r="AP275" i="14"/>
  <c r="AX323" i="11" s="1"/>
  <c r="AP276" i="14"/>
  <c r="AX407" i="11" s="1"/>
  <c r="AP277" i="14"/>
  <c r="AX409" i="11" s="1"/>
  <c r="AP278" i="14"/>
  <c r="AX324" i="11" s="1"/>
  <c r="AP279" i="14"/>
  <c r="AX444" i="11" s="1"/>
  <c r="AP280" i="14"/>
  <c r="AX442" i="11" s="1"/>
  <c r="AP281" i="14"/>
  <c r="AX423" i="11" s="1"/>
  <c r="AP282" i="14"/>
  <c r="AX440" i="11" s="1"/>
  <c r="AP283" i="14"/>
  <c r="AP284" i="14"/>
  <c r="AX186" i="11" s="1"/>
  <c r="AP285" i="14"/>
  <c r="AX187" i="11" s="1"/>
  <c r="AP286" i="14"/>
  <c r="AP287" i="14"/>
  <c r="AX189" i="11" s="1"/>
  <c r="AP288" i="14"/>
  <c r="AX190" i="11" s="1"/>
  <c r="AP289" i="14"/>
  <c r="AX62" i="11" s="1"/>
  <c r="AP290" i="14"/>
  <c r="AX61" i="11" s="1"/>
  <c r="AP291" i="14"/>
  <c r="AP292" i="14"/>
  <c r="AX193" i="11" s="1"/>
  <c r="AP293" i="14"/>
  <c r="AX194" i="11" s="1"/>
  <c r="AP294" i="14"/>
  <c r="AX304" i="11" s="1"/>
  <c r="AP295" i="14"/>
  <c r="AX195" i="11" s="1"/>
  <c r="AP296" i="14"/>
  <c r="AX199" i="11" s="1"/>
  <c r="AP297" i="14"/>
  <c r="AP298" i="14"/>
  <c r="AX200" i="11" s="1"/>
  <c r="AP299" i="14"/>
  <c r="AP300" i="14"/>
  <c r="AX339" i="11" s="1"/>
  <c r="AP301" i="14"/>
  <c r="AX204" i="11" s="1"/>
  <c r="AP302" i="14"/>
  <c r="AX294" i="11" s="1"/>
  <c r="AP303" i="14"/>
  <c r="AX205" i="11" s="1"/>
  <c r="AP304" i="14"/>
  <c r="AX206" i="11" s="1"/>
  <c r="AP305" i="14"/>
  <c r="AX207" i="11" s="1"/>
  <c r="AP306" i="14"/>
  <c r="AX208" i="11" s="1"/>
  <c r="AP307" i="14"/>
  <c r="AP308" i="14"/>
  <c r="AX210" i="11" s="1"/>
  <c r="AP309" i="14"/>
  <c r="AX211" i="11" s="1"/>
  <c r="AP310" i="14"/>
  <c r="AP311" i="14"/>
  <c r="AX212" i="11" s="1"/>
  <c r="AP312" i="14"/>
  <c r="AX213" i="11" s="1"/>
  <c r="AP313" i="14"/>
  <c r="AP314" i="14"/>
  <c r="AX214" i="11" s="1"/>
  <c r="AP315" i="14"/>
  <c r="AP316" i="14"/>
  <c r="AX216" i="11" s="1"/>
  <c r="AP317" i="14"/>
  <c r="AX217" i="11" s="1"/>
  <c r="AP318" i="14"/>
  <c r="AX218" i="11" s="1"/>
  <c r="AP319" i="14"/>
  <c r="AX219" i="11" s="1"/>
  <c r="AP320" i="14"/>
  <c r="AX220" i="11" s="1"/>
  <c r="AP321" i="14"/>
  <c r="AX306" i="11" s="1"/>
  <c r="AP322" i="14"/>
  <c r="AP323" i="14"/>
  <c r="AP324" i="14"/>
  <c r="AX223" i="11" s="1"/>
  <c r="AP325" i="14"/>
  <c r="AX224" i="11" s="1"/>
  <c r="AP326" i="14"/>
  <c r="AP327" i="14"/>
  <c r="AX226" i="11" s="1"/>
  <c r="AP328" i="14"/>
  <c r="AX227" i="11" s="1"/>
  <c r="AP329" i="14"/>
  <c r="AX228" i="11" s="1"/>
  <c r="AP330" i="14"/>
  <c r="AX403" i="11" s="1"/>
  <c r="AP331" i="14"/>
  <c r="AP332" i="14"/>
  <c r="AX230" i="11" s="1"/>
  <c r="AP333" i="14"/>
  <c r="AX231" i="11" s="1"/>
  <c r="AP334" i="14"/>
  <c r="AP335" i="14"/>
  <c r="AX369" i="11" s="1"/>
  <c r="AP336" i="14"/>
  <c r="AX310" i="11" s="1"/>
  <c r="AP337" i="14"/>
  <c r="AX309" i="11" s="1"/>
  <c r="AP338" i="14"/>
  <c r="AX232" i="11" s="1"/>
  <c r="AP339" i="14"/>
  <c r="AX233" i="11" s="1"/>
  <c r="AP340" i="14"/>
  <c r="AX234" i="11" s="1"/>
  <c r="AP341" i="14"/>
  <c r="AX235" i="11" s="1"/>
  <c r="AP342" i="14"/>
  <c r="AX236" i="11" s="1"/>
  <c r="AP343" i="14"/>
  <c r="AX237" i="11" s="1"/>
  <c r="AP344" i="14"/>
  <c r="AX238" i="11" s="1"/>
  <c r="AP345" i="14"/>
  <c r="AX239" i="11" s="1"/>
  <c r="AP346" i="14"/>
  <c r="AX240" i="11" s="1"/>
  <c r="AP347" i="14"/>
  <c r="AP348" i="14"/>
  <c r="AX244" i="11" s="1"/>
  <c r="AP349" i="14"/>
  <c r="AX245" i="11" s="1"/>
  <c r="AP350" i="14"/>
  <c r="AP351" i="14"/>
  <c r="AX247" i="11" s="1"/>
  <c r="AP352" i="14"/>
  <c r="AX248" i="11" s="1"/>
  <c r="AP353" i="14"/>
  <c r="AX131" i="11" s="1"/>
  <c r="AP354" i="14"/>
  <c r="AX132" i="11" s="1"/>
  <c r="AP355" i="14"/>
  <c r="AP356" i="14"/>
  <c r="AX249" i="11" s="1"/>
  <c r="AP357" i="14"/>
  <c r="AX448" i="11" s="1"/>
  <c r="AP358" i="14"/>
  <c r="AX250" i="11" s="1"/>
  <c r="AP359" i="14"/>
  <c r="AX251" i="11" s="1"/>
  <c r="AP360" i="14"/>
  <c r="AX252" i="11" s="1"/>
  <c r="AP361" i="14"/>
  <c r="AX253" i="11" s="1"/>
  <c r="AP362" i="14"/>
  <c r="AX254" i="11" s="1"/>
  <c r="AP363" i="14"/>
  <c r="AX255" i="11" s="1"/>
  <c r="AP364" i="14"/>
  <c r="AX256" i="11" s="1"/>
  <c r="AP365" i="14"/>
  <c r="AX446" i="11" s="1"/>
  <c r="AP366" i="14"/>
  <c r="AX257" i="11" s="1"/>
  <c r="AP367" i="14"/>
  <c r="AX258" i="11" s="1"/>
  <c r="AP368" i="14"/>
  <c r="AX445" i="11" s="1"/>
  <c r="AP369" i="14"/>
  <c r="AX259" i="11" s="1"/>
  <c r="AP370" i="14"/>
  <c r="AP371" i="14"/>
  <c r="AP372" i="14"/>
  <c r="AX261" i="11" s="1"/>
  <c r="AP373" i="14"/>
  <c r="AX262" i="11" s="1"/>
  <c r="AP374" i="14"/>
  <c r="AX263" i="11" s="1"/>
  <c r="AP375" i="14"/>
  <c r="AX449" i="11" s="1"/>
  <c r="AP376" i="14"/>
  <c r="AX378" i="11" s="1"/>
  <c r="AP377" i="14"/>
  <c r="AX376" i="11" s="1"/>
  <c r="AP378" i="14"/>
  <c r="AX377" i="11" s="1"/>
  <c r="AP379" i="14"/>
  <c r="AP380" i="14"/>
  <c r="AX265" i="11" s="1"/>
  <c r="AP381" i="14"/>
  <c r="AX266" i="11" s="1"/>
  <c r="AP382" i="14"/>
  <c r="AX267" i="11" s="1"/>
  <c r="AP383" i="14"/>
  <c r="AX268" i="11" s="1"/>
  <c r="AP384" i="14"/>
  <c r="AX269" i="11" s="1"/>
  <c r="AP385" i="14"/>
  <c r="AX270" i="11" s="1"/>
  <c r="AP386" i="14"/>
  <c r="AX271" i="11" s="1"/>
  <c r="AP387" i="14"/>
  <c r="AP388" i="14"/>
  <c r="AX273" i="11" s="1"/>
  <c r="AP389" i="14"/>
  <c r="AX367" i="11" s="1"/>
  <c r="AP390" i="14"/>
  <c r="AX274" i="11" s="1"/>
  <c r="AP391" i="14"/>
  <c r="AX275" i="11" s="1"/>
  <c r="AP392" i="14"/>
  <c r="AX276" i="11" s="1"/>
  <c r="AP393" i="14"/>
  <c r="AX358" i="11" s="1"/>
  <c r="AP394" i="14"/>
  <c r="AX277" i="11" s="1"/>
  <c r="AP395" i="14"/>
  <c r="AX278" i="11" s="1"/>
  <c r="AP396" i="14"/>
  <c r="AX279" i="11" s="1"/>
  <c r="AP397" i="14"/>
  <c r="AX280" i="11" s="1"/>
  <c r="AP398" i="14"/>
  <c r="AX281" i="11" s="1"/>
  <c r="AP399" i="14"/>
  <c r="AX284" i="11" s="1"/>
  <c r="AP400" i="14"/>
  <c r="AX285" i="11" s="1"/>
  <c r="AP401" i="14"/>
  <c r="AX286" i="11" s="1"/>
  <c r="AP402" i="14"/>
  <c r="AP403" i="14"/>
  <c r="AP404" i="14"/>
  <c r="AX289" i="11" s="1"/>
  <c r="AP405" i="14"/>
  <c r="AX290" i="11" s="1"/>
  <c r="AP406" i="14"/>
  <c r="AX311" i="11" s="1"/>
  <c r="AP407" i="14"/>
  <c r="AX291" i="11" s="1"/>
  <c r="AP2" i="14"/>
  <c r="AX382" i="11" s="1"/>
  <c r="BO408" i="14"/>
  <c r="BO409" i="14"/>
  <c r="P8" i="19" l="1"/>
  <c r="BW355" i="14"/>
  <c r="AX133" i="11"/>
  <c r="BW347" i="14"/>
  <c r="AX241" i="11"/>
  <c r="BW331" i="14"/>
  <c r="AX229" i="11"/>
  <c r="BW315" i="14"/>
  <c r="AX215" i="11"/>
  <c r="BW299" i="14"/>
  <c r="AX201" i="11"/>
  <c r="BW291" i="14"/>
  <c r="AX192" i="11"/>
  <c r="BW283" i="14"/>
  <c r="AX185" i="11"/>
  <c r="BW267" i="14"/>
  <c r="AX426" i="11"/>
  <c r="BW251" i="14"/>
  <c r="AX415" i="11"/>
  <c r="BW235" i="14"/>
  <c r="AX181" i="11"/>
  <c r="BW227" i="14"/>
  <c r="AX174" i="11"/>
  <c r="BW219" i="14"/>
  <c r="AX166" i="11"/>
  <c r="BW203" i="14"/>
  <c r="AX151" i="11"/>
  <c r="BW187" i="14"/>
  <c r="AX197" i="11"/>
  <c r="BW171" i="14"/>
  <c r="AX390" i="11"/>
  <c r="BW163" i="14"/>
  <c r="AX361" i="11"/>
  <c r="BW139" i="14"/>
  <c r="AX359" i="11"/>
  <c r="BW131" i="14"/>
  <c r="AX102" i="11"/>
  <c r="BW123" i="14"/>
  <c r="AX202" i="11"/>
  <c r="BW115" i="14"/>
  <c r="AX93" i="11"/>
  <c r="BW107" i="14"/>
  <c r="AX86" i="11"/>
  <c r="BW99" i="14"/>
  <c r="AX78" i="11"/>
  <c r="BW91" i="14"/>
  <c r="AX74" i="11"/>
  <c r="BW75" i="14"/>
  <c r="AX57" i="11"/>
  <c r="BW67" i="14"/>
  <c r="AX50" i="11"/>
  <c r="BW59" i="14"/>
  <c r="AX34" i="11"/>
  <c r="BW51" i="14"/>
  <c r="AX27" i="11"/>
  <c r="BW43" i="14"/>
  <c r="AX19" i="11"/>
  <c r="BW35" i="14"/>
  <c r="AX12" i="11"/>
  <c r="BW27" i="14"/>
  <c r="AX6" i="11"/>
  <c r="BW11" i="14"/>
  <c r="AX41" i="11"/>
  <c r="BW3" i="14"/>
  <c r="AX383" i="11"/>
  <c r="BW403" i="14"/>
  <c r="AX288" i="11"/>
  <c r="BW387" i="14"/>
  <c r="AX272" i="11"/>
  <c r="BW379" i="14"/>
  <c r="AX375" i="11"/>
  <c r="BW371" i="14"/>
  <c r="AX260" i="11"/>
  <c r="BW323" i="14"/>
  <c r="AX222" i="11"/>
  <c r="BW307" i="14"/>
  <c r="AX209" i="11"/>
  <c r="BW259" i="14"/>
  <c r="AX321" i="11"/>
  <c r="BW243" i="14"/>
  <c r="AX318" i="11"/>
  <c r="BW195" i="14"/>
  <c r="AX144" i="11"/>
  <c r="BW179" i="14"/>
  <c r="AX343" i="11"/>
  <c r="BW155" i="14"/>
  <c r="AX122" i="11"/>
  <c r="BW402" i="14"/>
  <c r="AX287" i="11"/>
  <c r="BW370" i="14"/>
  <c r="AX447" i="11"/>
  <c r="BW322" i="14"/>
  <c r="AX221" i="11"/>
  <c r="BW258" i="14"/>
  <c r="AX424" i="11"/>
  <c r="BW194" i="14"/>
  <c r="AX143" i="11"/>
  <c r="BW130" i="14"/>
  <c r="AX101" i="11"/>
  <c r="BW66" i="14"/>
  <c r="AX49" i="11"/>
  <c r="BW313" i="14"/>
  <c r="AX300" i="11"/>
  <c r="BW297" i="14"/>
  <c r="AX312" i="11"/>
  <c r="BW249" i="14"/>
  <c r="AX412" i="11"/>
  <c r="BW233" i="14"/>
  <c r="AX180" i="11"/>
  <c r="BW185" i="14"/>
  <c r="AX391" i="11"/>
  <c r="BW169" i="14"/>
  <c r="AX139" i="11"/>
  <c r="BW121" i="14"/>
  <c r="AX96" i="11"/>
  <c r="BW105" i="14"/>
  <c r="AX84" i="11"/>
  <c r="BW57" i="14"/>
  <c r="AX33" i="11"/>
  <c r="BW41" i="14"/>
  <c r="AX17" i="11"/>
  <c r="AX196" i="11"/>
  <c r="AX433" i="11"/>
  <c r="BW207" i="14"/>
  <c r="AX155" i="11"/>
  <c r="AX398" i="11"/>
  <c r="AX282" i="11"/>
  <c r="BW119" i="14"/>
  <c r="AX95" i="11"/>
  <c r="BW95" i="14"/>
  <c r="AX76" i="11"/>
  <c r="BW79" i="14"/>
  <c r="AX63" i="11"/>
  <c r="BW55" i="14"/>
  <c r="AX28" i="11"/>
  <c r="BW31" i="14"/>
  <c r="AX9" i="11"/>
  <c r="BW15" i="14"/>
  <c r="AX44" i="11"/>
  <c r="BW350" i="14"/>
  <c r="AX246" i="11"/>
  <c r="BW334" i="14"/>
  <c r="AX368" i="11"/>
  <c r="BW326" i="14"/>
  <c r="AX225" i="11"/>
  <c r="BW310" i="14"/>
  <c r="AX396" i="11"/>
  <c r="BW286" i="14"/>
  <c r="AX188" i="11"/>
  <c r="BW270" i="14"/>
  <c r="AX414" i="11"/>
  <c r="BW262" i="14"/>
  <c r="AX430" i="11"/>
  <c r="BW246" i="14"/>
  <c r="AX428" i="11"/>
  <c r="BW222" i="14"/>
  <c r="AX169" i="11"/>
  <c r="BW206" i="14"/>
  <c r="AX154" i="11"/>
  <c r="BW198" i="14"/>
  <c r="AX147" i="11"/>
  <c r="BW182" i="14"/>
  <c r="AX283" i="11"/>
  <c r="AX397" i="11"/>
  <c r="BW158" i="14"/>
  <c r="AX125" i="11"/>
  <c r="BW142" i="14"/>
  <c r="AX111" i="11"/>
  <c r="BW134" i="14"/>
  <c r="AX404" i="11"/>
  <c r="BW118" i="14"/>
  <c r="AX335" i="11"/>
  <c r="BW94" i="14"/>
  <c r="AX303" i="11"/>
  <c r="BW78" i="14"/>
  <c r="AX60" i="11"/>
  <c r="BW70" i="14"/>
  <c r="AX296" i="11"/>
  <c r="BW54" i="14"/>
  <c r="AX32" i="11"/>
  <c r="BW30" i="14"/>
  <c r="AX313" i="11"/>
  <c r="BW14" i="14"/>
  <c r="AX43" i="11"/>
  <c r="BW6" i="14"/>
  <c r="AX381" i="11"/>
  <c r="N11" i="19"/>
  <c r="N7" i="19"/>
  <c r="N14" i="19"/>
  <c r="N18" i="19"/>
  <c r="B66" i="19"/>
  <c r="Q66" i="19" s="1"/>
  <c r="N8" i="19"/>
  <c r="N10" i="19"/>
  <c r="N16" i="19"/>
  <c r="N22" i="19"/>
  <c r="N17" i="19"/>
  <c r="N20" i="19"/>
  <c r="N9" i="19"/>
  <c r="N21" i="19"/>
  <c r="N6" i="19"/>
  <c r="N15" i="19"/>
  <c r="C311" i="17"/>
  <c r="BW311" i="14"/>
  <c r="C400" i="17"/>
  <c r="BW400" i="14"/>
  <c r="C352" i="17"/>
  <c r="BW352" i="14"/>
  <c r="C312" i="17"/>
  <c r="BW312" i="14"/>
  <c r="C272" i="17"/>
  <c r="BW272" i="14"/>
  <c r="C232" i="17"/>
  <c r="BW232" i="14"/>
  <c r="C391" i="17"/>
  <c r="C359" i="17"/>
  <c r="C327" i="17"/>
  <c r="BW327" i="14"/>
  <c r="C279" i="17"/>
  <c r="BW279" i="14"/>
  <c r="C247" i="17"/>
  <c r="BW247" i="14"/>
  <c r="C215" i="17"/>
  <c r="BW215" i="14"/>
  <c r="C175" i="17"/>
  <c r="BW175" i="14"/>
  <c r="C390" i="17"/>
  <c r="BW390" i="14"/>
  <c r="C397" i="17"/>
  <c r="BW397" i="14"/>
  <c r="C365" i="17"/>
  <c r="BW365" i="14"/>
  <c r="C333" i="17"/>
  <c r="BW333" i="14"/>
  <c r="C301" i="17"/>
  <c r="BW301" i="14"/>
  <c r="C261" i="17"/>
  <c r="BW261" i="14"/>
  <c r="C221" i="17"/>
  <c r="BW221" i="14"/>
  <c r="C205" i="17"/>
  <c r="BW205" i="14"/>
  <c r="C173" i="17"/>
  <c r="BW173" i="14"/>
  <c r="C117" i="17"/>
  <c r="BW117" i="14"/>
  <c r="C85" i="17"/>
  <c r="BW85" i="14"/>
  <c r="C61" i="17"/>
  <c r="BW61" i="14"/>
  <c r="C396" i="17"/>
  <c r="BW396" i="14"/>
  <c r="C388" i="17"/>
  <c r="BW388" i="14"/>
  <c r="C380" i="17"/>
  <c r="C372" i="17"/>
  <c r="BW372" i="14"/>
  <c r="C364" i="17"/>
  <c r="BW364" i="14"/>
  <c r="C356" i="17"/>
  <c r="BW356" i="14"/>
  <c r="C348" i="17"/>
  <c r="BW348" i="14"/>
  <c r="C340" i="17"/>
  <c r="BW340" i="14"/>
  <c r="C332" i="17"/>
  <c r="BW332" i="14"/>
  <c r="C324" i="17"/>
  <c r="BW324" i="14"/>
  <c r="C316" i="17"/>
  <c r="BW316" i="14"/>
  <c r="C308" i="17"/>
  <c r="BW308" i="14"/>
  <c r="C300" i="17"/>
  <c r="BW300" i="14"/>
  <c r="C292" i="17"/>
  <c r="BW292" i="14"/>
  <c r="C284" i="17"/>
  <c r="BW284" i="14"/>
  <c r="C276" i="17"/>
  <c r="BW276" i="14"/>
  <c r="C268" i="17"/>
  <c r="BW268" i="14"/>
  <c r="C260" i="17"/>
  <c r="BW260" i="14"/>
  <c r="C252" i="17"/>
  <c r="BW252" i="14"/>
  <c r="C244" i="17"/>
  <c r="BW244" i="14"/>
  <c r="C236" i="17"/>
  <c r="BW236" i="14"/>
  <c r="C228" i="17"/>
  <c r="BW228" i="14"/>
  <c r="C220" i="17"/>
  <c r="BW220" i="14"/>
  <c r="C212" i="17"/>
  <c r="BW212" i="14"/>
  <c r="C204" i="17"/>
  <c r="BW204" i="14"/>
  <c r="C196" i="17"/>
  <c r="BW196" i="14"/>
  <c r="C188" i="17"/>
  <c r="BW188" i="14"/>
  <c r="C180" i="17"/>
  <c r="BW180" i="14"/>
  <c r="C172" i="17"/>
  <c r="BW172" i="14"/>
  <c r="C376" i="17"/>
  <c r="BW376" i="14"/>
  <c r="C328" i="17"/>
  <c r="BW328" i="14"/>
  <c r="C296" i="17"/>
  <c r="BW296" i="14"/>
  <c r="C264" i="17"/>
  <c r="BW264" i="14"/>
  <c r="C407" i="17"/>
  <c r="BW407" i="14"/>
  <c r="C367" i="17"/>
  <c r="BW367" i="14"/>
  <c r="C335" i="17"/>
  <c r="C303" i="17"/>
  <c r="BW303" i="14"/>
  <c r="C271" i="17"/>
  <c r="C239" i="17"/>
  <c r="BW239" i="14"/>
  <c r="C199" i="17"/>
  <c r="BW199" i="14"/>
  <c r="C167" i="17"/>
  <c r="BW167" i="14"/>
  <c r="C151" i="17"/>
  <c r="BW151" i="14"/>
  <c r="C406" i="17"/>
  <c r="BW406" i="14"/>
  <c r="C381" i="17"/>
  <c r="BW381" i="14"/>
  <c r="C349" i="17"/>
  <c r="BW349" i="14"/>
  <c r="C317" i="17"/>
  <c r="BW317" i="14"/>
  <c r="C285" i="17"/>
  <c r="BW285" i="14"/>
  <c r="C253" i="17"/>
  <c r="BW253" i="14"/>
  <c r="C237" i="17"/>
  <c r="BW237" i="14"/>
  <c r="C181" i="17"/>
  <c r="BW181" i="14"/>
  <c r="C149" i="17"/>
  <c r="BW149" i="14"/>
  <c r="C133" i="17"/>
  <c r="BW133" i="14"/>
  <c r="C93" i="17"/>
  <c r="BW93" i="14"/>
  <c r="C53" i="17"/>
  <c r="BW53" i="14"/>
  <c r="C37" i="17"/>
  <c r="BW37" i="14"/>
  <c r="C13" i="17"/>
  <c r="BW13" i="14"/>
  <c r="BW391" i="14"/>
  <c r="C2" i="17"/>
  <c r="BW2" i="14"/>
  <c r="C368" i="17"/>
  <c r="BW368" i="14"/>
  <c r="C336" i="17"/>
  <c r="BW336" i="14"/>
  <c r="C288" i="17"/>
  <c r="BW288" i="14"/>
  <c r="C240" i="17"/>
  <c r="BW240" i="14"/>
  <c r="C216" i="17"/>
  <c r="BW216" i="14"/>
  <c r="C383" i="17"/>
  <c r="BW383" i="14"/>
  <c r="C351" i="17"/>
  <c r="BW351" i="14"/>
  <c r="C319" i="17"/>
  <c r="BW319" i="14"/>
  <c r="C287" i="17"/>
  <c r="BW287" i="14"/>
  <c r="C255" i="17"/>
  <c r="BW255" i="14"/>
  <c r="C223" i="17"/>
  <c r="BW223" i="14"/>
  <c r="C191" i="17"/>
  <c r="BW191" i="14"/>
  <c r="C159" i="17"/>
  <c r="BW159" i="14"/>
  <c r="C143" i="17"/>
  <c r="BW143" i="14"/>
  <c r="C382" i="17"/>
  <c r="BW382" i="14"/>
  <c r="C366" i="17"/>
  <c r="BW366" i="14"/>
  <c r="C389" i="17"/>
  <c r="BW389" i="14"/>
  <c r="C357" i="17"/>
  <c r="BW357" i="14"/>
  <c r="C325" i="17"/>
  <c r="BW325" i="14"/>
  <c r="C293" i="17"/>
  <c r="BW293" i="14"/>
  <c r="C269" i="17"/>
  <c r="BW269" i="14"/>
  <c r="C229" i="17"/>
  <c r="BW229" i="14"/>
  <c r="C197" i="17"/>
  <c r="BW197" i="14"/>
  <c r="C165" i="17"/>
  <c r="BW165" i="14"/>
  <c r="C141" i="17"/>
  <c r="BW141" i="14"/>
  <c r="C109" i="17"/>
  <c r="BW109" i="14"/>
  <c r="C77" i="17"/>
  <c r="BW77" i="14"/>
  <c r="C29" i="17"/>
  <c r="BW29" i="14"/>
  <c r="C404" i="17"/>
  <c r="BW404" i="14"/>
  <c r="BW380" i="14"/>
  <c r="C384" i="17"/>
  <c r="BW384" i="14"/>
  <c r="C344" i="17"/>
  <c r="BW344" i="14"/>
  <c r="C304" i="17"/>
  <c r="BW304" i="14"/>
  <c r="C248" i="17"/>
  <c r="BW248" i="14"/>
  <c r="C399" i="17"/>
  <c r="BW399" i="14"/>
  <c r="C375" i="17"/>
  <c r="BW375" i="14"/>
  <c r="C343" i="17"/>
  <c r="BW343" i="14"/>
  <c r="C295" i="17"/>
  <c r="BW295" i="14"/>
  <c r="C263" i="17"/>
  <c r="BW263" i="14"/>
  <c r="C231" i="17"/>
  <c r="BW231" i="14"/>
  <c r="C207" i="17"/>
  <c r="C183" i="17"/>
  <c r="BW183" i="14"/>
  <c r="C398" i="17"/>
  <c r="BW398" i="14"/>
  <c r="C374" i="17"/>
  <c r="BW374" i="14"/>
  <c r="C358" i="17"/>
  <c r="BW358" i="14"/>
  <c r="BW335" i="14"/>
  <c r="C405" i="17"/>
  <c r="BW405" i="14"/>
  <c r="C373" i="17"/>
  <c r="BW373" i="14"/>
  <c r="C341" i="17"/>
  <c r="BW341" i="14"/>
  <c r="C309" i="17"/>
  <c r="BW309" i="14"/>
  <c r="C277" i="17"/>
  <c r="BW277" i="14"/>
  <c r="C245" i="17"/>
  <c r="BW245" i="14"/>
  <c r="C213" i="17"/>
  <c r="BW213" i="14"/>
  <c r="C189" i="17"/>
  <c r="BW189" i="14"/>
  <c r="C157" i="17"/>
  <c r="BW157" i="14"/>
  <c r="C125" i="17"/>
  <c r="BW125" i="14"/>
  <c r="C101" i="17"/>
  <c r="BW101" i="14"/>
  <c r="C69" i="17"/>
  <c r="BW69" i="14"/>
  <c r="C45" i="17"/>
  <c r="BW45" i="14"/>
  <c r="C21" i="17"/>
  <c r="BW21" i="14"/>
  <c r="C5" i="17"/>
  <c r="BW5" i="14"/>
  <c r="C401" i="17"/>
  <c r="BW401" i="14"/>
  <c r="C393" i="17"/>
  <c r="BW393" i="14"/>
  <c r="C385" i="17"/>
  <c r="BW385" i="14"/>
  <c r="C377" i="17"/>
  <c r="BW377" i="14"/>
  <c r="C369" i="17"/>
  <c r="BW369" i="14"/>
  <c r="C361" i="17"/>
  <c r="BW361" i="14"/>
  <c r="C353" i="17"/>
  <c r="BW353" i="14"/>
  <c r="C345" i="17"/>
  <c r="BW345" i="14"/>
  <c r="C337" i="17"/>
  <c r="BW337" i="14"/>
  <c r="BW271" i="14"/>
  <c r="C392" i="17"/>
  <c r="BW392" i="14"/>
  <c r="C360" i="17"/>
  <c r="BW360" i="14"/>
  <c r="C320" i="17"/>
  <c r="BW320" i="14"/>
  <c r="C280" i="17"/>
  <c r="BW280" i="14"/>
  <c r="C256" i="17"/>
  <c r="BW256" i="14"/>
  <c r="C224" i="17"/>
  <c r="BW224" i="14"/>
  <c r="C208" i="17"/>
  <c r="BW208" i="14"/>
  <c r="C200" i="17"/>
  <c r="BW200" i="14"/>
  <c r="C192" i="17"/>
  <c r="BW192" i="14"/>
  <c r="C184" i="17"/>
  <c r="BW184" i="14"/>
  <c r="C176" i="17"/>
  <c r="BW176" i="14"/>
  <c r="C168" i="17"/>
  <c r="BW168" i="14"/>
  <c r="C160" i="17"/>
  <c r="BW160" i="14"/>
  <c r="C152" i="17"/>
  <c r="BW152" i="14"/>
  <c r="C144" i="17"/>
  <c r="BW144" i="14"/>
  <c r="C136" i="17"/>
  <c r="BW136" i="14"/>
  <c r="C128" i="17"/>
  <c r="BW128" i="14"/>
  <c r="C120" i="17"/>
  <c r="BW120" i="14"/>
  <c r="C112" i="17"/>
  <c r="BW112" i="14"/>
  <c r="C104" i="17"/>
  <c r="BW104" i="14"/>
  <c r="C96" i="17"/>
  <c r="BW96" i="14"/>
  <c r="C88" i="17"/>
  <c r="BW88" i="14"/>
  <c r="C80" i="17"/>
  <c r="BW80" i="14"/>
  <c r="C72" i="17"/>
  <c r="BW72" i="14"/>
  <c r="C64" i="17"/>
  <c r="BW64" i="14"/>
  <c r="C56" i="17"/>
  <c r="BW56" i="14"/>
  <c r="C48" i="17"/>
  <c r="BW48" i="14"/>
  <c r="C40" i="17"/>
  <c r="BW40" i="14"/>
  <c r="C32" i="17"/>
  <c r="BW32" i="14"/>
  <c r="C24" i="17"/>
  <c r="BW24" i="14"/>
  <c r="C16" i="17"/>
  <c r="BW16" i="14"/>
  <c r="C8" i="17"/>
  <c r="BW8" i="14"/>
  <c r="BW359" i="14"/>
  <c r="C402" i="17"/>
  <c r="C394" i="17"/>
  <c r="C386" i="17"/>
  <c r="C378" i="17"/>
  <c r="C370" i="17"/>
  <c r="C362" i="17"/>
  <c r="C354" i="17"/>
  <c r="C346" i="17"/>
  <c r="C338" i="17"/>
  <c r="C330" i="17"/>
  <c r="C322" i="17"/>
  <c r="C314" i="17"/>
  <c r="C306" i="17"/>
  <c r="C298" i="17"/>
  <c r="C290" i="17"/>
  <c r="C282" i="17"/>
  <c r="C274" i="17"/>
  <c r="C266" i="17"/>
  <c r="C258" i="17"/>
  <c r="C250" i="17"/>
  <c r="C242" i="17"/>
  <c r="C234" i="17"/>
  <c r="C226" i="17"/>
  <c r="C218" i="17"/>
  <c r="C210" i="17"/>
  <c r="C202" i="17"/>
  <c r="C194" i="17"/>
  <c r="C186" i="17"/>
  <c r="C178" i="17"/>
  <c r="C170" i="17"/>
  <c r="C162" i="17"/>
  <c r="C154" i="17"/>
  <c r="C146" i="17"/>
  <c r="C138" i="17"/>
  <c r="C130" i="17"/>
  <c r="C122" i="17"/>
  <c r="C114" i="17"/>
  <c r="C106" i="17"/>
  <c r="C98" i="17"/>
  <c r="C90" i="17"/>
  <c r="C82" i="17"/>
  <c r="C74" i="17"/>
  <c r="C66" i="17"/>
  <c r="C58" i="17"/>
  <c r="C50" i="17"/>
  <c r="C42" i="17"/>
  <c r="C34" i="17"/>
  <c r="C26" i="17"/>
  <c r="C18" i="17"/>
  <c r="C10" i="17"/>
  <c r="BW394" i="14"/>
  <c r="BW362" i="14"/>
  <c r="BW338" i="14"/>
  <c r="BW274" i="14"/>
  <c r="BW210" i="14"/>
  <c r="BW146" i="14"/>
  <c r="BW82" i="14"/>
  <c r="BW18" i="14"/>
  <c r="C329" i="17"/>
  <c r="C321" i="17"/>
  <c r="C313" i="17"/>
  <c r="C305" i="17"/>
  <c r="C297" i="17"/>
  <c r="C289" i="17"/>
  <c r="C281" i="17"/>
  <c r="C273" i="17"/>
  <c r="C265" i="17"/>
  <c r="C257" i="17"/>
  <c r="C249" i="17"/>
  <c r="C241" i="17"/>
  <c r="C233" i="17"/>
  <c r="C225" i="17"/>
  <c r="C217" i="17"/>
  <c r="C209" i="17"/>
  <c r="C201" i="17"/>
  <c r="C193" i="17"/>
  <c r="C185" i="17"/>
  <c r="C177" i="17"/>
  <c r="C169" i="17"/>
  <c r="C161" i="17"/>
  <c r="C153" i="17"/>
  <c r="C145" i="17"/>
  <c r="C137" i="17"/>
  <c r="C129" i="17"/>
  <c r="C121" i="17"/>
  <c r="C113" i="17"/>
  <c r="C105" i="17"/>
  <c r="C97" i="17"/>
  <c r="C89" i="17"/>
  <c r="C81" i="17"/>
  <c r="C73" i="17"/>
  <c r="C65" i="17"/>
  <c r="C57" i="17"/>
  <c r="C49" i="17"/>
  <c r="C41" i="17"/>
  <c r="C33" i="17"/>
  <c r="C25" i="17"/>
  <c r="C17" i="17"/>
  <c r="C9" i="17"/>
  <c r="BW298" i="14"/>
  <c r="BW273" i="14"/>
  <c r="BW234" i="14"/>
  <c r="BW209" i="14"/>
  <c r="BW170" i="14"/>
  <c r="BW145" i="14"/>
  <c r="BW106" i="14"/>
  <c r="BW81" i="14"/>
  <c r="BW42" i="14"/>
  <c r="BW17" i="14"/>
  <c r="C135" i="17"/>
  <c r="C127" i="17"/>
  <c r="C119" i="17"/>
  <c r="C111" i="17"/>
  <c r="C103" i="17"/>
  <c r="C95" i="17"/>
  <c r="C87" i="17"/>
  <c r="C79" i="17"/>
  <c r="C71" i="17"/>
  <c r="C63" i="17"/>
  <c r="C55" i="17"/>
  <c r="C47" i="17"/>
  <c r="C39" i="17"/>
  <c r="C31" i="17"/>
  <c r="C23" i="17"/>
  <c r="C15" i="17"/>
  <c r="C7" i="17"/>
  <c r="BW346" i="14"/>
  <c r="BW321" i="14"/>
  <c r="BW282" i="14"/>
  <c r="BW257" i="14"/>
  <c r="BW218" i="14"/>
  <c r="BW193" i="14"/>
  <c r="BW154" i="14"/>
  <c r="BW129" i="14"/>
  <c r="BW103" i="14"/>
  <c r="BW90" i="14"/>
  <c r="BW65" i="14"/>
  <c r="BW39" i="14"/>
  <c r="BW26" i="14"/>
  <c r="C350" i="17"/>
  <c r="C342" i="17"/>
  <c r="C334" i="17"/>
  <c r="C326" i="17"/>
  <c r="C318" i="17"/>
  <c r="C310" i="17"/>
  <c r="C302" i="17"/>
  <c r="C294" i="17"/>
  <c r="C286" i="17"/>
  <c r="C278" i="17"/>
  <c r="C270" i="17"/>
  <c r="C262" i="17"/>
  <c r="C254" i="17"/>
  <c r="C246" i="17"/>
  <c r="C238" i="17"/>
  <c r="C230" i="17"/>
  <c r="C222" i="17"/>
  <c r="C214" i="17"/>
  <c r="C206" i="17"/>
  <c r="C198" i="17"/>
  <c r="C190" i="17"/>
  <c r="C182" i="17"/>
  <c r="C174" i="17"/>
  <c r="C166" i="17"/>
  <c r="C158" i="17"/>
  <c r="C150" i="17"/>
  <c r="C142" i="17"/>
  <c r="C134" i="17"/>
  <c r="C126" i="17"/>
  <c r="C118" i="17"/>
  <c r="C110" i="17"/>
  <c r="C102" i="17"/>
  <c r="C94" i="17"/>
  <c r="C86" i="17"/>
  <c r="C78" i="17"/>
  <c r="C70" i="17"/>
  <c r="C62" i="17"/>
  <c r="C54" i="17"/>
  <c r="C46" i="17"/>
  <c r="C38" i="17"/>
  <c r="C30" i="17"/>
  <c r="C22" i="17"/>
  <c r="C14" i="17"/>
  <c r="C6" i="17"/>
  <c r="BW378" i="14"/>
  <c r="BW306" i="14"/>
  <c r="BW294" i="14"/>
  <c r="BW281" i="14"/>
  <c r="BW242" i="14"/>
  <c r="BW230" i="14"/>
  <c r="BW217" i="14"/>
  <c r="BW178" i="14"/>
  <c r="BW166" i="14"/>
  <c r="BW153" i="14"/>
  <c r="BW127" i="14"/>
  <c r="BW114" i="14"/>
  <c r="BW102" i="14"/>
  <c r="BW89" i="14"/>
  <c r="BW63" i="14"/>
  <c r="BW50" i="14"/>
  <c r="BW38" i="14"/>
  <c r="BW25" i="14"/>
  <c r="BW330" i="14"/>
  <c r="BW318" i="14"/>
  <c r="BW305" i="14"/>
  <c r="BW266" i="14"/>
  <c r="BW254" i="14"/>
  <c r="BW241" i="14"/>
  <c r="BW202" i="14"/>
  <c r="BW190" i="14"/>
  <c r="BW177" i="14"/>
  <c r="BW138" i="14"/>
  <c r="BW126" i="14"/>
  <c r="BW113" i="14"/>
  <c r="BW87" i="14"/>
  <c r="BW74" i="14"/>
  <c r="BW62" i="14"/>
  <c r="BW49" i="14"/>
  <c r="BW23" i="14"/>
  <c r="BW10" i="14"/>
  <c r="C164" i="17"/>
  <c r="BW164" i="14"/>
  <c r="C148" i="17"/>
  <c r="BW148" i="14"/>
  <c r="C140" i="17"/>
  <c r="BW140" i="14"/>
  <c r="C124" i="17"/>
  <c r="BW124" i="14"/>
  <c r="C116" i="17"/>
  <c r="BW116" i="14"/>
  <c r="C108" i="17"/>
  <c r="BW108" i="14"/>
  <c r="C100" i="17"/>
  <c r="BW100" i="14"/>
  <c r="C92" i="17"/>
  <c r="BW92" i="14"/>
  <c r="C84" i="17"/>
  <c r="BW84" i="14"/>
  <c r="C76" i="17"/>
  <c r="BW76" i="14"/>
  <c r="C68" i="17"/>
  <c r="BW68" i="14"/>
  <c r="C60" i="17"/>
  <c r="BW60" i="14"/>
  <c r="C52" i="17"/>
  <c r="BW52" i="14"/>
  <c r="C44" i="17"/>
  <c r="BW44" i="14"/>
  <c r="C36" i="17"/>
  <c r="BW36" i="14"/>
  <c r="C28" i="17"/>
  <c r="BW28" i="14"/>
  <c r="C20" i="17"/>
  <c r="BW20" i="14"/>
  <c r="C12" i="17"/>
  <c r="BW12" i="14"/>
  <c r="C4" i="17"/>
  <c r="BW4" i="14"/>
  <c r="BW386" i="14"/>
  <c r="BW354" i="14"/>
  <c r="BW342" i="14"/>
  <c r="BW329" i="14"/>
  <c r="BW290" i="14"/>
  <c r="BW278" i="14"/>
  <c r="BW265" i="14"/>
  <c r="BW226" i="14"/>
  <c r="BW214" i="14"/>
  <c r="BW201" i="14"/>
  <c r="BW162" i="14"/>
  <c r="BW150" i="14"/>
  <c r="BW137" i="14"/>
  <c r="BW111" i="14"/>
  <c r="BW98" i="14"/>
  <c r="BW86" i="14"/>
  <c r="BW73" i="14"/>
  <c r="BW47" i="14"/>
  <c r="BW34" i="14"/>
  <c r="BW22" i="14"/>
  <c r="BW9" i="14"/>
  <c r="C156" i="17"/>
  <c r="BW156" i="14"/>
  <c r="C132" i="17"/>
  <c r="BW132" i="14"/>
  <c r="C403" i="17"/>
  <c r="C395" i="17"/>
  <c r="C387" i="17"/>
  <c r="C379" i="17"/>
  <c r="C371" i="17"/>
  <c r="C363" i="17"/>
  <c r="C355" i="17"/>
  <c r="C347" i="17"/>
  <c r="C339" i="17"/>
  <c r="C331" i="17"/>
  <c r="C323" i="17"/>
  <c r="C315" i="17"/>
  <c r="C307" i="17"/>
  <c r="C299" i="17"/>
  <c r="C291" i="17"/>
  <c r="C283" i="17"/>
  <c r="C275" i="17"/>
  <c r="C267" i="17"/>
  <c r="C259" i="17"/>
  <c r="C251" i="17"/>
  <c r="C243" i="17"/>
  <c r="C235" i="17"/>
  <c r="C227" i="17"/>
  <c r="C219" i="17"/>
  <c r="C211" i="17"/>
  <c r="C203" i="17"/>
  <c r="C195" i="17"/>
  <c r="C187" i="17"/>
  <c r="C179" i="17"/>
  <c r="C171" i="17"/>
  <c r="C163" i="17"/>
  <c r="C155" i="17"/>
  <c r="C147" i="17"/>
  <c r="C139" i="17"/>
  <c r="C131" i="17"/>
  <c r="C123" i="17"/>
  <c r="C115" i="17"/>
  <c r="C107" i="17"/>
  <c r="C99" i="17"/>
  <c r="C91" i="17"/>
  <c r="C83" i="17"/>
  <c r="C75" i="17"/>
  <c r="C67" i="17"/>
  <c r="C59" i="17"/>
  <c r="C51" i="17"/>
  <c r="C43" i="17"/>
  <c r="C35" i="17"/>
  <c r="C27" i="17"/>
  <c r="C19" i="17"/>
  <c r="C11" i="17"/>
  <c r="C3" i="17"/>
  <c r="BW395" i="14"/>
  <c r="BW363" i="14"/>
  <c r="BW339" i="14"/>
  <c r="BW314" i="14"/>
  <c r="BW302" i="14"/>
  <c r="BW289" i="14"/>
  <c r="BW275" i="14"/>
  <c r="BW250" i="14"/>
  <c r="BW238" i="14"/>
  <c r="BW225" i="14"/>
  <c r="BW211" i="14"/>
  <c r="BW186" i="14"/>
  <c r="BW174" i="14"/>
  <c r="BW161" i="14"/>
  <c r="BW147" i="14"/>
  <c r="BW135" i="14"/>
  <c r="BW122" i="14"/>
  <c r="BW110" i="14"/>
  <c r="BW97" i="14"/>
  <c r="BW83" i="14"/>
  <c r="BW71" i="14"/>
  <c r="BW58" i="14"/>
  <c r="BW46" i="14"/>
  <c r="BW33" i="14"/>
  <c r="BW19" i="14"/>
  <c r="BW7" i="14"/>
  <c r="D66" i="19"/>
  <c r="F66" i="19"/>
  <c r="G66" i="19"/>
  <c r="E66" i="19"/>
  <c r="N19" i="19"/>
  <c r="N12" i="19"/>
  <c r="R69" i="18"/>
  <c r="J65" i="19"/>
  <c r="N13" i="19"/>
  <c r="N23" i="19"/>
  <c r="P9" i="19" l="1"/>
  <c r="R70" i="18"/>
  <c r="C68" i="19" s="1"/>
  <c r="B67" i="19"/>
  <c r="Q67" i="19" s="1"/>
  <c r="J66" i="19"/>
  <c r="N24" i="19" s="1"/>
  <c r="C67" i="19"/>
  <c r="F416" i="17"/>
  <c r="P10" i="19" l="1"/>
  <c r="B68" i="19"/>
  <c r="Q68" i="19" s="1"/>
  <c r="J67" i="19"/>
  <c r="G68" i="19"/>
  <c r="F68" i="19"/>
  <c r="D68" i="19"/>
  <c r="E68" i="19"/>
  <c r="G67" i="19"/>
  <c r="D67" i="19"/>
  <c r="E67" i="19"/>
  <c r="F67" i="19"/>
  <c r="R71" i="18"/>
  <c r="C69" i="19" s="1"/>
  <c r="BK3" i="14"/>
  <c r="BK4" i="14"/>
  <c r="BK5" i="14"/>
  <c r="BK6" i="14"/>
  <c r="BK7" i="14"/>
  <c r="BK8" i="14"/>
  <c r="BK9" i="14"/>
  <c r="BK10" i="14"/>
  <c r="BK11" i="14"/>
  <c r="BK12" i="14"/>
  <c r="BK13" i="14"/>
  <c r="BK14" i="14"/>
  <c r="BK15"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K80" i="14"/>
  <c r="BK81" i="14"/>
  <c r="BK82" i="14"/>
  <c r="BK83" i="14"/>
  <c r="BK84" i="14"/>
  <c r="BK85" i="14"/>
  <c r="BK86" i="14"/>
  <c r="BK87" i="14"/>
  <c r="BK88" i="14"/>
  <c r="BK89" i="14"/>
  <c r="BK90" i="14"/>
  <c r="BK91" i="14"/>
  <c r="BK92" i="14"/>
  <c r="BK93" i="14"/>
  <c r="BK94" i="14"/>
  <c r="BK95" i="14"/>
  <c r="BK96" i="14"/>
  <c r="BK97" i="14"/>
  <c r="BK98" i="14"/>
  <c r="BK99" i="14"/>
  <c r="BK100" i="14"/>
  <c r="BK101" i="14"/>
  <c r="BK102" i="14"/>
  <c r="BK103" i="14"/>
  <c r="BK104" i="14"/>
  <c r="BK105" i="14"/>
  <c r="BK106" i="14"/>
  <c r="BK107" i="14"/>
  <c r="BK108" i="14"/>
  <c r="BK109" i="14"/>
  <c r="BK110" i="14"/>
  <c r="BK111" i="14"/>
  <c r="BK112" i="14"/>
  <c r="BK113" i="14"/>
  <c r="BK114" i="14"/>
  <c r="BK115" i="14"/>
  <c r="BK116" i="14"/>
  <c r="BK117" i="14"/>
  <c r="BK118" i="14"/>
  <c r="BK119" i="14"/>
  <c r="BK120" i="14"/>
  <c r="BK121" i="14"/>
  <c r="BK122" i="14"/>
  <c r="BK123" i="14"/>
  <c r="BK124" i="14"/>
  <c r="BK125" i="14"/>
  <c r="BK126" i="14"/>
  <c r="BK127" i="14"/>
  <c r="BK128" i="14"/>
  <c r="BK129" i="14"/>
  <c r="BK130" i="14"/>
  <c r="BK131" i="14"/>
  <c r="BK132" i="14"/>
  <c r="BK133" i="14"/>
  <c r="BK134" i="14"/>
  <c r="BK135" i="14"/>
  <c r="BK136" i="14"/>
  <c r="BK137" i="14"/>
  <c r="BK138" i="14"/>
  <c r="BK139" i="14"/>
  <c r="BK140" i="14"/>
  <c r="BK141" i="14"/>
  <c r="BK142" i="14"/>
  <c r="BK143" i="14"/>
  <c r="BK144" i="14"/>
  <c r="BK145" i="14"/>
  <c r="BK146" i="14"/>
  <c r="BK147" i="14"/>
  <c r="BK148" i="14"/>
  <c r="BK149" i="14"/>
  <c r="BK150" i="14"/>
  <c r="BK151" i="14"/>
  <c r="BK152" i="14"/>
  <c r="BK153" i="14"/>
  <c r="BK154" i="14"/>
  <c r="BK155" i="14"/>
  <c r="BK156" i="14"/>
  <c r="BK157" i="14"/>
  <c r="BK158" i="14"/>
  <c r="BK159" i="14"/>
  <c r="BK160" i="14"/>
  <c r="BK161" i="14"/>
  <c r="BK162" i="14"/>
  <c r="BK163" i="14"/>
  <c r="BK164" i="14"/>
  <c r="BK165" i="14"/>
  <c r="BK166" i="14"/>
  <c r="BK167" i="14"/>
  <c r="BK168" i="14"/>
  <c r="BK169" i="14"/>
  <c r="BK170" i="14"/>
  <c r="BK171" i="14"/>
  <c r="BK172" i="14"/>
  <c r="BK173" i="14"/>
  <c r="BK174" i="14"/>
  <c r="BK175" i="14"/>
  <c r="BK176" i="14"/>
  <c r="BK177" i="14"/>
  <c r="BK178" i="14"/>
  <c r="BK179" i="14"/>
  <c r="BK180" i="14"/>
  <c r="BK181" i="14"/>
  <c r="BK182" i="14"/>
  <c r="BK183" i="14"/>
  <c r="BK184" i="14"/>
  <c r="BK185" i="14"/>
  <c r="BK186" i="14"/>
  <c r="BK187" i="14"/>
  <c r="BK188" i="14"/>
  <c r="BK189" i="14"/>
  <c r="BK190" i="14"/>
  <c r="BK191" i="14"/>
  <c r="BK192" i="14"/>
  <c r="BK193" i="14"/>
  <c r="BK194" i="14"/>
  <c r="BK195" i="14"/>
  <c r="BK196" i="14"/>
  <c r="BK197" i="14"/>
  <c r="BK198" i="14"/>
  <c r="BK199" i="14"/>
  <c r="BK200" i="14"/>
  <c r="BK201" i="14"/>
  <c r="BK202" i="14"/>
  <c r="BK203" i="14"/>
  <c r="BK204" i="14"/>
  <c r="BK205" i="14"/>
  <c r="BK206" i="14"/>
  <c r="BK207" i="14"/>
  <c r="BK208" i="14"/>
  <c r="BK209" i="14"/>
  <c r="BK210" i="14"/>
  <c r="BK211" i="14"/>
  <c r="BK212" i="14"/>
  <c r="BK213" i="14"/>
  <c r="BK214" i="14"/>
  <c r="BK215" i="14"/>
  <c r="BK216" i="14"/>
  <c r="BK217" i="14"/>
  <c r="BK218" i="14"/>
  <c r="BK219" i="14"/>
  <c r="BK220" i="14"/>
  <c r="BK221" i="14"/>
  <c r="BK222" i="14"/>
  <c r="BK223" i="14"/>
  <c r="BK224" i="14"/>
  <c r="BK225" i="14"/>
  <c r="BK226" i="14"/>
  <c r="BK227" i="14"/>
  <c r="BK228" i="14"/>
  <c r="BK229" i="14"/>
  <c r="BK230" i="14"/>
  <c r="BK231" i="14"/>
  <c r="BK232" i="14"/>
  <c r="BK233" i="14"/>
  <c r="BK234" i="14"/>
  <c r="BK235" i="14"/>
  <c r="BK236" i="14"/>
  <c r="BK237" i="14"/>
  <c r="BK238" i="14"/>
  <c r="BK239" i="14"/>
  <c r="BK240" i="14"/>
  <c r="BK241" i="14"/>
  <c r="BK242" i="14"/>
  <c r="BK243" i="14"/>
  <c r="BK244" i="14"/>
  <c r="BK245" i="14"/>
  <c r="BK246" i="14"/>
  <c r="BK247" i="14"/>
  <c r="BK248" i="14"/>
  <c r="BK249" i="14"/>
  <c r="BK250" i="14"/>
  <c r="BK251" i="14"/>
  <c r="BK252" i="14"/>
  <c r="BK253" i="14"/>
  <c r="BK254" i="14"/>
  <c r="BK255" i="14"/>
  <c r="BK256" i="14"/>
  <c r="BK257" i="14"/>
  <c r="BK258" i="14"/>
  <c r="BK259" i="14"/>
  <c r="BK260" i="14"/>
  <c r="BK261" i="14"/>
  <c r="BK262" i="14"/>
  <c r="BK263" i="14"/>
  <c r="BK264" i="14"/>
  <c r="BK265" i="14"/>
  <c r="BK266" i="14"/>
  <c r="BK267" i="14"/>
  <c r="BK268" i="14"/>
  <c r="BK269" i="14"/>
  <c r="BK270" i="14"/>
  <c r="BK271" i="14"/>
  <c r="BK272" i="14"/>
  <c r="BK273" i="14"/>
  <c r="BK274" i="14"/>
  <c r="BK275" i="14"/>
  <c r="BK276" i="14"/>
  <c r="BK277" i="14"/>
  <c r="BK278" i="14"/>
  <c r="BK279" i="14"/>
  <c r="BK280" i="14"/>
  <c r="BK281" i="14"/>
  <c r="BK282" i="14"/>
  <c r="BK283" i="14"/>
  <c r="BK284" i="14"/>
  <c r="BK285" i="14"/>
  <c r="BK286" i="14"/>
  <c r="BK287" i="14"/>
  <c r="BK288" i="14"/>
  <c r="BK289" i="14"/>
  <c r="BK290" i="14"/>
  <c r="BK291" i="14"/>
  <c r="BK292" i="14"/>
  <c r="BK293" i="14"/>
  <c r="BK294" i="14"/>
  <c r="BK295" i="14"/>
  <c r="BK296" i="14"/>
  <c r="BK297" i="14"/>
  <c r="BK298" i="14"/>
  <c r="BK299" i="14"/>
  <c r="BK300" i="14"/>
  <c r="BK301" i="14"/>
  <c r="BK302" i="14"/>
  <c r="BK303" i="14"/>
  <c r="BK304" i="14"/>
  <c r="BK305" i="14"/>
  <c r="BK306" i="14"/>
  <c r="BK307" i="14"/>
  <c r="BK308" i="14"/>
  <c r="BK309" i="14"/>
  <c r="BK310" i="14"/>
  <c r="BK311" i="14"/>
  <c r="BK312" i="14"/>
  <c r="BK313" i="14"/>
  <c r="BK314" i="14"/>
  <c r="BK315" i="14"/>
  <c r="BK316" i="14"/>
  <c r="BK317" i="14"/>
  <c r="BK318" i="14"/>
  <c r="BK319" i="14"/>
  <c r="BK320" i="14"/>
  <c r="BK321" i="14"/>
  <c r="BK322" i="14"/>
  <c r="BK323" i="14"/>
  <c r="BK324" i="14"/>
  <c r="BK325" i="14"/>
  <c r="BK326" i="14"/>
  <c r="BK327" i="14"/>
  <c r="BK328" i="14"/>
  <c r="BK329" i="14"/>
  <c r="BK330" i="14"/>
  <c r="BK331" i="14"/>
  <c r="BK332" i="14"/>
  <c r="BK333" i="14"/>
  <c r="BK334" i="14"/>
  <c r="BK335" i="14"/>
  <c r="BK336" i="14"/>
  <c r="BK337" i="14"/>
  <c r="BK338" i="14"/>
  <c r="BK339" i="14"/>
  <c r="BK340" i="14"/>
  <c r="BK341" i="14"/>
  <c r="BK342" i="14"/>
  <c r="BK343" i="14"/>
  <c r="BK344" i="14"/>
  <c r="BK345" i="14"/>
  <c r="BK346" i="14"/>
  <c r="BK347" i="14"/>
  <c r="BK348" i="14"/>
  <c r="BK349" i="14"/>
  <c r="BK350" i="14"/>
  <c r="BK351" i="14"/>
  <c r="BK352" i="14"/>
  <c r="BK353" i="14"/>
  <c r="BK354" i="14"/>
  <c r="BK355" i="14"/>
  <c r="BK356" i="14"/>
  <c r="BK357" i="14"/>
  <c r="BK358" i="14"/>
  <c r="BK359" i="14"/>
  <c r="BK360" i="14"/>
  <c r="BK361" i="14"/>
  <c r="BK362" i="14"/>
  <c r="BK363" i="14"/>
  <c r="BK364" i="14"/>
  <c r="BK365" i="14"/>
  <c r="BK366" i="14"/>
  <c r="BK367" i="14"/>
  <c r="BK368" i="14"/>
  <c r="BK369" i="14"/>
  <c r="BK370" i="14"/>
  <c r="BK371" i="14"/>
  <c r="BK372" i="14"/>
  <c r="BK373" i="14"/>
  <c r="BK374" i="14"/>
  <c r="BK375" i="14"/>
  <c r="BK376" i="14"/>
  <c r="BK377" i="14"/>
  <c r="BK378" i="14"/>
  <c r="BK379" i="14"/>
  <c r="BK380" i="14"/>
  <c r="BK381" i="14"/>
  <c r="BK382" i="14"/>
  <c r="BK383" i="14"/>
  <c r="BK384" i="14"/>
  <c r="BK385" i="14"/>
  <c r="BK386" i="14"/>
  <c r="BK387" i="14"/>
  <c r="BK388" i="14"/>
  <c r="BK389" i="14"/>
  <c r="BK390" i="14"/>
  <c r="BK391" i="14"/>
  <c r="BK392" i="14"/>
  <c r="BK393" i="14"/>
  <c r="BK394" i="14"/>
  <c r="BK395" i="14"/>
  <c r="BK396" i="14"/>
  <c r="BK397" i="14"/>
  <c r="BK398" i="14"/>
  <c r="BK399" i="14"/>
  <c r="BK400" i="14"/>
  <c r="BK401" i="14"/>
  <c r="BK402" i="14"/>
  <c r="BK403" i="14"/>
  <c r="BK404" i="14"/>
  <c r="BK405" i="14"/>
  <c r="BK406" i="14"/>
  <c r="BK407" i="14"/>
  <c r="BK2" i="14"/>
  <c r="BI3" i="14"/>
  <c r="BI4" i="14"/>
  <c r="BI5" i="14"/>
  <c r="BI6" i="14"/>
  <c r="BI7" i="14"/>
  <c r="BI8" i="14"/>
  <c r="BI9" i="14"/>
  <c r="BI10" i="14"/>
  <c r="BI11" i="14"/>
  <c r="BI12" i="14"/>
  <c r="BI13" i="14"/>
  <c r="BI14" i="14"/>
  <c r="BI15" i="14"/>
  <c r="BI16" i="14"/>
  <c r="BI17" i="14"/>
  <c r="BI18" i="14"/>
  <c r="BI19" i="14"/>
  <c r="BI20" i="14"/>
  <c r="BI21" i="14"/>
  <c r="BI22" i="14"/>
  <c r="BI23" i="14"/>
  <c r="BI24" i="14"/>
  <c r="BI25" i="14"/>
  <c r="BI26" i="14"/>
  <c r="BI27" i="14"/>
  <c r="BI28" i="14"/>
  <c r="BI29" i="14"/>
  <c r="BI30" i="14"/>
  <c r="BI31" i="14"/>
  <c r="BI32" i="14"/>
  <c r="BI33" i="14"/>
  <c r="BI34" i="14"/>
  <c r="BI35" i="14"/>
  <c r="BI36" i="14"/>
  <c r="BI37" i="14"/>
  <c r="BI38" i="14"/>
  <c r="BI39" i="14"/>
  <c r="BI40" i="14"/>
  <c r="BI41" i="14"/>
  <c r="BI42" i="14"/>
  <c r="BI43" i="14"/>
  <c r="BI44" i="14"/>
  <c r="BI45" i="14"/>
  <c r="BI46" i="14"/>
  <c r="BI47" i="14"/>
  <c r="BI48" i="14"/>
  <c r="BI49" i="14"/>
  <c r="BI50" i="14"/>
  <c r="BI51" i="14"/>
  <c r="BI52" i="14"/>
  <c r="BI53" i="14"/>
  <c r="BI54" i="14"/>
  <c r="BI55" i="14"/>
  <c r="BI56" i="14"/>
  <c r="BI57" i="14"/>
  <c r="BI58" i="14"/>
  <c r="BI59" i="14"/>
  <c r="BI60" i="14"/>
  <c r="BI61" i="14"/>
  <c r="BI62" i="14"/>
  <c r="BI63" i="14"/>
  <c r="BI64" i="14"/>
  <c r="BI65" i="14"/>
  <c r="BI66" i="14"/>
  <c r="BI67" i="14"/>
  <c r="BI68" i="14"/>
  <c r="BI69" i="14"/>
  <c r="BI70" i="14"/>
  <c r="BI71" i="14"/>
  <c r="BI72" i="14"/>
  <c r="BI73" i="14"/>
  <c r="BI74" i="14"/>
  <c r="BI75" i="14"/>
  <c r="BI76" i="14"/>
  <c r="BI77" i="14"/>
  <c r="BI78" i="14"/>
  <c r="BI79" i="14"/>
  <c r="BI80" i="14"/>
  <c r="BI81" i="14"/>
  <c r="BI82" i="14"/>
  <c r="BI83" i="14"/>
  <c r="BI84" i="14"/>
  <c r="BI85" i="14"/>
  <c r="BI86" i="14"/>
  <c r="BI87" i="14"/>
  <c r="BI88" i="14"/>
  <c r="BI89" i="14"/>
  <c r="BI90" i="14"/>
  <c r="BI91" i="14"/>
  <c r="BI92" i="14"/>
  <c r="BI93" i="14"/>
  <c r="BI94" i="14"/>
  <c r="BI95" i="14"/>
  <c r="BI96" i="14"/>
  <c r="BI97" i="14"/>
  <c r="BI98" i="14"/>
  <c r="BI99" i="14"/>
  <c r="BI100" i="14"/>
  <c r="BI101" i="14"/>
  <c r="BI102" i="14"/>
  <c r="BI103" i="14"/>
  <c r="BI104" i="14"/>
  <c r="BI105" i="14"/>
  <c r="BI106" i="14"/>
  <c r="BI107" i="14"/>
  <c r="BI108" i="14"/>
  <c r="BI109" i="14"/>
  <c r="BI110" i="14"/>
  <c r="BI111" i="14"/>
  <c r="BI112" i="14"/>
  <c r="BI113" i="14"/>
  <c r="BI114" i="14"/>
  <c r="BI115" i="14"/>
  <c r="BI116" i="14"/>
  <c r="BI117" i="14"/>
  <c r="BI118" i="14"/>
  <c r="BI119" i="14"/>
  <c r="BI120" i="14"/>
  <c r="BI121" i="14"/>
  <c r="BI122" i="14"/>
  <c r="BI123" i="14"/>
  <c r="BI124" i="14"/>
  <c r="BI125" i="14"/>
  <c r="BI126" i="14"/>
  <c r="BI127" i="14"/>
  <c r="BI128" i="14"/>
  <c r="BI129" i="14"/>
  <c r="BI130" i="14"/>
  <c r="BI131" i="14"/>
  <c r="BI132" i="14"/>
  <c r="BI133" i="14"/>
  <c r="BI134" i="14"/>
  <c r="BI135" i="14"/>
  <c r="BI136" i="14"/>
  <c r="BI137" i="14"/>
  <c r="BI138" i="14"/>
  <c r="BI139" i="14"/>
  <c r="BI140" i="14"/>
  <c r="BI141" i="14"/>
  <c r="BI142" i="14"/>
  <c r="BI143" i="14"/>
  <c r="BI144" i="14"/>
  <c r="BI145" i="14"/>
  <c r="BI146" i="14"/>
  <c r="BI147" i="14"/>
  <c r="BI148" i="14"/>
  <c r="BI149" i="14"/>
  <c r="BI150" i="14"/>
  <c r="BI151" i="14"/>
  <c r="BI152" i="14"/>
  <c r="BI153" i="14"/>
  <c r="BI154" i="14"/>
  <c r="BI155" i="14"/>
  <c r="BI156" i="14"/>
  <c r="BI157" i="14"/>
  <c r="BI158" i="14"/>
  <c r="BI159" i="14"/>
  <c r="BI160" i="14"/>
  <c r="BI161" i="14"/>
  <c r="BI162" i="14"/>
  <c r="BI163" i="14"/>
  <c r="BI164" i="14"/>
  <c r="BI165" i="14"/>
  <c r="BI166" i="14"/>
  <c r="BI167" i="14"/>
  <c r="BI168" i="14"/>
  <c r="BI169" i="14"/>
  <c r="BI170" i="14"/>
  <c r="BI171" i="14"/>
  <c r="BI172" i="14"/>
  <c r="BI173" i="14"/>
  <c r="BI174" i="14"/>
  <c r="BI175" i="14"/>
  <c r="BI176" i="14"/>
  <c r="BI177" i="14"/>
  <c r="BI178" i="14"/>
  <c r="BI179" i="14"/>
  <c r="BI180" i="14"/>
  <c r="BI181" i="14"/>
  <c r="BI182" i="14"/>
  <c r="BI183" i="14"/>
  <c r="BI184" i="14"/>
  <c r="BI185" i="14"/>
  <c r="BI186" i="14"/>
  <c r="BI187" i="14"/>
  <c r="BI188" i="14"/>
  <c r="BI189" i="14"/>
  <c r="BI190" i="14"/>
  <c r="BI191" i="14"/>
  <c r="BI192" i="14"/>
  <c r="BI193" i="14"/>
  <c r="BI194" i="14"/>
  <c r="BI195" i="14"/>
  <c r="BI196" i="14"/>
  <c r="BI197" i="14"/>
  <c r="BI198" i="14"/>
  <c r="BI199" i="14"/>
  <c r="BI200" i="14"/>
  <c r="BI201" i="14"/>
  <c r="BI202" i="14"/>
  <c r="BI203" i="14"/>
  <c r="BI204" i="14"/>
  <c r="BI205" i="14"/>
  <c r="BI206" i="14"/>
  <c r="BI207" i="14"/>
  <c r="BI208" i="14"/>
  <c r="BI209" i="14"/>
  <c r="BI210" i="14"/>
  <c r="BI211" i="14"/>
  <c r="BI212" i="14"/>
  <c r="BI213" i="14"/>
  <c r="BI214" i="14"/>
  <c r="BI215" i="14"/>
  <c r="BI216" i="14"/>
  <c r="BI217" i="14"/>
  <c r="BI218" i="14"/>
  <c r="BI219" i="14"/>
  <c r="BI220" i="14"/>
  <c r="BI221" i="14"/>
  <c r="BI222" i="14"/>
  <c r="BI223" i="14"/>
  <c r="BI224" i="14"/>
  <c r="BI225" i="14"/>
  <c r="BI226" i="14"/>
  <c r="BI227" i="14"/>
  <c r="BI228" i="14"/>
  <c r="BI229" i="14"/>
  <c r="BI230" i="14"/>
  <c r="BI231" i="14"/>
  <c r="BI232" i="14"/>
  <c r="BI233" i="14"/>
  <c r="BI234" i="14"/>
  <c r="BI235" i="14"/>
  <c r="BI236" i="14"/>
  <c r="BI237" i="14"/>
  <c r="BI238" i="14"/>
  <c r="BI239" i="14"/>
  <c r="BI240" i="14"/>
  <c r="BI241" i="14"/>
  <c r="BI242" i="14"/>
  <c r="BI243" i="14"/>
  <c r="BI244" i="14"/>
  <c r="BI245" i="14"/>
  <c r="BI246" i="14"/>
  <c r="BI247" i="14"/>
  <c r="BI248" i="14"/>
  <c r="BI249" i="14"/>
  <c r="BI250" i="14"/>
  <c r="BI251" i="14"/>
  <c r="BI252" i="14"/>
  <c r="BI253" i="14"/>
  <c r="BI254" i="14"/>
  <c r="BI255" i="14"/>
  <c r="BI256" i="14"/>
  <c r="BI257" i="14"/>
  <c r="BI258" i="14"/>
  <c r="BI259" i="14"/>
  <c r="BI260" i="14"/>
  <c r="BI261" i="14"/>
  <c r="BI262" i="14"/>
  <c r="BI263" i="14"/>
  <c r="BI264" i="14"/>
  <c r="BI265" i="14"/>
  <c r="BI266" i="14"/>
  <c r="BI267" i="14"/>
  <c r="BI268" i="14"/>
  <c r="BI269" i="14"/>
  <c r="BI270" i="14"/>
  <c r="BI271" i="14"/>
  <c r="BI272" i="14"/>
  <c r="BI273" i="14"/>
  <c r="BI274" i="14"/>
  <c r="BI275" i="14"/>
  <c r="BI276" i="14"/>
  <c r="BI277" i="14"/>
  <c r="BI278" i="14"/>
  <c r="BI279" i="14"/>
  <c r="BI280" i="14"/>
  <c r="BI281" i="14"/>
  <c r="BI282" i="14"/>
  <c r="BI283" i="14"/>
  <c r="BI284" i="14"/>
  <c r="BI285" i="14"/>
  <c r="BI286" i="14"/>
  <c r="BI287" i="14"/>
  <c r="BI288" i="14"/>
  <c r="BI289" i="14"/>
  <c r="BI290" i="14"/>
  <c r="BI291" i="14"/>
  <c r="BI292" i="14"/>
  <c r="BI293" i="14"/>
  <c r="BI294" i="14"/>
  <c r="BI295" i="14"/>
  <c r="BI296" i="14"/>
  <c r="BI297" i="14"/>
  <c r="BI298" i="14"/>
  <c r="BI299" i="14"/>
  <c r="BI300" i="14"/>
  <c r="BI301" i="14"/>
  <c r="BI302" i="14"/>
  <c r="BI303" i="14"/>
  <c r="BI304" i="14"/>
  <c r="BI305" i="14"/>
  <c r="BI306" i="14"/>
  <c r="BI307" i="14"/>
  <c r="BI308" i="14"/>
  <c r="BI309" i="14"/>
  <c r="BI310" i="14"/>
  <c r="BI311" i="14"/>
  <c r="BI312" i="14"/>
  <c r="BI313" i="14"/>
  <c r="BI314" i="14"/>
  <c r="BI315" i="14"/>
  <c r="BI316" i="14"/>
  <c r="BI317" i="14"/>
  <c r="BI318" i="14"/>
  <c r="BI319" i="14"/>
  <c r="BI320" i="14"/>
  <c r="BI321" i="14"/>
  <c r="BI322" i="14"/>
  <c r="BI323" i="14"/>
  <c r="BI324" i="14"/>
  <c r="BI325" i="14"/>
  <c r="BI326" i="14"/>
  <c r="BI327" i="14"/>
  <c r="BI328" i="14"/>
  <c r="BI329" i="14"/>
  <c r="BI330" i="14"/>
  <c r="BI331" i="14"/>
  <c r="BI332" i="14"/>
  <c r="BI333" i="14"/>
  <c r="BI334" i="14"/>
  <c r="BI335" i="14"/>
  <c r="BI336" i="14"/>
  <c r="BI337" i="14"/>
  <c r="BI338" i="14"/>
  <c r="BI339" i="14"/>
  <c r="BI340" i="14"/>
  <c r="BI341" i="14"/>
  <c r="BI342" i="14"/>
  <c r="BI343" i="14"/>
  <c r="BI344" i="14"/>
  <c r="BI345" i="14"/>
  <c r="BI346" i="14"/>
  <c r="BI347" i="14"/>
  <c r="BI348" i="14"/>
  <c r="BI349" i="14"/>
  <c r="BI350" i="14"/>
  <c r="BI351" i="14"/>
  <c r="BI352" i="14"/>
  <c r="BI353" i="14"/>
  <c r="BI354" i="14"/>
  <c r="BI355" i="14"/>
  <c r="BI356" i="14"/>
  <c r="BI357" i="14"/>
  <c r="BI358" i="14"/>
  <c r="BI359" i="14"/>
  <c r="BI360" i="14"/>
  <c r="BI361" i="14"/>
  <c r="BI362" i="14"/>
  <c r="BI363" i="14"/>
  <c r="BI364" i="14"/>
  <c r="BI365" i="14"/>
  <c r="BI366" i="14"/>
  <c r="BI367" i="14"/>
  <c r="BI368" i="14"/>
  <c r="BI369" i="14"/>
  <c r="BI370" i="14"/>
  <c r="BI371" i="14"/>
  <c r="BI372" i="14"/>
  <c r="BI373" i="14"/>
  <c r="BI374" i="14"/>
  <c r="BI375" i="14"/>
  <c r="BI376" i="14"/>
  <c r="BI377" i="14"/>
  <c r="BI378" i="14"/>
  <c r="BI379" i="14"/>
  <c r="BI380" i="14"/>
  <c r="BI381" i="14"/>
  <c r="BI382" i="14"/>
  <c r="BI383" i="14"/>
  <c r="BI384" i="14"/>
  <c r="BI385" i="14"/>
  <c r="BI386" i="14"/>
  <c r="BI387" i="14"/>
  <c r="BI388" i="14"/>
  <c r="BI389" i="14"/>
  <c r="BI390" i="14"/>
  <c r="BI391" i="14"/>
  <c r="BI392" i="14"/>
  <c r="BI393" i="14"/>
  <c r="BI394" i="14"/>
  <c r="BI395" i="14"/>
  <c r="BI396" i="14"/>
  <c r="BI397" i="14"/>
  <c r="BI398" i="14"/>
  <c r="BI399" i="14"/>
  <c r="BI400" i="14"/>
  <c r="BI401" i="14"/>
  <c r="BI402" i="14"/>
  <c r="BI403" i="14"/>
  <c r="BI404" i="14"/>
  <c r="BI405" i="14"/>
  <c r="BI406" i="14"/>
  <c r="BI407" i="14"/>
  <c r="BI2" i="14"/>
  <c r="BH3" i="14"/>
  <c r="BH4" i="14"/>
  <c r="BH5" i="14"/>
  <c r="BH6" i="14"/>
  <c r="BH7" i="14"/>
  <c r="BH8" i="14"/>
  <c r="BH9" i="14"/>
  <c r="BH10" i="14"/>
  <c r="BH11" i="14"/>
  <c r="BH12" i="14"/>
  <c r="BH13" i="14"/>
  <c r="BH14" i="14"/>
  <c r="BH15" i="14"/>
  <c r="BH16" i="14"/>
  <c r="BH17" i="14"/>
  <c r="BH18" i="14"/>
  <c r="BH19" i="14"/>
  <c r="BH20" i="14"/>
  <c r="BH21" i="14"/>
  <c r="BH22" i="14"/>
  <c r="BH23" i="14"/>
  <c r="BH24" i="14"/>
  <c r="BH25" i="14"/>
  <c r="BH26" i="14"/>
  <c r="BH27" i="14"/>
  <c r="BH28" i="14"/>
  <c r="BH29" i="14"/>
  <c r="BH30" i="14"/>
  <c r="BH31" i="14"/>
  <c r="BH32" i="14"/>
  <c r="BH33" i="14"/>
  <c r="BH34" i="14"/>
  <c r="BH35" i="14"/>
  <c r="BH36" i="14"/>
  <c r="BH37" i="14"/>
  <c r="BH38" i="14"/>
  <c r="BH39" i="14"/>
  <c r="BH40" i="14"/>
  <c r="BH41" i="14"/>
  <c r="BH42" i="14"/>
  <c r="BH43" i="14"/>
  <c r="BH44" i="14"/>
  <c r="BH45" i="14"/>
  <c r="BH46" i="14"/>
  <c r="BH47" i="14"/>
  <c r="BH48" i="14"/>
  <c r="BH49" i="14"/>
  <c r="BH50" i="14"/>
  <c r="BH51" i="14"/>
  <c r="BH52" i="14"/>
  <c r="BH53" i="14"/>
  <c r="BH54" i="14"/>
  <c r="BH55" i="14"/>
  <c r="BH56" i="14"/>
  <c r="BH57" i="14"/>
  <c r="BH58" i="14"/>
  <c r="BH59" i="14"/>
  <c r="BH60" i="14"/>
  <c r="BH61" i="14"/>
  <c r="BH62" i="14"/>
  <c r="BH63" i="14"/>
  <c r="BH64" i="14"/>
  <c r="BH65" i="14"/>
  <c r="BH66" i="14"/>
  <c r="BH67" i="14"/>
  <c r="BH68" i="14"/>
  <c r="BH69" i="14"/>
  <c r="BH70" i="14"/>
  <c r="BH71" i="14"/>
  <c r="BH72" i="14"/>
  <c r="BH73" i="14"/>
  <c r="BH74" i="14"/>
  <c r="BH75" i="14"/>
  <c r="BH76" i="14"/>
  <c r="BH77" i="14"/>
  <c r="BH78" i="14"/>
  <c r="BH79" i="14"/>
  <c r="BH80" i="14"/>
  <c r="BH81" i="14"/>
  <c r="BH82" i="14"/>
  <c r="BH83" i="14"/>
  <c r="BH84" i="14"/>
  <c r="BH85" i="14"/>
  <c r="BH86" i="14"/>
  <c r="BH87" i="14"/>
  <c r="BH88" i="14"/>
  <c r="BH89" i="14"/>
  <c r="BH90" i="14"/>
  <c r="BH91" i="14"/>
  <c r="BH92" i="14"/>
  <c r="BH93" i="14"/>
  <c r="BH94" i="14"/>
  <c r="BH95" i="14"/>
  <c r="BH96" i="14"/>
  <c r="BH97" i="14"/>
  <c r="BH98" i="14"/>
  <c r="BH99" i="14"/>
  <c r="BH100" i="14"/>
  <c r="BH101" i="14"/>
  <c r="BH102" i="14"/>
  <c r="BH103" i="14"/>
  <c r="BH104" i="14"/>
  <c r="BH105" i="14"/>
  <c r="BH106" i="14"/>
  <c r="BH107" i="14"/>
  <c r="BH108" i="14"/>
  <c r="BH109" i="14"/>
  <c r="BH110" i="14"/>
  <c r="BH111" i="14"/>
  <c r="BH112" i="14"/>
  <c r="BH113" i="14"/>
  <c r="BH114" i="14"/>
  <c r="BH115" i="14"/>
  <c r="BH116" i="14"/>
  <c r="BH117" i="14"/>
  <c r="BH118" i="14"/>
  <c r="BH119" i="14"/>
  <c r="BH120" i="14"/>
  <c r="BH121" i="14"/>
  <c r="BH122" i="14"/>
  <c r="BH123" i="14"/>
  <c r="BH124" i="14"/>
  <c r="BH125" i="14"/>
  <c r="BH126" i="14"/>
  <c r="BH127" i="14"/>
  <c r="BH128" i="14"/>
  <c r="BH129" i="14"/>
  <c r="BH130" i="14"/>
  <c r="BH131" i="14"/>
  <c r="BH132" i="14"/>
  <c r="BH133" i="14"/>
  <c r="BH134" i="14"/>
  <c r="BH135" i="14"/>
  <c r="BH136" i="14"/>
  <c r="BH137" i="14"/>
  <c r="BH138" i="14"/>
  <c r="BH139" i="14"/>
  <c r="BH140" i="14"/>
  <c r="BH141" i="14"/>
  <c r="BH142" i="14"/>
  <c r="BH143" i="14"/>
  <c r="BH144" i="14"/>
  <c r="BH145" i="14"/>
  <c r="BH146" i="14"/>
  <c r="BH147" i="14"/>
  <c r="BH148" i="14"/>
  <c r="BH149" i="14"/>
  <c r="BH150" i="14"/>
  <c r="BH151" i="14"/>
  <c r="BH152" i="14"/>
  <c r="BH153" i="14"/>
  <c r="BH154" i="14"/>
  <c r="BH155" i="14"/>
  <c r="BH156" i="14"/>
  <c r="BH157" i="14"/>
  <c r="BH158" i="14"/>
  <c r="BH159" i="14"/>
  <c r="BH160" i="14"/>
  <c r="BH161" i="14"/>
  <c r="BH162" i="14"/>
  <c r="BH163" i="14"/>
  <c r="BH164" i="14"/>
  <c r="BH165" i="14"/>
  <c r="BH166" i="14"/>
  <c r="BH167" i="14"/>
  <c r="BH168" i="14"/>
  <c r="BH169" i="14"/>
  <c r="BH170" i="14"/>
  <c r="BH171" i="14"/>
  <c r="BH172" i="14"/>
  <c r="BH173" i="14"/>
  <c r="BH174" i="14"/>
  <c r="BH175" i="14"/>
  <c r="BH176" i="14"/>
  <c r="BH177" i="14"/>
  <c r="BH178" i="14"/>
  <c r="BH179" i="14"/>
  <c r="BH180" i="14"/>
  <c r="BH181" i="14"/>
  <c r="BH182" i="14"/>
  <c r="BH183" i="14"/>
  <c r="BH184" i="14"/>
  <c r="BH185" i="14"/>
  <c r="BH186" i="14"/>
  <c r="BH187" i="14"/>
  <c r="BH188" i="14"/>
  <c r="BH189" i="14"/>
  <c r="BH190" i="14"/>
  <c r="BH191" i="14"/>
  <c r="BH192" i="14"/>
  <c r="BH193" i="14"/>
  <c r="BH194" i="14"/>
  <c r="BH195" i="14"/>
  <c r="BH196" i="14"/>
  <c r="BH197" i="14"/>
  <c r="BH198" i="14"/>
  <c r="BH199" i="14"/>
  <c r="BH200" i="14"/>
  <c r="BH201" i="14"/>
  <c r="BH202" i="14"/>
  <c r="BH203" i="14"/>
  <c r="BH204" i="14"/>
  <c r="BH205" i="14"/>
  <c r="BH206" i="14"/>
  <c r="BH207" i="14"/>
  <c r="BH208" i="14"/>
  <c r="BH209" i="14"/>
  <c r="BH210" i="14"/>
  <c r="BH211" i="14"/>
  <c r="BH212" i="14"/>
  <c r="BH213" i="14"/>
  <c r="BH214" i="14"/>
  <c r="BH215" i="14"/>
  <c r="BH216" i="14"/>
  <c r="BH217" i="14"/>
  <c r="BH218" i="14"/>
  <c r="BH219" i="14"/>
  <c r="BH220" i="14"/>
  <c r="BH221" i="14"/>
  <c r="BH222" i="14"/>
  <c r="BH223" i="14"/>
  <c r="BH224" i="14"/>
  <c r="BH225" i="14"/>
  <c r="BH226" i="14"/>
  <c r="BH227" i="14"/>
  <c r="BH228" i="14"/>
  <c r="BH229" i="14"/>
  <c r="BH230" i="14"/>
  <c r="BH231" i="14"/>
  <c r="BH232" i="14"/>
  <c r="BH233" i="14"/>
  <c r="BH234" i="14"/>
  <c r="BH235" i="14"/>
  <c r="BH236" i="14"/>
  <c r="BH237" i="14"/>
  <c r="BH238" i="14"/>
  <c r="BH239" i="14"/>
  <c r="BH240" i="14"/>
  <c r="BH241" i="14"/>
  <c r="BH242" i="14"/>
  <c r="BH243" i="14"/>
  <c r="BH244" i="14"/>
  <c r="BH245" i="14"/>
  <c r="BH246" i="14"/>
  <c r="BH247" i="14"/>
  <c r="BH248" i="14"/>
  <c r="BH249" i="14"/>
  <c r="BH250" i="14"/>
  <c r="BH251" i="14"/>
  <c r="BH252" i="14"/>
  <c r="BH253" i="14"/>
  <c r="BH254" i="14"/>
  <c r="BH255" i="14"/>
  <c r="BH256" i="14"/>
  <c r="BH257" i="14"/>
  <c r="BH258" i="14"/>
  <c r="BH259" i="14"/>
  <c r="BH260" i="14"/>
  <c r="BH261" i="14"/>
  <c r="BH262" i="14"/>
  <c r="BH263" i="14"/>
  <c r="BH264" i="14"/>
  <c r="BH265" i="14"/>
  <c r="BH266" i="14"/>
  <c r="BH267" i="14"/>
  <c r="BH268" i="14"/>
  <c r="BH269" i="14"/>
  <c r="BH270" i="14"/>
  <c r="BH271" i="14"/>
  <c r="BH272" i="14"/>
  <c r="BH273" i="14"/>
  <c r="BH274" i="14"/>
  <c r="BH275" i="14"/>
  <c r="BH276" i="14"/>
  <c r="BH277" i="14"/>
  <c r="BH278" i="14"/>
  <c r="BH279" i="14"/>
  <c r="BH280" i="14"/>
  <c r="BH281" i="14"/>
  <c r="BH282" i="14"/>
  <c r="BH283" i="14"/>
  <c r="BH284" i="14"/>
  <c r="BH285" i="14"/>
  <c r="BH286" i="14"/>
  <c r="BH287" i="14"/>
  <c r="BH288" i="14"/>
  <c r="BH289" i="14"/>
  <c r="BH290" i="14"/>
  <c r="BH291" i="14"/>
  <c r="BH292" i="14"/>
  <c r="BH293" i="14"/>
  <c r="BH294" i="14"/>
  <c r="BH295" i="14"/>
  <c r="BH296" i="14"/>
  <c r="BH297" i="14"/>
  <c r="BH298" i="14"/>
  <c r="BH299" i="14"/>
  <c r="BH300" i="14"/>
  <c r="BH301" i="14"/>
  <c r="BH302" i="14"/>
  <c r="BH303" i="14"/>
  <c r="BH304" i="14"/>
  <c r="BH305" i="14"/>
  <c r="BH306" i="14"/>
  <c r="BH307" i="14"/>
  <c r="BH308" i="14"/>
  <c r="BH309" i="14"/>
  <c r="BH310" i="14"/>
  <c r="BH311" i="14"/>
  <c r="BH312" i="14"/>
  <c r="BH313" i="14"/>
  <c r="BH314" i="14"/>
  <c r="BH315" i="14"/>
  <c r="BH316" i="14"/>
  <c r="BH317" i="14"/>
  <c r="BH318" i="14"/>
  <c r="BH319" i="14"/>
  <c r="BH320" i="14"/>
  <c r="BH321" i="14"/>
  <c r="BH322" i="14"/>
  <c r="BH323" i="14"/>
  <c r="BH324" i="14"/>
  <c r="BH325" i="14"/>
  <c r="BH326" i="14"/>
  <c r="BH327" i="14"/>
  <c r="BH328" i="14"/>
  <c r="BH329" i="14"/>
  <c r="BH330" i="14"/>
  <c r="BH331" i="14"/>
  <c r="BH332" i="14"/>
  <c r="BH333" i="14"/>
  <c r="BH334" i="14"/>
  <c r="BH335" i="14"/>
  <c r="BH336" i="14"/>
  <c r="BH337" i="14"/>
  <c r="BH338" i="14"/>
  <c r="BH339" i="14"/>
  <c r="BH340" i="14"/>
  <c r="BH341" i="14"/>
  <c r="BH342" i="14"/>
  <c r="BH343" i="14"/>
  <c r="BH344" i="14"/>
  <c r="BH345" i="14"/>
  <c r="BH346" i="14"/>
  <c r="BH347" i="14"/>
  <c r="BH348" i="14"/>
  <c r="BH349" i="14"/>
  <c r="BH350" i="14"/>
  <c r="BH351" i="14"/>
  <c r="BH352" i="14"/>
  <c r="BH353" i="14"/>
  <c r="BH354" i="14"/>
  <c r="BH355" i="14"/>
  <c r="BH356" i="14"/>
  <c r="BH357" i="14"/>
  <c r="BH358" i="14"/>
  <c r="BH359" i="14"/>
  <c r="BH360" i="14"/>
  <c r="BH361" i="14"/>
  <c r="BH362" i="14"/>
  <c r="BH363" i="14"/>
  <c r="BH364" i="14"/>
  <c r="BH365" i="14"/>
  <c r="BH366" i="14"/>
  <c r="BH367" i="14"/>
  <c r="BH368" i="14"/>
  <c r="BH369" i="14"/>
  <c r="BH370" i="14"/>
  <c r="BH371" i="14"/>
  <c r="BH372" i="14"/>
  <c r="BH373" i="14"/>
  <c r="BH374" i="14"/>
  <c r="BH375" i="14"/>
  <c r="BH376" i="14"/>
  <c r="BH377" i="14"/>
  <c r="BH378" i="14"/>
  <c r="BH379" i="14"/>
  <c r="BH380" i="14"/>
  <c r="BH381" i="14"/>
  <c r="BH382" i="14"/>
  <c r="BH383" i="14"/>
  <c r="BH384" i="14"/>
  <c r="BH385" i="14"/>
  <c r="BH386" i="14"/>
  <c r="BH387" i="14"/>
  <c r="BH388" i="14"/>
  <c r="BH389" i="14"/>
  <c r="BH390" i="14"/>
  <c r="BH391" i="14"/>
  <c r="BH392" i="14"/>
  <c r="BH393" i="14"/>
  <c r="BH394" i="14"/>
  <c r="BH395" i="14"/>
  <c r="BH396" i="14"/>
  <c r="BH397" i="14"/>
  <c r="BH398" i="14"/>
  <c r="BH399" i="14"/>
  <c r="BH400" i="14"/>
  <c r="BH401" i="14"/>
  <c r="BH402" i="14"/>
  <c r="BH403" i="14"/>
  <c r="BH404" i="14"/>
  <c r="BH405" i="14"/>
  <c r="BH406" i="14"/>
  <c r="BH407" i="14"/>
  <c r="BH2" i="14"/>
  <c r="AM3" i="14"/>
  <c r="AM4" i="14"/>
  <c r="AM5" i="14"/>
  <c r="AM6" i="14"/>
  <c r="AM7" i="14"/>
  <c r="AM8" i="14"/>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M87" i="14"/>
  <c r="AM88" i="14"/>
  <c r="AM89" i="14"/>
  <c r="AM90" i="14"/>
  <c r="AM91" i="14"/>
  <c r="AM92" i="14"/>
  <c r="AM93" i="14"/>
  <c r="AM94" i="14"/>
  <c r="AM95" i="14"/>
  <c r="AM96" i="14"/>
  <c r="AM97" i="14"/>
  <c r="AM98" i="14"/>
  <c r="AM99" i="14"/>
  <c r="AM100" i="14"/>
  <c r="AM101" i="14"/>
  <c r="AM102" i="14"/>
  <c r="AM103" i="14"/>
  <c r="AM104" i="14"/>
  <c r="AM105" i="14"/>
  <c r="AM106" i="14"/>
  <c r="AM107" i="14"/>
  <c r="AM108" i="14"/>
  <c r="AM109" i="14"/>
  <c r="AM110" i="14"/>
  <c r="AM111" i="14"/>
  <c r="AM112" i="14"/>
  <c r="AM113" i="14"/>
  <c r="AM114" i="14"/>
  <c r="AM115" i="14"/>
  <c r="AM116" i="14"/>
  <c r="AM117" i="14"/>
  <c r="AM118" i="14"/>
  <c r="AM119" i="14"/>
  <c r="AM120" i="14"/>
  <c r="AM121" i="14"/>
  <c r="AM122" i="14"/>
  <c r="AM123" i="14"/>
  <c r="AM124" i="14"/>
  <c r="AM125" i="14"/>
  <c r="AM126" i="14"/>
  <c r="AM127" i="14"/>
  <c r="AM128" i="14"/>
  <c r="AM129" i="14"/>
  <c r="AM130" i="14"/>
  <c r="AM131" i="14"/>
  <c r="AM132" i="14"/>
  <c r="AM133" i="14"/>
  <c r="AM134" i="14"/>
  <c r="AM135" i="14"/>
  <c r="AM136" i="14"/>
  <c r="AM137" i="14"/>
  <c r="AM138" i="14"/>
  <c r="AM139" i="14"/>
  <c r="AM140" i="14"/>
  <c r="AM141" i="14"/>
  <c r="AM142" i="14"/>
  <c r="AM143" i="14"/>
  <c r="AM144" i="14"/>
  <c r="AM145" i="14"/>
  <c r="AM146" i="14"/>
  <c r="AM147" i="14"/>
  <c r="AM148" i="14"/>
  <c r="AM149" i="14"/>
  <c r="AM150" i="14"/>
  <c r="AM151" i="14"/>
  <c r="AM152" i="14"/>
  <c r="AM153" i="14"/>
  <c r="AM154" i="14"/>
  <c r="AM155" i="14"/>
  <c r="AM156" i="14"/>
  <c r="AM157" i="14"/>
  <c r="AM158" i="14"/>
  <c r="AM159" i="14"/>
  <c r="AM160" i="14"/>
  <c r="AM161" i="14"/>
  <c r="AM162" i="14"/>
  <c r="AM163" i="14"/>
  <c r="AM164" i="14"/>
  <c r="AM165" i="14"/>
  <c r="AM166" i="14"/>
  <c r="AM167" i="14"/>
  <c r="AM168" i="14"/>
  <c r="AM169" i="14"/>
  <c r="AM170" i="14"/>
  <c r="AM171" i="14"/>
  <c r="AM172" i="14"/>
  <c r="AM173" i="14"/>
  <c r="AM174" i="14"/>
  <c r="AM175" i="14"/>
  <c r="AM176" i="14"/>
  <c r="AM177" i="14"/>
  <c r="AM178" i="14"/>
  <c r="AM179" i="14"/>
  <c r="AM180" i="14"/>
  <c r="AM181" i="14"/>
  <c r="AM182" i="14"/>
  <c r="AM183" i="14"/>
  <c r="AM184" i="14"/>
  <c r="AM185" i="14"/>
  <c r="AM186" i="14"/>
  <c r="AM187" i="14"/>
  <c r="AM188" i="14"/>
  <c r="AM189" i="14"/>
  <c r="AM190" i="14"/>
  <c r="AM191" i="14"/>
  <c r="AM192" i="14"/>
  <c r="AM193" i="14"/>
  <c r="AM194" i="14"/>
  <c r="AM195" i="14"/>
  <c r="AM196" i="14"/>
  <c r="AM197" i="14"/>
  <c r="AM198" i="14"/>
  <c r="AM199" i="14"/>
  <c r="AM200" i="14"/>
  <c r="AM201" i="14"/>
  <c r="AM202" i="14"/>
  <c r="AM203" i="14"/>
  <c r="AM204" i="14"/>
  <c r="AM205" i="14"/>
  <c r="AM206" i="14"/>
  <c r="AM207" i="14"/>
  <c r="AM208" i="14"/>
  <c r="AM209" i="14"/>
  <c r="AM210" i="14"/>
  <c r="AM211" i="14"/>
  <c r="AM212" i="14"/>
  <c r="AM213" i="14"/>
  <c r="AM214" i="14"/>
  <c r="AM215" i="14"/>
  <c r="AM216" i="14"/>
  <c r="AM217" i="14"/>
  <c r="AM218" i="14"/>
  <c r="AM219" i="14"/>
  <c r="AM220" i="14"/>
  <c r="AM221" i="14"/>
  <c r="AM222" i="14"/>
  <c r="AM223" i="14"/>
  <c r="AM224" i="14"/>
  <c r="AM225" i="14"/>
  <c r="AM226" i="14"/>
  <c r="AM227" i="14"/>
  <c r="AM228" i="14"/>
  <c r="AM229" i="14"/>
  <c r="AM230" i="14"/>
  <c r="AM231" i="14"/>
  <c r="AM232" i="14"/>
  <c r="AM233" i="14"/>
  <c r="AM234" i="14"/>
  <c r="AM235" i="14"/>
  <c r="AM236" i="14"/>
  <c r="AM237" i="14"/>
  <c r="AM238" i="14"/>
  <c r="AM239" i="14"/>
  <c r="AM240" i="14"/>
  <c r="AM241" i="14"/>
  <c r="AM242" i="14"/>
  <c r="AM243" i="14"/>
  <c r="AM244" i="14"/>
  <c r="AM245" i="14"/>
  <c r="AM246" i="14"/>
  <c r="AM247" i="14"/>
  <c r="AM248" i="14"/>
  <c r="AM249" i="14"/>
  <c r="AM250" i="14"/>
  <c r="AM251" i="14"/>
  <c r="AM252" i="14"/>
  <c r="AM253" i="14"/>
  <c r="AM254" i="14"/>
  <c r="AM255" i="14"/>
  <c r="AM256" i="14"/>
  <c r="AM257" i="14"/>
  <c r="AM258" i="14"/>
  <c r="AM259" i="14"/>
  <c r="AM260" i="14"/>
  <c r="AM261" i="14"/>
  <c r="AM262" i="14"/>
  <c r="AM263" i="14"/>
  <c r="AM264" i="14"/>
  <c r="AM265" i="14"/>
  <c r="AM266" i="14"/>
  <c r="AM267" i="14"/>
  <c r="AM268" i="14"/>
  <c r="AM269" i="14"/>
  <c r="AM270" i="14"/>
  <c r="AM271" i="14"/>
  <c r="AM272" i="14"/>
  <c r="AM273" i="14"/>
  <c r="AM274" i="14"/>
  <c r="AM275" i="14"/>
  <c r="AM276" i="14"/>
  <c r="AM277" i="14"/>
  <c r="AM278" i="14"/>
  <c r="AM279" i="14"/>
  <c r="AM280" i="14"/>
  <c r="AM281" i="14"/>
  <c r="AM282" i="14"/>
  <c r="AM283" i="14"/>
  <c r="AM284" i="14"/>
  <c r="AM285" i="14"/>
  <c r="AM286" i="14"/>
  <c r="AM287" i="14"/>
  <c r="AM288" i="14"/>
  <c r="AM289" i="14"/>
  <c r="AM290" i="14"/>
  <c r="AM291" i="14"/>
  <c r="AM292" i="14"/>
  <c r="AM293" i="14"/>
  <c r="AM294" i="14"/>
  <c r="AM295" i="14"/>
  <c r="AM296" i="14"/>
  <c r="AM297" i="14"/>
  <c r="AM298" i="14"/>
  <c r="AM299" i="14"/>
  <c r="AM300" i="14"/>
  <c r="AM301" i="14"/>
  <c r="AM302" i="14"/>
  <c r="AM303" i="14"/>
  <c r="AM304" i="14"/>
  <c r="AM305" i="14"/>
  <c r="AM306" i="14"/>
  <c r="AM307" i="14"/>
  <c r="AM308" i="14"/>
  <c r="AM309" i="14"/>
  <c r="AM310" i="14"/>
  <c r="AM311" i="14"/>
  <c r="AM312" i="14"/>
  <c r="AM313" i="14"/>
  <c r="AM314" i="14"/>
  <c r="AM315" i="14"/>
  <c r="AM316" i="14"/>
  <c r="AM317" i="14"/>
  <c r="AM318" i="14"/>
  <c r="AM319" i="14"/>
  <c r="AM320" i="14"/>
  <c r="AM321" i="14"/>
  <c r="AM322" i="14"/>
  <c r="AM323" i="14"/>
  <c r="AM324" i="14"/>
  <c r="AM325" i="14"/>
  <c r="AM326" i="14"/>
  <c r="AM327" i="14"/>
  <c r="AM328" i="14"/>
  <c r="AM329" i="14"/>
  <c r="AM330" i="14"/>
  <c r="AM331" i="14"/>
  <c r="AM332" i="14"/>
  <c r="AM333" i="14"/>
  <c r="AM334" i="14"/>
  <c r="AM335" i="14"/>
  <c r="AM336" i="14"/>
  <c r="AM337" i="14"/>
  <c r="AM338" i="14"/>
  <c r="AM339" i="14"/>
  <c r="AM340" i="14"/>
  <c r="AM341" i="14"/>
  <c r="AM342" i="14"/>
  <c r="AM343" i="14"/>
  <c r="AM344" i="14"/>
  <c r="AM345" i="14"/>
  <c r="AM346" i="14"/>
  <c r="AM347" i="14"/>
  <c r="AM348" i="14"/>
  <c r="AM349" i="14"/>
  <c r="AM350" i="14"/>
  <c r="AM351" i="14"/>
  <c r="AM352" i="14"/>
  <c r="AM353" i="14"/>
  <c r="AM354" i="14"/>
  <c r="AM355" i="14"/>
  <c r="AM356" i="14"/>
  <c r="AM357" i="14"/>
  <c r="AM358" i="14"/>
  <c r="AM359" i="14"/>
  <c r="AM360" i="14"/>
  <c r="AM361" i="14"/>
  <c r="AM362" i="14"/>
  <c r="AM363" i="14"/>
  <c r="AM364" i="14"/>
  <c r="AM365" i="14"/>
  <c r="AM366" i="14"/>
  <c r="AM367" i="14"/>
  <c r="AM368" i="14"/>
  <c r="AM369" i="14"/>
  <c r="AM370" i="14"/>
  <c r="AM371" i="14"/>
  <c r="AM372" i="14"/>
  <c r="AM373" i="14"/>
  <c r="AM374" i="14"/>
  <c r="AM375" i="14"/>
  <c r="AM376" i="14"/>
  <c r="AM377" i="14"/>
  <c r="AM378" i="14"/>
  <c r="AM379" i="14"/>
  <c r="AM380" i="14"/>
  <c r="AM381" i="14"/>
  <c r="AM382" i="14"/>
  <c r="AM383" i="14"/>
  <c r="AM384" i="14"/>
  <c r="AM385" i="14"/>
  <c r="AM386" i="14"/>
  <c r="AM387" i="14"/>
  <c r="AM388" i="14"/>
  <c r="AM389" i="14"/>
  <c r="AM390" i="14"/>
  <c r="AM391" i="14"/>
  <c r="AM392" i="14"/>
  <c r="AM393" i="14"/>
  <c r="AM394" i="14"/>
  <c r="AM395" i="14"/>
  <c r="AM396" i="14"/>
  <c r="AM397" i="14"/>
  <c r="AM398" i="14"/>
  <c r="AM399" i="14"/>
  <c r="AM400" i="14"/>
  <c r="AM401" i="14"/>
  <c r="AM402" i="14"/>
  <c r="AM403" i="14"/>
  <c r="AM404" i="14"/>
  <c r="AM405" i="14"/>
  <c r="AM406" i="14"/>
  <c r="AM407" i="14"/>
  <c r="AM2" i="14"/>
  <c r="AK3" i="14"/>
  <c r="AK4" i="14"/>
  <c r="AK5" i="14"/>
  <c r="AK6" i="14"/>
  <c r="AK7" i="14"/>
  <c r="AK8" i="14"/>
  <c r="AK9" i="14"/>
  <c r="AK10" i="14"/>
  <c r="AK11" i="14"/>
  <c r="AK12" i="14"/>
  <c r="AK13" i="14"/>
  <c r="AK14" i="14"/>
  <c r="AK15" i="14"/>
  <c r="AK16" i="14"/>
  <c r="AK17" i="14"/>
  <c r="AK18" i="14"/>
  <c r="AK19" i="14"/>
  <c r="AK20" i="14"/>
  <c r="AK21" i="14"/>
  <c r="AK22" i="14"/>
  <c r="AK23" i="14"/>
  <c r="AK24" i="14"/>
  <c r="AK25" i="14"/>
  <c r="AK26" i="14"/>
  <c r="AK27" i="14"/>
  <c r="AK28" i="14"/>
  <c r="AK29" i="14"/>
  <c r="AK30" i="14"/>
  <c r="AK31" i="14"/>
  <c r="AK32" i="14"/>
  <c r="AK33" i="14"/>
  <c r="AK34" i="14"/>
  <c r="AK35" i="14"/>
  <c r="AK36" i="14"/>
  <c r="AK37" i="14"/>
  <c r="AK38" i="14"/>
  <c r="AK39" i="14"/>
  <c r="AK40" i="14"/>
  <c r="AK41" i="14"/>
  <c r="AK42" i="14"/>
  <c r="AK43" i="14"/>
  <c r="AK44" i="14"/>
  <c r="AK45" i="14"/>
  <c r="AK46" i="14"/>
  <c r="AK47" i="14"/>
  <c r="AK48" i="14"/>
  <c r="AK49" i="14"/>
  <c r="AK50" i="14"/>
  <c r="AK51" i="14"/>
  <c r="AK52" i="14"/>
  <c r="AK53" i="14"/>
  <c r="AK54" i="14"/>
  <c r="AK55" i="14"/>
  <c r="AK56" i="14"/>
  <c r="AK57" i="14"/>
  <c r="AK58" i="14"/>
  <c r="AK59" i="14"/>
  <c r="AK60" i="14"/>
  <c r="AK61" i="14"/>
  <c r="AK62" i="14"/>
  <c r="AK63" i="14"/>
  <c r="AK64" i="14"/>
  <c r="AK65" i="14"/>
  <c r="AK66" i="14"/>
  <c r="AK67" i="14"/>
  <c r="AK68" i="14"/>
  <c r="AK69" i="14"/>
  <c r="AK70" i="14"/>
  <c r="AK71" i="14"/>
  <c r="AK72" i="14"/>
  <c r="AK73" i="14"/>
  <c r="AK74" i="14"/>
  <c r="AK75" i="14"/>
  <c r="AK76" i="14"/>
  <c r="AK77" i="14"/>
  <c r="AK78" i="14"/>
  <c r="AK79" i="14"/>
  <c r="AK80" i="14"/>
  <c r="AK81" i="14"/>
  <c r="AK82" i="14"/>
  <c r="AK83" i="14"/>
  <c r="AK84" i="14"/>
  <c r="AK85" i="14"/>
  <c r="AK86" i="14"/>
  <c r="AK87" i="14"/>
  <c r="AK88" i="14"/>
  <c r="AK89" i="14"/>
  <c r="AK90" i="14"/>
  <c r="AK91" i="14"/>
  <c r="AK92" i="14"/>
  <c r="AK93" i="14"/>
  <c r="AK94" i="14"/>
  <c r="AK95" i="14"/>
  <c r="AK96" i="14"/>
  <c r="AK97" i="14"/>
  <c r="AK98" i="14"/>
  <c r="AK99" i="14"/>
  <c r="AK100" i="14"/>
  <c r="AK101" i="14"/>
  <c r="AK102" i="14"/>
  <c r="AK103" i="14"/>
  <c r="AK104" i="14"/>
  <c r="AK105" i="14"/>
  <c r="AK106" i="14"/>
  <c r="AK107" i="14"/>
  <c r="AK108" i="14"/>
  <c r="AK109" i="14"/>
  <c r="AK110" i="14"/>
  <c r="AK111" i="14"/>
  <c r="AK112" i="14"/>
  <c r="AK113" i="14"/>
  <c r="AK114" i="14"/>
  <c r="AK115" i="14"/>
  <c r="AK116" i="14"/>
  <c r="AK117" i="14"/>
  <c r="AK118" i="14"/>
  <c r="AK119" i="14"/>
  <c r="AK120" i="14"/>
  <c r="AK121" i="14"/>
  <c r="AK122" i="14"/>
  <c r="AK123" i="14"/>
  <c r="AK124" i="14"/>
  <c r="AK125" i="14"/>
  <c r="AK126" i="14"/>
  <c r="AK127" i="14"/>
  <c r="AK128" i="14"/>
  <c r="AK129" i="14"/>
  <c r="AK130" i="14"/>
  <c r="AK131" i="14"/>
  <c r="AK132" i="14"/>
  <c r="AK133" i="14"/>
  <c r="AK134" i="14"/>
  <c r="AK135" i="14"/>
  <c r="AK136" i="14"/>
  <c r="AK137" i="14"/>
  <c r="AK138" i="14"/>
  <c r="AK139" i="14"/>
  <c r="AK140" i="14"/>
  <c r="AK141" i="14"/>
  <c r="AK142" i="14"/>
  <c r="AK143" i="14"/>
  <c r="AK144" i="14"/>
  <c r="AK145" i="14"/>
  <c r="AK146" i="14"/>
  <c r="AK147" i="14"/>
  <c r="AK148" i="14"/>
  <c r="AK149" i="14"/>
  <c r="AK150" i="14"/>
  <c r="AK151" i="14"/>
  <c r="AK152" i="14"/>
  <c r="AK153" i="14"/>
  <c r="AK154" i="14"/>
  <c r="AK155" i="14"/>
  <c r="AK156" i="14"/>
  <c r="AK157" i="14"/>
  <c r="AK158" i="14"/>
  <c r="AK159" i="14"/>
  <c r="AK160" i="14"/>
  <c r="AK161" i="14"/>
  <c r="AK162" i="14"/>
  <c r="AK163" i="14"/>
  <c r="AK164" i="14"/>
  <c r="AK165" i="14"/>
  <c r="AK166" i="14"/>
  <c r="AK167" i="14"/>
  <c r="AK168" i="14"/>
  <c r="AK169" i="14"/>
  <c r="AK170" i="14"/>
  <c r="AK171" i="14"/>
  <c r="AK172" i="14"/>
  <c r="AK173" i="14"/>
  <c r="AK174" i="14"/>
  <c r="AK175" i="14"/>
  <c r="AK176" i="14"/>
  <c r="AK177" i="14"/>
  <c r="AK178" i="14"/>
  <c r="AK179" i="14"/>
  <c r="AK180" i="14"/>
  <c r="AK181" i="14"/>
  <c r="AK182" i="14"/>
  <c r="AK183" i="14"/>
  <c r="AK184" i="14"/>
  <c r="AK185" i="14"/>
  <c r="AK186" i="14"/>
  <c r="AK187" i="14"/>
  <c r="AK188" i="14"/>
  <c r="AK189" i="14"/>
  <c r="AK190" i="14"/>
  <c r="AK191" i="14"/>
  <c r="AK192" i="14"/>
  <c r="AK193" i="14"/>
  <c r="AK194" i="14"/>
  <c r="AK195" i="14"/>
  <c r="AK196" i="14"/>
  <c r="AK197" i="14"/>
  <c r="AK198" i="14"/>
  <c r="AK199" i="14"/>
  <c r="AK200" i="14"/>
  <c r="AK201" i="14"/>
  <c r="AK202" i="14"/>
  <c r="AK203" i="14"/>
  <c r="AK204" i="14"/>
  <c r="AK205" i="14"/>
  <c r="AK206" i="14"/>
  <c r="AK207" i="14"/>
  <c r="AK208" i="14"/>
  <c r="AK209" i="14"/>
  <c r="AK210" i="14"/>
  <c r="AK211" i="14"/>
  <c r="AK212" i="14"/>
  <c r="AK213" i="14"/>
  <c r="AK214" i="14"/>
  <c r="AK215" i="14"/>
  <c r="AK216" i="14"/>
  <c r="AK217" i="14"/>
  <c r="AK218" i="14"/>
  <c r="AK219" i="14"/>
  <c r="AK220" i="14"/>
  <c r="AK221" i="14"/>
  <c r="AK222" i="14"/>
  <c r="AK223" i="14"/>
  <c r="AK224" i="14"/>
  <c r="AK225" i="14"/>
  <c r="AK226" i="14"/>
  <c r="AK227" i="14"/>
  <c r="AK228" i="14"/>
  <c r="AK229" i="14"/>
  <c r="AK230" i="14"/>
  <c r="AK231" i="14"/>
  <c r="AK232" i="14"/>
  <c r="AK233" i="14"/>
  <c r="AK234" i="14"/>
  <c r="AK235" i="14"/>
  <c r="AK236" i="14"/>
  <c r="AK237" i="14"/>
  <c r="AK238" i="14"/>
  <c r="AK239" i="14"/>
  <c r="AK240" i="14"/>
  <c r="AK241" i="14"/>
  <c r="AK242" i="14"/>
  <c r="AK243" i="14"/>
  <c r="AK244" i="14"/>
  <c r="AK245" i="14"/>
  <c r="AK246" i="14"/>
  <c r="AK247" i="14"/>
  <c r="AK248" i="14"/>
  <c r="AK249" i="14"/>
  <c r="AK250" i="14"/>
  <c r="AK251" i="14"/>
  <c r="AK252" i="14"/>
  <c r="AK253" i="14"/>
  <c r="AK254" i="14"/>
  <c r="AK255" i="14"/>
  <c r="AK256" i="14"/>
  <c r="AK257" i="14"/>
  <c r="AK258" i="14"/>
  <c r="AK259" i="14"/>
  <c r="AK260" i="14"/>
  <c r="AK261" i="14"/>
  <c r="AK262" i="14"/>
  <c r="AK263" i="14"/>
  <c r="AK264" i="14"/>
  <c r="AK265" i="14"/>
  <c r="AK266" i="14"/>
  <c r="AK267" i="14"/>
  <c r="AK268" i="14"/>
  <c r="AK269" i="14"/>
  <c r="AK270" i="14"/>
  <c r="AK271" i="14"/>
  <c r="AK272" i="14"/>
  <c r="AK273" i="14"/>
  <c r="AK274" i="14"/>
  <c r="AK275" i="14"/>
  <c r="AK276" i="14"/>
  <c r="AK277" i="14"/>
  <c r="AK278" i="14"/>
  <c r="AK279" i="14"/>
  <c r="AK280" i="14"/>
  <c r="AK281" i="14"/>
  <c r="AK282" i="14"/>
  <c r="AK283" i="14"/>
  <c r="AK284" i="14"/>
  <c r="AK285" i="14"/>
  <c r="AK286" i="14"/>
  <c r="AK287" i="14"/>
  <c r="AK288" i="14"/>
  <c r="AK289" i="14"/>
  <c r="AK290" i="14"/>
  <c r="AK291" i="14"/>
  <c r="AK292" i="14"/>
  <c r="AK293" i="14"/>
  <c r="AK294" i="14"/>
  <c r="AK295" i="14"/>
  <c r="AK296" i="14"/>
  <c r="AK297" i="14"/>
  <c r="AK298" i="14"/>
  <c r="AK299" i="14"/>
  <c r="AK300" i="14"/>
  <c r="AK301" i="14"/>
  <c r="AK302" i="14"/>
  <c r="AK303" i="14"/>
  <c r="AK304" i="14"/>
  <c r="AK305" i="14"/>
  <c r="AK306" i="14"/>
  <c r="AK307" i="14"/>
  <c r="AK308" i="14"/>
  <c r="AK309" i="14"/>
  <c r="AK310" i="14"/>
  <c r="AK311" i="14"/>
  <c r="AK312" i="14"/>
  <c r="AK313" i="14"/>
  <c r="AK314" i="14"/>
  <c r="AK315" i="14"/>
  <c r="AK316" i="14"/>
  <c r="AK317" i="14"/>
  <c r="AK318" i="14"/>
  <c r="AK319" i="14"/>
  <c r="AK320" i="14"/>
  <c r="AK321" i="14"/>
  <c r="AK322" i="14"/>
  <c r="AK323" i="14"/>
  <c r="AK324" i="14"/>
  <c r="AK325" i="14"/>
  <c r="AK326" i="14"/>
  <c r="AK327" i="14"/>
  <c r="AK328" i="14"/>
  <c r="AK329" i="14"/>
  <c r="AK330" i="14"/>
  <c r="AK331" i="14"/>
  <c r="AK332" i="14"/>
  <c r="AK333" i="14"/>
  <c r="AK334" i="14"/>
  <c r="AK335" i="14"/>
  <c r="AK336" i="14"/>
  <c r="AK337" i="14"/>
  <c r="AK338" i="14"/>
  <c r="AK339" i="14"/>
  <c r="AK340" i="14"/>
  <c r="AK341" i="14"/>
  <c r="AK342" i="14"/>
  <c r="AK343" i="14"/>
  <c r="AK344" i="14"/>
  <c r="AK345" i="14"/>
  <c r="AK346" i="14"/>
  <c r="AK347" i="14"/>
  <c r="AK348" i="14"/>
  <c r="AK349" i="14"/>
  <c r="AK350" i="14"/>
  <c r="AK351" i="14"/>
  <c r="AK352" i="14"/>
  <c r="AK353" i="14"/>
  <c r="AK354" i="14"/>
  <c r="AK355" i="14"/>
  <c r="AK356" i="14"/>
  <c r="AK357" i="14"/>
  <c r="AK358" i="14"/>
  <c r="AK359" i="14"/>
  <c r="AK360" i="14"/>
  <c r="AK361" i="14"/>
  <c r="AK362" i="14"/>
  <c r="AK363" i="14"/>
  <c r="AK364" i="14"/>
  <c r="AK365" i="14"/>
  <c r="AK366" i="14"/>
  <c r="AK367" i="14"/>
  <c r="AK368" i="14"/>
  <c r="AK369" i="14"/>
  <c r="AK370" i="14"/>
  <c r="AK371" i="14"/>
  <c r="AK372" i="14"/>
  <c r="AK373" i="14"/>
  <c r="AK374" i="14"/>
  <c r="AK375" i="14"/>
  <c r="AK376" i="14"/>
  <c r="AK377" i="14"/>
  <c r="AK378" i="14"/>
  <c r="AK379" i="14"/>
  <c r="AK380" i="14"/>
  <c r="AK381" i="14"/>
  <c r="AK382" i="14"/>
  <c r="AK383" i="14"/>
  <c r="AK384" i="14"/>
  <c r="AK385" i="14"/>
  <c r="AK386" i="14"/>
  <c r="AK387" i="14"/>
  <c r="AK388" i="14"/>
  <c r="AK389" i="14"/>
  <c r="AK390" i="14"/>
  <c r="AK391" i="14"/>
  <c r="AK392" i="14"/>
  <c r="AK393" i="14"/>
  <c r="AK394" i="14"/>
  <c r="AK395" i="14"/>
  <c r="AK396" i="14"/>
  <c r="AK397" i="14"/>
  <c r="AK398" i="14"/>
  <c r="AK399" i="14"/>
  <c r="AK400" i="14"/>
  <c r="AK401" i="14"/>
  <c r="AK402" i="14"/>
  <c r="AK403" i="14"/>
  <c r="AK404" i="14"/>
  <c r="AK405" i="14"/>
  <c r="AK406" i="14"/>
  <c r="AK407" i="14"/>
  <c r="AK2" i="14"/>
  <c r="AF3" i="14"/>
  <c r="AF4" i="14"/>
  <c r="AF5" i="14"/>
  <c r="AF6" i="14"/>
  <c r="AF7" i="14"/>
  <c r="AF8" i="14"/>
  <c r="AF9" i="14"/>
  <c r="AF10" i="14"/>
  <c r="AF11" i="14"/>
  <c r="AF12" i="14"/>
  <c r="AF13" i="14"/>
  <c r="AF14" i="14"/>
  <c r="AF15" i="14"/>
  <c r="AF16" i="14"/>
  <c r="AF17" i="14"/>
  <c r="AF18" i="14"/>
  <c r="AF19" i="14"/>
  <c r="AF20" i="14"/>
  <c r="AF21" i="14"/>
  <c r="AF22"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F104" i="14"/>
  <c r="AF105" i="14"/>
  <c r="AF106" i="14"/>
  <c r="AF107" i="14"/>
  <c r="AF108" i="14"/>
  <c r="AF109" i="14"/>
  <c r="AF110" i="14"/>
  <c r="AF111" i="14"/>
  <c r="AF112" i="14"/>
  <c r="AF113" i="14"/>
  <c r="AF114" i="14"/>
  <c r="AF115" i="14"/>
  <c r="AF116" i="14"/>
  <c r="AF117" i="14"/>
  <c r="AF118" i="14"/>
  <c r="AF119" i="14"/>
  <c r="AF120" i="14"/>
  <c r="AF121" i="14"/>
  <c r="AF122" i="14"/>
  <c r="AF123" i="14"/>
  <c r="AF124" i="14"/>
  <c r="AF125" i="14"/>
  <c r="AF126" i="14"/>
  <c r="AF127" i="14"/>
  <c r="AF128" i="14"/>
  <c r="AF129" i="14"/>
  <c r="AF130" i="14"/>
  <c r="AF131" i="14"/>
  <c r="AF132" i="14"/>
  <c r="AF133" i="14"/>
  <c r="AF134" i="14"/>
  <c r="AF135" i="14"/>
  <c r="AF136" i="14"/>
  <c r="AF137" i="14"/>
  <c r="AF138" i="14"/>
  <c r="AF139" i="14"/>
  <c r="AF140" i="14"/>
  <c r="AF141" i="14"/>
  <c r="AF142" i="14"/>
  <c r="AF143" i="14"/>
  <c r="AF144" i="14"/>
  <c r="AF145" i="14"/>
  <c r="AF146" i="14"/>
  <c r="AF147" i="14"/>
  <c r="AF148" i="14"/>
  <c r="AF149" i="14"/>
  <c r="AF150" i="14"/>
  <c r="AF151" i="14"/>
  <c r="AF152" i="14"/>
  <c r="AF153" i="14"/>
  <c r="AF154" i="14"/>
  <c r="AF155" i="14"/>
  <c r="AF156" i="14"/>
  <c r="AF157" i="14"/>
  <c r="AF158" i="14"/>
  <c r="AF159" i="14"/>
  <c r="AF160" i="14"/>
  <c r="AF161" i="14"/>
  <c r="AF162" i="14"/>
  <c r="AF163" i="14"/>
  <c r="AF164" i="14"/>
  <c r="AF165" i="14"/>
  <c r="AF166" i="14"/>
  <c r="AF167" i="14"/>
  <c r="AF168" i="14"/>
  <c r="AF169" i="14"/>
  <c r="AF170" i="14"/>
  <c r="AF171" i="14"/>
  <c r="AF172" i="14"/>
  <c r="AF173" i="14"/>
  <c r="AF174" i="14"/>
  <c r="AF175" i="14"/>
  <c r="AF176" i="14"/>
  <c r="AF177" i="14"/>
  <c r="AF178" i="14"/>
  <c r="AF179" i="14"/>
  <c r="AF180" i="14"/>
  <c r="AF181" i="14"/>
  <c r="AF182" i="14"/>
  <c r="AF183" i="14"/>
  <c r="AF184" i="14"/>
  <c r="AF185" i="14"/>
  <c r="AF186" i="14"/>
  <c r="AF187" i="14"/>
  <c r="AF188" i="14"/>
  <c r="AF189" i="14"/>
  <c r="AF190" i="14"/>
  <c r="AF191" i="14"/>
  <c r="AF192" i="14"/>
  <c r="AF193" i="14"/>
  <c r="AF194" i="14"/>
  <c r="AF195" i="14"/>
  <c r="AF196" i="14"/>
  <c r="AF197" i="14"/>
  <c r="AF198" i="14"/>
  <c r="AF199" i="14"/>
  <c r="AF200" i="14"/>
  <c r="AF201" i="14"/>
  <c r="AF202" i="14"/>
  <c r="AF203" i="14"/>
  <c r="AF204" i="14"/>
  <c r="AF205" i="14"/>
  <c r="AF206" i="14"/>
  <c r="AF207" i="14"/>
  <c r="AF208" i="14"/>
  <c r="AF209" i="14"/>
  <c r="AF210" i="14"/>
  <c r="AF211" i="14"/>
  <c r="AF212" i="14"/>
  <c r="AF213" i="14"/>
  <c r="AF214" i="14"/>
  <c r="AF215" i="14"/>
  <c r="AF216" i="14"/>
  <c r="AF217" i="14"/>
  <c r="AF218" i="14"/>
  <c r="AF219" i="14"/>
  <c r="AF220" i="14"/>
  <c r="AF221" i="14"/>
  <c r="AF222" i="14"/>
  <c r="AF223" i="14"/>
  <c r="AF224" i="14"/>
  <c r="AF225" i="14"/>
  <c r="AF226" i="14"/>
  <c r="AF227" i="14"/>
  <c r="AF228" i="14"/>
  <c r="AF229" i="14"/>
  <c r="AF230" i="14"/>
  <c r="AF231" i="14"/>
  <c r="AF232" i="14"/>
  <c r="AF233" i="14"/>
  <c r="AF234" i="14"/>
  <c r="AF235" i="14"/>
  <c r="AF236" i="14"/>
  <c r="AF237" i="14"/>
  <c r="AF238" i="14"/>
  <c r="AF239" i="14"/>
  <c r="AF240" i="14"/>
  <c r="AF241" i="14"/>
  <c r="AF242" i="14"/>
  <c r="AF243" i="14"/>
  <c r="AF244" i="14"/>
  <c r="AF245" i="14"/>
  <c r="AF246" i="14"/>
  <c r="AF247" i="14"/>
  <c r="AF248" i="14"/>
  <c r="AF249" i="14"/>
  <c r="AF250" i="14"/>
  <c r="AF251" i="14"/>
  <c r="AF252" i="14"/>
  <c r="AF253" i="14"/>
  <c r="AF254" i="14"/>
  <c r="AF255" i="14"/>
  <c r="AF256" i="14"/>
  <c r="AF257" i="14"/>
  <c r="AF258" i="14"/>
  <c r="AF259" i="14"/>
  <c r="AF260" i="14"/>
  <c r="AF261" i="14"/>
  <c r="AF262" i="14"/>
  <c r="AF263" i="14"/>
  <c r="AF264" i="14"/>
  <c r="AF265" i="14"/>
  <c r="AF266" i="14"/>
  <c r="AF267" i="14"/>
  <c r="AF268" i="14"/>
  <c r="AF269" i="14"/>
  <c r="AF270" i="14"/>
  <c r="AF271" i="14"/>
  <c r="AF272" i="14"/>
  <c r="AF273" i="14"/>
  <c r="AF274" i="14"/>
  <c r="AF275" i="14"/>
  <c r="AF276" i="14"/>
  <c r="AF277" i="14"/>
  <c r="AF278" i="14"/>
  <c r="AF279" i="14"/>
  <c r="AF280" i="14"/>
  <c r="AF281" i="14"/>
  <c r="AF282" i="14"/>
  <c r="AF283" i="14"/>
  <c r="AF284" i="14"/>
  <c r="AF285" i="14"/>
  <c r="AF286" i="14"/>
  <c r="AF287" i="14"/>
  <c r="AF288" i="14"/>
  <c r="AF289" i="14"/>
  <c r="AF290" i="14"/>
  <c r="AF291" i="14"/>
  <c r="AF292" i="14"/>
  <c r="AF293" i="14"/>
  <c r="AF294" i="14"/>
  <c r="AF295" i="14"/>
  <c r="AF296" i="14"/>
  <c r="AF297" i="14"/>
  <c r="AF298" i="14"/>
  <c r="AF299" i="14"/>
  <c r="AF300" i="14"/>
  <c r="AF301" i="14"/>
  <c r="AF302" i="14"/>
  <c r="AF303" i="14"/>
  <c r="AF304" i="14"/>
  <c r="AF305" i="14"/>
  <c r="AF306" i="14"/>
  <c r="AF307" i="14"/>
  <c r="AF308" i="14"/>
  <c r="AF309" i="14"/>
  <c r="AF310" i="14"/>
  <c r="AF311" i="14"/>
  <c r="AF312" i="14"/>
  <c r="AF313" i="14"/>
  <c r="AF314" i="14"/>
  <c r="AF315" i="14"/>
  <c r="AF316" i="14"/>
  <c r="AF317" i="14"/>
  <c r="AF318" i="14"/>
  <c r="AF319" i="14"/>
  <c r="AF320" i="14"/>
  <c r="AF321" i="14"/>
  <c r="AF322" i="14"/>
  <c r="AF323" i="14"/>
  <c r="AF324" i="14"/>
  <c r="AF325" i="14"/>
  <c r="AF326" i="14"/>
  <c r="AF327" i="14"/>
  <c r="AF328" i="14"/>
  <c r="AF329" i="14"/>
  <c r="AF330" i="14"/>
  <c r="AF331" i="14"/>
  <c r="AF332" i="14"/>
  <c r="AF333" i="14"/>
  <c r="AF334" i="14"/>
  <c r="AF335" i="14"/>
  <c r="AF336" i="14"/>
  <c r="AF337" i="14"/>
  <c r="AF338" i="14"/>
  <c r="AF339" i="14"/>
  <c r="AF340" i="14"/>
  <c r="AF341" i="14"/>
  <c r="AF342" i="14"/>
  <c r="AF343" i="14"/>
  <c r="AF344" i="14"/>
  <c r="AF345" i="14"/>
  <c r="AF346" i="14"/>
  <c r="AF347" i="14"/>
  <c r="AF348" i="14"/>
  <c r="AF349" i="14"/>
  <c r="AF350" i="14"/>
  <c r="AF351" i="14"/>
  <c r="AF352" i="14"/>
  <c r="AF353" i="14"/>
  <c r="AF354" i="14"/>
  <c r="AF355" i="14"/>
  <c r="AF356" i="14"/>
  <c r="AF357" i="14"/>
  <c r="AF358" i="14"/>
  <c r="AF359" i="14"/>
  <c r="AF360" i="14"/>
  <c r="AF361" i="14"/>
  <c r="AF362" i="14"/>
  <c r="AF363" i="14"/>
  <c r="AF364" i="14"/>
  <c r="AF365" i="14"/>
  <c r="AF366" i="14"/>
  <c r="AF367" i="14"/>
  <c r="AF368" i="14"/>
  <c r="AF369" i="14"/>
  <c r="AF370" i="14"/>
  <c r="AF371" i="14"/>
  <c r="AF372" i="14"/>
  <c r="AF373" i="14"/>
  <c r="AF374" i="14"/>
  <c r="AF375" i="14"/>
  <c r="AF376" i="14"/>
  <c r="AF377" i="14"/>
  <c r="AF378" i="14"/>
  <c r="AF379" i="14"/>
  <c r="AF380" i="14"/>
  <c r="AF381" i="14"/>
  <c r="AF382" i="14"/>
  <c r="AF383" i="14"/>
  <c r="AF384" i="14"/>
  <c r="AF385" i="14"/>
  <c r="AF386" i="14"/>
  <c r="AF387" i="14"/>
  <c r="AF388" i="14"/>
  <c r="AF389" i="14"/>
  <c r="AF390" i="14"/>
  <c r="AF391" i="14"/>
  <c r="AF392" i="14"/>
  <c r="AF393" i="14"/>
  <c r="AF394" i="14"/>
  <c r="AF395" i="14"/>
  <c r="AF396" i="14"/>
  <c r="AF397" i="14"/>
  <c r="AF398" i="14"/>
  <c r="AF399" i="14"/>
  <c r="AF400" i="14"/>
  <c r="AF401" i="14"/>
  <c r="AF402" i="14"/>
  <c r="AF403" i="14"/>
  <c r="AF404" i="14"/>
  <c r="AF405" i="14"/>
  <c r="AF406" i="14"/>
  <c r="AF407" i="14"/>
  <c r="AF2" i="14"/>
  <c r="AE3" i="14"/>
  <c r="AE4" i="14"/>
  <c r="AE5" i="14"/>
  <c r="AE6" i="14"/>
  <c r="AE7" i="14"/>
  <c r="AE8" i="14"/>
  <c r="AE9" i="14"/>
  <c r="AE10" i="14"/>
  <c r="AE11" i="14"/>
  <c r="AE12" i="14"/>
  <c r="AE13" i="14"/>
  <c r="AE14" i="14"/>
  <c r="AE15" i="14"/>
  <c r="AE16" i="14"/>
  <c r="AE17" i="14"/>
  <c r="AE18" i="14"/>
  <c r="AE19" i="14"/>
  <c r="AE20" i="14"/>
  <c r="AE21" i="14"/>
  <c r="AE22" i="14"/>
  <c r="AE23" i="14"/>
  <c r="AE24" i="14"/>
  <c r="AE25" i="14"/>
  <c r="AE26" i="14"/>
  <c r="AE27" i="14"/>
  <c r="AE28" i="14"/>
  <c r="AE29" i="14"/>
  <c r="AE30" i="14"/>
  <c r="AE31" i="14"/>
  <c r="AE32"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0" i="14"/>
  <c r="AE61" i="14"/>
  <c r="AE62" i="14"/>
  <c r="AE63" i="14"/>
  <c r="AE64" i="14"/>
  <c r="AE65" i="14"/>
  <c r="AE66" i="14"/>
  <c r="AE67" i="14"/>
  <c r="AE68" i="14"/>
  <c r="AE69" i="14"/>
  <c r="AE70" i="14"/>
  <c r="AE71" i="14"/>
  <c r="AE72" i="14"/>
  <c r="AE73" i="14"/>
  <c r="AE74" i="14"/>
  <c r="AE7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7" i="14"/>
  <c r="AE248" i="14"/>
  <c r="AE249" i="14"/>
  <c r="AE250" i="14"/>
  <c r="AE251" i="14"/>
  <c r="AE252" i="14"/>
  <c r="AE253" i="14"/>
  <c r="AE254" i="14"/>
  <c r="AE255" i="14"/>
  <c r="AE256" i="14"/>
  <c r="AE257" i="14"/>
  <c r="AE258" i="14"/>
  <c r="AE259" i="14"/>
  <c r="AE260" i="14"/>
  <c r="AE261" i="14"/>
  <c r="AE262" i="14"/>
  <c r="AE263" i="14"/>
  <c r="AE264" i="14"/>
  <c r="AE265" i="14"/>
  <c r="AE266" i="14"/>
  <c r="AE267" i="14"/>
  <c r="AE268" i="14"/>
  <c r="AE269" i="14"/>
  <c r="AE270" i="14"/>
  <c r="AE271" i="14"/>
  <c r="AE272" i="14"/>
  <c r="AE273" i="14"/>
  <c r="AE274" i="14"/>
  <c r="AE275" i="14"/>
  <c r="AE276" i="14"/>
  <c r="AE277" i="14"/>
  <c r="AE278" i="14"/>
  <c r="AE279" i="14"/>
  <c r="AE280" i="14"/>
  <c r="AE281" i="14"/>
  <c r="AE282" i="14"/>
  <c r="AE283" i="14"/>
  <c r="AE284" i="14"/>
  <c r="AE285" i="14"/>
  <c r="AE286" i="14"/>
  <c r="AE287" i="14"/>
  <c r="AE288" i="14"/>
  <c r="AE289" i="14"/>
  <c r="AE290" i="14"/>
  <c r="AE291" i="14"/>
  <c r="AE292" i="14"/>
  <c r="AE293" i="14"/>
  <c r="AE294" i="14"/>
  <c r="AE295" i="14"/>
  <c r="AE296" i="14"/>
  <c r="AE297" i="14"/>
  <c r="AE298" i="14"/>
  <c r="AE299" i="14"/>
  <c r="AE300" i="14"/>
  <c r="AE301" i="14"/>
  <c r="AE302" i="14"/>
  <c r="AE303" i="14"/>
  <c r="AE304" i="14"/>
  <c r="AE305" i="14"/>
  <c r="AE306" i="14"/>
  <c r="AE307" i="14"/>
  <c r="AE308" i="14"/>
  <c r="AE309" i="14"/>
  <c r="AE310" i="14"/>
  <c r="AE311" i="14"/>
  <c r="AE312" i="14"/>
  <c r="AE313" i="14"/>
  <c r="AE314" i="14"/>
  <c r="AE315" i="14"/>
  <c r="AE316" i="14"/>
  <c r="AE317" i="14"/>
  <c r="AE318" i="14"/>
  <c r="AE319" i="14"/>
  <c r="AE320" i="14"/>
  <c r="AE321" i="14"/>
  <c r="AE322" i="14"/>
  <c r="AE323" i="14"/>
  <c r="AE324" i="14"/>
  <c r="AE325" i="14"/>
  <c r="AE326" i="14"/>
  <c r="AE327" i="14"/>
  <c r="AE328" i="14"/>
  <c r="AE329" i="14"/>
  <c r="AE330" i="14"/>
  <c r="AE331" i="14"/>
  <c r="AE332" i="14"/>
  <c r="AE333" i="14"/>
  <c r="AE334" i="14"/>
  <c r="AE335" i="14"/>
  <c r="AE336" i="14"/>
  <c r="AE337" i="14"/>
  <c r="AE338" i="14"/>
  <c r="AE339" i="14"/>
  <c r="AE340" i="14"/>
  <c r="AE341" i="14"/>
  <c r="AE342" i="14"/>
  <c r="AE343" i="14"/>
  <c r="AE344" i="14"/>
  <c r="AE345" i="14"/>
  <c r="AE346" i="14"/>
  <c r="AE347" i="14"/>
  <c r="AE348" i="14"/>
  <c r="AE349" i="14"/>
  <c r="AE350" i="14"/>
  <c r="AE351" i="14"/>
  <c r="AE352" i="14"/>
  <c r="AE353" i="14"/>
  <c r="AE354" i="14"/>
  <c r="AE355" i="14"/>
  <c r="AE356" i="14"/>
  <c r="AE357" i="14"/>
  <c r="AE358" i="14"/>
  <c r="AE359" i="14"/>
  <c r="AE360" i="14"/>
  <c r="AE361" i="14"/>
  <c r="AE362" i="14"/>
  <c r="AE363" i="14"/>
  <c r="AE364" i="14"/>
  <c r="AE365" i="14"/>
  <c r="AE366" i="14"/>
  <c r="AE367" i="14"/>
  <c r="AE368" i="14"/>
  <c r="AE369" i="14"/>
  <c r="AE370" i="14"/>
  <c r="AE371" i="14"/>
  <c r="AE372" i="14"/>
  <c r="AE373" i="14"/>
  <c r="AE374" i="14"/>
  <c r="AE375" i="14"/>
  <c r="AE376" i="14"/>
  <c r="AE377" i="14"/>
  <c r="AE378" i="14"/>
  <c r="AE379" i="14"/>
  <c r="AE380" i="14"/>
  <c r="AE381" i="14"/>
  <c r="AE382" i="14"/>
  <c r="AE383" i="14"/>
  <c r="AE384" i="14"/>
  <c r="AE385" i="14"/>
  <c r="AE386" i="14"/>
  <c r="AE387" i="14"/>
  <c r="AE388" i="14"/>
  <c r="AE389" i="14"/>
  <c r="AE390" i="14"/>
  <c r="AE391" i="14"/>
  <c r="AE392" i="14"/>
  <c r="AE393" i="14"/>
  <c r="AE394" i="14"/>
  <c r="AE395" i="14"/>
  <c r="AE396" i="14"/>
  <c r="AE397" i="14"/>
  <c r="AE398" i="14"/>
  <c r="AE399" i="14"/>
  <c r="AE400" i="14"/>
  <c r="AE401" i="14"/>
  <c r="AE402" i="14"/>
  <c r="AE403" i="14"/>
  <c r="AE404" i="14"/>
  <c r="AE405" i="14"/>
  <c r="AE406" i="14"/>
  <c r="AE407" i="14"/>
  <c r="AE2" i="14"/>
  <c r="AD3" i="14"/>
  <c r="AD4" i="14"/>
  <c r="AD5" i="14"/>
  <c r="AD6" i="14"/>
  <c r="AD7" i="14"/>
  <c r="AD8" i="14"/>
  <c r="AD9" i="14"/>
  <c r="AD10" i="14"/>
  <c r="AD11" i="14"/>
  <c r="AD12" i="14"/>
  <c r="AD13" i="14"/>
  <c r="AD14" i="14"/>
  <c r="AD15" i="14"/>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2" i="14"/>
  <c r="AC3" i="14"/>
  <c r="AC4" i="14"/>
  <c r="AC5" i="14"/>
  <c r="AC6" i="14"/>
  <c r="AC7" i="14"/>
  <c r="AC8" i="14"/>
  <c r="AC9" i="14"/>
  <c r="AC10" i="14"/>
  <c r="AC11" i="14"/>
  <c r="AC12" i="14"/>
  <c r="AC13" i="14"/>
  <c r="AC14" i="14"/>
  <c r="AC15" i="14"/>
  <c r="AC16" i="14"/>
  <c r="AC17" i="14"/>
  <c r="AC18" i="14"/>
  <c r="AC19" i="14"/>
  <c r="AC20" i="14"/>
  <c r="AC21" i="14"/>
  <c r="AC22" i="14"/>
  <c r="AC23" i="14"/>
  <c r="AC24" i="14"/>
  <c r="AC25" i="14"/>
  <c r="AC26" i="14"/>
  <c r="AC27" i="14"/>
  <c r="AC28" i="14"/>
  <c r="AC29" i="14"/>
  <c r="AC30" i="14"/>
  <c r="AC31" i="14"/>
  <c r="AC32" i="14"/>
  <c r="AC33" i="14"/>
  <c r="AC34" i="14"/>
  <c r="AC35" i="14"/>
  <c r="AC36" i="14"/>
  <c r="AC37" i="14"/>
  <c r="AC38" i="14"/>
  <c r="AC39" i="14"/>
  <c r="AC40" i="14"/>
  <c r="AC41" i="14"/>
  <c r="AC42" i="14"/>
  <c r="AC43" i="14"/>
  <c r="AC44" i="14"/>
  <c r="AC45" i="14"/>
  <c r="AC46" i="14"/>
  <c r="AC47" i="14"/>
  <c r="AC48" i="14"/>
  <c r="AC49" i="14"/>
  <c r="AC50" i="14"/>
  <c r="AC51" i="14"/>
  <c r="AC52" i="14"/>
  <c r="AC53" i="14"/>
  <c r="AC54" i="14"/>
  <c r="AC55" i="14"/>
  <c r="AC56" i="14"/>
  <c r="AC57" i="14"/>
  <c r="AC58" i="14"/>
  <c r="AC59" i="14"/>
  <c r="AC60" i="14"/>
  <c r="AC61" i="14"/>
  <c r="AC62" i="14"/>
  <c r="AC63" i="14"/>
  <c r="AC64" i="14"/>
  <c r="AC65" i="14"/>
  <c r="AC66" i="14"/>
  <c r="AC67" i="14"/>
  <c r="AC68" i="14"/>
  <c r="AC69" i="14"/>
  <c r="AC70" i="14"/>
  <c r="AC71" i="14"/>
  <c r="AC72" i="14"/>
  <c r="AC73" i="14"/>
  <c r="AC74" i="14"/>
  <c r="AC75" i="14"/>
  <c r="AC76" i="14"/>
  <c r="AC77" i="14"/>
  <c r="AC78" i="14"/>
  <c r="AC79" i="14"/>
  <c r="AC80" i="14"/>
  <c r="AC81" i="14"/>
  <c r="AC82" i="14"/>
  <c r="AC83" i="14"/>
  <c r="AC84" i="14"/>
  <c r="AC85" i="14"/>
  <c r="AC86" i="14"/>
  <c r="AC87" i="14"/>
  <c r="AC88" i="14"/>
  <c r="AC89" i="14"/>
  <c r="AC90" i="14"/>
  <c r="AC91" i="14"/>
  <c r="AC92" i="14"/>
  <c r="AC93" i="14"/>
  <c r="AC94" i="14"/>
  <c r="AC95" i="14"/>
  <c r="AC96" i="14"/>
  <c r="AC97" i="14"/>
  <c r="AC98" i="14"/>
  <c r="AC99" i="14"/>
  <c r="AC100" i="14"/>
  <c r="AC101" i="14"/>
  <c r="AC102" i="14"/>
  <c r="AC103" i="14"/>
  <c r="AC104" i="14"/>
  <c r="AC105" i="14"/>
  <c r="AC106" i="14"/>
  <c r="AC107" i="14"/>
  <c r="AC108" i="14"/>
  <c r="AC109" i="14"/>
  <c r="AC110" i="14"/>
  <c r="AC111" i="14"/>
  <c r="AC112" i="14"/>
  <c r="AC113" i="14"/>
  <c r="AC114" i="14"/>
  <c r="AC115" i="14"/>
  <c r="AC116" i="14"/>
  <c r="AC117" i="14"/>
  <c r="AC118" i="14"/>
  <c r="AC119" i="14"/>
  <c r="AC120" i="14"/>
  <c r="AC121" i="14"/>
  <c r="AC122" i="14"/>
  <c r="AC123" i="14"/>
  <c r="AC124" i="14"/>
  <c r="AC125" i="14"/>
  <c r="AC126" i="14"/>
  <c r="AC127" i="14"/>
  <c r="AC128" i="14"/>
  <c r="AC129" i="14"/>
  <c r="AC130" i="14"/>
  <c r="AC131" i="14"/>
  <c r="AC132" i="14"/>
  <c r="AC133" i="14"/>
  <c r="AC134" i="14"/>
  <c r="AC135" i="14"/>
  <c r="AC136" i="14"/>
  <c r="AC137" i="14"/>
  <c r="AC138" i="14"/>
  <c r="AC139" i="14"/>
  <c r="AC140" i="14"/>
  <c r="AC141" i="14"/>
  <c r="AC142" i="14"/>
  <c r="AC143" i="14"/>
  <c r="AC144" i="14"/>
  <c r="AC145" i="14"/>
  <c r="AC146" i="14"/>
  <c r="AC147" i="14"/>
  <c r="AC148" i="14"/>
  <c r="AC149" i="14"/>
  <c r="AC150" i="14"/>
  <c r="AC151" i="14"/>
  <c r="AC152" i="14"/>
  <c r="AC153" i="14"/>
  <c r="AC154" i="14"/>
  <c r="AC155" i="14"/>
  <c r="AC156" i="14"/>
  <c r="AC157" i="14"/>
  <c r="AC158" i="14"/>
  <c r="AC159" i="14"/>
  <c r="AC160" i="14"/>
  <c r="AC161" i="14"/>
  <c r="AC162" i="14"/>
  <c r="AC163" i="14"/>
  <c r="AC164" i="14"/>
  <c r="AC165" i="14"/>
  <c r="AC166" i="14"/>
  <c r="AC167" i="14"/>
  <c r="AC168" i="14"/>
  <c r="AC169" i="14"/>
  <c r="AC170" i="14"/>
  <c r="AC171" i="14"/>
  <c r="AC172" i="14"/>
  <c r="AC173" i="14"/>
  <c r="AC174" i="14"/>
  <c r="AC175" i="14"/>
  <c r="AC176" i="14"/>
  <c r="AC177" i="14"/>
  <c r="AC178" i="14"/>
  <c r="AC179" i="14"/>
  <c r="AC180" i="14"/>
  <c r="AC181" i="14"/>
  <c r="AC182" i="14"/>
  <c r="AC183" i="14"/>
  <c r="AC184" i="14"/>
  <c r="AC185" i="14"/>
  <c r="AC186" i="14"/>
  <c r="AC187" i="14"/>
  <c r="AC188" i="14"/>
  <c r="AC189" i="14"/>
  <c r="AC190" i="14"/>
  <c r="AC191" i="14"/>
  <c r="AC192" i="14"/>
  <c r="AC193" i="14"/>
  <c r="AC194" i="14"/>
  <c r="AC195" i="14"/>
  <c r="AC196" i="14"/>
  <c r="AC197" i="14"/>
  <c r="AC198" i="14"/>
  <c r="AC199" i="14"/>
  <c r="AC200" i="14"/>
  <c r="AC201" i="14"/>
  <c r="AC202" i="14"/>
  <c r="AC203" i="14"/>
  <c r="AC204" i="14"/>
  <c r="AC205" i="14"/>
  <c r="AC206" i="14"/>
  <c r="AC207" i="14"/>
  <c r="AC208" i="14"/>
  <c r="AC209" i="14"/>
  <c r="AC210" i="14"/>
  <c r="AC211" i="14"/>
  <c r="AC212" i="14"/>
  <c r="AC213" i="14"/>
  <c r="AC214" i="14"/>
  <c r="AC215" i="14"/>
  <c r="AC216" i="14"/>
  <c r="AC217" i="14"/>
  <c r="AC218" i="14"/>
  <c r="AC219" i="14"/>
  <c r="AC220" i="14"/>
  <c r="AC221" i="14"/>
  <c r="AC222" i="14"/>
  <c r="AC223" i="14"/>
  <c r="AC224" i="14"/>
  <c r="AC225" i="14"/>
  <c r="AC226" i="14"/>
  <c r="AC227" i="14"/>
  <c r="AC228" i="14"/>
  <c r="AC229" i="14"/>
  <c r="AC230" i="14"/>
  <c r="AC231" i="14"/>
  <c r="AC232" i="14"/>
  <c r="AC233" i="14"/>
  <c r="AC234" i="14"/>
  <c r="AC235" i="14"/>
  <c r="AC236" i="14"/>
  <c r="AC237" i="14"/>
  <c r="AC238" i="14"/>
  <c r="AC239" i="14"/>
  <c r="AC240" i="14"/>
  <c r="AC241" i="14"/>
  <c r="AC242" i="14"/>
  <c r="AC243" i="14"/>
  <c r="AC244" i="14"/>
  <c r="AC245" i="14"/>
  <c r="AC246" i="14"/>
  <c r="AC247" i="14"/>
  <c r="AC248" i="14"/>
  <c r="AC249" i="14"/>
  <c r="AC250" i="14"/>
  <c r="AC251" i="14"/>
  <c r="AC252" i="14"/>
  <c r="AC253" i="14"/>
  <c r="AC254" i="14"/>
  <c r="AC255" i="14"/>
  <c r="AC256" i="14"/>
  <c r="AC257" i="14"/>
  <c r="AC258" i="14"/>
  <c r="AC259" i="14"/>
  <c r="AC260" i="14"/>
  <c r="AC261" i="14"/>
  <c r="AC262" i="14"/>
  <c r="AC263" i="14"/>
  <c r="AC264" i="14"/>
  <c r="AC265" i="14"/>
  <c r="AC266" i="14"/>
  <c r="AC267" i="14"/>
  <c r="AC268" i="14"/>
  <c r="AC269" i="14"/>
  <c r="AC270" i="14"/>
  <c r="AC271" i="14"/>
  <c r="AC272" i="14"/>
  <c r="AC273" i="14"/>
  <c r="AC274" i="14"/>
  <c r="AC275" i="14"/>
  <c r="AC276" i="14"/>
  <c r="AC277" i="14"/>
  <c r="AC278" i="14"/>
  <c r="AC279" i="14"/>
  <c r="AC280" i="14"/>
  <c r="AC281" i="14"/>
  <c r="AC282" i="14"/>
  <c r="AC283" i="14"/>
  <c r="AC284" i="14"/>
  <c r="AC285" i="14"/>
  <c r="AC286" i="14"/>
  <c r="AC287" i="14"/>
  <c r="AC288" i="14"/>
  <c r="AC289" i="14"/>
  <c r="AC290" i="14"/>
  <c r="AC291" i="14"/>
  <c r="AC292" i="14"/>
  <c r="AC293" i="14"/>
  <c r="AC294" i="14"/>
  <c r="AC295" i="14"/>
  <c r="AC296" i="14"/>
  <c r="AC297" i="14"/>
  <c r="AC298" i="14"/>
  <c r="AC299" i="14"/>
  <c r="AC300" i="14"/>
  <c r="AC301" i="14"/>
  <c r="AC302" i="14"/>
  <c r="AC303" i="14"/>
  <c r="AC304" i="14"/>
  <c r="AC305" i="14"/>
  <c r="AC306" i="14"/>
  <c r="AC307" i="14"/>
  <c r="AC308" i="14"/>
  <c r="AC309" i="14"/>
  <c r="AC310" i="14"/>
  <c r="AC311" i="14"/>
  <c r="AC312" i="14"/>
  <c r="AC313" i="14"/>
  <c r="AC314" i="14"/>
  <c r="AC315" i="14"/>
  <c r="AC316" i="14"/>
  <c r="AC317" i="14"/>
  <c r="AC318" i="14"/>
  <c r="AC319" i="14"/>
  <c r="AC320" i="14"/>
  <c r="AC321" i="14"/>
  <c r="AC322" i="14"/>
  <c r="AC323" i="14"/>
  <c r="AC324" i="14"/>
  <c r="AC325" i="14"/>
  <c r="AC326" i="14"/>
  <c r="AC327" i="14"/>
  <c r="AC328" i="14"/>
  <c r="AC329" i="14"/>
  <c r="AC330" i="14"/>
  <c r="AC331" i="14"/>
  <c r="AC332" i="14"/>
  <c r="AC333" i="14"/>
  <c r="AC334" i="14"/>
  <c r="AC335" i="14"/>
  <c r="AC336" i="14"/>
  <c r="AC337" i="14"/>
  <c r="AC338" i="14"/>
  <c r="AC339" i="14"/>
  <c r="AC340" i="14"/>
  <c r="AC341" i="14"/>
  <c r="AC342" i="14"/>
  <c r="AC343" i="14"/>
  <c r="AC344" i="14"/>
  <c r="AC345" i="14"/>
  <c r="AC346" i="14"/>
  <c r="AC347" i="14"/>
  <c r="AC348" i="14"/>
  <c r="AC349" i="14"/>
  <c r="AC350" i="14"/>
  <c r="AC351" i="14"/>
  <c r="AC352" i="14"/>
  <c r="AC353" i="14"/>
  <c r="AC354" i="14"/>
  <c r="AC355" i="14"/>
  <c r="AC356" i="14"/>
  <c r="AC357" i="14"/>
  <c r="AC358" i="14"/>
  <c r="AC359" i="14"/>
  <c r="AC360" i="14"/>
  <c r="AC361" i="14"/>
  <c r="AC362" i="14"/>
  <c r="AC363" i="14"/>
  <c r="AC364" i="14"/>
  <c r="AC365" i="14"/>
  <c r="AC366" i="14"/>
  <c r="AC367" i="14"/>
  <c r="AC368" i="14"/>
  <c r="AC369" i="14"/>
  <c r="AC370" i="14"/>
  <c r="AC371" i="14"/>
  <c r="AC372" i="14"/>
  <c r="AC373" i="14"/>
  <c r="AC374" i="14"/>
  <c r="AC375" i="14"/>
  <c r="AC376" i="14"/>
  <c r="AC377" i="14"/>
  <c r="AC378" i="14"/>
  <c r="AC379" i="14"/>
  <c r="AC380" i="14"/>
  <c r="AC381" i="14"/>
  <c r="AC382" i="14"/>
  <c r="AC383" i="14"/>
  <c r="AC384" i="14"/>
  <c r="AC385" i="14"/>
  <c r="AC386" i="14"/>
  <c r="AC387" i="14"/>
  <c r="AC388" i="14"/>
  <c r="AC389" i="14"/>
  <c r="AC390" i="14"/>
  <c r="AC391" i="14"/>
  <c r="AC392" i="14"/>
  <c r="AC393" i="14"/>
  <c r="AC394" i="14"/>
  <c r="AC395" i="14"/>
  <c r="AC396" i="14"/>
  <c r="AC397" i="14"/>
  <c r="AC398" i="14"/>
  <c r="AC399" i="14"/>
  <c r="AC400" i="14"/>
  <c r="AC401" i="14"/>
  <c r="AC402" i="14"/>
  <c r="AC403" i="14"/>
  <c r="AC404" i="14"/>
  <c r="AC405" i="14"/>
  <c r="AC406" i="14"/>
  <c r="AC407" i="14"/>
  <c r="AC2" i="14"/>
  <c r="AB3" i="14"/>
  <c r="AB4" i="14"/>
  <c r="AB5" i="14"/>
  <c r="AB6" i="14"/>
  <c r="AB7" i="14"/>
  <c r="AB8" i="14"/>
  <c r="AB9" i="14"/>
  <c r="AB10" i="14"/>
  <c r="AB11" i="14"/>
  <c r="AB12" i="14"/>
  <c r="AB13" i="14"/>
  <c r="AB14" i="14"/>
  <c r="AB15" i="14"/>
  <c r="AB16" i="14"/>
  <c r="AB17" i="14"/>
  <c r="AB18" i="14"/>
  <c r="AB19" i="14"/>
  <c r="AB20" i="14"/>
  <c r="AB21"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108" i="14"/>
  <c r="AB109" i="14"/>
  <c r="AB110" i="14"/>
  <c r="AB111" i="14"/>
  <c r="AB112" i="14"/>
  <c r="AB113" i="14"/>
  <c r="AB114" i="14"/>
  <c r="AB115" i="14"/>
  <c r="AB116" i="14"/>
  <c r="AB117" i="14"/>
  <c r="AB118" i="14"/>
  <c r="AB119" i="14"/>
  <c r="AB120" i="14"/>
  <c r="AB121" i="14"/>
  <c r="AB122" i="14"/>
  <c r="AB123" i="14"/>
  <c r="AB124" i="14"/>
  <c r="AB125" i="14"/>
  <c r="AB126" i="14"/>
  <c r="AB127" i="14"/>
  <c r="AB128" i="14"/>
  <c r="AB129" i="14"/>
  <c r="AB130" i="14"/>
  <c r="AB131" i="14"/>
  <c r="AB132" i="14"/>
  <c r="AB133" i="14"/>
  <c r="AB134" i="14"/>
  <c r="AB135" i="14"/>
  <c r="AB136" i="14"/>
  <c r="AB137" i="14"/>
  <c r="AB138" i="14"/>
  <c r="AB139" i="14"/>
  <c r="AB140" i="14"/>
  <c r="AB141" i="14"/>
  <c r="AB142" i="14"/>
  <c r="AB143" i="14"/>
  <c r="AB144" i="14"/>
  <c r="AB145" i="14"/>
  <c r="AB146" i="14"/>
  <c r="AB147" i="14"/>
  <c r="AB148" i="14"/>
  <c r="AB149" i="14"/>
  <c r="AB150" i="14"/>
  <c r="AB151" i="14"/>
  <c r="AB152" i="14"/>
  <c r="AB153" i="14"/>
  <c r="AB154" i="14"/>
  <c r="AB155" i="14"/>
  <c r="AB156" i="14"/>
  <c r="AB157" i="14"/>
  <c r="AB158" i="14"/>
  <c r="AB159" i="14"/>
  <c r="AB160" i="14"/>
  <c r="AB161" i="14"/>
  <c r="AB162" i="14"/>
  <c r="AB163" i="14"/>
  <c r="AB164" i="14"/>
  <c r="AB165" i="14"/>
  <c r="AB166" i="14"/>
  <c r="AB167" i="14"/>
  <c r="AB168" i="14"/>
  <c r="AB169" i="14"/>
  <c r="AB170" i="14"/>
  <c r="AB171" i="14"/>
  <c r="AB172" i="14"/>
  <c r="AB173" i="14"/>
  <c r="AB174" i="14"/>
  <c r="AB175" i="14"/>
  <c r="AB176" i="14"/>
  <c r="AB177" i="14"/>
  <c r="AB178" i="14"/>
  <c r="AB179" i="14"/>
  <c r="AB180" i="14"/>
  <c r="AB181" i="14"/>
  <c r="AB182" i="14"/>
  <c r="AB183" i="14"/>
  <c r="AB184" i="14"/>
  <c r="AB185" i="14"/>
  <c r="AB186" i="14"/>
  <c r="AB187" i="14"/>
  <c r="AB188" i="14"/>
  <c r="AB189" i="14"/>
  <c r="AB190" i="14"/>
  <c r="AB191" i="14"/>
  <c r="AB192" i="14"/>
  <c r="AB193" i="14"/>
  <c r="AB194" i="14"/>
  <c r="AB195" i="14"/>
  <c r="AB196" i="14"/>
  <c r="AB197" i="14"/>
  <c r="AB198" i="14"/>
  <c r="AB199" i="14"/>
  <c r="AB200" i="14"/>
  <c r="AB201" i="14"/>
  <c r="AB202" i="14"/>
  <c r="AB203" i="14"/>
  <c r="AB204" i="14"/>
  <c r="AB205" i="14"/>
  <c r="AB206" i="14"/>
  <c r="AB207" i="14"/>
  <c r="AB208" i="14"/>
  <c r="AB209" i="14"/>
  <c r="AB210" i="14"/>
  <c r="AB211" i="14"/>
  <c r="AB212" i="14"/>
  <c r="AB213" i="14"/>
  <c r="AB214" i="14"/>
  <c r="AB215" i="14"/>
  <c r="AB216" i="14"/>
  <c r="AB217" i="14"/>
  <c r="AB218" i="14"/>
  <c r="AB219" i="14"/>
  <c r="AB220" i="14"/>
  <c r="AB221" i="14"/>
  <c r="AB222" i="14"/>
  <c r="AB223" i="14"/>
  <c r="AB224" i="14"/>
  <c r="AB225" i="14"/>
  <c r="AB226" i="14"/>
  <c r="AB227" i="14"/>
  <c r="AB228" i="14"/>
  <c r="AB229" i="14"/>
  <c r="AB230" i="14"/>
  <c r="AB231" i="14"/>
  <c r="AB232" i="14"/>
  <c r="AB233" i="14"/>
  <c r="AB234" i="14"/>
  <c r="AB235" i="14"/>
  <c r="AB236" i="14"/>
  <c r="AB237" i="14"/>
  <c r="AB238" i="14"/>
  <c r="AB239" i="14"/>
  <c r="AB240" i="14"/>
  <c r="AB241" i="14"/>
  <c r="AB242" i="14"/>
  <c r="AB243" i="14"/>
  <c r="AB244" i="14"/>
  <c r="AB245" i="14"/>
  <c r="AB246" i="14"/>
  <c r="AB247" i="14"/>
  <c r="AB248" i="14"/>
  <c r="AB249" i="14"/>
  <c r="AB250" i="14"/>
  <c r="AB251" i="14"/>
  <c r="AB252" i="14"/>
  <c r="AB253" i="14"/>
  <c r="AB254" i="14"/>
  <c r="AB255" i="14"/>
  <c r="AB256" i="14"/>
  <c r="AB257" i="14"/>
  <c r="AB258" i="14"/>
  <c r="AB259" i="14"/>
  <c r="AB260" i="14"/>
  <c r="AB261" i="14"/>
  <c r="AB262" i="14"/>
  <c r="AB263" i="14"/>
  <c r="AB264" i="14"/>
  <c r="AB265" i="14"/>
  <c r="AB266" i="14"/>
  <c r="AB267" i="14"/>
  <c r="AB268" i="14"/>
  <c r="AB269" i="14"/>
  <c r="AB270" i="14"/>
  <c r="AB271" i="14"/>
  <c r="AB272" i="14"/>
  <c r="AB273" i="14"/>
  <c r="AB274" i="14"/>
  <c r="AB275" i="14"/>
  <c r="AB276" i="14"/>
  <c r="AB277" i="14"/>
  <c r="AB278" i="14"/>
  <c r="AB279" i="14"/>
  <c r="AB280" i="14"/>
  <c r="AB281" i="14"/>
  <c r="AB282" i="14"/>
  <c r="AB283" i="14"/>
  <c r="AB284" i="14"/>
  <c r="AB285" i="14"/>
  <c r="AB286" i="14"/>
  <c r="AB287" i="14"/>
  <c r="AB288" i="14"/>
  <c r="AB289" i="14"/>
  <c r="AB290" i="14"/>
  <c r="AB291" i="14"/>
  <c r="AB292" i="14"/>
  <c r="AB293" i="14"/>
  <c r="AB294" i="14"/>
  <c r="AB295" i="14"/>
  <c r="AB296" i="14"/>
  <c r="AB297" i="14"/>
  <c r="AB298" i="14"/>
  <c r="AB299" i="14"/>
  <c r="AB300" i="14"/>
  <c r="AB301" i="14"/>
  <c r="AB302" i="14"/>
  <c r="AB303" i="14"/>
  <c r="AB304" i="14"/>
  <c r="AB305" i="14"/>
  <c r="AB306" i="14"/>
  <c r="AB307" i="14"/>
  <c r="AB308" i="14"/>
  <c r="AB309" i="14"/>
  <c r="AB310" i="14"/>
  <c r="AB311" i="14"/>
  <c r="AB312" i="14"/>
  <c r="AB313" i="14"/>
  <c r="AB314" i="14"/>
  <c r="AB315" i="14"/>
  <c r="AB316" i="14"/>
  <c r="AB317" i="14"/>
  <c r="AB318" i="14"/>
  <c r="AB319" i="14"/>
  <c r="AB320" i="14"/>
  <c r="AB321" i="14"/>
  <c r="AB322" i="14"/>
  <c r="AB323" i="14"/>
  <c r="AB324" i="14"/>
  <c r="AB325" i="14"/>
  <c r="AB326" i="14"/>
  <c r="AB327" i="14"/>
  <c r="AB328" i="14"/>
  <c r="AB329" i="14"/>
  <c r="AB330" i="14"/>
  <c r="AB331" i="14"/>
  <c r="AB332" i="14"/>
  <c r="AB333" i="14"/>
  <c r="AB334" i="14"/>
  <c r="AB335" i="14"/>
  <c r="AB336" i="14"/>
  <c r="AB337" i="14"/>
  <c r="AB338" i="14"/>
  <c r="AB339" i="14"/>
  <c r="AB340" i="14"/>
  <c r="AB341" i="14"/>
  <c r="AB342" i="14"/>
  <c r="AB343" i="14"/>
  <c r="AB344" i="14"/>
  <c r="AB345" i="14"/>
  <c r="AB346" i="14"/>
  <c r="AB347" i="14"/>
  <c r="AB348" i="14"/>
  <c r="AB349" i="14"/>
  <c r="AB350" i="14"/>
  <c r="AB351" i="14"/>
  <c r="AB352" i="14"/>
  <c r="AB353" i="14"/>
  <c r="AB354" i="14"/>
  <c r="AB355" i="14"/>
  <c r="AB356" i="14"/>
  <c r="AB357" i="14"/>
  <c r="AB358" i="14"/>
  <c r="AB359" i="14"/>
  <c r="AB360" i="14"/>
  <c r="AB361" i="14"/>
  <c r="AB362" i="14"/>
  <c r="AB363" i="14"/>
  <c r="AB364" i="14"/>
  <c r="AB365" i="14"/>
  <c r="AB366" i="14"/>
  <c r="AB367" i="14"/>
  <c r="AB368" i="14"/>
  <c r="AB369" i="14"/>
  <c r="AB370" i="14"/>
  <c r="AB371" i="14"/>
  <c r="AB372" i="14"/>
  <c r="AB373" i="14"/>
  <c r="AB374" i="14"/>
  <c r="AB375" i="14"/>
  <c r="AB376" i="14"/>
  <c r="AB377" i="14"/>
  <c r="AB378" i="14"/>
  <c r="AB379" i="14"/>
  <c r="AB380" i="14"/>
  <c r="AB381" i="14"/>
  <c r="AB382" i="14"/>
  <c r="AB383" i="14"/>
  <c r="AB384" i="14"/>
  <c r="AB385" i="14"/>
  <c r="AB386" i="14"/>
  <c r="AB387" i="14"/>
  <c r="AB388" i="14"/>
  <c r="AB389" i="14"/>
  <c r="AB390" i="14"/>
  <c r="AB391" i="14"/>
  <c r="AB392" i="14"/>
  <c r="AB393" i="14"/>
  <c r="AB394" i="14"/>
  <c r="AB395" i="14"/>
  <c r="AB396" i="14"/>
  <c r="AB397" i="14"/>
  <c r="AB398" i="14"/>
  <c r="AB399" i="14"/>
  <c r="AB400" i="14"/>
  <c r="AB401" i="14"/>
  <c r="AB402" i="14"/>
  <c r="AB403" i="14"/>
  <c r="AB404" i="14"/>
  <c r="AB405" i="14"/>
  <c r="AB406" i="14"/>
  <c r="AB407" i="14"/>
  <c r="AB2" i="14"/>
  <c r="AA3" i="14"/>
  <c r="AA4" i="14"/>
  <c r="AA5" i="14"/>
  <c r="AA6"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108" i="14"/>
  <c r="AA109" i="14"/>
  <c r="AA110" i="14"/>
  <c r="AA111" i="14"/>
  <c r="AA112" i="14"/>
  <c r="AA113" i="14"/>
  <c r="AA114" i="14"/>
  <c r="AA115" i="14"/>
  <c r="AA116" i="14"/>
  <c r="AA117" i="14"/>
  <c r="AA118" i="14"/>
  <c r="AA119" i="14"/>
  <c r="AA120" i="14"/>
  <c r="AA121" i="14"/>
  <c r="AA122" i="14"/>
  <c r="AA123" i="14"/>
  <c r="AA124" i="14"/>
  <c r="AA125" i="14"/>
  <c r="AA126" i="14"/>
  <c r="AA127" i="14"/>
  <c r="AA128" i="14"/>
  <c r="AA129" i="14"/>
  <c r="AA130" i="14"/>
  <c r="AA131" i="14"/>
  <c r="AA132" i="14"/>
  <c r="AA133" i="14"/>
  <c r="AA134" i="14"/>
  <c r="AA135" i="14"/>
  <c r="AA136" i="14"/>
  <c r="AA137" i="14"/>
  <c r="AA138" i="14"/>
  <c r="AA139" i="14"/>
  <c r="AA140" i="14"/>
  <c r="AA141" i="14"/>
  <c r="AA142" i="14"/>
  <c r="AA143" i="14"/>
  <c r="AA144" i="14"/>
  <c r="AA145" i="14"/>
  <c r="AA146" i="14"/>
  <c r="AA147" i="14"/>
  <c r="AA148" i="14"/>
  <c r="AA149" i="14"/>
  <c r="AA150" i="14"/>
  <c r="AA151" i="14"/>
  <c r="AA152" i="14"/>
  <c r="AA153" i="14"/>
  <c r="AA154" i="14"/>
  <c r="AA155" i="14"/>
  <c r="AA156" i="14"/>
  <c r="AA157" i="14"/>
  <c r="AA158" i="14"/>
  <c r="AA159" i="14"/>
  <c r="AA160" i="14"/>
  <c r="AA161" i="14"/>
  <c r="AA162" i="14"/>
  <c r="AA163" i="14"/>
  <c r="AA164" i="14"/>
  <c r="AA165" i="14"/>
  <c r="AA166" i="14"/>
  <c r="AA167" i="14"/>
  <c r="AA168" i="14"/>
  <c r="AA169" i="14"/>
  <c r="AA170" i="14"/>
  <c r="AA171" i="14"/>
  <c r="AA172" i="14"/>
  <c r="AA173" i="14"/>
  <c r="AA174" i="14"/>
  <c r="AA175" i="14"/>
  <c r="AA176" i="14"/>
  <c r="AA177" i="14"/>
  <c r="AA178" i="14"/>
  <c r="AA179" i="14"/>
  <c r="AA180" i="14"/>
  <c r="AA181" i="14"/>
  <c r="AA182" i="14"/>
  <c r="AA183" i="14"/>
  <c r="AA184" i="14"/>
  <c r="AA185" i="14"/>
  <c r="AA186" i="14"/>
  <c r="AA187" i="14"/>
  <c r="AA188" i="14"/>
  <c r="AA189" i="14"/>
  <c r="AA190" i="14"/>
  <c r="AA191" i="14"/>
  <c r="AA192" i="14"/>
  <c r="AA193" i="14"/>
  <c r="AA194" i="14"/>
  <c r="AA195" i="14"/>
  <c r="AA196" i="14"/>
  <c r="AA197" i="14"/>
  <c r="AA198" i="14"/>
  <c r="AA199" i="14"/>
  <c r="AA200" i="14"/>
  <c r="AA201" i="14"/>
  <c r="AA202" i="14"/>
  <c r="AA203" i="14"/>
  <c r="AA204" i="14"/>
  <c r="AA205" i="14"/>
  <c r="AA206" i="14"/>
  <c r="AA207" i="14"/>
  <c r="AA208" i="14"/>
  <c r="AA209" i="14"/>
  <c r="AA210" i="14"/>
  <c r="AA211" i="14"/>
  <c r="AA212" i="14"/>
  <c r="AA213" i="14"/>
  <c r="AA214" i="14"/>
  <c r="AA215" i="14"/>
  <c r="AA216" i="14"/>
  <c r="AA217" i="14"/>
  <c r="AA218" i="14"/>
  <c r="AA219" i="14"/>
  <c r="AA220" i="14"/>
  <c r="AA221" i="14"/>
  <c r="AA222" i="14"/>
  <c r="AA223" i="14"/>
  <c r="AA224" i="14"/>
  <c r="AA225" i="14"/>
  <c r="AA226" i="14"/>
  <c r="AA227" i="14"/>
  <c r="AA228" i="14"/>
  <c r="AA229" i="14"/>
  <c r="AA230" i="14"/>
  <c r="AA231" i="14"/>
  <c r="AA232" i="14"/>
  <c r="AA233" i="14"/>
  <c r="AA234" i="14"/>
  <c r="AA235" i="14"/>
  <c r="AA236" i="14"/>
  <c r="AA237" i="14"/>
  <c r="AA238" i="14"/>
  <c r="AA239" i="14"/>
  <c r="AA240" i="14"/>
  <c r="AA241" i="14"/>
  <c r="AA242" i="14"/>
  <c r="AA243" i="14"/>
  <c r="AA244" i="14"/>
  <c r="AA245" i="14"/>
  <c r="AA246" i="14"/>
  <c r="AA247" i="14"/>
  <c r="AA248" i="14"/>
  <c r="AA249" i="14"/>
  <c r="AA250" i="14"/>
  <c r="AA251" i="14"/>
  <c r="AA252" i="14"/>
  <c r="AA253" i="14"/>
  <c r="AA254" i="14"/>
  <c r="AA255" i="14"/>
  <c r="AA256" i="14"/>
  <c r="AA257" i="14"/>
  <c r="AA258" i="14"/>
  <c r="AA259" i="14"/>
  <c r="AA260" i="14"/>
  <c r="AA261" i="14"/>
  <c r="AA262" i="14"/>
  <c r="AA263" i="14"/>
  <c r="AA264" i="14"/>
  <c r="AA265" i="14"/>
  <c r="AA266" i="14"/>
  <c r="AA267" i="14"/>
  <c r="AA268" i="14"/>
  <c r="AA269" i="14"/>
  <c r="AA270" i="14"/>
  <c r="AA271" i="14"/>
  <c r="AA272" i="14"/>
  <c r="AA273" i="14"/>
  <c r="AA274" i="14"/>
  <c r="AA275" i="14"/>
  <c r="AA276" i="14"/>
  <c r="AA277" i="14"/>
  <c r="AA278" i="14"/>
  <c r="AA279" i="14"/>
  <c r="AA280" i="14"/>
  <c r="AA281" i="14"/>
  <c r="AA282" i="14"/>
  <c r="AA283" i="14"/>
  <c r="AA284" i="14"/>
  <c r="AA285" i="14"/>
  <c r="AA286" i="14"/>
  <c r="AA287" i="14"/>
  <c r="AA288" i="14"/>
  <c r="AA289" i="14"/>
  <c r="AA290" i="14"/>
  <c r="AA291" i="14"/>
  <c r="AA292" i="14"/>
  <c r="AA293" i="14"/>
  <c r="AA294" i="14"/>
  <c r="AA295" i="14"/>
  <c r="AA296" i="14"/>
  <c r="AA297" i="14"/>
  <c r="AA298" i="14"/>
  <c r="AA299" i="14"/>
  <c r="AA300" i="14"/>
  <c r="AA301" i="14"/>
  <c r="AA302" i="14"/>
  <c r="AA303" i="14"/>
  <c r="AA304" i="14"/>
  <c r="AA305" i="14"/>
  <c r="AA306" i="14"/>
  <c r="AA307" i="14"/>
  <c r="AA308" i="14"/>
  <c r="AA309" i="14"/>
  <c r="AA310" i="14"/>
  <c r="AA311" i="14"/>
  <c r="AA312" i="14"/>
  <c r="AA313" i="14"/>
  <c r="AA314" i="14"/>
  <c r="AA315" i="14"/>
  <c r="AA316" i="14"/>
  <c r="AA317" i="14"/>
  <c r="AA318" i="14"/>
  <c r="AA319" i="14"/>
  <c r="AA320" i="14"/>
  <c r="AA321" i="14"/>
  <c r="AA322" i="14"/>
  <c r="AA323" i="14"/>
  <c r="AA324" i="14"/>
  <c r="AA325" i="14"/>
  <c r="AA326" i="14"/>
  <c r="AA327" i="14"/>
  <c r="AA328" i="14"/>
  <c r="AA329" i="14"/>
  <c r="AA330" i="14"/>
  <c r="AA331" i="14"/>
  <c r="AA332" i="14"/>
  <c r="AA333" i="14"/>
  <c r="AA334" i="14"/>
  <c r="AA335" i="14"/>
  <c r="AA336" i="14"/>
  <c r="AA337" i="14"/>
  <c r="AA338" i="14"/>
  <c r="AA339" i="14"/>
  <c r="AA340" i="14"/>
  <c r="AA341" i="14"/>
  <c r="AA342" i="14"/>
  <c r="AA343" i="14"/>
  <c r="AA344" i="14"/>
  <c r="AA345" i="14"/>
  <c r="AA346" i="14"/>
  <c r="AA347" i="14"/>
  <c r="AA348" i="14"/>
  <c r="AA349" i="14"/>
  <c r="AA350" i="14"/>
  <c r="AA351" i="14"/>
  <c r="AA352" i="14"/>
  <c r="AA353" i="14"/>
  <c r="AA354" i="14"/>
  <c r="AA355" i="14"/>
  <c r="AA356" i="14"/>
  <c r="AA357" i="14"/>
  <c r="AA358" i="14"/>
  <c r="AA359" i="14"/>
  <c r="AA360" i="14"/>
  <c r="AA361" i="14"/>
  <c r="AA362" i="14"/>
  <c r="AA363" i="14"/>
  <c r="AA364" i="14"/>
  <c r="AA365" i="14"/>
  <c r="AA366" i="14"/>
  <c r="AA367" i="14"/>
  <c r="AA368" i="14"/>
  <c r="AA369" i="14"/>
  <c r="AA370" i="14"/>
  <c r="AA371" i="14"/>
  <c r="AA372" i="14"/>
  <c r="AA373" i="14"/>
  <c r="AA374" i="14"/>
  <c r="AA375" i="14"/>
  <c r="AA376" i="14"/>
  <c r="AA377" i="14"/>
  <c r="AA378" i="14"/>
  <c r="AA379" i="14"/>
  <c r="AA380" i="14"/>
  <c r="AA381" i="14"/>
  <c r="AA382" i="14"/>
  <c r="AA383" i="14"/>
  <c r="AA384" i="14"/>
  <c r="AA385" i="14"/>
  <c r="AA386" i="14"/>
  <c r="AA387" i="14"/>
  <c r="AA388" i="14"/>
  <c r="AA389" i="14"/>
  <c r="AA390" i="14"/>
  <c r="AA391" i="14"/>
  <c r="AA392" i="14"/>
  <c r="AA393" i="14"/>
  <c r="AA394" i="14"/>
  <c r="AA395" i="14"/>
  <c r="AA396" i="14"/>
  <c r="AA397" i="14"/>
  <c r="AA398" i="14"/>
  <c r="AA399" i="14"/>
  <c r="AA400" i="14"/>
  <c r="AA401" i="14"/>
  <c r="AA402" i="14"/>
  <c r="AA403" i="14"/>
  <c r="AA404" i="14"/>
  <c r="AA405" i="14"/>
  <c r="AA406" i="14"/>
  <c r="AA407" i="14"/>
  <c r="AA2" i="14"/>
  <c r="Z3" i="14"/>
  <c r="Z4" i="14"/>
  <c r="Z5" i="14"/>
  <c r="Z6" i="14"/>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Z208" i="14"/>
  <c r="Z209" i="14"/>
  <c r="Z210" i="14"/>
  <c r="Z211" i="14"/>
  <c r="Z212" i="14"/>
  <c r="Z213" i="14"/>
  <c r="Z214" i="14"/>
  <c r="Z215" i="14"/>
  <c r="Z216" i="14"/>
  <c r="Z217" i="14"/>
  <c r="Z218" i="14"/>
  <c r="Z219" i="14"/>
  <c r="Z220" i="14"/>
  <c r="Z221" i="14"/>
  <c r="Z222" i="14"/>
  <c r="Z223" i="14"/>
  <c r="Z224" i="14"/>
  <c r="Z225" i="14"/>
  <c r="Z226" i="14"/>
  <c r="Z227" i="14"/>
  <c r="Z228" i="14"/>
  <c r="Z229" i="14"/>
  <c r="Z230" i="14"/>
  <c r="Z231" i="14"/>
  <c r="Z232" i="14"/>
  <c r="Z233" i="14"/>
  <c r="Z234" i="14"/>
  <c r="Z235" i="14"/>
  <c r="Z236" i="14"/>
  <c r="Z237" i="14"/>
  <c r="Z238" i="14"/>
  <c r="Z239" i="14"/>
  <c r="Z240" i="14"/>
  <c r="Z241" i="14"/>
  <c r="Z242" i="14"/>
  <c r="Z243" i="14"/>
  <c r="Z244" i="14"/>
  <c r="Z245" i="14"/>
  <c r="Z246" i="14"/>
  <c r="Z247" i="14"/>
  <c r="Z248" i="14"/>
  <c r="Z249" i="14"/>
  <c r="Z250" i="14"/>
  <c r="Z251" i="14"/>
  <c r="Z252" i="14"/>
  <c r="Z253" i="14"/>
  <c r="Z254" i="14"/>
  <c r="Z255" i="14"/>
  <c r="Z256" i="14"/>
  <c r="Z257" i="14"/>
  <c r="Z258" i="14"/>
  <c r="Z259" i="14"/>
  <c r="Z260" i="14"/>
  <c r="Z261" i="14"/>
  <c r="Z262" i="14"/>
  <c r="Z263" i="14"/>
  <c r="Z264" i="14"/>
  <c r="Z265" i="14"/>
  <c r="Z266" i="14"/>
  <c r="Z267" i="14"/>
  <c r="Z268" i="14"/>
  <c r="Z269" i="14"/>
  <c r="Z270" i="14"/>
  <c r="Z271" i="14"/>
  <c r="Z272" i="14"/>
  <c r="Z273" i="14"/>
  <c r="Z274" i="14"/>
  <c r="Z275" i="14"/>
  <c r="Z276" i="14"/>
  <c r="Z277" i="14"/>
  <c r="Z278" i="14"/>
  <c r="Z279" i="14"/>
  <c r="Z280" i="14"/>
  <c r="Z281" i="14"/>
  <c r="Z282" i="14"/>
  <c r="Z283" i="14"/>
  <c r="Z284" i="14"/>
  <c r="Z285" i="14"/>
  <c r="Z286" i="14"/>
  <c r="Z287" i="14"/>
  <c r="Z288" i="14"/>
  <c r="Z289" i="14"/>
  <c r="Z290" i="14"/>
  <c r="Z291" i="14"/>
  <c r="Z292" i="14"/>
  <c r="Z293" i="14"/>
  <c r="Z294" i="14"/>
  <c r="Z295" i="14"/>
  <c r="Z296" i="14"/>
  <c r="Z297" i="14"/>
  <c r="Z298" i="14"/>
  <c r="Z299" i="14"/>
  <c r="Z300" i="14"/>
  <c r="Z301" i="14"/>
  <c r="Z302" i="14"/>
  <c r="Z303" i="14"/>
  <c r="Z304" i="14"/>
  <c r="Z305" i="14"/>
  <c r="Z306" i="14"/>
  <c r="Z307" i="14"/>
  <c r="Z308" i="14"/>
  <c r="Z309" i="14"/>
  <c r="Z310" i="14"/>
  <c r="Z311" i="14"/>
  <c r="Z312" i="14"/>
  <c r="Z313" i="14"/>
  <c r="Z314" i="14"/>
  <c r="Z315" i="14"/>
  <c r="Z316" i="14"/>
  <c r="Z317" i="14"/>
  <c r="Z318" i="14"/>
  <c r="Z319" i="14"/>
  <c r="Z320" i="14"/>
  <c r="Z321" i="14"/>
  <c r="Z322" i="14"/>
  <c r="Z323" i="14"/>
  <c r="Z324" i="14"/>
  <c r="Z325" i="14"/>
  <c r="Z326" i="14"/>
  <c r="Z327" i="14"/>
  <c r="Z328" i="14"/>
  <c r="Z329" i="14"/>
  <c r="Z330" i="14"/>
  <c r="Z331" i="14"/>
  <c r="Z332" i="14"/>
  <c r="Z333" i="14"/>
  <c r="Z334" i="14"/>
  <c r="Z335" i="14"/>
  <c r="Z336" i="14"/>
  <c r="Z337" i="14"/>
  <c r="Z338" i="14"/>
  <c r="Z339" i="14"/>
  <c r="Z340" i="14"/>
  <c r="Z341" i="14"/>
  <c r="Z342" i="14"/>
  <c r="Z343" i="14"/>
  <c r="Z344" i="14"/>
  <c r="Z345" i="14"/>
  <c r="Z346" i="14"/>
  <c r="Z347" i="14"/>
  <c r="Z348" i="14"/>
  <c r="Z349" i="14"/>
  <c r="Z350" i="14"/>
  <c r="Z351" i="14"/>
  <c r="Z352" i="14"/>
  <c r="Z353" i="14"/>
  <c r="Z354" i="14"/>
  <c r="Z355" i="14"/>
  <c r="Z356" i="14"/>
  <c r="Z357" i="14"/>
  <c r="Z358" i="14"/>
  <c r="Z359" i="14"/>
  <c r="Z360" i="14"/>
  <c r="Z361" i="14"/>
  <c r="Z362" i="14"/>
  <c r="Z363" i="14"/>
  <c r="Z364" i="14"/>
  <c r="Z365" i="14"/>
  <c r="Z366" i="14"/>
  <c r="Z367" i="14"/>
  <c r="Z368" i="14"/>
  <c r="Z369" i="14"/>
  <c r="Z370" i="14"/>
  <c r="Z371" i="14"/>
  <c r="Z372" i="14"/>
  <c r="Z373" i="14"/>
  <c r="Z374" i="14"/>
  <c r="Z375" i="14"/>
  <c r="Z376" i="14"/>
  <c r="Z377" i="14"/>
  <c r="Z378" i="14"/>
  <c r="Z379" i="14"/>
  <c r="Z380" i="14"/>
  <c r="Z381" i="14"/>
  <c r="Z382" i="14"/>
  <c r="Z383" i="14"/>
  <c r="Z384" i="14"/>
  <c r="Z385" i="14"/>
  <c r="Z386" i="14"/>
  <c r="Z387" i="14"/>
  <c r="Z388" i="14"/>
  <c r="Z389" i="14"/>
  <c r="Z390" i="14"/>
  <c r="Z391" i="14"/>
  <c r="Z392" i="14"/>
  <c r="Z393" i="14"/>
  <c r="Z394" i="14"/>
  <c r="Z395" i="14"/>
  <c r="Z396" i="14"/>
  <c r="Z397" i="14"/>
  <c r="Z398" i="14"/>
  <c r="Z399" i="14"/>
  <c r="Z400" i="14"/>
  <c r="Z401" i="14"/>
  <c r="Z402" i="14"/>
  <c r="Z403" i="14"/>
  <c r="Z404" i="14"/>
  <c r="Z405" i="14"/>
  <c r="Z406" i="14"/>
  <c r="Z407" i="14"/>
  <c r="Z2" i="14"/>
  <c r="Y3" i="14"/>
  <c r="BD3" i="14" s="1"/>
  <c r="Y4" i="14"/>
  <c r="BD4" i="14" s="1"/>
  <c r="Y5" i="14"/>
  <c r="BD5" i="14" s="1"/>
  <c r="Y6" i="14"/>
  <c r="BD6" i="14" s="1"/>
  <c r="Y7" i="14"/>
  <c r="BD7" i="14" s="1"/>
  <c r="Y8" i="14"/>
  <c r="BD8" i="14" s="1"/>
  <c r="Y9" i="14"/>
  <c r="BD9" i="14" s="1"/>
  <c r="Y10" i="14"/>
  <c r="BD10" i="14" s="1"/>
  <c r="Y11" i="14"/>
  <c r="BD11" i="14" s="1"/>
  <c r="Y12" i="14"/>
  <c r="BD12" i="14" s="1"/>
  <c r="Y13" i="14"/>
  <c r="BD13" i="14" s="1"/>
  <c r="Y14" i="14"/>
  <c r="BD14" i="14" s="1"/>
  <c r="Y15" i="14"/>
  <c r="BD15" i="14" s="1"/>
  <c r="Y16" i="14"/>
  <c r="BD16" i="14" s="1"/>
  <c r="Y17" i="14"/>
  <c r="BD17" i="14" s="1"/>
  <c r="Y18" i="14"/>
  <c r="BD18" i="14" s="1"/>
  <c r="Y19" i="14"/>
  <c r="BD19" i="14" s="1"/>
  <c r="Y20" i="14"/>
  <c r="BD20" i="14" s="1"/>
  <c r="Y21" i="14"/>
  <c r="BD21" i="14" s="1"/>
  <c r="Y22" i="14"/>
  <c r="BD22" i="14" s="1"/>
  <c r="Y23" i="14"/>
  <c r="Y24" i="14"/>
  <c r="BD24" i="14" s="1"/>
  <c r="Y25" i="14"/>
  <c r="BD25" i="14" s="1"/>
  <c r="Y26" i="14"/>
  <c r="BD26" i="14" s="1"/>
  <c r="Y27" i="14"/>
  <c r="BD27" i="14" s="1"/>
  <c r="Y28" i="14"/>
  <c r="BD28" i="14" s="1"/>
  <c r="Y29" i="14"/>
  <c r="BD29" i="14" s="1"/>
  <c r="Y30" i="14"/>
  <c r="BD30" i="14" s="1"/>
  <c r="Y31" i="14"/>
  <c r="BD31" i="14" s="1"/>
  <c r="Y32" i="14"/>
  <c r="BD32" i="14" s="1"/>
  <c r="Y33" i="14"/>
  <c r="BD33" i="14" s="1"/>
  <c r="Y34" i="14"/>
  <c r="BD34" i="14" s="1"/>
  <c r="Y35" i="14"/>
  <c r="BD35" i="14" s="1"/>
  <c r="Y36" i="14"/>
  <c r="BD36" i="14" s="1"/>
  <c r="Y37" i="14"/>
  <c r="BD37" i="14" s="1"/>
  <c r="Y38" i="14"/>
  <c r="BD38" i="14" s="1"/>
  <c r="Y39" i="14"/>
  <c r="BD39" i="14" s="1"/>
  <c r="Y40" i="14"/>
  <c r="BD40" i="14" s="1"/>
  <c r="Y41" i="14"/>
  <c r="BD41" i="14" s="1"/>
  <c r="Y42" i="14"/>
  <c r="BD42" i="14" s="1"/>
  <c r="Y43" i="14"/>
  <c r="BD43" i="14" s="1"/>
  <c r="Y44" i="14"/>
  <c r="BD44" i="14" s="1"/>
  <c r="Y45" i="14"/>
  <c r="BD45" i="14" s="1"/>
  <c r="Y46" i="14"/>
  <c r="BD46" i="14" s="1"/>
  <c r="Y47" i="14"/>
  <c r="BD47" i="14" s="1"/>
  <c r="Y48" i="14"/>
  <c r="BD48" i="14" s="1"/>
  <c r="Y49" i="14"/>
  <c r="BD49" i="14" s="1"/>
  <c r="Y50" i="14"/>
  <c r="BD50" i="14" s="1"/>
  <c r="Y51" i="14"/>
  <c r="BD51" i="14" s="1"/>
  <c r="Y52" i="14"/>
  <c r="BD52" i="14" s="1"/>
  <c r="Y53" i="14"/>
  <c r="BD53" i="14" s="1"/>
  <c r="Y54" i="14"/>
  <c r="Y55" i="14"/>
  <c r="BD55" i="14" s="1"/>
  <c r="Y56" i="14"/>
  <c r="BD56" i="14" s="1"/>
  <c r="Y57" i="14"/>
  <c r="BD57" i="14" s="1"/>
  <c r="Y58" i="14"/>
  <c r="BD58" i="14" s="1"/>
  <c r="Y59" i="14"/>
  <c r="BD59" i="14" s="1"/>
  <c r="Y60" i="14"/>
  <c r="BD60" i="14" s="1"/>
  <c r="Y61" i="14"/>
  <c r="BD61" i="14" s="1"/>
  <c r="Y62" i="14"/>
  <c r="BD62" i="14" s="1"/>
  <c r="Y63" i="14"/>
  <c r="BD63" i="14" s="1"/>
  <c r="Y64" i="14"/>
  <c r="BD64" i="14" s="1"/>
  <c r="Y65" i="14"/>
  <c r="BD65" i="14" s="1"/>
  <c r="Y66" i="14"/>
  <c r="BD66" i="14" s="1"/>
  <c r="Y67" i="14"/>
  <c r="BD67" i="14" s="1"/>
  <c r="Y68" i="14"/>
  <c r="BD68" i="14" s="1"/>
  <c r="Y69" i="14"/>
  <c r="BD69" i="14" s="1"/>
  <c r="Y70" i="14"/>
  <c r="BD70" i="14" s="1"/>
  <c r="Y71" i="14"/>
  <c r="BD71" i="14" s="1"/>
  <c r="Y72" i="14"/>
  <c r="BD72" i="14" s="1"/>
  <c r="Y73" i="14"/>
  <c r="BD73" i="14" s="1"/>
  <c r="Y74" i="14"/>
  <c r="BD74" i="14" s="1"/>
  <c r="Y75" i="14"/>
  <c r="BD75" i="14" s="1"/>
  <c r="Y76" i="14"/>
  <c r="BD76" i="14" s="1"/>
  <c r="Y77" i="14"/>
  <c r="BD77" i="14" s="1"/>
  <c r="Y78" i="14"/>
  <c r="BD78" i="14" s="1"/>
  <c r="Y79" i="14"/>
  <c r="BD79" i="14" s="1"/>
  <c r="Y80" i="14"/>
  <c r="BD80" i="14" s="1"/>
  <c r="Y81" i="14"/>
  <c r="BD81" i="14" s="1"/>
  <c r="Y82" i="14"/>
  <c r="BD82" i="14" s="1"/>
  <c r="Y83" i="14"/>
  <c r="BD83" i="14" s="1"/>
  <c r="Y84" i="14"/>
  <c r="BD84" i="14" s="1"/>
  <c r="Y85" i="14"/>
  <c r="BD85" i="14" s="1"/>
  <c r="Y86" i="14"/>
  <c r="BD86" i="14" s="1"/>
  <c r="Y87" i="14"/>
  <c r="BD87" i="14" s="1"/>
  <c r="Y88" i="14"/>
  <c r="BD88" i="14" s="1"/>
  <c r="Y89" i="14"/>
  <c r="BD89" i="14" s="1"/>
  <c r="Y90" i="14"/>
  <c r="BD90" i="14" s="1"/>
  <c r="Y91" i="14"/>
  <c r="BD91" i="14" s="1"/>
  <c r="Y92" i="14"/>
  <c r="BD92" i="14" s="1"/>
  <c r="Y93" i="14"/>
  <c r="BD93" i="14" s="1"/>
  <c r="Y94" i="14"/>
  <c r="BD94" i="14" s="1"/>
  <c r="Y95" i="14"/>
  <c r="BD95" i="14" s="1"/>
  <c r="Y96" i="14"/>
  <c r="BD96" i="14" s="1"/>
  <c r="Y97" i="14"/>
  <c r="BD97" i="14" s="1"/>
  <c r="Y98" i="14"/>
  <c r="BD98" i="14" s="1"/>
  <c r="Y99" i="14"/>
  <c r="BD99" i="14" s="1"/>
  <c r="Y100" i="14"/>
  <c r="BD100" i="14" s="1"/>
  <c r="Y101" i="14"/>
  <c r="BD101" i="14" s="1"/>
  <c r="Y102" i="14"/>
  <c r="BD102" i="14" s="1"/>
  <c r="Y103" i="14"/>
  <c r="BD103" i="14" s="1"/>
  <c r="Y104" i="14"/>
  <c r="BD104" i="14" s="1"/>
  <c r="Y105" i="14"/>
  <c r="BD105" i="14" s="1"/>
  <c r="Y106" i="14"/>
  <c r="BD106" i="14" s="1"/>
  <c r="Y107" i="14"/>
  <c r="BD107" i="14" s="1"/>
  <c r="Y108" i="14"/>
  <c r="BD108" i="14" s="1"/>
  <c r="Y109" i="14"/>
  <c r="BD109" i="14" s="1"/>
  <c r="Y110" i="14"/>
  <c r="BD110" i="14" s="1"/>
  <c r="Y111" i="14"/>
  <c r="BD111" i="14" s="1"/>
  <c r="Y112" i="14"/>
  <c r="BD112" i="14" s="1"/>
  <c r="Y113" i="14"/>
  <c r="BD113" i="14" s="1"/>
  <c r="Y114" i="14"/>
  <c r="BD114" i="14" s="1"/>
  <c r="Y115" i="14"/>
  <c r="BD115" i="14" s="1"/>
  <c r="Y116" i="14"/>
  <c r="BD116" i="14" s="1"/>
  <c r="Y117" i="14"/>
  <c r="BD117" i="14" s="1"/>
  <c r="Y118" i="14"/>
  <c r="BD118" i="14" s="1"/>
  <c r="Y119" i="14"/>
  <c r="BD119" i="14" s="1"/>
  <c r="Y120" i="14"/>
  <c r="BD120" i="14" s="1"/>
  <c r="Y121" i="14"/>
  <c r="BD121" i="14" s="1"/>
  <c r="Y122" i="14"/>
  <c r="BD122" i="14" s="1"/>
  <c r="Y123" i="14"/>
  <c r="BD123" i="14" s="1"/>
  <c r="Y124" i="14"/>
  <c r="BD124" i="14" s="1"/>
  <c r="Y125" i="14"/>
  <c r="BD125" i="14" s="1"/>
  <c r="Y126" i="14"/>
  <c r="BD126" i="14" s="1"/>
  <c r="Y127" i="14"/>
  <c r="BD127" i="14" s="1"/>
  <c r="Y128" i="14"/>
  <c r="BD128" i="14" s="1"/>
  <c r="Y129" i="14"/>
  <c r="BD129" i="14" s="1"/>
  <c r="Y130" i="14"/>
  <c r="BD130" i="14" s="1"/>
  <c r="Y131" i="14"/>
  <c r="BD131" i="14" s="1"/>
  <c r="Y132" i="14"/>
  <c r="BD132" i="14" s="1"/>
  <c r="Y133" i="14"/>
  <c r="BD133" i="14" s="1"/>
  <c r="Y134" i="14"/>
  <c r="BD134" i="14" s="1"/>
  <c r="Y135" i="14"/>
  <c r="BD135" i="14" s="1"/>
  <c r="Y136" i="14"/>
  <c r="BD136" i="14" s="1"/>
  <c r="Y137" i="14"/>
  <c r="BD137" i="14" s="1"/>
  <c r="Y138" i="14"/>
  <c r="BD138" i="14" s="1"/>
  <c r="Y139" i="14"/>
  <c r="BD139" i="14" s="1"/>
  <c r="Y140" i="14"/>
  <c r="BD140" i="14" s="1"/>
  <c r="Y141" i="14"/>
  <c r="BD141" i="14" s="1"/>
  <c r="Y142" i="14"/>
  <c r="BD142" i="14" s="1"/>
  <c r="Y143" i="14"/>
  <c r="BD143" i="14" s="1"/>
  <c r="Y144" i="14"/>
  <c r="BD144" i="14" s="1"/>
  <c r="Y145" i="14"/>
  <c r="BD145" i="14" s="1"/>
  <c r="Y146" i="14"/>
  <c r="BD146" i="14" s="1"/>
  <c r="Y147" i="14"/>
  <c r="BD147" i="14" s="1"/>
  <c r="Y148" i="14"/>
  <c r="BD148" i="14" s="1"/>
  <c r="Y149" i="14"/>
  <c r="BD149" i="14" s="1"/>
  <c r="Y150" i="14"/>
  <c r="BD150" i="14" s="1"/>
  <c r="Y151" i="14"/>
  <c r="BD151" i="14" s="1"/>
  <c r="Y152" i="14"/>
  <c r="BD152" i="14" s="1"/>
  <c r="Y153" i="14"/>
  <c r="BD153" i="14" s="1"/>
  <c r="Y154" i="14"/>
  <c r="BD154" i="14" s="1"/>
  <c r="Y155" i="14"/>
  <c r="BD155" i="14" s="1"/>
  <c r="Y156" i="14"/>
  <c r="BD156" i="14" s="1"/>
  <c r="Y157" i="14"/>
  <c r="BD157" i="14" s="1"/>
  <c r="Y158" i="14"/>
  <c r="BD158" i="14" s="1"/>
  <c r="Y159" i="14"/>
  <c r="BD159" i="14" s="1"/>
  <c r="Y160" i="14"/>
  <c r="BD160" i="14" s="1"/>
  <c r="Y161" i="14"/>
  <c r="BD161" i="14" s="1"/>
  <c r="Y162" i="14"/>
  <c r="BD162" i="14" s="1"/>
  <c r="Y163" i="14"/>
  <c r="BD163" i="14" s="1"/>
  <c r="Y164" i="14"/>
  <c r="BD164" i="14" s="1"/>
  <c r="Y165" i="14"/>
  <c r="BD165" i="14" s="1"/>
  <c r="Y166" i="14"/>
  <c r="BD166" i="14" s="1"/>
  <c r="Y167" i="14"/>
  <c r="BD167" i="14" s="1"/>
  <c r="Y168" i="14"/>
  <c r="BD168" i="14" s="1"/>
  <c r="Y169" i="14"/>
  <c r="BD169" i="14" s="1"/>
  <c r="Y170" i="14"/>
  <c r="BD170" i="14" s="1"/>
  <c r="Y171" i="14"/>
  <c r="BD171" i="14" s="1"/>
  <c r="Y172" i="14"/>
  <c r="BD172" i="14" s="1"/>
  <c r="Y173" i="14"/>
  <c r="BD173" i="14" s="1"/>
  <c r="Y174" i="14"/>
  <c r="BD174" i="14" s="1"/>
  <c r="Y175" i="14"/>
  <c r="BD175" i="14" s="1"/>
  <c r="Y176" i="14"/>
  <c r="BD176" i="14" s="1"/>
  <c r="Y177" i="14"/>
  <c r="BD177" i="14" s="1"/>
  <c r="Y178" i="14"/>
  <c r="BD178" i="14" s="1"/>
  <c r="Y179" i="14"/>
  <c r="BD179" i="14" s="1"/>
  <c r="Y180" i="14"/>
  <c r="BD180" i="14" s="1"/>
  <c r="Y181" i="14"/>
  <c r="BD181" i="14" s="1"/>
  <c r="Y182" i="14"/>
  <c r="BD182" i="14" s="1"/>
  <c r="Y183" i="14"/>
  <c r="BD183" i="14" s="1"/>
  <c r="Y184" i="14"/>
  <c r="BD184" i="14" s="1"/>
  <c r="Y185" i="14"/>
  <c r="BD185" i="14" s="1"/>
  <c r="Y186" i="14"/>
  <c r="BD186" i="14" s="1"/>
  <c r="Y187" i="14"/>
  <c r="BD187" i="14" s="1"/>
  <c r="Y188" i="14"/>
  <c r="BD188" i="14" s="1"/>
  <c r="Y189" i="14"/>
  <c r="BD189" i="14" s="1"/>
  <c r="Y190" i="14"/>
  <c r="BD190" i="14" s="1"/>
  <c r="Y191" i="14"/>
  <c r="BD191" i="14" s="1"/>
  <c r="Y192" i="14"/>
  <c r="BD192" i="14" s="1"/>
  <c r="Y193" i="14"/>
  <c r="BD193" i="14" s="1"/>
  <c r="Y194" i="14"/>
  <c r="BD194" i="14" s="1"/>
  <c r="Y195" i="14"/>
  <c r="BD195" i="14" s="1"/>
  <c r="Y196" i="14"/>
  <c r="BD196" i="14" s="1"/>
  <c r="Y197" i="14"/>
  <c r="BD197" i="14" s="1"/>
  <c r="Y198" i="14"/>
  <c r="BD198" i="14" s="1"/>
  <c r="Y199" i="14"/>
  <c r="BD199" i="14" s="1"/>
  <c r="Y200" i="14"/>
  <c r="BD200" i="14" s="1"/>
  <c r="Y201" i="14"/>
  <c r="BD201" i="14" s="1"/>
  <c r="Y202" i="14"/>
  <c r="BD202" i="14" s="1"/>
  <c r="Y203" i="14"/>
  <c r="BD203" i="14" s="1"/>
  <c r="Y204" i="14"/>
  <c r="BD204" i="14" s="1"/>
  <c r="Y205" i="14"/>
  <c r="BD205" i="14" s="1"/>
  <c r="Y206" i="14"/>
  <c r="BD206" i="14" s="1"/>
  <c r="Y207" i="14"/>
  <c r="BD207" i="14" s="1"/>
  <c r="Y208" i="14"/>
  <c r="BD208" i="14" s="1"/>
  <c r="Y209" i="14"/>
  <c r="BD209" i="14" s="1"/>
  <c r="Y210" i="14"/>
  <c r="BD210" i="14" s="1"/>
  <c r="Y211" i="14"/>
  <c r="BD211" i="14" s="1"/>
  <c r="Y212" i="14"/>
  <c r="BD212" i="14" s="1"/>
  <c r="Y213" i="14"/>
  <c r="BD213" i="14" s="1"/>
  <c r="Y214" i="14"/>
  <c r="BD214" i="14" s="1"/>
  <c r="Y215" i="14"/>
  <c r="BD215" i="14" s="1"/>
  <c r="Y216" i="14"/>
  <c r="BD216" i="14" s="1"/>
  <c r="Y217" i="14"/>
  <c r="BD217" i="14" s="1"/>
  <c r="Y218" i="14"/>
  <c r="BD218" i="14" s="1"/>
  <c r="Y219" i="14"/>
  <c r="BD219" i="14" s="1"/>
  <c r="Y220" i="14"/>
  <c r="BD220" i="14" s="1"/>
  <c r="Y221" i="14"/>
  <c r="BD221" i="14" s="1"/>
  <c r="Y222" i="14"/>
  <c r="BD222" i="14" s="1"/>
  <c r="Y223" i="14"/>
  <c r="BD223" i="14" s="1"/>
  <c r="Y224" i="14"/>
  <c r="BD224" i="14" s="1"/>
  <c r="Y225" i="14"/>
  <c r="BD225" i="14" s="1"/>
  <c r="Y226" i="14"/>
  <c r="BD226" i="14" s="1"/>
  <c r="Y227" i="14"/>
  <c r="BD227" i="14" s="1"/>
  <c r="Y228" i="14"/>
  <c r="BD228" i="14" s="1"/>
  <c r="Y229" i="14"/>
  <c r="BD229" i="14" s="1"/>
  <c r="Y230" i="14"/>
  <c r="BD230" i="14" s="1"/>
  <c r="Y231" i="14"/>
  <c r="BD231" i="14" s="1"/>
  <c r="Y232" i="14"/>
  <c r="BD232" i="14" s="1"/>
  <c r="Y233" i="14"/>
  <c r="BD233" i="14" s="1"/>
  <c r="Y234" i="14"/>
  <c r="BD234" i="14" s="1"/>
  <c r="Y235" i="14"/>
  <c r="BD235" i="14" s="1"/>
  <c r="Y236" i="14"/>
  <c r="BD236" i="14" s="1"/>
  <c r="Y237" i="14"/>
  <c r="BD237" i="14" s="1"/>
  <c r="Y238" i="14"/>
  <c r="BD238" i="14" s="1"/>
  <c r="Y239" i="14"/>
  <c r="BD239" i="14" s="1"/>
  <c r="Y240" i="14"/>
  <c r="BD240" i="14" s="1"/>
  <c r="Y241" i="14"/>
  <c r="BD241" i="14" s="1"/>
  <c r="Y242" i="14"/>
  <c r="BD242" i="14" s="1"/>
  <c r="Y243" i="14"/>
  <c r="BD243" i="14" s="1"/>
  <c r="Y244" i="14"/>
  <c r="BD244" i="14" s="1"/>
  <c r="Y245" i="14"/>
  <c r="BD245" i="14" s="1"/>
  <c r="Y246" i="14"/>
  <c r="BD246" i="14" s="1"/>
  <c r="Y247" i="14"/>
  <c r="BD247" i="14" s="1"/>
  <c r="Y248" i="14"/>
  <c r="BD248" i="14" s="1"/>
  <c r="Y249" i="14"/>
  <c r="BD249" i="14" s="1"/>
  <c r="Y250" i="14"/>
  <c r="BD250" i="14" s="1"/>
  <c r="Y251" i="14"/>
  <c r="BD251" i="14" s="1"/>
  <c r="Y252" i="14"/>
  <c r="BD252" i="14" s="1"/>
  <c r="Y253" i="14"/>
  <c r="BD253" i="14" s="1"/>
  <c r="Y254" i="14"/>
  <c r="BD254" i="14" s="1"/>
  <c r="Y255" i="14"/>
  <c r="BD255" i="14" s="1"/>
  <c r="Y256" i="14"/>
  <c r="BD256" i="14" s="1"/>
  <c r="Y257" i="14"/>
  <c r="BD257" i="14" s="1"/>
  <c r="Y258" i="14"/>
  <c r="BD258" i="14" s="1"/>
  <c r="Y259" i="14"/>
  <c r="BD259" i="14" s="1"/>
  <c r="Y260" i="14"/>
  <c r="BD260" i="14" s="1"/>
  <c r="Y261" i="14"/>
  <c r="BD261" i="14" s="1"/>
  <c r="Y262" i="14"/>
  <c r="BD262" i="14" s="1"/>
  <c r="Y263" i="14"/>
  <c r="BD263" i="14" s="1"/>
  <c r="Y264" i="14"/>
  <c r="BD264" i="14" s="1"/>
  <c r="Y265" i="14"/>
  <c r="BD265" i="14" s="1"/>
  <c r="Y266" i="14"/>
  <c r="BD266" i="14" s="1"/>
  <c r="Y267" i="14"/>
  <c r="BD267" i="14" s="1"/>
  <c r="Y268" i="14"/>
  <c r="BD268" i="14" s="1"/>
  <c r="Y269" i="14"/>
  <c r="BD269" i="14" s="1"/>
  <c r="Y270" i="14"/>
  <c r="BD270" i="14" s="1"/>
  <c r="Y271" i="14"/>
  <c r="BD271" i="14" s="1"/>
  <c r="Y272" i="14"/>
  <c r="BD272" i="14" s="1"/>
  <c r="Y273" i="14"/>
  <c r="BD273" i="14" s="1"/>
  <c r="Y274" i="14"/>
  <c r="BD274" i="14" s="1"/>
  <c r="Y275" i="14"/>
  <c r="BD275" i="14" s="1"/>
  <c r="Y276" i="14"/>
  <c r="BD276" i="14" s="1"/>
  <c r="Y277" i="14"/>
  <c r="BD277" i="14" s="1"/>
  <c r="Y278" i="14"/>
  <c r="BD278" i="14" s="1"/>
  <c r="Y279" i="14"/>
  <c r="BD279" i="14" s="1"/>
  <c r="Y280" i="14"/>
  <c r="BD280" i="14" s="1"/>
  <c r="Y281" i="14"/>
  <c r="BD281" i="14" s="1"/>
  <c r="Y282" i="14"/>
  <c r="BD282" i="14" s="1"/>
  <c r="Y283" i="14"/>
  <c r="BD283" i="14" s="1"/>
  <c r="Y284" i="14"/>
  <c r="BD284" i="14" s="1"/>
  <c r="Y285" i="14"/>
  <c r="BD285" i="14" s="1"/>
  <c r="Y286" i="14"/>
  <c r="BD286" i="14" s="1"/>
  <c r="Y287" i="14"/>
  <c r="BD287" i="14" s="1"/>
  <c r="Y288" i="14"/>
  <c r="BD288" i="14" s="1"/>
  <c r="Y289" i="14"/>
  <c r="BD289" i="14" s="1"/>
  <c r="Y290" i="14"/>
  <c r="BD290" i="14" s="1"/>
  <c r="Y291" i="14"/>
  <c r="BD291" i="14" s="1"/>
  <c r="Y292" i="14"/>
  <c r="BD292" i="14" s="1"/>
  <c r="Y293" i="14"/>
  <c r="BD293" i="14" s="1"/>
  <c r="Y294" i="14"/>
  <c r="BD294" i="14" s="1"/>
  <c r="Y295" i="14"/>
  <c r="BD295" i="14" s="1"/>
  <c r="Y296" i="14"/>
  <c r="BD296" i="14" s="1"/>
  <c r="Y297" i="14"/>
  <c r="BD297" i="14" s="1"/>
  <c r="Y298" i="14"/>
  <c r="BD298" i="14" s="1"/>
  <c r="Y299" i="14"/>
  <c r="BD299" i="14" s="1"/>
  <c r="Y300" i="14"/>
  <c r="BD300" i="14" s="1"/>
  <c r="Y301" i="14"/>
  <c r="BD301" i="14" s="1"/>
  <c r="Y302" i="14"/>
  <c r="BD302" i="14" s="1"/>
  <c r="Y303" i="14"/>
  <c r="BD303" i="14" s="1"/>
  <c r="Y304" i="14"/>
  <c r="BD304" i="14" s="1"/>
  <c r="Y305" i="14"/>
  <c r="BD305" i="14" s="1"/>
  <c r="Y306" i="14"/>
  <c r="BD306" i="14" s="1"/>
  <c r="Y307" i="14"/>
  <c r="BD307" i="14" s="1"/>
  <c r="Y308" i="14"/>
  <c r="BD308" i="14" s="1"/>
  <c r="Y309" i="14"/>
  <c r="BD309" i="14" s="1"/>
  <c r="Y310" i="14"/>
  <c r="BD310" i="14" s="1"/>
  <c r="Y311" i="14"/>
  <c r="BD311" i="14" s="1"/>
  <c r="Y312" i="14"/>
  <c r="BD312" i="14" s="1"/>
  <c r="Y313" i="14"/>
  <c r="BD313" i="14" s="1"/>
  <c r="Y314" i="14"/>
  <c r="BD314" i="14" s="1"/>
  <c r="Y315" i="14"/>
  <c r="BD315" i="14" s="1"/>
  <c r="Y316" i="14"/>
  <c r="BD316" i="14" s="1"/>
  <c r="Y317" i="14"/>
  <c r="BD317" i="14" s="1"/>
  <c r="Y318" i="14"/>
  <c r="BD318" i="14" s="1"/>
  <c r="Y319" i="14"/>
  <c r="BD319" i="14" s="1"/>
  <c r="Y320" i="14"/>
  <c r="BD320" i="14" s="1"/>
  <c r="Y321" i="14"/>
  <c r="BD321" i="14" s="1"/>
  <c r="Y322" i="14"/>
  <c r="BD322" i="14" s="1"/>
  <c r="Y323" i="14"/>
  <c r="BD323" i="14" s="1"/>
  <c r="Y324" i="14"/>
  <c r="BD324" i="14" s="1"/>
  <c r="Y325" i="14"/>
  <c r="BD325" i="14" s="1"/>
  <c r="Y326" i="14"/>
  <c r="BD326" i="14" s="1"/>
  <c r="Y327" i="14"/>
  <c r="BD327" i="14" s="1"/>
  <c r="Y328" i="14"/>
  <c r="BD328" i="14" s="1"/>
  <c r="Y329" i="14"/>
  <c r="BD329" i="14" s="1"/>
  <c r="Y330" i="14"/>
  <c r="BD330" i="14" s="1"/>
  <c r="Y331" i="14"/>
  <c r="BD331" i="14" s="1"/>
  <c r="Y332" i="14"/>
  <c r="BD332" i="14" s="1"/>
  <c r="Y333" i="14"/>
  <c r="BD333" i="14" s="1"/>
  <c r="Y334" i="14"/>
  <c r="BD334" i="14" s="1"/>
  <c r="Y335" i="14"/>
  <c r="BD335" i="14" s="1"/>
  <c r="Y336" i="14"/>
  <c r="BD336" i="14" s="1"/>
  <c r="Y337" i="14"/>
  <c r="BD337" i="14" s="1"/>
  <c r="Y338" i="14"/>
  <c r="BD338" i="14" s="1"/>
  <c r="Y339" i="14"/>
  <c r="BD339" i="14" s="1"/>
  <c r="Y340" i="14"/>
  <c r="BD340" i="14" s="1"/>
  <c r="Y341" i="14"/>
  <c r="BD341" i="14" s="1"/>
  <c r="Y342" i="14"/>
  <c r="BD342" i="14" s="1"/>
  <c r="Y343" i="14"/>
  <c r="BD343" i="14" s="1"/>
  <c r="Y344" i="14"/>
  <c r="BD344" i="14" s="1"/>
  <c r="Y345" i="14"/>
  <c r="BD345" i="14" s="1"/>
  <c r="Y346" i="14"/>
  <c r="BD346" i="14" s="1"/>
  <c r="Y347" i="14"/>
  <c r="BD347" i="14" s="1"/>
  <c r="Y348" i="14"/>
  <c r="BD348" i="14" s="1"/>
  <c r="Y349" i="14"/>
  <c r="BD349" i="14" s="1"/>
  <c r="Y350" i="14"/>
  <c r="BD350" i="14" s="1"/>
  <c r="Y351" i="14"/>
  <c r="BD351" i="14" s="1"/>
  <c r="Y352" i="14"/>
  <c r="BD352" i="14" s="1"/>
  <c r="Y353" i="14"/>
  <c r="BD353" i="14" s="1"/>
  <c r="Y354" i="14"/>
  <c r="BD354" i="14" s="1"/>
  <c r="Y355" i="14"/>
  <c r="BD355" i="14" s="1"/>
  <c r="Y356" i="14"/>
  <c r="BD356" i="14" s="1"/>
  <c r="Y357" i="14"/>
  <c r="BD357" i="14" s="1"/>
  <c r="Y358" i="14"/>
  <c r="BD358" i="14" s="1"/>
  <c r="Y359" i="14"/>
  <c r="BD359" i="14" s="1"/>
  <c r="Y360" i="14"/>
  <c r="BD360" i="14" s="1"/>
  <c r="Y361" i="14"/>
  <c r="BD361" i="14" s="1"/>
  <c r="Y362" i="14"/>
  <c r="BD362" i="14" s="1"/>
  <c r="Y363" i="14"/>
  <c r="BD363" i="14" s="1"/>
  <c r="Y364" i="14"/>
  <c r="BD364" i="14" s="1"/>
  <c r="Y365" i="14"/>
  <c r="BD365" i="14" s="1"/>
  <c r="Y366" i="14"/>
  <c r="BD366" i="14" s="1"/>
  <c r="Y367" i="14"/>
  <c r="BD367" i="14" s="1"/>
  <c r="Y368" i="14"/>
  <c r="BD368" i="14" s="1"/>
  <c r="Y369" i="14"/>
  <c r="BD369" i="14" s="1"/>
  <c r="Y370" i="14"/>
  <c r="BD370" i="14" s="1"/>
  <c r="Y371" i="14"/>
  <c r="BD371" i="14" s="1"/>
  <c r="Y372" i="14"/>
  <c r="BD372" i="14" s="1"/>
  <c r="Y373" i="14"/>
  <c r="BD373" i="14" s="1"/>
  <c r="Y374" i="14"/>
  <c r="BD374" i="14" s="1"/>
  <c r="Y375" i="14"/>
  <c r="BD375" i="14" s="1"/>
  <c r="Y376" i="14"/>
  <c r="BD376" i="14" s="1"/>
  <c r="Y377" i="14"/>
  <c r="BD377" i="14" s="1"/>
  <c r="Y378" i="14"/>
  <c r="BD378" i="14" s="1"/>
  <c r="Y379" i="14"/>
  <c r="BD379" i="14" s="1"/>
  <c r="Y380" i="14"/>
  <c r="BD380" i="14" s="1"/>
  <c r="Y381" i="14"/>
  <c r="BD381" i="14" s="1"/>
  <c r="Y382" i="14"/>
  <c r="BD382" i="14" s="1"/>
  <c r="Y383" i="14"/>
  <c r="BD383" i="14" s="1"/>
  <c r="Y384" i="14"/>
  <c r="BD384" i="14" s="1"/>
  <c r="Y385" i="14"/>
  <c r="BD385" i="14" s="1"/>
  <c r="Y386" i="14"/>
  <c r="BD386" i="14" s="1"/>
  <c r="Y387" i="14"/>
  <c r="BD387" i="14" s="1"/>
  <c r="Y388" i="14"/>
  <c r="BD388" i="14" s="1"/>
  <c r="Y389" i="14"/>
  <c r="BD389" i="14" s="1"/>
  <c r="Y390" i="14"/>
  <c r="BD390" i="14" s="1"/>
  <c r="Y391" i="14"/>
  <c r="BD391" i="14" s="1"/>
  <c r="Y392" i="14"/>
  <c r="BD392" i="14" s="1"/>
  <c r="Y393" i="14"/>
  <c r="BD393" i="14" s="1"/>
  <c r="Y394" i="14"/>
  <c r="BD394" i="14" s="1"/>
  <c r="Y395" i="14"/>
  <c r="BD395" i="14" s="1"/>
  <c r="Y396" i="14"/>
  <c r="BD396" i="14" s="1"/>
  <c r="Y397" i="14"/>
  <c r="BD397" i="14" s="1"/>
  <c r="Y398" i="14"/>
  <c r="BD398" i="14" s="1"/>
  <c r="Y399" i="14"/>
  <c r="BD399" i="14" s="1"/>
  <c r="Y400" i="14"/>
  <c r="BD400" i="14" s="1"/>
  <c r="Y401" i="14"/>
  <c r="BD401" i="14" s="1"/>
  <c r="Y402" i="14"/>
  <c r="BD402" i="14" s="1"/>
  <c r="Y403" i="14"/>
  <c r="BD403" i="14" s="1"/>
  <c r="Y404" i="14"/>
  <c r="BD404" i="14" s="1"/>
  <c r="Y405" i="14"/>
  <c r="BD405" i="14" s="1"/>
  <c r="Y406" i="14"/>
  <c r="BD406" i="14" s="1"/>
  <c r="Y407" i="14"/>
  <c r="BD407" i="14" s="1"/>
  <c r="Y2" i="14"/>
  <c r="X3" i="14"/>
  <c r="AV3" i="14" s="1"/>
  <c r="X4" i="14"/>
  <c r="AV4" i="14" s="1"/>
  <c r="X5" i="14"/>
  <c r="AV5" i="14" s="1"/>
  <c r="X6" i="14"/>
  <c r="AV6" i="14" s="1"/>
  <c r="X7" i="14"/>
  <c r="AV7" i="14" s="1"/>
  <c r="X8" i="14"/>
  <c r="AV8" i="14" s="1"/>
  <c r="X9" i="14"/>
  <c r="AV9" i="14" s="1"/>
  <c r="X10" i="14"/>
  <c r="AV10" i="14" s="1"/>
  <c r="X11" i="14"/>
  <c r="AV11" i="14" s="1"/>
  <c r="X12" i="14"/>
  <c r="AV12" i="14" s="1"/>
  <c r="X13" i="14"/>
  <c r="AV13" i="14" s="1"/>
  <c r="X14" i="14"/>
  <c r="AV14" i="14" s="1"/>
  <c r="X15" i="14"/>
  <c r="AV15" i="14" s="1"/>
  <c r="X16" i="14"/>
  <c r="AV16" i="14" s="1"/>
  <c r="X17" i="14"/>
  <c r="AV17" i="14" s="1"/>
  <c r="X18" i="14"/>
  <c r="AV18" i="14" s="1"/>
  <c r="X19" i="14"/>
  <c r="AV19" i="14" s="1"/>
  <c r="X20" i="14"/>
  <c r="AV20" i="14" s="1"/>
  <c r="X21" i="14"/>
  <c r="AV21" i="14" s="1"/>
  <c r="X22" i="14"/>
  <c r="AV22" i="14" s="1"/>
  <c r="X23" i="14"/>
  <c r="AV23" i="14" s="1"/>
  <c r="X24" i="14"/>
  <c r="AV24" i="14" s="1"/>
  <c r="X25" i="14"/>
  <c r="AV25" i="14" s="1"/>
  <c r="X26" i="14"/>
  <c r="AV26" i="14" s="1"/>
  <c r="X27" i="14"/>
  <c r="AV27" i="14" s="1"/>
  <c r="X28" i="14"/>
  <c r="AV28" i="14" s="1"/>
  <c r="X29" i="14"/>
  <c r="AV29" i="14" s="1"/>
  <c r="X30" i="14"/>
  <c r="AV30" i="14" s="1"/>
  <c r="X31" i="14"/>
  <c r="AV31" i="14" s="1"/>
  <c r="X32" i="14"/>
  <c r="AV32" i="14" s="1"/>
  <c r="X33" i="14"/>
  <c r="AV33" i="14" s="1"/>
  <c r="X34" i="14"/>
  <c r="AV34" i="14" s="1"/>
  <c r="X35" i="14"/>
  <c r="AV35" i="14" s="1"/>
  <c r="X36" i="14"/>
  <c r="AV36" i="14" s="1"/>
  <c r="X37" i="14"/>
  <c r="AV37" i="14" s="1"/>
  <c r="X38" i="14"/>
  <c r="AV38" i="14" s="1"/>
  <c r="X39" i="14"/>
  <c r="AV39" i="14" s="1"/>
  <c r="X40" i="14"/>
  <c r="AV40" i="14" s="1"/>
  <c r="X41" i="14"/>
  <c r="AV41" i="14" s="1"/>
  <c r="X42" i="14"/>
  <c r="AV42" i="14" s="1"/>
  <c r="X43" i="14"/>
  <c r="AV43" i="14" s="1"/>
  <c r="X44" i="14"/>
  <c r="AV44" i="14" s="1"/>
  <c r="X45" i="14"/>
  <c r="AV45" i="14" s="1"/>
  <c r="X46" i="14"/>
  <c r="AV46" i="14" s="1"/>
  <c r="X47" i="14"/>
  <c r="AV47" i="14" s="1"/>
  <c r="X48" i="14"/>
  <c r="AV48" i="14" s="1"/>
  <c r="X49" i="14"/>
  <c r="AV49" i="14" s="1"/>
  <c r="X50" i="14"/>
  <c r="AV50" i="14" s="1"/>
  <c r="X51" i="14"/>
  <c r="AV51" i="14" s="1"/>
  <c r="X52" i="14"/>
  <c r="AV52" i="14" s="1"/>
  <c r="X53" i="14"/>
  <c r="AV53" i="14" s="1"/>
  <c r="X54" i="14"/>
  <c r="AV54" i="14" s="1"/>
  <c r="X55" i="14"/>
  <c r="AV55" i="14" s="1"/>
  <c r="X56" i="14"/>
  <c r="AV56" i="14" s="1"/>
  <c r="X57" i="14"/>
  <c r="AV57" i="14" s="1"/>
  <c r="X58" i="14"/>
  <c r="AV58" i="14" s="1"/>
  <c r="X59" i="14"/>
  <c r="AV59" i="14" s="1"/>
  <c r="X60" i="14"/>
  <c r="AV60" i="14" s="1"/>
  <c r="X61" i="14"/>
  <c r="AV61" i="14" s="1"/>
  <c r="X62" i="14"/>
  <c r="AV62" i="14" s="1"/>
  <c r="X63" i="14"/>
  <c r="AV63" i="14" s="1"/>
  <c r="X64" i="14"/>
  <c r="AV64" i="14" s="1"/>
  <c r="X65" i="14"/>
  <c r="AV65" i="14" s="1"/>
  <c r="X66" i="14"/>
  <c r="AV66" i="14" s="1"/>
  <c r="X67" i="14"/>
  <c r="AV67" i="14" s="1"/>
  <c r="X68" i="14"/>
  <c r="AV68" i="14" s="1"/>
  <c r="X69" i="14"/>
  <c r="AV69" i="14" s="1"/>
  <c r="X70" i="14"/>
  <c r="AV70" i="14" s="1"/>
  <c r="X71" i="14"/>
  <c r="AV71" i="14" s="1"/>
  <c r="X72" i="14"/>
  <c r="AV72" i="14" s="1"/>
  <c r="X73" i="14"/>
  <c r="AV73" i="14" s="1"/>
  <c r="X74" i="14"/>
  <c r="AV74" i="14" s="1"/>
  <c r="X75" i="14"/>
  <c r="AV75" i="14" s="1"/>
  <c r="X76" i="14"/>
  <c r="AV76" i="14" s="1"/>
  <c r="X77" i="14"/>
  <c r="AV77" i="14" s="1"/>
  <c r="X78" i="14"/>
  <c r="AV78" i="14" s="1"/>
  <c r="X79" i="14"/>
  <c r="AV79" i="14" s="1"/>
  <c r="X80" i="14"/>
  <c r="AV80" i="14" s="1"/>
  <c r="X81" i="14"/>
  <c r="AV81" i="14" s="1"/>
  <c r="X82" i="14"/>
  <c r="AV82" i="14" s="1"/>
  <c r="X83" i="14"/>
  <c r="AV83" i="14" s="1"/>
  <c r="X84" i="14"/>
  <c r="AV84" i="14" s="1"/>
  <c r="X85" i="14"/>
  <c r="AV85" i="14" s="1"/>
  <c r="X86" i="14"/>
  <c r="AV86" i="14" s="1"/>
  <c r="X87" i="14"/>
  <c r="AV87" i="14" s="1"/>
  <c r="X88" i="14"/>
  <c r="AV88" i="14" s="1"/>
  <c r="X89" i="14"/>
  <c r="AV89" i="14" s="1"/>
  <c r="X90" i="14"/>
  <c r="AV90" i="14" s="1"/>
  <c r="X91" i="14"/>
  <c r="AV91" i="14" s="1"/>
  <c r="X92" i="14"/>
  <c r="AV92" i="14" s="1"/>
  <c r="X93" i="14"/>
  <c r="AV93" i="14" s="1"/>
  <c r="X94" i="14"/>
  <c r="AV94" i="14" s="1"/>
  <c r="X95" i="14"/>
  <c r="AV95" i="14" s="1"/>
  <c r="X96" i="14"/>
  <c r="AV96" i="14" s="1"/>
  <c r="X97" i="14"/>
  <c r="AV97" i="14" s="1"/>
  <c r="X98" i="14"/>
  <c r="AV98" i="14" s="1"/>
  <c r="X99" i="14"/>
  <c r="AV99" i="14" s="1"/>
  <c r="X100" i="14"/>
  <c r="AV100" i="14" s="1"/>
  <c r="X101" i="14"/>
  <c r="AV101" i="14" s="1"/>
  <c r="X102" i="14"/>
  <c r="AV102" i="14" s="1"/>
  <c r="X103" i="14"/>
  <c r="AV103" i="14" s="1"/>
  <c r="X104" i="14"/>
  <c r="AV104" i="14" s="1"/>
  <c r="X105" i="14"/>
  <c r="AV105" i="14" s="1"/>
  <c r="X106" i="14"/>
  <c r="AV106" i="14" s="1"/>
  <c r="X107" i="14"/>
  <c r="AV107" i="14" s="1"/>
  <c r="X108" i="14"/>
  <c r="AV108" i="14" s="1"/>
  <c r="X109" i="14"/>
  <c r="AV109" i="14" s="1"/>
  <c r="X110" i="14"/>
  <c r="AV110" i="14" s="1"/>
  <c r="X111" i="14"/>
  <c r="AV111" i="14" s="1"/>
  <c r="X112" i="14"/>
  <c r="AV112" i="14" s="1"/>
  <c r="X113" i="14"/>
  <c r="AV113" i="14" s="1"/>
  <c r="X114" i="14"/>
  <c r="AV114" i="14" s="1"/>
  <c r="X115" i="14"/>
  <c r="AV115" i="14" s="1"/>
  <c r="X116" i="14"/>
  <c r="AV116" i="14" s="1"/>
  <c r="X117" i="14"/>
  <c r="AV117" i="14" s="1"/>
  <c r="X118" i="14"/>
  <c r="AV118" i="14" s="1"/>
  <c r="X119" i="14"/>
  <c r="AV119" i="14" s="1"/>
  <c r="X120" i="14"/>
  <c r="AV120" i="14" s="1"/>
  <c r="X121" i="14"/>
  <c r="AV121" i="14" s="1"/>
  <c r="X122" i="14"/>
  <c r="AV122" i="14" s="1"/>
  <c r="X123" i="14"/>
  <c r="AV123" i="14" s="1"/>
  <c r="X124" i="14"/>
  <c r="AV124" i="14" s="1"/>
  <c r="X125" i="14"/>
  <c r="AV125" i="14" s="1"/>
  <c r="X126" i="14"/>
  <c r="AV126" i="14" s="1"/>
  <c r="X127" i="14"/>
  <c r="AV127" i="14" s="1"/>
  <c r="X128" i="14"/>
  <c r="AV128" i="14" s="1"/>
  <c r="X129" i="14"/>
  <c r="AV129" i="14" s="1"/>
  <c r="X130" i="14"/>
  <c r="AV130" i="14" s="1"/>
  <c r="X131" i="14"/>
  <c r="AV131" i="14" s="1"/>
  <c r="X132" i="14"/>
  <c r="AV132" i="14" s="1"/>
  <c r="X133" i="14"/>
  <c r="AV133" i="14" s="1"/>
  <c r="X134" i="14"/>
  <c r="AV134" i="14" s="1"/>
  <c r="X135" i="14"/>
  <c r="AV135" i="14" s="1"/>
  <c r="X136" i="14"/>
  <c r="AV136" i="14" s="1"/>
  <c r="X137" i="14"/>
  <c r="AV137" i="14" s="1"/>
  <c r="X138" i="14"/>
  <c r="AV138" i="14" s="1"/>
  <c r="X139" i="14"/>
  <c r="AV139" i="14" s="1"/>
  <c r="X140" i="14"/>
  <c r="AV140" i="14" s="1"/>
  <c r="X141" i="14"/>
  <c r="AV141" i="14" s="1"/>
  <c r="X142" i="14"/>
  <c r="AV142" i="14" s="1"/>
  <c r="X143" i="14"/>
  <c r="AV143" i="14" s="1"/>
  <c r="X144" i="14"/>
  <c r="AV144" i="14" s="1"/>
  <c r="X145" i="14"/>
  <c r="AV145" i="14" s="1"/>
  <c r="X146" i="14"/>
  <c r="AV146" i="14" s="1"/>
  <c r="X147" i="14"/>
  <c r="AV147" i="14" s="1"/>
  <c r="X148" i="14"/>
  <c r="AV148" i="14" s="1"/>
  <c r="X149" i="14"/>
  <c r="AV149" i="14" s="1"/>
  <c r="X150" i="14"/>
  <c r="AV150" i="14" s="1"/>
  <c r="X151" i="14"/>
  <c r="AV151" i="14" s="1"/>
  <c r="X152" i="14"/>
  <c r="AV152" i="14" s="1"/>
  <c r="X153" i="14"/>
  <c r="AV153" i="14" s="1"/>
  <c r="X154" i="14"/>
  <c r="AV154" i="14" s="1"/>
  <c r="X155" i="14"/>
  <c r="AV155" i="14" s="1"/>
  <c r="X156" i="14"/>
  <c r="AV156" i="14" s="1"/>
  <c r="X157" i="14"/>
  <c r="AV157" i="14" s="1"/>
  <c r="X158" i="14"/>
  <c r="AV158" i="14" s="1"/>
  <c r="X159" i="14"/>
  <c r="AV159" i="14" s="1"/>
  <c r="X160" i="14"/>
  <c r="AV160" i="14" s="1"/>
  <c r="X161" i="14"/>
  <c r="AV161" i="14" s="1"/>
  <c r="X162" i="14"/>
  <c r="AV162" i="14" s="1"/>
  <c r="X163" i="14"/>
  <c r="AV163" i="14" s="1"/>
  <c r="X164" i="14"/>
  <c r="AV164" i="14" s="1"/>
  <c r="X165" i="14"/>
  <c r="AV165" i="14" s="1"/>
  <c r="X166" i="14"/>
  <c r="AV166" i="14" s="1"/>
  <c r="X167" i="14"/>
  <c r="AV167" i="14" s="1"/>
  <c r="X168" i="14"/>
  <c r="AV168" i="14" s="1"/>
  <c r="X169" i="14"/>
  <c r="AV169" i="14" s="1"/>
  <c r="X170" i="14"/>
  <c r="AV170" i="14" s="1"/>
  <c r="X171" i="14"/>
  <c r="AV171" i="14" s="1"/>
  <c r="X172" i="14"/>
  <c r="AV172" i="14" s="1"/>
  <c r="X173" i="14"/>
  <c r="AV173" i="14" s="1"/>
  <c r="X174" i="14"/>
  <c r="AV174" i="14" s="1"/>
  <c r="X175" i="14"/>
  <c r="AV175" i="14" s="1"/>
  <c r="X176" i="14"/>
  <c r="AV176" i="14" s="1"/>
  <c r="X177" i="14"/>
  <c r="AV177" i="14" s="1"/>
  <c r="X178" i="14"/>
  <c r="AV178" i="14" s="1"/>
  <c r="X179" i="14"/>
  <c r="AV179" i="14" s="1"/>
  <c r="X180" i="14"/>
  <c r="AV180" i="14" s="1"/>
  <c r="X181" i="14"/>
  <c r="AV181" i="14" s="1"/>
  <c r="X182" i="14"/>
  <c r="AV182" i="14" s="1"/>
  <c r="X183" i="14"/>
  <c r="AV183" i="14" s="1"/>
  <c r="X184" i="14"/>
  <c r="AV184" i="14" s="1"/>
  <c r="X185" i="14"/>
  <c r="AV185" i="14" s="1"/>
  <c r="X186" i="14"/>
  <c r="AV186" i="14" s="1"/>
  <c r="X187" i="14"/>
  <c r="AV187" i="14" s="1"/>
  <c r="X188" i="14"/>
  <c r="AV188" i="14" s="1"/>
  <c r="X189" i="14"/>
  <c r="AV189" i="14" s="1"/>
  <c r="X190" i="14"/>
  <c r="AV190" i="14" s="1"/>
  <c r="X191" i="14"/>
  <c r="AV191" i="14" s="1"/>
  <c r="X192" i="14"/>
  <c r="AV192" i="14" s="1"/>
  <c r="X193" i="14"/>
  <c r="AV193" i="14" s="1"/>
  <c r="X194" i="14"/>
  <c r="AV194" i="14" s="1"/>
  <c r="X195" i="14"/>
  <c r="AV195" i="14" s="1"/>
  <c r="X196" i="14"/>
  <c r="AV196" i="14" s="1"/>
  <c r="X197" i="14"/>
  <c r="AV197" i="14" s="1"/>
  <c r="X198" i="14"/>
  <c r="AV198" i="14" s="1"/>
  <c r="X199" i="14"/>
  <c r="AV199" i="14" s="1"/>
  <c r="X200" i="14"/>
  <c r="AV200" i="14" s="1"/>
  <c r="X201" i="14"/>
  <c r="AV201" i="14" s="1"/>
  <c r="X202" i="14"/>
  <c r="AV202" i="14" s="1"/>
  <c r="X203" i="14"/>
  <c r="AV203" i="14" s="1"/>
  <c r="X204" i="14"/>
  <c r="AV204" i="14" s="1"/>
  <c r="X205" i="14"/>
  <c r="AV205" i="14" s="1"/>
  <c r="X206" i="14"/>
  <c r="AV206" i="14" s="1"/>
  <c r="X207" i="14"/>
  <c r="AV207" i="14" s="1"/>
  <c r="X208" i="14"/>
  <c r="AV208" i="14" s="1"/>
  <c r="X209" i="14"/>
  <c r="AV209" i="14" s="1"/>
  <c r="X210" i="14"/>
  <c r="AV210" i="14" s="1"/>
  <c r="X211" i="14"/>
  <c r="AV211" i="14" s="1"/>
  <c r="X212" i="14"/>
  <c r="AV212" i="14" s="1"/>
  <c r="X213" i="14"/>
  <c r="AV213" i="14" s="1"/>
  <c r="X214" i="14"/>
  <c r="AV214" i="14" s="1"/>
  <c r="X215" i="14"/>
  <c r="AV215" i="14" s="1"/>
  <c r="X216" i="14"/>
  <c r="AV216" i="14" s="1"/>
  <c r="X217" i="14"/>
  <c r="AV217" i="14" s="1"/>
  <c r="X218" i="14"/>
  <c r="AV218" i="14" s="1"/>
  <c r="X219" i="14"/>
  <c r="AV219" i="14" s="1"/>
  <c r="X220" i="14"/>
  <c r="AV220" i="14" s="1"/>
  <c r="X221" i="14"/>
  <c r="AV221" i="14" s="1"/>
  <c r="X222" i="14"/>
  <c r="AV222" i="14" s="1"/>
  <c r="X223" i="14"/>
  <c r="AV223" i="14" s="1"/>
  <c r="X224" i="14"/>
  <c r="AV224" i="14" s="1"/>
  <c r="X225" i="14"/>
  <c r="AV225" i="14" s="1"/>
  <c r="X226" i="14"/>
  <c r="AV226" i="14" s="1"/>
  <c r="X227" i="14"/>
  <c r="AV227" i="14" s="1"/>
  <c r="X228" i="14"/>
  <c r="AV228" i="14" s="1"/>
  <c r="X229" i="14"/>
  <c r="AV229" i="14" s="1"/>
  <c r="X230" i="14"/>
  <c r="AV230" i="14" s="1"/>
  <c r="X231" i="14"/>
  <c r="AV231" i="14" s="1"/>
  <c r="X232" i="14"/>
  <c r="AV232" i="14" s="1"/>
  <c r="X233" i="14"/>
  <c r="AV233" i="14" s="1"/>
  <c r="X234" i="14"/>
  <c r="AV234" i="14" s="1"/>
  <c r="X235" i="14"/>
  <c r="AV235" i="14" s="1"/>
  <c r="X236" i="14"/>
  <c r="AV236" i="14" s="1"/>
  <c r="X237" i="14"/>
  <c r="AV237" i="14" s="1"/>
  <c r="X238" i="14"/>
  <c r="AV238" i="14" s="1"/>
  <c r="X239" i="14"/>
  <c r="AV239" i="14" s="1"/>
  <c r="X240" i="14"/>
  <c r="AV240" i="14" s="1"/>
  <c r="X241" i="14"/>
  <c r="AV241" i="14" s="1"/>
  <c r="X242" i="14"/>
  <c r="AV242" i="14" s="1"/>
  <c r="X243" i="14"/>
  <c r="AV243" i="14" s="1"/>
  <c r="X244" i="14"/>
  <c r="AV244" i="14" s="1"/>
  <c r="X245" i="14"/>
  <c r="AV245" i="14" s="1"/>
  <c r="X246" i="14"/>
  <c r="AV246" i="14" s="1"/>
  <c r="X247" i="14"/>
  <c r="AV247" i="14" s="1"/>
  <c r="X248" i="14"/>
  <c r="AV248" i="14" s="1"/>
  <c r="X249" i="14"/>
  <c r="AV249" i="14" s="1"/>
  <c r="X250" i="14"/>
  <c r="AV250" i="14" s="1"/>
  <c r="X251" i="14"/>
  <c r="AV251" i="14" s="1"/>
  <c r="X252" i="14"/>
  <c r="AV252" i="14" s="1"/>
  <c r="X253" i="14"/>
  <c r="AV253" i="14" s="1"/>
  <c r="X254" i="14"/>
  <c r="AV254" i="14" s="1"/>
  <c r="X255" i="14"/>
  <c r="AV255" i="14" s="1"/>
  <c r="X256" i="14"/>
  <c r="AV256" i="14" s="1"/>
  <c r="X257" i="14"/>
  <c r="AV257" i="14" s="1"/>
  <c r="X258" i="14"/>
  <c r="AV258" i="14" s="1"/>
  <c r="X259" i="14"/>
  <c r="AV259" i="14" s="1"/>
  <c r="X260" i="14"/>
  <c r="AV260" i="14" s="1"/>
  <c r="X261" i="14"/>
  <c r="AV261" i="14" s="1"/>
  <c r="X262" i="14"/>
  <c r="AV262" i="14" s="1"/>
  <c r="X263" i="14"/>
  <c r="AV263" i="14" s="1"/>
  <c r="X264" i="14"/>
  <c r="AV264" i="14" s="1"/>
  <c r="X265" i="14"/>
  <c r="AV265" i="14" s="1"/>
  <c r="X266" i="14"/>
  <c r="AV266" i="14" s="1"/>
  <c r="X267" i="14"/>
  <c r="AV267" i="14" s="1"/>
  <c r="X268" i="14"/>
  <c r="AV268" i="14" s="1"/>
  <c r="X269" i="14"/>
  <c r="AV269" i="14" s="1"/>
  <c r="X270" i="14"/>
  <c r="AV270" i="14" s="1"/>
  <c r="X271" i="14"/>
  <c r="AV271" i="14" s="1"/>
  <c r="X272" i="14"/>
  <c r="AV272" i="14" s="1"/>
  <c r="X273" i="14"/>
  <c r="AV273" i="14" s="1"/>
  <c r="X274" i="14"/>
  <c r="AV274" i="14" s="1"/>
  <c r="X275" i="14"/>
  <c r="AV275" i="14" s="1"/>
  <c r="X276" i="14"/>
  <c r="AV276" i="14" s="1"/>
  <c r="X277" i="14"/>
  <c r="AV277" i="14" s="1"/>
  <c r="X278" i="14"/>
  <c r="AV278" i="14" s="1"/>
  <c r="X279" i="14"/>
  <c r="AV279" i="14" s="1"/>
  <c r="X280" i="14"/>
  <c r="AV280" i="14" s="1"/>
  <c r="X281" i="14"/>
  <c r="AV281" i="14" s="1"/>
  <c r="X282" i="14"/>
  <c r="AV282" i="14" s="1"/>
  <c r="X283" i="14"/>
  <c r="AV283" i="14" s="1"/>
  <c r="X284" i="14"/>
  <c r="AV284" i="14" s="1"/>
  <c r="X285" i="14"/>
  <c r="AV285" i="14" s="1"/>
  <c r="X286" i="14"/>
  <c r="AV286" i="14" s="1"/>
  <c r="X287" i="14"/>
  <c r="AV287" i="14" s="1"/>
  <c r="X288" i="14"/>
  <c r="AV288" i="14" s="1"/>
  <c r="X289" i="14"/>
  <c r="AV289" i="14" s="1"/>
  <c r="X290" i="14"/>
  <c r="AV290" i="14" s="1"/>
  <c r="X291" i="14"/>
  <c r="AV291" i="14" s="1"/>
  <c r="X292" i="14"/>
  <c r="AV292" i="14" s="1"/>
  <c r="X293" i="14"/>
  <c r="AV293" i="14" s="1"/>
  <c r="X294" i="14"/>
  <c r="AV294" i="14" s="1"/>
  <c r="X295" i="14"/>
  <c r="AV295" i="14" s="1"/>
  <c r="X296" i="14"/>
  <c r="AV296" i="14" s="1"/>
  <c r="X297" i="14"/>
  <c r="AV297" i="14" s="1"/>
  <c r="X298" i="14"/>
  <c r="AV298" i="14" s="1"/>
  <c r="X299" i="14"/>
  <c r="AV299" i="14" s="1"/>
  <c r="X300" i="14"/>
  <c r="AV300" i="14" s="1"/>
  <c r="X301" i="14"/>
  <c r="AV301" i="14" s="1"/>
  <c r="X302" i="14"/>
  <c r="AV302" i="14" s="1"/>
  <c r="X303" i="14"/>
  <c r="AV303" i="14" s="1"/>
  <c r="X304" i="14"/>
  <c r="AV304" i="14" s="1"/>
  <c r="X305" i="14"/>
  <c r="AV305" i="14" s="1"/>
  <c r="X306" i="14"/>
  <c r="AV306" i="14" s="1"/>
  <c r="X307" i="14"/>
  <c r="AV307" i="14" s="1"/>
  <c r="X308" i="14"/>
  <c r="AV308" i="14" s="1"/>
  <c r="X309" i="14"/>
  <c r="AV309" i="14" s="1"/>
  <c r="X310" i="14"/>
  <c r="AV310" i="14" s="1"/>
  <c r="X311" i="14"/>
  <c r="AV311" i="14" s="1"/>
  <c r="X312" i="14"/>
  <c r="AV312" i="14" s="1"/>
  <c r="X313" i="14"/>
  <c r="AV313" i="14" s="1"/>
  <c r="X314" i="14"/>
  <c r="AV314" i="14" s="1"/>
  <c r="X315" i="14"/>
  <c r="AV315" i="14" s="1"/>
  <c r="X316" i="14"/>
  <c r="AV316" i="14" s="1"/>
  <c r="X317" i="14"/>
  <c r="AV317" i="14" s="1"/>
  <c r="X318" i="14"/>
  <c r="AV318" i="14" s="1"/>
  <c r="X319" i="14"/>
  <c r="AV319" i="14" s="1"/>
  <c r="X320" i="14"/>
  <c r="AV320" i="14" s="1"/>
  <c r="X321" i="14"/>
  <c r="AV321" i="14" s="1"/>
  <c r="X322" i="14"/>
  <c r="AV322" i="14" s="1"/>
  <c r="X323" i="14"/>
  <c r="AV323" i="14" s="1"/>
  <c r="X324" i="14"/>
  <c r="AV324" i="14" s="1"/>
  <c r="X325" i="14"/>
  <c r="AV325" i="14" s="1"/>
  <c r="X326" i="14"/>
  <c r="AV326" i="14" s="1"/>
  <c r="X327" i="14"/>
  <c r="AV327" i="14" s="1"/>
  <c r="X328" i="14"/>
  <c r="AV328" i="14" s="1"/>
  <c r="X329" i="14"/>
  <c r="AV329" i="14" s="1"/>
  <c r="X330" i="14"/>
  <c r="AV330" i="14" s="1"/>
  <c r="X331" i="14"/>
  <c r="AV331" i="14" s="1"/>
  <c r="X332" i="14"/>
  <c r="AV332" i="14" s="1"/>
  <c r="X333" i="14"/>
  <c r="AV333" i="14" s="1"/>
  <c r="X334" i="14"/>
  <c r="AV334" i="14" s="1"/>
  <c r="X335" i="14"/>
  <c r="AV335" i="14" s="1"/>
  <c r="X336" i="14"/>
  <c r="AV336" i="14" s="1"/>
  <c r="X337" i="14"/>
  <c r="AV337" i="14" s="1"/>
  <c r="X338" i="14"/>
  <c r="AV338" i="14" s="1"/>
  <c r="X339" i="14"/>
  <c r="AV339" i="14" s="1"/>
  <c r="X340" i="14"/>
  <c r="AV340" i="14" s="1"/>
  <c r="X341" i="14"/>
  <c r="AV341" i="14" s="1"/>
  <c r="X342" i="14"/>
  <c r="AV342" i="14" s="1"/>
  <c r="X343" i="14"/>
  <c r="AV343" i="14" s="1"/>
  <c r="X344" i="14"/>
  <c r="AV344" i="14" s="1"/>
  <c r="X345" i="14"/>
  <c r="AV345" i="14" s="1"/>
  <c r="X346" i="14"/>
  <c r="AV346" i="14" s="1"/>
  <c r="X347" i="14"/>
  <c r="AV347" i="14" s="1"/>
  <c r="X348" i="14"/>
  <c r="AV348" i="14" s="1"/>
  <c r="X349" i="14"/>
  <c r="AV349" i="14" s="1"/>
  <c r="X350" i="14"/>
  <c r="AV350" i="14" s="1"/>
  <c r="X351" i="14"/>
  <c r="AV351" i="14" s="1"/>
  <c r="X352" i="14"/>
  <c r="AV352" i="14" s="1"/>
  <c r="X353" i="14"/>
  <c r="AV353" i="14" s="1"/>
  <c r="X354" i="14"/>
  <c r="AV354" i="14" s="1"/>
  <c r="X355" i="14"/>
  <c r="AV355" i="14" s="1"/>
  <c r="X356" i="14"/>
  <c r="AV356" i="14" s="1"/>
  <c r="X357" i="14"/>
  <c r="AV357" i="14" s="1"/>
  <c r="X358" i="14"/>
  <c r="AV358" i="14" s="1"/>
  <c r="X359" i="14"/>
  <c r="AV359" i="14" s="1"/>
  <c r="X360" i="14"/>
  <c r="AV360" i="14" s="1"/>
  <c r="X361" i="14"/>
  <c r="AV361" i="14" s="1"/>
  <c r="X362" i="14"/>
  <c r="AV362" i="14" s="1"/>
  <c r="X363" i="14"/>
  <c r="AV363" i="14" s="1"/>
  <c r="X364" i="14"/>
  <c r="AV364" i="14" s="1"/>
  <c r="X365" i="14"/>
  <c r="AV365" i="14" s="1"/>
  <c r="X366" i="14"/>
  <c r="AV366" i="14" s="1"/>
  <c r="X367" i="14"/>
  <c r="AV367" i="14" s="1"/>
  <c r="X368" i="14"/>
  <c r="AV368" i="14" s="1"/>
  <c r="X369" i="14"/>
  <c r="AV369" i="14" s="1"/>
  <c r="X370" i="14"/>
  <c r="AV370" i="14" s="1"/>
  <c r="X371" i="14"/>
  <c r="AV371" i="14" s="1"/>
  <c r="X372" i="14"/>
  <c r="AV372" i="14" s="1"/>
  <c r="X373" i="14"/>
  <c r="AV373" i="14" s="1"/>
  <c r="X374" i="14"/>
  <c r="AV374" i="14" s="1"/>
  <c r="X375" i="14"/>
  <c r="AV375" i="14" s="1"/>
  <c r="X376" i="14"/>
  <c r="AV376" i="14" s="1"/>
  <c r="X377" i="14"/>
  <c r="AV377" i="14" s="1"/>
  <c r="X378" i="14"/>
  <c r="AV378" i="14" s="1"/>
  <c r="X379" i="14"/>
  <c r="AV379" i="14" s="1"/>
  <c r="X380" i="14"/>
  <c r="AV380" i="14" s="1"/>
  <c r="X381" i="14"/>
  <c r="AV381" i="14" s="1"/>
  <c r="X382" i="14"/>
  <c r="AV382" i="14" s="1"/>
  <c r="X383" i="14"/>
  <c r="AV383" i="14" s="1"/>
  <c r="X384" i="14"/>
  <c r="AV384" i="14" s="1"/>
  <c r="X385" i="14"/>
  <c r="AV385" i="14" s="1"/>
  <c r="X386" i="14"/>
  <c r="AV386" i="14" s="1"/>
  <c r="X387" i="14"/>
  <c r="AV387" i="14" s="1"/>
  <c r="X388" i="14"/>
  <c r="AV388" i="14" s="1"/>
  <c r="X389" i="14"/>
  <c r="AV389" i="14" s="1"/>
  <c r="X390" i="14"/>
  <c r="AV390" i="14" s="1"/>
  <c r="X391" i="14"/>
  <c r="AV391" i="14" s="1"/>
  <c r="X392" i="14"/>
  <c r="AV392" i="14" s="1"/>
  <c r="X393" i="14"/>
  <c r="AV393" i="14" s="1"/>
  <c r="X394" i="14"/>
  <c r="AV394" i="14" s="1"/>
  <c r="X395" i="14"/>
  <c r="AV395" i="14" s="1"/>
  <c r="X396" i="14"/>
  <c r="AV396" i="14" s="1"/>
  <c r="X397" i="14"/>
  <c r="AV397" i="14" s="1"/>
  <c r="X398" i="14"/>
  <c r="AV398" i="14" s="1"/>
  <c r="X399" i="14"/>
  <c r="AV399" i="14" s="1"/>
  <c r="X400" i="14"/>
  <c r="AV400" i="14" s="1"/>
  <c r="X401" i="14"/>
  <c r="AV401" i="14" s="1"/>
  <c r="X402" i="14"/>
  <c r="AV402" i="14" s="1"/>
  <c r="X403" i="14"/>
  <c r="AV403" i="14" s="1"/>
  <c r="X404" i="14"/>
  <c r="AV404" i="14" s="1"/>
  <c r="X405" i="14"/>
  <c r="AV405" i="14" s="1"/>
  <c r="X406" i="14"/>
  <c r="AV406" i="14" s="1"/>
  <c r="X407" i="14"/>
  <c r="AV407" i="14" s="1"/>
  <c r="X2" i="14"/>
  <c r="AV2" i="14" s="1"/>
  <c r="W3" i="14"/>
  <c r="W4" i="14"/>
  <c r="W5" i="14"/>
  <c r="W6" i="14"/>
  <c r="W7" i="14"/>
  <c r="W8"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W208" i="14"/>
  <c r="W209" i="14"/>
  <c r="W210" i="14"/>
  <c r="W211" i="14"/>
  <c r="W212" i="14"/>
  <c r="W213" i="14"/>
  <c r="W214" i="14"/>
  <c r="W215" i="14"/>
  <c r="W216" i="14"/>
  <c r="W217" i="14"/>
  <c r="W218" i="14"/>
  <c r="W219" i="14"/>
  <c r="W220" i="14"/>
  <c r="W221" i="14"/>
  <c r="W222" i="14"/>
  <c r="W223" i="14"/>
  <c r="W224" i="14"/>
  <c r="W225" i="14"/>
  <c r="W226" i="14"/>
  <c r="W227" i="14"/>
  <c r="W228" i="14"/>
  <c r="W229" i="14"/>
  <c r="W230" i="14"/>
  <c r="W231" i="14"/>
  <c r="W232" i="14"/>
  <c r="W233" i="14"/>
  <c r="W234" i="14"/>
  <c r="W235" i="14"/>
  <c r="W236" i="14"/>
  <c r="W237" i="14"/>
  <c r="W238" i="14"/>
  <c r="W239" i="14"/>
  <c r="W240" i="14"/>
  <c r="W241" i="14"/>
  <c r="W242" i="14"/>
  <c r="W243" i="14"/>
  <c r="W244" i="14"/>
  <c r="W245" i="14"/>
  <c r="W246" i="14"/>
  <c r="W247" i="14"/>
  <c r="W248" i="14"/>
  <c r="W249" i="14"/>
  <c r="W250" i="14"/>
  <c r="W251" i="14"/>
  <c r="W252" i="14"/>
  <c r="W253" i="14"/>
  <c r="W254" i="14"/>
  <c r="W255" i="14"/>
  <c r="W256" i="14"/>
  <c r="W257" i="14"/>
  <c r="W258" i="14"/>
  <c r="W259" i="14"/>
  <c r="W260" i="14"/>
  <c r="W261" i="14"/>
  <c r="W262" i="14"/>
  <c r="W263" i="14"/>
  <c r="W264" i="14"/>
  <c r="W265" i="14"/>
  <c r="W266" i="14"/>
  <c r="W267" i="14"/>
  <c r="W268" i="14"/>
  <c r="W269" i="14"/>
  <c r="W270" i="14"/>
  <c r="W271" i="14"/>
  <c r="W272" i="14"/>
  <c r="W273" i="14"/>
  <c r="W274" i="14"/>
  <c r="W275" i="14"/>
  <c r="W276" i="14"/>
  <c r="W277" i="14"/>
  <c r="W278" i="14"/>
  <c r="W279" i="14"/>
  <c r="W280" i="14"/>
  <c r="W281" i="14"/>
  <c r="W282" i="14"/>
  <c r="W283" i="14"/>
  <c r="W284" i="14"/>
  <c r="W285" i="14"/>
  <c r="W286" i="14"/>
  <c r="W287" i="14"/>
  <c r="W288" i="14"/>
  <c r="W289" i="14"/>
  <c r="W290" i="14"/>
  <c r="W291" i="14"/>
  <c r="W292" i="14"/>
  <c r="W293" i="14"/>
  <c r="W294" i="14"/>
  <c r="W295" i="14"/>
  <c r="W296" i="14"/>
  <c r="W297" i="14"/>
  <c r="W298" i="14"/>
  <c r="W299" i="14"/>
  <c r="W300" i="14"/>
  <c r="W301" i="14"/>
  <c r="W302" i="14"/>
  <c r="W303" i="14"/>
  <c r="W304" i="14"/>
  <c r="W305" i="14"/>
  <c r="W306" i="14"/>
  <c r="W307" i="14"/>
  <c r="W308" i="14"/>
  <c r="W309" i="14"/>
  <c r="W310" i="14"/>
  <c r="W311" i="14"/>
  <c r="W312" i="14"/>
  <c r="W313" i="14"/>
  <c r="W314" i="14"/>
  <c r="W315" i="14"/>
  <c r="W316" i="14"/>
  <c r="W317" i="14"/>
  <c r="W318" i="14"/>
  <c r="W319" i="14"/>
  <c r="W320" i="14"/>
  <c r="W321" i="14"/>
  <c r="W322" i="14"/>
  <c r="W323" i="14"/>
  <c r="W324" i="14"/>
  <c r="W325" i="14"/>
  <c r="W326" i="14"/>
  <c r="W327" i="14"/>
  <c r="W328" i="14"/>
  <c r="W329" i="14"/>
  <c r="W330" i="14"/>
  <c r="W331" i="14"/>
  <c r="W332" i="14"/>
  <c r="W333" i="14"/>
  <c r="W334" i="14"/>
  <c r="W335" i="14"/>
  <c r="W336" i="14"/>
  <c r="W337" i="14"/>
  <c r="W338" i="14"/>
  <c r="W339" i="14"/>
  <c r="W340" i="14"/>
  <c r="W341" i="14"/>
  <c r="W342" i="14"/>
  <c r="W343" i="14"/>
  <c r="W344" i="14"/>
  <c r="W345" i="14"/>
  <c r="W346" i="14"/>
  <c r="W347" i="14"/>
  <c r="W348" i="14"/>
  <c r="W349" i="14"/>
  <c r="W350" i="14"/>
  <c r="W351" i="14"/>
  <c r="W352" i="14"/>
  <c r="W353" i="14"/>
  <c r="W354" i="14"/>
  <c r="W355" i="14"/>
  <c r="W356" i="14"/>
  <c r="W357" i="14"/>
  <c r="W358" i="14"/>
  <c r="W359" i="14"/>
  <c r="W360" i="14"/>
  <c r="W361" i="14"/>
  <c r="W362" i="14"/>
  <c r="W363" i="14"/>
  <c r="W364" i="14"/>
  <c r="W365" i="14"/>
  <c r="W366" i="14"/>
  <c r="W367" i="14"/>
  <c r="W368" i="14"/>
  <c r="W369" i="14"/>
  <c r="W370" i="14"/>
  <c r="W371" i="14"/>
  <c r="W372" i="14"/>
  <c r="W373" i="14"/>
  <c r="W374" i="14"/>
  <c r="W375" i="14"/>
  <c r="W376" i="14"/>
  <c r="W377" i="14"/>
  <c r="W378" i="14"/>
  <c r="W379" i="14"/>
  <c r="W380" i="14"/>
  <c r="W381" i="14"/>
  <c r="W382" i="14"/>
  <c r="W383" i="14"/>
  <c r="W384" i="14"/>
  <c r="W385" i="14"/>
  <c r="W386" i="14"/>
  <c r="W387" i="14"/>
  <c r="W388" i="14"/>
  <c r="W389" i="14"/>
  <c r="W390" i="14"/>
  <c r="W391" i="14"/>
  <c r="W392" i="14"/>
  <c r="W393" i="14"/>
  <c r="W394" i="14"/>
  <c r="W395" i="14"/>
  <c r="W396" i="14"/>
  <c r="W397" i="14"/>
  <c r="W398" i="14"/>
  <c r="W399" i="14"/>
  <c r="W400" i="14"/>
  <c r="W401" i="14"/>
  <c r="W402" i="14"/>
  <c r="W403" i="14"/>
  <c r="W404" i="14"/>
  <c r="W405" i="14"/>
  <c r="W406" i="14"/>
  <c r="W407" i="14"/>
  <c r="W2" i="14"/>
  <c r="V3" i="14"/>
  <c r="V4" i="14"/>
  <c r="V5" i="14"/>
  <c r="V6" i="14"/>
  <c r="V7" i="14"/>
  <c r="V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38" i="14"/>
  <c r="V239" i="14"/>
  <c r="V240" i="14"/>
  <c r="V241" i="14"/>
  <c r="V242" i="14"/>
  <c r="V243"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2" i="14"/>
  <c r="U3" i="14"/>
  <c r="U4" i="14"/>
  <c r="U5" i="14"/>
  <c r="U6" i="14"/>
  <c r="U7" i="14"/>
  <c r="U8" i="1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2" i="14"/>
  <c r="T3" i="14"/>
  <c r="T4" i="14"/>
  <c r="T5" i="14"/>
  <c r="T6" i="14"/>
  <c r="T7" i="14"/>
  <c r="T8" i="14"/>
  <c r="T9" i="14"/>
  <c r="T10" i="14"/>
  <c r="T11" i="14"/>
  <c r="T12"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2" i="14"/>
  <c r="S3" i="14"/>
  <c r="S4" i="14"/>
  <c r="S5" i="14"/>
  <c r="S6" i="14"/>
  <c r="S7" i="14"/>
  <c r="S8" i="14"/>
  <c r="S9" i="14"/>
  <c r="S10" i="14"/>
  <c r="S11" i="14"/>
  <c r="S12" i="14"/>
  <c r="S13" i="14"/>
  <c r="S14" i="14"/>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217" i="14"/>
  <c r="S218" i="14"/>
  <c r="S219" i="14"/>
  <c r="S220" i="14"/>
  <c r="S221" i="14"/>
  <c r="S222" i="14"/>
  <c r="S223" i="14"/>
  <c r="S224" i="14"/>
  <c r="S225" i="14"/>
  <c r="S226" i="14"/>
  <c r="S227" i="14"/>
  <c r="S228" i="14"/>
  <c r="S229" i="14"/>
  <c r="S230" i="14"/>
  <c r="S231" i="14"/>
  <c r="S232" i="14"/>
  <c r="S233" i="14"/>
  <c r="S234" i="14"/>
  <c r="S235" i="14"/>
  <c r="S236" i="14"/>
  <c r="S237" i="14"/>
  <c r="S238" i="14"/>
  <c r="S239" i="14"/>
  <c r="S240" i="14"/>
  <c r="S241" i="14"/>
  <c r="S242" i="14"/>
  <c r="S243" i="14"/>
  <c r="S244" i="14"/>
  <c r="S245" i="14"/>
  <c r="S246" i="14"/>
  <c r="S247" i="14"/>
  <c r="S248" i="14"/>
  <c r="S249" i="14"/>
  <c r="S250" i="14"/>
  <c r="S251" i="14"/>
  <c r="S252" i="14"/>
  <c r="S253" i="14"/>
  <c r="S254" i="14"/>
  <c r="S255" i="14"/>
  <c r="S256" i="14"/>
  <c r="S257" i="14"/>
  <c r="S258" i="14"/>
  <c r="S259" i="14"/>
  <c r="S260" i="14"/>
  <c r="S261" i="14"/>
  <c r="S262" i="14"/>
  <c r="S263" i="14"/>
  <c r="S264" i="14"/>
  <c r="S265" i="14"/>
  <c r="S266" i="14"/>
  <c r="S267" i="14"/>
  <c r="S268" i="14"/>
  <c r="S269" i="14"/>
  <c r="S270" i="14"/>
  <c r="S271" i="14"/>
  <c r="S272" i="14"/>
  <c r="S273" i="14"/>
  <c r="S274" i="14"/>
  <c r="S275" i="14"/>
  <c r="S276" i="14"/>
  <c r="S277" i="14"/>
  <c r="S278" i="14"/>
  <c r="S279" i="14"/>
  <c r="S280" i="14"/>
  <c r="S281" i="14"/>
  <c r="S282" i="14"/>
  <c r="S283" i="14"/>
  <c r="S284" i="14"/>
  <c r="S285" i="14"/>
  <c r="S286" i="14"/>
  <c r="S287" i="14"/>
  <c r="S288" i="14"/>
  <c r="S289" i="14"/>
  <c r="S290" i="14"/>
  <c r="S291" i="14"/>
  <c r="S292" i="14"/>
  <c r="S293" i="14"/>
  <c r="S294" i="14"/>
  <c r="S295" i="14"/>
  <c r="S296" i="14"/>
  <c r="S297" i="14"/>
  <c r="S298" i="14"/>
  <c r="S299" i="14"/>
  <c r="S300" i="14"/>
  <c r="S301" i="14"/>
  <c r="S302" i="14"/>
  <c r="S303" i="14"/>
  <c r="S304" i="14"/>
  <c r="S305" i="14"/>
  <c r="S306" i="14"/>
  <c r="S307" i="14"/>
  <c r="S308" i="14"/>
  <c r="S309" i="14"/>
  <c r="S310" i="14"/>
  <c r="S311" i="14"/>
  <c r="S312" i="14"/>
  <c r="S313" i="14"/>
  <c r="S314" i="14"/>
  <c r="S315" i="14"/>
  <c r="S316" i="14"/>
  <c r="S317" i="14"/>
  <c r="S318" i="14"/>
  <c r="S319" i="14"/>
  <c r="S320" i="14"/>
  <c r="S321" i="14"/>
  <c r="S322" i="14"/>
  <c r="S323" i="14"/>
  <c r="S324" i="14"/>
  <c r="S325" i="14"/>
  <c r="S326" i="14"/>
  <c r="S327" i="14"/>
  <c r="S328" i="14"/>
  <c r="S329" i="14"/>
  <c r="S330" i="14"/>
  <c r="S331" i="14"/>
  <c r="S332" i="14"/>
  <c r="S333" i="14"/>
  <c r="S334" i="14"/>
  <c r="S335" i="14"/>
  <c r="S336" i="14"/>
  <c r="S337" i="14"/>
  <c r="S338" i="14"/>
  <c r="S339" i="14"/>
  <c r="S340" i="14"/>
  <c r="S341" i="14"/>
  <c r="S342" i="14"/>
  <c r="S343" i="14"/>
  <c r="S344" i="14"/>
  <c r="S345" i="14"/>
  <c r="S346" i="14"/>
  <c r="S347" i="14"/>
  <c r="S348" i="14"/>
  <c r="S349" i="14"/>
  <c r="S350" i="14"/>
  <c r="S351" i="14"/>
  <c r="S352" i="14"/>
  <c r="S353" i="14"/>
  <c r="S354" i="14"/>
  <c r="S355" i="14"/>
  <c r="S356" i="14"/>
  <c r="S357" i="14"/>
  <c r="S358" i="14"/>
  <c r="S359" i="14"/>
  <c r="S360" i="14"/>
  <c r="S361" i="14"/>
  <c r="S362" i="14"/>
  <c r="S363" i="14"/>
  <c r="S364" i="14"/>
  <c r="S365" i="14"/>
  <c r="S366" i="14"/>
  <c r="S367" i="14"/>
  <c r="S368" i="14"/>
  <c r="S369" i="14"/>
  <c r="S370" i="14"/>
  <c r="S371" i="14"/>
  <c r="S372" i="14"/>
  <c r="S373" i="14"/>
  <c r="S374" i="14"/>
  <c r="S375" i="14"/>
  <c r="S376" i="14"/>
  <c r="S377" i="14"/>
  <c r="S378" i="14"/>
  <c r="S379" i="14"/>
  <c r="S380" i="14"/>
  <c r="S381" i="14"/>
  <c r="S382" i="14"/>
  <c r="S383" i="14"/>
  <c r="S384" i="14"/>
  <c r="S385" i="14"/>
  <c r="S386" i="14"/>
  <c r="S387" i="14"/>
  <c r="S388" i="14"/>
  <c r="S389" i="14"/>
  <c r="S390" i="14"/>
  <c r="S391" i="14"/>
  <c r="S392" i="14"/>
  <c r="S393" i="14"/>
  <c r="S394" i="14"/>
  <c r="S395" i="14"/>
  <c r="S396" i="14"/>
  <c r="S397" i="14"/>
  <c r="S398" i="14"/>
  <c r="S399" i="14"/>
  <c r="S400" i="14"/>
  <c r="S401" i="14"/>
  <c r="S402" i="14"/>
  <c r="S403" i="14"/>
  <c r="S404" i="14"/>
  <c r="S405" i="14"/>
  <c r="S406" i="14"/>
  <c r="S407" i="14"/>
  <c r="S2" i="14"/>
  <c r="R3" i="14"/>
  <c r="R4" i="14"/>
  <c r="R5" i="14"/>
  <c r="R6" i="14"/>
  <c r="R7" i="14"/>
  <c r="R8" i="14"/>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2" i="14"/>
  <c r="Q3" i="14"/>
  <c r="Q4" i="14"/>
  <c r="Q5" i="14"/>
  <c r="Q6" i="14"/>
  <c r="Q7" i="14"/>
  <c r="Q8" i="14"/>
  <c r="Q9" i="14"/>
  <c r="Q10" i="14"/>
  <c r="Q11" i="14"/>
  <c r="Q12" i="14"/>
  <c r="Q13" i="14"/>
  <c r="Q14"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2" i="14"/>
  <c r="P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2" i="14"/>
  <c r="O3" i="14"/>
  <c r="O4" i="14"/>
  <c r="O5" i="14"/>
  <c r="O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196" i="14"/>
  <c r="O197" i="14"/>
  <c r="O198" i="14"/>
  <c r="O199" i="14"/>
  <c r="O200" i="14"/>
  <c r="O201" i="14"/>
  <c r="O202" i="14"/>
  <c r="O203" i="14"/>
  <c r="O204" i="14"/>
  <c r="O205" i="14"/>
  <c r="O206" i="14"/>
  <c r="O207" i="14"/>
  <c r="O208" i="14"/>
  <c r="O209" i="14"/>
  <c r="O210" i="14"/>
  <c r="O211" i="14"/>
  <c r="O212" i="14"/>
  <c r="O213" i="14"/>
  <c r="O214" i="14"/>
  <c r="O215" i="14"/>
  <c r="O216" i="14"/>
  <c r="O217" i="14"/>
  <c r="O218" i="14"/>
  <c r="O219" i="14"/>
  <c r="O220" i="14"/>
  <c r="O221" i="14"/>
  <c r="O222" i="14"/>
  <c r="O223" i="14"/>
  <c r="O224" i="14"/>
  <c r="O225" i="14"/>
  <c r="O226" i="14"/>
  <c r="O227" i="14"/>
  <c r="O228" i="14"/>
  <c r="O229" i="14"/>
  <c r="O230" i="14"/>
  <c r="O231" i="14"/>
  <c r="O232" i="14"/>
  <c r="O233" i="14"/>
  <c r="O234" i="14"/>
  <c r="O235" i="14"/>
  <c r="O236" i="14"/>
  <c r="O237" i="14"/>
  <c r="O238" i="14"/>
  <c r="O239" i="14"/>
  <c r="O240" i="14"/>
  <c r="O241" i="14"/>
  <c r="O242" i="14"/>
  <c r="O243" i="14"/>
  <c r="O244" i="14"/>
  <c r="O245" i="14"/>
  <c r="O246" i="14"/>
  <c r="O247" i="14"/>
  <c r="O248" i="14"/>
  <c r="O249" i="14"/>
  <c r="O250" i="14"/>
  <c r="O251" i="14"/>
  <c r="O252" i="14"/>
  <c r="O253" i="14"/>
  <c r="O254" i="14"/>
  <c r="O255" i="14"/>
  <c r="O256" i="14"/>
  <c r="O257" i="14"/>
  <c r="O258" i="14"/>
  <c r="O259" i="14"/>
  <c r="O260" i="14"/>
  <c r="O261" i="14"/>
  <c r="O262" i="14"/>
  <c r="O263" i="14"/>
  <c r="O264" i="14"/>
  <c r="O265" i="14"/>
  <c r="O266" i="14"/>
  <c r="O267" i="14"/>
  <c r="O268" i="14"/>
  <c r="O269" i="14"/>
  <c r="O270" i="14"/>
  <c r="O271" i="14"/>
  <c r="O272" i="14"/>
  <c r="O273" i="14"/>
  <c r="O274" i="14"/>
  <c r="O275" i="14"/>
  <c r="O276" i="14"/>
  <c r="O277" i="14"/>
  <c r="O278" i="14"/>
  <c r="O279" i="14"/>
  <c r="O280" i="14"/>
  <c r="O281" i="14"/>
  <c r="O282" i="14"/>
  <c r="O283" i="14"/>
  <c r="O284" i="14"/>
  <c r="O285" i="14"/>
  <c r="O286" i="14"/>
  <c r="O287" i="14"/>
  <c r="O288" i="14"/>
  <c r="O289" i="14"/>
  <c r="O290" i="14"/>
  <c r="O291" i="14"/>
  <c r="O292" i="14"/>
  <c r="O293" i="14"/>
  <c r="O294" i="14"/>
  <c r="O295" i="14"/>
  <c r="O296" i="14"/>
  <c r="O297" i="14"/>
  <c r="O298" i="14"/>
  <c r="O299" i="14"/>
  <c r="O300" i="14"/>
  <c r="O301" i="14"/>
  <c r="O302" i="14"/>
  <c r="O303" i="14"/>
  <c r="O304" i="14"/>
  <c r="O305" i="14"/>
  <c r="O306" i="14"/>
  <c r="O307" i="14"/>
  <c r="O308" i="14"/>
  <c r="O309" i="14"/>
  <c r="O310" i="14"/>
  <c r="O311" i="14"/>
  <c r="O312" i="14"/>
  <c r="O313" i="14"/>
  <c r="O314" i="14"/>
  <c r="O315" i="14"/>
  <c r="O316" i="14"/>
  <c r="O317" i="14"/>
  <c r="O318" i="14"/>
  <c r="O319" i="14"/>
  <c r="O320" i="14"/>
  <c r="O321" i="14"/>
  <c r="O322" i="14"/>
  <c r="O323" i="14"/>
  <c r="O324" i="14"/>
  <c r="O325" i="14"/>
  <c r="O326" i="14"/>
  <c r="O327" i="14"/>
  <c r="O328" i="14"/>
  <c r="O329" i="14"/>
  <c r="O330" i="14"/>
  <c r="O331" i="14"/>
  <c r="O332" i="14"/>
  <c r="O333" i="14"/>
  <c r="O334" i="14"/>
  <c r="O335" i="14"/>
  <c r="O336" i="14"/>
  <c r="O337" i="14"/>
  <c r="O338" i="14"/>
  <c r="O339" i="14"/>
  <c r="O340" i="14"/>
  <c r="O341" i="14"/>
  <c r="O342" i="14"/>
  <c r="O343" i="14"/>
  <c r="O344" i="14"/>
  <c r="O345" i="14"/>
  <c r="O346" i="14"/>
  <c r="O347" i="14"/>
  <c r="O348" i="14"/>
  <c r="O349" i="14"/>
  <c r="O350" i="14"/>
  <c r="O351" i="14"/>
  <c r="O352" i="14"/>
  <c r="O353" i="14"/>
  <c r="O354" i="14"/>
  <c r="O355" i="14"/>
  <c r="O356" i="14"/>
  <c r="O357" i="14"/>
  <c r="O358" i="14"/>
  <c r="O359" i="14"/>
  <c r="O360" i="14"/>
  <c r="O361" i="14"/>
  <c r="O362" i="14"/>
  <c r="O363" i="14"/>
  <c r="O364" i="14"/>
  <c r="O365" i="14"/>
  <c r="O366" i="14"/>
  <c r="O367" i="14"/>
  <c r="O368" i="14"/>
  <c r="O369" i="14"/>
  <c r="O370" i="14"/>
  <c r="O371" i="14"/>
  <c r="O372" i="14"/>
  <c r="O373" i="14"/>
  <c r="O374" i="14"/>
  <c r="O375" i="14"/>
  <c r="O376" i="14"/>
  <c r="O377" i="14"/>
  <c r="O378" i="14"/>
  <c r="O379" i="14"/>
  <c r="O380" i="14"/>
  <c r="O381" i="14"/>
  <c r="O382" i="14"/>
  <c r="O383" i="14"/>
  <c r="O384" i="14"/>
  <c r="O385" i="14"/>
  <c r="O386" i="14"/>
  <c r="O387" i="14"/>
  <c r="O388" i="14"/>
  <c r="O389" i="14"/>
  <c r="O390" i="14"/>
  <c r="O391" i="14"/>
  <c r="O392" i="14"/>
  <c r="O393" i="14"/>
  <c r="O394" i="14"/>
  <c r="O395" i="14"/>
  <c r="O396" i="14"/>
  <c r="O397" i="14"/>
  <c r="O398" i="14"/>
  <c r="O399" i="14"/>
  <c r="O400" i="14"/>
  <c r="O401" i="14"/>
  <c r="O402" i="14"/>
  <c r="O403" i="14"/>
  <c r="O404" i="14"/>
  <c r="O405" i="14"/>
  <c r="O406" i="14"/>
  <c r="O407" i="14"/>
  <c r="O2" i="14"/>
  <c r="N3" i="14"/>
  <c r="N4" i="14"/>
  <c r="N5" i="14"/>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196" i="14"/>
  <c r="N197" i="14"/>
  <c r="N198" i="14"/>
  <c r="N199" i="14"/>
  <c r="N200" i="14"/>
  <c r="N201" i="14"/>
  <c r="N202" i="14"/>
  <c r="N203" i="14"/>
  <c r="N204" i="14"/>
  <c r="N205" i="14"/>
  <c r="N206" i="14"/>
  <c r="N207" i="14"/>
  <c r="N208" i="14"/>
  <c r="N209" i="14"/>
  <c r="N210" i="14"/>
  <c r="N211" i="14"/>
  <c r="N212" i="14"/>
  <c r="N213" i="14"/>
  <c r="N214" i="14"/>
  <c r="N215" i="14"/>
  <c r="N216" i="14"/>
  <c r="N217" i="14"/>
  <c r="N218" i="14"/>
  <c r="N219" i="14"/>
  <c r="N220" i="14"/>
  <c r="N221" i="14"/>
  <c r="N222" i="14"/>
  <c r="N223" i="14"/>
  <c r="N224" i="14"/>
  <c r="N225" i="14"/>
  <c r="N226" i="14"/>
  <c r="N227" i="14"/>
  <c r="N228" i="14"/>
  <c r="N229" i="14"/>
  <c r="N230" i="14"/>
  <c r="N231" i="14"/>
  <c r="N232" i="14"/>
  <c r="N233" i="14"/>
  <c r="N234" i="14"/>
  <c r="N235" i="14"/>
  <c r="N236" i="14"/>
  <c r="N237" i="14"/>
  <c r="N238" i="14"/>
  <c r="N239" i="14"/>
  <c r="N240" i="14"/>
  <c r="N241" i="14"/>
  <c r="N242" i="14"/>
  <c r="N243" i="14"/>
  <c r="N244" i="14"/>
  <c r="N245" i="14"/>
  <c r="N246" i="14"/>
  <c r="N247" i="14"/>
  <c r="N248" i="14"/>
  <c r="N249" i="14"/>
  <c r="N250" i="14"/>
  <c r="N251" i="14"/>
  <c r="N252" i="14"/>
  <c r="N253" i="14"/>
  <c r="N254" i="14"/>
  <c r="N255" i="14"/>
  <c r="N256" i="14"/>
  <c r="N257" i="14"/>
  <c r="N258" i="14"/>
  <c r="N259" i="14"/>
  <c r="N260" i="14"/>
  <c r="N261" i="14"/>
  <c r="N262"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2" i="14"/>
  <c r="M3" i="14"/>
  <c r="M4" i="14"/>
  <c r="M5" i="14"/>
  <c r="M6" i="14"/>
  <c r="M7" i="14"/>
  <c r="M8" i="14"/>
  <c r="M9" i="14"/>
  <c r="M10"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2" i="14"/>
  <c r="L3" i="14"/>
  <c r="L4" i="14"/>
  <c r="L5" i="14"/>
  <c r="L6"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0" i="14"/>
  <c r="L321" i="14"/>
  <c r="L322" i="14"/>
  <c r="L323" i="14"/>
  <c r="L324" i="14"/>
  <c r="L325" i="14"/>
  <c r="L326" i="14"/>
  <c r="L327" i="14"/>
  <c r="L328" i="14"/>
  <c r="L329" i="14"/>
  <c r="L330" i="14"/>
  <c r="L331" i="14"/>
  <c r="L332" i="14"/>
  <c r="L333" i="14"/>
  <c r="L334" i="14"/>
  <c r="L335" i="14"/>
  <c r="L336" i="14"/>
  <c r="L337" i="14"/>
  <c r="L338" i="14"/>
  <c r="L339" i="14"/>
  <c r="L340" i="14"/>
  <c r="L341" i="14"/>
  <c r="L342" i="14"/>
  <c r="L343" i="14"/>
  <c r="L344" i="14"/>
  <c r="L345" i="14"/>
  <c r="L346" i="14"/>
  <c r="L347" i="14"/>
  <c r="L348" i="14"/>
  <c r="L349" i="14"/>
  <c r="L350" i="14"/>
  <c r="L351" i="14"/>
  <c r="L352" i="14"/>
  <c r="L353" i="14"/>
  <c r="L354" i="14"/>
  <c r="L355" i="14"/>
  <c r="L356" i="14"/>
  <c r="L357" i="14"/>
  <c r="L358" i="14"/>
  <c r="L359" i="14"/>
  <c r="L360" i="14"/>
  <c r="L361" i="14"/>
  <c r="L362" i="14"/>
  <c r="L363" i="14"/>
  <c r="L364" i="14"/>
  <c r="L365" i="14"/>
  <c r="L366" i="14"/>
  <c r="L367" i="14"/>
  <c r="L368" i="14"/>
  <c r="L369" i="14"/>
  <c r="L370" i="14"/>
  <c r="L371" i="14"/>
  <c r="L372" i="14"/>
  <c r="L373" i="14"/>
  <c r="L374" i="14"/>
  <c r="L375" i="14"/>
  <c r="L376" i="14"/>
  <c r="L377" i="14"/>
  <c r="L378" i="14"/>
  <c r="L379" i="14"/>
  <c r="L380" i="14"/>
  <c r="L381" i="14"/>
  <c r="L382" i="14"/>
  <c r="L383" i="14"/>
  <c r="L384" i="14"/>
  <c r="L385" i="14"/>
  <c r="L386" i="14"/>
  <c r="L387" i="14"/>
  <c r="L388" i="14"/>
  <c r="L389" i="14"/>
  <c r="L390" i="14"/>
  <c r="L391" i="14"/>
  <c r="L392" i="14"/>
  <c r="L393" i="14"/>
  <c r="L394" i="14"/>
  <c r="L395" i="14"/>
  <c r="L396" i="14"/>
  <c r="L397" i="14"/>
  <c r="L398" i="14"/>
  <c r="L399" i="14"/>
  <c r="L400" i="14"/>
  <c r="L401" i="14"/>
  <c r="L402" i="14"/>
  <c r="L403" i="14"/>
  <c r="L404" i="14"/>
  <c r="L405" i="14"/>
  <c r="L406" i="14"/>
  <c r="L407" i="14"/>
  <c r="L2" i="14"/>
  <c r="K3" i="14"/>
  <c r="K4" i="14"/>
  <c r="K5" i="1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2" i="14"/>
  <c r="J3" i="14"/>
  <c r="J4" i="14"/>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2" i="14"/>
  <c r="J363"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2" i="14"/>
  <c r="I3" i="14"/>
  <c r="I4" i="14"/>
  <c r="I5" i="14"/>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3"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I244" i="14"/>
  <c r="I245" i="14"/>
  <c r="I246" i="14"/>
  <c r="I247" i="14"/>
  <c r="I248" i="14"/>
  <c r="I249" i="14"/>
  <c r="I250" i="14"/>
  <c r="I251" i="14"/>
  <c r="I252" i="14"/>
  <c r="I253" i="14"/>
  <c r="I254" i="14"/>
  <c r="I255" i="14"/>
  <c r="I256" i="14"/>
  <c r="I257" i="14"/>
  <c r="I258" i="14"/>
  <c r="I259" i="14"/>
  <c r="I260" i="14"/>
  <c r="I261" i="14"/>
  <c r="I262" i="14"/>
  <c r="I263" i="14"/>
  <c r="I264" i="14"/>
  <c r="I265" i="14"/>
  <c r="I266" i="14"/>
  <c r="I267" i="14"/>
  <c r="I268" i="14"/>
  <c r="I269" i="14"/>
  <c r="I270" i="14"/>
  <c r="I271" i="14"/>
  <c r="I272" i="14"/>
  <c r="I273" i="14"/>
  <c r="I274" i="14"/>
  <c r="I275" i="14"/>
  <c r="I276" i="14"/>
  <c r="I277" i="14"/>
  <c r="I278" i="14"/>
  <c r="I279" i="14"/>
  <c r="I280" i="14"/>
  <c r="I281" i="14"/>
  <c r="I282" i="14"/>
  <c r="I283" i="14"/>
  <c r="I284" i="14"/>
  <c r="I285" i="14"/>
  <c r="I286" i="14"/>
  <c r="I287" i="14"/>
  <c r="I288" i="14"/>
  <c r="I289" i="14"/>
  <c r="I290" i="14"/>
  <c r="I291" i="14"/>
  <c r="I292" i="14"/>
  <c r="I293" i="14"/>
  <c r="I294" i="14"/>
  <c r="I295" i="14"/>
  <c r="I296" i="14"/>
  <c r="I297" i="14"/>
  <c r="I298" i="14"/>
  <c r="I299" i="14"/>
  <c r="I300" i="14"/>
  <c r="I301" i="14"/>
  <c r="I302" i="14"/>
  <c r="I303" i="14"/>
  <c r="I304" i="14"/>
  <c r="I305" i="14"/>
  <c r="I306" i="14"/>
  <c r="I307" i="14"/>
  <c r="I308" i="14"/>
  <c r="I309" i="14"/>
  <c r="I310" i="14"/>
  <c r="I311" i="14"/>
  <c r="I312" i="14"/>
  <c r="I313" i="14"/>
  <c r="I314" i="14"/>
  <c r="I315" i="14"/>
  <c r="I316" i="14"/>
  <c r="I317" i="14"/>
  <c r="I318" i="14"/>
  <c r="I319" i="14"/>
  <c r="I320" i="14"/>
  <c r="I321" i="14"/>
  <c r="I322" i="14"/>
  <c r="I323" i="14"/>
  <c r="I324" i="14"/>
  <c r="I325" i="14"/>
  <c r="I326" i="14"/>
  <c r="I327" i="14"/>
  <c r="I328" i="14"/>
  <c r="I329" i="14"/>
  <c r="I330" i="14"/>
  <c r="I331" i="14"/>
  <c r="I332" i="14"/>
  <c r="I333" i="14"/>
  <c r="I334" i="14"/>
  <c r="I335" i="14"/>
  <c r="I336" i="14"/>
  <c r="I337" i="14"/>
  <c r="I338" i="14"/>
  <c r="I339" i="14"/>
  <c r="I340" i="14"/>
  <c r="I341" i="14"/>
  <c r="I342" i="14"/>
  <c r="I343" i="14"/>
  <c r="I344" i="14"/>
  <c r="I345" i="14"/>
  <c r="I346" i="14"/>
  <c r="I347" i="14"/>
  <c r="I348" i="14"/>
  <c r="I349" i="14"/>
  <c r="I350" i="14"/>
  <c r="I351" i="14"/>
  <c r="I352" i="14"/>
  <c r="I353" i="14"/>
  <c r="I354" i="14"/>
  <c r="I355" i="14"/>
  <c r="I356" i="14"/>
  <c r="I357" i="14"/>
  <c r="I358" i="14"/>
  <c r="I359" i="14"/>
  <c r="I360" i="14"/>
  <c r="I361" i="14"/>
  <c r="I362" i="14"/>
  <c r="I363" i="14"/>
  <c r="I364" i="14"/>
  <c r="I365" i="14"/>
  <c r="I366" i="14"/>
  <c r="I367" i="14"/>
  <c r="I368" i="14"/>
  <c r="I369" i="14"/>
  <c r="I370" i="14"/>
  <c r="I371" i="14"/>
  <c r="I372" i="14"/>
  <c r="I373" i="14"/>
  <c r="I374" i="14"/>
  <c r="I375" i="14"/>
  <c r="I376" i="14"/>
  <c r="I377" i="14"/>
  <c r="I378" i="14"/>
  <c r="I379" i="14"/>
  <c r="I380" i="14"/>
  <c r="I381" i="14"/>
  <c r="I382" i="14"/>
  <c r="I383" i="14"/>
  <c r="I384" i="14"/>
  <c r="I385" i="14"/>
  <c r="I386" i="14"/>
  <c r="I387" i="14"/>
  <c r="I388" i="14"/>
  <c r="I389" i="14"/>
  <c r="I390" i="14"/>
  <c r="I391" i="14"/>
  <c r="I392" i="14"/>
  <c r="I393" i="14"/>
  <c r="I394" i="14"/>
  <c r="I395" i="14"/>
  <c r="I396" i="14"/>
  <c r="I397" i="14"/>
  <c r="I398" i="14"/>
  <c r="I399" i="14"/>
  <c r="I400" i="14"/>
  <c r="I401" i="14"/>
  <c r="I402" i="14"/>
  <c r="I403" i="14"/>
  <c r="I404" i="14"/>
  <c r="I405" i="14"/>
  <c r="I406" i="14"/>
  <c r="I407" i="14"/>
  <c r="I2" i="14"/>
  <c r="H3" i="14"/>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2" i="14"/>
  <c r="G3" i="14"/>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2" i="14"/>
  <c r="F3" i="14"/>
  <c r="F4" i="14"/>
  <c r="F5"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2" i="14"/>
  <c r="E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2" i="14"/>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2" i="14"/>
  <c r="C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207" i="14"/>
  <c r="C20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C238" i="14"/>
  <c r="C239" i="14"/>
  <c r="C240" i="14"/>
  <c r="C241" i="14"/>
  <c r="C242" i="14"/>
  <c r="C243" i="14"/>
  <c r="C244" i="14"/>
  <c r="C245" i="14"/>
  <c r="C246" i="14"/>
  <c r="C247" i="14"/>
  <c r="C248" i="14"/>
  <c r="C249" i="14"/>
  <c r="C250" i="14"/>
  <c r="C251" i="14"/>
  <c r="C252" i="14"/>
  <c r="C253" i="14"/>
  <c r="C254" i="14"/>
  <c r="C255" i="14"/>
  <c r="C256" i="14"/>
  <c r="C257" i="14"/>
  <c r="C258" i="14"/>
  <c r="C259" i="14"/>
  <c r="C260" i="14"/>
  <c r="C261" i="14"/>
  <c r="C262" i="14"/>
  <c r="C263" i="14"/>
  <c r="C264" i="14"/>
  <c r="C265" i="14"/>
  <c r="C266" i="14"/>
  <c r="C267" i="14"/>
  <c r="C268" i="14"/>
  <c r="C269" i="14"/>
  <c r="C270" i="14"/>
  <c r="C271" i="14"/>
  <c r="C272" i="14"/>
  <c r="C273" i="14"/>
  <c r="C274" i="14"/>
  <c r="C275" i="14"/>
  <c r="C276" i="14"/>
  <c r="C277" i="14"/>
  <c r="C278" i="14"/>
  <c r="C279" i="14"/>
  <c r="C280" i="14"/>
  <c r="C281" i="14"/>
  <c r="C282" i="14"/>
  <c r="C283" i="14"/>
  <c r="C284" i="14"/>
  <c r="C285" i="14"/>
  <c r="C286" i="14"/>
  <c r="C287" i="14"/>
  <c r="C288" i="14"/>
  <c r="C289" i="14"/>
  <c r="C290" i="14"/>
  <c r="C291" i="14"/>
  <c r="C292" i="14"/>
  <c r="C293" i="14"/>
  <c r="C294" i="14"/>
  <c r="C295" i="14"/>
  <c r="C296" i="14"/>
  <c r="C297" i="14"/>
  <c r="C298" i="14"/>
  <c r="C299" i="14"/>
  <c r="C300" i="14"/>
  <c r="C301" i="14"/>
  <c r="C302" i="14"/>
  <c r="C303" i="14"/>
  <c r="C304" i="14"/>
  <c r="C305" i="14"/>
  <c r="C306" i="14"/>
  <c r="C307" i="14"/>
  <c r="C308" i="14"/>
  <c r="C309" i="14"/>
  <c r="C310" i="14"/>
  <c r="C311" i="14"/>
  <c r="C312" i="14"/>
  <c r="C313" i="14"/>
  <c r="C314" i="14"/>
  <c r="C315" i="14"/>
  <c r="C316" i="14"/>
  <c r="C317" i="14"/>
  <c r="C318" i="14"/>
  <c r="C319" i="14"/>
  <c r="C320" i="14"/>
  <c r="C321" i="14"/>
  <c r="C322" i="14"/>
  <c r="C323" i="14"/>
  <c r="C324" i="14"/>
  <c r="C325" i="14"/>
  <c r="C326" i="14"/>
  <c r="C327" i="14"/>
  <c r="C328" i="14"/>
  <c r="C329" i="14"/>
  <c r="C330" i="14"/>
  <c r="C331" i="14"/>
  <c r="C332" i="14"/>
  <c r="C333" i="14"/>
  <c r="C334" i="14"/>
  <c r="C335" i="14"/>
  <c r="C336" i="14"/>
  <c r="C337" i="14"/>
  <c r="C338" i="14"/>
  <c r="C339" i="14"/>
  <c r="C340" i="14"/>
  <c r="C341" i="14"/>
  <c r="C342" i="14"/>
  <c r="C343" i="14"/>
  <c r="C344" i="14"/>
  <c r="C345" i="14"/>
  <c r="C346" i="14"/>
  <c r="C347" i="14"/>
  <c r="C348" i="14"/>
  <c r="C349" i="14"/>
  <c r="C350" i="14"/>
  <c r="C351" i="14"/>
  <c r="C352" i="14"/>
  <c r="C353" i="14"/>
  <c r="C354" i="14"/>
  <c r="C355" i="14"/>
  <c r="C356" i="14"/>
  <c r="C357" i="14"/>
  <c r="C358" i="14"/>
  <c r="C359" i="14"/>
  <c r="C360" i="14"/>
  <c r="C361" i="14"/>
  <c r="C362" i="14"/>
  <c r="C363" i="14"/>
  <c r="C364" i="14"/>
  <c r="C365" i="14"/>
  <c r="C366" i="14"/>
  <c r="C367" i="14"/>
  <c r="C368" i="14"/>
  <c r="C369" i="14"/>
  <c r="C370" i="14"/>
  <c r="C371" i="14"/>
  <c r="C372" i="14"/>
  <c r="C373" i="14"/>
  <c r="C374" i="14"/>
  <c r="C375" i="14"/>
  <c r="C376" i="14"/>
  <c r="C377" i="14"/>
  <c r="C378" i="14"/>
  <c r="C379" i="14"/>
  <c r="C380" i="14"/>
  <c r="C381" i="14"/>
  <c r="C382" i="14"/>
  <c r="C383" i="14"/>
  <c r="C384" i="14"/>
  <c r="C385" i="14"/>
  <c r="C386" i="14"/>
  <c r="C387" i="14"/>
  <c r="C388" i="14"/>
  <c r="C389" i="14"/>
  <c r="C390" i="14"/>
  <c r="C391" i="14"/>
  <c r="C392" i="14"/>
  <c r="C393" i="14"/>
  <c r="C394" i="14"/>
  <c r="C395" i="14"/>
  <c r="C396" i="14"/>
  <c r="C397" i="14"/>
  <c r="C398" i="14"/>
  <c r="C399" i="14"/>
  <c r="C400" i="14"/>
  <c r="C401" i="14"/>
  <c r="C402" i="14"/>
  <c r="C403" i="14"/>
  <c r="C404" i="14"/>
  <c r="C405" i="14"/>
  <c r="C406" i="14"/>
  <c r="C407" i="14"/>
  <c r="C2" i="14"/>
  <c r="AZ402" i="14" l="1"/>
  <c r="AZ394" i="14"/>
  <c r="AZ386" i="14"/>
  <c r="AZ378" i="14"/>
  <c r="AZ370" i="14"/>
  <c r="AZ362" i="14"/>
  <c r="AZ354" i="14"/>
  <c r="AZ346" i="14"/>
  <c r="AZ338" i="14"/>
  <c r="AZ330" i="14"/>
  <c r="AZ322" i="14"/>
  <c r="AZ314" i="14"/>
  <c r="AZ306" i="14"/>
  <c r="AZ298" i="14"/>
  <c r="AZ290" i="14"/>
  <c r="AZ282" i="14"/>
  <c r="AZ274" i="14"/>
  <c r="AZ266" i="14"/>
  <c r="AZ258" i="14"/>
  <c r="AZ250" i="14"/>
  <c r="AZ242" i="14"/>
  <c r="AZ234" i="14"/>
  <c r="AZ226" i="14"/>
  <c r="AZ218" i="14"/>
  <c r="AZ210" i="14"/>
  <c r="AX406" i="14"/>
  <c r="AX398" i="14"/>
  <c r="AX390" i="14"/>
  <c r="AX382" i="14"/>
  <c r="AX374" i="14"/>
  <c r="AX366" i="14"/>
  <c r="AX358" i="14"/>
  <c r="AX350" i="14"/>
  <c r="AX342" i="14"/>
  <c r="AX334" i="14"/>
  <c r="AX326" i="14"/>
  <c r="AX318" i="14"/>
  <c r="AX310" i="14"/>
  <c r="AX302" i="14"/>
  <c r="AX294" i="14"/>
  <c r="AX286" i="14"/>
  <c r="AX278" i="14"/>
  <c r="AX270" i="14"/>
  <c r="AX262" i="14"/>
  <c r="AX254" i="14"/>
  <c r="AX246" i="14"/>
  <c r="AX238" i="14"/>
  <c r="AX230" i="14"/>
  <c r="AX222" i="14"/>
  <c r="AX214" i="14"/>
  <c r="AX206" i="14"/>
  <c r="AX198" i="14"/>
  <c r="AX190" i="14"/>
  <c r="AX182" i="14"/>
  <c r="AX174" i="14"/>
  <c r="AX166" i="14"/>
  <c r="AX158" i="14"/>
  <c r="AX150" i="14"/>
  <c r="AX142" i="14"/>
  <c r="AX134" i="14"/>
  <c r="AX126" i="14"/>
  <c r="AX118" i="14"/>
  <c r="AX110" i="14"/>
  <c r="AX102" i="14"/>
  <c r="AX94" i="14"/>
  <c r="AX86" i="14"/>
  <c r="AX78" i="14"/>
  <c r="AX70" i="14"/>
  <c r="AX62" i="14"/>
  <c r="AX46" i="14"/>
  <c r="AX38" i="14"/>
  <c r="AX30" i="14"/>
  <c r="AX22" i="14"/>
  <c r="AX14" i="14"/>
  <c r="AX6" i="14"/>
  <c r="AX405" i="14"/>
  <c r="AX397" i="14"/>
  <c r="AX389" i="14"/>
  <c r="AX381" i="14"/>
  <c r="AX373" i="14"/>
  <c r="AX365" i="14"/>
  <c r="AX357" i="14"/>
  <c r="AX349" i="14"/>
  <c r="AX341" i="14"/>
  <c r="AX333" i="14"/>
  <c r="AX325" i="14"/>
  <c r="AX317" i="14"/>
  <c r="AX309" i="14"/>
  <c r="AX301" i="14"/>
  <c r="AX293" i="14"/>
  <c r="AX285" i="14"/>
  <c r="AX277" i="14"/>
  <c r="AX269" i="14"/>
  <c r="AX261" i="14"/>
  <c r="AX253" i="14"/>
  <c r="AX245" i="14"/>
  <c r="AX237" i="14"/>
  <c r="AX229" i="14"/>
  <c r="AX221" i="14"/>
  <c r="AX213" i="14"/>
  <c r="AX205" i="14"/>
  <c r="AX197" i="14"/>
  <c r="AX189" i="14"/>
  <c r="AX181" i="14"/>
  <c r="AX173" i="14"/>
  <c r="AX165" i="14"/>
  <c r="AX157" i="14"/>
  <c r="AX149" i="14"/>
  <c r="AX141" i="14"/>
  <c r="AX133" i="14"/>
  <c r="AX125" i="14"/>
  <c r="AX117" i="14"/>
  <c r="AX109" i="14"/>
  <c r="AX101" i="14"/>
  <c r="AX93" i="14"/>
  <c r="AX85" i="14"/>
  <c r="AX77" i="14"/>
  <c r="AX69" i="14"/>
  <c r="AX61" i="14"/>
  <c r="AX53" i="14"/>
  <c r="AX45" i="14"/>
  <c r="AX37" i="14"/>
  <c r="AX29" i="14"/>
  <c r="AX21" i="14"/>
  <c r="AX13" i="14"/>
  <c r="AX5" i="14"/>
  <c r="AZ401" i="14"/>
  <c r="AZ393" i="14"/>
  <c r="AZ385" i="14"/>
  <c r="AZ377" i="14"/>
  <c r="AZ369" i="14"/>
  <c r="AZ361" i="14"/>
  <c r="AZ353" i="14"/>
  <c r="AZ345" i="14"/>
  <c r="AZ337" i="14"/>
  <c r="AZ329" i="14"/>
  <c r="AZ321" i="14"/>
  <c r="AZ313" i="14"/>
  <c r="AZ305" i="14"/>
  <c r="AZ297" i="14"/>
  <c r="AZ289" i="14"/>
  <c r="AZ281" i="14"/>
  <c r="AZ273" i="14"/>
  <c r="AZ265" i="14"/>
  <c r="AZ257" i="14"/>
  <c r="AZ249" i="14"/>
  <c r="AZ241" i="14"/>
  <c r="AZ233" i="14"/>
  <c r="AZ225" i="14"/>
  <c r="AZ217" i="14"/>
  <c r="AZ209" i="14"/>
  <c r="AZ201" i="14"/>
  <c r="AZ193" i="14"/>
  <c r="AZ185" i="14"/>
  <c r="AZ177" i="14"/>
  <c r="AZ169" i="14"/>
  <c r="AZ161" i="14"/>
  <c r="AZ153" i="14"/>
  <c r="AZ145" i="14"/>
  <c r="AZ137" i="14"/>
  <c r="AZ129" i="14"/>
  <c r="AZ121" i="14"/>
  <c r="AZ113" i="14"/>
  <c r="AZ105" i="14"/>
  <c r="AZ97" i="14"/>
  <c r="AZ89" i="14"/>
  <c r="AZ81" i="14"/>
  <c r="AZ73" i="14"/>
  <c r="AZ65" i="14"/>
  <c r="AZ57" i="14"/>
  <c r="AZ49" i="14"/>
  <c r="AZ41" i="14"/>
  <c r="AZ33" i="14"/>
  <c r="AZ25" i="14"/>
  <c r="AZ17" i="14"/>
  <c r="AZ9" i="14"/>
  <c r="AZ400" i="14"/>
  <c r="AZ392" i="14"/>
  <c r="AZ384" i="14"/>
  <c r="AZ376" i="14"/>
  <c r="AZ368" i="14"/>
  <c r="AZ360" i="14"/>
  <c r="AZ352" i="14"/>
  <c r="AZ344" i="14"/>
  <c r="AZ336" i="14"/>
  <c r="AZ328" i="14"/>
  <c r="AZ320" i="14"/>
  <c r="AZ312" i="14"/>
  <c r="AZ304" i="14"/>
  <c r="AZ296" i="14"/>
  <c r="AZ288" i="14"/>
  <c r="AZ280" i="14"/>
  <c r="BF157" i="14"/>
  <c r="BF149" i="14"/>
  <c r="BF141" i="14"/>
  <c r="BF133" i="14"/>
  <c r="BF125" i="14"/>
  <c r="BF117" i="14"/>
  <c r="BF109" i="14"/>
  <c r="BF101" i="14"/>
  <c r="BF93" i="14"/>
  <c r="BF85" i="14"/>
  <c r="BF77" i="14"/>
  <c r="BF69" i="14"/>
  <c r="BF61" i="14"/>
  <c r="BF53" i="14"/>
  <c r="BF45" i="14"/>
  <c r="BF37" i="14"/>
  <c r="BF29" i="14"/>
  <c r="BF21" i="14"/>
  <c r="BF13" i="14"/>
  <c r="BF5" i="14"/>
  <c r="AZ404" i="14"/>
  <c r="AZ396" i="14"/>
  <c r="AZ388" i="14"/>
  <c r="AZ380" i="14"/>
  <c r="AZ372" i="14"/>
  <c r="AZ364" i="14"/>
  <c r="AZ356" i="14"/>
  <c r="AZ348" i="14"/>
  <c r="AZ340" i="14"/>
  <c r="AZ332" i="14"/>
  <c r="AZ324" i="14"/>
  <c r="AZ316" i="14"/>
  <c r="AZ308" i="14"/>
  <c r="AZ300" i="14"/>
  <c r="AZ292" i="14"/>
  <c r="AZ284" i="14"/>
  <c r="AZ276" i="14"/>
  <c r="AZ268" i="14"/>
  <c r="AZ260" i="14"/>
  <c r="AZ252" i="14"/>
  <c r="AZ244" i="14"/>
  <c r="AZ236" i="14"/>
  <c r="AZ228" i="14"/>
  <c r="AZ220" i="14"/>
  <c r="AZ212" i="14"/>
  <c r="AZ204" i="14"/>
  <c r="AZ196" i="14"/>
  <c r="AZ188" i="14"/>
  <c r="AZ180" i="14"/>
  <c r="AZ172" i="14"/>
  <c r="AZ164" i="14"/>
  <c r="AZ156" i="14"/>
  <c r="AZ148" i="14"/>
  <c r="AZ140" i="14"/>
  <c r="AZ132" i="14"/>
  <c r="AZ124" i="14"/>
  <c r="AZ116" i="14"/>
  <c r="AZ108" i="14"/>
  <c r="AZ100" i="14"/>
  <c r="AZ92" i="14"/>
  <c r="AZ84" i="14"/>
  <c r="AZ76" i="14"/>
  <c r="AZ68" i="14"/>
  <c r="AZ60" i="14"/>
  <c r="AZ52" i="14"/>
  <c r="AZ44" i="14"/>
  <c r="AZ36" i="14"/>
  <c r="AZ28" i="14"/>
  <c r="AZ20" i="14"/>
  <c r="AZ12" i="14"/>
  <c r="AZ4" i="14"/>
  <c r="AX400" i="14"/>
  <c r="AX392" i="14"/>
  <c r="AX384" i="14"/>
  <c r="AX376" i="14"/>
  <c r="AX368" i="14"/>
  <c r="AX360" i="14"/>
  <c r="AX352" i="14"/>
  <c r="AX344" i="14"/>
  <c r="AX336" i="14"/>
  <c r="AX328" i="14"/>
  <c r="AX320" i="14"/>
  <c r="AX312" i="14"/>
  <c r="AX304" i="14"/>
  <c r="AX296" i="14"/>
  <c r="AX288" i="14"/>
  <c r="AX280" i="14"/>
  <c r="AX272" i="14"/>
  <c r="AX264" i="14"/>
  <c r="AX256" i="14"/>
  <c r="AX248" i="14"/>
  <c r="AX240" i="14"/>
  <c r="AX232" i="14"/>
  <c r="AX224" i="14"/>
  <c r="AX216" i="14"/>
  <c r="AX208" i="14"/>
  <c r="AX200" i="14"/>
  <c r="AX192" i="14"/>
  <c r="AX184" i="14"/>
  <c r="AX176" i="14"/>
  <c r="AX168" i="14"/>
  <c r="AX160" i="14"/>
  <c r="AX152" i="14"/>
  <c r="AX144" i="14"/>
  <c r="AX136" i="14"/>
  <c r="AX128" i="14"/>
  <c r="AX120" i="14"/>
  <c r="AX112" i="14"/>
  <c r="AX104" i="14"/>
  <c r="AX96" i="14"/>
  <c r="AX88" i="14"/>
  <c r="AX80" i="14"/>
  <c r="AX72" i="14"/>
  <c r="AX64" i="14"/>
  <c r="AX56" i="14"/>
  <c r="AX48" i="14"/>
  <c r="AX40" i="14"/>
  <c r="AX32" i="14"/>
  <c r="AX24" i="14"/>
  <c r="AX16" i="14"/>
  <c r="AX8" i="14"/>
  <c r="BF400" i="14"/>
  <c r="BF392" i="14"/>
  <c r="BF384" i="14"/>
  <c r="BF376" i="14"/>
  <c r="BF368" i="14"/>
  <c r="BF360" i="14"/>
  <c r="BF352" i="14"/>
  <c r="BF344" i="14"/>
  <c r="BF336" i="14"/>
  <c r="BF328" i="14"/>
  <c r="BF320" i="14"/>
  <c r="BF312" i="14"/>
  <c r="BF304" i="14"/>
  <c r="BF296" i="14"/>
  <c r="BF288" i="14"/>
  <c r="BF280" i="14"/>
  <c r="BF272" i="14"/>
  <c r="BF264" i="14"/>
  <c r="BF256" i="14"/>
  <c r="BF248" i="14"/>
  <c r="BF240" i="14"/>
  <c r="BF232" i="14"/>
  <c r="BF224" i="14"/>
  <c r="BF216" i="14"/>
  <c r="BF208" i="14"/>
  <c r="BF200" i="14"/>
  <c r="BF192" i="14"/>
  <c r="BF184" i="14"/>
  <c r="BF176" i="14"/>
  <c r="BF168" i="14"/>
  <c r="BF160" i="14"/>
  <c r="BF152" i="14"/>
  <c r="BF144" i="14"/>
  <c r="BF136" i="14"/>
  <c r="BF128" i="14"/>
  <c r="BF120" i="14"/>
  <c r="BF112" i="14"/>
  <c r="BF104" i="14"/>
  <c r="BF96" i="14"/>
  <c r="BF88" i="14"/>
  <c r="BF80" i="14"/>
  <c r="BF72" i="14"/>
  <c r="BF64" i="14"/>
  <c r="BF56" i="14"/>
  <c r="BF48" i="14"/>
  <c r="BF40" i="14"/>
  <c r="BF32" i="14"/>
  <c r="BF24" i="14"/>
  <c r="BF16" i="14"/>
  <c r="BF8" i="14"/>
  <c r="BF405" i="14"/>
  <c r="BF397" i="14"/>
  <c r="BF389" i="14"/>
  <c r="BF381" i="14"/>
  <c r="BF373" i="14"/>
  <c r="BF365" i="14"/>
  <c r="BF357" i="14"/>
  <c r="BF349" i="14"/>
  <c r="BF341" i="14"/>
  <c r="BF333" i="14"/>
  <c r="BF325" i="14"/>
  <c r="BF317" i="14"/>
  <c r="BF309" i="14"/>
  <c r="BF301" i="14"/>
  <c r="BF293" i="14"/>
  <c r="BF285" i="14"/>
  <c r="BF277" i="14"/>
  <c r="BF269" i="14"/>
  <c r="BF261" i="14"/>
  <c r="BF253" i="14"/>
  <c r="BF245" i="14"/>
  <c r="BF237" i="14"/>
  <c r="BF229" i="14"/>
  <c r="BF221" i="14"/>
  <c r="BF213" i="14"/>
  <c r="BF205" i="14"/>
  <c r="BF197" i="14"/>
  <c r="BF189" i="14"/>
  <c r="BF181" i="14"/>
  <c r="BF173" i="14"/>
  <c r="BF165" i="14"/>
  <c r="AZ405" i="14"/>
  <c r="AZ397" i="14"/>
  <c r="AZ389" i="14"/>
  <c r="AZ381" i="14"/>
  <c r="AZ373" i="14"/>
  <c r="AZ365" i="14"/>
  <c r="AZ357" i="14"/>
  <c r="AZ349" i="14"/>
  <c r="AZ341" i="14"/>
  <c r="AZ333" i="14"/>
  <c r="AZ325" i="14"/>
  <c r="AZ317" i="14"/>
  <c r="AZ309" i="14"/>
  <c r="AZ301" i="14"/>
  <c r="AZ293" i="14"/>
  <c r="AZ285" i="14"/>
  <c r="AZ277" i="14"/>
  <c r="AZ269" i="14"/>
  <c r="AZ261" i="14"/>
  <c r="AZ253" i="14"/>
  <c r="AZ245" i="14"/>
  <c r="AZ237" i="14"/>
  <c r="AZ229" i="14"/>
  <c r="AZ221" i="14"/>
  <c r="AZ213" i="14"/>
  <c r="AZ205" i="14"/>
  <c r="AZ197" i="14"/>
  <c r="AZ189" i="14"/>
  <c r="AZ181" i="14"/>
  <c r="AZ173" i="14"/>
  <c r="AZ165" i="14"/>
  <c r="AZ157" i="14"/>
  <c r="AZ149" i="14"/>
  <c r="AZ141" i="14"/>
  <c r="AZ133" i="14"/>
  <c r="AZ125" i="14"/>
  <c r="AZ117" i="14"/>
  <c r="AZ109" i="14"/>
  <c r="AZ101" i="14"/>
  <c r="AZ93" i="14"/>
  <c r="AZ85" i="14"/>
  <c r="AZ77" i="14"/>
  <c r="AZ69" i="14"/>
  <c r="AZ61" i="14"/>
  <c r="AZ53" i="14"/>
  <c r="AZ45" i="14"/>
  <c r="AZ37" i="14"/>
  <c r="AZ29" i="14"/>
  <c r="AZ21" i="14"/>
  <c r="AZ13" i="14"/>
  <c r="AZ5" i="14"/>
  <c r="BF99" i="14"/>
  <c r="BF91" i="14"/>
  <c r="BF83" i="14"/>
  <c r="BF75" i="14"/>
  <c r="BF67" i="14"/>
  <c r="BF59" i="14"/>
  <c r="BF51" i="14"/>
  <c r="BF43" i="14"/>
  <c r="BF35" i="14"/>
  <c r="BF27" i="14"/>
  <c r="BF19" i="14"/>
  <c r="BF11" i="14"/>
  <c r="BF3" i="14"/>
  <c r="AZ403" i="14"/>
  <c r="AZ395" i="14"/>
  <c r="AX403" i="14"/>
  <c r="AX395" i="14"/>
  <c r="AX387" i="14"/>
  <c r="AX379" i="14"/>
  <c r="AX371" i="14"/>
  <c r="AX363" i="14"/>
  <c r="AX355" i="14"/>
  <c r="AX347" i="14"/>
  <c r="AX339" i="14"/>
  <c r="AX331" i="14"/>
  <c r="AX323" i="14"/>
  <c r="AX315" i="14"/>
  <c r="AX307" i="14"/>
  <c r="AX299" i="14"/>
  <c r="AX291" i="14"/>
  <c r="AX283" i="14"/>
  <c r="AX275" i="14"/>
  <c r="AX267" i="14"/>
  <c r="AX259" i="14"/>
  <c r="AX251" i="14"/>
  <c r="AX243" i="14"/>
  <c r="AX235" i="14"/>
  <c r="AX227" i="14"/>
  <c r="AX219" i="14"/>
  <c r="AX211" i="14"/>
  <c r="AX203" i="14"/>
  <c r="AX195" i="14"/>
  <c r="AX187" i="14"/>
  <c r="AX179" i="14"/>
  <c r="AX171" i="14"/>
  <c r="AX163" i="14"/>
  <c r="AX155" i="14"/>
  <c r="AX147" i="14"/>
  <c r="AX139" i="14"/>
  <c r="AX131" i="14"/>
  <c r="AX123" i="14"/>
  <c r="AX115" i="14"/>
  <c r="AX107" i="14"/>
  <c r="AX99" i="14"/>
  <c r="AX91" i="14"/>
  <c r="AX83" i="14"/>
  <c r="AX75" i="14"/>
  <c r="AX67" i="14"/>
  <c r="AX59" i="14"/>
  <c r="AX51" i="14"/>
  <c r="AX43" i="14"/>
  <c r="AX35" i="14"/>
  <c r="AX27" i="14"/>
  <c r="AX19" i="14"/>
  <c r="AX11" i="14"/>
  <c r="AX3" i="14"/>
  <c r="BG402" i="14"/>
  <c r="BG394" i="14"/>
  <c r="BG386" i="14"/>
  <c r="AX401" i="14"/>
  <c r="AX393" i="14"/>
  <c r="AX385" i="14"/>
  <c r="AX377" i="14"/>
  <c r="AX369" i="14"/>
  <c r="AX361" i="14"/>
  <c r="AX353" i="14"/>
  <c r="AX345" i="14"/>
  <c r="AX337" i="14"/>
  <c r="AX329" i="14"/>
  <c r="AX321" i="14"/>
  <c r="AX313" i="14"/>
  <c r="AX305" i="14"/>
  <c r="AX297" i="14"/>
  <c r="AX289" i="14"/>
  <c r="AX281" i="14"/>
  <c r="AX273" i="14"/>
  <c r="AX265" i="14"/>
  <c r="AX257" i="14"/>
  <c r="AX249" i="14"/>
  <c r="AX241" i="14"/>
  <c r="AX233" i="14"/>
  <c r="AX225" i="14"/>
  <c r="AX217" i="14"/>
  <c r="AX209" i="14"/>
  <c r="AX201" i="14"/>
  <c r="AX193" i="14"/>
  <c r="AX185" i="14"/>
  <c r="AX177" i="14"/>
  <c r="AX169" i="14"/>
  <c r="AX161" i="14"/>
  <c r="AX153" i="14"/>
  <c r="AX145" i="14"/>
  <c r="AX137" i="14"/>
  <c r="AX129" i="14"/>
  <c r="AX121" i="14"/>
  <c r="AX113" i="14"/>
  <c r="AX105" i="14"/>
  <c r="AX97" i="14"/>
  <c r="AX89" i="14"/>
  <c r="AX81" i="14"/>
  <c r="AX73" i="14"/>
  <c r="AX65" i="14"/>
  <c r="AX57" i="14"/>
  <c r="AX49" i="14"/>
  <c r="AX41" i="14"/>
  <c r="AX33" i="14"/>
  <c r="AX25" i="14"/>
  <c r="AX17" i="14"/>
  <c r="AX9" i="14"/>
  <c r="AZ387" i="14"/>
  <c r="AZ379" i="14"/>
  <c r="AZ371" i="14"/>
  <c r="AZ363" i="14"/>
  <c r="AZ355" i="14"/>
  <c r="AZ347" i="14"/>
  <c r="AZ339" i="14"/>
  <c r="AZ331" i="14"/>
  <c r="AZ323" i="14"/>
  <c r="AZ315" i="14"/>
  <c r="AZ307" i="14"/>
  <c r="AZ299" i="14"/>
  <c r="AZ291" i="14"/>
  <c r="AZ283" i="14"/>
  <c r="AZ275" i="14"/>
  <c r="AZ267" i="14"/>
  <c r="AZ259" i="14"/>
  <c r="AZ251" i="14"/>
  <c r="AZ243" i="14"/>
  <c r="AZ235" i="14"/>
  <c r="AZ227" i="14"/>
  <c r="AZ219" i="14"/>
  <c r="AZ211" i="14"/>
  <c r="AZ203" i="14"/>
  <c r="AZ195" i="14"/>
  <c r="AZ187" i="14"/>
  <c r="AZ179" i="14"/>
  <c r="AZ171" i="14"/>
  <c r="AZ163" i="14"/>
  <c r="AZ155" i="14"/>
  <c r="AZ147" i="14"/>
  <c r="AX407" i="14"/>
  <c r="AX399" i="14"/>
  <c r="AX391" i="14"/>
  <c r="AX383" i="14"/>
  <c r="AX375" i="14"/>
  <c r="AX367" i="14"/>
  <c r="AX359" i="14"/>
  <c r="AX351" i="14"/>
  <c r="AX343" i="14"/>
  <c r="AX335" i="14"/>
  <c r="AX327" i="14"/>
  <c r="AX319" i="14"/>
  <c r="AX311" i="14"/>
  <c r="AX303" i="14"/>
  <c r="AX295" i="14"/>
  <c r="AX287" i="14"/>
  <c r="AX279" i="14"/>
  <c r="AX271" i="14"/>
  <c r="AX263" i="14"/>
  <c r="AX255" i="14"/>
  <c r="AX247" i="14"/>
  <c r="AX239" i="14"/>
  <c r="AX231" i="14"/>
  <c r="AX223" i="14"/>
  <c r="AX215" i="14"/>
  <c r="AX207" i="14"/>
  <c r="AX199" i="14"/>
  <c r="AX191" i="14"/>
  <c r="AX183" i="14"/>
  <c r="AX175" i="14"/>
  <c r="AX167" i="14"/>
  <c r="AX159" i="14"/>
  <c r="AX151" i="14"/>
  <c r="AX143" i="14"/>
  <c r="AX135" i="14"/>
  <c r="AX127" i="14"/>
  <c r="AX119" i="14"/>
  <c r="AX111" i="14"/>
  <c r="AX103" i="14"/>
  <c r="AX95" i="14"/>
  <c r="AX87" i="14"/>
  <c r="AX79" i="14"/>
  <c r="AX71" i="14"/>
  <c r="AX63" i="14"/>
  <c r="AX55" i="14"/>
  <c r="AX47" i="14"/>
  <c r="AX39" i="14"/>
  <c r="AX31" i="14"/>
  <c r="AX15" i="14"/>
  <c r="AX7" i="14"/>
  <c r="BG407" i="14"/>
  <c r="BG399" i="14"/>
  <c r="BG391" i="14"/>
  <c r="BG383" i="14"/>
  <c r="BF401" i="14"/>
  <c r="BF393" i="14"/>
  <c r="BF385" i="14"/>
  <c r="BF377" i="14"/>
  <c r="BF369" i="14"/>
  <c r="BF361" i="14"/>
  <c r="BF353" i="14"/>
  <c r="BF345" i="14"/>
  <c r="BF337" i="14"/>
  <c r="BF329" i="14"/>
  <c r="BF321" i="14"/>
  <c r="BF313" i="14"/>
  <c r="BF305" i="14"/>
  <c r="BF297" i="14"/>
  <c r="BF289" i="14"/>
  <c r="BF281" i="14"/>
  <c r="BF273" i="14"/>
  <c r="BF265" i="14"/>
  <c r="BF257" i="14"/>
  <c r="BF249" i="14"/>
  <c r="BF241" i="14"/>
  <c r="BF233" i="14"/>
  <c r="BF225" i="14"/>
  <c r="BF217" i="14"/>
  <c r="BF209" i="14"/>
  <c r="BF201" i="14"/>
  <c r="BF193" i="14"/>
  <c r="BF185" i="14"/>
  <c r="BF177" i="14"/>
  <c r="BF169" i="14"/>
  <c r="BF161" i="14"/>
  <c r="BF153" i="14"/>
  <c r="BF145" i="14"/>
  <c r="BF137" i="14"/>
  <c r="BF129" i="14"/>
  <c r="BF121" i="14"/>
  <c r="BF113" i="14"/>
  <c r="BF105" i="14"/>
  <c r="BF97" i="14"/>
  <c r="BF89" i="14"/>
  <c r="BF81" i="14"/>
  <c r="BF73" i="14"/>
  <c r="BF65" i="14"/>
  <c r="BF57" i="14"/>
  <c r="BF49" i="14"/>
  <c r="BF41" i="14"/>
  <c r="BF33" i="14"/>
  <c r="BF25" i="14"/>
  <c r="BF17" i="14"/>
  <c r="BF9" i="14"/>
  <c r="BF404" i="14"/>
  <c r="BF396" i="14"/>
  <c r="BF388" i="14"/>
  <c r="BF380" i="14"/>
  <c r="BF372" i="14"/>
  <c r="BF364" i="14"/>
  <c r="BF356" i="14"/>
  <c r="BF348" i="14"/>
  <c r="BF340" i="14"/>
  <c r="BF332" i="14"/>
  <c r="BF324" i="14"/>
  <c r="BF316" i="14"/>
  <c r="BF308" i="14"/>
  <c r="BF300" i="14"/>
  <c r="BF292" i="14"/>
  <c r="BF284" i="14"/>
  <c r="BF276" i="14"/>
  <c r="BF268" i="14"/>
  <c r="BF260" i="14"/>
  <c r="BF252" i="14"/>
  <c r="BF244" i="14"/>
  <c r="BF236" i="14"/>
  <c r="BF228" i="14"/>
  <c r="BF220" i="14"/>
  <c r="BF212" i="14"/>
  <c r="BF204" i="14"/>
  <c r="BF196" i="14"/>
  <c r="BF188" i="14"/>
  <c r="BF180" i="14"/>
  <c r="BF172" i="14"/>
  <c r="BF164" i="14"/>
  <c r="BF156" i="14"/>
  <c r="BF148" i="14"/>
  <c r="BF140" i="14"/>
  <c r="BF132" i="14"/>
  <c r="BF124" i="14"/>
  <c r="BF116" i="14"/>
  <c r="BF108" i="14"/>
  <c r="BF100" i="14"/>
  <c r="BF92" i="14"/>
  <c r="BF84" i="14"/>
  <c r="BF76" i="14"/>
  <c r="BF68" i="14"/>
  <c r="BF60" i="14"/>
  <c r="BF52" i="14"/>
  <c r="BF44" i="14"/>
  <c r="BF36" i="14"/>
  <c r="BF28" i="14"/>
  <c r="BF20" i="14"/>
  <c r="BF12" i="14"/>
  <c r="BF4" i="14"/>
  <c r="AZ272" i="14"/>
  <c r="AZ264" i="14"/>
  <c r="AZ256" i="14"/>
  <c r="AZ248" i="14"/>
  <c r="AZ240" i="14"/>
  <c r="AZ232" i="14"/>
  <c r="AZ224" i="14"/>
  <c r="AZ216" i="14"/>
  <c r="AZ208" i="14"/>
  <c r="AZ200" i="14"/>
  <c r="AZ192" i="14"/>
  <c r="AZ184" i="14"/>
  <c r="AZ176" i="14"/>
  <c r="AZ168" i="14"/>
  <c r="AZ160" i="14"/>
  <c r="AZ152" i="14"/>
  <c r="AZ144" i="14"/>
  <c r="AZ136" i="14"/>
  <c r="AZ128" i="14"/>
  <c r="AZ120" i="14"/>
  <c r="AZ112" i="14"/>
  <c r="AZ104" i="14"/>
  <c r="AZ96" i="14"/>
  <c r="AZ88" i="14"/>
  <c r="AZ80" i="14"/>
  <c r="AZ72" i="14"/>
  <c r="AZ64" i="14"/>
  <c r="AZ56" i="14"/>
  <c r="AZ48" i="14"/>
  <c r="AZ40" i="14"/>
  <c r="AZ32" i="14"/>
  <c r="AZ24" i="14"/>
  <c r="AZ16" i="14"/>
  <c r="AZ8" i="14"/>
  <c r="AX404" i="14"/>
  <c r="AX396" i="14"/>
  <c r="AX388" i="14"/>
  <c r="AX380" i="14"/>
  <c r="AX372" i="14"/>
  <c r="AX364" i="14"/>
  <c r="AX356" i="14"/>
  <c r="AX348" i="14"/>
  <c r="AX340" i="14"/>
  <c r="AX332" i="14"/>
  <c r="AX324" i="14"/>
  <c r="AX316" i="14"/>
  <c r="AX308" i="14"/>
  <c r="AX300" i="14"/>
  <c r="AX292" i="14"/>
  <c r="AX284" i="14"/>
  <c r="AX276" i="14"/>
  <c r="AX268" i="14"/>
  <c r="AX260" i="14"/>
  <c r="AX252" i="14"/>
  <c r="AX244" i="14"/>
  <c r="AX236" i="14"/>
  <c r="AX228" i="14"/>
  <c r="AX220" i="14"/>
  <c r="AX212" i="14"/>
  <c r="AX204" i="14"/>
  <c r="AX196" i="14"/>
  <c r="AX188" i="14"/>
  <c r="AX180" i="14"/>
  <c r="AX172" i="14"/>
  <c r="AX164" i="14"/>
  <c r="AX156" i="14"/>
  <c r="AX148" i="14"/>
  <c r="AX140" i="14"/>
  <c r="AX132" i="14"/>
  <c r="AX124" i="14"/>
  <c r="AX116" i="14"/>
  <c r="AX108" i="14"/>
  <c r="AX100" i="14"/>
  <c r="AX92" i="14"/>
  <c r="AX84" i="14"/>
  <c r="AX76" i="14"/>
  <c r="AX68" i="14"/>
  <c r="AX60" i="14"/>
  <c r="AX52" i="14"/>
  <c r="AX44" i="14"/>
  <c r="AX36" i="14"/>
  <c r="AX28" i="14"/>
  <c r="AX20" i="14"/>
  <c r="AX12" i="14"/>
  <c r="AX4" i="14"/>
  <c r="AZ139" i="14"/>
  <c r="AZ131" i="14"/>
  <c r="AZ123" i="14"/>
  <c r="AZ115" i="14"/>
  <c r="AZ107" i="14"/>
  <c r="AZ99" i="14"/>
  <c r="AZ91" i="14"/>
  <c r="AZ83" i="14"/>
  <c r="AZ75" i="14"/>
  <c r="AZ67" i="14"/>
  <c r="AZ59" i="14"/>
  <c r="AZ51" i="14"/>
  <c r="AZ43" i="14"/>
  <c r="AZ35" i="14"/>
  <c r="AZ27" i="14"/>
  <c r="AZ19" i="14"/>
  <c r="AZ11" i="14"/>
  <c r="AZ3" i="14"/>
  <c r="BF407" i="14"/>
  <c r="BF399" i="14"/>
  <c r="BF391" i="14"/>
  <c r="BF383" i="14"/>
  <c r="BF375" i="14"/>
  <c r="BF367" i="14"/>
  <c r="BF359" i="14"/>
  <c r="BF351" i="14"/>
  <c r="BF343" i="14"/>
  <c r="BF335" i="14"/>
  <c r="BF327" i="14"/>
  <c r="BF319" i="14"/>
  <c r="BF311" i="14"/>
  <c r="BF303" i="14"/>
  <c r="BF295" i="14"/>
  <c r="BF287" i="14"/>
  <c r="BF279" i="14"/>
  <c r="BF271" i="14"/>
  <c r="BF263" i="14"/>
  <c r="BF255" i="14"/>
  <c r="BF247" i="14"/>
  <c r="BF239" i="14"/>
  <c r="BF231" i="14"/>
  <c r="BF223" i="14"/>
  <c r="BF215" i="14"/>
  <c r="BF207" i="14"/>
  <c r="BF199" i="14"/>
  <c r="BF191" i="14"/>
  <c r="BF183" i="14"/>
  <c r="BF175" i="14"/>
  <c r="BF167" i="14"/>
  <c r="BF159" i="14"/>
  <c r="BF151" i="14"/>
  <c r="BF143" i="14"/>
  <c r="BF135" i="14"/>
  <c r="BF127" i="14"/>
  <c r="BF119" i="14"/>
  <c r="BF111" i="14"/>
  <c r="BF103" i="14"/>
  <c r="BF95" i="14"/>
  <c r="BF87" i="14"/>
  <c r="BF79" i="14"/>
  <c r="BF71" i="14"/>
  <c r="BF63" i="14"/>
  <c r="BF55" i="14"/>
  <c r="BF47" i="14"/>
  <c r="BF39" i="14"/>
  <c r="BF31" i="14"/>
  <c r="BF15" i="14"/>
  <c r="BF7" i="14"/>
  <c r="AZ407" i="14"/>
  <c r="AZ399" i="14"/>
  <c r="AZ391" i="14"/>
  <c r="AZ383" i="14"/>
  <c r="AZ375" i="14"/>
  <c r="AZ367" i="14"/>
  <c r="AZ359" i="14"/>
  <c r="AZ351" i="14"/>
  <c r="AZ343" i="14"/>
  <c r="AZ335" i="14"/>
  <c r="AZ327" i="14"/>
  <c r="AZ319" i="14"/>
  <c r="BF46" i="14"/>
  <c r="BF38" i="14"/>
  <c r="BF30" i="14"/>
  <c r="BF22" i="14"/>
  <c r="BF14" i="14"/>
  <c r="BF6" i="14"/>
  <c r="AZ406" i="14"/>
  <c r="AZ398" i="14"/>
  <c r="AZ390" i="14"/>
  <c r="AZ382" i="14"/>
  <c r="AZ374" i="14"/>
  <c r="AZ366" i="14"/>
  <c r="AZ358" i="14"/>
  <c r="AZ350" i="14"/>
  <c r="AZ342" i="14"/>
  <c r="AZ334" i="14"/>
  <c r="AZ326" i="14"/>
  <c r="AZ318" i="14"/>
  <c r="BF403" i="14"/>
  <c r="BF395" i="14"/>
  <c r="BF387" i="14"/>
  <c r="BF379" i="14"/>
  <c r="BF371" i="14"/>
  <c r="BF363" i="14"/>
  <c r="BF355" i="14"/>
  <c r="BF347" i="14"/>
  <c r="BF339" i="14"/>
  <c r="BF331" i="14"/>
  <c r="BF323" i="14"/>
  <c r="BF315" i="14"/>
  <c r="BF307" i="14"/>
  <c r="BF299" i="14"/>
  <c r="BF291" i="14"/>
  <c r="BF283" i="14"/>
  <c r="BF275" i="14"/>
  <c r="BF267" i="14"/>
  <c r="BF259" i="14"/>
  <c r="BF251" i="14"/>
  <c r="BF243" i="14"/>
  <c r="BF235" i="14"/>
  <c r="BF227" i="14"/>
  <c r="BF219" i="14"/>
  <c r="BF211" i="14"/>
  <c r="BF203" i="14"/>
  <c r="BF195" i="14"/>
  <c r="BF187" i="14"/>
  <c r="BF179" i="14"/>
  <c r="BF171" i="14"/>
  <c r="BF163" i="14"/>
  <c r="BF155" i="14"/>
  <c r="BF147" i="14"/>
  <c r="BF139" i="14"/>
  <c r="BF131" i="14"/>
  <c r="BF123" i="14"/>
  <c r="BF115" i="14"/>
  <c r="BF107" i="14"/>
  <c r="AZ311" i="14"/>
  <c r="AZ303" i="14"/>
  <c r="AZ295" i="14"/>
  <c r="AZ287" i="14"/>
  <c r="AZ279" i="14"/>
  <c r="AZ271" i="14"/>
  <c r="AZ263" i="14"/>
  <c r="AZ255" i="14"/>
  <c r="AZ247" i="14"/>
  <c r="AZ239" i="14"/>
  <c r="AZ231" i="14"/>
  <c r="AZ223" i="14"/>
  <c r="AZ215" i="14"/>
  <c r="AZ207" i="14"/>
  <c r="AZ199" i="14"/>
  <c r="AZ191" i="14"/>
  <c r="AZ183" i="14"/>
  <c r="AZ175" i="14"/>
  <c r="AZ167" i="14"/>
  <c r="AZ159" i="14"/>
  <c r="AZ151" i="14"/>
  <c r="AZ143" i="14"/>
  <c r="AZ135" i="14"/>
  <c r="AZ127" i="14"/>
  <c r="AZ119" i="14"/>
  <c r="AZ111" i="14"/>
  <c r="AZ103" i="14"/>
  <c r="AZ95" i="14"/>
  <c r="AZ87" i="14"/>
  <c r="AZ79" i="14"/>
  <c r="AZ71" i="14"/>
  <c r="AZ63" i="14"/>
  <c r="AZ55" i="14"/>
  <c r="AZ47" i="14"/>
  <c r="AZ39" i="14"/>
  <c r="AZ31" i="14"/>
  <c r="AZ15" i="14"/>
  <c r="AZ7" i="14"/>
  <c r="AZ310" i="14"/>
  <c r="AZ302" i="14"/>
  <c r="AZ294" i="14"/>
  <c r="AZ286" i="14"/>
  <c r="AZ278" i="14"/>
  <c r="AZ270" i="14"/>
  <c r="AZ262" i="14"/>
  <c r="AZ254" i="14"/>
  <c r="AZ246" i="14"/>
  <c r="AZ238" i="14"/>
  <c r="AZ230" i="14"/>
  <c r="AZ222" i="14"/>
  <c r="AZ214" i="14"/>
  <c r="AZ206" i="14"/>
  <c r="AZ198" i="14"/>
  <c r="AZ190" i="14"/>
  <c r="AZ182" i="14"/>
  <c r="AZ174" i="14"/>
  <c r="AZ166" i="14"/>
  <c r="AZ158" i="14"/>
  <c r="AZ150" i="14"/>
  <c r="AZ142" i="14"/>
  <c r="AZ134" i="14"/>
  <c r="AZ126" i="14"/>
  <c r="AZ118" i="14"/>
  <c r="AZ110" i="14"/>
  <c r="AZ102" i="14"/>
  <c r="AZ94" i="14"/>
  <c r="AZ86" i="14"/>
  <c r="AZ78" i="14"/>
  <c r="AZ70" i="14"/>
  <c r="AZ62" i="14"/>
  <c r="AZ46" i="14"/>
  <c r="AZ38" i="14"/>
  <c r="AZ30" i="14"/>
  <c r="AX402" i="14"/>
  <c r="AX394" i="14"/>
  <c r="AX386" i="14"/>
  <c r="AX378" i="14"/>
  <c r="AX370" i="14"/>
  <c r="AX362" i="14"/>
  <c r="AX354" i="14"/>
  <c r="AX346" i="14"/>
  <c r="AX338" i="14"/>
  <c r="AX330" i="14"/>
  <c r="AX322" i="14"/>
  <c r="AX314" i="14"/>
  <c r="AX306" i="14"/>
  <c r="AX298" i="14"/>
  <c r="AX290" i="14"/>
  <c r="AX282" i="14"/>
  <c r="AX274" i="14"/>
  <c r="AX266" i="14"/>
  <c r="AX258" i="14"/>
  <c r="AX250" i="14"/>
  <c r="AX242" i="14"/>
  <c r="AX234" i="14"/>
  <c r="AX226" i="14"/>
  <c r="AX218" i="14"/>
  <c r="AX210" i="14"/>
  <c r="AX202" i="14"/>
  <c r="AX194" i="14"/>
  <c r="AX186" i="14"/>
  <c r="AX178" i="14"/>
  <c r="AX170" i="14"/>
  <c r="AX162" i="14"/>
  <c r="AX154" i="14"/>
  <c r="AX146" i="14"/>
  <c r="AX138" i="14"/>
  <c r="AX130" i="14"/>
  <c r="AX122" i="14"/>
  <c r="AX114" i="14"/>
  <c r="AX106" i="14"/>
  <c r="AX98" i="14"/>
  <c r="AX90" i="14"/>
  <c r="AX82" i="14"/>
  <c r="AX74" i="14"/>
  <c r="AX66" i="14"/>
  <c r="AX58" i="14"/>
  <c r="AX50" i="14"/>
  <c r="AX42" i="14"/>
  <c r="AX34" i="14"/>
  <c r="AX26" i="14"/>
  <c r="AX18" i="14"/>
  <c r="AX10" i="14"/>
  <c r="BF402" i="14"/>
  <c r="BF394" i="14"/>
  <c r="BF386" i="14"/>
  <c r="BF378" i="14"/>
  <c r="BF370" i="14"/>
  <c r="BF362" i="14"/>
  <c r="BF354" i="14"/>
  <c r="BF346" i="14"/>
  <c r="BF338" i="14"/>
  <c r="BF330" i="14"/>
  <c r="BF322" i="14"/>
  <c r="BF314" i="14"/>
  <c r="BF306" i="14"/>
  <c r="BF298" i="14"/>
  <c r="BF290" i="14"/>
  <c r="BF282" i="14"/>
  <c r="BF274" i="14"/>
  <c r="BF266" i="14"/>
  <c r="BF258" i="14"/>
  <c r="BF250" i="14"/>
  <c r="BF242" i="14"/>
  <c r="BF234" i="14"/>
  <c r="BF226" i="14"/>
  <c r="BF218" i="14"/>
  <c r="BF210" i="14"/>
  <c r="BF202" i="14"/>
  <c r="BF194" i="14"/>
  <c r="BF186" i="14"/>
  <c r="BF178" i="14"/>
  <c r="BF170" i="14"/>
  <c r="BF162" i="14"/>
  <c r="BF154" i="14"/>
  <c r="BF146" i="14"/>
  <c r="BF138" i="14"/>
  <c r="BF130" i="14"/>
  <c r="BF122" i="14"/>
  <c r="BF114" i="14"/>
  <c r="BF106" i="14"/>
  <c r="BF98" i="14"/>
  <c r="BF90" i="14"/>
  <c r="BF82" i="14"/>
  <c r="BF74" i="14"/>
  <c r="BF66" i="14"/>
  <c r="BF58" i="14"/>
  <c r="BF50" i="14"/>
  <c r="BF42" i="14"/>
  <c r="BF34" i="14"/>
  <c r="BF26" i="14"/>
  <c r="BF18" i="14"/>
  <c r="BF10" i="14"/>
  <c r="AZ202" i="14"/>
  <c r="AZ194" i="14"/>
  <c r="AZ186" i="14"/>
  <c r="AZ178" i="14"/>
  <c r="AZ170" i="14"/>
  <c r="AZ162" i="14"/>
  <c r="AZ154" i="14"/>
  <c r="AZ146" i="14"/>
  <c r="AZ138" i="14"/>
  <c r="AZ130" i="14"/>
  <c r="AZ122" i="14"/>
  <c r="AZ114" i="14"/>
  <c r="AZ106" i="14"/>
  <c r="AZ98" i="14"/>
  <c r="AZ90" i="14"/>
  <c r="AZ82" i="14"/>
  <c r="AZ74" i="14"/>
  <c r="AZ66" i="14"/>
  <c r="AZ58" i="14"/>
  <c r="AZ50" i="14"/>
  <c r="AZ42" i="14"/>
  <c r="AZ34" i="14"/>
  <c r="AZ26" i="14"/>
  <c r="AZ18" i="14"/>
  <c r="AZ10" i="14"/>
  <c r="AV414" i="14"/>
  <c r="D9" i="26" s="1"/>
  <c r="P11" i="19"/>
  <c r="J417" i="14"/>
  <c r="Q417" i="14"/>
  <c r="F417" i="14"/>
  <c r="AK419" i="14"/>
  <c r="AK415" i="14"/>
  <c r="AK417" i="14"/>
  <c r="AK414" i="14"/>
  <c r="AK416" i="14"/>
  <c r="AM417" i="14"/>
  <c r="AM419" i="14"/>
  <c r="AM415" i="14"/>
  <c r="AM414" i="14"/>
  <c r="AM416" i="14"/>
  <c r="J68" i="19"/>
  <c r="N26" i="19" s="1"/>
  <c r="N25" i="19"/>
  <c r="R72" i="18"/>
  <c r="B70" i="19" s="1"/>
  <c r="Q70" i="19" s="1"/>
  <c r="B69" i="19"/>
  <c r="Q69" i="19" s="1"/>
  <c r="D69" i="19"/>
  <c r="G69" i="19"/>
  <c r="F69" i="19"/>
  <c r="E69" i="19"/>
  <c r="BC372" i="14"/>
  <c r="AI372" i="14"/>
  <c r="BC308" i="14"/>
  <c r="AI308" i="14"/>
  <c r="C414" i="14"/>
  <c r="C419" i="14"/>
  <c r="C415" i="14"/>
  <c r="BC2" i="14"/>
  <c r="AI2" i="14"/>
  <c r="BC376" i="14"/>
  <c r="AI376" i="14"/>
  <c r="BC344" i="14"/>
  <c r="AI344" i="14"/>
  <c r="BC312" i="14"/>
  <c r="AI312" i="14"/>
  <c r="BC280" i="14"/>
  <c r="AI280" i="14"/>
  <c r="BC256" i="14"/>
  <c r="AI256" i="14"/>
  <c r="BC232" i="14"/>
  <c r="AI232" i="14"/>
  <c r="BC200" i="14"/>
  <c r="AI200" i="14"/>
  <c r="BC168" i="14"/>
  <c r="AI168" i="14"/>
  <c r="BC136" i="14"/>
  <c r="AI136" i="14"/>
  <c r="BC104" i="14"/>
  <c r="AI104" i="14"/>
  <c r="BC72" i="14"/>
  <c r="AI72" i="14"/>
  <c r="BC32" i="14"/>
  <c r="AI32" i="14"/>
  <c r="BC24" i="14"/>
  <c r="AI24" i="14"/>
  <c r="D417" i="14"/>
  <c r="G415" i="14"/>
  <c r="G419" i="14"/>
  <c r="G414" i="14"/>
  <c r="D21" i="26" s="1"/>
  <c r="H417" i="14"/>
  <c r="K419" i="14"/>
  <c r="K414" i="14"/>
  <c r="K415" i="14"/>
  <c r="K417" i="14"/>
  <c r="BE402" i="14"/>
  <c r="AW402" i="14"/>
  <c r="BE394" i="14"/>
  <c r="AW394" i="14"/>
  <c r="BE386" i="14"/>
  <c r="AW386" i="14"/>
  <c r="BE378" i="14"/>
  <c r="AW378" i="14"/>
  <c r="BE370" i="14"/>
  <c r="AW370" i="14"/>
  <c r="BE362" i="14"/>
  <c r="AW362" i="14"/>
  <c r="BE354" i="14"/>
  <c r="AW354" i="14"/>
  <c r="AW346" i="14"/>
  <c r="BE346" i="14"/>
  <c r="BE338" i="14"/>
  <c r="AW338" i="14"/>
  <c r="BE330" i="14"/>
  <c r="AW330" i="14"/>
  <c r="BE322" i="14"/>
  <c r="AW322" i="14"/>
  <c r="BE314" i="14"/>
  <c r="AW314" i="14"/>
  <c r="BE306" i="14"/>
  <c r="AW306" i="14"/>
  <c r="BE298" i="14"/>
  <c r="AW298" i="14"/>
  <c r="BE290" i="14"/>
  <c r="AW290" i="14"/>
  <c r="AW282" i="14"/>
  <c r="BE282" i="14"/>
  <c r="BE274" i="14"/>
  <c r="AW274" i="14"/>
  <c r="BE266" i="14"/>
  <c r="AW266" i="14"/>
  <c r="BE258" i="14"/>
  <c r="AW258" i="14"/>
  <c r="BE250" i="14"/>
  <c r="AW250" i="14"/>
  <c r="BE242" i="14"/>
  <c r="AW242" i="14"/>
  <c r="BE234" i="14"/>
  <c r="AW234" i="14"/>
  <c r="BE226" i="14"/>
  <c r="AW226" i="14"/>
  <c r="BE218" i="14"/>
  <c r="AW218" i="14"/>
  <c r="BE210" i="14"/>
  <c r="AW210" i="14"/>
  <c r="BE202" i="14"/>
  <c r="AW202" i="14"/>
  <c r="BE194" i="14"/>
  <c r="AW194" i="14"/>
  <c r="BE186" i="14"/>
  <c r="AW186" i="14"/>
  <c r="BE178" i="14"/>
  <c r="AW178" i="14"/>
  <c r="BE170" i="14"/>
  <c r="AW170" i="14"/>
  <c r="BE162" i="14"/>
  <c r="AW162" i="14"/>
  <c r="AW154" i="14"/>
  <c r="BE154" i="14"/>
  <c r="BE146" i="14"/>
  <c r="AW146" i="14"/>
  <c r="BE138" i="14"/>
  <c r="AW138" i="14"/>
  <c r="BE130" i="14"/>
  <c r="AW130" i="14"/>
  <c r="BE122" i="14"/>
  <c r="AW122" i="14"/>
  <c r="BE114" i="14"/>
  <c r="AW114" i="14"/>
  <c r="BE106" i="14"/>
  <c r="AW106" i="14"/>
  <c r="BE98" i="14"/>
  <c r="AW98" i="14"/>
  <c r="BE90" i="14"/>
  <c r="AW90" i="14"/>
  <c r="BE82" i="14"/>
  <c r="AW82" i="14"/>
  <c r="BC348" i="14"/>
  <c r="AI348" i="14"/>
  <c r="BC284" i="14"/>
  <c r="AI284" i="14"/>
  <c r="BC392" i="14"/>
  <c r="AI392" i="14"/>
  <c r="BC360" i="14"/>
  <c r="AI360" i="14"/>
  <c r="BC328" i="14"/>
  <c r="AI328" i="14"/>
  <c r="BC288" i="14"/>
  <c r="AI288" i="14"/>
  <c r="BC248" i="14"/>
  <c r="AI248" i="14"/>
  <c r="BC216" i="14"/>
  <c r="AI216" i="14"/>
  <c r="BC184" i="14"/>
  <c r="AI184" i="14"/>
  <c r="BC152" i="14"/>
  <c r="AI152" i="14"/>
  <c r="BC120" i="14"/>
  <c r="AI120" i="14"/>
  <c r="BC88" i="14"/>
  <c r="AI88" i="14"/>
  <c r="BC56" i="14"/>
  <c r="AI56" i="14"/>
  <c r="BC16" i="14"/>
  <c r="AI16" i="14"/>
  <c r="BC407" i="14"/>
  <c r="AI407" i="14"/>
  <c r="BC391" i="14"/>
  <c r="AI391" i="14"/>
  <c r="BC367" i="14"/>
  <c r="AI367" i="14"/>
  <c r="BC351" i="14"/>
  <c r="AI351" i="14"/>
  <c r="BC335" i="14"/>
  <c r="AI335" i="14"/>
  <c r="BC319" i="14"/>
  <c r="AI319" i="14"/>
  <c r="BC303" i="14"/>
  <c r="AI303" i="14"/>
  <c r="BC287" i="14"/>
  <c r="AI287" i="14"/>
  <c r="BC271" i="14"/>
  <c r="AI271" i="14"/>
  <c r="BC255" i="14"/>
  <c r="AI255" i="14"/>
  <c r="BC239" i="14"/>
  <c r="AI239" i="14"/>
  <c r="BC223" i="14"/>
  <c r="AI223" i="14"/>
  <c r="BC207" i="14"/>
  <c r="AI207" i="14"/>
  <c r="BC191" i="14"/>
  <c r="AI191" i="14"/>
  <c r="BC183" i="14"/>
  <c r="AI183" i="14"/>
  <c r="BC175" i="14"/>
  <c r="AI175" i="14"/>
  <c r="BC167" i="14"/>
  <c r="AI167" i="14"/>
  <c r="BC159" i="14"/>
  <c r="AI159" i="14"/>
  <c r="BC151" i="14"/>
  <c r="AI151" i="14"/>
  <c r="BC143" i="14"/>
  <c r="AI143" i="14"/>
  <c r="BC135" i="14"/>
  <c r="AI135" i="14"/>
  <c r="BC127" i="14"/>
  <c r="AI127" i="14"/>
  <c r="BC119" i="14"/>
  <c r="AI119" i="14"/>
  <c r="BC111" i="14"/>
  <c r="AI111" i="14"/>
  <c r="BC103" i="14"/>
  <c r="AI103" i="14"/>
  <c r="BC95" i="14"/>
  <c r="AI95" i="14"/>
  <c r="BC87" i="14"/>
  <c r="AI87" i="14"/>
  <c r="BC79" i="14"/>
  <c r="AI79" i="14"/>
  <c r="BC71" i="14"/>
  <c r="AI71" i="14"/>
  <c r="BC63" i="14"/>
  <c r="AI63" i="14"/>
  <c r="BC55" i="14"/>
  <c r="AI55" i="14"/>
  <c r="BC47" i="14"/>
  <c r="AI47" i="14"/>
  <c r="BC39" i="14"/>
  <c r="AI39" i="14"/>
  <c r="BC31" i="14"/>
  <c r="AI31" i="14"/>
  <c r="C416" i="14"/>
  <c r="BC23" i="14"/>
  <c r="AI23" i="14"/>
  <c r="BC15" i="14"/>
  <c r="AI15" i="14"/>
  <c r="BC7" i="14"/>
  <c r="AI7" i="14"/>
  <c r="G416" i="14"/>
  <c r="BE401" i="14"/>
  <c r="AW401" i="14"/>
  <c r="BE393" i="14"/>
  <c r="AW393" i="14"/>
  <c r="BE385" i="14"/>
  <c r="AW385" i="14"/>
  <c r="BE377" i="14"/>
  <c r="AW377" i="14"/>
  <c r="BE369" i="14"/>
  <c r="AW369" i="14"/>
  <c r="BE361" i="14"/>
  <c r="AW361" i="14"/>
  <c r="BE353" i="14"/>
  <c r="AW353" i="14"/>
  <c r="BE345" i="14"/>
  <c r="AW345" i="14"/>
  <c r="BE337" i="14"/>
  <c r="AW337" i="14"/>
  <c r="BE329" i="14"/>
  <c r="AW329" i="14"/>
  <c r="BE321" i="14"/>
  <c r="AW321" i="14"/>
  <c r="BE313" i="14"/>
  <c r="AW313" i="14"/>
  <c r="BE305" i="14"/>
  <c r="AW305" i="14"/>
  <c r="BE297" i="14"/>
  <c r="AW297" i="14"/>
  <c r="BE289" i="14"/>
  <c r="AW289" i="14"/>
  <c r="BE281" i="14"/>
  <c r="AW281" i="14"/>
  <c r="BE273" i="14"/>
  <c r="AW273" i="14"/>
  <c r="BE265" i="14"/>
  <c r="AW265" i="14"/>
  <c r="BE257" i="14"/>
  <c r="AW257" i="14"/>
  <c r="BE249" i="14"/>
  <c r="AW249" i="14"/>
  <c r="BE241" i="14"/>
  <c r="AW241" i="14"/>
  <c r="BE233" i="14"/>
  <c r="AW233" i="14"/>
  <c r="BC404" i="14"/>
  <c r="AI404" i="14"/>
  <c r="BC332" i="14"/>
  <c r="AI332" i="14"/>
  <c r="BC260" i="14"/>
  <c r="AI260" i="14"/>
  <c r="BC384" i="14"/>
  <c r="AI384" i="14"/>
  <c r="BC352" i="14"/>
  <c r="AI352" i="14"/>
  <c r="BC320" i="14"/>
  <c r="AI320" i="14"/>
  <c r="BC296" i="14"/>
  <c r="AI296" i="14"/>
  <c r="BC264" i="14"/>
  <c r="AI264" i="14"/>
  <c r="BC224" i="14"/>
  <c r="AI224" i="14"/>
  <c r="BC192" i="14"/>
  <c r="AI192" i="14"/>
  <c r="BC160" i="14"/>
  <c r="AI160" i="14"/>
  <c r="BC128" i="14"/>
  <c r="AI128" i="14"/>
  <c r="BC96" i="14"/>
  <c r="AI96" i="14"/>
  <c r="BC64" i="14"/>
  <c r="AI64" i="14"/>
  <c r="BC40" i="14"/>
  <c r="AI40" i="14"/>
  <c r="BC8" i="14"/>
  <c r="AI8" i="14"/>
  <c r="BC399" i="14"/>
  <c r="AI399" i="14"/>
  <c r="BC383" i="14"/>
  <c r="AI383" i="14"/>
  <c r="BC375" i="14"/>
  <c r="AI375" i="14"/>
  <c r="BC359" i="14"/>
  <c r="AI359" i="14"/>
  <c r="BC343" i="14"/>
  <c r="AI343" i="14"/>
  <c r="BC327" i="14"/>
  <c r="AI327" i="14"/>
  <c r="BC311" i="14"/>
  <c r="AI311" i="14"/>
  <c r="BC295" i="14"/>
  <c r="AI295" i="14"/>
  <c r="BC279" i="14"/>
  <c r="AI279" i="14"/>
  <c r="BC263" i="14"/>
  <c r="AI263" i="14"/>
  <c r="BC247" i="14"/>
  <c r="AI247" i="14"/>
  <c r="BC231" i="14"/>
  <c r="AI231" i="14"/>
  <c r="BC215" i="14"/>
  <c r="AI215" i="14"/>
  <c r="BC199" i="14"/>
  <c r="AI199" i="14"/>
  <c r="BC406" i="14"/>
  <c r="AI406" i="14"/>
  <c r="BC398" i="14"/>
  <c r="AI398" i="14"/>
  <c r="BC390" i="14"/>
  <c r="AI390" i="14"/>
  <c r="BC382" i="14"/>
  <c r="AI382" i="14"/>
  <c r="BC374" i="14"/>
  <c r="AI374" i="14"/>
  <c r="BC366" i="14"/>
  <c r="AI366" i="14"/>
  <c r="BC358" i="14"/>
  <c r="AI358" i="14"/>
  <c r="BC350" i="14"/>
  <c r="AI350" i="14"/>
  <c r="BC342" i="14"/>
  <c r="AI342" i="14"/>
  <c r="BC334" i="14"/>
  <c r="AI334" i="14"/>
  <c r="BC326" i="14"/>
  <c r="AI326" i="14"/>
  <c r="BC318" i="14"/>
  <c r="AI318" i="14"/>
  <c r="BC310" i="14"/>
  <c r="AI310" i="14"/>
  <c r="BC302" i="14"/>
  <c r="AI302" i="14"/>
  <c r="BC294" i="14"/>
  <c r="AI294" i="14"/>
  <c r="BC286" i="14"/>
  <c r="AI286" i="14"/>
  <c r="BC278" i="14"/>
  <c r="AI278" i="14"/>
  <c r="BC270" i="14"/>
  <c r="AI270" i="14"/>
  <c r="BC262" i="14"/>
  <c r="AI262" i="14"/>
  <c r="BC254" i="14"/>
  <c r="AI254" i="14"/>
  <c r="BC246" i="14"/>
  <c r="AI246" i="14"/>
  <c r="BC238" i="14"/>
  <c r="AI238" i="14"/>
  <c r="BC230" i="14"/>
  <c r="AI230" i="14"/>
  <c r="BC222" i="14"/>
  <c r="AI222" i="14"/>
  <c r="BC214" i="14"/>
  <c r="AI214" i="14"/>
  <c r="BC206" i="14"/>
  <c r="AI206" i="14"/>
  <c r="BC198" i="14"/>
  <c r="AI198" i="14"/>
  <c r="BC190" i="14"/>
  <c r="AI190" i="14"/>
  <c r="BC182" i="14"/>
  <c r="AI182" i="14"/>
  <c r="BC174" i="14"/>
  <c r="AI174" i="14"/>
  <c r="BC166" i="14"/>
  <c r="AI166" i="14"/>
  <c r="BC158" i="14"/>
  <c r="AI158" i="14"/>
  <c r="BC150" i="14"/>
  <c r="AI150" i="14"/>
  <c r="BC142" i="14"/>
  <c r="AI142" i="14"/>
  <c r="BC134" i="14"/>
  <c r="AI134" i="14"/>
  <c r="BC126" i="14"/>
  <c r="AI126" i="14"/>
  <c r="BC118" i="14"/>
  <c r="AI118" i="14"/>
  <c r="BC110" i="14"/>
  <c r="AI110" i="14"/>
  <c r="BC102" i="14"/>
  <c r="AI102" i="14"/>
  <c r="BC94" i="14"/>
  <c r="AI94" i="14"/>
  <c r="BC86" i="14"/>
  <c r="AI86" i="14"/>
  <c r="BC78" i="14"/>
  <c r="AI78" i="14"/>
  <c r="BC70" i="14"/>
  <c r="AI70" i="14"/>
  <c r="BC62" i="14"/>
  <c r="AI62" i="14"/>
  <c r="C417" i="14"/>
  <c r="BC54" i="14"/>
  <c r="AI54" i="14"/>
  <c r="BC46" i="14"/>
  <c r="AI46" i="14"/>
  <c r="BC38" i="14"/>
  <c r="AI38" i="14"/>
  <c r="BC30" i="14"/>
  <c r="AI30" i="14"/>
  <c r="BC22" i="14"/>
  <c r="AI22" i="14"/>
  <c r="BC14" i="14"/>
  <c r="AI14" i="14"/>
  <c r="BC6" i="14"/>
  <c r="AI6" i="14"/>
  <c r="F414" i="14"/>
  <c r="F415" i="14"/>
  <c r="F419" i="14"/>
  <c r="G417" i="14"/>
  <c r="J414" i="14"/>
  <c r="J415" i="14"/>
  <c r="J419" i="14"/>
  <c r="M419" i="14"/>
  <c r="M415" i="14"/>
  <c r="M414" i="14"/>
  <c r="BE2" i="14"/>
  <c r="AW2" i="14"/>
  <c r="BE400" i="14"/>
  <c r="AW400" i="14"/>
  <c r="BE392" i="14"/>
  <c r="AW392" i="14"/>
  <c r="BE384" i="14"/>
  <c r="AW384" i="14"/>
  <c r="BE376" i="14"/>
  <c r="AW376" i="14"/>
  <c r="BE368" i="14"/>
  <c r="AW368" i="14"/>
  <c r="BE360" i="14"/>
  <c r="AW360" i="14"/>
  <c r="BE352" i="14"/>
  <c r="AW352" i="14"/>
  <c r="BE344" i="14"/>
  <c r="AW344" i="14"/>
  <c r="BE336" i="14"/>
  <c r="AW336" i="14"/>
  <c r="BE328" i="14"/>
  <c r="AW328" i="14"/>
  <c r="BE320" i="14"/>
  <c r="AW320" i="14"/>
  <c r="BE312" i="14"/>
  <c r="AW312" i="14"/>
  <c r="BE304" i="14"/>
  <c r="AW304" i="14"/>
  <c r="BE296" i="14"/>
  <c r="AW296" i="14"/>
  <c r="BE288" i="14"/>
  <c r="AW288" i="14"/>
  <c r="BE280" i="14"/>
  <c r="AW280" i="14"/>
  <c r="BE272" i="14"/>
  <c r="AW272" i="14"/>
  <c r="BE264" i="14"/>
  <c r="AW264" i="14"/>
  <c r="BE256" i="14"/>
  <c r="AW256" i="14"/>
  <c r="BE248" i="14"/>
  <c r="AW248" i="14"/>
  <c r="BE240" i="14"/>
  <c r="AW240" i="14"/>
  <c r="BE232" i="14"/>
  <c r="AW232" i="14"/>
  <c r="BE224" i="14"/>
  <c r="AW224" i="14"/>
  <c r="BC364" i="14"/>
  <c r="AI364" i="14"/>
  <c r="BC300" i="14"/>
  <c r="AI300" i="14"/>
  <c r="BC400" i="14"/>
  <c r="AI400" i="14"/>
  <c r="BC368" i="14"/>
  <c r="AI368" i="14"/>
  <c r="BC336" i="14"/>
  <c r="AI336" i="14"/>
  <c r="BC304" i="14"/>
  <c r="AI304" i="14"/>
  <c r="BC272" i="14"/>
  <c r="AI272" i="14"/>
  <c r="BC240" i="14"/>
  <c r="AI240" i="14"/>
  <c r="BC208" i="14"/>
  <c r="AI208" i="14"/>
  <c r="BC176" i="14"/>
  <c r="AI176" i="14"/>
  <c r="BC144" i="14"/>
  <c r="AI144" i="14"/>
  <c r="BC112" i="14"/>
  <c r="AI112" i="14"/>
  <c r="BC80" i="14"/>
  <c r="AI80" i="14"/>
  <c r="BC48" i="14"/>
  <c r="AI48" i="14"/>
  <c r="BC405" i="14"/>
  <c r="AI405" i="14"/>
  <c r="BC397" i="14"/>
  <c r="AI397" i="14"/>
  <c r="BC389" i="14"/>
  <c r="AI389" i="14"/>
  <c r="BC381" i="14"/>
  <c r="AI381" i="14"/>
  <c r="BC373" i="14"/>
  <c r="AI373" i="14"/>
  <c r="BC365" i="14"/>
  <c r="AI365" i="14"/>
  <c r="BC357" i="14"/>
  <c r="AI357" i="14"/>
  <c r="BC349" i="14"/>
  <c r="AI349" i="14"/>
  <c r="BC341" i="14"/>
  <c r="AI341" i="14"/>
  <c r="BC333" i="14"/>
  <c r="AI333" i="14"/>
  <c r="BC325" i="14"/>
  <c r="AI325" i="14"/>
  <c r="BC317" i="14"/>
  <c r="AI317" i="14"/>
  <c r="BC309" i="14"/>
  <c r="AI309" i="14"/>
  <c r="BC301" i="14"/>
  <c r="AI301" i="14"/>
  <c r="BC293" i="14"/>
  <c r="AI293" i="14"/>
  <c r="BC285" i="14"/>
  <c r="AI285" i="14"/>
  <c r="BC277" i="14"/>
  <c r="AI277" i="14"/>
  <c r="BC269" i="14"/>
  <c r="AI269" i="14"/>
  <c r="BC261" i="14"/>
  <c r="AI261" i="14"/>
  <c r="BC253" i="14"/>
  <c r="AI253" i="14"/>
  <c r="BC245" i="14"/>
  <c r="AI245" i="14"/>
  <c r="BC237" i="14"/>
  <c r="AI237" i="14"/>
  <c r="BC229" i="14"/>
  <c r="AI229" i="14"/>
  <c r="BC221" i="14"/>
  <c r="AI221" i="14"/>
  <c r="BC213" i="14"/>
  <c r="AI213" i="14"/>
  <c r="BC205" i="14"/>
  <c r="AI205" i="14"/>
  <c r="BC197" i="14"/>
  <c r="AI197" i="14"/>
  <c r="BC189" i="14"/>
  <c r="AI189" i="14"/>
  <c r="BC181" i="14"/>
  <c r="AI181" i="14"/>
  <c r="BC173" i="14"/>
  <c r="AI173" i="14"/>
  <c r="BC165" i="14"/>
  <c r="AI165" i="14"/>
  <c r="BC157" i="14"/>
  <c r="AI157" i="14"/>
  <c r="BC149" i="14"/>
  <c r="AI149" i="14"/>
  <c r="BC141" i="14"/>
  <c r="AI141" i="14"/>
  <c r="BC133" i="14"/>
  <c r="AI133" i="14"/>
  <c r="BC125" i="14"/>
  <c r="AI125" i="14"/>
  <c r="BC117" i="14"/>
  <c r="AI117" i="14"/>
  <c r="BC109" i="14"/>
  <c r="AI109" i="14"/>
  <c r="BC101" i="14"/>
  <c r="AI101" i="14"/>
  <c r="BC93" i="14"/>
  <c r="AI93" i="14"/>
  <c r="BC85" i="14"/>
  <c r="AI85" i="14"/>
  <c r="BC77" i="14"/>
  <c r="AI77" i="14"/>
  <c r="BC69" i="14"/>
  <c r="AI69" i="14"/>
  <c r="BC61" i="14"/>
  <c r="AI61" i="14"/>
  <c r="BC53" i="14"/>
  <c r="AI53" i="14"/>
  <c r="BC45" i="14"/>
  <c r="AI45" i="14"/>
  <c r="BC37" i="14"/>
  <c r="AI37" i="14"/>
  <c r="BC29" i="14"/>
  <c r="AI29" i="14"/>
  <c r="BC21" i="14"/>
  <c r="AI21" i="14"/>
  <c r="BC13" i="14"/>
  <c r="AI13" i="14"/>
  <c r="BC5" i="14"/>
  <c r="AI5" i="14"/>
  <c r="F416" i="14"/>
  <c r="J416" i="14"/>
  <c r="BE407" i="14"/>
  <c r="AW407" i="14"/>
  <c r="BE399" i="14"/>
  <c r="AW399" i="14"/>
  <c r="BE391" i="14"/>
  <c r="AW391" i="14"/>
  <c r="BE383" i="14"/>
  <c r="AW383" i="14"/>
  <c r="BE375" i="14"/>
  <c r="AW375" i="14"/>
  <c r="BE367" i="14"/>
  <c r="AW367" i="14"/>
  <c r="BE359" i="14"/>
  <c r="AW359" i="14"/>
  <c r="BE351" i="14"/>
  <c r="AW351" i="14"/>
  <c r="BE343" i="14"/>
  <c r="AW343" i="14"/>
  <c r="BE335" i="14"/>
  <c r="AW335" i="14"/>
  <c r="BE327" i="14"/>
  <c r="AW327" i="14"/>
  <c r="BE319" i="14"/>
  <c r="AW319" i="14"/>
  <c r="BE311" i="14"/>
  <c r="AW311" i="14"/>
  <c r="BE303" i="14"/>
  <c r="AW303" i="14"/>
  <c r="BE295" i="14"/>
  <c r="AW295" i="14"/>
  <c r="BE287" i="14"/>
  <c r="AW287" i="14"/>
  <c r="BE279" i="14"/>
  <c r="AW279" i="14"/>
  <c r="BE271" i="14"/>
  <c r="AW271" i="14"/>
  <c r="BE263" i="14"/>
  <c r="AW263" i="14"/>
  <c r="BE255" i="14"/>
  <c r="AW255" i="14"/>
  <c r="BE247" i="14"/>
  <c r="AW247" i="14"/>
  <c r="BE239" i="14"/>
  <c r="AW239" i="14"/>
  <c r="BE231" i="14"/>
  <c r="AW231" i="14"/>
  <c r="BE223" i="14"/>
  <c r="AW223" i="14"/>
  <c r="BE215" i="14"/>
  <c r="AW215" i="14"/>
  <c r="BE207" i="14"/>
  <c r="AW207" i="14"/>
  <c r="BE199" i="14"/>
  <c r="AW199" i="14"/>
  <c r="BE191" i="14"/>
  <c r="AW191" i="14"/>
  <c r="BE183" i="14"/>
  <c r="AW183" i="14"/>
  <c r="BE175" i="14"/>
  <c r="AW175" i="14"/>
  <c r="BE167" i="14"/>
  <c r="AW167" i="14"/>
  <c r="BE159" i="14"/>
  <c r="AW159" i="14"/>
  <c r="BE151" i="14"/>
  <c r="AW151" i="14"/>
  <c r="BE143" i="14"/>
  <c r="AW143" i="14"/>
  <c r="BE135" i="14"/>
  <c r="AW135" i="14"/>
  <c r="BE127" i="14"/>
  <c r="AW127" i="14"/>
  <c r="BE119" i="14"/>
  <c r="AW119" i="14"/>
  <c r="BE111" i="14"/>
  <c r="AW111" i="14"/>
  <c r="BE103" i="14"/>
  <c r="AW103" i="14"/>
  <c r="BE95" i="14"/>
  <c r="AW95" i="14"/>
  <c r="BE87" i="14"/>
  <c r="AW87" i="14"/>
  <c r="BE79" i="14"/>
  <c r="AW79" i="14"/>
  <c r="BE71" i="14"/>
  <c r="AW71" i="14"/>
  <c r="BE63" i="14"/>
  <c r="AW63" i="14"/>
  <c r="BE55" i="14"/>
  <c r="AW55" i="14"/>
  <c r="BE47" i="14"/>
  <c r="AW47" i="14"/>
  <c r="BC356" i="14"/>
  <c r="AI356" i="14"/>
  <c r="BC292" i="14"/>
  <c r="AI292" i="14"/>
  <c r="BC244" i="14"/>
  <c r="AI244" i="14"/>
  <c r="BC212" i="14"/>
  <c r="AI212" i="14"/>
  <c r="BC180" i="14"/>
  <c r="AI180" i="14"/>
  <c r="BC156" i="14"/>
  <c r="AI156" i="14"/>
  <c r="BC132" i="14"/>
  <c r="AI132" i="14"/>
  <c r="BC108" i="14"/>
  <c r="AI108" i="14"/>
  <c r="BC84" i="14"/>
  <c r="AI84" i="14"/>
  <c r="BC60" i="14"/>
  <c r="AI60" i="14"/>
  <c r="BC28" i="14"/>
  <c r="AI28" i="14"/>
  <c r="I415" i="14"/>
  <c r="I419" i="14"/>
  <c r="I414" i="14"/>
  <c r="D4" i="26" s="1"/>
  <c r="BF2" i="14"/>
  <c r="L415" i="14"/>
  <c r="L419" i="14"/>
  <c r="L414" i="14"/>
  <c r="D6" i="26" s="1"/>
  <c r="AZ2" i="14"/>
  <c r="BE406" i="14"/>
  <c r="AW406" i="14"/>
  <c r="BE398" i="14"/>
  <c r="AW398" i="14"/>
  <c r="BE390" i="14"/>
  <c r="AW390" i="14"/>
  <c r="BE382" i="14"/>
  <c r="AW382" i="14"/>
  <c r="BE374" i="14"/>
  <c r="AW374" i="14"/>
  <c r="BE366" i="14"/>
  <c r="AW366" i="14"/>
  <c r="BE358" i="14"/>
  <c r="AW358" i="14"/>
  <c r="BE350" i="14"/>
  <c r="AW350" i="14"/>
  <c r="BE342" i="14"/>
  <c r="AW342" i="14"/>
  <c r="BE334" i="14"/>
  <c r="AW334" i="14"/>
  <c r="BE326" i="14"/>
  <c r="AW326" i="14"/>
  <c r="BE318" i="14"/>
  <c r="AW318" i="14"/>
  <c r="BE310" i="14"/>
  <c r="AW310" i="14"/>
  <c r="BE302" i="14"/>
  <c r="AW302" i="14"/>
  <c r="BE294" i="14"/>
  <c r="AW294" i="14"/>
  <c r="BE286" i="14"/>
  <c r="AW286" i="14"/>
  <c r="BE278" i="14"/>
  <c r="AW278" i="14"/>
  <c r="BE270" i="14"/>
  <c r="AW270" i="14"/>
  <c r="BE262" i="14"/>
  <c r="AW262" i="14"/>
  <c r="BE254" i="14"/>
  <c r="AW254" i="14"/>
  <c r="BE246" i="14"/>
  <c r="AW246" i="14"/>
  <c r="BE238" i="14"/>
  <c r="AW238" i="14"/>
  <c r="BE230" i="14"/>
  <c r="AW230" i="14"/>
  <c r="BE222" i="14"/>
  <c r="AW222" i="14"/>
  <c r="BE214" i="14"/>
  <c r="AW214" i="14"/>
  <c r="BE206" i="14"/>
  <c r="AW206" i="14"/>
  <c r="BE198" i="14"/>
  <c r="AW198" i="14"/>
  <c r="BE190" i="14"/>
  <c r="AW190" i="14"/>
  <c r="BE182" i="14"/>
  <c r="AW182" i="14"/>
  <c r="BE174" i="14"/>
  <c r="AW174" i="14"/>
  <c r="BE166" i="14"/>
  <c r="AW166" i="14"/>
  <c r="BE158" i="14"/>
  <c r="AW158" i="14"/>
  <c r="BE150" i="14"/>
  <c r="AW150" i="14"/>
  <c r="BE142" i="14"/>
  <c r="AW142" i="14"/>
  <c r="BE134" i="14"/>
  <c r="AW134" i="14"/>
  <c r="BE126" i="14"/>
  <c r="AW126" i="14"/>
  <c r="BE118" i="14"/>
  <c r="AW118" i="14"/>
  <c r="BE110" i="14"/>
  <c r="AW110" i="14"/>
  <c r="BE102" i="14"/>
  <c r="AW102" i="14"/>
  <c r="BE94" i="14"/>
  <c r="AW94" i="14"/>
  <c r="BE86" i="14"/>
  <c r="AW86" i="14"/>
  <c r="BE78" i="14"/>
  <c r="AW78" i="14"/>
  <c r="BE70" i="14"/>
  <c r="AW70" i="14"/>
  <c r="BE62" i="14"/>
  <c r="AW62" i="14"/>
  <c r="M417" i="14"/>
  <c r="BE54" i="14"/>
  <c r="AW54" i="14"/>
  <c r="BE46" i="14"/>
  <c r="AW46" i="14"/>
  <c r="BE38" i="14"/>
  <c r="AW38" i="14"/>
  <c r="BE30" i="14"/>
  <c r="AW30" i="14"/>
  <c r="BE22" i="14"/>
  <c r="AW22" i="14"/>
  <c r="BE14" i="14"/>
  <c r="AW14" i="14"/>
  <c r="BE6" i="14"/>
  <c r="AW6" i="14"/>
  <c r="BC396" i="14"/>
  <c r="AI396" i="14"/>
  <c r="BC340" i="14"/>
  <c r="AI340" i="14"/>
  <c r="BC268" i="14"/>
  <c r="AI268" i="14"/>
  <c r="BC228" i="14"/>
  <c r="AI228" i="14"/>
  <c r="BC196" i="14"/>
  <c r="AI196" i="14"/>
  <c r="BC172" i="14"/>
  <c r="AI172" i="14"/>
  <c r="BC148" i="14"/>
  <c r="AI148" i="14"/>
  <c r="BC124" i="14"/>
  <c r="AI124" i="14"/>
  <c r="BC100" i="14"/>
  <c r="AI100" i="14"/>
  <c r="BC76" i="14"/>
  <c r="AI76" i="14"/>
  <c r="BC52" i="14"/>
  <c r="AI52" i="14"/>
  <c r="BC36" i="14"/>
  <c r="AI36" i="14"/>
  <c r="BC12" i="14"/>
  <c r="AI12" i="14"/>
  <c r="E419" i="14"/>
  <c r="E415" i="14"/>
  <c r="E414" i="14"/>
  <c r="BC403" i="14"/>
  <c r="AI403" i="14"/>
  <c r="BC395" i="14"/>
  <c r="AI395" i="14"/>
  <c r="BC387" i="14"/>
  <c r="AI387" i="14"/>
  <c r="BC379" i="14"/>
  <c r="AI379" i="14"/>
  <c r="BC371" i="14"/>
  <c r="AI371" i="14"/>
  <c r="BC363" i="14"/>
  <c r="AI363" i="14"/>
  <c r="BC355" i="14"/>
  <c r="AI355" i="14"/>
  <c r="BC347" i="14"/>
  <c r="AI347" i="14"/>
  <c r="BC339" i="14"/>
  <c r="AI339" i="14"/>
  <c r="BC331" i="14"/>
  <c r="AI331" i="14"/>
  <c r="BC323" i="14"/>
  <c r="AI323" i="14"/>
  <c r="BC315" i="14"/>
  <c r="AI315" i="14"/>
  <c r="BC307" i="14"/>
  <c r="AI307" i="14"/>
  <c r="BC299" i="14"/>
  <c r="AI299" i="14"/>
  <c r="BC291" i="14"/>
  <c r="AI291" i="14"/>
  <c r="BC283" i="14"/>
  <c r="AI283" i="14"/>
  <c r="BC275" i="14"/>
  <c r="AI275" i="14"/>
  <c r="BC267" i="14"/>
  <c r="AI267" i="14"/>
  <c r="BC259" i="14"/>
  <c r="AI259" i="14"/>
  <c r="BC251" i="14"/>
  <c r="AI251" i="14"/>
  <c r="BC243" i="14"/>
  <c r="AI243" i="14"/>
  <c r="BC235" i="14"/>
  <c r="AI235" i="14"/>
  <c r="BC227" i="14"/>
  <c r="AI227" i="14"/>
  <c r="BC219" i="14"/>
  <c r="AI219" i="14"/>
  <c r="BC211" i="14"/>
  <c r="AI211" i="14"/>
  <c r="BC203" i="14"/>
  <c r="AI203" i="14"/>
  <c r="BC195" i="14"/>
  <c r="AI195" i="14"/>
  <c r="BC187" i="14"/>
  <c r="AI187" i="14"/>
  <c r="BC179" i="14"/>
  <c r="AI179" i="14"/>
  <c r="BC171" i="14"/>
  <c r="AI171" i="14"/>
  <c r="BC163" i="14"/>
  <c r="AI163" i="14"/>
  <c r="BC155" i="14"/>
  <c r="AI155" i="14"/>
  <c r="BC147" i="14"/>
  <c r="AI147" i="14"/>
  <c r="BC139" i="14"/>
  <c r="AI139" i="14"/>
  <c r="BC131" i="14"/>
  <c r="AI131" i="14"/>
  <c r="BC123" i="14"/>
  <c r="AI123" i="14"/>
  <c r="BC115" i="14"/>
  <c r="AI115" i="14"/>
  <c r="BC107" i="14"/>
  <c r="AI107" i="14"/>
  <c r="BC99" i="14"/>
  <c r="AI99" i="14"/>
  <c r="BC91" i="14"/>
  <c r="AI91" i="14"/>
  <c r="BC83" i="14"/>
  <c r="AI83" i="14"/>
  <c r="BC75" i="14"/>
  <c r="AI75" i="14"/>
  <c r="BC67" i="14"/>
  <c r="AI67" i="14"/>
  <c r="BC59" i="14"/>
  <c r="AI59" i="14"/>
  <c r="BC51" i="14"/>
  <c r="AI51" i="14"/>
  <c r="BC43" i="14"/>
  <c r="AI43" i="14"/>
  <c r="BC35" i="14"/>
  <c r="AI35" i="14"/>
  <c r="BC27" i="14"/>
  <c r="AI27" i="14"/>
  <c r="BC19" i="14"/>
  <c r="AI19" i="14"/>
  <c r="BC11" i="14"/>
  <c r="AI11" i="14"/>
  <c r="BC3" i="14"/>
  <c r="AI3" i="14"/>
  <c r="E416" i="14"/>
  <c r="I416" i="14"/>
  <c r="BF23" i="14"/>
  <c r="L416" i="14"/>
  <c r="AZ23" i="14"/>
  <c r="BE405" i="14"/>
  <c r="AW405" i="14"/>
  <c r="BE397" i="14"/>
  <c r="AW397" i="14"/>
  <c r="BE389" i="14"/>
  <c r="AW389" i="14"/>
  <c r="BE381" i="14"/>
  <c r="AW381" i="14"/>
  <c r="BE373" i="14"/>
  <c r="AW373" i="14"/>
  <c r="BE365" i="14"/>
  <c r="AW365" i="14"/>
  <c r="BE357" i="14"/>
  <c r="AW357" i="14"/>
  <c r="BE349" i="14"/>
  <c r="AW349" i="14"/>
  <c r="BE341" i="14"/>
  <c r="AW341" i="14"/>
  <c r="BE333" i="14"/>
  <c r="AW333" i="14"/>
  <c r="BE325" i="14"/>
  <c r="AW325" i="14"/>
  <c r="BE317" i="14"/>
  <c r="AW317" i="14"/>
  <c r="BE309" i="14"/>
  <c r="AW309" i="14"/>
  <c r="BE301" i="14"/>
  <c r="AW301" i="14"/>
  <c r="BE293" i="14"/>
  <c r="AW293" i="14"/>
  <c r="BE285" i="14"/>
  <c r="AW285" i="14"/>
  <c r="BE277" i="14"/>
  <c r="AW277" i="14"/>
  <c r="BE269" i="14"/>
  <c r="AW269" i="14"/>
  <c r="BC380" i="14"/>
  <c r="AI380" i="14"/>
  <c r="BC316" i="14"/>
  <c r="AI316" i="14"/>
  <c r="BC252" i="14"/>
  <c r="AI252" i="14"/>
  <c r="BC220" i="14"/>
  <c r="AI220" i="14"/>
  <c r="BC188" i="14"/>
  <c r="AI188" i="14"/>
  <c r="BC164" i="14"/>
  <c r="AI164" i="14"/>
  <c r="BC140" i="14"/>
  <c r="AI140" i="14"/>
  <c r="BC116" i="14"/>
  <c r="AI116" i="14"/>
  <c r="BC92" i="14"/>
  <c r="AI92" i="14"/>
  <c r="BC68" i="14"/>
  <c r="AI68" i="14"/>
  <c r="BC44" i="14"/>
  <c r="AI44" i="14"/>
  <c r="BC20" i="14"/>
  <c r="AI20" i="14"/>
  <c r="BC4" i="14"/>
  <c r="AI4" i="14"/>
  <c r="BC402" i="14"/>
  <c r="AI402" i="14"/>
  <c r="BC394" i="14"/>
  <c r="AI394" i="14"/>
  <c r="BC386" i="14"/>
  <c r="AI386" i="14"/>
  <c r="BC378" i="14"/>
  <c r="AI378" i="14"/>
  <c r="BC370" i="14"/>
  <c r="AI370" i="14"/>
  <c r="BC362" i="14"/>
  <c r="AI362" i="14"/>
  <c r="BC354" i="14"/>
  <c r="AI354" i="14"/>
  <c r="BC346" i="14"/>
  <c r="AI346" i="14"/>
  <c r="BC338" i="14"/>
  <c r="AI338" i="14"/>
  <c r="BC330" i="14"/>
  <c r="AI330" i="14"/>
  <c r="BC322" i="14"/>
  <c r="AI322" i="14"/>
  <c r="BC314" i="14"/>
  <c r="AI314" i="14"/>
  <c r="BC306" i="14"/>
  <c r="AI306" i="14"/>
  <c r="BC298" i="14"/>
  <c r="AI298" i="14"/>
  <c r="BC290" i="14"/>
  <c r="AI290" i="14"/>
  <c r="BC282" i="14"/>
  <c r="AI282" i="14"/>
  <c r="BC274" i="14"/>
  <c r="AI274" i="14"/>
  <c r="BC266" i="14"/>
  <c r="AI266" i="14"/>
  <c r="BC258" i="14"/>
  <c r="AI258" i="14"/>
  <c r="BC250" i="14"/>
  <c r="AI250" i="14"/>
  <c r="BC242" i="14"/>
  <c r="AI242" i="14"/>
  <c r="BC234" i="14"/>
  <c r="AI234" i="14"/>
  <c r="BC226" i="14"/>
  <c r="AI226" i="14"/>
  <c r="BC218" i="14"/>
  <c r="AI218" i="14"/>
  <c r="BC210" i="14"/>
  <c r="AI210" i="14"/>
  <c r="BC202" i="14"/>
  <c r="AI202" i="14"/>
  <c r="BC194" i="14"/>
  <c r="AI194" i="14"/>
  <c r="BC186" i="14"/>
  <c r="AI186" i="14"/>
  <c r="BC178" i="14"/>
  <c r="AI178" i="14"/>
  <c r="BC170" i="14"/>
  <c r="AI170" i="14"/>
  <c r="BC162" i="14"/>
  <c r="AI162" i="14"/>
  <c r="BC154" i="14"/>
  <c r="AI154" i="14"/>
  <c r="BC146" i="14"/>
  <c r="AI146" i="14"/>
  <c r="BC138" i="14"/>
  <c r="AI138" i="14"/>
  <c r="BC130" i="14"/>
  <c r="AI130" i="14"/>
  <c r="BC122" i="14"/>
  <c r="AI122" i="14"/>
  <c r="BC114" i="14"/>
  <c r="AI114" i="14"/>
  <c r="BC106" i="14"/>
  <c r="AI106" i="14"/>
  <c r="BC98" i="14"/>
  <c r="AI98" i="14"/>
  <c r="BC90" i="14"/>
  <c r="AI90" i="14"/>
  <c r="BC82" i="14"/>
  <c r="AI82" i="14"/>
  <c r="BC74" i="14"/>
  <c r="AI74" i="14"/>
  <c r="BC66" i="14"/>
  <c r="AI66" i="14"/>
  <c r="BC58" i="14"/>
  <c r="AI58" i="14"/>
  <c r="BC50" i="14"/>
  <c r="AI50" i="14"/>
  <c r="BC42" i="14"/>
  <c r="AI42" i="14"/>
  <c r="BC34" i="14"/>
  <c r="AI34" i="14"/>
  <c r="BC26" i="14"/>
  <c r="AI26" i="14"/>
  <c r="BC18" i="14"/>
  <c r="AI18" i="14"/>
  <c r="BC10" i="14"/>
  <c r="AI10" i="14"/>
  <c r="D419" i="14"/>
  <c r="D414" i="14"/>
  <c r="D415" i="14"/>
  <c r="E417" i="14"/>
  <c r="H415" i="14"/>
  <c r="H419" i="14"/>
  <c r="H414" i="14"/>
  <c r="BF406" i="14"/>
  <c r="BF398" i="14"/>
  <c r="BF390" i="14"/>
  <c r="BF382" i="14"/>
  <c r="BF374" i="14"/>
  <c r="BF366" i="14"/>
  <c r="BF358" i="14"/>
  <c r="BF350" i="14"/>
  <c r="BF342" i="14"/>
  <c r="BF334" i="14"/>
  <c r="BF326" i="14"/>
  <c r="BF318" i="14"/>
  <c r="BF310" i="14"/>
  <c r="BF302" i="14"/>
  <c r="BF294" i="14"/>
  <c r="BF286" i="14"/>
  <c r="BF278" i="14"/>
  <c r="BF270" i="14"/>
  <c r="BF262" i="14"/>
  <c r="BF254" i="14"/>
  <c r="BF246" i="14"/>
  <c r="BF238" i="14"/>
  <c r="BF230" i="14"/>
  <c r="BF222" i="14"/>
  <c r="BF214" i="14"/>
  <c r="BF206" i="14"/>
  <c r="BF198" i="14"/>
  <c r="BF190" i="14"/>
  <c r="BF182" i="14"/>
  <c r="BF174" i="14"/>
  <c r="BF166" i="14"/>
  <c r="BF158" i="14"/>
  <c r="BF150" i="14"/>
  <c r="BF142" i="14"/>
  <c r="BF134" i="14"/>
  <c r="BF126" i="14"/>
  <c r="BF118" i="14"/>
  <c r="BF110" i="14"/>
  <c r="BF102" i="14"/>
  <c r="BF94" i="14"/>
  <c r="BF86" i="14"/>
  <c r="BF78" i="14"/>
  <c r="BF70" i="14"/>
  <c r="BF62" i="14"/>
  <c r="I417" i="14"/>
  <c r="BF54" i="14"/>
  <c r="L417" i="14"/>
  <c r="AZ54" i="14"/>
  <c r="AZ417" i="14" s="1"/>
  <c r="AZ22" i="14"/>
  <c r="AZ14" i="14"/>
  <c r="AZ6" i="14"/>
  <c r="BE404" i="14"/>
  <c r="AW404" i="14"/>
  <c r="BE396" i="14"/>
  <c r="AW396" i="14"/>
  <c r="BE388" i="14"/>
  <c r="AW388" i="14"/>
  <c r="BE380" i="14"/>
  <c r="AW380" i="14"/>
  <c r="BE372" i="14"/>
  <c r="AW372" i="14"/>
  <c r="BE364" i="14"/>
  <c r="AW364" i="14"/>
  <c r="BE356" i="14"/>
  <c r="AW356" i="14"/>
  <c r="BE348" i="14"/>
  <c r="AW348" i="14"/>
  <c r="BE340" i="14"/>
  <c r="AW340" i="14"/>
  <c r="BE332" i="14"/>
  <c r="AW332" i="14"/>
  <c r="BE324" i="14"/>
  <c r="AW324" i="14"/>
  <c r="BE316" i="14"/>
  <c r="AW316" i="14"/>
  <c r="BE308" i="14"/>
  <c r="AW308" i="14"/>
  <c r="BE300" i="14"/>
  <c r="AW300" i="14"/>
  <c r="BE292" i="14"/>
  <c r="AW292" i="14"/>
  <c r="BE284" i="14"/>
  <c r="AW284" i="14"/>
  <c r="BE276" i="14"/>
  <c r="AW276" i="14"/>
  <c r="BE268" i="14"/>
  <c r="AW268" i="14"/>
  <c r="BE260" i="14"/>
  <c r="AW260" i="14"/>
  <c r="BE252" i="14"/>
  <c r="AW252" i="14"/>
  <c r="BE244" i="14"/>
  <c r="AW244" i="14"/>
  <c r="BE236" i="14"/>
  <c r="AW236" i="14"/>
  <c r="BE228" i="14"/>
  <c r="AW228" i="14"/>
  <c r="BE220" i="14"/>
  <c r="AW220" i="14"/>
  <c r="BE212" i="14"/>
  <c r="AW212" i="14"/>
  <c r="BE204" i="14"/>
  <c r="AW204" i="14"/>
  <c r="BE196" i="14"/>
  <c r="AW196" i="14"/>
  <c r="BE188" i="14"/>
  <c r="AW188" i="14"/>
  <c r="BE180" i="14"/>
  <c r="AW180" i="14"/>
  <c r="BE172" i="14"/>
  <c r="AW172" i="14"/>
  <c r="BE164" i="14"/>
  <c r="AW164" i="14"/>
  <c r="BE156" i="14"/>
  <c r="AW156" i="14"/>
  <c r="BE148" i="14"/>
  <c r="AW148" i="14"/>
  <c r="BE140" i="14"/>
  <c r="AW140" i="14"/>
  <c r="BE132" i="14"/>
  <c r="AW132" i="14"/>
  <c r="BE124" i="14"/>
  <c r="AW124" i="14"/>
  <c r="BE116" i="14"/>
  <c r="AW116" i="14"/>
  <c r="BE108" i="14"/>
  <c r="AW108" i="14"/>
  <c r="BE100" i="14"/>
  <c r="AW100" i="14"/>
  <c r="BE92" i="14"/>
  <c r="AW92" i="14"/>
  <c r="BE84" i="14"/>
  <c r="AW84" i="14"/>
  <c r="BC388" i="14"/>
  <c r="AI388" i="14"/>
  <c r="BC324" i="14"/>
  <c r="AI324" i="14"/>
  <c r="BC276" i="14"/>
  <c r="AI276" i="14"/>
  <c r="BC236" i="14"/>
  <c r="AI236" i="14"/>
  <c r="BC204" i="14"/>
  <c r="AI204" i="14"/>
  <c r="BC401" i="14"/>
  <c r="AI401" i="14"/>
  <c r="BC393" i="14"/>
  <c r="AI393" i="14"/>
  <c r="BC385" i="14"/>
  <c r="AI385" i="14"/>
  <c r="BC377" i="14"/>
  <c r="AI377" i="14"/>
  <c r="BC369" i="14"/>
  <c r="AI369" i="14"/>
  <c r="BC361" i="14"/>
  <c r="AI361" i="14"/>
  <c r="BC353" i="14"/>
  <c r="AI353" i="14"/>
  <c r="BC345" i="14"/>
  <c r="AI345" i="14"/>
  <c r="BC337" i="14"/>
  <c r="AI337" i="14"/>
  <c r="BC329" i="14"/>
  <c r="AI329" i="14"/>
  <c r="BC321" i="14"/>
  <c r="AI321" i="14"/>
  <c r="BC313" i="14"/>
  <c r="AI313" i="14"/>
  <c r="BC305" i="14"/>
  <c r="AI305" i="14"/>
  <c r="BC297" i="14"/>
  <c r="AI297" i="14"/>
  <c r="BC289" i="14"/>
  <c r="AI289" i="14"/>
  <c r="BC281" i="14"/>
  <c r="AI281" i="14"/>
  <c r="BC273" i="14"/>
  <c r="AI273" i="14"/>
  <c r="BC265" i="14"/>
  <c r="AI265" i="14"/>
  <c r="BC257" i="14"/>
  <c r="AI257" i="14"/>
  <c r="BC249" i="14"/>
  <c r="AI249" i="14"/>
  <c r="BC241" i="14"/>
  <c r="AI241" i="14"/>
  <c r="BC233" i="14"/>
  <c r="AI233" i="14"/>
  <c r="BC225" i="14"/>
  <c r="AI225" i="14"/>
  <c r="BC217" i="14"/>
  <c r="AI217" i="14"/>
  <c r="BC209" i="14"/>
  <c r="AI209" i="14"/>
  <c r="BC201" i="14"/>
  <c r="AI201" i="14"/>
  <c r="BC193" i="14"/>
  <c r="AI193" i="14"/>
  <c r="BC185" i="14"/>
  <c r="AI185" i="14"/>
  <c r="BC177" i="14"/>
  <c r="AI177" i="14"/>
  <c r="BC169" i="14"/>
  <c r="AI169" i="14"/>
  <c r="BC161" i="14"/>
  <c r="AI161" i="14"/>
  <c r="BC153" i="14"/>
  <c r="AI153" i="14"/>
  <c r="BC145" i="14"/>
  <c r="AI145" i="14"/>
  <c r="BC137" i="14"/>
  <c r="AI137" i="14"/>
  <c r="BC129" i="14"/>
  <c r="AI129" i="14"/>
  <c r="BC121" i="14"/>
  <c r="AI121" i="14"/>
  <c r="BC113" i="14"/>
  <c r="AI113" i="14"/>
  <c r="BC105" i="14"/>
  <c r="AI105" i="14"/>
  <c r="BC97" i="14"/>
  <c r="AI97" i="14"/>
  <c r="BC89" i="14"/>
  <c r="AI89" i="14"/>
  <c r="BC81" i="14"/>
  <c r="AI81" i="14"/>
  <c r="BC73" i="14"/>
  <c r="AI73" i="14"/>
  <c r="BC65" i="14"/>
  <c r="AI65" i="14"/>
  <c r="BC57" i="14"/>
  <c r="AI57" i="14"/>
  <c r="BC49" i="14"/>
  <c r="AI49" i="14"/>
  <c r="BC41" i="14"/>
  <c r="AI41" i="14"/>
  <c r="BC33" i="14"/>
  <c r="AI33" i="14"/>
  <c r="BC25" i="14"/>
  <c r="AI25" i="14"/>
  <c r="BC17" i="14"/>
  <c r="AI17" i="14"/>
  <c r="BC9" i="14"/>
  <c r="AI9" i="14"/>
  <c r="D416" i="14"/>
  <c r="H416" i="14"/>
  <c r="K416" i="14"/>
  <c r="BE403" i="14"/>
  <c r="AW403" i="14"/>
  <c r="BE395" i="14"/>
  <c r="AW395" i="14"/>
  <c r="BE387" i="14"/>
  <c r="AW387" i="14"/>
  <c r="BE379" i="14"/>
  <c r="AW379" i="14"/>
  <c r="BE371" i="14"/>
  <c r="AW371" i="14"/>
  <c r="BE363" i="14"/>
  <c r="AW363" i="14"/>
  <c r="BE355" i="14"/>
  <c r="AW355" i="14"/>
  <c r="BE347" i="14"/>
  <c r="AW347" i="14"/>
  <c r="BE339" i="14"/>
  <c r="AW339" i="14"/>
  <c r="BE331" i="14"/>
  <c r="AW331" i="14"/>
  <c r="BE323" i="14"/>
  <c r="AW323" i="14"/>
  <c r="BE315" i="14"/>
  <c r="AW315" i="14"/>
  <c r="BE307" i="14"/>
  <c r="AW307" i="14"/>
  <c r="BE299" i="14"/>
  <c r="AW299" i="14"/>
  <c r="BE291" i="14"/>
  <c r="AW291" i="14"/>
  <c r="BE283" i="14"/>
  <c r="AW283" i="14"/>
  <c r="BE275" i="14"/>
  <c r="AW275" i="14"/>
  <c r="BE267" i="14"/>
  <c r="AW267" i="14"/>
  <c r="BE259" i="14"/>
  <c r="AW259" i="14"/>
  <c r="BE251" i="14"/>
  <c r="AW251" i="14"/>
  <c r="BE243" i="14"/>
  <c r="AW243" i="14"/>
  <c r="BE235" i="14"/>
  <c r="AW235" i="14"/>
  <c r="BE227" i="14"/>
  <c r="AW227" i="14"/>
  <c r="BE219" i="14"/>
  <c r="AW219" i="14"/>
  <c r="BE211" i="14"/>
  <c r="AW211" i="14"/>
  <c r="BE203" i="14"/>
  <c r="AW203" i="14"/>
  <c r="BE195" i="14"/>
  <c r="AW195" i="14"/>
  <c r="BE187" i="14"/>
  <c r="AW187" i="14"/>
  <c r="BE179" i="14"/>
  <c r="AW179" i="14"/>
  <c r="BE171" i="14"/>
  <c r="AW171" i="14"/>
  <c r="BE163" i="14"/>
  <c r="AW163" i="14"/>
  <c r="BE155" i="14"/>
  <c r="AW155" i="14"/>
  <c r="BE147" i="14"/>
  <c r="AW147" i="14"/>
  <c r="BE139" i="14"/>
  <c r="AW139" i="14"/>
  <c r="BE131" i="14"/>
  <c r="AW131" i="14"/>
  <c r="BE123" i="14"/>
  <c r="AW123" i="14"/>
  <c r="BE115" i="14"/>
  <c r="AW115" i="14"/>
  <c r="BE107" i="14"/>
  <c r="AW107" i="14"/>
  <c r="BE99" i="14"/>
  <c r="AW99" i="14"/>
  <c r="BE91" i="14"/>
  <c r="AW91" i="14"/>
  <c r="BE83" i="14"/>
  <c r="AW83" i="14"/>
  <c r="BE75" i="14"/>
  <c r="AW75" i="14"/>
  <c r="BE67" i="14"/>
  <c r="AW67" i="14"/>
  <c r="BE59" i="14"/>
  <c r="AW59" i="14"/>
  <c r="BE51" i="14"/>
  <c r="AW51" i="14"/>
  <c r="BE43" i="14"/>
  <c r="AW43" i="14"/>
  <c r="BE35" i="14"/>
  <c r="AW35" i="14"/>
  <c r="BE27" i="14"/>
  <c r="AW27" i="14"/>
  <c r="BE19" i="14"/>
  <c r="AW19" i="14"/>
  <c r="BE11" i="14"/>
  <c r="AW11" i="14"/>
  <c r="BE3" i="14"/>
  <c r="AW3" i="14"/>
  <c r="BE76" i="14"/>
  <c r="AW76" i="14"/>
  <c r="BE68" i="14"/>
  <c r="AW68" i="14"/>
  <c r="BE60" i="14"/>
  <c r="AW60" i="14"/>
  <c r="BE52" i="14"/>
  <c r="AW52" i="14"/>
  <c r="BE44" i="14"/>
  <c r="AW44" i="14"/>
  <c r="BE36" i="14"/>
  <c r="AW36" i="14"/>
  <c r="BE28" i="14"/>
  <c r="AW28" i="14"/>
  <c r="BE20" i="14"/>
  <c r="AW20" i="14"/>
  <c r="BE12" i="14"/>
  <c r="AW12" i="14"/>
  <c r="BE4" i="14"/>
  <c r="AW4" i="14"/>
  <c r="O419" i="14"/>
  <c r="O415" i="14"/>
  <c r="O414" i="14"/>
  <c r="P417" i="14"/>
  <c r="S419" i="14"/>
  <c r="S415" i="14"/>
  <c r="S414" i="14"/>
  <c r="T417" i="14"/>
  <c r="W419" i="14"/>
  <c r="W415" i="14"/>
  <c r="W414" i="14"/>
  <c r="D12" i="26" s="1"/>
  <c r="X417" i="14"/>
  <c r="BG378" i="14"/>
  <c r="AU378" i="14"/>
  <c r="L378" i="17" s="1"/>
  <c r="BG370" i="14"/>
  <c r="AU370" i="14"/>
  <c r="L370" i="17" s="1"/>
  <c r="BG362" i="14"/>
  <c r="AU362" i="14"/>
  <c r="L362" i="17" s="1"/>
  <c r="BG354" i="14"/>
  <c r="AU354" i="14"/>
  <c r="L354" i="17" s="1"/>
  <c r="BG346" i="14"/>
  <c r="AU346" i="14"/>
  <c r="L346" i="17" s="1"/>
  <c r="BG338" i="14"/>
  <c r="AU338" i="14"/>
  <c r="L338" i="17" s="1"/>
  <c r="BG330" i="14"/>
  <c r="AU330" i="14"/>
  <c r="L330" i="17" s="1"/>
  <c r="BG322" i="14"/>
  <c r="AU322" i="14"/>
  <c r="L322" i="17" s="1"/>
  <c r="BG314" i="14"/>
  <c r="AU314" i="14"/>
  <c r="L314" i="17" s="1"/>
  <c r="BG306" i="14"/>
  <c r="AU306" i="14"/>
  <c r="L306" i="17" s="1"/>
  <c r="BG298" i="14"/>
  <c r="AU298" i="14"/>
  <c r="L298" i="17" s="1"/>
  <c r="BG290" i="14"/>
  <c r="AU290" i="14"/>
  <c r="L290" i="17" s="1"/>
  <c r="BG282" i="14"/>
  <c r="AU282" i="14"/>
  <c r="L282" i="17" s="1"/>
  <c r="BG274" i="14"/>
  <c r="AU274" i="14"/>
  <c r="L274" i="17" s="1"/>
  <c r="BG266" i="14"/>
  <c r="AU266" i="14"/>
  <c r="L266" i="17" s="1"/>
  <c r="BG258" i="14"/>
  <c r="AU258" i="14"/>
  <c r="L258" i="17" s="1"/>
  <c r="BG250" i="14"/>
  <c r="AU250" i="14"/>
  <c r="L250" i="17" s="1"/>
  <c r="BG242" i="14"/>
  <c r="AU242" i="14"/>
  <c r="L242" i="17" s="1"/>
  <c r="BG234" i="14"/>
  <c r="AU234" i="14"/>
  <c r="L234" i="17" s="1"/>
  <c r="BG226" i="14"/>
  <c r="AU226" i="14"/>
  <c r="L226" i="17" s="1"/>
  <c r="BG218" i="14"/>
  <c r="AU218" i="14"/>
  <c r="L218" i="17" s="1"/>
  <c r="BG210" i="14"/>
  <c r="AU210" i="14"/>
  <c r="L210" i="17" s="1"/>
  <c r="BG202" i="14"/>
  <c r="AU202" i="14"/>
  <c r="L202" i="17" s="1"/>
  <c r="BG194" i="14"/>
  <c r="AU194" i="14"/>
  <c r="L194" i="17" s="1"/>
  <c r="BG186" i="14"/>
  <c r="AU186" i="14"/>
  <c r="L186" i="17" s="1"/>
  <c r="BG178" i="14"/>
  <c r="AU178" i="14"/>
  <c r="L178" i="17" s="1"/>
  <c r="BG170" i="14"/>
  <c r="AU170" i="14"/>
  <c r="L170" i="17" s="1"/>
  <c r="BG162" i="14"/>
  <c r="AU162" i="14"/>
  <c r="L162" i="17" s="1"/>
  <c r="BG154" i="14"/>
  <c r="AU154" i="14"/>
  <c r="L154" i="17" s="1"/>
  <c r="BG146" i="14"/>
  <c r="AU146" i="14"/>
  <c r="L146" i="17" s="1"/>
  <c r="BG138" i="14"/>
  <c r="AU138" i="14"/>
  <c r="L138" i="17" s="1"/>
  <c r="BG130" i="14"/>
  <c r="AU130" i="14"/>
  <c r="L130" i="17" s="1"/>
  <c r="BG122" i="14"/>
  <c r="AU122" i="14"/>
  <c r="L122" i="17" s="1"/>
  <c r="BG114" i="14"/>
  <c r="AU114" i="14"/>
  <c r="L114" i="17" s="1"/>
  <c r="BG106" i="14"/>
  <c r="AU106" i="14"/>
  <c r="L106" i="17" s="1"/>
  <c r="BG98" i="14"/>
  <c r="AU98" i="14"/>
  <c r="L98" i="17" s="1"/>
  <c r="BG90" i="14"/>
  <c r="AU90" i="14"/>
  <c r="L90" i="17" s="1"/>
  <c r="BG82" i="14"/>
  <c r="AU82" i="14"/>
  <c r="L82" i="17" s="1"/>
  <c r="BG74" i="14"/>
  <c r="AU74" i="14"/>
  <c r="L74" i="17" s="1"/>
  <c r="BG66" i="14"/>
  <c r="AU66" i="14"/>
  <c r="L66" i="17" s="1"/>
  <c r="BG58" i="14"/>
  <c r="AU58" i="14"/>
  <c r="L58" i="17" s="1"/>
  <c r="BG50" i="14"/>
  <c r="AU50" i="14"/>
  <c r="L50" i="17" s="1"/>
  <c r="BG42" i="14"/>
  <c r="AU42" i="14"/>
  <c r="L42" i="17" s="1"/>
  <c r="BG34" i="14"/>
  <c r="AU34" i="14"/>
  <c r="L34" i="17" s="1"/>
  <c r="BG26" i="14"/>
  <c r="AU26" i="14"/>
  <c r="L26" i="17" s="1"/>
  <c r="BG18" i="14"/>
  <c r="AU18" i="14"/>
  <c r="L18" i="17" s="1"/>
  <c r="BG10" i="14"/>
  <c r="AU10" i="14"/>
  <c r="L10" i="17" s="1"/>
  <c r="AA419" i="14"/>
  <c r="AA415" i="14"/>
  <c r="AA414" i="14"/>
  <c r="AB417" i="14"/>
  <c r="AE417" i="14"/>
  <c r="O416" i="14"/>
  <c r="S416" i="14"/>
  <c r="W416" i="14"/>
  <c r="BG401" i="14"/>
  <c r="AU401" i="14"/>
  <c r="L401" i="17" s="1"/>
  <c r="BG393" i="14"/>
  <c r="AU393" i="14"/>
  <c r="L393" i="17" s="1"/>
  <c r="BG385" i="14"/>
  <c r="AU385" i="14"/>
  <c r="L385" i="17" s="1"/>
  <c r="BG377" i="14"/>
  <c r="AU377" i="14"/>
  <c r="L377" i="17" s="1"/>
  <c r="BG369" i="14"/>
  <c r="AU369" i="14"/>
  <c r="L369" i="17" s="1"/>
  <c r="BG361" i="14"/>
  <c r="AU361" i="14"/>
  <c r="L361" i="17" s="1"/>
  <c r="BG353" i="14"/>
  <c r="AU353" i="14"/>
  <c r="L353" i="17" s="1"/>
  <c r="BG345" i="14"/>
  <c r="AU345" i="14"/>
  <c r="L345" i="17" s="1"/>
  <c r="BG337" i="14"/>
  <c r="AU337" i="14"/>
  <c r="L337" i="17" s="1"/>
  <c r="BG329" i="14"/>
  <c r="AU329" i="14"/>
  <c r="L329" i="17" s="1"/>
  <c r="BG321" i="14"/>
  <c r="AU321" i="14"/>
  <c r="L321" i="17" s="1"/>
  <c r="BG313" i="14"/>
  <c r="AU313" i="14"/>
  <c r="L313" i="17" s="1"/>
  <c r="BG305" i="14"/>
  <c r="AU305" i="14"/>
  <c r="L305" i="17" s="1"/>
  <c r="BG297" i="14"/>
  <c r="AU297" i="14"/>
  <c r="L297" i="17" s="1"/>
  <c r="BG289" i="14"/>
  <c r="AU289" i="14"/>
  <c r="L289" i="17" s="1"/>
  <c r="BG281" i="14"/>
  <c r="AU281" i="14"/>
  <c r="L281" i="17" s="1"/>
  <c r="BG273" i="14"/>
  <c r="AU273" i="14"/>
  <c r="L273" i="17" s="1"/>
  <c r="BG265" i="14"/>
  <c r="AU265" i="14"/>
  <c r="L265" i="17" s="1"/>
  <c r="BG257" i="14"/>
  <c r="AU257" i="14"/>
  <c r="L257" i="17" s="1"/>
  <c r="BG249" i="14"/>
  <c r="AU249" i="14"/>
  <c r="L249" i="17" s="1"/>
  <c r="BG241" i="14"/>
  <c r="AU241" i="14"/>
  <c r="L241" i="17" s="1"/>
  <c r="BG233" i="14"/>
  <c r="AU233" i="14"/>
  <c r="L233" i="17" s="1"/>
  <c r="BG225" i="14"/>
  <c r="AU225" i="14"/>
  <c r="L225" i="17" s="1"/>
  <c r="BG217" i="14"/>
  <c r="AU217" i="14"/>
  <c r="L217" i="17" s="1"/>
  <c r="BG209" i="14"/>
  <c r="AU209" i="14"/>
  <c r="L209" i="17" s="1"/>
  <c r="BG201" i="14"/>
  <c r="AU201" i="14"/>
  <c r="L201" i="17" s="1"/>
  <c r="BG193" i="14"/>
  <c r="AU193" i="14"/>
  <c r="L193" i="17" s="1"/>
  <c r="BG185" i="14"/>
  <c r="AU185" i="14"/>
  <c r="L185" i="17" s="1"/>
  <c r="BG177" i="14"/>
  <c r="AU177" i="14"/>
  <c r="L177" i="17" s="1"/>
  <c r="BG169" i="14"/>
  <c r="AU169" i="14"/>
  <c r="L169" i="17" s="1"/>
  <c r="BG161" i="14"/>
  <c r="AU161" i="14"/>
  <c r="L161" i="17" s="1"/>
  <c r="BG153" i="14"/>
  <c r="AU153" i="14"/>
  <c r="L153" i="17" s="1"/>
  <c r="BG145" i="14"/>
  <c r="AU145" i="14"/>
  <c r="L145" i="17" s="1"/>
  <c r="BG137" i="14"/>
  <c r="AU137" i="14"/>
  <c r="L137" i="17" s="1"/>
  <c r="BG129" i="14"/>
  <c r="AU129" i="14"/>
  <c r="L129" i="17" s="1"/>
  <c r="BG121" i="14"/>
  <c r="AU121" i="14"/>
  <c r="L121" i="17" s="1"/>
  <c r="BG113" i="14"/>
  <c r="AU113" i="14"/>
  <c r="L113" i="17" s="1"/>
  <c r="BG105" i="14"/>
  <c r="AU105" i="14"/>
  <c r="L105" i="17" s="1"/>
  <c r="BG97" i="14"/>
  <c r="AU97" i="14"/>
  <c r="L97" i="17" s="1"/>
  <c r="BG89" i="14"/>
  <c r="AU89" i="14"/>
  <c r="L89" i="17" s="1"/>
  <c r="BG81" i="14"/>
  <c r="AU81" i="14"/>
  <c r="L81" i="17" s="1"/>
  <c r="BG73" i="14"/>
  <c r="AU73" i="14"/>
  <c r="L73" i="17" s="1"/>
  <c r="BG65" i="14"/>
  <c r="AU65" i="14"/>
  <c r="L65" i="17" s="1"/>
  <c r="BG57" i="14"/>
  <c r="AU57" i="14"/>
  <c r="L57" i="17" s="1"/>
  <c r="BG49" i="14"/>
  <c r="AU49" i="14"/>
  <c r="L49" i="17" s="1"/>
  <c r="BG41" i="14"/>
  <c r="AU41" i="14"/>
  <c r="L41" i="17" s="1"/>
  <c r="BG33" i="14"/>
  <c r="AU33" i="14"/>
  <c r="L33" i="17" s="1"/>
  <c r="BG25" i="14"/>
  <c r="AU25" i="14"/>
  <c r="L25" i="17" s="1"/>
  <c r="BG17" i="14"/>
  <c r="AU17" i="14"/>
  <c r="L17" i="17" s="1"/>
  <c r="BG9" i="14"/>
  <c r="AU9" i="14"/>
  <c r="L9" i="17" s="1"/>
  <c r="AA416" i="14"/>
  <c r="AD416" i="14"/>
  <c r="AU407" i="14"/>
  <c r="L407" i="17" s="1"/>
  <c r="BE74" i="14"/>
  <c r="AW74" i="14"/>
  <c r="BE66" i="14"/>
  <c r="AW66" i="14"/>
  <c r="BE58" i="14"/>
  <c r="AW58" i="14"/>
  <c r="BE50" i="14"/>
  <c r="AW50" i="14"/>
  <c r="BE42" i="14"/>
  <c r="AW42" i="14"/>
  <c r="BE34" i="14"/>
  <c r="AW34" i="14"/>
  <c r="BE26" i="14"/>
  <c r="AW26" i="14"/>
  <c r="BE18" i="14"/>
  <c r="AW18" i="14"/>
  <c r="BE10" i="14"/>
  <c r="AW10" i="14"/>
  <c r="N419" i="14"/>
  <c r="N415" i="14"/>
  <c r="N414" i="14"/>
  <c r="O417" i="14"/>
  <c r="R414" i="14"/>
  <c r="R415" i="14"/>
  <c r="R419" i="14"/>
  <c r="AX2" i="14"/>
  <c r="S417" i="14"/>
  <c r="V415" i="14"/>
  <c r="V414" i="14"/>
  <c r="D11" i="26" s="1"/>
  <c r="V419" i="14"/>
  <c r="W417" i="14"/>
  <c r="Z414" i="14"/>
  <c r="D19" i="26" s="1"/>
  <c r="Z415" i="14"/>
  <c r="Z419" i="14"/>
  <c r="BG2" i="14"/>
  <c r="AU2" i="14"/>
  <c r="L2" i="17" s="1"/>
  <c r="BG400" i="14"/>
  <c r="AU400" i="14"/>
  <c r="L400" i="17" s="1"/>
  <c r="BG392" i="14"/>
  <c r="AU392" i="14"/>
  <c r="L392" i="17" s="1"/>
  <c r="BG384" i="14"/>
  <c r="AU384" i="14"/>
  <c r="L384" i="17" s="1"/>
  <c r="BG376" i="14"/>
  <c r="AU376" i="14"/>
  <c r="L376" i="17" s="1"/>
  <c r="BG368" i="14"/>
  <c r="AU368" i="14"/>
  <c r="L368" i="17" s="1"/>
  <c r="BG360" i="14"/>
  <c r="AU360" i="14"/>
  <c r="L360" i="17" s="1"/>
  <c r="BG352" i="14"/>
  <c r="AU352" i="14"/>
  <c r="L352" i="17" s="1"/>
  <c r="BG344" i="14"/>
  <c r="AU344" i="14"/>
  <c r="L344" i="17" s="1"/>
  <c r="BG336" i="14"/>
  <c r="AU336" i="14"/>
  <c r="L336" i="17" s="1"/>
  <c r="BG328" i="14"/>
  <c r="AU328" i="14"/>
  <c r="L328" i="17" s="1"/>
  <c r="BG320" i="14"/>
  <c r="AU320" i="14"/>
  <c r="L320" i="17" s="1"/>
  <c r="BG312" i="14"/>
  <c r="AU312" i="14"/>
  <c r="L312" i="17" s="1"/>
  <c r="BG304" i="14"/>
  <c r="AU304" i="14"/>
  <c r="L304" i="17" s="1"/>
  <c r="BG296" i="14"/>
  <c r="AU296" i="14"/>
  <c r="L296" i="17" s="1"/>
  <c r="BG288" i="14"/>
  <c r="AU288" i="14"/>
  <c r="L288" i="17" s="1"/>
  <c r="BG280" i="14"/>
  <c r="AU280" i="14"/>
  <c r="L280" i="17" s="1"/>
  <c r="BG272" i="14"/>
  <c r="AU272" i="14"/>
  <c r="L272" i="17" s="1"/>
  <c r="BG264" i="14"/>
  <c r="AU264" i="14"/>
  <c r="L264" i="17" s="1"/>
  <c r="BG256" i="14"/>
  <c r="AU256" i="14"/>
  <c r="L256" i="17" s="1"/>
  <c r="BG248" i="14"/>
  <c r="AU248" i="14"/>
  <c r="L248" i="17" s="1"/>
  <c r="BG240" i="14"/>
  <c r="AU240" i="14"/>
  <c r="L240" i="17" s="1"/>
  <c r="BG232" i="14"/>
  <c r="AU232" i="14"/>
  <c r="L232" i="17" s="1"/>
  <c r="BG224" i="14"/>
  <c r="AU224" i="14"/>
  <c r="L224" i="17" s="1"/>
  <c r="BG216" i="14"/>
  <c r="AU216" i="14"/>
  <c r="L216" i="17" s="1"/>
  <c r="BG208" i="14"/>
  <c r="AU208" i="14"/>
  <c r="L208" i="17" s="1"/>
  <c r="BG200" i="14"/>
  <c r="AU200" i="14"/>
  <c r="L200" i="17" s="1"/>
  <c r="BG192" i="14"/>
  <c r="AU192" i="14"/>
  <c r="L192" i="17" s="1"/>
  <c r="BG184" i="14"/>
  <c r="AU184" i="14"/>
  <c r="L184" i="17" s="1"/>
  <c r="BG176" i="14"/>
  <c r="AU176" i="14"/>
  <c r="L176" i="17" s="1"/>
  <c r="BG168" i="14"/>
  <c r="AU168" i="14"/>
  <c r="L168" i="17" s="1"/>
  <c r="BG160" i="14"/>
  <c r="AU160" i="14"/>
  <c r="L160" i="17" s="1"/>
  <c r="BG152" i="14"/>
  <c r="AU152" i="14"/>
  <c r="L152" i="17" s="1"/>
  <c r="BG144" i="14"/>
  <c r="AU144" i="14"/>
  <c r="L144" i="17" s="1"/>
  <c r="BG136" i="14"/>
  <c r="AU136" i="14"/>
  <c r="L136" i="17" s="1"/>
  <c r="BG128" i="14"/>
  <c r="AU128" i="14"/>
  <c r="L128" i="17" s="1"/>
  <c r="BG120" i="14"/>
  <c r="AU120" i="14"/>
  <c r="L120" i="17" s="1"/>
  <c r="BG112" i="14"/>
  <c r="AU112" i="14"/>
  <c r="L112" i="17" s="1"/>
  <c r="BG104" i="14"/>
  <c r="AU104" i="14"/>
  <c r="L104" i="17" s="1"/>
  <c r="BG96" i="14"/>
  <c r="AU96" i="14"/>
  <c r="L96" i="17" s="1"/>
  <c r="BG88" i="14"/>
  <c r="AU88" i="14"/>
  <c r="L88" i="17" s="1"/>
  <c r="BG80" i="14"/>
  <c r="AU80" i="14"/>
  <c r="L80" i="17" s="1"/>
  <c r="BG72" i="14"/>
  <c r="AU72" i="14"/>
  <c r="L72" i="17" s="1"/>
  <c r="BG64" i="14"/>
  <c r="AU64" i="14"/>
  <c r="L64" i="17" s="1"/>
  <c r="BG56" i="14"/>
  <c r="AU56" i="14"/>
  <c r="L56" i="17" s="1"/>
  <c r="BG48" i="14"/>
  <c r="AU48" i="14"/>
  <c r="L48" i="17" s="1"/>
  <c r="BG40" i="14"/>
  <c r="AU40" i="14"/>
  <c r="L40" i="17" s="1"/>
  <c r="BG32" i="14"/>
  <c r="AU32" i="14"/>
  <c r="L32" i="17" s="1"/>
  <c r="BG24" i="14"/>
  <c r="AU24" i="14"/>
  <c r="L24" i="17" s="1"/>
  <c r="BG16" i="14"/>
  <c r="AU16" i="14"/>
  <c r="L16" i="17" s="1"/>
  <c r="BG8" i="14"/>
  <c r="AU8" i="14"/>
  <c r="L8" i="17" s="1"/>
  <c r="AA417" i="14"/>
  <c r="AD415" i="14"/>
  <c r="AD414" i="14"/>
  <c r="D2" i="26" s="1"/>
  <c r="AD419" i="14"/>
  <c r="AD417" i="14"/>
  <c r="AU402" i="14"/>
  <c r="L402" i="17" s="1"/>
  <c r="BE225" i="14"/>
  <c r="AW225" i="14"/>
  <c r="BE217" i="14"/>
  <c r="AW217" i="14"/>
  <c r="BE209" i="14"/>
  <c r="AW209" i="14"/>
  <c r="BE201" i="14"/>
  <c r="AW201" i="14"/>
  <c r="BE193" i="14"/>
  <c r="AW193" i="14"/>
  <c r="BE185" i="14"/>
  <c r="AW185" i="14"/>
  <c r="BE177" i="14"/>
  <c r="AW177" i="14"/>
  <c r="BE169" i="14"/>
  <c r="AW169" i="14"/>
  <c r="BE161" i="14"/>
  <c r="AW161" i="14"/>
  <c r="BE153" i="14"/>
  <c r="AW153" i="14"/>
  <c r="BE145" i="14"/>
  <c r="AW145" i="14"/>
  <c r="BE137" i="14"/>
  <c r="AW137" i="14"/>
  <c r="BE129" i="14"/>
  <c r="AW129" i="14"/>
  <c r="BE121" i="14"/>
  <c r="AW121" i="14"/>
  <c r="BE113" i="14"/>
  <c r="AW113" i="14"/>
  <c r="BE105" i="14"/>
  <c r="AW105" i="14"/>
  <c r="BE97" i="14"/>
  <c r="AW97" i="14"/>
  <c r="BE89" i="14"/>
  <c r="AW89" i="14"/>
  <c r="BE81" i="14"/>
  <c r="AW81" i="14"/>
  <c r="BE73" i="14"/>
  <c r="AW73" i="14"/>
  <c r="BE65" i="14"/>
  <c r="AW65" i="14"/>
  <c r="BE57" i="14"/>
  <c r="AW57" i="14"/>
  <c r="BE49" i="14"/>
  <c r="AW49" i="14"/>
  <c r="BE41" i="14"/>
  <c r="AW41" i="14"/>
  <c r="BE33" i="14"/>
  <c r="AW33" i="14"/>
  <c r="BE25" i="14"/>
  <c r="AW25" i="14"/>
  <c r="BE17" i="14"/>
  <c r="AW17" i="14"/>
  <c r="BE9" i="14"/>
  <c r="AW9" i="14"/>
  <c r="N416" i="14"/>
  <c r="R416" i="14"/>
  <c r="AX23" i="14"/>
  <c r="AX416" i="14" s="1"/>
  <c r="V416" i="14"/>
  <c r="BG375" i="14"/>
  <c r="AU375" i="14"/>
  <c r="L375" i="17" s="1"/>
  <c r="BG367" i="14"/>
  <c r="AU367" i="14"/>
  <c r="L367" i="17" s="1"/>
  <c r="BG359" i="14"/>
  <c r="AU359" i="14"/>
  <c r="L359" i="17" s="1"/>
  <c r="BG351" i="14"/>
  <c r="AU351" i="14"/>
  <c r="L351" i="17" s="1"/>
  <c r="BG343" i="14"/>
  <c r="AU343" i="14"/>
  <c r="L343" i="17" s="1"/>
  <c r="BG335" i="14"/>
  <c r="AU335" i="14"/>
  <c r="L335" i="17" s="1"/>
  <c r="BG327" i="14"/>
  <c r="AU327" i="14"/>
  <c r="L327" i="17" s="1"/>
  <c r="BG319" i="14"/>
  <c r="AU319" i="14"/>
  <c r="L319" i="17" s="1"/>
  <c r="BG311" i="14"/>
  <c r="AU311" i="14"/>
  <c r="L311" i="17" s="1"/>
  <c r="BG303" i="14"/>
  <c r="AU303" i="14"/>
  <c r="L303" i="17" s="1"/>
  <c r="BG295" i="14"/>
  <c r="AU295" i="14"/>
  <c r="L295" i="17" s="1"/>
  <c r="BG287" i="14"/>
  <c r="AU287" i="14"/>
  <c r="L287" i="17" s="1"/>
  <c r="BG279" i="14"/>
  <c r="AU279" i="14"/>
  <c r="L279" i="17" s="1"/>
  <c r="BG271" i="14"/>
  <c r="AU271" i="14"/>
  <c r="L271" i="17" s="1"/>
  <c r="BG263" i="14"/>
  <c r="AU263" i="14"/>
  <c r="L263" i="17" s="1"/>
  <c r="BG255" i="14"/>
  <c r="AU255" i="14"/>
  <c r="L255" i="17" s="1"/>
  <c r="BG247" i="14"/>
  <c r="AU247" i="14"/>
  <c r="L247" i="17" s="1"/>
  <c r="BG239" i="14"/>
  <c r="AU239" i="14"/>
  <c r="L239" i="17" s="1"/>
  <c r="BG231" i="14"/>
  <c r="AU231" i="14"/>
  <c r="L231" i="17" s="1"/>
  <c r="BG223" i="14"/>
  <c r="AU223" i="14"/>
  <c r="L223" i="17" s="1"/>
  <c r="BG215" i="14"/>
  <c r="AU215" i="14"/>
  <c r="L215" i="17" s="1"/>
  <c r="BG207" i="14"/>
  <c r="AU207" i="14"/>
  <c r="L207" i="17" s="1"/>
  <c r="BG199" i="14"/>
  <c r="AU199" i="14"/>
  <c r="L199" i="17" s="1"/>
  <c r="BG191" i="14"/>
  <c r="AU191" i="14"/>
  <c r="L191" i="17" s="1"/>
  <c r="BG183" i="14"/>
  <c r="AU183" i="14"/>
  <c r="L183" i="17" s="1"/>
  <c r="BG175" i="14"/>
  <c r="AU175" i="14"/>
  <c r="L175" i="17" s="1"/>
  <c r="BG167" i="14"/>
  <c r="AU167" i="14"/>
  <c r="L167" i="17" s="1"/>
  <c r="BG159" i="14"/>
  <c r="AU159" i="14"/>
  <c r="L159" i="17" s="1"/>
  <c r="BG151" i="14"/>
  <c r="AU151" i="14"/>
  <c r="L151" i="17" s="1"/>
  <c r="BG143" i="14"/>
  <c r="AU143" i="14"/>
  <c r="L143" i="17" s="1"/>
  <c r="BG135" i="14"/>
  <c r="AU135" i="14"/>
  <c r="L135" i="17" s="1"/>
  <c r="BG127" i="14"/>
  <c r="AU127" i="14"/>
  <c r="L127" i="17" s="1"/>
  <c r="BG119" i="14"/>
  <c r="AU119" i="14"/>
  <c r="L119" i="17" s="1"/>
  <c r="BG111" i="14"/>
  <c r="AU111" i="14"/>
  <c r="L111" i="17" s="1"/>
  <c r="BG103" i="14"/>
  <c r="AU103" i="14"/>
  <c r="L103" i="17" s="1"/>
  <c r="BG95" i="14"/>
  <c r="AU95" i="14"/>
  <c r="L95" i="17" s="1"/>
  <c r="BG87" i="14"/>
  <c r="AU87" i="14"/>
  <c r="L87" i="17" s="1"/>
  <c r="BG79" i="14"/>
  <c r="AU79" i="14"/>
  <c r="L79" i="17" s="1"/>
  <c r="BG71" i="14"/>
  <c r="AU71" i="14"/>
  <c r="L71" i="17" s="1"/>
  <c r="BG63" i="14"/>
  <c r="AU63" i="14"/>
  <c r="L63" i="17" s="1"/>
  <c r="BG55" i="14"/>
  <c r="AU55" i="14"/>
  <c r="L55" i="17" s="1"/>
  <c r="BG47" i="14"/>
  <c r="AU47" i="14"/>
  <c r="L47" i="17" s="1"/>
  <c r="BG39" i="14"/>
  <c r="AU39" i="14"/>
  <c r="L39" i="17" s="1"/>
  <c r="BG31" i="14"/>
  <c r="AU31" i="14"/>
  <c r="L31" i="17" s="1"/>
  <c r="Z416" i="14"/>
  <c r="BG23" i="14"/>
  <c r="AU23" i="14"/>
  <c r="L23" i="17" s="1"/>
  <c r="BG15" i="14"/>
  <c r="AU15" i="14"/>
  <c r="L15" i="17" s="1"/>
  <c r="BG7" i="14"/>
  <c r="AU7" i="14"/>
  <c r="L7" i="17" s="1"/>
  <c r="AU399" i="14"/>
  <c r="L399" i="17" s="1"/>
  <c r="BE216" i="14"/>
  <c r="AW216" i="14"/>
  <c r="BE208" i="14"/>
  <c r="AW208" i="14"/>
  <c r="BE200" i="14"/>
  <c r="AW200" i="14"/>
  <c r="BE192" i="14"/>
  <c r="AW192" i="14"/>
  <c r="BE184" i="14"/>
  <c r="AW184" i="14"/>
  <c r="BE176" i="14"/>
  <c r="AW176" i="14"/>
  <c r="BE168" i="14"/>
  <c r="AW168" i="14"/>
  <c r="BE160" i="14"/>
  <c r="AW160" i="14"/>
  <c r="BE152" i="14"/>
  <c r="AW152" i="14"/>
  <c r="BE144" i="14"/>
  <c r="AW144" i="14"/>
  <c r="BE136" i="14"/>
  <c r="AW136" i="14"/>
  <c r="BE128" i="14"/>
  <c r="AW128" i="14"/>
  <c r="BE120" i="14"/>
  <c r="AW120" i="14"/>
  <c r="BE112" i="14"/>
  <c r="AW112" i="14"/>
  <c r="BE104" i="14"/>
  <c r="AW104" i="14"/>
  <c r="BE96" i="14"/>
  <c r="AW96" i="14"/>
  <c r="BE88" i="14"/>
  <c r="AW88" i="14"/>
  <c r="BE80" i="14"/>
  <c r="AW80" i="14"/>
  <c r="BE72" i="14"/>
  <c r="AW72" i="14"/>
  <c r="BE64" i="14"/>
  <c r="AW64" i="14"/>
  <c r="BE56" i="14"/>
  <c r="AW56" i="14"/>
  <c r="BE48" i="14"/>
  <c r="AW48" i="14"/>
  <c r="BE40" i="14"/>
  <c r="AW40" i="14"/>
  <c r="BE32" i="14"/>
  <c r="AW32" i="14"/>
  <c r="BE24" i="14"/>
  <c r="AW24" i="14"/>
  <c r="BE16" i="14"/>
  <c r="AW16" i="14"/>
  <c r="BE8" i="14"/>
  <c r="AW8" i="14"/>
  <c r="N417" i="14"/>
  <c r="Q419" i="14"/>
  <c r="Q415" i="14"/>
  <c r="Q414" i="14"/>
  <c r="R417" i="14"/>
  <c r="AX54" i="14"/>
  <c r="AX417" i="14" s="1"/>
  <c r="U419" i="14"/>
  <c r="U415" i="14"/>
  <c r="U414" i="14"/>
  <c r="V417" i="14"/>
  <c r="Y414" i="14"/>
  <c r="D15" i="26" s="1"/>
  <c r="Y419" i="14"/>
  <c r="Y415" i="14"/>
  <c r="BD2" i="14"/>
  <c r="BG406" i="14"/>
  <c r="AU406" i="14"/>
  <c r="L406" i="17" s="1"/>
  <c r="BG398" i="14"/>
  <c r="AU398" i="14"/>
  <c r="L398" i="17" s="1"/>
  <c r="BG390" i="14"/>
  <c r="AU390" i="14"/>
  <c r="L390" i="17" s="1"/>
  <c r="BG382" i="14"/>
  <c r="AU382" i="14"/>
  <c r="L382" i="17" s="1"/>
  <c r="BG374" i="14"/>
  <c r="AU374" i="14"/>
  <c r="L374" i="17" s="1"/>
  <c r="BG366" i="14"/>
  <c r="AU366" i="14"/>
  <c r="L366" i="17" s="1"/>
  <c r="BG358" i="14"/>
  <c r="AU358" i="14"/>
  <c r="L358" i="17" s="1"/>
  <c r="BG350" i="14"/>
  <c r="AU350" i="14"/>
  <c r="L350" i="17" s="1"/>
  <c r="BG342" i="14"/>
  <c r="AU342" i="14"/>
  <c r="L342" i="17" s="1"/>
  <c r="BG334" i="14"/>
  <c r="AU334" i="14"/>
  <c r="L334" i="17" s="1"/>
  <c r="BG326" i="14"/>
  <c r="AU326" i="14"/>
  <c r="L326" i="17" s="1"/>
  <c r="BG318" i="14"/>
  <c r="AU318" i="14"/>
  <c r="L318" i="17" s="1"/>
  <c r="BG310" i="14"/>
  <c r="AU310" i="14"/>
  <c r="L310" i="17" s="1"/>
  <c r="BG302" i="14"/>
  <c r="AU302" i="14"/>
  <c r="L302" i="17" s="1"/>
  <c r="BG294" i="14"/>
  <c r="AU294" i="14"/>
  <c r="L294" i="17" s="1"/>
  <c r="BG286" i="14"/>
  <c r="AU286" i="14"/>
  <c r="L286" i="17" s="1"/>
  <c r="BG278" i="14"/>
  <c r="AU278" i="14"/>
  <c r="L278" i="17" s="1"/>
  <c r="BG270" i="14"/>
  <c r="AU270" i="14"/>
  <c r="L270" i="17" s="1"/>
  <c r="BG262" i="14"/>
  <c r="AU262" i="14"/>
  <c r="L262" i="17" s="1"/>
  <c r="BG254" i="14"/>
  <c r="AU254" i="14"/>
  <c r="L254" i="17" s="1"/>
  <c r="BG246" i="14"/>
  <c r="AU246" i="14"/>
  <c r="L246" i="17" s="1"/>
  <c r="BG238" i="14"/>
  <c r="AU238" i="14"/>
  <c r="L238" i="17" s="1"/>
  <c r="BG230" i="14"/>
  <c r="AU230" i="14"/>
  <c r="L230" i="17" s="1"/>
  <c r="BG222" i="14"/>
  <c r="AU222" i="14"/>
  <c r="L222" i="17" s="1"/>
  <c r="BG214" i="14"/>
  <c r="AU214" i="14"/>
  <c r="L214" i="17" s="1"/>
  <c r="BG206" i="14"/>
  <c r="AU206" i="14"/>
  <c r="L206" i="17" s="1"/>
  <c r="BG198" i="14"/>
  <c r="AU198" i="14"/>
  <c r="L198" i="17" s="1"/>
  <c r="BG190" i="14"/>
  <c r="AU190" i="14"/>
  <c r="L190" i="17" s="1"/>
  <c r="BG182" i="14"/>
  <c r="AU182" i="14"/>
  <c r="L182" i="17" s="1"/>
  <c r="BG174" i="14"/>
  <c r="AU174" i="14"/>
  <c r="L174" i="17" s="1"/>
  <c r="BG166" i="14"/>
  <c r="AU166" i="14"/>
  <c r="L166" i="17" s="1"/>
  <c r="BG158" i="14"/>
  <c r="AU158" i="14"/>
  <c r="L158" i="17" s="1"/>
  <c r="BG150" i="14"/>
  <c r="AU150" i="14"/>
  <c r="L150" i="17" s="1"/>
  <c r="BG142" i="14"/>
  <c r="AU142" i="14"/>
  <c r="L142" i="17" s="1"/>
  <c r="BG134" i="14"/>
  <c r="AU134" i="14"/>
  <c r="L134" i="17" s="1"/>
  <c r="BG126" i="14"/>
  <c r="AU126" i="14"/>
  <c r="L126" i="17" s="1"/>
  <c r="BG118" i="14"/>
  <c r="AU118" i="14"/>
  <c r="L118" i="17" s="1"/>
  <c r="BG110" i="14"/>
  <c r="AU110" i="14"/>
  <c r="L110" i="17" s="1"/>
  <c r="BG102" i="14"/>
  <c r="AU102" i="14"/>
  <c r="L102" i="17" s="1"/>
  <c r="BG94" i="14"/>
  <c r="AU94" i="14"/>
  <c r="L94" i="17" s="1"/>
  <c r="BG86" i="14"/>
  <c r="AU86" i="14"/>
  <c r="L86" i="17" s="1"/>
  <c r="BG78" i="14"/>
  <c r="AU78" i="14"/>
  <c r="L78" i="17" s="1"/>
  <c r="BG70" i="14"/>
  <c r="AU70" i="14"/>
  <c r="L70" i="17" s="1"/>
  <c r="BG62" i="14"/>
  <c r="AU62" i="14"/>
  <c r="L62" i="17" s="1"/>
  <c r="Z417" i="14"/>
  <c r="BG54" i="14"/>
  <c r="AU54" i="14"/>
  <c r="BG46" i="14"/>
  <c r="AU46" i="14"/>
  <c r="L46" i="17" s="1"/>
  <c r="BG38" i="14"/>
  <c r="AU38" i="14"/>
  <c r="L38" i="17" s="1"/>
  <c r="BG30" i="14"/>
  <c r="AU30" i="14"/>
  <c r="L30" i="17" s="1"/>
  <c r="BG22" i="14"/>
  <c r="AU22" i="14"/>
  <c r="L22" i="17" s="1"/>
  <c r="BG14" i="14"/>
  <c r="AU14" i="14"/>
  <c r="L14" i="17" s="1"/>
  <c r="BG6" i="14"/>
  <c r="AU6" i="14"/>
  <c r="L6" i="17" s="1"/>
  <c r="AC419" i="14"/>
  <c r="AC414" i="14"/>
  <c r="D25" i="26" s="1"/>
  <c r="AC415" i="14"/>
  <c r="AF414" i="14"/>
  <c r="D20" i="26" s="1"/>
  <c r="AF419" i="14"/>
  <c r="AF415" i="14"/>
  <c r="AU394" i="14"/>
  <c r="L394" i="17" s="1"/>
  <c r="BE39" i="14"/>
  <c r="AW39" i="14"/>
  <c r="BE31" i="14"/>
  <c r="AW31" i="14"/>
  <c r="M416" i="14"/>
  <c r="BE23" i="14"/>
  <c r="AW23" i="14"/>
  <c r="BE15" i="14"/>
  <c r="AW15" i="14"/>
  <c r="BE7" i="14"/>
  <c r="AW7" i="14"/>
  <c r="Q416" i="14"/>
  <c r="U416" i="14"/>
  <c r="Y416" i="14"/>
  <c r="BD23" i="14"/>
  <c r="BG405" i="14"/>
  <c r="AU405" i="14"/>
  <c r="L405" i="17" s="1"/>
  <c r="BG397" i="14"/>
  <c r="AU397" i="14"/>
  <c r="L397" i="17" s="1"/>
  <c r="BG389" i="14"/>
  <c r="AU389" i="14"/>
  <c r="L389" i="17" s="1"/>
  <c r="BG381" i="14"/>
  <c r="AU381" i="14"/>
  <c r="L381" i="17" s="1"/>
  <c r="BG373" i="14"/>
  <c r="AU373" i="14"/>
  <c r="L373" i="17" s="1"/>
  <c r="BG365" i="14"/>
  <c r="AU365" i="14"/>
  <c r="L365" i="17" s="1"/>
  <c r="BG357" i="14"/>
  <c r="AU357" i="14"/>
  <c r="L357" i="17" s="1"/>
  <c r="BG349" i="14"/>
  <c r="AU349" i="14"/>
  <c r="L349" i="17" s="1"/>
  <c r="BG341" i="14"/>
  <c r="AU341" i="14"/>
  <c r="L341" i="17" s="1"/>
  <c r="BG333" i="14"/>
  <c r="AU333" i="14"/>
  <c r="L333" i="17" s="1"/>
  <c r="BG325" i="14"/>
  <c r="AU325" i="14"/>
  <c r="L325" i="17" s="1"/>
  <c r="BG317" i="14"/>
  <c r="AU317" i="14"/>
  <c r="L317" i="17" s="1"/>
  <c r="BG309" i="14"/>
  <c r="AU309" i="14"/>
  <c r="L309" i="17" s="1"/>
  <c r="BG301" i="14"/>
  <c r="AU301" i="14"/>
  <c r="L301" i="17" s="1"/>
  <c r="BG293" i="14"/>
  <c r="AU293" i="14"/>
  <c r="L293" i="17" s="1"/>
  <c r="BG285" i="14"/>
  <c r="AU285" i="14"/>
  <c r="L285" i="17" s="1"/>
  <c r="BG277" i="14"/>
  <c r="AU277" i="14"/>
  <c r="L277" i="17" s="1"/>
  <c r="BG269" i="14"/>
  <c r="AU269" i="14"/>
  <c r="L269" i="17" s="1"/>
  <c r="BG261" i="14"/>
  <c r="AU261" i="14"/>
  <c r="L261" i="17" s="1"/>
  <c r="BG253" i="14"/>
  <c r="AU253" i="14"/>
  <c r="L253" i="17" s="1"/>
  <c r="BG245" i="14"/>
  <c r="AU245" i="14"/>
  <c r="L245" i="17" s="1"/>
  <c r="BG237" i="14"/>
  <c r="AU237" i="14"/>
  <c r="L237" i="17" s="1"/>
  <c r="BG229" i="14"/>
  <c r="AU229" i="14"/>
  <c r="L229" i="17" s="1"/>
  <c r="BG221" i="14"/>
  <c r="AU221" i="14"/>
  <c r="L221" i="17" s="1"/>
  <c r="BG213" i="14"/>
  <c r="AU213" i="14"/>
  <c r="L213" i="17" s="1"/>
  <c r="BG205" i="14"/>
  <c r="AU205" i="14"/>
  <c r="L205" i="17" s="1"/>
  <c r="BG197" i="14"/>
  <c r="AU197" i="14"/>
  <c r="L197" i="17" s="1"/>
  <c r="BG189" i="14"/>
  <c r="AU189" i="14"/>
  <c r="L189" i="17" s="1"/>
  <c r="BG181" i="14"/>
  <c r="AU181" i="14"/>
  <c r="L181" i="17" s="1"/>
  <c r="BG173" i="14"/>
  <c r="AU173" i="14"/>
  <c r="L173" i="17" s="1"/>
  <c r="BG165" i="14"/>
  <c r="AU165" i="14"/>
  <c r="L165" i="17" s="1"/>
  <c r="BG157" i="14"/>
  <c r="AU157" i="14"/>
  <c r="L157" i="17" s="1"/>
  <c r="BG149" i="14"/>
  <c r="AU149" i="14"/>
  <c r="L149" i="17" s="1"/>
  <c r="BG141" i="14"/>
  <c r="AU141" i="14"/>
  <c r="L141" i="17" s="1"/>
  <c r="BG133" i="14"/>
  <c r="AU133" i="14"/>
  <c r="L133" i="17" s="1"/>
  <c r="BG125" i="14"/>
  <c r="AU125" i="14"/>
  <c r="L125" i="17" s="1"/>
  <c r="BG117" i="14"/>
  <c r="AU117" i="14"/>
  <c r="L117" i="17" s="1"/>
  <c r="BG109" i="14"/>
  <c r="AU109" i="14"/>
  <c r="L109" i="17" s="1"/>
  <c r="BG101" i="14"/>
  <c r="AU101" i="14"/>
  <c r="L101" i="17" s="1"/>
  <c r="BG93" i="14"/>
  <c r="AU93" i="14"/>
  <c r="L93" i="17" s="1"/>
  <c r="BG85" i="14"/>
  <c r="AU85" i="14"/>
  <c r="L85" i="17" s="1"/>
  <c r="BG77" i="14"/>
  <c r="AU77" i="14"/>
  <c r="L77" i="17" s="1"/>
  <c r="BG69" i="14"/>
  <c r="AU69" i="14"/>
  <c r="L69" i="17" s="1"/>
  <c r="BG61" i="14"/>
  <c r="AU61" i="14"/>
  <c r="L61" i="17" s="1"/>
  <c r="BG53" i="14"/>
  <c r="AU53" i="14"/>
  <c r="L53" i="17" s="1"/>
  <c r="BG45" i="14"/>
  <c r="AU45" i="14"/>
  <c r="L45" i="17" s="1"/>
  <c r="BG37" i="14"/>
  <c r="AU37" i="14"/>
  <c r="L37" i="17" s="1"/>
  <c r="BG29" i="14"/>
  <c r="AU29" i="14"/>
  <c r="L29" i="17" s="1"/>
  <c r="BG21" i="14"/>
  <c r="AU21" i="14"/>
  <c r="L21" i="17" s="1"/>
  <c r="BG13" i="14"/>
  <c r="AU13" i="14"/>
  <c r="L13" i="17" s="1"/>
  <c r="BG5" i="14"/>
  <c r="AU5" i="14"/>
  <c r="L5" i="17" s="1"/>
  <c r="AC416" i="14"/>
  <c r="AF416" i="14"/>
  <c r="AU391" i="14"/>
  <c r="L391" i="17" s="1"/>
  <c r="P419" i="14"/>
  <c r="P415" i="14"/>
  <c r="P414" i="14"/>
  <c r="T419" i="14"/>
  <c r="T415" i="14"/>
  <c r="T414" i="14"/>
  <c r="U417" i="14"/>
  <c r="X419" i="14"/>
  <c r="X415" i="14"/>
  <c r="X414" i="14"/>
  <c r="Y417" i="14"/>
  <c r="BD54" i="14"/>
  <c r="BG404" i="14"/>
  <c r="AU404" i="14"/>
  <c r="L404" i="17" s="1"/>
  <c r="BG396" i="14"/>
  <c r="AU396" i="14"/>
  <c r="L396" i="17" s="1"/>
  <c r="BG388" i="14"/>
  <c r="AU388" i="14"/>
  <c r="L388" i="17" s="1"/>
  <c r="BG380" i="14"/>
  <c r="AU380" i="14"/>
  <c r="L380" i="17" s="1"/>
  <c r="BG372" i="14"/>
  <c r="AU372" i="14"/>
  <c r="L372" i="17" s="1"/>
  <c r="BG364" i="14"/>
  <c r="AU364" i="14"/>
  <c r="L364" i="17" s="1"/>
  <c r="BG356" i="14"/>
  <c r="AU356" i="14"/>
  <c r="L356" i="17" s="1"/>
  <c r="BG348" i="14"/>
  <c r="AU348" i="14"/>
  <c r="L348" i="17" s="1"/>
  <c r="BG340" i="14"/>
  <c r="AU340" i="14"/>
  <c r="L340" i="17" s="1"/>
  <c r="BG332" i="14"/>
  <c r="AU332" i="14"/>
  <c r="L332" i="17" s="1"/>
  <c r="BG324" i="14"/>
  <c r="AU324" i="14"/>
  <c r="L324" i="17" s="1"/>
  <c r="BG316" i="14"/>
  <c r="AU316" i="14"/>
  <c r="L316" i="17" s="1"/>
  <c r="BG308" i="14"/>
  <c r="AU308" i="14"/>
  <c r="L308" i="17" s="1"/>
  <c r="BG300" i="14"/>
  <c r="AU300" i="14"/>
  <c r="L300" i="17" s="1"/>
  <c r="BG292" i="14"/>
  <c r="AU292" i="14"/>
  <c r="L292" i="17" s="1"/>
  <c r="BG284" i="14"/>
  <c r="AU284" i="14"/>
  <c r="L284" i="17" s="1"/>
  <c r="BG276" i="14"/>
  <c r="AU276" i="14"/>
  <c r="L276" i="17" s="1"/>
  <c r="BG268" i="14"/>
  <c r="AU268" i="14"/>
  <c r="L268" i="17" s="1"/>
  <c r="BG260" i="14"/>
  <c r="AU260" i="14"/>
  <c r="L260" i="17" s="1"/>
  <c r="BG252" i="14"/>
  <c r="AU252" i="14"/>
  <c r="L252" i="17" s="1"/>
  <c r="BG244" i="14"/>
  <c r="AU244" i="14"/>
  <c r="L244" i="17" s="1"/>
  <c r="BG236" i="14"/>
  <c r="AU236" i="14"/>
  <c r="L236" i="17" s="1"/>
  <c r="BG228" i="14"/>
  <c r="AU228" i="14"/>
  <c r="L228" i="17" s="1"/>
  <c r="BG220" i="14"/>
  <c r="AU220" i="14"/>
  <c r="L220" i="17" s="1"/>
  <c r="BG212" i="14"/>
  <c r="AU212" i="14"/>
  <c r="L212" i="17" s="1"/>
  <c r="BG204" i="14"/>
  <c r="AU204" i="14"/>
  <c r="L204" i="17" s="1"/>
  <c r="BG196" i="14"/>
  <c r="AU196" i="14"/>
  <c r="L196" i="17" s="1"/>
  <c r="BG188" i="14"/>
  <c r="AU188" i="14"/>
  <c r="L188" i="17" s="1"/>
  <c r="BG180" i="14"/>
  <c r="AU180" i="14"/>
  <c r="L180" i="17" s="1"/>
  <c r="BG172" i="14"/>
  <c r="AU172" i="14"/>
  <c r="L172" i="17" s="1"/>
  <c r="BG164" i="14"/>
  <c r="AU164" i="14"/>
  <c r="L164" i="17" s="1"/>
  <c r="BG156" i="14"/>
  <c r="AU156" i="14"/>
  <c r="L156" i="17" s="1"/>
  <c r="BG148" i="14"/>
  <c r="AU148" i="14"/>
  <c r="L148" i="17" s="1"/>
  <c r="BG140" i="14"/>
  <c r="AU140" i="14"/>
  <c r="L140" i="17" s="1"/>
  <c r="BG132" i="14"/>
  <c r="AU132" i="14"/>
  <c r="L132" i="17" s="1"/>
  <c r="BG124" i="14"/>
  <c r="AU124" i="14"/>
  <c r="L124" i="17" s="1"/>
  <c r="BG116" i="14"/>
  <c r="AU116" i="14"/>
  <c r="L116" i="17" s="1"/>
  <c r="BG108" i="14"/>
  <c r="AU108" i="14"/>
  <c r="L108" i="17" s="1"/>
  <c r="BG100" i="14"/>
  <c r="AU100" i="14"/>
  <c r="L100" i="17" s="1"/>
  <c r="BG92" i="14"/>
  <c r="AU92" i="14"/>
  <c r="L92" i="17" s="1"/>
  <c r="BG84" i="14"/>
  <c r="AU84" i="14"/>
  <c r="L84" i="17" s="1"/>
  <c r="BG76" i="14"/>
  <c r="AU76" i="14"/>
  <c r="L76" i="17" s="1"/>
  <c r="BG68" i="14"/>
  <c r="AU68" i="14"/>
  <c r="L68" i="17" s="1"/>
  <c r="BG60" i="14"/>
  <c r="AU60" i="14"/>
  <c r="L60" i="17" s="1"/>
  <c r="BG52" i="14"/>
  <c r="AU52" i="14"/>
  <c r="L52" i="17" s="1"/>
  <c r="BG44" i="14"/>
  <c r="AU44" i="14"/>
  <c r="L44" i="17" s="1"/>
  <c r="BG36" i="14"/>
  <c r="AU36" i="14"/>
  <c r="L36" i="17" s="1"/>
  <c r="BG28" i="14"/>
  <c r="AU28" i="14"/>
  <c r="L28" i="17" s="1"/>
  <c r="BG20" i="14"/>
  <c r="AU20" i="14"/>
  <c r="L20" i="17" s="1"/>
  <c r="BG12" i="14"/>
  <c r="AU12" i="14"/>
  <c r="L12" i="17" s="1"/>
  <c r="BG4" i="14"/>
  <c r="AU4" i="14"/>
  <c r="L4" i="17" s="1"/>
  <c r="AB419" i="14"/>
  <c r="AB414" i="14"/>
  <c r="AB415" i="14"/>
  <c r="AC417" i="14"/>
  <c r="AE419" i="14"/>
  <c r="AE415" i="14"/>
  <c r="AE414" i="14"/>
  <c r="D16" i="26" s="1"/>
  <c r="AF417" i="14"/>
  <c r="AU386" i="14"/>
  <c r="L386" i="17" s="1"/>
  <c r="BE261" i="14"/>
  <c r="AW261" i="14"/>
  <c r="BE253" i="14"/>
  <c r="AW253" i="14"/>
  <c r="BE245" i="14"/>
  <c r="AW245" i="14"/>
  <c r="BE237" i="14"/>
  <c r="AW237" i="14"/>
  <c r="BE229" i="14"/>
  <c r="AW229" i="14"/>
  <c r="BE221" i="14"/>
  <c r="AW221" i="14"/>
  <c r="BE213" i="14"/>
  <c r="AW213" i="14"/>
  <c r="BE205" i="14"/>
  <c r="AW205" i="14"/>
  <c r="BE197" i="14"/>
  <c r="AW197" i="14"/>
  <c r="BE189" i="14"/>
  <c r="AW189" i="14"/>
  <c r="BE181" i="14"/>
  <c r="AW181" i="14"/>
  <c r="BE173" i="14"/>
  <c r="AW173" i="14"/>
  <c r="BE165" i="14"/>
  <c r="AW165" i="14"/>
  <c r="BE157" i="14"/>
  <c r="AW157" i="14"/>
  <c r="BE149" i="14"/>
  <c r="AW149" i="14"/>
  <c r="BE141" i="14"/>
  <c r="AW141" i="14"/>
  <c r="BE133" i="14"/>
  <c r="AW133" i="14"/>
  <c r="BE125" i="14"/>
  <c r="AW125" i="14"/>
  <c r="BE117" i="14"/>
  <c r="AW117" i="14"/>
  <c r="BE109" i="14"/>
  <c r="AW109" i="14"/>
  <c r="BE101" i="14"/>
  <c r="AW101" i="14"/>
  <c r="BE93" i="14"/>
  <c r="AW93" i="14"/>
  <c r="BE85" i="14"/>
  <c r="AW85" i="14"/>
  <c r="BE77" i="14"/>
  <c r="AW77" i="14"/>
  <c r="BE69" i="14"/>
  <c r="AW69" i="14"/>
  <c r="BE61" i="14"/>
  <c r="AW61" i="14"/>
  <c r="BE53" i="14"/>
  <c r="AW53" i="14"/>
  <c r="BE45" i="14"/>
  <c r="AW45" i="14"/>
  <c r="BE37" i="14"/>
  <c r="AW37" i="14"/>
  <c r="BE29" i="14"/>
  <c r="AW29" i="14"/>
  <c r="BE21" i="14"/>
  <c r="AW21" i="14"/>
  <c r="BE13" i="14"/>
  <c r="AW13" i="14"/>
  <c r="BE5" i="14"/>
  <c r="AW5" i="14"/>
  <c r="P416" i="14"/>
  <c r="T416" i="14"/>
  <c r="X416" i="14"/>
  <c r="BG403" i="14"/>
  <c r="AU403" i="14"/>
  <c r="L403" i="17" s="1"/>
  <c r="BG395" i="14"/>
  <c r="AU395" i="14"/>
  <c r="L395" i="17" s="1"/>
  <c r="BG387" i="14"/>
  <c r="AU387" i="14"/>
  <c r="L387" i="17" s="1"/>
  <c r="BG379" i="14"/>
  <c r="AU379" i="14"/>
  <c r="L379" i="17" s="1"/>
  <c r="BG371" i="14"/>
  <c r="AU371" i="14"/>
  <c r="L371" i="17" s="1"/>
  <c r="BG363" i="14"/>
  <c r="AU363" i="14"/>
  <c r="L363" i="17" s="1"/>
  <c r="BG355" i="14"/>
  <c r="AU355" i="14"/>
  <c r="L355" i="17" s="1"/>
  <c r="BG347" i="14"/>
  <c r="AU347" i="14"/>
  <c r="L347" i="17" s="1"/>
  <c r="BG339" i="14"/>
  <c r="AU339" i="14"/>
  <c r="L339" i="17" s="1"/>
  <c r="BG331" i="14"/>
  <c r="AU331" i="14"/>
  <c r="L331" i="17" s="1"/>
  <c r="BG323" i="14"/>
  <c r="AU323" i="14"/>
  <c r="L323" i="17" s="1"/>
  <c r="BG315" i="14"/>
  <c r="AU315" i="14"/>
  <c r="L315" i="17" s="1"/>
  <c r="BG307" i="14"/>
  <c r="AU307" i="14"/>
  <c r="L307" i="17" s="1"/>
  <c r="BG299" i="14"/>
  <c r="AU299" i="14"/>
  <c r="L299" i="17" s="1"/>
  <c r="BG291" i="14"/>
  <c r="AU291" i="14"/>
  <c r="L291" i="17" s="1"/>
  <c r="BG283" i="14"/>
  <c r="AU283" i="14"/>
  <c r="L283" i="17" s="1"/>
  <c r="BG275" i="14"/>
  <c r="AU275" i="14"/>
  <c r="L275" i="17" s="1"/>
  <c r="BG267" i="14"/>
  <c r="AU267" i="14"/>
  <c r="L267" i="17" s="1"/>
  <c r="BG259" i="14"/>
  <c r="AU259" i="14"/>
  <c r="L259" i="17" s="1"/>
  <c r="BG251" i="14"/>
  <c r="AU251" i="14"/>
  <c r="L251" i="17" s="1"/>
  <c r="BG243" i="14"/>
  <c r="AU243" i="14"/>
  <c r="L243" i="17" s="1"/>
  <c r="BG235" i="14"/>
  <c r="AU235" i="14"/>
  <c r="L235" i="17" s="1"/>
  <c r="BG227" i="14"/>
  <c r="AU227" i="14"/>
  <c r="L227" i="17" s="1"/>
  <c r="BG219" i="14"/>
  <c r="AU219" i="14"/>
  <c r="L219" i="17" s="1"/>
  <c r="BG211" i="14"/>
  <c r="AU211" i="14"/>
  <c r="L211" i="17" s="1"/>
  <c r="BG203" i="14"/>
  <c r="AU203" i="14"/>
  <c r="L203" i="17" s="1"/>
  <c r="BG195" i="14"/>
  <c r="AU195" i="14"/>
  <c r="L195" i="17" s="1"/>
  <c r="BG187" i="14"/>
  <c r="AU187" i="14"/>
  <c r="L187" i="17" s="1"/>
  <c r="BG179" i="14"/>
  <c r="AU179" i="14"/>
  <c r="L179" i="17" s="1"/>
  <c r="BG171" i="14"/>
  <c r="AU171" i="14"/>
  <c r="L171" i="17" s="1"/>
  <c r="BG163" i="14"/>
  <c r="AU163" i="14"/>
  <c r="L163" i="17" s="1"/>
  <c r="BG155" i="14"/>
  <c r="AU155" i="14"/>
  <c r="L155" i="17" s="1"/>
  <c r="BG147" i="14"/>
  <c r="AU147" i="14"/>
  <c r="L147" i="17" s="1"/>
  <c r="BG139" i="14"/>
  <c r="AU139" i="14"/>
  <c r="L139" i="17" s="1"/>
  <c r="BG131" i="14"/>
  <c r="AU131" i="14"/>
  <c r="L131" i="17" s="1"/>
  <c r="BG123" i="14"/>
  <c r="AU123" i="14"/>
  <c r="L123" i="17" s="1"/>
  <c r="BG115" i="14"/>
  <c r="AU115" i="14"/>
  <c r="L115" i="17" s="1"/>
  <c r="BG107" i="14"/>
  <c r="AU107" i="14"/>
  <c r="L107" i="17" s="1"/>
  <c r="BG99" i="14"/>
  <c r="AU99" i="14"/>
  <c r="L99" i="17" s="1"/>
  <c r="BG91" i="14"/>
  <c r="AU91" i="14"/>
  <c r="L91" i="17" s="1"/>
  <c r="BG83" i="14"/>
  <c r="AU83" i="14"/>
  <c r="L83" i="17" s="1"/>
  <c r="BG75" i="14"/>
  <c r="AU75" i="14"/>
  <c r="L75" i="17" s="1"/>
  <c r="BG67" i="14"/>
  <c r="AU67" i="14"/>
  <c r="L67" i="17" s="1"/>
  <c r="BG59" i="14"/>
  <c r="AU59" i="14"/>
  <c r="L59" i="17" s="1"/>
  <c r="BG51" i="14"/>
  <c r="AU51" i="14"/>
  <c r="L51" i="17" s="1"/>
  <c r="BG43" i="14"/>
  <c r="AU43" i="14"/>
  <c r="L43" i="17" s="1"/>
  <c r="BG35" i="14"/>
  <c r="AU35" i="14"/>
  <c r="L35" i="17" s="1"/>
  <c r="BG27" i="14"/>
  <c r="AU27" i="14"/>
  <c r="L27" i="17" s="1"/>
  <c r="BG19" i="14"/>
  <c r="AU19" i="14"/>
  <c r="L19" i="17" s="1"/>
  <c r="BG11" i="14"/>
  <c r="AU11" i="14"/>
  <c r="L11" i="17" s="1"/>
  <c r="BG3" i="14"/>
  <c r="AU3" i="14"/>
  <c r="L3" i="17" s="1"/>
  <c r="AB416" i="14"/>
  <c r="AE416" i="14"/>
  <c r="AU383" i="14"/>
  <c r="L383" i="17" s="1"/>
  <c r="AZ416" i="14" l="1"/>
  <c r="AW414" i="14"/>
  <c r="D7" i="26" s="1"/>
  <c r="C7" i="26" s="1"/>
  <c r="AI417" i="14"/>
  <c r="O76" i="17"/>
  <c r="N76" i="17"/>
  <c r="P76" i="17"/>
  <c r="Q76" i="17"/>
  <c r="O204" i="17"/>
  <c r="N204" i="17"/>
  <c r="P204" i="17"/>
  <c r="Q204" i="17"/>
  <c r="Q332" i="17"/>
  <c r="O332" i="17"/>
  <c r="P332" i="17"/>
  <c r="N332" i="17"/>
  <c r="P134" i="17"/>
  <c r="O134" i="17"/>
  <c r="Q134" i="17"/>
  <c r="N134" i="17"/>
  <c r="O294" i="17"/>
  <c r="P294" i="17"/>
  <c r="N294" i="17"/>
  <c r="Q294" i="17"/>
  <c r="Q119" i="17"/>
  <c r="O119" i="17"/>
  <c r="P119" i="17"/>
  <c r="N119" i="17"/>
  <c r="Q99" i="17"/>
  <c r="N99" i="17"/>
  <c r="P99" i="17"/>
  <c r="O99" i="17"/>
  <c r="O163" i="17"/>
  <c r="Q163" i="17"/>
  <c r="N163" i="17"/>
  <c r="P163" i="17"/>
  <c r="P227" i="17"/>
  <c r="N227" i="17"/>
  <c r="O227" i="17"/>
  <c r="Q227" i="17"/>
  <c r="N323" i="17"/>
  <c r="P323" i="17"/>
  <c r="O323" i="17"/>
  <c r="Q323" i="17"/>
  <c r="P387" i="17"/>
  <c r="Q387" i="17"/>
  <c r="N387" i="17"/>
  <c r="O387" i="17"/>
  <c r="N11" i="17"/>
  <c r="O11" i="17"/>
  <c r="Q11" i="17"/>
  <c r="P11" i="17"/>
  <c r="Q75" i="17"/>
  <c r="O75" i="17"/>
  <c r="P75" i="17"/>
  <c r="N75" i="17"/>
  <c r="O107" i="17"/>
  <c r="Q107" i="17"/>
  <c r="N107" i="17"/>
  <c r="P107" i="17"/>
  <c r="O203" i="17"/>
  <c r="Q203" i="17"/>
  <c r="N203" i="17"/>
  <c r="P203" i="17"/>
  <c r="Q235" i="17"/>
  <c r="O235" i="17"/>
  <c r="N235" i="17"/>
  <c r="P235" i="17"/>
  <c r="O299" i="17"/>
  <c r="Q299" i="17"/>
  <c r="N299" i="17"/>
  <c r="P299" i="17"/>
  <c r="Q363" i="17"/>
  <c r="P363" i="17"/>
  <c r="O363" i="17"/>
  <c r="N363" i="17"/>
  <c r="N395" i="17"/>
  <c r="O395" i="17"/>
  <c r="Q395" i="17"/>
  <c r="P395" i="17"/>
  <c r="N60" i="17"/>
  <c r="P60" i="17"/>
  <c r="O60" i="17"/>
  <c r="Q60" i="17"/>
  <c r="Q92" i="17"/>
  <c r="O92" i="17"/>
  <c r="P92" i="17"/>
  <c r="N92" i="17"/>
  <c r="O156" i="17"/>
  <c r="N156" i="17"/>
  <c r="P156" i="17"/>
  <c r="Q156" i="17"/>
  <c r="Q220" i="17"/>
  <c r="N220" i="17"/>
  <c r="P220" i="17"/>
  <c r="O220" i="17"/>
  <c r="Q252" i="17"/>
  <c r="N252" i="17"/>
  <c r="P252" i="17"/>
  <c r="O252" i="17"/>
  <c r="Q316" i="17"/>
  <c r="N316" i="17"/>
  <c r="O316" i="17"/>
  <c r="P316" i="17"/>
  <c r="N348" i="17"/>
  <c r="P348" i="17"/>
  <c r="O348" i="17"/>
  <c r="Q348" i="17"/>
  <c r="N380" i="17"/>
  <c r="Q380" i="17"/>
  <c r="P380" i="17"/>
  <c r="O380" i="17"/>
  <c r="Q86" i="17"/>
  <c r="O86" i="17"/>
  <c r="P86" i="17"/>
  <c r="N86" i="17"/>
  <c r="O150" i="17"/>
  <c r="N150" i="17"/>
  <c r="P150" i="17"/>
  <c r="Q150" i="17"/>
  <c r="Q182" i="17"/>
  <c r="N182" i="17"/>
  <c r="O182" i="17"/>
  <c r="P182" i="17"/>
  <c r="N246" i="17"/>
  <c r="Q246" i="17"/>
  <c r="P246" i="17"/>
  <c r="O246" i="17"/>
  <c r="P278" i="17"/>
  <c r="Q278" i="17"/>
  <c r="N278" i="17"/>
  <c r="O278" i="17"/>
  <c r="P310" i="17"/>
  <c r="N310" i="17"/>
  <c r="Q310" i="17"/>
  <c r="O310" i="17"/>
  <c r="O342" i="17"/>
  <c r="P342" i="17"/>
  <c r="Q342" i="17"/>
  <c r="N342" i="17"/>
  <c r="O374" i="17"/>
  <c r="P374" i="17"/>
  <c r="N374" i="17"/>
  <c r="Q374" i="17"/>
  <c r="N406" i="17"/>
  <c r="P406" i="17"/>
  <c r="Q406" i="17"/>
  <c r="O406" i="17"/>
  <c r="N39" i="17"/>
  <c r="O39" i="17"/>
  <c r="Q39" i="17"/>
  <c r="P39" i="17"/>
  <c r="Q71" i="17"/>
  <c r="P71" i="17"/>
  <c r="O71" i="17"/>
  <c r="N71" i="17"/>
  <c r="Q103" i="17"/>
  <c r="N103" i="17"/>
  <c r="O103" i="17"/>
  <c r="P103" i="17"/>
  <c r="O135" i="17"/>
  <c r="P135" i="17"/>
  <c r="N135" i="17"/>
  <c r="Q135" i="17"/>
  <c r="N167" i="17"/>
  <c r="Q167" i="17"/>
  <c r="P167" i="17"/>
  <c r="O167" i="17"/>
  <c r="Q199" i="17"/>
  <c r="N199" i="17"/>
  <c r="O199" i="17"/>
  <c r="P199" i="17"/>
  <c r="P231" i="17"/>
  <c r="O231" i="17"/>
  <c r="Q231" i="17"/>
  <c r="N231" i="17"/>
  <c r="Q263" i="17"/>
  <c r="O263" i="17"/>
  <c r="N263" i="17"/>
  <c r="P263" i="17"/>
  <c r="N295" i="17"/>
  <c r="O295" i="17"/>
  <c r="P295" i="17"/>
  <c r="Q295" i="17"/>
  <c r="O327" i="17"/>
  <c r="N327" i="17"/>
  <c r="P327" i="17"/>
  <c r="Q327" i="17"/>
  <c r="P359" i="17"/>
  <c r="Q359" i="17"/>
  <c r="O359" i="17"/>
  <c r="N359" i="17"/>
  <c r="P8" i="17"/>
  <c r="N8" i="17"/>
  <c r="O8" i="17"/>
  <c r="Q8" i="17"/>
  <c r="N40" i="17"/>
  <c r="Q40" i="17"/>
  <c r="O40" i="17"/>
  <c r="P40" i="17"/>
  <c r="O72" i="17"/>
  <c r="N72" i="17"/>
  <c r="P72" i="17"/>
  <c r="Q72" i="17"/>
  <c r="P104" i="17"/>
  <c r="Q104" i="17"/>
  <c r="O104" i="17"/>
  <c r="N104" i="17"/>
  <c r="N136" i="17"/>
  <c r="Q136" i="17"/>
  <c r="P136" i="17"/>
  <c r="O136" i="17"/>
  <c r="Q168" i="17"/>
  <c r="O168" i="17"/>
  <c r="P168" i="17"/>
  <c r="N168" i="17"/>
  <c r="O200" i="17"/>
  <c r="Q200" i="17"/>
  <c r="N200" i="17"/>
  <c r="P200" i="17"/>
  <c r="O232" i="17"/>
  <c r="N232" i="17"/>
  <c r="Q232" i="17"/>
  <c r="P232" i="17"/>
  <c r="Q264" i="17"/>
  <c r="P264" i="17"/>
  <c r="O264" i="17"/>
  <c r="N264" i="17"/>
  <c r="O296" i="17"/>
  <c r="P296" i="17"/>
  <c r="N296" i="17"/>
  <c r="Q296" i="17"/>
  <c r="P328" i="17"/>
  <c r="Q328" i="17"/>
  <c r="N328" i="17"/>
  <c r="O328" i="17"/>
  <c r="P360" i="17"/>
  <c r="N360" i="17"/>
  <c r="Q360" i="17"/>
  <c r="O360" i="17"/>
  <c r="O392" i="17"/>
  <c r="N392" i="17"/>
  <c r="P392" i="17"/>
  <c r="Q392" i="17"/>
  <c r="N407" i="17"/>
  <c r="P407" i="17"/>
  <c r="O407" i="17"/>
  <c r="Q407" i="17"/>
  <c r="P12" i="17"/>
  <c r="O12" i="17"/>
  <c r="Q12" i="17"/>
  <c r="N12" i="17"/>
  <c r="N364" i="17"/>
  <c r="O364" i="17"/>
  <c r="Q364" i="17"/>
  <c r="P364" i="17"/>
  <c r="O70" i="17"/>
  <c r="N70" i="17"/>
  <c r="P70" i="17"/>
  <c r="Q70" i="17"/>
  <c r="O198" i="17"/>
  <c r="Q198" i="17"/>
  <c r="N198" i="17"/>
  <c r="P198" i="17"/>
  <c r="Q87" i="17"/>
  <c r="O87" i="17"/>
  <c r="P87" i="17"/>
  <c r="N87" i="17"/>
  <c r="O3" i="17"/>
  <c r="Q3" i="17"/>
  <c r="N3" i="17"/>
  <c r="P3" i="17"/>
  <c r="N131" i="17"/>
  <c r="P131" i="17"/>
  <c r="O131" i="17"/>
  <c r="Q131" i="17"/>
  <c r="P43" i="17"/>
  <c r="N43" i="17"/>
  <c r="O43" i="17"/>
  <c r="Q43" i="17"/>
  <c r="O139" i="17"/>
  <c r="P139" i="17"/>
  <c r="N139" i="17"/>
  <c r="Q139" i="17"/>
  <c r="O171" i="17"/>
  <c r="N171" i="17"/>
  <c r="P171" i="17"/>
  <c r="Q171" i="17"/>
  <c r="P267" i="17"/>
  <c r="O267" i="17"/>
  <c r="Q267" i="17"/>
  <c r="N267" i="17"/>
  <c r="N331" i="17"/>
  <c r="O331" i="17"/>
  <c r="P331" i="17"/>
  <c r="Q331" i="17"/>
  <c r="Q28" i="17"/>
  <c r="P28" i="17"/>
  <c r="O28" i="17"/>
  <c r="N28" i="17"/>
  <c r="O124" i="17"/>
  <c r="Q124" i="17"/>
  <c r="N124" i="17"/>
  <c r="P124" i="17"/>
  <c r="N188" i="17"/>
  <c r="O188" i="17"/>
  <c r="Q188" i="17"/>
  <c r="P188" i="17"/>
  <c r="O284" i="17"/>
  <c r="Q284" i="17"/>
  <c r="P284" i="17"/>
  <c r="N284" i="17"/>
  <c r="O118" i="17"/>
  <c r="Q118" i="17"/>
  <c r="P118" i="17"/>
  <c r="N118" i="17"/>
  <c r="O214" i="17"/>
  <c r="Q214" i="17"/>
  <c r="P214" i="17"/>
  <c r="N214" i="17"/>
  <c r="N386" i="17"/>
  <c r="O386" i="17"/>
  <c r="P386" i="17"/>
  <c r="Q386" i="17"/>
  <c r="Q13" i="17"/>
  <c r="P13" i="17"/>
  <c r="O13" i="17"/>
  <c r="N13" i="17"/>
  <c r="N45" i="17"/>
  <c r="O45" i="17"/>
  <c r="P45" i="17"/>
  <c r="Q45" i="17"/>
  <c r="N77" i="17"/>
  <c r="Q77" i="17"/>
  <c r="P77" i="17"/>
  <c r="O77" i="17"/>
  <c r="O109" i="17"/>
  <c r="P109" i="17"/>
  <c r="N109" i="17"/>
  <c r="Q109" i="17"/>
  <c r="Q141" i="17"/>
  <c r="O141" i="17"/>
  <c r="N141" i="17"/>
  <c r="P141" i="17"/>
  <c r="N173" i="17"/>
  <c r="P173" i="17"/>
  <c r="O173" i="17"/>
  <c r="Q173" i="17"/>
  <c r="P205" i="17"/>
  <c r="O205" i="17"/>
  <c r="Q205" i="17"/>
  <c r="N205" i="17"/>
  <c r="O237" i="17"/>
  <c r="Q237" i="17"/>
  <c r="P237" i="17"/>
  <c r="N237" i="17"/>
  <c r="Q269" i="17"/>
  <c r="N269" i="17"/>
  <c r="P269" i="17"/>
  <c r="O269" i="17"/>
  <c r="O301" i="17"/>
  <c r="P301" i="17"/>
  <c r="Q301" i="17"/>
  <c r="N301" i="17"/>
  <c r="O333" i="17"/>
  <c r="P333" i="17"/>
  <c r="N333" i="17"/>
  <c r="Q333" i="17"/>
  <c r="P365" i="17"/>
  <c r="O365" i="17"/>
  <c r="N365" i="17"/>
  <c r="Q365" i="17"/>
  <c r="O397" i="17"/>
  <c r="P397" i="17"/>
  <c r="N397" i="17"/>
  <c r="Q397" i="17"/>
  <c r="Q30" i="17"/>
  <c r="N30" i="17"/>
  <c r="P30" i="17"/>
  <c r="O30" i="17"/>
  <c r="O15" i="17"/>
  <c r="Q15" i="17"/>
  <c r="P15" i="17"/>
  <c r="N15" i="17"/>
  <c r="Q33" i="17"/>
  <c r="O33" i="17"/>
  <c r="P33" i="17"/>
  <c r="N33" i="17"/>
  <c r="P65" i="17"/>
  <c r="O65" i="17"/>
  <c r="Q65" i="17"/>
  <c r="N65" i="17"/>
  <c r="O97" i="17"/>
  <c r="Q97" i="17"/>
  <c r="P97" i="17"/>
  <c r="N97" i="17"/>
  <c r="P129" i="17"/>
  <c r="N129" i="17"/>
  <c r="O129" i="17"/>
  <c r="Q129" i="17"/>
  <c r="O161" i="17"/>
  <c r="Q161" i="17"/>
  <c r="N161" i="17"/>
  <c r="P161" i="17"/>
  <c r="P193" i="17"/>
  <c r="O193" i="17"/>
  <c r="N193" i="17"/>
  <c r="Q193" i="17"/>
  <c r="P225" i="17"/>
  <c r="Q225" i="17"/>
  <c r="O225" i="17"/>
  <c r="N225" i="17"/>
  <c r="O257" i="17"/>
  <c r="Q257" i="17"/>
  <c r="N257" i="17"/>
  <c r="P257" i="17"/>
  <c r="N289" i="17"/>
  <c r="Q289" i="17"/>
  <c r="P289" i="17"/>
  <c r="O289" i="17"/>
  <c r="P321" i="17"/>
  <c r="Q321" i="17"/>
  <c r="O321" i="17"/>
  <c r="N321" i="17"/>
  <c r="O353" i="17"/>
  <c r="P353" i="17"/>
  <c r="Q353" i="17"/>
  <c r="N353" i="17"/>
  <c r="O385" i="17"/>
  <c r="P385" i="17"/>
  <c r="N385" i="17"/>
  <c r="Q385" i="17"/>
  <c r="N18" i="17"/>
  <c r="Q18" i="17"/>
  <c r="P18" i="17"/>
  <c r="O18" i="17"/>
  <c r="O50" i="17"/>
  <c r="Q50" i="17"/>
  <c r="N50" i="17"/>
  <c r="P50" i="17"/>
  <c r="O82" i="17"/>
  <c r="Q82" i="17"/>
  <c r="P82" i="17"/>
  <c r="N82" i="17"/>
  <c r="O114" i="17"/>
  <c r="Q114" i="17"/>
  <c r="P114" i="17"/>
  <c r="N114" i="17"/>
  <c r="N146" i="17"/>
  <c r="O146" i="17"/>
  <c r="Q146" i="17"/>
  <c r="P146" i="17"/>
  <c r="Q178" i="17"/>
  <c r="P178" i="17"/>
  <c r="O178" i="17"/>
  <c r="N178" i="17"/>
  <c r="O210" i="17"/>
  <c r="Q210" i="17"/>
  <c r="P210" i="17"/>
  <c r="N210" i="17"/>
  <c r="N242" i="17"/>
  <c r="O242" i="17"/>
  <c r="Q242" i="17"/>
  <c r="P242" i="17"/>
  <c r="O274" i="17"/>
  <c r="P274" i="17"/>
  <c r="N274" i="17"/>
  <c r="Q274" i="17"/>
  <c r="P306" i="17"/>
  <c r="O306" i="17"/>
  <c r="Q306" i="17"/>
  <c r="N306" i="17"/>
  <c r="N338" i="17"/>
  <c r="P338" i="17"/>
  <c r="O338" i="17"/>
  <c r="Q338" i="17"/>
  <c r="Q370" i="17"/>
  <c r="O370" i="17"/>
  <c r="P370" i="17"/>
  <c r="N370" i="17"/>
  <c r="O379" i="17"/>
  <c r="P379" i="17"/>
  <c r="Q379" i="17"/>
  <c r="N379" i="17"/>
  <c r="Q108" i="17"/>
  <c r="N108" i="17"/>
  <c r="O108" i="17"/>
  <c r="P108" i="17"/>
  <c r="N300" i="17"/>
  <c r="Q300" i="17"/>
  <c r="P300" i="17"/>
  <c r="O300" i="17"/>
  <c r="N102" i="17"/>
  <c r="Q102" i="17"/>
  <c r="P102" i="17"/>
  <c r="O102" i="17"/>
  <c r="O230" i="17"/>
  <c r="Q230" i="17"/>
  <c r="P230" i="17"/>
  <c r="N230" i="17"/>
  <c r="P51" i="17"/>
  <c r="N51" i="17"/>
  <c r="Q51" i="17"/>
  <c r="O51" i="17"/>
  <c r="P115" i="17"/>
  <c r="Q115" i="17"/>
  <c r="O115" i="17"/>
  <c r="N115" i="17"/>
  <c r="N147" i="17"/>
  <c r="O147" i="17"/>
  <c r="P147" i="17"/>
  <c r="Q147" i="17"/>
  <c r="O243" i="17"/>
  <c r="N243" i="17"/>
  <c r="P243" i="17"/>
  <c r="Q243" i="17"/>
  <c r="Q307" i="17"/>
  <c r="O307" i="17"/>
  <c r="P307" i="17"/>
  <c r="N307" i="17"/>
  <c r="O403" i="17"/>
  <c r="P403" i="17"/>
  <c r="N403" i="17"/>
  <c r="Q403" i="17"/>
  <c r="Q4" i="17"/>
  <c r="O4" i="17"/>
  <c r="N4" i="17"/>
  <c r="P4" i="17"/>
  <c r="O36" i="17"/>
  <c r="P36" i="17"/>
  <c r="N36" i="17"/>
  <c r="Q36" i="17"/>
  <c r="N68" i="17"/>
  <c r="P68" i="17"/>
  <c r="Q68" i="17"/>
  <c r="O68" i="17"/>
  <c r="P100" i="17"/>
  <c r="Q100" i="17"/>
  <c r="N100" i="17"/>
  <c r="O100" i="17"/>
  <c r="O132" i="17"/>
  <c r="N132" i="17"/>
  <c r="P132" i="17"/>
  <c r="Q132" i="17"/>
  <c r="P164" i="17"/>
  <c r="O164" i="17"/>
  <c r="Q164" i="17"/>
  <c r="N164" i="17"/>
  <c r="N196" i="17"/>
  <c r="Q196" i="17"/>
  <c r="P196" i="17"/>
  <c r="O196" i="17"/>
  <c r="O228" i="17"/>
  <c r="N228" i="17"/>
  <c r="P228" i="17"/>
  <c r="Q228" i="17"/>
  <c r="Q260" i="17"/>
  <c r="P260" i="17"/>
  <c r="N260" i="17"/>
  <c r="O260" i="17"/>
  <c r="P292" i="17"/>
  <c r="O292" i="17"/>
  <c r="N292" i="17"/>
  <c r="Q292" i="17"/>
  <c r="P324" i="17"/>
  <c r="O324" i="17"/>
  <c r="Q324" i="17"/>
  <c r="N324" i="17"/>
  <c r="N356" i="17"/>
  <c r="P356" i="17"/>
  <c r="Q356" i="17"/>
  <c r="O356" i="17"/>
  <c r="N388" i="17"/>
  <c r="Q388" i="17"/>
  <c r="O388" i="17"/>
  <c r="P388" i="17"/>
  <c r="O62" i="17"/>
  <c r="N62" i="17"/>
  <c r="P62" i="17"/>
  <c r="Q62" i="17"/>
  <c r="Q94" i="17"/>
  <c r="P94" i="17"/>
  <c r="N94" i="17"/>
  <c r="O94" i="17"/>
  <c r="Q126" i="17"/>
  <c r="O126" i="17"/>
  <c r="P126" i="17"/>
  <c r="N126" i="17"/>
  <c r="Q158" i="17"/>
  <c r="N158" i="17"/>
  <c r="O158" i="17"/>
  <c r="P158" i="17"/>
  <c r="O190" i="17"/>
  <c r="Q190" i="17"/>
  <c r="P190" i="17"/>
  <c r="N190" i="17"/>
  <c r="Q222" i="17"/>
  <c r="O222" i="17"/>
  <c r="N222" i="17"/>
  <c r="P222" i="17"/>
  <c r="N254" i="17"/>
  <c r="O254" i="17"/>
  <c r="Q254" i="17"/>
  <c r="P254" i="17"/>
  <c r="Q286" i="17"/>
  <c r="N286" i="17"/>
  <c r="P286" i="17"/>
  <c r="O286" i="17"/>
  <c r="O318" i="17"/>
  <c r="N318" i="17"/>
  <c r="P318" i="17"/>
  <c r="Q318" i="17"/>
  <c r="Q350" i="17"/>
  <c r="P350" i="17"/>
  <c r="N350" i="17"/>
  <c r="O350" i="17"/>
  <c r="O382" i="17"/>
  <c r="N382" i="17"/>
  <c r="Q382" i="17"/>
  <c r="P382" i="17"/>
  <c r="P47" i="17"/>
  <c r="N47" i="17"/>
  <c r="Q47" i="17"/>
  <c r="O47" i="17"/>
  <c r="P79" i="17"/>
  <c r="N79" i="17"/>
  <c r="Q79" i="17"/>
  <c r="O79" i="17"/>
  <c r="P111" i="17"/>
  <c r="Q111" i="17"/>
  <c r="N111" i="17"/>
  <c r="O111" i="17"/>
  <c r="P143" i="17"/>
  <c r="Q143" i="17"/>
  <c r="N143" i="17"/>
  <c r="O143" i="17"/>
  <c r="O175" i="17"/>
  <c r="N175" i="17"/>
  <c r="P175" i="17"/>
  <c r="Q175" i="17"/>
  <c r="Q207" i="17"/>
  <c r="P207" i="17"/>
  <c r="N207" i="17"/>
  <c r="O207" i="17"/>
  <c r="N239" i="17"/>
  <c r="O239" i="17"/>
  <c r="P239" i="17"/>
  <c r="Q239" i="17"/>
  <c r="P271" i="17"/>
  <c r="O271" i="17"/>
  <c r="Q271" i="17"/>
  <c r="N271" i="17"/>
  <c r="O303" i="17"/>
  <c r="N303" i="17"/>
  <c r="P303" i="17"/>
  <c r="Q303" i="17"/>
  <c r="P335" i="17"/>
  <c r="Q335" i="17"/>
  <c r="O335" i="17"/>
  <c r="N335" i="17"/>
  <c r="N367" i="17"/>
  <c r="O367" i="17"/>
  <c r="Q367" i="17"/>
  <c r="P367" i="17"/>
  <c r="O402" i="17"/>
  <c r="Q402" i="17"/>
  <c r="N402" i="17"/>
  <c r="P402" i="17"/>
  <c r="Q16" i="17"/>
  <c r="N16" i="17"/>
  <c r="P16" i="17"/>
  <c r="O16" i="17"/>
  <c r="Q48" i="17"/>
  <c r="P48" i="17"/>
  <c r="O48" i="17"/>
  <c r="N48" i="17"/>
  <c r="N80" i="17"/>
  <c r="Q80" i="17"/>
  <c r="P80" i="17"/>
  <c r="O80" i="17"/>
  <c r="O112" i="17"/>
  <c r="P112" i="17"/>
  <c r="N112" i="17"/>
  <c r="Q112" i="17"/>
  <c r="O144" i="17"/>
  <c r="P144" i="17"/>
  <c r="Q144" i="17"/>
  <c r="N144" i="17"/>
  <c r="Q176" i="17"/>
  <c r="O176" i="17"/>
  <c r="N176" i="17"/>
  <c r="P176" i="17"/>
  <c r="O208" i="17"/>
  <c r="N208" i="17"/>
  <c r="P208" i="17"/>
  <c r="Q208" i="17"/>
  <c r="P240" i="17"/>
  <c r="Q240" i="17"/>
  <c r="O240" i="17"/>
  <c r="N240" i="17"/>
  <c r="N272" i="17"/>
  <c r="Q272" i="17"/>
  <c r="P272" i="17"/>
  <c r="O272" i="17"/>
  <c r="Q304" i="17"/>
  <c r="O304" i="17"/>
  <c r="N304" i="17"/>
  <c r="P304" i="17"/>
  <c r="Q336" i="17"/>
  <c r="O336" i="17"/>
  <c r="P336" i="17"/>
  <c r="N336" i="17"/>
  <c r="O368" i="17"/>
  <c r="N368" i="17"/>
  <c r="Q368" i="17"/>
  <c r="P368" i="17"/>
  <c r="Q400" i="17"/>
  <c r="P400" i="17"/>
  <c r="O400" i="17"/>
  <c r="N400" i="17"/>
  <c r="Q27" i="17"/>
  <c r="N27" i="17"/>
  <c r="P27" i="17"/>
  <c r="O27" i="17"/>
  <c r="P187" i="17"/>
  <c r="Q187" i="17"/>
  <c r="N187" i="17"/>
  <c r="O187" i="17"/>
  <c r="P315" i="17"/>
  <c r="Q315" i="17"/>
  <c r="N315" i="17"/>
  <c r="O315" i="17"/>
  <c r="O396" i="17"/>
  <c r="N396" i="17"/>
  <c r="Q396" i="17"/>
  <c r="P396" i="17"/>
  <c r="N166" i="17"/>
  <c r="P166" i="17"/>
  <c r="Q166" i="17"/>
  <c r="O166" i="17"/>
  <c r="P262" i="17"/>
  <c r="N262" i="17"/>
  <c r="O262" i="17"/>
  <c r="Q262" i="17"/>
  <c r="P19" i="17"/>
  <c r="O19" i="17"/>
  <c r="Q19" i="17"/>
  <c r="N19" i="17"/>
  <c r="N83" i="17"/>
  <c r="Q83" i="17"/>
  <c r="O83" i="17"/>
  <c r="P83" i="17"/>
  <c r="N179" i="17"/>
  <c r="O179" i="17"/>
  <c r="Q179" i="17"/>
  <c r="P179" i="17"/>
  <c r="N211" i="17"/>
  <c r="P211" i="17"/>
  <c r="Q211" i="17"/>
  <c r="O211" i="17"/>
  <c r="N275" i="17"/>
  <c r="O275" i="17"/>
  <c r="Q275" i="17"/>
  <c r="P275" i="17"/>
  <c r="O339" i="17"/>
  <c r="N339" i="17"/>
  <c r="Q339" i="17"/>
  <c r="P339" i="17"/>
  <c r="P371" i="17"/>
  <c r="N371" i="17"/>
  <c r="Q371" i="17"/>
  <c r="O371" i="17"/>
  <c r="P383" i="17"/>
  <c r="O383" i="17"/>
  <c r="N383" i="17"/>
  <c r="Q383" i="17"/>
  <c r="Q21" i="17"/>
  <c r="P21" i="17"/>
  <c r="O21" i="17"/>
  <c r="N21" i="17"/>
  <c r="Q53" i="17"/>
  <c r="N53" i="17"/>
  <c r="P53" i="17"/>
  <c r="O53" i="17"/>
  <c r="O85" i="17"/>
  <c r="N85" i="17"/>
  <c r="Q85" i="17"/>
  <c r="P85" i="17"/>
  <c r="Q117" i="17"/>
  <c r="O117" i="17"/>
  <c r="N117" i="17"/>
  <c r="P117" i="17"/>
  <c r="Q149" i="17"/>
  <c r="P149" i="17"/>
  <c r="O149" i="17"/>
  <c r="N149" i="17"/>
  <c r="P181" i="17"/>
  <c r="N181" i="17"/>
  <c r="Q181" i="17"/>
  <c r="O181" i="17"/>
  <c r="Q213" i="17"/>
  <c r="P213" i="17"/>
  <c r="O213" i="17"/>
  <c r="N213" i="17"/>
  <c r="O245" i="17"/>
  <c r="N245" i="17"/>
  <c r="P245" i="17"/>
  <c r="Q245" i="17"/>
  <c r="P277" i="17"/>
  <c r="O277" i="17"/>
  <c r="Q277" i="17"/>
  <c r="N277" i="17"/>
  <c r="O309" i="17"/>
  <c r="P309" i="17"/>
  <c r="N309" i="17"/>
  <c r="Q309" i="17"/>
  <c r="P341" i="17"/>
  <c r="N341" i="17"/>
  <c r="O341" i="17"/>
  <c r="Q341" i="17"/>
  <c r="N373" i="17"/>
  <c r="P373" i="17"/>
  <c r="Q373" i="17"/>
  <c r="O373" i="17"/>
  <c r="P405" i="17"/>
  <c r="N405" i="17"/>
  <c r="O405" i="17"/>
  <c r="Q405" i="17"/>
  <c r="P6" i="17"/>
  <c r="Q6" i="17"/>
  <c r="N6" i="17"/>
  <c r="O6" i="17"/>
  <c r="N38" i="17"/>
  <c r="O38" i="17"/>
  <c r="Q38" i="17"/>
  <c r="P38" i="17"/>
  <c r="N23" i="17"/>
  <c r="P23" i="17"/>
  <c r="O23" i="17"/>
  <c r="Q23" i="17"/>
  <c r="O9" i="17"/>
  <c r="N9" i="17"/>
  <c r="Q9" i="17"/>
  <c r="P9" i="17"/>
  <c r="O41" i="17"/>
  <c r="N41" i="17"/>
  <c r="Q41" i="17"/>
  <c r="P41" i="17"/>
  <c r="O73" i="17"/>
  <c r="P73" i="17"/>
  <c r="Q73" i="17"/>
  <c r="N73" i="17"/>
  <c r="Q105" i="17"/>
  <c r="P105" i="17"/>
  <c r="O105" i="17"/>
  <c r="N105" i="17"/>
  <c r="Q137" i="17"/>
  <c r="P137" i="17"/>
  <c r="N137" i="17"/>
  <c r="O137" i="17"/>
  <c r="N169" i="17"/>
  <c r="O169" i="17"/>
  <c r="P169" i="17"/>
  <c r="Q169" i="17"/>
  <c r="Q201" i="17"/>
  <c r="O201" i="17"/>
  <c r="N201" i="17"/>
  <c r="P201" i="17"/>
  <c r="Q233" i="17"/>
  <c r="N233" i="17"/>
  <c r="P233" i="17"/>
  <c r="O233" i="17"/>
  <c r="N265" i="17"/>
  <c r="Q265" i="17"/>
  <c r="O265" i="17"/>
  <c r="P265" i="17"/>
  <c r="P297" i="17"/>
  <c r="N297" i="17"/>
  <c r="Q297" i="17"/>
  <c r="O297" i="17"/>
  <c r="P329" i="17"/>
  <c r="O329" i="17"/>
  <c r="Q329" i="17"/>
  <c r="N329" i="17"/>
  <c r="O361" i="17"/>
  <c r="N361" i="17"/>
  <c r="Q361" i="17"/>
  <c r="P361" i="17"/>
  <c r="P393" i="17"/>
  <c r="Q393" i="17"/>
  <c r="N393" i="17"/>
  <c r="O393" i="17"/>
  <c r="Q26" i="17"/>
  <c r="O26" i="17"/>
  <c r="P26" i="17"/>
  <c r="N26" i="17"/>
  <c r="P58" i="17"/>
  <c r="N58" i="17"/>
  <c r="Q58" i="17"/>
  <c r="O58" i="17"/>
  <c r="P90" i="17"/>
  <c r="O90" i="17"/>
  <c r="N90" i="17"/>
  <c r="Q90" i="17"/>
  <c r="O122" i="17"/>
  <c r="N122" i="17"/>
  <c r="Q122" i="17"/>
  <c r="P122" i="17"/>
  <c r="Q154" i="17"/>
  <c r="P154" i="17"/>
  <c r="N154" i="17"/>
  <c r="O154" i="17"/>
  <c r="N186" i="17"/>
  <c r="O186" i="17"/>
  <c r="P186" i="17"/>
  <c r="Q186" i="17"/>
  <c r="Q218" i="17"/>
  <c r="P218" i="17"/>
  <c r="O218" i="17"/>
  <c r="N218" i="17"/>
  <c r="N250" i="17"/>
  <c r="O250" i="17"/>
  <c r="Q250" i="17"/>
  <c r="P250" i="17"/>
  <c r="Q282" i="17"/>
  <c r="P282" i="17"/>
  <c r="O282" i="17"/>
  <c r="N282" i="17"/>
  <c r="Q314" i="17"/>
  <c r="P314" i="17"/>
  <c r="O314" i="17"/>
  <c r="N314" i="17"/>
  <c r="Q346" i="17"/>
  <c r="O346" i="17"/>
  <c r="N346" i="17"/>
  <c r="P346" i="17"/>
  <c r="N378" i="17"/>
  <c r="O378" i="17"/>
  <c r="P378" i="17"/>
  <c r="Q378" i="17"/>
  <c r="O343" i="17"/>
  <c r="N343" i="17"/>
  <c r="Q343" i="17"/>
  <c r="P343" i="17"/>
  <c r="Q375" i="17"/>
  <c r="N375" i="17"/>
  <c r="P375" i="17"/>
  <c r="O375" i="17"/>
  <c r="P24" i="17"/>
  <c r="N24" i="17"/>
  <c r="Q24" i="17"/>
  <c r="O24" i="17"/>
  <c r="Q56" i="17"/>
  <c r="O56" i="17"/>
  <c r="P56" i="17"/>
  <c r="N56" i="17"/>
  <c r="O88" i="17"/>
  <c r="Q88" i="17"/>
  <c r="N88" i="17"/>
  <c r="P88" i="17"/>
  <c r="O120" i="17"/>
  <c r="N120" i="17"/>
  <c r="Q120" i="17"/>
  <c r="P120" i="17"/>
  <c r="Q152" i="17"/>
  <c r="P152" i="17"/>
  <c r="O152" i="17"/>
  <c r="N152" i="17"/>
  <c r="Q184" i="17"/>
  <c r="P184" i="17"/>
  <c r="O184" i="17"/>
  <c r="N184" i="17"/>
  <c r="P216" i="17"/>
  <c r="Q216" i="17"/>
  <c r="O216" i="17"/>
  <c r="N216" i="17"/>
  <c r="P248" i="17"/>
  <c r="Q248" i="17"/>
  <c r="N248" i="17"/>
  <c r="O248" i="17"/>
  <c r="Q280" i="17"/>
  <c r="O280" i="17"/>
  <c r="P280" i="17"/>
  <c r="N280" i="17"/>
  <c r="N312" i="17"/>
  <c r="Q312" i="17"/>
  <c r="P312" i="17"/>
  <c r="O312" i="17"/>
  <c r="P344" i="17"/>
  <c r="N344" i="17"/>
  <c r="Q344" i="17"/>
  <c r="O344" i="17"/>
  <c r="P376" i="17"/>
  <c r="N376" i="17"/>
  <c r="Q376" i="17"/>
  <c r="O376" i="17"/>
  <c r="P2" i="17"/>
  <c r="O2" i="17"/>
  <c r="N2" i="17"/>
  <c r="Q2" i="17"/>
  <c r="B9" i="26"/>
  <c r="C9" i="26"/>
  <c r="N219" i="17"/>
  <c r="P219" i="17"/>
  <c r="O219" i="17"/>
  <c r="Q219" i="17"/>
  <c r="N283" i="17"/>
  <c r="P283" i="17"/>
  <c r="Q283" i="17"/>
  <c r="O283" i="17"/>
  <c r="O140" i="17"/>
  <c r="P140" i="17"/>
  <c r="Q140" i="17"/>
  <c r="N140" i="17"/>
  <c r="Q236" i="17"/>
  <c r="P236" i="17"/>
  <c r="O236" i="17"/>
  <c r="N236" i="17"/>
  <c r="O394" i="17"/>
  <c r="P394" i="17"/>
  <c r="N394" i="17"/>
  <c r="Q394" i="17"/>
  <c r="Q358" i="17"/>
  <c r="N358" i="17"/>
  <c r="O358" i="17"/>
  <c r="P358" i="17"/>
  <c r="P151" i="17"/>
  <c r="O151" i="17"/>
  <c r="N151" i="17"/>
  <c r="Q151" i="17"/>
  <c r="Q183" i="17"/>
  <c r="O183" i="17"/>
  <c r="N183" i="17"/>
  <c r="P183" i="17"/>
  <c r="P215" i="17"/>
  <c r="O215" i="17"/>
  <c r="Q215" i="17"/>
  <c r="N215" i="17"/>
  <c r="P247" i="17"/>
  <c r="Q247" i="17"/>
  <c r="O247" i="17"/>
  <c r="N247" i="17"/>
  <c r="N279" i="17"/>
  <c r="Q279" i="17"/>
  <c r="P279" i="17"/>
  <c r="O279" i="17"/>
  <c r="O311" i="17"/>
  <c r="N311" i="17"/>
  <c r="Q311" i="17"/>
  <c r="P311" i="17"/>
  <c r="P29" i="17"/>
  <c r="O29" i="17"/>
  <c r="N29" i="17"/>
  <c r="Q29" i="17"/>
  <c r="P61" i="17"/>
  <c r="O61" i="17"/>
  <c r="Q61" i="17"/>
  <c r="N61" i="17"/>
  <c r="Q93" i="17"/>
  <c r="N93" i="17"/>
  <c r="O93" i="17"/>
  <c r="P93" i="17"/>
  <c r="P125" i="17"/>
  <c r="N125" i="17"/>
  <c r="O125" i="17"/>
  <c r="Q125" i="17"/>
  <c r="Q157" i="17"/>
  <c r="P157" i="17"/>
  <c r="N157" i="17"/>
  <c r="O157" i="17"/>
  <c r="P189" i="17"/>
  <c r="Q189" i="17"/>
  <c r="N189" i="17"/>
  <c r="O189" i="17"/>
  <c r="Q221" i="17"/>
  <c r="N221" i="17"/>
  <c r="O221" i="17"/>
  <c r="P221" i="17"/>
  <c r="P253" i="17"/>
  <c r="N253" i="17"/>
  <c r="O253" i="17"/>
  <c r="Q253" i="17"/>
  <c r="O285" i="17"/>
  <c r="Q285" i="17"/>
  <c r="N285" i="17"/>
  <c r="P285" i="17"/>
  <c r="O317" i="17"/>
  <c r="Q317" i="17"/>
  <c r="P317" i="17"/>
  <c r="N317" i="17"/>
  <c r="P349" i="17"/>
  <c r="Q349" i="17"/>
  <c r="O349" i="17"/>
  <c r="N349" i="17"/>
  <c r="P381" i="17"/>
  <c r="N381" i="17"/>
  <c r="Q381" i="17"/>
  <c r="O381" i="17"/>
  <c r="N14" i="17"/>
  <c r="O14" i="17"/>
  <c r="Q14" i="17"/>
  <c r="P14" i="17"/>
  <c r="P46" i="17"/>
  <c r="N46" i="17"/>
  <c r="Q46" i="17"/>
  <c r="O46" i="17"/>
  <c r="O17" i="17"/>
  <c r="P17" i="17"/>
  <c r="N17" i="17"/>
  <c r="Q17" i="17"/>
  <c r="Q49" i="17"/>
  <c r="P49" i="17"/>
  <c r="O49" i="17"/>
  <c r="N49" i="17"/>
  <c r="P81" i="17"/>
  <c r="N81" i="17"/>
  <c r="Q81" i="17"/>
  <c r="O81" i="17"/>
  <c r="N113" i="17"/>
  <c r="P113" i="17"/>
  <c r="Q113" i="17"/>
  <c r="O113" i="17"/>
  <c r="O145" i="17"/>
  <c r="Q145" i="17"/>
  <c r="P145" i="17"/>
  <c r="N145" i="17"/>
  <c r="P177" i="17"/>
  <c r="Q177" i="17"/>
  <c r="O177" i="17"/>
  <c r="N177" i="17"/>
  <c r="Q209" i="17"/>
  <c r="N209" i="17"/>
  <c r="P209" i="17"/>
  <c r="O209" i="17"/>
  <c r="N241" i="17"/>
  <c r="Q241" i="17"/>
  <c r="P241" i="17"/>
  <c r="O241" i="17"/>
  <c r="Q273" i="17"/>
  <c r="O273" i="17"/>
  <c r="P273" i="17"/>
  <c r="N273" i="17"/>
  <c r="N305" i="17"/>
  <c r="Q305" i="17"/>
  <c r="P305" i="17"/>
  <c r="O305" i="17"/>
  <c r="N337" i="17"/>
  <c r="P337" i="17"/>
  <c r="O337" i="17"/>
  <c r="Q337" i="17"/>
  <c r="N369" i="17"/>
  <c r="Q369" i="17"/>
  <c r="O369" i="17"/>
  <c r="P369" i="17"/>
  <c r="N401" i="17"/>
  <c r="Q401" i="17"/>
  <c r="P401" i="17"/>
  <c r="O401" i="17"/>
  <c r="P34" i="17"/>
  <c r="O34" i="17"/>
  <c r="N34" i="17"/>
  <c r="Q34" i="17"/>
  <c r="N66" i="17"/>
  <c r="Q66" i="17"/>
  <c r="P66" i="17"/>
  <c r="O66" i="17"/>
  <c r="O98" i="17"/>
  <c r="Q98" i="17"/>
  <c r="P98" i="17"/>
  <c r="N98" i="17"/>
  <c r="Q130" i="17"/>
  <c r="P130" i="17"/>
  <c r="N130" i="17"/>
  <c r="O130" i="17"/>
  <c r="O162" i="17"/>
  <c r="Q162" i="17"/>
  <c r="P162" i="17"/>
  <c r="N162" i="17"/>
  <c r="O194" i="17"/>
  <c r="N194" i="17"/>
  <c r="Q194" i="17"/>
  <c r="P194" i="17"/>
  <c r="N226" i="17"/>
  <c r="P226" i="17"/>
  <c r="Q226" i="17"/>
  <c r="O226" i="17"/>
  <c r="Q258" i="17"/>
  <c r="O258" i="17"/>
  <c r="P258" i="17"/>
  <c r="N258" i="17"/>
  <c r="O290" i="17"/>
  <c r="N290" i="17"/>
  <c r="Q290" i="17"/>
  <c r="P290" i="17"/>
  <c r="N322" i="17"/>
  <c r="P322" i="17"/>
  <c r="O322" i="17"/>
  <c r="Q322" i="17"/>
  <c r="O354" i="17"/>
  <c r="Q354" i="17"/>
  <c r="N354" i="17"/>
  <c r="P354" i="17"/>
  <c r="B7" i="26"/>
  <c r="N91" i="17"/>
  <c r="Q91" i="17"/>
  <c r="O91" i="17"/>
  <c r="P91" i="17"/>
  <c r="P155" i="17"/>
  <c r="N155" i="17"/>
  <c r="O155" i="17"/>
  <c r="Q155" i="17"/>
  <c r="N347" i="17"/>
  <c r="O347" i="17"/>
  <c r="Q347" i="17"/>
  <c r="P347" i="17"/>
  <c r="O44" i="17"/>
  <c r="P44" i="17"/>
  <c r="Q44" i="17"/>
  <c r="N44" i="17"/>
  <c r="N391" i="17"/>
  <c r="P391" i="17"/>
  <c r="O391" i="17"/>
  <c r="Q391" i="17"/>
  <c r="Q390" i="17"/>
  <c r="O390" i="17"/>
  <c r="P390" i="17"/>
  <c r="N390" i="17"/>
  <c r="P35" i="17"/>
  <c r="Q35" i="17"/>
  <c r="N35" i="17"/>
  <c r="O35" i="17"/>
  <c r="Q259" i="17"/>
  <c r="P259" i="17"/>
  <c r="N259" i="17"/>
  <c r="O259" i="17"/>
  <c r="Q291" i="17"/>
  <c r="N291" i="17"/>
  <c r="P291" i="17"/>
  <c r="O291" i="17"/>
  <c r="Q355" i="17"/>
  <c r="P355" i="17"/>
  <c r="O355" i="17"/>
  <c r="N355" i="17"/>
  <c r="N20" i="17"/>
  <c r="P20" i="17"/>
  <c r="O20" i="17"/>
  <c r="Q20" i="17"/>
  <c r="P52" i="17"/>
  <c r="N52" i="17"/>
  <c r="O52" i="17"/>
  <c r="Q52" i="17"/>
  <c r="Q84" i="17"/>
  <c r="N84" i="17"/>
  <c r="P84" i="17"/>
  <c r="O84" i="17"/>
  <c r="Q116" i="17"/>
  <c r="P116" i="17"/>
  <c r="N116" i="17"/>
  <c r="O116" i="17"/>
  <c r="O148" i="17"/>
  <c r="P148" i="17"/>
  <c r="Q148" i="17"/>
  <c r="N148" i="17"/>
  <c r="Q180" i="17"/>
  <c r="P180" i="17"/>
  <c r="N180" i="17"/>
  <c r="O180" i="17"/>
  <c r="P212" i="17"/>
  <c r="Q212" i="17"/>
  <c r="N212" i="17"/>
  <c r="O212" i="17"/>
  <c r="O244" i="17"/>
  <c r="Q244" i="17"/>
  <c r="P244" i="17"/>
  <c r="N244" i="17"/>
  <c r="P276" i="17"/>
  <c r="O276" i="17"/>
  <c r="N276" i="17"/>
  <c r="Q276" i="17"/>
  <c r="Q308" i="17"/>
  <c r="P308" i="17"/>
  <c r="N308" i="17"/>
  <c r="O308" i="17"/>
  <c r="P340" i="17"/>
  <c r="O340" i="17"/>
  <c r="Q340" i="17"/>
  <c r="N340" i="17"/>
  <c r="O372" i="17"/>
  <c r="Q372" i="17"/>
  <c r="P372" i="17"/>
  <c r="N372" i="17"/>
  <c r="O404" i="17"/>
  <c r="N404" i="17"/>
  <c r="P404" i="17"/>
  <c r="Q404" i="17"/>
  <c r="Q78" i="17"/>
  <c r="P78" i="17"/>
  <c r="N78" i="17"/>
  <c r="O78" i="17"/>
  <c r="P110" i="17"/>
  <c r="N110" i="17"/>
  <c r="Q110" i="17"/>
  <c r="O110" i="17"/>
  <c r="Q142" i="17"/>
  <c r="N142" i="17"/>
  <c r="P142" i="17"/>
  <c r="O142" i="17"/>
  <c r="P174" i="17"/>
  <c r="N174" i="17"/>
  <c r="Q174" i="17"/>
  <c r="O174" i="17"/>
  <c r="O206" i="17"/>
  <c r="N206" i="17"/>
  <c r="Q206" i="17"/>
  <c r="P206" i="17"/>
  <c r="O238" i="17"/>
  <c r="N238" i="17"/>
  <c r="P238" i="17"/>
  <c r="Q238" i="17"/>
  <c r="N270" i="17"/>
  <c r="P270" i="17"/>
  <c r="Q270" i="17"/>
  <c r="O270" i="17"/>
  <c r="Q302" i="17"/>
  <c r="O302" i="17"/>
  <c r="N302" i="17"/>
  <c r="P302" i="17"/>
  <c r="O334" i="17"/>
  <c r="N334" i="17"/>
  <c r="Q334" i="17"/>
  <c r="P334" i="17"/>
  <c r="N366" i="17"/>
  <c r="Q366" i="17"/>
  <c r="O366" i="17"/>
  <c r="P366" i="17"/>
  <c r="N398" i="17"/>
  <c r="P398" i="17"/>
  <c r="O398" i="17"/>
  <c r="Q398" i="17"/>
  <c r="P399" i="17"/>
  <c r="Q399" i="17"/>
  <c r="O399" i="17"/>
  <c r="N399" i="17"/>
  <c r="Q31" i="17"/>
  <c r="P31" i="17"/>
  <c r="O31" i="17"/>
  <c r="N31" i="17"/>
  <c r="P63" i="17"/>
  <c r="N63" i="17"/>
  <c r="O63" i="17"/>
  <c r="Q63" i="17"/>
  <c r="Q95" i="17"/>
  <c r="O95" i="17"/>
  <c r="P95" i="17"/>
  <c r="N95" i="17"/>
  <c r="P127" i="17"/>
  <c r="N127" i="17"/>
  <c r="O127" i="17"/>
  <c r="Q127" i="17"/>
  <c r="N159" i="17"/>
  <c r="O159" i="17"/>
  <c r="P159" i="17"/>
  <c r="Q159" i="17"/>
  <c r="Q191" i="17"/>
  <c r="N191" i="17"/>
  <c r="O191" i="17"/>
  <c r="P191" i="17"/>
  <c r="N223" i="17"/>
  <c r="P223" i="17"/>
  <c r="O223" i="17"/>
  <c r="Q223" i="17"/>
  <c r="N255" i="17"/>
  <c r="O255" i="17"/>
  <c r="Q255" i="17"/>
  <c r="P255" i="17"/>
  <c r="O287" i="17"/>
  <c r="Q287" i="17"/>
  <c r="N287" i="17"/>
  <c r="P287" i="17"/>
  <c r="Q319" i="17"/>
  <c r="N319" i="17"/>
  <c r="P319" i="17"/>
  <c r="O319" i="17"/>
  <c r="P351" i="17"/>
  <c r="N351" i="17"/>
  <c r="Q351" i="17"/>
  <c r="O351" i="17"/>
  <c r="O32" i="17"/>
  <c r="N32" i="17"/>
  <c r="Q32" i="17"/>
  <c r="P32" i="17"/>
  <c r="Q64" i="17"/>
  <c r="N64" i="17"/>
  <c r="O64" i="17"/>
  <c r="P64" i="17"/>
  <c r="Q96" i="17"/>
  <c r="P96" i="17"/>
  <c r="O96" i="17"/>
  <c r="N96" i="17"/>
  <c r="Q128" i="17"/>
  <c r="N128" i="17"/>
  <c r="O128" i="17"/>
  <c r="P128" i="17"/>
  <c r="P160" i="17"/>
  <c r="Q160" i="17"/>
  <c r="N160" i="17"/>
  <c r="O160" i="17"/>
  <c r="Q192" i="17"/>
  <c r="O192" i="17"/>
  <c r="P192" i="17"/>
  <c r="N192" i="17"/>
  <c r="Q224" i="17"/>
  <c r="P224" i="17"/>
  <c r="O224" i="17"/>
  <c r="N224" i="17"/>
  <c r="P256" i="17"/>
  <c r="Q256" i="17"/>
  <c r="O256" i="17"/>
  <c r="N256" i="17"/>
  <c r="N288" i="17"/>
  <c r="Q288" i="17"/>
  <c r="O288" i="17"/>
  <c r="P288" i="17"/>
  <c r="P320" i="17"/>
  <c r="Q320" i="17"/>
  <c r="N320" i="17"/>
  <c r="O320" i="17"/>
  <c r="O352" i="17"/>
  <c r="Q352" i="17"/>
  <c r="P352" i="17"/>
  <c r="N352" i="17"/>
  <c r="O384" i="17"/>
  <c r="N384" i="17"/>
  <c r="P384" i="17"/>
  <c r="Q384" i="17"/>
  <c r="O59" i="17"/>
  <c r="N59" i="17"/>
  <c r="Q59" i="17"/>
  <c r="P59" i="17"/>
  <c r="Q123" i="17"/>
  <c r="N123" i="17"/>
  <c r="P123" i="17"/>
  <c r="O123" i="17"/>
  <c r="P251" i="17"/>
  <c r="Q251" i="17"/>
  <c r="N251" i="17"/>
  <c r="O251" i="17"/>
  <c r="N172" i="17"/>
  <c r="O172" i="17"/>
  <c r="Q172" i="17"/>
  <c r="P172" i="17"/>
  <c r="Q268" i="17"/>
  <c r="O268" i="17"/>
  <c r="P268" i="17"/>
  <c r="N268" i="17"/>
  <c r="P326" i="17"/>
  <c r="N326" i="17"/>
  <c r="O326" i="17"/>
  <c r="Q326" i="17"/>
  <c r="Q55" i="17"/>
  <c r="O55" i="17"/>
  <c r="N55" i="17"/>
  <c r="P55" i="17"/>
  <c r="N67" i="17"/>
  <c r="Q67" i="17"/>
  <c r="P67" i="17"/>
  <c r="O67" i="17"/>
  <c r="O195" i="17"/>
  <c r="Q195" i="17"/>
  <c r="P195" i="17"/>
  <c r="N195" i="17"/>
  <c r="N5" i="17"/>
  <c r="O5" i="17"/>
  <c r="Q5" i="17"/>
  <c r="P5" i="17"/>
  <c r="N37" i="17"/>
  <c r="Q37" i="17"/>
  <c r="O37" i="17"/>
  <c r="P37" i="17"/>
  <c r="P69" i="17"/>
  <c r="O69" i="17"/>
  <c r="Q69" i="17"/>
  <c r="N69" i="17"/>
  <c r="Q101" i="17"/>
  <c r="P101" i="17"/>
  <c r="N101" i="17"/>
  <c r="O101" i="17"/>
  <c r="P133" i="17"/>
  <c r="Q133" i="17"/>
  <c r="N133" i="17"/>
  <c r="O133" i="17"/>
  <c r="O165" i="17"/>
  <c r="Q165" i="17"/>
  <c r="N165" i="17"/>
  <c r="P165" i="17"/>
  <c r="P197" i="17"/>
  <c r="N197" i="17"/>
  <c r="Q197" i="17"/>
  <c r="O197" i="17"/>
  <c r="O229" i="17"/>
  <c r="N229" i="17"/>
  <c r="Q229" i="17"/>
  <c r="P229" i="17"/>
  <c r="P261" i="17"/>
  <c r="Q261" i="17"/>
  <c r="N261" i="17"/>
  <c r="O261" i="17"/>
  <c r="N293" i="17"/>
  <c r="P293" i="17"/>
  <c r="Q293" i="17"/>
  <c r="O293" i="17"/>
  <c r="Q325" i="17"/>
  <c r="N325" i="17"/>
  <c r="P325" i="17"/>
  <c r="O325" i="17"/>
  <c r="Q357" i="17"/>
  <c r="P357" i="17"/>
  <c r="N357" i="17"/>
  <c r="O357" i="17"/>
  <c r="Q389" i="17"/>
  <c r="N389" i="17"/>
  <c r="P389" i="17"/>
  <c r="O389" i="17"/>
  <c r="Q22" i="17"/>
  <c r="P22" i="17"/>
  <c r="O22" i="17"/>
  <c r="N22" i="17"/>
  <c r="AU417" i="14"/>
  <c r="L54" i="17"/>
  <c r="L411" i="17" s="1"/>
  <c r="N7" i="17"/>
  <c r="O7" i="17"/>
  <c r="P7" i="17"/>
  <c r="Q7" i="17"/>
  <c r="O25" i="17"/>
  <c r="P25" i="17"/>
  <c r="N25" i="17"/>
  <c r="Q25" i="17"/>
  <c r="N57" i="17"/>
  <c r="Q57" i="17"/>
  <c r="O57" i="17"/>
  <c r="P57" i="17"/>
  <c r="N89" i="17"/>
  <c r="Q89" i="17"/>
  <c r="O89" i="17"/>
  <c r="P89" i="17"/>
  <c r="P121" i="17"/>
  <c r="Q121" i="17"/>
  <c r="O121" i="17"/>
  <c r="N121" i="17"/>
  <c r="N153" i="17"/>
  <c r="P153" i="17"/>
  <c r="Q153" i="17"/>
  <c r="O153" i="17"/>
  <c r="Q185" i="17"/>
  <c r="P185" i="17"/>
  <c r="N185" i="17"/>
  <c r="O185" i="17"/>
  <c r="Q217" i="17"/>
  <c r="N217" i="17"/>
  <c r="O217" i="17"/>
  <c r="P217" i="17"/>
  <c r="N249" i="17"/>
  <c r="O249" i="17"/>
  <c r="Q249" i="17"/>
  <c r="P249" i="17"/>
  <c r="P281" i="17"/>
  <c r="O281" i="17"/>
  <c r="N281" i="17"/>
  <c r="Q281" i="17"/>
  <c r="N313" i="17"/>
  <c r="P313" i="17"/>
  <c r="O313" i="17"/>
  <c r="Q313" i="17"/>
  <c r="P345" i="17"/>
  <c r="Q345" i="17"/>
  <c r="O345" i="17"/>
  <c r="N345" i="17"/>
  <c r="O377" i="17"/>
  <c r="N377" i="17"/>
  <c r="Q377" i="17"/>
  <c r="P377" i="17"/>
  <c r="O10" i="17"/>
  <c r="P10" i="17"/>
  <c r="N10" i="17"/>
  <c r="Q10" i="17"/>
  <c r="O42" i="17"/>
  <c r="N42" i="17"/>
  <c r="Q42" i="17"/>
  <c r="P42" i="17"/>
  <c r="Q74" i="17"/>
  <c r="P74" i="17"/>
  <c r="O74" i="17"/>
  <c r="N74" i="17"/>
  <c r="P106" i="17"/>
  <c r="N106" i="17"/>
  <c r="O106" i="17"/>
  <c r="Q106" i="17"/>
  <c r="N138" i="17"/>
  <c r="P138" i="17"/>
  <c r="O138" i="17"/>
  <c r="Q138" i="17"/>
  <c r="P170" i="17"/>
  <c r="N170" i="17"/>
  <c r="O170" i="17"/>
  <c r="Q170" i="17"/>
  <c r="Q202" i="17"/>
  <c r="P202" i="17"/>
  <c r="O202" i="17"/>
  <c r="N202" i="17"/>
  <c r="P234" i="17"/>
  <c r="N234" i="17"/>
  <c r="O234" i="17"/>
  <c r="Q234" i="17"/>
  <c r="N266" i="17"/>
  <c r="Q266" i="17"/>
  <c r="P266" i="17"/>
  <c r="O266" i="17"/>
  <c r="O298" i="17"/>
  <c r="N298" i="17"/>
  <c r="P298" i="17"/>
  <c r="Q298" i="17"/>
  <c r="O330" i="17"/>
  <c r="P330" i="17"/>
  <c r="Q330" i="17"/>
  <c r="N330" i="17"/>
  <c r="O362" i="17"/>
  <c r="P362" i="17"/>
  <c r="N362" i="17"/>
  <c r="Q362" i="17"/>
  <c r="P12" i="19"/>
  <c r="D22" i="26"/>
  <c r="B22" i="26" s="1"/>
  <c r="D5" i="26"/>
  <c r="C5" i="26" s="1"/>
  <c r="B11" i="26"/>
  <c r="C11" i="26"/>
  <c r="D18" i="26"/>
  <c r="D17" i="26"/>
  <c r="C4" i="26"/>
  <c r="B4" i="26"/>
  <c r="C15" i="26"/>
  <c r="B15" i="26"/>
  <c r="C2" i="26"/>
  <c r="B2" i="26"/>
  <c r="B21" i="26"/>
  <c r="C21" i="26"/>
  <c r="C25" i="26"/>
  <c r="B25" i="26"/>
  <c r="C12" i="26"/>
  <c r="B12" i="26"/>
  <c r="J69" i="19"/>
  <c r="B20" i="26"/>
  <c r="C20" i="26"/>
  <c r="C19" i="26"/>
  <c r="B19" i="26"/>
  <c r="D23" i="26"/>
  <c r="D24" i="26"/>
  <c r="C6" i="26"/>
  <c r="B6" i="26"/>
  <c r="R73" i="18"/>
  <c r="R74" i="18" s="1"/>
  <c r="R75" i="18" s="1"/>
  <c r="R76" i="18" s="1"/>
  <c r="R77" i="18" s="1"/>
  <c r="R78" i="18" s="1"/>
  <c r="R79" i="18" s="1"/>
  <c r="R80" i="18" s="1"/>
  <c r="R81" i="18" s="1"/>
  <c r="R82" i="18" s="1"/>
  <c r="R83" i="18" s="1"/>
  <c r="R84" i="18" s="1"/>
  <c r="R85" i="18" s="1"/>
  <c r="R86" i="18" s="1"/>
  <c r="R87" i="18" s="1"/>
  <c r="R88" i="18" s="1"/>
  <c r="R89" i="18" s="1"/>
  <c r="R90" i="18" s="1"/>
  <c r="R91" i="18" s="1"/>
  <c r="R92" i="18" s="1"/>
  <c r="R93" i="18" s="1"/>
  <c r="R94" i="18" s="1"/>
  <c r="R95" i="18" s="1"/>
  <c r="R96" i="18" s="1"/>
  <c r="R97" i="18" s="1"/>
  <c r="R98" i="18" s="1"/>
  <c r="R99" i="18" s="1"/>
  <c r="R100" i="18" s="1"/>
  <c r="R101" i="18" s="1"/>
  <c r="R102" i="18" s="1"/>
  <c r="R103" i="18" s="1"/>
  <c r="R104" i="18" s="1"/>
  <c r="R105" i="18" s="1"/>
  <c r="R106" i="18" s="1"/>
  <c r="R107" i="18" s="1"/>
  <c r="R108" i="18" s="1"/>
  <c r="R109" i="18" s="1"/>
  <c r="R110" i="18" s="1"/>
  <c r="R111" i="18" s="1"/>
  <c r="R112" i="18" s="1"/>
  <c r="R113" i="18" s="1"/>
  <c r="R114" i="18" s="1"/>
  <c r="R115" i="18" s="1"/>
  <c r="R116" i="18" s="1"/>
  <c r="R117" i="18" s="1"/>
  <c r="R118" i="18" s="1"/>
  <c r="R119" i="18" s="1"/>
  <c r="R120" i="18" s="1"/>
  <c r="R121" i="18" s="1"/>
  <c r="R122" i="18" s="1"/>
  <c r="R123" i="18" s="1"/>
  <c r="R124" i="18" s="1"/>
  <c r="R125" i="18" s="1"/>
  <c r="R126" i="18" s="1"/>
  <c r="R127" i="18" s="1"/>
  <c r="R128" i="18" s="1"/>
  <c r="R129" i="18" s="1"/>
  <c r="R130" i="18" s="1"/>
  <c r="R131" i="18" s="1"/>
  <c r="R132" i="18" s="1"/>
  <c r="R133" i="18" s="1"/>
  <c r="R134" i="18" s="1"/>
  <c r="R135" i="18" s="1"/>
  <c r="R136" i="18" s="1"/>
  <c r="R137" i="18" s="1"/>
  <c r="R138" i="18" s="1"/>
  <c r="R139" i="18" s="1"/>
  <c r="R140" i="18" s="1"/>
  <c r="R141" i="18" s="1"/>
  <c r="R142" i="18" s="1"/>
  <c r="R143" i="18" s="1"/>
  <c r="R144" i="18" s="1"/>
  <c r="R145" i="18" s="1"/>
  <c r="R146" i="18" s="1"/>
  <c r="R147" i="18" s="1"/>
  <c r="R148" i="18" s="1"/>
  <c r="R149" i="18" s="1"/>
  <c r="R150" i="18" s="1"/>
  <c r="R151" i="18" s="1"/>
  <c r="R152" i="18" s="1"/>
  <c r="R153" i="18" s="1"/>
  <c r="R154" i="18" s="1"/>
  <c r="R155" i="18" s="1"/>
  <c r="R156" i="18" s="1"/>
  <c r="R157" i="18" s="1"/>
  <c r="R158" i="18" s="1"/>
  <c r="R159" i="18" s="1"/>
  <c r="R160" i="18" s="1"/>
  <c r="R161" i="18" s="1"/>
  <c r="R162" i="18" s="1"/>
  <c r="R163" i="18" s="1"/>
  <c r="R164" i="18" s="1"/>
  <c r="R165" i="18" s="1"/>
  <c r="R166" i="18" s="1"/>
  <c r="R167" i="18" s="1"/>
  <c r="R168" i="18" s="1"/>
  <c r="R169" i="18" s="1"/>
  <c r="R170" i="18" s="1"/>
  <c r="R171" i="18" s="1"/>
  <c r="R172" i="18" s="1"/>
  <c r="R173" i="18" s="1"/>
  <c r="R174" i="18" s="1"/>
  <c r="R175" i="18" s="1"/>
  <c r="R176" i="18" s="1"/>
  <c r="R177" i="18" s="1"/>
  <c r="R178" i="18" s="1"/>
  <c r="R179" i="18" s="1"/>
  <c r="R180" i="18" s="1"/>
  <c r="R181" i="18" s="1"/>
  <c r="R182" i="18" s="1"/>
  <c r="R183" i="18" s="1"/>
  <c r="R184" i="18" s="1"/>
  <c r="R185" i="18" s="1"/>
  <c r="R186" i="18" s="1"/>
  <c r="R187" i="18" s="1"/>
  <c r="R188" i="18" s="1"/>
  <c r="R189" i="18" s="1"/>
  <c r="R190" i="18" s="1"/>
  <c r="R191" i="18" s="1"/>
  <c r="R192" i="18" s="1"/>
  <c r="R193" i="18" s="1"/>
  <c r="R194" i="18" s="1"/>
  <c r="R195" i="18" s="1"/>
  <c r="R196" i="18" s="1"/>
  <c r="R197" i="18" s="1"/>
  <c r="R198" i="18" s="1"/>
  <c r="R199" i="18" s="1"/>
  <c r="R200" i="18" s="1"/>
  <c r="R201" i="18" s="1"/>
  <c r="R202" i="18" s="1"/>
  <c r="R203" i="18" s="1"/>
  <c r="R204" i="18" s="1"/>
  <c r="R205" i="18" s="1"/>
  <c r="R206" i="18" s="1"/>
  <c r="R207" i="18" s="1"/>
  <c r="R208" i="18" s="1"/>
  <c r="R209" i="18" s="1"/>
  <c r="R210" i="18" s="1"/>
  <c r="R211" i="18" s="1"/>
  <c r="R212" i="18" s="1"/>
  <c r="R213" i="18" s="1"/>
  <c r="R214" i="18" s="1"/>
  <c r="R215" i="18" s="1"/>
  <c r="R216" i="18" s="1"/>
  <c r="R217" i="18" s="1"/>
  <c r="R218" i="18" s="1"/>
  <c r="R219" i="18" s="1"/>
  <c r="R220" i="18" s="1"/>
  <c r="R221" i="18" s="1"/>
  <c r="R222" i="18" s="1"/>
  <c r="R223" i="18" s="1"/>
  <c r="R224" i="18" s="1"/>
  <c r="R225" i="18" s="1"/>
  <c r="R226" i="18" s="1"/>
  <c r="R227" i="18" s="1"/>
  <c r="R228" i="18" s="1"/>
  <c r="R229" i="18" s="1"/>
  <c r="R230" i="18" s="1"/>
  <c r="R231" i="18" s="1"/>
  <c r="R232" i="18" s="1"/>
  <c r="R233" i="18" s="1"/>
  <c r="R234" i="18" s="1"/>
  <c r="R235" i="18" s="1"/>
  <c r="R236" i="18" s="1"/>
  <c r="R237" i="18" s="1"/>
  <c r="R238" i="18" s="1"/>
  <c r="R239" i="18" s="1"/>
  <c r="R240" i="18" s="1"/>
  <c r="R241" i="18" s="1"/>
  <c r="R242" i="18" s="1"/>
  <c r="R243" i="18" s="1"/>
  <c r="R244" i="18" s="1"/>
  <c r="R245" i="18" s="1"/>
  <c r="R246" i="18" s="1"/>
  <c r="R247" i="18" s="1"/>
  <c r="R248" i="18" s="1"/>
  <c r="R249" i="18" s="1"/>
  <c r="R250" i="18" s="1"/>
  <c r="R251" i="18" s="1"/>
  <c r="R252" i="18" s="1"/>
  <c r="R253" i="18" s="1"/>
  <c r="R254" i="18" s="1"/>
  <c r="R255" i="18" s="1"/>
  <c r="R256" i="18" s="1"/>
  <c r="R257" i="18" s="1"/>
  <c r="R258" i="18" s="1"/>
  <c r="R259" i="18" s="1"/>
  <c r="R260" i="18" s="1"/>
  <c r="R261" i="18" s="1"/>
  <c r="R262" i="18" s="1"/>
  <c r="R263" i="18" s="1"/>
  <c r="R264" i="18" s="1"/>
  <c r="R265" i="18" s="1"/>
  <c r="R266" i="18" s="1"/>
  <c r="R267" i="18" s="1"/>
  <c r="R268" i="18" s="1"/>
  <c r="R269" i="18" s="1"/>
  <c r="R270" i="18" s="1"/>
  <c r="R271" i="18" s="1"/>
  <c r="R272" i="18" s="1"/>
  <c r="R273" i="18" s="1"/>
  <c r="R274" i="18" s="1"/>
  <c r="R275" i="18" s="1"/>
  <c r="R276" i="18" s="1"/>
  <c r="R277" i="18" s="1"/>
  <c r="R278" i="18" s="1"/>
  <c r="R279" i="18" s="1"/>
  <c r="R280" i="18" s="1"/>
  <c r="R281" i="18" s="1"/>
  <c r="R282" i="18" s="1"/>
  <c r="R283" i="18" s="1"/>
  <c r="R284" i="18" s="1"/>
  <c r="R285" i="18" s="1"/>
  <c r="R286" i="18" s="1"/>
  <c r="R287" i="18" s="1"/>
  <c r="R288" i="18" s="1"/>
  <c r="R289" i="18" s="1"/>
  <c r="R290" i="18" s="1"/>
  <c r="R291" i="18" s="1"/>
  <c r="R292" i="18" s="1"/>
  <c r="R293" i="18" s="1"/>
  <c r="R294" i="18" s="1"/>
  <c r="R295" i="18" s="1"/>
  <c r="R296" i="18" s="1"/>
  <c r="R297" i="18" s="1"/>
  <c r="R298" i="18" s="1"/>
  <c r="R299" i="18" s="1"/>
  <c r="R300" i="18" s="1"/>
  <c r="R301" i="18" s="1"/>
  <c r="R302" i="18" s="1"/>
  <c r="R303" i="18" s="1"/>
  <c r="R304" i="18" s="1"/>
  <c r="R305" i="18" s="1"/>
  <c r="R306" i="18" s="1"/>
  <c r="R307" i="18" s="1"/>
  <c r="R308" i="18" s="1"/>
  <c r="R309" i="18" s="1"/>
  <c r="R310" i="18" s="1"/>
  <c r="R311" i="18" s="1"/>
  <c r="R312" i="18" s="1"/>
  <c r="R313" i="18" s="1"/>
  <c r="R314" i="18" s="1"/>
  <c r="R315" i="18" s="1"/>
  <c r="R316" i="18" s="1"/>
  <c r="R317" i="18" s="1"/>
  <c r="R318" i="18" s="1"/>
  <c r="R319" i="18" s="1"/>
  <c r="R320" i="18" s="1"/>
  <c r="R321" i="18" s="1"/>
  <c r="R322" i="18" s="1"/>
  <c r="R323" i="18" s="1"/>
  <c r="R324" i="18" s="1"/>
  <c r="R325" i="18" s="1"/>
  <c r="R326" i="18" s="1"/>
  <c r="R327" i="18" s="1"/>
  <c r="R328" i="18" s="1"/>
  <c r="R329" i="18" s="1"/>
  <c r="R330" i="18" s="1"/>
  <c r="R331" i="18" s="1"/>
  <c r="R332" i="18" s="1"/>
  <c r="R333" i="18" s="1"/>
  <c r="R334" i="18" s="1"/>
  <c r="R335" i="18" s="1"/>
  <c r="R336" i="18" s="1"/>
  <c r="R337" i="18" s="1"/>
  <c r="R338" i="18" s="1"/>
  <c r="R339" i="18" s="1"/>
  <c r="R340" i="18" s="1"/>
  <c r="R341" i="18" s="1"/>
  <c r="R342" i="18" s="1"/>
  <c r="R343" i="18" s="1"/>
  <c r="R344" i="18" s="1"/>
  <c r="R345" i="18" s="1"/>
  <c r="R346" i="18" s="1"/>
  <c r="R347" i="18" s="1"/>
  <c r="R348" i="18" s="1"/>
  <c r="R349" i="18" s="1"/>
  <c r="R350" i="18" s="1"/>
  <c r="R351" i="18" s="1"/>
  <c r="R352" i="18" s="1"/>
  <c r="R353" i="18" s="1"/>
  <c r="R354" i="18" s="1"/>
  <c r="R355" i="18" s="1"/>
  <c r="R356" i="18" s="1"/>
  <c r="R357" i="18" s="1"/>
  <c r="R358" i="18" s="1"/>
  <c r="R359" i="18" s="1"/>
  <c r="R360" i="18" s="1"/>
  <c r="R361" i="18" s="1"/>
  <c r="R362" i="18" s="1"/>
  <c r="R363" i="18" s="1"/>
  <c r="R364" i="18" s="1"/>
  <c r="R365" i="18" s="1"/>
  <c r="R366" i="18" s="1"/>
  <c r="R367" i="18" s="1"/>
  <c r="R368" i="18" s="1"/>
  <c r="R369" i="18" s="1"/>
  <c r="R370" i="18" s="1"/>
  <c r="R371" i="18" s="1"/>
  <c r="R372" i="18" s="1"/>
  <c r="R373" i="18" s="1"/>
  <c r="R374" i="18" s="1"/>
  <c r="R375" i="18" s="1"/>
  <c r="R376" i="18" s="1"/>
  <c r="R377" i="18" s="1"/>
  <c r="R378" i="18" s="1"/>
  <c r="R379" i="18" s="1"/>
  <c r="R380" i="18" s="1"/>
  <c r="R381" i="18" s="1"/>
  <c r="R382" i="18" s="1"/>
  <c r="R383" i="18" s="1"/>
  <c r="R384" i="18" s="1"/>
  <c r="R385" i="18" s="1"/>
  <c r="R386" i="18" s="1"/>
  <c r="R387" i="18" s="1"/>
  <c r="R388" i="18" s="1"/>
  <c r="R389" i="18" s="1"/>
  <c r="R390" i="18" s="1"/>
  <c r="R391" i="18" s="1"/>
  <c r="R392" i="18" s="1"/>
  <c r="R393" i="18" s="1"/>
  <c r="R394" i="18" s="1"/>
  <c r="R395" i="18" s="1"/>
  <c r="R396" i="18" s="1"/>
  <c r="R397" i="18" s="1"/>
  <c r="R398" i="18" s="1"/>
  <c r="R399" i="18" s="1"/>
  <c r="R400" i="18" s="1"/>
  <c r="R401" i="18" s="1"/>
  <c r="R402" i="18" s="1"/>
  <c r="R403" i="18" s="1"/>
  <c r="R404" i="18" s="1"/>
  <c r="R405" i="18" s="1"/>
  <c r="R406" i="18" s="1"/>
  <c r="R407" i="18" s="1"/>
  <c r="R408" i="18" s="1"/>
  <c r="R409" i="18" s="1"/>
  <c r="R410" i="18" s="1"/>
  <c r="R411" i="18" s="1"/>
  <c r="R412" i="18" s="1"/>
  <c r="R413" i="18" s="1"/>
  <c r="R414" i="18" s="1"/>
  <c r="R415" i="18" s="1"/>
  <c r="R416" i="18" s="1"/>
  <c r="R417" i="18" s="1"/>
  <c r="R418" i="18" s="1"/>
  <c r="R419" i="18" s="1"/>
  <c r="R420" i="18" s="1"/>
  <c r="R421" i="18" s="1"/>
  <c r="R422" i="18" s="1"/>
  <c r="R423" i="18" s="1"/>
  <c r="R424" i="18" s="1"/>
  <c r="R425" i="18" s="1"/>
  <c r="R426" i="18" s="1"/>
  <c r="R427" i="18" s="1"/>
  <c r="R428" i="18" s="1"/>
  <c r="R429" i="18" s="1"/>
  <c r="R430" i="18" s="1"/>
  <c r="R431" i="18" s="1"/>
  <c r="R432" i="18" s="1"/>
  <c r="R433" i="18" s="1"/>
  <c r="R434" i="18" s="1"/>
  <c r="R435" i="18" s="1"/>
  <c r="R436" i="18" s="1"/>
  <c r="R437" i="18" s="1"/>
  <c r="R438" i="18" s="1"/>
  <c r="R439" i="18" s="1"/>
  <c r="R440" i="18" s="1"/>
  <c r="R441" i="18" s="1"/>
  <c r="R442" i="18" s="1"/>
  <c r="R443" i="18" s="1"/>
  <c r="R444" i="18" s="1"/>
  <c r="R445" i="18" s="1"/>
  <c r="R446" i="18" s="1"/>
  <c r="R447" i="18" s="1"/>
  <c r="R448" i="18" s="1"/>
  <c r="R449" i="18" s="1"/>
  <c r="R450" i="18" s="1"/>
  <c r="R451" i="18" s="1"/>
  <c r="R452" i="18" s="1"/>
  <c r="C234" i="19" s="1"/>
  <c r="AU416" i="14"/>
  <c r="AV416" i="14"/>
  <c r="AW416" i="14"/>
  <c r="AU415" i="14"/>
  <c r="AU419" i="14"/>
  <c r="AU414" i="14"/>
  <c r="AX415" i="14"/>
  <c r="AX419" i="14"/>
  <c r="AX414" i="14"/>
  <c r="D8" i="26" s="1"/>
  <c r="AW419" i="14"/>
  <c r="AW415" i="14"/>
  <c r="AW417" i="14"/>
  <c r="AZ419" i="14"/>
  <c r="AZ414" i="14"/>
  <c r="AZ415" i="14"/>
  <c r="AV417" i="14"/>
  <c r="AI416" i="14"/>
  <c r="AI419" i="14"/>
  <c r="AI414" i="14"/>
  <c r="AI415" i="14"/>
  <c r="AV419" i="14"/>
  <c r="AV415" i="14"/>
  <c r="L26" i="26"/>
  <c r="L28" i="26" s="1"/>
  <c r="K26" i="26"/>
  <c r="K28" i="26" s="1"/>
  <c r="I26" i="26"/>
  <c r="I28" i="26" s="1"/>
  <c r="F26" i="26"/>
  <c r="F28" i="26" s="1"/>
  <c r="P54" i="17" l="1"/>
  <c r="P411" i="17" s="1"/>
  <c r="J414" i="17" s="1"/>
  <c r="N54" i="17"/>
  <c r="Q54" i="17"/>
  <c r="O54" i="17"/>
  <c r="Q411" i="17"/>
  <c r="K414" i="17" s="1"/>
  <c r="N411" i="17"/>
  <c r="H414" i="17" s="1"/>
  <c r="O411" i="17"/>
  <c r="I414" i="17" s="1"/>
  <c r="P13" i="19"/>
  <c r="B5" i="26"/>
  <c r="C22" i="26"/>
  <c r="G234" i="19"/>
  <c r="D234" i="19"/>
  <c r="F234" i="19"/>
  <c r="E234" i="19"/>
  <c r="C316" i="19"/>
  <c r="C24" i="26"/>
  <c r="B24" i="26"/>
  <c r="J70" i="19"/>
  <c r="C78" i="19"/>
  <c r="B380" i="19"/>
  <c r="Q380" i="19" s="1"/>
  <c r="C271" i="19"/>
  <c r="B386" i="19"/>
  <c r="Q386" i="19" s="1"/>
  <c r="C120" i="19"/>
  <c r="B124" i="19"/>
  <c r="Q124" i="19" s="1"/>
  <c r="C204" i="19"/>
  <c r="C180" i="19"/>
  <c r="C369" i="19"/>
  <c r="C399" i="19"/>
  <c r="C208" i="19"/>
  <c r="B139" i="19"/>
  <c r="Q139" i="19" s="1"/>
  <c r="B128" i="19"/>
  <c r="Q128" i="19" s="1"/>
  <c r="B136" i="19"/>
  <c r="Q136" i="19" s="1"/>
  <c r="B285" i="19"/>
  <c r="Q285" i="19" s="1"/>
  <c r="B74" i="19"/>
  <c r="Q74" i="19" s="1"/>
  <c r="C185" i="19"/>
  <c r="C273" i="19"/>
  <c r="B331" i="19"/>
  <c r="Q331" i="19" s="1"/>
  <c r="B348" i="19"/>
  <c r="Q348" i="19" s="1"/>
  <c r="C94" i="19"/>
  <c r="C124" i="19"/>
  <c r="C344" i="19"/>
  <c r="B81" i="19"/>
  <c r="Q81" i="19" s="1"/>
  <c r="C413" i="19"/>
  <c r="B320" i="19"/>
  <c r="Q320" i="19" s="1"/>
  <c r="C307" i="19"/>
  <c r="C333" i="19"/>
  <c r="B87" i="19"/>
  <c r="Q87" i="19" s="1"/>
  <c r="C141" i="19"/>
  <c r="B171" i="19"/>
  <c r="Q171" i="19" s="1"/>
  <c r="C245" i="19"/>
  <c r="B280" i="19"/>
  <c r="Q280" i="19" s="1"/>
  <c r="C280" i="19"/>
  <c r="C82" i="19"/>
  <c r="C197" i="19"/>
  <c r="B93" i="19"/>
  <c r="Q93" i="19" s="1"/>
  <c r="B258" i="19"/>
  <c r="Q258" i="19" s="1"/>
  <c r="B346" i="19"/>
  <c r="Q346" i="19" s="1"/>
  <c r="C340" i="19"/>
  <c r="C167" i="19"/>
  <c r="C292" i="19"/>
  <c r="B322" i="19"/>
  <c r="Q322" i="19" s="1"/>
  <c r="B354" i="19"/>
  <c r="Q354" i="19" s="1"/>
  <c r="B236" i="19"/>
  <c r="Q236" i="19" s="1"/>
  <c r="B185" i="19"/>
  <c r="Q185" i="19" s="1"/>
  <c r="C168" i="19"/>
  <c r="C88" i="19"/>
  <c r="C113" i="19"/>
  <c r="B113" i="19"/>
  <c r="Q113" i="19" s="1"/>
  <c r="C249" i="19"/>
  <c r="B372" i="19"/>
  <c r="Q372" i="19" s="1"/>
  <c r="B218" i="19"/>
  <c r="Q218" i="19" s="1"/>
  <c r="C332" i="19"/>
  <c r="C274" i="19"/>
  <c r="B83" i="19"/>
  <c r="Q83" i="19" s="1"/>
  <c r="C391" i="19"/>
  <c r="C339" i="19"/>
  <c r="C368" i="19"/>
  <c r="B193" i="19"/>
  <c r="Q193" i="19" s="1"/>
  <c r="C231" i="19"/>
  <c r="B211" i="19"/>
  <c r="Q211" i="19" s="1"/>
  <c r="C73" i="19"/>
  <c r="B286" i="19"/>
  <c r="Q286" i="19" s="1"/>
  <c r="B178" i="19"/>
  <c r="Q178" i="19" s="1"/>
  <c r="B201" i="19"/>
  <c r="Q201" i="19" s="1"/>
  <c r="B249" i="19"/>
  <c r="Q249" i="19" s="1"/>
  <c r="C282" i="19"/>
  <c r="C366" i="19"/>
  <c r="B86" i="19"/>
  <c r="Q86" i="19" s="1"/>
  <c r="B349" i="19"/>
  <c r="Q349" i="19" s="1"/>
  <c r="B110" i="19"/>
  <c r="Q110" i="19" s="1"/>
  <c r="B144" i="19"/>
  <c r="Q144" i="19" s="1"/>
  <c r="C140" i="19"/>
  <c r="C139" i="19"/>
  <c r="B237" i="19"/>
  <c r="Q237" i="19" s="1"/>
  <c r="B377" i="19"/>
  <c r="Q377" i="19" s="1"/>
  <c r="B160" i="19"/>
  <c r="Q160" i="19" s="1"/>
  <c r="C104" i="19"/>
  <c r="C371" i="19"/>
  <c r="B147" i="19"/>
  <c r="Q147" i="19" s="1"/>
  <c r="C351" i="19"/>
  <c r="B335" i="19"/>
  <c r="Q335" i="19" s="1"/>
  <c r="C403" i="19"/>
  <c r="B200" i="19"/>
  <c r="Q200" i="19" s="1"/>
  <c r="B78" i="19"/>
  <c r="Q78" i="19" s="1"/>
  <c r="B182" i="19"/>
  <c r="Q182" i="19" s="1"/>
  <c r="B367" i="19"/>
  <c r="Q367" i="19" s="1"/>
  <c r="C99" i="19"/>
  <c r="B312" i="19"/>
  <c r="Q312" i="19" s="1"/>
  <c r="B135" i="19"/>
  <c r="Q135" i="19" s="1"/>
  <c r="C320" i="19"/>
  <c r="C385" i="19"/>
  <c r="C374" i="19"/>
  <c r="C95" i="19"/>
  <c r="C146" i="19"/>
  <c r="C96" i="19"/>
  <c r="C178" i="19"/>
  <c r="C276" i="19"/>
  <c r="B359" i="19"/>
  <c r="Q359" i="19" s="1"/>
  <c r="C349" i="19"/>
  <c r="C296" i="19"/>
  <c r="B289" i="19"/>
  <c r="Q289" i="19" s="1"/>
  <c r="C395" i="19"/>
  <c r="C346" i="19"/>
  <c r="C220" i="19"/>
  <c r="B101" i="19"/>
  <c r="Q101" i="19" s="1"/>
  <c r="B225" i="19"/>
  <c r="Q225" i="19" s="1"/>
  <c r="C121" i="19"/>
  <c r="B161" i="19"/>
  <c r="Q161" i="19" s="1"/>
  <c r="C246" i="19"/>
  <c r="C210" i="19"/>
  <c r="B389" i="19"/>
  <c r="Q389" i="19" s="1"/>
  <c r="B255" i="19"/>
  <c r="Q255" i="19" s="1"/>
  <c r="C128" i="19"/>
  <c r="C302" i="19"/>
  <c r="C258" i="19"/>
  <c r="C257" i="19"/>
  <c r="C217" i="19"/>
  <c r="C223" i="19"/>
  <c r="B290" i="19"/>
  <c r="Q290" i="19" s="1"/>
  <c r="B155" i="19"/>
  <c r="Q155" i="19" s="1"/>
  <c r="C377" i="19"/>
  <c r="B189" i="19"/>
  <c r="Q189" i="19" s="1"/>
  <c r="C324" i="19"/>
  <c r="C304" i="19"/>
  <c r="C103" i="19"/>
  <c r="B198" i="19"/>
  <c r="Q198" i="19" s="1"/>
  <c r="B233" i="19"/>
  <c r="Q233" i="19" s="1"/>
  <c r="C145" i="19"/>
  <c r="B252" i="19"/>
  <c r="Q252" i="19" s="1"/>
  <c r="C286" i="19"/>
  <c r="C101" i="19"/>
  <c r="C364" i="19"/>
  <c r="B169" i="19"/>
  <c r="Q169" i="19" s="1"/>
  <c r="C159" i="19"/>
  <c r="B230" i="19"/>
  <c r="Q230" i="19" s="1"/>
  <c r="B210" i="19"/>
  <c r="Q210" i="19" s="1"/>
  <c r="C147" i="19"/>
  <c r="B357" i="19"/>
  <c r="Q357" i="19" s="1"/>
  <c r="C200" i="19"/>
  <c r="C361" i="19"/>
  <c r="B127" i="19"/>
  <c r="Q127" i="19" s="1"/>
  <c r="C76" i="19"/>
  <c r="C328" i="19"/>
  <c r="C148" i="19"/>
  <c r="C244" i="19"/>
  <c r="C211" i="19"/>
  <c r="B399" i="19"/>
  <c r="Q399" i="19" s="1"/>
  <c r="C326" i="19"/>
  <c r="B307" i="19"/>
  <c r="Q307" i="19" s="1"/>
  <c r="B224" i="19"/>
  <c r="Q224" i="19" s="1"/>
  <c r="B108" i="19"/>
  <c r="Q108" i="19" s="1"/>
  <c r="B340" i="19"/>
  <c r="Q340" i="19" s="1"/>
  <c r="B273" i="19"/>
  <c r="Q273" i="19" s="1"/>
  <c r="C278" i="19"/>
  <c r="B385" i="19"/>
  <c r="Q385" i="19" s="1"/>
  <c r="B180" i="19"/>
  <c r="Q180" i="19" s="1"/>
  <c r="B315" i="19"/>
  <c r="Q315" i="19" s="1"/>
  <c r="B153" i="19"/>
  <c r="Q153" i="19" s="1"/>
  <c r="C198" i="19"/>
  <c r="C135" i="19"/>
  <c r="C401" i="19"/>
  <c r="C89" i="19"/>
  <c r="B94" i="19"/>
  <c r="Q94" i="19" s="1"/>
  <c r="C354" i="19"/>
  <c r="B277" i="19"/>
  <c r="Q277" i="19" s="1"/>
  <c r="C157" i="19"/>
  <c r="C359" i="19"/>
  <c r="B292" i="19"/>
  <c r="Q292" i="19" s="1"/>
  <c r="B173" i="19"/>
  <c r="Q173" i="19" s="1"/>
  <c r="B246" i="19"/>
  <c r="Q246" i="19" s="1"/>
  <c r="B88" i="19"/>
  <c r="Q88" i="19" s="1"/>
  <c r="C228" i="19"/>
  <c r="B231" i="19"/>
  <c r="Q231" i="19" s="1"/>
  <c r="B89" i="19"/>
  <c r="Q89" i="19" s="1"/>
  <c r="B397" i="19"/>
  <c r="Q397" i="19" s="1"/>
  <c r="B138" i="19"/>
  <c r="Q138" i="19" s="1"/>
  <c r="B148" i="19"/>
  <c r="Q148" i="19" s="1"/>
  <c r="B395" i="19"/>
  <c r="Q395" i="19" s="1"/>
  <c r="C275" i="19"/>
  <c r="C269" i="19"/>
  <c r="C70" i="19"/>
  <c r="B324" i="19"/>
  <c r="Q324" i="19" s="1"/>
  <c r="C144" i="19"/>
  <c r="B302" i="19"/>
  <c r="Q302" i="19" s="1"/>
  <c r="B284" i="19"/>
  <c r="Q284" i="19" s="1"/>
  <c r="B100" i="19"/>
  <c r="Q100" i="19" s="1"/>
  <c r="C362" i="19"/>
  <c r="C343" i="19"/>
  <c r="B384" i="19"/>
  <c r="Q384" i="19" s="1"/>
  <c r="B345" i="19"/>
  <c r="Q345" i="19" s="1"/>
  <c r="B398" i="19"/>
  <c r="Q398" i="19" s="1"/>
  <c r="C136" i="19"/>
  <c r="B254" i="19"/>
  <c r="Q254" i="19" s="1"/>
  <c r="B84" i="19"/>
  <c r="Q84" i="19" s="1"/>
  <c r="C163" i="19"/>
  <c r="C162" i="19"/>
  <c r="B184" i="19"/>
  <c r="Q184" i="19" s="1"/>
  <c r="C186" i="19"/>
  <c r="B235" i="19"/>
  <c r="Q235" i="19" s="1"/>
  <c r="B400" i="19"/>
  <c r="Q400" i="19" s="1"/>
  <c r="C314" i="19"/>
  <c r="B99" i="19"/>
  <c r="Q99" i="19" s="1"/>
  <c r="C393" i="19"/>
  <c r="B394" i="19"/>
  <c r="Q394" i="19" s="1"/>
  <c r="C388" i="19"/>
  <c r="B248" i="19"/>
  <c r="Q248" i="19" s="1"/>
  <c r="B396" i="19"/>
  <c r="Q396" i="19" s="1"/>
  <c r="B374" i="19"/>
  <c r="Q374" i="19" s="1"/>
  <c r="C386" i="19"/>
  <c r="B325" i="19"/>
  <c r="Q325" i="19" s="1"/>
  <c r="B97" i="19"/>
  <c r="Q97" i="19" s="1"/>
  <c r="B311" i="19"/>
  <c r="Q311" i="19" s="1"/>
  <c r="B364" i="19"/>
  <c r="Q364" i="19" s="1"/>
  <c r="B213" i="19"/>
  <c r="Q213" i="19" s="1"/>
  <c r="B239" i="19"/>
  <c r="Q239" i="19" s="1"/>
  <c r="B413" i="19"/>
  <c r="Q413" i="19" s="1"/>
  <c r="C219" i="19"/>
  <c r="B360" i="19"/>
  <c r="Q360" i="19" s="1"/>
  <c r="C336" i="19"/>
  <c r="C342" i="19"/>
  <c r="C151" i="19"/>
  <c r="C299" i="19"/>
  <c r="B166" i="19"/>
  <c r="Q166" i="19" s="1"/>
  <c r="B268" i="19"/>
  <c r="Q268" i="19" s="1"/>
  <c r="B119" i="19"/>
  <c r="Q119" i="19" s="1"/>
  <c r="B181" i="19"/>
  <c r="Q181" i="19" s="1"/>
  <c r="B317" i="19"/>
  <c r="Q317" i="19" s="1"/>
  <c r="B251" i="19"/>
  <c r="Q251" i="19" s="1"/>
  <c r="C132" i="19"/>
  <c r="B351" i="19"/>
  <c r="Q351" i="19" s="1"/>
  <c r="C315" i="19"/>
  <c r="C348" i="19"/>
  <c r="B146" i="19"/>
  <c r="Q146" i="19" s="1"/>
  <c r="C407" i="19"/>
  <c r="B204" i="19"/>
  <c r="Q204" i="19" s="1"/>
  <c r="B253" i="19"/>
  <c r="Q253" i="19" s="1"/>
  <c r="B298" i="19"/>
  <c r="Q298" i="19" s="1"/>
  <c r="B118" i="19"/>
  <c r="Q118" i="19" s="1"/>
  <c r="C77" i="19"/>
  <c r="B316" i="19"/>
  <c r="Q316" i="19" s="1"/>
  <c r="B308" i="19"/>
  <c r="Q308" i="19" s="1"/>
  <c r="C313" i="19"/>
  <c r="C97" i="19"/>
  <c r="B288" i="19"/>
  <c r="Q288" i="19" s="1"/>
  <c r="C247" i="19"/>
  <c r="B73" i="19"/>
  <c r="Q73" i="19" s="1"/>
  <c r="C176" i="19"/>
  <c r="B207" i="19"/>
  <c r="Q207" i="19" s="1"/>
  <c r="B408" i="19"/>
  <c r="Q408" i="19" s="1"/>
  <c r="C327" i="19"/>
  <c r="B304" i="19"/>
  <c r="Q304" i="19" s="1"/>
  <c r="C261" i="19"/>
  <c r="C166" i="19"/>
  <c r="C91" i="19"/>
  <c r="B151" i="19"/>
  <c r="Q151" i="19" s="1"/>
  <c r="B271" i="19"/>
  <c r="Q271" i="19" s="1"/>
  <c r="B192" i="19"/>
  <c r="Q192" i="19" s="1"/>
  <c r="B323" i="19"/>
  <c r="Q323" i="19" s="1"/>
  <c r="C131" i="19"/>
  <c r="B80" i="19"/>
  <c r="Q80" i="19" s="1"/>
  <c r="B98" i="19"/>
  <c r="Q98" i="19" s="1"/>
  <c r="B392" i="19"/>
  <c r="Q392" i="19" s="1"/>
  <c r="B240" i="19"/>
  <c r="Q240" i="19" s="1"/>
  <c r="C295" i="19"/>
  <c r="B117" i="19"/>
  <c r="Q117" i="19" s="1"/>
  <c r="C193" i="19"/>
  <c r="B103" i="19"/>
  <c r="Q103" i="19" s="1"/>
  <c r="C72" i="19"/>
  <c r="C288" i="19"/>
  <c r="C398" i="19"/>
  <c r="C243" i="19"/>
  <c r="B186" i="19"/>
  <c r="Q186" i="19" s="1"/>
  <c r="C174" i="19"/>
  <c r="B104" i="19"/>
  <c r="Q104" i="19" s="1"/>
  <c r="B123" i="19"/>
  <c r="Q123" i="19" s="1"/>
  <c r="B149" i="19"/>
  <c r="Q149" i="19" s="1"/>
  <c r="C190" i="19"/>
  <c r="B179" i="19"/>
  <c r="Q179" i="19" s="1"/>
  <c r="B163" i="19"/>
  <c r="Q163" i="19" s="1"/>
  <c r="C259" i="19"/>
  <c r="B229" i="19"/>
  <c r="Q229" i="19" s="1"/>
  <c r="B279" i="19"/>
  <c r="Q279" i="19" s="1"/>
  <c r="B172" i="19"/>
  <c r="Q172" i="19" s="1"/>
  <c r="C216" i="19"/>
  <c r="C367" i="19"/>
  <c r="B363" i="19"/>
  <c r="Q363" i="19" s="1"/>
  <c r="B140" i="19"/>
  <c r="Q140" i="19" s="1"/>
  <c r="C389" i="19"/>
  <c r="C253" i="19"/>
  <c r="C252" i="19"/>
  <c r="C102" i="19"/>
  <c r="C142" i="19"/>
  <c r="B96" i="19"/>
  <c r="Q96" i="19" s="1"/>
  <c r="C305" i="19"/>
  <c r="B85" i="19"/>
  <c r="Q85" i="19" s="1"/>
  <c r="B145" i="19"/>
  <c r="Q145" i="19" s="1"/>
  <c r="C123" i="19"/>
  <c r="B353" i="19"/>
  <c r="Q353" i="19" s="1"/>
  <c r="B242" i="19"/>
  <c r="Q242" i="19" s="1"/>
  <c r="C114" i="19"/>
  <c r="B336" i="19"/>
  <c r="Q336" i="19" s="1"/>
  <c r="B407" i="19"/>
  <c r="Q407" i="19" s="1"/>
  <c r="B131" i="19"/>
  <c r="Q131" i="19" s="1"/>
  <c r="B116" i="19"/>
  <c r="Q116" i="19" s="1"/>
  <c r="B187" i="19"/>
  <c r="Q187" i="19" s="1"/>
  <c r="C400" i="19"/>
  <c r="C260" i="19"/>
  <c r="B318" i="19"/>
  <c r="Q318" i="19" s="1"/>
  <c r="C397" i="19"/>
  <c r="C284" i="19"/>
  <c r="C370" i="19"/>
  <c r="C250" i="19"/>
  <c r="C309" i="19"/>
  <c r="B409" i="19"/>
  <c r="Q409" i="19" s="1"/>
  <c r="C218" i="19"/>
  <c r="B195" i="19"/>
  <c r="Q195" i="19" s="1"/>
  <c r="C152" i="19"/>
  <c r="C209" i="19"/>
  <c r="B143" i="19"/>
  <c r="Q143" i="19" s="1"/>
  <c r="B355" i="19"/>
  <c r="Q355" i="19" s="1"/>
  <c r="B209" i="19"/>
  <c r="Q209" i="19" s="1"/>
  <c r="C281" i="19"/>
  <c r="B358" i="19"/>
  <c r="Q358" i="19" s="1"/>
  <c r="C226" i="19"/>
  <c r="C382" i="19"/>
  <c r="C98" i="19"/>
  <c r="B165" i="19"/>
  <c r="Q165" i="19" s="1"/>
  <c r="B158" i="19"/>
  <c r="Q158" i="19" s="1"/>
  <c r="B269" i="19"/>
  <c r="Q269" i="19" s="1"/>
  <c r="B234" i="19"/>
  <c r="Q234" i="19" s="1"/>
  <c r="C194" i="19"/>
  <c r="C175" i="19"/>
  <c r="B281" i="19"/>
  <c r="Q281" i="19" s="1"/>
  <c r="B244" i="19"/>
  <c r="Q244" i="19" s="1"/>
  <c r="B276" i="19"/>
  <c r="Q276" i="19" s="1"/>
  <c r="B79" i="19"/>
  <c r="Q79" i="19" s="1"/>
  <c r="B162" i="19"/>
  <c r="Q162" i="19" s="1"/>
  <c r="C81" i="19"/>
  <c r="C182" i="19"/>
  <c r="C298" i="19"/>
  <c r="C270" i="19"/>
  <c r="B112" i="19"/>
  <c r="Q112" i="19" s="1"/>
  <c r="B259" i="19"/>
  <c r="Q259" i="19" s="1"/>
  <c r="C378" i="19"/>
  <c r="B352" i="19"/>
  <c r="Q352" i="19" s="1"/>
  <c r="B125" i="19"/>
  <c r="Q125" i="19" s="1"/>
  <c r="C158" i="19"/>
  <c r="C384" i="19"/>
  <c r="B168" i="19"/>
  <c r="Q168" i="19" s="1"/>
  <c r="C196" i="19"/>
  <c r="B130" i="19"/>
  <c r="Q130" i="19" s="1"/>
  <c r="C118" i="19"/>
  <c r="B327" i="19"/>
  <c r="Q327" i="19" s="1"/>
  <c r="C75" i="19"/>
  <c r="B228" i="19"/>
  <c r="Q228" i="19" s="1"/>
  <c r="C321" i="19"/>
  <c r="C375" i="19"/>
  <c r="B388" i="19"/>
  <c r="Q388" i="19" s="1"/>
  <c r="B170" i="19"/>
  <c r="Q170" i="19" s="1"/>
  <c r="C294" i="19"/>
  <c r="B134" i="19"/>
  <c r="Q134" i="19" s="1"/>
  <c r="B156" i="19"/>
  <c r="Q156" i="19" s="1"/>
  <c r="C353" i="19"/>
  <c r="B197" i="19"/>
  <c r="Q197" i="19" s="1"/>
  <c r="C188" i="19"/>
  <c r="C287" i="19"/>
  <c r="C105" i="19"/>
  <c r="C301" i="19"/>
  <c r="B382" i="19"/>
  <c r="Q382" i="19" s="1"/>
  <c r="C283" i="19"/>
  <c r="C127" i="19"/>
  <c r="B232" i="19"/>
  <c r="Q232" i="19" s="1"/>
  <c r="B341" i="19"/>
  <c r="Q341" i="19" s="1"/>
  <c r="C291" i="19"/>
  <c r="B167" i="19"/>
  <c r="Q167" i="19" s="1"/>
  <c r="C285" i="19"/>
  <c r="C215" i="19"/>
  <c r="B256" i="19"/>
  <c r="Q256" i="19" s="1"/>
  <c r="C116" i="19"/>
  <c r="C404" i="19"/>
  <c r="B95" i="19"/>
  <c r="Q95" i="19" s="1"/>
  <c r="C171" i="19"/>
  <c r="C154" i="19"/>
  <c r="B260" i="19"/>
  <c r="Q260" i="19" s="1"/>
  <c r="B328" i="19"/>
  <c r="Q328" i="19" s="1"/>
  <c r="C79" i="19"/>
  <c r="B261" i="19"/>
  <c r="Q261" i="19" s="1"/>
  <c r="C293" i="19"/>
  <c r="B75" i="19"/>
  <c r="Q75" i="19" s="1"/>
  <c r="C85" i="19"/>
  <c r="B371" i="19"/>
  <c r="Q371" i="19" s="1"/>
  <c r="C264" i="19"/>
  <c r="B205" i="19"/>
  <c r="Q205" i="19" s="1"/>
  <c r="B411" i="19"/>
  <c r="Q411" i="19" s="1"/>
  <c r="C358" i="19"/>
  <c r="C126" i="19"/>
  <c r="B263" i="19"/>
  <c r="Q263" i="19" s="1"/>
  <c r="C149" i="19"/>
  <c r="B373" i="19"/>
  <c r="Q373" i="19" s="1"/>
  <c r="C262" i="19"/>
  <c r="C125" i="19"/>
  <c r="C303" i="19"/>
  <c r="B267" i="19"/>
  <c r="Q267" i="19" s="1"/>
  <c r="B115" i="19"/>
  <c r="Q115" i="19" s="1"/>
  <c r="C318" i="19"/>
  <c r="C133" i="19"/>
  <c r="C347" i="19"/>
  <c r="B107" i="19"/>
  <c r="Q107" i="19" s="1"/>
  <c r="C112" i="19"/>
  <c r="B247" i="19"/>
  <c r="Q247" i="19" s="1"/>
  <c r="C122" i="19"/>
  <c r="C117" i="19"/>
  <c r="C206" i="19"/>
  <c r="C232" i="19"/>
  <c r="B375" i="19"/>
  <c r="Q375" i="19" s="1"/>
  <c r="C308" i="19"/>
  <c r="B391" i="19"/>
  <c r="Q391" i="19" s="1"/>
  <c r="C394" i="19"/>
  <c r="C181" i="19"/>
  <c r="B216" i="19"/>
  <c r="Q216" i="19" s="1"/>
  <c r="B300" i="19"/>
  <c r="Q300" i="19" s="1"/>
  <c r="B114" i="19"/>
  <c r="Q114" i="19" s="1"/>
  <c r="C241" i="19"/>
  <c r="C109" i="19"/>
  <c r="B334" i="19"/>
  <c r="Q334" i="19" s="1"/>
  <c r="B378" i="19"/>
  <c r="Q378" i="19" s="1"/>
  <c r="C205" i="19"/>
  <c r="C240" i="19"/>
  <c r="B333" i="19"/>
  <c r="Q333" i="19" s="1"/>
  <c r="B293" i="19"/>
  <c r="Q293" i="19" s="1"/>
  <c r="C183" i="19"/>
  <c r="C272" i="19"/>
  <c r="C356" i="19"/>
  <c r="B215" i="19"/>
  <c r="Q215" i="19" s="1"/>
  <c r="C323" i="19"/>
  <c r="B241" i="19"/>
  <c r="Q241" i="19" s="1"/>
  <c r="C214" i="19"/>
  <c r="C390" i="19"/>
  <c r="C192" i="19"/>
  <c r="B194" i="19"/>
  <c r="Q194" i="19" s="1"/>
  <c r="B238" i="19"/>
  <c r="Q238" i="19" s="1"/>
  <c r="B342" i="19"/>
  <c r="Q342" i="19" s="1"/>
  <c r="B401" i="19"/>
  <c r="Q401" i="19" s="1"/>
  <c r="C172" i="19"/>
  <c r="C311" i="19"/>
  <c r="B338" i="19"/>
  <c r="Q338" i="19" s="1"/>
  <c r="B350" i="19"/>
  <c r="Q350" i="19" s="1"/>
  <c r="C203" i="19"/>
  <c r="C402" i="19"/>
  <c r="C360" i="19"/>
  <c r="B406" i="19"/>
  <c r="Q406" i="19" s="1"/>
  <c r="C357" i="19"/>
  <c r="C408" i="19"/>
  <c r="B278" i="19"/>
  <c r="Q278" i="19" s="1"/>
  <c r="C189" i="19"/>
  <c r="C350" i="19"/>
  <c r="C106" i="19"/>
  <c r="C87" i="19"/>
  <c r="C365" i="19"/>
  <c r="B299" i="19"/>
  <c r="Q299" i="19" s="1"/>
  <c r="B319" i="19"/>
  <c r="Q319" i="19" s="1"/>
  <c r="C100" i="19"/>
  <c r="B343" i="19"/>
  <c r="Q343" i="19" s="1"/>
  <c r="C156" i="19"/>
  <c r="B226" i="19"/>
  <c r="Q226" i="19" s="1"/>
  <c r="C184" i="19"/>
  <c r="C129" i="19"/>
  <c r="C233" i="19"/>
  <c r="C325" i="19"/>
  <c r="C153" i="19"/>
  <c r="B412" i="19"/>
  <c r="Q412" i="19" s="1"/>
  <c r="B337" i="19"/>
  <c r="Q337" i="19" s="1"/>
  <c r="C380" i="19"/>
  <c r="B266" i="19"/>
  <c r="Q266" i="19" s="1"/>
  <c r="B196" i="19"/>
  <c r="Q196" i="19" s="1"/>
  <c r="C110" i="19"/>
  <c r="B90" i="19"/>
  <c r="Q90" i="19" s="1"/>
  <c r="C150" i="19"/>
  <c r="C170" i="19"/>
  <c r="B347" i="19"/>
  <c r="Q347" i="19" s="1"/>
  <c r="B264" i="19"/>
  <c r="Q264" i="19" s="1"/>
  <c r="C290" i="19"/>
  <c r="C229" i="19"/>
  <c r="C164" i="19"/>
  <c r="C341" i="19"/>
  <c r="B77" i="19"/>
  <c r="Q77" i="19" s="1"/>
  <c r="C334" i="19"/>
  <c r="C222" i="19"/>
  <c r="C92" i="19"/>
  <c r="B206" i="19"/>
  <c r="Q206" i="19" s="1"/>
  <c r="C376" i="19"/>
  <c r="B191" i="19"/>
  <c r="Q191" i="19" s="1"/>
  <c r="B370" i="19"/>
  <c r="Q370" i="19" s="1"/>
  <c r="B175" i="19"/>
  <c r="Q175" i="19" s="1"/>
  <c r="C406" i="19"/>
  <c r="B76" i="19"/>
  <c r="Q76" i="19" s="1"/>
  <c r="C255" i="19"/>
  <c r="B366" i="19"/>
  <c r="Q366" i="19" s="1"/>
  <c r="B257" i="19"/>
  <c r="Q257" i="19" s="1"/>
  <c r="B379" i="19"/>
  <c r="Q379" i="19" s="1"/>
  <c r="B306" i="19"/>
  <c r="Q306" i="19" s="1"/>
  <c r="C83" i="19"/>
  <c r="C165" i="19"/>
  <c r="C239" i="19"/>
  <c r="B310" i="19"/>
  <c r="Q310" i="19" s="1"/>
  <c r="C352" i="19"/>
  <c r="C80" i="19"/>
  <c r="C238" i="19"/>
  <c r="B111" i="19"/>
  <c r="Q111" i="19" s="1"/>
  <c r="B202" i="19"/>
  <c r="Q202" i="19" s="1"/>
  <c r="B368" i="19"/>
  <c r="Q368" i="19" s="1"/>
  <c r="C373" i="19"/>
  <c r="B199" i="19"/>
  <c r="Q199" i="19" s="1"/>
  <c r="C263" i="19"/>
  <c r="B152" i="19"/>
  <c r="Q152" i="19" s="1"/>
  <c r="B176" i="19"/>
  <c r="Q176" i="19" s="1"/>
  <c r="C337" i="19"/>
  <c r="B183" i="19"/>
  <c r="Q183" i="19" s="1"/>
  <c r="C160" i="19"/>
  <c r="B150" i="19"/>
  <c r="Q150" i="19" s="1"/>
  <c r="C74" i="19"/>
  <c r="C177" i="19"/>
  <c r="C383" i="19"/>
  <c r="B126" i="19"/>
  <c r="Q126" i="19" s="1"/>
  <c r="B222" i="19"/>
  <c r="Q222" i="19" s="1"/>
  <c r="C248" i="19"/>
  <c r="C242" i="19"/>
  <c r="B164" i="19"/>
  <c r="Q164" i="19" s="1"/>
  <c r="B141" i="19"/>
  <c r="Q141" i="19" s="1"/>
  <c r="C161" i="19"/>
  <c r="C372" i="19"/>
  <c r="B159" i="19"/>
  <c r="Q159" i="19" s="1"/>
  <c r="C119" i="19"/>
  <c r="B214" i="19"/>
  <c r="Q214" i="19" s="1"/>
  <c r="C71" i="19"/>
  <c r="C319" i="19"/>
  <c r="C256" i="19"/>
  <c r="B82" i="19"/>
  <c r="Q82" i="19" s="1"/>
  <c r="B301" i="19"/>
  <c r="Q301" i="19" s="1"/>
  <c r="C289" i="19"/>
  <c r="B270" i="19"/>
  <c r="Q270" i="19" s="1"/>
  <c r="B313" i="19"/>
  <c r="Q313" i="19" s="1"/>
  <c r="B297" i="19"/>
  <c r="Q297" i="19" s="1"/>
  <c r="C267" i="19"/>
  <c r="B369" i="19"/>
  <c r="Q369" i="19" s="1"/>
  <c r="B329" i="19"/>
  <c r="Q329" i="19" s="1"/>
  <c r="C355" i="19"/>
  <c r="C322" i="19"/>
  <c r="C108" i="19"/>
  <c r="B92" i="19"/>
  <c r="Q92" i="19" s="1"/>
  <c r="B275" i="19"/>
  <c r="Q275" i="19" s="1"/>
  <c r="C191" i="19"/>
  <c r="C111" i="19"/>
  <c r="C212" i="19"/>
  <c r="C392" i="19"/>
  <c r="B405" i="19"/>
  <c r="Q405" i="19" s="1"/>
  <c r="C130" i="19"/>
  <c r="B106" i="19"/>
  <c r="Q106" i="19" s="1"/>
  <c r="B212" i="19"/>
  <c r="Q212" i="19" s="1"/>
  <c r="B91" i="19"/>
  <c r="Q91" i="19" s="1"/>
  <c r="B188" i="19"/>
  <c r="Q188" i="19" s="1"/>
  <c r="B137" i="19"/>
  <c r="Q137" i="19" s="1"/>
  <c r="C254" i="19"/>
  <c r="C279" i="19"/>
  <c r="B321" i="19"/>
  <c r="Q321" i="19" s="1"/>
  <c r="B283" i="19"/>
  <c r="Q283" i="19" s="1"/>
  <c r="B133" i="19"/>
  <c r="Q133" i="19" s="1"/>
  <c r="C199" i="19"/>
  <c r="B296" i="19"/>
  <c r="Q296" i="19" s="1"/>
  <c r="C155" i="19"/>
  <c r="B376" i="19"/>
  <c r="Q376" i="19" s="1"/>
  <c r="B309" i="19"/>
  <c r="Q309" i="19" s="1"/>
  <c r="B383" i="19"/>
  <c r="Q383" i="19" s="1"/>
  <c r="C251" i="19"/>
  <c r="B332" i="19"/>
  <c r="Q332" i="19" s="1"/>
  <c r="B203" i="19"/>
  <c r="Q203" i="19" s="1"/>
  <c r="B365" i="19"/>
  <c r="Q365" i="19" s="1"/>
  <c r="B272" i="19"/>
  <c r="Q272" i="19" s="1"/>
  <c r="B404" i="19"/>
  <c r="Q404" i="19" s="1"/>
  <c r="B282" i="19"/>
  <c r="Q282" i="19" s="1"/>
  <c r="B410" i="19"/>
  <c r="Q410" i="19" s="1"/>
  <c r="B294" i="19"/>
  <c r="Q294" i="19" s="1"/>
  <c r="C195" i="19"/>
  <c r="C207" i="19"/>
  <c r="B265" i="19"/>
  <c r="Q265" i="19" s="1"/>
  <c r="C268" i="19"/>
  <c r="B403" i="19"/>
  <c r="Q403" i="19" s="1"/>
  <c r="B105" i="19"/>
  <c r="Q105" i="19" s="1"/>
  <c r="B190" i="19"/>
  <c r="Q190" i="19" s="1"/>
  <c r="C227" i="19"/>
  <c r="C84" i="19"/>
  <c r="C201" i="19"/>
  <c r="C381" i="19"/>
  <c r="B71" i="19"/>
  <c r="Q71" i="19" s="1"/>
  <c r="C310" i="19"/>
  <c r="B295" i="19"/>
  <c r="Q295" i="19" s="1"/>
  <c r="C202" i="19"/>
  <c r="B223" i="19"/>
  <c r="Q223" i="19" s="1"/>
  <c r="C138" i="19"/>
  <c r="C317" i="19"/>
  <c r="C230" i="19"/>
  <c r="B154" i="19"/>
  <c r="Q154" i="19" s="1"/>
  <c r="C412" i="19"/>
  <c r="C179" i="19"/>
  <c r="B250" i="19"/>
  <c r="Q250" i="19" s="1"/>
  <c r="B362" i="19"/>
  <c r="Q362" i="19" s="1"/>
  <c r="C225" i="19"/>
  <c r="B361" i="19"/>
  <c r="Q361" i="19" s="1"/>
  <c r="C410" i="19"/>
  <c r="B245" i="19"/>
  <c r="Q245" i="19" s="1"/>
  <c r="C107" i="19"/>
  <c r="B132" i="19"/>
  <c r="Q132" i="19" s="1"/>
  <c r="C213" i="19"/>
  <c r="C134" i="19"/>
  <c r="B177" i="19"/>
  <c r="Q177" i="19" s="1"/>
  <c r="C411" i="19"/>
  <c r="B102" i="19"/>
  <c r="Q102" i="19" s="1"/>
  <c r="C187" i="19"/>
  <c r="C236" i="19"/>
  <c r="C297" i="19"/>
  <c r="C312" i="19"/>
  <c r="B402" i="19"/>
  <c r="Q402" i="19" s="1"/>
  <c r="B287" i="19"/>
  <c r="Q287" i="19" s="1"/>
  <c r="B314" i="19"/>
  <c r="Q314" i="19" s="1"/>
  <c r="B303" i="19"/>
  <c r="Q303" i="19" s="1"/>
  <c r="C265" i="19"/>
  <c r="B291" i="19"/>
  <c r="Q291" i="19" s="1"/>
  <c r="B326" i="19"/>
  <c r="Q326" i="19" s="1"/>
  <c r="B381" i="19"/>
  <c r="Q381" i="19" s="1"/>
  <c r="C237" i="19"/>
  <c r="B219" i="19"/>
  <c r="Q219" i="19" s="1"/>
  <c r="C90" i="19"/>
  <c r="C335" i="19"/>
  <c r="B109" i="19"/>
  <c r="Q109" i="19" s="1"/>
  <c r="B390" i="19"/>
  <c r="Q390" i="19" s="1"/>
  <c r="C306" i="19"/>
  <c r="B393" i="19"/>
  <c r="Q393" i="19" s="1"/>
  <c r="C331" i="19"/>
  <c r="B262" i="19"/>
  <c r="Q262" i="19" s="1"/>
  <c r="C266" i="19"/>
  <c r="B221" i="19"/>
  <c r="Q221" i="19" s="1"/>
  <c r="C300" i="19"/>
  <c r="C143" i="19"/>
  <c r="C86" i="19"/>
  <c r="B208" i="19"/>
  <c r="Q208" i="19" s="1"/>
  <c r="B243" i="19"/>
  <c r="Q243" i="19" s="1"/>
  <c r="C224" i="19"/>
  <c r="B174" i="19"/>
  <c r="Q174" i="19" s="1"/>
  <c r="C405" i="19"/>
  <c r="B387" i="19"/>
  <c r="Q387" i="19" s="1"/>
  <c r="C363" i="19"/>
  <c r="C173" i="19"/>
  <c r="B157" i="19"/>
  <c r="Q157" i="19" s="1"/>
  <c r="B220" i="19"/>
  <c r="Q220" i="19" s="1"/>
  <c r="C379" i="19"/>
  <c r="C338" i="19"/>
  <c r="C235" i="19"/>
  <c r="C115" i="19"/>
  <c r="C221" i="19"/>
  <c r="B344" i="19"/>
  <c r="Q344" i="19" s="1"/>
  <c r="B356" i="19"/>
  <c r="Q356" i="19" s="1"/>
  <c r="B72" i="19"/>
  <c r="Q72" i="19" s="1"/>
  <c r="C330" i="19"/>
  <c r="C387" i="19"/>
  <c r="B217" i="19"/>
  <c r="Q217" i="19" s="1"/>
  <c r="C93" i="19"/>
  <c r="C345" i="19"/>
  <c r="C409" i="19"/>
  <c r="C277" i="19"/>
  <c r="B305" i="19"/>
  <c r="Q305" i="19" s="1"/>
  <c r="B121" i="19"/>
  <c r="Q121" i="19" s="1"/>
  <c r="B120" i="19"/>
  <c r="Q120" i="19" s="1"/>
  <c r="C23" i="26"/>
  <c r="B23" i="26"/>
  <c r="C169" i="19"/>
  <c r="C396" i="19"/>
  <c r="C137" i="19"/>
  <c r="C17" i="26"/>
  <c r="B17" i="26"/>
  <c r="D26" i="26"/>
  <c r="B339" i="19"/>
  <c r="Q339" i="19" s="1"/>
  <c r="B142" i="19"/>
  <c r="Q142" i="19" s="1"/>
  <c r="C18" i="26"/>
  <c r="B18" i="26"/>
  <c r="B274" i="19"/>
  <c r="Q274" i="19" s="1"/>
  <c r="B129" i="19"/>
  <c r="Q129" i="19" s="1"/>
  <c r="B8" i="26"/>
  <c r="C8" i="26"/>
  <c r="B227" i="19"/>
  <c r="Q227" i="19" s="1"/>
  <c r="C329" i="19"/>
  <c r="B122" i="19"/>
  <c r="Q122" i="19" s="1"/>
  <c r="B330" i="19"/>
  <c r="Q330" i="19" s="1"/>
  <c r="K3" i="21" l="1"/>
  <c r="K4" i="21" s="1"/>
  <c r="P14" i="19"/>
  <c r="E331" i="19"/>
  <c r="D331" i="19"/>
  <c r="F331" i="19"/>
  <c r="G331" i="19"/>
  <c r="E149" i="19"/>
  <c r="D149" i="19"/>
  <c r="G149" i="19"/>
  <c r="F149" i="19"/>
  <c r="G98" i="19"/>
  <c r="F98" i="19"/>
  <c r="E98" i="19"/>
  <c r="D98" i="19"/>
  <c r="G210" i="19"/>
  <c r="D210" i="19"/>
  <c r="F210" i="19"/>
  <c r="E210" i="19"/>
  <c r="E340" i="19"/>
  <c r="F340" i="19"/>
  <c r="D340" i="19"/>
  <c r="G340" i="19"/>
  <c r="E180" i="19"/>
  <c r="D180" i="19"/>
  <c r="F180" i="19"/>
  <c r="G180" i="19"/>
  <c r="G396" i="19"/>
  <c r="E396" i="19"/>
  <c r="F396" i="19"/>
  <c r="D396" i="19"/>
  <c r="G277" i="19"/>
  <c r="E277" i="19"/>
  <c r="D277" i="19"/>
  <c r="F277" i="19"/>
  <c r="E312" i="19"/>
  <c r="D312" i="19"/>
  <c r="F312" i="19"/>
  <c r="G312" i="19"/>
  <c r="G213" i="19"/>
  <c r="E213" i="19"/>
  <c r="F213" i="19"/>
  <c r="D213" i="19"/>
  <c r="G202" i="19"/>
  <c r="F202" i="19"/>
  <c r="E202" i="19"/>
  <c r="D202" i="19"/>
  <c r="E130" i="19"/>
  <c r="G130" i="19"/>
  <c r="F130" i="19"/>
  <c r="D130" i="19"/>
  <c r="G108" i="19"/>
  <c r="F108" i="19"/>
  <c r="E108" i="19"/>
  <c r="D108" i="19"/>
  <c r="G119" i="19"/>
  <c r="E119" i="19"/>
  <c r="D119" i="19"/>
  <c r="F119" i="19"/>
  <c r="G337" i="19"/>
  <c r="E337" i="19"/>
  <c r="D337" i="19"/>
  <c r="F337" i="19"/>
  <c r="F341" i="19"/>
  <c r="G341" i="19"/>
  <c r="E341" i="19"/>
  <c r="D341" i="19"/>
  <c r="G325" i="19"/>
  <c r="F325" i="19"/>
  <c r="D325" i="19"/>
  <c r="E325" i="19"/>
  <c r="F408" i="19"/>
  <c r="G408" i="19"/>
  <c r="E408" i="19"/>
  <c r="D408" i="19"/>
  <c r="F311" i="19"/>
  <c r="G311" i="19"/>
  <c r="D311" i="19"/>
  <c r="E311" i="19"/>
  <c r="D214" i="19"/>
  <c r="G214" i="19"/>
  <c r="F214" i="19"/>
  <c r="E214" i="19"/>
  <c r="D206" i="19"/>
  <c r="F206" i="19"/>
  <c r="E206" i="19"/>
  <c r="G206" i="19"/>
  <c r="D318" i="19"/>
  <c r="E318" i="19"/>
  <c r="G318" i="19"/>
  <c r="F318" i="19"/>
  <c r="G188" i="19"/>
  <c r="F188" i="19"/>
  <c r="E188" i="19"/>
  <c r="D188" i="19"/>
  <c r="D375" i="19"/>
  <c r="E375" i="19"/>
  <c r="G375" i="19"/>
  <c r="F375" i="19"/>
  <c r="F270" i="19"/>
  <c r="E270" i="19"/>
  <c r="D270" i="19"/>
  <c r="G270" i="19"/>
  <c r="F382" i="19"/>
  <c r="G382" i="19"/>
  <c r="E382" i="19"/>
  <c r="D382" i="19"/>
  <c r="G152" i="19"/>
  <c r="E152" i="19"/>
  <c r="F152" i="19"/>
  <c r="D152" i="19"/>
  <c r="D397" i="19"/>
  <c r="G397" i="19"/>
  <c r="F397" i="19"/>
  <c r="E397" i="19"/>
  <c r="D367" i="19"/>
  <c r="F367" i="19"/>
  <c r="G367" i="19"/>
  <c r="E367" i="19"/>
  <c r="G190" i="19"/>
  <c r="F190" i="19"/>
  <c r="E190" i="19"/>
  <c r="D190" i="19"/>
  <c r="G288" i="19"/>
  <c r="F288" i="19"/>
  <c r="E288" i="19"/>
  <c r="D288" i="19"/>
  <c r="D166" i="19"/>
  <c r="F166" i="19"/>
  <c r="E166" i="19"/>
  <c r="G166" i="19"/>
  <c r="G247" i="19"/>
  <c r="F247" i="19"/>
  <c r="D247" i="19"/>
  <c r="E247" i="19"/>
  <c r="G132" i="19"/>
  <c r="D132" i="19"/>
  <c r="F132" i="19"/>
  <c r="E132" i="19"/>
  <c r="D151" i="19"/>
  <c r="G151" i="19"/>
  <c r="F151" i="19"/>
  <c r="E151" i="19"/>
  <c r="G388" i="19"/>
  <c r="E388" i="19"/>
  <c r="D388" i="19"/>
  <c r="F388" i="19"/>
  <c r="E70" i="19"/>
  <c r="G70" i="19"/>
  <c r="D70" i="19"/>
  <c r="F70" i="19"/>
  <c r="D103" i="19"/>
  <c r="F103" i="19"/>
  <c r="G103" i="19"/>
  <c r="E103" i="19"/>
  <c r="E217" i="19"/>
  <c r="F217" i="19"/>
  <c r="G217" i="19"/>
  <c r="D217" i="19"/>
  <c r="F246" i="19"/>
  <c r="G246" i="19"/>
  <c r="E246" i="19"/>
  <c r="D246" i="19"/>
  <c r="F95" i="19"/>
  <c r="E95" i="19"/>
  <c r="G95" i="19"/>
  <c r="D95" i="19"/>
  <c r="G104" i="19"/>
  <c r="D104" i="19"/>
  <c r="E104" i="19"/>
  <c r="F104" i="19"/>
  <c r="E73" i="19"/>
  <c r="G73" i="19"/>
  <c r="F73" i="19"/>
  <c r="D73" i="19"/>
  <c r="G274" i="19"/>
  <c r="E274" i="19"/>
  <c r="D274" i="19"/>
  <c r="F274" i="19"/>
  <c r="D168" i="19"/>
  <c r="F168" i="19"/>
  <c r="G168" i="19"/>
  <c r="E168" i="19"/>
  <c r="G344" i="19"/>
  <c r="E344" i="19"/>
  <c r="D344" i="19"/>
  <c r="F344" i="19"/>
  <c r="D204" i="19"/>
  <c r="F204" i="19"/>
  <c r="G204" i="19"/>
  <c r="E204" i="19"/>
  <c r="E196" i="19"/>
  <c r="D196" i="19"/>
  <c r="F196" i="19"/>
  <c r="G196" i="19"/>
  <c r="E299" i="19"/>
  <c r="F299" i="19"/>
  <c r="G299" i="19"/>
  <c r="D299" i="19"/>
  <c r="F88" i="19"/>
  <c r="E88" i="19"/>
  <c r="G88" i="19"/>
  <c r="D88" i="19"/>
  <c r="G245" i="19"/>
  <c r="F245" i="19"/>
  <c r="D245" i="19"/>
  <c r="E245" i="19"/>
  <c r="E169" i="19"/>
  <c r="G169" i="19"/>
  <c r="F169" i="19"/>
  <c r="D169" i="19"/>
  <c r="E409" i="19"/>
  <c r="D409" i="19"/>
  <c r="G409" i="19"/>
  <c r="F409" i="19"/>
  <c r="F173" i="19"/>
  <c r="G173" i="19"/>
  <c r="E173" i="19"/>
  <c r="D173" i="19"/>
  <c r="E86" i="19"/>
  <c r="D86" i="19"/>
  <c r="F86" i="19"/>
  <c r="G86" i="19"/>
  <c r="E306" i="19"/>
  <c r="G306" i="19"/>
  <c r="D306" i="19"/>
  <c r="F306" i="19"/>
  <c r="E297" i="19"/>
  <c r="F297" i="19"/>
  <c r="D297" i="19"/>
  <c r="G297" i="19"/>
  <c r="D179" i="19"/>
  <c r="E179" i="19"/>
  <c r="G179" i="19"/>
  <c r="F179" i="19"/>
  <c r="F279" i="19"/>
  <c r="D279" i="19"/>
  <c r="G279" i="19"/>
  <c r="E279" i="19"/>
  <c r="D322" i="19"/>
  <c r="F322" i="19"/>
  <c r="G322" i="19"/>
  <c r="E322" i="19"/>
  <c r="F289" i="19"/>
  <c r="G289" i="19"/>
  <c r="E289" i="19"/>
  <c r="D289" i="19"/>
  <c r="F238" i="19"/>
  <c r="G238" i="19"/>
  <c r="E238" i="19"/>
  <c r="D238" i="19"/>
  <c r="G164" i="19"/>
  <c r="D164" i="19"/>
  <c r="F164" i="19"/>
  <c r="E164" i="19"/>
  <c r="F110" i="19"/>
  <c r="E110" i="19"/>
  <c r="D110" i="19"/>
  <c r="G110" i="19"/>
  <c r="D233" i="19"/>
  <c r="G233" i="19"/>
  <c r="F233" i="19"/>
  <c r="E233" i="19"/>
  <c r="F357" i="19"/>
  <c r="G357" i="19"/>
  <c r="E357" i="19"/>
  <c r="D357" i="19"/>
  <c r="D172" i="19"/>
  <c r="E172" i="19"/>
  <c r="G172" i="19"/>
  <c r="F172" i="19"/>
  <c r="E240" i="19"/>
  <c r="G240" i="19"/>
  <c r="F240" i="19"/>
  <c r="D240" i="19"/>
  <c r="G117" i="19"/>
  <c r="F117" i="19"/>
  <c r="E117" i="19"/>
  <c r="D117" i="19"/>
  <c r="D126" i="19"/>
  <c r="G126" i="19"/>
  <c r="F126" i="19"/>
  <c r="E126" i="19"/>
  <c r="G293" i="19"/>
  <c r="E293" i="19"/>
  <c r="D293" i="19"/>
  <c r="F293" i="19"/>
  <c r="G404" i="19"/>
  <c r="E404" i="19"/>
  <c r="D404" i="19"/>
  <c r="F404" i="19"/>
  <c r="E321" i="19"/>
  <c r="D321" i="19"/>
  <c r="F321" i="19"/>
  <c r="G321" i="19"/>
  <c r="D384" i="19"/>
  <c r="G384" i="19"/>
  <c r="E384" i="19"/>
  <c r="F384" i="19"/>
  <c r="G298" i="19"/>
  <c r="F298" i="19"/>
  <c r="D298" i="19"/>
  <c r="E298" i="19"/>
  <c r="D175" i="19"/>
  <c r="G175" i="19"/>
  <c r="F175" i="19"/>
  <c r="E175" i="19"/>
  <c r="D226" i="19"/>
  <c r="G226" i="19"/>
  <c r="E226" i="19"/>
  <c r="F226" i="19"/>
  <c r="D114" i="19"/>
  <c r="F114" i="19"/>
  <c r="E114" i="19"/>
  <c r="G114" i="19"/>
  <c r="G142" i="19"/>
  <c r="F142" i="19"/>
  <c r="E142" i="19"/>
  <c r="D142" i="19"/>
  <c r="D216" i="19"/>
  <c r="G216" i="19"/>
  <c r="E216" i="19"/>
  <c r="F216" i="19"/>
  <c r="F72" i="19"/>
  <c r="G72" i="19"/>
  <c r="E72" i="19"/>
  <c r="D72" i="19"/>
  <c r="D261" i="19"/>
  <c r="G261" i="19"/>
  <c r="F261" i="19"/>
  <c r="E261" i="19"/>
  <c r="E342" i="19"/>
  <c r="G342" i="19"/>
  <c r="F342" i="19"/>
  <c r="D342" i="19"/>
  <c r="E162" i="19"/>
  <c r="G162" i="19"/>
  <c r="F162" i="19"/>
  <c r="D162" i="19"/>
  <c r="E343" i="19"/>
  <c r="G343" i="19"/>
  <c r="D343" i="19"/>
  <c r="F343" i="19"/>
  <c r="F269" i="19"/>
  <c r="E269" i="19"/>
  <c r="G269" i="19"/>
  <c r="D269" i="19"/>
  <c r="E228" i="19"/>
  <c r="D228" i="19"/>
  <c r="F228" i="19"/>
  <c r="G228" i="19"/>
  <c r="D354" i="19"/>
  <c r="G354" i="19"/>
  <c r="F354" i="19"/>
  <c r="E354" i="19"/>
  <c r="E326" i="19"/>
  <c r="G326" i="19"/>
  <c r="F326" i="19"/>
  <c r="D326" i="19"/>
  <c r="G361" i="19"/>
  <c r="E361" i="19"/>
  <c r="D361" i="19"/>
  <c r="F361" i="19"/>
  <c r="G364" i="19"/>
  <c r="E364" i="19"/>
  <c r="F364" i="19"/>
  <c r="D364" i="19"/>
  <c r="G304" i="19"/>
  <c r="F304" i="19"/>
  <c r="E304" i="19"/>
  <c r="D304" i="19"/>
  <c r="F257" i="19"/>
  <c r="G257" i="19"/>
  <c r="E257" i="19"/>
  <c r="D257" i="19"/>
  <c r="F296" i="19"/>
  <c r="E296" i="19"/>
  <c r="D296" i="19"/>
  <c r="G296" i="19"/>
  <c r="G374" i="19"/>
  <c r="F374" i="19"/>
  <c r="E374" i="19"/>
  <c r="D374" i="19"/>
  <c r="E332" i="19"/>
  <c r="D332" i="19"/>
  <c r="G332" i="19"/>
  <c r="F332" i="19"/>
  <c r="D141" i="19"/>
  <c r="F141" i="19"/>
  <c r="G141" i="19"/>
  <c r="E141" i="19"/>
  <c r="F124" i="19"/>
  <c r="G124" i="19"/>
  <c r="E124" i="19"/>
  <c r="D124" i="19"/>
  <c r="D316" i="19"/>
  <c r="F316" i="19"/>
  <c r="E316" i="19"/>
  <c r="G316" i="19"/>
  <c r="G227" i="19"/>
  <c r="D227" i="19"/>
  <c r="F227" i="19"/>
  <c r="E227" i="19"/>
  <c r="G150" i="19"/>
  <c r="F150" i="19"/>
  <c r="E150" i="19"/>
  <c r="D150" i="19"/>
  <c r="G232" i="19"/>
  <c r="D232" i="19"/>
  <c r="F232" i="19"/>
  <c r="E232" i="19"/>
  <c r="G291" i="19"/>
  <c r="F291" i="19"/>
  <c r="E291" i="19"/>
  <c r="D291" i="19"/>
  <c r="G223" i="19"/>
  <c r="F223" i="19"/>
  <c r="D223" i="19"/>
  <c r="E223" i="19"/>
  <c r="G345" i="19"/>
  <c r="F345" i="19"/>
  <c r="E345" i="19"/>
  <c r="D345" i="19"/>
  <c r="F221" i="19"/>
  <c r="E221" i="19"/>
  <c r="D221" i="19"/>
  <c r="G221" i="19"/>
  <c r="F363" i="19"/>
  <c r="D363" i="19"/>
  <c r="E363" i="19"/>
  <c r="G363" i="19"/>
  <c r="E143" i="19"/>
  <c r="G143" i="19"/>
  <c r="F143" i="19"/>
  <c r="D143" i="19"/>
  <c r="E236" i="19"/>
  <c r="D236" i="19"/>
  <c r="G236" i="19"/>
  <c r="F236" i="19"/>
  <c r="G107" i="19"/>
  <c r="F107" i="19"/>
  <c r="D107" i="19"/>
  <c r="E107" i="19"/>
  <c r="E412" i="19"/>
  <c r="G412" i="19"/>
  <c r="F412" i="19"/>
  <c r="D412" i="19"/>
  <c r="E310" i="19"/>
  <c r="G310" i="19"/>
  <c r="F310" i="19"/>
  <c r="D310" i="19"/>
  <c r="F254" i="19"/>
  <c r="G254" i="19"/>
  <c r="E254" i="19"/>
  <c r="D254" i="19"/>
  <c r="E392" i="19"/>
  <c r="F392" i="19"/>
  <c r="D392" i="19"/>
  <c r="G392" i="19"/>
  <c r="F355" i="19"/>
  <c r="D355" i="19"/>
  <c r="G355" i="19"/>
  <c r="E355" i="19"/>
  <c r="E372" i="19"/>
  <c r="G372" i="19"/>
  <c r="D372" i="19"/>
  <c r="F372" i="19"/>
  <c r="E383" i="19"/>
  <c r="G383" i="19"/>
  <c r="F383" i="19"/>
  <c r="D383" i="19"/>
  <c r="G80" i="19"/>
  <c r="E80" i="19"/>
  <c r="D80" i="19"/>
  <c r="F80" i="19"/>
  <c r="G376" i="19"/>
  <c r="D376" i="19"/>
  <c r="F376" i="19"/>
  <c r="E376" i="19"/>
  <c r="F229" i="19"/>
  <c r="G229" i="19"/>
  <c r="E229" i="19"/>
  <c r="D229" i="19"/>
  <c r="G129" i="19"/>
  <c r="E129" i="19"/>
  <c r="D129" i="19"/>
  <c r="F129" i="19"/>
  <c r="G365" i="19"/>
  <c r="F365" i="19"/>
  <c r="D365" i="19"/>
  <c r="E365" i="19"/>
  <c r="F323" i="19"/>
  <c r="D323" i="19"/>
  <c r="E323" i="19"/>
  <c r="G323" i="19"/>
  <c r="F205" i="19"/>
  <c r="D205" i="19"/>
  <c r="G205" i="19"/>
  <c r="E205" i="19"/>
  <c r="G181" i="19"/>
  <c r="F181" i="19"/>
  <c r="E181" i="19"/>
  <c r="D181" i="19"/>
  <c r="G122" i="19"/>
  <c r="E122" i="19"/>
  <c r="F122" i="19"/>
  <c r="D122" i="19"/>
  <c r="E358" i="19"/>
  <c r="G358" i="19"/>
  <c r="F358" i="19"/>
  <c r="D358" i="19"/>
  <c r="G116" i="19"/>
  <c r="E116" i="19"/>
  <c r="D116" i="19"/>
  <c r="F116" i="19"/>
  <c r="E127" i="19"/>
  <c r="F127" i="19"/>
  <c r="G127" i="19"/>
  <c r="D127" i="19"/>
  <c r="F353" i="19"/>
  <c r="G353" i="19"/>
  <c r="E353" i="19"/>
  <c r="D353" i="19"/>
  <c r="F158" i="19"/>
  <c r="D158" i="19"/>
  <c r="E158" i="19"/>
  <c r="G158" i="19"/>
  <c r="D182" i="19"/>
  <c r="E182" i="19"/>
  <c r="G182" i="19"/>
  <c r="F182" i="19"/>
  <c r="G194" i="19"/>
  <c r="D194" i="19"/>
  <c r="F194" i="19"/>
  <c r="E194" i="19"/>
  <c r="G218" i="19"/>
  <c r="F218" i="19"/>
  <c r="E218" i="19"/>
  <c r="D218" i="19"/>
  <c r="E260" i="19"/>
  <c r="D260" i="19"/>
  <c r="F260" i="19"/>
  <c r="G260" i="19"/>
  <c r="D102" i="19"/>
  <c r="G102" i="19"/>
  <c r="F102" i="19"/>
  <c r="E102" i="19"/>
  <c r="F131" i="19"/>
  <c r="D131" i="19"/>
  <c r="E131" i="19"/>
  <c r="G131" i="19"/>
  <c r="E97" i="19"/>
  <c r="D97" i="19"/>
  <c r="G97" i="19"/>
  <c r="F97" i="19"/>
  <c r="E336" i="19"/>
  <c r="D336" i="19"/>
  <c r="G336" i="19"/>
  <c r="F336" i="19"/>
  <c r="G393" i="19"/>
  <c r="E393" i="19"/>
  <c r="D393" i="19"/>
  <c r="F393" i="19"/>
  <c r="F163" i="19"/>
  <c r="G163" i="19"/>
  <c r="D163" i="19"/>
  <c r="E163" i="19"/>
  <c r="G362" i="19"/>
  <c r="F362" i="19"/>
  <c r="E362" i="19"/>
  <c r="D362" i="19"/>
  <c r="D275" i="19"/>
  <c r="G275" i="19"/>
  <c r="E275" i="19"/>
  <c r="F275" i="19"/>
  <c r="D200" i="19"/>
  <c r="G200" i="19"/>
  <c r="F200" i="19"/>
  <c r="E200" i="19"/>
  <c r="D101" i="19"/>
  <c r="G101" i="19"/>
  <c r="F101" i="19"/>
  <c r="E101" i="19"/>
  <c r="G324" i="19"/>
  <c r="E324" i="19"/>
  <c r="D324" i="19"/>
  <c r="F324" i="19"/>
  <c r="G258" i="19"/>
  <c r="E258" i="19"/>
  <c r="D258" i="19"/>
  <c r="F258" i="19"/>
  <c r="D121" i="19"/>
  <c r="G121" i="19"/>
  <c r="F121" i="19"/>
  <c r="E121" i="19"/>
  <c r="G349" i="19"/>
  <c r="F349" i="19"/>
  <c r="E349" i="19"/>
  <c r="D349" i="19"/>
  <c r="F385" i="19"/>
  <c r="G385" i="19"/>
  <c r="E385" i="19"/>
  <c r="D385" i="19"/>
  <c r="F366" i="19"/>
  <c r="D366" i="19"/>
  <c r="G366" i="19"/>
  <c r="E366" i="19"/>
  <c r="F231" i="19"/>
  <c r="D231" i="19"/>
  <c r="E231" i="19"/>
  <c r="G231" i="19"/>
  <c r="D94" i="19"/>
  <c r="G94" i="19"/>
  <c r="F94" i="19"/>
  <c r="E94" i="19"/>
  <c r="G120" i="19"/>
  <c r="F120" i="19"/>
  <c r="E120" i="19"/>
  <c r="D120" i="19"/>
  <c r="D237" i="19"/>
  <c r="G237" i="19"/>
  <c r="F237" i="19"/>
  <c r="E237" i="19"/>
  <c r="E251" i="19"/>
  <c r="D251" i="19"/>
  <c r="F251" i="19"/>
  <c r="G251" i="19"/>
  <c r="E83" i="19"/>
  <c r="G83" i="19"/>
  <c r="D83" i="19"/>
  <c r="F83" i="19"/>
  <c r="D171" i="19"/>
  <c r="E171" i="19"/>
  <c r="G171" i="19"/>
  <c r="F171" i="19"/>
  <c r="D159" i="19"/>
  <c r="E159" i="19"/>
  <c r="G159" i="19"/>
  <c r="F159" i="19"/>
  <c r="E146" i="19"/>
  <c r="D146" i="19"/>
  <c r="G146" i="19"/>
  <c r="F146" i="19"/>
  <c r="E329" i="19"/>
  <c r="G329" i="19"/>
  <c r="F329" i="19"/>
  <c r="D329" i="19"/>
  <c r="G93" i="19"/>
  <c r="F93" i="19"/>
  <c r="E93" i="19"/>
  <c r="D93" i="19"/>
  <c r="F115" i="19"/>
  <c r="D115" i="19"/>
  <c r="E115" i="19"/>
  <c r="G115" i="19"/>
  <c r="D300" i="19"/>
  <c r="G300" i="19"/>
  <c r="E300" i="19"/>
  <c r="F300" i="19"/>
  <c r="D265" i="19"/>
  <c r="G265" i="19"/>
  <c r="F265" i="19"/>
  <c r="E265" i="19"/>
  <c r="D187" i="19"/>
  <c r="F187" i="19"/>
  <c r="G187" i="19"/>
  <c r="E187" i="19"/>
  <c r="D268" i="19"/>
  <c r="F268" i="19"/>
  <c r="G268" i="19"/>
  <c r="E268" i="19"/>
  <c r="E155" i="19"/>
  <c r="F155" i="19"/>
  <c r="G155" i="19"/>
  <c r="D155" i="19"/>
  <c r="E212" i="19"/>
  <c r="F212" i="19"/>
  <c r="D212" i="19"/>
  <c r="G212" i="19"/>
  <c r="G161" i="19"/>
  <c r="F161" i="19"/>
  <c r="E161" i="19"/>
  <c r="D161" i="19"/>
  <c r="G177" i="19"/>
  <c r="D177" i="19"/>
  <c r="F177" i="19"/>
  <c r="E177" i="19"/>
  <c r="D263" i="19"/>
  <c r="E263" i="19"/>
  <c r="G263" i="19"/>
  <c r="F263" i="19"/>
  <c r="G352" i="19"/>
  <c r="E352" i="19"/>
  <c r="F352" i="19"/>
  <c r="D352" i="19"/>
  <c r="G290" i="19"/>
  <c r="E290" i="19"/>
  <c r="F290" i="19"/>
  <c r="D290" i="19"/>
  <c r="G184" i="19"/>
  <c r="E184" i="19"/>
  <c r="F184" i="19"/>
  <c r="D184" i="19"/>
  <c r="F87" i="19"/>
  <c r="G87" i="19"/>
  <c r="D87" i="19"/>
  <c r="E87" i="19"/>
  <c r="G360" i="19"/>
  <c r="D360" i="19"/>
  <c r="F360" i="19"/>
  <c r="E360" i="19"/>
  <c r="D394" i="19"/>
  <c r="G394" i="19"/>
  <c r="E394" i="19"/>
  <c r="F394" i="19"/>
  <c r="F303" i="19"/>
  <c r="E303" i="19"/>
  <c r="G303" i="19"/>
  <c r="D303" i="19"/>
  <c r="E79" i="19"/>
  <c r="G79" i="19"/>
  <c r="D79" i="19"/>
  <c r="F79" i="19"/>
  <c r="F283" i="19"/>
  <c r="E283" i="19"/>
  <c r="G283" i="19"/>
  <c r="D283" i="19"/>
  <c r="D75" i="19"/>
  <c r="G75" i="19"/>
  <c r="F75" i="19"/>
  <c r="E75" i="19"/>
  <c r="D81" i="19"/>
  <c r="E81" i="19"/>
  <c r="G81" i="19"/>
  <c r="F81" i="19"/>
  <c r="E281" i="19"/>
  <c r="G281" i="19"/>
  <c r="F281" i="19"/>
  <c r="D281" i="19"/>
  <c r="F400" i="19"/>
  <c r="G400" i="19"/>
  <c r="E400" i="19"/>
  <c r="D400" i="19"/>
  <c r="F252" i="19"/>
  <c r="G252" i="19"/>
  <c r="E252" i="19"/>
  <c r="D252" i="19"/>
  <c r="G193" i="19"/>
  <c r="E193" i="19"/>
  <c r="D193" i="19"/>
  <c r="F193" i="19"/>
  <c r="E327" i="19"/>
  <c r="D327" i="19"/>
  <c r="G327" i="19"/>
  <c r="F327" i="19"/>
  <c r="G313" i="19"/>
  <c r="F313" i="19"/>
  <c r="E313" i="19"/>
  <c r="D313" i="19"/>
  <c r="D407" i="19"/>
  <c r="F407" i="19"/>
  <c r="G407" i="19"/>
  <c r="E407" i="19"/>
  <c r="E89" i="19"/>
  <c r="D89" i="19"/>
  <c r="G89" i="19"/>
  <c r="F89" i="19"/>
  <c r="F278" i="19"/>
  <c r="G278" i="19"/>
  <c r="E278" i="19"/>
  <c r="D278" i="19"/>
  <c r="G211" i="19"/>
  <c r="F211" i="19"/>
  <c r="D211" i="19"/>
  <c r="E211" i="19"/>
  <c r="G286" i="19"/>
  <c r="F286" i="19"/>
  <c r="E286" i="19"/>
  <c r="D286" i="19"/>
  <c r="D302" i="19"/>
  <c r="G302" i="19"/>
  <c r="F302" i="19"/>
  <c r="E302" i="19"/>
  <c r="D320" i="19"/>
  <c r="G320" i="19"/>
  <c r="F320" i="19"/>
  <c r="E320" i="19"/>
  <c r="F403" i="19"/>
  <c r="D403" i="19"/>
  <c r="E403" i="19"/>
  <c r="G403" i="19"/>
  <c r="D282" i="19"/>
  <c r="G282" i="19"/>
  <c r="F282" i="19"/>
  <c r="E282" i="19"/>
  <c r="G197" i="19"/>
  <c r="F197" i="19"/>
  <c r="E197" i="19"/>
  <c r="D197" i="19"/>
  <c r="D333" i="19"/>
  <c r="F333" i="19"/>
  <c r="G333" i="19"/>
  <c r="E333" i="19"/>
  <c r="G390" i="19"/>
  <c r="F390" i="19"/>
  <c r="E390" i="19"/>
  <c r="D390" i="19"/>
  <c r="D284" i="19"/>
  <c r="G284" i="19"/>
  <c r="F284" i="19"/>
  <c r="E284" i="19"/>
  <c r="G91" i="19"/>
  <c r="D91" i="19"/>
  <c r="E91" i="19"/>
  <c r="F91" i="19"/>
  <c r="G235" i="19"/>
  <c r="D235" i="19"/>
  <c r="E235" i="19"/>
  <c r="F235" i="19"/>
  <c r="E405" i="19"/>
  <c r="G405" i="19"/>
  <c r="F405" i="19"/>
  <c r="D405" i="19"/>
  <c r="D335" i="19"/>
  <c r="F335" i="19"/>
  <c r="G335" i="19"/>
  <c r="E335" i="19"/>
  <c r="D410" i="19"/>
  <c r="G410" i="19"/>
  <c r="E410" i="19"/>
  <c r="F410" i="19"/>
  <c r="E230" i="19"/>
  <c r="D230" i="19"/>
  <c r="F230" i="19"/>
  <c r="G230" i="19"/>
  <c r="F381" i="19"/>
  <c r="E381" i="19"/>
  <c r="D381" i="19"/>
  <c r="G381" i="19"/>
  <c r="E111" i="19"/>
  <c r="G111" i="19"/>
  <c r="D111" i="19"/>
  <c r="F111" i="19"/>
  <c r="D256" i="19"/>
  <c r="G256" i="19"/>
  <c r="F256" i="19"/>
  <c r="E256" i="19"/>
  <c r="G74" i="19"/>
  <c r="F74" i="19"/>
  <c r="D74" i="19"/>
  <c r="E74" i="19"/>
  <c r="G255" i="19"/>
  <c r="E255" i="19"/>
  <c r="F255" i="19"/>
  <c r="D255" i="19"/>
  <c r="G92" i="19"/>
  <c r="F92" i="19"/>
  <c r="E92" i="19"/>
  <c r="D92" i="19"/>
  <c r="E380" i="19"/>
  <c r="D380" i="19"/>
  <c r="F380" i="19"/>
  <c r="G380" i="19"/>
  <c r="E106" i="19"/>
  <c r="F106" i="19"/>
  <c r="G106" i="19"/>
  <c r="D106" i="19"/>
  <c r="F402" i="19"/>
  <c r="G402" i="19"/>
  <c r="E402" i="19"/>
  <c r="D402" i="19"/>
  <c r="G356" i="19"/>
  <c r="E356" i="19"/>
  <c r="D356" i="19"/>
  <c r="F356" i="19"/>
  <c r="F112" i="19"/>
  <c r="G112" i="19"/>
  <c r="E112" i="19"/>
  <c r="D112" i="19"/>
  <c r="D125" i="19"/>
  <c r="F125" i="19"/>
  <c r="G125" i="19"/>
  <c r="E125" i="19"/>
  <c r="G215" i="19"/>
  <c r="F215" i="19"/>
  <c r="E215" i="19"/>
  <c r="D215" i="19"/>
  <c r="G309" i="19"/>
  <c r="F309" i="19"/>
  <c r="E309" i="19"/>
  <c r="D309" i="19"/>
  <c r="D123" i="19"/>
  <c r="E123" i="19"/>
  <c r="F123" i="19"/>
  <c r="G123" i="19"/>
  <c r="F253" i="19"/>
  <c r="D253" i="19"/>
  <c r="G253" i="19"/>
  <c r="E253" i="19"/>
  <c r="E174" i="19"/>
  <c r="F174" i="19"/>
  <c r="G174" i="19"/>
  <c r="D174" i="19"/>
  <c r="D219" i="19"/>
  <c r="E219" i="19"/>
  <c r="F219" i="19"/>
  <c r="G219" i="19"/>
  <c r="G386" i="19"/>
  <c r="D386" i="19"/>
  <c r="F386" i="19"/>
  <c r="E386" i="19"/>
  <c r="D314" i="19"/>
  <c r="F314" i="19"/>
  <c r="G314" i="19"/>
  <c r="E314" i="19"/>
  <c r="G401" i="19"/>
  <c r="F401" i="19"/>
  <c r="E401" i="19"/>
  <c r="D401" i="19"/>
  <c r="E244" i="19"/>
  <c r="D244" i="19"/>
  <c r="F244" i="19"/>
  <c r="G244" i="19"/>
  <c r="D147" i="19"/>
  <c r="F147" i="19"/>
  <c r="E147" i="19"/>
  <c r="G147" i="19"/>
  <c r="G377" i="19"/>
  <c r="F377" i="19"/>
  <c r="E377" i="19"/>
  <c r="D377" i="19"/>
  <c r="D128" i="19"/>
  <c r="G128" i="19"/>
  <c r="F128" i="19"/>
  <c r="E128" i="19"/>
  <c r="E276" i="19"/>
  <c r="F276" i="19"/>
  <c r="D276" i="19"/>
  <c r="G276" i="19"/>
  <c r="D139" i="19"/>
  <c r="E139" i="19"/>
  <c r="F139" i="19"/>
  <c r="G139" i="19"/>
  <c r="D368" i="19"/>
  <c r="G368" i="19"/>
  <c r="E368" i="19"/>
  <c r="F368" i="19"/>
  <c r="F249" i="19"/>
  <c r="E249" i="19"/>
  <c r="G249" i="19"/>
  <c r="D249" i="19"/>
  <c r="F82" i="19"/>
  <c r="E82" i="19"/>
  <c r="D82" i="19"/>
  <c r="G82" i="19"/>
  <c r="D307" i="19"/>
  <c r="F307" i="19"/>
  <c r="E307" i="19"/>
  <c r="G307" i="19"/>
  <c r="E208" i="19"/>
  <c r="F208" i="19"/>
  <c r="G208" i="19"/>
  <c r="D208" i="19"/>
  <c r="G271" i="19"/>
  <c r="E271" i="19"/>
  <c r="F271" i="19"/>
  <c r="D271" i="19"/>
  <c r="G137" i="19"/>
  <c r="F137" i="19"/>
  <c r="E137" i="19"/>
  <c r="D137" i="19"/>
  <c r="F153" i="19"/>
  <c r="D153" i="19"/>
  <c r="G153" i="19"/>
  <c r="E153" i="19"/>
  <c r="E85" i="19"/>
  <c r="D85" i="19"/>
  <c r="F85" i="19"/>
  <c r="G85" i="19"/>
  <c r="F287" i="19"/>
  <c r="E287" i="19"/>
  <c r="G287" i="19"/>
  <c r="D287" i="19"/>
  <c r="G209" i="19"/>
  <c r="D209" i="19"/>
  <c r="F209" i="19"/>
  <c r="E209" i="19"/>
  <c r="G305" i="19"/>
  <c r="F305" i="19"/>
  <c r="E305" i="19"/>
  <c r="D305" i="19"/>
  <c r="F398" i="19"/>
  <c r="G398" i="19"/>
  <c r="E398" i="19"/>
  <c r="D398" i="19"/>
  <c r="G186" i="19"/>
  <c r="F186" i="19"/>
  <c r="E186" i="19"/>
  <c r="D186" i="19"/>
  <c r="F157" i="19"/>
  <c r="G157" i="19"/>
  <c r="E157" i="19"/>
  <c r="D157" i="19"/>
  <c r="F387" i="19"/>
  <c r="D387" i="19"/>
  <c r="E387" i="19"/>
  <c r="G387" i="19"/>
  <c r="D338" i="19"/>
  <c r="G338" i="19"/>
  <c r="F338" i="19"/>
  <c r="E338" i="19"/>
  <c r="G266" i="19"/>
  <c r="D266" i="19"/>
  <c r="F266" i="19"/>
  <c r="E266" i="19"/>
  <c r="G90" i="19"/>
  <c r="F90" i="19"/>
  <c r="D90" i="19"/>
  <c r="E90" i="19"/>
  <c r="F411" i="19"/>
  <c r="G411" i="19"/>
  <c r="E411" i="19"/>
  <c r="D411" i="19"/>
  <c r="F317" i="19"/>
  <c r="G317" i="19"/>
  <c r="E317" i="19"/>
  <c r="D317" i="19"/>
  <c r="G201" i="19"/>
  <c r="F201" i="19"/>
  <c r="E201" i="19"/>
  <c r="D201" i="19"/>
  <c r="F207" i="19"/>
  <c r="D207" i="19"/>
  <c r="G207" i="19"/>
  <c r="E207" i="19"/>
  <c r="E199" i="19"/>
  <c r="F199" i="19"/>
  <c r="G199" i="19"/>
  <c r="D199" i="19"/>
  <c r="E191" i="19"/>
  <c r="G191" i="19"/>
  <c r="F191" i="19"/>
  <c r="D191" i="19"/>
  <c r="F267" i="19"/>
  <c r="G267" i="19"/>
  <c r="D267" i="19"/>
  <c r="E267" i="19"/>
  <c r="E319" i="19"/>
  <c r="D319" i="19"/>
  <c r="G319" i="19"/>
  <c r="F319" i="19"/>
  <c r="E373" i="19"/>
  <c r="G373" i="19"/>
  <c r="F373" i="19"/>
  <c r="D373" i="19"/>
  <c r="F239" i="19"/>
  <c r="G239" i="19"/>
  <c r="D239" i="19"/>
  <c r="E239" i="19"/>
  <c r="E222" i="19"/>
  <c r="G222" i="19"/>
  <c r="D222" i="19"/>
  <c r="F222" i="19"/>
  <c r="D156" i="19"/>
  <c r="F156" i="19"/>
  <c r="E156" i="19"/>
  <c r="G156" i="19"/>
  <c r="D350" i="19"/>
  <c r="G350" i="19"/>
  <c r="F350" i="19"/>
  <c r="E350" i="19"/>
  <c r="G203" i="19"/>
  <c r="D203" i="19"/>
  <c r="E203" i="19"/>
  <c r="F203" i="19"/>
  <c r="G272" i="19"/>
  <c r="F272" i="19"/>
  <c r="E272" i="19"/>
  <c r="D272" i="19"/>
  <c r="F109" i="19"/>
  <c r="E109" i="19"/>
  <c r="D109" i="19"/>
  <c r="G109" i="19"/>
  <c r="F308" i="19"/>
  <c r="G308" i="19"/>
  <c r="E308" i="19"/>
  <c r="D308" i="19"/>
  <c r="G262" i="19"/>
  <c r="F262" i="19"/>
  <c r="E262" i="19"/>
  <c r="D262" i="19"/>
  <c r="E264" i="19"/>
  <c r="G264" i="19"/>
  <c r="F264" i="19"/>
  <c r="D264" i="19"/>
  <c r="D285" i="19"/>
  <c r="G285" i="19"/>
  <c r="E285" i="19"/>
  <c r="F285" i="19"/>
  <c r="D301" i="19"/>
  <c r="G301" i="19"/>
  <c r="F301" i="19"/>
  <c r="E301" i="19"/>
  <c r="E294" i="19"/>
  <c r="D294" i="19"/>
  <c r="F294" i="19"/>
  <c r="G294" i="19"/>
  <c r="G118" i="19"/>
  <c r="F118" i="19"/>
  <c r="D118" i="19"/>
  <c r="E118" i="19"/>
  <c r="G378" i="19"/>
  <c r="F378" i="19"/>
  <c r="E378" i="19"/>
  <c r="D378" i="19"/>
  <c r="F250" i="19"/>
  <c r="E250" i="19"/>
  <c r="G250" i="19"/>
  <c r="D250" i="19"/>
  <c r="G389" i="19"/>
  <c r="F389" i="19"/>
  <c r="E389" i="19"/>
  <c r="D389" i="19"/>
  <c r="F259" i="19"/>
  <c r="G259" i="19"/>
  <c r="E259" i="19"/>
  <c r="D259" i="19"/>
  <c r="G295" i="19"/>
  <c r="F295" i="19"/>
  <c r="D295" i="19"/>
  <c r="E295" i="19"/>
  <c r="E348" i="19"/>
  <c r="D348" i="19"/>
  <c r="F348" i="19"/>
  <c r="G348" i="19"/>
  <c r="F136" i="19"/>
  <c r="E136" i="19"/>
  <c r="G136" i="19"/>
  <c r="D136" i="19"/>
  <c r="F135" i="19"/>
  <c r="E135" i="19"/>
  <c r="G135" i="19"/>
  <c r="D135" i="19"/>
  <c r="G148" i="19"/>
  <c r="F148" i="19"/>
  <c r="D148" i="19"/>
  <c r="E148" i="19"/>
  <c r="F145" i="19"/>
  <c r="G145" i="19"/>
  <c r="D145" i="19"/>
  <c r="E145" i="19"/>
  <c r="E220" i="19"/>
  <c r="D220" i="19"/>
  <c r="G220" i="19"/>
  <c r="F220" i="19"/>
  <c r="F178" i="19"/>
  <c r="D178" i="19"/>
  <c r="G178" i="19"/>
  <c r="E178" i="19"/>
  <c r="F351" i="19"/>
  <c r="D351" i="19"/>
  <c r="E351" i="19"/>
  <c r="G351" i="19"/>
  <c r="F140" i="19"/>
  <c r="E140" i="19"/>
  <c r="D140" i="19"/>
  <c r="G140" i="19"/>
  <c r="F339" i="19"/>
  <c r="D339" i="19"/>
  <c r="G339" i="19"/>
  <c r="E339" i="19"/>
  <c r="E292" i="19"/>
  <c r="D292" i="19"/>
  <c r="F292" i="19"/>
  <c r="G292" i="19"/>
  <c r="F280" i="19"/>
  <c r="G280" i="19"/>
  <c r="E280" i="19"/>
  <c r="D280" i="19"/>
  <c r="F273" i="19"/>
  <c r="G273" i="19"/>
  <c r="E273" i="19"/>
  <c r="D273" i="19"/>
  <c r="F399" i="19"/>
  <c r="G399" i="19"/>
  <c r="D399" i="19"/>
  <c r="E399" i="19"/>
  <c r="F134" i="19"/>
  <c r="G134" i="19"/>
  <c r="E134" i="19"/>
  <c r="D134" i="19"/>
  <c r="D248" i="19"/>
  <c r="G248" i="19"/>
  <c r="E248" i="19"/>
  <c r="F248" i="19"/>
  <c r="G100" i="19"/>
  <c r="D100" i="19"/>
  <c r="F100" i="19"/>
  <c r="E100" i="19"/>
  <c r="F133" i="19"/>
  <c r="E133" i="19"/>
  <c r="G133" i="19"/>
  <c r="D133" i="19"/>
  <c r="G76" i="19"/>
  <c r="F76" i="19"/>
  <c r="E76" i="19"/>
  <c r="D76" i="19"/>
  <c r="G395" i="19"/>
  <c r="F395" i="19"/>
  <c r="D395" i="19"/>
  <c r="E395" i="19"/>
  <c r="G371" i="19"/>
  <c r="F371" i="19"/>
  <c r="D371" i="19"/>
  <c r="E371" i="19"/>
  <c r="D330" i="19"/>
  <c r="G330" i="19"/>
  <c r="F330" i="19"/>
  <c r="E330" i="19"/>
  <c r="D379" i="19"/>
  <c r="G379" i="19"/>
  <c r="F379" i="19"/>
  <c r="E379" i="19"/>
  <c r="E224" i="19"/>
  <c r="G224" i="19"/>
  <c r="F224" i="19"/>
  <c r="D224" i="19"/>
  <c r="E225" i="19"/>
  <c r="D225" i="19"/>
  <c r="G225" i="19"/>
  <c r="F225" i="19"/>
  <c r="G138" i="19"/>
  <c r="F138" i="19"/>
  <c r="E138" i="19"/>
  <c r="D138" i="19"/>
  <c r="G84" i="19"/>
  <c r="F84" i="19"/>
  <c r="D84" i="19"/>
  <c r="E84" i="19"/>
  <c r="F195" i="19"/>
  <c r="G195" i="19"/>
  <c r="D195" i="19"/>
  <c r="E195" i="19"/>
  <c r="F71" i="19"/>
  <c r="D71" i="19"/>
  <c r="E71" i="19"/>
  <c r="G71" i="19"/>
  <c r="G242" i="19"/>
  <c r="D242" i="19"/>
  <c r="E242" i="19"/>
  <c r="F242" i="19"/>
  <c r="G160" i="19"/>
  <c r="D160" i="19"/>
  <c r="F160" i="19"/>
  <c r="E160" i="19"/>
  <c r="D165" i="19"/>
  <c r="F165" i="19"/>
  <c r="G165" i="19"/>
  <c r="E165" i="19"/>
  <c r="G406" i="19"/>
  <c r="E406" i="19"/>
  <c r="D406" i="19"/>
  <c r="F406" i="19"/>
  <c r="D334" i="19"/>
  <c r="G334" i="19"/>
  <c r="F334" i="19"/>
  <c r="E334" i="19"/>
  <c r="G170" i="19"/>
  <c r="F170" i="19"/>
  <c r="D170" i="19"/>
  <c r="E170" i="19"/>
  <c r="E189" i="19"/>
  <c r="F189" i="19"/>
  <c r="D189" i="19"/>
  <c r="G189" i="19"/>
  <c r="D192" i="19"/>
  <c r="E192" i="19"/>
  <c r="G192" i="19"/>
  <c r="F192" i="19"/>
  <c r="D183" i="19"/>
  <c r="F183" i="19"/>
  <c r="E183" i="19"/>
  <c r="G183" i="19"/>
  <c r="F241" i="19"/>
  <c r="D241" i="19"/>
  <c r="G241" i="19"/>
  <c r="E241" i="19"/>
  <c r="D347" i="19"/>
  <c r="E347" i="19"/>
  <c r="F347" i="19"/>
  <c r="G347" i="19"/>
  <c r="G154" i="19"/>
  <c r="F154" i="19"/>
  <c r="E154" i="19"/>
  <c r="D154" i="19"/>
  <c r="D105" i="19"/>
  <c r="E105" i="19"/>
  <c r="G105" i="19"/>
  <c r="F105" i="19"/>
  <c r="G370" i="19"/>
  <c r="F370" i="19"/>
  <c r="D370" i="19"/>
  <c r="E370" i="19"/>
  <c r="D243" i="19"/>
  <c r="E243" i="19"/>
  <c r="G243" i="19"/>
  <c r="F243" i="19"/>
  <c r="F176" i="19"/>
  <c r="D176" i="19"/>
  <c r="E176" i="19"/>
  <c r="G176" i="19"/>
  <c r="D77" i="19"/>
  <c r="G77" i="19"/>
  <c r="F77" i="19"/>
  <c r="E77" i="19"/>
  <c r="G315" i="19"/>
  <c r="E315" i="19"/>
  <c r="F315" i="19"/>
  <c r="D315" i="19"/>
  <c r="G144" i="19"/>
  <c r="D144" i="19"/>
  <c r="F144" i="19"/>
  <c r="E144" i="19"/>
  <c r="D359" i="19"/>
  <c r="G359" i="19"/>
  <c r="F359" i="19"/>
  <c r="E359" i="19"/>
  <c r="D198" i="19"/>
  <c r="F198" i="19"/>
  <c r="G198" i="19"/>
  <c r="E198" i="19"/>
  <c r="G328" i="19"/>
  <c r="E328" i="19"/>
  <c r="D328" i="19"/>
  <c r="F328" i="19"/>
  <c r="D346" i="19"/>
  <c r="G346" i="19"/>
  <c r="F346" i="19"/>
  <c r="E346" i="19"/>
  <c r="F96" i="19"/>
  <c r="G96" i="19"/>
  <c r="E96" i="19"/>
  <c r="D96" i="19"/>
  <c r="F99" i="19"/>
  <c r="G99" i="19"/>
  <c r="D99" i="19"/>
  <c r="E99" i="19"/>
  <c r="F391" i="19"/>
  <c r="G391" i="19"/>
  <c r="D391" i="19"/>
  <c r="E391" i="19"/>
  <c r="E113" i="19"/>
  <c r="G113" i="19"/>
  <c r="D113" i="19"/>
  <c r="F113" i="19"/>
  <c r="F167" i="19"/>
  <c r="G167" i="19"/>
  <c r="D167" i="19"/>
  <c r="E167" i="19"/>
  <c r="G413" i="19"/>
  <c r="B89" i="21" s="1"/>
  <c r="F413" i="19"/>
  <c r="D413" i="19"/>
  <c r="E413" i="19"/>
  <c r="F185" i="19"/>
  <c r="E185" i="19"/>
  <c r="D185" i="19"/>
  <c r="G185" i="19"/>
  <c r="G369" i="19"/>
  <c r="D369" i="19"/>
  <c r="F369" i="19"/>
  <c r="E369" i="19"/>
  <c r="G78" i="19"/>
  <c r="F78" i="19"/>
  <c r="E78" i="19"/>
  <c r="D78" i="19"/>
  <c r="J71" i="19"/>
  <c r="P15" i="19" l="1"/>
  <c r="P16" i="19" s="1"/>
  <c r="P17" i="19" s="1"/>
  <c r="P18" i="19" s="1"/>
  <c r="P19" i="19" s="1"/>
  <c r="P20" i="19" s="1"/>
  <c r="P21" i="19" s="1"/>
  <c r="P22" i="19" s="1"/>
  <c r="P23" i="19" s="1"/>
  <c r="P24" i="19" s="1"/>
  <c r="P25" i="19" s="1"/>
  <c r="P26" i="19" s="1"/>
  <c r="P27" i="19" s="1"/>
  <c r="P28" i="19" s="1"/>
  <c r="P29" i="19" s="1"/>
  <c r="P30" i="19" s="1"/>
  <c r="P31" i="19" s="1"/>
  <c r="P32" i="19" s="1"/>
  <c r="P33" i="19" s="1"/>
  <c r="P34" i="19" s="1"/>
  <c r="P35" i="19" s="1"/>
  <c r="P36" i="19" s="1"/>
  <c r="P37" i="19" s="1"/>
  <c r="P38" i="19" s="1"/>
  <c r="P39" i="19" s="1"/>
  <c r="P40" i="19" s="1"/>
  <c r="P41" i="19" s="1"/>
  <c r="P42" i="19" s="1"/>
  <c r="P43" i="19" s="1"/>
  <c r="P44" i="19" s="1"/>
  <c r="P45" i="19" s="1"/>
  <c r="P46" i="19" s="1"/>
  <c r="P47" i="19" s="1"/>
  <c r="P48" i="19" s="1"/>
  <c r="P49" i="19" s="1"/>
  <c r="P50" i="19" s="1"/>
  <c r="P51" i="19" s="1"/>
  <c r="P52" i="19" s="1"/>
  <c r="P53" i="19" s="1"/>
  <c r="P54" i="19" s="1"/>
  <c r="P55" i="19" s="1"/>
  <c r="P56" i="19" s="1"/>
  <c r="P57" i="19" s="1"/>
  <c r="P58" i="19" s="1"/>
  <c r="P59" i="19" s="1"/>
  <c r="P60" i="19" s="1"/>
  <c r="P61" i="19" s="1"/>
  <c r="P62" i="19" s="1"/>
  <c r="P63" i="19" s="1"/>
  <c r="P64" i="19" s="1"/>
  <c r="P65" i="19" s="1"/>
  <c r="P66" i="19" s="1"/>
  <c r="P67" i="19" s="1"/>
  <c r="P68" i="19" s="1"/>
  <c r="P69" i="19" s="1"/>
  <c r="P70" i="19" s="1"/>
  <c r="P71" i="19" s="1"/>
  <c r="P72" i="19" s="1"/>
  <c r="P73" i="19" s="1"/>
  <c r="C79" i="32"/>
  <c r="G38" i="32" s="1"/>
  <c r="R8" i="21"/>
  <c r="X8" i="21"/>
  <c r="S8" i="21"/>
  <c r="T8" i="21"/>
  <c r="U8" i="21"/>
  <c r="D8" i="21"/>
  <c r="E8" i="21"/>
  <c r="AA8" i="21"/>
  <c r="O8" i="21"/>
  <c r="AD8" i="21"/>
  <c r="J8" i="21"/>
  <c r="Z8" i="21"/>
  <c r="B8" i="21"/>
  <c r="I8" i="21"/>
  <c r="C8" i="21"/>
  <c r="W8" i="21"/>
  <c r="A8" i="21"/>
  <c r="H8" i="21"/>
  <c r="AC8" i="21"/>
  <c r="AB8" i="21"/>
  <c r="Y8" i="21"/>
  <c r="P8" i="21"/>
  <c r="N8" i="21"/>
  <c r="L8" i="21"/>
  <c r="M8" i="21"/>
  <c r="K8" i="21"/>
  <c r="G8" i="21"/>
  <c r="Q8" i="21"/>
  <c r="F8" i="21"/>
  <c r="V8" i="21"/>
  <c r="E17" i="21"/>
  <c r="G17" i="21"/>
  <c r="J72" i="19"/>
  <c r="J73" i="19" s="1"/>
  <c r="J74" i="19" s="1"/>
  <c r="J75" i="19" s="1"/>
  <c r="J76" i="19" s="1"/>
  <c r="J77" i="19" s="1"/>
  <c r="J78" i="19" s="1"/>
  <c r="J79" i="19" s="1"/>
  <c r="J80" i="19" s="1"/>
  <c r="J81" i="19" s="1"/>
  <c r="J82" i="19" s="1"/>
  <c r="J83" i="19" s="1"/>
  <c r="J84" i="19" s="1"/>
  <c r="J85" i="19" s="1"/>
  <c r="J86" i="19" s="1"/>
  <c r="J87" i="19" s="1"/>
  <c r="J88" i="19" s="1"/>
  <c r="J89" i="19" s="1"/>
  <c r="J90" i="19" s="1"/>
  <c r="J91" i="19" s="1"/>
  <c r="J92" i="19" s="1"/>
  <c r="J93" i="19" s="1"/>
  <c r="J94" i="19" s="1"/>
  <c r="J95" i="19" s="1"/>
  <c r="J96" i="19" s="1"/>
  <c r="J97" i="19" s="1"/>
  <c r="J98" i="19" s="1"/>
  <c r="J99" i="19" s="1"/>
  <c r="J100" i="19" s="1"/>
  <c r="J101" i="19" s="1"/>
  <c r="J102" i="19" s="1"/>
  <c r="J103" i="19" s="1"/>
  <c r="J104" i="19" s="1"/>
  <c r="J105" i="19" s="1"/>
  <c r="J106" i="19" s="1"/>
  <c r="J107" i="19" s="1"/>
  <c r="J108" i="19" s="1"/>
  <c r="J109" i="19" s="1"/>
  <c r="J110" i="19" s="1"/>
  <c r="J111" i="19" s="1"/>
  <c r="J112" i="19" s="1"/>
  <c r="J113" i="19" s="1"/>
  <c r="J114" i="19" s="1"/>
  <c r="J115" i="19" s="1"/>
  <c r="J116" i="19" s="1"/>
  <c r="J117" i="19" s="1"/>
  <c r="J118" i="19" s="1"/>
  <c r="J119" i="19" s="1"/>
  <c r="J120" i="19" s="1"/>
  <c r="J121" i="19" s="1"/>
  <c r="J122" i="19" s="1"/>
  <c r="J123" i="19" s="1"/>
  <c r="J124" i="19" s="1"/>
  <c r="J125" i="19" s="1"/>
  <c r="J126" i="19" s="1"/>
  <c r="J127" i="19" s="1"/>
  <c r="J128" i="19" s="1"/>
  <c r="J129" i="19" s="1"/>
  <c r="J130" i="19" s="1"/>
  <c r="J131" i="19" s="1"/>
  <c r="J132" i="19" s="1"/>
  <c r="J133" i="19" s="1"/>
  <c r="J134" i="19" s="1"/>
  <c r="J135" i="19" s="1"/>
  <c r="J136" i="19" s="1"/>
  <c r="J137" i="19" s="1"/>
  <c r="J138" i="19" s="1"/>
  <c r="J139" i="19" s="1"/>
  <c r="J140" i="19" s="1"/>
  <c r="J141" i="19" s="1"/>
  <c r="J142" i="19" s="1"/>
  <c r="J143" i="19" s="1"/>
  <c r="J144" i="19" s="1"/>
  <c r="J145" i="19" s="1"/>
  <c r="J146" i="19" s="1"/>
  <c r="J147" i="19" s="1"/>
  <c r="J148" i="19" s="1"/>
  <c r="J149" i="19" s="1"/>
  <c r="J150" i="19" s="1"/>
  <c r="J151" i="19" s="1"/>
  <c r="J152" i="19" s="1"/>
  <c r="J153" i="19" s="1"/>
  <c r="J154" i="19" s="1"/>
  <c r="J155" i="19" s="1"/>
  <c r="J156" i="19" s="1"/>
  <c r="J157" i="19" s="1"/>
  <c r="J158" i="19" s="1"/>
  <c r="J159" i="19" s="1"/>
  <c r="J160" i="19" s="1"/>
  <c r="J161" i="19" s="1"/>
  <c r="J162" i="19" s="1"/>
  <c r="J163" i="19" s="1"/>
  <c r="J164" i="19" s="1"/>
  <c r="J165" i="19" s="1"/>
  <c r="J166" i="19" s="1"/>
  <c r="J167" i="19" s="1"/>
  <c r="J168" i="19" s="1"/>
  <c r="J169" i="19" s="1"/>
  <c r="J170" i="19" s="1"/>
  <c r="J171" i="19" s="1"/>
  <c r="J172" i="19" s="1"/>
  <c r="J173" i="19" s="1"/>
  <c r="J174" i="19" s="1"/>
  <c r="J175" i="19" s="1"/>
  <c r="J176" i="19" s="1"/>
  <c r="J177" i="19" s="1"/>
  <c r="J178" i="19" s="1"/>
  <c r="J179" i="19" s="1"/>
  <c r="J180" i="19" s="1"/>
  <c r="J181" i="19" s="1"/>
  <c r="J182" i="19" s="1"/>
  <c r="J183" i="19" s="1"/>
  <c r="J184" i="19" s="1"/>
  <c r="J185" i="19" s="1"/>
  <c r="J186" i="19" s="1"/>
  <c r="J187" i="19" s="1"/>
  <c r="J188" i="19" s="1"/>
  <c r="J189" i="19" s="1"/>
  <c r="J190" i="19" s="1"/>
  <c r="J191" i="19" s="1"/>
  <c r="J192" i="19" s="1"/>
  <c r="J193" i="19" s="1"/>
  <c r="J194" i="19" s="1"/>
  <c r="J195" i="19" s="1"/>
  <c r="J196" i="19" s="1"/>
  <c r="J197" i="19" s="1"/>
  <c r="J198" i="19" s="1"/>
  <c r="J199" i="19" s="1"/>
  <c r="J200" i="19" s="1"/>
  <c r="J201" i="19" s="1"/>
  <c r="J202" i="19" s="1"/>
  <c r="J203" i="19" s="1"/>
  <c r="J204" i="19" s="1"/>
  <c r="J205" i="19" s="1"/>
  <c r="J206" i="19" s="1"/>
  <c r="J207" i="19" s="1"/>
  <c r="J208" i="19" s="1"/>
  <c r="J209" i="19" s="1"/>
  <c r="J210" i="19" s="1"/>
  <c r="J211" i="19" s="1"/>
  <c r="J212" i="19" s="1"/>
  <c r="J213" i="19" s="1"/>
  <c r="J214" i="19" s="1"/>
  <c r="J215" i="19" s="1"/>
  <c r="J216" i="19" s="1"/>
  <c r="J217" i="19" s="1"/>
  <c r="J218" i="19" s="1"/>
  <c r="J219" i="19" s="1"/>
  <c r="J220" i="19" s="1"/>
  <c r="J221" i="19" s="1"/>
  <c r="J222" i="19" s="1"/>
  <c r="J223" i="19" s="1"/>
  <c r="J224" i="19" s="1"/>
  <c r="J225" i="19" s="1"/>
  <c r="J226" i="19" s="1"/>
  <c r="J227" i="19" s="1"/>
  <c r="J228" i="19" s="1"/>
  <c r="J229" i="19" s="1"/>
  <c r="J230" i="19" s="1"/>
  <c r="J231" i="19" s="1"/>
  <c r="J232" i="19" s="1"/>
  <c r="J233" i="19" s="1"/>
  <c r="J234" i="19" s="1"/>
  <c r="J235" i="19" s="1"/>
  <c r="J236" i="19" s="1"/>
  <c r="J237" i="19" s="1"/>
  <c r="J238" i="19" s="1"/>
  <c r="J239" i="19" s="1"/>
  <c r="J240" i="19" s="1"/>
  <c r="J241" i="19" s="1"/>
  <c r="J242" i="19" s="1"/>
  <c r="J243" i="19" s="1"/>
  <c r="J244" i="19" s="1"/>
  <c r="J245" i="19" s="1"/>
  <c r="J246" i="19" s="1"/>
  <c r="J247" i="19" s="1"/>
  <c r="J248" i="19" s="1"/>
  <c r="J249" i="19" s="1"/>
  <c r="J250" i="19" s="1"/>
  <c r="J251" i="19" s="1"/>
  <c r="J252" i="19" s="1"/>
  <c r="J253" i="19" s="1"/>
  <c r="J254" i="19" s="1"/>
  <c r="J255" i="19" s="1"/>
  <c r="J256" i="19" s="1"/>
  <c r="J257" i="19" s="1"/>
  <c r="J258" i="19" s="1"/>
  <c r="J259" i="19" s="1"/>
  <c r="J260" i="19" s="1"/>
  <c r="J261" i="19" s="1"/>
  <c r="J262" i="19" s="1"/>
  <c r="J263" i="19" s="1"/>
  <c r="J264" i="19" s="1"/>
  <c r="J265" i="19" s="1"/>
  <c r="J266" i="19" s="1"/>
  <c r="J267" i="19" s="1"/>
  <c r="J268" i="19" s="1"/>
  <c r="J269" i="19" s="1"/>
  <c r="J270" i="19" s="1"/>
  <c r="J271" i="19" s="1"/>
  <c r="J272" i="19" s="1"/>
  <c r="J273" i="19" s="1"/>
  <c r="J274" i="19" s="1"/>
  <c r="J275" i="19" s="1"/>
  <c r="J276" i="19" s="1"/>
  <c r="J277" i="19" s="1"/>
  <c r="J278" i="19" s="1"/>
  <c r="J279" i="19" s="1"/>
  <c r="J280" i="19" s="1"/>
  <c r="J281" i="19" s="1"/>
  <c r="J282" i="19" s="1"/>
  <c r="J283" i="19" s="1"/>
  <c r="J284" i="19" s="1"/>
  <c r="J285" i="19" s="1"/>
  <c r="J286" i="19" s="1"/>
  <c r="J287" i="19" s="1"/>
  <c r="J288" i="19" s="1"/>
  <c r="J289" i="19" s="1"/>
  <c r="J290" i="19" s="1"/>
  <c r="J291" i="19" s="1"/>
  <c r="J292" i="19" s="1"/>
  <c r="J293" i="19" s="1"/>
  <c r="J294" i="19" s="1"/>
  <c r="J295" i="19" s="1"/>
  <c r="J296" i="19" s="1"/>
  <c r="J297" i="19" s="1"/>
  <c r="J298" i="19" s="1"/>
  <c r="J299" i="19" s="1"/>
  <c r="J300" i="19" s="1"/>
  <c r="J301" i="19" s="1"/>
  <c r="J302" i="19" s="1"/>
  <c r="J303" i="19" s="1"/>
  <c r="J304" i="19" s="1"/>
  <c r="J305" i="19" s="1"/>
  <c r="J306" i="19" s="1"/>
  <c r="J307" i="19" s="1"/>
  <c r="J308" i="19" s="1"/>
  <c r="J309" i="19" s="1"/>
  <c r="J310" i="19" s="1"/>
  <c r="J311" i="19" s="1"/>
  <c r="J312" i="19" s="1"/>
  <c r="J313" i="19" s="1"/>
  <c r="J314" i="19" s="1"/>
  <c r="J315" i="19" s="1"/>
  <c r="J316" i="19" s="1"/>
  <c r="J317" i="19" s="1"/>
  <c r="J318" i="19" s="1"/>
  <c r="J319" i="19" s="1"/>
  <c r="J320" i="19" s="1"/>
  <c r="J321" i="19" s="1"/>
  <c r="J322" i="19" s="1"/>
  <c r="J323" i="19" s="1"/>
  <c r="J324" i="19" s="1"/>
  <c r="J325" i="19" s="1"/>
  <c r="J326" i="19" s="1"/>
  <c r="J327" i="19" s="1"/>
  <c r="J328" i="19" s="1"/>
  <c r="J329" i="19" s="1"/>
  <c r="J330" i="19" s="1"/>
  <c r="J331" i="19" s="1"/>
  <c r="J332" i="19" s="1"/>
  <c r="J333" i="19" s="1"/>
  <c r="J334" i="19" s="1"/>
  <c r="J335" i="19" s="1"/>
  <c r="J336" i="19" s="1"/>
  <c r="J337" i="19" s="1"/>
  <c r="J338" i="19" s="1"/>
  <c r="J339" i="19" s="1"/>
  <c r="J340" i="19" s="1"/>
  <c r="J341" i="19" s="1"/>
  <c r="J342" i="19" s="1"/>
  <c r="J343" i="19" s="1"/>
  <c r="J344" i="19" s="1"/>
  <c r="J345" i="19" s="1"/>
  <c r="J346" i="19" s="1"/>
  <c r="J347" i="19" s="1"/>
  <c r="J348" i="19" s="1"/>
  <c r="J349" i="19" s="1"/>
  <c r="J350" i="19" s="1"/>
  <c r="J351" i="19" s="1"/>
  <c r="J352" i="19" s="1"/>
  <c r="J353" i="19" s="1"/>
  <c r="J354" i="19" s="1"/>
  <c r="J355" i="19" s="1"/>
  <c r="J356" i="19" s="1"/>
  <c r="J357" i="19" s="1"/>
  <c r="J358" i="19" s="1"/>
  <c r="J359" i="19" s="1"/>
  <c r="J360" i="19" s="1"/>
  <c r="J361" i="19" s="1"/>
  <c r="J362" i="19" s="1"/>
  <c r="J363" i="19" s="1"/>
  <c r="J364" i="19" s="1"/>
  <c r="J365" i="19" s="1"/>
  <c r="J366" i="19" s="1"/>
  <c r="J367" i="19" s="1"/>
  <c r="J368" i="19" s="1"/>
  <c r="J369" i="19" s="1"/>
  <c r="J370" i="19" s="1"/>
  <c r="J371" i="19" s="1"/>
  <c r="J372" i="19" s="1"/>
  <c r="J373" i="19" s="1"/>
  <c r="J374" i="19" s="1"/>
  <c r="J375" i="19" s="1"/>
  <c r="J376" i="19" s="1"/>
  <c r="J377" i="19" s="1"/>
  <c r="J378" i="19" s="1"/>
  <c r="J379" i="19" s="1"/>
  <c r="J380" i="19" s="1"/>
  <c r="J381" i="19" s="1"/>
  <c r="J382" i="19" s="1"/>
  <c r="J383" i="19" s="1"/>
  <c r="J384" i="19" s="1"/>
  <c r="J385" i="19" s="1"/>
  <c r="J386" i="19" s="1"/>
  <c r="J387" i="19" s="1"/>
  <c r="J388" i="19" s="1"/>
  <c r="J389" i="19" s="1"/>
  <c r="J390" i="19" s="1"/>
  <c r="J391" i="19" s="1"/>
  <c r="J392" i="19" s="1"/>
  <c r="J393" i="19" s="1"/>
  <c r="J394" i="19" s="1"/>
  <c r="J395" i="19" s="1"/>
  <c r="J396" i="19" s="1"/>
  <c r="J397" i="19" s="1"/>
  <c r="J398" i="19" s="1"/>
  <c r="J399" i="19" s="1"/>
  <c r="J400" i="19" s="1"/>
  <c r="J401" i="19" s="1"/>
  <c r="J402" i="19" s="1"/>
  <c r="J403" i="19" s="1"/>
  <c r="J404" i="19" s="1"/>
  <c r="J405" i="19" s="1"/>
  <c r="J406" i="19" s="1"/>
  <c r="J407" i="19" s="1"/>
  <c r="J408" i="19" s="1"/>
  <c r="J409" i="19" s="1"/>
  <c r="J410" i="19" s="1"/>
  <c r="N334" i="19" s="1"/>
  <c r="E89" i="21"/>
  <c r="E91" i="21" s="1"/>
  <c r="E26" i="26"/>
  <c r="AK8" i="21" l="1"/>
  <c r="G27" i="32"/>
  <c r="G35" i="32"/>
  <c r="E17" i="32"/>
  <c r="G26" i="32"/>
  <c r="G30" i="32"/>
  <c r="C14" i="32"/>
  <c r="G36" i="32"/>
  <c r="G24" i="32"/>
  <c r="C19" i="32" s="1"/>
  <c r="G34" i="32"/>
  <c r="E14" i="32"/>
  <c r="G23" i="32"/>
  <c r="F17" i="21"/>
  <c r="N32" i="19"/>
  <c r="H89" i="21"/>
  <c r="J89" i="21" s="1"/>
  <c r="H14" i="32" s="1"/>
  <c r="N33" i="19"/>
  <c r="N108" i="19"/>
  <c r="N302" i="19"/>
  <c r="N276" i="19"/>
  <c r="N408" i="19"/>
  <c r="N117" i="19"/>
  <c r="N73" i="19"/>
  <c r="N337" i="19"/>
  <c r="N301" i="19"/>
  <c r="N392" i="19"/>
  <c r="N137" i="19"/>
  <c r="N277" i="19"/>
  <c r="N148" i="19"/>
  <c r="N318" i="19"/>
  <c r="N196" i="19"/>
  <c r="N234" i="19"/>
  <c r="N93" i="19"/>
  <c r="N210" i="19"/>
  <c r="N116" i="19"/>
  <c r="N344" i="19"/>
  <c r="N192" i="19"/>
  <c r="N323" i="19"/>
  <c r="N221" i="19"/>
  <c r="N96" i="19"/>
  <c r="N241" i="19"/>
  <c r="N399" i="19"/>
  <c r="N287" i="19"/>
  <c r="N383" i="19"/>
  <c r="N85" i="19"/>
  <c r="N194" i="19"/>
  <c r="N68" i="19"/>
  <c r="N256" i="19"/>
  <c r="N164" i="19"/>
  <c r="N87" i="19"/>
  <c r="N286" i="19"/>
  <c r="N133" i="19"/>
  <c r="N394" i="19"/>
  <c r="N373" i="19"/>
  <c r="N54" i="19"/>
  <c r="N195" i="19"/>
  <c r="N207" i="19"/>
  <c r="N163" i="19"/>
  <c r="N61" i="19"/>
  <c r="N59" i="19"/>
  <c r="N143" i="19"/>
  <c r="N266" i="19"/>
  <c r="N288" i="19"/>
  <c r="N109" i="19"/>
  <c r="N184" i="19"/>
  <c r="N238" i="19"/>
  <c r="N404" i="19"/>
  <c r="N265" i="19"/>
  <c r="N128" i="19"/>
  <c r="N60" i="19"/>
  <c r="N223" i="19"/>
  <c r="N240" i="19"/>
  <c r="N216" i="19"/>
  <c r="N388" i="19"/>
  <c r="N38" i="19"/>
  <c r="N379" i="19"/>
  <c r="N76" i="19"/>
  <c r="N82" i="19"/>
  <c r="N279" i="19"/>
  <c r="N354" i="19"/>
  <c r="N78" i="19"/>
  <c r="N270" i="19"/>
  <c r="N367" i="19"/>
  <c r="N121" i="19"/>
  <c r="N272" i="19"/>
  <c r="N391" i="19"/>
  <c r="P74" i="19"/>
  <c r="P75" i="19" s="1"/>
  <c r="P76" i="19" s="1"/>
  <c r="P77" i="19" s="1"/>
  <c r="P78" i="19" s="1"/>
  <c r="P79" i="19" s="1"/>
  <c r="P80" i="19" s="1"/>
  <c r="P81" i="19" s="1"/>
  <c r="P82" i="19" s="1"/>
  <c r="P83" i="19" s="1"/>
  <c r="P84" i="19" s="1"/>
  <c r="P85" i="19" s="1"/>
  <c r="P86" i="19" s="1"/>
  <c r="P87" i="19" s="1"/>
  <c r="P88" i="19" s="1"/>
  <c r="P89" i="19" s="1"/>
  <c r="P90" i="19" s="1"/>
  <c r="P91" i="19" s="1"/>
  <c r="P92" i="19" s="1"/>
  <c r="P93" i="19" s="1"/>
  <c r="P94" i="19" s="1"/>
  <c r="P95" i="19" s="1"/>
  <c r="P96" i="19" s="1"/>
  <c r="P97" i="19" s="1"/>
  <c r="P98" i="19" s="1"/>
  <c r="P99" i="19" s="1"/>
  <c r="P100" i="19" s="1"/>
  <c r="P101" i="19" s="1"/>
  <c r="P102" i="19" s="1"/>
  <c r="P103" i="19" s="1"/>
  <c r="P104" i="19" s="1"/>
  <c r="P105" i="19" s="1"/>
  <c r="P106" i="19" s="1"/>
  <c r="P107" i="19" s="1"/>
  <c r="P108" i="19" s="1"/>
  <c r="P109" i="19" s="1"/>
  <c r="P110" i="19" s="1"/>
  <c r="P111" i="19" s="1"/>
  <c r="P112" i="19" s="1"/>
  <c r="P113" i="19" s="1"/>
  <c r="P114" i="19" s="1"/>
  <c r="P115" i="19" s="1"/>
  <c r="P116" i="19" s="1"/>
  <c r="P117" i="19" s="1"/>
  <c r="P118" i="19" s="1"/>
  <c r="P119" i="19" s="1"/>
  <c r="P120" i="19" s="1"/>
  <c r="P121" i="19" s="1"/>
  <c r="P122" i="19" s="1"/>
  <c r="P123" i="19" s="1"/>
  <c r="P124" i="19" s="1"/>
  <c r="P125" i="19" s="1"/>
  <c r="P126" i="19" s="1"/>
  <c r="P127" i="19" s="1"/>
  <c r="P128" i="19" s="1"/>
  <c r="P129" i="19" s="1"/>
  <c r="P130" i="19" s="1"/>
  <c r="P131" i="19" s="1"/>
  <c r="P132" i="19" s="1"/>
  <c r="P133" i="19" s="1"/>
  <c r="P134" i="19" s="1"/>
  <c r="P135" i="19" s="1"/>
  <c r="P136" i="19" s="1"/>
  <c r="P137" i="19" s="1"/>
  <c r="P138" i="19" s="1"/>
  <c r="P139" i="19" s="1"/>
  <c r="P140" i="19" s="1"/>
  <c r="P141" i="19" s="1"/>
  <c r="P142" i="19" s="1"/>
  <c r="P143" i="19" s="1"/>
  <c r="P144" i="19" s="1"/>
  <c r="P145" i="19" s="1"/>
  <c r="P146" i="19" s="1"/>
  <c r="P147" i="19" s="1"/>
  <c r="P148" i="19" s="1"/>
  <c r="P149" i="19" s="1"/>
  <c r="P150" i="19" s="1"/>
  <c r="P151" i="19" s="1"/>
  <c r="P152" i="19" s="1"/>
  <c r="P153" i="19" s="1"/>
  <c r="P154" i="19" s="1"/>
  <c r="P155" i="19" s="1"/>
  <c r="P156" i="19" s="1"/>
  <c r="P157" i="19" s="1"/>
  <c r="P158" i="19" s="1"/>
  <c r="P159" i="19" s="1"/>
  <c r="P160" i="19" s="1"/>
  <c r="P161" i="19" s="1"/>
  <c r="P162" i="19" s="1"/>
  <c r="P163" i="19" s="1"/>
  <c r="P164" i="19" s="1"/>
  <c r="P165" i="19" s="1"/>
  <c r="P166" i="19" s="1"/>
  <c r="P167" i="19" s="1"/>
  <c r="P168" i="19" s="1"/>
  <c r="P169" i="19" s="1"/>
  <c r="P170" i="19" s="1"/>
  <c r="P171" i="19" s="1"/>
  <c r="P172" i="19" s="1"/>
  <c r="P173" i="19" s="1"/>
  <c r="P174" i="19" s="1"/>
  <c r="P175" i="19" s="1"/>
  <c r="P176" i="19" s="1"/>
  <c r="P177" i="19" s="1"/>
  <c r="P178" i="19" s="1"/>
  <c r="P179" i="19" s="1"/>
  <c r="P180" i="19" s="1"/>
  <c r="P181" i="19" s="1"/>
  <c r="P182" i="19" s="1"/>
  <c r="P183" i="19" s="1"/>
  <c r="P184" i="19" s="1"/>
  <c r="P185" i="19" s="1"/>
  <c r="P186" i="19" s="1"/>
  <c r="P187" i="19" s="1"/>
  <c r="P188" i="19" s="1"/>
  <c r="P189" i="19" s="1"/>
  <c r="P190" i="19" s="1"/>
  <c r="P191" i="19" s="1"/>
  <c r="P192" i="19" s="1"/>
  <c r="P193" i="19" s="1"/>
  <c r="P194" i="19" s="1"/>
  <c r="P195" i="19" s="1"/>
  <c r="P196" i="19" s="1"/>
  <c r="P197" i="19" s="1"/>
  <c r="P198" i="19" s="1"/>
  <c r="P199" i="19" s="1"/>
  <c r="P200" i="19" s="1"/>
  <c r="P201" i="19" s="1"/>
  <c r="P202" i="19" s="1"/>
  <c r="P203" i="19" s="1"/>
  <c r="P204" i="19" s="1"/>
  <c r="P205" i="19" s="1"/>
  <c r="P206" i="19" s="1"/>
  <c r="P207" i="19" s="1"/>
  <c r="P208" i="19" s="1"/>
  <c r="P209" i="19" s="1"/>
  <c r="P210" i="19" s="1"/>
  <c r="P211" i="19" s="1"/>
  <c r="P212" i="19" s="1"/>
  <c r="P213" i="19" s="1"/>
  <c r="P214" i="19" s="1"/>
  <c r="P215" i="19" s="1"/>
  <c r="P216" i="19" s="1"/>
  <c r="P217" i="19" s="1"/>
  <c r="P218" i="19" s="1"/>
  <c r="P219" i="19" s="1"/>
  <c r="P220" i="19" s="1"/>
  <c r="P221" i="19" s="1"/>
  <c r="P222" i="19" s="1"/>
  <c r="P223" i="19" s="1"/>
  <c r="P224" i="19" s="1"/>
  <c r="P225" i="19" s="1"/>
  <c r="P226" i="19" s="1"/>
  <c r="P227" i="19" s="1"/>
  <c r="P228" i="19" s="1"/>
  <c r="P229" i="19" s="1"/>
  <c r="P230" i="19" s="1"/>
  <c r="P231" i="19" s="1"/>
  <c r="P232" i="19" s="1"/>
  <c r="P233" i="19" s="1"/>
  <c r="P234" i="19" s="1"/>
  <c r="P235" i="19" s="1"/>
  <c r="P236" i="19" s="1"/>
  <c r="P237" i="19" s="1"/>
  <c r="P238" i="19" s="1"/>
  <c r="P239" i="19" s="1"/>
  <c r="P240" i="19" s="1"/>
  <c r="P241" i="19" s="1"/>
  <c r="P242" i="19" s="1"/>
  <c r="P243" i="19" s="1"/>
  <c r="P244" i="19" s="1"/>
  <c r="P245" i="19" s="1"/>
  <c r="P246" i="19" s="1"/>
  <c r="P247" i="19" s="1"/>
  <c r="P248" i="19" s="1"/>
  <c r="P249" i="19" s="1"/>
  <c r="P250" i="19" s="1"/>
  <c r="P251" i="19" s="1"/>
  <c r="P252" i="19" s="1"/>
  <c r="P253" i="19" s="1"/>
  <c r="P254" i="19" s="1"/>
  <c r="P255" i="19" s="1"/>
  <c r="P256" i="19" s="1"/>
  <c r="P257" i="19" s="1"/>
  <c r="P258" i="19" s="1"/>
  <c r="P259" i="19" s="1"/>
  <c r="P260" i="19" s="1"/>
  <c r="P261" i="19" s="1"/>
  <c r="P262" i="19" s="1"/>
  <c r="P263" i="19" s="1"/>
  <c r="P264" i="19" s="1"/>
  <c r="P265" i="19" s="1"/>
  <c r="P266" i="19" s="1"/>
  <c r="P267" i="19" s="1"/>
  <c r="P268" i="19" s="1"/>
  <c r="P269" i="19" s="1"/>
  <c r="P270" i="19" s="1"/>
  <c r="P271" i="19" s="1"/>
  <c r="P272" i="19" s="1"/>
  <c r="P273" i="19" s="1"/>
  <c r="P274" i="19" s="1"/>
  <c r="P275" i="19" s="1"/>
  <c r="P276" i="19" s="1"/>
  <c r="P277" i="19" s="1"/>
  <c r="P278" i="19" s="1"/>
  <c r="P279" i="19" s="1"/>
  <c r="P280" i="19" s="1"/>
  <c r="P281" i="19" s="1"/>
  <c r="P282" i="19" s="1"/>
  <c r="P283" i="19" s="1"/>
  <c r="P284" i="19" s="1"/>
  <c r="P285" i="19" s="1"/>
  <c r="P286" i="19" s="1"/>
  <c r="P287" i="19" s="1"/>
  <c r="P288" i="19" s="1"/>
  <c r="P289" i="19" s="1"/>
  <c r="P290" i="19" s="1"/>
  <c r="P291" i="19" s="1"/>
  <c r="P292" i="19" s="1"/>
  <c r="P293" i="19" s="1"/>
  <c r="P294" i="19" s="1"/>
  <c r="P295" i="19" s="1"/>
  <c r="P296" i="19" s="1"/>
  <c r="P297" i="19" s="1"/>
  <c r="P298" i="19" s="1"/>
  <c r="P299" i="19" s="1"/>
  <c r="P300" i="19" s="1"/>
  <c r="P301" i="19" s="1"/>
  <c r="P302" i="19" s="1"/>
  <c r="P303" i="19" s="1"/>
  <c r="P304" i="19" s="1"/>
  <c r="P305" i="19" s="1"/>
  <c r="P306" i="19" s="1"/>
  <c r="P307" i="19" s="1"/>
  <c r="P308" i="19" s="1"/>
  <c r="P309" i="19" s="1"/>
  <c r="P310" i="19" s="1"/>
  <c r="P311" i="19" s="1"/>
  <c r="P312" i="19" s="1"/>
  <c r="P313" i="19" s="1"/>
  <c r="P314" i="19" s="1"/>
  <c r="P315" i="19" s="1"/>
  <c r="P316" i="19" s="1"/>
  <c r="P317" i="19" s="1"/>
  <c r="P318" i="19" s="1"/>
  <c r="P319" i="19" s="1"/>
  <c r="P320" i="19" s="1"/>
  <c r="P321" i="19" s="1"/>
  <c r="P322" i="19" s="1"/>
  <c r="P323" i="19" s="1"/>
  <c r="P324" i="19" s="1"/>
  <c r="P325" i="19" s="1"/>
  <c r="P326" i="19" s="1"/>
  <c r="P327" i="19" s="1"/>
  <c r="P328" i="19" s="1"/>
  <c r="P329" i="19" s="1"/>
  <c r="P330" i="19" s="1"/>
  <c r="P331" i="19" s="1"/>
  <c r="P332" i="19" s="1"/>
  <c r="P333" i="19" s="1"/>
  <c r="P334" i="19" s="1"/>
  <c r="P335" i="19" s="1"/>
  <c r="P336" i="19" s="1"/>
  <c r="P337" i="19" s="1"/>
  <c r="P338" i="19" s="1"/>
  <c r="P339" i="19" s="1"/>
  <c r="P340" i="19" s="1"/>
  <c r="P341" i="19" s="1"/>
  <c r="P342" i="19" s="1"/>
  <c r="P343" i="19" s="1"/>
  <c r="P344" i="19" s="1"/>
  <c r="P345" i="19" s="1"/>
  <c r="P346" i="19" s="1"/>
  <c r="P347" i="19" s="1"/>
  <c r="P348" i="19" s="1"/>
  <c r="P349" i="19" s="1"/>
  <c r="P350" i="19" s="1"/>
  <c r="P351" i="19" s="1"/>
  <c r="P352" i="19" s="1"/>
  <c r="P353" i="19" s="1"/>
  <c r="P354" i="19" s="1"/>
  <c r="P355" i="19" s="1"/>
  <c r="P356" i="19" s="1"/>
  <c r="P357" i="19" s="1"/>
  <c r="P358" i="19" s="1"/>
  <c r="P359" i="19" s="1"/>
  <c r="P360" i="19" s="1"/>
  <c r="P361" i="19" s="1"/>
  <c r="P362" i="19" s="1"/>
  <c r="P363" i="19" s="1"/>
  <c r="P364" i="19" s="1"/>
  <c r="P365" i="19" s="1"/>
  <c r="P366" i="19" s="1"/>
  <c r="P367" i="19" s="1"/>
  <c r="P368" i="19" s="1"/>
  <c r="P369" i="19" s="1"/>
  <c r="P370" i="19" s="1"/>
  <c r="P371" i="19" s="1"/>
  <c r="P372" i="19" s="1"/>
  <c r="P373" i="19" s="1"/>
  <c r="P374" i="19" s="1"/>
  <c r="P375" i="19" s="1"/>
  <c r="P376" i="19" s="1"/>
  <c r="P377" i="19" s="1"/>
  <c r="P378" i="19" s="1"/>
  <c r="P379" i="19" s="1"/>
  <c r="P380" i="19" s="1"/>
  <c r="P381" i="19" s="1"/>
  <c r="P382" i="19" s="1"/>
  <c r="P383" i="19" s="1"/>
  <c r="P384" i="19" s="1"/>
  <c r="P385" i="19" s="1"/>
  <c r="P386" i="19" s="1"/>
  <c r="P387" i="19" s="1"/>
  <c r="P388" i="19" s="1"/>
  <c r="P389" i="19" s="1"/>
  <c r="P390" i="19" s="1"/>
  <c r="P391" i="19" s="1"/>
  <c r="P392" i="19" s="1"/>
  <c r="P393" i="19" s="1"/>
  <c r="P394" i="19" s="1"/>
  <c r="P395" i="19" s="1"/>
  <c r="P396" i="19" s="1"/>
  <c r="P397" i="19" s="1"/>
  <c r="P398" i="19" s="1"/>
  <c r="P399" i="19" s="1"/>
  <c r="P400" i="19" s="1"/>
  <c r="P401" i="19" s="1"/>
  <c r="P402" i="19" s="1"/>
  <c r="P403" i="19" s="1"/>
  <c r="P404" i="19" s="1"/>
  <c r="P405" i="19" s="1"/>
  <c r="P406" i="19" s="1"/>
  <c r="P407" i="19" s="1"/>
  <c r="P408" i="19" s="1"/>
  <c r="P409" i="19" s="1"/>
  <c r="P410" i="19" s="1"/>
  <c r="P411" i="19" s="1"/>
  <c r="P412" i="19" s="1"/>
  <c r="P413" i="19" s="1"/>
  <c r="N52" i="19"/>
  <c r="N66" i="19"/>
  <c r="N310" i="19"/>
  <c r="N99" i="19"/>
  <c r="N170" i="19"/>
  <c r="N237" i="19"/>
  <c r="N295" i="19"/>
  <c r="N267" i="19"/>
  <c r="N113" i="19"/>
  <c r="N55" i="19"/>
  <c r="N211" i="19"/>
  <c r="N72" i="19"/>
  <c r="N37" i="19"/>
  <c r="N134" i="19"/>
  <c r="N202" i="19"/>
  <c r="N111" i="19"/>
  <c r="N79" i="19"/>
  <c r="N75" i="19"/>
  <c r="N325" i="19"/>
  <c r="N145" i="19"/>
  <c r="N398" i="19"/>
  <c r="N351" i="19"/>
  <c r="N250" i="19"/>
  <c r="N215" i="19"/>
  <c r="N107" i="19"/>
  <c r="N103" i="19"/>
  <c r="N313" i="19"/>
  <c r="N370" i="19"/>
  <c r="N217" i="19"/>
  <c r="N381" i="19"/>
  <c r="N29" i="19"/>
  <c r="N94" i="19"/>
  <c r="N48" i="19"/>
  <c r="N259" i="19"/>
  <c r="N185" i="19"/>
  <c r="N97" i="19"/>
  <c r="N173" i="19"/>
  <c r="N147" i="19"/>
  <c r="N180" i="19"/>
  <c r="N251" i="19"/>
  <c r="N341" i="19"/>
  <c r="N359" i="19"/>
  <c r="N338" i="19"/>
  <c r="N80" i="19"/>
  <c r="N282" i="19"/>
  <c r="N339" i="19"/>
  <c r="N342" i="19"/>
  <c r="N89" i="19"/>
  <c r="N115" i="19"/>
  <c r="N101" i="19"/>
  <c r="N273" i="19"/>
  <c r="N179" i="19"/>
  <c r="N213" i="19"/>
  <c r="N307" i="19"/>
  <c r="N350" i="19"/>
  <c r="N120" i="19"/>
  <c r="N308" i="19"/>
  <c r="N335" i="19"/>
  <c r="N317" i="19"/>
  <c r="N319" i="19"/>
  <c r="N384" i="19"/>
  <c r="N321" i="19"/>
  <c r="N258" i="19"/>
  <c r="N229" i="19"/>
  <c r="N224" i="19"/>
  <c r="N118" i="19"/>
  <c r="N41" i="19"/>
  <c r="N47" i="19"/>
  <c r="N35" i="19"/>
  <c r="N382" i="19"/>
  <c r="N152" i="19"/>
  <c r="N316" i="19"/>
  <c r="N201" i="19"/>
  <c r="N271" i="19"/>
  <c r="N166" i="19"/>
  <c r="N153" i="19"/>
  <c r="N132" i="19"/>
  <c r="N309" i="19"/>
  <c r="N278" i="19"/>
  <c r="N245" i="19"/>
  <c r="N135" i="19"/>
  <c r="N91" i="19"/>
  <c r="N127" i="19"/>
  <c r="N81" i="19"/>
  <c r="N407" i="19"/>
  <c r="N403" i="19"/>
  <c r="N346" i="19"/>
  <c r="N292" i="19"/>
  <c r="N69" i="19"/>
  <c r="N365" i="19"/>
  <c r="N353" i="19"/>
  <c r="N43" i="19"/>
  <c r="N332" i="19"/>
  <c r="N193" i="19"/>
  <c r="N305" i="19"/>
  <c r="N269" i="19"/>
  <c r="N30" i="19"/>
  <c r="N197" i="19"/>
  <c r="N77" i="19"/>
  <c r="N260" i="19"/>
  <c r="N67" i="19"/>
  <c r="N299" i="19"/>
  <c r="N149" i="19"/>
  <c r="N284" i="19"/>
  <c r="N199" i="19"/>
  <c r="N64" i="19"/>
  <c r="N226" i="19"/>
  <c r="N311" i="19"/>
  <c r="N156" i="19"/>
  <c r="N159" i="19"/>
  <c r="N112" i="19"/>
  <c r="N254" i="19"/>
  <c r="N129" i="19"/>
  <c r="N283" i="19"/>
  <c r="N369" i="19"/>
  <c r="N402" i="19"/>
  <c r="N36" i="19"/>
  <c r="N175" i="19"/>
  <c r="N248" i="19"/>
  <c r="N303" i="19"/>
  <c r="N182" i="19"/>
  <c r="N298" i="19"/>
  <c r="N371" i="19"/>
  <c r="N46" i="19"/>
  <c r="N330" i="19"/>
  <c r="N174" i="19"/>
  <c r="N386" i="19"/>
  <c r="N27" i="19"/>
  <c r="N231" i="19"/>
  <c r="N144" i="19"/>
  <c r="N376" i="19"/>
  <c r="N39" i="19"/>
  <c r="N389" i="19"/>
  <c r="N140" i="19"/>
  <c r="N293" i="19"/>
  <c r="N183" i="19"/>
  <c r="N322" i="19"/>
  <c r="N172" i="19"/>
  <c r="N401" i="19"/>
  <c r="N306" i="19"/>
  <c r="N219" i="19"/>
  <c r="N375" i="19"/>
  <c r="N387" i="19"/>
  <c r="N232" i="19"/>
  <c r="N104" i="19"/>
  <c r="N329" i="19"/>
  <c r="N123" i="19"/>
  <c r="N230" i="19"/>
  <c r="N181" i="19"/>
  <c r="N165" i="19"/>
  <c r="N44" i="19"/>
  <c r="N362" i="19"/>
  <c r="N281" i="19"/>
  <c r="N131" i="19"/>
  <c r="N200" i="19"/>
  <c r="N291" i="19"/>
  <c r="N361" i="19"/>
  <c r="N58" i="19"/>
  <c r="N171" i="19"/>
  <c r="N158" i="19"/>
  <c r="N169" i="19"/>
  <c r="N208" i="19"/>
  <c r="N142" i="19"/>
  <c r="N209" i="19"/>
  <c r="N203" i="19"/>
  <c r="N191" i="19"/>
  <c r="N57" i="19"/>
  <c r="N178" i="19"/>
  <c r="N290" i="19"/>
  <c r="N50" i="19"/>
  <c r="N315" i="19"/>
  <c r="N247" i="19"/>
  <c r="N326" i="19"/>
  <c r="N92" i="19"/>
  <c r="N312" i="19"/>
  <c r="N409" i="19"/>
  <c r="N204" i="19"/>
  <c r="N86" i="19"/>
  <c r="N189" i="19"/>
  <c r="N249" i="19"/>
  <c r="N253" i="19"/>
  <c r="N357" i="19"/>
  <c r="N324" i="19"/>
  <c r="N406" i="19"/>
  <c r="N390" i="19"/>
  <c r="N206" i="19"/>
  <c r="N222" i="19"/>
  <c r="N366" i="19"/>
  <c r="N98" i="19"/>
  <c r="N264" i="19"/>
  <c r="N155" i="19"/>
  <c r="N95" i="19"/>
  <c r="N176" i="19"/>
  <c r="N124" i="19"/>
  <c r="N51" i="19"/>
  <c r="N62" i="19"/>
  <c r="N331" i="19"/>
  <c r="N225" i="19"/>
  <c r="N139" i="19"/>
  <c r="N289" i="19"/>
  <c r="N275" i="19"/>
  <c r="N297" i="19"/>
  <c r="N333" i="19"/>
  <c r="N304" i="19"/>
  <c r="N378" i="19"/>
  <c r="N42" i="19"/>
  <c r="N146" i="19"/>
  <c r="N340" i="19"/>
  <c r="N296" i="19"/>
  <c r="N83" i="19"/>
  <c r="N262" i="19"/>
  <c r="N343" i="19"/>
  <c r="N246" i="19"/>
  <c r="N167" i="19"/>
  <c r="N236" i="19"/>
  <c r="N34" i="19"/>
  <c r="N244" i="19"/>
  <c r="N374" i="19"/>
  <c r="N31" i="19"/>
  <c r="N274" i="19"/>
  <c r="N122" i="19"/>
  <c r="N355" i="19"/>
  <c r="N328" i="19"/>
  <c r="N300" i="19"/>
  <c r="N205" i="19"/>
  <c r="N348" i="19"/>
  <c r="N345" i="19"/>
  <c r="N45" i="19"/>
  <c r="N349" i="19"/>
  <c r="N268" i="19"/>
  <c r="N368" i="19"/>
  <c r="N280" i="19"/>
  <c r="N364" i="19"/>
  <c r="N263" i="19"/>
  <c r="N138" i="19"/>
  <c r="N242" i="19"/>
  <c r="N235" i="19"/>
  <c r="N233" i="19"/>
  <c r="N285" i="19"/>
  <c r="N102" i="19"/>
  <c r="N187" i="19"/>
  <c r="N239" i="19"/>
  <c r="N88" i="19"/>
  <c r="N151" i="19"/>
  <c r="N119" i="19"/>
  <c r="N188" i="19"/>
  <c r="N320" i="19"/>
  <c r="N126" i="19"/>
  <c r="N28" i="19"/>
  <c r="N252" i="19"/>
  <c r="N356" i="19"/>
  <c r="N257" i="19"/>
  <c r="N71" i="19"/>
  <c r="N395" i="19"/>
  <c r="N105" i="19"/>
  <c r="N385" i="19"/>
  <c r="N363" i="19"/>
  <c r="N40" i="19"/>
  <c r="N327" i="19"/>
  <c r="N261" i="19"/>
  <c r="N358" i="19"/>
  <c r="N136" i="19"/>
  <c r="N220" i="19"/>
  <c r="N53" i="19"/>
  <c r="N405" i="19"/>
  <c r="N177" i="19"/>
  <c r="N393" i="19"/>
  <c r="N63" i="19"/>
  <c r="N214" i="19"/>
  <c r="N125" i="19"/>
  <c r="N212" i="19"/>
  <c r="N161" i="19"/>
  <c r="N110" i="19"/>
  <c r="N114" i="19"/>
  <c r="N380" i="19"/>
  <c r="N106" i="19"/>
  <c r="N243" i="19"/>
  <c r="N397" i="19"/>
  <c r="N100" i="19"/>
  <c r="N227" i="19"/>
  <c r="N49" i="19"/>
  <c r="N294" i="19"/>
  <c r="N314" i="19"/>
  <c r="N228" i="19"/>
  <c r="N90" i="19"/>
  <c r="N372" i="19"/>
  <c r="N400" i="19"/>
  <c r="N150" i="19"/>
  <c r="N141" i="19"/>
  <c r="N65" i="19"/>
  <c r="N157" i="19"/>
  <c r="N377" i="19"/>
  <c r="N74" i="19"/>
  <c r="N190" i="19"/>
  <c r="N255" i="19"/>
  <c r="N186" i="19"/>
  <c r="N162" i="19"/>
  <c r="N198" i="19"/>
  <c r="N347" i="19"/>
  <c r="N360" i="19"/>
  <c r="N154" i="19"/>
  <c r="N168" i="19"/>
  <c r="N160" i="19"/>
  <c r="N352" i="19"/>
  <c r="N410" i="19"/>
  <c r="N56" i="19"/>
  <c r="N396" i="19"/>
  <c r="N218" i="19"/>
  <c r="N84" i="19"/>
  <c r="N70" i="19"/>
  <c r="N336" i="19"/>
  <c r="N130" i="19"/>
  <c r="C26" i="26"/>
  <c r="B26" i="26"/>
  <c r="E28" i="26"/>
  <c r="S31" i="19" l="1"/>
  <c r="S79" i="19"/>
  <c r="S72" i="19"/>
  <c r="S45" i="19"/>
  <c r="S64" i="19"/>
  <c r="S50" i="19"/>
  <c r="S74" i="19"/>
  <c r="S66" i="19"/>
  <c r="S67" i="19"/>
  <c r="S63" i="19"/>
  <c r="S44" i="19"/>
  <c r="S37" i="19"/>
  <c r="S46" i="19"/>
  <c r="S39" i="19"/>
  <c r="S38" i="19"/>
  <c r="S47" i="19"/>
  <c r="S58" i="19"/>
  <c r="S80" i="19"/>
  <c r="S40" i="19"/>
  <c r="S59" i="19"/>
  <c r="S76" i="19"/>
  <c r="S57" i="19"/>
  <c r="S62" i="19"/>
  <c r="S77" i="19"/>
  <c r="S71" i="19"/>
  <c r="S69" i="19"/>
  <c r="S36" i="19"/>
  <c r="S65" i="19"/>
  <c r="S53" i="19"/>
  <c r="S48" i="19"/>
  <c r="S42" i="19"/>
  <c r="S73" i="19"/>
  <c r="S41" i="19"/>
  <c r="S43" i="19"/>
  <c r="S75" i="19"/>
  <c r="S55" i="19"/>
  <c r="S52" i="19"/>
  <c r="S68" i="19"/>
  <c r="S54" i="19"/>
  <c r="S70" i="19"/>
  <c r="S51" i="19"/>
  <c r="S49" i="19"/>
  <c r="S60" i="19"/>
  <c r="S35" i="19"/>
  <c r="S56" i="19"/>
  <c r="S78" i="19"/>
  <c r="S61" i="19"/>
  <c r="S23" i="19"/>
  <c r="S33" i="19"/>
  <c r="S21" i="19"/>
  <c r="S11" i="19"/>
  <c r="S26" i="19"/>
  <c r="S17" i="19"/>
  <c r="S29" i="19"/>
  <c r="S8" i="19"/>
  <c r="S9" i="19"/>
  <c r="S19" i="19"/>
  <c r="S18" i="19"/>
  <c r="S12" i="19"/>
  <c r="S28" i="19"/>
  <c r="S24" i="19"/>
  <c r="S22" i="19"/>
  <c r="S15" i="19"/>
  <c r="S7" i="19"/>
  <c r="S5" i="19"/>
  <c r="S30" i="19"/>
  <c r="S13" i="19"/>
  <c r="S10" i="19"/>
  <c r="S20" i="19"/>
  <c r="S16" i="19"/>
  <c r="S14" i="19"/>
  <c r="S6" i="19"/>
  <c r="S25" i="19"/>
  <c r="S34" i="19"/>
  <c r="S27" i="19"/>
  <c r="S32" i="19"/>
  <c r="V3" i="1"/>
  <c r="AL3" i="14" s="1"/>
  <c r="V4" i="1"/>
  <c r="AL4" i="14" s="1"/>
  <c r="V5" i="1"/>
  <c r="AL5" i="14" s="1"/>
  <c r="V6" i="1"/>
  <c r="AL6" i="14" s="1"/>
  <c r="V7" i="1"/>
  <c r="AL7" i="14" s="1"/>
  <c r="V8" i="1"/>
  <c r="AL8" i="14" s="1"/>
  <c r="V9" i="1"/>
  <c r="AL9" i="14" s="1"/>
  <c r="V10" i="1"/>
  <c r="AL10" i="14" s="1"/>
  <c r="V11" i="1"/>
  <c r="AL11" i="14" s="1"/>
  <c r="V12" i="1"/>
  <c r="AL12" i="14" s="1"/>
  <c r="V13" i="1"/>
  <c r="AL13" i="14" s="1"/>
  <c r="V14" i="1"/>
  <c r="AL14" i="14" s="1"/>
  <c r="V15" i="1"/>
  <c r="AL15" i="14" s="1"/>
  <c r="V16" i="1"/>
  <c r="AL16" i="14" s="1"/>
  <c r="V17" i="1"/>
  <c r="AL17" i="14" s="1"/>
  <c r="V18" i="1"/>
  <c r="AL18" i="14" s="1"/>
  <c r="V19" i="1"/>
  <c r="AL19" i="14" s="1"/>
  <c r="V20" i="1"/>
  <c r="AL20" i="14" s="1"/>
  <c r="V21" i="1"/>
  <c r="AL21" i="14" s="1"/>
  <c r="V22" i="1"/>
  <c r="AL22" i="14" s="1"/>
  <c r="V23" i="1"/>
  <c r="AL23" i="14" s="1"/>
  <c r="V24" i="1"/>
  <c r="AL24" i="14" s="1"/>
  <c r="V25" i="1"/>
  <c r="AL25" i="14" s="1"/>
  <c r="V26" i="1"/>
  <c r="AL26" i="14" s="1"/>
  <c r="V27" i="1"/>
  <c r="AL27" i="14" s="1"/>
  <c r="V28" i="1"/>
  <c r="AL28" i="14" s="1"/>
  <c r="V29" i="1"/>
  <c r="AL29" i="14" s="1"/>
  <c r="V30" i="1"/>
  <c r="AL30" i="14" s="1"/>
  <c r="V31" i="1"/>
  <c r="AL31" i="14" s="1"/>
  <c r="V32" i="1"/>
  <c r="AL32" i="14" s="1"/>
  <c r="V33" i="1"/>
  <c r="AL33" i="14" s="1"/>
  <c r="V34" i="1"/>
  <c r="AL34" i="14" s="1"/>
  <c r="V35" i="1"/>
  <c r="AL35" i="14" s="1"/>
  <c r="V36" i="1"/>
  <c r="AL36" i="14" s="1"/>
  <c r="V37" i="1"/>
  <c r="AL37" i="14" s="1"/>
  <c r="V38" i="1"/>
  <c r="AL38" i="14" s="1"/>
  <c r="V39" i="1"/>
  <c r="AL39" i="14" s="1"/>
  <c r="V40" i="1"/>
  <c r="AL40" i="14" s="1"/>
  <c r="V41" i="1"/>
  <c r="AL41" i="14" s="1"/>
  <c r="V42" i="1"/>
  <c r="AL42" i="14" s="1"/>
  <c r="V43" i="1"/>
  <c r="AL43" i="14" s="1"/>
  <c r="V44" i="1"/>
  <c r="AL44" i="14" s="1"/>
  <c r="V45" i="1"/>
  <c r="AL45" i="14" s="1"/>
  <c r="V46" i="1"/>
  <c r="V47" i="1"/>
  <c r="V48" i="1"/>
  <c r="AL46" i="14" s="1"/>
  <c r="V49" i="1"/>
  <c r="AL47" i="14" s="1"/>
  <c r="V50" i="1"/>
  <c r="AL48" i="14" s="1"/>
  <c r="V51" i="1"/>
  <c r="AL49" i="14" s="1"/>
  <c r="V52" i="1"/>
  <c r="AL50" i="14" s="1"/>
  <c r="V53" i="1"/>
  <c r="AL51" i="14" s="1"/>
  <c r="V54" i="1"/>
  <c r="AL52" i="14" s="1"/>
  <c r="V55" i="1"/>
  <c r="V56" i="1"/>
  <c r="AL53" i="14" s="1"/>
  <c r="V57" i="1"/>
  <c r="AL54" i="14" s="1"/>
  <c r="V58" i="1"/>
  <c r="AL55" i="14" s="1"/>
  <c r="V59" i="1"/>
  <c r="AL56" i="14" s="1"/>
  <c r="V60" i="1"/>
  <c r="AL57" i="14" s="1"/>
  <c r="V61" i="1"/>
  <c r="AL58" i="14" s="1"/>
  <c r="V62" i="1"/>
  <c r="AL59" i="14" s="1"/>
  <c r="V63" i="1"/>
  <c r="V64" i="1"/>
  <c r="AL60" i="14" s="1"/>
  <c r="V65" i="1"/>
  <c r="AL61" i="14" s="1"/>
  <c r="V66" i="1"/>
  <c r="AL62" i="14" s="1"/>
  <c r="V67" i="1"/>
  <c r="AL63" i="14" s="1"/>
  <c r="V68" i="1"/>
  <c r="AL64" i="14" s="1"/>
  <c r="V69" i="1"/>
  <c r="AL65" i="14" s="1"/>
  <c r="V70" i="1"/>
  <c r="AL66" i="14" s="1"/>
  <c r="V71" i="1"/>
  <c r="AL67" i="14" s="1"/>
  <c r="V72" i="1"/>
  <c r="AL68" i="14" s="1"/>
  <c r="V73" i="1"/>
  <c r="AL69" i="14" s="1"/>
  <c r="V74" i="1"/>
  <c r="AL70" i="14" s="1"/>
  <c r="V75" i="1"/>
  <c r="AL71" i="14" s="1"/>
  <c r="V76" i="1"/>
  <c r="AL72" i="14" s="1"/>
  <c r="V77" i="1"/>
  <c r="AL73" i="14" s="1"/>
  <c r="V78" i="1"/>
  <c r="AL74" i="14" s="1"/>
  <c r="V79" i="1"/>
  <c r="AL75" i="14" s="1"/>
  <c r="V80" i="1"/>
  <c r="AL76" i="14" s="1"/>
  <c r="V81" i="1"/>
  <c r="AL77" i="14" s="1"/>
  <c r="V82" i="1"/>
  <c r="AL78" i="14" s="1"/>
  <c r="V83" i="1"/>
  <c r="AL79" i="14" s="1"/>
  <c r="V84" i="1"/>
  <c r="AL80" i="14" s="1"/>
  <c r="V85" i="1"/>
  <c r="AL81" i="14" s="1"/>
  <c r="V86" i="1"/>
  <c r="AL82" i="14" s="1"/>
  <c r="V87" i="1"/>
  <c r="AL83" i="14" s="1"/>
  <c r="V88" i="1"/>
  <c r="AL84" i="14" s="1"/>
  <c r="V89" i="1"/>
  <c r="AL85" i="14" s="1"/>
  <c r="V90" i="1"/>
  <c r="AL86" i="14" s="1"/>
  <c r="V91" i="1"/>
  <c r="AL87" i="14" s="1"/>
  <c r="V92" i="1"/>
  <c r="V93" i="1"/>
  <c r="AL88" i="14" s="1"/>
  <c r="V94" i="1"/>
  <c r="AL89" i="14" s="1"/>
  <c r="V95" i="1"/>
  <c r="V96" i="1"/>
  <c r="V97" i="1"/>
  <c r="V98" i="1"/>
  <c r="AL90" i="14" s="1"/>
  <c r="V99" i="1"/>
  <c r="AL91" i="14" s="1"/>
  <c r="V100" i="1"/>
  <c r="V101" i="1"/>
  <c r="V102" i="1"/>
  <c r="AL92" i="14" s="1"/>
  <c r="V103" i="1"/>
  <c r="AL93" i="14" s="1"/>
  <c r="V104" i="1"/>
  <c r="AL94" i="14" s="1"/>
  <c r="V105" i="1"/>
  <c r="AL95" i="14" s="1"/>
  <c r="V106" i="1"/>
  <c r="AL96" i="14" s="1"/>
  <c r="V107" i="1"/>
  <c r="AL97" i="14" s="1"/>
  <c r="V108" i="1"/>
  <c r="AL98" i="14" s="1"/>
  <c r="V109" i="1"/>
  <c r="AL99" i="14" s="1"/>
  <c r="V110" i="1"/>
  <c r="AL100" i="14" s="1"/>
  <c r="V111" i="1"/>
  <c r="AL101" i="14" s="1"/>
  <c r="V112" i="1"/>
  <c r="AL102" i="14" s="1"/>
  <c r="V113" i="1"/>
  <c r="AL103" i="14" s="1"/>
  <c r="V114" i="1"/>
  <c r="AL104" i="14" s="1"/>
  <c r="V115" i="1"/>
  <c r="AL105" i="14" s="1"/>
  <c r="V116" i="1"/>
  <c r="AL106" i="14" s="1"/>
  <c r="V117" i="1"/>
  <c r="AL107" i="14" s="1"/>
  <c r="V118" i="1"/>
  <c r="AL108" i="14" s="1"/>
  <c r="V119" i="1"/>
  <c r="V120" i="1"/>
  <c r="AL109" i="14" s="1"/>
  <c r="V121" i="1"/>
  <c r="AL110" i="14" s="1"/>
  <c r="V122" i="1"/>
  <c r="AL111" i="14" s="1"/>
  <c r="V123" i="1"/>
  <c r="AL112" i="14" s="1"/>
  <c r="V124" i="1"/>
  <c r="AL113" i="14" s="1"/>
  <c r="V125" i="1"/>
  <c r="AL114" i="14" s="1"/>
  <c r="V126" i="1"/>
  <c r="AL115" i="14" s="1"/>
  <c r="V127" i="1"/>
  <c r="AL116" i="14" s="1"/>
  <c r="V128" i="1"/>
  <c r="AL117" i="14" s="1"/>
  <c r="V129" i="1"/>
  <c r="AL118" i="14" s="1"/>
  <c r="V130" i="1"/>
  <c r="AL119" i="14" s="1"/>
  <c r="V131" i="1"/>
  <c r="AL120" i="14" s="1"/>
  <c r="V132" i="1"/>
  <c r="AL121" i="14" s="1"/>
  <c r="V133" i="1"/>
  <c r="AL122" i="14" s="1"/>
  <c r="V134" i="1"/>
  <c r="AL123" i="14" s="1"/>
  <c r="V135" i="1"/>
  <c r="AL124" i="14" s="1"/>
  <c r="V136" i="1"/>
  <c r="AL125" i="14" s="1"/>
  <c r="V137" i="1"/>
  <c r="AL126" i="14" s="1"/>
  <c r="V138" i="1"/>
  <c r="AL127" i="14" s="1"/>
  <c r="V139" i="1"/>
  <c r="AL128" i="14" s="1"/>
  <c r="V140" i="1"/>
  <c r="AL129" i="14" s="1"/>
  <c r="V141" i="1"/>
  <c r="AL130" i="14" s="1"/>
  <c r="V142" i="1"/>
  <c r="AL131" i="14" s="1"/>
  <c r="V143" i="1"/>
  <c r="AL132" i="14" s="1"/>
  <c r="V144" i="1"/>
  <c r="AL133" i="14" s="1"/>
  <c r="V145" i="1"/>
  <c r="AL134" i="14" s="1"/>
  <c r="V146" i="1"/>
  <c r="AL135" i="14" s="1"/>
  <c r="V147" i="1"/>
  <c r="AL136" i="14" s="1"/>
  <c r="V148" i="1"/>
  <c r="AL137" i="14" s="1"/>
  <c r="V149" i="1"/>
  <c r="AL138" i="14" s="1"/>
  <c r="V150" i="1"/>
  <c r="AL139" i="14" s="1"/>
  <c r="V151" i="1"/>
  <c r="AL140" i="14" s="1"/>
  <c r="V152" i="1"/>
  <c r="AL141" i="14" s="1"/>
  <c r="V153" i="1"/>
  <c r="AL142" i="14" s="1"/>
  <c r="V154" i="1"/>
  <c r="V155" i="1"/>
  <c r="AL143" i="14" s="1"/>
  <c r="V156" i="1"/>
  <c r="AL144" i="14" s="1"/>
  <c r="V157" i="1"/>
  <c r="AL145" i="14" s="1"/>
  <c r="V158" i="1"/>
  <c r="AL146" i="14" s="1"/>
  <c r="V159" i="1"/>
  <c r="AL147" i="14" s="1"/>
  <c r="V160" i="1"/>
  <c r="AL148" i="14" s="1"/>
  <c r="V161" i="1"/>
  <c r="AL149" i="14" s="1"/>
  <c r="V162" i="1"/>
  <c r="AL150" i="14" s="1"/>
  <c r="V163" i="1"/>
  <c r="AL151" i="14" s="1"/>
  <c r="V164" i="1"/>
  <c r="AL152" i="14" s="1"/>
  <c r="V165" i="1"/>
  <c r="AL153" i="14" s="1"/>
  <c r="V166" i="1"/>
  <c r="AL154" i="14" s="1"/>
  <c r="V167" i="1"/>
  <c r="AL155" i="14" s="1"/>
  <c r="V168" i="1"/>
  <c r="AL156" i="14" s="1"/>
  <c r="V169" i="1"/>
  <c r="AL157" i="14" s="1"/>
  <c r="V170" i="1"/>
  <c r="AL158" i="14" s="1"/>
  <c r="V171" i="1"/>
  <c r="AL159" i="14" s="1"/>
  <c r="V172" i="1"/>
  <c r="AL160" i="14" s="1"/>
  <c r="V173" i="1"/>
  <c r="AL161" i="14" s="1"/>
  <c r="V174" i="1"/>
  <c r="AL162" i="14" s="1"/>
  <c r="V175" i="1"/>
  <c r="AL163" i="14" s="1"/>
  <c r="V176" i="1"/>
  <c r="AL164" i="14" s="1"/>
  <c r="V177" i="1"/>
  <c r="AL165" i="14" s="1"/>
  <c r="V178" i="1"/>
  <c r="V179" i="1"/>
  <c r="AL166" i="14" s="1"/>
  <c r="V180" i="1"/>
  <c r="V181" i="1"/>
  <c r="AL167" i="14" s="1"/>
  <c r="V182" i="1"/>
  <c r="AL168" i="14" s="1"/>
  <c r="V183" i="1"/>
  <c r="AL169" i="14" s="1"/>
  <c r="V184" i="1"/>
  <c r="AL170" i="14" s="1"/>
  <c r="V185" i="1"/>
  <c r="V186" i="1"/>
  <c r="AL171" i="14" s="1"/>
  <c r="V187" i="1"/>
  <c r="AL172" i="14" s="1"/>
  <c r="V188" i="1"/>
  <c r="AL173" i="14" s="1"/>
  <c r="V189" i="1"/>
  <c r="AL174" i="14" s="1"/>
  <c r="V190" i="1"/>
  <c r="AL175" i="14" s="1"/>
  <c r="V191" i="1"/>
  <c r="AL176" i="14" s="1"/>
  <c r="V192" i="1"/>
  <c r="AL177" i="14" s="1"/>
  <c r="V193" i="1"/>
  <c r="AL178" i="14" s="1"/>
  <c r="V194" i="1"/>
  <c r="AL179" i="14" s="1"/>
  <c r="V195" i="1"/>
  <c r="AL180" i="14" s="1"/>
  <c r="V196" i="1"/>
  <c r="AL181" i="14" s="1"/>
  <c r="V197" i="1"/>
  <c r="AL182" i="14" s="1"/>
  <c r="V198" i="1"/>
  <c r="AL183" i="14" s="1"/>
  <c r="V199" i="1"/>
  <c r="AL184" i="14" s="1"/>
  <c r="V200" i="1"/>
  <c r="AL185" i="14" s="1"/>
  <c r="V201" i="1"/>
  <c r="AL186" i="14" s="1"/>
  <c r="V202" i="1"/>
  <c r="AL187" i="14" s="1"/>
  <c r="V203" i="1"/>
  <c r="AL188" i="14" s="1"/>
  <c r="V204" i="1"/>
  <c r="AL189" i="14" s="1"/>
  <c r="V205" i="1"/>
  <c r="AL190" i="14" s="1"/>
  <c r="V206" i="1"/>
  <c r="V207" i="1"/>
  <c r="AL191" i="14" s="1"/>
  <c r="V208" i="1"/>
  <c r="AL192" i="14" s="1"/>
  <c r="V209" i="1"/>
  <c r="AL193" i="14" s="1"/>
  <c r="V210" i="1"/>
  <c r="AL194" i="14" s="1"/>
  <c r="V211" i="1"/>
  <c r="AL195" i="14" s="1"/>
  <c r="V212" i="1"/>
  <c r="AL196" i="14" s="1"/>
  <c r="V213" i="1"/>
  <c r="AL197" i="14" s="1"/>
  <c r="V214" i="1"/>
  <c r="AL198" i="14" s="1"/>
  <c r="V215" i="1"/>
  <c r="AL199" i="14" s="1"/>
  <c r="V216" i="1"/>
  <c r="AL200" i="14" s="1"/>
  <c r="V217" i="1"/>
  <c r="AL201" i="14" s="1"/>
  <c r="V218" i="1"/>
  <c r="V219" i="1"/>
  <c r="AL202" i="14" s="1"/>
  <c r="V220" i="1"/>
  <c r="AL203" i="14" s="1"/>
  <c r="V221" i="1"/>
  <c r="AL204" i="14" s="1"/>
  <c r="V222" i="1"/>
  <c r="AL205" i="14" s="1"/>
  <c r="V223" i="1"/>
  <c r="AL206" i="14" s="1"/>
  <c r="V224" i="1"/>
  <c r="AL207" i="14" s="1"/>
  <c r="V225" i="1"/>
  <c r="V226" i="1"/>
  <c r="AL208" i="14" s="1"/>
  <c r="V227" i="1"/>
  <c r="AL209" i="14" s="1"/>
  <c r="V228" i="1"/>
  <c r="AL210" i="14" s="1"/>
  <c r="V229" i="1"/>
  <c r="AL211" i="14" s="1"/>
  <c r="V230" i="1"/>
  <c r="AL212" i="14" s="1"/>
  <c r="V231" i="1"/>
  <c r="AL213" i="14" s="1"/>
  <c r="V232" i="1"/>
  <c r="AL214" i="14" s="1"/>
  <c r="V233" i="1"/>
  <c r="AL215" i="14" s="1"/>
  <c r="V234" i="1"/>
  <c r="AL216" i="14" s="1"/>
  <c r="V235" i="1"/>
  <c r="AL217" i="14" s="1"/>
  <c r="V236" i="1"/>
  <c r="AL218" i="14" s="1"/>
  <c r="V237" i="1"/>
  <c r="AL219" i="14" s="1"/>
  <c r="V238" i="1"/>
  <c r="AL220" i="14" s="1"/>
  <c r="V239" i="1"/>
  <c r="AL221" i="14" s="1"/>
  <c r="V240" i="1"/>
  <c r="AL222" i="14" s="1"/>
  <c r="V241" i="1"/>
  <c r="AL223" i="14" s="1"/>
  <c r="V242" i="1"/>
  <c r="AL224" i="14" s="1"/>
  <c r="V243" i="1"/>
  <c r="AL225" i="14" s="1"/>
  <c r="V244" i="1"/>
  <c r="AL226" i="14" s="1"/>
  <c r="V245" i="1"/>
  <c r="AL227" i="14" s="1"/>
  <c r="V246" i="1"/>
  <c r="AL228" i="14" s="1"/>
  <c r="V247" i="1"/>
  <c r="AL229" i="14" s="1"/>
  <c r="V248" i="1"/>
  <c r="AL230" i="14" s="1"/>
  <c r="V249" i="1"/>
  <c r="AL231" i="14" s="1"/>
  <c r="V250" i="1"/>
  <c r="AL232" i="14" s="1"/>
  <c r="V251" i="1"/>
  <c r="AL233" i="14" s="1"/>
  <c r="V252" i="1"/>
  <c r="AL234" i="14" s="1"/>
  <c r="V253" i="1"/>
  <c r="AL235" i="14" s="1"/>
  <c r="V254" i="1"/>
  <c r="AL236" i="14" s="1"/>
  <c r="V255" i="1"/>
  <c r="AL237" i="14" s="1"/>
  <c r="V256" i="1"/>
  <c r="AL238" i="14" s="1"/>
  <c r="V257" i="1"/>
  <c r="AL239" i="14" s="1"/>
  <c r="V258" i="1"/>
  <c r="AL240" i="14" s="1"/>
  <c r="V259" i="1"/>
  <c r="AL241" i="14" s="1"/>
  <c r="V260" i="1"/>
  <c r="AL242" i="14" s="1"/>
  <c r="V261" i="1"/>
  <c r="AL243" i="14" s="1"/>
  <c r="V262" i="1"/>
  <c r="AL244" i="14" s="1"/>
  <c r="V263" i="1"/>
  <c r="AL245" i="14" s="1"/>
  <c r="V264" i="1"/>
  <c r="AL246" i="14" s="1"/>
  <c r="V265" i="1"/>
  <c r="AL247" i="14" s="1"/>
  <c r="V266" i="1"/>
  <c r="V267" i="1"/>
  <c r="AL248" i="14" s="1"/>
  <c r="V268" i="1"/>
  <c r="V269" i="1"/>
  <c r="V270" i="1"/>
  <c r="AL249" i="14" s="1"/>
  <c r="V271" i="1"/>
  <c r="AL250" i="14" s="1"/>
  <c r="V272" i="1"/>
  <c r="AL251" i="14" s="1"/>
  <c r="V273" i="1"/>
  <c r="AL252" i="14" s="1"/>
  <c r="V274" i="1"/>
  <c r="AL253" i="14" s="1"/>
  <c r="V275" i="1"/>
  <c r="AL254" i="14" s="1"/>
  <c r="V276" i="1"/>
  <c r="AL255" i="14" s="1"/>
  <c r="V277" i="1"/>
  <c r="AL256" i="14" s="1"/>
  <c r="V278" i="1"/>
  <c r="V279" i="1"/>
  <c r="AL257" i="14" s="1"/>
  <c r="V280" i="1"/>
  <c r="AL258" i="14" s="1"/>
  <c r="V281" i="1"/>
  <c r="V282" i="1"/>
  <c r="AL259" i="14" s="1"/>
  <c r="V283" i="1"/>
  <c r="V284" i="1"/>
  <c r="AL260" i="14" s="1"/>
  <c r="V285" i="1"/>
  <c r="AL261" i="14" s="1"/>
  <c r="V286" i="1"/>
  <c r="AL262" i="14" s="1"/>
  <c r="V287" i="1"/>
  <c r="AL263" i="14" s="1"/>
  <c r="V288" i="1"/>
  <c r="AL264" i="14" s="1"/>
  <c r="V289" i="1"/>
  <c r="AL265" i="14" s="1"/>
  <c r="V290" i="1"/>
  <c r="AL266" i="14" s="1"/>
  <c r="V291" i="1"/>
  <c r="AL267" i="14" s="1"/>
  <c r="V292" i="1"/>
  <c r="AL268" i="14" s="1"/>
  <c r="V293" i="1"/>
  <c r="AL269" i="14" s="1"/>
  <c r="V294" i="1"/>
  <c r="AL270" i="14" s="1"/>
  <c r="V295" i="1"/>
  <c r="V296" i="1"/>
  <c r="AL271" i="14" s="1"/>
  <c r="V297" i="1"/>
  <c r="V298" i="1"/>
  <c r="AL272" i="14" s="1"/>
  <c r="V299" i="1"/>
  <c r="AL273" i="14" s="1"/>
  <c r="V300" i="1"/>
  <c r="AL274" i="14" s="1"/>
  <c r="V301" i="1"/>
  <c r="AL275" i="14" s="1"/>
  <c r="V302" i="1"/>
  <c r="AL276" i="14" s="1"/>
  <c r="V303" i="1"/>
  <c r="AL277" i="14" s="1"/>
  <c r="V304" i="1"/>
  <c r="AL278" i="14" s="1"/>
  <c r="V305" i="1"/>
  <c r="AL279" i="14" s="1"/>
  <c r="V306" i="1"/>
  <c r="AL280" i="14" s="1"/>
  <c r="V307" i="1"/>
  <c r="AL281" i="14" s="1"/>
  <c r="V308" i="1"/>
  <c r="AL282" i="14" s="1"/>
  <c r="V309" i="1"/>
  <c r="V310" i="1"/>
  <c r="AL283" i="14" s="1"/>
  <c r="V311" i="1"/>
  <c r="AL284" i="14" s="1"/>
  <c r="V312" i="1"/>
  <c r="AL285" i="14" s="1"/>
  <c r="V313" i="1"/>
  <c r="AL286" i="14" s="1"/>
  <c r="V314" i="1"/>
  <c r="AL287" i="14" s="1"/>
  <c r="V315" i="1"/>
  <c r="AL288" i="14" s="1"/>
  <c r="V316" i="1"/>
  <c r="V317" i="1"/>
  <c r="V318" i="1"/>
  <c r="AL289" i="14"/>
  <c r="V320" i="1"/>
  <c r="V321" i="1"/>
  <c r="V322" i="1"/>
  <c r="V323" i="1"/>
  <c r="AL290" i="14" s="1"/>
  <c r="V324" i="1"/>
  <c r="V325" i="1"/>
  <c r="AL291" i="14" s="1"/>
  <c r="V326" i="1"/>
  <c r="AL292" i="14" s="1"/>
  <c r="V327" i="1"/>
  <c r="AL293" i="14" s="1"/>
  <c r="V328" i="1"/>
  <c r="V329" i="1"/>
  <c r="AL294" i="14" s="1"/>
  <c r="V330" i="1"/>
  <c r="AL295" i="14" s="1"/>
  <c r="V331" i="1"/>
  <c r="V332" i="1"/>
  <c r="AL296" i="14" s="1"/>
  <c r="V333" i="1"/>
  <c r="AL297" i="14" s="1"/>
  <c r="V334" i="1"/>
  <c r="AL298" i="14" s="1"/>
  <c r="V335" i="1"/>
  <c r="AL299" i="14" s="1"/>
  <c r="V336" i="1"/>
  <c r="AL300" i="14" s="1"/>
  <c r="V337" i="1"/>
  <c r="AL301" i="14" s="1"/>
  <c r="V338" i="1"/>
  <c r="AL302" i="14" s="1"/>
  <c r="V339" i="1"/>
  <c r="AL303" i="14" s="1"/>
  <c r="V340" i="1"/>
  <c r="AL304" i="14" s="1"/>
  <c r="V341" i="1"/>
  <c r="AL305" i="14" s="1"/>
  <c r="V342" i="1"/>
  <c r="AL306" i="14" s="1"/>
  <c r="V343" i="1"/>
  <c r="AL307" i="14" s="1"/>
  <c r="V344" i="1"/>
  <c r="AL308" i="14" s="1"/>
  <c r="V345" i="1"/>
  <c r="AL309" i="14" s="1"/>
  <c r="V346" i="1"/>
  <c r="AL310" i="14" s="1"/>
  <c r="V347" i="1"/>
  <c r="AL311" i="14" s="1"/>
  <c r="V348" i="1"/>
  <c r="AL312" i="14" s="1"/>
  <c r="V349" i="1"/>
  <c r="AL313" i="14" s="1"/>
  <c r="V350" i="1"/>
  <c r="AL314" i="14" s="1"/>
  <c r="V351" i="1"/>
  <c r="AL315" i="14" s="1"/>
  <c r="V352" i="1"/>
  <c r="AL316" i="14" s="1"/>
  <c r="V353" i="1"/>
  <c r="AL317" i="14" s="1"/>
  <c r="V354" i="1"/>
  <c r="AL318" i="14" s="1"/>
  <c r="V355" i="1"/>
  <c r="AL319" i="14" s="1"/>
  <c r="V356" i="1"/>
  <c r="AL320" i="14" s="1"/>
  <c r="V357" i="1"/>
  <c r="AL321" i="14" s="1"/>
  <c r="V358" i="1"/>
  <c r="AL322" i="14" s="1"/>
  <c r="V359" i="1"/>
  <c r="AL323" i="14" s="1"/>
  <c r="V360" i="1"/>
  <c r="AL324" i="14" s="1"/>
  <c r="V361" i="1"/>
  <c r="AL325" i="14" s="1"/>
  <c r="V362" i="1"/>
  <c r="AL326" i="14" s="1"/>
  <c r="V363" i="1"/>
  <c r="AL327" i="14" s="1"/>
  <c r="V364" i="1"/>
  <c r="AL328" i="14" s="1"/>
  <c r="V365" i="1"/>
  <c r="AL329" i="14" s="1"/>
  <c r="V366" i="1"/>
  <c r="AL330" i="14" s="1"/>
  <c r="V367" i="1"/>
  <c r="AL331" i="14" s="1"/>
  <c r="V368" i="1"/>
  <c r="AL332" i="14" s="1"/>
  <c r="V369" i="1"/>
  <c r="AL333" i="14" s="1"/>
  <c r="V370" i="1"/>
  <c r="AL334" i="14" s="1"/>
  <c r="V371" i="1"/>
  <c r="AL335" i="14" s="1"/>
  <c r="V372" i="1"/>
  <c r="AL336" i="14" s="1"/>
  <c r="V373" i="1"/>
  <c r="V374" i="1"/>
  <c r="AL337" i="14" s="1"/>
  <c r="V375" i="1"/>
  <c r="AL338" i="14" s="1"/>
  <c r="V376" i="1"/>
  <c r="AL339" i="14" s="1"/>
  <c r="V377" i="1"/>
  <c r="AL340" i="14" s="1"/>
  <c r="V378" i="1"/>
  <c r="AL341" i="14" s="1"/>
  <c r="V379" i="1"/>
  <c r="AL342" i="14" s="1"/>
  <c r="V380" i="1"/>
  <c r="AL343" i="14" s="1"/>
  <c r="V381" i="1"/>
  <c r="AL344" i="14" s="1"/>
  <c r="V382" i="1"/>
  <c r="AL345" i="14" s="1"/>
  <c r="V383" i="1"/>
  <c r="AL346" i="14" s="1"/>
  <c r="V384" i="1"/>
  <c r="AL347" i="14" s="1"/>
  <c r="V385" i="1"/>
  <c r="AL348" i="14" s="1"/>
  <c r="V386" i="1"/>
  <c r="AL349" i="14" s="1"/>
  <c r="V387" i="1"/>
  <c r="AL350" i="14" s="1"/>
  <c r="V388" i="1"/>
  <c r="AL351" i="14" s="1"/>
  <c r="V389" i="1"/>
  <c r="AL352" i="14" s="1"/>
  <c r="V390" i="1"/>
  <c r="AL353" i="14" s="1"/>
  <c r="V391" i="1"/>
  <c r="AL354" i="14" s="1"/>
  <c r="V392" i="1"/>
  <c r="AL355" i="14" s="1"/>
  <c r="V393" i="1"/>
  <c r="AL356" i="14" s="1"/>
  <c r="V394" i="1"/>
  <c r="AL357" i="14" s="1"/>
  <c r="V395" i="1"/>
  <c r="AL358" i="14" s="1"/>
  <c r="V396" i="1"/>
  <c r="AL359" i="14" s="1"/>
  <c r="V397" i="1"/>
  <c r="AL360" i="14" s="1"/>
  <c r="V398" i="1"/>
  <c r="AL361" i="14" s="1"/>
  <c r="V399" i="1"/>
  <c r="AL362" i="14" s="1"/>
  <c r="V400" i="1"/>
  <c r="AL363" i="14" s="1"/>
  <c r="V401" i="1"/>
  <c r="AL364" i="14" s="1"/>
  <c r="V402" i="1"/>
  <c r="AL365" i="14" s="1"/>
  <c r="V403" i="1"/>
  <c r="AL366" i="14" s="1"/>
  <c r="V404" i="1"/>
  <c r="AL367" i="14" s="1"/>
  <c r="V405" i="1"/>
  <c r="AL368" i="14" s="1"/>
  <c r="V406" i="1"/>
  <c r="AL369" i="14" s="1"/>
  <c r="V407" i="1"/>
  <c r="AL370" i="14" s="1"/>
  <c r="V408" i="1"/>
  <c r="AL371" i="14" s="1"/>
  <c r="V409" i="1"/>
  <c r="AL372" i="14" s="1"/>
  <c r="V410" i="1"/>
  <c r="AL373" i="14" s="1"/>
  <c r="V411" i="1"/>
  <c r="AL374" i="14" s="1"/>
  <c r="V412" i="1"/>
  <c r="AL375" i="14" s="1"/>
  <c r="V413" i="1"/>
  <c r="V414" i="1"/>
  <c r="AL376" i="14" s="1"/>
  <c r="V415" i="1"/>
  <c r="AL377" i="14" s="1"/>
  <c r="V416" i="1"/>
  <c r="AL378" i="14" s="1"/>
  <c r="V417" i="1"/>
  <c r="AL379" i="14" s="1"/>
  <c r="V418" i="1"/>
  <c r="AL380" i="14" s="1"/>
  <c r="V419" i="1"/>
  <c r="AL381" i="14" s="1"/>
  <c r="V420" i="1"/>
  <c r="AL382" i="14" s="1"/>
  <c r="V421" i="1"/>
  <c r="AL383" i="14" s="1"/>
  <c r="V422" i="1"/>
  <c r="AL384" i="14" s="1"/>
  <c r="V423" i="1"/>
  <c r="AL385" i="14" s="1"/>
  <c r="V424" i="1"/>
  <c r="AL386" i="14" s="1"/>
  <c r="V425" i="1"/>
  <c r="AL387" i="14" s="1"/>
  <c r="V426" i="1"/>
  <c r="AL388" i="14" s="1"/>
  <c r="V427" i="1"/>
  <c r="AL389" i="14" s="1"/>
  <c r="V428" i="1"/>
  <c r="V429" i="1"/>
  <c r="V430" i="1"/>
  <c r="AL390" i="14" s="1"/>
  <c r="V431" i="1"/>
  <c r="AL391" i="14" s="1"/>
  <c r="V432" i="1"/>
  <c r="AL392" i="14" s="1"/>
  <c r="V433" i="1"/>
  <c r="AL393" i="14" s="1"/>
  <c r="V434" i="1"/>
  <c r="AL394" i="14" s="1"/>
  <c r="V435" i="1"/>
  <c r="AL395" i="14" s="1"/>
  <c r="V436" i="1"/>
  <c r="AL396" i="14" s="1"/>
  <c r="V437" i="1"/>
  <c r="AL397" i="14" s="1"/>
  <c r="V438" i="1"/>
  <c r="V439" i="1"/>
  <c r="AL398" i="14" s="1"/>
  <c r="V440" i="1"/>
  <c r="V441" i="1"/>
  <c r="V442" i="1"/>
  <c r="AL399" i="14" s="1"/>
  <c r="V443" i="1"/>
  <c r="AL400" i="14" s="1"/>
  <c r="V444" i="1"/>
  <c r="AL401" i="14" s="1"/>
  <c r="V445" i="1"/>
  <c r="V446" i="1"/>
  <c r="AL402" i="14" s="1"/>
  <c r="V447" i="1"/>
  <c r="AL403" i="14" s="1"/>
  <c r="V448" i="1"/>
  <c r="AL404" i="14" s="1"/>
  <c r="V449" i="1"/>
  <c r="AL405" i="14" s="1"/>
  <c r="V450" i="1"/>
  <c r="AL406" i="14" s="1"/>
  <c r="V451" i="1"/>
  <c r="AL407" i="14" s="1"/>
  <c r="V2" i="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2" i="1"/>
  <c r="AA3" i="3"/>
  <c r="AC3" i="3" s="1"/>
  <c r="AA4" i="3"/>
  <c r="AC4" i="3" s="1"/>
  <c r="AA5" i="3"/>
  <c r="AC5" i="3" s="1"/>
  <c r="AA6" i="3"/>
  <c r="AC6" i="3" s="1"/>
  <c r="AA7" i="3"/>
  <c r="AC7" i="3" s="1"/>
  <c r="AA8" i="3"/>
  <c r="AC8" i="3" s="1"/>
  <c r="AA9" i="3"/>
  <c r="AC9" i="3" s="1"/>
  <c r="AA10" i="3"/>
  <c r="AC10" i="3" s="1"/>
  <c r="AA11" i="3"/>
  <c r="AC11" i="3" s="1"/>
  <c r="AA12" i="3"/>
  <c r="AC12" i="3" s="1"/>
  <c r="AA13" i="3"/>
  <c r="AC13" i="3" s="1"/>
  <c r="AA14" i="3"/>
  <c r="AC14" i="3" s="1"/>
  <c r="AA15" i="3"/>
  <c r="AC15" i="3" s="1"/>
  <c r="AA16" i="3"/>
  <c r="AC16" i="3" s="1"/>
  <c r="AA17" i="3"/>
  <c r="AC17" i="3" s="1"/>
  <c r="AA18" i="3"/>
  <c r="AC18" i="3" s="1"/>
  <c r="AA19" i="3"/>
  <c r="AC19" i="3" s="1"/>
  <c r="AA20" i="3"/>
  <c r="AC20" i="3" s="1"/>
  <c r="AA21" i="3"/>
  <c r="AC21" i="3" s="1"/>
  <c r="AA22" i="3"/>
  <c r="AC22" i="3" s="1"/>
  <c r="AA23" i="3"/>
  <c r="AC23" i="3" s="1"/>
  <c r="AA24" i="3"/>
  <c r="AC24" i="3" s="1"/>
  <c r="AA25" i="3"/>
  <c r="AC25" i="3" s="1"/>
  <c r="AA26" i="3"/>
  <c r="AC26" i="3" s="1"/>
  <c r="AA27" i="3"/>
  <c r="AC27" i="3" s="1"/>
  <c r="AA28" i="3"/>
  <c r="AC28" i="3" s="1"/>
  <c r="AA29" i="3"/>
  <c r="AC29" i="3" s="1"/>
  <c r="AA30" i="3"/>
  <c r="AC30" i="3" s="1"/>
  <c r="AA31" i="3"/>
  <c r="AC31" i="3" s="1"/>
  <c r="AA32" i="3"/>
  <c r="AC32" i="3" s="1"/>
  <c r="AA33" i="3"/>
  <c r="AC33" i="3" s="1"/>
  <c r="AA34" i="3"/>
  <c r="AC34" i="3" s="1"/>
  <c r="AA35" i="3"/>
  <c r="AC35" i="3" s="1"/>
  <c r="AA36" i="3"/>
  <c r="AC36" i="3" s="1"/>
  <c r="AA37" i="3"/>
  <c r="AC37" i="3" s="1"/>
  <c r="AA38" i="3"/>
  <c r="AC38" i="3" s="1"/>
  <c r="AA39" i="3"/>
  <c r="AC39" i="3" s="1"/>
  <c r="AA40" i="3"/>
  <c r="AC40" i="3" s="1"/>
  <c r="AA41" i="3"/>
  <c r="AC41" i="3" s="1"/>
  <c r="AA42" i="3"/>
  <c r="AC42" i="3" s="1"/>
  <c r="AA43" i="3"/>
  <c r="AC43" i="3" s="1"/>
  <c r="AA44" i="3"/>
  <c r="AC44" i="3" s="1"/>
  <c r="AA45" i="3"/>
  <c r="AC45" i="3" s="1"/>
  <c r="AA46" i="3"/>
  <c r="AC46" i="3" s="1"/>
  <c r="AA47" i="3"/>
  <c r="AC47" i="3" s="1"/>
  <c r="AA48" i="3"/>
  <c r="AC48" i="3" s="1"/>
  <c r="AA49" i="3"/>
  <c r="AC49" i="3" s="1"/>
  <c r="AA50" i="3"/>
  <c r="AC50" i="3" s="1"/>
  <c r="AA51" i="3"/>
  <c r="AC51" i="3" s="1"/>
  <c r="AA52" i="3"/>
  <c r="AC52" i="3" s="1"/>
  <c r="AA53" i="3"/>
  <c r="AC53" i="3" s="1"/>
  <c r="AA54" i="3"/>
  <c r="AC54" i="3" s="1"/>
  <c r="AA55" i="3"/>
  <c r="AC55" i="3" s="1"/>
  <c r="AA56" i="3"/>
  <c r="AC56" i="3" s="1"/>
  <c r="AA57" i="3"/>
  <c r="AC57" i="3" s="1"/>
  <c r="AA58" i="3"/>
  <c r="AC58" i="3" s="1"/>
  <c r="AA59" i="3"/>
  <c r="AC59" i="3" s="1"/>
  <c r="AA60" i="3"/>
  <c r="AC60" i="3" s="1"/>
  <c r="AA61" i="3"/>
  <c r="AC61" i="3" s="1"/>
  <c r="AA62" i="3"/>
  <c r="AC62" i="3" s="1"/>
  <c r="AA63" i="3"/>
  <c r="AC63" i="3" s="1"/>
  <c r="AA64" i="3"/>
  <c r="AC64" i="3" s="1"/>
  <c r="AA65" i="3"/>
  <c r="AC65" i="3" s="1"/>
  <c r="AA66" i="3"/>
  <c r="AC66" i="3" s="1"/>
  <c r="AA67" i="3"/>
  <c r="AC67" i="3" s="1"/>
  <c r="AA68" i="3"/>
  <c r="AC68" i="3" s="1"/>
  <c r="AA69" i="3"/>
  <c r="AC69" i="3" s="1"/>
  <c r="AA70" i="3"/>
  <c r="AC70" i="3" s="1"/>
  <c r="AA71" i="3"/>
  <c r="AC71" i="3" s="1"/>
  <c r="AA72" i="3"/>
  <c r="AC72" i="3" s="1"/>
  <c r="AA73" i="3"/>
  <c r="AC73" i="3" s="1"/>
  <c r="AA74" i="3"/>
  <c r="AC74" i="3" s="1"/>
  <c r="AA75" i="3"/>
  <c r="AC75" i="3" s="1"/>
  <c r="AA76" i="3"/>
  <c r="AC76" i="3" s="1"/>
  <c r="AA77" i="3"/>
  <c r="AC77" i="3" s="1"/>
  <c r="AA78" i="3"/>
  <c r="AC78" i="3" s="1"/>
  <c r="AA79" i="3"/>
  <c r="AC79" i="3" s="1"/>
  <c r="AA80" i="3"/>
  <c r="AC80" i="3" s="1"/>
  <c r="AA81" i="3"/>
  <c r="AC81" i="3" s="1"/>
  <c r="AA82" i="3"/>
  <c r="AC82" i="3" s="1"/>
  <c r="AA83" i="3"/>
  <c r="AC83" i="3" s="1"/>
  <c r="AA84" i="3"/>
  <c r="AC84" i="3" s="1"/>
  <c r="AA85" i="3"/>
  <c r="AC85" i="3" s="1"/>
  <c r="AA86" i="3"/>
  <c r="AC86" i="3" s="1"/>
  <c r="AA87" i="3"/>
  <c r="AC87" i="3" s="1"/>
  <c r="AA88" i="3"/>
  <c r="AC88" i="3" s="1"/>
  <c r="AA89" i="3"/>
  <c r="AC89" i="3" s="1"/>
  <c r="AA90" i="3"/>
  <c r="AC90" i="3" s="1"/>
  <c r="AA91" i="3"/>
  <c r="AC91" i="3" s="1"/>
  <c r="AA92" i="3"/>
  <c r="AC92" i="3" s="1"/>
  <c r="AA93" i="3"/>
  <c r="AC93" i="3" s="1"/>
  <c r="AA94" i="3"/>
  <c r="AC94" i="3" s="1"/>
  <c r="AA95" i="3"/>
  <c r="AC95" i="3" s="1"/>
  <c r="AA96" i="3"/>
  <c r="AC96" i="3" s="1"/>
  <c r="AA97" i="3"/>
  <c r="AC97" i="3" s="1"/>
  <c r="AA98" i="3"/>
  <c r="AC98" i="3" s="1"/>
  <c r="AA99" i="3"/>
  <c r="AC99" i="3" s="1"/>
  <c r="AA100" i="3"/>
  <c r="AC100" i="3" s="1"/>
  <c r="AA101" i="3"/>
  <c r="AC101" i="3" s="1"/>
  <c r="AA102" i="3"/>
  <c r="AC102" i="3" s="1"/>
  <c r="AA103" i="3"/>
  <c r="AC103" i="3" s="1"/>
  <c r="AA104" i="3"/>
  <c r="AC104" i="3" s="1"/>
  <c r="AA105" i="3"/>
  <c r="AC105" i="3" s="1"/>
  <c r="AA106" i="3"/>
  <c r="AC106" i="3" s="1"/>
  <c r="AA107" i="3"/>
  <c r="AC107" i="3" s="1"/>
  <c r="AA108" i="3"/>
  <c r="AC108" i="3" s="1"/>
  <c r="AA109" i="3"/>
  <c r="AC109" i="3" s="1"/>
  <c r="AA110" i="3"/>
  <c r="AC110" i="3" s="1"/>
  <c r="AA111" i="3"/>
  <c r="AC111" i="3" s="1"/>
  <c r="AA112" i="3"/>
  <c r="AC112" i="3" s="1"/>
  <c r="AA113" i="3"/>
  <c r="AC113" i="3" s="1"/>
  <c r="AA114" i="3"/>
  <c r="AC114" i="3" s="1"/>
  <c r="AA115" i="3"/>
  <c r="AC115" i="3" s="1"/>
  <c r="AA116" i="3"/>
  <c r="AC116" i="3" s="1"/>
  <c r="AA117" i="3"/>
  <c r="AC117" i="3" s="1"/>
  <c r="AA118" i="3"/>
  <c r="AC118" i="3" s="1"/>
  <c r="AA119" i="3"/>
  <c r="AC119" i="3" s="1"/>
  <c r="AA120" i="3"/>
  <c r="AC120" i="3" s="1"/>
  <c r="AA121" i="3"/>
  <c r="AC121" i="3" s="1"/>
  <c r="AA122" i="3"/>
  <c r="AC122" i="3" s="1"/>
  <c r="AA123" i="3"/>
  <c r="AC123" i="3" s="1"/>
  <c r="AA124" i="3"/>
  <c r="AC124" i="3" s="1"/>
  <c r="AA125" i="3"/>
  <c r="AC125" i="3" s="1"/>
  <c r="AA126" i="3"/>
  <c r="AC126" i="3" s="1"/>
  <c r="AA127" i="3"/>
  <c r="AC127" i="3" s="1"/>
  <c r="AA128" i="3"/>
  <c r="AC128" i="3" s="1"/>
  <c r="AA129" i="3"/>
  <c r="AC129" i="3" s="1"/>
  <c r="AA130" i="3"/>
  <c r="AC130" i="3" s="1"/>
  <c r="AA131" i="3"/>
  <c r="AC131" i="3" s="1"/>
  <c r="AA132" i="3"/>
  <c r="AC132" i="3" s="1"/>
  <c r="AA133" i="3"/>
  <c r="AC133" i="3" s="1"/>
  <c r="AA134" i="3"/>
  <c r="AC134" i="3" s="1"/>
  <c r="AA135" i="3"/>
  <c r="AC135" i="3" s="1"/>
  <c r="AA136" i="3"/>
  <c r="AC136" i="3" s="1"/>
  <c r="AA137" i="3"/>
  <c r="AC137" i="3" s="1"/>
  <c r="AA138" i="3"/>
  <c r="AC138" i="3" s="1"/>
  <c r="AA139" i="3"/>
  <c r="AC139" i="3" s="1"/>
  <c r="AA140" i="3"/>
  <c r="AC140" i="3" s="1"/>
  <c r="AA141" i="3"/>
  <c r="AC141" i="3" s="1"/>
  <c r="AA142" i="3"/>
  <c r="AC142" i="3" s="1"/>
  <c r="AA143" i="3"/>
  <c r="AC143" i="3" s="1"/>
  <c r="AA144" i="3"/>
  <c r="AC144" i="3" s="1"/>
  <c r="AA145" i="3"/>
  <c r="AC145" i="3" s="1"/>
  <c r="AA146" i="3"/>
  <c r="AC146" i="3" s="1"/>
  <c r="AA147" i="3"/>
  <c r="AC147" i="3" s="1"/>
  <c r="AA148" i="3"/>
  <c r="AC148" i="3" s="1"/>
  <c r="AA149" i="3"/>
  <c r="AC149" i="3" s="1"/>
  <c r="AA150" i="3"/>
  <c r="AC150" i="3" s="1"/>
  <c r="AA151" i="3"/>
  <c r="AC151" i="3" s="1"/>
  <c r="AA152" i="3"/>
  <c r="AC152" i="3" s="1"/>
  <c r="AA153" i="3"/>
  <c r="AC153" i="3" s="1"/>
  <c r="AA154" i="3"/>
  <c r="AC154" i="3" s="1"/>
  <c r="AA155" i="3"/>
  <c r="AC155" i="3" s="1"/>
  <c r="AA156" i="3"/>
  <c r="AC156" i="3" s="1"/>
  <c r="AA157" i="3"/>
  <c r="AC157" i="3" s="1"/>
  <c r="AA158" i="3"/>
  <c r="AC158" i="3" s="1"/>
  <c r="AA159" i="3"/>
  <c r="AC159" i="3" s="1"/>
  <c r="AA160" i="3"/>
  <c r="AC160" i="3" s="1"/>
  <c r="AA161" i="3"/>
  <c r="AC161" i="3" s="1"/>
  <c r="AA162" i="3"/>
  <c r="AC162" i="3" s="1"/>
  <c r="AA163" i="3"/>
  <c r="AC163" i="3" s="1"/>
  <c r="AA164" i="3"/>
  <c r="AC164" i="3" s="1"/>
  <c r="AA165" i="3"/>
  <c r="AC165" i="3" s="1"/>
  <c r="AA166" i="3"/>
  <c r="AC166" i="3" s="1"/>
  <c r="AA167" i="3"/>
  <c r="AC167" i="3" s="1"/>
  <c r="AA168" i="3"/>
  <c r="AC168" i="3" s="1"/>
  <c r="AA169" i="3"/>
  <c r="AC169" i="3" s="1"/>
  <c r="AA170" i="3"/>
  <c r="AC170" i="3" s="1"/>
  <c r="AA171" i="3"/>
  <c r="AC171" i="3" s="1"/>
  <c r="AA172" i="3"/>
  <c r="AC172" i="3" s="1"/>
  <c r="AA173" i="3"/>
  <c r="AC173" i="3" s="1"/>
  <c r="AA174" i="3"/>
  <c r="AC174" i="3" s="1"/>
  <c r="AA175" i="3"/>
  <c r="AC175" i="3" s="1"/>
  <c r="AA176" i="3"/>
  <c r="AC176" i="3" s="1"/>
  <c r="AA177" i="3"/>
  <c r="AC177" i="3" s="1"/>
  <c r="AA178" i="3"/>
  <c r="AC178" i="3" s="1"/>
  <c r="AA179" i="3"/>
  <c r="AC179" i="3" s="1"/>
  <c r="AA180" i="3"/>
  <c r="AC180" i="3" s="1"/>
  <c r="AA181" i="3"/>
  <c r="AC181" i="3" s="1"/>
  <c r="AA182" i="3"/>
  <c r="AC182" i="3" s="1"/>
  <c r="AA183" i="3"/>
  <c r="AC183" i="3" s="1"/>
  <c r="AA184" i="3"/>
  <c r="AC184" i="3" s="1"/>
  <c r="AA185" i="3"/>
  <c r="AC185" i="3" s="1"/>
  <c r="AA186" i="3"/>
  <c r="AC186" i="3" s="1"/>
  <c r="AA187" i="3"/>
  <c r="AC187" i="3" s="1"/>
  <c r="AA188" i="3"/>
  <c r="AC188" i="3" s="1"/>
  <c r="AA189" i="3"/>
  <c r="AC189" i="3" s="1"/>
  <c r="AA190" i="3"/>
  <c r="AC190" i="3" s="1"/>
  <c r="AA191" i="3"/>
  <c r="AC191" i="3" s="1"/>
  <c r="AA192" i="3"/>
  <c r="AC192" i="3" s="1"/>
  <c r="AA193" i="3"/>
  <c r="AC193" i="3" s="1"/>
  <c r="AA194" i="3"/>
  <c r="AC194" i="3" s="1"/>
  <c r="AA195" i="3"/>
  <c r="AC195" i="3" s="1"/>
  <c r="AA196" i="3"/>
  <c r="AC196" i="3" s="1"/>
  <c r="AA197" i="3"/>
  <c r="AC197" i="3" s="1"/>
  <c r="AA198" i="3"/>
  <c r="AC198" i="3" s="1"/>
  <c r="AA199" i="3"/>
  <c r="AC199" i="3" s="1"/>
  <c r="AA200" i="3"/>
  <c r="AC200" i="3" s="1"/>
  <c r="AA201" i="3"/>
  <c r="AC201" i="3" s="1"/>
  <c r="AA202" i="3"/>
  <c r="AC202" i="3" s="1"/>
  <c r="AA203" i="3"/>
  <c r="AC203" i="3" s="1"/>
  <c r="AA204" i="3"/>
  <c r="AC204" i="3" s="1"/>
  <c r="AA205" i="3"/>
  <c r="AC205" i="3" s="1"/>
  <c r="AA206" i="3"/>
  <c r="AC206" i="3" s="1"/>
  <c r="AA207" i="3"/>
  <c r="AC207" i="3" s="1"/>
  <c r="AA208" i="3"/>
  <c r="AC208" i="3" s="1"/>
  <c r="AA209" i="3"/>
  <c r="AC209" i="3" s="1"/>
  <c r="AA210" i="3"/>
  <c r="AC210" i="3" s="1"/>
  <c r="AA211" i="3"/>
  <c r="AC211" i="3" s="1"/>
  <c r="AA212" i="3"/>
  <c r="AC212" i="3" s="1"/>
  <c r="AA213" i="3"/>
  <c r="AC213" i="3" s="1"/>
  <c r="AA214" i="3"/>
  <c r="AC214" i="3" s="1"/>
  <c r="AA215" i="3"/>
  <c r="AC215" i="3" s="1"/>
  <c r="AA216" i="3"/>
  <c r="AC216" i="3" s="1"/>
  <c r="AA217" i="3"/>
  <c r="AC217" i="3" s="1"/>
  <c r="AA218" i="3"/>
  <c r="AC218" i="3" s="1"/>
  <c r="AA219" i="3"/>
  <c r="AC219" i="3" s="1"/>
  <c r="AA220" i="3"/>
  <c r="AC220" i="3" s="1"/>
  <c r="AA221" i="3"/>
  <c r="AC221" i="3" s="1"/>
  <c r="AA222" i="3"/>
  <c r="AC222" i="3" s="1"/>
  <c r="AA223" i="3"/>
  <c r="AC223" i="3" s="1"/>
  <c r="AA224" i="3"/>
  <c r="AC224" i="3" s="1"/>
  <c r="AA225" i="3"/>
  <c r="AC225" i="3" s="1"/>
  <c r="AA226" i="3"/>
  <c r="AC226" i="3" s="1"/>
  <c r="AA227" i="3"/>
  <c r="AC227" i="3" s="1"/>
  <c r="AA228" i="3"/>
  <c r="AC228" i="3" s="1"/>
  <c r="AA229" i="3"/>
  <c r="AC229" i="3" s="1"/>
  <c r="AA230" i="3"/>
  <c r="AC230" i="3" s="1"/>
  <c r="AA231" i="3"/>
  <c r="AC231" i="3" s="1"/>
  <c r="AA232" i="3"/>
  <c r="AC232" i="3" s="1"/>
  <c r="AA233" i="3"/>
  <c r="AC233" i="3" s="1"/>
  <c r="AA234" i="3"/>
  <c r="AC234" i="3" s="1"/>
  <c r="AA235" i="3"/>
  <c r="AC235" i="3" s="1"/>
  <c r="AA236" i="3"/>
  <c r="AC236" i="3" s="1"/>
  <c r="AA237" i="3"/>
  <c r="AC237" i="3" s="1"/>
  <c r="AA238" i="3"/>
  <c r="AC238" i="3" s="1"/>
  <c r="AA239" i="3"/>
  <c r="AC239" i="3" s="1"/>
  <c r="AA240" i="3"/>
  <c r="AC240" i="3" s="1"/>
  <c r="AA241" i="3"/>
  <c r="AC241" i="3" s="1"/>
  <c r="AA242" i="3"/>
  <c r="AC242" i="3" s="1"/>
  <c r="AA243" i="3"/>
  <c r="AC243" i="3" s="1"/>
  <c r="AA244" i="3"/>
  <c r="AC244" i="3" s="1"/>
  <c r="AA245" i="3"/>
  <c r="AC245" i="3" s="1"/>
  <c r="AA246" i="3"/>
  <c r="AC246" i="3" s="1"/>
  <c r="AA247" i="3"/>
  <c r="AC247" i="3" s="1"/>
  <c r="AA248" i="3"/>
  <c r="AC248" i="3" s="1"/>
  <c r="AA249" i="3"/>
  <c r="AC249" i="3" s="1"/>
  <c r="AA250" i="3"/>
  <c r="AC250" i="3" s="1"/>
  <c r="AA251" i="3"/>
  <c r="AC251" i="3" s="1"/>
  <c r="AA252" i="3"/>
  <c r="AC252" i="3" s="1"/>
  <c r="AA253" i="3"/>
  <c r="AC253" i="3" s="1"/>
  <c r="AA254" i="3"/>
  <c r="AC254" i="3" s="1"/>
  <c r="AA255" i="3"/>
  <c r="AC255" i="3" s="1"/>
  <c r="AA256" i="3"/>
  <c r="AC256" i="3" s="1"/>
  <c r="AA257" i="3"/>
  <c r="AC257" i="3" s="1"/>
  <c r="AA258" i="3"/>
  <c r="AC258" i="3" s="1"/>
  <c r="AA259" i="3"/>
  <c r="AC259" i="3" s="1"/>
  <c r="AA260" i="3"/>
  <c r="AC260" i="3" s="1"/>
  <c r="AA261" i="3"/>
  <c r="AC261" i="3" s="1"/>
  <c r="AA262" i="3"/>
  <c r="AC262" i="3" s="1"/>
  <c r="AA263" i="3"/>
  <c r="AC263" i="3" s="1"/>
  <c r="AA264" i="3"/>
  <c r="AC264" i="3" s="1"/>
  <c r="AA265" i="3"/>
  <c r="AC265" i="3" s="1"/>
  <c r="AA266" i="3"/>
  <c r="AC266" i="3" s="1"/>
  <c r="AA267" i="3"/>
  <c r="AC267" i="3" s="1"/>
  <c r="AA268" i="3"/>
  <c r="AC268" i="3" s="1"/>
  <c r="AA269" i="3"/>
  <c r="AC269" i="3" s="1"/>
  <c r="AA270" i="3"/>
  <c r="AC270" i="3" s="1"/>
  <c r="AA271" i="3"/>
  <c r="AC271" i="3" s="1"/>
  <c r="AA272" i="3"/>
  <c r="AC272" i="3" s="1"/>
  <c r="AA273" i="3"/>
  <c r="AC273" i="3" s="1"/>
  <c r="AA274" i="3"/>
  <c r="AC274" i="3" s="1"/>
  <c r="AA275" i="3"/>
  <c r="AC275" i="3" s="1"/>
  <c r="AA276" i="3"/>
  <c r="AC276" i="3" s="1"/>
  <c r="AA277" i="3"/>
  <c r="AC277" i="3" s="1"/>
  <c r="AA278" i="3"/>
  <c r="AC278" i="3" s="1"/>
  <c r="AA279" i="3"/>
  <c r="AC279" i="3" s="1"/>
  <c r="AA280" i="3"/>
  <c r="AC280" i="3" s="1"/>
  <c r="AA281" i="3"/>
  <c r="AC281" i="3" s="1"/>
  <c r="AA282" i="3"/>
  <c r="AC282" i="3" s="1"/>
  <c r="AA283" i="3"/>
  <c r="AC283" i="3" s="1"/>
  <c r="AA284" i="3"/>
  <c r="AC284" i="3" s="1"/>
  <c r="AA285" i="3"/>
  <c r="AC285" i="3" s="1"/>
  <c r="AA286" i="3"/>
  <c r="AC286" i="3" s="1"/>
  <c r="AA287" i="3"/>
  <c r="AC287" i="3" s="1"/>
  <c r="AA288" i="3"/>
  <c r="AC288" i="3" s="1"/>
  <c r="AA289" i="3"/>
  <c r="AC289" i="3" s="1"/>
  <c r="AA290" i="3"/>
  <c r="AC290" i="3" s="1"/>
  <c r="AA291" i="3"/>
  <c r="AC291" i="3" s="1"/>
  <c r="AA292" i="3"/>
  <c r="AC292" i="3" s="1"/>
  <c r="AA293" i="3"/>
  <c r="AC293" i="3" s="1"/>
  <c r="AA294" i="3"/>
  <c r="AC294" i="3" s="1"/>
  <c r="AA295" i="3"/>
  <c r="AC295" i="3" s="1"/>
  <c r="AA296" i="3"/>
  <c r="AC296" i="3" s="1"/>
  <c r="AA297" i="3"/>
  <c r="AC297" i="3" s="1"/>
  <c r="AA298" i="3"/>
  <c r="AC298" i="3" s="1"/>
  <c r="AA299" i="3"/>
  <c r="AC299" i="3" s="1"/>
  <c r="AA300" i="3"/>
  <c r="AC300" i="3" s="1"/>
  <c r="AA301" i="3"/>
  <c r="AC301" i="3" s="1"/>
  <c r="AA302" i="3"/>
  <c r="AC302" i="3" s="1"/>
  <c r="AA303" i="3"/>
  <c r="AC303" i="3" s="1"/>
  <c r="AA304" i="3"/>
  <c r="AC304" i="3" s="1"/>
  <c r="AA305" i="3"/>
  <c r="AC305" i="3" s="1"/>
  <c r="AA306" i="3"/>
  <c r="AC306" i="3" s="1"/>
  <c r="AA307" i="3"/>
  <c r="AC307" i="3" s="1"/>
  <c r="AA308" i="3"/>
  <c r="AC308" i="3" s="1"/>
  <c r="AA309" i="3"/>
  <c r="AC309" i="3" s="1"/>
  <c r="AA310" i="3"/>
  <c r="AC310" i="3" s="1"/>
  <c r="AA311" i="3"/>
  <c r="AC311" i="3" s="1"/>
  <c r="AA312" i="3"/>
  <c r="AC312" i="3" s="1"/>
  <c r="AA313" i="3"/>
  <c r="AC313" i="3" s="1"/>
  <c r="AA314" i="3"/>
  <c r="AC314" i="3" s="1"/>
  <c r="AA315" i="3"/>
  <c r="AC315" i="3" s="1"/>
  <c r="AA316" i="3"/>
  <c r="AC316" i="3" s="1"/>
  <c r="AA317" i="3"/>
  <c r="AC317" i="3" s="1"/>
  <c r="AA318" i="3"/>
  <c r="AC318" i="3" s="1"/>
  <c r="AA319" i="3"/>
  <c r="AC319" i="3" s="1"/>
  <c r="AA320" i="3"/>
  <c r="AC320" i="3" s="1"/>
  <c r="AA321" i="3"/>
  <c r="AC321" i="3" s="1"/>
  <c r="AA322" i="3"/>
  <c r="AC322" i="3" s="1"/>
  <c r="AA323" i="3"/>
  <c r="AC323" i="3" s="1"/>
  <c r="AA324" i="3"/>
  <c r="AC324" i="3" s="1"/>
  <c r="AA325" i="3"/>
  <c r="AC325" i="3" s="1"/>
  <c r="AA326" i="3"/>
  <c r="AC326" i="3" s="1"/>
  <c r="AA327" i="3"/>
  <c r="AC327" i="3" s="1"/>
  <c r="AA328" i="3"/>
  <c r="AC328" i="3" s="1"/>
  <c r="AA329" i="3"/>
  <c r="AC329" i="3" s="1"/>
  <c r="AA330" i="3"/>
  <c r="AC330" i="3" s="1"/>
  <c r="AA331" i="3"/>
  <c r="AC331" i="3" s="1"/>
  <c r="AA332" i="3"/>
  <c r="AC332" i="3" s="1"/>
  <c r="AA333" i="3"/>
  <c r="AC333" i="3" s="1"/>
  <c r="AA334" i="3"/>
  <c r="AC334" i="3" s="1"/>
  <c r="AA335" i="3"/>
  <c r="AC335" i="3" s="1"/>
  <c r="AA336" i="3"/>
  <c r="AC336" i="3" s="1"/>
  <c r="AA337" i="3"/>
  <c r="AC337" i="3" s="1"/>
  <c r="AA338" i="3"/>
  <c r="AC338" i="3" s="1"/>
  <c r="AA339" i="3"/>
  <c r="AC339" i="3" s="1"/>
  <c r="AA340" i="3"/>
  <c r="AC340" i="3" s="1"/>
  <c r="AA341" i="3"/>
  <c r="AC341" i="3" s="1"/>
  <c r="AA342" i="3"/>
  <c r="AC342" i="3" s="1"/>
  <c r="AA343" i="3"/>
  <c r="AC343" i="3" s="1"/>
  <c r="AA344" i="3"/>
  <c r="AC344" i="3" s="1"/>
  <c r="AA345" i="3"/>
  <c r="AC345" i="3" s="1"/>
  <c r="AA346" i="3"/>
  <c r="AC346" i="3" s="1"/>
  <c r="AA347" i="3"/>
  <c r="AC347" i="3" s="1"/>
  <c r="AA348" i="3"/>
  <c r="AC348" i="3" s="1"/>
  <c r="AA349" i="3"/>
  <c r="AC349" i="3" s="1"/>
  <c r="AA350" i="3"/>
  <c r="AC350" i="3" s="1"/>
  <c r="AA351" i="3"/>
  <c r="AC351" i="3" s="1"/>
  <c r="AA352" i="3"/>
  <c r="AC352" i="3" s="1"/>
  <c r="AA353" i="3"/>
  <c r="AC353" i="3" s="1"/>
  <c r="AA354" i="3"/>
  <c r="AC354" i="3" s="1"/>
  <c r="AA355" i="3"/>
  <c r="AC355" i="3" s="1"/>
  <c r="AA356" i="3"/>
  <c r="AC356" i="3" s="1"/>
  <c r="AA357" i="3"/>
  <c r="AC357" i="3" s="1"/>
  <c r="AA358" i="3"/>
  <c r="AC358" i="3" s="1"/>
  <c r="AA359" i="3"/>
  <c r="AC359" i="3" s="1"/>
  <c r="AA360" i="3"/>
  <c r="AC360" i="3" s="1"/>
  <c r="AA361" i="3"/>
  <c r="AC361" i="3" s="1"/>
  <c r="AA362" i="3"/>
  <c r="AC362" i="3" s="1"/>
  <c r="AA363" i="3"/>
  <c r="AC363" i="3" s="1"/>
  <c r="AA364" i="3"/>
  <c r="AC364" i="3" s="1"/>
  <c r="AA365" i="3"/>
  <c r="AC365" i="3" s="1"/>
  <c r="AA366" i="3"/>
  <c r="AC366" i="3" s="1"/>
  <c r="AA367" i="3"/>
  <c r="AC367" i="3" s="1"/>
  <c r="AA368" i="3"/>
  <c r="AC368" i="3" s="1"/>
  <c r="AA369" i="3"/>
  <c r="AC369" i="3" s="1"/>
  <c r="AA370" i="3"/>
  <c r="AC370" i="3" s="1"/>
  <c r="AA371" i="3"/>
  <c r="AC371" i="3" s="1"/>
  <c r="AA372" i="3"/>
  <c r="AC372" i="3" s="1"/>
  <c r="AA373" i="3"/>
  <c r="AC373" i="3" s="1"/>
  <c r="AA374" i="3"/>
  <c r="AC374" i="3" s="1"/>
  <c r="AA375" i="3"/>
  <c r="AC375" i="3" s="1"/>
  <c r="AA376" i="3"/>
  <c r="AC376" i="3" s="1"/>
  <c r="AA377" i="3"/>
  <c r="AC377" i="3" s="1"/>
  <c r="AA378" i="3"/>
  <c r="AC378" i="3" s="1"/>
  <c r="AA379" i="3"/>
  <c r="AC379" i="3" s="1"/>
  <c r="AA380" i="3"/>
  <c r="AC380" i="3" s="1"/>
  <c r="AA381" i="3"/>
  <c r="AC381" i="3" s="1"/>
  <c r="AA382" i="3"/>
  <c r="AC382" i="3" s="1"/>
  <c r="AA383" i="3"/>
  <c r="AC383" i="3" s="1"/>
  <c r="AA384" i="3"/>
  <c r="AC384" i="3" s="1"/>
  <c r="AA385" i="3"/>
  <c r="AC385" i="3" s="1"/>
  <c r="AA386" i="3"/>
  <c r="AC386" i="3" s="1"/>
  <c r="AA387" i="3"/>
  <c r="AC387" i="3" s="1"/>
  <c r="AA388" i="3"/>
  <c r="AC388" i="3" s="1"/>
  <c r="AA389" i="3"/>
  <c r="AC389" i="3" s="1"/>
  <c r="AA390" i="3"/>
  <c r="AC390" i="3" s="1"/>
  <c r="AA391" i="3"/>
  <c r="AC391" i="3" s="1"/>
  <c r="AA392" i="3"/>
  <c r="AC392" i="3" s="1"/>
  <c r="AA393" i="3"/>
  <c r="AC393" i="3" s="1"/>
  <c r="AA394" i="3"/>
  <c r="AC394" i="3" s="1"/>
  <c r="AA395" i="3"/>
  <c r="AC395" i="3" s="1"/>
  <c r="AA396" i="3"/>
  <c r="AC396" i="3" s="1"/>
  <c r="AA397" i="3"/>
  <c r="AC397" i="3" s="1"/>
  <c r="AA398" i="3"/>
  <c r="AC398" i="3" s="1"/>
  <c r="AA399" i="3"/>
  <c r="AC399" i="3" s="1"/>
  <c r="AA400" i="3"/>
  <c r="AC400" i="3" s="1"/>
  <c r="AA401" i="3"/>
  <c r="AC401" i="3" s="1"/>
  <c r="AA402" i="3"/>
  <c r="AC402" i="3" s="1"/>
  <c r="AA403" i="3"/>
  <c r="AC403" i="3" s="1"/>
  <c r="AA404" i="3"/>
  <c r="AC404" i="3" s="1"/>
  <c r="AA405" i="3"/>
  <c r="AC405" i="3" s="1"/>
  <c r="AA406" i="3"/>
  <c r="AC406" i="3" s="1"/>
  <c r="AA407" i="3"/>
  <c r="AC407" i="3" s="1"/>
  <c r="AA408" i="3"/>
  <c r="AC408" i="3" s="1"/>
  <c r="AA409" i="3"/>
  <c r="AC409" i="3" s="1"/>
  <c r="AA410" i="3"/>
  <c r="AC410" i="3" s="1"/>
  <c r="AA411" i="3"/>
  <c r="AC411" i="3" s="1"/>
  <c r="AA412" i="3"/>
  <c r="AC412" i="3" s="1"/>
  <c r="AA413" i="3"/>
  <c r="AC413" i="3" s="1"/>
  <c r="AA414" i="3"/>
  <c r="AC414" i="3" s="1"/>
  <c r="AA415" i="3"/>
  <c r="AC415" i="3" s="1"/>
  <c r="AA416" i="3"/>
  <c r="AC416" i="3" s="1"/>
  <c r="AA417" i="3"/>
  <c r="AC417" i="3" s="1"/>
  <c r="AA418" i="3"/>
  <c r="AC418" i="3" s="1"/>
  <c r="AA419" i="3"/>
  <c r="AC419" i="3" s="1"/>
  <c r="AA420" i="3"/>
  <c r="AC420" i="3" s="1"/>
  <c r="AA421" i="3"/>
  <c r="AC421" i="3" s="1"/>
  <c r="AA422" i="3"/>
  <c r="AC422" i="3" s="1"/>
  <c r="AA423" i="3"/>
  <c r="AC423" i="3" s="1"/>
  <c r="AA424" i="3"/>
  <c r="AC424" i="3" s="1"/>
  <c r="AA425" i="3"/>
  <c r="AC425" i="3" s="1"/>
  <c r="AA426" i="3"/>
  <c r="AC426" i="3" s="1"/>
  <c r="AA427" i="3"/>
  <c r="AC427" i="3" s="1"/>
  <c r="AA428" i="3"/>
  <c r="AC428" i="3" s="1"/>
  <c r="AA429" i="3"/>
  <c r="AC429" i="3" s="1"/>
  <c r="AA430" i="3"/>
  <c r="AC430" i="3" s="1"/>
  <c r="AA431" i="3"/>
  <c r="AC431" i="3" s="1"/>
  <c r="AA432" i="3"/>
  <c r="AC432" i="3" s="1"/>
  <c r="AA433" i="3"/>
  <c r="AC433" i="3" s="1"/>
  <c r="AA434" i="3"/>
  <c r="AC434" i="3" s="1"/>
  <c r="AA435" i="3"/>
  <c r="AC435" i="3" s="1"/>
  <c r="AA436" i="3"/>
  <c r="AC436" i="3" s="1"/>
  <c r="AA437" i="3"/>
  <c r="AC437" i="3" s="1"/>
  <c r="AA438" i="3"/>
  <c r="AC438" i="3" s="1"/>
  <c r="AA439" i="3"/>
  <c r="AC439" i="3" s="1"/>
  <c r="AA440" i="3"/>
  <c r="AC440" i="3" s="1"/>
  <c r="AA441" i="3"/>
  <c r="AC441" i="3" s="1"/>
  <c r="AA442" i="3"/>
  <c r="AC442" i="3" s="1"/>
  <c r="AA443" i="3"/>
  <c r="AC443" i="3" s="1"/>
  <c r="AA444" i="3"/>
  <c r="AC444" i="3" s="1"/>
  <c r="AA445" i="3"/>
  <c r="AC445" i="3" s="1"/>
  <c r="AA446" i="3"/>
  <c r="AC446" i="3" s="1"/>
  <c r="AA447" i="3"/>
  <c r="AC447" i="3" s="1"/>
  <c r="AA448" i="3"/>
  <c r="AC448" i="3" s="1"/>
  <c r="AA449" i="3"/>
  <c r="AC449" i="3" s="1"/>
  <c r="AA450" i="3"/>
  <c r="AC450" i="3" s="1"/>
  <c r="AA451" i="3"/>
  <c r="AC451" i="3" s="1"/>
  <c r="AA2" i="3"/>
  <c r="AC2" i="3" s="1"/>
  <c r="Y3" i="3"/>
  <c r="Y4" i="3"/>
  <c r="Y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AB46" i="3" s="1"/>
  <c r="Y47" i="3"/>
  <c r="AB47" i="3" s="1"/>
  <c r="Y48" i="3"/>
  <c r="Y49" i="3"/>
  <c r="Y50" i="3"/>
  <c r="Y51" i="3"/>
  <c r="Y52" i="3"/>
  <c r="Y53" i="3"/>
  <c r="Y54" i="3"/>
  <c r="Y55" i="3"/>
  <c r="AB55" i="3" s="1"/>
  <c r="Y56" i="3"/>
  <c r="Y57" i="3"/>
  <c r="Y58" i="3"/>
  <c r="Y59" i="3"/>
  <c r="Y60" i="3"/>
  <c r="Y61" i="3"/>
  <c r="Y62" i="3"/>
  <c r="Y63" i="3"/>
  <c r="AB63" i="3" s="1"/>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AB92" i="3" s="1"/>
  <c r="Y93" i="3"/>
  <c r="Y94" i="3"/>
  <c r="Y95" i="3"/>
  <c r="AB95" i="3" s="1"/>
  <c r="Y96" i="3"/>
  <c r="AB96" i="3" s="1"/>
  <c r="Y97" i="3"/>
  <c r="AB97" i="3" s="1"/>
  <c r="Y98" i="3"/>
  <c r="Y99" i="3"/>
  <c r="Y100" i="3"/>
  <c r="AB100" i="3" s="1"/>
  <c r="Y101" i="3"/>
  <c r="AB101" i="3" s="1"/>
  <c r="Y102" i="3"/>
  <c r="Y103" i="3"/>
  <c r="Y104" i="3"/>
  <c r="Y105" i="3"/>
  <c r="Y106" i="3"/>
  <c r="Y107" i="3"/>
  <c r="Y108" i="3"/>
  <c r="Y109" i="3"/>
  <c r="Y110" i="3"/>
  <c r="Y111" i="3"/>
  <c r="Y112" i="3"/>
  <c r="Y113" i="3"/>
  <c r="Y114" i="3"/>
  <c r="Y115" i="3"/>
  <c r="Y116" i="3"/>
  <c r="Y117" i="3"/>
  <c r="Y118" i="3"/>
  <c r="Y119" i="3"/>
  <c r="AB119" i="3" s="1"/>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AB154" i="3" s="1"/>
  <c r="Y155" i="3"/>
  <c r="Y156" i="3"/>
  <c r="Y157" i="3"/>
  <c r="Y158" i="3"/>
  <c r="Y159" i="3"/>
  <c r="Y160" i="3"/>
  <c r="Y161" i="3"/>
  <c r="Y162" i="3"/>
  <c r="Y163" i="3"/>
  <c r="Y164" i="3"/>
  <c r="Y165" i="3"/>
  <c r="Y166" i="3"/>
  <c r="Y167" i="3"/>
  <c r="Y168" i="3"/>
  <c r="Y169" i="3"/>
  <c r="Y170" i="3"/>
  <c r="Y171" i="3"/>
  <c r="Y172" i="3"/>
  <c r="Y173" i="3"/>
  <c r="Y174" i="3"/>
  <c r="Y175" i="3"/>
  <c r="Y176" i="3"/>
  <c r="Y177" i="3"/>
  <c r="Y178" i="3"/>
  <c r="AB178" i="3" s="1"/>
  <c r="Y179" i="3"/>
  <c r="Y180" i="3"/>
  <c r="AB180" i="3" s="1"/>
  <c r="Y181" i="3"/>
  <c r="Y182" i="3"/>
  <c r="Y183" i="3"/>
  <c r="Y184" i="3"/>
  <c r="Y185" i="3"/>
  <c r="AB185" i="3" s="1"/>
  <c r="Y186" i="3"/>
  <c r="Y187" i="3"/>
  <c r="Y188" i="3"/>
  <c r="Y189" i="3"/>
  <c r="Y190" i="3"/>
  <c r="Y191" i="3"/>
  <c r="Y192" i="3"/>
  <c r="Y193" i="3"/>
  <c r="Y194" i="3"/>
  <c r="Y195" i="3"/>
  <c r="Y196" i="3"/>
  <c r="Y197" i="3"/>
  <c r="Y198" i="3"/>
  <c r="Y199" i="3"/>
  <c r="Y200" i="3"/>
  <c r="Y201" i="3"/>
  <c r="Y202" i="3"/>
  <c r="Y203" i="3"/>
  <c r="Y204" i="3"/>
  <c r="Y205" i="3"/>
  <c r="Y206" i="3"/>
  <c r="AB206" i="3" s="1"/>
  <c r="Y207" i="3"/>
  <c r="Y208" i="3"/>
  <c r="Y209" i="3"/>
  <c r="Y210" i="3"/>
  <c r="Y211" i="3"/>
  <c r="Y212" i="3"/>
  <c r="Y213" i="3"/>
  <c r="Y214" i="3"/>
  <c r="Y215" i="3"/>
  <c r="Y216" i="3"/>
  <c r="Y217" i="3"/>
  <c r="Y218" i="3"/>
  <c r="AB218" i="3" s="1"/>
  <c r="Y219" i="3"/>
  <c r="Y220" i="3"/>
  <c r="Y221" i="3"/>
  <c r="Y222" i="3"/>
  <c r="Y223" i="3"/>
  <c r="Y224" i="3"/>
  <c r="Y225" i="3"/>
  <c r="AB225" i="3" s="1"/>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AB266" i="3" s="1"/>
  <c r="Y267" i="3"/>
  <c r="Y268" i="3"/>
  <c r="AB268" i="3" s="1"/>
  <c r="Y269" i="3"/>
  <c r="AB269" i="3" s="1"/>
  <c r="Y270" i="3"/>
  <c r="Y271" i="3"/>
  <c r="Y272" i="3"/>
  <c r="Y273" i="3"/>
  <c r="Y274" i="3"/>
  <c r="Y275" i="3"/>
  <c r="Y276" i="3"/>
  <c r="Y277" i="3"/>
  <c r="Y278" i="3"/>
  <c r="AB278" i="3" s="1"/>
  <c r="Y279" i="3"/>
  <c r="Y280" i="3"/>
  <c r="Y281" i="3"/>
  <c r="AB281" i="3" s="1"/>
  <c r="Y282" i="3"/>
  <c r="Y283" i="3"/>
  <c r="AB283" i="3" s="1"/>
  <c r="Y284" i="3"/>
  <c r="Y285" i="3"/>
  <c r="Y286" i="3"/>
  <c r="Y287" i="3"/>
  <c r="Y288" i="3"/>
  <c r="Y289" i="3"/>
  <c r="Y290" i="3"/>
  <c r="Y291" i="3"/>
  <c r="Y292" i="3"/>
  <c r="Y293" i="3"/>
  <c r="Y294" i="3"/>
  <c r="Y295" i="3"/>
  <c r="AB295" i="3" s="1"/>
  <c r="Y296" i="3"/>
  <c r="Y297" i="3"/>
  <c r="AB297" i="3" s="1"/>
  <c r="Y298" i="3"/>
  <c r="Y299" i="3"/>
  <c r="Y300" i="3"/>
  <c r="Y301" i="3"/>
  <c r="Y302" i="3"/>
  <c r="Y303" i="3"/>
  <c r="Y304" i="3"/>
  <c r="Y305" i="3"/>
  <c r="Y306" i="3"/>
  <c r="Y307" i="3"/>
  <c r="Y308" i="3"/>
  <c r="Y309" i="3"/>
  <c r="AB309" i="3" s="1"/>
  <c r="Y310" i="3"/>
  <c r="Y311" i="3"/>
  <c r="Y312" i="3"/>
  <c r="Y313" i="3"/>
  <c r="Y314" i="3"/>
  <c r="Y315" i="3"/>
  <c r="Y316" i="3"/>
  <c r="AB316" i="3" s="1"/>
  <c r="Y317" i="3"/>
  <c r="AB317" i="3" s="1"/>
  <c r="Y318" i="3"/>
  <c r="AB318" i="3" s="1"/>
  <c r="Y319" i="3"/>
  <c r="Y320" i="3"/>
  <c r="AB320" i="3" s="1"/>
  <c r="Y321" i="3"/>
  <c r="AB321" i="3" s="1"/>
  <c r="Y322" i="3"/>
  <c r="AB322" i="3" s="1"/>
  <c r="Y323" i="3"/>
  <c r="Y324" i="3"/>
  <c r="AB324" i="3" s="1"/>
  <c r="Y325" i="3"/>
  <c r="Y326" i="3"/>
  <c r="Y327" i="3"/>
  <c r="Y328" i="3"/>
  <c r="AB328" i="3" s="1"/>
  <c r="Y329" i="3"/>
  <c r="Y330" i="3"/>
  <c r="Y331" i="3"/>
  <c r="AB331" i="3" s="1"/>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AB373" i="3" s="1"/>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AB413" i="3" s="1"/>
  <c r="Y414" i="3"/>
  <c r="Y415" i="3"/>
  <c r="Y416" i="3"/>
  <c r="Y417" i="3"/>
  <c r="Y418" i="3"/>
  <c r="Y419" i="3"/>
  <c r="Y420" i="3"/>
  <c r="Y421" i="3"/>
  <c r="Y422" i="3"/>
  <c r="Y423" i="3"/>
  <c r="Y424" i="3"/>
  <c r="Y425" i="3"/>
  <c r="Y426" i="3"/>
  <c r="Y427" i="3"/>
  <c r="Y428" i="3"/>
  <c r="AB428" i="3" s="1"/>
  <c r="Y429" i="3"/>
  <c r="AB429" i="3" s="1"/>
  <c r="Y430" i="3"/>
  <c r="Y431" i="3"/>
  <c r="Y432" i="3"/>
  <c r="Y433" i="3"/>
  <c r="Y434" i="3"/>
  <c r="Y435" i="3"/>
  <c r="Y436" i="3"/>
  <c r="Y437" i="3"/>
  <c r="Y438" i="3"/>
  <c r="AB438" i="3" s="1"/>
  <c r="Y439" i="3"/>
  <c r="Y440" i="3"/>
  <c r="AB440" i="3" s="1"/>
  <c r="Y441" i="3"/>
  <c r="AB441" i="3" s="1"/>
  <c r="Y442" i="3"/>
  <c r="Y443" i="3"/>
  <c r="Y444" i="3"/>
  <c r="Y445" i="3"/>
  <c r="AB445" i="3" s="1"/>
  <c r="Y446" i="3"/>
  <c r="Y447" i="3"/>
  <c r="Y448" i="3"/>
  <c r="Y449" i="3"/>
  <c r="Y450" i="3"/>
  <c r="Y451" i="3"/>
  <c r="Y2" i="3"/>
  <c r="AV3" i="11"/>
  <c r="AV4" i="11"/>
  <c r="AV5" i="11"/>
  <c r="AV6" i="11"/>
  <c r="AV7" i="11"/>
  <c r="AV8" i="11"/>
  <c r="AV9" i="11"/>
  <c r="AV10" i="11"/>
  <c r="AV11" i="11"/>
  <c r="AV12" i="11"/>
  <c r="AV13" i="11"/>
  <c r="AV14" i="11"/>
  <c r="AV15" i="11"/>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203" i="11"/>
  <c r="AV204" i="11"/>
  <c r="AV205" i="11"/>
  <c r="AV206" i="11"/>
  <c r="AV207" i="11"/>
  <c r="AV208" i="11"/>
  <c r="AV209" i="11"/>
  <c r="AV210" i="11"/>
  <c r="AV211" i="11"/>
  <c r="AV212" i="11"/>
  <c r="AV213" i="11"/>
  <c r="AV214" i="11"/>
  <c r="AV215" i="11"/>
  <c r="AV216" i="11"/>
  <c r="AV217" i="11"/>
  <c r="AV218" i="11"/>
  <c r="AV219" i="11"/>
  <c r="AV220" i="11"/>
  <c r="AV221" i="11"/>
  <c r="AV222" i="11"/>
  <c r="AV223" i="11"/>
  <c r="AV224" i="11"/>
  <c r="AV225" i="11"/>
  <c r="AV226" i="11"/>
  <c r="AV227" i="11"/>
  <c r="AV228" i="11"/>
  <c r="AV229" i="11"/>
  <c r="AV230" i="11"/>
  <c r="AV231" i="11"/>
  <c r="AV232" i="11"/>
  <c r="AV233" i="11"/>
  <c r="AV234" i="11"/>
  <c r="AV235" i="11"/>
  <c r="AV236" i="11"/>
  <c r="AV237" i="11"/>
  <c r="AV238" i="11"/>
  <c r="AV239" i="11"/>
  <c r="AV240" i="11"/>
  <c r="AV241" i="11"/>
  <c r="AV242" i="11"/>
  <c r="AV243" i="11"/>
  <c r="AV244" i="11"/>
  <c r="AV245" i="11"/>
  <c r="AV246" i="11"/>
  <c r="AV247" i="11"/>
  <c r="AV248" i="11"/>
  <c r="AV249" i="11"/>
  <c r="AV250" i="11"/>
  <c r="AV251" i="11"/>
  <c r="AV252" i="11"/>
  <c r="AV253" i="11"/>
  <c r="AV254" i="11"/>
  <c r="AV255" i="11"/>
  <c r="AV256" i="11"/>
  <c r="AV257" i="11"/>
  <c r="AV258" i="11"/>
  <c r="AV259" i="11"/>
  <c r="AV260" i="11"/>
  <c r="AV261" i="11"/>
  <c r="AV262" i="11"/>
  <c r="AV263" i="11"/>
  <c r="AV264" i="11"/>
  <c r="AV265" i="11"/>
  <c r="AV266" i="11"/>
  <c r="AV267" i="11"/>
  <c r="AV268" i="11"/>
  <c r="AV269" i="11"/>
  <c r="AV270" i="11"/>
  <c r="AV271" i="11"/>
  <c r="AV272" i="11"/>
  <c r="AV273" i="11"/>
  <c r="AV274" i="11"/>
  <c r="AV275" i="11"/>
  <c r="AV276" i="11"/>
  <c r="AV277" i="11"/>
  <c r="AV278" i="11"/>
  <c r="AV279" i="11"/>
  <c r="AV280" i="11"/>
  <c r="AV281" i="11"/>
  <c r="AV282" i="11"/>
  <c r="AV283" i="11"/>
  <c r="AV284" i="11"/>
  <c r="AV285" i="11"/>
  <c r="AV286" i="11"/>
  <c r="AV287" i="11"/>
  <c r="AV288" i="11"/>
  <c r="AV289" i="11"/>
  <c r="AV290" i="11"/>
  <c r="AV291" i="11"/>
  <c r="AV292" i="11"/>
  <c r="AV293" i="11"/>
  <c r="AV294" i="11"/>
  <c r="AV295" i="11"/>
  <c r="AV296" i="11"/>
  <c r="AV297" i="11"/>
  <c r="AV298" i="11"/>
  <c r="AV299" i="11"/>
  <c r="AV300" i="11"/>
  <c r="AV301" i="11"/>
  <c r="AV302" i="11"/>
  <c r="AV303" i="11"/>
  <c r="AV304" i="11"/>
  <c r="AV305" i="11"/>
  <c r="AV306" i="11"/>
  <c r="AV307" i="11"/>
  <c r="AV308" i="11"/>
  <c r="AV309" i="11"/>
  <c r="AV310" i="11"/>
  <c r="AV311" i="11"/>
  <c r="AV312" i="11"/>
  <c r="AV313" i="11"/>
  <c r="AV314" i="11"/>
  <c r="AV315" i="11"/>
  <c r="AV316" i="11"/>
  <c r="AV317" i="11"/>
  <c r="AV318" i="11"/>
  <c r="AV319" i="11"/>
  <c r="AV320" i="11"/>
  <c r="AV321" i="11"/>
  <c r="AV322" i="11"/>
  <c r="AV323" i="11"/>
  <c r="AV324" i="11"/>
  <c r="AV325" i="11"/>
  <c r="AV326" i="11"/>
  <c r="AV327" i="11"/>
  <c r="AV328" i="11"/>
  <c r="AV329" i="11"/>
  <c r="AV330" i="11"/>
  <c r="AV331" i="11"/>
  <c r="AV332" i="11"/>
  <c r="AV333" i="11"/>
  <c r="AV334" i="11"/>
  <c r="AV335" i="11"/>
  <c r="AV336" i="11"/>
  <c r="AV337" i="11"/>
  <c r="AV338" i="11"/>
  <c r="AV339" i="11"/>
  <c r="AV340" i="11"/>
  <c r="AV341" i="11"/>
  <c r="AV342" i="11"/>
  <c r="AV343" i="11"/>
  <c r="AV344" i="11"/>
  <c r="AV345" i="11"/>
  <c r="AV346" i="11"/>
  <c r="AV347" i="11"/>
  <c r="AV348" i="11"/>
  <c r="AV349" i="11"/>
  <c r="AV350" i="11"/>
  <c r="AV351" i="11"/>
  <c r="AV352" i="11"/>
  <c r="AV353" i="11"/>
  <c r="AV354" i="11"/>
  <c r="AV355" i="11"/>
  <c r="AV356" i="11"/>
  <c r="AV357" i="11"/>
  <c r="AV358" i="11"/>
  <c r="AV359" i="11"/>
  <c r="AV360" i="11"/>
  <c r="AV361" i="11"/>
  <c r="AV362" i="11"/>
  <c r="AV363" i="11"/>
  <c r="AV364" i="11"/>
  <c r="AV365" i="11"/>
  <c r="AV366" i="11"/>
  <c r="AV367" i="11"/>
  <c r="AV368" i="11"/>
  <c r="AV369" i="11"/>
  <c r="AV370" i="11"/>
  <c r="AV371" i="11"/>
  <c r="AV372" i="11"/>
  <c r="AV373" i="11"/>
  <c r="AV374" i="11"/>
  <c r="AV375" i="11"/>
  <c r="AV376" i="11"/>
  <c r="AV377" i="11"/>
  <c r="AV378" i="11"/>
  <c r="AV379" i="11"/>
  <c r="AV380" i="11"/>
  <c r="AV381" i="11"/>
  <c r="AV382" i="11"/>
  <c r="AV383" i="11"/>
  <c r="AV384" i="11"/>
  <c r="AV385" i="11"/>
  <c r="AV386" i="11"/>
  <c r="AV387" i="11"/>
  <c r="AV388"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V415" i="11"/>
  <c r="AV416" i="11"/>
  <c r="AV417" i="11"/>
  <c r="AV418" i="11"/>
  <c r="AV419" i="11"/>
  <c r="AV420" i="11"/>
  <c r="AV421" i="11"/>
  <c r="AV422" i="11"/>
  <c r="AV423" i="11"/>
  <c r="AV424" i="11"/>
  <c r="AV425" i="11"/>
  <c r="AV426" i="11"/>
  <c r="AV427" i="11"/>
  <c r="AV428" i="11"/>
  <c r="AV429" i="11"/>
  <c r="AV430" i="11"/>
  <c r="AV431" i="11"/>
  <c r="AV432" i="11"/>
  <c r="AV433" i="11"/>
  <c r="AV434" i="11"/>
  <c r="AV435" i="11"/>
  <c r="AV436" i="11"/>
  <c r="AV437" i="11"/>
  <c r="AV438" i="11"/>
  <c r="AV439" i="11"/>
  <c r="AV440" i="11"/>
  <c r="AV441" i="11"/>
  <c r="AV442" i="11"/>
  <c r="AV443" i="11"/>
  <c r="AV444" i="11"/>
  <c r="AV445" i="11"/>
  <c r="AV446" i="11"/>
  <c r="AV447" i="11"/>
  <c r="AV448" i="11"/>
  <c r="AV449" i="11"/>
  <c r="AV450" i="11"/>
  <c r="AV2" i="11"/>
  <c r="AT2" i="5"/>
  <c r="AP331" i="11" s="1"/>
  <c r="AM3" i="11"/>
  <c r="AN3" i="11" s="1"/>
  <c r="AK24" i="12" s="1"/>
  <c r="AO24" i="12" s="1"/>
  <c r="AM4" i="11"/>
  <c r="AN4" i="11" s="1"/>
  <c r="AM5" i="11"/>
  <c r="AN5" i="11" s="1"/>
  <c r="AM6" i="11"/>
  <c r="AN6" i="11" s="1"/>
  <c r="AM7" i="11"/>
  <c r="AN7" i="11" s="1"/>
  <c r="AM8" i="11"/>
  <c r="AN8" i="11" s="1"/>
  <c r="AK30" i="12" s="1"/>
  <c r="AO30" i="12" s="1"/>
  <c r="AM9" i="11"/>
  <c r="AN9" i="11" s="1"/>
  <c r="AM10" i="11"/>
  <c r="AN10" i="11" s="1"/>
  <c r="AM11" i="11"/>
  <c r="AN11" i="11" s="1"/>
  <c r="AM12" i="11"/>
  <c r="AN12" i="11" s="1"/>
  <c r="AM13" i="11"/>
  <c r="AN13" i="11" s="1"/>
  <c r="AK37" i="12" s="1"/>
  <c r="AO37" i="12" s="1"/>
  <c r="AM14" i="11"/>
  <c r="AN14" i="11" s="1"/>
  <c r="AM15" i="11"/>
  <c r="AN15" i="11" s="1"/>
  <c r="AM16" i="11"/>
  <c r="AN16" i="11" s="1"/>
  <c r="AM17" i="11"/>
  <c r="AN17" i="11" s="1"/>
  <c r="AK42" i="12" s="1"/>
  <c r="AO42" i="12" s="1"/>
  <c r="AM18" i="11"/>
  <c r="AN18" i="11" s="1"/>
  <c r="AM19" i="11"/>
  <c r="AN19" i="11" s="1"/>
  <c r="AK44" i="12" s="1"/>
  <c r="AO44" i="12" s="1"/>
  <c r="AM20" i="11"/>
  <c r="AN20" i="11" s="1"/>
  <c r="AK45" i="12" s="1"/>
  <c r="AO45" i="12" s="1"/>
  <c r="AM21" i="11"/>
  <c r="AN21" i="11" s="1"/>
  <c r="AT21" i="11" s="1"/>
  <c r="AM22" i="11"/>
  <c r="AN22" i="11" s="1"/>
  <c r="AT22" i="11" s="1"/>
  <c r="AM23" i="11"/>
  <c r="AN23" i="11" s="1"/>
  <c r="AM24" i="11"/>
  <c r="AN24" i="11" s="1"/>
  <c r="AK49" i="12" s="1"/>
  <c r="AO49" i="12" s="1"/>
  <c r="AM25" i="11"/>
  <c r="AN25" i="11" s="1"/>
  <c r="AM26" i="11"/>
  <c r="AN26" i="11" s="1"/>
  <c r="AM27" i="11"/>
  <c r="AN27" i="11" s="1"/>
  <c r="AM28" i="11"/>
  <c r="AN28" i="11" s="1"/>
  <c r="AK56" i="12" s="1"/>
  <c r="AO56" i="12" s="1"/>
  <c r="AM29" i="11"/>
  <c r="AN29" i="11" s="1"/>
  <c r="AK53" i="12" s="1"/>
  <c r="AO53" i="12" s="1"/>
  <c r="AM30" i="11"/>
  <c r="AN30" i="11" s="1"/>
  <c r="AK59" i="12" s="1"/>
  <c r="AO59" i="12" s="1"/>
  <c r="AM31" i="11"/>
  <c r="AN31" i="11" s="1"/>
  <c r="AT31" i="11" s="1"/>
  <c r="AM32" i="11"/>
  <c r="AN32" i="11" s="1"/>
  <c r="AK55" i="12" s="1"/>
  <c r="AO55" i="12" s="1"/>
  <c r="AM33" i="11"/>
  <c r="AN33" i="11" s="1"/>
  <c r="AM34" i="11"/>
  <c r="AN34" i="11" s="1"/>
  <c r="AM35" i="11"/>
  <c r="AN35" i="11" s="1"/>
  <c r="AT35" i="11" s="1"/>
  <c r="AM36" i="11"/>
  <c r="AN36" i="11" s="1"/>
  <c r="AK61" i="12" s="1"/>
  <c r="AO61" i="12" s="1"/>
  <c r="AM37" i="11"/>
  <c r="AN37" i="11" s="1"/>
  <c r="AM38" i="11"/>
  <c r="AN38" i="11" s="1"/>
  <c r="AM39" i="11"/>
  <c r="AN39" i="11" s="1"/>
  <c r="AM40" i="11"/>
  <c r="AN40" i="11" s="1"/>
  <c r="AK65" i="12" s="1"/>
  <c r="AO65" i="12" s="1"/>
  <c r="AM41" i="11"/>
  <c r="AN41" i="11" s="1"/>
  <c r="AM42" i="11"/>
  <c r="AN42" i="11" s="1"/>
  <c r="AM43" i="11"/>
  <c r="AN43" i="11" s="1"/>
  <c r="AM44" i="11"/>
  <c r="AN44" i="11" s="1"/>
  <c r="AM45" i="11"/>
  <c r="AN45" i="11" s="1"/>
  <c r="AM46" i="11"/>
  <c r="AN46" i="11" s="1"/>
  <c r="AM47" i="11"/>
  <c r="AN47" i="11" s="1"/>
  <c r="AM48" i="11"/>
  <c r="AN48" i="11" s="1"/>
  <c r="AK66" i="12" s="1"/>
  <c r="AO66" i="12" s="1"/>
  <c r="AM49" i="11"/>
  <c r="AN49" i="11" s="1"/>
  <c r="AM50" i="11"/>
  <c r="AN50" i="11" s="1"/>
  <c r="AM51" i="11"/>
  <c r="AN51" i="11" s="1"/>
  <c r="AK69" i="12" s="1"/>
  <c r="AO69" i="12" s="1"/>
  <c r="AM52" i="11"/>
  <c r="AN52" i="11" s="1"/>
  <c r="AK70" i="12" s="1"/>
  <c r="AO70" i="12" s="1"/>
  <c r="AM53" i="11"/>
  <c r="AN53" i="11" s="1"/>
  <c r="AM54" i="11"/>
  <c r="AN54" i="11" s="1"/>
  <c r="AM55" i="11"/>
  <c r="AN55" i="11" s="1"/>
  <c r="AM56" i="11"/>
  <c r="AN56" i="11" s="1"/>
  <c r="AM57" i="11"/>
  <c r="AN57" i="11" s="1"/>
  <c r="AK76" i="12" s="1"/>
  <c r="AO76" i="12" s="1"/>
  <c r="AM58" i="11"/>
  <c r="AN58" i="11" s="1"/>
  <c r="AM59" i="11"/>
  <c r="AN59" i="11" s="1"/>
  <c r="AM60" i="11"/>
  <c r="AN60" i="11" s="1"/>
  <c r="AK79" i="12" s="1"/>
  <c r="AO79" i="12" s="1"/>
  <c r="AM61" i="11"/>
  <c r="AN61" i="11" s="1"/>
  <c r="AK291" i="12" s="1"/>
  <c r="AO291" i="12" s="1"/>
  <c r="AM62" i="11"/>
  <c r="AN62" i="11" s="1"/>
  <c r="AK290" i="12" s="1"/>
  <c r="AO290" i="12" s="1"/>
  <c r="AM63" i="11"/>
  <c r="AN63" i="11" s="1"/>
  <c r="AM64" i="11"/>
  <c r="AN64" i="11" s="1"/>
  <c r="AM65" i="11"/>
  <c r="AN65" i="11" s="1"/>
  <c r="AM66" i="11"/>
  <c r="AN66" i="11" s="1"/>
  <c r="AM67" i="11"/>
  <c r="AN67" i="11" s="1"/>
  <c r="AM68" i="11"/>
  <c r="AN68" i="11" s="1"/>
  <c r="AM69" i="11"/>
  <c r="AN69" i="11" s="1"/>
  <c r="AK86" i="12" s="1"/>
  <c r="AO86" i="12" s="1"/>
  <c r="AM70" i="11"/>
  <c r="AN70" i="11" s="1"/>
  <c r="AK87" i="12" s="1"/>
  <c r="AO87" i="12" s="1"/>
  <c r="AM71" i="11"/>
  <c r="AN71" i="11" s="1"/>
  <c r="AK88" i="12" s="1"/>
  <c r="AO88" i="12" s="1"/>
  <c r="AM72" i="11"/>
  <c r="AN72" i="11" s="1"/>
  <c r="AK89" i="12" s="1"/>
  <c r="AO89" i="12" s="1"/>
  <c r="AM73" i="11"/>
  <c r="AN73" i="11" s="1"/>
  <c r="AM74" i="11"/>
  <c r="AN74" i="11" s="1"/>
  <c r="AM75" i="11"/>
  <c r="AN75" i="11" s="1"/>
  <c r="AT75" i="11" s="1"/>
  <c r="AM76" i="11"/>
  <c r="AN76" i="11" s="1"/>
  <c r="AK96" i="12" s="1"/>
  <c r="AO96" i="12" s="1"/>
  <c r="AM77" i="11"/>
  <c r="AN77" i="11" s="1"/>
  <c r="AM78" i="11"/>
  <c r="AN78" i="11" s="1"/>
  <c r="AK100" i="12" s="1"/>
  <c r="AO100" i="12" s="1"/>
  <c r="AM79" i="11"/>
  <c r="AN79" i="11" s="1"/>
  <c r="AM80" i="11"/>
  <c r="AN80" i="11" s="1"/>
  <c r="AM81" i="11"/>
  <c r="AN81" i="11" s="1"/>
  <c r="AK103" i="12" s="1"/>
  <c r="AO103" i="12" s="1"/>
  <c r="AM82" i="11"/>
  <c r="AN82" i="11" s="1"/>
  <c r="AM83" i="11"/>
  <c r="AN83" i="11" s="1"/>
  <c r="AK105" i="12" s="1"/>
  <c r="AO105" i="12" s="1"/>
  <c r="AM84" i="11"/>
  <c r="AN84" i="11" s="1"/>
  <c r="AK106" i="12" s="1"/>
  <c r="AO106" i="12" s="1"/>
  <c r="AM85" i="11"/>
  <c r="AN85" i="11" s="1"/>
  <c r="AK107" i="12" s="1"/>
  <c r="AO107" i="12" s="1"/>
  <c r="AM86" i="11"/>
  <c r="AN86" i="11" s="1"/>
  <c r="AK108" i="12" s="1"/>
  <c r="AO108" i="12" s="1"/>
  <c r="AM87" i="11"/>
  <c r="AN87" i="11" s="1"/>
  <c r="AM88" i="11"/>
  <c r="AN88" i="11" s="1"/>
  <c r="AT88" i="11" s="1"/>
  <c r="AM89" i="11"/>
  <c r="AN89" i="11" s="1"/>
  <c r="AM90" i="11"/>
  <c r="AN90" i="11" s="1"/>
  <c r="AM91" i="11"/>
  <c r="AN91" i="11" s="1"/>
  <c r="AK112" i="12" s="1"/>
  <c r="AO112" i="12" s="1"/>
  <c r="AM92" i="11"/>
  <c r="AN92" i="11" s="1"/>
  <c r="AM93" i="11"/>
  <c r="AN93" i="11" s="1"/>
  <c r="AK116" i="12" s="1"/>
  <c r="AO116" i="12" s="1"/>
  <c r="AM94" i="11"/>
  <c r="AN94" i="11" s="1"/>
  <c r="AK118" i="12" s="1"/>
  <c r="AO118" i="12" s="1"/>
  <c r="AM95" i="11"/>
  <c r="AN95" i="11" s="1"/>
  <c r="AM96" i="11"/>
  <c r="AN96" i="11" s="1"/>
  <c r="AK122" i="12" s="1"/>
  <c r="AO122" i="12" s="1"/>
  <c r="AM97" i="11"/>
  <c r="AN97" i="11" s="1"/>
  <c r="AM98" i="11"/>
  <c r="AN98" i="11" s="1"/>
  <c r="AM99" i="11"/>
  <c r="AN99" i="11" s="1"/>
  <c r="AM100" i="11"/>
  <c r="AN100" i="11" s="1"/>
  <c r="AM101" i="11"/>
  <c r="AN101" i="11" s="1"/>
  <c r="AK131" i="12" s="1"/>
  <c r="AO131" i="12" s="1"/>
  <c r="AM102" i="11"/>
  <c r="AN102" i="11" s="1"/>
  <c r="AK132" i="12" s="1"/>
  <c r="AO132" i="12" s="1"/>
  <c r="AM103" i="11"/>
  <c r="AN103" i="11" s="1"/>
  <c r="AM104" i="11"/>
  <c r="AN104" i="11" s="1"/>
  <c r="AM105" i="11"/>
  <c r="AN105" i="11" s="1"/>
  <c r="AM106" i="11"/>
  <c r="AN106" i="11" s="1"/>
  <c r="AM107" i="11"/>
  <c r="AN107" i="11" s="1"/>
  <c r="AK138" i="12" s="1"/>
  <c r="AO138" i="12" s="1"/>
  <c r="AM108" i="11"/>
  <c r="AN108" i="11" s="1"/>
  <c r="AK139" i="12" s="1"/>
  <c r="AO139" i="12" s="1"/>
  <c r="AM109" i="11"/>
  <c r="AN109" i="11" s="1"/>
  <c r="AM110" i="11"/>
  <c r="AN110" i="11" s="1"/>
  <c r="AM111" i="11"/>
  <c r="AN111" i="11" s="1"/>
  <c r="AM112" i="11"/>
  <c r="AN112" i="11" s="1"/>
  <c r="AM113" i="11"/>
  <c r="AN113" i="11" s="1"/>
  <c r="AM114" i="11"/>
  <c r="AN114" i="11" s="1"/>
  <c r="AM115" i="11"/>
  <c r="AN115" i="11" s="1"/>
  <c r="AK147" i="12" s="1"/>
  <c r="AO147" i="12" s="1"/>
  <c r="AM116" i="11"/>
  <c r="AN116" i="11" s="1"/>
  <c r="AK148" i="12" s="1"/>
  <c r="AO148" i="12" s="1"/>
  <c r="AM117" i="11"/>
  <c r="AN117" i="11" s="1"/>
  <c r="AK150" i="12" s="1"/>
  <c r="AO150" i="12" s="1"/>
  <c r="AM118" i="11"/>
  <c r="AN118" i="11" s="1"/>
  <c r="AM119" i="11"/>
  <c r="AN119" i="11" s="1"/>
  <c r="AM120" i="11"/>
  <c r="AN120" i="11" s="1"/>
  <c r="AM121" i="11"/>
  <c r="AN121" i="11" s="1"/>
  <c r="AM122" i="11"/>
  <c r="AN122" i="11" s="1"/>
  <c r="AK156" i="12" s="1"/>
  <c r="AO156" i="12" s="1"/>
  <c r="AM123" i="11"/>
  <c r="AN123" i="11" s="1"/>
  <c r="AM124" i="11"/>
  <c r="AN124" i="11" s="1"/>
  <c r="AM125" i="11"/>
  <c r="AN125" i="11" s="1"/>
  <c r="AK159" i="12" s="1"/>
  <c r="AO159" i="12" s="1"/>
  <c r="AM126" i="11"/>
  <c r="AN126" i="11" s="1"/>
  <c r="AK160" i="12" s="1"/>
  <c r="AO160" i="12" s="1"/>
  <c r="AM127" i="11"/>
  <c r="AN127" i="11" s="1"/>
  <c r="AM128" i="11"/>
  <c r="AN128" i="11" s="1"/>
  <c r="AK126" i="12" s="1"/>
  <c r="AO126" i="12" s="1"/>
  <c r="AM129" i="11"/>
  <c r="AN129" i="11" s="1"/>
  <c r="AM130" i="11"/>
  <c r="AN130" i="11" s="1"/>
  <c r="AM131" i="11"/>
  <c r="AN131" i="11" s="1"/>
  <c r="AM132" i="11"/>
  <c r="AN132" i="11" s="1"/>
  <c r="AK355" i="12" s="1"/>
  <c r="AO355" i="12" s="1"/>
  <c r="AM133" i="11"/>
  <c r="AN133" i="11" s="1"/>
  <c r="AK356" i="12" s="1"/>
  <c r="AO356" i="12" s="1"/>
  <c r="AM134" i="11"/>
  <c r="AN134" i="11" s="1"/>
  <c r="AM135" i="11"/>
  <c r="AN135" i="11" s="1"/>
  <c r="AK166" i="12" s="1"/>
  <c r="AO166" i="12" s="1"/>
  <c r="AM136" i="11"/>
  <c r="AN136" i="11" s="1"/>
  <c r="AT136" i="11" s="1"/>
  <c r="AM137" i="11"/>
  <c r="AN137" i="11" s="1"/>
  <c r="AM138" i="11"/>
  <c r="AN138" i="11" s="1"/>
  <c r="AK168" i="12" s="1"/>
  <c r="AO168" i="12" s="1"/>
  <c r="AM139" i="11"/>
  <c r="AN139" i="11" s="1"/>
  <c r="AK170" i="12" s="1"/>
  <c r="AO170" i="12" s="1"/>
  <c r="AM140" i="11"/>
  <c r="AN140" i="11" s="1"/>
  <c r="AK192" i="12" s="1"/>
  <c r="AO192" i="12" s="1"/>
  <c r="AM141" i="11"/>
  <c r="AN141" i="11" s="1"/>
  <c r="AM142" i="11"/>
  <c r="AN142" i="11" s="1"/>
  <c r="AK194" i="12" s="1"/>
  <c r="AO194" i="12" s="1"/>
  <c r="AM143" i="11"/>
  <c r="AN143" i="11" s="1"/>
  <c r="AM144" i="11"/>
  <c r="AN144" i="11" s="1"/>
  <c r="AK196" i="12" s="1"/>
  <c r="AO196" i="12" s="1"/>
  <c r="AM145" i="11"/>
  <c r="AN145" i="11" s="1"/>
  <c r="AM146" i="11"/>
  <c r="AN146" i="11" s="1"/>
  <c r="AM147" i="11"/>
  <c r="AN147" i="11" s="1"/>
  <c r="AK199" i="12" s="1"/>
  <c r="AO199" i="12" s="1"/>
  <c r="AM148" i="11"/>
  <c r="AN148" i="11" s="1"/>
  <c r="AM149" i="11"/>
  <c r="AN149" i="11" s="1"/>
  <c r="AK201" i="12" s="1"/>
  <c r="AO201" i="12" s="1"/>
  <c r="AM150" i="11"/>
  <c r="AN150" i="11" s="1"/>
  <c r="AM151" i="11"/>
  <c r="AN151" i="11" s="1"/>
  <c r="AM152" i="11"/>
  <c r="AN152" i="11" s="1"/>
  <c r="AM153" i="11"/>
  <c r="AN153" i="11" s="1"/>
  <c r="AM154" i="11"/>
  <c r="AN154" i="11" s="1"/>
  <c r="AM155" i="11"/>
  <c r="AN155" i="11" s="1"/>
  <c r="AM156" i="11"/>
  <c r="AN156" i="11" s="1"/>
  <c r="AM157" i="11"/>
  <c r="AN157" i="11" s="1"/>
  <c r="AM158" i="11"/>
  <c r="AN158" i="11" s="1"/>
  <c r="AK211" i="12" s="1"/>
  <c r="AO211" i="12" s="1"/>
  <c r="AM159" i="11"/>
  <c r="AN159" i="11" s="1"/>
  <c r="AM160" i="11"/>
  <c r="AN160" i="11" s="1"/>
  <c r="AM161" i="11"/>
  <c r="AN161" i="11" s="1"/>
  <c r="AM162" i="11"/>
  <c r="AN162" i="11" s="1"/>
  <c r="AM163" i="11"/>
  <c r="AN163" i="11" s="1"/>
  <c r="AM164" i="11"/>
  <c r="AN164" i="11" s="1"/>
  <c r="AM165" i="11"/>
  <c r="AN165" i="11" s="1"/>
  <c r="AM166" i="11"/>
  <c r="AN166" i="11" s="1"/>
  <c r="AM167" i="11"/>
  <c r="AN167" i="11" s="1"/>
  <c r="AM168" i="11"/>
  <c r="AN168" i="11" s="1"/>
  <c r="AK222" i="12" s="1"/>
  <c r="AO222" i="12" s="1"/>
  <c r="AM169" i="11"/>
  <c r="AN169" i="11" s="1"/>
  <c r="AM170" i="11"/>
  <c r="AN170" i="11" s="1"/>
  <c r="AK224" i="12" s="1"/>
  <c r="AO224" i="12" s="1"/>
  <c r="AM171" i="11"/>
  <c r="AN171" i="11" s="1"/>
  <c r="AK225" i="12" s="1"/>
  <c r="AO225" i="12" s="1"/>
  <c r="AM172" i="11"/>
  <c r="AN172" i="11" s="1"/>
  <c r="AM173" i="11"/>
  <c r="AN173" i="11" s="1"/>
  <c r="AK227" i="12" s="1"/>
  <c r="AO227" i="12" s="1"/>
  <c r="AM174" i="11"/>
  <c r="AN174" i="11" s="1"/>
  <c r="AM175" i="11"/>
  <c r="AN175" i="11" s="1"/>
  <c r="AM176" i="11"/>
  <c r="AN176" i="11" s="1"/>
  <c r="AM177" i="11"/>
  <c r="AN177" i="11" s="1"/>
  <c r="AM178" i="11"/>
  <c r="AN178" i="11" s="1"/>
  <c r="AM179" i="11"/>
  <c r="AN179" i="11" s="1"/>
  <c r="AK233" i="12" s="1"/>
  <c r="AO233" i="12" s="1"/>
  <c r="AM180" i="11"/>
  <c r="AN180" i="11" s="1"/>
  <c r="AK234" i="12" s="1"/>
  <c r="AO234" i="12" s="1"/>
  <c r="AM181" i="11"/>
  <c r="AN181" i="11" s="1"/>
  <c r="AK236" i="12" s="1"/>
  <c r="AO236" i="12" s="1"/>
  <c r="AM182" i="11"/>
  <c r="AN182" i="11" s="1"/>
  <c r="AM183" i="11"/>
  <c r="AN183" i="11" s="1"/>
  <c r="AM184" i="11"/>
  <c r="AN184" i="11" s="1"/>
  <c r="AM185" i="11"/>
  <c r="AN185" i="11" s="1"/>
  <c r="AM186" i="11"/>
  <c r="AN186" i="11" s="1"/>
  <c r="AM187" i="11"/>
  <c r="AN187" i="11" s="1"/>
  <c r="AM188" i="11"/>
  <c r="AN188" i="11" s="1"/>
  <c r="AK287" i="12" s="1"/>
  <c r="AO287" i="12" s="1"/>
  <c r="AM189" i="11"/>
  <c r="AN189" i="11" s="1"/>
  <c r="AK288" i="12" s="1"/>
  <c r="AO288" i="12" s="1"/>
  <c r="AM190" i="11"/>
  <c r="AN190" i="11" s="1"/>
  <c r="AM191" i="11"/>
  <c r="AN191" i="11" s="1"/>
  <c r="AK213" i="12" s="1"/>
  <c r="AO213" i="12" s="1"/>
  <c r="AM192" i="11"/>
  <c r="AN192" i="11" s="1"/>
  <c r="AM193" i="11"/>
  <c r="AN193" i="11" s="1"/>
  <c r="AM194" i="11"/>
  <c r="AN194" i="11" s="1"/>
  <c r="AK294" i="12" s="1"/>
  <c r="AO294" i="12" s="1"/>
  <c r="AM195" i="11"/>
  <c r="AN195" i="11" s="1"/>
  <c r="AM196" i="11"/>
  <c r="AN196" i="11" s="1"/>
  <c r="AM197" i="11"/>
  <c r="AN197" i="11" s="1"/>
  <c r="AM198" i="11"/>
  <c r="AN198" i="11" s="1"/>
  <c r="AM199" i="11"/>
  <c r="AN199" i="11" s="1"/>
  <c r="AM200" i="11"/>
  <c r="AN200" i="11" s="1"/>
  <c r="AK299" i="12" s="1"/>
  <c r="AO299" i="12" s="1"/>
  <c r="AM201" i="11"/>
  <c r="AN201" i="11" s="1"/>
  <c r="AK300" i="12" s="1"/>
  <c r="AO300" i="12" s="1"/>
  <c r="AM202" i="11"/>
  <c r="AN202" i="11" s="1"/>
  <c r="AK124" i="12" s="1"/>
  <c r="AO124" i="12" s="1"/>
  <c r="AM203" i="11"/>
  <c r="AN203" i="11" s="1"/>
  <c r="AM204" i="11"/>
  <c r="AN204" i="11" s="1"/>
  <c r="AM205" i="11"/>
  <c r="AN205" i="11" s="1"/>
  <c r="AM206" i="11"/>
  <c r="AN206" i="11" s="1"/>
  <c r="AK305" i="12" s="1"/>
  <c r="AO305" i="12" s="1"/>
  <c r="AM207" i="11"/>
  <c r="AN207" i="11" s="1"/>
  <c r="AM208" i="11"/>
  <c r="AN208" i="11" s="1"/>
  <c r="AM209" i="11"/>
  <c r="AN209" i="11" s="1"/>
  <c r="AM210" i="11"/>
  <c r="AN210" i="11" s="1"/>
  <c r="AK309" i="12" s="1"/>
  <c r="AO309" i="12" s="1"/>
  <c r="AM211" i="11"/>
  <c r="AN211" i="11" s="1"/>
  <c r="AK310" i="12" s="1"/>
  <c r="AO310" i="12" s="1"/>
  <c r="AM212" i="11"/>
  <c r="AN212" i="11" s="1"/>
  <c r="AK312" i="12" s="1"/>
  <c r="AO312" i="12" s="1"/>
  <c r="AM213" i="11"/>
  <c r="AN213" i="11" s="1"/>
  <c r="AK313" i="12" s="1"/>
  <c r="AO313" i="12" s="1"/>
  <c r="AM214" i="11"/>
  <c r="AN214" i="11" s="1"/>
  <c r="AK315" i="12" s="1"/>
  <c r="AO315" i="12" s="1"/>
  <c r="AM215" i="11"/>
  <c r="AN215" i="11" s="1"/>
  <c r="AM216" i="11"/>
  <c r="AN216" i="11" s="1"/>
  <c r="AK317" i="12" s="1"/>
  <c r="AO317" i="12" s="1"/>
  <c r="AM217" i="11"/>
  <c r="AN217" i="11" s="1"/>
  <c r="AM218" i="11"/>
  <c r="AN218" i="11" s="1"/>
  <c r="AM219" i="11"/>
  <c r="AN219" i="11" s="1"/>
  <c r="AK320" i="12" s="1"/>
  <c r="AO320" i="12" s="1"/>
  <c r="AM220" i="11"/>
  <c r="AN220" i="11" s="1"/>
  <c r="AM221" i="11"/>
  <c r="AN221" i="11" s="1"/>
  <c r="AM222" i="11"/>
  <c r="AN222" i="11" s="1"/>
  <c r="AM223" i="11"/>
  <c r="AN223" i="11" s="1"/>
  <c r="AM224" i="11"/>
  <c r="AN224" i="11" s="1"/>
  <c r="AK326" i="12" s="1"/>
  <c r="AO326" i="12" s="1"/>
  <c r="AM225" i="11"/>
  <c r="AN225" i="11" s="1"/>
  <c r="AK327" i="12" s="1"/>
  <c r="AO327" i="12" s="1"/>
  <c r="AM226" i="11"/>
  <c r="AN226" i="11" s="1"/>
  <c r="AM227" i="11"/>
  <c r="AN227" i="11" s="1"/>
  <c r="AM228" i="11"/>
  <c r="AN228" i="11" s="1"/>
  <c r="AM229" i="11"/>
  <c r="AN229" i="11" s="1"/>
  <c r="AM230" i="11"/>
  <c r="AN230" i="11" s="1"/>
  <c r="AM231" i="11"/>
  <c r="AN231" i="11" s="1"/>
  <c r="AM232" i="11"/>
  <c r="AN232" i="11" s="1"/>
  <c r="AK339" i="12" s="1"/>
  <c r="AO339" i="12" s="1"/>
  <c r="AM233" i="11"/>
  <c r="AN233" i="11" s="1"/>
  <c r="AK340" i="12" s="1"/>
  <c r="AO340" i="12" s="1"/>
  <c r="AM234" i="11"/>
  <c r="AN234" i="11" s="1"/>
  <c r="AM235" i="11"/>
  <c r="AN235" i="11" s="1"/>
  <c r="AM236" i="11"/>
  <c r="AN236" i="11" s="1"/>
  <c r="AK343" i="12" s="1"/>
  <c r="AO343" i="12" s="1"/>
  <c r="AM237" i="11"/>
  <c r="AN237" i="11" s="1"/>
  <c r="AK344" i="12" s="1"/>
  <c r="AO344" i="12" s="1"/>
  <c r="AM238" i="11"/>
  <c r="AN238" i="11" s="1"/>
  <c r="AM239" i="11"/>
  <c r="AN239" i="11" s="1"/>
  <c r="AM240" i="11"/>
  <c r="AN240" i="11" s="1"/>
  <c r="AK347" i="12" s="1"/>
  <c r="AO347" i="12" s="1"/>
  <c r="AM241" i="11"/>
  <c r="AN241" i="11" s="1"/>
  <c r="AM242" i="11"/>
  <c r="AN242" i="11" s="1"/>
  <c r="AM243" i="11"/>
  <c r="AN243" i="11" s="1"/>
  <c r="AK191" i="12" s="1"/>
  <c r="AO191" i="12" s="1"/>
  <c r="AM244" i="11"/>
  <c r="AN244" i="11" s="1"/>
  <c r="AM245" i="11"/>
  <c r="AN245" i="11" s="1"/>
  <c r="AK350" i="12" s="1"/>
  <c r="AO350" i="12" s="1"/>
  <c r="AM246" i="11"/>
  <c r="AN246" i="11" s="1"/>
  <c r="AK351" i="12" s="1"/>
  <c r="AO351" i="12" s="1"/>
  <c r="AM247" i="11"/>
  <c r="AN247" i="11" s="1"/>
  <c r="AM248" i="11"/>
  <c r="AN248" i="11" s="1"/>
  <c r="AK353" i="12" s="1"/>
  <c r="AO353" i="12" s="1"/>
  <c r="AM249" i="11"/>
  <c r="AN249" i="11" s="1"/>
  <c r="AM250" i="11"/>
  <c r="AN250" i="11" s="1"/>
  <c r="AM251" i="11"/>
  <c r="AN251" i="11" s="1"/>
  <c r="AM252" i="11"/>
  <c r="AN252" i="11" s="1"/>
  <c r="AM253" i="11"/>
  <c r="AN253" i="11" s="1"/>
  <c r="AK362" i="12" s="1"/>
  <c r="AO362" i="12" s="1"/>
  <c r="AM254" i="11"/>
  <c r="AN254" i="11" s="1"/>
  <c r="AK363" i="12" s="1"/>
  <c r="AO363" i="12" s="1"/>
  <c r="AM255" i="11"/>
  <c r="AN255" i="11" s="1"/>
  <c r="AM256" i="11"/>
  <c r="AN256" i="11" s="1"/>
  <c r="AK365" i="12" s="1"/>
  <c r="AO365" i="12" s="1"/>
  <c r="AM257" i="11"/>
  <c r="AN257" i="11" s="1"/>
  <c r="AK367" i="12" s="1"/>
  <c r="AO367" i="12" s="1"/>
  <c r="AM258" i="11"/>
  <c r="AN258" i="11" s="1"/>
  <c r="AM259" i="11"/>
  <c r="AN259" i="11" s="1"/>
  <c r="AK370" i="12" s="1"/>
  <c r="AO370" i="12" s="1"/>
  <c r="AM260" i="11"/>
  <c r="AN260" i="11" s="1"/>
  <c r="AM261" i="11"/>
  <c r="AN261" i="11" s="1"/>
  <c r="AM262" i="11"/>
  <c r="AN262" i="11" s="1"/>
  <c r="AM263" i="11"/>
  <c r="AN263" i="11" s="1"/>
  <c r="AM264" i="11"/>
  <c r="AN264" i="11" s="1"/>
  <c r="AT264" i="11" s="1"/>
  <c r="AM265" i="11"/>
  <c r="AN265" i="11" s="1"/>
  <c r="AM266" i="11"/>
  <c r="AN266" i="11" s="1"/>
  <c r="AK382" i="12" s="1"/>
  <c r="AO382" i="12" s="1"/>
  <c r="AM267" i="11"/>
  <c r="AN267" i="11" s="1"/>
  <c r="AK383" i="12" s="1"/>
  <c r="AO383" i="12" s="1"/>
  <c r="AM268" i="11"/>
  <c r="AN268" i="11" s="1"/>
  <c r="AM269" i="11"/>
  <c r="AN269" i="11" s="1"/>
  <c r="AM270" i="11"/>
  <c r="AN270" i="11" s="1"/>
  <c r="AM271" i="11"/>
  <c r="AN271" i="11" s="1"/>
  <c r="AM272" i="11"/>
  <c r="AN272" i="11" s="1"/>
  <c r="AM273" i="11"/>
  <c r="AN273" i="11" s="1"/>
  <c r="AK389" i="12" s="1"/>
  <c r="AO389" i="12" s="1"/>
  <c r="AM274" i="11"/>
  <c r="AN274" i="11" s="1"/>
  <c r="AM275" i="11"/>
  <c r="AN275" i="11" s="1"/>
  <c r="AK392" i="12" s="1"/>
  <c r="AO392" i="12" s="1"/>
  <c r="AM276" i="11"/>
  <c r="AN276" i="11" s="1"/>
  <c r="AK393" i="12" s="1"/>
  <c r="AO393" i="12" s="1"/>
  <c r="AM277" i="11"/>
  <c r="AN277" i="11" s="1"/>
  <c r="AK395" i="12" s="1"/>
  <c r="AO395" i="12" s="1"/>
  <c r="AM278" i="11"/>
  <c r="AN278" i="11" s="1"/>
  <c r="AM279" i="11"/>
  <c r="AN279" i="11" s="1"/>
  <c r="AM280" i="11"/>
  <c r="AN280" i="11" s="1"/>
  <c r="AM281" i="11"/>
  <c r="AN281" i="11" s="1"/>
  <c r="AK399" i="12" s="1"/>
  <c r="AO399" i="12" s="1"/>
  <c r="AM282" i="11"/>
  <c r="AN282" i="11" s="1"/>
  <c r="AM283" i="11"/>
  <c r="AN283" i="11" s="1"/>
  <c r="AM284" i="11"/>
  <c r="AN284" i="11" s="1"/>
  <c r="AM285" i="11"/>
  <c r="AN285" i="11" s="1"/>
  <c r="AK401" i="12" s="1"/>
  <c r="AO401" i="12" s="1"/>
  <c r="AM286" i="11"/>
  <c r="AN286" i="11" s="1"/>
  <c r="AM287" i="11"/>
  <c r="AN287" i="11" s="1"/>
  <c r="AM288" i="11"/>
  <c r="AN288" i="11" s="1"/>
  <c r="AM289" i="11"/>
  <c r="AN289" i="11" s="1"/>
  <c r="AM290" i="11"/>
  <c r="AN290" i="11" s="1"/>
  <c r="AM291" i="11"/>
  <c r="AN291" i="11" s="1"/>
  <c r="AK408" i="12" s="1"/>
  <c r="AO408" i="12" s="1"/>
  <c r="AM292" i="11"/>
  <c r="AN292" i="11" s="1"/>
  <c r="AT292" i="11" s="1"/>
  <c r="AM293" i="11"/>
  <c r="AN293" i="11" s="1"/>
  <c r="AM294" i="11"/>
  <c r="AN294" i="11" s="1"/>
  <c r="AK303" i="12" s="1"/>
  <c r="AO303" i="12" s="1"/>
  <c r="AM295" i="11"/>
  <c r="AN295" i="11" s="1"/>
  <c r="AM296" i="11"/>
  <c r="AN296" i="11" s="1"/>
  <c r="AK71" i="12" s="1"/>
  <c r="AO71" i="12" s="1"/>
  <c r="AM297" i="11"/>
  <c r="AN297" i="11" s="1"/>
  <c r="AK90" i="12" s="1"/>
  <c r="AO90" i="12" s="1"/>
  <c r="AM298" i="11"/>
  <c r="AN298" i="11" s="1"/>
  <c r="AM299" i="11"/>
  <c r="AN299" i="11" s="1"/>
  <c r="AM300" i="11"/>
  <c r="AN300" i="11" s="1"/>
  <c r="AM301" i="11"/>
  <c r="AN301" i="11" s="1"/>
  <c r="AT301" i="11" s="1"/>
  <c r="AM302" i="11"/>
  <c r="AN302" i="11" s="1"/>
  <c r="AM303" i="11"/>
  <c r="AN303" i="11" s="1"/>
  <c r="AM304" i="11"/>
  <c r="AN304" i="11" s="1"/>
  <c r="AK295" i="12" s="1"/>
  <c r="AO295" i="12" s="1"/>
  <c r="AM305" i="11"/>
  <c r="AN305" i="11" s="1"/>
  <c r="AT305" i="11" s="1"/>
  <c r="AM306" i="11"/>
  <c r="AN306" i="11" s="1"/>
  <c r="AM307" i="11"/>
  <c r="AN307" i="11" s="1"/>
  <c r="AK169" i="12" s="1"/>
  <c r="AO169" i="12" s="1"/>
  <c r="AM308" i="11"/>
  <c r="AN308" i="11" s="1"/>
  <c r="AT308" i="11" s="1"/>
  <c r="AM309" i="11"/>
  <c r="AN309" i="11" s="1"/>
  <c r="AM310" i="11"/>
  <c r="AN310" i="11" s="1"/>
  <c r="AM311" i="11"/>
  <c r="AN311" i="11" s="1"/>
  <c r="AK407" i="12" s="1"/>
  <c r="AO407" i="12" s="1"/>
  <c r="AM312" i="11"/>
  <c r="AN312" i="11" s="1"/>
  <c r="AM313" i="11"/>
  <c r="AN313" i="11" s="1"/>
  <c r="AM314" i="11"/>
  <c r="AN314" i="11" s="1"/>
  <c r="AT314" i="11" s="1"/>
  <c r="AM315" i="11"/>
  <c r="AN315" i="11" s="1"/>
  <c r="AT315" i="11" s="1"/>
  <c r="AM316" i="11"/>
  <c r="AN316" i="11" s="1"/>
  <c r="AT316" i="11" s="1"/>
  <c r="AM317" i="11"/>
  <c r="AN317" i="11" s="1"/>
  <c r="AT317" i="11" s="1"/>
  <c r="AM318" i="11"/>
  <c r="AN318" i="11" s="1"/>
  <c r="AM319" i="11"/>
  <c r="AN319" i="11" s="1"/>
  <c r="AT319" i="11" s="1"/>
  <c r="AM320" i="11"/>
  <c r="AN320" i="11" s="1"/>
  <c r="AT320" i="11" s="1"/>
  <c r="AM321" i="11"/>
  <c r="AN321" i="11" s="1"/>
  <c r="AM322" i="11"/>
  <c r="AN322" i="11" s="1"/>
  <c r="AM323" i="11"/>
  <c r="AN323" i="11" s="1"/>
  <c r="AM324" i="11"/>
  <c r="AN324" i="11" s="1"/>
  <c r="AM325" i="11"/>
  <c r="AN325" i="11" s="1"/>
  <c r="AM326" i="11"/>
  <c r="AN326" i="11" s="1"/>
  <c r="AM327" i="11"/>
  <c r="AN327" i="11" s="1"/>
  <c r="AK171" i="12" s="1"/>
  <c r="AO171" i="12" s="1"/>
  <c r="AM328" i="11"/>
  <c r="AN328" i="11" s="1"/>
  <c r="AM329" i="11"/>
  <c r="AN329" i="11" s="1"/>
  <c r="AT329" i="11" s="1"/>
  <c r="AM330" i="11"/>
  <c r="AN330" i="11" s="1"/>
  <c r="AT330" i="11" s="1"/>
  <c r="AM331" i="11"/>
  <c r="AN331" i="11" s="1"/>
  <c r="AT331" i="11" s="1"/>
  <c r="AM332" i="11"/>
  <c r="AN332" i="11" s="1"/>
  <c r="AT332" i="11" s="1"/>
  <c r="AM333" i="11"/>
  <c r="AN333" i="11" s="1"/>
  <c r="AK35" i="12" s="1"/>
  <c r="AO35" i="12" s="1"/>
  <c r="AM334" i="11"/>
  <c r="AN334" i="11" s="1"/>
  <c r="AM335" i="11"/>
  <c r="AN335" i="11" s="1"/>
  <c r="AM336" i="11"/>
  <c r="AN336" i="11" s="1"/>
  <c r="AT336" i="11" s="1"/>
  <c r="AM337" i="11"/>
  <c r="AN337" i="11" s="1"/>
  <c r="AT337" i="11" s="1"/>
  <c r="AM338" i="11"/>
  <c r="AN338" i="11" s="1"/>
  <c r="AT338" i="11" s="1"/>
  <c r="AM339" i="11"/>
  <c r="AN339" i="11" s="1"/>
  <c r="AM340" i="11"/>
  <c r="AN340" i="11" s="1"/>
  <c r="AM341" i="11"/>
  <c r="AN341" i="11" s="1"/>
  <c r="AM342" i="11"/>
  <c r="AN342" i="11" s="1"/>
  <c r="AM343" i="11"/>
  <c r="AN343" i="11" s="1"/>
  <c r="AM344" i="11"/>
  <c r="AN344" i="11" s="1"/>
  <c r="AM345" i="11"/>
  <c r="AN345" i="11" s="1"/>
  <c r="AM346" i="11"/>
  <c r="AN346" i="11" s="1"/>
  <c r="AM347" i="11"/>
  <c r="AN347" i="11" s="1"/>
  <c r="AM348" i="11"/>
  <c r="AN348" i="11" s="1"/>
  <c r="AT348" i="11" s="1"/>
  <c r="AM349" i="11"/>
  <c r="AN349" i="11" s="1"/>
  <c r="AT349" i="11" s="1"/>
  <c r="AM350" i="11"/>
  <c r="AN350" i="11" s="1"/>
  <c r="AT350" i="11" s="1"/>
  <c r="AM351" i="11"/>
  <c r="AN351" i="11" s="1"/>
  <c r="AM352" i="11"/>
  <c r="AN352" i="11" s="1"/>
  <c r="AK121" i="12" s="1"/>
  <c r="AO121" i="12" s="1"/>
  <c r="AM353" i="11"/>
  <c r="AN353" i="11" s="1"/>
  <c r="AM354" i="11"/>
  <c r="AN354" i="11" s="1"/>
  <c r="AT354" i="11" s="1"/>
  <c r="AM355" i="11"/>
  <c r="AN355" i="11" s="1"/>
  <c r="AT355" i="11" s="1"/>
  <c r="AM356" i="11"/>
  <c r="AN356" i="11" s="1"/>
  <c r="AM357" i="11"/>
  <c r="AN357" i="11" s="1"/>
  <c r="AM358" i="11"/>
  <c r="AN358" i="11" s="1"/>
  <c r="AM359" i="11"/>
  <c r="AN359" i="11" s="1"/>
  <c r="AM360" i="11"/>
  <c r="AN360" i="11" s="1"/>
  <c r="AK149" i="12" s="1"/>
  <c r="AO149" i="12" s="1"/>
  <c r="AM361" i="11"/>
  <c r="AN361" i="11" s="1"/>
  <c r="AK164" i="12" s="1"/>
  <c r="AO164" i="12" s="1"/>
  <c r="AM362" i="11"/>
  <c r="AN362" i="11" s="1"/>
  <c r="AM363" i="11"/>
  <c r="AN363" i="11" s="1"/>
  <c r="AM364" i="11"/>
  <c r="AN364" i="11" s="1"/>
  <c r="AM365" i="11"/>
  <c r="AN365" i="11" s="1"/>
  <c r="AT365" i="11" s="1"/>
  <c r="AM366" i="11"/>
  <c r="AN366" i="11" s="1"/>
  <c r="AT366" i="11" s="1"/>
  <c r="AM367" i="11"/>
  <c r="AN367" i="11" s="1"/>
  <c r="AM368" i="11"/>
  <c r="AN368" i="11" s="1"/>
  <c r="AK335" i="12" s="1"/>
  <c r="AO335" i="12" s="1"/>
  <c r="AM369" i="11"/>
  <c r="AN369" i="11" s="1"/>
  <c r="AM370" i="11"/>
  <c r="AN370" i="11" s="1"/>
  <c r="AT370" i="11" s="1"/>
  <c r="AM371" i="11"/>
  <c r="AN371" i="11" s="1"/>
  <c r="AT371" i="11" s="1"/>
  <c r="AM372" i="11"/>
  <c r="AN372" i="11" s="1"/>
  <c r="AT372" i="11" s="1"/>
  <c r="AM373" i="11"/>
  <c r="AN373" i="11" s="1"/>
  <c r="AM374" i="11"/>
  <c r="AN374" i="11" s="1"/>
  <c r="AM375" i="11"/>
  <c r="AN375" i="11" s="1"/>
  <c r="AM376" i="11"/>
  <c r="AN376" i="11" s="1"/>
  <c r="AK378" i="12" s="1"/>
  <c r="AO378" i="12" s="1"/>
  <c r="AM377" i="11"/>
  <c r="AN377" i="11" s="1"/>
  <c r="AM378" i="11"/>
  <c r="AN378" i="11" s="1"/>
  <c r="AM379" i="11"/>
  <c r="AN379" i="11" s="1"/>
  <c r="AM380" i="11"/>
  <c r="AN380" i="11" s="1"/>
  <c r="AM381" i="11"/>
  <c r="AN381" i="11" s="1"/>
  <c r="AM382" i="11"/>
  <c r="AN382" i="11" s="1"/>
  <c r="AM383" i="11"/>
  <c r="AN383" i="11" s="1"/>
  <c r="AM384" i="11"/>
  <c r="AN384" i="11" s="1"/>
  <c r="AK9" i="12" s="1"/>
  <c r="AO9" i="12" s="1"/>
  <c r="AM385" i="11"/>
  <c r="AN385" i="11" s="1"/>
  <c r="AM386" i="11"/>
  <c r="AN386" i="11" s="1"/>
  <c r="AM387" i="11"/>
  <c r="AN387" i="11" s="1"/>
  <c r="AM388" i="11"/>
  <c r="AN388" i="11" s="1"/>
  <c r="AM389" i="11"/>
  <c r="AN389" i="11" s="1"/>
  <c r="AM390" i="11"/>
  <c r="AN390" i="11" s="1"/>
  <c r="AM391" i="11"/>
  <c r="AN391" i="11" s="1"/>
  <c r="AM392" i="11"/>
  <c r="AN392" i="11" s="1"/>
  <c r="AK174" i="12" s="1"/>
  <c r="AO174" i="12" s="1"/>
  <c r="AM393" i="11"/>
  <c r="AN393" i="11" s="1"/>
  <c r="AT393" i="11" s="1"/>
  <c r="AM394" i="11"/>
  <c r="AN394" i="11" s="1"/>
  <c r="AM395" i="11"/>
  <c r="AN395" i="11" s="1"/>
  <c r="AM396" i="11"/>
  <c r="AN396" i="11" s="1"/>
  <c r="AM397" i="11"/>
  <c r="AN397" i="11" s="1"/>
  <c r="AT397" i="11" s="1"/>
  <c r="AM398" i="11"/>
  <c r="AN398" i="11" s="1"/>
  <c r="AT398" i="11" s="1"/>
  <c r="AM399" i="11"/>
  <c r="AN399" i="11" s="1"/>
  <c r="AK54" i="12" s="1"/>
  <c r="AO54" i="12" s="1"/>
  <c r="AM400" i="11"/>
  <c r="AN400" i="11" s="1"/>
  <c r="AM401" i="11"/>
  <c r="AN401" i="11" s="1"/>
  <c r="AM402" i="11"/>
  <c r="AN402" i="11" s="1"/>
  <c r="AK46" i="12" s="1"/>
  <c r="AO46" i="12" s="1"/>
  <c r="AM403" i="11"/>
  <c r="AN403" i="11" s="1"/>
  <c r="AM404" i="11"/>
  <c r="AN404" i="11" s="1"/>
  <c r="AM405" i="11"/>
  <c r="AN405" i="11" s="1"/>
  <c r="AM406" i="11"/>
  <c r="AN406" i="11" s="1"/>
  <c r="AM407" i="11"/>
  <c r="AN407" i="11" s="1"/>
  <c r="AM408" i="11"/>
  <c r="AN408" i="11" s="1"/>
  <c r="AT408" i="11" s="1"/>
  <c r="AM409" i="11"/>
  <c r="AN409" i="11" s="1"/>
  <c r="AM410" i="11"/>
  <c r="AN410" i="11" s="1"/>
  <c r="AM411" i="11"/>
  <c r="AN411" i="11" s="1"/>
  <c r="AM412" i="11"/>
  <c r="AN412" i="11" s="1"/>
  <c r="AM413" i="11"/>
  <c r="AN413" i="11" s="1"/>
  <c r="AM414" i="11"/>
  <c r="AN414" i="11" s="1"/>
  <c r="AM415" i="11"/>
  <c r="AN415" i="11" s="1"/>
  <c r="AM416" i="11"/>
  <c r="AN416" i="11" s="1"/>
  <c r="AM417" i="11"/>
  <c r="AN417" i="11" s="1"/>
  <c r="AM418" i="11"/>
  <c r="AN418" i="11" s="1"/>
  <c r="AM419" i="11"/>
  <c r="AN419" i="11" s="1"/>
  <c r="AM420" i="11"/>
  <c r="AN420" i="11" s="1"/>
  <c r="AM421" i="11"/>
  <c r="AN421" i="11" s="1"/>
  <c r="AM422" i="11"/>
  <c r="AN422" i="11" s="1"/>
  <c r="AM423" i="11"/>
  <c r="AN423" i="11" s="1"/>
  <c r="AM424" i="11"/>
  <c r="AN424" i="11" s="1"/>
  <c r="AM425" i="11"/>
  <c r="AN425" i="11" s="1"/>
  <c r="AM426" i="11"/>
  <c r="AN426" i="11" s="1"/>
  <c r="AM427" i="11"/>
  <c r="AN427" i="11" s="1"/>
  <c r="AM428" i="11"/>
  <c r="AN428" i="11" s="1"/>
  <c r="AM429" i="11"/>
  <c r="AN429" i="11" s="1"/>
  <c r="AT429" i="11" s="1"/>
  <c r="AM430" i="11"/>
  <c r="AN430" i="11" s="1"/>
  <c r="AM431" i="11"/>
  <c r="AN431" i="11" s="1"/>
  <c r="AM432" i="11"/>
  <c r="AN432" i="11" s="1"/>
  <c r="AM433" i="11"/>
  <c r="AN433" i="11" s="1"/>
  <c r="AT433" i="11" s="1"/>
  <c r="AM434" i="11"/>
  <c r="AN434" i="11" s="1"/>
  <c r="AM435" i="11"/>
  <c r="AN435" i="11" s="1"/>
  <c r="AM436" i="11"/>
  <c r="AN436" i="11" s="1"/>
  <c r="AM437" i="11"/>
  <c r="AN437" i="11" s="1"/>
  <c r="AM438" i="11"/>
  <c r="AN438" i="11" s="1"/>
  <c r="AT438" i="11" s="1"/>
  <c r="AM439" i="11"/>
  <c r="AN439" i="11" s="1"/>
  <c r="AM440" i="11"/>
  <c r="AN440" i="11" s="1"/>
  <c r="AM441" i="11"/>
  <c r="AN441" i="11" s="1"/>
  <c r="AM442" i="11"/>
  <c r="AN442" i="11" s="1"/>
  <c r="AM443" i="11"/>
  <c r="AN443" i="11" s="1"/>
  <c r="AM444" i="11"/>
  <c r="AN444" i="11" s="1"/>
  <c r="AM445" i="11"/>
  <c r="AN445" i="11" s="1"/>
  <c r="AM446" i="11"/>
  <c r="AN446" i="11" s="1"/>
  <c r="AM447" i="11"/>
  <c r="AN447" i="11" s="1"/>
  <c r="AM448" i="11"/>
  <c r="AN448" i="11" s="1"/>
  <c r="AM449" i="11"/>
  <c r="AN449" i="11" s="1"/>
  <c r="AM450" i="11"/>
  <c r="AN450" i="11" s="1"/>
  <c r="AT450" i="11" s="1"/>
  <c r="AM2" i="11"/>
  <c r="AN2" i="11" s="1"/>
  <c r="AY3" i="5"/>
  <c r="AY4" i="5"/>
  <c r="AZ4" i="5" s="1"/>
  <c r="AY5" i="5"/>
  <c r="AY6" i="5"/>
  <c r="AY7" i="5"/>
  <c r="AZ7" i="5" s="1"/>
  <c r="AY8" i="5"/>
  <c r="AY9" i="5"/>
  <c r="AY10" i="5"/>
  <c r="AY11" i="5"/>
  <c r="AY12" i="5"/>
  <c r="AZ12" i="5" s="1"/>
  <c r="AY13" i="5"/>
  <c r="AY14" i="5"/>
  <c r="AY15" i="5"/>
  <c r="AY16" i="5"/>
  <c r="AY17" i="5"/>
  <c r="AY18" i="5"/>
  <c r="AY19" i="5"/>
  <c r="AY20" i="5"/>
  <c r="AZ20" i="5" s="1"/>
  <c r="AY21" i="5"/>
  <c r="AY22" i="5"/>
  <c r="AY23" i="5"/>
  <c r="AZ23" i="5" s="1"/>
  <c r="AY24" i="5"/>
  <c r="AY25" i="5"/>
  <c r="BA25" i="5" s="1"/>
  <c r="AY26" i="5"/>
  <c r="AY27" i="5"/>
  <c r="AY28" i="5"/>
  <c r="AY29" i="5"/>
  <c r="AY30" i="5"/>
  <c r="AY31" i="5"/>
  <c r="AY32" i="5"/>
  <c r="AY33" i="5"/>
  <c r="AY34" i="5"/>
  <c r="AY35" i="5"/>
  <c r="AY36" i="5"/>
  <c r="AZ36" i="5" s="1"/>
  <c r="AY37" i="5"/>
  <c r="AZ37" i="5" s="1"/>
  <c r="AY38" i="5"/>
  <c r="AY39" i="5"/>
  <c r="AZ39" i="5" s="1"/>
  <c r="AY40" i="5"/>
  <c r="AY41" i="5"/>
  <c r="AY42" i="5"/>
  <c r="AY43" i="5"/>
  <c r="AY44" i="5"/>
  <c r="AZ44" i="5" s="1"/>
  <c r="AY45" i="5"/>
  <c r="AZ45" i="5" s="1"/>
  <c r="AY46" i="5"/>
  <c r="AY47" i="5"/>
  <c r="AY48" i="5"/>
  <c r="AY49" i="5"/>
  <c r="AZ49" i="5" s="1"/>
  <c r="AY50" i="5"/>
  <c r="AY51" i="5"/>
  <c r="AY52" i="5"/>
  <c r="AY53" i="5"/>
  <c r="AZ53" i="5" s="1"/>
  <c r="AY54" i="5"/>
  <c r="AY55" i="5"/>
  <c r="AY56" i="5"/>
  <c r="AY57" i="5"/>
  <c r="AY58" i="5"/>
  <c r="AY59" i="5"/>
  <c r="AY60" i="5"/>
  <c r="AY61" i="5"/>
  <c r="AZ61" i="5" s="1"/>
  <c r="AY62" i="5"/>
  <c r="AY63" i="5"/>
  <c r="AZ63" i="5" s="1"/>
  <c r="AY64" i="5"/>
  <c r="AY65" i="5"/>
  <c r="AY66" i="5"/>
  <c r="AY67" i="5"/>
  <c r="AY68" i="5"/>
  <c r="AY69" i="5"/>
  <c r="AY70" i="5"/>
  <c r="AY71" i="5"/>
  <c r="AY72" i="5"/>
  <c r="AY73" i="5"/>
  <c r="AY74" i="5"/>
  <c r="AY75" i="5"/>
  <c r="AY76" i="5"/>
  <c r="AY77" i="5"/>
  <c r="AZ77" i="5" s="1"/>
  <c r="AY78" i="5"/>
  <c r="AY79" i="5"/>
  <c r="BA79" i="5" s="1"/>
  <c r="AY80" i="5"/>
  <c r="AY81" i="5"/>
  <c r="AY82" i="5"/>
  <c r="AY83" i="5"/>
  <c r="AY84" i="5"/>
  <c r="AY85" i="5"/>
  <c r="AZ85" i="5" s="1"/>
  <c r="AY86" i="5"/>
  <c r="AY87" i="5"/>
  <c r="AZ87" i="5" s="1"/>
  <c r="AY88" i="5"/>
  <c r="AY89" i="5"/>
  <c r="AY90" i="5"/>
  <c r="AY91" i="5"/>
  <c r="AY92" i="5"/>
  <c r="AY93" i="5"/>
  <c r="AZ93" i="5" s="1"/>
  <c r="AY94" i="5"/>
  <c r="AY95" i="5"/>
  <c r="AZ95" i="5" s="1"/>
  <c r="AY96" i="5"/>
  <c r="AZ96" i="5" s="1"/>
  <c r="AY97" i="5"/>
  <c r="AY98" i="5"/>
  <c r="AY99" i="5"/>
  <c r="AY100" i="5"/>
  <c r="AY101" i="5"/>
  <c r="AY102" i="5"/>
  <c r="AY103" i="5"/>
  <c r="AY104" i="5"/>
  <c r="AY105" i="5"/>
  <c r="AZ105" i="5" s="1"/>
  <c r="AY106" i="5"/>
  <c r="AY107" i="5"/>
  <c r="AZ107" i="5" s="1"/>
  <c r="AY108" i="5"/>
  <c r="AY109" i="5"/>
  <c r="AZ109" i="5" s="1"/>
  <c r="AY110" i="5"/>
  <c r="AY111" i="5"/>
  <c r="AY112" i="5"/>
  <c r="AY113" i="5"/>
  <c r="AY114" i="5"/>
  <c r="AY115" i="5"/>
  <c r="AY116" i="5"/>
  <c r="AZ116" i="5" s="1"/>
  <c r="AY117" i="5"/>
  <c r="AY118" i="5"/>
  <c r="AY119" i="5"/>
  <c r="AZ119" i="5" s="1"/>
  <c r="AY120" i="5"/>
  <c r="AY121" i="5"/>
  <c r="AY122" i="5"/>
  <c r="AY123" i="5"/>
  <c r="AY124" i="5"/>
  <c r="AY125" i="5"/>
  <c r="AZ125" i="5" s="1"/>
  <c r="AY126" i="5"/>
  <c r="AY127" i="5"/>
  <c r="AZ127" i="5" s="1"/>
  <c r="AY128" i="5"/>
  <c r="AY129" i="5"/>
  <c r="AY130" i="5"/>
  <c r="AY131" i="5"/>
  <c r="AY132" i="5"/>
  <c r="AY133" i="5"/>
  <c r="AY134" i="5"/>
  <c r="AY135" i="5"/>
  <c r="AY136" i="5"/>
  <c r="AY137" i="5"/>
  <c r="AY138" i="5"/>
  <c r="AY139" i="5"/>
  <c r="AZ139" i="5" s="1"/>
  <c r="AY140" i="5"/>
  <c r="AY141" i="5"/>
  <c r="AZ141" i="5" s="1"/>
  <c r="AY142" i="5"/>
  <c r="AY143" i="5"/>
  <c r="BA143" i="5" s="1"/>
  <c r="AY144" i="5"/>
  <c r="AY145" i="5"/>
  <c r="AY146" i="5"/>
  <c r="AY147" i="5"/>
  <c r="AY148" i="5"/>
  <c r="AY149" i="5"/>
  <c r="AZ149" i="5" s="1"/>
  <c r="AY150" i="5"/>
  <c r="AY151" i="5"/>
  <c r="AZ151" i="5" s="1"/>
  <c r="AY152" i="5"/>
  <c r="AY153" i="5"/>
  <c r="AY154" i="5"/>
  <c r="AY155" i="5"/>
  <c r="AY156" i="5"/>
  <c r="AY157" i="5"/>
  <c r="AZ157" i="5" s="1"/>
  <c r="AY158" i="5"/>
  <c r="AY159" i="5"/>
  <c r="AZ159" i="5" s="1"/>
  <c r="AY160" i="5"/>
  <c r="AY161" i="5"/>
  <c r="BB161" i="5" s="1"/>
  <c r="AY162" i="5"/>
  <c r="AY163" i="5"/>
  <c r="AY164" i="5"/>
  <c r="AY165" i="5"/>
  <c r="AY166" i="5"/>
  <c r="AY167" i="5"/>
  <c r="BB167" i="5" s="1"/>
  <c r="AY168" i="5"/>
  <c r="AY169" i="5"/>
  <c r="AY170" i="5"/>
  <c r="AY171" i="5"/>
  <c r="AZ171" i="5" s="1"/>
  <c r="AY172" i="5"/>
  <c r="AY173" i="5"/>
  <c r="AZ173" i="5" s="1"/>
  <c r="AY174" i="5"/>
  <c r="AY175" i="5"/>
  <c r="AY176" i="5"/>
  <c r="AY177" i="5"/>
  <c r="AY178" i="5"/>
  <c r="AY179" i="5"/>
  <c r="AZ179" i="5" s="1"/>
  <c r="AY180" i="5"/>
  <c r="AY181" i="5"/>
  <c r="AZ181" i="5" s="1"/>
  <c r="AY182" i="5"/>
  <c r="AZ182" i="5" s="1"/>
  <c r="AY183" i="5"/>
  <c r="AY184" i="5"/>
  <c r="AY185" i="5"/>
  <c r="AY186" i="5"/>
  <c r="AY187" i="5"/>
  <c r="AZ187" i="5" s="1"/>
  <c r="AY188" i="5"/>
  <c r="AY189" i="5"/>
  <c r="AZ189" i="5" s="1"/>
  <c r="AY190" i="5"/>
  <c r="AZ190" i="5" s="1"/>
  <c r="AY191" i="5"/>
  <c r="AY192" i="5"/>
  <c r="AY193" i="5"/>
  <c r="AY194" i="5"/>
  <c r="AY195" i="5"/>
  <c r="AZ195" i="5" s="1"/>
  <c r="AY196" i="5"/>
  <c r="AY197" i="5"/>
  <c r="AZ197" i="5" s="1"/>
  <c r="AY198" i="5"/>
  <c r="AZ198" i="5" s="1"/>
  <c r="AY199" i="5"/>
  <c r="AY200" i="5"/>
  <c r="AY201" i="5"/>
  <c r="AY202" i="5"/>
  <c r="AY203" i="5"/>
  <c r="AZ203" i="5" s="1"/>
  <c r="AY204" i="5"/>
  <c r="AY205" i="5"/>
  <c r="AZ205" i="5" s="1"/>
  <c r="AY206" i="5"/>
  <c r="AZ206" i="5" s="1"/>
  <c r="AY207" i="5"/>
  <c r="BB207" i="5" s="1"/>
  <c r="AY208" i="5"/>
  <c r="AY209" i="5"/>
  <c r="AY210" i="5"/>
  <c r="AY211" i="5"/>
  <c r="AY212" i="5"/>
  <c r="AY213" i="5"/>
  <c r="AZ213" i="5" s="1"/>
  <c r="AY214" i="5"/>
  <c r="AZ214" i="5" s="1"/>
  <c r="AY215" i="5"/>
  <c r="AY216" i="5"/>
  <c r="AY217" i="5"/>
  <c r="AY218" i="5"/>
  <c r="AY219" i="5"/>
  <c r="AZ219" i="5" s="1"/>
  <c r="AY220" i="5"/>
  <c r="AY221" i="5"/>
  <c r="AZ221" i="5" s="1"/>
  <c r="AY222" i="5"/>
  <c r="AZ222" i="5" s="1"/>
  <c r="AY223" i="5"/>
  <c r="AY224" i="5"/>
  <c r="AY225" i="5"/>
  <c r="AY226" i="5"/>
  <c r="AY227" i="5"/>
  <c r="AZ227" i="5" s="1"/>
  <c r="AY228" i="5"/>
  <c r="AY229" i="5"/>
  <c r="AZ229" i="5" s="1"/>
  <c r="AY230" i="5"/>
  <c r="AZ230" i="5" s="1"/>
  <c r="AY231" i="5"/>
  <c r="BA231" i="5" s="1"/>
  <c r="AY232" i="5"/>
  <c r="AY233" i="5"/>
  <c r="AY234" i="5"/>
  <c r="AY235" i="5"/>
  <c r="AZ235" i="5" s="1"/>
  <c r="AY236" i="5"/>
  <c r="AY237" i="5"/>
  <c r="AZ237" i="5" s="1"/>
  <c r="AY238" i="5"/>
  <c r="AZ238" i="5" s="1"/>
  <c r="AY239" i="5"/>
  <c r="AY240" i="5"/>
  <c r="AY241" i="5"/>
  <c r="AY242" i="5"/>
  <c r="AY243" i="5"/>
  <c r="AY244" i="5"/>
  <c r="AY245" i="5"/>
  <c r="AZ245" i="5" s="1"/>
  <c r="AY246" i="5"/>
  <c r="AZ246" i="5" s="1"/>
  <c r="AY247" i="5"/>
  <c r="AY248" i="5"/>
  <c r="AY249" i="5"/>
  <c r="AY250" i="5"/>
  <c r="AY251" i="5"/>
  <c r="AZ251" i="5" s="1"/>
  <c r="AY252" i="5"/>
  <c r="AY253" i="5"/>
  <c r="BA253" i="5" s="1"/>
  <c r="AY254" i="5"/>
  <c r="AZ254" i="5" s="1"/>
  <c r="AY255" i="5"/>
  <c r="AY256" i="5"/>
  <c r="AY257" i="5"/>
  <c r="AY258" i="5"/>
  <c r="AY259" i="5"/>
  <c r="AZ259" i="5" s="1"/>
  <c r="AY260" i="5"/>
  <c r="AY261" i="5"/>
  <c r="AZ261" i="5" s="1"/>
  <c r="AY262" i="5"/>
  <c r="AZ262" i="5" s="1"/>
  <c r="AY263" i="5"/>
  <c r="BA263" i="5" s="1"/>
  <c r="AY264" i="5"/>
  <c r="AY265" i="5"/>
  <c r="AY266" i="5"/>
  <c r="AY267" i="5"/>
  <c r="AZ267" i="5" s="1"/>
  <c r="AY268" i="5"/>
  <c r="AY269" i="5"/>
  <c r="AZ269" i="5" s="1"/>
  <c r="AY270" i="5"/>
  <c r="AZ270" i="5" s="1"/>
  <c r="AY271" i="5"/>
  <c r="AY272" i="5"/>
  <c r="AY273" i="5"/>
  <c r="AY274" i="5"/>
  <c r="AY275" i="5"/>
  <c r="AZ275" i="5" s="1"/>
  <c r="AY276" i="5"/>
  <c r="AY277" i="5"/>
  <c r="AZ277" i="5" s="1"/>
  <c r="AY278" i="5"/>
  <c r="AZ278" i="5" s="1"/>
  <c r="AY279" i="5"/>
  <c r="AY280" i="5"/>
  <c r="AY281" i="5"/>
  <c r="AY282" i="5"/>
  <c r="AY283" i="5"/>
  <c r="AZ283" i="5" s="1"/>
  <c r="AY284" i="5"/>
  <c r="AY285" i="5"/>
  <c r="AZ285" i="5" s="1"/>
  <c r="AY286" i="5"/>
  <c r="AZ286" i="5" s="1"/>
  <c r="AY287" i="5"/>
  <c r="BB287" i="5" s="1"/>
  <c r="AY288" i="5"/>
  <c r="AY289" i="5"/>
  <c r="AY290" i="5"/>
  <c r="AY291" i="5"/>
  <c r="AZ291" i="5" s="1"/>
  <c r="AY292" i="5"/>
  <c r="AY293" i="5"/>
  <c r="AY294" i="5"/>
  <c r="AZ294" i="5" s="1"/>
  <c r="AY295" i="5"/>
  <c r="AY296" i="5"/>
  <c r="AY297" i="5"/>
  <c r="AY298" i="5"/>
  <c r="AY299" i="5"/>
  <c r="BA299" i="5" s="1"/>
  <c r="AY300" i="5"/>
  <c r="AY301" i="5"/>
  <c r="AY302" i="5"/>
  <c r="AZ302" i="5" s="1"/>
  <c r="AY303" i="5"/>
  <c r="AY304" i="5"/>
  <c r="AY305" i="5"/>
  <c r="AY306" i="5"/>
  <c r="AY307" i="5"/>
  <c r="AZ307" i="5" s="1"/>
  <c r="AY308" i="5"/>
  <c r="AY309" i="5"/>
  <c r="AY310" i="5"/>
  <c r="AZ310" i="5" s="1"/>
  <c r="AY311" i="5"/>
  <c r="AY312" i="5"/>
  <c r="AY313" i="5"/>
  <c r="AY314" i="5"/>
  <c r="AY315" i="5"/>
  <c r="AZ315" i="5" s="1"/>
  <c r="AY316" i="5"/>
  <c r="AY317" i="5"/>
  <c r="AY318" i="5"/>
  <c r="AZ318" i="5" s="1"/>
  <c r="AY319" i="5"/>
  <c r="AY320" i="5"/>
  <c r="AY321" i="5"/>
  <c r="AY322" i="5"/>
  <c r="AY323" i="5"/>
  <c r="AZ323" i="5" s="1"/>
  <c r="AY324" i="5"/>
  <c r="AY325" i="5"/>
  <c r="AY326" i="5"/>
  <c r="AZ326" i="5" s="1"/>
  <c r="AY327" i="5"/>
  <c r="AY328" i="5"/>
  <c r="AY329" i="5"/>
  <c r="AY330" i="5"/>
  <c r="AY331" i="5"/>
  <c r="BA331" i="5" s="1"/>
  <c r="AY332" i="5"/>
  <c r="AY333" i="5"/>
  <c r="AY334" i="5"/>
  <c r="AZ334" i="5" s="1"/>
  <c r="AY335" i="5"/>
  <c r="AY336" i="5"/>
  <c r="AY337" i="5"/>
  <c r="AY338" i="5"/>
  <c r="AY339" i="5"/>
  <c r="AY340" i="5"/>
  <c r="AY341" i="5"/>
  <c r="AY342" i="5"/>
  <c r="AZ342" i="5" s="1"/>
  <c r="AY343" i="5"/>
  <c r="AY344" i="5"/>
  <c r="AY345" i="5"/>
  <c r="AY346" i="5"/>
  <c r="AY347" i="5"/>
  <c r="AZ347" i="5" s="1"/>
  <c r="AY348" i="5"/>
  <c r="AY349" i="5"/>
  <c r="AY350" i="5"/>
  <c r="AZ350" i="5" s="1"/>
  <c r="AY351" i="5"/>
  <c r="AY352" i="5"/>
  <c r="AY353" i="5"/>
  <c r="AY354" i="5"/>
  <c r="AY355" i="5"/>
  <c r="AZ355" i="5" s="1"/>
  <c r="AY356" i="5"/>
  <c r="AY357" i="5"/>
  <c r="AY358" i="5"/>
  <c r="AZ358" i="5" s="1"/>
  <c r="AY359" i="5"/>
  <c r="AY360" i="5"/>
  <c r="AY361" i="5"/>
  <c r="AY362" i="5"/>
  <c r="AY363" i="5"/>
  <c r="BA363" i="5" s="1"/>
  <c r="AY364" i="5"/>
  <c r="AY365" i="5"/>
  <c r="AY366" i="5"/>
  <c r="AZ366" i="5" s="1"/>
  <c r="AY367" i="5"/>
  <c r="AY368" i="5"/>
  <c r="AY369" i="5"/>
  <c r="AY370" i="5"/>
  <c r="AY371" i="5"/>
  <c r="AZ371" i="5" s="1"/>
  <c r="AY372" i="5"/>
  <c r="AY373" i="5"/>
  <c r="AY374" i="5"/>
  <c r="AZ374" i="5" s="1"/>
  <c r="AY375" i="5"/>
  <c r="AY376" i="5"/>
  <c r="AY377" i="5"/>
  <c r="AY378" i="5"/>
  <c r="AY379" i="5"/>
  <c r="AY380" i="5"/>
  <c r="AY381" i="5"/>
  <c r="AY382" i="5"/>
  <c r="AZ382" i="5" s="1"/>
  <c r="AY383" i="5"/>
  <c r="AY384" i="5"/>
  <c r="AY385" i="5"/>
  <c r="AY386" i="5"/>
  <c r="AY387" i="5"/>
  <c r="BA387" i="5" s="1"/>
  <c r="AY388" i="5"/>
  <c r="AY389" i="5"/>
  <c r="AY390" i="5"/>
  <c r="AZ390" i="5" s="1"/>
  <c r="AY391" i="5"/>
  <c r="AY392" i="5"/>
  <c r="AY393" i="5"/>
  <c r="AY394" i="5"/>
  <c r="AY395" i="5"/>
  <c r="AY396" i="5"/>
  <c r="AY397" i="5"/>
  <c r="AY398" i="5"/>
  <c r="AZ398" i="5" s="1"/>
  <c r="AY399" i="5"/>
  <c r="AY400" i="5"/>
  <c r="AY401" i="5"/>
  <c r="AY402" i="5"/>
  <c r="AY403" i="5"/>
  <c r="AZ403" i="5" s="1"/>
  <c r="AY404" i="5"/>
  <c r="AY405" i="5"/>
  <c r="AY406" i="5"/>
  <c r="AZ406" i="5" s="1"/>
  <c r="AY407" i="5"/>
  <c r="AY408" i="5"/>
  <c r="AY409" i="5"/>
  <c r="AY410" i="5"/>
  <c r="AY411" i="5"/>
  <c r="AZ411" i="5" s="1"/>
  <c r="AY412" i="5"/>
  <c r="AY413" i="5"/>
  <c r="AY414" i="5"/>
  <c r="AZ414" i="5" s="1"/>
  <c r="AY415" i="5"/>
  <c r="AY416" i="5"/>
  <c r="AY417" i="5"/>
  <c r="AY418" i="5"/>
  <c r="AY419" i="5"/>
  <c r="AZ419" i="5" s="1"/>
  <c r="AY420" i="5"/>
  <c r="AY421" i="5"/>
  <c r="AY422" i="5"/>
  <c r="AZ422" i="5" s="1"/>
  <c r="AY423" i="5"/>
  <c r="AY424" i="5"/>
  <c r="AY425" i="5"/>
  <c r="AY426" i="5"/>
  <c r="AY427" i="5"/>
  <c r="AY428" i="5"/>
  <c r="AY429" i="5"/>
  <c r="AY430" i="5"/>
  <c r="AY431" i="5"/>
  <c r="AY432" i="5"/>
  <c r="AY433" i="5"/>
  <c r="AY434" i="5"/>
  <c r="AY435" i="5"/>
  <c r="AZ435" i="5" s="1"/>
  <c r="AY436" i="5"/>
  <c r="AY437" i="5"/>
  <c r="AY438" i="5"/>
  <c r="AY439" i="5"/>
  <c r="AY440" i="5"/>
  <c r="AY441" i="5"/>
  <c r="AY442" i="5"/>
  <c r="AY443" i="5"/>
  <c r="AZ443" i="5" s="1"/>
  <c r="AY444" i="5"/>
  <c r="AY445" i="5"/>
  <c r="AY446" i="5"/>
  <c r="AY447" i="5"/>
  <c r="AY448" i="5"/>
  <c r="AY449" i="5"/>
  <c r="AY450" i="5"/>
  <c r="AY451" i="5"/>
  <c r="AZ451" i="5" s="1"/>
  <c r="AY2" i="5"/>
  <c r="AU3" i="5"/>
  <c r="AQ72" i="11" s="1"/>
  <c r="AU4" i="5"/>
  <c r="AQ297" i="11" s="1"/>
  <c r="AU5" i="5"/>
  <c r="AQ330" i="11" s="1"/>
  <c r="AU6" i="5"/>
  <c r="AQ332" i="11" s="1"/>
  <c r="AU7" i="5"/>
  <c r="AQ329" i="11" s="1"/>
  <c r="AU8" i="5"/>
  <c r="AQ73" i="11" s="1"/>
  <c r="AU9" i="5"/>
  <c r="AQ74" i="11" s="1"/>
  <c r="AU10" i="5"/>
  <c r="AQ450" i="11" s="1"/>
  <c r="AU11" i="5"/>
  <c r="AQ75" i="11" s="1"/>
  <c r="AU12" i="5"/>
  <c r="AQ302" i="11" s="1"/>
  <c r="AU13" i="5"/>
  <c r="AQ299" i="11" s="1"/>
  <c r="AU14" i="5"/>
  <c r="AQ303" i="11" s="1"/>
  <c r="AU15" i="5"/>
  <c r="AQ76" i="11" s="1"/>
  <c r="AU16" i="5"/>
  <c r="AQ77" i="11" s="1"/>
  <c r="AU17" i="5"/>
  <c r="AQ374" i="11" s="1"/>
  <c r="AU18" i="5"/>
  <c r="AQ364" i="11" s="1"/>
  <c r="AU19" i="5"/>
  <c r="AQ78" i="11" s="1"/>
  <c r="AU20" i="5"/>
  <c r="AQ79" i="11" s="1"/>
  <c r="AU21" i="5"/>
  <c r="AQ80" i="11" s="1"/>
  <c r="AU22" i="5"/>
  <c r="AQ81" i="11" s="1"/>
  <c r="AU23" i="5"/>
  <c r="AQ82" i="11" s="1"/>
  <c r="AU24" i="5"/>
  <c r="AQ83" i="11" s="1"/>
  <c r="AU25" i="5"/>
  <c r="AQ84" i="11" s="1"/>
  <c r="AU26" i="5"/>
  <c r="AQ85" i="11" s="1"/>
  <c r="AU27" i="5"/>
  <c r="AQ86" i="11" s="1"/>
  <c r="AU28" i="5"/>
  <c r="AQ87" i="11" s="1"/>
  <c r="AU29" i="5"/>
  <c r="AQ88" i="11" s="1"/>
  <c r="AU30" i="5"/>
  <c r="AQ89" i="11" s="1"/>
  <c r="AU31" i="5"/>
  <c r="AQ90" i="11" s="1"/>
  <c r="AU32" i="5"/>
  <c r="AQ91" i="11" s="1"/>
  <c r="AU33" i="5"/>
  <c r="AQ395" i="11" s="1"/>
  <c r="AU34" i="5"/>
  <c r="AQ351" i="11" s="1"/>
  <c r="AU35" i="5"/>
  <c r="AQ92" i="11" s="1"/>
  <c r="AU36" i="5"/>
  <c r="AQ93" i="11" s="1"/>
  <c r="AU37" i="5"/>
  <c r="AQ328" i="11" s="1"/>
  <c r="AU38" i="5"/>
  <c r="AQ94" i="11" s="1"/>
  <c r="AU39" i="5"/>
  <c r="AQ335" i="11" s="1"/>
  <c r="AU40" i="5"/>
  <c r="AQ95" i="11" s="1"/>
  <c r="AU41" i="5"/>
  <c r="AQ352" i="11" s="1"/>
  <c r="AU42" i="5"/>
  <c r="AQ96" i="11" s="1"/>
  <c r="AU43" i="5"/>
  <c r="AQ97" i="11" s="1"/>
  <c r="AU44" i="5"/>
  <c r="AQ202" i="11" s="1"/>
  <c r="AU45" i="5"/>
  <c r="AQ203" i="11" s="1"/>
  <c r="AU46" i="5"/>
  <c r="AQ128" i="11" s="1"/>
  <c r="AU47" i="5"/>
  <c r="AQ129" i="11" s="1"/>
  <c r="AU48" i="5"/>
  <c r="AQ98" i="11" s="1"/>
  <c r="AU49" i="5"/>
  <c r="AQ99" i="11" s="1"/>
  <c r="AU50" i="5"/>
  <c r="AQ100" i="11" s="1"/>
  <c r="AU51" i="5"/>
  <c r="AQ101" i="11" s="1"/>
  <c r="AU52" i="5"/>
  <c r="AQ102" i="11" s="1"/>
  <c r="AU53" i="5"/>
  <c r="AQ103" i="11" s="1"/>
  <c r="AU54" i="5"/>
  <c r="AQ104" i="11" s="1"/>
  <c r="AU55" i="5"/>
  <c r="AQ404" i="11" s="1"/>
  <c r="AU56" i="5"/>
  <c r="AQ105" i="11" s="1"/>
  <c r="AU57" i="5"/>
  <c r="AQ106" i="11" s="1"/>
  <c r="AU58" i="5"/>
  <c r="AQ107" i="11" s="1"/>
  <c r="AU59" i="5"/>
  <c r="AQ108" i="11" s="1"/>
  <c r="AU60" i="5"/>
  <c r="AQ359" i="11" s="1"/>
  <c r="AU61" i="5"/>
  <c r="AQ109" i="11" s="1"/>
  <c r="AU62" i="5"/>
  <c r="AQ110" i="11" s="1"/>
  <c r="AU63" i="5"/>
  <c r="AQ111" i="11" s="1"/>
  <c r="AU64" i="5"/>
  <c r="AQ336" i="11" s="1"/>
  <c r="AU65" i="5"/>
  <c r="AQ112" i="11" s="1"/>
  <c r="AU66" i="5"/>
  <c r="AQ113" i="11" s="1"/>
  <c r="AU67" i="5"/>
  <c r="AQ114" i="11" s="1"/>
  <c r="AU68" i="5"/>
  <c r="AQ115" i="11" s="1"/>
  <c r="AU69" i="5"/>
  <c r="AQ116" i="11" s="1"/>
  <c r="AU70" i="5"/>
  <c r="AQ360" i="11" s="1"/>
  <c r="AU71" i="5"/>
  <c r="AQ117" i="11" s="1"/>
  <c r="AU72" i="5"/>
  <c r="AQ118" i="11" s="1"/>
  <c r="AU73" i="5"/>
  <c r="AQ119" i="11" s="1"/>
  <c r="AU74" i="5"/>
  <c r="AQ362" i="11" s="1"/>
  <c r="AU75" i="5"/>
  <c r="AQ120" i="11" s="1"/>
  <c r="AU76" i="5"/>
  <c r="AQ121" i="11" s="1"/>
  <c r="AU77" i="5"/>
  <c r="AQ122" i="11" s="1"/>
  <c r="AU78" i="5"/>
  <c r="AQ123" i="11" s="1"/>
  <c r="AU79" i="5"/>
  <c r="AQ124" i="11" s="1"/>
  <c r="AU80" i="5"/>
  <c r="AQ125" i="11" s="1"/>
  <c r="AU81" i="5"/>
  <c r="AQ126" i="11" s="1"/>
  <c r="AU82" i="5"/>
  <c r="AQ357" i="11" s="1"/>
  <c r="AU83" i="5"/>
  <c r="AQ127" i="11" s="1"/>
  <c r="AU84" i="5"/>
  <c r="AQ130" i="11" s="1"/>
  <c r="AU85" i="5"/>
  <c r="AQ361" i="11" s="1"/>
  <c r="AU86" i="5"/>
  <c r="AQ134" i="11" s="1"/>
  <c r="AU87" i="5"/>
  <c r="AQ135" i="11" s="1"/>
  <c r="AU88" i="5"/>
  <c r="AQ136" i="11" s="1"/>
  <c r="AU89" i="5"/>
  <c r="AQ137" i="11" s="1"/>
  <c r="AU90" i="5"/>
  <c r="AQ305" i="11" s="1"/>
  <c r="AU91" i="5"/>
  <c r="AQ138" i="11" s="1"/>
  <c r="AU92" i="5"/>
  <c r="AQ307" i="11" s="1"/>
  <c r="AU93" i="5"/>
  <c r="AQ139" i="11" s="1"/>
  <c r="AU94" i="5"/>
  <c r="AQ327" i="11" s="1"/>
  <c r="AU95" i="5"/>
  <c r="AQ301" i="11" s="1"/>
  <c r="AU96" i="5"/>
  <c r="AQ390" i="11" s="1"/>
  <c r="AU97" i="5"/>
  <c r="AQ340" i="11" s="1"/>
  <c r="AU98" i="5"/>
  <c r="AQ392" i="11" s="1"/>
  <c r="AU99" i="5"/>
  <c r="AQ394" i="11" s="1"/>
  <c r="AU100" i="5"/>
  <c r="AQ282" i="11" s="1"/>
  <c r="AU101" i="5"/>
  <c r="AQ341" i="11" s="1"/>
  <c r="AU102" i="5"/>
  <c r="AQ342" i="11" s="1"/>
  <c r="AU103" i="5"/>
  <c r="AQ373" i="11" s="1"/>
  <c r="AU104" i="5"/>
  <c r="AQ343" i="11" s="1"/>
  <c r="AU105" i="5"/>
  <c r="AQ344" i="11" s="1"/>
  <c r="AU106" i="5"/>
  <c r="AQ345" i="11" s="1"/>
  <c r="AU107" i="5"/>
  <c r="AQ283" i="11" s="1"/>
  <c r="AU108" i="5"/>
  <c r="AQ346" i="11" s="1"/>
  <c r="AU109" i="5"/>
  <c r="AQ353" i="11" s="1"/>
  <c r="AU110" i="5"/>
  <c r="AQ391" i="11" s="1"/>
  <c r="AU111" i="5"/>
  <c r="AQ347" i="11" s="1"/>
  <c r="AU112" i="5"/>
  <c r="AQ197" i="11" s="1"/>
  <c r="AU113" i="5"/>
  <c r="AQ198" i="11" s="1"/>
  <c r="AU114" i="5"/>
  <c r="AQ242" i="11" s="1"/>
  <c r="AU115" i="5"/>
  <c r="AQ243" i="11" s="1"/>
  <c r="AU116" i="5"/>
  <c r="AQ354" i="11" s="1"/>
  <c r="AU117" i="5"/>
  <c r="AQ140" i="11" s="1"/>
  <c r="AU118" i="5"/>
  <c r="AQ141" i="11" s="1"/>
  <c r="AU119" i="5"/>
  <c r="AQ142" i="11" s="1"/>
  <c r="AU120" i="5"/>
  <c r="AQ143" i="11" s="1"/>
  <c r="AU121" i="5"/>
  <c r="AQ144" i="11" s="1"/>
  <c r="AU122" i="5"/>
  <c r="AQ145" i="11" s="1"/>
  <c r="AU123" i="5"/>
  <c r="AQ146" i="11" s="1"/>
  <c r="AU124" i="5"/>
  <c r="AQ147" i="11" s="1"/>
  <c r="AU125" i="5"/>
  <c r="AQ148" i="11" s="1"/>
  <c r="AU126" i="5"/>
  <c r="AQ149" i="11" s="1"/>
  <c r="AU127" i="5"/>
  <c r="AQ150" i="11" s="1"/>
  <c r="AU128" i="5"/>
  <c r="AQ337" i="11" s="1"/>
  <c r="AU129" i="5"/>
  <c r="AQ363" i="11" s="1"/>
  <c r="AU130" i="5"/>
  <c r="AQ151" i="11" s="1"/>
  <c r="AU131" i="5"/>
  <c r="AQ152" i="11" s="1"/>
  <c r="AU132" i="5"/>
  <c r="AQ153" i="11" s="1"/>
  <c r="AU133" i="5"/>
  <c r="AQ154" i="11" s="1"/>
  <c r="AU134" i="5"/>
  <c r="AQ155" i="11" s="1"/>
  <c r="AU135" i="5"/>
  <c r="AQ292" i="11" s="1"/>
  <c r="AU136" i="5"/>
  <c r="AQ156" i="11" s="1"/>
  <c r="AU137" i="5"/>
  <c r="AQ157" i="11" s="1"/>
  <c r="AU138" i="5"/>
  <c r="AQ158" i="11" s="1"/>
  <c r="AU139" i="5"/>
  <c r="AQ159" i="11" s="1"/>
  <c r="AU140" i="5"/>
  <c r="AQ191" i="11" s="1"/>
  <c r="AU141" i="5"/>
  <c r="AQ160" i="11" s="1"/>
  <c r="AU142" i="5"/>
  <c r="AQ161" i="11" s="1"/>
  <c r="AU143" i="5"/>
  <c r="AQ162" i="11" s="1"/>
  <c r="AU144" i="5"/>
  <c r="AQ163" i="11" s="1"/>
  <c r="AU145" i="5"/>
  <c r="AQ164" i="11" s="1"/>
  <c r="AU146" i="5"/>
  <c r="AQ165" i="11" s="1"/>
  <c r="AU147" i="5"/>
  <c r="AQ166" i="11" s="1"/>
  <c r="AU148" i="5"/>
  <c r="AQ167" i="11" s="1"/>
  <c r="AU149" i="5"/>
  <c r="AQ168" i="11" s="1"/>
  <c r="AU150" i="5"/>
  <c r="AQ169" i="11" s="1"/>
  <c r="AU151" i="5"/>
  <c r="AQ170" i="11" s="1"/>
  <c r="AU152" i="5"/>
  <c r="AQ171" i="11" s="1"/>
  <c r="AU153" i="5"/>
  <c r="AQ172" i="11" s="1"/>
  <c r="AU154" i="5"/>
  <c r="AQ173" i="11" s="1"/>
  <c r="AU155" i="5"/>
  <c r="AQ174" i="11" s="1"/>
  <c r="AU156" i="5"/>
  <c r="AQ175" i="11" s="1"/>
  <c r="AU157" i="5"/>
  <c r="AQ176" i="11" s="1"/>
  <c r="AU158" i="5"/>
  <c r="AQ177" i="11" s="1"/>
  <c r="AU159" i="5"/>
  <c r="AQ178" i="11" s="1"/>
  <c r="AU160" i="5"/>
  <c r="AQ179" i="11" s="1"/>
  <c r="AU161" i="5"/>
  <c r="AQ180" i="11" s="1"/>
  <c r="AU162" i="5"/>
  <c r="AQ295" i="11" s="1"/>
  <c r="AU163" i="5"/>
  <c r="AQ181" i="11" s="1"/>
  <c r="AU164" i="5"/>
  <c r="AQ182" i="11" s="1"/>
  <c r="AU165" i="5"/>
  <c r="AQ183" i="11" s="1"/>
  <c r="AU166" i="5"/>
  <c r="AQ184" i="11" s="1"/>
  <c r="AU167" i="5"/>
  <c r="AQ436" i="11" s="1"/>
  <c r="AU168" i="5"/>
  <c r="AQ435" i="11" s="1"/>
  <c r="AU169" i="5"/>
  <c r="AQ416" i="11" s="1"/>
  <c r="AU170" i="5"/>
  <c r="AQ441" i="11" s="1"/>
  <c r="AU171" i="5"/>
  <c r="AQ318" i="11" s="1"/>
  <c r="AU172" i="5"/>
  <c r="AQ401" i="11" s="1"/>
  <c r="AU173" i="5"/>
  <c r="AQ422" i="11" s="1"/>
  <c r="AU174" i="5"/>
  <c r="AQ428" i="11" s="1"/>
  <c r="AU175" i="5"/>
  <c r="AQ405" i="11" s="1"/>
  <c r="AU176" i="5"/>
  <c r="AQ408" i="11" s="1"/>
  <c r="AU177" i="5"/>
  <c r="AQ434" i="11" s="1"/>
  <c r="AU178" i="5"/>
  <c r="AQ348" i="11" s="1"/>
  <c r="AU179" i="5"/>
  <c r="AQ349" i="11" s="1"/>
  <c r="AU180" i="5"/>
  <c r="AQ412" i="11" s="1"/>
  <c r="AU181" i="5"/>
  <c r="AQ413" i="11" s="1"/>
  <c r="AU182" i="5"/>
  <c r="AQ415" i="11" s="1"/>
  <c r="AU183" i="5"/>
  <c r="AQ420" i="11" s="1"/>
  <c r="AU184" i="5"/>
  <c r="AQ418" i="11" s="1"/>
  <c r="AU185" i="5"/>
  <c r="AQ432" i="11" s="1"/>
  <c r="AU186" i="5"/>
  <c r="AQ419" i="11" s="1"/>
  <c r="AU187" i="5"/>
  <c r="AQ417" i="11" s="1"/>
  <c r="AU188" i="5"/>
  <c r="AQ319" i="11" s="1"/>
  <c r="AU189" i="5"/>
  <c r="AQ431" i="11" s="1"/>
  <c r="AU190" i="5"/>
  <c r="AQ424" i="11" s="1"/>
  <c r="AU191" i="5"/>
  <c r="AQ320" i="11" s="1"/>
  <c r="AU192" i="5"/>
  <c r="AQ321" i="11" s="1"/>
  <c r="AU193" i="5"/>
  <c r="AQ429" i="11" s="1"/>
  <c r="AU194" i="5"/>
  <c r="AQ322" i="11" s="1"/>
  <c r="AU195" i="5"/>
  <c r="AQ427" i="11" s="1"/>
  <c r="AU196" i="5"/>
  <c r="AQ430" i="11" s="1"/>
  <c r="AU197" i="5"/>
  <c r="AQ443" i="11" s="1"/>
  <c r="AU198" i="5"/>
  <c r="AQ425" i="11" s="1"/>
  <c r="AU199" i="5"/>
  <c r="AQ437" i="11" s="1"/>
  <c r="AU200" i="5"/>
  <c r="AQ410" i="11" s="1"/>
  <c r="AU201" i="5"/>
  <c r="AQ426" i="11" s="1"/>
  <c r="AU202" i="5"/>
  <c r="AQ421" i="11" s="1"/>
  <c r="AU203" i="5"/>
  <c r="AQ439" i="11" s="1"/>
  <c r="AU204" i="5"/>
  <c r="AQ414" i="11" s="1"/>
  <c r="AU205" i="5"/>
  <c r="AQ350" i="11" s="1"/>
  <c r="AU206" i="5"/>
  <c r="AQ326" i="11" s="1"/>
  <c r="AU207" i="5"/>
  <c r="AQ438" i="11" s="1"/>
  <c r="AU208" i="5"/>
  <c r="AQ196" i="11" s="1"/>
  <c r="AU209" i="5"/>
  <c r="AQ411" i="11" s="1"/>
  <c r="AU210" i="5"/>
  <c r="AQ406" i="11" s="1"/>
  <c r="AU211" i="5"/>
  <c r="AQ323" i="11" s="1"/>
  <c r="AU212" i="5"/>
  <c r="AQ407" i="11" s="1"/>
  <c r="AU213" i="5"/>
  <c r="AQ409" i="11" s="1"/>
  <c r="AU214" i="5"/>
  <c r="AQ324" i="11" s="1"/>
  <c r="AU215" i="5"/>
  <c r="AQ444" i="11" s="1"/>
  <c r="AU216" i="5"/>
  <c r="AQ442" i="11" s="1"/>
  <c r="AU217" i="5"/>
  <c r="AQ423" i="11" s="1"/>
  <c r="AU218" i="5"/>
  <c r="AQ440" i="11" s="1"/>
  <c r="AU219" i="5"/>
  <c r="AU220" i="5"/>
  <c r="AQ185" i="11" s="1"/>
  <c r="AU221" i="5"/>
  <c r="AQ186" i="11" s="1"/>
  <c r="AU222" i="5"/>
  <c r="AQ187" i="11" s="1"/>
  <c r="AU223" i="5"/>
  <c r="AQ188" i="11" s="1"/>
  <c r="AU224" i="5"/>
  <c r="AQ189" i="11" s="1"/>
  <c r="AU225" i="5"/>
  <c r="AQ190" i="11" s="1"/>
  <c r="AU226" i="5"/>
  <c r="AQ314" i="11" s="1"/>
  <c r="AU227" i="5"/>
  <c r="AQ315" i="11" s="1"/>
  <c r="AU228" i="5"/>
  <c r="AQ317" i="11" s="1"/>
  <c r="AU229" i="5"/>
  <c r="AQ62" i="11" s="1"/>
  <c r="AU230" i="5"/>
  <c r="AQ371" i="11" s="1"/>
  <c r="AU231" i="5"/>
  <c r="AQ372" i="11" s="1"/>
  <c r="AU232" i="5"/>
  <c r="AQ370" i="11" s="1"/>
  <c r="AU233" i="5"/>
  <c r="AQ61" i="11" s="1"/>
  <c r="AU234" i="5"/>
  <c r="AQ316" i="11" s="1"/>
  <c r="AU235" i="5"/>
  <c r="AQ192" i="11" s="1"/>
  <c r="AU236" i="5"/>
  <c r="AQ193" i="11" s="1"/>
  <c r="AU237" i="5"/>
  <c r="AQ194" i="11" s="1"/>
  <c r="AU238" i="5"/>
  <c r="AQ393" i="11" s="1"/>
  <c r="AU239" i="5"/>
  <c r="AQ304" i="11" s="1"/>
  <c r="AU240" i="5"/>
  <c r="AQ195" i="11" s="1"/>
  <c r="AU241" i="5"/>
  <c r="AU242" i="5"/>
  <c r="AQ199" i="11" s="1"/>
  <c r="AU243" i="5"/>
  <c r="AQ312" i="11" s="1"/>
  <c r="AU244" i="5"/>
  <c r="AQ200" i="11" s="1"/>
  <c r="AU245" i="5"/>
  <c r="AQ201" i="11" s="1"/>
  <c r="AU246" i="5"/>
  <c r="AQ339" i="11" s="1"/>
  <c r="AU247" i="5"/>
  <c r="AQ204" i="11" s="1"/>
  <c r="AU248" i="5"/>
  <c r="AQ294" i="11" s="1"/>
  <c r="AU249" i="5"/>
  <c r="AQ205" i="11" s="1"/>
  <c r="AU250" i="5"/>
  <c r="AQ206" i="11" s="1"/>
  <c r="AU251" i="5"/>
  <c r="AQ207" i="11" s="1"/>
  <c r="AU252" i="5"/>
  <c r="AQ208" i="11" s="1"/>
  <c r="AU253" i="5"/>
  <c r="AQ209" i="11" s="1"/>
  <c r="AU254" i="5"/>
  <c r="AQ210" i="11" s="1"/>
  <c r="AU255" i="5"/>
  <c r="AQ211" i="11" s="1"/>
  <c r="AU256" i="5"/>
  <c r="AQ396" i="11" s="1"/>
  <c r="AU257" i="5"/>
  <c r="AQ212" i="11" s="1"/>
  <c r="AU258" i="5"/>
  <c r="AQ213" i="11" s="1"/>
  <c r="AU259" i="5"/>
  <c r="AQ300" i="11" s="1"/>
  <c r="AU260" i="5"/>
  <c r="AQ214" i="11" s="1"/>
  <c r="AU261" i="5"/>
  <c r="AQ215" i="11" s="1"/>
  <c r="AU262" i="5"/>
  <c r="AQ216" i="11" s="1"/>
  <c r="AU263" i="5"/>
  <c r="AQ217" i="11" s="1"/>
  <c r="AU264" i="5"/>
  <c r="AQ218" i="11" s="1"/>
  <c r="AU265" i="5"/>
  <c r="AQ219" i="11" s="1"/>
  <c r="AU266" i="5"/>
  <c r="AQ220" i="11" s="1"/>
  <c r="AU267" i="5"/>
  <c r="AQ306" i="11" s="1"/>
  <c r="AU268" i="5"/>
  <c r="AQ221" i="11" s="1"/>
  <c r="AU269" i="5"/>
  <c r="AQ222" i="11" s="1"/>
  <c r="AU270" i="5"/>
  <c r="AQ223" i="11" s="1"/>
  <c r="AU271" i="5"/>
  <c r="AQ224" i="11" s="1"/>
  <c r="AU272" i="5"/>
  <c r="AQ225" i="11" s="1"/>
  <c r="AU273" i="5"/>
  <c r="AQ226" i="11" s="1"/>
  <c r="AU274" i="5"/>
  <c r="AQ227" i="11" s="1"/>
  <c r="AU275" i="5"/>
  <c r="AQ228" i="11" s="1"/>
  <c r="AU276" i="5"/>
  <c r="AQ403" i="11" s="1"/>
  <c r="AU277" i="5"/>
  <c r="AQ229" i="11" s="1"/>
  <c r="AU278" i="5"/>
  <c r="AQ230" i="11" s="1"/>
  <c r="AU279" i="5"/>
  <c r="AQ231" i="11" s="1"/>
  <c r="AU280" i="5"/>
  <c r="AQ368" i="11" s="1"/>
  <c r="AU281" i="5"/>
  <c r="AQ369" i="11" s="1"/>
  <c r="AU282" i="5"/>
  <c r="AQ310" i="11" s="1"/>
  <c r="AU283" i="5"/>
  <c r="AQ308" i="11" s="1"/>
  <c r="AU284" i="5"/>
  <c r="AQ309" i="11" s="1"/>
  <c r="AU285" i="5"/>
  <c r="AQ232" i="11" s="1"/>
  <c r="AU286" i="5"/>
  <c r="AQ233" i="11" s="1"/>
  <c r="AU287" i="5"/>
  <c r="AQ234" i="11" s="1"/>
  <c r="AU288" i="5"/>
  <c r="AQ235" i="11" s="1"/>
  <c r="AU289" i="5"/>
  <c r="AQ236" i="11" s="1"/>
  <c r="AU290" i="5"/>
  <c r="AQ237" i="11" s="1"/>
  <c r="AU291" i="5"/>
  <c r="AQ238" i="11" s="1"/>
  <c r="AU292" i="5"/>
  <c r="AQ239" i="11" s="1"/>
  <c r="AU293" i="5"/>
  <c r="AQ240" i="11" s="1"/>
  <c r="AU294" i="5"/>
  <c r="AQ241" i="11" s="1"/>
  <c r="AU295" i="5"/>
  <c r="AQ244" i="11" s="1"/>
  <c r="AU296" i="5"/>
  <c r="AQ245" i="11" s="1"/>
  <c r="AU297" i="5"/>
  <c r="AQ246" i="11" s="1"/>
  <c r="AU298" i="5"/>
  <c r="AQ247" i="11" s="1"/>
  <c r="AU299" i="5"/>
  <c r="AQ248" i="11" s="1"/>
  <c r="AU300" i="5"/>
  <c r="AQ131" i="11" s="1"/>
  <c r="AU301" i="5"/>
  <c r="AQ132" i="11" s="1"/>
  <c r="AU302" i="5"/>
  <c r="AQ133" i="11" s="1"/>
  <c r="AU303" i="5"/>
  <c r="AQ249" i="11" s="1"/>
  <c r="AU304" i="5"/>
  <c r="AQ448" i="11" s="1"/>
  <c r="AU305" i="5"/>
  <c r="AQ250" i="11" s="1"/>
  <c r="AU306" i="5"/>
  <c r="AQ251" i="11" s="1"/>
  <c r="AU307" i="5"/>
  <c r="AQ252" i="11" s="1"/>
  <c r="AU308" i="5"/>
  <c r="AQ253" i="11" s="1"/>
  <c r="AU309" i="5"/>
  <c r="AQ254" i="11" s="1"/>
  <c r="AU310" i="5"/>
  <c r="AQ255" i="11" s="1"/>
  <c r="AU311" i="5"/>
  <c r="AQ256" i="11" s="1"/>
  <c r="AU312" i="5"/>
  <c r="AQ446" i="11" s="1"/>
  <c r="AU313" i="5"/>
  <c r="AQ257" i="11" s="1"/>
  <c r="AU314" i="5"/>
  <c r="AQ258" i="11" s="1"/>
  <c r="AU315" i="5"/>
  <c r="AQ445" i="11" s="1"/>
  <c r="AU316" i="5"/>
  <c r="AQ259" i="11" s="1"/>
  <c r="AU317" i="5"/>
  <c r="AQ447" i="11" s="1"/>
  <c r="AU318" i="5"/>
  <c r="AQ260" i="11" s="1"/>
  <c r="AU319" i="5"/>
  <c r="AQ261" i="11" s="1"/>
  <c r="AU320" i="5"/>
  <c r="AQ262" i="11" s="1"/>
  <c r="AU321" i="5"/>
  <c r="AQ263" i="11" s="1"/>
  <c r="AU322" i="5"/>
  <c r="AQ449" i="11" s="1"/>
  <c r="AU323" i="5"/>
  <c r="AQ264" i="11" s="1"/>
  <c r="AU324" i="5"/>
  <c r="AQ378" i="11" s="1"/>
  <c r="AU325" i="5"/>
  <c r="AQ376" i="11" s="1"/>
  <c r="AU326" i="5"/>
  <c r="AQ377" i="11" s="1"/>
  <c r="AU327" i="5"/>
  <c r="AQ375" i="11" s="1"/>
  <c r="AU328" i="5"/>
  <c r="AQ265" i="11" s="1"/>
  <c r="AU329" i="5"/>
  <c r="AQ266" i="11" s="1"/>
  <c r="AU330" i="5"/>
  <c r="AQ267" i="11" s="1"/>
  <c r="AU331" i="5"/>
  <c r="AQ268" i="11" s="1"/>
  <c r="AU332" i="5"/>
  <c r="AQ269" i="11" s="1"/>
  <c r="AU333" i="5"/>
  <c r="AQ270" i="11" s="1"/>
  <c r="AU334" i="5"/>
  <c r="AQ271" i="11" s="1"/>
  <c r="AU335" i="5"/>
  <c r="AQ272" i="11" s="1"/>
  <c r="AU336" i="5"/>
  <c r="AQ273" i="11" s="1"/>
  <c r="AU337" i="5"/>
  <c r="AQ367" i="11" s="1"/>
  <c r="AU338" i="5"/>
  <c r="AQ365" i="11" s="1"/>
  <c r="AU339" i="5"/>
  <c r="AQ366" i="11" s="1"/>
  <c r="AU340" i="5"/>
  <c r="AQ274" i="11" s="1"/>
  <c r="AU341" i="5"/>
  <c r="AQ275" i="11" s="1"/>
  <c r="AU342" i="5"/>
  <c r="AQ276" i="11" s="1"/>
  <c r="AU343" i="5"/>
  <c r="AQ358" i="11" s="1"/>
  <c r="AU344" i="5"/>
  <c r="AQ277" i="11" s="1"/>
  <c r="AU345" i="5"/>
  <c r="AQ278" i="11" s="1"/>
  <c r="AU346" i="5"/>
  <c r="AQ279" i="11" s="1"/>
  <c r="AU347" i="5"/>
  <c r="AQ280" i="11" s="1"/>
  <c r="AU348" i="5"/>
  <c r="AQ338" i="11" s="1"/>
  <c r="AU349" i="5"/>
  <c r="AQ281" i="11" s="1"/>
  <c r="AU350" i="5"/>
  <c r="AU351" i="5"/>
  <c r="AU352" i="5"/>
  <c r="AQ284" i="11" s="1"/>
  <c r="AU353" i="5"/>
  <c r="AQ285" i="11" s="1"/>
  <c r="AU354" i="5"/>
  <c r="AQ286" i="11" s="1"/>
  <c r="AU355" i="5"/>
  <c r="AQ355" i="11" s="1"/>
  <c r="AU356" i="5"/>
  <c r="AQ287" i="11" s="1"/>
  <c r="AU357" i="5"/>
  <c r="AQ288" i="11" s="1"/>
  <c r="AU358" i="5"/>
  <c r="AQ289" i="11" s="1"/>
  <c r="AU359" i="5"/>
  <c r="AQ290" i="11" s="1"/>
  <c r="AU360" i="5"/>
  <c r="AQ311" i="11" s="1"/>
  <c r="AU361" i="5"/>
  <c r="AQ291" i="11" s="1"/>
  <c r="AU362" i="5"/>
  <c r="AQ382" i="11" s="1"/>
  <c r="AU363" i="5"/>
  <c r="AQ383" i="11" s="1"/>
  <c r="AU364" i="5"/>
  <c r="AQ388" i="11" s="1"/>
  <c r="AU365" i="5"/>
  <c r="AQ385" i="11" s="1"/>
  <c r="AU366" i="5"/>
  <c r="AQ381" i="11" s="1"/>
  <c r="AU367" i="5"/>
  <c r="AQ387" i="11" s="1"/>
  <c r="AU368" i="5"/>
  <c r="AQ384" i="11" s="1"/>
  <c r="AU369" i="5"/>
  <c r="AQ386" i="11" s="1"/>
  <c r="AU370" i="5"/>
  <c r="AQ389" i="11" s="1"/>
  <c r="AU371" i="5"/>
  <c r="AQ41" i="11" s="1"/>
  <c r="AU372" i="5"/>
  <c r="AQ325" i="11" s="1"/>
  <c r="AU373" i="5"/>
  <c r="AQ42" i="11" s="1"/>
  <c r="AU374" i="5"/>
  <c r="AQ43" i="11" s="1"/>
  <c r="AU375" i="5"/>
  <c r="AQ44" i="11" s="1"/>
  <c r="AU376" i="5"/>
  <c r="AQ379" i="11" s="1"/>
  <c r="AU377" i="5"/>
  <c r="AQ45" i="11" s="1"/>
  <c r="AU378" i="5"/>
  <c r="AQ46" i="11" s="1"/>
  <c r="AU379" i="5"/>
  <c r="AQ47" i="11" s="1"/>
  <c r="AU380" i="5"/>
  <c r="AQ380" i="11" s="1"/>
  <c r="AU381" i="5"/>
  <c r="AQ356" i="11" s="1"/>
  <c r="AU382" i="5"/>
  <c r="AQ2" i="11" s="1"/>
  <c r="AU383" i="5"/>
  <c r="AQ3" i="11" s="1"/>
  <c r="AU384" i="5"/>
  <c r="AQ293" i="11" s="1"/>
  <c r="AU385" i="5"/>
  <c r="AQ4" i="11" s="1"/>
  <c r="AU386" i="5"/>
  <c r="AQ5" i="11" s="1"/>
  <c r="AU387" i="5"/>
  <c r="AQ6" i="11" s="1"/>
  <c r="AU388" i="5"/>
  <c r="AQ7" i="11" s="1"/>
  <c r="AU389" i="5"/>
  <c r="AQ8" i="11" s="1"/>
  <c r="AU390" i="5"/>
  <c r="AQ313" i="11" s="1"/>
  <c r="AU391" i="5"/>
  <c r="AQ9" i="11" s="1"/>
  <c r="AU392" i="5"/>
  <c r="AQ10" i="11" s="1"/>
  <c r="AU393" i="5"/>
  <c r="AQ11" i="11" s="1"/>
  <c r="AU394" i="5"/>
  <c r="AQ333" i="11" s="1"/>
  <c r="AU395" i="5"/>
  <c r="AQ12" i="11" s="1"/>
  <c r="AU396" i="5"/>
  <c r="AQ13" i="11" s="1"/>
  <c r="AU397" i="5"/>
  <c r="AQ14" i="11" s="1"/>
  <c r="AU398" i="5"/>
  <c r="AQ400" i="11" s="1"/>
  <c r="AU399" i="5"/>
  <c r="AQ15" i="11" s="1"/>
  <c r="AU400" i="5"/>
  <c r="AQ16" i="11" s="1"/>
  <c r="AU401" i="5"/>
  <c r="AQ17" i="11" s="1"/>
  <c r="AU402" i="5"/>
  <c r="AQ18" i="11" s="1"/>
  <c r="AU403" i="5"/>
  <c r="AQ19" i="11" s="1"/>
  <c r="AU404" i="5"/>
  <c r="AQ20" i="11" s="1"/>
  <c r="AU405" i="5"/>
  <c r="AQ402" i="11" s="1"/>
  <c r="AU406" i="5"/>
  <c r="AQ21" i="11" s="1"/>
  <c r="AU407" i="5"/>
  <c r="AQ22" i="11" s="1"/>
  <c r="AU408" i="5"/>
  <c r="AQ334" i="11" s="1"/>
  <c r="AU409" i="5"/>
  <c r="AQ23" i="11" s="1"/>
  <c r="AU410" i="5"/>
  <c r="AQ24" i="11" s="1"/>
  <c r="AU411" i="5"/>
  <c r="AQ25" i="11" s="1"/>
  <c r="AU412" i="5"/>
  <c r="AQ26" i="11" s="1"/>
  <c r="AU413" i="5"/>
  <c r="AQ27" i="11" s="1"/>
  <c r="AU414" i="5"/>
  <c r="AQ29" i="11" s="1"/>
  <c r="AU415" i="5"/>
  <c r="AQ31" i="11" s="1"/>
  <c r="AU416" i="5"/>
  <c r="AQ399" i="11" s="1"/>
  <c r="AU417" i="5"/>
  <c r="AQ32" i="11" s="1"/>
  <c r="AU418" i="5"/>
  <c r="AQ28" i="11" s="1"/>
  <c r="AU419" i="5"/>
  <c r="AQ298" i="11" s="1"/>
  <c r="AU420" i="5"/>
  <c r="AQ33" i="11" s="1"/>
  <c r="AU421" i="5"/>
  <c r="AQ30" i="11" s="1"/>
  <c r="AU422" i="5"/>
  <c r="AQ34" i="11" s="1"/>
  <c r="AU423" i="5"/>
  <c r="AQ35" i="11" s="1"/>
  <c r="AU424" i="5"/>
  <c r="AQ36" i="11" s="1"/>
  <c r="AU425" i="5"/>
  <c r="AQ37" i="11" s="1"/>
  <c r="AU426" i="5"/>
  <c r="AQ38" i="11" s="1"/>
  <c r="AU427" i="5"/>
  <c r="AQ39" i="11" s="1"/>
  <c r="AU428" i="5"/>
  <c r="AQ40" i="11" s="1"/>
  <c r="AU429" i="5"/>
  <c r="AQ48" i="11" s="1"/>
  <c r="AU430" i="5"/>
  <c r="AQ49" i="11" s="1"/>
  <c r="AU431" i="5"/>
  <c r="AQ50" i="11" s="1"/>
  <c r="AU432" i="5"/>
  <c r="AQ51" i="11" s="1"/>
  <c r="AU433" i="5"/>
  <c r="AQ52" i="11" s="1"/>
  <c r="AU434" i="5"/>
  <c r="AQ296" i="11" s="1"/>
  <c r="AU435" i="5"/>
  <c r="AQ53" i="11" s="1"/>
  <c r="AU436" i="5"/>
  <c r="AQ54" i="11" s="1"/>
  <c r="AU437" i="5"/>
  <c r="AQ55" i="11" s="1"/>
  <c r="AU438" i="5"/>
  <c r="AQ56" i="11" s="1"/>
  <c r="AU439" i="5"/>
  <c r="AQ57" i="11" s="1"/>
  <c r="AU440" i="5"/>
  <c r="AQ58" i="11" s="1"/>
  <c r="AU441" i="5"/>
  <c r="AQ59" i="11" s="1"/>
  <c r="AU442" i="5"/>
  <c r="AQ60" i="11" s="1"/>
  <c r="AU443" i="5"/>
  <c r="AQ63" i="11" s="1"/>
  <c r="AU444" i="5"/>
  <c r="AQ64" i="11" s="1"/>
  <c r="AU445" i="5"/>
  <c r="AQ65" i="11" s="1"/>
  <c r="AU446" i="5"/>
  <c r="AQ66" i="11" s="1"/>
  <c r="AU447" i="5"/>
  <c r="AQ67" i="11" s="1"/>
  <c r="AU448" i="5"/>
  <c r="AQ68" i="11" s="1"/>
  <c r="AU449" i="5"/>
  <c r="AQ69" i="11" s="1"/>
  <c r="AU450" i="5"/>
  <c r="AQ70" i="11" s="1"/>
  <c r="AU451" i="5"/>
  <c r="AQ71" i="11" s="1"/>
  <c r="AU2" i="5"/>
  <c r="AQ331" i="11" s="1"/>
  <c r="AT3" i="5"/>
  <c r="AP72" i="11" s="1"/>
  <c r="AT4" i="5"/>
  <c r="AP297" i="11" s="1"/>
  <c r="AT5" i="5"/>
  <c r="AP330" i="11" s="1"/>
  <c r="AT6" i="5"/>
  <c r="AP332" i="11" s="1"/>
  <c r="AT7" i="5"/>
  <c r="AP329" i="11" s="1"/>
  <c r="AT8" i="5"/>
  <c r="AP73" i="11" s="1"/>
  <c r="AT9" i="5"/>
  <c r="AP74" i="11" s="1"/>
  <c r="AT10" i="5"/>
  <c r="AP450" i="11" s="1"/>
  <c r="BA450" i="11" s="1"/>
  <c r="AT11" i="5"/>
  <c r="AP75" i="11" s="1"/>
  <c r="BA75" i="11" s="1"/>
  <c r="AT12" i="5"/>
  <c r="AP302" i="11" s="1"/>
  <c r="AT13" i="5"/>
  <c r="AP299" i="11" s="1"/>
  <c r="AT14" i="5"/>
  <c r="AP303" i="11" s="1"/>
  <c r="AT15" i="5"/>
  <c r="AP76" i="11" s="1"/>
  <c r="BA76" i="11" s="1"/>
  <c r="AT16" i="5"/>
  <c r="AP77" i="11" s="1"/>
  <c r="BA77" i="11" s="1"/>
  <c r="AT17" i="5"/>
  <c r="AP374" i="11" s="1"/>
  <c r="AT18" i="5"/>
  <c r="AP364" i="11" s="1"/>
  <c r="BA364" i="11" s="1"/>
  <c r="AT19" i="5"/>
  <c r="AP78" i="11" s="1"/>
  <c r="BA78" i="11" s="1"/>
  <c r="AT20" i="5"/>
  <c r="AP79" i="11" s="1"/>
  <c r="AT21" i="5"/>
  <c r="AP80" i="11" s="1"/>
  <c r="AT22" i="5"/>
  <c r="AP81" i="11" s="1"/>
  <c r="AT23" i="5"/>
  <c r="AP82" i="11" s="1"/>
  <c r="AT24" i="5"/>
  <c r="AP83" i="11" s="1"/>
  <c r="BA83" i="11" s="1"/>
  <c r="AT25" i="5"/>
  <c r="AP84" i="11" s="1"/>
  <c r="BA84" i="11" s="1"/>
  <c r="AT26" i="5"/>
  <c r="AP85" i="11" s="1"/>
  <c r="BA85" i="11" s="1"/>
  <c r="AT27" i="5"/>
  <c r="AP86" i="11" s="1"/>
  <c r="BA86" i="11" s="1"/>
  <c r="AT28" i="5"/>
  <c r="AP87" i="11" s="1"/>
  <c r="AT29" i="5"/>
  <c r="AP88" i="11" s="1"/>
  <c r="AT30" i="5"/>
  <c r="AP89" i="11" s="1"/>
  <c r="AT31" i="5"/>
  <c r="AP90" i="11" s="1"/>
  <c r="AT32" i="5"/>
  <c r="AP91" i="11" s="1"/>
  <c r="BA91" i="11" s="1"/>
  <c r="AT33" i="5"/>
  <c r="AP395" i="11" s="1"/>
  <c r="AT34" i="5"/>
  <c r="AP351" i="11" s="1"/>
  <c r="BA351" i="11" s="1"/>
  <c r="AT35" i="5"/>
  <c r="AP92" i="11" s="1"/>
  <c r="BA92" i="11" s="1"/>
  <c r="AT36" i="5"/>
  <c r="AP93" i="11" s="1"/>
  <c r="BA93" i="11" s="1"/>
  <c r="AT37" i="5"/>
  <c r="AP328" i="11" s="1"/>
  <c r="AT38" i="5"/>
  <c r="AP94" i="11" s="1"/>
  <c r="BA94" i="11" s="1"/>
  <c r="AT39" i="5"/>
  <c r="AP335" i="11" s="1"/>
  <c r="AT40" i="5"/>
  <c r="AP95" i="11" s="1"/>
  <c r="AT41" i="5"/>
  <c r="AP352" i="11" s="1"/>
  <c r="AT42" i="5"/>
  <c r="AP96" i="11" s="1"/>
  <c r="BA96" i="11" s="1"/>
  <c r="AT43" i="5"/>
  <c r="AP97" i="11" s="1"/>
  <c r="AT44" i="5"/>
  <c r="AP202" i="11" s="1"/>
  <c r="AT45" i="5"/>
  <c r="AP203" i="11" s="1"/>
  <c r="BA203" i="11" s="1"/>
  <c r="AT46" i="5"/>
  <c r="AP128" i="11" s="1"/>
  <c r="AT47" i="5"/>
  <c r="AP129" i="11" s="1"/>
  <c r="AT48" i="5"/>
  <c r="AP98" i="11" s="1"/>
  <c r="AT49" i="5"/>
  <c r="AP99" i="11" s="1"/>
  <c r="BA99" i="11" s="1"/>
  <c r="AT50" i="5"/>
  <c r="AP100" i="11" s="1"/>
  <c r="BA100" i="11" s="1"/>
  <c r="AT51" i="5"/>
  <c r="AP101" i="11" s="1"/>
  <c r="BA101" i="11" s="1"/>
  <c r="AT52" i="5"/>
  <c r="AP102" i="11" s="1"/>
  <c r="BA102" i="11" s="1"/>
  <c r="AT53" i="5"/>
  <c r="AP103" i="11" s="1"/>
  <c r="AT54" i="5"/>
  <c r="AP104" i="11" s="1"/>
  <c r="AT55" i="5"/>
  <c r="AP404" i="11" s="1"/>
  <c r="AT56" i="5"/>
  <c r="AP105" i="11" s="1"/>
  <c r="AT57" i="5"/>
  <c r="AP106" i="11" s="1"/>
  <c r="AT58" i="5"/>
  <c r="AP107" i="11" s="1"/>
  <c r="BA107" i="11" s="1"/>
  <c r="AT59" i="5"/>
  <c r="AP108" i="11" s="1"/>
  <c r="BA108" i="11" s="1"/>
  <c r="AT60" i="5"/>
  <c r="AP359" i="11" s="1"/>
  <c r="AT61" i="5"/>
  <c r="AP109" i="11" s="1"/>
  <c r="BA109" i="11" s="1"/>
  <c r="AT62" i="5"/>
  <c r="AP110" i="11" s="1"/>
  <c r="BA110" i="11" s="1"/>
  <c r="AT63" i="5"/>
  <c r="AP111" i="11" s="1"/>
  <c r="AT64" i="5"/>
  <c r="AP336" i="11" s="1"/>
  <c r="AT65" i="5"/>
  <c r="AP112" i="11" s="1"/>
  <c r="AT66" i="5"/>
  <c r="AP113" i="11" s="1"/>
  <c r="AT67" i="5"/>
  <c r="AP114" i="11" s="1"/>
  <c r="AT68" i="5"/>
  <c r="AP115" i="11" s="1"/>
  <c r="BA115" i="11" s="1"/>
  <c r="AT69" i="5"/>
  <c r="AP116" i="11" s="1"/>
  <c r="BA116" i="11" s="1"/>
  <c r="AT70" i="5"/>
  <c r="AP360" i="11" s="1"/>
  <c r="AT71" i="5"/>
  <c r="AP117" i="11" s="1"/>
  <c r="BA117" i="11" s="1"/>
  <c r="AT72" i="5"/>
  <c r="AP118" i="11" s="1"/>
  <c r="BA118" i="11" s="1"/>
  <c r="AT73" i="5"/>
  <c r="AP119" i="11" s="1"/>
  <c r="AT74" i="5"/>
  <c r="AP362" i="11" s="1"/>
  <c r="BA362" i="11" s="1"/>
  <c r="AT75" i="5"/>
  <c r="AP120" i="11" s="1"/>
  <c r="AT76" i="5"/>
  <c r="AP121" i="11" s="1"/>
  <c r="AT77" i="5"/>
  <c r="AP122" i="11" s="1"/>
  <c r="AT78" i="5"/>
  <c r="AP123" i="11" s="1"/>
  <c r="BA123" i="11" s="1"/>
  <c r="AT79" i="5"/>
  <c r="AP124" i="11" s="1"/>
  <c r="BA124" i="11" s="1"/>
  <c r="AT80" i="5"/>
  <c r="AP125" i="11" s="1"/>
  <c r="BA125" i="11" s="1"/>
  <c r="AT81" i="5"/>
  <c r="AP126" i="11" s="1"/>
  <c r="BA126" i="11" s="1"/>
  <c r="AT82" i="5"/>
  <c r="AP357" i="11" s="1"/>
  <c r="AT83" i="5"/>
  <c r="AP127" i="11" s="1"/>
  <c r="AT84" i="5"/>
  <c r="AP130" i="11" s="1"/>
  <c r="BA130" i="11" s="1"/>
  <c r="AT85" i="5"/>
  <c r="AP361" i="11" s="1"/>
  <c r="AT86" i="5"/>
  <c r="AP134" i="11" s="1"/>
  <c r="BA134" i="11" s="1"/>
  <c r="AT87" i="5"/>
  <c r="AP135" i="11" s="1"/>
  <c r="AT88" i="5"/>
  <c r="AP136" i="11" s="1"/>
  <c r="AT89" i="5"/>
  <c r="AP137" i="11" s="1"/>
  <c r="AT90" i="5"/>
  <c r="AP305" i="11" s="1"/>
  <c r="BA305" i="11" s="1"/>
  <c r="AT91" i="5"/>
  <c r="AP138" i="11" s="1"/>
  <c r="AT92" i="5"/>
  <c r="AP307" i="11" s="1"/>
  <c r="BA307" i="11" s="1"/>
  <c r="AT93" i="5"/>
  <c r="AP139" i="11" s="1"/>
  <c r="BA139" i="11" s="1"/>
  <c r="AT94" i="5"/>
  <c r="AP327" i="11" s="1"/>
  <c r="AT95" i="5"/>
  <c r="AP301" i="11" s="1"/>
  <c r="AT96" i="5"/>
  <c r="AP390" i="11" s="1"/>
  <c r="AT97" i="5"/>
  <c r="AP340" i="11" s="1"/>
  <c r="AT98" i="5"/>
  <c r="AP392" i="11" s="1"/>
  <c r="AT99" i="5"/>
  <c r="AP394" i="11" s="1"/>
  <c r="AT100" i="5"/>
  <c r="AT101" i="5"/>
  <c r="AP341" i="11" s="1"/>
  <c r="AT102" i="5"/>
  <c r="AP342" i="11" s="1"/>
  <c r="AT103" i="5"/>
  <c r="AP373" i="11" s="1"/>
  <c r="AT104" i="5"/>
  <c r="AP343" i="11" s="1"/>
  <c r="AT105" i="5"/>
  <c r="AP344" i="11" s="1"/>
  <c r="AT106" i="5"/>
  <c r="AP345" i="11" s="1"/>
  <c r="BA345" i="11" s="1"/>
  <c r="AT107" i="5"/>
  <c r="AT108" i="5"/>
  <c r="AP346" i="11" s="1"/>
  <c r="BA346" i="11" s="1"/>
  <c r="AT109" i="5"/>
  <c r="AP353" i="11" s="1"/>
  <c r="AT110" i="5"/>
  <c r="AP391" i="11" s="1"/>
  <c r="AT111" i="5"/>
  <c r="AP347" i="11" s="1"/>
  <c r="AT112" i="5"/>
  <c r="AP197" i="11" s="1"/>
  <c r="BA197" i="11" s="1"/>
  <c r="AT113" i="5"/>
  <c r="AP198" i="11" s="1"/>
  <c r="AT114" i="5"/>
  <c r="AP242" i="11" s="1"/>
  <c r="BA242" i="11" s="1"/>
  <c r="AT115" i="5"/>
  <c r="AP243" i="11" s="1"/>
  <c r="BA243" i="11" s="1"/>
  <c r="AT116" i="5"/>
  <c r="AP354" i="11" s="1"/>
  <c r="BA354" i="11" s="1"/>
  <c r="AT117" i="5"/>
  <c r="AP140" i="11" s="1"/>
  <c r="BA140" i="11" s="1"/>
  <c r="AT118" i="5"/>
  <c r="AP141" i="11" s="1"/>
  <c r="BA141" i="11" s="1"/>
  <c r="AT119" i="5"/>
  <c r="AP142" i="11" s="1"/>
  <c r="BA142" i="11" s="1"/>
  <c r="AT120" i="5"/>
  <c r="AP143" i="11" s="1"/>
  <c r="AT121" i="5"/>
  <c r="AP144" i="11" s="1"/>
  <c r="AT122" i="5"/>
  <c r="AP145" i="11" s="1"/>
  <c r="BA145" i="11" s="1"/>
  <c r="AT123" i="5"/>
  <c r="AP146" i="11" s="1"/>
  <c r="AT124" i="5"/>
  <c r="AP147" i="11" s="1"/>
  <c r="BA147" i="11" s="1"/>
  <c r="AT125" i="5"/>
  <c r="AP148" i="11" s="1"/>
  <c r="BA148" i="11" s="1"/>
  <c r="AT126" i="5"/>
  <c r="AP149" i="11" s="1"/>
  <c r="BA149" i="11" s="1"/>
  <c r="AT127" i="5"/>
  <c r="AP150" i="11" s="1"/>
  <c r="BA150" i="11" s="1"/>
  <c r="AT128" i="5"/>
  <c r="AP337" i="11" s="1"/>
  <c r="AT129" i="5"/>
  <c r="AP363" i="11" s="1"/>
  <c r="AT130" i="5"/>
  <c r="AP151" i="11" s="1"/>
  <c r="BA151" i="11" s="1"/>
  <c r="AT131" i="5"/>
  <c r="AP152" i="11" s="1"/>
  <c r="AT132" i="5"/>
  <c r="AP153" i="11" s="1"/>
  <c r="BA153" i="11" s="1"/>
  <c r="AT133" i="5"/>
  <c r="AP154" i="11" s="1"/>
  <c r="AT134" i="5"/>
  <c r="AP155" i="11" s="1"/>
  <c r="BA155" i="11" s="1"/>
  <c r="AT135" i="5"/>
  <c r="AP292" i="11" s="1"/>
  <c r="BA292" i="11" s="1"/>
  <c r="AT136" i="5"/>
  <c r="AP156" i="11" s="1"/>
  <c r="BA156" i="11" s="1"/>
  <c r="AT137" i="5"/>
  <c r="AP157" i="11" s="1"/>
  <c r="BA157" i="11" s="1"/>
  <c r="AT138" i="5"/>
  <c r="AP158" i="11" s="1"/>
  <c r="BA158" i="11" s="1"/>
  <c r="AT139" i="5"/>
  <c r="AP159" i="11" s="1"/>
  <c r="AT140" i="5"/>
  <c r="AP191" i="11" s="1"/>
  <c r="BA191" i="11" s="1"/>
  <c r="AT141" i="5"/>
  <c r="AP160" i="11" s="1"/>
  <c r="AT142" i="5"/>
  <c r="AP161" i="11" s="1"/>
  <c r="AT143" i="5"/>
  <c r="AP162" i="11" s="1"/>
  <c r="AT144" i="5"/>
  <c r="AP163" i="11" s="1"/>
  <c r="BA163" i="11" s="1"/>
  <c r="AT145" i="5"/>
  <c r="AP164" i="11" s="1"/>
  <c r="BA164" i="11" s="1"/>
  <c r="AT146" i="5"/>
  <c r="AP165" i="11" s="1"/>
  <c r="BA165" i="11" s="1"/>
  <c r="AT147" i="5"/>
  <c r="AP166" i="11" s="1"/>
  <c r="BA166" i="11" s="1"/>
  <c r="AT148" i="5"/>
  <c r="AP167" i="11" s="1"/>
  <c r="BA167" i="11" s="1"/>
  <c r="AT149" i="5"/>
  <c r="AP168" i="11" s="1"/>
  <c r="AT150" i="5"/>
  <c r="AP169" i="11" s="1"/>
  <c r="AT151" i="5"/>
  <c r="AP170" i="11" s="1"/>
  <c r="AT152" i="5"/>
  <c r="AP171" i="11" s="1"/>
  <c r="BA171" i="11" s="1"/>
  <c r="AT153" i="5"/>
  <c r="AP172" i="11" s="1"/>
  <c r="BA172" i="11" s="1"/>
  <c r="AT154" i="5"/>
  <c r="AP173" i="11" s="1"/>
  <c r="BA173" i="11" s="1"/>
  <c r="AT155" i="5"/>
  <c r="AP174" i="11" s="1"/>
  <c r="BA174" i="11" s="1"/>
  <c r="AT156" i="5"/>
  <c r="AP175" i="11" s="1"/>
  <c r="BA175" i="11" s="1"/>
  <c r="AT157" i="5"/>
  <c r="AP176" i="11" s="1"/>
  <c r="AT158" i="5"/>
  <c r="AP177" i="11" s="1"/>
  <c r="AT159" i="5"/>
  <c r="AP178" i="11" s="1"/>
  <c r="AT160" i="5"/>
  <c r="AP179" i="11" s="1"/>
  <c r="BA179" i="11" s="1"/>
  <c r="AT161" i="5"/>
  <c r="AP180" i="11" s="1"/>
  <c r="BA180" i="11" s="1"/>
  <c r="AT162" i="5"/>
  <c r="AP295" i="11" s="1"/>
  <c r="BA295" i="11" s="1"/>
  <c r="AT163" i="5"/>
  <c r="AP181" i="11" s="1"/>
  <c r="BA181" i="11" s="1"/>
  <c r="AT164" i="5"/>
  <c r="AP182" i="11" s="1"/>
  <c r="BA182" i="11" s="1"/>
  <c r="AT165" i="5"/>
  <c r="AP183" i="11" s="1"/>
  <c r="AT166" i="5"/>
  <c r="AP184" i="11" s="1"/>
  <c r="AT167" i="5"/>
  <c r="AP436" i="11" s="1"/>
  <c r="AT168" i="5"/>
  <c r="AP435" i="11" s="1"/>
  <c r="AT169" i="5"/>
  <c r="AP416" i="11" s="1"/>
  <c r="AT170" i="5"/>
  <c r="AP441" i="11" s="1"/>
  <c r="BA441" i="11" s="1"/>
  <c r="AT171" i="5"/>
  <c r="AP318" i="11" s="1"/>
  <c r="AT172" i="5"/>
  <c r="AP401" i="11" s="1"/>
  <c r="BA401" i="11" s="1"/>
  <c r="AT173" i="5"/>
  <c r="AP422" i="11" s="1"/>
  <c r="AT174" i="5"/>
  <c r="AP428" i="11" s="1"/>
  <c r="AT175" i="5"/>
  <c r="AP405" i="11" s="1"/>
  <c r="AT176" i="5"/>
  <c r="AP408" i="11" s="1"/>
  <c r="AT177" i="5"/>
  <c r="AP434" i="11" s="1"/>
  <c r="AT178" i="5"/>
  <c r="AP348" i="11" s="1"/>
  <c r="BA348" i="11" s="1"/>
  <c r="AT179" i="5"/>
  <c r="AP349" i="11" s="1"/>
  <c r="AT180" i="5"/>
  <c r="AP412" i="11" s="1"/>
  <c r="BA412" i="11" s="1"/>
  <c r="AT181" i="5"/>
  <c r="AP413" i="11" s="1"/>
  <c r="AT182" i="5"/>
  <c r="AP415" i="11" s="1"/>
  <c r="AT183" i="5"/>
  <c r="AP420" i="11" s="1"/>
  <c r="AT184" i="5"/>
  <c r="AP418" i="11" s="1"/>
  <c r="AT185" i="5"/>
  <c r="AP432" i="11" s="1"/>
  <c r="AT186" i="5"/>
  <c r="AP419" i="11" s="1"/>
  <c r="BA419" i="11" s="1"/>
  <c r="AT187" i="5"/>
  <c r="AP417" i="11" s="1"/>
  <c r="AT188" i="5"/>
  <c r="AP319" i="11" s="1"/>
  <c r="BA319" i="11" s="1"/>
  <c r="AT189" i="5"/>
  <c r="AP431" i="11" s="1"/>
  <c r="AT190" i="5"/>
  <c r="AP424" i="11" s="1"/>
  <c r="AT191" i="5"/>
  <c r="AP320" i="11" s="1"/>
  <c r="AT192" i="5"/>
  <c r="AP321" i="11" s="1"/>
  <c r="AT193" i="5"/>
  <c r="AP429" i="11" s="1"/>
  <c r="AT194" i="5"/>
  <c r="AP322" i="11" s="1"/>
  <c r="BA322" i="11" s="1"/>
  <c r="AT195" i="5"/>
  <c r="AP427" i="11" s="1"/>
  <c r="AT196" i="5"/>
  <c r="AP430" i="11" s="1"/>
  <c r="BA430" i="11" s="1"/>
  <c r="AT197" i="5"/>
  <c r="AP443" i="11" s="1"/>
  <c r="AT198" i="5"/>
  <c r="AP425" i="11" s="1"/>
  <c r="AT199" i="5"/>
  <c r="AP437" i="11" s="1"/>
  <c r="AT200" i="5"/>
  <c r="AP410" i="11" s="1"/>
  <c r="AT201" i="5"/>
  <c r="AP426" i="11" s="1"/>
  <c r="AT202" i="5"/>
  <c r="AP421" i="11" s="1"/>
  <c r="BA421" i="11" s="1"/>
  <c r="AT203" i="5"/>
  <c r="AP439" i="11" s="1"/>
  <c r="AT204" i="5"/>
  <c r="AP414" i="11" s="1"/>
  <c r="BA414" i="11" s="1"/>
  <c r="AT205" i="5"/>
  <c r="AP350" i="11" s="1"/>
  <c r="AT206" i="5"/>
  <c r="AP326" i="11" s="1"/>
  <c r="AT207" i="5"/>
  <c r="AP438" i="11" s="1"/>
  <c r="AT208" i="5"/>
  <c r="AT209" i="5"/>
  <c r="AP411" i="11" s="1"/>
  <c r="AT210" i="5"/>
  <c r="AP406" i="11" s="1"/>
  <c r="BA406" i="11" s="1"/>
  <c r="AT211" i="5"/>
  <c r="AP323" i="11" s="1"/>
  <c r="AT212" i="5"/>
  <c r="AP407" i="11" s="1"/>
  <c r="BA407" i="11" s="1"/>
  <c r="AT213" i="5"/>
  <c r="AP409" i="11" s="1"/>
  <c r="AT214" i="5"/>
  <c r="AP324" i="11" s="1"/>
  <c r="AT215" i="5"/>
  <c r="AP444" i="11" s="1"/>
  <c r="AT216" i="5"/>
  <c r="AP442" i="11" s="1"/>
  <c r="AT217" i="5"/>
  <c r="AP423" i="11" s="1"/>
  <c r="AT218" i="5"/>
  <c r="AP440" i="11" s="1"/>
  <c r="AT219" i="5"/>
  <c r="AT220" i="5"/>
  <c r="AP185" i="11" s="1"/>
  <c r="BA185" i="11" s="1"/>
  <c r="AT221" i="5"/>
  <c r="AP186" i="11" s="1"/>
  <c r="AT222" i="5"/>
  <c r="AP187" i="11" s="1"/>
  <c r="BA187" i="11" s="1"/>
  <c r="AT223" i="5"/>
  <c r="AP188" i="11" s="1"/>
  <c r="BA188" i="11" s="1"/>
  <c r="AT224" i="5"/>
  <c r="AP189" i="11" s="1"/>
  <c r="BA189" i="11" s="1"/>
  <c r="AT225" i="5"/>
  <c r="AP190" i="11" s="1"/>
  <c r="AT226" i="5"/>
  <c r="AP314" i="11" s="1"/>
  <c r="BA314" i="11" s="1"/>
  <c r="AT227" i="5"/>
  <c r="AP315" i="11" s="1"/>
  <c r="AT228" i="5"/>
  <c r="AP317" i="11" s="1"/>
  <c r="AT229" i="5"/>
  <c r="AP62" i="11" s="1"/>
  <c r="BA62" i="11" s="1"/>
  <c r="AT230" i="5"/>
  <c r="AP371" i="11" s="1"/>
  <c r="AT231" i="5"/>
  <c r="AP372" i="11" s="1"/>
  <c r="AT232" i="5"/>
  <c r="AP370" i="11" s="1"/>
  <c r="AT233" i="5"/>
  <c r="AP61" i="11" s="1"/>
  <c r="BA61" i="11" s="1"/>
  <c r="AT234" i="5"/>
  <c r="AP316" i="11" s="1"/>
  <c r="BA316" i="11" s="1"/>
  <c r="AT235" i="5"/>
  <c r="AP192" i="11" s="1"/>
  <c r="AT236" i="5"/>
  <c r="AP193" i="11" s="1"/>
  <c r="AT237" i="5"/>
  <c r="AP194" i="11" s="1"/>
  <c r="AT238" i="5"/>
  <c r="AP393" i="11" s="1"/>
  <c r="AT239" i="5"/>
  <c r="AP304" i="11" s="1"/>
  <c r="AT240" i="5"/>
  <c r="AP195" i="11" s="1"/>
  <c r="BA195" i="11" s="1"/>
  <c r="AT241" i="5"/>
  <c r="AT242" i="5"/>
  <c r="AP199" i="11" s="1"/>
  <c r="BA199" i="11" s="1"/>
  <c r="AT243" i="5"/>
  <c r="AP312" i="11" s="1"/>
  <c r="AT244" i="5"/>
  <c r="AP200" i="11" s="1"/>
  <c r="BA200" i="11" s="1"/>
  <c r="AT245" i="5"/>
  <c r="AP201" i="11" s="1"/>
  <c r="AT246" i="5"/>
  <c r="AP339" i="11" s="1"/>
  <c r="AT247" i="5"/>
  <c r="AP204" i="11" s="1"/>
  <c r="BA204" i="11" s="1"/>
  <c r="AT248" i="5"/>
  <c r="AP294" i="11" s="1"/>
  <c r="AT249" i="5"/>
  <c r="AP205" i="11" s="1"/>
  <c r="BA205" i="11" s="1"/>
  <c r="AT250" i="5"/>
  <c r="AP206" i="11" s="1"/>
  <c r="BA206" i="11" s="1"/>
  <c r="AT251" i="5"/>
  <c r="AP207" i="11" s="1"/>
  <c r="AT252" i="5"/>
  <c r="AP208" i="11" s="1"/>
  <c r="BA208" i="11" s="1"/>
  <c r="AT253" i="5"/>
  <c r="AP209" i="11" s="1"/>
  <c r="AT254" i="5"/>
  <c r="AP210" i="11" s="1"/>
  <c r="AT255" i="5"/>
  <c r="AP211" i="11" s="1"/>
  <c r="BA211" i="11" s="1"/>
  <c r="AT256" i="5"/>
  <c r="AP396" i="11" s="1"/>
  <c r="AT257" i="5"/>
  <c r="AP212" i="11" s="1"/>
  <c r="BA212" i="11" s="1"/>
  <c r="AT258" i="5"/>
  <c r="AP213" i="11" s="1"/>
  <c r="BA213" i="11" s="1"/>
  <c r="AT259" i="5"/>
  <c r="AP300" i="11" s="1"/>
  <c r="BA300" i="11" s="1"/>
  <c r="AT260" i="5"/>
  <c r="AP214" i="11" s="1"/>
  <c r="BA214" i="11" s="1"/>
  <c r="AT261" i="5"/>
  <c r="AP215" i="11" s="1"/>
  <c r="AT262" i="5"/>
  <c r="AP216" i="11" s="1"/>
  <c r="AT263" i="5"/>
  <c r="AP217" i="11" s="1"/>
  <c r="AT264" i="5"/>
  <c r="AP218" i="11" s="1"/>
  <c r="AT265" i="5"/>
  <c r="AP219" i="11" s="1"/>
  <c r="BA219" i="11" s="1"/>
  <c r="AT266" i="5"/>
  <c r="AP220" i="11" s="1"/>
  <c r="BA220" i="11" s="1"/>
  <c r="AT267" i="5"/>
  <c r="AP306" i="11" s="1"/>
  <c r="AT268" i="5"/>
  <c r="AP221" i="11" s="1"/>
  <c r="BA221" i="11" s="1"/>
  <c r="AT269" i="5"/>
  <c r="AP222" i="11" s="1"/>
  <c r="AT270" i="5"/>
  <c r="AP223" i="11" s="1"/>
  <c r="AT271" i="5"/>
  <c r="AP224" i="11" s="1"/>
  <c r="AT272" i="5"/>
  <c r="AP225" i="11" s="1"/>
  <c r="AT273" i="5"/>
  <c r="AP226" i="11" s="1"/>
  <c r="AT274" i="5"/>
  <c r="AP227" i="11" s="1"/>
  <c r="BA227" i="11" s="1"/>
  <c r="AT275" i="5"/>
  <c r="AP228" i="11" s="1"/>
  <c r="BA228" i="11" s="1"/>
  <c r="AT276" i="5"/>
  <c r="AP403" i="11" s="1"/>
  <c r="BA403" i="11" s="1"/>
  <c r="AT277" i="5"/>
  <c r="AP229" i="11" s="1"/>
  <c r="BA229" i="11" s="1"/>
  <c r="AT278" i="5"/>
  <c r="AP230" i="11" s="1"/>
  <c r="AT279" i="5"/>
  <c r="AP231" i="11" s="1"/>
  <c r="AT280" i="5"/>
  <c r="AP368" i="11" s="1"/>
  <c r="AT281" i="5"/>
  <c r="AP369" i="11" s="1"/>
  <c r="AT282" i="5"/>
  <c r="AP310" i="11" s="1"/>
  <c r="BA310" i="11" s="1"/>
  <c r="AT283" i="5"/>
  <c r="AP308" i="11" s="1"/>
  <c r="BA308" i="11" s="1"/>
  <c r="AT284" i="5"/>
  <c r="AP309" i="11" s="1"/>
  <c r="AT285" i="5"/>
  <c r="AP232" i="11" s="1"/>
  <c r="AT286" i="5"/>
  <c r="AP233" i="11" s="1"/>
  <c r="AT287" i="5"/>
  <c r="AP234" i="11" s="1"/>
  <c r="AT288" i="5"/>
  <c r="AP235" i="11" s="1"/>
  <c r="BA235" i="11" s="1"/>
  <c r="AT289" i="5"/>
  <c r="AP236" i="11" s="1"/>
  <c r="BA236" i="11" s="1"/>
  <c r="AT290" i="5"/>
  <c r="AP237" i="11" s="1"/>
  <c r="BA237" i="11" s="1"/>
  <c r="AT291" i="5"/>
  <c r="AP238" i="11" s="1"/>
  <c r="AT292" i="5"/>
  <c r="AP239" i="11" s="1"/>
  <c r="BA239" i="11" s="1"/>
  <c r="AT293" i="5"/>
  <c r="AP240" i="11" s="1"/>
  <c r="AT294" i="5"/>
  <c r="AP241" i="11" s="1"/>
  <c r="AT295" i="5"/>
  <c r="AP244" i="11" s="1"/>
  <c r="BA244" i="11" s="1"/>
  <c r="AT296" i="5"/>
  <c r="AP245" i="11" s="1"/>
  <c r="BA245" i="11" s="1"/>
  <c r="AT297" i="5"/>
  <c r="AP246" i="11" s="1"/>
  <c r="AT298" i="5"/>
  <c r="AP247" i="11" s="1"/>
  <c r="BA247" i="11" s="1"/>
  <c r="AT299" i="5"/>
  <c r="AP248" i="11" s="1"/>
  <c r="AT300" i="5"/>
  <c r="AP131" i="11" s="1"/>
  <c r="BA131" i="11" s="1"/>
  <c r="AT301" i="5"/>
  <c r="AP132" i="11" s="1"/>
  <c r="BA132" i="11" s="1"/>
  <c r="AT302" i="5"/>
  <c r="AP133" i="11" s="1"/>
  <c r="BA133" i="11" s="1"/>
  <c r="AT303" i="5"/>
  <c r="AP249" i="11" s="1"/>
  <c r="AT304" i="5"/>
  <c r="AP448" i="11" s="1"/>
  <c r="AT305" i="5"/>
  <c r="AP250" i="11" s="1"/>
  <c r="AT306" i="5"/>
  <c r="AP251" i="11" s="1"/>
  <c r="BA251" i="11" s="1"/>
  <c r="AT307" i="5"/>
  <c r="AP252" i="11" s="1"/>
  <c r="BA252" i="11" s="1"/>
  <c r="AT308" i="5"/>
  <c r="AP253" i="11" s="1"/>
  <c r="BA253" i="11" s="1"/>
  <c r="AT309" i="5"/>
  <c r="AP254" i="11" s="1"/>
  <c r="AT310" i="5"/>
  <c r="AP255" i="11" s="1"/>
  <c r="AT311" i="5"/>
  <c r="AP256" i="11" s="1"/>
  <c r="AT312" i="5"/>
  <c r="AP446" i="11" s="1"/>
  <c r="AT313" i="5"/>
  <c r="AP257" i="11" s="1"/>
  <c r="AT314" i="5"/>
  <c r="AP258" i="11" s="1"/>
  <c r="BA258" i="11" s="1"/>
  <c r="AT315" i="5"/>
  <c r="AP445" i="11" s="1"/>
  <c r="AT316" i="5"/>
  <c r="AP259" i="11" s="1"/>
  <c r="BA259" i="11" s="1"/>
  <c r="AT317" i="5"/>
  <c r="AP447" i="11" s="1"/>
  <c r="AT318" i="5"/>
  <c r="AP260" i="11" s="1"/>
  <c r="BA260" i="11" s="1"/>
  <c r="AT319" i="5"/>
  <c r="AP261" i="11" s="1"/>
  <c r="BA261" i="11" s="1"/>
  <c r="AT320" i="5"/>
  <c r="AP262" i="11" s="1"/>
  <c r="AT321" i="5"/>
  <c r="AP263" i="11" s="1"/>
  <c r="AT322" i="5"/>
  <c r="AP449" i="11" s="1"/>
  <c r="BA449" i="11" s="1"/>
  <c r="AT323" i="5"/>
  <c r="AP264" i="11" s="1"/>
  <c r="AT324" i="5"/>
  <c r="AP378" i="11" s="1"/>
  <c r="BA378" i="11" s="1"/>
  <c r="AT325" i="5"/>
  <c r="AP376" i="11" s="1"/>
  <c r="AT326" i="5"/>
  <c r="AP377" i="11" s="1"/>
  <c r="AT327" i="5"/>
  <c r="AP375" i="11" s="1"/>
  <c r="AT328" i="5"/>
  <c r="AP265" i="11" s="1"/>
  <c r="AT329" i="5"/>
  <c r="AP266" i="11" s="1"/>
  <c r="AT330" i="5"/>
  <c r="AP267" i="11" s="1"/>
  <c r="BA267" i="11" s="1"/>
  <c r="AT331" i="5"/>
  <c r="AP268" i="11" s="1"/>
  <c r="BA268" i="11" s="1"/>
  <c r="AT332" i="5"/>
  <c r="AP269" i="11" s="1"/>
  <c r="BA269" i="11" s="1"/>
  <c r="AT333" i="5"/>
  <c r="AP270" i="11" s="1"/>
  <c r="AT334" i="5"/>
  <c r="AP271" i="11" s="1"/>
  <c r="AT335" i="5"/>
  <c r="AP272" i="11" s="1"/>
  <c r="AT336" i="5"/>
  <c r="AP273" i="11" s="1"/>
  <c r="AT337" i="5"/>
  <c r="AP367" i="11" s="1"/>
  <c r="AT338" i="5"/>
  <c r="AP365" i="11" s="1"/>
  <c r="BA365" i="11" s="1"/>
  <c r="AT339" i="5"/>
  <c r="AP366" i="11" s="1"/>
  <c r="AT340" i="5"/>
  <c r="AP274" i="11" s="1"/>
  <c r="BA274" i="11" s="1"/>
  <c r="AT341" i="5"/>
  <c r="AP275" i="11" s="1"/>
  <c r="BA275" i="11" s="1"/>
  <c r="AT342" i="5"/>
  <c r="AP276" i="11" s="1"/>
  <c r="BA276" i="11" s="1"/>
  <c r="AT343" i="5"/>
  <c r="AP358" i="11" s="1"/>
  <c r="AT344" i="5"/>
  <c r="AP277" i="11" s="1"/>
  <c r="BA277" i="11" s="1"/>
  <c r="AT345" i="5"/>
  <c r="AP278" i="11" s="1"/>
  <c r="AT346" i="5"/>
  <c r="AP279" i="11" s="1"/>
  <c r="BA279" i="11" s="1"/>
  <c r="AT347" i="5"/>
  <c r="AP280" i="11" s="1"/>
  <c r="AT348" i="5"/>
  <c r="AP338" i="11" s="1"/>
  <c r="BA338" i="11" s="1"/>
  <c r="AT349" i="5"/>
  <c r="AP281" i="11" s="1"/>
  <c r="AT350" i="5"/>
  <c r="AT351" i="5"/>
  <c r="AT352" i="5"/>
  <c r="AP284" i="11" s="1"/>
  <c r="BA284" i="11" s="1"/>
  <c r="AT353" i="5"/>
  <c r="AP285" i="11" s="1"/>
  <c r="BA285" i="11" s="1"/>
  <c r="AT354" i="5"/>
  <c r="AP286" i="11" s="1"/>
  <c r="BA286" i="11" s="1"/>
  <c r="AT355" i="5"/>
  <c r="AP355" i="11" s="1"/>
  <c r="AT356" i="5"/>
  <c r="AP287" i="11" s="1"/>
  <c r="BA287" i="11" s="1"/>
  <c r="AT357" i="5"/>
  <c r="AP288" i="11" s="1"/>
  <c r="AT358" i="5"/>
  <c r="AP289" i="11" s="1"/>
  <c r="AT359" i="5"/>
  <c r="AP290" i="11" s="1"/>
  <c r="AT360" i="5"/>
  <c r="AP311" i="11" s="1"/>
  <c r="BA311" i="11" s="1"/>
  <c r="AT361" i="5"/>
  <c r="AP291" i="11" s="1"/>
  <c r="AT362" i="5"/>
  <c r="AP382" i="11" s="1"/>
  <c r="BA382" i="11" s="1"/>
  <c r="AT363" i="5"/>
  <c r="AP383" i="11" s="1"/>
  <c r="AT364" i="5"/>
  <c r="AP388" i="11" s="1"/>
  <c r="BA388" i="11" s="1"/>
  <c r="AT365" i="5"/>
  <c r="AP385" i="11" s="1"/>
  <c r="AT366" i="5"/>
  <c r="AP381" i="11" s="1"/>
  <c r="AT367" i="5"/>
  <c r="AP387" i="11" s="1"/>
  <c r="BA387" i="11" s="1"/>
  <c r="AT368" i="5"/>
  <c r="AP384" i="11" s="1"/>
  <c r="AT369" i="5"/>
  <c r="AP386" i="11" s="1"/>
  <c r="AT370" i="5"/>
  <c r="AP389" i="11" s="1"/>
  <c r="BA389" i="11" s="1"/>
  <c r="AT371" i="5"/>
  <c r="AP41" i="11" s="1"/>
  <c r="AT372" i="5"/>
  <c r="AP325" i="11" s="1"/>
  <c r="AT373" i="5"/>
  <c r="AP42" i="11" s="1"/>
  <c r="AT374" i="5"/>
  <c r="AP43" i="11" s="1"/>
  <c r="BA43" i="11" s="1"/>
  <c r="AT375" i="5"/>
  <c r="AP44" i="11" s="1"/>
  <c r="BA44" i="11" s="1"/>
  <c r="AT376" i="5"/>
  <c r="AP379" i="11" s="1"/>
  <c r="BA379" i="11" s="1"/>
  <c r="AT377" i="5"/>
  <c r="AP45" i="11" s="1"/>
  <c r="BA45" i="11" s="1"/>
  <c r="AT378" i="5"/>
  <c r="AP46" i="11" s="1"/>
  <c r="BA46" i="11" s="1"/>
  <c r="AT379" i="5"/>
  <c r="AP47" i="11" s="1"/>
  <c r="AT380" i="5"/>
  <c r="AP380" i="11" s="1"/>
  <c r="BA380" i="11" s="1"/>
  <c r="AT381" i="5"/>
  <c r="AP356" i="11" s="1"/>
  <c r="AT382" i="5"/>
  <c r="BA2" i="11" s="1"/>
  <c r="AT383" i="5"/>
  <c r="AP3" i="11" s="1"/>
  <c r="BA3" i="11" s="1"/>
  <c r="AT384" i="5"/>
  <c r="AP293" i="11" s="1"/>
  <c r="BA293" i="11" s="1"/>
  <c r="AT385" i="5"/>
  <c r="AP4" i="11" s="1"/>
  <c r="BA4" i="11" s="1"/>
  <c r="AT386" i="5"/>
  <c r="AP5" i="11" s="1"/>
  <c r="BA5" i="11" s="1"/>
  <c r="AT387" i="5"/>
  <c r="AP6" i="11" s="1"/>
  <c r="BA6" i="11" s="1"/>
  <c r="AT388" i="5"/>
  <c r="AP7" i="11" s="1"/>
  <c r="BA7" i="11" s="1"/>
  <c r="AT389" i="5"/>
  <c r="AP8" i="11" s="1"/>
  <c r="AT390" i="5"/>
  <c r="AP313" i="11" s="1"/>
  <c r="BA313" i="11" s="1"/>
  <c r="AT391" i="5"/>
  <c r="AP9" i="11" s="1"/>
  <c r="BA9" i="11" s="1"/>
  <c r="AT392" i="5"/>
  <c r="AP10" i="11" s="1"/>
  <c r="BA10" i="11" s="1"/>
  <c r="AT393" i="5"/>
  <c r="AP11" i="11" s="1"/>
  <c r="BA11" i="11" s="1"/>
  <c r="AT394" i="5"/>
  <c r="AP333" i="11" s="1"/>
  <c r="BA333" i="11" s="1"/>
  <c r="AT395" i="5"/>
  <c r="AP12" i="11" s="1"/>
  <c r="BA12" i="11" s="1"/>
  <c r="AT396" i="5"/>
  <c r="AP13" i="11" s="1"/>
  <c r="BA13" i="11" s="1"/>
  <c r="AT397" i="5"/>
  <c r="AP14" i="11" s="1"/>
  <c r="BA14" i="11" s="1"/>
  <c r="AT398" i="5"/>
  <c r="AP400" i="11" s="1"/>
  <c r="AT399" i="5"/>
  <c r="AP15" i="11" s="1"/>
  <c r="BA15" i="11" s="1"/>
  <c r="AT400" i="5"/>
  <c r="AP16" i="11" s="1"/>
  <c r="AT401" i="5"/>
  <c r="AP17" i="11" s="1"/>
  <c r="BA17" i="11" s="1"/>
  <c r="AT402" i="5"/>
  <c r="AP18" i="11" s="1"/>
  <c r="BA18" i="11" s="1"/>
  <c r="AT403" i="5"/>
  <c r="AP19" i="11" s="1"/>
  <c r="BA19" i="11" s="1"/>
  <c r="AT404" i="5"/>
  <c r="AP20" i="11" s="1"/>
  <c r="BA20" i="11" s="1"/>
  <c r="AT405" i="5"/>
  <c r="AP402" i="11" s="1"/>
  <c r="AT406" i="5"/>
  <c r="AP21" i="11" s="1"/>
  <c r="BA21" i="11" s="1"/>
  <c r="AT407" i="5"/>
  <c r="AP22" i="11" s="1"/>
  <c r="BA22" i="11" s="1"/>
  <c r="AT408" i="5"/>
  <c r="AP334" i="11" s="1"/>
  <c r="BA334" i="11" s="1"/>
  <c r="AT409" i="5"/>
  <c r="AP23" i="11" s="1"/>
  <c r="BA23" i="11" s="1"/>
  <c r="AT410" i="5"/>
  <c r="AP24" i="11" s="1"/>
  <c r="BA24" i="11" s="1"/>
  <c r="AT411" i="5"/>
  <c r="AP25" i="11" s="1"/>
  <c r="AT412" i="5"/>
  <c r="AP26" i="11" s="1"/>
  <c r="AT413" i="5"/>
  <c r="AP27" i="11" s="1"/>
  <c r="BA27" i="11" s="1"/>
  <c r="AT414" i="5"/>
  <c r="AP29" i="11" s="1"/>
  <c r="BA29" i="11" s="1"/>
  <c r="AT415" i="5"/>
  <c r="AP31" i="11" s="1"/>
  <c r="BA31" i="11" s="1"/>
  <c r="AT416" i="5"/>
  <c r="AP399" i="11" s="1"/>
  <c r="BA399" i="11" s="1"/>
  <c r="AT417" i="5"/>
  <c r="AP32" i="11" s="1"/>
  <c r="BA32" i="11" s="1"/>
  <c r="AT418" i="5"/>
  <c r="AP28" i="11" s="1"/>
  <c r="BA28" i="11" s="1"/>
  <c r="AT419" i="5"/>
  <c r="AP298" i="11" s="1"/>
  <c r="AT420" i="5"/>
  <c r="AP33" i="11" s="1"/>
  <c r="BA33" i="11" s="1"/>
  <c r="AT421" i="5"/>
  <c r="AP30" i="11" s="1"/>
  <c r="BA30" i="11" s="1"/>
  <c r="AT422" i="5"/>
  <c r="AP34" i="11" s="1"/>
  <c r="BA34" i="11" s="1"/>
  <c r="AT423" i="5"/>
  <c r="AP35" i="11" s="1"/>
  <c r="BA35" i="11" s="1"/>
  <c r="AT424" i="5"/>
  <c r="AP36" i="11" s="1"/>
  <c r="BA36" i="11" s="1"/>
  <c r="AT425" i="5"/>
  <c r="AP37" i="11" s="1"/>
  <c r="BA37" i="11" s="1"/>
  <c r="AT426" i="5"/>
  <c r="AP38" i="11" s="1"/>
  <c r="BA38" i="11" s="1"/>
  <c r="AT427" i="5"/>
  <c r="AP39" i="11" s="1"/>
  <c r="BA39" i="11" s="1"/>
  <c r="AT428" i="5"/>
  <c r="AP40" i="11" s="1"/>
  <c r="BA40" i="11" s="1"/>
  <c r="AT429" i="5"/>
  <c r="AP48" i="11" s="1"/>
  <c r="AT430" i="5"/>
  <c r="AP49" i="11" s="1"/>
  <c r="AT431" i="5"/>
  <c r="AP50" i="11" s="1"/>
  <c r="BA50" i="11" s="1"/>
  <c r="AT432" i="5"/>
  <c r="AP51" i="11" s="1"/>
  <c r="BA51" i="11" s="1"/>
  <c r="AT433" i="5"/>
  <c r="AP52" i="11" s="1"/>
  <c r="BA52" i="11" s="1"/>
  <c r="AT434" i="5"/>
  <c r="AP296" i="11" s="1"/>
  <c r="AT435" i="5"/>
  <c r="AP53" i="11" s="1"/>
  <c r="BA53" i="11" s="1"/>
  <c r="AT436" i="5"/>
  <c r="AP54" i="11" s="1"/>
  <c r="BA54" i="11" s="1"/>
  <c r="AT437" i="5"/>
  <c r="AP55" i="11" s="1"/>
  <c r="BA55" i="11" s="1"/>
  <c r="AT438" i="5"/>
  <c r="AP56" i="11" s="1"/>
  <c r="AT439" i="5"/>
  <c r="AP57" i="11" s="1"/>
  <c r="BA57" i="11" s="1"/>
  <c r="AT440" i="5"/>
  <c r="AP58" i="11" s="1"/>
  <c r="BA58" i="11" s="1"/>
  <c r="AT441" i="5"/>
  <c r="AP59" i="11" s="1"/>
  <c r="BA59" i="11" s="1"/>
  <c r="AT442" i="5"/>
  <c r="AP60" i="11" s="1"/>
  <c r="BA60" i="11" s="1"/>
  <c r="AT443" i="5"/>
  <c r="AP63" i="11" s="1"/>
  <c r="BA63" i="11" s="1"/>
  <c r="AT444" i="5"/>
  <c r="AP64" i="11" s="1"/>
  <c r="BA64" i="11" s="1"/>
  <c r="AT445" i="5"/>
  <c r="AP65" i="11" s="1"/>
  <c r="BA65" i="11" s="1"/>
  <c r="AT446" i="5"/>
  <c r="AP66" i="11" s="1"/>
  <c r="BA66" i="11" s="1"/>
  <c r="AT447" i="5"/>
  <c r="AP67" i="11" s="1"/>
  <c r="BA67" i="11" s="1"/>
  <c r="AT448" i="5"/>
  <c r="AP68" i="11" s="1"/>
  <c r="BA68" i="11" s="1"/>
  <c r="AT449" i="5"/>
  <c r="AP69" i="11" s="1"/>
  <c r="BA69" i="11" s="1"/>
  <c r="AT450" i="5"/>
  <c r="AP70" i="11" s="1"/>
  <c r="BA70" i="11" s="1"/>
  <c r="AT451" i="5"/>
  <c r="AP71" i="11" s="1"/>
  <c r="BA71" i="11" s="1"/>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V98" i="5" s="1"/>
  <c r="AR99" i="5"/>
  <c r="AR100" i="5"/>
  <c r="AR101" i="5"/>
  <c r="AR102" i="5"/>
  <c r="AR103" i="5"/>
  <c r="AR104" i="5"/>
  <c r="AR105" i="5"/>
  <c r="AR106" i="5"/>
  <c r="AV106" i="5" s="1"/>
  <c r="AR107" i="5"/>
  <c r="AR108" i="5"/>
  <c r="AR109" i="5"/>
  <c r="AR110" i="5"/>
  <c r="AR111" i="5"/>
  <c r="AR112" i="5"/>
  <c r="AR113" i="5"/>
  <c r="AR114" i="5"/>
  <c r="AV114" i="5" s="1"/>
  <c r="AR115" i="5"/>
  <c r="AR116" i="5"/>
  <c r="AR117" i="5"/>
  <c r="AR118" i="5"/>
  <c r="AR119" i="5"/>
  <c r="AR120" i="5"/>
  <c r="AR121" i="5"/>
  <c r="AR122" i="5"/>
  <c r="AV122" i="5" s="1"/>
  <c r="AR123" i="5"/>
  <c r="AR124" i="5"/>
  <c r="AR125" i="5"/>
  <c r="AR126" i="5"/>
  <c r="AR127" i="5"/>
  <c r="AR128" i="5"/>
  <c r="AR129" i="5"/>
  <c r="AR130" i="5"/>
  <c r="AV130" i="5" s="1"/>
  <c r="AR131" i="5"/>
  <c r="AR132" i="5"/>
  <c r="AR133" i="5"/>
  <c r="AR134" i="5"/>
  <c r="AR135" i="5"/>
  <c r="AR136" i="5"/>
  <c r="AR137" i="5"/>
  <c r="AR138" i="5"/>
  <c r="AV138" i="5" s="1"/>
  <c r="AR139" i="5"/>
  <c r="AR140" i="5"/>
  <c r="AR141" i="5"/>
  <c r="AR142" i="5"/>
  <c r="AR143" i="5"/>
  <c r="AR144" i="5"/>
  <c r="AR145" i="5"/>
  <c r="AR146" i="5"/>
  <c r="AV146" i="5" s="1"/>
  <c r="AR147" i="5"/>
  <c r="AR148" i="5"/>
  <c r="AR149" i="5"/>
  <c r="AR150" i="5"/>
  <c r="AR151" i="5"/>
  <c r="AR152" i="5"/>
  <c r="AR153" i="5"/>
  <c r="AR154" i="5"/>
  <c r="AV154" i="5" s="1"/>
  <c r="AR155" i="5"/>
  <c r="AR156" i="5"/>
  <c r="AR157" i="5"/>
  <c r="AR158" i="5"/>
  <c r="AR159" i="5"/>
  <c r="AR160" i="5"/>
  <c r="AR161" i="5"/>
  <c r="AR162" i="5"/>
  <c r="AV162" i="5" s="1"/>
  <c r="AR163" i="5"/>
  <c r="AR164" i="5"/>
  <c r="AR165" i="5"/>
  <c r="AR166" i="5"/>
  <c r="AR167" i="5"/>
  <c r="AR168" i="5"/>
  <c r="AR169" i="5"/>
  <c r="AR170" i="5"/>
  <c r="AV170" i="5" s="1"/>
  <c r="AR171" i="5"/>
  <c r="AR172" i="5"/>
  <c r="AR173" i="5"/>
  <c r="AR174" i="5"/>
  <c r="AR175" i="5"/>
  <c r="AR176" i="5"/>
  <c r="AR177" i="5"/>
  <c r="AR178" i="5"/>
  <c r="AV178" i="5" s="1"/>
  <c r="AR179" i="5"/>
  <c r="AR180" i="5"/>
  <c r="AR181" i="5"/>
  <c r="AR182" i="5"/>
  <c r="AR183" i="5"/>
  <c r="AR184" i="5"/>
  <c r="AR185" i="5"/>
  <c r="AR186" i="5"/>
  <c r="AV186" i="5" s="1"/>
  <c r="AR187" i="5"/>
  <c r="AR188" i="5"/>
  <c r="AR189" i="5"/>
  <c r="AR190" i="5"/>
  <c r="AR191" i="5"/>
  <c r="AR192" i="5"/>
  <c r="AR193" i="5"/>
  <c r="AR194" i="5"/>
  <c r="AV194" i="5" s="1"/>
  <c r="AR195" i="5"/>
  <c r="AR196" i="5"/>
  <c r="AR197" i="5"/>
  <c r="AR198" i="5"/>
  <c r="AR199" i="5"/>
  <c r="AR200" i="5"/>
  <c r="AR201" i="5"/>
  <c r="AR202" i="5"/>
  <c r="AV202" i="5" s="1"/>
  <c r="AR203" i="5"/>
  <c r="AR204" i="5"/>
  <c r="AR205" i="5"/>
  <c r="AR206" i="5"/>
  <c r="AR207" i="5"/>
  <c r="AR208" i="5"/>
  <c r="AR209" i="5"/>
  <c r="AR210" i="5"/>
  <c r="AV210" i="5" s="1"/>
  <c r="AR211" i="5"/>
  <c r="AR212" i="5"/>
  <c r="AR213" i="5"/>
  <c r="AR214" i="5"/>
  <c r="AR215" i="5"/>
  <c r="AR216" i="5"/>
  <c r="AR217" i="5"/>
  <c r="AR218" i="5"/>
  <c r="AV218" i="5" s="1"/>
  <c r="AR219" i="5"/>
  <c r="AR220" i="5"/>
  <c r="AR221" i="5"/>
  <c r="AR222" i="5"/>
  <c r="AR223" i="5"/>
  <c r="AR224" i="5"/>
  <c r="AR225" i="5"/>
  <c r="AR226" i="5"/>
  <c r="AV226" i="5" s="1"/>
  <c r="AR227" i="5"/>
  <c r="AR228" i="5"/>
  <c r="AR229" i="5"/>
  <c r="AR230" i="5"/>
  <c r="AR231" i="5"/>
  <c r="AR232" i="5"/>
  <c r="AR233" i="5"/>
  <c r="AR234" i="5"/>
  <c r="AV234" i="5" s="1"/>
  <c r="AR235" i="5"/>
  <c r="AR236" i="5"/>
  <c r="AR237" i="5"/>
  <c r="AR238" i="5"/>
  <c r="AR239" i="5"/>
  <c r="AR240" i="5"/>
  <c r="AR241" i="5"/>
  <c r="AR242" i="5"/>
  <c r="AV242" i="5" s="1"/>
  <c r="AR243" i="5"/>
  <c r="AR244" i="5"/>
  <c r="AR245" i="5"/>
  <c r="AR246" i="5"/>
  <c r="AR247" i="5"/>
  <c r="AR248" i="5"/>
  <c r="AR249" i="5"/>
  <c r="AR250" i="5"/>
  <c r="AV250" i="5" s="1"/>
  <c r="AR251" i="5"/>
  <c r="AR252" i="5"/>
  <c r="AR253" i="5"/>
  <c r="AR254" i="5"/>
  <c r="AR255" i="5"/>
  <c r="AR256" i="5"/>
  <c r="AR257" i="5"/>
  <c r="AR258" i="5"/>
  <c r="AV258" i="5" s="1"/>
  <c r="AR259" i="5"/>
  <c r="AR260" i="5"/>
  <c r="AR261" i="5"/>
  <c r="AR262" i="5"/>
  <c r="AR263" i="5"/>
  <c r="AR264" i="5"/>
  <c r="AR265" i="5"/>
  <c r="AR266" i="5"/>
  <c r="AV266" i="5" s="1"/>
  <c r="AR267" i="5"/>
  <c r="AR268" i="5"/>
  <c r="AR269" i="5"/>
  <c r="AR270" i="5"/>
  <c r="AR271" i="5"/>
  <c r="AR272" i="5"/>
  <c r="AR273" i="5"/>
  <c r="AR274" i="5"/>
  <c r="AV274" i="5" s="1"/>
  <c r="AR275" i="5"/>
  <c r="AR276" i="5"/>
  <c r="AR277" i="5"/>
  <c r="AR278" i="5"/>
  <c r="AR279" i="5"/>
  <c r="AR280" i="5"/>
  <c r="AR281" i="5"/>
  <c r="AR282" i="5"/>
  <c r="AV282" i="5" s="1"/>
  <c r="AR283" i="5"/>
  <c r="AR284" i="5"/>
  <c r="AR285" i="5"/>
  <c r="AR286" i="5"/>
  <c r="AR287" i="5"/>
  <c r="AR288" i="5"/>
  <c r="AR289" i="5"/>
  <c r="AR290" i="5"/>
  <c r="AV290" i="5" s="1"/>
  <c r="AR291" i="5"/>
  <c r="AR292" i="5"/>
  <c r="AR293" i="5"/>
  <c r="AR294" i="5"/>
  <c r="AR295" i="5"/>
  <c r="AR296" i="5"/>
  <c r="AR297" i="5"/>
  <c r="AR298" i="5"/>
  <c r="AV298" i="5" s="1"/>
  <c r="AR299" i="5"/>
  <c r="AR300" i="5"/>
  <c r="AR301" i="5"/>
  <c r="AR302" i="5"/>
  <c r="AR303" i="5"/>
  <c r="AR304" i="5"/>
  <c r="AR305" i="5"/>
  <c r="AR306" i="5"/>
  <c r="AV306" i="5" s="1"/>
  <c r="AR307" i="5"/>
  <c r="AR308" i="5"/>
  <c r="AR309" i="5"/>
  <c r="AR310" i="5"/>
  <c r="AR311" i="5"/>
  <c r="AR312" i="5"/>
  <c r="AR313" i="5"/>
  <c r="AR314" i="5"/>
  <c r="AV314" i="5" s="1"/>
  <c r="AR315" i="5"/>
  <c r="AR316" i="5"/>
  <c r="AR317" i="5"/>
  <c r="AR318" i="5"/>
  <c r="AR319" i="5"/>
  <c r="AR320" i="5"/>
  <c r="AR321" i="5"/>
  <c r="AR322" i="5"/>
  <c r="AV322" i="5" s="1"/>
  <c r="AR323" i="5"/>
  <c r="AR324" i="5"/>
  <c r="AR325" i="5"/>
  <c r="AR326" i="5"/>
  <c r="AR327" i="5"/>
  <c r="AR328" i="5"/>
  <c r="AR329" i="5"/>
  <c r="AR330" i="5"/>
  <c r="AV330" i="5" s="1"/>
  <c r="AR331" i="5"/>
  <c r="AR332" i="5"/>
  <c r="AR333" i="5"/>
  <c r="AR334" i="5"/>
  <c r="AR335" i="5"/>
  <c r="AR336" i="5"/>
  <c r="AR337" i="5"/>
  <c r="AR338" i="5"/>
  <c r="AV338" i="5" s="1"/>
  <c r="AR339" i="5"/>
  <c r="AR340" i="5"/>
  <c r="AR341" i="5"/>
  <c r="AR342" i="5"/>
  <c r="AR343" i="5"/>
  <c r="AR344" i="5"/>
  <c r="AR345" i="5"/>
  <c r="AR346" i="5"/>
  <c r="AV346" i="5" s="1"/>
  <c r="AR347" i="5"/>
  <c r="AR348" i="5"/>
  <c r="AR349" i="5"/>
  <c r="AR350" i="5"/>
  <c r="AR351" i="5"/>
  <c r="AR352" i="5"/>
  <c r="AR353" i="5"/>
  <c r="AR354" i="5"/>
  <c r="AV354" i="5" s="1"/>
  <c r="AR355" i="5"/>
  <c r="AR356" i="5"/>
  <c r="AR357" i="5"/>
  <c r="AR358" i="5"/>
  <c r="AR359" i="5"/>
  <c r="AR360" i="5"/>
  <c r="AR361" i="5"/>
  <c r="AR362" i="5"/>
  <c r="AV362" i="5" s="1"/>
  <c r="AR363" i="5"/>
  <c r="AR364" i="5"/>
  <c r="AR365" i="5"/>
  <c r="AR366" i="5"/>
  <c r="AR367" i="5"/>
  <c r="AR368" i="5"/>
  <c r="AR369" i="5"/>
  <c r="AR370" i="5"/>
  <c r="AV370" i="5" s="1"/>
  <c r="AR371" i="5"/>
  <c r="AR372" i="5"/>
  <c r="AR373" i="5"/>
  <c r="AR374" i="5"/>
  <c r="AR375" i="5"/>
  <c r="AR376" i="5"/>
  <c r="AR377" i="5"/>
  <c r="AR378" i="5"/>
  <c r="AV378" i="5" s="1"/>
  <c r="AR379" i="5"/>
  <c r="AR380" i="5"/>
  <c r="AR381" i="5"/>
  <c r="AR382" i="5"/>
  <c r="AR383" i="5"/>
  <c r="AR384" i="5"/>
  <c r="AR385" i="5"/>
  <c r="AR386" i="5"/>
  <c r="AV386" i="5" s="1"/>
  <c r="AR387" i="5"/>
  <c r="AR388" i="5"/>
  <c r="AR389" i="5"/>
  <c r="AR390" i="5"/>
  <c r="AR391" i="5"/>
  <c r="AR392" i="5"/>
  <c r="AR393" i="5"/>
  <c r="AR394" i="5"/>
  <c r="AV394" i="5" s="1"/>
  <c r="AR395" i="5"/>
  <c r="AR396" i="5"/>
  <c r="AR397" i="5"/>
  <c r="AR398" i="5"/>
  <c r="AR399" i="5"/>
  <c r="AR400" i="5"/>
  <c r="AR401" i="5"/>
  <c r="AR402" i="5"/>
  <c r="AV402" i="5" s="1"/>
  <c r="AR403" i="5"/>
  <c r="AR404" i="5"/>
  <c r="AR405" i="5"/>
  <c r="AR406" i="5"/>
  <c r="AR407" i="5"/>
  <c r="AR408" i="5"/>
  <c r="AR409" i="5"/>
  <c r="AR410" i="5"/>
  <c r="AV410" i="5" s="1"/>
  <c r="AR411" i="5"/>
  <c r="AR412" i="5"/>
  <c r="AR413" i="5"/>
  <c r="AR414" i="5"/>
  <c r="AR415" i="5"/>
  <c r="AR416" i="5"/>
  <c r="AR417" i="5"/>
  <c r="AR418" i="5"/>
  <c r="AV418" i="5" s="1"/>
  <c r="AR419" i="5"/>
  <c r="AR420" i="5"/>
  <c r="AR421" i="5"/>
  <c r="AR422" i="5"/>
  <c r="AR423" i="5"/>
  <c r="AR424" i="5"/>
  <c r="AR425" i="5"/>
  <c r="AR426" i="5"/>
  <c r="AV426" i="5" s="1"/>
  <c r="AR427" i="5"/>
  <c r="AR428" i="5"/>
  <c r="AR429" i="5"/>
  <c r="AR430" i="5"/>
  <c r="AR431" i="5"/>
  <c r="AR432" i="5"/>
  <c r="AR433" i="5"/>
  <c r="AR434" i="5"/>
  <c r="AV434" i="5" s="1"/>
  <c r="AR435" i="5"/>
  <c r="AR436" i="5"/>
  <c r="AR437" i="5"/>
  <c r="AR438" i="5"/>
  <c r="AR439" i="5"/>
  <c r="AR440" i="5"/>
  <c r="AR441" i="5"/>
  <c r="AR442" i="5"/>
  <c r="AV442" i="5" s="1"/>
  <c r="AR443" i="5"/>
  <c r="AR444" i="5"/>
  <c r="AR445" i="5"/>
  <c r="AR446" i="5"/>
  <c r="AR447" i="5"/>
  <c r="AR448" i="5"/>
  <c r="AR449" i="5"/>
  <c r="AR450" i="5"/>
  <c r="AV450" i="5" s="1"/>
  <c r="AR451" i="5"/>
  <c r="AR2" i="5"/>
  <c r="AQ3" i="5"/>
  <c r="AR72" i="11" s="1"/>
  <c r="AQ4" i="5"/>
  <c r="AR297" i="11" s="1"/>
  <c r="AT297" i="11" s="1"/>
  <c r="AQ5" i="5"/>
  <c r="AR330" i="11" s="1"/>
  <c r="AQ6" i="5"/>
  <c r="AR332" i="11" s="1"/>
  <c r="AQ7" i="5"/>
  <c r="AR329" i="11" s="1"/>
  <c r="AQ8" i="5"/>
  <c r="AR73" i="11" s="1"/>
  <c r="AQ9" i="5"/>
  <c r="AR74" i="11" s="1"/>
  <c r="AQ10" i="5"/>
  <c r="AR450" i="11" s="1"/>
  <c r="AQ11" i="5"/>
  <c r="AR75" i="11" s="1"/>
  <c r="AQ12" i="5"/>
  <c r="AR302" i="11" s="1"/>
  <c r="AQ13" i="5"/>
  <c r="AR299" i="11" s="1"/>
  <c r="AQ14" i="5"/>
  <c r="AR303" i="11" s="1"/>
  <c r="AQ15" i="5"/>
  <c r="AR76" i="11" s="1"/>
  <c r="AT76" i="11" s="1"/>
  <c r="AQ16" i="5"/>
  <c r="AR77" i="11" s="1"/>
  <c r="AQ17" i="5"/>
  <c r="AR374" i="11" s="1"/>
  <c r="AQ18" i="5"/>
  <c r="AR364" i="11" s="1"/>
  <c r="AQ19" i="5"/>
  <c r="AR78" i="11" s="1"/>
  <c r="AT78" i="11" s="1"/>
  <c r="AQ20" i="5"/>
  <c r="AR79" i="11" s="1"/>
  <c r="AQ21" i="5"/>
  <c r="AR80" i="11" s="1"/>
  <c r="AQ22" i="5"/>
  <c r="AR81" i="11" s="1"/>
  <c r="AT81" i="11" s="1"/>
  <c r="AQ23" i="5"/>
  <c r="AR82" i="11" s="1"/>
  <c r="AQ24" i="5"/>
  <c r="AR83" i="11" s="1"/>
  <c r="AT83" i="11" s="1"/>
  <c r="AQ25" i="5"/>
  <c r="AR84" i="11" s="1"/>
  <c r="AT84" i="11" s="1"/>
  <c r="AQ26" i="5"/>
  <c r="AR85" i="11" s="1"/>
  <c r="AQ27" i="5"/>
  <c r="AR86" i="11" s="1"/>
  <c r="AQ28" i="5"/>
  <c r="AR87" i="11" s="1"/>
  <c r="AQ29" i="5"/>
  <c r="AR88" i="11" s="1"/>
  <c r="AQ30" i="5"/>
  <c r="AR89" i="11" s="1"/>
  <c r="AQ31" i="5"/>
  <c r="AR90" i="11" s="1"/>
  <c r="AQ32" i="5"/>
  <c r="AR91" i="11" s="1"/>
  <c r="AT91" i="11" s="1"/>
  <c r="AQ33" i="5"/>
  <c r="AR395" i="11" s="1"/>
  <c r="AQ34" i="5"/>
  <c r="AR351" i="11" s="1"/>
  <c r="AQ35" i="5"/>
  <c r="AR92" i="11" s="1"/>
  <c r="AQ36" i="5"/>
  <c r="AR93" i="11" s="1"/>
  <c r="AT93" i="11" s="1"/>
  <c r="AQ37" i="5"/>
  <c r="AR328" i="11" s="1"/>
  <c r="AQ38" i="5"/>
  <c r="AR94" i="11" s="1"/>
  <c r="AT94" i="11" s="1"/>
  <c r="AQ39" i="5"/>
  <c r="AR335" i="11" s="1"/>
  <c r="AQ40" i="5"/>
  <c r="AR95" i="11" s="1"/>
  <c r="AQ41" i="5"/>
  <c r="AR352" i="11" s="1"/>
  <c r="AQ42" i="5"/>
  <c r="AR96" i="11" s="1"/>
  <c r="AT96" i="11" s="1"/>
  <c r="AQ43" i="5"/>
  <c r="AR97" i="11" s="1"/>
  <c r="AQ44" i="5"/>
  <c r="AR202" i="11" s="1"/>
  <c r="AT202" i="11" s="1"/>
  <c r="AQ45" i="5"/>
  <c r="AR203" i="11" s="1"/>
  <c r="AQ46" i="5"/>
  <c r="AR128" i="11" s="1"/>
  <c r="AT128" i="11" s="1"/>
  <c r="AQ47" i="5"/>
  <c r="AR129" i="11" s="1"/>
  <c r="AQ48" i="5"/>
  <c r="AR98" i="11" s="1"/>
  <c r="AQ49" i="5"/>
  <c r="AR99" i="11" s="1"/>
  <c r="AQ50" i="5"/>
  <c r="AR100" i="11" s="1"/>
  <c r="AQ51" i="5"/>
  <c r="AR101" i="11" s="1"/>
  <c r="AT101" i="11" s="1"/>
  <c r="AQ52" i="5"/>
  <c r="AR102" i="11" s="1"/>
  <c r="AT102" i="11" s="1"/>
  <c r="AQ53" i="5"/>
  <c r="AR103" i="11" s="1"/>
  <c r="AQ54" i="5"/>
  <c r="AR104" i="11" s="1"/>
  <c r="AQ55" i="5"/>
  <c r="AR404" i="11" s="1"/>
  <c r="AQ56" i="5"/>
  <c r="AR105" i="11" s="1"/>
  <c r="AQ57" i="5"/>
  <c r="AR106" i="11" s="1"/>
  <c r="AQ58" i="5"/>
  <c r="AR107" i="11" s="1"/>
  <c r="AQ59" i="5"/>
  <c r="AR108" i="11" s="1"/>
  <c r="AQ60" i="5"/>
  <c r="AR359" i="11" s="1"/>
  <c r="AQ61" i="5"/>
  <c r="AR109" i="11" s="1"/>
  <c r="AQ62" i="5"/>
  <c r="AR110" i="11" s="1"/>
  <c r="AQ63" i="5"/>
  <c r="AR111" i="11" s="1"/>
  <c r="AQ64" i="5"/>
  <c r="AR336" i="11" s="1"/>
  <c r="AQ65" i="5"/>
  <c r="AR112" i="11" s="1"/>
  <c r="AQ66" i="5"/>
  <c r="AR113" i="11" s="1"/>
  <c r="AQ67" i="5"/>
  <c r="AR114" i="11" s="1"/>
  <c r="AQ68" i="5"/>
  <c r="AR115" i="11" s="1"/>
  <c r="AQ69" i="5"/>
  <c r="AR116" i="11" s="1"/>
  <c r="AQ70" i="5"/>
  <c r="AR360" i="11" s="1"/>
  <c r="AQ71" i="5"/>
  <c r="AR117" i="11" s="1"/>
  <c r="AT117" i="11" s="1"/>
  <c r="AQ72" i="5"/>
  <c r="AR118" i="11" s="1"/>
  <c r="AQ73" i="5"/>
  <c r="AR119" i="11" s="1"/>
  <c r="AQ74" i="5"/>
  <c r="AR362" i="11" s="1"/>
  <c r="AQ75" i="5"/>
  <c r="AR120" i="11" s="1"/>
  <c r="AQ76" i="5"/>
  <c r="AR121" i="11" s="1"/>
  <c r="AQ77" i="5"/>
  <c r="AR122" i="11" s="1"/>
  <c r="AT122" i="11" s="1"/>
  <c r="AQ78" i="5"/>
  <c r="AR123" i="11" s="1"/>
  <c r="AQ79" i="5"/>
  <c r="AR124" i="11" s="1"/>
  <c r="AQ80" i="5"/>
  <c r="AR125" i="11" s="1"/>
  <c r="AQ81" i="5"/>
  <c r="AR126" i="11" s="1"/>
  <c r="AQ82" i="5"/>
  <c r="AR357" i="11" s="1"/>
  <c r="AQ83" i="5"/>
  <c r="AR127" i="11" s="1"/>
  <c r="AQ84" i="5"/>
  <c r="AR130" i="11" s="1"/>
  <c r="AQ85" i="5"/>
  <c r="AR361" i="11" s="1"/>
  <c r="AT361" i="11" s="1"/>
  <c r="AQ86" i="5"/>
  <c r="AR134" i="11" s="1"/>
  <c r="AQ87" i="5"/>
  <c r="AR135" i="11" s="1"/>
  <c r="AT135" i="11" s="1"/>
  <c r="AQ88" i="5"/>
  <c r="AR136" i="11" s="1"/>
  <c r="AQ89" i="5"/>
  <c r="AR137" i="11" s="1"/>
  <c r="AQ90" i="5"/>
  <c r="AR305" i="11" s="1"/>
  <c r="AQ91" i="5"/>
  <c r="AR138" i="11" s="1"/>
  <c r="AT138" i="11" s="1"/>
  <c r="AQ92" i="5"/>
  <c r="AR307" i="11" s="1"/>
  <c r="AT307" i="11" s="1"/>
  <c r="AQ93" i="5"/>
  <c r="AR139" i="11" s="1"/>
  <c r="AT139" i="11" s="1"/>
  <c r="AQ94" i="5"/>
  <c r="AR327" i="11" s="1"/>
  <c r="AT327" i="11" s="1"/>
  <c r="AQ95" i="5"/>
  <c r="AR301" i="11" s="1"/>
  <c r="AQ96" i="5"/>
  <c r="AR390" i="11" s="1"/>
  <c r="AQ97" i="5"/>
  <c r="AR340" i="11" s="1"/>
  <c r="AQ98" i="5"/>
  <c r="AR392" i="11" s="1"/>
  <c r="AQ99" i="5"/>
  <c r="AR394" i="11" s="1"/>
  <c r="AQ100" i="5"/>
  <c r="AQ101" i="5"/>
  <c r="AR341" i="11" s="1"/>
  <c r="AQ102" i="5"/>
  <c r="AR342" i="11" s="1"/>
  <c r="AQ103" i="5"/>
  <c r="AR373" i="11" s="1"/>
  <c r="AQ104" i="5"/>
  <c r="AR343" i="11" s="1"/>
  <c r="AQ105" i="5"/>
  <c r="AR344" i="11" s="1"/>
  <c r="AQ106" i="5"/>
  <c r="AR345" i="11" s="1"/>
  <c r="AQ107" i="5"/>
  <c r="AQ108" i="5"/>
  <c r="AR346" i="11" s="1"/>
  <c r="AQ109" i="5"/>
  <c r="AR353" i="11" s="1"/>
  <c r="AQ110" i="5"/>
  <c r="AR391" i="11" s="1"/>
  <c r="AQ111" i="5"/>
  <c r="AR347" i="11" s="1"/>
  <c r="AQ112" i="5"/>
  <c r="AR197" i="11" s="1"/>
  <c r="AQ113" i="5"/>
  <c r="AR198" i="11" s="1"/>
  <c r="AQ114" i="5"/>
  <c r="AR242" i="11" s="1"/>
  <c r="AQ115" i="5"/>
  <c r="AR243" i="11" s="1"/>
  <c r="AT243" i="11" s="1"/>
  <c r="AQ116" i="5"/>
  <c r="AR354" i="11" s="1"/>
  <c r="AQ117" i="5"/>
  <c r="AR140" i="11" s="1"/>
  <c r="AQ118" i="5"/>
  <c r="AR141" i="11" s="1"/>
  <c r="AQ119" i="5"/>
  <c r="AR142" i="11" s="1"/>
  <c r="AT142" i="11" s="1"/>
  <c r="AQ120" i="5"/>
  <c r="AR143" i="11" s="1"/>
  <c r="AQ121" i="5"/>
  <c r="AR144" i="11" s="1"/>
  <c r="AQ122" i="5"/>
  <c r="AR145" i="11" s="1"/>
  <c r="AQ123" i="5"/>
  <c r="AR146" i="11" s="1"/>
  <c r="AQ124" i="5"/>
  <c r="AR147" i="11" s="1"/>
  <c r="AT147" i="11" s="1"/>
  <c r="AQ125" i="5"/>
  <c r="AR148" i="11" s="1"/>
  <c r="AQ126" i="5"/>
  <c r="AR149" i="11" s="1"/>
  <c r="AT149" i="11" s="1"/>
  <c r="AQ127" i="5"/>
  <c r="AR150" i="11" s="1"/>
  <c r="AQ128" i="5"/>
  <c r="AR337" i="11" s="1"/>
  <c r="AQ129" i="5"/>
  <c r="AR363" i="11" s="1"/>
  <c r="AQ130" i="5"/>
  <c r="AR151" i="11" s="1"/>
  <c r="AQ131" i="5"/>
  <c r="AR152" i="11" s="1"/>
  <c r="AQ132" i="5"/>
  <c r="AR153" i="11" s="1"/>
  <c r="AQ133" i="5"/>
  <c r="AR154" i="11" s="1"/>
  <c r="AQ134" i="5"/>
  <c r="AR155" i="11" s="1"/>
  <c r="AQ135" i="5"/>
  <c r="AR292" i="11" s="1"/>
  <c r="AQ136" i="5"/>
  <c r="AR156" i="11" s="1"/>
  <c r="AQ137" i="5"/>
  <c r="AR157" i="11" s="1"/>
  <c r="AQ138" i="5"/>
  <c r="AR158" i="11" s="1"/>
  <c r="AT158" i="11" s="1"/>
  <c r="AQ139" i="5"/>
  <c r="AR159" i="11" s="1"/>
  <c r="AQ140" i="5"/>
  <c r="AR191" i="11" s="1"/>
  <c r="AT191" i="11" s="1"/>
  <c r="AQ141" i="5"/>
  <c r="AR160" i="11" s="1"/>
  <c r="AQ142" i="5"/>
  <c r="AR161" i="11" s="1"/>
  <c r="AQ143" i="5"/>
  <c r="AR162" i="11" s="1"/>
  <c r="AQ144" i="5"/>
  <c r="AR163" i="11" s="1"/>
  <c r="AQ145" i="5"/>
  <c r="AR164" i="11" s="1"/>
  <c r="AQ146" i="5"/>
  <c r="AR165" i="11" s="1"/>
  <c r="AQ147" i="5"/>
  <c r="AR166" i="11" s="1"/>
  <c r="AQ148" i="5"/>
  <c r="AR167" i="11" s="1"/>
  <c r="AQ149" i="5"/>
  <c r="AR168" i="11" s="1"/>
  <c r="AT168" i="11" s="1"/>
  <c r="AQ150" i="5"/>
  <c r="AR169" i="11" s="1"/>
  <c r="AQ151" i="5"/>
  <c r="AR170" i="11" s="1"/>
  <c r="AT170" i="11" s="1"/>
  <c r="AQ152" i="5"/>
  <c r="AR171" i="11" s="1"/>
  <c r="AQ153" i="5"/>
  <c r="AR172" i="11" s="1"/>
  <c r="AQ154" i="5"/>
  <c r="AR173" i="11" s="1"/>
  <c r="AT173" i="11" s="1"/>
  <c r="AQ155" i="5"/>
  <c r="AR174" i="11" s="1"/>
  <c r="AQ156" i="5"/>
  <c r="AR175" i="11" s="1"/>
  <c r="AQ157" i="5"/>
  <c r="AR176" i="11" s="1"/>
  <c r="AQ158" i="5"/>
  <c r="AR177" i="11" s="1"/>
  <c r="AQ159" i="5"/>
  <c r="AR178" i="11" s="1"/>
  <c r="AQ160" i="5"/>
  <c r="AR179" i="11" s="1"/>
  <c r="AT179" i="11" s="1"/>
  <c r="AQ161" i="5"/>
  <c r="AR180" i="11" s="1"/>
  <c r="AQ162" i="5"/>
  <c r="AR295" i="11" s="1"/>
  <c r="AQ163" i="5"/>
  <c r="AR181" i="11" s="1"/>
  <c r="AQ164" i="5"/>
  <c r="AR182" i="11" s="1"/>
  <c r="AQ165" i="5"/>
  <c r="AR183" i="11" s="1"/>
  <c r="AQ166" i="5"/>
  <c r="AR184" i="11" s="1"/>
  <c r="AQ167" i="5"/>
  <c r="AR436" i="11" s="1"/>
  <c r="AQ168" i="5"/>
  <c r="AR435" i="11" s="1"/>
  <c r="AQ169" i="5"/>
  <c r="AR416" i="11" s="1"/>
  <c r="AQ170" i="5"/>
  <c r="AR441" i="11" s="1"/>
  <c r="AQ171" i="5"/>
  <c r="AR318" i="11" s="1"/>
  <c r="AQ172" i="5"/>
  <c r="AR401" i="11" s="1"/>
  <c r="AQ173" i="5"/>
  <c r="AR422" i="11" s="1"/>
  <c r="AQ174" i="5"/>
  <c r="AR428" i="11" s="1"/>
  <c r="AQ175" i="5"/>
  <c r="AR405" i="11" s="1"/>
  <c r="AQ176" i="5"/>
  <c r="AR408" i="11" s="1"/>
  <c r="AQ177" i="5"/>
  <c r="AR434" i="11" s="1"/>
  <c r="AQ178" i="5"/>
  <c r="AR348" i="11" s="1"/>
  <c r="AQ179" i="5"/>
  <c r="AR349" i="11" s="1"/>
  <c r="AQ180" i="5"/>
  <c r="AR412" i="11" s="1"/>
  <c r="AQ181" i="5"/>
  <c r="AR413" i="11" s="1"/>
  <c r="AQ182" i="5"/>
  <c r="AR415" i="11" s="1"/>
  <c r="AQ183" i="5"/>
  <c r="AR420" i="11" s="1"/>
  <c r="AQ184" i="5"/>
  <c r="AR418" i="11" s="1"/>
  <c r="AQ185" i="5"/>
  <c r="AR432" i="11" s="1"/>
  <c r="AQ186" i="5"/>
  <c r="AR419" i="11" s="1"/>
  <c r="AQ187" i="5"/>
  <c r="AR417" i="11" s="1"/>
  <c r="AQ188" i="5"/>
  <c r="AR319" i="11" s="1"/>
  <c r="AQ189" i="5"/>
  <c r="AR431" i="11" s="1"/>
  <c r="AQ190" i="5"/>
  <c r="AR424" i="11" s="1"/>
  <c r="AQ191" i="5"/>
  <c r="AR320" i="11" s="1"/>
  <c r="AQ192" i="5"/>
  <c r="AR321" i="11" s="1"/>
  <c r="AQ193" i="5"/>
  <c r="AR429" i="11" s="1"/>
  <c r="AQ194" i="5"/>
  <c r="AR322" i="11" s="1"/>
  <c r="AQ195" i="5"/>
  <c r="AR427" i="11" s="1"/>
  <c r="AQ196" i="5"/>
  <c r="AR430" i="11" s="1"/>
  <c r="AQ197" i="5"/>
  <c r="AR443" i="11" s="1"/>
  <c r="AQ198" i="5"/>
  <c r="AR425" i="11" s="1"/>
  <c r="AQ199" i="5"/>
  <c r="AR437" i="11" s="1"/>
  <c r="AQ200" i="5"/>
  <c r="AR410" i="11" s="1"/>
  <c r="AQ201" i="5"/>
  <c r="AR426" i="11" s="1"/>
  <c r="AQ202" i="5"/>
  <c r="AR421" i="11" s="1"/>
  <c r="AQ203" i="5"/>
  <c r="AR439" i="11" s="1"/>
  <c r="AQ204" i="5"/>
  <c r="AR414" i="11" s="1"/>
  <c r="AQ205" i="5"/>
  <c r="AR350" i="11" s="1"/>
  <c r="AQ206" i="5"/>
  <c r="AR326" i="11" s="1"/>
  <c r="AQ207" i="5"/>
  <c r="AR438" i="11" s="1"/>
  <c r="AQ208" i="5"/>
  <c r="AQ209" i="5"/>
  <c r="AR411" i="11" s="1"/>
  <c r="AQ210" i="5"/>
  <c r="AR406" i="11" s="1"/>
  <c r="AQ211" i="5"/>
  <c r="AR323" i="11" s="1"/>
  <c r="AQ212" i="5"/>
  <c r="AR407" i="11" s="1"/>
  <c r="AQ213" i="5"/>
  <c r="AR409" i="11" s="1"/>
  <c r="AQ214" i="5"/>
  <c r="AR324" i="11" s="1"/>
  <c r="AQ215" i="5"/>
  <c r="AR444" i="11" s="1"/>
  <c r="AQ216" i="5"/>
  <c r="AR442" i="11" s="1"/>
  <c r="AQ217" i="5"/>
  <c r="AR423" i="11" s="1"/>
  <c r="AQ218" i="5"/>
  <c r="AR440" i="11" s="1"/>
  <c r="AQ219" i="5"/>
  <c r="AQ220" i="5"/>
  <c r="AR185" i="11" s="1"/>
  <c r="AQ221" i="5"/>
  <c r="AR186" i="11" s="1"/>
  <c r="AQ222" i="5"/>
  <c r="AR187" i="11" s="1"/>
  <c r="AQ223" i="5"/>
  <c r="AR188" i="11" s="1"/>
  <c r="AQ224" i="5"/>
  <c r="AR189" i="11" s="1"/>
  <c r="AQ225" i="5"/>
  <c r="AR190" i="11" s="1"/>
  <c r="AQ226" i="5"/>
  <c r="AR314" i="11" s="1"/>
  <c r="AQ227" i="5"/>
  <c r="AR315" i="11" s="1"/>
  <c r="AQ228" i="5"/>
  <c r="AR317" i="11" s="1"/>
  <c r="AQ229" i="5"/>
  <c r="AR62" i="11" s="1"/>
  <c r="AT62" i="11" s="1"/>
  <c r="AQ230" i="5"/>
  <c r="AR371" i="11" s="1"/>
  <c r="AQ231" i="5"/>
  <c r="AR372" i="11" s="1"/>
  <c r="AQ232" i="5"/>
  <c r="AR370" i="11" s="1"/>
  <c r="AQ233" i="5"/>
  <c r="AR61" i="11" s="1"/>
  <c r="AQ234" i="5"/>
  <c r="AR316" i="11" s="1"/>
  <c r="AQ235" i="5"/>
  <c r="AR192" i="11" s="1"/>
  <c r="AQ236" i="5"/>
  <c r="AR193" i="11" s="1"/>
  <c r="AQ237" i="5"/>
  <c r="AR194" i="11" s="1"/>
  <c r="AT194" i="11" s="1"/>
  <c r="AQ238" i="5"/>
  <c r="AR393" i="11" s="1"/>
  <c r="AQ239" i="5"/>
  <c r="AR304" i="11" s="1"/>
  <c r="AT304" i="11" s="1"/>
  <c r="AQ240" i="5"/>
  <c r="AR195" i="11" s="1"/>
  <c r="AQ241" i="5"/>
  <c r="AQ242" i="5"/>
  <c r="AR199" i="11" s="1"/>
  <c r="AQ243" i="5"/>
  <c r="AR312" i="11" s="1"/>
  <c r="AQ244" i="5"/>
  <c r="AR200" i="11" s="1"/>
  <c r="AT200" i="11" s="1"/>
  <c r="AQ245" i="5"/>
  <c r="AR201" i="11" s="1"/>
  <c r="AT201" i="11" s="1"/>
  <c r="AQ246" i="5"/>
  <c r="AR339" i="11" s="1"/>
  <c r="AQ247" i="5"/>
  <c r="AR204" i="11" s="1"/>
  <c r="AQ248" i="5"/>
  <c r="AR294" i="11" s="1"/>
  <c r="AQ249" i="5"/>
  <c r="AR205" i="11" s="1"/>
  <c r="AQ250" i="5"/>
  <c r="AR206" i="11" s="1"/>
  <c r="AT206" i="11" s="1"/>
  <c r="AQ251" i="5"/>
  <c r="AR207" i="11" s="1"/>
  <c r="AQ252" i="5"/>
  <c r="AR208" i="11" s="1"/>
  <c r="AQ253" i="5"/>
  <c r="AR209" i="11" s="1"/>
  <c r="AQ254" i="5"/>
  <c r="AR210" i="11" s="1"/>
  <c r="AT210" i="11" s="1"/>
  <c r="AQ255" i="5"/>
  <c r="AR211" i="11" s="1"/>
  <c r="AT211" i="11" s="1"/>
  <c r="AQ256" i="5"/>
  <c r="AR396" i="11" s="1"/>
  <c r="AQ257" i="5"/>
  <c r="AR212" i="11" s="1"/>
  <c r="AQ258" i="5"/>
  <c r="AR213" i="11" s="1"/>
  <c r="AQ259" i="5"/>
  <c r="AR300" i="11" s="1"/>
  <c r="AQ260" i="5"/>
  <c r="AR214" i="11" s="1"/>
  <c r="AT214" i="11" s="1"/>
  <c r="AQ261" i="5"/>
  <c r="AR215" i="11" s="1"/>
  <c r="AQ262" i="5"/>
  <c r="AR216" i="11" s="1"/>
  <c r="AT216" i="11" s="1"/>
  <c r="AQ263" i="5"/>
  <c r="AR217" i="11" s="1"/>
  <c r="AQ264" i="5"/>
  <c r="AR218" i="11" s="1"/>
  <c r="AQ265" i="5"/>
  <c r="AR219" i="11" s="1"/>
  <c r="AT219" i="11" s="1"/>
  <c r="AQ266" i="5"/>
  <c r="AR220" i="11" s="1"/>
  <c r="AQ267" i="5"/>
  <c r="AR306" i="11" s="1"/>
  <c r="AQ268" i="5"/>
  <c r="AR221" i="11" s="1"/>
  <c r="AQ269" i="5"/>
  <c r="AR222" i="11" s="1"/>
  <c r="AQ270" i="5"/>
  <c r="AR223" i="11" s="1"/>
  <c r="AQ271" i="5"/>
  <c r="AR224" i="11" s="1"/>
  <c r="AQ272" i="5"/>
  <c r="AR225" i="11" s="1"/>
  <c r="AT225" i="11" s="1"/>
  <c r="AQ273" i="5"/>
  <c r="AR226" i="11" s="1"/>
  <c r="AQ274" i="5"/>
  <c r="AR227" i="11" s="1"/>
  <c r="AQ275" i="5"/>
  <c r="AR228" i="11" s="1"/>
  <c r="AQ276" i="5"/>
  <c r="AR403" i="11" s="1"/>
  <c r="AQ277" i="5"/>
  <c r="AR229" i="11" s="1"/>
  <c r="AQ278" i="5"/>
  <c r="AR230" i="11" s="1"/>
  <c r="AQ279" i="5"/>
  <c r="AR231" i="11" s="1"/>
  <c r="AQ280" i="5"/>
  <c r="AR368" i="11" s="1"/>
  <c r="AQ281" i="5"/>
  <c r="AR369" i="11" s="1"/>
  <c r="AQ282" i="5"/>
  <c r="AR310" i="11" s="1"/>
  <c r="AQ283" i="5"/>
  <c r="AR308" i="11" s="1"/>
  <c r="AQ284" i="5"/>
  <c r="AR309" i="11" s="1"/>
  <c r="AQ285" i="5"/>
  <c r="AR232" i="11" s="1"/>
  <c r="AQ286" i="5"/>
  <c r="AR233" i="11" s="1"/>
  <c r="AT233" i="11" s="1"/>
  <c r="AQ287" i="5"/>
  <c r="AR234" i="11" s="1"/>
  <c r="AQ288" i="5"/>
  <c r="AR235" i="11" s="1"/>
  <c r="AQ289" i="5"/>
  <c r="AR236" i="11" s="1"/>
  <c r="AT236" i="11" s="1"/>
  <c r="AQ290" i="5"/>
  <c r="AR237" i="11" s="1"/>
  <c r="AT237" i="11" s="1"/>
  <c r="AQ291" i="5"/>
  <c r="AR238" i="11" s="1"/>
  <c r="AQ292" i="5"/>
  <c r="AR239" i="11" s="1"/>
  <c r="AQ293" i="5"/>
  <c r="AR240" i="11" s="1"/>
  <c r="AT240" i="11" s="1"/>
  <c r="AQ294" i="5"/>
  <c r="AR241" i="11" s="1"/>
  <c r="AQ295" i="5"/>
  <c r="AR244" i="11" s="1"/>
  <c r="AQ296" i="5"/>
  <c r="AR245" i="11" s="1"/>
  <c r="AQ297" i="5"/>
  <c r="AR246" i="11" s="1"/>
  <c r="AQ298" i="5"/>
  <c r="AR247" i="11" s="1"/>
  <c r="AQ299" i="5"/>
  <c r="AR248" i="11" s="1"/>
  <c r="AQ300" i="5"/>
  <c r="AR131" i="11" s="1"/>
  <c r="AQ301" i="5"/>
  <c r="AR132" i="11" s="1"/>
  <c r="AT132" i="11" s="1"/>
  <c r="AQ302" i="5"/>
  <c r="AR133" i="11" s="1"/>
  <c r="AT133" i="11" s="1"/>
  <c r="AQ303" i="5"/>
  <c r="AR249" i="11" s="1"/>
  <c r="AQ304" i="5"/>
  <c r="AR448" i="11" s="1"/>
  <c r="AQ305" i="5"/>
  <c r="AR250" i="11" s="1"/>
  <c r="AQ306" i="5"/>
  <c r="AR251" i="11" s="1"/>
  <c r="AQ307" i="5"/>
  <c r="AR252" i="11" s="1"/>
  <c r="AQ308" i="5"/>
  <c r="AR253" i="11" s="1"/>
  <c r="AT253" i="11" s="1"/>
  <c r="AQ309" i="5"/>
  <c r="AR254" i="11" s="1"/>
  <c r="AT254" i="11" s="1"/>
  <c r="AQ310" i="5"/>
  <c r="AR255" i="11" s="1"/>
  <c r="AQ311" i="5"/>
  <c r="AR256" i="11" s="1"/>
  <c r="AQ312" i="5"/>
  <c r="AR446" i="11" s="1"/>
  <c r="AQ313" i="5"/>
  <c r="AR257" i="11" s="1"/>
  <c r="AQ314" i="5"/>
  <c r="AR258" i="11" s="1"/>
  <c r="AQ315" i="5"/>
  <c r="AR445" i="11" s="1"/>
  <c r="AQ316" i="5"/>
  <c r="AR259" i="11" s="1"/>
  <c r="AT259" i="11" s="1"/>
  <c r="AQ317" i="5"/>
  <c r="AR447" i="11" s="1"/>
  <c r="AQ318" i="5"/>
  <c r="AR260" i="11" s="1"/>
  <c r="AQ319" i="5"/>
  <c r="AR261" i="11" s="1"/>
  <c r="AQ320" i="5"/>
  <c r="AR262" i="11" s="1"/>
  <c r="AQ321" i="5"/>
  <c r="AR263" i="11" s="1"/>
  <c r="AQ322" i="5"/>
  <c r="AR449" i="11" s="1"/>
  <c r="AQ323" i="5"/>
  <c r="AR264" i="11" s="1"/>
  <c r="AQ324" i="5"/>
  <c r="AR378" i="11" s="1"/>
  <c r="AQ325" i="5"/>
  <c r="AR376" i="11" s="1"/>
  <c r="AQ326" i="5"/>
  <c r="AR377" i="11" s="1"/>
  <c r="AQ327" i="5"/>
  <c r="AR375" i="11" s="1"/>
  <c r="AQ328" i="5"/>
  <c r="AR265" i="11" s="1"/>
  <c r="AQ329" i="5"/>
  <c r="AR266" i="11" s="1"/>
  <c r="AT266" i="11" s="1"/>
  <c r="AQ330" i="5"/>
  <c r="AR267" i="11" s="1"/>
  <c r="AQ331" i="5"/>
  <c r="AR268" i="11" s="1"/>
  <c r="AQ332" i="5"/>
  <c r="AR269" i="11" s="1"/>
  <c r="AQ333" i="5"/>
  <c r="AR270" i="11" s="1"/>
  <c r="AQ334" i="5"/>
  <c r="AR271" i="11" s="1"/>
  <c r="AQ335" i="5"/>
  <c r="AR272" i="11" s="1"/>
  <c r="AQ336" i="5"/>
  <c r="AR273" i="11" s="1"/>
  <c r="AT273" i="11" s="1"/>
  <c r="AQ337" i="5"/>
  <c r="AR367" i="11" s="1"/>
  <c r="AQ338" i="5"/>
  <c r="AR365" i="11" s="1"/>
  <c r="AQ339" i="5"/>
  <c r="AR366" i="11" s="1"/>
  <c r="AQ340" i="5"/>
  <c r="AR274" i="11" s="1"/>
  <c r="AQ341" i="5"/>
  <c r="AR275" i="11" s="1"/>
  <c r="AQ342" i="5"/>
  <c r="AR276" i="11" s="1"/>
  <c r="AQ343" i="5"/>
  <c r="AR358" i="11" s="1"/>
  <c r="AQ344" i="5"/>
  <c r="AR277" i="11" s="1"/>
  <c r="AT277" i="11" s="1"/>
  <c r="AQ345" i="5"/>
  <c r="AR278" i="11" s="1"/>
  <c r="AQ346" i="5"/>
  <c r="AR279" i="11" s="1"/>
  <c r="AQ347" i="5"/>
  <c r="AR280" i="11" s="1"/>
  <c r="AQ348" i="5"/>
  <c r="AR338" i="11" s="1"/>
  <c r="AQ349" i="5"/>
  <c r="AR281" i="11" s="1"/>
  <c r="AT281" i="11" s="1"/>
  <c r="AQ350" i="5"/>
  <c r="AQ351" i="5"/>
  <c r="AQ352" i="5"/>
  <c r="AR284" i="11" s="1"/>
  <c r="AQ353" i="5"/>
  <c r="AR285" i="11" s="1"/>
  <c r="AQ354" i="5"/>
  <c r="AR286" i="11" s="1"/>
  <c r="AQ355" i="5"/>
  <c r="AR355" i="11" s="1"/>
  <c r="AQ356" i="5"/>
  <c r="AR287" i="11" s="1"/>
  <c r="AQ357" i="5"/>
  <c r="AR288" i="11" s="1"/>
  <c r="AQ358" i="5"/>
  <c r="AR289" i="11" s="1"/>
  <c r="AQ359" i="5"/>
  <c r="AR290" i="11" s="1"/>
  <c r="AQ360" i="5"/>
  <c r="AR311" i="11" s="1"/>
  <c r="AT311" i="11" s="1"/>
  <c r="AQ361" i="5"/>
  <c r="AR291" i="11" s="1"/>
  <c r="AT291" i="11" s="1"/>
  <c r="AQ362" i="5"/>
  <c r="AR382" i="11" s="1"/>
  <c r="AQ363" i="5"/>
  <c r="AR383" i="11" s="1"/>
  <c r="AQ364" i="5"/>
  <c r="AR388" i="11" s="1"/>
  <c r="AQ365" i="5"/>
  <c r="AR385" i="11" s="1"/>
  <c r="AQ366" i="5"/>
  <c r="AR381" i="11" s="1"/>
  <c r="AQ367" i="5"/>
  <c r="AR387" i="11" s="1"/>
  <c r="AQ368" i="5"/>
  <c r="AR384" i="11" s="1"/>
  <c r="AQ369" i="5"/>
  <c r="AR386" i="11" s="1"/>
  <c r="AQ370" i="5"/>
  <c r="AR389" i="11" s="1"/>
  <c r="AQ371" i="5"/>
  <c r="AR41" i="11" s="1"/>
  <c r="AQ372" i="5"/>
  <c r="AR325" i="11" s="1"/>
  <c r="AQ373" i="5"/>
  <c r="AR42" i="11" s="1"/>
  <c r="AQ374" i="5"/>
  <c r="AR43" i="11" s="1"/>
  <c r="AQ375" i="5"/>
  <c r="AR44" i="11" s="1"/>
  <c r="AQ376" i="5"/>
  <c r="AR379" i="11" s="1"/>
  <c r="AQ377" i="5"/>
  <c r="AR45" i="11" s="1"/>
  <c r="AQ378" i="5"/>
  <c r="AR46" i="11" s="1"/>
  <c r="AQ379" i="5"/>
  <c r="AR47" i="11" s="1"/>
  <c r="AQ380" i="5"/>
  <c r="AR380" i="11" s="1"/>
  <c r="AQ381" i="5"/>
  <c r="AR356" i="11" s="1"/>
  <c r="AQ382" i="5"/>
  <c r="AR2" i="11" s="1"/>
  <c r="AQ383" i="5"/>
  <c r="AR3" i="11" s="1"/>
  <c r="AT3" i="11" s="1"/>
  <c r="AQ384" i="5"/>
  <c r="AR293" i="11" s="1"/>
  <c r="AQ385" i="5"/>
  <c r="AR4" i="11" s="1"/>
  <c r="AQ386" i="5"/>
  <c r="AR5" i="11" s="1"/>
  <c r="AQ387" i="5"/>
  <c r="AR6" i="11" s="1"/>
  <c r="AQ388" i="5"/>
  <c r="AR7" i="11" s="1"/>
  <c r="AQ389" i="5"/>
  <c r="AR8" i="11" s="1"/>
  <c r="AQ390" i="5"/>
  <c r="AR313" i="11" s="1"/>
  <c r="AQ391" i="5"/>
  <c r="AR9" i="11" s="1"/>
  <c r="AQ392" i="5"/>
  <c r="AR10" i="11" s="1"/>
  <c r="AQ393" i="5"/>
  <c r="AR11" i="11" s="1"/>
  <c r="AQ394" i="5"/>
  <c r="AR333" i="11" s="1"/>
  <c r="AQ395" i="5"/>
  <c r="AR12" i="11" s="1"/>
  <c r="AQ396" i="5"/>
  <c r="AR13" i="11" s="1"/>
  <c r="AT13" i="11" s="1"/>
  <c r="AQ397" i="5"/>
  <c r="AR14" i="11" s="1"/>
  <c r="AQ398" i="5"/>
  <c r="AR400" i="11" s="1"/>
  <c r="AQ399" i="5"/>
  <c r="AR15" i="11" s="1"/>
  <c r="AQ400" i="5"/>
  <c r="AR16" i="11" s="1"/>
  <c r="AQ401" i="5"/>
  <c r="AR17" i="11" s="1"/>
  <c r="AT17" i="11" s="1"/>
  <c r="AQ402" i="5"/>
  <c r="AR18" i="11" s="1"/>
  <c r="AQ403" i="5"/>
  <c r="AR19" i="11" s="1"/>
  <c r="AQ404" i="5"/>
  <c r="AR20" i="11" s="1"/>
  <c r="AT20" i="11" s="1"/>
  <c r="AQ405" i="5"/>
  <c r="AR402" i="11" s="1"/>
  <c r="AT402" i="11" s="1"/>
  <c r="AQ406" i="5"/>
  <c r="AR21" i="11" s="1"/>
  <c r="AQ407" i="5"/>
  <c r="AR22" i="11" s="1"/>
  <c r="AQ408" i="5"/>
  <c r="AR334" i="11" s="1"/>
  <c r="AQ409" i="5"/>
  <c r="AR23" i="11" s="1"/>
  <c r="AQ410" i="5"/>
  <c r="AR24" i="11" s="1"/>
  <c r="AT24" i="11" s="1"/>
  <c r="AQ411" i="5"/>
  <c r="AR25" i="11" s="1"/>
  <c r="AQ412" i="5"/>
  <c r="AR26" i="11" s="1"/>
  <c r="AQ413" i="5"/>
  <c r="AR27" i="11" s="1"/>
  <c r="AQ414" i="5"/>
  <c r="AR29" i="11" s="1"/>
  <c r="AQ415" i="5"/>
  <c r="AR31" i="11" s="1"/>
  <c r="AQ416" i="5"/>
  <c r="AR399" i="11" s="1"/>
  <c r="AT399" i="11" s="1"/>
  <c r="AQ417" i="5"/>
  <c r="AR32" i="11" s="1"/>
  <c r="AT32" i="11" s="1"/>
  <c r="AQ418" i="5"/>
  <c r="AR28" i="11" s="1"/>
  <c r="AT28" i="11" s="1"/>
  <c r="AQ419" i="5"/>
  <c r="AR298" i="11" s="1"/>
  <c r="AQ420" i="5"/>
  <c r="AR33" i="11" s="1"/>
  <c r="AQ421" i="5"/>
  <c r="AR30" i="11" s="1"/>
  <c r="AT30" i="11" s="1"/>
  <c r="AQ422" i="5"/>
  <c r="AR34" i="11" s="1"/>
  <c r="AQ423" i="5"/>
  <c r="AR35" i="11" s="1"/>
  <c r="AQ424" i="5"/>
  <c r="AR36" i="11" s="1"/>
  <c r="AT36" i="11" s="1"/>
  <c r="AQ425" i="5"/>
  <c r="AR37" i="11" s="1"/>
  <c r="AQ426" i="5"/>
  <c r="AR38" i="11" s="1"/>
  <c r="AQ427" i="5"/>
  <c r="AR39" i="11" s="1"/>
  <c r="AQ428" i="5"/>
  <c r="AR40" i="11" s="1"/>
  <c r="AT40" i="11" s="1"/>
  <c r="AQ429" i="5"/>
  <c r="AR48" i="11" s="1"/>
  <c r="AQ430" i="5"/>
  <c r="AR49" i="11" s="1"/>
  <c r="AQ431" i="5"/>
  <c r="AR50" i="11" s="1"/>
  <c r="AQ432" i="5"/>
  <c r="AR51" i="11" s="1"/>
  <c r="AT51" i="11" s="1"/>
  <c r="AQ433" i="5"/>
  <c r="AR52" i="11" s="1"/>
  <c r="AQ434" i="5"/>
  <c r="AR296" i="11" s="1"/>
  <c r="AQ435" i="5"/>
  <c r="AR53" i="11" s="1"/>
  <c r="AQ436" i="5"/>
  <c r="AR54" i="11" s="1"/>
  <c r="AQ437" i="5"/>
  <c r="AR55" i="11" s="1"/>
  <c r="AQ438" i="5"/>
  <c r="AR56" i="11" s="1"/>
  <c r="AQ439" i="5"/>
  <c r="AR57" i="11" s="1"/>
  <c r="AT57" i="11" s="1"/>
  <c r="AQ440" i="5"/>
  <c r="AR58" i="11" s="1"/>
  <c r="AQ441" i="5"/>
  <c r="AR59" i="11" s="1"/>
  <c r="AQ442" i="5"/>
  <c r="AR60" i="11" s="1"/>
  <c r="AQ443" i="5"/>
  <c r="AR63" i="11" s="1"/>
  <c r="AQ444" i="5"/>
  <c r="AR64" i="11" s="1"/>
  <c r="AQ445" i="5"/>
  <c r="AR65" i="11" s="1"/>
  <c r="AQ446" i="5"/>
  <c r="AR66" i="11" s="1"/>
  <c r="AQ447" i="5"/>
  <c r="AR67" i="11" s="1"/>
  <c r="AQ448" i="5"/>
  <c r="AR68" i="11" s="1"/>
  <c r="AQ449" i="5"/>
  <c r="AR69" i="11" s="1"/>
  <c r="AQ450" i="5"/>
  <c r="AR70" i="11" s="1"/>
  <c r="AT70" i="11" s="1"/>
  <c r="AQ451" i="5"/>
  <c r="AR71" i="11" s="1"/>
  <c r="AT71" i="11" s="1"/>
  <c r="AQ2" i="5"/>
  <c r="AR331" i="11" s="1"/>
  <c r="AL2" i="14" l="1"/>
  <c r="Y2" i="1"/>
  <c r="BA48" i="11"/>
  <c r="BA256" i="11"/>
  <c r="BA224" i="11"/>
  <c r="BA320" i="11"/>
  <c r="BA90" i="11"/>
  <c r="BA288" i="11"/>
  <c r="AT248" i="11"/>
  <c r="AT72" i="11"/>
  <c r="BA56" i="11"/>
  <c r="BA49" i="11"/>
  <c r="BA400" i="11"/>
  <c r="BA184" i="11"/>
  <c r="BA177" i="11"/>
  <c r="AT144" i="11"/>
  <c r="AT352" i="11"/>
  <c r="BA26" i="11"/>
  <c r="BA193" i="11"/>
  <c r="BA176" i="11"/>
  <c r="AT294" i="11"/>
  <c r="BA248" i="11"/>
  <c r="BA192" i="11"/>
  <c r="BA120" i="11"/>
  <c r="AT116" i="11"/>
  <c r="AM148" i="12" s="1"/>
  <c r="AP148" i="12" s="1"/>
  <c r="BA80" i="11"/>
  <c r="BA296" i="11"/>
  <c r="BA440" i="11"/>
  <c r="BA392" i="11"/>
  <c r="BA113" i="11"/>
  <c r="AT29" i="11"/>
  <c r="AM53" i="12" s="1"/>
  <c r="AP53" i="12" s="1"/>
  <c r="BA8" i="11"/>
  <c r="BA376" i="11"/>
  <c r="AT360" i="11"/>
  <c r="BA257" i="11"/>
  <c r="BA246" i="11"/>
  <c r="BA144" i="11"/>
  <c r="BA112" i="11"/>
  <c r="BA232" i="11"/>
  <c r="AT48" i="11"/>
  <c r="BA16" i="11"/>
  <c r="BA384" i="11"/>
  <c r="BA448" i="11"/>
  <c r="BA368" i="11"/>
  <c r="BA218" i="11"/>
  <c r="BA294" i="11"/>
  <c r="AK369" i="12"/>
  <c r="AO369" i="12" s="1"/>
  <c r="AT445" i="11"/>
  <c r="AM369" i="12" s="1"/>
  <c r="AK266" i="12"/>
  <c r="AO266" i="12" s="1"/>
  <c r="AT437" i="11"/>
  <c r="AM266" i="12" s="1"/>
  <c r="AK269" i="12"/>
  <c r="AO269" i="12" s="1"/>
  <c r="AT421" i="11"/>
  <c r="AM269" i="12" s="1"/>
  <c r="AK251" i="12"/>
  <c r="AO251" i="12" s="1"/>
  <c r="AT413" i="11"/>
  <c r="AM251" i="12" s="1"/>
  <c r="AK248" i="12"/>
  <c r="AO248" i="12" s="1"/>
  <c r="AT405" i="11"/>
  <c r="AM248" i="12" s="1"/>
  <c r="AK11" i="12"/>
  <c r="AO11" i="12" s="1"/>
  <c r="AT389" i="11"/>
  <c r="AM11" i="12" s="1"/>
  <c r="AK7" i="12"/>
  <c r="AO7" i="12" s="1"/>
  <c r="AT381" i="11"/>
  <c r="AM7" i="12" s="1"/>
  <c r="AK179" i="12"/>
  <c r="AO179" i="12" s="1"/>
  <c r="AT373" i="11"/>
  <c r="AM179" i="12" s="1"/>
  <c r="AK161" i="12"/>
  <c r="AO161" i="12" s="1"/>
  <c r="AT357" i="11"/>
  <c r="AM161" i="12" s="1"/>
  <c r="BA290" i="11"/>
  <c r="BA358" i="11"/>
  <c r="BA272" i="11"/>
  <c r="AK280" i="12"/>
  <c r="AO280" i="12" s="1"/>
  <c r="AT444" i="11"/>
  <c r="AM280" i="12" s="1"/>
  <c r="AK240" i="12"/>
  <c r="AO240" i="12" s="1"/>
  <c r="AT436" i="11"/>
  <c r="AM240" i="12" s="1"/>
  <c r="AK247" i="12"/>
  <c r="AO247" i="12" s="1"/>
  <c r="AT428" i="11"/>
  <c r="AM247" i="12" s="1"/>
  <c r="AK253" i="12"/>
  <c r="AO253" i="12" s="1"/>
  <c r="AT420" i="11"/>
  <c r="AM253" i="12" s="1"/>
  <c r="AK250" i="12"/>
  <c r="AO250" i="12" s="1"/>
  <c r="AT412" i="11"/>
  <c r="AM250" i="12" s="1"/>
  <c r="AK135" i="12"/>
  <c r="AO135" i="12" s="1"/>
  <c r="AT404" i="11"/>
  <c r="AM135" i="12" s="1"/>
  <c r="AK311" i="12"/>
  <c r="AO311" i="12" s="1"/>
  <c r="AT396" i="11"/>
  <c r="AM311" i="12" s="1"/>
  <c r="AK5" i="12"/>
  <c r="AO5" i="12" s="1"/>
  <c r="AT388" i="11"/>
  <c r="AM5" i="12" s="1"/>
  <c r="AK21" i="12"/>
  <c r="AO21" i="12" s="1"/>
  <c r="AT380" i="11"/>
  <c r="AM21" i="12" s="1"/>
  <c r="AK99" i="12"/>
  <c r="AO99" i="12" s="1"/>
  <c r="AT364" i="11"/>
  <c r="AM99" i="12" s="1"/>
  <c r="AK22" i="12"/>
  <c r="AO22" i="12" s="1"/>
  <c r="AT356" i="11"/>
  <c r="AM22" i="12" s="1"/>
  <c r="AK173" i="12"/>
  <c r="AO173" i="12" s="1"/>
  <c r="AT340" i="11"/>
  <c r="AM173" i="12" s="1"/>
  <c r="AK279" i="12"/>
  <c r="AO279" i="12" s="1"/>
  <c r="AT324" i="11"/>
  <c r="AM279" i="12" s="1"/>
  <c r="AK177" i="12"/>
  <c r="AO177" i="12" s="1"/>
  <c r="AT341" i="11"/>
  <c r="AM177" i="12" s="1"/>
  <c r="BA381" i="11"/>
  <c r="AK23" i="12"/>
  <c r="AO23" i="12" s="1"/>
  <c r="AT2" i="11"/>
  <c r="AM23" i="12" s="1"/>
  <c r="AK264" i="12"/>
  <c r="AO264" i="12" s="1"/>
  <c r="AT443" i="11"/>
  <c r="AM264" i="12" s="1"/>
  <c r="AK241" i="12"/>
  <c r="AO241" i="12" s="1"/>
  <c r="AT435" i="11"/>
  <c r="AM241" i="12" s="1"/>
  <c r="AK262" i="12"/>
  <c r="AO262" i="12" s="1"/>
  <c r="AT427" i="11"/>
  <c r="AM262" i="12" s="1"/>
  <c r="AK256" i="12"/>
  <c r="AO256" i="12" s="1"/>
  <c r="AT419" i="11"/>
  <c r="AM256" i="12" s="1"/>
  <c r="AK274" i="12"/>
  <c r="AO274" i="12" s="1"/>
  <c r="AT411" i="11"/>
  <c r="AM274" i="12" s="1"/>
  <c r="AK331" i="12"/>
  <c r="AO331" i="12" s="1"/>
  <c r="AT403" i="11"/>
  <c r="AM331" i="12" s="1"/>
  <c r="AK113" i="12"/>
  <c r="AO113" i="12" s="1"/>
  <c r="AT395" i="11"/>
  <c r="AM113" i="12" s="1"/>
  <c r="AK8" i="12"/>
  <c r="AO8" i="12" s="1"/>
  <c r="AT387" i="11"/>
  <c r="AM8" i="12" s="1"/>
  <c r="AK17" i="12"/>
  <c r="AO17" i="12" s="1"/>
  <c r="AT379" i="11"/>
  <c r="AM17" i="12" s="1"/>
  <c r="AK203" i="12"/>
  <c r="AO203" i="12" s="1"/>
  <c r="AT363" i="11"/>
  <c r="AM203" i="12" s="1"/>
  <c r="AK187" i="12"/>
  <c r="AO187" i="12" s="1"/>
  <c r="AT347" i="11"/>
  <c r="AM187" i="12" s="1"/>
  <c r="AK301" i="12"/>
  <c r="AO301" i="12" s="1"/>
  <c r="AT339" i="11"/>
  <c r="AM301" i="12" s="1"/>
  <c r="AK276" i="12"/>
  <c r="AO276" i="12" s="1"/>
  <c r="AT323" i="11"/>
  <c r="AM276" i="12" s="1"/>
  <c r="AK94" i="12"/>
  <c r="AO94" i="12" s="1"/>
  <c r="AT299" i="11"/>
  <c r="AM94" i="12" s="1"/>
  <c r="AK13" i="12"/>
  <c r="AO13" i="12" s="1"/>
  <c r="AT325" i="11"/>
  <c r="AM13" i="12" s="1"/>
  <c r="AK338" i="12"/>
  <c r="AO338" i="12" s="1"/>
  <c r="AT309" i="11"/>
  <c r="AM338" i="12" s="1"/>
  <c r="AK25" i="12"/>
  <c r="AO25" i="12" s="1"/>
  <c r="AT293" i="11"/>
  <c r="AM25" i="12" s="1"/>
  <c r="AT333" i="11"/>
  <c r="AK281" i="12"/>
  <c r="AO281" i="12" s="1"/>
  <c r="AT442" i="11"/>
  <c r="AM281" i="12" s="1"/>
  <c r="AK249" i="12"/>
  <c r="AO249" i="12" s="1"/>
  <c r="AT434" i="11"/>
  <c r="AM249" i="12" s="1"/>
  <c r="AK268" i="12"/>
  <c r="AO268" i="12" s="1"/>
  <c r="AT426" i="11"/>
  <c r="AM268" i="12" s="1"/>
  <c r="AK254" i="12"/>
  <c r="AO254" i="12" s="1"/>
  <c r="AT418" i="11"/>
  <c r="AM254" i="12" s="1"/>
  <c r="AK267" i="12"/>
  <c r="AO267" i="12" s="1"/>
  <c r="AT410" i="11"/>
  <c r="AM267" i="12" s="1"/>
  <c r="AK175" i="12"/>
  <c r="AO175" i="12" s="1"/>
  <c r="AT394" i="11"/>
  <c r="AM175" i="12" s="1"/>
  <c r="AK10" i="12"/>
  <c r="AO10" i="12" s="1"/>
  <c r="AT386" i="11"/>
  <c r="AM10" i="12" s="1"/>
  <c r="AK377" i="12"/>
  <c r="AO377" i="12" s="1"/>
  <c r="AT378" i="11"/>
  <c r="AM377" i="12" s="1"/>
  <c r="AK153" i="12"/>
  <c r="AO153" i="12" s="1"/>
  <c r="AT362" i="11"/>
  <c r="AM153" i="12" s="1"/>
  <c r="AK184" i="12"/>
  <c r="AO184" i="12" s="1"/>
  <c r="AT346" i="11"/>
  <c r="AM184" i="12" s="1"/>
  <c r="AK261" i="12"/>
  <c r="AO261" i="12" s="1"/>
  <c r="AT322" i="11"/>
  <c r="AM261" i="12" s="1"/>
  <c r="AK322" i="12"/>
  <c r="AO322" i="12" s="1"/>
  <c r="AT306" i="11"/>
  <c r="AM322" i="12" s="1"/>
  <c r="AK57" i="12"/>
  <c r="AO57" i="12" s="1"/>
  <c r="AT298" i="11"/>
  <c r="AM57" i="12" s="1"/>
  <c r="AK406" i="12"/>
  <c r="AO406" i="12" s="1"/>
  <c r="AT290" i="11"/>
  <c r="AM406" i="12" s="1"/>
  <c r="AK391" i="12"/>
  <c r="AO391" i="12" s="1"/>
  <c r="AT274" i="11"/>
  <c r="AM391" i="12" s="1"/>
  <c r="AK368" i="12"/>
  <c r="AO368" i="12" s="1"/>
  <c r="AT258" i="11"/>
  <c r="AM368" i="12" s="1"/>
  <c r="AK359" i="12"/>
  <c r="AO359" i="12" s="1"/>
  <c r="AT250" i="11"/>
  <c r="AM359" i="12" s="1"/>
  <c r="AK190" i="12"/>
  <c r="AO190" i="12" s="1"/>
  <c r="AT242" i="11"/>
  <c r="AM190" i="12" s="1"/>
  <c r="AK341" i="12"/>
  <c r="AO341" i="12" s="1"/>
  <c r="AT234" i="11"/>
  <c r="AM341" i="12" s="1"/>
  <c r="AK328" i="12"/>
  <c r="AO328" i="12" s="1"/>
  <c r="AT226" i="11"/>
  <c r="AM328" i="12" s="1"/>
  <c r="AK285" i="12"/>
  <c r="AO285" i="12" s="1"/>
  <c r="AT186" i="11"/>
  <c r="AM285" i="12" s="1"/>
  <c r="AK232" i="12"/>
  <c r="AO232" i="12" s="1"/>
  <c r="AT178" i="11"/>
  <c r="AM232" i="12" s="1"/>
  <c r="AK216" i="12"/>
  <c r="AO216" i="12" s="1"/>
  <c r="AT162" i="11"/>
  <c r="AM216" i="12" s="1"/>
  <c r="AK198" i="12"/>
  <c r="AO198" i="12" s="1"/>
  <c r="AT146" i="11"/>
  <c r="AM198" i="12" s="1"/>
  <c r="AK163" i="12"/>
  <c r="AO163" i="12" s="1"/>
  <c r="AT130" i="11"/>
  <c r="AM163" i="12" s="1"/>
  <c r="AK146" i="12"/>
  <c r="AO146" i="12" s="1"/>
  <c r="AT114" i="11"/>
  <c r="AM146" i="12" s="1"/>
  <c r="AK137" i="12"/>
  <c r="AO137" i="12" s="1"/>
  <c r="AT106" i="11"/>
  <c r="AM137" i="12" s="1"/>
  <c r="AK128" i="12"/>
  <c r="AO128" i="12" s="1"/>
  <c r="AT98" i="11"/>
  <c r="AM128" i="12" s="1"/>
  <c r="AK104" i="12"/>
  <c r="AO104" i="12" s="1"/>
  <c r="AT82" i="11"/>
  <c r="AM104" i="12" s="1"/>
  <c r="AK92" i="12"/>
  <c r="AO92" i="12" s="1"/>
  <c r="AT74" i="11"/>
  <c r="AM92" i="12" s="1"/>
  <c r="AK83" i="12"/>
  <c r="AO83" i="12" s="1"/>
  <c r="AT66" i="11"/>
  <c r="AM83" i="12" s="1"/>
  <c r="AK77" i="12"/>
  <c r="AO77" i="12" s="1"/>
  <c r="AT58" i="11"/>
  <c r="AM77" i="12" s="1"/>
  <c r="AK68" i="12"/>
  <c r="AO68" i="12" s="1"/>
  <c r="AT50" i="11"/>
  <c r="AM68" i="12" s="1"/>
  <c r="AK14" i="12"/>
  <c r="AO14" i="12" s="1"/>
  <c r="AT42" i="11"/>
  <c r="AM14" i="12" s="1"/>
  <c r="AK60" i="12"/>
  <c r="AO60" i="12" s="1"/>
  <c r="AT34" i="11"/>
  <c r="AM60" i="12" s="1"/>
  <c r="AK43" i="12"/>
  <c r="AO43" i="12" s="1"/>
  <c r="AT18" i="11"/>
  <c r="AM43" i="12" s="1"/>
  <c r="AK33" i="12"/>
  <c r="AO33" i="12" s="1"/>
  <c r="AT10" i="11"/>
  <c r="AM33" i="12" s="1"/>
  <c r="BA325" i="11"/>
  <c r="BA309" i="11"/>
  <c r="BA317" i="11"/>
  <c r="AK376" i="12"/>
  <c r="AO376" i="12" s="1"/>
  <c r="AT449" i="11"/>
  <c r="AM376" i="12" s="1"/>
  <c r="AK243" i="12"/>
  <c r="AO243" i="12" s="1"/>
  <c r="AT441" i="11"/>
  <c r="AM243" i="12" s="1"/>
  <c r="AK265" i="12"/>
  <c r="AO265" i="12" s="1"/>
  <c r="AT425" i="11"/>
  <c r="AM265" i="12" s="1"/>
  <c r="AK257" i="12"/>
  <c r="AO257" i="12" s="1"/>
  <c r="AT417" i="11"/>
  <c r="AM257" i="12" s="1"/>
  <c r="AK278" i="12"/>
  <c r="AO278" i="12" s="1"/>
  <c r="AT409" i="11"/>
  <c r="AM278" i="12" s="1"/>
  <c r="AK245" i="12"/>
  <c r="AO245" i="12" s="1"/>
  <c r="AT401" i="11"/>
  <c r="AM245" i="12" s="1"/>
  <c r="AK6" i="12"/>
  <c r="AO6" i="12" s="1"/>
  <c r="AT385" i="11"/>
  <c r="AM6" i="12" s="1"/>
  <c r="AK379" i="12"/>
  <c r="AO379" i="12" s="1"/>
  <c r="AT377" i="11"/>
  <c r="AM379" i="12" s="1"/>
  <c r="AK336" i="12"/>
  <c r="AO336" i="12" s="1"/>
  <c r="AT369" i="11"/>
  <c r="AM336" i="12" s="1"/>
  <c r="AK185" i="12"/>
  <c r="AO185" i="12" s="1"/>
  <c r="AT353" i="11"/>
  <c r="AM185" i="12" s="1"/>
  <c r="AK182" i="12"/>
  <c r="AO182" i="12" s="1"/>
  <c r="AT345" i="11"/>
  <c r="AM182" i="12" s="1"/>
  <c r="AK260" i="12"/>
  <c r="AO260" i="12" s="1"/>
  <c r="AT321" i="11"/>
  <c r="AM260" i="12" s="1"/>
  <c r="AK31" i="12"/>
  <c r="AO31" i="12" s="1"/>
  <c r="AT313" i="11"/>
  <c r="AM31" i="12" s="1"/>
  <c r="AK405" i="12"/>
  <c r="AO405" i="12" s="1"/>
  <c r="AT289" i="11"/>
  <c r="AM405" i="12" s="1"/>
  <c r="AK381" i="12"/>
  <c r="AO381" i="12" s="1"/>
  <c r="AT265" i="11"/>
  <c r="AM381" i="12" s="1"/>
  <c r="AK357" i="12"/>
  <c r="AO357" i="12" s="1"/>
  <c r="AT249" i="11"/>
  <c r="AM357" i="12" s="1"/>
  <c r="AK348" i="12"/>
  <c r="AO348" i="12" s="1"/>
  <c r="AT241" i="11"/>
  <c r="AM348" i="12" s="1"/>
  <c r="AK318" i="12"/>
  <c r="AO318" i="12" s="1"/>
  <c r="AT217" i="11"/>
  <c r="AM318" i="12" s="1"/>
  <c r="AK308" i="12"/>
  <c r="AO308" i="12" s="1"/>
  <c r="AT209" i="11"/>
  <c r="AM308" i="12" s="1"/>
  <c r="AK284" i="12"/>
  <c r="AO284" i="12" s="1"/>
  <c r="AT185" i="11"/>
  <c r="AM284" i="12" s="1"/>
  <c r="AK223" i="12"/>
  <c r="AO223" i="12" s="1"/>
  <c r="AT169" i="11"/>
  <c r="AM223" i="12" s="1"/>
  <c r="AK215" i="12"/>
  <c r="AO215" i="12" s="1"/>
  <c r="AT161" i="11"/>
  <c r="AM215" i="12" s="1"/>
  <c r="AK206" i="12"/>
  <c r="AO206" i="12" s="1"/>
  <c r="AT153" i="11"/>
  <c r="AM206" i="12" s="1"/>
  <c r="AK197" i="12"/>
  <c r="AO197" i="12" s="1"/>
  <c r="AT145" i="11"/>
  <c r="AM197" i="12" s="1"/>
  <c r="AK167" i="12"/>
  <c r="AO167" i="12" s="1"/>
  <c r="AT137" i="11"/>
  <c r="AM167" i="12" s="1"/>
  <c r="AK127" i="12"/>
  <c r="AO127" i="12" s="1"/>
  <c r="AT129" i="11"/>
  <c r="AM127" i="12" s="1"/>
  <c r="AK155" i="12"/>
  <c r="AO155" i="12" s="1"/>
  <c r="AT121" i="11"/>
  <c r="AM155" i="12" s="1"/>
  <c r="AK136" i="12"/>
  <c r="AO136" i="12" s="1"/>
  <c r="AT105" i="11"/>
  <c r="AM136" i="12" s="1"/>
  <c r="AK123" i="12"/>
  <c r="AO123" i="12" s="1"/>
  <c r="AT97" i="11"/>
  <c r="AM123" i="12" s="1"/>
  <c r="AK110" i="12"/>
  <c r="AO110" i="12" s="1"/>
  <c r="AT89" i="11"/>
  <c r="AM110" i="12" s="1"/>
  <c r="AK91" i="12"/>
  <c r="AO91" i="12" s="1"/>
  <c r="AT73" i="11"/>
  <c r="AM91" i="12" s="1"/>
  <c r="AK82" i="12"/>
  <c r="AO82" i="12" s="1"/>
  <c r="AT65" i="11"/>
  <c r="AM82" i="12" s="1"/>
  <c r="AK12" i="12"/>
  <c r="AO12" i="12" s="1"/>
  <c r="AT41" i="11"/>
  <c r="AM12" i="12" s="1"/>
  <c r="AK58" i="12"/>
  <c r="AO58" i="12" s="1"/>
  <c r="AT33" i="11"/>
  <c r="AM58" i="12" s="1"/>
  <c r="AK50" i="12"/>
  <c r="AO50" i="12" s="1"/>
  <c r="AT25" i="11"/>
  <c r="AM50" i="12" s="1"/>
  <c r="AK32" i="12"/>
  <c r="AO32" i="12" s="1"/>
  <c r="AT9" i="11"/>
  <c r="AM32" i="12" s="1"/>
  <c r="AK398" i="12"/>
  <c r="AO398" i="12" s="1"/>
  <c r="AT280" i="11"/>
  <c r="AM398" i="12" s="1"/>
  <c r="AK388" i="12"/>
  <c r="AO388" i="12" s="1"/>
  <c r="AT272" i="11"/>
  <c r="AM388" i="12" s="1"/>
  <c r="AK307" i="12"/>
  <c r="AO307" i="12" s="1"/>
  <c r="AT208" i="11"/>
  <c r="AM307" i="12" s="1"/>
  <c r="AK214" i="12"/>
  <c r="AO214" i="12" s="1"/>
  <c r="AT160" i="11"/>
  <c r="AM214" i="12" s="1"/>
  <c r="AK205" i="12"/>
  <c r="AO205" i="12" s="1"/>
  <c r="AT152" i="11"/>
  <c r="AM205" i="12" s="1"/>
  <c r="AK134" i="12"/>
  <c r="AO134" i="12" s="1"/>
  <c r="AT104" i="11"/>
  <c r="AM134" i="12" s="1"/>
  <c r="AK81" i="12"/>
  <c r="AO81" i="12" s="1"/>
  <c r="AT64" i="11"/>
  <c r="AM81" i="12" s="1"/>
  <c r="BA357" i="11"/>
  <c r="AK371" i="12"/>
  <c r="AO371" i="12" s="1"/>
  <c r="AT447" i="11"/>
  <c r="AM371" i="12" s="1"/>
  <c r="AK270" i="12"/>
  <c r="AO270" i="12" s="1"/>
  <c r="AT439" i="11"/>
  <c r="AM270" i="12" s="1"/>
  <c r="AK258" i="12"/>
  <c r="AO258" i="12" s="1"/>
  <c r="AT431" i="11"/>
  <c r="AM258" i="12" s="1"/>
  <c r="AK282" i="12"/>
  <c r="AO282" i="12" s="1"/>
  <c r="AT423" i="11"/>
  <c r="AM282" i="12" s="1"/>
  <c r="AK252" i="12"/>
  <c r="AO252" i="12" s="1"/>
  <c r="AT415" i="11"/>
  <c r="AM252" i="12" s="1"/>
  <c r="AK277" i="12"/>
  <c r="AO277" i="12" s="1"/>
  <c r="AT407" i="11"/>
  <c r="AM277" i="12" s="1"/>
  <c r="AK186" i="12"/>
  <c r="AO186" i="12" s="1"/>
  <c r="AT391" i="11"/>
  <c r="AM186" i="12" s="1"/>
  <c r="AK4" i="12"/>
  <c r="AO4" i="12" s="1"/>
  <c r="AT383" i="11"/>
  <c r="AM4" i="12" s="1"/>
  <c r="AK380" i="12"/>
  <c r="AO380" i="12" s="1"/>
  <c r="AT375" i="11"/>
  <c r="AM380" i="12" s="1"/>
  <c r="AK390" i="12"/>
  <c r="AO390" i="12" s="1"/>
  <c r="AT367" i="11"/>
  <c r="AM390" i="12" s="1"/>
  <c r="AK140" i="12"/>
  <c r="AO140" i="12" s="1"/>
  <c r="AT359" i="11"/>
  <c r="AM140" i="12" s="1"/>
  <c r="AK114" i="12"/>
  <c r="AO114" i="12" s="1"/>
  <c r="AT351" i="11"/>
  <c r="AM114" i="12" s="1"/>
  <c r="AK180" i="12"/>
  <c r="AO180" i="12" s="1"/>
  <c r="AT343" i="11"/>
  <c r="AM180" i="12" s="1"/>
  <c r="AK119" i="12"/>
  <c r="AO119" i="12" s="1"/>
  <c r="AT335" i="11"/>
  <c r="AM119" i="12" s="1"/>
  <c r="AK95" i="12"/>
  <c r="AO95" i="12" s="1"/>
  <c r="AT303" i="11"/>
  <c r="AM95" i="12" s="1"/>
  <c r="AK235" i="12"/>
  <c r="AO235" i="12" s="1"/>
  <c r="AT295" i="11"/>
  <c r="AM235" i="12" s="1"/>
  <c r="AK403" i="12"/>
  <c r="AO403" i="12" s="1"/>
  <c r="AT287" i="11"/>
  <c r="AM403" i="12" s="1"/>
  <c r="AK397" i="12"/>
  <c r="AO397" i="12" s="1"/>
  <c r="AT279" i="11"/>
  <c r="AM397" i="12" s="1"/>
  <c r="AK387" i="12"/>
  <c r="AO387" i="12" s="1"/>
  <c r="AT271" i="11"/>
  <c r="AM387" i="12" s="1"/>
  <c r="AK375" i="12"/>
  <c r="AO375" i="12" s="1"/>
  <c r="AT263" i="11"/>
  <c r="AM375" i="12" s="1"/>
  <c r="AK364" i="12"/>
  <c r="AO364" i="12" s="1"/>
  <c r="AT255" i="11"/>
  <c r="AM364" i="12" s="1"/>
  <c r="AK352" i="12"/>
  <c r="AO352" i="12" s="1"/>
  <c r="AT247" i="11"/>
  <c r="AM352" i="12" s="1"/>
  <c r="AK346" i="12"/>
  <c r="AO346" i="12" s="1"/>
  <c r="AT239" i="11"/>
  <c r="AM346" i="12" s="1"/>
  <c r="AK334" i="12"/>
  <c r="AO334" i="12" s="1"/>
  <c r="AT231" i="11"/>
  <c r="AM334" i="12" s="1"/>
  <c r="AK325" i="12"/>
  <c r="AO325" i="12" s="1"/>
  <c r="AT223" i="11"/>
  <c r="AM325" i="12" s="1"/>
  <c r="AK316" i="12"/>
  <c r="AO316" i="12" s="1"/>
  <c r="AT215" i="11"/>
  <c r="AM316" i="12" s="1"/>
  <c r="AK306" i="12"/>
  <c r="AO306" i="12" s="1"/>
  <c r="AT207" i="11"/>
  <c r="AM306" i="12" s="1"/>
  <c r="AK297" i="12"/>
  <c r="AO297" i="12" s="1"/>
  <c r="AT199" i="11"/>
  <c r="AM297" i="12" s="1"/>
  <c r="AK238" i="12"/>
  <c r="AO238" i="12" s="1"/>
  <c r="AT183" i="11"/>
  <c r="AM238" i="12" s="1"/>
  <c r="AK229" i="12"/>
  <c r="AO229" i="12" s="1"/>
  <c r="AT175" i="11"/>
  <c r="AM229" i="12" s="1"/>
  <c r="AK221" i="12"/>
  <c r="AO221" i="12" s="1"/>
  <c r="AT167" i="11"/>
  <c r="AM221" i="12" s="1"/>
  <c r="AK212" i="12"/>
  <c r="AO212" i="12" s="1"/>
  <c r="AT159" i="11"/>
  <c r="AM212" i="12" s="1"/>
  <c r="AK204" i="12"/>
  <c r="AO204" i="12" s="1"/>
  <c r="AT151" i="11"/>
  <c r="AM204" i="12" s="1"/>
  <c r="AK195" i="12"/>
  <c r="AO195" i="12" s="1"/>
  <c r="AT143" i="11"/>
  <c r="AM195" i="12" s="1"/>
  <c r="AK162" i="12"/>
  <c r="AO162" i="12" s="1"/>
  <c r="AT127" i="11"/>
  <c r="AM162" i="12" s="1"/>
  <c r="AK152" i="12"/>
  <c r="AO152" i="12" s="1"/>
  <c r="AT119" i="11"/>
  <c r="AM152" i="12" s="1"/>
  <c r="AK143" i="12"/>
  <c r="AO143" i="12" s="1"/>
  <c r="AT111" i="11"/>
  <c r="AM143" i="12" s="1"/>
  <c r="AK133" i="12"/>
  <c r="AO133" i="12" s="1"/>
  <c r="AT103" i="11"/>
  <c r="AM133" i="12" s="1"/>
  <c r="AK120" i="12"/>
  <c r="AO120" i="12" s="1"/>
  <c r="AT95" i="11"/>
  <c r="AM120" i="12" s="1"/>
  <c r="AK109" i="12"/>
  <c r="AO109" i="12" s="1"/>
  <c r="AT87" i="11"/>
  <c r="AM109" i="12" s="1"/>
  <c r="AK101" i="12"/>
  <c r="AO101" i="12" s="1"/>
  <c r="AT79" i="11"/>
  <c r="AM101" i="12" s="1"/>
  <c r="AK80" i="12"/>
  <c r="AO80" i="12" s="1"/>
  <c r="AT63" i="11"/>
  <c r="AM80" i="12" s="1"/>
  <c r="AK74" i="12"/>
  <c r="AO74" i="12" s="1"/>
  <c r="AT55" i="11"/>
  <c r="AM74" i="12" s="1"/>
  <c r="AK20" i="12"/>
  <c r="AO20" i="12" s="1"/>
  <c r="AT47" i="11"/>
  <c r="AM20" i="12" s="1"/>
  <c r="AK366" i="12"/>
  <c r="AO366" i="12" s="1"/>
  <c r="AT446" i="11"/>
  <c r="AM366" i="12" s="1"/>
  <c r="AK263" i="12"/>
  <c r="AO263" i="12" s="1"/>
  <c r="AT430" i="11"/>
  <c r="AM263" i="12" s="1"/>
  <c r="AK246" i="12"/>
  <c r="AO246" i="12" s="1"/>
  <c r="AT422" i="11"/>
  <c r="AM246" i="12" s="1"/>
  <c r="AK271" i="12"/>
  <c r="AO271" i="12" s="1"/>
  <c r="AT414" i="11"/>
  <c r="AM271" i="12" s="1"/>
  <c r="AK275" i="12"/>
  <c r="AO275" i="12" s="1"/>
  <c r="AT406" i="11"/>
  <c r="AM275" i="12" s="1"/>
  <c r="AK172" i="12"/>
  <c r="AO172" i="12" s="1"/>
  <c r="AT390" i="11"/>
  <c r="AM172" i="12" s="1"/>
  <c r="AK3" i="12"/>
  <c r="AO3" i="12" s="1"/>
  <c r="AT382" i="11"/>
  <c r="AM3" i="12" s="1"/>
  <c r="AK98" i="12"/>
  <c r="AO98" i="12" s="1"/>
  <c r="AT374" i="11"/>
  <c r="AM98" i="12" s="1"/>
  <c r="AK394" i="12"/>
  <c r="AO394" i="12" s="1"/>
  <c r="AT358" i="11"/>
  <c r="AM394" i="12" s="1"/>
  <c r="AK178" i="12"/>
  <c r="AO178" i="12" s="1"/>
  <c r="AT342" i="11"/>
  <c r="AM178" i="12" s="1"/>
  <c r="AK47" i="12"/>
  <c r="AO47" i="12" s="1"/>
  <c r="AT334" i="11"/>
  <c r="AM47" i="12" s="1"/>
  <c r="AK272" i="12"/>
  <c r="AO272" i="12" s="1"/>
  <c r="AT326" i="11"/>
  <c r="AM272" i="12" s="1"/>
  <c r="AK244" i="12"/>
  <c r="AO244" i="12" s="1"/>
  <c r="AT318" i="11"/>
  <c r="AM244" i="12" s="1"/>
  <c r="AK337" i="12"/>
  <c r="AO337" i="12" s="1"/>
  <c r="AT310" i="11"/>
  <c r="AM337" i="12" s="1"/>
  <c r="AK93" i="12"/>
  <c r="AO93" i="12" s="1"/>
  <c r="AT302" i="11"/>
  <c r="AM93" i="12" s="1"/>
  <c r="AK402" i="12"/>
  <c r="AO402" i="12" s="1"/>
  <c r="AT286" i="11"/>
  <c r="AM402" i="12" s="1"/>
  <c r="AK396" i="12"/>
  <c r="AO396" i="12" s="1"/>
  <c r="AT278" i="11"/>
  <c r="AM396" i="12" s="1"/>
  <c r="AK386" i="12"/>
  <c r="AO386" i="12" s="1"/>
  <c r="AT270" i="11"/>
  <c r="AM386" i="12" s="1"/>
  <c r="AK374" i="12"/>
  <c r="AO374" i="12" s="1"/>
  <c r="AT262" i="11"/>
  <c r="AM374" i="12" s="1"/>
  <c r="AK345" i="12"/>
  <c r="AO345" i="12" s="1"/>
  <c r="AT238" i="11"/>
  <c r="AM345" i="12" s="1"/>
  <c r="AK333" i="12"/>
  <c r="AO333" i="12" s="1"/>
  <c r="AT230" i="11"/>
  <c r="AM333" i="12" s="1"/>
  <c r="AK324" i="12"/>
  <c r="AO324" i="12" s="1"/>
  <c r="AT222" i="11"/>
  <c r="AM324" i="12" s="1"/>
  <c r="AK189" i="12"/>
  <c r="AO189" i="12" s="1"/>
  <c r="AT198" i="11"/>
  <c r="AM189" i="12" s="1"/>
  <c r="AK289" i="12"/>
  <c r="AO289" i="12" s="1"/>
  <c r="AT190" i="11"/>
  <c r="AM289" i="12" s="1"/>
  <c r="AK64" i="12"/>
  <c r="AO64" i="12" s="1"/>
  <c r="AT39" i="11"/>
  <c r="AM64" i="12" s="1"/>
  <c r="AK48" i="12"/>
  <c r="AO48" i="12" s="1"/>
  <c r="AT23" i="11"/>
  <c r="AM48" i="12" s="1"/>
  <c r="AK40" i="12"/>
  <c r="AO40" i="12" s="1"/>
  <c r="AT15" i="11"/>
  <c r="AM40" i="12" s="1"/>
  <c r="AK29" i="12"/>
  <c r="AO29" i="12" s="1"/>
  <c r="AT7" i="11"/>
  <c r="AM29" i="12" s="1"/>
  <c r="AK358" i="12"/>
  <c r="AO358" i="12" s="1"/>
  <c r="AT448" i="11"/>
  <c r="AM358" i="12" s="1"/>
  <c r="AK283" i="12"/>
  <c r="AO283" i="12" s="1"/>
  <c r="AT440" i="11"/>
  <c r="AM283" i="12" s="1"/>
  <c r="AK255" i="12"/>
  <c r="AO255" i="12" s="1"/>
  <c r="AT432" i="11"/>
  <c r="AM255" i="12" s="1"/>
  <c r="AK259" i="12"/>
  <c r="AO259" i="12" s="1"/>
  <c r="AT424" i="11"/>
  <c r="AM259" i="12" s="1"/>
  <c r="AK242" i="12"/>
  <c r="AO242" i="12" s="1"/>
  <c r="AT416" i="11"/>
  <c r="AM242" i="12" s="1"/>
  <c r="AK39" i="12"/>
  <c r="AO39" i="12" s="1"/>
  <c r="AT400" i="11"/>
  <c r="AM39" i="12" s="1"/>
  <c r="AK181" i="12"/>
  <c r="AO181" i="12" s="1"/>
  <c r="AT344" i="11"/>
  <c r="AM181" i="12" s="1"/>
  <c r="AK117" i="12"/>
  <c r="AO117" i="12" s="1"/>
  <c r="AT328" i="11"/>
  <c r="AM117" i="12" s="1"/>
  <c r="AK298" i="12"/>
  <c r="AO298" i="12" s="1"/>
  <c r="AT312" i="11"/>
  <c r="AM298" i="12" s="1"/>
  <c r="AK176" i="12"/>
  <c r="AO176" i="12" s="1"/>
  <c r="AT282" i="11"/>
  <c r="AM176" i="12" s="1"/>
  <c r="AK319" i="12"/>
  <c r="AO319" i="12" s="1"/>
  <c r="AT218" i="11"/>
  <c r="AM319" i="12" s="1"/>
  <c r="AK293" i="12"/>
  <c r="AO293" i="12" s="1"/>
  <c r="AT193" i="11"/>
  <c r="AM293" i="12" s="1"/>
  <c r="AK231" i="12"/>
  <c r="AO231" i="12" s="1"/>
  <c r="AT177" i="11"/>
  <c r="AM231" i="12" s="1"/>
  <c r="AK207" i="12"/>
  <c r="AO207" i="12" s="1"/>
  <c r="AT154" i="11"/>
  <c r="AM207" i="12" s="1"/>
  <c r="AK145" i="12"/>
  <c r="AO145" i="12" s="1"/>
  <c r="AT113" i="11"/>
  <c r="AM145" i="12" s="1"/>
  <c r="AK111" i="12"/>
  <c r="AO111" i="12" s="1"/>
  <c r="AT90" i="11"/>
  <c r="AM111" i="12" s="1"/>
  <c r="AK67" i="12"/>
  <c r="AO67" i="12" s="1"/>
  <c r="AT49" i="11"/>
  <c r="AM67" i="12" s="1"/>
  <c r="AK51" i="12"/>
  <c r="AO51" i="12" s="1"/>
  <c r="AT26" i="11"/>
  <c r="AM51" i="12" s="1"/>
  <c r="AT246" i="11"/>
  <c r="AM351" i="12" s="1"/>
  <c r="AP351" i="12" s="1"/>
  <c r="BA386" i="11"/>
  <c r="BA291" i="11"/>
  <c r="BA278" i="11"/>
  <c r="BA367" i="11"/>
  <c r="BA266" i="11"/>
  <c r="BA263" i="11"/>
  <c r="BA250" i="11"/>
  <c r="BA369" i="11"/>
  <c r="BA226" i="11"/>
  <c r="BA190" i="11"/>
  <c r="BA423" i="11"/>
  <c r="BA411" i="11"/>
  <c r="BA426" i="11"/>
  <c r="BA429" i="11"/>
  <c r="BA432" i="11"/>
  <c r="BA434" i="11"/>
  <c r="BA416" i="11"/>
  <c r="BA363" i="11"/>
  <c r="BA198" i="11"/>
  <c r="BA344" i="11"/>
  <c r="BA340" i="11"/>
  <c r="BA137" i="11"/>
  <c r="BA119" i="11"/>
  <c r="BA106" i="11"/>
  <c r="BA352" i="11"/>
  <c r="BA395" i="11"/>
  <c r="BA374" i="11"/>
  <c r="BA74" i="11"/>
  <c r="AK237" i="12"/>
  <c r="AO237" i="12" s="1"/>
  <c r="AT182" i="11"/>
  <c r="AM237" i="12" s="1"/>
  <c r="AK228" i="12"/>
  <c r="AO228" i="12" s="1"/>
  <c r="AT174" i="11"/>
  <c r="AM228" i="12" s="1"/>
  <c r="AK220" i="12"/>
  <c r="AO220" i="12" s="1"/>
  <c r="AT166" i="11"/>
  <c r="AM220" i="12" s="1"/>
  <c r="AK202" i="12"/>
  <c r="AO202" i="12" s="1"/>
  <c r="AT150" i="11"/>
  <c r="AM202" i="12" s="1"/>
  <c r="AK165" i="12"/>
  <c r="AO165" i="12" s="1"/>
  <c r="AT134" i="11"/>
  <c r="AM165" i="12" s="1"/>
  <c r="AK151" i="12"/>
  <c r="AO151" i="12" s="1"/>
  <c r="AT118" i="11"/>
  <c r="AM151" i="12" s="1"/>
  <c r="AK142" i="12"/>
  <c r="AO142" i="12" s="1"/>
  <c r="AT110" i="11"/>
  <c r="AM142" i="12" s="1"/>
  <c r="AK73" i="12"/>
  <c r="AO73" i="12" s="1"/>
  <c r="AT54" i="11"/>
  <c r="AM73" i="12" s="1"/>
  <c r="AK19" i="12"/>
  <c r="AO19" i="12" s="1"/>
  <c r="AT46" i="11"/>
  <c r="AM19" i="12" s="1"/>
  <c r="AK63" i="12"/>
  <c r="AO63" i="12" s="1"/>
  <c r="AT38" i="11"/>
  <c r="AM63" i="12" s="1"/>
  <c r="AK38" i="12"/>
  <c r="AO38" i="12" s="1"/>
  <c r="AT14" i="11"/>
  <c r="AM38" i="12" s="1"/>
  <c r="AK28" i="12"/>
  <c r="AO28" i="12" s="1"/>
  <c r="AT6" i="11"/>
  <c r="AM28" i="12" s="1"/>
  <c r="AK292" i="12"/>
  <c r="AO292" i="12" s="1"/>
  <c r="AT192" i="11"/>
  <c r="AM292" i="12" s="1"/>
  <c r="AK230" i="12"/>
  <c r="AO230" i="12" s="1"/>
  <c r="AT176" i="11"/>
  <c r="AM230" i="12" s="1"/>
  <c r="AK144" i="12"/>
  <c r="AO144" i="12" s="1"/>
  <c r="AT112" i="11"/>
  <c r="AM144" i="12" s="1"/>
  <c r="BA331" i="11"/>
  <c r="AT392" i="11"/>
  <c r="AM174" i="12" s="1"/>
  <c r="AP174" i="12" s="1"/>
  <c r="AT285" i="11"/>
  <c r="AM401" i="12" s="1"/>
  <c r="AP401" i="12" s="1"/>
  <c r="AT245" i="11"/>
  <c r="AM350" i="12" s="1"/>
  <c r="AP350" i="12" s="1"/>
  <c r="AT115" i="11"/>
  <c r="AM147" i="12" s="1"/>
  <c r="AP147" i="12" s="1"/>
  <c r="AT69" i="11"/>
  <c r="AM86" i="12" s="1"/>
  <c r="AP86" i="12" s="1"/>
  <c r="BA273" i="11"/>
  <c r="BA265" i="11"/>
  <c r="BA262" i="11"/>
  <c r="BA446" i="11"/>
  <c r="BA225" i="11"/>
  <c r="BA396" i="11"/>
  <c r="BA370" i="11"/>
  <c r="BA442" i="11"/>
  <c r="BA410" i="11"/>
  <c r="BA321" i="11"/>
  <c r="BA418" i="11"/>
  <c r="BA408" i="11"/>
  <c r="BA435" i="11"/>
  <c r="BA337" i="11"/>
  <c r="BA143" i="11"/>
  <c r="BA343" i="11"/>
  <c r="BA390" i="11"/>
  <c r="BA136" i="11"/>
  <c r="BA336" i="11"/>
  <c r="BA105" i="11"/>
  <c r="BA98" i="11"/>
  <c r="BA95" i="11"/>
  <c r="BA73" i="11"/>
  <c r="AK385" i="12"/>
  <c r="AO385" i="12" s="1"/>
  <c r="AT269" i="11"/>
  <c r="AM385" i="12" s="1"/>
  <c r="AK373" i="12"/>
  <c r="AO373" i="12" s="1"/>
  <c r="AT261" i="11"/>
  <c r="AM373" i="12" s="1"/>
  <c r="AK332" i="12"/>
  <c r="AO332" i="12" s="1"/>
  <c r="AT229" i="11"/>
  <c r="AM332" i="12" s="1"/>
  <c r="AK323" i="12"/>
  <c r="AO323" i="12" s="1"/>
  <c r="AT221" i="11"/>
  <c r="AM323" i="12" s="1"/>
  <c r="AK304" i="12"/>
  <c r="AO304" i="12" s="1"/>
  <c r="AT205" i="11"/>
  <c r="AM304" i="12" s="1"/>
  <c r="AK188" i="12"/>
  <c r="AO188" i="12" s="1"/>
  <c r="AT197" i="11"/>
  <c r="AM188" i="12" s="1"/>
  <c r="AK219" i="12"/>
  <c r="AO219" i="12" s="1"/>
  <c r="AT165" i="11"/>
  <c r="AM219" i="12" s="1"/>
  <c r="AK210" i="12"/>
  <c r="AO210" i="12" s="1"/>
  <c r="AT157" i="11"/>
  <c r="AM210" i="12" s="1"/>
  <c r="AK193" i="12"/>
  <c r="AO193" i="12" s="1"/>
  <c r="AT141" i="11"/>
  <c r="AM193" i="12" s="1"/>
  <c r="AK141" i="12"/>
  <c r="AO141" i="12" s="1"/>
  <c r="AT109" i="11"/>
  <c r="AM141" i="12" s="1"/>
  <c r="AK97" i="12"/>
  <c r="AO97" i="12" s="1"/>
  <c r="AT77" i="11"/>
  <c r="AM97" i="12" s="1"/>
  <c r="AK72" i="12"/>
  <c r="AO72" i="12" s="1"/>
  <c r="AT53" i="11"/>
  <c r="AM72" i="12" s="1"/>
  <c r="AK18" i="12"/>
  <c r="AO18" i="12" s="1"/>
  <c r="AT45" i="11"/>
  <c r="AM18" i="12" s="1"/>
  <c r="AK62" i="12"/>
  <c r="AO62" i="12" s="1"/>
  <c r="AT37" i="11"/>
  <c r="AM62" i="12" s="1"/>
  <c r="AK27" i="12"/>
  <c r="AO27" i="12" s="1"/>
  <c r="AT5" i="11"/>
  <c r="AM27" i="12" s="1"/>
  <c r="AT276" i="11"/>
  <c r="AM393" i="12" s="1"/>
  <c r="AP393" i="12" s="1"/>
  <c r="AT189" i="11"/>
  <c r="AM288" i="12" s="1"/>
  <c r="AP288" i="12" s="1"/>
  <c r="AT108" i="11"/>
  <c r="AM139" i="12" s="1"/>
  <c r="AP139" i="12" s="1"/>
  <c r="AT61" i="11"/>
  <c r="AM291" i="12" s="1"/>
  <c r="AP291" i="12" s="1"/>
  <c r="AT19" i="11"/>
  <c r="AM44" i="12" s="1"/>
  <c r="AP44" i="12" s="1"/>
  <c r="BA375" i="11"/>
  <c r="BA249" i="11"/>
  <c r="BA234" i="11"/>
  <c r="BA231" i="11"/>
  <c r="BA217" i="11"/>
  <c r="BA304" i="11"/>
  <c r="BA372" i="11"/>
  <c r="BA444" i="11"/>
  <c r="BA438" i="11"/>
  <c r="BA437" i="11"/>
  <c r="BA420" i="11"/>
  <c r="BA405" i="11"/>
  <c r="BA436" i="11"/>
  <c r="BA178" i="11"/>
  <c r="BA170" i="11"/>
  <c r="BA162" i="11"/>
  <c r="BA347" i="11"/>
  <c r="BA373" i="11"/>
  <c r="BA301" i="11"/>
  <c r="BA135" i="11"/>
  <c r="BA111" i="11"/>
  <c r="BA404" i="11"/>
  <c r="BA129" i="11"/>
  <c r="BA335" i="11"/>
  <c r="BA82" i="11"/>
  <c r="BA329" i="11"/>
  <c r="AK314" i="12"/>
  <c r="AO314" i="12" s="1"/>
  <c r="AT300" i="11"/>
  <c r="AM314" i="12" s="1"/>
  <c r="AK400" i="12"/>
  <c r="AO400" i="12" s="1"/>
  <c r="AT284" i="11"/>
  <c r="AM400" i="12" s="1"/>
  <c r="AK384" i="12"/>
  <c r="AO384" i="12" s="1"/>
  <c r="AT268" i="11"/>
  <c r="AM384" i="12" s="1"/>
  <c r="AK372" i="12"/>
  <c r="AO372" i="12" s="1"/>
  <c r="AT260" i="11"/>
  <c r="AM372" i="12" s="1"/>
  <c r="AK361" i="12"/>
  <c r="AO361" i="12" s="1"/>
  <c r="AT252" i="11"/>
  <c r="AM361" i="12" s="1"/>
  <c r="AK349" i="12"/>
  <c r="AO349" i="12" s="1"/>
  <c r="AT244" i="11"/>
  <c r="AM349" i="12" s="1"/>
  <c r="AK330" i="12"/>
  <c r="AO330" i="12" s="1"/>
  <c r="AT228" i="11"/>
  <c r="AM330" i="12" s="1"/>
  <c r="AK321" i="12"/>
  <c r="AO321" i="12" s="1"/>
  <c r="AT220" i="11"/>
  <c r="AM321" i="12" s="1"/>
  <c r="AK302" i="12"/>
  <c r="AO302" i="12" s="1"/>
  <c r="AT204" i="11"/>
  <c r="AM302" i="12" s="1"/>
  <c r="AK273" i="12"/>
  <c r="AO273" i="12" s="1"/>
  <c r="AT196" i="11"/>
  <c r="AM273" i="12" s="1"/>
  <c r="AK226" i="12"/>
  <c r="AO226" i="12" s="1"/>
  <c r="AT172" i="11"/>
  <c r="AM226" i="12" s="1"/>
  <c r="AK218" i="12"/>
  <c r="AO218" i="12" s="1"/>
  <c r="AT164" i="11"/>
  <c r="AM218" i="12" s="1"/>
  <c r="AK209" i="12"/>
  <c r="AO209" i="12" s="1"/>
  <c r="AT156" i="11"/>
  <c r="AM209" i="12" s="1"/>
  <c r="AK200" i="12"/>
  <c r="AO200" i="12" s="1"/>
  <c r="AT148" i="11"/>
  <c r="AM200" i="12" s="1"/>
  <c r="AK158" i="12"/>
  <c r="AO158" i="12" s="1"/>
  <c r="AT124" i="11"/>
  <c r="AM158" i="12" s="1"/>
  <c r="AK130" i="12"/>
  <c r="AO130" i="12" s="1"/>
  <c r="AT100" i="11"/>
  <c r="AM130" i="12" s="1"/>
  <c r="AK115" i="12"/>
  <c r="AO115" i="12" s="1"/>
  <c r="AT92" i="11"/>
  <c r="AM115" i="12" s="1"/>
  <c r="AK85" i="12"/>
  <c r="AO85" i="12" s="1"/>
  <c r="AT68" i="11"/>
  <c r="AM85" i="12" s="1"/>
  <c r="AK16" i="12"/>
  <c r="AO16" i="12" s="1"/>
  <c r="AT44" i="11"/>
  <c r="AM16" i="12" s="1"/>
  <c r="AK36" i="12"/>
  <c r="AO36" i="12" s="1"/>
  <c r="AT12" i="11"/>
  <c r="AM36" i="12" s="1"/>
  <c r="AK26" i="12"/>
  <c r="AO26" i="12" s="1"/>
  <c r="AT4" i="11"/>
  <c r="AM26" i="12" s="1"/>
  <c r="AT384" i="11"/>
  <c r="AM9" i="12" s="1"/>
  <c r="AP9" i="12" s="1"/>
  <c r="AT275" i="11"/>
  <c r="AM392" i="12" s="1"/>
  <c r="AP392" i="12" s="1"/>
  <c r="AT232" i="11"/>
  <c r="AM339" i="12" s="1"/>
  <c r="AP339" i="12" s="1"/>
  <c r="AT188" i="11"/>
  <c r="AM287" i="12" s="1"/>
  <c r="AP287" i="12" s="1"/>
  <c r="AT107" i="11"/>
  <c r="AM138" i="12" s="1"/>
  <c r="AP138" i="12" s="1"/>
  <c r="AT60" i="11"/>
  <c r="AM79" i="12" s="1"/>
  <c r="AP79" i="12" s="1"/>
  <c r="BA289" i="11"/>
  <c r="BA271" i="11"/>
  <c r="BA377" i="11"/>
  <c r="BA255" i="11"/>
  <c r="BA241" i="11"/>
  <c r="BA233" i="11"/>
  <c r="BA230" i="11"/>
  <c r="BA223" i="11"/>
  <c r="BA216" i="11"/>
  <c r="BA210" i="11"/>
  <c r="BA339" i="11"/>
  <c r="BA393" i="11"/>
  <c r="BA371" i="11"/>
  <c r="BA324" i="11"/>
  <c r="BA326" i="11"/>
  <c r="BA425" i="11"/>
  <c r="BA424" i="11"/>
  <c r="BA415" i="11"/>
  <c r="BA428" i="11"/>
  <c r="BA169" i="11"/>
  <c r="BA161" i="11"/>
  <c r="BA391" i="11"/>
  <c r="BA342" i="11"/>
  <c r="BA327" i="11"/>
  <c r="BA360" i="11"/>
  <c r="BA104" i="11"/>
  <c r="BA128" i="11"/>
  <c r="BA89" i="11"/>
  <c r="BA81" i="11"/>
  <c r="BA303" i="11"/>
  <c r="BA332" i="11"/>
  <c r="AK183" i="12"/>
  <c r="AO183" i="12" s="1"/>
  <c r="AT283" i="11"/>
  <c r="AM183" i="12" s="1"/>
  <c r="AK360" i="12"/>
  <c r="AO360" i="12" s="1"/>
  <c r="AT251" i="11"/>
  <c r="AM360" i="12" s="1"/>
  <c r="AK342" i="12"/>
  <c r="AO342" i="12" s="1"/>
  <c r="AT235" i="11"/>
  <c r="AM342" i="12" s="1"/>
  <c r="AK329" i="12"/>
  <c r="AO329" i="12" s="1"/>
  <c r="AT227" i="11"/>
  <c r="AM329" i="12" s="1"/>
  <c r="AK125" i="12"/>
  <c r="AO125" i="12" s="1"/>
  <c r="AT203" i="11"/>
  <c r="AM125" i="12" s="1"/>
  <c r="AK296" i="12"/>
  <c r="AO296" i="12" s="1"/>
  <c r="AT195" i="11"/>
  <c r="AM296" i="12" s="1"/>
  <c r="AK286" i="12"/>
  <c r="AO286" i="12" s="1"/>
  <c r="AT187" i="11"/>
  <c r="AM286" i="12" s="1"/>
  <c r="AK217" i="12"/>
  <c r="AO217" i="12" s="1"/>
  <c r="AT163" i="11"/>
  <c r="AM217" i="12" s="1"/>
  <c r="AK208" i="12"/>
  <c r="AO208" i="12" s="1"/>
  <c r="AT155" i="11"/>
  <c r="AM208" i="12" s="1"/>
  <c r="AK354" i="12"/>
  <c r="AO354" i="12" s="1"/>
  <c r="AT131" i="11"/>
  <c r="AM354" i="12" s="1"/>
  <c r="AK157" i="12"/>
  <c r="AO157" i="12" s="1"/>
  <c r="AT123" i="11"/>
  <c r="AM157" i="12" s="1"/>
  <c r="AK129" i="12"/>
  <c r="AO129" i="12" s="1"/>
  <c r="AT99" i="11"/>
  <c r="AM129" i="12" s="1"/>
  <c r="AK84" i="12"/>
  <c r="AO84" i="12" s="1"/>
  <c r="AT67" i="11"/>
  <c r="AM84" i="12" s="1"/>
  <c r="AK78" i="12"/>
  <c r="AO78" i="12" s="1"/>
  <c r="AT59" i="11"/>
  <c r="AM78" i="12" s="1"/>
  <c r="AK15" i="12"/>
  <c r="AO15" i="12" s="1"/>
  <c r="AT43" i="11"/>
  <c r="AM15" i="12" s="1"/>
  <c r="AK52" i="12"/>
  <c r="AO52" i="12" s="1"/>
  <c r="AT27" i="11"/>
  <c r="AM52" i="12" s="1"/>
  <c r="AK34" i="12"/>
  <c r="AO34" i="12" s="1"/>
  <c r="AT11" i="11"/>
  <c r="AM34" i="12" s="1"/>
  <c r="AT267" i="11"/>
  <c r="AM383" i="12" s="1"/>
  <c r="AP383" i="12" s="1"/>
  <c r="AT224" i="11"/>
  <c r="AM326" i="12" s="1"/>
  <c r="AP326" i="12" s="1"/>
  <c r="AT181" i="11"/>
  <c r="AM236" i="12" s="1"/>
  <c r="AP236" i="12" s="1"/>
  <c r="AT140" i="11"/>
  <c r="AM192" i="12" s="1"/>
  <c r="AP192" i="12" s="1"/>
  <c r="AT52" i="11"/>
  <c r="AM70" i="12" s="1"/>
  <c r="AP70" i="12" s="1"/>
  <c r="BA402" i="11"/>
  <c r="BA356" i="11"/>
  <c r="BA42" i="11"/>
  <c r="BA385" i="11"/>
  <c r="BA281" i="11"/>
  <c r="BA270" i="11"/>
  <c r="BA447" i="11"/>
  <c r="BA254" i="11"/>
  <c r="BA240" i="11"/>
  <c r="BA222" i="11"/>
  <c r="BA215" i="11"/>
  <c r="BA209" i="11"/>
  <c r="BA201" i="11"/>
  <c r="BA194" i="11"/>
  <c r="BA186" i="11"/>
  <c r="BA409" i="11"/>
  <c r="BA350" i="11"/>
  <c r="BA443" i="11"/>
  <c r="BA431" i="11"/>
  <c r="BA413" i="11"/>
  <c r="BA422" i="11"/>
  <c r="BA183" i="11"/>
  <c r="BA168" i="11"/>
  <c r="BA160" i="11"/>
  <c r="BA154" i="11"/>
  <c r="BA353" i="11"/>
  <c r="BA341" i="11"/>
  <c r="BA361" i="11"/>
  <c r="BA122" i="11"/>
  <c r="BA103" i="11"/>
  <c r="BA328" i="11"/>
  <c r="BA88" i="11"/>
  <c r="BA299" i="11"/>
  <c r="BA330" i="11"/>
  <c r="AK404" i="12"/>
  <c r="AO404" i="12" s="1"/>
  <c r="AT288" i="11"/>
  <c r="AM404" i="12" s="1"/>
  <c r="AK102" i="12"/>
  <c r="AO102" i="12" s="1"/>
  <c r="AT80" i="11"/>
  <c r="AM102" i="12" s="1"/>
  <c r="AK41" i="12"/>
  <c r="AO41" i="12" s="1"/>
  <c r="AT16" i="11"/>
  <c r="AM41" i="12" s="1"/>
  <c r="AT376" i="11"/>
  <c r="AM378" i="12" s="1"/>
  <c r="AP378" i="12" s="1"/>
  <c r="AT180" i="11"/>
  <c r="AM234" i="12" s="1"/>
  <c r="AP234" i="12" s="1"/>
  <c r="AT8" i="11"/>
  <c r="AM30" i="12" s="1"/>
  <c r="AP30" i="12" s="1"/>
  <c r="BA121" i="11"/>
  <c r="BA359" i="11"/>
  <c r="BA202" i="11"/>
  <c r="BA87" i="11"/>
  <c r="BA79" i="11"/>
  <c r="BA302" i="11"/>
  <c r="BA297" i="11"/>
  <c r="AK239" i="12"/>
  <c r="AO239" i="12" s="1"/>
  <c r="AT184" i="11"/>
  <c r="AM239" i="12" s="1"/>
  <c r="AK154" i="12"/>
  <c r="AO154" i="12" s="1"/>
  <c r="AT120" i="11"/>
  <c r="AM154" i="12" s="1"/>
  <c r="AK75" i="12"/>
  <c r="AO75" i="12" s="1"/>
  <c r="AT56" i="11"/>
  <c r="AM75" i="12" s="1"/>
  <c r="AT296" i="11"/>
  <c r="AM71" i="12" s="1"/>
  <c r="AP71" i="12" s="1"/>
  <c r="AT257" i="11"/>
  <c r="AM367" i="12" s="1"/>
  <c r="AP367" i="12" s="1"/>
  <c r="AT213" i="11"/>
  <c r="AM313" i="12" s="1"/>
  <c r="AP313" i="12" s="1"/>
  <c r="AT171" i="11"/>
  <c r="AM225" i="12" s="1"/>
  <c r="AP225" i="12" s="1"/>
  <c r="AT126" i="11"/>
  <c r="AM160" i="12" s="1"/>
  <c r="AP160" i="12" s="1"/>
  <c r="AT86" i="11"/>
  <c r="AM108" i="12" s="1"/>
  <c r="AP108" i="12" s="1"/>
  <c r="BA298" i="11"/>
  <c r="BA25" i="11"/>
  <c r="BA47" i="11"/>
  <c r="BA41" i="11"/>
  <c r="BA383" i="11"/>
  <c r="BA355" i="11"/>
  <c r="BA280" i="11"/>
  <c r="BA366" i="11"/>
  <c r="BA264" i="11"/>
  <c r="BA445" i="11"/>
  <c r="BA238" i="11"/>
  <c r="BA306" i="11"/>
  <c r="BA207" i="11"/>
  <c r="BA312" i="11"/>
  <c r="BA315" i="11"/>
  <c r="BA323" i="11"/>
  <c r="BA439" i="11"/>
  <c r="BA427" i="11"/>
  <c r="BA417" i="11"/>
  <c r="BA349" i="11"/>
  <c r="BA318" i="11"/>
  <c r="BA159" i="11"/>
  <c r="BA152" i="11"/>
  <c r="BA146" i="11"/>
  <c r="BA394" i="11"/>
  <c r="BA138" i="11"/>
  <c r="BA127" i="11"/>
  <c r="BA114" i="11"/>
  <c r="BA97" i="11"/>
  <c r="BA72" i="11"/>
  <c r="AT368" i="11"/>
  <c r="AM335" i="12" s="1"/>
  <c r="AP335" i="12" s="1"/>
  <c r="AT256" i="11"/>
  <c r="AM365" i="12" s="1"/>
  <c r="AP365" i="12" s="1"/>
  <c r="AT212" i="11"/>
  <c r="AM312" i="12" s="1"/>
  <c r="AP312" i="12" s="1"/>
  <c r="AT125" i="11"/>
  <c r="AM159" i="12" s="1"/>
  <c r="AP159" i="12" s="1"/>
  <c r="AT85" i="11"/>
  <c r="AM107" i="12" s="1"/>
  <c r="AP107" i="12" s="1"/>
  <c r="AL419" i="14"/>
  <c r="D27" i="26" s="1"/>
  <c r="AL414" i="14"/>
  <c r="AL415" i="14"/>
  <c r="AL417" i="14"/>
  <c r="AL416" i="14"/>
  <c r="AB451" i="3"/>
  <c r="E407" i="17"/>
  <c r="AM408" i="15"/>
  <c r="AB443" i="3"/>
  <c r="E400" i="17"/>
  <c r="AM401" i="15"/>
  <c r="AB435" i="3"/>
  <c r="E395" i="17"/>
  <c r="AM396" i="15"/>
  <c r="AB427" i="3"/>
  <c r="E389" i="17"/>
  <c r="AM390" i="15"/>
  <c r="AB419" i="3"/>
  <c r="E381" i="17"/>
  <c r="AM382" i="15"/>
  <c r="AB411" i="3"/>
  <c r="E374" i="17"/>
  <c r="AM375" i="15"/>
  <c r="AB403" i="3"/>
  <c r="E366" i="17"/>
  <c r="AM367" i="15"/>
  <c r="AB395" i="3"/>
  <c r="E358" i="17"/>
  <c r="AM359" i="15"/>
  <c r="AB387" i="3"/>
  <c r="E350" i="17"/>
  <c r="AM351" i="15"/>
  <c r="AB379" i="3"/>
  <c r="E342" i="17"/>
  <c r="AM343" i="15"/>
  <c r="AB371" i="3"/>
  <c r="E335" i="17"/>
  <c r="AM336" i="15"/>
  <c r="AB363" i="3"/>
  <c r="E327" i="17"/>
  <c r="AM328" i="15"/>
  <c r="AB355" i="3"/>
  <c r="E319" i="17"/>
  <c r="AM320" i="15"/>
  <c r="AB347" i="3"/>
  <c r="E311" i="17"/>
  <c r="AM312" i="15"/>
  <c r="AB339" i="3"/>
  <c r="E303" i="17"/>
  <c r="AM304" i="15"/>
  <c r="AB323" i="3"/>
  <c r="E290" i="17"/>
  <c r="AM291" i="15"/>
  <c r="AB315" i="3"/>
  <c r="E288" i="17"/>
  <c r="AM289" i="15"/>
  <c r="AB307" i="3"/>
  <c r="E281" i="17"/>
  <c r="AM282" i="15"/>
  <c r="AB299" i="3"/>
  <c r="E273" i="17"/>
  <c r="AM274" i="15"/>
  <c r="AB291" i="3"/>
  <c r="E267" i="17"/>
  <c r="AM268" i="15"/>
  <c r="AB275" i="3"/>
  <c r="E254" i="17"/>
  <c r="AM255" i="15"/>
  <c r="AB267" i="3"/>
  <c r="E248" i="17"/>
  <c r="AM249" i="15"/>
  <c r="AB259" i="3"/>
  <c r="E241" i="17"/>
  <c r="AM242" i="15"/>
  <c r="AB251" i="3"/>
  <c r="E233" i="17"/>
  <c r="AM234" i="15"/>
  <c r="AB243" i="3"/>
  <c r="E225" i="17"/>
  <c r="AM226" i="15"/>
  <c r="AB235" i="3"/>
  <c r="E217" i="17"/>
  <c r="AM218" i="15"/>
  <c r="AB227" i="3"/>
  <c r="E209" i="17"/>
  <c r="AM210" i="15"/>
  <c r="AB219" i="3"/>
  <c r="E202" i="17"/>
  <c r="AM203" i="15"/>
  <c r="AB211" i="3"/>
  <c r="E195" i="17"/>
  <c r="AM196" i="15"/>
  <c r="AB203" i="3"/>
  <c r="E188" i="17"/>
  <c r="AM189" i="15"/>
  <c r="AB195" i="3"/>
  <c r="E180" i="17"/>
  <c r="AM181" i="15"/>
  <c r="AB187" i="3"/>
  <c r="E172" i="17"/>
  <c r="AM173" i="15"/>
  <c r="AB179" i="3"/>
  <c r="E166" i="17"/>
  <c r="AM167" i="15"/>
  <c r="AB171" i="3"/>
  <c r="E159" i="17"/>
  <c r="AM160" i="15"/>
  <c r="AB163" i="3"/>
  <c r="E151" i="17"/>
  <c r="AM152" i="15"/>
  <c r="AB155" i="3"/>
  <c r="E143" i="17"/>
  <c r="AM144" i="15"/>
  <c r="AB147" i="3"/>
  <c r="E136" i="17"/>
  <c r="AM137" i="15"/>
  <c r="AB139" i="3"/>
  <c r="E128" i="17"/>
  <c r="AM129" i="15"/>
  <c r="AB131" i="3"/>
  <c r="E120" i="17"/>
  <c r="AM121" i="15"/>
  <c r="AB123" i="3"/>
  <c r="E112" i="17"/>
  <c r="AM113" i="15"/>
  <c r="AB115" i="3"/>
  <c r="E105" i="17"/>
  <c r="AM106" i="15"/>
  <c r="AB107" i="3"/>
  <c r="E97" i="17"/>
  <c r="AM98" i="15"/>
  <c r="AB99" i="3"/>
  <c r="E91" i="17"/>
  <c r="AM92" i="15"/>
  <c r="AB91" i="3"/>
  <c r="E87" i="17"/>
  <c r="AM88" i="15"/>
  <c r="AB83" i="3"/>
  <c r="E79" i="17"/>
  <c r="AM80" i="15"/>
  <c r="AB75" i="3"/>
  <c r="E71" i="17"/>
  <c r="AM72" i="15"/>
  <c r="AB67" i="3"/>
  <c r="E63" i="17"/>
  <c r="AM64" i="15"/>
  <c r="AB59" i="3"/>
  <c r="E56" i="17"/>
  <c r="AM57" i="15"/>
  <c r="AB51" i="3"/>
  <c r="E49" i="17"/>
  <c r="AM50" i="15"/>
  <c r="AB43" i="3"/>
  <c r="E43" i="17"/>
  <c r="AM44" i="15"/>
  <c r="AB35" i="3"/>
  <c r="E35" i="17"/>
  <c r="AM36" i="15"/>
  <c r="AB27" i="3"/>
  <c r="E27" i="17"/>
  <c r="AM28" i="15"/>
  <c r="AB19" i="3"/>
  <c r="E19" i="17"/>
  <c r="AM20" i="15"/>
  <c r="AB11" i="3"/>
  <c r="E11" i="17"/>
  <c r="AM12" i="15"/>
  <c r="AB3" i="3"/>
  <c r="E3" i="17"/>
  <c r="AM4" i="15"/>
  <c r="AB450" i="3"/>
  <c r="E406" i="17"/>
  <c r="AM407" i="15"/>
  <c r="AB442" i="3"/>
  <c r="E399" i="17"/>
  <c r="AM400" i="15"/>
  <c r="AB434" i="3"/>
  <c r="E394" i="17"/>
  <c r="AM395" i="15"/>
  <c r="AB426" i="3"/>
  <c r="E388" i="17"/>
  <c r="AM389" i="15"/>
  <c r="AB418" i="3"/>
  <c r="E380" i="17"/>
  <c r="AM381" i="15"/>
  <c r="AB410" i="3"/>
  <c r="E373" i="17"/>
  <c r="AM374" i="15"/>
  <c r="AB402" i="3"/>
  <c r="E365" i="17"/>
  <c r="AM366" i="15"/>
  <c r="AB394" i="3"/>
  <c r="E357" i="17"/>
  <c r="AM358" i="15"/>
  <c r="AB386" i="3"/>
  <c r="E349" i="17"/>
  <c r="AM350" i="15"/>
  <c r="AB378" i="3"/>
  <c r="E341" i="17"/>
  <c r="AM342" i="15"/>
  <c r="AB370" i="3"/>
  <c r="E334" i="17"/>
  <c r="AM335" i="15"/>
  <c r="AB362" i="3"/>
  <c r="E326" i="17"/>
  <c r="AM327" i="15"/>
  <c r="AB354" i="3"/>
  <c r="E318" i="17"/>
  <c r="AM319" i="15"/>
  <c r="AB346" i="3"/>
  <c r="E310" i="17"/>
  <c r="AM311" i="15"/>
  <c r="AB338" i="3"/>
  <c r="E302" i="17"/>
  <c r="AM303" i="15"/>
  <c r="AB330" i="3"/>
  <c r="E295" i="17"/>
  <c r="AM296" i="15"/>
  <c r="AB314" i="3"/>
  <c r="E287" i="17"/>
  <c r="AM288" i="15"/>
  <c r="AB306" i="3"/>
  <c r="E280" i="17"/>
  <c r="AM281" i="15"/>
  <c r="AB298" i="3"/>
  <c r="E272" i="17"/>
  <c r="AM273" i="15"/>
  <c r="AB290" i="3"/>
  <c r="E266" i="17"/>
  <c r="AM267" i="15"/>
  <c r="AB282" i="3"/>
  <c r="E259" i="17"/>
  <c r="AM260" i="15"/>
  <c r="AB274" i="3"/>
  <c r="E253" i="17"/>
  <c r="AM254" i="15"/>
  <c r="AB258" i="3"/>
  <c r="E240" i="17"/>
  <c r="AM241" i="15"/>
  <c r="AB250" i="3"/>
  <c r="E232" i="17"/>
  <c r="AM233" i="15"/>
  <c r="AB242" i="3"/>
  <c r="E224" i="17"/>
  <c r="AM225" i="15"/>
  <c r="AB234" i="3"/>
  <c r="E216" i="17"/>
  <c r="AM217" i="15"/>
  <c r="AB226" i="3"/>
  <c r="E208" i="17"/>
  <c r="AM209" i="15"/>
  <c r="AB210" i="3"/>
  <c r="E194" i="17"/>
  <c r="AM195" i="15"/>
  <c r="AB202" i="3"/>
  <c r="E187" i="17"/>
  <c r="AM188" i="15"/>
  <c r="AB194" i="3"/>
  <c r="E179" i="17"/>
  <c r="AM180" i="15"/>
  <c r="AB186" i="3"/>
  <c r="E171" i="17"/>
  <c r="AM172" i="15"/>
  <c r="AB170" i="3"/>
  <c r="E158" i="17"/>
  <c r="AM159" i="15"/>
  <c r="AB162" i="3"/>
  <c r="E150" i="17"/>
  <c r="AM151" i="15"/>
  <c r="AB146" i="3"/>
  <c r="E135" i="17"/>
  <c r="AM136" i="15"/>
  <c r="AB138" i="3"/>
  <c r="E127" i="17"/>
  <c r="AM128" i="15"/>
  <c r="AB130" i="3"/>
  <c r="E119" i="17"/>
  <c r="AM120" i="15"/>
  <c r="AB122" i="3"/>
  <c r="E111" i="17"/>
  <c r="AM112" i="15"/>
  <c r="AB114" i="3"/>
  <c r="E104" i="17"/>
  <c r="AM105" i="15"/>
  <c r="AB106" i="3"/>
  <c r="E96" i="17"/>
  <c r="AM97" i="15"/>
  <c r="AB98" i="3"/>
  <c r="E90" i="17"/>
  <c r="AM91" i="15"/>
  <c r="AB90" i="3"/>
  <c r="E86" i="17"/>
  <c r="AM87" i="15"/>
  <c r="AB82" i="3"/>
  <c r="E78" i="17"/>
  <c r="AM79" i="15"/>
  <c r="AB74" i="3"/>
  <c r="E70" i="17"/>
  <c r="AM71" i="15"/>
  <c r="AB66" i="3"/>
  <c r="E62" i="17"/>
  <c r="AM63" i="15"/>
  <c r="AB58" i="3"/>
  <c r="E55" i="17"/>
  <c r="AM56" i="15"/>
  <c r="AB50" i="3"/>
  <c r="E48" i="17"/>
  <c r="AM49" i="15"/>
  <c r="AB42" i="3"/>
  <c r="E42" i="17"/>
  <c r="AM43" i="15"/>
  <c r="AB34" i="3"/>
  <c r="E34" i="17"/>
  <c r="AM35" i="15"/>
  <c r="AB26" i="3"/>
  <c r="E26" i="17"/>
  <c r="AM27" i="15"/>
  <c r="AB18" i="3"/>
  <c r="E18" i="17"/>
  <c r="AM19" i="15"/>
  <c r="AB10" i="3"/>
  <c r="E10" i="17"/>
  <c r="AM11" i="15"/>
  <c r="AB449" i="3"/>
  <c r="E405" i="17"/>
  <c r="AM406" i="15"/>
  <c r="AB433" i="3"/>
  <c r="E393" i="17"/>
  <c r="AM394" i="15"/>
  <c r="AB425" i="3"/>
  <c r="E387" i="17"/>
  <c r="AM388" i="15"/>
  <c r="AB417" i="3"/>
  <c r="E379" i="17"/>
  <c r="AM380" i="15"/>
  <c r="AB409" i="3"/>
  <c r="E372" i="17"/>
  <c r="AM373" i="15"/>
  <c r="AB401" i="3"/>
  <c r="E364" i="17"/>
  <c r="AM365" i="15"/>
  <c r="AB393" i="3"/>
  <c r="E356" i="17"/>
  <c r="AM357" i="15"/>
  <c r="AB385" i="3"/>
  <c r="E348" i="17"/>
  <c r="AM349" i="15"/>
  <c r="AB377" i="3"/>
  <c r="E340" i="17"/>
  <c r="AM341" i="15"/>
  <c r="AB369" i="3"/>
  <c r="E333" i="17"/>
  <c r="AM334" i="15"/>
  <c r="AB361" i="3"/>
  <c r="E325" i="17"/>
  <c r="AM326" i="15"/>
  <c r="E317" i="17"/>
  <c r="AM318" i="15"/>
  <c r="AB345" i="3"/>
  <c r="E309" i="17"/>
  <c r="AM310" i="15"/>
  <c r="AB337" i="3"/>
  <c r="E301" i="17"/>
  <c r="AM302" i="15"/>
  <c r="AB329" i="3"/>
  <c r="E294" i="17"/>
  <c r="AM295" i="15"/>
  <c r="AB313" i="3"/>
  <c r="E286" i="17"/>
  <c r="AM287" i="15"/>
  <c r="AB305" i="3"/>
  <c r="E279" i="17"/>
  <c r="AM280" i="15"/>
  <c r="AB289" i="3"/>
  <c r="E265" i="17"/>
  <c r="AM266" i="15"/>
  <c r="AB273" i="3"/>
  <c r="E252" i="17"/>
  <c r="AM253" i="15"/>
  <c r="AB265" i="3"/>
  <c r="E247" i="17"/>
  <c r="AM248" i="15"/>
  <c r="AB257" i="3"/>
  <c r="AG240" i="15" s="1"/>
  <c r="E239" i="17"/>
  <c r="AM240" i="15"/>
  <c r="AB249" i="3"/>
  <c r="E231" i="17"/>
  <c r="AM232" i="15"/>
  <c r="AB241" i="3"/>
  <c r="E223" i="17"/>
  <c r="AM224" i="15"/>
  <c r="AB233" i="3"/>
  <c r="E215" i="17"/>
  <c r="AM216" i="15"/>
  <c r="AB217" i="3"/>
  <c r="E201" i="17"/>
  <c r="AM202" i="15"/>
  <c r="AB209" i="3"/>
  <c r="E193" i="17"/>
  <c r="AM194" i="15"/>
  <c r="AB201" i="3"/>
  <c r="E186" i="17"/>
  <c r="AM187" i="15"/>
  <c r="AB193" i="3"/>
  <c r="E178" i="17"/>
  <c r="AM179" i="15"/>
  <c r="AB177" i="3"/>
  <c r="E165" i="17"/>
  <c r="AM166" i="15"/>
  <c r="AB169" i="3"/>
  <c r="E157" i="17"/>
  <c r="AM158" i="15"/>
  <c r="AB161" i="3"/>
  <c r="E149" i="17"/>
  <c r="AM150" i="15"/>
  <c r="AB153" i="3"/>
  <c r="E142" i="17"/>
  <c r="AM143" i="15"/>
  <c r="AB145" i="3"/>
  <c r="E134" i="17"/>
  <c r="AM135" i="15"/>
  <c r="AB137" i="3"/>
  <c r="E126" i="17"/>
  <c r="AM127" i="15"/>
  <c r="AB129" i="3"/>
  <c r="E118" i="17"/>
  <c r="AM119" i="15"/>
  <c r="AB121" i="3"/>
  <c r="E110" i="17"/>
  <c r="AM111" i="15"/>
  <c r="AB113" i="3"/>
  <c r="E103" i="17"/>
  <c r="AM104" i="15"/>
  <c r="AB105" i="3"/>
  <c r="E95" i="17"/>
  <c r="AM96" i="15"/>
  <c r="AB89" i="3"/>
  <c r="E85" i="17"/>
  <c r="AM86" i="15"/>
  <c r="AB81" i="3"/>
  <c r="E77" i="17"/>
  <c r="AM78" i="15"/>
  <c r="AB73" i="3"/>
  <c r="E69" i="17"/>
  <c r="AM70" i="15"/>
  <c r="AB65" i="3"/>
  <c r="E61" i="17"/>
  <c r="AM62" i="15"/>
  <c r="AB57" i="3"/>
  <c r="E54" i="17"/>
  <c r="AM55" i="15"/>
  <c r="AB49" i="3"/>
  <c r="E47" i="17"/>
  <c r="AM48" i="15"/>
  <c r="AB41" i="3"/>
  <c r="E41" i="17"/>
  <c r="AM42" i="15"/>
  <c r="AB33" i="3"/>
  <c r="E33" i="17"/>
  <c r="AM34" i="15"/>
  <c r="AB25" i="3"/>
  <c r="E25" i="17"/>
  <c r="AM26" i="15"/>
  <c r="AB17" i="3"/>
  <c r="E17" i="17"/>
  <c r="AM18" i="15"/>
  <c r="AB9" i="3"/>
  <c r="E9" i="17"/>
  <c r="AM10" i="15"/>
  <c r="AB448" i="3"/>
  <c r="E404" i="17"/>
  <c r="AM405" i="15"/>
  <c r="AB432" i="3"/>
  <c r="E392" i="17"/>
  <c r="AM393" i="15"/>
  <c r="AB424" i="3"/>
  <c r="E386" i="17"/>
  <c r="AM387" i="15"/>
  <c r="AB416" i="3"/>
  <c r="E378" i="17"/>
  <c r="AM379" i="15"/>
  <c r="AB408" i="3"/>
  <c r="E371" i="17"/>
  <c r="AM372" i="15"/>
  <c r="AB400" i="3"/>
  <c r="E363" i="17"/>
  <c r="AM364" i="15"/>
  <c r="AB392" i="3"/>
  <c r="E355" i="17"/>
  <c r="AM356" i="15"/>
  <c r="AB384" i="3"/>
  <c r="E347" i="17"/>
  <c r="AM348" i="15"/>
  <c r="AB376" i="3"/>
  <c r="E339" i="17"/>
  <c r="AM340" i="15"/>
  <c r="AB368" i="3"/>
  <c r="E332" i="17"/>
  <c r="AM333" i="15"/>
  <c r="AB360" i="3"/>
  <c r="E324" i="17"/>
  <c r="AM325" i="15"/>
  <c r="AB352" i="3"/>
  <c r="E316" i="17"/>
  <c r="AM317" i="15"/>
  <c r="AB344" i="3"/>
  <c r="E308" i="17"/>
  <c r="AM309" i="15"/>
  <c r="AB336" i="3"/>
  <c r="E300" i="17"/>
  <c r="AM301" i="15"/>
  <c r="AB312" i="3"/>
  <c r="E285" i="17"/>
  <c r="AM286" i="15"/>
  <c r="AB304" i="3"/>
  <c r="E278" i="17"/>
  <c r="AM279" i="15"/>
  <c r="AB296" i="3"/>
  <c r="E271" i="17"/>
  <c r="AM272" i="15"/>
  <c r="AB288" i="3"/>
  <c r="E264" i="17"/>
  <c r="AM265" i="15"/>
  <c r="AB280" i="3"/>
  <c r="E258" i="17"/>
  <c r="AM259" i="15"/>
  <c r="AB272" i="3"/>
  <c r="E251" i="17"/>
  <c r="AM252" i="15"/>
  <c r="AB264" i="3"/>
  <c r="E246" i="17"/>
  <c r="AM247" i="15"/>
  <c r="AB256" i="3"/>
  <c r="E238" i="17"/>
  <c r="AM239" i="15"/>
  <c r="AB248" i="3"/>
  <c r="E230" i="17"/>
  <c r="AM231" i="15"/>
  <c r="AB240" i="3"/>
  <c r="E222" i="17"/>
  <c r="AM223" i="15"/>
  <c r="AB232" i="3"/>
  <c r="E214" i="17"/>
  <c r="AM215" i="15"/>
  <c r="AB224" i="3"/>
  <c r="E207" i="17"/>
  <c r="AM208" i="15"/>
  <c r="AB216" i="3"/>
  <c r="E200" i="17"/>
  <c r="AM201" i="15"/>
  <c r="AB208" i="3"/>
  <c r="E192" i="17"/>
  <c r="AM193" i="15"/>
  <c r="AB200" i="3"/>
  <c r="E185" i="17"/>
  <c r="AM186" i="15"/>
  <c r="AB192" i="3"/>
  <c r="E177" i="17"/>
  <c r="AM178" i="15"/>
  <c r="AB184" i="3"/>
  <c r="E170" i="17"/>
  <c r="AM171" i="15"/>
  <c r="AB176" i="3"/>
  <c r="E164" i="17"/>
  <c r="AM165" i="15"/>
  <c r="AB168" i="3"/>
  <c r="E156" i="17"/>
  <c r="AM157" i="15"/>
  <c r="AB160" i="3"/>
  <c r="E148" i="17"/>
  <c r="AM149" i="15"/>
  <c r="AB152" i="3"/>
  <c r="E141" i="17"/>
  <c r="AM142" i="15"/>
  <c r="AB144" i="3"/>
  <c r="E133" i="17"/>
  <c r="AM134" i="15"/>
  <c r="AB136" i="3"/>
  <c r="E125" i="17"/>
  <c r="AM126" i="15"/>
  <c r="AB128" i="3"/>
  <c r="E117" i="17"/>
  <c r="AM118" i="15"/>
  <c r="AB120" i="3"/>
  <c r="E109" i="17"/>
  <c r="AM110" i="15"/>
  <c r="AB112" i="3"/>
  <c r="E102" i="17"/>
  <c r="AM103" i="15"/>
  <c r="AB104" i="3"/>
  <c r="E94" i="17"/>
  <c r="AM95" i="15"/>
  <c r="AB88" i="3"/>
  <c r="E84" i="17"/>
  <c r="AM85" i="15"/>
  <c r="AB80" i="3"/>
  <c r="E76" i="17"/>
  <c r="AM77" i="15"/>
  <c r="AB72" i="3"/>
  <c r="E68" i="17"/>
  <c r="AM69" i="15"/>
  <c r="AB64" i="3"/>
  <c r="E60" i="17"/>
  <c r="AM61" i="15"/>
  <c r="AB56" i="3"/>
  <c r="E53" i="17"/>
  <c r="AM54" i="15"/>
  <c r="AB48" i="3"/>
  <c r="E46" i="17"/>
  <c r="AM47" i="15"/>
  <c r="AB40" i="3"/>
  <c r="E40" i="17"/>
  <c r="AM41" i="15"/>
  <c r="AB32" i="3"/>
  <c r="E32" i="17"/>
  <c r="AM33" i="15"/>
  <c r="AB24" i="3"/>
  <c r="E24" i="17"/>
  <c r="AM25" i="15"/>
  <c r="AB16" i="3"/>
  <c r="E16" i="17"/>
  <c r="AM17" i="15"/>
  <c r="AB8" i="3"/>
  <c r="E8" i="17"/>
  <c r="AM9" i="15"/>
  <c r="AB353" i="3"/>
  <c r="AB447" i="3"/>
  <c r="E403" i="17"/>
  <c r="AM404" i="15"/>
  <c r="AB439" i="3"/>
  <c r="E398" i="17"/>
  <c r="AM399" i="15"/>
  <c r="AB431" i="3"/>
  <c r="E391" i="17"/>
  <c r="AM392" i="15"/>
  <c r="AB423" i="3"/>
  <c r="E385" i="17"/>
  <c r="AM386" i="15"/>
  <c r="AB415" i="3"/>
  <c r="E377" i="17"/>
  <c r="AM378" i="15"/>
  <c r="AB407" i="3"/>
  <c r="E370" i="17"/>
  <c r="AM371" i="15"/>
  <c r="AB399" i="3"/>
  <c r="E362" i="17"/>
  <c r="AM363" i="15"/>
  <c r="AB391" i="3"/>
  <c r="E354" i="17"/>
  <c r="AM355" i="15"/>
  <c r="AB383" i="3"/>
  <c r="E346" i="17"/>
  <c r="AM347" i="15"/>
  <c r="AB375" i="3"/>
  <c r="E338" i="17"/>
  <c r="AM339" i="15"/>
  <c r="AB367" i="3"/>
  <c r="E331" i="17"/>
  <c r="AM332" i="15"/>
  <c r="AB359" i="3"/>
  <c r="E323" i="17"/>
  <c r="AM324" i="15"/>
  <c r="AB351" i="3"/>
  <c r="E315" i="17"/>
  <c r="AM316" i="15"/>
  <c r="AB343" i="3"/>
  <c r="E307" i="17"/>
  <c r="AM308" i="15"/>
  <c r="AB335" i="3"/>
  <c r="E299" i="17"/>
  <c r="AM300" i="15"/>
  <c r="AB327" i="3"/>
  <c r="E293" i="17"/>
  <c r="AM294" i="15"/>
  <c r="AB319" i="3"/>
  <c r="E289" i="17"/>
  <c r="AM290" i="15"/>
  <c r="AB311" i="3"/>
  <c r="E284" i="17"/>
  <c r="AM285" i="15"/>
  <c r="AB303" i="3"/>
  <c r="E277" i="17"/>
  <c r="AM278" i="15"/>
  <c r="AB287" i="3"/>
  <c r="E263" i="17"/>
  <c r="AM264" i="15"/>
  <c r="AB279" i="3"/>
  <c r="E257" i="17"/>
  <c r="AM258" i="15"/>
  <c r="AB271" i="3"/>
  <c r="E250" i="17"/>
  <c r="AM251" i="15"/>
  <c r="AB263" i="3"/>
  <c r="E245" i="17"/>
  <c r="AM246" i="15"/>
  <c r="AB255" i="3"/>
  <c r="E237" i="17"/>
  <c r="AM238" i="15"/>
  <c r="AB247" i="3"/>
  <c r="E229" i="17"/>
  <c r="AM230" i="15"/>
  <c r="AB239" i="3"/>
  <c r="E221" i="17"/>
  <c r="AM222" i="15"/>
  <c r="AB231" i="3"/>
  <c r="E213" i="17"/>
  <c r="AM214" i="15"/>
  <c r="AB223" i="3"/>
  <c r="E206" i="17"/>
  <c r="AM207" i="15"/>
  <c r="AB215" i="3"/>
  <c r="E199" i="17"/>
  <c r="AM200" i="15"/>
  <c r="AB207" i="3"/>
  <c r="E191" i="17"/>
  <c r="AM192" i="15"/>
  <c r="AB199" i="3"/>
  <c r="E184" i="17"/>
  <c r="AM185" i="15"/>
  <c r="AB191" i="3"/>
  <c r="E176" i="17"/>
  <c r="AM177" i="15"/>
  <c r="AB183" i="3"/>
  <c r="E169" i="17"/>
  <c r="AM170" i="15"/>
  <c r="AB175" i="3"/>
  <c r="E163" i="17"/>
  <c r="AM164" i="15"/>
  <c r="AB167" i="3"/>
  <c r="E155" i="17"/>
  <c r="AM156" i="15"/>
  <c r="AB159" i="3"/>
  <c r="E147" i="17"/>
  <c r="AM148" i="15"/>
  <c r="AB151" i="3"/>
  <c r="E140" i="17"/>
  <c r="AM141" i="15"/>
  <c r="AB143" i="3"/>
  <c r="E132" i="17"/>
  <c r="AM133" i="15"/>
  <c r="AB135" i="3"/>
  <c r="E124" i="17"/>
  <c r="AM125" i="15"/>
  <c r="AB127" i="3"/>
  <c r="E116" i="17"/>
  <c r="AM117" i="15"/>
  <c r="AB111" i="3"/>
  <c r="E101" i="17"/>
  <c r="AM102" i="15"/>
  <c r="AB103" i="3"/>
  <c r="E93" i="17"/>
  <c r="AM94" i="15"/>
  <c r="AB87" i="3"/>
  <c r="E83" i="17"/>
  <c r="AM84" i="15"/>
  <c r="AB79" i="3"/>
  <c r="E75" i="17"/>
  <c r="AM76" i="15"/>
  <c r="AB71" i="3"/>
  <c r="E67" i="17"/>
  <c r="AM68" i="15"/>
  <c r="AB39" i="3"/>
  <c r="E39" i="17"/>
  <c r="AM40" i="15"/>
  <c r="AB31" i="3"/>
  <c r="E31" i="17"/>
  <c r="AM32" i="15"/>
  <c r="AB23" i="3"/>
  <c r="E23" i="17"/>
  <c r="AM24" i="15"/>
  <c r="AB15" i="3"/>
  <c r="E15" i="17"/>
  <c r="AM16" i="15"/>
  <c r="AB7" i="3"/>
  <c r="E7" i="17"/>
  <c r="AM8" i="15"/>
  <c r="AB446" i="3"/>
  <c r="E402" i="17"/>
  <c r="AM403" i="15"/>
  <c r="AB430" i="3"/>
  <c r="E390" i="17"/>
  <c r="AM391" i="15"/>
  <c r="AB422" i="3"/>
  <c r="E384" i="17"/>
  <c r="AM385" i="15"/>
  <c r="AB414" i="3"/>
  <c r="E376" i="17"/>
  <c r="AM377" i="15"/>
  <c r="AB406" i="3"/>
  <c r="E369" i="17"/>
  <c r="AM370" i="15"/>
  <c r="AB398" i="3"/>
  <c r="E361" i="17"/>
  <c r="AM362" i="15"/>
  <c r="AB390" i="3"/>
  <c r="E353" i="17"/>
  <c r="AM354" i="15"/>
  <c r="AB382" i="3"/>
  <c r="E345" i="17"/>
  <c r="AM346" i="15"/>
  <c r="AB374" i="3"/>
  <c r="E337" i="17"/>
  <c r="AM338" i="15"/>
  <c r="AB366" i="3"/>
  <c r="E330" i="17"/>
  <c r="AM331" i="15"/>
  <c r="AB358" i="3"/>
  <c r="E322" i="17"/>
  <c r="AM323" i="15"/>
  <c r="AB350" i="3"/>
  <c r="E314" i="17"/>
  <c r="AM315" i="15"/>
  <c r="AB342" i="3"/>
  <c r="E306" i="17"/>
  <c r="AM307" i="15"/>
  <c r="AB334" i="3"/>
  <c r="E298" i="17"/>
  <c r="AM299" i="15"/>
  <c r="AB326" i="3"/>
  <c r="E292" i="17"/>
  <c r="AM293" i="15"/>
  <c r="AB310" i="3"/>
  <c r="E283" i="17"/>
  <c r="AM284" i="15"/>
  <c r="AB302" i="3"/>
  <c r="E276" i="17"/>
  <c r="AM277" i="15"/>
  <c r="AB294" i="3"/>
  <c r="E270" i="17"/>
  <c r="AM271" i="15"/>
  <c r="AB286" i="3"/>
  <c r="E262" i="17"/>
  <c r="AM263" i="15"/>
  <c r="AB270" i="3"/>
  <c r="E249" i="17"/>
  <c r="AM250" i="15"/>
  <c r="AB262" i="3"/>
  <c r="E244" i="17"/>
  <c r="AM245" i="15"/>
  <c r="AB254" i="3"/>
  <c r="E236" i="17"/>
  <c r="AM237" i="15"/>
  <c r="AB246" i="3"/>
  <c r="E228" i="17"/>
  <c r="AM229" i="15"/>
  <c r="AB238" i="3"/>
  <c r="E220" i="17"/>
  <c r="AM221" i="15"/>
  <c r="AB230" i="3"/>
  <c r="E212" i="17"/>
  <c r="AM213" i="15"/>
  <c r="AB222" i="3"/>
  <c r="E205" i="17"/>
  <c r="AM206" i="15"/>
  <c r="AB214" i="3"/>
  <c r="E198" i="17"/>
  <c r="AM199" i="15"/>
  <c r="AB198" i="3"/>
  <c r="E183" i="17"/>
  <c r="AM184" i="15"/>
  <c r="AB190" i="3"/>
  <c r="E175" i="17"/>
  <c r="AM176" i="15"/>
  <c r="AB182" i="3"/>
  <c r="E168" i="17"/>
  <c r="AM169" i="15"/>
  <c r="AB174" i="3"/>
  <c r="E162" i="17"/>
  <c r="AM163" i="15"/>
  <c r="AB166" i="3"/>
  <c r="E154" i="17"/>
  <c r="AM155" i="15"/>
  <c r="AB158" i="3"/>
  <c r="E146" i="17"/>
  <c r="AM147" i="15"/>
  <c r="AB150" i="3"/>
  <c r="E139" i="17"/>
  <c r="AM140" i="15"/>
  <c r="AB142" i="3"/>
  <c r="E131" i="17"/>
  <c r="AM132" i="15"/>
  <c r="AB134" i="3"/>
  <c r="E123" i="17"/>
  <c r="AM124" i="15"/>
  <c r="AB126" i="3"/>
  <c r="E115" i="17"/>
  <c r="AM116" i="15"/>
  <c r="AB118" i="3"/>
  <c r="E108" i="17"/>
  <c r="AM109" i="15"/>
  <c r="AB110" i="3"/>
  <c r="E100" i="17"/>
  <c r="AM101" i="15"/>
  <c r="AB102" i="3"/>
  <c r="E92" i="17"/>
  <c r="AM93" i="15"/>
  <c r="AB94" i="3"/>
  <c r="E89" i="17"/>
  <c r="AM90" i="15"/>
  <c r="AB86" i="3"/>
  <c r="E82" i="17"/>
  <c r="AM83" i="15"/>
  <c r="AB78" i="3"/>
  <c r="E74" i="17"/>
  <c r="AM75" i="15"/>
  <c r="AB70" i="3"/>
  <c r="E66" i="17"/>
  <c r="AM67" i="15"/>
  <c r="AB62" i="3"/>
  <c r="E59" i="17"/>
  <c r="AM60" i="15"/>
  <c r="AB54" i="3"/>
  <c r="E52" i="17"/>
  <c r="AM53" i="15"/>
  <c r="AB38" i="3"/>
  <c r="E38" i="17"/>
  <c r="AM39" i="15"/>
  <c r="AB30" i="3"/>
  <c r="E30" i="17"/>
  <c r="AM31" i="15"/>
  <c r="AB22" i="3"/>
  <c r="E22" i="17"/>
  <c r="AM23" i="15"/>
  <c r="AB14" i="3"/>
  <c r="E14" i="17"/>
  <c r="AM15" i="15"/>
  <c r="AB6" i="3"/>
  <c r="E6" i="17"/>
  <c r="AM7" i="15"/>
  <c r="AB437" i="3"/>
  <c r="E397" i="17"/>
  <c r="AM398" i="15"/>
  <c r="AB421" i="3"/>
  <c r="E383" i="17"/>
  <c r="AM384" i="15"/>
  <c r="AB405" i="3"/>
  <c r="E368" i="17"/>
  <c r="AM369" i="15"/>
  <c r="AB397" i="3"/>
  <c r="E360" i="17"/>
  <c r="AM361" i="15"/>
  <c r="AB389" i="3"/>
  <c r="E352" i="17"/>
  <c r="AM353" i="15"/>
  <c r="AB381" i="3"/>
  <c r="E344" i="17"/>
  <c r="AM345" i="15"/>
  <c r="AB365" i="3"/>
  <c r="E329" i="17"/>
  <c r="AM330" i="15"/>
  <c r="AB357" i="3"/>
  <c r="E321" i="17"/>
  <c r="AM322" i="15"/>
  <c r="AB349" i="3"/>
  <c r="E313" i="17"/>
  <c r="AM314" i="15"/>
  <c r="AB341" i="3"/>
  <c r="E305" i="17"/>
  <c r="AM306" i="15"/>
  <c r="AB333" i="3"/>
  <c r="E297" i="17"/>
  <c r="AM298" i="15"/>
  <c r="AB325" i="3"/>
  <c r="E291" i="17"/>
  <c r="AM292" i="15"/>
  <c r="AB301" i="3"/>
  <c r="E275" i="17"/>
  <c r="AM276" i="15"/>
  <c r="AB293" i="3"/>
  <c r="E269" i="17"/>
  <c r="AM270" i="15"/>
  <c r="AB285" i="3"/>
  <c r="E261" i="17"/>
  <c r="AM262" i="15"/>
  <c r="AB277" i="3"/>
  <c r="E256" i="17"/>
  <c r="AM257" i="15"/>
  <c r="AB261" i="3"/>
  <c r="E243" i="17"/>
  <c r="AM244" i="15"/>
  <c r="AB253" i="3"/>
  <c r="E235" i="17"/>
  <c r="AM236" i="15"/>
  <c r="AB245" i="3"/>
  <c r="E227" i="17"/>
  <c r="AM228" i="15"/>
  <c r="AB237" i="3"/>
  <c r="E219" i="17"/>
  <c r="AM220" i="15"/>
  <c r="AB229" i="3"/>
  <c r="E211" i="17"/>
  <c r="AM212" i="15"/>
  <c r="AB221" i="3"/>
  <c r="E204" i="17"/>
  <c r="AM205" i="15"/>
  <c r="AB213" i="3"/>
  <c r="E197" i="17"/>
  <c r="AM198" i="15"/>
  <c r="AB205" i="3"/>
  <c r="E190" i="17"/>
  <c r="AM191" i="15"/>
  <c r="AB197" i="3"/>
  <c r="E182" i="17"/>
  <c r="AM183" i="15"/>
  <c r="AB189" i="3"/>
  <c r="E174" i="17"/>
  <c r="AM175" i="15"/>
  <c r="AB181" i="3"/>
  <c r="E167" i="17"/>
  <c r="AM168" i="15"/>
  <c r="AB173" i="3"/>
  <c r="E161" i="17"/>
  <c r="AM162" i="15"/>
  <c r="AB165" i="3"/>
  <c r="E153" i="17"/>
  <c r="AM154" i="15"/>
  <c r="AB157" i="3"/>
  <c r="E145" i="17"/>
  <c r="AM146" i="15"/>
  <c r="AB149" i="3"/>
  <c r="E138" i="17"/>
  <c r="AM139" i="15"/>
  <c r="AB141" i="3"/>
  <c r="E130" i="17"/>
  <c r="AM131" i="15"/>
  <c r="AB133" i="3"/>
  <c r="E122" i="17"/>
  <c r="AM123" i="15"/>
  <c r="AB125" i="3"/>
  <c r="E114" i="17"/>
  <c r="AM115" i="15"/>
  <c r="AB117" i="3"/>
  <c r="E107" i="17"/>
  <c r="AM108" i="15"/>
  <c r="AB109" i="3"/>
  <c r="E99" i="17"/>
  <c r="AM100" i="15"/>
  <c r="AB93" i="3"/>
  <c r="E88" i="17"/>
  <c r="AM89" i="15"/>
  <c r="AB85" i="3"/>
  <c r="E81" i="17"/>
  <c r="AM82" i="15"/>
  <c r="AB77" i="3"/>
  <c r="E73" i="17"/>
  <c r="AM74" i="15"/>
  <c r="AB69" i="3"/>
  <c r="E65" i="17"/>
  <c r="AM66" i="15"/>
  <c r="AB61" i="3"/>
  <c r="E58" i="17"/>
  <c r="AM59" i="15"/>
  <c r="AB53" i="3"/>
  <c r="E51" i="17"/>
  <c r="AM52" i="15"/>
  <c r="AB45" i="3"/>
  <c r="E45" i="17"/>
  <c r="AM46" i="15"/>
  <c r="AB37" i="3"/>
  <c r="E37" i="17"/>
  <c r="AM38" i="15"/>
  <c r="AB29" i="3"/>
  <c r="E29" i="17"/>
  <c r="AM30" i="15"/>
  <c r="AB21" i="3"/>
  <c r="E21" i="17"/>
  <c r="AM22" i="15"/>
  <c r="AB13" i="3"/>
  <c r="E13" i="17"/>
  <c r="AM14" i="15"/>
  <c r="AB5" i="3"/>
  <c r="E5" i="17"/>
  <c r="AM6" i="15"/>
  <c r="AB2" i="3"/>
  <c r="E2" i="17"/>
  <c r="AM3" i="15"/>
  <c r="A17" i="21"/>
  <c r="B17" i="21" s="1"/>
  <c r="G32" i="32" s="1"/>
  <c r="AB444" i="3"/>
  <c r="E401" i="17"/>
  <c r="AM402" i="15"/>
  <c r="AB436" i="3"/>
  <c r="E396" i="17"/>
  <c r="AM397" i="15"/>
  <c r="AB420" i="3"/>
  <c r="E382" i="17"/>
  <c r="AM383" i="15"/>
  <c r="AB412" i="3"/>
  <c r="E375" i="17"/>
  <c r="AM376" i="15"/>
  <c r="AB404" i="3"/>
  <c r="E367" i="17"/>
  <c r="AM368" i="15"/>
  <c r="AB396" i="3"/>
  <c r="E359" i="17"/>
  <c r="AM360" i="15"/>
  <c r="AB388" i="3"/>
  <c r="E351" i="17"/>
  <c r="AM352" i="15"/>
  <c r="AB380" i="3"/>
  <c r="E343" i="17"/>
  <c r="AM344" i="15"/>
  <c r="AB372" i="3"/>
  <c r="E336" i="17"/>
  <c r="AM337" i="15"/>
  <c r="AB364" i="3"/>
  <c r="E328" i="17"/>
  <c r="AM329" i="15"/>
  <c r="AB356" i="3"/>
  <c r="E320" i="17"/>
  <c r="AM321" i="15"/>
  <c r="AB348" i="3"/>
  <c r="E312" i="17"/>
  <c r="AM313" i="15"/>
  <c r="AB340" i="3"/>
  <c r="E304" i="17"/>
  <c r="AM305" i="15"/>
  <c r="AB332" i="3"/>
  <c r="E296" i="17"/>
  <c r="AM297" i="15"/>
  <c r="AB308" i="3"/>
  <c r="E282" i="17"/>
  <c r="AM283" i="15"/>
  <c r="AB300" i="3"/>
  <c r="E274" i="17"/>
  <c r="AM275" i="15"/>
  <c r="AB292" i="3"/>
  <c r="E268" i="17"/>
  <c r="AM269" i="15"/>
  <c r="AB284" i="3"/>
  <c r="E260" i="17"/>
  <c r="AM261" i="15"/>
  <c r="AB276" i="3"/>
  <c r="E255" i="17"/>
  <c r="AM256" i="15"/>
  <c r="AB260" i="3"/>
  <c r="E242" i="17"/>
  <c r="AM243" i="15"/>
  <c r="AB252" i="3"/>
  <c r="E234" i="17"/>
  <c r="AM235" i="15"/>
  <c r="AB244" i="3"/>
  <c r="E226" i="17"/>
  <c r="AM227" i="15"/>
  <c r="AB236" i="3"/>
  <c r="E218" i="17"/>
  <c r="AM219" i="15"/>
  <c r="AB228" i="3"/>
  <c r="E210" i="17"/>
  <c r="AM211" i="15"/>
  <c r="AB220" i="3"/>
  <c r="E203" i="17"/>
  <c r="AM204" i="15"/>
  <c r="AB212" i="3"/>
  <c r="E196" i="17"/>
  <c r="AM197" i="15"/>
  <c r="AB204" i="3"/>
  <c r="E189" i="17"/>
  <c r="AM190" i="15"/>
  <c r="AB196" i="3"/>
  <c r="E181" i="17"/>
  <c r="AM182" i="15"/>
  <c r="AB188" i="3"/>
  <c r="E173" i="17"/>
  <c r="AM174" i="15"/>
  <c r="AB172" i="3"/>
  <c r="E160" i="17"/>
  <c r="AM161" i="15"/>
  <c r="AB164" i="3"/>
  <c r="E152" i="17"/>
  <c r="AM153" i="15"/>
  <c r="AB156" i="3"/>
  <c r="E144" i="17"/>
  <c r="AM145" i="15"/>
  <c r="AB148" i="3"/>
  <c r="E137" i="17"/>
  <c r="AM138" i="15"/>
  <c r="AB140" i="3"/>
  <c r="E129" i="17"/>
  <c r="AM130" i="15"/>
  <c r="AB132" i="3"/>
  <c r="E121" i="17"/>
  <c r="AM122" i="15"/>
  <c r="AB124" i="3"/>
  <c r="E113" i="17"/>
  <c r="AM114" i="15"/>
  <c r="AB116" i="3"/>
  <c r="E106" i="17"/>
  <c r="AM107" i="15"/>
  <c r="AB108" i="3"/>
  <c r="E98" i="17"/>
  <c r="AM99" i="15"/>
  <c r="AB84" i="3"/>
  <c r="E80" i="17"/>
  <c r="AM81" i="15"/>
  <c r="AB76" i="3"/>
  <c r="E72" i="17"/>
  <c r="AM73" i="15"/>
  <c r="AB68" i="3"/>
  <c r="E64" i="17"/>
  <c r="AM65" i="15"/>
  <c r="AB60" i="3"/>
  <c r="E57" i="17"/>
  <c r="AM58" i="15"/>
  <c r="AB52" i="3"/>
  <c r="E50" i="17"/>
  <c r="AM51" i="15"/>
  <c r="AB44" i="3"/>
  <c r="E44" i="17"/>
  <c r="AM45" i="15"/>
  <c r="AB36" i="3"/>
  <c r="E36" i="17"/>
  <c r="AM37" i="15"/>
  <c r="AB28" i="3"/>
  <c r="E28" i="17"/>
  <c r="AM29" i="15"/>
  <c r="AB20" i="3"/>
  <c r="E20" i="17"/>
  <c r="AM21" i="15"/>
  <c r="AB12" i="3"/>
  <c r="E12" i="17"/>
  <c r="AM13" i="15"/>
  <c r="AB4" i="3"/>
  <c r="E4" i="17"/>
  <c r="AM5" i="15"/>
  <c r="AQ398" i="11"/>
  <c r="AQ433" i="11"/>
  <c r="AM395" i="12"/>
  <c r="AP395" i="12" s="1"/>
  <c r="E434" i="20"/>
  <c r="AV90" i="5"/>
  <c r="AV82" i="5"/>
  <c r="AV74" i="5"/>
  <c r="AV66" i="5"/>
  <c r="AV58" i="5"/>
  <c r="AV50" i="5"/>
  <c r="AV42" i="5"/>
  <c r="AP283" i="11"/>
  <c r="BA283" i="11" s="1"/>
  <c r="AP397" i="11"/>
  <c r="BA397" i="11" s="1"/>
  <c r="AM327" i="12"/>
  <c r="AP327" i="12" s="1"/>
  <c r="E362" i="20"/>
  <c r="AM303" i="12"/>
  <c r="AP303" i="12" s="1"/>
  <c r="E338" i="20"/>
  <c r="AM105" i="12"/>
  <c r="AP105" i="12" s="1"/>
  <c r="E114" i="20"/>
  <c r="AM76" i="12"/>
  <c r="AP76" i="12" s="1"/>
  <c r="E79" i="20"/>
  <c r="AM24" i="12"/>
  <c r="AP24" i="12" s="1"/>
  <c r="E23" i="20"/>
  <c r="AM310" i="12"/>
  <c r="AP310" i="12" s="1"/>
  <c r="E345" i="20"/>
  <c r="AM295" i="12"/>
  <c r="AP295" i="12" s="1"/>
  <c r="E329" i="20"/>
  <c r="AM224" i="12"/>
  <c r="AP224" i="12" s="1"/>
  <c r="E241" i="20"/>
  <c r="AM194" i="12"/>
  <c r="AP194" i="12" s="1"/>
  <c r="E209" i="20"/>
  <c r="AM166" i="12"/>
  <c r="AP166" i="12" s="1"/>
  <c r="E177" i="20"/>
  <c r="AM150" i="12"/>
  <c r="AP150" i="12" s="1"/>
  <c r="E161" i="20"/>
  <c r="AM96" i="12"/>
  <c r="AP96" i="12" s="1"/>
  <c r="E105" i="20"/>
  <c r="AM69" i="12"/>
  <c r="AP69" i="12" s="1"/>
  <c r="E72" i="20"/>
  <c r="AM407" i="12"/>
  <c r="AP407" i="12" s="1"/>
  <c r="E450" i="20"/>
  <c r="AM389" i="12"/>
  <c r="AP389" i="12" s="1"/>
  <c r="E426" i="20"/>
  <c r="AR433" i="11"/>
  <c r="AR196" i="11"/>
  <c r="AM233" i="12"/>
  <c r="AP233" i="12" s="1"/>
  <c r="E250" i="20"/>
  <c r="AM112" i="12"/>
  <c r="AP112" i="12" s="1"/>
  <c r="E122" i="20"/>
  <c r="AM356" i="12"/>
  <c r="AP356" i="12" s="1"/>
  <c r="E392" i="20"/>
  <c r="AM340" i="12"/>
  <c r="AP340" i="12" s="1"/>
  <c r="E376" i="20"/>
  <c r="AM317" i="12"/>
  <c r="AP317" i="12" s="1"/>
  <c r="E352" i="20"/>
  <c r="AM309" i="12"/>
  <c r="AP309" i="12" s="1"/>
  <c r="E344" i="20"/>
  <c r="AM201" i="12"/>
  <c r="AP201" i="12" s="1"/>
  <c r="E216" i="20"/>
  <c r="AM171" i="12"/>
  <c r="AP171" i="12" s="1"/>
  <c r="E184" i="20"/>
  <c r="AM149" i="12"/>
  <c r="AP149" i="12" s="1"/>
  <c r="E160" i="20"/>
  <c r="AM126" i="12"/>
  <c r="AP126" i="12" s="1"/>
  <c r="E136" i="20"/>
  <c r="AM118" i="12"/>
  <c r="AP118" i="12" s="1"/>
  <c r="E128" i="20"/>
  <c r="AM103" i="12"/>
  <c r="AP103" i="12" s="1"/>
  <c r="E112" i="20"/>
  <c r="AM54" i="12"/>
  <c r="AP54" i="12" s="1"/>
  <c r="E56" i="20"/>
  <c r="AM66" i="12"/>
  <c r="AP66" i="12" s="1"/>
  <c r="E69" i="20"/>
  <c r="AM355" i="12"/>
  <c r="AP355" i="12" s="1"/>
  <c r="E391" i="20"/>
  <c r="AM294" i="12"/>
  <c r="AP294" i="12" s="1"/>
  <c r="E327" i="20"/>
  <c r="AM164" i="12"/>
  <c r="AP164" i="12" s="1"/>
  <c r="E175" i="20"/>
  <c r="AP196" i="11"/>
  <c r="BA196" i="11" s="1"/>
  <c r="AP433" i="11"/>
  <c r="BA433" i="11" s="1"/>
  <c r="AM59" i="12"/>
  <c r="AP59" i="12" s="1"/>
  <c r="E61" i="20"/>
  <c r="AM46" i="12"/>
  <c r="AP46" i="12" s="1"/>
  <c r="E45" i="20"/>
  <c r="AM399" i="12"/>
  <c r="AP399" i="12" s="1"/>
  <c r="E439" i="20"/>
  <c r="AM170" i="12"/>
  <c r="AP170" i="12" s="1"/>
  <c r="E183" i="20"/>
  <c r="AM370" i="12"/>
  <c r="AP370" i="12" s="1"/>
  <c r="E406" i="20"/>
  <c r="AM362" i="12"/>
  <c r="AP362" i="12" s="1"/>
  <c r="E398" i="20"/>
  <c r="AM315" i="12"/>
  <c r="AP315" i="12" s="1"/>
  <c r="E350" i="20"/>
  <c r="AM299" i="12"/>
  <c r="AP299" i="12" s="1"/>
  <c r="E334" i="20"/>
  <c r="AM213" i="12"/>
  <c r="AP213" i="12" s="1"/>
  <c r="E230" i="20"/>
  <c r="AM199" i="12"/>
  <c r="AP199" i="12" s="1"/>
  <c r="E214" i="20"/>
  <c r="AR398" i="11"/>
  <c r="AR282" i="11"/>
  <c r="AM169" i="12"/>
  <c r="AP169" i="12" s="1"/>
  <c r="E182" i="20"/>
  <c r="AM132" i="12"/>
  <c r="AP132" i="12" s="1"/>
  <c r="E142" i="20"/>
  <c r="AM124" i="12"/>
  <c r="AP124" i="12" s="1"/>
  <c r="E134" i="20"/>
  <c r="AM116" i="12"/>
  <c r="AP116" i="12" s="1"/>
  <c r="E126" i="20"/>
  <c r="AM90" i="12"/>
  <c r="AP90" i="12" s="1"/>
  <c r="E94" i="20"/>
  <c r="AQ397" i="11"/>
  <c r="AM347" i="12"/>
  <c r="AP347" i="12" s="1"/>
  <c r="E383" i="20"/>
  <c r="AM45" i="12"/>
  <c r="AP45" i="12" s="1"/>
  <c r="E44" i="20"/>
  <c r="AM88" i="12"/>
  <c r="AP88" i="12" s="1"/>
  <c r="E91" i="20"/>
  <c r="AM353" i="12"/>
  <c r="AP353" i="12" s="1"/>
  <c r="E389" i="20"/>
  <c r="AM191" i="12"/>
  <c r="AP191" i="12" s="1"/>
  <c r="E205" i="20"/>
  <c r="AR283" i="11"/>
  <c r="AR397" i="11"/>
  <c r="AM168" i="12"/>
  <c r="AP168" i="12" s="1"/>
  <c r="E181" i="20"/>
  <c r="AM131" i="12"/>
  <c r="AP131" i="12" s="1"/>
  <c r="E141" i="20"/>
  <c r="AM100" i="12"/>
  <c r="AP100" i="12" s="1"/>
  <c r="E109" i="20"/>
  <c r="AM89" i="12"/>
  <c r="AP89" i="12" s="1"/>
  <c r="E93" i="20"/>
  <c r="AM363" i="12"/>
  <c r="AP363" i="12" s="1"/>
  <c r="E399" i="20"/>
  <c r="AM290" i="12"/>
  <c r="AP290" i="12" s="1"/>
  <c r="E319" i="20"/>
  <c r="AM156" i="12"/>
  <c r="AP156" i="12" s="1"/>
  <c r="E167" i="20"/>
  <c r="AM65" i="12"/>
  <c r="AP65" i="12" s="1"/>
  <c r="E68" i="20"/>
  <c r="AM37" i="12"/>
  <c r="AP37" i="12" s="1"/>
  <c r="E36" i="20"/>
  <c r="AM87" i="12"/>
  <c r="AP87" i="12" s="1"/>
  <c r="E90" i="20"/>
  <c r="AM56" i="12"/>
  <c r="AP56" i="12" s="1"/>
  <c r="E58" i="20"/>
  <c r="AM49" i="12"/>
  <c r="AP49" i="12" s="1"/>
  <c r="E50" i="20"/>
  <c r="AM35" i="12"/>
  <c r="AP35" i="12" s="1"/>
  <c r="E34" i="20"/>
  <c r="AM344" i="12"/>
  <c r="AP344" i="12" s="1"/>
  <c r="E380" i="20"/>
  <c r="AM305" i="12"/>
  <c r="AP305" i="12" s="1"/>
  <c r="E340" i="20"/>
  <c r="AM227" i="12"/>
  <c r="AP227" i="12" s="1"/>
  <c r="E244" i="20"/>
  <c r="AM211" i="12"/>
  <c r="AP211" i="12" s="1"/>
  <c r="E228" i="20"/>
  <c r="AM122" i="12"/>
  <c r="AP122" i="12" s="1"/>
  <c r="E132" i="20"/>
  <c r="AM61" i="12"/>
  <c r="AP61" i="12" s="1"/>
  <c r="E64" i="20"/>
  <c r="AM300" i="12"/>
  <c r="AP300" i="12" s="1"/>
  <c r="E335" i="20"/>
  <c r="AM222" i="12"/>
  <c r="AP222" i="12" s="1"/>
  <c r="E239" i="20"/>
  <c r="AM55" i="12"/>
  <c r="AP55" i="12" s="1"/>
  <c r="E57" i="20"/>
  <c r="AM42" i="12"/>
  <c r="AP42" i="12" s="1"/>
  <c r="E41" i="20"/>
  <c r="AM408" i="12"/>
  <c r="AP408" i="12" s="1"/>
  <c r="E451" i="20"/>
  <c r="AM382" i="12"/>
  <c r="AP382" i="12" s="1"/>
  <c r="E419" i="20"/>
  <c r="AM343" i="12"/>
  <c r="AP343" i="12" s="1"/>
  <c r="E379" i="20"/>
  <c r="AM320" i="12"/>
  <c r="AP320" i="12" s="1"/>
  <c r="E355" i="20"/>
  <c r="AM196" i="12"/>
  <c r="AP196" i="12" s="1"/>
  <c r="E211" i="20"/>
  <c r="AM121" i="12"/>
  <c r="AP121" i="12" s="1"/>
  <c r="E131" i="20"/>
  <c r="AM106" i="12"/>
  <c r="AP106" i="12" s="1"/>
  <c r="E115" i="20"/>
  <c r="AP398" i="11"/>
  <c r="BA398" i="11" s="1"/>
  <c r="AP282" i="11"/>
  <c r="BA282" i="11" s="1"/>
  <c r="AV34" i="5"/>
  <c r="AV26" i="5"/>
  <c r="AV18" i="5"/>
  <c r="AV10" i="5"/>
  <c r="AV301" i="5"/>
  <c r="AV293" i="5"/>
  <c r="AV285" i="5"/>
  <c r="AV277" i="5"/>
  <c r="AV269" i="5"/>
  <c r="AV261" i="5"/>
  <c r="AV253" i="5"/>
  <c r="AV245" i="5"/>
  <c r="AV237" i="5"/>
  <c r="AV229" i="5"/>
  <c r="AV221" i="5"/>
  <c r="AV213" i="5"/>
  <c r="AV205" i="5"/>
  <c r="AV197" i="5"/>
  <c r="AV189" i="5"/>
  <c r="AV181" i="5"/>
  <c r="AV173" i="5"/>
  <c r="AV165" i="5"/>
  <c r="AV157" i="5"/>
  <c r="AV149" i="5"/>
  <c r="AV141" i="5"/>
  <c r="AV133" i="5"/>
  <c r="AV125" i="5"/>
  <c r="AV117" i="5"/>
  <c r="AV109" i="5"/>
  <c r="AV101" i="5"/>
  <c r="AV93" i="5"/>
  <c r="AV85" i="5"/>
  <c r="AV77" i="5"/>
  <c r="AV69" i="5"/>
  <c r="AV61" i="5"/>
  <c r="AV53" i="5"/>
  <c r="AV45" i="5"/>
  <c r="AV37" i="5"/>
  <c r="AV29" i="5"/>
  <c r="AV21" i="5"/>
  <c r="AV13" i="5"/>
  <c r="AV5" i="5"/>
  <c r="BA221" i="5"/>
  <c r="AV451" i="5"/>
  <c r="AV419" i="5"/>
  <c r="AV387" i="5"/>
  <c r="AV355" i="5"/>
  <c r="AV323" i="5"/>
  <c r="AV291" i="5"/>
  <c r="AV259" i="5"/>
  <c r="AV227" i="5"/>
  <c r="AV195" i="5"/>
  <c r="AV163" i="5"/>
  <c r="AV131" i="5"/>
  <c r="AV99" i="5"/>
  <c r="AV67" i="5"/>
  <c r="AV35" i="5"/>
  <c r="AV3" i="5"/>
  <c r="AV446" i="5"/>
  <c r="AV438" i="5"/>
  <c r="AV430" i="5"/>
  <c r="AV422" i="5"/>
  <c r="AV414" i="5"/>
  <c r="AV406" i="5"/>
  <c r="AV398" i="5"/>
  <c r="AV390" i="5"/>
  <c r="AV382" i="5"/>
  <c r="AV374" i="5"/>
  <c r="AV366" i="5"/>
  <c r="AV358" i="5"/>
  <c r="AV350" i="5"/>
  <c r="AV342" i="5"/>
  <c r="AV334" i="5"/>
  <c r="AV326" i="5"/>
  <c r="AV318" i="5"/>
  <c r="AV310" i="5"/>
  <c r="AV302" i="5"/>
  <c r="AV294" i="5"/>
  <c r="AV286" i="5"/>
  <c r="AV278" i="5"/>
  <c r="AV270" i="5"/>
  <c r="AV262" i="5"/>
  <c r="AV254" i="5"/>
  <c r="AV246" i="5"/>
  <c r="AV238" i="5"/>
  <c r="AV230" i="5"/>
  <c r="AV222" i="5"/>
  <c r="AV214" i="5"/>
  <c r="AV206" i="5"/>
  <c r="AZ444" i="5"/>
  <c r="AZ436" i="5"/>
  <c r="AZ412" i="5"/>
  <c r="AZ404" i="5"/>
  <c r="AZ380" i="5"/>
  <c r="AZ372" i="5"/>
  <c r="AZ364" i="5"/>
  <c r="BB364" i="5"/>
  <c r="AZ356" i="5"/>
  <c r="BB348" i="5"/>
  <c r="BC340" i="5"/>
  <c r="AZ340" i="5"/>
  <c r="AZ332" i="5"/>
  <c r="AZ324" i="5"/>
  <c r="AZ316" i="5"/>
  <c r="BB308" i="5"/>
  <c r="AZ308" i="5"/>
  <c r="AZ300" i="5"/>
  <c r="AZ292" i="5"/>
  <c r="AZ284" i="5"/>
  <c r="AZ276" i="5"/>
  <c r="AZ268" i="5"/>
  <c r="AZ260" i="5"/>
  <c r="AZ252" i="5"/>
  <c r="AZ244" i="5"/>
  <c r="AZ236" i="5"/>
  <c r="AZ228" i="5"/>
  <c r="AZ220" i="5"/>
  <c r="AZ212" i="5"/>
  <c r="AZ204" i="5"/>
  <c r="AZ196" i="5"/>
  <c r="AZ188" i="5"/>
  <c r="AZ180" i="5"/>
  <c r="AZ172" i="5"/>
  <c r="AZ156" i="5"/>
  <c r="AZ148" i="5"/>
  <c r="AZ140" i="5"/>
  <c r="AZ124" i="5"/>
  <c r="AZ108" i="5"/>
  <c r="AZ92" i="5"/>
  <c r="AZ84" i="5"/>
  <c r="AZ76" i="5"/>
  <c r="AZ60" i="5"/>
  <c r="AZ52" i="5"/>
  <c r="BA434" i="5"/>
  <c r="BA362" i="5"/>
  <c r="BC338" i="5"/>
  <c r="BA330" i="5"/>
  <c r="BA298" i="5"/>
  <c r="BA274" i="5"/>
  <c r="BA178" i="5"/>
  <c r="BA130" i="5"/>
  <c r="BA26" i="5"/>
  <c r="AZ117" i="5"/>
  <c r="BA219" i="5"/>
  <c r="AZ75" i="5"/>
  <c r="AZ379" i="5"/>
  <c r="AZ243" i="5"/>
  <c r="AZ339" i="5"/>
  <c r="AZ211" i="5"/>
  <c r="BA451" i="5"/>
  <c r="AV198" i="5"/>
  <c r="AV190" i="5"/>
  <c r="AV182" i="5"/>
  <c r="AV174" i="5"/>
  <c r="AV166" i="5"/>
  <c r="AV158" i="5"/>
  <c r="AV150" i="5"/>
  <c r="AV142" i="5"/>
  <c r="AV134" i="5"/>
  <c r="AV126" i="5"/>
  <c r="AV118" i="5"/>
  <c r="AV110" i="5"/>
  <c r="AV102" i="5"/>
  <c r="AV94" i="5"/>
  <c r="AV86" i="5"/>
  <c r="AV78" i="5"/>
  <c r="AV70" i="5"/>
  <c r="AV62" i="5"/>
  <c r="AV54" i="5"/>
  <c r="AV46" i="5"/>
  <c r="AV38" i="5"/>
  <c r="AV30" i="5"/>
  <c r="AV22" i="5"/>
  <c r="AV14" i="5"/>
  <c r="AV6" i="5"/>
  <c r="AV427" i="5"/>
  <c r="AV395" i="5"/>
  <c r="AV379" i="5"/>
  <c r="AV363" i="5"/>
  <c r="AV339" i="5"/>
  <c r="AV307" i="5"/>
  <c r="AV275" i="5"/>
  <c r="AV243" i="5"/>
  <c r="AV219" i="5"/>
  <c r="AV203" i="5"/>
  <c r="AV187" i="5"/>
  <c r="AV171" i="5"/>
  <c r="AV155" i="5"/>
  <c r="AV147" i="5"/>
  <c r="AV139" i="5"/>
  <c r="AV123" i="5"/>
  <c r="AV115" i="5"/>
  <c r="AV107" i="5"/>
  <c r="AV91" i="5"/>
  <c r="AV75" i="5"/>
  <c r="AV59" i="5"/>
  <c r="AV51" i="5"/>
  <c r="AV43" i="5"/>
  <c r="AV27" i="5"/>
  <c r="AV19" i="5"/>
  <c r="AV11" i="5"/>
  <c r="AV443" i="5"/>
  <c r="AV403" i="5"/>
  <c r="AV371" i="5"/>
  <c r="AV347" i="5"/>
  <c r="AV331" i="5"/>
  <c r="AV299" i="5"/>
  <c r="AV283" i="5"/>
  <c r="AV267" i="5"/>
  <c r="AV251" i="5"/>
  <c r="AV235" i="5"/>
  <c r="AV211" i="5"/>
  <c r="AV179" i="5"/>
  <c r="AV83" i="5"/>
  <c r="AV435" i="5"/>
  <c r="AV315" i="5"/>
  <c r="AV411" i="5"/>
  <c r="AV445" i="5"/>
  <c r="AV437" i="5"/>
  <c r="AV429" i="5"/>
  <c r="AV421" i="5"/>
  <c r="AV413" i="5"/>
  <c r="AV405" i="5"/>
  <c r="AV397" i="5"/>
  <c r="AV389" i="5"/>
  <c r="AV381" i="5"/>
  <c r="AV373" i="5"/>
  <c r="AV365" i="5"/>
  <c r="AV357" i="5"/>
  <c r="AV349" i="5"/>
  <c r="AV341" i="5"/>
  <c r="AV333" i="5"/>
  <c r="AV325" i="5"/>
  <c r="AV317" i="5"/>
  <c r="AV309" i="5"/>
  <c r="AV2" i="5"/>
  <c r="AV444" i="5"/>
  <c r="AV436" i="5"/>
  <c r="AV428" i="5"/>
  <c r="AV420" i="5"/>
  <c r="AV412" i="5"/>
  <c r="AV404" i="5"/>
  <c r="AV396" i="5"/>
  <c r="AV388" i="5"/>
  <c r="AV380" i="5"/>
  <c r="AV372" i="5"/>
  <c r="AV364" i="5"/>
  <c r="AV356" i="5"/>
  <c r="AV348" i="5"/>
  <c r="AV340" i="5"/>
  <c r="AV332" i="5"/>
  <c r="AV324" i="5"/>
  <c r="AV316" i="5"/>
  <c r="AV308" i="5"/>
  <c r="AV300" i="5"/>
  <c r="AV292" i="5"/>
  <c r="AV284" i="5"/>
  <c r="AV276" i="5"/>
  <c r="AV268" i="5"/>
  <c r="AV260" i="5"/>
  <c r="AV252" i="5"/>
  <c r="AV244" i="5"/>
  <c r="AV236" i="5"/>
  <c r="AV228" i="5"/>
  <c r="AV220" i="5"/>
  <c r="AV212" i="5"/>
  <c r="AV204" i="5"/>
  <c r="AV196" i="5"/>
  <c r="AV188" i="5"/>
  <c r="AV180" i="5"/>
  <c r="AV172" i="5"/>
  <c r="AV164" i="5"/>
  <c r="AV156" i="5"/>
  <c r="AV148" i="5"/>
  <c r="AV140" i="5"/>
  <c r="AV132" i="5"/>
  <c r="AV124" i="5"/>
  <c r="AV116" i="5"/>
  <c r="AV108" i="5"/>
  <c r="AV100" i="5"/>
  <c r="AV92" i="5"/>
  <c r="AV84" i="5"/>
  <c r="AV76" i="5"/>
  <c r="AV68" i="5"/>
  <c r="AV60" i="5"/>
  <c r="AV52" i="5"/>
  <c r="AV44" i="5"/>
  <c r="AV36" i="5"/>
  <c r="AV28" i="5"/>
  <c r="AV20" i="5"/>
  <c r="AV12" i="5"/>
  <c r="AV4" i="5"/>
  <c r="BB267" i="5"/>
  <c r="AZ331" i="5"/>
  <c r="AZ299" i="5"/>
  <c r="AV449" i="5"/>
  <c r="AV441" i="5"/>
  <c r="AV433" i="5"/>
  <c r="AV425" i="5"/>
  <c r="AV417" i="5"/>
  <c r="AV409" i="5"/>
  <c r="AV401" i="5"/>
  <c r="AV393" i="5"/>
  <c r="AV385" i="5"/>
  <c r="AV377" i="5"/>
  <c r="AV369" i="5"/>
  <c r="AV361" i="5"/>
  <c r="AV353" i="5"/>
  <c r="AV345" i="5"/>
  <c r="AV337" i="5"/>
  <c r="AV329" i="5"/>
  <c r="AV321" i="5"/>
  <c r="AV313" i="5"/>
  <c r="AV305" i="5"/>
  <c r="AV297" i="5"/>
  <c r="AV289" i="5"/>
  <c r="AV281" i="5"/>
  <c r="AV273" i="5"/>
  <c r="AV265" i="5"/>
  <c r="AV257" i="5"/>
  <c r="AV249" i="5"/>
  <c r="AV241" i="5"/>
  <c r="AV233" i="5"/>
  <c r="AV225" i="5"/>
  <c r="AV217" i="5"/>
  <c r="AV209" i="5"/>
  <c r="AV201" i="5"/>
  <c r="AV193" i="5"/>
  <c r="AV185" i="5"/>
  <c r="AV177" i="5"/>
  <c r="AV169" i="5"/>
  <c r="AV161" i="5"/>
  <c r="AV153" i="5"/>
  <c r="AV145" i="5"/>
  <c r="AV137" i="5"/>
  <c r="AV129" i="5"/>
  <c r="AV121" i="5"/>
  <c r="AV113" i="5"/>
  <c r="AV105" i="5"/>
  <c r="AV97" i="5"/>
  <c r="AV89" i="5"/>
  <c r="AV81" i="5"/>
  <c r="AV73" i="5"/>
  <c r="AV65" i="5"/>
  <c r="AV57" i="5"/>
  <c r="AV49" i="5"/>
  <c r="AV41" i="5"/>
  <c r="AV33" i="5"/>
  <c r="AV25" i="5"/>
  <c r="AV17" i="5"/>
  <c r="AV9" i="5"/>
  <c r="AV448" i="5"/>
  <c r="AV440" i="5"/>
  <c r="AV432" i="5"/>
  <c r="AV424" i="5"/>
  <c r="AV416" i="5"/>
  <c r="AV408" i="5"/>
  <c r="AV400" i="5"/>
  <c r="AV392" i="5"/>
  <c r="AV384" i="5"/>
  <c r="AV376" i="5"/>
  <c r="AV368" i="5"/>
  <c r="AV360" i="5"/>
  <c r="AV352" i="5"/>
  <c r="AV344" i="5"/>
  <c r="AV336" i="5"/>
  <c r="AV328" i="5"/>
  <c r="AV320" i="5"/>
  <c r="AV312" i="5"/>
  <c r="AV304" i="5"/>
  <c r="AV296" i="5"/>
  <c r="AV288" i="5"/>
  <c r="AV280" i="5"/>
  <c r="AV272" i="5"/>
  <c r="AV264" i="5"/>
  <c r="AV256" i="5"/>
  <c r="AV248" i="5"/>
  <c r="AV240" i="5"/>
  <c r="AV232" i="5"/>
  <c r="AV224" i="5"/>
  <c r="AV216" i="5"/>
  <c r="AV208" i="5"/>
  <c r="AV200" i="5"/>
  <c r="AV192" i="5"/>
  <c r="AV184" i="5"/>
  <c r="AV176" i="5"/>
  <c r="AV168" i="5"/>
  <c r="AV160" i="5"/>
  <c r="AV152" i="5"/>
  <c r="AV144" i="5"/>
  <c r="AV136" i="5"/>
  <c r="AV128" i="5"/>
  <c r="AV120" i="5"/>
  <c r="AV112" i="5"/>
  <c r="AV104" i="5"/>
  <c r="AV96" i="5"/>
  <c r="AV88" i="5"/>
  <c r="AV80" i="5"/>
  <c r="AV72" i="5"/>
  <c r="AV64" i="5"/>
  <c r="AV56" i="5"/>
  <c r="AV48" i="5"/>
  <c r="AV40" i="5"/>
  <c r="AV32" i="5"/>
  <c r="AV24" i="5"/>
  <c r="AV16" i="5"/>
  <c r="AV8" i="5"/>
  <c r="AZ348" i="5"/>
  <c r="AV447" i="5"/>
  <c r="AV439" i="5"/>
  <c r="AV431" i="5"/>
  <c r="AV423" i="5"/>
  <c r="AV415" i="5"/>
  <c r="AV407" i="5"/>
  <c r="AV399" i="5"/>
  <c r="AV391" i="5"/>
  <c r="AV383" i="5"/>
  <c r="AV375" i="5"/>
  <c r="AV367" i="5"/>
  <c r="AV359" i="5"/>
  <c r="AV351" i="5"/>
  <c r="AV343" i="5"/>
  <c r="AV335" i="5"/>
  <c r="AV327" i="5"/>
  <c r="AV319" i="5"/>
  <c r="AV311" i="5"/>
  <c r="AV303" i="5"/>
  <c r="AV295" i="5"/>
  <c r="AV287" i="5"/>
  <c r="AV279" i="5"/>
  <c r="AV271" i="5"/>
  <c r="AV263" i="5"/>
  <c r="AV255" i="5"/>
  <c r="AV247" i="5"/>
  <c r="AV239" i="5"/>
  <c r="AV231" i="5"/>
  <c r="AV223" i="5"/>
  <c r="AV215" i="5"/>
  <c r="AV207" i="5"/>
  <c r="AV199" i="5"/>
  <c r="AV191" i="5"/>
  <c r="AV183" i="5"/>
  <c r="AV175" i="5"/>
  <c r="AV167" i="5"/>
  <c r="AV159" i="5"/>
  <c r="AV151" i="5"/>
  <c r="AV143" i="5"/>
  <c r="AV135" i="5"/>
  <c r="AV127" i="5"/>
  <c r="AV119" i="5"/>
  <c r="AV111" i="5"/>
  <c r="AV103" i="5"/>
  <c r="AV95" i="5"/>
  <c r="AV87" i="5"/>
  <c r="AV79" i="5"/>
  <c r="AV71" i="5"/>
  <c r="AV63" i="5"/>
  <c r="AV55" i="5"/>
  <c r="AV47" i="5"/>
  <c r="AV39" i="5"/>
  <c r="AV31" i="5"/>
  <c r="AV23" i="5"/>
  <c r="AV15" i="5"/>
  <c r="AV7" i="5"/>
  <c r="BC449" i="5"/>
  <c r="BB449" i="5"/>
  <c r="BA449" i="5"/>
  <c r="AZ449" i="5"/>
  <c r="BC441" i="5"/>
  <c r="BB441" i="5"/>
  <c r="BA441" i="5"/>
  <c r="AZ441" i="5"/>
  <c r="BD441" i="5" s="1"/>
  <c r="BC433" i="5"/>
  <c r="BB433" i="5"/>
  <c r="BA433" i="5"/>
  <c r="AZ433" i="5"/>
  <c r="BC425" i="5"/>
  <c r="BB425" i="5"/>
  <c r="BA425" i="5"/>
  <c r="AZ425" i="5"/>
  <c r="BD425" i="5" s="1"/>
  <c r="BC417" i="5"/>
  <c r="BB417" i="5"/>
  <c r="BA417" i="5"/>
  <c r="AZ417" i="5"/>
  <c r="BC409" i="5"/>
  <c r="BB409" i="5"/>
  <c r="BA409" i="5"/>
  <c r="AZ409" i="5"/>
  <c r="BD409" i="5" s="1"/>
  <c r="BC401" i="5"/>
  <c r="BB401" i="5"/>
  <c r="BA401" i="5"/>
  <c r="AZ401" i="5"/>
  <c r="BD401" i="5" s="1"/>
  <c r="BC393" i="5"/>
  <c r="BB393" i="5"/>
  <c r="BA393" i="5"/>
  <c r="AZ393" i="5"/>
  <c r="BD393" i="5" s="1"/>
  <c r="BC385" i="5"/>
  <c r="BB385" i="5"/>
  <c r="BA385" i="5"/>
  <c r="AZ385" i="5"/>
  <c r="BC377" i="5"/>
  <c r="BB377" i="5"/>
  <c r="BA377" i="5"/>
  <c r="AZ377" i="5"/>
  <c r="BD377" i="5" s="1"/>
  <c r="BC369" i="5"/>
  <c r="BB369" i="5"/>
  <c r="BA369" i="5"/>
  <c r="AZ369" i="5"/>
  <c r="BC361" i="5"/>
  <c r="BB361" i="5"/>
  <c r="BA361" i="5"/>
  <c r="AZ361" i="5"/>
  <c r="BD361" i="5" s="1"/>
  <c r="BC353" i="5"/>
  <c r="BB353" i="5"/>
  <c r="BA353" i="5"/>
  <c r="AZ353" i="5"/>
  <c r="BC345" i="5"/>
  <c r="BB345" i="5"/>
  <c r="BA345" i="5"/>
  <c r="AZ345" i="5"/>
  <c r="BD345" i="5" s="1"/>
  <c r="BC337" i="5"/>
  <c r="BA337" i="5"/>
  <c r="BB337" i="5"/>
  <c r="AZ337" i="5"/>
  <c r="BC329" i="5"/>
  <c r="BA329" i="5"/>
  <c r="BB329" i="5"/>
  <c r="AZ329" i="5"/>
  <c r="BD329" i="5" s="1"/>
  <c r="BC321" i="5"/>
  <c r="BB321" i="5"/>
  <c r="BA321" i="5"/>
  <c r="AZ321" i="5"/>
  <c r="BC313" i="5"/>
  <c r="BB313" i="5"/>
  <c r="BA313" i="5"/>
  <c r="AZ313" i="5"/>
  <c r="BD313" i="5" s="1"/>
  <c r="BC305" i="5"/>
  <c r="BB305" i="5"/>
  <c r="BA305" i="5"/>
  <c r="AZ305" i="5"/>
  <c r="BC297" i="5"/>
  <c r="BB297" i="5"/>
  <c r="BA297" i="5"/>
  <c r="AZ297" i="5"/>
  <c r="BD297" i="5" s="1"/>
  <c r="BC289" i="5"/>
  <c r="BB289" i="5"/>
  <c r="BA289" i="5"/>
  <c r="AZ289" i="5"/>
  <c r="BC281" i="5"/>
  <c r="BB281" i="5"/>
  <c r="BA281" i="5"/>
  <c r="AZ281" i="5"/>
  <c r="BD281" i="5" s="1"/>
  <c r="BC273" i="5"/>
  <c r="BB273" i="5"/>
  <c r="AZ273" i="5"/>
  <c r="BA273" i="5"/>
  <c r="BC265" i="5"/>
  <c r="BA265" i="5"/>
  <c r="AZ265" i="5"/>
  <c r="BB265" i="5"/>
  <c r="BC257" i="5"/>
  <c r="BB257" i="5"/>
  <c r="BA257" i="5"/>
  <c r="AZ257" i="5"/>
  <c r="BC249" i="5"/>
  <c r="BB249" i="5"/>
  <c r="BA249" i="5"/>
  <c r="AZ249" i="5"/>
  <c r="BD249" i="5" s="1"/>
  <c r="BC241" i="5"/>
  <c r="BA241" i="5"/>
  <c r="BB241" i="5"/>
  <c r="AZ241" i="5"/>
  <c r="BC233" i="5"/>
  <c r="BB233" i="5"/>
  <c r="BA233" i="5"/>
  <c r="AZ233" i="5"/>
  <c r="BD233" i="5" s="1"/>
  <c r="BC225" i="5"/>
  <c r="BB225" i="5"/>
  <c r="BA225" i="5"/>
  <c r="AZ225" i="5"/>
  <c r="BC217" i="5"/>
  <c r="BB217" i="5"/>
  <c r="BA217" i="5"/>
  <c r="AZ217" i="5"/>
  <c r="BD217" i="5" s="1"/>
  <c r="BC209" i="5"/>
  <c r="BB209" i="5"/>
  <c r="BA209" i="5"/>
  <c r="AZ209" i="5"/>
  <c r="BC201" i="5"/>
  <c r="BB201" i="5"/>
  <c r="BA201" i="5"/>
  <c r="AZ201" i="5"/>
  <c r="BD201" i="5" s="1"/>
  <c r="BC193" i="5"/>
  <c r="BB193" i="5"/>
  <c r="BA193" i="5"/>
  <c r="AZ193" i="5"/>
  <c r="BC185" i="5"/>
  <c r="BB185" i="5"/>
  <c r="BA185" i="5"/>
  <c r="AZ185" i="5"/>
  <c r="BD185" i="5" s="1"/>
  <c r="BC177" i="5"/>
  <c r="BB177" i="5"/>
  <c r="AZ177" i="5"/>
  <c r="BD177" i="5" s="1"/>
  <c r="BC169" i="5"/>
  <c r="BB169" i="5"/>
  <c r="BA169" i="5"/>
  <c r="BC161" i="5"/>
  <c r="BA161" i="5"/>
  <c r="AZ161" i="5"/>
  <c r="BC153" i="5"/>
  <c r="BB153" i="5"/>
  <c r="BA153" i="5"/>
  <c r="AZ153" i="5"/>
  <c r="BC145" i="5"/>
  <c r="BB145" i="5"/>
  <c r="BA145" i="5"/>
  <c r="AZ145" i="5"/>
  <c r="BC137" i="5"/>
  <c r="BA137" i="5"/>
  <c r="BB137" i="5"/>
  <c r="BC129" i="5"/>
  <c r="BB129" i="5"/>
  <c r="AZ129" i="5"/>
  <c r="BC121" i="5"/>
  <c r="BA121" i="5"/>
  <c r="AZ121" i="5"/>
  <c r="BC113" i="5"/>
  <c r="BA113" i="5"/>
  <c r="BB113" i="5"/>
  <c r="AZ113" i="5"/>
  <c r="BC105" i="5"/>
  <c r="BB105" i="5"/>
  <c r="BA105" i="5"/>
  <c r="BC97" i="5"/>
  <c r="BB97" i="5"/>
  <c r="BA97" i="5"/>
  <c r="AZ97" i="5"/>
  <c r="BC89" i="5"/>
  <c r="BB89" i="5"/>
  <c r="BA89" i="5"/>
  <c r="AZ89" i="5"/>
  <c r="BC81" i="5"/>
  <c r="BB81" i="5"/>
  <c r="BA81" i="5"/>
  <c r="AZ81" i="5"/>
  <c r="BC73" i="5"/>
  <c r="BA73" i="5"/>
  <c r="BB73" i="5"/>
  <c r="BC65" i="5"/>
  <c r="BB65" i="5"/>
  <c r="BA65" i="5"/>
  <c r="AZ65" i="5"/>
  <c r="BD65" i="5" s="1"/>
  <c r="BC57" i="5"/>
  <c r="BB57" i="5"/>
  <c r="BA57" i="5"/>
  <c r="AZ57" i="5"/>
  <c r="BD57" i="5" s="1"/>
  <c r="BC448" i="5"/>
  <c r="BB448" i="5"/>
  <c r="BA448" i="5"/>
  <c r="AZ448" i="5"/>
  <c r="BC440" i="5"/>
  <c r="BB440" i="5"/>
  <c r="BA440" i="5"/>
  <c r="AZ440" i="5"/>
  <c r="BD440" i="5" s="1"/>
  <c r="BC432" i="5"/>
  <c r="BB432" i="5"/>
  <c r="BA432" i="5"/>
  <c r="AZ432" i="5"/>
  <c r="BC424" i="5"/>
  <c r="BB424" i="5"/>
  <c r="BA424" i="5"/>
  <c r="AZ424" i="5"/>
  <c r="BD424" i="5" s="1"/>
  <c r="BC416" i="5"/>
  <c r="BB416" i="5"/>
  <c r="BA416" i="5"/>
  <c r="AZ416" i="5"/>
  <c r="BC408" i="5"/>
  <c r="BB408" i="5"/>
  <c r="BA408" i="5"/>
  <c r="AZ408" i="5"/>
  <c r="BD408" i="5" s="1"/>
  <c r="BC400" i="5"/>
  <c r="BB400" i="5"/>
  <c r="BA400" i="5"/>
  <c r="AZ400" i="5"/>
  <c r="BC392" i="5"/>
  <c r="BB392" i="5"/>
  <c r="BA392" i="5"/>
  <c r="AZ392" i="5"/>
  <c r="BD392" i="5" s="1"/>
  <c r="BC384" i="5"/>
  <c r="BB384" i="5"/>
  <c r="BA384" i="5"/>
  <c r="AZ384" i="5"/>
  <c r="BC376" i="5"/>
  <c r="BB376" i="5"/>
  <c r="BA376" i="5"/>
  <c r="AZ376" i="5"/>
  <c r="BD376" i="5" s="1"/>
  <c r="BC368" i="5"/>
  <c r="BB368" i="5"/>
  <c r="BA368" i="5"/>
  <c r="AZ368" i="5"/>
  <c r="BC360" i="5"/>
  <c r="BB360" i="5"/>
  <c r="BA360" i="5"/>
  <c r="AZ360" i="5"/>
  <c r="BD360" i="5" s="1"/>
  <c r="BC352" i="5"/>
  <c r="BB352" i="5"/>
  <c r="BA352" i="5"/>
  <c r="AZ352" i="5"/>
  <c r="BC344" i="5"/>
  <c r="BB344" i="5"/>
  <c r="BA344" i="5"/>
  <c r="AZ344" i="5"/>
  <c r="BD344" i="5" s="1"/>
  <c r="BC336" i="5"/>
  <c r="BB336" i="5"/>
  <c r="BA336" i="5"/>
  <c r="AZ336" i="5"/>
  <c r="BC328" i="5"/>
  <c r="BA328" i="5"/>
  <c r="BB328" i="5"/>
  <c r="AZ328" i="5"/>
  <c r="BD328" i="5" s="1"/>
  <c r="BC320" i="5"/>
  <c r="BB320" i="5"/>
  <c r="BA320" i="5"/>
  <c r="AZ320" i="5"/>
  <c r="BC312" i="5"/>
  <c r="BB312" i="5"/>
  <c r="BA312" i="5"/>
  <c r="AZ312" i="5"/>
  <c r="BD312" i="5" s="1"/>
  <c r="BC304" i="5"/>
  <c r="BB304" i="5"/>
  <c r="BA304" i="5"/>
  <c r="AZ304" i="5"/>
  <c r="BC296" i="5"/>
  <c r="BA296" i="5"/>
  <c r="BB296" i="5"/>
  <c r="AZ296" i="5"/>
  <c r="BD296" i="5" s="1"/>
  <c r="BC288" i="5"/>
  <c r="BA288" i="5"/>
  <c r="AZ288" i="5"/>
  <c r="BB288" i="5"/>
  <c r="BC280" i="5"/>
  <c r="BB280" i="5"/>
  <c r="BA280" i="5"/>
  <c r="AZ280" i="5"/>
  <c r="BD280" i="5" s="1"/>
  <c r="BC272" i="5"/>
  <c r="BB272" i="5"/>
  <c r="BA272" i="5"/>
  <c r="AZ272" i="5"/>
  <c r="BC264" i="5"/>
  <c r="BB264" i="5"/>
  <c r="AZ264" i="5"/>
  <c r="BC256" i="5"/>
  <c r="BB256" i="5"/>
  <c r="BA256" i="5"/>
  <c r="AZ256" i="5"/>
  <c r="BC248" i="5"/>
  <c r="BB248" i="5"/>
  <c r="BA248" i="5"/>
  <c r="AZ248" i="5"/>
  <c r="BC240" i="5"/>
  <c r="BB240" i="5"/>
  <c r="BA240" i="5"/>
  <c r="AZ240" i="5"/>
  <c r="BC232" i="5"/>
  <c r="BB232" i="5"/>
  <c r="AZ232" i="5"/>
  <c r="BA232" i="5"/>
  <c r="BC224" i="5"/>
  <c r="BB224" i="5"/>
  <c r="BA224" i="5"/>
  <c r="AZ224" i="5"/>
  <c r="BC216" i="5"/>
  <c r="BB216" i="5"/>
  <c r="BA216" i="5"/>
  <c r="AZ216" i="5"/>
  <c r="BC208" i="5"/>
  <c r="BA208" i="5"/>
  <c r="BB208" i="5"/>
  <c r="AZ208" i="5"/>
  <c r="BC200" i="5"/>
  <c r="BB200" i="5"/>
  <c r="BA200" i="5"/>
  <c r="AZ200" i="5"/>
  <c r="BB192" i="5"/>
  <c r="BC192" i="5"/>
  <c r="BA192" i="5"/>
  <c r="AZ192" i="5"/>
  <c r="BC184" i="5"/>
  <c r="BB184" i="5"/>
  <c r="BA184" i="5"/>
  <c r="AZ184" i="5"/>
  <c r="BB176" i="5"/>
  <c r="BC176" i="5"/>
  <c r="BA176" i="5"/>
  <c r="AZ176" i="5"/>
  <c r="BC168" i="5"/>
  <c r="BB168" i="5"/>
  <c r="BA168" i="5"/>
  <c r="AZ168" i="5"/>
  <c r="BC160" i="5"/>
  <c r="BB160" i="5"/>
  <c r="BA160" i="5"/>
  <c r="BC152" i="5"/>
  <c r="BB152" i="5"/>
  <c r="BA152" i="5"/>
  <c r="AZ152" i="5"/>
  <c r="BC144" i="5"/>
  <c r="BB144" i="5"/>
  <c r="AZ144" i="5"/>
  <c r="BA144" i="5"/>
  <c r="BC136" i="5"/>
  <c r="BA136" i="5"/>
  <c r="BB136" i="5"/>
  <c r="AZ136" i="5"/>
  <c r="BC128" i="5"/>
  <c r="BB128" i="5"/>
  <c r="BA128" i="5"/>
  <c r="BC120" i="5"/>
  <c r="BB120" i="5"/>
  <c r="BA120" i="5"/>
  <c r="AZ120" i="5"/>
  <c r="BC112" i="5"/>
  <c r="BB112" i="5"/>
  <c r="BA112" i="5"/>
  <c r="AZ112" i="5"/>
  <c r="BC104" i="5"/>
  <c r="BB104" i="5"/>
  <c r="BA104" i="5"/>
  <c r="AZ104" i="5"/>
  <c r="BC96" i="5"/>
  <c r="BB96" i="5"/>
  <c r="BA96" i="5"/>
  <c r="BD96" i="5" s="1"/>
  <c r="BC88" i="5"/>
  <c r="BB88" i="5"/>
  <c r="BA88" i="5"/>
  <c r="AZ88" i="5"/>
  <c r="BC80" i="5"/>
  <c r="BB80" i="5"/>
  <c r="AZ80" i="5"/>
  <c r="BC72" i="5"/>
  <c r="BB72" i="5"/>
  <c r="BA72" i="5"/>
  <c r="AZ72" i="5"/>
  <c r="BC64" i="5"/>
  <c r="BB64" i="5"/>
  <c r="BA64" i="5"/>
  <c r="AZ64" i="5"/>
  <c r="BC56" i="5"/>
  <c r="BB56" i="5"/>
  <c r="BA56" i="5"/>
  <c r="AZ56" i="5"/>
  <c r="BC48" i="5"/>
  <c r="BB48" i="5"/>
  <c r="BA48" i="5"/>
  <c r="BC40" i="5"/>
  <c r="BB40" i="5"/>
  <c r="BA40" i="5"/>
  <c r="AZ40" i="5"/>
  <c r="BC32" i="5"/>
  <c r="BB32" i="5"/>
  <c r="BA32" i="5"/>
  <c r="AZ32" i="5"/>
  <c r="BC24" i="5"/>
  <c r="BB24" i="5"/>
  <c r="BA24" i="5"/>
  <c r="AZ24" i="5"/>
  <c r="BC16" i="5"/>
  <c r="BB16" i="5"/>
  <c r="BA16" i="5"/>
  <c r="AZ16" i="5"/>
  <c r="BC8" i="5"/>
  <c r="BB8" i="5"/>
  <c r="BA8" i="5"/>
  <c r="AZ8" i="5"/>
  <c r="AZ387" i="5"/>
  <c r="BD387" i="5" s="1"/>
  <c r="AZ73" i="5"/>
  <c r="BC447" i="5"/>
  <c r="BB447" i="5"/>
  <c r="AZ447" i="5"/>
  <c r="BA447" i="5"/>
  <c r="BC439" i="5"/>
  <c r="BB439" i="5"/>
  <c r="AZ439" i="5"/>
  <c r="BA439" i="5"/>
  <c r="BC431" i="5"/>
  <c r="BB431" i="5"/>
  <c r="AZ431" i="5"/>
  <c r="BC423" i="5"/>
  <c r="BB423" i="5"/>
  <c r="AZ423" i="5"/>
  <c r="BA423" i="5"/>
  <c r="BC415" i="5"/>
  <c r="BB415" i="5"/>
  <c r="AZ415" i="5"/>
  <c r="BA415" i="5"/>
  <c r="BC407" i="5"/>
  <c r="BB407" i="5"/>
  <c r="AZ407" i="5"/>
  <c r="BA407" i="5"/>
  <c r="BC399" i="5"/>
  <c r="BB399" i="5"/>
  <c r="BA399" i="5"/>
  <c r="AZ399" i="5"/>
  <c r="BC391" i="5"/>
  <c r="BB391" i="5"/>
  <c r="AZ391" i="5"/>
  <c r="BC383" i="5"/>
  <c r="BB383" i="5"/>
  <c r="AZ383" i="5"/>
  <c r="BA383" i="5"/>
  <c r="BC375" i="5"/>
  <c r="BB375" i="5"/>
  <c r="BA375" i="5"/>
  <c r="AZ375" i="5"/>
  <c r="BC367" i="5"/>
  <c r="BB367" i="5"/>
  <c r="BA367" i="5"/>
  <c r="AZ367" i="5"/>
  <c r="BC359" i="5"/>
  <c r="BB359" i="5"/>
  <c r="BA359" i="5"/>
  <c r="AZ359" i="5"/>
  <c r="BC438" i="5"/>
  <c r="BB438" i="5"/>
  <c r="BA438" i="5"/>
  <c r="AZ438" i="5"/>
  <c r="BC413" i="5"/>
  <c r="BA413" i="5"/>
  <c r="AZ413" i="5"/>
  <c r="BC389" i="5"/>
  <c r="BB389" i="5"/>
  <c r="BA389" i="5"/>
  <c r="AZ389" i="5"/>
  <c r="BC365" i="5"/>
  <c r="BA365" i="5"/>
  <c r="BB365" i="5"/>
  <c r="AZ365" i="5"/>
  <c r="BC349" i="5"/>
  <c r="BA349" i="5"/>
  <c r="AZ349" i="5"/>
  <c r="BC325" i="5"/>
  <c r="BB325" i="5"/>
  <c r="BA325" i="5"/>
  <c r="AZ325" i="5"/>
  <c r="BD325" i="5" s="1"/>
  <c r="BC293" i="5"/>
  <c r="BB293" i="5"/>
  <c r="BA293" i="5"/>
  <c r="AZ293" i="5"/>
  <c r="BB121" i="5"/>
  <c r="BC430" i="5"/>
  <c r="BB430" i="5"/>
  <c r="BA430" i="5"/>
  <c r="AZ430" i="5"/>
  <c r="BC437" i="5"/>
  <c r="BB437" i="5"/>
  <c r="BA437" i="5"/>
  <c r="AZ437" i="5"/>
  <c r="BC421" i="5"/>
  <c r="BB421" i="5"/>
  <c r="BA421" i="5"/>
  <c r="AZ421" i="5"/>
  <c r="BC397" i="5"/>
  <c r="BA397" i="5"/>
  <c r="BB397" i="5"/>
  <c r="AZ397" i="5"/>
  <c r="BC373" i="5"/>
  <c r="BB373" i="5"/>
  <c r="BA373" i="5"/>
  <c r="AZ373" i="5"/>
  <c r="BC341" i="5"/>
  <c r="BB341" i="5"/>
  <c r="BA341" i="5"/>
  <c r="AZ341" i="5"/>
  <c r="BC317" i="5"/>
  <c r="BB317" i="5"/>
  <c r="BA317" i="5"/>
  <c r="AZ317" i="5"/>
  <c r="BC301" i="5"/>
  <c r="BB301" i="5"/>
  <c r="BA301" i="5"/>
  <c r="AZ301" i="5"/>
  <c r="BC2" i="5"/>
  <c r="BB2" i="5"/>
  <c r="BA2" i="5"/>
  <c r="BC444" i="5"/>
  <c r="BA444" i="5"/>
  <c r="BB444" i="5"/>
  <c r="BC436" i="5"/>
  <c r="BB436" i="5"/>
  <c r="BA436" i="5"/>
  <c r="BC428" i="5"/>
  <c r="BA428" i="5"/>
  <c r="BB420" i="5"/>
  <c r="BA420" i="5"/>
  <c r="BC420" i="5"/>
  <c r="BC412" i="5"/>
  <c r="BA412" i="5"/>
  <c r="BB412" i="5"/>
  <c r="BB404" i="5"/>
  <c r="BC404" i="5"/>
  <c r="BA404" i="5"/>
  <c r="BC396" i="5"/>
  <c r="BA396" i="5"/>
  <c r="BB396" i="5"/>
  <c r="BC388" i="5"/>
  <c r="BB388" i="5"/>
  <c r="BA388" i="5"/>
  <c r="BC380" i="5"/>
  <c r="BA380" i="5"/>
  <c r="BB380" i="5"/>
  <c r="BC372" i="5"/>
  <c r="BB372" i="5"/>
  <c r="BA372" i="5"/>
  <c r="AZ137" i="5"/>
  <c r="AZ48" i="5"/>
  <c r="BA431" i="5"/>
  <c r="BA177" i="5"/>
  <c r="BB428" i="5"/>
  <c r="BC446" i="5"/>
  <c r="BB446" i="5"/>
  <c r="BA446" i="5"/>
  <c r="AZ446" i="5"/>
  <c r="BC445" i="5"/>
  <c r="BA445" i="5"/>
  <c r="BB445" i="5"/>
  <c r="AZ445" i="5"/>
  <c r="BC429" i="5"/>
  <c r="BA429" i="5"/>
  <c r="BB429" i="5"/>
  <c r="AZ429" i="5"/>
  <c r="BC405" i="5"/>
  <c r="BB405" i="5"/>
  <c r="BA405" i="5"/>
  <c r="AZ405" i="5"/>
  <c r="BC381" i="5"/>
  <c r="BA381" i="5"/>
  <c r="BB381" i="5"/>
  <c r="AZ381" i="5"/>
  <c r="BC357" i="5"/>
  <c r="BB357" i="5"/>
  <c r="BA357" i="5"/>
  <c r="AZ357" i="5"/>
  <c r="BC333" i="5"/>
  <c r="BB333" i="5"/>
  <c r="BA333" i="5"/>
  <c r="AZ333" i="5"/>
  <c r="BC309" i="5"/>
  <c r="BB309" i="5"/>
  <c r="BA309" i="5"/>
  <c r="AZ309" i="5"/>
  <c r="BC451" i="5"/>
  <c r="BB451" i="5"/>
  <c r="BB443" i="5"/>
  <c r="BC443" i="5"/>
  <c r="BA443" i="5"/>
  <c r="BC435" i="5"/>
  <c r="BB435" i="5"/>
  <c r="BA435" i="5"/>
  <c r="BB427" i="5"/>
  <c r="BA427" i="5"/>
  <c r="BC427" i="5"/>
  <c r="BC419" i="5"/>
  <c r="BB419" i="5"/>
  <c r="BA419" i="5"/>
  <c r="BD419" i="5" s="1"/>
  <c r="BC411" i="5"/>
  <c r="BB411" i="5"/>
  <c r="BC403" i="5"/>
  <c r="BB403" i="5"/>
  <c r="BA403" i="5"/>
  <c r="BC395" i="5"/>
  <c r="BB395" i="5"/>
  <c r="BA395" i="5"/>
  <c r="BC387" i="5"/>
  <c r="BB387" i="5"/>
  <c r="BC379" i="5"/>
  <c r="BB379" i="5"/>
  <c r="BA379" i="5"/>
  <c r="BC371" i="5"/>
  <c r="BB371" i="5"/>
  <c r="BA371" i="5"/>
  <c r="BD371" i="5" s="1"/>
  <c r="BB363" i="5"/>
  <c r="BC363" i="5"/>
  <c r="AZ428" i="5"/>
  <c r="AZ396" i="5"/>
  <c r="BD396" i="5" s="1"/>
  <c r="AZ128" i="5"/>
  <c r="BA411" i="5"/>
  <c r="BD411" i="5" s="1"/>
  <c r="BB413" i="5"/>
  <c r="BB450" i="5"/>
  <c r="BC450" i="5"/>
  <c r="BA450" i="5"/>
  <c r="AZ450" i="5"/>
  <c r="BC442" i="5"/>
  <c r="BB442" i="5"/>
  <c r="BA442" i="5"/>
  <c r="AZ442" i="5"/>
  <c r="BC434" i="5"/>
  <c r="BB434" i="5"/>
  <c r="AZ434" i="5"/>
  <c r="BC426" i="5"/>
  <c r="BB426" i="5"/>
  <c r="BA426" i="5"/>
  <c r="AZ426" i="5"/>
  <c r="BC418" i="5"/>
  <c r="BB418" i="5"/>
  <c r="AZ418" i="5"/>
  <c r="BA418" i="5"/>
  <c r="BC410" i="5"/>
  <c r="BB410" i="5"/>
  <c r="AZ410" i="5"/>
  <c r="BC402" i="5"/>
  <c r="BB402" i="5"/>
  <c r="BA402" i="5"/>
  <c r="AZ402" i="5"/>
  <c r="BC394" i="5"/>
  <c r="BB394" i="5"/>
  <c r="AZ394" i="5"/>
  <c r="BA394" i="5"/>
  <c r="BC386" i="5"/>
  <c r="BB386" i="5"/>
  <c r="BA386" i="5"/>
  <c r="AZ386" i="5"/>
  <c r="BC378" i="5"/>
  <c r="BB378" i="5"/>
  <c r="BA378" i="5"/>
  <c r="AZ378" i="5"/>
  <c r="BC370" i="5"/>
  <c r="BB370" i="5"/>
  <c r="AZ370" i="5"/>
  <c r="BA370" i="5"/>
  <c r="AZ427" i="5"/>
  <c r="AZ395" i="5"/>
  <c r="AZ363" i="5"/>
  <c r="AZ169" i="5"/>
  <c r="BA410" i="5"/>
  <c r="BA129" i="5"/>
  <c r="BC49" i="5"/>
  <c r="BB49" i="5"/>
  <c r="BA49" i="5"/>
  <c r="BC41" i="5"/>
  <c r="BB41" i="5"/>
  <c r="AZ41" i="5"/>
  <c r="BA41" i="5"/>
  <c r="BC33" i="5"/>
  <c r="BB33" i="5"/>
  <c r="BA33" i="5"/>
  <c r="AZ33" i="5"/>
  <c r="BC25" i="5"/>
  <c r="BB25" i="5"/>
  <c r="AZ25" i="5"/>
  <c r="BC17" i="5"/>
  <c r="BB17" i="5"/>
  <c r="BA17" i="5"/>
  <c r="AZ17" i="5"/>
  <c r="BC9" i="5"/>
  <c r="BB9" i="5"/>
  <c r="AZ9" i="5"/>
  <c r="BA9" i="5"/>
  <c r="AZ2" i="5"/>
  <c r="AZ420" i="5"/>
  <c r="AZ388" i="5"/>
  <c r="BD388" i="5" s="1"/>
  <c r="AZ160" i="5"/>
  <c r="BA391" i="5"/>
  <c r="BA264" i="5"/>
  <c r="BA80" i="5"/>
  <c r="BB349" i="5"/>
  <c r="BC355" i="5"/>
  <c r="BB355" i="5"/>
  <c r="BC347" i="5"/>
  <c r="BB347" i="5"/>
  <c r="BC339" i="5"/>
  <c r="BB339" i="5"/>
  <c r="BC331" i="5"/>
  <c r="BC323" i="5"/>
  <c r="BB323" i="5"/>
  <c r="BB315" i="5"/>
  <c r="BC315" i="5"/>
  <c r="BC307" i="5"/>
  <c r="BB307" i="5"/>
  <c r="BC299" i="5"/>
  <c r="BB299" i="5"/>
  <c r="BB291" i="5"/>
  <c r="BC291" i="5"/>
  <c r="BC283" i="5"/>
  <c r="BB283" i="5"/>
  <c r="BC275" i="5"/>
  <c r="BA275" i="5"/>
  <c r="BB275" i="5"/>
  <c r="BC267" i="5"/>
  <c r="BA267" i="5"/>
  <c r="BC259" i="5"/>
  <c r="BB259" i="5"/>
  <c r="BA259" i="5"/>
  <c r="BD259" i="5" s="1"/>
  <c r="BB251" i="5"/>
  <c r="BC243" i="5"/>
  <c r="BA243" i="5"/>
  <c r="BB235" i="5"/>
  <c r="BA235" i="5"/>
  <c r="BC235" i="5"/>
  <c r="BC227" i="5"/>
  <c r="BB227" i="5"/>
  <c r="BA227" i="5"/>
  <c r="BC219" i="5"/>
  <c r="BB219" i="5"/>
  <c r="BC211" i="5"/>
  <c r="BB211" i="5"/>
  <c r="BA211" i="5"/>
  <c r="BC203" i="5"/>
  <c r="BB203" i="5"/>
  <c r="BA203" i="5"/>
  <c r="BC195" i="5"/>
  <c r="BB195" i="5"/>
  <c r="BA195" i="5"/>
  <c r="BC187" i="5"/>
  <c r="BB187" i="5"/>
  <c r="BC179" i="5"/>
  <c r="BB179" i="5"/>
  <c r="BA179" i="5"/>
  <c r="BC171" i="5"/>
  <c r="BB171" i="5"/>
  <c r="BA171" i="5"/>
  <c r="BC163" i="5"/>
  <c r="BB163" i="5"/>
  <c r="BA163" i="5"/>
  <c r="BC155" i="5"/>
  <c r="BB155" i="5"/>
  <c r="BC147" i="5"/>
  <c r="BB147" i="5"/>
  <c r="BA147" i="5"/>
  <c r="BC139" i="5"/>
  <c r="BB139" i="5"/>
  <c r="BA139" i="5"/>
  <c r="BC131" i="5"/>
  <c r="BB131" i="5"/>
  <c r="BA131" i="5"/>
  <c r="BC123" i="5"/>
  <c r="BB123" i="5"/>
  <c r="BA123" i="5"/>
  <c r="BC115" i="5"/>
  <c r="BB115" i="5"/>
  <c r="BC107" i="5"/>
  <c r="BB107" i="5"/>
  <c r="BA107" i="5"/>
  <c r="BC99" i="5"/>
  <c r="BB99" i="5"/>
  <c r="BA99" i="5"/>
  <c r="BC91" i="5"/>
  <c r="BB91" i="5"/>
  <c r="BC83" i="5"/>
  <c r="BB83" i="5"/>
  <c r="BA83" i="5"/>
  <c r="BC75" i="5"/>
  <c r="BB75" i="5"/>
  <c r="BA75" i="5"/>
  <c r="BC67" i="5"/>
  <c r="BB67" i="5"/>
  <c r="AZ67" i="5"/>
  <c r="BA67" i="5"/>
  <c r="BC59" i="5"/>
  <c r="BB59" i="5"/>
  <c r="AZ59" i="5"/>
  <c r="BA59" i="5"/>
  <c r="BC51" i="5"/>
  <c r="BB51" i="5"/>
  <c r="AZ51" i="5"/>
  <c r="BD51" i="5" s="1"/>
  <c r="BC43" i="5"/>
  <c r="BB43" i="5"/>
  <c r="AZ43" i="5"/>
  <c r="BA43" i="5"/>
  <c r="BC35" i="5"/>
  <c r="BB35" i="5"/>
  <c r="AZ35" i="5"/>
  <c r="BA35" i="5"/>
  <c r="BC27" i="5"/>
  <c r="BB27" i="5"/>
  <c r="BA27" i="5"/>
  <c r="AZ27" i="5"/>
  <c r="BC19" i="5"/>
  <c r="BB19" i="5"/>
  <c r="BA19" i="5"/>
  <c r="AZ19" i="5"/>
  <c r="BD19" i="5" s="1"/>
  <c r="BC11" i="5"/>
  <c r="BB11" i="5"/>
  <c r="BA11" i="5"/>
  <c r="AZ11" i="5"/>
  <c r="BC3" i="5"/>
  <c r="BB3" i="5"/>
  <c r="BA3" i="5"/>
  <c r="AZ3" i="5"/>
  <c r="BD3" i="5" s="1"/>
  <c r="AZ163" i="5"/>
  <c r="AZ131" i="5"/>
  <c r="AZ99" i="5"/>
  <c r="BA339" i="5"/>
  <c r="BA307" i="5"/>
  <c r="BA189" i="5"/>
  <c r="BA91" i="5"/>
  <c r="BC362" i="5"/>
  <c r="BB362" i="5"/>
  <c r="BC354" i="5"/>
  <c r="BB354" i="5"/>
  <c r="BC346" i="5"/>
  <c r="BB346" i="5"/>
  <c r="BB338" i="5"/>
  <c r="BB330" i="5"/>
  <c r="BC330" i="5"/>
  <c r="BB322" i="5"/>
  <c r="BC322" i="5"/>
  <c r="BB314" i="5"/>
  <c r="BC314" i="5"/>
  <c r="BB306" i="5"/>
  <c r="BC306" i="5"/>
  <c r="BB298" i="5"/>
  <c r="BC298" i="5"/>
  <c r="BB290" i="5"/>
  <c r="BC290" i="5"/>
  <c r="BB282" i="5"/>
  <c r="BC282" i="5"/>
  <c r="BB274" i="5"/>
  <c r="BC274" i="5"/>
  <c r="BB266" i="5"/>
  <c r="BC266" i="5"/>
  <c r="BA266" i="5"/>
  <c r="BB258" i="5"/>
  <c r="BA258" i="5"/>
  <c r="BB250" i="5"/>
  <c r="BC250" i="5"/>
  <c r="BA250" i="5"/>
  <c r="BB242" i="5"/>
  <c r="BC242" i="5"/>
  <c r="BB234" i="5"/>
  <c r="BC234" i="5"/>
  <c r="BA234" i="5"/>
  <c r="BC226" i="5"/>
  <c r="BB226" i="5"/>
  <c r="BA226" i="5"/>
  <c r="BB218" i="5"/>
  <c r="BC218" i="5"/>
  <c r="BA218" i="5"/>
  <c r="BC210" i="5"/>
  <c r="BB210" i="5"/>
  <c r="BB202" i="5"/>
  <c r="BC202" i="5"/>
  <c r="BA202" i="5"/>
  <c r="BC194" i="5"/>
  <c r="BB194" i="5"/>
  <c r="BA194" i="5"/>
  <c r="BB186" i="5"/>
  <c r="BC186" i="5"/>
  <c r="BA186" i="5"/>
  <c r="BC178" i="5"/>
  <c r="BB178" i="5"/>
  <c r="BC170" i="5"/>
  <c r="BB170" i="5"/>
  <c r="BA170" i="5"/>
  <c r="AZ170" i="5"/>
  <c r="BC162" i="5"/>
  <c r="BB162" i="5"/>
  <c r="BA162" i="5"/>
  <c r="AZ162" i="5"/>
  <c r="BC154" i="5"/>
  <c r="BB154" i="5"/>
  <c r="AZ154" i="5"/>
  <c r="BC146" i="5"/>
  <c r="BB146" i="5"/>
  <c r="BA146" i="5"/>
  <c r="AZ146" i="5"/>
  <c r="BC138" i="5"/>
  <c r="BB138" i="5"/>
  <c r="BA138" i="5"/>
  <c r="AZ138" i="5"/>
  <c r="BC130" i="5"/>
  <c r="BB130" i="5"/>
  <c r="AZ130" i="5"/>
  <c r="BC122" i="5"/>
  <c r="BB122" i="5"/>
  <c r="BA122" i="5"/>
  <c r="AZ122" i="5"/>
  <c r="BD122" i="5" s="1"/>
  <c r="BC114" i="5"/>
  <c r="BB114" i="5"/>
  <c r="BA114" i="5"/>
  <c r="AZ114" i="5"/>
  <c r="BC106" i="5"/>
  <c r="BB106" i="5"/>
  <c r="BA106" i="5"/>
  <c r="AZ106" i="5"/>
  <c r="BD106" i="5" s="1"/>
  <c r="BC98" i="5"/>
  <c r="BB98" i="5"/>
  <c r="BA98" i="5"/>
  <c r="AZ98" i="5"/>
  <c r="BC90" i="5"/>
  <c r="BB90" i="5"/>
  <c r="AZ90" i="5"/>
  <c r="BC82" i="5"/>
  <c r="BB82" i="5"/>
  <c r="BA82" i="5"/>
  <c r="AZ82" i="5"/>
  <c r="BC74" i="5"/>
  <c r="BB74" i="5"/>
  <c r="BA74" i="5"/>
  <c r="AZ74" i="5"/>
  <c r="BC66" i="5"/>
  <c r="BB66" i="5"/>
  <c r="AZ66" i="5"/>
  <c r="BC58" i="5"/>
  <c r="BB58" i="5"/>
  <c r="BA58" i="5"/>
  <c r="AZ58" i="5"/>
  <c r="BC50" i="5"/>
  <c r="BB50" i="5"/>
  <c r="BA50" i="5"/>
  <c r="AZ50" i="5"/>
  <c r="BC42" i="5"/>
  <c r="BB42" i="5"/>
  <c r="BA42" i="5"/>
  <c r="AZ42" i="5"/>
  <c r="BC34" i="5"/>
  <c r="BB34" i="5"/>
  <c r="BA34" i="5"/>
  <c r="AZ34" i="5"/>
  <c r="BC26" i="5"/>
  <c r="BB26" i="5"/>
  <c r="AZ26" i="5"/>
  <c r="BC18" i="5"/>
  <c r="BB18" i="5"/>
  <c r="BA18" i="5"/>
  <c r="AZ18" i="5"/>
  <c r="BC10" i="5"/>
  <c r="BB10" i="5"/>
  <c r="AZ10" i="5"/>
  <c r="AZ253" i="5"/>
  <c r="BA338" i="5"/>
  <c r="BA306" i="5"/>
  <c r="BA187" i="5"/>
  <c r="BD187" i="5" s="1"/>
  <c r="BA90" i="5"/>
  <c r="BC351" i="5"/>
  <c r="BB351" i="5"/>
  <c r="BA351" i="5"/>
  <c r="BC343" i="5"/>
  <c r="BB343" i="5"/>
  <c r="BA343" i="5"/>
  <c r="BC335" i="5"/>
  <c r="BB335" i="5"/>
  <c r="BA335" i="5"/>
  <c r="BC327" i="5"/>
  <c r="BA327" i="5"/>
  <c r="BB327" i="5"/>
  <c r="BC319" i="5"/>
  <c r="BB319" i="5"/>
  <c r="BA319" i="5"/>
  <c r="BC311" i="5"/>
  <c r="BB311" i="5"/>
  <c r="BA311" i="5"/>
  <c r="BC303" i="5"/>
  <c r="BB303" i="5"/>
  <c r="BA303" i="5"/>
  <c r="BC295" i="5"/>
  <c r="BA295" i="5"/>
  <c r="BB295" i="5"/>
  <c r="BC287" i="5"/>
  <c r="BA287" i="5"/>
  <c r="BC279" i="5"/>
  <c r="BB279" i="5"/>
  <c r="BA279" i="5"/>
  <c r="BC271" i="5"/>
  <c r="BB271" i="5"/>
  <c r="BA271" i="5"/>
  <c r="BC263" i="5"/>
  <c r="BB263" i="5"/>
  <c r="BC255" i="5"/>
  <c r="BB255" i="5"/>
  <c r="BA255" i="5"/>
  <c r="BC247" i="5"/>
  <c r="BB247" i="5"/>
  <c r="BA247" i="5"/>
  <c r="BC239" i="5"/>
  <c r="BB239" i="5"/>
  <c r="BA239" i="5"/>
  <c r="BC231" i="5"/>
  <c r="BB231" i="5"/>
  <c r="BC223" i="5"/>
  <c r="BB223" i="5"/>
  <c r="BA223" i="5"/>
  <c r="BC215" i="5"/>
  <c r="BB215" i="5"/>
  <c r="BA215" i="5"/>
  <c r="BC207" i="5"/>
  <c r="BA207" i="5"/>
  <c r="BC199" i="5"/>
  <c r="BB199" i="5"/>
  <c r="BB191" i="5"/>
  <c r="BC191" i="5"/>
  <c r="BA191" i="5"/>
  <c r="BC183" i="5"/>
  <c r="BA183" i="5"/>
  <c r="BB183" i="5"/>
  <c r="BB175" i="5"/>
  <c r="BC175" i="5"/>
  <c r="BA175" i="5"/>
  <c r="BC167" i="5"/>
  <c r="BC159" i="5"/>
  <c r="BB159" i="5"/>
  <c r="BA159" i="5"/>
  <c r="BC151" i="5"/>
  <c r="BB151" i="5"/>
  <c r="BA151" i="5"/>
  <c r="BD151" i="5" s="1"/>
  <c r="BC143" i="5"/>
  <c r="BB143" i="5"/>
  <c r="BC135" i="5"/>
  <c r="BB135" i="5"/>
  <c r="BA135" i="5"/>
  <c r="BC127" i="5"/>
  <c r="BB127" i="5"/>
  <c r="BA127" i="5"/>
  <c r="BD127" i="5" s="1"/>
  <c r="BC119" i="5"/>
  <c r="BB111" i="5"/>
  <c r="BA111" i="5"/>
  <c r="BC111" i="5"/>
  <c r="BC103" i="5"/>
  <c r="BB103" i="5"/>
  <c r="BA103" i="5"/>
  <c r="BC95" i="5"/>
  <c r="BB95" i="5"/>
  <c r="BA95" i="5"/>
  <c r="BC87" i="5"/>
  <c r="BB87" i="5"/>
  <c r="BA87" i="5"/>
  <c r="BC79" i="5"/>
  <c r="BB79" i="5"/>
  <c r="BC71" i="5"/>
  <c r="BB71" i="5"/>
  <c r="BA71" i="5"/>
  <c r="BC63" i="5"/>
  <c r="BB63" i="5"/>
  <c r="BA63" i="5"/>
  <c r="BC55" i="5"/>
  <c r="BB47" i="5"/>
  <c r="BA47" i="5"/>
  <c r="BC39" i="5"/>
  <c r="BA39" i="5"/>
  <c r="BC31" i="5"/>
  <c r="BB31" i="5"/>
  <c r="BA31" i="5"/>
  <c r="BC23" i="5"/>
  <c r="BB23" i="5"/>
  <c r="BA23" i="5"/>
  <c r="BD23" i="5" s="1"/>
  <c r="BC15" i="5"/>
  <c r="BB15" i="5"/>
  <c r="BA15" i="5"/>
  <c r="BC7" i="5"/>
  <c r="BB7" i="5"/>
  <c r="BA7" i="5"/>
  <c r="AZ362" i="5"/>
  <c r="AZ354" i="5"/>
  <c r="AZ346" i="5"/>
  <c r="AZ338" i="5"/>
  <c r="AZ330" i="5"/>
  <c r="AZ322" i="5"/>
  <c r="AZ314" i="5"/>
  <c r="AZ306" i="5"/>
  <c r="AZ298" i="5"/>
  <c r="AZ290" i="5"/>
  <c r="AZ282" i="5"/>
  <c r="AZ274" i="5"/>
  <c r="AZ266" i="5"/>
  <c r="AZ258" i="5"/>
  <c r="AZ250" i="5"/>
  <c r="AZ242" i="5"/>
  <c r="AZ234" i="5"/>
  <c r="AZ226" i="5"/>
  <c r="AZ218" i="5"/>
  <c r="AZ210" i="5"/>
  <c r="AZ202" i="5"/>
  <c r="AZ194" i="5"/>
  <c r="AZ186" i="5"/>
  <c r="AZ178" i="5"/>
  <c r="AZ147" i="5"/>
  <c r="AZ115" i="5"/>
  <c r="AZ83" i="5"/>
  <c r="AZ47" i="5"/>
  <c r="BA355" i="5"/>
  <c r="BA323" i="5"/>
  <c r="BD323" i="5" s="1"/>
  <c r="BA291" i="5"/>
  <c r="BA210" i="5"/>
  <c r="BA119" i="5"/>
  <c r="BA66" i="5"/>
  <c r="BA10" i="5"/>
  <c r="BB119" i="5"/>
  <c r="BC258" i="5"/>
  <c r="BC422" i="5"/>
  <c r="BB422" i="5"/>
  <c r="BA422" i="5"/>
  <c r="BC414" i="5"/>
  <c r="BB414" i="5"/>
  <c r="BA414" i="5"/>
  <c r="BC406" i="5"/>
  <c r="BB406" i="5"/>
  <c r="BA406" i="5"/>
  <c r="BC398" i="5"/>
  <c r="BB398" i="5"/>
  <c r="BA398" i="5"/>
  <c r="BC390" i="5"/>
  <c r="BB390" i="5"/>
  <c r="BA390" i="5"/>
  <c r="BC382" i="5"/>
  <c r="BB382" i="5"/>
  <c r="BA382" i="5"/>
  <c r="BC374" i="5"/>
  <c r="BB374" i="5"/>
  <c r="BA374" i="5"/>
  <c r="BD374" i="5" s="1"/>
  <c r="BC366" i="5"/>
  <c r="BB366" i="5"/>
  <c r="BA366" i="5"/>
  <c r="BD366" i="5" s="1"/>
  <c r="BC358" i="5"/>
  <c r="BB358" i="5"/>
  <c r="BA358" i="5"/>
  <c r="BC350" i="5"/>
  <c r="BB350" i="5"/>
  <c r="BA350" i="5"/>
  <c r="BC342" i="5"/>
  <c r="BB342" i="5"/>
  <c r="BA342" i="5"/>
  <c r="BC334" i="5"/>
  <c r="BB334" i="5"/>
  <c r="BA334" i="5"/>
  <c r="BC326" i="5"/>
  <c r="BB326" i="5"/>
  <c r="BA326" i="5"/>
  <c r="BC318" i="5"/>
  <c r="BA318" i="5"/>
  <c r="BB318" i="5"/>
  <c r="BC310" i="5"/>
  <c r="BA310" i="5"/>
  <c r="BC302" i="5"/>
  <c r="BB302" i="5"/>
  <c r="BA302" i="5"/>
  <c r="BC294" i="5"/>
  <c r="BB294" i="5"/>
  <c r="BA294" i="5"/>
  <c r="BC286" i="5"/>
  <c r="BA286" i="5"/>
  <c r="BB286" i="5"/>
  <c r="BC278" i="5"/>
  <c r="BA278" i="5"/>
  <c r="BB278" i="5"/>
  <c r="BC270" i="5"/>
  <c r="BB270" i="5"/>
  <c r="BA270" i="5"/>
  <c r="BC262" i="5"/>
  <c r="BB262" i="5"/>
  <c r="BA262" i="5"/>
  <c r="BC254" i="5"/>
  <c r="BA254" i="5"/>
  <c r="BB254" i="5"/>
  <c r="BC246" i="5"/>
  <c r="BB246" i="5"/>
  <c r="BA246" i="5"/>
  <c r="BC238" i="5"/>
  <c r="BB238" i="5"/>
  <c r="BA238" i="5"/>
  <c r="BC230" i="5"/>
  <c r="BB230" i="5"/>
  <c r="BA230" i="5"/>
  <c r="BC222" i="5"/>
  <c r="BB222" i="5"/>
  <c r="BA222" i="5"/>
  <c r="BD222" i="5" s="1"/>
  <c r="BC214" i="5"/>
  <c r="BB214" i="5"/>
  <c r="BA214" i="5"/>
  <c r="BD214" i="5" s="1"/>
  <c r="BC206" i="5"/>
  <c r="BB206" i="5"/>
  <c r="BA206" i="5"/>
  <c r="BC198" i="5"/>
  <c r="BB198" i="5"/>
  <c r="BA198" i="5"/>
  <c r="BC190" i="5"/>
  <c r="BB190" i="5"/>
  <c r="BA190" i="5"/>
  <c r="BC182" i="5"/>
  <c r="BB182" i="5"/>
  <c r="BA182" i="5"/>
  <c r="BC174" i="5"/>
  <c r="BB174" i="5"/>
  <c r="BA174" i="5"/>
  <c r="AZ174" i="5"/>
  <c r="BC166" i="5"/>
  <c r="BB166" i="5"/>
  <c r="BA166" i="5"/>
  <c r="AZ166" i="5"/>
  <c r="BC158" i="5"/>
  <c r="BB158" i="5"/>
  <c r="BA158" i="5"/>
  <c r="AZ158" i="5"/>
  <c r="BC150" i="5"/>
  <c r="BB150" i="5"/>
  <c r="BA150" i="5"/>
  <c r="AZ150" i="5"/>
  <c r="BC142" i="5"/>
  <c r="BB142" i="5"/>
  <c r="BA142" i="5"/>
  <c r="AZ142" i="5"/>
  <c r="BC134" i="5"/>
  <c r="BB134" i="5"/>
  <c r="BA134" i="5"/>
  <c r="AZ134" i="5"/>
  <c r="BC126" i="5"/>
  <c r="BB126" i="5"/>
  <c r="BA126" i="5"/>
  <c r="AZ126" i="5"/>
  <c r="BC118" i="5"/>
  <c r="BB118" i="5"/>
  <c r="BA118" i="5"/>
  <c r="AZ118" i="5"/>
  <c r="BC110" i="5"/>
  <c r="BB110" i="5"/>
  <c r="BA110" i="5"/>
  <c r="AZ110" i="5"/>
  <c r="BC102" i="5"/>
  <c r="BB102" i="5"/>
  <c r="BA102" i="5"/>
  <c r="AZ102" i="5"/>
  <c r="BC94" i="5"/>
  <c r="BB94" i="5"/>
  <c r="BA94" i="5"/>
  <c r="AZ94" i="5"/>
  <c r="BC86" i="5"/>
  <c r="BB86" i="5"/>
  <c r="BA86" i="5"/>
  <c r="AZ86" i="5"/>
  <c r="BC78" i="5"/>
  <c r="BB78" i="5"/>
  <c r="BA78" i="5"/>
  <c r="AZ78" i="5"/>
  <c r="BC70" i="5"/>
  <c r="BB70" i="5"/>
  <c r="BA70" i="5"/>
  <c r="AZ70" i="5"/>
  <c r="BC62" i="5"/>
  <c r="BB62" i="5"/>
  <c r="BA62" i="5"/>
  <c r="AZ62" i="5"/>
  <c r="BC54" i="5"/>
  <c r="BB54" i="5"/>
  <c r="BA54" i="5"/>
  <c r="AZ54" i="5"/>
  <c r="BC46" i="5"/>
  <c r="BB46" i="5"/>
  <c r="BA46" i="5"/>
  <c r="AZ46" i="5"/>
  <c r="BC38" i="5"/>
  <c r="BB38" i="5"/>
  <c r="BA38" i="5"/>
  <c r="AZ38" i="5"/>
  <c r="BC30" i="5"/>
  <c r="BB30" i="5"/>
  <c r="BA30" i="5"/>
  <c r="AZ30" i="5"/>
  <c r="BC22" i="5"/>
  <c r="BB22" i="5"/>
  <c r="BA22" i="5"/>
  <c r="AZ22" i="5"/>
  <c r="BC14" i="5"/>
  <c r="BB14" i="5"/>
  <c r="BA14" i="5"/>
  <c r="AZ14" i="5"/>
  <c r="BC6" i="5"/>
  <c r="BB6" i="5"/>
  <c r="BA6" i="5"/>
  <c r="AZ6" i="5"/>
  <c r="AZ167" i="5"/>
  <c r="AZ135" i="5"/>
  <c r="AZ103" i="5"/>
  <c r="AZ71" i="5"/>
  <c r="AZ15" i="5"/>
  <c r="BA354" i="5"/>
  <c r="BA322" i="5"/>
  <c r="BA290" i="5"/>
  <c r="BA251" i="5"/>
  <c r="BA167" i="5"/>
  <c r="BA115" i="5"/>
  <c r="BB331" i="5"/>
  <c r="BB243" i="5"/>
  <c r="BB55" i="5"/>
  <c r="BC251" i="5"/>
  <c r="BC285" i="5"/>
  <c r="BB285" i="5"/>
  <c r="BA285" i="5"/>
  <c r="BC277" i="5"/>
  <c r="BB277" i="5"/>
  <c r="BA277" i="5"/>
  <c r="BC269" i="5"/>
  <c r="BB269" i="5"/>
  <c r="BA269" i="5"/>
  <c r="BC261" i="5"/>
  <c r="BB261" i="5"/>
  <c r="BA261" i="5"/>
  <c r="BC253" i="5"/>
  <c r="BB253" i="5"/>
  <c r="BC245" i="5"/>
  <c r="BB245" i="5"/>
  <c r="BA245" i="5"/>
  <c r="BC237" i="5"/>
  <c r="BB237" i="5"/>
  <c r="BA237" i="5"/>
  <c r="BC229" i="5"/>
  <c r="BB229" i="5"/>
  <c r="BA229" i="5"/>
  <c r="BC221" i="5"/>
  <c r="BB221" i="5"/>
  <c r="BC213" i="5"/>
  <c r="BB213" i="5"/>
  <c r="BA213" i="5"/>
  <c r="BC205" i="5"/>
  <c r="BB205" i="5"/>
  <c r="BA205" i="5"/>
  <c r="BC197" i="5"/>
  <c r="BB197" i="5"/>
  <c r="BA197" i="5"/>
  <c r="BD197" i="5" s="1"/>
  <c r="BC189" i="5"/>
  <c r="BB189" i="5"/>
  <c r="BC181" i="5"/>
  <c r="BB181" i="5"/>
  <c r="BA181" i="5"/>
  <c r="BC173" i="5"/>
  <c r="BB173" i="5"/>
  <c r="BA173" i="5"/>
  <c r="BD173" i="5" s="1"/>
  <c r="BC165" i="5"/>
  <c r="BB165" i="5"/>
  <c r="BA165" i="5"/>
  <c r="BC157" i="5"/>
  <c r="BB157" i="5"/>
  <c r="BA157" i="5"/>
  <c r="BC149" i="5"/>
  <c r="BB149" i="5"/>
  <c r="BA149" i="5"/>
  <c r="BC141" i="5"/>
  <c r="BB141" i="5"/>
  <c r="BA141" i="5"/>
  <c r="BD141" i="5" s="1"/>
  <c r="BC133" i="5"/>
  <c r="BB133" i="5"/>
  <c r="BA133" i="5"/>
  <c r="BC125" i="5"/>
  <c r="BB125" i="5"/>
  <c r="BA125" i="5"/>
  <c r="BC117" i="5"/>
  <c r="BB117" i="5"/>
  <c r="BA117" i="5"/>
  <c r="BC109" i="5"/>
  <c r="BB109" i="5"/>
  <c r="BA109" i="5"/>
  <c r="BD109" i="5" s="1"/>
  <c r="BC101" i="5"/>
  <c r="BB101" i="5"/>
  <c r="BA101" i="5"/>
  <c r="BC93" i="5"/>
  <c r="BB93" i="5"/>
  <c r="BA93" i="5"/>
  <c r="BC85" i="5"/>
  <c r="BB85" i="5"/>
  <c r="BA85" i="5"/>
  <c r="BC77" i="5"/>
  <c r="BB77" i="5"/>
  <c r="BA77" i="5"/>
  <c r="BC69" i="5"/>
  <c r="BB69" i="5"/>
  <c r="BA69" i="5"/>
  <c r="BC61" i="5"/>
  <c r="BB61" i="5"/>
  <c r="BA61" i="5"/>
  <c r="BC53" i="5"/>
  <c r="BB53" i="5"/>
  <c r="BA53" i="5"/>
  <c r="BC45" i="5"/>
  <c r="BB45" i="5"/>
  <c r="BA45" i="5"/>
  <c r="BD45" i="5" s="1"/>
  <c r="BC37" i="5"/>
  <c r="BB37" i="5"/>
  <c r="BA37" i="5"/>
  <c r="BD37" i="5" s="1"/>
  <c r="BC29" i="5"/>
  <c r="BB29" i="5"/>
  <c r="BA29" i="5"/>
  <c r="AZ29" i="5"/>
  <c r="BC21" i="5"/>
  <c r="BB21" i="5"/>
  <c r="BA21" i="5"/>
  <c r="AZ21" i="5"/>
  <c r="BC13" i="5"/>
  <c r="BB13" i="5"/>
  <c r="BA13" i="5"/>
  <c r="AZ13" i="5"/>
  <c r="BC5" i="5"/>
  <c r="BB5" i="5"/>
  <c r="BA5" i="5"/>
  <c r="AZ5" i="5"/>
  <c r="AZ165" i="5"/>
  <c r="AZ155" i="5"/>
  <c r="AZ133" i="5"/>
  <c r="AZ123" i="5"/>
  <c r="AZ101" i="5"/>
  <c r="AZ91" i="5"/>
  <c r="AZ69" i="5"/>
  <c r="AZ31" i="5"/>
  <c r="BA347" i="5"/>
  <c r="BA315" i="5"/>
  <c r="BA283" i="5"/>
  <c r="BA242" i="5"/>
  <c r="BA155" i="5"/>
  <c r="BA55" i="5"/>
  <c r="BB39" i="5"/>
  <c r="BC47" i="5"/>
  <c r="BC364" i="5"/>
  <c r="BA364" i="5"/>
  <c r="BB356" i="5"/>
  <c r="BC356" i="5"/>
  <c r="BA356" i="5"/>
  <c r="BC348" i="5"/>
  <c r="BA348" i="5"/>
  <c r="BB340" i="5"/>
  <c r="BA340" i="5"/>
  <c r="BB332" i="5"/>
  <c r="BC332" i="5"/>
  <c r="BA332" i="5"/>
  <c r="BC324" i="5"/>
  <c r="BB324" i="5"/>
  <c r="BA324" i="5"/>
  <c r="BC316" i="5"/>
  <c r="BB316" i="5"/>
  <c r="BA316" i="5"/>
  <c r="BC308" i="5"/>
  <c r="BA308" i="5"/>
  <c r="BC300" i="5"/>
  <c r="BB300" i="5"/>
  <c r="BA300" i="5"/>
  <c r="BB292" i="5"/>
  <c r="BC292" i="5"/>
  <c r="BA292" i="5"/>
  <c r="BC284" i="5"/>
  <c r="BB284" i="5"/>
  <c r="BA284" i="5"/>
  <c r="BB276" i="5"/>
  <c r="BC276" i="5"/>
  <c r="BA276" i="5"/>
  <c r="BB268" i="5"/>
  <c r="BA268" i="5"/>
  <c r="BC268" i="5"/>
  <c r="BC260" i="5"/>
  <c r="BA260" i="5"/>
  <c r="BB260" i="5"/>
  <c r="BA252" i="5"/>
  <c r="BC252" i="5"/>
  <c r="BB252" i="5"/>
  <c r="BB244" i="5"/>
  <c r="BA244" i="5"/>
  <c r="BC244" i="5"/>
  <c r="BB236" i="5"/>
  <c r="BC236" i="5"/>
  <c r="BA236" i="5"/>
  <c r="BC228" i="5"/>
  <c r="BB228" i="5"/>
  <c r="BA228" i="5"/>
  <c r="BB220" i="5"/>
  <c r="BA220" i="5"/>
  <c r="BC220" i="5"/>
  <c r="BC212" i="5"/>
  <c r="BB212" i="5"/>
  <c r="BA212" i="5"/>
  <c r="BB204" i="5"/>
  <c r="BC204" i="5"/>
  <c r="BA204" i="5"/>
  <c r="BC196" i="5"/>
  <c r="BB196" i="5"/>
  <c r="BA196" i="5"/>
  <c r="BB188" i="5"/>
  <c r="BA188" i="5"/>
  <c r="BC188" i="5"/>
  <c r="BC180" i="5"/>
  <c r="BB180" i="5"/>
  <c r="BA180" i="5"/>
  <c r="BB172" i="5"/>
  <c r="BA172" i="5"/>
  <c r="BC172" i="5"/>
  <c r="BB164" i="5"/>
  <c r="BC164" i="5"/>
  <c r="BA164" i="5"/>
  <c r="BC156" i="5"/>
  <c r="BB156" i="5"/>
  <c r="BA156" i="5"/>
  <c r="BB148" i="5"/>
  <c r="BC148" i="5"/>
  <c r="BA148" i="5"/>
  <c r="BD148" i="5" s="1"/>
  <c r="BB140" i="5"/>
  <c r="BA140" i="5"/>
  <c r="BC140" i="5"/>
  <c r="BB132" i="5"/>
  <c r="BC132" i="5"/>
  <c r="BA132" i="5"/>
  <c r="BC124" i="5"/>
  <c r="BB124" i="5"/>
  <c r="BA124" i="5"/>
  <c r="BB116" i="5"/>
  <c r="BA116" i="5"/>
  <c r="BC116" i="5"/>
  <c r="BB108" i="5"/>
  <c r="BA108" i="5"/>
  <c r="BC108" i="5"/>
  <c r="BB100" i="5"/>
  <c r="BC100" i="5"/>
  <c r="BA100" i="5"/>
  <c r="BC92" i="5"/>
  <c r="BB92" i="5"/>
  <c r="BA92" i="5"/>
  <c r="BD92" i="5" s="1"/>
  <c r="BB84" i="5"/>
  <c r="BA84" i="5"/>
  <c r="BC84" i="5"/>
  <c r="BB76" i="5"/>
  <c r="BC76" i="5"/>
  <c r="BA76" i="5"/>
  <c r="BB68" i="5"/>
  <c r="BC68" i="5"/>
  <c r="BA68" i="5"/>
  <c r="BC60" i="5"/>
  <c r="BB60" i="5"/>
  <c r="BA60" i="5"/>
  <c r="BB52" i="5"/>
  <c r="BC52" i="5"/>
  <c r="BA52" i="5"/>
  <c r="BC44" i="5"/>
  <c r="BB44" i="5"/>
  <c r="BA44" i="5"/>
  <c r="BC36" i="5"/>
  <c r="BB36" i="5"/>
  <c r="BA36" i="5"/>
  <c r="BC28" i="5"/>
  <c r="BB28" i="5"/>
  <c r="BA28" i="5"/>
  <c r="BC20" i="5"/>
  <c r="BB20" i="5"/>
  <c r="BA20" i="5"/>
  <c r="BD20" i="5" s="1"/>
  <c r="BC12" i="5"/>
  <c r="BB12" i="5"/>
  <c r="BA12" i="5"/>
  <c r="BC4" i="5"/>
  <c r="BB4" i="5"/>
  <c r="BA4" i="5"/>
  <c r="AZ351" i="5"/>
  <c r="AZ343" i="5"/>
  <c r="AZ335" i="5"/>
  <c r="AZ327" i="5"/>
  <c r="AZ319" i="5"/>
  <c r="AZ311" i="5"/>
  <c r="AZ303" i="5"/>
  <c r="AZ295" i="5"/>
  <c r="AZ287" i="5"/>
  <c r="AZ279" i="5"/>
  <c r="AZ271" i="5"/>
  <c r="AZ263" i="5"/>
  <c r="AZ255" i="5"/>
  <c r="AZ247" i="5"/>
  <c r="AZ239" i="5"/>
  <c r="AZ231" i="5"/>
  <c r="AZ223" i="5"/>
  <c r="AZ215" i="5"/>
  <c r="AZ207" i="5"/>
  <c r="BD207" i="5" s="1"/>
  <c r="AZ199" i="5"/>
  <c r="AZ191" i="5"/>
  <c r="AZ183" i="5"/>
  <c r="AZ175" i="5"/>
  <c r="AZ164" i="5"/>
  <c r="AZ143" i="5"/>
  <c r="AZ132" i="5"/>
  <c r="AZ111" i="5"/>
  <c r="AZ100" i="5"/>
  <c r="AZ79" i="5"/>
  <c r="AZ68" i="5"/>
  <c r="AZ55" i="5"/>
  <c r="AZ28" i="5"/>
  <c r="BA346" i="5"/>
  <c r="BA314" i="5"/>
  <c r="BA282" i="5"/>
  <c r="BA199" i="5"/>
  <c r="BA154" i="5"/>
  <c r="BA51" i="5"/>
  <c r="BB310" i="5"/>
  <c r="AP264" i="12" l="1"/>
  <c r="AP398" i="12"/>
  <c r="AP12" i="12"/>
  <c r="AP123" i="12"/>
  <c r="AP167" i="12"/>
  <c r="AP376" i="12"/>
  <c r="AP25" i="12"/>
  <c r="AP276" i="12"/>
  <c r="AP17" i="12"/>
  <c r="AP274" i="12"/>
  <c r="AP223" i="12"/>
  <c r="AP348" i="12"/>
  <c r="AP31" i="12"/>
  <c r="AP336" i="12"/>
  <c r="AP278" i="12"/>
  <c r="AG239" i="14"/>
  <c r="AP36" i="12"/>
  <c r="AP130" i="12"/>
  <c r="AP218" i="12"/>
  <c r="AP321" i="12"/>
  <c r="AP372" i="12"/>
  <c r="Y3" i="1"/>
  <c r="Y5" i="1" s="1"/>
  <c r="AP28" i="12"/>
  <c r="AP73" i="12"/>
  <c r="AP202" i="12"/>
  <c r="AP214" i="12"/>
  <c r="AP32" i="12"/>
  <c r="AP82" i="12"/>
  <c r="AP136" i="12"/>
  <c r="AP197" i="12"/>
  <c r="AP284" i="12"/>
  <c r="AP357" i="12"/>
  <c r="AP260" i="12"/>
  <c r="AP379" i="12"/>
  <c r="AP257" i="12"/>
  <c r="AP338" i="12"/>
  <c r="AP301" i="12"/>
  <c r="AP8" i="12"/>
  <c r="AP256" i="12"/>
  <c r="AP23" i="12"/>
  <c r="AP205" i="12"/>
  <c r="AP7" i="12"/>
  <c r="AP269" i="12"/>
  <c r="AP85" i="12"/>
  <c r="AP200" i="12"/>
  <c r="AP273" i="12"/>
  <c r="AP349" i="12"/>
  <c r="AP400" i="12"/>
  <c r="AP179" i="12"/>
  <c r="AP251" i="12"/>
  <c r="AP34" i="12"/>
  <c r="AP84" i="12"/>
  <c r="AP208" i="12"/>
  <c r="AP125" i="12"/>
  <c r="AP183" i="12"/>
  <c r="AP27" i="12"/>
  <c r="AP97" i="12"/>
  <c r="AP219" i="12"/>
  <c r="AP332" i="12"/>
  <c r="AP67" i="12"/>
  <c r="AP231" i="12"/>
  <c r="AP298" i="12"/>
  <c r="AP242" i="12"/>
  <c r="AP358" i="12"/>
  <c r="AP64" i="12"/>
  <c r="AP333" i="12"/>
  <c r="AP396" i="12"/>
  <c r="AP244" i="12"/>
  <c r="AP394" i="12"/>
  <c r="AP275" i="12"/>
  <c r="AP366" i="12"/>
  <c r="AP101" i="12"/>
  <c r="AP143" i="12"/>
  <c r="AP204" i="12"/>
  <c r="AP238" i="12"/>
  <c r="AP325" i="12"/>
  <c r="AP364" i="12"/>
  <c r="AP403" i="12"/>
  <c r="AP180" i="12"/>
  <c r="AP380" i="12"/>
  <c r="AP252" i="12"/>
  <c r="AP371" i="12"/>
  <c r="AP60" i="12"/>
  <c r="AP83" i="12"/>
  <c r="AP137" i="12"/>
  <c r="AP216" i="12"/>
  <c r="AP341" i="12"/>
  <c r="AP391" i="12"/>
  <c r="AP261" i="12"/>
  <c r="AP10" i="12"/>
  <c r="AP268" i="12"/>
  <c r="AP11" i="12"/>
  <c r="AP266" i="12"/>
  <c r="AP75" i="12"/>
  <c r="AP41" i="12"/>
  <c r="AP16" i="12"/>
  <c r="AP158" i="12"/>
  <c r="AP226" i="12"/>
  <c r="AP330" i="12"/>
  <c r="AP384" i="12"/>
  <c r="AP144" i="12"/>
  <c r="AP38" i="12"/>
  <c r="AP142" i="12"/>
  <c r="AP220" i="12"/>
  <c r="AP81" i="12"/>
  <c r="AP307" i="12"/>
  <c r="AP50" i="12"/>
  <c r="AP91" i="12"/>
  <c r="AP155" i="12"/>
  <c r="AP206" i="12"/>
  <c r="AP308" i="12"/>
  <c r="AP381" i="12"/>
  <c r="AP182" i="12"/>
  <c r="AP6" i="12"/>
  <c r="AP265" i="12"/>
  <c r="AP13" i="12"/>
  <c r="AP187" i="12"/>
  <c r="AP113" i="12"/>
  <c r="AP262" i="12"/>
  <c r="AP161" i="12"/>
  <c r="AP248" i="12"/>
  <c r="AP369" i="12"/>
  <c r="AP154" i="12"/>
  <c r="AP102" i="12"/>
  <c r="AP230" i="12"/>
  <c r="AP63" i="12"/>
  <c r="AP151" i="12"/>
  <c r="AP228" i="12"/>
  <c r="AP134" i="12"/>
  <c r="AP388" i="12"/>
  <c r="AP58" i="12"/>
  <c r="AP110" i="12"/>
  <c r="AP127" i="12"/>
  <c r="AP215" i="12"/>
  <c r="AP318" i="12"/>
  <c r="AP405" i="12"/>
  <c r="AP185" i="12"/>
  <c r="AP245" i="12"/>
  <c r="AP243" i="12"/>
  <c r="AP94" i="12"/>
  <c r="AP203" i="12"/>
  <c r="AP331" i="12"/>
  <c r="AP241" i="12"/>
  <c r="AP239" i="12"/>
  <c r="AP404" i="12"/>
  <c r="AP26" i="12"/>
  <c r="AP115" i="12"/>
  <c r="AP209" i="12"/>
  <c r="AP302" i="12"/>
  <c r="AP361" i="12"/>
  <c r="AP314" i="12"/>
  <c r="AP292" i="12"/>
  <c r="AP19" i="12"/>
  <c r="AP165" i="12"/>
  <c r="AP237" i="12"/>
  <c r="AP173" i="12"/>
  <c r="AP78" i="12"/>
  <c r="AP354" i="12"/>
  <c r="AP296" i="12"/>
  <c r="AP360" i="12"/>
  <c r="AP72" i="12"/>
  <c r="AP210" i="12"/>
  <c r="AP323" i="12"/>
  <c r="AP51" i="12"/>
  <c r="AP207" i="12"/>
  <c r="AP176" i="12"/>
  <c r="AP39" i="12"/>
  <c r="AP283" i="12"/>
  <c r="AP48" i="12"/>
  <c r="AP324" i="12"/>
  <c r="AP386" i="12"/>
  <c r="AP337" i="12"/>
  <c r="AP178" i="12"/>
  <c r="AP172" i="12"/>
  <c r="AP263" i="12"/>
  <c r="AP80" i="12"/>
  <c r="AP133" i="12"/>
  <c r="AP195" i="12"/>
  <c r="AP229" i="12"/>
  <c r="AP316" i="12"/>
  <c r="AP352" i="12"/>
  <c r="AP397" i="12"/>
  <c r="AP119" i="12"/>
  <c r="AP390" i="12"/>
  <c r="AP277" i="12"/>
  <c r="AP270" i="12"/>
  <c r="AP43" i="12"/>
  <c r="AP77" i="12"/>
  <c r="AP128" i="12"/>
  <c r="AP198" i="12"/>
  <c r="AP328" i="12"/>
  <c r="AP368" i="12"/>
  <c r="AP322" i="12"/>
  <c r="AP377" i="12"/>
  <c r="AP254" i="12"/>
  <c r="AP279" i="12"/>
  <c r="AP21" i="12"/>
  <c r="AP250" i="12"/>
  <c r="AP280" i="12"/>
  <c r="AP5" i="12"/>
  <c r="AP253" i="12"/>
  <c r="AP52" i="12"/>
  <c r="AP129" i="12"/>
  <c r="AP217" i="12"/>
  <c r="AP329" i="12"/>
  <c r="AP62" i="12"/>
  <c r="AP141" i="12"/>
  <c r="AP188" i="12"/>
  <c r="AP373" i="12"/>
  <c r="AP111" i="12"/>
  <c r="AP293" i="12"/>
  <c r="AP117" i="12"/>
  <c r="AP259" i="12"/>
  <c r="AP29" i="12"/>
  <c r="AP289" i="12"/>
  <c r="AP345" i="12"/>
  <c r="AP402" i="12"/>
  <c r="AP272" i="12"/>
  <c r="AP98" i="12"/>
  <c r="AP271" i="12"/>
  <c r="AP20" i="12"/>
  <c r="AP109" i="12"/>
  <c r="AP152" i="12"/>
  <c r="AP212" i="12"/>
  <c r="AP297" i="12"/>
  <c r="AP334" i="12"/>
  <c r="AP375" i="12"/>
  <c r="AP235" i="12"/>
  <c r="AP114" i="12"/>
  <c r="AP4" i="12"/>
  <c r="AP282" i="12"/>
  <c r="AP14" i="12"/>
  <c r="AP92" i="12"/>
  <c r="AP146" i="12"/>
  <c r="AP232" i="12"/>
  <c r="AP190" i="12"/>
  <c r="AP406" i="12"/>
  <c r="AP184" i="12"/>
  <c r="AP175" i="12"/>
  <c r="AP249" i="12"/>
  <c r="AP22" i="12"/>
  <c r="AP311" i="12"/>
  <c r="AP247" i="12"/>
  <c r="AP15" i="12"/>
  <c r="AP157" i="12"/>
  <c r="AP286" i="12"/>
  <c r="AP342" i="12"/>
  <c r="AP18" i="12"/>
  <c r="AP193" i="12"/>
  <c r="AP304" i="12"/>
  <c r="AP385" i="12"/>
  <c r="AP145" i="12"/>
  <c r="AP319" i="12"/>
  <c r="AP181" i="12"/>
  <c r="AP255" i="12"/>
  <c r="AP40" i="12"/>
  <c r="AP189" i="12"/>
  <c r="AP374" i="12"/>
  <c r="AP93" i="12"/>
  <c r="AP47" i="12"/>
  <c r="AP3" i="12"/>
  <c r="AP246" i="12"/>
  <c r="AP74" i="12"/>
  <c r="AP120" i="12"/>
  <c r="AP162" i="12"/>
  <c r="AP221" i="12"/>
  <c r="AP306" i="12"/>
  <c r="AP346" i="12"/>
  <c r="AP387" i="12"/>
  <c r="AP95" i="12"/>
  <c r="AP140" i="12"/>
  <c r="AP186" i="12"/>
  <c r="AP258" i="12"/>
  <c r="AP33" i="12"/>
  <c r="AP68" i="12"/>
  <c r="AP104" i="12"/>
  <c r="AP163" i="12"/>
  <c r="AP285" i="12"/>
  <c r="AP359" i="12"/>
  <c r="AP57" i="12"/>
  <c r="AP153" i="12"/>
  <c r="AP267" i="12"/>
  <c r="AP281" i="12"/>
  <c r="AP177" i="12"/>
  <c r="AP99" i="12"/>
  <c r="AP135" i="12"/>
  <c r="AP240" i="12"/>
  <c r="B27" i="26"/>
  <c r="C27" i="26"/>
  <c r="D28" i="26"/>
  <c r="AP190" i="15"/>
  <c r="AN190" i="15"/>
  <c r="AO190" i="15"/>
  <c r="AO344" i="15"/>
  <c r="AN344" i="15"/>
  <c r="AP344" i="15"/>
  <c r="AG360" i="15"/>
  <c r="AG359" i="14"/>
  <c r="AO38" i="15"/>
  <c r="AN38" i="15"/>
  <c r="AP38" i="15"/>
  <c r="AG52" i="15"/>
  <c r="AG51" i="14"/>
  <c r="AN100" i="15"/>
  <c r="AO100" i="15"/>
  <c r="AP100" i="15"/>
  <c r="AG115" i="15"/>
  <c r="AG114" i="14"/>
  <c r="AO162" i="15"/>
  <c r="AP162" i="15"/>
  <c r="AN162" i="15"/>
  <c r="AG175" i="15"/>
  <c r="AG174" i="14"/>
  <c r="AN220" i="15"/>
  <c r="AO220" i="15"/>
  <c r="AP220" i="15"/>
  <c r="AG236" i="15"/>
  <c r="AG235" i="14"/>
  <c r="AN292" i="15"/>
  <c r="AP292" i="15"/>
  <c r="AO292" i="15"/>
  <c r="AG306" i="15"/>
  <c r="AG305" i="14"/>
  <c r="AO361" i="15"/>
  <c r="AP361" i="15"/>
  <c r="AN361" i="15"/>
  <c r="AG384" i="15"/>
  <c r="AG383" i="14"/>
  <c r="AP39" i="15"/>
  <c r="AO39" i="15"/>
  <c r="AN39" i="15"/>
  <c r="AG60" i="15"/>
  <c r="AG59" i="14"/>
  <c r="AO101" i="15"/>
  <c r="AP101" i="15"/>
  <c r="AN101" i="15"/>
  <c r="AG116" i="15"/>
  <c r="AG115" i="14"/>
  <c r="AN163" i="15"/>
  <c r="AO163" i="15"/>
  <c r="AP163" i="15"/>
  <c r="AG176" i="15"/>
  <c r="AG175" i="14"/>
  <c r="AP229" i="15"/>
  <c r="AN229" i="15"/>
  <c r="AO229" i="15"/>
  <c r="AG245" i="15"/>
  <c r="AG244" i="14"/>
  <c r="AP293" i="15"/>
  <c r="AN293" i="15"/>
  <c r="AO293" i="15"/>
  <c r="AG307" i="15"/>
  <c r="AG306" i="14"/>
  <c r="AP354" i="15"/>
  <c r="AN354" i="15"/>
  <c r="AO354" i="15"/>
  <c r="AG370" i="15"/>
  <c r="AG369" i="14"/>
  <c r="AP16" i="15"/>
  <c r="AN16" i="15"/>
  <c r="AO16" i="15"/>
  <c r="AG32" i="15"/>
  <c r="AG31" i="14"/>
  <c r="AO102" i="15"/>
  <c r="AP102" i="15"/>
  <c r="AN102" i="15"/>
  <c r="AG125" i="15"/>
  <c r="AG124" i="14"/>
  <c r="AO170" i="15"/>
  <c r="AP170" i="15"/>
  <c r="AN170" i="15"/>
  <c r="AG185" i="15"/>
  <c r="AG184" i="14"/>
  <c r="AP230" i="15"/>
  <c r="AN230" i="15"/>
  <c r="AO230" i="15"/>
  <c r="AG246" i="15"/>
  <c r="AG245" i="14"/>
  <c r="AN290" i="15"/>
  <c r="AO290" i="15"/>
  <c r="AP290" i="15"/>
  <c r="AG300" i="15"/>
  <c r="AG299" i="14"/>
  <c r="AO347" i="15"/>
  <c r="AP347" i="15"/>
  <c r="AN347" i="15"/>
  <c r="AG363" i="15"/>
  <c r="AG362" i="14"/>
  <c r="AP404" i="15"/>
  <c r="AO404" i="15"/>
  <c r="AN404" i="15"/>
  <c r="AP41" i="15"/>
  <c r="AN41" i="15"/>
  <c r="AO41" i="15"/>
  <c r="AG54" i="15"/>
  <c r="AG53" i="14"/>
  <c r="AO103" i="15"/>
  <c r="AN103" i="15"/>
  <c r="AP103" i="15"/>
  <c r="AG118" i="15"/>
  <c r="AG117" i="14"/>
  <c r="AP165" i="15"/>
  <c r="AN165" i="15"/>
  <c r="AO165" i="15"/>
  <c r="AG178" i="15"/>
  <c r="AG177" i="14"/>
  <c r="AN223" i="15"/>
  <c r="AO223" i="15"/>
  <c r="AP223" i="15"/>
  <c r="AG239" i="15"/>
  <c r="AG238" i="14"/>
  <c r="AP279" i="15"/>
  <c r="AN279" i="15"/>
  <c r="AO279" i="15"/>
  <c r="AG301" i="15"/>
  <c r="AG300" i="14"/>
  <c r="AO348" i="15"/>
  <c r="AP348" i="15"/>
  <c r="AN348" i="15"/>
  <c r="AG364" i="15"/>
  <c r="AG363" i="14"/>
  <c r="AP10" i="15"/>
  <c r="AO10" i="15"/>
  <c r="AN10" i="15"/>
  <c r="AG26" i="15"/>
  <c r="AG25" i="14"/>
  <c r="AP70" i="15"/>
  <c r="AN70" i="15"/>
  <c r="AO70" i="15"/>
  <c r="AG86" i="15"/>
  <c r="AG85" i="14"/>
  <c r="AP135" i="15"/>
  <c r="AO135" i="15"/>
  <c r="AN135" i="15"/>
  <c r="AG150" i="15"/>
  <c r="AG149" i="14"/>
  <c r="AO202" i="15"/>
  <c r="AP202" i="15"/>
  <c r="AN202" i="15"/>
  <c r="AG224" i="15"/>
  <c r="AG223" i="14"/>
  <c r="AP280" i="15"/>
  <c r="AN280" i="15"/>
  <c r="AO280" i="15"/>
  <c r="AG295" i="15"/>
  <c r="AG294" i="14"/>
  <c r="AN365" i="15"/>
  <c r="AP365" i="15"/>
  <c r="AO365" i="15"/>
  <c r="AG380" i="15"/>
  <c r="AG379" i="14"/>
  <c r="AO27" i="15"/>
  <c r="AN27" i="15"/>
  <c r="AP27" i="15"/>
  <c r="AG43" i="15"/>
  <c r="AG42" i="14"/>
  <c r="AP87" i="15"/>
  <c r="AN87" i="15"/>
  <c r="AO87" i="15"/>
  <c r="AG97" i="15"/>
  <c r="AG96" i="14"/>
  <c r="AN151" i="15"/>
  <c r="AP151" i="15"/>
  <c r="AO151" i="15"/>
  <c r="AG172" i="15"/>
  <c r="AG171" i="14"/>
  <c r="AN225" i="15"/>
  <c r="AP225" i="15"/>
  <c r="AO225" i="15"/>
  <c r="AG241" i="15"/>
  <c r="AG240" i="14"/>
  <c r="AP288" i="15"/>
  <c r="AN288" i="15"/>
  <c r="AO288" i="15"/>
  <c r="AG303" i="15"/>
  <c r="AG302" i="14"/>
  <c r="AP350" i="15"/>
  <c r="AN350" i="15"/>
  <c r="AO350" i="15"/>
  <c r="AG366" i="15"/>
  <c r="AG365" i="14"/>
  <c r="AN407" i="15"/>
  <c r="AO407" i="15"/>
  <c r="AP407" i="15"/>
  <c r="AG12" i="15"/>
  <c r="AG11" i="14"/>
  <c r="AN57" i="15"/>
  <c r="AO57" i="15"/>
  <c r="AP57" i="15"/>
  <c r="AG72" i="15"/>
  <c r="AG71" i="14"/>
  <c r="AP113" i="15"/>
  <c r="AN113" i="15"/>
  <c r="AO113" i="15"/>
  <c r="AG129" i="15"/>
  <c r="AG128" i="14"/>
  <c r="AP173" i="15"/>
  <c r="AO173" i="15"/>
  <c r="AN173" i="15"/>
  <c r="AG189" i="15"/>
  <c r="AG188" i="14"/>
  <c r="AP234" i="15"/>
  <c r="AN234" i="15"/>
  <c r="AO234" i="15"/>
  <c r="AG249" i="15"/>
  <c r="AG248" i="14"/>
  <c r="AO291" i="15"/>
  <c r="AP291" i="15"/>
  <c r="AN291" i="15"/>
  <c r="AG312" i="15"/>
  <c r="AG311" i="14"/>
  <c r="AN359" i="15"/>
  <c r="AP359" i="15"/>
  <c r="AO359" i="15"/>
  <c r="AG375" i="15"/>
  <c r="AG374" i="14"/>
  <c r="AG5" i="15"/>
  <c r="AG4" i="14"/>
  <c r="AO145" i="15"/>
  <c r="AP145" i="15"/>
  <c r="AN145" i="15"/>
  <c r="AG161" i="15"/>
  <c r="AG160" i="14"/>
  <c r="AP174" i="15"/>
  <c r="AO174" i="15"/>
  <c r="AN174" i="15"/>
  <c r="AG190" i="15"/>
  <c r="AG189" i="14"/>
  <c r="AP235" i="15"/>
  <c r="AO235" i="15"/>
  <c r="AN235" i="15"/>
  <c r="AG256" i="15"/>
  <c r="AG255" i="14"/>
  <c r="AP305" i="15"/>
  <c r="AO305" i="15"/>
  <c r="AN305" i="15"/>
  <c r="AG321" i="15"/>
  <c r="AG320" i="14"/>
  <c r="AN368" i="15"/>
  <c r="AO368" i="15"/>
  <c r="AP368" i="15"/>
  <c r="AG383" i="15"/>
  <c r="AG382" i="14"/>
  <c r="AN3" i="15"/>
  <c r="AO3" i="15"/>
  <c r="AP3" i="15"/>
  <c r="AG14" i="15"/>
  <c r="AG13" i="14"/>
  <c r="AO59" i="15"/>
  <c r="AP59" i="15"/>
  <c r="AN59" i="15"/>
  <c r="AG74" i="15"/>
  <c r="AG73" i="14"/>
  <c r="AN123" i="15"/>
  <c r="AP123" i="15"/>
  <c r="AO123" i="15"/>
  <c r="AG139" i="15"/>
  <c r="AG138" i="14"/>
  <c r="AN183" i="15"/>
  <c r="AP183" i="15"/>
  <c r="AO183" i="15"/>
  <c r="AG198" i="15"/>
  <c r="AG197" i="14"/>
  <c r="AN244" i="15"/>
  <c r="AP244" i="15"/>
  <c r="AO244" i="15"/>
  <c r="AG262" i="15"/>
  <c r="AG261" i="14"/>
  <c r="AO314" i="15"/>
  <c r="AP314" i="15"/>
  <c r="AN314" i="15"/>
  <c r="AG330" i="15"/>
  <c r="AG329" i="14"/>
  <c r="AO398" i="15"/>
  <c r="AN398" i="15"/>
  <c r="AP398" i="15"/>
  <c r="AG15" i="15"/>
  <c r="AG14" i="14"/>
  <c r="AP67" i="15"/>
  <c r="AO67" i="15"/>
  <c r="AN67" i="15"/>
  <c r="AG83" i="15"/>
  <c r="AG82" i="14"/>
  <c r="AO124" i="15"/>
  <c r="AN124" i="15"/>
  <c r="AP124" i="15"/>
  <c r="AG140" i="15"/>
  <c r="AG139" i="14"/>
  <c r="AN184" i="15"/>
  <c r="AO184" i="15"/>
  <c r="AP184" i="15"/>
  <c r="AG206" i="15"/>
  <c r="AG205" i="14"/>
  <c r="AP250" i="15"/>
  <c r="AN250" i="15"/>
  <c r="AO250" i="15"/>
  <c r="AG271" i="15"/>
  <c r="AG270" i="14"/>
  <c r="AO315" i="15"/>
  <c r="AP315" i="15"/>
  <c r="AN315" i="15"/>
  <c r="AG331" i="15"/>
  <c r="AG330" i="14"/>
  <c r="AN377" i="15"/>
  <c r="AO377" i="15"/>
  <c r="AP377" i="15"/>
  <c r="AG391" i="15"/>
  <c r="AG390" i="14"/>
  <c r="AP40" i="15"/>
  <c r="AN40" i="15"/>
  <c r="AO40" i="15"/>
  <c r="AG76" i="15"/>
  <c r="AG75" i="14"/>
  <c r="AN133" i="15"/>
  <c r="AO133" i="15"/>
  <c r="AP133" i="15"/>
  <c r="AG148" i="15"/>
  <c r="AG147" i="14"/>
  <c r="AO192" i="15"/>
  <c r="AN192" i="15"/>
  <c r="AP192" i="15"/>
  <c r="AG207" i="15"/>
  <c r="AG206" i="14"/>
  <c r="AO251" i="15"/>
  <c r="AP251" i="15"/>
  <c r="AN251" i="15"/>
  <c r="AG264" i="15"/>
  <c r="AG263" i="14"/>
  <c r="AN308" i="15"/>
  <c r="AO308" i="15"/>
  <c r="AP308" i="15"/>
  <c r="AG324" i="15"/>
  <c r="AG323" i="14"/>
  <c r="AP371" i="15"/>
  <c r="AN371" i="15"/>
  <c r="AO371" i="15"/>
  <c r="AG386" i="15"/>
  <c r="AG385" i="14"/>
  <c r="AG17" i="15"/>
  <c r="AG16" i="14"/>
  <c r="AP61" i="15"/>
  <c r="AN61" i="15"/>
  <c r="AO61" i="15"/>
  <c r="AG77" i="15"/>
  <c r="AG76" i="14"/>
  <c r="AP126" i="15"/>
  <c r="AN126" i="15"/>
  <c r="AO126" i="15"/>
  <c r="AG142" i="15"/>
  <c r="AG141" i="14"/>
  <c r="AP186" i="15"/>
  <c r="AN186" i="15"/>
  <c r="AO186" i="15"/>
  <c r="AG201" i="15"/>
  <c r="AG200" i="14"/>
  <c r="AP247" i="15"/>
  <c r="AN247" i="15"/>
  <c r="AO247" i="15"/>
  <c r="AG259" i="15"/>
  <c r="AG258" i="14"/>
  <c r="AP309" i="15"/>
  <c r="AN309" i="15"/>
  <c r="AO309" i="15"/>
  <c r="AG325" i="15"/>
  <c r="AG324" i="14"/>
  <c r="AO372" i="15"/>
  <c r="AN372" i="15"/>
  <c r="AP372" i="15"/>
  <c r="AG387" i="15"/>
  <c r="AG386" i="14"/>
  <c r="AO34" i="15"/>
  <c r="AN34" i="15"/>
  <c r="AP34" i="15"/>
  <c r="AG48" i="15"/>
  <c r="AG47" i="14"/>
  <c r="AP96" i="15"/>
  <c r="AO96" i="15"/>
  <c r="AN96" i="15"/>
  <c r="AG111" i="15"/>
  <c r="AG110" i="14"/>
  <c r="AO158" i="15"/>
  <c r="AN158" i="15"/>
  <c r="AP158" i="15"/>
  <c r="AG179" i="15"/>
  <c r="AG178" i="14"/>
  <c r="AO232" i="15"/>
  <c r="AP232" i="15"/>
  <c r="AN232" i="15"/>
  <c r="AG248" i="15"/>
  <c r="AG247" i="14"/>
  <c r="AP302" i="15"/>
  <c r="AO302" i="15"/>
  <c r="AN302" i="15"/>
  <c r="AO326" i="15"/>
  <c r="AN326" i="15"/>
  <c r="AP326" i="15"/>
  <c r="AG341" i="15"/>
  <c r="AG340" i="14"/>
  <c r="AN388" i="15"/>
  <c r="AP388" i="15"/>
  <c r="AO388" i="15"/>
  <c r="AG406" i="15"/>
  <c r="AG405" i="14"/>
  <c r="AP49" i="15"/>
  <c r="AN49" i="15"/>
  <c r="AO49" i="15"/>
  <c r="AG63" i="15"/>
  <c r="AG62" i="14"/>
  <c r="AN105" i="15"/>
  <c r="AP105" i="15"/>
  <c r="AO105" i="15"/>
  <c r="AG120" i="15"/>
  <c r="AG119" i="14"/>
  <c r="AP180" i="15"/>
  <c r="AN180" i="15"/>
  <c r="AO180" i="15"/>
  <c r="AG195" i="15"/>
  <c r="AG194" i="14"/>
  <c r="AP254" i="15"/>
  <c r="AO254" i="15"/>
  <c r="AN254" i="15"/>
  <c r="AG267" i="15"/>
  <c r="AG266" i="14"/>
  <c r="AN311" i="15"/>
  <c r="AO311" i="15"/>
  <c r="AP311" i="15"/>
  <c r="AG327" i="15"/>
  <c r="AG326" i="14"/>
  <c r="AN374" i="15"/>
  <c r="AO374" i="15"/>
  <c r="AP374" i="15"/>
  <c r="AG389" i="15"/>
  <c r="AG388" i="14"/>
  <c r="AP20" i="15"/>
  <c r="AN20" i="15"/>
  <c r="AO20" i="15"/>
  <c r="AG36" i="15"/>
  <c r="AG35" i="14"/>
  <c r="AP80" i="15"/>
  <c r="AN80" i="15"/>
  <c r="AO80" i="15"/>
  <c r="AG92" i="15"/>
  <c r="AG91" i="14"/>
  <c r="AN137" i="15"/>
  <c r="AP137" i="15"/>
  <c r="AO137" i="15"/>
  <c r="AG152" i="15"/>
  <c r="AG151" i="14"/>
  <c r="AO196" i="15"/>
  <c r="AP196" i="15"/>
  <c r="AN196" i="15"/>
  <c r="AG210" i="15"/>
  <c r="AG209" i="14"/>
  <c r="AN255" i="15"/>
  <c r="AP255" i="15"/>
  <c r="AO255" i="15"/>
  <c r="AG274" i="15"/>
  <c r="AG273" i="14"/>
  <c r="AN320" i="15"/>
  <c r="AO320" i="15"/>
  <c r="AP320" i="15"/>
  <c r="AG336" i="15"/>
  <c r="AG335" i="14"/>
  <c r="AO382" i="15"/>
  <c r="AP382" i="15"/>
  <c r="AN382" i="15"/>
  <c r="AG396" i="15"/>
  <c r="AG395" i="14"/>
  <c r="AP51" i="15"/>
  <c r="AO51" i="15"/>
  <c r="AN51" i="15"/>
  <c r="AG65" i="15"/>
  <c r="AG64" i="14"/>
  <c r="AG138" i="15"/>
  <c r="AG137" i="14"/>
  <c r="AP13" i="15"/>
  <c r="AO13" i="15"/>
  <c r="AN13" i="15"/>
  <c r="AG29" i="15"/>
  <c r="AG28" i="14"/>
  <c r="AG122" i="15"/>
  <c r="AG121" i="14"/>
  <c r="AG13" i="15"/>
  <c r="AG12" i="14"/>
  <c r="AO130" i="15"/>
  <c r="AN130" i="15"/>
  <c r="AP130" i="15"/>
  <c r="AN261" i="15"/>
  <c r="AO261" i="15"/>
  <c r="AP261" i="15"/>
  <c r="AG275" i="15"/>
  <c r="AG274" i="14"/>
  <c r="AN329" i="15"/>
  <c r="AP329" i="15"/>
  <c r="AO329" i="15"/>
  <c r="AG344" i="15"/>
  <c r="AG343" i="14"/>
  <c r="AP397" i="15"/>
  <c r="AN397" i="15"/>
  <c r="AO397" i="15"/>
  <c r="J417" i="17"/>
  <c r="L417" i="17" s="1"/>
  <c r="F418" i="17"/>
  <c r="F417" i="17"/>
  <c r="J418" i="17"/>
  <c r="AN22" i="15"/>
  <c r="AP22" i="15"/>
  <c r="AO22" i="15"/>
  <c r="AG38" i="15"/>
  <c r="AG37" i="14"/>
  <c r="AP82" i="15"/>
  <c r="AN82" i="15"/>
  <c r="AO82" i="15"/>
  <c r="AG100" i="15"/>
  <c r="AG99" i="14"/>
  <c r="AO146" i="15"/>
  <c r="AP146" i="15"/>
  <c r="AN146" i="15"/>
  <c r="AG162" i="15"/>
  <c r="AG161" i="14"/>
  <c r="AO205" i="15"/>
  <c r="AP205" i="15"/>
  <c r="AN205" i="15"/>
  <c r="AG220" i="15"/>
  <c r="AG219" i="14"/>
  <c r="AO270" i="15"/>
  <c r="AN270" i="15"/>
  <c r="AP270" i="15"/>
  <c r="AG292" i="15"/>
  <c r="AG291" i="14"/>
  <c r="AN345" i="15"/>
  <c r="AO345" i="15"/>
  <c r="AP345" i="15"/>
  <c r="AG361" i="15"/>
  <c r="AG360" i="14"/>
  <c r="AO23" i="15"/>
  <c r="AN23" i="15"/>
  <c r="AP23" i="15"/>
  <c r="AG39" i="15"/>
  <c r="AG38" i="14"/>
  <c r="AP90" i="15"/>
  <c r="AO90" i="15"/>
  <c r="AN90" i="15"/>
  <c r="AG101" i="15"/>
  <c r="AG100" i="14"/>
  <c r="AP147" i="15"/>
  <c r="AO147" i="15"/>
  <c r="AN147" i="15"/>
  <c r="AG163" i="15"/>
  <c r="AG162" i="14"/>
  <c r="AP213" i="15"/>
  <c r="AO213" i="15"/>
  <c r="AN213" i="15"/>
  <c r="AG229" i="15"/>
  <c r="AG228" i="14"/>
  <c r="AP277" i="15"/>
  <c r="AO277" i="15"/>
  <c r="AN277" i="15"/>
  <c r="AG293" i="15"/>
  <c r="AG292" i="14"/>
  <c r="AP338" i="15"/>
  <c r="AN338" i="15"/>
  <c r="AO338" i="15"/>
  <c r="AG354" i="15"/>
  <c r="AG353" i="14"/>
  <c r="AP403" i="15"/>
  <c r="AN403" i="15"/>
  <c r="AO403" i="15"/>
  <c r="AG16" i="15"/>
  <c r="AG15" i="14"/>
  <c r="AN84" i="15"/>
  <c r="AO84" i="15"/>
  <c r="AP84" i="15"/>
  <c r="AG102" i="15"/>
  <c r="AG101" i="14"/>
  <c r="AO156" i="15"/>
  <c r="AP156" i="15"/>
  <c r="AN156" i="15"/>
  <c r="AG170" i="15"/>
  <c r="AG169" i="14"/>
  <c r="AO214" i="15"/>
  <c r="AN214" i="15"/>
  <c r="AP214" i="15"/>
  <c r="AG230" i="15"/>
  <c r="AG229" i="14"/>
  <c r="AO278" i="15"/>
  <c r="AN278" i="15"/>
  <c r="AP278" i="15"/>
  <c r="AG290" i="15"/>
  <c r="AG289" i="14"/>
  <c r="AO332" i="15"/>
  <c r="AN332" i="15"/>
  <c r="AP332" i="15"/>
  <c r="AG347" i="15"/>
  <c r="AG346" i="14"/>
  <c r="AN392" i="15"/>
  <c r="AO392" i="15"/>
  <c r="AP392" i="15"/>
  <c r="AG404" i="15"/>
  <c r="AG403" i="14"/>
  <c r="AN25" i="15"/>
  <c r="AP25" i="15"/>
  <c r="AO25" i="15"/>
  <c r="AG41" i="15"/>
  <c r="AG40" i="14"/>
  <c r="AP85" i="15"/>
  <c r="AN85" i="15"/>
  <c r="AO85" i="15"/>
  <c r="AG103" i="15"/>
  <c r="AG102" i="14"/>
  <c r="AN149" i="15"/>
  <c r="AO149" i="15"/>
  <c r="AP149" i="15"/>
  <c r="AG165" i="15"/>
  <c r="AG164" i="14"/>
  <c r="AO208" i="15"/>
  <c r="AP208" i="15"/>
  <c r="AN208" i="15"/>
  <c r="AG223" i="15"/>
  <c r="AG222" i="14"/>
  <c r="AN265" i="15"/>
  <c r="AP265" i="15"/>
  <c r="AO265" i="15"/>
  <c r="AG279" i="15"/>
  <c r="AG278" i="14"/>
  <c r="AP333" i="15"/>
  <c r="AN333" i="15"/>
  <c r="AO333" i="15"/>
  <c r="AG348" i="15"/>
  <c r="AG347" i="14"/>
  <c r="AO393" i="15"/>
  <c r="AP393" i="15"/>
  <c r="AN393" i="15"/>
  <c r="AG10" i="15"/>
  <c r="AG9" i="14"/>
  <c r="AN55" i="15"/>
  <c r="AP55" i="15"/>
  <c r="AO55" i="15"/>
  <c r="AG70" i="15"/>
  <c r="AG69" i="14"/>
  <c r="AP119" i="15"/>
  <c r="AO119" i="15"/>
  <c r="AN119" i="15"/>
  <c r="AG135" i="15"/>
  <c r="AG134" i="14"/>
  <c r="AP187" i="15"/>
  <c r="AN187" i="15"/>
  <c r="AO187" i="15"/>
  <c r="AG202" i="15"/>
  <c r="AG201" i="14"/>
  <c r="AN253" i="15"/>
  <c r="AO253" i="15"/>
  <c r="AP253" i="15"/>
  <c r="AG280" i="15"/>
  <c r="AG279" i="14"/>
  <c r="AN349" i="15"/>
  <c r="AP349" i="15"/>
  <c r="AO349" i="15"/>
  <c r="AG365" i="15"/>
  <c r="AG364" i="14"/>
  <c r="AP11" i="15"/>
  <c r="AN11" i="15"/>
  <c r="AO11" i="15"/>
  <c r="AG27" i="15"/>
  <c r="AG26" i="14"/>
  <c r="AP71" i="15"/>
  <c r="AO71" i="15"/>
  <c r="AN71" i="15"/>
  <c r="AG87" i="15"/>
  <c r="AG86" i="14"/>
  <c r="AO128" i="15"/>
  <c r="AN128" i="15"/>
  <c r="AP128" i="15"/>
  <c r="AG151" i="15"/>
  <c r="AG150" i="14"/>
  <c r="AO209" i="15"/>
  <c r="AP209" i="15"/>
  <c r="AN209" i="15"/>
  <c r="AG225" i="15"/>
  <c r="AG224" i="14"/>
  <c r="AO273" i="15"/>
  <c r="AP273" i="15"/>
  <c r="AN273" i="15"/>
  <c r="AG288" i="15"/>
  <c r="AG287" i="14"/>
  <c r="AP335" i="15"/>
  <c r="AO335" i="15"/>
  <c r="AN335" i="15"/>
  <c r="AG350" i="15"/>
  <c r="AG349" i="14"/>
  <c r="AP395" i="15"/>
  <c r="AN395" i="15"/>
  <c r="AO395" i="15"/>
  <c r="AG407" i="15"/>
  <c r="AG406" i="14"/>
  <c r="AP44" i="15"/>
  <c r="AO44" i="15"/>
  <c r="AN44" i="15"/>
  <c r="AG57" i="15"/>
  <c r="AG56" i="14"/>
  <c r="AO98" i="15"/>
  <c r="AP98" i="15"/>
  <c r="AN98" i="15"/>
  <c r="AG113" i="15"/>
  <c r="AG112" i="14"/>
  <c r="AO160" i="15"/>
  <c r="AN160" i="15"/>
  <c r="AP160" i="15"/>
  <c r="AG173" i="15"/>
  <c r="AG172" i="14"/>
  <c r="AP218" i="15"/>
  <c r="AO218" i="15"/>
  <c r="AN218" i="15"/>
  <c r="AG234" i="15"/>
  <c r="AG233" i="14"/>
  <c r="AP282" i="15"/>
  <c r="AO282" i="15"/>
  <c r="AN282" i="15"/>
  <c r="AG291" i="15"/>
  <c r="AG290" i="14"/>
  <c r="AP343" i="15"/>
  <c r="AO343" i="15"/>
  <c r="AN343" i="15"/>
  <c r="AG359" i="15"/>
  <c r="AG358" i="14"/>
  <c r="AO401" i="15"/>
  <c r="AP401" i="15"/>
  <c r="AN401" i="15"/>
  <c r="AO211" i="15"/>
  <c r="AP211" i="15"/>
  <c r="AN211" i="15"/>
  <c r="AG227" i="15"/>
  <c r="AG226" i="14"/>
  <c r="AP37" i="15"/>
  <c r="AO37" i="15"/>
  <c r="AN37" i="15"/>
  <c r="AN58" i="15"/>
  <c r="AO58" i="15"/>
  <c r="AP58" i="15"/>
  <c r="AG73" i="15"/>
  <c r="AG72" i="14"/>
  <c r="AG211" i="15"/>
  <c r="AG210" i="14"/>
  <c r="AP21" i="15"/>
  <c r="AN21" i="15"/>
  <c r="AO21" i="15"/>
  <c r="AG37" i="15"/>
  <c r="AG36" i="14"/>
  <c r="AO81" i="15"/>
  <c r="AN81" i="15"/>
  <c r="AP81" i="15"/>
  <c r="AG107" i="15"/>
  <c r="AG106" i="14"/>
  <c r="AO153" i="15"/>
  <c r="AP153" i="15"/>
  <c r="AN153" i="15"/>
  <c r="AG174" i="15"/>
  <c r="AG173" i="14"/>
  <c r="AO219" i="15"/>
  <c r="AP219" i="15"/>
  <c r="AN219" i="15"/>
  <c r="AG235" i="15"/>
  <c r="AG234" i="14"/>
  <c r="AP283" i="15"/>
  <c r="AN283" i="15"/>
  <c r="AO283" i="15"/>
  <c r="AG305" i="15"/>
  <c r="AG304" i="14"/>
  <c r="AN352" i="15"/>
  <c r="AO352" i="15"/>
  <c r="AP352" i="15"/>
  <c r="AG368" i="15"/>
  <c r="AG367" i="14"/>
  <c r="AG3" i="15"/>
  <c r="AG2" i="14"/>
  <c r="AN46" i="15"/>
  <c r="AP46" i="15"/>
  <c r="AO46" i="15"/>
  <c r="AG59" i="15"/>
  <c r="AG58" i="14"/>
  <c r="AP108" i="15"/>
  <c r="AO108" i="15"/>
  <c r="AN108" i="15"/>
  <c r="AG123" i="15"/>
  <c r="AG122" i="14"/>
  <c r="AN168" i="15"/>
  <c r="AP168" i="15"/>
  <c r="AO168" i="15"/>
  <c r="AG183" i="15"/>
  <c r="AG182" i="14"/>
  <c r="AN228" i="15"/>
  <c r="AO228" i="15"/>
  <c r="AP228" i="15"/>
  <c r="AG244" i="15"/>
  <c r="AG243" i="14"/>
  <c r="AP298" i="15"/>
  <c r="AN298" i="15"/>
  <c r="AO298" i="15"/>
  <c r="AG314" i="15"/>
  <c r="AG313" i="14"/>
  <c r="AP369" i="15"/>
  <c r="AO369" i="15"/>
  <c r="AN369" i="15"/>
  <c r="AG398" i="15"/>
  <c r="AG397" i="14"/>
  <c r="AO53" i="15"/>
  <c r="AN53" i="15"/>
  <c r="AP53" i="15"/>
  <c r="AG67" i="15"/>
  <c r="AG66" i="14"/>
  <c r="AO109" i="15"/>
  <c r="AP109" i="15"/>
  <c r="AN109" i="15"/>
  <c r="AG124" i="15"/>
  <c r="AG123" i="14"/>
  <c r="AN169" i="15"/>
  <c r="AO169" i="15"/>
  <c r="AP169" i="15"/>
  <c r="AG184" i="15"/>
  <c r="AG183" i="14"/>
  <c r="AN237" i="15"/>
  <c r="AP237" i="15"/>
  <c r="AO237" i="15"/>
  <c r="AG250" i="15"/>
  <c r="AG249" i="14"/>
  <c r="AP299" i="15"/>
  <c r="AN299" i="15"/>
  <c r="AO299" i="15"/>
  <c r="AG315" i="15"/>
  <c r="AG314" i="14"/>
  <c r="AP362" i="15"/>
  <c r="AN362" i="15"/>
  <c r="AO362" i="15"/>
  <c r="AG377" i="15"/>
  <c r="AG376" i="14"/>
  <c r="AP24" i="15"/>
  <c r="AO24" i="15"/>
  <c r="AN24" i="15"/>
  <c r="AG40" i="15"/>
  <c r="AG39" i="14"/>
  <c r="AP117" i="15"/>
  <c r="AO117" i="15"/>
  <c r="AN117" i="15"/>
  <c r="AG133" i="15"/>
  <c r="AG132" i="14"/>
  <c r="AN177" i="15"/>
  <c r="AO177" i="15"/>
  <c r="AP177" i="15"/>
  <c r="AG192" i="15"/>
  <c r="AG191" i="14"/>
  <c r="AO238" i="15"/>
  <c r="AP238" i="15"/>
  <c r="AN238" i="15"/>
  <c r="AG251" i="15"/>
  <c r="AG250" i="14"/>
  <c r="AO294" i="15"/>
  <c r="AN294" i="15"/>
  <c r="AP294" i="15"/>
  <c r="AG308" i="15"/>
  <c r="AG307" i="14"/>
  <c r="AO355" i="15"/>
  <c r="AP355" i="15"/>
  <c r="AN355" i="15"/>
  <c r="AG371" i="15"/>
  <c r="AG370" i="14"/>
  <c r="AG318" i="15"/>
  <c r="AG317" i="14"/>
  <c r="AO47" i="15"/>
  <c r="AN47" i="15"/>
  <c r="AP47" i="15"/>
  <c r="AG61" i="15"/>
  <c r="AG60" i="14"/>
  <c r="AP110" i="15"/>
  <c r="AO110" i="15"/>
  <c r="AN110" i="15"/>
  <c r="AG126" i="15"/>
  <c r="AG125" i="14"/>
  <c r="AO171" i="15"/>
  <c r="AP171" i="15"/>
  <c r="AN171" i="15"/>
  <c r="AG186" i="15"/>
  <c r="AG185" i="14"/>
  <c r="AP231" i="15"/>
  <c r="AN231" i="15"/>
  <c r="AO231" i="15"/>
  <c r="AG247" i="15"/>
  <c r="AG246" i="14"/>
  <c r="AO286" i="15"/>
  <c r="AN286" i="15"/>
  <c r="AP286" i="15"/>
  <c r="AG309" i="15"/>
  <c r="AG308" i="14"/>
  <c r="AN356" i="15"/>
  <c r="AP356" i="15"/>
  <c r="AO356" i="15"/>
  <c r="AG372" i="15"/>
  <c r="AG371" i="14"/>
  <c r="AN18" i="15"/>
  <c r="AP18" i="15"/>
  <c r="AO18" i="15"/>
  <c r="AG34" i="15"/>
  <c r="AG33" i="14"/>
  <c r="AP78" i="15"/>
  <c r="AO78" i="15"/>
  <c r="AN78" i="15"/>
  <c r="AG96" i="15"/>
  <c r="AG95" i="14"/>
  <c r="AN143" i="15"/>
  <c r="AP143" i="15"/>
  <c r="AO143" i="15"/>
  <c r="AG158" i="15"/>
  <c r="AG157" i="14"/>
  <c r="AP216" i="15"/>
  <c r="AO216" i="15"/>
  <c r="AN216" i="15"/>
  <c r="AG232" i="15"/>
  <c r="AG231" i="14"/>
  <c r="AP287" i="15"/>
  <c r="AN287" i="15"/>
  <c r="AO287" i="15"/>
  <c r="AG302" i="15"/>
  <c r="AG301" i="14"/>
  <c r="AG326" i="15"/>
  <c r="AG325" i="14"/>
  <c r="AP373" i="15"/>
  <c r="AN373" i="15"/>
  <c r="AO373" i="15"/>
  <c r="AG388" i="15"/>
  <c r="AG387" i="14"/>
  <c r="AP35" i="15"/>
  <c r="AN35" i="15"/>
  <c r="AO35" i="15"/>
  <c r="AG49" i="15"/>
  <c r="AG48" i="14"/>
  <c r="AP91" i="15"/>
  <c r="AO91" i="15"/>
  <c r="AN91" i="15"/>
  <c r="AG105" i="15"/>
  <c r="AG104" i="14"/>
  <c r="AO159" i="15"/>
  <c r="AN159" i="15"/>
  <c r="AP159" i="15"/>
  <c r="AG180" i="15"/>
  <c r="AG179" i="14"/>
  <c r="AP233" i="15"/>
  <c r="AN233" i="15"/>
  <c r="AO233" i="15"/>
  <c r="AG254" i="15"/>
  <c r="AG253" i="14"/>
  <c r="AN296" i="15"/>
  <c r="AP296" i="15"/>
  <c r="AO296" i="15"/>
  <c r="AG311" i="15"/>
  <c r="AG310" i="14"/>
  <c r="AO358" i="15"/>
  <c r="AN358" i="15"/>
  <c r="AP358" i="15"/>
  <c r="AG374" i="15"/>
  <c r="AG373" i="14"/>
  <c r="AO4" i="15"/>
  <c r="AN4" i="15"/>
  <c r="AP4" i="15"/>
  <c r="AG20" i="15"/>
  <c r="AG19" i="14"/>
  <c r="AN64" i="15"/>
  <c r="AP64" i="15"/>
  <c r="AO64" i="15"/>
  <c r="AG80" i="15"/>
  <c r="AG79" i="14"/>
  <c r="AP121" i="15"/>
  <c r="AN121" i="15"/>
  <c r="AO121" i="15"/>
  <c r="AG137" i="15"/>
  <c r="AG136" i="14"/>
  <c r="AO181" i="15"/>
  <c r="AP181" i="15"/>
  <c r="AN181" i="15"/>
  <c r="AG196" i="15"/>
  <c r="AG195" i="14"/>
  <c r="AP242" i="15"/>
  <c r="AN242" i="15"/>
  <c r="AO242" i="15"/>
  <c r="AG255" i="15"/>
  <c r="AG254" i="14"/>
  <c r="AP304" i="15"/>
  <c r="AN304" i="15"/>
  <c r="AO304" i="15"/>
  <c r="AG320" i="15"/>
  <c r="AG319" i="14"/>
  <c r="AP367" i="15"/>
  <c r="AO367" i="15"/>
  <c r="AN367" i="15"/>
  <c r="AG382" i="15"/>
  <c r="AG381" i="14"/>
  <c r="AG204" i="15"/>
  <c r="AG203" i="14"/>
  <c r="AN107" i="15"/>
  <c r="AO107" i="15"/>
  <c r="AP107" i="15"/>
  <c r="AG145" i="15"/>
  <c r="AG144" i="14"/>
  <c r="AP45" i="15"/>
  <c r="AN45" i="15"/>
  <c r="AO45" i="15"/>
  <c r="AG58" i="15"/>
  <c r="AG57" i="14"/>
  <c r="AP114" i="15"/>
  <c r="AO114" i="15"/>
  <c r="AN114" i="15"/>
  <c r="AG130" i="15"/>
  <c r="AG129" i="14"/>
  <c r="AO182" i="15"/>
  <c r="AN182" i="15"/>
  <c r="AP182" i="15"/>
  <c r="AG197" i="15"/>
  <c r="AG196" i="14"/>
  <c r="AP243" i="15"/>
  <c r="AO243" i="15"/>
  <c r="AN243" i="15"/>
  <c r="AG261" i="15"/>
  <c r="AG260" i="14"/>
  <c r="AO313" i="15"/>
  <c r="AP313" i="15"/>
  <c r="AN313" i="15"/>
  <c r="AG329" i="15"/>
  <c r="AG328" i="14"/>
  <c r="AO376" i="15"/>
  <c r="AN376" i="15"/>
  <c r="AP376" i="15"/>
  <c r="AG397" i="15"/>
  <c r="AG396" i="14"/>
  <c r="AN6" i="15"/>
  <c r="AO6" i="15"/>
  <c r="AP6" i="15"/>
  <c r="AG22" i="15"/>
  <c r="AG21" i="14"/>
  <c r="AP66" i="15"/>
  <c r="AN66" i="15"/>
  <c r="AO66" i="15"/>
  <c r="AG82" i="15"/>
  <c r="AG81" i="14"/>
  <c r="AP131" i="15"/>
  <c r="AO131" i="15"/>
  <c r="AN131" i="15"/>
  <c r="AG146" i="15"/>
  <c r="AG145" i="14"/>
  <c r="AN191" i="15"/>
  <c r="AO191" i="15"/>
  <c r="AP191" i="15"/>
  <c r="AG205" i="15"/>
  <c r="AG204" i="14"/>
  <c r="AP257" i="15"/>
  <c r="AN257" i="15"/>
  <c r="AO257" i="15"/>
  <c r="AG270" i="15"/>
  <c r="AG269" i="14"/>
  <c r="AN322" i="15"/>
  <c r="AO322" i="15"/>
  <c r="AP322" i="15"/>
  <c r="AG345" i="15"/>
  <c r="AG344" i="14"/>
  <c r="AN7" i="15"/>
  <c r="AP7" i="15"/>
  <c r="AO7" i="15"/>
  <c r="AG23" i="15"/>
  <c r="AG22" i="14"/>
  <c r="AO75" i="15"/>
  <c r="AP75" i="15"/>
  <c r="AN75" i="15"/>
  <c r="AG90" i="15"/>
  <c r="AG89" i="14"/>
  <c r="AN132" i="15"/>
  <c r="AO132" i="15"/>
  <c r="AP132" i="15"/>
  <c r="AG147" i="15"/>
  <c r="AG146" i="14"/>
  <c r="AO199" i="15"/>
  <c r="AP199" i="15"/>
  <c r="AN199" i="15"/>
  <c r="AG213" i="15"/>
  <c r="AG212" i="14"/>
  <c r="AO263" i="15"/>
  <c r="AN263" i="15"/>
  <c r="AP263" i="15"/>
  <c r="AG277" i="15"/>
  <c r="AG276" i="14"/>
  <c r="AO323" i="15"/>
  <c r="AP323" i="15"/>
  <c r="AN323" i="15"/>
  <c r="AG338" i="15"/>
  <c r="AG337" i="14"/>
  <c r="AP385" i="15"/>
  <c r="AN385" i="15"/>
  <c r="AO385" i="15"/>
  <c r="AG403" i="15"/>
  <c r="AG402" i="14"/>
  <c r="AN68" i="15"/>
  <c r="AO68" i="15"/>
  <c r="AP68" i="15"/>
  <c r="AG84" i="15"/>
  <c r="AG83" i="14"/>
  <c r="AP141" i="15"/>
  <c r="AO141" i="15"/>
  <c r="AN141" i="15"/>
  <c r="AG156" i="15"/>
  <c r="AG155" i="14"/>
  <c r="AN200" i="15"/>
  <c r="AP200" i="15"/>
  <c r="AO200" i="15"/>
  <c r="AG214" i="15"/>
  <c r="AG213" i="14"/>
  <c r="AN258" i="15"/>
  <c r="AO258" i="15"/>
  <c r="AP258" i="15"/>
  <c r="AG278" i="15"/>
  <c r="AG277" i="14"/>
  <c r="AO316" i="15"/>
  <c r="AN316" i="15"/>
  <c r="AP316" i="15"/>
  <c r="AG332" i="15"/>
  <c r="AG331" i="14"/>
  <c r="AP378" i="15"/>
  <c r="AN378" i="15"/>
  <c r="AO378" i="15"/>
  <c r="AG392" i="15"/>
  <c r="AG391" i="14"/>
  <c r="AN9" i="15"/>
  <c r="AP9" i="15"/>
  <c r="AO9" i="15"/>
  <c r="AG25" i="15"/>
  <c r="AG24" i="14"/>
  <c r="AN69" i="15"/>
  <c r="AO69" i="15"/>
  <c r="AP69" i="15"/>
  <c r="AG85" i="15"/>
  <c r="AG84" i="14"/>
  <c r="AN134" i="15"/>
  <c r="AO134" i="15"/>
  <c r="AP134" i="15"/>
  <c r="AG149" i="15"/>
  <c r="AG148" i="14"/>
  <c r="AN193" i="15"/>
  <c r="AO193" i="15"/>
  <c r="AP193" i="15"/>
  <c r="AG208" i="15"/>
  <c r="AG207" i="14"/>
  <c r="AO252" i="15"/>
  <c r="AN252" i="15"/>
  <c r="AP252" i="15"/>
  <c r="AG265" i="15"/>
  <c r="AG264" i="14"/>
  <c r="AN317" i="15"/>
  <c r="AO317" i="15"/>
  <c r="AP317" i="15"/>
  <c r="AG333" i="15"/>
  <c r="AG332" i="14"/>
  <c r="AO379" i="15"/>
  <c r="AP379" i="15"/>
  <c r="AN379" i="15"/>
  <c r="AG393" i="15"/>
  <c r="AG392" i="14"/>
  <c r="AP42" i="15"/>
  <c r="AO42" i="15"/>
  <c r="AN42" i="15"/>
  <c r="AG55" i="15"/>
  <c r="AG54" i="14"/>
  <c r="AO104" i="15"/>
  <c r="AP104" i="15"/>
  <c r="AN104" i="15"/>
  <c r="AG119" i="15"/>
  <c r="AG118" i="14"/>
  <c r="AO166" i="15"/>
  <c r="AP166" i="15"/>
  <c r="AN166" i="15"/>
  <c r="AG187" i="15"/>
  <c r="AG186" i="14"/>
  <c r="AN240" i="15"/>
  <c r="AO240" i="15"/>
  <c r="AP240" i="15"/>
  <c r="AG253" i="15"/>
  <c r="AG252" i="14"/>
  <c r="AO310" i="15"/>
  <c r="AN310" i="15"/>
  <c r="AP310" i="15"/>
  <c r="AP334" i="15"/>
  <c r="AO334" i="15"/>
  <c r="AN334" i="15"/>
  <c r="AG349" i="15"/>
  <c r="AG348" i="14"/>
  <c r="AP394" i="15"/>
  <c r="AN394" i="15"/>
  <c r="AO394" i="15"/>
  <c r="AG11" i="15"/>
  <c r="AG10" i="14"/>
  <c r="AP56" i="15"/>
  <c r="AO56" i="15"/>
  <c r="AN56" i="15"/>
  <c r="AG71" i="15"/>
  <c r="AG70" i="14"/>
  <c r="AP112" i="15"/>
  <c r="AO112" i="15"/>
  <c r="AN112" i="15"/>
  <c r="AG128" i="15"/>
  <c r="AG127" i="14"/>
  <c r="AP188" i="15"/>
  <c r="AN188" i="15"/>
  <c r="AO188" i="15"/>
  <c r="AG209" i="15"/>
  <c r="AG208" i="14"/>
  <c r="AO260" i="15"/>
  <c r="AN260" i="15"/>
  <c r="AP260" i="15"/>
  <c r="AG273" i="15"/>
  <c r="AG272" i="14"/>
  <c r="AO319" i="15"/>
  <c r="AN319" i="15"/>
  <c r="AP319" i="15"/>
  <c r="AG335" i="15"/>
  <c r="AG334" i="14"/>
  <c r="AN381" i="15"/>
  <c r="AO381" i="15"/>
  <c r="AP381" i="15"/>
  <c r="AG395" i="15"/>
  <c r="AG394" i="14"/>
  <c r="AN28" i="15"/>
  <c r="AO28" i="15"/>
  <c r="AP28" i="15"/>
  <c r="AG44" i="15"/>
  <c r="AG43" i="14"/>
  <c r="AP88" i="15"/>
  <c r="AO88" i="15"/>
  <c r="AN88" i="15"/>
  <c r="AG98" i="15"/>
  <c r="AG97" i="14"/>
  <c r="AP144" i="15"/>
  <c r="AO144" i="15"/>
  <c r="AN144" i="15"/>
  <c r="AG160" i="15"/>
  <c r="AG159" i="14"/>
  <c r="AN203" i="15"/>
  <c r="AP203" i="15"/>
  <c r="AO203" i="15"/>
  <c r="AG218" i="15"/>
  <c r="AG217" i="14"/>
  <c r="AN268" i="15"/>
  <c r="AP268" i="15"/>
  <c r="AO268" i="15"/>
  <c r="AG282" i="15"/>
  <c r="AG281" i="14"/>
  <c r="AN328" i="15"/>
  <c r="AO328" i="15"/>
  <c r="AP328" i="15"/>
  <c r="AG343" i="15"/>
  <c r="AG342" i="14"/>
  <c r="AP390" i="15"/>
  <c r="AO390" i="15"/>
  <c r="AN390" i="15"/>
  <c r="AG401" i="15"/>
  <c r="AG400" i="14"/>
  <c r="AP73" i="15"/>
  <c r="AO73" i="15"/>
  <c r="AN73" i="15"/>
  <c r="AG99" i="15"/>
  <c r="AG98" i="14"/>
  <c r="AN5" i="15"/>
  <c r="AP5" i="15"/>
  <c r="AO5" i="15"/>
  <c r="AG21" i="15"/>
  <c r="AG20" i="14"/>
  <c r="AN65" i="15"/>
  <c r="AO65" i="15"/>
  <c r="AP65" i="15"/>
  <c r="AG81" i="15"/>
  <c r="AG80" i="14"/>
  <c r="AP138" i="15"/>
  <c r="AO138" i="15"/>
  <c r="AN138" i="15"/>
  <c r="AG153" i="15"/>
  <c r="AG152" i="14"/>
  <c r="AP204" i="15"/>
  <c r="AN204" i="15"/>
  <c r="AO204" i="15"/>
  <c r="AG219" i="15"/>
  <c r="AG218" i="14"/>
  <c r="AP269" i="15"/>
  <c r="AN269" i="15"/>
  <c r="AO269" i="15"/>
  <c r="AG283" i="15"/>
  <c r="AG282" i="14"/>
  <c r="AO337" i="15"/>
  <c r="AP337" i="15"/>
  <c r="AN337" i="15"/>
  <c r="AG352" i="15"/>
  <c r="AG351" i="14"/>
  <c r="AO402" i="15"/>
  <c r="AP402" i="15"/>
  <c r="AN402" i="15"/>
  <c r="AN30" i="15"/>
  <c r="AP30" i="15"/>
  <c r="AO30" i="15"/>
  <c r="AG46" i="15"/>
  <c r="AG45" i="14"/>
  <c r="AO89" i="15"/>
  <c r="AN89" i="15"/>
  <c r="AP89" i="15"/>
  <c r="AG108" i="15"/>
  <c r="AG107" i="14"/>
  <c r="AN154" i="15"/>
  <c r="AP154" i="15"/>
  <c r="AO154" i="15"/>
  <c r="AG168" i="15"/>
  <c r="AG167" i="14"/>
  <c r="AP212" i="15"/>
  <c r="AN212" i="15"/>
  <c r="AO212" i="15"/>
  <c r="AG228" i="15"/>
  <c r="AG227" i="14"/>
  <c r="AN276" i="15"/>
  <c r="AO276" i="15"/>
  <c r="AP276" i="15"/>
  <c r="AG298" i="15"/>
  <c r="AG297" i="14"/>
  <c r="AO353" i="15"/>
  <c r="AP353" i="15"/>
  <c r="AN353" i="15"/>
  <c r="AG369" i="15"/>
  <c r="AG368" i="14"/>
  <c r="AN31" i="15"/>
  <c r="AP31" i="15"/>
  <c r="AO31" i="15"/>
  <c r="AG53" i="15"/>
  <c r="AG52" i="14"/>
  <c r="AN93" i="15"/>
  <c r="AO93" i="15"/>
  <c r="AP93" i="15"/>
  <c r="AG109" i="15"/>
  <c r="AG108" i="14"/>
  <c r="AP155" i="15"/>
  <c r="AO155" i="15"/>
  <c r="AN155" i="15"/>
  <c r="AG169" i="15"/>
  <c r="AG168" i="14"/>
  <c r="AO221" i="15"/>
  <c r="AP221" i="15"/>
  <c r="AN221" i="15"/>
  <c r="AG237" i="15"/>
  <c r="AG236" i="14"/>
  <c r="AO284" i="15"/>
  <c r="AP284" i="15"/>
  <c r="AN284" i="15"/>
  <c r="AG299" i="15"/>
  <c r="AG298" i="14"/>
  <c r="AO346" i="15"/>
  <c r="AN346" i="15"/>
  <c r="AP346" i="15"/>
  <c r="AG362" i="15"/>
  <c r="AG361" i="14"/>
  <c r="AP8" i="15"/>
  <c r="AO8" i="15"/>
  <c r="AN8" i="15"/>
  <c r="AG24" i="15"/>
  <c r="AG23" i="14"/>
  <c r="AP94" i="15"/>
  <c r="AN94" i="15"/>
  <c r="AO94" i="15"/>
  <c r="AG117" i="15"/>
  <c r="AG116" i="14"/>
  <c r="AN164" i="15"/>
  <c r="AO164" i="15"/>
  <c r="AP164" i="15"/>
  <c r="AG177" i="15"/>
  <c r="AG176" i="14"/>
  <c r="AP222" i="15"/>
  <c r="AO222" i="15"/>
  <c r="AN222" i="15"/>
  <c r="AG238" i="15"/>
  <c r="AG237" i="14"/>
  <c r="AO285" i="15"/>
  <c r="AP285" i="15"/>
  <c r="AN285" i="15"/>
  <c r="AG294" i="15"/>
  <c r="AG293" i="14"/>
  <c r="AP339" i="15"/>
  <c r="AN339" i="15"/>
  <c r="AO339" i="15"/>
  <c r="AG355" i="15"/>
  <c r="AG354" i="14"/>
  <c r="AO399" i="15"/>
  <c r="AP399" i="15"/>
  <c r="AN399" i="15"/>
  <c r="AO33" i="15"/>
  <c r="AN33" i="15"/>
  <c r="AP33" i="15"/>
  <c r="AG47" i="15"/>
  <c r="AG46" i="14"/>
  <c r="AO95" i="15"/>
  <c r="AN95" i="15"/>
  <c r="AP95" i="15"/>
  <c r="AG110" i="15"/>
  <c r="AG109" i="14"/>
  <c r="AO157" i="15"/>
  <c r="AP157" i="15"/>
  <c r="AN157" i="15"/>
  <c r="AG171" i="15"/>
  <c r="AG170" i="14"/>
  <c r="AN215" i="15"/>
  <c r="AP215" i="15"/>
  <c r="AO215" i="15"/>
  <c r="AG231" i="15"/>
  <c r="AG230" i="14"/>
  <c r="AO272" i="15"/>
  <c r="AP272" i="15"/>
  <c r="AN272" i="15"/>
  <c r="AG286" i="15"/>
  <c r="AG285" i="14"/>
  <c r="AO340" i="15"/>
  <c r="AN340" i="15"/>
  <c r="AP340" i="15"/>
  <c r="AG356" i="15"/>
  <c r="AG355" i="14"/>
  <c r="AP405" i="15"/>
  <c r="AO405" i="15"/>
  <c r="AN405" i="15"/>
  <c r="AG18" i="15"/>
  <c r="AG17" i="14"/>
  <c r="AO62" i="15"/>
  <c r="AP62" i="15"/>
  <c r="AN62" i="15"/>
  <c r="AG78" i="15"/>
  <c r="AG77" i="14"/>
  <c r="AN127" i="15"/>
  <c r="AP127" i="15"/>
  <c r="AO127" i="15"/>
  <c r="AG143" i="15"/>
  <c r="AG142" i="14"/>
  <c r="AP194" i="15"/>
  <c r="AO194" i="15"/>
  <c r="AN194" i="15"/>
  <c r="AG216" i="15"/>
  <c r="AG215" i="14"/>
  <c r="AP266" i="15"/>
  <c r="AN266" i="15"/>
  <c r="AO266" i="15"/>
  <c r="AG287" i="15"/>
  <c r="AG286" i="14"/>
  <c r="AP357" i="15"/>
  <c r="AN357" i="15"/>
  <c r="AO357" i="15"/>
  <c r="AG373" i="15"/>
  <c r="AG372" i="14"/>
  <c r="AN19" i="15"/>
  <c r="AP19" i="15"/>
  <c r="AO19" i="15"/>
  <c r="AG35" i="15"/>
  <c r="AG34" i="14"/>
  <c r="AN79" i="15"/>
  <c r="AP79" i="15"/>
  <c r="AO79" i="15"/>
  <c r="AG91" i="15"/>
  <c r="AG90" i="14"/>
  <c r="AP136" i="15"/>
  <c r="AO136" i="15"/>
  <c r="AN136" i="15"/>
  <c r="AG159" i="15"/>
  <c r="AG158" i="14"/>
  <c r="AP217" i="15"/>
  <c r="AO217" i="15"/>
  <c r="AN217" i="15"/>
  <c r="AG233" i="15"/>
  <c r="AG232" i="14"/>
  <c r="AO281" i="15"/>
  <c r="AN281" i="15"/>
  <c r="AP281" i="15"/>
  <c r="AG296" i="15"/>
  <c r="AG295" i="14"/>
  <c r="AO342" i="15"/>
  <c r="AN342" i="15"/>
  <c r="AP342" i="15"/>
  <c r="AG358" i="15"/>
  <c r="AG357" i="14"/>
  <c r="AN400" i="15"/>
  <c r="AO400" i="15"/>
  <c r="AP400" i="15"/>
  <c r="AG4" i="15"/>
  <c r="AG3" i="14"/>
  <c r="AP50" i="15"/>
  <c r="AO50" i="15"/>
  <c r="AN50" i="15"/>
  <c r="AG64" i="15"/>
  <c r="AG63" i="14"/>
  <c r="AP106" i="15"/>
  <c r="AO106" i="15"/>
  <c r="AN106" i="15"/>
  <c r="AG121" i="15"/>
  <c r="AG120" i="14"/>
  <c r="AO167" i="15"/>
  <c r="AN167" i="15"/>
  <c r="AP167" i="15"/>
  <c r="AG181" i="15"/>
  <c r="AG180" i="14"/>
  <c r="AP226" i="15"/>
  <c r="AO226" i="15"/>
  <c r="AN226" i="15"/>
  <c r="AG242" i="15"/>
  <c r="AG241" i="14"/>
  <c r="AO289" i="15"/>
  <c r="AP289" i="15"/>
  <c r="AN289" i="15"/>
  <c r="AG304" i="15"/>
  <c r="AG303" i="14"/>
  <c r="AO351" i="15"/>
  <c r="AP351" i="15"/>
  <c r="AN351" i="15"/>
  <c r="AG367" i="15"/>
  <c r="AG366" i="14"/>
  <c r="AN408" i="15"/>
  <c r="AO408" i="15"/>
  <c r="AP408" i="15"/>
  <c r="AO122" i="15"/>
  <c r="AP122" i="15"/>
  <c r="AN122" i="15"/>
  <c r="AP275" i="15"/>
  <c r="AN275" i="15"/>
  <c r="AO275" i="15"/>
  <c r="AG297" i="15"/>
  <c r="AG296" i="14"/>
  <c r="AG51" i="15"/>
  <c r="AG50" i="14"/>
  <c r="AN197" i="15"/>
  <c r="AO197" i="15"/>
  <c r="AP197" i="15"/>
  <c r="AO29" i="15"/>
  <c r="AP29" i="15"/>
  <c r="AN29" i="15"/>
  <c r="AG45" i="15"/>
  <c r="AG44" i="14"/>
  <c r="AO99" i="15"/>
  <c r="AP99" i="15"/>
  <c r="AN99" i="15"/>
  <c r="AG114" i="15"/>
  <c r="AG113" i="14"/>
  <c r="AP161" i="15"/>
  <c r="AO161" i="15"/>
  <c r="AN161" i="15"/>
  <c r="AG182" i="15"/>
  <c r="AG181" i="14"/>
  <c r="AP227" i="15"/>
  <c r="AO227" i="15"/>
  <c r="AN227" i="15"/>
  <c r="AG243" i="15"/>
  <c r="AG242" i="14"/>
  <c r="AP297" i="15"/>
  <c r="AN297" i="15"/>
  <c r="AO297" i="15"/>
  <c r="AG313" i="15"/>
  <c r="AG312" i="14"/>
  <c r="AO360" i="15"/>
  <c r="AP360" i="15"/>
  <c r="AN360" i="15"/>
  <c r="AG376" i="15"/>
  <c r="AG375" i="14"/>
  <c r="AG6" i="15"/>
  <c r="AG5" i="14"/>
  <c r="AN52" i="15"/>
  <c r="AO52" i="15"/>
  <c r="AP52" i="15"/>
  <c r="AG66" i="15"/>
  <c r="AG65" i="14"/>
  <c r="AP115" i="15"/>
  <c r="AO115" i="15"/>
  <c r="AN115" i="15"/>
  <c r="AG131" i="15"/>
  <c r="AG130" i="14"/>
  <c r="AO175" i="15"/>
  <c r="AN175" i="15"/>
  <c r="AP175" i="15"/>
  <c r="AG191" i="15"/>
  <c r="AG190" i="14"/>
  <c r="AP236" i="15"/>
  <c r="AN236" i="15"/>
  <c r="AO236" i="15"/>
  <c r="AG257" i="15"/>
  <c r="AG256" i="14"/>
  <c r="AN306" i="15"/>
  <c r="AP306" i="15"/>
  <c r="AO306" i="15"/>
  <c r="AG322" i="15"/>
  <c r="AG321" i="14"/>
  <c r="AN384" i="15"/>
  <c r="AO384" i="15"/>
  <c r="AP384" i="15"/>
  <c r="AG7" i="15"/>
  <c r="AG6" i="14"/>
  <c r="AO60" i="15"/>
  <c r="AN60" i="15"/>
  <c r="AP60" i="15"/>
  <c r="AG75" i="15"/>
  <c r="AG74" i="14"/>
  <c r="AO116" i="15"/>
  <c r="AP116" i="15"/>
  <c r="AN116" i="15"/>
  <c r="AG132" i="15"/>
  <c r="AG131" i="14"/>
  <c r="AN176" i="15"/>
  <c r="AO176" i="15"/>
  <c r="AP176" i="15"/>
  <c r="AG199" i="15"/>
  <c r="AG198" i="14"/>
  <c r="AN245" i="15"/>
  <c r="AO245" i="15"/>
  <c r="AP245" i="15"/>
  <c r="AG263" i="15"/>
  <c r="AG262" i="14"/>
  <c r="AN307" i="15"/>
  <c r="AO307" i="15"/>
  <c r="AP307" i="15"/>
  <c r="AG323" i="15"/>
  <c r="AG322" i="14"/>
  <c r="AN370" i="15"/>
  <c r="AP370" i="15"/>
  <c r="AO370" i="15"/>
  <c r="AG385" i="15"/>
  <c r="AG384" i="14"/>
  <c r="AP32" i="15"/>
  <c r="AO32" i="15"/>
  <c r="AN32" i="15"/>
  <c r="AG68" i="15"/>
  <c r="AG67" i="14"/>
  <c r="AO125" i="15"/>
  <c r="AP125" i="15"/>
  <c r="AN125" i="15"/>
  <c r="AG141" i="15"/>
  <c r="AG140" i="14"/>
  <c r="AP185" i="15"/>
  <c r="AN185" i="15"/>
  <c r="AO185" i="15"/>
  <c r="AG200" i="15"/>
  <c r="AG199" i="14"/>
  <c r="AN246" i="15"/>
  <c r="AO246" i="15"/>
  <c r="AP246" i="15"/>
  <c r="AG258" i="15"/>
  <c r="AG257" i="14"/>
  <c r="AP300" i="15"/>
  <c r="AO300" i="15"/>
  <c r="AN300" i="15"/>
  <c r="AG316" i="15"/>
  <c r="AG315" i="14"/>
  <c r="AP363" i="15"/>
  <c r="AN363" i="15"/>
  <c r="AO363" i="15"/>
  <c r="AG378" i="15"/>
  <c r="AG377" i="14"/>
  <c r="AG9" i="15"/>
  <c r="AG8" i="14"/>
  <c r="AO54" i="15"/>
  <c r="AN54" i="15"/>
  <c r="AP54" i="15"/>
  <c r="AG69" i="15"/>
  <c r="AG68" i="14"/>
  <c r="AO118" i="15"/>
  <c r="AN118" i="15"/>
  <c r="AP118" i="15"/>
  <c r="AG134" i="15"/>
  <c r="AG133" i="14"/>
  <c r="AN178" i="15"/>
  <c r="AO178" i="15"/>
  <c r="AP178" i="15"/>
  <c r="AG193" i="15"/>
  <c r="AG192" i="14"/>
  <c r="AN239" i="15"/>
  <c r="AO239" i="15"/>
  <c r="AP239" i="15"/>
  <c r="AG252" i="15"/>
  <c r="AG251" i="14"/>
  <c r="AN301" i="15"/>
  <c r="AP301" i="15"/>
  <c r="AO301" i="15"/>
  <c r="AG317" i="15"/>
  <c r="AG316" i="14"/>
  <c r="AP364" i="15"/>
  <c r="AO364" i="15"/>
  <c r="AN364" i="15"/>
  <c r="AG379" i="15"/>
  <c r="AG378" i="14"/>
  <c r="AP26" i="15"/>
  <c r="AN26" i="15"/>
  <c r="AO26" i="15"/>
  <c r="AG42" i="15"/>
  <c r="AG41" i="14"/>
  <c r="AO86" i="15"/>
  <c r="AN86" i="15"/>
  <c r="AP86" i="15"/>
  <c r="AG104" i="15"/>
  <c r="AG103" i="14"/>
  <c r="AN150" i="15"/>
  <c r="AP150" i="15"/>
  <c r="AO150" i="15"/>
  <c r="AG166" i="15"/>
  <c r="AG165" i="14"/>
  <c r="AO224" i="15"/>
  <c r="AN224" i="15"/>
  <c r="AP224" i="15"/>
  <c r="AO295" i="15"/>
  <c r="AP295" i="15"/>
  <c r="AN295" i="15"/>
  <c r="AG310" i="15"/>
  <c r="AG309" i="14"/>
  <c r="AG334" i="15"/>
  <c r="AG333" i="14"/>
  <c r="AN380" i="15"/>
  <c r="AP380" i="15"/>
  <c r="AO380" i="15"/>
  <c r="AG394" i="15"/>
  <c r="AG393" i="14"/>
  <c r="AP43" i="15"/>
  <c r="AO43" i="15"/>
  <c r="AN43" i="15"/>
  <c r="AG56" i="15"/>
  <c r="AG55" i="14"/>
  <c r="AP97" i="15"/>
  <c r="AO97" i="15"/>
  <c r="AN97" i="15"/>
  <c r="AG112" i="15"/>
  <c r="AG111" i="14"/>
  <c r="AP172" i="15"/>
  <c r="AN172" i="15"/>
  <c r="AO172" i="15"/>
  <c r="AG188" i="15"/>
  <c r="AG187" i="14"/>
  <c r="AP241" i="15"/>
  <c r="AO241" i="15"/>
  <c r="AN241" i="15"/>
  <c r="AG260" i="15"/>
  <c r="AG259" i="14"/>
  <c r="AN303" i="15"/>
  <c r="AO303" i="15"/>
  <c r="AP303" i="15"/>
  <c r="AG319" i="15"/>
  <c r="AG318" i="14"/>
  <c r="AP366" i="15"/>
  <c r="AO366" i="15"/>
  <c r="AN366" i="15"/>
  <c r="AG381" i="15"/>
  <c r="AG380" i="14"/>
  <c r="AN12" i="15"/>
  <c r="AP12" i="15"/>
  <c r="AO12" i="15"/>
  <c r="AG28" i="15"/>
  <c r="AG27" i="14"/>
  <c r="AO72" i="15"/>
  <c r="AN72" i="15"/>
  <c r="AP72" i="15"/>
  <c r="AG88" i="15"/>
  <c r="AG87" i="14"/>
  <c r="AN129" i="15"/>
  <c r="AO129" i="15"/>
  <c r="AP129" i="15"/>
  <c r="AG144" i="15"/>
  <c r="AG143" i="14"/>
  <c r="AN189" i="15"/>
  <c r="AO189" i="15"/>
  <c r="AP189" i="15"/>
  <c r="AG203" i="15"/>
  <c r="AG202" i="14"/>
  <c r="AP249" i="15"/>
  <c r="AN249" i="15"/>
  <c r="AO249" i="15"/>
  <c r="AG268" i="15"/>
  <c r="AG267" i="14"/>
  <c r="AP312" i="15"/>
  <c r="AN312" i="15"/>
  <c r="AO312" i="15"/>
  <c r="AG328" i="15"/>
  <c r="AG327" i="14"/>
  <c r="AO375" i="15"/>
  <c r="AP375" i="15"/>
  <c r="AN375" i="15"/>
  <c r="AG390" i="15"/>
  <c r="AG389" i="14"/>
  <c r="AP256" i="15"/>
  <c r="AN256" i="15"/>
  <c r="AO256" i="15"/>
  <c r="AG269" i="15"/>
  <c r="AG268" i="14"/>
  <c r="AP321" i="15"/>
  <c r="AN321" i="15"/>
  <c r="AO321" i="15"/>
  <c r="AG337" i="15"/>
  <c r="AG336" i="14"/>
  <c r="AP383" i="15"/>
  <c r="AO383" i="15"/>
  <c r="AN383" i="15"/>
  <c r="AG402" i="15"/>
  <c r="AG401" i="14"/>
  <c r="AN14" i="15"/>
  <c r="AP14" i="15"/>
  <c r="AO14" i="15"/>
  <c r="AG30" i="15"/>
  <c r="AG29" i="14"/>
  <c r="AN74" i="15"/>
  <c r="AP74" i="15"/>
  <c r="AO74" i="15"/>
  <c r="AG89" i="15"/>
  <c r="AG88" i="14"/>
  <c r="AP139" i="15"/>
  <c r="AN139" i="15"/>
  <c r="AO139" i="15"/>
  <c r="AG154" i="15"/>
  <c r="AG153" i="14"/>
  <c r="AN198" i="15"/>
  <c r="AO198" i="15"/>
  <c r="AP198" i="15"/>
  <c r="AG212" i="15"/>
  <c r="AG211" i="14"/>
  <c r="AO262" i="15"/>
  <c r="AP262" i="15"/>
  <c r="AN262" i="15"/>
  <c r="AG276" i="15"/>
  <c r="AG275" i="14"/>
  <c r="AO330" i="15"/>
  <c r="AP330" i="15"/>
  <c r="AN330" i="15"/>
  <c r="AG353" i="15"/>
  <c r="AG352" i="14"/>
  <c r="AN15" i="15"/>
  <c r="AO15" i="15"/>
  <c r="AP15" i="15"/>
  <c r="AG31" i="15"/>
  <c r="AG30" i="14"/>
  <c r="AN83" i="15"/>
  <c r="AP83" i="15"/>
  <c r="AO83" i="15"/>
  <c r="AG93" i="15"/>
  <c r="AG92" i="14"/>
  <c r="AP140" i="15"/>
  <c r="AO140" i="15"/>
  <c r="AN140" i="15"/>
  <c r="AG155" i="15"/>
  <c r="AG154" i="14"/>
  <c r="AO206" i="15"/>
  <c r="AP206" i="15"/>
  <c r="AN206" i="15"/>
  <c r="AG221" i="15"/>
  <c r="AG220" i="14"/>
  <c r="AO271" i="15"/>
  <c r="AP271" i="15"/>
  <c r="AN271" i="15"/>
  <c r="AG284" i="15"/>
  <c r="AG283" i="14"/>
  <c r="AO331" i="15"/>
  <c r="AP331" i="15"/>
  <c r="AN331" i="15"/>
  <c r="AG346" i="15"/>
  <c r="AG345" i="14"/>
  <c r="AP391" i="15"/>
  <c r="AO391" i="15"/>
  <c r="AN391" i="15"/>
  <c r="AG8" i="15"/>
  <c r="AG7" i="14"/>
  <c r="AP76" i="15"/>
  <c r="AO76" i="15"/>
  <c r="AN76" i="15"/>
  <c r="AG94" i="15"/>
  <c r="AG93" i="14"/>
  <c r="AN148" i="15"/>
  <c r="AO148" i="15"/>
  <c r="AP148" i="15"/>
  <c r="AG164" i="15"/>
  <c r="AG163" i="14"/>
  <c r="AN207" i="15"/>
  <c r="AP207" i="15"/>
  <c r="AO207" i="15"/>
  <c r="AG222" i="15"/>
  <c r="AG221" i="14"/>
  <c r="AN264" i="15"/>
  <c r="AO264" i="15"/>
  <c r="AP264" i="15"/>
  <c r="AG285" i="15"/>
  <c r="AG284" i="14"/>
  <c r="AN324" i="15"/>
  <c r="AP324" i="15"/>
  <c r="AO324" i="15"/>
  <c r="AG339" i="15"/>
  <c r="AG338" i="14"/>
  <c r="AP386" i="15"/>
  <c r="AN386" i="15"/>
  <c r="AO386" i="15"/>
  <c r="AG399" i="15"/>
  <c r="AG398" i="14"/>
  <c r="AP17" i="15"/>
  <c r="AO17" i="15"/>
  <c r="AN17" i="15"/>
  <c r="AG33" i="15"/>
  <c r="AG32" i="14"/>
  <c r="AP77" i="15"/>
  <c r="AO77" i="15"/>
  <c r="AN77" i="15"/>
  <c r="AG95" i="15"/>
  <c r="AG94" i="14"/>
  <c r="AP142" i="15"/>
  <c r="AO142" i="15"/>
  <c r="AN142" i="15"/>
  <c r="AG157" i="15"/>
  <c r="AG156" i="14"/>
  <c r="AO201" i="15"/>
  <c r="AP201" i="15"/>
  <c r="AN201" i="15"/>
  <c r="AG215" i="15"/>
  <c r="AG214" i="14"/>
  <c r="AP259" i="15"/>
  <c r="AO259" i="15"/>
  <c r="AN259" i="15"/>
  <c r="AG272" i="15"/>
  <c r="AG271" i="14"/>
  <c r="AO325" i="15"/>
  <c r="AN325" i="15"/>
  <c r="AP325" i="15"/>
  <c r="AG340" i="15"/>
  <c r="AG339" i="14"/>
  <c r="AP387" i="15"/>
  <c r="AO387" i="15"/>
  <c r="AN387" i="15"/>
  <c r="AG405" i="15"/>
  <c r="AG404" i="14"/>
  <c r="AN48" i="15"/>
  <c r="AP48" i="15"/>
  <c r="AO48" i="15"/>
  <c r="AG62" i="15"/>
  <c r="AG61" i="14"/>
  <c r="AN111" i="15"/>
  <c r="AP111" i="15"/>
  <c r="AO111" i="15"/>
  <c r="AG127" i="15"/>
  <c r="AG126" i="14"/>
  <c r="AP179" i="15"/>
  <c r="AN179" i="15"/>
  <c r="AO179" i="15"/>
  <c r="AG194" i="15"/>
  <c r="AG193" i="14"/>
  <c r="AP248" i="15"/>
  <c r="AN248" i="15"/>
  <c r="AO248" i="15"/>
  <c r="AG266" i="15"/>
  <c r="AG265" i="14"/>
  <c r="AO318" i="15"/>
  <c r="AP318" i="15"/>
  <c r="AN318" i="15"/>
  <c r="AP341" i="15"/>
  <c r="AO341" i="15"/>
  <c r="AN341" i="15"/>
  <c r="AG357" i="15"/>
  <c r="AG356" i="14"/>
  <c r="AO406" i="15"/>
  <c r="AP406" i="15"/>
  <c r="AN406" i="15"/>
  <c r="AG19" i="15"/>
  <c r="AG18" i="14"/>
  <c r="AN63" i="15"/>
  <c r="AP63" i="15"/>
  <c r="AO63" i="15"/>
  <c r="AG79" i="15"/>
  <c r="AG78" i="14"/>
  <c r="AO120" i="15"/>
  <c r="AN120" i="15"/>
  <c r="AP120" i="15"/>
  <c r="AG136" i="15"/>
  <c r="AG135" i="14"/>
  <c r="AN195" i="15"/>
  <c r="AO195" i="15"/>
  <c r="AP195" i="15"/>
  <c r="AG217" i="15"/>
  <c r="AG216" i="14"/>
  <c r="AP267" i="15"/>
  <c r="AN267" i="15"/>
  <c r="AO267" i="15"/>
  <c r="AG281" i="15"/>
  <c r="AG280" i="14"/>
  <c r="AP327" i="15"/>
  <c r="AN327" i="15"/>
  <c r="AO327" i="15"/>
  <c r="AG342" i="15"/>
  <c r="AG341" i="14"/>
  <c r="AO389" i="15"/>
  <c r="AP389" i="15"/>
  <c r="AN389" i="15"/>
  <c r="AG400" i="15"/>
  <c r="AG399" i="14"/>
  <c r="AN36" i="15"/>
  <c r="AO36" i="15"/>
  <c r="AP36" i="15"/>
  <c r="AG50" i="15"/>
  <c r="AG49" i="14"/>
  <c r="AO92" i="15"/>
  <c r="AP92" i="15"/>
  <c r="AN92" i="15"/>
  <c r="AG106" i="15"/>
  <c r="AG105" i="14"/>
  <c r="AN152" i="15"/>
  <c r="AP152" i="15"/>
  <c r="AO152" i="15"/>
  <c r="AG167" i="15"/>
  <c r="AG166" i="14"/>
  <c r="AO210" i="15"/>
  <c r="AP210" i="15"/>
  <c r="AN210" i="15"/>
  <c r="AG226" i="15"/>
  <c r="AG225" i="14"/>
  <c r="AP274" i="15"/>
  <c r="AN274" i="15"/>
  <c r="AO274" i="15"/>
  <c r="AG289" i="15"/>
  <c r="AG288" i="14"/>
  <c r="AN336" i="15"/>
  <c r="AO336" i="15"/>
  <c r="AP336" i="15"/>
  <c r="AG351" i="15"/>
  <c r="AG350" i="14"/>
  <c r="AP396" i="15"/>
  <c r="AO396" i="15"/>
  <c r="AN396" i="15"/>
  <c r="AG408" i="15"/>
  <c r="AG407" i="14"/>
  <c r="BJ239" i="14"/>
  <c r="AJ239" i="14"/>
  <c r="AS240" i="15"/>
  <c r="AT240" i="15" s="1"/>
  <c r="AI240" i="15"/>
  <c r="BD226" i="5"/>
  <c r="BD303" i="5"/>
  <c r="BD358" i="5"/>
  <c r="BD333" i="5"/>
  <c r="BD137" i="5"/>
  <c r="BD183" i="5"/>
  <c r="BD255" i="5"/>
  <c r="BD178" i="5"/>
  <c r="BD294" i="5"/>
  <c r="BD291" i="5"/>
  <c r="BD235" i="5"/>
  <c r="BD169" i="5"/>
  <c r="BD410" i="5"/>
  <c r="BD403" i="5"/>
  <c r="BD389" i="5"/>
  <c r="BD279" i="5"/>
  <c r="BD254" i="5"/>
  <c r="BD202" i="5"/>
  <c r="BD439" i="5"/>
  <c r="BD209" i="5"/>
  <c r="BD436" i="5"/>
  <c r="BD94" i="5"/>
  <c r="BD99" i="5"/>
  <c r="BD339" i="5"/>
  <c r="BD76" i="5"/>
  <c r="BD346" i="5"/>
  <c r="BD143" i="5"/>
  <c r="BD238" i="5"/>
  <c r="BD302" i="5"/>
  <c r="BD274" i="5"/>
  <c r="BD338" i="5"/>
  <c r="BD107" i="5"/>
  <c r="BD337" i="5"/>
  <c r="BD379" i="5"/>
  <c r="BD215" i="5"/>
  <c r="BD31" i="5"/>
  <c r="BD30" i="5"/>
  <c r="BD158" i="5"/>
  <c r="BD191" i="5"/>
  <c r="BD75" i="5"/>
  <c r="BD273" i="5"/>
  <c r="BD231" i="5"/>
  <c r="BD73" i="5"/>
  <c r="BD210" i="5"/>
  <c r="BD427" i="5"/>
  <c r="BD211" i="5"/>
  <c r="BD444" i="5"/>
  <c r="BD175" i="5"/>
  <c r="BD156" i="5"/>
  <c r="BD260" i="5"/>
  <c r="BD356" i="5"/>
  <c r="BD285" i="5"/>
  <c r="BD47" i="5"/>
  <c r="BD370" i="5"/>
  <c r="BD161" i="5"/>
  <c r="BD348" i="5"/>
  <c r="BD311" i="5"/>
  <c r="BD180" i="5"/>
  <c r="BD308" i="5"/>
  <c r="BD123" i="5"/>
  <c r="BD13" i="5"/>
  <c r="BD29" i="5"/>
  <c r="BD221" i="5"/>
  <c r="BD245" i="5"/>
  <c r="BD269" i="5"/>
  <c r="BD6" i="5"/>
  <c r="BD38" i="5"/>
  <c r="BD54" i="5"/>
  <c r="BD70" i="5"/>
  <c r="BD86" i="5"/>
  <c r="BD102" i="5"/>
  <c r="BD118" i="5"/>
  <c r="BD134" i="5"/>
  <c r="BD150" i="5"/>
  <c r="BD166" i="5"/>
  <c r="BD182" i="5"/>
  <c r="BD246" i="5"/>
  <c r="BD334" i="5"/>
  <c r="BD398" i="5"/>
  <c r="BD119" i="5"/>
  <c r="BD147" i="5"/>
  <c r="BD234" i="5"/>
  <c r="BD306" i="5"/>
  <c r="BD74" i="5"/>
  <c r="BD90" i="5"/>
  <c r="BD139" i="5"/>
  <c r="BD420" i="5"/>
  <c r="BD442" i="5"/>
  <c r="BD443" i="5"/>
  <c r="BD48" i="5"/>
  <c r="BD399" i="5"/>
  <c r="BD415" i="5"/>
  <c r="BD64" i="5"/>
  <c r="BD80" i="5"/>
  <c r="BD168" i="5"/>
  <c r="BD184" i="5"/>
  <c r="BD200" i="5"/>
  <c r="BD216" i="5"/>
  <c r="BD248" i="5"/>
  <c r="BD264" i="5"/>
  <c r="BD299" i="5"/>
  <c r="BD287" i="5"/>
  <c r="BD239" i="5"/>
  <c r="BD167" i="5"/>
  <c r="BD354" i="5"/>
  <c r="BD138" i="5"/>
  <c r="BD67" i="5"/>
  <c r="BD227" i="5"/>
  <c r="BD204" i="5"/>
  <c r="BD93" i="5"/>
  <c r="BD157" i="5"/>
  <c r="BD206" i="5"/>
  <c r="BD270" i="5"/>
  <c r="BD7" i="5"/>
  <c r="BD42" i="5"/>
  <c r="BD58" i="5"/>
  <c r="BD162" i="5"/>
  <c r="BD189" i="5"/>
  <c r="BD426" i="5"/>
  <c r="BD381" i="5"/>
  <c r="BD429" i="5"/>
  <c r="BD446" i="5"/>
  <c r="BD438" i="5"/>
  <c r="BD367" i="5"/>
  <c r="BD113" i="5"/>
  <c r="BD331" i="5"/>
  <c r="BD351" i="5"/>
  <c r="BD55" i="5"/>
  <c r="BD101" i="5"/>
  <c r="BD149" i="5"/>
  <c r="BD213" i="5"/>
  <c r="BD115" i="5"/>
  <c r="BD95" i="5"/>
  <c r="BD295" i="5"/>
  <c r="BD194" i="5"/>
  <c r="BD402" i="5"/>
  <c r="BD89" i="5"/>
  <c r="BD145" i="5"/>
  <c r="BD100" i="5"/>
  <c r="BD263" i="5"/>
  <c r="BD327" i="5"/>
  <c r="BD12" i="5"/>
  <c r="BD315" i="5"/>
  <c r="BD53" i="5"/>
  <c r="BD230" i="5"/>
  <c r="BD422" i="5"/>
  <c r="BD186" i="5"/>
  <c r="BD250" i="5"/>
  <c r="BD87" i="5"/>
  <c r="BD267" i="5"/>
  <c r="BD25" i="5"/>
  <c r="BD41" i="5"/>
  <c r="BD378" i="5"/>
  <c r="BD372" i="5"/>
  <c r="BD412" i="5"/>
  <c r="BD301" i="5"/>
  <c r="BD341" i="5"/>
  <c r="BD437" i="5"/>
  <c r="BD383" i="5"/>
  <c r="BD81" i="5"/>
  <c r="BD97" i="5"/>
  <c r="BD153" i="5"/>
  <c r="BD332" i="5"/>
  <c r="BD275" i="5"/>
  <c r="BD397" i="5"/>
  <c r="BD108" i="5"/>
  <c r="BD251" i="5"/>
  <c r="BD290" i="5"/>
  <c r="BD18" i="5"/>
  <c r="BD111" i="5"/>
  <c r="BD124" i="5"/>
  <c r="BD165" i="5"/>
  <c r="BD77" i="5"/>
  <c r="BD277" i="5"/>
  <c r="BD15" i="5"/>
  <c r="BD322" i="5"/>
  <c r="BD27" i="5"/>
  <c r="BD59" i="5"/>
  <c r="BD171" i="5"/>
  <c r="BD195" i="5"/>
  <c r="BD9" i="5"/>
  <c r="BD363" i="5"/>
  <c r="BD394" i="5"/>
  <c r="BD451" i="5"/>
  <c r="BD293" i="5"/>
  <c r="BD349" i="5"/>
  <c r="BD193" i="5"/>
  <c r="BD225" i="5"/>
  <c r="BD241" i="5"/>
  <c r="BD257" i="5"/>
  <c r="BD289" i="5"/>
  <c r="BD305" i="5"/>
  <c r="BD321" i="5"/>
  <c r="BD353" i="5"/>
  <c r="BD369" i="5"/>
  <c r="BD385" i="5"/>
  <c r="BD417" i="5"/>
  <c r="BD433" i="5"/>
  <c r="BD449" i="5"/>
  <c r="BD310" i="5"/>
  <c r="BD35" i="5"/>
  <c r="BD431" i="5"/>
  <c r="BD447" i="5"/>
  <c r="BD129" i="5"/>
  <c r="BD265" i="5"/>
  <c r="BD340" i="5"/>
  <c r="BD283" i="5"/>
  <c r="BD242" i="5"/>
  <c r="BD199" i="5"/>
  <c r="BD36" i="5"/>
  <c r="BD228" i="5"/>
  <c r="BD268" i="5"/>
  <c r="BD292" i="5"/>
  <c r="BD316" i="5"/>
  <c r="BD364" i="5"/>
  <c r="BD155" i="5"/>
  <c r="BD117" i="5"/>
  <c r="BD181" i="5"/>
  <c r="BD205" i="5"/>
  <c r="BD229" i="5"/>
  <c r="BD382" i="5"/>
  <c r="BD314" i="5"/>
  <c r="BD63" i="5"/>
  <c r="BD159" i="5"/>
  <c r="BD253" i="5"/>
  <c r="BD26" i="5"/>
  <c r="BD146" i="5"/>
  <c r="BD307" i="5"/>
  <c r="BD244" i="5"/>
  <c r="BD190" i="5"/>
  <c r="BD318" i="5"/>
  <c r="BD342" i="5"/>
  <c r="BD406" i="5"/>
  <c r="BD10" i="5"/>
  <c r="BD98" i="5"/>
  <c r="BD114" i="5"/>
  <c r="BD130" i="5"/>
  <c r="BD188" i="5"/>
  <c r="BD252" i="5"/>
  <c r="BD220" i="5"/>
  <c r="BD284" i="5"/>
  <c r="BD380" i="5"/>
  <c r="BD68" i="5"/>
  <c r="BD247" i="5"/>
  <c r="BD298" i="5"/>
  <c r="BD79" i="5"/>
  <c r="BD116" i="5"/>
  <c r="BD404" i="5"/>
  <c r="BD271" i="5"/>
  <c r="BD343" i="5"/>
  <c r="BD5" i="5"/>
  <c r="BD71" i="5"/>
  <c r="BD14" i="5"/>
  <c r="BD46" i="5"/>
  <c r="BD62" i="5"/>
  <c r="BD78" i="5"/>
  <c r="BD110" i="5"/>
  <c r="BD126" i="5"/>
  <c r="BD142" i="5"/>
  <c r="BD174" i="5"/>
  <c r="BD355" i="5"/>
  <c r="BD266" i="5"/>
  <c r="BD330" i="5"/>
  <c r="BD82" i="5"/>
  <c r="BD258" i="5"/>
  <c r="BD11" i="5"/>
  <c r="BD43" i="5"/>
  <c r="BD395" i="5"/>
  <c r="BD450" i="5"/>
  <c r="BD428" i="5"/>
  <c r="BD243" i="5"/>
  <c r="BD219" i="5"/>
  <c r="BD133" i="5"/>
  <c r="BD335" i="5"/>
  <c r="BD347" i="5"/>
  <c r="BD132" i="5"/>
  <c r="BD21" i="5"/>
  <c r="BD236" i="5"/>
  <c r="BD69" i="5"/>
  <c r="BD61" i="5"/>
  <c r="BD261" i="5"/>
  <c r="BD390" i="5"/>
  <c r="BD39" i="5"/>
  <c r="BD66" i="5"/>
  <c r="BD131" i="5"/>
  <c r="BD33" i="5"/>
  <c r="BD49" i="5"/>
  <c r="BD434" i="5"/>
  <c r="BD435" i="5"/>
  <c r="BD309" i="5"/>
  <c r="BD357" i="5"/>
  <c r="BD405" i="5"/>
  <c r="BD445" i="5"/>
  <c r="BD359" i="5"/>
  <c r="BD375" i="5"/>
  <c r="BD391" i="5"/>
  <c r="BD407" i="5"/>
  <c r="BD423" i="5"/>
  <c r="BD121" i="5"/>
  <c r="BD52" i="5"/>
  <c r="BD140" i="5"/>
  <c r="BD22" i="5"/>
  <c r="BD286" i="5"/>
  <c r="BD362" i="5"/>
  <c r="BD319" i="5"/>
  <c r="BD223" i="5"/>
  <c r="BD44" i="5"/>
  <c r="BD84" i="5"/>
  <c r="BD300" i="5"/>
  <c r="BD125" i="5"/>
  <c r="BD237" i="5"/>
  <c r="BD103" i="5"/>
  <c r="BD278" i="5"/>
  <c r="BD326" i="5"/>
  <c r="BD34" i="5"/>
  <c r="BD50" i="5"/>
  <c r="BD170" i="5"/>
  <c r="BD28" i="5"/>
  <c r="BD164" i="5"/>
  <c r="BD4" i="5"/>
  <c r="BD172" i="5"/>
  <c r="BD196" i="5"/>
  <c r="BD91" i="5"/>
  <c r="BD85" i="5"/>
  <c r="BD135" i="5"/>
  <c r="BD198" i="5"/>
  <c r="BD262" i="5"/>
  <c r="BD350" i="5"/>
  <c r="BD414" i="5"/>
  <c r="BD83" i="5"/>
  <c r="BD218" i="5"/>
  <c r="BD282" i="5"/>
  <c r="BD154" i="5"/>
  <c r="BD163" i="5"/>
  <c r="BD179" i="5"/>
  <c r="BD203" i="5"/>
  <c r="BD17" i="5"/>
  <c r="BD386" i="5"/>
  <c r="BD418" i="5"/>
  <c r="BD317" i="5"/>
  <c r="BD373" i="5"/>
  <c r="BD421" i="5"/>
  <c r="BD430" i="5"/>
  <c r="BD365" i="5"/>
  <c r="BD413" i="5"/>
  <c r="BD105" i="5"/>
  <c r="BD60" i="5"/>
  <c r="BD212" i="5"/>
  <c r="BD276" i="5"/>
  <c r="BD324" i="5"/>
  <c r="BD24" i="5"/>
  <c r="BD8" i="5"/>
  <c r="BD40" i="5"/>
  <c r="BD160" i="5"/>
  <c r="BD112" i="5"/>
  <c r="BD144" i="5"/>
  <c r="BD2" i="5"/>
  <c r="BD16" i="5"/>
  <c r="BD32" i="5"/>
  <c r="BD136" i="5"/>
  <c r="BD152" i="5"/>
  <c r="BD232" i="5"/>
  <c r="BD128" i="5"/>
  <c r="BD104" i="5"/>
  <c r="BD120" i="5"/>
  <c r="BD88" i="5"/>
  <c r="BD272" i="5"/>
  <c r="BD304" i="5"/>
  <c r="BD320" i="5"/>
  <c r="BD336" i="5"/>
  <c r="BD352" i="5"/>
  <c r="BD368" i="5"/>
  <c r="BD384" i="5"/>
  <c r="BD400" i="5"/>
  <c r="BD416" i="5"/>
  <c r="BD432" i="5"/>
  <c r="BD448" i="5"/>
  <c r="BD56" i="5"/>
  <c r="BD72" i="5"/>
  <c r="BD176" i="5"/>
  <c r="BD192" i="5"/>
  <c r="BD208" i="5"/>
  <c r="BD224" i="5"/>
  <c r="BD240" i="5"/>
  <c r="BD256" i="5"/>
  <c r="BD288" i="5"/>
  <c r="AQ192" i="15" l="1"/>
  <c r="AQ70" i="15"/>
  <c r="AQ269" i="15"/>
  <c r="AQ188" i="15"/>
  <c r="AQ66" i="15"/>
  <c r="AQ373" i="15"/>
  <c r="AQ11" i="15"/>
  <c r="AQ214" i="15"/>
  <c r="AQ354" i="15"/>
  <c r="AQ205" i="15"/>
  <c r="AQ23" i="15"/>
  <c r="AQ225" i="15"/>
  <c r="AQ208" i="15"/>
  <c r="AQ156" i="15"/>
  <c r="AQ128" i="15"/>
  <c r="AQ332" i="15"/>
  <c r="AQ319" i="15"/>
  <c r="AQ221" i="15"/>
  <c r="AQ65" i="15"/>
  <c r="AQ104" i="15"/>
  <c r="AQ323" i="15"/>
  <c r="AQ181" i="15"/>
  <c r="AQ91" i="15"/>
  <c r="AQ48" i="15"/>
  <c r="AQ294" i="15"/>
  <c r="AQ329" i="15"/>
  <c r="AQ222" i="15"/>
  <c r="AQ143" i="15"/>
  <c r="AQ55" i="15"/>
  <c r="AQ217" i="15"/>
  <c r="AQ155" i="15"/>
  <c r="AQ212" i="15"/>
  <c r="AQ258" i="15"/>
  <c r="AQ132" i="15"/>
  <c r="AQ6" i="15"/>
  <c r="AQ243" i="15"/>
  <c r="AQ4" i="15"/>
  <c r="AQ286" i="15"/>
  <c r="AQ183" i="15"/>
  <c r="AQ260" i="15"/>
  <c r="AQ378" i="15"/>
  <c r="AQ299" i="15"/>
  <c r="AQ388" i="15"/>
  <c r="AQ101" i="15"/>
  <c r="AQ103" i="15"/>
  <c r="AQ10" i="15"/>
  <c r="AQ162" i="15"/>
  <c r="AQ177" i="15"/>
  <c r="AQ219" i="15"/>
  <c r="AQ137" i="15"/>
  <c r="AQ102" i="15"/>
  <c r="AQ361" i="15"/>
  <c r="AQ87" i="15"/>
  <c r="AQ395" i="15"/>
  <c r="AQ90" i="15"/>
  <c r="AQ359" i="15"/>
  <c r="AQ173" i="15"/>
  <c r="AQ288" i="15"/>
  <c r="AQ232" i="15"/>
  <c r="AQ88" i="15"/>
  <c r="AQ107" i="15"/>
  <c r="AQ64" i="15"/>
  <c r="AQ356" i="15"/>
  <c r="AQ237" i="15"/>
  <c r="AQ335" i="15"/>
  <c r="AQ265" i="15"/>
  <c r="AQ202" i="15"/>
  <c r="AQ404" i="15"/>
  <c r="AQ385" i="15"/>
  <c r="AQ257" i="15"/>
  <c r="AQ242" i="15"/>
  <c r="AQ113" i="15"/>
  <c r="AQ27" i="15"/>
  <c r="AQ280" i="15"/>
  <c r="AQ399" i="15"/>
  <c r="AQ111" i="15"/>
  <c r="AQ267" i="15"/>
  <c r="AQ99" i="15"/>
  <c r="AQ204" i="15"/>
  <c r="AQ308" i="15"/>
  <c r="AQ315" i="15"/>
  <c r="AQ248" i="15"/>
  <c r="AQ386" i="15"/>
  <c r="AQ139" i="15"/>
  <c r="AQ249" i="15"/>
  <c r="AQ339" i="15"/>
  <c r="AQ169" i="15"/>
  <c r="AQ369" i="15"/>
  <c r="AQ211" i="15"/>
  <c r="AQ343" i="15"/>
  <c r="AG415" i="14"/>
  <c r="AQ344" i="15"/>
  <c r="AQ14" i="15"/>
  <c r="AQ360" i="15"/>
  <c r="AQ274" i="15"/>
  <c r="AQ321" i="15"/>
  <c r="AQ185" i="15"/>
  <c r="AQ275" i="15"/>
  <c r="AQ406" i="15"/>
  <c r="AQ318" i="15"/>
  <c r="AQ74" i="15"/>
  <c r="AQ197" i="15"/>
  <c r="AQ138" i="15"/>
  <c r="AQ144" i="15"/>
  <c r="AQ35" i="15"/>
  <c r="AQ40" i="15"/>
  <c r="AQ207" i="15"/>
  <c r="AQ32" i="15"/>
  <c r="AQ167" i="15"/>
  <c r="AQ353" i="15"/>
  <c r="AQ146" i="15"/>
  <c r="AQ235" i="15"/>
  <c r="AQ365" i="15"/>
  <c r="AQ292" i="15"/>
  <c r="AQ72" i="15"/>
  <c r="AQ307" i="15"/>
  <c r="AQ116" i="15"/>
  <c r="AQ122" i="15"/>
  <c r="AQ351" i="15"/>
  <c r="AQ50" i="15"/>
  <c r="AQ357" i="15"/>
  <c r="AQ340" i="15"/>
  <c r="AQ215" i="15"/>
  <c r="AQ203" i="15"/>
  <c r="AQ110" i="15"/>
  <c r="AQ234" i="15"/>
  <c r="AQ36" i="15"/>
  <c r="AQ396" i="15"/>
  <c r="AQ325" i="15"/>
  <c r="AQ142" i="15"/>
  <c r="AQ76" i="15"/>
  <c r="AQ271" i="15"/>
  <c r="AQ80" i="15"/>
  <c r="AQ312" i="15"/>
  <c r="AQ136" i="15"/>
  <c r="AQ402" i="15"/>
  <c r="AQ112" i="15"/>
  <c r="AQ191" i="15"/>
  <c r="AQ287" i="15"/>
  <c r="AQ228" i="15"/>
  <c r="AQ187" i="15"/>
  <c r="AQ85" i="15"/>
  <c r="AQ403" i="15"/>
  <c r="AQ213" i="15"/>
  <c r="AQ255" i="15"/>
  <c r="AQ372" i="15"/>
  <c r="AQ371" i="15"/>
  <c r="AQ363" i="15"/>
  <c r="AQ67" i="15"/>
  <c r="AQ368" i="15"/>
  <c r="AQ152" i="15"/>
  <c r="AQ63" i="15"/>
  <c r="AQ201" i="15"/>
  <c r="AQ189" i="15"/>
  <c r="AQ73" i="15"/>
  <c r="AQ200" i="15"/>
  <c r="AQ407" i="15"/>
  <c r="AQ41" i="15"/>
  <c r="AQ229" i="15"/>
  <c r="AQ387" i="15"/>
  <c r="AQ324" i="15"/>
  <c r="AQ127" i="15"/>
  <c r="AQ346" i="15"/>
  <c r="AQ218" i="15"/>
  <c r="AQ100" i="15"/>
  <c r="AQ223" i="15"/>
  <c r="AQ347" i="15"/>
  <c r="AQ77" i="15"/>
  <c r="AQ391" i="15"/>
  <c r="AQ206" i="15"/>
  <c r="AQ262" i="15"/>
  <c r="AQ129" i="15"/>
  <c r="AQ301" i="15"/>
  <c r="AQ176" i="15"/>
  <c r="AQ384" i="15"/>
  <c r="AQ175" i="15"/>
  <c r="AQ164" i="15"/>
  <c r="AQ30" i="15"/>
  <c r="AQ310" i="15"/>
  <c r="AQ96" i="15"/>
  <c r="AQ145" i="15"/>
  <c r="AQ350" i="15"/>
  <c r="AQ120" i="15"/>
  <c r="AQ224" i="15"/>
  <c r="AQ118" i="15"/>
  <c r="AQ33" i="15"/>
  <c r="AQ337" i="15"/>
  <c r="AQ381" i="15"/>
  <c r="AQ231" i="15"/>
  <c r="AQ130" i="15"/>
  <c r="AQ13" i="15"/>
  <c r="AQ158" i="15"/>
  <c r="AQ61" i="15"/>
  <c r="AQ59" i="15"/>
  <c r="AQ92" i="15"/>
  <c r="AQ375" i="15"/>
  <c r="AQ12" i="15"/>
  <c r="AQ178" i="15"/>
  <c r="AQ300" i="15"/>
  <c r="AQ227" i="15"/>
  <c r="AQ342" i="15"/>
  <c r="AQ19" i="15"/>
  <c r="AQ194" i="15"/>
  <c r="AQ8" i="15"/>
  <c r="AQ328" i="15"/>
  <c r="AQ18" i="15"/>
  <c r="AQ168" i="15"/>
  <c r="AQ209" i="15"/>
  <c r="AQ253" i="15"/>
  <c r="AQ333" i="15"/>
  <c r="AQ149" i="15"/>
  <c r="AQ84" i="15"/>
  <c r="AQ320" i="15"/>
  <c r="AQ174" i="15"/>
  <c r="AQ327" i="15"/>
  <c r="AQ86" i="15"/>
  <c r="AQ22" i="15"/>
  <c r="AQ254" i="15"/>
  <c r="AQ326" i="15"/>
  <c r="AQ34" i="15"/>
  <c r="AQ210" i="15"/>
  <c r="AG419" i="14"/>
  <c r="AQ336" i="15"/>
  <c r="AQ264" i="15"/>
  <c r="AQ330" i="15"/>
  <c r="AQ256" i="15"/>
  <c r="AQ97" i="15"/>
  <c r="AQ150" i="15"/>
  <c r="AQ364" i="15"/>
  <c r="AQ245" i="15"/>
  <c r="AQ306" i="15"/>
  <c r="AQ115" i="15"/>
  <c r="AQ266" i="15"/>
  <c r="AQ272" i="15"/>
  <c r="AQ95" i="15"/>
  <c r="AQ94" i="15"/>
  <c r="AQ93" i="15"/>
  <c r="AQ276" i="15"/>
  <c r="AQ89" i="15"/>
  <c r="AQ240" i="15"/>
  <c r="AQ42" i="15"/>
  <c r="AQ134" i="15"/>
  <c r="AQ68" i="15"/>
  <c r="AQ322" i="15"/>
  <c r="AQ131" i="15"/>
  <c r="AQ352" i="15"/>
  <c r="AQ153" i="15"/>
  <c r="AQ349" i="15"/>
  <c r="AQ126" i="15"/>
  <c r="AQ314" i="15"/>
  <c r="AQ179" i="15"/>
  <c r="AQ148" i="15"/>
  <c r="AQ15" i="15"/>
  <c r="AQ380" i="15"/>
  <c r="AQ79" i="15"/>
  <c r="AQ62" i="15"/>
  <c r="AQ390" i="15"/>
  <c r="AQ117" i="15"/>
  <c r="AQ261" i="15"/>
  <c r="AQ398" i="15"/>
  <c r="AQ140" i="15"/>
  <c r="AQ172" i="15"/>
  <c r="AQ295" i="15"/>
  <c r="AQ26" i="15"/>
  <c r="AQ54" i="15"/>
  <c r="AQ31" i="15"/>
  <c r="AQ56" i="15"/>
  <c r="AQ252" i="15"/>
  <c r="AQ75" i="15"/>
  <c r="AQ376" i="15"/>
  <c r="AQ304" i="15"/>
  <c r="AQ358" i="15"/>
  <c r="AQ233" i="15"/>
  <c r="AQ238" i="15"/>
  <c r="AQ109" i="15"/>
  <c r="AQ58" i="15"/>
  <c r="AQ71" i="15"/>
  <c r="AQ25" i="15"/>
  <c r="AQ338" i="15"/>
  <c r="AQ147" i="15"/>
  <c r="AQ345" i="15"/>
  <c r="AQ397" i="15"/>
  <c r="AQ374" i="15"/>
  <c r="AQ302" i="15"/>
  <c r="AQ124" i="15"/>
  <c r="AQ305" i="15"/>
  <c r="AQ279" i="15"/>
  <c r="AQ341" i="15"/>
  <c r="AQ383" i="15"/>
  <c r="AQ405" i="15"/>
  <c r="AQ285" i="15"/>
  <c r="AQ334" i="15"/>
  <c r="AQ263" i="15"/>
  <c r="AQ216" i="15"/>
  <c r="AQ46" i="15"/>
  <c r="AQ21" i="15"/>
  <c r="AQ160" i="15"/>
  <c r="AQ278" i="15"/>
  <c r="AQ49" i="15"/>
  <c r="AQ186" i="15"/>
  <c r="AQ290" i="15"/>
  <c r="AQ163" i="15"/>
  <c r="AQ284" i="15"/>
  <c r="AQ317" i="15"/>
  <c r="AQ9" i="15"/>
  <c r="AQ362" i="15"/>
  <c r="AQ44" i="15"/>
  <c r="AQ273" i="15"/>
  <c r="AQ119" i="15"/>
  <c r="AQ20" i="15"/>
  <c r="AQ133" i="15"/>
  <c r="AQ123" i="15"/>
  <c r="AQ165" i="15"/>
  <c r="AQ38" i="15"/>
  <c r="AQ190" i="15"/>
  <c r="AQ389" i="15"/>
  <c r="AQ195" i="15"/>
  <c r="AQ17" i="15"/>
  <c r="AQ198" i="15"/>
  <c r="AQ366" i="15"/>
  <c r="AQ43" i="15"/>
  <c r="AQ125" i="15"/>
  <c r="AQ370" i="15"/>
  <c r="AQ236" i="15"/>
  <c r="AQ52" i="15"/>
  <c r="AQ161" i="15"/>
  <c r="AQ408" i="15"/>
  <c r="AQ226" i="15"/>
  <c r="AQ394" i="15"/>
  <c r="AQ193" i="15"/>
  <c r="AQ7" i="15"/>
  <c r="AQ114" i="15"/>
  <c r="AQ296" i="15"/>
  <c r="AQ78" i="15"/>
  <c r="AQ220" i="15"/>
  <c r="AQ393" i="15"/>
  <c r="AQ382" i="15"/>
  <c r="AQ196" i="15"/>
  <c r="AQ377" i="15"/>
  <c r="AQ184" i="15"/>
  <c r="AQ57" i="15"/>
  <c r="AQ259" i="15"/>
  <c r="AQ83" i="15"/>
  <c r="AQ241" i="15"/>
  <c r="AQ29" i="15"/>
  <c r="AQ28" i="15"/>
  <c r="AQ141" i="15"/>
  <c r="AQ313" i="15"/>
  <c r="AQ367" i="15"/>
  <c r="AQ171" i="15"/>
  <c r="AQ53" i="15"/>
  <c r="AQ298" i="15"/>
  <c r="AQ283" i="15"/>
  <c r="AQ37" i="15"/>
  <c r="AQ401" i="15"/>
  <c r="AQ311" i="15"/>
  <c r="AQ105" i="15"/>
  <c r="AQ3" i="15"/>
  <c r="AQ348" i="15"/>
  <c r="AQ170" i="15"/>
  <c r="AQ16" i="15"/>
  <c r="AQ39" i="15"/>
  <c r="AQ60" i="15"/>
  <c r="AQ106" i="15"/>
  <c r="AQ154" i="15"/>
  <c r="AQ268" i="15"/>
  <c r="AQ379" i="15"/>
  <c r="AQ69" i="15"/>
  <c r="AQ316" i="15"/>
  <c r="AQ199" i="15"/>
  <c r="AQ355" i="15"/>
  <c r="AQ24" i="15"/>
  <c r="AQ108" i="15"/>
  <c r="AQ81" i="15"/>
  <c r="AQ282" i="15"/>
  <c r="AQ98" i="15"/>
  <c r="AQ392" i="15"/>
  <c r="AQ277" i="15"/>
  <c r="AQ270" i="15"/>
  <c r="AQ82" i="15"/>
  <c r="AQ51" i="15"/>
  <c r="AQ247" i="15"/>
  <c r="AQ250" i="15"/>
  <c r="AQ244" i="15"/>
  <c r="AQ291" i="15"/>
  <c r="AQ151" i="15"/>
  <c r="AQ135" i="15"/>
  <c r="AQ230" i="15"/>
  <c r="AQ331" i="15"/>
  <c r="AQ303" i="15"/>
  <c r="AQ239" i="15"/>
  <c r="AQ246" i="15"/>
  <c r="AQ289" i="15"/>
  <c r="AQ400" i="15"/>
  <c r="AQ157" i="15"/>
  <c r="AQ5" i="15"/>
  <c r="AQ166" i="15"/>
  <c r="AQ182" i="15"/>
  <c r="AQ45" i="15"/>
  <c r="AQ121" i="15"/>
  <c r="AQ159" i="15"/>
  <c r="AQ47" i="15"/>
  <c r="AQ180" i="15"/>
  <c r="AQ309" i="15"/>
  <c r="AQ251" i="15"/>
  <c r="AQ293" i="15"/>
  <c r="AS385" i="15"/>
  <c r="AT385" i="15" s="1"/>
  <c r="AI385" i="15"/>
  <c r="AS132" i="15"/>
  <c r="AT132" i="15" s="1"/>
  <c r="AI132" i="15"/>
  <c r="AS257" i="15"/>
  <c r="AT257" i="15" s="1"/>
  <c r="AI257" i="15"/>
  <c r="BJ375" i="14"/>
  <c r="AJ375" i="14"/>
  <c r="AN375" i="14" s="1"/>
  <c r="AQ297" i="15"/>
  <c r="AS114" i="15"/>
  <c r="AT114" i="15" s="1"/>
  <c r="AI114" i="15"/>
  <c r="AS51" i="15"/>
  <c r="AT51" i="15" s="1"/>
  <c r="AI51" i="15"/>
  <c r="AS367" i="15"/>
  <c r="AT367" i="15" s="1"/>
  <c r="AI367" i="15"/>
  <c r="AS121" i="15"/>
  <c r="AT121" i="15" s="1"/>
  <c r="AI121" i="15"/>
  <c r="AS296" i="15"/>
  <c r="AT296" i="15" s="1"/>
  <c r="AI296" i="15"/>
  <c r="BJ90" i="14"/>
  <c r="AJ90" i="14"/>
  <c r="AN90" i="14" s="1"/>
  <c r="BJ215" i="14"/>
  <c r="AJ215" i="14"/>
  <c r="AN215" i="14" s="1"/>
  <c r="BJ355" i="14"/>
  <c r="AJ355" i="14"/>
  <c r="AN355" i="14" s="1"/>
  <c r="BJ109" i="14"/>
  <c r="AJ109" i="14"/>
  <c r="AN109" i="14" s="1"/>
  <c r="BJ354" i="14"/>
  <c r="AJ354" i="14"/>
  <c r="AN354" i="14" s="1"/>
  <c r="BJ116" i="14"/>
  <c r="AJ116" i="14"/>
  <c r="AN116" i="14" s="1"/>
  <c r="BJ236" i="14"/>
  <c r="AJ236" i="14"/>
  <c r="AN236" i="14" s="1"/>
  <c r="BJ368" i="14"/>
  <c r="AJ368" i="14"/>
  <c r="AN368" i="14" s="1"/>
  <c r="BJ107" i="14"/>
  <c r="AJ107" i="14"/>
  <c r="AN107" i="14" s="1"/>
  <c r="BJ351" i="14"/>
  <c r="AJ351" i="14"/>
  <c r="AN351" i="14" s="1"/>
  <c r="BJ80" i="14"/>
  <c r="AJ80" i="14"/>
  <c r="AN80" i="14" s="1"/>
  <c r="BJ342" i="14"/>
  <c r="AJ342" i="14"/>
  <c r="AN342" i="14" s="1"/>
  <c r="BJ97" i="14"/>
  <c r="AJ97" i="14"/>
  <c r="AN97" i="14" s="1"/>
  <c r="BJ272" i="14"/>
  <c r="AJ272" i="14"/>
  <c r="AN272" i="14" s="1"/>
  <c r="AS11" i="15"/>
  <c r="AT11" i="15" s="1"/>
  <c r="AI11" i="15"/>
  <c r="AS253" i="15"/>
  <c r="AT253" i="15" s="1"/>
  <c r="AI253" i="15"/>
  <c r="AS393" i="15"/>
  <c r="AT393" i="15" s="1"/>
  <c r="AI393" i="15"/>
  <c r="AS149" i="15"/>
  <c r="AT149" i="15" s="1"/>
  <c r="AI149" i="15"/>
  <c r="AS332" i="15"/>
  <c r="AT332" i="15" s="1"/>
  <c r="AI332" i="15"/>
  <c r="AS84" i="15"/>
  <c r="AT84" i="15" s="1"/>
  <c r="AI84" i="15"/>
  <c r="AS213" i="15"/>
  <c r="AT213" i="15" s="1"/>
  <c r="AI213" i="15"/>
  <c r="AS345" i="15"/>
  <c r="AT345" i="15" s="1"/>
  <c r="AI345" i="15"/>
  <c r="AS82" i="15"/>
  <c r="AT82" i="15" s="1"/>
  <c r="AI82" i="15"/>
  <c r="AS261" i="15"/>
  <c r="AT261" i="15" s="1"/>
  <c r="AI261" i="15"/>
  <c r="AS145" i="15"/>
  <c r="AT145" i="15" s="1"/>
  <c r="AI145" i="15"/>
  <c r="AS382" i="15"/>
  <c r="AT382" i="15" s="1"/>
  <c r="AI382" i="15"/>
  <c r="AS137" i="15"/>
  <c r="AT137" i="15" s="1"/>
  <c r="AI137" i="15"/>
  <c r="AS311" i="15"/>
  <c r="AT311" i="15" s="1"/>
  <c r="AI311" i="15"/>
  <c r="AS49" i="15"/>
  <c r="AT49" i="15" s="1"/>
  <c r="AI49" i="15"/>
  <c r="AS96" i="15"/>
  <c r="AT96" i="15" s="1"/>
  <c r="AI96" i="15"/>
  <c r="AS247" i="15"/>
  <c r="AT247" i="15" s="1"/>
  <c r="AI247" i="15"/>
  <c r="AS318" i="15"/>
  <c r="AT318" i="15" s="1"/>
  <c r="AI318" i="15"/>
  <c r="AS308" i="15"/>
  <c r="AT308" i="15" s="1"/>
  <c r="AI308" i="15"/>
  <c r="AS40" i="15"/>
  <c r="AT40" i="15" s="1"/>
  <c r="AI40" i="15"/>
  <c r="AS184" i="15"/>
  <c r="AT184" i="15" s="1"/>
  <c r="AI184" i="15"/>
  <c r="AS314" i="15"/>
  <c r="AT314" i="15" s="1"/>
  <c r="AI314" i="15"/>
  <c r="AS59" i="15"/>
  <c r="AT59" i="15" s="1"/>
  <c r="AI59" i="15"/>
  <c r="AS368" i="15"/>
  <c r="AT368" i="15" s="1"/>
  <c r="AI368" i="15"/>
  <c r="AS107" i="15"/>
  <c r="AT107" i="15" s="1"/>
  <c r="AI107" i="15"/>
  <c r="AS227" i="15"/>
  <c r="AT227" i="15" s="1"/>
  <c r="AI227" i="15"/>
  <c r="AS291" i="15"/>
  <c r="AT291" i="15" s="1"/>
  <c r="AI291" i="15"/>
  <c r="AS57" i="15"/>
  <c r="AT57" i="15" s="1"/>
  <c r="AI57" i="15"/>
  <c r="AS225" i="15"/>
  <c r="AT225" i="15" s="1"/>
  <c r="AI225" i="15"/>
  <c r="AS365" i="15"/>
  <c r="AT365" i="15" s="1"/>
  <c r="AI365" i="15"/>
  <c r="AS70" i="15"/>
  <c r="AT70" i="15" s="1"/>
  <c r="AI70" i="15"/>
  <c r="AS223" i="15"/>
  <c r="AT223" i="15" s="1"/>
  <c r="AI223" i="15"/>
  <c r="AS404" i="15"/>
  <c r="AT404" i="15" s="1"/>
  <c r="AI404" i="15"/>
  <c r="AS170" i="15"/>
  <c r="AT170" i="15" s="1"/>
  <c r="AI170" i="15"/>
  <c r="AS293" i="15"/>
  <c r="AT293" i="15" s="1"/>
  <c r="AI293" i="15"/>
  <c r="AS39" i="15"/>
  <c r="AT39" i="15" s="1"/>
  <c r="AI39" i="15"/>
  <c r="AS162" i="15"/>
  <c r="AT162" i="15" s="1"/>
  <c r="AI162" i="15"/>
  <c r="AS275" i="15"/>
  <c r="AT275" i="15" s="1"/>
  <c r="AI275" i="15"/>
  <c r="AS274" i="15"/>
  <c r="AT274" i="15" s="1"/>
  <c r="AI274" i="15"/>
  <c r="AS36" i="15"/>
  <c r="AT36" i="15" s="1"/>
  <c r="AI36" i="15"/>
  <c r="AS195" i="15"/>
  <c r="AT195" i="15" s="1"/>
  <c r="AI195" i="15"/>
  <c r="AS341" i="15"/>
  <c r="AT341" i="15" s="1"/>
  <c r="AI341" i="15"/>
  <c r="AS179" i="15"/>
  <c r="AT179" i="15" s="1"/>
  <c r="AI179" i="15"/>
  <c r="AS325" i="15"/>
  <c r="AT325" i="15" s="1"/>
  <c r="AI325" i="15"/>
  <c r="AS77" i="15"/>
  <c r="AT77" i="15" s="1"/>
  <c r="AI77" i="15"/>
  <c r="AS386" i="15"/>
  <c r="AT386" i="15" s="1"/>
  <c r="AI386" i="15"/>
  <c r="AS148" i="15"/>
  <c r="AT148" i="15" s="1"/>
  <c r="AI148" i="15"/>
  <c r="AS271" i="15"/>
  <c r="AT271" i="15" s="1"/>
  <c r="AI271" i="15"/>
  <c r="AS15" i="15"/>
  <c r="AT15" i="15" s="1"/>
  <c r="AI15" i="15"/>
  <c r="AS139" i="15"/>
  <c r="AT139" i="15" s="1"/>
  <c r="AI139" i="15"/>
  <c r="AS321" i="15"/>
  <c r="AT321" i="15" s="1"/>
  <c r="AI321" i="15"/>
  <c r="AS5" i="15"/>
  <c r="AT5" i="15" s="1"/>
  <c r="AI5" i="15"/>
  <c r="AS312" i="15"/>
  <c r="AT312" i="15" s="1"/>
  <c r="AI312" i="15"/>
  <c r="AS72" i="15"/>
  <c r="AT72" i="15" s="1"/>
  <c r="AI72" i="15"/>
  <c r="BJ42" i="14"/>
  <c r="AJ42" i="14"/>
  <c r="AN42" i="14" s="1"/>
  <c r="BJ149" i="14"/>
  <c r="AJ149" i="14"/>
  <c r="AN149" i="14" s="1"/>
  <c r="BJ300" i="14"/>
  <c r="AJ300" i="14"/>
  <c r="AN300" i="14" s="1"/>
  <c r="BJ53" i="14"/>
  <c r="AJ53" i="14"/>
  <c r="AN53" i="14" s="1"/>
  <c r="BJ299" i="14"/>
  <c r="AJ299" i="14"/>
  <c r="AN299" i="14" s="1"/>
  <c r="BJ31" i="14"/>
  <c r="AJ31" i="14"/>
  <c r="AN31" i="14" s="1"/>
  <c r="BJ175" i="14"/>
  <c r="AJ175" i="14"/>
  <c r="AN175" i="14" s="1"/>
  <c r="BJ305" i="14"/>
  <c r="AJ305" i="14"/>
  <c r="AN305" i="14" s="1"/>
  <c r="BJ51" i="14"/>
  <c r="AJ51" i="14"/>
  <c r="AN51" i="14" s="1"/>
  <c r="BJ166" i="14"/>
  <c r="AJ166" i="14"/>
  <c r="AN166" i="14" s="1"/>
  <c r="BJ78" i="14"/>
  <c r="AJ78" i="14"/>
  <c r="AN78" i="14" s="1"/>
  <c r="BJ27" i="14"/>
  <c r="AJ27" i="14"/>
  <c r="AN27" i="14" s="1"/>
  <c r="AS62" i="15"/>
  <c r="AT62" i="15" s="1"/>
  <c r="AI62" i="15"/>
  <c r="AS215" i="15"/>
  <c r="AT215" i="15" s="1"/>
  <c r="AI215" i="15"/>
  <c r="AS399" i="15"/>
  <c r="AT399" i="15" s="1"/>
  <c r="AI399" i="15"/>
  <c r="AS164" i="15"/>
  <c r="AT164" i="15" s="1"/>
  <c r="AI164" i="15"/>
  <c r="AS284" i="15"/>
  <c r="AT284" i="15" s="1"/>
  <c r="AI284" i="15"/>
  <c r="AS31" i="15"/>
  <c r="AT31" i="15" s="1"/>
  <c r="AI31" i="15"/>
  <c r="AS154" i="15"/>
  <c r="AT154" i="15" s="1"/>
  <c r="AI154" i="15"/>
  <c r="AS337" i="15"/>
  <c r="AT337" i="15" s="1"/>
  <c r="AI337" i="15"/>
  <c r="AS268" i="15"/>
  <c r="AT268" i="15" s="1"/>
  <c r="AI268" i="15"/>
  <c r="AS28" i="15"/>
  <c r="AT28" i="15" s="1"/>
  <c r="AI28" i="15"/>
  <c r="BJ259" i="14"/>
  <c r="AJ259" i="14"/>
  <c r="AN259" i="14" s="1"/>
  <c r="BJ393" i="14"/>
  <c r="AJ393" i="14"/>
  <c r="AN393" i="14" s="1"/>
  <c r="BJ309" i="14"/>
  <c r="AJ309" i="14"/>
  <c r="AN309" i="14" s="1"/>
  <c r="BJ103" i="14"/>
  <c r="AJ103" i="14"/>
  <c r="AN103" i="14" s="1"/>
  <c r="BJ251" i="14"/>
  <c r="AJ251" i="14"/>
  <c r="AN251" i="14" s="1"/>
  <c r="BJ8" i="14"/>
  <c r="AJ8" i="14"/>
  <c r="AN8" i="14" s="1"/>
  <c r="BJ315" i="14"/>
  <c r="AJ315" i="14"/>
  <c r="AN315" i="14" s="1"/>
  <c r="BJ67" i="14"/>
  <c r="AJ67" i="14"/>
  <c r="AN67" i="14" s="1"/>
  <c r="BJ198" i="14"/>
  <c r="AJ198" i="14"/>
  <c r="AN198" i="14" s="1"/>
  <c r="BJ321" i="14"/>
  <c r="AJ321" i="14"/>
  <c r="AN321" i="14" s="1"/>
  <c r="BJ65" i="14"/>
  <c r="AJ65" i="14"/>
  <c r="AN65" i="14" s="1"/>
  <c r="AS376" i="15"/>
  <c r="AT376" i="15" s="1"/>
  <c r="AI376" i="15"/>
  <c r="BJ181" i="14"/>
  <c r="AJ181" i="14"/>
  <c r="AN181" i="14" s="1"/>
  <c r="BJ296" i="14"/>
  <c r="AJ296" i="14"/>
  <c r="AN296" i="14" s="1"/>
  <c r="BJ180" i="14"/>
  <c r="AJ180" i="14"/>
  <c r="AN180" i="14" s="1"/>
  <c r="BJ357" i="14"/>
  <c r="AJ357" i="14"/>
  <c r="AN357" i="14" s="1"/>
  <c r="AS91" i="15"/>
  <c r="AT91" i="15" s="1"/>
  <c r="AI91" i="15"/>
  <c r="AS216" i="15"/>
  <c r="AT216" i="15" s="1"/>
  <c r="AI216" i="15"/>
  <c r="AS356" i="15"/>
  <c r="AT356" i="15" s="1"/>
  <c r="AI356" i="15"/>
  <c r="AS110" i="15"/>
  <c r="AT110" i="15" s="1"/>
  <c r="AI110" i="15"/>
  <c r="AS355" i="15"/>
  <c r="AT355" i="15" s="1"/>
  <c r="AI355" i="15"/>
  <c r="AS117" i="15"/>
  <c r="AT117" i="15" s="1"/>
  <c r="AI117" i="15"/>
  <c r="AS237" i="15"/>
  <c r="AT237" i="15" s="1"/>
  <c r="AI237" i="15"/>
  <c r="AS369" i="15"/>
  <c r="AT369" i="15" s="1"/>
  <c r="AI369" i="15"/>
  <c r="AS108" i="15"/>
  <c r="AT108" i="15" s="1"/>
  <c r="AI108" i="15"/>
  <c r="AS352" i="15"/>
  <c r="AT352" i="15" s="1"/>
  <c r="AI352" i="15"/>
  <c r="AS81" i="15"/>
  <c r="AT81" i="15" s="1"/>
  <c r="AI81" i="15"/>
  <c r="AS343" i="15"/>
  <c r="AT343" i="15" s="1"/>
  <c r="AI343" i="15"/>
  <c r="AS98" i="15"/>
  <c r="AT98" i="15" s="1"/>
  <c r="AI98" i="15"/>
  <c r="AS273" i="15"/>
  <c r="AT273" i="15" s="1"/>
  <c r="AI273" i="15"/>
  <c r="BJ70" i="14"/>
  <c r="AJ70" i="14"/>
  <c r="AN70" i="14" s="1"/>
  <c r="AJ54" i="14"/>
  <c r="BJ54" i="14"/>
  <c r="AG417" i="14"/>
  <c r="BJ207" i="14"/>
  <c r="AJ207" i="14"/>
  <c r="AN207" i="14" s="1"/>
  <c r="BJ391" i="14"/>
  <c r="AJ391" i="14"/>
  <c r="AN391" i="14" s="1"/>
  <c r="BJ155" i="14"/>
  <c r="AJ155" i="14"/>
  <c r="AN155" i="14" s="1"/>
  <c r="BJ276" i="14"/>
  <c r="AJ276" i="14"/>
  <c r="AN276" i="14" s="1"/>
  <c r="BJ22" i="14"/>
  <c r="AJ22" i="14"/>
  <c r="AN22" i="14" s="1"/>
  <c r="BJ145" i="14"/>
  <c r="AJ145" i="14"/>
  <c r="AN145" i="14" s="1"/>
  <c r="BJ328" i="14"/>
  <c r="AJ328" i="14"/>
  <c r="AN328" i="14" s="1"/>
  <c r="BJ57" i="14"/>
  <c r="AJ57" i="14"/>
  <c r="AN57" i="14" s="1"/>
  <c r="BJ195" i="14"/>
  <c r="AJ195" i="14"/>
  <c r="AN195" i="14" s="1"/>
  <c r="BJ373" i="14"/>
  <c r="AJ373" i="14"/>
  <c r="AN373" i="14" s="1"/>
  <c r="BJ104" i="14"/>
  <c r="AJ104" i="14"/>
  <c r="AN104" i="14" s="1"/>
  <c r="BJ157" i="14"/>
  <c r="AJ157" i="14"/>
  <c r="AN157" i="14" s="1"/>
  <c r="BJ308" i="14"/>
  <c r="AJ308" i="14"/>
  <c r="AN308" i="14" s="1"/>
  <c r="BJ60" i="14"/>
  <c r="AJ60" i="14"/>
  <c r="AN60" i="14" s="1"/>
  <c r="BJ370" i="14"/>
  <c r="AJ370" i="14"/>
  <c r="AN370" i="14" s="1"/>
  <c r="BJ132" i="14"/>
  <c r="AJ132" i="14"/>
  <c r="AN132" i="14" s="1"/>
  <c r="BJ249" i="14"/>
  <c r="AJ249" i="14"/>
  <c r="AN249" i="14" s="1"/>
  <c r="BJ397" i="14"/>
  <c r="AJ397" i="14"/>
  <c r="AN397" i="14" s="1"/>
  <c r="BJ122" i="14"/>
  <c r="AJ122" i="14"/>
  <c r="AN122" i="14" s="1"/>
  <c r="BJ173" i="14"/>
  <c r="AJ173" i="14"/>
  <c r="AN173" i="14" s="1"/>
  <c r="BJ358" i="14"/>
  <c r="AJ358" i="14"/>
  <c r="AN358" i="14" s="1"/>
  <c r="BJ112" i="14"/>
  <c r="AJ112" i="14"/>
  <c r="AN112" i="14" s="1"/>
  <c r="BJ287" i="14"/>
  <c r="AJ287" i="14"/>
  <c r="AN287" i="14" s="1"/>
  <c r="BJ26" i="14"/>
  <c r="AJ26" i="14"/>
  <c r="AN26" i="14" s="1"/>
  <c r="BJ134" i="14"/>
  <c r="AJ134" i="14"/>
  <c r="AN134" i="14" s="1"/>
  <c r="BJ278" i="14"/>
  <c r="AJ278" i="14"/>
  <c r="AN278" i="14" s="1"/>
  <c r="BJ40" i="14"/>
  <c r="AJ40" i="14"/>
  <c r="AN40" i="14" s="1"/>
  <c r="BJ229" i="14"/>
  <c r="AJ229" i="14"/>
  <c r="AN229" i="14" s="1"/>
  <c r="BJ353" i="14"/>
  <c r="AJ353" i="14"/>
  <c r="AN353" i="14" s="1"/>
  <c r="BJ100" i="14"/>
  <c r="AJ100" i="14"/>
  <c r="AN100" i="14" s="1"/>
  <c r="BJ219" i="14"/>
  <c r="AJ219" i="14"/>
  <c r="AN219" i="14" s="1"/>
  <c r="L418" i="17"/>
  <c r="H422" i="17"/>
  <c r="G422" i="17"/>
  <c r="J422" i="17"/>
  <c r="I422" i="17"/>
  <c r="BJ343" i="14"/>
  <c r="AJ343" i="14"/>
  <c r="AN343" i="14" s="1"/>
  <c r="BJ12" i="14"/>
  <c r="AJ12" i="14"/>
  <c r="AN12" i="14" s="1"/>
  <c r="BJ335" i="14"/>
  <c r="AJ335" i="14"/>
  <c r="AN335" i="14" s="1"/>
  <c r="BJ91" i="14"/>
  <c r="AJ91" i="14"/>
  <c r="AN91" i="14" s="1"/>
  <c r="BJ266" i="14"/>
  <c r="AJ266" i="14"/>
  <c r="AN266" i="14" s="1"/>
  <c r="BJ405" i="14"/>
  <c r="AJ405" i="14"/>
  <c r="AN405" i="14" s="1"/>
  <c r="BJ247" i="14"/>
  <c r="AJ247" i="14"/>
  <c r="AN247" i="14" s="1"/>
  <c r="BJ386" i="14"/>
  <c r="AJ386" i="14"/>
  <c r="AN386" i="14" s="1"/>
  <c r="BJ141" i="14"/>
  <c r="AJ141" i="14"/>
  <c r="AN141" i="14" s="1"/>
  <c r="BJ206" i="14"/>
  <c r="AJ206" i="14"/>
  <c r="AN206" i="14" s="1"/>
  <c r="BJ330" i="14"/>
  <c r="AJ330" i="14"/>
  <c r="AN330" i="14" s="1"/>
  <c r="BJ82" i="14"/>
  <c r="AJ82" i="14"/>
  <c r="AN82" i="14" s="1"/>
  <c r="BJ197" i="14"/>
  <c r="AJ197" i="14"/>
  <c r="AN197" i="14" s="1"/>
  <c r="BJ382" i="14"/>
  <c r="AJ382" i="14"/>
  <c r="AN382" i="14" s="1"/>
  <c r="BJ160" i="14"/>
  <c r="AJ160" i="14"/>
  <c r="AN160" i="14" s="1"/>
  <c r="BJ374" i="14"/>
  <c r="AJ374" i="14"/>
  <c r="AN374" i="14" s="1"/>
  <c r="BJ128" i="14"/>
  <c r="AJ128" i="14"/>
  <c r="AN128" i="14" s="1"/>
  <c r="BJ302" i="14"/>
  <c r="AJ302" i="14"/>
  <c r="AN302" i="14" s="1"/>
  <c r="AS43" i="15"/>
  <c r="AT43" i="15" s="1"/>
  <c r="AI43" i="15"/>
  <c r="AS150" i="15"/>
  <c r="AT150" i="15" s="1"/>
  <c r="AI150" i="15"/>
  <c r="AS301" i="15"/>
  <c r="AT301" i="15" s="1"/>
  <c r="AI301" i="15"/>
  <c r="AS54" i="15"/>
  <c r="AT54" i="15" s="1"/>
  <c r="AI54" i="15"/>
  <c r="AS300" i="15"/>
  <c r="AT300" i="15" s="1"/>
  <c r="AI300" i="15"/>
  <c r="AS32" i="15"/>
  <c r="AT32" i="15" s="1"/>
  <c r="AI32" i="15"/>
  <c r="AS176" i="15"/>
  <c r="AT176" i="15" s="1"/>
  <c r="AI176" i="15"/>
  <c r="AS306" i="15"/>
  <c r="AT306" i="15" s="1"/>
  <c r="AI306" i="15"/>
  <c r="AS52" i="15"/>
  <c r="AT52" i="15" s="1"/>
  <c r="AI52" i="15"/>
  <c r="BJ283" i="14"/>
  <c r="AJ283" i="14"/>
  <c r="AN283" i="14" s="1"/>
  <c r="BJ30" i="14"/>
  <c r="AJ30" i="14"/>
  <c r="AN30" i="14" s="1"/>
  <c r="BJ267" i="14"/>
  <c r="AJ267" i="14"/>
  <c r="AN267" i="14" s="1"/>
  <c r="AS42" i="15"/>
  <c r="AT42" i="15" s="1"/>
  <c r="AI42" i="15"/>
  <c r="AS408" i="15"/>
  <c r="AT408" i="15" s="1"/>
  <c r="AI408" i="15"/>
  <c r="BJ135" i="14"/>
  <c r="AJ135" i="14"/>
  <c r="AN135" i="14" s="1"/>
  <c r="BJ271" i="14"/>
  <c r="AJ271" i="14"/>
  <c r="AN271" i="14" s="1"/>
  <c r="BJ32" i="14"/>
  <c r="AJ32" i="14"/>
  <c r="AN32" i="14" s="1"/>
  <c r="BJ211" i="14"/>
  <c r="AJ211" i="14"/>
  <c r="AN211" i="14" s="1"/>
  <c r="BJ401" i="14"/>
  <c r="AJ401" i="14"/>
  <c r="AN401" i="14" s="1"/>
  <c r="BJ327" i="14"/>
  <c r="AJ327" i="14"/>
  <c r="AN327" i="14" s="1"/>
  <c r="BJ87" i="14"/>
  <c r="AJ87" i="14"/>
  <c r="AN87" i="14" s="1"/>
  <c r="AS260" i="15"/>
  <c r="AT260" i="15" s="1"/>
  <c r="AI260" i="15"/>
  <c r="AS394" i="15"/>
  <c r="AT394" i="15" s="1"/>
  <c r="AI394" i="15"/>
  <c r="AS310" i="15"/>
  <c r="AT310" i="15" s="1"/>
  <c r="AI310" i="15"/>
  <c r="AS104" i="15"/>
  <c r="AT104" i="15" s="1"/>
  <c r="AI104" i="15"/>
  <c r="AS252" i="15"/>
  <c r="AT252" i="15" s="1"/>
  <c r="AI252" i="15"/>
  <c r="AS9" i="15"/>
  <c r="AT9" i="15" s="1"/>
  <c r="AI9" i="15"/>
  <c r="AS316" i="15"/>
  <c r="AT316" i="15" s="1"/>
  <c r="AI316" i="15"/>
  <c r="AS68" i="15"/>
  <c r="AT68" i="15" s="1"/>
  <c r="AI68" i="15"/>
  <c r="AS199" i="15"/>
  <c r="AT199" i="15" s="1"/>
  <c r="AI199" i="15"/>
  <c r="AS322" i="15"/>
  <c r="AT322" i="15" s="1"/>
  <c r="AI322" i="15"/>
  <c r="AS66" i="15"/>
  <c r="AT66" i="15" s="1"/>
  <c r="AI66" i="15"/>
  <c r="AS182" i="15"/>
  <c r="AT182" i="15" s="1"/>
  <c r="AI182" i="15"/>
  <c r="AS297" i="15"/>
  <c r="AT297" i="15" s="1"/>
  <c r="AI297" i="15"/>
  <c r="AS181" i="15"/>
  <c r="AT181" i="15" s="1"/>
  <c r="AI181" i="15"/>
  <c r="AS358" i="15"/>
  <c r="AT358" i="15" s="1"/>
  <c r="AI358" i="15"/>
  <c r="BJ158" i="14"/>
  <c r="AJ158" i="14"/>
  <c r="AN158" i="14" s="1"/>
  <c r="BJ286" i="14"/>
  <c r="AJ286" i="14"/>
  <c r="AN286" i="14" s="1"/>
  <c r="BJ17" i="14"/>
  <c r="AJ17" i="14"/>
  <c r="AN17" i="14" s="1"/>
  <c r="BJ170" i="14"/>
  <c r="AJ170" i="14"/>
  <c r="AN170" i="14" s="1"/>
  <c r="BJ176" i="14"/>
  <c r="AJ176" i="14"/>
  <c r="AN176" i="14" s="1"/>
  <c r="BJ298" i="14"/>
  <c r="AJ298" i="14"/>
  <c r="AN298" i="14" s="1"/>
  <c r="BJ52" i="14"/>
  <c r="AJ52" i="14"/>
  <c r="AN52" i="14" s="1"/>
  <c r="BJ167" i="14"/>
  <c r="AJ167" i="14"/>
  <c r="AN167" i="14" s="1"/>
  <c r="BJ152" i="14"/>
  <c r="AJ152" i="14"/>
  <c r="AN152" i="14" s="1"/>
  <c r="BJ400" i="14"/>
  <c r="AJ400" i="14"/>
  <c r="AN400" i="14" s="1"/>
  <c r="BJ159" i="14"/>
  <c r="AJ159" i="14"/>
  <c r="AN159" i="14" s="1"/>
  <c r="BJ334" i="14"/>
  <c r="AJ334" i="14"/>
  <c r="AN334" i="14" s="1"/>
  <c r="AS71" i="15"/>
  <c r="AT71" i="15" s="1"/>
  <c r="AI71" i="15"/>
  <c r="AS55" i="15"/>
  <c r="AT55" i="15" s="1"/>
  <c r="AI55" i="15"/>
  <c r="AS208" i="15"/>
  <c r="AT208" i="15" s="1"/>
  <c r="AI208" i="15"/>
  <c r="AS392" i="15"/>
  <c r="AT392" i="15" s="1"/>
  <c r="AI392" i="15"/>
  <c r="AS156" i="15"/>
  <c r="AT156" i="15" s="1"/>
  <c r="AI156" i="15"/>
  <c r="AS277" i="15"/>
  <c r="AT277" i="15" s="1"/>
  <c r="AI277" i="15"/>
  <c r="AS23" i="15"/>
  <c r="AT23" i="15" s="1"/>
  <c r="AI23" i="15"/>
  <c r="AS146" i="15"/>
  <c r="AT146" i="15" s="1"/>
  <c r="AI146" i="15"/>
  <c r="AS329" i="15"/>
  <c r="AT329" i="15" s="1"/>
  <c r="AI329" i="15"/>
  <c r="AS58" i="15"/>
  <c r="AT58" i="15" s="1"/>
  <c r="AI58" i="15"/>
  <c r="AS196" i="15"/>
  <c r="AT196" i="15" s="1"/>
  <c r="AI196" i="15"/>
  <c r="AS374" i="15"/>
  <c r="AT374" i="15" s="1"/>
  <c r="AI374" i="15"/>
  <c r="AS105" i="15"/>
  <c r="AT105" i="15" s="1"/>
  <c r="AI105" i="15"/>
  <c r="AS158" i="15"/>
  <c r="AT158" i="15" s="1"/>
  <c r="AI158" i="15"/>
  <c r="AS309" i="15"/>
  <c r="AT309" i="15" s="1"/>
  <c r="AI309" i="15"/>
  <c r="AS61" i="15"/>
  <c r="AT61" i="15" s="1"/>
  <c r="AI61" i="15"/>
  <c r="AS371" i="15"/>
  <c r="AT371" i="15" s="1"/>
  <c r="AI371" i="15"/>
  <c r="AS133" i="15"/>
  <c r="AT133" i="15" s="1"/>
  <c r="AI133" i="15"/>
  <c r="AS250" i="15"/>
  <c r="AT250" i="15" s="1"/>
  <c r="AI250" i="15"/>
  <c r="AS398" i="15"/>
  <c r="AT398" i="15" s="1"/>
  <c r="AI398" i="15"/>
  <c r="AS123" i="15"/>
  <c r="AT123" i="15" s="1"/>
  <c r="AI123" i="15"/>
  <c r="AS174" i="15"/>
  <c r="AT174" i="15" s="1"/>
  <c r="AI174" i="15"/>
  <c r="AS359" i="15"/>
  <c r="AT359" i="15" s="1"/>
  <c r="AI359" i="15"/>
  <c r="AS113" i="15"/>
  <c r="AT113" i="15" s="1"/>
  <c r="AI113" i="15"/>
  <c r="AS288" i="15"/>
  <c r="AT288" i="15" s="1"/>
  <c r="AI288" i="15"/>
  <c r="AS27" i="15"/>
  <c r="AT27" i="15" s="1"/>
  <c r="AI27" i="15"/>
  <c r="AS135" i="15"/>
  <c r="AT135" i="15" s="1"/>
  <c r="AI135" i="15"/>
  <c r="AS279" i="15"/>
  <c r="AT279" i="15" s="1"/>
  <c r="AI279" i="15"/>
  <c r="AS41" i="15"/>
  <c r="AT41" i="15" s="1"/>
  <c r="AI41" i="15"/>
  <c r="AS230" i="15"/>
  <c r="AT230" i="15" s="1"/>
  <c r="AI230" i="15"/>
  <c r="AS354" i="15"/>
  <c r="AT354" i="15" s="1"/>
  <c r="AI354" i="15"/>
  <c r="AS101" i="15"/>
  <c r="AT101" i="15" s="1"/>
  <c r="AI101" i="15"/>
  <c r="AS220" i="15"/>
  <c r="AT220" i="15" s="1"/>
  <c r="AI220" i="15"/>
  <c r="AS344" i="15"/>
  <c r="AT344" i="15" s="1"/>
  <c r="AI344" i="15"/>
  <c r="AS13" i="15"/>
  <c r="AT13" i="15" s="1"/>
  <c r="AI13" i="15"/>
  <c r="AS336" i="15"/>
  <c r="AT336" i="15" s="1"/>
  <c r="AI336" i="15"/>
  <c r="AS92" i="15"/>
  <c r="AT92" i="15" s="1"/>
  <c r="AI92" i="15"/>
  <c r="AS267" i="15"/>
  <c r="AT267" i="15" s="1"/>
  <c r="AI267" i="15"/>
  <c r="AS406" i="15"/>
  <c r="AT406" i="15" s="1"/>
  <c r="AI406" i="15"/>
  <c r="AS248" i="15"/>
  <c r="AT248" i="15" s="1"/>
  <c r="AI248" i="15"/>
  <c r="AS387" i="15"/>
  <c r="AT387" i="15" s="1"/>
  <c r="AI387" i="15"/>
  <c r="AS142" i="15"/>
  <c r="AT142" i="15" s="1"/>
  <c r="AI142" i="15"/>
  <c r="AS207" i="15"/>
  <c r="AT207" i="15" s="1"/>
  <c r="AI207" i="15"/>
  <c r="AS331" i="15"/>
  <c r="AT331" i="15" s="1"/>
  <c r="AI331" i="15"/>
  <c r="AS83" i="15"/>
  <c r="AT83" i="15" s="1"/>
  <c r="AI83" i="15"/>
  <c r="AS198" i="15"/>
  <c r="AT198" i="15" s="1"/>
  <c r="AI198" i="15"/>
  <c r="AS383" i="15"/>
  <c r="AT383" i="15" s="1"/>
  <c r="AI383" i="15"/>
  <c r="AS161" i="15"/>
  <c r="AT161" i="15" s="1"/>
  <c r="AI161" i="15"/>
  <c r="AS375" i="15"/>
  <c r="AT375" i="15" s="1"/>
  <c r="AI375" i="15"/>
  <c r="AS129" i="15"/>
  <c r="AT129" i="15" s="1"/>
  <c r="AI129" i="15"/>
  <c r="AS303" i="15"/>
  <c r="AT303" i="15" s="1"/>
  <c r="AI303" i="15"/>
  <c r="BJ96" i="14"/>
  <c r="AJ96" i="14"/>
  <c r="AN96" i="14" s="1"/>
  <c r="BJ223" i="14"/>
  <c r="AJ223" i="14"/>
  <c r="AN223" i="14" s="1"/>
  <c r="BJ363" i="14"/>
  <c r="AJ363" i="14"/>
  <c r="AN363" i="14" s="1"/>
  <c r="BJ117" i="14"/>
  <c r="AJ117" i="14"/>
  <c r="AN117" i="14" s="1"/>
  <c r="BJ362" i="14"/>
  <c r="AJ362" i="14"/>
  <c r="AN362" i="14" s="1"/>
  <c r="BJ124" i="14"/>
  <c r="AJ124" i="14"/>
  <c r="AN124" i="14" s="1"/>
  <c r="BJ244" i="14"/>
  <c r="AJ244" i="14"/>
  <c r="AN244" i="14" s="1"/>
  <c r="BJ383" i="14"/>
  <c r="AJ383" i="14"/>
  <c r="AN383" i="14" s="1"/>
  <c r="BJ114" i="14"/>
  <c r="AJ114" i="14"/>
  <c r="AN114" i="14" s="1"/>
  <c r="BJ105" i="14"/>
  <c r="AJ105" i="14"/>
  <c r="AN105" i="14" s="1"/>
  <c r="BJ341" i="14"/>
  <c r="AJ341" i="14"/>
  <c r="AN341" i="14" s="1"/>
  <c r="BJ163" i="14"/>
  <c r="AJ163" i="14"/>
  <c r="AN163" i="14" s="1"/>
  <c r="BJ153" i="14"/>
  <c r="AJ153" i="14"/>
  <c r="AN153" i="14" s="1"/>
  <c r="AS334" i="15"/>
  <c r="AT334" i="15" s="1"/>
  <c r="AI334" i="15"/>
  <c r="AS193" i="15"/>
  <c r="AT193" i="15" s="1"/>
  <c r="AI193" i="15"/>
  <c r="AS342" i="15"/>
  <c r="AT342" i="15" s="1"/>
  <c r="AI342" i="15"/>
  <c r="AS79" i="15"/>
  <c r="AT79" i="15" s="1"/>
  <c r="AI79" i="15"/>
  <c r="BJ221" i="14"/>
  <c r="AJ221" i="14"/>
  <c r="AN221" i="14" s="1"/>
  <c r="AS226" i="15"/>
  <c r="AT226" i="15" s="1"/>
  <c r="AI226" i="15"/>
  <c r="AS400" i="15"/>
  <c r="AT400" i="15" s="1"/>
  <c r="AI400" i="15"/>
  <c r="AS136" i="15"/>
  <c r="AT136" i="15" s="1"/>
  <c r="AI136" i="15"/>
  <c r="AS127" i="15"/>
  <c r="AT127" i="15" s="1"/>
  <c r="AI127" i="15"/>
  <c r="AS272" i="15"/>
  <c r="AT272" i="15" s="1"/>
  <c r="AI272" i="15"/>
  <c r="AS33" i="15"/>
  <c r="AT33" i="15" s="1"/>
  <c r="AI33" i="15"/>
  <c r="AS222" i="15"/>
  <c r="AT222" i="15" s="1"/>
  <c r="AI222" i="15"/>
  <c r="AS346" i="15"/>
  <c r="AT346" i="15" s="1"/>
  <c r="AI346" i="15"/>
  <c r="AS93" i="15"/>
  <c r="AT93" i="15" s="1"/>
  <c r="AI93" i="15"/>
  <c r="AS212" i="15"/>
  <c r="AT212" i="15" s="1"/>
  <c r="AI212" i="15"/>
  <c r="AS402" i="15"/>
  <c r="AT402" i="15" s="1"/>
  <c r="AI402" i="15"/>
  <c r="AS328" i="15"/>
  <c r="AT328" i="15" s="1"/>
  <c r="AI328" i="15"/>
  <c r="AS88" i="15"/>
  <c r="AT88" i="15" s="1"/>
  <c r="AI88" i="15"/>
  <c r="BJ318" i="14"/>
  <c r="AJ318" i="14"/>
  <c r="AN318" i="14" s="1"/>
  <c r="BJ55" i="14"/>
  <c r="AJ55" i="14"/>
  <c r="AN55" i="14" s="1"/>
  <c r="BJ165" i="14"/>
  <c r="AJ165" i="14"/>
  <c r="AN165" i="14" s="1"/>
  <c r="BJ316" i="14"/>
  <c r="AJ316" i="14"/>
  <c r="AN316" i="14" s="1"/>
  <c r="BJ68" i="14"/>
  <c r="AJ68" i="14"/>
  <c r="AN68" i="14" s="1"/>
  <c r="BJ377" i="14"/>
  <c r="AJ377" i="14"/>
  <c r="AN377" i="14" s="1"/>
  <c r="BJ140" i="14"/>
  <c r="AJ140" i="14"/>
  <c r="AN140" i="14" s="1"/>
  <c r="BJ262" i="14"/>
  <c r="AJ262" i="14"/>
  <c r="AN262" i="14" s="1"/>
  <c r="BJ6" i="14"/>
  <c r="AJ6" i="14"/>
  <c r="AN6" i="14" s="1"/>
  <c r="BJ130" i="14"/>
  <c r="AJ130" i="14"/>
  <c r="AN130" i="14" s="1"/>
  <c r="BJ242" i="14"/>
  <c r="AJ242" i="14"/>
  <c r="AN242" i="14" s="1"/>
  <c r="BJ241" i="14"/>
  <c r="AJ241" i="14"/>
  <c r="AN241" i="14" s="1"/>
  <c r="BJ3" i="14"/>
  <c r="AJ3" i="14"/>
  <c r="AN3" i="14" s="1"/>
  <c r="AQ281" i="15"/>
  <c r="AS159" i="15"/>
  <c r="AT159" i="15" s="1"/>
  <c r="AI159" i="15"/>
  <c r="AS287" i="15"/>
  <c r="AT287" i="15" s="1"/>
  <c r="AI287" i="15"/>
  <c r="AS18" i="15"/>
  <c r="AT18" i="15" s="1"/>
  <c r="AI18" i="15"/>
  <c r="AS171" i="15"/>
  <c r="AT171" i="15" s="1"/>
  <c r="AI171" i="15"/>
  <c r="AS177" i="15"/>
  <c r="AT177" i="15" s="1"/>
  <c r="AI177" i="15"/>
  <c r="AS299" i="15"/>
  <c r="AT299" i="15" s="1"/>
  <c r="AI299" i="15"/>
  <c r="AS53" i="15"/>
  <c r="AT53" i="15" s="1"/>
  <c r="AI53" i="15"/>
  <c r="AS168" i="15"/>
  <c r="AT168" i="15" s="1"/>
  <c r="AI168" i="15"/>
  <c r="AS153" i="15"/>
  <c r="AT153" i="15" s="1"/>
  <c r="AI153" i="15"/>
  <c r="AS401" i="15"/>
  <c r="AT401" i="15" s="1"/>
  <c r="AI401" i="15"/>
  <c r="AS160" i="15"/>
  <c r="AT160" i="15" s="1"/>
  <c r="AI160" i="15"/>
  <c r="AS335" i="15"/>
  <c r="AT335" i="15" s="1"/>
  <c r="AI335" i="15"/>
  <c r="BJ118" i="14"/>
  <c r="AJ118" i="14"/>
  <c r="AN118" i="14" s="1"/>
  <c r="BJ264" i="14"/>
  <c r="AJ264" i="14"/>
  <c r="AN264" i="14" s="1"/>
  <c r="BJ24" i="14"/>
  <c r="AJ24" i="14"/>
  <c r="AN24" i="14" s="1"/>
  <c r="BJ213" i="14"/>
  <c r="AJ213" i="14"/>
  <c r="AN213" i="14" s="1"/>
  <c r="BJ337" i="14"/>
  <c r="AJ337" i="14"/>
  <c r="AN337" i="14" s="1"/>
  <c r="BJ89" i="14"/>
  <c r="AJ89" i="14"/>
  <c r="AN89" i="14" s="1"/>
  <c r="BJ204" i="14"/>
  <c r="AJ204" i="14"/>
  <c r="AN204" i="14" s="1"/>
  <c r="BJ396" i="14"/>
  <c r="AJ396" i="14"/>
  <c r="AN396" i="14" s="1"/>
  <c r="BJ129" i="14"/>
  <c r="AJ129" i="14"/>
  <c r="AN129" i="14" s="1"/>
  <c r="BJ254" i="14"/>
  <c r="AJ254" i="14"/>
  <c r="AN254" i="14" s="1"/>
  <c r="BJ19" i="14"/>
  <c r="AJ19" i="14"/>
  <c r="AN19" i="14" s="1"/>
  <c r="BJ179" i="14"/>
  <c r="AJ179" i="14"/>
  <c r="AN179" i="14" s="1"/>
  <c r="BJ325" i="14"/>
  <c r="AJ325" i="14"/>
  <c r="AN325" i="14" s="1"/>
  <c r="BJ231" i="14"/>
  <c r="AJ231" i="14"/>
  <c r="AN231" i="14" s="1"/>
  <c r="BJ371" i="14"/>
  <c r="AJ371" i="14"/>
  <c r="AN371" i="14" s="1"/>
  <c r="BJ125" i="14"/>
  <c r="AJ125" i="14"/>
  <c r="AN125" i="14" s="1"/>
  <c r="BJ191" i="14"/>
  <c r="AJ191" i="14"/>
  <c r="AN191" i="14" s="1"/>
  <c r="BJ314" i="14"/>
  <c r="AJ314" i="14"/>
  <c r="AN314" i="14" s="1"/>
  <c r="BJ66" i="14"/>
  <c r="AJ66" i="14"/>
  <c r="AN66" i="14" s="1"/>
  <c r="BJ182" i="14"/>
  <c r="AJ182" i="14"/>
  <c r="AN182" i="14" s="1"/>
  <c r="BJ234" i="14"/>
  <c r="AJ234" i="14"/>
  <c r="AN234" i="14" s="1"/>
  <c r="BJ210" i="14"/>
  <c r="AJ210" i="14"/>
  <c r="AN210" i="14" s="1"/>
  <c r="BJ172" i="14"/>
  <c r="AJ172" i="14"/>
  <c r="AN172" i="14" s="1"/>
  <c r="BJ349" i="14"/>
  <c r="AJ349" i="14"/>
  <c r="AN349" i="14" s="1"/>
  <c r="BJ86" i="14"/>
  <c r="AJ86" i="14"/>
  <c r="AN86" i="14" s="1"/>
  <c r="BJ201" i="14"/>
  <c r="AJ201" i="14"/>
  <c r="AN201" i="14" s="1"/>
  <c r="BJ347" i="14"/>
  <c r="AJ347" i="14"/>
  <c r="AN347" i="14" s="1"/>
  <c r="BJ102" i="14"/>
  <c r="AJ102" i="14"/>
  <c r="AN102" i="14" s="1"/>
  <c r="BJ289" i="14"/>
  <c r="AJ289" i="14"/>
  <c r="AN289" i="14" s="1"/>
  <c r="BJ15" i="14"/>
  <c r="AJ15" i="14"/>
  <c r="AN15" i="14" s="1"/>
  <c r="BJ162" i="14"/>
  <c r="AJ162" i="14"/>
  <c r="AN162" i="14" s="1"/>
  <c r="BJ291" i="14"/>
  <c r="AJ291" i="14"/>
  <c r="AN291" i="14" s="1"/>
  <c r="BJ37" i="14"/>
  <c r="AJ37" i="14"/>
  <c r="AN37" i="14" s="1"/>
  <c r="BJ121" i="14"/>
  <c r="AJ121" i="14"/>
  <c r="AN121" i="14" s="1"/>
  <c r="BJ137" i="14"/>
  <c r="AJ137" i="14"/>
  <c r="AN137" i="14" s="1"/>
  <c r="BJ395" i="14"/>
  <c r="AJ395" i="14"/>
  <c r="AN395" i="14" s="1"/>
  <c r="BJ151" i="14"/>
  <c r="AJ151" i="14"/>
  <c r="AN151" i="14" s="1"/>
  <c r="BJ326" i="14"/>
  <c r="AJ326" i="14"/>
  <c r="AN326" i="14" s="1"/>
  <c r="BJ62" i="14"/>
  <c r="AJ62" i="14"/>
  <c r="AN62" i="14" s="1"/>
  <c r="BJ47" i="14"/>
  <c r="AJ47" i="14"/>
  <c r="AN47" i="14" s="1"/>
  <c r="BJ200" i="14"/>
  <c r="AJ200" i="14"/>
  <c r="AN200" i="14" s="1"/>
  <c r="BJ263" i="14"/>
  <c r="AJ263" i="14"/>
  <c r="AN263" i="14" s="1"/>
  <c r="BJ390" i="14"/>
  <c r="AJ390" i="14"/>
  <c r="AN390" i="14" s="1"/>
  <c r="BJ139" i="14"/>
  <c r="AJ139" i="14"/>
  <c r="AN139" i="14" s="1"/>
  <c r="BJ261" i="14"/>
  <c r="AJ261" i="14"/>
  <c r="AN261" i="14" s="1"/>
  <c r="BJ13" i="14"/>
  <c r="AJ13" i="14"/>
  <c r="AN13" i="14" s="1"/>
  <c r="BJ189" i="14"/>
  <c r="AJ189" i="14"/>
  <c r="AN189" i="14" s="1"/>
  <c r="BJ188" i="14"/>
  <c r="AJ188" i="14"/>
  <c r="AN188" i="14" s="1"/>
  <c r="BJ365" i="14"/>
  <c r="AJ365" i="14"/>
  <c r="AN365" i="14" s="1"/>
  <c r="AS97" i="15"/>
  <c r="AT97" i="15" s="1"/>
  <c r="AI97" i="15"/>
  <c r="AS224" i="15"/>
  <c r="AT224" i="15" s="1"/>
  <c r="AI224" i="15"/>
  <c r="AS364" i="15"/>
  <c r="AT364" i="15" s="1"/>
  <c r="AI364" i="15"/>
  <c r="AS118" i="15"/>
  <c r="AT118" i="15" s="1"/>
  <c r="AI118" i="15"/>
  <c r="AS363" i="15"/>
  <c r="AT363" i="15" s="1"/>
  <c r="AI363" i="15"/>
  <c r="AS125" i="15"/>
  <c r="AT125" i="15" s="1"/>
  <c r="AI125" i="15"/>
  <c r="AS245" i="15"/>
  <c r="AT245" i="15" s="1"/>
  <c r="AI245" i="15"/>
  <c r="AS384" i="15"/>
  <c r="AT384" i="15" s="1"/>
  <c r="AI384" i="15"/>
  <c r="AS115" i="15"/>
  <c r="AT115" i="15" s="1"/>
  <c r="AI115" i="15"/>
  <c r="BJ407" i="14"/>
  <c r="AJ407" i="14"/>
  <c r="AN407" i="14" s="1"/>
  <c r="BJ61" i="14"/>
  <c r="AJ61" i="14"/>
  <c r="AN61" i="14" s="1"/>
  <c r="BJ398" i="14"/>
  <c r="AJ398" i="14"/>
  <c r="AN398" i="14" s="1"/>
  <c r="AS188" i="15"/>
  <c r="AT188" i="15" s="1"/>
  <c r="AI188" i="15"/>
  <c r="AS167" i="15"/>
  <c r="AT167" i="15" s="1"/>
  <c r="AI167" i="15"/>
  <c r="BJ225" i="14"/>
  <c r="AJ225" i="14"/>
  <c r="AN225" i="14" s="1"/>
  <c r="BJ216" i="14"/>
  <c r="AJ216" i="14"/>
  <c r="AN216" i="14" s="1"/>
  <c r="BJ193" i="14"/>
  <c r="AJ193" i="14"/>
  <c r="AN193" i="14" s="1"/>
  <c r="BJ275" i="14"/>
  <c r="AJ275" i="14"/>
  <c r="AN275" i="14" s="1"/>
  <c r="BJ29" i="14"/>
  <c r="AJ29" i="14"/>
  <c r="AN29" i="14" s="1"/>
  <c r="BJ389" i="14"/>
  <c r="AJ389" i="14"/>
  <c r="AN389" i="14" s="1"/>
  <c r="BJ143" i="14"/>
  <c r="AJ143" i="14"/>
  <c r="AN143" i="14" s="1"/>
  <c r="AS319" i="15"/>
  <c r="AT319" i="15" s="1"/>
  <c r="AI319" i="15"/>
  <c r="AS56" i="15"/>
  <c r="AT56" i="15" s="1"/>
  <c r="AI56" i="15"/>
  <c r="AS166" i="15"/>
  <c r="AT166" i="15" s="1"/>
  <c r="AI166" i="15"/>
  <c r="AS317" i="15"/>
  <c r="AT317" i="15" s="1"/>
  <c r="AI317" i="15"/>
  <c r="AS69" i="15"/>
  <c r="AT69" i="15" s="1"/>
  <c r="AI69" i="15"/>
  <c r="AS378" i="15"/>
  <c r="AT378" i="15" s="1"/>
  <c r="AI378" i="15"/>
  <c r="AS141" i="15"/>
  <c r="AT141" i="15" s="1"/>
  <c r="AI141" i="15"/>
  <c r="AS263" i="15"/>
  <c r="AT263" i="15" s="1"/>
  <c r="AI263" i="15"/>
  <c r="AS7" i="15"/>
  <c r="AT7" i="15" s="1"/>
  <c r="AI7" i="15"/>
  <c r="AS131" i="15"/>
  <c r="AT131" i="15" s="1"/>
  <c r="AI131" i="15"/>
  <c r="AS243" i="15"/>
  <c r="AT243" i="15" s="1"/>
  <c r="AI243" i="15"/>
  <c r="AS242" i="15"/>
  <c r="AT242" i="15" s="1"/>
  <c r="AI242" i="15"/>
  <c r="AS4" i="15"/>
  <c r="AT4" i="15" s="1"/>
  <c r="AI4" i="15"/>
  <c r="BJ232" i="14"/>
  <c r="AJ232" i="14"/>
  <c r="AN232" i="14" s="1"/>
  <c r="BJ372" i="14"/>
  <c r="AJ372" i="14"/>
  <c r="AN372" i="14" s="1"/>
  <c r="BJ77" i="14"/>
  <c r="AJ77" i="14"/>
  <c r="AN77" i="14" s="1"/>
  <c r="BJ230" i="14"/>
  <c r="AJ230" i="14"/>
  <c r="AN230" i="14" s="1"/>
  <c r="BJ237" i="14"/>
  <c r="AJ237" i="14"/>
  <c r="AN237" i="14" s="1"/>
  <c r="BJ361" i="14"/>
  <c r="AJ361" i="14"/>
  <c r="AN361" i="14" s="1"/>
  <c r="BJ108" i="14"/>
  <c r="AJ108" i="14"/>
  <c r="AN108" i="14" s="1"/>
  <c r="BJ227" i="14"/>
  <c r="AJ227" i="14"/>
  <c r="AN227" i="14" s="1"/>
  <c r="BJ218" i="14"/>
  <c r="AJ218" i="14"/>
  <c r="AN218" i="14" s="1"/>
  <c r="BJ98" i="14"/>
  <c r="AJ98" i="14"/>
  <c r="AN98" i="14" s="1"/>
  <c r="BJ217" i="14"/>
  <c r="AJ217" i="14"/>
  <c r="AN217" i="14" s="1"/>
  <c r="BJ394" i="14"/>
  <c r="AJ394" i="14"/>
  <c r="AN394" i="14" s="1"/>
  <c r="BJ127" i="14"/>
  <c r="AJ127" i="14"/>
  <c r="AN127" i="14" s="1"/>
  <c r="AS119" i="15"/>
  <c r="AT119" i="15" s="1"/>
  <c r="AI119" i="15"/>
  <c r="AS265" i="15"/>
  <c r="AT265" i="15" s="1"/>
  <c r="AI265" i="15"/>
  <c r="AS25" i="15"/>
  <c r="AT25" i="15" s="1"/>
  <c r="AI25" i="15"/>
  <c r="AS214" i="15"/>
  <c r="AT214" i="15" s="1"/>
  <c r="AI214" i="15"/>
  <c r="AS338" i="15"/>
  <c r="AT338" i="15" s="1"/>
  <c r="AI338" i="15"/>
  <c r="AS90" i="15"/>
  <c r="AT90" i="15" s="1"/>
  <c r="AI90" i="15"/>
  <c r="AS205" i="15"/>
  <c r="AT205" i="15" s="1"/>
  <c r="AI205" i="15"/>
  <c r="AS397" i="15"/>
  <c r="AT397" i="15" s="1"/>
  <c r="AI397" i="15"/>
  <c r="AS130" i="15"/>
  <c r="AT130" i="15" s="1"/>
  <c r="AI130" i="15"/>
  <c r="AS255" i="15"/>
  <c r="AT255" i="15" s="1"/>
  <c r="AI255" i="15"/>
  <c r="AS20" i="15"/>
  <c r="AT20" i="15" s="1"/>
  <c r="AI20" i="15"/>
  <c r="AS180" i="15"/>
  <c r="AT180" i="15" s="1"/>
  <c r="AI180" i="15"/>
  <c r="AS326" i="15"/>
  <c r="AT326" i="15" s="1"/>
  <c r="AI326" i="15"/>
  <c r="AS232" i="15"/>
  <c r="AT232" i="15" s="1"/>
  <c r="AI232" i="15"/>
  <c r="AS372" i="15"/>
  <c r="AT372" i="15" s="1"/>
  <c r="AI372" i="15"/>
  <c r="AS126" i="15"/>
  <c r="AT126" i="15" s="1"/>
  <c r="AI126" i="15"/>
  <c r="AS192" i="15"/>
  <c r="AT192" i="15" s="1"/>
  <c r="AI192" i="15"/>
  <c r="AS315" i="15"/>
  <c r="AT315" i="15" s="1"/>
  <c r="AI315" i="15"/>
  <c r="AS67" i="15"/>
  <c r="AT67" i="15" s="1"/>
  <c r="AI67" i="15"/>
  <c r="AS183" i="15"/>
  <c r="AT183" i="15" s="1"/>
  <c r="AI183" i="15"/>
  <c r="AS235" i="15"/>
  <c r="AT235" i="15" s="1"/>
  <c r="AI235" i="15"/>
  <c r="AS211" i="15"/>
  <c r="AT211" i="15" s="1"/>
  <c r="AI211" i="15"/>
  <c r="AS173" i="15"/>
  <c r="AT173" i="15" s="1"/>
  <c r="AI173" i="15"/>
  <c r="AS350" i="15"/>
  <c r="AT350" i="15" s="1"/>
  <c r="AI350" i="15"/>
  <c r="AS87" i="15"/>
  <c r="AT87" i="15" s="1"/>
  <c r="AI87" i="15"/>
  <c r="AS202" i="15"/>
  <c r="AT202" i="15" s="1"/>
  <c r="AI202" i="15"/>
  <c r="AS348" i="15"/>
  <c r="AT348" i="15" s="1"/>
  <c r="AI348" i="15"/>
  <c r="AS103" i="15"/>
  <c r="AT103" i="15" s="1"/>
  <c r="AI103" i="15"/>
  <c r="AS290" i="15"/>
  <c r="AT290" i="15" s="1"/>
  <c r="AI290" i="15"/>
  <c r="AS16" i="15"/>
  <c r="AT16" i="15" s="1"/>
  <c r="AI16" i="15"/>
  <c r="AS163" i="15"/>
  <c r="AT163" i="15" s="1"/>
  <c r="AI163" i="15"/>
  <c r="AS292" i="15"/>
  <c r="AT292" i="15" s="1"/>
  <c r="AI292" i="15"/>
  <c r="AS38" i="15"/>
  <c r="AT38" i="15" s="1"/>
  <c r="AI38" i="15"/>
  <c r="AS122" i="15"/>
  <c r="AT122" i="15" s="1"/>
  <c r="AI122" i="15"/>
  <c r="AS138" i="15"/>
  <c r="AT138" i="15" s="1"/>
  <c r="AI138" i="15"/>
  <c r="AS396" i="15"/>
  <c r="AT396" i="15" s="1"/>
  <c r="AI396" i="15"/>
  <c r="AS152" i="15"/>
  <c r="AT152" i="15" s="1"/>
  <c r="AI152" i="15"/>
  <c r="AS327" i="15"/>
  <c r="AT327" i="15" s="1"/>
  <c r="AI327" i="15"/>
  <c r="AS63" i="15"/>
  <c r="AT63" i="15" s="1"/>
  <c r="AI63" i="15"/>
  <c r="AS48" i="15"/>
  <c r="AT48" i="15" s="1"/>
  <c r="AI48" i="15"/>
  <c r="AS201" i="15"/>
  <c r="AT201" i="15" s="1"/>
  <c r="AI201" i="15"/>
  <c r="AS264" i="15"/>
  <c r="AT264" i="15" s="1"/>
  <c r="AI264" i="15"/>
  <c r="AS391" i="15"/>
  <c r="AT391" i="15" s="1"/>
  <c r="AI391" i="15"/>
  <c r="AS140" i="15"/>
  <c r="AT140" i="15" s="1"/>
  <c r="AI140" i="15"/>
  <c r="AS262" i="15"/>
  <c r="AT262" i="15" s="1"/>
  <c r="AI262" i="15"/>
  <c r="AS14" i="15"/>
  <c r="AT14" i="15" s="1"/>
  <c r="AI14" i="15"/>
  <c r="AS190" i="15"/>
  <c r="AT190" i="15" s="1"/>
  <c r="AI190" i="15"/>
  <c r="AS189" i="15"/>
  <c r="AT189" i="15" s="1"/>
  <c r="AI189" i="15"/>
  <c r="AS366" i="15"/>
  <c r="AT366" i="15" s="1"/>
  <c r="AI366" i="15"/>
  <c r="BJ171" i="14"/>
  <c r="AJ171" i="14"/>
  <c r="AN171" i="14" s="1"/>
  <c r="BJ294" i="14"/>
  <c r="AJ294" i="14"/>
  <c r="AN294" i="14" s="1"/>
  <c r="BJ25" i="14"/>
  <c r="AJ25" i="14"/>
  <c r="AN25" i="14" s="1"/>
  <c r="BJ177" i="14"/>
  <c r="AJ177" i="14"/>
  <c r="AN177" i="14" s="1"/>
  <c r="BJ184" i="14"/>
  <c r="AJ184" i="14"/>
  <c r="AN184" i="14" s="1"/>
  <c r="BJ306" i="14"/>
  <c r="AJ306" i="14"/>
  <c r="AN306" i="14" s="1"/>
  <c r="BJ59" i="14"/>
  <c r="AJ59" i="14"/>
  <c r="AN59" i="14" s="1"/>
  <c r="BJ174" i="14"/>
  <c r="AJ174" i="14"/>
  <c r="AN174" i="14" s="1"/>
  <c r="BJ350" i="14"/>
  <c r="AJ350" i="14"/>
  <c r="AN350" i="14" s="1"/>
  <c r="BJ214" i="14"/>
  <c r="AJ214" i="14"/>
  <c r="AN214" i="14" s="1"/>
  <c r="BJ336" i="14"/>
  <c r="AJ336" i="14"/>
  <c r="AN336" i="14" s="1"/>
  <c r="AS258" i="15"/>
  <c r="AT258" i="15" s="1"/>
  <c r="AI258" i="15"/>
  <c r="BJ399" i="14"/>
  <c r="AJ399" i="14"/>
  <c r="AN399" i="14" s="1"/>
  <c r="BJ126" i="14"/>
  <c r="AJ126" i="14"/>
  <c r="AN126" i="14" s="1"/>
  <c r="BJ345" i="14"/>
  <c r="AJ345" i="14"/>
  <c r="AN345" i="14" s="1"/>
  <c r="BJ92" i="14"/>
  <c r="AJ92" i="14"/>
  <c r="AN92" i="14" s="1"/>
  <c r="BJ288" i="14"/>
  <c r="AJ288" i="14"/>
  <c r="AN288" i="14" s="1"/>
  <c r="BJ49" i="14"/>
  <c r="AJ49" i="14"/>
  <c r="AN49" i="14" s="1"/>
  <c r="BJ356" i="14"/>
  <c r="AJ356" i="14"/>
  <c r="AN356" i="14" s="1"/>
  <c r="BJ339" i="14"/>
  <c r="AJ339" i="14"/>
  <c r="AN339" i="14" s="1"/>
  <c r="BJ94" i="14"/>
  <c r="AJ94" i="14"/>
  <c r="AN94" i="14" s="1"/>
  <c r="BJ284" i="14"/>
  <c r="AJ284" i="14"/>
  <c r="AN284" i="14" s="1"/>
  <c r="BJ7" i="14"/>
  <c r="AJ7" i="14"/>
  <c r="AN7" i="14" s="1"/>
  <c r="BJ154" i="14"/>
  <c r="AJ154" i="14"/>
  <c r="AN154" i="14" s="1"/>
  <c r="AG414" i="14"/>
  <c r="AS289" i="15"/>
  <c r="AT289" i="15" s="1"/>
  <c r="AI289" i="15"/>
  <c r="AS50" i="15"/>
  <c r="AT50" i="15" s="1"/>
  <c r="AI50" i="15"/>
  <c r="AS217" i="15"/>
  <c r="AT217" i="15" s="1"/>
  <c r="AI217" i="15"/>
  <c r="AS357" i="15"/>
  <c r="AT357" i="15" s="1"/>
  <c r="AI357" i="15"/>
  <c r="AS194" i="15"/>
  <c r="AT194" i="15" s="1"/>
  <c r="AI194" i="15"/>
  <c r="AS340" i="15"/>
  <c r="AT340" i="15" s="1"/>
  <c r="AI340" i="15"/>
  <c r="AS95" i="15"/>
  <c r="AT95" i="15" s="1"/>
  <c r="AI95" i="15"/>
  <c r="AS285" i="15"/>
  <c r="AT285" i="15" s="1"/>
  <c r="AI285" i="15"/>
  <c r="AS8" i="15"/>
  <c r="AT8" i="15" s="1"/>
  <c r="AI8" i="15"/>
  <c r="AS155" i="15"/>
  <c r="AT155" i="15" s="1"/>
  <c r="AI155" i="15"/>
  <c r="AS276" i="15"/>
  <c r="AT276" i="15" s="1"/>
  <c r="AI276" i="15"/>
  <c r="AS30" i="15"/>
  <c r="AT30" i="15" s="1"/>
  <c r="AI30" i="15"/>
  <c r="AS390" i="15"/>
  <c r="AT390" i="15" s="1"/>
  <c r="AI390" i="15"/>
  <c r="AS144" i="15"/>
  <c r="AT144" i="15" s="1"/>
  <c r="AI144" i="15"/>
  <c r="BJ111" i="14"/>
  <c r="AJ111" i="14"/>
  <c r="AN111" i="14" s="1"/>
  <c r="BJ378" i="14"/>
  <c r="AJ378" i="14"/>
  <c r="AN378" i="14" s="1"/>
  <c r="BJ133" i="14"/>
  <c r="AJ133" i="14"/>
  <c r="AN133" i="14" s="1"/>
  <c r="BJ199" i="14"/>
  <c r="AJ199" i="14"/>
  <c r="AN199" i="14" s="1"/>
  <c r="BJ322" i="14"/>
  <c r="AJ322" i="14"/>
  <c r="AN322" i="14" s="1"/>
  <c r="BJ74" i="14"/>
  <c r="AJ74" i="14"/>
  <c r="AN74" i="14" s="1"/>
  <c r="BJ190" i="14"/>
  <c r="AJ190" i="14"/>
  <c r="AN190" i="14" s="1"/>
  <c r="BJ44" i="14"/>
  <c r="AJ44" i="14"/>
  <c r="AN44" i="14" s="1"/>
  <c r="BJ303" i="14"/>
  <c r="AJ303" i="14"/>
  <c r="AN303" i="14" s="1"/>
  <c r="BJ63" i="14"/>
  <c r="AJ63" i="14"/>
  <c r="AN63" i="14" s="1"/>
  <c r="AS233" i="15"/>
  <c r="AT233" i="15" s="1"/>
  <c r="AI233" i="15"/>
  <c r="AS373" i="15"/>
  <c r="AT373" i="15" s="1"/>
  <c r="AI373" i="15"/>
  <c r="AS78" i="15"/>
  <c r="AT78" i="15" s="1"/>
  <c r="AI78" i="15"/>
  <c r="AS231" i="15"/>
  <c r="AT231" i="15" s="1"/>
  <c r="AI231" i="15"/>
  <c r="AS238" i="15"/>
  <c r="AT238" i="15" s="1"/>
  <c r="AI238" i="15"/>
  <c r="AS362" i="15"/>
  <c r="AT362" i="15" s="1"/>
  <c r="AI362" i="15"/>
  <c r="AS109" i="15"/>
  <c r="AT109" i="15" s="1"/>
  <c r="AI109" i="15"/>
  <c r="AS228" i="15"/>
  <c r="AT228" i="15" s="1"/>
  <c r="AI228" i="15"/>
  <c r="AS219" i="15"/>
  <c r="AT219" i="15" s="1"/>
  <c r="AI219" i="15"/>
  <c r="AS99" i="15"/>
  <c r="AT99" i="15" s="1"/>
  <c r="AI99" i="15"/>
  <c r="AS218" i="15"/>
  <c r="AT218" i="15" s="1"/>
  <c r="AI218" i="15"/>
  <c r="AS395" i="15"/>
  <c r="AT395" i="15" s="1"/>
  <c r="AI395" i="15"/>
  <c r="AS128" i="15"/>
  <c r="AT128" i="15" s="1"/>
  <c r="AI128" i="15"/>
  <c r="BJ348" i="14"/>
  <c r="AJ348" i="14"/>
  <c r="AN348" i="14" s="1"/>
  <c r="BJ186" i="14"/>
  <c r="AJ186" i="14"/>
  <c r="AN186" i="14" s="1"/>
  <c r="BJ332" i="14"/>
  <c r="AJ332" i="14"/>
  <c r="AN332" i="14" s="1"/>
  <c r="BJ84" i="14"/>
  <c r="AJ84" i="14"/>
  <c r="AN84" i="14" s="1"/>
  <c r="BJ277" i="14"/>
  <c r="AJ277" i="14"/>
  <c r="AN277" i="14" s="1"/>
  <c r="BJ402" i="14"/>
  <c r="AJ402" i="14"/>
  <c r="AN402" i="14" s="1"/>
  <c r="BJ146" i="14"/>
  <c r="AJ146" i="14"/>
  <c r="AN146" i="14" s="1"/>
  <c r="BJ269" i="14"/>
  <c r="AJ269" i="14"/>
  <c r="AN269" i="14" s="1"/>
  <c r="BJ21" i="14"/>
  <c r="AJ21" i="14"/>
  <c r="AN21" i="14" s="1"/>
  <c r="BJ196" i="14"/>
  <c r="AJ196" i="14"/>
  <c r="AN196" i="14" s="1"/>
  <c r="BJ203" i="14"/>
  <c r="AJ203" i="14"/>
  <c r="AN203" i="14" s="1"/>
  <c r="BJ319" i="14"/>
  <c r="AJ319" i="14"/>
  <c r="AN319" i="14" s="1"/>
  <c r="BJ79" i="14"/>
  <c r="AJ79" i="14"/>
  <c r="AN79" i="14" s="1"/>
  <c r="BJ253" i="14"/>
  <c r="AJ253" i="14"/>
  <c r="AN253" i="14" s="1"/>
  <c r="BJ387" i="14"/>
  <c r="AJ387" i="14"/>
  <c r="AN387" i="14" s="1"/>
  <c r="BJ301" i="14"/>
  <c r="AJ301" i="14"/>
  <c r="AN301" i="14" s="1"/>
  <c r="BJ33" i="14"/>
  <c r="AJ33" i="14"/>
  <c r="AN33" i="14" s="1"/>
  <c r="BJ185" i="14"/>
  <c r="AJ185" i="14"/>
  <c r="AN185" i="14" s="1"/>
  <c r="BJ250" i="14"/>
  <c r="AJ250" i="14"/>
  <c r="AN250" i="14" s="1"/>
  <c r="BJ376" i="14"/>
  <c r="AJ376" i="14"/>
  <c r="AN376" i="14" s="1"/>
  <c r="BJ123" i="14"/>
  <c r="AJ123" i="14"/>
  <c r="AN123" i="14" s="1"/>
  <c r="BJ243" i="14"/>
  <c r="AJ243" i="14"/>
  <c r="AN243" i="14" s="1"/>
  <c r="AE8" i="21"/>
  <c r="AG8" i="21" s="1"/>
  <c r="BJ2" i="14"/>
  <c r="AJ2" i="14"/>
  <c r="BJ304" i="14"/>
  <c r="AJ304" i="14"/>
  <c r="AN304" i="14" s="1"/>
  <c r="BJ36" i="14"/>
  <c r="AJ36" i="14"/>
  <c r="AN36" i="14" s="1"/>
  <c r="BJ72" i="14"/>
  <c r="AJ72" i="14"/>
  <c r="AN72" i="14" s="1"/>
  <c r="BJ233" i="14"/>
  <c r="AJ233" i="14"/>
  <c r="AN233" i="14" s="1"/>
  <c r="BJ406" i="14"/>
  <c r="AJ406" i="14"/>
  <c r="AN406" i="14" s="1"/>
  <c r="BJ150" i="14"/>
  <c r="AJ150" i="14"/>
  <c r="AN150" i="14" s="1"/>
  <c r="BJ279" i="14"/>
  <c r="AJ279" i="14"/>
  <c r="AN279" i="14" s="1"/>
  <c r="BJ9" i="14"/>
  <c r="AJ9" i="14"/>
  <c r="AN9" i="14" s="1"/>
  <c r="BJ164" i="14"/>
  <c r="AJ164" i="14"/>
  <c r="AN164" i="14" s="1"/>
  <c r="BJ346" i="14"/>
  <c r="AJ346" i="14"/>
  <c r="AN346" i="14" s="1"/>
  <c r="BJ101" i="14"/>
  <c r="AJ101" i="14"/>
  <c r="AN101" i="14" s="1"/>
  <c r="BJ228" i="14"/>
  <c r="AJ228" i="14"/>
  <c r="AN228" i="14" s="1"/>
  <c r="BJ360" i="14"/>
  <c r="AJ360" i="14"/>
  <c r="AN360" i="14" s="1"/>
  <c r="BJ99" i="14"/>
  <c r="AJ99" i="14"/>
  <c r="AN99" i="14" s="1"/>
  <c r="BJ28" i="14"/>
  <c r="AJ28" i="14"/>
  <c r="AN28" i="14" s="1"/>
  <c r="BJ64" i="14"/>
  <c r="AJ64" i="14"/>
  <c r="AN64" i="14" s="1"/>
  <c r="BJ209" i="14"/>
  <c r="AJ209" i="14"/>
  <c r="AN209" i="14" s="1"/>
  <c r="BJ388" i="14"/>
  <c r="AJ388" i="14"/>
  <c r="AN388" i="14" s="1"/>
  <c r="BJ119" i="14"/>
  <c r="AJ119" i="14"/>
  <c r="AN119" i="14" s="1"/>
  <c r="BJ110" i="14"/>
  <c r="AJ110" i="14"/>
  <c r="AN110" i="14" s="1"/>
  <c r="BJ258" i="14"/>
  <c r="AJ258" i="14"/>
  <c r="AN258" i="14" s="1"/>
  <c r="BJ16" i="14"/>
  <c r="AJ16" i="14"/>
  <c r="AN16" i="14" s="1"/>
  <c r="BJ323" i="14"/>
  <c r="AJ323" i="14"/>
  <c r="AN323" i="14" s="1"/>
  <c r="BJ75" i="14"/>
  <c r="AJ75" i="14"/>
  <c r="AN75" i="14" s="1"/>
  <c r="BJ205" i="14"/>
  <c r="AJ205" i="14"/>
  <c r="AN205" i="14" s="1"/>
  <c r="BJ329" i="14"/>
  <c r="AJ329" i="14"/>
  <c r="AN329" i="14" s="1"/>
  <c r="BJ73" i="14"/>
  <c r="AJ73" i="14"/>
  <c r="AN73" i="14" s="1"/>
  <c r="BJ255" i="14"/>
  <c r="AJ255" i="14"/>
  <c r="AN255" i="14" s="1"/>
  <c r="BJ248" i="14"/>
  <c r="AJ248" i="14"/>
  <c r="AN248" i="14" s="1"/>
  <c r="BJ11" i="14"/>
  <c r="AJ11" i="14"/>
  <c r="AN11" i="14" s="1"/>
  <c r="AS172" i="15"/>
  <c r="AT172" i="15" s="1"/>
  <c r="AI172" i="15"/>
  <c r="AS295" i="15"/>
  <c r="AT295" i="15" s="1"/>
  <c r="AI295" i="15"/>
  <c r="AS26" i="15"/>
  <c r="AT26" i="15" s="1"/>
  <c r="AI26" i="15"/>
  <c r="AS178" i="15"/>
  <c r="AT178" i="15" s="1"/>
  <c r="AI178" i="15"/>
  <c r="AS185" i="15"/>
  <c r="AT185" i="15" s="1"/>
  <c r="AI185" i="15"/>
  <c r="AS307" i="15"/>
  <c r="AT307" i="15" s="1"/>
  <c r="AI307" i="15"/>
  <c r="AS60" i="15"/>
  <c r="AT60" i="15" s="1"/>
  <c r="AI60" i="15"/>
  <c r="AS175" i="15"/>
  <c r="AT175" i="15" s="1"/>
  <c r="AI175" i="15"/>
  <c r="BJ280" i="14"/>
  <c r="AJ280" i="14"/>
  <c r="AN280" i="14" s="1"/>
  <c r="BJ18" i="14"/>
  <c r="AJ18" i="14"/>
  <c r="AN18" i="14" s="1"/>
  <c r="BJ404" i="14"/>
  <c r="AJ404" i="14"/>
  <c r="AN404" i="14" s="1"/>
  <c r="BJ338" i="14"/>
  <c r="AJ338" i="14"/>
  <c r="AN338" i="14" s="1"/>
  <c r="BJ93" i="14"/>
  <c r="AJ93" i="14"/>
  <c r="AN93" i="14" s="1"/>
  <c r="BJ220" i="14"/>
  <c r="AJ220" i="14"/>
  <c r="AN220" i="14" s="1"/>
  <c r="BJ352" i="14"/>
  <c r="AJ352" i="14"/>
  <c r="AN352" i="14" s="1"/>
  <c r="BJ88" i="14"/>
  <c r="AJ88" i="14"/>
  <c r="AN88" i="14" s="1"/>
  <c r="BJ268" i="14"/>
  <c r="AJ268" i="14"/>
  <c r="AN268" i="14" s="1"/>
  <c r="BJ202" i="14"/>
  <c r="AJ202" i="14"/>
  <c r="AN202" i="14" s="1"/>
  <c r="BJ380" i="14"/>
  <c r="AJ380" i="14"/>
  <c r="AN380" i="14" s="1"/>
  <c r="AS112" i="15"/>
  <c r="AT112" i="15" s="1"/>
  <c r="AI112" i="15"/>
  <c r="AS379" i="15"/>
  <c r="AT379" i="15" s="1"/>
  <c r="AI379" i="15"/>
  <c r="AS134" i="15"/>
  <c r="AT134" i="15" s="1"/>
  <c r="AI134" i="15"/>
  <c r="AS200" i="15"/>
  <c r="AT200" i="15" s="1"/>
  <c r="AI200" i="15"/>
  <c r="AS323" i="15"/>
  <c r="AT323" i="15" s="1"/>
  <c r="AI323" i="15"/>
  <c r="AS75" i="15"/>
  <c r="AT75" i="15" s="1"/>
  <c r="AI75" i="15"/>
  <c r="AS191" i="15"/>
  <c r="AT191" i="15" s="1"/>
  <c r="AI191" i="15"/>
  <c r="BJ5" i="14"/>
  <c r="AJ5" i="14"/>
  <c r="AN5" i="14" s="1"/>
  <c r="BJ312" i="14"/>
  <c r="AJ312" i="14"/>
  <c r="AN312" i="14" s="1"/>
  <c r="AS45" i="15"/>
  <c r="AT45" i="15" s="1"/>
  <c r="AI45" i="15"/>
  <c r="AS304" i="15"/>
  <c r="AT304" i="15" s="1"/>
  <c r="AI304" i="15"/>
  <c r="AS64" i="15"/>
  <c r="AT64" i="15" s="1"/>
  <c r="AI64" i="15"/>
  <c r="BJ34" i="14"/>
  <c r="AJ34" i="14"/>
  <c r="AN34" i="14" s="1"/>
  <c r="BJ142" i="14"/>
  <c r="AJ142" i="14"/>
  <c r="AN142" i="14" s="1"/>
  <c r="BJ285" i="14"/>
  <c r="AJ285" i="14"/>
  <c r="AN285" i="14" s="1"/>
  <c r="BJ46" i="14"/>
  <c r="AJ46" i="14"/>
  <c r="AN46" i="14" s="1"/>
  <c r="BJ293" i="14"/>
  <c r="AJ293" i="14"/>
  <c r="AN293" i="14" s="1"/>
  <c r="BJ23" i="14"/>
  <c r="AG416" i="14"/>
  <c r="AJ23" i="14"/>
  <c r="BJ168" i="14"/>
  <c r="AJ168" i="14"/>
  <c r="AN168" i="14" s="1"/>
  <c r="BJ297" i="14"/>
  <c r="AJ297" i="14"/>
  <c r="AN297" i="14" s="1"/>
  <c r="BJ45" i="14"/>
  <c r="AJ45" i="14"/>
  <c r="AN45" i="14" s="1"/>
  <c r="BJ282" i="14"/>
  <c r="AJ282" i="14"/>
  <c r="AN282" i="14" s="1"/>
  <c r="BJ20" i="14"/>
  <c r="AJ20" i="14"/>
  <c r="AN20" i="14" s="1"/>
  <c r="BJ281" i="14"/>
  <c r="AJ281" i="14"/>
  <c r="AN281" i="14" s="1"/>
  <c r="BJ43" i="14"/>
  <c r="AJ43" i="14"/>
  <c r="AN43" i="14" s="1"/>
  <c r="BJ208" i="14"/>
  <c r="AJ208" i="14"/>
  <c r="AN208" i="14" s="1"/>
  <c r="AS349" i="15"/>
  <c r="AT349" i="15" s="1"/>
  <c r="AI349" i="15"/>
  <c r="AS187" i="15"/>
  <c r="AT187" i="15" s="1"/>
  <c r="AI187" i="15"/>
  <c r="AS333" i="15"/>
  <c r="AT333" i="15" s="1"/>
  <c r="AI333" i="15"/>
  <c r="AS85" i="15"/>
  <c r="AT85" i="15" s="1"/>
  <c r="AI85" i="15"/>
  <c r="AS278" i="15"/>
  <c r="AT278" i="15" s="1"/>
  <c r="AI278" i="15"/>
  <c r="AS403" i="15"/>
  <c r="AT403" i="15" s="1"/>
  <c r="AI403" i="15"/>
  <c r="AS147" i="15"/>
  <c r="AT147" i="15" s="1"/>
  <c r="AI147" i="15"/>
  <c r="AS270" i="15"/>
  <c r="AT270" i="15" s="1"/>
  <c r="AI270" i="15"/>
  <c r="AS22" i="15"/>
  <c r="AT22" i="15" s="1"/>
  <c r="AI22" i="15"/>
  <c r="AS197" i="15"/>
  <c r="AT197" i="15" s="1"/>
  <c r="AI197" i="15"/>
  <c r="AS204" i="15"/>
  <c r="AT204" i="15" s="1"/>
  <c r="AI204" i="15"/>
  <c r="AS320" i="15"/>
  <c r="AT320" i="15" s="1"/>
  <c r="AI320" i="15"/>
  <c r="AS80" i="15"/>
  <c r="AT80" i="15" s="1"/>
  <c r="AI80" i="15"/>
  <c r="AS254" i="15"/>
  <c r="AT254" i="15" s="1"/>
  <c r="AI254" i="15"/>
  <c r="AS388" i="15"/>
  <c r="AT388" i="15" s="1"/>
  <c r="AI388" i="15"/>
  <c r="AS302" i="15"/>
  <c r="AT302" i="15" s="1"/>
  <c r="AI302" i="15"/>
  <c r="AS34" i="15"/>
  <c r="AT34" i="15" s="1"/>
  <c r="AI34" i="15"/>
  <c r="AS186" i="15"/>
  <c r="AT186" i="15" s="1"/>
  <c r="AI186" i="15"/>
  <c r="AS251" i="15"/>
  <c r="AT251" i="15" s="1"/>
  <c r="AI251" i="15"/>
  <c r="AS377" i="15"/>
  <c r="AT377" i="15" s="1"/>
  <c r="AI377" i="15"/>
  <c r="AS124" i="15"/>
  <c r="AT124" i="15" s="1"/>
  <c r="AI124" i="15"/>
  <c r="AS244" i="15"/>
  <c r="AT244" i="15" s="1"/>
  <c r="AI244" i="15"/>
  <c r="AS3" i="15"/>
  <c r="AT3" i="15" s="1"/>
  <c r="AI3" i="15"/>
  <c r="AS305" i="15"/>
  <c r="AT305" i="15" s="1"/>
  <c r="AI305" i="15"/>
  <c r="AS37" i="15"/>
  <c r="AT37" i="15" s="1"/>
  <c r="AI37" i="15"/>
  <c r="AS73" i="15"/>
  <c r="AT73" i="15" s="1"/>
  <c r="AI73" i="15"/>
  <c r="AS234" i="15"/>
  <c r="AT234" i="15" s="1"/>
  <c r="AI234" i="15"/>
  <c r="AS407" i="15"/>
  <c r="AT407" i="15" s="1"/>
  <c r="AI407" i="15"/>
  <c r="AS151" i="15"/>
  <c r="AT151" i="15" s="1"/>
  <c r="AI151" i="15"/>
  <c r="AS280" i="15"/>
  <c r="AT280" i="15" s="1"/>
  <c r="AI280" i="15"/>
  <c r="AS10" i="15"/>
  <c r="AT10" i="15" s="1"/>
  <c r="AI10" i="15"/>
  <c r="AS165" i="15"/>
  <c r="AT165" i="15" s="1"/>
  <c r="AI165" i="15"/>
  <c r="AS347" i="15"/>
  <c r="AT347" i="15" s="1"/>
  <c r="AI347" i="15"/>
  <c r="AS102" i="15"/>
  <c r="AT102" i="15" s="1"/>
  <c r="AI102" i="15"/>
  <c r="AS229" i="15"/>
  <c r="AT229" i="15" s="1"/>
  <c r="AI229" i="15"/>
  <c r="AS361" i="15"/>
  <c r="AT361" i="15" s="1"/>
  <c r="AI361" i="15"/>
  <c r="AS100" i="15"/>
  <c r="AT100" i="15" s="1"/>
  <c r="AI100" i="15"/>
  <c r="AS29" i="15"/>
  <c r="AT29" i="15" s="1"/>
  <c r="AI29" i="15"/>
  <c r="AS65" i="15"/>
  <c r="AT65" i="15" s="1"/>
  <c r="AI65" i="15"/>
  <c r="AS210" i="15"/>
  <c r="AT210" i="15" s="1"/>
  <c r="AI210" i="15"/>
  <c r="AS389" i="15"/>
  <c r="AT389" i="15" s="1"/>
  <c r="AI389" i="15"/>
  <c r="AS120" i="15"/>
  <c r="AT120" i="15" s="1"/>
  <c r="AI120" i="15"/>
  <c r="AS111" i="15"/>
  <c r="AT111" i="15" s="1"/>
  <c r="AI111" i="15"/>
  <c r="AS259" i="15"/>
  <c r="AT259" i="15" s="1"/>
  <c r="AI259" i="15"/>
  <c r="AS17" i="15"/>
  <c r="AT17" i="15" s="1"/>
  <c r="AI17" i="15"/>
  <c r="AS324" i="15"/>
  <c r="AT324" i="15" s="1"/>
  <c r="AI324" i="15"/>
  <c r="AS76" i="15"/>
  <c r="AT76" i="15" s="1"/>
  <c r="AI76" i="15"/>
  <c r="AS206" i="15"/>
  <c r="AT206" i="15" s="1"/>
  <c r="AI206" i="15"/>
  <c r="AS330" i="15"/>
  <c r="AT330" i="15" s="1"/>
  <c r="AI330" i="15"/>
  <c r="AS74" i="15"/>
  <c r="AT74" i="15" s="1"/>
  <c r="AI74" i="15"/>
  <c r="AS256" i="15"/>
  <c r="AT256" i="15" s="1"/>
  <c r="AI256" i="15"/>
  <c r="AS249" i="15"/>
  <c r="AT249" i="15" s="1"/>
  <c r="AI249" i="15"/>
  <c r="AS12" i="15"/>
  <c r="AT12" i="15" s="1"/>
  <c r="AI12" i="15"/>
  <c r="BJ240" i="14"/>
  <c r="AJ240" i="14"/>
  <c r="AN240" i="14" s="1"/>
  <c r="BJ379" i="14"/>
  <c r="AJ379" i="14"/>
  <c r="AN379" i="14" s="1"/>
  <c r="BJ85" i="14"/>
  <c r="AJ85" i="14"/>
  <c r="AN85" i="14" s="1"/>
  <c r="BJ238" i="14"/>
  <c r="AJ238" i="14"/>
  <c r="AN238" i="14" s="1"/>
  <c r="BJ245" i="14"/>
  <c r="AJ245" i="14"/>
  <c r="AN245" i="14" s="1"/>
  <c r="BJ369" i="14"/>
  <c r="AJ369" i="14"/>
  <c r="AN369" i="14" s="1"/>
  <c r="BJ115" i="14"/>
  <c r="AJ115" i="14"/>
  <c r="AN115" i="14" s="1"/>
  <c r="BJ235" i="14"/>
  <c r="AJ235" i="14"/>
  <c r="AN235" i="14" s="1"/>
  <c r="BJ359" i="14"/>
  <c r="AJ359" i="14"/>
  <c r="AN359" i="14" s="1"/>
  <c r="BJ265" i="14"/>
  <c r="AJ265" i="14"/>
  <c r="AN265" i="14" s="1"/>
  <c r="BJ156" i="14"/>
  <c r="AJ156" i="14"/>
  <c r="AN156" i="14" s="1"/>
  <c r="AS351" i="15"/>
  <c r="AT351" i="15" s="1"/>
  <c r="AI351" i="15"/>
  <c r="AS106" i="15"/>
  <c r="AT106" i="15" s="1"/>
  <c r="AI106" i="15"/>
  <c r="AS281" i="15"/>
  <c r="AT281" i="15" s="1"/>
  <c r="AI281" i="15"/>
  <c r="AS19" i="15"/>
  <c r="AT19" i="15" s="1"/>
  <c r="AI19" i="15"/>
  <c r="AS266" i="15"/>
  <c r="AT266" i="15" s="1"/>
  <c r="AI266" i="15"/>
  <c r="AS405" i="15"/>
  <c r="AT405" i="15" s="1"/>
  <c r="AI405" i="15"/>
  <c r="AS157" i="15"/>
  <c r="AT157" i="15" s="1"/>
  <c r="AI157" i="15"/>
  <c r="AS339" i="15"/>
  <c r="AT339" i="15" s="1"/>
  <c r="AI339" i="15"/>
  <c r="AS94" i="15"/>
  <c r="AT94" i="15" s="1"/>
  <c r="AI94" i="15"/>
  <c r="AS221" i="15"/>
  <c r="AT221" i="15" s="1"/>
  <c r="AI221" i="15"/>
  <c r="AS353" i="15"/>
  <c r="AT353" i="15" s="1"/>
  <c r="AI353" i="15"/>
  <c r="AS89" i="15"/>
  <c r="AT89" i="15" s="1"/>
  <c r="AI89" i="15"/>
  <c r="AS269" i="15"/>
  <c r="AT269" i="15" s="1"/>
  <c r="AI269" i="15"/>
  <c r="AS203" i="15"/>
  <c r="AT203" i="15" s="1"/>
  <c r="AI203" i="15"/>
  <c r="AS381" i="15"/>
  <c r="AT381" i="15" s="1"/>
  <c r="AI381" i="15"/>
  <c r="BJ187" i="14"/>
  <c r="AJ187" i="14"/>
  <c r="AN187" i="14" s="1"/>
  <c r="BJ333" i="14"/>
  <c r="AJ333" i="14"/>
  <c r="AN333" i="14" s="1"/>
  <c r="BJ41" i="14"/>
  <c r="AJ41" i="14"/>
  <c r="AN41" i="14" s="1"/>
  <c r="BJ192" i="14"/>
  <c r="AJ192" i="14"/>
  <c r="AN192" i="14" s="1"/>
  <c r="BJ257" i="14"/>
  <c r="AJ257" i="14"/>
  <c r="AN257" i="14" s="1"/>
  <c r="BJ384" i="14"/>
  <c r="AJ384" i="14"/>
  <c r="AN384" i="14" s="1"/>
  <c r="BJ131" i="14"/>
  <c r="AJ131" i="14"/>
  <c r="AN131" i="14" s="1"/>
  <c r="BJ256" i="14"/>
  <c r="AJ256" i="14"/>
  <c r="AN256" i="14" s="1"/>
  <c r="AS6" i="15"/>
  <c r="AT6" i="15" s="1"/>
  <c r="AI6" i="15"/>
  <c r="AS313" i="15"/>
  <c r="AT313" i="15" s="1"/>
  <c r="AI313" i="15"/>
  <c r="BJ113" i="14"/>
  <c r="AJ113" i="14"/>
  <c r="AN113" i="14" s="1"/>
  <c r="BJ50" i="14"/>
  <c r="AJ50" i="14"/>
  <c r="AN50" i="14" s="1"/>
  <c r="BJ366" i="14"/>
  <c r="AJ366" i="14"/>
  <c r="AN366" i="14" s="1"/>
  <c r="BJ120" i="14"/>
  <c r="AJ120" i="14"/>
  <c r="AN120" i="14" s="1"/>
  <c r="BJ295" i="14"/>
  <c r="AJ295" i="14"/>
  <c r="AN295" i="14" s="1"/>
  <c r="AS35" i="15"/>
  <c r="AT35" i="15" s="1"/>
  <c r="AI35" i="15"/>
  <c r="AS143" i="15"/>
  <c r="AT143" i="15" s="1"/>
  <c r="AI143" i="15"/>
  <c r="AS286" i="15"/>
  <c r="AT286" i="15" s="1"/>
  <c r="AI286" i="15"/>
  <c r="AS47" i="15"/>
  <c r="AT47" i="15" s="1"/>
  <c r="AI47" i="15"/>
  <c r="AS294" i="15"/>
  <c r="AT294" i="15" s="1"/>
  <c r="AI294" i="15"/>
  <c r="AS24" i="15"/>
  <c r="AT24" i="15" s="1"/>
  <c r="AI24" i="15"/>
  <c r="AS169" i="15"/>
  <c r="AT169" i="15" s="1"/>
  <c r="AI169" i="15"/>
  <c r="AS298" i="15"/>
  <c r="AT298" i="15" s="1"/>
  <c r="AI298" i="15"/>
  <c r="AS46" i="15"/>
  <c r="AT46" i="15" s="1"/>
  <c r="AI46" i="15"/>
  <c r="AS283" i="15"/>
  <c r="AT283" i="15" s="1"/>
  <c r="AI283" i="15"/>
  <c r="AS21" i="15"/>
  <c r="AT21" i="15" s="1"/>
  <c r="AI21" i="15"/>
  <c r="AS282" i="15"/>
  <c r="AT282" i="15" s="1"/>
  <c r="AI282" i="15"/>
  <c r="AS44" i="15"/>
  <c r="AT44" i="15" s="1"/>
  <c r="AI44" i="15"/>
  <c r="AS209" i="15"/>
  <c r="AT209" i="15" s="1"/>
  <c r="AI209" i="15"/>
  <c r="BJ10" i="14"/>
  <c r="AJ10" i="14"/>
  <c r="AN10" i="14" s="1"/>
  <c r="BJ252" i="14"/>
  <c r="AJ252" i="14"/>
  <c r="AN252" i="14" s="1"/>
  <c r="BJ392" i="14"/>
  <c r="AJ392" i="14"/>
  <c r="AN392" i="14" s="1"/>
  <c r="BJ148" i="14"/>
  <c r="AJ148" i="14"/>
  <c r="AN148" i="14" s="1"/>
  <c r="BJ331" i="14"/>
  <c r="AJ331" i="14"/>
  <c r="AN331" i="14" s="1"/>
  <c r="BJ83" i="14"/>
  <c r="AJ83" i="14"/>
  <c r="AN83" i="14" s="1"/>
  <c r="BJ212" i="14"/>
  <c r="AJ212" i="14"/>
  <c r="AN212" i="14" s="1"/>
  <c r="BJ344" i="14"/>
  <c r="AJ344" i="14"/>
  <c r="AN344" i="14" s="1"/>
  <c r="BJ81" i="14"/>
  <c r="AJ81" i="14"/>
  <c r="AN81" i="14" s="1"/>
  <c r="BJ260" i="14"/>
  <c r="AJ260" i="14"/>
  <c r="AN260" i="14" s="1"/>
  <c r="BJ144" i="14"/>
  <c r="AJ144" i="14"/>
  <c r="AN144" i="14" s="1"/>
  <c r="BJ381" i="14"/>
  <c r="AJ381" i="14"/>
  <c r="AN381" i="14" s="1"/>
  <c r="BJ136" i="14"/>
  <c r="AJ136" i="14"/>
  <c r="AN136" i="14" s="1"/>
  <c r="BJ310" i="14"/>
  <c r="AJ310" i="14"/>
  <c r="AN310" i="14" s="1"/>
  <c r="BJ48" i="14"/>
  <c r="AJ48" i="14"/>
  <c r="AN48" i="14" s="1"/>
  <c r="BJ95" i="14"/>
  <c r="AJ95" i="14"/>
  <c r="AN95" i="14" s="1"/>
  <c r="BJ246" i="14"/>
  <c r="AJ246" i="14"/>
  <c r="AN246" i="14" s="1"/>
  <c r="BJ317" i="14"/>
  <c r="AJ317" i="14"/>
  <c r="AN317" i="14" s="1"/>
  <c r="BJ307" i="14"/>
  <c r="AJ307" i="14"/>
  <c r="AN307" i="14" s="1"/>
  <c r="BJ39" i="14"/>
  <c r="AJ39" i="14"/>
  <c r="AN39" i="14" s="1"/>
  <c r="BJ183" i="14"/>
  <c r="AJ183" i="14"/>
  <c r="AN183" i="14" s="1"/>
  <c r="BJ313" i="14"/>
  <c r="AJ313" i="14"/>
  <c r="AN313" i="14" s="1"/>
  <c r="BJ58" i="14"/>
  <c r="AJ58" i="14"/>
  <c r="AN58" i="14" s="1"/>
  <c r="BJ367" i="14"/>
  <c r="AJ367" i="14"/>
  <c r="AN367" i="14" s="1"/>
  <c r="BJ106" i="14"/>
  <c r="AJ106" i="14"/>
  <c r="AN106" i="14" s="1"/>
  <c r="BJ226" i="14"/>
  <c r="AJ226" i="14"/>
  <c r="AN226" i="14" s="1"/>
  <c r="BJ290" i="14"/>
  <c r="AJ290" i="14"/>
  <c r="AN290" i="14" s="1"/>
  <c r="BJ56" i="14"/>
  <c r="AJ56" i="14"/>
  <c r="AN56" i="14" s="1"/>
  <c r="BJ224" i="14"/>
  <c r="AJ224" i="14"/>
  <c r="AN224" i="14" s="1"/>
  <c r="BJ364" i="14"/>
  <c r="AJ364" i="14"/>
  <c r="AN364" i="14" s="1"/>
  <c r="BJ69" i="14"/>
  <c r="AJ69" i="14"/>
  <c r="AN69" i="14" s="1"/>
  <c r="BJ222" i="14"/>
  <c r="AJ222" i="14"/>
  <c r="AN222" i="14" s="1"/>
  <c r="BJ403" i="14"/>
  <c r="AJ403" i="14"/>
  <c r="AN403" i="14" s="1"/>
  <c r="BJ169" i="14"/>
  <c r="AJ169" i="14"/>
  <c r="AN169" i="14" s="1"/>
  <c r="BJ292" i="14"/>
  <c r="AJ292" i="14"/>
  <c r="AN292" i="14" s="1"/>
  <c r="BJ38" i="14"/>
  <c r="AJ38" i="14"/>
  <c r="AN38" i="14" s="1"/>
  <c r="BJ161" i="14"/>
  <c r="AJ161" i="14"/>
  <c r="AN161" i="14" s="1"/>
  <c r="BJ274" i="14"/>
  <c r="AJ274" i="14"/>
  <c r="AN274" i="14" s="1"/>
  <c r="BJ273" i="14"/>
  <c r="AJ273" i="14"/>
  <c r="AN273" i="14" s="1"/>
  <c r="BJ35" i="14"/>
  <c r="AJ35" i="14"/>
  <c r="AN35" i="14" s="1"/>
  <c r="BJ194" i="14"/>
  <c r="AJ194" i="14"/>
  <c r="AN194" i="14" s="1"/>
  <c r="BJ340" i="14"/>
  <c r="AJ340" i="14"/>
  <c r="AN340" i="14" s="1"/>
  <c r="BJ178" i="14"/>
  <c r="AJ178" i="14"/>
  <c r="AN178" i="14" s="1"/>
  <c r="BJ324" i="14"/>
  <c r="AJ324" i="14"/>
  <c r="AN324" i="14" s="1"/>
  <c r="BJ76" i="14"/>
  <c r="AJ76" i="14"/>
  <c r="AN76" i="14" s="1"/>
  <c r="BJ385" i="14"/>
  <c r="AJ385" i="14"/>
  <c r="AN385" i="14" s="1"/>
  <c r="BJ147" i="14"/>
  <c r="AJ147" i="14"/>
  <c r="AN147" i="14" s="1"/>
  <c r="BJ270" i="14"/>
  <c r="AJ270" i="14"/>
  <c r="AN270" i="14" s="1"/>
  <c r="BJ14" i="14"/>
  <c r="AJ14" i="14"/>
  <c r="AN14" i="14" s="1"/>
  <c r="BJ138" i="14"/>
  <c r="AJ138" i="14"/>
  <c r="AN138" i="14" s="1"/>
  <c r="BJ320" i="14"/>
  <c r="AJ320" i="14"/>
  <c r="AN320" i="14" s="1"/>
  <c r="BJ4" i="14"/>
  <c r="AJ4" i="14"/>
  <c r="AN4" i="14" s="1"/>
  <c r="BJ311" i="14"/>
  <c r="AJ311" i="14"/>
  <c r="AN311" i="14" s="1"/>
  <c r="BJ71" i="14"/>
  <c r="AJ71" i="14"/>
  <c r="AN71" i="14" s="1"/>
  <c r="AS241" i="15"/>
  <c r="AT241" i="15" s="1"/>
  <c r="AI241" i="15"/>
  <c r="AS380" i="15"/>
  <c r="AT380" i="15" s="1"/>
  <c r="AI380" i="15"/>
  <c r="AS86" i="15"/>
  <c r="AT86" i="15" s="1"/>
  <c r="AI86" i="15"/>
  <c r="AS239" i="15"/>
  <c r="AT239" i="15" s="1"/>
  <c r="AI239" i="15"/>
  <c r="AS246" i="15"/>
  <c r="AT246" i="15" s="1"/>
  <c r="AI246" i="15"/>
  <c r="AS370" i="15"/>
  <c r="AT370" i="15" s="1"/>
  <c r="AI370" i="15"/>
  <c r="AS116" i="15"/>
  <c r="AT116" i="15" s="1"/>
  <c r="AI116" i="15"/>
  <c r="AS236" i="15"/>
  <c r="AT236" i="15" s="1"/>
  <c r="AI236" i="15"/>
  <c r="AS360" i="15"/>
  <c r="AT360" i="15" s="1"/>
  <c r="AI360" i="15"/>
  <c r="BL239" i="14"/>
  <c r="BO239" i="14" s="1"/>
  <c r="BP239" i="14"/>
  <c r="AN239" i="14"/>
  <c r="X3" i="2"/>
  <c r="X4"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2" i="2"/>
  <c r="BJ2" i="4"/>
  <c r="BJ3" i="4"/>
  <c r="BJ4" i="4"/>
  <c r="BJ5" i="4"/>
  <c r="BJ6" i="4"/>
  <c r="BJ7" i="4"/>
  <c r="BJ8" i="4"/>
  <c r="BJ9" i="4"/>
  <c r="BJ10" i="4"/>
  <c r="BJ11" i="4"/>
  <c r="BJ12" i="4"/>
  <c r="BJ13" i="4"/>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404" i="4"/>
  <c r="BJ405" i="4"/>
  <c r="BJ406" i="4"/>
  <c r="BJ407" i="4"/>
  <c r="BJ408" i="4"/>
  <c r="BJ409" i="4"/>
  <c r="BJ410" i="4"/>
  <c r="BJ411" i="4"/>
  <c r="BJ412" i="4"/>
  <c r="BJ413" i="4"/>
  <c r="BJ414" i="4"/>
  <c r="BJ415" i="4"/>
  <c r="BJ416" i="4"/>
  <c r="BJ417" i="4"/>
  <c r="BJ418" i="4"/>
  <c r="BJ419" i="4"/>
  <c r="BJ420" i="4"/>
  <c r="BJ421" i="4"/>
  <c r="BJ422" i="4"/>
  <c r="BJ423" i="4"/>
  <c r="BJ424" i="4"/>
  <c r="BJ425" i="4"/>
  <c r="BJ426" i="4"/>
  <c r="BJ427" i="4"/>
  <c r="BJ428" i="4"/>
  <c r="BJ429" i="4"/>
  <c r="BJ430" i="4"/>
  <c r="BJ431" i="4"/>
  <c r="BJ432" i="4"/>
  <c r="BJ433" i="4"/>
  <c r="BJ434" i="4"/>
  <c r="BJ435" i="4"/>
  <c r="BJ436" i="4"/>
  <c r="BJ437" i="4"/>
  <c r="BJ438" i="4"/>
  <c r="BJ439" i="4"/>
  <c r="BJ440" i="4"/>
  <c r="BJ441" i="4"/>
  <c r="BJ442" i="4"/>
  <c r="BJ443" i="4"/>
  <c r="BJ444" i="4"/>
  <c r="BJ445" i="4"/>
  <c r="BJ446" i="4"/>
  <c r="BJ447" i="4"/>
  <c r="BJ448" i="4"/>
  <c r="BJ449" i="4"/>
  <c r="BJ450" i="4"/>
  <c r="BJ451" i="4"/>
  <c r="AJ419" i="14" l="1"/>
  <c r="BL285" i="14"/>
  <c r="BP285" i="14"/>
  <c r="BO285" i="14"/>
  <c r="BL18" i="14"/>
  <c r="BP18" i="14" s="1"/>
  <c r="BL110" i="14"/>
  <c r="BP110" i="14" s="1"/>
  <c r="BL4" i="14"/>
  <c r="BP4" i="14" s="1"/>
  <c r="BL270" i="14"/>
  <c r="BP270" i="14" s="1"/>
  <c r="BL324" i="14"/>
  <c r="BL35" i="14"/>
  <c r="BP35" i="14" s="1"/>
  <c r="BL38" i="14"/>
  <c r="BP38" i="14" s="1"/>
  <c r="BL222" i="14"/>
  <c r="BP222" i="14" s="1"/>
  <c r="BL56" i="14"/>
  <c r="BP56" i="14" s="1"/>
  <c r="BL367" i="14"/>
  <c r="BP367" i="14" s="1"/>
  <c r="BL39" i="14"/>
  <c r="BP39" i="14" s="1"/>
  <c r="BL95" i="14"/>
  <c r="BL381" i="14"/>
  <c r="BO381" i="14" s="1"/>
  <c r="BL344" i="14"/>
  <c r="BP344" i="14"/>
  <c r="BO344" i="14"/>
  <c r="BL148" i="14"/>
  <c r="BP148" i="14" s="1"/>
  <c r="BL366" i="14"/>
  <c r="BP366" i="14" s="1"/>
  <c r="BL257" i="14"/>
  <c r="BP257" i="14" s="1"/>
  <c r="BL187" i="14"/>
  <c r="BL23" i="14"/>
  <c r="BP23" i="14" s="1"/>
  <c r="BL142" i="14"/>
  <c r="BO142" i="14" s="1"/>
  <c r="BL268" i="14"/>
  <c r="BP268" i="14" s="1"/>
  <c r="BL93" i="14"/>
  <c r="BP93" i="14" s="1"/>
  <c r="BL280" i="14"/>
  <c r="BP280" i="14" s="1"/>
  <c r="BL73" i="14"/>
  <c r="BL323" i="14"/>
  <c r="BP323" i="14" s="1"/>
  <c r="BL119" i="14"/>
  <c r="BP119" i="14" s="1"/>
  <c r="BL28" i="14"/>
  <c r="BO28" i="14" s="1"/>
  <c r="BL101" i="14"/>
  <c r="BO101" i="14" s="1"/>
  <c r="BL279" i="14"/>
  <c r="BP279" i="14" s="1"/>
  <c r="BL72" i="14"/>
  <c r="BP72" i="14" s="1"/>
  <c r="BL154" i="14"/>
  <c r="BO154" i="14" s="1"/>
  <c r="BL339" i="14"/>
  <c r="BO339" i="14" s="1"/>
  <c r="BL92" i="14"/>
  <c r="BO92" i="14" s="1"/>
  <c r="BL174" i="14"/>
  <c r="BP174" i="14" s="1"/>
  <c r="BL177" i="14"/>
  <c r="BL98" i="14"/>
  <c r="BP98" i="14" s="1"/>
  <c r="BL361" i="14"/>
  <c r="BO361" i="14" s="1"/>
  <c r="BL372" i="14"/>
  <c r="BO372" i="14" s="1"/>
  <c r="BL389" i="14"/>
  <c r="BP389" i="14" s="1"/>
  <c r="BL216" i="14"/>
  <c r="BO216" i="14" s="1"/>
  <c r="BL398" i="14"/>
  <c r="BL365" i="14"/>
  <c r="BP365" i="14" s="1"/>
  <c r="BL261" i="14"/>
  <c r="BP261" i="14" s="1"/>
  <c r="BL200" i="14"/>
  <c r="BP200" i="14" s="1"/>
  <c r="BL151" i="14"/>
  <c r="BP151" i="14" s="1"/>
  <c r="BL37" i="14"/>
  <c r="BP37" i="14" s="1"/>
  <c r="BL289" i="14"/>
  <c r="BP289" i="14" s="1"/>
  <c r="BL86" i="14"/>
  <c r="BP86" i="14" s="1"/>
  <c r="BL234" i="14"/>
  <c r="BO234" i="14" s="1"/>
  <c r="BL191" i="14"/>
  <c r="BP191" i="14" s="1"/>
  <c r="BL325" i="14"/>
  <c r="BP325" i="14" s="1"/>
  <c r="BL129" i="14"/>
  <c r="BP129" i="14" s="1"/>
  <c r="BL337" i="14"/>
  <c r="BP337" i="14" s="1"/>
  <c r="BL118" i="14"/>
  <c r="BO118" i="14" s="1"/>
  <c r="BL229" i="14"/>
  <c r="BO229" i="14" s="1"/>
  <c r="BL26" i="14"/>
  <c r="BP26" i="14" s="1"/>
  <c r="BL173" i="14"/>
  <c r="BO173" i="14" s="1"/>
  <c r="BL132" i="14"/>
  <c r="BO132" i="14" s="1"/>
  <c r="BL157" i="14"/>
  <c r="BL57" i="14"/>
  <c r="BP57" i="14" s="1"/>
  <c r="BL276" i="14"/>
  <c r="BP276" i="14" s="1"/>
  <c r="BL54" i="14"/>
  <c r="BP54" i="14" s="1"/>
  <c r="BL375" i="14"/>
  <c r="BP375" i="14" s="1"/>
  <c r="BL387" i="14"/>
  <c r="BP387" i="14" s="1"/>
  <c r="BL74" i="14"/>
  <c r="BO74" i="14" s="1"/>
  <c r="BL242" i="14"/>
  <c r="BP242" i="14" s="1"/>
  <c r="BL140" i="14"/>
  <c r="BP140" i="14" s="1"/>
  <c r="BL165" i="14"/>
  <c r="BO165" i="14" s="1"/>
  <c r="BL105" i="14"/>
  <c r="BP105" i="14" s="1"/>
  <c r="BL124" i="14"/>
  <c r="BO124" i="14" s="1"/>
  <c r="BL223" i="14"/>
  <c r="BP223" i="14" s="1"/>
  <c r="BL152" i="14"/>
  <c r="BL176" i="14"/>
  <c r="BP176" i="14" s="1"/>
  <c r="BL158" i="14"/>
  <c r="BO158" i="14" s="1"/>
  <c r="BL87" i="14"/>
  <c r="BP87" i="14" s="1"/>
  <c r="BL32" i="14"/>
  <c r="BO32" i="14" s="1"/>
  <c r="BL160" i="14"/>
  <c r="BP160" i="14" s="1"/>
  <c r="BL330" i="14"/>
  <c r="BO330" i="14" s="1"/>
  <c r="BL247" i="14"/>
  <c r="BP247" i="14" s="1"/>
  <c r="BL175" i="14"/>
  <c r="BL300" i="14"/>
  <c r="BP300" i="14" s="1"/>
  <c r="BL320" i="14"/>
  <c r="BO320" i="14" s="1"/>
  <c r="BL147" i="14"/>
  <c r="BL178" i="14"/>
  <c r="BP178" i="14" s="1"/>
  <c r="BL273" i="14"/>
  <c r="BP273" i="14" s="1"/>
  <c r="BL292" i="14"/>
  <c r="BP292" i="14" s="1"/>
  <c r="BL69" i="14"/>
  <c r="BP69" i="14" s="1"/>
  <c r="BL290" i="14"/>
  <c r="BP290" i="14" s="1"/>
  <c r="BL58" i="14"/>
  <c r="BP58" i="14" s="1"/>
  <c r="BL307" i="14"/>
  <c r="BP307" i="14" s="1"/>
  <c r="BL48" i="14"/>
  <c r="BO48" i="14" s="1"/>
  <c r="BL144" i="14"/>
  <c r="BO144" i="14" s="1"/>
  <c r="BL212" i="14"/>
  <c r="BP212" i="14" s="1"/>
  <c r="BL392" i="14"/>
  <c r="BP392" i="14" s="1"/>
  <c r="BL50" i="14"/>
  <c r="BP50" i="14" s="1"/>
  <c r="BL256" i="14"/>
  <c r="BO256" i="14" s="1"/>
  <c r="BL192" i="14"/>
  <c r="BO192" i="14" s="1"/>
  <c r="BL265" i="14"/>
  <c r="BL369" i="14"/>
  <c r="BP369" i="14" s="1"/>
  <c r="BL379" i="14"/>
  <c r="BO379" i="14" s="1"/>
  <c r="BL43" i="14"/>
  <c r="BP43" i="14" s="1"/>
  <c r="BL45" i="14"/>
  <c r="BO45" i="14" s="1"/>
  <c r="BL243" i="14"/>
  <c r="BP243" i="14" s="1"/>
  <c r="BL185" i="14"/>
  <c r="BO185" i="14" s="1"/>
  <c r="BL253" i="14"/>
  <c r="BO253" i="14" s="1"/>
  <c r="BL196" i="14"/>
  <c r="BO196" i="14" s="1"/>
  <c r="BL402" i="14"/>
  <c r="BL186" i="14"/>
  <c r="BO186" i="14" s="1"/>
  <c r="BL303" i="14"/>
  <c r="BP303" i="14" s="1"/>
  <c r="BL322" i="14"/>
  <c r="BP322" i="14" s="1"/>
  <c r="BL111" i="14"/>
  <c r="BP111" i="14" s="1"/>
  <c r="BL130" i="14"/>
  <c r="BO130" i="14" s="1"/>
  <c r="BL377" i="14"/>
  <c r="BP377" i="14" s="1"/>
  <c r="BL55" i="14"/>
  <c r="BL153" i="14"/>
  <c r="BP153" i="14" s="1"/>
  <c r="BL114" i="14"/>
  <c r="BP114" i="14" s="1"/>
  <c r="BL362" i="14"/>
  <c r="BP362" i="14" s="1"/>
  <c r="BL96" i="14"/>
  <c r="BO96" i="14" s="1"/>
  <c r="BL334" i="14"/>
  <c r="BO334" i="14" s="1"/>
  <c r="BL167" i="14"/>
  <c r="BP167" i="14" s="1"/>
  <c r="BL170" i="14"/>
  <c r="BP170" i="14" s="1"/>
  <c r="BL327" i="14"/>
  <c r="BL271" i="14"/>
  <c r="BP271" i="14" s="1"/>
  <c r="BL267" i="14"/>
  <c r="BO267" i="14" s="1"/>
  <c r="BL302" i="14"/>
  <c r="BP302" i="14" s="1"/>
  <c r="BL382" i="14"/>
  <c r="BP382" i="14" s="1"/>
  <c r="BL206" i="14"/>
  <c r="BP206" i="14" s="1"/>
  <c r="BL405" i="14"/>
  <c r="BO405" i="14" s="1"/>
  <c r="BL12" i="14"/>
  <c r="BP12" i="14" s="1"/>
  <c r="AJ417" i="14"/>
  <c r="AN54" i="14"/>
  <c r="BL357" i="14"/>
  <c r="BP357" i="14" s="1"/>
  <c r="BL67" i="14"/>
  <c r="BP67" i="14" s="1"/>
  <c r="BL103" i="14"/>
  <c r="BO103" i="14" s="1"/>
  <c r="BL166" i="14"/>
  <c r="BO166" i="14" s="1"/>
  <c r="BL31" i="14"/>
  <c r="BP31" i="14" s="1"/>
  <c r="BL149" i="14"/>
  <c r="BP149" i="14" s="1"/>
  <c r="BL272" i="14"/>
  <c r="BL351" i="14"/>
  <c r="BP351" i="14" s="1"/>
  <c r="BL116" i="14"/>
  <c r="BO116" i="14" s="1"/>
  <c r="BL215" i="14"/>
  <c r="AJ416" i="14"/>
  <c r="AN23" i="14"/>
  <c r="BL228" i="14"/>
  <c r="BP228" i="14" s="1"/>
  <c r="BL156" i="14"/>
  <c r="BL115" i="14"/>
  <c r="BP115" i="14" s="1"/>
  <c r="BL85" i="14"/>
  <c r="BO85" i="14" s="1"/>
  <c r="BL181" i="14"/>
  <c r="BP181" i="14" s="1"/>
  <c r="BL198" i="14"/>
  <c r="BP198" i="14" s="1"/>
  <c r="BL251" i="14"/>
  <c r="BO251" i="14" s="1"/>
  <c r="BL259" i="14"/>
  <c r="BL78" i="14"/>
  <c r="BP78" i="14" s="1"/>
  <c r="BL80" i="14"/>
  <c r="BP80" i="14" s="1"/>
  <c r="BL236" i="14"/>
  <c r="BL355" i="14"/>
  <c r="BP355" i="14" s="1"/>
  <c r="AJ415" i="14"/>
  <c r="BL293" i="14"/>
  <c r="BO293" i="14" s="1"/>
  <c r="BL34" i="14"/>
  <c r="BP34" i="14" s="1"/>
  <c r="BL312" i="14"/>
  <c r="BO312" i="14" s="1"/>
  <c r="BL88" i="14"/>
  <c r="BP88" i="14" s="1"/>
  <c r="BL338" i="14"/>
  <c r="BP338" i="14" s="1"/>
  <c r="BL11" i="14"/>
  <c r="BP11" i="14" s="1"/>
  <c r="BL329" i="14"/>
  <c r="BL16" i="14"/>
  <c r="BP16" i="14" s="1"/>
  <c r="BL388" i="14"/>
  <c r="BP388" i="14" s="1"/>
  <c r="BL99" i="14"/>
  <c r="BL346" i="14"/>
  <c r="BP346" i="14" s="1"/>
  <c r="BL150" i="14"/>
  <c r="BP150" i="14" s="1"/>
  <c r="BL36" i="14"/>
  <c r="BL7" i="14"/>
  <c r="BP7" i="14" s="1"/>
  <c r="BL356" i="14"/>
  <c r="BO356" i="14" s="1"/>
  <c r="BL345" i="14"/>
  <c r="BL336" i="14"/>
  <c r="BO336" i="14" s="1"/>
  <c r="BL59" i="14"/>
  <c r="BP59" i="14" s="1"/>
  <c r="BL25" i="14"/>
  <c r="BL127" i="14"/>
  <c r="BP127" i="14" s="1"/>
  <c r="BL218" i="14"/>
  <c r="BP218" i="14" s="1"/>
  <c r="BL237" i="14"/>
  <c r="BP237" i="14" s="1"/>
  <c r="BL232" i="14"/>
  <c r="BO232" i="14" s="1"/>
  <c r="BL29" i="14"/>
  <c r="BO29" i="14" s="1"/>
  <c r="BL225" i="14"/>
  <c r="BP225" i="14" s="1"/>
  <c r="BL61" i="14"/>
  <c r="BP61" i="14" s="1"/>
  <c r="BL188" i="14"/>
  <c r="BO188" i="14" s="1"/>
  <c r="BL139" i="14"/>
  <c r="BP139" i="14" s="1"/>
  <c r="BL47" i="14"/>
  <c r="BO47" i="14" s="1"/>
  <c r="BL395" i="14"/>
  <c r="BP395" i="14" s="1"/>
  <c r="BL291" i="14"/>
  <c r="BP291" i="14" s="1"/>
  <c r="BL102" i="14"/>
  <c r="BP102" i="14" s="1"/>
  <c r="BL349" i="14"/>
  <c r="BL182" i="14"/>
  <c r="BP182" i="14" s="1"/>
  <c r="BL125" i="14"/>
  <c r="BP125" i="14" s="1"/>
  <c r="BL179" i="14"/>
  <c r="BP179" i="14" s="1"/>
  <c r="BL396" i="14"/>
  <c r="BP396" i="14" s="1"/>
  <c r="BL213" i="14"/>
  <c r="BP213" i="14" s="1"/>
  <c r="BL219" i="14"/>
  <c r="BL40" i="14"/>
  <c r="BO40" i="14" s="1"/>
  <c r="BL287" i="14"/>
  <c r="BP287" i="14" s="1"/>
  <c r="BL122" i="14"/>
  <c r="BL370" i="14"/>
  <c r="BP370" i="14" s="1"/>
  <c r="BL104" i="14"/>
  <c r="BP104" i="14" s="1"/>
  <c r="BL328" i="14"/>
  <c r="BO328" i="14" s="1"/>
  <c r="BL155" i="14"/>
  <c r="BP155" i="14" s="1"/>
  <c r="BL75" i="14"/>
  <c r="BO75" i="14" s="1"/>
  <c r="BL9" i="14"/>
  <c r="BP9" i="14" s="1"/>
  <c r="BL2" i="14"/>
  <c r="BP2" i="14" s="1"/>
  <c r="BL208" i="14"/>
  <c r="BP208" i="14" s="1"/>
  <c r="BL282" i="14"/>
  <c r="BP282" i="14" s="1"/>
  <c r="BL250" i="14"/>
  <c r="BO250" i="14" s="1"/>
  <c r="BL203" i="14"/>
  <c r="BO203" i="14" s="1"/>
  <c r="BL146" i="14"/>
  <c r="BO146" i="14" s="1"/>
  <c r="BL332" i="14"/>
  <c r="BP332" i="14" s="1"/>
  <c r="BL63" i="14"/>
  <c r="BP63" i="14" s="1"/>
  <c r="BL378" i="14"/>
  <c r="BP378" i="14" s="1"/>
  <c r="BL221" i="14"/>
  <c r="BP221" i="14" s="1"/>
  <c r="BL335" i="14"/>
  <c r="BO335" i="14" s="1"/>
  <c r="BL71" i="14"/>
  <c r="BP71" i="14" s="1"/>
  <c r="BL138" i="14"/>
  <c r="BP138" i="14" s="1"/>
  <c r="BL385" i="14"/>
  <c r="BP385" i="14" s="1"/>
  <c r="BL340" i="14"/>
  <c r="BP340" i="14" s="1"/>
  <c r="BL274" i="14"/>
  <c r="BP274" i="14" s="1"/>
  <c r="BL169" i="14"/>
  <c r="BO169" i="14" s="1"/>
  <c r="BL364" i="14"/>
  <c r="BO364" i="14" s="1"/>
  <c r="BL226" i="14"/>
  <c r="BO226" i="14" s="1"/>
  <c r="BL313" i="14"/>
  <c r="BP313" i="14" s="1"/>
  <c r="BL317" i="14"/>
  <c r="BP317" i="14" s="1"/>
  <c r="BL310" i="14"/>
  <c r="BP310" i="14" s="1"/>
  <c r="BL260" i="14"/>
  <c r="BP260" i="14" s="1"/>
  <c r="BL83" i="14"/>
  <c r="BO83" i="14" s="1"/>
  <c r="BL252" i="14"/>
  <c r="BP252" i="14" s="1"/>
  <c r="BL295" i="14"/>
  <c r="BP295" i="14" s="1"/>
  <c r="BL113" i="14"/>
  <c r="BP113" i="14" s="1"/>
  <c r="BL131" i="14"/>
  <c r="BP131" i="14" s="1"/>
  <c r="BL41" i="14"/>
  <c r="BP41" i="14" s="1"/>
  <c r="BL359" i="14"/>
  <c r="BO359" i="14" s="1"/>
  <c r="BL245" i="14"/>
  <c r="BO245" i="14" s="1"/>
  <c r="BL240" i="14"/>
  <c r="BO240" i="14" s="1"/>
  <c r="BL281" i="14"/>
  <c r="BO281" i="14" s="1"/>
  <c r="BL297" i="14"/>
  <c r="BO297" i="14" s="1"/>
  <c r="BL123" i="14"/>
  <c r="BP123" i="14" s="1"/>
  <c r="BL33" i="14"/>
  <c r="BP33" i="14" s="1"/>
  <c r="BL79" i="14"/>
  <c r="BP79" i="14" s="1"/>
  <c r="BL21" i="14"/>
  <c r="BO21" i="14" s="1"/>
  <c r="BL277" i="14"/>
  <c r="BP277" i="14" s="1"/>
  <c r="BL348" i="14"/>
  <c r="BO348" i="14" s="1"/>
  <c r="BL44" i="14"/>
  <c r="BL199" i="14"/>
  <c r="BO199" i="14" s="1"/>
  <c r="BL3" i="14"/>
  <c r="BO3" i="14" s="1"/>
  <c r="BL6" i="14"/>
  <c r="BL68" i="14"/>
  <c r="BO68" i="14" s="1"/>
  <c r="BL318" i="14"/>
  <c r="BP318" i="14" s="1"/>
  <c r="BL163" i="14"/>
  <c r="BL383" i="14"/>
  <c r="BP383" i="14" s="1"/>
  <c r="BL117" i="14"/>
  <c r="BP117" i="14" s="1"/>
  <c r="BL159" i="14"/>
  <c r="BP159" i="14" s="1"/>
  <c r="BL52" i="14"/>
  <c r="BO52" i="14" s="1"/>
  <c r="BL17" i="14"/>
  <c r="BO17" i="14" s="1"/>
  <c r="BL401" i="14"/>
  <c r="BP401" i="14" s="1"/>
  <c r="BL135" i="14"/>
  <c r="BP135" i="14" s="1"/>
  <c r="BL30" i="14"/>
  <c r="BP30" i="14" s="1"/>
  <c r="BL128" i="14"/>
  <c r="BP128" i="14" s="1"/>
  <c r="BL197" i="14"/>
  <c r="BP197" i="14" s="1"/>
  <c r="BL141" i="14"/>
  <c r="BP141" i="14" s="1"/>
  <c r="BL266" i="14"/>
  <c r="BO266" i="14" s="1"/>
  <c r="BL343" i="14"/>
  <c r="BP343" i="14" s="1"/>
  <c r="BL70" i="14"/>
  <c r="BP70" i="14" s="1"/>
  <c r="BL180" i="14"/>
  <c r="BP180" i="14" s="1"/>
  <c r="BL65" i="14"/>
  <c r="BL315" i="14"/>
  <c r="BP315" i="14" s="1"/>
  <c r="BL309" i="14"/>
  <c r="BP309" i="14" s="1"/>
  <c r="BL51" i="14"/>
  <c r="BL299" i="14"/>
  <c r="BP299" i="14" s="1"/>
  <c r="BL42" i="14"/>
  <c r="BP42" i="14" s="1"/>
  <c r="BL97" i="14"/>
  <c r="BL107" i="14"/>
  <c r="BP107" i="14" s="1"/>
  <c r="BL354" i="14"/>
  <c r="BP354" i="14" s="1"/>
  <c r="BL90" i="14"/>
  <c r="BP90" i="14" s="1"/>
  <c r="BL202" i="14"/>
  <c r="BL220" i="14"/>
  <c r="BP220" i="14" s="1"/>
  <c r="BL255" i="14"/>
  <c r="BP255" i="14" s="1"/>
  <c r="BL64" i="14"/>
  <c r="BL233" i="14"/>
  <c r="BO233" i="14" s="1"/>
  <c r="AJ414" i="14"/>
  <c r="BL46" i="14"/>
  <c r="BP46" i="14" s="1"/>
  <c r="BL5" i="14"/>
  <c r="BP5" i="14" s="1"/>
  <c r="BL380" i="14"/>
  <c r="BO380" i="14" s="1"/>
  <c r="BL352" i="14"/>
  <c r="BL404" i="14"/>
  <c r="BP404" i="14" s="1"/>
  <c r="BL248" i="14"/>
  <c r="BO248" i="14" s="1"/>
  <c r="BL205" i="14"/>
  <c r="BO205" i="14" s="1"/>
  <c r="BL258" i="14"/>
  <c r="BP258" i="14" s="1"/>
  <c r="BL209" i="14"/>
  <c r="BP209" i="14" s="1"/>
  <c r="BL360" i="14"/>
  <c r="BL164" i="14"/>
  <c r="BO164" i="14" s="1"/>
  <c r="BL406" i="14"/>
  <c r="BO406" i="14" s="1"/>
  <c r="BL304" i="14"/>
  <c r="BO304" i="14" s="1"/>
  <c r="BL284" i="14"/>
  <c r="BO284" i="14" s="1"/>
  <c r="BL49" i="14"/>
  <c r="BP49" i="14" s="1"/>
  <c r="BL126" i="14"/>
  <c r="BP126" i="14" s="1"/>
  <c r="BL214" i="14"/>
  <c r="BO214" i="14" s="1"/>
  <c r="BL306" i="14"/>
  <c r="BP306" i="14" s="1"/>
  <c r="BL294" i="14"/>
  <c r="BP294" i="14" s="1"/>
  <c r="BL394" i="14"/>
  <c r="BO394" i="14" s="1"/>
  <c r="BL227" i="14"/>
  <c r="BP227" i="14" s="1"/>
  <c r="BL230" i="14"/>
  <c r="BP230" i="14" s="1"/>
  <c r="BL275" i="14"/>
  <c r="BP275" i="14" s="1"/>
  <c r="BL407" i="14"/>
  <c r="BP407" i="14" s="1"/>
  <c r="BL189" i="14"/>
  <c r="BO189" i="14" s="1"/>
  <c r="BL390" i="14"/>
  <c r="BP390" i="14" s="1"/>
  <c r="BL62" i="14"/>
  <c r="BP62" i="14" s="1"/>
  <c r="BL137" i="14"/>
  <c r="BP137" i="14" s="1"/>
  <c r="BL162" i="14"/>
  <c r="BP162" i="14" s="1"/>
  <c r="BL347" i="14"/>
  <c r="BO347" i="14" s="1"/>
  <c r="BL172" i="14"/>
  <c r="BP172" i="14" s="1"/>
  <c r="BL66" i="14"/>
  <c r="BO66" i="14" s="1"/>
  <c r="BL371" i="14"/>
  <c r="BP371" i="14" s="1"/>
  <c r="BL19" i="14"/>
  <c r="BP19" i="14" s="1"/>
  <c r="BL204" i="14"/>
  <c r="BP204" i="14" s="1"/>
  <c r="BL24" i="14"/>
  <c r="BP24" i="14" s="1"/>
  <c r="BL100" i="14"/>
  <c r="BP100" i="14" s="1"/>
  <c r="BL278" i="14"/>
  <c r="BO278" i="14" s="1"/>
  <c r="BL112" i="14"/>
  <c r="BP112" i="14" s="1"/>
  <c r="BL397" i="14"/>
  <c r="BL60" i="14"/>
  <c r="BP60" i="14" s="1"/>
  <c r="BL373" i="14"/>
  <c r="BO373" i="14" s="1"/>
  <c r="BL145" i="14"/>
  <c r="BL391" i="14"/>
  <c r="BP391" i="14" s="1"/>
  <c r="BL311" i="14"/>
  <c r="BO311" i="14" s="1"/>
  <c r="BL14" i="14"/>
  <c r="BL76" i="14"/>
  <c r="BO76" i="14" s="1"/>
  <c r="BL194" i="14"/>
  <c r="BP194" i="14" s="1"/>
  <c r="BL161" i="14"/>
  <c r="BP161" i="14" s="1"/>
  <c r="BL403" i="14"/>
  <c r="BP403" i="14" s="1"/>
  <c r="BL224" i="14"/>
  <c r="BO224" i="14" s="1"/>
  <c r="BL106" i="14"/>
  <c r="BP106" i="14" s="1"/>
  <c r="BL183" i="14"/>
  <c r="BO183" i="14" s="1"/>
  <c r="BL246" i="14"/>
  <c r="BP246" i="14" s="1"/>
  <c r="BL136" i="14"/>
  <c r="BO136" i="14" s="1"/>
  <c r="BL81" i="14"/>
  <c r="BP81" i="14" s="1"/>
  <c r="BL331" i="14"/>
  <c r="BO331" i="14" s="1"/>
  <c r="BL10" i="14"/>
  <c r="BL120" i="14"/>
  <c r="BP120" i="14" s="1"/>
  <c r="BL384" i="14"/>
  <c r="BO384" i="14" s="1"/>
  <c r="BL333" i="14"/>
  <c r="BL235" i="14"/>
  <c r="BP235" i="14" s="1"/>
  <c r="BL238" i="14"/>
  <c r="BP238" i="14" s="1"/>
  <c r="BL20" i="14"/>
  <c r="BO20" i="14" s="1"/>
  <c r="BL168" i="14"/>
  <c r="BP168" i="14" s="1"/>
  <c r="AH8" i="21"/>
  <c r="AI8" i="21" s="1"/>
  <c r="G29" i="32"/>
  <c r="AN2" i="14"/>
  <c r="BL376" i="14"/>
  <c r="BP376" i="14" s="1"/>
  <c r="BL301" i="14"/>
  <c r="BO301" i="14" s="1"/>
  <c r="BL319" i="14"/>
  <c r="BP319" i="14" s="1"/>
  <c r="BL269" i="14"/>
  <c r="BO269" i="14" s="1"/>
  <c r="BL84" i="14"/>
  <c r="BO84" i="14" s="1"/>
  <c r="BL190" i="14"/>
  <c r="BO190" i="14" s="1"/>
  <c r="BL133" i="14"/>
  <c r="BP133" i="14" s="1"/>
  <c r="BL241" i="14"/>
  <c r="BP241" i="14" s="1"/>
  <c r="BL262" i="14"/>
  <c r="BP262" i="14" s="1"/>
  <c r="BL316" i="14"/>
  <c r="BP316" i="14" s="1"/>
  <c r="BL341" i="14"/>
  <c r="BP341" i="14" s="1"/>
  <c r="BL244" i="14"/>
  <c r="BL363" i="14"/>
  <c r="BP363" i="14" s="1"/>
  <c r="BL400" i="14"/>
  <c r="BP400" i="14" s="1"/>
  <c r="BL298" i="14"/>
  <c r="BL286" i="14"/>
  <c r="BO286" i="14" s="1"/>
  <c r="BL211" i="14"/>
  <c r="BP211" i="14" s="1"/>
  <c r="BL283" i="14"/>
  <c r="BP283" i="14" s="1"/>
  <c r="BL374" i="14"/>
  <c r="BP374" i="14" s="1"/>
  <c r="BL82" i="14"/>
  <c r="BP82" i="14" s="1"/>
  <c r="BL386" i="14"/>
  <c r="BP386" i="14" s="1"/>
  <c r="BL91" i="14"/>
  <c r="BP91" i="14" s="1"/>
  <c r="BL296" i="14"/>
  <c r="BP296" i="14" s="1"/>
  <c r="BL321" i="14"/>
  <c r="BP321" i="14" s="1"/>
  <c r="BL8" i="14"/>
  <c r="BP8" i="14" s="1"/>
  <c r="BL393" i="14"/>
  <c r="BO393" i="14" s="1"/>
  <c r="BL27" i="14"/>
  <c r="BO27" i="14" s="1"/>
  <c r="BL305" i="14"/>
  <c r="BP305" i="14" s="1"/>
  <c r="BL53" i="14"/>
  <c r="BO53" i="14" s="1"/>
  <c r="BL342" i="14"/>
  <c r="BP342" i="14" s="1"/>
  <c r="BL368" i="14"/>
  <c r="BP368" i="14" s="1"/>
  <c r="BL109" i="14"/>
  <c r="BP109" i="14" s="1"/>
  <c r="BL94" i="14"/>
  <c r="BP94" i="14" s="1"/>
  <c r="BL288" i="14"/>
  <c r="BP288" i="14" s="1"/>
  <c r="BL399" i="14"/>
  <c r="BO399" i="14" s="1"/>
  <c r="BL350" i="14"/>
  <c r="BP350" i="14" s="1"/>
  <c r="BL184" i="14"/>
  <c r="BP184" i="14" s="1"/>
  <c r="BL171" i="14"/>
  <c r="BL217" i="14"/>
  <c r="BO217" i="14" s="1"/>
  <c r="BL108" i="14"/>
  <c r="BO108" i="14" s="1"/>
  <c r="BL77" i="14"/>
  <c r="BL143" i="14"/>
  <c r="BP143" i="14" s="1"/>
  <c r="BL193" i="14"/>
  <c r="BP193" i="14" s="1"/>
  <c r="BL13" i="14"/>
  <c r="BO13" i="14" s="1"/>
  <c r="BL263" i="14"/>
  <c r="BO263" i="14" s="1"/>
  <c r="BL326" i="14"/>
  <c r="BO326" i="14" s="1"/>
  <c r="BL121" i="14"/>
  <c r="BP121" i="14" s="1"/>
  <c r="BL15" i="14"/>
  <c r="BO15" i="14" s="1"/>
  <c r="BL201" i="14"/>
  <c r="BP201" i="14" s="1"/>
  <c r="BL210" i="14"/>
  <c r="BP210" i="14" s="1"/>
  <c r="BL314" i="14"/>
  <c r="BO314" i="14" s="1"/>
  <c r="BL231" i="14"/>
  <c r="BP231" i="14" s="1"/>
  <c r="BL254" i="14"/>
  <c r="BO254" i="14" s="1"/>
  <c r="BL89" i="14"/>
  <c r="BO89" i="14" s="1"/>
  <c r="BL264" i="14"/>
  <c r="BO264" i="14" s="1"/>
  <c r="BL353" i="14"/>
  <c r="BP353" i="14" s="1"/>
  <c r="BL134" i="14"/>
  <c r="BP134" i="14" s="1"/>
  <c r="BL358" i="14"/>
  <c r="BO358" i="14" s="1"/>
  <c r="BL249" i="14"/>
  <c r="BP249" i="14" s="1"/>
  <c r="BL308" i="14"/>
  <c r="BO308" i="14" s="1"/>
  <c r="BL195" i="14"/>
  <c r="BO195" i="14" s="1"/>
  <c r="BL22" i="14"/>
  <c r="BP22" i="14" s="1"/>
  <c r="BL207" i="14"/>
  <c r="BP207" i="14" s="1"/>
  <c r="BX239" i="14"/>
  <c r="BZ239" i="14"/>
  <c r="CA239" i="14"/>
  <c r="BR239" i="14"/>
  <c r="BQ239" i="14"/>
  <c r="BA3" i="4"/>
  <c r="BA4" i="4"/>
  <c r="BA5" i="4"/>
  <c r="BA6" i="4"/>
  <c r="BA7" i="4"/>
  <c r="BA8" i="4"/>
  <c r="BA9" i="4"/>
  <c r="BA10" i="4"/>
  <c r="BA11" i="4"/>
  <c r="BA12" i="4"/>
  <c r="BA13" i="4"/>
  <c r="BA14" i="4"/>
  <c r="BA15" i="4"/>
  <c r="BA16" i="4"/>
  <c r="BA17" i="4"/>
  <c r="BA18" i="4"/>
  <c r="BA19" i="4"/>
  <c r="BA20" i="4"/>
  <c r="BA21" i="4"/>
  <c r="BA22" i="4"/>
  <c r="BA23" i="4"/>
  <c r="BA24" i="4"/>
  <c r="BA25" i="4"/>
  <c r="BA26" i="4"/>
  <c r="BA27" i="4"/>
  <c r="BA28" i="4"/>
  <c r="BA29" i="4"/>
  <c r="BA30" i="4"/>
  <c r="BA31" i="4"/>
  <c r="BA32" i="4"/>
  <c r="BA33" i="4"/>
  <c r="BA34" i="4"/>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A65" i="4"/>
  <c r="BA66" i="4"/>
  <c r="BA67" i="4"/>
  <c r="BA68" i="4"/>
  <c r="BA69" i="4"/>
  <c r="BA70" i="4"/>
  <c r="BA71" i="4"/>
  <c r="BA72" i="4"/>
  <c r="BA73" i="4"/>
  <c r="BA74" i="4"/>
  <c r="BA75" i="4"/>
  <c r="BA76" i="4"/>
  <c r="BA77" i="4"/>
  <c r="BA78" i="4"/>
  <c r="BA79" i="4"/>
  <c r="BA80" i="4"/>
  <c r="BA81" i="4"/>
  <c r="BA82" i="4"/>
  <c r="BA83" i="4"/>
  <c r="BA84" i="4"/>
  <c r="BA85" i="4"/>
  <c r="BA86" i="4"/>
  <c r="BA87" i="4"/>
  <c r="BA88" i="4"/>
  <c r="BA89" i="4"/>
  <c r="BA90" i="4"/>
  <c r="BA91" i="4"/>
  <c r="BA92" i="4"/>
  <c r="BA93" i="4"/>
  <c r="BA94" i="4"/>
  <c r="BA95" i="4"/>
  <c r="BA96" i="4"/>
  <c r="BA97" i="4"/>
  <c r="BA98" i="4"/>
  <c r="BA99" i="4"/>
  <c r="BA100" i="4"/>
  <c r="BA101" i="4"/>
  <c r="BA102" i="4"/>
  <c r="BA103" i="4"/>
  <c r="BA104" i="4"/>
  <c r="BA105" i="4"/>
  <c r="BA106" i="4"/>
  <c r="BA107" i="4"/>
  <c r="BA108" i="4"/>
  <c r="BA109" i="4"/>
  <c r="BA110" i="4"/>
  <c r="BA111" i="4"/>
  <c r="BA112" i="4"/>
  <c r="BA113" i="4"/>
  <c r="BA114" i="4"/>
  <c r="BA115" i="4"/>
  <c r="BA116" i="4"/>
  <c r="BA117" i="4"/>
  <c r="BA118" i="4"/>
  <c r="BA119" i="4"/>
  <c r="BA120" i="4"/>
  <c r="BA121" i="4"/>
  <c r="BA122" i="4"/>
  <c r="BA123" i="4"/>
  <c r="BA124" i="4"/>
  <c r="BA125" i="4"/>
  <c r="BA126" i="4"/>
  <c r="BA127" i="4"/>
  <c r="BA128" i="4"/>
  <c r="BA129" i="4"/>
  <c r="BA130" i="4"/>
  <c r="BA131" i="4"/>
  <c r="BA132" i="4"/>
  <c r="BA133" i="4"/>
  <c r="BA134" i="4"/>
  <c r="BA135" i="4"/>
  <c r="BA136" i="4"/>
  <c r="BA137" i="4"/>
  <c r="BA138" i="4"/>
  <c r="BA139" i="4"/>
  <c r="BA140" i="4"/>
  <c r="BA141" i="4"/>
  <c r="BA142" i="4"/>
  <c r="BA143" i="4"/>
  <c r="BA144" i="4"/>
  <c r="BA145" i="4"/>
  <c r="BA146" i="4"/>
  <c r="BA147" i="4"/>
  <c r="BA148" i="4"/>
  <c r="BA149" i="4"/>
  <c r="BA150" i="4"/>
  <c r="BA151" i="4"/>
  <c r="BA152" i="4"/>
  <c r="BA153" i="4"/>
  <c r="BA154" i="4"/>
  <c r="BA155" i="4"/>
  <c r="BA156" i="4"/>
  <c r="BA157" i="4"/>
  <c r="BA158" i="4"/>
  <c r="BA159" i="4"/>
  <c r="BA160" i="4"/>
  <c r="BA161" i="4"/>
  <c r="BA162" i="4"/>
  <c r="BA163" i="4"/>
  <c r="BA164" i="4"/>
  <c r="BA165" i="4"/>
  <c r="BA166" i="4"/>
  <c r="BA167" i="4"/>
  <c r="BA168" i="4"/>
  <c r="BA169" i="4"/>
  <c r="BA170" i="4"/>
  <c r="BA171" i="4"/>
  <c r="BA172" i="4"/>
  <c r="BA173" i="4"/>
  <c r="BA174" i="4"/>
  <c r="BA175" i="4"/>
  <c r="BA176" i="4"/>
  <c r="BA177" i="4"/>
  <c r="BA178" i="4"/>
  <c r="BA179" i="4"/>
  <c r="BA180" i="4"/>
  <c r="BA181" i="4"/>
  <c r="BA182" i="4"/>
  <c r="BA183" i="4"/>
  <c r="BA184" i="4"/>
  <c r="BA185" i="4"/>
  <c r="BA186" i="4"/>
  <c r="BA187" i="4"/>
  <c r="BA188" i="4"/>
  <c r="BA189" i="4"/>
  <c r="BA190" i="4"/>
  <c r="BA191" i="4"/>
  <c r="BA192" i="4"/>
  <c r="BA193" i="4"/>
  <c r="BA194" i="4"/>
  <c r="BA195" i="4"/>
  <c r="BA196" i="4"/>
  <c r="BA197" i="4"/>
  <c r="BA198" i="4"/>
  <c r="BA199" i="4"/>
  <c r="BA200" i="4"/>
  <c r="BA201" i="4"/>
  <c r="BA202" i="4"/>
  <c r="BA203" i="4"/>
  <c r="BA204" i="4"/>
  <c r="BA205" i="4"/>
  <c r="BA206" i="4"/>
  <c r="BA207" i="4"/>
  <c r="BA208" i="4"/>
  <c r="BA209" i="4"/>
  <c r="BA210" i="4"/>
  <c r="BA211" i="4"/>
  <c r="BA212" i="4"/>
  <c r="BA213" i="4"/>
  <c r="BA214" i="4"/>
  <c r="BA215" i="4"/>
  <c r="BA216" i="4"/>
  <c r="BA217" i="4"/>
  <c r="BA218" i="4"/>
  <c r="BA219" i="4"/>
  <c r="BA220" i="4"/>
  <c r="BA221" i="4"/>
  <c r="BA222" i="4"/>
  <c r="BA223" i="4"/>
  <c r="BA224" i="4"/>
  <c r="BA225" i="4"/>
  <c r="BA226" i="4"/>
  <c r="BA227" i="4"/>
  <c r="BA228" i="4"/>
  <c r="BA229" i="4"/>
  <c r="BA230" i="4"/>
  <c r="BA231" i="4"/>
  <c r="BA232" i="4"/>
  <c r="BA233" i="4"/>
  <c r="BA234" i="4"/>
  <c r="BA235" i="4"/>
  <c r="BA236" i="4"/>
  <c r="BA237" i="4"/>
  <c r="BA238" i="4"/>
  <c r="BA239" i="4"/>
  <c r="BA240" i="4"/>
  <c r="BA241" i="4"/>
  <c r="BA242" i="4"/>
  <c r="BA243" i="4"/>
  <c r="BA244" i="4"/>
  <c r="BA245" i="4"/>
  <c r="BA246" i="4"/>
  <c r="BA247" i="4"/>
  <c r="BA248" i="4"/>
  <c r="BA249" i="4"/>
  <c r="BA250" i="4"/>
  <c r="BA251" i="4"/>
  <c r="BA252" i="4"/>
  <c r="BA253" i="4"/>
  <c r="BA254" i="4"/>
  <c r="BA255" i="4"/>
  <c r="BA256" i="4"/>
  <c r="BA257" i="4"/>
  <c r="BA258" i="4"/>
  <c r="BA259" i="4"/>
  <c r="BA260" i="4"/>
  <c r="BA261" i="4"/>
  <c r="BA262" i="4"/>
  <c r="BA263" i="4"/>
  <c r="BA264" i="4"/>
  <c r="BA265" i="4"/>
  <c r="BA266" i="4"/>
  <c r="BA267" i="4"/>
  <c r="BA268" i="4"/>
  <c r="BA269" i="4"/>
  <c r="BA270" i="4"/>
  <c r="BA271" i="4"/>
  <c r="BA272" i="4"/>
  <c r="BA273" i="4"/>
  <c r="BA274" i="4"/>
  <c r="BA275" i="4"/>
  <c r="BA276" i="4"/>
  <c r="BA277" i="4"/>
  <c r="BA278" i="4"/>
  <c r="BA279" i="4"/>
  <c r="BA280" i="4"/>
  <c r="BA281" i="4"/>
  <c r="BA282" i="4"/>
  <c r="BA283" i="4"/>
  <c r="BA284" i="4"/>
  <c r="BA285" i="4"/>
  <c r="BA286" i="4"/>
  <c r="BA287" i="4"/>
  <c r="BA288" i="4"/>
  <c r="BA289" i="4"/>
  <c r="BA290" i="4"/>
  <c r="BA291" i="4"/>
  <c r="BA292" i="4"/>
  <c r="BA293" i="4"/>
  <c r="BA294" i="4"/>
  <c r="BA295" i="4"/>
  <c r="BA296" i="4"/>
  <c r="BA297" i="4"/>
  <c r="BA298" i="4"/>
  <c r="BA299" i="4"/>
  <c r="BA300" i="4"/>
  <c r="BA301" i="4"/>
  <c r="BA302" i="4"/>
  <c r="BA303" i="4"/>
  <c r="BA304" i="4"/>
  <c r="BA305" i="4"/>
  <c r="BA306" i="4"/>
  <c r="BA307" i="4"/>
  <c r="BA308" i="4"/>
  <c r="BA309" i="4"/>
  <c r="BA310" i="4"/>
  <c r="BA311" i="4"/>
  <c r="BA312" i="4"/>
  <c r="BA313" i="4"/>
  <c r="BA314" i="4"/>
  <c r="BA315" i="4"/>
  <c r="BA316" i="4"/>
  <c r="BA317" i="4"/>
  <c r="BA318" i="4"/>
  <c r="BA319" i="4"/>
  <c r="BA320" i="4"/>
  <c r="BA321" i="4"/>
  <c r="BA322" i="4"/>
  <c r="BA323" i="4"/>
  <c r="BA324" i="4"/>
  <c r="BA325" i="4"/>
  <c r="BA326" i="4"/>
  <c r="BA327" i="4"/>
  <c r="BA328" i="4"/>
  <c r="BA329" i="4"/>
  <c r="BA330" i="4"/>
  <c r="BA331" i="4"/>
  <c r="BA332" i="4"/>
  <c r="BA333" i="4"/>
  <c r="BA334" i="4"/>
  <c r="BA335" i="4"/>
  <c r="BA336" i="4"/>
  <c r="BA337" i="4"/>
  <c r="BA338" i="4"/>
  <c r="BA339" i="4"/>
  <c r="BA340" i="4"/>
  <c r="BA341" i="4"/>
  <c r="BA342" i="4"/>
  <c r="BA343" i="4"/>
  <c r="BA344" i="4"/>
  <c r="BA345" i="4"/>
  <c r="BA346" i="4"/>
  <c r="BA347" i="4"/>
  <c r="BA348" i="4"/>
  <c r="BA349" i="4"/>
  <c r="BA350" i="4"/>
  <c r="BA351" i="4"/>
  <c r="BA352" i="4"/>
  <c r="BA353" i="4"/>
  <c r="BA354" i="4"/>
  <c r="BA355" i="4"/>
  <c r="BA356" i="4"/>
  <c r="BA357" i="4"/>
  <c r="BA358" i="4"/>
  <c r="BA359" i="4"/>
  <c r="BA360" i="4"/>
  <c r="BA361" i="4"/>
  <c r="BA362" i="4"/>
  <c r="BA363" i="4"/>
  <c r="BA364" i="4"/>
  <c r="BA365" i="4"/>
  <c r="BA366" i="4"/>
  <c r="BA367" i="4"/>
  <c r="BA368" i="4"/>
  <c r="BA369" i="4"/>
  <c r="BA370" i="4"/>
  <c r="BA371" i="4"/>
  <c r="BA372" i="4"/>
  <c r="BA373" i="4"/>
  <c r="BA374" i="4"/>
  <c r="BA375" i="4"/>
  <c r="BA376" i="4"/>
  <c r="BA377" i="4"/>
  <c r="BA378" i="4"/>
  <c r="BA379" i="4"/>
  <c r="BA380" i="4"/>
  <c r="BA381" i="4"/>
  <c r="BA382" i="4"/>
  <c r="BA383" i="4"/>
  <c r="BA384" i="4"/>
  <c r="BA385" i="4"/>
  <c r="BA386" i="4"/>
  <c r="BA387" i="4"/>
  <c r="BA388" i="4"/>
  <c r="BA389" i="4"/>
  <c r="BA390" i="4"/>
  <c r="BA391" i="4"/>
  <c r="BA392" i="4"/>
  <c r="BA393" i="4"/>
  <c r="BA394" i="4"/>
  <c r="BA395" i="4"/>
  <c r="BA396" i="4"/>
  <c r="BA397" i="4"/>
  <c r="BA398" i="4"/>
  <c r="BA399" i="4"/>
  <c r="BA400" i="4"/>
  <c r="BA401" i="4"/>
  <c r="BA402" i="4"/>
  <c r="BA403" i="4"/>
  <c r="BA404" i="4"/>
  <c r="BA405" i="4"/>
  <c r="BA406" i="4"/>
  <c r="BA407" i="4"/>
  <c r="BA408" i="4"/>
  <c r="BA409" i="4"/>
  <c r="BA410" i="4"/>
  <c r="BA411" i="4"/>
  <c r="BA412" i="4"/>
  <c r="BA413" i="4"/>
  <c r="BA414" i="4"/>
  <c r="BA415" i="4"/>
  <c r="BA416" i="4"/>
  <c r="BA417" i="4"/>
  <c r="BA418" i="4"/>
  <c r="BA419" i="4"/>
  <c r="BA420" i="4"/>
  <c r="BA421" i="4"/>
  <c r="BA422" i="4"/>
  <c r="BA423" i="4"/>
  <c r="BA424" i="4"/>
  <c r="BA425" i="4"/>
  <c r="BA426" i="4"/>
  <c r="BA427" i="4"/>
  <c r="BA428" i="4"/>
  <c r="BA429" i="4"/>
  <c r="BA430" i="4"/>
  <c r="BA431" i="4"/>
  <c r="BA432" i="4"/>
  <c r="BA433" i="4"/>
  <c r="BA434" i="4"/>
  <c r="BA435" i="4"/>
  <c r="BA436" i="4"/>
  <c r="BA437" i="4"/>
  <c r="BA438" i="4"/>
  <c r="BA439" i="4"/>
  <c r="BA440" i="4"/>
  <c r="BA441" i="4"/>
  <c r="BA442" i="4"/>
  <c r="BA443" i="4"/>
  <c r="BA444" i="4"/>
  <c r="BA445" i="4"/>
  <c r="BA446" i="4"/>
  <c r="BA447" i="4"/>
  <c r="BA448" i="4"/>
  <c r="BA449" i="4"/>
  <c r="BA450" i="4"/>
  <c r="BA451" i="4"/>
  <c r="BA2" i="4"/>
  <c r="AW3" i="4"/>
  <c r="AW4" i="4"/>
  <c r="AW5" i="4"/>
  <c r="AW6" i="4"/>
  <c r="AW7" i="4"/>
  <c r="AW8" i="4"/>
  <c r="AW9" i="4"/>
  <c r="AW10" i="4"/>
  <c r="AW11" i="4"/>
  <c r="AW12" i="4"/>
  <c r="AW13" i="4"/>
  <c r="AW14" i="4"/>
  <c r="AW15" i="4"/>
  <c r="AW16" i="4"/>
  <c r="AW17" i="4"/>
  <c r="AW18" i="4"/>
  <c r="AW19" i="4"/>
  <c r="AW20" i="4"/>
  <c r="AW21" i="4"/>
  <c r="AW22" i="4"/>
  <c r="AW23" i="4"/>
  <c r="AW24" i="4"/>
  <c r="AW25" i="4"/>
  <c r="AW26" i="4"/>
  <c r="AW27" i="4"/>
  <c r="AW28" i="4"/>
  <c r="AW29" i="4"/>
  <c r="AW30" i="4"/>
  <c r="AW31" i="4"/>
  <c r="AW32" i="4"/>
  <c r="AW33" i="4"/>
  <c r="AW34" i="4"/>
  <c r="AW35" i="4"/>
  <c r="AW36" i="4"/>
  <c r="AW37" i="4"/>
  <c r="AW38" i="4"/>
  <c r="AW39" i="4"/>
  <c r="AW40" i="4"/>
  <c r="AW41" i="4"/>
  <c r="AW42" i="4"/>
  <c r="AW43" i="4"/>
  <c r="AW44" i="4"/>
  <c r="AW45" i="4"/>
  <c r="AW46" i="4"/>
  <c r="AW47" i="4"/>
  <c r="AW48" i="4"/>
  <c r="AW49" i="4"/>
  <c r="AW50" i="4"/>
  <c r="AW51" i="4"/>
  <c r="AW52" i="4"/>
  <c r="AW53" i="4"/>
  <c r="AW54" i="4"/>
  <c r="AW55" i="4"/>
  <c r="AW56" i="4"/>
  <c r="AW57" i="4"/>
  <c r="AW58" i="4"/>
  <c r="AW59" i="4"/>
  <c r="AW60" i="4"/>
  <c r="AW61" i="4"/>
  <c r="AW62" i="4"/>
  <c r="AW63" i="4"/>
  <c r="AW64" i="4"/>
  <c r="AW65" i="4"/>
  <c r="AW66" i="4"/>
  <c r="AW67" i="4"/>
  <c r="AW68" i="4"/>
  <c r="AW69" i="4"/>
  <c r="AW70" i="4"/>
  <c r="AW71" i="4"/>
  <c r="AW72" i="4"/>
  <c r="AW73" i="4"/>
  <c r="AW74" i="4"/>
  <c r="AW75" i="4"/>
  <c r="AW76" i="4"/>
  <c r="AW77" i="4"/>
  <c r="AW78" i="4"/>
  <c r="AW79" i="4"/>
  <c r="AW80" i="4"/>
  <c r="AW81" i="4"/>
  <c r="AW82" i="4"/>
  <c r="AW83" i="4"/>
  <c r="AW84" i="4"/>
  <c r="AW85" i="4"/>
  <c r="AW86" i="4"/>
  <c r="AW87" i="4"/>
  <c r="AW88" i="4"/>
  <c r="AW89" i="4"/>
  <c r="AW90" i="4"/>
  <c r="AW91" i="4"/>
  <c r="AW92" i="4"/>
  <c r="AW93" i="4"/>
  <c r="AW94" i="4"/>
  <c r="AW95" i="4"/>
  <c r="AW96" i="4"/>
  <c r="AW97" i="4"/>
  <c r="AW98" i="4"/>
  <c r="AW99" i="4"/>
  <c r="AW100" i="4"/>
  <c r="AW101" i="4"/>
  <c r="AW102" i="4"/>
  <c r="AW103" i="4"/>
  <c r="AW104" i="4"/>
  <c r="AW105" i="4"/>
  <c r="AW106" i="4"/>
  <c r="AW107" i="4"/>
  <c r="AW108" i="4"/>
  <c r="AW109" i="4"/>
  <c r="AW110" i="4"/>
  <c r="AW111" i="4"/>
  <c r="AW112" i="4"/>
  <c r="AW113" i="4"/>
  <c r="AW114" i="4"/>
  <c r="AW115" i="4"/>
  <c r="AW116" i="4"/>
  <c r="AW117" i="4"/>
  <c r="AW118" i="4"/>
  <c r="AW119" i="4"/>
  <c r="AW120" i="4"/>
  <c r="AW121" i="4"/>
  <c r="AW122" i="4"/>
  <c r="AW123" i="4"/>
  <c r="AW124" i="4"/>
  <c r="AW125" i="4"/>
  <c r="AW126" i="4"/>
  <c r="AW127" i="4"/>
  <c r="AW128" i="4"/>
  <c r="AX128" i="4" s="1"/>
  <c r="AW129" i="4"/>
  <c r="AW130" i="4"/>
  <c r="AW131" i="4"/>
  <c r="AW132" i="4"/>
  <c r="AW133" i="4"/>
  <c r="AW134" i="4"/>
  <c r="AW135" i="4"/>
  <c r="AW136" i="4"/>
  <c r="AW137" i="4"/>
  <c r="AW138" i="4"/>
  <c r="AW139" i="4"/>
  <c r="AW140" i="4"/>
  <c r="AW141" i="4"/>
  <c r="AW142" i="4"/>
  <c r="AW143" i="4"/>
  <c r="AW144" i="4"/>
  <c r="AW145" i="4"/>
  <c r="AW146" i="4"/>
  <c r="AW147" i="4"/>
  <c r="AW148" i="4"/>
  <c r="AW149" i="4"/>
  <c r="AW150" i="4"/>
  <c r="AW151" i="4"/>
  <c r="AW152" i="4"/>
  <c r="AW153" i="4"/>
  <c r="AW154" i="4"/>
  <c r="AW155" i="4"/>
  <c r="AW156" i="4"/>
  <c r="AW157" i="4"/>
  <c r="AW158" i="4"/>
  <c r="AW159" i="4"/>
  <c r="AW160" i="4"/>
  <c r="AW161" i="4"/>
  <c r="AW162" i="4"/>
  <c r="AW163" i="4"/>
  <c r="AW164" i="4"/>
  <c r="AW165" i="4"/>
  <c r="AW166" i="4"/>
  <c r="AW167" i="4"/>
  <c r="AW168" i="4"/>
  <c r="AW169" i="4"/>
  <c r="AW170" i="4"/>
  <c r="AW171" i="4"/>
  <c r="AW172" i="4"/>
  <c r="AW173" i="4"/>
  <c r="AW174" i="4"/>
  <c r="AW175" i="4"/>
  <c r="AW176" i="4"/>
  <c r="AW177" i="4"/>
  <c r="AW178" i="4"/>
  <c r="AW179" i="4"/>
  <c r="AW180" i="4"/>
  <c r="AW181" i="4"/>
  <c r="AW182" i="4"/>
  <c r="AW183" i="4"/>
  <c r="AW184" i="4"/>
  <c r="AW185" i="4"/>
  <c r="AW186" i="4"/>
  <c r="AW187" i="4"/>
  <c r="AW188" i="4"/>
  <c r="AW189" i="4"/>
  <c r="AW190" i="4"/>
  <c r="AW191" i="4"/>
  <c r="AW192" i="4"/>
  <c r="AW193" i="4"/>
  <c r="AW194" i="4"/>
  <c r="AW195" i="4"/>
  <c r="AW196" i="4"/>
  <c r="AW197" i="4"/>
  <c r="AW198" i="4"/>
  <c r="AW199" i="4"/>
  <c r="AW200" i="4"/>
  <c r="AW201" i="4"/>
  <c r="AW202" i="4"/>
  <c r="AW203" i="4"/>
  <c r="AW204" i="4"/>
  <c r="AW205" i="4"/>
  <c r="AW206" i="4"/>
  <c r="AW207" i="4"/>
  <c r="AW208" i="4"/>
  <c r="AW209" i="4"/>
  <c r="AW210" i="4"/>
  <c r="AW211" i="4"/>
  <c r="AW212" i="4"/>
  <c r="AW213" i="4"/>
  <c r="AW214" i="4"/>
  <c r="AW215" i="4"/>
  <c r="AW216" i="4"/>
  <c r="AW217" i="4"/>
  <c r="AW218" i="4"/>
  <c r="AW219" i="4"/>
  <c r="AW220" i="4"/>
  <c r="AW221" i="4"/>
  <c r="AW222" i="4"/>
  <c r="AW223" i="4"/>
  <c r="AW224" i="4"/>
  <c r="AW225" i="4"/>
  <c r="AW226" i="4"/>
  <c r="AW227" i="4"/>
  <c r="AW228" i="4"/>
  <c r="AW229" i="4"/>
  <c r="AW230" i="4"/>
  <c r="AW231" i="4"/>
  <c r="AW232" i="4"/>
  <c r="AW233" i="4"/>
  <c r="AW234" i="4"/>
  <c r="AW235" i="4"/>
  <c r="AW236" i="4"/>
  <c r="AW237" i="4"/>
  <c r="AW238" i="4"/>
  <c r="AW239" i="4"/>
  <c r="AW240" i="4"/>
  <c r="AW241" i="4"/>
  <c r="AW242" i="4"/>
  <c r="AW243" i="4"/>
  <c r="AW244" i="4"/>
  <c r="AW245" i="4"/>
  <c r="AW246" i="4"/>
  <c r="AW247" i="4"/>
  <c r="AW248" i="4"/>
  <c r="AW249" i="4"/>
  <c r="AW250" i="4"/>
  <c r="AW251" i="4"/>
  <c r="AW252" i="4"/>
  <c r="AW253" i="4"/>
  <c r="AW254" i="4"/>
  <c r="AW255" i="4"/>
  <c r="AW256" i="4"/>
  <c r="AW257" i="4"/>
  <c r="AW258" i="4"/>
  <c r="AW259" i="4"/>
  <c r="AW260" i="4"/>
  <c r="AW261" i="4"/>
  <c r="AW262" i="4"/>
  <c r="AW263" i="4"/>
  <c r="AW264" i="4"/>
  <c r="AW265" i="4"/>
  <c r="AW266" i="4"/>
  <c r="AW267" i="4"/>
  <c r="AW268" i="4"/>
  <c r="AW269" i="4"/>
  <c r="AW270" i="4"/>
  <c r="AW271" i="4"/>
  <c r="AW272" i="4"/>
  <c r="AW273" i="4"/>
  <c r="AW274" i="4"/>
  <c r="AW275" i="4"/>
  <c r="AW276" i="4"/>
  <c r="AW277" i="4"/>
  <c r="AW278" i="4"/>
  <c r="AW279" i="4"/>
  <c r="AW280" i="4"/>
  <c r="AW281" i="4"/>
  <c r="AW282" i="4"/>
  <c r="AW283" i="4"/>
  <c r="AW284" i="4"/>
  <c r="AW285" i="4"/>
  <c r="AW286" i="4"/>
  <c r="AW287" i="4"/>
  <c r="AW288" i="4"/>
  <c r="AW289" i="4"/>
  <c r="AW290" i="4"/>
  <c r="AW291" i="4"/>
  <c r="AW292" i="4"/>
  <c r="AW293" i="4"/>
  <c r="AW294" i="4"/>
  <c r="AW295" i="4"/>
  <c r="AW296" i="4"/>
  <c r="AW297" i="4"/>
  <c r="AW298" i="4"/>
  <c r="AW299" i="4"/>
  <c r="AW300" i="4"/>
  <c r="AW301" i="4"/>
  <c r="AW302" i="4"/>
  <c r="AW303" i="4"/>
  <c r="AW304" i="4"/>
  <c r="AW305" i="4"/>
  <c r="AW306" i="4"/>
  <c r="AW307" i="4"/>
  <c r="AW308" i="4"/>
  <c r="AW309" i="4"/>
  <c r="AW310" i="4"/>
  <c r="AW311" i="4"/>
  <c r="AW312" i="4"/>
  <c r="AW313" i="4"/>
  <c r="AW314" i="4"/>
  <c r="AW315" i="4"/>
  <c r="AW316" i="4"/>
  <c r="AW317" i="4"/>
  <c r="AW318" i="4"/>
  <c r="AW319" i="4"/>
  <c r="AW320" i="4"/>
  <c r="AW321" i="4"/>
  <c r="AW322" i="4"/>
  <c r="AW323" i="4"/>
  <c r="AW324" i="4"/>
  <c r="AW325" i="4"/>
  <c r="AW326" i="4"/>
  <c r="AW327" i="4"/>
  <c r="AW328" i="4"/>
  <c r="AW329" i="4"/>
  <c r="AW330" i="4"/>
  <c r="AW331" i="4"/>
  <c r="AW332" i="4"/>
  <c r="AW333" i="4"/>
  <c r="AW334" i="4"/>
  <c r="AW335" i="4"/>
  <c r="AW336" i="4"/>
  <c r="AW337" i="4"/>
  <c r="AW338" i="4"/>
  <c r="AW339" i="4"/>
  <c r="AW340" i="4"/>
  <c r="AW341" i="4"/>
  <c r="AW342" i="4"/>
  <c r="AW343" i="4"/>
  <c r="AW344" i="4"/>
  <c r="AW345" i="4"/>
  <c r="AW346" i="4"/>
  <c r="AW347" i="4"/>
  <c r="AW348" i="4"/>
  <c r="AW349" i="4"/>
  <c r="AW350" i="4"/>
  <c r="AW351" i="4"/>
  <c r="AW352" i="4"/>
  <c r="AW353" i="4"/>
  <c r="AW354" i="4"/>
  <c r="AW355" i="4"/>
  <c r="AW356" i="4"/>
  <c r="AW357" i="4"/>
  <c r="AW358" i="4"/>
  <c r="AW359" i="4"/>
  <c r="AW360" i="4"/>
  <c r="AW361" i="4"/>
  <c r="AW362" i="4"/>
  <c r="AW363" i="4"/>
  <c r="AW364" i="4"/>
  <c r="AW365" i="4"/>
  <c r="AW366" i="4"/>
  <c r="AW367" i="4"/>
  <c r="AW368" i="4"/>
  <c r="AW369" i="4"/>
  <c r="AW370" i="4"/>
  <c r="AW371" i="4"/>
  <c r="AW372" i="4"/>
  <c r="AW373" i="4"/>
  <c r="AW374" i="4"/>
  <c r="AW375" i="4"/>
  <c r="AW376" i="4"/>
  <c r="AW377" i="4"/>
  <c r="AW378" i="4"/>
  <c r="AW379" i="4"/>
  <c r="AW380" i="4"/>
  <c r="AW381" i="4"/>
  <c r="AW382" i="4"/>
  <c r="AW383" i="4"/>
  <c r="AW384" i="4"/>
  <c r="AW385" i="4"/>
  <c r="AW386" i="4"/>
  <c r="AW387" i="4"/>
  <c r="AW388" i="4"/>
  <c r="AW389" i="4"/>
  <c r="AW390" i="4"/>
  <c r="AW391" i="4"/>
  <c r="AW392" i="4"/>
  <c r="AW393" i="4"/>
  <c r="AW394" i="4"/>
  <c r="AW395" i="4"/>
  <c r="AW396" i="4"/>
  <c r="AW397" i="4"/>
  <c r="AW398" i="4"/>
  <c r="AW399" i="4"/>
  <c r="AW400" i="4"/>
  <c r="AW401" i="4"/>
  <c r="AW402" i="4"/>
  <c r="AW403" i="4"/>
  <c r="AW404" i="4"/>
  <c r="AW405" i="4"/>
  <c r="AW406" i="4"/>
  <c r="AW407" i="4"/>
  <c r="AW408" i="4"/>
  <c r="AW409" i="4"/>
  <c r="AW410" i="4"/>
  <c r="AW411" i="4"/>
  <c r="AW412" i="4"/>
  <c r="AW413" i="4"/>
  <c r="AW414" i="4"/>
  <c r="AW415" i="4"/>
  <c r="AW416" i="4"/>
  <c r="AW417" i="4"/>
  <c r="AW418" i="4"/>
  <c r="AW419" i="4"/>
  <c r="AW420" i="4"/>
  <c r="AW421" i="4"/>
  <c r="AW422" i="4"/>
  <c r="AW423" i="4"/>
  <c r="AW424" i="4"/>
  <c r="AW425" i="4"/>
  <c r="AW426" i="4"/>
  <c r="AW427" i="4"/>
  <c r="AW428" i="4"/>
  <c r="AW429" i="4"/>
  <c r="AW430" i="4"/>
  <c r="AW431" i="4"/>
  <c r="AW432" i="4"/>
  <c r="AW433" i="4"/>
  <c r="AW434" i="4"/>
  <c r="AW435" i="4"/>
  <c r="AW436" i="4"/>
  <c r="AW437" i="4"/>
  <c r="AW438" i="4"/>
  <c r="AW439" i="4"/>
  <c r="AW440" i="4"/>
  <c r="AW441" i="4"/>
  <c r="AW442" i="4"/>
  <c r="AW443" i="4"/>
  <c r="AW444" i="4"/>
  <c r="AW445" i="4"/>
  <c r="AW446" i="4"/>
  <c r="AW447" i="4"/>
  <c r="AW448" i="4"/>
  <c r="AW449" i="4"/>
  <c r="AW450" i="4"/>
  <c r="AW451" i="4"/>
  <c r="AW2" i="4"/>
  <c r="AV3" i="4"/>
  <c r="AV4" i="4"/>
  <c r="AV5" i="4"/>
  <c r="AV6" i="4"/>
  <c r="AV7" i="4"/>
  <c r="AV8" i="4"/>
  <c r="AV9" i="4"/>
  <c r="AV10" i="4"/>
  <c r="AX10" i="4" s="1"/>
  <c r="AV11" i="4"/>
  <c r="AV12" i="4"/>
  <c r="AV13" i="4"/>
  <c r="AV14" i="4"/>
  <c r="AX14" i="4" s="1"/>
  <c r="AV15" i="4"/>
  <c r="AV16" i="4"/>
  <c r="AV17" i="4"/>
  <c r="AV18" i="4"/>
  <c r="AX18" i="4" s="1"/>
  <c r="AV19" i="4"/>
  <c r="AV20" i="4"/>
  <c r="AV21" i="4"/>
  <c r="AV22" i="4"/>
  <c r="AX22" i="4" s="1"/>
  <c r="AV23" i="4"/>
  <c r="AV24" i="4"/>
  <c r="AV25" i="4"/>
  <c r="AV26" i="4"/>
  <c r="AX26" i="4" s="1"/>
  <c r="AV27" i="4"/>
  <c r="AV28" i="4"/>
  <c r="AV29" i="4"/>
  <c r="AV30" i="4"/>
  <c r="AX30" i="4" s="1"/>
  <c r="AV31" i="4"/>
  <c r="AV32" i="4"/>
  <c r="AV33" i="4"/>
  <c r="AV34" i="4"/>
  <c r="AX34" i="4" s="1"/>
  <c r="AV35" i="4"/>
  <c r="AV36" i="4"/>
  <c r="AV37" i="4"/>
  <c r="AV38" i="4"/>
  <c r="AX38" i="4" s="1"/>
  <c r="AV39" i="4"/>
  <c r="AV40" i="4"/>
  <c r="AV41" i="4"/>
  <c r="AV42" i="4"/>
  <c r="AX42" i="4" s="1"/>
  <c r="AV43" i="4"/>
  <c r="AV44" i="4"/>
  <c r="AV45" i="4"/>
  <c r="AV46" i="4"/>
  <c r="AX46" i="4" s="1"/>
  <c r="AV47" i="4"/>
  <c r="AV48" i="4"/>
  <c r="AV49" i="4"/>
  <c r="AV50" i="4"/>
  <c r="AX50" i="4" s="1"/>
  <c r="AV51" i="4"/>
  <c r="AV52" i="4"/>
  <c r="AV53" i="4"/>
  <c r="AV54" i="4"/>
  <c r="AX54" i="4" s="1"/>
  <c r="AV55" i="4"/>
  <c r="AV56" i="4"/>
  <c r="AV57" i="4"/>
  <c r="AV58" i="4"/>
  <c r="AX58" i="4" s="1"/>
  <c r="AV59" i="4"/>
  <c r="AV60" i="4"/>
  <c r="AV61" i="4"/>
  <c r="AV62" i="4"/>
  <c r="AX62" i="4" s="1"/>
  <c r="AV63" i="4"/>
  <c r="AV64" i="4"/>
  <c r="AV65" i="4"/>
  <c r="AV66" i="4"/>
  <c r="AX66" i="4" s="1"/>
  <c r="AV67" i="4"/>
  <c r="AV68" i="4"/>
  <c r="AV69" i="4"/>
  <c r="AV70" i="4"/>
  <c r="AX70" i="4" s="1"/>
  <c r="AV71" i="4"/>
  <c r="AV72" i="4"/>
  <c r="AV73" i="4"/>
  <c r="AV74" i="4"/>
  <c r="AX74" i="4" s="1"/>
  <c r="AV75" i="4"/>
  <c r="AV76" i="4"/>
  <c r="AV77" i="4"/>
  <c r="AV78" i="4"/>
  <c r="AX78" i="4" s="1"/>
  <c r="AV79" i="4"/>
  <c r="AV80" i="4"/>
  <c r="AV81" i="4"/>
  <c r="AV82" i="4"/>
  <c r="AX82" i="4" s="1"/>
  <c r="AV83" i="4"/>
  <c r="AV84" i="4"/>
  <c r="AV85" i="4"/>
  <c r="AV86" i="4"/>
  <c r="AX86" i="4" s="1"/>
  <c r="AV87" i="4"/>
  <c r="AV88" i="4"/>
  <c r="AV89" i="4"/>
  <c r="AV90" i="4"/>
  <c r="AX90" i="4" s="1"/>
  <c r="AV91" i="4"/>
  <c r="AV92" i="4"/>
  <c r="AV93" i="4"/>
  <c r="AV94" i="4"/>
  <c r="AX94" i="4" s="1"/>
  <c r="AV95" i="4"/>
  <c r="AV96" i="4"/>
  <c r="AV97" i="4"/>
  <c r="AV98" i="4"/>
  <c r="AX98" i="4" s="1"/>
  <c r="AV99" i="4"/>
  <c r="AV100" i="4"/>
  <c r="AV101" i="4"/>
  <c r="AV102" i="4"/>
  <c r="AX102" i="4" s="1"/>
  <c r="AV103" i="4"/>
  <c r="AV104" i="4"/>
  <c r="AV105" i="4"/>
  <c r="AV106" i="4"/>
  <c r="AX106" i="4" s="1"/>
  <c r="AV107" i="4"/>
  <c r="AV108" i="4"/>
  <c r="AV109" i="4"/>
  <c r="AV110" i="4"/>
  <c r="AX110" i="4" s="1"/>
  <c r="AV111" i="4"/>
  <c r="AV112" i="4"/>
  <c r="AV113" i="4"/>
  <c r="AV114" i="4"/>
  <c r="AX114" i="4" s="1"/>
  <c r="AV115" i="4"/>
  <c r="AV116" i="4"/>
  <c r="AV117" i="4"/>
  <c r="AV118" i="4"/>
  <c r="AX118" i="4" s="1"/>
  <c r="AV119" i="4"/>
  <c r="AV120" i="4"/>
  <c r="AV121" i="4"/>
  <c r="AV122" i="4"/>
  <c r="AX122" i="4" s="1"/>
  <c r="AV123" i="4"/>
  <c r="AV124" i="4"/>
  <c r="AV125" i="4"/>
  <c r="AV126" i="4"/>
  <c r="AX126" i="4" s="1"/>
  <c r="AV127" i="4"/>
  <c r="AV128" i="4"/>
  <c r="AV129" i="4"/>
  <c r="AV130" i="4"/>
  <c r="AX130" i="4" s="1"/>
  <c r="AV131" i="4"/>
  <c r="AV132" i="4"/>
  <c r="AV133" i="4"/>
  <c r="AV134" i="4"/>
  <c r="AX134" i="4" s="1"/>
  <c r="AV135" i="4"/>
  <c r="AV136" i="4"/>
  <c r="AV137" i="4"/>
  <c r="AV138" i="4"/>
  <c r="AX138" i="4" s="1"/>
  <c r="AV139" i="4"/>
  <c r="AV140" i="4"/>
  <c r="AV141" i="4"/>
  <c r="AV142" i="4"/>
  <c r="AX142" i="4" s="1"/>
  <c r="AV143" i="4"/>
  <c r="AV144" i="4"/>
  <c r="AV145" i="4"/>
  <c r="AV146" i="4"/>
  <c r="AX146" i="4" s="1"/>
  <c r="AV147" i="4"/>
  <c r="AV148" i="4"/>
  <c r="AV149" i="4"/>
  <c r="AV150" i="4"/>
  <c r="AX150" i="4" s="1"/>
  <c r="AV151" i="4"/>
  <c r="AV152" i="4"/>
  <c r="AV153" i="4"/>
  <c r="AV154" i="4"/>
  <c r="AX154" i="4" s="1"/>
  <c r="AV155" i="4"/>
  <c r="AV156" i="4"/>
  <c r="AV157" i="4"/>
  <c r="AV158" i="4"/>
  <c r="AX158" i="4" s="1"/>
  <c r="AV159" i="4"/>
  <c r="AV160" i="4"/>
  <c r="AV161" i="4"/>
  <c r="AV162" i="4"/>
  <c r="AX162" i="4" s="1"/>
  <c r="AV163" i="4"/>
  <c r="AV164" i="4"/>
  <c r="AV165" i="4"/>
  <c r="AV166" i="4"/>
  <c r="AX166" i="4" s="1"/>
  <c r="AV167" i="4"/>
  <c r="AV168" i="4"/>
  <c r="AV169" i="4"/>
  <c r="AV170" i="4"/>
  <c r="AX170" i="4" s="1"/>
  <c r="AV171" i="4"/>
  <c r="AV172" i="4"/>
  <c r="AV173" i="4"/>
  <c r="AV174" i="4"/>
  <c r="AX174" i="4" s="1"/>
  <c r="AV175" i="4"/>
  <c r="AV176" i="4"/>
  <c r="AV177" i="4"/>
  <c r="AV178" i="4"/>
  <c r="AX178" i="4" s="1"/>
  <c r="AV179" i="4"/>
  <c r="AV180" i="4"/>
  <c r="AV181" i="4"/>
  <c r="AV182" i="4"/>
  <c r="AX182" i="4" s="1"/>
  <c r="AV183" i="4"/>
  <c r="AV184" i="4"/>
  <c r="AV185" i="4"/>
  <c r="AV186" i="4"/>
  <c r="AX186" i="4" s="1"/>
  <c r="AV187" i="4"/>
  <c r="AV188" i="4"/>
  <c r="AV189" i="4"/>
  <c r="AV190" i="4"/>
  <c r="AX190" i="4" s="1"/>
  <c r="AV191" i="4"/>
  <c r="AV192" i="4"/>
  <c r="AV193" i="4"/>
  <c r="AV194" i="4"/>
  <c r="AX194" i="4" s="1"/>
  <c r="AV195" i="4"/>
  <c r="AV196" i="4"/>
  <c r="AV197" i="4"/>
  <c r="AV198" i="4"/>
  <c r="AX198" i="4" s="1"/>
  <c r="AV199" i="4"/>
  <c r="AV200" i="4"/>
  <c r="AV201" i="4"/>
  <c r="AV202" i="4"/>
  <c r="AX202" i="4" s="1"/>
  <c r="AV203" i="4"/>
  <c r="AV204" i="4"/>
  <c r="AV205" i="4"/>
  <c r="AV206" i="4"/>
  <c r="AX206" i="4" s="1"/>
  <c r="AV207" i="4"/>
  <c r="AV208" i="4"/>
  <c r="AV209" i="4"/>
  <c r="AV210" i="4"/>
  <c r="AX210" i="4" s="1"/>
  <c r="AV211" i="4"/>
  <c r="AV212" i="4"/>
  <c r="AV213" i="4"/>
  <c r="AV214" i="4"/>
  <c r="AX214" i="4" s="1"/>
  <c r="AV215" i="4"/>
  <c r="AV216" i="4"/>
  <c r="AV217" i="4"/>
  <c r="AV218" i="4"/>
  <c r="AX218" i="4" s="1"/>
  <c r="AV219" i="4"/>
  <c r="AV220" i="4"/>
  <c r="AV221" i="4"/>
  <c r="AV222" i="4"/>
  <c r="AX222" i="4" s="1"/>
  <c r="AV223" i="4"/>
  <c r="AV224" i="4"/>
  <c r="AV225" i="4"/>
  <c r="AV226" i="4"/>
  <c r="AX226" i="4" s="1"/>
  <c r="AV227" i="4"/>
  <c r="AV228" i="4"/>
  <c r="AV229" i="4"/>
  <c r="AV230" i="4"/>
  <c r="AX230" i="4" s="1"/>
  <c r="AV231" i="4"/>
  <c r="AV232" i="4"/>
  <c r="AV233" i="4"/>
  <c r="AV234" i="4"/>
  <c r="AX234" i="4" s="1"/>
  <c r="AV235" i="4"/>
  <c r="AV236" i="4"/>
  <c r="AV237" i="4"/>
  <c r="AV238" i="4"/>
  <c r="AX238" i="4" s="1"/>
  <c r="AV239" i="4"/>
  <c r="AV240" i="4"/>
  <c r="AV241" i="4"/>
  <c r="AV242" i="4"/>
  <c r="AX242" i="4" s="1"/>
  <c r="AV243" i="4"/>
  <c r="AV244" i="4"/>
  <c r="AV245" i="4"/>
  <c r="AV246" i="4"/>
  <c r="AX246" i="4" s="1"/>
  <c r="AV247" i="4"/>
  <c r="AV248" i="4"/>
  <c r="AV249" i="4"/>
  <c r="AV250" i="4"/>
  <c r="AX250" i="4" s="1"/>
  <c r="AV251" i="4"/>
  <c r="AV252" i="4"/>
  <c r="AV253" i="4"/>
  <c r="AV254" i="4"/>
  <c r="AX254" i="4" s="1"/>
  <c r="AV255" i="4"/>
  <c r="AV256" i="4"/>
  <c r="AV257" i="4"/>
  <c r="AV258" i="4"/>
  <c r="AX258" i="4" s="1"/>
  <c r="AV259" i="4"/>
  <c r="AV260" i="4"/>
  <c r="AV261" i="4"/>
  <c r="AV262" i="4"/>
  <c r="AX262" i="4" s="1"/>
  <c r="AV263" i="4"/>
  <c r="AV264" i="4"/>
  <c r="AV265" i="4"/>
  <c r="AV266" i="4"/>
  <c r="AX266" i="4" s="1"/>
  <c r="AV267" i="4"/>
  <c r="AV268" i="4"/>
  <c r="AV269" i="4"/>
  <c r="AV270" i="4"/>
  <c r="AX270" i="4" s="1"/>
  <c r="AV271" i="4"/>
  <c r="AV272" i="4"/>
  <c r="AV273" i="4"/>
  <c r="AV274" i="4"/>
  <c r="AX274" i="4" s="1"/>
  <c r="AV275" i="4"/>
  <c r="AV276" i="4"/>
  <c r="AV277" i="4"/>
  <c r="AV278" i="4"/>
  <c r="AX278" i="4" s="1"/>
  <c r="AV279" i="4"/>
  <c r="AV280" i="4"/>
  <c r="AV281" i="4"/>
  <c r="AV282" i="4"/>
  <c r="AX282" i="4" s="1"/>
  <c r="AV283" i="4"/>
  <c r="AV284" i="4"/>
  <c r="AV285" i="4"/>
  <c r="AV286" i="4"/>
  <c r="AX286" i="4" s="1"/>
  <c r="AV287" i="4"/>
  <c r="AV288" i="4"/>
  <c r="AV289" i="4"/>
  <c r="AV290" i="4"/>
  <c r="AX290" i="4" s="1"/>
  <c r="AV291" i="4"/>
  <c r="AV292" i="4"/>
  <c r="AV293" i="4"/>
  <c r="AV294" i="4"/>
  <c r="AX294" i="4" s="1"/>
  <c r="AV295" i="4"/>
  <c r="AV296" i="4"/>
  <c r="AV297" i="4"/>
  <c r="AV298" i="4"/>
  <c r="AX298" i="4" s="1"/>
  <c r="AV299" i="4"/>
  <c r="AV300" i="4"/>
  <c r="AV301" i="4"/>
  <c r="AV302" i="4"/>
  <c r="AX302" i="4" s="1"/>
  <c r="AV303" i="4"/>
  <c r="AV304" i="4"/>
  <c r="AV305" i="4"/>
  <c r="AV306" i="4"/>
  <c r="AX306" i="4" s="1"/>
  <c r="AV307" i="4"/>
  <c r="AV308" i="4"/>
  <c r="AV309" i="4"/>
  <c r="AV310" i="4"/>
  <c r="AX310" i="4" s="1"/>
  <c r="AV311" i="4"/>
  <c r="AV312" i="4"/>
  <c r="AV313" i="4"/>
  <c r="AV314" i="4"/>
  <c r="AX314" i="4" s="1"/>
  <c r="AV315" i="4"/>
  <c r="AV316" i="4"/>
  <c r="AV317" i="4"/>
  <c r="AV318" i="4"/>
  <c r="AX318" i="4" s="1"/>
  <c r="AV319" i="4"/>
  <c r="AV320" i="4"/>
  <c r="AV321" i="4"/>
  <c r="AV322" i="4"/>
  <c r="AX322" i="4" s="1"/>
  <c r="AV323" i="4"/>
  <c r="AV324" i="4"/>
  <c r="AV325" i="4"/>
  <c r="AV326" i="4"/>
  <c r="AX326" i="4" s="1"/>
  <c r="AV327" i="4"/>
  <c r="AV328" i="4"/>
  <c r="AV329" i="4"/>
  <c r="AV330" i="4"/>
  <c r="AX330" i="4" s="1"/>
  <c r="AV331" i="4"/>
  <c r="AV332" i="4"/>
  <c r="AV333" i="4"/>
  <c r="AV334" i="4"/>
  <c r="AX334" i="4" s="1"/>
  <c r="AV335" i="4"/>
  <c r="AV336" i="4"/>
  <c r="AV337" i="4"/>
  <c r="AV338" i="4"/>
  <c r="AX338" i="4" s="1"/>
  <c r="AV339" i="4"/>
  <c r="AV340" i="4"/>
  <c r="AV341" i="4"/>
  <c r="AV342" i="4"/>
  <c r="AX342" i="4" s="1"/>
  <c r="AV343" i="4"/>
  <c r="AV344" i="4"/>
  <c r="AV345" i="4"/>
  <c r="AV346" i="4"/>
  <c r="AX346" i="4" s="1"/>
  <c r="AV347" i="4"/>
  <c r="AV348" i="4"/>
  <c r="AV349" i="4"/>
  <c r="AV350" i="4"/>
  <c r="AX350" i="4" s="1"/>
  <c r="AV351" i="4"/>
  <c r="AV352" i="4"/>
  <c r="AV353" i="4"/>
  <c r="AV354" i="4"/>
  <c r="AX354" i="4" s="1"/>
  <c r="AV355" i="4"/>
  <c r="AV356" i="4"/>
  <c r="AV357" i="4"/>
  <c r="AV358" i="4"/>
  <c r="AV359" i="4"/>
  <c r="AV360" i="4"/>
  <c r="AV361" i="4"/>
  <c r="AV362" i="4"/>
  <c r="AX362" i="4" s="1"/>
  <c r="AV363" i="4"/>
  <c r="AV364" i="4"/>
  <c r="AV365" i="4"/>
  <c r="AV366" i="4"/>
  <c r="AX366" i="4" s="1"/>
  <c r="AV367" i="4"/>
  <c r="AV368" i="4"/>
  <c r="AV369" i="4"/>
  <c r="AV370" i="4"/>
  <c r="AX370" i="4" s="1"/>
  <c r="AV371" i="4"/>
  <c r="AV372" i="4"/>
  <c r="AV373" i="4"/>
  <c r="AV374" i="4"/>
  <c r="AX374" i="4" s="1"/>
  <c r="AV375" i="4"/>
  <c r="AV376" i="4"/>
  <c r="AV377" i="4"/>
  <c r="AV378" i="4"/>
  <c r="AX378" i="4" s="1"/>
  <c r="AV379" i="4"/>
  <c r="AV380" i="4"/>
  <c r="AV381" i="4"/>
  <c r="AV382" i="4"/>
  <c r="AX382" i="4" s="1"/>
  <c r="AV383" i="4"/>
  <c r="AV384" i="4"/>
  <c r="AV385" i="4"/>
  <c r="AV386" i="4"/>
  <c r="AX386" i="4" s="1"/>
  <c r="AV387" i="4"/>
  <c r="AV388" i="4"/>
  <c r="AV389" i="4"/>
  <c r="AV390" i="4"/>
  <c r="AX390" i="4" s="1"/>
  <c r="AV391" i="4"/>
  <c r="AV392" i="4"/>
  <c r="AV393" i="4"/>
  <c r="AV394" i="4"/>
  <c r="AX394" i="4" s="1"/>
  <c r="AV395" i="4"/>
  <c r="AV396" i="4"/>
  <c r="AV397" i="4"/>
  <c r="AV398" i="4"/>
  <c r="AX398" i="4" s="1"/>
  <c r="AV399" i="4"/>
  <c r="AV400" i="4"/>
  <c r="AV401" i="4"/>
  <c r="AV402" i="4"/>
  <c r="AX402" i="4" s="1"/>
  <c r="AV403" i="4"/>
  <c r="AV404" i="4"/>
  <c r="AV405" i="4"/>
  <c r="AV406" i="4"/>
  <c r="AX406" i="4" s="1"/>
  <c r="AV407" i="4"/>
  <c r="AV408" i="4"/>
  <c r="AV409" i="4"/>
  <c r="AV410" i="4"/>
  <c r="AX410" i="4" s="1"/>
  <c r="AV411" i="4"/>
  <c r="AV412" i="4"/>
  <c r="AV413" i="4"/>
  <c r="AV414" i="4"/>
  <c r="AX414" i="4" s="1"/>
  <c r="AV415" i="4"/>
  <c r="AV416" i="4"/>
  <c r="AV417" i="4"/>
  <c r="AV418" i="4"/>
  <c r="AX418" i="4" s="1"/>
  <c r="AV419" i="4"/>
  <c r="AV420" i="4"/>
  <c r="AV421" i="4"/>
  <c r="AV422" i="4"/>
  <c r="AX422" i="4" s="1"/>
  <c r="AV423" i="4"/>
  <c r="AV424" i="4"/>
  <c r="AV425" i="4"/>
  <c r="AV426" i="4"/>
  <c r="AX426" i="4" s="1"/>
  <c r="AV427" i="4"/>
  <c r="AV428" i="4"/>
  <c r="AV429" i="4"/>
  <c r="AV430" i="4"/>
  <c r="AX430" i="4" s="1"/>
  <c r="AV431" i="4"/>
  <c r="AV432" i="4"/>
  <c r="AV433" i="4"/>
  <c r="AV434" i="4"/>
  <c r="AX434" i="4" s="1"/>
  <c r="AV435" i="4"/>
  <c r="AV436" i="4"/>
  <c r="AV437" i="4"/>
  <c r="AV438" i="4"/>
  <c r="AX438" i="4" s="1"/>
  <c r="AV439" i="4"/>
  <c r="AV440" i="4"/>
  <c r="AV441" i="4"/>
  <c r="AV442" i="4"/>
  <c r="AX442" i="4" s="1"/>
  <c r="AV443" i="4"/>
  <c r="AV444" i="4"/>
  <c r="AV445" i="4"/>
  <c r="AV446" i="4"/>
  <c r="AX446" i="4" s="1"/>
  <c r="AV447" i="4"/>
  <c r="AV448" i="4"/>
  <c r="AV449" i="4"/>
  <c r="AV450" i="4"/>
  <c r="AX450" i="4" s="1"/>
  <c r="AV451" i="4"/>
  <c r="AV2" i="4"/>
  <c r="BP118" i="14" l="1"/>
  <c r="BP53" i="14"/>
  <c r="BO125" i="14"/>
  <c r="BO201" i="14"/>
  <c r="BO238" i="14"/>
  <c r="BP364" i="14"/>
  <c r="BP335" i="14"/>
  <c r="BO4" i="14"/>
  <c r="CA4" i="14" s="1"/>
  <c r="BP214" i="14"/>
  <c r="BO23" i="14"/>
  <c r="BO35" i="14"/>
  <c r="BP84" i="14"/>
  <c r="BP224" i="14"/>
  <c r="BO391" i="14"/>
  <c r="BO87" i="14"/>
  <c r="BX87" i="14" s="1"/>
  <c r="BO133" i="14"/>
  <c r="CA133" i="14" s="1"/>
  <c r="BO376" i="14"/>
  <c r="BX376" i="14" s="1"/>
  <c r="BO134" i="14"/>
  <c r="BP347" i="14"/>
  <c r="BO126" i="14"/>
  <c r="BP103" i="14"/>
  <c r="BP74" i="14"/>
  <c r="BO93" i="14"/>
  <c r="CA93" i="14" s="1"/>
  <c r="BO277" i="14"/>
  <c r="BZ277" i="14" s="1"/>
  <c r="BP269" i="14"/>
  <c r="BP278" i="14"/>
  <c r="BP66" i="14"/>
  <c r="BP68" i="14"/>
  <c r="BO100" i="14"/>
  <c r="BX100" i="14" s="1"/>
  <c r="BO128" i="14"/>
  <c r="BO137" i="14"/>
  <c r="BX137" i="14" s="1"/>
  <c r="BO325" i="14"/>
  <c r="BX325" i="14" s="1"/>
  <c r="BO310" i="14"/>
  <c r="BX310" i="14" s="1"/>
  <c r="BP232" i="14"/>
  <c r="BP108" i="14"/>
  <c r="BP304" i="14"/>
  <c r="BO237" i="14"/>
  <c r="CA237" i="14" s="1"/>
  <c r="BO67" i="14"/>
  <c r="BO313" i="14"/>
  <c r="BZ313" i="14" s="1"/>
  <c r="BO340" i="14"/>
  <c r="CA340" i="14" s="1"/>
  <c r="BO7" i="14"/>
  <c r="BX7" i="14" s="1"/>
  <c r="BP217" i="14"/>
  <c r="BO204" i="14"/>
  <c r="BO220" i="14"/>
  <c r="BO50" i="14"/>
  <c r="BZ50" i="14" s="1"/>
  <c r="BO389" i="14"/>
  <c r="BO148" i="14"/>
  <c r="BZ148" i="14" s="1"/>
  <c r="BO181" i="14"/>
  <c r="CA181" i="14" s="1"/>
  <c r="BO368" i="14"/>
  <c r="BX368" i="14" s="1"/>
  <c r="BO46" i="14"/>
  <c r="BO127" i="14"/>
  <c r="BP15" i="14"/>
  <c r="BO341" i="14"/>
  <c r="BX341" i="14" s="1"/>
  <c r="BO404" i="14"/>
  <c r="BO139" i="14"/>
  <c r="BZ139" i="14" s="1"/>
  <c r="BO114" i="14"/>
  <c r="BX114" i="14" s="1"/>
  <c r="BO105" i="14"/>
  <c r="BX105" i="14" s="1"/>
  <c r="BP245" i="14"/>
  <c r="BO295" i="14"/>
  <c r="BP250" i="14"/>
  <c r="BO155" i="14"/>
  <c r="BX155" i="14" s="1"/>
  <c r="BO337" i="14"/>
  <c r="BO174" i="14"/>
  <c r="BZ174" i="14" s="1"/>
  <c r="BO34" i="14"/>
  <c r="CA34" i="14" s="1"/>
  <c r="BO302" i="14"/>
  <c r="CA302" i="14" s="1"/>
  <c r="BO167" i="14"/>
  <c r="BP379" i="14"/>
  <c r="BP263" i="14"/>
  <c r="BO120" i="14"/>
  <c r="BX120" i="14" s="1"/>
  <c r="BO106" i="14"/>
  <c r="BP76" i="14"/>
  <c r="BO5" i="14"/>
  <c r="BX5" i="14" s="1"/>
  <c r="BO123" i="14"/>
  <c r="BZ123" i="14" s="1"/>
  <c r="BP359" i="14"/>
  <c r="BO395" i="14"/>
  <c r="BO31" i="14"/>
  <c r="BP165" i="14"/>
  <c r="BO119" i="14"/>
  <c r="BX119" i="14" s="1"/>
  <c r="BP27" i="14"/>
  <c r="BO91" i="14"/>
  <c r="BZ91" i="14" s="1"/>
  <c r="BP286" i="14"/>
  <c r="BP183" i="14"/>
  <c r="BO172" i="14"/>
  <c r="BO230" i="14"/>
  <c r="CA230" i="14" s="1"/>
  <c r="BO221" i="14"/>
  <c r="CA221" i="14" s="1"/>
  <c r="BO370" i="14"/>
  <c r="BX370" i="14" s="1"/>
  <c r="BO291" i="14"/>
  <c r="BX291" i="14" s="1"/>
  <c r="BP312" i="14"/>
  <c r="BP166" i="14"/>
  <c r="BO249" i="14"/>
  <c r="BO288" i="14"/>
  <c r="BP393" i="14"/>
  <c r="BO121" i="14"/>
  <c r="BX121" i="14" s="1"/>
  <c r="BO235" i="14"/>
  <c r="BZ235" i="14" s="1"/>
  <c r="BP189" i="14"/>
  <c r="BO135" i="14"/>
  <c r="CA135" i="14" s="1"/>
  <c r="BO117" i="14"/>
  <c r="BX117" i="14" s="1"/>
  <c r="BO261" i="14"/>
  <c r="CA261" i="14" s="1"/>
  <c r="BO210" i="14"/>
  <c r="BO197" i="14"/>
  <c r="BZ197" i="14" s="1"/>
  <c r="BO79" i="14"/>
  <c r="CA79" i="14" s="1"/>
  <c r="BO63" i="14"/>
  <c r="BX63" i="14" s="1"/>
  <c r="BP328" i="14"/>
  <c r="BO182" i="14"/>
  <c r="CA182" i="14" s="1"/>
  <c r="BP29" i="14"/>
  <c r="BO218" i="14"/>
  <c r="CA218" i="14" s="1"/>
  <c r="BP336" i="14"/>
  <c r="BO338" i="14"/>
  <c r="BZ338" i="14" s="1"/>
  <c r="BO212" i="14"/>
  <c r="BZ212" i="14" s="1"/>
  <c r="BP136" i="14"/>
  <c r="BP89" i="14"/>
  <c r="BP326" i="14"/>
  <c r="BO184" i="14"/>
  <c r="BZ184" i="14" s="1"/>
  <c r="BP301" i="14"/>
  <c r="BO168" i="14"/>
  <c r="BP233" i="14"/>
  <c r="BP293" i="14"/>
  <c r="BO26" i="14"/>
  <c r="BZ26" i="14" s="1"/>
  <c r="BO270" i="14"/>
  <c r="BZ270" i="14" s="1"/>
  <c r="BP405" i="14"/>
  <c r="BO43" i="14"/>
  <c r="BZ43" i="14" s="1"/>
  <c r="BP32" i="14"/>
  <c r="BO200" i="14"/>
  <c r="BP216" i="14"/>
  <c r="BP28" i="14"/>
  <c r="BO280" i="14"/>
  <c r="BZ280" i="14" s="1"/>
  <c r="BO18" i="14"/>
  <c r="BX18" i="14" s="1"/>
  <c r="BO90" i="14"/>
  <c r="BZ90" i="14" s="1"/>
  <c r="BO401" i="14"/>
  <c r="BZ401" i="14" s="1"/>
  <c r="BO41" i="14"/>
  <c r="BZ41" i="14" s="1"/>
  <c r="BO252" i="14"/>
  <c r="BP256" i="14"/>
  <c r="BO69" i="14"/>
  <c r="CA69" i="14" s="1"/>
  <c r="BO300" i="14"/>
  <c r="BZ300" i="14" s="1"/>
  <c r="BO86" i="14"/>
  <c r="CA86" i="14" s="1"/>
  <c r="BP154" i="14"/>
  <c r="BO22" i="14"/>
  <c r="BX22" i="14" s="1"/>
  <c r="BO321" i="14"/>
  <c r="BO316" i="14"/>
  <c r="BO246" i="14"/>
  <c r="BX246" i="14" s="1"/>
  <c r="BO294" i="14"/>
  <c r="BZ294" i="14" s="1"/>
  <c r="BP205" i="14"/>
  <c r="BP146" i="14"/>
  <c r="BO282" i="14"/>
  <c r="BZ282" i="14" s="1"/>
  <c r="BO9" i="14"/>
  <c r="BZ9" i="14" s="1"/>
  <c r="BT239" i="14"/>
  <c r="BO82" i="14"/>
  <c r="BZ82" i="14" s="1"/>
  <c r="BO131" i="14"/>
  <c r="BX131" i="14" s="1"/>
  <c r="BP169" i="14"/>
  <c r="BP40" i="14"/>
  <c r="BO81" i="14"/>
  <c r="BZ81" i="14" s="1"/>
  <c r="BO371" i="14"/>
  <c r="CA371" i="14" s="1"/>
  <c r="BO390" i="14"/>
  <c r="BX390" i="14" s="1"/>
  <c r="BO315" i="14"/>
  <c r="BO104" i="14"/>
  <c r="BZ104" i="14" s="1"/>
  <c r="BO362" i="14"/>
  <c r="BZ362" i="14" s="1"/>
  <c r="BP186" i="14"/>
  <c r="BP314" i="14"/>
  <c r="BO350" i="14"/>
  <c r="BZ350" i="14" s="1"/>
  <c r="BO94" i="14"/>
  <c r="CA94" i="14" s="1"/>
  <c r="BO342" i="14"/>
  <c r="BZ342" i="14" s="1"/>
  <c r="BO24" i="14"/>
  <c r="BO49" i="14"/>
  <c r="BP21" i="14"/>
  <c r="BO88" i="14"/>
  <c r="BZ88" i="14" s="1"/>
  <c r="BO296" i="14"/>
  <c r="BZ296" i="14" s="1"/>
  <c r="BO374" i="14"/>
  <c r="BZ374" i="14" s="1"/>
  <c r="BO363" i="14"/>
  <c r="BZ363" i="14" s="1"/>
  <c r="BP248" i="14"/>
  <c r="BO141" i="14"/>
  <c r="BP52" i="14"/>
  <c r="BP199" i="14"/>
  <c r="BP203" i="14"/>
  <c r="BO208" i="14"/>
  <c r="BZ208" i="14" s="1"/>
  <c r="BO61" i="14"/>
  <c r="BX61" i="14" s="1"/>
  <c r="BO198" i="14"/>
  <c r="BZ198" i="14" s="1"/>
  <c r="BO12" i="14"/>
  <c r="CA12" i="14" s="1"/>
  <c r="BP158" i="14"/>
  <c r="BP92" i="14"/>
  <c r="BP297" i="14"/>
  <c r="BP226" i="14"/>
  <c r="BP47" i="14"/>
  <c r="BP361" i="14"/>
  <c r="BX130" i="14"/>
  <c r="CA130" i="14"/>
  <c r="BZ130" i="14"/>
  <c r="BX142" i="14"/>
  <c r="BZ142" i="14"/>
  <c r="CA142" i="14"/>
  <c r="BX393" i="14"/>
  <c r="CA393" i="14"/>
  <c r="BZ393" i="14"/>
  <c r="BX384" i="14"/>
  <c r="CA384" i="14"/>
  <c r="BZ384" i="14"/>
  <c r="CA297" i="14"/>
  <c r="BX297" i="14"/>
  <c r="BZ297" i="14"/>
  <c r="CA226" i="14"/>
  <c r="BZ226" i="14"/>
  <c r="BX226" i="14"/>
  <c r="BX47" i="14"/>
  <c r="CA47" i="14"/>
  <c r="BZ47" i="14"/>
  <c r="BZ45" i="14"/>
  <c r="BX45" i="14"/>
  <c r="CA45" i="14"/>
  <c r="BX361" i="14"/>
  <c r="BZ361" i="14"/>
  <c r="CA361" i="14"/>
  <c r="BX101" i="14"/>
  <c r="BZ101" i="14"/>
  <c r="CA101" i="14"/>
  <c r="BZ189" i="14"/>
  <c r="BX189" i="14"/>
  <c r="CA189" i="14"/>
  <c r="BX348" i="14"/>
  <c r="BZ348" i="14"/>
  <c r="CA348" i="14"/>
  <c r="BX312" i="14"/>
  <c r="CA312" i="14"/>
  <c r="BZ312" i="14"/>
  <c r="CA192" i="14"/>
  <c r="BX192" i="14"/>
  <c r="BZ192" i="14"/>
  <c r="BX320" i="14"/>
  <c r="CA320" i="14"/>
  <c r="BZ320" i="14"/>
  <c r="BX394" i="14"/>
  <c r="BZ394" i="14"/>
  <c r="CA394" i="14"/>
  <c r="BX250" i="14"/>
  <c r="BZ250" i="14"/>
  <c r="CA250" i="14"/>
  <c r="BX267" i="14"/>
  <c r="CA267" i="14"/>
  <c r="BZ267" i="14"/>
  <c r="BX32" i="14"/>
  <c r="BZ32" i="14"/>
  <c r="CA32" i="14"/>
  <c r="BX216" i="14"/>
  <c r="BZ216" i="14"/>
  <c r="CA216" i="14"/>
  <c r="BX199" i="14"/>
  <c r="BZ199" i="14"/>
  <c r="CA199" i="14"/>
  <c r="CA53" i="14"/>
  <c r="BX53" i="14"/>
  <c r="BZ53" i="14"/>
  <c r="BZ326" i="14"/>
  <c r="CA326" i="14"/>
  <c r="BX326" i="14"/>
  <c r="BX286" i="14"/>
  <c r="CA286" i="14"/>
  <c r="BZ286" i="14"/>
  <c r="BZ373" i="14"/>
  <c r="BX373" i="14"/>
  <c r="CA373" i="14"/>
  <c r="BX380" i="14"/>
  <c r="CA380" i="14"/>
  <c r="BZ380" i="14"/>
  <c r="BX116" i="14"/>
  <c r="CA116" i="14"/>
  <c r="BZ116" i="14"/>
  <c r="CA253" i="14"/>
  <c r="BZ253" i="14"/>
  <c r="BX253" i="14"/>
  <c r="BX256" i="14"/>
  <c r="BZ256" i="14"/>
  <c r="CA256" i="14"/>
  <c r="BX154" i="14"/>
  <c r="BZ154" i="14"/>
  <c r="CA154" i="14"/>
  <c r="BX331" i="14"/>
  <c r="CA331" i="14"/>
  <c r="BZ331" i="14"/>
  <c r="BX224" i="14"/>
  <c r="BZ224" i="14"/>
  <c r="CA224" i="14"/>
  <c r="BX233" i="14"/>
  <c r="BZ233" i="14"/>
  <c r="CA233" i="14"/>
  <c r="BX85" i="14"/>
  <c r="CA85" i="14"/>
  <c r="BZ85" i="14"/>
  <c r="BX96" i="14"/>
  <c r="BZ96" i="14"/>
  <c r="CA96" i="14"/>
  <c r="CA48" i="14"/>
  <c r="BX48" i="14"/>
  <c r="BZ48" i="14"/>
  <c r="BX92" i="14"/>
  <c r="BZ92" i="14"/>
  <c r="CA92" i="14"/>
  <c r="BX406" i="14"/>
  <c r="CA406" i="14"/>
  <c r="BZ406" i="14"/>
  <c r="BX266" i="14"/>
  <c r="CA266" i="14"/>
  <c r="BZ266" i="14"/>
  <c r="BZ3" i="14"/>
  <c r="CA3" i="14"/>
  <c r="BX3" i="14"/>
  <c r="BZ169" i="14"/>
  <c r="BX169" i="14"/>
  <c r="CA169" i="14"/>
  <c r="BZ40" i="14"/>
  <c r="CA40" i="14"/>
  <c r="BX40" i="14"/>
  <c r="CA251" i="14"/>
  <c r="BZ251" i="14"/>
  <c r="BX251" i="14"/>
  <c r="BZ381" i="14"/>
  <c r="CA381" i="14"/>
  <c r="BX381" i="14"/>
  <c r="BX248" i="14"/>
  <c r="CA248" i="14"/>
  <c r="BZ248" i="14"/>
  <c r="BZ15" i="14"/>
  <c r="CA15" i="14"/>
  <c r="BX15" i="14"/>
  <c r="CA108" i="14"/>
  <c r="BZ108" i="14"/>
  <c r="BX108" i="14"/>
  <c r="CA311" i="14"/>
  <c r="BZ311" i="14"/>
  <c r="BX311" i="14"/>
  <c r="CA347" i="14"/>
  <c r="BX347" i="14"/>
  <c r="BZ347" i="14"/>
  <c r="BZ164" i="14"/>
  <c r="BX164" i="14"/>
  <c r="CA164" i="14"/>
  <c r="BZ245" i="14"/>
  <c r="CA245" i="14"/>
  <c r="BX245" i="14"/>
  <c r="BX232" i="14"/>
  <c r="CA232" i="14"/>
  <c r="BZ232" i="14"/>
  <c r="BX356" i="14"/>
  <c r="BZ356" i="14"/>
  <c r="CA356" i="14"/>
  <c r="CA293" i="14"/>
  <c r="BZ293" i="14"/>
  <c r="BX293" i="14"/>
  <c r="BX103" i="14"/>
  <c r="CA103" i="14"/>
  <c r="BZ103" i="14"/>
  <c r="BX330" i="14"/>
  <c r="BZ330" i="14"/>
  <c r="CA330" i="14"/>
  <c r="CA118" i="14"/>
  <c r="BZ118" i="14"/>
  <c r="BX118" i="14"/>
  <c r="BX201" i="14"/>
  <c r="BZ201" i="14"/>
  <c r="CA201" i="14"/>
  <c r="BO171" i="14"/>
  <c r="BR171" i="14"/>
  <c r="BQ171" i="14"/>
  <c r="BR298" i="14"/>
  <c r="BQ298" i="14"/>
  <c r="BR10" i="14"/>
  <c r="BQ10" i="14"/>
  <c r="BR360" i="14"/>
  <c r="BQ360" i="14"/>
  <c r="BR352" i="14"/>
  <c r="BQ352" i="14"/>
  <c r="BO97" i="14"/>
  <c r="BR97" i="14"/>
  <c r="BQ97" i="14"/>
  <c r="BQ51" i="14"/>
  <c r="BR51" i="14"/>
  <c r="CA128" i="14"/>
  <c r="BX128" i="14"/>
  <c r="BZ128" i="14"/>
  <c r="BO163" i="14"/>
  <c r="BR163" i="14"/>
  <c r="BQ163" i="14"/>
  <c r="BO6" i="14"/>
  <c r="BQ6" i="14"/>
  <c r="BR6" i="14"/>
  <c r="BQ44" i="14"/>
  <c r="BR44" i="14"/>
  <c r="BZ21" i="14"/>
  <c r="CA21" i="14"/>
  <c r="BX21" i="14"/>
  <c r="BX240" i="14"/>
  <c r="BZ240" i="14"/>
  <c r="CA240" i="14"/>
  <c r="BX41" i="14"/>
  <c r="CA295" i="14"/>
  <c r="BZ295" i="14"/>
  <c r="BX295" i="14"/>
  <c r="BZ203" i="14"/>
  <c r="BX203" i="14"/>
  <c r="CA203" i="14"/>
  <c r="BX75" i="14"/>
  <c r="CA75" i="14"/>
  <c r="BZ75" i="14"/>
  <c r="BQ122" i="14"/>
  <c r="BR122" i="14"/>
  <c r="BQ219" i="14"/>
  <c r="BR219" i="14"/>
  <c r="BX125" i="14"/>
  <c r="CA125" i="14"/>
  <c r="BZ125" i="14"/>
  <c r="BQ349" i="14"/>
  <c r="BR349" i="14"/>
  <c r="CA188" i="14"/>
  <c r="BX188" i="14"/>
  <c r="BZ188" i="14"/>
  <c r="CA29" i="14"/>
  <c r="BX29" i="14"/>
  <c r="BZ29" i="14"/>
  <c r="BX218" i="14"/>
  <c r="BZ218" i="14"/>
  <c r="BQ25" i="14"/>
  <c r="BR25" i="14"/>
  <c r="BO345" i="14"/>
  <c r="BR345" i="14"/>
  <c r="BQ345" i="14"/>
  <c r="BO36" i="14"/>
  <c r="BQ36" i="14"/>
  <c r="BR36" i="14"/>
  <c r="BR99" i="14"/>
  <c r="BQ99" i="14"/>
  <c r="BR329" i="14"/>
  <c r="BQ329" i="14"/>
  <c r="BQ236" i="14"/>
  <c r="BR236" i="14"/>
  <c r="BR259" i="14"/>
  <c r="BQ259" i="14"/>
  <c r="BQ156" i="14"/>
  <c r="BR156" i="14"/>
  <c r="BR215" i="14"/>
  <c r="BQ215" i="14"/>
  <c r="BR272" i="14"/>
  <c r="BQ272" i="14"/>
  <c r="BX405" i="14"/>
  <c r="CA405" i="14"/>
  <c r="BZ405" i="14"/>
  <c r="BO327" i="14"/>
  <c r="BQ327" i="14"/>
  <c r="BR327" i="14"/>
  <c r="BX334" i="14"/>
  <c r="CA334" i="14"/>
  <c r="BZ334" i="14"/>
  <c r="BQ55" i="14"/>
  <c r="BR55" i="14"/>
  <c r="BO402" i="14"/>
  <c r="BQ402" i="14"/>
  <c r="BR402" i="14"/>
  <c r="BR265" i="14"/>
  <c r="BQ265" i="14"/>
  <c r="CA50" i="14"/>
  <c r="CA144" i="14"/>
  <c r="BZ144" i="14"/>
  <c r="BX144" i="14"/>
  <c r="BR147" i="14"/>
  <c r="BQ147" i="14"/>
  <c r="BO175" i="14"/>
  <c r="BR175" i="14"/>
  <c r="BQ175" i="14"/>
  <c r="BR152" i="14"/>
  <c r="BQ152" i="14"/>
  <c r="BX165" i="14"/>
  <c r="CA165" i="14"/>
  <c r="BZ165" i="14"/>
  <c r="BP157" i="14"/>
  <c r="BQ157" i="14"/>
  <c r="BR157" i="14"/>
  <c r="BX229" i="14"/>
  <c r="CA229" i="14"/>
  <c r="BZ229" i="14"/>
  <c r="BZ234" i="14"/>
  <c r="CA234" i="14"/>
  <c r="BX234" i="14"/>
  <c r="BX261" i="14"/>
  <c r="BZ261" i="14"/>
  <c r="BQ398" i="14"/>
  <c r="BR398" i="14"/>
  <c r="BZ372" i="14"/>
  <c r="CA372" i="14"/>
  <c r="BX372" i="14"/>
  <c r="BO177" i="14"/>
  <c r="BQ177" i="14"/>
  <c r="BR177" i="14"/>
  <c r="BX339" i="14"/>
  <c r="CA339" i="14"/>
  <c r="BZ339" i="14"/>
  <c r="BZ119" i="14"/>
  <c r="CA119" i="14"/>
  <c r="BR73" i="14"/>
  <c r="BQ73" i="14"/>
  <c r="BO187" i="14"/>
  <c r="BR187" i="14"/>
  <c r="BQ187" i="14"/>
  <c r="CA344" i="14"/>
  <c r="BX344" i="14"/>
  <c r="BZ344" i="14"/>
  <c r="BR95" i="14"/>
  <c r="BQ95" i="14"/>
  <c r="BP324" i="14"/>
  <c r="BQ324" i="14"/>
  <c r="BR324" i="14"/>
  <c r="BQ195" i="14"/>
  <c r="BR195" i="14"/>
  <c r="BQ358" i="14"/>
  <c r="BR358" i="14"/>
  <c r="BQ264" i="14"/>
  <c r="BR264" i="14"/>
  <c r="BR231" i="14"/>
  <c r="BQ231" i="14"/>
  <c r="BR13" i="14"/>
  <c r="BQ13" i="14"/>
  <c r="BR399" i="14"/>
  <c r="BQ399" i="14"/>
  <c r="BO109" i="14"/>
  <c r="BQ109" i="14"/>
  <c r="BR109" i="14"/>
  <c r="BQ262" i="14"/>
  <c r="BR262" i="14"/>
  <c r="BR190" i="14"/>
  <c r="BQ190" i="14"/>
  <c r="BO319" i="14"/>
  <c r="BQ319" i="14"/>
  <c r="BR319" i="14"/>
  <c r="BP331" i="14"/>
  <c r="BR136" i="14"/>
  <c r="BQ136" i="14"/>
  <c r="BO161" i="14"/>
  <c r="BR161" i="14"/>
  <c r="BQ161" i="14"/>
  <c r="BP311" i="14"/>
  <c r="BP373" i="14"/>
  <c r="BO112" i="14"/>
  <c r="BR100" i="14"/>
  <c r="BQ100" i="14"/>
  <c r="BO19" i="14"/>
  <c r="BR19" i="14"/>
  <c r="BQ19" i="14"/>
  <c r="BR230" i="14"/>
  <c r="BQ230" i="14"/>
  <c r="BQ294" i="14"/>
  <c r="BR294" i="14"/>
  <c r="BQ126" i="14"/>
  <c r="BR126" i="14"/>
  <c r="BQ304" i="14"/>
  <c r="BR304" i="14"/>
  <c r="BP380" i="14"/>
  <c r="BQ46" i="14"/>
  <c r="BR46" i="14"/>
  <c r="BO42" i="14"/>
  <c r="BO309" i="14"/>
  <c r="BO180" i="14"/>
  <c r="BO159" i="14"/>
  <c r="BQ159" i="14"/>
  <c r="BR159" i="14"/>
  <c r="BO318" i="14"/>
  <c r="BP348" i="14"/>
  <c r="BR21" i="14"/>
  <c r="BQ21" i="14"/>
  <c r="BR123" i="14"/>
  <c r="BQ123" i="14"/>
  <c r="BP240" i="14"/>
  <c r="BR240" i="14"/>
  <c r="BQ240" i="14"/>
  <c r="BO260" i="14"/>
  <c r="BQ260" i="14"/>
  <c r="BR260" i="14"/>
  <c r="BR313" i="14"/>
  <c r="BQ313" i="14"/>
  <c r="BO385" i="14"/>
  <c r="BR385" i="14"/>
  <c r="BQ385" i="14"/>
  <c r="BR335" i="14"/>
  <c r="BQ335" i="14"/>
  <c r="BR63" i="14"/>
  <c r="BQ63" i="14"/>
  <c r="BQ203" i="14"/>
  <c r="BR203" i="14"/>
  <c r="BP75" i="14"/>
  <c r="BR75" i="14"/>
  <c r="BQ75" i="14"/>
  <c r="BO213" i="14"/>
  <c r="BO102" i="14"/>
  <c r="BQ395" i="14"/>
  <c r="BR395" i="14"/>
  <c r="BP188" i="14"/>
  <c r="BR188" i="14"/>
  <c r="BQ188" i="14"/>
  <c r="BQ29" i="14"/>
  <c r="BR29" i="14"/>
  <c r="BO59" i="14"/>
  <c r="BP356" i="14"/>
  <c r="BO150" i="14"/>
  <c r="BO388" i="14"/>
  <c r="BO11" i="14"/>
  <c r="BQ88" i="14"/>
  <c r="BR88" i="14"/>
  <c r="BO80" i="14"/>
  <c r="BP251" i="14"/>
  <c r="BQ181" i="14"/>
  <c r="BR181" i="14"/>
  <c r="BO228" i="14"/>
  <c r="BP116" i="14"/>
  <c r="BO149" i="14"/>
  <c r="BR166" i="14"/>
  <c r="BQ166" i="14"/>
  <c r="BO357" i="14"/>
  <c r="BQ357" i="14"/>
  <c r="BR357" i="14"/>
  <c r="BQ405" i="14"/>
  <c r="BR405" i="14"/>
  <c r="BR302" i="14"/>
  <c r="BQ302" i="14"/>
  <c r="BO170" i="14"/>
  <c r="BQ334" i="14"/>
  <c r="BR334" i="14"/>
  <c r="BO322" i="14"/>
  <c r="BQ322" i="14"/>
  <c r="BR322" i="14"/>
  <c r="BX196" i="14"/>
  <c r="CA196" i="14"/>
  <c r="BZ196" i="14"/>
  <c r="BO243" i="14"/>
  <c r="BR243" i="14"/>
  <c r="BQ243" i="14"/>
  <c r="CA379" i="14"/>
  <c r="BZ379" i="14"/>
  <c r="BX379" i="14"/>
  <c r="BP192" i="14"/>
  <c r="BR50" i="14"/>
  <c r="BQ50" i="14"/>
  <c r="BR144" i="14"/>
  <c r="BQ144" i="14"/>
  <c r="BR58" i="14"/>
  <c r="BQ58" i="14"/>
  <c r="BR292" i="14"/>
  <c r="BQ292" i="14"/>
  <c r="BP320" i="14"/>
  <c r="BO247" i="14"/>
  <c r="BR160" i="14"/>
  <c r="BQ160" i="14"/>
  <c r="BX158" i="14"/>
  <c r="CA158" i="14"/>
  <c r="BZ158" i="14"/>
  <c r="CA74" i="14"/>
  <c r="BX74" i="14"/>
  <c r="BZ74" i="14"/>
  <c r="BR54" i="14"/>
  <c r="BQ54" i="14"/>
  <c r="BX132" i="14"/>
  <c r="CA132" i="14"/>
  <c r="BZ132" i="14"/>
  <c r="BP229" i="14"/>
  <c r="BQ229" i="14"/>
  <c r="BR229" i="14"/>
  <c r="BO129" i="14"/>
  <c r="BR129" i="14"/>
  <c r="BQ129" i="14"/>
  <c r="BR234" i="14"/>
  <c r="BQ234" i="14"/>
  <c r="BQ37" i="14"/>
  <c r="BR37" i="14"/>
  <c r="BR372" i="14"/>
  <c r="BQ372" i="14"/>
  <c r="BQ339" i="14"/>
  <c r="BR339" i="14"/>
  <c r="BQ279" i="14"/>
  <c r="BR279" i="14"/>
  <c r="BR268" i="14"/>
  <c r="BQ268" i="14"/>
  <c r="BR222" i="14"/>
  <c r="BQ222" i="14"/>
  <c r="BQ110" i="14"/>
  <c r="BR110" i="14"/>
  <c r="BQ77" i="14"/>
  <c r="BR77" i="14"/>
  <c r="BR244" i="14"/>
  <c r="BQ244" i="14"/>
  <c r="BZ136" i="14"/>
  <c r="BX136" i="14"/>
  <c r="CA136" i="14"/>
  <c r="BO145" i="14"/>
  <c r="BR145" i="14"/>
  <c r="BQ145" i="14"/>
  <c r="BX89" i="14"/>
  <c r="BZ89" i="14"/>
  <c r="CA89" i="14"/>
  <c r="BR201" i="14"/>
  <c r="BQ201" i="14"/>
  <c r="BX288" i="14"/>
  <c r="CA288" i="14"/>
  <c r="BZ288" i="14"/>
  <c r="BQ53" i="14"/>
  <c r="BR53" i="14"/>
  <c r="BR393" i="14"/>
  <c r="BQ393" i="14"/>
  <c r="BR296" i="14"/>
  <c r="BQ296" i="14"/>
  <c r="BR82" i="14"/>
  <c r="BQ82" i="14"/>
  <c r="BO211" i="14"/>
  <c r="BR211" i="14"/>
  <c r="BQ211" i="14"/>
  <c r="BO400" i="14"/>
  <c r="BQ400" i="14"/>
  <c r="BR400" i="14"/>
  <c r="BZ341" i="14"/>
  <c r="BZ84" i="14"/>
  <c r="BX84" i="14"/>
  <c r="CA84" i="14"/>
  <c r="CA301" i="14"/>
  <c r="BX301" i="14"/>
  <c r="BZ301" i="14"/>
  <c r="BR238" i="14"/>
  <c r="BQ238" i="14"/>
  <c r="BP384" i="14"/>
  <c r="BR384" i="14"/>
  <c r="BQ384" i="14"/>
  <c r="BR106" i="14"/>
  <c r="BQ106" i="14"/>
  <c r="BX24" i="14"/>
  <c r="CA24" i="14"/>
  <c r="BZ24" i="14"/>
  <c r="BR172" i="14"/>
  <c r="BQ172" i="14"/>
  <c r="BR137" i="14"/>
  <c r="BQ137" i="14"/>
  <c r="BR189" i="14"/>
  <c r="BQ189" i="14"/>
  <c r="BX49" i="14"/>
  <c r="BZ49" i="14"/>
  <c r="CA49" i="14"/>
  <c r="BO209" i="14"/>
  <c r="BR209" i="14"/>
  <c r="BQ209" i="14"/>
  <c r="BR248" i="14"/>
  <c r="BQ248" i="14"/>
  <c r="BO255" i="14"/>
  <c r="BR255" i="14"/>
  <c r="BQ255" i="14"/>
  <c r="BR90" i="14"/>
  <c r="BQ90" i="14"/>
  <c r="BR128" i="14"/>
  <c r="BQ128" i="14"/>
  <c r="BR401" i="14"/>
  <c r="BQ401" i="14"/>
  <c r="BP3" i="14"/>
  <c r="BR3" i="14"/>
  <c r="BQ3" i="14"/>
  <c r="BR41" i="14"/>
  <c r="BQ41" i="14"/>
  <c r="BR295" i="14"/>
  <c r="BQ295" i="14"/>
  <c r="BR169" i="14"/>
  <c r="BQ169" i="14"/>
  <c r="BR208" i="14"/>
  <c r="BQ208" i="14"/>
  <c r="BR104" i="14"/>
  <c r="BQ104" i="14"/>
  <c r="BO287" i="14"/>
  <c r="BQ287" i="14"/>
  <c r="BR287" i="14"/>
  <c r="BR125" i="14"/>
  <c r="BQ125" i="14"/>
  <c r="BR218" i="14"/>
  <c r="BQ218" i="14"/>
  <c r="BR293" i="14"/>
  <c r="BQ293" i="14"/>
  <c r="BO206" i="14"/>
  <c r="BP267" i="14"/>
  <c r="BP96" i="14"/>
  <c r="BQ114" i="14"/>
  <c r="BR114" i="14"/>
  <c r="BO377" i="14"/>
  <c r="BR377" i="14"/>
  <c r="BQ377" i="14"/>
  <c r="BP196" i="14"/>
  <c r="BR196" i="14"/>
  <c r="BQ196" i="14"/>
  <c r="BP45" i="14"/>
  <c r="BR379" i="14"/>
  <c r="BQ379" i="14"/>
  <c r="BP48" i="14"/>
  <c r="BQ158" i="14"/>
  <c r="BR158" i="14"/>
  <c r="BO223" i="14"/>
  <c r="BR223" i="14"/>
  <c r="BQ223" i="14"/>
  <c r="BR165" i="14"/>
  <c r="BQ165" i="14"/>
  <c r="BQ74" i="14"/>
  <c r="BR74" i="14"/>
  <c r="BP132" i="14"/>
  <c r="BQ132" i="14"/>
  <c r="BR132" i="14"/>
  <c r="BO151" i="14"/>
  <c r="BQ261" i="14"/>
  <c r="BR261" i="14"/>
  <c r="BP101" i="14"/>
  <c r="BR119" i="14"/>
  <c r="BQ119" i="14"/>
  <c r="BO257" i="14"/>
  <c r="BR257" i="14"/>
  <c r="BQ257" i="14"/>
  <c r="BR344" i="14"/>
  <c r="BQ344" i="14"/>
  <c r="BO39" i="14"/>
  <c r="BQ39" i="14"/>
  <c r="BR39" i="14"/>
  <c r="BZ195" i="14"/>
  <c r="CA195" i="14"/>
  <c r="BX195" i="14"/>
  <c r="BX13" i="14"/>
  <c r="CA13" i="14"/>
  <c r="BZ13" i="14"/>
  <c r="BQ333" i="14"/>
  <c r="BR333" i="14"/>
  <c r="BO14" i="14"/>
  <c r="BR14" i="14"/>
  <c r="BQ14" i="14"/>
  <c r="BQ64" i="14"/>
  <c r="BR64" i="14"/>
  <c r="BR311" i="14"/>
  <c r="BQ311" i="14"/>
  <c r="BZ404" i="14"/>
  <c r="BX404" i="14"/>
  <c r="CA404" i="14"/>
  <c r="BQ380" i="14"/>
  <c r="BR380" i="14"/>
  <c r="BX220" i="14"/>
  <c r="BZ220" i="14"/>
  <c r="CA220" i="14"/>
  <c r="CA141" i="14"/>
  <c r="BZ141" i="14"/>
  <c r="BX141" i="14"/>
  <c r="BX17" i="14"/>
  <c r="CA17" i="14"/>
  <c r="BZ17" i="14"/>
  <c r="BR318" i="14"/>
  <c r="BQ318" i="14"/>
  <c r="BQ348" i="14"/>
  <c r="BR348" i="14"/>
  <c r="BX79" i="14"/>
  <c r="BZ252" i="14"/>
  <c r="BX252" i="14"/>
  <c r="CA252" i="14"/>
  <c r="BR138" i="14"/>
  <c r="BQ138" i="14"/>
  <c r="BO332" i="14"/>
  <c r="BR332" i="14"/>
  <c r="BQ332" i="14"/>
  <c r="BR213" i="14"/>
  <c r="BQ213" i="14"/>
  <c r="BQ102" i="14"/>
  <c r="BR102" i="14"/>
  <c r="BR59" i="14"/>
  <c r="BQ59" i="14"/>
  <c r="BR356" i="14"/>
  <c r="BQ356" i="14"/>
  <c r="BQ150" i="14"/>
  <c r="BR150" i="14"/>
  <c r="BR388" i="14"/>
  <c r="BQ388" i="14"/>
  <c r="BR11" i="14"/>
  <c r="BQ11" i="14"/>
  <c r="BQ170" i="14"/>
  <c r="BR170" i="14"/>
  <c r="BO153" i="14"/>
  <c r="BP130" i="14"/>
  <c r="BO303" i="14"/>
  <c r="BR303" i="14"/>
  <c r="BQ303" i="14"/>
  <c r="BP253" i="14"/>
  <c r="BO369" i="14"/>
  <c r="BR192" i="14"/>
  <c r="BQ192" i="14"/>
  <c r="BO392" i="14"/>
  <c r="BQ392" i="14"/>
  <c r="BR392" i="14"/>
  <c r="BO290" i="14"/>
  <c r="BR290" i="14"/>
  <c r="BQ290" i="14"/>
  <c r="BO273" i="14"/>
  <c r="BR273" i="14"/>
  <c r="BQ273" i="14"/>
  <c r="BR320" i="14"/>
  <c r="BQ320" i="14"/>
  <c r="BR247" i="14"/>
  <c r="BQ247" i="14"/>
  <c r="BO176" i="14"/>
  <c r="BZ124" i="14"/>
  <c r="BX124" i="14"/>
  <c r="CA124" i="14"/>
  <c r="BO140" i="14"/>
  <c r="BO276" i="14"/>
  <c r="BR276" i="14"/>
  <c r="BQ276" i="14"/>
  <c r="BZ173" i="14"/>
  <c r="CA173" i="14"/>
  <c r="BX173" i="14"/>
  <c r="BO365" i="14"/>
  <c r="BR216" i="14"/>
  <c r="BQ216" i="14"/>
  <c r="BQ174" i="14"/>
  <c r="BR174" i="14"/>
  <c r="BO323" i="14"/>
  <c r="BQ280" i="14"/>
  <c r="BR280" i="14"/>
  <c r="BP142" i="14"/>
  <c r="BR142" i="14"/>
  <c r="BQ142" i="14"/>
  <c r="BP381" i="14"/>
  <c r="BO38" i="14"/>
  <c r="BR38" i="14"/>
  <c r="BQ38" i="14"/>
  <c r="BQ270" i="14"/>
  <c r="BR270" i="14"/>
  <c r="BR80" i="14"/>
  <c r="BQ80" i="14"/>
  <c r="BR251" i="14"/>
  <c r="BQ251" i="14"/>
  <c r="BP85" i="14"/>
  <c r="BR85" i="14"/>
  <c r="BQ85" i="14"/>
  <c r="BR228" i="14"/>
  <c r="BQ228" i="14"/>
  <c r="BR116" i="14"/>
  <c r="BQ116" i="14"/>
  <c r="BR149" i="14"/>
  <c r="BQ149" i="14"/>
  <c r="BX249" i="14"/>
  <c r="BZ249" i="14"/>
  <c r="CA249" i="14"/>
  <c r="BQ134" i="14"/>
  <c r="BR134" i="14"/>
  <c r="BR89" i="14"/>
  <c r="BQ89" i="14"/>
  <c r="BR314" i="14"/>
  <c r="BQ314" i="14"/>
  <c r="BX263" i="14"/>
  <c r="CA263" i="14"/>
  <c r="BZ263" i="14"/>
  <c r="BQ288" i="14"/>
  <c r="BR288" i="14"/>
  <c r="BR368" i="14"/>
  <c r="BQ368" i="14"/>
  <c r="BO305" i="14"/>
  <c r="BR305" i="14"/>
  <c r="BQ305" i="14"/>
  <c r="BO8" i="14"/>
  <c r="BR8" i="14"/>
  <c r="BQ8" i="14"/>
  <c r="BX316" i="14"/>
  <c r="CA316" i="14"/>
  <c r="BZ316" i="14"/>
  <c r="BR84" i="14"/>
  <c r="BQ84" i="14"/>
  <c r="BR301" i="14"/>
  <c r="BQ301" i="14"/>
  <c r="BR246" i="14"/>
  <c r="BQ246" i="14"/>
  <c r="BZ76" i="14"/>
  <c r="CA76" i="14"/>
  <c r="BX76" i="14"/>
  <c r="BZ278" i="14"/>
  <c r="BX278" i="14"/>
  <c r="CA278" i="14"/>
  <c r="BQ24" i="14"/>
  <c r="BR24" i="14"/>
  <c r="BR371" i="14"/>
  <c r="BQ371" i="14"/>
  <c r="BO62" i="14"/>
  <c r="BQ62" i="14"/>
  <c r="BR62" i="14"/>
  <c r="BO407" i="14"/>
  <c r="BR407" i="14"/>
  <c r="BQ407" i="14"/>
  <c r="BP394" i="14"/>
  <c r="BX214" i="14"/>
  <c r="BZ214" i="14"/>
  <c r="CA214" i="14"/>
  <c r="BR49" i="14"/>
  <c r="BQ49" i="14"/>
  <c r="BO258" i="14"/>
  <c r="BR258" i="14"/>
  <c r="BQ258" i="14"/>
  <c r="BO354" i="14"/>
  <c r="BR354" i="14"/>
  <c r="BQ354" i="14"/>
  <c r="BX315" i="14"/>
  <c r="BZ315" i="14"/>
  <c r="CA315" i="14"/>
  <c r="BQ141" i="14"/>
  <c r="BR141" i="14"/>
  <c r="BO30" i="14"/>
  <c r="BQ30" i="14"/>
  <c r="BR30" i="14"/>
  <c r="BP17" i="14"/>
  <c r="BQ17" i="14"/>
  <c r="BR17" i="14"/>
  <c r="BQ117" i="14"/>
  <c r="BR117" i="14"/>
  <c r="BR79" i="14"/>
  <c r="BQ79" i="14"/>
  <c r="BR297" i="14"/>
  <c r="BQ297" i="14"/>
  <c r="BQ245" i="14"/>
  <c r="BR245" i="14"/>
  <c r="BQ310" i="14"/>
  <c r="BR310" i="14"/>
  <c r="BR226" i="14"/>
  <c r="BQ226" i="14"/>
  <c r="BO274" i="14"/>
  <c r="BR274" i="14"/>
  <c r="BQ274" i="14"/>
  <c r="BO138" i="14"/>
  <c r="BR221" i="14"/>
  <c r="BQ221" i="14"/>
  <c r="BQ250" i="14"/>
  <c r="BR250" i="14"/>
  <c r="BO2" i="14"/>
  <c r="BQ2" i="14"/>
  <c r="BR2" i="14"/>
  <c r="BR155" i="14"/>
  <c r="BQ155" i="14"/>
  <c r="BQ47" i="14"/>
  <c r="BR47" i="14"/>
  <c r="BR61" i="14"/>
  <c r="BQ61" i="14"/>
  <c r="BR232" i="14"/>
  <c r="BQ232" i="14"/>
  <c r="BR127" i="14"/>
  <c r="BQ127" i="14"/>
  <c r="BR312" i="14"/>
  <c r="BQ312" i="14"/>
  <c r="BR103" i="14"/>
  <c r="BQ103" i="14"/>
  <c r="BR206" i="14"/>
  <c r="BQ206" i="14"/>
  <c r="BR267" i="14"/>
  <c r="BQ267" i="14"/>
  <c r="BX167" i="14"/>
  <c r="CA167" i="14"/>
  <c r="BZ167" i="14"/>
  <c r="BR96" i="14"/>
  <c r="BQ96" i="14"/>
  <c r="BQ45" i="14"/>
  <c r="BR45" i="14"/>
  <c r="BR48" i="14"/>
  <c r="BQ48" i="14"/>
  <c r="BQ32" i="14"/>
  <c r="BR32" i="14"/>
  <c r="BP124" i="14"/>
  <c r="BR124" i="14"/>
  <c r="BQ124" i="14"/>
  <c r="BO387" i="14"/>
  <c r="BQ387" i="14"/>
  <c r="BR387" i="14"/>
  <c r="BP173" i="14"/>
  <c r="BR173" i="14"/>
  <c r="BQ173" i="14"/>
  <c r="BQ118" i="14"/>
  <c r="BR118" i="14"/>
  <c r="BR325" i="14"/>
  <c r="BQ325" i="14"/>
  <c r="BR86" i="14"/>
  <c r="BQ86" i="14"/>
  <c r="BR151" i="14"/>
  <c r="BQ151" i="14"/>
  <c r="BQ361" i="14"/>
  <c r="BR361" i="14"/>
  <c r="BR154" i="14"/>
  <c r="BQ154" i="14"/>
  <c r="BQ101" i="14"/>
  <c r="BR101" i="14"/>
  <c r="BO366" i="14"/>
  <c r="BR366" i="14"/>
  <c r="BQ366" i="14"/>
  <c r="BO367" i="14"/>
  <c r="BQ367" i="14"/>
  <c r="BR367" i="14"/>
  <c r="BR18" i="14"/>
  <c r="BQ18" i="14"/>
  <c r="BX358" i="14"/>
  <c r="CA358" i="14"/>
  <c r="BZ358" i="14"/>
  <c r="CA190" i="14"/>
  <c r="BZ190" i="14"/>
  <c r="BX190" i="14"/>
  <c r="BX106" i="14"/>
  <c r="BZ106" i="14"/>
  <c r="CA106" i="14"/>
  <c r="BR397" i="14"/>
  <c r="BQ397" i="14"/>
  <c r="BX304" i="14"/>
  <c r="BZ304" i="14"/>
  <c r="CA304" i="14"/>
  <c r="BP65" i="14"/>
  <c r="BQ65" i="14"/>
  <c r="BR65" i="14"/>
  <c r="BX308" i="14"/>
  <c r="CA308" i="14"/>
  <c r="BZ308" i="14"/>
  <c r="BQ326" i="14"/>
  <c r="BR326" i="14"/>
  <c r="BR331" i="14"/>
  <c r="BQ331" i="14"/>
  <c r="BO194" i="14"/>
  <c r="BR194" i="14"/>
  <c r="BQ194" i="14"/>
  <c r="BR112" i="14"/>
  <c r="BQ112" i="14"/>
  <c r="BO227" i="14"/>
  <c r="BR227" i="14"/>
  <c r="BQ227" i="14"/>
  <c r="BO306" i="14"/>
  <c r="BR306" i="14"/>
  <c r="BQ306" i="14"/>
  <c r="BP406" i="14"/>
  <c r="BQ406" i="14"/>
  <c r="BR406" i="14"/>
  <c r="BR180" i="14"/>
  <c r="BQ180" i="14"/>
  <c r="BO351" i="14"/>
  <c r="BQ351" i="14"/>
  <c r="BR351" i="14"/>
  <c r="BZ31" i="14"/>
  <c r="BX31" i="14"/>
  <c r="CA31" i="14"/>
  <c r="BQ153" i="14"/>
  <c r="BR153" i="14"/>
  <c r="BR130" i="14"/>
  <c r="BQ130" i="14"/>
  <c r="BX186" i="14"/>
  <c r="BZ186" i="14"/>
  <c r="CA186" i="14"/>
  <c r="BR253" i="14"/>
  <c r="BQ253" i="14"/>
  <c r="BR369" i="14"/>
  <c r="BQ369" i="14"/>
  <c r="BO178" i="14"/>
  <c r="BR178" i="14"/>
  <c r="BQ178" i="14"/>
  <c r="BR330" i="14"/>
  <c r="BQ330" i="14"/>
  <c r="BR176" i="14"/>
  <c r="BQ176" i="14"/>
  <c r="BR140" i="14"/>
  <c r="BQ140" i="14"/>
  <c r="BR57" i="14"/>
  <c r="BQ57" i="14"/>
  <c r="BZ200" i="14"/>
  <c r="CA200" i="14"/>
  <c r="BX200" i="14"/>
  <c r="BR365" i="14"/>
  <c r="BQ365" i="14"/>
  <c r="CA389" i="14"/>
  <c r="BX389" i="14"/>
  <c r="BZ389" i="14"/>
  <c r="BR323" i="14"/>
  <c r="BQ323" i="14"/>
  <c r="BX23" i="14"/>
  <c r="BZ23" i="14"/>
  <c r="CA23" i="14"/>
  <c r="BR381" i="14"/>
  <c r="BQ381" i="14"/>
  <c r="BX35" i="14"/>
  <c r="BZ35" i="14"/>
  <c r="CA35" i="14"/>
  <c r="BX285" i="14"/>
  <c r="CA285" i="14"/>
  <c r="BZ285" i="14"/>
  <c r="BZ264" i="14"/>
  <c r="CA264" i="14"/>
  <c r="BX264" i="14"/>
  <c r="BZ399" i="14"/>
  <c r="BX399" i="14"/>
  <c r="CA399" i="14"/>
  <c r="BX172" i="14"/>
  <c r="CA172" i="14"/>
  <c r="BZ172" i="14"/>
  <c r="BP266" i="14"/>
  <c r="BQ266" i="14"/>
  <c r="BR266" i="14"/>
  <c r="BZ134" i="14"/>
  <c r="CA134" i="14"/>
  <c r="BX134" i="14"/>
  <c r="BP308" i="14"/>
  <c r="BR308" i="14"/>
  <c r="BQ308" i="14"/>
  <c r="BR108" i="14"/>
  <c r="BQ108" i="14"/>
  <c r="BR341" i="14"/>
  <c r="BQ341" i="14"/>
  <c r="BX168" i="14"/>
  <c r="BZ168" i="14"/>
  <c r="CA168" i="14"/>
  <c r="BQ373" i="14"/>
  <c r="BR373" i="14"/>
  <c r="BR309" i="14"/>
  <c r="BQ309" i="14"/>
  <c r="BZ210" i="14"/>
  <c r="CA210" i="14"/>
  <c r="BX210" i="14"/>
  <c r="BR15" i="14"/>
  <c r="BQ15" i="14"/>
  <c r="BX217" i="14"/>
  <c r="BZ217" i="14"/>
  <c r="CA217" i="14"/>
  <c r="BZ321" i="14"/>
  <c r="BX321" i="14"/>
  <c r="CA321" i="14"/>
  <c r="BR374" i="14"/>
  <c r="BQ374" i="14"/>
  <c r="BR363" i="14"/>
  <c r="BQ363" i="14"/>
  <c r="BQ168" i="14"/>
  <c r="BR168" i="14"/>
  <c r="BQ120" i="14"/>
  <c r="BR120" i="14"/>
  <c r="CA183" i="14"/>
  <c r="BZ183" i="14"/>
  <c r="BX183" i="14"/>
  <c r="BR224" i="14"/>
  <c r="BQ224" i="14"/>
  <c r="CA391" i="14"/>
  <c r="BX391" i="14"/>
  <c r="BZ391" i="14"/>
  <c r="BO60" i="14"/>
  <c r="BR60" i="14"/>
  <c r="BQ60" i="14"/>
  <c r="CA204" i="14"/>
  <c r="BZ204" i="14"/>
  <c r="BX204" i="14"/>
  <c r="BQ347" i="14"/>
  <c r="BR347" i="14"/>
  <c r="BR404" i="14"/>
  <c r="BQ404" i="14"/>
  <c r="BO299" i="14"/>
  <c r="BR299" i="14"/>
  <c r="BQ299" i="14"/>
  <c r="BX197" i="14"/>
  <c r="BX68" i="14"/>
  <c r="CA68" i="14"/>
  <c r="BZ68" i="14"/>
  <c r="BQ40" i="14"/>
  <c r="BR40" i="14"/>
  <c r="BO396" i="14"/>
  <c r="BQ396" i="14"/>
  <c r="BR396" i="14"/>
  <c r="BQ182" i="14"/>
  <c r="BR182" i="14"/>
  <c r="CA336" i="14"/>
  <c r="BX336" i="14"/>
  <c r="BZ336" i="14"/>
  <c r="BO346" i="14"/>
  <c r="BQ346" i="14"/>
  <c r="BR346" i="14"/>
  <c r="BO355" i="14"/>
  <c r="BQ355" i="14"/>
  <c r="BR355" i="14"/>
  <c r="BR22" i="14"/>
  <c r="BQ22" i="14"/>
  <c r="BQ249" i="14"/>
  <c r="BR249" i="14"/>
  <c r="BO353" i="14"/>
  <c r="BR353" i="14"/>
  <c r="BQ353" i="14"/>
  <c r="BP254" i="14"/>
  <c r="BQ254" i="14"/>
  <c r="BR254" i="14"/>
  <c r="BR263" i="14"/>
  <c r="BQ263" i="14"/>
  <c r="BP77" i="14"/>
  <c r="BQ217" i="14"/>
  <c r="BR217" i="14"/>
  <c r="BQ350" i="14"/>
  <c r="BR350" i="14"/>
  <c r="BO298" i="14"/>
  <c r="BP244" i="14"/>
  <c r="BQ316" i="14"/>
  <c r="BR316" i="14"/>
  <c r="BR133" i="14"/>
  <c r="BQ133" i="14"/>
  <c r="BX269" i="14"/>
  <c r="CA269" i="14"/>
  <c r="BZ269" i="14"/>
  <c r="BZ20" i="14"/>
  <c r="BX20" i="14"/>
  <c r="CA20" i="14"/>
  <c r="BP333" i="14"/>
  <c r="BO10" i="14"/>
  <c r="BR81" i="14"/>
  <c r="BQ81" i="14"/>
  <c r="BR76" i="14"/>
  <c r="BQ76" i="14"/>
  <c r="BR391" i="14"/>
  <c r="BQ391" i="14"/>
  <c r="BO397" i="14"/>
  <c r="BQ278" i="14"/>
  <c r="BR278" i="14"/>
  <c r="BO275" i="14"/>
  <c r="BQ275" i="14"/>
  <c r="BR275" i="14"/>
  <c r="BR214" i="14"/>
  <c r="BQ214" i="14"/>
  <c r="BP284" i="14"/>
  <c r="BR284" i="14"/>
  <c r="BQ284" i="14"/>
  <c r="BP360" i="14"/>
  <c r="BZ205" i="14"/>
  <c r="BX205" i="14"/>
  <c r="CA205" i="14"/>
  <c r="BO352" i="14"/>
  <c r="BR5" i="14"/>
  <c r="BQ5" i="14"/>
  <c r="BP64" i="14"/>
  <c r="BO202" i="14"/>
  <c r="BQ202" i="14"/>
  <c r="BR202" i="14"/>
  <c r="BO107" i="14"/>
  <c r="BQ107" i="14"/>
  <c r="BR107" i="14"/>
  <c r="BO51" i="14"/>
  <c r="BQ315" i="14"/>
  <c r="BR315" i="14"/>
  <c r="BX52" i="14"/>
  <c r="CA52" i="14"/>
  <c r="BZ52" i="14"/>
  <c r="BO383" i="14"/>
  <c r="BQ383" i="14"/>
  <c r="BR383" i="14"/>
  <c r="BR68" i="14"/>
  <c r="BQ68" i="14"/>
  <c r="BO44" i="14"/>
  <c r="BQ277" i="14"/>
  <c r="BR277" i="14"/>
  <c r="BO33" i="14"/>
  <c r="BR33" i="14"/>
  <c r="BQ33" i="14"/>
  <c r="BR281" i="14"/>
  <c r="BQ281" i="14"/>
  <c r="BZ359" i="14"/>
  <c r="BX359" i="14"/>
  <c r="CA359" i="14"/>
  <c r="BZ83" i="14"/>
  <c r="CA83" i="14"/>
  <c r="BX83" i="14"/>
  <c r="BO317" i="14"/>
  <c r="BQ317" i="14"/>
  <c r="BR317" i="14"/>
  <c r="CA364" i="14"/>
  <c r="BZ364" i="14"/>
  <c r="BX364" i="14"/>
  <c r="BO71" i="14"/>
  <c r="BQ71" i="14"/>
  <c r="BR71" i="14"/>
  <c r="BO378" i="14"/>
  <c r="BQ378" i="14"/>
  <c r="BR378" i="14"/>
  <c r="BQ146" i="14"/>
  <c r="BR146" i="14"/>
  <c r="BX328" i="14"/>
  <c r="BZ328" i="14"/>
  <c r="CA328" i="14"/>
  <c r="BP122" i="14"/>
  <c r="BP219" i="14"/>
  <c r="BP349" i="14"/>
  <c r="BQ291" i="14"/>
  <c r="BR291" i="14"/>
  <c r="BO225" i="14"/>
  <c r="BR225" i="14"/>
  <c r="BQ225" i="14"/>
  <c r="BO25" i="14"/>
  <c r="BQ336" i="14"/>
  <c r="BR336" i="14"/>
  <c r="BR7" i="14"/>
  <c r="BQ7" i="14"/>
  <c r="BO99" i="14"/>
  <c r="BO329" i="14"/>
  <c r="BQ338" i="14"/>
  <c r="BR338" i="14"/>
  <c r="BP236" i="14"/>
  <c r="BP259" i="14"/>
  <c r="BR198" i="14"/>
  <c r="BQ198" i="14"/>
  <c r="BO156" i="14"/>
  <c r="BO215" i="14"/>
  <c r="BO272" i="14"/>
  <c r="BR31" i="14"/>
  <c r="BQ31" i="14"/>
  <c r="BZ67" i="14"/>
  <c r="CA67" i="14"/>
  <c r="BX67" i="14"/>
  <c r="BR12" i="14"/>
  <c r="BQ12" i="14"/>
  <c r="BO382" i="14"/>
  <c r="BQ382" i="14"/>
  <c r="BR382" i="14"/>
  <c r="BO271" i="14"/>
  <c r="BR271" i="14"/>
  <c r="BQ271" i="14"/>
  <c r="BR167" i="14"/>
  <c r="BQ167" i="14"/>
  <c r="BO55" i="14"/>
  <c r="BQ186" i="14"/>
  <c r="BR186" i="14"/>
  <c r="BX185" i="14"/>
  <c r="BZ185" i="14"/>
  <c r="CA185" i="14"/>
  <c r="BO265" i="14"/>
  <c r="BQ256" i="14"/>
  <c r="BR256" i="14"/>
  <c r="BR212" i="14"/>
  <c r="BQ212" i="14"/>
  <c r="BO307" i="14"/>
  <c r="BR307" i="14"/>
  <c r="BQ307" i="14"/>
  <c r="BQ69" i="14"/>
  <c r="BR69" i="14"/>
  <c r="BP147" i="14"/>
  <c r="BQ300" i="14"/>
  <c r="BR300" i="14"/>
  <c r="BP330" i="14"/>
  <c r="BP152" i="14"/>
  <c r="BO375" i="14"/>
  <c r="BR375" i="14"/>
  <c r="BQ375" i="14"/>
  <c r="BO57" i="14"/>
  <c r="CA337" i="14"/>
  <c r="BX337" i="14"/>
  <c r="BZ337" i="14"/>
  <c r="BO191" i="14"/>
  <c r="BQ191" i="14"/>
  <c r="BR191" i="14"/>
  <c r="BO289" i="14"/>
  <c r="BR289" i="14"/>
  <c r="BQ289" i="14"/>
  <c r="BP398" i="14"/>
  <c r="BR389" i="14"/>
  <c r="BQ389" i="14"/>
  <c r="BO98" i="14"/>
  <c r="BR98" i="14"/>
  <c r="BQ98" i="14"/>
  <c r="BR92" i="14"/>
  <c r="BQ92" i="14"/>
  <c r="BO72" i="14"/>
  <c r="BR72" i="14"/>
  <c r="BQ72" i="14"/>
  <c r="CA28" i="14"/>
  <c r="BZ28" i="14"/>
  <c r="BX28" i="14"/>
  <c r="BO73" i="14"/>
  <c r="BR93" i="14"/>
  <c r="BQ93" i="14"/>
  <c r="BR23" i="14"/>
  <c r="BQ23" i="14"/>
  <c r="BO95" i="14"/>
  <c r="BO56" i="14"/>
  <c r="BQ56" i="14"/>
  <c r="BR56" i="14"/>
  <c r="BQ35" i="14"/>
  <c r="BR35" i="14"/>
  <c r="BR4" i="14"/>
  <c r="BQ4" i="14"/>
  <c r="BR283" i="14"/>
  <c r="BQ283" i="14"/>
  <c r="BZ238" i="14"/>
  <c r="BX238" i="14"/>
  <c r="CA238" i="14"/>
  <c r="CA100" i="14"/>
  <c r="BO207" i="14"/>
  <c r="BR207" i="14"/>
  <c r="BQ207" i="14"/>
  <c r="BZ314" i="14"/>
  <c r="CA314" i="14"/>
  <c r="BX314" i="14"/>
  <c r="BO193" i="14"/>
  <c r="BR193" i="14"/>
  <c r="BQ193" i="14"/>
  <c r="BQ184" i="14"/>
  <c r="BR184" i="14"/>
  <c r="BO241" i="14"/>
  <c r="BQ241" i="14"/>
  <c r="BR241" i="14"/>
  <c r="BQ42" i="14"/>
  <c r="BR42" i="14"/>
  <c r="BX254" i="14"/>
  <c r="CA254" i="14"/>
  <c r="BZ254" i="14"/>
  <c r="BO143" i="14"/>
  <c r="BR143" i="14"/>
  <c r="BQ143" i="14"/>
  <c r="BX27" i="14"/>
  <c r="CA27" i="14"/>
  <c r="BZ27" i="14"/>
  <c r="BR91" i="14"/>
  <c r="BQ91" i="14"/>
  <c r="BQ286" i="14"/>
  <c r="BR286" i="14"/>
  <c r="BR235" i="14"/>
  <c r="BQ235" i="14"/>
  <c r="BX66" i="14"/>
  <c r="CA66" i="14"/>
  <c r="BZ66" i="14"/>
  <c r="BR394" i="14"/>
  <c r="BQ394" i="14"/>
  <c r="CA284" i="14"/>
  <c r="BX284" i="14"/>
  <c r="BZ284" i="14"/>
  <c r="BP164" i="14"/>
  <c r="BR164" i="14"/>
  <c r="BQ164" i="14"/>
  <c r="BR233" i="14"/>
  <c r="BQ233" i="14"/>
  <c r="BR220" i="14"/>
  <c r="BQ220" i="14"/>
  <c r="BO70" i="14"/>
  <c r="BR70" i="14"/>
  <c r="BQ70" i="14"/>
  <c r="BR199" i="14"/>
  <c r="BQ199" i="14"/>
  <c r="BX281" i="14"/>
  <c r="CA281" i="14"/>
  <c r="BZ281" i="14"/>
  <c r="BR131" i="14"/>
  <c r="BQ131" i="14"/>
  <c r="BQ252" i="14"/>
  <c r="BR252" i="14"/>
  <c r="BX146" i="14"/>
  <c r="CA146" i="14"/>
  <c r="BZ146" i="14"/>
  <c r="BR370" i="14"/>
  <c r="BQ370" i="14"/>
  <c r="BZ127" i="14"/>
  <c r="CA127" i="14"/>
  <c r="BX127" i="14"/>
  <c r="BO16" i="14"/>
  <c r="BQ16" i="14"/>
  <c r="BR16" i="14"/>
  <c r="BO78" i="14"/>
  <c r="BR78" i="14"/>
  <c r="BQ78" i="14"/>
  <c r="BO115" i="14"/>
  <c r="BR115" i="14"/>
  <c r="BQ115" i="14"/>
  <c r="BP195" i="14"/>
  <c r="BP358" i="14"/>
  <c r="BP264" i="14"/>
  <c r="BO231" i="14"/>
  <c r="BQ210" i="14"/>
  <c r="BR210" i="14"/>
  <c r="BR121" i="14"/>
  <c r="BQ121" i="14"/>
  <c r="BP13" i="14"/>
  <c r="BO77" i="14"/>
  <c r="BP171" i="14"/>
  <c r="BP399" i="14"/>
  <c r="BQ94" i="14"/>
  <c r="BR94" i="14"/>
  <c r="BR342" i="14"/>
  <c r="BQ342" i="14"/>
  <c r="BR27" i="14"/>
  <c r="BQ27" i="14"/>
  <c r="BR321" i="14"/>
  <c r="BQ321" i="14"/>
  <c r="BO386" i="14"/>
  <c r="BQ386" i="14"/>
  <c r="BR386" i="14"/>
  <c r="BO283" i="14"/>
  <c r="BP298" i="14"/>
  <c r="BO244" i="14"/>
  <c r="BO262" i="14"/>
  <c r="BP190" i="14"/>
  <c r="BQ269" i="14"/>
  <c r="BR269" i="14"/>
  <c r="BR376" i="14"/>
  <c r="BQ376" i="14"/>
  <c r="BP20" i="14"/>
  <c r="BQ20" i="14"/>
  <c r="BR20" i="14"/>
  <c r="BO333" i="14"/>
  <c r="BP10" i="14"/>
  <c r="BQ183" i="14"/>
  <c r="BR183" i="14"/>
  <c r="BO403" i="14"/>
  <c r="BR403" i="14"/>
  <c r="BQ403" i="14"/>
  <c r="BP14" i="14"/>
  <c r="BP145" i="14"/>
  <c r="BP397" i="14"/>
  <c r="BR204" i="14"/>
  <c r="BQ204" i="14"/>
  <c r="BQ66" i="14"/>
  <c r="BR66" i="14"/>
  <c r="BO162" i="14"/>
  <c r="BQ162" i="14"/>
  <c r="BR162" i="14"/>
  <c r="BR390" i="14"/>
  <c r="BQ390" i="14"/>
  <c r="BZ126" i="14"/>
  <c r="CA126" i="14"/>
  <c r="BX126" i="14"/>
  <c r="BO360" i="14"/>
  <c r="BQ205" i="14"/>
  <c r="BR205" i="14"/>
  <c r="BP352" i="14"/>
  <c r="BX46" i="14"/>
  <c r="BZ46" i="14"/>
  <c r="CA46" i="14"/>
  <c r="BO64" i="14"/>
  <c r="BP202" i="14"/>
  <c r="BP97" i="14"/>
  <c r="BP51" i="14"/>
  <c r="BO65" i="14"/>
  <c r="BO343" i="14"/>
  <c r="BQ343" i="14"/>
  <c r="BR343" i="14"/>
  <c r="BQ197" i="14"/>
  <c r="BR197" i="14"/>
  <c r="BQ135" i="14"/>
  <c r="BR135" i="14"/>
  <c r="BR52" i="14"/>
  <c r="BQ52" i="14"/>
  <c r="BP163" i="14"/>
  <c r="BP6" i="14"/>
  <c r="BP44" i="14"/>
  <c r="BP281" i="14"/>
  <c r="BR359" i="14"/>
  <c r="BQ359" i="14"/>
  <c r="BO113" i="14"/>
  <c r="BQ113" i="14"/>
  <c r="BR113" i="14"/>
  <c r="BP83" i="14"/>
  <c r="BR83" i="14"/>
  <c r="BQ83" i="14"/>
  <c r="BR364" i="14"/>
  <c r="BQ364" i="14"/>
  <c r="BQ340" i="14"/>
  <c r="BR340" i="14"/>
  <c r="CA335" i="14"/>
  <c r="BX335" i="14"/>
  <c r="BZ335" i="14"/>
  <c r="BQ282" i="14"/>
  <c r="BR282" i="14"/>
  <c r="BQ9" i="14"/>
  <c r="BR9" i="14"/>
  <c r="BR328" i="14"/>
  <c r="BQ328" i="14"/>
  <c r="BO122" i="14"/>
  <c r="BO219" i="14"/>
  <c r="BO179" i="14"/>
  <c r="BR179" i="14"/>
  <c r="BQ179" i="14"/>
  <c r="BO349" i="14"/>
  <c r="CA395" i="14"/>
  <c r="BZ395" i="14"/>
  <c r="BX395" i="14"/>
  <c r="BQ139" i="14"/>
  <c r="BR139" i="14"/>
  <c r="BQ237" i="14"/>
  <c r="BR237" i="14"/>
  <c r="BP25" i="14"/>
  <c r="BP345" i="14"/>
  <c r="BP36" i="14"/>
  <c r="BP99" i="14"/>
  <c r="BP329" i="14"/>
  <c r="BR34" i="14"/>
  <c r="BQ34" i="14"/>
  <c r="BO236" i="14"/>
  <c r="BO259" i="14"/>
  <c r="BP156" i="14"/>
  <c r="BP215" i="14"/>
  <c r="BP272" i="14"/>
  <c r="BX166" i="14"/>
  <c r="BZ166" i="14"/>
  <c r="CA166" i="14"/>
  <c r="BQ67" i="14"/>
  <c r="BR67" i="14"/>
  <c r="BP327" i="14"/>
  <c r="BP334" i="14"/>
  <c r="BQ362" i="14"/>
  <c r="BR362" i="14"/>
  <c r="BP55" i="14"/>
  <c r="BO111" i="14"/>
  <c r="BQ111" i="14"/>
  <c r="BR111" i="14"/>
  <c r="BP402" i="14"/>
  <c r="BP185" i="14"/>
  <c r="BR185" i="14"/>
  <c r="BQ185" i="14"/>
  <c r="BR43" i="14"/>
  <c r="BQ43" i="14"/>
  <c r="BP265" i="14"/>
  <c r="BP144" i="14"/>
  <c r="BO58" i="14"/>
  <c r="BO292" i="14"/>
  <c r="BO147" i="14"/>
  <c r="BP175" i="14"/>
  <c r="BO160" i="14"/>
  <c r="BR87" i="14"/>
  <c r="BQ87" i="14"/>
  <c r="BO152" i="14"/>
  <c r="BQ105" i="14"/>
  <c r="BR105" i="14"/>
  <c r="BO242" i="14"/>
  <c r="BQ242" i="14"/>
  <c r="BR242" i="14"/>
  <c r="BO54" i="14"/>
  <c r="BO157" i="14"/>
  <c r="BR26" i="14"/>
  <c r="BQ26" i="14"/>
  <c r="BR337" i="14"/>
  <c r="BQ337" i="14"/>
  <c r="BP234" i="14"/>
  <c r="BO37" i="14"/>
  <c r="BR200" i="14"/>
  <c r="BQ200" i="14"/>
  <c r="BO398" i="14"/>
  <c r="BP372" i="14"/>
  <c r="BP177" i="14"/>
  <c r="BP339" i="14"/>
  <c r="BO279" i="14"/>
  <c r="BR28" i="14"/>
  <c r="BQ28" i="14"/>
  <c r="BP73" i="14"/>
  <c r="BO268" i="14"/>
  <c r="BP187" i="14"/>
  <c r="BR148" i="14"/>
  <c r="BQ148" i="14"/>
  <c r="BP95" i="14"/>
  <c r="BO222" i="14"/>
  <c r="BO324" i="14"/>
  <c r="BO110" i="14"/>
  <c r="BQ285" i="14"/>
  <c r="BR285" i="14"/>
  <c r="AX448" i="4"/>
  <c r="AX408" i="4"/>
  <c r="AX400" i="4"/>
  <c r="AX392" i="4"/>
  <c r="AX384" i="4"/>
  <c r="AX368" i="4"/>
  <c r="AX344" i="4"/>
  <c r="AX336" i="4"/>
  <c r="AX328" i="4"/>
  <c r="AX320" i="4"/>
  <c r="AX304" i="4"/>
  <c r="AX280" i="4"/>
  <c r="AX272" i="4"/>
  <c r="AX264" i="4"/>
  <c r="AX240" i="4"/>
  <c r="AX216" i="4"/>
  <c r="AX208" i="4"/>
  <c r="AX200" i="4"/>
  <c r="AX256" i="4"/>
  <c r="AX176" i="4"/>
  <c r="AX152" i="4"/>
  <c r="AX144" i="4"/>
  <c r="AX136" i="4"/>
  <c r="AX112" i="4"/>
  <c r="AX88" i="4"/>
  <c r="AX80" i="4"/>
  <c r="AX72" i="4"/>
  <c r="AX64" i="4"/>
  <c r="AX48" i="4"/>
  <c r="AX24" i="4"/>
  <c r="AX16" i="4"/>
  <c r="AX8" i="4"/>
  <c r="AX385" i="4"/>
  <c r="AX377" i="4"/>
  <c r="AX369" i="4"/>
  <c r="AX361" i="4"/>
  <c r="AX353" i="4"/>
  <c r="AX345" i="4"/>
  <c r="AX337" i="4"/>
  <c r="AX329" i="4"/>
  <c r="AX321" i="4"/>
  <c r="AX313" i="4"/>
  <c r="AX305" i="4"/>
  <c r="AX297" i="4"/>
  <c r="AX289" i="4"/>
  <c r="AX281" i="4"/>
  <c r="AX273" i="4"/>
  <c r="AX265" i="4"/>
  <c r="AX257" i="4"/>
  <c r="AX249" i="4"/>
  <c r="AX241" i="4"/>
  <c r="AX233" i="4"/>
  <c r="AX225" i="4"/>
  <c r="AX217" i="4"/>
  <c r="AX209" i="4"/>
  <c r="AX201" i="4"/>
  <c r="AX193" i="4"/>
  <c r="AX185" i="4"/>
  <c r="AX177" i="4"/>
  <c r="AX169" i="4"/>
  <c r="AX161" i="4"/>
  <c r="AX153" i="4"/>
  <c r="AX145" i="4"/>
  <c r="AX137" i="4"/>
  <c r="AX129" i="4"/>
  <c r="AX121" i="4"/>
  <c r="AX113" i="4"/>
  <c r="AX105" i="4"/>
  <c r="AX97" i="4"/>
  <c r="AX89" i="4"/>
  <c r="AX81" i="4"/>
  <c r="AX73" i="4"/>
  <c r="AX65" i="4"/>
  <c r="AX57" i="4"/>
  <c r="AX49" i="4"/>
  <c r="AX41" i="4"/>
  <c r="AX33" i="4"/>
  <c r="AX25" i="4"/>
  <c r="AX17" i="4"/>
  <c r="AX9" i="4"/>
  <c r="AX192" i="4"/>
  <c r="BE449" i="4"/>
  <c r="BD449" i="4"/>
  <c r="BB449" i="4"/>
  <c r="BC449" i="4"/>
  <c r="BD441" i="4"/>
  <c r="BC441" i="4"/>
  <c r="BB441" i="4"/>
  <c r="BE441" i="4"/>
  <c r="BE433" i="4"/>
  <c r="BD433" i="4"/>
  <c r="BB433" i="4"/>
  <c r="BC433" i="4"/>
  <c r="BE425" i="4"/>
  <c r="BC388" i="15" s="1"/>
  <c r="BB425" i="4"/>
  <c r="BC425" i="4"/>
  <c r="BA388" i="15" s="1"/>
  <c r="BD425" i="4"/>
  <c r="BB388" i="15" s="1"/>
  <c r="BE417" i="4"/>
  <c r="BD417" i="4"/>
  <c r="BB417" i="4"/>
  <c r="BC417" i="4"/>
  <c r="BE409" i="4"/>
  <c r="BD409" i="4"/>
  <c r="BB409" i="4"/>
  <c r="BC409" i="4"/>
  <c r="BE401" i="4"/>
  <c r="BB401" i="4"/>
  <c r="BC401" i="4"/>
  <c r="BD401" i="4"/>
  <c r="BE393" i="4"/>
  <c r="BC357" i="15" s="1"/>
  <c r="BD393" i="4"/>
  <c r="BB357" i="15" s="1"/>
  <c r="BB393" i="4"/>
  <c r="AZ357" i="15" s="1"/>
  <c r="BC393" i="4"/>
  <c r="BA357" i="15" s="1"/>
  <c r="BE385" i="4"/>
  <c r="BD385" i="4"/>
  <c r="BB385" i="4"/>
  <c r="BC385" i="4"/>
  <c r="BE377" i="4"/>
  <c r="BC341" i="15" s="1"/>
  <c r="BD377" i="4"/>
  <c r="BB377" i="4"/>
  <c r="AZ341" i="15" s="1"/>
  <c r="BC377" i="4"/>
  <c r="BA341" i="15" s="1"/>
  <c r="BE369" i="4"/>
  <c r="BD369" i="4"/>
  <c r="BB369" i="4"/>
  <c r="BC369" i="4"/>
  <c r="BE361" i="4"/>
  <c r="BC361" i="4"/>
  <c r="BB361" i="4"/>
  <c r="BD361" i="4"/>
  <c r="BE353" i="4"/>
  <c r="BD353" i="4"/>
  <c r="BB353" i="4"/>
  <c r="BC353" i="4"/>
  <c r="BE345" i="4"/>
  <c r="BC345" i="4"/>
  <c r="BD345" i="4"/>
  <c r="BB345" i="4"/>
  <c r="BE337" i="4"/>
  <c r="BD337" i="4"/>
  <c r="BB337" i="4"/>
  <c r="BC337" i="4"/>
  <c r="BE329" i="4"/>
  <c r="BB329" i="4"/>
  <c r="BC329" i="4"/>
  <c r="BD329" i="4"/>
  <c r="BE321" i="4"/>
  <c r="BD321" i="4"/>
  <c r="BC321" i="4"/>
  <c r="BB321" i="4"/>
  <c r="BE313" i="4"/>
  <c r="BC287" i="15" s="1"/>
  <c r="BB313" i="4"/>
  <c r="AZ287" i="15" s="1"/>
  <c r="BC313" i="4"/>
  <c r="BA287" i="15" s="1"/>
  <c r="BD313" i="4"/>
  <c r="BB287" i="15" s="1"/>
  <c r="BE305" i="4"/>
  <c r="BD305" i="4"/>
  <c r="BC305" i="4"/>
  <c r="BB305" i="4"/>
  <c r="BE297" i="4"/>
  <c r="BD297" i="4"/>
  <c r="BB297" i="4"/>
  <c r="BF297" i="4" s="1"/>
  <c r="BC297" i="4"/>
  <c r="BE289" i="4"/>
  <c r="BD289" i="4"/>
  <c r="BB289" i="4"/>
  <c r="BC289" i="4"/>
  <c r="BE281" i="4"/>
  <c r="BD281" i="4"/>
  <c r="BC281" i="4"/>
  <c r="BB281" i="4"/>
  <c r="BE273" i="4"/>
  <c r="BD273" i="4"/>
  <c r="BB273" i="4"/>
  <c r="BC273" i="4"/>
  <c r="BE265" i="4"/>
  <c r="BD265" i="4"/>
  <c r="BB265" i="4"/>
  <c r="BC265" i="4"/>
  <c r="BE257" i="4"/>
  <c r="BD257" i="4"/>
  <c r="BC257" i="4"/>
  <c r="BB257" i="4"/>
  <c r="BE249" i="4"/>
  <c r="BD249" i="4"/>
  <c r="BC249" i="4"/>
  <c r="BB249" i="4"/>
  <c r="BE241" i="4"/>
  <c r="BD241" i="4"/>
  <c r="BC241" i="4"/>
  <c r="BB241" i="4"/>
  <c r="BE233" i="4"/>
  <c r="BD233" i="4"/>
  <c r="BC233" i="4"/>
  <c r="BB233" i="4"/>
  <c r="BE225" i="4"/>
  <c r="BD225" i="4"/>
  <c r="BB225" i="4"/>
  <c r="BC225" i="4"/>
  <c r="BE217" i="4"/>
  <c r="BD217" i="4"/>
  <c r="BC217" i="4"/>
  <c r="BB217" i="4"/>
  <c r="BE209" i="4"/>
  <c r="BC194" i="15" s="1"/>
  <c r="BD209" i="4"/>
  <c r="BB194" i="15" s="1"/>
  <c r="BB209" i="4"/>
  <c r="AZ194" i="15" s="1"/>
  <c r="BC209" i="4"/>
  <c r="BA194" i="15" s="1"/>
  <c r="BD201" i="4"/>
  <c r="BE201" i="4"/>
  <c r="BB201" i="4"/>
  <c r="BC201" i="4"/>
  <c r="BE193" i="4"/>
  <c r="BD193" i="4"/>
  <c r="BC193" i="4"/>
  <c r="BB193" i="4"/>
  <c r="BE185" i="4"/>
  <c r="BD185" i="4"/>
  <c r="BB185" i="4"/>
  <c r="BC185" i="4"/>
  <c r="BE177" i="4"/>
  <c r="BC166" i="15" s="1"/>
  <c r="BD177" i="4"/>
  <c r="BB166" i="15" s="1"/>
  <c r="BC177" i="4"/>
  <c r="BA166" i="15" s="1"/>
  <c r="BB177" i="4"/>
  <c r="AZ166" i="15" s="1"/>
  <c r="BE169" i="4"/>
  <c r="BC158" i="15" s="1"/>
  <c r="BD169" i="4"/>
  <c r="BB158" i="15" s="1"/>
  <c r="BB169" i="4"/>
  <c r="AZ158" i="15" s="1"/>
  <c r="BC169" i="4"/>
  <c r="BE161" i="4"/>
  <c r="BC150" i="15" s="1"/>
  <c r="BD161" i="4"/>
  <c r="BB150" i="15" s="1"/>
  <c r="BC161" i="4"/>
  <c r="BA150" i="15" s="1"/>
  <c r="BB161" i="4"/>
  <c r="AZ150" i="15" s="1"/>
  <c r="BE153" i="4"/>
  <c r="BD153" i="4"/>
  <c r="BC153" i="4"/>
  <c r="BB153" i="4"/>
  <c r="BE145" i="4"/>
  <c r="BD145" i="4"/>
  <c r="BC145" i="4"/>
  <c r="BB145" i="4"/>
  <c r="BD137" i="4"/>
  <c r="BB127" i="15" s="1"/>
  <c r="BE137" i="4"/>
  <c r="BC127" i="15" s="1"/>
  <c r="BC137" i="4"/>
  <c r="BA127" i="15" s="1"/>
  <c r="BB137" i="4"/>
  <c r="BE129" i="4"/>
  <c r="BD129" i="4"/>
  <c r="BC129" i="4"/>
  <c r="BB129" i="4"/>
  <c r="BE121" i="4"/>
  <c r="BC111" i="15" s="1"/>
  <c r="BD121" i="4"/>
  <c r="BB111" i="15" s="1"/>
  <c r="BC121" i="4"/>
  <c r="BA111" i="15" s="1"/>
  <c r="BB121" i="4"/>
  <c r="BE113" i="4"/>
  <c r="BC104" i="15" s="1"/>
  <c r="BD113" i="4"/>
  <c r="BB104" i="15" s="1"/>
  <c r="BB113" i="4"/>
  <c r="AZ104" i="15" s="1"/>
  <c r="BC113" i="4"/>
  <c r="BA104" i="15" s="1"/>
  <c r="BE105" i="4"/>
  <c r="BC96" i="15" s="1"/>
  <c r="BD105" i="4"/>
  <c r="BB96" i="15" s="1"/>
  <c r="BC105" i="4"/>
  <c r="BA96" i="15" s="1"/>
  <c r="BB105" i="4"/>
  <c r="BD97" i="4"/>
  <c r="BE97" i="4"/>
  <c r="BC97" i="4"/>
  <c r="BB97" i="4"/>
  <c r="BE89" i="4"/>
  <c r="BC86" i="15" s="1"/>
  <c r="BD89" i="4"/>
  <c r="BB86" i="15" s="1"/>
  <c r="BB89" i="4"/>
  <c r="AZ86" i="15" s="1"/>
  <c r="BC89" i="4"/>
  <c r="BA86" i="15" s="1"/>
  <c r="BE81" i="4"/>
  <c r="BD81" i="4"/>
  <c r="BC81" i="4"/>
  <c r="BB81" i="4"/>
  <c r="BE73" i="4"/>
  <c r="BD73" i="4"/>
  <c r="BC73" i="4"/>
  <c r="BB73" i="4"/>
  <c r="BE65" i="4"/>
  <c r="BD65" i="4"/>
  <c r="BC65" i="4"/>
  <c r="BB65" i="4"/>
  <c r="BE57" i="4"/>
  <c r="BC55" i="15" s="1"/>
  <c r="BD57" i="4"/>
  <c r="BB55" i="15" s="1"/>
  <c r="BC57" i="4"/>
  <c r="BA55" i="15" s="1"/>
  <c r="BB57" i="4"/>
  <c r="AZ55" i="15" s="1"/>
  <c r="BE49" i="4"/>
  <c r="BD49" i="4"/>
  <c r="BC49" i="4"/>
  <c r="BB49" i="4"/>
  <c r="BD41" i="4"/>
  <c r="BB42" i="15" s="1"/>
  <c r="BE41" i="4"/>
  <c r="BC42" i="15" s="1"/>
  <c r="BC41" i="4"/>
  <c r="BA42" i="15" s="1"/>
  <c r="BB41" i="4"/>
  <c r="BE33" i="4"/>
  <c r="BD33" i="4"/>
  <c r="BC33" i="4"/>
  <c r="BB33" i="4"/>
  <c r="BE25" i="4"/>
  <c r="BD25" i="4"/>
  <c r="BB25" i="4"/>
  <c r="BC25" i="4"/>
  <c r="BE17" i="4"/>
  <c r="BD17" i="4"/>
  <c r="BB17" i="4"/>
  <c r="BC17" i="4"/>
  <c r="BE9" i="4"/>
  <c r="BC10" i="15" s="1"/>
  <c r="BD9" i="4"/>
  <c r="BB10" i="15" s="1"/>
  <c r="BC9" i="4"/>
  <c r="BA10" i="15" s="1"/>
  <c r="BB9" i="4"/>
  <c r="AX440" i="4"/>
  <c r="AX432" i="4"/>
  <c r="AX424" i="4"/>
  <c r="AX416" i="4"/>
  <c r="AX376" i="4"/>
  <c r="AX360" i="4"/>
  <c r="AX352" i="4"/>
  <c r="AX312" i="4"/>
  <c r="AX296" i="4"/>
  <c r="AX288" i="4"/>
  <c r="AX248" i="4"/>
  <c r="AX232" i="4"/>
  <c r="AX224" i="4"/>
  <c r="AX184" i="4"/>
  <c r="AX168" i="4"/>
  <c r="AX160" i="4"/>
  <c r="AX120" i="4"/>
  <c r="AX104" i="4"/>
  <c r="AX96" i="4"/>
  <c r="AX56" i="4"/>
  <c r="AX40" i="4"/>
  <c r="AX32" i="4"/>
  <c r="BE448" i="4"/>
  <c r="BF448" i="4" s="1"/>
  <c r="BD448" i="4"/>
  <c r="BB448" i="4"/>
  <c r="BC448" i="4"/>
  <c r="BE440" i="4"/>
  <c r="BC440" i="4"/>
  <c r="BB440" i="4"/>
  <c r="BD440" i="4"/>
  <c r="BE432" i="4"/>
  <c r="BD432" i="4"/>
  <c r="BB432" i="4"/>
  <c r="BC432" i="4"/>
  <c r="BE424" i="4"/>
  <c r="BD424" i="4"/>
  <c r="BB424" i="4"/>
  <c r="BC424" i="4"/>
  <c r="BE416" i="4"/>
  <c r="BD416" i="4"/>
  <c r="BB416" i="4"/>
  <c r="BC416" i="4"/>
  <c r="BE408" i="4"/>
  <c r="BD408" i="4"/>
  <c r="BB408" i="4"/>
  <c r="BC408" i="4"/>
  <c r="BE400" i="4"/>
  <c r="BC364" i="15" s="1"/>
  <c r="BB400" i="4"/>
  <c r="BC400" i="4"/>
  <c r="BA364" i="15" s="1"/>
  <c r="BD400" i="4"/>
  <c r="BB364" i="15" s="1"/>
  <c r="BE392" i="4"/>
  <c r="BC356" i="15" s="1"/>
  <c r="BB392" i="4"/>
  <c r="BC392" i="4"/>
  <c r="BA356" i="15" s="1"/>
  <c r="BD392" i="4"/>
  <c r="BB356" i="15" s="1"/>
  <c r="BE384" i="4"/>
  <c r="BD384" i="4"/>
  <c r="BB384" i="4"/>
  <c r="BC384" i="4"/>
  <c r="BE376" i="4"/>
  <c r="BC340" i="15" s="1"/>
  <c r="BD376" i="4"/>
  <c r="BB340" i="15" s="1"/>
  <c r="BB376" i="4"/>
  <c r="AZ340" i="15" s="1"/>
  <c r="BC376" i="4"/>
  <c r="BA340" i="15" s="1"/>
  <c r="BE368" i="4"/>
  <c r="BC333" i="15" s="1"/>
  <c r="BD368" i="4"/>
  <c r="BB333" i="15" s="1"/>
  <c r="BB368" i="4"/>
  <c r="AZ333" i="15" s="1"/>
  <c r="BC368" i="4"/>
  <c r="BA333" i="15" s="1"/>
  <c r="BD360" i="4"/>
  <c r="BB360" i="4"/>
  <c r="BC360" i="4"/>
  <c r="BE360" i="4"/>
  <c r="BE352" i="4"/>
  <c r="BC317" i="15" s="1"/>
  <c r="BD352" i="4"/>
  <c r="BB317" i="15" s="1"/>
  <c r="BB352" i="4"/>
  <c r="AZ317" i="15" s="1"/>
  <c r="BC352" i="4"/>
  <c r="BA317" i="15" s="1"/>
  <c r="BE344" i="4"/>
  <c r="BC309" i="15" s="1"/>
  <c r="BD344" i="4"/>
  <c r="BB309" i="15" s="1"/>
  <c r="BC344" i="4"/>
  <c r="BA309" i="15" s="1"/>
  <c r="BB344" i="4"/>
  <c r="AZ309" i="15" s="1"/>
  <c r="BD336" i="4"/>
  <c r="BE336" i="4"/>
  <c r="BB336" i="4"/>
  <c r="BC336" i="4"/>
  <c r="BE328" i="4"/>
  <c r="BD328" i="4"/>
  <c r="BB328" i="4"/>
  <c r="BC328" i="4"/>
  <c r="BE320" i="4"/>
  <c r="BD320" i="4"/>
  <c r="BB320" i="4"/>
  <c r="BC320" i="4"/>
  <c r="BE312" i="4"/>
  <c r="BC286" i="15" s="1"/>
  <c r="BD312" i="4"/>
  <c r="BB286" i="15" s="1"/>
  <c r="BB312" i="4"/>
  <c r="AZ286" i="15" s="1"/>
  <c r="BC312" i="4"/>
  <c r="BA286" i="15" s="1"/>
  <c r="BE304" i="4"/>
  <c r="BC279" i="15" s="1"/>
  <c r="BD304" i="4"/>
  <c r="BB279" i="15" s="1"/>
  <c r="BC304" i="4"/>
  <c r="BA279" i="15" s="1"/>
  <c r="BB304" i="4"/>
  <c r="AZ279" i="15" s="1"/>
  <c r="BE296" i="4"/>
  <c r="BD296" i="4"/>
  <c r="BB296" i="4"/>
  <c r="BC296" i="4"/>
  <c r="BD288" i="4"/>
  <c r="BE288" i="4"/>
  <c r="BB288" i="4"/>
  <c r="BC288" i="4"/>
  <c r="BE280" i="4"/>
  <c r="BD280" i="4"/>
  <c r="BC280" i="4"/>
  <c r="BB280" i="4"/>
  <c r="BE272" i="4"/>
  <c r="BD272" i="4"/>
  <c r="BB272" i="4"/>
  <c r="BC272" i="4"/>
  <c r="BE264" i="4"/>
  <c r="BD264" i="4"/>
  <c r="BB264" i="4"/>
  <c r="BC264" i="4"/>
  <c r="BE256" i="4"/>
  <c r="BD256" i="4"/>
  <c r="BB256" i="4"/>
  <c r="BC256" i="4"/>
  <c r="BE248" i="4"/>
  <c r="BD248" i="4"/>
  <c r="BB248" i="4"/>
  <c r="BC248" i="4"/>
  <c r="BE240" i="4"/>
  <c r="BD240" i="4"/>
  <c r="BC240" i="4"/>
  <c r="BB240" i="4"/>
  <c r="BE232" i="4"/>
  <c r="BD232" i="4"/>
  <c r="BB232" i="4"/>
  <c r="BC232" i="4"/>
  <c r="BE224" i="4"/>
  <c r="BD224" i="4"/>
  <c r="BB224" i="4"/>
  <c r="BC224" i="4"/>
  <c r="BD216" i="4"/>
  <c r="BB201" i="15" s="1"/>
  <c r="BE216" i="4"/>
  <c r="BC201" i="15" s="1"/>
  <c r="BC216" i="4"/>
  <c r="BA201" i="15" s="1"/>
  <c r="BB216" i="4"/>
  <c r="AZ201" i="15" s="1"/>
  <c r="BE208" i="4"/>
  <c r="BD208" i="4"/>
  <c r="BB208" i="4"/>
  <c r="BC208" i="4"/>
  <c r="BD200" i="4"/>
  <c r="BE200" i="4"/>
  <c r="BB200" i="4"/>
  <c r="BC200" i="4"/>
  <c r="BE192" i="4"/>
  <c r="BF192" i="4" s="1"/>
  <c r="BB192" i="4"/>
  <c r="BD192" i="4"/>
  <c r="BC192" i="4"/>
  <c r="BE184" i="4"/>
  <c r="BC171" i="15" s="1"/>
  <c r="BB184" i="4"/>
  <c r="AZ171" i="15" s="1"/>
  <c r="BD184" i="4"/>
  <c r="BB171" i="15" s="1"/>
  <c r="BC184" i="4"/>
  <c r="BA171" i="15" s="1"/>
  <c r="BE176" i="4"/>
  <c r="BD176" i="4"/>
  <c r="BC176" i="4"/>
  <c r="BB176" i="4"/>
  <c r="BD168" i="4"/>
  <c r="BB168" i="4"/>
  <c r="BC168" i="4"/>
  <c r="BE168" i="4"/>
  <c r="BE160" i="4"/>
  <c r="BD160" i="4"/>
  <c r="BB160" i="4"/>
  <c r="BC160" i="4"/>
  <c r="BE152" i="4"/>
  <c r="BD152" i="4"/>
  <c r="BC152" i="4"/>
  <c r="BB152" i="4"/>
  <c r="BE144" i="4"/>
  <c r="BD144" i="4"/>
  <c r="BB144" i="4"/>
  <c r="BC144" i="4"/>
  <c r="BE136" i="4"/>
  <c r="BC126" i="15" s="1"/>
  <c r="BD136" i="4"/>
  <c r="BC136" i="4"/>
  <c r="BA126" i="15" s="1"/>
  <c r="BB136" i="4"/>
  <c r="AZ126" i="15" s="1"/>
  <c r="BE128" i="4"/>
  <c r="BC118" i="15" s="1"/>
  <c r="BD128" i="4"/>
  <c r="BB118" i="15" s="1"/>
  <c r="BC128" i="4"/>
  <c r="BA118" i="15" s="1"/>
  <c r="BB128" i="4"/>
  <c r="AZ118" i="15" s="1"/>
  <c r="BD120" i="4"/>
  <c r="BC120" i="4"/>
  <c r="BB120" i="4"/>
  <c r="BE120" i="4"/>
  <c r="BE112" i="4"/>
  <c r="BC103" i="15" s="1"/>
  <c r="BD112" i="4"/>
  <c r="BB103" i="15" s="1"/>
  <c r="BC112" i="4"/>
  <c r="BA103" i="15" s="1"/>
  <c r="BB112" i="4"/>
  <c r="BE104" i="4"/>
  <c r="BD104" i="4"/>
  <c r="BB104" i="4"/>
  <c r="BC104" i="4"/>
  <c r="BE96" i="4"/>
  <c r="BD96" i="4"/>
  <c r="BC96" i="4"/>
  <c r="BB96" i="4"/>
  <c r="BE88" i="4"/>
  <c r="BD88" i="4"/>
  <c r="BC88" i="4"/>
  <c r="BB88" i="4"/>
  <c r="BE80" i="4"/>
  <c r="BD80" i="4"/>
  <c r="BC80" i="4"/>
  <c r="BB80" i="4"/>
  <c r="BE72" i="4"/>
  <c r="BC69" i="15" s="1"/>
  <c r="BD72" i="4"/>
  <c r="BB69" i="15" s="1"/>
  <c r="BC72" i="4"/>
  <c r="BA69" i="15" s="1"/>
  <c r="BB72" i="4"/>
  <c r="AZ69" i="15" s="1"/>
  <c r="BE64" i="4"/>
  <c r="BC61" i="15" s="1"/>
  <c r="BC64" i="4"/>
  <c r="BA61" i="15" s="1"/>
  <c r="BB64" i="4"/>
  <c r="AZ61" i="15" s="1"/>
  <c r="BD64" i="4"/>
  <c r="BB61" i="15" s="1"/>
  <c r="BE56" i="4"/>
  <c r="BC54" i="15" s="1"/>
  <c r="BB56" i="4"/>
  <c r="AZ54" i="15" s="1"/>
  <c r="BD56" i="4"/>
  <c r="BB54" i="15" s="1"/>
  <c r="BC56" i="4"/>
  <c r="BA54" i="15" s="1"/>
  <c r="BE48" i="4"/>
  <c r="BD48" i="4"/>
  <c r="BC48" i="4"/>
  <c r="BB48" i="4"/>
  <c r="BE40" i="4"/>
  <c r="BD40" i="4"/>
  <c r="BB40" i="4"/>
  <c r="BC40" i="4"/>
  <c r="BE32" i="4"/>
  <c r="BC33" i="15" s="1"/>
  <c r="BD32" i="4"/>
  <c r="BB33" i="15" s="1"/>
  <c r="BC32" i="4"/>
  <c r="BA33" i="15" s="1"/>
  <c r="BB32" i="4"/>
  <c r="AZ33" i="15" s="1"/>
  <c r="BD24" i="4"/>
  <c r="BC24" i="4"/>
  <c r="BB24" i="4"/>
  <c r="BE24" i="4"/>
  <c r="BE16" i="4"/>
  <c r="BC16" i="4"/>
  <c r="BD16" i="4"/>
  <c r="BB16" i="4"/>
  <c r="BE8" i="4"/>
  <c r="BD8" i="4"/>
  <c r="BC8" i="4"/>
  <c r="BB8" i="4"/>
  <c r="BE447" i="4"/>
  <c r="BD447" i="4"/>
  <c r="BC447" i="4"/>
  <c r="BB447" i="4"/>
  <c r="BE439" i="4"/>
  <c r="BC399" i="15" s="1"/>
  <c r="BD439" i="4"/>
  <c r="BB399" i="15" s="1"/>
  <c r="BC439" i="4"/>
  <c r="BA399" i="15" s="1"/>
  <c r="BB439" i="4"/>
  <c r="AZ399" i="15" s="1"/>
  <c r="BE431" i="4"/>
  <c r="BD431" i="4"/>
  <c r="BC431" i="4"/>
  <c r="BB431" i="4"/>
  <c r="BE423" i="4"/>
  <c r="BD423" i="4"/>
  <c r="BC423" i="4"/>
  <c r="BB423" i="4"/>
  <c r="BE415" i="4"/>
  <c r="BD415" i="4"/>
  <c r="BC415" i="4"/>
  <c r="BB415" i="4"/>
  <c r="BD407" i="4"/>
  <c r="BB371" i="15" s="1"/>
  <c r="BE407" i="4"/>
  <c r="BC371" i="15" s="1"/>
  <c r="BC407" i="4"/>
  <c r="BA371" i="15" s="1"/>
  <c r="BB407" i="4"/>
  <c r="BD399" i="4"/>
  <c r="BB363" i="15" s="1"/>
  <c r="BC399" i="4"/>
  <c r="BA363" i="15" s="1"/>
  <c r="BB399" i="4"/>
  <c r="BE399" i="4"/>
  <c r="BC363" i="15" s="1"/>
  <c r="BD391" i="4"/>
  <c r="BB355" i="15" s="1"/>
  <c r="BE391" i="4"/>
  <c r="BC355" i="15" s="1"/>
  <c r="BC391" i="4"/>
  <c r="BA355" i="15" s="1"/>
  <c r="BB391" i="4"/>
  <c r="AZ355" i="15" s="1"/>
  <c r="BE383" i="4"/>
  <c r="BC347" i="15" s="1"/>
  <c r="BD383" i="4"/>
  <c r="BB347" i="15" s="1"/>
  <c r="BC383" i="4"/>
  <c r="BA347" i="15" s="1"/>
  <c r="BB383" i="4"/>
  <c r="AZ347" i="15" s="1"/>
  <c r="BD375" i="4"/>
  <c r="BB339" i="15" s="1"/>
  <c r="BE375" i="4"/>
  <c r="BC339" i="15" s="1"/>
  <c r="BC375" i="4"/>
  <c r="BA339" i="15" s="1"/>
  <c r="BB375" i="4"/>
  <c r="AZ339" i="15" s="1"/>
  <c r="BE367" i="4"/>
  <c r="BD367" i="4"/>
  <c r="BC367" i="4"/>
  <c r="BB367" i="4"/>
  <c r="BE359" i="4"/>
  <c r="BD359" i="4"/>
  <c r="BC359" i="4"/>
  <c r="BB359" i="4"/>
  <c r="BE351" i="4"/>
  <c r="BC316" i="15" s="1"/>
  <c r="BD351" i="4"/>
  <c r="BB316" i="15" s="1"/>
  <c r="BC351" i="4"/>
  <c r="BA316" i="15" s="1"/>
  <c r="BB351" i="4"/>
  <c r="AZ316" i="15" s="1"/>
  <c r="BE343" i="4"/>
  <c r="BD343" i="4"/>
  <c r="BC343" i="4"/>
  <c r="BB343" i="4"/>
  <c r="BD335" i="4"/>
  <c r="BB300" i="15" s="1"/>
  <c r="BE335" i="4"/>
  <c r="BC300" i="15" s="1"/>
  <c r="BC335" i="4"/>
  <c r="BA300" i="15" s="1"/>
  <c r="BB335" i="4"/>
  <c r="AZ300" i="15" s="1"/>
  <c r="BE327" i="4"/>
  <c r="BC294" i="15" s="1"/>
  <c r="BD327" i="4"/>
  <c r="BB294" i="15" s="1"/>
  <c r="BC327" i="4"/>
  <c r="BA294" i="15" s="1"/>
  <c r="BB327" i="4"/>
  <c r="AZ294" i="15" s="1"/>
  <c r="BE319" i="4"/>
  <c r="BC290" i="15" s="1"/>
  <c r="BD319" i="4"/>
  <c r="BB290" i="15" s="1"/>
  <c r="BC319" i="4"/>
  <c r="BA290" i="15" s="1"/>
  <c r="BB319" i="4"/>
  <c r="AZ290" i="15" s="1"/>
  <c r="BD311" i="4"/>
  <c r="BB285" i="15" s="1"/>
  <c r="BE311" i="4"/>
  <c r="BC285" i="15" s="1"/>
  <c r="BC311" i="4"/>
  <c r="BA285" i="15" s="1"/>
  <c r="BB311" i="4"/>
  <c r="BE303" i="4"/>
  <c r="BD303" i="4"/>
  <c r="BC303" i="4"/>
  <c r="BB303" i="4"/>
  <c r="BE295" i="4"/>
  <c r="BC295" i="4"/>
  <c r="BB295" i="4"/>
  <c r="BD295" i="4"/>
  <c r="BE287" i="4"/>
  <c r="BC287" i="4"/>
  <c r="BD287" i="4"/>
  <c r="BB287" i="4"/>
  <c r="BD279" i="4"/>
  <c r="BE279" i="4"/>
  <c r="BC279" i="4"/>
  <c r="BB279" i="4"/>
  <c r="BE271" i="4"/>
  <c r="BC251" i="15" s="1"/>
  <c r="BC271" i="4"/>
  <c r="BA251" i="15" s="1"/>
  <c r="BD271" i="4"/>
  <c r="BB251" i="15" s="1"/>
  <c r="BB271" i="4"/>
  <c r="AZ251" i="15" s="1"/>
  <c r="BE263" i="4"/>
  <c r="BD263" i="4"/>
  <c r="BC263" i="4"/>
  <c r="BB263" i="4"/>
  <c r="BE255" i="4"/>
  <c r="BD255" i="4"/>
  <c r="BC255" i="4"/>
  <c r="BB255" i="4"/>
  <c r="BE247" i="4"/>
  <c r="BC247" i="4"/>
  <c r="BB247" i="4"/>
  <c r="BD247" i="4"/>
  <c r="BE239" i="4"/>
  <c r="BD239" i="4"/>
  <c r="BC239" i="4"/>
  <c r="BB239" i="4"/>
  <c r="BE231" i="4"/>
  <c r="BC214" i="15" s="1"/>
  <c r="BD231" i="4"/>
  <c r="BB214" i="15" s="1"/>
  <c r="BC231" i="4"/>
  <c r="BA214" i="15" s="1"/>
  <c r="BB231" i="4"/>
  <c r="AZ214" i="15" s="1"/>
  <c r="BE223" i="4"/>
  <c r="BD223" i="4"/>
  <c r="BC223" i="4"/>
  <c r="BB223" i="4"/>
  <c r="BE215" i="4"/>
  <c r="BC200" i="15" s="1"/>
  <c r="BD215" i="4"/>
  <c r="BB200" i="15" s="1"/>
  <c r="BC215" i="4"/>
  <c r="BA200" i="15" s="1"/>
  <c r="BB215" i="4"/>
  <c r="AZ200" i="15" s="1"/>
  <c r="BE207" i="4"/>
  <c r="BD207" i="4"/>
  <c r="BC207" i="4"/>
  <c r="BB207" i="4"/>
  <c r="BE199" i="4"/>
  <c r="BD199" i="4"/>
  <c r="BC199" i="4"/>
  <c r="BB199" i="4"/>
  <c r="BE191" i="4"/>
  <c r="BD191" i="4"/>
  <c r="BC191" i="4"/>
  <c r="BB191" i="4"/>
  <c r="BE183" i="4"/>
  <c r="BC170" i="15" s="1"/>
  <c r="BD183" i="4"/>
  <c r="BB170" i="15" s="1"/>
  <c r="BC183" i="4"/>
  <c r="BA170" i="15" s="1"/>
  <c r="BB183" i="4"/>
  <c r="BE175" i="4"/>
  <c r="BC164" i="15" s="1"/>
  <c r="BD175" i="4"/>
  <c r="BB164" i="15" s="1"/>
  <c r="BC175" i="4"/>
  <c r="BA164" i="15" s="1"/>
  <c r="BB175" i="4"/>
  <c r="AZ164" i="15" s="1"/>
  <c r="BE167" i="4"/>
  <c r="BC167" i="4"/>
  <c r="BB167" i="4"/>
  <c r="BD167" i="4"/>
  <c r="BE159" i="4"/>
  <c r="BB159" i="4"/>
  <c r="BD159" i="4"/>
  <c r="BC159" i="4"/>
  <c r="BE151" i="4"/>
  <c r="BD151" i="4"/>
  <c r="BB151" i="4"/>
  <c r="BC151" i="4"/>
  <c r="BE143" i="4"/>
  <c r="BD143" i="4"/>
  <c r="BC143" i="4"/>
  <c r="BB143" i="4"/>
  <c r="BE135" i="4"/>
  <c r="BD135" i="4"/>
  <c r="BB135" i="4"/>
  <c r="BC135" i="4"/>
  <c r="BE127" i="4"/>
  <c r="BD127" i="4"/>
  <c r="BC127" i="4"/>
  <c r="BB127" i="4"/>
  <c r="BE119" i="4"/>
  <c r="BC119" i="4"/>
  <c r="BB119" i="4"/>
  <c r="BD119" i="4"/>
  <c r="BE111" i="4"/>
  <c r="BD111" i="4"/>
  <c r="BC111" i="4"/>
  <c r="BB111" i="4"/>
  <c r="BE103" i="4"/>
  <c r="BC94" i="15" s="1"/>
  <c r="BD103" i="4"/>
  <c r="BB94" i="15" s="1"/>
  <c r="BB103" i="4"/>
  <c r="AZ94" i="15" s="1"/>
  <c r="BC103" i="4"/>
  <c r="BA94" i="15" s="1"/>
  <c r="BE95" i="4"/>
  <c r="BD95" i="4"/>
  <c r="BC95" i="4"/>
  <c r="BB95" i="4"/>
  <c r="BE87" i="4"/>
  <c r="BD87" i="4"/>
  <c r="BC87" i="4"/>
  <c r="BB87" i="4"/>
  <c r="BE79" i="4"/>
  <c r="BC76" i="15" s="1"/>
  <c r="BD79" i="4"/>
  <c r="BB76" i="15" s="1"/>
  <c r="BB79" i="4"/>
  <c r="AZ76" i="15" s="1"/>
  <c r="BC79" i="4"/>
  <c r="BA76" i="15" s="1"/>
  <c r="BE71" i="4"/>
  <c r="BD71" i="4"/>
  <c r="BC71" i="4"/>
  <c r="BF71" i="4" s="1"/>
  <c r="BB71" i="4"/>
  <c r="BE63" i="4"/>
  <c r="BD63" i="4"/>
  <c r="BC63" i="4"/>
  <c r="BB63" i="4"/>
  <c r="BE55" i="4"/>
  <c r="BD55" i="4"/>
  <c r="BC55" i="4"/>
  <c r="BB55" i="4"/>
  <c r="BE47" i="4"/>
  <c r="BD47" i="4"/>
  <c r="BC47" i="4"/>
  <c r="BB47" i="4"/>
  <c r="BE39" i="4"/>
  <c r="BC40" i="15" s="1"/>
  <c r="BB39" i="4"/>
  <c r="AZ40" i="15" s="1"/>
  <c r="BC39" i="4"/>
  <c r="BA40" i="15" s="1"/>
  <c r="BD39" i="4"/>
  <c r="BB40" i="15" s="1"/>
  <c r="BE31" i="4"/>
  <c r="BC32" i="15" s="1"/>
  <c r="BC31" i="4"/>
  <c r="BA32" i="15" s="1"/>
  <c r="BD31" i="4"/>
  <c r="BB32" i="15" s="1"/>
  <c r="BB31" i="4"/>
  <c r="AZ32" i="15" s="1"/>
  <c r="BE23" i="4"/>
  <c r="BC24" i="15" s="1"/>
  <c r="BD23" i="4"/>
  <c r="BB24" i="15" s="1"/>
  <c r="BC23" i="4"/>
  <c r="BA24" i="15" s="1"/>
  <c r="BB23" i="4"/>
  <c r="AZ24" i="15" s="1"/>
  <c r="BE15" i="4"/>
  <c r="BD15" i="4"/>
  <c r="BB15" i="4"/>
  <c r="BC15" i="4"/>
  <c r="BE7" i="4"/>
  <c r="BC8" i="15" s="1"/>
  <c r="BD7" i="4"/>
  <c r="BB8" i="15" s="1"/>
  <c r="BC7" i="4"/>
  <c r="BA8" i="15" s="1"/>
  <c r="BB7" i="4"/>
  <c r="AZ8" i="15" s="1"/>
  <c r="BD446" i="4"/>
  <c r="BE446" i="4"/>
  <c r="BC446" i="4"/>
  <c r="BB446" i="4"/>
  <c r="BD438" i="4"/>
  <c r="BC438" i="4"/>
  <c r="BE438" i="4"/>
  <c r="BB438" i="4"/>
  <c r="BE430" i="4"/>
  <c r="BD430" i="4"/>
  <c r="BC430" i="4"/>
  <c r="BB430" i="4"/>
  <c r="BD422" i="4"/>
  <c r="BB385" i="15" s="1"/>
  <c r="BE422" i="4"/>
  <c r="BC385" i="15" s="1"/>
  <c r="BC422" i="4"/>
  <c r="BA385" i="15" s="1"/>
  <c r="BB422" i="4"/>
  <c r="AZ385" i="15" s="1"/>
  <c r="BE414" i="4"/>
  <c r="BD414" i="4"/>
  <c r="BC414" i="4"/>
  <c r="BB414" i="4"/>
  <c r="BE406" i="4"/>
  <c r="BC370" i="15" s="1"/>
  <c r="BD406" i="4"/>
  <c r="BB370" i="15" s="1"/>
  <c r="BC406" i="4"/>
  <c r="BA370" i="15" s="1"/>
  <c r="BB406" i="4"/>
  <c r="AZ370" i="15" s="1"/>
  <c r="BE398" i="4"/>
  <c r="BC362" i="15" s="1"/>
  <c r="BD398" i="4"/>
  <c r="BB362" i="15" s="1"/>
  <c r="BC398" i="4"/>
  <c r="BA362" i="15" s="1"/>
  <c r="BB398" i="4"/>
  <c r="AZ362" i="15" s="1"/>
  <c r="BE390" i="4"/>
  <c r="BD390" i="4"/>
  <c r="BC390" i="4"/>
  <c r="BB390" i="4"/>
  <c r="BE382" i="4"/>
  <c r="BD382" i="4"/>
  <c r="BC382" i="4"/>
  <c r="BB382" i="4"/>
  <c r="BE374" i="4"/>
  <c r="BD374" i="4"/>
  <c r="BC374" i="4"/>
  <c r="BB374" i="4"/>
  <c r="BE366" i="4"/>
  <c r="BD366" i="4"/>
  <c r="BC366" i="4"/>
  <c r="BB366" i="4"/>
  <c r="BE358" i="4"/>
  <c r="BD358" i="4"/>
  <c r="BC358" i="4"/>
  <c r="BB358" i="4"/>
  <c r="BE350" i="4"/>
  <c r="BC315" i="15" s="1"/>
  <c r="BD350" i="4"/>
  <c r="BB315" i="15" s="1"/>
  <c r="BC350" i="4"/>
  <c r="BA315" i="15" s="1"/>
  <c r="BB350" i="4"/>
  <c r="AZ315" i="15" s="1"/>
  <c r="BE342" i="4"/>
  <c r="BC307" i="15" s="1"/>
  <c r="BD342" i="4"/>
  <c r="BB307" i="15" s="1"/>
  <c r="BC342" i="4"/>
  <c r="BA307" i="15" s="1"/>
  <c r="BB342" i="4"/>
  <c r="AZ307" i="15" s="1"/>
  <c r="BE334" i="4"/>
  <c r="BC299" i="15" s="1"/>
  <c r="BD334" i="4"/>
  <c r="BB299" i="15" s="1"/>
  <c r="BC334" i="4"/>
  <c r="BA299" i="15" s="1"/>
  <c r="BB334" i="4"/>
  <c r="AZ299" i="15" s="1"/>
  <c r="BE326" i="4"/>
  <c r="BD326" i="4"/>
  <c r="BC326" i="4"/>
  <c r="BB326" i="4"/>
  <c r="BE318" i="4"/>
  <c r="BD318" i="4"/>
  <c r="BC318" i="4"/>
  <c r="BB318" i="4"/>
  <c r="BE310" i="4"/>
  <c r="BC284" i="15" s="1"/>
  <c r="BD310" i="4"/>
  <c r="BB284" i="15" s="1"/>
  <c r="BC310" i="4"/>
  <c r="BA284" i="15" s="1"/>
  <c r="BB310" i="4"/>
  <c r="AZ284" i="15" s="1"/>
  <c r="BE302" i="4"/>
  <c r="BD302" i="4"/>
  <c r="BC302" i="4"/>
  <c r="BB302" i="4"/>
  <c r="BE294" i="4"/>
  <c r="BD294" i="4"/>
  <c r="BC294" i="4"/>
  <c r="BB294" i="4"/>
  <c r="BE286" i="4"/>
  <c r="BD286" i="4"/>
  <c r="BC286" i="4"/>
  <c r="BB286" i="4"/>
  <c r="BE278" i="4"/>
  <c r="BD278" i="4"/>
  <c r="BC278" i="4"/>
  <c r="BB278" i="4"/>
  <c r="BE270" i="4"/>
  <c r="BC250" i="15" s="1"/>
  <c r="BD270" i="4"/>
  <c r="BB250" i="15" s="1"/>
  <c r="BC270" i="4"/>
  <c r="BA250" i="15" s="1"/>
  <c r="BB270" i="4"/>
  <c r="AZ250" i="15" s="1"/>
  <c r="BE262" i="4"/>
  <c r="BD262" i="4"/>
  <c r="BC262" i="4"/>
  <c r="BB262" i="4"/>
  <c r="BE254" i="4"/>
  <c r="BD254" i="4"/>
  <c r="BC254" i="4"/>
  <c r="BB254" i="4"/>
  <c r="BE246" i="4"/>
  <c r="BD246" i="4"/>
  <c r="BC246" i="4"/>
  <c r="BB246" i="4"/>
  <c r="BE238" i="4"/>
  <c r="BD238" i="4"/>
  <c r="BC238" i="4"/>
  <c r="BB238" i="4"/>
  <c r="BE230" i="4"/>
  <c r="BC213" i="15" s="1"/>
  <c r="BD230" i="4"/>
  <c r="BB213" i="15" s="1"/>
  <c r="BC230" i="4"/>
  <c r="BA213" i="15" s="1"/>
  <c r="BB230" i="4"/>
  <c r="AZ213" i="15" s="1"/>
  <c r="BD222" i="4"/>
  <c r="BC222" i="4"/>
  <c r="BE222" i="4"/>
  <c r="BB222" i="4"/>
  <c r="BE214" i="4"/>
  <c r="BC199" i="15" s="1"/>
  <c r="BD214" i="4"/>
  <c r="BB199" i="15" s="1"/>
  <c r="BC214" i="4"/>
  <c r="BA199" i="15" s="1"/>
  <c r="BB214" i="4"/>
  <c r="AZ199" i="15" s="1"/>
  <c r="BE206" i="4"/>
  <c r="BD206" i="4"/>
  <c r="BC206" i="4"/>
  <c r="BB206" i="4"/>
  <c r="BE198" i="4"/>
  <c r="BD198" i="4"/>
  <c r="BC198" i="4"/>
  <c r="BB198" i="4"/>
  <c r="BE190" i="4"/>
  <c r="BD190" i="4"/>
  <c r="BC190" i="4"/>
  <c r="BB190" i="4"/>
  <c r="BD182" i="4"/>
  <c r="BB169" i="15" s="1"/>
  <c r="BE182" i="4"/>
  <c r="BC169" i="15" s="1"/>
  <c r="BC182" i="4"/>
  <c r="BA169" i="15" s="1"/>
  <c r="BB182" i="4"/>
  <c r="AZ169" i="15" s="1"/>
  <c r="BE174" i="4"/>
  <c r="BC163" i="15" s="1"/>
  <c r="BD174" i="4"/>
  <c r="BB163" i="15" s="1"/>
  <c r="BC174" i="4"/>
  <c r="BA163" i="15" s="1"/>
  <c r="BB174" i="4"/>
  <c r="AZ163" i="15" s="1"/>
  <c r="BE166" i="4"/>
  <c r="BD166" i="4"/>
  <c r="BC166" i="4"/>
  <c r="BB166" i="4"/>
  <c r="BE158" i="4"/>
  <c r="BD158" i="4"/>
  <c r="BC158" i="4"/>
  <c r="BB158" i="4"/>
  <c r="BD150" i="4"/>
  <c r="BE150" i="4"/>
  <c r="BC150" i="4"/>
  <c r="BB150" i="4"/>
  <c r="BE142" i="4"/>
  <c r="BC132" i="15" s="1"/>
  <c r="BD142" i="4"/>
  <c r="BB132" i="15" s="1"/>
  <c r="BC142" i="4"/>
  <c r="BA132" i="15" s="1"/>
  <c r="BB142" i="4"/>
  <c r="AZ132" i="15" s="1"/>
  <c r="BE134" i="4"/>
  <c r="BC124" i="15" s="1"/>
  <c r="BD134" i="4"/>
  <c r="BB124" i="15" s="1"/>
  <c r="BC134" i="4"/>
  <c r="BB134" i="4"/>
  <c r="AZ124" i="15" s="1"/>
  <c r="BE126" i="4"/>
  <c r="BC116" i="15" s="1"/>
  <c r="BD126" i="4"/>
  <c r="BB116" i="15" s="1"/>
  <c r="BC126" i="4"/>
  <c r="BA116" i="15" s="1"/>
  <c r="BB126" i="4"/>
  <c r="AZ116" i="15" s="1"/>
  <c r="BD118" i="4"/>
  <c r="BE118" i="4"/>
  <c r="BC118" i="4"/>
  <c r="BB118" i="4"/>
  <c r="BE110" i="4"/>
  <c r="BD110" i="4"/>
  <c r="BC110" i="4"/>
  <c r="BB110" i="4"/>
  <c r="BE102" i="4"/>
  <c r="BC93" i="15" s="1"/>
  <c r="BD102" i="4"/>
  <c r="BB93" i="15" s="1"/>
  <c r="BC102" i="4"/>
  <c r="BA93" i="15" s="1"/>
  <c r="BB102" i="4"/>
  <c r="AZ93" i="15" s="1"/>
  <c r="BE94" i="4"/>
  <c r="BC90" i="15" s="1"/>
  <c r="BD94" i="4"/>
  <c r="BB90" i="15" s="1"/>
  <c r="BC94" i="4"/>
  <c r="BA90" i="15" s="1"/>
  <c r="BB94" i="4"/>
  <c r="AZ90" i="15" s="1"/>
  <c r="BD86" i="4"/>
  <c r="BC86" i="4"/>
  <c r="BE86" i="4"/>
  <c r="BB86" i="4"/>
  <c r="BE78" i="4"/>
  <c r="BD78" i="4"/>
  <c r="BB78" i="4"/>
  <c r="BC78" i="4"/>
  <c r="BE70" i="4"/>
  <c r="BD70" i="4"/>
  <c r="BC70" i="4"/>
  <c r="BB70" i="4"/>
  <c r="BD62" i="4"/>
  <c r="BB60" i="15" s="1"/>
  <c r="BE62" i="4"/>
  <c r="BC60" i="15" s="1"/>
  <c r="BC62" i="4"/>
  <c r="BA60" i="15" s="1"/>
  <c r="BB62" i="4"/>
  <c r="AZ60" i="15" s="1"/>
  <c r="BE54" i="4"/>
  <c r="BD54" i="4"/>
  <c r="BC54" i="4"/>
  <c r="BB54" i="4"/>
  <c r="BE46" i="4"/>
  <c r="BD46" i="4"/>
  <c r="BC46" i="4"/>
  <c r="BB46" i="4"/>
  <c r="BE38" i="4"/>
  <c r="BD38" i="4"/>
  <c r="BC38" i="4"/>
  <c r="BB38" i="4"/>
  <c r="BE30" i="4"/>
  <c r="BD30" i="4"/>
  <c r="BC30" i="4"/>
  <c r="BB30" i="4"/>
  <c r="BD22" i="4"/>
  <c r="BF22" i="4" s="1"/>
  <c r="BE22" i="4"/>
  <c r="BC22" i="4"/>
  <c r="BB22" i="4"/>
  <c r="BE14" i="4"/>
  <c r="BD14" i="4"/>
  <c r="BB14" i="4"/>
  <c r="BC14" i="4"/>
  <c r="BE6" i="4"/>
  <c r="BC7" i="15" s="1"/>
  <c r="BD6" i="4"/>
  <c r="BB7" i="15" s="1"/>
  <c r="BB6" i="4"/>
  <c r="AZ7" i="15" s="1"/>
  <c r="BC6" i="4"/>
  <c r="BD445" i="4"/>
  <c r="BE445" i="4"/>
  <c r="BC445" i="4"/>
  <c r="BB445" i="4"/>
  <c r="BD437" i="4"/>
  <c r="BB398" i="15" s="1"/>
  <c r="BE437" i="4"/>
  <c r="BC398" i="15" s="1"/>
  <c r="BC437" i="4"/>
  <c r="BA398" i="15" s="1"/>
  <c r="BB437" i="4"/>
  <c r="AZ398" i="15" s="1"/>
  <c r="BD429" i="4"/>
  <c r="BC429" i="4"/>
  <c r="BB429" i="4"/>
  <c r="BE429" i="4"/>
  <c r="BD421" i="4"/>
  <c r="BE421" i="4"/>
  <c r="BB421" i="4"/>
  <c r="BC421" i="4"/>
  <c r="BE413" i="4"/>
  <c r="BD413" i="4"/>
  <c r="BC413" i="4"/>
  <c r="BB413" i="4"/>
  <c r="BD405" i="4"/>
  <c r="BB369" i="15" s="1"/>
  <c r="BE405" i="4"/>
  <c r="BC369" i="15" s="1"/>
  <c r="BC405" i="4"/>
  <c r="BA369" i="15" s="1"/>
  <c r="BB405" i="4"/>
  <c r="BE397" i="4"/>
  <c r="BD397" i="4"/>
  <c r="BC397" i="4"/>
  <c r="BB397" i="4"/>
  <c r="BD389" i="4"/>
  <c r="BB353" i="15" s="1"/>
  <c r="BE389" i="4"/>
  <c r="BC353" i="15" s="1"/>
  <c r="BB389" i="4"/>
  <c r="AZ353" i="15" s="1"/>
  <c r="BC389" i="4"/>
  <c r="BA353" i="15" s="1"/>
  <c r="BE381" i="4"/>
  <c r="BD381" i="4"/>
  <c r="BC381" i="4"/>
  <c r="BB381" i="4"/>
  <c r="BD373" i="4"/>
  <c r="BE373" i="4"/>
  <c r="BC373" i="4"/>
  <c r="BB373" i="4"/>
  <c r="BE365" i="4"/>
  <c r="BC330" i="15" s="1"/>
  <c r="BD365" i="4"/>
  <c r="BB330" i="15" s="1"/>
  <c r="BC365" i="4"/>
  <c r="BA330" i="15" s="1"/>
  <c r="BB365" i="4"/>
  <c r="AZ330" i="15" s="1"/>
  <c r="BE357" i="4"/>
  <c r="BD357" i="4"/>
  <c r="BC357" i="4"/>
  <c r="BB357" i="4"/>
  <c r="BD349" i="4"/>
  <c r="BE349" i="4"/>
  <c r="BC349" i="4"/>
  <c r="BB349" i="4"/>
  <c r="BD341" i="4"/>
  <c r="BC341" i="4"/>
  <c r="BE341" i="4"/>
  <c r="BB341" i="4"/>
  <c r="BE333" i="4"/>
  <c r="BD333" i="4"/>
  <c r="BC333" i="4"/>
  <c r="BB333" i="4"/>
  <c r="BE325" i="4"/>
  <c r="BC292" i="15" s="1"/>
  <c r="BD325" i="4"/>
  <c r="BB292" i="15" s="1"/>
  <c r="BC325" i="4"/>
  <c r="BA292" i="15" s="1"/>
  <c r="BB325" i="4"/>
  <c r="AZ292" i="15" s="1"/>
  <c r="BD317" i="4"/>
  <c r="BC317" i="4"/>
  <c r="BE317" i="4"/>
  <c r="BB317" i="4"/>
  <c r="BD309" i="4"/>
  <c r="BE309" i="4"/>
  <c r="BC309" i="4"/>
  <c r="BB309" i="4"/>
  <c r="BD301" i="4"/>
  <c r="BB276" i="15" s="1"/>
  <c r="BC301" i="4"/>
  <c r="BA276" i="15" s="1"/>
  <c r="BB301" i="4"/>
  <c r="AZ276" i="15" s="1"/>
  <c r="BE301" i="4"/>
  <c r="BC276" i="15" s="1"/>
  <c r="BE293" i="4"/>
  <c r="BC270" i="15" s="1"/>
  <c r="BD293" i="4"/>
  <c r="BB270" i="15" s="1"/>
  <c r="BC293" i="4"/>
  <c r="BA270" i="15" s="1"/>
  <c r="BB293" i="4"/>
  <c r="AZ270" i="15" s="1"/>
  <c r="BD285" i="4"/>
  <c r="BE285" i="4"/>
  <c r="BC285" i="4"/>
  <c r="BB285" i="4"/>
  <c r="BD277" i="4"/>
  <c r="BF277" i="4" s="1"/>
  <c r="BE277" i="4"/>
  <c r="BC277" i="4"/>
  <c r="BB277" i="4"/>
  <c r="BD269" i="4"/>
  <c r="BE269" i="4"/>
  <c r="BC269" i="4"/>
  <c r="BB269" i="4"/>
  <c r="BD261" i="4"/>
  <c r="BB244" i="15" s="1"/>
  <c r="BE261" i="4"/>
  <c r="BC244" i="15" s="1"/>
  <c r="BC261" i="4"/>
  <c r="BA244" i="15" s="1"/>
  <c r="BB261" i="4"/>
  <c r="AZ244" i="15" s="1"/>
  <c r="BE253" i="4"/>
  <c r="BD253" i="4"/>
  <c r="BC253" i="4"/>
  <c r="BB253" i="4"/>
  <c r="BD245" i="4"/>
  <c r="BE245" i="4"/>
  <c r="BC245" i="4"/>
  <c r="BB245" i="4"/>
  <c r="BD237" i="4"/>
  <c r="BE237" i="4"/>
  <c r="BC237" i="4"/>
  <c r="BB237" i="4"/>
  <c r="BE229" i="4"/>
  <c r="BC212" i="15" s="1"/>
  <c r="BD229" i="4"/>
  <c r="BB212" i="15" s="1"/>
  <c r="BC229" i="4"/>
  <c r="BA212" i="15" s="1"/>
  <c r="BB229" i="4"/>
  <c r="AZ212" i="15" s="1"/>
  <c r="BD221" i="4"/>
  <c r="BE221" i="4"/>
  <c r="BC221" i="4"/>
  <c r="BB221" i="4"/>
  <c r="BF213" i="4"/>
  <c r="BD198" i="15" s="1"/>
  <c r="BE213" i="4"/>
  <c r="BC198" i="15" s="1"/>
  <c r="BD213" i="4"/>
  <c r="BB198" i="15" s="1"/>
  <c r="BC213" i="4"/>
  <c r="BA198" i="15" s="1"/>
  <c r="BB213" i="4"/>
  <c r="AZ198" i="15" s="1"/>
  <c r="BD205" i="4"/>
  <c r="BB191" i="15" s="1"/>
  <c r="BE205" i="4"/>
  <c r="BC191" i="15" s="1"/>
  <c r="BC205" i="4"/>
  <c r="BA191" i="15" s="1"/>
  <c r="BB205" i="4"/>
  <c r="AZ191" i="15" s="1"/>
  <c r="BD197" i="4"/>
  <c r="BE197" i="4"/>
  <c r="BC197" i="4"/>
  <c r="BB197" i="4"/>
  <c r="BD189" i="4"/>
  <c r="BE189" i="4"/>
  <c r="BC189" i="4"/>
  <c r="BB189" i="4"/>
  <c r="BE181" i="4"/>
  <c r="BC168" i="15" s="1"/>
  <c r="BD181" i="4"/>
  <c r="BB168" i="15" s="1"/>
  <c r="BC181" i="4"/>
  <c r="BA168" i="15" s="1"/>
  <c r="BB181" i="4"/>
  <c r="AZ168" i="15" s="1"/>
  <c r="BE173" i="4"/>
  <c r="BD173" i="4"/>
  <c r="BC173" i="4"/>
  <c r="BB173" i="4"/>
  <c r="BD165" i="4"/>
  <c r="BE165" i="4"/>
  <c r="BC165" i="4"/>
  <c r="BB165" i="4"/>
  <c r="BE157" i="4"/>
  <c r="BC146" i="15" s="1"/>
  <c r="BD157" i="4"/>
  <c r="BB146" i="15" s="1"/>
  <c r="BC157" i="4"/>
  <c r="BA146" i="15" s="1"/>
  <c r="BB157" i="4"/>
  <c r="AZ146" i="15" s="1"/>
  <c r="BE149" i="4"/>
  <c r="BC139" i="15" s="1"/>
  <c r="BD149" i="4"/>
  <c r="BB139" i="15" s="1"/>
  <c r="BC149" i="4"/>
  <c r="BA139" i="15" s="1"/>
  <c r="BB149" i="4"/>
  <c r="AZ139" i="15" s="1"/>
  <c r="BE141" i="4"/>
  <c r="BC131" i="15" s="1"/>
  <c r="BD141" i="4"/>
  <c r="BB131" i="15" s="1"/>
  <c r="BC141" i="4"/>
  <c r="BA131" i="15" s="1"/>
  <c r="BB141" i="4"/>
  <c r="AZ131" i="15" s="1"/>
  <c r="BD133" i="4"/>
  <c r="BE133" i="4"/>
  <c r="BB133" i="4"/>
  <c r="BC133" i="4"/>
  <c r="BE125" i="4"/>
  <c r="BC115" i="15" s="1"/>
  <c r="BD125" i="4"/>
  <c r="BB115" i="15" s="1"/>
  <c r="BC125" i="4"/>
  <c r="BA115" i="15" s="1"/>
  <c r="BB125" i="4"/>
  <c r="AZ115" i="15" s="1"/>
  <c r="BE117" i="4"/>
  <c r="BD117" i="4"/>
  <c r="BB117" i="4"/>
  <c r="BC117" i="4"/>
  <c r="BE109" i="4"/>
  <c r="BC100" i="15" s="1"/>
  <c r="BD109" i="4"/>
  <c r="BB100" i="15" s="1"/>
  <c r="BC109" i="4"/>
  <c r="BA100" i="15" s="1"/>
  <c r="BB109" i="4"/>
  <c r="AZ100" i="15" s="1"/>
  <c r="BD101" i="4"/>
  <c r="BE101" i="4"/>
  <c r="BC101" i="4"/>
  <c r="BB101" i="4"/>
  <c r="BE93" i="4"/>
  <c r="BC89" i="15" s="1"/>
  <c r="BD93" i="4"/>
  <c r="BB89" i="15" s="1"/>
  <c r="BC93" i="4"/>
  <c r="BA89" i="15" s="1"/>
  <c r="BB93" i="4"/>
  <c r="AZ89" i="15" s="1"/>
  <c r="BE85" i="4"/>
  <c r="BD85" i="4"/>
  <c r="BC85" i="4"/>
  <c r="BB85" i="4"/>
  <c r="BD77" i="4"/>
  <c r="BE77" i="4"/>
  <c r="BC77" i="4"/>
  <c r="BB77" i="4"/>
  <c r="BE69" i="4"/>
  <c r="BC66" i="15" s="1"/>
  <c r="BD69" i="4"/>
  <c r="BB66" i="15" s="1"/>
  <c r="BC69" i="4"/>
  <c r="BA66" i="15" s="1"/>
  <c r="BB69" i="4"/>
  <c r="AZ66" i="15" s="1"/>
  <c r="BE61" i="4"/>
  <c r="BC59" i="15" s="1"/>
  <c r="BD61" i="4"/>
  <c r="BB59" i="15" s="1"/>
  <c r="BC61" i="4"/>
  <c r="BA59" i="15" s="1"/>
  <c r="BB61" i="4"/>
  <c r="AZ59" i="15" s="1"/>
  <c r="BE53" i="4"/>
  <c r="BD53" i="4"/>
  <c r="BC53" i="4"/>
  <c r="BB53" i="4"/>
  <c r="BD45" i="4"/>
  <c r="BB46" i="15" s="1"/>
  <c r="BE45" i="4"/>
  <c r="BC46" i="15" s="1"/>
  <c r="BC45" i="4"/>
  <c r="BA46" i="15" s="1"/>
  <c r="BB45" i="4"/>
  <c r="AZ46" i="15" s="1"/>
  <c r="BD37" i="4"/>
  <c r="BB38" i="15" s="1"/>
  <c r="BC37" i="4"/>
  <c r="BA38" i="15" s="1"/>
  <c r="BE37" i="4"/>
  <c r="BC38" i="15" s="1"/>
  <c r="BB37" i="4"/>
  <c r="AZ38" i="15" s="1"/>
  <c r="BE29" i="4"/>
  <c r="BD29" i="4"/>
  <c r="BC29" i="4"/>
  <c r="BB29" i="4"/>
  <c r="BE21" i="4"/>
  <c r="BD21" i="4"/>
  <c r="BC21" i="4"/>
  <c r="BB21" i="4"/>
  <c r="BD13" i="4"/>
  <c r="BE13" i="4"/>
  <c r="BC13" i="4"/>
  <c r="BB13" i="4"/>
  <c r="BE5" i="4"/>
  <c r="BC6" i="15" s="1"/>
  <c r="BD5" i="4"/>
  <c r="BB6" i="15" s="1"/>
  <c r="BC5" i="4"/>
  <c r="BB5" i="4"/>
  <c r="AZ6" i="15" s="1"/>
  <c r="AX172" i="4"/>
  <c r="BC2" i="4"/>
  <c r="BE2" i="4"/>
  <c r="BD2" i="4"/>
  <c r="BB2" i="4"/>
  <c r="BE444" i="4"/>
  <c r="BC444" i="4"/>
  <c r="BD444" i="4"/>
  <c r="BB444" i="4"/>
  <c r="BE436" i="4"/>
  <c r="BC436" i="4"/>
  <c r="BB436" i="4"/>
  <c r="BD436" i="4"/>
  <c r="BC428" i="4"/>
  <c r="BE428" i="4"/>
  <c r="BD428" i="4"/>
  <c r="BB428" i="4"/>
  <c r="BE420" i="4"/>
  <c r="BC383" i="15" s="1"/>
  <c r="BC420" i="4"/>
  <c r="BA383" i="15" s="1"/>
  <c r="BD420" i="4"/>
  <c r="BB383" i="15" s="1"/>
  <c r="BB420" i="4"/>
  <c r="BC412" i="4"/>
  <c r="BD412" i="4"/>
  <c r="BE412" i="4"/>
  <c r="BB412" i="4"/>
  <c r="BE404" i="4"/>
  <c r="BC368" i="15" s="1"/>
  <c r="BD404" i="4"/>
  <c r="BB368" i="15" s="1"/>
  <c r="BC404" i="4"/>
  <c r="BA368" i="15" s="1"/>
  <c r="BB404" i="4"/>
  <c r="BC396" i="4"/>
  <c r="BE396" i="4"/>
  <c r="BD396" i="4"/>
  <c r="BB396" i="4"/>
  <c r="BE388" i="4"/>
  <c r="BC388" i="4"/>
  <c r="BD388" i="4"/>
  <c r="BB388" i="4"/>
  <c r="BC380" i="4"/>
  <c r="BA344" i="15" s="1"/>
  <c r="BE380" i="4"/>
  <c r="BC344" i="15" s="1"/>
  <c r="BD380" i="4"/>
  <c r="BB344" i="15" s="1"/>
  <c r="BB380" i="4"/>
  <c r="AZ344" i="15" s="1"/>
  <c r="BE372" i="4"/>
  <c r="BC337" i="15" s="1"/>
  <c r="BC372" i="4"/>
  <c r="BB372" i="4"/>
  <c r="AZ337" i="15" s="1"/>
  <c r="BD372" i="4"/>
  <c r="BB337" i="15" s="1"/>
  <c r="BE364" i="4"/>
  <c r="BC329" i="15" s="1"/>
  <c r="BD364" i="4"/>
  <c r="BB329" i="15" s="1"/>
  <c r="BC364" i="4"/>
  <c r="BB364" i="4"/>
  <c r="AZ329" i="15" s="1"/>
  <c r="BE356" i="4"/>
  <c r="BC356" i="4"/>
  <c r="BB356" i="4"/>
  <c r="BD356" i="4"/>
  <c r="BE348" i="4"/>
  <c r="BD348" i="4"/>
  <c r="BC348" i="4"/>
  <c r="BB348" i="4"/>
  <c r="BE340" i="4"/>
  <c r="BC305" i="15" s="1"/>
  <c r="BC340" i="4"/>
  <c r="BA305" i="15" s="1"/>
  <c r="BD340" i="4"/>
  <c r="BB305" i="15" s="1"/>
  <c r="BB340" i="4"/>
  <c r="AZ305" i="15" s="1"/>
  <c r="BE332" i="4"/>
  <c r="BD332" i="4"/>
  <c r="BC332" i="4"/>
  <c r="BB332" i="4"/>
  <c r="BE324" i="4"/>
  <c r="BC324" i="4"/>
  <c r="BB324" i="4"/>
  <c r="BD324" i="4"/>
  <c r="BE316" i="4"/>
  <c r="BD316" i="4"/>
  <c r="BC316" i="4"/>
  <c r="BB316" i="4"/>
  <c r="BE308" i="4"/>
  <c r="BC308" i="4"/>
  <c r="BD308" i="4"/>
  <c r="BB308" i="4"/>
  <c r="BE300" i="4"/>
  <c r="BD300" i="4"/>
  <c r="BC300" i="4"/>
  <c r="BB300" i="4"/>
  <c r="BE292" i="4"/>
  <c r="BD292" i="4"/>
  <c r="BC292" i="4"/>
  <c r="BB292" i="4"/>
  <c r="BE284" i="4"/>
  <c r="BC261" i="15" s="1"/>
  <c r="BC284" i="4"/>
  <c r="BA261" i="15" s="1"/>
  <c r="BD284" i="4"/>
  <c r="BB261" i="15" s="1"/>
  <c r="BB284" i="4"/>
  <c r="AZ261" i="15" s="1"/>
  <c r="BE276" i="4"/>
  <c r="BD276" i="4"/>
  <c r="BC276" i="4"/>
  <c r="BB276" i="4"/>
  <c r="BE268" i="4"/>
  <c r="BC268" i="4"/>
  <c r="BB268" i="4"/>
  <c r="BD268" i="4"/>
  <c r="BE260" i="4"/>
  <c r="BC260" i="4"/>
  <c r="BD260" i="4"/>
  <c r="BB260" i="4"/>
  <c r="BE252" i="4"/>
  <c r="BD252" i="4"/>
  <c r="BC252" i="4"/>
  <c r="BB252" i="4"/>
  <c r="BE244" i="4"/>
  <c r="BC227" i="15" s="1"/>
  <c r="BC244" i="4"/>
  <c r="BD244" i="4"/>
  <c r="BB227" i="15" s="1"/>
  <c r="BB244" i="4"/>
  <c r="AZ227" i="15" s="1"/>
  <c r="BE236" i="4"/>
  <c r="BD236" i="4"/>
  <c r="BC236" i="4"/>
  <c r="BB236" i="4"/>
  <c r="BE228" i="4"/>
  <c r="BC211" i="15" s="1"/>
  <c r="BD228" i="4"/>
  <c r="BB211" i="15" s="1"/>
  <c r="BC228" i="4"/>
  <c r="BA211" i="15" s="1"/>
  <c r="BB228" i="4"/>
  <c r="AZ211" i="15" s="1"/>
  <c r="BE220" i="4"/>
  <c r="BC204" i="15" s="1"/>
  <c r="BC220" i="4"/>
  <c r="BA204" i="15" s="1"/>
  <c r="BD220" i="4"/>
  <c r="BB204" i="15" s="1"/>
  <c r="BB220" i="4"/>
  <c r="AZ204" i="15" s="1"/>
  <c r="BE212" i="4"/>
  <c r="BD212" i="4"/>
  <c r="BC212" i="4"/>
  <c r="BB212" i="4"/>
  <c r="BE204" i="4"/>
  <c r="BC204" i="4"/>
  <c r="BD204" i="4"/>
  <c r="BB204" i="4"/>
  <c r="BE196" i="4"/>
  <c r="BD196" i="4"/>
  <c r="BC196" i="4"/>
  <c r="BB196" i="4"/>
  <c r="BE188" i="4"/>
  <c r="BD188" i="4"/>
  <c r="BC188" i="4"/>
  <c r="BB188" i="4"/>
  <c r="BE180" i="4"/>
  <c r="BC180" i="4"/>
  <c r="BD180" i="4"/>
  <c r="BB180" i="4"/>
  <c r="BD172" i="4"/>
  <c r="BE172" i="4"/>
  <c r="BC172" i="4"/>
  <c r="BB172" i="4"/>
  <c r="BE164" i="4"/>
  <c r="BC164" i="4"/>
  <c r="BD164" i="4"/>
  <c r="BB164" i="4"/>
  <c r="BE156" i="4"/>
  <c r="BC156" i="4"/>
  <c r="BD156" i="4"/>
  <c r="BB156" i="4"/>
  <c r="BE148" i="4"/>
  <c r="BD148" i="4"/>
  <c r="BC148" i="4"/>
  <c r="BB148" i="4"/>
  <c r="BE140" i="4"/>
  <c r="BC140" i="4"/>
  <c r="BD140" i="4"/>
  <c r="BB140" i="4"/>
  <c r="BE132" i="4"/>
  <c r="BC122" i="15" s="1"/>
  <c r="BC132" i="4"/>
  <c r="BA122" i="15" s="1"/>
  <c r="BB132" i="4"/>
  <c r="AZ122" i="15" s="1"/>
  <c r="BD132" i="4"/>
  <c r="BB122" i="15" s="1"/>
  <c r="BE124" i="4"/>
  <c r="BC114" i="15" s="1"/>
  <c r="BC124" i="4"/>
  <c r="BA114" i="15" s="1"/>
  <c r="BD124" i="4"/>
  <c r="BB114" i="15" s="1"/>
  <c r="BB124" i="4"/>
  <c r="BC116" i="4"/>
  <c r="BE116" i="4"/>
  <c r="BD116" i="4"/>
  <c r="BB116" i="4"/>
  <c r="BE108" i="4"/>
  <c r="BD108" i="4"/>
  <c r="BC108" i="4"/>
  <c r="BB108" i="4"/>
  <c r="BE100" i="4"/>
  <c r="BC100" i="4"/>
  <c r="BD100" i="4"/>
  <c r="BB100" i="4"/>
  <c r="BE92" i="4"/>
  <c r="BC92" i="4"/>
  <c r="BB92" i="4"/>
  <c r="BD92" i="4"/>
  <c r="BE84" i="4"/>
  <c r="BD84" i="4"/>
  <c r="BC84" i="4"/>
  <c r="BB84" i="4"/>
  <c r="BE76" i="4"/>
  <c r="BC76" i="4"/>
  <c r="BD76" i="4"/>
  <c r="BB76" i="4"/>
  <c r="BE68" i="4"/>
  <c r="BC68" i="4"/>
  <c r="BF68" i="4" s="1"/>
  <c r="BD68" i="4"/>
  <c r="BB68" i="4"/>
  <c r="BE60" i="4"/>
  <c r="BC60" i="4"/>
  <c r="BD60" i="4"/>
  <c r="BB60" i="4"/>
  <c r="BE52" i="4"/>
  <c r="BC52" i="4"/>
  <c r="BD52" i="4"/>
  <c r="BB52" i="4"/>
  <c r="BE44" i="4"/>
  <c r="BC45" i="15" s="1"/>
  <c r="BD44" i="4"/>
  <c r="BB45" i="15" s="1"/>
  <c r="BC44" i="4"/>
  <c r="BB44" i="4"/>
  <c r="AZ45" i="15" s="1"/>
  <c r="BE36" i="4"/>
  <c r="BC37" i="15" s="1"/>
  <c r="BC36" i="4"/>
  <c r="BA37" i="15" s="1"/>
  <c r="BD36" i="4"/>
  <c r="BB37" i="15" s="1"/>
  <c r="BB36" i="4"/>
  <c r="AZ37" i="15" s="1"/>
  <c r="BE28" i="4"/>
  <c r="BC28" i="4"/>
  <c r="BB28" i="4"/>
  <c r="BD28" i="4"/>
  <c r="BD20" i="4"/>
  <c r="BC20" i="4"/>
  <c r="BF20" i="4" s="1"/>
  <c r="BB20" i="4"/>
  <c r="BE20" i="4"/>
  <c r="BE12" i="4"/>
  <c r="BC12" i="4"/>
  <c r="BB12" i="4"/>
  <c r="BD12" i="4"/>
  <c r="BE4" i="4"/>
  <c r="BC5" i="15" s="1"/>
  <c r="BC4" i="4"/>
  <c r="BB4" i="4"/>
  <c r="AZ5" i="15" s="1"/>
  <c r="BD4" i="4"/>
  <c r="BB5" i="15" s="1"/>
  <c r="BE451" i="4"/>
  <c r="BC408" i="15" s="1"/>
  <c r="BC451" i="4"/>
  <c r="BA408" i="15" s="1"/>
  <c r="BD451" i="4"/>
  <c r="BB408" i="15" s="1"/>
  <c r="BB451" i="4"/>
  <c r="AZ408" i="15" s="1"/>
  <c r="BE443" i="4"/>
  <c r="BC401" i="15" s="1"/>
  <c r="BD443" i="4"/>
  <c r="BB401" i="15" s="1"/>
  <c r="BC443" i="4"/>
  <c r="BA401" i="15" s="1"/>
  <c r="BB443" i="4"/>
  <c r="AZ401" i="15" s="1"/>
  <c r="BE435" i="4"/>
  <c r="BC396" i="15" s="1"/>
  <c r="BD435" i="4"/>
  <c r="BB396" i="15" s="1"/>
  <c r="BB435" i="4"/>
  <c r="BC435" i="4"/>
  <c r="BA396" i="15" s="1"/>
  <c r="BE427" i="4"/>
  <c r="BC390" i="15" s="1"/>
  <c r="BD427" i="4"/>
  <c r="BB390" i="15" s="1"/>
  <c r="BC427" i="4"/>
  <c r="BA390" i="15" s="1"/>
  <c r="BB427" i="4"/>
  <c r="AZ390" i="15" s="1"/>
  <c r="BE419" i="4"/>
  <c r="BC382" i="15" s="1"/>
  <c r="BD419" i="4"/>
  <c r="BB382" i="15" s="1"/>
  <c r="BC419" i="4"/>
  <c r="BB419" i="4"/>
  <c r="AZ382" i="15" s="1"/>
  <c r="BE411" i="4"/>
  <c r="BC375" i="15" s="1"/>
  <c r="BD411" i="4"/>
  <c r="BC411" i="4"/>
  <c r="BA375" i="15" s="1"/>
  <c r="BB411" i="4"/>
  <c r="AZ375" i="15" s="1"/>
  <c r="BE403" i="4"/>
  <c r="BB403" i="4"/>
  <c r="BC403" i="4"/>
  <c r="BD403" i="4"/>
  <c r="BE395" i="4"/>
  <c r="BC359" i="15" s="1"/>
  <c r="BD395" i="4"/>
  <c r="BB359" i="15" s="1"/>
  <c r="BC395" i="4"/>
  <c r="BA359" i="15" s="1"/>
  <c r="BB395" i="4"/>
  <c r="BE387" i="4"/>
  <c r="BB387" i="4"/>
  <c r="BD387" i="4"/>
  <c r="BC387" i="4"/>
  <c r="BE379" i="4"/>
  <c r="BC343" i="15" s="1"/>
  <c r="BD379" i="4"/>
  <c r="BB343" i="15" s="1"/>
  <c r="BC379" i="4"/>
  <c r="BA343" i="15" s="1"/>
  <c r="BB379" i="4"/>
  <c r="BE371" i="4"/>
  <c r="BC336" i="15" s="1"/>
  <c r="BD371" i="4"/>
  <c r="BB336" i="15" s="1"/>
  <c r="BB371" i="4"/>
  <c r="AZ336" i="15" s="1"/>
  <c r="BC371" i="4"/>
  <c r="BA336" i="15" s="1"/>
  <c r="BE363" i="4"/>
  <c r="BC328" i="15" s="1"/>
  <c r="BC363" i="4"/>
  <c r="BA328" i="15" s="1"/>
  <c r="BB363" i="4"/>
  <c r="AZ328" i="15" s="1"/>
  <c r="BD363" i="4"/>
  <c r="BB328" i="15" s="1"/>
  <c r="BD355" i="4"/>
  <c r="BB320" i="15" s="1"/>
  <c r="BC355" i="4"/>
  <c r="BA320" i="15" s="1"/>
  <c r="BB355" i="4"/>
  <c r="AZ320" i="15" s="1"/>
  <c r="BE355" i="4"/>
  <c r="BC320" i="15" s="1"/>
  <c r="BE347" i="4"/>
  <c r="BC312" i="15" s="1"/>
  <c r="BB347" i="4"/>
  <c r="AZ312" i="15" s="1"/>
  <c r="BC347" i="4"/>
  <c r="BA312" i="15" s="1"/>
  <c r="BD347" i="4"/>
  <c r="BB312" i="15" s="1"/>
  <c r="BE339" i="4"/>
  <c r="BD339" i="4"/>
  <c r="BC339" i="4"/>
  <c r="BB339" i="4"/>
  <c r="BE331" i="4"/>
  <c r="BD331" i="4"/>
  <c r="BC331" i="4"/>
  <c r="BB331" i="4"/>
  <c r="BE323" i="4"/>
  <c r="BD323" i="4"/>
  <c r="BC323" i="4"/>
  <c r="BB323" i="4"/>
  <c r="BE315" i="4"/>
  <c r="BB315" i="4"/>
  <c r="BD315" i="4"/>
  <c r="BC315" i="4"/>
  <c r="BE307" i="4"/>
  <c r="BD307" i="4"/>
  <c r="BB307" i="4"/>
  <c r="BC307" i="4"/>
  <c r="BE299" i="4"/>
  <c r="BC274" i="15" s="1"/>
  <c r="BD299" i="4"/>
  <c r="BB274" i="15" s="1"/>
  <c r="BC299" i="4"/>
  <c r="BA274" i="15" s="1"/>
  <c r="BB299" i="4"/>
  <c r="BD291" i="4"/>
  <c r="BE291" i="4"/>
  <c r="BB291" i="4"/>
  <c r="BC291" i="4"/>
  <c r="BE283" i="4"/>
  <c r="BD283" i="4"/>
  <c r="BB283" i="4"/>
  <c r="BC283" i="4"/>
  <c r="BD275" i="4"/>
  <c r="BE275" i="4"/>
  <c r="BB275" i="4"/>
  <c r="BC275" i="4"/>
  <c r="BE267" i="4"/>
  <c r="BD267" i="4"/>
  <c r="BB267" i="4"/>
  <c r="BC267" i="4"/>
  <c r="BD259" i="4"/>
  <c r="BC259" i="4"/>
  <c r="BE259" i="4"/>
  <c r="BB259" i="4"/>
  <c r="BE251" i="4"/>
  <c r="BD251" i="4"/>
  <c r="BB251" i="4"/>
  <c r="BC251" i="4"/>
  <c r="BE243" i="4"/>
  <c r="BD243" i="4"/>
  <c r="BC243" i="4"/>
  <c r="BB243" i="4"/>
  <c r="BE235" i="4"/>
  <c r="BC235" i="4"/>
  <c r="BD235" i="4"/>
  <c r="BB235" i="4"/>
  <c r="BE227" i="4"/>
  <c r="BD227" i="4"/>
  <c r="BC227" i="4"/>
  <c r="BB227" i="4"/>
  <c r="BE219" i="4"/>
  <c r="BD219" i="4"/>
  <c r="BB219" i="4"/>
  <c r="BC219" i="4"/>
  <c r="BE211" i="4"/>
  <c r="BD211" i="4"/>
  <c r="BC211" i="4"/>
  <c r="BB211" i="4"/>
  <c r="BE203" i="4"/>
  <c r="BC189" i="15" s="1"/>
  <c r="BD203" i="4"/>
  <c r="BB189" i="15" s="1"/>
  <c r="BB203" i="4"/>
  <c r="AZ189" i="15" s="1"/>
  <c r="BC203" i="4"/>
  <c r="BE195" i="4"/>
  <c r="BC195" i="4"/>
  <c r="BB195" i="4"/>
  <c r="BD195" i="4"/>
  <c r="BE187" i="4"/>
  <c r="BD187" i="4"/>
  <c r="BB187" i="4"/>
  <c r="BC187" i="4"/>
  <c r="BE179" i="4"/>
  <c r="BC167" i="15" s="1"/>
  <c r="BD179" i="4"/>
  <c r="BB167" i="15" s="1"/>
  <c r="BC179" i="4"/>
  <c r="BA167" i="15" s="1"/>
  <c r="BB179" i="4"/>
  <c r="AZ167" i="15" s="1"/>
  <c r="BE171" i="4"/>
  <c r="BD171" i="4"/>
  <c r="BC171" i="4"/>
  <c r="BB171" i="4"/>
  <c r="BE163" i="4"/>
  <c r="BD163" i="4"/>
  <c r="BC163" i="4"/>
  <c r="BB163" i="4"/>
  <c r="BE155" i="4"/>
  <c r="BC155" i="4"/>
  <c r="BD155" i="4"/>
  <c r="BB155" i="4"/>
  <c r="BE147" i="4"/>
  <c r="BD147" i="4"/>
  <c r="BC147" i="4"/>
  <c r="BB147" i="4"/>
  <c r="BE139" i="4"/>
  <c r="BD139" i="4"/>
  <c r="BC139" i="4"/>
  <c r="BB139" i="4"/>
  <c r="BD131" i="4"/>
  <c r="BB121" i="15" s="1"/>
  <c r="BC131" i="4"/>
  <c r="BA121" i="15" s="1"/>
  <c r="BB131" i="4"/>
  <c r="AZ121" i="15" s="1"/>
  <c r="BE131" i="4"/>
  <c r="BC121" i="15" s="1"/>
  <c r="BE123" i="4"/>
  <c r="BC113" i="15" s="1"/>
  <c r="BD123" i="4"/>
  <c r="BB113" i="15" s="1"/>
  <c r="BC123" i="4"/>
  <c r="BA113" i="15" s="1"/>
  <c r="BB123" i="4"/>
  <c r="AZ113" i="15" s="1"/>
  <c r="BE115" i="4"/>
  <c r="BC106" i="15" s="1"/>
  <c r="BC115" i="4"/>
  <c r="BA106" i="15" s="1"/>
  <c r="BD115" i="4"/>
  <c r="BB106" i="15" s="1"/>
  <c r="BB115" i="4"/>
  <c r="AZ106" i="15" s="1"/>
  <c r="BE107" i="4"/>
  <c r="BC107" i="4"/>
  <c r="BB107" i="4"/>
  <c r="BD107" i="4"/>
  <c r="BC99" i="4"/>
  <c r="BE99" i="4"/>
  <c r="BD99" i="4"/>
  <c r="BB99" i="4"/>
  <c r="BE91" i="4"/>
  <c r="BC88" i="15" s="1"/>
  <c r="BC91" i="4"/>
  <c r="BA88" i="15" s="1"/>
  <c r="BD91" i="4"/>
  <c r="BB88" i="15" s="1"/>
  <c r="BB91" i="4"/>
  <c r="AZ88" i="15" s="1"/>
  <c r="BD83" i="4"/>
  <c r="BB80" i="15" s="1"/>
  <c r="BC83" i="4"/>
  <c r="BA80" i="15" s="1"/>
  <c r="BE83" i="4"/>
  <c r="BC80" i="15" s="1"/>
  <c r="BB83" i="4"/>
  <c r="BE75" i="4"/>
  <c r="BC72" i="15" s="1"/>
  <c r="BC75" i="4"/>
  <c r="BA72" i="15" s="1"/>
  <c r="BD75" i="4"/>
  <c r="BB72" i="15" s="1"/>
  <c r="BB75" i="4"/>
  <c r="AZ72" i="15" s="1"/>
  <c r="BC67" i="4"/>
  <c r="BA64" i="15" s="1"/>
  <c r="BE67" i="4"/>
  <c r="BC64" i="15" s="1"/>
  <c r="BB67" i="4"/>
  <c r="AZ64" i="15" s="1"/>
  <c r="BD67" i="4"/>
  <c r="BB64" i="15" s="1"/>
  <c r="BC59" i="4"/>
  <c r="BA57" i="15" s="1"/>
  <c r="BD59" i="4"/>
  <c r="BB57" i="15" s="1"/>
  <c r="BE59" i="4"/>
  <c r="BC57" i="15" s="1"/>
  <c r="BB59" i="4"/>
  <c r="AZ57" i="15" s="1"/>
  <c r="BE51" i="4"/>
  <c r="BC50" i="15" s="1"/>
  <c r="BC51" i="4"/>
  <c r="BD51" i="4"/>
  <c r="BB50" i="15" s="1"/>
  <c r="BB51" i="4"/>
  <c r="AZ50" i="15" s="1"/>
  <c r="BE43" i="4"/>
  <c r="BC43" i="4"/>
  <c r="BD43" i="4"/>
  <c r="BB43" i="4"/>
  <c r="BE35" i="4"/>
  <c r="BC36" i="15" s="1"/>
  <c r="BC35" i="4"/>
  <c r="BA36" i="15" s="1"/>
  <c r="BD35" i="4"/>
  <c r="BB35" i="4"/>
  <c r="AZ36" i="15" s="1"/>
  <c r="BE27" i="4"/>
  <c r="BC28" i="15" s="1"/>
  <c r="BC27" i="4"/>
  <c r="BA28" i="15" s="1"/>
  <c r="BD27" i="4"/>
  <c r="BB28" i="15" s="1"/>
  <c r="BB27" i="4"/>
  <c r="AZ28" i="15" s="1"/>
  <c r="BE19" i="4"/>
  <c r="BD19" i="4"/>
  <c r="BC19" i="4"/>
  <c r="BB19" i="4"/>
  <c r="BE11" i="4"/>
  <c r="BC11" i="4"/>
  <c r="BD11" i="4"/>
  <c r="BB11" i="4"/>
  <c r="BC3" i="4"/>
  <c r="BE3" i="4"/>
  <c r="BD3" i="4"/>
  <c r="BB3" i="4"/>
  <c r="BE450" i="4"/>
  <c r="BD450" i="4"/>
  <c r="BB450" i="4"/>
  <c r="BC450" i="4"/>
  <c r="BE442" i="4"/>
  <c r="BD442" i="4"/>
  <c r="BC442" i="4"/>
  <c r="BB442" i="4"/>
  <c r="BE434" i="4"/>
  <c r="BC395" i="15" s="1"/>
  <c r="BD434" i="4"/>
  <c r="BB395" i="15" s="1"/>
  <c r="BB434" i="4"/>
  <c r="AZ395" i="15" s="1"/>
  <c r="BC434" i="4"/>
  <c r="BA395" i="15" s="1"/>
  <c r="BE426" i="4"/>
  <c r="BC389" i="15" s="1"/>
  <c r="BC426" i="4"/>
  <c r="BA389" i="15" s="1"/>
  <c r="BB426" i="4"/>
  <c r="AZ389" i="15" s="1"/>
  <c r="BD426" i="4"/>
  <c r="BB389" i="15" s="1"/>
  <c r="BE418" i="4"/>
  <c r="BD418" i="4"/>
  <c r="BC418" i="4"/>
  <c r="BB418" i="4"/>
  <c r="BD410" i="4"/>
  <c r="BC410" i="4"/>
  <c r="BE410" i="4"/>
  <c r="BB410" i="4"/>
  <c r="BE402" i="4"/>
  <c r="BD402" i="4"/>
  <c r="BC402" i="4"/>
  <c r="BB402" i="4"/>
  <c r="BE394" i="4"/>
  <c r="BD394" i="4"/>
  <c r="BC394" i="4"/>
  <c r="BB394" i="4"/>
  <c r="BE386" i="4"/>
  <c r="BC386" i="4"/>
  <c r="BB386" i="4"/>
  <c r="BD386" i="4"/>
  <c r="BC378" i="4"/>
  <c r="BE378" i="4"/>
  <c r="BD378" i="4"/>
  <c r="BB378" i="4"/>
  <c r="BE370" i="4"/>
  <c r="BC335" i="15" s="1"/>
  <c r="BD370" i="4"/>
  <c r="BB335" i="15" s="1"/>
  <c r="BC370" i="4"/>
  <c r="BA335" i="15" s="1"/>
  <c r="BB370" i="4"/>
  <c r="AZ335" i="15" s="1"/>
  <c r="BE362" i="4"/>
  <c r="BC327" i="15" s="1"/>
  <c r="BD362" i="4"/>
  <c r="BB327" i="15" s="1"/>
  <c r="BC362" i="4"/>
  <c r="BA327" i="15" s="1"/>
  <c r="BB362" i="4"/>
  <c r="AZ327" i="15" s="1"/>
  <c r="BE354" i="4"/>
  <c r="BD354" i="4"/>
  <c r="BC354" i="4"/>
  <c r="BB354" i="4"/>
  <c r="BE346" i="4"/>
  <c r="BD346" i="4"/>
  <c r="BC346" i="4"/>
  <c r="BB346" i="4"/>
  <c r="BE338" i="4"/>
  <c r="BC303" i="15" s="1"/>
  <c r="BD338" i="4"/>
  <c r="BB303" i="15" s="1"/>
  <c r="BC338" i="4"/>
  <c r="BA303" i="15" s="1"/>
  <c r="BB338" i="4"/>
  <c r="AZ303" i="15" s="1"/>
  <c r="BE330" i="4"/>
  <c r="BD330" i="4"/>
  <c r="BC330" i="4"/>
  <c r="BB330" i="4"/>
  <c r="BE322" i="4"/>
  <c r="BD322" i="4"/>
  <c r="BC322" i="4"/>
  <c r="BB322" i="4"/>
  <c r="BE314" i="4"/>
  <c r="BD314" i="4"/>
  <c r="BC314" i="4"/>
  <c r="BB314" i="4"/>
  <c r="BE306" i="4"/>
  <c r="BD306" i="4"/>
  <c r="BC306" i="4"/>
  <c r="BB306" i="4"/>
  <c r="BC298" i="4"/>
  <c r="BD298" i="4"/>
  <c r="BB298" i="4"/>
  <c r="BE298" i="4"/>
  <c r="BD290" i="4"/>
  <c r="BB267" i="15" s="1"/>
  <c r="BE290" i="4"/>
  <c r="BC267" i="15" s="1"/>
  <c r="BC290" i="4"/>
  <c r="BA267" i="15" s="1"/>
  <c r="BB290" i="4"/>
  <c r="AZ267" i="15" s="1"/>
  <c r="BE282" i="4"/>
  <c r="BD282" i="4"/>
  <c r="BC282" i="4"/>
  <c r="BB282" i="4"/>
  <c r="BE274" i="4"/>
  <c r="BD274" i="4"/>
  <c r="BC274" i="4"/>
  <c r="BB274" i="4"/>
  <c r="BE266" i="4"/>
  <c r="BD266" i="4"/>
  <c r="BC266" i="4"/>
  <c r="BB266" i="4"/>
  <c r="BD258" i="4"/>
  <c r="BE258" i="4"/>
  <c r="BC258" i="4"/>
  <c r="BB258" i="4"/>
  <c r="BD250" i="4"/>
  <c r="BB233" i="15" s="1"/>
  <c r="BC250" i="4"/>
  <c r="BE250" i="4"/>
  <c r="BC233" i="15" s="1"/>
  <c r="BB250" i="4"/>
  <c r="AZ233" i="15" s="1"/>
  <c r="BE242" i="4"/>
  <c r="BD242" i="4"/>
  <c r="BC242" i="4"/>
  <c r="BB242" i="4"/>
  <c r="BE234" i="4"/>
  <c r="BD234" i="4"/>
  <c r="BC234" i="4"/>
  <c r="BB234" i="4"/>
  <c r="BE226" i="4"/>
  <c r="BD226" i="4"/>
  <c r="BC226" i="4"/>
  <c r="BB226" i="4"/>
  <c r="BE218" i="4"/>
  <c r="BC218" i="4"/>
  <c r="BD218" i="4"/>
  <c r="BB218" i="4"/>
  <c r="BE210" i="4"/>
  <c r="BC195" i="15" s="1"/>
  <c r="BC210" i="4"/>
  <c r="BA195" i="15" s="1"/>
  <c r="BD210" i="4"/>
  <c r="BB195" i="15" s="1"/>
  <c r="BB210" i="4"/>
  <c r="BE202" i="4"/>
  <c r="BD202" i="4"/>
  <c r="BC202" i="4"/>
  <c r="BB202" i="4"/>
  <c r="BE194" i="4"/>
  <c r="BD194" i="4"/>
  <c r="BC194" i="4"/>
  <c r="BB194" i="4"/>
  <c r="BE186" i="4"/>
  <c r="BD186" i="4"/>
  <c r="BC186" i="4"/>
  <c r="BB186" i="4"/>
  <c r="BE178" i="4"/>
  <c r="BD178" i="4"/>
  <c r="BC178" i="4"/>
  <c r="BB178" i="4"/>
  <c r="BE170" i="4"/>
  <c r="BC170" i="4"/>
  <c r="BA159" i="15" s="1"/>
  <c r="BD170" i="4"/>
  <c r="BB159" i="15" s="1"/>
  <c r="BB170" i="4"/>
  <c r="AZ159" i="15" s="1"/>
  <c r="BE162" i="4"/>
  <c r="BD162" i="4"/>
  <c r="BC162" i="4"/>
  <c r="BB162" i="4"/>
  <c r="BE154" i="4"/>
  <c r="BC154" i="4"/>
  <c r="BD154" i="4"/>
  <c r="BB154" i="4"/>
  <c r="BE146" i="4"/>
  <c r="BD146" i="4"/>
  <c r="BC146" i="4"/>
  <c r="BB146" i="4"/>
  <c r="BE138" i="4"/>
  <c r="BD138" i="4"/>
  <c r="BC138" i="4"/>
  <c r="BB138" i="4"/>
  <c r="BE130" i="4"/>
  <c r="BD130" i="4"/>
  <c r="BC130" i="4"/>
  <c r="BB130" i="4"/>
  <c r="BE122" i="4"/>
  <c r="BC112" i="15" s="1"/>
  <c r="BD122" i="4"/>
  <c r="BB112" i="15" s="1"/>
  <c r="BC122" i="4"/>
  <c r="BA112" i="15" s="1"/>
  <c r="BB122" i="4"/>
  <c r="AZ112" i="15" s="1"/>
  <c r="BE114" i="4"/>
  <c r="BC105" i="15" s="1"/>
  <c r="BD114" i="4"/>
  <c r="BB105" i="15" s="1"/>
  <c r="BB114" i="4"/>
  <c r="AZ105" i="15" s="1"/>
  <c r="BC114" i="4"/>
  <c r="BE106" i="4"/>
  <c r="BD106" i="4"/>
  <c r="BC106" i="4"/>
  <c r="BB106" i="4"/>
  <c r="BE98" i="4"/>
  <c r="BC91" i="15" s="1"/>
  <c r="BD98" i="4"/>
  <c r="BB91" i="15" s="1"/>
  <c r="BC98" i="4"/>
  <c r="BA91" i="15" s="1"/>
  <c r="BB98" i="4"/>
  <c r="AZ91" i="15" s="1"/>
  <c r="BE90" i="4"/>
  <c r="BC87" i="15" s="1"/>
  <c r="BD90" i="4"/>
  <c r="BB87" i="15" s="1"/>
  <c r="BB90" i="4"/>
  <c r="AZ87" i="15" s="1"/>
  <c r="BC90" i="4"/>
  <c r="BA87" i="15" s="1"/>
  <c r="BE82" i="4"/>
  <c r="BC79" i="15" s="1"/>
  <c r="BC82" i="4"/>
  <c r="BA79" i="15" s="1"/>
  <c r="BD82" i="4"/>
  <c r="BB79" i="15" s="1"/>
  <c r="BB82" i="4"/>
  <c r="AZ79" i="15" s="1"/>
  <c r="BE74" i="4"/>
  <c r="BD74" i="4"/>
  <c r="BC74" i="4"/>
  <c r="BB74" i="4"/>
  <c r="BE66" i="4"/>
  <c r="BD66" i="4"/>
  <c r="BC66" i="4"/>
  <c r="BB66" i="4"/>
  <c r="BE58" i="4"/>
  <c r="BC56" i="15" s="1"/>
  <c r="BD58" i="4"/>
  <c r="BB56" i="15" s="1"/>
  <c r="BC58" i="4"/>
  <c r="BB58" i="4"/>
  <c r="AZ56" i="15" s="1"/>
  <c r="BE50" i="4"/>
  <c r="BC49" i="15" s="1"/>
  <c r="BD50" i="4"/>
  <c r="BB49" i="15" s="1"/>
  <c r="BC50" i="4"/>
  <c r="BA49" i="15" s="1"/>
  <c r="BB50" i="4"/>
  <c r="AZ49" i="15" s="1"/>
  <c r="BE42" i="4"/>
  <c r="BB42" i="4"/>
  <c r="BD42" i="4"/>
  <c r="BC42" i="4"/>
  <c r="BE34" i="4"/>
  <c r="BC35" i="15" s="1"/>
  <c r="BD34" i="4"/>
  <c r="BB35" i="15" s="1"/>
  <c r="BC34" i="4"/>
  <c r="BA35" i="15" s="1"/>
  <c r="BB34" i="4"/>
  <c r="AZ35" i="15" s="1"/>
  <c r="BE26" i="4"/>
  <c r="BC27" i="15" s="1"/>
  <c r="BB26" i="4"/>
  <c r="AZ27" i="15" s="1"/>
  <c r="BD26" i="4"/>
  <c r="BB27" i="15" s="1"/>
  <c r="BC26" i="4"/>
  <c r="BA27" i="15" s="1"/>
  <c r="BE18" i="4"/>
  <c r="BD18" i="4"/>
  <c r="BC18" i="4"/>
  <c r="BB18" i="4"/>
  <c r="BE10" i="4"/>
  <c r="BC11" i="15" s="1"/>
  <c r="BD10" i="4"/>
  <c r="BB11" i="15" s="1"/>
  <c r="BB10" i="4"/>
  <c r="AZ11" i="15" s="1"/>
  <c r="BC10" i="4"/>
  <c r="BA11" i="15" s="1"/>
  <c r="AX449" i="4"/>
  <c r="AX433" i="4"/>
  <c r="AX417" i="4"/>
  <c r="AX401" i="4"/>
  <c r="AX447" i="4"/>
  <c r="AX439" i="4"/>
  <c r="AX431" i="4"/>
  <c r="AX423" i="4"/>
  <c r="AX415" i="4"/>
  <c r="AX407" i="4"/>
  <c r="AX399" i="4"/>
  <c r="AX391" i="4"/>
  <c r="AX383" i="4"/>
  <c r="AX375" i="4"/>
  <c r="AX367" i="4"/>
  <c r="AX359" i="4"/>
  <c r="AX351" i="4"/>
  <c r="AX343" i="4"/>
  <c r="AX335" i="4"/>
  <c r="AX327" i="4"/>
  <c r="AX319" i="4"/>
  <c r="AX311" i="4"/>
  <c r="AX303" i="4"/>
  <c r="AX295" i="4"/>
  <c r="AX287" i="4"/>
  <c r="AX279" i="4"/>
  <c r="AX271" i="4"/>
  <c r="AX263" i="4"/>
  <c r="AX255" i="4"/>
  <c r="AX247" i="4"/>
  <c r="AX239" i="4"/>
  <c r="AX231" i="4"/>
  <c r="AX223" i="4"/>
  <c r="AX215" i="4"/>
  <c r="AX207" i="4"/>
  <c r="AX199" i="4"/>
  <c r="AX191" i="4"/>
  <c r="AX183" i="4"/>
  <c r="AX175" i="4"/>
  <c r="AX167" i="4"/>
  <c r="AX159" i="4"/>
  <c r="AX151" i="4"/>
  <c r="AX143" i="4"/>
  <c r="AX135" i="4"/>
  <c r="AX127" i="4"/>
  <c r="AX119" i="4"/>
  <c r="AX111" i="4"/>
  <c r="AX103" i="4"/>
  <c r="AX95" i="4"/>
  <c r="AX87" i="4"/>
  <c r="AX79" i="4"/>
  <c r="AX71" i="4"/>
  <c r="AX63" i="4"/>
  <c r="AX55" i="4"/>
  <c r="AX47" i="4"/>
  <c r="AX39" i="4"/>
  <c r="AX31" i="4"/>
  <c r="AX23" i="4"/>
  <c r="AX15" i="4"/>
  <c r="AX7" i="4"/>
  <c r="AX441" i="4"/>
  <c r="AX425" i="4"/>
  <c r="AX409" i="4"/>
  <c r="AX393" i="4"/>
  <c r="AX358" i="4"/>
  <c r="AX6" i="4"/>
  <c r="AX445" i="4"/>
  <c r="AX437" i="4"/>
  <c r="AX429" i="4"/>
  <c r="AX421" i="4"/>
  <c r="AX413" i="4"/>
  <c r="AX405" i="4"/>
  <c r="AX397" i="4"/>
  <c r="AX389" i="4"/>
  <c r="AX381" i="4"/>
  <c r="AX373" i="4"/>
  <c r="AX365" i="4"/>
  <c r="AX357" i="4"/>
  <c r="AX349" i="4"/>
  <c r="AX341" i="4"/>
  <c r="AX333" i="4"/>
  <c r="AX325" i="4"/>
  <c r="AX317" i="4"/>
  <c r="AX309" i="4"/>
  <c r="AX301" i="4"/>
  <c r="AX293" i="4"/>
  <c r="AX285" i="4"/>
  <c r="AX277" i="4"/>
  <c r="AX269" i="4"/>
  <c r="AX261" i="4"/>
  <c r="AX253" i="4"/>
  <c r="AX245" i="4"/>
  <c r="AX237" i="4"/>
  <c r="AX229" i="4"/>
  <c r="AX221" i="4"/>
  <c r="AX213" i="4"/>
  <c r="AX205" i="4"/>
  <c r="AX197" i="4"/>
  <c r="AX189" i="4"/>
  <c r="AX181" i="4"/>
  <c r="AX173" i="4"/>
  <c r="AX165" i="4"/>
  <c r="AX157" i="4"/>
  <c r="AX149" i="4"/>
  <c r="AX141" i="4"/>
  <c r="AX133" i="4"/>
  <c r="AX125" i="4"/>
  <c r="AX117" i="4"/>
  <c r="AX109" i="4"/>
  <c r="AX101" i="4"/>
  <c r="AX93" i="4"/>
  <c r="AX85" i="4"/>
  <c r="AX77" i="4"/>
  <c r="AX69" i="4"/>
  <c r="AX61" i="4"/>
  <c r="AX53" i="4"/>
  <c r="AX45" i="4"/>
  <c r="AX37" i="4"/>
  <c r="AX29" i="4"/>
  <c r="AX21" i="4"/>
  <c r="AX13" i="4"/>
  <c r="AX5" i="4"/>
  <c r="AX2" i="4"/>
  <c r="AX444" i="4"/>
  <c r="AX436" i="4"/>
  <c r="AX428" i="4"/>
  <c r="AX420" i="4"/>
  <c r="AX412" i="4"/>
  <c r="AX404" i="4"/>
  <c r="AX396" i="4"/>
  <c r="AX388" i="4"/>
  <c r="AX380" i="4"/>
  <c r="AX372" i="4"/>
  <c r="AX364" i="4"/>
  <c r="AX356" i="4"/>
  <c r="AX348" i="4"/>
  <c r="AX340" i="4"/>
  <c r="AX332" i="4"/>
  <c r="AX324" i="4"/>
  <c r="AX316" i="4"/>
  <c r="AX308" i="4"/>
  <c r="AX300" i="4"/>
  <c r="AX292" i="4"/>
  <c r="AX284" i="4"/>
  <c r="AX276" i="4"/>
  <c r="AX268" i="4"/>
  <c r="AX260" i="4"/>
  <c r="AX252" i="4"/>
  <c r="AX244" i="4"/>
  <c r="AX236" i="4"/>
  <c r="AX228" i="4"/>
  <c r="AX220" i="4"/>
  <c r="AX212" i="4"/>
  <c r="AX204" i="4"/>
  <c r="AX196" i="4"/>
  <c r="AX188" i="4"/>
  <c r="AX180" i="4"/>
  <c r="AX164" i="4"/>
  <c r="AX156" i="4"/>
  <c r="AX148" i="4"/>
  <c r="AX140" i="4"/>
  <c r="AX132" i="4"/>
  <c r="AX124" i="4"/>
  <c r="AX116" i="4"/>
  <c r="AX108" i="4"/>
  <c r="AX100" i="4"/>
  <c r="AX92" i="4"/>
  <c r="AX84" i="4"/>
  <c r="AX76" i="4"/>
  <c r="AX68" i="4"/>
  <c r="AX60" i="4"/>
  <c r="AX52" i="4"/>
  <c r="AX44" i="4"/>
  <c r="AX36" i="4"/>
  <c r="AX28" i="4"/>
  <c r="AX20" i="4"/>
  <c r="AX12" i="4"/>
  <c r="AX4" i="4"/>
  <c r="AX451" i="4"/>
  <c r="AX443" i="4"/>
  <c r="AX435" i="4"/>
  <c r="AX427" i="4"/>
  <c r="AX419" i="4"/>
  <c r="AX411" i="4"/>
  <c r="AX403" i="4"/>
  <c r="AX395" i="4"/>
  <c r="AX387" i="4"/>
  <c r="AX379" i="4"/>
  <c r="AX371" i="4"/>
  <c r="AX363" i="4"/>
  <c r="AX355" i="4"/>
  <c r="AX347" i="4"/>
  <c r="AX339" i="4"/>
  <c r="AX331" i="4"/>
  <c r="AX323" i="4"/>
  <c r="AX315" i="4"/>
  <c r="AX307" i="4"/>
  <c r="AX299" i="4"/>
  <c r="AX291" i="4"/>
  <c r="AX283" i="4"/>
  <c r="AX275" i="4"/>
  <c r="AX267" i="4"/>
  <c r="AX259" i="4"/>
  <c r="AX251" i="4"/>
  <c r="AX243" i="4"/>
  <c r="AX235" i="4"/>
  <c r="AX227" i="4"/>
  <c r="AX219" i="4"/>
  <c r="AX211" i="4"/>
  <c r="AX203" i="4"/>
  <c r="AX195" i="4"/>
  <c r="AX187" i="4"/>
  <c r="AX179" i="4"/>
  <c r="AX171" i="4"/>
  <c r="AX163" i="4"/>
  <c r="AX155" i="4"/>
  <c r="AX147" i="4"/>
  <c r="AX139" i="4"/>
  <c r="AX131" i="4"/>
  <c r="AX123" i="4"/>
  <c r="AX115" i="4"/>
  <c r="AX107" i="4"/>
  <c r="AX99" i="4"/>
  <c r="AX91" i="4"/>
  <c r="AX83" i="4"/>
  <c r="AX75" i="4"/>
  <c r="AX67" i="4"/>
  <c r="AX59" i="4"/>
  <c r="AX51" i="4"/>
  <c r="AX43" i="4"/>
  <c r="AX35" i="4"/>
  <c r="AX27" i="4"/>
  <c r="AX19" i="4"/>
  <c r="AX11" i="4"/>
  <c r="AX3" i="4"/>
  <c r="BX4" i="14" l="1"/>
  <c r="BX181" i="14"/>
  <c r="BX340" i="14"/>
  <c r="BX363" i="14"/>
  <c r="BX135" i="14"/>
  <c r="BZ4" i="14"/>
  <c r="CA277" i="14"/>
  <c r="BX277" i="14"/>
  <c r="BZ133" i="14"/>
  <c r="CA325" i="14"/>
  <c r="BZ325" i="14"/>
  <c r="BZ182" i="14"/>
  <c r="BX34" i="14"/>
  <c r="BZ94" i="14"/>
  <c r="BZ181" i="14"/>
  <c r="BZ340" i="14"/>
  <c r="BX94" i="14"/>
  <c r="BZ371" i="14"/>
  <c r="BX371" i="14"/>
  <c r="CA114" i="14"/>
  <c r="CA41" i="14"/>
  <c r="BT127" i="14"/>
  <c r="BX182" i="14"/>
  <c r="BZ34" i="14"/>
  <c r="BZ135" i="14"/>
  <c r="CA363" i="14"/>
  <c r="BX282" i="14"/>
  <c r="CA91" i="14"/>
  <c r="BZ5" i="14"/>
  <c r="BZ114" i="14"/>
  <c r="CA282" i="14"/>
  <c r="BX91" i="14"/>
  <c r="BX198" i="14"/>
  <c r="CA5" i="14"/>
  <c r="BT126" i="14"/>
  <c r="CA198" i="14"/>
  <c r="BX133" i="14"/>
  <c r="CA87" i="14"/>
  <c r="BZ117" i="14"/>
  <c r="BX401" i="14"/>
  <c r="BX184" i="14"/>
  <c r="BX342" i="14"/>
  <c r="BZ22" i="14"/>
  <c r="CA368" i="14"/>
  <c r="BZ137" i="14"/>
  <c r="CA22" i="14"/>
  <c r="CA117" i="14"/>
  <c r="BZ368" i="14"/>
  <c r="CA9" i="14"/>
  <c r="BX9" i="14"/>
  <c r="CA390" i="14"/>
  <c r="BZ376" i="14"/>
  <c r="BZ87" i="14"/>
  <c r="BX12" i="14"/>
  <c r="BX123" i="14"/>
  <c r="BZ302" i="14"/>
  <c r="BT190" i="14"/>
  <c r="BZ390" i="14"/>
  <c r="CA376" i="14"/>
  <c r="BZ93" i="14"/>
  <c r="CA43" i="14"/>
  <c r="BZ12" i="14"/>
  <c r="CA123" i="14"/>
  <c r="BX302" i="14"/>
  <c r="BX93" i="14"/>
  <c r="CA105" i="14"/>
  <c r="BX43" i="14"/>
  <c r="BZ7" i="14"/>
  <c r="CA310" i="14"/>
  <c r="CA401" i="14"/>
  <c r="BZ105" i="14"/>
  <c r="CA342" i="14"/>
  <c r="CA7" i="14"/>
  <c r="BZ310" i="14"/>
  <c r="CA184" i="14"/>
  <c r="CA148" i="14"/>
  <c r="BT363" i="14"/>
  <c r="BZ120" i="14"/>
  <c r="BZ100" i="14"/>
  <c r="BZ237" i="14"/>
  <c r="BX69" i="14"/>
  <c r="BX50" i="14"/>
  <c r="CA120" i="14"/>
  <c r="BX237" i="14"/>
  <c r="BZ69" i="14"/>
  <c r="BX294" i="14"/>
  <c r="CA121" i="14"/>
  <c r="BZ221" i="14"/>
  <c r="CA88" i="14"/>
  <c r="CA294" i="14"/>
  <c r="BZ121" i="14"/>
  <c r="BX212" i="14"/>
  <c r="BX221" i="14"/>
  <c r="BX82" i="14"/>
  <c r="BX88" i="14"/>
  <c r="CA212" i="14"/>
  <c r="BZ155" i="14"/>
  <c r="BX104" i="14"/>
  <c r="CA155" i="14"/>
  <c r="BZ79" i="14"/>
  <c r="CA341" i="14"/>
  <c r="CA104" i="14"/>
  <c r="BT282" i="14"/>
  <c r="CA313" i="14"/>
  <c r="BT286" i="14"/>
  <c r="BX148" i="14"/>
  <c r="CA137" i="14"/>
  <c r="CA81" i="14"/>
  <c r="BT339" i="14"/>
  <c r="CA174" i="14"/>
  <c r="BX313" i="14"/>
  <c r="BZ86" i="14"/>
  <c r="CA139" i="14"/>
  <c r="CA18" i="14"/>
  <c r="BX350" i="14"/>
  <c r="CA374" i="14"/>
  <c r="BT224" i="14"/>
  <c r="BX81" i="14"/>
  <c r="BZ61" i="14"/>
  <c r="BX174" i="14"/>
  <c r="CA61" i="14"/>
  <c r="BZ291" i="14"/>
  <c r="CA291" i="14"/>
  <c r="BX270" i="14"/>
  <c r="BX139" i="14"/>
  <c r="CA350" i="14"/>
  <c r="BX86" i="14"/>
  <c r="BX374" i="14"/>
  <c r="BZ18" i="14"/>
  <c r="CA270" i="14"/>
  <c r="BT304" i="14"/>
  <c r="BT139" i="14"/>
  <c r="BT238" i="14"/>
  <c r="BT181" i="14"/>
  <c r="BT395" i="14"/>
  <c r="BT172" i="14"/>
  <c r="BT106" i="14"/>
  <c r="CA197" i="14"/>
  <c r="CA338" i="14"/>
  <c r="BX338" i="14"/>
  <c r="BT134" i="14"/>
  <c r="BX230" i="14"/>
  <c r="CA246" i="14"/>
  <c r="BZ230" i="14"/>
  <c r="BX362" i="14"/>
  <c r="BZ246" i="14"/>
  <c r="BT334" i="14"/>
  <c r="BT13" i="14"/>
  <c r="BT195" i="14"/>
  <c r="CA362" i="14"/>
  <c r="CA131" i="14"/>
  <c r="BT372" i="14"/>
  <c r="BZ131" i="14"/>
  <c r="BT144" i="14"/>
  <c r="BT399" i="14"/>
  <c r="BT358" i="14"/>
  <c r="BT281" i="14"/>
  <c r="CA82" i="14"/>
  <c r="BT336" i="14"/>
  <c r="BT277" i="14"/>
  <c r="BT76" i="14"/>
  <c r="BT168" i="14"/>
  <c r="BT117" i="14"/>
  <c r="BT141" i="14"/>
  <c r="BT166" i="14"/>
  <c r="BT335" i="14"/>
  <c r="BT294" i="14"/>
  <c r="BT69" i="14"/>
  <c r="BT217" i="14"/>
  <c r="BX90" i="14"/>
  <c r="BT314" i="14"/>
  <c r="BT105" i="14"/>
  <c r="BT249" i="14"/>
  <c r="BT21" i="14"/>
  <c r="BT100" i="14"/>
  <c r="BT252" i="14"/>
  <c r="BT344" i="14"/>
  <c r="BT165" i="14"/>
  <c r="BT379" i="14"/>
  <c r="BT93" i="14"/>
  <c r="BT212" i="14"/>
  <c r="BT31" i="14"/>
  <c r="BT364" i="14"/>
  <c r="BT321" i="14"/>
  <c r="BT198" i="14"/>
  <c r="BT7" i="14"/>
  <c r="BT146" i="14"/>
  <c r="BT214" i="14"/>
  <c r="BT391" i="14"/>
  <c r="BT254" i="14"/>
  <c r="BT120" i="14"/>
  <c r="BT15" i="14"/>
  <c r="BT312" i="14"/>
  <c r="BT226" i="14"/>
  <c r="BT79" i="14"/>
  <c r="BT401" i="14"/>
  <c r="BT26" i="14"/>
  <c r="BT293" i="14"/>
  <c r="BT128" i="14"/>
  <c r="BT393" i="14"/>
  <c r="BT27" i="14"/>
  <c r="BT311" i="14"/>
  <c r="BX235" i="14"/>
  <c r="BT280" i="14"/>
  <c r="BT28" i="14"/>
  <c r="BT43" i="14"/>
  <c r="BT34" i="14"/>
  <c r="BT328" i="14"/>
  <c r="BT184" i="14"/>
  <c r="BT154" i="14"/>
  <c r="BT325" i="14"/>
  <c r="BT204" i="14"/>
  <c r="BT233" i="14"/>
  <c r="CA300" i="14"/>
  <c r="BT406" i="14"/>
  <c r="BT297" i="14"/>
  <c r="BT301" i="14"/>
  <c r="BT368" i="14"/>
  <c r="BT63" i="14"/>
  <c r="BT300" i="14"/>
  <c r="BT155" i="14"/>
  <c r="CA280" i="14"/>
  <c r="BT405" i="14"/>
  <c r="BT200" i="14"/>
  <c r="BT87" i="14"/>
  <c r="CA63" i="14"/>
  <c r="BT340" i="14"/>
  <c r="BT269" i="14"/>
  <c r="BT94" i="14"/>
  <c r="BT210" i="14"/>
  <c r="BT92" i="14"/>
  <c r="BT68" i="14"/>
  <c r="BT81" i="14"/>
  <c r="BT341" i="14"/>
  <c r="BT104" i="14"/>
  <c r="BT41" i="14"/>
  <c r="BX280" i="14"/>
  <c r="BT203" i="14"/>
  <c r="BZ63" i="14"/>
  <c r="BT40" i="14"/>
  <c r="CA296" i="14"/>
  <c r="BT52" i="14"/>
  <c r="BT264" i="14"/>
  <c r="BT256" i="14"/>
  <c r="BT278" i="14"/>
  <c r="BT374" i="14"/>
  <c r="BT108" i="14"/>
  <c r="BT371" i="14"/>
  <c r="BT216" i="14"/>
  <c r="CA370" i="14"/>
  <c r="BT208" i="14"/>
  <c r="BT53" i="14"/>
  <c r="BX296" i="14"/>
  <c r="BT234" i="14"/>
  <c r="BT284" i="14"/>
  <c r="CA26" i="14"/>
  <c r="BT394" i="14"/>
  <c r="BT84" i="14"/>
  <c r="BZ370" i="14"/>
  <c r="BT136" i="14"/>
  <c r="CA208" i="14"/>
  <c r="BX26" i="14"/>
  <c r="BX300" i="14"/>
  <c r="CA235" i="14"/>
  <c r="BX208" i="14"/>
  <c r="BT185" i="14"/>
  <c r="BT205" i="14"/>
  <c r="BT66" i="14"/>
  <c r="BT370" i="14"/>
  <c r="BT91" i="14"/>
  <c r="BT32" i="14"/>
  <c r="BT24" i="14"/>
  <c r="BT270" i="14"/>
  <c r="BT267" i="14"/>
  <c r="BT296" i="14"/>
  <c r="BT230" i="14"/>
  <c r="BT356" i="14"/>
  <c r="BT285" i="14"/>
  <c r="BT197" i="14"/>
  <c r="BT390" i="14"/>
  <c r="BT183" i="14"/>
  <c r="BT131" i="14"/>
  <c r="BT235" i="14"/>
  <c r="BT35" i="14"/>
  <c r="BT23" i="14"/>
  <c r="BT389" i="14"/>
  <c r="BT291" i="14"/>
  <c r="BT316" i="14"/>
  <c r="BT263" i="14"/>
  <c r="BT182" i="14"/>
  <c r="BT347" i="14"/>
  <c r="BT61" i="14"/>
  <c r="BT245" i="14"/>
  <c r="BT85" i="14"/>
  <c r="BT119" i="14"/>
  <c r="BT132" i="14"/>
  <c r="BT158" i="14"/>
  <c r="BT196" i="14"/>
  <c r="BT295" i="14"/>
  <c r="BT248" i="14"/>
  <c r="BT189" i="14"/>
  <c r="BT201" i="14"/>
  <c r="BT50" i="14"/>
  <c r="BT251" i="14"/>
  <c r="CA90" i="14"/>
  <c r="BT83" i="14"/>
  <c r="BT320" i="14"/>
  <c r="BT361" i="14"/>
  <c r="BT118" i="14"/>
  <c r="BT47" i="14"/>
  <c r="BT381" i="14"/>
  <c r="BT174" i="14"/>
  <c r="BT101" i="14"/>
  <c r="BT74" i="14"/>
  <c r="BT48" i="14"/>
  <c r="BT229" i="14"/>
  <c r="BT192" i="14"/>
  <c r="BT29" i="14"/>
  <c r="BT348" i="14"/>
  <c r="BT331" i="14"/>
  <c r="BT164" i="14"/>
  <c r="BT186" i="14"/>
  <c r="BT308" i="14"/>
  <c r="BT326" i="14"/>
  <c r="BT124" i="14"/>
  <c r="BT130" i="14"/>
  <c r="BT218" i="14"/>
  <c r="BT90" i="14"/>
  <c r="BT137" i="14"/>
  <c r="BT384" i="14"/>
  <c r="BT302" i="14"/>
  <c r="BT88" i="14"/>
  <c r="BT46" i="14"/>
  <c r="BT373" i="14"/>
  <c r="BT67" i="14"/>
  <c r="BT338" i="14"/>
  <c r="BT315" i="14"/>
  <c r="BT350" i="14"/>
  <c r="BT266" i="14"/>
  <c r="BT253" i="14"/>
  <c r="BT250" i="14"/>
  <c r="BT17" i="14"/>
  <c r="BT246" i="14"/>
  <c r="BT288" i="14"/>
  <c r="BT261" i="14"/>
  <c r="BT3" i="14"/>
  <c r="BT116" i="14"/>
  <c r="BT75" i="14"/>
  <c r="BT380" i="14"/>
  <c r="BT148" i="14"/>
  <c r="BT337" i="14"/>
  <c r="BT362" i="14"/>
  <c r="BT237" i="14"/>
  <c r="BT9" i="14"/>
  <c r="BT359" i="14"/>
  <c r="BT135" i="14"/>
  <c r="BT20" i="14"/>
  <c r="BT199" i="14"/>
  <c r="BT220" i="14"/>
  <c r="BT4" i="14"/>
  <c r="BT167" i="14"/>
  <c r="BT12" i="14"/>
  <c r="BT5" i="14"/>
  <c r="BT133" i="14"/>
  <c r="BT22" i="14"/>
  <c r="BT404" i="14"/>
  <c r="BT18" i="14"/>
  <c r="BT86" i="14"/>
  <c r="BT173" i="14"/>
  <c r="BT232" i="14"/>
  <c r="BT221" i="14"/>
  <c r="BT310" i="14"/>
  <c r="BT89" i="14"/>
  <c r="BT142" i="14"/>
  <c r="BT45" i="14"/>
  <c r="BT114" i="14"/>
  <c r="BT125" i="14"/>
  <c r="BT82" i="14"/>
  <c r="BT188" i="14"/>
  <c r="BT240" i="14"/>
  <c r="BT376" i="14"/>
  <c r="BT342" i="14"/>
  <c r="BT121" i="14"/>
  <c r="BT103" i="14"/>
  <c r="BT49" i="14"/>
  <c r="BT96" i="14"/>
  <c r="BT169" i="14"/>
  <c r="BT123" i="14"/>
  <c r="BX62" i="14"/>
  <c r="CA62" i="14"/>
  <c r="BZ62" i="14"/>
  <c r="BT62" i="14"/>
  <c r="BT318" i="14"/>
  <c r="BZ318" i="14"/>
  <c r="BX318" i="14"/>
  <c r="CA318" i="14"/>
  <c r="BZ324" i="14"/>
  <c r="BX324" i="14"/>
  <c r="CA324" i="14"/>
  <c r="BT324" i="14"/>
  <c r="BX54" i="14"/>
  <c r="BT54" i="14"/>
  <c r="BZ54" i="14"/>
  <c r="CA54" i="14"/>
  <c r="BX111" i="14"/>
  <c r="BZ111" i="14"/>
  <c r="CA111" i="14"/>
  <c r="BT111" i="14"/>
  <c r="CA236" i="14"/>
  <c r="BX236" i="14"/>
  <c r="BZ236" i="14"/>
  <c r="BT236" i="14"/>
  <c r="CA219" i="14"/>
  <c r="BZ219" i="14"/>
  <c r="BX219" i="14"/>
  <c r="BT219" i="14"/>
  <c r="BT64" i="14"/>
  <c r="BZ64" i="14"/>
  <c r="CA64" i="14"/>
  <c r="BX64" i="14"/>
  <c r="CA360" i="14"/>
  <c r="BX360" i="14"/>
  <c r="BZ360" i="14"/>
  <c r="BT360" i="14"/>
  <c r="BT259" i="14"/>
  <c r="BX275" i="14"/>
  <c r="BZ275" i="14"/>
  <c r="CA275" i="14"/>
  <c r="BT275" i="14"/>
  <c r="BT330" i="14"/>
  <c r="BX178" i="14"/>
  <c r="CA178" i="14"/>
  <c r="BZ178" i="14"/>
  <c r="BT178" i="14"/>
  <c r="BX366" i="14"/>
  <c r="CA366" i="14"/>
  <c r="BZ366" i="14"/>
  <c r="BT366" i="14"/>
  <c r="BX8" i="14"/>
  <c r="BZ8" i="14"/>
  <c r="CA8" i="14"/>
  <c r="BT8" i="14"/>
  <c r="BT176" i="14"/>
  <c r="CA176" i="14"/>
  <c r="BX176" i="14"/>
  <c r="BZ176" i="14"/>
  <c r="BZ369" i="14"/>
  <c r="BX369" i="14"/>
  <c r="BT369" i="14"/>
  <c r="CA369" i="14"/>
  <c r="BX151" i="14"/>
  <c r="BT151" i="14"/>
  <c r="BZ151" i="14"/>
  <c r="CA151" i="14"/>
  <c r="CA11" i="14"/>
  <c r="BT11" i="14"/>
  <c r="BZ11" i="14"/>
  <c r="BX11" i="14"/>
  <c r="BX109" i="14"/>
  <c r="CA109" i="14"/>
  <c r="BZ109" i="14"/>
  <c r="BT109" i="14"/>
  <c r="BX187" i="14"/>
  <c r="CA187" i="14"/>
  <c r="BZ187" i="14"/>
  <c r="BT187" i="14"/>
  <c r="BX6" i="14"/>
  <c r="CA6" i="14"/>
  <c r="BZ6" i="14"/>
  <c r="BT6" i="14"/>
  <c r="BZ194" i="14"/>
  <c r="CA194" i="14"/>
  <c r="BX194" i="14"/>
  <c r="BT194" i="14"/>
  <c r="CA209" i="14"/>
  <c r="BZ209" i="14"/>
  <c r="BX209" i="14"/>
  <c r="BT209" i="14"/>
  <c r="CA149" i="14"/>
  <c r="BZ149" i="14"/>
  <c r="BX149" i="14"/>
  <c r="BT149" i="14"/>
  <c r="BX327" i="14"/>
  <c r="CA327" i="14"/>
  <c r="BZ327" i="14"/>
  <c r="BT327" i="14"/>
  <c r="BX345" i="14"/>
  <c r="CA345" i="14"/>
  <c r="BZ345" i="14"/>
  <c r="BT345" i="14"/>
  <c r="CA171" i="14"/>
  <c r="BZ171" i="14"/>
  <c r="BX171" i="14"/>
  <c r="BT171" i="14"/>
  <c r="BZ222" i="14"/>
  <c r="BX222" i="14"/>
  <c r="BT222" i="14"/>
  <c r="CA222" i="14"/>
  <c r="BX37" i="14"/>
  <c r="BT37" i="14"/>
  <c r="BZ37" i="14"/>
  <c r="CA37" i="14"/>
  <c r="BX160" i="14"/>
  <c r="BZ160" i="14"/>
  <c r="BT160" i="14"/>
  <c r="CA160" i="14"/>
  <c r="BX122" i="14"/>
  <c r="CA122" i="14"/>
  <c r="BZ122" i="14"/>
  <c r="BT122" i="14"/>
  <c r="CA115" i="14"/>
  <c r="BZ115" i="14"/>
  <c r="BX115" i="14"/>
  <c r="BT115" i="14"/>
  <c r="BX70" i="14"/>
  <c r="BZ70" i="14"/>
  <c r="CA70" i="14"/>
  <c r="BT70" i="14"/>
  <c r="BZ289" i="14"/>
  <c r="BX289" i="14"/>
  <c r="CA289" i="14"/>
  <c r="BT289" i="14"/>
  <c r="BX57" i="14"/>
  <c r="CA57" i="14"/>
  <c r="BZ57" i="14"/>
  <c r="BX51" i="14"/>
  <c r="BT51" i="14"/>
  <c r="CA51" i="14"/>
  <c r="BZ51" i="14"/>
  <c r="BT298" i="14"/>
  <c r="BZ298" i="14"/>
  <c r="BX298" i="14"/>
  <c r="CA298" i="14"/>
  <c r="BX355" i="14"/>
  <c r="CA355" i="14"/>
  <c r="BZ355" i="14"/>
  <c r="BT355" i="14"/>
  <c r="BX138" i="14"/>
  <c r="BZ138" i="14"/>
  <c r="CA138" i="14"/>
  <c r="BT138" i="14"/>
  <c r="BX332" i="14"/>
  <c r="CA332" i="14"/>
  <c r="BZ332" i="14"/>
  <c r="BT332" i="14"/>
  <c r="BT228" i="14"/>
  <c r="BZ228" i="14"/>
  <c r="BX228" i="14"/>
  <c r="CA228" i="14"/>
  <c r="CA388" i="14"/>
  <c r="BT388" i="14"/>
  <c r="BZ388" i="14"/>
  <c r="BX388" i="14"/>
  <c r="BZ385" i="14"/>
  <c r="BX385" i="14"/>
  <c r="CA385" i="14"/>
  <c r="BT385" i="14"/>
  <c r="BX319" i="14"/>
  <c r="BZ319" i="14"/>
  <c r="CA319" i="14"/>
  <c r="BT319" i="14"/>
  <c r="BX271" i="14"/>
  <c r="CA271" i="14"/>
  <c r="BZ271" i="14"/>
  <c r="BT271" i="14"/>
  <c r="BX279" i="14"/>
  <c r="BZ279" i="14"/>
  <c r="BT279" i="14"/>
  <c r="CA279" i="14"/>
  <c r="BX386" i="14"/>
  <c r="CA386" i="14"/>
  <c r="BZ386" i="14"/>
  <c r="BT386" i="14"/>
  <c r="BT55" i="14"/>
  <c r="BZ55" i="14"/>
  <c r="BX55" i="14"/>
  <c r="CA55" i="14"/>
  <c r="BX382" i="14"/>
  <c r="BZ382" i="14"/>
  <c r="CA382" i="14"/>
  <c r="BT382" i="14"/>
  <c r="BX25" i="14"/>
  <c r="CA25" i="14"/>
  <c r="BZ25" i="14"/>
  <c r="BT25" i="14"/>
  <c r="BX33" i="14"/>
  <c r="BZ33" i="14"/>
  <c r="CA33" i="14"/>
  <c r="BT33" i="14"/>
  <c r="BX383" i="14"/>
  <c r="BZ383" i="14"/>
  <c r="CA383" i="14"/>
  <c r="BT383" i="14"/>
  <c r="BX10" i="14"/>
  <c r="BT10" i="14"/>
  <c r="BZ10" i="14"/>
  <c r="CA10" i="14"/>
  <c r="BX353" i="14"/>
  <c r="BZ353" i="14"/>
  <c r="CA353" i="14"/>
  <c r="BT353" i="14"/>
  <c r="BX299" i="14"/>
  <c r="BZ299" i="14"/>
  <c r="CA299" i="14"/>
  <c r="BT299" i="14"/>
  <c r="BT57" i="14"/>
  <c r="CA227" i="14"/>
  <c r="BZ227" i="14"/>
  <c r="BX227" i="14"/>
  <c r="BT227" i="14"/>
  <c r="BZ30" i="14"/>
  <c r="BX30" i="14"/>
  <c r="CA30" i="14"/>
  <c r="BT30" i="14"/>
  <c r="BX258" i="14"/>
  <c r="CA258" i="14"/>
  <c r="BZ258" i="14"/>
  <c r="BT258" i="14"/>
  <c r="BZ276" i="14"/>
  <c r="CA276" i="14"/>
  <c r="BX276" i="14"/>
  <c r="BT276" i="14"/>
  <c r="BX290" i="14"/>
  <c r="CA290" i="14"/>
  <c r="BZ290" i="14"/>
  <c r="BT290" i="14"/>
  <c r="BX257" i="14"/>
  <c r="BZ257" i="14"/>
  <c r="CA257" i="14"/>
  <c r="BT257" i="14"/>
  <c r="BZ223" i="14"/>
  <c r="BX223" i="14"/>
  <c r="CA223" i="14"/>
  <c r="BT223" i="14"/>
  <c r="BX255" i="14"/>
  <c r="BZ255" i="14"/>
  <c r="CA255" i="14"/>
  <c r="BT255" i="14"/>
  <c r="BX247" i="14"/>
  <c r="BT247" i="14"/>
  <c r="BZ247" i="14"/>
  <c r="CA247" i="14"/>
  <c r="BX322" i="14"/>
  <c r="BZ322" i="14"/>
  <c r="CA322" i="14"/>
  <c r="BT322" i="14"/>
  <c r="BT150" i="14"/>
  <c r="BX150" i="14"/>
  <c r="BZ150" i="14"/>
  <c r="CA150" i="14"/>
  <c r="BT313" i="14"/>
  <c r="BZ159" i="14"/>
  <c r="CA159" i="14"/>
  <c r="BX159" i="14"/>
  <c r="BT159" i="14"/>
  <c r="BZ402" i="14"/>
  <c r="BX402" i="14"/>
  <c r="CA402" i="14"/>
  <c r="BT402" i="14"/>
  <c r="BX179" i="14"/>
  <c r="CA179" i="14"/>
  <c r="BZ179" i="14"/>
  <c r="BT179" i="14"/>
  <c r="BZ403" i="14"/>
  <c r="BX403" i="14"/>
  <c r="CA403" i="14"/>
  <c r="BT403" i="14"/>
  <c r="BT73" i="14"/>
  <c r="CA73" i="14"/>
  <c r="BX73" i="14"/>
  <c r="BZ73" i="14"/>
  <c r="BX273" i="14"/>
  <c r="BZ273" i="14"/>
  <c r="CA273" i="14"/>
  <c r="BT273" i="14"/>
  <c r="BX242" i="14"/>
  <c r="BZ242" i="14"/>
  <c r="CA242" i="14"/>
  <c r="BT242" i="14"/>
  <c r="BT147" i="14"/>
  <c r="BZ147" i="14"/>
  <c r="BX147" i="14"/>
  <c r="CA147" i="14"/>
  <c r="BX343" i="14"/>
  <c r="BZ343" i="14"/>
  <c r="CA343" i="14"/>
  <c r="BT343" i="14"/>
  <c r="CA333" i="14"/>
  <c r="BT333" i="14"/>
  <c r="BX333" i="14"/>
  <c r="BZ333" i="14"/>
  <c r="CA231" i="14"/>
  <c r="BZ231" i="14"/>
  <c r="BT231" i="14"/>
  <c r="BX231" i="14"/>
  <c r="BZ16" i="14"/>
  <c r="BX16" i="14"/>
  <c r="CA16" i="14"/>
  <c r="BT16" i="14"/>
  <c r="CA98" i="14"/>
  <c r="BX98" i="14"/>
  <c r="BZ98" i="14"/>
  <c r="BT98" i="14"/>
  <c r="BZ265" i="14"/>
  <c r="CA265" i="14"/>
  <c r="BT265" i="14"/>
  <c r="BX265" i="14"/>
  <c r="BX272" i="14"/>
  <c r="BZ272" i="14"/>
  <c r="CA272" i="14"/>
  <c r="BT272" i="14"/>
  <c r="BX378" i="14"/>
  <c r="BZ378" i="14"/>
  <c r="CA378" i="14"/>
  <c r="BT378" i="14"/>
  <c r="CA352" i="14"/>
  <c r="BX352" i="14"/>
  <c r="BZ352" i="14"/>
  <c r="BT352" i="14"/>
  <c r="BX397" i="14"/>
  <c r="BT397" i="14"/>
  <c r="CA397" i="14"/>
  <c r="BZ397" i="14"/>
  <c r="BX351" i="14"/>
  <c r="CA351" i="14"/>
  <c r="BZ351" i="14"/>
  <c r="BT351" i="14"/>
  <c r="BX354" i="14"/>
  <c r="BZ354" i="14"/>
  <c r="CA354" i="14"/>
  <c r="BT354" i="14"/>
  <c r="BZ305" i="14"/>
  <c r="CA305" i="14"/>
  <c r="BX305" i="14"/>
  <c r="BT305" i="14"/>
  <c r="BX365" i="14"/>
  <c r="BZ365" i="14"/>
  <c r="BT365" i="14"/>
  <c r="CA365" i="14"/>
  <c r="BX140" i="14"/>
  <c r="BT140" i="14"/>
  <c r="BZ140" i="14"/>
  <c r="CA140" i="14"/>
  <c r="BZ206" i="14"/>
  <c r="CA206" i="14"/>
  <c r="BT206" i="14"/>
  <c r="BX206" i="14"/>
  <c r="CA400" i="14"/>
  <c r="BX400" i="14"/>
  <c r="BZ400" i="14"/>
  <c r="BT400" i="14"/>
  <c r="BZ145" i="14"/>
  <c r="BX145" i="14"/>
  <c r="CA145" i="14"/>
  <c r="BT145" i="14"/>
  <c r="BX243" i="14"/>
  <c r="BZ243" i="14"/>
  <c r="CA243" i="14"/>
  <c r="BT243" i="14"/>
  <c r="BX180" i="14"/>
  <c r="BT180" i="14"/>
  <c r="CA180" i="14"/>
  <c r="BZ180" i="14"/>
  <c r="BX19" i="14"/>
  <c r="BZ19" i="14"/>
  <c r="CA19" i="14"/>
  <c r="BT19" i="14"/>
  <c r="BZ161" i="14"/>
  <c r="BX161" i="14"/>
  <c r="CA161" i="14"/>
  <c r="BT161" i="14"/>
  <c r="BX175" i="14"/>
  <c r="CA175" i="14"/>
  <c r="BZ175" i="14"/>
  <c r="BT175" i="14"/>
  <c r="BX163" i="14"/>
  <c r="BZ163" i="14"/>
  <c r="CA163" i="14"/>
  <c r="BT163" i="14"/>
  <c r="CA283" i="14"/>
  <c r="BZ283" i="14"/>
  <c r="BX283" i="14"/>
  <c r="BT283" i="14"/>
  <c r="BX292" i="14"/>
  <c r="BT292" i="14"/>
  <c r="BZ292" i="14"/>
  <c r="CA292" i="14"/>
  <c r="CA349" i="14"/>
  <c r="BX349" i="14"/>
  <c r="BT349" i="14"/>
  <c r="BZ349" i="14"/>
  <c r="BX113" i="14"/>
  <c r="BZ113" i="14"/>
  <c r="CA113" i="14"/>
  <c r="BT113" i="14"/>
  <c r="BZ65" i="14"/>
  <c r="CA65" i="14"/>
  <c r="BX65" i="14"/>
  <c r="BT65" i="14"/>
  <c r="BX262" i="14"/>
  <c r="BT262" i="14"/>
  <c r="BZ262" i="14"/>
  <c r="CA262" i="14"/>
  <c r="BX78" i="14"/>
  <c r="CA78" i="14"/>
  <c r="BZ78" i="14"/>
  <c r="BT78" i="14"/>
  <c r="BX241" i="14"/>
  <c r="BZ241" i="14"/>
  <c r="CA241" i="14"/>
  <c r="BT241" i="14"/>
  <c r="BX207" i="14"/>
  <c r="BZ207" i="14"/>
  <c r="CA207" i="14"/>
  <c r="BT207" i="14"/>
  <c r="CA191" i="14"/>
  <c r="BZ191" i="14"/>
  <c r="BX191" i="14"/>
  <c r="BT191" i="14"/>
  <c r="BX375" i="14"/>
  <c r="CA375" i="14"/>
  <c r="BZ375" i="14"/>
  <c r="BT375" i="14"/>
  <c r="BZ215" i="14"/>
  <c r="CA215" i="14"/>
  <c r="BX215" i="14"/>
  <c r="BT215" i="14"/>
  <c r="CA329" i="14"/>
  <c r="BX329" i="14"/>
  <c r="BZ329" i="14"/>
  <c r="BT329" i="14"/>
  <c r="BX107" i="14"/>
  <c r="CA107" i="14"/>
  <c r="BZ107" i="14"/>
  <c r="BT107" i="14"/>
  <c r="BZ346" i="14"/>
  <c r="BX346" i="14"/>
  <c r="CA346" i="14"/>
  <c r="BT346" i="14"/>
  <c r="BX387" i="14"/>
  <c r="BZ387" i="14"/>
  <c r="CA387" i="14"/>
  <c r="BT387" i="14"/>
  <c r="BX2" i="14"/>
  <c r="BZ2" i="14"/>
  <c r="CA2" i="14"/>
  <c r="BT2" i="14"/>
  <c r="CA274" i="14"/>
  <c r="BZ274" i="14"/>
  <c r="BX274" i="14"/>
  <c r="BT274" i="14"/>
  <c r="CA407" i="14"/>
  <c r="BZ407" i="14"/>
  <c r="BX407" i="14"/>
  <c r="BT407" i="14"/>
  <c r="BZ303" i="14"/>
  <c r="BX303" i="14"/>
  <c r="CA303" i="14"/>
  <c r="BT303" i="14"/>
  <c r="BZ14" i="14"/>
  <c r="BX14" i="14"/>
  <c r="CA14" i="14"/>
  <c r="BT14" i="14"/>
  <c r="BX287" i="14"/>
  <c r="CA287" i="14"/>
  <c r="BZ287" i="14"/>
  <c r="BT287" i="14"/>
  <c r="BZ357" i="14"/>
  <c r="CA357" i="14"/>
  <c r="BX357" i="14"/>
  <c r="BT357" i="14"/>
  <c r="CA59" i="14"/>
  <c r="BT59" i="14"/>
  <c r="BZ59" i="14"/>
  <c r="BX59" i="14"/>
  <c r="BZ102" i="14"/>
  <c r="CA102" i="14"/>
  <c r="BX102" i="14"/>
  <c r="BT102" i="14"/>
  <c r="BZ309" i="14"/>
  <c r="BX309" i="14"/>
  <c r="BT309" i="14"/>
  <c r="CA309" i="14"/>
  <c r="BX36" i="14"/>
  <c r="CA36" i="14"/>
  <c r="BZ36" i="14"/>
  <c r="BT36" i="14"/>
  <c r="BX97" i="14"/>
  <c r="CA97" i="14"/>
  <c r="BZ97" i="14"/>
  <c r="BT97" i="14"/>
  <c r="BX110" i="14"/>
  <c r="CA110" i="14"/>
  <c r="BZ110" i="14"/>
  <c r="BT110" i="14"/>
  <c r="CA259" i="14"/>
  <c r="BX259" i="14"/>
  <c r="BZ259" i="14"/>
  <c r="BX202" i="14"/>
  <c r="BT202" i="14"/>
  <c r="BZ202" i="14"/>
  <c r="CA202" i="14"/>
  <c r="BX306" i="14"/>
  <c r="CA306" i="14"/>
  <c r="BZ306" i="14"/>
  <c r="BT306" i="14"/>
  <c r="BX38" i="14"/>
  <c r="CA38" i="14"/>
  <c r="BZ38" i="14"/>
  <c r="BT38" i="14"/>
  <c r="BT58" i="14"/>
  <c r="BX58" i="14"/>
  <c r="BZ58" i="14"/>
  <c r="CA58" i="14"/>
  <c r="BX162" i="14"/>
  <c r="BZ162" i="14"/>
  <c r="CA162" i="14"/>
  <c r="BT162" i="14"/>
  <c r="BZ244" i="14"/>
  <c r="BX244" i="14"/>
  <c r="BT244" i="14"/>
  <c r="CA244" i="14"/>
  <c r="BT77" i="14"/>
  <c r="BX77" i="14"/>
  <c r="CA77" i="14"/>
  <c r="BZ77" i="14"/>
  <c r="BX193" i="14"/>
  <c r="BZ193" i="14"/>
  <c r="CA193" i="14"/>
  <c r="BT193" i="14"/>
  <c r="BX56" i="14"/>
  <c r="BZ56" i="14"/>
  <c r="CA56" i="14"/>
  <c r="BT56" i="14"/>
  <c r="BX156" i="14"/>
  <c r="BZ156" i="14"/>
  <c r="CA156" i="14"/>
  <c r="BT156" i="14"/>
  <c r="BZ99" i="14"/>
  <c r="BX99" i="14"/>
  <c r="BT99" i="14"/>
  <c r="CA99" i="14"/>
  <c r="BX225" i="14"/>
  <c r="CA225" i="14"/>
  <c r="BZ225" i="14"/>
  <c r="BT225" i="14"/>
  <c r="BX317" i="14"/>
  <c r="CA317" i="14"/>
  <c r="BZ317" i="14"/>
  <c r="BT317" i="14"/>
  <c r="BX44" i="14"/>
  <c r="BZ44" i="14"/>
  <c r="BT44" i="14"/>
  <c r="CA44" i="14"/>
  <c r="BX396" i="14"/>
  <c r="CA396" i="14"/>
  <c r="BZ396" i="14"/>
  <c r="BT396" i="14"/>
  <c r="BX60" i="14"/>
  <c r="CA60" i="14"/>
  <c r="BZ60" i="14"/>
  <c r="BT60" i="14"/>
  <c r="CA367" i="14"/>
  <c r="BZ367" i="14"/>
  <c r="BX367" i="14"/>
  <c r="BT367" i="14"/>
  <c r="BZ392" i="14"/>
  <c r="BX392" i="14"/>
  <c r="CA392" i="14"/>
  <c r="BT392" i="14"/>
  <c r="BX39" i="14"/>
  <c r="CA39" i="14"/>
  <c r="BZ39" i="14"/>
  <c r="BT39" i="14"/>
  <c r="CA170" i="14"/>
  <c r="BT170" i="14"/>
  <c r="BZ170" i="14"/>
  <c r="BX170" i="14"/>
  <c r="BZ80" i="14"/>
  <c r="BX80" i="14"/>
  <c r="BT80" i="14"/>
  <c r="CA80" i="14"/>
  <c r="CA213" i="14"/>
  <c r="BZ213" i="14"/>
  <c r="BX213" i="14"/>
  <c r="BT213" i="14"/>
  <c r="BX42" i="14"/>
  <c r="BT42" i="14"/>
  <c r="BZ42" i="14"/>
  <c r="CA42" i="14"/>
  <c r="BX177" i="14"/>
  <c r="CA177" i="14"/>
  <c r="BZ177" i="14"/>
  <c r="BT177" i="14"/>
  <c r="BX157" i="14"/>
  <c r="BT157" i="14"/>
  <c r="CA157" i="14"/>
  <c r="BZ157" i="14"/>
  <c r="BX143" i="14"/>
  <c r="BZ143" i="14"/>
  <c r="CA143" i="14"/>
  <c r="BT143" i="14"/>
  <c r="BZ268" i="14"/>
  <c r="BX268" i="14"/>
  <c r="CA268" i="14"/>
  <c r="BT268" i="14"/>
  <c r="BT398" i="14"/>
  <c r="CA398" i="14"/>
  <c r="BX398" i="14"/>
  <c r="BZ398" i="14"/>
  <c r="BT152" i="14"/>
  <c r="BZ152" i="14"/>
  <c r="BX152" i="14"/>
  <c r="CA152" i="14"/>
  <c r="BT95" i="14"/>
  <c r="BX95" i="14"/>
  <c r="CA95" i="14"/>
  <c r="BZ95" i="14"/>
  <c r="CA72" i="14"/>
  <c r="BZ72" i="14"/>
  <c r="BX72" i="14"/>
  <c r="BT72" i="14"/>
  <c r="BX307" i="14"/>
  <c r="CA307" i="14"/>
  <c r="BZ307" i="14"/>
  <c r="BT307" i="14"/>
  <c r="BX71" i="14"/>
  <c r="BZ71" i="14"/>
  <c r="CA71" i="14"/>
  <c r="BT71" i="14"/>
  <c r="BX323" i="14"/>
  <c r="CA323" i="14"/>
  <c r="BZ323" i="14"/>
  <c r="BT323" i="14"/>
  <c r="BX153" i="14"/>
  <c r="BT153" i="14"/>
  <c r="BZ153" i="14"/>
  <c r="CA153" i="14"/>
  <c r="BX377" i="14"/>
  <c r="BZ377" i="14"/>
  <c r="CA377" i="14"/>
  <c r="BT377" i="14"/>
  <c r="BZ211" i="14"/>
  <c r="BX211" i="14"/>
  <c r="CA211" i="14"/>
  <c r="BT211" i="14"/>
  <c r="BX129" i="14"/>
  <c r="BZ129" i="14"/>
  <c r="CA129" i="14"/>
  <c r="BT129" i="14"/>
  <c r="BX260" i="14"/>
  <c r="CA260" i="14"/>
  <c r="BZ260" i="14"/>
  <c r="BT260" i="14"/>
  <c r="BT112" i="14"/>
  <c r="CA112" i="14"/>
  <c r="BX112" i="14"/>
  <c r="BZ112" i="14"/>
  <c r="BF152" i="4"/>
  <c r="BF119" i="4"/>
  <c r="BF247" i="4"/>
  <c r="BF279" i="4"/>
  <c r="BF423" i="4"/>
  <c r="BF24" i="4"/>
  <c r="BF75" i="4"/>
  <c r="BD72" i="15" s="1"/>
  <c r="BF139" i="4"/>
  <c r="BF221" i="4"/>
  <c r="BF237" i="4"/>
  <c r="BF241" i="4"/>
  <c r="BF257" i="4"/>
  <c r="BF186" i="4"/>
  <c r="BF76" i="4"/>
  <c r="BF132" i="4"/>
  <c r="BD122" i="15" s="1"/>
  <c r="BF196" i="4"/>
  <c r="BF308" i="4"/>
  <c r="BF96" i="4"/>
  <c r="BF42" i="4"/>
  <c r="BF140" i="4"/>
  <c r="BF188" i="4"/>
  <c r="BF204" i="4"/>
  <c r="BF268" i="4"/>
  <c r="BF396" i="4"/>
  <c r="BF143" i="4"/>
  <c r="BF191" i="4"/>
  <c r="BF11" i="4"/>
  <c r="BF233" i="4"/>
  <c r="BF9" i="4"/>
  <c r="BD10" i="15" s="1"/>
  <c r="AZ10" i="15"/>
  <c r="BF41" i="4"/>
  <c r="BD42" i="15" s="1"/>
  <c r="AZ42" i="15"/>
  <c r="BF105" i="4"/>
  <c r="BD96" i="15" s="1"/>
  <c r="AZ96" i="15"/>
  <c r="BF121" i="4"/>
  <c r="BD111" i="15" s="1"/>
  <c r="AZ111" i="15"/>
  <c r="BF137" i="4"/>
  <c r="BD127" i="15" s="1"/>
  <c r="AZ127" i="15"/>
  <c r="BF169" i="4"/>
  <c r="BD158" i="15" s="1"/>
  <c r="BA158" i="15"/>
  <c r="BF372" i="4"/>
  <c r="BD337" i="15" s="1"/>
  <c r="BA337" i="15"/>
  <c r="BF51" i="4"/>
  <c r="BD50" i="15" s="1"/>
  <c r="BA50" i="15"/>
  <c r="BF243" i="4"/>
  <c r="BF403" i="4"/>
  <c r="BF419" i="4"/>
  <c r="BD382" i="15" s="1"/>
  <c r="BA382" i="15"/>
  <c r="BF435" i="4"/>
  <c r="BD396" i="15" s="1"/>
  <c r="AZ396" i="15"/>
  <c r="BF12" i="4"/>
  <c r="BF28" i="4"/>
  <c r="BF44" i="4"/>
  <c r="BD45" i="15" s="1"/>
  <c r="BA45" i="15"/>
  <c r="BF2" i="4"/>
  <c r="BF189" i="4"/>
  <c r="BF83" i="4"/>
  <c r="BD80" i="15" s="1"/>
  <c r="AZ80" i="15"/>
  <c r="BF124" i="4"/>
  <c r="BD114" i="15" s="1"/>
  <c r="AZ114" i="15"/>
  <c r="BF114" i="4"/>
  <c r="BD105" i="15" s="1"/>
  <c r="BA105" i="15"/>
  <c r="BF130" i="4"/>
  <c r="BF146" i="4"/>
  <c r="BF162" i="4"/>
  <c r="BF227" i="4"/>
  <c r="BF387" i="4"/>
  <c r="BF45" i="4"/>
  <c r="BD46" i="15" s="1"/>
  <c r="BF397" i="4"/>
  <c r="BF429" i="4"/>
  <c r="BF136" i="4"/>
  <c r="BD126" i="15" s="1"/>
  <c r="BB126" i="15"/>
  <c r="BF440" i="4"/>
  <c r="BF348" i="4"/>
  <c r="BF364" i="4"/>
  <c r="BD329" i="15" s="1"/>
  <c r="BA329" i="15"/>
  <c r="BF21" i="4"/>
  <c r="BF78" i="4"/>
  <c r="BF190" i="4"/>
  <c r="BF206" i="4"/>
  <c r="BF47" i="4"/>
  <c r="BF127" i="4"/>
  <c r="BF415" i="4"/>
  <c r="BF88" i="4"/>
  <c r="BF264" i="4"/>
  <c r="BF328" i="4"/>
  <c r="BF360" i="4"/>
  <c r="BF392" i="4"/>
  <c r="BD356" i="15" s="1"/>
  <c r="AZ356" i="15"/>
  <c r="BF377" i="4"/>
  <c r="BD341" i="15" s="1"/>
  <c r="BB341" i="15"/>
  <c r="BF425" i="4"/>
  <c r="BD388" i="15" s="1"/>
  <c r="AZ388" i="15"/>
  <c r="BF170" i="4"/>
  <c r="BD159" i="15" s="1"/>
  <c r="BC159" i="15"/>
  <c r="BF250" i="4"/>
  <c r="BD233" i="15" s="1"/>
  <c r="BA233" i="15"/>
  <c r="BF194" i="4"/>
  <c r="BF210" i="4"/>
  <c r="BD195" i="15" s="1"/>
  <c r="AZ195" i="15"/>
  <c r="BF226" i="4"/>
  <c r="BF242" i="4"/>
  <c r="BF258" i="4"/>
  <c r="BF274" i="4"/>
  <c r="BF203" i="4"/>
  <c r="BD189" i="15" s="1"/>
  <c r="BA189" i="15"/>
  <c r="BF235" i="4"/>
  <c r="BF251" i="4"/>
  <c r="BF299" i="4"/>
  <c r="BD274" i="15" s="1"/>
  <c r="AZ274" i="15"/>
  <c r="BF315" i="4"/>
  <c r="BF331" i="4"/>
  <c r="BF379" i="4"/>
  <c r="BD343" i="15" s="1"/>
  <c r="AZ343" i="15"/>
  <c r="BF395" i="4"/>
  <c r="BD359" i="15" s="1"/>
  <c r="AZ359" i="15"/>
  <c r="BF5" i="4"/>
  <c r="BD6" i="15" s="1"/>
  <c r="BA6" i="15"/>
  <c r="BF101" i="4"/>
  <c r="BF133" i="4"/>
  <c r="BF399" i="4"/>
  <c r="BD363" i="15" s="1"/>
  <c r="AZ363" i="15"/>
  <c r="BF112" i="4"/>
  <c r="BD103" i="15" s="1"/>
  <c r="AZ103" i="15"/>
  <c r="BF276" i="4"/>
  <c r="BF292" i="4"/>
  <c r="BF341" i="4"/>
  <c r="BF357" i="4"/>
  <c r="BF373" i="4"/>
  <c r="BF405" i="4"/>
  <c r="BD369" i="15" s="1"/>
  <c r="AZ369" i="15"/>
  <c r="BF6" i="4"/>
  <c r="BD7" i="15" s="1"/>
  <c r="BA7" i="15"/>
  <c r="BF80" i="4"/>
  <c r="BF225" i="4"/>
  <c r="BF35" i="4"/>
  <c r="BD36" i="15" s="1"/>
  <c r="BB36" i="15"/>
  <c r="BF106" i="4"/>
  <c r="BF155" i="4"/>
  <c r="BF411" i="4"/>
  <c r="BD375" i="15" s="1"/>
  <c r="BB375" i="15"/>
  <c r="BF4" i="4"/>
  <c r="BD5" i="15" s="1"/>
  <c r="BA5" i="15"/>
  <c r="BF324" i="4"/>
  <c r="BF404" i="4"/>
  <c r="BD368" i="15" s="1"/>
  <c r="AZ368" i="15"/>
  <c r="BF420" i="4"/>
  <c r="BD383" i="15" s="1"/>
  <c r="AZ383" i="15"/>
  <c r="BF436" i="4"/>
  <c r="BF421" i="4"/>
  <c r="BF86" i="4"/>
  <c r="BF255" i="4"/>
  <c r="BF353" i="4"/>
  <c r="BF58" i="4"/>
  <c r="BD56" i="15" s="1"/>
  <c r="BA56" i="15"/>
  <c r="BF244" i="4"/>
  <c r="BD227" i="15" s="1"/>
  <c r="BA227" i="15"/>
  <c r="BF388" i="4"/>
  <c r="BF13" i="4"/>
  <c r="BF134" i="4"/>
  <c r="BD124" i="15" s="1"/>
  <c r="BA124" i="15"/>
  <c r="BF183" i="4"/>
  <c r="BD170" i="15" s="1"/>
  <c r="AZ170" i="15"/>
  <c r="BF311" i="4"/>
  <c r="BD285" i="15" s="1"/>
  <c r="AZ285" i="15"/>
  <c r="BF343" i="4"/>
  <c r="BF407" i="4"/>
  <c r="BD371" i="15" s="1"/>
  <c r="AZ371" i="15"/>
  <c r="BF400" i="4"/>
  <c r="BD364" i="15" s="1"/>
  <c r="AZ364" i="15"/>
  <c r="BF81" i="4"/>
  <c r="BF219" i="4"/>
  <c r="BF267" i="4"/>
  <c r="BF156" i="4"/>
  <c r="BF172" i="4"/>
  <c r="BF205" i="4"/>
  <c r="BD191" i="15" s="1"/>
  <c r="BF16" i="4"/>
  <c r="BF389" i="4"/>
  <c r="BD353" i="15" s="1"/>
  <c r="BF26" i="4"/>
  <c r="BD27" i="15" s="1"/>
  <c r="BF306" i="4"/>
  <c r="BF322" i="4"/>
  <c r="BF338" i="4"/>
  <c r="BD303" i="15" s="1"/>
  <c r="BF370" i="4"/>
  <c r="BD335" i="15" s="1"/>
  <c r="BF386" i="4"/>
  <c r="BF402" i="4"/>
  <c r="BF450" i="4"/>
  <c r="BF115" i="4"/>
  <c r="BD106" i="15" s="1"/>
  <c r="BF131" i="4"/>
  <c r="BD121" i="15" s="1"/>
  <c r="BF147" i="4"/>
  <c r="BF283" i="4"/>
  <c r="BF363" i="4"/>
  <c r="BD328" i="15" s="1"/>
  <c r="BF427" i="4"/>
  <c r="BD390" i="15" s="1"/>
  <c r="BF443" i="4"/>
  <c r="BD401" i="15" s="1"/>
  <c r="BF284" i="4"/>
  <c r="BD261" i="15" s="1"/>
  <c r="BF300" i="4"/>
  <c r="BF316" i="4"/>
  <c r="BF85" i="4"/>
  <c r="BF317" i="4"/>
  <c r="BF70" i="4"/>
  <c r="BF150" i="4"/>
  <c r="BF214" i="4"/>
  <c r="BD199" i="15" s="1"/>
  <c r="BF383" i="4"/>
  <c r="BD347" i="15" s="1"/>
  <c r="BF108" i="4"/>
  <c r="BF74" i="4"/>
  <c r="BF90" i="4"/>
  <c r="BD87" i="15" s="1"/>
  <c r="BF122" i="4"/>
  <c r="BD112" i="15" s="1"/>
  <c r="BF154" i="4"/>
  <c r="BF434" i="4"/>
  <c r="BD395" i="15" s="1"/>
  <c r="BF27" i="4"/>
  <c r="BD28" i="15" s="1"/>
  <c r="BF43" i="4"/>
  <c r="BF163" i="4"/>
  <c r="BF179" i="4"/>
  <c r="BD167" i="15" s="1"/>
  <c r="BF195" i="4"/>
  <c r="BF211" i="4"/>
  <c r="BF100" i="4"/>
  <c r="BF116" i="4"/>
  <c r="BF380" i="4"/>
  <c r="BD344" i="15" s="1"/>
  <c r="BF69" i="4"/>
  <c r="BD66" i="15" s="1"/>
  <c r="BF117" i="4"/>
  <c r="BF149" i="4"/>
  <c r="BD139" i="15" s="1"/>
  <c r="BF413" i="4"/>
  <c r="BF445" i="4"/>
  <c r="BF209" i="4"/>
  <c r="BD194" i="15" s="1"/>
  <c r="BF18" i="4"/>
  <c r="BF34" i="4"/>
  <c r="BD35" i="15" s="1"/>
  <c r="BF138" i="4"/>
  <c r="BF323" i="4"/>
  <c r="BF164" i="4"/>
  <c r="BF180" i="4"/>
  <c r="BF378" i="4"/>
  <c r="BF50" i="4"/>
  <c r="BD49" i="15" s="1"/>
  <c r="BF266" i="4"/>
  <c r="BF123" i="4"/>
  <c r="BD113" i="15" s="1"/>
  <c r="BF275" i="4"/>
  <c r="BF291" i="4"/>
  <c r="BF307" i="4"/>
  <c r="BF339" i="4"/>
  <c r="BF260" i="4"/>
  <c r="BF444" i="4"/>
  <c r="BF29" i="4"/>
  <c r="BF229" i="4"/>
  <c r="BD212" i="15" s="1"/>
  <c r="BF94" i="4"/>
  <c r="BD90" i="15" s="1"/>
  <c r="BF110" i="4"/>
  <c r="BF167" i="4"/>
  <c r="BF216" i="4"/>
  <c r="BD201" i="15" s="1"/>
  <c r="BF232" i="4"/>
  <c r="BF280" i="4"/>
  <c r="BF296" i="4"/>
  <c r="BF344" i="4"/>
  <c r="BD309" i="15" s="1"/>
  <c r="BF92" i="4"/>
  <c r="BF67" i="4"/>
  <c r="BD64" i="15" s="1"/>
  <c r="BF202" i="4"/>
  <c r="BF234" i="4"/>
  <c r="BF282" i="4"/>
  <c r="BF330" i="4"/>
  <c r="BF346" i="4"/>
  <c r="BF394" i="4"/>
  <c r="BF410" i="4"/>
  <c r="BF3" i="4"/>
  <c r="BF107" i="4"/>
  <c r="BF171" i="4"/>
  <c r="BF187" i="4"/>
  <c r="BF60" i="4"/>
  <c r="BF148" i="4"/>
  <c r="BF93" i="4"/>
  <c r="BD89" i="15" s="1"/>
  <c r="BF109" i="4"/>
  <c r="BD100" i="15" s="1"/>
  <c r="BF325" i="4"/>
  <c r="BD292" i="15" s="1"/>
  <c r="BF222" i="4"/>
  <c r="BF286" i="4"/>
  <c r="BF350" i="4"/>
  <c r="BD315" i="15" s="1"/>
  <c r="BF414" i="4"/>
  <c r="BF430" i="4"/>
  <c r="BF31" i="4"/>
  <c r="BD32" i="15" s="1"/>
  <c r="BF63" i="4"/>
  <c r="BF408" i="4"/>
  <c r="BF25" i="4"/>
  <c r="BF361" i="4"/>
  <c r="BF102" i="4"/>
  <c r="BD93" i="15" s="1"/>
  <c r="BF118" i="4"/>
  <c r="BF238" i="4"/>
  <c r="BF254" i="4"/>
  <c r="BF270" i="4"/>
  <c r="BD250" i="15" s="1"/>
  <c r="BF302" i="4"/>
  <c r="BF334" i="4"/>
  <c r="BD299" i="15" s="1"/>
  <c r="BF366" i="4"/>
  <c r="BF398" i="4"/>
  <c r="BD362" i="15" s="1"/>
  <c r="BF15" i="4"/>
  <c r="BF103" i="4"/>
  <c r="BD94" i="15" s="1"/>
  <c r="BF135" i="4"/>
  <c r="BF151" i="4"/>
  <c r="BF199" i="4"/>
  <c r="BF215" i="4"/>
  <c r="BD200" i="15" s="1"/>
  <c r="BF319" i="4"/>
  <c r="BD290" i="15" s="1"/>
  <c r="BF431" i="4"/>
  <c r="BF32" i="4"/>
  <c r="BD33" i="15" s="1"/>
  <c r="BF48" i="4"/>
  <c r="BF168" i="4"/>
  <c r="BF200" i="4"/>
  <c r="BF248" i="4"/>
  <c r="BF312" i="4"/>
  <c r="BD286" i="15" s="1"/>
  <c r="BF376" i="4"/>
  <c r="BD340" i="15" s="1"/>
  <c r="BF424" i="4"/>
  <c r="BF57" i="4"/>
  <c r="BD55" i="15" s="1"/>
  <c r="BF73" i="4"/>
  <c r="BF145" i="4"/>
  <c r="BF289" i="4"/>
  <c r="BF305" i="4"/>
  <c r="BF321" i="4"/>
  <c r="BF441" i="4"/>
  <c r="BF446" i="4"/>
  <c r="BF95" i="4"/>
  <c r="BF231" i="4"/>
  <c r="BD214" i="15" s="1"/>
  <c r="BF263" i="4"/>
  <c r="BF359" i="4"/>
  <c r="BF375" i="4"/>
  <c r="BD339" i="15" s="1"/>
  <c r="BF391" i="4"/>
  <c r="BD355" i="15" s="1"/>
  <c r="BF447" i="4"/>
  <c r="BF144" i="4"/>
  <c r="BF176" i="4"/>
  <c r="BF89" i="4"/>
  <c r="BD86" i="15" s="1"/>
  <c r="BF185" i="4"/>
  <c r="BF273" i="4"/>
  <c r="BF369" i="4"/>
  <c r="BF385" i="4"/>
  <c r="BF417" i="4"/>
  <c r="BF340" i="4"/>
  <c r="BD305" i="15" s="1"/>
  <c r="BF356" i="4"/>
  <c r="BF165" i="4"/>
  <c r="BF181" i="4"/>
  <c r="BD168" i="15" s="1"/>
  <c r="BF269" i="4"/>
  <c r="BF285" i="4"/>
  <c r="BF14" i="4"/>
  <c r="BF30" i="4"/>
  <c r="BF46" i="4"/>
  <c r="BF166" i="4"/>
  <c r="BF182" i="4"/>
  <c r="BD169" i="15" s="1"/>
  <c r="BF198" i="4"/>
  <c r="BF318" i="4"/>
  <c r="BF382" i="4"/>
  <c r="BF66" i="4"/>
  <c r="BF82" i="4"/>
  <c r="BD79" i="15" s="1"/>
  <c r="BF98" i="4"/>
  <c r="BD91" i="15" s="1"/>
  <c r="BF218" i="4"/>
  <c r="BF290" i="4"/>
  <c r="BD267" i="15" s="1"/>
  <c r="BF354" i="4"/>
  <c r="BF418" i="4"/>
  <c r="BF59" i="4"/>
  <c r="BD57" i="15" s="1"/>
  <c r="BF99" i="4"/>
  <c r="BF259" i="4"/>
  <c r="BF347" i="4"/>
  <c r="BD312" i="15" s="1"/>
  <c r="BF36" i="4"/>
  <c r="BD37" i="15" s="1"/>
  <c r="BF52" i="4"/>
  <c r="BF220" i="4"/>
  <c r="BD204" i="15" s="1"/>
  <c r="BF236" i="4"/>
  <c r="BF252" i="4"/>
  <c r="BF412" i="4"/>
  <c r="BF428" i="4"/>
  <c r="BF61" i="4"/>
  <c r="BD59" i="15" s="1"/>
  <c r="BF77" i="4"/>
  <c r="BF197" i="4"/>
  <c r="BF253" i="4"/>
  <c r="BF301" i="4"/>
  <c r="BD276" i="15" s="1"/>
  <c r="BF437" i="4"/>
  <c r="BD398" i="15" s="1"/>
  <c r="BF62" i="4"/>
  <c r="BD60" i="15" s="1"/>
  <c r="BF230" i="4"/>
  <c r="BD213" i="15" s="1"/>
  <c r="BF246" i="4"/>
  <c r="BF262" i="4"/>
  <c r="BF278" i="4"/>
  <c r="BF310" i="4"/>
  <c r="BD284" i="15" s="1"/>
  <c r="BF326" i="4"/>
  <c r="BF342" i="4"/>
  <c r="BD307" i="15" s="1"/>
  <c r="BF374" i="4"/>
  <c r="BF390" i="4"/>
  <c r="BF406" i="4"/>
  <c r="BD370" i="15" s="1"/>
  <c r="BF422" i="4"/>
  <c r="BD385" i="15" s="1"/>
  <c r="BF438" i="4"/>
  <c r="BF7" i="4"/>
  <c r="BD8" i="15" s="1"/>
  <c r="BF23" i="4"/>
  <c r="BD24" i="15" s="1"/>
  <c r="BF79" i="4"/>
  <c r="BD76" i="15" s="1"/>
  <c r="BF111" i="4"/>
  <c r="BF159" i="4"/>
  <c r="BF175" i="4"/>
  <c r="BD164" i="15" s="1"/>
  <c r="BF295" i="4"/>
  <c r="BF327" i="4"/>
  <c r="BD294" i="15" s="1"/>
  <c r="BF439" i="4"/>
  <c r="BD399" i="15" s="1"/>
  <c r="BF64" i="4"/>
  <c r="BD61" i="15" s="1"/>
  <c r="BF160" i="4"/>
  <c r="BF208" i="4"/>
  <c r="BF240" i="4"/>
  <c r="BF304" i="4"/>
  <c r="BD279" i="15" s="1"/>
  <c r="BF153" i="4"/>
  <c r="BF201" i="4"/>
  <c r="BF249" i="4"/>
  <c r="BF281" i="4"/>
  <c r="BF337" i="4"/>
  <c r="BF433" i="4"/>
  <c r="BF449" i="4"/>
  <c r="BF55" i="4"/>
  <c r="BF223" i="4"/>
  <c r="BF56" i="4"/>
  <c r="BD54" i="15" s="1"/>
  <c r="BF128" i="4"/>
  <c r="BD118" i="15" s="1"/>
  <c r="BF224" i="4"/>
  <c r="BF272" i="4"/>
  <c r="BF288" i="4"/>
  <c r="BF336" i="4"/>
  <c r="BF352" i="4"/>
  <c r="BD317" i="15" s="1"/>
  <c r="BF368" i="4"/>
  <c r="BD333" i="15" s="1"/>
  <c r="BF33" i="4"/>
  <c r="BF49" i="4"/>
  <c r="BF65" i="4"/>
  <c r="BF217" i="4"/>
  <c r="BF265" i="4"/>
  <c r="BF345" i="4"/>
  <c r="BF401" i="4"/>
  <c r="BF37" i="4"/>
  <c r="BD38" i="15" s="1"/>
  <c r="BF125" i="4"/>
  <c r="BD115" i="15" s="1"/>
  <c r="BF245" i="4"/>
  <c r="BF261" i="4"/>
  <c r="BD244" i="15" s="1"/>
  <c r="BF333" i="4"/>
  <c r="BF349" i="4"/>
  <c r="BF365" i="4"/>
  <c r="BD330" i="15" s="1"/>
  <c r="BF126" i="4"/>
  <c r="BD116" i="15" s="1"/>
  <c r="BF294" i="4"/>
  <c r="BF358" i="4"/>
  <c r="BF207" i="4"/>
  <c r="BF239" i="4"/>
  <c r="BF287" i="4"/>
  <c r="BF303" i="4"/>
  <c r="BF8" i="4"/>
  <c r="BF416" i="4"/>
  <c r="BF432" i="4"/>
  <c r="BF97" i="4"/>
  <c r="BF129" i="4"/>
  <c r="BF329" i="4"/>
  <c r="BF10" i="4"/>
  <c r="BD11" i="15" s="1"/>
  <c r="BF178" i="4"/>
  <c r="BF298" i="4"/>
  <c r="BF314" i="4"/>
  <c r="BF362" i="4"/>
  <c r="BD327" i="15" s="1"/>
  <c r="BF426" i="4"/>
  <c r="BD389" i="15" s="1"/>
  <c r="BF442" i="4"/>
  <c r="BF19" i="4"/>
  <c r="BF91" i="4"/>
  <c r="BD88" i="15" s="1"/>
  <c r="BF355" i="4"/>
  <c r="BD320" i="15" s="1"/>
  <c r="BF371" i="4"/>
  <c r="BD336" i="15" s="1"/>
  <c r="BF451" i="4"/>
  <c r="BD408" i="15" s="1"/>
  <c r="BF84" i="4"/>
  <c r="BF212" i="4"/>
  <c r="BF228" i="4"/>
  <c r="BD211" i="15" s="1"/>
  <c r="BF332" i="4"/>
  <c r="BF53" i="4"/>
  <c r="BF141" i="4"/>
  <c r="BD131" i="15" s="1"/>
  <c r="BF157" i="4"/>
  <c r="BD146" i="15" s="1"/>
  <c r="BF173" i="4"/>
  <c r="BF293" i="4"/>
  <c r="BD270" i="15" s="1"/>
  <c r="BF309" i="4"/>
  <c r="BF381" i="4"/>
  <c r="BF38" i="4"/>
  <c r="BF54" i="4"/>
  <c r="BF142" i="4"/>
  <c r="BD132" i="15" s="1"/>
  <c r="BF158" i="4"/>
  <c r="BF174" i="4"/>
  <c r="BD163" i="15" s="1"/>
  <c r="BF39" i="4"/>
  <c r="BD40" i="15" s="1"/>
  <c r="BF87" i="4"/>
  <c r="BF271" i="4"/>
  <c r="BD251" i="15" s="1"/>
  <c r="BF335" i="4"/>
  <c r="BD300" i="15" s="1"/>
  <c r="BF351" i="4"/>
  <c r="BD316" i="15" s="1"/>
  <c r="BF367" i="4"/>
  <c r="BF40" i="4"/>
  <c r="BF72" i="4"/>
  <c r="BD69" i="15" s="1"/>
  <c r="BF104" i="4"/>
  <c r="BF120" i="4"/>
  <c r="BF184" i="4"/>
  <c r="BD171" i="15" s="1"/>
  <c r="BF256" i="4"/>
  <c r="BF320" i="4"/>
  <c r="BF384" i="4"/>
  <c r="BF17" i="4"/>
  <c r="BF113" i="4"/>
  <c r="BD104" i="15" s="1"/>
  <c r="BF161" i="4"/>
  <c r="BD150" i="15" s="1"/>
  <c r="BF177" i="4"/>
  <c r="BD166" i="15" s="1"/>
  <c r="BF193" i="4"/>
  <c r="BF313" i="4"/>
  <c r="BD287" i="15" s="1"/>
  <c r="BF393" i="4"/>
  <c r="BD357" i="15" s="1"/>
  <c r="BF409" i="4"/>
  <c r="D26" i="21"/>
  <c r="Q26" i="21"/>
  <c r="G26" i="21"/>
  <c r="T26" i="21"/>
  <c r="C26" i="21"/>
  <c r="B26" i="21"/>
  <c r="L26" i="21"/>
  <c r="H26" i="21"/>
  <c r="M26" i="21"/>
  <c r="I26" i="21"/>
  <c r="U26" i="21"/>
  <c r="E26" i="21"/>
  <c r="A26" i="21"/>
  <c r="P26" i="21"/>
  <c r="N26" i="21"/>
  <c r="S26" i="21"/>
  <c r="J26" i="21"/>
  <c r="R26" i="21"/>
  <c r="K26" i="21"/>
  <c r="F26" i="21"/>
  <c r="B29" i="21" l="1"/>
  <c r="G29" i="21"/>
  <c r="B34" i="21" s="1"/>
  <c r="B35" i="21" l="1"/>
  <c r="I17" i="21"/>
  <c r="J17" i="21" l="1"/>
  <c r="V26" i="21" s="1"/>
  <c r="K17" i="21" l="1"/>
  <c r="O26" i="21" s="1"/>
  <c r="O29" i="21" s="1"/>
  <c r="B36" i="21" s="1"/>
  <c r="Q29" i="21"/>
  <c r="X26" i="21" l="1"/>
  <c r="B30" i="21" s="1"/>
  <c r="X29" i="21"/>
  <c r="B37" i="21"/>
  <c r="S27" i="21" l="1"/>
  <c r="B71" i="21" s="1"/>
  <c r="F71" i="21" s="1"/>
  <c r="J27" i="21"/>
  <c r="B50" i="21" s="1"/>
  <c r="F50" i="21" s="1"/>
  <c r="Y26" i="21"/>
  <c r="H27" i="21"/>
  <c r="B52" i="21" s="1"/>
  <c r="F52" i="21" s="1"/>
  <c r="A27" i="21"/>
  <c r="B56" i="21" s="1"/>
  <c r="F56" i="21" s="1"/>
  <c r="P27" i="21"/>
  <c r="B70" i="21" s="1"/>
  <c r="F70" i="21" s="1"/>
  <c r="I27" i="21"/>
  <c r="B53" i="21" s="1"/>
  <c r="F53" i="21" s="1"/>
  <c r="D27" i="21"/>
  <c r="B59" i="21" s="1"/>
  <c r="F59" i="21" s="1"/>
  <c r="U27" i="21"/>
  <c r="B73" i="21" s="1"/>
  <c r="F73" i="21" s="1"/>
  <c r="L27" i="21"/>
  <c r="B48" i="21" s="1"/>
  <c r="F48" i="21" s="1"/>
  <c r="G27" i="21"/>
  <c r="B51" i="21" s="1"/>
  <c r="F51" i="21" s="1"/>
  <c r="V27" i="21"/>
  <c r="B74" i="21" s="1"/>
  <c r="F74" i="21" s="1"/>
  <c r="B27" i="21"/>
  <c r="B57" i="21" s="1"/>
  <c r="F57" i="21" s="1"/>
  <c r="K27" i="21"/>
  <c r="B49" i="21" s="1"/>
  <c r="F76" i="21" s="1"/>
  <c r="N27" i="21"/>
  <c r="B64" i="21" s="1"/>
  <c r="F64" i="21" s="1"/>
  <c r="M27" i="21"/>
  <c r="B65" i="21" s="1"/>
  <c r="F65" i="21" s="1"/>
  <c r="R27" i="21"/>
  <c r="B69" i="21" s="1"/>
  <c r="F69" i="21" s="1"/>
  <c r="Y29" i="21"/>
  <c r="Q27" i="21"/>
  <c r="B68" i="21" s="1"/>
  <c r="F68" i="21" s="1"/>
  <c r="E27" i="21"/>
  <c r="B60" i="21" s="1"/>
  <c r="F60" i="21" s="1"/>
  <c r="F27" i="21"/>
  <c r="B47" i="21" s="1"/>
  <c r="F47" i="21" s="1"/>
  <c r="I47" i="21" s="1"/>
  <c r="O27" i="21"/>
  <c r="B63" i="21" s="1"/>
  <c r="F63" i="21" s="1"/>
  <c r="C27" i="21"/>
  <c r="B58" i="21" s="1"/>
  <c r="F58" i="21" s="1"/>
  <c r="Q30" i="21"/>
  <c r="B67" i="21" s="1"/>
  <c r="B91" i="21" s="1"/>
  <c r="H91" i="21" s="1"/>
  <c r="L91" i="21" s="1"/>
  <c r="C20" i="32" s="1"/>
  <c r="G30" i="21"/>
  <c r="C34" i="21" s="1"/>
  <c r="D34" i="21" s="1"/>
  <c r="G34" i="21" s="1"/>
  <c r="T27" i="21"/>
  <c r="B72" i="21" s="1"/>
  <c r="F72" i="21" s="1"/>
  <c r="O30" i="21"/>
  <c r="B55" i="21"/>
  <c r="C35" i="21"/>
  <c r="D35" i="21" s="1"/>
  <c r="G35" i="21" s="1"/>
  <c r="F49" i="21" l="1"/>
  <c r="B77" i="21"/>
  <c r="I48" i="21"/>
  <c r="B62" i="21"/>
  <c r="C36" i="21"/>
  <c r="D36" i="21" s="1"/>
  <c r="G36" i="21" s="1"/>
  <c r="C37" i="21"/>
  <c r="D37" i="21" s="1"/>
  <c r="G37" i="21" s="1"/>
  <c r="X30" i="21"/>
  <c r="Y30" i="21" s="1"/>
  <c r="B46" i="21"/>
  <c r="U46" i="21" s="1"/>
  <c r="Z46" i="21" s="1"/>
  <c r="AA46" i="21" s="1"/>
  <c r="N47" i="32" s="1"/>
  <c r="I49" i="21" l="1"/>
  <c r="I50" i="21" s="1"/>
  <c r="I51" i="21" l="1"/>
  <c r="I52" i="21" l="1"/>
  <c r="I53" i="21" l="1"/>
  <c r="I54" i="21" l="1"/>
  <c r="M45" i="21"/>
  <c r="I55" i="21" l="1"/>
  <c r="I56" i="21" l="1"/>
  <c r="I57" i="21" l="1"/>
  <c r="I58" i="21" l="1"/>
  <c r="I59" i="21" s="1"/>
  <c r="I60" i="21" s="1"/>
  <c r="I61" i="21" s="1"/>
  <c r="I62" i="21" s="1"/>
  <c r="I63" i="21" s="1"/>
  <c r="I64" i="21" s="1"/>
  <c r="I65" i="21" s="1"/>
  <c r="I66" i="21" s="1"/>
  <c r="I67" i="21" s="1"/>
  <c r="I68" i="21" s="1"/>
  <c r="I69" i="21" s="1"/>
  <c r="I70" i="21" s="1"/>
  <c r="I71" i="21" s="1"/>
  <c r="I72" i="21" s="1"/>
  <c r="I73" i="21" s="1"/>
  <c r="I74" i="21" s="1"/>
  <c r="I75" i="21" s="1"/>
  <c r="I76" i="21" s="1"/>
  <c r="M64" i="21" s="1"/>
  <c r="S64" i="21" s="1"/>
  <c r="U64" i="21" s="1"/>
  <c r="Z64" i="21" s="1"/>
  <c r="AA64" i="21" s="1"/>
  <c r="N65" i="32" s="1"/>
  <c r="M76" i="21" l="1"/>
  <c r="S76" i="21" s="1"/>
  <c r="U76" i="21" s="1"/>
  <c r="Z76" i="21" s="1"/>
  <c r="AA76" i="21" s="1"/>
  <c r="M66" i="21"/>
  <c r="S66" i="21" s="1"/>
  <c r="U66" i="21" s="1"/>
  <c r="Z66" i="21" s="1"/>
  <c r="AA66" i="21" s="1"/>
  <c r="N67" i="32" s="1"/>
  <c r="M68" i="21"/>
  <c r="S68" i="21" s="1"/>
  <c r="U68" i="21" s="1"/>
  <c r="Z68" i="21" s="1"/>
  <c r="AA68" i="21" s="1"/>
  <c r="N69" i="32" s="1"/>
  <c r="M74" i="21"/>
  <c r="S74" i="21" s="1"/>
  <c r="X74" i="21" s="1"/>
  <c r="M60" i="21"/>
  <c r="S60" i="21" s="1"/>
  <c r="U60" i="21" s="1"/>
  <c r="Z60" i="21" s="1"/>
  <c r="AA60" i="21" s="1"/>
  <c r="N61" i="32" s="1"/>
  <c r="M70" i="21"/>
  <c r="S70" i="21" s="1"/>
  <c r="U70" i="21" s="1"/>
  <c r="Z70" i="21" s="1"/>
  <c r="AA70" i="21" s="1"/>
  <c r="N71" i="32" s="1"/>
  <c r="M75" i="21"/>
  <c r="S75" i="21" s="1"/>
  <c r="U75" i="21" s="1"/>
  <c r="Z75" i="21" s="1"/>
  <c r="AA75" i="21" s="1"/>
  <c r="N76" i="32" s="1"/>
  <c r="M58" i="21"/>
  <c r="S58" i="21" s="1"/>
  <c r="M69" i="21"/>
  <c r="S69" i="21" s="1"/>
  <c r="X69" i="21" s="1"/>
  <c r="X64" i="21"/>
  <c r="M51" i="21"/>
  <c r="S51" i="21" s="1"/>
  <c r="U51" i="21" s="1"/>
  <c r="Z51" i="21" s="1"/>
  <c r="AA51" i="21" s="1"/>
  <c r="N52" i="32" s="1"/>
  <c r="M50" i="21"/>
  <c r="S50" i="21" s="1"/>
  <c r="X50" i="21" s="1"/>
  <c r="M73" i="21"/>
  <c r="S73" i="21" s="1"/>
  <c r="X73" i="21" s="1"/>
  <c r="M71" i="21"/>
  <c r="S71" i="21" s="1"/>
  <c r="U71" i="21" s="1"/>
  <c r="Z71" i="21" s="1"/>
  <c r="AA71" i="21" s="1"/>
  <c r="N72" i="32" s="1"/>
  <c r="M53" i="21"/>
  <c r="S53" i="21" s="1"/>
  <c r="U53" i="21" s="1"/>
  <c r="Z53" i="21" s="1"/>
  <c r="AA53" i="21" s="1"/>
  <c r="N54" i="32" s="1"/>
  <c r="M47" i="21"/>
  <c r="S47" i="21" s="1"/>
  <c r="M59" i="21"/>
  <c r="S59" i="21" s="1"/>
  <c r="M57" i="21"/>
  <c r="S57" i="21" s="1"/>
  <c r="U57" i="21" s="1"/>
  <c r="Z57" i="21" s="1"/>
  <c r="AA57" i="21" s="1"/>
  <c r="N58" i="32" s="1"/>
  <c r="M61" i="21"/>
  <c r="S61" i="21" s="1"/>
  <c r="U61" i="21" s="1"/>
  <c r="Z61" i="21" s="1"/>
  <c r="AA61" i="21" s="1"/>
  <c r="N62" i="32" s="1"/>
  <c r="M63" i="21"/>
  <c r="S63" i="21" s="1"/>
  <c r="X63" i="21" s="1"/>
  <c r="M62" i="21"/>
  <c r="S62" i="21" s="1"/>
  <c r="U62" i="21" s="1"/>
  <c r="Z62" i="21" s="1"/>
  <c r="AA62" i="21" s="1"/>
  <c r="N63" i="32" s="1"/>
  <c r="M52" i="21"/>
  <c r="S52" i="21" s="1"/>
  <c r="X52" i="21" s="1"/>
  <c r="M49" i="21"/>
  <c r="S49" i="21" s="1"/>
  <c r="M72" i="21"/>
  <c r="S72" i="21" s="1"/>
  <c r="U72" i="21" s="1"/>
  <c r="Z72" i="21" s="1"/>
  <c r="AA72" i="21" s="1"/>
  <c r="N73" i="32" s="1"/>
  <c r="M67" i="21"/>
  <c r="S67" i="21" s="1"/>
  <c r="U67" i="21" s="1"/>
  <c r="Z67" i="21" s="1"/>
  <c r="AA67" i="21" s="1"/>
  <c r="N68" i="32" s="1"/>
  <c r="M54" i="21"/>
  <c r="S54" i="21" s="1"/>
  <c r="U54" i="21" s="1"/>
  <c r="Z54" i="21" s="1"/>
  <c r="AA54" i="21" s="1"/>
  <c r="N55" i="32" s="1"/>
  <c r="M55" i="21"/>
  <c r="S55" i="21" s="1"/>
  <c r="X55" i="21" s="1"/>
  <c r="M65" i="21"/>
  <c r="S65" i="21" s="1"/>
  <c r="U65" i="21" s="1"/>
  <c r="Z65" i="21" s="1"/>
  <c r="AA65" i="21" s="1"/>
  <c r="N66" i="32" s="1"/>
  <c r="M56" i="21"/>
  <c r="S56" i="21" s="1"/>
  <c r="U56" i="21" s="1"/>
  <c r="Z56" i="21" s="1"/>
  <c r="AA56" i="21" s="1"/>
  <c r="N57" i="32" s="1"/>
  <c r="M48" i="21"/>
  <c r="S48" i="21" s="1"/>
  <c r="U58" i="21" l="1"/>
  <c r="Z58" i="21" s="1"/>
  <c r="AA58" i="21" s="1"/>
  <c r="N59" i="32" s="1"/>
  <c r="X59" i="21"/>
  <c r="Y59" i="21" s="1"/>
  <c r="M60" i="32" s="1"/>
  <c r="U59" i="21"/>
  <c r="Z59" i="21" s="1"/>
  <c r="AA59" i="21" s="1"/>
  <c r="N60" i="32" s="1"/>
  <c r="X60" i="21"/>
  <c r="J61" i="32" s="1"/>
  <c r="U74" i="21"/>
  <c r="Z74" i="21" s="1"/>
  <c r="AA74" i="21" s="1"/>
  <c r="N75" i="32" s="1"/>
  <c r="U50" i="21"/>
  <c r="Z50" i="21" s="1"/>
  <c r="AA50" i="21" s="1"/>
  <c r="N51" i="32" s="1"/>
  <c r="X65" i="21"/>
  <c r="Y65" i="21" s="1"/>
  <c r="M66" i="32" s="1"/>
  <c r="U63" i="21"/>
  <c r="Z63" i="21" s="1"/>
  <c r="AA63" i="21" s="1"/>
  <c r="N64" i="32" s="1"/>
  <c r="X68" i="21"/>
  <c r="J69" i="32" s="1"/>
  <c r="X53" i="21"/>
  <c r="J54" i="32" s="1"/>
  <c r="X75" i="21"/>
  <c r="J76" i="32" s="1"/>
  <c r="X70" i="21"/>
  <c r="J71" i="32" s="1"/>
  <c r="X57" i="21"/>
  <c r="Y57" i="21" s="1"/>
  <c r="M58" i="32" s="1"/>
  <c r="X58" i="21"/>
  <c r="J59" i="32" s="1"/>
  <c r="X76" i="21"/>
  <c r="Y76" i="21" s="1"/>
  <c r="X71" i="21"/>
  <c r="Y71" i="21" s="1"/>
  <c r="M72" i="32" s="1"/>
  <c r="X54" i="21"/>
  <c r="J55" i="32" s="1"/>
  <c r="X66" i="21"/>
  <c r="J67" i="32" s="1"/>
  <c r="U52" i="21"/>
  <c r="Z52" i="21" s="1"/>
  <c r="AA52" i="21" s="1"/>
  <c r="N53" i="32" s="1"/>
  <c r="X51" i="21"/>
  <c r="Y51" i="21" s="1"/>
  <c r="M52" i="32" s="1"/>
  <c r="X61" i="21"/>
  <c r="J62" i="32" s="1"/>
  <c r="X72" i="21"/>
  <c r="Y72" i="21" s="1"/>
  <c r="M73" i="32" s="1"/>
  <c r="U55" i="21"/>
  <c r="Z55" i="21" s="1"/>
  <c r="AA55" i="21" s="1"/>
  <c r="N56" i="32" s="1"/>
  <c r="Y63" i="21"/>
  <c r="M64" i="32" s="1"/>
  <c r="J64" i="32"/>
  <c r="Y74" i="21"/>
  <c r="M75" i="32" s="1"/>
  <c r="J75" i="32"/>
  <c r="Y52" i="21"/>
  <c r="M53" i="32" s="1"/>
  <c r="J53" i="32"/>
  <c r="Y73" i="21"/>
  <c r="M74" i="32" s="1"/>
  <c r="J74" i="32"/>
  <c r="Y55" i="21"/>
  <c r="M56" i="32" s="1"/>
  <c r="J56" i="32"/>
  <c r="Y50" i="21"/>
  <c r="M51" i="32" s="1"/>
  <c r="J51" i="32"/>
  <c r="Y64" i="21"/>
  <c r="M65" i="32" s="1"/>
  <c r="J65" i="32"/>
  <c r="Y69" i="21"/>
  <c r="M70" i="32" s="1"/>
  <c r="J70" i="32"/>
  <c r="U69" i="21"/>
  <c r="Z69" i="21" s="1"/>
  <c r="AA69" i="21" s="1"/>
  <c r="N70" i="32" s="1"/>
  <c r="X67" i="21"/>
  <c r="X62" i="21"/>
  <c r="X47" i="21"/>
  <c r="U47" i="21"/>
  <c r="Z47" i="21" s="1"/>
  <c r="AA47" i="21" s="1"/>
  <c r="N48" i="32" s="1"/>
  <c r="X49" i="21"/>
  <c r="U49" i="21"/>
  <c r="Z49" i="21" s="1"/>
  <c r="AA49" i="21" s="1"/>
  <c r="N50" i="32" s="1"/>
  <c r="U48" i="21"/>
  <c r="Z48" i="21" s="1"/>
  <c r="AA48" i="21" s="1"/>
  <c r="N49" i="32" s="1"/>
  <c r="X48" i="21"/>
  <c r="U73" i="21"/>
  <c r="Z73" i="21" s="1"/>
  <c r="AA73" i="21" s="1"/>
  <c r="N74" i="32" s="1"/>
  <c r="X56" i="21"/>
  <c r="J60" i="32" l="1"/>
  <c r="Y60" i="21"/>
  <c r="M61" i="32" s="1"/>
  <c r="Y75" i="21"/>
  <c r="M76" i="32" s="1"/>
  <c r="Y68" i="21"/>
  <c r="M69" i="32" s="1"/>
  <c r="J66" i="32"/>
  <c r="Y58" i="21"/>
  <c r="M59" i="32" s="1"/>
  <c r="J58" i="32"/>
  <c r="Y53" i="21"/>
  <c r="M54" i="32" s="1"/>
  <c r="Y70" i="21"/>
  <c r="M71" i="32" s="1"/>
  <c r="Y66" i="21"/>
  <c r="M67" i="32" s="1"/>
  <c r="Y54" i="21"/>
  <c r="M55" i="32" s="1"/>
  <c r="Y61" i="21"/>
  <c r="M62" i="32" s="1"/>
  <c r="J52" i="32"/>
  <c r="J72" i="32"/>
  <c r="J73" i="32"/>
  <c r="Y67" i="21"/>
  <c r="M68" i="32" s="1"/>
  <c r="J68" i="32"/>
  <c r="Y56" i="21"/>
  <c r="M57" i="32" s="1"/>
  <c r="J57" i="32"/>
  <c r="Y48" i="21"/>
  <c r="M49" i="32" s="1"/>
  <c r="J49" i="32"/>
  <c r="Y49" i="21"/>
  <c r="M50" i="32" s="1"/>
  <c r="J50" i="32"/>
  <c r="Y47" i="21"/>
  <c r="M48" i="32" s="1"/>
  <c r="J48" i="32"/>
  <c r="Y62" i="21"/>
  <c r="M63" i="32" s="1"/>
  <c r="J63"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Hedman Mattias</author>
    <author>Reluskovska, Dijana</author>
  </authors>
  <commentList>
    <comment ref="D3" authorId="0" shapeId="0" xr:uid="{38394960-D50F-4AEF-B347-92A46724FE3B}">
      <text>
        <r>
          <rPr>
            <sz val="11"/>
            <rFont val="Calibri"/>
            <family val="2"/>
          </rPr>
          <t>52</t>
        </r>
      </text>
    </comment>
    <comment ref="D15" authorId="0" shapeId="0" xr:uid="{04B6F930-62B5-487F-B7EC-54F4904C91FA}">
      <text>
        <r>
          <rPr>
            <sz val="11"/>
            <rFont val="Calibri"/>
            <family val="2"/>
          </rPr>
          <t>Köpt från Stockholm Exergi. Mindre energi köpt än tidigare år pga egen produktion tillförd och att det varit ett varmt år.</t>
        </r>
      </text>
    </comment>
    <comment ref="D16" authorId="1" shapeId="0" xr:uid="{677440E4-5C13-4FAC-9363-33EF7E145390}">
      <text>
        <r>
          <rPr>
            <b/>
            <sz val="9"/>
            <color indexed="81"/>
            <rFont val="Tahoma"/>
            <family val="2"/>
          </rPr>
          <t>Reluskovska, Dijana:</t>
        </r>
        <r>
          <rPr>
            <sz val="9"/>
            <color indexed="81"/>
            <rFont val="Tahoma"/>
            <family val="2"/>
          </rPr>
          <t xml:space="preserve">
Justerat efer uttag från Kvalitetsnyckeln </t>
        </r>
      </text>
    </comment>
    <comment ref="F34" authorId="0" shapeId="0" xr:uid="{E20E3060-B052-4083-91B0-DA43DA30EB35}">
      <text>
        <r>
          <rPr>
            <sz val="11"/>
            <rFont val="Calibri"/>
            <family val="2"/>
          </rPr>
          <t>La till kylning får högre CO2 utsläpp utan</t>
        </r>
      </text>
    </comment>
    <comment ref="C43" authorId="1" shapeId="0" xr:uid="{90242C69-3A08-442E-8F39-8CBD4034225C}">
      <text>
        <r>
          <rPr>
            <b/>
            <sz val="9"/>
            <color indexed="81"/>
            <rFont val="Tahoma"/>
            <charset val="1"/>
          </rPr>
          <t>Reluskovska, Dijana:</t>
        </r>
        <r>
          <rPr>
            <sz val="9"/>
            <color indexed="81"/>
            <rFont val="Tahoma"/>
            <charset val="1"/>
          </rPr>
          <t xml:space="preserve">
Finns inte med i kvalitetsnyckeln</t>
        </r>
      </text>
    </comment>
    <comment ref="C50" authorId="1" shapeId="0" xr:uid="{80455581-02E1-4C50-90DC-5CD73BBC2B90}">
      <text>
        <r>
          <rPr>
            <b/>
            <sz val="9"/>
            <color indexed="81"/>
            <rFont val="Tahoma"/>
            <charset val="1"/>
          </rPr>
          <t>Reluskovska, Dijana:</t>
        </r>
        <r>
          <rPr>
            <sz val="9"/>
            <color indexed="81"/>
            <rFont val="Tahoma"/>
            <charset val="1"/>
          </rPr>
          <t xml:space="preserve">
Ej medlem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F1" authorId="0" shapeId="0" xr:uid="{3B1CB710-812A-4F74-9F5C-ACD500661532}">
      <text>
        <r>
          <rPr>
            <b/>
            <sz val="9"/>
            <color indexed="81"/>
            <rFont val="Tahoma"/>
            <family val="2"/>
          </rPr>
          <t>Åsa Lindqvist:</t>
        </r>
        <r>
          <rPr>
            <sz val="9"/>
            <color indexed="81"/>
            <rFont val="Tahoma"/>
            <family val="2"/>
          </rPr>
          <t xml:space="preserve">
Uppdateras inför filen som ska tas fram till SGBC</t>
        </r>
      </text>
    </comment>
    <comment ref="B2" authorId="0" shapeId="0" xr:uid="{DE1CC00C-0272-4652-B1F3-55C22A3DE38D}">
      <text>
        <r>
          <rPr>
            <b/>
            <sz val="9"/>
            <color indexed="81"/>
            <rFont val="Tahoma"/>
            <family val="2"/>
          </rPr>
          <t>Åsa Lindqvist:</t>
        </r>
        <r>
          <rPr>
            <sz val="9"/>
            <color indexed="81"/>
            <rFont val="Tahoma"/>
            <family val="2"/>
          </rPr>
          <t xml:space="preserve">
Endast kvalitetsgranskade nät</t>
        </r>
      </text>
    </comment>
    <comment ref="Z2" authorId="0" shapeId="0" xr:uid="{DFA57875-3125-4A9D-9230-5339F0EAEB11}">
      <text>
        <r>
          <rPr>
            <b/>
            <sz val="9"/>
            <color indexed="81"/>
            <rFont val="Tahoma"/>
            <family val="2"/>
          </rPr>
          <t>Åsa Lindqvist:</t>
        </r>
        <r>
          <rPr>
            <sz val="9"/>
            <color indexed="81"/>
            <rFont val="Tahoma"/>
            <family val="2"/>
          </rPr>
          <t xml:space="preserve">
Se kolumn längre till höger för ursprung för den använda elen</t>
        </r>
      </text>
    </comment>
    <comment ref="AA2" authorId="0" shapeId="0" xr:uid="{227F0475-89E2-4A1F-97A1-7126928616D6}">
      <text>
        <r>
          <rPr>
            <b/>
            <sz val="9"/>
            <color indexed="81"/>
            <rFont val="Tahoma"/>
            <family val="2"/>
          </rPr>
          <t>Åsa Lindqvist:</t>
        </r>
        <r>
          <rPr>
            <sz val="9"/>
            <color indexed="81"/>
            <rFont val="Tahoma"/>
            <family val="2"/>
          </rPr>
          <t xml:space="preserve">
Se kolumn längre till höger för ursprung för den använda elen</t>
        </r>
      </text>
    </comment>
    <comment ref="AB2" authorId="0" shapeId="0" xr:uid="{2A99DE25-5A0F-4C69-B6C6-5A3FC88FB78E}">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shapeId="0" xr:uid="{FBCA30A9-6347-47BC-A735-472FB229602B}">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shapeId="0" xr:uid="{D175DA76-001C-449D-B34B-8F945682163A}">
      <text>
        <r>
          <rPr>
            <b/>
            <sz val="9"/>
            <color indexed="81"/>
            <rFont val="Tahoma"/>
            <family val="2"/>
          </rPr>
          <t>Åsa Lindqvist:</t>
        </r>
        <r>
          <rPr>
            <sz val="9"/>
            <color indexed="81"/>
            <rFont val="Tahoma"/>
            <family val="2"/>
          </rPr>
          <t xml:space="preserve">
Ren spillvärme, inga extra tillförda bränslen</t>
        </r>
      </text>
    </comment>
    <comment ref="AF2" authorId="0" shapeId="0" xr:uid="{15C54050-89BF-4574-AC04-1380628E1404}">
      <text>
        <r>
          <rPr>
            <b/>
            <sz val="9"/>
            <color indexed="81"/>
            <rFont val="Tahoma"/>
            <family val="2"/>
          </rPr>
          <t>Åsa Lindqvist:</t>
        </r>
        <r>
          <rPr>
            <sz val="9"/>
            <color indexed="81"/>
            <rFont val="Tahoma"/>
            <family val="2"/>
          </rPr>
          <t xml:space="preserve">
Se kolumn längre till höger för ursprung för den använda elen</t>
        </r>
      </text>
    </comment>
    <comment ref="AG2" authorId="0" shapeId="0" xr:uid="{C0DC262C-5F33-447C-88B9-0DBB057CC682}">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1" authorId="0" shapeId="0" xr:uid="{39664A4B-79F1-4C7D-8634-923681B5D4DB}">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tc={BFFBD95D-7052-49EF-9F2F-ACFC9C1D7A02}</author>
    <author>Reluskovska, Dijana</author>
    <author>tc={D6C07BF5-358F-46EB-A4F6-A36DCB8AFB15}</author>
    <author>tc={2B2F2ECB-9B64-4016-97B1-476E2A3C44EC}</author>
    <author>tc={C4CA38EA-530B-485C-80E6-DD9C1038E247}</author>
  </authors>
  <commentList>
    <comment ref="D129" authorId="0" shapeId="0" xr:uid="{BFFBD95D-7052-49EF-9F2F-ACFC9C1D7A02}">
      <text>
        <t>[Trådad kommentar]
I din version av Excel kan du läsa den här trådade kommentaren, men eventuella ändringar i den tas bort om filen öppnas i en senare version av Excel. Läs mer: https://go.microsoft.com/fwlink/?linkid=870924
Kommentar:
    Ändrat värden för utsläpp av klimatgaser från 48,1308 g/kWh till 44,9 g/kWh enligt mail från Raziyeh 2021-05-04</t>
      </text>
    </comment>
    <comment ref="C142" authorId="1" shapeId="0" xr:uid="{8A49DEB2-C8FC-4323-BCC1-93E18EDDF972}">
      <text>
        <r>
          <rPr>
            <b/>
            <sz val="9"/>
            <color indexed="81"/>
            <rFont val="Tahoma"/>
            <charset val="1"/>
          </rPr>
          <t>Reluskovska, Dijana:</t>
        </r>
        <r>
          <rPr>
            <sz val="9"/>
            <color indexed="81"/>
            <rFont val="Tahoma"/>
            <charset val="1"/>
          </rPr>
          <t xml:space="preserve">
Justerat efter uttag. Se under fliken miljö /SEDIJA</t>
        </r>
      </text>
    </comment>
    <comment ref="H341" authorId="2" shapeId="0" xr:uid="{D6C07BF5-358F-46EB-A4F6-A36DCB8AFB15}">
      <text>
        <t>[Trådad kommentar]
I din version av Excel kan du läsa den här trådade kommentaren, men eventuella ändringar i den tas bort om filen öppnas i en senare version av Excel. Läs mer: https://go.microsoft.com/fwlink/?linkid=870924
Kommentar:
    Ej kopletterat sina milövärden. Darför nätet kan ej godkännas.</t>
      </text>
    </comment>
    <comment ref="C357" authorId="3" shapeId="0" xr:uid="{2B2F2ECB-9B64-4016-97B1-476E2A3C44EC}">
      <text>
        <t>[Trådad kommentar]
I din version av Excel kan du läsa den här trådade kommentaren, men eventuella ändringar i den tas bort om filen öppnas i en senare version av Excel. Läs mer: https://go.microsoft.com/fwlink/?linkid=870924
Kommentar:
    Justerade miljövärden efter utag från Kvalitetsnycklen.</t>
      </text>
    </comment>
    <comment ref="D404" authorId="4" shapeId="0" xr:uid="{C4CA38EA-530B-485C-80E6-DD9C1038E247}">
      <text>
        <t>[Trådad kommentar]
I din version av Excel kan du läsa den här trådade kommentaren, men eventuella ändringar i den tas bort om filen öppnas i en senare version av Excel. Läs mer: https://go.microsoft.com/fwlink/?linkid=870924
Kommentar:
    Ändrat värden för utsläpp av klimatgaser från 50,2122 g/kWh till 48,7 g/kWh enligt mail från Raziyeh 2021-05-04</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K2" authorId="0" shapeId="0" xr:uid="{F2156D25-009C-4D78-9F2A-F1D1174154FF}">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shapeId="0" xr:uid="{B2E5BF70-8653-4444-B8DA-18D271FBE4E8}">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shapeId="0" xr:uid="{9195AAD4-33BE-4E23-AED5-F43B66E3317F}">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Reluskovska, Dijana</author>
  </authors>
  <commentList>
    <comment ref="C1" authorId="0" shapeId="0" xr:uid="{534CD961-DE23-4BE2-803F-6668F3814C07}">
      <text>
        <r>
          <rPr>
            <b/>
            <sz val="9"/>
            <color indexed="81"/>
            <rFont val="Tahoma"/>
            <charset val="1"/>
          </rPr>
          <t>Reluskovska, Dijana:</t>
        </r>
        <r>
          <rPr>
            <sz val="9"/>
            <color indexed="81"/>
            <rFont val="Tahoma"/>
            <charset val="1"/>
          </rPr>
          <t xml:space="preserve">
från och med i år publicerar miljövärdena för E.ON enligt redovisning i Kvalitetsnyckeln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S19" authorId="0" shapeId="0" xr:uid="{0586E97F-EACF-413F-B592-2A61503C179F}">
      <text>
        <r>
          <rPr>
            <sz val="11"/>
            <rFont val="Calibri"/>
            <family val="2"/>
          </rPr>
          <t>Bättre uppdelning under 2020 jämfört med tidigare år.</t>
        </r>
      </text>
    </comment>
    <comment ref="G26" authorId="0" shapeId="0" xr:uid="{35AD4E74-B257-4692-81A6-93A6A0884C31}">
      <text>
        <r>
          <rPr>
            <sz val="11"/>
            <rFont val="Calibri"/>
            <family val="2"/>
          </rPr>
          <t>Kortvarig eldning av olja pga driftomläggning från Sävelundsverket (fastbiobränsle/bioolja/deponigas) till PC Gjutaren (eldningsolja) för kulvertarbete.</t>
        </r>
      </text>
    </comment>
    <comment ref="Z26" authorId="0" shapeId="0" xr:uid="{28339480-7741-4330-9138-8BBEE1E8D590}">
      <text>
        <r>
          <rPr>
            <sz val="11"/>
            <rFont val="Calibri"/>
            <family val="2"/>
          </rPr>
          <t xml:space="preserve">Extra eldning av bioolja pga driftstörningar/underhållsarbete på fastbränslepanna. </t>
        </r>
      </text>
    </comment>
    <comment ref="D30" authorId="0" shapeId="0" xr:uid="{E5D359F0-6340-478D-95A1-61A7913FA234}">
      <text>
        <r>
          <rPr>
            <sz val="11"/>
            <rFont val="Calibri"/>
            <family val="2"/>
          </rPr>
          <t>Anläggningens mätare (alltså INTE summeringen av respektive pannas värde)</t>
        </r>
      </text>
    </comment>
    <comment ref="D41" authorId="0" shapeId="0" xr:uid="{8FB69D56-6C70-49DE-8C76-067155E0A92A}">
      <text>
        <r>
          <rPr>
            <sz val="11"/>
            <rFont val="Calibri"/>
            <family val="2"/>
          </rPr>
          <t>221+222+226+227+233+234+235+236</t>
        </r>
      </text>
    </comment>
    <comment ref="G41" authorId="0" shapeId="0" xr:uid="{69B0FA63-C1EA-4D94-BFBC-28CD46E8F4E4}">
      <text>
        <r>
          <rPr>
            <sz val="11"/>
            <rFont val="Calibri"/>
            <family val="2"/>
          </rPr>
          <t>Tidigare beräkning inkl. verkningsgrad. Nu (68+85)*70</t>
        </r>
      </text>
    </comment>
    <comment ref="H41" authorId="0" shapeId="0" xr:uid="{FCC17DF8-28C5-4F90-B3D5-DD5A52A018AF}">
      <text>
        <r>
          <rPr>
            <sz val="11"/>
            <rFont val="Calibri"/>
            <family val="2"/>
          </rPr>
          <t>Tidigare beräkning inkl. verkningsgrad. Nu 37*39</t>
        </r>
      </text>
    </comment>
    <comment ref="AC41" authorId="0" shapeId="0" xr:uid="{50B927BA-12A7-4A76-A765-61FF5A5A82BE}">
      <text>
        <r>
          <rPr>
            <sz val="11"/>
            <rFont val="Calibri"/>
            <family val="2"/>
          </rPr>
          <t>"värme" 5-flisenergi och 90%</t>
        </r>
      </text>
    </comment>
    <comment ref="AG41" authorId="0" shapeId="0" xr:uid="{7CEE8C97-C039-4336-8068-E49672FAA190}">
      <text>
        <r>
          <rPr>
            <sz val="11"/>
            <rFont val="Calibri"/>
            <family val="2"/>
          </rPr>
          <t>97*90%</t>
        </r>
      </text>
    </comment>
    <comment ref="AH41" authorId="0" shapeId="0" xr:uid="{CEA0B8A0-0271-43D2-9882-F467115AAB4E}">
      <text>
        <r>
          <rPr>
            <sz val="11"/>
            <rFont val="Calibri"/>
            <family val="2"/>
          </rPr>
          <t>6</t>
        </r>
      </text>
    </comment>
    <comment ref="AI41" authorId="0" shapeId="0" xr:uid="{DC93A1D7-5ED2-4333-90A1-A69CC28968C4}">
      <text>
        <r>
          <rPr>
            <sz val="11"/>
            <rFont val="Calibri"/>
            <family val="2"/>
          </rPr>
          <t>59</t>
        </r>
      </text>
    </comment>
    <comment ref="D42" authorId="0" shapeId="0" xr:uid="{EDEDADE2-F3DE-4BBE-A4BD-734E82290881}">
      <text>
        <r>
          <rPr>
            <sz val="11"/>
            <rFont val="Calibri"/>
            <family val="2"/>
          </rPr>
          <t>140</t>
        </r>
      </text>
    </comment>
    <comment ref="U42" authorId="0" shapeId="0" xr:uid="{0A88220B-44CC-4DB2-8A1E-C60CBBD43518}">
      <text>
        <r>
          <rPr>
            <sz val="11"/>
            <rFont val="Calibri"/>
            <family val="2"/>
          </rPr>
          <t>135 *136</t>
        </r>
      </text>
    </comment>
    <comment ref="D43" authorId="0" shapeId="0" xr:uid="{97151B0E-6B49-4AD8-9178-C27752805A7F}">
      <text>
        <r>
          <rPr>
            <sz val="11"/>
            <rFont val="Calibri"/>
            <family val="2"/>
          </rPr>
          <t>125</t>
        </r>
      </text>
    </comment>
    <comment ref="D46" authorId="0" shapeId="0" xr:uid="{842D4981-3386-43FB-9892-E9A50D8F9D15}">
      <text>
        <r>
          <rPr>
            <sz val="11"/>
            <rFont val="Calibri"/>
            <family val="2"/>
          </rPr>
          <t>Ingår numera i Borås nät och hetvattencentralen i Fristad har inte producerat något under 2020  Fristads närvärmenät har i början av mars 2019 kopplats samman med centrala nätet.</t>
        </r>
      </text>
    </comment>
    <comment ref="Z93" authorId="0" shapeId="0" xr:uid="{3E4DBBC0-717C-437C-A259-FC4E09FF2198}">
      <text>
        <r>
          <rPr>
            <sz val="11"/>
            <rFont val="Calibri"/>
            <family val="2"/>
          </rPr>
          <t>Egen hetvattenproduktion. Renova redovisas under flik köpt hetvatten.</t>
        </r>
      </text>
    </comment>
    <comment ref="G132" authorId="0" shapeId="0" xr:uid="{D8943FB7-1EE6-4278-9155-FF39B75296EA}">
      <text>
        <r>
          <rPr>
            <sz val="11"/>
            <rFont val="Calibri"/>
            <family val="2"/>
          </rPr>
          <t>Konvertering till bioolja under året.</t>
        </r>
      </text>
    </comment>
    <comment ref="AD132" authorId="0" shapeId="0" xr:uid="{F39D2C83-7EC0-4F6F-BBDC-77798690264A}">
      <text>
        <r>
          <rPr>
            <sz val="11"/>
            <rFont val="Calibri"/>
            <family val="2"/>
          </rPr>
          <t>Lägre siffra för 2020 på grund av konvertering till bioolja som stödbränsle.</t>
        </r>
      </text>
    </comment>
    <comment ref="G166" authorId="0" shapeId="0" xr:uid="{A177EF2A-C9FF-43B7-A532-BB828A56378E}">
      <text>
        <r>
          <rPr>
            <sz val="11"/>
            <rFont val="Calibri"/>
            <family val="2"/>
          </rPr>
          <t>Slutat med eldningsolja 2019 - använder nu en RME olja.</t>
        </r>
      </text>
    </comment>
    <comment ref="AG171" authorId="0" shapeId="0" xr:uid="{8E22F411-4D96-427F-82D1-C7B0805A9E04}">
      <text>
        <r>
          <rPr>
            <sz val="11"/>
            <rFont val="Calibri"/>
            <family val="2"/>
          </rPr>
          <t xml:space="preserve"> </t>
        </r>
      </text>
    </comment>
    <comment ref="K172" authorId="0" shapeId="0" xr:uid="{530BF5CF-F58E-4461-938C-6AD8C5E50570}">
      <text>
        <r>
          <rPr>
            <sz val="11"/>
            <rFont val="Calibri"/>
            <family val="2"/>
          </rPr>
          <t>Avfallsgas från SSAB via hetvattencentral</t>
        </r>
      </text>
    </comment>
    <comment ref="G175" authorId="0" shapeId="0" xr:uid="{223DB963-3338-42EB-A42B-5F37B7DE7ADE}">
      <text>
        <r>
          <rPr>
            <sz val="11"/>
            <rFont val="Calibri"/>
            <family val="2"/>
          </rPr>
          <t>Olja Assberg, Snickarens PC och Fritsla=264 m3</t>
        </r>
      </text>
    </comment>
    <comment ref="AE181" authorId="0" shapeId="0" xr:uid="{AF11EDFC-431F-4520-B955-1BBBE21050F3}">
      <text>
        <r>
          <rPr>
            <sz val="11"/>
            <rFont val="Calibri"/>
            <family val="2"/>
          </rPr>
          <t>Mätvärde för år 2020 ej klarställt då de senaste analyserna är på labb och inte beräknas åter förens i början av februari</t>
        </r>
      </text>
    </comment>
    <comment ref="N214" authorId="0" shapeId="0" xr:uid="{280E0D16-F45D-45F7-908F-4A873D75AA52}">
      <text>
        <r>
          <rPr>
            <sz val="11"/>
            <rFont val="Calibri"/>
            <family val="2"/>
          </rPr>
          <t>Justerad enl. 50%grot, 9%bark, 37% Stamvedsflis och 4% Sågspån/kutterspån</t>
        </r>
      </text>
    </comment>
    <comment ref="D250" authorId="0" shapeId="0" xr:uid="{B32AB7D5-726C-4D71-8BFD-B863B1A56610}">
      <text>
        <r>
          <rPr>
            <sz val="11"/>
            <rFont val="Calibri"/>
            <family val="2"/>
          </rPr>
          <t xml:space="preserve">Lägre värmeproduktion under 2020 pga varm utetemperatur. </t>
        </r>
      </text>
    </comment>
    <comment ref="H250" authorId="0" shapeId="0" xr:uid="{082F3CC1-67C8-4722-944D-9B8277AE6D25}">
      <text>
        <r>
          <rPr>
            <sz val="11"/>
            <rFont val="Calibri"/>
            <family val="2"/>
          </rPr>
          <t xml:space="preserve">Mindre värmebehov. </t>
        </r>
      </text>
    </comment>
    <comment ref="P250" authorId="0" shapeId="0" xr:uid="{0EAD2620-6CF2-4669-AD33-05CD4D50F9A4}">
      <text>
        <r>
          <rPr>
            <sz val="11"/>
            <rFont val="Calibri"/>
            <family val="2"/>
          </rPr>
          <t>Värmeproduktionen har varit 17,6 GWh lägre vid Lövängsverket under 2020 pga lägre behov (varmare väder).</t>
        </r>
      </text>
    </comment>
    <comment ref="Z250" authorId="0" shapeId="0" xr:uid="{C6C3A486-4B2E-43AA-AB5B-2B1D46D762A6}">
      <text>
        <r>
          <rPr>
            <sz val="11"/>
            <rFont val="Calibri"/>
            <family val="2"/>
          </rPr>
          <t xml:space="preserve">Pga varmare utetemperatur har mindre bioolja används (spetslastbränsle). </t>
        </r>
      </text>
    </comment>
    <comment ref="AH250" authorId="0" shapeId="0" xr:uid="{1F789596-36ED-4EF6-A764-F912F925BE30}">
      <text>
        <r>
          <rPr>
            <sz val="11"/>
            <rFont val="Calibri"/>
            <family val="2"/>
          </rPr>
          <t>Värmeproduktionen har varit 17,6 GWh lägre vid Lövängsverket under 2020 pga lägre behov (varmare väder).</t>
        </r>
      </text>
    </comment>
    <comment ref="G252" authorId="0" shapeId="0" xr:uid="{ED07EDE7-3DC4-41F4-A07D-48688FD957E0}">
      <text>
        <r>
          <rPr>
            <sz val="11"/>
            <rFont val="Calibri"/>
            <family val="2"/>
          </rPr>
          <t xml:space="preserve">Mindre olja har förbrukats vid anläggningen under 2020. </t>
        </r>
      </text>
    </comment>
    <comment ref="G253" authorId="0" shapeId="0" xr:uid="{791FE8DA-D6A3-4BFA-8777-BD90298BE297}">
      <text>
        <r>
          <rPr>
            <sz val="11"/>
            <rFont val="Calibri"/>
            <family val="2"/>
          </rPr>
          <t xml:space="preserve">En lägre volym olja har använts under 2020 än föregående år. </t>
        </r>
      </text>
    </comment>
    <comment ref="D256" authorId="0" shapeId="0" xr:uid="{26C0D4DA-0CC6-4D4F-AC51-A93B9981852C}">
      <text>
        <r>
          <rPr>
            <sz val="11"/>
            <rFont val="Calibri"/>
            <family val="2"/>
          </rPr>
          <t>Ny värmepump tagen i drift för återvinning av värme vid fjärrkylstationen Sollentunavallen.</t>
        </r>
      </text>
    </comment>
    <comment ref="G256" authorId="0" shapeId="0" xr:uid="{139FA21C-B105-41FB-B8A4-B86B72CB6712}">
      <text>
        <r>
          <rPr>
            <sz val="11"/>
            <rFont val="Calibri"/>
            <family val="2"/>
          </rPr>
          <t>Edsbergs panncentral</t>
        </r>
      </text>
    </comment>
    <comment ref="AI256" authorId="0" shapeId="0" xr:uid="{C9D213B2-9976-44D4-A672-6ECA9F436E7A}">
      <text>
        <r>
          <rPr>
            <sz val="11"/>
            <rFont val="Calibri"/>
            <family val="2"/>
          </rPr>
          <t>Ny värmepump tagen i drift för återvinning av värme vid fjärrkylstationen Sollentunavallen.</t>
        </r>
      </text>
    </comment>
    <comment ref="AJ256" authorId="0" shapeId="0" xr:uid="{658CF565-9DE2-42D3-B849-250F2E85AE94}">
      <text>
        <r>
          <rPr>
            <sz val="11"/>
            <rFont val="Calibri"/>
            <family val="2"/>
          </rPr>
          <t>Fjärrkyla produceras från sjövatten och värmepumpen återvinner restvärme från fjärrkylaproduktionen.</t>
        </r>
      </text>
    </comment>
    <comment ref="AK256" authorId="0" shapeId="0" xr:uid="{E032F597-F8B4-48E6-A748-CEF9989A3B41}">
      <text>
        <r>
          <rPr>
            <sz val="11"/>
            <rFont val="Calibri"/>
            <family val="2"/>
          </rPr>
          <t>Ny värmepump i drift.</t>
        </r>
      </text>
    </comment>
    <comment ref="AF319" authorId="0" shapeId="0" xr:uid="{BCD68304-F762-4441-97FD-E99BAB04FA47}">
      <text>
        <r>
          <rPr>
            <sz val="11"/>
            <rFont val="Calibri"/>
            <family val="2"/>
          </rPr>
          <t>SE använder utsläppsfaktor 127 g/kWh för CO2e förbränning för egna pannor. För avfall från produktionssamverkan används dock schablon 132,1 g/kWh. För hetvattenproduktion vägs dessa samman till 128,483 g/kWh. OBS för MT-prod används 127 g/kWh.</t>
        </r>
      </text>
    </comment>
    <comment ref="AB355" authorId="0" shapeId="0" xr:uid="{F85500FA-C790-4FBB-A2BB-3E30B86AD828}">
      <text>
        <r>
          <rPr>
            <sz val="11"/>
            <rFont val="Calibri"/>
            <family val="2"/>
          </rPr>
          <t>Ingen torv har köpts in för eldningssäsongen 2020/2021- utfasningsförsök pågår</t>
        </r>
      </text>
    </comment>
    <comment ref="G360" authorId="0" shapeId="0" xr:uid="{51EFA07C-A0FF-476E-81EB-9014FF4D0546}">
      <text>
        <r>
          <rPr>
            <sz val="11"/>
            <rFont val="Calibri"/>
            <family val="2"/>
          </rPr>
          <t xml:space="preserve">9,8 Mwh/m3 </t>
        </r>
      </text>
    </comment>
    <comment ref="U360" authorId="0" shapeId="0" xr:uid="{809DA2ED-D596-431F-85D4-5C641F333FED}">
      <text>
        <r>
          <rPr>
            <sz val="11"/>
            <rFont val="Calibri"/>
            <family val="2"/>
          </rPr>
          <t>Räknat med 4,882 MWh/ton enligt analys från 2020-12</t>
        </r>
      </text>
    </comment>
    <comment ref="P362" authorId="0" shapeId="0" xr:uid="{CD000D90-B8EA-41B2-8CBC-C87A9AA769C5}">
      <text>
        <r>
          <rPr>
            <sz val="11"/>
            <rFont val="Calibri"/>
            <family val="2"/>
          </rPr>
          <t>Stamvedflis</t>
        </r>
      </text>
    </comment>
    <comment ref="S362" authorId="0" shapeId="0" xr:uid="{2BDEBFF9-64CC-4C83-A6FB-78E4952475C9}">
      <text>
        <r>
          <rPr>
            <sz val="11"/>
            <rFont val="Calibri"/>
            <family val="2"/>
          </rPr>
          <t>stubbflis, justerrester, träddelsflis, Blandbränsle, torrflis</t>
        </r>
      </text>
    </comment>
    <comment ref="U362" authorId="0" shapeId="0" xr:uid="{83B3FBA3-182A-4570-8166-C6947C901129}">
      <text>
        <r>
          <rPr>
            <sz val="11"/>
            <rFont val="Calibri"/>
            <family val="2"/>
          </rPr>
          <t>Räknat med värmevärde 4.882 MWh/ton Enligt analysrapport från Eurofins 2020-12</t>
        </r>
      </text>
    </comment>
    <comment ref="G367" authorId="0" shapeId="0" xr:uid="{21606802-4033-422E-88DA-B995AF34F42B}">
      <text>
        <r>
          <rPr>
            <sz val="11"/>
            <rFont val="Calibri"/>
            <family val="2"/>
          </rPr>
          <t>Byggt ny produktionsanläggning. Arbetar med att fasa ut EO1, används i yttersta nödfall. Har inte använts under 2020</t>
        </r>
      </text>
    </comment>
    <comment ref="AM367" authorId="0" shapeId="0" xr:uid="{ABC271BA-372A-42BA-8E36-5D73EAEBA64F}">
      <text>
        <r>
          <rPr>
            <sz val="11"/>
            <rFont val="Calibri"/>
            <family val="2"/>
          </rPr>
          <t>Ny produktionsanläggning är byggd. Elpanna finns endast kvar som reserv. Har tidigare varit inkopplad mot idrottshall. Denna anslutning är numera bortkopplad</t>
        </r>
      </text>
    </comment>
    <comment ref="V376" authorId="0" shapeId="0" xr:uid="{07C7873B-CE1C-4502-ABAC-C823612357BB}">
      <text>
        <r>
          <rPr>
            <sz val="11"/>
            <rFont val="Calibri"/>
            <family val="2"/>
          </rPr>
          <t>Inkl briketter och pellets, fördelning saknas.</t>
        </r>
      </text>
    </comment>
    <comment ref="Z376" authorId="0" shapeId="0" xr:uid="{EAB09CB8-3F56-40D7-8D86-DBB520C1A950}">
      <text>
        <r>
          <rPr>
            <sz val="11"/>
            <rFont val="Calibri"/>
            <family val="2"/>
          </rPr>
          <t>2020: Värmeverket (P34+OP1+OP2+OP5) + Bollmora  2018: Mer biooljekörning jfr med 2017 pga problem i anläggningen. Inkl Oljeförbrukning VV (P34, OP1, OP2, OP5), Bollmora (OP1 och OP2). Uppgifter från oljemätare i Amanda. Mer bioljekörning både i VV oc</t>
        </r>
      </text>
    </comment>
    <comment ref="D377" authorId="0" shapeId="0" xr:uid="{81EF50CE-8D84-4920-A642-64EDA79AD9D1}">
      <text>
        <r>
          <rPr>
            <sz val="11"/>
            <rFont val="Calibri"/>
            <family val="2"/>
          </rPr>
          <t>2020: Inkl Ekobacken, Mölnvik och Hästhagen. Produktionen för pelletspannorna, P6 &amp; P7 är inkluderade i och med provdrift from 17/12-20. 2019: Inkl Ekobacken, Mölnvik och Hästhagen. 2018: Inkl Ekobacken, Mölnvik och Hästhagen.</t>
        </r>
      </text>
    </comment>
    <comment ref="P377" authorId="0" shapeId="0" xr:uid="{ED11EBDC-85C1-4A36-AAA9-B6F51CBC02EE}">
      <text>
        <r>
          <rPr>
            <sz val="11"/>
            <rFont val="Calibri"/>
            <family val="2"/>
          </rPr>
          <t xml:space="preserve">2020: Tillförd flis i Ekobacken VV 2019: Tillförd flis i Ekobacken VV 2018: Tillförd flis i Ekobacken VV </t>
        </r>
      </text>
    </comment>
    <comment ref="U377" authorId="0" shapeId="0" xr:uid="{5EDA9467-4E76-4F19-BF3E-40461D735490}">
      <text>
        <r>
          <rPr>
            <sz val="11"/>
            <rFont val="Calibri"/>
            <family val="2"/>
          </rPr>
          <t>2020: Tillförd pellets i Mölnvik (2737 MWh) och Ekobacken P6 &amp; P7 (1534 MWh) 2019: Tillförd pellets i Mölnvik 2018: Tillförd pellets i Mölnvik,  590 ton, Värmevärde 4,8 MWh/ton</t>
        </r>
      </text>
    </comment>
    <comment ref="Z377" authorId="0" shapeId="0" xr:uid="{7678565B-1687-49BC-8165-6088AA1F10A8}">
      <text>
        <r>
          <rPr>
            <sz val="11"/>
            <rFont val="Calibri"/>
            <family val="2"/>
          </rPr>
          <t>2020: Tillförd bioolja Ekobacken 6113 MWh + Hästagen 6193 MWh 2019: Tillförd bioolja: Ekobacken 11207 MWh + Hästhagen 5925 MWh 2018: Ekobacken 1567 ton biolja + Hästagen 531 ton bioolja. Värmevärde för bioolja 10,25 MWg/ton. OP4 har kört drygt dubbel</t>
        </r>
      </text>
    </comment>
    <comment ref="AA377" authorId="0" shapeId="0" xr:uid="{8584AFE8-A9AE-463F-84D2-E46A7CFD3657}">
      <text>
        <r>
          <rPr>
            <sz val="11"/>
            <rFont val="Calibri"/>
            <family val="2"/>
          </rPr>
          <t>2020: Tillförd RME i Mölnvik 2019: Tillförd RME i Mölnvik 2018: Tillförd biodiesel RME Mölvik 343 m3, värmevärde 10 MWh/m3. Ökad produktion 2018 jfr med 2017 i Mölvik iom ny oljepanna.</t>
        </r>
      </text>
    </comment>
    <comment ref="AG377" authorId="0" shapeId="0" xr:uid="{C7DB4FA4-827C-4A42-8201-9FF756D1D0EA}">
      <text>
        <r>
          <rPr>
            <sz val="11"/>
            <rFont val="Calibri"/>
            <family val="2"/>
          </rPr>
          <t>2020: Deponigaspannan i Ekobacken VV, enligt beräkning i Amanda utifrån producerad volym och fast verkningsgrad. 2019: Deponigaspannan i Ekobacken VV 2018: Deponigaspannan i Ekobacken VV</t>
        </r>
      </text>
    </comment>
    <comment ref="AH377" authorId="0" shapeId="0" xr:uid="{DEEFB835-1195-4558-AD0D-C4C9FFA573D3}">
      <text>
        <r>
          <rPr>
            <sz val="11"/>
            <rFont val="Calibri"/>
            <family val="2"/>
          </rPr>
          <t>2020: Uppgifter från Amanda 2019: Uppgifter från Amanda 2018: Uppgifter från Amanda</t>
        </r>
      </text>
    </comment>
    <comment ref="G378" authorId="0" shapeId="0" xr:uid="{78910055-F7A6-4573-8A98-B0E57C4A3CF1}">
      <text>
        <r>
          <rPr>
            <sz val="11"/>
            <rFont val="Calibri"/>
            <family val="2"/>
          </rPr>
          <t>Betydligt mindre drift av oljepannor jmf 2019</t>
        </r>
      </text>
    </comment>
    <comment ref="G382" authorId="0" shapeId="0" xr:uid="{22652E58-9651-4930-95F2-F38D4167868F}">
      <text>
        <r>
          <rPr>
            <sz val="11"/>
            <rFont val="Calibri"/>
            <family val="2"/>
          </rPr>
          <t>Ärentuna+Fullerö  (Full prod Fullerö)</t>
        </r>
      </text>
    </comment>
    <comment ref="I383" authorId="0" shapeId="0" xr:uid="{EB66A580-0966-4E6A-8763-2104EB5BCB6E}">
      <text>
        <r>
          <rPr>
            <sz val="11"/>
            <rFont val="Calibri"/>
            <family val="2"/>
          </rPr>
          <t>Mindre fossilolja 2020 än 2019, ersätter med bioolja istället</t>
        </r>
      </text>
    </comment>
    <comment ref="G384" authorId="0" shapeId="0" xr:uid="{A55D685B-A9A7-4FBB-8B65-143821F0958C}">
      <text>
        <r>
          <rPr>
            <sz val="11"/>
            <rFont val="Calibri"/>
            <family val="2"/>
          </rPr>
          <t>Vassbotten har varit i drift under längre period 2020 jämfört med 2019</t>
        </r>
      </text>
    </comment>
    <comment ref="D427" authorId="0" shapeId="0" xr:uid="{EF354B07-0DC8-4917-AE87-DD81F57E6082}">
      <text>
        <r>
          <rPr>
            <sz val="11"/>
            <rFont val="Calibri"/>
            <family val="2"/>
          </rPr>
          <t>eView/Månadsrapport Produktion. Markera alla pannor exkl Kolsva: 84516 MWh. Kolsva manuellt tillagt då data inte finns i E-view för hela 2020, 13659MWh</t>
        </r>
      </text>
    </comment>
    <comment ref="N427" authorId="0" shapeId="0" xr:uid="{0FBE8A34-FA25-4DF8-90AD-F29935C22748}">
      <text>
        <r>
          <rPr>
            <sz val="11"/>
            <rFont val="Calibri"/>
            <family val="2"/>
          </rPr>
          <t>Källa E-view Månadsrapport Flisleveranser Arboga</t>
        </r>
      </text>
    </comment>
    <comment ref="S427" authorId="0" shapeId="0" xr:uid="{CD10E82A-BBF5-4FD0-AC83-BC91AFE1EEEB}">
      <text>
        <r>
          <rPr>
            <sz val="11"/>
            <rFont val="Calibri"/>
            <family val="2"/>
          </rPr>
          <t>Filen Bränsleförbrukning 2019 från rapporteringen inom utsläppshandel: \\ad.vmkfb.se\shares\VME\FJARRVARMEAVD\06 Produktion\08 Utsläppshandel\Årsrapportering 2019\Bränsleförbrukning 2019 200219.xlsx  2020 E-view Månadsrapport Arboga: summa samtliga b</t>
        </r>
      </text>
    </comment>
    <comment ref="T427" authorId="0" shapeId="0" xr:uid="{41394DC3-23F8-405D-9AE9-23FE3CDE1C9D}">
      <text>
        <r>
          <rPr>
            <sz val="11"/>
            <rFont val="Calibri"/>
            <family val="2"/>
          </rPr>
          <t>Salix ca 1 GWh</t>
        </r>
      </text>
    </comment>
    <comment ref="U427" authorId="0" shapeId="0" xr:uid="{B691099B-B530-482F-A94B-A2DDB6E67290}">
      <text>
        <r>
          <rPr>
            <sz val="11"/>
            <rFont val="Calibri"/>
            <family val="2"/>
          </rPr>
          <t>Bränsleförbrukning 2020 samt månadsstatistik Kolsva 2020  8962 MWh Åsby 8813 MWh HP4 15325 MWh Kolsva</t>
        </r>
      </text>
    </comment>
    <comment ref="Z427" authorId="0" shapeId="0" xr:uid="{6F5EB23C-E6A0-4EF6-9A5C-10B936582BD3}">
      <text>
        <r>
          <rPr>
            <sz val="11"/>
            <rFont val="Calibri"/>
            <family val="2"/>
          </rPr>
          <t>Bränsleförbrukning 2020 samt månadsstatistik Kolsva 2020  362 MWh Kolsva 2004 MWh Köping 372 MWh Vimman</t>
        </r>
      </text>
    </comment>
    <comment ref="P430" authorId="0" shapeId="0" xr:uid="{0F17DDF9-D02F-448B-9E2D-99034DA6E6C3}">
      <text>
        <r>
          <rPr>
            <sz val="11"/>
            <rFont val="Calibri"/>
            <family val="2"/>
          </rPr>
          <t>Bränslemixen har förändrats jmf med tidigare år. Har kört både grot och stamvedsflis</t>
        </r>
      </text>
    </comment>
    <comment ref="P431" authorId="0" shapeId="0" xr:uid="{7E91A37F-53AE-48EB-BD06-79474C40F170}">
      <text>
        <r>
          <rPr>
            <sz val="11"/>
            <rFont val="Calibri"/>
            <family val="2"/>
          </rPr>
          <t xml:space="preserve">Ändrad bränslemix jmf med tidigare år. </t>
        </r>
      </text>
    </comment>
    <comment ref="P432" authorId="0" shapeId="0" xr:uid="{3ECE7520-46D5-46E5-A803-70142E35ECF9}">
      <text>
        <r>
          <rPr>
            <sz val="11"/>
            <rFont val="Calibri"/>
            <family val="2"/>
          </rPr>
          <t xml:space="preserve">Ändrad bränslemix jmf med tidigare år. </t>
        </r>
      </text>
    </comment>
    <comment ref="D434" authorId="0" shapeId="0" xr:uid="{00BE6E34-9F5A-4816-8934-27034D4BD718}">
      <text>
        <r>
          <rPr>
            <sz val="11"/>
            <rFont val="Calibri"/>
            <family val="2"/>
          </rPr>
          <t>HH21 ej sommarpanna vilket drog ner detta kraftigt. Samtliga spetspannor (HH21, HH11, Teleborg, Täljstenen). Har inte räknat in Närvärmen i Växjö här</t>
        </r>
      </text>
    </comment>
    <comment ref="N434" authorId="0" shapeId="0" xr:uid="{1B7A9DC4-2666-4977-B207-E06011B21F23}">
      <text>
        <r>
          <rPr>
            <sz val="11"/>
            <rFont val="Calibri"/>
            <family val="2"/>
          </rPr>
          <t>2017: Ändring i bränslemixn under året så stamvedsflis andel ökat och groten andel minskat.  2020: HH21 har inte körts under sommaren därav minskad bränsleförbrukning.</t>
        </r>
      </text>
    </comment>
    <comment ref="Z435" authorId="0" shapeId="0" xr:uid="{BA47255C-EA26-4A85-8C44-690839736B15}">
      <text>
        <r>
          <rPr>
            <sz val="11"/>
            <rFont val="Calibri"/>
            <family val="2"/>
          </rPr>
          <t xml:space="preserve"> Använder RME (Rapsmetyleter) till alla oljepannor,   Beräkning: 9,08 MWh/m3 * 87,1 m3 = 790,9 MWh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F41" authorId="0" shapeId="0" xr:uid="{AA70477A-052C-41B6-8CBD-970453B70E65}">
      <text>
        <r>
          <rPr>
            <sz val="11"/>
            <rFont val="Calibri"/>
            <family val="2"/>
          </rPr>
          <t>61</t>
        </r>
      </text>
    </comment>
    <comment ref="I61" authorId="0" shapeId="0" xr:uid="{E193DBAB-7FB7-4A74-835C-D78D36C3FEA4}">
      <text>
        <r>
          <rPr>
            <sz val="11"/>
            <rFont val="Calibri"/>
            <family val="2"/>
          </rPr>
          <t>inkl rökgaskondensering</t>
        </r>
      </text>
    </comment>
    <comment ref="F91" authorId="0" shapeId="0" xr:uid="{5BD7B568-90BA-4DFE-832C-74CA0684DCCE}">
      <text>
        <r>
          <rPr>
            <sz val="11"/>
            <rFont val="Calibri"/>
            <family val="2"/>
          </rPr>
          <t>HVK</t>
        </r>
      </text>
    </comment>
    <comment ref="L91" authorId="0" shapeId="0" xr:uid="{7FA6D176-7655-4847-85ED-0B5864BD45BB}">
      <text>
        <r>
          <rPr>
            <sz val="11"/>
            <rFont val="Calibri"/>
            <family val="2"/>
          </rPr>
          <t>40% av ind samt HVK elpris och Bio</t>
        </r>
      </text>
    </comment>
    <comment ref="E93" authorId="0" shapeId="0" xr:uid="{022C9CAF-497C-4BCB-9D5F-4EF43802C7C1}">
      <text>
        <r>
          <rPr>
            <sz val="11"/>
            <rFont val="Calibri"/>
            <family val="2"/>
          </rPr>
          <t>Faktor CO2 från förbränning för avfall är uppmätt till 122,892 g CO2/ kWh.</t>
        </r>
      </text>
    </comment>
    <comment ref="L93" authorId="0" shapeId="0" xr:uid="{F02630F2-8B06-40EA-BBC6-2D26A31695E1}">
      <text>
        <r>
          <rPr>
            <sz val="11"/>
            <rFont val="Calibri"/>
            <family val="2"/>
          </rPr>
          <t>Flis</t>
        </r>
      </text>
    </comment>
    <comment ref="G171" authorId="0" shapeId="0" xr:uid="{18140BD0-3A66-40CF-9A87-B085C19255D2}">
      <text>
        <r>
          <rPr>
            <sz val="11"/>
            <rFont val="Calibri"/>
            <family val="2"/>
          </rPr>
          <t xml:space="preserve">Allokerat från Kraftvärmeverket. Eldningsolja EO1. </t>
        </r>
      </text>
    </comment>
    <comment ref="H171" authorId="0" shapeId="0" xr:uid="{6619A884-C3F5-4A6A-827F-CDDC68F71996}">
      <text>
        <r>
          <rPr>
            <sz val="11"/>
            <rFont val="Calibri"/>
            <family val="2"/>
          </rPr>
          <t xml:space="preserve">allokerat från kraftvärmeverket. Eldningsolja EO1. </t>
        </r>
      </text>
    </comment>
    <comment ref="J228" authorId="0" shapeId="0" xr:uid="{DA837E1C-F4AC-4350-A865-443FDCD8F19B}">
      <text>
        <r>
          <rPr>
            <sz val="11"/>
            <rFont val="Calibri"/>
            <family val="2"/>
          </rPr>
          <t>Vattenreningsverket i Sala</t>
        </r>
      </text>
    </comment>
    <comment ref="F336" authorId="0" shapeId="0" xr:uid="{691367D5-E228-4F35-9621-28FD6688B84B}">
      <text>
        <r>
          <rPr>
            <sz val="11"/>
            <rFont val="Calibri"/>
            <family val="2"/>
          </rPr>
          <t>Inklusive 3,871GWh biobaserad gasol</t>
        </r>
      </text>
    </comment>
    <comment ref="F427" authorId="0" shapeId="0" xr:uid="{9E4DA756-8BE3-4CAC-8628-5D3AC48688D3}">
      <text>
        <r>
          <rPr>
            <sz val="11"/>
            <rFont val="Calibri"/>
            <family val="2"/>
          </rPr>
          <t>eView/Månadsrapport Produktion/2020/Vafab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AH3" authorId="0" shapeId="0" xr:uid="{173B1C97-A80F-45AF-B7E2-E28352441D80}">
      <text>
        <r>
          <rPr>
            <sz val="11"/>
            <rFont val="Calibri"/>
            <family val="2"/>
          </rPr>
          <t>Faktor för CO2 för förbränning vid avfall, uppmätt värde 123,992 g/kWh</t>
        </r>
      </text>
    </comment>
    <comment ref="AJ3" authorId="0" shapeId="0" xr:uid="{7A766FC6-0ACF-4DCC-8F00-6615552DF3A0}">
      <text>
        <r>
          <rPr>
            <sz val="11"/>
            <rFont val="Calibri"/>
            <family val="2"/>
          </rPr>
          <t>Delvis allokerades det in biogas i Rya KVV och Högsbo KVV 2020</t>
        </r>
      </text>
    </comment>
    <comment ref="E42" authorId="0" shapeId="0" xr:uid="{2744B207-F698-4826-86E2-8DF0F36C0747}">
      <text>
        <r>
          <rPr>
            <sz val="11"/>
            <rFont val="Calibri"/>
            <family val="2"/>
          </rPr>
          <t>2020 var mycket varmt och i kombination med låga el-priser blev el-produktionen låg.</t>
        </r>
      </text>
    </comment>
    <comment ref="K42" authorId="0" shapeId="0" xr:uid="{54A2A1B9-733D-47E4-B07A-94EA9F4DBC32}">
      <text>
        <r>
          <rPr>
            <sz val="11"/>
            <rFont val="Calibri"/>
            <family val="2"/>
          </rPr>
          <t>2020 var ett varmt år vilket medförde mindre användning även av fossil olja.</t>
        </r>
      </text>
    </comment>
    <comment ref="AG44" authorId="0" shapeId="0" xr:uid="{69C46CF9-06F1-4483-8735-1537A75F7511}">
      <text>
        <r>
          <rPr>
            <sz val="11"/>
            <rFont val="Calibri"/>
            <family val="2"/>
          </rPr>
          <t>Oljestödbrännare</t>
        </r>
      </text>
    </comment>
    <comment ref="AH91" authorId="0" shapeId="0" xr:uid="{8F85D852-39B5-4EA6-B845-A0210A00C779}">
      <text>
        <r>
          <rPr>
            <sz val="11"/>
            <rFont val="Calibri"/>
            <family val="2"/>
          </rPr>
          <t>Mätvärde för 2020 ej fastställt då analyser från december ej är åter från labb</t>
        </r>
      </text>
    </comment>
    <comment ref="W92" authorId="0" shapeId="0" xr:uid="{58344476-8DA5-4312-AE97-75256362CF00}">
      <text>
        <r>
          <rPr>
            <sz val="11"/>
            <rFont val="Calibri"/>
            <family val="2"/>
          </rPr>
          <t>Åkergrödor (Salix)</t>
        </r>
      </text>
    </comment>
    <comment ref="AH92" authorId="0" shapeId="0" xr:uid="{02C82291-8CEB-41F7-8695-6225047C3ABD}">
      <text>
        <r>
          <rPr>
            <sz val="11"/>
            <rFont val="Calibri"/>
            <family val="2"/>
          </rPr>
          <t>Mätvärde 2020 ej fastställt då analyser för åretssista månader ej åter från labb</t>
        </r>
      </text>
    </comment>
    <comment ref="Q93" authorId="0" shapeId="0" xr:uid="{DBB8B89D-27D4-43A2-8905-9A9786DED733}">
      <text>
        <r>
          <rPr>
            <sz val="11"/>
            <rFont val="Calibri"/>
            <family val="2"/>
          </rPr>
          <t>2020: all grot allokerad till biovärme</t>
        </r>
      </text>
    </comment>
    <comment ref="E121" authorId="0" shapeId="0" xr:uid="{788038CA-6C03-4618-B5D6-3EE78D04FE34}">
      <text>
        <r>
          <rPr>
            <sz val="11"/>
            <rFont val="Calibri"/>
            <family val="2"/>
          </rPr>
          <t xml:space="preserve">Driftrapport, Turbin ur funktion. </t>
        </r>
      </text>
    </comment>
    <comment ref="T121" authorId="0" shapeId="0" xr:uid="{8C5E0070-8E18-4E68-94B8-559E7B584560}">
      <text>
        <r>
          <rPr>
            <sz val="11"/>
            <rFont val="Calibri"/>
            <family val="2"/>
          </rPr>
          <t>Från sågen i LM Bränslebalans, lågt värmebehov 2020</t>
        </r>
      </text>
    </comment>
    <comment ref="Q124" authorId="0" shapeId="0" xr:uid="{B2F720CD-F4F9-43D6-88EA-E8D75C1D3BEE}">
      <text>
        <r>
          <rPr>
            <sz val="11"/>
            <rFont val="Calibri"/>
            <family val="2"/>
          </rPr>
          <t>Justerad enl. 50%grot, 9%bark, 37% Stamvedsflis och 4% Sågspån/kutterspån</t>
        </r>
      </text>
    </comment>
    <comment ref="D130" authorId="0" shapeId="0" xr:uid="{8FC497D3-B00B-4794-B388-B9F78496CE58}">
      <text>
        <r>
          <rPr>
            <sz val="11"/>
            <rFont val="Calibri"/>
            <family val="2"/>
          </rPr>
          <t>All värme som produceras är registrerad under fliken producerat hetvatten. Vi har installerat en ORC från Againity och producerar el från lågvärdig värme efter pannan. Här registreras det bränsle som går åt marginellt för att producera el.</t>
        </r>
      </text>
    </comment>
    <comment ref="Q140" authorId="0" shapeId="0" xr:uid="{86EC9598-FDD8-45C0-B5F1-BD1BED03A513}">
      <text>
        <r>
          <rPr>
            <sz val="11"/>
            <rFont val="Calibri"/>
            <family val="2"/>
          </rPr>
          <t>Grot + startbränsle</t>
        </r>
      </text>
    </comment>
    <comment ref="R140" authorId="0" shapeId="0" xr:uid="{C3DF2683-BC05-41EE-9012-B728A8B0DF3C}">
      <text>
        <r>
          <rPr>
            <sz val="11"/>
            <rFont val="Calibri"/>
            <family val="2"/>
          </rPr>
          <t>Bark + barkreject</t>
        </r>
      </text>
    </comment>
    <comment ref="E160" authorId="0" shapeId="0" xr:uid="{C8011C94-1DDD-40B3-8F49-8008EDA4792A}">
      <text>
        <r>
          <rPr>
            <sz val="11"/>
            <rFont val="Calibri"/>
            <family val="2"/>
          </rPr>
          <t>Mindre elproduktion har producerats under 2020. Vi använder ett företag som tar fram prognos för elproduktion, så att vi producerar el när det är lönsamt.</t>
        </r>
      </text>
    </comment>
    <comment ref="AH229" authorId="0" shapeId="0" xr:uid="{76835516-E28F-4A57-BFBD-F0ED0A55F097}">
      <text>
        <r>
          <rPr>
            <sz val="11"/>
            <rFont val="Calibri"/>
            <family val="2"/>
          </rPr>
          <t>SE använder utsläppsfaktor 127 g/kWh för CO2e förbränning för egna pannor.   För avfall från produktionssamverkan används dock schablon 132,1 g/kWh.  Under prod kraftvärme redovisas endast SEs egen mottrycksproduktion med faktorn 127 g/kWh.</t>
        </r>
      </text>
    </comment>
    <comment ref="Q244" authorId="0" shapeId="0" xr:uid="{90CA94E1-8D7F-4DC9-88EE-32954D3A684C}">
      <text>
        <r>
          <rPr>
            <sz val="11"/>
            <rFont val="Calibri"/>
            <family val="2"/>
          </rPr>
          <t>Från filen "Leverans av biobränsle 20xx", flik Bränslemix MRS</t>
        </r>
      </text>
    </comment>
    <comment ref="AA244" authorId="0" shapeId="0" xr:uid="{97CB51C5-2984-487A-8CB8-0D1AF396C96D}">
      <text>
        <r>
          <rPr>
            <sz val="11"/>
            <rFont val="Calibri"/>
            <family val="2"/>
          </rPr>
          <t>Från filen "Leverans av biobränsle 20xx", flik Bränslemix MRS</t>
        </r>
      </text>
    </comment>
    <comment ref="K272" authorId="0" shapeId="0" xr:uid="{14D898D8-4BE7-45AD-8EBA-0E85A1E843FA}">
      <text>
        <r>
          <rPr>
            <sz val="11"/>
            <rFont val="Calibri"/>
            <family val="2"/>
          </rPr>
          <t>tagit bort olja tilll avfallsförbränningen för att undvika dubbelräkning</t>
        </r>
      </text>
    </comment>
    <comment ref="V272" authorId="0" shapeId="0" xr:uid="{E72B6EC5-68F8-44C5-AE96-3FAC3D65028E}">
      <text>
        <r>
          <rPr>
            <sz val="11"/>
            <rFont val="Calibri"/>
            <family val="2"/>
          </rPr>
          <t>stubbflis, justerrester, träddelsflis, Blandbränsle, Torrflis</t>
        </r>
      </text>
    </comment>
    <comment ref="AG272" authorId="0" shapeId="0" xr:uid="{78264549-B236-411A-8D0F-048ECCA5DDB0}">
      <text>
        <r>
          <rPr>
            <sz val="11"/>
            <rFont val="Calibri"/>
            <family val="2"/>
          </rPr>
          <t>Räknar in oljan i avfallet istället för att undvika dubbelräkning. Enligt rekommendation från energiföretagen</t>
        </r>
      </text>
    </comment>
    <comment ref="AI272" authorId="0" shapeId="0" xr:uid="{19BB908D-A768-4F35-A682-3487841FFCA9}">
      <text>
        <r>
          <rPr>
            <sz val="11"/>
            <rFont val="Calibri"/>
            <family val="2"/>
          </rPr>
          <t>Viktat värde, har dragit bort det fossila andelen från oljan till avfallsförbränningen</t>
        </r>
      </text>
    </comment>
    <comment ref="AC286" authorId="0" shapeId="0" xr:uid="{329E3749-3833-4519-AFDD-B9278947C153}">
      <text>
        <r>
          <rPr>
            <sz val="11"/>
            <rFont val="Calibri"/>
            <family val="2"/>
          </rPr>
          <t>Torkeldning i samband med revisionen 2020. Ingen torkeldning 2019.</t>
        </r>
      </text>
    </comment>
    <comment ref="AF290" authorId="0" shapeId="0" xr:uid="{EDA72CD7-B649-4E1F-9049-3E13820226B0}">
      <text>
        <r>
          <rPr>
            <sz val="11"/>
            <rFont val="Calibri"/>
            <family val="2"/>
          </rPr>
          <t>2020 avser CCA 2019 Avser fiberrejekt</t>
        </r>
      </text>
    </comment>
    <comment ref="E302" authorId="0" shapeId="0" xr:uid="{4CECC014-1319-416E-A046-717B2B7AB797}">
      <text>
        <r>
          <rPr>
            <sz val="11"/>
            <rFont val="Calibri"/>
            <family val="2"/>
          </rPr>
          <t>ORC turbin</t>
        </r>
      </text>
    </comment>
    <comment ref="E360" authorId="0" shapeId="0" xr:uid="{010DC52F-F1D0-4950-B3A2-75D5513209FA}">
      <text>
        <r>
          <rPr>
            <sz val="11"/>
            <rFont val="Calibri"/>
            <family val="2"/>
          </rPr>
          <t>Ragna + el från ångunderlag i Mattias</t>
        </r>
      </text>
    </comment>
    <comment ref="K360" authorId="0" shapeId="0" xr:uid="{A48C7E76-44BC-4F24-8BC8-C579BCBAC251}">
      <text>
        <r>
          <rPr>
            <sz val="11"/>
            <rFont val="Calibri"/>
            <family val="2"/>
          </rPr>
          <t>P11</t>
        </r>
      </text>
    </comment>
    <comment ref="M360" authorId="0" shapeId="0" xr:uid="{099A8AEF-F94D-4AEC-B258-AE6C76493451}">
      <text>
        <r>
          <rPr>
            <sz val="11"/>
            <rFont val="Calibri"/>
            <family val="2"/>
          </rPr>
          <t>Andel Eo5 i HBV till ånga</t>
        </r>
      </text>
    </comment>
    <comment ref="E361" authorId="0" shapeId="0" xr:uid="{CAC31070-C26F-4C02-8093-B4529B3B4C90}">
      <text>
        <r>
          <rPr>
            <sz val="11"/>
            <rFont val="Calibri"/>
            <family val="2"/>
          </rPr>
          <t>El från FV-underlag i Mattias</t>
        </r>
      </text>
    </comment>
    <comment ref="F361" authorId="0" shapeId="0" xr:uid="{DBF0EA75-1E59-4AD8-B3C1-43619A0BD724}">
      <text>
        <r>
          <rPr>
            <sz val="11"/>
            <rFont val="Calibri"/>
            <family val="2"/>
          </rPr>
          <t>El från kondensunderlag i Mattias</t>
        </r>
      </text>
    </comment>
    <comment ref="H361" authorId="0" shapeId="0" xr:uid="{642BE26E-76C8-4A2C-A452-85EF97E78148}">
      <text>
        <r>
          <rPr>
            <sz val="11"/>
            <rFont val="Calibri"/>
            <family val="2"/>
          </rPr>
          <t>Prod div. med pannverkningsgrad. Använder renseribark.</t>
        </r>
      </text>
    </comment>
    <comment ref="Q361" authorId="0" shapeId="0" xr:uid="{CC48EE7C-8EDC-4EF7-8BB0-32BC5276A4FD}">
      <text>
        <r>
          <rPr>
            <sz val="11"/>
            <rFont val="Calibri"/>
            <family val="2"/>
          </rPr>
          <t>GROT + kvistmassa</t>
        </r>
      </text>
    </comment>
    <comment ref="D401" authorId="0" shapeId="0" xr:uid="{CF94D345-C8C2-46EF-AFD1-B722A236719A}">
      <text>
        <r>
          <rPr>
            <sz val="11"/>
            <rFont val="Calibri"/>
            <family val="2"/>
          </rPr>
          <t>17</t>
        </r>
      </text>
    </comment>
    <comment ref="E401" authorId="0" shapeId="0" xr:uid="{EE0F6C8D-BDCF-46ED-AD38-84BA16429093}">
      <text>
        <r>
          <rPr>
            <sz val="11"/>
            <rFont val="Calibri"/>
            <family val="2"/>
          </rPr>
          <t>18</t>
        </r>
      </text>
    </comment>
    <comment ref="AA401" authorId="0" shapeId="0" xr:uid="{1AED8F57-F79E-49DB-9CD9-955020F1E11D}">
      <text>
        <r>
          <rPr>
            <sz val="11"/>
            <rFont val="Calibri"/>
            <family val="2"/>
          </rPr>
          <t>Inklusive impregnerat trä. "Indata" 60+61+62 * värmevärde P7</t>
        </r>
      </text>
    </comment>
    <comment ref="AC401" authorId="0" shapeId="0" xr:uid="{361E0655-F2E1-49B3-9264-FE70BD7DC258}">
      <text>
        <r>
          <rPr>
            <sz val="11"/>
            <rFont val="Calibri"/>
            <family val="2"/>
          </rPr>
          <t>24</t>
        </r>
      </text>
    </comment>
    <comment ref="AF401" authorId="0" shapeId="0" xr:uid="{3EC8C2AF-D4A7-4477-B9B8-C06F0A5DD4D8}">
      <text>
        <r>
          <rPr>
            <sz val="11"/>
            <rFont val="Calibri"/>
            <family val="2"/>
          </rPr>
          <t>Indata 5+6 * värmevärde</t>
        </r>
      </text>
    </comment>
    <comment ref="AA421" authorId="0" shapeId="0" xr:uid="{08319F16-F8BE-4368-A5D8-6F89345174D5}">
      <text>
        <r>
          <rPr>
            <sz val="11"/>
            <rFont val="Calibri"/>
            <family val="2"/>
          </rPr>
          <t xml:space="preserve">Kreosotflis tillbaka under denna rubrik för att linjera med SCB-bränslestatistik. </t>
        </r>
      </text>
    </comment>
    <comment ref="T439" authorId="0" shapeId="0" xr:uid="{F65A5B33-00E6-4A1C-8429-1D3F594F60A2}">
      <text>
        <r>
          <rPr>
            <sz val="11"/>
            <rFont val="Calibri"/>
            <family val="2"/>
          </rPr>
          <t>9% av allt spån gick till eldning enligt tamtron 2020. Normalt sett ingen spåneldning.</t>
        </r>
      </text>
    </comment>
    <comment ref="AC451" authorId="0" shapeId="0" xr:uid="{C20251BC-C2D2-4302-B07D-AE2C1203A5E1}">
      <text>
        <r>
          <rPr>
            <sz val="11"/>
            <rFont val="Calibri"/>
            <family val="2"/>
          </rPr>
          <t>Startoljan är med i hetvattenproduktionen från 2020</t>
        </r>
      </text>
    </comment>
    <comment ref="AD451" authorId="0" shapeId="0" xr:uid="{3D6254A2-72EA-42E1-9ADA-AEC03BD295C1}">
      <text>
        <r>
          <rPr>
            <sz val="11"/>
            <rFont val="Calibri"/>
            <family val="2"/>
          </rPr>
          <t>Övrigt i statistiken från Johannes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Åsa Lindqvist</author>
  </authors>
  <commentList>
    <comment ref="B2" authorId="0" shapeId="0" xr:uid="{810C54D9-BA5C-4160-B075-75FE4B85A015}">
      <text>
        <r>
          <rPr>
            <b/>
            <sz val="9"/>
            <color indexed="81"/>
            <rFont val="Tahoma"/>
            <family val="2"/>
          </rPr>
          <t>Åsa Lindqvist:</t>
        </r>
        <r>
          <rPr>
            <sz val="9"/>
            <color indexed="81"/>
            <rFont val="Tahoma"/>
            <family val="2"/>
          </rPr>
          <t xml:space="preserve">
Endast kvalitetsgranskade nät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Hedman Mattias</author>
  </authors>
  <commentList>
    <comment ref="F132" authorId="0" shapeId="0" xr:uid="{A5F74290-AD37-4ADC-BD62-2A4591634CE3}">
      <text>
        <r>
          <rPr>
            <sz val="11"/>
            <rFont val="Calibri"/>
            <family val="2"/>
          </rPr>
          <t>Under 2020 nyttjades Stora Ensos energi mer på grund av det varma vädret som medförde något ändrat körsätt.</t>
        </r>
      </text>
    </comment>
    <comment ref="F172" authorId="0" shapeId="0" xr:uid="{6B981CC7-111E-4039-BABF-904B19C4F098}">
      <text>
        <r>
          <rPr>
            <sz val="11"/>
            <rFont val="Calibri"/>
            <family val="2"/>
          </rPr>
          <t xml:space="preserve">Allokerat från Kraftvärmeverket bränslet är avfallsgas från stålindustrin (SSAB).  </t>
        </r>
      </text>
    </comment>
    <comment ref="F427" authorId="0" shapeId="0" xr:uid="{7910FB7D-79DF-4CEE-AE91-BB74D2B49BD9}">
      <text>
        <r>
          <rPr>
            <sz val="11"/>
            <rFont val="Calibri"/>
            <family val="2"/>
          </rPr>
          <t>Excel produktion 2019-2020</t>
        </r>
      </text>
    </comment>
    <comment ref="H427" authorId="0" shapeId="0" xr:uid="{8EF3CD6E-D288-413F-9162-393089CB5E7A}">
      <text>
        <r>
          <rPr>
            <sz val="11"/>
            <rFont val="Calibri"/>
            <family val="2"/>
          </rPr>
          <t>Excel produktion 2019-2020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Hedman Mattias</author>
    <author>Reluskovska, Dijana</author>
  </authors>
  <commentList>
    <comment ref="G26" authorId="0" shapeId="0" xr:uid="{5900D28F-A064-493A-8F7C-E81CDCDBAD10}">
      <text>
        <r>
          <rPr>
            <sz val="11"/>
            <rFont val="Calibri"/>
            <family val="2"/>
          </rPr>
          <t>PEF framräknat ur andelar i elmix och taget ur "Miljöfaktaboken", värmeforsk 2011. Andelen Vattenkraft (PEF1,1) har ökat och resterande produktion (vindkraft 0,05) har förhållandevis låg PEF. Under 2019 har förhållandet mellan vind och vatten ändrats</t>
        </r>
      </text>
    </comment>
    <comment ref="D34" authorId="0" shapeId="0" xr:uid="{070819D4-5FB1-4440-85A1-434E3FEFCFF0}">
      <text>
        <r>
          <rPr>
            <sz val="11"/>
            <rFont val="Calibri"/>
            <family val="2"/>
          </rPr>
          <t>Vi har använt 1% av energiproduktionen. Det är den procentsatsen vi använder mot skatteverket och övrig el till bastu, belysning, motorvärmare är inte med</t>
        </r>
      </text>
    </comment>
    <comment ref="E34" authorId="0" shapeId="0" xr:uid="{11649093-7876-482E-BF64-5028A2E17628}">
      <text>
        <r>
          <rPr>
            <sz val="11"/>
            <rFont val="Calibri"/>
            <family val="2"/>
          </rPr>
          <t>Vi har använt 1% av energiproduktionen. Det är den procentsatsen vi använder mot skatteverket och övrig el till bastu, belysning, motorvärmare är inte med</t>
        </r>
      </text>
    </comment>
    <comment ref="D41" authorId="0" shapeId="0" xr:uid="{ED1A9F7A-9296-46E5-A82C-3AA6C0B6E90E}">
      <text>
        <r>
          <rPr>
            <sz val="11"/>
            <rFont val="Calibri"/>
            <family val="2"/>
          </rPr>
          <t>47 * andel P6(inkl rgk) + pump el KP(58)</t>
        </r>
      </text>
    </comment>
    <comment ref="E41" authorId="0" shapeId="0" xr:uid="{DE93D09F-DF1C-4213-897A-CE80BF81165B}">
      <text>
        <r>
          <rPr>
            <sz val="11"/>
            <rFont val="Calibri"/>
            <family val="2"/>
          </rPr>
          <t>47 * andel P7</t>
        </r>
      </text>
    </comment>
    <comment ref="L41" authorId="0" shapeId="0" xr:uid="{7D64A604-03CE-478A-BE25-0A8198E244DE}">
      <text>
        <r>
          <rPr>
            <sz val="11"/>
            <rFont val="Calibri"/>
            <family val="2"/>
          </rPr>
          <t>52</t>
        </r>
      </text>
    </comment>
    <comment ref="S41" authorId="0" shapeId="0" xr:uid="{426BF4EE-28B1-49EF-B0BE-4AF71F7DB12A}">
      <text>
        <r>
          <rPr>
            <sz val="11"/>
            <rFont val="Calibri"/>
            <family val="2"/>
          </rPr>
          <t>51</t>
        </r>
      </text>
    </comment>
    <comment ref="G44" authorId="0" shapeId="0" xr:uid="{AF732C5B-CA6E-4E51-8934-F99E49F83E5C}">
      <text>
        <r>
          <rPr>
            <sz val="11"/>
            <rFont val="Calibri"/>
            <family val="2"/>
          </rPr>
          <t>Viktad primärenergifaktor</t>
        </r>
      </text>
    </comment>
    <comment ref="R44" authorId="0" shapeId="0" xr:uid="{A10EE179-6C04-4CEA-869A-E8AC28968A2A}">
      <text>
        <r>
          <rPr>
            <sz val="11"/>
            <rFont val="Calibri"/>
            <family val="2"/>
          </rPr>
          <t>Biobaserad fjärrvärme, ej Bra Miljöval. Leveranser för Bra Miljöval redovisas separat.</t>
        </r>
      </text>
    </comment>
    <comment ref="G45" authorId="0" shapeId="0" xr:uid="{8464CF76-7CEC-4B5D-81D0-9017FE8EE0DA}">
      <text>
        <r>
          <rPr>
            <sz val="11"/>
            <rFont val="Calibri"/>
            <family val="2"/>
          </rPr>
          <t>Primärenergifaktor motsvarande sekundära trädbränslen (biokraftvärme).</t>
        </r>
      </text>
    </comment>
    <comment ref="H56" authorId="0" shapeId="0" xr:uid="{64EF486D-07C5-40DF-8F62-A7C1E1DAB8F4}">
      <text>
        <r>
          <rPr>
            <sz val="11"/>
            <rFont val="Calibri"/>
            <family val="2"/>
          </rPr>
          <t>Värde utifrån fördelning mellan biokraft till värmepumpar (46,3 GWh) och residual-el till anläggningsförbrukningen (45,6 GWh).</t>
        </r>
      </text>
    </comment>
    <comment ref="I56" authorId="0" shapeId="0" xr:uid="{22E36954-C578-4EF9-9886-9438FEA9A4C5}">
      <text>
        <r>
          <rPr>
            <sz val="11"/>
            <rFont val="Calibri"/>
            <family val="2"/>
          </rPr>
          <t>Värde utifrån fördelning mellan biokraft till värmepumpar (46,3 GWh) och residual-el till anläggningsförbrukningen (45,6 GWh).</t>
        </r>
      </text>
    </comment>
    <comment ref="H60" authorId="0" shapeId="0" xr:uid="{2C7DCCCE-6DF9-486B-A88F-26781059D9B5}">
      <text>
        <r>
          <rPr>
            <sz val="11"/>
            <rFont val="Calibri"/>
            <family val="2"/>
          </rPr>
          <t xml:space="preserve">Värde utifrån fördelning mellan biokraft till värmepumpar (6,4 GWh) och residual-el till anläggningsförbrukningen (4,5 GWh). </t>
        </r>
      </text>
    </comment>
    <comment ref="I60" authorId="0" shapeId="0" xr:uid="{04A86274-FDF4-4F5E-9434-4D472EAC1040}">
      <text>
        <r>
          <rPr>
            <sz val="11"/>
            <rFont val="Calibri"/>
            <family val="2"/>
          </rPr>
          <t>Värde utifrån fördelning mellan biokraft till värmepumpar (6,4 GWh) och residual-el till anläggningsförbrukningen (4,5 GWh).</t>
        </r>
      </text>
    </comment>
    <comment ref="D61" authorId="0" shapeId="0" xr:uid="{DAB0B7D9-E3A4-4309-A5F5-B6CDAA10103E}">
      <text>
        <r>
          <rPr>
            <sz val="11"/>
            <rFont val="Calibri"/>
            <family val="2"/>
          </rPr>
          <t xml:space="preserve">Tidigare har el till värmepump ingått, nu korrigerat. </t>
        </r>
      </text>
    </comment>
    <comment ref="H72" authorId="0" shapeId="0" xr:uid="{846525F1-5492-4639-9B1D-678F2D5CD827}">
      <text>
        <r>
          <rPr>
            <sz val="11"/>
            <rFont val="Calibri"/>
            <family val="2"/>
          </rPr>
          <t xml:space="preserve">2015 bestod Bra miljöval-elen från Din El/Gbg Energi av 100% vattenkraft vilket ger CO2-ekv. energiomvandl. 5,0 g/kWh. Uppgift hämtad från Gbg Energi. </t>
        </r>
      </text>
    </comment>
    <comment ref="G78" authorId="0" shapeId="0" xr:uid="{27A56E0D-6BDD-4EBE-A2E0-6C7E13A48878}">
      <text>
        <r>
          <rPr>
            <sz val="11"/>
            <rFont val="Calibri"/>
            <family val="2"/>
          </rPr>
          <t>PEF Vatten 2020  Bio (2,0) 65% Vind (0,1) 20% Vatten (1,1) 15% Fördelning fev.se</t>
        </r>
      </text>
    </comment>
    <comment ref="G79" authorId="0" shapeId="0" xr:uid="{4A81924E-2E01-4B9C-B106-B93DC1A94FA9}">
      <text>
        <r>
          <rPr>
            <sz val="11"/>
            <rFont val="Calibri"/>
            <family val="2"/>
          </rPr>
          <t>PEF Vatten 2020  Bio (2,0) 65% Vind (0,1) 20% Vatten (1,1) 15% Fördelning fev.se</t>
        </r>
      </text>
    </comment>
    <comment ref="G80" authorId="0" shapeId="0" xr:uid="{BB4A7F56-596C-4A1A-9DFD-254B89D6E902}">
      <text>
        <r>
          <rPr>
            <sz val="11"/>
            <rFont val="Calibri"/>
            <family val="2"/>
          </rPr>
          <t>PEF Vatten 2020  Bio (2,0) 65% Vind (0,1) 20% Vatten (1,1) 15% Fördelning fev.se</t>
        </r>
      </text>
    </comment>
    <comment ref="G81" authorId="0" shapeId="0" xr:uid="{012C3028-2344-4C9A-AC59-44789CC3DDD2}">
      <text>
        <r>
          <rPr>
            <sz val="11"/>
            <rFont val="Calibri"/>
            <family val="2"/>
          </rPr>
          <t>PEF Vatten 2020  Bio (2,0) 65% Vind (0,1) 20% Vatten (1,1) 15% Fördelning fev.se</t>
        </r>
      </text>
    </comment>
    <comment ref="F93" authorId="0" shapeId="0" xr:uid="{CD8F4D8D-70C9-4D45-9518-B75603721541}">
      <text>
        <r>
          <rPr>
            <sz val="11"/>
            <rFont val="Calibri"/>
            <family val="2"/>
          </rPr>
          <t xml:space="preserve">Ursprungsvärden som anges är viktade för Bra-miljöval el samt Biokraft.  </t>
        </r>
      </text>
    </comment>
    <comment ref="R93" authorId="0" shapeId="0" xr:uid="{4DEB73B9-3C49-461D-BD6B-4794EBA2FCDA}">
      <text>
        <r>
          <rPr>
            <sz val="11"/>
            <rFont val="Calibri"/>
            <family val="2"/>
          </rPr>
          <t>Sålt till Mölndal Energi, Kungälv Energi, Sörred Energi samt för intern kylproduktion. Flik 16</t>
        </r>
      </text>
    </comment>
    <comment ref="S93" authorId="0" shapeId="0" xr:uid="{D85E6819-098F-424E-BB69-A46625FC67BE}">
      <text>
        <r>
          <rPr>
            <sz val="11"/>
            <rFont val="Calibri"/>
            <family val="2"/>
          </rPr>
          <t>Flik 14</t>
        </r>
      </text>
    </comment>
    <comment ref="L106" authorId="1" shapeId="0" xr:uid="{4ADF5041-C76A-4C8B-8C4D-34E9E14C4A04}">
      <text>
        <r>
          <rPr>
            <b/>
            <sz val="9"/>
            <color indexed="81"/>
            <rFont val="Tahoma"/>
            <charset val="1"/>
          </rPr>
          <t>Reluskovska, Dijana:</t>
        </r>
        <r>
          <rPr>
            <sz val="9"/>
            <color indexed="81"/>
            <rFont val="Tahoma"/>
            <charset val="1"/>
          </rPr>
          <t xml:space="preserve">
Justerar ävter uttag. Se mail 2021-05-11 </t>
        </r>
      </text>
    </comment>
    <comment ref="G122" authorId="0" shapeId="0" xr:uid="{651ACDD4-81B4-4EC7-8BE2-3B1AA74AF378}">
      <text>
        <r>
          <rPr>
            <sz val="11"/>
            <rFont val="Calibri"/>
            <family val="2"/>
          </rPr>
          <t>Justerat 2021-02-17</t>
        </r>
      </text>
    </comment>
    <comment ref="D128" authorId="0" shapeId="0" xr:uid="{E8591D23-A263-4A0C-98DF-4F804052D325}">
      <text>
        <r>
          <rPr>
            <sz val="11"/>
            <rFont val="Calibri"/>
            <family val="2"/>
          </rPr>
          <t>Siffror hämtade från Avläsningsfil 2020 - Hjälpkraft elprod, summering av rad 29.</t>
        </r>
      </text>
    </comment>
    <comment ref="E128" authorId="0" shapeId="0" xr:uid="{C3E42C3A-BF35-400C-A152-1AA39EAF790A}">
      <text>
        <r>
          <rPr>
            <sz val="11"/>
            <rFont val="Calibri"/>
            <family val="2"/>
          </rPr>
          <t>Siffror hämtade från Avläsningsfil 2020, Hjälpkraft elprod - summering av rad 26.</t>
        </r>
      </text>
    </comment>
    <comment ref="M141" authorId="0" shapeId="0" xr:uid="{62AF648F-CFFB-4B83-AA9B-E91503075791}">
      <text>
        <r>
          <rPr>
            <sz val="11"/>
            <rFont val="Calibri"/>
            <family val="2"/>
          </rPr>
          <t>Göteborg Energi 2020</t>
        </r>
      </text>
    </comment>
    <comment ref="N141" authorId="0" shapeId="0" xr:uid="{87C16D3F-C6FF-4D06-8AB6-3CDF865F3558}">
      <text>
        <r>
          <rPr>
            <sz val="11"/>
            <rFont val="Calibri"/>
            <family val="2"/>
          </rPr>
          <t>Göteborg Energi 2020</t>
        </r>
      </text>
    </comment>
    <comment ref="D175" authorId="0" shapeId="0" xr:uid="{B582BAF6-A2F6-4C2A-849F-D0F46CEB94DC}">
      <text>
        <r>
          <rPr>
            <sz val="11"/>
            <rFont val="Calibri"/>
            <family val="2"/>
          </rPr>
          <t>Inköpt el för Snickan PC, Örby pumphus, Fritsla PC= 249 MWh (totalt 2020). Juni-September ingen kraftvärmeprod. I snitt 219 MWh/månad i elförbrukning Totalt elförbrukning för hetvatten=249+12*219=2877 MWh</t>
        </r>
      </text>
    </comment>
    <comment ref="E175" authorId="0" shapeId="0" xr:uid="{9754D56D-1DC6-4D50-B346-5FA1923C7203}">
      <text>
        <r>
          <rPr>
            <sz val="11"/>
            <rFont val="Calibri"/>
            <family val="2"/>
          </rPr>
          <t>Total förbrukning=3955 MWh el Kraftvärme=3955-2877=1078 MWh el</t>
        </r>
      </text>
    </comment>
    <comment ref="G175" authorId="0" shapeId="0" xr:uid="{5CA735FC-A11E-4BFC-A02C-93F714CFF168}">
      <text>
        <r>
          <rPr>
            <sz val="11"/>
            <rFont val="Calibri"/>
            <family val="2"/>
          </rPr>
          <t xml:space="preserve">El prod=7384 MWh Biobränsle för produktion av el=21,137 GWH 0,03=primärenergifaktor sekundära biobränslen  Primärenergifaktor=0,03*21137/7384=0,086  </t>
        </r>
      </text>
    </comment>
    <comment ref="H175" authorId="0" shapeId="0" xr:uid="{FD777A38-F914-4635-9375-1F4859736F74}">
      <text>
        <r>
          <rPr>
            <sz val="11"/>
            <rFont val="Calibri"/>
            <family val="2"/>
          </rPr>
          <t>MKVAB har 2020 annullerat ursprungsgarantier (från egen biokraft) motsvarande hela elbehovet. Där för anser vi att vi 0 i klimatpåverkan.</t>
        </r>
      </text>
    </comment>
    <comment ref="H176" authorId="0" shapeId="0" xr:uid="{3F00170D-DC16-4279-B77F-184D8E61DF89}">
      <text>
        <r>
          <rPr>
            <sz val="11"/>
            <rFont val="Calibri"/>
            <family val="2"/>
          </rPr>
          <t>MKVAB har 2020 annullerat ursprungsgarantier (från egen biokraft) motsvarande hela elbehovet. Där för anser vi att vi 0 i klimatpåverkan.</t>
        </r>
      </text>
    </comment>
    <comment ref="L256" authorId="0" shapeId="0" xr:uid="{8EC1FB7E-B90B-49D3-A4BF-71C62A67EDA9}">
      <text>
        <r>
          <rPr>
            <sz val="11"/>
            <rFont val="Calibri"/>
            <family val="2"/>
          </rPr>
          <t>Köpt från Stockholm Exergi. Mindre energi köpt än tidigare år pga egen produktion tillförd och att det varit ett varmt år.</t>
        </r>
      </text>
    </comment>
    <comment ref="N256" authorId="0" shapeId="0" xr:uid="{841B797A-D6D4-4B6A-A00B-A6831A5E831B}">
      <text>
        <r>
          <rPr>
            <sz val="11"/>
            <rFont val="Calibri"/>
            <family val="2"/>
          </rPr>
          <t>Bränslemixen för den köpta fjärrvärmen har ändrats.</t>
        </r>
      </text>
    </comment>
    <comment ref="O256" authorId="0" shapeId="0" xr:uid="{DABCF1FE-10EC-41F4-8ADE-3521AE159EF4}">
      <text>
        <r>
          <rPr>
            <sz val="11"/>
            <rFont val="Calibri"/>
            <family val="2"/>
          </rPr>
          <t>Bränslemixen för den köpta fjärrvärmen har ändrats.</t>
        </r>
      </text>
    </comment>
    <comment ref="P256" authorId="0" shapeId="0" xr:uid="{C804ADEA-4CE5-449F-A814-CC4726857252}">
      <text>
        <r>
          <rPr>
            <sz val="11"/>
            <rFont val="Calibri"/>
            <family val="2"/>
          </rPr>
          <t>Bränslemixen för den köpta fjärrvärmen har ändrats.</t>
        </r>
      </text>
    </comment>
    <comment ref="L257" authorId="1" shapeId="0" xr:uid="{A391AE74-AA12-40AE-9EEC-984CE60A4451}">
      <text>
        <r>
          <rPr>
            <b/>
            <sz val="9"/>
            <color indexed="81"/>
            <rFont val="Tahoma"/>
            <family val="2"/>
          </rPr>
          <t>Reluskovska, Dijana:</t>
        </r>
        <r>
          <rPr>
            <sz val="9"/>
            <color indexed="81"/>
            <rFont val="Tahoma"/>
            <family val="2"/>
          </rPr>
          <t xml:space="preserve">
Justerat efer uttag från Kvalitetsnyckeln </t>
        </r>
      </text>
    </comment>
    <comment ref="R319" authorId="0" shapeId="0" xr:uid="{6A1774CF-A47A-4BB8-BCF1-8F9697B99378}">
      <text>
        <r>
          <rPr>
            <sz val="11"/>
            <rFont val="Calibri"/>
            <family val="2"/>
          </rPr>
          <t>Swedavia, Norrenergi, E.ON, Söderenergi, SFAB, Miljöbyggnad Guld. Kunder som vill ha Miljöbyggnad Silver har inte behövt särskild leverans eftersom residualmixen uppfyller Miljöbyggnad Silver (förklarar nedgången sedan tidigare)</t>
        </r>
      </text>
    </comment>
    <comment ref="V319" authorId="0" shapeId="0" xr:uid="{76622208-B292-448F-92E6-79A6ADEF704D}">
      <text>
        <r>
          <rPr>
            <sz val="11"/>
            <rFont val="Calibri"/>
            <family val="2"/>
          </rPr>
          <t>Andelen fossilt är mycket liten. Det stämmer att den är 0,0162%, alltså inte 1,62%</t>
        </r>
      </text>
    </comment>
    <comment ref="F353" authorId="0" shapeId="0" xr:uid="{603D95BA-F34E-44C1-9038-FC7D65950447}">
      <text>
        <r>
          <rPr>
            <sz val="11"/>
            <rFont val="Calibri"/>
            <family val="2"/>
          </rPr>
          <t>Byte till förnyelsebar el  från och med 1 januari  2020.</t>
        </r>
      </text>
    </comment>
    <comment ref="G353" authorId="0" shapeId="0" xr:uid="{E645D186-ED88-4A69-B244-821D20895094}">
      <text>
        <r>
          <rPr>
            <sz val="11"/>
            <rFont val="Calibri"/>
            <family val="2"/>
          </rPr>
          <t>Beräknat utifrån Resurseffektivitet och fördelning av energikällor, som enl uppgift från leverantör var  71% vatten och 29% vind, 2020. Resurseffektivitet vattenkraft 1,1 och vindkraft 0,1 enligt tabell 2 - Guide för allokering i kraftvärmeverk och f</t>
        </r>
      </text>
    </comment>
    <comment ref="F354" authorId="0" shapeId="0" xr:uid="{2611F3DA-E344-48B6-B5D1-F4FED2E83307}">
      <text>
        <r>
          <rPr>
            <sz val="11"/>
            <rFont val="Calibri"/>
            <family val="2"/>
          </rPr>
          <t>Byte till förnyelsebar el  från och med 1 januari  2020.</t>
        </r>
      </text>
    </comment>
    <comment ref="G354" authorId="0" shapeId="0" xr:uid="{558EEDFD-4773-4955-892D-40D954F5148C}">
      <text>
        <r>
          <rPr>
            <sz val="11"/>
            <rFont val="Calibri"/>
            <family val="2"/>
          </rPr>
          <t>Beräknat utifrån Resurseffektivitet och fördelning av energikällor. Fördelning 2020 enl leverantör 71% vatten och 29% vind. Resurseffektivitet vattenkraft 1,1 och vindkraft 0,1 enl tabell 2 - Guide för allokering i kraftvärmeverk och fjärrvärmens ela</t>
        </r>
      </text>
    </comment>
    <comment ref="F355" authorId="0" shapeId="0" xr:uid="{EE52FCE5-3A7F-4C2C-93BE-BB5CBF008992}">
      <text>
        <r>
          <rPr>
            <sz val="11"/>
            <rFont val="Calibri"/>
            <family val="2"/>
          </rPr>
          <t>Byte till förnyelsebar el  från och med 1 januari  2020.</t>
        </r>
      </text>
    </comment>
    <comment ref="G355" authorId="0" shapeId="0" xr:uid="{A9121E40-0848-42E0-8612-45D61FC9EFCF}">
      <text>
        <r>
          <rPr>
            <sz val="11"/>
            <rFont val="Calibri"/>
            <family val="2"/>
          </rPr>
          <t>Beräknat utifrån Resurseffektivitet och fördelning av energikällor. Fördelning 2020 enl leverantör 71% vatten och 29% vind. Resurseffektivitet vattenkraft 1,1 och vindkraft 0,1 enl tabell 2 - Guide för allokering i kraftvärmeverk och fjärrvärmens ela</t>
        </r>
      </text>
    </comment>
    <comment ref="G359" authorId="0" shapeId="0" xr:uid="{17779C9D-C0D0-4C10-8CDD-195383DD0E96}">
      <text>
        <r>
          <rPr>
            <sz val="11"/>
            <rFont val="Calibri"/>
            <family val="2"/>
          </rPr>
          <t>Preliminära andelar för 2020 från Fredrik Lundberg taget från årsredovisningen. Schablonvärden finns i Energiföretagens "Miljövärdering 2019 Guide för allokering i kvv och fjv elanvändning"</t>
        </r>
      </text>
    </comment>
    <comment ref="G360" authorId="0" shapeId="0" xr:uid="{33591156-BD1C-4976-84E8-B467F880031D}">
      <text>
        <r>
          <rPr>
            <sz val="11"/>
            <rFont val="Calibri"/>
            <family val="2"/>
          </rPr>
          <t>Preliminära andelar för 2020 från Fredrik Lundberg taget från årsredovisningen. Schablonvärden finns i Energiföretagens "Miljövärdering 2019 Guide för allokering i kvv och fjv elanvändning"</t>
        </r>
      </text>
    </comment>
    <comment ref="G361" authorId="0" shapeId="0" xr:uid="{94B86C67-E373-4F6A-99DB-2A0D4CB4A30D}">
      <text>
        <r>
          <rPr>
            <sz val="11"/>
            <rFont val="Calibri"/>
            <family val="2"/>
          </rPr>
          <t>Preliminära andelar för 2020 från Fredrik Lundberg taget från årsredovisningen. Schablonvärden finns i Energiföretagens "Miljövärdering 2019 Guide för allokering i kvv och fjv elanvändning"</t>
        </r>
      </text>
    </comment>
    <comment ref="G362" authorId="0" shapeId="0" xr:uid="{C7BC20E2-BC0F-4AB9-85BF-67707D019551}">
      <text>
        <r>
          <rPr>
            <sz val="11"/>
            <rFont val="Calibri"/>
            <family val="2"/>
          </rPr>
          <t>Preliminära andelar för 2020 från Fredrik Lundberg taget från årsredovisningen. Schablonvärden finns i Energiföretagens "Miljövärdering 2019 Guide för allokering i kvv och fjv elanvändning"</t>
        </r>
      </text>
    </comment>
    <comment ref="G368" authorId="0" shapeId="0" xr:uid="{A57A33CF-C58B-479A-98D6-C17FE87087AC}">
      <text>
        <r>
          <rPr>
            <sz val="11"/>
            <rFont val="Calibri"/>
            <family val="2"/>
          </rPr>
          <t>Större andel vind än tidigare</t>
        </r>
      </text>
    </comment>
    <comment ref="G376" authorId="0" shapeId="0" xr:uid="{C969E303-96B9-4108-BF96-9349731C61C8}">
      <text>
        <r>
          <rPr>
            <sz val="11"/>
            <rFont val="Calibri"/>
            <family val="2"/>
          </rPr>
          <t>Enligt Värmemarknadskommittén för RT.</t>
        </r>
      </text>
    </comment>
    <comment ref="G377" authorId="0" shapeId="0" xr:uid="{D697DD4F-48C7-4553-8BEC-D72F6447EFC1}">
      <text>
        <r>
          <rPr>
            <sz val="11"/>
            <rFont val="Calibri"/>
            <family val="2"/>
          </rPr>
          <t>Enligt uppgift från Vattenfall Eldistribution</t>
        </r>
      </text>
    </comment>
    <comment ref="G378" authorId="0" shapeId="0" xr:uid="{715525D8-0126-4524-94E3-FA6E69AEC489}">
      <text>
        <r>
          <rPr>
            <sz val="11"/>
            <rFont val="Calibri"/>
            <family val="2"/>
          </rPr>
          <t>Enligt Vattenfall Eldistribution</t>
        </r>
      </text>
    </comment>
    <comment ref="G381" authorId="0" shapeId="0" xr:uid="{FA49A361-9CE3-41D2-8CB9-103F8B4CDD77}">
      <text>
        <r>
          <rPr>
            <sz val="11"/>
            <rFont val="Calibri"/>
            <family val="2"/>
          </rPr>
          <t>Enligt uppgift från Vattenfall Eldistribution</t>
        </r>
      </text>
    </comment>
    <comment ref="E383" authorId="0" shapeId="0" xr:uid="{0A08E2F2-CDD7-47A9-A762-C590E7F097B9}">
      <text>
        <r>
          <rPr>
            <sz val="11"/>
            <rFont val="Calibri"/>
            <family val="2"/>
          </rPr>
          <t>Minskad produktion ger minskat behov av hjälpel</t>
        </r>
      </text>
    </comment>
    <comment ref="L384" authorId="0" shapeId="0" xr:uid="{875EF38D-FE8A-480A-B453-0C4C780032D5}">
      <text>
        <r>
          <rPr>
            <sz val="11"/>
            <rFont val="Calibri"/>
            <family val="2"/>
          </rPr>
          <t>Vi har köpt mer fjärrvärme från Trollhättan under 2020 pga mindre leverans från Alloy</t>
        </r>
      </text>
    </comment>
    <comment ref="G427" authorId="0" shapeId="0" xr:uid="{E30203CF-25E6-4DA1-A3FD-C2586FE9469C}">
      <text>
        <r>
          <rPr>
            <sz val="11"/>
            <rFont val="Calibri"/>
            <family val="2"/>
          </rPr>
          <t xml:space="preserve">Viktat utifrån andel kärnkraft PEF (2,92) och vattenkraft PEF (1,1) PEF 1,1*0,577+2,92*0,423=1,8699 </t>
        </r>
      </text>
    </comment>
    <comment ref="H427" authorId="0" shapeId="0" xr:uid="{CD57CC22-8FAD-4A6B-9173-8FD920FE1033}">
      <text>
        <r>
          <rPr>
            <sz val="11"/>
            <rFont val="Calibri"/>
            <family val="2"/>
          </rPr>
          <t>Källa: vattenfall.se Miljöpåverkan för vår totala elförsäljning under 2019 vid drift av kraftverk var 0 g/kWh för CO2-utsläpp och 0,002 g/kWh för kärnbränsleavfall.</t>
        </r>
      </text>
    </comment>
    <comment ref="J427" authorId="0" shapeId="0" xr:uid="{533B6510-7C80-407D-9B22-954BD1A2D52E}">
      <text>
        <r>
          <rPr>
            <sz val="11"/>
            <rFont val="Calibri"/>
            <family val="2"/>
          </rPr>
          <t>Energimix 100% fossilfritt 57,7% kärnkraft och 42,3% vattenkraft</t>
        </r>
      </text>
    </comment>
    <comment ref="E433" authorId="0" shapeId="0" xr:uid="{3C61D3E7-D8C0-4778-BDA2-4511C8AE891B}">
      <text>
        <r>
          <rPr>
            <sz val="11"/>
            <rFont val="Calibri"/>
            <family val="2"/>
          </rPr>
          <t>Inköpt energi, inkluderar inte egenproducerad energi.</t>
        </r>
      </text>
    </comment>
    <comment ref="E434" authorId="0" shapeId="0" xr:uid="{3361884D-9DC5-4EA1-ADD2-18FC3BD51C15}">
      <text>
        <r>
          <rPr>
            <sz val="11"/>
            <rFont val="Calibri"/>
            <family val="2"/>
          </rPr>
          <t>inköpt el, ej inräknat egenproducerad hjälpel då den inte är "tillförd".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Åsa Lindqvist</author>
    <author>Reluskovska, Dijana</author>
    <author>Hedman Mattias</author>
  </authors>
  <commentList>
    <comment ref="V1" authorId="0" shapeId="0" xr:uid="{573B5393-AB3D-44D8-B432-945812257644}">
      <text>
        <r>
          <rPr>
            <b/>
            <sz val="9"/>
            <color indexed="81"/>
            <rFont val="Tahoma"/>
            <family val="2"/>
          </rPr>
          <t>Martn Petersent: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
För 2019 är det justerat för Stockholm Exergi, Nevel och Vattenfall // MaPe</t>
        </r>
      </text>
    </comment>
    <comment ref="Y5" authorId="1" shapeId="0" xr:uid="{217F0EA3-CAC8-4889-99F1-BFC0D678CA42}">
      <text>
        <r>
          <rPr>
            <b/>
            <sz val="9"/>
            <color indexed="81"/>
            <rFont val="Tahoma"/>
            <charset val="1"/>
          </rPr>
          <t>Reluskovska, Dijana:</t>
        </r>
        <r>
          <rPr>
            <sz val="9"/>
            <color indexed="81"/>
            <rFont val="Tahoma"/>
            <charset val="1"/>
          </rPr>
          <t xml:space="preserve">
Se flik Balans köpt_såld fjv</t>
        </r>
      </text>
    </comment>
    <comment ref="D34" authorId="2" shapeId="0" xr:uid="{88660708-6757-4F6B-918A-787959E620AE}">
      <text>
        <r>
          <rPr>
            <sz val="11"/>
            <rFont val="Calibri"/>
            <family val="2"/>
          </rPr>
          <t>Analys - Debitering: Bokmärke FV Såld värme SCB</t>
        </r>
      </text>
    </comment>
    <comment ref="E34" authorId="2" shapeId="0" xr:uid="{51D76C4C-38EA-4E82-9187-A553273124C8}">
      <text>
        <r>
          <rPr>
            <sz val="11"/>
            <rFont val="Calibri"/>
            <family val="2"/>
          </rPr>
          <t>Analys debitering, bokmärke: FV såld värme SCB</t>
        </r>
      </text>
    </comment>
    <comment ref="K34" authorId="2" shapeId="0" xr:uid="{050D87E6-538C-4B35-9E26-9BFECE7A5FBD}">
      <text>
        <r>
          <rPr>
            <sz val="11"/>
            <rFont val="Calibri"/>
            <family val="2"/>
          </rPr>
          <t>Markvärme &amp; Poolvärme</t>
        </r>
      </text>
    </comment>
    <comment ref="K51" authorId="2" shapeId="0" xr:uid="{440878FE-F7A3-4F22-9681-9C3A38816D8F}">
      <text>
        <r>
          <rPr>
            <sz val="11"/>
            <rFont val="Calibri"/>
            <family val="2"/>
          </rPr>
          <t>Mindre markvärme har använts till fotbollsplanerna 2020 än tidigare år</t>
        </r>
      </text>
    </comment>
    <comment ref="D56" authorId="2" shapeId="0" xr:uid="{2380494A-F5F3-4634-9F4E-4B03A6C4D96E}">
      <text>
        <r>
          <rPr>
            <sz val="11"/>
            <rFont val="Calibri"/>
            <family val="2"/>
          </rPr>
          <t>Totala leveranser, (kunder + Stockholm exergi)</t>
        </r>
      </text>
    </comment>
    <comment ref="Q56" authorId="2" shapeId="0" xr:uid="{EAC0D659-8B78-41E2-A1C0-11F697E5C19B}">
      <text>
        <r>
          <rPr>
            <sz val="11"/>
            <rFont val="Calibri"/>
            <family val="2"/>
          </rPr>
          <t>La till kylning får högre CO2 utsläpp utan</t>
        </r>
      </text>
    </comment>
    <comment ref="I79" authorId="2" shapeId="0" xr:uid="{41BEBA44-D7F0-49D5-901E-5674F8067190}">
      <text>
        <r>
          <rPr>
            <sz val="11"/>
            <rFont val="Calibri"/>
            <family val="2"/>
          </rPr>
          <t xml:space="preserve">Offentlig förvaltning, myndigheter, sjukvård etc. </t>
        </r>
      </text>
    </comment>
    <comment ref="J79" authorId="2" shapeId="0" xr:uid="{110D29F5-4BCA-48B6-B54C-536DFF48BC21}">
      <text>
        <r>
          <rPr>
            <sz val="11"/>
            <rFont val="Calibri"/>
            <family val="2"/>
          </rPr>
          <t>Handel service 590</t>
        </r>
      </text>
    </comment>
    <comment ref="J123" authorId="2" shapeId="0" xr:uid="{7B96A471-D45A-48F1-A2DA-622ADF6C371C}">
      <text>
        <r>
          <rPr>
            <sz val="11"/>
            <rFont val="Calibri"/>
            <family val="2"/>
          </rPr>
          <t>Denna summa dras av från det som är redovisat för produktion nät Östersund och Kraftvärme och då P1473 Tillförd energifrån RGK</t>
        </r>
      </text>
    </comment>
    <comment ref="G142" authorId="2" shapeId="0" xr:uid="{DFA8A87C-9A1F-4099-82CE-1BDA05B43B26}">
      <text>
        <r>
          <rPr>
            <sz val="11"/>
            <rFont val="Calibri"/>
            <family val="2"/>
          </rPr>
          <t xml:space="preserve">Vi har uppdaterat kategoriseringen av anläggningarna. </t>
        </r>
      </text>
    </comment>
    <comment ref="J142" authorId="2" shapeId="0" xr:uid="{70DB1C96-D8AC-4151-952A-8D3C4320D677}">
      <text>
        <r>
          <rPr>
            <sz val="11"/>
            <rFont val="Calibri"/>
            <family val="2"/>
          </rPr>
          <t xml:space="preserve">Vi har uppdaterat kategoriseringen av anläggningarna. </t>
        </r>
      </text>
    </comment>
    <comment ref="M142" authorId="2" shapeId="0" xr:uid="{89CD4E4F-F517-4EF8-B632-F0003C9ED787}">
      <text>
        <r>
          <rPr>
            <sz val="11"/>
            <rFont val="Calibri"/>
            <family val="2"/>
          </rPr>
          <t xml:space="preserve">Vi har uppdaterat kategoriseringen av anläggningarna. </t>
        </r>
      </text>
    </comment>
    <comment ref="K177" authorId="2" shapeId="0" xr:uid="{C70530F6-608A-4DEC-AC02-E2EB75084FE8}">
      <text>
        <r>
          <rPr>
            <sz val="11"/>
            <rFont val="Calibri"/>
            <family val="2"/>
          </rPr>
          <t>Liten ökning.</t>
        </r>
      </text>
    </comment>
    <comment ref="K228" authorId="2" shapeId="0" xr:uid="{70511C56-6710-461B-8C33-E8AFAAF732A8}">
      <text>
        <r>
          <rPr>
            <sz val="11"/>
            <rFont val="Calibri"/>
            <family val="2"/>
          </rPr>
          <t>Antar att "ex" står för exempelvis och inte exklusive.</t>
        </r>
      </text>
    </comment>
    <comment ref="E230" authorId="2" shapeId="0" xr:uid="{E6C18FCE-6138-4853-9A5D-1AAF4E3740FD}">
      <text>
        <r>
          <rPr>
            <sz val="11"/>
            <rFont val="Calibri"/>
            <family val="2"/>
          </rPr>
          <t>Kategori 9400 + 9600</t>
        </r>
      </text>
    </comment>
    <comment ref="F230" authorId="2" shapeId="0" xr:uid="{32A32F90-6511-4BED-845E-A29A351F2E28}">
      <text>
        <r>
          <rPr>
            <sz val="11"/>
            <rFont val="Calibri"/>
            <family val="2"/>
          </rPr>
          <t>Kategori 9200</t>
        </r>
      </text>
    </comment>
    <comment ref="G230" authorId="2" shapeId="0" xr:uid="{D111D015-3985-476B-A620-AFD7872E9F99}">
      <text>
        <r>
          <rPr>
            <sz val="11"/>
            <rFont val="Calibri"/>
            <family val="2"/>
          </rPr>
          <t>Kategori 3000 + ånga</t>
        </r>
      </text>
    </comment>
    <comment ref="I230" authorId="2" shapeId="0" xr:uid="{CDFAE1AB-F230-491A-97A6-F92D68AA27DD}">
      <text>
        <r>
          <rPr>
            <sz val="11"/>
            <rFont val="Calibri"/>
            <family val="2"/>
          </rPr>
          <t>Kategori 8100 + 8300</t>
        </r>
      </text>
    </comment>
    <comment ref="J230" authorId="2" shapeId="0" xr:uid="{D77AC9E0-93F6-4B16-8232-7134DBB20B27}">
      <text>
        <r>
          <rPr>
            <sz val="11"/>
            <rFont val="Calibri"/>
            <family val="2"/>
          </rPr>
          <t>Kategori 8500 + övrigt</t>
        </r>
      </text>
    </comment>
    <comment ref="D319" authorId="2" shapeId="0" xr:uid="{B918724A-BD51-4A79-B95E-152D5098DB16}">
      <text>
        <r>
          <rPr>
            <sz val="11"/>
            <rFont val="Calibri"/>
            <family val="2"/>
          </rPr>
          <t>Inkl 18 GWh ånga. Inklusive leveranser av värme i produktionssamverkan. Endast Stockholmsnätet (Täby exkluderat):; 7223820-33133</t>
        </r>
      </text>
    </comment>
    <comment ref="V319" authorId="1" shapeId="0" xr:uid="{32ED6AC5-2A8E-4279-93DC-ECA26AE6C6FB}">
      <text>
        <r>
          <rPr>
            <b/>
            <sz val="9"/>
            <color indexed="81"/>
            <rFont val="Tahoma"/>
            <charset val="1"/>
          </rPr>
          <t>Reluskovska, Dijana:</t>
        </r>
        <r>
          <rPr>
            <sz val="9"/>
            <color indexed="81"/>
            <rFont val="Tahoma"/>
            <charset val="1"/>
          </rPr>
          <t xml:space="preserve">
Har inte angivet sålt till annat fjärrvärmeföretag, infår i deras mängd för såld produktinsspecifik. Har fått kompletternade Excelfil.</t>
        </r>
      </text>
    </comment>
    <comment ref="K350" authorId="2" shapeId="0" xr:uid="{6056F8F1-6101-47A9-8989-14642185599A}">
      <text>
        <r>
          <rPr>
            <sz val="11"/>
            <rFont val="Calibri"/>
            <family val="2"/>
          </rPr>
          <t>Vi har haft lite markvärme, värdet är 0,012 och avrundas därmed till 0.</t>
        </r>
      </text>
    </comment>
    <comment ref="F352" authorId="2" shapeId="0" xr:uid="{0139C2F3-A79F-4A7F-BEAD-56746D9EF1A5}">
      <text>
        <r>
          <rPr>
            <sz val="11"/>
            <rFont val="Calibri"/>
            <family val="2"/>
          </rPr>
          <t xml:space="preserve">Inkl närvärmenät </t>
        </r>
      </text>
    </comment>
    <comment ref="G352" authorId="2" shapeId="0" xr:uid="{FA490CDC-3E8B-4244-80F8-DBA4C748D524}">
      <text>
        <r>
          <rPr>
            <sz val="11"/>
            <rFont val="Calibri"/>
            <family val="2"/>
          </rPr>
          <t>Inkl våra interna anläggningar</t>
        </r>
      </text>
    </comment>
    <comment ref="I352" authorId="2" shapeId="0" xr:uid="{EA7160AA-D2F6-4533-ADBD-B3A37DA0BBAC}">
      <text>
        <r>
          <rPr>
            <sz val="11"/>
            <rFont val="Calibri"/>
            <family val="2"/>
          </rPr>
          <t>Inkl närvärmenät</t>
        </r>
      </text>
    </comment>
    <comment ref="J352" authorId="2" shapeId="0" xr:uid="{61E4BED0-4621-486D-BFCF-AFFE0D9D06A4}">
      <text>
        <r>
          <rPr>
            <sz val="11"/>
            <rFont val="Calibri"/>
            <family val="2"/>
          </rPr>
          <t>Inkl närvärmenät</t>
        </r>
      </text>
    </comment>
    <comment ref="D355" authorId="2" shapeId="0" xr:uid="{F34195AE-EA16-4782-992A-DF8791F9CB42}">
      <text>
        <r>
          <rPr>
            <sz val="11"/>
            <rFont val="Calibri"/>
            <family val="2"/>
          </rPr>
          <t>Inkluderat leveranser till Pelletsfabriken</t>
        </r>
      </text>
    </comment>
    <comment ref="D384" authorId="2" shapeId="0" xr:uid="{B8268734-CFF4-4C58-8162-4D3991079405}">
      <text>
        <r>
          <rPr>
            <sz val="11"/>
            <rFont val="Calibri"/>
            <family val="2"/>
          </rPr>
          <t>Sålt till Vänersborgs kunder 120,5 GWh. Levererat till Trollhättan 52,8 GWh. Summan blir 173,2 GWh. I uppgift om den sålda värmen ingår 12% distributionsförlust</t>
        </r>
      </text>
    </comment>
    <comment ref="E427" authorId="2" shapeId="0" xr:uid="{E4C661B3-C837-4ED4-81BA-3E2D963EA02B}">
      <text>
        <r>
          <rPr>
            <sz val="11"/>
            <rFont val="Calibri"/>
            <family val="2"/>
          </rPr>
          <t>Källa: eView/Fjärrvärme/Detaljer/2019/SCB-kategorier. Hyreshus/Flerbostäder och  flerfamiljshus</t>
        </r>
      </text>
    </comment>
    <comment ref="F427" authorId="2" shapeId="0" xr:uid="{21B52E0F-4A47-4B11-B9DA-53DAF4CB886D}">
      <text>
        <r>
          <rPr>
            <sz val="11"/>
            <rFont val="Calibri"/>
            <family val="2"/>
          </rPr>
          <t>Småhus, villor 1 lägenhet, villor 2 lägenheter, villor grupp</t>
        </r>
      </text>
    </comment>
    <comment ref="G427" authorId="2" shapeId="0" xr:uid="{EBD5FFAD-4971-4B3F-B583-E2AF34B8CC8C}">
      <text>
        <r>
          <rPr>
            <sz val="11"/>
            <rFont val="Calibri"/>
            <family val="2"/>
          </rPr>
          <t>E-view Detaljer SCB Industrier</t>
        </r>
      </text>
    </comment>
    <comment ref="I427" authorId="2" shapeId="0" xr:uid="{FF1781A9-9BA6-417A-BB5E-DFEAF0337A23}">
      <text>
        <r>
          <rPr>
            <sz val="11"/>
            <rFont val="Calibri"/>
            <family val="2"/>
          </rPr>
          <t>Offentliga lokaler/skolor, offentl, sjukvård</t>
        </r>
      </text>
    </comment>
    <comment ref="J427" authorId="2" shapeId="0" xr:uid="{64C14888-7FB7-4CEA-9181-4BB33536CB05}">
      <text>
        <r>
          <rPr>
            <sz val="11"/>
            <rFont val="Calibri"/>
            <family val="2"/>
          </rPr>
          <t>Övriga, Bank/affärslokaler, Övr handel/kontor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Åsa Lindqvist</author>
    <author>Petersen, Martin</author>
  </authors>
  <commentList>
    <comment ref="B1" authorId="0" shapeId="0" xr:uid="{8FE2C7B0-557A-4E29-A480-9287E3E495BA}">
      <text>
        <r>
          <rPr>
            <b/>
            <sz val="9"/>
            <color indexed="81"/>
            <rFont val="Tahoma"/>
            <family val="2"/>
          </rPr>
          <t>Åsa Lindqvist:</t>
        </r>
        <r>
          <rPr>
            <sz val="9"/>
            <color indexed="81"/>
            <rFont val="Tahoma"/>
            <family val="2"/>
          </rPr>
          <t xml:space="preserve">
Endast kvalitetsgranskade nät</t>
        </r>
      </text>
    </comment>
    <comment ref="K1" authorId="1" shapeId="0" xr:uid="{D644B1A8-DBF5-4140-829A-E287126E4A68}">
      <text>
        <r>
          <rPr>
            <b/>
            <sz val="9"/>
            <color indexed="81"/>
            <rFont val="Tahoma"/>
            <family val="2"/>
          </rPr>
          <t>Petersen, Martin:</t>
        </r>
        <r>
          <rPr>
            <sz val="9"/>
            <color indexed="81"/>
            <rFont val="Tahoma"/>
            <family val="2"/>
          </rPr>
          <t xml:space="preserve">
Luleå ändrat manuellt från spillvärme till avfallsgas enligt föregående år
</t>
        </r>
      </text>
    </comment>
    <comment ref="Z1" authorId="0" shapeId="0" xr:uid="{D625A2D9-D344-4A2B-942C-0F116A29C18C}">
      <text>
        <r>
          <rPr>
            <b/>
            <sz val="9"/>
            <color indexed="81"/>
            <rFont val="Tahoma"/>
            <family val="2"/>
          </rPr>
          <t>Åsa Lindqvist:</t>
        </r>
        <r>
          <rPr>
            <sz val="9"/>
            <color indexed="81"/>
            <rFont val="Tahoma"/>
            <family val="2"/>
          </rPr>
          <t xml:space="preserve">
Se kolumn längre till höger för ursprung för den använda elen</t>
        </r>
      </text>
    </comment>
    <comment ref="AA1" authorId="0" shapeId="0" xr:uid="{15223AF0-C8DC-4B42-9665-B0926D9984AC}">
      <text>
        <r>
          <rPr>
            <b/>
            <sz val="9"/>
            <color indexed="81"/>
            <rFont val="Tahoma"/>
            <family val="2"/>
          </rPr>
          <t>Åsa Lindqvist:</t>
        </r>
        <r>
          <rPr>
            <sz val="9"/>
            <color indexed="81"/>
            <rFont val="Tahoma"/>
            <family val="2"/>
          </rPr>
          <t xml:space="preserve">
Se kolumn längre till höger för ursprung för den använda elen</t>
        </r>
      </text>
    </comment>
    <comment ref="AB1" authorId="0" shapeId="0" xr:uid="{B6A4FD3C-9196-4CD9-A613-678C83DC0334}">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1" authorId="0" shapeId="0" xr:uid="{404BAF69-81BB-4C4F-9852-D74E5AB63B85}">
      <text>
        <r>
          <rPr>
            <b/>
            <sz val="9"/>
            <color indexed="81"/>
            <rFont val="Tahoma"/>
            <family val="2"/>
          </rPr>
          <t>Åsa Lindqvist:</t>
        </r>
        <r>
          <rPr>
            <sz val="9"/>
            <color indexed="81"/>
            <rFont val="Tahoma"/>
            <family val="2"/>
          </rPr>
          <t xml:space="preserve">
Se kolumn längre till höger för att se ursprunget för rökgaskondenseringen</t>
        </r>
      </text>
    </comment>
    <comment ref="AD1" authorId="0" shapeId="0" xr:uid="{7A53C08B-A661-4453-A208-698A5279AE0D}">
      <text>
        <r>
          <rPr>
            <b/>
            <sz val="9"/>
            <color indexed="81"/>
            <rFont val="Tahoma"/>
            <family val="2"/>
          </rPr>
          <t>Åsa Lindqvist:</t>
        </r>
        <r>
          <rPr>
            <sz val="9"/>
            <color indexed="81"/>
            <rFont val="Tahoma"/>
            <family val="2"/>
          </rPr>
          <t xml:space="preserve">
Ren spillvärme, inga extra tillförda bränslen
Luleå ändrat manuellt från spillvärme till avfallsgas enligt föregående år // MaPe</t>
        </r>
      </text>
    </comment>
    <comment ref="AF1" authorId="0" shapeId="0" xr:uid="{F59BA571-92E6-4CC5-B95B-D79BE6FC0D88}">
      <text>
        <r>
          <rPr>
            <b/>
            <sz val="9"/>
            <color indexed="81"/>
            <rFont val="Tahoma"/>
            <family val="2"/>
          </rPr>
          <t>Åsa Lindqvist:</t>
        </r>
        <r>
          <rPr>
            <sz val="9"/>
            <color indexed="81"/>
            <rFont val="Tahoma"/>
            <family val="2"/>
          </rPr>
          <t xml:space="preserve">
Se kolumn längre till höger för ursprung för den använda elen</t>
        </r>
      </text>
    </comment>
  </commentList>
</comments>
</file>

<file path=xl/sharedStrings.xml><?xml version="1.0" encoding="utf-8"?>
<sst xmlns="http://schemas.openxmlformats.org/spreadsheetml/2006/main" count="68570" uniqueCount="1581">
  <si>
    <t>Kommun/ förbund</t>
  </si>
  <si>
    <t>Nät</t>
  </si>
  <si>
    <t>År</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</si>
  <si>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</si>
  <si>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</si>
  <si>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</si>
  <si>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</si>
  <si>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</si>
  <si>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</si>
  <si>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</si>
  <si>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</si>
  <si>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</si>
  <si>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</si>
  <si>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</si>
  <si>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</si>
  <si>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</si>
  <si>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</si>
  <si>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</si>
  <si>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</si>
  <si>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Adven Energilösningar AB</t>
  </si>
  <si>
    <t>Bara</t>
  </si>
  <si>
    <t>ET</t>
  </si>
  <si>
    <t>-</t>
  </si>
  <si>
    <t>Boxholm</t>
  </si>
  <si>
    <t>DS</t>
  </si>
  <si>
    <t>Mora</t>
  </si>
  <si>
    <t>Orsa</t>
  </si>
  <si>
    <t>Sollefteå</t>
  </si>
  <si>
    <t>Staffanstorp</t>
  </si>
  <si>
    <t>Timrå</t>
  </si>
  <si>
    <t>Vaxholm</t>
  </si>
  <si>
    <t>Älmhult</t>
  </si>
  <si>
    <t>Adven Värme AB.</t>
  </si>
  <si>
    <t>Bollstabruk</t>
  </si>
  <si>
    <t>Bräcke, Enycon</t>
  </si>
  <si>
    <t>Friggesund</t>
  </si>
  <si>
    <t>Funäsdalen</t>
  </si>
  <si>
    <t>Hede</t>
  </si>
  <si>
    <t>Lenhovda</t>
  </si>
  <si>
    <t>Långsele</t>
  </si>
  <si>
    <t>Näsåker</t>
  </si>
  <si>
    <t>Ramsele</t>
  </si>
  <si>
    <t>Sösdala</t>
  </si>
  <si>
    <t>Affärsverken Karlskrona AB</t>
  </si>
  <si>
    <t>Fridlevstad</t>
  </si>
  <si>
    <t>Jämjö</t>
  </si>
  <si>
    <t>Karlskrona</t>
  </si>
  <si>
    <t>Nättraby</t>
  </si>
  <si>
    <t>Sturkö</t>
  </si>
  <si>
    <t>Alingsås Energi Nät AB</t>
  </si>
  <si>
    <t>Alingsås</t>
  </si>
  <si>
    <t>Alvesta Energi AB</t>
  </si>
  <si>
    <t>Alvesta</t>
  </si>
  <si>
    <t>Moheda</t>
  </si>
  <si>
    <t>Vislanda</t>
  </si>
  <si>
    <t>Aneby Miljö &amp; Vatten AB</t>
  </si>
  <si>
    <t xml:space="preserve">Aneby </t>
  </si>
  <si>
    <t>Arvidsjaurs Energi AB</t>
  </si>
  <si>
    <t>Arvidsjaur</t>
  </si>
  <si>
    <t>Arvika Fjärrvärme AB</t>
  </si>
  <si>
    <t>Arvika</t>
  </si>
  <si>
    <t>Bengtsfors Energi</t>
  </si>
  <si>
    <t>Bengtsfors</t>
  </si>
  <si>
    <t>Bodens Energi AB</t>
  </si>
  <si>
    <t>Boden</t>
  </si>
  <si>
    <t>Bollnäs Energi AB</t>
  </si>
  <si>
    <t>Arbrå</t>
  </si>
  <si>
    <t>Bollnäs</t>
  </si>
  <si>
    <t>Kilafors</t>
  </si>
  <si>
    <t>Rengsjö</t>
  </si>
  <si>
    <t>Borgholm Energi AB</t>
  </si>
  <si>
    <t>Borgholm</t>
  </si>
  <si>
    <t>Löttorp</t>
  </si>
  <si>
    <t>Borlänge Energi AB</t>
  </si>
  <si>
    <t>Borlänge</t>
  </si>
  <si>
    <t>'Falu Energi &amp; Vatten'</t>
  </si>
  <si>
    <t>Ornäs</t>
  </si>
  <si>
    <t>Torsång</t>
  </si>
  <si>
    <t>Borås Energi &amp; Miljö AB</t>
  </si>
  <si>
    <t>Borås</t>
  </si>
  <si>
    <t>Borås, Bra Miljöval</t>
  </si>
  <si>
    <t>Fristad</t>
  </si>
  <si>
    <t>Bromölla Fjärrvärme AB</t>
  </si>
  <si>
    <t>Bromölla</t>
  </si>
  <si>
    <t>BTEA Energi AB</t>
  </si>
  <si>
    <t>Berg</t>
  </si>
  <si>
    <t>C4 Energi AB</t>
  </si>
  <si>
    <t>Fjälkinge</t>
  </si>
  <si>
    <t>Kristianstad</t>
  </si>
  <si>
    <t>Degerfors Energi AB</t>
  </si>
  <si>
    <t>HVC Degerfors</t>
  </si>
  <si>
    <t>Svartå</t>
  </si>
  <si>
    <t>'-'</t>
  </si>
  <si>
    <t>Åtorp</t>
  </si>
  <si>
    <t>E.ON Energilösningar AB</t>
  </si>
  <si>
    <t>Bålsta</t>
  </si>
  <si>
    <t>Järfälla</t>
  </si>
  <si>
    <t>Järfälla - Kungsängen - Bro</t>
  </si>
  <si>
    <t>'Stockholm Exergi'</t>
  </si>
  <si>
    <t>'Kylning'</t>
  </si>
  <si>
    <t>Malmö</t>
  </si>
  <si>
    <t>Norrköping - Söderköping</t>
  </si>
  <si>
    <t xml:space="preserve">Täby </t>
  </si>
  <si>
    <t>Vallentuna</t>
  </si>
  <si>
    <t>Örebro - Hallsberg - Kumla</t>
  </si>
  <si>
    <t>Österåker</t>
  </si>
  <si>
    <t>Eda Energi AB</t>
  </si>
  <si>
    <t>Eksjö Energi AB</t>
  </si>
  <si>
    <t>Eksjö</t>
  </si>
  <si>
    <t>Ingatorp</t>
  </si>
  <si>
    <t>Mariannelund</t>
  </si>
  <si>
    <t>Emmaboda Energi och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</si>
  <si>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</si>
  <si>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</si>
  <si>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</si>
  <si>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</si>
  <si>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</si>
  <si>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</si>
  <si>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</si>
  <si>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</si>
  <si>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</si>
  <si>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</si>
  <si>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</si>
  <si>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</si>
  <si>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</si>
  <si>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</si>
  <si>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</si>
  <si>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</si>
  <si>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</si>
  <si>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</si>
  <si>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'Borlänge Energi AB'</t>
  </si>
  <si>
    <t>Grycksbo</t>
  </si>
  <si>
    <t>Svärdsjö</t>
  </si>
  <si>
    <t>Finspångs Tekniska Verk AB</t>
  </si>
  <si>
    <t>Finspång</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</si>
  <si>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</si>
  <si>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</si>
  <si>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</si>
  <si>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</si>
  <si>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</si>
  <si>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</si>
  <si>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</si>
  <si>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</si>
  <si>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</si>
  <si>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</si>
  <si>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</si>
  <si>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</si>
  <si>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</si>
  <si>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</si>
  <si>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</si>
  <si>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t>
  </si>
  <si>
    <t>'Kungälv Energi'</t>
  </si>
  <si>
    <t>'Mölndal Energi'</t>
  </si>
  <si>
    <t>'Partille Energi'</t>
  </si>
  <si>
    <t>Göteborg Ale Bra Miljöval</t>
  </si>
  <si>
    <t>Skarvik</t>
  </si>
  <si>
    <t>Sörred Energi AB</t>
  </si>
  <si>
    <t>Götene Vatten &amp; Värme AB</t>
  </si>
  <si>
    <t>Götene</t>
  </si>
  <si>
    <t>Hällekis</t>
  </si>
  <si>
    <t>Habo Energi AB</t>
  </si>
  <si>
    <t>Fagerhult</t>
  </si>
  <si>
    <t>Habo</t>
  </si>
  <si>
    <t>Hagfors Energi</t>
  </si>
  <si>
    <t>Ekshärad</t>
  </si>
  <si>
    <t>Hagfors</t>
  </si>
  <si>
    <t>Sunnemo</t>
  </si>
  <si>
    <t>Halmstads Energi och Miljö AB</t>
  </si>
  <si>
    <t>Halmstad</t>
  </si>
  <si>
    <t>Hammarö Energi AB</t>
  </si>
  <si>
    <t>Skoghall</t>
  </si>
  <si>
    <t>Haparanda Värmeverk AB</t>
  </si>
  <si>
    <t>Haparanda Miljö</t>
  </si>
  <si>
    <t>Haparanda Residual</t>
  </si>
  <si>
    <t>Hedemora Energi AB</t>
  </si>
  <si>
    <t>Hedemora</t>
  </si>
  <si>
    <t>Långshyttan</t>
  </si>
  <si>
    <t>St Skedvi</t>
  </si>
  <si>
    <t>Säter</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</si>
  <si>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</si>
  <si>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</si>
  <si>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</si>
  <si>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</si>
  <si>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</si>
  <si>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</si>
  <si>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</si>
  <si>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</si>
  <si>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</si>
  <si>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</si>
  <si>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</si>
  <si>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</si>
  <si>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 Prisområde</t>
  </si>
  <si>
    <t>Krokom</t>
  </si>
  <si>
    <t>Åre</t>
  </si>
  <si>
    <t>Östersund</t>
  </si>
  <si>
    <t>Östersund Produktspecifik</t>
  </si>
  <si>
    <t>Jämtlands Värme AB</t>
  </si>
  <si>
    <t>Strömsund</t>
  </si>
  <si>
    <t>Jönköping Energi AB</t>
  </si>
  <si>
    <t>Gränna</t>
  </si>
  <si>
    <t>Jönköping</t>
  </si>
  <si>
    <t>Stigamo</t>
  </si>
  <si>
    <t>Kalmar Energi Värme AB</t>
  </si>
  <si>
    <t>Kalmar</t>
  </si>
  <si>
    <t>Karlsborgs Värme AB</t>
  </si>
  <si>
    <t>Karlsborg</t>
  </si>
  <si>
    <t>Karlshamn Energi AB</t>
  </si>
  <si>
    <t>Karlshamn</t>
  </si>
  <si>
    <t>Karlskoga Kraftvärmeverk AB</t>
  </si>
  <si>
    <t>Karlskoga</t>
  </si>
  <si>
    <t>Karlstads Energi AB</t>
  </si>
  <si>
    <t>Karlstad</t>
  </si>
  <si>
    <t>Kils Energi AB</t>
  </si>
  <si>
    <t>Kil</t>
  </si>
  <si>
    <t>Kiruna Kraft AB</t>
  </si>
  <si>
    <t>Kiruna C</t>
  </si>
  <si>
    <t>Vittangi</t>
  </si>
  <si>
    <t>Kraftringen Energi AB (publ)</t>
  </si>
  <si>
    <t>Eslöv-Lund-Lomma m fl</t>
  </si>
  <si>
    <t>'Landskrona Energi'</t>
  </si>
  <si>
    <t>'Öresundskraft'</t>
  </si>
  <si>
    <t>Klippan-Ljungbyhed-Östra Ljungby</t>
  </si>
  <si>
    <t>Kungälv Energi AB</t>
  </si>
  <si>
    <t>HVC Kode</t>
  </si>
  <si>
    <t>HVC Kärna</t>
  </si>
  <si>
    <t>HVC Stålkullen</t>
  </si>
  <si>
    <t>Kungälv</t>
  </si>
  <si>
    <t>Landskrona Energi AB</t>
  </si>
  <si>
    <t>Landskrona</t>
  </si>
  <si>
    <t>'Öresundskraft AB'</t>
  </si>
  <si>
    <t>'Kraftringen AB'</t>
  </si>
  <si>
    <t>Lantmännen Agrovärme AB</t>
  </si>
  <si>
    <t>Bjärnum</t>
  </si>
  <si>
    <t>Ed</t>
  </si>
  <si>
    <t>Gimmersta</t>
  </si>
  <si>
    <t>Grästorp</t>
  </si>
  <si>
    <t>Horred</t>
  </si>
  <si>
    <t>Kvänum</t>
  </si>
  <si>
    <t>Skurup</t>
  </si>
  <si>
    <t>Vinslöv</t>
  </si>
  <si>
    <t>Ödeshög</t>
  </si>
  <si>
    <t>Örsundsbro</t>
  </si>
  <si>
    <t>Laxå Värme AB</t>
  </si>
  <si>
    <t>Laxå</t>
  </si>
  <si>
    <t>Lekeberg Bioenergi AB (Priser)</t>
  </si>
  <si>
    <t>Lekeberg</t>
  </si>
  <si>
    <t>Lerum Fjärrvärme AB</t>
  </si>
  <si>
    <t>Floda</t>
  </si>
  <si>
    <t>Gråbo</t>
  </si>
  <si>
    <t>Lerum</t>
  </si>
  <si>
    <t>Stenkullen</t>
  </si>
  <si>
    <t>LEVA i Lysekil AB</t>
  </si>
  <si>
    <t>Lysekil</t>
  </si>
  <si>
    <t>Lidköping Energi AB</t>
  </si>
  <si>
    <t>Klimateffektiv fjärrvärme</t>
  </si>
  <si>
    <t>Lidköping</t>
  </si>
  <si>
    <t>Lilla Edets Fjärrvärme AB</t>
  </si>
  <si>
    <t>Lilla Edet</t>
  </si>
  <si>
    <t>Linde Energi AB</t>
  </si>
  <si>
    <t>Frövi</t>
  </si>
  <si>
    <t>Guldsmedhyttan</t>
  </si>
  <si>
    <t>Lindesberg</t>
  </si>
  <si>
    <t>Vedevåg</t>
  </si>
  <si>
    <t>Ljungby Energi AB</t>
  </si>
  <si>
    <t>Ljungby</t>
  </si>
  <si>
    <t>'Solör Bioenergi'</t>
  </si>
  <si>
    <t>Ljusdal Energi AB</t>
  </si>
  <si>
    <t>Färila</t>
  </si>
  <si>
    <t>Järvsö</t>
  </si>
  <si>
    <t>Ljusdal</t>
  </si>
  <si>
    <t>Luleå Energi AB</t>
  </si>
  <si>
    <t>Luleå</t>
  </si>
  <si>
    <t>Luleå Klimatneutral</t>
  </si>
  <si>
    <t>Råneå</t>
  </si>
  <si>
    <t>Malung-Sälens kommun</t>
  </si>
  <si>
    <t>Malung</t>
  </si>
  <si>
    <t>Mark Kraftvärme AB</t>
  </si>
  <si>
    <t>Assberg - Fritslanäten</t>
  </si>
  <si>
    <t>Hyssna</t>
  </si>
  <si>
    <t>Mjölby-Svartådalen Energi AB</t>
  </si>
  <si>
    <t>Mjölby</t>
  </si>
  <si>
    <t>'Tekniska verken i Linköping AB '</t>
  </si>
  <si>
    <t>Mullsjö Energi &amp; Miljö AB</t>
  </si>
  <si>
    <t>Mullsjö</t>
  </si>
  <si>
    <t>Mälarenergi AB</t>
  </si>
  <si>
    <t>Kungsör</t>
  </si>
  <si>
    <t>Surahammar_Prisområde</t>
  </si>
  <si>
    <t>Västerås</t>
  </si>
  <si>
    <t>Västerås Miljömärkt</t>
  </si>
  <si>
    <t>Mölndal Energi AB</t>
  </si>
  <si>
    <t>Mölndal</t>
  </si>
  <si>
    <t>'Göteborg Energi'</t>
  </si>
  <si>
    <t>Mölndal Biovärmepaket</t>
  </si>
  <si>
    <t>Mölndal Bra Miljöval_Tas bort</t>
  </si>
  <si>
    <t>Nevel AB</t>
  </si>
  <si>
    <t>Billesholm</t>
  </si>
  <si>
    <t>Bjuv</t>
  </si>
  <si>
    <t>Gimo</t>
  </si>
  <si>
    <t>Gnosjö</t>
  </si>
  <si>
    <t>Hjärnarp</t>
  </si>
  <si>
    <t>Hultsfred</t>
  </si>
  <si>
    <t>Kramfors</t>
  </si>
  <si>
    <t>Smålandsstenar</t>
  </si>
  <si>
    <t>Tanum</t>
  </si>
  <si>
    <t>Tibro</t>
  </si>
  <si>
    <t>'Tibro Kommun'</t>
  </si>
  <si>
    <t>Valdemarsvik</t>
  </si>
  <si>
    <t>Vejbystrand</t>
  </si>
  <si>
    <t>Årjäng</t>
  </si>
  <si>
    <t>Åstorp</t>
  </si>
  <si>
    <t>Österbybruk</t>
  </si>
  <si>
    <t>Östhammar</t>
  </si>
  <si>
    <t>Njudung Energi Sävsjö AB</t>
  </si>
  <si>
    <t>Rörvik</t>
  </si>
  <si>
    <t>Sävsjö</t>
  </si>
  <si>
    <t>Njudung Energi Vetlanda AB</t>
  </si>
  <si>
    <t>Holsby</t>
  </si>
  <si>
    <t>Vetlanda</t>
  </si>
  <si>
    <t>Nordanstigs Fjärrvärme AB</t>
  </si>
  <si>
    <t>Nordanstig</t>
  </si>
  <si>
    <t>Norrenergi AB</t>
  </si>
  <si>
    <t>Sundbyberg-Solna</t>
  </si>
  <si>
    <t>Norrtälje Energi AB</t>
  </si>
  <si>
    <t>Hallstavik</t>
  </si>
  <si>
    <t>Norrtälje</t>
  </si>
  <si>
    <t>Rimbo</t>
  </si>
  <si>
    <t>Nybro Energi AB</t>
  </si>
  <si>
    <t>Nybro stadsnät</t>
  </si>
  <si>
    <t>Nässjö Affärsverk AB</t>
  </si>
  <si>
    <t>Anneberg</t>
  </si>
  <si>
    <t>Bodafors</t>
  </si>
  <si>
    <t>Nässjö</t>
  </si>
  <si>
    <t>Olofströms Kraft AB</t>
  </si>
  <si>
    <t>Olofström</t>
  </si>
  <si>
    <t>'0'</t>
  </si>
  <si>
    <t>Oskarshamn Energi AB</t>
  </si>
  <si>
    <t>Oskarshamn</t>
  </si>
  <si>
    <t>Oxelö Energi AB</t>
  </si>
  <si>
    <t>Oxelösund</t>
  </si>
  <si>
    <t>Pajala Värmeverk AB</t>
  </si>
  <si>
    <t>Pajala</t>
  </si>
  <si>
    <t>Partille Energi AB</t>
  </si>
  <si>
    <t>Partille</t>
  </si>
  <si>
    <t>et</t>
  </si>
  <si>
    <t>Perstorps Fjärrvärme AB</t>
  </si>
  <si>
    <t>Perstorp</t>
  </si>
  <si>
    <t>PiteEnergi AB</t>
  </si>
  <si>
    <t>Norrfjärden</t>
  </si>
  <si>
    <t>Piteå</t>
  </si>
  <si>
    <t>Rosvik</t>
  </si>
  <si>
    <t>Sjulnäs</t>
  </si>
  <si>
    <t>Ragunda Energi och Teknik AB (Priser)</t>
  </si>
  <si>
    <t>Hammarstrand</t>
  </si>
  <si>
    <t>Ronneby Miljö och Teknik AB</t>
  </si>
  <si>
    <t>Bräkne-Hoby</t>
  </si>
  <si>
    <t>Ronneby-Kallinge</t>
  </si>
  <si>
    <t>Sala-Heby Energi AB</t>
  </si>
  <si>
    <t>Sala-Heby</t>
  </si>
  <si>
    <t>Sandviken Energi AB</t>
  </si>
  <si>
    <t>Sandviken</t>
  </si>
  <si>
    <t>SEVAB Strängnäs Energi AB</t>
  </si>
  <si>
    <t>Strängnäs</t>
  </si>
  <si>
    <t>Skara Energi AB</t>
  </si>
  <si>
    <t>Skara</t>
  </si>
  <si>
    <t>Skellefteå Kraft AB</t>
  </si>
  <si>
    <t>Boliden</t>
  </si>
  <si>
    <t>Bureå</t>
  </si>
  <si>
    <t>Burträsk</t>
  </si>
  <si>
    <t>Byske</t>
  </si>
  <si>
    <t>Jörn</t>
  </si>
  <si>
    <t>Kåge</t>
  </si>
  <si>
    <t>Lidbacken</t>
  </si>
  <si>
    <t>Lycksele</t>
  </si>
  <si>
    <t>Lövånger</t>
  </si>
  <si>
    <t>Malå</t>
  </si>
  <si>
    <t>Norsjö</t>
  </si>
  <si>
    <t>Robertsfors</t>
  </si>
  <si>
    <t>Skellefteå</t>
  </si>
  <si>
    <t>Storuman</t>
  </si>
  <si>
    <t>Ursviken-Skelleftehamn</t>
  </si>
  <si>
    <t>Vindeln</t>
  </si>
  <si>
    <t>Ånäset</t>
  </si>
  <si>
    <t>Skövde Energi AB</t>
  </si>
  <si>
    <t>Skultorp</t>
  </si>
  <si>
    <t>Skövde</t>
  </si>
  <si>
    <t>Stöpen</t>
  </si>
  <si>
    <t>Tidan</t>
  </si>
  <si>
    <t>Timmersdala</t>
  </si>
  <si>
    <t>Smedjebacken Energi AB</t>
  </si>
  <si>
    <t>Smedjebacken</t>
  </si>
  <si>
    <t>Söderbärke</t>
  </si>
  <si>
    <t>Sollentuna Energi &amp; Miljö AB</t>
  </si>
  <si>
    <t>Sollentuna</t>
  </si>
  <si>
    <t>Solör Bioenergi Fjärrvärme AB</t>
  </si>
  <si>
    <t>Alsike</t>
  </si>
  <si>
    <t>Bollebygd</t>
  </si>
  <si>
    <t>Broby</t>
  </si>
  <si>
    <t>Charlottenberg</t>
  </si>
  <si>
    <t>Dorotea</t>
  </si>
  <si>
    <t>Flen</t>
  </si>
  <si>
    <t>Fliseryd</t>
  </si>
  <si>
    <t>Garphyttan</t>
  </si>
  <si>
    <t>Gnesta</t>
  </si>
  <si>
    <t>Herrljunga - använd ej</t>
  </si>
  <si>
    <t>Horndal</t>
  </si>
  <si>
    <t>Härjedalen - använd ej</t>
  </si>
  <si>
    <t>Härryda - använd ej</t>
  </si>
  <si>
    <t>Hörby</t>
  </si>
  <si>
    <t>Höör</t>
  </si>
  <si>
    <t>Knislinge</t>
  </si>
  <si>
    <t>Lagan</t>
  </si>
  <si>
    <t>Lammhult</t>
  </si>
  <si>
    <t>Landvetter</t>
  </si>
  <si>
    <t>Lidhult</t>
  </si>
  <si>
    <t>Markaryd</t>
  </si>
  <si>
    <t>Markaryd - använd ej</t>
  </si>
  <si>
    <t>Mölnlycke</t>
  </si>
  <si>
    <t>Mönsterås</t>
  </si>
  <si>
    <t>Mönsterås - använd ej</t>
  </si>
  <si>
    <t>Nora</t>
  </si>
  <si>
    <t>Nora - använd ej</t>
  </si>
  <si>
    <t>Nordmaling</t>
  </si>
  <si>
    <t>Odensbacken</t>
  </si>
  <si>
    <t>Pershyttan</t>
  </si>
  <si>
    <t>Rundvik</t>
  </si>
  <si>
    <t>Ryd</t>
  </si>
  <si>
    <t>Sandudden</t>
  </si>
  <si>
    <t>Sjöbo</t>
  </si>
  <si>
    <t>Skinnskatteberg</t>
  </si>
  <si>
    <t>Strömsnäsbruk</t>
  </si>
  <si>
    <t>Sunne</t>
  </si>
  <si>
    <t>Svalöv</t>
  </si>
  <si>
    <t>Svalöv - använd ej</t>
  </si>
  <si>
    <t>Sveg</t>
  </si>
  <si>
    <t>Sveg - använd ej</t>
  </si>
  <si>
    <t>Svenljunga</t>
  </si>
  <si>
    <t>Tomelilla</t>
  </si>
  <si>
    <t>Vadstena</t>
  </si>
  <si>
    <t>Vilhelmina</t>
  </si>
  <si>
    <t>Vingåker</t>
  </si>
  <si>
    <t>Vårgårda</t>
  </si>
  <si>
    <t>Vännäs</t>
  </si>
  <si>
    <t>Vännäsby</t>
  </si>
  <si>
    <t>Västerdala</t>
  </si>
  <si>
    <t>Åseda</t>
  </si>
  <si>
    <t>Älvdalen</t>
  </si>
  <si>
    <t>Solör Bioenergi Svenljunga AB</t>
  </si>
  <si>
    <t>Statkraft Värme AB</t>
  </si>
  <si>
    <t>Kungsbacka</t>
  </si>
  <si>
    <t>Trosa</t>
  </si>
  <si>
    <t>Vagnhärad</t>
  </si>
  <si>
    <t>Åmål</t>
  </si>
  <si>
    <t>Stenungsunds Energi och Miljö AB</t>
  </si>
  <si>
    <t>Stenungsund</t>
  </si>
  <si>
    <t>Stora Höga</t>
  </si>
  <si>
    <t>Stockholm Exergi AB</t>
  </si>
  <si>
    <t>Lidingö (för prisrapport)</t>
  </si>
  <si>
    <t>Nacka (för prisrapport)</t>
  </si>
  <si>
    <t>Sigtuna (för prisrapport)</t>
  </si>
  <si>
    <t>Stockholm</t>
  </si>
  <si>
    <t>Stockholm - Förskottsbetalning 24 (för prissättnin</t>
  </si>
  <si>
    <t>Stockholm - Förskottsbetalning 60 (för prissättnin</t>
  </si>
  <si>
    <t>Stockholm (för prissättning)</t>
  </si>
  <si>
    <t>Täby</t>
  </si>
  <si>
    <t>Upplands Väsby (för prisrapport)</t>
  </si>
  <si>
    <t>Sundsvall Energi AB</t>
  </si>
  <si>
    <t>Kvissleby</t>
  </si>
  <si>
    <t>Matfors</t>
  </si>
  <si>
    <t>Sundsvall</t>
  </si>
  <si>
    <t>Sundsvall Klimatneutralt (Preliminärt)</t>
  </si>
  <si>
    <t>Tunadal</t>
  </si>
  <si>
    <t>Övriga nät Sundsvall energi</t>
  </si>
  <si>
    <t>Söderenergi AB (endast information)</t>
  </si>
  <si>
    <t xml:space="preserve"> </t>
  </si>
  <si>
    <t>Söderhamn Nära AB</t>
  </si>
  <si>
    <t>Ljusne</t>
  </si>
  <si>
    <t>Sandarne</t>
  </si>
  <si>
    <t>Söderhamn</t>
  </si>
  <si>
    <t>Södertörns Fjärrvärme AB</t>
  </si>
  <si>
    <t>Södertörn Fjärrvärme Totalt</t>
  </si>
  <si>
    <t xml:space="preserve">Sölvesborgs Energi och Vatten AB  </t>
  </si>
  <si>
    <t>Sölvesborg</t>
  </si>
  <si>
    <t>Tekniska Verken i Linköping AB</t>
  </si>
  <si>
    <t>Borensberg</t>
  </si>
  <si>
    <t>Katrineholm</t>
  </si>
  <si>
    <t>Kisa</t>
  </si>
  <si>
    <t>Linköping</t>
  </si>
  <si>
    <t>'Mjölby Svartådalen Energi AB'</t>
  </si>
  <si>
    <t>Skärblacka</t>
  </si>
  <si>
    <t>Åtvidaberg</t>
  </si>
  <si>
    <t>Telge Nät AB</t>
  </si>
  <si>
    <t>Järna</t>
  </si>
  <si>
    <t>Södertälje</t>
  </si>
  <si>
    <t>Tidaholms Energi AB</t>
  </si>
  <si>
    <t>Tidaholm</t>
  </si>
  <si>
    <t>Tierps Fjärrvärme AB</t>
  </si>
  <si>
    <t>Karlholmsbruk</t>
  </si>
  <si>
    <t>Tierp</t>
  </si>
  <si>
    <t>Örbyhus</t>
  </si>
  <si>
    <t>Torsnet AB</t>
  </si>
  <si>
    <t>Torsås</t>
  </si>
  <si>
    <t>Tranås Energi AB</t>
  </si>
  <si>
    <t>Tranås</t>
  </si>
  <si>
    <t>Trelleborgs Fjärrvärme AB</t>
  </si>
  <si>
    <t>Trelleborg</t>
  </si>
  <si>
    <t>Trollhättan Energi AB</t>
  </si>
  <si>
    <t>Trollhättan</t>
  </si>
  <si>
    <t>'Vattenfall'</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</si>
  <si>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</si>
  <si>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</si>
  <si>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</si>
  <si>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</si>
  <si>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</si>
  <si>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</si>
  <si>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</si>
  <si>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</si>
  <si>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</si>
  <si>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</si>
  <si>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</si>
  <si>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</si>
  <si>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</si>
  <si>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</si>
  <si>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</si>
  <si>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</si>
  <si>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</si>
  <si>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</si>
  <si>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</si>
  <si>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Bua</t>
  </si>
  <si>
    <t>Tvååker (Närv)</t>
  </si>
  <si>
    <t>Varberg (Fjv)</t>
  </si>
  <si>
    <t>Veddige</t>
  </si>
  <si>
    <t>Vasa Värme Holding AB</t>
  </si>
  <si>
    <t>Alfta</t>
  </si>
  <si>
    <t>Edsbyn</t>
  </si>
  <si>
    <t>Kalix</t>
  </si>
  <si>
    <t>Krokek</t>
  </si>
  <si>
    <t>Malmköping</t>
  </si>
  <si>
    <t>Vattenfall AB</t>
  </si>
  <si>
    <t>Askersund</t>
  </si>
  <si>
    <t>Drefviken</t>
  </si>
  <si>
    <t>Gustavsberg</t>
  </si>
  <si>
    <t>Knivsta (Vattenfall AB)</t>
  </si>
  <si>
    <t>'Solör Bioenergi AB'</t>
  </si>
  <si>
    <t>Motala</t>
  </si>
  <si>
    <t>Nyköping</t>
  </si>
  <si>
    <t>Saltsjöbaden</t>
  </si>
  <si>
    <t>Storvreta</t>
  </si>
  <si>
    <t>Uppsala</t>
  </si>
  <si>
    <t>Vänersborg</t>
  </si>
  <si>
    <t>'Trollhättan Energi AB'</t>
  </si>
  <si>
    <t>Vimmerby Energi &amp; Miljö AB</t>
  </si>
  <si>
    <t>Frödinge</t>
  </si>
  <si>
    <t>Gullringen</t>
  </si>
  <si>
    <t>Storebro</t>
  </si>
  <si>
    <t>Södra Vi</t>
  </si>
  <si>
    <t>Vimmerby</t>
  </si>
  <si>
    <t>VänerEnergi AB</t>
  </si>
  <si>
    <t>Lyrestad</t>
  </si>
  <si>
    <t>Mariestad</t>
  </si>
  <si>
    <t>Töreboda</t>
  </si>
  <si>
    <t>Värmevärden AB</t>
  </si>
  <si>
    <t>Avesta</t>
  </si>
  <si>
    <t>Boda</t>
  </si>
  <si>
    <t>Delsbo</t>
  </si>
  <si>
    <t>Grums</t>
  </si>
  <si>
    <t>Grythyttan</t>
  </si>
  <si>
    <t>Hofors(Värmevärden)</t>
  </si>
  <si>
    <t>Hudiksvall</t>
  </si>
  <si>
    <t>Hällefors</t>
  </si>
  <si>
    <t>Iggesund</t>
  </si>
  <si>
    <t>Insjön</t>
  </si>
  <si>
    <t>Kopparberg</t>
  </si>
  <si>
    <t>Kristinehamn(Värmevärden)</t>
  </si>
  <si>
    <t>Leksand</t>
  </si>
  <si>
    <t>Nynäshamn</t>
  </si>
  <si>
    <t>Rättvik</t>
  </si>
  <si>
    <t>Stöllet</t>
  </si>
  <si>
    <t xml:space="preserve">Säffle </t>
  </si>
  <si>
    <t>Sörforsa</t>
  </si>
  <si>
    <t>Torsby</t>
  </si>
  <si>
    <t>Vikarbyn</t>
  </si>
  <si>
    <t>Övrigt (närvärme, närkyla m m)</t>
  </si>
  <si>
    <t>Värnamo Energi AB</t>
  </si>
  <si>
    <t>Bor</t>
  </si>
  <si>
    <t>Bredaryd</t>
  </si>
  <si>
    <t>Forsheda</t>
  </si>
  <si>
    <t>Lanna</t>
  </si>
  <si>
    <t>Rydaholm</t>
  </si>
  <si>
    <t>Värnamo</t>
  </si>
  <si>
    <t>Västerbergslagens Energi AB</t>
  </si>
  <si>
    <t>Fagersta</t>
  </si>
  <si>
    <t>Grängesberg</t>
  </si>
  <si>
    <t>Ludvika</t>
  </si>
  <si>
    <t>Norberg</t>
  </si>
  <si>
    <t>Västervik Miljö &amp; Energi AB</t>
  </si>
  <si>
    <t>Ankarsrum</t>
  </si>
  <si>
    <t>Gamleby</t>
  </si>
  <si>
    <t>Västervik</t>
  </si>
  <si>
    <t>Västra Mälardalens Energi och Miljö AB</t>
  </si>
  <si>
    <t>Arboga - Köping</t>
  </si>
  <si>
    <t>Arboga - Priser</t>
  </si>
  <si>
    <t>Köping - Priser</t>
  </si>
  <si>
    <t>Växjö Energi AB</t>
  </si>
  <si>
    <t>Braås</t>
  </si>
  <si>
    <t>Ingelstad</t>
  </si>
  <si>
    <t>Rottne</t>
  </si>
  <si>
    <t>Växjö fjärrkyla</t>
  </si>
  <si>
    <t>Växjö fjärrvärme</t>
  </si>
  <si>
    <t>Ystad Energi AB</t>
  </si>
  <si>
    <t>Ystad</t>
  </si>
  <si>
    <t>Ånge Energi AB</t>
  </si>
  <si>
    <t>Fränsta</t>
  </si>
  <si>
    <t>Ånge</t>
  </si>
  <si>
    <t>Åsele Energiverk AB</t>
  </si>
  <si>
    <t>Åsele</t>
  </si>
  <si>
    <t>Öresundskraft AB</t>
  </si>
  <si>
    <t>Helsingborg</t>
  </si>
  <si>
    <t>'Landskrona Energi och Kraftringen'</t>
  </si>
  <si>
    <t>Ängelholm</t>
  </si>
  <si>
    <t>Örkelljunga Fjärrvärmeverk AB</t>
  </si>
  <si>
    <t>Örkelljunga</t>
  </si>
  <si>
    <t>Österlens Kraft AB</t>
  </si>
  <si>
    <t>Simrishamn</t>
  </si>
  <si>
    <t>Övertorneå Värmeverk AB</t>
  </si>
  <si>
    <t>Övertorneå</t>
  </si>
  <si>
    <t>Övik Energi AB</t>
  </si>
  <si>
    <t>Bjästa</t>
  </si>
  <si>
    <t>Bredbyn</t>
  </si>
  <si>
    <t>Husum</t>
  </si>
  <si>
    <t>Moliden</t>
  </si>
  <si>
    <t>Processånga</t>
  </si>
  <si>
    <t>Örnsköldsvik</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</si>
  <si>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</si>
  <si>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</si>
  <si>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</si>
  <si>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</si>
  <si>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</si>
  <si>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</si>
  <si>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</si>
  <si>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</si>
  <si>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</si>
  <si>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</si>
  <si>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</si>
  <si>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</si>
  <si>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</si>
  <si>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</si>
  <si>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</si>
  <si>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</si>
  <si>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</si>
  <si>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</si>
  <si>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'IKEA'</t>
  </si>
  <si>
    <t>Sekundära trädbränslen</t>
  </si>
  <si>
    <t>'SCA Wood AB'</t>
  </si>
  <si>
    <t>'Stora Enso Kvarnsveden AB'</t>
  </si>
  <si>
    <t>'Fortum Waste Solutions'</t>
  </si>
  <si>
    <t>Avfall</t>
  </si>
  <si>
    <t>'Eksjö Industri AB'</t>
  </si>
  <si>
    <t>'VIDA'</t>
  </si>
  <si>
    <t>'Gotlandsflis AB'</t>
  </si>
  <si>
    <t>Primära trädbränslen</t>
  </si>
  <si>
    <t>'Bomhus Energi AB'</t>
  </si>
  <si>
    <t>'BillerudKorsnäs AB'</t>
  </si>
  <si>
    <t>'Renova'</t>
  </si>
  <si>
    <t>Bioolja</t>
  </si>
  <si>
    <t>'Chalmers'</t>
  </si>
  <si>
    <t>Pellets och briketter</t>
  </si>
  <si>
    <t>'Tornion Energia OY'</t>
  </si>
  <si>
    <t>Torv</t>
  </si>
  <si>
    <t>EO1</t>
  </si>
  <si>
    <t>'Hissmofors såg'</t>
  </si>
  <si>
    <t>'Aarhus Karlshamn'</t>
  </si>
  <si>
    <t>'Stora Enso'</t>
  </si>
  <si>
    <t>EO3-5</t>
  </si>
  <si>
    <t>'Kils Avfallshantering AB'</t>
  </si>
  <si>
    <t>Deponi- och rötgas</t>
  </si>
  <si>
    <t>'Svenstorp'</t>
  </si>
  <si>
    <t>'Ellinge'</t>
  </si>
  <si>
    <t>'Björnstorp'</t>
  </si>
  <si>
    <t>'Essity Lilla Edet'</t>
  </si>
  <si>
    <t>'Billerud Korsnäs'</t>
  </si>
  <si>
    <t>'Baettr'</t>
  </si>
  <si>
    <t>El</t>
  </si>
  <si>
    <t>'Lulekraft AB'</t>
  </si>
  <si>
    <t>Spillvärme</t>
  </si>
  <si>
    <t>'Hilbrands Energi AB'</t>
  </si>
  <si>
    <t>'VAFAB Miljö'</t>
  </si>
  <si>
    <t>'Kramfors Pastorat'</t>
  </si>
  <si>
    <t>'Moelven Årjäng AB'</t>
  </si>
  <si>
    <t>'Adven'</t>
  </si>
  <si>
    <t>'Ekenäs timber'</t>
  </si>
  <si>
    <t>'Perstorp AB'</t>
  </si>
  <si>
    <t>'RW Skogsmaskiner AB'</t>
  </si>
  <si>
    <t>'Hällby Gård Tärnsjö AB'</t>
  </si>
  <si>
    <t>'Sala kommun'</t>
  </si>
  <si>
    <t>'Sandåsa Timber'</t>
  </si>
  <si>
    <t>'Söderbärke bioenergi AB'</t>
  </si>
  <si>
    <t>'Södra Cell'</t>
  </si>
  <si>
    <t>'Solör Bioenergi Fjärrvärme AB'</t>
  </si>
  <si>
    <t>'Sunne Kommun'</t>
  </si>
  <si>
    <t>'Härjeåns Energi'</t>
  </si>
  <si>
    <t>'Borealis Polyeten'</t>
  </si>
  <si>
    <t>Naturgas</t>
  </si>
  <si>
    <t>'SCA Ortviken'</t>
  </si>
  <si>
    <t>'SCA Östrand'</t>
  </si>
  <si>
    <t>'Nymölla Pappersbruk'</t>
  </si>
  <si>
    <t>'Södra Timber Kisa'</t>
  </si>
  <si>
    <t>'Billerud Skärblacka'</t>
  </si>
  <si>
    <t>'Farmarenergi'</t>
  </si>
  <si>
    <t>'Veolia'</t>
  </si>
  <si>
    <t>'Scandbio'</t>
  </si>
  <si>
    <t>'Norra Skogsägarna'</t>
  </si>
  <si>
    <t>'Krematoriet'</t>
  </si>
  <si>
    <t>'Iksu Spa'</t>
  </si>
  <si>
    <t>Värmepump ( värme-el)</t>
  </si>
  <si>
    <t>'Varaslättens lagerhus'</t>
  </si>
  <si>
    <t>'Vedum kök och bad'</t>
  </si>
  <si>
    <t>'Södra Cell Värö'</t>
  </si>
  <si>
    <t>Tallbeckolja</t>
  </si>
  <si>
    <t>'Frödinge Hällerum Timber'</t>
  </si>
  <si>
    <t>'AB Karl Hedin'</t>
  </si>
  <si>
    <t>'Billerudkorsnäs'</t>
  </si>
  <si>
    <t>'Iggesund Paperboard'</t>
  </si>
  <si>
    <t>'Biodal'</t>
  </si>
  <si>
    <t>'Nordic Paper'</t>
  </si>
  <si>
    <t>'RTAB Energiproduktion'</t>
  </si>
  <si>
    <t>'HitachiABB'</t>
  </si>
  <si>
    <t>'Scandbio AB'</t>
  </si>
  <si>
    <t>'VafabMiljö'</t>
  </si>
  <si>
    <t>'OX2'</t>
  </si>
  <si>
    <t>'Reningsverket'</t>
  </si>
  <si>
    <t>'Metsä Board Sverige'</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</si>
  <si>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</si>
  <si>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</si>
  <si>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</si>
  <si>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</si>
  <si>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</si>
  <si>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</si>
  <si>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</si>
  <si>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Ange köpt ursprungsspecifik fjärrvärme från företag, namn ()</t>
  </si>
  <si>
    <t>Köpt mängd fjärrvärme från annat fjärrvärmeföretag (GWh)</t>
  </si>
  <si>
    <t>Koldioxidekvivalenter energiomvandling (g CO2ekv/kWh)</t>
  </si>
  <si>
    <t>Koldioxidekvivalenter produktion och transport av bränslet (g CO2ekv/kWh)</t>
  </si>
  <si>
    <t>Fossil andel i procent (%)</t>
  </si>
  <si>
    <t>Såld ursprungsspecifik fjärrvärme till företag eller slutkunder ()</t>
  </si>
  <si>
    <t>Såld mängd produktionsspecifik fjärrvärme (GWh)</t>
  </si>
  <si>
    <t>'Kärnkraft'</t>
  </si>
  <si>
    <t>'Kärnkraft Sverige Förnybar el'</t>
  </si>
  <si>
    <t>'Kärnkraft Sverige Förnybar El'</t>
  </si>
  <si>
    <t>'Förnybar el "guarantee of origin"'</t>
  </si>
  <si>
    <t>'förnybar el "guarantee of origin"'</t>
  </si>
  <si>
    <t>'93.6% vatten. 6.3 % vind. 0.1% sol'</t>
  </si>
  <si>
    <t>'Bixia bra miljöval'</t>
  </si>
  <si>
    <t>'Bra miljöval'</t>
  </si>
  <si>
    <t>'nordisk residualmix'</t>
  </si>
  <si>
    <t>'Vattenkraft'</t>
  </si>
  <si>
    <t>'fossilfritt. vattenkraft'</t>
  </si>
  <si>
    <t>'ursprungsmärkt vatten'</t>
  </si>
  <si>
    <t>'Förnybart'</t>
  </si>
  <si>
    <t>'Ursprungsmärkt egenproducerad el'</t>
  </si>
  <si>
    <t>'Slutkund'</t>
  </si>
  <si>
    <t>'Nordisk residual'</t>
  </si>
  <si>
    <t>'C4 Energi 100% fossilfritt'</t>
  </si>
  <si>
    <t>'Egenproducerad grön 100%'</t>
  </si>
  <si>
    <t>'Biokraft och Nordisk residualmix'</t>
  </si>
  <si>
    <t>'Biokraft mix'</t>
  </si>
  <si>
    <t>'mix av biokraft &amp; residualel men anges i biokraft</t>
  </si>
  <si>
    <t>'vattenkraft+ biokraft'</t>
  </si>
  <si>
    <t>'100% förnybart. Sol. vind. vatten &amp; biobränsle'</t>
  </si>
  <si>
    <t>'Biokraft'</t>
  </si>
  <si>
    <t>'Eskilstuna Bioel'</t>
  </si>
  <si>
    <t>'Bra Miljöval'</t>
  </si>
  <si>
    <t>'FEAB Bra miljöval'</t>
  </si>
  <si>
    <t>'100% vattenkraftsel'</t>
  </si>
  <si>
    <t>'Vatten'</t>
  </si>
  <si>
    <t>'vattenkraft'</t>
  </si>
  <si>
    <t>'EPD-EL Miljöcertifierad vattenkraft'</t>
  </si>
  <si>
    <t>'EPD-EL Miljöcertifierad Vattenkraft'</t>
  </si>
  <si>
    <t>'Källmärkt Gävle Energi'</t>
  </si>
  <si>
    <t>'Bra Miljöval el/ Biokraft'</t>
  </si>
  <si>
    <t>'Vattenkraftsel'</t>
  </si>
  <si>
    <t>'100% Förnybar'</t>
  </si>
  <si>
    <t>'Karlstad Energi'</t>
  </si>
  <si>
    <t>'Vattenkraft EPD'</t>
  </si>
  <si>
    <t>'Vattenkraft EDP'</t>
  </si>
  <si>
    <t>'biokraft'</t>
  </si>
  <si>
    <t>'Vind +sol'</t>
  </si>
  <si>
    <t>'bio + vatten'</t>
  </si>
  <si>
    <t>'Vatten El'</t>
  </si>
  <si>
    <t>'Förnyelsebara energikällor 100%'</t>
  </si>
  <si>
    <t>'Jämtkrafts lokalel'</t>
  </si>
  <si>
    <t>'Vattenkraft och biokraft'</t>
  </si>
  <si>
    <t>'"100% förnybar el"'</t>
  </si>
  <si>
    <t>'100% vindkraft'</t>
  </si>
  <si>
    <t>'Förnybar'</t>
  </si>
  <si>
    <t>'Förnyelsebar vind/vatten'</t>
  </si>
  <si>
    <t>'Förnyelsebar (vind/vatten)'</t>
  </si>
  <si>
    <t>'biokraft. vindkraft. solkraft'</t>
  </si>
  <si>
    <t>'bio. vind. sol'</t>
  </si>
  <si>
    <t>''vattenkraft''</t>
  </si>
  <si>
    <t>''Vattenkraft''</t>
  </si>
  <si>
    <t>'Öresundskraft AB och Kraftringer AB'</t>
  </si>
  <si>
    <t>'Landskrona Kraft Energi AB'</t>
  </si>
  <si>
    <t>'100% Förnyelsebar ECOEnergy certifierad'</t>
  </si>
  <si>
    <t>'100% fossilfritt'</t>
  </si>
  <si>
    <t>'Egen fossilfri'</t>
  </si>
  <si>
    <t>'Vattenkraft El'</t>
  </si>
  <si>
    <t>'Vattenkrafts El'</t>
  </si>
  <si>
    <t>'Vattenkrafts el'</t>
  </si>
  <si>
    <t>'Vindel + El från KVV'</t>
  </si>
  <si>
    <t>'VindEl +El från KVV'</t>
  </si>
  <si>
    <t>'Vindel'</t>
  </si>
  <si>
    <t>'84% vatten 16% vind'</t>
  </si>
  <si>
    <t>'Egen produktion biokraft samt inköpt elmix'</t>
  </si>
  <si>
    <t>'Egen produktion biokraft plus köpt elmix'</t>
  </si>
  <si>
    <t>'Biobränsle. egna ursprungsgarantier'</t>
  </si>
  <si>
    <t>'Tekniska verken i Linköping AB'</t>
  </si>
  <si>
    <t>'Ursprungsmärkt vattenkraft'</t>
  </si>
  <si>
    <t>'Ursprungsmärkt egen BIO samt VATTEN'</t>
  </si>
  <si>
    <t>'Förnybar el från egen produktion'</t>
  </si>
  <si>
    <t>'Till Göteborg Energi'</t>
  </si>
  <si>
    <t>'Elhandel Njudung Energi'</t>
  </si>
  <si>
    <t>'Bra Miljöval El'</t>
  </si>
  <si>
    <t>'Vattenfall EPD 100%'</t>
  </si>
  <si>
    <t>'biobränsle'</t>
  </si>
  <si>
    <t>' 'Bixia Miljömärkt''</t>
  </si>
  <si>
    <t>'Vattenkraft.vindkraft .biobränsle och solkraft'</t>
  </si>
  <si>
    <t>'Vattenkraft/kärnkraft'</t>
  </si>
  <si>
    <t>'Vindkraft'</t>
  </si>
  <si>
    <t>'100% förnybart'</t>
  </si>
  <si>
    <t>'Nordisk residualmix'</t>
  </si>
  <si>
    <t>'vatten.vind bio'</t>
  </si>
  <si>
    <t>'vatten.vind. bio'</t>
  </si>
  <si>
    <t>'vatten. vind bio'</t>
  </si>
  <si>
    <t>'vatten vind bio'</t>
  </si>
  <si>
    <t>'vatten. vind. bio'</t>
  </si>
  <si>
    <t>'vattenproducerad el'</t>
  </si>
  <si>
    <t>'vattenkraftproducerad el'</t>
  </si>
  <si>
    <t>'Vind och vattenkraft'</t>
  </si>
  <si>
    <t>'vind och vattenkraft'</t>
  </si>
  <si>
    <t>'förnybart'</t>
  </si>
  <si>
    <t>'Ljungby Energi AB'</t>
  </si>
  <si>
    <t>'VEOLIA'</t>
  </si>
  <si>
    <t>'100% vattenkraft'</t>
  </si>
  <si>
    <t>'Mix Biokraft. vattenkraft'</t>
  </si>
  <si>
    <t>'Förnyelsebar'</t>
  </si>
  <si>
    <t>'Vind vatten bio'</t>
  </si>
  <si>
    <t>'"Vind vatten bio"'</t>
  </si>
  <si>
    <t>'100% förnyelsebar'</t>
  </si>
  <si>
    <t>'Mjölby Svartådalen Energi'</t>
  </si>
  <si>
    <t>'vattenkraft samt bio'</t>
  </si>
  <si>
    <t>'bio. vatten. vind'</t>
  </si>
  <si>
    <t>'Vind och Vatten '</t>
  </si>
  <si>
    <t>' ''''El producerad i eget biokraftvärmeverk'''''</t>
  </si>
  <si>
    <t>'Förnyelsebar el'</t>
  </si>
  <si>
    <t>'sol. vind. vatten. bio'</t>
  </si>
  <si>
    <t>'vatten'</t>
  </si>
  <si>
    <t>'Vind'</t>
  </si>
  <si>
    <t>'Vind 81.9%. Vatten 17.3%. Sol 0.8%'</t>
  </si>
  <si>
    <t>'Vatten-el. kraftvärme-el. sol-el'</t>
  </si>
  <si>
    <t>'Vattenfall elmix'</t>
  </si>
  <si>
    <t>'Egenproducerad el från biobränsle'</t>
  </si>
  <si>
    <t>'Vattenfalls elmix'</t>
  </si>
  <si>
    <t>'Egenproducerad el. biobränsle'</t>
  </si>
  <si>
    <t>'Trollhättan Energi'</t>
  </si>
  <si>
    <t>'Vind. vatten. bio'</t>
  </si>
  <si>
    <t>'Vatten EPD. kraftvärme bio'</t>
  </si>
  <si>
    <t>'Vatten EPD. Kraftvärme bio'</t>
  </si>
  <si>
    <t>'Vattenel EPD. Kraftvärme bio'</t>
  </si>
  <si>
    <t>'100% ursprungsmärkt nordisk vattenkraft'</t>
  </si>
  <si>
    <t>'Biobränslebaserad kraftvärme från KKAB'</t>
  </si>
  <si>
    <t>'100% Ursprungsmärkt nordisk vattenkraft'</t>
  </si>
  <si>
    <t>'Bio energi'</t>
  </si>
  <si>
    <t>'Boi energi'</t>
  </si>
  <si>
    <t>'Vattenkrafr'</t>
  </si>
  <si>
    <t>'Vindkraft och egen kraftvärme'</t>
  </si>
  <si>
    <t>'EPD Vattenfalls vindkraft'</t>
  </si>
  <si>
    <t>'EPD Vattenfalls vindel'</t>
  </si>
  <si>
    <t>'Vattenfall EPD. vattenkraft'</t>
  </si>
  <si>
    <t>' Energimix 100 % fossilfritt'</t>
  </si>
  <si>
    <t>'Förnybar el'</t>
  </si>
  <si>
    <t>'Bra Miljöval och egenproducerad el'</t>
  </si>
  <si>
    <t>'Kraftringen och Landskrona Energi'</t>
  </si>
  <si>
    <t>'Kraftringen. Landskrona Energi och Wihlborgs'</t>
  </si>
  <si>
    <t>'Hörneborgsel'</t>
  </si>
  <si>
    <t>Total egen hetvattenproduktion (GWh)</t>
  </si>
  <si>
    <t>Tillförd bränslemängd (autosumma) (GWh)</t>
  </si>
  <si>
    <t>Stenkol (GWh)</t>
  </si>
  <si>
    <t>Eldningsolja 1 (GWh)</t>
  </si>
  <si>
    <t>Eldningsolja 2 inkl WRD (GWh)</t>
  </si>
  <si>
    <t>Eldningsolja 3-5 (GWh)</t>
  </si>
  <si>
    <t>Naturgas (GWh)</t>
  </si>
  <si>
    <t>Avfallsgas från stålindustrin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</si>
  <si>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</si>
  <si>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</si>
  <si>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</si>
  <si>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</si>
  <si>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</si>
  <si>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</si>
  <si>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</si>
  <si>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</si>
  <si>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</si>
  <si>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</si>
  <si>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</si>
  <si>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</si>
  <si>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</si>
  <si>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</si>
  <si>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</si>
  <si>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</si>
  <si>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</si>
  <si>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</si>
  <si>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Tillförd olja (fossil) vid avfallsförbränning (GWh)</t>
  </si>
  <si>
    <t>Andelen klimatgaser med fossilt ursprung för avfall ()</t>
  </si>
  <si>
    <t>Värde enligt ovan. (%)</t>
  </si>
  <si>
    <t>Deponi- och rötgas (GWh)</t>
  </si>
  <si>
    <t>Produktion med rökgaskondensering (GWh)</t>
  </si>
  <si>
    <t>Värmepumpar värmeproduktion (GWh)</t>
  </si>
  <si>
    <t>Värmekälla till värmepumpar ()</t>
  </si>
  <si>
    <t>Värmepumpar elförbrukning (GWh)</t>
  </si>
  <si>
    <t>Elpannor värmeproduktion (GWh)</t>
  </si>
  <si>
    <t>Elpannor elförbrukning (GWh)</t>
  </si>
  <si>
    <t>Andel av rökgaskondensering med förnybart ursprung (biobränsle) (%)</t>
  </si>
  <si>
    <t>Andel av rökgaskondensering som kommer från avfallsbränsle (oavsett biogen eller plast) (%)</t>
  </si>
  <si>
    <t>Andel av rökgaskondensering som har fossilt ursprung (%)</t>
  </si>
  <si>
    <t>Andel av rökgaskondensering med torv som ursprung (%)</t>
  </si>
  <si>
    <t>Nej</t>
  </si>
  <si>
    <t>Schablon</t>
  </si>
  <si>
    <t>'LPG/Gasol'</t>
  </si>
  <si>
    <t>Ingen redovisning</t>
  </si>
  <si>
    <t>'p421 mer uppdelat därav avvikelsen'</t>
  </si>
  <si>
    <t>Renat avloppsvatten</t>
  </si>
  <si>
    <t>Sjövatten</t>
  </si>
  <si>
    <t>'Förbrukning skiljer mellan åren'</t>
  </si>
  <si>
    <t>'EO1 ersatt av RME'</t>
  </si>
  <si>
    <t>'Elpannor borttagna ur systemet'</t>
  </si>
  <si>
    <t>Mätvärde</t>
  </si>
  <si>
    <t>'Vi producerar ånga till industrin också'</t>
  </si>
  <si>
    <t>Lågtempererad spillvärme</t>
  </si>
  <si>
    <t>Geotermi</t>
  </si>
  <si>
    <t>Ja</t>
  </si>
  <si>
    <t>'_'</t>
  </si>
  <si>
    <t>'6 MW elpanna uppstartad 2020 pga låga elpriser'</t>
  </si>
  <si>
    <t>'gasol'</t>
  </si>
  <si>
    <t>'Eo1 för reserv/spetskraft'</t>
  </si>
  <si>
    <t>'Endast E01'</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</si>
  <si>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</si>
  <si>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</si>
  <si>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</si>
  <si>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</si>
  <si>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</si>
  <si>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</si>
  <si>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Oförädlade trädbränslen</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</si>
  <si>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</si>
  <si>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</si>
  <si>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</si>
  <si>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</si>
  <si>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</si>
  <si>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</si>
  <si>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</si>
  <si>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'Siljan Timber AB'</t>
  </si>
  <si>
    <t>'SCA Graphic Sundsvall AB'</t>
  </si>
  <si>
    <t>'Nya Arvika Gjuteri'</t>
  </si>
  <si>
    <t>'Volvo Construction Equipment'</t>
  </si>
  <si>
    <t>'Forgex'</t>
  </si>
  <si>
    <t>'munksjöpaper ab'</t>
  </si>
  <si>
    <t>'SSAB'</t>
  </si>
  <si>
    <t>'Spillvärme Borås'</t>
  </si>
  <si>
    <t>'Spillvärme Fristad'</t>
  </si>
  <si>
    <t>'Kristianstads Pastorat'</t>
  </si>
  <si>
    <t>'Gyproc'</t>
  </si>
  <si>
    <t>'Orion Nordcarb Engineerd Carbons'</t>
  </si>
  <si>
    <t>'Bällstaberg Datacentrum'</t>
  </si>
  <si>
    <t>'GleSYS AB'</t>
  </si>
  <si>
    <t>'Falu Pastorat'</t>
  </si>
  <si>
    <t>'ssab'</t>
  </si>
  <si>
    <t>'Cementa AB'</t>
  </si>
  <si>
    <t>'.'</t>
  </si>
  <si>
    <t>'Total industriell spillvärme till nätet'</t>
  </si>
  <si>
    <t>'Svenska foder AB'</t>
  </si>
  <si>
    <t>'Uddeholms AB'</t>
  </si>
  <si>
    <t>'Höganäs Sweden AB'</t>
  </si>
  <si>
    <t>'SCA BioNorr AB'</t>
  </si>
  <si>
    <t>'Paroc AB'</t>
  </si>
  <si>
    <t>'Södra Cell Mörrum'</t>
  </si>
  <si>
    <t>'LKAB'</t>
  </si>
  <si>
    <t>'Nordic Sugar AB'</t>
  </si>
  <si>
    <t>'Befesa Scandust'</t>
  </si>
  <si>
    <t>'Boliden Bergsöe'</t>
  </si>
  <si>
    <t>'Preemraff Lysekil'</t>
  </si>
  <si>
    <t>'Lantmännen Reppe'</t>
  </si>
  <si>
    <t>'Höganäs Borgestda AB'</t>
  </si>
  <si>
    <t>'Max Förvaltnings AB'</t>
  </si>
  <si>
    <t>'Nordic PM'</t>
  </si>
  <si>
    <t>'Hallsta Pappersbruk'</t>
  </si>
  <si>
    <t>'Oskarshamns församling'</t>
  </si>
  <si>
    <t>'SSAB EMA'</t>
  </si>
  <si>
    <t>'SmurfitKappa Piteå'</t>
  </si>
  <si>
    <t>'SCA'</t>
  </si>
  <si>
    <t>'Trätrappor'</t>
  </si>
  <si>
    <t>'Boliden mineral ab'</t>
  </si>
  <si>
    <t>'Volvo Powertrain'</t>
  </si>
  <si>
    <t>'OVAKO'</t>
  </si>
  <si>
    <t>'Ekamant AB'</t>
  </si>
  <si>
    <t>'ProfilGruppen Extrusions AB'</t>
  </si>
  <si>
    <t>'Perstorp Oxo'</t>
  </si>
  <si>
    <t>'Nymölla Bruk'</t>
  </si>
  <si>
    <t>'Ceralira Lantmännen '</t>
  </si>
  <si>
    <t>'LK-PEX'</t>
  </si>
  <si>
    <t>'DAGAB'</t>
  </si>
  <si>
    <t>'Lindvalls kaffe'</t>
  </si>
  <si>
    <t>'Vargön Alloy'</t>
  </si>
  <si>
    <t>''Mariestads kommun. reningsverket'</t>
  </si>
  <si>
    <t>'Outokumpu'</t>
  </si>
  <si>
    <t>'Ovako Hofors'</t>
  </si>
  <si>
    <t>'Arc Metal'</t>
  </si>
  <si>
    <t>'Ovako Hällefors'</t>
  </si>
  <si>
    <t>'Nynas'</t>
  </si>
  <si>
    <t>'Värnamo kyrkliga Samfällighet'</t>
  </si>
  <si>
    <t>'Outokumpu Fagersta Stainless'</t>
  </si>
  <si>
    <t>'Ludvika församling'</t>
  </si>
  <si>
    <t>'Ludvika kommun. reningsverket'</t>
  </si>
  <si>
    <t>'Yara'</t>
  </si>
  <si>
    <t>'Nordkalk'</t>
  </si>
  <si>
    <t>'Svenska Kyrkan '</t>
  </si>
  <si>
    <t>'Nouyron'</t>
  </si>
  <si>
    <t>'Kemira'</t>
  </si>
  <si>
    <t>'Elektrokoppar'</t>
  </si>
  <si>
    <t>Företag</t>
  </si>
  <si>
    <t>Total primärenergi-faktor</t>
  </si>
  <si>
    <t>Total CO2 förbränning [g/kWh]</t>
  </si>
  <si>
    <t>Total CO2 transport och prod. av bränslen [g/kWh]</t>
  </si>
  <si>
    <t>Total andel fossilt</t>
  </si>
  <si>
    <t>Godkänd</t>
  </si>
  <si>
    <t>Kvalitets-granskad</t>
  </si>
  <si>
    <t>Arjeplogs Kommun</t>
  </si>
  <si>
    <t>Arjeplog</t>
  </si>
  <si>
    <t>Arvidsjaur Energi AB</t>
  </si>
  <si>
    <t>Arvidsjaurs Energi AB (ej medlem)</t>
  </si>
  <si>
    <t>Bionär Närvärme AB</t>
  </si>
  <si>
    <t>Bergby</t>
  </si>
  <si>
    <t>Bällinge</t>
  </si>
  <si>
    <t>Forsbacka</t>
  </si>
  <si>
    <t>Hedesunda</t>
  </si>
  <si>
    <t>Norrsundet</t>
  </si>
  <si>
    <t>Ockelbo</t>
  </si>
  <si>
    <t>Skutskär</t>
  </si>
  <si>
    <t>Söderfors</t>
  </si>
  <si>
    <t>Vänge</t>
  </si>
  <si>
    <t>Älvkarleby</t>
  </si>
  <si>
    <t>Bodens Energi AB (Ej medlem)</t>
  </si>
  <si>
    <t xml:space="preserve">Boden </t>
  </si>
  <si>
    <t>Bostadsstiftelsen Hyltebostäder</t>
  </si>
  <si>
    <t>Hylte</t>
  </si>
  <si>
    <t>Bräcke kommun</t>
  </si>
  <si>
    <t>Bräcke</t>
  </si>
  <si>
    <t>Kälarne</t>
  </si>
  <si>
    <t>BTEA Energi (Ej Medlem)</t>
  </si>
  <si>
    <t>Byavärme AB</t>
  </si>
  <si>
    <t>Byavärmes Fjärrvärmenät</t>
  </si>
  <si>
    <t>Dala Energi Värme AB</t>
  </si>
  <si>
    <t>Insjön-ska tas bort-såld</t>
  </si>
  <si>
    <t>Leksand-ska tas bort-såld</t>
  </si>
  <si>
    <t>Eksta Bostads AB</t>
  </si>
  <si>
    <t>Eksta</t>
  </si>
  <si>
    <t>Fjärrvärme i Osby AB</t>
  </si>
  <si>
    <t>Osby</t>
  </si>
  <si>
    <t>Fjärrvärme Osby AB</t>
  </si>
  <si>
    <t xml:space="preserve">Forshaga Energi (Ej medlem) </t>
  </si>
  <si>
    <t>Forshaga</t>
  </si>
  <si>
    <t>Färgelanda</t>
  </si>
  <si>
    <t>Gangnef</t>
  </si>
  <si>
    <t>Forshaga Energi AB</t>
  </si>
  <si>
    <t>Gimmersta Energi AB</t>
  </si>
  <si>
    <t>Bie</t>
  </si>
  <si>
    <t>Björkvik</t>
  </si>
  <si>
    <t>Forssjö</t>
  </si>
  <si>
    <t>Julita</t>
  </si>
  <si>
    <t>Sköldinge</t>
  </si>
  <si>
    <t>Strångsjö</t>
  </si>
  <si>
    <t>Valla</t>
  </si>
  <si>
    <t>Herrljunga Elektriska AB</t>
  </si>
  <si>
    <t>Herrljunga</t>
  </si>
  <si>
    <t>Herrljunga Energi AB (Ej Medlem)</t>
  </si>
  <si>
    <t>Hylte Kommun</t>
  </si>
  <si>
    <t>Jämtlandsvärme (Ej medlem)</t>
  </si>
  <si>
    <t xml:space="preserve">Karlsborg Energi (Ej Medlem) </t>
  </si>
  <si>
    <t xml:space="preserve">Karlsborg </t>
  </si>
  <si>
    <t xml:space="preserve">Karlskoga Energi (Ej Medlem) </t>
  </si>
  <si>
    <t>Karlsskoga Energi (Ej medlem)</t>
  </si>
  <si>
    <t>Karlsskoga</t>
  </si>
  <si>
    <t>Katrinefors Kraftvärme AB</t>
  </si>
  <si>
    <t>Katrinefors Kraftvärme (producent)</t>
  </si>
  <si>
    <t>Kristinehamns Värme AB</t>
  </si>
  <si>
    <t>Kristinehamn</t>
  </si>
  <si>
    <t>Lekeberg Bioenergi AB (Ej Medlem)</t>
  </si>
  <si>
    <t>Fjugesta</t>
  </si>
  <si>
    <t>Lessebo fjärrvärme</t>
  </si>
  <si>
    <t>Lessebo</t>
  </si>
  <si>
    <t>Lessebo Fjärrvärme AB</t>
  </si>
  <si>
    <t>Malma Kraft &amp; Värme AB</t>
  </si>
  <si>
    <t>Melleruds kommun</t>
  </si>
  <si>
    <t>Mellerud</t>
  </si>
  <si>
    <t>Munkfors Energi AB</t>
  </si>
  <si>
    <t>Munkfors</t>
  </si>
  <si>
    <t>Mörbylånga Kommun</t>
  </si>
  <si>
    <t>Mörbylånga</t>
  </si>
  <si>
    <t>Neova (Ej medlem)</t>
  </si>
  <si>
    <t xml:space="preserve">Bjuv </t>
  </si>
  <si>
    <t>Nossebro Energi Värme AB</t>
  </si>
  <si>
    <t>Essunga</t>
  </si>
  <si>
    <t>Orust Kommun</t>
  </si>
  <si>
    <t>Ellös fjärrvärmenät</t>
  </si>
  <si>
    <t>Henåns fjärrvärmenät</t>
  </si>
  <si>
    <t>Pajala Värmeverk AB (Ej Medlem)</t>
  </si>
  <si>
    <t>Pemco Energi</t>
  </si>
  <si>
    <t>Bångbro</t>
  </si>
  <si>
    <t>Näsviken</t>
  </si>
  <si>
    <t>POB Energi i Aneby AB</t>
  </si>
  <si>
    <t>Aneby</t>
  </si>
  <si>
    <t>Rindi Energi AB</t>
  </si>
  <si>
    <t>Filipstad</t>
  </si>
  <si>
    <t>Storfors</t>
  </si>
  <si>
    <t>Vansbro</t>
  </si>
  <si>
    <t>Rättvik Energi AB</t>
  </si>
  <si>
    <t>Rättvik-ska tas bort, såld</t>
  </si>
  <si>
    <t/>
  </si>
  <si>
    <t xml:space="preserve">Sorsele Värmeverk AB </t>
  </si>
  <si>
    <t>Sorsele</t>
  </si>
  <si>
    <t>Strömstads Kommun</t>
  </si>
  <si>
    <t>Strömstad</t>
  </si>
  <si>
    <t>Surahammars Kommunal Teknik AB</t>
  </si>
  <si>
    <t>Ramnäs</t>
  </si>
  <si>
    <t>Surahammar</t>
  </si>
  <si>
    <t>Virsbo</t>
  </si>
  <si>
    <t>Västsura</t>
  </si>
  <si>
    <t>Svalövs kommun (Ej medlem)</t>
  </si>
  <si>
    <t>Svensk Fjärrvärme</t>
  </si>
  <si>
    <t>Demonät 1</t>
  </si>
  <si>
    <t>Demonät 2</t>
  </si>
  <si>
    <t>Demonät 2016</t>
  </si>
  <si>
    <t>Demonät 2017</t>
  </si>
  <si>
    <t>Sölvesborgs Fjärrvärme AB (Ej medlem)</t>
  </si>
  <si>
    <t xml:space="preserve">Sölvesborg </t>
  </si>
  <si>
    <t>Tingsryds Energi AB</t>
  </si>
  <si>
    <t>Tingsryd</t>
  </si>
  <si>
    <t>Torsby kommun</t>
  </si>
  <si>
    <t>Torsås Fjärrvärmenät (Ej medlem)</t>
  </si>
  <si>
    <t>Tranemo Kommun</t>
  </si>
  <si>
    <t>Tranemo</t>
  </si>
  <si>
    <t>Veolia</t>
  </si>
  <si>
    <t>Ekerö</t>
  </si>
  <si>
    <t>Knivsta</t>
  </si>
  <si>
    <t>Ydre Kommun</t>
  </si>
  <si>
    <t>Ydre</t>
  </si>
  <si>
    <t>Åsele Energi AB (Ej Medlem)</t>
  </si>
  <si>
    <t>Älvsbyns Energi</t>
  </si>
  <si>
    <t>Älvsbyn</t>
  </si>
  <si>
    <t>Älvsbyns Energi AB</t>
  </si>
  <si>
    <t>Överkalix Kommun</t>
  </si>
  <si>
    <t>Överkalix</t>
  </si>
  <si>
    <t>Överkalix kommun (Ej medlem)</t>
  </si>
  <si>
    <t>Övertorneå Energi som tas bort</t>
  </si>
  <si>
    <t>Arvidsjaur-x</t>
  </si>
  <si>
    <t>Arvidsjaur-xy</t>
  </si>
  <si>
    <t>Funna dubletter från miljövärdesfliken</t>
  </si>
  <si>
    <t>Funna dubletter från andra flikerna</t>
  </si>
  <si>
    <t>Hjärnarp-x</t>
  </si>
  <si>
    <t>Vejbystrand-x</t>
  </si>
  <si>
    <t>Hylte (Bostadsstiftelsen Hyltebostäder)</t>
  </si>
  <si>
    <t>Svenljunga-x</t>
  </si>
  <si>
    <t>Berg-x</t>
  </si>
  <si>
    <t>Osby-x</t>
  </si>
  <si>
    <t>Forshaga-x</t>
  </si>
  <si>
    <t>Herrljunga-x</t>
  </si>
  <si>
    <t>Strömsund-x</t>
  </si>
  <si>
    <t>Karlskoga-x</t>
  </si>
  <si>
    <t>Lekeberg-x</t>
  </si>
  <si>
    <t>Lessebo-x</t>
  </si>
  <si>
    <t>Malmköping-x</t>
  </si>
  <si>
    <t>Hultsfred-x</t>
  </si>
  <si>
    <t>Kramfors-x</t>
  </si>
  <si>
    <t>Tanum-x</t>
  </si>
  <si>
    <t>Tibro-x</t>
  </si>
  <si>
    <t>Valdemarsvik-x</t>
  </si>
  <si>
    <t>Årjäng-x</t>
  </si>
  <si>
    <t>Östhammar-x</t>
  </si>
  <si>
    <t>Pajala-x</t>
  </si>
  <si>
    <t>Älvdalen-xy</t>
  </si>
  <si>
    <t>Flen-x</t>
  </si>
  <si>
    <t>Gnesta-x</t>
  </si>
  <si>
    <t>Hörby-x</t>
  </si>
  <si>
    <t>Höör-x</t>
  </si>
  <si>
    <t>Sjöbo-x</t>
  </si>
  <si>
    <t>Sunne-x</t>
  </si>
  <si>
    <t>Tomelilla-x</t>
  </si>
  <si>
    <t>Vadstena-x</t>
  </si>
  <si>
    <t>Vingåker-x</t>
  </si>
  <si>
    <t>Vårgårda-x</t>
  </si>
  <si>
    <t>Älvdalen-x</t>
  </si>
  <si>
    <t>Svalöv-x</t>
  </si>
  <si>
    <t>Torsås-x</t>
  </si>
  <si>
    <t>Åsele-x</t>
  </si>
  <si>
    <t>Älvsbyn-x</t>
  </si>
  <si>
    <t>Överkalix-x</t>
  </si>
  <si>
    <t>Övertorneå-x</t>
  </si>
  <si>
    <t>Summa tillförd energi:</t>
  </si>
  <si>
    <t>Egen hetvattenproduktion:</t>
  </si>
  <si>
    <t>Verkningsgrad egen hetvattenproduktion:</t>
  </si>
  <si>
    <t>Mängd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</si>
  <si>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</si>
  <si>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</si>
  <si>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</si>
  <si>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</si>
  <si>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</si>
  <si>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de fyllt i andel rgk utan att ange mängd rgk?</t>
  </si>
  <si>
    <t>Rgk ifyllt i kvv</t>
  </si>
  <si>
    <t>Avfall i köpt hetvatten</t>
  </si>
  <si>
    <t>Summa tillförd energi exklusive rökgaskondensering</t>
  </si>
  <si>
    <t>Summa tillförd energi inklusive rökgaskondensering</t>
  </si>
  <si>
    <t>Värmeprod i kvv</t>
  </si>
  <si>
    <t>Elprod i kvv</t>
  </si>
  <si>
    <t>Verkningsgrad kvv</t>
  </si>
  <si>
    <t xml:space="preserve">Total värmeproduktion i kraftvärmeverk i kombinerad drift (GWh) </t>
  </si>
  <si>
    <t>Allokerad hjälpel</t>
  </si>
  <si>
    <t>Summa allokerad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</si>
  <si>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</si>
  <si>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</si>
  <si>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</si>
  <si>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</si>
  <si>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</si>
  <si>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Kvalitetsgranskad:</t>
  </si>
  <si>
    <t>Verkningsgrad värmeproduktion exkl rgk</t>
  </si>
  <si>
    <t>Bränslen allokerade till el:</t>
  </si>
  <si>
    <t>Totalt bränsle allokerat till el, exklusive hjälpel</t>
  </si>
  <si>
    <t>Totalt bränsle allokerat till värme, exklusive hjälpel och rökgaskondensering</t>
  </si>
  <si>
    <t>Total andel bränsle allokerat till el, exklusive hjälpel och rökgaskondensering</t>
  </si>
  <si>
    <t>kontroll:</t>
  </si>
  <si>
    <t>Kontroll:</t>
  </si>
  <si>
    <t>Elproduktionsverkningsgrad</t>
  </si>
  <si>
    <t>Kommentar</t>
  </si>
  <si>
    <t>Allokerade bränslen till elproduktion 2020 för kvalitetsgranskade nät. Allokering i kraftvärmeverk har skett med alternativproduktionsmetoden.</t>
  </si>
  <si>
    <t>Har ursprungscertifierad el:</t>
  </si>
  <si>
    <t>Köper fjärrvärme produktionsspecifikt:</t>
  </si>
  <si>
    <t>Köpt mängd produktionsspecifik fjärrvärme:</t>
  </si>
  <si>
    <t>Andel fossilt i köpt fjärrvärme:</t>
  </si>
  <si>
    <t>Gällande schablonvärden:</t>
  </si>
  <si>
    <t>Primärenergifaktor</t>
  </si>
  <si>
    <t>CO2-ekv energiomvandling</t>
  </si>
  <si>
    <t>Fossilandel för ursprungsspec el</t>
  </si>
  <si>
    <t>Kärnkraftsandel för ursprungsspec el</t>
  </si>
  <si>
    <t>Förra årets schablonvärden:</t>
  </si>
  <si>
    <t>g/kWh</t>
  </si>
  <si>
    <t>Total levererad värme</t>
  </si>
  <si>
    <t>Totalt såld fjärrvärme till andra fjärrvärmeföretag</t>
  </si>
  <si>
    <t>Kontrollsummor:</t>
  </si>
  <si>
    <t>Total såld fjv till andra fjvföretag:</t>
  </si>
  <si>
    <t>Total köpt prod.spec fjv</t>
  </si>
  <si>
    <t>Skillnad:</t>
  </si>
  <si>
    <t>Resurseffektivitet, Primärenergifaktor</t>
  </si>
  <si>
    <t>Koldioxidekv energiomvandling
 [g CO2ekv/kWh]</t>
  </si>
  <si>
    <t>Koldioxidekv produktion och transport av bränslet
 [g CO2ekv/kWh]</t>
  </si>
  <si>
    <t>Andel fossilt</t>
  </si>
  <si>
    <t xml:space="preserve">Stenkol </t>
  </si>
  <si>
    <t xml:space="preserve">EO1 </t>
  </si>
  <si>
    <t>EO2</t>
  </si>
  <si>
    <t>Övrigt fossilt</t>
  </si>
  <si>
    <t>Industriell spillvärme</t>
  </si>
  <si>
    <t>Avfallsgas från stålindustrin</t>
  </si>
  <si>
    <t>RT-flis</t>
  </si>
  <si>
    <t>Pellets, briketter och pulver</t>
  </si>
  <si>
    <t>Övriga biobränslen</t>
  </si>
  <si>
    <t>Torv (fjärrvärme och el)</t>
  </si>
  <si>
    <t>Värme från värmepump minus el till värmepump</t>
  </si>
  <si>
    <t>El (Nordisk residual)</t>
  </si>
  <si>
    <t>Köpt hetvatten, ospecificerat bränsle</t>
  </si>
  <si>
    <t>Överenskommelse i Värmemarknadskommittén 2020 (energiforetagen.se)</t>
  </si>
  <si>
    <t>Från "Överenskommelse i Värmemarknadskommittén 2020"</t>
  </si>
  <si>
    <t>Stenkol</t>
  </si>
  <si>
    <t>EO2, inkl WRD</t>
  </si>
  <si>
    <t>Bark</t>
  </si>
  <si>
    <t>Grot</t>
  </si>
  <si>
    <t>Spån</t>
  </si>
  <si>
    <t>Stamvedsflis</t>
  </si>
  <si>
    <t>Övrigt oförädlat biobränsle</t>
  </si>
  <si>
    <t>Träpellets</t>
  </si>
  <si>
    <t>Träbriketter</t>
  </si>
  <si>
    <t>Träpulver</t>
  </si>
  <si>
    <t>Övrigt förädlat biobränsle</t>
  </si>
  <si>
    <t>Åkergrödor</t>
  </si>
  <si>
    <t>Elpannor, elförbrukning</t>
  </si>
  <si>
    <t>Värmepumpar, elförbrukning</t>
  </si>
  <si>
    <t>Värmepumpar, värmeproduktion - elförbrukning</t>
  </si>
  <si>
    <t>Rökgaskondensering</t>
  </si>
  <si>
    <t>Annat bränsle</t>
  </si>
  <si>
    <t>Total hjälpel</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</si>
  <si>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</si>
  <si>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</si>
  <si>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</si>
  <si>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</si>
  <si>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</si>
  <si>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</si>
  <si>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</si>
  <si>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</si>
  <si>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Godkänd:</t>
  </si>
  <si>
    <t>Sammanräkning:</t>
  </si>
  <si>
    <t>Total el</t>
  </si>
  <si>
    <t>Totala biobränslen</t>
  </si>
  <si>
    <t>Fossilt:</t>
  </si>
  <si>
    <t>Övrigt:</t>
  </si>
  <si>
    <t>Förnybart:</t>
  </si>
  <si>
    <t>Återvunnen energi:</t>
  </si>
  <si>
    <t>Andel fossilt i elen:</t>
  </si>
  <si>
    <t>Andel kärnkraft i elen:</t>
  </si>
  <si>
    <t>Köpt från annat fjvföretag</t>
  </si>
  <si>
    <t>Andel fossilt i köpt hetvatten:</t>
  </si>
  <si>
    <t>Totalt</t>
  </si>
  <si>
    <t>Andel övrigt</t>
  </si>
  <si>
    <t>Andel förnybart</t>
  </si>
  <si>
    <t>Andel återvunnet</t>
  </si>
  <si>
    <t>Summa</t>
  </si>
  <si>
    <t>Andel fossilt från miljövärdena, som jämförelse:</t>
  </si>
  <si>
    <t>Skillnad andel fossilt - beroende på residual vs total</t>
  </si>
  <si>
    <t>Skillnad avrundade värden som visas i publ.fil</t>
  </si>
  <si>
    <t>Bränsle/Energibärare</t>
  </si>
  <si>
    <t>2019 kvalitetsgranskade</t>
  </si>
  <si>
    <t>2018 kvalitetsgranskade</t>
  </si>
  <si>
    <t>2017 kvalitetsgranskade</t>
  </si>
  <si>
    <t>2016 kvalitetsgranskade</t>
  </si>
  <si>
    <t>2015 kvalitetsgranskade</t>
  </si>
  <si>
    <t>2014 kvalitetsgranskade</t>
  </si>
  <si>
    <t>2013 kvalitetsgranskade</t>
  </si>
  <si>
    <t>2012 kvalitetsgranskade</t>
  </si>
  <si>
    <t>2008</t>
  </si>
  <si>
    <t>2007</t>
  </si>
  <si>
    <t>2006</t>
  </si>
  <si>
    <t>2005</t>
  </si>
  <si>
    <t>2004</t>
  </si>
  <si>
    <t>Solvärme</t>
  </si>
  <si>
    <t>n.a</t>
  </si>
  <si>
    <t>Deponi- och rötgas samt avfallsgas från stålindustrin</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</si>
  <si>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</si>
  <si>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</si>
  <si>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</si>
  <si>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</si>
  <si>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</si>
  <si>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</si>
  <si>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</si>
  <si>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</si>
  <si>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</si>
  <si>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</si>
  <si>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</si>
  <si>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</si>
  <si>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</si>
  <si>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</si>
  <si>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</si>
  <si>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</si>
  <si>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</si>
  <si>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</si>
  <si>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</si>
  <si>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Inklusive rökgaskondensering för 2011 till 2018</t>
  </si>
  <si>
    <t>Hjälpel till produktion och distribution (inklusive schablon) samt hjälpel till kraftvärme</t>
  </si>
  <si>
    <t>För 2012 till 2018: Leveranser = Total såld värme - sålt till annat fjvföretag.</t>
  </si>
  <si>
    <t>Skillnad 2020 och 2019 (%)</t>
  </si>
  <si>
    <t>Skillnad 2020 och 2019 (GWh)</t>
  </si>
  <si>
    <t>2020 kvalitetsgranskade</t>
  </si>
  <si>
    <t>Radetiketter</t>
  </si>
  <si>
    <t>Totalsumma</t>
  </si>
  <si>
    <t>Tallbecksolja</t>
  </si>
  <si>
    <t>Totalsumma:</t>
  </si>
  <si>
    <t>Sverige totalt kvalitetsgranskade:</t>
  </si>
  <si>
    <t>Små nät</t>
  </si>
  <si>
    <t>leverans &lt;150 GWh</t>
  </si>
  <si>
    <t>Medelstora nät</t>
  </si>
  <si>
    <t>150GWh&lt;leverans&lt;1000 GWh</t>
  </si>
  <si>
    <t>Stora nät</t>
  </si>
  <si>
    <t>Leverans &gt;1000 GWh</t>
  </si>
  <si>
    <t>Summa alla:</t>
  </si>
  <si>
    <t>Miljövärden för använd el:</t>
  </si>
  <si>
    <t>Miljövärden för fjärrvärme inköpt från annat fjärrvärmeföretag:</t>
  </si>
  <si>
    <t>Källa till värmepump</t>
  </si>
  <si>
    <t>Andel fossilt i avfall - Färdigställs inför fil till SGBC</t>
  </si>
  <si>
    <t>Ursprungsmärkning av el:</t>
  </si>
  <si>
    <t>Andel fossilt:</t>
  </si>
  <si>
    <t>Andel kärnkraft:</t>
  </si>
  <si>
    <t>Andel förnybart:</t>
  </si>
  <si>
    <t>Köper fjärrvärme från annat fjärrvärmeföretag:</t>
  </si>
  <si>
    <t>Andel fossilt i köpt fjärrvärme från annat fjärrvärmeföretag:</t>
  </si>
  <si>
    <t>Har värme från värmepump:</t>
  </si>
  <si>
    <t>Källa till värmepump:</t>
  </si>
  <si>
    <t>Har rökgaskondensering:</t>
  </si>
  <si>
    <t>Har avfall som bränsle</t>
  </si>
  <si>
    <t xml:space="preserve">Metod för andel fossilt i avfall i egen hetvattenproduktion </t>
  </si>
  <si>
    <t xml:space="preserve">Metod för andel fossilt i avfall i kraftvärmeproduktion </t>
  </si>
  <si>
    <t>Tillfört avfall i egen hetvattenprod</t>
  </si>
  <si>
    <t>Allokerad mängd avfall i kraftvärmeprod</t>
  </si>
  <si>
    <t>Värde på andel fossilt i egen hetvattenproduktion:</t>
  </si>
  <si>
    <t>Värde på andel fossilt i kraftvärmeproduktion:</t>
  </si>
  <si>
    <t>Metod för andel fossilt (ifylles manuellt)</t>
  </si>
  <si>
    <t>Schablonvärde:</t>
  </si>
  <si>
    <t>Uppmätt viktat värde för andel fossilt i rökgaser (%):</t>
  </si>
  <si>
    <t>Tillförd olja för avfallsförbränning i egen hetvattenprod</t>
  </si>
  <si>
    <t>Tillförd olja för avfallsförbränning i kraftvärmeprod - OBS! Ska allokeras?</t>
  </si>
  <si>
    <t>Tillförd inrapporterad olja ska justeras.</t>
  </si>
  <si>
    <t>Tillförda bränslen till fjärrvärmeproduktion 2020 för kvalitetsgranskade nät. Alla bränslen är angivna i GWh. Allokering i kraftvärmeverk har skett med alternativproduktionsmetoden</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</si>
  <si>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</si>
  <si>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</si>
  <si>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</si>
  <si>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</si>
  <si>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</si>
  <si>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</si>
  <si>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</si>
  <si>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</si>
  <si>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</si>
  <si>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Viktade miljöfaktorer för kvalitetsgranskade näts el:</t>
  </si>
  <si>
    <t>Antal kvalgranskade nät:</t>
  </si>
  <si>
    <t>Antal med residualel:</t>
  </si>
  <si>
    <t>Mängd residualel:</t>
  </si>
  <si>
    <t>GWh</t>
  </si>
  <si>
    <t>Antal med urssprungsspecificerad el:</t>
  </si>
  <si>
    <t>Mängd urssprungsspecificerad el:</t>
  </si>
  <si>
    <t>Summa kvalitetsgranskade:</t>
  </si>
  <si>
    <t>Viktade värden för nät med urpsrungsspec el:</t>
  </si>
  <si>
    <t>Miljövärdena hämtas från fliken "Miljövärden".  Nätlista från "Egen hetvattenproduktion".</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</si>
  <si>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</si>
  <si>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</si>
  <si>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</si>
  <si>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</si>
  <si>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</si>
  <si>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</si>
  <si>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</si>
  <si>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</si>
  <si>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</si>
  <si>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</si>
  <si>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</si>
  <si>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</si>
  <si>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</si>
  <si>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</si>
  <si>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</si>
  <si>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</si>
  <si>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</si>
  <si>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</si>
  <si>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</si>
  <si>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Allokeringsmetod vid kraftvärme</t>
  </si>
  <si>
    <t>Elproduktion</t>
  </si>
  <si>
    <t>Såld prod.spec värme:</t>
  </si>
  <si>
    <t>Är fjärrvärmen klimatkompenserad?</t>
  </si>
  <si>
    <t>Företagsnamn</t>
  </si>
  <si>
    <r>
      <t xml:space="preserve">Ska publiceras: </t>
    </r>
    <r>
      <rPr>
        <sz val="11"/>
        <rFont val="Calibri"/>
        <family val="2"/>
      </rPr>
      <t>(om inte se länk ska visas)</t>
    </r>
  </si>
  <si>
    <t>Valt företag i rulllista:</t>
  </si>
  <si>
    <t>Företag för det aktuella nätet:</t>
  </si>
  <si>
    <t>Stämmer nät och företag överens:</t>
  </si>
  <si>
    <t>Välj först företag här:</t>
  </si>
  <si>
    <t>Välj sedan nät här:</t>
  </si>
  <si>
    <t>RESURSANVÄNDNING</t>
  </si>
  <si>
    <t>EMISSION AV VÄXTHUSGASER</t>
  </si>
  <si>
    <t>ANDEL FOSSILA BRÄNSLEN</t>
  </si>
  <si>
    <t>Förbränning</t>
  </si>
  <si>
    <t>(kol, eldningsolja, naturgas)</t>
  </si>
  <si>
    <t>Transport och produktion av bränslen</t>
  </si>
  <si>
    <t xml:space="preserve">Ovanstående miljövärden är residualens miljövärden, dvs de är korrigerade för värme som säljs ursprungs- eller produktionsspecifikt. </t>
  </si>
  <si>
    <t>Andelen fossila bränslen ovan kan därför skilja mot den andel fossilt som visas i diagrammet nedan, som visar tillförda bränslen till nätets hela värmeproduktion.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</si>
  <si>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</si>
  <si>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</si>
  <si>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</si>
  <si>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</si>
  <si>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</si>
  <si>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</si>
  <si>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</si>
  <si>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</si>
  <si>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</si>
  <si>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</si>
  <si>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</si>
  <si>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</si>
  <si>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</si>
  <si>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</si>
  <si>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</si>
  <si>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Nät och företag stämmer inte överens:</t>
  </si>
  <si>
    <t>Lokala miljövärden 2020</t>
  </si>
  <si>
    <t>Data från fliken Totalt:</t>
  </si>
  <si>
    <t>Summa bränslen (för kontroll)</t>
  </si>
  <si>
    <t>Summa bränslen från fliken Totalt (för kontroll)</t>
  </si>
  <si>
    <t>Total el:</t>
  </si>
  <si>
    <t>Eldningsolja</t>
  </si>
  <si>
    <t>Bioolja och tallbeckolja</t>
  </si>
  <si>
    <t>Köpt hetvatten odefinierat bränsle</t>
  </si>
  <si>
    <t>Köpt hetvatten från andra fjärrvärmeföretag</t>
  </si>
  <si>
    <t>Data från fliken Miljö:</t>
  </si>
  <si>
    <t>Produktionsspecifik el:</t>
  </si>
  <si>
    <t>Köpt produktionsspecifik fjärrvärme:</t>
  </si>
  <si>
    <t>Typ av ursprungsspecificerad el ()</t>
  </si>
  <si>
    <t>Fossil andel i använd el:</t>
  </si>
  <si>
    <t>Förnybar andel i använd el:</t>
  </si>
  <si>
    <t>Kärnkraftsandel i använd el:</t>
  </si>
  <si>
    <t>Övrig andel:</t>
  </si>
  <si>
    <t>Fördelning till olika kategorier</t>
  </si>
  <si>
    <t>Förnybar energi</t>
  </si>
  <si>
    <t>Återvunnen energi</t>
  </si>
  <si>
    <t>Övrig energi</t>
  </si>
  <si>
    <t>Fossilt</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</si>
  <si>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</si>
  <si>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</si>
  <si>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</si>
  <si>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</si>
  <si>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</si>
  <si>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</si>
  <si>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</si>
  <si>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</si>
  <si>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</si>
  <si>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Andel förnybar energi:</t>
  </si>
  <si>
    <t>Summa återvunnen energi:</t>
  </si>
  <si>
    <t>Andel återvunnen energi:</t>
  </si>
  <si>
    <t>Summa övrig energi:</t>
  </si>
  <si>
    <t>Andel övrig energi:</t>
  </si>
  <si>
    <t>Summa fossilt:</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</si>
  <si>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</si>
  <si>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</si>
  <si>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</si>
  <si>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</si>
  <si>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</si>
  <si>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</si>
  <si>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</si>
  <si>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</si>
  <si>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</si>
  <si>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</si>
  <si>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</si>
  <si>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</si>
  <si>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</si>
  <si>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</si>
  <si>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</si>
  <si>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</si>
  <si>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</si>
  <si>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Är det en summa? (För formatering)</t>
  </si>
  <si>
    <t>Antal decimaler som ska anges:</t>
  </si>
  <si>
    <t>Värme från värmepumpar (netto)*</t>
  </si>
  <si>
    <t>Deponi-och rötgas</t>
  </si>
  <si>
    <t>Sekundära biobränslen</t>
  </si>
  <si>
    <t>Primära biobränslen</t>
  </si>
  <si>
    <t>Förnybar el till elpannor, värmepumpar och hjälpel till distribution</t>
  </si>
  <si>
    <t>Köpt hetvatten från annat fjärrvärmeföretag, förnybar eller återvunnen energi</t>
  </si>
  <si>
    <t>El från kärnkraft till elpannor, värmepumpar och hjälpel till distribution</t>
  </si>
  <si>
    <t>Fossil el till elpannor, värmepumpar och hjälpel till distribution</t>
  </si>
  <si>
    <t>Köpt hetvatten från industri (ospecificerat bränsle)</t>
  </si>
  <si>
    <t>Köpt hetvatten från annat fjärrvärmeföretag, fossilt</t>
  </si>
  <si>
    <t>* Värme från värmepumpar (netto) är värme från värmepumpar minus tillförd el till värmepumpar</t>
  </si>
  <si>
    <t>Mellanslag kan läggas in i ruta F53 om man vill ha en tom rad mellan kategorierna</t>
  </si>
  <si>
    <t>Mellanslag kan läggas in i ruta F60 om man vill ha en tom rad mellan kategorierna</t>
  </si>
  <si>
    <t>Mellanslag kan läggas in i ruta F65 om man vill ha en tom rad mellan kategorierna</t>
  </si>
  <si>
    <t>Mellanslag kan läggas in i ruta F74 om man vill ha en tom rad mellan kategorierna</t>
  </si>
  <si>
    <t>Kontrollsumma:</t>
  </si>
  <si>
    <t>Från fliken Miljövärden för publ. Företag</t>
  </si>
  <si>
    <t>Antal värdesiffror som ska visas:</t>
  </si>
  <si>
    <t>Avrundat värde:</t>
  </si>
  <si>
    <t>Vad ska visas i rutan?</t>
  </si>
  <si>
    <t>(nu visas 1 decimal på andel fossilt om andelen är under 3%)</t>
  </si>
  <si>
    <t>Fossilandel som visas för tillförda bränslen:</t>
  </si>
  <si>
    <t>avrundat till samma antal decimaler</t>
  </si>
  <si>
    <t>Stämmer det överens?</t>
  </si>
  <si>
    <t>Annars visas en extra mening i publiceringsfliken</t>
  </si>
  <si>
    <t>Vattenfall</t>
  </si>
  <si>
    <t>Köpt fjärrvärme från annat fjärrvärmeföretag</t>
  </si>
  <si>
    <t>Enligt detta Uttag</t>
  </si>
  <si>
    <t>Stockholm Exergi</t>
  </si>
  <si>
    <t>E.ON</t>
  </si>
  <si>
    <t>Norrenergi</t>
  </si>
  <si>
    <t xml:space="preserve">Söderenergi </t>
  </si>
  <si>
    <t xml:space="preserve">Justerar efter uttag. Se mail 2021-05-11 </t>
  </si>
  <si>
    <t>Tillagt och justerat av SEDIJA i Kvalitetsnyckeln och Publiceringsfilen enligt uppmaning från företag // SEDIJA 2021-05-21</t>
  </si>
  <si>
    <t>Summa köpt</t>
  </si>
  <si>
    <t>Såld fjärrvärme till annat fjärrvärmeföretag</t>
  </si>
  <si>
    <t>Söderenergi</t>
  </si>
  <si>
    <t>SFAB</t>
  </si>
  <si>
    <t xml:space="preserve">Summa såld </t>
  </si>
  <si>
    <t>Differens</t>
  </si>
  <si>
    <t>Söderenergi finns inte med i kvalitetsnyckeln</t>
  </si>
  <si>
    <t>Veolia finns inte med i kvalitetsnyckeln</t>
  </si>
  <si>
    <t xml:space="preserve">Diskrepens mellan angiven köpt energi av Stockholm Exergi och såld från E.ON.  </t>
  </si>
  <si>
    <t>ol</t>
  </si>
  <si>
    <t>Hemsida dit vi hänvisar för mer information</t>
  </si>
  <si>
    <t>Diskrepens mellan angiven köpt energi av Partille Energi och såld från Göteborg Energi. Partille verifierat sina siffror. Enligt GE volymen skiljer sig åt pga mätinsamlingen i Partille släpper efter. Nya mätare har installerats och från och med 2021 och framåt kommer mätinsamlingen ske i realtid. Se mail 26-05-2021</t>
  </si>
  <si>
    <t>Diskrepens mellan angiven köpt energi av E.ON och såld från Stockholm Exergi.  E.ON bekräftade sina angivna värden. Inget svar från SE.</t>
  </si>
  <si>
    <t>Ovanstående värden visar totalen för nätet. För produktspecifika miljövärden hänvisas till E.ON (länk, https://www.eon.se/foeretag/vaerme-och-kyla/for-foretag-som-har-fjarrvarme/miljo-och-fjarrvarme)</t>
  </si>
  <si>
    <t xml:space="preserve">Vattenfall samt Borås Energi kom med felaktigheter angående deras nät inför leverans av Publiceringsfilen. Se mail nedan. Dessa justeringar är inte med i Publiceringsfilen. SEDIJA 2021-06-08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</si>
</sst>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0.0"/>
    <numFmt numFmtId="167" formatCode="0.000"/>
    <numFmt numFmtId="168" formatCode="0.00000%"/>
    <numFmt numFmtId="169" formatCode="0.0000"/>
  </numFmts>
  <fonts count="8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62"/>
      <name val="Calibri"/>
      <family val="2"/>
    </font>
    <font>
      <sz val="11"/>
      <name val="Calibri"/>
      <family val="2"/>
    </font>
    <font>
      <b/>
      <sz val="11"/>
      <color indexed="8"/>
      <name val="Calibri"/>
      <family val="2"/>
    </font>
    <font>
      <sz val="11"/>
      <color indexed="8"/>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ont>
    <font>
      <i/>
      <sz val="11"/>
      <color indexed="8"/>
      <name val="Calibri"/>
      <family val="2"/>
    </font>
    <font>
      <sz val="10"/>
      <name val="Arial"/>
      <family val="2"/>
    </font>
    <font>
      <b/>
      <sz val="11"/>
      <color rgb="FF00008B"/>
      <name val="Calibri"/>
    </font>
    <font>
      <b/>
      <i/>
      <sz val="14"/>
      <color indexed="8"/>
      <name val="Calibri"/>
      <family val="2"/>
    </font>
    <font>
      <sz val="18"/>
      <color indexed="8"/>
      <name val="Calibri"/>
      <family val="2"/>
    </font>
    <font>
      <b/>
      <sz val="11"/>
      <name val="Calibri"/>
      <family val="2"/>
    </font>
    <font>
      <b/>
      <sz val="9"/>
      <color indexed="81"/>
      <name val="Tahoma"/>
      <family val="2"/>
    </font>
    <font>
      <sz val="9"/>
      <color indexed="81"/>
      <name val="Tahoma"/>
      <family val="2"/>
    </font>
    <font>
      <sz val="9"/>
      <color indexed="81"/>
      <name val="Tahoma"/>
      <charset val="1"/>
    </font>
    <font>
      <b/>
      <sz val="9"/>
      <color indexed="81"/>
      <name val="Tahoma"/>
      <charset val="1"/>
    </font>
    <font>
      <u/>
      <sz val="11"/>
      <color theme="10"/>
      <name val="Calibri"/>
      <family val="2"/>
    </font>
    <font>
      <u/>
      <sz val="11"/>
      <color theme="10"/>
      <name val="Calibri"/>
      <family val="2"/>
      <scheme val="minor"/>
    </font>
    <font>
      <b/>
      <sz val="10"/>
      <name val="Arial"/>
      <family val="2"/>
    </font>
    <font>
      <b/>
      <i/>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b/>
      <sz val="11"/>
      <color theme="1"/>
      <name val="Calibri"/>
    </font>
    <font>
      <sz val="10"/>
      <color rgb="FFFF0000"/>
      <name val="Arial"/>
      <family val="2"/>
    </font>
    <font>
      <sz val="11"/>
      <name val="Calibri"/>
      <family val="2"/>
      <scheme val="minor"/>
    </font>
    <font>
      <b/>
      <i/>
      <sz val="11"/>
      <color indexed="8"/>
      <name val="Calibri"/>
      <family val="2"/>
    </font>
    <font>
      <sz val="11"/>
      <color theme="0" tint="-0.34998626667073579"/>
      <name val="Calibri"/>
      <family val="2"/>
      <scheme val="minor"/>
    </font>
    <font>
      <u/>
      <sz val="11"/>
      <color theme="1"/>
      <name val="Calibri"/>
      <family val="2"/>
      <scheme val="minor"/>
    </font>
    <font>
      <i/>
      <u/>
      <sz val="11"/>
      <color theme="1"/>
      <name val="Calibri"/>
      <family val="2"/>
      <scheme val="minor"/>
    </font>
    <font>
      <i/>
      <sz val="11"/>
      <color theme="1"/>
      <name val="Calibri"/>
      <family val="2"/>
      <scheme val="minor"/>
    </font>
    <font>
      <i/>
      <sz val="11"/>
      <color theme="0" tint="-0.499984740745262"/>
      <name val="Calibri"/>
      <family val="2"/>
    </font>
    <font>
      <sz val="11"/>
      <color theme="0" tint="-0.499984740745262"/>
      <name val="Calibri"/>
      <family val="2"/>
      <scheme val="minor"/>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theme="9" tint="-0.499984740745262"/>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u/>
      <sz val="14"/>
      <color theme="1"/>
      <name val="Calibri"/>
      <family val="2"/>
      <scheme val="minor"/>
    </font>
    <font>
      <sz val="8"/>
      <color theme="1"/>
      <name val="Calibri"/>
      <family val="2"/>
      <scheme val="minor"/>
    </font>
    <font>
      <u/>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bgColor indexed="64"/>
      </patternFill>
    </fill>
    <fill>
      <patternFill patternType="solid">
        <fgColor theme="5"/>
        <bgColor indexed="64"/>
      </patternFill>
    </fill>
    <fill>
      <patternFill patternType="solid">
        <fgColor theme="4"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92D050"/>
        <bgColor indexed="64"/>
      </patternFill>
    </fill>
  </fills>
  <borders count="34">
    <border>
      <left/>
      <right/>
      <top/>
      <bottom/>
      <diagonal/>
    </border>
    <border>
      <left/>
      <right/>
      <top/>
      <bottom style="medium">
        <color rgb="FF95B3D7"/>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top/>
      <bottom style="thin">
        <color theme="4" tint="0.39997558519241921"/>
      </bottom>
      <diagonal/>
    </border>
    <border>
      <left/>
      <right/>
      <top style="thin">
        <color theme="4" tint="0.39997558519241921"/>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4">
    <xf numFmtId="0" fontId="0" fillId="0" borderId="0"/>
    <xf numFmtId="0" fontId="5" fillId="0" borderId="1" applyNumberFormat="0" applyFill="0" applyAlignment="0" applyProtection="0"/>
    <xf numFmtId="43" fontId="8" fillId="0" borderId="0" applyFont="0" applyFill="0" applyBorder="0" applyAlignment="0" applyProtection="0"/>
    <xf numFmtId="9" fontId="8" fillId="0" borderId="0" applyFont="0" applyFill="0" applyBorder="0" applyAlignment="0" applyProtection="0"/>
    <xf numFmtId="0" fontId="9"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5" applyNumberFormat="0" applyAlignment="0" applyProtection="0"/>
    <xf numFmtId="0" fontId="17" fillId="6" borderId="6" applyNumberFormat="0" applyAlignment="0" applyProtection="0"/>
    <xf numFmtId="0" fontId="18" fillId="6" borderId="5" applyNumberFormat="0" applyAlignment="0" applyProtection="0"/>
    <xf numFmtId="0" fontId="19" fillId="0" borderId="7" applyNumberFormat="0" applyFill="0" applyAlignment="0" applyProtection="0"/>
    <xf numFmtId="0" fontId="20" fillId="7" borderId="8"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8" fillId="0" borderId="0"/>
    <xf numFmtId="0" fontId="25" fillId="0" borderId="0"/>
    <xf numFmtId="0" fontId="4" fillId="8" borderId="9" applyNumberFormat="0" applyFont="0" applyAlignment="0" applyProtection="0"/>
    <xf numFmtId="0" fontId="36" fillId="0" borderId="0" applyNumberFormat="0" applyFill="0" applyBorder="0" applyAlignment="0" applyProtection="0"/>
    <xf numFmtId="0" fontId="8" fillId="0" borderId="0"/>
    <xf numFmtId="0" fontId="37" fillId="0" borderId="0" applyNumberForma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0" fontId="6" fillId="0" borderId="0"/>
    <xf numFmtId="0" fontId="2" fillId="0" borderId="0"/>
    <xf numFmtId="0" fontId="2" fillId="0" borderId="0"/>
    <xf numFmtId="0" fontId="8" fillId="0" borderId="0"/>
    <xf numFmtId="0" fontId="27" fillId="0" borderId="0"/>
    <xf numFmtId="9" fontId="2" fillId="0" borderId="0" applyFont="0" applyFill="0" applyBorder="0" applyAlignment="0" applyProtection="0"/>
    <xf numFmtId="0" fontId="8" fillId="0" borderId="0"/>
    <xf numFmtId="0" fontId="1" fillId="0" borderId="0"/>
    <xf numFmtId="9" fontId="1" fillId="0" borderId="0" applyFont="0" applyFill="0" applyBorder="0" applyAlignment="0" applyProtection="0"/>
  </cellStyleXfs>
  <cellXfs count="349">
    <xf numFmtId="0" fontId="0" fillId="0" borderId="0" xfId="0"/>
    <xf numFmtId="0" fontId="7" fillId="0" borderId="0" xfId="0" applyFont="1" applyAlignment="1">
      <alignment vertical="top" wrapText="1"/>
    </xf>
    <xf numFmtId="0" fontId="4" fillId="0" borderId="0" xfId="44"/>
    <xf numFmtId="0" fontId="7" fillId="0" borderId="0" xfId="44" applyFont="1" applyAlignment="1">
      <alignment vertical="top" wrapText="1"/>
    </xf>
    <xf numFmtId="0" fontId="8" fillId="0" borderId="0" xfId="45"/>
    <xf numFmtId="0" fontId="6" fillId="34" borderId="0" xfId="46" applyFont="1" applyFill="1"/>
    <xf numFmtId="0" fontId="8" fillId="34" borderId="0" xfId="45" applyFill="1"/>
    <xf numFmtId="0" fontId="5" fillId="0" borderId="1" xfId="1" applyAlignment="1">
      <alignment wrapText="1"/>
    </xf>
    <xf numFmtId="0" fontId="0" fillId="0" borderId="0" xfId="0" applyAlignment="1">
      <alignment wrapText="1"/>
    </xf>
    <xf numFmtId="0" fontId="4" fillId="0" borderId="0" xfId="44" applyAlignment="1">
      <alignment wrapText="1"/>
    </xf>
    <xf numFmtId="0" fontId="26" fillId="0" borderId="0" xfId="0" applyFont="1" applyAlignment="1" applyProtection="1">
      <alignment wrapText="1"/>
      <protection hidden="1"/>
    </xf>
    <xf numFmtId="9" fontId="8" fillId="0" borderId="0" xfId="3" applyFont="1"/>
    <xf numFmtId="0" fontId="0" fillId="35" borderId="11" xfId="0" applyFill="1" applyBorder="1" applyAlignment="1">
      <alignment wrapText="1"/>
    </xf>
    <xf numFmtId="0" fontId="0" fillId="0" borderId="12" xfId="0" applyBorder="1" applyAlignment="1">
      <alignment wrapText="1"/>
    </xf>
    <xf numFmtId="0" fontId="0" fillId="0" borderId="13" xfId="0" applyBorder="1" applyAlignment="1">
      <alignment wrapText="1"/>
    </xf>
    <xf numFmtId="0" fontId="0" fillId="0" borderId="14" xfId="0" applyBorder="1" applyAlignment="1">
      <alignment wrapText="1"/>
    </xf>
    <xf numFmtId="0" fontId="27" fillId="36" borderId="0" xfId="0" applyFont="1" applyFill="1" applyAlignment="1">
      <alignment wrapText="1"/>
    </xf>
    <xf numFmtId="0" fontId="0" fillId="0" borderId="0" xfId="44" applyFont="1" applyAlignment="1">
      <alignment wrapText="1"/>
    </xf>
    <xf numFmtId="0" fontId="28" fillId="0" borderId="0" xfId="46" applyFont="1" applyAlignment="1">
      <alignment wrapText="1"/>
    </xf>
    <xf numFmtId="0" fontId="25" fillId="0" borderId="0" xfId="46"/>
    <xf numFmtId="0" fontId="0" fillId="34" borderId="0" xfId="0" applyFill="1" applyAlignment="1">
      <alignment wrapText="1"/>
    </xf>
    <xf numFmtId="9" fontId="6" fillId="0" borderId="0" xfId="3" applyFont="1"/>
    <xf numFmtId="0" fontId="30" fillId="38" borderId="0" xfId="0" applyFont="1" applyFill="1"/>
    <xf numFmtId="0" fontId="0" fillId="38" borderId="0" xfId="0" applyFill="1"/>
    <xf numFmtId="2" fontId="0" fillId="0" borderId="0" xfId="2" applyNumberFormat="1" applyFont="1"/>
    <xf numFmtId="0" fontId="31" fillId="0" borderId="0" xfId="1" applyFont="1" applyBorder="1" applyAlignment="1">
      <alignment wrapText="1"/>
    </xf>
    <xf numFmtId="0" fontId="8" fillId="0" borderId="0" xfId="45" applyAlignment="1">
      <alignment wrapText="1"/>
    </xf>
    <xf numFmtId="0" fontId="4" fillId="0" borderId="0" xfId="45" applyFont="1" applyAlignment="1">
      <alignment wrapText="1"/>
    </xf>
    <xf numFmtId="164" fontId="8" fillId="0" borderId="0" xfId="45" applyNumberFormat="1" applyAlignment="1">
      <alignment wrapText="1"/>
    </xf>
    <xf numFmtId="164" fontId="0" fillId="0" borderId="0" xfId="0" applyNumberFormat="1"/>
    <xf numFmtId="0" fontId="7" fillId="39" borderId="0" xfId="0" applyFont="1" applyFill="1"/>
    <xf numFmtId="0" fontId="0" fillId="39" borderId="0" xfId="0" applyFill="1"/>
    <xf numFmtId="0" fontId="0" fillId="37" borderId="0" xfId="0" applyFill="1"/>
    <xf numFmtId="0" fontId="0" fillId="36" borderId="0" xfId="0" applyFill="1"/>
    <xf numFmtId="0" fontId="8" fillId="40" borderId="15" xfId="49" applyFill="1" applyBorder="1" applyAlignment="1" applyProtection="1">
      <alignment wrapText="1"/>
      <protection hidden="1"/>
    </xf>
    <xf numFmtId="0" fontId="7" fillId="40" borderId="16" xfId="49" applyFont="1" applyFill="1" applyBorder="1" applyAlignment="1" applyProtection="1">
      <alignment wrapText="1"/>
      <protection hidden="1"/>
    </xf>
    <xf numFmtId="0" fontId="7" fillId="40" borderId="17" xfId="49" applyFont="1" applyFill="1" applyBorder="1" applyAlignment="1" applyProtection="1">
      <alignment wrapText="1"/>
      <protection hidden="1"/>
    </xf>
    <xf numFmtId="0" fontId="8" fillId="40" borderId="0" xfId="49" applyFill="1" applyAlignment="1" applyProtection="1">
      <alignment wrapText="1"/>
      <protection hidden="1"/>
    </xf>
    <xf numFmtId="0" fontId="8" fillId="40" borderId="18" xfId="49" applyFill="1" applyBorder="1" applyProtection="1">
      <protection hidden="1"/>
    </xf>
    <xf numFmtId="1" fontId="8" fillId="40" borderId="18" xfId="49" applyNumberFormat="1" applyFill="1" applyBorder="1" applyProtection="1">
      <protection hidden="1"/>
    </xf>
    <xf numFmtId="0" fontId="8" fillId="40" borderId="0" xfId="49" applyFill="1" applyProtection="1">
      <protection hidden="1"/>
    </xf>
    <xf numFmtId="0" fontId="8" fillId="40" borderId="19" xfId="49" applyFill="1" applyBorder="1" applyProtection="1">
      <protection hidden="1"/>
    </xf>
    <xf numFmtId="1" fontId="8" fillId="40" borderId="19" xfId="49" applyNumberFormat="1" applyFill="1" applyBorder="1" applyProtection="1">
      <protection hidden="1"/>
    </xf>
    <xf numFmtId="165" fontId="8" fillId="40" borderId="19" xfId="49" applyNumberFormat="1" applyFill="1" applyBorder="1" applyProtection="1">
      <protection hidden="1"/>
    </xf>
    <xf numFmtId="0" fontId="8" fillId="0" borderId="19" xfId="49" applyBorder="1" applyProtection="1">
      <protection hidden="1"/>
    </xf>
    <xf numFmtId="1" fontId="8" fillId="0" borderId="19" xfId="49" applyNumberFormat="1" applyBorder="1" applyProtection="1">
      <protection hidden="1"/>
    </xf>
    <xf numFmtId="2" fontId="8" fillId="0" borderId="19" xfId="49" applyNumberFormat="1" applyBorder="1" applyProtection="1">
      <protection hidden="1"/>
    </xf>
    <xf numFmtId="0" fontId="8" fillId="40" borderId="20" xfId="49" applyFill="1" applyBorder="1" applyProtection="1">
      <protection hidden="1"/>
    </xf>
    <xf numFmtId="1" fontId="8" fillId="40" borderId="20" xfId="49" applyNumberFormat="1" applyFill="1" applyBorder="1" applyProtection="1">
      <protection hidden="1"/>
    </xf>
    <xf numFmtId="0" fontId="36" fillId="0" borderId="0" xfId="48"/>
    <xf numFmtId="0" fontId="38" fillId="0" borderId="0" xfId="51" applyFont="1" applyAlignment="1" applyProtection="1">
      <alignment horizontal="center" vertical="center" wrapText="1"/>
      <protection hidden="1"/>
    </xf>
    <xf numFmtId="0" fontId="38" fillId="0" borderId="0" xfId="51" applyFont="1" applyAlignment="1">
      <alignment horizontal="center" vertical="center" wrapText="1"/>
    </xf>
    <xf numFmtId="0" fontId="38" fillId="41" borderId="0" xfId="51" applyFont="1" applyFill="1" applyAlignment="1" applyProtection="1">
      <alignment horizontal="center" vertical="center" wrapText="1"/>
      <protection hidden="1"/>
    </xf>
    <xf numFmtId="0" fontId="39" fillId="0" borderId="0" xfId="51" applyFont="1" applyAlignment="1">
      <alignment horizontal="center" vertical="center" wrapText="1"/>
    </xf>
    <xf numFmtId="0" fontId="27" fillId="42" borderId="0" xfId="51" applyFont="1" applyFill="1" applyAlignment="1">
      <alignment vertical="top" wrapText="1"/>
    </xf>
    <xf numFmtId="0" fontId="40" fillId="42" borderId="0" xfId="51" applyFont="1" applyFill="1" applyAlignment="1">
      <alignment vertical="top" wrapText="1"/>
    </xf>
    <xf numFmtId="0" fontId="40" fillId="43" borderId="0" xfId="51" applyFont="1" applyFill="1" applyAlignment="1">
      <alignment wrapText="1"/>
    </xf>
    <xf numFmtId="0" fontId="27" fillId="42" borderId="0" xfId="51" applyFont="1" applyFill="1"/>
    <xf numFmtId="0" fontId="38" fillId="44" borderId="0" xfId="51" applyFont="1" applyFill="1" applyAlignment="1">
      <alignment wrapText="1"/>
    </xf>
    <xf numFmtId="0" fontId="3" fillId="44" borderId="0" xfId="51" applyFill="1"/>
    <xf numFmtId="0" fontId="3" fillId="44" borderId="0" xfId="51" applyFill="1" applyAlignment="1">
      <alignment wrapText="1"/>
    </xf>
    <xf numFmtId="0" fontId="27" fillId="44" borderId="0" xfId="51" applyFont="1" applyFill="1" applyAlignment="1">
      <alignment wrapText="1"/>
    </xf>
    <xf numFmtId="0" fontId="26" fillId="0" borderId="0" xfId="0" applyFont="1"/>
    <xf numFmtId="0" fontId="26" fillId="0" borderId="0" xfId="0" applyFont="1" applyAlignment="1">
      <alignment wrapText="1"/>
    </xf>
    <xf numFmtId="0" fontId="26" fillId="40" borderId="0" xfId="0" applyFont="1" applyFill="1" applyAlignment="1">
      <alignment horizontal="left" wrapText="1"/>
    </xf>
    <xf numFmtId="9" fontId="0" fillId="0" borderId="0" xfId="3" applyFont="1" applyFill="1" applyAlignment="1">
      <alignment wrapText="1"/>
    </xf>
    <xf numFmtId="0" fontId="23" fillId="40" borderId="21" xfId="51" applyFont="1" applyFill="1" applyBorder="1" applyAlignment="1">
      <alignment horizontal="left"/>
    </xf>
    <xf numFmtId="0" fontId="23" fillId="40" borderId="21" xfId="51" applyFont="1" applyFill="1" applyBorder="1" applyAlignment="1">
      <alignment horizontal="center" vertical="center" wrapText="1"/>
    </xf>
    <xf numFmtId="0" fontId="23" fillId="40" borderId="21" xfId="51" applyFont="1" applyFill="1" applyBorder="1" applyAlignment="1">
      <alignment horizontal="center" vertical="center"/>
    </xf>
    <xf numFmtId="0" fontId="3" fillId="0" borderId="0" xfId="51"/>
    <xf numFmtId="166" fontId="3" fillId="40" borderId="19" xfId="51" applyNumberFormat="1" applyFill="1" applyBorder="1"/>
    <xf numFmtId="9" fontId="0" fillId="40" borderId="0" xfId="52" applyFont="1" applyFill="1" applyAlignment="1">
      <alignment horizontal="center" vertical="center"/>
    </xf>
    <xf numFmtId="1" fontId="0" fillId="40" borderId="0" xfId="52" applyNumberFormat="1" applyFont="1" applyFill="1" applyAlignment="1">
      <alignment horizontal="center" vertical="center"/>
    </xf>
    <xf numFmtId="1" fontId="0" fillId="40" borderId="0" xfId="53" applyNumberFormat="1" applyFont="1" applyFill="1" applyAlignment="1">
      <alignment horizontal="center" vertical="center"/>
    </xf>
    <xf numFmtId="1" fontId="3" fillId="40" borderId="0" xfId="51" applyNumberFormat="1" applyFill="1" applyAlignment="1">
      <alignment horizontal="center" vertical="center"/>
    </xf>
    <xf numFmtId="3" fontId="3" fillId="40" borderId="0" xfId="51" applyNumberFormat="1" applyFill="1" applyAlignment="1">
      <alignment horizontal="center" vertical="center"/>
    </xf>
    <xf numFmtId="3" fontId="3" fillId="40" borderId="22" xfId="51" applyNumberFormat="1" applyFill="1" applyBorder="1" applyAlignment="1">
      <alignment horizontal="center" vertical="center"/>
    </xf>
    <xf numFmtId="166" fontId="3" fillId="40" borderId="22" xfId="51" applyNumberFormat="1" applyFill="1" applyBorder="1"/>
    <xf numFmtId="166" fontId="3" fillId="40" borderId="20" xfId="51" applyNumberFormat="1" applyFill="1" applyBorder="1"/>
    <xf numFmtId="1" fontId="3" fillId="40" borderId="21" xfId="51" applyNumberFormat="1" applyFill="1" applyBorder="1" applyAlignment="1">
      <alignment horizontal="center" vertical="center"/>
    </xf>
    <xf numFmtId="166" fontId="3" fillId="40" borderId="21" xfId="51" applyNumberFormat="1" applyFill="1" applyBorder="1" applyAlignment="1">
      <alignment horizontal="center" vertical="center"/>
    </xf>
    <xf numFmtId="166" fontId="3" fillId="40" borderId="23" xfId="51" applyNumberFormat="1" applyFill="1" applyBorder="1" applyAlignment="1">
      <alignment horizontal="center" vertical="center"/>
    </xf>
    <xf numFmtId="166" fontId="23" fillId="40" borderId="24" xfId="51" applyNumberFormat="1" applyFont="1" applyFill="1" applyBorder="1"/>
    <xf numFmtId="9" fontId="0" fillId="40" borderId="25" xfId="52" applyFont="1" applyFill="1" applyBorder="1" applyAlignment="1">
      <alignment horizontal="center" vertical="center"/>
    </xf>
    <xf numFmtId="1" fontId="0" fillId="40" borderId="25" xfId="52" applyNumberFormat="1" applyFont="1" applyFill="1" applyBorder="1" applyAlignment="1">
      <alignment horizontal="center" vertical="center"/>
    </xf>
    <xf numFmtId="1" fontId="0" fillId="0" borderId="25" xfId="53" applyNumberFormat="1" applyFont="1" applyFill="1" applyBorder="1" applyAlignment="1">
      <alignment horizontal="center" vertical="center"/>
    </xf>
    <xf numFmtId="1" fontId="23" fillId="40" borderId="25" xfId="53" applyNumberFormat="1" applyFont="1" applyFill="1" applyBorder="1" applyAlignment="1">
      <alignment horizontal="center" vertical="center"/>
    </xf>
    <xf numFmtId="3" fontId="23" fillId="40" borderId="25" xfId="51" applyNumberFormat="1" applyFont="1" applyFill="1" applyBorder="1" applyAlignment="1">
      <alignment horizontal="center"/>
    </xf>
    <xf numFmtId="3" fontId="23" fillId="40" borderId="0" xfId="51" applyNumberFormat="1" applyFont="1" applyFill="1" applyAlignment="1">
      <alignment horizontal="center"/>
    </xf>
    <xf numFmtId="3" fontId="23" fillId="40" borderId="22" xfId="51" applyNumberFormat="1" applyFont="1" applyFill="1" applyBorder="1" applyAlignment="1">
      <alignment horizontal="center"/>
    </xf>
    <xf numFmtId="166" fontId="3" fillId="40" borderId="24" xfId="51" applyNumberFormat="1" applyFill="1" applyBorder="1"/>
    <xf numFmtId="9" fontId="0" fillId="40" borderId="0" xfId="52" applyFont="1" applyFill="1" applyBorder="1" applyAlignment="1">
      <alignment horizontal="center" vertical="center"/>
    </xf>
    <xf numFmtId="1" fontId="0" fillId="40" borderId="0" xfId="52" applyNumberFormat="1" applyFont="1" applyFill="1" applyBorder="1" applyAlignment="1">
      <alignment horizontal="center" vertical="center"/>
    </xf>
    <xf numFmtId="1" fontId="23" fillId="40" borderId="0" xfId="53" applyNumberFormat="1" applyFont="1" applyFill="1" applyAlignment="1">
      <alignment horizontal="center" vertical="center"/>
    </xf>
    <xf numFmtId="3" fontId="23" fillId="0" borderId="0" xfId="51" applyNumberFormat="1" applyFont="1" applyAlignment="1">
      <alignment horizontal="center"/>
    </xf>
    <xf numFmtId="0" fontId="3" fillId="40" borderId="26" xfId="51" applyFill="1" applyBorder="1"/>
    <xf numFmtId="9" fontId="0" fillId="40" borderId="21" xfId="52" applyFont="1" applyFill="1" applyBorder="1" applyAlignment="1">
      <alignment horizontal="center" vertical="center"/>
    </xf>
    <xf numFmtId="9" fontId="23" fillId="40" borderId="21" xfId="52" applyFont="1" applyFill="1" applyBorder="1" applyAlignment="1">
      <alignment horizontal="center" vertical="center"/>
    </xf>
    <xf numFmtId="9" fontId="23" fillId="40" borderId="21" xfId="53" applyFont="1" applyFill="1" applyBorder="1" applyAlignment="1">
      <alignment horizontal="center"/>
    </xf>
    <xf numFmtId="9" fontId="7" fillId="40" borderId="21" xfId="53" applyFont="1" applyFill="1" applyBorder="1" applyAlignment="1">
      <alignment horizontal="center"/>
    </xf>
    <xf numFmtId="9" fontId="7" fillId="40" borderId="23" xfId="53" applyFont="1" applyFill="1" applyBorder="1" applyAlignment="1">
      <alignment horizontal="center"/>
    </xf>
    <xf numFmtId="165" fontId="3" fillId="0" borderId="25" xfId="51" applyNumberFormat="1" applyBorder="1"/>
    <xf numFmtId="165" fontId="3" fillId="0" borderId="0" xfId="51" applyNumberFormat="1"/>
    <xf numFmtId="9" fontId="3" fillId="0" borderId="0" xfId="54" applyFont="1"/>
    <xf numFmtId="164" fontId="3" fillId="0" borderId="0" xfId="54" applyNumberFormat="1" applyFont="1"/>
    <xf numFmtId="0" fontId="3" fillId="0" borderId="0" xfId="51" applyAlignment="1">
      <alignment horizontal="right"/>
    </xf>
    <xf numFmtId="0" fontId="0" fillId="0" borderId="0" xfId="51" applyFont="1"/>
    <xf numFmtId="1" fontId="3" fillId="0" borderId="0" xfId="51" applyNumberFormat="1"/>
    <xf numFmtId="0" fontId="0" fillId="0" borderId="0" xfId="0" applyAlignment="1">
      <alignment horizontal="left"/>
    </xf>
    <xf numFmtId="0" fontId="44" fillId="0" borderId="27" xfId="0" applyFont="1" applyBorder="1" applyAlignment="1">
      <alignment horizontal="left"/>
    </xf>
    <xf numFmtId="0" fontId="44" fillId="0" borderId="27" xfId="0" applyFont="1" applyBorder="1"/>
    <xf numFmtId="0" fontId="44" fillId="45" borderId="28" xfId="0" applyFont="1" applyFill="1" applyBorder="1" applyAlignment="1">
      <alignment horizontal="left"/>
    </xf>
    <xf numFmtId="0" fontId="44" fillId="45" borderId="28" xfId="0" applyFont="1" applyFill="1" applyBorder="1"/>
    <xf numFmtId="0" fontId="23" fillId="45" borderId="27" xfId="0" applyFont="1" applyFill="1" applyBorder="1" applyAlignment="1">
      <alignment wrapText="1"/>
    </xf>
    <xf numFmtId="9" fontId="6" fillId="0" borderId="0" xfId="52" applyFont="1"/>
    <xf numFmtId="9" fontId="0" fillId="0" borderId="0" xfId="3" applyFont="1"/>
    <xf numFmtId="9" fontId="0" fillId="0" borderId="0" xfId="0" applyNumberFormat="1"/>
    <xf numFmtId="0" fontId="38" fillId="46" borderId="0" xfId="0" applyFont="1" applyFill="1"/>
    <xf numFmtId="0" fontId="27" fillId="47" borderId="0" xfId="0" applyFont="1" applyFill="1"/>
    <xf numFmtId="0" fontId="38" fillId="0" borderId="0" xfId="0" applyFont="1"/>
    <xf numFmtId="0" fontId="27" fillId="0" borderId="0" xfId="0" applyFont="1"/>
    <xf numFmtId="2" fontId="45" fillId="46" borderId="0" xfId="51" applyNumberFormat="1" applyFont="1" applyFill="1"/>
    <xf numFmtId="2" fontId="0" fillId="48" borderId="0" xfId="0" applyNumberFormat="1" applyFill="1"/>
    <xf numFmtId="165" fontId="0" fillId="48" borderId="0" xfId="0" applyNumberFormat="1" applyFill="1"/>
    <xf numFmtId="0" fontId="0" fillId="48" borderId="0" xfId="0" applyFill="1"/>
    <xf numFmtId="2" fontId="21" fillId="48" borderId="0" xfId="0" applyNumberFormat="1" applyFont="1" applyFill="1"/>
    <xf numFmtId="0" fontId="21" fillId="0" borderId="0" xfId="0" applyFont="1"/>
    <xf numFmtId="0" fontId="29" fillId="0" borderId="0" xfId="0" applyFont="1" applyProtection="1">
      <protection hidden="1"/>
    </xf>
    <xf numFmtId="0" fontId="47" fillId="0" borderId="0" xfId="0" applyFont="1" applyProtection="1">
      <protection hidden="1"/>
    </xf>
    <xf numFmtId="0" fontId="0" fillId="0" borderId="0" xfId="0" applyProtection="1">
      <protection hidden="1"/>
    </xf>
    <xf numFmtId="0" fontId="39" fillId="0" borderId="0" xfId="51" applyFont="1" applyAlignment="1" applyProtection="1">
      <alignment horizontal="center" vertical="center" wrapText="1"/>
      <protection hidden="1"/>
    </xf>
    <xf numFmtId="0" fontId="27" fillId="0" borderId="0" xfId="51" applyFont="1" applyAlignment="1" applyProtection="1">
      <alignment vertical="top"/>
      <protection hidden="1"/>
    </xf>
    <xf numFmtId="0" fontId="38" fillId="49" borderId="12" xfId="51" applyFont="1" applyFill="1" applyBorder="1" applyAlignment="1" applyProtection="1">
      <alignment horizontal="center" vertical="center" wrapText="1"/>
      <protection hidden="1"/>
    </xf>
    <xf numFmtId="0" fontId="38" fillId="49" borderId="14" xfId="51" applyFont="1" applyFill="1" applyBorder="1" applyAlignment="1" applyProtection="1">
      <alignment horizontal="center" vertical="center"/>
      <protection hidden="1"/>
    </xf>
    <xf numFmtId="0" fontId="27" fillId="0" borderId="0" xfId="51" applyFont="1" applyAlignment="1" applyProtection="1">
      <alignment horizontal="center" vertical="center" wrapText="1"/>
      <protection hidden="1"/>
    </xf>
    <xf numFmtId="0" fontId="26" fillId="38" borderId="0" xfId="0" applyFont="1" applyFill="1" applyAlignment="1" applyProtection="1">
      <alignment wrapText="1"/>
      <protection hidden="1"/>
    </xf>
    <xf numFmtId="0" fontId="48" fillId="0" borderId="0" xfId="0" applyFont="1"/>
    <xf numFmtId="0" fontId="0" fillId="50" borderId="12" xfId="0" applyFill="1" applyBorder="1"/>
    <xf numFmtId="0" fontId="0" fillId="50" borderId="13" xfId="0" applyFill="1" applyBorder="1"/>
    <xf numFmtId="0" fontId="0" fillId="0" borderId="29" xfId="0" applyBorder="1"/>
    <xf numFmtId="0" fontId="0" fillId="0" borderId="25" xfId="0" applyBorder="1"/>
    <xf numFmtId="0" fontId="0" fillId="0" borderId="30" xfId="0" applyBorder="1"/>
    <xf numFmtId="2" fontId="0" fillId="0" borderId="25" xfId="0" applyNumberFormat="1" applyBorder="1"/>
    <xf numFmtId="0" fontId="0" fillId="0" borderId="26" xfId="0" applyBorder="1"/>
    <xf numFmtId="0" fontId="0" fillId="0" borderId="21" xfId="0" applyBorder="1"/>
    <xf numFmtId="0" fontId="0" fillId="0" borderId="23" xfId="0" applyBorder="1"/>
    <xf numFmtId="2" fontId="0" fillId="0" borderId="21" xfId="0" applyNumberFormat="1" applyBorder="1"/>
    <xf numFmtId="167" fontId="0" fillId="0" borderId="0" xfId="0" applyNumberFormat="1"/>
    <xf numFmtId="0" fontId="23" fillId="46" borderId="24" xfId="0" applyFont="1" applyFill="1" applyBorder="1"/>
    <xf numFmtId="0" fontId="0" fillId="46" borderId="24" xfId="0" applyFill="1" applyBorder="1"/>
    <xf numFmtId="0" fontId="7" fillId="0" borderId="11" xfId="0" applyFont="1" applyBorder="1" applyAlignment="1">
      <alignment vertical="top" wrapText="1"/>
    </xf>
    <xf numFmtId="0" fontId="7" fillId="39" borderId="11" xfId="0" applyFont="1" applyFill="1" applyBorder="1" applyAlignment="1">
      <alignment vertical="top" wrapText="1"/>
    </xf>
    <xf numFmtId="0" fontId="0" fillId="0" borderId="0" xfId="0" applyAlignment="1">
      <alignment vertical="top" wrapText="1"/>
    </xf>
    <xf numFmtId="0" fontId="0" fillId="46" borderId="24" xfId="0" applyFill="1" applyBorder="1" applyAlignment="1">
      <alignment vertical="top" wrapText="1"/>
    </xf>
    <xf numFmtId="0" fontId="0" fillId="46" borderId="24" xfId="0" applyFill="1" applyBorder="1" applyAlignment="1">
      <alignment vertical="top"/>
    </xf>
    <xf numFmtId="0" fontId="51" fillId="0" borderId="0" xfId="0" applyFont="1" applyAlignment="1">
      <alignment wrapText="1"/>
    </xf>
    <xf numFmtId="0" fontId="6" fillId="0" borderId="0" xfId="55"/>
    <xf numFmtId="0" fontId="23" fillId="0" borderId="0" xfId="55" applyFont="1"/>
    <xf numFmtId="0" fontId="52" fillId="0" borderId="0" xfId="0" applyFont="1"/>
    <xf numFmtId="0" fontId="2" fillId="0" borderId="0" xfId="55" applyFont="1"/>
    <xf numFmtId="0" fontId="31" fillId="51" borderId="0" xfId="0" applyFont="1" applyFill="1"/>
    <xf numFmtId="0" fontId="6" fillId="0" borderId="0" xfId="55" applyAlignment="1">
      <alignment horizontal="center"/>
    </xf>
    <xf numFmtId="0" fontId="6" fillId="0" borderId="0" xfId="55" applyAlignment="1">
      <alignment horizontal="right"/>
    </xf>
    <xf numFmtId="0" fontId="7" fillId="0" borderId="0" xfId="55" applyFont="1" applyAlignment="1">
      <alignment vertical="top" wrapText="1"/>
    </xf>
    <xf numFmtId="0" fontId="23" fillId="0" borderId="12" xfId="0" applyFont="1" applyBorder="1" applyAlignment="1">
      <alignment vertical="top"/>
    </xf>
    <xf numFmtId="0" fontId="23" fillId="0" borderId="14" xfId="0" applyFont="1" applyBorder="1" applyAlignment="1">
      <alignment vertical="top"/>
    </xf>
    <xf numFmtId="0" fontId="2" fillId="0" borderId="0" xfId="56" applyAlignment="1">
      <alignment vertical="top" wrapText="1"/>
    </xf>
    <xf numFmtId="0" fontId="2" fillId="0" borderId="0" xfId="56" applyAlignment="1">
      <alignment vertical="top"/>
    </xf>
    <xf numFmtId="0" fontId="53" fillId="44" borderId="0" xfId="56" applyFont="1" applyFill="1" applyAlignment="1">
      <alignment vertical="top" wrapText="1"/>
    </xf>
    <xf numFmtId="0" fontId="0" fillId="0" borderId="0" xfId="0" applyAlignment="1">
      <alignment vertical="top"/>
    </xf>
    <xf numFmtId="0" fontId="23" fillId="0" borderId="0" xfId="57" applyFont="1" applyAlignment="1">
      <alignment wrapText="1"/>
    </xf>
    <xf numFmtId="0" fontId="2" fillId="0" borderId="0" xfId="57"/>
    <xf numFmtId="0" fontId="2" fillId="0" borderId="0" xfId="57" applyAlignment="1">
      <alignment vertical="top"/>
    </xf>
    <xf numFmtId="0" fontId="2" fillId="52" borderId="12" xfId="57" applyFill="1" applyBorder="1"/>
    <xf numFmtId="0" fontId="2" fillId="52" borderId="14" xfId="57" applyFill="1" applyBorder="1"/>
    <xf numFmtId="0" fontId="2" fillId="52" borderId="11" xfId="57" applyFill="1" applyBorder="1"/>
    <xf numFmtId="0" fontId="51" fillId="0" borderId="0" xfId="57" applyFont="1"/>
    <xf numFmtId="0" fontId="0" fillId="0" borderId="0" xfId="57" applyFont="1"/>
    <xf numFmtId="0" fontId="54" fillId="53" borderId="0" xfId="58" applyFont="1" applyFill="1" applyProtection="1">
      <protection hidden="1"/>
    </xf>
    <xf numFmtId="0" fontId="27" fillId="53" borderId="0" xfId="59" applyFill="1" applyProtection="1">
      <protection hidden="1"/>
    </xf>
    <xf numFmtId="0" fontId="55" fillId="53" borderId="0" xfId="59" applyFont="1" applyFill="1" applyProtection="1">
      <protection hidden="1"/>
    </xf>
    <xf numFmtId="0" fontId="27" fillId="40" borderId="0" xfId="59" applyFill="1" applyProtection="1">
      <protection hidden="1"/>
    </xf>
    <xf numFmtId="0" fontId="56" fillId="53" borderId="0" xfId="58" applyFont="1" applyFill="1" applyProtection="1">
      <protection hidden="1"/>
    </xf>
    <xf numFmtId="0" fontId="27" fillId="53" borderId="0" xfId="59" applyFill="1" applyProtection="1">
      <protection locked="0" hidden="1"/>
    </xf>
    <xf numFmtId="0" fontId="8" fillId="40" borderId="0" xfId="58" applyFill="1" applyProtection="1">
      <protection hidden="1"/>
    </xf>
    <xf numFmtId="0" fontId="26" fillId="40" borderId="0" xfId="58" applyFont="1" applyFill="1" applyProtection="1">
      <protection hidden="1"/>
    </xf>
    <xf numFmtId="0" fontId="60" fillId="40" borderId="0" xfId="58" applyFont="1" applyFill="1" applyAlignment="1" applyProtection="1">
      <alignment horizontal="center"/>
      <protection hidden="1"/>
    </xf>
    <xf numFmtId="0" fontId="8" fillId="54" borderId="0" xfId="58" applyFill="1" applyProtection="1">
      <protection hidden="1"/>
    </xf>
    <xf numFmtId="0" fontId="60" fillId="54" borderId="0" xfId="58" applyFont="1" applyFill="1" applyAlignment="1" applyProtection="1">
      <alignment horizontal="center"/>
      <protection hidden="1"/>
    </xf>
    <xf numFmtId="0" fontId="8" fillId="54" borderId="0" xfId="58" applyFill="1" applyAlignment="1" applyProtection="1">
      <alignment horizontal="center"/>
      <protection hidden="1"/>
    </xf>
    <xf numFmtId="0" fontId="61" fillId="54" borderId="0" xfId="58" applyFont="1" applyFill="1" applyProtection="1">
      <protection hidden="1"/>
    </xf>
    <xf numFmtId="0" fontId="7" fillId="54" borderId="0" xfId="58" applyFont="1" applyFill="1" applyProtection="1">
      <protection hidden="1"/>
    </xf>
    <xf numFmtId="0" fontId="27" fillId="54" borderId="0" xfId="59" applyFill="1" applyProtection="1">
      <protection hidden="1"/>
    </xf>
    <xf numFmtId="0" fontId="7" fillId="54" borderId="0" xfId="58" applyFont="1" applyFill="1" applyAlignment="1" applyProtection="1">
      <alignment horizontal="left"/>
      <protection hidden="1"/>
    </xf>
    <xf numFmtId="0" fontId="60" fillId="54" borderId="0" xfId="58" applyFont="1" applyFill="1" applyProtection="1">
      <protection hidden="1"/>
    </xf>
    <xf numFmtId="2" fontId="8" fillId="53" borderId="0" xfId="58" applyNumberFormat="1" applyFill="1" applyAlignment="1" applyProtection="1">
      <alignment horizontal="center"/>
      <protection hidden="1"/>
    </xf>
    <xf numFmtId="2" fontId="8" fillId="54" borderId="0" xfId="58" applyNumberFormat="1" applyFill="1" applyAlignment="1" applyProtection="1">
      <alignment horizontal="center"/>
      <protection hidden="1"/>
    </xf>
    <xf numFmtId="0" fontId="62" fillId="54" borderId="0" xfId="58" applyFont="1" applyFill="1" applyProtection="1">
      <protection hidden="1"/>
    </xf>
    <xf numFmtId="0" fontId="63" fillId="54" borderId="0" xfId="58" applyFont="1" applyFill="1" applyProtection="1">
      <protection hidden="1"/>
    </xf>
    <xf numFmtId="0" fontId="64" fillId="54" borderId="0" xfId="58" applyFont="1" applyFill="1" applyProtection="1">
      <protection hidden="1"/>
    </xf>
    <xf numFmtId="1" fontId="8" fillId="53" borderId="0" xfId="58" applyNumberFormat="1" applyFill="1" applyAlignment="1" applyProtection="1">
      <alignment horizontal="left"/>
      <protection hidden="1"/>
    </xf>
    <xf numFmtId="0" fontId="65" fillId="54" borderId="0" xfId="58" applyFont="1" applyFill="1" applyProtection="1">
      <protection hidden="1"/>
    </xf>
    <xf numFmtId="0" fontId="60" fillId="54" borderId="0" xfId="58" applyFont="1" applyFill="1" applyAlignment="1" applyProtection="1">
      <alignment horizontal="left"/>
      <protection hidden="1"/>
    </xf>
    <xf numFmtId="1" fontId="8" fillId="54" borderId="0" xfId="58" applyNumberFormat="1" applyFill="1" applyAlignment="1" applyProtection="1">
      <alignment horizontal="center"/>
      <protection hidden="1"/>
    </xf>
    <xf numFmtId="0" fontId="66" fillId="54" borderId="0" xfId="58" applyFont="1" applyFill="1" applyProtection="1">
      <protection hidden="1"/>
    </xf>
    <xf numFmtId="0" fontId="67" fillId="54" borderId="0" xfId="58" applyFont="1" applyFill="1" applyProtection="1">
      <protection hidden="1"/>
    </xf>
    <xf numFmtId="0" fontId="8" fillId="54" borderId="0" xfId="58" applyFill="1" applyAlignment="1" applyProtection="1">
      <alignment horizontal="left"/>
      <protection hidden="1"/>
    </xf>
    <xf numFmtId="0" fontId="65" fillId="54" borderId="0" xfId="58" applyFont="1" applyFill="1" applyAlignment="1" applyProtection="1">
      <alignment horizontal="left"/>
      <protection hidden="1"/>
    </xf>
    <xf numFmtId="2" fontId="60" fillId="54" borderId="0" xfId="58" applyNumberFormat="1" applyFont="1" applyFill="1" applyAlignment="1" applyProtection="1">
      <alignment horizontal="left"/>
      <protection hidden="1"/>
    </xf>
    <xf numFmtId="165" fontId="8" fillId="53" borderId="0" xfId="58" applyNumberFormat="1" applyFill="1" applyAlignment="1" applyProtection="1">
      <alignment horizontal="left"/>
      <protection hidden="1"/>
    </xf>
    <xf numFmtId="0" fontId="26" fillId="54" borderId="0" xfId="58" applyFont="1" applyFill="1" applyProtection="1">
      <protection hidden="1"/>
    </xf>
    <xf numFmtId="2" fontId="68" fillId="55" borderId="0" xfId="58" applyNumberFormat="1" applyFont="1" applyFill="1" applyAlignment="1" applyProtection="1">
      <alignment horizontal="left" wrapText="1"/>
      <protection hidden="1"/>
    </xf>
    <xf numFmtId="0" fontId="70" fillId="54" borderId="0" xfId="58" applyFont="1" applyFill="1" applyProtection="1">
      <protection hidden="1"/>
    </xf>
    <xf numFmtId="0" fontId="71" fillId="54" borderId="0" xfId="58" applyFont="1" applyFill="1" applyProtection="1">
      <protection hidden="1"/>
    </xf>
    <xf numFmtId="0" fontId="72" fillId="54" borderId="0" xfId="58" applyFont="1" applyFill="1" applyProtection="1">
      <protection hidden="1"/>
    </xf>
    <xf numFmtId="0" fontId="8" fillId="55" borderId="0" xfId="58" applyFill="1" applyProtection="1">
      <protection hidden="1"/>
    </xf>
    <xf numFmtId="9" fontId="73" fillId="55" borderId="0" xfId="54" applyFont="1" applyFill="1" applyProtection="1">
      <protection hidden="1"/>
    </xf>
    <xf numFmtId="0" fontId="27" fillId="54" borderId="0" xfId="59" applyFill="1" applyAlignment="1" applyProtection="1">
      <alignment wrapText="1"/>
      <protection hidden="1"/>
    </xf>
    <xf numFmtId="0" fontId="76" fillId="0" borderId="0" xfId="57" applyFont="1"/>
    <xf numFmtId="0" fontId="2" fillId="0" borderId="12" xfId="57" applyBorder="1"/>
    <xf numFmtId="0" fontId="2" fillId="56" borderId="0" xfId="57" applyFill="1"/>
    <xf numFmtId="0" fontId="2" fillId="0" borderId="0" xfId="57" applyAlignment="1">
      <alignment wrapText="1"/>
    </xf>
    <xf numFmtId="0" fontId="2" fillId="56" borderId="0" xfId="57" applyFill="1" applyAlignment="1">
      <alignment wrapText="1"/>
    </xf>
    <xf numFmtId="0" fontId="77" fillId="0" borderId="0" xfId="57" applyFont="1" applyAlignment="1">
      <alignment wrapText="1"/>
    </xf>
    <xf numFmtId="0" fontId="2" fillId="0" borderId="12" xfId="57" applyBorder="1" applyAlignment="1">
      <alignment vertical="center"/>
    </xf>
    <xf numFmtId="0" fontId="2" fillId="0" borderId="13" xfId="57" applyBorder="1" applyAlignment="1">
      <alignment vertical="center"/>
    </xf>
    <xf numFmtId="0" fontId="2" fillId="0" borderId="14" xfId="57" applyBorder="1" applyAlignment="1">
      <alignment vertical="center"/>
    </xf>
    <xf numFmtId="0" fontId="8" fillId="0" borderId="12" xfId="49" applyBorder="1" applyAlignment="1">
      <alignment wrapText="1"/>
    </xf>
    <xf numFmtId="0" fontId="2" fillId="40" borderId="13" xfId="57" applyFill="1" applyBorder="1" applyAlignment="1">
      <alignment wrapText="1"/>
    </xf>
    <xf numFmtId="0" fontId="51" fillId="40" borderId="13" xfId="57" applyFont="1" applyFill="1" applyBorder="1" applyAlignment="1">
      <alignment wrapText="1"/>
    </xf>
    <xf numFmtId="0" fontId="51" fillId="40" borderId="14" xfId="57" applyFont="1" applyFill="1" applyBorder="1" applyAlignment="1">
      <alignment wrapText="1"/>
    </xf>
    <xf numFmtId="0" fontId="8" fillId="0" borderId="11" xfId="49" applyBorder="1" applyAlignment="1">
      <alignment wrapText="1"/>
    </xf>
    <xf numFmtId="0" fontId="51" fillId="40" borderId="21" xfId="57" applyFont="1" applyFill="1" applyBorder="1" applyAlignment="1">
      <alignment wrapText="1"/>
    </xf>
    <xf numFmtId="0" fontId="51" fillId="40" borderId="23" xfId="57" applyFont="1" applyFill="1" applyBorder="1" applyAlignment="1">
      <alignment wrapText="1"/>
    </xf>
    <xf numFmtId="0" fontId="23" fillId="0" borderId="12" xfId="57" applyFont="1" applyBorder="1"/>
    <xf numFmtId="49" fontId="31" fillId="0" borderId="13" xfId="61" applyNumberFormat="1" applyFont="1" applyBorder="1" applyAlignment="1">
      <alignment wrapText="1"/>
    </xf>
    <xf numFmtId="49" fontId="31" fillId="0" borderId="14" xfId="61" applyNumberFormat="1" applyFont="1" applyBorder="1" applyAlignment="1">
      <alignment wrapText="1"/>
    </xf>
    <xf numFmtId="49" fontId="31" fillId="0" borderId="21" xfId="61" applyNumberFormat="1" applyFont="1" applyBorder="1" applyAlignment="1">
      <alignment wrapText="1"/>
    </xf>
    <xf numFmtId="49" fontId="31" fillId="0" borderId="12" xfId="61" applyNumberFormat="1" applyFont="1" applyBorder="1" applyAlignment="1">
      <alignment wrapText="1"/>
    </xf>
    <xf numFmtId="49" fontId="31" fillId="0" borderId="23" xfId="61" applyNumberFormat="1" applyFont="1" applyBorder="1" applyAlignment="1">
      <alignment wrapText="1"/>
    </xf>
    <xf numFmtId="49" fontId="31" fillId="0" borderId="26" xfId="61" applyNumberFormat="1" applyFont="1" applyBorder="1" applyAlignment="1">
      <alignment wrapText="1"/>
    </xf>
    <xf numFmtId="0" fontId="23" fillId="0" borderId="23" xfId="57" applyFont="1" applyBorder="1"/>
    <xf numFmtId="0" fontId="49" fillId="0" borderId="0" xfId="57" applyFont="1"/>
    <xf numFmtId="0" fontId="78" fillId="0" borderId="0" xfId="57" applyFont="1"/>
    <xf numFmtId="0" fontId="48" fillId="0" borderId="0" xfId="57" applyFont="1"/>
    <xf numFmtId="0" fontId="79" fillId="0" borderId="0" xfId="57" applyFont="1"/>
    <xf numFmtId="0" fontId="2" fillId="55" borderId="29" xfId="57" applyFill="1" applyBorder="1"/>
    <xf numFmtId="0" fontId="2" fillId="55" borderId="25" xfId="57" applyFill="1" applyBorder="1" applyAlignment="1">
      <alignment horizontal="center" wrapText="1"/>
    </xf>
    <xf numFmtId="2" fontId="2" fillId="55" borderId="30" xfId="54" applyNumberFormat="1" applyFont="1" applyFill="1" applyBorder="1"/>
    <xf numFmtId="0" fontId="2" fillId="55" borderId="24" xfId="57" applyFill="1" applyBorder="1"/>
    <xf numFmtId="0" fontId="2" fillId="55" borderId="0" xfId="57" applyFill="1" applyAlignment="1">
      <alignment horizontal="center"/>
    </xf>
    <xf numFmtId="0" fontId="2" fillId="55" borderId="22" xfId="54" applyNumberFormat="1" applyFont="1" applyFill="1" applyBorder="1"/>
    <xf numFmtId="0" fontId="2" fillId="55" borderId="26" xfId="57" applyFill="1" applyBorder="1"/>
    <xf numFmtId="0" fontId="2" fillId="55" borderId="21" xfId="57" applyFill="1" applyBorder="1" applyAlignment="1">
      <alignment horizontal="center"/>
    </xf>
    <xf numFmtId="0" fontId="2" fillId="55" borderId="23" xfId="54" applyNumberFormat="1" applyFont="1" applyFill="1" applyBorder="1"/>
    <xf numFmtId="0" fontId="2" fillId="57" borderId="29" xfId="57" applyFill="1" applyBorder="1"/>
    <xf numFmtId="0" fontId="2" fillId="57" borderId="25" xfId="57" applyFill="1" applyBorder="1"/>
    <xf numFmtId="0" fontId="2" fillId="57" borderId="30" xfId="57" applyFill="1" applyBorder="1"/>
    <xf numFmtId="0" fontId="23" fillId="57" borderId="24" xfId="57" applyFont="1" applyFill="1" applyBorder="1"/>
    <xf numFmtId="164" fontId="2" fillId="57" borderId="0" xfId="57" applyNumberFormat="1" applyFill="1"/>
    <xf numFmtId="0" fontId="2" fillId="57" borderId="22" xfId="57" applyFill="1" applyBorder="1"/>
    <xf numFmtId="0" fontId="2" fillId="57" borderId="24" xfId="57" applyFill="1" applyBorder="1"/>
    <xf numFmtId="9" fontId="2" fillId="57" borderId="0" xfId="57" applyNumberFormat="1" applyFill="1"/>
    <xf numFmtId="0" fontId="2" fillId="57" borderId="0" xfId="57" applyFill="1"/>
    <xf numFmtId="0" fontId="2" fillId="57" borderId="22" xfId="57" applyFill="1" applyBorder="1" applyAlignment="1">
      <alignment horizontal="left"/>
    </xf>
    <xf numFmtId="0" fontId="51" fillId="57" borderId="26" xfId="57" applyFont="1" applyFill="1" applyBorder="1" applyAlignment="1">
      <alignment wrapText="1"/>
    </xf>
    <xf numFmtId="0" fontId="2" fillId="57" borderId="21" xfId="57" applyFill="1" applyBorder="1"/>
    <xf numFmtId="0" fontId="2" fillId="57" borderId="23" xfId="57" applyFill="1" applyBorder="1"/>
    <xf numFmtId="0" fontId="80" fillId="0" borderId="0" xfId="57" applyFont="1"/>
    <xf numFmtId="9" fontId="2" fillId="0" borderId="0" xfId="57" applyNumberFormat="1"/>
    <xf numFmtId="164" fontId="2" fillId="0" borderId="0" xfId="54" applyNumberFormat="1" applyFont="1"/>
    <xf numFmtId="169" fontId="2" fillId="58" borderId="0" xfId="54" applyNumberFormat="1" applyFont="1" applyFill="1"/>
    <xf numFmtId="164" fontId="2" fillId="0" borderId="0" xfId="57" applyNumberFormat="1"/>
    <xf numFmtId="0" fontId="2" fillId="58" borderId="0" xfId="57" applyFill="1"/>
    <xf numFmtId="2" fontId="6" fillId="0" borderId="0" xfId="2" applyNumberFormat="1" applyFont="1"/>
    <xf numFmtId="9" fontId="0" fillId="0" borderId="0" xfId="60" applyFont="1"/>
    <xf numFmtId="43" fontId="0" fillId="0" borderId="0" xfId="2" applyFont="1"/>
    <xf numFmtId="0" fontId="61" fillId="54" borderId="0" xfId="58" applyFont="1" applyFill="1" applyAlignment="1" applyProtection="1">
      <alignment horizontal="left"/>
      <protection hidden="1"/>
    </xf>
    <xf numFmtId="0" fontId="48" fillId="0" borderId="0" xfId="56" applyFont="1" applyAlignment="1">
      <alignment vertical="top" wrapText="1"/>
    </xf>
    <xf numFmtId="0" fontId="36" fillId="0" borderId="0" xfId="48" applyAlignment="1">
      <alignment vertical="center"/>
    </xf>
    <xf numFmtId="0" fontId="1" fillId="53" borderId="0" xfId="62" applyFill="1" applyProtection="1">
      <protection hidden="1"/>
    </xf>
    <xf numFmtId="0" fontId="58" fillId="0" borderId="0" xfId="62" applyFont="1" applyProtection="1">
      <protection hidden="1"/>
    </xf>
    <xf numFmtId="0" fontId="1" fillId="40" borderId="0" xfId="62" applyFill="1" applyProtection="1">
      <protection hidden="1"/>
    </xf>
    <xf numFmtId="0" fontId="1" fillId="54" borderId="0" xfId="62" applyFill="1" applyProtection="1">
      <protection hidden="1"/>
    </xf>
    <xf numFmtId="0" fontId="24" fillId="53" borderId="0" xfId="62" applyFont="1" applyFill="1" applyProtection="1">
      <protection hidden="1"/>
    </xf>
    <xf numFmtId="9" fontId="8" fillId="53" borderId="0" xfId="63" applyFont="1" applyFill="1" applyAlignment="1" applyProtection="1">
      <alignment horizontal="left"/>
      <protection hidden="1"/>
    </xf>
    <xf numFmtId="9" fontId="8" fillId="54" borderId="0" xfId="63" applyFont="1" applyFill="1" applyProtection="1">
      <protection hidden="1"/>
    </xf>
    <xf numFmtId="0" fontId="1" fillId="55" borderId="0" xfId="62" applyFill="1" applyProtection="1">
      <protection hidden="1"/>
    </xf>
    <xf numFmtId="0" fontId="74" fillId="55" borderId="0" xfId="62" applyFont="1" applyFill="1" applyProtection="1">
      <protection hidden="1"/>
    </xf>
    <xf numFmtId="0" fontId="75" fillId="40" borderId="0" xfId="62" applyFont="1" applyFill="1" applyProtection="1">
      <protection hidden="1"/>
    </xf>
    <xf numFmtId="0" fontId="75" fillId="53" borderId="0" xfId="62" applyFont="1" applyFill="1" applyProtection="1">
      <protection hidden="1"/>
    </xf>
    <xf numFmtId="0" fontId="46" fillId="53" borderId="0" xfId="62" applyFont="1" applyFill="1" applyProtection="1">
      <protection hidden="1"/>
    </xf>
    <xf numFmtId="0" fontId="81" fillId="53" borderId="0" xfId="58" applyFont="1" applyFill="1" applyProtection="1">
      <protection hidden="1"/>
    </xf>
    <xf numFmtId="0" fontId="51" fillId="0" borderId="0" xfId="62" applyFont="1"/>
    <xf numFmtId="0" fontId="23" fillId="0" borderId="0" xfId="0" applyFont="1"/>
    <xf numFmtId="0" fontId="49" fillId="0" borderId="0" xfId="0" applyFont="1"/>
    <xf numFmtId="0" fontId="8" fillId="37" borderId="0" xfId="45" applyFill="1"/>
    <xf numFmtId="0" fontId="8" fillId="59" borderId="21" xfId="45" applyFill="1" applyBorder="1"/>
    <xf numFmtId="0" fontId="0" fillId="0" borderId="0" xfId="0" applyFill="1"/>
    <xf numFmtId="0" fontId="0" fillId="44" borderId="0" xfId="0" applyFill="1"/>
    <xf numFmtId="0" fontId="46" fillId="0" borderId="0" xfId="0" applyFont="1"/>
    <xf numFmtId="0" fontId="8" fillId="59" borderId="0" xfId="45" applyFill="1"/>
    <xf numFmtId="0" fontId="0" fillId="60" borderId="0" xfId="0" applyFill="1"/>
    <xf numFmtId="0" fontId="0" fillId="0" borderId="0" xfId="0" applyFill="1" applyBorder="1"/>
    <xf numFmtId="0" fontId="6" fillId="37" borderId="0" xfId="0" applyFont="1" applyFill="1"/>
    <xf numFmtId="2" fontId="25" fillId="0" borderId="0" xfId="46" applyNumberFormat="1"/>
    <xf numFmtId="0" fontId="4" fillId="33" borderId="0" xfId="44" applyFill="1" applyAlignment="1">
      <alignment horizontal="center" wrapText="1"/>
    </xf>
    <xf numFmtId="0" fontId="29" fillId="0" borderId="0" xfId="0" applyFont="1" applyAlignment="1" applyProtection="1">
      <alignment horizontal="left" vertical="top" wrapText="1"/>
      <protection hidden="1"/>
    </xf>
    <xf numFmtId="0" fontId="26" fillId="0" borderId="12" xfId="0" applyFont="1" applyBorder="1" applyAlignment="1" applyProtection="1">
      <alignment horizontal="center"/>
      <protection hidden="1"/>
    </xf>
    <xf numFmtId="0" fontId="26" fillId="0" borderId="13" xfId="0" applyFont="1" applyBorder="1" applyAlignment="1" applyProtection="1">
      <alignment horizontal="center"/>
      <protection hidden="1"/>
    </xf>
    <xf numFmtId="0" fontId="26" fillId="0" borderId="14" xfId="0" applyFont="1" applyBorder="1" applyAlignment="1" applyProtection="1">
      <alignment horizontal="center"/>
      <protection hidden="1"/>
    </xf>
    <xf numFmtId="0" fontId="26" fillId="0" borderId="12" xfId="0" applyFont="1" applyBorder="1" applyAlignment="1" applyProtection="1">
      <alignment horizontal="center" wrapText="1"/>
      <protection hidden="1"/>
    </xf>
    <xf numFmtId="0" fontId="26" fillId="0" borderId="14" xfId="0" applyFont="1" applyBorder="1" applyAlignment="1" applyProtection="1">
      <alignment horizontal="center" wrapText="1"/>
      <protection hidden="1"/>
    </xf>
    <xf numFmtId="0" fontId="26" fillId="0" borderId="12" xfId="0" applyFont="1" applyBorder="1" applyAlignment="1">
      <alignment horizontal="center"/>
    </xf>
    <xf numFmtId="0" fontId="26" fillId="0" borderId="13" xfId="0" applyFont="1" applyBorder="1" applyAlignment="1">
      <alignment horizontal="center"/>
    </xf>
    <xf numFmtId="0" fontId="26" fillId="0" borderId="14" xfId="0" applyFont="1" applyBorder="1" applyAlignment="1">
      <alignment horizontal="center"/>
    </xf>
    <xf numFmtId="0" fontId="0" fillId="37" borderId="12" xfId="0" applyFill="1" applyBorder="1" applyAlignment="1">
      <alignment horizontal="center"/>
    </xf>
    <xf numFmtId="0" fontId="0" fillId="37" borderId="13" xfId="0" applyFill="1" applyBorder="1" applyAlignment="1">
      <alignment horizontal="center"/>
    </xf>
    <xf numFmtId="0" fontId="0" fillId="37" borderId="14" xfId="0" applyFill="1" applyBorder="1" applyAlignment="1">
      <alignment horizontal="center"/>
    </xf>
    <xf numFmtId="0" fontId="0" fillId="35" borderId="12" xfId="0" applyFill="1" applyBorder="1" applyAlignment="1">
      <alignment horizontal="center"/>
    </xf>
    <xf numFmtId="0" fontId="0" fillId="35" borderId="13" xfId="0" applyFill="1" applyBorder="1" applyAlignment="1">
      <alignment horizontal="center"/>
    </xf>
    <xf numFmtId="0" fontId="0" fillId="35" borderId="14" xfId="0" applyFill="1" applyBorder="1" applyAlignment="1">
      <alignment horizontal="center"/>
    </xf>
    <xf numFmtId="0" fontId="0" fillId="35" borderId="29" xfId="0" applyFill="1" applyBorder="1" applyAlignment="1">
      <alignment horizontal="center"/>
    </xf>
    <xf numFmtId="0" fontId="0" fillId="35" borderId="25" xfId="0" applyFill="1" applyBorder="1" applyAlignment="1">
      <alignment horizontal="center"/>
    </xf>
    <xf numFmtId="0" fontId="0" fillId="35" borderId="30" xfId="0" applyFill="1" applyBorder="1" applyAlignment="1">
      <alignment horizontal="center"/>
    </xf>
    <xf numFmtId="0" fontId="51" fillId="0" borderId="0" xfId="57" applyFont="1" applyAlignment="1">
      <alignment horizontal="center" wrapText="1"/>
    </xf>
    <xf numFmtId="0" fontId="51" fillId="0" borderId="29" xfId="57" applyFont="1" applyBorder="1" applyAlignment="1">
      <alignment horizontal="center" vertical="center" wrapText="1"/>
    </xf>
    <xf numFmtId="0" fontId="51" fillId="0" borderId="25" xfId="57" applyFont="1" applyBorder="1" applyAlignment="1">
      <alignment horizontal="center" vertical="center" wrapText="1"/>
    </xf>
    <xf numFmtId="0" fontId="51" fillId="0" borderId="30" xfId="57" applyFont="1" applyBorder="1" applyAlignment="1">
      <alignment horizontal="center" vertical="center" wrapText="1"/>
    </xf>
    <xf numFmtId="0" fontId="2" fillId="0" borderId="12" xfId="57" applyBorder="1" applyAlignment="1">
      <alignment horizontal="center" vertical="center" wrapText="1"/>
    </xf>
    <xf numFmtId="0" fontId="2" fillId="0" borderId="13" xfId="57" applyBorder="1" applyAlignment="1">
      <alignment horizontal="center" vertical="center" wrapText="1"/>
    </xf>
    <xf numFmtId="0" fontId="2" fillId="0" borderId="14" xfId="57" applyBorder="1" applyAlignment="1">
      <alignment horizontal="center" vertical="center" wrapText="1"/>
    </xf>
    <xf numFmtId="0" fontId="2" fillId="0" borderId="12" xfId="57" applyBorder="1" applyAlignment="1">
      <alignment horizontal="center"/>
    </xf>
    <xf numFmtId="0" fontId="2" fillId="0" borderId="13" xfId="57" applyBorder="1" applyAlignment="1">
      <alignment horizontal="center"/>
    </xf>
    <xf numFmtId="0" fontId="2" fillId="0" borderId="14" xfId="57" applyBorder="1" applyAlignment="1">
      <alignment horizontal="center"/>
    </xf>
    <xf numFmtId="0" fontId="73" fillId="55" borderId="0" xfId="62" applyFont="1" applyFill="1" applyAlignment="1" applyProtection="1">
      <alignment horizontal="left" wrapText="1"/>
      <protection hidden="1"/>
    </xf>
    <xf numFmtId="0" fontId="57" fillId="53" borderId="31" xfId="62" applyFont="1" applyFill="1" applyBorder="1" applyAlignment="1" applyProtection="1">
      <alignment horizontal="left"/>
      <protection hidden="1"/>
    </xf>
    <xf numFmtId="0" fontId="57" fillId="53" borderId="32" xfId="62" applyFont="1" applyFill="1" applyBorder="1" applyAlignment="1" applyProtection="1">
      <alignment horizontal="left"/>
      <protection hidden="1"/>
    </xf>
    <xf numFmtId="0" fontId="57" fillId="53" borderId="33" xfId="62" applyFont="1" applyFill="1" applyBorder="1" applyAlignment="1" applyProtection="1">
      <alignment horizontal="left"/>
      <protection hidden="1"/>
    </xf>
    <xf numFmtId="0" fontId="59" fillId="53" borderId="31" xfId="58" applyFont="1" applyFill="1" applyBorder="1" applyAlignment="1" applyProtection="1">
      <alignment horizontal="left"/>
      <protection hidden="1"/>
    </xf>
    <xf numFmtId="0" fontId="59" fillId="53" borderId="32" xfId="58" applyFont="1" applyFill="1" applyBorder="1" applyAlignment="1" applyProtection="1">
      <alignment horizontal="left"/>
      <protection hidden="1"/>
    </xf>
    <xf numFmtId="0" fontId="59" fillId="53" borderId="33" xfId="58" applyFont="1" applyFill="1" applyBorder="1" applyAlignment="1" applyProtection="1">
      <alignment horizontal="left"/>
      <protection hidden="1"/>
    </xf>
    <xf numFmtId="1" fontId="8" fillId="53" borderId="0" xfId="58" applyNumberFormat="1" applyFill="1" applyAlignment="1" applyProtection="1">
      <alignment horizontal="center"/>
      <protection hidden="1"/>
    </xf>
    <xf numFmtId="168" fontId="8" fillId="40" borderId="0" xfId="63" applyNumberFormat="1" applyFont="1" applyFill="1" applyAlignment="1" applyProtection="1">
      <alignment horizontal="center"/>
      <protection hidden="1"/>
    </xf>
    <xf numFmtId="0" fontId="61" fillId="54" borderId="0" xfId="58" applyFont="1" applyFill="1" applyAlignment="1" applyProtection="1">
      <alignment horizontal="left"/>
      <protection hidden="1"/>
    </xf>
    <xf numFmtId="2" fontId="68" fillId="53" borderId="0" xfId="58" applyNumberFormat="1" applyFont="1" applyFill="1" applyAlignment="1" applyProtection="1">
      <alignment horizontal="left"/>
      <protection hidden="1"/>
    </xf>
    <xf numFmtId="0" fontId="8" fillId="53" borderId="0" xfId="58" applyFill="1" applyAlignment="1" applyProtection="1">
      <alignment horizontal="left"/>
      <protection hidden="1"/>
    </xf>
    <xf numFmtId="0" fontId="1" fillId="0" borderId="0" xfId="62" applyProtection="1">
      <protection hidden="1"/>
    </xf>
    <xf numFmtId="2" fontId="68" fillId="53" borderId="0" xfId="58" applyNumberFormat="1" applyFont="1" applyFill="1" applyAlignment="1" applyProtection="1">
      <alignment horizontal="left" wrapText="1"/>
      <protection hidden="1"/>
    </xf>
  </cellXfs>
  <cellStyles count="64">
    <cellStyle name="20 % - Dekorfärg1" xfId="21" builtinId="30" customBuiltin="1"/>
    <cellStyle name="20 % - Dekorfärg2" xfId="25" builtinId="34" customBuiltin="1"/>
    <cellStyle name="20 % - Dekorfärg3" xfId="29" builtinId="38" customBuiltin="1"/>
    <cellStyle name="20 % - Dekorfärg4" xfId="33" builtinId="42" customBuiltin="1"/>
    <cellStyle name="20 % - Dekorfärg5" xfId="37" builtinId="46" customBuiltin="1"/>
    <cellStyle name="20 % - Dekorfärg6" xfId="41" builtinId="50" customBuiltin="1"/>
    <cellStyle name="40 % - Dekorfärg1" xfId="22" builtinId="31" customBuiltin="1"/>
    <cellStyle name="40 % - Dekorfärg2" xfId="26" builtinId="35" customBuiltin="1"/>
    <cellStyle name="40 % - Dekorfärg3" xfId="30" builtinId="39" customBuiltin="1"/>
    <cellStyle name="40 % - Dekorfärg4" xfId="34" builtinId="43" customBuiltin="1"/>
    <cellStyle name="40 % - Dekorfärg5" xfId="38" builtinId="47" customBuiltin="1"/>
    <cellStyle name="40 % - Dekorfärg6" xfId="42" builtinId="51" customBuiltin="1"/>
    <cellStyle name="60 % - Dekorfärg1" xfId="23" builtinId="32" customBuiltin="1"/>
    <cellStyle name="60 % - Dekorfärg2" xfId="27" builtinId="36" customBuiltin="1"/>
    <cellStyle name="60 % - Dekorfärg3" xfId="31" builtinId="40" customBuiltin="1"/>
    <cellStyle name="60 % - Dekorfärg4" xfId="35" builtinId="44" customBuiltin="1"/>
    <cellStyle name="60 % - Dekorfärg5" xfId="39" builtinId="48" customBuiltin="1"/>
    <cellStyle name="60 % - Dekorfärg6" xfId="43" builtinId="52" customBuiltin="1"/>
    <cellStyle name="Anteckning 2" xfId="47" xr:uid="{DA38405A-907C-4FE9-A1E7-C1354ADED7F9}"/>
    <cellStyle name="Beräkning" xfId="14" builtinId="22" customBuiltin="1"/>
    <cellStyle name="Bra" xfId="9" builtinId="26" customBuiltin="1"/>
    <cellStyle name="Dekorfärg1" xfId="20" builtinId="29" customBuiltin="1"/>
    <cellStyle name="Dekorfärg2" xfId="24" builtinId="33" customBuiltin="1"/>
    <cellStyle name="Dekorfärg3" xfId="28" builtinId="37" customBuiltin="1"/>
    <cellStyle name="Dekorfärg4" xfId="32" builtinId="41" customBuiltin="1"/>
    <cellStyle name="Dekorfärg5" xfId="36" builtinId="45" customBuiltin="1"/>
    <cellStyle name="Dekorfärg6" xfId="40" builtinId="49" customBuiltin="1"/>
    <cellStyle name="Dålig" xfId="10" builtinId="27" customBuiltin="1"/>
    <cellStyle name="Förklarande text" xfId="18" builtinId="53" customBuiltin="1"/>
    <cellStyle name="Head" xfId="1" xr:uid="{D5976391-8C3B-4B9C-9281-461DB62E08E5}"/>
    <cellStyle name="Hyperlänk" xfId="48" builtinId="8"/>
    <cellStyle name="Hyperlänk 2" xfId="50" xr:uid="{0660F29D-5BB4-4AED-BCD6-9D5ED3789B39}"/>
    <cellStyle name="Indata" xfId="12" builtinId="20" customBuiltin="1"/>
    <cellStyle name="Kontrollcell" xfId="16" builtinId="23" customBuiltin="1"/>
    <cellStyle name="Länkad cell" xfId="15" builtinId="24" customBuiltin="1"/>
    <cellStyle name="Neutral" xfId="11" builtinId="28" customBuiltin="1"/>
    <cellStyle name="Normal" xfId="0" builtinId="0" customBuiltin="1"/>
    <cellStyle name="Normal 2" xfId="44" xr:uid="{A54ED4FD-F947-428E-A566-0125FB5591CD}"/>
    <cellStyle name="Normal 2 2" xfId="46" xr:uid="{9678C42A-EB7B-4C5E-8581-330EFD1D785E}"/>
    <cellStyle name="Normal 2 3" xfId="49" xr:uid="{F58EEB47-BE42-4D73-9445-375ABAF84282}"/>
    <cellStyle name="Normal 3" xfId="45" xr:uid="{9E1FE307-91DD-4B6A-BE2A-0EC89E851244}"/>
    <cellStyle name="Normal 4" xfId="55" xr:uid="{15CAB969-CAD2-40A9-B089-F2D990478ECC}"/>
    <cellStyle name="Normal 5" xfId="51" xr:uid="{29750CEA-40AD-4052-A619-D51126E5D13E}"/>
    <cellStyle name="Normal 6" xfId="56" xr:uid="{537EB57A-9C2A-4EE7-B423-E1FAEE0A40C2}"/>
    <cellStyle name="Normal 7" xfId="57" xr:uid="{84633550-4FF7-4EEC-B96F-21750A53A228}"/>
    <cellStyle name="Normal 7 2" xfId="62" xr:uid="{7F261C2D-A81B-4CAF-81A0-88E60171AB16}"/>
    <cellStyle name="Normal_Granska dina miljövärden" xfId="59" xr:uid="{3296BBD2-5BEA-4F2F-B3E3-86DCC83F1BBE}"/>
    <cellStyle name="Normal_Granska Miljövärden" xfId="58" xr:uid="{EFF51B0B-A866-4E4D-A5CB-86F8EEE58B58}"/>
    <cellStyle name="Normal_Underlag till diagram_1" xfId="61" xr:uid="{8D063624-9259-4D0A-A978-CBA78FF5F7DF}"/>
    <cellStyle name="Procent" xfId="3" builtinId="5"/>
    <cellStyle name="Procent 2" xfId="52" xr:uid="{A082CDDE-57CE-4017-AF5A-586B583DA3C9}"/>
    <cellStyle name="Procent 2 2" xfId="54" xr:uid="{8C93084A-AE73-4813-B322-CCBDC2FE769E}"/>
    <cellStyle name="Procent 4" xfId="53" xr:uid="{82A615A9-B7EC-445A-941C-B2906232FBCF}"/>
    <cellStyle name="Procent 6" xfId="60" xr:uid="{15B8D87D-BF41-47BB-B90A-40B8300405E0}"/>
    <cellStyle name="Procent 6 2" xfId="63" xr:uid="{99EBC682-1EE2-460C-B01E-CEF75D640E43}"/>
    <cellStyle name="Rubrik" xfId="4" builtinId="15" customBuiltin="1"/>
    <cellStyle name="Rubrik 1" xfId="5" builtinId="16" customBuiltin="1"/>
    <cellStyle name="Rubrik 2" xfId="6" builtinId="17" customBuiltin="1"/>
    <cellStyle name="Rubrik 3" xfId="7" builtinId="18" customBuiltin="1"/>
    <cellStyle name="Rubrik 4" xfId="8" builtinId="19" customBuiltin="1"/>
    <cellStyle name="Summa" xfId="19" builtinId="25" customBuiltin="1"/>
    <cellStyle name="Tusental" xfId="2" builtinId="3"/>
    <cellStyle name="Utdata" xfId="13" builtinId="21" customBuiltin="1"/>
    <cellStyle name="Varningstext" xfId="17" builtinId="11" customBuiltin="1"/>
  </cellStyles>
  <dxfs count="120">
    <dxf>
      <font>
        <color rgb="FFFFFF99"/>
      </font>
      <fill>
        <patternFill>
          <bgColor rgb="FFFFFF99"/>
        </patternFill>
      </fill>
    </dxf>
    <dxf>
      <font>
        <b/>
        <i/>
      </font>
    </dxf>
    <dxf>
      <font>
        <b/>
        <i/>
        <strike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overlay val="0"/>
    </c:title>
    <c:autoTitleDeleted val="0"/>
    <c:plotArea>
      <c:layout/>
      <c:pieChart>
        <c:varyColors val="1"/>
        <c:ser>
          <c:idx val="0"/>
          <c:order val="0"/>
          <c:dPt>
            <c:idx val="0"/>
            <c:bubble3D val="0"/>
            <c:spPr>
              <a:solidFill>
                <a:srgbClr val="008200"/>
              </a:solidFill>
            </c:spPr>
            <c:extLst>
              <c:ext xmlns:c16="http://schemas.microsoft.com/office/drawing/2014/chart" uri="{C3380CC4-5D6E-409C-BE32-E72D297353CC}">
                <c16:uniqueId val="{00000001-462B-4834-8C6B-BD4BE9D68B54}"/>
              </c:ext>
            </c:extLst>
          </c:dPt>
          <c:dPt>
            <c:idx val="1"/>
            <c:bubble3D val="0"/>
            <c:spPr>
              <a:solidFill>
                <a:srgbClr val="66FF33"/>
              </a:solidFill>
            </c:spPr>
            <c:extLst>
              <c:ext xmlns:c16="http://schemas.microsoft.com/office/drawing/2014/chart" uri="{C3380CC4-5D6E-409C-BE32-E72D297353CC}">
                <c16:uniqueId val="{00000003-462B-4834-8C6B-BD4BE9D68B54}"/>
              </c:ext>
            </c:extLst>
          </c:dPt>
          <c:dPt>
            <c:idx val="2"/>
            <c:bubble3D val="0"/>
            <c:spPr>
              <a:solidFill>
                <a:srgbClr val="7030A0"/>
              </a:solidFill>
            </c:spPr>
            <c:extLst>
              <c:ext xmlns:c16="http://schemas.microsoft.com/office/drawing/2014/chart" uri="{C3380CC4-5D6E-409C-BE32-E72D297353CC}">
                <c16:uniqueId val="{00000005-462B-4834-8C6B-BD4BE9D68B54}"/>
              </c:ext>
            </c:extLst>
          </c:dPt>
          <c:dPt>
            <c:idx val="3"/>
            <c:bubble3D val="0"/>
            <c:spPr>
              <a:solidFill>
                <a:schemeClr val="tx1">
                  <a:lumMod val="50000"/>
                  <a:lumOff val="50000"/>
                </a:schemeClr>
              </a:solidFill>
            </c:spPr>
            <c:extLst>
              <c:ext xmlns:c16="http://schemas.microsoft.com/office/drawing/2014/chart" uri="{C3380CC4-5D6E-409C-BE32-E72D297353CC}">
                <c16:uniqueId val="{00000007-462B-4834-8C6B-BD4BE9D68B54}"/>
              </c:ext>
            </c:extLst>
          </c:dPt>
          <c:cat>
            <c:numRef>
              <c:f>'Underlag till diagram'!$G$34:$G$37</c:f>
              <c:numCache>
                <c:formatCode>General</c:formatCode>
                <c:ptCount val="4"/>
                <c:pt idx="0">
                  <c:v>0</c:v>
                </c:pt>
                <c:pt idx="1">
                  <c:v>0</c:v>
                </c:pt>
                <c:pt idx="2">
                  <c:v>0</c:v>
                </c:pt>
                <c:pt idx="3">
                  <c:v>0</c:v>
                </c:pt>
              </c:numCache>
            </c:numRef>
          </c:cat>
          <c:val>
            <c:numRef>
              <c:f>'Underlag till diagram'!$C$34:$C$37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62B-4834-8C6B-BD4BE9D68B54}"/>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31</xdr:col>
      <xdr:colOff>245409</xdr:colOff>
      <xdr:row>63</xdr:row>
      <xdr:rowOff>8348</xdr:rowOff>
    </xdr:to>
    <xdr:pic>
      <xdr:nvPicPr>
        <xdr:cNvPr id="2" name="Bildobjekt 1">
          <a:extLst>
            <a:ext uri="{FF2B5EF4-FFF2-40B4-BE49-F238E27FC236}">
              <a16:creationId xmlns:a16="http://schemas.microsoft.com/office/drawing/2014/main" id="{181FE572-9007-4AC8-9D2B-A80240ECC7C3}"/>
            </a:ext>
          </a:extLst>
        </xdr:cNvPr>
        <xdr:cNvPicPr>
          <a:picLocks noChangeAspect="1"/>
        </xdr:cNvPicPr>
      </xdr:nvPicPr>
      <xdr:blipFill>
        <a:blip xmlns:r="http://schemas.openxmlformats.org/officeDocument/2006/relationships" r:embed="rId1"/>
        <a:stretch>
          <a:fillRect/>
        </a:stretch>
      </xdr:blipFill>
      <xdr:spPr>
        <a:xfrm>
          <a:off x="1219200" y="1990725"/>
          <a:ext cx="17923809" cy="9419048"/>
        </a:xfrm>
        <a:prstGeom prst="rect">
          <a:avLst/>
        </a:prstGeom>
      </xdr:spPr>
    </xdr:pic>
    <xdr:clientData/>
  </xdr:twoCellAnchor>
  <xdr:twoCellAnchor editAs="oneCell">
    <xdr:from>
      <xdr:col>3</xdr:col>
      <xdr:colOff>0</xdr:colOff>
      <xdr:row>69</xdr:row>
      <xdr:rowOff>0</xdr:rowOff>
    </xdr:from>
    <xdr:to>
      <xdr:col>16</xdr:col>
      <xdr:colOff>46628</xdr:colOff>
      <xdr:row>117</xdr:row>
      <xdr:rowOff>56057</xdr:rowOff>
    </xdr:to>
    <xdr:pic>
      <xdr:nvPicPr>
        <xdr:cNvPr id="3" name="Bildobjekt 2">
          <a:extLst>
            <a:ext uri="{FF2B5EF4-FFF2-40B4-BE49-F238E27FC236}">
              <a16:creationId xmlns:a16="http://schemas.microsoft.com/office/drawing/2014/main" id="{7F86F0F8-0F12-4CDE-94FA-8E7CFD174FD7}"/>
            </a:ext>
          </a:extLst>
        </xdr:cNvPr>
        <xdr:cNvPicPr>
          <a:picLocks noChangeAspect="1"/>
        </xdr:cNvPicPr>
      </xdr:nvPicPr>
      <xdr:blipFill>
        <a:blip xmlns:r="http://schemas.openxmlformats.org/officeDocument/2006/relationships" r:embed="rId2"/>
        <a:stretch>
          <a:fillRect/>
        </a:stretch>
      </xdr:blipFill>
      <xdr:spPr>
        <a:xfrm>
          <a:off x="1828800" y="12487275"/>
          <a:ext cx="7971428" cy="8742857"/>
        </a:xfrm>
        <a:prstGeom prst="rect">
          <a:avLst/>
        </a:prstGeom>
      </xdr:spPr>
    </xdr:pic>
    <xdr:clientData/>
  </xdr:twoCellAnchor>
  <xdr:twoCellAnchor editAs="oneCell">
    <xdr:from>
      <xdr:col>3</xdr:col>
      <xdr:colOff>0</xdr:colOff>
      <xdr:row>117</xdr:row>
      <xdr:rowOff>0</xdr:rowOff>
    </xdr:from>
    <xdr:to>
      <xdr:col>15</xdr:col>
      <xdr:colOff>151467</xdr:colOff>
      <xdr:row>153</xdr:row>
      <xdr:rowOff>151567</xdr:rowOff>
    </xdr:to>
    <xdr:pic>
      <xdr:nvPicPr>
        <xdr:cNvPr id="4" name="Bildobjekt 3">
          <a:extLst>
            <a:ext uri="{FF2B5EF4-FFF2-40B4-BE49-F238E27FC236}">
              <a16:creationId xmlns:a16="http://schemas.microsoft.com/office/drawing/2014/main" id="{881BE5F3-6F82-4901-80FD-C5F6C9688921}"/>
            </a:ext>
          </a:extLst>
        </xdr:cNvPr>
        <xdr:cNvPicPr>
          <a:picLocks noChangeAspect="1"/>
        </xdr:cNvPicPr>
      </xdr:nvPicPr>
      <xdr:blipFill>
        <a:blip xmlns:r="http://schemas.openxmlformats.org/officeDocument/2006/relationships" r:embed="rId3"/>
        <a:stretch>
          <a:fillRect/>
        </a:stretch>
      </xdr:blipFill>
      <xdr:spPr>
        <a:xfrm>
          <a:off x="1828800" y="21174075"/>
          <a:ext cx="7466667" cy="6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933450</xdr:colOff>
      <xdr:row>28</xdr:row>
      <xdr:rowOff>180975</xdr:rowOff>
    </xdr:from>
    <xdr:to>
      <xdr:col>11</xdr:col>
      <xdr:colOff>914400</xdr:colOff>
      <xdr:row>37</xdr:row>
      <xdr:rowOff>95250</xdr:rowOff>
    </xdr:to>
    <xdr:sp macro="" textlink="">
      <xdr:nvSpPr>
        <xdr:cNvPr id="2" name="textruta 1">
          <a:extLst>
            <a:ext uri="{FF2B5EF4-FFF2-40B4-BE49-F238E27FC236}">
              <a16:creationId xmlns:a16="http://schemas.microsoft.com/office/drawing/2014/main" id="{361B50B4-8E83-4F14-B20A-9DAFA0CF9F51}"/>
            </a:ext>
          </a:extLst>
        </xdr:cNvPr>
        <xdr:cNvSpPr txBox="1"/>
      </xdr:nvSpPr>
      <xdr:spPr>
        <a:xfrm>
          <a:off x="12049125" y="5635625"/>
          <a:ext cx="3952875" cy="154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br>
            <a:rPr lang="sv-SE" sz="1400" baseline="0"/>
          </a:br>
          <a:r>
            <a:rPr lang="sv-SE" sz="1400" baseline="0"/>
            <a:t>Värme från värmepumpar inkluderar tillförd värme från värmekälla + tillförd el.</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9</xdr:col>
      <xdr:colOff>770164</xdr:colOff>
      <xdr:row>1</xdr:row>
      <xdr:rowOff>391885</xdr:rowOff>
    </xdr:from>
    <xdr:ext cx="1622654" cy="1612786"/>
    <xdr:pic>
      <xdr:nvPicPr>
        <xdr:cNvPr id="2" name="Picture 120">
          <a:extLst>
            <a:ext uri="{FF2B5EF4-FFF2-40B4-BE49-F238E27FC236}">
              <a16:creationId xmlns:a16="http://schemas.microsoft.com/office/drawing/2014/main" id="{1DE514ED-EDAB-4FE2-9067-8FE032D476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7664" y="931635"/>
          <a:ext cx="1622654" cy="1612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372428</xdr:colOff>
      <xdr:row>42</xdr:row>
      <xdr:rowOff>99538</xdr:rowOff>
    </xdr:from>
    <xdr:to>
      <xdr:col>8</xdr:col>
      <xdr:colOff>14288</xdr:colOff>
      <xdr:row>58</xdr:row>
      <xdr:rowOff>301943</xdr:rowOff>
    </xdr:to>
    <xdr:graphicFrame macro="">
      <xdr:nvGraphicFramePr>
        <xdr:cNvPr id="3" name="Diagram 2">
          <a:extLst>
            <a:ext uri="{FF2B5EF4-FFF2-40B4-BE49-F238E27FC236}">
              <a16:creationId xmlns:a16="http://schemas.microsoft.com/office/drawing/2014/main" id="{4FBFA3D8-92FD-4B29-AB41-5F396DF33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Reluskovska, Dijana" id="{63C59C5C-71DD-4CCE-8915-E97C3CB73EDE}" userId="S::dijana.reluskovska@sweco.se::cf022c40-6998-403f-a966-50f691c098e2"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29" dT="2021-05-31T11:35:48.52" personId="{63C59C5C-71DD-4CCE-8915-E97C3CB73EDE}" id="{BFFBD95D-7052-49EF-9F2F-ACFC9C1D7A02}">
    <text>Ändrat värden för utsläpp av klimatgaser från 48,1308 g/kWh till 44,9 g/kWh enligt mail från Raziyeh 2021-05-04</text>
  </threadedComment>
  <threadedComment ref="H341" dT="2021-05-26T08:13:16.63" personId="{63C59C5C-71DD-4CCE-8915-E97C3CB73EDE}" id="{D6C07BF5-358F-46EB-A4F6-A36DCB8AFB15}">
    <text>Ej kopletterat sina milövärden. Darför nätet kan ej godkännas.</text>
  </threadedComment>
  <threadedComment ref="C357" dT="2021-05-24T07:06:42.95" personId="{63C59C5C-71DD-4CCE-8915-E97C3CB73EDE}" id="{2B2F2ECB-9B64-4016-97B1-476E2A3C44EC}">
    <text>Justerade miljövärden efter utag från Kvalitetsnycklen.</text>
  </threadedComment>
  <threadedComment ref="D404" dT="2021-05-31T11:36:55.71" personId="{63C59C5C-71DD-4CCE-8915-E97C3CB73EDE}" id="{C4CA38EA-530B-485C-80E6-DD9C1038E247}">
    <text>Ändrat värden för utsläpp av klimatgaser från 50,2122 g/kWh till 48,7 g/kWh enligt mail från Raziyeh 2021-05-04</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urldefense.com/v3/__https:/www.eon.se/foeretag/vaerme-och-kyla/for-foretag-som-har-fjarrvarme/miljo-och-fjarrvarme__;!!HBVxBjZwpQ!h5MD7j_xkqprqO9OACsTBaX0ZvbEB1usKcWy5CTY2si8XSuAXWgD0ML1ROWiLhhyDRFdPsNM$" TargetMode="External"/><Relationship Id="rId3" Type="http://schemas.openxmlformats.org/officeDocument/2006/relationships/hyperlink" Target="https://urldefense.com/v3/__https:/www.eon.se/foeretag/vaerme-och-kyla/for-foretag-som-har-fjarrvarme/miljo-och-fjarrvarme__;!!HBVxBjZwpQ!h5MD7j_xkqprqO9OACsTBaX0ZvbEB1usKcWy5CTY2si8XSuAXWgD0ML1ROWiLhhyDRFdPsNM$" TargetMode="External"/><Relationship Id="rId7" Type="http://schemas.openxmlformats.org/officeDocument/2006/relationships/hyperlink" Target="https://urldefense.com/v3/__https:/www.eon.se/foeretag/vaerme-och-kyla/for-foretag-som-har-fjarrvarme/miljo-och-fjarrvarme__;!!HBVxBjZwpQ!h5MD7j_xkqprqO9OACsTBaX0ZvbEB1usKcWy5CTY2si8XSuAXWgD0ML1ROWiLhhyDRFdPsNM$" TargetMode="External"/><Relationship Id="rId12" Type="http://schemas.openxmlformats.org/officeDocument/2006/relationships/comments" Target="../comments14.xml"/><Relationship Id="rId2" Type="http://schemas.openxmlformats.org/officeDocument/2006/relationships/hyperlink" Target="https://urldefense.com/v3/__https:/www.eon.se/foeretag/vaerme-och-kyla/for-foretag-som-har-fjarrvarme/miljo-och-fjarrvarme__;!!HBVxBjZwpQ!h5MD7j_xkqprqO9OACsTBaX0ZvbEB1usKcWy5CTY2si8XSuAXWgD0ML1ROWiLhhyDRFdPsNM$" TargetMode="External"/><Relationship Id="rId1" Type="http://schemas.openxmlformats.org/officeDocument/2006/relationships/hyperlink" Target="https://urldefense.com/v3/__https:/www.eon.se/foeretag/vaerme-och-kyla/for-foretag-som-har-fjarrvarme/miljo-och-fjarrvarme__;!!HBVxBjZwpQ!h5MD7j_xkqprqO9OACsTBaX0ZvbEB1usKcWy5CTY2si8XSuAXWgD0ML1ROWiLhhyDRFdPsNM$" TargetMode="External"/><Relationship Id="rId6" Type="http://schemas.openxmlformats.org/officeDocument/2006/relationships/hyperlink" Target="https://urldefense.com/v3/__https:/www.eon.se/foeretag/vaerme-och-kyla/for-foretag-som-har-fjarrvarme/miljo-och-fjarrvarme__;!!HBVxBjZwpQ!h5MD7j_xkqprqO9OACsTBaX0ZvbEB1usKcWy5CTY2si8XSuAXWgD0ML1ROWiLhhyDRFdPsNM$" TargetMode="External"/><Relationship Id="rId11" Type="http://schemas.openxmlformats.org/officeDocument/2006/relationships/vmlDrawing" Target="../drawings/vmlDrawing14.vml"/><Relationship Id="rId5" Type="http://schemas.openxmlformats.org/officeDocument/2006/relationships/hyperlink" Target="https://urldefense.com/v3/__https:/www.eon.se/foeretag/vaerme-och-kyla/for-foretag-som-har-fjarrvarme/miljo-och-fjarrvarme__;!!HBVxBjZwpQ!h5MD7j_xkqprqO9OACsTBaX0ZvbEB1usKcWy5CTY2si8XSuAXWgD0ML1ROWiLhhyDRFdPsNM$" TargetMode="External"/><Relationship Id="rId10" Type="http://schemas.openxmlformats.org/officeDocument/2006/relationships/printerSettings" Target="../printerSettings/printerSettings20.bin"/><Relationship Id="rId4" Type="http://schemas.openxmlformats.org/officeDocument/2006/relationships/hyperlink" Target="https://urldefense.com/v3/__https:/www.eon.se/foeretag/vaerme-och-kyla/for-foretag-som-har-fjarrvarme/miljo-och-fjarrvarme__;!!HBVxBjZwpQ!h5MD7j_xkqprqO9OACsTBaX0ZvbEB1usKcWy5CTY2si8XSuAXWgD0ML1ROWiLhhyDRFdPsNM$" TargetMode="External"/><Relationship Id="rId9" Type="http://schemas.openxmlformats.org/officeDocument/2006/relationships/hyperlink" Target="https://urldefense.com/v3/__https:/www.eon.se/foeretag/vaerme-och-kyla/for-foretag-som-har-fjarrvarme/miljo-och-fjarrvarme__;!!HBVxBjZwpQ!h5MD7j_xkqprqO9OACsTBaX0ZvbEB1usKcWy5CTY2si8XSuAXWgD0ML1ROWiLhhyDRFdPsN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nergiforetagen.se/globalassets/energiforetagen/statistik/fjarrvarme/miljovardering-av-fjarrvarme/hjalp-vid-berakning/vmk-overnskommelse-2020.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5EFDB-E1FB-44C5-B8B7-7F3EDFBFC3D7}">
  <sheetPr>
    <tabColor theme="7" tint="0.59999389629810485"/>
  </sheetPr>
  <dimension ref="B3"/>
  <sheetViews>
    <sheetView workbookViewId="0">
      <selection activeCell="B4" sqref="B4"/>
    </sheetView>
  </sheetViews>
  <sheetFormatPr defaultRowHeight="14.5"/>
  <sheetData>
    <row r="3" spans="2:2">
      <c r="B3" t="s">
        <v>1580</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58E1-5015-45D4-B57F-216F5C377F3D}">
  <sheetPr codeName="Blad9">
    <tabColor theme="7" tint="0.59999389629810485"/>
  </sheetPr>
  <dimension ref="A1:AF451"/>
  <sheetViews>
    <sheetView workbookViewId="0">
      <selection activeCell="L257" sqref="L257"/>
    </sheetView>
  </sheetViews>
  <sheetFormatPr defaultRowHeight="15" customHeight="1"/>
  <cols>
    <col min="1" max="1" width="43.7265625" style="2" bestFit="1" customWidth="1"/>
    <col min="2" max="2" width="48" style="2" bestFit="1" customWidth="1"/>
    <col min="3" max="3" width="8.81640625" bestFit="1" customWidth="1"/>
    <col min="4" max="4" width="9.81640625" bestFit="1" customWidth="1"/>
    <col min="5" max="5" width="8.81640625" bestFit="1" customWidth="1"/>
    <col min="7" max="10" width="8.81640625" bestFit="1" customWidth="1"/>
    <col min="12" max="16" width="8.81640625" bestFit="1" customWidth="1"/>
    <col min="18" max="22" width="8.81640625" bestFit="1" customWidth="1"/>
    <col min="30" max="30" width="32.54296875" bestFit="1" customWidth="1"/>
  </cols>
  <sheetData>
    <row r="1" spans="1:32" s="8" customFormat="1" ht="203.5" thickBot="1">
      <c r="A1" s="7" t="s">
        <v>0</v>
      </c>
      <c r="B1" s="7" t="s">
        <v>1</v>
      </c>
      <c r="C1" s="7" t="s">
        <v>2</v>
      </c>
      <c r="D1" s="7" t="s">
        <v>731</v>
      </c>
      <c r="E1" s="7" t="s">
        <v>732</v>
      </c>
      <c r="F1" s="7" t="s">
        <v>733</v>
      </c>
      <c r="G1" s="7" t="s">
        <v>734</v>
      </c>
      <c r="H1" s="7" t="s">
        <v>735</v>
      </c>
      <c r="I1" s="7" t="s">
        <v>736</v>
      </c>
      <c r="J1" s="7" t="s">
        <v>737</v>
      </c>
      <c r="K1" s="7" t="s">
        <v>738</v>
      </c>
      <c r="L1" s="7" t="s">
        <v>739</v>
      </c>
      <c r="M1" s="7" t="s">
        <v>734</v>
      </c>
      <c r="N1" s="7" t="s">
        <v>740</v>
      </c>
      <c r="O1" s="7" t="s">
        <v>741</v>
      </c>
      <c r="P1" s="7" t="s">
        <v>742</v>
      </c>
      <c r="Q1" s="7" t="s">
        <v>743</v>
      </c>
      <c r="R1" s="7" t="s">
        <v>744</v>
      </c>
      <c r="S1" s="7" t="s">
        <v>734</v>
      </c>
      <c r="T1" s="7" t="s">
        <v>740</v>
      </c>
      <c r="U1" s="7" t="s">
        <v>741</v>
      </c>
      <c r="V1" s="7" t="s">
        <v>742</v>
      </c>
      <c r="Y1" s="12" t="s">
        <v>1240</v>
      </c>
      <c r="AA1" s="13" t="s">
        <v>1241</v>
      </c>
      <c r="AB1" s="14" t="s">
        <v>1242</v>
      </c>
      <c r="AC1" s="15" t="s">
        <v>1243</v>
      </c>
    </row>
    <row r="2" spans="1:32" ht="15" customHeight="1">
      <c r="A2" s="2" t="s">
        <v>19</v>
      </c>
      <c r="B2" s="2" t="s">
        <v>20</v>
      </c>
      <c r="C2">
        <v>2020</v>
      </c>
      <c r="D2">
        <v>0.16200000000000001</v>
      </c>
      <c r="E2" t="s">
        <v>21</v>
      </c>
      <c r="F2" t="s">
        <v>745</v>
      </c>
      <c r="G2">
        <v>3.1</v>
      </c>
      <c r="H2">
        <v>0</v>
      </c>
      <c r="I2">
        <v>0</v>
      </c>
      <c r="J2">
        <v>1</v>
      </c>
      <c r="K2" t="s">
        <v>22</v>
      </c>
      <c r="L2" t="s">
        <v>21</v>
      </c>
      <c r="M2" t="s">
        <v>21</v>
      </c>
      <c r="N2" t="s">
        <v>21</v>
      </c>
      <c r="O2" t="s">
        <v>21</v>
      </c>
      <c r="P2" t="s">
        <v>21</v>
      </c>
      <c r="Q2" t="s">
        <v>22</v>
      </c>
      <c r="R2" t="s">
        <v>21</v>
      </c>
      <c r="S2" t="s">
        <v>21</v>
      </c>
      <c r="T2" t="s">
        <v>21</v>
      </c>
      <c r="U2" t="s">
        <v>21</v>
      </c>
      <c r="V2" t="s">
        <v>21</v>
      </c>
      <c r="Y2" t="str">
        <f t="shared" ref="Y2:Y65" si="0">IF(OR(AND(G2&lt;&gt;$AE$3,G2&lt;&gt;"-"),AND(H2&lt;&gt;$AE$4,H2&lt;&gt;"-"),AND(I2&lt;&gt;$AE$5,I2&lt;&gt;"-"),AND(J2&lt;&gt;$AE$6,J2&lt;&gt;"-")),"Ja","Nej")</f>
        <v>Ja</v>
      </c>
      <c r="AA2" t="str">
        <f t="shared" ref="AA2:AA65" si="1">IF(ISERROR(1/L2),"Nej","Ja")</f>
        <v>Nej</v>
      </c>
      <c r="AB2" t="str">
        <f t="shared" ref="AB2:AB65" si="2">IF(Y2="nej",0,L2)</f>
        <v>ET</v>
      </c>
      <c r="AC2">
        <f t="shared" ref="AC2:AC65" si="3">IF(AA2="nej",0,P2/100)</f>
        <v>0</v>
      </c>
      <c r="AD2" s="30" t="s">
        <v>1244</v>
      </c>
      <c r="AE2" s="31"/>
      <c r="AF2" s="31"/>
    </row>
    <row r="3" spans="1:32" ht="15" customHeight="1">
      <c r="A3" s="2" t="s">
        <v>19</v>
      </c>
      <c r="B3" s="2" t="s">
        <v>23</v>
      </c>
      <c r="C3">
        <v>2020</v>
      </c>
      <c r="D3">
        <v>0.51100000000000001</v>
      </c>
      <c r="E3" t="s">
        <v>21</v>
      </c>
      <c r="F3" t="s">
        <v>745</v>
      </c>
      <c r="G3">
        <v>3.1</v>
      </c>
      <c r="H3">
        <v>0</v>
      </c>
      <c r="I3">
        <v>0</v>
      </c>
      <c r="J3">
        <v>1</v>
      </c>
      <c r="K3" t="s">
        <v>22</v>
      </c>
      <c r="L3" t="s">
        <v>21</v>
      </c>
      <c r="M3" t="s">
        <v>21</v>
      </c>
      <c r="N3" t="s">
        <v>21</v>
      </c>
      <c r="O3" t="s">
        <v>21</v>
      </c>
      <c r="P3" t="s">
        <v>21</v>
      </c>
      <c r="Q3" t="s">
        <v>22</v>
      </c>
      <c r="R3" t="s">
        <v>21</v>
      </c>
      <c r="S3" t="s">
        <v>21</v>
      </c>
      <c r="T3" t="s">
        <v>21</v>
      </c>
      <c r="U3" t="s">
        <v>21</v>
      </c>
      <c r="V3" t="s">
        <v>21</v>
      </c>
      <c r="Y3" t="str">
        <f t="shared" si="0"/>
        <v>Ja</v>
      </c>
      <c r="AA3" t="str">
        <f t="shared" si="1"/>
        <v>Nej</v>
      </c>
      <c r="AB3" t="str">
        <f t="shared" si="2"/>
        <v>ET</v>
      </c>
      <c r="AC3">
        <f t="shared" si="3"/>
        <v>0</v>
      </c>
      <c r="AD3" s="31" t="s">
        <v>1245</v>
      </c>
      <c r="AE3" s="31">
        <v>2.46</v>
      </c>
      <c r="AF3" s="31"/>
    </row>
    <row r="4" spans="1:32" ht="15" customHeight="1">
      <c r="A4" s="2" t="s">
        <v>19</v>
      </c>
      <c r="B4" s="2" t="s">
        <v>25</v>
      </c>
      <c r="C4">
        <v>2020</v>
      </c>
      <c r="D4">
        <v>3.54</v>
      </c>
      <c r="E4" t="s">
        <v>21</v>
      </c>
      <c r="F4" t="s">
        <v>745</v>
      </c>
      <c r="G4">
        <v>3.1</v>
      </c>
      <c r="H4">
        <v>0</v>
      </c>
      <c r="I4">
        <v>0</v>
      </c>
      <c r="J4">
        <v>1</v>
      </c>
      <c r="K4" t="s">
        <v>22</v>
      </c>
      <c r="L4" t="s">
        <v>21</v>
      </c>
      <c r="M4" t="s">
        <v>21</v>
      </c>
      <c r="N4" t="s">
        <v>21</v>
      </c>
      <c r="O4" t="s">
        <v>21</v>
      </c>
      <c r="P4" t="s">
        <v>21</v>
      </c>
      <c r="Q4" t="s">
        <v>22</v>
      </c>
      <c r="R4" t="s">
        <v>21</v>
      </c>
      <c r="S4" t="s">
        <v>21</v>
      </c>
      <c r="T4" t="s">
        <v>21</v>
      </c>
      <c r="U4" t="s">
        <v>21</v>
      </c>
      <c r="V4" t="s">
        <v>21</v>
      </c>
      <c r="Y4" t="str">
        <f t="shared" si="0"/>
        <v>Ja</v>
      </c>
      <c r="AA4" t="str">
        <f t="shared" si="1"/>
        <v>Nej</v>
      </c>
      <c r="AB4" t="str">
        <f t="shared" si="2"/>
        <v>ET</v>
      </c>
      <c r="AC4">
        <f t="shared" si="3"/>
        <v>0</v>
      </c>
      <c r="AD4" s="31" t="s">
        <v>1246</v>
      </c>
      <c r="AE4" s="31">
        <v>338.5</v>
      </c>
      <c r="AF4" s="31" t="s">
        <v>1250</v>
      </c>
    </row>
    <row r="5" spans="1:32" ht="15" customHeight="1">
      <c r="A5" s="2" t="s">
        <v>19</v>
      </c>
      <c r="B5" s="2" t="s">
        <v>26</v>
      </c>
      <c r="C5">
        <v>2020</v>
      </c>
      <c r="D5">
        <v>0.48199999999999998</v>
      </c>
      <c r="E5" t="s">
        <v>21</v>
      </c>
      <c r="F5" t="s">
        <v>745</v>
      </c>
      <c r="G5">
        <v>3.1</v>
      </c>
      <c r="H5">
        <v>0</v>
      </c>
      <c r="I5">
        <v>0</v>
      </c>
      <c r="J5">
        <v>1</v>
      </c>
      <c r="K5" t="s">
        <v>22</v>
      </c>
      <c r="L5" t="s">
        <v>21</v>
      </c>
      <c r="M5" t="s">
        <v>21</v>
      </c>
      <c r="N5" t="s">
        <v>21</v>
      </c>
      <c r="O5" t="s">
        <v>21</v>
      </c>
      <c r="P5" t="s">
        <v>21</v>
      </c>
      <c r="Q5" t="s">
        <v>22</v>
      </c>
      <c r="R5" t="s">
        <v>21</v>
      </c>
      <c r="S5" t="s">
        <v>21</v>
      </c>
      <c r="T5" t="s">
        <v>21</v>
      </c>
      <c r="U5" t="s">
        <v>21</v>
      </c>
      <c r="V5" t="s">
        <v>21</v>
      </c>
      <c r="Y5" t="str">
        <f t="shared" si="0"/>
        <v>Ja</v>
      </c>
      <c r="AA5" t="str">
        <f t="shared" si="1"/>
        <v>Nej</v>
      </c>
      <c r="AB5" t="str">
        <f t="shared" si="2"/>
        <v>ET</v>
      </c>
      <c r="AC5">
        <f t="shared" si="3"/>
        <v>0</v>
      </c>
      <c r="AD5" s="31" t="s">
        <v>1247</v>
      </c>
      <c r="AE5" s="31">
        <v>0.47</v>
      </c>
      <c r="AF5" s="31"/>
    </row>
    <row r="6" spans="1:32" ht="15" customHeight="1">
      <c r="A6" s="2" t="s">
        <v>19</v>
      </c>
      <c r="B6" s="2" t="s">
        <v>27</v>
      </c>
      <c r="C6">
        <v>2020</v>
      </c>
      <c r="D6">
        <v>1.657</v>
      </c>
      <c r="E6" t="s">
        <v>21</v>
      </c>
      <c r="F6" t="s">
        <v>745</v>
      </c>
      <c r="G6">
        <v>3.1</v>
      </c>
      <c r="H6">
        <v>0</v>
      </c>
      <c r="I6">
        <v>0</v>
      </c>
      <c r="J6">
        <v>1</v>
      </c>
      <c r="K6" t="s">
        <v>22</v>
      </c>
      <c r="L6" t="s">
        <v>21</v>
      </c>
      <c r="M6" t="s">
        <v>21</v>
      </c>
      <c r="N6" t="s">
        <v>21</v>
      </c>
      <c r="O6" t="s">
        <v>21</v>
      </c>
      <c r="P6" t="s">
        <v>21</v>
      </c>
      <c r="Q6" t="s">
        <v>22</v>
      </c>
      <c r="R6" t="s">
        <v>21</v>
      </c>
      <c r="S6" t="s">
        <v>21</v>
      </c>
      <c r="T6" t="s">
        <v>21</v>
      </c>
      <c r="U6" t="s">
        <v>21</v>
      </c>
      <c r="V6" t="s">
        <v>21</v>
      </c>
      <c r="Y6" t="str">
        <f t="shared" si="0"/>
        <v>Ja</v>
      </c>
      <c r="AA6" t="str">
        <f t="shared" si="1"/>
        <v>Nej</v>
      </c>
      <c r="AB6" t="str">
        <f t="shared" si="2"/>
        <v>ET</v>
      </c>
      <c r="AC6">
        <f t="shared" si="3"/>
        <v>0</v>
      </c>
      <c r="AD6" s="31" t="s">
        <v>1248</v>
      </c>
      <c r="AE6" s="31">
        <v>0.48170000000000002</v>
      </c>
      <c r="AF6" s="31"/>
    </row>
    <row r="7" spans="1:32" ht="15" customHeight="1">
      <c r="A7" s="2" t="s">
        <v>19</v>
      </c>
      <c r="B7" s="2" t="s">
        <v>28</v>
      </c>
      <c r="C7">
        <v>2020</v>
      </c>
      <c r="D7">
        <v>0.94399999999999995</v>
      </c>
      <c r="E7">
        <v>0</v>
      </c>
      <c r="F7" t="s">
        <v>745</v>
      </c>
      <c r="G7">
        <v>3.1</v>
      </c>
      <c r="H7">
        <v>0</v>
      </c>
      <c r="I7">
        <v>0</v>
      </c>
      <c r="J7">
        <v>1</v>
      </c>
      <c r="K7" t="s">
        <v>22</v>
      </c>
      <c r="L7" t="s">
        <v>21</v>
      </c>
      <c r="M7" t="s">
        <v>21</v>
      </c>
      <c r="N7" t="s">
        <v>21</v>
      </c>
      <c r="O7" t="s">
        <v>21</v>
      </c>
      <c r="P7" t="s">
        <v>21</v>
      </c>
      <c r="Q7" t="s">
        <v>22</v>
      </c>
      <c r="R7" t="s">
        <v>21</v>
      </c>
      <c r="S7" t="s">
        <v>21</v>
      </c>
      <c r="T7" t="s">
        <v>21</v>
      </c>
      <c r="U7" t="s">
        <v>21</v>
      </c>
      <c r="V7" t="s">
        <v>21</v>
      </c>
      <c r="Y7" t="str">
        <f t="shared" si="0"/>
        <v>Ja</v>
      </c>
      <c r="AA7" t="str">
        <f t="shared" si="1"/>
        <v>Nej</v>
      </c>
      <c r="AB7" t="str">
        <f t="shared" si="2"/>
        <v>ET</v>
      </c>
      <c r="AC7">
        <f t="shared" si="3"/>
        <v>0</v>
      </c>
      <c r="AD7" s="31"/>
      <c r="AE7" s="31"/>
      <c r="AF7" s="31"/>
    </row>
    <row r="8" spans="1:32" ht="15" customHeight="1">
      <c r="A8" s="2" t="s">
        <v>19</v>
      </c>
      <c r="B8" s="2" t="s">
        <v>29</v>
      </c>
      <c r="C8">
        <v>2020</v>
      </c>
      <c r="D8">
        <v>0.24099999999999999</v>
      </c>
      <c r="E8" t="s">
        <v>21</v>
      </c>
      <c r="F8" t="s">
        <v>745</v>
      </c>
      <c r="G8">
        <v>3.1</v>
      </c>
      <c r="H8">
        <v>0</v>
      </c>
      <c r="I8">
        <v>0</v>
      </c>
      <c r="J8">
        <v>1</v>
      </c>
      <c r="K8" t="s">
        <v>22</v>
      </c>
      <c r="L8" t="s">
        <v>21</v>
      </c>
      <c r="M8" t="s">
        <v>21</v>
      </c>
      <c r="N8" t="s">
        <v>21</v>
      </c>
      <c r="O8" t="s">
        <v>21</v>
      </c>
      <c r="P8" t="s">
        <v>21</v>
      </c>
      <c r="Q8" t="s">
        <v>22</v>
      </c>
      <c r="R8" t="s">
        <v>21</v>
      </c>
      <c r="S8" t="s">
        <v>21</v>
      </c>
      <c r="T8" t="s">
        <v>21</v>
      </c>
      <c r="U8" t="s">
        <v>21</v>
      </c>
      <c r="V8" t="s">
        <v>21</v>
      </c>
      <c r="Y8" t="str">
        <f t="shared" si="0"/>
        <v>Ja</v>
      </c>
      <c r="AA8" t="str">
        <f t="shared" si="1"/>
        <v>Nej</v>
      </c>
      <c r="AB8" t="str">
        <f t="shared" si="2"/>
        <v>ET</v>
      </c>
      <c r="AC8">
        <f t="shared" si="3"/>
        <v>0</v>
      </c>
      <c r="AD8" s="30" t="s">
        <v>1249</v>
      </c>
      <c r="AE8" s="31"/>
      <c r="AF8" s="31"/>
    </row>
    <row r="9" spans="1:32" ht="15" customHeight="1">
      <c r="A9" s="2" t="s">
        <v>19</v>
      </c>
      <c r="B9" s="2" t="s">
        <v>30</v>
      </c>
      <c r="C9">
        <v>2020</v>
      </c>
      <c r="D9">
        <v>0.79300000000000004</v>
      </c>
      <c r="E9" t="s">
        <v>21</v>
      </c>
      <c r="F9" t="s">
        <v>745</v>
      </c>
      <c r="G9">
        <v>3.1</v>
      </c>
      <c r="H9">
        <v>0</v>
      </c>
      <c r="I9">
        <v>0</v>
      </c>
      <c r="J9">
        <v>1</v>
      </c>
      <c r="K9" t="s">
        <v>22</v>
      </c>
      <c r="L9" t="s">
        <v>21</v>
      </c>
      <c r="M9" t="s">
        <v>21</v>
      </c>
      <c r="N9" t="s">
        <v>21</v>
      </c>
      <c r="O9" t="s">
        <v>21</v>
      </c>
      <c r="P9" t="s">
        <v>21</v>
      </c>
      <c r="Q9" t="s">
        <v>22</v>
      </c>
      <c r="R9" t="s">
        <v>21</v>
      </c>
      <c r="S9" t="s">
        <v>21</v>
      </c>
      <c r="T9" t="s">
        <v>21</v>
      </c>
      <c r="U9" t="s">
        <v>21</v>
      </c>
      <c r="V9" t="s">
        <v>21</v>
      </c>
      <c r="Y9" t="str">
        <f t="shared" si="0"/>
        <v>Ja</v>
      </c>
      <c r="AA9" t="str">
        <f t="shared" si="1"/>
        <v>Nej</v>
      </c>
      <c r="AB9" t="str">
        <f t="shared" si="2"/>
        <v>ET</v>
      </c>
      <c r="AC9">
        <f t="shared" si="3"/>
        <v>0</v>
      </c>
      <c r="AD9" s="31" t="s">
        <v>1245</v>
      </c>
      <c r="AE9" s="31">
        <v>2.2000000000000002</v>
      </c>
      <c r="AF9" s="31"/>
    </row>
    <row r="10" spans="1:32" ht="15" customHeight="1">
      <c r="A10" s="2" t="s">
        <v>19</v>
      </c>
      <c r="B10" s="2" t="s">
        <v>31</v>
      </c>
      <c r="C10">
        <v>2020</v>
      </c>
      <c r="D10">
        <v>2.11</v>
      </c>
      <c r="E10" t="s">
        <v>21</v>
      </c>
      <c r="F10" t="s">
        <v>745</v>
      </c>
      <c r="G10">
        <v>3.1</v>
      </c>
      <c r="H10">
        <v>0</v>
      </c>
      <c r="I10">
        <v>0</v>
      </c>
      <c r="J10">
        <v>1</v>
      </c>
      <c r="K10" t="s">
        <v>22</v>
      </c>
      <c r="L10" t="s">
        <v>21</v>
      </c>
      <c r="M10" t="s">
        <v>21</v>
      </c>
      <c r="N10" t="s">
        <v>21</v>
      </c>
      <c r="O10" t="s">
        <v>21</v>
      </c>
      <c r="P10" t="s">
        <v>21</v>
      </c>
      <c r="Q10" t="s">
        <v>22</v>
      </c>
      <c r="R10" t="s">
        <v>21</v>
      </c>
      <c r="S10" t="s">
        <v>21</v>
      </c>
      <c r="T10" t="s">
        <v>21</v>
      </c>
      <c r="U10" t="s">
        <v>21</v>
      </c>
      <c r="V10" t="s">
        <v>21</v>
      </c>
      <c r="Y10" t="str">
        <f t="shared" si="0"/>
        <v>Ja</v>
      </c>
      <c r="AA10" t="str">
        <f t="shared" si="1"/>
        <v>Nej</v>
      </c>
      <c r="AB10" t="str">
        <f t="shared" si="2"/>
        <v>ET</v>
      </c>
      <c r="AC10">
        <f t="shared" si="3"/>
        <v>0</v>
      </c>
      <c r="AD10" s="31" t="s">
        <v>1246</v>
      </c>
      <c r="AE10" s="31">
        <v>250.8</v>
      </c>
      <c r="AF10" s="31"/>
    </row>
    <row r="11" spans="1:32" ht="15" customHeight="1">
      <c r="A11" s="2" t="s">
        <v>32</v>
      </c>
      <c r="B11" s="2" t="s">
        <v>33</v>
      </c>
      <c r="C11">
        <v>2020</v>
      </c>
      <c r="D11" t="s">
        <v>21</v>
      </c>
      <c r="E11" t="s">
        <v>21</v>
      </c>
      <c r="F11" t="s">
        <v>746</v>
      </c>
      <c r="G11">
        <v>3.1</v>
      </c>
      <c r="H11">
        <v>0</v>
      </c>
      <c r="I11">
        <v>0</v>
      </c>
      <c r="J11">
        <v>1</v>
      </c>
      <c r="K11" t="s">
        <v>334</v>
      </c>
      <c r="L11" t="s">
        <v>21</v>
      </c>
      <c r="M11" t="s">
        <v>21</v>
      </c>
      <c r="N11" t="s">
        <v>21</v>
      </c>
      <c r="O11" t="s">
        <v>21</v>
      </c>
      <c r="P11" t="s">
        <v>21</v>
      </c>
      <c r="Q11" t="s">
        <v>334</v>
      </c>
      <c r="R11" t="s">
        <v>21</v>
      </c>
      <c r="S11" t="s">
        <v>21</v>
      </c>
      <c r="T11" t="s">
        <v>21</v>
      </c>
      <c r="U11" t="s">
        <v>21</v>
      </c>
      <c r="V11" t="s">
        <v>21</v>
      </c>
      <c r="Y11" t="str">
        <f t="shared" si="0"/>
        <v>Ja</v>
      </c>
      <c r="AA11" t="str">
        <f t="shared" si="1"/>
        <v>Nej</v>
      </c>
      <c r="AB11" t="str">
        <f t="shared" si="2"/>
        <v>ET</v>
      </c>
      <c r="AC11">
        <f t="shared" si="3"/>
        <v>0</v>
      </c>
      <c r="AD11" s="31" t="s">
        <v>1247</v>
      </c>
      <c r="AE11" s="31">
        <v>0.35</v>
      </c>
      <c r="AF11" s="31"/>
    </row>
    <row r="12" spans="1:32" ht="15" customHeight="1">
      <c r="A12" s="2" t="s">
        <v>32</v>
      </c>
      <c r="B12" s="2" t="s">
        <v>34</v>
      </c>
      <c r="C12">
        <v>2020</v>
      </c>
      <c r="D12">
        <v>0.45</v>
      </c>
      <c r="E12" t="s">
        <v>21</v>
      </c>
      <c r="F12" t="s">
        <v>746</v>
      </c>
      <c r="G12">
        <v>3.1</v>
      </c>
      <c r="H12">
        <v>0</v>
      </c>
      <c r="I12">
        <v>0</v>
      </c>
      <c r="J12">
        <v>1</v>
      </c>
      <c r="K12" t="s">
        <v>22</v>
      </c>
      <c r="L12" t="s">
        <v>21</v>
      </c>
      <c r="M12" t="s">
        <v>21</v>
      </c>
      <c r="N12" t="s">
        <v>21</v>
      </c>
      <c r="O12" t="s">
        <v>21</v>
      </c>
      <c r="P12" t="s">
        <v>21</v>
      </c>
      <c r="Q12" t="s">
        <v>22</v>
      </c>
      <c r="R12" t="s">
        <v>21</v>
      </c>
      <c r="S12" t="s">
        <v>21</v>
      </c>
      <c r="T12" t="s">
        <v>21</v>
      </c>
      <c r="U12" t="s">
        <v>21</v>
      </c>
      <c r="V12" t="s">
        <v>21</v>
      </c>
      <c r="Y12" t="str">
        <f t="shared" si="0"/>
        <v>Ja</v>
      </c>
      <c r="AA12" t="str">
        <f t="shared" si="1"/>
        <v>Nej</v>
      </c>
      <c r="AB12" t="str">
        <f t="shared" si="2"/>
        <v>ET</v>
      </c>
      <c r="AC12">
        <f t="shared" si="3"/>
        <v>0</v>
      </c>
      <c r="AD12" s="31" t="s">
        <v>1248</v>
      </c>
      <c r="AE12" s="31">
        <v>0.3977</v>
      </c>
      <c r="AF12" s="31"/>
    </row>
    <row r="13" spans="1:32" ht="15" customHeight="1">
      <c r="A13" s="2" t="s">
        <v>32</v>
      </c>
      <c r="B13" s="2" t="s">
        <v>35</v>
      </c>
      <c r="C13">
        <v>2020</v>
      </c>
      <c r="D13">
        <v>8.6999999999999994E-2</v>
      </c>
      <c r="E13" t="s">
        <v>21</v>
      </c>
      <c r="F13" t="s">
        <v>746</v>
      </c>
      <c r="G13">
        <v>3.1</v>
      </c>
      <c r="H13">
        <v>0</v>
      </c>
      <c r="I13">
        <v>0</v>
      </c>
      <c r="J13">
        <v>1</v>
      </c>
      <c r="K13" t="s">
        <v>22</v>
      </c>
      <c r="L13" t="s">
        <v>21</v>
      </c>
      <c r="M13" t="s">
        <v>21</v>
      </c>
      <c r="N13" t="s">
        <v>21</v>
      </c>
      <c r="O13" t="s">
        <v>21</v>
      </c>
      <c r="P13" t="s">
        <v>21</v>
      </c>
      <c r="Q13" t="s">
        <v>22</v>
      </c>
      <c r="R13" t="s">
        <v>21</v>
      </c>
      <c r="S13" t="s">
        <v>21</v>
      </c>
      <c r="T13" t="s">
        <v>21</v>
      </c>
      <c r="U13" t="s">
        <v>21</v>
      </c>
      <c r="V13" t="s">
        <v>21</v>
      </c>
      <c r="Y13" t="str">
        <f t="shared" si="0"/>
        <v>Ja</v>
      </c>
      <c r="AA13" t="str">
        <f t="shared" si="1"/>
        <v>Nej</v>
      </c>
      <c r="AB13" t="str">
        <f t="shared" si="2"/>
        <v>ET</v>
      </c>
      <c r="AC13">
        <f t="shared" si="3"/>
        <v>0</v>
      </c>
    </row>
    <row r="14" spans="1:32" ht="15" customHeight="1">
      <c r="A14" s="2" t="s">
        <v>32</v>
      </c>
      <c r="B14" s="2" t="s">
        <v>36</v>
      </c>
      <c r="C14">
        <v>2020</v>
      </c>
      <c r="D14">
        <v>0.127</v>
      </c>
      <c r="E14" t="s">
        <v>21</v>
      </c>
      <c r="F14" t="s">
        <v>746</v>
      </c>
      <c r="G14">
        <v>3.1</v>
      </c>
      <c r="H14">
        <v>0</v>
      </c>
      <c r="I14">
        <v>0</v>
      </c>
      <c r="J14">
        <v>1</v>
      </c>
      <c r="K14" t="s">
        <v>22</v>
      </c>
      <c r="L14" t="s">
        <v>21</v>
      </c>
      <c r="M14" t="s">
        <v>21</v>
      </c>
      <c r="N14" t="s">
        <v>21</v>
      </c>
      <c r="O14" t="s">
        <v>21</v>
      </c>
      <c r="P14" t="s">
        <v>21</v>
      </c>
      <c r="Q14" t="s">
        <v>22</v>
      </c>
      <c r="R14" t="s">
        <v>21</v>
      </c>
      <c r="S14" t="s">
        <v>21</v>
      </c>
      <c r="T14" t="s">
        <v>21</v>
      </c>
      <c r="U14" t="s">
        <v>21</v>
      </c>
      <c r="V14" t="s">
        <v>21</v>
      </c>
      <c r="Y14" t="str">
        <f t="shared" si="0"/>
        <v>Ja</v>
      </c>
      <c r="AA14" t="str">
        <f t="shared" si="1"/>
        <v>Nej</v>
      </c>
      <c r="AB14" t="str">
        <f t="shared" si="2"/>
        <v>ET</v>
      </c>
      <c r="AC14">
        <f t="shared" si="3"/>
        <v>0</v>
      </c>
    </row>
    <row r="15" spans="1:32" ht="15" customHeight="1">
      <c r="A15" s="2" t="s">
        <v>32</v>
      </c>
      <c r="B15" s="2" t="s">
        <v>37</v>
      </c>
      <c r="C15">
        <v>2020</v>
      </c>
      <c r="D15">
        <v>0.11</v>
      </c>
      <c r="E15" t="s">
        <v>21</v>
      </c>
      <c r="F15" t="s">
        <v>747</v>
      </c>
      <c r="G15">
        <v>3.1</v>
      </c>
      <c r="H15">
        <v>0</v>
      </c>
      <c r="I15">
        <v>0</v>
      </c>
      <c r="J15">
        <v>1</v>
      </c>
      <c r="K15" t="s">
        <v>22</v>
      </c>
      <c r="L15" t="s">
        <v>21</v>
      </c>
      <c r="M15" t="s">
        <v>21</v>
      </c>
      <c r="N15" t="s">
        <v>21</v>
      </c>
      <c r="O15" t="s">
        <v>21</v>
      </c>
      <c r="P15" t="s">
        <v>21</v>
      </c>
      <c r="Q15" t="s">
        <v>22</v>
      </c>
      <c r="R15" t="s">
        <v>21</v>
      </c>
      <c r="S15" t="s">
        <v>21</v>
      </c>
      <c r="T15" t="s">
        <v>21</v>
      </c>
      <c r="U15" t="s">
        <v>21</v>
      </c>
      <c r="V15" t="s">
        <v>21</v>
      </c>
      <c r="Y15" t="str">
        <f t="shared" si="0"/>
        <v>Ja</v>
      </c>
      <c r="AA15" t="str">
        <f t="shared" si="1"/>
        <v>Nej</v>
      </c>
      <c r="AB15" t="str">
        <f t="shared" si="2"/>
        <v>ET</v>
      </c>
      <c r="AC15">
        <f t="shared" si="3"/>
        <v>0</v>
      </c>
    </row>
    <row r="16" spans="1:32" ht="15" customHeight="1">
      <c r="A16" s="2" t="s">
        <v>32</v>
      </c>
      <c r="B16" s="2" t="s">
        <v>38</v>
      </c>
      <c r="C16">
        <v>2020</v>
      </c>
      <c r="D16">
        <v>0.38900000000000001</v>
      </c>
      <c r="E16" t="s">
        <v>21</v>
      </c>
      <c r="F16" t="s">
        <v>746</v>
      </c>
      <c r="G16">
        <v>3.1</v>
      </c>
      <c r="H16">
        <v>0</v>
      </c>
      <c r="I16">
        <v>0</v>
      </c>
      <c r="J16">
        <v>1</v>
      </c>
      <c r="K16" t="s">
        <v>22</v>
      </c>
      <c r="L16" t="s">
        <v>21</v>
      </c>
      <c r="M16" t="s">
        <v>21</v>
      </c>
      <c r="N16" t="s">
        <v>21</v>
      </c>
      <c r="O16" t="s">
        <v>21</v>
      </c>
      <c r="P16" t="s">
        <v>21</v>
      </c>
      <c r="Q16" t="s">
        <v>22</v>
      </c>
      <c r="R16" t="s">
        <v>21</v>
      </c>
      <c r="S16" t="s">
        <v>21</v>
      </c>
      <c r="T16" t="s">
        <v>21</v>
      </c>
      <c r="U16" t="s">
        <v>21</v>
      </c>
      <c r="V16" t="s">
        <v>21</v>
      </c>
      <c r="Y16" t="str">
        <f t="shared" si="0"/>
        <v>Ja</v>
      </c>
      <c r="AA16" t="str">
        <f t="shared" si="1"/>
        <v>Nej</v>
      </c>
      <c r="AB16" t="str">
        <f t="shared" si="2"/>
        <v>ET</v>
      </c>
      <c r="AC16">
        <f t="shared" si="3"/>
        <v>0</v>
      </c>
    </row>
    <row r="17" spans="1:29" ht="15" customHeight="1">
      <c r="A17" s="2" t="s">
        <v>32</v>
      </c>
      <c r="B17" s="2" t="s">
        <v>39</v>
      </c>
      <c r="C17">
        <v>2020</v>
      </c>
      <c r="D17">
        <v>0.254</v>
      </c>
      <c r="E17" t="s">
        <v>21</v>
      </c>
      <c r="F17" t="s">
        <v>746</v>
      </c>
      <c r="G17">
        <v>3.1</v>
      </c>
      <c r="H17">
        <v>0</v>
      </c>
      <c r="I17">
        <v>0</v>
      </c>
      <c r="J17">
        <v>1</v>
      </c>
      <c r="K17" t="s">
        <v>22</v>
      </c>
      <c r="L17" t="s">
        <v>21</v>
      </c>
      <c r="M17" t="s">
        <v>21</v>
      </c>
      <c r="N17" t="s">
        <v>21</v>
      </c>
      <c r="O17" t="s">
        <v>21</v>
      </c>
      <c r="P17" t="s">
        <v>21</v>
      </c>
      <c r="Q17" t="s">
        <v>22</v>
      </c>
      <c r="R17" t="s">
        <v>21</v>
      </c>
      <c r="S17" t="s">
        <v>21</v>
      </c>
      <c r="T17" t="s">
        <v>21</v>
      </c>
      <c r="U17" t="s">
        <v>21</v>
      </c>
      <c r="V17" t="s">
        <v>21</v>
      </c>
      <c r="Y17" t="str">
        <f t="shared" si="0"/>
        <v>Ja</v>
      </c>
      <c r="AA17" t="str">
        <f t="shared" si="1"/>
        <v>Nej</v>
      </c>
      <c r="AB17" t="str">
        <f t="shared" si="2"/>
        <v>ET</v>
      </c>
      <c r="AC17">
        <f t="shared" si="3"/>
        <v>0</v>
      </c>
    </row>
    <row r="18" spans="1:29" ht="15" customHeight="1">
      <c r="A18" s="2" t="s">
        <v>32</v>
      </c>
      <c r="B18" s="2" t="s">
        <v>40</v>
      </c>
      <c r="C18">
        <v>2020</v>
      </c>
      <c r="D18">
        <v>2.4E-2</v>
      </c>
      <c r="E18" t="s">
        <v>21</v>
      </c>
      <c r="F18" t="s">
        <v>746</v>
      </c>
      <c r="G18">
        <v>3.1</v>
      </c>
      <c r="H18">
        <v>0</v>
      </c>
      <c r="I18">
        <v>0</v>
      </c>
      <c r="J18">
        <v>1</v>
      </c>
      <c r="K18" t="s">
        <v>22</v>
      </c>
      <c r="L18" t="s">
        <v>21</v>
      </c>
      <c r="M18" t="s">
        <v>21</v>
      </c>
      <c r="N18" t="s">
        <v>21</v>
      </c>
      <c r="O18" t="s">
        <v>21</v>
      </c>
      <c r="P18" t="s">
        <v>21</v>
      </c>
      <c r="Q18" t="s">
        <v>22</v>
      </c>
      <c r="R18" t="s">
        <v>21</v>
      </c>
      <c r="S18" t="s">
        <v>21</v>
      </c>
      <c r="T18" t="s">
        <v>21</v>
      </c>
      <c r="U18" t="s">
        <v>21</v>
      </c>
      <c r="V18" t="s">
        <v>21</v>
      </c>
      <c r="Y18" t="str">
        <f t="shared" si="0"/>
        <v>Ja</v>
      </c>
      <c r="AA18" t="str">
        <f t="shared" si="1"/>
        <v>Nej</v>
      </c>
      <c r="AB18" t="str">
        <f t="shared" si="2"/>
        <v>ET</v>
      </c>
      <c r="AC18">
        <f t="shared" si="3"/>
        <v>0</v>
      </c>
    </row>
    <row r="19" spans="1:29" ht="15" customHeight="1">
      <c r="A19" s="2" t="s">
        <v>32</v>
      </c>
      <c r="B19" s="2" t="s">
        <v>41</v>
      </c>
      <c r="C19">
        <v>2020</v>
      </c>
      <c r="D19">
        <v>0.16400000000000001</v>
      </c>
      <c r="E19" t="s">
        <v>21</v>
      </c>
      <c r="F19" t="s">
        <v>746</v>
      </c>
      <c r="G19">
        <v>3.1</v>
      </c>
      <c r="H19">
        <v>0</v>
      </c>
      <c r="I19">
        <v>0</v>
      </c>
      <c r="J19">
        <v>1</v>
      </c>
      <c r="K19" t="s">
        <v>22</v>
      </c>
      <c r="L19" t="s">
        <v>21</v>
      </c>
      <c r="M19" t="s">
        <v>21</v>
      </c>
      <c r="N19" t="s">
        <v>21</v>
      </c>
      <c r="O19" t="s">
        <v>21</v>
      </c>
      <c r="P19" t="s">
        <v>21</v>
      </c>
      <c r="Q19" t="s">
        <v>22</v>
      </c>
      <c r="R19" t="s">
        <v>21</v>
      </c>
      <c r="S19" t="s">
        <v>21</v>
      </c>
      <c r="T19" t="s">
        <v>21</v>
      </c>
      <c r="U19" t="s">
        <v>21</v>
      </c>
      <c r="V19" t="s">
        <v>21</v>
      </c>
      <c r="Y19" t="str">
        <f t="shared" si="0"/>
        <v>Ja</v>
      </c>
      <c r="AA19" t="str">
        <f t="shared" si="1"/>
        <v>Nej</v>
      </c>
      <c r="AB19" t="str">
        <f t="shared" si="2"/>
        <v>ET</v>
      </c>
      <c r="AC19">
        <f t="shared" si="3"/>
        <v>0</v>
      </c>
    </row>
    <row r="20" spans="1:29" ht="15" customHeight="1">
      <c r="A20" s="2" t="s">
        <v>32</v>
      </c>
      <c r="B20" s="2" t="s">
        <v>42</v>
      </c>
      <c r="C20">
        <v>2020</v>
      </c>
      <c r="D20">
        <v>9.7000000000000003E-2</v>
      </c>
      <c r="E20" t="s">
        <v>21</v>
      </c>
      <c r="F20" t="s">
        <v>746</v>
      </c>
      <c r="G20">
        <v>3.1</v>
      </c>
      <c r="H20">
        <v>0</v>
      </c>
      <c r="I20">
        <v>0</v>
      </c>
      <c r="J20">
        <v>1</v>
      </c>
      <c r="K20" t="s">
        <v>22</v>
      </c>
      <c r="L20" t="s">
        <v>21</v>
      </c>
      <c r="M20" t="s">
        <v>21</v>
      </c>
      <c r="N20" t="s">
        <v>21</v>
      </c>
      <c r="O20" t="s">
        <v>21</v>
      </c>
      <c r="P20" t="s">
        <v>21</v>
      </c>
      <c r="Q20" t="s">
        <v>22</v>
      </c>
      <c r="R20" t="s">
        <v>21</v>
      </c>
      <c r="S20" t="s">
        <v>21</v>
      </c>
      <c r="T20" t="s">
        <v>21</v>
      </c>
      <c r="U20" t="s">
        <v>21</v>
      </c>
      <c r="V20" t="s">
        <v>21</v>
      </c>
      <c r="Y20" t="str">
        <f t="shared" si="0"/>
        <v>Ja</v>
      </c>
      <c r="AA20" t="str">
        <f t="shared" si="1"/>
        <v>Nej</v>
      </c>
      <c r="AB20" t="str">
        <f t="shared" si="2"/>
        <v>ET</v>
      </c>
      <c r="AC20">
        <f t="shared" si="3"/>
        <v>0</v>
      </c>
    </row>
    <row r="21" spans="1:29" ht="15" customHeight="1">
      <c r="A21" s="2" t="s">
        <v>43</v>
      </c>
      <c r="B21" s="2" t="s">
        <v>44</v>
      </c>
      <c r="C21">
        <v>2020</v>
      </c>
      <c r="D21">
        <v>1.2E-2</v>
      </c>
      <c r="E21" t="s">
        <v>21</v>
      </c>
      <c r="F21" t="s">
        <v>748</v>
      </c>
      <c r="G21">
        <v>1.1000000000000001</v>
      </c>
      <c r="H21">
        <v>0</v>
      </c>
      <c r="I21">
        <v>0</v>
      </c>
      <c r="J21">
        <v>0</v>
      </c>
      <c r="K21" t="s">
        <v>22</v>
      </c>
      <c r="L21" t="s">
        <v>21</v>
      </c>
      <c r="M21" t="s">
        <v>21</v>
      </c>
      <c r="N21" t="s">
        <v>21</v>
      </c>
      <c r="O21" t="s">
        <v>21</v>
      </c>
      <c r="P21" t="s">
        <v>21</v>
      </c>
      <c r="Q21" t="s">
        <v>22</v>
      </c>
      <c r="R21" t="s">
        <v>21</v>
      </c>
      <c r="S21" t="s">
        <v>21</v>
      </c>
      <c r="T21" t="s">
        <v>21</v>
      </c>
      <c r="U21" t="s">
        <v>21</v>
      </c>
      <c r="V21" t="s">
        <v>21</v>
      </c>
      <c r="Y21" t="str">
        <f t="shared" si="0"/>
        <v>Ja</v>
      </c>
      <c r="AA21" t="str">
        <f t="shared" si="1"/>
        <v>Nej</v>
      </c>
      <c r="AB21" t="str">
        <f t="shared" si="2"/>
        <v>ET</v>
      </c>
      <c r="AC21">
        <f t="shared" si="3"/>
        <v>0</v>
      </c>
    </row>
    <row r="22" spans="1:29" ht="15" customHeight="1">
      <c r="A22" s="2" t="s">
        <v>43</v>
      </c>
      <c r="B22" s="2" t="s">
        <v>45</v>
      </c>
      <c r="C22">
        <v>2020</v>
      </c>
      <c r="D22">
        <v>0.12</v>
      </c>
      <c r="E22" t="s">
        <v>21</v>
      </c>
      <c r="F22" t="s">
        <v>748</v>
      </c>
      <c r="G22">
        <v>1.1000000000000001</v>
      </c>
      <c r="H22">
        <v>0</v>
      </c>
      <c r="I22">
        <v>0</v>
      </c>
      <c r="J22">
        <v>0</v>
      </c>
      <c r="K22" t="s">
        <v>22</v>
      </c>
      <c r="L22" t="s">
        <v>21</v>
      </c>
      <c r="M22" t="s">
        <v>21</v>
      </c>
      <c r="N22" t="s">
        <v>21</v>
      </c>
      <c r="O22" t="s">
        <v>21</v>
      </c>
      <c r="P22" t="s">
        <v>21</v>
      </c>
      <c r="Q22" t="s">
        <v>22</v>
      </c>
      <c r="R22" t="s">
        <v>21</v>
      </c>
      <c r="S22" t="s">
        <v>21</v>
      </c>
      <c r="T22" t="s">
        <v>21</v>
      </c>
      <c r="U22" t="s">
        <v>21</v>
      </c>
      <c r="V22" t="s">
        <v>21</v>
      </c>
      <c r="Y22" t="str">
        <f t="shared" si="0"/>
        <v>Ja</v>
      </c>
      <c r="AA22" t="str">
        <f t="shared" si="1"/>
        <v>Nej</v>
      </c>
      <c r="AB22" t="str">
        <f t="shared" si="2"/>
        <v>ET</v>
      </c>
      <c r="AC22">
        <f t="shared" si="3"/>
        <v>0</v>
      </c>
    </row>
    <row r="23" spans="1:29" ht="15" customHeight="1">
      <c r="A23" s="2" t="s">
        <v>43</v>
      </c>
      <c r="B23" s="2" t="s">
        <v>46</v>
      </c>
      <c r="C23">
        <v>2020</v>
      </c>
      <c r="D23">
        <v>2.323</v>
      </c>
      <c r="E23">
        <v>9.8800000000000008</v>
      </c>
      <c r="F23" t="s">
        <v>749</v>
      </c>
      <c r="G23">
        <v>1.1100000000000001</v>
      </c>
      <c r="H23">
        <v>0</v>
      </c>
      <c r="I23">
        <v>0</v>
      </c>
      <c r="J23">
        <v>0</v>
      </c>
      <c r="K23" t="s">
        <v>22</v>
      </c>
      <c r="L23" t="s">
        <v>21</v>
      </c>
      <c r="M23" t="s">
        <v>21</v>
      </c>
      <c r="N23" t="s">
        <v>21</v>
      </c>
      <c r="O23" t="s">
        <v>21</v>
      </c>
      <c r="P23" t="s">
        <v>21</v>
      </c>
      <c r="Q23" t="s">
        <v>22</v>
      </c>
      <c r="R23" t="s">
        <v>21</v>
      </c>
      <c r="S23" t="s">
        <v>21</v>
      </c>
      <c r="T23" t="s">
        <v>21</v>
      </c>
      <c r="U23" t="s">
        <v>21</v>
      </c>
      <c r="V23" t="s">
        <v>21</v>
      </c>
      <c r="Y23" t="str">
        <f t="shared" si="0"/>
        <v>Ja</v>
      </c>
      <c r="AA23" t="str">
        <f t="shared" si="1"/>
        <v>Nej</v>
      </c>
      <c r="AB23" t="str">
        <f t="shared" si="2"/>
        <v>ET</v>
      </c>
      <c r="AC23">
        <f t="shared" si="3"/>
        <v>0</v>
      </c>
    </row>
    <row r="24" spans="1:29" ht="15" customHeight="1">
      <c r="A24" s="2" t="s">
        <v>43</v>
      </c>
      <c r="B24" s="2" t="s">
        <v>47</v>
      </c>
      <c r="C24">
        <v>2020</v>
      </c>
      <c r="D24">
        <v>0.112</v>
      </c>
      <c r="E24" t="s">
        <v>21</v>
      </c>
      <c r="F24" t="s">
        <v>748</v>
      </c>
      <c r="G24">
        <v>1.1000000000000001</v>
      </c>
      <c r="H24">
        <v>0</v>
      </c>
      <c r="I24">
        <v>0</v>
      </c>
      <c r="J24">
        <v>0</v>
      </c>
      <c r="K24" t="s">
        <v>22</v>
      </c>
      <c r="L24" t="s">
        <v>21</v>
      </c>
      <c r="M24" t="s">
        <v>21</v>
      </c>
      <c r="N24" t="s">
        <v>21</v>
      </c>
      <c r="O24" t="s">
        <v>21</v>
      </c>
      <c r="P24" t="s">
        <v>21</v>
      </c>
      <c r="Q24" t="s">
        <v>22</v>
      </c>
      <c r="R24" t="s">
        <v>21</v>
      </c>
      <c r="S24" t="s">
        <v>21</v>
      </c>
      <c r="T24" t="s">
        <v>21</v>
      </c>
      <c r="U24" t="s">
        <v>21</v>
      </c>
      <c r="V24" t="s">
        <v>21</v>
      </c>
      <c r="Y24" t="str">
        <f t="shared" si="0"/>
        <v>Ja</v>
      </c>
      <c r="AA24" t="str">
        <f t="shared" si="1"/>
        <v>Nej</v>
      </c>
      <c r="AB24" t="str">
        <f t="shared" si="2"/>
        <v>ET</v>
      </c>
      <c r="AC24">
        <f t="shared" si="3"/>
        <v>0</v>
      </c>
    </row>
    <row r="25" spans="1:29" ht="15" customHeight="1">
      <c r="A25" s="2" t="s">
        <v>43</v>
      </c>
      <c r="B25" s="2" t="s">
        <v>48</v>
      </c>
      <c r="C25">
        <v>2020</v>
      </c>
      <c r="D25">
        <v>8.9999999999999993E-3</v>
      </c>
      <c r="E25" t="s">
        <v>21</v>
      </c>
      <c r="F25" t="s">
        <v>748</v>
      </c>
      <c r="G25">
        <v>1.1000000000000001</v>
      </c>
      <c r="H25">
        <v>0</v>
      </c>
      <c r="I25">
        <v>0</v>
      </c>
      <c r="J25">
        <v>0</v>
      </c>
      <c r="K25" t="s">
        <v>22</v>
      </c>
      <c r="L25" t="s">
        <v>21</v>
      </c>
      <c r="M25" t="s">
        <v>21</v>
      </c>
      <c r="N25" t="s">
        <v>21</v>
      </c>
      <c r="O25" t="s">
        <v>21</v>
      </c>
      <c r="P25" t="s">
        <v>21</v>
      </c>
      <c r="Q25" t="s">
        <v>22</v>
      </c>
      <c r="R25" t="s">
        <v>21</v>
      </c>
      <c r="S25" t="s">
        <v>21</v>
      </c>
      <c r="T25" t="s">
        <v>21</v>
      </c>
      <c r="U25" t="s">
        <v>21</v>
      </c>
      <c r="V25" t="s">
        <v>21</v>
      </c>
      <c r="Y25" t="str">
        <f t="shared" si="0"/>
        <v>Ja</v>
      </c>
      <c r="AA25" t="str">
        <f t="shared" si="1"/>
        <v>Nej</v>
      </c>
      <c r="AB25" t="str">
        <f t="shared" si="2"/>
        <v>ET</v>
      </c>
      <c r="AC25">
        <f t="shared" si="3"/>
        <v>0</v>
      </c>
    </row>
    <row r="26" spans="1:29" ht="15" customHeight="1">
      <c r="A26" s="2" t="s">
        <v>49</v>
      </c>
      <c r="B26" s="2" t="s">
        <v>50</v>
      </c>
      <c r="C26">
        <v>2020</v>
      </c>
      <c r="D26">
        <v>2.7</v>
      </c>
      <c r="E26" t="s">
        <v>21</v>
      </c>
      <c r="F26" t="s">
        <v>750</v>
      </c>
      <c r="G26">
        <v>1.03</v>
      </c>
      <c r="H26">
        <v>0</v>
      </c>
      <c r="I26">
        <v>0</v>
      </c>
      <c r="J26">
        <v>0</v>
      </c>
      <c r="K26" t="s">
        <v>22</v>
      </c>
      <c r="L26" t="s">
        <v>21</v>
      </c>
      <c r="M26" t="s">
        <v>21</v>
      </c>
      <c r="N26" t="s">
        <v>21</v>
      </c>
      <c r="O26" t="s">
        <v>21</v>
      </c>
      <c r="P26" t="s">
        <v>21</v>
      </c>
      <c r="Q26" t="s">
        <v>22</v>
      </c>
      <c r="R26" t="s">
        <v>21</v>
      </c>
      <c r="S26" t="s">
        <v>21</v>
      </c>
      <c r="T26" t="s">
        <v>21</v>
      </c>
      <c r="U26" t="s">
        <v>21</v>
      </c>
      <c r="V26" t="s">
        <v>21</v>
      </c>
      <c r="Y26" t="str">
        <f t="shared" si="0"/>
        <v>Ja</v>
      </c>
      <c r="AA26" t="str">
        <f t="shared" si="1"/>
        <v>Nej</v>
      </c>
      <c r="AB26" t="str">
        <f t="shared" si="2"/>
        <v>ET</v>
      </c>
      <c r="AC26">
        <f t="shared" si="3"/>
        <v>0</v>
      </c>
    </row>
    <row r="27" spans="1:29" ht="15" customHeight="1">
      <c r="A27" s="2" t="s">
        <v>51</v>
      </c>
      <c r="B27" s="2" t="s">
        <v>52</v>
      </c>
      <c r="C27">
        <v>2020</v>
      </c>
      <c r="D27">
        <v>1.28</v>
      </c>
      <c r="E27" t="s">
        <v>21</v>
      </c>
      <c r="F27" t="s">
        <v>751</v>
      </c>
      <c r="G27">
        <v>0.1</v>
      </c>
      <c r="H27">
        <v>0</v>
      </c>
      <c r="I27">
        <v>0</v>
      </c>
      <c r="J27">
        <v>0</v>
      </c>
      <c r="K27" t="s">
        <v>92</v>
      </c>
      <c r="L27" t="s">
        <v>21</v>
      </c>
      <c r="M27" t="s">
        <v>21</v>
      </c>
      <c r="N27" t="s">
        <v>21</v>
      </c>
      <c r="O27" t="s">
        <v>21</v>
      </c>
      <c r="P27" t="s">
        <v>21</v>
      </c>
      <c r="Q27" t="s">
        <v>22</v>
      </c>
      <c r="R27" t="s">
        <v>21</v>
      </c>
      <c r="S27" t="s">
        <v>21</v>
      </c>
      <c r="T27" t="s">
        <v>21</v>
      </c>
      <c r="U27" t="s">
        <v>21</v>
      </c>
      <c r="V27" t="s">
        <v>21</v>
      </c>
      <c r="Y27" t="str">
        <f t="shared" si="0"/>
        <v>Ja</v>
      </c>
      <c r="AA27" t="str">
        <f t="shared" si="1"/>
        <v>Nej</v>
      </c>
      <c r="AB27" t="str">
        <f t="shared" si="2"/>
        <v>ET</v>
      </c>
      <c r="AC27">
        <f t="shared" si="3"/>
        <v>0</v>
      </c>
    </row>
    <row r="28" spans="1:29" ht="15" customHeight="1">
      <c r="A28" s="2" t="s">
        <v>51</v>
      </c>
      <c r="B28" s="2" t="s">
        <v>53</v>
      </c>
      <c r="C28">
        <v>2020</v>
      </c>
      <c r="D28">
        <v>0.26</v>
      </c>
      <c r="E28" t="s">
        <v>21</v>
      </c>
      <c r="F28" t="s">
        <v>751</v>
      </c>
      <c r="G28">
        <v>0.1</v>
      </c>
      <c r="H28">
        <v>0</v>
      </c>
      <c r="I28">
        <v>0</v>
      </c>
      <c r="J28">
        <v>0</v>
      </c>
      <c r="K28" t="s">
        <v>22</v>
      </c>
      <c r="L28" t="s">
        <v>21</v>
      </c>
      <c r="M28" t="s">
        <v>21</v>
      </c>
      <c r="N28" t="s">
        <v>21</v>
      </c>
      <c r="O28" t="s">
        <v>21</v>
      </c>
      <c r="P28" t="s">
        <v>21</v>
      </c>
      <c r="Q28" t="s">
        <v>22</v>
      </c>
      <c r="R28" t="s">
        <v>21</v>
      </c>
      <c r="S28" t="s">
        <v>21</v>
      </c>
      <c r="T28" t="s">
        <v>21</v>
      </c>
      <c r="U28" t="s">
        <v>21</v>
      </c>
      <c r="V28" t="s">
        <v>21</v>
      </c>
      <c r="Y28" t="str">
        <f t="shared" si="0"/>
        <v>Ja</v>
      </c>
      <c r="AA28" t="str">
        <f t="shared" si="1"/>
        <v>Nej</v>
      </c>
      <c r="AB28" t="str">
        <f t="shared" si="2"/>
        <v>ET</v>
      </c>
      <c r="AC28">
        <f t="shared" si="3"/>
        <v>0</v>
      </c>
    </row>
    <row r="29" spans="1:29" ht="15" customHeight="1">
      <c r="A29" s="2" t="s">
        <v>51</v>
      </c>
      <c r="B29" s="2" t="s">
        <v>54</v>
      </c>
      <c r="C29">
        <v>2020</v>
      </c>
      <c r="D29">
        <v>0.4</v>
      </c>
      <c r="E29" t="s">
        <v>21</v>
      </c>
      <c r="F29" t="s">
        <v>751</v>
      </c>
      <c r="G29">
        <v>0.1</v>
      </c>
      <c r="H29">
        <v>0</v>
      </c>
      <c r="I29">
        <v>0</v>
      </c>
      <c r="J29">
        <v>0</v>
      </c>
      <c r="K29" t="s">
        <v>22</v>
      </c>
      <c r="L29" t="s">
        <v>21</v>
      </c>
      <c r="M29" t="s">
        <v>21</v>
      </c>
      <c r="N29" t="s">
        <v>21</v>
      </c>
      <c r="O29" t="s">
        <v>21</v>
      </c>
      <c r="P29" t="s">
        <v>21</v>
      </c>
      <c r="Q29" t="s">
        <v>22</v>
      </c>
      <c r="R29" t="s">
        <v>21</v>
      </c>
      <c r="S29" t="s">
        <v>21</v>
      </c>
      <c r="T29" t="s">
        <v>21</v>
      </c>
      <c r="U29" t="s">
        <v>21</v>
      </c>
      <c r="V29" t="s">
        <v>21</v>
      </c>
      <c r="Y29" t="str">
        <f t="shared" si="0"/>
        <v>Ja</v>
      </c>
      <c r="AA29" t="str">
        <f t="shared" si="1"/>
        <v>Nej</v>
      </c>
      <c r="AB29" t="str">
        <f t="shared" si="2"/>
        <v>ET</v>
      </c>
      <c r="AC29">
        <f t="shared" si="3"/>
        <v>0</v>
      </c>
    </row>
    <row r="30" spans="1:29" ht="15" customHeight="1">
      <c r="A30" s="2" t="s">
        <v>55</v>
      </c>
      <c r="B30" s="2" t="s">
        <v>56</v>
      </c>
      <c r="C30">
        <v>2020</v>
      </c>
      <c r="D30">
        <v>0.42</v>
      </c>
      <c r="E30" t="s">
        <v>21</v>
      </c>
      <c r="F30" t="s">
        <v>752</v>
      </c>
      <c r="G30">
        <v>1.1000000000000001</v>
      </c>
      <c r="H30">
        <v>0</v>
      </c>
      <c r="I30">
        <v>0</v>
      </c>
      <c r="J30">
        <v>0</v>
      </c>
      <c r="K30" t="s">
        <v>22</v>
      </c>
      <c r="L30" t="s">
        <v>21</v>
      </c>
      <c r="M30" t="s">
        <v>21</v>
      </c>
      <c r="N30" t="s">
        <v>21</v>
      </c>
      <c r="O30" t="s">
        <v>21</v>
      </c>
      <c r="P30" t="s">
        <v>21</v>
      </c>
      <c r="Q30" t="s">
        <v>22</v>
      </c>
      <c r="R30" t="s">
        <v>21</v>
      </c>
      <c r="S30" t="s">
        <v>21</v>
      </c>
      <c r="T30" t="s">
        <v>21</v>
      </c>
      <c r="U30" t="s">
        <v>21</v>
      </c>
      <c r="V30" t="s">
        <v>21</v>
      </c>
      <c r="Y30" t="str">
        <f t="shared" si="0"/>
        <v>Ja</v>
      </c>
      <c r="AA30" t="str">
        <f t="shared" si="1"/>
        <v>Nej</v>
      </c>
      <c r="AB30" t="str">
        <f t="shared" si="2"/>
        <v>ET</v>
      </c>
      <c r="AC30">
        <f t="shared" si="3"/>
        <v>0</v>
      </c>
    </row>
    <row r="31" spans="1:29" ht="15" customHeight="1">
      <c r="A31" s="2" t="s">
        <v>57</v>
      </c>
      <c r="B31" s="2" t="s">
        <v>58</v>
      </c>
      <c r="C31">
        <v>2020</v>
      </c>
      <c r="D31">
        <v>1.0660000000000001</v>
      </c>
      <c r="E31" t="s">
        <v>21</v>
      </c>
      <c r="F31" t="s">
        <v>753</v>
      </c>
      <c r="G31">
        <v>2.46</v>
      </c>
      <c r="H31">
        <v>338.5</v>
      </c>
      <c r="I31">
        <v>0.47</v>
      </c>
      <c r="J31">
        <v>0.48170000000000002</v>
      </c>
      <c r="K31" t="s">
        <v>22</v>
      </c>
      <c r="L31" t="s">
        <v>21</v>
      </c>
      <c r="M31" t="s">
        <v>21</v>
      </c>
      <c r="N31" t="s">
        <v>21</v>
      </c>
      <c r="O31" t="s">
        <v>21</v>
      </c>
      <c r="P31" t="s">
        <v>21</v>
      </c>
      <c r="Q31" t="s">
        <v>22</v>
      </c>
      <c r="R31" t="s">
        <v>21</v>
      </c>
      <c r="S31" t="s">
        <v>21</v>
      </c>
      <c r="T31" t="s">
        <v>21</v>
      </c>
      <c r="U31" t="s">
        <v>21</v>
      </c>
      <c r="V31" t="s">
        <v>21</v>
      </c>
      <c r="Y31" t="str">
        <f t="shared" si="0"/>
        <v>Nej</v>
      </c>
      <c r="AA31" t="str">
        <f t="shared" si="1"/>
        <v>Nej</v>
      </c>
      <c r="AB31">
        <f t="shared" si="2"/>
        <v>0</v>
      </c>
      <c r="AC31">
        <f t="shared" si="3"/>
        <v>0</v>
      </c>
    </row>
    <row r="32" spans="1:29" ht="15" customHeight="1">
      <c r="A32" s="2" t="s">
        <v>59</v>
      </c>
      <c r="B32" s="2" t="s">
        <v>60</v>
      </c>
      <c r="C32">
        <v>2020</v>
      </c>
      <c r="D32">
        <v>3.1</v>
      </c>
      <c r="E32" t="s">
        <v>21</v>
      </c>
      <c r="F32" t="s">
        <v>754</v>
      </c>
      <c r="G32">
        <v>1.1000000000000001</v>
      </c>
      <c r="H32">
        <v>0</v>
      </c>
      <c r="I32">
        <v>0</v>
      </c>
      <c r="J32">
        <v>0</v>
      </c>
      <c r="K32" t="s">
        <v>22</v>
      </c>
      <c r="L32" t="s">
        <v>21</v>
      </c>
      <c r="M32" t="s">
        <v>21</v>
      </c>
      <c r="N32" t="s">
        <v>21</v>
      </c>
      <c r="O32" t="s">
        <v>21</v>
      </c>
      <c r="P32" t="s">
        <v>21</v>
      </c>
      <c r="Q32" t="s">
        <v>22</v>
      </c>
      <c r="R32" t="s">
        <v>21</v>
      </c>
      <c r="S32" t="s">
        <v>21</v>
      </c>
      <c r="T32" t="s">
        <v>21</v>
      </c>
      <c r="U32" t="s">
        <v>21</v>
      </c>
      <c r="V32" t="s">
        <v>21</v>
      </c>
      <c r="Y32" t="str">
        <f t="shared" si="0"/>
        <v>Ja</v>
      </c>
      <c r="AA32" t="str">
        <f t="shared" si="1"/>
        <v>Nej</v>
      </c>
      <c r="AB32" t="str">
        <f t="shared" si="2"/>
        <v>ET</v>
      </c>
      <c r="AC32">
        <f t="shared" si="3"/>
        <v>0</v>
      </c>
    </row>
    <row r="33" spans="1:29" ht="15" customHeight="1">
      <c r="A33" s="2" t="s">
        <v>61</v>
      </c>
      <c r="B33" s="2" t="s">
        <v>62</v>
      </c>
      <c r="C33">
        <v>2020</v>
      </c>
      <c r="D33">
        <v>0.06</v>
      </c>
      <c r="E33" t="s">
        <v>21</v>
      </c>
      <c r="F33" t="s">
        <v>755</v>
      </c>
      <c r="G33">
        <v>1.1000000000000001</v>
      </c>
      <c r="H33">
        <v>250.8</v>
      </c>
      <c r="I33">
        <v>0</v>
      </c>
      <c r="J33">
        <v>0</v>
      </c>
      <c r="K33" t="s">
        <v>22</v>
      </c>
      <c r="L33" t="s">
        <v>21</v>
      </c>
      <c r="M33" t="s">
        <v>21</v>
      </c>
      <c r="N33" t="s">
        <v>21</v>
      </c>
      <c r="O33" t="s">
        <v>21</v>
      </c>
      <c r="P33" t="s">
        <v>21</v>
      </c>
      <c r="Q33" t="s">
        <v>22</v>
      </c>
      <c r="R33" t="s">
        <v>21</v>
      </c>
      <c r="S33" t="s">
        <v>21</v>
      </c>
      <c r="T33" t="s">
        <v>21</v>
      </c>
      <c r="U33" t="s">
        <v>21</v>
      </c>
      <c r="V33" t="s">
        <v>21</v>
      </c>
      <c r="Y33" t="str">
        <f t="shared" si="0"/>
        <v>Ja</v>
      </c>
      <c r="AA33" t="str">
        <f t="shared" si="1"/>
        <v>Nej</v>
      </c>
      <c r="AB33" t="str">
        <f t="shared" si="2"/>
        <v>ET</v>
      </c>
      <c r="AC33">
        <f t="shared" si="3"/>
        <v>0</v>
      </c>
    </row>
    <row r="34" spans="1:29" ht="15" customHeight="1">
      <c r="A34" s="2" t="s">
        <v>63</v>
      </c>
      <c r="B34" s="2" t="s">
        <v>64</v>
      </c>
      <c r="C34">
        <v>2020</v>
      </c>
      <c r="D34">
        <v>0.37</v>
      </c>
      <c r="E34">
        <v>2.8</v>
      </c>
      <c r="F34" t="s">
        <v>756</v>
      </c>
      <c r="G34">
        <v>0</v>
      </c>
      <c r="H34">
        <v>0</v>
      </c>
      <c r="I34">
        <v>0</v>
      </c>
      <c r="J34">
        <v>0</v>
      </c>
      <c r="K34" t="s">
        <v>22</v>
      </c>
      <c r="L34" t="s">
        <v>21</v>
      </c>
      <c r="M34" t="s">
        <v>21</v>
      </c>
      <c r="N34" t="s">
        <v>21</v>
      </c>
      <c r="O34" t="s">
        <v>21</v>
      </c>
      <c r="P34" t="s">
        <v>21</v>
      </c>
      <c r="Q34" t="s">
        <v>21</v>
      </c>
      <c r="R34" t="s">
        <v>21</v>
      </c>
      <c r="S34" t="s">
        <v>21</v>
      </c>
      <c r="T34" t="s">
        <v>21</v>
      </c>
      <c r="U34" t="s">
        <v>21</v>
      </c>
      <c r="V34" t="s">
        <v>21</v>
      </c>
      <c r="Y34" t="str">
        <f t="shared" si="0"/>
        <v>Ja</v>
      </c>
      <c r="AA34" t="str">
        <f t="shared" si="1"/>
        <v>Nej</v>
      </c>
      <c r="AB34" t="str">
        <f t="shared" si="2"/>
        <v>ET</v>
      </c>
      <c r="AC34">
        <f t="shared" si="3"/>
        <v>0</v>
      </c>
    </row>
    <row r="35" spans="1:29" ht="15" customHeight="1">
      <c r="A35" s="2" t="s">
        <v>65</v>
      </c>
      <c r="B35" s="2" t="s">
        <v>66</v>
      </c>
      <c r="C35">
        <v>2020</v>
      </c>
      <c r="D35">
        <v>0.438</v>
      </c>
      <c r="E35" t="s">
        <v>21</v>
      </c>
      <c r="F35" t="s">
        <v>754</v>
      </c>
      <c r="G35">
        <v>1.1000000000000001</v>
      </c>
      <c r="H35">
        <v>0</v>
      </c>
      <c r="I35">
        <v>0</v>
      </c>
      <c r="J35">
        <v>0</v>
      </c>
      <c r="K35" t="s">
        <v>92</v>
      </c>
      <c r="L35" t="s">
        <v>21</v>
      </c>
      <c r="M35" t="s">
        <v>21</v>
      </c>
      <c r="N35" t="s">
        <v>21</v>
      </c>
      <c r="O35" t="s">
        <v>21</v>
      </c>
      <c r="P35" t="s">
        <v>21</v>
      </c>
      <c r="Q35" t="s">
        <v>92</v>
      </c>
      <c r="R35" t="s">
        <v>21</v>
      </c>
      <c r="S35" t="s">
        <v>21</v>
      </c>
      <c r="T35" t="s">
        <v>21</v>
      </c>
      <c r="U35" t="s">
        <v>21</v>
      </c>
      <c r="V35" t="s">
        <v>21</v>
      </c>
      <c r="Y35" t="str">
        <f t="shared" si="0"/>
        <v>Ja</v>
      </c>
      <c r="AA35" t="str">
        <f t="shared" si="1"/>
        <v>Nej</v>
      </c>
      <c r="AB35" t="str">
        <f t="shared" si="2"/>
        <v>ET</v>
      </c>
      <c r="AC35">
        <f t="shared" si="3"/>
        <v>0</v>
      </c>
    </row>
    <row r="36" spans="1:29" ht="15" customHeight="1">
      <c r="A36" s="2" t="s">
        <v>65</v>
      </c>
      <c r="B36" s="2" t="s">
        <v>67</v>
      </c>
      <c r="C36">
        <v>2020</v>
      </c>
      <c r="D36">
        <v>1.46</v>
      </c>
      <c r="E36">
        <v>8.8000000000000007</v>
      </c>
      <c r="F36" t="s">
        <v>754</v>
      </c>
      <c r="G36">
        <v>1.1000000000000001</v>
      </c>
      <c r="H36">
        <v>0</v>
      </c>
      <c r="I36">
        <v>0</v>
      </c>
      <c r="J36">
        <v>0</v>
      </c>
      <c r="K36" t="s">
        <v>92</v>
      </c>
      <c r="L36" t="s">
        <v>21</v>
      </c>
      <c r="M36" t="s">
        <v>21</v>
      </c>
      <c r="N36" t="s">
        <v>21</v>
      </c>
      <c r="O36" t="s">
        <v>21</v>
      </c>
      <c r="P36" t="s">
        <v>21</v>
      </c>
      <c r="Q36" t="s">
        <v>92</v>
      </c>
      <c r="R36" t="s">
        <v>21</v>
      </c>
      <c r="S36" t="s">
        <v>21</v>
      </c>
      <c r="T36" t="s">
        <v>21</v>
      </c>
      <c r="U36" t="s">
        <v>21</v>
      </c>
      <c r="V36" t="s">
        <v>21</v>
      </c>
      <c r="Y36" t="str">
        <f t="shared" si="0"/>
        <v>Ja</v>
      </c>
      <c r="AA36" t="str">
        <f t="shared" si="1"/>
        <v>Nej</v>
      </c>
      <c r="AB36" t="str">
        <f t="shared" si="2"/>
        <v>ET</v>
      </c>
      <c r="AC36">
        <f t="shared" si="3"/>
        <v>0</v>
      </c>
    </row>
    <row r="37" spans="1:29" ht="15" customHeight="1">
      <c r="A37" s="2" t="s">
        <v>65</v>
      </c>
      <c r="B37" s="2" t="s">
        <v>68</v>
      </c>
      <c r="C37">
        <v>2020</v>
      </c>
      <c r="D37">
        <v>0.58299999999999996</v>
      </c>
      <c r="E37" t="s">
        <v>21</v>
      </c>
      <c r="F37" t="s">
        <v>754</v>
      </c>
      <c r="G37">
        <v>1.1000000000000001</v>
      </c>
      <c r="H37">
        <v>0</v>
      </c>
      <c r="I37">
        <v>0</v>
      </c>
      <c r="J37">
        <v>0</v>
      </c>
      <c r="K37" t="s">
        <v>92</v>
      </c>
      <c r="L37" t="s">
        <v>21</v>
      </c>
      <c r="M37" t="s">
        <v>21</v>
      </c>
      <c r="N37" t="s">
        <v>21</v>
      </c>
      <c r="O37" t="s">
        <v>21</v>
      </c>
      <c r="P37" t="s">
        <v>21</v>
      </c>
      <c r="Q37" t="s">
        <v>92</v>
      </c>
      <c r="R37" t="s">
        <v>21</v>
      </c>
      <c r="S37" t="s">
        <v>21</v>
      </c>
      <c r="T37" t="s">
        <v>21</v>
      </c>
      <c r="U37" t="s">
        <v>21</v>
      </c>
      <c r="V37" t="s">
        <v>21</v>
      </c>
      <c r="Y37" t="str">
        <f t="shared" si="0"/>
        <v>Ja</v>
      </c>
      <c r="AA37" t="str">
        <f t="shared" si="1"/>
        <v>Nej</v>
      </c>
      <c r="AB37" t="str">
        <f t="shared" si="2"/>
        <v>ET</v>
      </c>
      <c r="AC37">
        <f t="shared" si="3"/>
        <v>0</v>
      </c>
    </row>
    <row r="38" spans="1:29" ht="15" customHeight="1">
      <c r="A38" s="2" t="s">
        <v>65</v>
      </c>
      <c r="B38" s="2" t="s">
        <v>69</v>
      </c>
      <c r="C38">
        <v>2020</v>
      </c>
      <c r="D38">
        <v>4.8000000000000001E-2</v>
      </c>
      <c r="E38" t="s">
        <v>21</v>
      </c>
      <c r="F38" t="s">
        <v>754</v>
      </c>
      <c r="G38">
        <v>1.1000000000000001</v>
      </c>
      <c r="H38">
        <v>0</v>
      </c>
      <c r="I38">
        <v>0</v>
      </c>
      <c r="J38">
        <v>0</v>
      </c>
      <c r="K38" t="s">
        <v>21</v>
      </c>
      <c r="L38" t="s">
        <v>21</v>
      </c>
      <c r="M38" t="s">
        <v>21</v>
      </c>
      <c r="N38" t="s">
        <v>21</v>
      </c>
      <c r="O38" t="s">
        <v>21</v>
      </c>
      <c r="P38" t="s">
        <v>21</v>
      </c>
      <c r="Q38" t="s">
        <v>92</v>
      </c>
      <c r="R38" t="s">
        <v>21</v>
      </c>
      <c r="S38" t="s">
        <v>21</v>
      </c>
      <c r="T38" t="s">
        <v>21</v>
      </c>
      <c r="U38" t="s">
        <v>21</v>
      </c>
      <c r="V38" t="s">
        <v>21</v>
      </c>
      <c r="Y38" t="str">
        <f t="shared" si="0"/>
        <v>Ja</v>
      </c>
      <c r="AA38" t="str">
        <f t="shared" si="1"/>
        <v>Nej</v>
      </c>
      <c r="AB38" t="str">
        <f t="shared" si="2"/>
        <v>ET</v>
      </c>
      <c r="AC38">
        <f t="shared" si="3"/>
        <v>0</v>
      </c>
    </row>
    <row r="39" spans="1:29" ht="15" customHeight="1">
      <c r="A39" s="2" t="s">
        <v>70</v>
      </c>
      <c r="B39" s="2" t="s">
        <v>71</v>
      </c>
      <c r="C39">
        <v>2020</v>
      </c>
      <c r="D39" t="s">
        <v>21</v>
      </c>
      <c r="E39" t="s">
        <v>21</v>
      </c>
      <c r="F39" t="s">
        <v>757</v>
      </c>
      <c r="G39">
        <v>2.46</v>
      </c>
      <c r="H39">
        <v>0</v>
      </c>
      <c r="I39">
        <v>0</v>
      </c>
      <c r="J39">
        <v>0.48170000000000002</v>
      </c>
      <c r="K39" t="s">
        <v>21</v>
      </c>
      <c r="L39" t="s">
        <v>21</v>
      </c>
      <c r="M39" t="s">
        <v>21</v>
      </c>
      <c r="N39" t="s">
        <v>21</v>
      </c>
      <c r="O39" t="s">
        <v>21</v>
      </c>
      <c r="P39" t="s">
        <v>21</v>
      </c>
      <c r="Q39" t="s">
        <v>21</v>
      </c>
      <c r="R39" t="s">
        <v>21</v>
      </c>
      <c r="S39" t="s">
        <v>21</v>
      </c>
      <c r="T39" t="s">
        <v>21</v>
      </c>
      <c r="U39" t="s">
        <v>21</v>
      </c>
      <c r="V39" t="s">
        <v>21</v>
      </c>
      <c r="Y39" t="str">
        <f t="shared" si="0"/>
        <v>Ja</v>
      </c>
      <c r="AA39" t="str">
        <f t="shared" si="1"/>
        <v>Nej</v>
      </c>
      <c r="AB39" t="str">
        <f t="shared" si="2"/>
        <v>ET</v>
      </c>
      <c r="AC39">
        <f t="shared" si="3"/>
        <v>0</v>
      </c>
    </row>
    <row r="40" spans="1:29" ht="15" customHeight="1">
      <c r="A40" s="2" t="s">
        <v>70</v>
      </c>
      <c r="B40" s="2" t="s">
        <v>72</v>
      </c>
      <c r="C40">
        <v>2020</v>
      </c>
      <c r="D40" t="s">
        <v>21</v>
      </c>
      <c r="E40" t="s">
        <v>21</v>
      </c>
      <c r="F40" t="s">
        <v>757</v>
      </c>
      <c r="G40">
        <v>2.46</v>
      </c>
      <c r="H40">
        <v>0</v>
      </c>
      <c r="I40">
        <v>0</v>
      </c>
      <c r="J40">
        <v>0.48170000000000002</v>
      </c>
      <c r="K40" t="s">
        <v>22</v>
      </c>
      <c r="L40" t="s">
        <v>21</v>
      </c>
      <c r="M40" t="s">
        <v>21</v>
      </c>
      <c r="N40" t="s">
        <v>21</v>
      </c>
      <c r="O40" t="s">
        <v>21</v>
      </c>
      <c r="P40" t="s">
        <v>21</v>
      </c>
      <c r="Q40" t="s">
        <v>22</v>
      </c>
      <c r="R40" t="s">
        <v>21</v>
      </c>
      <c r="S40" t="s">
        <v>21</v>
      </c>
      <c r="T40" t="s">
        <v>21</v>
      </c>
      <c r="U40" t="s">
        <v>21</v>
      </c>
      <c r="V40" t="s">
        <v>21</v>
      </c>
      <c r="Y40" t="str">
        <f t="shared" si="0"/>
        <v>Ja</v>
      </c>
      <c r="AA40" t="str">
        <f t="shared" si="1"/>
        <v>Nej</v>
      </c>
      <c r="AB40" t="str">
        <f t="shared" si="2"/>
        <v>ET</v>
      </c>
      <c r="AC40">
        <f t="shared" si="3"/>
        <v>0</v>
      </c>
    </row>
    <row r="41" spans="1:29" ht="15" customHeight="1">
      <c r="A41" s="2" t="s">
        <v>73</v>
      </c>
      <c r="B41" s="2" t="s">
        <v>74</v>
      </c>
      <c r="C41">
        <v>2020</v>
      </c>
      <c r="D41">
        <v>4.024</v>
      </c>
      <c r="E41">
        <v>6.7130000000000001</v>
      </c>
      <c r="F41" t="s">
        <v>754</v>
      </c>
      <c r="G41">
        <v>1.1000000000000001</v>
      </c>
      <c r="H41">
        <v>0</v>
      </c>
      <c r="I41">
        <v>0</v>
      </c>
      <c r="J41">
        <v>0</v>
      </c>
      <c r="K41" t="s">
        <v>75</v>
      </c>
      <c r="L41">
        <v>13.973000000000001</v>
      </c>
      <c r="M41">
        <v>0.03</v>
      </c>
      <c r="N41">
        <v>8.9600000000000009</v>
      </c>
      <c r="O41">
        <v>6.92</v>
      </c>
      <c r="P41">
        <v>0</v>
      </c>
      <c r="Q41" t="s">
        <v>75</v>
      </c>
      <c r="R41">
        <v>31.34</v>
      </c>
      <c r="S41">
        <v>0.03</v>
      </c>
      <c r="T41">
        <v>8.9600000000000009</v>
      </c>
      <c r="U41">
        <v>6.92</v>
      </c>
      <c r="V41">
        <v>0</v>
      </c>
      <c r="Y41" t="str">
        <f t="shared" si="0"/>
        <v>Ja</v>
      </c>
      <c r="AA41" t="str">
        <f t="shared" si="1"/>
        <v>Ja</v>
      </c>
      <c r="AB41">
        <f t="shared" si="2"/>
        <v>13.973000000000001</v>
      </c>
      <c r="AC41">
        <f t="shared" si="3"/>
        <v>0</v>
      </c>
    </row>
    <row r="42" spans="1:29" ht="15" customHeight="1">
      <c r="A42" s="2" t="s">
        <v>73</v>
      </c>
      <c r="B42" s="2" t="s">
        <v>76</v>
      </c>
      <c r="C42">
        <v>2020</v>
      </c>
      <c r="D42">
        <v>5.7970000000000001E-3</v>
      </c>
      <c r="E42" t="s">
        <v>21</v>
      </c>
      <c r="F42" t="s">
        <v>754</v>
      </c>
      <c r="G42">
        <v>1.1000000000000001</v>
      </c>
      <c r="H42">
        <v>0</v>
      </c>
      <c r="I42">
        <v>0</v>
      </c>
      <c r="J42">
        <v>0</v>
      </c>
      <c r="K42" t="s">
        <v>21</v>
      </c>
      <c r="L42" t="s">
        <v>21</v>
      </c>
      <c r="M42" t="s">
        <v>21</v>
      </c>
      <c r="N42" t="s">
        <v>21</v>
      </c>
      <c r="O42" t="s">
        <v>21</v>
      </c>
      <c r="P42" t="s">
        <v>21</v>
      </c>
      <c r="Q42" t="s">
        <v>21</v>
      </c>
      <c r="R42" t="s">
        <v>21</v>
      </c>
      <c r="S42" t="s">
        <v>21</v>
      </c>
      <c r="T42" t="s">
        <v>21</v>
      </c>
      <c r="U42" t="s">
        <v>21</v>
      </c>
      <c r="V42" t="s">
        <v>21</v>
      </c>
      <c r="Y42" t="str">
        <f t="shared" si="0"/>
        <v>Ja</v>
      </c>
      <c r="AA42" t="str">
        <f t="shared" si="1"/>
        <v>Nej</v>
      </c>
      <c r="AB42" t="str">
        <f t="shared" si="2"/>
        <v>ET</v>
      </c>
      <c r="AC42">
        <f t="shared" si="3"/>
        <v>0</v>
      </c>
    </row>
    <row r="43" spans="1:29" ht="15" customHeight="1">
      <c r="A43" s="2" t="s">
        <v>73</v>
      </c>
      <c r="B43" s="2" t="s">
        <v>77</v>
      </c>
      <c r="C43">
        <v>2020</v>
      </c>
      <c r="D43">
        <v>8.9200000000000002E-2</v>
      </c>
      <c r="E43" t="s">
        <v>21</v>
      </c>
      <c r="F43" t="s">
        <v>754</v>
      </c>
      <c r="G43">
        <v>1.1000000000000001</v>
      </c>
      <c r="H43">
        <v>0</v>
      </c>
      <c r="I43">
        <v>0</v>
      </c>
      <c r="J43">
        <v>0</v>
      </c>
      <c r="K43" t="s">
        <v>21</v>
      </c>
      <c r="L43" t="s">
        <v>21</v>
      </c>
      <c r="M43" t="s">
        <v>21</v>
      </c>
      <c r="N43" t="s">
        <v>21</v>
      </c>
      <c r="O43" t="s">
        <v>21</v>
      </c>
      <c r="P43" t="s">
        <v>21</v>
      </c>
      <c r="Q43" t="s">
        <v>21</v>
      </c>
      <c r="R43" t="s">
        <v>21</v>
      </c>
      <c r="S43" t="s">
        <v>21</v>
      </c>
      <c r="T43" t="s">
        <v>21</v>
      </c>
      <c r="U43" t="s">
        <v>21</v>
      </c>
      <c r="V43" t="s">
        <v>21</v>
      </c>
      <c r="Y43" t="str">
        <f t="shared" si="0"/>
        <v>Ja</v>
      </c>
      <c r="AA43" t="str">
        <f t="shared" si="1"/>
        <v>Nej</v>
      </c>
      <c r="AB43" t="str">
        <f t="shared" si="2"/>
        <v>ET</v>
      </c>
      <c r="AC43">
        <f t="shared" si="3"/>
        <v>0</v>
      </c>
    </row>
    <row r="44" spans="1:29" ht="15" customHeight="1">
      <c r="A44" s="2" t="s">
        <v>78</v>
      </c>
      <c r="B44" s="2" t="s">
        <v>79</v>
      </c>
      <c r="C44">
        <v>2020</v>
      </c>
      <c r="D44">
        <v>4.8920000000000003</v>
      </c>
      <c r="E44">
        <v>39.371000000000002</v>
      </c>
      <c r="F44" t="s">
        <v>758</v>
      </c>
      <c r="G44">
        <v>0.57999999999999996</v>
      </c>
      <c r="H44">
        <v>0</v>
      </c>
      <c r="I44">
        <v>0</v>
      </c>
      <c r="J44">
        <v>0</v>
      </c>
      <c r="K44" t="s">
        <v>22</v>
      </c>
      <c r="L44" t="s">
        <v>21</v>
      </c>
      <c r="M44" t="s">
        <v>21</v>
      </c>
      <c r="N44" t="s">
        <v>21</v>
      </c>
      <c r="O44" t="s">
        <v>21</v>
      </c>
      <c r="P44" t="s">
        <v>21</v>
      </c>
      <c r="Q44" t="s">
        <v>759</v>
      </c>
      <c r="R44">
        <v>2.1160000000000001</v>
      </c>
      <c r="S44">
        <v>0.03</v>
      </c>
      <c r="T44">
        <v>0</v>
      </c>
      <c r="U44">
        <v>0</v>
      </c>
      <c r="V44">
        <v>0</v>
      </c>
      <c r="Y44" t="str">
        <f t="shared" si="0"/>
        <v>Ja</v>
      </c>
      <c r="AA44" t="str">
        <f t="shared" si="1"/>
        <v>Nej</v>
      </c>
      <c r="AB44" t="str">
        <f t="shared" si="2"/>
        <v>ET</v>
      </c>
      <c r="AC44">
        <f t="shared" si="3"/>
        <v>0</v>
      </c>
    </row>
    <row r="45" spans="1:29" ht="15" customHeight="1">
      <c r="A45" s="2" t="s">
        <v>78</v>
      </c>
      <c r="B45" s="2" t="s">
        <v>80</v>
      </c>
      <c r="C45">
        <v>2020</v>
      </c>
      <c r="D45">
        <v>9.9999999999999995E-7</v>
      </c>
      <c r="E45">
        <v>0.49</v>
      </c>
      <c r="F45" t="s">
        <v>758</v>
      </c>
      <c r="G45">
        <v>0.03</v>
      </c>
      <c r="H45">
        <v>0</v>
      </c>
      <c r="I45">
        <v>0</v>
      </c>
      <c r="J45">
        <v>0</v>
      </c>
      <c r="K45" t="s">
        <v>22</v>
      </c>
      <c r="L45" t="s">
        <v>21</v>
      </c>
      <c r="M45" t="s">
        <v>21</v>
      </c>
      <c r="N45" t="s">
        <v>21</v>
      </c>
      <c r="O45" t="s">
        <v>21</v>
      </c>
      <c r="P45" t="s">
        <v>21</v>
      </c>
      <c r="Q45" t="s">
        <v>22</v>
      </c>
      <c r="R45" t="s">
        <v>21</v>
      </c>
      <c r="S45" t="s">
        <v>21</v>
      </c>
      <c r="T45" t="s">
        <v>21</v>
      </c>
      <c r="U45" t="s">
        <v>21</v>
      </c>
      <c r="V45" t="s">
        <v>21</v>
      </c>
      <c r="Y45" t="str">
        <f t="shared" si="0"/>
        <v>Ja</v>
      </c>
      <c r="AA45" t="str">
        <f t="shared" si="1"/>
        <v>Nej</v>
      </c>
      <c r="AB45" t="str">
        <f t="shared" si="2"/>
        <v>ET</v>
      </c>
      <c r="AC45">
        <f t="shared" si="3"/>
        <v>0</v>
      </c>
    </row>
    <row r="46" spans="1:29" ht="15" customHeight="1">
      <c r="A46" s="2" t="s">
        <v>78</v>
      </c>
      <c r="B46" s="2" t="s">
        <v>81</v>
      </c>
      <c r="C46">
        <v>2020</v>
      </c>
      <c r="D46" t="s">
        <v>21</v>
      </c>
      <c r="E46" t="s">
        <v>21</v>
      </c>
      <c r="F46" t="s">
        <v>22</v>
      </c>
      <c r="G46">
        <v>2.46</v>
      </c>
      <c r="H46">
        <v>338.5</v>
      </c>
      <c r="I46">
        <v>0.47</v>
      </c>
      <c r="J46">
        <v>0.48170000000000002</v>
      </c>
      <c r="K46" t="s">
        <v>22</v>
      </c>
      <c r="L46" t="s">
        <v>21</v>
      </c>
      <c r="M46" t="s">
        <v>21</v>
      </c>
      <c r="N46" t="s">
        <v>21</v>
      </c>
      <c r="O46" t="s">
        <v>21</v>
      </c>
      <c r="P46" t="s">
        <v>21</v>
      </c>
      <c r="Q46" t="s">
        <v>22</v>
      </c>
      <c r="R46" t="s">
        <v>21</v>
      </c>
      <c r="S46" t="s">
        <v>21</v>
      </c>
      <c r="T46" t="s">
        <v>21</v>
      </c>
      <c r="U46" t="s">
        <v>21</v>
      </c>
      <c r="V46" t="s">
        <v>21</v>
      </c>
      <c r="Y46" t="str">
        <f t="shared" si="0"/>
        <v>Nej</v>
      </c>
      <c r="AA46" t="str">
        <f t="shared" si="1"/>
        <v>Nej</v>
      </c>
      <c r="AB46">
        <f t="shared" si="2"/>
        <v>0</v>
      </c>
      <c r="AC46">
        <f t="shared" si="3"/>
        <v>0</v>
      </c>
    </row>
    <row r="47" spans="1:29" ht="15" customHeight="1">
      <c r="A47" s="2" t="s">
        <v>82</v>
      </c>
      <c r="B47" s="2" t="s">
        <v>83</v>
      </c>
      <c r="C47">
        <v>2020</v>
      </c>
      <c r="D47" t="s">
        <v>22</v>
      </c>
      <c r="E47" t="s">
        <v>22</v>
      </c>
      <c r="F47" t="s">
        <v>22</v>
      </c>
      <c r="G47" t="s">
        <v>22</v>
      </c>
      <c r="H47" t="s">
        <v>22</v>
      </c>
      <c r="I47" t="s">
        <v>22</v>
      </c>
      <c r="J47" t="s">
        <v>22</v>
      </c>
      <c r="K47" t="s">
        <v>22</v>
      </c>
      <c r="L47" t="s">
        <v>22</v>
      </c>
      <c r="M47" t="s">
        <v>22</v>
      </c>
      <c r="N47" t="s">
        <v>22</v>
      </c>
      <c r="O47" t="s">
        <v>22</v>
      </c>
      <c r="P47" t="s">
        <v>22</v>
      </c>
      <c r="Q47" t="s">
        <v>22</v>
      </c>
      <c r="R47" t="s">
        <v>22</v>
      </c>
      <c r="S47" t="s">
        <v>22</v>
      </c>
      <c r="T47" t="s">
        <v>22</v>
      </c>
      <c r="U47" t="s">
        <v>22</v>
      </c>
      <c r="V47" t="s">
        <v>22</v>
      </c>
      <c r="Y47" t="str">
        <f t="shared" si="0"/>
        <v>Nej</v>
      </c>
      <c r="AA47" t="str">
        <f t="shared" si="1"/>
        <v>Nej</v>
      </c>
      <c r="AB47">
        <f t="shared" si="2"/>
        <v>0</v>
      </c>
      <c r="AC47">
        <f t="shared" si="3"/>
        <v>0</v>
      </c>
    </row>
    <row r="48" spans="1:29" ht="15" customHeight="1">
      <c r="A48" s="2" t="s">
        <v>84</v>
      </c>
      <c r="B48" s="2" t="s">
        <v>85</v>
      </c>
      <c r="C48">
        <v>2020</v>
      </c>
      <c r="D48" t="s">
        <v>21</v>
      </c>
      <c r="E48" t="s">
        <v>21</v>
      </c>
      <c r="F48" t="s">
        <v>760</v>
      </c>
      <c r="G48">
        <v>2.46</v>
      </c>
      <c r="H48">
        <v>338.5</v>
      </c>
      <c r="I48">
        <v>0.47</v>
      </c>
      <c r="J48">
        <v>0.48170000000000002</v>
      </c>
      <c r="K48" t="s">
        <v>22</v>
      </c>
      <c r="L48" t="s">
        <v>21</v>
      </c>
      <c r="M48" t="s">
        <v>21</v>
      </c>
      <c r="N48" t="s">
        <v>21</v>
      </c>
      <c r="O48" t="s">
        <v>21</v>
      </c>
      <c r="P48" t="s">
        <v>21</v>
      </c>
      <c r="Q48" t="s">
        <v>22</v>
      </c>
      <c r="R48" t="s">
        <v>21</v>
      </c>
      <c r="S48" t="s">
        <v>21</v>
      </c>
      <c r="T48" t="s">
        <v>21</v>
      </c>
      <c r="U48" t="s">
        <v>21</v>
      </c>
      <c r="V48" t="s">
        <v>21</v>
      </c>
      <c r="Y48" t="str">
        <f t="shared" si="0"/>
        <v>Nej</v>
      </c>
      <c r="AA48" t="str">
        <f t="shared" si="1"/>
        <v>Nej</v>
      </c>
      <c r="AB48">
        <f t="shared" si="2"/>
        <v>0</v>
      </c>
      <c r="AC48">
        <f t="shared" si="3"/>
        <v>0</v>
      </c>
    </row>
    <row r="49" spans="1:29" ht="15" customHeight="1">
      <c r="A49" s="2" t="s">
        <v>86</v>
      </c>
      <c r="B49" s="2" t="s">
        <v>87</v>
      </c>
      <c r="C49">
        <v>2020</v>
      </c>
      <c r="D49">
        <v>0.125</v>
      </c>
      <c r="E49" t="s">
        <v>21</v>
      </c>
      <c r="F49" t="s">
        <v>761</v>
      </c>
      <c r="G49">
        <v>0.14799999999999999</v>
      </c>
      <c r="H49">
        <v>0</v>
      </c>
      <c r="I49">
        <v>0</v>
      </c>
      <c r="J49">
        <v>0</v>
      </c>
      <c r="K49" t="s">
        <v>22</v>
      </c>
      <c r="L49" t="s">
        <v>21</v>
      </c>
      <c r="M49" t="s">
        <v>21</v>
      </c>
      <c r="N49" t="s">
        <v>21</v>
      </c>
      <c r="O49" t="s">
        <v>21</v>
      </c>
      <c r="P49" t="s">
        <v>21</v>
      </c>
      <c r="Q49" t="s">
        <v>22</v>
      </c>
      <c r="R49" t="s">
        <v>21</v>
      </c>
      <c r="S49" t="s">
        <v>21</v>
      </c>
      <c r="T49" t="s">
        <v>21</v>
      </c>
      <c r="U49" t="s">
        <v>21</v>
      </c>
      <c r="V49" t="s">
        <v>21</v>
      </c>
      <c r="Y49" t="str">
        <f t="shared" si="0"/>
        <v>Ja</v>
      </c>
      <c r="AA49" t="str">
        <f t="shared" si="1"/>
        <v>Nej</v>
      </c>
      <c r="AB49" t="str">
        <f t="shared" si="2"/>
        <v>ET</v>
      </c>
      <c r="AC49">
        <f t="shared" si="3"/>
        <v>0</v>
      </c>
    </row>
    <row r="50" spans="1:29" ht="15" customHeight="1">
      <c r="A50" s="2" t="s">
        <v>86</v>
      </c>
      <c r="B50" s="2" t="s">
        <v>88</v>
      </c>
      <c r="C50">
        <v>2020</v>
      </c>
      <c r="D50">
        <v>1.0429999999999999</v>
      </c>
      <c r="E50">
        <v>16.036000000000001</v>
      </c>
      <c r="F50" t="s">
        <v>762</v>
      </c>
      <c r="G50">
        <v>0.14799999999999999</v>
      </c>
      <c r="H50">
        <v>0</v>
      </c>
      <c r="I50">
        <v>0</v>
      </c>
      <c r="J50">
        <v>0</v>
      </c>
      <c r="K50" t="s">
        <v>22</v>
      </c>
      <c r="L50" t="s">
        <v>21</v>
      </c>
      <c r="M50" t="s">
        <v>21</v>
      </c>
      <c r="N50" t="s">
        <v>21</v>
      </c>
      <c r="O50" t="s">
        <v>21</v>
      </c>
      <c r="P50" t="s">
        <v>21</v>
      </c>
      <c r="Q50" t="s">
        <v>22</v>
      </c>
      <c r="R50" t="s">
        <v>21</v>
      </c>
      <c r="S50" t="s">
        <v>21</v>
      </c>
      <c r="T50" t="s">
        <v>21</v>
      </c>
      <c r="U50" t="s">
        <v>21</v>
      </c>
      <c r="V50" t="s">
        <v>21</v>
      </c>
      <c r="Y50" t="str">
        <f t="shared" si="0"/>
        <v>Ja</v>
      </c>
      <c r="AA50" t="str">
        <f t="shared" si="1"/>
        <v>Nej</v>
      </c>
      <c r="AB50" t="str">
        <f t="shared" si="2"/>
        <v>ET</v>
      </c>
      <c r="AC50">
        <f t="shared" si="3"/>
        <v>0</v>
      </c>
    </row>
    <row r="51" spans="1:29" ht="15" customHeight="1">
      <c r="A51" s="2" t="s">
        <v>89</v>
      </c>
      <c r="B51" s="2" t="s">
        <v>90</v>
      </c>
      <c r="C51">
        <v>2020</v>
      </c>
      <c r="D51">
        <v>0.60199999999999998</v>
      </c>
      <c r="E51" t="s">
        <v>21</v>
      </c>
      <c r="F51" t="s">
        <v>754</v>
      </c>
      <c r="G51">
        <v>1.1000000000000001</v>
      </c>
      <c r="H51">
        <v>0</v>
      </c>
      <c r="I51">
        <v>0</v>
      </c>
      <c r="J51">
        <v>0</v>
      </c>
      <c r="K51" t="s">
        <v>92</v>
      </c>
      <c r="L51" t="s">
        <v>21</v>
      </c>
      <c r="M51" t="s">
        <v>21</v>
      </c>
      <c r="N51" t="s">
        <v>21</v>
      </c>
      <c r="O51" t="s">
        <v>21</v>
      </c>
      <c r="P51" t="s">
        <v>21</v>
      </c>
      <c r="Q51" t="s">
        <v>92</v>
      </c>
      <c r="R51" t="s">
        <v>21</v>
      </c>
      <c r="S51" t="s">
        <v>21</v>
      </c>
      <c r="T51" t="s">
        <v>21</v>
      </c>
      <c r="U51" t="s">
        <v>21</v>
      </c>
      <c r="V51" t="s">
        <v>21</v>
      </c>
      <c r="Y51" t="str">
        <f t="shared" si="0"/>
        <v>Ja</v>
      </c>
      <c r="AA51" t="str">
        <f t="shared" si="1"/>
        <v>Nej</v>
      </c>
      <c r="AB51" t="str">
        <f t="shared" si="2"/>
        <v>ET</v>
      </c>
      <c r="AC51">
        <f t="shared" si="3"/>
        <v>0</v>
      </c>
    </row>
    <row r="52" spans="1:29" ht="15" customHeight="1">
      <c r="A52" s="2" t="s">
        <v>89</v>
      </c>
      <c r="B52" s="2" t="s">
        <v>91</v>
      </c>
      <c r="C52">
        <v>2020</v>
      </c>
      <c r="D52">
        <v>4.9000000000000002E-2</v>
      </c>
      <c r="E52" t="s">
        <v>21</v>
      </c>
      <c r="F52" t="s">
        <v>754</v>
      </c>
      <c r="G52">
        <v>1.1000000000000001</v>
      </c>
      <c r="H52">
        <v>0</v>
      </c>
      <c r="I52">
        <v>0.47</v>
      </c>
      <c r="J52">
        <v>0</v>
      </c>
      <c r="K52" t="s">
        <v>92</v>
      </c>
      <c r="L52" t="s">
        <v>21</v>
      </c>
      <c r="M52" t="s">
        <v>21</v>
      </c>
      <c r="N52" t="s">
        <v>21</v>
      </c>
      <c r="O52" t="s">
        <v>21</v>
      </c>
      <c r="P52" t="s">
        <v>21</v>
      </c>
      <c r="Q52" t="s">
        <v>92</v>
      </c>
      <c r="R52" t="s">
        <v>21</v>
      </c>
      <c r="S52" t="s">
        <v>21</v>
      </c>
      <c r="T52" t="s">
        <v>21</v>
      </c>
      <c r="U52" t="s">
        <v>21</v>
      </c>
      <c r="V52" t="s">
        <v>21</v>
      </c>
      <c r="Y52" t="str">
        <f t="shared" si="0"/>
        <v>Ja</v>
      </c>
      <c r="AA52" t="str">
        <f t="shared" si="1"/>
        <v>Nej</v>
      </c>
      <c r="AB52" t="str">
        <f t="shared" si="2"/>
        <v>ET</v>
      </c>
      <c r="AC52">
        <f t="shared" si="3"/>
        <v>0</v>
      </c>
    </row>
    <row r="53" spans="1:29" ht="15" customHeight="1">
      <c r="A53" s="2" t="s">
        <v>89</v>
      </c>
      <c r="B53" s="2" t="s">
        <v>93</v>
      </c>
      <c r="C53">
        <v>2020</v>
      </c>
      <c r="D53" t="s">
        <v>21</v>
      </c>
      <c r="E53" t="s">
        <v>21</v>
      </c>
      <c r="F53" t="s">
        <v>754</v>
      </c>
      <c r="G53">
        <v>2.46</v>
      </c>
      <c r="H53">
        <v>338.5</v>
      </c>
      <c r="I53">
        <v>0.47</v>
      </c>
      <c r="J53">
        <v>0.48170000000000002</v>
      </c>
      <c r="K53" t="s">
        <v>92</v>
      </c>
      <c r="L53" t="s">
        <v>21</v>
      </c>
      <c r="M53" t="s">
        <v>21</v>
      </c>
      <c r="N53" t="s">
        <v>21</v>
      </c>
      <c r="O53" t="s">
        <v>21</v>
      </c>
      <c r="P53" t="s">
        <v>21</v>
      </c>
      <c r="Q53" t="s">
        <v>92</v>
      </c>
      <c r="R53" t="s">
        <v>21</v>
      </c>
      <c r="S53" t="s">
        <v>21</v>
      </c>
      <c r="T53" t="s">
        <v>21</v>
      </c>
      <c r="U53" t="s">
        <v>21</v>
      </c>
      <c r="V53" t="s">
        <v>21</v>
      </c>
      <c r="Y53" t="str">
        <f t="shared" si="0"/>
        <v>Nej</v>
      </c>
      <c r="AA53" t="str">
        <f t="shared" si="1"/>
        <v>Nej</v>
      </c>
      <c r="AB53">
        <f t="shared" si="2"/>
        <v>0</v>
      </c>
      <c r="AC53">
        <f t="shared" si="3"/>
        <v>0</v>
      </c>
    </row>
    <row r="54" spans="1:29" ht="15" customHeight="1">
      <c r="A54" s="2" t="s">
        <v>94</v>
      </c>
      <c r="B54" s="2" t="s">
        <v>95</v>
      </c>
      <c r="C54">
        <v>2020</v>
      </c>
      <c r="D54">
        <v>0.9</v>
      </c>
      <c r="E54" t="s">
        <v>21</v>
      </c>
      <c r="F54" t="s">
        <v>763</v>
      </c>
      <c r="G54">
        <v>2</v>
      </c>
      <c r="H54">
        <v>338.5</v>
      </c>
      <c r="I54">
        <v>0.47</v>
      </c>
      <c r="J54">
        <v>0.48170000000000002</v>
      </c>
      <c r="K54" t="s">
        <v>22</v>
      </c>
      <c r="L54" t="s">
        <v>21</v>
      </c>
      <c r="M54" t="s">
        <v>21</v>
      </c>
      <c r="N54" t="s">
        <v>21</v>
      </c>
      <c r="O54" t="s">
        <v>21</v>
      </c>
      <c r="P54" t="s">
        <v>21</v>
      </c>
      <c r="Q54" t="s">
        <v>22</v>
      </c>
      <c r="R54" t="s">
        <v>21</v>
      </c>
      <c r="S54" t="s">
        <v>21</v>
      </c>
      <c r="T54" t="s">
        <v>21</v>
      </c>
      <c r="U54" t="s">
        <v>21</v>
      </c>
      <c r="V54" t="s">
        <v>21</v>
      </c>
      <c r="Y54" t="str">
        <f t="shared" si="0"/>
        <v>Ja</v>
      </c>
      <c r="AA54" t="str">
        <f t="shared" si="1"/>
        <v>Nej</v>
      </c>
      <c r="AB54" t="str">
        <f t="shared" si="2"/>
        <v>ET</v>
      </c>
      <c r="AC54">
        <f t="shared" si="3"/>
        <v>0</v>
      </c>
    </row>
    <row r="55" spans="1:29" ht="15" customHeight="1">
      <c r="A55" s="2" t="s">
        <v>94</v>
      </c>
      <c r="B55" s="2" t="s">
        <v>96</v>
      </c>
      <c r="C55">
        <v>2020</v>
      </c>
      <c r="D55" t="s">
        <v>22</v>
      </c>
      <c r="E55" t="s">
        <v>22</v>
      </c>
      <c r="F55" t="s">
        <v>22</v>
      </c>
      <c r="G55" t="s">
        <v>22</v>
      </c>
      <c r="H55" t="s">
        <v>22</v>
      </c>
      <c r="I55" t="s">
        <v>22</v>
      </c>
      <c r="J55" t="s">
        <v>22</v>
      </c>
      <c r="K55" t="s">
        <v>22</v>
      </c>
      <c r="L55" t="s">
        <v>22</v>
      </c>
      <c r="M55" t="s">
        <v>22</v>
      </c>
      <c r="N55" t="s">
        <v>22</v>
      </c>
      <c r="O55" t="s">
        <v>22</v>
      </c>
      <c r="P55" t="s">
        <v>22</v>
      </c>
      <c r="Q55" t="s">
        <v>22</v>
      </c>
      <c r="R55" t="s">
        <v>22</v>
      </c>
      <c r="S55" t="s">
        <v>22</v>
      </c>
      <c r="T55" t="s">
        <v>22</v>
      </c>
      <c r="U55" t="s">
        <v>22</v>
      </c>
      <c r="V55" t="s">
        <v>22</v>
      </c>
      <c r="Y55" t="str">
        <f t="shared" si="0"/>
        <v>Nej</v>
      </c>
      <c r="AA55" t="str">
        <f t="shared" si="1"/>
        <v>Nej</v>
      </c>
      <c r="AB55">
        <f t="shared" si="2"/>
        <v>0</v>
      </c>
      <c r="AC55">
        <f t="shared" si="3"/>
        <v>0</v>
      </c>
    </row>
    <row r="56" spans="1:29" ht="15" customHeight="1">
      <c r="A56" s="2" t="s">
        <v>94</v>
      </c>
      <c r="B56" s="2" t="s">
        <v>97</v>
      </c>
      <c r="C56">
        <v>2020</v>
      </c>
      <c r="D56">
        <v>29.5</v>
      </c>
      <c r="E56">
        <v>16.100000000000001</v>
      </c>
      <c r="F56" t="s">
        <v>763</v>
      </c>
      <c r="G56">
        <v>2</v>
      </c>
      <c r="H56">
        <v>167.96</v>
      </c>
      <c r="I56">
        <v>0.23</v>
      </c>
      <c r="J56">
        <v>0.48170000000000002</v>
      </c>
      <c r="K56" t="s">
        <v>98</v>
      </c>
      <c r="L56">
        <v>29.8</v>
      </c>
      <c r="M56">
        <v>0.14000000000000001</v>
      </c>
      <c r="N56">
        <v>58.6</v>
      </c>
      <c r="O56">
        <v>6.7</v>
      </c>
      <c r="P56">
        <v>2</v>
      </c>
      <c r="Q56" t="s">
        <v>22</v>
      </c>
      <c r="R56" t="s">
        <v>21</v>
      </c>
      <c r="S56" t="s">
        <v>21</v>
      </c>
      <c r="T56" t="s">
        <v>21</v>
      </c>
      <c r="U56" t="s">
        <v>21</v>
      </c>
      <c r="V56" t="s">
        <v>21</v>
      </c>
      <c r="Y56" t="str">
        <f t="shared" si="0"/>
        <v>Ja</v>
      </c>
      <c r="AA56" t="str">
        <f t="shared" si="1"/>
        <v>Ja</v>
      </c>
      <c r="AB56">
        <f t="shared" si="2"/>
        <v>29.8</v>
      </c>
      <c r="AC56">
        <f t="shared" si="3"/>
        <v>0.02</v>
      </c>
    </row>
    <row r="57" spans="1:29" ht="15" customHeight="1">
      <c r="A57" s="2" t="s">
        <v>94</v>
      </c>
      <c r="B57" s="2" t="s">
        <v>100</v>
      </c>
      <c r="C57">
        <v>2020</v>
      </c>
      <c r="D57">
        <v>10.16</v>
      </c>
      <c r="E57">
        <v>9.9380000000000006</v>
      </c>
      <c r="F57" t="s">
        <v>764</v>
      </c>
      <c r="G57">
        <v>2</v>
      </c>
      <c r="H57">
        <v>0</v>
      </c>
      <c r="I57">
        <v>0</v>
      </c>
      <c r="J57">
        <v>0</v>
      </c>
      <c r="K57" t="s">
        <v>22</v>
      </c>
      <c r="L57" t="s">
        <v>21</v>
      </c>
      <c r="M57" t="s">
        <v>21</v>
      </c>
      <c r="N57" t="s">
        <v>21</v>
      </c>
      <c r="O57" t="s">
        <v>21</v>
      </c>
      <c r="P57" t="s">
        <v>21</v>
      </c>
      <c r="Q57" t="s">
        <v>22</v>
      </c>
      <c r="R57" t="s">
        <v>21</v>
      </c>
      <c r="S57" t="s">
        <v>21</v>
      </c>
      <c r="T57" t="s">
        <v>21</v>
      </c>
      <c r="U57" t="s">
        <v>21</v>
      </c>
      <c r="V57" t="s">
        <v>21</v>
      </c>
      <c r="Y57" t="str">
        <f t="shared" si="0"/>
        <v>Ja</v>
      </c>
      <c r="AA57" t="str">
        <f t="shared" si="1"/>
        <v>Nej</v>
      </c>
      <c r="AB57" t="str">
        <f t="shared" si="2"/>
        <v>ET</v>
      </c>
      <c r="AC57">
        <f t="shared" si="3"/>
        <v>0</v>
      </c>
    </row>
    <row r="58" spans="1:29" ht="15" customHeight="1">
      <c r="A58" s="2" t="s">
        <v>94</v>
      </c>
      <c r="B58" s="2" t="s">
        <v>101</v>
      </c>
      <c r="C58">
        <v>2020</v>
      </c>
      <c r="D58">
        <v>9.3000000000000007</v>
      </c>
      <c r="E58">
        <v>57.5</v>
      </c>
      <c r="F58" t="s">
        <v>763</v>
      </c>
      <c r="G58">
        <v>2</v>
      </c>
      <c r="H58">
        <v>0</v>
      </c>
      <c r="I58">
        <v>0</v>
      </c>
      <c r="J58">
        <v>0</v>
      </c>
      <c r="K58" t="s">
        <v>22</v>
      </c>
      <c r="L58" t="s">
        <v>21</v>
      </c>
      <c r="M58" t="s">
        <v>21</v>
      </c>
      <c r="N58" t="s">
        <v>21</v>
      </c>
      <c r="O58" t="s">
        <v>21</v>
      </c>
      <c r="P58" t="s">
        <v>21</v>
      </c>
      <c r="Q58" t="s">
        <v>22</v>
      </c>
      <c r="R58" t="s">
        <v>21</v>
      </c>
      <c r="S58" t="s">
        <v>21</v>
      </c>
      <c r="T58" t="s">
        <v>21</v>
      </c>
      <c r="U58" t="s">
        <v>21</v>
      </c>
      <c r="V58" t="s">
        <v>21</v>
      </c>
      <c r="Y58" t="str">
        <f t="shared" si="0"/>
        <v>Ja</v>
      </c>
      <c r="AA58" t="str">
        <f t="shared" si="1"/>
        <v>Nej</v>
      </c>
      <c r="AB58" t="str">
        <f t="shared" si="2"/>
        <v>ET</v>
      </c>
      <c r="AC58">
        <f t="shared" si="3"/>
        <v>0</v>
      </c>
    </row>
    <row r="59" spans="1:29" ht="15" customHeight="1">
      <c r="A59" s="2" t="s">
        <v>94</v>
      </c>
      <c r="B59" s="2" t="s">
        <v>102</v>
      </c>
      <c r="C59">
        <v>2020</v>
      </c>
      <c r="D59">
        <v>1.9</v>
      </c>
      <c r="E59" t="s">
        <v>21</v>
      </c>
      <c r="F59" t="s">
        <v>763</v>
      </c>
      <c r="G59">
        <v>2</v>
      </c>
      <c r="H59">
        <v>338.5</v>
      </c>
      <c r="I59">
        <v>0.47</v>
      </c>
      <c r="J59">
        <v>0.48170000000000002</v>
      </c>
      <c r="K59" t="s">
        <v>22</v>
      </c>
      <c r="L59" t="s">
        <v>21</v>
      </c>
      <c r="M59" t="s">
        <v>21</v>
      </c>
      <c r="N59" t="s">
        <v>21</v>
      </c>
      <c r="O59" t="s">
        <v>21</v>
      </c>
      <c r="P59" t="s">
        <v>21</v>
      </c>
      <c r="Q59" t="s">
        <v>22</v>
      </c>
      <c r="R59" t="s">
        <v>21</v>
      </c>
      <c r="S59" t="s">
        <v>21</v>
      </c>
      <c r="T59" t="s">
        <v>21</v>
      </c>
      <c r="U59" t="s">
        <v>21</v>
      </c>
      <c r="V59" t="s">
        <v>21</v>
      </c>
      <c r="Y59" t="str">
        <f t="shared" si="0"/>
        <v>Ja</v>
      </c>
      <c r="AA59" t="str">
        <f t="shared" si="1"/>
        <v>Nej</v>
      </c>
      <c r="AB59" t="str">
        <f t="shared" si="2"/>
        <v>ET</v>
      </c>
      <c r="AC59">
        <f t="shared" si="3"/>
        <v>0</v>
      </c>
    </row>
    <row r="60" spans="1:29" ht="15" customHeight="1">
      <c r="A60" s="2" t="s">
        <v>94</v>
      </c>
      <c r="B60" s="2" t="s">
        <v>103</v>
      </c>
      <c r="C60">
        <v>2020</v>
      </c>
      <c r="D60">
        <v>4.5</v>
      </c>
      <c r="E60" t="s">
        <v>21</v>
      </c>
      <c r="F60" t="s">
        <v>763</v>
      </c>
      <c r="G60">
        <v>2</v>
      </c>
      <c r="H60">
        <v>139.69999999999999</v>
      </c>
      <c r="I60">
        <v>0.19400000000000001</v>
      </c>
      <c r="J60">
        <v>0.48170000000000002</v>
      </c>
      <c r="K60" t="s">
        <v>22</v>
      </c>
      <c r="L60" t="s">
        <v>21</v>
      </c>
      <c r="M60" t="s">
        <v>21</v>
      </c>
      <c r="N60" t="s">
        <v>21</v>
      </c>
      <c r="O60" t="s">
        <v>21</v>
      </c>
      <c r="P60" t="s">
        <v>21</v>
      </c>
      <c r="Q60" t="s">
        <v>22</v>
      </c>
      <c r="R60" t="s">
        <v>21</v>
      </c>
      <c r="S60" t="s">
        <v>21</v>
      </c>
      <c r="T60" t="s">
        <v>21</v>
      </c>
      <c r="U60" t="s">
        <v>21</v>
      </c>
      <c r="V60" t="s">
        <v>21</v>
      </c>
      <c r="Y60" t="str">
        <f t="shared" si="0"/>
        <v>Ja</v>
      </c>
      <c r="AA60" t="str">
        <f t="shared" si="1"/>
        <v>Nej</v>
      </c>
      <c r="AB60" t="str">
        <f t="shared" si="2"/>
        <v>ET</v>
      </c>
      <c r="AC60">
        <f t="shared" si="3"/>
        <v>0</v>
      </c>
    </row>
    <row r="61" spans="1:29" ht="15" customHeight="1">
      <c r="A61" s="2" t="s">
        <v>94</v>
      </c>
      <c r="B61" s="2" t="s">
        <v>104</v>
      </c>
      <c r="C61">
        <v>2020</v>
      </c>
      <c r="D61">
        <v>8.3000000000000007</v>
      </c>
      <c r="E61">
        <v>54.1</v>
      </c>
      <c r="F61" t="s">
        <v>765</v>
      </c>
      <c r="G61">
        <v>2</v>
      </c>
      <c r="H61">
        <v>0</v>
      </c>
      <c r="I61">
        <v>0</v>
      </c>
      <c r="J61">
        <v>0</v>
      </c>
      <c r="K61" t="s">
        <v>22</v>
      </c>
      <c r="L61" t="s">
        <v>21</v>
      </c>
      <c r="M61" t="s">
        <v>21</v>
      </c>
      <c r="N61" t="s">
        <v>21</v>
      </c>
      <c r="O61" t="s">
        <v>21</v>
      </c>
      <c r="P61" t="s">
        <v>21</v>
      </c>
      <c r="Q61" t="s">
        <v>22</v>
      </c>
      <c r="R61" t="s">
        <v>21</v>
      </c>
      <c r="S61" t="s">
        <v>21</v>
      </c>
      <c r="T61" t="s">
        <v>21</v>
      </c>
      <c r="U61" t="s">
        <v>21</v>
      </c>
      <c r="V61" t="s">
        <v>21</v>
      </c>
      <c r="Y61" t="str">
        <f t="shared" si="0"/>
        <v>Ja</v>
      </c>
      <c r="AA61" t="str">
        <f t="shared" si="1"/>
        <v>Nej</v>
      </c>
      <c r="AB61" t="str">
        <f t="shared" si="2"/>
        <v>ET</v>
      </c>
      <c r="AC61">
        <f t="shared" si="3"/>
        <v>0</v>
      </c>
    </row>
    <row r="62" spans="1:29" ht="15" customHeight="1">
      <c r="A62" s="2" t="s">
        <v>94</v>
      </c>
      <c r="B62" s="2" t="s">
        <v>105</v>
      </c>
      <c r="C62">
        <v>2020</v>
      </c>
      <c r="D62">
        <v>1.85</v>
      </c>
      <c r="E62" t="s">
        <v>21</v>
      </c>
      <c r="F62" t="s">
        <v>763</v>
      </c>
      <c r="G62">
        <v>2</v>
      </c>
      <c r="H62">
        <v>338.5</v>
      </c>
      <c r="I62">
        <v>0.47</v>
      </c>
      <c r="J62">
        <v>0.48170000000000002</v>
      </c>
      <c r="K62" t="s">
        <v>22</v>
      </c>
      <c r="L62" t="s">
        <v>21</v>
      </c>
      <c r="M62" t="s">
        <v>21</v>
      </c>
      <c r="N62" t="s">
        <v>21</v>
      </c>
      <c r="O62" t="s">
        <v>21</v>
      </c>
      <c r="P62" t="s">
        <v>21</v>
      </c>
      <c r="Q62" t="s">
        <v>22</v>
      </c>
      <c r="R62" t="s">
        <v>21</v>
      </c>
      <c r="S62" t="s">
        <v>21</v>
      </c>
      <c r="T62" t="s">
        <v>21</v>
      </c>
      <c r="U62" t="s">
        <v>21</v>
      </c>
      <c r="V62" t="s">
        <v>21</v>
      </c>
      <c r="Y62" t="str">
        <f t="shared" si="0"/>
        <v>Ja</v>
      </c>
      <c r="AA62" t="str">
        <f t="shared" si="1"/>
        <v>Nej</v>
      </c>
      <c r="AB62" t="str">
        <f t="shared" si="2"/>
        <v>ET</v>
      </c>
      <c r="AC62">
        <f t="shared" si="3"/>
        <v>0</v>
      </c>
    </row>
    <row r="63" spans="1:29" ht="15" customHeight="1">
      <c r="A63" s="2" t="s">
        <v>106</v>
      </c>
      <c r="B63" s="2" t="s">
        <v>106</v>
      </c>
      <c r="C63">
        <v>2020</v>
      </c>
      <c r="D63" t="s">
        <v>22</v>
      </c>
      <c r="E63" t="s">
        <v>22</v>
      </c>
      <c r="F63" t="s">
        <v>22</v>
      </c>
      <c r="G63" t="s">
        <v>22</v>
      </c>
      <c r="H63" t="s">
        <v>22</v>
      </c>
      <c r="I63" t="s">
        <v>22</v>
      </c>
      <c r="J63" t="s">
        <v>22</v>
      </c>
      <c r="K63" t="s">
        <v>22</v>
      </c>
      <c r="L63" t="s">
        <v>22</v>
      </c>
      <c r="M63" t="s">
        <v>22</v>
      </c>
      <c r="N63" t="s">
        <v>22</v>
      </c>
      <c r="O63" t="s">
        <v>22</v>
      </c>
      <c r="P63" t="s">
        <v>22</v>
      </c>
      <c r="Q63" t="s">
        <v>22</v>
      </c>
      <c r="R63" t="s">
        <v>22</v>
      </c>
      <c r="S63" t="s">
        <v>22</v>
      </c>
      <c r="T63" t="s">
        <v>22</v>
      </c>
      <c r="U63" t="s">
        <v>22</v>
      </c>
      <c r="V63" t="s">
        <v>22</v>
      </c>
      <c r="Y63" t="str">
        <f t="shared" si="0"/>
        <v>Nej</v>
      </c>
      <c r="AA63" t="str">
        <f t="shared" si="1"/>
        <v>Nej</v>
      </c>
      <c r="AB63">
        <f t="shared" si="2"/>
        <v>0</v>
      </c>
      <c r="AC63">
        <f t="shared" si="3"/>
        <v>0</v>
      </c>
    </row>
    <row r="64" spans="1:29" ht="15" customHeight="1">
      <c r="A64" s="2" t="s">
        <v>107</v>
      </c>
      <c r="B64" s="2" t="s">
        <v>108</v>
      </c>
      <c r="C64">
        <v>2020</v>
      </c>
      <c r="D64">
        <v>1.62</v>
      </c>
      <c r="E64">
        <v>5.4</v>
      </c>
      <c r="F64" t="s">
        <v>766</v>
      </c>
      <c r="G64">
        <v>1.22</v>
      </c>
      <c r="H64">
        <v>0</v>
      </c>
      <c r="I64">
        <v>0</v>
      </c>
      <c r="J64">
        <v>0</v>
      </c>
      <c r="K64" t="s">
        <v>21</v>
      </c>
      <c r="L64" t="s">
        <v>21</v>
      </c>
      <c r="M64" t="s">
        <v>21</v>
      </c>
      <c r="N64" t="s">
        <v>21</v>
      </c>
      <c r="O64" t="s">
        <v>21</v>
      </c>
      <c r="P64" t="s">
        <v>21</v>
      </c>
      <c r="Q64" t="s">
        <v>21</v>
      </c>
      <c r="R64" t="s">
        <v>21</v>
      </c>
      <c r="S64" t="s">
        <v>21</v>
      </c>
      <c r="T64" t="s">
        <v>21</v>
      </c>
      <c r="U64" t="s">
        <v>21</v>
      </c>
      <c r="V64" t="s">
        <v>21</v>
      </c>
      <c r="Y64" t="str">
        <f t="shared" si="0"/>
        <v>Ja</v>
      </c>
      <c r="AA64" t="str">
        <f t="shared" si="1"/>
        <v>Nej</v>
      </c>
      <c r="AB64" t="str">
        <f t="shared" si="2"/>
        <v>ET</v>
      </c>
      <c r="AC64">
        <f t="shared" si="3"/>
        <v>0</v>
      </c>
    </row>
    <row r="65" spans="1:29" ht="15" customHeight="1">
      <c r="A65" s="2" t="s">
        <v>107</v>
      </c>
      <c r="B65" s="2" t="s">
        <v>109</v>
      </c>
      <c r="C65">
        <v>2020</v>
      </c>
      <c r="D65" t="s">
        <v>21</v>
      </c>
      <c r="E65" t="s">
        <v>21</v>
      </c>
      <c r="F65" t="s">
        <v>22</v>
      </c>
      <c r="G65">
        <v>2.46</v>
      </c>
      <c r="H65">
        <v>338.5</v>
      </c>
      <c r="I65">
        <v>0.47</v>
      </c>
      <c r="J65">
        <v>0.48170000000000002</v>
      </c>
      <c r="K65" t="s">
        <v>22</v>
      </c>
      <c r="L65" t="s">
        <v>21</v>
      </c>
      <c r="M65" t="s">
        <v>21</v>
      </c>
      <c r="N65" t="s">
        <v>21</v>
      </c>
      <c r="O65" t="s">
        <v>21</v>
      </c>
      <c r="P65" t="s">
        <v>21</v>
      </c>
      <c r="Q65" t="s">
        <v>22</v>
      </c>
      <c r="R65" t="s">
        <v>21</v>
      </c>
      <c r="S65" t="s">
        <v>21</v>
      </c>
      <c r="T65" t="s">
        <v>21</v>
      </c>
      <c r="U65" t="s">
        <v>21</v>
      </c>
      <c r="V65" t="s">
        <v>21</v>
      </c>
      <c r="Y65" t="str">
        <f t="shared" si="0"/>
        <v>Nej</v>
      </c>
      <c r="AA65" t="str">
        <f t="shared" si="1"/>
        <v>Nej</v>
      </c>
      <c r="AB65">
        <f t="shared" si="2"/>
        <v>0</v>
      </c>
      <c r="AC65">
        <f t="shared" si="3"/>
        <v>0</v>
      </c>
    </row>
    <row r="66" spans="1:29" ht="15" customHeight="1">
      <c r="A66" s="2" t="s">
        <v>107</v>
      </c>
      <c r="B66" s="2" t="s">
        <v>110</v>
      </c>
      <c r="C66">
        <v>2020</v>
      </c>
      <c r="D66" t="s">
        <v>21</v>
      </c>
      <c r="E66" t="s">
        <v>21</v>
      </c>
      <c r="F66" t="s">
        <v>22</v>
      </c>
      <c r="G66">
        <v>2.46</v>
      </c>
      <c r="H66">
        <v>338.5</v>
      </c>
      <c r="I66">
        <v>0.47</v>
      </c>
      <c r="J66">
        <v>0.48170000000000002</v>
      </c>
      <c r="K66" t="s">
        <v>22</v>
      </c>
      <c r="L66" t="s">
        <v>21</v>
      </c>
      <c r="M66" t="s">
        <v>21</v>
      </c>
      <c r="N66" t="s">
        <v>21</v>
      </c>
      <c r="O66" t="s">
        <v>21</v>
      </c>
      <c r="P66" t="s">
        <v>21</v>
      </c>
      <c r="Q66" t="s">
        <v>22</v>
      </c>
      <c r="R66" t="s">
        <v>21</v>
      </c>
      <c r="S66" t="s">
        <v>21</v>
      </c>
      <c r="T66" t="s">
        <v>21</v>
      </c>
      <c r="U66" t="s">
        <v>21</v>
      </c>
      <c r="V66" t="s">
        <v>21</v>
      </c>
      <c r="Y66" t="str">
        <f t="shared" ref="Y66:Y129" si="4">IF(OR(AND(G66&lt;&gt;$AE$3,G66&lt;&gt;"-"),AND(H66&lt;&gt;$AE$4,H66&lt;&gt;"-"),AND(I66&lt;&gt;$AE$5,I66&lt;&gt;"-"),AND(J66&lt;&gt;$AE$6,J66&lt;&gt;"-")),"Ja","Nej")</f>
        <v>Nej</v>
      </c>
      <c r="AA66" t="str">
        <f t="shared" ref="AA66:AA129" si="5">IF(ISERROR(1/L66),"Nej","Ja")</f>
        <v>Nej</v>
      </c>
      <c r="AB66">
        <f t="shared" ref="AB66:AB129" si="6">IF(Y66="nej",0,L66)</f>
        <v>0</v>
      </c>
      <c r="AC66">
        <f t="shared" ref="AC66:AC129" si="7">IF(AA66="nej",0,P66/100)</f>
        <v>0</v>
      </c>
    </row>
    <row r="67" spans="1:29" ht="15" customHeight="1">
      <c r="A67" s="2" t="s">
        <v>111</v>
      </c>
      <c r="B67" s="2" t="s">
        <v>112</v>
      </c>
      <c r="C67">
        <v>2020</v>
      </c>
      <c r="D67">
        <v>1.42</v>
      </c>
      <c r="E67" t="s">
        <v>21</v>
      </c>
      <c r="F67" t="s">
        <v>767</v>
      </c>
      <c r="G67">
        <v>1.1000000000000001</v>
      </c>
      <c r="H67">
        <v>0</v>
      </c>
      <c r="I67">
        <v>0</v>
      </c>
      <c r="J67">
        <v>0</v>
      </c>
      <c r="K67" t="s">
        <v>22</v>
      </c>
      <c r="L67" t="s">
        <v>21</v>
      </c>
      <c r="M67" t="s">
        <v>21</v>
      </c>
      <c r="N67" t="s">
        <v>21</v>
      </c>
      <c r="O67" t="s">
        <v>21</v>
      </c>
      <c r="P67" t="s">
        <v>21</v>
      </c>
      <c r="Q67" t="s">
        <v>22</v>
      </c>
      <c r="R67" t="s">
        <v>21</v>
      </c>
      <c r="S67" t="s">
        <v>21</v>
      </c>
      <c r="T67" t="s">
        <v>21</v>
      </c>
      <c r="U67" t="s">
        <v>21</v>
      </c>
      <c r="V67" t="s">
        <v>21</v>
      </c>
      <c r="Y67" t="str">
        <f t="shared" si="4"/>
        <v>Ja</v>
      </c>
      <c r="AA67" t="str">
        <f t="shared" si="5"/>
        <v>Nej</v>
      </c>
      <c r="AB67" t="str">
        <f t="shared" si="6"/>
        <v>ET</v>
      </c>
      <c r="AC67">
        <f t="shared" si="7"/>
        <v>0</v>
      </c>
    </row>
    <row r="68" spans="1:29" ht="15" customHeight="1">
      <c r="A68" s="2" t="s">
        <v>113</v>
      </c>
      <c r="B68" s="2" t="s">
        <v>114</v>
      </c>
      <c r="C68">
        <v>2020</v>
      </c>
      <c r="D68">
        <v>4.5</v>
      </c>
      <c r="E68">
        <v>9</v>
      </c>
      <c r="F68" t="s">
        <v>768</v>
      </c>
      <c r="G68">
        <v>0.05</v>
      </c>
      <c r="H68">
        <v>1.59</v>
      </c>
      <c r="I68">
        <v>0.25</v>
      </c>
      <c r="J68">
        <v>0</v>
      </c>
      <c r="K68" t="s">
        <v>92</v>
      </c>
      <c r="L68" t="s">
        <v>21</v>
      </c>
      <c r="M68" t="s">
        <v>21</v>
      </c>
      <c r="N68" t="s">
        <v>21</v>
      </c>
      <c r="O68" t="s">
        <v>21</v>
      </c>
      <c r="P68" t="s">
        <v>21</v>
      </c>
      <c r="Q68" t="s">
        <v>92</v>
      </c>
      <c r="R68" t="s">
        <v>21</v>
      </c>
      <c r="S68" t="s">
        <v>21</v>
      </c>
      <c r="T68" t="s">
        <v>21</v>
      </c>
      <c r="U68" t="s">
        <v>21</v>
      </c>
      <c r="V68" t="s">
        <v>21</v>
      </c>
      <c r="Y68" t="str">
        <f t="shared" si="4"/>
        <v>Ja</v>
      </c>
      <c r="AA68" t="str">
        <f t="shared" si="5"/>
        <v>Nej</v>
      </c>
      <c r="AB68" t="str">
        <f t="shared" si="6"/>
        <v>ET</v>
      </c>
      <c r="AC68">
        <f t="shared" si="7"/>
        <v>0</v>
      </c>
    </row>
    <row r="69" spans="1:29" ht="15" customHeight="1">
      <c r="A69" s="2" t="s">
        <v>115</v>
      </c>
      <c r="B69" s="2" t="s">
        <v>116</v>
      </c>
      <c r="C69">
        <v>2020</v>
      </c>
      <c r="D69">
        <v>18.402999999999999</v>
      </c>
      <c r="E69">
        <v>17.623000000000001</v>
      </c>
      <c r="F69" t="s">
        <v>769</v>
      </c>
      <c r="G69">
        <v>0.03</v>
      </c>
      <c r="H69">
        <v>26</v>
      </c>
      <c r="I69">
        <v>0</v>
      </c>
      <c r="J69">
        <v>0</v>
      </c>
      <c r="K69" t="s">
        <v>22</v>
      </c>
      <c r="L69" t="s">
        <v>21</v>
      </c>
      <c r="M69" t="s">
        <v>21</v>
      </c>
      <c r="N69" t="s">
        <v>21</v>
      </c>
      <c r="O69" t="s">
        <v>21</v>
      </c>
      <c r="P69" t="s">
        <v>21</v>
      </c>
      <c r="Q69" t="s">
        <v>22</v>
      </c>
      <c r="R69" t="s">
        <v>21</v>
      </c>
      <c r="S69" t="s">
        <v>21</v>
      </c>
      <c r="T69" t="s">
        <v>21</v>
      </c>
      <c r="U69" t="s">
        <v>21</v>
      </c>
      <c r="V69" t="s">
        <v>21</v>
      </c>
      <c r="Y69" t="str">
        <f t="shared" si="4"/>
        <v>Ja</v>
      </c>
      <c r="AA69" t="str">
        <f t="shared" si="5"/>
        <v>Nej</v>
      </c>
      <c r="AB69" t="str">
        <f t="shared" si="6"/>
        <v>ET</v>
      </c>
      <c r="AC69">
        <f t="shared" si="7"/>
        <v>0</v>
      </c>
    </row>
    <row r="70" spans="1:29" ht="15" customHeight="1">
      <c r="A70" s="2" t="s">
        <v>115</v>
      </c>
      <c r="B70" s="2" t="s">
        <v>117</v>
      </c>
      <c r="C70">
        <v>2020</v>
      </c>
      <c r="D70">
        <v>1.7000000000000001E-2</v>
      </c>
      <c r="E70" t="s">
        <v>21</v>
      </c>
      <c r="F70" t="s">
        <v>769</v>
      </c>
      <c r="G70">
        <v>0.03</v>
      </c>
      <c r="H70">
        <v>26</v>
      </c>
      <c r="I70">
        <v>0</v>
      </c>
      <c r="J70">
        <v>0</v>
      </c>
      <c r="K70" t="s">
        <v>22</v>
      </c>
      <c r="L70" t="s">
        <v>21</v>
      </c>
      <c r="M70" t="s">
        <v>21</v>
      </c>
      <c r="N70" t="s">
        <v>21</v>
      </c>
      <c r="O70" t="s">
        <v>21</v>
      </c>
      <c r="P70" t="s">
        <v>21</v>
      </c>
      <c r="Q70" t="s">
        <v>22</v>
      </c>
      <c r="R70" t="s">
        <v>21</v>
      </c>
      <c r="S70" t="s">
        <v>21</v>
      </c>
      <c r="T70" t="s">
        <v>21</v>
      </c>
      <c r="U70" t="s">
        <v>21</v>
      </c>
      <c r="V70" t="s">
        <v>21</v>
      </c>
      <c r="Y70" t="str">
        <f t="shared" si="4"/>
        <v>Ja</v>
      </c>
      <c r="AA70" t="str">
        <f t="shared" si="5"/>
        <v>Nej</v>
      </c>
      <c r="AB70" t="str">
        <f t="shared" si="6"/>
        <v>ET</v>
      </c>
      <c r="AC70">
        <f t="shared" si="7"/>
        <v>0</v>
      </c>
    </row>
    <row r="71" spans="1:29" ht="15" customHeight="1">
      <c r="A71" s="2" t="s">
        <v>115</v>
      </c>
      <c r="B71" s="2" t="s">
        <v>118</v>
      </c>
      <c r="C71">
        <v>2020</v>
      </c>
      <c r="D71">
        <v>0.114</v>
      </c>
      <c r="E71" t="s">
        <v>21</v>
      </c>
      <c r="F71" t="s">
        <v>769</v>
      </c>
      <c r="G71">
        <v>0.03</v>
      </c>
      <c r="H71">
        <v>26</v>
      </c>
      <c r="I71">
        <v>0</v>
      </c>
      <c r="J71">
        <v>0</v>
      </c>
      <c r="K71" t="s">
        <v>22</v>
      </c>
      <c r="L71" t="s">
        <v>21</v>
      </c>
      <c r="M71" t="s">
        <v>21</v>
      </c>
      <c r="N71" t="s">
        <v>21</v>
      </c>
      <c r="O71" t="s">
        <v>21</v>
      </c>
      <c r="P71" t="s">
        <v>21</v>
      </c>
      <c r="Q71" t="s">
        <v>22</v>
      </c>
      <c r="R71" t="s">
        <v>21</v>
      </c>
      <c r="S71" t="s">
        <v>21</v>
      </c>
      <c r="T71" t="s">
        <v>21</v>
      </c>
      <c r="U71" t="s">
        <v>21</v>
      </c>
      <c r="V71" t="s">
        <v>21</v>
      </c>
      <c r="Y71" t="str">
        <f t="shared" si="4"/>
        <v>Ja</v>
      </c>
      <c r="AA71" t="str">
        <f t="shared" si="5"/>
        <v>Nej</v>
      </c>
      <c r="AB71" t="str">
        <f t="shared" si="6"/>
        <v>ET</v>
      </c>
      <c r="AC71">
        <f t="shared" si="7"/>
        <v>0</v>
      </c>
    </row>
    <row r="72" spans="1:29" ht="15" customHeight="1">
      <c r="A72" s="2" t="s">
        <v>119</v>
      </c>
      <c r="B72" s="2" t="s">
        <v>120</v>
      </c>
      <c r="C72">
        <v>2020</v>
      </c>
      <c r="D72">
        <v>3.06</v>
      </c>
      <c r="E72">
        <v>0.63</v>
      </c>
      <c r="F72" t="s">
        <v>770</v>
      </c>
      <c r="G72">
        <v>1.1000000000000001</v>
      </c>
      <c r="H72">
        <v>5</v>
      </c>
      <c r="I72">
        <v>0</v>
      </c>
      <c r="J72">
        <v>0</v>
      </c>
      <c r="K72" t="s">
        <v>22</v>
      </c>
      <c r="L72" t="s">
        <v>21</v>
      </c>
      <c r="M72" t="s">
        <v>21</v>
      </c>
      <c r="N72" t="s">
        <v>21</v>
      </c>
      <c r="O72" t="s">
        <v>21</v>
      </c>
      <c r="P72" t="s">
        <v>21</v>
      </c>
      <c r="Q72" t="s">
        <v>22</v>
      </c>
      <c r="R72" t="s">
        <v>21</v>
      </c>
      <c r="S72" t="s">
        <v>21</v>
      </c>
      <c r="T72" t="s">
        <v>21</v>
      </c>
      <c r="U72" t="s">
        <v>21</v>
      </c>
      <c r="V72" t="s">
        <v>21</v>
      </c>
      <c r="Y72" t="str">
        <f t="shared" si="4"/>
        <v>Ja</v>
      </c>
      <c r="AA72" t="str">
        <f t="shared" si="5"/>
        <v>Nej</v>
      </c>
      <c r="AB72" t="str">
        <f t="shared" si="6"/>
        <v>ET</v>
      </c>
      <c r="AC72">
        <f t="shared" si="7"/>
        <v>0</v>
      </c>
    </row>
    <row r="73" spans="1:29" ht="15" customHeight="1">
      <c r="A73" s="2" t="s">
        <v>119</v>
      </c>
      <c r="B73" s="2" t="s">
        <v>121</v>
      </c>
      <c r="C73">
        <v>2020</v>
      </c>
      <c r="D73">
        <v>0.11</v>
      </c>
      <c r="E73" t="s">
        <v>21</v>
      </c>
      <c r="F73" t="s">
        <v>770</v>
      </c>
      <c r="G73">
        <v>1.1000000000000001</v>
      </c>
      <c r="H73">
        <v>5</v>
      </c>
      <c r="I73">
        <v>0</v>
      </c>
      <c r="J73">
        <v>0</v>
      </c>
      <c r="K73" t="s">
        <v>22</v>
      </c>
      <c r="L73" t="s">
        <v>21</v>
      </c>
      <c r="M73" t="s">
        <v>21</v>
      </c>
      <c r="N73" t="s">
        <v>21</v>
      </c>
      <c r="O73" t="s">
        <v>21</v>
      </c>
      <c r="P73" t="s">
        <v>21</v>
      </c>
      <c r="Q73" t="s">
        <v>22</v>
      </c>
      <c r="R73" t="s">
        <v>21</v>
      </c>
      <c r="S73" t="s">
        <v>21</v>
      </c>
      <c r="T73" t="s">
        <v>21</v>
      </c>
      <c r="U73" t="s">
        <v>21</v>
      </c>
      <c r="V73" t="s">
        <v>21</v>
      </c>
      <c r="Y73" t="str">
        <f t="shared" si="4"/>
        <v>Ja</v>
      </c>
      <c r="AA73" t="str">
        <f t="shared" si="5"/>
        <v>Nej</v>
      </c>
      <c r="AB73" t="str">
        <f t="shared" si="6"/>
        <v>ET</v>
      </c>
      <c r="AC73">
        <f t="shared" si="7"/>
        <v>0</v>
      </c>
    </row>
    <row r="74" spans="1:29" ht="15" customHeight="1">
      <c r="A74" s="2" t="s">
        <v>119</v>
      </c>
      <c r="B74" s="2" t="s">
        <v>122</v>
      </c>
      <c r="C74">
        <v>2020</v>
      </c>
      <c r="D74">
        <v>0.76</v>
      </c>
      <c r="E74" t="s">
        <v>21</v>
      </c>
      <c r="F74" t="s">
        <v>770</v>
      </c>
      <c r="G74">
        <v>1.1000000000000001</v>
      </c>
      <c r="H74">
        <v>5</v>
      </c>
      <c r="I74">
        <v>0</v>
      </c>
      <c r="J74">
        <v>0</v>
      </c>
      <c r="K74" t="s">
        <v>22</v>
      </c>
      <c r="L74" t="s">
        <v>21</v>
      </c>
      <c r="M74" t="s">
        <v>21</v>
      </c>
      <c r="N74" t="s">
        <v>21</v>
      </c>
      <c r="O74" t="s">
        <v>21</v>
      </c>
      <c r="P74" t="s">
        <v>21</v>
      </c>
      <c r="Q74" t="s">
        <v>22</v>
      </c>
      <c r="R74" t="s">
        <v>21</v>
      </c>
      <c r="S74" t="s">
        <v>21</v>
      </c>
      <c r="T74" t="s">
        <v>21</v>
      </c>
      <c r="U74" t="s">
        <v>21</v>
      </c>
      <c r="V74" t="s">
        <v>21</v>
      </c>
      <c r="Y74" t="str">
        <f t="shared" si="4"/>
        <v>Ja</v>
      </c>
      <c r="AA74" t="str">
        <f t="shared" si="5"/>
        <v>Nej</v>
      </c>
      <c r="AB74" t="str">
        <f t="shared" si="6"/>
        <v>ET</v>
      </c>
      <c r="AC74">
        <f t="shared" si="7"/>
        <v>0</v>
      </c>
    </row>
    <row r="75" spans="1:29" ht="15" customHeight="1">
      <c r="A75" s="2" t="s">
        <v>123</v>
      </c>
      <c r="B75" s="2" t="s">
        <v>124</v>
      </c>
      <c r="C75">
        <v>2020</v>
      </c>
      <c r="D75">
        <v>1.736</v>
      </c>
      <c r="E75" t="s">
        <v>21</v>
      </c>
      <c r="F75" t="s">
        <v>771</v>
      </c>
      <c r="G75">
        <v>0.86</v>
      </c>
      <c r="H75">
        <v>0</v>
      </c>
      <c r="I75">
        <v>0</v>
      </c>
      <c r="J75">
        <v>0</v>
      </c>
      <c r="K75" t="s">
        <v>92</v>
      </c>
      <c r="L75" t="s">
        <v>21</v>
      </c>
      <c r="M75" t="s">
        <v>21</v>
      </c>
      <c r="N75" t="s">
        <v>21</v>
      </c>
      <c r="O75" t="s">
        <v>21</v>
      </c>
      <c r="P75" t="s">
        <v>21</v>
      </c>
      <c r="Q75" t="s">
        <v>92</v>
      </c>
      <c r="R75" t="s">
        <v>21</v>
      </c>
      <c r="S75" t="s">
        <v>21</v>
      </c>
      <c r="T75" t="s">
        <v>21</v>
      </c>
      <c r="U75" t="s">
        <v>21</v>
      </c>
      <c r="V75" t="s">
        <v>21</v>
      </c>
      <c r="Y75" t="str">
        <f t="shared" si="4"/>
        <v>Ja</v>
      </c>
      <c r="AA75" t="str">
        <f t="shared" si="5"/>
        <v>Nej</v>
      </c>
      <c r="AB75" t="str">
        <f t="shared" si="6"/>
        <v>ET</v>
      </c>
      <c r="AC75">
        <f t="shared" si="7"/>
        <v>0</v>
      </c>
    </row>
    <row r="76" spans="1:29" ht="15" customHeight="1">
      <c r="A76" s="2" t="s">
        <v>123</v>
      </c>
      <c r="B76" s="2" t="s">
        <v>125</v>
      </c>
      <c r="C76">
        <v>2020</v>
      </c>
      <c r="D76">
        <v>4.2999999999999997E-2</v>
      </c>
      <c r="E76" t="s">
        <v>21</v>
      </c>
      <c r="F76" t="s">
        <v>771</v>
      </c>
      <c r="G76">
        <v>0.86</v>
      </c>
      <c r="H76">
        <v>0</v>
      </c>
      <c r="I76">
        <v>0</v>
      </c>
      <c r="J76">
        <v>0</v>
      </c>
      <c r="K76" t="s">
        <v>22</v>
      </c>
      <c r="L76" t="s">
        <v>21</v>
      </c>
      <c r="M76" t="s">
        <v>21</v>
      </c>
      <c r="N76" t="s">
        <v>21</v>
      </c>
      <c r="O76" t="s">
        <v>21</v>
      </c>
      <c r="P76" t="s">
        <v>21</v>
      </c>
      <c r="Q76" t="s">
        <v>22</v>
      </c>
      <c r="R76" t="s">
        <v>21</v>
      </c>
      <c r="S76" t="s">
        <v>21</v>
      </c>
      <c r="T76" t="s">
        <v>21</v>
      </c>
      <c r="U76" t="s">
        <v>21</v>
      </c>
      <c r="V76" t="s">
        <v>21</v>
      </c>
      <c r="Y76" t="str">
        <f t="shared" si="4"/>
        <v>Ja</v>
      </c>
      <c r="AA76" t="str">
        <f t="shared" si="5"/>
        <v>Nej</v>
      </c>
      <c r="AB76" t="str">
        <f t="shared" si="6"/>
        <v>ET</v>
      </c>
      <c r="AC76">
        <f t="shared" si="7"/>
        <v>0</v>
      </c>
    </row>
    <row r="77" spans="1:29" ht="15" customHeight="1">
      <c r="A77" s="2" t="s">
        <v>123</v>
      </c>
      <c r="B77" s="2" t="s">
        <v>126</v>
      </c>
      <c r="C77">
        <v>2020</v>
      </c>
      <c r="D77">
        <v>4.4999999999999998E-2</v>
      </c>
      <c r="E77" t="s">
        <v>21</v>
      </c>
      <c r="F77" t="s">
        <v>772</v>
      </c>
      <c r="G77">
        <v>1.1000000000000001</v>
      </c>
      <c r="H77">
        <v>0</v>
      </c>
      <c r="I77">
        <v>0.01</v>
      </c>
      <c r="J77">
        <v>0</v>
      </c>
      <c r="K77" t="s">
        <v>22</v>
      </c>
      <c r="L77" t="s">
        <v>21</v>
      </c>
      <c r="M77" t="s">
        <v>21</v>
      </c>
      <c r="N77" t="s">
        <v>21</v>
      </c>
      <c r="O77" t="s">
        <v>21</v>
      </c>
      <c r="P77" t="s">
        <v>21</v>
      </c>
      <c r="Q77" t="s">
        <v>22</v>
      </c>
      <c r="R77" t="s">
        <v>21</v>
      </c>
      <c r="S77" t="s">
        <v>21</v>
      </c>
      <c r="T77" t="s">
        <v>21</v>
      </c>
      <c r="U77" t="s">
        <v>21</v>
      </c>
      <c r="V77" t="s">
        <v>21</v>
      </c>
      <c r="Y77" t="str">
        <f t="shared" si="4"/>
        <v>Ja</v>
      </c>
      <c r="AA77" t="str">
        <f t="shared" si="5"/>
        <v>Nej</v>
      </c>
      <c r="AB77" t="str">
        <f t="shared" si="6"/>
        <v>ET</v>
      </c>
      <c r="AC77">
        <f t="shared" si="7"/>
        <v>0</v>
      </c>
    </row>
    <row r="78" spans="1:29" ht="15" customHeight="1">
      <c r="A78" s="2" t="s">
        <v>127</v>
      </c>
      <c r="B78" s="2" t="s">
        <v>128</v>
      </c>
      <c r="C78">
        <v>2020</v>
      </c>
      <c r="D78">
        <v>6.1358000000000003E-2</v>
      </c>
      <c r="E78" t="s">
        <v>21</v>
      </c>
      <c r="F78" t="s">
        <v>773</v>
      </c>
      <c r="G78">
        <v>1.1000000000000001</v>
      </c>
      <c r="H78">
        <v>0</v>
      </c>
      <c r="I78">
        <v>0</v>
      </c>
      <c r="J78">
        <v>0</v>
      </c>
      <c r="K78" t="s">
        <v>22</v>
      </c>
      <c r="L78" t="s">
        <v>21</v>
      </c>
      <c r="M78" t="s">
        <v>21</v>
      </c>
      <c r="N78" t="s">
        <v>21</v>
      </c>
      <c r="O78" t="s">
        <v>21</v>
      </c>
      <c r="P78" t="s">
        <v>21</v>
      </c>
      <c r="Q78" t="s">
        <v>22</v>
      </c>
      <c r="R78" t="s">
        <v>21</v>
      </c>
      <c r="S78" t="s">
        <v>21</v>
      </c>
      <c r="T78" t="s">
        <v>21</v>
      </c>
      <c r="U78" t="s">
        <v>21</v>
      </c>
      <c r="V78" t="s">
        <v>21</v>
      </c>
      <c r="Y78" t="str">
        <f t="shared" si="4"/>
        <v>Ja</v>
      </c>
      <c r="AA78" t="str">
        <f t="shared" si="5"/>
        <v>Nej</v>
      </c>
      <c r="AB78" t="str">
        <f t="shared" si="6"/>
        <v>ET</v>
      </c>
      <c r="AC78">
        <f t="shared" si="7"/>
        <v>0</v>
      </c>
    </row>
    <row r="79" spans="1:29" ht="15" customHeight="1">
      <c r="A79" s="2" t="s">
        <v>127</v>
      </c>
      <c r="B79" s="2" t="s">
        <v>129</v>
      </c>
      <c r="C79">
        <v>2020</v>
      </c>
      <c r="D79">
        <v>0.75900000000000001</v>
      </c>
      <c r="E79">
        <v>15.09</v>
      </c>
      <c r="F79" t="s">
        <v>773</v>
      </c>
      <c r="G79">
        <v>1.1000000000000001</v>
      </c>
      <c r="H79">
        <v>0</v>
      </c>
      <c r="I79">
        <v>0</v>
      </c>
      <c r="J79">
        <v>0</v>
      </c>
      <c r="K79" t="s">
        <v>130</v>
      </c>
      <c r="L79">
        <v>31.36</v>
      </c>
      <c r="M79">
        <v>0.03</v>
      </c>
      <c r="N79">
        <v>8.9600000000000009</v>
      </c>
      <c r="O79">
        <v>6.92</v>
      </c>
      <c r="P79">
        <v>0</v>
      </c>
      <c r="Q79" t="s">
        <v>130</v>
      </c>
      <c r="R79">
        <v>14</v>
      </c>
      <c r="S79">
        <v>0.03</v>
      </c>
      <c r="T79">
        <v>8.9600000000000009</v>
      </c>
      <c r="U79">
        <v>6.92</v>
      </c>
      <c r="V79">
        <v>0</v>
      </c>
      <c r="Y79" t="str">
        <f t="shared" si="4"/>
        <v>Ja</v>
      </c>
      <c r="AA79" t="str">
        <f t="shared" si="5"/>
        <v>Ja</v>
      </c>
      <c r="AB79">
        <f t="shared" si="6"/>
        <v>31.36</v>
      </c>
      <c r="AC79">
        <f t="shared" si="7"/>
        <v>0</v>
      </c>
    </row>
    <row r="80" spans="1:29" ht="15" customHeight="1">
      <c r="A80" s="2" t="s">
        <v>127</v>
      </c>
      <c r="B80" s="2" t="s">
        <v>131</v>
      </c>
      <c r="C80">
        <v>2020</v>
      </c>
      <c r="D80">
        <v>4.8661999999999997E-2</v>
      </c>
      <c r="E80" t="s">
        <v>21</v>
      </c>
      <c r="F80" t="s">
        <v>773</v>
      </c>
      <c r="G80">
        <v>1.1000000000000001</v>
      </c>
      <c r="H80">
        <v>0</v>
      </c>
      <c r="I80">
        <v>0</v>
      </c>
      <c r="J80">
        <v>0</v>
      </c>
      <c r="K80" t="s">
        <v>22</v>
      </c>
      <c r="L80" t="s">
        <v>21</v>
      </c>
      <c r="M80" t="s">
        <v>21</v>
      </c>
      <c r="N80" t="s">
        <v>21</v>
      </c>
      <c r="O80" t="s">
        <v>21</v>
      </c>
      <c r="P80" t="s">
        <v>21</v>
      </c>
      <c r="Q80" t="s">
        <v>22</v>
      </c>
      <c r="R80" t="s">
        <v>21</v>
      </c>
      <c r="S80" t="s">
        <v>21</v>
      </c>
      <c r="T80" t="s">
        <v>21</v>
      </c>
      <c r="U80" t="s">
        <v>21</v>
      </c>
      <c r="V80" t="s">
        <v>21</v>
      </c>
      <c r="Y80" t="str">
        <f t="shared" si="4"/>
        <v>Ja</v>
      </c>
      <c r="AA80" t="str">
        <f t="shared" si="5"/>
        <v>Nej</v>
      </c>
      <c r="AB80" t="str">
        <f t="shared" si="6"/>
        <v>ET</v>
      </c>
      <c r="AC80">
        <f t="shared" si="7"/>
        <v>0</v>
      </c>
    </row>
    <row r="81" spans="1:29" ht="15" customHeight="1">
      <c r="A81" s="2" t="s">
        <v>127</v>
      </c>
      <c r="B81" s="2" t="s">
        <v>132</v>
      </c>
      <c r="C81">
        <v>2020</v>
      </c>
      <c r="D81">
        <v>8.3460000000000006E-2</v>
      </c>
      <c r="E81" t="s">
        <v>21</v>
      </c>
      <c r="F81" t="s">
        <v>773</v>
      </c>
      <c r="G81">
        <v>1.1000000000000001</v>
      </c>
      <c r="H81">
        <v>0</v>
      </c>
      <c r="I81">
        <v>0</v>
      </c>
      <c r="J81">
        <v>0</v>
      </c>
      <c r="K81" t="s">
        <v>22</v>
      </c>
      <c r="L81" t="s">
        <v>21</v>
      </c>
      <c r="M81" t="s">
        <v>21</v>
      </c>
      <c r="N81" t="s">
        <v>21</v>
      </c>
      <c r="O81" t="s">
        <v>21</v>
      </c>
      <c r="P81" t="s">
        <v>21</v>
      </c>
      <c r="Q81" t="s">
        <v>22</v>
      </c>
      <c r="R81" t="s">
        <v>21</v>
      </c>
      <c r="S81" t="s">
        <v>21</v>
      </c>
      <c r="T81" t="s">
        <v>21</v>
      </c>
      <c r="U81" t="s">
        <v>21</v>
      </c>
      <c r="V81" t="s">
        <v>21</v>
      </c>
      <c r="Y81" t="str">
        <f t="shared" si="4"/>
        <v>Ja</v>
      </c>
      <c r="AA81" t="str">
        <f t="shared" si="5"/>
        <v>Nej</v>
      </c>
      <c r="AB81" t="str">
        <f t="shared" si="6"/>
        <v>ET</v>
      </c>
      <c r="AC81">
        <f t="shared" si="7"/>
        <v>0</v>
      </c>
    </row>
    <row r="82" spans="1:29" ht="15" customHeight="1">
      <c r="A82" s="2" t="s">
        <v>133</v>
      </c>
      <c r="B82" s="2" t="s">
        <v>134</v>
      </c>
      <c r="C82">
        <v>2020</v>
      </c>
      <c r="D82">
        <v>4</v>
      </c>
      <c r="E82" t="s">
        <v>21</v>
      </c>
      <c r="F82" t="s">
        <v>774</v>
      </c>
      <c r="G82">
        <v>1.1000000000000001</v>
      </c>
      <c r="H82">
        <v>0</v>
      </c>
      <c r="I82">
        <v>0</v>
      </c>
      <c r="J82">
        <v>0</v>
      </c>
      <c r="K82" t="s">
        <v>22</v>
      </c>
      <c r="L82" t="s">
        <v>21</v>
      </c>
      <c r="M82" t="s">
        <v>21</v>
      </c>
      <c r="N82" t="s">
        <v>21</v>
      </c>
      <c r="O82" t="s">
        <v>21</v>
      </c>
      <c r="P82" t="s">
        <v>21</v>
      </c>
      <c r="Q82" t="s">
        <v>22</v>
      </c>
      <c r="R82" t="s">
        <v>21</v>
      </c>
      <c r="S82" t="s">
        <v>21</v>
      </c>
      <c r="T82" t="s">
        <v>21</v>
      </c>
      <c r="U82" t="s">
        <v>21</v>
      </c>
      <c r="V82" t="s">
        <v>21</v>
      </c>
      <c r="Y82" t="str">
        <f t="shared" si="4"/>
        <v>Ja</v>
      </c>
      <c r="AA82" t="str">
        <f t="shared" si="5"/>
        <v>Nej</v>
      </c>
      <c r="AB82" t="str">
        <f t="shared" si="6"/>
        <v>ET</v>
      </c>
      <c r="AC82">
        <f t="shared" si="7"/>
        <v>0</v>
      </c>
    </row>
    <row r="83" spans="1:29" ht="15" customHeight="1">
      <c r="A83" s="2" t="s">
        <v>135</v>
      </c>
      <c r="B83" s="2" t="s">
        <v>136</v>
      </c>
      <c r="C83">
        <v>2020</v>
      </c>
      <c r="D83" t="s">
        <v>21</v>
      </c>
      <c r="E83" t="s">
        <v>21</v>
      </c>
      <c r="F83" t="s">
        <v>757</v>
      </c>
      <c r="G83">
        <v>1.17</v>
      </c>
      <c r="H83">
        <v>0</v>
      </c>
      <c r="I83">
        <v>0</v>
      </c>
      <c r="J83">
        <v>0</v>
      </c>
      <c r="K83" t="s">
        <v>22</v>
      </c>
      <c r="L83" t="s">
        <v>21</v>
      </c>
      <c r="M83" t="s">
        <v>21</v>
      </c>
      <c r="N83" t="s">
        <v>21</v>
      </c>
      <c r="O83" t="s">
        <v>21</v>
      </c>
      <c r="P83" t="s">
        <v>21</v>
      </c>
      <c r="Q83" t="s">
        <v>22</v>
      </c>
      <c r="R83" t="s">
        <v>21</v>
      </c>
      <c r="S83" t="s">
        <v>21</v>
      </c>
      <c r="T83" t="s">
        <v>21</v>
      </c>
      <c r="U83" t="s">
        <v>21</v>
      </c>
      <c r="V83" t="s">
        <v>21</v>
      </c>
      <c r="Y83" t="str">
        <f t="shared" si="4"/>
        <v>Ja</v>
      </c>
      <c r="AA83" t="str">
        <f t="shared" si="5"/>
        <v>Nej</v>
      </c>
      <c r="AB83" t="str">
        <f t="shared" si="6"/>
        <v>ET</v>
      </c>
      <c r="AC83">
        <f t="shared" si="7"/>
        <v>0</v>
      </c>
    </row>
    <row r="84" spans="1:29" ht="15" customHeight="1">
      <c r="A84" s="2" t="s">
        <v>135</v>
      </c>
      <c r="B84" s="2" t="s">
        <v>137</v>
      </c>
      <c r="C84">
        <v>2020</v>
      </c>
      <c r="D84" t="s">
        <v>21</v>
      </c>
      <c r="E84" t="s">
        <v>21</v>
      </c>
      <c r="F84" t="s">
        <v>22</v>
      </c>
      <c r="G84">
        <v>2.46</v>
      </c>
      <c r="H84">
        <v>338.5</v>
      </c>
      <c r="I84">
        <v>0.47</v>
      </c>
      <c r="J84">
        <v>0.48170000000000002</v>
      </c>
      <c r="K84" t="s">
        <v>22</v>
      </c>
      <c r="L84" t="s">
        <v>21</v>
      </c>
      <c r="M84" t="s">
        <v>21</v>
      </c>
      <c r="N84" t="s">
        <v>21</v>
      </c>
      <c r="O84" t="s">
        <v>21</v>
      </c>
      <c r="P84" t="s">
        <v>21</v>
      </c>
      <c r="Q84" t="s">
        <v>22</v>
      </c>
      <c r="R84" t="s">
        <v>21</v>
      </c>
      <c r="S84" t="s">
        <v>21</v>
      </c>
      <c r="T84" t="s">
        <v>21</v>
      </c>
      <c r="U84" t="s">
        <v>21</v>
      </c>
      <c r="V84" t="s">
        <v>21</v>
      </c>
      <c r="Y84" t="str">
        <f t="shared" si="4"/>
        <v>Nej</v>
      </c>
      <c r="AA84" t="str">
        <f t="shared" si="5"/>
        <v>Nej</v>
      </c>
      <c r="AB84">
        <f t="shared" si="6"/>
        <v>0</v>
      </c>
      <c r="AC84">
        <f t="shared" si="7"/>
        <v>0</v>
      </c>
    </row>
    <row r="85" spans="1:29" ht="15" customHeight="1">
      <c r="A85" s="2" t="s">
        <v>135</v>
      </c>
      <c r="B85" s="2" t="s">
        <v>138</v>
      </c>
      <c r="C85">
        <v>2020</v>
      </c>
      <c r="D85">
        <v>2.5000000000000001E-2</v>
      </c>
      <c r="E85" t="s">
        <v>21</v>
      </c>
      <c r="F85" t="s">
        <v>757</v>
      </c>
      <c r="G85">
        <v>1.17</v>
      </c>
      <c r="H85">
        <v>0</v>
      </c>
      <c r="I85">
        <v>0</v>
      </c>
      <c r="J85">
        <v>0</v>
      </c>
      <c r="K85" t="s">
        <v>22</v>
      </c>
      <c r="L85" t="s">
        <v>21</v>
      </c>
      <c r="M85" t="s">
        <v>21</v>
      </c>
      <c r="N85" t="s">
        <v>21</v>
      </c>
      <c r="O85" t="s">
        <v>21</v>
      </c>
      <c r="P85" t="s">
        <v>21</v>
      </c>
      <c r="Q85" t="s">
        <v>22</v>
      </c>
      <c r="R85" t="s">
        <v>21</v>
      </c>
      <c r="S85" t="s">
        <v>21</v>
      </c>
      <c r="T85" t="s">
        <v>21</v>
      </c>
      <c r="U85" t="s">
        <v>21</v>
      </c>
      <c r="V85" t="s">
        <v>21</v>
      </c>
      <c r="Y85" t="str">
        <f t="shared" si="4"/>
        <v>Ja</v>
      </c>
      <c r="AA85" t="str">
        <f t="shared" si="5"/>
        <v>Nej</v>
      </c>
      <c r="AB85" t="str">
        <f t="shared" si="6"/>
        <v>ET</v>
      </c>
      <c r="AC85">
        <f t="shared" si="7"/>
        <v>0</v>
      </c>
    </row>
    <row r="86" spans="1:29" ht="15" customHeight="1">
      <c r="A86" s="2" t="s">
        <v>139</v>
      </c>
      <c r="B86" s="2" t="s">
        <v>140</v>
      </c>
      <c r="C86">
        <v>2020</v>
      </c>
      <c r="D86" t="s">
        <v>21</v>
      </c>
      <c r="E86" t="s">
        <v>21</v>
      </c>
      <c r="F86" t="s">
        <v>775</v>
      </c>
      <c r="G86">
        <v>1.1000000000000001</v>
      </c>
      <c r="H86">
        <v>0</v>
      </c>
      <c r="I86">
        <v>0</v>
      </c>
      <c r="J86">
        <v>0</v>
      </c>
      <c r="K86" t="s">
        <v>22</v>
      </c>
      <c r="L86" t="s">
        <v>21</v>
      </c>
      <c r="M86" t="s">
        <v>21</v>
      </c>
      <c r="N86" t="s">
        <v>21</v>
      </c>
      <c r="O86" t="s">
        <v>21</v>
      </c>
      <c r="P86" t="s">
        <v>21</v>
      </c>
      <c r="Q86" t="s">
        <v>22</v>
      </c>
      <c r="R86" t="s">
        <v>21</v>
      </c>
      <c r="S86" t="s">
        <v>21</v>
      </c>
      <c r="T86" t="s">
        <v>21</v>
      </c>
      <c r="U86" t="s">
        <v>21</v>
      </c>
      <c r="V86" t="s">
        <v>21</v>
      </c>
      <c r="Y86" t="str">
        <f t="shared" si="4"/>
        <v>Ja</v>
      </c>
      <c r="AA86" t="str">
        <f t="shared" si="5"/>
        <v>Nej</v>
      </c>
      <c r="AB86" t="str">
        <f t="shared" si="6"/>
        <v>ET</v>
      </c>
      <c r="AC86">
        <f t="shared" si="7"/>
        <v>0</v>
      </c>
    </row>
    <row r="87" spans="1:29" ht="15" customHeight="1">
      <c r="A87" s="2" t="s">
        <v>139</v>
      </c>
      <c r="B87" s="2" t="s">
        <v>141</v>
      </c>
      <c r="C87">
        <v>2020</v>
      </c>
      <c r="D87" t="s">
        <v>21</v>
      </c>
      <c r="E87" t="s">
        <v>21</v>
      </c>
      <c r="F87" t="s">
        <v>776</v>
      </c>
      <c r="G87">
        <v>1.1000000000000001</v>
      </c>
      <c r="H87">
        <v>0</v>
      </c>
      <c r="I87">
        <v>0</v>
      </c>
      <c r="J87">
        <v>0</v>
      </c>
      <c r="K87" t="s">
        <v>22</v>
      </c>
      <c r="L87" t="s">
        <v>21</v>
      </c>
      <c r="M87" t="s">
        <v>21</v>
      </c>
      <c r="N87" t="s">
        <v>21</v>
      </c>
      <c r="O87" t="s">
        <v>21</v>
      </c>
      <c r="P87" t="s">
        <v>21</v>
      </c>
      <c r="Q87" t="s">
        <v>22</v>
      </c>
      <c r="R87" t="s">
        <v>21</v>
      </c>
      <c r="S87" t="s">
        <v>21</v>
      </c>
      <c r="T87" t="s">
        <v>21</v>
      </c>
      <c r="U87" t="s">
        <v>21</v>
      </c>
      <c r="V87" t="s">
        <v>21</v>
      </c>
      <c r="Y87" t="str">
        <f t="shared" si="4"/>
        <v>Ja</v>
      </c>
      <c r="AA87" t="str">
        <f t="shared" si="5"/>
        <v>Nej</v>
      </c>
      <c r="AB87" t="str">
        <f t="shared" si="6"/>
        <v>ET</v>
      </c>
      <c r="AC87">
        <f t="shared" si="7"/>
        <v>0</v>
      </c>
    </row>
    <row r="88" spans="1:29" ht="15" customHeight="1">
      <c r="A88" s="2" t="s">
        <v>139</v>
      </c>
      <c r="B88" s="2" t="s">
        <v>142</v>
      </c>
      <c r="C88">
        <v>2020</v>
      </c>
      <c r="D88" t="s">
        <v>21</v>
      </c>
      <c r="E88" t="s">
        <v>21</v>
      </c>
      <c r="F88" t="s">
        <v>776</v>
      </c>
      <c r="G88">
        <v>1.1000000000000001</v>
      </c>
      <c r="H88">
        <v>0</v>
      </c>
      <c r="I88">
        <v>0</v>
      </c>
      <c r="J88">
        <v>0</v>
      </c>
      <c r="K88" t="s">
        <v>22</v>
      </c>
      <c r="L88" t="s">
        <v>21</v>
      </c>
      <c r="M88" t="s">
        <v>21</v>
      </c>
      <c r="N88" t="s">
        <v>21</v>
      </c>
      <c r="O88" t="s">
        <v>21</v>
      </c>
      <c r="P88" t="s">
        <v>21</v>
      </c>
      <c r="Q88" t="s">
        <v>22</v>
      </c>
      <c r="R88" t="s">
        <v>21</v>
      </c>
      <c r="S88" t="s">
        <v>21</v>
      </c>
      <c r="T88" t="s">
        <v>21</v>
      </c>
      <c r="U88" t="s">
        <v>21</v>
      </c>
      <c r="V88" t="s">
        <v>21</v>
      </c>
      <c r="Y88" t="str">
        <f t="shared" si="4"/>
        <v>Ja</v>
      </c>
      <c r="AA88" t="str">
        <f t="shared" si="5"/>
        <v>Nej</v>
      </c>
      <c r="AB88" t="str">
        <f t="shared" si="6"/>
        <v>ET</v>
      </c>
      <c r="AC88">
        <f t="shared" si="7"/>
        <v>0</v>
      </c>
    </row>
    <row r="89" spans="1:29" ht="15" customHeight="1">
      <c r="A89" s="2" t="s">
        <v>139</v>
      </c>
      <c r="B89" s="2" t="s">
        <v>143</v>
      </c>
      <c r="C89">
        <v>2020</v>
      </c>
      <c r="D89" t="s">
        <v>21</v>
      </c>
      <c r="E89" t="s">
        <v>21</v>
      </c>
      <c r="F89" t="s">
        <v>776</v>
      </c>
      <c r="G89">
        <v>1.1000000000000001</v>
      </c>
      <c r="H89">
        <v>0</v>
      </c>
      <c r="I89">
        <v>0</v>
      </c>
      <c r="J89">
        <v>0</v>
      </c>
      <c r="K89" t="s">
        <v>22</v>
      </c>
      <c r="L89" t="s">
        <v>21</v>
      </c>
      <c r="M89" t="s">
        <v>21</v>
      </c>
      <c r="N89" t="s">
        <v>21</v>
      </c>
      <c r="O89" t="s">
        <v>21</v>
      </c>
      <c r="P89" t="s">
        <v>21</v>
      </c>
      <c r="Q89" t="s">
        <v>22</v>
      </c>
      <c r="R89" t="s">
        <v>21</v>
      </c>
      <c r="S89" t="s">
        <v>21</v>
      </c>
      <c r="T89" t="s">
        <v>21</v>
      </c>
      <c r="U89" t="s">
        <v>21</v>
      </c>
      <c r="V89" t="s">
        <v>21</v>
      </c>
      <c r="Y89" t="str">
        <f t="shared" si="4"/>
        <v>Ja</v>
      </c>
      <c r="AA89" t="str">
        <f t="shared" si="5"/>
        <v>Nej</v>
      </c>
      <c r="AB89" t="str">
        <f t="shared" si="6"/>
        <v>ET</v>
      </c>
      <c r="AC89">
        <f t="shared" si="7"/>
        <v>0</v>
      </c>
    </row>
    <row r="90" spans="1:29" ht="15" customHeight="1">
      <c r="A90" s="2" t="s">
        <v>144</v>
      </c>
      <c r="B90" s="2" t="s">
        <v>145</v>
      </c>
      <c r="C90">
        <v>2020</v>
      </c>
      <c r="D90">
        <v>1.88</v>
      </c>
      <c r="E90">
        <v>5.96</v>
      </c>
      <c r="F90" t="s">
        <v>92</v>
      </c>
      <c r="G90">
        <v>0.44</v>
      </c>
      <c r="H90">
        <v>187</v>
      </c>
      <c r="I90">
        <v>0</v>
      </c>
      <c r="J90">
        <v>0</v>
      </c>
      <c r="K90" t="s">
        <v>22</v>
      </c>
      <c r="L90" t="s">
        <v>21</v>
      </c>
      <c r="M90" t="s">
        <v>21</v>
      </c>
      <c r="N90" t="s">
        <v>21</v>
      </c>
      <c r="O90" t="s">
        <v>21</v>
      </c>
      <c r="P90" t="s">
        <v>21</v>
      </c>
      <c r="Q90" t="s">
        <v>92</v>
      </c>
      <c r="R90">
        <v>3.677</v>
      </c>
      <c r="S90">
        <v>0.03</v>
      </c>
      <c r="T90">
        <v>4</v>
      </c>
      <c r="U90">
        <v>7</v>
      </c>
      <c r="V90">
        <v>0</v>
      </c>
      <c r="Y90" t="str">
        <f t="shared" si="4"/>
        <v>Ja</v>
      </c>
      <c r="AA90" t="str">
        <f t="shared" si="5"/>
        <v>Nej</v>
      </c>
      <c r="AB90" t="str">
        <f t="shared" si="6"/>
        <v>ET</v>
      </c>
      <c r="AC90">
        <f t="shared" si="7"/>
        <v>0</v>
      </c>
    </row>
    <row r="91" spans="1:29" ht="15" customHeight="1">
      <c r="A91" s="2" t="s">
        <v>146</v>
      </c>
      <c r="B91" s="2" t="s">
        <v>147</v>
      </c>
      <c r="C91">
        <v>2020</v>
      </c>
      <c r="D91">
        <v>0.88400000000000001</v>
      </c>
      <c r="E91">
        <v>13.08</v>
      </c>
      <c r="F91" t="s">
        <v>777</v>
      </c>
      <c r="G91">
        <v>0.1</v>
      </c>
      <c r="H91">
        <v>8.9</v>
      </c>
      <c r="I91">
        <v>0</v>
      </c>
      <c r="J91">
        <v>0</v>
      </c>
      <c r="K91" t="s">
        <v>22</v>
      </c>
      <c r="L91" t="s">
        <v>21</v>
      </c>
      <c r="M91" t="s">
        <v>21</v>
      </c>
      <c r="N91" t="s">
        <v>21</v>
      </c>
      <c r="O91" t="s">
        <v>21</v>
      </c>
      <c r="P91" t="s">
        <v>21</v>
      </c>
      <c r="Q91" t="s">
        <v>22</v>
      </c>
      <c r="R91" t="s">
        <v>21</v>
      </c>
      <c r="S91" t="s">
        <v>21</v>
      </c>
      <c r="T91" t="s">
        <v>21</v>
      </c>
      <c r="U91" t="s">
        <v>21</v>
      </c>
      <c r="V91" t="s">
        <v>21</v>
      </c>
      <c r="Y91" t="str">
        <f t="shared" si="4"/>
        <v>Ja</v>
      </c>
      <c r="AA91" t="str">
        <f t="shared" si="5"/>
        <v>Nej</v>
      </c>
      <c r="AB91" t="str">
        <f t="shared" si="6"/>
        <v>ET</v>
      </c>
      <c r="AC91">
        <f t="shared" si="7"/>
        <v>0</v>
      </c>
    </row>
    <row r="92" spans="1:29" ht="15" customHeight="1">
      <c r="A92" s="2" t="s">
        <v>148</v>
      </c>
      <c r="B92" s="2" t="s">
        <v>149</v>
      </c>
      <c r="C92">
        <v>2020</v>
      </c>
      <c r="D92" t="s">
        <v>21</v>
      </c>
      <c r="E92" t="s">
        <v>21</v>
      </c>
      <c r="F92" t="s">
        <v>22</v>
      </c>
      <c r="G92">
        <v>2.46</v>
      </c>
      <c r="H92">
        <v>338.5</v>
      </c>
      <c r="I92">
        <v>0.47</v>
      </c>
      <c r="J92">
        <v>0.48170000000000002</v>
      </c>
      <c r="K92" t="s">
        <v>92</v>
      </c>
      <c r="L92" t="s">
        <v>21</v>
      </c>
      <c r="M92" t="s">
        <v>21</v>
      </c>
      <c r="N92" t="s">
        <v>21</v>
      </c>
      <c r="O92" t="s">
        <v>21</v>
      </c>
      <c r="P92" t="s">
        <v>21</v>
      </c>
      <c r="Q92" t="s">
        <v>92</v>
      </c>
      <c r="R92" t="s">
        <v>21</v>
      </c>
      <c r="S92" t="s">
        <v>21</v>
      </c>
      <c r="T92" t="s">
        <v>21</v>
      </c>
      <c r="U92" t="s">
        <v>21</v>
      </c>
      <c r="V92" t="s">
        <v>21</v>
      </c>
      <c r="Y92" t="str">
        <f t="shared" si="4"/>
        <v>Nej</v>
      </c>
      <c r="AA92" t="str">
        <f t="shared" si="5"/>
        <v>Nej</v>
      </c>
      <c r="AB92">
        <f t="shared" si="6"/>
        <v>0</v>
      </c>
      <c r="AC92">
        <f t="shared" si="7"/>
        <v>0</v>
      </c>
    </row>
    <row r="93" spans="1:29" ht="15" customHeight="1">
      <c r="A93" s="2" t="s">
        <v>148</v>
      </c>
      <c r="B93" s="2" t="s">
        <v>150</v>
      </c>
      <c r="C93">
        <v>2020</v>
      </c>
      <c r="D93">
        <v>56.095999999999997</v>
      </c>
      <c r="E93">
        <v>1.446</v>
      </c>
      <c r="F93" t="s">
        <v>778</v>
      </c>
      <c r="G93">
        <v>1.2218</v>
      </c>
      <c r="H93">
        <v>0</v>
      </c>
      <c r="I93">
        <v>0</v>
      </c>
      <c r="J93">
        <v>0</v>
      </c>
      <c r="K93" t="s">
        <v>92</v>
      </c>
      <c r="L93">
        <v>88.691999999999993</v>
      </c>
      <c r="M93">
        <v>0.02</v>
      </c>
      <c r="N93">
        <v>2.37</v>
      </c>
      <c r="O93">
        <v>4.1470000000000002</v>
      </c>
      <c r="P93">
        <v>0</v>
      </c>
      <c r="Q93" t="s">
        <v>92</v>
      </c>
      <c r="R93">
        <v>114.86</v>
      </c>
      <c r="S93">
        <v>0.13400000000000001</v>
      </c>
      <c r="T93">
        <v>32.384</v>
      </c>
      <c r="U93">
        <v>3.9489999999999998</v>
      </c>
      <c r="V93">
        <v>3.89</v>
      </c>
      <c r="Y93" t="str">
        <f t="shared" si="4"/>
        <v>Ja</v>
      </c>
      <c r="AA93" t="str">
        <f t="shared" si="5"/>
        <v>Ja</v>
      </c>
      <c r="AB93">
        <f t="shared" si="6"/>
        <v>88.691999999999993</v>
      </c>
      <c r="AC93">
        <f t="shared" si="7"/>
        <v>0</v>
      </c>
    </row>
    <row r="94" spans="1:29" ht="15" customHeight="1">
      <c r="A94" s="2" t="s">
        <v>148</v>
      </c>
      <c r="B94" s="2" t="s">
        <v>154</v>
      </c>
      <c r="C94">
        <v>2020</v>
      </c>
      <c r="D94">
        <v>2.9460000000000002</v>
      </c>
      <c r="E94">
        <v>0.18</v>
      </c>
      <c r="F94" t="s">
        <v>768</v>
      </c>
      <c r="G94">
        <v>2</v>
      </c>
      <c r="H94">
        <v>0</v>
      </c>
      <c r="I94">
        <v>0</v>
      </c>
      <c r="J94">
        <v>0</v>
      </c>
      <c r="K94" t="s">
        <v>92</v>
      </c>
      <c r="L94" t="s">
        <v>21</v>
      </c>
      <c r="M94" t="s">
        <v>21</v>
      </c>
      <c r="N94" t="s">
        <v>21</v>
      </c>
      <c r="O94" t="s">
        <v>21</v>
      </c>
      <c r="P94" t="s">
        <v>21</v>
      </c>
      <c r="Q94" t="s">
        <v>92</v>
      </c>
      <c r="R94" t="s">
        <v>21</v>
      </c>
      <c r="S94" t="s">
        <v>21</v>
      </c>
      <c r="T94" t="s">
        <v>21</v>
      </c>
      <c r="U94" t="s">
        <v>21</v>
      </c>
      <c r="V94" t="s">
        <v>21</v>
      </c>
      <c r="Y94" t="str">
        <f t="shared" si="4"/>
        <v>Ja</v>
      </c>
      <c r="AA94" t="str">
        <f t="shared" si="5"/>
        <v>Nej</v>
      </c>
      <c r="AB94" t="str">
        <f t="shared" si="6"/>
        <v>ET</v>
      </c>
      <c r="AC94">
        <f t="shared" si="7"/>
        <v>0</v>
      </c>
    </row>
    <row r="95" spans="1:29" ht="15" customHeight="1">
      <c r="A95" s="2" t="s">
        <v>148</v>
      </c>
      <c r="B95" s="2" t="s">
        <v>148</v>
      </c>
      <c r="C95">
        <v>2020</v>
      </c>
      <c r="D95" t="s">
        <v>21</v>
      </c>
      <c r="E95" t="s">
        <v>21</v>
      </c>
      <c r="F95" t="s">
        <v>22</v>
      </c>
      <c r="G95">
        <v>2.46</v>
      </c>
      <c r="H95">
        <v>338.5</v>
      </c>
      <c r="I95">
        <v>0.47</v>
      </c>
      <c r="J95">
        <v>0.48170000000000002</v>
      </c>
      <c r="K95" t="s">
        <v>22</v>
      </c>
      <c r="L95" t="s">
        <v>21</v>
      </c>
      <c r="M95" t="s">
        <v>21</v>
      </c>
      <c r="N95" t="s">
        <v>21</v>
      </c>
      <c r="O95" t="s">
        <v>21</v>
      </c>
      <c r="P95" t="s">
        <v>21</v>
      </c>
      <c r="Q95" t="s">
        <v>22</v>
      </c>
      <c r="R95" t="s">
        <v>21</v>
      </c>
      <c r="S95" t="s">
        <v>21</v>
      </c>
      <c r="T95" t="s">
        <v>21</v>
      </c>
      <c r="U95" t="s">
        <v>21</v>
      </c>
      <c r="V95" t="s">
        <v>21</v>
      </c>
      <c r="Y95" t="str">
        <f t="shared" si="4"/>
        <v>Nej</v>
      </c>
      <c r="AA95" t="str">
        <f t="shared" si="5"/>
        <v>Nej</v>
      </c>
      <c r="AB95">
        <f t="shared" si="6"/>
        <v>0</v>
      </c>
      <c r="AC95">
        <f t="shared" si="7"/>
        <v>0</v>
      </c>
    </row>
    <row r="96" spans="1:29" ht="15" customHeight="1">
      <c r="A96" s="2" t="s">
        <v>148</v>
      </c>
      <c r="B96" s="2" t="s">
        <v>155</v>
      </c>
      <c r="C96">
        <v>2020</v>
      </c>
      <c r="D96" t="s">
        <v>21</v>
      </c>
      <c r="E96" t="s">
        <v>21</v>
      </c>
      <c r="F96" t="s">
        <v>22</v>
      </c>
      <c r="G96">
        <v>2.46</v>
      </c>
      <c r="H96">
        <v>338.5</v>
      </c>
      <c r="I96">
        <v>0.47</v>
      </c>
      <c r="J96">
        <v>0.48170000000000002</v>
      </c>
      <c r="K96" t="s">
        <v>92</v>
      </c>
      <c r="L96" t="s">
        <v>21</v>
      </c>
      <c r="M96" t="s">
        <v>21</v>
      </c>
      <c r="N96" t="s">
        <v>21</v>
      </c>
      <c r="O96" t="s">
        <v>21</v>
      </c>
      <c r="P96" t="s">
        <v>21</v>
      </c>
      <c r="Q96" t="s">
        <v>92</v>
      </c>
      <c r="R96" t="s">
        <v>21</v>
      </c>
      <c r="S96" t="s">
        <v>21</v>
      </c>
      <c r="T96" t="s">
        <v>21</v>
      </c>
      <c r="U96" t="s">
        <v>21</v>
      </c>
      <c r="V96" t="s">
        <v>21</v>
      </c>
      <c r="Y96" t="str">
        <f t="shared" si="4"/>
        <v>Nej</v>
      </c>
      <c r="AA96" t="str">
        <f t="shared" si="5"/>
        <v>Nej</v>
      </c>
      <c r="AB96">
        <f t="shared" si="6"/>
        <v>0</v>
      </c>
      <c r="AC96">
        <f t="shared" si="7"/>
        <v>0</v>
      </c>
    </row>
    <row r="97" spans="1:29" ht="15" customHeight="1">
      <c r="A97" s="2" t="s">
        <v>148</v>
      </c>
      <c r="B97" s="2" t="s">
        <v>156</v>
      </c>
      <c r="C97">
        <v>2020</v>
      </c>
      <c r="D97" t="s">
        <v>21</v>
      </c>
      <c r="E97" t="s">
        <v>21</v>
      </c>
      <c r="F97" t="s">
        <v>22</v>
      </c>
      <c r="G97">
        <v>2.46</v>
      </c>
      <c r="H97">
        <v>338.5</v>
      </c>
      <c r="I97">
        <v>0.47</v>
      </c>
      <c r="J97">
        <v>0.48170000000000002</v>
      </c>
      <c r="K97" t="s">
        <v>92</v>
      </c>
      <c r="L97" t="s">
        <v>21</v>
      </c>
      <c r="M97" t="s">
        <v>21</v>
      </c>
      <c r="N97" t="s">
        <v>21</v>
      </c>
      <c r="O97" t="s">
        <v>21</v>
      </c>
      <c r="P97" t="s">
        <v>21</v>
      </c>
      <c r="Q97" t="s">
        <v>22</v>
      </c>
      <c r="R97" t="s">
        <v>21</v>
      </c>
      <c r="S97" t="s">
        <v>21</v>
      </c>
      <c r="T97" t="s">
        <v>21</v>
      </c>
      <c r="U97" t="s">
        <v>21</v>
      </c>
      <c r="V97" t="s">
        <v>21</v>
      </c>
      <c r="Y97" t="str">
        <f t="shared" si="4"/>
        <v>Nej</v>
      </c>
      <c r="AA97" t="str">
        <f t="shared" si="5"/>
        <v>Nej</v>
      </c>
      <c r="AB97">
        <f t="shared" si="6"/>
        <v>0</v>
      </c>
      <c r="AC97">
        <f t="shared" si="7"/>
        <v>0</v>
      </c>
    </row>
    <row r="98" spans="1:29" ht="15" customHeight="1">
      <c r="A98" s="2" t="s">
        <v>157</v>
      </c>
      <c r="B98" s="2" t="s">
        <v>158</v>
      </c>
      <c r="C98">
        <v>2020</v>
      </c>
      <c r="D98">
        <v>3.3570000000000002</v>
      </c>
      <c r="E98" t="s">
        <v>21</v>
      </c>
      <c r="F98" t="s">
        <v>754</v>
      </c>
      <c r="G98">
        <v>1.1100000000000001</v>
      </c>
      <c r="H98">
        <v>9</v>
      </c>
      <c r="I98">
        <v>0</v>
      </c>
      <c r="J98">
        <v>0</v>
      </c>
      <c r="K98" t="s">
        <v>92</v>
      </c>
      <c r="L98" t="s">
        <v>21</v>
      </c>
      <c r="M98" t="s">
        <v>21</v>
      </c>
      <c r="N98" t="s">
        <v>21</v>
      </c>
      <c r="O98" t="s">
        <v>21</v>
      </c>
      <c r="P98" t="s">
        <v>21</v>
      </c>
      <c r="Q98" t="s">
        <v>92</v>
      </c>
      <c r="R98" t="s">
        <v>21</v>
      </c>
      <c r="S98" t="s">
        <v>21</v>
      </c>
      <c r="T98" t="s">
        <v>21</v>
      </c>
      <c r="U98" t="s">
        <v>21</v>
      </c>
      <c r="V98" t="s">
        <v>21</v>
      </c>
      <c r="Y98" t="str">
        <f t="shared" si="4"/>
        <v>Ja</v>
      </c>
      <c r="AA98" t="str">
        <f t="shared" si="5"/>
        <v>Nej</v>
      </c>
      <c r="AB98" t="str">
        <f t="shared" si="6"/>
        <v>ET</v>
      </c>
      <c r="AC98">
        <f t="shared" si="7"/>
        <v>0</v>
      </c>
    </row>
    <row r="99" spans="1:29" ht="15" customHeight="1">
      <c r="A99" s="2" t="s">
        <v>157</v>
      </c>
      <c r="B99" s="2" t="s">
        <v>159</v>
      </c>
      <c r="C99">
        <v>2020</v>
      </c>
      <c r="D99" t="s">
        <v>21</v>
      </c>
      <c r="E99" t="s">
        <v>21</v>
      </c>
      <c r="F99" t="s">
        <v>754</v>
      </c>
      <c r="G99">
        <v>1.1100000000000001</v>
      </c>
      <c r="H99">
        <v>9</v>
      </c>
      <c r="I99">
        <v>0</v>
      </c>
      <c r="J99">
        <v>0</v>
      </c>
      <c r="K99" t="s">
        <v>92</v>
      </c>
      <c r="L99" t="s">
        <v>21</v>
      </c>
      <c r="M99" t="s">
        <v>21</v>
      </c>
      <c r="N99" t="s">
        <v>21</v>
      </c>
      <c r="O99" t="s">
        <v>21</v>
      </c>
      <c r="P99" t="s">
        <v>21</v>
      </c>
      <c r="Q99" t="s">
        <v>92</v>
      </c>
      <c r="R99" t="s">
        <v>21</v>
      </c>
      <c r="S99" t="s">
        <v>21</v>
      </c>
      <c r="T99" t="s">
        <v>21</v>
      </c>
      <c r="U99" t="s">
        <v>21</v>
      </c>
      <c r="V99" t="s">
        <v>21</v>
      </c>
      <c r="Y99" t="str">
        <f t="shared" si="4"/>
        <v>Ja</v>
      </c>
      <c r="AA99" t="str">
        <f t="shared" si="5"/>
        <v>Nej</v>
      </c>
      <c r="AB99" t="str">
        <f t="shared" si="6"/>
        <v>ET</v>
      </c>
      <c r="AC99">
        <f t="shared" si="7"/>
        <v>0</v>
      </c>
    </row>
    <row r="100" spans="1:29" ht="15" customHeight="1">
      <c r="A100" s="2" t="s">
        <v>160</v>
      </c>
      <c r="B100" s="2" t="s">
        <v>161</v>
      </c>
      <c r="C100">
        <v>2020</v>
      </c>
      <c r="D100" t="s">
        <v>22</v>
      </c>
      <c r="E100" t="s">
        <v>22</v>
      </c>
      <c r="F100" t="s">
        <v>22</v>
      </c>
      <c r="G100" t="s">
        <v>22</v>
      </c>
      <c r="H100" t="s">
        <v>22</v>
      </c>
      <c r="I100" t="s">
        <v>22</v>
      </c>
      <c r="J100" t="s">
        <v>22</v>
      </c>
      <c r="K100" t="s">
        <v>22</v>
      </c>
      <c r="L100" t="s">
        <v>22</v>
      </c>
      <c r="M100" t="s">
        <v>22</v>
      </c>
      <c r="N100" t="s">
        <v>22</v>
      </c>
      <c r="O100" t="s">
        <v>22</v>
      </c>
      <c r="P100" t="s">
        <v>22</v>
      </c>
      <c r="Q100" t="s">
        <v>22</v>
      </c>
      <c r="R100" t="s">
        <v>22</v>
      </c>
      <c r="S100" t="s">
        <v>22</v>
      </c>
      <c r="T100" t="s">
        <v>22</v>
      </c>
      <c r="U100" t="s">
        <v>22</v>
      </c>
      <c r="V100" t="s">
        <v>22</v>
      </c>
      <c r="Y100" t="str">
        <f t="shared" si="4"/>
        <v>Nej</v>
      </c>
      <c r="AA100" t="str">
        <f t="shared" si="5"/>
        <v>Nej</v>
      </c>
      <c r="AB100">
        <f t="shared" si="6"/>
        <v>0</v>
      </c>
      <c r="AC100">
        <f t="shared" si="7"/>
        <v>0</v>
      </c>
    </row>
    <row r="101" spans="1:29" ht="15" customHeight="1">
      <c r="A101" s="2" t="s">
        <v>160</v>
      </c>
      <c r="B101" s="2" t="s">
        <v>162</v>
      </c>
      <c r="C101">
        <v>2020</v>
      </c>
      <c r="D101" t="s">
        <v>22</v>
      </c>
      <c r="E101" t="s">
        <v>22</v>
      </c>
      <c r="F101" t="s">
        <v>22</v>
      </c>
      <c r="G101" t="s">
        <v>22</v>
      </c>
      <c r="H101" t="s">
        <v>22</v>
      </c>
      <c r="I101" t="s">
        <v>22</v>
      </c>
      <c r="J101" t="s">
        <v>22</v>
      </c>
      <c r="K101" t="s">
        <v>22</v>
      </c>
      <c r="L101" t="s">
        <v>22</v>
      </c>
      <c r="M101" t="s">
        <v>22</v>
      </c>
      <c r="N101" t="s">
        <v>22</v>
      </c>
      <c r="O101" t="s">
        <v>22</v>
      </c>
      <c r="P101" t="s">
        <v>22</v>
      </c>
      <c r="Q101" t="s">
        <v>22</v>
      </c>
      <c r="R101" t="s">
        <v>22</v>
      </c>
      <c r="S101" t="s">
        <v>22</v>
      </c>
      <c r="T101" t="s">
        <v>22</v>
      </c>
      <c r="U101" t="s">
        <v>22</v>
      </c>
      <c r="V101" t="s">
        <v>22</v>
      </c>
      <c r="Y101" t="str">
        <f t="shared" si="4"/>
        <v>Nej</v>
      </c>
      <c r="AA101" t="str">
        <f t="shared" si="5"/>
        <v>Nej</v>
      </c>
      <c r="AB101">
        <f t="shared" si="6"/>
        <v>0</v>
      </c>
      <c r="AC101">
        <f t="shared" si="7"/>
        <v>0</v>
      </c>
    </row>
    <row r="102" spans="1:29" ht="15" customHeight="1">
      <c r="A102" s="2" t="s">
        <v>163</v>
      </c>
      <c r="B102" s="2" t="s">
        <v>164</v>
      </c>
      <c r="C102">
        <v>2020</v>
      </c>
      <c r="D102">
        <v>0.26800000000000002</v>
      </c>
      <c r="E102" t="s">
        <v>21</v>
      </c>
      <c r="F102" t="s">
        <v>22</v>
      </c>
      <c r="G102">
        <v>2.46</v>
      </c>
      <c r="H102">
        <v>338.5</v>
      </c>
      <c r="I102">
        <v>0.47</v>
      </c>
      <c r="J102">
        <v>0.48170000000000002</v>
      </c>
      <c r="K102" t="s">
        <v>22</v>
      </c>
      <c r="L102" t="s">
        <v>21</v>
      </c>
      <c r="M102" t="s">
        <v>21</v>
      </c>
      <c r="N102" t="s">
        <v>21</v>
      </c>
      <c r="O102" t="s">
        <v>21</v>
      </c>
      <c r="P102" t="s">
        <v>21</v>
      </c>
      <c r="Q102" t="s">
        <v>22</v>
      </c>
      <c r="R102" t="s">
        <v>21</v>
      </c>
      <c r="S102" t="s">
        <v>21</v>
      </c>
      <c r="T102" t="s">
        <v>21</v>
      </c>
      <c r="U102" t="s">
        <v>21</v>
      </c>
      <c r="V102" t="s">
        <v>21</v>
      </c>
      <c r="Y102" t="str">
        <f t="shared" si="4"/>
        <v>Nej</v>
      </c>
      <c r="AA102" t="str">
        <f t="shared" si="5"/>
        <v>Nej</v>
      </c>
      <c r="AB102">
        <f t="shared" si="6"/>
        <v>0</v>
      </c>
      <c r="AC102">
        <f t="shared" si="7"/>
        <v>0</v>
      </c>
    </row>
    <row r="103" spans="1:29" ht="15" customHeight="1">
      <c r="A103" s="2" t="s">
        <v>163</v>
      </c>
      <c r="B103" s="2" t="s">
        <v>165</v>
      </c>
      <c r="C103">
        <v>2020</v>
      </c>
      <c r="D103">
        <v>0.92400000000000004</v>
      </c>
      <c r="E103" t="s">
        <v>21</v>
      </c>
      <c r="F103" t="s">
        <v>22</v>
      </c>
      <c r="G103">
        <v>2.46</v>
      </c>
      <c r="H103">
        <v>338.5</v>
      </c>
      <c r="I103">
        <v>0.47</v>
      </c>
      <c r="J103">
        <v>0.48170000000000002</v>
      </c>
      <c r="K103" t="s">
        <v>22</v>
      </c>
      <c r="L103" t="s">
        <v>21</v>
      </c>
      <c r="M103" t="s">
        <v>21</v>
      </c>
      <c r="N103" t="s">
        <v>21</v>
      </c>
      <c r="O103" t="s">
        <v>21</v>
      </c>
      <c r="P103" t="s">
        <v>21</v>
      </c>
      <c r="Q103" t="s">
        <v>22</v>
      </c>
      <c r="R103" t="s">
        <v>21</v>
      </c>
      <c r="S103" t="s">
        <v>21</v>
      </c>
      <c r="T103" t="s">
        <v>21</v>
      </c>
      <c r="U103" t="s">
        <v>21</v>
      </c>
      <c r="V103" t="s">
        <v>21</v>
      </c>
      <c r="Y103" t="str">
        <f t="shared" si="4"/>
        <v>Nej</v>
      </c>
      <c r="AA103" t="str">
        <f t="shared" si="5"/>
        <v>Nej</v>
      </c>
      <c r="AB103">
        <f t="shared" si="6"/>
        <v>0</v>
      </c>
      <c r="AC103">
        <f t="shared" si="7"/>
        <v>0</v>
      </c>
    </row>
    <row r="104" spans="1:29" ht="15" customHeight="1">
      <c r="A104" s="2" t="s">
        <v>163</v>
      </c>
      <c r="B104" s="2" t="s">
        <v>166</v>
      </c>
      <c r="C104">
        <v>2020</v>
      </c>
      <c r="D104" t="s">
        <v>21</v>
      </c>
      <c r="E104" t="s">
        <v>21</v>
      </c>
      <c r="F104" t="s">
        <v>22</v>
      </c>
      <c r="G104">
        <v>2.46</v>
      </c>
      <c r="H104">
        <v>338.5</v>
      </c>
      <c r="I104">
        <v>0.47</v>
      </c>
      <c r="J104">
        <v>0.48170000000000002</v>
      </c>
      <c r="K104" t="s">
        <v>22</v>
      </c>
      <c r="L104" t="s">
        <v>21</v>
      </c>
      <c r="M104" t="s">
        <v>21</v>
      </c>
      <c r="N104" t="s">
        <v>21</v>
      </c>
      <c r="O104" t="s">
        <v>21</v>
      </c>
      <c r="P104" t="s">
        <v>21</v>
      </c>
      <c r="Q104" t="s">
        <v>22</v>
      </c>
      <c r="R104" t="s">
        <v>21</v>
      </c>
      <c r="S104" t="s">
        <v>21</v>
      </c>
      <c r="T104" t="s">
        <v>21</v>
      </c>
      <c r="U104" t="s">
        <v>21</v>
      </c>
      <c r="V104" t="s">
        <v>21</v>
      </c>
      <c r="Y104" t="str">
        <f t="shared" si="4"/>
        <v>Nej</v>
      </c>
      <c r="AA104" t="str">
        <f t="shared" si="5"/>
        <v>Nej</v>
      </c>
      <c r="AB104">
        <f t="shared" si="6"/>
        <v>0</v>
      </c>
      <c r="AC104">
        <f t="shared" si="7"/>
        <v>0</v>
      </c>
    </row>
    <row r="105" spans="1:29" ht="15" customHeight="1">
      <c r="A105" s="2" t="s">
        <v>167</v>
      </c>
      <c r="B105" s="2" t="s">
        <v>168</v>
      </c>
      <c r="C105">
        <v>2020</v>
      </c>
      <c r="D105">
        <v>8.7590000000000003</v>
      </c>
      <c r="E105">
        <v>19.015999999999998</v>
      </c>
      <c r="F105" t="s">
        <v>779</v>
      </c>
      <c r="G105">
        <v>1.1000000000000001</v>
      </c>
      <c r="H105">
        <v>0</v>
      </c>
      <c r="I105">
        <v>0</v>
      </c>
      <c r="J105">
        <v>0</v>
      </c>
      <c r="K105" t="s">
        <v>22</v>
      </c>
      <c r="L105" t="s">
        <v>21</v>
      </c>
      <c r="M105" t="s">
        <v>21</v>
      </c>
      <c r="N105" t="s">
        <v>21</v>
      </c>
      <c r="O105" t="s">
        <v>21</v>
      </c>
      <c r="P105" t="s">
        <v>21</v>
      </c>
      <c r="Q105" t="s">
        <v>22</v>
      </c>
      <c r="R105">
        <v>6.9</v>
      </c>
      <c r="S105">
        <v>0.03</v>
      </c>
      <c r="T105">
        <v>8.9600000000000009</v>
      </c>
      <c r="U105">
        <v>6.92</v>
      </c>
      <c r="V105">
        <v>0</v>
      </c>
      <c r="Y105" t="str">
        <f t="shared" si="4"/>
        <v>Ja</v>
      </c>
      <c r="AA105" t="str">
        <f t="shared" si="5"/>
        <v>Nej</v>
      </c>
      <c r="AB105" t="str">
        <f t="shared" si="6"/>
        <v>ET</v>
      </c>
      <c r="AC105">
        <f t="shared" si="7"/>
        <v>0</v>
      </c>
    </row>
    <row r="106" spans="1:29" ht="15" customHeight="1">
      <c r="A106" s="2" t="s">
        <v>169</v>
      </c>
      <c r="B106" s="2" t="s">
        <v>170</v>
      </c>
      <c r="C106">
        <v>2020</v>
      </c>
      <c r="D106">
        <v>0.38</v>
      </c>
      <c r="E106" t="s">
        <v>21</v>
      </c>
      <c r="F106" t="s">
        <v>780</v>
      </c>
      <c r="G106">
        <v>1.4</v>
      </c>
      <c r="H106">
        <v>0</v>
      </c>
      <c r="I106">
        <v>0</v>
      </c>
      <c r="J106">
        <v>0</v>
      </c>
      <c r="K106" t="s">
        <v>781</v>
      </c>
      <c r="L106" s="32">
        <v>53.79</v>
      </c>
      <c r="M106">
        <v>0.11</v>
      </c>
      <c r="N106">
        <v>39.75</v>
      </c>
      <c r="O106">
        <v>5.19</v>
      </c>
      <c r="P106">
        <v>0.7</v>
      </c>
      <c r="Q106" t="s">
        <v>21</v>
      </c>
      <c r="R106" t="s">
        <v>21</v>
      </c>
      <c r="S106" t="s">
        <v>21</v>
      </c>
      <c r="T106" t="s">
        <v>21</v>
      </c>
      <c r="U106" t="s">
        <v>21</v>
      </c>
      <c r="V106" t="s">
        <v>21</v>
      </c>
      <c r="Y106" t="str">
        <f t="shared" si="4"/>
        <v>Ja</v>
      </c>
      <c r="AA106" t="str">
        <f t="shared" si="5"/>
        <v>Ja</v>
      </c>
      <c r="AB106">
        <f t="shared" si="6"/>
        <v>53.79</v>
      </c>
      <c r="AC106">
        <f t="shared" si="7"/>
        <v>6.9999999999999993E-3</v>
      </c>
    </row>
    <row r="107" spans="1:29" ht="15" customHeight="1">
      <c r="A107" s="2" t="s">
        <v>171</v>
      </c>
      <c r="B107" s="2" t="s">
        <v>172</v>
      </c>
      <c r="C107">
        <v>2020</v>
      </c>
      <c r="D107">
        <v>0.37030000000000002</v>
      </c>
      <c r="E107" t="s">
        <v>21</v>
      </c>
      <c r="F107" t="s">
        <v>782</v>
      </c>
      <c r="G107">
        <v>1.1000000000000001</v>
      </c>
      <c r="H107">
        <v>0</v>
      </c>
      <c r="I107">
        <v>0</v>
      </c>
      <c r="J107">
        <v>0</v>
      </c>
      <c r="K107" t="s">
        <v>22</v>
      </c>
      <c r="L107" t="s">
        <v>21</v>
      </c>
      <c r="M107" t="s">
        <v>21</v>
      </c>
      <c r="N107" t="s">
        <v>21</v>
      </c>
      <c r="O107" t="s">
        <v>21</v>
      </c>
      <c r="P107" t="s">
        <v>21</v>
      </c>
      <c r="Q107" t="s">
        <v>22</v>
      </c>
      <c r="R107" t="s">
        <v>21</v>
      </c>
      <c r="S107" t="s">
        <v>21</v>
      </c>
      <c r="T107" t="s">
        <v>21</v>
      </c>
      <c r="U107" t="s">
        <v>21</v>
      </c>
      <c r="V107" t="s">
        <v>21</v>
      </c>
      <c r="Y107" t="str">
        <f t="shared" si="4"/>
        <v>Ja</v>
      </c>
      <c r="AA107" t="str">
        <f t="shared" si="5"/>
        <v>Nej</v>
      </c>
      <c r="AB107" t="str">
        <f t="shared" si="6"/>
        <v>ET</v>
      </c>
      <c r="AC107">
        <f t="shared" si="7"/>
        <v>0</v>
      </c>
    </row>
    <row r="108" spans="1:29" ht="15" customHeight="1">
      <c r="A108" s="2" t="s">
        <v>171</v>
      </c>
      <c r="B108" s="2" t="s">
        <v>173</v>
      </c>
      <c r="C108">
        <v>2020</v>
      </c>
      <c r="D108">
        <v>0.32100000000000001</v>
      </c>
      <c r="E108" t="s">
        <v>21</v>
      </c>
      <c r="F108" t="s">
        <v>783</v>
      </c>
      <c r="G108">
        <v>1.1000000000000001</v>
      </c>
      <c r="H108">
        <v>0</v>
      </c>
      <c r="I108">
        <v>0</v>
      </c>
      <c r="J108">
        <v>0</v>
      </c>
      <c r="K108" t="s">
        <v>92</v>
      </c>
      <c r="L108" t="s">
        <v>21</v>
      </c>
      <c r="M108" t="s">
        <v>21</v>
      </c>
      <c r="N108" t="s">
        <v>21</v>
      </c>
      <c r="O108" t="s">
        <v>21</v>
      </c>
      <c r="P108" t="s">
        <v>21</v>
      </c>
      <c r="Q108" t="s">
        <v>92</v>
      </c>
      <c r="R108" t="s">
        <v>21</v>
      </c>
      <c r="S108" t="s">
        <v>21</v>
      </c>
      <c r="T108" t="s">
        <v>21</v>
      </c>
      <c r="U108" t="s">
        <v>21</v>
      </c>
      <c r="V108" t="s">
        <v>21</v>
      </c>
      <c r="Y108" t="str">
        <f t="shared" si="4"/>
        <v>Ja</v>
      </c>
      <c r="AA108" t="str">
        <f t="shared" si="5"/>
        <v>Nej</v>
      </c>
      <c r="AB108" t="str">
        <f t="shared" si="6"/>
        <v>ET</v>
      </c>
      <c r="AC108">
        <f t="shared" si="7"/>
        <v>0</v>
      </c>
    </row>
    <row r="109" spans="1:29" ht="15" customHeight="1">
      <c r="A109" s="2" t="s">
        <v>174</v>
      </c>
      <c r="B109" s="2" t="s">
        <v>175</v>
      </c>
      <c r="C109">
        <v>2020</v>
      </c>
      <c r="D109">
        <v>1</v>
      </c>
      <c r="E109">
        <v>1.6</v>
      </c>
      <c r="F109" t="s">
        <v>784</v>
      </c>
      <c r="G109">
        <v>2</v>
      </c>
      <c r="H109">
        <v>0</v>
      </c>
      <c r="I109">
        <v>0</v>
      </c>
      <c r="J109">
        <v>0</v>
      </c>
      <c r="K109" t="s">
        <v>22</v>
      </c>
      <c r="L109" t="s">
        <v>21</v>
      </c>
      <c r="M109" t="s">
        <v>21</v>
      </c>
      <c r="N109" t="s">
        <v>21</v>
      </c>
      <c r="O109" t="s">
        <v>21</v>
      </c>
      <c r="P109" t="s">
        <v>21</v>
      </c>
      <c r="Q109" t="s">
        <v>22</v>
      </c>
      <c r="R109" t="s">
        <v>21</v>
      </c>
      <c r="S109" t="s">
        <v>21</v>
      </c>
      <c r="T109" t="s">
        <v>21</v>
      </c>
      <c r="U109" t="s">
        <v>21</v>
      </c>
      <c r="V109" t="s">
        <v>21</v>
      </c>
      <c r="Y109" t="str">
        <f t="shared" si="4"/>
        <v>Ja</v>
      </c>
      <c r="AA109" t="str">
        <f t="shared" si="5"/>
        <v>Nej</v>
      </c>
      <c r="AB109" t="str">
        <f t="shared" si="6"/>
        <v>ET</v>
      </c>
      <c r="AC109">
        <f t="shared" si="7"/>
        <v>0</v>
      </c>
    </row>
    <row r="110" spans="1:29" ht="15" customHeight="1">
      <c r="A110" s="2" t="s">
        <v>174</v>
      </c>
      <c r="B110" s="2" t="s">
        <v>176</v>
      </c>
      <c r="C110">
        <v>2020</v>
      </c>
      <c r="D110">
        <v>0.17</v>
      </c>
      <c r="E110" t="s">
        <v>21</v>
      </c>
      <c r="F110" t="s">
        <v>785</v>
      </c>
      <c r="G110">
        <v>0.77300000000000002</v>
      </c>
      <c r="H110">
        <v>0</v>
      </c>
      <c r="I110">
        <v>0</v>
      </c>
      <c r="J110">
        <v>0</v>
      </c>
      <c r="K110" t="s">
        <v>22</v>
      </c>
      <c r="L110" t="s">
        <v>21</v>
      </c>
      <c r="M110" t="s">
        <v>21</v>
      </c>
      <c r="N110" t="s">
        <v>21</v>
      </c>
      <c r="O110" t="s">
        <v>21</v>
      </c>
      <c r="P110" t="s">
        <v>21</v>
      </c>
      <c r="Q110" t="s">
        <v>22</v>
      </c>
      <c r="R110" t="s">
        <v>21</v>
      </c>
      <c r="S110" t="s">
        <v>21</v>
      </c>
      <c r="T110" t="s">
        <v>21</v>
      </c>
      <c r="U110" t="s">
        <v>21</v>
      </c>
      <c r="V110" t="s">
        <v>21</v>
      </c>
      <c r="Y110" t="str">
        <f t="shared" si="4"/>
        <v>Ja</v>
      </c>
      <c r="AA110" t="str">
        <f t="shared" si="5"/>
        <v>Nej</v>
      </c>
      <c r="AB110" t="str">
        <f t="shared" si="6"/>
        <v>ET</v>
      </c>
      <c r="AC110">
        <f t="shared" si="7"/>
        <v>0</v>
      </c>
    </row>
    <row r="111" spans="1:29" ht="15" customHeight="1">
      <c r="A111" s="2" t="s">
        <v>174</v>
      </c>
      <c r="B111" s="2" t="s">
        <v>177</v>
      </c>
      <c r="C111">
        <v>2020</v>
      </c>
      <c r="D111">
        <v>0.05</v>
      </c>
      <c r="E111" t="s">
        <v>21</v>
      </c>
      <c r="F111" t="s">
        <v>773</v>
      </c>
      <c r="G111">
        <v>1.1000000000000001</v>
      </c>
      <c r="H111">
        <v>0</v>
      </c>
      <c r="I111">
        <v>0</v>
      </c>
      <c r="J111">
        <v>0</v>
      </c>
      <c r="K111" t="s">
        <v>22</v>
      </c>
      <c r="L111" t="s">
        <v>21</v>
      </c>
      <c r="M111" t="s">
        <v>21</v>
      </c>
      <c r="N111" t="s">
        <v>21</v>
      </c>
      <c r="O111" t="s">
        <v>21</v>
      </c>
      <c r="P111" t="s">
        <v>21</v>
      </c>
      <c r="Q111" t="s">
        <v>22</v>
      </c>
      <c r="R111" t="s">
        <v>21</v>
      </c>
      <c r="S111" t="s">
        <v>21</v>
      </c>
      <c r="T111" t="s">
        <v>21</v>
      </c>
      <c r="U111" t="s">
        <v>21</v>
      </c>
      <c r="V111" t="s">
        <v>21</v>
      </c>
      <c r="Y111" t="str">
        <f t="shared" si="4"/>
        <v>Ja</v>
      </c>
      <c r="AA111" t="str">
        <f t="shared" si="5"/>
        <v>Nej</v>
      </c>
      <c r="AB111" t="str">
        <f t="shared" si="6"/>
        <v>ET</v>
      </c>
      <c r="AC111">
        <f t="shared" si="7"/>
        <v>0</v>
      </c>
    </row>
    <row r="112" spans="1:29" ht="15" customHeight="1">
      <c r="A112" s="2" t="s">
        <v>174</v>
      </c>
      <c r="B112" s="2" t="s">
        <v>178</v>
      </c>
      <c r="C112">
        <v>2020</v>
      </c>
      <c r="D112">
        <v>1.2</v>
      </c>
      <c r="E112">
        <v>1.46</v>
      </c>
      <c r="F112" t="s">
        <v>786</v>
      </c>
      <c r="G112">
        <v>2</v>
      </c>
      <c r="H112">
        <v>0</v>
      </c>
      <c r="I112">
        <v>0</v>
      </c>
      <c r="J112">
        <v>0</v>
      </c>
      <c r="K112" t="s">
        <v>22</v>
      </c>
      <c r="L112" t="s">
        <v>21</v>
      </c>
      <c r="M112" t="s">
        <v>21</v>
      </c>
      <c r="N112" t="s">
        <v>21</v>
      </c>
      <c r="O112" t="s">
        <v>21</v>
      </c>
      <c r="P112" t="s">
        <v>21</v>
      </c>
      <c r="Q112" t="s">
        <v>22</v>
      </c>
      <c r="R112" t="s">
        <v>21</v>
      </c>
      <c r="S112" t="s">
        <v>21</v>
      </c>
      <c r="T112" t="s">
        <v>21</v>
      </c>
      <c r="U112" t="s">
        <v>21</v>
      </c>
      <c r="V112" t="s">
        <v>21</v>
      </c>
      <c r="Y112" t="str">
        <f t="shared" si="4"/>
        <v>Ja</v>
      </c>
      <c r="AA112" t="str">
        <f t="shared" si="5"/>
        <v>Nej</v>
      </c>
      <c r="AB112" t="str">
        <f t="shared" si="6"/>
        <v>ET</v>
      </c>
      <c r="AC112">
        <f t="shared" si="7"/>
        <v>0</v>
      </c>
    </row>
    <row r="113" spans="1:29" ht="15" customHeight="1">
      <c r="A113" s="2" t="s">
        <v>179</v>
      </c>
      <c r="B113" s="2" t="s">
        <v>180</v>
      </c>
      <c r="C113">
        <v>2020</v>
      </c>
      <c r="D113">
        <v>0.83199999999999996</v>
      </c>
      <c r="E113" t="s">
        <v>21</v>
      </c>
      <c r="F113" t="s">
        <v>787</v>
      </c>
      <c r="G113">
        <v>1.1000000000000001</v>
      </c>
      <c r="H113">
        <v>1.4999999999999999E-4</v>
      </c>
      <c r="I113">
        <v>0</v>
      </c>
      <c r="J113">
        <v>0</v>
      </c>
      <c r="K113" t="s">
        <v>22</v>
      </c>
      <c r="L113" t="s">
        <v>21</v>
      </c>
      <c r="M113" t="s">
        <v>21</v>
      </c>
      <c r="N113" t="s">
        <v>21</v>
      </c>
      <c r="O113" t="s">
        <v>21</v>
      </c>
      <c r="P113" t="s">
        <v>21</v>
      </c>
      <c r="Q113" t="s">
        <v>22</v>
      </c>
      <c r="R113" t="s">
        <v>21</v>
      </c>
      <c r="S113" t="s">
        <v>21</v>
      </c>
      <c r="T113" t="s">
        <v>21</v>
      </c>
      <c r="U113" t="s">
        <v>21</v>
      </c>
      <c r="V113" t="s">
        <v>21</v>
      </c>
      <c r="Y113" t="str">
        <f t="shared" si="4"/>
        <v>Ja</v>
      </c>
      <c r="AA113" t="str">
        <f t="shared" si="5"/>
        <v>Nej</v>
      </c>
      <c r="AB113" t="str">
        <f t="shared" si="6"/>
        <v>ET</v>
      </c>
      <c r="AC113">
        <f t="shared" si="7"/>
        <v>0</v>
      </c>
    </row>
    <row r="114" spans="1:29" ht="15" customHeight="1">
      <c r="A114" s="2" t="s">
        <v>181</v>
      </c>
      <c r="B114" s="2" t="s">
        <v>182</v>
      </c>
      <c r="C114">
        <v>2020</v>
      </c>
      <c r="D114">
        <v>3.5</v>
      </c>
      <c r="E114">
        <v>4.4000000000000004</v>
      </c>
      <c r="F114" t="s">
        <v>768</v>
      </c>
      <c r="G114">
        <v>0.03</v>
      </c>
      <c r="H114">
        <v>0</v>
      </c>
      <c r="I114">
        <v>0</v>
      </c>
      <c r="J114">
        <v>0</v>
      </c>
      <c r="K114" t="s">
        <v>22</v>
      </c>
      <c r="L114" t="s">
        <v>21</v>
      </c>
      <c r="M114" t="s">
        <v>21</v>
      </c>
      <c r="N114" t="s">
        <v>21</v>
      </c>
      <c r="O114" t="s">
        <v>21</v>
      </c>
      <c r="P114" t="s">
        <v>21</v>
      </c>
      <c r="Q114" t="s">
        <v>22</v>
      </c>
      <c r="R114" t="s">
        <v>21</v>
      </c>
      <c r="S114" t="s">
        <v>21</v>
      </c>
      <c r="T114" t="s">
        <v>21</v>
      </c>
      <c r="U114" t="s">
        <v>21</v>
      </c>
      <c r="V114" t="s">
        <v>21</v>
      </c>
      <c r="Y114" t="str">
        <f t="shared" si="4"/>
        <v>Ja</v>
      </c>
      <c r="AA114" t="str">
        <f t="shared" si="5"/>
        <v>Nej</v>
      </c>
      <c r="AB114" t="str">
        <f t="shared" si="6"/>
        <v>ET</v>
      </c>
      <c r="AC114">
        <f t="shared" si="7"/>
        <v>0</v>
      </c>
    </row>
    <row r="115" spans="1:29" ht="15" customHeight="1">
      <c r="A115" s="2" t="s">
        <v>183</v>
      </c>
      <c r="B115" s="2" t="s">
        <v>184</v>
      </c>
      <c r="C115">
        <v>2020</v>
      </c>
      <c r="D115">
        <v>6.94</v>
      </c>
      <c r="E115" t="s">
        <v>21</v>
      </c>
      <c r="F115" t="s">
        <v>754</v>
      </c>
      <c r="G115">
        <v>1.1000000000000001</v>
      </c>
      <c r="H115">
        <v>0.02</v>
      </c>
      <c r="I115">
        <v>0</v>
      </c>
      <c r="J115">
        <v>0</v>
      </c>
      <c r="K115" t="s">
        <v>22</v>
      </c>
      <c r="L115" t="s">
        <v>21</v>
      </c>
      <c r="M115" t="s">
        <v>21</v>
      </c>
      <c r="N115" t="s">
        <v>21</v>
      </c>
      <c r="O115" t="s">
        <v>21</v>
      </c>
      <c r="P115" t="s">
        <v>21</v>
      </c>
      <c r="Q115" t="s">
        <v>22</v>
      </c>
      <c r="R115" t="s">
        <v>21</v>
      </c>
      <c r="S115" t="s">
        <v>21</v>
      </c>
      <c r="T115" t="s">
        <v>21</v>
      </c>
      <c r="U115" t="s">
        <v>21</v>
      </c>
      <c r="V115" t="s">
        <v>21</v>
      </c>
      <c r="Y115" t="str">
        <f t="shared" si="4"/>
        <v>Ja</v>
      </c>
      <c r="AA115" t="str">
        <f t="shared" si="5"/>
        <v>Nej</v>
      </c>
      <c r="AB115" t="str">
        <f t="shared" si="6"/>
        <v>ET</v>
      </c>
      <c r="AC115">
        <f t="shared" si="7"/>
        <v>0</v>
      </c>
    </row>
    <row r="116" spans="1:29" ht="15" customHeight="1">
      <c r="A116" s="2" t="s">
        <v>183</v>
      </c>
      <c r="B116" s="2" t="s">
        <v>185</v>
      </c>
      <c r="C116">
        <v>2020</v>
      </c>
      <c r="D116">
        <v>0.59</v>
      </c>
      <c r="E116" t="s">
        <v>21</v>
      </c>
      <c r="F116" t="s">
        <v>774</v>
      </c>
      <c r="G116">
        <v>1.1000000000000001</v>
      </c>
      <c r="H116">
        <v>0.02</v>
      </c>
      <c r="I116">
        <v>0</v>
      </c>
      <c r="J116">
        <v>0</v>
      </c>
      <c r="K116" t="s">
        <v>22</v>
      </c>
      <c r="L116" t="s">
        <v>21</v>
      </c>
      <c r="M116" t="s">
        <v>21</v>
      </c>
      <c r="N116" t="s">
        <v>21</v>
      </c>
      <c r="O116" t="s">
        <v>21</v>
      </c>
      <c r="P116" t="s">
        <v>21</v>
      </c>
      <c r="Q116" t="s">
        <v>22</v>
      </c>
      <c r="R116" t="s">
        <v>21</v>
      </c>
      <c r="S116" t="s">
        <v>21</v>
      </c>
      <c r="T116" t="s">
        <v>21</v>
      </c>
      <c r="U116" t="s">
        <v>21</v>
      </c>
      <c r="V116" t="s">
        <v>21</v>
      </c>
      <c r="Y116" t="str">
        <f t="shared" si="4"/>
        <v>Ja</v>
      </c>
      <c r="AA116" t="str">
        <f t="shared" si="5"/>
        <v>Nej</v>
      </c>
      <c r="AB116" t="str">
        <f t="shared" si="6"/>
        <v>ET</v>
      </c>
      <c r="AC116">
        <f t="shared" si="7"/>
        <v>0</v>
      </c>
    </row>
    <row r="117" spans="1:29" ht="15" customHeight="1">
      <c r="A117" s="2" t="s">
        <v>186</v>
      </c>
      <c r="B117" s="2" t="s">
        <v>187</v>
      </c>
      <c r="C117">
        <v>2020</v>
      </c>
      <c r="D117">
        <v>0.34816599999999998</v>
      </c>
      <c r="E117" t="s">
        <v>21</v>
      </c>
      <c r="F117" t="s">
        <v>754</v>
      </c>
      <c r="G117">
        <v>1.1000000000000001</v>
      </c>
      <c r="H117">
        <v>0</v>
      </c>
      <c r="I117">
        <v>0</v>
      </c>
      <c r="J117">
        <v>0</v>
      </c>
      <c r="K117" t="s">
        <v>92</v>
      </c>
      <c r="L117" t="s">
        <v>21</v>
      </c>
      <c r="M117" t="s">
        <v>21</v>
      </c>
      <c r="N117" t="s">
        <v>21</v>
      </c>
      <c r="O117" t="s">
        <v>21</v>
      </c>
      <c r="P117" t="s">
        <v>21</v>
      </c>
      <c r="Q117" t="s">
        <v>92</v>
      </c>
      <c r="R117" t="s">
        <v>21</v>
      </c>
      <c r="S117" t="s">
        <v>21</v>
      </c>
      <c r="T117" t="s">
        <v>21</v>
      </c>
      <c r="U117" t="s">
        <v>21</v>
      </c>
      <c r="V117" t="s">
        <v>21</v>
      </c>
      <c r="Y117" t="str">
        <f t="shared" si="4"/>
        <v>Ja</v>
      </c>
      <c r="AA117" t="str">
        <f t="shared" si="5"/>
        <v>Nej</v>
      </c>
      <c r="AB117" t="str">
        <f t="shared" si="6"/>
        <v>ET</v>
      </c>
      <c r="AC117">
        <f t="shared" si="7"/>
        <v>0</v>
      </c>
    </row>
    <row r="118" spans="1:29" ht="15" customHeight="1">
      <c r="A118" s="2" t="s">
        <v>188</v>
      </c>
      <c r="B118" s="2" t="s">
        <v>189</v>
      </c>
      <c r="C118">
        <v>2020</v>
      </c>
      <c r="D118">
        <v>1.1599999999999999</v>
      </c>
      <c r="E118" t="s">
        <v>21</v>
      </c>
      <c r="F118" t="s">
        <v>788</v>
      </c>
      <c r="G118">
        <v>1.1000000000000001</v>
      </c>
      <c r="H118">
        <v>0</v>
      </c>
      <c r="I118">
        <v>0</v>
      </c>
      <c r="J118">
        <v>0</v>
      </c>
      <c r="K118" t="s">
        <v>22</v>
      </c>
      <c r="L118" t="s">
        <v>21</v>
      </c>
      <c r="M118" t="s">
        <v>21</v>
      </c>
      <c r="N118" t="s">
        <v>21</v>
      </c>
      <c r="O118" t="s">
        <v>21</v>
      </c>
      <c r="P118" t="s">
        <v>21</v>
      </c>
      <c r="Q118" t="s">
        <v>22</v>
      </c>
      <c r="R118" t="s">
        <v>21</v>
      </c>
      <c r="S118" t="s">
        <v>21</v>
      </c>
      <c r="T118" t="s">
        <v>21</v>
      </c>
      <c r="U118" t="s">
        <v>21</v>
      </c>
      <c r="V118" t="s">
        <v>21</v>
      </c>
      <c r="Y118" t="str">
        <f t="shared" si="4"/>
        <v>Ja</v>
      </c>
      <c r="AA118" t="str">
        <f t="shared" si="5"/>
        <v>Nej</v>
      </c>
      <c r="AB118" t="str">
        <f t="shared" si="6"/>
        <v>ET</v>
      </c>
      <c r="AC118">
        <f t="shared" si="7"/>
        <v>0</v>
      </c>
    </row>
    <row r="119" spans="1:29" ht="15" customHeight="1">
      <c r="A119" s="2" t="s">
        <v>190</v>
      </c>
      <c r="B119" s="2" t="s">
        <v>191</v>
      </c>
      <c r="C119">
        <v>2020</v>
      </c>
      <c r="D119" t="s">
        <v>21</v>
      </c>
      <c r="E119" t="s">
        <v>21</v>
      </c>
      <c r="F119" t="s">
        <v>22</v>
      </c>
      <c r="G119">
        <v>2.46</v>
      </c>
      <c r="H119">
        <v>338.5</v>
      </c>
      <c r="I119">
        <v>0.47</v>
      </c>
      <c r="J119">
        <v>0.48170000000000002</v>
      </c>
      <c r="K119" t="s">
        <v>22</v>
      </c>
      <c r="L119" t="s">
        <v>21</v>
      </c>
      <c r="M119" t="s">
        <v>21</v>
      </c>
      <c r="N119" t="s">
        <v>21</v>
      </c>
      <c r="O119" t="s">
        <v>21</v>
      </c>
      <c r="P119" t="s">
        <v>21</v>
      </c>
      <c r="Q119" t="s">
        <v>22</v>
      </c>
      <c r="R119" t="s">
        <v>21</v>
      </c>
      <c r="S119" t="s">
        <v>21</v>
      </c>
      <c r="T119" t="s">
        <v>21</v>
      </c>
      <c r="U119" t="s">
        <v>21</v>
      </c>
      <c r="V119" t="s">
        <v>21</v>
      </c>
      <c r="Y119" t="str">
        <f t="shared" si="4"/>
        <v>Nej</v>
      </c>
      <c r="AA119" t="str">
        <f t="shared" si="5"/>
        <v>Nej</v>
      </c>
      <c r="AB119">
        <f t="shared" si="6"/>
        <v>0</v>
      </c>
      <c r="AC119">
        <f t="shared" si="7"/>
        <v>0</v>
      </c>
    </row>
    <row r="120" spans="1:29" ht="15" customHeight="1">
      <c r="A120" s="2" t="s">
        <v>190</v>
      </c>
      <c r="B120" s="2" t="s">
        <v>192</v>
      </c>
      <c r="C120">
        <v>2020</v>
      </c>
      <c r="D120" t="s">
        <v>21</v>
      </c>
      <c r="E120" t="s">
        <v>21</v>
      </c>
      <c r="F120" t="s">
        <v>789</v>
      </c>
      <c r="G120">
        <v>0.84450000000000003</v>
      </c>
      <c r="H120">
        <v>0</v>
      </c>
      <c r="I120">
        <v>0</v>
      </c>
      <c r="J120">
        <v>0</v>
      </c>
      <c r="K120" t="s">
        <v>22</v>
      </c>
      <c r="L120" t="s">
        <v>21</v>
      </c>
      <c r="M120" t="s">
        <v>21</v>
      </c>
      <c r="N120" t="s">
        <v>21</v>
      </c>
      <c r="O120" t="s">
        <v>21</v>
      </c>
      <c r="P120" t="s">
        <v>21</v>
      </c>
      <c r="Q120" t="s">
        <v>22</v>
      </c>
      <c r="R120" t="s">
        <v>21</v>
      </c>
      <c r="S120" t="s">
        <v>21</v>
      </c>
      <c r="T120" t="s">
        <v>21</v>
      </c>
      <c r="U120" t="s">
        <v>21</v>
      </c>
      <c r="V120" t="s">
        <v>21</v>
      </c>
      <c r="Y120" t="str">
        <f t="shared" si="4"/>
        <v>Ja</v>
      </c>
      <c r="AA120" t="str">
        <f t="shared" si="5"/>
        <v>Nej</v>
      </c>
      <c r="AB120" t="str">
        <f t="shared" si="6"/>
        <v>ET</v>
      </c>
      <c r="AC120">
        <f t="shared" si="7"/>
        <v>0</v>
      </c>
    </row>
    <row r="121" spans="1:29" ht="15" customHeight="1">
      <c r="A121" s="2" t="s">
        <v>190</v>
      </c>
      <c r="B121" s="2" t="s">
        <v>193</v>
      </c>
      <c r="C121">
        <v>2020</v>
      </c>
      <c r="D121" t="s">
        <v>21</v>
      </c>
      <c r="E121" t="s">
        <v>21</v>
      </c>
      <c r="F121" t="s">
        <v>789</v>
      </c>
      <c r="G121">
        <v>0.84450000000000003</v>
      </c>
      <c r="H121">
        <v>0</v>
      </c>
      <c r="I121">
        <v>0</v>
      </c>
      <c r="J121">
        <v>0</v>
      </c>
      <c r="K121" t="s">
        <v>22</v>
      </c>
      <c r="L121" t="s">
        <v>21</v>
      </c>
      <c r="M121" t="s">
        <v>21</v>
      </c>
      <c r="N121" t="s">
        <v>21</v>
      </c>
      <c r="O121" t="s">
        <v>21</v>
      </c>
      <c r="P121" t="s">
        <v>21</v>
      </c>
      <c r="Q121" t="s">
        <v>22</v>
      </c>
      <c r="R121" t="s">
        <v>21</v>
      </c>
      <c r="S121" t="s">
        <v>21</v>
      </c>
      <c r="T121" t="s">
        <v>21</v>
      </c>
      <c r="U121" t="s">
        <v>21</v>
      </c>
      <c r="V121" t="s">
        <v>21</v>
      </c>
      <c r="Y121" t="str">
        <f t="shared" si="4"/>
        <v>Ja</v>
      </c>
      <c r="AA121" t="str">
        <f t="shared" si="5"/>
        <v>Nej</v>
      </c>
      <c r="AB121" t="str">
        <f t="shared" si="6"/>
        <v>ET</v>
      </c>
      <c r="AC121">
        <f t="shared" si="7"/>
        <v>0</v>
      </c>
    </row>
    <row r="122" spans="1:29" ht="15" customHeight="1">
      <c r="A122" s="2" t="s">
        <v>190</v>
      </c>
      <c r="B122" s="2" t="s">
        <v>194</v>
      </c>
      <c r="C122">
        <v>2020</v>
      </c>
      <c r="D122" t="s">
        <v>21</v>
      </c>
      <c r="E122" t="s">
        <v>21</v>
      </c>
      <c r="F122" t="s">
        <v>789</v>
      </c>
      <c r="G122">
        <v>0.84450000000000003</v>
      </c>
      <c r="H122">
        <v>0</v>
      </c>
      <c r="I122">
        <v>0</v>
      </c>
      <c r="J122">
        <v>0</v>
      </c>
      <c r="K122" t="s">
        <v>22</v>
      </c>
      <c r="L122" t="s">
        <v>21</v>
      </c>
      <c r="M122" t="s">
        <v>21</v>
      </c>
      <c r="N122" t="s">
        <v>21</v>
      </c>
      <c r="O122" t="s">
        <v>21</v>
      </c>
      <c r="P122" t="s">
        <v>21</v>
      </c>
      <c r="Q122" t="s">
        <v>22</v>
      </c>
      <c r="R122" t="s">
        <v>21</v>
      </c>
      <c r="S122" t="s">
        <v>21</v>
      </c>
      <c r="T122" t="s">
        <v>21</v>
      </c>
      <c r="U122" t="s">
        <v>21</v>
      </c>
      <c r="V122" t="s">
        <v>21</v>
      </c>
      <c r="Y122" t="str">
        <f t="shared" si="4"/>
        <v>Ja</v>
      </c>
      <c r="AA122" t="str">
        <f t="shared" si="5"/>
        <v>Nej</v>
      </c>
      <c r="AB122" t="str">
        <f t="shared" si="6"/>
        <v>ET</v>
      </c>
      <c r="AC122">
        <f t="shared" si="7"/>
        <v>0</v>
      </c>
    </row>
    <row r="123" spans="1:29" ht="15" customHeight="1">
      <c r="A123" s="2" t="s">
        <v>190</v>
      </c>
      <c r="B123" s="2" t="s">
        <v>195</v>
      </c>
      <c r="C123">
        <v>2020</v>
      </c>
      <c r="D123" t="s">
        <v>21</v>
      </c>
      <c r="E123" t="s">
        <v>21</v>
      </c>
      <c r="F123" t="s">
        <v>789</v>
      </c>
      <c r="G123">
        <v>0.84450000000000003</v>
      </c>
      <c r="H123">
        <v>0</v>
      </c>
      <c r="I123">
        <v>0</v>
      </c>
      <c r="J123">
        <v>0</v>
      </c>
      <c r="K123" t="s">
        <v>22</v>
      </c>
      <c r="L123" t="s">
        <v>21</v>
      </c>
      <c r="M123" t="s">
        <v>21</v>
      </c>
      <c r="N123" t="s">
        <v>21</v>
      </c>
      <c r="O123" t="s">
        <v>21</v>
      </c>
      <c r="P123" t="s">
        <v>21</v>
      </c>
      <c r="Q123" t="s">
        <v>22</v>
      </c>
      <c r="R123" t="s">
        <v>21</v>
      </c>
      <c r="S123" t="s">
        <v>21</v>
      </c>
      <c r="T123" t="s">
        <v>21</v>
      </c>
      <c r="U123" t="s">
        <v>21</v>
      </c>
      <c r="V123" t="s">
        <v>21</v>
      </c>
      <c r="Y123" t="str">
        <f t="shared" si="4"/>
        <v>Ja</v>
      </c>
      <c r="AA123" t="str">
        <f t="shared" si="5"/>
        <v>Nej</v>
      </c>
      <c r="AB123" t="str">
        <f t="shared" si="6"/>
        <v>ET</v>
      </c>
      <c r="AC123">
        <f t="shared" si="7"/>
        <v>0</v>
      </c>
    </row>
    <row r="124" spans="1:29" ht="15" customHeight="1">
      <c r="A124" s="2" t="s">
        <v>196</v>
      </c>
      <c r="B124" s="2" t="s">
        <v>197</v>
      </c>
      <c r="C124">
        <v>2020</v>
      </c>
      <c r="D124" t="s">
        <v>21</v>
      </c>
      <c r="E124" t="s">
        <v>21</v>
      </c>
      <c r="F124" t="s">
        <v>22</v>
      </c>
      <c r="G124">
        <v>2.46</v>
      </c>
      <c r="H124">
        <v>338.5</v>
      </c>
      <c r="I124">
        <v>0.47</v>
      </c>
      <c r="J124">
        <v>0.48170000000000002</v>
      </c>
      <c r="K124" t="s">
        <v>22</v>
      </c>
      <c r="L124" t="s">
        <v>21</v>
      </c>
      <c r="M124" t="s">
        <v>21</v>
      </c>
      <c r="N124" t="s">
        <v>21</v>
      </c>
      <c r="O124" t="s">
        <v>21</v>
      </c>
      <c r="P124" t="s">
        <v>21</v>
      </c>
      <c r="Q124" t="s">
        <v>22</v>
      </c>
      <c r="R124" t="s">
        <v>21</v>
      </c>
      <c r="S124" t="s">
        <v>21</v>
      </c>
      <c r="T124" t="s">
        <v>21</v>
      </c>
      <c r="U124" t="s">
        <v>21</v>
      </c>
      <c r="V124" t="s">
        <v>21</v>
      </c>
      <c r="Y124" t="str">
        <f t="shared" si="4"/>
        <v>Nej</v>
      </c>
      <c r="AA124" t="str">
        <f t="shared" si="5"/>
        <v>Nej</v>
      </c>
      <c r="AB124">
        <f t="shared" si="6"/>
        <v>0</v>
      </c>
      <c r="AC124">
        <f t="shared" si="7"/>
        <v>0</v>
      </c>
    </row>
    <row r="125" spans="1:29" ht="15" customHeight="1">
      <c r="A125" s="2" t="s">
        <v>198</v>
      </c>
      <c r="B125" s="2" t="s">
        <v>199</v>
      </c>
      <c r="C125">
        <v>2020</v>
      </c>
      <c r="D125">
        <v>0.43</v>
      </c>
      <c r="E125" t="s">
        <v>21</v>
      </c>
      <c r="F125" t="s">
        <v>790</v>
      </c>
      <c r="G125">
        <v>1.6</v>
      </c>
      <c r="H125">
        <v>0</v>
      </c>
      <c r="I125">
        <v>0</v>
      </c>
      <c r="J125">
        <v>0</v>
      </c>
      <c r="K125" t="s">
        <v>22</v>
      </c>
      <c r="L125" t="s">
        <v>21</v>
      </c>
      <c r="M125" t="s">
        <v>21</v>
      </c>
      <c r="N125" t="s">
        <v>21</v>
      </c>
      <c r="O125" t="s">
        <v>21</v>
      </c>
      <c r="P125" t="s">
        <v>21</v>
      </c>
      <c r="Q125" t="s">
        <v>22</v>
      </c>
      <c r="R125" t="s">
        <v>21</v>
      </c>
      <c r="S125" t="s">
        <v>21</v>
      </c>
      <c r="T125" t="s">
        <v>21</v>
      </c>
      <c r="U125" t="s">
        <v>21</v>
      </c>
      <c r="V125" t="s">
        <v>21</v>
      </c>
      <c r="Y125" t="str">
        <f t="shared" si="4"/>
        <v>Ja</v>
      </c>
      <c r="AA125" t="str">
        <f t="shared" si="5"/>
        <v>Nej</v>
      </c>
      <c r="AB125" t="str">
        <f t="shared" si="6"/>
        <v>ET</v>
      </c>
      <c r="AC125">
        <f t="shared" si="7"/>
        <v>0</v>
      </c>
    </row>
    <row r="126" spans="1:29" ht="15" customHeight="1">
      <c r="A126" s="2" t="s">
        <v>198</v>
      </c>
      <c r="B126" s="2" t="s">
        <v>200</v>
      </c>
      <c r="C126">
        <v>2020</v>
      </c>
      <c r="D126">
        <v>9.0500000000000007</v>
      </c>
      <c r="E126">
        <v>30.32</v>
      </c>
      <c r="F126" t="s">
        <v>790</v>
      </c>
      <c r="G126">
        <v>1.6</v>
      </c>
      <c r="H126">
        <v>0</v>
      </c>
      <c r="I126">
        <v>0</v>
      </c>
      <c r="J126">
        <v>0</v>
      </c>
      <c r="K126" t="s">
        <v>22</v>
      </c>
      <c r="L126" t="s">
        <v>21</v>
      </c>
      <c r="M126" t="s">
        <v>21</v>
      </c>
      <c r="N126" t="s">
        <v>21</v>
      </c>
      <c r="O126" t="s">
        <v>21</v>
      </c>
      <c r="P126" t="s">
        <v>21</v>
      </c>
      <c r="Q126" t="s">
        <v>22</v>
      </c>
      <c r="R126">
        <v>9.7560000000000002</v>
      </c>
      <c r="S126">
        <v>0.11</v>
      </c>
      <c r="T126">
        <v>4</v>
      </c>
      <c r="U126">
        <v>14</v>
      </c>
      <c r="V126">
        <v>0</v>
      </c>
      <c r="Y126" t="str">
        <f t="shared" si="4"/>
        <v>Ja</v>
      </c>
      <c r="AA126" t="str">
        <f t="shared" si="5"/>
        <v>Nej</v>
      </c>
      <c r="AB126" t="str">
        <f t="shared" si="6"/>
        <v>ET</v>
      </c>
      <c r="AC126">
        <f t="shared" si="7"/>
        <v>0</v>
      </c>
    </row>
    <row r="127" spans="1:29" ht="15" customHeight="1">
      <c r="A127" s="2" t="s">
        <v>198</v>
      </c>
      <c r="B127" s="2" t="s">
        <v>201</v>
      </c>
      <c r="C127">
        <v>2020</v>
      </c>
      <c r="D127">
        <v>0.11</v>
      </c>
      <c r="E127" t="s">
        <v>21</v>
      </c>
      <c r="F127" t="s">
        <v>790</v>
      </c>
      <c r="G127">
        <v>1.6</v>
      </c>
      <c r="H127">
        <v>0</v>
      </c>
      <c r="I127">
        <v>0</v>
      </c>
      <c r="J127">
        <v>0</v>
      </c>
      <c r="K127" t="s">
        <v>22</v>
      </c>
      <c r="L127" t="s">
        <v>21</v>
      </c>
      <c r="M127" t="s">
        <v>21</v>
      </c>
      <c r="N127" t="s">
        <v>21</v>
      </c>
      <c r="O127" t="s">
        <v>21</v>
      </c>
      <c r="P127" t="s">
        <v>21</v>
      </c>
      <c r="Q127" t="s">
        <v>22</v>
      </c>
      <c r="R127" t="s">
        <v>21</v>
      </c>
      <c r="S127" t="s">
        <v>21</v>
      </c>
      <c r="T127" t="s">
        <v>21</v>
      </c>
      <c r="U127" t="s">
        <v>21</v>
      </c>
      <c r="V127" t="s">
        <v>21</v>
      </c>
      <c r="Y127" t="str">
        <f t="shared" si="4"/>
        <v>Ja</v>
      </c>
      <c r="AA127" t="str">
        <f t="shared" si="5"/>
        <v>Nej</v>
      </c>
      <c r="AB127" t="str">
        <f t="shared" si="6"/>
        <v>ET</v>
      </c>
      <c r="AC127">
        <f t="shared" si="7"/>
        <v>0</v>
      </c>
    </row>
    <row r="128" spans="1:29" ht="15" customHeight="1">
      <c r="A128" s="2" t="s">
        <v>202</v>
      </c>
      <c r="B128" s="2" t="s">
        <v>203</v>
      </c>
      <c r="C128">
        <v>2020</v>
      </c>
      <c r="D128">
        <v>3.4</v>
      </c>
      <c r="E128">
        <v>14.4</v>
      </c>
      <c r="F128" t="s">
        <v>791</v>
      </c>
      <c r="G128">
        <v>1.1000000000000001</v>
      </c>
      <c r="H128">
        <v>0</v>
      </c>
      <c r="I128">
        <v>0</v>
      </c>
      <c r="J128">
        <v>0</v>
      </c>
      <c r="K128" t="s">
        <v>22</v>
      </c>
      <c r="L128" t="s">
        <v>21</v>
      </c>
      <c r="M128" t="s">
        <v>21</v>
      </c>
      <c r="N128" t="s">
        <v>21</v>
      </c>
      <c r="O128" t="s">
        <v>21</v>
      </c>
      <c r="P128" t="s">
        <v>21</v>
      </c>
      <c r="Q128" t="s">
        <v>22</v>
      </c>
      <c r="R128" t="s">
        <v>21</v>
      </c>
      <c r="S128" t="s">
        <v>21</v>
      </c>
      <c r="T128" t="s">
        <v>21</v>
      </c>
      <c r="U128" t="s">
        <v>21</v>
      </c>
      <c r="V128" t="s">
        <v>21</v>
      </c>
      <c r="Y128" t="str">
        <f t="shared" si="4"/>
        <v>Ja</v>
      </c>
      <c r="AA128" t="str">
        <f t="shared" si="5"/>
        <v>Nej</v>
      </c>
      <c r="AB128" t="str">
        <f t="shared" si="6"/>
        <v>ET</v>
      </c>
      <c r="AC128">
        <f t="shared" si="7"/>
        <v>0</v>
      </c>
    </row>
    <row r="129" spans="1:29" ht="15" customHeight="1">
      <c r="A129" s="2" t="s">
        <v>204</v>
      </c>
      <c r="B129" s="2" t="s">
        <v>205</v>
      </c>
      <c r="C129">
        <v>2020</v>
      </c>
      <c r="D129" t="s">
        <v>21</v>
      </c>
      <c r="E129" t="s">
        <v>21</v>
      </c>
      <c r="F129" t="s">
        <v>92</v>
      </c>
      <c r="G129">
        <v>2.46</v>
      </c>
      <c r="H129">
        <v>338.5</v>
      </c>
      <c r="I129">
        <v>0.47</v>
      </c>
      <c r="J129">
        <v>0.42499999999999999</v>
      </c>
      <c r="K129" t="s">
        <v>92</v>
      </c>
      <c r="L129" t="s">
        <v>21</v>
      </c>
      <c r="M129" t="s">
        <v>21</v>
      </c>
      <c r="N129" t="s">
        <v>21</v>
      </c>
      <c r="O129" t="s">
        <v>21</v>
      </c>
      <c r="P129" t="s">
        <v>21</v>
      </c>
      <c r="Q129" t="s">
        <v>92</v>
      </c>
      <c r="R129" t="s">
        <v>21</v>
      </c>
      <c r="S129" t="s">
        <v>21</v>
      </c>
      <c r="T129" t="s">
        <v>21</v>
      </c>
      <c r="U129" t="s">
        <v>21</v>
      </c>
      <c r="V129" t="s">
        <v>21</v>
      </c>
      <c r="Y129" t="str">
        <f t="shared" si="4"/>
        <v>Ja</v>
      </c>
      <c r="AA129" t="str">
        <f t="shared" si="5"/>
        <v>Nej</v>
      </c>
      <c r="AB129" t="str">
        <f t="shared" si="6"/>
        <v>ET</v>
      </c>
      <c r="AC129">
        <f t="shared" si="7"/>
        <v>0</v>
      </c>
    </row>
    <row r="130" spans="1:29" ht="15" customHeight="1">
      <c r="A130" s="2" t="s">
        <v>206</v>
      </c>
      <c r="B130" s="2" t="s">
        <v>207</v>
      </c>
      <c r="C130">
        <v>2020</v>
      </c>
      <c r="D130" t="s">
        <v>21</v>
      </c>
      <c r="E130" t="s">
        <v>21</v>
      </c>
      <c r="F130" t="s">
        <v>792</v>
      </c>
      <c r="G130">
        <v>0.1</v>
      </c>
      <c r="H130">
        <v>0</v>
      </c>
      <c r="I130">
        <v>0</v>
      </c>
      <c r="J130">
        <v>0</v>
      </c>
      <c r="K130" t="s">
        <v>22</v>
      </c>
      <c r="L130" t="s">
        <v>21</v>
      </c>
      <c r="M130" t="s">
        <v>21</v>
      </c>
      <c r="N130" t="s">
        <v>21</v>
      </c>
      <c r="O130" t="s">
        <v>21</v>
      </c>
      <c r="P130" t="s">
        <v>21</v>
      </c>
      <c r="Q130" t="s">
        <v>22</v>
      </c>
      <c r="R130" t="s">
        <v>21</v>
      </c>
      <c r="S130" t="s">
        <v>21</v>
      </c>
      <c r="T130" t="s">
        <v>21</v>
      </c>
      <c r="U130" t="s">
        <v>21</v>
      </c>
      <c r="V130" t="s">
        <v>21</v>
      </c>
      <c r="Y130" t="str">
        <f t="shared" ref="Y130:Y193" si="8">IF(OR(AND(G130&lt;&gt;$AE$3,G130&lt;&gt;"-"),AND(H130&lt;&gt;$AE$4,H130&lt;&gt;"-"),AND(I130&lt;&gt;$AE$5,I130&lt;&gt;"-"),AND(J130&lt;&gt;$AE$6,J130&lt;&gt;"-")),"Ja","Nej")</f>
        <v>Ja</v>
      </c>
      <c r="AA130" t="str">
        <f t="shared" ref="AA130:AA193" si="9">IF(ISERROR(1/L130),"Nej","Ja")</f>
        <v>Nej</v>
      </c>
      <c r="AB130" t="str">
        <f t="shared" ref="AB130:AB193" si="10">IF(Y130="nej",0,L130)</f>
        <v>ET</v>
      </c>
      <c r="AC130">
        <f t="shared" ref="AC130:AC193" si="11">IF(AA130="nej",0,P130/100)</f>
        <v>0</v>
      </c>
    </row>
    <row r="131" spans="1:29" ht="15" customHeight="1">
      <c r="A131" s="2" t="s">
        <v>208</v>
      </c>
      <c r="B131" s="2" t="s">
        <v>209</v>
      </c>
      <c r="C131">
        <v>2020</v>
      </c>
      <c r="D131">
        <v>0.34</v>
      </c>
      <c r="E131">
        <v>14.3</v>
      </c>
      <c r="F131" t="s">
        <v>754</v>
      </c>
      <c r="G131">
        <v>1.1000000000000001</v>
      </c>
      <c r="H131">
        <v>0</v>
      </c>
      <c r="I131">
        <v>0</v>
      </c>
      <c r="J131">
        <v>0</v>
      </c>
      <c r="K131" t="s">
        <v>22</v>
      </c>
      <c r="L131" t="s">
        <v>21</v>
      </c>
      <c r="M131" t="s">
        <v>21</v>
      </c>
      <c r="N131" t="s">
        <v>21</v>
      </c>
      <c r="O131" t="s">
        <v>21</v>
      </c>
      <c r="P131" t="s">
        <v>21</v>
      </c>
      <c r="Q131" t="s">
        <v>22</v>
      </c>
      <c r="R131" t="s">
        <v>21</v>
      </c>
      <c r="S131" t="s">
        <v>21</v>
      </c>
      <c r="T131" t="s">
        <v>21</v>
      </c>
      <c r="U131" t="s">
        <v>21</v>
      </c>
      <c r="V131" t="s">
        <v>21</v>
      </c>
      <c r="Y131" t="str">
        <f t="shared" si="8"/>
        <v>Ja</v>
      </c>
      <c r="AA131" t="str">
        <f t="shared" si="9"/>
        <v>Nej</v>
      </c>
      <c r="AB131" t="str">
        <f t="shared" si="10"/>
        <v>ET</v>
      </c>
      <c r="AC131">
        <f t="shared" si="11"/>
        <v>0</v>
      </c>
    </row>
    <row r="132" spans="1:29" ht="15" customHeight="1">
      <c r="A132" s="2" t="s">
        <v>210</v>
      </c>
      <c r="B132" s="2" t="s">
        <v>211</v>
      </c>
      <c r="C132">
        <v>2020</v>
      </c>
      <c r="D132">
        <v>9.5670000000000002</v>
      </c>
      <c r="E132">
        <v>23.388999999999999</v>
      </c>
      <c r="F132" t="s">
        <v>793</v>
      </c>
      <c r="G132">
        <v>1.1000000000000001</v>
      </c>
      <c r="H132">
        <v>0</v>
      </c>
      <c r="I132">
        <v>0</v>
      </c>
      <c r="J132">
        <v>0</v>
      </c>
      <c r="K132" t="s">
        <v>92</v>
      </c>
      <c r="L132" t="s">
        <v>21</v>
      </c>
      <c r="M132" t="s">
        <v>21</v>
      </c>
      <c r="N132" t="s">
        <v>21</v>
      </c>
      <c r="O132" t="s">
        <v>21</v>
      </c>
      <c r="P132" t="s">
        <v>21</v>
      </c>
      <c r="Q132" t="s">
        <v>22</v>
      </c>
      <c r="R132" t="s">
        <v>21</v>
      </c>
      <c r="S132" t="s">
        <v>21</v>
      </c>
      <c r="T132" t="s">
        <v>21</v>
      </c>
      <c r="U132" t="s">
        <v>21</v>
      </c>
      <c r="V132" t="s">
        <v>21</v>
      </c>
      <c r="Y132" t="str">
        <f t="shared" si="8"/>
        <v>Ja</v>
      </c>
      <c r="AA132" t="str">
        <f t="shared" si="9"/>
        <v>Nej</v>
      </c>
      <c r="AB132" t="str">
        <f t="shared" si="10"/>
        <v>ET</v>
      </c>
      <c r="AC132">
        <f t="shared" si="11"/>
        <v>0</v>
      </c>
    </row>
    <row r="133" spans="1:29" ht="15" customHeight="1">
      <c r="A133" s="2" t="s">
        <v>212</v>
      </c>
      <c r="B133" s="2" t="s">
        <v>213</v>
      </c>
      <c r="C133">
        <v>2020</v>
      </c>
      <c r="D133">
        <v>1.93</v>
      </c>
      <c r="E133" t="s">
        <v>21</v>
      </c>
      <c r="F133" t="s">
        <v>793</v>
      </c>
      <c r="G133">
        <v>1.07</v>
      </c>
      <c r="H133">
        <v>0</v>
      </c>
      <c r="I133">
        <v>0</v>
      </c>
      <c r="J133">
        <v>0</v>
      </c>
      <c r="K133" t="s">
        <v>22</v>
      </c>
      <c r="L133" t="s">
        <v>21</v>
      </c>
      <c r="M133" t="s">
        <v>21</v>
      </c>
      <c r="N133" t="s">
        <v>21</v>
      </c>
      <c r="O133" t="s">
        <v>21</v>
      </c>
      <c r="P133" t="s">
        <v>21</v>
      </c>
      <c r="Q133" t="s">
        <v>22</v>
      </c>
      <c r="R133" t="s">
        <v>21</v>
      </c>
      <c r="S133" t="s">
        <v>21</v>
      </c>
      <c r="T133" t="s">
        <v>21</v>
      </c>
      <c r="U133" t="s">
        <v>21</v>
      </c>
      <c r="V133" t="s">
        <v>21</v>
      </c>
      <c r="Y133" t="str">
        <f t="shared" si="8"/>
        <v>Ja</v>
      </c>
      <c r="AA133" t="str">
        <f t="shared" si="9"/>
        <v>Nej</v>
      </c>
      <c r="AB133" t="str">
        <f t="shared" si="10"/>
        <v>ET</v>
      </c>
      <c r="AC133">
        <f t="shared" si="11"/>
        <v>0</v>
      </c>
    </row>
    <row r="134" spans="1:29" ht="15" customHeight="1">
      <c r="A134" s="2" t="s">
        <v>214</v>
      </c>
      <c r="B134" s="2" t="s">
        <v>215</v>
      </c>
      <c r="C134">
        <v>2020</v>
      </c>
      <c r="D134">
        <v>1.976</v>
      </c>
      <c r="E134">
        <v>8.2769999999999992</v>
      </c>
      <c r="F134" t="s">
        <v>794</v>
      </c>
      <c r="G134">
        <v>1.1000000000000001</v>
      </c>
      <c r="H134">
        <v>0</v>
      </c>
      <c r="I134">
        <v>0</v>
      </c>
      <c r="J134">
        <v>0</v>
      </c>
      <c r="K134" t="s">
        <v>22</v>
      </c>
      <c r="L134" t="s">
        <v>21</v>
      </c>
      <c r="M134" t="s">
        <v>21</v>
      </c>
      <c r="N134" t="s">
        <v>21</v>
      </c>
      <c r="O134" t="s">
        <v>21</v>
      </c>
      <c r="P134" t="s">
        <v>21</v>
      </c>
      <c r="Q134" t="s">
        <v>22</v>
      </c>
      <c r="R134" t="s">
        <v>21</v>
      </c>
      <c r="S134" t="s">
        <v>21</v>
      </c>
      <c r="T134" t="s">
        <v>21</v>
      </c>
      <c r="U134" t="s">
        <v>21</v>
      </c>
      <c r="V134" t="s">
        <v>21</v>
      </c>
      <c r="Y134" t="str">
        <f t="shared" si="8"/>
        <v>Ja</v>
      </c>
      <c r="AA134" t="str">
        <f t="shared" si="9"/>
        <v>Nej</v>
      </c>
      <c r="AB134" t="str">
        <f t="shared" si="10"/>
        <v>ET</v>
      </c>
      <c r="AC134">
        <f t="shared" si="11"/>
        <v>0</v>
      </c>
    </row>
    <row r="135" spans="1:29" ht="15" customHeight="1">
      <c r="A135" s="2" t="s">
        <v>214</v>
      </c>
      <c r="B135" s="2" t="s">
        <v>216</v>
      </c>
      <c r="C135">
        <v>2020</v>
      </c>
      <c r="D135">
        <v>0.125</v>
      </c>
      <c r="E135" t="s">
        <v>21</v>
      </c>
      <c r="F135" t="s">
        <v>795</v>
      </c>
      <c r="G135">
        <v>1.1000000000000001</v>
      </c>
      <c r="H135">
        <v>0</v>
      </c>
      <c r="I135">
        <v>0</v>
      </c>
      <c r="J135">
        <v>0</v>
      </c>
      <c r="K135" t="s">
        <v>22</v>
      </c>
      <c r="L135" t="s">
        <v>21</v>
      </c>
      <c r="M135" t="s">
        <v>21</v>
      </c>
      <c r="N135" t="s">
        <v>21</v>
      </c>
      <c r="O135" t="s">
        <v>21</v>
      </c>
      <c r="P135" t="s">
        <v>21</v>
      </c>
      <c r="Q135" t="s">
        <v>22</v>
      </c>
      <c r="R135" t="s">
        <v>21</v>
      </c>
      <c r="S135" t="s">
        <v>21</v>
      </c>
      <c r="T135" t="s">
        <v>21</v>
      </c>
      <c r="U135" t="s">
        <v>21</v>
      </c>
      <c r="V135" t="s">
        <v>21</v>
      </c>
      <c r="Y135" t="str">
        <f t="shared" si="8"/>
        <v>Ja</v>
      </c>
      <c r="AA135" t="str">
        <f t="shared" si="9"/>
        <v>Nej</v>
      </c>
      <c r="AB135" t="str">
        <f t="shared" si="10"/>
        <v>ET</v>
      </c>
      <c r="AC135">
        <f t="shared" si="11"/>
        <v>0</v>
      </c>
    </row>
    <row r="136" spans="1:29" ht="15" customHeight="1">
      <c r="A136" s="2" t="s">
        <v>217</v>
      </c>
      <c r="B136" s="2" t="s">
        <v>218</v>
      </c>
      <c r="C136">
        <v>2020</v>
      </c>
      <c r="D136" t="s">
        <v>21</v>
      </c>
      <c r="E136" t="s">
        <v>21</v>
      </c>
      <c r="F136" t="s">
        <v>796</v>
      </c>
      <c r="G136">
        <v>7.4999999999999997E-2</v>
      </c>
      <c r="H136">
        <v>0</v>
      </c>
      <c r="I136">
        <v>0</v>
      </c>
      <c r="J136">
        <v>0</v>
      </c>
      <c r="K136" t="s">
        <v>22</v>
      </c>
      <c r="L136">
        <v>133.66</v>
      </c>
      <c r="M136">
        <v>4.1000000000000002E-2</v>
      </c>
      <c r="N136">
        <v>33.262999999999998</v>
      </c>
      <c r="O136">
        <v>1.579</v>
      </c>
      <c r="P136">
        <v>0.5</v>
      </c>
      <c r="Q136" t="s">
        <v>22</v>
      </c>
      <c r="R136">
        <v>46.524000000000001</v>
      </c>
      <c r="S136">
        <v>6.4000000000000001E-2</v>
      </c>
      <c r="T136">
        <v>3.89</v>
      </c>
      <c r="U136">
        <v>6.82</v>
      </c>
      <c r="V136">
        <v>0</v>
      </c>
      <c r="Y136" t="str">
        <f t="shared" si="8"/>
        <v>Ja</v>
      </c>
      <c r="AA136" t="str">
        <f t="shared" si="9"/>
        <v>Ja</v>
      </c>
      <c r="AB136">
        <f t="shared" si="10"/>
        <v>133.66</v>
      </c>
      <c r="AC136">
        <f t="shared" si="11"/>
        <v>5.0000000000000001E-3</v>
      </c>
    </row>
    <row r="137" spans="1:29" ht="15" customHeight="1">
      <c r="A137" s="2" t="s">
        <v>217</v>
      </c>
      <c r="B137" s="2" t="s">
        <v>221</v>
      </c>
      <c r="C137">
        <v>2020</v>
      </c>
      <c r="D137" t="s">
        <v>21</v>
      </c>
      <c r="E137" t="s">
        <v>21</v>
      </c>
      <c r="F137" t="s">
        <v>797</v>
      </c>
      <c r="G137">
        <v>7.4999999999999997E-2</v>
      </c>
      <c r="H137">
        <v>0</v>
      </c>
      <c r="I137">
        <v>0</v>
      </c>
      <c r="J137">
        <v>0</v>
      </c>
      <c r="K137" t="s">
        <v>22</v>
      </c>
      <c r="L137" t="s">
        <v>21</v>
      </c>
      <c r="M137" t="s">
        <v>21</v>
      </c>
      <c r="N137" t="s">
        <v>21</v>
      </c>
      <c r="O137" t="s">
        <v>21</v>
      </c>
      <c r="P137" t="s">
        <v>21</v>
      </c>
      <c r="Q137" t="s">
        <v>22</v>
      </c>
      <c r="R137" t="s">
        <v>21</v>
      </c>
      <c r="S137" t="s">
        <v>21</v>
      </c>
      <c r="T137" t="s">
        <v>21</v>
      </c>
      <c r="U137" t="s">
        <v>21</v>
      </c>
      <c r="V137" t="s">
        <v>21</v>
      </c>
      <c r="Y137" t="str">
        <f t="shared" si="8"/>
        <v>Ja</v>
      </c>
      <c r="AA137" t="str">
        <f t="shared" si="9"/>
        <v>Nej</v>
      </c>
      <c r="AB137" t="str">
        <f t="shared" si="10"/>
        <v>ET</v>
      </c>
      <c r="AC137">
        <f t="shared" si="11"/>
        <v>0</v>
      </c>
    </row>
    <row r="138" spans="1:29" ht="15" customHeight="1">
      <c r="A138" s="2" t="s">
        <v>222</v>
      </c>
      <c r="B138" s="2" t="s">
        <v>223</v>
      </c>
      <c r="C138">
        <v>2020</v>
      </c>
      <c r="D138">
        <v>2.5999999999999999E-2</v>
      </c>
      <c r="E138" t="s">
        <v>21</v>
      </c>
      <c r="F138" t="s">
        <v>798</v>
      </c>
      <c r="G138">
        <v>1.1000000000000001</v>
      </c>
      <c r="H138">
        <v>0</v>
      </c>
      <c r="I138">
        <v>0</v>
      </c>
      <c r="J138">
        <v>0</v>
      </c>
      <c r="K138" t="s">
        <v>22</v>
      </c>
      <c r="L138" t="s">
        <v>21</v>
      </c>
      <c r="M138" t="s">
        <v>21</v>
      </c>
      <c r="N138" t="s">
        <v>21</v>
      </c>
      <c r="O138" t="s">
        <v>21</v>
      </c>
      <c r="P138" t="s">
        <v>21</v>
      </c>
      <c r="Q138" t="s">
        <v>22</v>
      </c>
      <c r="R138" t="s">
        <v>21</v>
      </c>
      <c r="S138" t="s">
        <v>21</v>
      </c>
      <c r="T138" t="s">
        <v>21</v>
      </c>
      <c r="U138" t="s">
        <v>21</v>
      </c>
      <c r="V138" t="s">
        <v>21</v>
      </c>
      <c r="Y138" t="str">
        <f t="shared" si="8"/>
        <v>Ja</v>
      </c>
      <c r="AA138" t="str">
        <f t="shared" si="9"/>
        <v>Nej</v>
      </c>
      <c r="AB138" t="str">
        <f t="shared" si="10"/>
        <v>ET</v>
      </c>
      <c r="AC138">
        <f t="shared" si="11"/>
        <v>0</v>
      </c>
    </row>
    <row r="139" spans="1:29" ht="15" customHeight="1">
      <c r="A139" s="2" t="s">
        <v>222</v>
      </c>
      <c r="B139" s="2" t="s">
        <v>224</v>
      </c>
      <c r="C139">
        <v>2020</v>
      </c>
      <c r="D139">
        <v>2.1700000000000001E-2</v>
      </c>
      <c r="E139" t="s">
        <v>21</v>
      </c>
      <c r="F139" t="s">
        <v>798</v>
      </c>
      <c r="G139">
        <v>1.1000000000000001</v>
      </c>
      <c r="H139">
        <v>0</v>
      </c>
      <c r="I139">
        <v>0</v>
      </c>
      <c r="J139">
        <v>0</v>
      </c>
      <c r="K139" t="s">
        <v>22</v>
      </c>
      <c r="L139" t="s">
        <v>21</v>
      </c>
      <c r="M139" t="s">
        <v>21</v>
      </c>
      <c r="N139" t="s">
        <v>21</v>
      </c>
      <c r="O139" t="s">
        <v>21</v>
      </c>
      <c r="P139" t="s">
        <v>21</v>
      </c>
      <c r="Q139" t="s">
        <v>22</v>
      </c>
      <c r="R139" t="s">
        <v>21</v>
      </c>
      <c r="S139" t="s">
        <v>21</v>
      </c>
      <c r="T139" t="s">
        <v>21</v>
      </c>
      <c r="U139" t="s">
        <v>21</v>
      </c>
      <c r="V139" t="s">
        <v>21</v>
      </c>
      <c r="Y139" t="str">
        <f t="shared" si="8"/>
        <v>Ja</v>
      </c>
      <c r="AA139" t="str">
        <f t="shared" si="9"/>
        <v>Nej</v>
      </c>
      <c r="AB139" t="str">
        <f t="shared" si="10"/>
        <v>ET</v>
      </c>
      <c r="AC139">
        <f t="shared" si="11"/>
        <v>0</v>
      </c>
    </row>
    <row r="140" spans="1:29" ht="15" customHeight="1">
      <c r="A140" s="2" t="s">
        <v>222</v>
      </c>
      <c r="B140" s="2" t="s">
        <v>225</v>
      </c>
      <c r="C140">
        <v>2020</v>
      </c>
      <c r="D140">
        <v>4.8000000000000001E-2</v>
      </c>
      <c r="E140" t="s">
        <v>21</v>
      </c>
      <c r="F140" t="s">
        <v>798</v>
      </c>
      <c r="G140">
        <v>1.1000000000000001</v>
      </c>
      <c r="H140">
        <v>0</v>
      </c>
      <c r="I140">
        <v>0</v>
      </c>
      <c r="J140">
        <v>0</v>
      </c>
      <c r="K140" t="s">
        <v>22</v>
      </c>
      <c r="L140" t="s">
        <v>21</v>
      </c>
      <c r="M140" t="s">
        <v>21</v>
      </c>
      <c r="N140" t="s">
        <v>21</v>
      </c>
      <c r="O140" t="s">
        <v>21</v>
      </c>
      <c r="P140" t="s">
        <v>21</v>
      </c>
      <c r="Q140" t="s">
        <v>22</v>
      </c>
      <c r="R140" t="s">
        <v>21</v>
      </c>
      <c r="S140" t="s">
        <v>21</v>
      </c>
      <c r="T140" t="s">
        <v>21</v>
      </c>
      <c r="U140" t="s">
        <v>21</v>
      </c>
      <c r="V140" t="s">
        <v>21</v>
      </c>
      <c r="Y140" t="str">
        <f t="shared" si="8"/>
        <v>Ja</v>
      </c>
      <c r="AA140" t="str">
        <f t="shared" si="9"/>
        <v>Nej</v>
      </c>
      <c r="AB140" t="str">
        <f t="shared" si="10"/>
        <v>ET</v>
      </c>
      <c r="AC140">
        <f t="shared" si="11"/>
        <v>0</v>
      </c>
    </row>
    <row r="141" spans="1:29" ht="15" customHeight="1">
      <c r="A141" s="2" t="s">
        <v>222</v>
      </c>
      <c r="B141" s="2" t="s">
        <v>226</v>
      </c>
      <c r="C141">
        <v>2020</v>
      </c>
      <c r="D141">
        <v>0.27</v>
      </c>
      <c r="E141">
        <v>2.92</v>
      </c>
      <c r="F141" t="s">
        <v>799</v>
      </c>
      <c r="G141">
        <v>1.1000000000000001</v>
      </c>
      <c r="H141">
        <v>0</v>
      </c>
      <c r="I141">
        <v>0</v>
      </c>
      <c r="J141">
        <v>0</v>
      </c>
      <c r="K141" t="s">
        <v>22</v>
      </c>
      <c r="L141">
        <v>35.700000000000003</v>
      </c>
      <c r="M141">
        <v>0.28999999999999998</v>
      </c>
      <c r="N141">
        <v>53.4</v>
      </c>
      <c r="O141">
        <v>10</v>
      </c>
      <c r="P141">
        <v>11</v>
      </c>
      <c r="Q141" t="s">
        <v>22</v>
      </c>
      <c r="R141" t="s">
        <v>21</v>
      </c>
      <c r="S141" t="s">
        <v>21</v>
      </c>
      <c r="T141" t="s">
        <v>21</v>
      </c>
      <c r="U141" t="s">
        <v>21</v>
      </c>
      <c r="V141" t="s">
        <v>21</v>
      </c>
      <c r="Y141" t="str">
        <f t="shared" si="8"/>
        <v>Ja</v>
      </c>
      <c r="AA141" t="str">
        <f t="shared" si="9"/>
        <v>Ja</v>
      </c>
      <c r="AB141">
        <f t="shared" si="10"/>
        <v>35.700000000000003</v>
      </c>
      <c r="AC141">
        <f t="shared" si="11"/>
        <v>0.11</v>
      </c>
    </row>
    <row r="142" spans="1:29" ht="15" customHeight="1">
      <c r="A142" s="2" t="s">
        <v>227</v>
      </c>
      <c r="B142" s="2" t="s">
        <v>228</v>
      </c>
      <c r="C142">
        <v>2020</v>
      </c>
      <c r="D142">
        <v>2.1</v>
      </c>
      <c r="E142">
        <v>9.1999999999999993</v>
      </c>
      <c r="F142" t="s">
        <v>754</v>
      </c>
      <c r="G142">
        <v>1.1000000000000001</v>
      </c>
      <c r="H142">
        <v>0</v>
      </c>
      <c r="I142">
        <v>0</v>
      </c>
      <c r="J142">
        <v>0</v>
      </c>
      <c r="K142" t="s">
        <v>800</v>
      </c>
      <c r="L142">
        <v>26.56</v>
      </c>
      <c r="M142">
        <v>4.5999999999999999E-2</v>
      </c>
      <c r="N142">
        <v>18.440000000000001</v>
      </c>
      <c r="O142">
        <v>1.9</v>
      </c>
      <c r="P142">
        <v>0</v>
      </c>
      <c r="Q142" t="s">
        <v>801</v>
      </c>
      <c r="R142">
        <v>53.1</v>
      </c>
      <c r="S142">
        <v>2.8000000000000001E-2</v>
      </c>
      <c r="T142">
        <v>46.5</v>
      </c>
      <c r="U142">
        <v>1.9</v>
      </c>
      <c r="V142">
        <v>0</v>
      </c>
      <c r="Y142" t="str">
        <f t="shared" si="8"/>
        <v>Ja</v>
      </c>
      <c r="AA142" t="str">
        <f t="shared" si="9"/>
        <v>Ja</v>
      </c>
      <c r="AB142">
        <f t="shared" si="10"/>
        <v>26.56</v>
      </c>
      <c r="AC142">
        <f t="shared" si="11"/>
        <v>0</v>
      </c>
    </row>
    <row r="143" spans="1:29" ht="15" customHeight="1">
      <c r="A143" s="2" t="s">
        <v>231</v>
      </c>
      <c r="B143" s="2" t="s">
        <v>232</v>
      </c>
      <c r="C143">
        <v>2020</v>
      </c>
      <c r="D143">
        <v>0.152</v>
      </c>
      <c r="E143" t="s">
        <v>21</v>
      </c>
      <c r="F143" t="s">
        <v>754</v>
      </c>
      <c r="G143">
        <v>1</v>
      </c>
      <c r="H143">
        <v>0</v>
      </c>
      <c r="I143">
        <v>0</v>
      </c>
      <c r="J143">
        <v>0</v>
      </c>
      <c r="K143" t="s">
        <v>22</v>
      </c>
      <c r="L143" t="s">
        <v>21</v>
      </c>
      <c r="M143" t="s">
        <v>21</v>
      </c>
      <c r="N143" t="s">
        <v>21</v>
      </c>
      <c r="O143" t="s">
        <v>21</v>
      </c>
      <c r="P143" t="s">
        <v>21</v>
      </c>
      <c r="Q143" t="s">
        <v>22</v>
      </c>
      <c r="R143" t="s">
        <v>21</v>
      </c>
      <c r="S143" t="s">
        <v>21</v>
      </c>
      <c r="T143" t="s">
        <v>21</v>
      </c>
      <c r="U143" t="s">
        <v>21</v>
      </c>
      <c r="V143" t="s">
        <v>21</v>
      </c>
      <c r="Y143" t="str">
        <f t="shared" si="8"/>
        <v>Ja</v>
      </c>
      <c r="AA143" t="str">
        <f t="shared" si="9"/>
        <v>Nej</v>
      </c>
      <c r="AB143" t="str">
        <f t="shared" si="10"/>
        <v>ET</v>
      </c>
      <c r="AC143">
        <f t="shared" si="11"/>
        <v>0</v>
      </c>
    </row>
    <row r="144" spans="1:29" ht="15" customHeight="1">
      <c r="A144" s="2" t="s">
        <v>231</v>
      </c>
      <c r="B144" s="2" t="s">
        <v>233</v>
      </c>
      <c r="C144">
        <v>2020</v>
      </c>
      <c r="D144">
        <v>8.6999999999999994E-2</v>
      </c>
      <c r="E144" t="s">
        <v>21</v>
      </c>
      <c r="F144" t="s">
        <v>754</v>
      </c>
      <c r="G144">
        <v>1</v>
      </c>
      <c r="H144">
        <v>0</v>
      </c>
      <c r="I144">
        <v>0</v>
      </c>
      <c r="J144">
        <v>0</v>
      </c>
      <c r="K144" t="s">
        <v>22</v>
      </c>
      <c r="L144" t="s">
        <v>21</v>
      </c>
      <c r="M144" t="s">
        <v>21</v>
      </c>
      <c r="N144" t="s">
        <v>21</v>
      </c>
      <c r="O144" t="s">
        <v>21</v>
      </c>
      <c r="P144" t="s">
        <v>21</v>
      </c>
      <c r="Q144" t="s">
        <v>22</v>
      </c>
      <c r="R144" t="s">
        <v>21</v>
      </c>
      <c r="S144" t="s">
        <v>21</v>
      </c>
      <c r="T144" t="s">
        <v>21</v>
      </c>
      <c r="U144" t="s">
        <v>21</v>
      </c>
      <c r="V144" t="s">
        <v>21</v>
      </c>
      <c r="Y144" t="str">
        <f t="shared" si="8"/>
        <v>Ja</v>
      </c>
      <c r="AA144" t="str">
        <f t="shared" si="9"/>
        <v>Nej</v>
      </c>
      <c r="AB144" t="str">
        <f t="shared" si="10"/>
        <v>ET</v>
      </c>
      <c r="AC144">
        <f t="shared" si="11"/>
        <v>0</v>
      </c>
    </row>
    <row r="145" spans="1:29" ht="15" customHeight="1">
      <c r="A145" s="2" t="s">
        <v>231</v>
      </c>
      <c r="B145" s="2" t="s">
        <v>234</v>
      </c>
      <c r="C145">
        <v>2020</v>
      </c>
      <c r="D145">
        <v>0.45</v>
      </c>
      <c r="E145" t="s">
        <v>21</v>
      </c>
      <c r="F145" t="s">
        <v>754</v>
      </c>
      <c r="G145">
        <v>1</v>
      </c>
      <c r="H145">
        <v>0</v>
      </c>
      <c r="I145">
        <v>0</v>
      </c>
      <c r="J145">
        <v>0</v>
      </c>
      <c r="K145" t="s">
        <v>22</v>
      </c>
      <c r="L145" t="s">
        <v>21</v>
      </c>
      <c r="M145" t="s">
        <v>21</v>
      </c>
      <c r="N145" t="s">
        <v>21</v>
      </c>
      <c r="O145" t="s">
        <v>21</v>
      </c>
      <c r="P145" t="s">
        <v>21</v>
      </c>
      <c r="Q145" t="s">
        <v>22</v>
      </c>
      <c r="R145" t="s">
        <v>21</v>
      </c>
      <c r="S145" t="s">
        <v>21</v>
      </c>
      <c r="T145" t="s">
        <v>21</v>
      </c>
      <c r="U145" t="s">
        <v>21</v>
      </c>
      <c r="V145" t="s">
        <v>21</v>
      </c>
      <c r="Y145" t="str">
        <f t="shared" si="8"/>
        <v>Ja</v>
      </c>
      <c r="AA145" t="str">
        <f t="shared" si="9"/>
        <v>Nej</v>
      </c>
      <c r="AB145" t="str">
        <f t="shared" si="10"/>
        <v>ET</v>
      </c>
      <c r="AC145">
        <f t="shared" si="11"/>
        <v>0</v>
      </c>
    </row>
    <row r="146" spans="1:29" ht="15" customHeight="1">
      <c r="A146" s="2" t="s">
        <v>231</v>
      </c>
      <c r="B146" s="2" t="s">
        <v>235</v>
      </c>
      <c r="C146">
        <v>2020</v>
      </c>
      <c r="D146">
        <v>0.245</v>
      </c>
      <c r="E146" t="s">
        <v>21</v>
      </c>
      <c r="F146" t="s">
        <v>754</v>
      </c>
      <c r="G146">
        <v>1</v>
      </c>
      <c r="H146">
        <v>0</v>
      </c>
      <c r="I146">
        <v>0</v>
      </c>
      <c r="J146">
        <v>0</v>
      </c>
      <c r="K146" t="s">
        <v>22</v>
      </c>
      <c r="L146" t="s">
        <v>21</v>
      </c>
      <c r="M146" t="s">
        <v>21</v>
      </c>
      <c r="N146" t="s">
        <v>21</v>
      </c>
      <c r="O146" t="s">
        <v>21</v>
      </c>
      <c r="P146" t="s">
        <v>21</v>
      </c>
      <c r="Q146" t="s">
        <v>22</v>
      </c>
      <c r="R146" t="s">
        <v>21</v>
      </c>
      <c r="S146" t="s">
        <v>21</v>
      </c>
      <c r="T146" t="s">
        <v>21</v>
      </c>
      <c r="U146" t="s">
        <v>21</v>
      </c>
      <c r="V146" t="s">
        <v>21</v>
      </c>
      <c r="Y146" t="str">
        <f t="shared" si="8"/>
        <v>Ja</v>
      </c>
      <c r="AA146" t="str">
        <f t="shared" si="9"/>
        <v>Nej</v>
      </c>
      <c r="AB146" t="str">
        <f t="shared" si="10"/>
        <v>ET</v>
      </c>
      <c r="AC146">
        <f t="shared" si="11"/>
        <v>0</v>
      </c>
    </row>
    <row r="147" spans="1:29" ht="15" customHeight="1">
      <c r="A147" s="2" t="s">
        <v>231</v>
      </c>
      <c r="B147" s="2" t="s">
        <v>236</v>
      </c>
      <c r="C147">
        <v>2020</v>
      </c>
      <c r="D147">
        <v>0.105</v>
      </c>
      <c r="E147" t="s">
        <v>21</v>
      </c>
      <c r="F147" t="s">
        <v>754</v>
      </c>
      <c r="G147">
        <v>1</v>
      </c>
      <c r="H147">
        <v>0</v>
      </c>
      <c r="I147">
        <v>0</v>
      </c>
      <c r="J147">
        <v>0</v>
      </c>
      <c r="K147" t="s">
        <v>22</v>
      </c>
      <c r="L147" t="s">
        <v>21</v>
      </c>
      <c r="M147" t="s">
        <v>21</v>
      </c>
      <c r="N147" t="s">
        <v>21</v>
      </c>
      <c r="O147" t="s">
        <v>21</v>
      </c>
      <c r="P147" t="s">
        <v>21</v>
      </c>
      <c r="Q147" t="s">
        <v>22</v>
      </c>
      <c r="R147" t="s">
        <v>21</v>
      </c>
      <c r="S147" t="s">
        <v>21</v>
      </c>
      <c r="T147" t="s">
        <v>21</v>
      </c>
      <c r="U147" t="s">
        <v>21</v>
      </c>
      <c r="V147" t="s">
        <v>21</v>
      </c>
      <c r="Y147" t="str">
        <f t="shared" si="8"/>
        <v>Ja</v>
      </c>
      <c r="AA147" t="str">
        <f t="shared" si="9"/>
        <v>Nej</v>
      </c>
      <c r="AB147" t="str">
        <f t="shared" si="10"/>
        <v>ET</v>
      </c>
      <c r="AC147">
        <f t="shared" si="11"/>
        <v>0</v>
      </c>
    </row>
    <row r="148" spans="1:29" ht="15" customHeight="1">
      <c r="A148" s="2" t="s">
        <v>231</v>
      </c>
      <c r="B148" s="2" t="s">
        <v>237</v>
      </c>
      <c r="C148">
        <v>2020</v>
      </c>
      <c r="D148">
        <v>0.28699999999999998</v>
      </c>
      <c r="E148" t="s">
        <v>21</v>
      </c>
      <c r="F148" t="s">
        <v>754</v>
      </c>
      <c r="G148">
        <v>1</v>
      </c>
      <c r="H148">
        <v>0</v>
      </c>
      <c r="I148">
        <v>0</v>
      </c>
      <c r="J148">
        <v>0</v>
      </c>
      <c r="K148" t="s">
        <v>22</v>
      </c>
      <c r="L148" t="s">
        <v>21</v>
      </c>
      <c r="M148" t="s">
        <v>21</v>
      </c>
      <c r="N148" t="s">
        <v>21</v>
      </c>
      <c r="O148" t="s">
        <v>21</v>
      </c>
      <c r="P148" t="s">
        <v>21</v>
      </c>
      <c r="Q148" t="s">
        <v>22</v>
      </c>
      <c r="R148" t="s">
        <v>21</v>
      </c>
      <c r="S148" t="s">
        <v>21</v>
      </c>
      <c r="T148" t="s">
        <v>21</v>
      </c>
      <c r="U148" t="s">
        <v>21</v>
      </c>
      <c r="V148" t="s">
        <v>21</v>
      </c>
      <c r="Y148" t="str">
        <f t="shared" si="8"/>
        <v>Ja</v>
      </c>
      <c r="AA148" t="str">
        <f t="shared" si="9"/>
        <v>Nej</v>
      </c>
      <c r="AB148" t="str">
        <f t="shared" si="10"/>
        <v>ET</v>
      </c>
      <c r="AC148">
        <f t="shared" si="11"/>
        <v>0</v>
      </c>
    </row>
    <row r="149" spans="1:29" ht="15" customHeight="1">
      <c r="A149" s="2" t="s">
        <v>231</v>
      </c>
      <c r="B149" s="2" t="s">
        <v>238</v>
      </c>
      <c r="C149">
        <v>2020</v>
      </c>
      <c r="D149">
        <v>0.41</v>
      </c>
      <c r="E149" t="s">
        <v>21</v>
      </c>
      <c r="F149" t="s">
        <v>754</v>
      </c>
      <c r="G149">
        <v>1</v>
      </c>
      <c r="H149">
        <v>0</v>
      </c>
      <c r="I149">
        <v>0</v>
      </c>
      <c r="J149">
        <v>0</v>
      </c>
      <c r="K149" t="s">
        <v>22</v>
      </c>
      <c r="L149" t="s">
        <v>21</v>
      </c>
      <c r="M149" t="s">
        <v>21</v>
      </c>
      <c r="N149" t="s">
        <v>21</v>
      </c>
      <c r="O149" t="s">
        <v>21</v>
      </c>
      <c r="P149" t="s">
        <v>21</v>
      </c>
      <c r="Q149" t="s">
        <v>22</v>
      </c>
      <c r="R149" t="s">
        <v>21</v>
      </c>
      <c r="S149" t="s">
        <v>21</v>
      </c>
      <c r="T149" t="s">
        <v>21</v>
      </c>
      <c r="U149" t="s">
        <v>21</v>
      </c>
      <c r="V149" t="s">
        <v>21</v>
      </c>
      <c r="Y149" t="str">
        <f t="shared" si="8"/>
        <v>Ja</v>
      </c>
      <c r="AA149" t="str">
        <f t="shared" si="9"/>
        <v>Nej</v>
      </c>
      <c r="AB149" t="str">
        <f t="shared" si="10"/>
        <v>ET</v>
      </c>
      <c r="AC149">
        <f t="shared" si="11"/>
        <v>0</v>
      </c>
    </row>
    <row r="150" spans="1:29" ht="15" customHeight="1">
      <c r="A150" s="2" t="s">
        <v>231</v>
      </c>
      <c r="B150" s="2" t="s">
        <v>239</v>
      </c>
      <c r="C150">
        <v>2020</v>
      </c>
      <c r="D150">
        <v>0.187</v>
      </c>
      <c r="E150" t="s">
        <v>21</v>
      </c>
      <c r="F150" t="s">
        <v>754</v>
      </c>
      <c r="G150">
        <v>1</v>
      </c>
      <c r="H150">
        <v>0</v>
      </c>
      <c r="I150">
        <v>0</v>
      </c>
      <c r="J150">
        <v>0</v>
      </c>
      <c r="K150" t="s">
        <v>22</v>
      </c>
      <c r="L150" t="s">
        <v>21</v>
      </c>
      <c r="M150" t="s">
        <v>21</v>
      </c>
      <c r="N150" t="s">
        <v>21</v>
      </c>
      <c r="O150" t="s">
        <v>21</v>
      </c>
      <c r="P150" t="s">
        <v>21</v>
      </c>
      <c r="Q150" t="s">
        <v>22</v>
      </c>
      <c r="R150" t="s">
        <v>21</v>
      </c>
      <c r="S150" t="s">
        <v>21</v>
      </c>
      <c r="T150" t="s">
        <v>21</v>
      </c>
      <c r="U150" t="s">
        <v>21</v>
      </c>
      <c r="V150" t="s">
        <v>21</v>
      </c>
      <c r="Y150" t="str">
        <f t="shared" si="8"/>
        <v>Ja</v>
      </c>
      <c r="AA150" t="str">
        <f t="shared" si="9"/>
        <v>Nej</v>
      </c>
      <c r="AB150" t="str">
        <f t="shared" si="10"/>
        <v>ET</v>
      </c>
      <c r="AC150">
        <f t="shared" si="11"/>
        <v>0</v>
      </c>
    </row>
    <row r="151" spans="1:29" ht="15" customHeight="1">
      <c r="A151" s="2" t="s">
        <v>231</v>
      </c>
      <c r="B151" s="2" t="s">
        <v>240</v>
      </c>
      <c r="C151">
        <v>2020</v>
      </c>
      <c r="D151">
        <v>0.219</v>
      </c>
      <c r="E151" t="s">
        <v>21</v>
      </c>
      <c r="F151" t="s">
        <v>754</v>
      </c>
      <c r="G151">
        <v>1</v>
      </c>
      <c r="H151">
        <v>0</v>
      </c>
      <c r="I151">
        <v>0</v>
      </c>
      <c r="J151">
        <v>0</v>
      </c>
      <c r="K151" t="s">
        <v>22</v>
      </c>
      <c r="L151" t="s">
        <v>21</v>
      </c>
      <c r="M151" t="s">
        <v>21</v>
      </c>
      <c r="N151" t="s">
        <v>21</v>
      </c>
      <c r="O151" t="s">
        <v>21</v>
      </c>
      <c r="P151" t="s">
        <v>21</v>
      </c>
      <c r="Q151" t="s">
        <v>22</v>
      </c>
      <c r="R151" t="s">
        <v>21</v>
      </c>
      <c r="S151" t="s">
        <v>21</v>
      </c>
      <c r="T151" t="s">
        <v>21</v>
      </c>
      <c r="U151" t="s">
        <v>21</v>
      </c>
      <c r="V151" t="s">
        <v>21</v>
      </c>
      <c r="Y151" t="str">
        <f t="shared" si="8"/>
        <v>Ja</v>
      </c>
      <c r="AA151" t="str">
        <f t="shared" si="9"/>
        <v>Nej</v>
      </c>
      <c r="AB151" t="str">
        <f t="shared" si="10"/>
        <v>ET</v>
      </c>
      <c r="AC151">
        <f t="shared" si="11"/>
        <v>0</v>
      </c>
    </row>
    <row r="152" spans="1:29" ht="15" customHeight="1">
      <c r="A152" s="2" t="s">
        <v>231</v>
      </c>
      <c r="B152" s="2" t="s">
        <v>241</v>
      </c>
      <c r="C152">
        <v>2020</v>
      </c>
      <c r="D152">
        <v>0.11799999999999999</v>
      </c>
      <c r="E152" t="s">
        <v>21</v>
      </c>
      <c r="F152" t="s">
        <v>754</v>
      </c>
      <c r="G152">
        <v>1</v>
      </c>
      <c r="H152">
        <v>0</v>
      </c>
      <c r="I152">
        <v>0</v>
      </c>
      <c r="J152">
        <v>0</v>
      </c>
      <c r="K152" t="s">
        <v>22</v>
      </c>
      <c r="L152" t="s">
        <v>21</v>
      </c>
      <c r="M152" t="s">
        <v>21</v>
      </c>
      <c r="N152" t="s">
        <v>21</v>
      </c>
      <c r="O152" t="s">
        <v>21</v>
      </c>
      <c r="P152" t="s">
        <v>21</v>
      </c>
      <c r="Q152" t="s">
        <v>22</v>
      </c>
      <c r="R152" t="s">
        <v>21</v>
      </c>
      <c r="S152" t="s">
        <v>21</v>
      </c>
      <c r="T152" t="s">
        <v>21</v>
      </c>
      <c r="U152" t="s">
        <v>21</v>
      </c>
      <c r="V152" t="s">
        <v>21</v>
      </c>
      <c r="Y152" t="str">
        <f t="shared" si="8"/>
        <v>Ja</v>
      </c>
      <c r="AA152" t="str">
        <f t="shared" si="9"/>
        <v>Nej</v>
      </c>
      <c r="AB152" t="str">
        <f t="shared" si="10"/>
        <v>ET</v>
      </c>
      <c r="AC152">
        <f t="shared" si="11"/>
        <v>0</v>
      </c>
    </row>
    <row r="153" spans="1:29" ht="15" customHeight="1">
      <c r="A153" s="2" t="s">
        <v>242</v>
      </c>
      <c r="B153" s="2" t="s">
        <v>243</v>
      </c>
      <c r="C153">
        <v>2020</v>
      </c>
      <c r="D153">
        <v>0.376</v>
      </c>
      <c r="E153" t="s">
        <v>21</v>
      </c>
      <c r="F153" t="s">
        <v>802</v>
      </c>
      <c r="G153">
        <v>1.1000000000000001</v>
      </c>
      <c r="H153">
        <v>0</v>
      </c>
      <c r="I153">
        <v>0</v>
      </c>
      <c r="J153">
        <v>0</v>
      </c>
      <c r="K153" t="s">
        <v>22</v>
      </c>
      <c r="L153" t="s">
        <v>21</v>
      </c>
      <c r="M153" t="s">
        <v>21</v>
      </c>
      <c r="N153" t="s">
        <v>21</v>
      </c>
      <c r="O153" t="s">
        <v>21</v>
      </c>
      <c r="P153" t="s">
        <v>21</v>
      </c>
      <c r="Q153" t="s">
        <v>92</v>
      </c>
      <c r="R153" t="s">
        <v>21</v>
      </c>
      <c r="S153" t="s">
        <v>21</v>
      </c>
      <c r="T153" t="s">
        <v>21</v>
      </c>
      <c r="U153" t="s">
        <v>21</v>
      </c>
      <c r="V153" t="s">
        <v>21</v>
      </c>
      <c r="Y153" t="str">
        <f t="shared" si="8"/>
        <v>Ja</v>
      </c>
      <c r="AA153" t="str">
        <f t="shared" si="9"/>
        <v>Nej</v>
      </c>
      <c r="AB153" t="str">
        <f t="shared" si="10"/>
        <v>ET</v>
      </c>
      <c r="AC153">
        <f t="shared" si="11"/>
        <v>0</v>
      </c>
    </row>
    <row r="154" spans="1:29" ht="15" customHeight="1">
      <c r="A154" s="2" t="s">
        <v>244</v>
      </c>
      <c r="B154" s="2" t="s">
        <v>245</v>
      </c>
      <c r="C154">
        <v>2020</v>
      </c>
      <c r="D154" t="s">
        <v>22</v>
      </c>
      <c r="E154" t="s">
        <v>22</v>
      </c>
      <c r="F154" t="s">
        <v>22</v>
      </c>
      <c r="G154" t="s">
        <v>22</v>
      </c>
      <c r="H154" t="s">
        <v>22</v>
      </c>
      <c r="I154" t="s">
        <v>22</v>
      </c>
      <c r="J154" t="s">
        <v>22</v>
      </c>
      <c r="K154" t="s">
        <v>22</v>
      </c>
      <c r="L154" t="s">
        <v>22</v>
      </c>
      <c r="M154" t="s">
        <v>22</v>
      </c>
      <c r="N154" t="s">
        <v>22</v>
      </c>
      <c r="O154" t="s">
        <v>22</v>
      </c>
      <c r="P154" t="s">
        <v>22</v>
      </c>
      <c r="Q154" t="s">
        <v>22</v>
      </c>
      <c r="R154" t="s">
        <v>22</v>
      </c>
      <c r="S154" t="s">
        <v>22</v>
      </c>
      <c r="T154" t="s">
        <v>22</v>
      </c>
      <c r="U154" t="s">
        <v>22</v>
      </c>
      <c r="V154" t="s">
        <v>22</v>
      </c>
      <c r="Y154" t="str">
        <f t="shared" si="8"/>
        <v>Nej</v>
      </c>
      <c r="AA154" t="str">
        <f t="shared" si="9"/>
        <v>Nej</v>
      </c>
      <c r="AB154">
        <f t="shared" si="10"/>
        <v>0</v>
      </c>
      <c r="AC154">
        <f t="shared" si="11"/>
        <v>0</v>
      </c>
    </row>
    <row r="155" spans="1:29" ht="15" customHeight="1">
      <c r="A155" s="2" t="s">
        <v>246</v>
      </c>
      <c r="B155" s="2" t="s">
        <v>247</v>
      </c>
      <c r="C155">
        <v>2020</v>
      </c>
      <c r="D155">
        <v>0.152</v>
      </c>
      <c r="E155" t="s">
        <v>21</v>
      </c>
      <c r="F155" t="s">
        <v>754</v>
      </c>
      <c r="G155">
        <v>0.1</v>
      </c>
      <c r="H155">
        <v>0</v>
      </c>
      <c r="I155">
        <v>0</v>
      </c>
      <c r="J155">
        <v>0</v>
      </c>
      <c r="K155" t="s">
        <v>22</v>
      </c>
      <c r="L155" t="s">
        <v>21</v>
      </c>
      <c r="M155" t="s">
        <v>21</v>
      </c>
      <c r="N155" t="s">
        <v>21</v>
      </c>
      <c r="O155" t="s">
        <v>21</v>
      </c>
      <c r="P155" t="s">
        <v>21</v>
      </c>
      <c r="Q155" t="s">
        <v>22</v>
      </c>
      <c r="R155" t="s">
        <v>21</v>
      </c>
      <c r="S155" t="s">
        <v>21</v>
      </c>
      <c r="T155" t="s">
        <v>21</v>
      </c>
      <c r="U155" t="s">
        <v>21</v>
      </c>
      <c r="V155" t="s">
        <v>21</v>
      </c>
      <c r="Y155" t="str">
        <f t="shared" si="8"/>
        <v>Ja</v>
      </c>
      <c r="AA155" t="str">
        <f t="shared" si="9"/>
        <v>Nej</v>
      </c>
      <c r="AB155" t="str">
        <f t="shared" si="10"/>
        <v>ET</v>
      </c>
      <c r="AC155">
        <f t="shared" si="11"/>
        <v>0</v>
      </c>
    </row>
    <row r="156" spans="1:29" ht="15" customHeight="1">
      <c r="A156" s="2" t="s">
        <v>246</v>
      </c>
      <c r="B156" s="2" t="s">
        <v>248</v>
      </c>
      <c r="C156">
        <v>2020</v>
      </c>
      <c r="D156">
        <v>0.16300000000000001</v>
      </c>
      <c r="E156" t="s">
        <v>21</v>
      </c>
      <c r="F156" t="s">
        <v>754</v>
      </c>
      <c r="G156">
        <v>0.1</v>
      </c>
      <c r="H156">
        <v>0</v>
      </c>
      <c r="I156">
        <v>0</v>
      </c>
      <c r="J156">
        <v>0</v>
      </c>
      <c r="K156" t="s">
        <v>22</v>
      </c>
      <c r="L156" t="s">
        <v>21</v>
      </c>
      <c r="M156" t="s">
        <v>21</v>
      </c>
      <c r="N156" t="s">
        <v>21</v>
      </c>
      <c r="O156" t="s">
        <v>21</v>
      </c>
      <c r="P156" t="s">
        <v>21</v>
      </c>
      <c r="Q156" t="s">
        <v>22</v>
      </c>
      <c r="R156" t="s">
        <v>21</v>
      </c>
      <c r="S156" t="s">
        <v>21</v>
      </c>
      <c r="T156" t="s">
        <v>21</v>
      </c>
      <c r="U156" t="s">
        <v>21</v>
      </c>
      <c r="V156" t="s">
        <v>21</v>
      </c>
      <c r="Y156" t="str">
        <f t="shared" si="8"/>
        <v>Ja</v>
      </c>
      <c r="AA156" t="str">
        <f t="shared" si="9"/>
        <v>Nej</v>
      </c>
      <c r="AB156" t="str">
        <f t="shared" si="10"/>
        <v>ET</v>
      </c>
      <c r="AC156">
        <f t="shared" si="11"/>
        <v>0</v>
      </c>
    </row>
    <row r="157" spans="1:29" ht="15" customHeight="1">
      <c r="A157" s="2" t="s">
        <v>246</v>
      </c>
      <c r="B157" s="2" t="s">
        <v>249</v>
      </c>
      <c r="C157">
        <v>2020</v>
      </c>
      <c r="D157">
        <v>0.49</v>
      </c>
      <c r="E157" t="s">
        <v>21</v>
      </c>
      <c r="F157" t="s">
        <v>754</v>
      </c>
      <c r="G157">
        <v>0.1</v>
      </c>
      <c r="H157">
        <v>0</v>
      </c>
      <c r="I157">
        <v>0</v>
      </c>
      <c r="J157">
        <v>0</v>
      </c>
      <c r="K157" t="s">
        <v>22</v>
      </c>
      <c r="L157" t="s">
        <v>21</v>
      </c>
      <c r="M157" t="s">
        <v>21</v>
      </c>
      <c r="N157" t="s">
        <v>21</v>
      </c>
      <c r="O157" t="s">
        <v>21</v>
      </c>
      <c r="P157" t="s">
        <v>21</v>
      </c>
      <c r="Q157" t="s">
        <v>22</v>
      </c>
      <c r="R157" t="s">
        <v>21</v>
      </c>
      <c r="S157" t="s">
        <v>21</v>
      </c>
      <c r="T157" t="s">
        <v>21</v>
      </c>
      <c r="U157" t="s">
        <v>21</v>
      </c>
      <c r="V157" t="s">
        <v>21</v>
      </c>
      <c r="Y157" t="str">
        <f t="shared" si="8"/>
        <v>Ja</v>
      </c>
      <c r="AA157" t="str">
        <f t="shared" si="9"/>
        <v>Nej</v>
      </c>
      <c r="AB157" t="str">
        <f t="shared" si="10"/>
        <v>ET</v>
      </c>
      <c r="AC157">
        <f t="shared" si="11"/>
        <v>0</v>
      </c>
    </row>
    <row r="158" spans="1:29" ht="15" customHeight="1">
      <c r="A158" s="2" t="s">
        <v>246</v>
      </c>
      <c r="B158" s="2" t="s">
        <v>250</v>
      </c>
      <c r="C158">
        <v>2020</v>
      </c>
      <c r="D158">
        <v>3.32E-2</v>
      </c>
      <c r="E158" t="s">
        <v>21</v>
      </c>
      <c r="F158" t="s">
        <v>754</v>
      </c>
      <c r="G158">
        <v>0.1</v>
      </c>
      <c r="H158">
        <v>0</v>
      </c>
      <c r="I158">
        <v>0</v>
      </c>
      <c r="J158">
        <v>0</v>
      </c>
      <c r="K158" t="s">
        <v>22</v>
      </c>
      <c r="L158" t="s">
        <v>21</v>
      </c>
      <c r="M158" t="s">
        <v>21</v>
      </c>
      <c r="N158" t="s">
        <v>21</v>
      </c>
      <c r="O158" t="s">
        <v>21</v>
      </c>
      <c r="P158" t="s">
        <v>21</v>
      </c>
      <c r="Q158" t="s">
        <v>22</v>
      </c>
      <c r="R158" t="s">
        <v>21</v>
      </c>
      <c r="S158" t="s">
        <v>21</v>
      </c>
      <c r="T158" t="s">
        <v>21</v>
      </c>
      <c r="U158" t="s">
        <v>21</v>
      </c>
      <c r="V158" t="s">
        <v>21</v>
      </c>
      <c r="Y158" t="str">
        <f t="shared" si="8"/>
        <v>Ja</v>
      </c>
      <c r="AA158" t="str">
        <f t="shared" si="9"/>
        <v>Nej</v>
      </c>
      <c r="AB158" t="str">
        <f t="shared" si="10"/>
        <v>ET</v>
      </c>
      <c r="AC158">
        <f t="shared" si="11"/>
        <v>0</v>
      </c>
    </row>
    <row r="159" spans="1:29" ht="15" customHeight="1">
      <c r="A159" s="2" t="s">
        <v>251</v>
      </c>
      <c r="B159" s="2" t="s">
        <v>252</v>
      </c>
      <c r="C159">
        <v>2020</v>
      </c>
      <c r="D159" t="s">
        <v>21</v>
      </c>
      <c r="E159" t="s">
        <v>21</v>
      </c>
      <c r="F159" t="s">
        <v>22</v>
      </c>
      <c r="G159">
        <v>2.46</v>
      </c>
      <c r="H159">
        <v>338.5</v>
      </c>
      <c r="I159">
        <v>0.47</v>
      </c>
      <c r="J159">
        <v>0.48170000000000002</v>
      </c>
      <c r="K159" t="s">
        <v>22</v>
      </c>
      <c r="L159" t="s">
        <v>21</v>
      </c>
      <c r="M159" t="s">
        <v>21</v>
      </c>
      <c r="N159" t="s">
        <v>21</v>
      </c>
      <c r="O159" t="s">
        <v>21</v>
      </c>
      <c r="P159" t="s">
        <v>21</v>
      </c>
      <c r="Q159" t="s">
        <v>22</v>
      </c>
      <c r="R159" t="s">
        <v>21</v>
      </c>
      <c r="S159" t="s">
        <v>21</v>
      </c>
      <c r="T159" t="s">
        <v>21</v>
      </c>
      <c r="U159" t="s">
        <v>21</v>
      </c>
      <c r="V159" t="s">
        <v>21</v>
      </c>
      <c r="Y159" t="str">
        <f t="shared" si="8"/>
        <v>Nej</v>
      </c>
      <c r="AA159" t="str">
        <f t="shared" si="9"/>
        <v>Nej</v>
      </c>
      <c r="AB159">
        <f t="shared" si="10"/>
        <v>0</v>
      </c>
      <c r="AC159">
        <f t="shared" si="11"/>
        <v>0</v>
      </c>
    </row>
    <row r="160" spans="1:29" ht="15" customHeight="1">
      <c r="A160" s="2" t="s">
        <v>253</v>
      </c>
      <c r="B160" s="2" t="s">
        <v>254</v>
      </c>
      <c r="C160">
        <v>2020</v>
      </c>
      <c r="D160">
        <v>15.412000000000001</v>
      </c>
      <c r="E160">
        <v>9.0090000000000003</v>
      </c>
      <c r="F160" t="s">
        <v>754</v>
      </c>
      <c r="G160">
        <v>1.1000000000000001</v>
      </c>
      <c r="H160">
        <v>0</v>
      </c>
      <c r="I160">
        <v>0</v>
      </c>
      <c r="J160">
        <v>0</v>
      </c>
      <c r="K160" t="s">
        <v>92</v>
      </c>
      <c r="L160" t="s">
        <v>21</v>
      </c>
      <c r="M160" t="s">
        <v>21</v>
      </c>
      <c r="N160" t="s">
        <v>21</v>
      </c>
      <c r="O160" t="s">
        <v>21</v>
      </c>
      <c r="P160" t="s">
        <v>21</v>
      </c>
      <c r="Q160" t="s">
        <v>22</v>
      </c>
      <c r="R160" t="s">
        <v>21</v>
      </c>
      <c r="S160" t="s">
        <v>21</v>
      </c>
      <c r="T160" t="s">
        <v>21</v>
      </c>
      <c r="U160" t="s">
        <v>21</v>
      </c>
      <c r="V160" t="s">
        <v>21</v>
      </c>
      <c r="Y160" t="str">
        <f t="shared" si="8"/>
        <v>Ja</v>
      </c>
      <c r="AA160" t="str">
        <f t="shared" si="9"/>
        <v>Nej</v>
      </c>
      <c r="AB160" t="str">
        <f t="shared" si="10"/>
        <v>ET</v>
      </c>
      <c r="AC160">
        <f t="shared" si="11"/>
        <v>0</v>
      </c>
    </row>
    <row r="161" spans="1:29" ht="15" customHeight="1">
      <c r="A161" s="2" t="s">
        <v>253</v>
      </c>
      <c r="B161" s="2" t="s">
        <v>255</v>
      </c>
      <c r="C161">
        <v>2020</v>
      </c>
      <c r="D161" t="s">
        <v>21</v>
      </c>
      <c r="E161" t="s">
        <v>21</v>
      </c>
      <c r="F161" t="s">
        <v>754</v>
      </c>
      <c r="G161">
        <v>1.1000000000000001</v>
      </c>
      <c r="H161">
        <v>0</v>
      </c>
      <c r="I161">
        <v>0</v>
      </c>
      <c r="J161">
        <v>0</v>
      </c>
      <c r="K161" t="s">
        <v>22</v>
      </c>
      <c r="L161" t="s">
        <v>21</v>
      </c>
      <c r="M161" t="s">
        <v>21</v>
      </c>
      <c r="N161" t="s">
        <v>21</v>
      </c>
      <c r="O161" t="s">
        <v>21</v>
      </c>
      <c r="P161" t="s">
        <v>21</v>
      </c>
      <c r="Q161" t="s">
        <v>22</v>
      </c>
      <c r="R161" t="s">
        <v>21</v>
      </c>
      <c r="S161" t="s">
        <v>21</v>
      </c>
      <c r="T161" t="s">
        <v>21</v>
      </c>
      <c r="U161" t="s">
        <v>21</v>
      </c>
      <c r="V161" t="s">
        <v>21</v>
      </c>
      <c r="Y161" t="str">
        <f t="shared" si="8"/>
        <v>Ja</v>
      </c>
      <c r="AA161" t="str">
        <f t="shared" si="9"/>
        <v>Nej</v>
      </c>
      <c r="AB161" t="str">
        <f t="shared" si="10"/>
        <v>ET</v>
      </c>
      <c r="AC161">
        <f t="shared" si="11"/>
        <v>0</v>
      </c>
    </row>
    <row r="162" spans="1:29" ht="15" customHeight="1">
      <c r="A162" s="2" t="s">
        <v>256</v>
      </c>
      <c r="B162" s="2" t="s">
        <v>257</v>
      </c>
      <c r="C162">
        <v>2020</v>
      </c>
      <c r="D162" t="s">
        <v>21</v>
      </c>
      <c r="E162" t="s">
        <v>21</v>
      </c>
      <c r="F162" t="s">
        <v>803</v>
      </c>
      <c r="G162">
        <v>1</v>
      </c>
      <c r="H162">
        <v>0</v>
      </c>
      <c r="I162">
        <v>0</v>
      </c>
      <c r="J162">
        <v>0.51200000000000001</v>
      </c>
      <c r="K162" t="s">
        <v>22</v>
      </c>
      <c r="L162" t="s">
        <v>21</v>
      </c>
      <c r="M162" t="s">
        <v>21</v>
      </c>
      <c r="N162" t="s">
        <v>21</v>
      </c>
      <c r="O162" t="s">
        <v>21</v>
      </c>
      <c r="P162" t="s">
        <v>21</v>
      </c>
      <c r="Q162" t="s">
        <v>22</v>
      </c>
      <c r="R162" t="s">
        <v>21</v>
      </c>
      <c r="S162" t="s">
        <v>21</v>
      </c>
      <c r="T162" t="s">
        <v>21</v>
      </c>
      <c r="U162" t="s">
        <v>21</v>
      </c>
      <c r="V162" t="s">
        <v>21</v>
      </c>
      <c r="Y162" t="str">
        <f t="shared" si="8"/>
        <v>Ja</v>
      </c>
      <c r="AA162" t="str">
        <f t="shared" si="9"/>
        <v>Nej</v>
      </c>
      <c r="AB162" t="str">
        <f t="shared" si="10"/>
        <v>ET</v>
      </c>
      <c r="AC162">
        <f t="shared" si="11"/>
        <v>0</v>
      </c>
    </row>
    <row r="163" spans="1:29" ht="15" customHeight="1">
      <c r="A163" s="2" t="s">
        <v>258</v>
      </c>
      <c r="B163" s="2" t="s">
        <v>259</v>
      </c>
      <c r="C163">
        <v>2020</v>
      </c>
      <c r="D163">
        <v>7.4999999999999997E-2</v>
      </c>
      <c r="E163" t="s">
        <v>21</v>
      </c>
      <c r="F163" t="s">
        <v>754</v>
      </c>
      <c r="G163">
        <v>1.1000000000000001</v>
      </c>
      <c r="H163">
        <v>0</v>
      </c>
      <c r="I163">
        <v>0</v>
      </c>
      <c r="J163">
        <v>0</v>
      </c>
      <c r="K163" t="s">
        <v>22</v>
      </c>
      <c r="L163" t="s">
        <v>21</v>
      </c>
      <c r="M163" t="s">
        <v>21</v>
      </c>
      <c r="N163" t="s">
        <v>21</v>
      </c>
      <c r="O163" t="s">
        <v>21</v>
      </c>
      <c r="P163" t="s">
        <v>21</v>
      </c>
      <c r="Q163" t="s">
        <v>22</v>
      </c>
      <c r="R163" t="s">
        <v>21</v>
      </c>
      <c r="S163" t="s">
        <v>21</v>
      </c>
      <c r="T163" t="s">
        <v>21</v>
      </c>
      <c r="U163" t="s">
        <v>21</v>
      </c>
      <c r="V163" t="s">
        <v>21</v>
      </c>
      <c r="Y163" t="str">
        <f t="shared" si="8"/>
        <v>Ja</v>
      </c>
      <c r="AA163" t="str">
        <f t="shared" si="9"/>
        <v>Nej</v>
      </c>
      <c r="AB163" t="str">
        <f t="shared" si="10"/>
        <v>ET</v>
      </c>
      <c r="AC163">
        <f t="shared" si="11"/>
        <v>0</v>
      </c>
    </row>
    <row r="164" spans="1:29" ht="15" customHeight="1">
      <c r="A164" s="2" t="s">
        <v>258</v>
      </c>
      <c r="B164" s="2" t="s">
        <v>260</v>
      </c>
      <c r="C164">
        <v>2020</v>
      </c>
      <c r="D164">
        <v>0.22</v>
      </c>
      <c r="E164" t="s">
        <v>21</v>
      </c>
      <c r="F164" t="s">
        <v>754</v>
      </c>
      <c r="G164">
        <v>1.1000000000000001</v>
      </c>
      <c r="H164">
        <v>0</v>
      </c>
      <c r="I164">
        <v>0</v>
      </c>
      <c r="J164">
        <v>0</v>
      </c>
      <c r="K164" t="s">
        <v>22</v>
      </c>
      <c r="L164" t="s">
        <v>21</v>
      </c>
      <c r="M164" t="s">
        <v>21</v>
      </c>
      <c r="N164" t="s">
        <v>21</v>
      </c>
      <c r="O164" t="s">
        <v>21</v>
      </c>
      <c r="P164" t="s">
        <v>21</v>
      </c>
      <c r="Q164" t="s">
        <v>22</v>
      </c>
      <c r="R164" t="s">
        <v>21</v>
      </c>
      <c r="S164" t="s">
        <v>21</v>
      </c>
      <c r="T164" t="s">
        <v>21</v>
      </c>
      <c r="U164" t="s">
        <v>21</v>
      </c>
      <c r="V164" t="s">
        <v>21</v>
      </c>
      <c r="Y164" t="str">
        <f t="shared" si="8"/>
        <v>Ja</v>
      </c>
      <c r="AA164" t="str">
        <f t="shared" si="9"/>
        <v>Nej</v>
      </c>
      <c r="AB164" t="str">
        <f t="shared" si="10"/>
        <v>ET</v>
      </c>
      <c r="AC164">
        <f t="shared" si="11"/>
        <v>0</v>
      </c>
    </row>
    <row r="165" spans="1:29" ht="15" customHeight="1">
      <c r="A165" s="2" t="s">
        <v>258</v>
      </c>
      <c r="B165" s="2" t="s">
        <v>261</v>
      </c>
      <c r="C165">
        <v>2020</v>
      </c>
      <c r="D165">
        <v>1.78</v>
      </c>
      <c r="E165" t="s">
        <v>21</v>
      </c>
      <c r="F165" t="s">
        <v>754</v>
      </c>
      <c r="G165">
        <v>1.1000000000000001</v>
      </c>
      <c r="H165">
        <v>0</v>
      </c>
      <c r="I165">
        <v>0</v>
      </c>
      <c r="J165">
        <v>0</v>
      </c>
      <c r="K165" t="s">
        <v>22</v>
      </c>
      <c r="L165" t="s">
        <v>21</v>
      </c>
      <c r="M165" t="s">
        <v>21</v>
      </c>
      <c r="N165" t="s">
        <v>21</v>
      </c>
      <c r="O165" t="s">
        <v>21</v>
      </c>
      <c r="P165" t="s">
        <v>21</v>
      </c>
      <c r="Q165" t="s">
        <v>22</v>
      </c>
      <c r="R165" t="s">
        <v>21</v>
      </c>
      <c r="S165" t="s">
        <v>21</v>
      </c>
      <c r="T165" t="s">
        <v>21</v>
      </c>
      <c r="U165" t="s">
        <v>21</v>
      </c>
      <c r="V165" t="s">
        <v>21</v>
      </c>
      <c r="Y165" t="str">
        <f t="shared" si="8"/>
        <v>Ja</v>
      </c>
      <c r="AA165" t="str">
        <f t="shared" si="9"/>
        <v>Nej</v>
      </c>
      <c r="AB165" t="str">
        <f t="shared" si="10"/>
        <v>ET</v>
      </c>
      <c r="AC165">
        <f t="shared" si="11"/>
        <v>0</v>
      </c>
    </row>
    <row r="166" spans="1:29" ht="15" customHeight="1">
      <c r="A166" s="2" t="s">
        <v>258</v>
      </c>
      <c r="B166" s="2" t="s">
        <v>262</v>
      </c>
      <c r="C166">
        <v>2020</v>
      </c>
      <c r="D166">
        <v>2.7E-2</v>
      </c>
      <c r="E166" t="s">
        <v>21</v>
      </c>
      <c r="F166" t="s">
        <v>754</v>
      </c>
      <c r="G166">
        <v>1.1000000000000001</v>
      </c>
      <c r="H166">
        <v>0</v>
      </c>
      <c r="I166">
        <v>0</v>
      </c>
      <c r="J166">
        <v>0</v>
      </c>
      <c r="K166" t="s">
        <v>22</v>
      </c>
      <c r="L166" t="s">
        <v>21</v>
      </c>
      <c r="M166" t="s">
        <v>21</v>
      </c>
      <c r="N166" t="s">
        <v>21</v>
      </c>
      <c r="O166" t="s">
        <v>21</v>
      </c>
      <c r="P166" t="s">
        <v>21</v>
      </c>
      <c r="Q166" t="s">
        <v>22</v>
      </c>
      <c r="R166" t="s">
        <v>21</v>
      </c>
      <c r="S166" t="s">
        <v>21</v>
      </c>
      <c r="T166" t="s">
        <v>21</v>
      </c>
      <c r="U166" t="s">
        <v>21</v>
      </c>
      <c r="V166" t="s">
        <v>21</v>
      </c>
      <c r="Y166" t="str">
        <f t="shared" si="8"/>
        <v>Ja</v>
      </c>
      <c r="AA166" t="str">
        <f t="shared" si="9"/>
        <v>Nej</v>
      </c>
      <c r="AB166" t="str">
        <f t="shared" si="10"/>
        <v>ET</v>
      </c>
      <c r="AC166">
        <f t="shared" si="11"/>
        <v>0</v>
      </c>
    </row>
    <row r="167" spans="1:29" ht="15" customHeight="1">
      <c r="A167" s="2" t="s">
        <v>263</v>
      </c>
      <c r="B167" s="2" t="s">
        <v>264</v>
      </c>
      <c r="C167">
        <v>2020</v>
      </c>
      <c r="D167" t="s">
        <v>21</v>
      </c>
      <c r="E167" t="s">
        <v>21</v>
      </c>
      <c r="F167" t="s">
        <v>804</v>
      </c>
      <c r="G167">
        <v>1.1000000000000001</v>
      </c>
      <c r="H167">
        <v>127</v>
      </c>
      <c r="I167">
        <v>0</v>
      </c>
      <c r="J167">
        <v>0</v>
      </c>
      <c r="K167" t="s">
        <v>22</v>
      </c>
      <c r="L167" t="s">
        <v>21</v>
      </c>
      <c r="M167" t="s">
        <v>21</v>
      </c>
      <c r="N167" t="s">
        <v>21</v>
      </c>
      <c r="O167" t="s">
        <v>21</v>
      </c>
      <c r="P167" t="s">
        <v>21</v>
      </c>
      <c r="Q167" t="s">
        <v>22</v>
      </c>
      <c r="R167" t="s">
        <v>21</v>
      </c>
      <c r="S167" t="s">
        <v>21</v>
      </c>
      <c r="T167" t="s">
        <v>21</v>
      </c>
      <c r="U167" t="s">
        <v>21</v>
      </c>
      <c r="V167" t="s">
        <v>21</v>
      </c>
      <c r="Y167" t="str">
        <f t="shared" si="8"/>
        <v>Ja</v>
      </c>
      <c r="AA167" t="str">
        <f t="shared" si="9"/>
        <v>Nej</v>
      </c>
      <c r="AB167" t="str">
        <f t="shared" si="10"/>
        <v>ET</v>
      </c>
      <c r="AC167">
        <f t="shared" si="11"/>
        <v>0</v>
      </c>
    </row>
    <row r="168" spans="1:29" ht="15" customHeight="1">
      <c r="A168" s="2" t="s">
        <v>266</v>
      </c>
      <c r="B168" s="2" t="s">
        <v>267</v>
      </c>
      <c r="C168">
        <v>2020</v>
      </c>
      <c r="D168">
        <v>0.161</v>
      </c>
      <c r="E168" t="s">
        <v>21</v>
      </c>
      <c r="F168" t="s">
        <v>805</v>
      </c>
      <c r="G168">
        <v>1.1000000000000001</v>
      </c>
      <c r="H168">
        <v>0</v>
      </c>
      <c r="I168">
        <v>0</v>
      </c>
      <c r="J168">
        <v>0</v>
      </c>
      <c r="K168" t="s">
        <v>22</v>
      </c>
      <c r="L168" t="s">
        <v>21</v>
      </c>
      <c r="M168" t="s">
        <v>21</v>
      </c>
      <c r="N168" t="s">
        <v>21</v>
      </c>
      <c r="O168" t="s">
        <v>21</v>
      </c>
      <c r="P168" t="s">
        <v>21</v>
      </c>
      <c r="Q168" t="s">
        <v>22</v>
      </c>
      <c r="R168" t="s">
        <v>21</v>
      </c>
      <c r="S168" t="s">
        <v>21</v>
      </c>
      <c r="T168" t="s">
        <v>21</v>
      </c>
      <c r="U168" t="s">
        <v>21</v>
      </c>
      <c r="V168" t="s">
        <v>21</v>
      </c>
      <c r="Y168" t="str">
        <f t="shared" si="8"/>
        <v>Ja</v>
      </c>
      <c r="AA168" t="str">
        <f t="shared" si="9"/>
        <v>Nej</v>
      </c>
      <c r="AB168" t="str">
        <f t="shared" si="10"/>
        <v>ET</v>
      </c>
      <c r="AC168">
        <f t="shared" si="11"/>
        <v>0</v>
      </c>
    </row>
    <row r="169" spans="1:29" ht="15" customHeight="1">
      <c r="A169" s="2" t="s">
        <v>266</v>
      </c>
      <c r="B169" s="2" t="s">
        <v>268</v>
      </c>
      <c r="C169">
        <v>2020</v>
      </c>
      <c r="D169">
        <v>0.4</v>
      </c>
      <c r="E169" t="s">
        <v>21</v>
      </c>
      <c r="F169" t="s">
        <v>806</v>
      </c>
      <c r="G169">
        <v>1.1000000000000001</v>
      </c>
      <c r="H169">
        <v>0</v>
      </c>
      <c r="I169">
        <v>0</v>
      </c>
      <c r="J169">
        <v>0</v>
      </c>
      <c r="K169" t="s">
        <v>22</v>
      </c>
      <c r="L169" t="s">
        <v>21</v>
      </c>
      <c r="M169" t="s">
        <v>21</v>
      </c>
      <c r="N169" t="s">
        <v>21</v>
      </c>
      <c r="O169" t="s">
        <v>21</v>
      </c>
      <c r="P169" t="s">
        <v>21</v>
      </c>
      <c r="Q169" t="s">
        <v>22</v>
      </c>
      <c r="R169" t="s">
        <v>21</v>
      </c>
      <c r="S169" t="s">
        <v>21</v>
      </c>
      <c r="T169" t="s">
        <v>21</v>
      </c>
      <c r="U169" t="s">
        <v>21</v>
      </c>
      <c r="V169" t="s">
        <v>21</v>
      </c>
      <c r="Y169" t="str">
        <f t="shared" si="8"/>
        <v>Ja</v>
      </c>
      <c r="AA169" t="str">
        <f t="shared" si="9"/>
        <v>Nej</v>
      </c>
      <c r="AB169" t="str">
        <f t="shared" si="10"/>
        <v>ET</v>
      </c>
      <c r="AC169">
        <f t="shared" si="11"/>
        <v>0</v>
      </c>
    </row>
    <row r="170" spans="1:29" ht="15" customHeight="1">
      <c r="A170" s="2" t="s">
        <v>266</v>
      </c>
      <c r="B170" s="2" t="s">
        <v>269</v>
      </c>
      <c r="C170">
        <v>2020</v>
      </c>
      <c r="D170">
        <v>2.1</v>
      </c>
      <c r="E170" t="s">
        <v>21</v>
      </c>
      <c r="F170" t="s">
        <v>807</v>
      </c>
      <c r="G170">
        <v>1.1000000000000001</v>
      </c>
      <c r="H170">
        <v>0</v>
      </c>
      <c r="I170">
        <v>0</v>
      </c>
      <c r="J170">
        <v>0</v>
      </c>
      <c r="K170" t="s">
        <v>22</v>
      </c>
      <c r="L170" t="s">
        <v>21</v>
      </c>
      <c r="M170" t="s">
        <v>21</v>
      </c>
      <c r="N170" t="s">
        <v>21</v>
      </c>
      <c r="O170" t="s">
        <v>21</v>
      </c>
      <c r="P170" t="s">
        <v>21</v>
      </c>
      <c r="Q170" t="s">
        <v>22</v>
      </c>
      <c r="R170" t="s">
        <v>21</v>
      </c>
      <c r="S170" t="s">
        <v>21</v>
      </c>
      <c r="T170" t="s">
        <v>21</v>
      </c>
      <c r="U170" t="s">
        <v>21</v>
      </c>
      <c r="V170" t="s">
        <v>21</v>
      </c>
      <c r="Y170" t="str">
        <f t="shared" si="8"/>
        <v>Ja</v>
      </c>
      <c r="AA170" t="str">
        <f t="shared" si="9"/>
        <v>Nej</v>
      </c>
      <c r="AB170" t="str">
        <f t="shared" si="10"/>
        <v>ET</v>
      </c>
      <c r="AC170">
        <f t="shared" si="11"/>
        <v>0</v>
      </c>
    </row>
    <row r="171" spans="1:29" ht="15" customHeight="1">
      <c r="A171" s="2" t="s">
        <v>270</v>
      </c>
      <c r="B171" s="2" t="s">
        <v>271</v>
      </c>
      <c r="C171">
        <v>2020</v>
      </c>
      <c r="D171">
        <v>26.7</v>
      </c>
      <c r="E171" t="s">
        <v>21</v>
      </c>
      <c r="F171" t="s">
        <v>808</v>
      </c>
      <c r="G171">
        <v>8.7999999999999995E-2</v>
      </c>
      <c r="H171">
        <v>10.65</v>
      </c>
      <c r="I171">
        <v>1.6E-2</v>
      </c>
      <c r="J171">
        <v>0</v>
      </c>
      <c r="K171" t="s">
        <v>22</v>
      </c>
      <c r="L171" t="s">
        <v>21</v>
      </c>
      <c r="M171" t="s">
        <v>21</v>
      </c>
      <c r="N171" t="s">
        <v>21</v>
      </c>
      <c r="O171" t="s">
        <v>21</v>
      </c>
      <c r="P171" t="s">
        <v>21</v>
      </c>
      <c r="Q171" t="s">
        <v>22</v>
      </c>
      <c r="R171" t="s">
        <v>21</v>
      </c>
      <c r="S171" t="s">
        <v>21</v>
      </c>
      <c r="T171" t="s">
        <v>21</v>
      </c>
      <c r="U171" t="s">
        <v>21</v>
      </c>
      <c r="V171" t="s">
        <v>21</v>
      </c>
      <c r="Y171" t="str">
        <f t="shared" si="8"/>
        <v>Ja</v>
      </c>
      <c r="AA171" t="str">
        <f t="shared" si="9"/>
        <v>Nej</v>
      </c>
      <c r="AB171" t="str">
        <f t="shared" si="10"/>
        <v>ET</v>
      </c>
      <c r="AC171">
        <f t="shared" si="11"/>
        <v>0</v>
      </c>
    </row>
    <row r="172" spans="1:29" ht="15" customHeight="1">
      <c r="A172" s="2" t="s">
        <v>270</v>
      </c>
      <c r="B172" s="2" t="s">
        <v>272</v>
      </c>
      <c r="C172">
        <v>2020</v>
      </c>
      <c r="D172">
        <v>0.28999999999999998</v>
      </c>
      <c r="E172" t="s">
        <v>21</v>
      </c>
      <c r="F172" t="s">
        <v>809</v>
      </c>
      <c r="G172">
        <v>1.4999999999999999E-2</v>
      </c>
      <c r="H172">
        <v>0</v>
      </c>
      <c r="I172">
        <v>0</v>
      </c>
      <c r="J172">
        <v>0</v>
      </c>
      <c r="K172" t="s">
        <v>22</v>
      </c>
      <c r="L172" t="s">
        <v>21</v>
      </c>
      <c r="M172" t="s">
        <v>21</v>
      </c>
      <c r="N172" t="s">
        <v>21</v>
      </c>
      <c r="O172" t="s">
        <v>21</v>
      </c>
      <c r="P172" t="s">
        <v>21</v>
      </c>
      <c r="Q172" t="s">
        <v>22</v>
      </c>
      <c r="R172" t="s">
        <v>21</v>
      </c>
      <c r="S172" t="s">
        <v>21</v>
      </c>
      <c r="T172" t="s">
        <v>21</v>
      </c>
      <c r="U172" t="s">
        <v>21</v>
      </c>
      <c r="V172" t="s">
        <v>21</v>
      </c>
      <c r="Y172" t="str">
        <f t="shared" si="8"/>
        <v>Ja</v>
      </c>
      <c r="AA172" t="str">
        <f t="shared" si="9"/>
        <v>Nej</v>
      </c>
      <c r="AB172" t="str">
        <f t="shared" si="10"/>
        <v>ET</v>
      </c>
      <c r="AC172">
        <f t="shared" si="11"/>
        <v>0</v>
      </c>
    </row>
    <row r="173" spans="1:29" ht="15" customHeight="1">
      <c r="A173" s="2" t="s">
        <v>270</v>
      </c>
      <c r="B173" s="2" t="s">
        <v>273</v>
      </c>
      <c r="C173">
        <v>2020</v>
      </c>
      <c r="D173">
        <v>0.45</v>
      </c>
      <c r="E173" t="s">
        <v>21</v>
      </c>
      <c r="F173" t="s">
        <v>810</v>
      </c>
      <c r="G173">
        <v>0.1</v>
      </c>
      <c r="H173">
        <v>0</v>
      </c>
      <c r="I173">
        <v>0</v>
      </c>
      <c r="J173">
        <v>0</v>
      </c>
      <c r="K173" t="s">
        <v>92</v>
      </c>
      <c r="L173" t="s">
        <v>21</v>
      </c>
      <c r="M173" t="s">
        <v>21</v>
      </c>
      <c r="N173" t="s">
        <v>21</v>
      </c>
      <c r="O173" t="s">
        <v>21</v>
      </c>
      <c r="P173" t="s">
        <v>21</v>
      </c>
      <c r="Q173" t="s">
        <v>92</v>
      </c>
      <c r="R173" t="s">
        <v>21</v>
      </c>
      <c r="S173" t="s">
        <v>21</v>
      </c>
      <c r="T173" t="s">
        <v>21</v>
      </c>
      <c r="U173" t="s">
        <v>21</v>
      </c>
      <c r="V173" t="s">
        <v>21</v>
      </c>
      <c r="Y173" t="str">
        <f t="shared" si="8"/>
        <v>Ja</v>
      </c>
      <c r="AA173" t="str">
        <f t="shared" si="9"/>
        <v>Nej</v>
      </c>
      <c r="AB173" t="str">
        <f t="shared" si="10"/>
        <v>ET</v>
      </c>
      <c r="AC173">
        <f t="shared" si="11"/>
        <v>0</v>
      </c>
    </row>
    <row r="174" spans="1:29" ht="15" customHeight="1">
      <c r="A174" s="2" t="s">
        <v>274</v>
      </c>
      <c r="B174" s="2" t="s">
        <v>275</v>
      </c>
      <c r="C174">
        <v>2020</v>
      </c>
      <c r="D174">
        <v>0.5</v>
      </c>
      <c r="E174" t="s">
        <v>21</v>
      </c>
      <c r="F174" t="s">
        <v>811</v>
      </c>
      <c r="G174">
        <v>0.94</v>
      </c>
      <c r="H174">
        <v>0</v>
      </c>
      <c r="I174">
        <v>0</v>
      </c>
      <c r="J174">
        <v>0</v>
      </c>
      <c r="K174" t="s">
        <v>92</v>
      </c>
      <c r="L174" t="s">
        <v>21</v>
      </c>
      <c r="M174" t="s">
        <v>21</v>
      </c>
      <c r="N174" t="s">
        <v>21</v>
      </c>
      <c r="O174" t="s">
        <v>21</v>
      </c>
      <c r="P174" t="s">
        <v>21</v>
      </c>
      <c r="Q174" t="s">
        <v>22</v>
      </c>
      <c r="R174" t="s">
        <v>21</v>
      </c>
      <c r="S174" t="s">
        <v>21</v>
      </c>
      <c r="T174" t="s">
        <v>21</v>
      </c>
      <c r="U174" t="s">
        <v>21</v>
      </c>
      <c r="V174" t="s">
        <v>21</v>
      </c>
      <c r="Y174" t="str">
        <f t="shared" si="8"/>
        <v>Ja</v>
      </c>
      <c r="AA174" t="str">
        <f t="shared" si="9"/>
        <v>Nej</v>
      </c>
      <c r="AB174" t="str">
        <f t="shared" si="10"/>
        <v>ET</v>
      </c>
      <c r="AC174">
        <f t="shared" si="11"/>
        <v>0</v>
      </c>
    </row>
    <row r="175" spans="1:29" ht="15" customHeight="1">
      <c r="A175" s="2" t="s">
        <v>276</v>
      </c>
      <c r="B175" s="2" t="s">
        <v>277</v>
      </c>
      <c r="C175">
        <v>2020</v>
      </c>
      <c r="D175">
        <v>2.88</v>
      </c>
      <c r="E175">
        <v>1.08</v>
      </c>
      <c r="F175" t="s">
        <v>812</v>
      </c>
      <c r="G175">
        <v>8.5999999999999993E-2</v>
      </c>
      <c r="H175">
        <v>0</v>
      </c>
      <c r="I175">
        <v>0</v>
      </c>
      <c r="J175">
        <v>0</v>
      </c>
      <c r="K175" t="s">
        <v>22</v>
      </c>
      <c r="L175" t="s">
        <v>21</v>
      </c>
      <c r="M175" t="s">
        <v>21</v>
      </c>
      <c r="N175" t="s">
        <v>21</v>
      </c>
      <c r="O175" t="s">
        <v>21</v>
      </c>
      <c r="P175" t="s">
        <v>21</v>
      </c>
      <c r="Q175" t="s">
        <v>22</v>
      </c>
      <c r="R175" t="s">
        <v>21</v>
      </c>
      <c r="S175" t="s">
        <v>21</v>
      </c>
      <c r="T175" t="s">
        <v>21</v>
      </c>
      <c r="U175" t="s">
        <v>21</v>
      </c>
      <c r="V175" t="s">
        <v>21</v>
      </c>
      <c r="Y175" t="str">
        <f t="shared" si="8"/>
        <v>Ja</v>
      </c>
      <c r="AA175" t="str">
        <f t="shared" si="9"/>
        <v>Nej</v>
      </c>
      <c r="AB175" t="str">
        <f t="shared" si="10"/>
        <v>ET</v>
      </c>
      <c r="AC175">
        <f t="shared" si="11"/>
        <v>0</v>
      </c>
    </row>
    <row r="176" spans="1:29" ht="15" customHeight="1">
      <c r="A176" s="2" t="s">
        <v>276</v>
      </c>
      <c r="B176" s="2" t="s">
        <v>278</v>
      </c>
      <c r="C176">
        <v>2020</v>
      </c>
      <c r="D176">
        <v>3.5000000000000003E-2</v>
      </c>
      <c r="E176" t="s">
        <v>21</v>
      </c>
      <c r="F176" t="s">
        <v>813</v>
      </c>
      <c r="G176">
        <v>8.5999999999999993E-2</v>
      </c>
      <c r="H176">
        <v>0</v>
      </c>
      <c r="I176">
        <v>0</v>
      </c>
      <c r="J176">
        <v>0</v>
      </c>
      <c r="K176" t="s">
        <v>22</v>
      </c>
      <c r="L176" t="s">
        <v>21</v>
      </c>
      <c r="M176" t="s">
        <v>21</v>
      </c>
      <c r="N176" t="s">
        <v>21</v>
      </c>
      <c r="O176" t="s">
        <v>21</v>
      </c>
      <c r="P176" t="s">
        <v>21</v>
      </c>
      <c r="Q176" t="s">
        <v>22</v>
      </c>
      <c r="R176" t="s">
        <v>21</v>
      </c>
      <c r="S176" t="s">
        <v>21</v>
      </c>
      <c r="T176" t="s">
        <v>21</v>
      </c>
      <c r="U176" t="s">
        <v>21</v>
      </c>
      <c r="V176" t="s">
        <v>21</v>
      </c>
      <c r="Y176" t="str">
        <f t="shared" si="8"/>
        <v>Ja</v>
      </c>
      <c r="AA176" t="str">
        <f t="shared" si="9"/>
        <v>Nej</v>
      </c>
      <c r="AB176" t="str">
        <f t="shared" si="10"/>
        <v>ET</v>
      </c>
      <c r="AC176">
        <f t="shared" si="11"/>
        <v>0</v>
      </c>
    </row>
    <row r="177" spans="1:29" ht="15" customHeight="1">
      <c r="A177" s="2" t="s">
        <v>279</v>
      </c>
      <c r="B177" s="2" t="s">
        <v>280</v>
      </c>
      <c r="C177">
        <v>2020</v>
      </c>
      <c r="D177">
        <v>1.8</v>
      </c>
      <c r="E177">
        <v>4.2</v>
      </c>
      <c r="F177" t="s">
        <v>814</v>
      </c>
      <c r="G177">
        <v>0.03</v>
      </c>
      <c r="H177">
        <v>4</v>
      </c>
      <c r="I177">
        <v>0</v>
      </c>
      <c r="J177">
        <v>0</v>
      </c>
      <c r="K177" t="s">
        <v>815</v>
      </c>
      <c r="L177">
        <v>89.1</v>
      </c>
      <c r="M177">
        <v>0.05</v>
      </c>
      <c r="N177">
        <v>93</v>
      </c>
      <c r="O177">
        <v>3</v>
      </c>
      <c r="P177">
        <v>0.3</v>
      </c>
      <c r="Q177" t="s">
        <v>22</v>
      </c>
      <c r="R177" t="s">
        <v>21</v>
      </c>
      <c r="S177" t="s">
        <v>21</v>
      </c>
      <c r="T177" t="s">
        <v>21</v>
      </c>
      <c r="U177" t="s">
        <v>21</v>
      </c>
      <c r="V177" t="s">
        <v>21</v>
      </c>
      <c r="Y177" t="str">
        <f t="shared" si="8"/>
        <v>Ja</v>
      </c>
      <c r="AA177" t="str">
        <f t="shared" si="9"/>
        <v>Ja</v>
      </c>
      <c r="AB177">
        <f t="shared" si="10"/>
        <v>89.1</v>
      </c>
      <c r="AC177">
        <f t="shared" si="11"/>
        <v>3.0000000000000001E-3</v>
      </c>
    </row>
    <row r="178" spans="1:29" ht="15" customHeight="1">
      <c r="A178" s="2" t="s">
        <v>282</v>
      </c>
      <c r="B178" s="2" t="s">
        <v>283</v>
      </c>
      <c r="C178">
        <v>2020</v>
      </c>
      <c r="D178" t="s">
        <v>22</v>
      </c>
      <c r="E178" t="s">
        <v>22</v>
      </c>
      <c r="F178" t="s">
        <v>22</v>
      </c>
      <c r="G178" t="s">
        <v>22</v>
      </c>
      <c r="H178" t="s">
        <v>22</v>
      </c>
      <c r="I178" t="s">
        <v>22</v>
      </c>
      <c r="J178" t="s">
        <v>22</v>
      </c>
      <c r="K178" t="s">
        <v>22</v>
      </c>
      <c r="L178" t="s">
        <v>22</v>
      </c>
      <c r="M178" t="s">
        <v>22</v>
      </c>
      <c r="N178" t="s">
        <v>22</v>
      </c>
      <c r="O178" t="s">
        <v>22</v>
      </c>
      <c r="P178" t="s">
        <v>22</v>
      </c>
      <c r="Q178" t="s">
        <v>22</v>
      </c>
      <c r="R178" t="s">
        <v>22</v>
      </c>
      <c r="S178" t="s">
        <v>22</v>
      </c>
      <c r="T178" t="s">
        <v>22</v>
      </c>
      <c r="U178" t="s">
        <v>22</v>
      </c>
      <c r="V178" t="s">
        <v>22</v>
      </c>
      <c r="Y178" t="str">
        <f t="shared" si="8"/>
        <v>Nej</v>
      </c>
      <c r="AA178" t="str">
        <f t="shared" si="9"/>
        <v>Nej</v>
      </c>
      <c r="AB178">
        <f t="shared" si="10"/>
        <v>0</v>
      </c>
      <c r="AC178">
        <f t="shared" si="11"/>
        <v>0</v>
      </c>
    </row>
    <row r="179" spans="1:29" ht="15" customHeight="1">
      <c r="A179" s="2" t="s">
        <v>284</v>
      </c>
      <c r="B179" s="2" t="s">
        <v>285</v>
      </c>
      <c r="C179">
        <v>2020</v>
      </c>
      <c r="D179">
        <v>1.0409999999999999</v>
      </c>
      <c r="E179" t="s">
        <v>21</v>
      </c>
      <c r="F179" t="s">
        <v>816</v>
      </c>
      <c r="G179">
        <v>0</v>
      </c>
      <c r="H179">
        <v>0</v>
      </c>
      <c r="I179">
        <v>0</v>
      </c>
      <c r="J179">
        <v>0</v>
      </c>
      <c r="K179" t="s">
        <v>22</v>
      </c>
      <c r="L179" t="s">
        <v>21</v>
      </c>
      <c r="M179" t="s">
        <v>21</v>
      </c>
      <c r="N179" t="s">
        <v>21</v>
      </c>
      <c r="O179" t="s">
        <v>21</v>
      </c>
      <c r="P179" t="s">
        <v>21</v>
      </c>
      <c r="Q179" t="s">
        <v>22</v>
      </c>
      <c r="R179" t="s">
        <v>21</v>
      </c>
      <c r="S179" t="s">
        <v>21</v>
      </c>
      <c r="T179" t="s">
        <v>21</v>
      </c>
      <c r="U179" t="s">
        <v>21</v>
      </c>
      <c r="V179" t="s">
        <v>21</v>
      </c>
      <c r="Y179" t="str">
        <f t="shared" si="8"/>
        <v>Ja</v>
      </c>
      <c r="AA179" t="str">
        <f t="shared" si="9"/>
        <v>Nej</v>
      </c>
      <c r="AB179" t="str">
        <f t="shared" si="10"/>
        <v>ET</v>
      </c>
      <c r="AC179">
        <f t="shared" si="11"/>
        <v>0</v>
      </c>
    </row>
    <row r="180" spans="1:29" ht="15" customHeight="1">
      <c r="A180" s="2" t="s">
        <v>284</v>
      </c>
      <c r="B180" s="2" t="s">
        <v>286</v>
      </c>
      <c r="C180">
        <v>2020</v>
      </c>
      <c r="D180" t="s">
        <v>21</v>
      </c>
      <c r="E180" t="s">
        <v>21</v>
      </c>
      <c r="F180" t="s">
        <v>22</v>
      </c>
      <c r="G180">
        <v>2.46</v>
      </c>
      <c r="H180">
        <v>338.5</v>
      </c>
      <c r="I180">
        <v>0.47</v>
      </c>
      <c r="J180">
        <v>0.48170000000000002</v>
      </c>
      <c r="K180" t="s">
        <v>22</v>
      </c>
      <c r="L180" t="s">
        <v>21</v>
      </c>
      <c r="M180" t="s">
        <v>21</v>
      </c>
      <c r="N180" t="s">
        <v>21</v>
      </c>
      <c r="O180" t="s">
        <v>21</v>
      </c>
      <c r="P180" t="s">
        <v>21</v>
      </c>
      <c r="Q180" t="s">
        <v>22</v>
      </c>
      <c r="R180" t="s">
        <v>21</v>
      </c>
      <c r="S180" t="s">
        <v>21</v>
      </c>
      <c r="T180" t="s">
        <v>21</v>
      </c>
      <c r="U180" t="s">
        <v>21</v>
      </c>
      <c r="V180" t="s">
        <v>21</v>
      </c>
      <c r="Y180" t="str">
        <f t="shared" si="8"/>
        <v>Nej</v>
      </c>
      <c r="AA180" t="str">
        <f t="shared" si="9"/>
        <v>Nej</v>
      </c>
      <c r="AB180">
        <f t="shared" si="10"/>
        <v>0</v>
      </c>
      <c r="AC180">
        <f t="shared" si="11"/>
        <v>0</v>
      </c>
    </row>
    <row r="181" spans="1:29" ht="15" customHeight="1">
      <c r="A181" s="2" t="s">
        <v>284</v>
      </c>
      <c r="B181" s="2" t="s">
        <v>287</v>
      </c>
      <c r="C181">
        <v>2020</v>
      </c>
      <c r="D181">
        <v>1.6319999999999999</v>
      </c>
      <c r="E181">
        <v>89.33</v>
      </c>
      <c r="F181" t="s">
        <v>817</v>
      </c>
      <c r="G181">
        <v>0.01</v>
      </c>
      <c r="H181">
        <v>5.07</v>
      </c>
      <c r="I181">
        <v>0</v>
      </c>
      <c r="J181">
        <v>0</v>
      </c>
      <c r="K181" t="s">
        <v>22</v>
      </c>
      <c r="L181" t="s">
        <v>21</v>
      </c>
      <c r="M181" t="s">
        <v>21</v>
      </c>
      <c r="N181" t="s">
        <v>21</v>
      </c>
      <c r="O181" t="s">
        <v>21</v>
      </c>
      <c r="P181" t="s">
        <v>21</v>
      </c>
      <c r="Q181" t="s">
        <v>22</v>
      </c>
      <c r="R181" t="s">
        <v>21</v>
      </c>
      <c r="S181" t="s">
        <v>21</v>
      </c>
      <c r="T181" t="s">
        <v>21</v>
      </c>
      <c r="U181" t="s">
        <v>21</v>
      </c>
      <c r="V181" t="s">
        <v>21</v>
      </c>
      <c r="Y181" t="str">
        <f t="shared" si="8"/>
        <v>Ja</v>
      </c>
      <c r="AA181" t="str">
        <f t="shared" si="9"/>
        <v>Nej</v>
      </c>
      <c r="AB181" t="str">
        <f t="shared" si="10"/>
        <v>ET</v>
      </c>
      <c r="AC181">
        <f t="shared" si="11"/>
        <v>0</v>
      </c>
    </row>
    <row r="182" spans="1:29" ht="15" customHeight="1">
      <c r="A182" s="2" t="s">
        <v>284</v>
      </c>
      <c r="B182" s="2" t="s">
        <v>288</v>
      </c>
      <c r="C182">
        <v>2020</v>
      </c>
      <c r="D182">
        <v>0.01</v>
      </c>
      <c r="E182">
        <v>4.0892930969999997</v>
      </c>
      <c r="F182" t="s">
        <v>817</v>
      </c>
      <c r="G182">
        <v>0.01</v>
      </c>
      <c r="H182">
        <v>5.07</v>
      </c>
      <c r="I182">
        <v>0</v>
      </c>
      <c r="J182">
        <v>0</v>
      </c>
      <c r="K182" t="s">
        <v>22</v>
      </c>
      <c r="L182" t="s">
        <v>21</v>
      </c>
      <c r="M182" t="s">
        <v>21</v>
      </c>
      <c r="N182" t="s">
        <v>21</v>
      </c>
      <c r="O182" t="s">
        <v>21</v>
      </c>
      <c r="P182" t="s">
        <v>21</v>
      </c>
      <c r="Q182" t="s">
        <v>22</v>
      </c>
      <c r="R182" t="s">
        <v>21</v>
      </c>
      <c r="S182" t="s">
        <v>21</v>
      </c>
      <c r="T182" t="s">
        <v>21</v>
      </c>
      <c r="U182" t="s">
        <v>21</v>
      </c>
      <c r="V182" t="s">
        <v>21</v>
      </c>
      <c r="Y182" t="str">
        <f t="shared" si="8"/>
        <v>Ja</v>
      </c>
      <c r="AA182" t="str">
        <f t="shared" si="9"/>
        <v>Nej</v>
      </c>
      <c r="AB182" t="str">
        <f t="shared" si="10"/>
        <v>ET</v>
      </c>
      <c r="AC182">
        <f t="shared" si="11"/>
        <v>0</v>
      </c>
    </row>
    <row r="183" spans="1:29" ht="15" customHeight="1">
      <c r="A183" s="2" t="s">
        <v>289</v>
      </c>
      <c r="B183" s="2" t="s">
        <v>290</v>
      </c>
      <c r="C183">
        <v>2020</v>
      </c>
      <c r="D183">
        <v>1.298</v>
      </c>
      <c r="E183">
        <v>15.042999999999999</v>
      </c>
      <c r="F183" t="s">
        <v>818</v>
      </c>
      <c r="G183">
        <v>0.1</v>
      </c>
      <c r="H183">
        <v>0</v>
      </c>
      <c r="I183">
        <v>0</v>
      </c>
      <c r="J183">
        <v>0</v>
      </c>
      <c r="K183" t="s">
        <v>291</v>
      </c>
      <c r="L183">
        <v>26.89</v>
      </c>
      <c r="M183">
        <v>0.06</v>
      </c>
      <c r="N183">
        <v>61.4</v>
      </c>
      <c r="O183">
        <v>1.5</v>
      </c>
      <c r="P183">
        <v>0</v>
      </c>
      <c r="Q183" t="s">
        <v>819</v>
      </c>
      <c r="R183">
        <v>88.692999999999998</v>
      </c>
      <c r="S183">
        <v>2.0500000000000001E-2</v>
      </c>
      <c r="T183">
        <v>2.37</v>
      </c>
      <c r="U183">
        <v>4.1500000000000004</v>
      </c>
      <c r="V183">
        <v>0</v>
      </c>
      <c r="Y183" t="str">
        <f t="shared" si="8"/>
        <v>Ja</v>
      </c>
      <c r="AA183" t="str">
        <f t="shared" si="9"/>
        <v>Ja</v>
      </c>
      <c r="AB183">
        <f t="shared" si="10"/>
        <v>26.89</v>
      </c>
      <c r="AC183">
        <f t="shared" si="11"/>
        <v>0</v>
      </c>
    </row>
    <row r="184" spans="1:29" ht="15" customHeight="1">
      <c r="A184" s="2" t="s">
        <v>289</v>
      </c>
      <c r="B184" s="2" t="s">
        <v>292</v>
      </c>
      <c r="C184">
        <v>2020</v>
      </c>
      <c r="D184">
        <v>0</v>
      </c>
      <c r="E184">
        <v>2.1970000000000001</v>
      </c>
      <c r="F184" t="s">
        <v>818</v>
      </c>
      <c r="G184">
        <v>0.1</v>
      </c>
      <c r="H184">
        <v>0</v>
      </c>
      <c r="I184">
        <v>0</v>
      </c>
      <c r="J184">
        <v>0</v>
      </c>
      <c r="K184" t="s">
        <v>22</v>
      </c>
      <c r="L184" t="s">
        <v>21</v>
      </c>
      <c r="M184" t="s">
        <v>21</v>
      </c>
      <c r="N184" t="s">
        <v>21</v>
      </c>
      <c r="O184" t="s">
        <v>21</v>
      </c>
      <c r="P184" t="s">
        <v>21</v>
      </c>
      <c r="Q184" t="s">
        <v>22</v>
      </c>
      <c r="R184" t="s">
        <v>21</v>
      </c>
      <c r="S184" t="s">
        <v>21</v>
      </c>
      <c r="T184" t="s">
        <v>21</v>
      </c>
      <c r="U184" t="s">
        <v>21</v>
      </c>
      <c r="V184" t="s">
        <v>21</v>
      </c>
      <c r="Y184" t="str">
        <f t="shared" si="8"/>
        <v>Ja</v>
      </c>
      <c r="AA184" t="str">
        <f t="shared" si="9"/>
        <v>Nej</v>
      </c>
      <c r="AB184" t="str">
        <f t="shared" si="10"/>
        <v>ET</v>
      </c>
      <c r="AC184">
        <f t="shared" si="11"/>
        <v>0</v>
      </c>
    </row>
    <row r="185" spans="1:29" ht="15" customHeight="1">
      <c r="A185" s="2" t="s">
        <v>289</v>
      </c>
      <c r="B185" s="2" t="s">
        <v>293</v>
      </c>
      <c r="C185">
        <v>2020</v>
      </c>
      <c r="D185" t="s">
        <v>22</v>
      </c>
      <c r="E185" t="s">
        <v>22</v>
      </c>
      <c r="F185" t="s">
        <v>22</v>
      </c>
      <c r="G185" t="s">
        <v>22</v>
      </c>
      <c r="H185" t="s">
        <v>22</v>
      </c>
      <c r="I185" t="s">
        <v>22</v>
      </c>
      <c r="J185" t="s">
        <v>22</v>
      </c>
      <c r="K185" t="s">
        <v>22</v>
      </c>
      <c r="L185" t="s">
        <v>22</v>
      </c>
      <c r="M185" t="s">
        <v>22</v>
      </c>
      <c r="N185" t="s">
        <v>22</v>
      </c>
      <c r="O185" t="s">
        <v>22</v>
      </c>
      <c r="P185" t="s">
        <v>22</v>
      </c>
      <c r="Q185" t="s">
        <v>22</v>
      </c>
      <c r="R185" t="s">
        <v>22</v>
      </c>
      <c r="S185" t="s">
        <v>22</v>
      </c>
      <c r="T185" t="s">
        <v>22</v>
      </c>
      <c r="U185" t="s">
        <v>22</v>
      </c>
      <c r="V185" t="s">
        <v>22</v>
      </c>
      <c r="Y185" t="str">
        <f t="shared" si="8"/>
        <v>Nej</v>
      </c>
      <c r="AA185" t="str">
        <f t="shared" si="9"/>
        <v>Nej</v>
      </c>
      <c r="AB185">
        <f t="shared" si="10"/>
        <v>0</v>
      </c>
      <c r="AC185">
        <f t="shared" si="11"/>
        <v>0</v>
      </c>
    </row>
    <row r="186" spans="1:29" ht="15" customHeight="1">
      <c r="A186" s="2" t="s">
        <v>294</v>
      </c>
      <c r="B186" s="2" t="s">
        <v>295</v>
      </c>
      <c r="C186">
        <v>2020</v>
      </c>
      <c r="D186">
        <v>4.2999999999999997E-2</v>
      </c>
      <c r="E186" t="s">
        <v>21</v>
      </c>
      <c r="F186" t="s">
        <v>816</v>
      </c>
      <c r="G186">
        <v>1.1000000000000001</v>
      </c>
      <c r="H186">
        <v>0</v>
      </c>
      <c r="I186">
        <v>0</v>
      </c>
      <c r="J186">
        <v>0</v>
      </c>
      <c r="K186" t="s">
        <v>22</v>
      </c>
      <c r="L186" t="s">
        <v>21</v>
      </c>
      <c r="M186" t="s">
        <v>21</v>
      </c>
      <c r="N186" t="s">
        <v>21</v>
      </c>
      <c r="O186" t="s">
        <v>21</v>
      </c>
      <c r="P186" t="s">
        <v>21</v>
      </c>
      <c r="Q186" t="s">
        <v>22</v>
      </c>
      <c r="R186" t="s">
        <v>21</v>
      </c>
      <c r="S186" t="s">
        <v>21</v>
      </c>
      <c r="T186" t="s">
        <v>21</v>
      </c>
      <c r="U186" t="s">
        <v>21</v>
      </c>
      <c r="V186" t="s">
        <v>21</v>
      </c>
      <c r="Y186" t="str">
        <f t="shared" si="8"/>
        <v>Ja</v>
      </c>
      <c r="AA186" t="str">
        <f t="shared" si="9"/>
        <v>Nej</v>
      </c>
      <c r="AB186" t="str">
        <f t="shared" si="10"/>
        <v>ET</v>
      </c>
      <c r="AC186">
        <f t="shared" si="11"/>
        <v>0</v>
      </c>
    </row>
    <row r="187" spans="1:29" ht="15" customHeight="1">
      <c r="A187" s="2" t="s">
        <v>294</v>
      </c>
      <c r="B187" s="2" t="s">
        <v>296</v>
      </c>
      <c r="C187">
        <v>2020</v>
      </c>
      <c r="D187">
        <v>0.85</v>
      </c>
      <c r="E187" t="s">
        <v>21</v>
      </c>
      <c r="F187" t="s">
        <v>816</v>
      </c>
      <c r="G187">
        <v>1.1000000000000001</v>
      </c>
      <c r="H187">
        <v>0</v>
      </c>
      <c r="I187">
        <v>0</v>
      </c>
      <c r="J187">
        <v>0</v>
      </c>
      <c r="K187" t="s">
        <v>22</v>
      </c>
      <c r="L187" t="s">
        <v>21</v>
      </c>
      <c r="M187" t="s">
        <v>21</v>
      </c>
      <c r="N187" t="s">
        <v>21</v>
      </c>
      <c r="O187" t="s">
        <v>21</v>
      </c>
      <c r="P187" t="s">
        <v>21</v>
      </c>
      <c r="Q187" t="s">
        <v>22</v>
      </c>
      <c r="R187" t="s">
        <v>21</v>
      </c>
      <c r="S187" t="s">
        <v>21</v>
      </c>
      <c r="T187" t="s">
        <v>21</v>
      </c>
      <c r="U187" t="s">
        <v>21</v>
      </c>
      <c r="V187" t="s">
        <v>21</v>
      </c>
      <c r="Y187" t="str">
        <f t="shared" si="8"/>
        <v>Ja</v>
      </c>
      <c r="AA187" t="str">
        <f t="shared" si="9"/>
        <v>Nej</v>
      </c>
      <c r="AB187" t="str">
        <f t="shared" si="10"/>
        <v>ET</v>
      </c>
      <c r="AC187">
        <f t="shared" si="11"/>
        <v>0</v>
      </c>
    </row>
    <row r="188" spans="1:29" ht="15" customHeight="1">
      <c r="A188" s="2" t="s">
        <v>294</v>
      </c>
      <c r="B188" s="2" t="s">
        <v>297</v>
      </c>
      <c r="C188">
        <v>2020</v>
      </c>
      <c r="D188">
        <v>0.34799999999999998</v>
      </c>
      <c r="E188" t="s">
        <v>21</v>
      </c>
      <c r="F188" t="s">
        <v>816</v>
      </c>
      <c r="G188">
        <v>1.1000000000000001</v>
      </c>
      <c r="H188">
        <v>0</v>
      </c>
      <c r="I188">
        <v>0</v>
      </c>
      <c r="J188">
        <v>0</v>
      </c>
      <c r="K188" t="s">
        <v>22</v>
      </c>
      <c r="L188" t="s">
        <v>21</v>
      </c>
      <c r="M188" t="s">
        <v>21</v>
      </c>
      <c r="N188" t="s">
        <v>21</v>
      </c>
      <c r="O188" t="s">
        <v>21</v>
      </c>
      <c r="P188" t="s">
        <v>21</v>
      </c>
      <c r="Q188" t="s">
        <v>22</v>
      </c>
      <c r="R188" t="s">
        <v>21</v>
      </c>
      <c r="S188" t="s">
        <v>21</v>
      </c>
      <c r="T188" t="s">
        <v>21</v>
      </c>
      <c r="U188" t="s">
        <v>21</v>
      </c>
      <c r="V188" t="s">
        <v>21</v>
      </c>
      <c r="Y188" t="str">
        <f t="shared" si="8"/>
        <v>Ja</v>
      </c>
      <c r="AA188" t="str">
        <f t="shared" si="9"/>
        <v>Nej</v>
      </c>
      <c r="AB188" t="str">
        <f t="shared" si="10"/>
        <v>ET</v>
      </c>
      <c r="AC188">
        <f t="shared" si="11"/>
        <v>0</v>
      </c>
    </row>
    <row r="189" spans="1:29" ht="15" customHeight="1">
      <c r="A189" s="2" t="s">
        <v>294</v>
      </c>
      <c r="B189" s="2" t="s">
        <v>298</v>
      </c>
      <c r="C189">
        <v>2020</v>
      </c>
      <c r="D189">
        <v>0.01</v>
      </c>
      <c r="E189" t="s">
        <v>21</v>
      </c>
      <c r="F189" t="s">
        <v>816</v>
      </c>
      <c r="G189">
        <v>1.1000000000000001</v>
      </c>
      <c r="H189">
        <v>0</v>
      </c>
      <c r="I189">
        <v>0</v>
      </c>
      <c r="J189">
        <v>0</v>
      </c>
      <c r="K189" t="s">
        <v>22</v>
      </c>
      <c r="L189" t="s">
        <v>21</v>
      </c>
      <c r="M189" t="s">
        <v>21</v>
      </c>
      <c r="N189" t="s">
        <v>21</v>
      </c>
      <c r="O189" t="s">
        <v>21</v>
      </c>
      <c r="P189" t="s">
        <v>21</v>
      </c>
      <c r="Q189" t="s">
        <v>22</v>
      </c>
      <c r="R189" t="s">
        <v>21</v>
      </c>
      <c r="S189" t="s">
        <v>21</v>
      </c>
      <c r="T189" t="s">
        <v>21</v>
      </c>
      <c r="U189" t="s">
        <v>21</v>
      </c>
      <c r="V189" t="s">
        <v>21</v>
      </c>
      <c r="Y189" t="str">
        <f t="shared" si="8"/>
        <v>Ja</v>
      </c>
      <c r="AA189" t="str">
        <f t="shared" si="9"/>
        <v>Nej</v>
      </c>
      <c r="AB189" t="str">
        <f t="shared" si="10"/>
        <v>ET</v>
      </c>
      <c r="AC189">
        <f t="shared" si="11"/>
        <v>0</v>
      </c>
    </row>
    <row r="190" spans="1:29" ht="15" customHeight="1">
      <c r="A190" s="2" t="s">
        <v>294</v>
      </c>
      <c r="B190" s="2" t="s">
        <v>299</v>
      </c>
      <c r="C190">
        <v>2020</v>
      </c>
      <c r="D190">
        <v>1.6E-2</v>
      </c>
      <c r="E190" t="s">
        <v>21</v>
      </c>
      <c r="F190" t="s">
        <v>816</v>
      </c>
      <c r="G190">
        <v>1.1000000000000001</v>
      </c>
      <c r="H190">
        <v>0</v>
      </c>
      <c r="I190">
        <v>0</v>
      </c>
      <c r="J190">
        <v>0</v>
      </c>
      <c r="K190" t="s">
        <v>22</v>
      </c>
      <c r="L190" t="s">
        <v>21</v>
      </c>
      <c r="M190" t="s">
        <v>21</v>
      </c>
      <c r="N190" t="s">
        <v>21</v>
      </c>
      <c r="O190" t="s">
        <v>21</v>
      </c>
      <c r="P190" t="s">
        <v>21</v>
      </c>
      <c r="Q190" t="s">
        <v>22</v>
      </c>
      <c r="R190" t="s">
        <v>21</v>
      </c>
      <c r="S190" t="s">
        <v>21</v>
      </c>
      <c r="T190" t="s">
        <v>21</v>
      </c>
      <c r="U190" t="s">
        <v>21</v>
      </c>
      <c r="V190" t="s">
        <v>21</v>
      </c>
      <c r="Y190" t="str">
        <f t="shared" si="8"/>
        <v>Ja</v>
      </c>
      <c r="AA190" t="str">
        <f t="shared" si="9"/>
        <v>Nej</v>
      </c>
      <c r="AB190" t="str">
        <f t="shared" si="10"/>
        <v>ET</v>
      </c>
      <c r="AC190">
        <f t="shared" si="11"/>
        <v>0</v>
      </c>
    </row>
    <row r="191" spans="1:29" ht="15" customHeight="1">
      <c r="A191" s="2" t="s">
        <v>294</v>
      </c>
      <c r="B191" s="2" t="s">
        <v>300</v>
      </c>
      <c r="C191">
        <v>2020</v>
      </c>
      <c r="D191">
        <v>0.52300000000000002</v>
      </c>
      <c r="E191" t="s">
        <v>21</v>
      </c>
      <c r="F191" t="s">
        <v>816</v>
      </c>
      <c r="G191">
        <v>1.1000000000000001</v>
      </c>
      <c r="H191">
        <v>0</v>
      </c>
      <c r="I191">
        <v>0</v>
      </c>
      <c r="J191">
        <v>0</v>
      </c>
      <c r="K191" t="s">
        <v>22</v>
      </c>
      <c r="L191" t="s">
        <v>21</v>
      </c>
      <c r="M191" t="s">
        <v>21</v>
      </c>
      <c r="N191" t="s">
        <v>21</v>
      </c>
      <c r="O191" t="s">
        <v>21</v>
      </c>
      <c r="P191" t="s">
        <v>21</v>
      </c>
      <c r="Q191" t="s">
        <v>22</v>
      </c>
      <c r="R191" t="s">
        <v>21</v>
      </c>
      <c r="S191" t="s">
        <v>21</v>
      </c>
      <c r="T191" t="s">
        <v>21</v>
      </c>
      <c r="U191" t="s">
        <v>21</v>
      </c>
      <c r="V191" t="s">
        <v>21</v>
      </c>
      <c r="Y191" t="str">
        <f t="shared" si="8"/>
        <v>Ja</v>
      </c>
      <c r="AA191" t="str">
        <f t="shared" si="9"/>
        <v>Nej</v>
      </c>
      <c r="AB191" t="str">
        <f t="shared" si="10"/>
        <v>ET</v>
      </c>
      <c r="AC191">
        <f t="shared" si="11"/>
        <v>0</v>
      </c>
    </row>
    <row r="192" spans="1:29" ht="15" customHeight="1">
      <c r="A192" s="2" t="s">
        <v>294</v>
      </c>
      <c r="B192" s="2" t="s">
        <v>301</v>
      </c>
      <c r="C192">
        <v>2020</v>
      </c>
      <c r="D192">
        <v>1.3540000000000001</v>
      </c>
      <c r="E192" t="s">
        <v>21</v>
      </c>
      <c r="F192" t="s">
        <v>816</v>
      </c>
      <c r="G192">
        <v>1.1000000000000001</v>
      </c>
      <c r="H192">
        <v>0</v>
      </c>
      <c r="I192">
        <v>0</v>
      </c>
      <c r="J192">
        <v>0</v>
      </c>
      <c r="K192" t="s">
        <v>22</v>
      </c>
      <c r="L192" t="s">
        <v>21</v>
      </c>
      <c r="M192" t="s">
        <v>21</v>
      </c>
      <c r="N192" t="s">
        <v>21</v>
      </c>
      <c r="O192" t="s">
        <v>21</v>
      </c>
      <c r="P192" t="s">
        <v>21</v>
      </c>
      <c r="Q192" t="s">
        <v>22</v>
      </c>
      <c r="R192" t="s">
        <v>21</v>
      </c>
      <c r="S192" t="s">
        <v>21</v>
      </c>
      <c r="T192" t="s">
        <v>21</v>
      </c>
      <c r="U192" t="s">
        <v>21</v>
      </c>
      <c r="V192" t="s">
        <v>21</v>
      </c>
      <c r="Y192" t="str">
        <f t="shared" si="8"/>
        <v>Ja</v>
      </c>
      <c r="AA192" t="str">
        <f t="shared" si="9"/>
        <v>Nej</v>
      </c>
      <c r="AB192" t="str">
        <f t="shared" si="10"/>
        <v>ET</v>
      </c>
      <c r="AC192">
        <f t="shared" si="11"/>
        <v>0</v>
      </c>
    </row>
    <row r="193" spans="1:29" ht="15" customHeight="1">
      <c r="A193" s="2" t="s">
        <v>294</v>
      </c>
      <c r="B193" s="2" t="s">
        <v>302</v>
      </c>
      <c r="C193">
        <v>2020</v>
      </c>
      <c r="D193">
        <v>9.9000000000000005E-2</v>
      </c>
      <c r="E193" t="s">
        <v>21</v>
      </c>
      <c r="F193" t="s">
        <v>816</v>
      </c>
      <c r="G193">
        <v>1.1000000000000001</v>
      </c>
      <c r="H193">
        <v>0</v>
      </c>
      <c r="I193">
        <v>0</v>
      </c>
      <c r="J193">
        <v>0</v>
      </c>
      <c r="K193" t="s">
        <v>22</v>
      </c>
      <c r="L193" t="s">
        <v>21</v>
      </c>
      <c r="M193" t="s">
        <v>21</v>
      </c>
      <c r="N193" t="s">
        <v>21</v>
      </c>
      <c r="O193" t="s">
        <v>21</v>
      </c>
      <c r="P193" t="s">
        <v>21</v>
      </c>
      <c r="Q193" t="s">
        <v>22</v>
      </c>
      <c r="R193" t="s">
        <v>21</v>
      </c>
      <c r="S193" t="s">
        <v>21</v>
      </c>
      <c r="T193" t="s">
        <v>21</v>
      </c>
      <c r="U193" t="s">
        <v>21</v>
      </c>
      <c r="V193" t="s">
        <v>21</v>
      </c>
      <c r="Y193" t="str">
        <f t="shared" si="8"/>
        <v>Ja</v>
      </c>
      <c r="AA193" t="str">
        <f t="shared" si="9"/>
        <v>Nej</v>
      </c>
      <c r="AB193" t="str">
        <f t="shared" si="10"/>
        <v>ET</v>
      </c>
      <c r="AC193">
        <f t="shared" si="11"/>
        <v>0</v>
      </c>
    </row>
    <row r="194" spans="1:29" ht="15" customHeight="1">
      <c r="A194" s="2" t="s">
        <v>294</v>
      </c>
      <c r="B194" s="2" t="s">
        <v>303</v>
      </c>
      <c r="C194">
        <v>2020</v>
      </c>
      <c r="D194">
        <v>0.158</v>
      </c>
      <c r="E194" t="s">
        <v>21</v>
      </c>
      <c r="F194" t="s">
        <v>816</v>
      </c>
      <c r="G194">
        <v>1.1000000000000001</v>
      </c>
      <c r="H194">
        <v>0</v>
      </c>
      <c r="I194">
        <v>0</v>
      </c>
      <c r="J194">
        <v>0</v>
      </c>
      <c r="K194" t="s">
        <v>22</v>
      </c>
      <c r="L194" t="s">
        <v>21</v>
      </c>
      <c r="M194" t="s">
        <v>21</v>
      </c>
      <c r="N194" t="s">
        <v>21</v>
      </c>
      <c r="O194" t="s">
        <v>21</v>
      </c>
      <c r="P194" t="s">
        <v>21</v>
      </c>
      <c r="Q194" t="s">
        <v>22</v>
      </c>
      <c r="R194" t="s">
        <v>21</v>
      </c>
      <c r="S194" t="s">
        <v>21</v>
      </c>
      <c r="T194" t="s">
        <v>21</v>
      </c>
      <c r="U194" t="s">
        <v>21</v>
      </c>
      <c r="V194" t="s">
        <v>21</v>
      </c>
      <c r="Y194" t="str">
        <f t="shared" ref="Y194:Y257" si="12">IF(OR(AND(G194&lt;&gt;$AE$3,G194&lt;&gt;"-"),AND(H194&lt;&gt;$AE$4,H194&lt;&gt;"-"),AND(I194&lt;&gt;$AE$5,I194&lt;&gt;"-"),AND(J194&lt;&gt;$AE$6,J194&lt;&gt;"-")),"Ja","Nej")</f>
        <v>Ja</v>
      </c>
      <c r="AA194" t="str">
        <f t="shared" ref="AA194:AA257" si="13">IF(ISERROR(1/L194),"Nej","Ja")</f>
        <v>Nej</v>
      </c>
      <c r="AB194" t="str">
        <f t="shared" ref="AB194:AB257" si="14">IF(Y194="nej",0,L194)</f>
        <v>ET</v>
      </c>
      <c r="AC194">
        <f t="shared" ref="AC194:AC257" si="15">IF(AA194="nej",0,P194/100)</f>
        <v>0</v>
      </c>
    </row>
    <row r="195" spans="1:29" ht="15" customHeight="1">
      <c r="A195" s="2" t="s">
        <v>294</v>
      </c>
      <c r="B195" s="2" t="s">
        <v>304</v>
      </c>
      <c r="C195">
        <v>2020</v>
      </c>
      <c r="D195">
        <v>1.1140000000000001</v>
      </c>
      <c r="E195" t="s">
        <v>21</v>
      </c>
      <c r="F195" t="s">
        <v>816</v>
      </c>
      <c r="G195">
        <v>1.1000000000000001</v>
      </c>
      <c r="H195">
        <v>0</v>
      </c>
      <c r="I195">
        <v>0</v>
      </c>
      <c r="J195">
        <v>0</v>
      </c>
      <c r="K195" t="s">
        <v>22</v>
      </c>
      <c r="L195" t="s">
        <v>21</v>
      </c>
      <c r="M195" t="s">
        <v>21</v>
      </c>
      <c r="N195" t="s">
        <v>21</v>
      </c>
      <c r="O195" t="s">
        <v>21</v>
      </c>
      <c r="P195" t="s">
        <v>21</v>
      </c>
      <c r="Q195" t="s">
        <v>22</v>
      </c>
      <c r="R195" t="s">
        <v>21</v>
      </c>
      <c r="S195" t="s">
        <v>21</v>
      </c>
      <c r="T195" t="s">
        <v>21</v>
      </c>
      <c r="U195" t="s">
        <v>21</v>
      </c>
      <c r="V195" t="s">
        <v>21</v>
      </c>
      <c r="Y195" t="str">
        <f t="shared" si="12"/>
        <v>Ja</v>
      </c>
      <c r="AA195" t="str">
        <f t="shared" si="13"/>
        <v>Nej</v>
      </c>
      <c r="AB195" t="str">
        <f t="shared" si="14"/>
        <v>ET</v>
      </c>
      <c r="AC195">
        <f t="shared" si="15"/>
        <v>0</v>
      </c>
    </row>
    <row r="196" spans="1:29" ht="15" customHeight="1">
      <c r="A196" s="2" t="s">
        <v>294</v>
      </c>
      <c r="B196" s="2" t="s">
        <v>306</v>
      </c>
      <c r="C196">
        <v>2020</v>
      </c>
      <c r="D196">
        <v>0.30499999999999999</v>
      </c>
      <c r="E196" t="s">
        <v>21</v>
      </c>
      <c r="F196" t="s">
        <v>816</v>
      </c>
      <c r="G196">
        <v>1.1000000000000001</v>
      </c>
      <c r="H196">
        <v>0</v>
      </c>
      <c r="I196">
        <v>0</v>
      </c>
      <c r="J196">
        <v>0</v>
      </c>
      <c r="K196" t="s">
        <v>22</v>
      </c>
      <c r="L196" t="s">
        <v>21</v>
      </c>
      <c r="M196" t="s">
        <v>21</v>
      </c>
      <c r="N196" t="s">
        <v>21</v>
      </c>
      <c r="O196" t="s">
        <v>21</v>
      </c>
      <c r="P196" t="s">
        <v>21</v>
      </c>
      <c r="Q196" t="s">
        <v>22</v>
      </c>
      <c r="R196" t="s">
        <v>21</v>
      </c>
      <c r="S196" t="s">
        <v>21</v>
      </c>
      <c r="T196" t="s">
        <v>21</v>
      </c>
      <c r="U196" t="s">
        <v>21</v>
      </c>
      <c r="V196" t="s">
        <v>21</v>
      </c>
      <c r="Y196" t="str">
        <f t="shared" si="12"/>
        <v>Ja</v>
      </c>
      <c r="AA196" t="str">
        <f t="shared" si="13"/>
        <v>Nej</v>
      </c>
      <c r="AB196" t="str">
        <f t="shared" si="14"/>
        <v>ET</v>
      </c>
      <c r="AC196">
        <f t="shared" si="15"/>
        <v>0</v>
      </c>
    </row>
    <row r="197" spans="1:29" ht="15" customHeight="1">
      <c r="A197" s="2" t="s">
        <v>294</v>
      </c>
      <c r="B197" s="2" t="s">
        <v>307</v>
      </c>
      <c r="C197">
        <v>2020</v>
      </c>
      <c r="D197">
        <v>0.30499999999999999</v>
      </c>
      <c r="E197" t="s">
        <v>21</v>
      </c>
      <c r="F197" t="s">
        <v>816</v>
      </c>
      <c r="G197">
        <v>1.1000000000000001</v>
      </c>
      <c r="H197">
        <v>0</v>
      </c>
      <c r="I197">
        <v>0</v>
      </c>
      <c r="J197">
        <v>0</v>
      </c>
      <c r="K197" t="s">
        <v>22</v>
      </c>
      <c r="L197" t="s">
        <v>21</v>
      </c>
      <c r="M197" t="s">
        <v>21</v>
      </c>
      <c r="N197" t="s">
        <v>21</v>
      </c>
      <c r="O197" t="s">
        <v>21</v>
      </c>
      <c r="P197" t="s">
        <v>21</v>
      </c>
      <c r="Q197" t="s">
        <v>22</v>
      </c>
      <c r="R197" t="s">
        <v>21</v>
      </c>
      <c r="S197" t="s">
        <v>21</v>
      </c>
      <c r="T197" t="s">
        <v>21</v>
      </c>
      <c r="U197" t="s">
        <v>21</v>
      </c>
      <c r="V197" t="s">
        <v>21</v>
      </c>
      <c r="Y197" t="str">
        <f t="shared" si="12"/>
        <v>Ja</v>
      </c>
      <c r="AA197" t="str">
        <f t="shared" si="13"/>
        <v>Nej</v>
      </c>
      <c r="AB197" t="str">
        <f t="shared" si="14"/>
        <v>ET</v>
      </c>
      <c r="AC197">
        <f t="shared" si="15"/>
        <v>0</v>
      </c>
    </row>
    <row r="198" spans="1:29" ht="15" customHeight="1">
      <c r="A198" s="2" t="s">
        <v>294</v>
      </c>
      <c r="B198" s="2" t="s">
        <v>308</v>
      </c>
      <c r="C198">
        <v>2020</v>
      </c>
      <c r="D198">
        <v>0.112</v>
      </c>
      <c r="E198" t="s">
        <v>21</v>
      </c>
      <c r="F198" t="s">
        <v>816</v>
      </c>
      <c r="G198">
        <v>1.1000000000000001</v>
      </c>
      <c r="H198">
        <v>0</v>
      </c>
      <c r="I198">
        <v>0</v>
      </c>
      <c r="J198">
        <v>0</v>
      </c>
      <c r="K198" t="s">
        <v>22</v>
      </c>
      <c r="L198" t="s">
        <v>21</v>
      </c>
      <c r="M198" t="s">
        <v>21</v>
      </c>
      <c r="N198" t="s">
        <v>21</v>
      </c>
      <c r="O198" t="s">
        <v>21</v>
      </c>
      <c r="P198" t="s">
        <v>21</v>
      </c>
      <c r="Q198" t="s">
        <v>22</v>
      </c>
      <c r="R198" t="s">
        <v>21</v>
      </c>
      <c r="S198" t="s">
        <v>21</v>
      </c>
      <c r="T198" t="s">
        <v>21</v>
      </c>
      <c r="U198" t="s">
        <v>21</v>
      </c>
      <c r="V198" t="s">
        <v>21</v>
      </c>
      <c r="Y198" t="str">
        <f t="shared" si="12"/>
        <v>Ja</v>
      </c>
      <c r="AA198" t="str">
        <f t="shared" si="13"/>
        <v>Nej</v>
      </c>
      <c r="AB198" t="str">
        <f t="shared" si="14"/>
        <v>ET</v>
      </c>
      <c r="AC198">
        <f t="shared" si="15"/>
        <v>0</v>
      </c>
    </row>
    <row r="199" spans="1:29" ht="15" customHeight="1">
      <c r="A199" s="2" t="s">
        <v>294</v>
      </c>
      <c r="B199" s="2" t="s">
        <v>309</v>
      </c>
      <c r="C199">
        <v>2020</v>
      </c>
      <c r="D199">
        <v>0.65600000000000003</v>
      </c>
      <c r="E199" t="s">
        <v>21</v>
      </c>
      <c r="F199" t="s">
        <v>816</v>
      </c>
      <c r="G199">
        <v>1.1000000000000001</v>
      </c>
      <c r="H199">
        <v>0</v>
      </c>
      <c r="I199">
        <v>0</v>
      </c>
      <c r="J199">
        <v>0</v>
      </c>
      <c r="K199" t="s">
        <v>22</v>
      </c>
      <c r="L199" t="s">
        <v>21</v>
      </c>
      <c r="M199" t="s">
        <v>21</v>
      </c>
      <c r="N199" t="s">
        <v>21</v>
      </c>
      <c r="O199" t="s">
        <v>21</v>
      </c>
      <c r="P199" t="s">
        <v>21</v>
      </c>
      <c r="Q199" t="s">
        <v>22</v>
      </c>
      <c r="R199" t="s">
        <v>21</v>
      </c>
      <c r="S199" t="s">
        <v>21</v>
      </c>
      <c r="T199" t="s">
        <v>21</v>
      </c>
      <c r="U199" t="s">
        <v>21</v>
      </c>
      <c r="V199" t="s">
        <v>21</v>
      </c>
      <c r="Y199" t="str">
        <f t="shared" si="12"/>
        <v>Ja</v>
      </c>
      <c r="AA199" t="str">
        <f t="shared" si="13"/>
        <v>Nej</v>
      </c>
      <c r="AB199" t="str">
        <f t="shared" si="14"/>
        <v>ET</v>
      </c>
      <c r="AC199">
        <f t="shared" si="15"/>
        <v>0</v>
      </c>
    </row>
    <row r="200" spans="1:29" ht="15" customHeight="1">
      <c r="A200" s="2" t="s">
        <v>294</v>
      </c>
      <c r="B200" s="2" t="s">
        <v>310</v>
      </c>
      <c r="C200">
        <v>2020</v>
      </c>
      <c r="D200">
        <v>0.19900000000000001</v>
      </c>
      <c r="E200" t="s">
        <v>21</v>
      </c>
      <c r="F200" t="s">
        <v>816</v>
      </c>
      <c r="G200">
        <v>1.1000000000000001</v>
      </c>
      <c r="H200">
        <v>0</v>
      </c>
      <c r="I200">
        <v>0</v>
      </c>
      <c r="J200">
        <v>0</v>
      </c>
      <c r="K200" t="s">
        <v>22</v>
      </c>
      <c r="L200" t="s">
        <v>21</v>
      </c>
      <c r="M200" t="s">
        <v>21</v>
      </c>
      <c r="N200" t="s">
        <v>21</v>
      </c>
      <c r="O200" t="s">
        <v>21</v>
      </c>
      <c r="P200" t="s">
        <v>21</v>
      </c>
      <c r="Q200" t="s">
        <v>22</v>
      </c>
      <c r="R200" t="s">
        <v>21</v>
      </c>
      <c r="S200" t="s">
        <v>21</v>
      </c>
      <c r="T200" t="s">
        <v>21</v>
      </c>
      <c r="U200" t="s">
        <v>21</v>
      </c>
      <c r="V200" t="s">
        <v>21</v>
      </c>
      <c r="Y200" t="str">
        <f t="shared" si="12"/>
        <v>Ja</v>
      </c>
      <c r="AA200" t="str">
        <f t="shared" si="13"/>
        <v>Nej</v>
      </c>
      <c r="AB200" t="str">
        <f t="shared" si="14"/>
        <v>ET</v>
      </c>
      <c r="AC200">
        <f t="shared" si="15"/>
        <v>0</v>
      </c>
    </row>
    <row r="201" spans="1:29" ht="15" customHeight="1">
      <c r="A201" s="2" t="s">
        <v>294</v>
      </c>
      <c r="B201" s="2" t="s">
        <v>311</v>
      </c>
      <c r="C201">
        <v>2020</v>
      </c>
      <c r="D201">
        <v>6.6000000000000003E-2</v>
      </c>
      <c r="E201" t="s">
        <v>21</v>
      </c>
      <c r="F201" t="s">
        <v>816</v>
      </c>
      <c r="G201">
        <v>1.1000000000000001</v>
      </c>
      <c r="H201">
        <v>0</v>
      </c>
      <c r="I201">
        <v>0</v>
      </c>
      <c r="J201">
        <v>0</v>
      </c>
      <c r="K201" t="s">
        <v>22</v>
      </c>
      <c r="L201" t="s">
        <v>21</v>
      </c>
      <c r="M201" t="s">
        <v>21</v>
      </c>
      <c r="N201" t="s">
        <v>21</v>
      </c>
      <c r="O201" t="s">
        <v>21</v>
      </c>
      <c r="P201" t="s">
        <v>21</v>
      </c>
      <c r="Q201" t="s">
        <v>22</v>
      </c>
      <c r="R201" t="s">
        <v>21</v>
      </c>
      <c r="S201" t="s">
        <v>21</v>
      </c>
      <c r="T201" t="s">
        <v>21</v>
      </c>
      <c r="U201" t="s">
        <v>21</v>
      </c>
      <c r="V201" t="s">
        <v>21</v>
      </c>
      <c r="Y201" t="str">
        <f t="shared" si="12"/>
        <v>Ja</v>
      </c>
      <c r="AA201" t="str">
        <f t="shared" si="13"/>
        <v>Nej</v>
      </c>
      <c r="AB201" t="str">
        <f t="shared" si="14"/>
        <v>ET</v>
      </c>
      <c r="AC201">
        <f t="shared" si="15"/>
        <v>0</v>
      </c>
    </row>
    <row r="202" spans="1:29" ht="15" customHeight="1">
      <c r="A202" s="2" t="s">
        <v>312</v>
      </c>
      <c r="B202" s="2" t="s">
        <v>313</v>
      </c>
      <c r="C202">
        <v>2020</v>
      </c>
      <c r="D202" t="s">
        <v>21</v>
      </c>
      <c r="E202" t="s">
        <v>21</v>
      </c>
      <c r="F202" t="s">
        <v>92</v>
      </c>
      <c r="G202">
        <v>2.46</v>
      </c>
      <c r="H202">
        <v>338.5</v>
      </c>
      <c r="I202">
        <v>0.47</v>
      </c>
      <c r="J202">
        <v>0.48170000000000002</v>
      </c>
      <c r="K202" t="s">
        <v>22</v>
      </c>
      <c r="L202" t="s">
        <v>21</v>
      </c>
      <c r="M202" t="s">
        <v>21</v>
      </c>
      <c r="N202" t="s">
        <v>21</v>
      </c>
      <c r="O202" t="s">
        <v>21</v>
      </c>
      <c r="P202" t="s">
        <v>21</v>
      </c>
      <c r="Q202" t="s">
        <v>22</v>
      </c>
      <c r="R202" t="s">
        <v>21</v>
      </c>
      <c r="S202" t="s">
        <v>21</v>
      </c>
      <c r="T202" t="s">
        <v>21</v>
      </c>
      <c r="U202" t="s">
        <v>21</v>
      </c>
      <c r="V202" t="s">
        <v>21</v>
      </c>
      <c r="Y202" t="str">
        <f t="shared" si="12"/>
        <v>Nej</v>
      </c>
      <c r="AA202" t="str">
        <f t="shared" si="13"/>
        <v>Nej</v>
      </c>
      <c r="AB202">
        <f t="shared" si="14"/>
        <v>0</v>
      </c>
      <c r="AC202">
        <f t="shared" si="15"/>
        <v>0</v>
      </c>
    </row>
    <row r="203" spans="1:29" ht="15" customHeight="1">
      <c r="A203" s="2" t="s">
        <v>312</v>
      </c>
      <c r="B203" s="2" t="s">
        <v>314</v>
      </c>
      <c r="C203">
        <v>2020</v>
      </c>
      <c r="D203" t="s">
        <v>21</v>
      </c>
      <c r="E203" t="s">
        <v>21</v>
      </c>
      <c r="F203" t="s">
        <v>820</v>
      </c>
      <c r="G203">
        <v>2</v>
      </c>
      <c r="H203">
        <v>0.03</v>
      </c>
      <c r="I203">
        <v>0</v>
      </c>
      <c r="J203">
        <v>0.47</v>
      </c>
      <c r="K203" t="s">
        <v>22</v>
      </c>
      <c r="L203" t="s">
        <v>21</v>
      </c>
      <c r="M203" t="s">
        <v>21</v>
      </c>
      <c r="N203" t="s">
        <v>21</v>
      </c>
      <c r="O203" t="s">
        <v>21</v>
      </c>
      <c r="P203" t="s">
        <v>21</v>
      </c>
      <c r="Q203" t="s">
        <v>22</v>
      </c>
      <c r="R203" t="s">
        <v>21</v>
      </c>
      <c r="S203" t="s">
        <v>21</v>
      </c>
      <c r="T203" t="s">
        <v>21</v>
      </c>
      <c r="U203" t="s">
        <v>21</v>
      </c>
      <c r="V203" t="s">
        <v>21</v>
      </c>
      <c r="Y203" t="str">
        <f t="shared" si="12"/>
        <v>Ja</v>
      </c>
      <c r="AA203" t="str">
        <f t="shared" si="13"/>
        <v>Nej</v>
      </c>
      <c r="AB203" t="str">
        <f t="shared" si="14"/>
        <v>ET</v>
      </c>
      <c r="AC203">
        <f t="shared" si="15"/>
        <v>0</v>
      </c>
    </row>
    <row r="204" spans="1:29" ht="15" customHeight="1">
      <c r="A204" s="2" t="s">
        <v>315</v>
      </c>
      <c r="B204" s="2" t="s">
        <v>316</v>
      </c>
      <c r="C204">
        <v>2020</v>
      </c>
      <c r="D204" t="s">
        <v>21</v>
      </c>
      <c r="E204" t="s">
        <v>21</v>
      </c>
      <c r="F204" t="s">
        <v>820</v>
      </c>
      <c r="G204">
        <v>2</v>
      </c>
      <c r="H204">
        <v>0.03</v>
      </c>
      <c r="I204">
        <v>0</v>
      </c>
      <c r="J204">
        <v>0.47</v>
      </c>
      <c r="K204" t="s">
        <v>22</v>
      </c>
      <c r="L204" t="s">
        <v>21</v>
      </c>
      <c r="M204" t="s">
        <v>21</v>
      </c>
      <c r="N204" t="s">
        <v>21</v>
      </c>
      <c r="O204" t="s">
        <v>21</v>
      </c>
      <c r="P204" t="s">
        <v>21</v>
      </c>
      <c r="Q204" t="s">
        <v>22</v>
      </c>
      <c r="R204" t="s">
        <v>21</v>
      </c>
      <c r="S204" t="s">
        <v>21</v>
      </c>
      <c r="T204" t="s">
        <v>21</v>
      </c>
      <c r="U204" t="s">
        <v>21</v>
      </c>
      <c r="V204" t="s">
        <v>21</v>
      </c>
      <c r="Y204" t="str">
        <f t="shared" si="12"/>
        <v>Ja</v>
      </c>
      <c r="AA204" t="str">
        <f t="shared" si="13"/>
        <v>Nej</v>
      </c>
      <c r="AB204" t="str">
        <f t="shared" si="14"/>
        <v>ET</v>
      </c>
      <c r="AC204">
        <f t="shared" si="15"/>
        <v>0</v>
      </c>
    </row>
    <row r="205" spans="1:29" ht="15" customHeight="1">
      <c r="A205" s="2" t="s">
        <v>315</v>
      </c>
      <c r="B205" s="2" t="s">
        <v>317</v>
      </c>
      <c r="C205">
        <v>2020</v>
      </c>
      <c r="D205" t="s">
        <v>21</v>
      </c>
      <c r="E205" t="s">
        <v>21</v>
      </c>
      <c r="F205" t="s">
        <v>820</v>
      </c>
      <c r="G205">
        <v>2</v>
      </c>
      <c r="H205">
        <v>0.03</v>
      </c>
      <c r="I205">
        <v>0</v>
      </c>
      <c r="J205">
        <v>0.47</v>
      </c>
      <c r="K205" t="s">
        <v>22</v>
      </c>
      <c r="L205" t="s">
        <v>21</v>
      </c>
      <c r="M205" t="s">
        <v>21</v>
      </c>
      <c r="N205" t="s">
        <v>21</v>
      </c>
      <c r="O205" t="s">
        <v>21</v>
      </c>
      <c r="P205" t="s">
        <v>21</v>
      </c>
      <c r="Q205" t="s">
        <v>22</v>
      </c>
      <c r="R205" t="s">
        <v>21</v>
      </c>
      <c r="S205" t="s">
        <v>21</v>
      </c>
      <c r="T205" t="s">
        <v>21</v>
      </c>
      <c r="U205" t="s">
        <v>21</v>
      </c>
      <c r="V205" t="s">
        <v>21</v>
      </c>
      <c r="Y205" t="str">
        <f t="shared" si="12"/>
        <v>Ja</v>
      </c>
      <c r="AA205" t="str">
        <f t="shared" si="13"/>
        <v>Nej</v>
      </c>
      <c r="AB205" t="str">
        <f t="shared" si="14"/>
        <v>ET</v>
      </c>
      <c r="AC205">
        <f t="shared" si="15"/>
        <v>0</v>
      </c>
    </row>
    <row r="206" spans="1:29" ht="15" customHeight="1">
      <c r="A206" s="2" t="s">
        <v>318</v>
      </c>
      <c r="B206" s="2" t="s">
        <v>319</v>
      </c>
      <c r="C206">
        <v>2020</v>
      </c>
      <c r="D206" t="s">
        <v>22</v>
      </c>
      <c r="E206" t="s">
        <v>22</v>
      </c>
      <c r="F206" t="s">
        <v>22</v>
      </c>
      <c r="G206" t="s">
        <v>22</v>
      </c>
      <c r="H206" t="s">
        <v>22</v>
      </c>
      <c r="I206" t="s">
        <v>22</v>
      </c>
      <c r="J206" t="s">
        <v>22</v>
      </c>
      <c r="K206" t="s">
        <v>22</v>
      </c>
      <c r="L206" t="s">
        <v>22</v>
      </c>
      <c r="M206" t="s">
        <v>22</v>
      </c>
      <c r="N206" t="s">
        <v>22</v>
      </c>
      <c r="O206" t="s">
        <v>22</v>
      </c>
      <c r="P206" t="s">
        <v>22</v>
      </c>
      <c r="Q206" t="s">
        <v>22</v>
      </c>
      <c r="R206" t="s">
        <v>22</v>
      </c>
      <c r="S206" t="s">
        <v>22</v>
      </c>
      <c r="T206" t="s">
        <v>22</v>
      </c>
      <c r="U206" t="s">
        <v>22</v>
      </c>
      <c r="V206" t="s">
        <v>22</v>
      </c>
      <c r="Y206" t="str">
        <f t="shared" si="12"/>
        <v>Nej</v>
      </c>
      <c r="AA206" t="str">
        <f t="shared" si="13"/>
        <v>Nej</v>
      </c>
      <c r="AB206">
        <f t="shared" si="14"/>
        <v>0</v>
      </c>
      <c r="AC206">
        <f t="shared" si="15"/>
        <v>0</v>
      </c>
    </row>
    <row r="207" spans="1:29" ht="15" customHeight="1">
      <c r="A207" s="2" t="s">
        <v>320</v>
      </c>
      <c r="B207" s="2" t="s">
        <v>321</v>
      </c>
      <c r="C207">
        <v>2020</v>
      </c>
      <c r="D207">
        <v>11.798</v>
      </c>
      <c r="E207" t="s">
        <v>21</v>
      </c>
      <c r="F207" t="s">
        <v>821</v>
      </c>
      <c r="G207">
        <v>1.03</v>
      </c>
      <c r="H207">
        <v>0</v>
      </c>
      <c r="I207">
        <v>0</v>
      </c>
      <c r="J207">
        <v>0</v>
      </c>
      <c r="K207" t="s">
        <v>98</v>
      </c>
      <c r="L207">
        <v>406.798</v>
      </c>
      <c r="M207">
        <v>0.36199999999999999</v>
      </c>
      <c r="N207">
        <v>0</v>
      </c>
      <c r="O207">
        <v>0</v>
      </c>
      <c r="P207">
        <v>0</v>
      </c>
      <c r="Q207" t="s">
        <v>759</v>
      </c>
      <c r="R207">
        <v>3.5550000000000002</v>
      </c>
      <c r="S207">
        <v>0.34300000000000003</v>
      </c>
      <c r="T207">
        <v>0.53</v>
      </c>
      <c r="U207">
        <v>1.18</v>
      </c>
      <c r="V207">
        <v>0</v>
      </c>
      <c r="Y207" t="str">
        <f t="shared" si="12"/>
        <v>Ja</v>
      </c>
      <c r="AA207" t="str">
        <f t="shared" si="13"/>
        <v>Ja</v>
      </c>
      <c r="AB207">
        <f t="shared" si="14"/>
        <v>406.798</v>
      </c>
      <c r="AC207">
        <f t="shared" si="15"/>
        <v>0</v>
      </c>
    </row>
    <row r="208" spans="1:29" ht="15" customHeight="1">
      <c r="A208" s="2" t="s">
        <v>322</v>
      </c>
      <c r="B208" s="2" t="s">
        <v>323</v>
      </c>
      <c r="C208">
        <v>2020</v>
      </c>
      <c r="D208">
        <v>0.26200000000000001</v>
      </c>
      <c r="E208" t="s">
        <v>21</v>
      </c>
      <c r="F208" t="s">
        <v>822</v>
      </c>
      <c r="G208">
        <v>1.1000000000000001</v>
      </c>
      <c r="H208">
        <v>0</v>
      </c>
      <c r="I208">
        <v>0</v>
      </c>
      <c r="J208">
        <v>0</v>
      </c>
      <c r="K208" t="s">
        <v>22</v>
      </c>
      <c r="L208" t="s">
        <v>21</v>
      </c>
      <c r="M208" t="s">
        <v>21</v>
      </c>
      <c r="N208" t="s">
        <v>21</v>
      </c>
      <c r="O208" t="s">
        <v>21</v>
      </c>
      <c r="P208" t="s">
        <v>21</v>
      </c>
      <c r="Q208" t="s">
        <v>22</v>
      </c>
      <c r="R208" t="s">
        <v>21</v>
      </c>
      <c r="S208" t="s">
        <v>21</v>
      </c>
      <c r="T208" t="s">
        <v>21</v>
      </c>
      <c r="U208" t="s">
        <v>21</v>
      </c>
      <c r="V208" t="s">
        <v>21</v>
      </c>
      <c r="Y208" t="str">
        <f t="shared" si="12"/>
        <v>Ja</v>
      </c>
      <c r="AA208" t="str">
        <f t="shared" si="13"/>
        <v>Nej</v>
      </c>
      <c r="AB208" t="str">
        <f t="shared" si="14"/>
        <v>ET</v>
      </c>
      <c r="AC208">
        <f t="shared" si="15"/>
        <v>0</v>
      </c>
    </row>
    <row r="209" spans="1:29" ht="15" customHeight="1">
      <c r="A209" s="2" t="s">
        <v>322</v>
      </c>
      <c r="B209" s="2" t="s">
        <v>324</v>
      </c>
      <c r="C209">
        <v>2020</v>
      </c>
      <c r="D209">
        <v>3.26</v>
      </c>
      <c r="E209">
        <v>0.96199999999999997</v>
      </c>
      <c r="F209" t="s">
        <v>822</v>
      </c>
      <c r="G209">
        <v>1.1000000000000001</v>
      </c>
      <c r="H209">
        <v>0</v>
      </c>
      <c r="I209">
        <v>0</v>
      </c>
      <c r="J209">
        <v>0</v>
      </c>
      <c r="K209" t="s">
        <v>22</v>
      </c>
      <c r="L209" t="s">
        <v>21</v>
      </c>
      <c r="M209" t="s">
        <v>21</v>
      </c>
      <c r="N209" t="s">
        <v>21</v>
      </c>
      <c r="O209" t="s">
        <v>21</v>
      </c>
      <c r="P209" t="s">
        <v>21</v>
      </c>
      <c r="Q209" t="s">
        <v>22</v>
      </c>
      <c r="R209" t="s">
        <v>21</v>
      </c>
      <c r="S209" t="s">
        <v>21</v>
      </c>
      <c r="T209" t="s">
        <v>21</v>
      </c>
      <c r="U209" t="s">
        <v>21</v>
      </c>
      <c r="V209" t="s">
        <v>21</v>
      </c>
      <c r="Y209" t="str">
        <f t="shared" si="12"/>
        <v>Ja</v>
      </c>
      <c r="AA209" t="str">
        <f t="shared" si="13"/>
        <v>Nej</v>
      </c>
      <c r="AB209" t="str">
        <f t="shared" si="14"/>
        <v>ET</v>
      </c>
      <c r="AC209">
        <f t="shared" si="15"/>
        <v>0</v>
      </c>
    </row>
    <row r="210" spans="1:29" ht="15" customHeight="1">
      <c r="A210" s="2" t="s">
        <v>322</v>
      </c>
      <c r="B210" s="2" t="s">
        <v>325</v>
      </c>
      <c r="C210">
        <v>2020</v>
      </c>
      <c r="D210">
        <v>0.45700000000000002</v>
      </c>
      <c r="E210" t="s">
        <v>21</v>
      </c>
      <c r="F210" t="s">
        <v>822</v>
      </c>
      <c r="G210">
        <v>1.1000000000000001</v>
      </c>
      <c r="H210">
        <v>0</v>
      </c>
      <c r="I210">
        <v>0</v>
      </c>
      <c r="J210">
        <v>0</v>
      </c>
      <c r="K210" t="s">
        <v>22</v>
      </c>
      <c r="L210" t="s">
        <v>21</v>
      </c>
      <c r="M210" t="s">
        <v>21</v>
      </c>
      <c r="N210" t="s">
        <v>21</v>
      </c>
      <c r="O210" t="s">
        <v>21</v>
      </c>
      <c r="P210" t="s">
        <v>21</v>
      </c>
      <c r="Q210" t="s">
        <v>22</v>
      </c>
      <c r="R210" t="s">
        <v>21</v>
      </c>
      <c r="S210" t="s">
        <v>21</v>
      </c>
      <c r="T210" t="s">
        <v>21</v>
      </c>
      <c r="U210" t="s">
        <v>21</v>
      </c>
      <c r="V210" t="s">
        <v>21</v>
      </c>
      <c r="Y210" t="str">
        <f t="shared" si="12"/>
        <v>Ja</v>
      </c>
      <c r="AA210" t="str">
        <f t="shared" si="13"/>
        <v>Nej</v>
      </c>
      <c r="AB210" t="str">
        <f t="shared" si="14"/>
        <v>ET</v>
      </c>
      <c r="AC210">
        <f t="shared" si="15"/>
        <v>0</v>
      </c>
    </row>
    <row r="211" spans="1:29" ht="15" customHeight="1">
      <c r="A211" s="2" t="s">
        <v>326</v>
      </c>
      <c r="B211" s="2" t="s">
        <v>327</v>
      </c>
      <c r="C211">
        <v>2020</v>
      </c>
      <c r="D211">
        <v>0.5</v>
      </c>
      <c r="E211">
        <v>9.1</v>
      </c>
      <c r="F211" t="s">
        <v>823</v>
      </c>
      <c r="G211">
        <v>1.1000000000000001</v>
      </c>
      <c r="H211">
        <v>0</v>
      </c>
      <c r="I211">
        <v>0</v>
      </c>
      <c r="J211">
        <v>0</v>
      </c>
      <c r="K211" t="s">
        <v>22</v>
      </c>
      <c r="L211" t="s">
        <v>21</v>
      </c>
      <c r="M211" t="s">
        <v>21</v>
      </c>
      <c r="N211" t="s">
        <v>21</v>
      </c>
      <c r="O211" t="s">
        <v>21</v>
      </c>
      <c r="P211" t="s">
        <v>21</v>
      </c>
      <c r="Q211" t="s">
        <v>22</v>
      </c>
      <c r="R211" t="s">
        <v>21</v>
      </c>
      <c r="S211" t="s">
        <v>21</v>
      </c>
      <c r="T211" t="s">
        <v>21</v>
      </c>
      <c r="U211" t="s">
        <v>21</v>
      </c>
      <c r="V211" t="s">
        <v>21</v>
      </c>
      <c r="Y211" t="str">
        <f t="shared" si="12"/>
        <v>Ja</v>
      </c>
      <c r="AA211" t="str">
        <f t="shared" si="13"/>
        <v>Nej</v>
      </c>
      <c r="AB211" t="str">
        <f t="shared" si="14"/>
        <v>ET</v>
      </c>
      <c r="AC211">
        <f t="shared" si="15"/>
        <v>0</v>
      </c>
    </row>
    <row r="212" spans="1:29" ht="15" customHeight="1">
      <c r="A212" s="2" t="s">
        <v>328</v>
      </c>
      <c r="B212" s="2" t="s">
        <v>329</v>
      </c>
      <c r="C212">
        <v>2020</v>
      </c>
      <c r="D212">
        <v>3.2000000000000001E-2</v>
      </c>
      <c r="E212" t="s">
        <v>21</v>
      </c>
      <c r="F212" t="s">
        <v>824</v>
      </c>
      <c r="G212">
        <v>1.1000000000000001</v>
      </c>
      <c r="H212">
        <v>0</v>
      </c>
      <c r="I212">
        <v>0</v>
      </c>
      <c r="J212">
        <v>0</v>
      </c>
      <c r="K212" t="s">
        <v>22</v>
      </c>
      <c r="L212" t="s">
        <v>21</v>
      </c>
      <c r="M212" t="s">
        <v>21</v>
      </c>
      <c r="N212" t="s">
        <v>21</v>
      </c>
      <c r="O212" t="s">
        <v>21</v>
      </c>
      <c r="P212" t="s">
        <v>21</v>
      </c>
      <c r="Q212" t="s">
        <v>22</v>
      </c>
      <c r="R212" t="s">
        <v>21</v>
      </c>
      <c r="S212" t="s">
        <v>21</v>
      </c>
      <c r="T212" t="s">
        <v>21</v>
      </c>
      <c r="U212" t="s">
        <v>21</v>
      </c>
      <c r="V212" t="s">
        <v>21</v>
      </c>
      <c r="Y212" t="str">
        <f t="shared" si="12"/>
        <v>Ja</v>
      </c>
      <c r="AA212" t="str">
        <f t="shared" si="13"/>
        <v>Nej</v>
      </c>
      <c r="AB212" t="str">
        <f t="shared" si="14"/>
        <v>ET</v>
      </c>
      <c r="AC212">
        <f t="shared" si="15"/>
        <v>0</v>
      </c>
    </row>
    <row r="213" spans="1:29" ht="15" customHeight="1">
      <c r="A213" s="2" t="s">
        <v>328</v>
      </c>
      <c r="B213" s="2" t="s">
        <v>330</v>
      </c>
      <c r="C213">
        <v>2020</v>
      </c>
      <c r="D213">
        <v>0.25800000000000001</v>
      </c>
      <c r="E213" t="s">
        <v>21</v>
      </c>
      <c r="F213" t="s">
        <v>824</v>
      </c>
      <c r="G213">
        <v>1.1000000000000001</v>
      </c>
      <c r="H213">
        <v>0</v>
      </c>
      <c r="I213">
        <v>0</v>
      </c>
      <c r="J213">
        <v>0</v>
      </c>
      <c r="K213" t="s">
        <v>22</v>
      </c>
      <c r="L213" t="s">
        <v>21</v>
      </c>
      <c r="M213" t="s">
        <v>21</v>
      </c>
      <c r="N213" t="s">
        <v>21</v>
      </c>
      <c r="O213" t="s">
        <v>21</v>
      </c>
      <c r="P213" t="s">
        <v>21</v>
      </c>
      <c r="Q213" t="s">
        <v>22</v>
      </c>
      <c r="R213" t="s">
        <v>21</v>
      </c>
      <c r="S213" t="s">
        <v>21</v>
      </c>
      <c r="T213" t="s">
        <v>21</v>
      </c>
      <c r="U213" t="s">
        <v>21</v>
      </c>
      <c r="V213" t="s">
        <v>21</v>
      </c>
      <c r="Y213" t="str">
        <f t="shared" si="12"/>
        <v>Ja</v>
      </c>
      <c r="AA213" t="str">
        <f t="shared" si="13"/>
        <v>Nej</v>
      </c>
      <c r="AB213" t="str">
        <f t="shared" si="14"/>
        <v>ET</v>
      </c>
      <c r="AC213">
        <f t="shared" si="15"/>
        <v>0</v>
      </c>
    </row>
    <row r="214" spans="1:29" ht="15" customHeight="1">
      <c r="A214" s="2" t="s">
        <v>328</v>
      </c>
      <c r="B214" s="2" t="s">
        <v>331</v>
      </c>
      <c r="C214">
        <v>2020</v>
      </c>
      <c r="D214">
        <v>1.115</v>
      </c>
      <c r="E214">
        <v>5.0979999999999999</v>
      </c>
      <c r="F214" t="s">
        <v>824</v>
      </c>
      <c r="G214">
        <v>1.1000000000000001</v>
      </c>
      <c r="H214">
        <v>0</v>
      </c>
      <c r="I214">
        <v>0</v>
      </c>
      <c r="J214">
        <v>0</v>
      </c>
      <c r="K214" t="s">
        <v>22</v>
      </c>
      <c r="L214" t="s">
        <v>21</v>
      </c>
      <c r="M214" t="s">
        <v>21</v>
      </c>
      <c r="N214" t="s">
        <v>21</v>
      </c>
      <c r="O214" t="s">
        <v>21</v>
      </c>
      <c r="P214" t="s">
        <v>21</v>
      </c>
      <c r="Q214" t="s">
        <v>22</v>
      </c>
      <c r="R214" t="s">
        <v>21</v>
      </c>
      <c r="S214" t="s">
        <v>21</v>
      </c>
      <c r="T214" t="s">
        <v>21</v>
      </c>
      <c r="U214" t="s">
        <v>21</v>
      </c>
      <c r="V214" t="s">
        <v>21</v>
      </c>
      <c r="Y214" t="str">
        <f t="shared" si="12"/>
        <v>Ja</v>
      </c>
      <c r="AA214" t="str">
        <f t="shared" si="13"/>
        <v>Nej</v>
      </c>
      <c r="AB214" t="str">
        <f t="shared" si="14"/>
        <v>ET</v>
      </c>
      <c r="AC214">
        <f t="shared" si="15"/>
        <v>0</v>
      </c>
    </row>
    <row r="215" spans="1:29" ht="15" customHeight="1">
      <c r="A215" s="2" t="s">
        <v>332</v>
      </c>
      <c r="B215" s="2" t="s">
        <v>333</v>
      </c>
      <c r="C215">
        <v>2020</v>
      </c>
      <c r="D215">
        <v>1.35</v>
      </c>
      <c r="E215" t="s">
        <v>21</v>
      </c>
      <c r="F215" t="s">
        <v>825</v>
      </c>
      <c r="G215">
        <v>1.1000000000000001</v>
      </c>
      <c r="H215">
        <v>0</v>
      </c>
      <c r="I215">
        <v>0</v>
      </c>
      <c r="J215">
        <v>0</v>
      </c>
      <c r="K215" t="s">
        <v>22</v>
      </c>
      <c r="L215" t="s">
        <v>21</v>
      </c>
      <c r="M215" t="s">
        <v>21</v>
      </c>
      <c r="N215" t="s">
        <v>21</v>
      </c>
      <c r="O215" t="s">
        <v>21</v>
      </c>
      <c r="P215" t="s">
        <v>21</v>
      </c>
      <c r="Q215" t="s">
        <v>22</v>
      </c>
      <c r="R215" t="s">
        <v>21</v>
      </c>
      <c r="S215" t="s">
        <v>21</v>
      </c>
      <c r="T215" t="s">
        <v>21</v>
      </c>
      <c r="U215" t="s">
        <v>21</v>
      </c>
      <c r="V215" t="s">
        <v>21</v>
      </c>
      <c r="Y215" t="str">
        <f t="shared" si="12"/>
        <v>Ja</v>
      </c>
      <c r="AA215" t="str">
        <f t="shared" si="13"/>
        <v>Nej</v>
      </c>
      <c r="AB215" t="str">
        <f t="shared" si="14"/>
        <v>ET</v>
      </c>
      <c r="AC215">
        <f t="shared" si="15"/>
        <v>0</v>
      </c>
    </row>
    <row r="216" spans="1:29" ht="15" customHeight="1">
      <c r="A216" s="2" t="s">
        <v>335</v>
      </c>
      <c r="B216" s="2" t="s">
        <v>336</v>
      </c>
      <c r="C216">
        <v>2020</v>
      </c>
      <c r="D216">
        <v>1.3</v>
      </c>
      <c r="E216">
        <v>2.8</v>
      </c>
      <c r="F216" t="s">
        <v>826</v>
      </c>
      <c r="G216">
        <v>2.1</v>
      </c>
      <c r="H216">
        <v>5</v>
      </c>
      <c r="I216">
        <v>0</v>
      </c>
      <c r="J216">
        <v>0.5</v>
      </c>
      <c r="K216" t="s">
        <v>22</v>
      </c>
      <c r="L216" t="s">
        <v>21</v>
      </c>
      <c r="M216" t="s">
        <v>21</v>
      </c>
      <c r="N216" t="s">
        <v>21</v>
      </c>
      <c r="O216" t="s">
        <v>21</v>
      </c>
      <c r="P216" t="s">
        <v>21</v>
      </c>
      <c r="Q216" t="s">
        <v>22</v>
      </c>
      <c r="R216" t="s">
        <v>21</v>
      </c>
      <c r="S216" t="s">
        <v>21</v>
      </c>
      <c r="T216" t="s">
        <v>21</v>
      </c>
      <c r="U216" t="s">
        <v>21</v>
      </c>
      <c r="V216" t="s">
        <v>21</v>
      </c>
      <c r="Y216" t="str">
        <f t="shared" si="12"/>
        <v>Ja</v>
      </c>
      <c r="AA216" t="str">
        <f t="shared" si="13"/>
        <v>Nej</v>
      </c>
      <c r="AB216" t="str">
        <f t="shared" si="14"/>
        <v>ET</v>
      </c>
      <c r="AC216">
        <f t="shared" si="15"/>
        <v>0</v>
      </c>
    </row>
    <row r="217" spans="1:29" ht="15" customHeight="1">
      <c r="A217" s="2" t="s">
        <v>337</v>
      </c>
      <c r="B217" s="2" t="s">
        <v>338</v>
      </c>
      <c r="C217">
        <v>2020</v>
      </c>
      <c r="D217" t="s">
        <v>21</v>
      </c>
      <c r="E217" t="s">
        <v>21</v>
      </c>
      <c r="F217" t="s">
        <v>22</v>
      </c>
      <c r="G217">
        <v>2.46</v>
      </c>
      <c r="H217">
        <v>338.5</v>
      </c>
      <c r="I217">
        <v>0.47</v>
      </c>
      <c r="J217">
        <v>0.48170000000000002</v>
      </c>
      <c r="K217" t="s">
        <v>22</v>
      </c>
      <c r="L217" t="s">
        <v>21</v>
      </c>
      <c r="M217" t="s">
        <v>21</v>
      </c>
      <c r="N217" t="s">
        <v>21</v>
      </c>
      <c r="O217" t="s">
        <v>21</v>
      </c>
      <c r="P217" t="s">
        <v>21</v>
      </c>
      <c r="Q217" t="s">
        <v>22</v>
      </c>
      <c r="R217" t="s">
        <v>21</v>
      </c>
      <c r="S217" t="s">
        <v>21</v>
      </c>
      <c r="T217" t="s">
        <v>21</v>
      </c>
      <c r="U217" t="s">
        <v>21</v>
      </c>
      <c r="V217" t="s">
        <v>21</v>
      </c>
      <c r="Y217" t="str">
        <f t="shared" si="12"/>
        <v>Nej</v>
      </c>
      <c r="AA217" t="str">
        <f t="shared" si="13"/>
        <v>Nej</v>
      </c>
      <c r="AB217">
        <f t="shared" si="14"/>
        <v>0</v>
      </c>
      <c r="AC217">
        <f t="shared" si="15"/>
        <v>0</v>
      </c>
    </row>
    <row r="218" spans="1:29" ht="15" customHeight="1">
      <c r="A218" s="2" t="s">
        <v>339</v>
      </c>
      <c r="B218" s="2" t="s">
        <v>340</v>
      </c>
      <c r="C218">
        <v>2020</v>
      </c>
      <c r="D218" t="s">
        <v>22</v>
      </c>
      <c r="E218" t="s">
        <v>22</v>
      </c>
      <c r="F218" t="s">
        <v>22</v>
      </c>
      <c r="G218" t="s">
        <v>22</v>
      </c>
      <c r="H218" t="s">
        <v>22</v>
      </c>
      <c r="I218" t="s">
        <v>22</v>
      </c>
      <c r="J218" t="s">
        <v>22</v>
      </c>
      <c r="K218" t="s">
        <v>22</v>
      </c>
      <c r="L218" t="s">
        <v>22</v>
      </c>
      <c r="M218" t="s">
        <v>22</v>
      </c>
      <c r="N218" t="s">
        <v>22</v>
      </c>
      <c r="O218" t="s">
        <v>22</v>
      </c>
      <c r="P218" t="s">
        <v>22</v>
      </c>
      <c r="Q218" t="s">
        <v>22</v>
      </c>
      <c r="R218" t="s">
        <v>22</v>
      </c>
      <c r="S218" t="s">
        <v>22</v>
      </c>
      <c r="T218" t="s">
        <v>22</v>
      </c>
      <c r="U218" t="s">
        <v>22</v>
      </c>
      <c r="V218" t="s">
        <v>22</v>
      </c>
      <c r="Y218" t="str">
        <f t="shared" si="12"/>
        <v>Nej</v>
      </c>
      <c r="AA218" t="str">
        <f t="shared" si="13"/>
        <v>Nej</v>
      </c>
      <c r="AB218">
        <f t="shared" si="14"/>
        <v>0</v>
      </c>
      <c r="AC218">
        <f t="shared" si="15"/>
        <v>0</v>
      </c>
    </row>
    <row r="219" spans="1:29" ht="15" customHeight="1">
      <c r="A219" s="2" t="s">
        <v>341</v>
      </c>
      <c r="B219" s="2" t="s">
        <v>342</v>
      </c>
      <c r="C219">
        <v>2020</v>
      </c>
      <c r="D219">
        <v>9.9999999999999995E-8</v>
      </c>
      <c r="E219" t="s">
        <v>21</v>
      </c>
      <c r="F219" t="s">
        <v>752</v>
      </c>
      <c r="G219">
        <v>1</v>
      </c>
      <c r="H219">
        <v>0</v>
      </c>
      <c r="I219">
        <v>0</v>
      </c>
      <c r="J219">
        <v>0</v>
      </c>
      <c r="K219" t="s">
        <v>291</v>
      </c>
      <c r="L219">
        <v>155.08000000000001</v>
      </c>
      <c r="M219">
        <v>0.1193</v>
      </c>
      <c r="N219">
        <v>41.283999999999999</v>
      </c>
      <c r="O219">
        <v>2.7519999999999998</v>
      </c>
      <c r="P219">
        <v>0.91700000000000004</v>
      </c>
      <c r="Q219" t="s">
        <v>334</v>
      </c>
      <c r="R219" t="s">
        <v>21</v>
      </c>
      <c r="S219" t="s">
        <v>21</v>
      </c>
      <c r="T219" t="s">
        <v>21</v>
      </c>
      <c r="U219" t="s">
        <v>21</v>
      </c>
      <c r="V219" t="s">
        <v>21</v>
      </c>
      <c r="Y219" t="str">
        <f t="shared" si="12"/>
        <v>Ja</v>
      </c>
      <c r="AA219" t="str">
        <f t="shared" si="13"/>
        <v>Ja</v>
      </c>
      <c r="AB219">
        <f t="shared" si="14"/>
        <v>155.08000000000001</v>
      </c>
      <c r="AC219">
        <f t="shared" si="15"/>
        <v>9.1700000000000011E-3</v>
      </c>
    </row>
    <row r="220" spans="1:29" ht="15" customHeight="1">
      <c r="A220" s="2" t="s">
        <v>344</v>
      </c>
      <c r="B220" s="2" t="s">
        <v>345</v>
      </c>
      <c r="C220">
        <v>2020</v>
      </c>
      <c r="D220">
        <v>0.64100000000000001</v>
      </c>
      <c r="E220">
        <v>0.40300000000000002</v>
      </c>
      <c r="F220" t="s">
        <v>827</v>
      </c>
      <c r="G220">
        <v>0.1</v>
      </c>
      <c r="H220">
        <v>0</v>
      </c>
      <c r="I220">
        <v>0</v>
      </c>
      <c r="J220">
        <v>0</v>
      </c>
      <c r="K220" t="s">
        <v>21</v>
      </c>
      <c r="L220" t="s">
        <v>21</v>
      </c>
      <c r="M220" t="s">
        <v>21</v>
      </c>
      <c r="N220" t="s">
        <v>21</v>
      </c>
      <c r="O220" t="s">
        <v>21</v>
      </c>
      <c r="P220" t="s">
        <v>21</v>
      </c>
      <c r="Q220" t="s">
        <v>21</v>
      </c>
      <c r="R220" t="s">
        <v>21</v>
      </c>
      <c r="S220" t="s">
        <v>21</v>
      </c>
      <c r="T220" t="s">
        <v>21</v>
      </c>
      <c r="U220" t="s">
        <v>21</v>
      </c>
      <c r="V220" t="s">
        <v>21</v>
      </c>
      <c r="Y220" t="str">
        <f t="shared" si="12"/>
        <v>Ja</v>
      </c>
      <c r="AA220" t="str">
        <f t="shared" si="13"/>
        <v>Nej</v>
      </c>
      <c r="AB220" t="str">
        <f t="shared" si="14"/>
        <v>ET</v>
      </c>
      <c r="AC220">
        <f t="shared" si="15"/>
        <v>0</v>
      </c>
    </row>
    <row r="221" spans="1:29" ht="15" customHeight="1">
      <c r="A221" s="2" t="s">
        <v>346</v>
      </c>
      <c r="B221" s="2" t="s">
        <v>347</v>
      </c>
      <c r="C221">
        <v>2020</v>
      </c>
      <c r="D221">
        <v>0.5</v>
      </c>
      <c r="E221" t="s">
        <v>21</v>
      </c>
      <c r="F221" t="s">
        <v>828</v>
      </c>
      <c r="G221">
        <v>1.1000000000000001</v>
      </c>
      <c r="H221">
        <v>0</v>
      </c>
      <c r="I221">
        <v>0</v>
      </c>
      <c r="J221">
        <v>0</v>
      </c>
      <c r="K221" t="s">
        <v>22</v>
      </c>
      <c r="L221" t="s">
        <v>21</v>
      </c>
      <c r="M221" t="s">
        <v>21</v>
      </c>
      <c r="N221" t="s">
        <v>21</v>
      </c>
      <c r="O221" t="s">
        <v>21</v>
      </c>
      <c r="P221" t="s">
        <v>21</v>
      </c>
      <c r="Q221" t="s">
        <v>22</v>
      </c>
      <c r="R221" t="s">
        <v>21</v>
      </c>
      <c r="S221" t="s">
        <v>21</v>
      </c>
      <c r="T221" t="s">
        <v>21</v>
      </c>
      <c r="U221" t="s">
        <v>21</v>
      </c>
      <c r="V221" t="s">
        <v>21</v>
      </c>
      <c r="Y221" t="str">
        <f t="shared" si="12"/>
        <v>Ja</v>
      </c>
      <c r="AA221" t="str">
        <f t="shared" si="13"/>
        <v>Nej</v>
      </c>
      <c r="AB221" t="str">
        <f t="shared" si="14"/>
        <v>ET</v>
      </c>
      <c r="AC221">
        <f t="shared" si="15"/>
        <v>0</v>
      </c>
    </row>
    <row r="222" spans="1:29" ht="15" customHeight="1">
      <c r="A222" s="2" t="s">
        <v>346</v>
      </c>
      <c r="B222" s="2" t="s">
        <v>348</v>
      </c>
      <c r="C222">
        <v>2020</v>
      </c>
      <c r="D222">
        <v>1.85</v>
      </c>
      <c r="E222" t="s">
        <v>21</v>
      </c>
      <c r="F222" t="s">
        <v>828</v>
      </c>
      <c r="G222">
        <v>1.1000000000000001</v>
      </c>
      <c r="H222">
        <v>0</v>
      </c>
      <c r="I222">
        <v>0</v>
      </c>
      <c r="J222">
        <v>0</v>
      </c>
      <c r="K222" t="s">
        <v>22</v>
      </c>
      <c r="L222" t="s">
        <v>21</v>
      </c>
      <c r="M222" t="s">
        <v>21</v>
      </c>
      <c r="N222" t="s">
        <v>21</v>
      </c>
      <c r="O222" t="s">
        <v>21</v>
      </c>
      <c r="P222" t="s">
        <v>21</v>
      </c>
      <c r="Q222" t="s">
        <v>22</v>
      </c>
      <c r="R222" t="s">
        <v>21</v>
      </c>
      <c r="S222" t="s">
        <v>21</v>
      </c>
      <c r="T222" t="s">
        <v>21</v>
      </c>
      <c r="U222" t="s">
        <v>21</v>
      </c>
      <c r="V222" t="s">
        <v>21</v>
      </c>
      <c r="Y222" t="str">
        <f t="shared" si="12"/>
        <v>Ja</v>
      </c>
      <c r="AA222" t="str">
        <f t="shared" si="13"/>
        <v>Nej</v>
      </c>
      <c r="AB222" t="str">
        <f t="shared" si="14"/>
        <v>ET</v>
      </c>
      <c r="AC222">
        <f t="shared" si="15"/>
        <v>0</v>
      </c>
    </row>
    <row r="223" spans="1:29" ht="15" customHeight="1">
      <c r="A223" s="2" t="s">
        <v>346</v>
      </c>
      <c r="B223" s="2" t="s">
        <v>349</v>
      </c>
      <c r="C223">
        <v>2020</v>
      </c>
      <c r="D223" t="s">
        <v>21</v>
      </c>
      <c r="E223" t="s">
        <v>21</v>
      </c>
      <c r="F223" t="s">
        <v>828</v>
      </c>
      <c r="G223">
        <v>1.1000000000000001</v>
      </c>
      <c r="H223">
        <v>0</v>
      </c>
      <c r="I223">
        <v>0</v>
      </c>
      <c r="J223">
        <v>0</v>
      </c>
      <c r="K223" t="s">
        <v>22</v>
      </c>
      <c r="L223" t="s">
        <v>21</v>
      </c>
      <c r="M223" t="s">
        <v>21</v>
      </c>
      <c r="N223" t="s">
        <v>21</v>
      </c>
      <c r="O223" t="s">
        <v>21</v>
      </c>
      <c r="P223" t="s">
        <v>21</v>
      </c>
      <c r="Q223" t="s">
        <v>22</v>
      </c>
      <c r="R223" t="s">
        <v>21</v>
      </c>
      <c r="S223" t="s">
        <v>21</v>
      </c>
      <c r="T223" t="s">
        <v>21</v>
      </c>
      <c r="U223" t="s">
        <v>21</v>
      </c>
      <c r="V223" t="s">
        <v>21</v>
      </c>
      <c r="Y223" t="str">
        <f t="shared" si="12"/>
        <v>Ja</v>
      </c>
      <c r="AA223" t="str">
        <f t="shared" si="13"/>
        <v>Nej</v>
      </c>
      <c r="AB223" t="str">
        <f t="shared" si="14"/>
        <v>ET</v>
      </c>
      <c r="AC223">
        <f t="shared" si="15"/>
        <v>0</v>
      </c>
    </row>
    <row r="224" spans="1:29" ht="15" customHeight="1">
      <c r="A224" s="2" t="s">
        <v>346</v>
      </c>
      <c r="B224" s="2" t="s">
        <v>350</v>
      </c>
      <c r="C224">
        <v>2020</v>
      </c>
      <c r="D224">
        <v>0.3</v>
      </c>
      <c r="E224" t="s">
        <v>21</v>
      </c>
      <c r="F224" t="s">
        <v>828</v>
      </c>
      <c r="G224">
        <v>1.1000000000000001</v>
      </c>
      <c r="H224">
        <v>0</v>
      </c>
      <c r="I224">
        <v>0</v>
      </c>
      <c r="J224">
        <v>0</v>
      </c>
      <c r="K224" t="s">
        <v>22</v>
      </c>
      <c r="L224" t="s">
        <v>21</v>
      </c>
      <c r="M224" t="s">
        <v>21</v>
      </c>
      <c r="N224" t="s">
        <v>21</v>
      </c>
      <c r="O224" t="s">
        <v>21</v>
      </c>
      <c r="P224" t="s">
        <v>21</v>
      </c>
      <c r="Q224" t="s">
        <v>22</v>
      </c>
      <c r="R224" t="s">
        <v>21</v>
      </c>
      <c r="S224" t="s">
        <v>21</v>
      </c>
      <c r="T224" t="s">
        <v>21</v>
      </c>
      <c r="U224" t="s">
        <v>21</v>
      </c>
      <c r="V224" t="s">
        <v>21</v>
      </c>
      <c r="Y224" t="str">
        <f t="shared" si="12"/>
        <v>Ja</v>
      </c>
      <c r="AA224" t="str">
        <f t="shared" si="13"/>
        <v>Nej</v>
      </c>
      <c r="AB224" t="str">
        <f t="shared" si="14"/>
        <v>ET</v>
      </c>
      <c r="AC224">
        <f t="shared" si="15"/>
        <v>0</v>
      </c>
    </row>
    <row r="225" spans="1:29" ht="15" customHeight="1">
      <c r="A225" s="2" t="s">
        <v>351</v>
      </c>
      <c r="B225" s="2" t="s">
        <v>352</v>
      </c>
      <c r="C225">
        <v>2020</v>
      </c>
      <c r="D225" t="s">
        <v>22</v>
      </c>
      <c r="E225" t="s">
        <v>22</v>
      </c>
      <c r="F225" t="s">
        <v>22</v>
      </c>
      <c r="G225" t="s">
        <v>22</v>
      </c>
      <c r="H225" t="s">
        <v>22</v>
      </c>
      <c r="I225" t="s">
        <v>22</v>
      </c>
      <c r="J225" t="s">
        <v>22</v>
      </c>
      <c r="K225" t="s">
        <v>22</v>
      </c>
      <c r="L225" t="s">
        <v>22</v>
      </c>
      <c r="M225" t="s">
        <v>22</v>
      </c>
      <c r="N225" t="s">
        <v>22</v>
      </c>
      <c r="O225" t="s">
        <v>22</v>
      </c>
      <c r="P225" t="s">
        <v>22</v>
      </c>
      <c r="Q225" t="s">
        <v>22</v>
      </c>
      <c r="R225" t="s">
        <v>22</v>
      </c>
      <c r="S225" t="s">
        <v>22</v>
      </c>
      <c r="T225" t="s">
        <v>22</v>
      </c>
      <c r="U225" t="s">
        <v>22</v>
      </c>
      <c r="V225" t="s">
        <v>22</v>
      </c>
      <c r="Y225" t="str">
        <f t="shared" si="12"/>
        <v>Nej</v>
      </c>
      <c r="AA225" t="str">
        <f t="shared" si="13"/>
        <v>Nej</v>
      </c>
      <c r="AB225">
        <f t="shared" si="14"/>
        <v>0</v>
      </c>
      <c r="AC225">
        <f t="shared" si="15"/>
        <v>0</v>
      </c>
    </row>
    <row r="226" spans="1:29" ht="15" customHeight="1">
      <c r="A226" s="2" t="s">
        <v>353</v>
      </c>
      <c r="B226" s="2" t="s">
        <v>354</v>
      </c>
      <c r="C226">
        <v>2020</v>
      </c>
      <c r="D226">
        <v>0.45</v>
      </c>
      <c r="E226" t="s">
        <v>21</v>
      </c>
      <c r="F226" t="s">
        <v>770</v>
      </c>
      <c r="G226">
        <v>1.1000000000000001</v>
      </c>
      <c r="H226">
        <v>1.3</v>
      </c>
      <c r="I226">
        <v>0</v>
      </c>
      <c r="J226">
        <v>0</v>
      </c>
      <c r="K226" t="s">
        <v>22</v>
      </c>
      <c r="L226" t="s">
        <v>21</v>
      </c>
      <c r="M226" t="s">
        <v>21</v>
      </c>
      <c r="N226" t="s">
        <v>21</v>
      </c>
      <c r="O226" t="s">
        <v>21</v>
      </c>
      <c r="P226" t="s">
        <v>21</v>
      </c>
      <c r="Q226" t="s">
        <v>22</v>
      </c>
      <c r="R226" t="s">
        <v>21</v>
      </c>
      <c r="S226" t="s">
        <v>21</v>
      </c>
      <c r="T226" t="s">
        <v>21</v>
      </c>
      <c r="U226" t="s">
        <v>21</v>
      </c>
      <c r="V226" t="s">
        <v>21</v>
      </c>
      <c r="Y226" t="str">
        <f t="shared" si="12"/>
        <v>Ja</v>
      </c>
      <c r="AA226" t="str">
        <f t="shared" si="13"/>
        <v>Nej</v>
      </c>
      <c r="AB226" t="str">
        <f t="shared" si="14"/>
        <v>ET</v>
      </c>
      <c r="AC226">
        <f t="shared" si="15"/>
        <v>0</v>
      </c>
    </row>
    <row r="227" spans="1:29" ht="15" customHeight="1">
      <c r="A227" s="2" t="s">
        <v>353</v>
      </c>
      <c r="B227" s="2" t="s">
        <v>355</v>
      </c>
      <c r="C227">
        <v>2020</v>
      </c>
      <c r="D227">
        <v>2.2999999999999998</v>
      </c>
      <c r="E227" t="s">
        <v>21</v>
      </c>
      <c r="F227" t="s">
        <v>770</v>
      </c>
      <c r="G227">
        <v>1.1000000000000001</v>
      </c>
      <c r="H227">
        <v>1.3</v>
      </c>
      <c r="I227">
        <v>0</v>
      </c>
      <c r="J227">
        <v>0</v>
      </c>
      <c r="K227" t="s">
        <v>22</v>
      </c>
      <c r="L227" t="s">
        <v>21</v>
      </c>
      <c r="M227" t="s">
        <v>21</v>
      </c>
      <c r="N227" t="s">
        <v>21</v>
      </c>
      <c r="O227" t="s">
        <v>21</v>
      </c>
      <c r="P227" t="s">
        <v>21</v>
      </c>
      <c r="Q227" t="s">
        <v>22</v>
      </c>
      <c r="R227" t="s">
        <v>21</v>
      </c>
      <c r="S227" t="s">
        <v>21</v>
      </c>
      <c r="T227" t="s">
        <v>21</v>
      </c>
      <c r="U227" t="s">
        <v>21</v>
      </c>
      <c r="V227" t="s">
        <v>21</v>
      </c>
      <c r="Y227" t="str">
        <f t="shared" si="12"/>
        <v>Ja</v>
      </c>
      <c r="AA227" t="str">
        <f t="shared" si="13"/>
        <v>Nej</v>
      </c>
      <c r="AB227" t="str">
        <f t="shared" si="14"/>
        <v>ET</v>
      </c>
      <c r="AC227">
        <f t="shared" si="15"/>
        <v>0</v>
      </c>
    </row>
    <row r="228" spans="1:29" ht="15" customHeight="1">
      <c r="A228" s="2" t="s">
        <v>356</v>
      </c>
      <c r="B228" s="2" t="s">
        <v>357</v>
      </c>
      <c r="C228">
        <v>2020</v>
      </c>
      <c r="D228">
        <v>5.2620889999999996</v>
      </c>
      <c r="E228">
        <v>0.80593000000000004</v>
      </c>
      <c r="F228" t="s">
        <v>757</v>
      </c>
      <c r="G228">
        <v>1.1000000000000001</v>
      </c>
      <c r="H228">
        <v>0</v>
      </c>
      <c r="I228">
        <v>0</v>
      </c>
      <c r="J228">
        <v>0</v>
      </c>
      <c r="K228" t="s">
        <v>22</v>
      </c>
      <c r="L228" t="s">
        <v>21</v>
      </c>
      <c r="M228" t="s">
        <v>21</v>
      </c>
      <c r="N228" t="s">
        <v>21</v>
      </c>
      <c r="O228" t="s">
        <v>21</v>
      </c>
      <c r="P228" t="s">
        <v>21</v>
      </c>
      <c r="Q228" t="s">
        <v>22</v>
      </c>
      <c r="R228" t="s">
        <v>21</v>
      </c>
      <c r="S228" t="s">
        <v>21</v>
      </c>
      <c r="T228" t="s">
        <v>21</v>
      </c>
      <c r="U228" t="s">
        <v>21</v>
      </c>
      <c r="V228" t="s">
        <v>21</v>
      </c>
      <c r="Y228" t="str">
        <f t="shared" si="12"/>
        <v>Ja</v>
      </c>
      <c r="AA228" t="str">
        <f t="shared" si="13"/>
        <v>Nej</v>
      </c>
      <c r="AB228" t="str">
        <f t="shared" si="14"/>
        <v>ET</v>
      </c>
      <c r="AC228">
        <f t="shared" si="15"/>
        <v>0</v>
      </c>
    </row>
    <row r="229" spans="1:29" ht="15" customHeight="1">
      <c r="A229" s="2" t="s">
        <v>358</v>
      </c>
      <c r="B229" s="2" t="s">
        <v>359</v>
      </c>
      <c r="C229">
        <v>2020</v>
      </c>
      <c r="D229">
        <v>7.4059999999999997</v>
      </c>
      <c r="E229" t="s">
        <v>21</v>
      </c>
      <c r="F229" t="s">
        <v>829</v>
      </c>
      <c r="G229">
        <v>2.46</v>
      </c>
      <c r="H229">
        <v>338.5</v>
      </c>
      <c r="I229">
        <v>0.47</v>
      </c>
      <c r="J229">
        <v>0.48170000000000002</v>
      </c>
      <c r="K229" t="s">
        <v>22</v>
      </c>
      <c r="L229" t="s">
        <v>21</v>
      </c>
      <c r="M229" t="s">
        <v>21</v>
      </c>
      <c r="N229" t="s">
        <v>21</v>
      </c>
      <c r="O229" t="s">
        <v>21</v>
      </c>
      <c r="P229" t="s">
        <v>21</v>
      </c>
      <c r="Q229" t="s">
        <v>22</v>
      </c>
      <c r="R229" t="s">
        <v>21</v>
      </c>
      <c r="S229" t="s">
        <v>21</v>
      </c>
      <c r="T229" t="s">
        <v>21</v>
      </c>
      <c r="U229" t="s">
        <v>21</v>
      </c>
      <c r="V229" t="s">
        <v>21</v>
      </c>
      <c r="Y229" t="str">
        <f t="shared" si="12"/>
        <v>Nej</v>
      </c>
      <c r="AA229" t="str">
        <f t="shared" si="13"/>
        <v>Nej</v>
      </c>
      <c r="AB229">
        <f t="shared" si="14"/>
        <v>0</v>
      </c>
      <c r="AC229">
        <f t="shared" si="15"/>
        <v>0</v>
      </c>
    </row>
    <row r="230" spans="1:29" ht="15" customHeight="1">
      <c r="A230" s="2" t="s">
        <v>360</v>
      </c>
      <c r="B230" s="2" t="s">
        <v>361</v>
      </c>
      <c r="C230">
        <v>2020</v>
      </c>
      <c r="D230">
        <v>0.32700000000000001</v>
      </c>
      <c r="E230">
        <v>5.8239999999999998</v>
      </c>
      <c r="F230" t="s">
        <v>769</v>
      </c>
      <c r="G230">
        <v>0.03</v>
      </c>
      <c r="H230">
        <v>26</v>
      </c>
      <c r="I230">
        <v>0</v>
      </c>
      <c r="J230">
        <v>0</v>
      </c>
      <c r="K230" t="s">
        <v>22</v>
      </c>
      <c r="L230" t="s">
        <v>21</v>
      </c>
      <c r="M230" t="s">
        <v>21</v>
      </c>
      <c r="N230" t="s">
        <v>21</v>
      </c>
      <c r="O230" t="s">
        <v>21</v>
      </c>
      <c r="P230" t="s">
        <v>21</v>
      </c>
      <c r="Q230" t="s">
        <v>22</v>
      </c>
      <c r="R230" t="s">
        <v>21</v>
      </c>
      <c r="S230" t="s">
        <v>21</v>
      </c>
      <c r="T230" t="s">
        <v>21</v>
      </c>
      <c r="U230" t="s">
        <v>21</v>
      </c>
      <c r="V230" t="s">
        <v>21</v>
      </c>
      <c r="Y230" t="str">
        <f t="shared" si="12"/>
        <v>Ja</v>
      </c>
      <c r="AA230" t="str">
        <f t="shared" si="13"/>
        <v>Nej</v>
      </c>
      <c r="AB230" t="str">
        <f t="shared" si="14"/>
        <v>ET</v>
      </c>
      <c r="AC230">
        <f t="shared" si="15"/>
        <v>0</v>
      </c>
    </row>
    <row r="231" spans="1:29" ht="15" customHeight="1">
      <c r="A231" s="2" t="s">
        <v>362</v>
      </c>
      <c r="B231" s="2" t="s">
        <v>363</v>
      </c>
      <c r="C231">
        <v>2020</v>
      </c>
      <c r="D231">
        <v>1.67</v>
      </c>
      <c r="E231" t="s">
        <v>21</v>
      </c>
      <c r="F231" t="s">
        <v>22</v>
      </c>
      <c r="G231">
        <v>2.46</v>
      </c>
      <c r="H231">
        <v>338.5</v>
      </c>
      <c r="I231">
        <v>0.47</v>
      </c>
      <c r="J231">
        <v>0.48170000000000002</v>
      </c>
      <c r="K231" t="s">
        <v>22</v>
      </c>
      <c r="L231" t="s">
        <v>21</v>
      </c>
      <c r="M231" t="s">
        <v>21</v>
      </c>
      <c r="N231" t="s">
        <v>21</v>
      </c>
      <c r="O231" t="s">
        <v>21</v>
      </c>
      <c r="P231" t="s">
        <v>21</v>
      </c>
      <c r="Q231" t="s">
        <v>22</v>
      </c>
      <c r="R231" t="s">
        <v>21</v>
      </c>
      <c r="S231" t="s">
        <v>21</v>
      </c>
      <c r="T231" t="s">
        <v>21</v>
      </c>
      <c r="U231" t="s">
        <v>21</v>
      </c>
      <c r="V231" t="s">
        <v>21</v>
      </c>
      <c r="Y231" t="str">
        <f t="shared" si="12"/>
        <v>Nej</v>
      </c>
      <c r="AA231" t="str">
        <f t="shared" si="13"/>
        <v>Nej</v>
      </c>
      <c r="AB231">
        <f t="shared" si="14"/>
        <v>0</v>
      </c>
      <c r="AC231">
        <f t="shared" si="15"/>
        <v>0</v>
      </c>
    </row>
    <row r="232" spans="1:29" ht="15" customHeight="1">
      <c r="A232" s="2" t="s">
        <v>364</v>
      </c>
      <c r="B232" s="2" t="s">
        <v>365</v>
      </c>
      <c r="C232">
        <v>2020</v>
      </c>
      <c r="D232">
        <v>0.10199999999999999</v>
      </c>
      <c r="E232" t="s">
        <v>21</v>
      </c>
      <c r="F232" t="s">
        <v>830</v>
      </c>
      <c r="G232">
        <v>0.73</v>
      </c>
      <c r="H232">
        <v>0</v>
      </c>
      <c r="I232">
        <v>0</v>
      </c>
      <c r="J232">
        <v>0</v>
      </c>
      <c r="K232" t="s">
        <v>22</v>
      </c>
      <c r="L232" t="s">
        <v>21</v>
      </c>
      <c r="M232" t="s">
        <v>21</v>
      </c>
      <c r="N232" t="s">
        <v>21</v>
      </c>
      <c r="O232" t="s">
        <v>21</v>
      </c>
      <c r="P232" t="s">
        <v>21</v>
      </c>
      <c r="Q232" t="s">
        <v>22</v>
      </c>
      <c r="R232" t="s">
        <v>21</v>
      </c>
      <c r="S232" t="s">
        <v>21</v>
      </c>
      <c r="T232" t="s">
        <v>21</v>
      </c>
      <c r="U232" t="s">
        <v>21</v>
      </c>
      <c r="V232" t="s">
        <v>21</v>
      </c>
      <c r="Y232" t="str">
        <f t="shared" si="12"/>
        <v>Ja</v>
      </c>
      <c r="AA232" t="str">
        <f t="shared" si="13"/>
        <v>Nej</v>
      </c>
      <c r="AB232" t="str">
        <f t="shared" si="14"/>
        <v>ET</v>
      </c>
      <c r="AC232">
        <f t="shared" si="15"/>
        <v>0</v>
      </c>
    </row>
    <row r="233" spans="1:29" ht="15" customHeight="1">
      <c r="A233" s="2" t="s">
        <v>364</v>
      </c>
      <c r="B233" s="2" t="s">
        <v>366</v>
      </c>
      <c r="C233">
        <v>2020</v>
      </c>
      <c r="D233">
        <v>8.8999999999999996E-2</v>
      </c>
      <c r="E233" t="s">
        <v>21</v>
      </c>
      <c r="F233" t="s">
        <v>831</v>
      </c>
      <c r="G233">
        <v>0.73</v>
      </c>
      <c r="H233">
        <v>0</v>
      </c>
      <c r="I233">
        <v>0</v>
      </c>
      <c r="J233">
        <v>0</v>
      </c>
      <c r="K233" t="s">
        <v>22</v>
      </c>
      <c r="L233" t="s">
        <v>21</v>
      </c>
      <c r="M233" t="s">
        <v>21</v>
      </c>
      <c r="N233" t="s">
        <v>21</v>
      </c>
      <c r="O233" t="s">
        <v>21</v>
      </c>
      <c r="P233" t="s">
        <v>21</v>
      </c>
      <c r="Q233" t="s">
        <v>22</v>
      </c>
      <c r="R233" t="s">
        <v>21</v>
      </c>
      <c r="S233" t="s">
        <v>21</v>
      </c>
      <c r="T233" t="s">
        <v>21</v>
      </c>
      <c r="U233" t="s">
        <v>21</v>
      </c>
      <c r="V233" t="s">
        <v>21</v>
      </c>
      <c r="Y233" t="str">
        <f t="shared" si="12"/>
        <v>Ja</v>
      </c>
      <c r="AA233" t="str">
        <f t="shared" si="13"/>
        <v>Nej</v>
      </c>
      <c r="AB233" t="str">
        <f t="shared" si="14"/>
        <v>ET</v>
      </c>
      <c r="AC233">
        <f t="shared" si="15"/>
        <v>0</v>
      </c>
    </row>
    <row r="234" spans="1:29" ht="15" customHeight="1">
      <c r="A234" s="2" t="s">
        <v>364</v>
      </c>
      <c r="B234" s="2" t="s">
        <v>367</v>
      </c>
      <c r="C234">
        <v>2020</v>
      </c>
      <c r="D234">
        <v>0.25979999999999998</v>
      </c>
      <c r="E234" t="s">
        <v>21</v>
      </c>
      <c r="F234" t="s">
        <v>830</v>
      </c>
      <c r="G234">
        <v>0.73</v>
      </c>
      <c r="H234">
        <v>0</v>
      </c>
      <c r="I234">
        <v>0</v>
      </c>
      <c r="J234">
        <v>0</v>
      </c>
      <c r="K234" t="s">
        <v>22</v>
      </c>
      <c r="L234" t="s">
        <v>21</v>
      </c>
      <c r="M234" t="s">
        <v>21</v>
      </c>
      <c r="N234" t="s">
        <v>21</v>
      </c>
      <c r="O234" t="s">
        <v>21</v>
      </c>
      <c r="P234" t="s">
        <v>21</v>
      </c>
      <c r="Q234" t="s">
        <v>22</v>
      </c>
      <c r="R234" t="s">
        <v>21</v>
      </c>
      <c r="S234" t="s">
        <v>21</v>
      </c>
      <c r="T234" t="s">
        <v>21</v>
      </c>
      <c r="U234" t="s">
        <v>21</v>
      </c>
      <c r="V234" t="s">
        <v>21</v>
      </c>
      <c r="Y234" t="str">
        <f t="shared" si="12"/>
        <v>Ja</v>
      </c>
      <c r="AA234" t="str">
        <f t="shared" si="13"/>
        <v>Nej</v>
      </c>
      <c r="AB234" t="str">
        <f t="shared" si="14"/>
        <v>ET</v>
      </c>
      <c r="AC234">
        <f t="shared" si="15"/>
        <v>0</v>
      </c>
    </row>
    <row r="235" spans="1:29" ht="15" customHeight="1">
      <c r="A235" s="2" t="s">
        <v>364</v>
      </c>
      <c r="B235" s="2" t="s">
        <v>368</v>
      </c>
      <c r="C235">
        <v>2020</v>
      </c>
      <c r="D235">
        <v>9.9000000000000005E-2</v>
      </c>
      <c r="E235" t="s">
        <v>21</v>
      </c>
      <c r="F235" t="s">
        <v>832</v>
      </c>
      <c r="G235">
        <v>0.73</v>
      </c>
      <c r="H235">
        <v>0</v>
      </c>
      <c r="I235">
        <v>0</v>
      </c>
      <c r="J235">
        <v>0</v>
      </c>
      <c r="K235" t="s">
        <v>22</v>
      </c>
      <c r="L235" t="s">
        <v>21</v>
      </c>
      <c r="M235" t="s">
        <v>21</v>
      </c>
      <c r="N235" t="s">
        <v>21</v>
      </c>
      <c r="O235" t="s">
        <v>21</v>
      </c>
      <c r="P235" t="s">
        <v>21</v>
      </c>
      <c r="Q235" t="s">
        <v>22</v>
      </c>
      <c r="R235" t="s">
        <v>21</v>
      </c>
      <c r="S235" t="s">
        <v>21</v>
      </c>
      <c r="T235" t="s">
        <v>21</v>
      </c>
      <c r="U235" t="s">
        <v>21</v>
      </c>
      <c r="V235" t="s">
        <v>21</v>
      </c>
      <c r="Y235" t="str">
        <f t="shared" si="12"/>
        <v>Ja</v>
      </c>
      <c r="AA235" t="str">
        <f t="shared" si="13"/>
        <v>Nej</v>
      </c>
      <c r="AB235" t="str">
        <f t="shared" si="14"/>
        <v>ET</v>
      </c>
      <c r="AC235">
        <f t="shared" si="15"/>
        <v>0</v>
      </c>
    </row>
    <row r="236" spans="1:29" ht="15" customHeight="1">
      <c r="A236" s="2" t="s">
        <v>364</v>
      </c>
      <c r="B236" s="2" t="s">
        <v>369</v>
      </c>
      <c r="C236">
        <v>2020</v>
      </c>
      <c r="D236">
        <v>0.09</v>
      </c>
      <c r="E236" t="s">
        <v>21</v>
      </c>
      <c r="F236" t="s">
        <v>832</v>
      </c>
      <c r="G236">
        <v>0.73</v>
      </c>
      <c r="H236">
        <v>0</v>
      </c>
      <c r="I236">
        <v>0</v>
      </c>
      <c r="J236">
        <v>0</v>
      </c>
      <c r="K236" t="s">
        <v>22</v>
      </c>
      <c r="L236" t="s">
        <v>21</v>
      </c>
      <c r="M236" t="s">
        <v>21</v>
      </c>
      <c r="N236" t="s">
        <v>21</v>
      </c>
      <c r="O236" t="s">
        <v>21</v>
      </c>
      <c r="P236" t="s">
        <v>21</v>
      </c>
      <c r="Q236" t="s">
        <v>22</v>
      </c>
      <c r="R236" t="s">
        <v>21</v>
      </c>
      <c r="S236" t="s">
        <v>21</v>
      </c>
      <c r="T236" t="s">
        <v>21</v>
      </c>
      <c r="U236" t="s">
        <v>21</v>
      </c>
      <c r="V236" t="s">
        <v>21</v>
      </c>
      <c r="Y236" t="str">
        <f t="shared" si="12"/>
        <v>Ja</v>
      </c>
      <c r="AA236" t="str">
        <f t="shared" si="13"/>
        <v>Nej</v>
      </c>
      <c r="AB236" t="str">
        <f t="shared" si="14"/>
        <v>ET</v>
      </c>
      <c r="AC236">
        <f t="shared" si="15"/>
        <v>0</v>
      </c>
    </row>
    <row r="237" spans="1:29" ht="15" customHeight="1">
      <c r="A237" s="2" t="s">
        <v>364</v>
      </c>
      <c r="B237" s="2" t="s">
        <v>370</v>
      </c>
      <c r="C237">
        <v>2020</v>
      </c>
      <c r="D237">
        <v>6.4000000000000001E-2</v>
      </c>
      <c r="E237" t="s">
        <v>21</v>
      </c>
      <c r="F237" t="s">
        <v>832</v>
      </c>
      <c r="G237">
        <v>0.72</v>
      </c>
      <c r="H237">
        <v>0</v>
      </c>
      <c r="I237">
        <v>0</v>
      </c>
      <c r="J237">
        <v>0</v>
      </c>
      <c r="K237" t="s">
        <v>22</v>
      </c>
      <c r="L237" t="s">
        <v>21</v>
      </c>
      <c r="M237" t="s">
        <v>21</v>
      </c>
      <c r="N237" t="s">
        <v>21</v>
      </c>
      <c r="O237" t="s">
        <v>21</v>
      </c>
      <c r="P237" t="s">
        <v>21</v>
      </c>
      <c r="Q237" t="s">
        <v>22</v>
      </c>
      <c r="R237" t="s">
        <v>21</v>
      </c>
      <c r="S237" t="s">
        <v>21</v>
      </c>
      <c r="T237" t="s">
        <v>21</v>
      </c>
      <c r="U237" t="s">
        <v>21</v>
      </c>
      <c r="V237" t="s">
        <v>21</v>
      </c>
      <c r="Y237" t="str">
        <f t="shared" si="12"/>
        <v>Ja</v>
      </c>
      <c r="AA237" t="str">
        <f t="shared" si="13"/>
        <v>Nej</v>
      </c>
      <c r="AB237" t="str">
        <f t="shared" si="14"/>
        <v>ET</v>
      </c>
      <c r="AC237">
        <f t="shared" si="15"/>
        <v>0</v>
      </c>
    </row>
    <row r="238" spans="1:29" ht="15" customHeight="1">
      <c r="A238" s="2" t="s">
        <v>364</v>
      </c>
      <c r="B238" s="2" t="s">
        <v>371</v>
      </c>
      <c r="C238">
        <v>2020</v>
      </c>
      <c r="D238">
        <v>4.2999999999999997E-2</v>
      </c>
      <c r="E238" t="s">
        <v>21</v>
      </c>
      <c r="F238" t="s">
        <v>833</v>
      </c>
      <c r="G238">
        <v>0.73</v>
      </c>
      <c r="H238">
        <v>0</v>
      </c>
      <c r="I238">
        <v>0</v>
      </c>
      <c r="J238">
        <v>0</v>
      </c>
      <c r="K238" t="s">
        <v>22</v>
      </c>
      <c r="L238" t="s">
        <v>21</v>
      </c>
      <c r="M238" t="s">
        <v>21</v>
      </c>
      <c r="N238" t="s">
        <v>21</v>
      </c>
      <c r="O238" t="s">
        <v>21</v>
      </c>
      <c r="P238" t="s">
        <v>21</v>
      </c>
      <c r="Q238" t="s">
        <v>22</v>
      </c>
      <c r="R238" t="s">
        <v>21</v>
      </c>
      <c r="S238" t="s">
        <v>21</v>
      </c>
      <c r="T238" t="s">
        <v>21</v>
      </c>
      <c r="U238" t="s">
        <v>21</v>
      </c>
      <c r="V238" t="s">
        <v>21</v>
      </c>
      <c r="Y238" t="str">
        <f t="shared" si="12"/>
        <v>Ja</v>
      </c>
      <c r="AA238" t="str">
        <f t="shared" si="13"/>
        <v>Nej</v>
      </c>
      <c r="AB238" t="str">
        <f t="shared" si="14"/>
        <v>ET</v>
      </c>
      <c r="AC238">
        <f t="shared" si="15"/>
        <v>0</v>
      </c>
    </row>
    <row r="239" spans="1:29" ht="15" customHeight="1">
      <c r="A239" s="2" t="s">
        <v>364</v>
      </c>
      <c r="B239" s="2" t="s">
        <v>372</v>
      </c>
      <c r="C239">
        <v>2020</v>
      </c>
      <c r="D239">
        <v>1.34</v>
      </c>
      <c r="E239">
        <v>4.28</v>
      </c>
      <c r="F239" t="s">
        <v>833</v>
      </c>
      <c r="G239">
        <v>0.17</v>
      </c>
      <c r="H239">
        <v>0</v>
      </c>
      <c r="I239">
        <v>0</v>
      </c>
      <c r="J239">
        <v>0</v>
      </c>
      <c r="K239" t="s">
        <v>22</v>
      </c>
      <c r="L239" t="s">
        <v>21</v>
      </c>
      <c r="M239" t="s">
        <v>21</v>
      </c>
      <c r="N239" t="s">
        <v>21</v>
      </c>
      <c r="O239" t="s">
        <v>21</v>
      </c>
      <c r="P239" t="s">
        <v>21</v>
      </c>
      <c r="Q239" t="s">
        <v>22</v>
      </c>
      <c r="R239" t="s">
        <v>21</v>
      </c>
      <c r="S239" t="s">
        <v>21</v>
      </c>
      <c r="T239" t="s">
        <v>21</v>
      </c>
      <c r="U239" t="s">
        <v>21</v>
      </c>
      <c r="V239" t="s">
        <v>21</v>
      </c>
      <c r="Y239" t="str">
        <f t="shared" si="12"/>
        <v>Ja</v>
      </c>
      <c r="AA239" t="str">
        <f t="shared" si="13"/>
        <v>Nej</v>
      </c>
      <c r="AB239" t="str">
        <f t="shared" si="14"/>
        <v>ET</v>
      </c>
      <c r="AC239">
        <f t="shared" si="15"/>
        <v>0</v>
      </c>
    </row>
    <row r="240" spans="1:29" ht="15" customHeight="1">
      <c r="A240" s="2" t="s">
        <v>364</v>
      </c>
      <c r="B240" s="2" t="s">
        <v>373</v>
      </c>
      <c r="C240">
        <v>2020</v>
      </c>
      <c r="D240">
        <v>6.9000000000000006E-2</v>
      </c>
      <c r="E240" t="s">
        <v>21</v>
      </c>
      <c r="F240" t="s">
        <v>833</v>
      </c>
      <c r="G240">
        <v>0.73</v>
      </c>
      <c r="H240">
        <v>0</v>
      </c>
      <c r="I240">
        <v>0</v>
      </c>
      <c r="J240">
        <v>0</v>
      </c>
      <c r="K240" t="s">
        <v>22</v>
      </c>
      <c r="L240" t="s">
        <v>21</v>
      </c>
      <c r="M240" t="s">
        <v>21</v>
      </c>
      <c r="N240" t="s">
        <v>21</v>
      </c>
      <c r="O240" t="s">
        <v>21</v>
      </c>
      <c r="P240" t="s">
        <v>21</v>
      </c>
      <c r="Q240" t="s">
        <v>22</v>
      </c>
      <c r="R240" t="s">
        <v>21</v>
      </c>
      <c r="S240" t="s">
        <v>21</v>
      </c>
      <c r="T240" t="s">
        <v>21</v>
      </c>
      <c r="U240" t="s">
        <v>21</v>
      </c>
      <c r="V240" t="s">
        <v>21</v>
      </c>
      <c r="Y240" t="str">
        <f t="shared" si="12"/>
        <v>Ja</v>
      </c>
      <c r="AA240" t="str">
        <f t="shared" si="13"/>
        <v>Nej</v>
      </c>
      <c r="AB240" t="str">
        <f t="shared" si="14"/>
        <v>ET</v>
      </c>
      <c r="AC240">
        <f t="shared" si="15"/>
        <v>0</v>
      </c>
    </row>
    <row r="241" spans="1:29" ht="15" customHeight="1">
      <c r="A241" s="2" t="s">
        <v>364</v>
      </c>
      <c r="B241" s="2" t="s">
        <v>374</v>
      </c>
      <c r="C241">
        <v>2020</v>
      </c>
      <c r="D241">
        <v>0.115</v>
      </c>
      <c r="E241">
        <v>3.86</v>
      </c>
      <c r="F241" t="s">
        <v>834</v>
      </c>
      <c r="G241">
        <v>0.17</v>
      </c>
      <c r="H241">
        <v>0</v>
      </c>
      <c r="I241">
        <v>0</v>
      </c>
      <c r="J241">
        <v>0</v>
      </c>
      <c r="K241" t="s">
        <v>22</v>
      </c>
      <c r="L241" t="s">
        <v>21</v>
      </c>
      <c r="M241" t="s">
        <v>21</v>
      </c>
      <c r="N241" t="s">
        <v>21</v>
      </c>
      <c r="O241" t="s">
        <v>21</v>
      </c>
      <c r="P241" t="s">
        <v>21</v>
      </c>
      <c r="Q241" t="s">
        <v>22</v>
      </c>
      <c r="R241" t="s">
        <v>21</v>
      </c>
      <c r="S241" t="s">
        <v>21</v>
      </c>
      <c r="T241" t="s">
        <v>21</v>
      </c>
      <c r="U241" t="s">
        <v>21</v>
      </c>
      <c r="V241" t="s">
        <v>21</v>
      </c>
      <c r="Y241" t="str">
        <f t="shared" si="12"/>
        <v>Ja</v>
      </c>
      <c r="AA241" t="str">
        <f t="shared" si="13"/>
        <v>Nej</v>
      </c>
      <c r="AB241" t="str">
        <f t="shared" si="14"/>
        <v>ET</v>
      </c>
      <c r="AC241">
        <f t="shared" si="15"/>
        <v>0</v>
      </c>
    </row>
    <row r="242" spans="1:29" ht="15" customHeight="1">
      <c r="A242" s="2" t="s">
        <v>364</v>
      </c>
      <c r="B242" s="2" t="s">
        <v>375</v>
      </c>
      <c r="C242">
        <v>2020</v>
      </c>
      <c r="D242">
        <v>0.121</v>
      </c>
      <c r="E242" t="s">
        <v>21</v>
      </c>
      <c r="F242" t="s">
        <v>834</v>
      </c>
      <c r="G242">
        <v>0.73</v>
      </c>
      <c r="H242">
        <v>0</v>
      </c>
      <c r="I242">
        <v>0</v>
      </c>
      <c r="J242">
        <v>0</v>
      </c>
      <c r="K242" t="s">
        <v>22</v>
      </c>
      <c r="L242" t="s">
        <v>21</v>
      </c>
      <c r="M242" t="s">
        <v>21</v>
      </c>
      <c r="N242" t="s">
        <v>21</v>
      </c>
      <c r="O242" t="s">
        <v>21</v>
      </c>
      <c r="P242" t="s">
        <v>21</v>
      </c>
      <c r="Q242" t="s">
        <v>22</v>
      </c>
      <c r="R242" t="s">
        <v>21</v>
      </c>
      <c r="S242" t="s">
        <v>21</v>
      </c>
      <c r="T242" t="s">
        <v>21</v>
      </c>
      <c r="U242" t="s">
        <v>21</v>
      </c>
      <c r="V242" t="s">
        <v>21</v>
      </c>
      <c r="Y242" t="str">
        <f t="shared" si="12"/>
        <v>Ja</v>
      </c>
      <c r="AA242" t="str">
        <f t="shared" si="13"/>
        <v>Nej</v>
      </c>
      <c r="AB242" t="str">
        <f t="shared" si="14"/>
        <v>ET</v>
      </c>
      <c r="AC242">
        <f t="shared" si="15"/>
        <v>0</v>
      </c>
    </row>
    <row r="243" spans="1:29" ht="15" customHeight="1">
      <c r="A243" s="2" t="s">
        <v>364</v>
      </c>
      <c r="B243" s="2" t="s">
        <v>376</v>
      </c>
      <c r="C243">
        <v>2020</v>
      </c>
      <c r="D243">
        <v>0.112</v>
      </c>
      <c r="E243" t="s">
        <v>21</v>
      </c>
      <c r="F243" t="s">
        <v>833</v>
      </c>
      <c r="G243">
        <v>0.73</v>
      </c>
      <c r="H243">
        <v>0</v>
      </c>
      <c r="I243">
        <v>0</v>
      </c>
      <c r="J243">
        <v>0</v>
      </c>
      <c r="K243" t="s">
        <v>22</v>
      </c>
      <c r="L243" t="s">
        <v>21</v>
      </c>
      <c r="M243" t="s">
        <v>21</v>
      </c>
      <c r="N243" t="s">
        <v>21</v>
      </c>
      <c r="O243" t="s">
        <v>21</v>
      </c>
      <c r="P243" t="s">
        <v>21</v>
      </c>
      <c r="Q243" t="s">
        <v>22</v>
      </c>
      <c r="R243" t="s">
        <v>21</v>
      </c>
      <c r="S243" t="s">
        <v>21</v>
      </c>
      <c r="T243" t="s">
        <v>21</v>
      </c>
      <c r="U243" t="s">
        <v>21</v>
      </c>
      <c r="V243" t="s">
        <v>21</v>
      </c>
      <c r="Y243" t="str">
        <f t="shared" si="12"/>
        <v>Ja</v>
      </c>
      <c r="AA243" t="str">
        <f t="shared" si="13"/>
        <v>Nej</v>
      </c>
      <c r="AB243" t="str">
        <f t="shared" si="14"/>
        <v>ET</v>
      </c>
      <c r="AC243">
        <f t="shared" si="15"/>
        <v>0</v>
      </c>
    </row>
    <row r="244" spans="1:29" ht="15" customHeight="1">
      <c r="A244" s="2" t="s">
        <v>364</v>
      </c>
      <c r="B244" s="2" t="s">
        <v>377</v>
      </c>
      <c r="C244">
        <v>2020</v>
      </c>
      <c r="D244">
        <v>4.2270000000000003</v>
      </c>
      <c r="E244">
        <v>15.484</v>
      </c>
      <c r="F244" t="s">
        <v>833</v>
      </c>
      <c r="G244">
        <v>0.17</v>
      </c>
      <c r="H244">
        <v>0</v>
      </c>
      <c r="I244">
        <v>0</v>
      </c>
      <c r="J244">
        <v>0</v>
      </c>
      <c r="K244" t="s">
        <v>22</v>
      </c>
      <c r="L244" t="s">
        <v>21</v>
      </c>
      <c r="M244" t="s">
        <v>21</v>
      </c>
      <c r="N244" t="s">
        <v>21</v>
      </c>
      <c r="O244" t="s">
        <v>21</v>
      </c>
      <c r="P244" t="s">
        <v>21</v>
      </c>
      <c r="Q244" t="s">
        <v>22</v>
      </c>
      <c r="R244" t="s">
        <v>21</v>
      </c>
      <c r="S244" t="s">
        <v>21</v>
      </c>
      <c r="T244" t="s">
        <v>21</v>
      </c>
      <c r="U244" t="s">
        <v>21</v>
      </c>
      <c r="V244" t="s">
        <v>21</v>
      </c>
      <c r="Y244" t="str">
        <f t="shared" si="12"/>
        <v>Ja</v>
      </c>
      <c r="AA244" t="str">
        <f t="shared" si="13"/>
        <v>Nej</v>
      </c>
      <c r="AB244" t="str">
        <f t="shared" si="14"/>
        <v>ET</v>
      </c>
      <c r="AC244">
        <f t="shared" si="15"/>
        <v>0</v>
      </c>
    </row>
    <row r="245" spans="1:29" ht="15" customHeight="1">
      <c r="A245" s="2" t="s">
        <v>364</v>
      </c>
      <c r="B245" s="2" t="s">
        <v>378</v>
      </c>
      <c r="C245">
        <v>2020</v>
      </c>
      <c r="D245">
        <v>0.68300000000000005</v>
      </c>
      <c r="E245" t="s">
        <v>21</v>
      </c>
      <c r="F245" t="s">
        <v>833</v>
      </c>
      <c r="G245">
        <v>0.73</v>
      </c>
      <c r="H245">
        <v>0</v>
      </c>
      <c r="I245">
        <v>0</v>
      </c>
      <c r="J245">
        <v>0</v>
      </c>
      <c r="K245" t="s">
        <v>22</v>
      </c>
      <c r="L245" t="s">
        <v>21</v>
      </c>
      <c r="M245" t="s">
        <v>21</v>
      </c>
      <c r="N245" t="s">
        <v>21</v>
      </c>
      <c r="O245" t="s">
        <v>21</v>
      </c>
      <c r="P245" t="s">
        <v>21</v>
      </c>
      <c r="Q245" t="s">
        <v>22</v>
      </c>
      <c r="R245" t="s">
        <v>21</v>
      </c>
      <c r="S245" t="s">
        <v>21</v>
      </c>
      <c r="T245" t="s">
        <v>21</v>
      </c>
      <c r="U245" t="s">
        <v>21</v>
      </c>
      <c r="V245" t="s">
        <v>21</v>
      </c>
      <c r="Y245" t="str">
        <f t="shared" si="12"/>
        <v>Ja</v>
      </c>
      <c r="AA245" t="str">
        <f t="shared" si="13"/>
        <v>Nej</v>
      </c>
      <c r="AB245" t="str">
        <f t="shared" si="14"/>
        <v>ET</v>
      </c>
      <c r="AC245">
        <f t="shared" si="15"/>
        <v>0</v>
      </c>
    </row>
    <row r="246" spans="1:29" ht="15" customHeight="1">
      <c r="A246" s="2" t="s">
        <v>364</v>
      </c>
      <c r="B246" s="2" t="s">
        <v>379</v>
      </c>
      <c r="C246">
        <v>2020</v>
      </c>
      <c r="D246" t="s">
        <v>21</v>
      </c>
      <c r="E246" t="s">
        <v>21</v>
      </c>
      <c r="F246" t="s">
        <v>22</v>
      </c>
      <c r="G246">
        <v>0.73</v>
      </c>
      <c r="H246">
        <v>0</v>
      </c>
      <c r="I246">
        <v>0</v>
      </c>
      <c r="J246">
        <v>0</v>
      </c>
      <c r="K246" t="s">
        <v>22</v>
      </c>
      <c r="L246" t="s">
        <v>21</v>
      </c>
      <c r="M246" t="s">
        <v>21</v>
      </c>
      <c r="N246" t="s">
        <v>21</v>
      </c>
      <c r="O246" t="s">
        <v>21</v>
      </c>
      <c r="P246" t="s">
        <v>21</v>
      </c>
      <c r="Q246" t="s">
        <v>22</v>
      </c>
      <c r="R246" t="s">
        <v>21</v>
      </c>
      <c r="S246" t="s">
        <v>21</v>
      </c>
      <c r="T246" t="s">
        <v>21</v>
      </c>
      <c r="U246" t="s">
        <v>21</v>
      </c>
      <c r="V246" t="s">
        <v>21</v>
      </c>
      <c r="Y246" t="str">
        <f t="shared" si="12"/>
        <v>Ja</v>
      </c>
      <c r="AA246" t="str">
        <f t="shared" si="13"/>
        <v>Nej</v>
      </c>
      <c r="AB246" t="str">
        <f t="shared" si="14"/>
        <v>ET</v>
      </c>
      <c r="AC246">
        <f t="shared" si="15"/>
        <v>0</v>
      </c>
    </row>
    <row r="247" spans="1:29" ht="15" customHeight="1">
      <c r="A247" s="2" t="s">
        <v>364</v>
      </c>
      <c r="B247" s="2" t="s">
        <v>380</v>
      </c>
      <c r="C247">
        <v>2020</v>
      </c>
      <c r="D247">
        <v>0.13500000000000001</v>
      </c>
      <c r="E247" t="s">
        <v>21</v>
      </c>
      <c r="F247" t="s">
        <v>833</v>
      </c>
      <c r="G247">
        <v>0.73</v>
      </c>
      <c r="H247">
        <v>0</v>
      </c>
      <c r="I247">
        <v>0</v>
      </c>
      <c r="J247">
        <v>0</v>
      </c>
      <c r="K247" t="s">
        <v>22</v>
      </c>
      <c r="L247" t="s">
        <v>21</v>
      </c>
      <c r="M247" t="s">
        <v>21</v>
      </c>
      <c r="N247" t="s">
        <v>21</v>
      </c>
      <c r="O247" t="s">
        <v>21</v>
      </c>
      <c r="P247" t="s">
        <v>21</v>
      </c>
      <c r="Q247" t="s">
        <v>22</v>
      </c>
      <c r="R247" t="s">
        <v>21</v>
      </c>
      <c r="S247" t="s">
        <v>21</v>
      </c>
      <c r="T247" t="s">
        <v>21</v>
      </c>
      <c r="U247" t="s">
        <v>21</v>
      </c>
      <c r="V247" t="s">
        <v>21</v>
      </c>
      <c r="Y247" t="str">
        <f t="shared" si="12"/>
        <v>Ja</v>
      </c>
      <c r="AA247" t="str">
        <f t="shared" si="13"/>
        <v>Nej</v>
      </c>
      <c r="AB247" t="str">
        <f t="shared" si="14"/>
        <v>ET</v>
      </c>
      <c r="AC247">
        <f t="shared" si="15"/>
        <v>0</v>
      </c>
    </row>
    <row r="248" spans="1:29" ht="15" customHeight="1">
      <c r="A248" s="2" t="s">
        <v>364</v>
      </c>
      <c r="B248" s="2" t="s">
        <v>381</v>
      </c>
      <c r="C248">
        <v>2020</v>
      </c>
      <c r="D248">
        <v>4.2999999999999997E-2</v>
      </c>
      <c r="E248" t="s">
        <v>21</v>
      </c>
      <c r="F248" t="s">
        <v>833</v>
      </c>
      <c r="G248">
        <v>0.73</v>
      </c>
      <c r="H248">
        <v>0</v>
      </c>
      <c r="I248">
        <v>0</v>
      </c>
      <c r="J248">
        <v>0</v>
      </c>
      <c r="K248" t="s">
        <v>22</v>
      </c>
      <c r="L248" t="s">
        <v>21</v>
      </c>
      <c r="M248" t="s">
        <v>21</v>
      </c>
      <c r="N248" t="s">
        <v>21</v>
      </c>
      <c r="O248" t="s">
        <v>21</v>
      </c>
      <c r="P248" t="s">
        <v>21</v>
      </c>
      <c r="Q248" t="s">
        <v>22</v>
      </c>
      <c r="R248" t="s">
        <v>21</v>
      </c>
      <c r="S248" t="s">
        <v>21</v>
      </c>
      <c r="T248" t="s">
        <v>21</v>
      </c>
      <c r="U248" t="s">
        <v>21</v>
      </c>
      <c r="V248" t="s">
        <v>21</v>
      </c>
      <c r="Y248" t="str">
        <f t="shared" si="12"/>
        <v>Ja</v>
      </c>
      <c r="AA248" t="str">
        <f t="shared" si="13"/>
        <v>Nej</v>
      </c>
      <c r="AB248" t="str">
        <f t="shared" si="14"/>
        <v>ET</v>
      </c>
      <c r="AC248">
        <f t="shared" si="15"/>
        <v>0</v>
      </c>
    </row>
    <row r="249" spans="1:29" ht="15" customHeight="1">
      <c r="A249" s="2" t="s">
        <v>382</v>
      </c>
      <c r="B249" s="2" t="s">
        <v>383</v>
      </c>
      <c r="C249">
        <v>2020</v>
      </c>
      <c r="D249">
        <v>0.1</v>
      </c>
      <c r="E249" t="s">
        <v>21</v>
      </c>
      <c r="F249" t="s">
        <v>835</v>
      </c>
      <c r="G249">
        <v>1.1000000000000001</v>
      </c>
      <c r="H249">
        <v>0</v>
      </c>
      <c r="I249">
        <v>0</v>
      </c>
      <c r="J249">
        <v>0</v>
      </c>
      <c r="K249" t="s">
        <v>92</v>
      </c>
      <c r="L249" t="s">
        <v>21</v>
      </c>
      <c r="M249" t="s">
        <v>21</v>
      </c>
      <c r="N249" t="s">
        <v>21</v>
      </c>
      <c r="O249" t="s">
        <v>21</v>
      </c>
      <c r="P249" t="s">
        <v>21</v>
      </c>
      <c r="Q249" t="s">
        <v>92</v>
      </c>
      <c r="R249" t="s">
        <v>21</v>
      </c>
      <c r="S249" t="s">
        <v>21</v>
      </c>
      <c r="T249" t="s">
        <v>21</v>
      </c>
      <c r="U249" t="s">
        <v>21</v>
      </c>
      <c r="V249" t="s">
        <v>21</v>
      </c>
      <c r="Y249" t="str">
        <f t="shared" si="12"/>
        <v>Ja</v>
      </c>
      <c r="AA249" t="str">
        <f t="shared" si="13"/>
        <v>Nej</v>
      </c>
      <c r="AB249" t="str">
        <f t="shared" si="14"/>
        <v>ET</v>
      </c>
      <c r="AC249">
        <f t="shared" si="15"/>
        <v>0</v>
      </c>
    </row>
    <row r="250" spans="1:29" ht="15" customHeight="1">
      <c r="A250" s="2" t="s">
        <v>382</v>
      </c>
      <c r="B250" s="2" t="s">
        <v>384</v>
      </c>
      <c r="C250">
        <v>2020</v>
      </c>
      <c r="D250">
        <v>4.5</v>
      </c>
      <c r="E250">
        <v>12.37</v>
      </c>
      <c r="F250" t="s">
        <v>835</v>
      </c>
      <c r="G250">
        <v>1.1000000000000001</v>
      </c>
      <c r="H250">
        <v>0</v>
      </c>
      <c r="I250">
        <v>0</v>
      </c>
      <c r="J250">
        <v>0</v>
      </c>
      <c r="K250" t="s">
        <v>22</v>
      </c>
      <c r="L250" t="s">
        <v>21</v>
      </c>
      <c r="M250" t="s">
        <v>21</v>
      </c>
      <c r="N250" t="s">
        <v>21</v>
      </c>
      <c r="O250" t="s">
        <v>21</v>
      </c>
      <c r="P250" t="s">
        <v>21</v>
      </c>
      <c r="Q250" t="s">
        <v>22</v>
      </c>
      <c r="R250" t="s">
        <v>21</v>
      </c>
      <c r="S250" t="s">
        <v>21</v>
      </c>
      <c r="T250" t="s">
        <v>21</v>
      </c>
      <c r="U250" t="s">
        <v>21</v>
      </c>
      <c r="V250" t="s">
        <v>21</v>
      </c>
      <c r="Y250" t="str">
        <f t="shared" si="12"/>
        <v>Ja</v>
      </c>
      <c r="AA250" t="str">
        <f t="shared" si="13"/>
        <v>Nej</v>
      </c>
      <c r="AB250" t="str">
        <f t="shared" si="14"/>
        <v>ET</v>
      </c>
      <c r="AC250">
        <f t="shared" si="15"/>
        <v>0</v>
      </c>
    </row>
    <row r="251" spans="1:29" ht="15" customHeight="1">
      <c r="A251" s="2" t="s">
        <v>382</v>
      </c>
      <c r="B251" s="2" t="s">
        <v>385</v>
      </c>
      <c r="C251">
        <v>2020</v>
      </c>
      <c r="D251">
        <v>5.0299999999999997E-2</v>
      </c>
      <c r="E251" t="s">
        <v>21</v>
      </c>
      <c r="F251" t="s">
        <v>835</v>
      </c>
      <c r="G251">
        <v>1.1000000000000001</v>
      </c>
      <c r="H251">
        <v>0</v>
      </c>
      <c r="I251">
        <v>0</v>
      </c>
      <c r="J251">
        <v>0</v>
      </c>
      <c r="K251" t="s">
        <v>22</v>
      </c>
      <c r="L251" t="s">
        <v>21</v>
      </c>
      <c r="M251" t="s">
        <v>21</v>
      </c>
      <c r="N251" t="s">
        <v>21</v>
      </c>
      <c r="O251" t="s">
        <v>21</v>
      </c>
      <c r="P251" t="s">
        <v>21</v>
      </c>
      <c r="Q251" t="s">
        <v>92</v>
      </c>
      <c r="R251" t="s">
        <v>21</v>
      </c>
      <c r="S251" t="s">
        <v>21</v>
      </c>
      <c r="T251" t="s">
        <v>21</v>
      </c>
      <c r="U251" t="s">
        <v>21</v>
      </c>
      <c r="V251" t="s">
        <v>21</v>
      </c>
      <c r="Y251" t="str">
        <f t="shared" si="12"/>
        <v>Ja</v>
      </c>
      <c r="AA251" t="str">
        <f t="shared" si="13"/>
        <v>Nej</v>
      </c>
      <c r="AB251" t="str">
        <f t="shared" si="14"/>
        <v>ET</v>
      </c>
      <c r="AC251">
        <f t="shared" si="15"/>
        <v>0</v>
      </c>
    </row>
    <row r="252" spans="1:29" ht="15" customHeight="1">
      <c r="A252" s="2" t="s">
        <v>382</v>
      </c>
      <c r="B252" s="2" t="s">
        <v>386</v>
      </c>
      <c r="C252">
        <v>2020</v>
      </c>
      <c r="D252">
        <v>1.9E-2</v>
      </c>
      <c r="E252" t="s">
        <v>21</v>
      </c>
      <c r="F252" t="s">
        <v>835</v>
      </c>
      <c r="G252">
        <v>1.1000000000000001</v>
      </c>
      <c r="H252">
        <v>0</v>
      </c>
      <c r="I252">
        <v>0</v>
      </c>
      <c r="J252">
        <v>0</v>
      </c>
      <c r="K252" t="s">
        <v>22</v>
      </c>
      <c r="L252" t="s">
        <v>21</v>
      </c>
      <c r="M252" t="s">
        <v>21</v>
      </c>
      <c r="N252" t="s">
        <v>21</v>
      </c>
      <c r="O252" t="s">
        <v>21</v>
      </c>
      <c r="P252" t="s">
        <v>21</v>
      </c>
      <c r="Q252" t="s">
        <v>22</v>
      </c>
      <c r="R252" t="s">
        <v>21</v>
      </c>
      <c r="S252" t="s">
        <v>21</v>
      </c>
      <c r="T252" t="s">
        <v>21</v>
      </c>
      <c r="U252" t="s">
        <v>21</v>
      </c>
      <c r="V252" t="s">
        <v>21</v>
      </c>
      <c r="Y252" t="str">
        <f t="shared" si="12"/>
        <v>Ja</v>
      </c>
      <c r="AA252" t="str">
        <f t="shared" si="13"/>
        <v>Nej</v>
      </c>
      <c r="AB252" t="str">
        <f t="shared" si="14"/>
        <v>ET</v>
      </c>
      <c r="AC252">
        <f t="shared" si="15"/>
        <v>0</v>
      </c>
    </row>
    <row r="253" spans="1:29" ht="15" customHeight="1">
      <c r="A253" s="2" t="s">
        <v>382</v>
      </c>
      <c r="B253" s="2" t="s">
        <v>387</v>
      </c>
      <c r="C253">
        <v>2020</v>
      </c>
      <c r="D253">
        <v>5.3100000000000001E-2</v>
      </c>
      <c r="E253" t="s">
        <v>21</v>
      </c>
      <c r="F253" t="s">
        <v>836</v>
      </c>
      <c r="G253">
        <v>1.1000000000000001</v>
      </c>
      <c r="H253">
        <v>0</v>
      </c>
      <c r="I253">
        <v>0</v>
      </c>
      <c r="J253">
        <v>0</v>
      </c>
      <c r="K253" t="s">
        <v>22</v>
      </c>
      <c r="L253" t="s">
        <v>21</v>
      </c>
      <c r="M253" t="s">
        <v>21</v>
      </c>
      <c r="N253" t="s">
        <v>21</v>
      </c>
      <c r="O253" t="s">
        <v>21</v>
      </c>
      <c r="P253" t="s">
        <v>21</v>
      </c>
      <c r="Q253" t="s">
        <v>22</v>
      </c>
      <c r="R253" t="s">
        <v>21</v>
      </c>
      <c r="S253" t="s">
        <v>21</v>
      </c>
      <c r="T253" t="s">
        <v>21</v>
      </c>
      <c r="U253" t="s">
        <v>21</v>
      </c>
      <c r="V253" t="s">
        <v>21</v>
      </c>
      <c r="Y253" t="str">
        <f t="shared" si="12"/>
        <v>Ja</v>
      </c>
      <c r="AA253" t="str">
        <f t="shared" si="13"/>
        <v>Nej</v>
      </c>
      <c r="AB253" t="str">
        <f t="shared" si="14"/>
        <v>ET</v>
      </c>
      <c r="AC253">
        <f t="shared" si="15"/>
        <v>0</v>
      </c>
    </row>
    <row r="254" spans="1:29" ht="15" customHeight="1">
      <c r="A254" s="2" t="s">
        <v>388</v>
      </c>
      <c r="B254" s="2" t="s">
        <v>389</v>
      </c>
      <c r="C254">
        <v>2020</v>
      </c>
      <c r="D254">
        <v>0.9</v>
      </c>
      <c r="E254" t="s">
        <v>21</v>
      </c>
      <c r="F254" t="s">
        <v>22</v>
      </c>
      <c r="G254">
        <v>2.46</v>
      </c>
      <c r="H254">
        <v>338.5</v>
      </c>
      <c r="I254">
        <v>0.47</v>
      </c>
      <c r="J254">
        <v>0.48170000000000002</v>
      </c>
      <c r="K254" t="s">
        <v>22</v>
      </c>
      <c r="L254" t="s">
        <v>21</v>
      </c>
      <c r="M254" t="s">
        <v>21</v>
      </c>
      <c r="N254" t="s">
        <v>21</v>
      </c>
      <c r="O254" t="s">
        <v>21</v>
      </c>
      <c r="P254" t="s">
        <v>21</v>
      </c>
      <c r="Q254" t="s">
        <v>22</v>
      </c>
      <c r="R254" t="s">
        <v>21</v>
      </c>
      <c r="S254" t="s">
        <v>21</v>
      </c>
      <c r="T254" t="s">
        <v>21</v>
      </c>
      <c r="U254" t="s">
        <v>21</v>
      </c>
      <c r="V254" t="s">
        <v>21</v>
      </c>
      <c r="Y254" t="str">
        <f t="shared" si="12"/>
        <v>Nej</v>
      </c>
      <c r="AA254" t="str">
        <f t="shared" si="13"/>
        <v>Nej</v>
      </c>
      <c r="AB254">
        <f t="shared" si="14"/>
        <v>0</v>
      </c>
      <c r="AC254">
        <f t="shared" si="15"/>
        <v>0</v>
      </c>
    </row>
    <row r="255" spans="1:29" ht="15" customHeight="1">
      <c r="A255" s="2" t="s">
        <v>388</v>
      </c>
      <c r="B255" s="2" t="s">
        <v>390</v>
      </c>
      <c r="C255">
        <v>2020</v>
      </c>
      <c r="D255">
        <v>0.1</v>
      </c>
      <c r="E255" t="s">
        <v>21</v>
      </c>
      <c r="F255" t="s">
        <v>22</v>
      </c>
      <c r="G255">
        <v>2.46</v>
      </c>
      <c r="H255">
        <v>338.5</v>
      </c>
      <c r="I255">
        <v>0.47</v>
      </c>
      <c r="J255">
        <v>0.48170000000000002</v>
      </c>
      <c r="K255" t="s">
        <v>22</v>
      </c>
      <c r="L255" t="s">
        <v>21</v>
      </c>
      <c r="M255" t="s">
        <v>21</v>
      </c>
      <c r="N255" t="s">
        <v>21</v>
      </c>
      <c r="O255" t="s">
        <v>21</v>
      </c>
      <c r="P255" t="s">
        <v>21</v>
      </c>
      <c r="Q255" t="s">
        <v>22</v>
      </c>
      <c r="R255" t="s">
        <v>21</v>
      </c>
      <c r="S255" t="s">
        <v>21</v>
      </c>
      <c r="T255" t="s">
        <v>21</v>
      </c>
      <c r="U255" t="s">
        <v>21</v>
      </c>
      <c r="V255" t="s">
        <v>21</v>
      </c>
      <c r="Y255" t="str">
        <f t="shared" si="12"/>
        <v>Nej</v>
      </c>
      <c r="AA255" t="str">
        <f t="shared" si="13"/>
        <v>Nej</v>
      </c>
      <c r="AB255">
        <f t="shared" si="14"/>
        <v>0</v>
      </c>
      <c r="AC255">
        <f t="shared" si="15"/>
        <v>0</v>
      </c>
    </row>
    <row r="256" spans="1:29" ht="15" customHeight="1">
      <c r="A256" s="2" t="s">
        <v>391</v>
      </c>
      <c r="B256" s="2" t="s">
        <v>392</v>
      </c>
      <c r="C256">
        <v>2020</v>
      </c>
      <c r="D256">
        <v>0.19</v>
      </c>
      <c r="E256" t="s">
        <v>21</v>
      </c>
      <c r="F256" t="s">
        <v>827</v>
      </c>
      <c r="G256">
        <v>1.05</v>
      </c>
      <c r="H256">
        <v>0</v>
      </c>
      <c r="I256">
        <v>0</v>
      </c>
      <c r="J256">
        <v>0</v>
      </c>
      <c r="K256" t="s">
        <v>98</v>
      </c>
      <c r="L256">
        <v>290.928</v>
      </c>
      <c r="M256">
        <v>0.04</v>
      </c>
      <c r="N256">
        <v>48.6</v>
      </c>
      <c r="O256">
        <v>3.1</v>
      </c>
      <c r="P256">
        <v>0.7</v>
      </c>
      <c r="Q256" t="s">
        <v>22</v>
      </c>
      <c r="R256" t="s">
        <v>21</v>
      </c>
      <c r="S256" t="s">
        <v>21</v>
      </c>
      <c r="T256" t="s">
        <v>21</v>
      </c>
      <c r="U256" t="s">
        <v>21</v>
      </c>
      <c r="V256" t="s">
        <v>21</v>
      </c>
      <c r="Y256" t="str">
        <f t="shared" si="12"/>
        <v>Ja</v>
      </c>
      <c r="AA256" t="str">
        <f t="shared" si="13"/>
        <v>Ja</v>
      </c>
      <c r="AB256">
        <f t="shared" si="14"/>
        <v>290.928</v>
      </c>
      <c r="AC256">
        <f t="shared" si="15"/>
        <v>6.9999999999999993E-3</v>
      </c>
    </row>
    <row r="257" spans="1:29" ht="15" customHeight="1">
      <c r="A257" s="2" t="s">
        <v>393</v>
      </c>
      <c r="B257" s="2" t="s">
        <v>394</v>
      </c>
      <c r="C257">
        <v>2020</v>
      </c>
      <c r="D257">
        <v>0.5</v>
      </c>
      <c r="E257" t="s">
        <v>21</v>
      </c>
      <c r="F257" t="s">
        <v>837</v>
      </c>
      <c r="G257">
        <v>1.1000000000000001</v>
      </c>
      <c r="H257">
        <v>0</v>
      </c>
      <c r="I257">
        <v>0</v>
      </c>
      <c r="J257">
        <v>0</v>
      </c>
      <c r="K257" s="32" t="s">
        <v>1557</v>
      </c>
      <c r="L257" s="32">
        <v>5.5250000000000004</v>
      </c>
      <c r="M257" t="s">
        <v>21</v>
      </c>
      <c r="N257" t="s">
        <v>21</v>
      </c>
      <c r="O257" t="s">
        <v>21</v>
      </c>
      <c r="P257" t="s">
        <v>21</v>
      </c>
      <c r="Q257" t="s">
        <v>22</v>
      </c>
      <c r="R257" t="s">
        <v>21</v>
      </c>
      <c r="S257" t="s">
        <v>21</v>
      </c>
      <c r="T257" t="s">
        <v>21</v>
      </c>
      <c r="U257" t="s">
        <v>21</v>
      </c>
      <c r="V257" t="s">
        <v>21</v>
      </c>
      <c r="Y257" t="str">
        <f t="shared" si="12"/>
        <v>Ja</v>
      </c>
      <c r="AA257" t="str">
        <f t="shared" si="13"/>
        <v>Ja</v>
      </c>
      <c r="AB257">
        <f t="shared" si="14"/>
        <v>5.5250000000000004</v>
      </c>
      <c r="AC257" t="e">
        <f t="shared" si="15"/>
        <v>#VALUE!</v>
      </c>
    </row>
    <row r="258" spans="1:29" ht="15" customHeight="1">
      <c r="A258" s="2" t="s">
        <v>393</v>
      </c>
      <c r="B258" s="2" t="s">
        <v>395</v>
      </c>
      <c r="C258">
        <v>2020</v>
      </c>
      <c r="D258">
        <v>0.08</v>
      </c>
      <c r="E258" t="s">
        <v>21</v>
      </c>
      <c r="F258" t="s">
        <v>757</v>
      </c>
      <c r="G258">
        <v>1.1000000000000001</v>
      </c>
      <c r="H258">
        <v>0</v>
      </c>
      <c r="I258">
        <v>0</v>
      </c>
      <c r="J258">
        <v>0</v>
      </c>
      <c r="K258" t="s">
        <v>22</v>
      </c>
      <c r="L258" t="s">
        <v>21</v>
      </c>
      <c r="M258" t="s">
        <v>21</v>
      </c>
      <c r="N258" t="s">
        <v>21</v>
      </c>
      <c r="O258" t="s">
        <v>21</v>
      </c>
      <c r="P258" t="s">
        <v>21</v>
      </c>
      <c r="Q258" t="s">
        <v>22</v>
      </c>
      <c r="R258" t="s">
        <v>21</v>
      </c>
      <c r="S258" t="s">
        <v>21</v>
      </c>
      <c r="T258" t="s">
        <v>21</v>
      </c>
      <c r="U258" t="s">
        <v>21</v>
      </c>
      <c r="V258" t="s">
        <v>21</v>
      </c>
      <c r="Y258" t="str">
        <f t="shared" ref="Y258:Y321" si="16">IF(OR(AND(G258&lt;&gt;$AE$3,G258&lt;&gt;"-"),AND(H258&lt;&gt;$AE$4,H258&lt;&gt;"-"),AND(I258&lt;&gt;$AE$5,I258&lt;&gt;"-"),AND(J258&lt;&gt;$AE$6,J258&lt;&gt;"-")),"Ja","Nej")</f>
        <v>Ja</v>
      </c>
      <c r="AA258" t="str">
        <f t="shared" ref="AA258:AA321" si="17">IF(ISERROR(1/L258),"Nej","Ja")</f>
        <v>Nej</v>
      </c>
      <c r="AB258" t="str">
        <f t="shared" ref="AB258:AB321" si="18">IF(Y258="nej",0,L258)</f>
        <v>ET</v>
      </c>
      <c r="AC258">
        <f t="shared" ref="AC258:AC321" si="19">IF(AA258="nej",0,P258/100)</f>
        <v>0</v>
      </c>
    </row>
    <row r="259" spans="1:29" ht="15" customHeight="1">
      <c r="A259" s="2" t="s">
        <v>393</v>
      </c>
      <c r="B259" s="2" t="s">
        <v>396</v>
      </c>
      <c r="C259">
        <v>2020</v>
      </c>
      <c r="D259">
        <v>0.122</v>
      </c>
      <c r="E259" t="s">
        <v>21</v>
      </c>
      <c r="F259" t="s">
        <v>838</v>
      </c>
      <c r="G259">
        <v>1.1000000000000001</v>
      </c>
      <c r="H259">
        <v>0</v>
      </c>
      <c r="I259">
        <v>0</v>
      </c>
      <c r="J259">
        <v>0</v>
      </c>
      <c r="K259" t="s">
        <v>22</v>
      </c>
      <c r="L259" t="s">
        <v>21</v>
      </c>
      <c r="M259" t="s">
        <v>21</v>
      </c>
      <c r="N259" t="s">
        <v>21</v>
      </c>
      <c r="O259" t="s">
        <v>21</v>
      </c>
      <c r="P259" t="s">
        <v>21</v>
      </c>
      <c r="Q259" t="s">
        <v>22</v>
      </c>
      <c r="R259" t="s">
        <v>21</v>
      </c>
      <c r="S259" t="s">
        <v>21</v>
      </c>
      <c r="T259" t="s">
        <v>21</v>
      </c>
      <c r="U259" t="s">
        <v>21</v>
      </c>
      <c r="V259" t="s">
        <v>21</v>
      </c>
      <c r="Y259" t="str">
        <f t="shared" si="16"/>
        <v>Ja</v>
      </c>
      <c r="AA259" t="str">
        <f t="shared" si="17"/>
        <v>Nej</v>
      </c>
      <c r="AB259" t="str">
        <f t="shared" si="18"/>
        <v>ET</v>
      </c>
      <c r="AC259">
        <f t="shared" si="19"/>
        <v>0</v>
      </c>
    </row>
    <row r="260" spans="1:29" ht="15" customHeight="1">
      <c r="A260" s="2" t="s">
        <v>393</v>
      </c>
      <c r="B260" s="2" t="s">
        <v>397</v>
      </c>
      <c r="C260">
        <v>2020</v>
      </c>
      <c r="D260">
        <v>0.33400000000000002</v>
      </c>
      <c r="E260" t="s">
        <v>21</v>
      </c>
      <c r="F260" t="s">
        <v>839</v>
      </c>
      <c r="G260">
        <v>1.1000000000000001</v>
      </c>
      <c r="H260">
        <v>0</v>
      </c>
      <c r="I260">
        <v>0</v>
      </c>
      <c r="J260">
        <v>0</v>
      </c>
      <c r="K260" t="s">
        <v>22</v>
      </c>
      <c r="L260" t="s">
        <v>21</v>
      </c>
      <c r="M260" t="s">
        <v>21</v>
      </c>
      <c r="N260" t="s">
        <v>21</v>
      </c>
      <c r="O260" t="s">
        <v>21</v>
      </c>
      <c r="P260" t="s">
        <v>21</v>
      </c>
      <c r="Q260" t="s">
        <v>22</v>
      </c>
      <c r="R260" t="s">
        <v>21</v>
      </c>
      <c r="S260" t="s">
        <v>21</v>
      </c>
      <c r="T260" t="s">
        <v>21</v>
      </c>
      <c r="U260" t="s">
        <v>21</v>
      </c>
      <c r="V260" t="s">
        <v>21</v>
      </c>
      <c r="Y260" t="str">
        <f t="shared" si="16"/>
        <v>Ja</v>
      </c>
      <c r="AA260" t="str">
        <f t="shared" si="17"/>
        <v>Nej</v>
      </c>
      <c r="AB260" t="str">
        <f t="shared" si="18"/>
        <v>ET</v>
      </c>
      <c r="AC260">
        <f t="shared" si="19"/>
        <v>0</v>
      </c>
    </row>
    <row r="261" spans="1:29" ht="15" customHeight="1">
      <c r="A261" s="2" t="s">
        <v>393</v>
      </c>
      <c r="B261" s="2" t="s">
        <v>398</v>
      </c>
      <c r="C261">
        <v>2020</v>
      </c>
      <c r="D261">
        <v>0.434</v>
      </c>
      <c r="E261" t="s">
        <v>21</v>
      </c>
      <c r="F261" t="s">
        <v>757</v>
      </c>
      <c r="G261">
        <v>1.1000000000000001</v>
      </c>
      <c r="H261">
        <v>0</v>
      </c>
      <c r="I261">
        <v>0</v>
      </c>
      <c r="J261">
        <v>0</v>
      </c>
      <c r="K261" t="s">
        <v>22</v>
      </c>
      <c r="L261" t="s">
        <v>21</v>
      </c>
      <c r="M261" t="s">
        <v>21</v>
      </c>
      <c r="N261" t="s">
        <v>21</v>
      </c>
      <c r="O261" t="s">
        <v>21</v>
      </c>
      <c r="P261" t="s">
        <v>21</v>
      </c>
      <c r="Q261" t="s">
        <v>22</v>
      </c>
      <c r="R261" t="s">
        <v>21</v>
      </c>
      <c r="S261" t="s">
        <v>21</v>
      </c>
      <c r="T261" t="s">
        <v>21</v>
      </c>
      <c r="U261" t="s">
        <v>21</v>
      </c>
      <c r="V261" t="s">
        <v>21</v>
      </c>
      <c r="Y261" t="str">
        <f t="shared" si="16"/>
        <v>Ja</v>
      </c>
      <c r="AA261" t="str">
        <f t="shared" si="17"/>
        <v>Nej</v>
      </c>
      <c r="AB261" t="str">
        <f t="shared" si="18"/>
        <v>ET</v>
      </c>
      <c r="AC261">
        <f t="shared" si="19"/>
        <v>0</v>
      </c>
    </row>
    <row r="262" spans="1:29" ht="15" customHeight="1">
      <c r="A262" s="2" t="s">
        <v>393</v>
      </c>
      <c r="B262" s="2" t="s">
        <v>399</v>
      </c>
      <c r="C262">
        <v>2020</v>
      </c>
      <c r="D262">
        <v>0.7</v>
      </c>
      <c r="E262" t="s">
        <v>21</v>
      </c>
      <c r="F262" t="s">
        <v>837</v>
      </c>
      <c r="G262">
        <v>1.1000000000000001</v>
      </c>
      <c r="H262">
        <v>0</v>
      </c>
      <c r="I262">
        <v>0</v>
      </c>
      <c r="J262">
        <v>0</v>
      </c>
      <c r="K262" t="s">
        <v>22</v>
      </c>
      <c r="L262" t="s">
        <v>21</v>
      </c>
      <c r="M262" t="s">
        <v>21</v>
      </c>
      <c r="N262" t="s">
        <v>21</v>
      </c>
      <c r="O262" t="s">
        <v>21</v>
      </c>
      <c r="P262" t="s">
        <v>21</v>
      </c>
      <c r="Q262" t="s">
        <v>22</v>
      </c>
      <c r="R262" t="s">
        <v>21</v>
      </c>
      <c r="S262" t="s">
        <v>21</v>
      </c>
      <c r="T262" t="s">
        <v>21</v>
      </c>
      <c r="U262" t="s">
        <v>21</v>
      </c>
      <c r="V262" t="s">
        <v>21</v>
      </c>
      <c r="Y262" t="str">
        <f t="shared" si="16"/>
        <v>Ja</v>
      </c>
      <c r="AA262" t="str">
        <f t="shared" si="17"/>
        <v>Nej</v>
      </c>
      <c r="AB262" t="str">
        <f t="shared" si="18"/>
        <v>ET</v>
      </c>
      <c r="AC262">
        <f t="shared" si="19"/>
        <v>0</v>
      </c>
    </row>
    <row r="263" spans="1:29" ht="15" customHeight="1">
      <c r="A263" s="2" t="s">
        <v>393</v>
      </c>
      <c r="B263" s="2" t="s">
        <v>400</v>
      </c>
      <c r="C263">
        <v>2020</v>
      </c>
      <c r="D263">
        <v>3.6999999999999998E-2</v>
      </c>
      <c r="E263" t="s">
        <v>21</v>
      </c>
      <c r="F263" t="s">
        <v>757</v>
      </c>
      <c r="G263">
        <v>1.1000000000000001</v>
      </c>
      <c r="H263">
        <v>0</v>
      </c>
      <c r="I263">
        <v>0</v>
      </c>
      <c r="J263">
        <v>0</v>
      </c>
      <c r="K263" t="s">
        <v>22</v>
      </c>
      <c r="L263" t="s">
        <v>21</v>
      </c>
      <c r="M263" t="s">
        <v>21</v>
      </c>
      <c r="N263" t="s">
        <v>21</v>
      </c>
      <c r="O263" t="s">
        <v>21</v>
      </c>
      <c r="P263" t="s">
        <v>21</v>
      </c>
      <c r="Q263" t="s">
        <v>22</v>
      </c>
      <c r="R263" t="s">
        <v>21</v>
      </c>
      <c r="S263" t="s">
        <v>21</v>
      </c>
      <c r="T263" t="s">
        <v>21</v>
      </c>
      <c r="U263" t="s">
        <v>21</v>
      </c>
      <c r="V263" t="s">
        <v>21</v>
      </c>
      <c r="Y263" t="str">
        <f t="shared" si="16"/>
        <v>Ja</v>
      </c>
      <c r="AA263" t="str">
        <f t="shared" si="17"/>
        <v>Nej</v>
      </c>
      <c r="AB263" t="str">
        <f t="shared" si="18"/>
        <v>ET</v>
      </c>
      <c r="AC263">
        <f t="shared" si="19"/>
        <v>0</v>
      </c>
    </row>
    <row r="264" spans="1:29" ht="15" customHeight="1">
      <c r="A264" s="2" t="s">
        <v>393</v>
      </c>
      <c r="B264" s="2" t="s">
        <v>401</v>
      </c>
      <c r="C264">
        <v>2020</v>
      </c>
      <c r="D264">
        <v>0.03</v>
      </c>
      <c r="E264" t="s">
        <v>21</v>
      </c>
      <c r="F264" t="s">
        <v>757</v>
      </c>
      <c r="G264">
        <v>1.1000000000000001</v>
      </c>
      <c r="H264">
        <v>0</v>
      </c>
      <c r="I264">
        <v>0</v>
      </c>
      <c r="J264">
        <v>0</v>
      </c>
      <c r="K264" t="s">
        <v>22</v>
      </c>
      <c r="L264" t="s">
        <v>21</v>
      </c>
      <c r="M264" t="s">
        <v>21</v>
      </c>
      <c r="N264" t="s">
        <v>21</v>
      </c>
      <c r="O264" t="s">
        <v>21</v>
      </c>
      <c r="P264" t="s">
        <v>21</v>
      </c>
      <c r="Q264" t="s">
        <v>22</v>
      </c>
      <c r="R264" t="s">
        <v>21</v>
      </c>
      <c r="S264" t="s">
        <v>21</v>
      </c>
      <c r="T264" t="s">
        <v>21</v>
      </c>
      <c r="U264" t="s">
        <v>21</v>
      </c>
      <c r="V264" t="s">
        <v>21</v>
      </c>
      <c r="Y264" t="str">
        <f t="shared" si="16"/>
        <v>Ja</v>
      </c>
      <c r="AA264" t="str">
        <f t="shared" si="17"/>
        <v>Nej</v>
      </c>
      <c r="AB264" t="str">
        <f t="shared" si="18"/>
        <v>ET</v>
      </c>
      <c r="AC264">
        <f t="shared" si="19"/>
        <v>0</v>
      </c>
    </row>
    <row r="265" spans="1:29" ht="15" customHeight="1">
      <c r="A265" s="2" t="s">
        <v>393</v>
      </c>
      <c r="B265" s="2" t="s">
        <v>402</v>
      </c>
      <c r="C265">
        <v>2020</v>
      </c>
      <c r="D265">
        <v>0.4</v>
      </c>
      <c r="E265" t="s">
        <v>21</v>
      </c>
      <c r="F265" t="s">
        <v>837</v>
      </c>
      <c r="G265">
        <v>1.1000000000000001</v>
      </c>
      <c r="H265">
        <v>0</v>
      </c>
      <c r="I265">
        <v>0</v>
      </c>
      <c r="J265">
        <v>0</v>
      </c>
      <c r="K265" t="s">
        <v>22</v>
      </c>
      <c r="L265" t="s">
        <v>21</v>
      </c>
      <c r="M265" t="s">
        <v>21</v>
      </c>
      <c r="N265" t="s">
        <v>21</v>
      </c>
      <c r="O265" t="s">
        <v>21</v>
      </c>
      <c r="P265" t="s">
        <v>21</v>
      </c>
      <c r="Q265" t="s">
        <v>22</v>
      </c>
      <c r="R265" t="s">
        <v>21</v>
      </c>
      <c r="S265" t="s">
        <v>21</v>
      </c>
      <c r="T265" t="s">
        <v>21</v>
      </c>
      <c r="U265" t="s">
        <v>21</v>
      </c>
      <c r="V265" t="s">
        <v>21</v>
      </c>
      <c r="Y265" t="str">
        <f t="shared" si="16"/>
        <v>Ja</v>
      </c>
      <c r="AA265" t="str">
        <f t="shared" si="17"/>
        <v>Nej</v>
      </c>
      <c r="AB265" t="str">
        <f t="shared" si="18"/>
        <v>ET</v>
      </c>
      <c r="AC265">
        <f t="shared" si="19"/>
        <v>0</v>
      </c>
    </row>
    <row r="266" spans="1:29" ht="15" customHeight="1">
      <c r="A266" s="2" t="s">
        <v>393</v>
      </c>
      <c r="B266" s="2" t="s">
        <v>403</v>
      </c>
      <c r="C266">
        <v>2020</v>
      </c>
      <c r="D266" t="s">
        <v>22</v>
      </c>
      <c r="E266" t="s">
        <v>22</v>
      </c>
      <c r="F266" t="s">
        <v>22</v>
      </c>
      <c r="G266" t="s">
        <v>22</v>
      </c>
      <c r="H266" t="s">
        <v>22</v>
      </c>
      <c r="I266" t="s">
        <v>22</v>
      </c>
      <c r="J266" t="s">
        <v>22</v>
      </c>
      <c r="K266" t="s">
        <v>22</v>
      </c>
      <c r="L266" t="s">
        <v>22</v>
      </c>
      <c r="M266" t="s">
        <v>22</v>
      </c>
      <c r="N266" t="s">
        <v>22</v>
      </c>
      <c r="O266" t="s">
        <v>22</v>
      </c>
      <c r="P266" t="s">
        <v>22</v>
      </c>
      <c r="Q266" t="s">
        <v>22</v>
      </c>
      <c r="R266" t="s">
        <v>22</v>
      </c>
      <c r="S266" t="s">
        <v>22</v>
      </c>
      <c r="T266" t="s">
        <v>22</v>
      </c>
      <c r="U266" t="s">
        <v>22</v>
      </c>
      <c r="V266" t="s">
        <v>22</v>
      </c>
      <c r="Y266" t="str">
        <f t="shared" si="16"/>
        <v>Nej</v>
      </c>
      <c r="AA266" t="str">
        <f t="shared" si="17"/>
        <v>Nej</v>
      </c>
      <c r="AB266">
        <f t="shared" si="18"/>
        <v>0</v>
      </c>
      <c r="AC266">
        <f t="shared" si="19"/>
        <v>0</v>
      </c>
    </row>
    <row r="267" spans="1:29" ht="15" customHeight="1">
      <c r="A267" s="2" t="s">
        <v>393</v>
      </c>
      <c r="B267" s="2" t="s">
        <v>404</v>
      </c>
      <c r="C267">
        <v>2020</v>
      </c>
      <c r="D267">
        <v>0.2</v>
      </c>
      <c r="E267" t="s">
        <v>21</v>
      </c>
      <c r="F267" t="s">
        <v>757</v>
      </c>
      <c r="G267">
        <v>1.1000000000000001</v>
      </c>
      <c r="H267">
        <v>0</v>
      </c>
      <c r="I267">
        <v>0</v>
      </c>
      <c r="J267">
        <v>0</v>
      </c>
      <c r="K267" t="s">
        <v>22</v>
      </c>
      <c r="L267" t="s">
        <v>21</v>
      </c>
      <c r="M267" t="s">
        <v>21</v>
      </c>
      <c r="N267" t="s">
        <v>21</v>
      </c>
      <c r="O267" t="s">
        <v>21</v>
      </c>
      <c r="P267" t="s">
        <v>21</v>
      </c>
      <c r="Q267" t="s">
        <v>22</v>
      </c>
      <c r="R267" t="s">
        <v>21</v>
      </c>
      <c r="S267" t="s">
        <v>21</v>
      </c>
      <c r="T267" t="s">
        <v>21</v>
      </c>
      <c r="U267" t="s">
        <v>21</v>
      </c>
      <c r="V267" t="s">
        <v>21</v>
      </c>
      <c r="Y267" t="str">
        <f t="shared" si="16"/>
        <v>Ja</v>
      </c>
      <c r="AA267" t="str">
        <f t="shared" si="17"/>
        <v>Nej</v>
      </c>
      <c r="AB267" t="str">
        <f t="shared" si="18"/>
        <v>ET</v>
      </c>
      <c r="AC267">
        <f t="shared" si="19"/>
        <v>0</v>
      </c>
    </row>
    <row r="268" spans="1:29" ht="15" customHeight="1">
      <c r="A268" s="2" t="s">
        <v>393</v>
      </c>
      <c r="B268" s="2" t="s">
        <v>405</v>
      </c>
      <c r="C268">
        <v>2020</v>
      </c>
      <c r="D268" t="s">
        <v>22</v>
      </c>
      <c r="E268" t="s">
        <v>22</v>
      </c>
      <c r="F268" t="s">
        <v>22</v>
      </c>
      <c r="G268" t="s">
        <v>22</v>
      </c>
      <c r="H268" t="s">
        <v>22</v>
      </c>
      <c r="I268" t="s">
        <v>22</v>
      </c>
      <c r="J268" t="s">
        <v>22</v>
      </c>
      <c r="K268" t="s">
        <v>22</v>
      </c>
      <c r="L268" t="s">
        <v>22</v>
      </c>
      <c r="M268" t="s">
        <v>22</v>
      </c>
      <c r="N268" t="s">
        <v>22</v>
      </c>
      <c r="O268" t="s">
        <v>22</v>
      </c>
      <c r="P268" t="s">
        <v>22</v>
      </c>
      <c r="Q268" t="s">
        <v>22</v>
      </c>
      <c r="R268" t="s">
        <v>22</v>
      </c>
      <c r="S268" t="s">
        <v>22</v>
      </c>
      <c r="T268" t="s">
        <v>22</v>
      </c>
      <c r="U268" t="s">
        <v>22</v>
      </c>
      <c r="V268" t="s">
        <v>22</v>
      </c>
      <c r="Y268" t="str">
        <f t="shared" si="16"/>
        <v>Nej</v>
      </c>
      <c r="AA268" t="str">
        <f t="shared" si="17"/>
        <v>Nej</v>
      </c>
      <c r="AB268">
        <f t="shared" si="18"/>
        <v>0</v>
      </c>
      <c r="AC268">
        <f t="shared" si="19"/>
        <v>0</v>
      </c>
    </row>
    <row r="269" spans="1:29" ht="15" customHeight="1">
      <c r="A269" s="2" t="s">
        <v>393</v>
      </c>
      <c r="B269" s="2" t="s">
        <v>406</v>
      </c>
      <c r="C269">
        <v>2020</v>
      </c>
      <c r="D269" t="s">
        <v>22</v>
      </c>
      <c r="E269" t="s">
        <v>22</v>
      </c>
      <c r="F269" t="s">
        <v>22</v>
      </c>
      <c r="G269" t="s">
        <v>22</v>
      </c>
      <c r="H269" t="s">
        <v>22</v>
      </c>
      <c r="I269" t="s">
        <v>22</v>
      </c>
      <c r="J269" t="s">
        <v>22</v>
      </c>
      <c r="K269" t="s">
        <v>22</v>
      </c>
      <c r="L269" t="s">
        <v>22</v>
      </c>
      <c r="M269" t="s">
        <v>22</v>
      </c>
      <c r="N269" t="s">
        <v>22</v>
      </c>
      <c r="O269" t="s">
        <v>22</v>
      </c>
      <c r="P269" t="s">
        <v>22</v>
      </c>
      <c r="Q269" t="s">
        <v>22</v>
      </c>
      <c r="R269" t="s">
        <v>22</v>
      </c>
      <c r="S269" t="s">
        <v>22</v>
      </c>
      <c r="T269" t="s">
        <v>22</v>
      </c>
      <c r="U269" t="s">
        <v>22</v>
      </c>
      <c r="V269" t="s">
        <v>22</v>
      </c>
      <c r="Y269" t="str">
        <f t="shared" si="16"/>
        <v>Nej</v>
      </c>
      <c r="AA269" t="str">
        <f t="shared" si="17"/>
        <v>Nej</v>
      </c>
      <c r="AB269">
        <f t="shared" si="18"/>
        <v>0</v>
      </c>
      <c r="AC269">
        <f t="shared" si="19"/>
        <v>0</v>
      </c>
    </row>
    <row r="270" spans="1:29" ht="15" customHeight="1">
      <c r="A270" s="2" t="s">
        <v>393</v>
      </c>
      <c r="B270" s="2" t="s">
        <v>407</v>
      </c>
      <c r="C270">
        <v>2020</v>
      </c>
      <c r="D270">
        <v>0.47099999999999997</v>
      </c>
      <c r="E270">
        <v>0.24399999999999999</v>
      </c>
      <c r="F270" t="s">
        <v>838</v>
      </c>
      <c r="G270">
        <v>1.1000000000000001</v>
      </c>
      <c r="H270">
        <v>0</v>
      </c>
      <c r="I270">
        <v>0</v>
      </c>
      <c r="J270">
        <v>0</v>
      </c>
      <c r="K270" t="s">
        <v>22</v>
      </c>
      <c r="L270" t="s">
        <v>21</v>
      </c>
      <c r="M270" t="s">
        <v>21</v>
      </c>
      <c r="N270" t="s">
        <v>21</v>
      </c>
      <c r="O270" t="s">
        <v>21</v>
      </c>
      <c r="P270" t="s">
        <v>21</v>
      </c>
      <c r="Q270" t="s">
        <v>22</v>
      </c>
      <c r="R270" t="s">
        <v>21</v>
      </c>
      <c r="S270" t="s">
        <v>21</v>
      </c>
      <c r="T270" t="s">
        <v>21</v>
      </c>
      <c r="U270" t="s">
        <v>21</v>
      </c>
      <c r="V270" t="s">
        <v>21</v>
      </c>
      <c r="Y270" t="str">
        <f t="shared" si="16"/>
        <v>Ja</v>
      </c>
      <c r="AA270" t="str">
        <f t="shared" si="17"/>
        <v>Nej</v>
      </c>
      <c r="AB270" t="str">
        <f t="shared" si="18"/>
        <v>ET</v>
      </c>
      <c r="AC270">
        <f t="shared" si="19"/>
        <v>0</v>
      </c>
    </row>
    <row r="271" spans="1:29" ht="15" customHeight="1">
      <c r="A271" s="2" t="s">
        <v>393</v>
      </c>
      <c r="B271" s="2" t="s">
        <v>408</v>
      </c>
      <c r="C271">
        <v>2020</v>
      </c>
      <c r="D271">
        <v>0.61</v>
      </c>
      <c r="E271" t="s">
        <v>21</v>
      </c>
      <c r="F271" t="s">
        <v>838</v>
      </c>
      <c r="G271">
        <v>1.1000000000000001</v>
      </c>
      <c r="H271">
        <v>0</v>
      </c>
      <c r="I271">
        <v>0</v>
      </c>
      <c r="J271">
        <v>0</v>
      </c>
      <c r="K271" t="s">
        <v>22</v>
      </c>
      <c r="L271" t="s">
        <v>21</v>
      </c>
      <c r="M271" t="s">
        <v>21</v>
      </c>
      <c r="N271" t="s">
        <v>21</v>
      </c>
      <c r="O271" t="s">
        <v>21</v>
      </c>
      <c r="P271" t="s">
        <v>21</v>
      </c>
      <c r="Q271" t="s">
        <v>22</v>
      </c>
      <c r="R271" t="s">
        <v>21</v>
      </c>
      <c r="S271" t="s">
        <v>21</v>
      </c>
      <c r="T271" t="s">
        <v>21</v>
      </c>
      <c r="U271" t="s">
        <v>21</v>
      </c>
      <c r="V271" t="s">
        <v>21</v>
      </c>
      <c r="Y271" t="str">
        <f t="shared" si="16"/>
        <v>Ja</v>
      </c>
      <c r="AA271" t="str">
        <f t="shared" si="17"/>
        <v>Nej</v>
      </c>
      <c r="AB271" t="str">
        <f t="shared" si="18"/>
        <v>ET</v>
      </c>
      <c r="AC271">
        <f t="shared" si="19"/>
        <v>0</v>
      </c>
    </row>
    <row r="272" spans="1:29" ht="15" customHeight="1">
      <c r="A272" s="2" t="s">
        <v>393</v>
      </c>
      <c r="B272" s="2" t="s">
        <v>409</v>
      </c>
      <c r="C272">
        <v>2020</v>
      </c>
      <c r="D272">
        <v>0.13400000000000001</v>
      </c>
      <c r="E272" t="s">
        <v>21</v>
      </c>
      <c r="F272" t="s">
        <v>838</v>
      </c>
      <c r="G272">
        <v>1.1000000000000001</v>
      </c>
      <c r="H272">
        <v>0</v>
      </c>
      <c r="I272">
        <v>0</v>
      </c>
      <c r="J272">
        <v>0</v>
      </c>
      <c r="K272" t="s">
        <v>22</v>
      </c>
      <c r="L272" t="s">
        <v>21</v>
      </c>
      <c r="M272" t="s">
        <v>21</v>
      </c>
      <c r="N272" t="s">
        <v>21</v>
      </c>
      <c r="O272" t="s">
        <v>21</v>
      </c>
      <c r="P272" t="s">
        <v>21</v>
      </c>
      <c r="Q272" t="s">
        <v>22</v>
      </c>
      <c r="R272" t="s">
        <v>21</v>
      </c>
      <c r="S272" t="s">
        <v>21</v>
      </c>
      <c r="T272" t="s">
        <v>21</v>
      </c>
      <c r="U272" t="s">
        <v>21</v>
      </c>
      <c r="V272" t="s">
        <v>21</v>
      </c>
      <c r="Y272" t="str">
        <f t="shared" si="16"/>
        <v>Ja</v>
      </c>
      <c r="AA272" t="str">
        <f t="shared" si="17"/>
        <v>Nej</v>
      </c>
      <c r="AB272" t="str">
        <f t="shared" si="18"/>
        <v>ET</v>
      </c>
      <c r="AC272">
        <f t="shared" si="19"/>
        <v>0</v>
      </c>
    </row>
    <row r="273" spans="1:29" ht="15" customHeight="1">
      <c r="A273" s="2" t="s">
        <v>393</v>
      </c>
      <c r="B273" s="2" t="s">
        <v>410</v>
      </c>
      <c r="C273">
        <v>2020</v>
      </c>
      <c r="D273">
        <v>5.6000000000000001E-2</v>
      </c>
      <c r="E273" t="s">
        <v>21</v>
      </c>
      <c r="F273" t="s">
        <v>757</v>
      </c>
      <c r="G273">
        <v>1.1000000000000001</v>
      </c>
      <c r="H273">
        <v>0</v>
      </c>
      <c r="I273">
        <v>0</v>
      </c>
      <c r="J273">
        <v>0</v>
      </c>
      <c r="K273" t="s">
        <v>840</v>
      </c>
      <c r="L273">
        <v>12.2</v>
      </c>
      <c r="M273">
        <v>1.1000000000000001</v>
      </c>
      <c r="N273">
        <v>9.4</v>
      </c>
      <c r="O273">
        <v>0.3</v>
      </c>
      <c r="P273">
        <v>0</v>
      </c>
      <c r="Q273" t="s">
        <v>22</v>
      </c>
      <c r="R273" t="s">
        <v>21</v>
      </c>
      <c r="S273" t="s">
        <v>21</v>
      </c>
      <c r="T273" t="s">
        <v>21</v>
      </c>
      <c r="U273" t="s">
        <v>21</v>
      </c>
      <c r="V273" t="s">
        <v>21</v>
      </c>
      <c r="Y273" t="str">
        <f t="shared" si="16"/>
        <v>Ja</v>
      </c>
      <c r="AA273" t="str">
        <f t="shared" si="17"/>
        <v>Ja</v>
      </c>
      <c r="AB273">
        <f t="shared" si="18"/>
        <v>12.2</v>
      </c>
      <c r="AC273">
        <f t="shared" si="19"/>
        <v>0</v>
      </c>
    </row>
    <row r="274" spans="1:29" ht="15" customHeight="1">
      <c r="A274" s="2" t="s">
        <v>393</v>
      </c>
      <c r="B274" s="2" t="s">
        <v>411</v>
      </c>
      <c r="C274">
        <v>2020</v>
      </c>
      <c r="D274">
        <v>0.2</v>
      </c>
      <c r="E274" t="s">
        <v>21</v>
      </c>
      <c r="F274" t="s">
        <v>757</v>
      </c>
      <c r="G274">
        <v>1.1000000000000001</v>
      </c>
      <c r="H274">
        <v>0</v>
      </c>
      <c r="I274">
        <v>0</v>
      </c>
      <c r="J274">
        <v>0</v>
      </c>
      <c r="K274" t="s">
        <v>22</v>
      </c>
      <c r="L274" t="s">
        <v>21</v>
      </c>
      <c r="M274" t="s">
        <v>21</v>
      </c>
      <c r="N274" t="s">
        <v>21</v>
      </c>
      <c r="O274" t="s">
        <v>21</v>
      </c>
      <c r="P274" t="s">
        <v>21</v>
      </c>
      <c r="Q274" t="s">
        <v>22</v>
      </c>
      <c r="R274" t="s">
        <v>21</v>
      </c>
      <c r="S274" t="s">
        <v>21</v>
      </c>
      <c r="T274" t="s">
        <v>21</v>
      </c>
      <c r="U274" t="s">
        <v>21</v>
      </c>
      <c r="V274" t="s">
        <v>21</v>
      </c>
      <c r="Y274" t="str">
        <f t="shared" si="16"/>
        <v>Ja</v>
      </c>
      <c r="AA274" t="str">
        <f t="shared" si="17"/>
        <v>Nej</v>
      </c>
      <c r="AB274" t="str">
        <f t="shared" si="18"/>
        <v>ET</v>
      </c>
      <c r="AC274">
        <f t="shared" si="19"/>
        <v>0</v>
      </c>
    </row>
    <row r="275" spans="1:29" ht="15" customHeight="1">
      <c r="A275" s="2" t="s">
        <v>393</v>
      </c>
      <c r="B275" s="2" t="s">
        <v>412</v>
      </c>
      <c r="C275">
        <v>2020</v>
      </c>
      <c r="D275">
        <v>0.4</v>
      </c>
      <c r="E275" t="s">
        <v>21</v>
      </c>
      <c r="F275" t="s">
        <v>757</v>
      </c>
      <c r="G275">
        <v>1.1000000000000001</v>
      </c>
      <c r="H275">
        <v>0</v>
      </c>
      <c r="I275">
        <v>0</v>
      </c>
      <c r="J275">
        <v>0</v>
      </c>
      <c r="K275" t="s">
        <v>22</v>
      </c>
      <c r="L275" t="s">
        <v>21</v>
      </c>
      <c r="M275" t="s">
        <v>21</v>
      </c>
      <c r="N275" t="s">
        <v>21</v>
      </c>
      <c r="O275" t="s">
        <v>21</v>
      </c>
      <c r="P275" t="s">
        <v>21</v>
      </c>
      <c r="Q275" t="s">
        <v>22</v>
      </c>
      <c r="R275" t="s">
        <v>21</v>
      </c>
      <c r="S275" t="s">
        <v>21</v>
      </c>
      <c r="T275" t="s">
        <v>21</v>
      </c>
      <c r="U275" t="s">
        <v>21</v>
      </c>
      <c r="V275" t="s">
        <v>21</v>
      </c>
      <c r="Y275" t="str">
        <f t="shared" si="16"/>
        <v>Ja</v>
      </c>
      <c r="AA275" t="str">
        <f t="shared" si="17"/>
        <v>Nej</v>
      </c>
      <c r="AB275" t="str">
        <f t="shared" si="18"/>
        <v>ET</v>
      </c>
      <c r="AC275">
        <f t="shared" si="19"/>
        <v>0</v>
      </c>
    </row>
    <row r="276" spans="1:29" ht="15" customHeight="1">
      <c r="A276" s="2" t="s">
        <v>393</v>
      </c>
      <c r="B276" s="2" t="s">
        <v>413</v>
      </c>
      <c r="C276">
        <v>2020</v>
      </c>
      <c r="D276">
        <v>7.0000000000000007E-2</v>
      </c>
      <c r="E276" t="s">
        <v>21</v>
      </c>
      <c r="F276" t="s">
        <v>757</v>
      </c>
      <c r="G276">
        <v>1.1000000000000001</v>
      </c>
      <c r="H276">
        <v>0</v>
      </c>
      <c r="I276">
        <v>0</v>
      </c>
      <c r="J276">
        <v>0</v>
      </c>
      <c r="K276" t="s">
        <v>22</v>
      </c>
      <c r="L276" t="s">
        <v>21</v>
      </c>
      <c r="M276" t="s">
        <v>21</v>
      </c>
      <c r="N276" t="s">
        <v>21</v>
      </c>
      <c r="O276" t="s">
        <v>21</v>
      </c>
      <c r="P276" t="s">
        <v>21</v>
      </c>
      <c r="Q276" t="s">
        <v>22</v>
      </c>
      <c r="R276" t="s">
        <v>21</v>
      </c>
      <c r="S276" t="s">
        <v>21</v>
      </c>
      <c r="T276" t="s">
        <v>21</v>
      </c>
      <c r="U276" t="s">
        <v>21</v>
      </c>
      <c r="V276" t="s">
        <v>21</v>
      </c>
      <c r="Y276" t="str">
        <f t="shared" si="16"/>
        <v>Ja</v>
      </c>
      <c r="AA276" t="str">
        <f t="shared" si="17"/>
        <v>Nej</v>
      </c>
      <c r="AB276" t="str">
        <f t="shared" si="18"/>
        <v>ET</v>
      </c>
      <c r="AC276">
        <f t="shared" si="19"/>
        <v>0</v>
      </c>
    </row>
    <row r="277" spans="1:29" ht="15" customHeight="1">
      <c r="A277" s="2" t="s">
        <v>393</v>
      </c>
      <c r="B277" s="2" t="s">
        <v>414</v>
      </c>
      <c r="C277">
        <v>2020</v>
      </c>
      <c r="D277">
        <v>0.247</v>
      </c>
      <c r="E277" t="s">
        <v>21</v>
      </c>
      <c r="F277" t="s">
        <v>838</v>
      </c>
      <c r="G277">
        <v>1.1000000000000001</v>
      </c>
      <c r="H277">
        <v>0</v>
      </c>
      <c r="I277">
        <v>0</v>
      </c>
      <c r="J277">
        <v>0</v>
      </c>
      <c r="K277" t="s">
        <v>22</v>
      </c>
      <c r="L277" t="s">
        <v>21</v>
      </c>
      <c r="M277" t="s">
        <v>21</v>
      </c>
      <c r="N277" t="s">
        <v>21</v>
      </c>
      <c r="O277" t="s">
        <v>21</v>
      </c>
      <c r="P277" t="s">
        <v>21</v>
      </c>
      <c r="Q277" t="s">
        <v>22</v>
      </c>
      <c r="R277" t="s">
        <v>21</v>
      </c>
      <c r="S277" t="s">
        <v>21</v>
      </c>
      <c r="T277" t="s">
        <v>21</v>
      </c>
      <c r="U277" t="s">
        <v>21</v>
      </c>
      <c r="V277" t="s">
        <v>21</v>
      </c>
      <c r="Y277" t="str">
        <f t="shared" si="16"/>
        <v>Ja</v>
      </c>
      <c r="AA277" t="str">
        <f t="shared" si="17"/>
        <v>Nej</v>
      </c>
      <c r="AB277" t="str">
        <f t="shared" si="18"/>
        <v>ET</v>
      </c>
      <c r="AC277">
        <f t="shared" si="19"/>
        <v>0</v>
      </c>
    </row>
    <row r="278" spans="1:29" ht="15" customHeight="1">
      <c r="A278" s="2" t="s">
        <v>393</v>
      </c>
      <c r="B278" s="2" t="s">
        <v>415</v>
      </c>
      <c r="C278">
        <v>2020</v>
      </c>
      <c r="D278">
        <v>0</v>
      </c>
      <c r="E278">
        <v>0</v>
      </c>
      <c r="F278" t="s">
        <v>22</v>
      </c>
      <c r="G278">
        <v>2.46</v>
      </c>
      <c r="H278">
        <v>338.5</v>
      </c>
      <c r="I278">
        <v>0.47</v>
      </c>
      <c r="J278">
        <v>0.48170000000000002</v>
      </c>
      <c r="K278" t="s">
        <v>22</v>
      </c>
      <c r="L278" t="s">
        <v>21</v>
      </c>
      <c r="M278" t="s">
        <v>21</v>
      </c>
      <c r="N278" t="s">
        <v>21</v>
      </c>
      <c r="O278" t="s">
        <v>21</v>
      </c>
      <c r="P278" t="s">
        <v>21</v>
      </c>
      <c r="Q278" t="s">
        <v>22</v>
      </c>
      <c r="R278" t="s">
        <v>21</v>
      </c>
      <c r="S278" t="s">
        <v>21</v>
      </c>
      <c r="T278" t="s">
        <v>21</v>
      </c>
      <c r="U278" t="s">
        <v>21</v>
      </c>
      <c r="V278" t="s">
        <v>21</v>
      </c>
      <c r="Y278" t="str">
        <f t="shared" si="16"/>
        <v>Nej</v>
      </c>
      <c r="AA278" t="str">
        <f t="shared" si="17"/>
        <v>Nej</v>
      </c>
      <c r="AB278">
        <f t="shared" si="18"/>
        <v>0</v>
      </c>
      <c r="AC278">
        <f t="shared" si="19"/>
        <v>0</v>
      </c>
    </row>
    <row r="279" spans="1:29" ht="15" customHeight="1">
      <c r="A279" s="2" t="s">
        <v>393</v>
      </c>
      <c r="B279" s="2" t="s">
        <v>416</v>
      </c>
      <c r="C279">
        <v>2020</v>
      </c>
      <c r="D279">
        <v>1</v>
      </c>
      <c r="E279" t="s">
        <v>21</v>
      </c>
      <c r="F279" t="s">
        <v>757</v>
      </c>
      <c r="G279">
        <v>1.1000000000000001</v>
      </c>
      <c r="H279">
        <v>0</v>
      </c>
      <c r="I279">
        <v>0</v>
      </c>
      <c r="J279">
        <v>0</v>
      </c>
      <c r="K279" t="s">
        <v>22</v>
      </c>
      <c r="L279" t="s">
        <v>21</v>
      </c>
      <c r="M279" t="s">
        <v>21</v>
      </c>
      <c r="N279" t="s">
        <v>21</v>
      </c>
      <c r="O279" t="s">
        <v>21</v>
      </c>
      <c r="P279" t="s">
        <v>21</v>
      </c>
      <c r="Q279" t="s">
        <v>22</v>
      </c>
      <c r="R279" t="s">
        <v>21</v>
      </c>
      <c r="S279" t="s">
        <v>21</v>
      </c>
      <c r="T279" t="s">
        <v>21</v>
      </c>
      <c r="U279" t="s">
        <v>21</v>
      </c>
      <c r="V279" t="s">
        <v>21</v>
      </c>
      <c r="Y279" t="str">
        <f t="shared" si="16"/>
        <v>Ja</v>
      </c>
      <c r="AA279" t="str">
        <f t="shared" si="17"/>
        <v>Nej</v>
      </c>
      <c r="AB279" t="str">
        <f t="shared" si="18"/>
        <v>ET</v>
      </c>
      <c r="AC279">
        <f t="shared" si="19"/>
        <v>0</v>
      </c>
    </row>
    <row r="280" spans="1:29" ht="15" customHeight="1">
      <c r="A280" s="2" t="s">
        <v>393</v>
      </c>
      <c r="B280" s="2" t="s">
        <v>417</v>
      </c>
      <c r="C280">
        <v>2020</v>
      </c>
      <c r="D280">
        <v>0.61799999999999999</v>
      </c>
      <c r="E280" t="s">
        <v>21</v>
      </c>
      <c r="F280" t="s">
        <v>757</v>
      </c>
      <c r="G280">
        <v>1.1000000000000001</v>
      </c>
      <c r="H280">
        <v>0</v>
      </c>
      <c r="I280">
        <v>0</v>
      </c>
      <c r="J280">
        <v>0</v>
      </c>
      <c r="K280" t="s">
        <v>22</v>
      </c>
      <c r="L280" t="s">
        <v>21</v>
      </c>
      <c r="M280" t="s">
        <v>21</v>
      </c>
      <c r="N280" t="s">
        <v>21</v>
      </c>
      <c r="O280" t="s">
        <v>21</v>
      </c>
      <c r="P280" t="s">
        <v>21</v>
      </c>
      <c r="Q280" t="s">
        <v>22</v>
      </c>
      <c r="R280" t="s">
        <v>21</v>
      </c>
      <c r="S280" t="s">
        <v>21</v>
      </c>
      <c r="T280" t="s">
        <v>21</v>
      </c>
      <c r="U280" t="s">
        <v>21</v>
      </c>
      <c r="V280" t="s">
        <v>21</v>
      </c>
      <c r="Y280" t="str">
        <f t="shared" si="16"/>
        <v>Ja</v>
      </c>
      <c r="AA280" t="str">
        <f t="shared" si="17"/>
        <v>Nej</v>
      </c>
      <c r="AB280" t="str">
        <f t="shared" si="18"/>
        <v>ET</v>
      </c>
      <c r="AC280">
        <f t="shared" si="19"/>
        <v>0</v>
      </c>
    </row>
    <row r="281" spans="1:29" ht="15" customHeight="1">
      <c r="A281" s="2" t="s">
        <v>393</v>
      </c>
      <c r="B281" s="2" t="s">
        <v>418</v>
      </c>
      <c r="C281">
        <v>2020</v>
      </c>
      <c r="D281" t="s">
        <v>22</v>
      </c>
      <c r="E281" t="s">
        <v>22</v>
      </c>
      <c r="F281" t="s">
        <v>22</v>
      </c>
      <c r="G281" t="s">
        <v>22</v>
      </c>
      <c r="H281" t="s">
        <v>22</v>
      </c>
      <c r="I281" t="s">
        <v>22</v>
      </c>
      <c r="J281" t="s">
        <v>22</v>
      </c>
      <c r="K281" t="s">
        <v>22</v>
      </c>
      <c r="L281" t="s">
        <v>22</v>
      </c>
      <c r="M281" t="s">
        <v>22</v>
      </c>
      <c r="N281" t="s">
        <v>22</v>
      </c>
      <c r="O281" t="s">
        <v>22</v>
      </c>
      <c r="P281" t="s">
        <v>22</v>
      </c>
      <c r="Q281" t="s">
        <v>22</v>
      </c>
      <c r="R281" t="s">
        <v>22</v>
      </c>
      <c r="S281" t="s">
        <v>22</v>
      </c>
      <c r="T281" t="s">
        <v>22</v>
      </c>
      <c r="U281" t="s">
        <v>22</v>
      </c>
      <c r="V281" t="s">
        <v>22</v>
      </c>
      <c r="Y281" t="str">
        <f t="shared" si="16"/>
        <v>Nej</v>
      </c>
      <c r="AA281" t="str">
        <f t="shared" si="17"/>
        <v>Nej</v>
      </c>
      <c r="AB281">
        <f t="shared" si="18"/>
        <v>0</v>
      </c>
      <c r="AC281">
        <f t="shared" si="19"/>
        <v>0</v>
      </c>
    </row>
    <row r="282" spans="1:29" ht="15" customHeight="1">
      <c r="A282" s="2" t="s">
        <v>393</v>
      </c>
      <c r="B282" s="2" t="s">
        <v>419</v>
      </c>
      <c r="C282">
        <v>2020</v>
      </c>
      <c r="D282">
        <v>0.8</v>
      </c>
      <c r="E282" t="s">
        <v>21</v>
      </c>
      <c r="F282" t="s">
        <v>757</v>
      </c>
      <c r="G282">
        <v>1.1000000000000001</v>
      </c>
      <c r="H282">
        <v>0</v>
      </c>
      <c r="I282">
        <v>0</v>
      </c>
      <c r="J282">
        <v>0</v>
      </c>
      <c r="K282" t="s">
        <v>22</v>
      </c>
      <c r="L282" t="s">
        <v>21</v>
      </c>
      <c r="M282" t="s">
        <v>21</v>
      </c>
      <c r="N282" t="s">
        <v>21</v>
      </c>
      <c r="O282" t="s">
        <v>21</v>
      </c>
      <c r="P282" t="s">
        <v>21</v>
      </c>
      <c r="Q282" t="s">
        <v>22</v>
      </c>
      <c r="R282" t="s">
        <v>21</v>
      </c>
      <c r="S282" t="s">
        <v>21</v>
      </c>
      <c r="T282" t="s">
        <v>21</v>
      </c>
      <c r="U282" t="s">
        <v>21</v>
      </c>
      <c r="V282" t="s">
        <v>21</v>
      </c>
      <c r="Y282" t="str">
        <f t="shared" si="16"/>
        <v>Ja</v>
      </c>
      <c r="AA282" t="str">
        <f t="shared" si="17"/>
        <v>Nej</v>
      </c>
      <c r="AB282" t="str">
        <f t="shared" si="18"/>
        <v>ET</v>
      </c>
      <c r="AC282">
        <f t="shared" si="19"/>
        <v>0</v>
      </c>
    </row>
    <row r="283" spans="1:29" ht="15" customHeight="1">
      <c r="A283" s="2" t="s">
        <v>393</v>
      </c>
      <c r="B283" s="2" t="s">
        <v>420</v>
      </c>
      <c r="C283">
        <v>2020</v>
      </c>
      <c r="D283" t="s">
        <v>22</v>
      </c>
      <c r="E283" t="s">
        <v>22</v>
      </c>
      <c r="F283" t="s">
        <v>22</v>
      </c>
      <c r="G283" t="s">
        <v>22</v>
      </c>
      <c r="H283" t="s">
        <v>22</v>
      </c>
      <c r="I283" t="s">
        <v>22</v>
      </c>
      <c r="J283" t="s">
        <v>22</v>
      </c>
      <c r="K283" t="s">
        <v>22</v>
      </c>
      <c r="L283" t="s">
        <v>22</v>
      </c>
      <c r="M283" t="s">
        <v>22</v>
      </c>
      <c r="N283" t="s">
        <v>22</v>
      </c>
      <c r="O283" t="s">
        <v>22</v>
      </c>
      <c r="P283" t="s">
        <v>22</v>
      </c>
      <c r="Q283" t="s">
        <v>22</v>
      </c>
      <c r="R283" t="s">
        <v>22</v>
      </c>
      <c r="S283" t="s">
        <v>22</v>
      </c>
      <c r="T283" t="s">
        <v>22</v>
      </c>
      <c r="U283" t="s">
        <v>22</v>
      </c>
      <c r="V283" t="s">
        <v>22</v>
      </c>
      <c r="Y283" t="str">
        <f t="shared" si="16"/>
        <v>Nej</v>
      </c>
      <c r="AA283" t="str">
        <f t="shared" si="17"/>
        <v>Nej</v>
      </c>
      <c r="AB283">
        <f t="shared" si="18"/>
        <v>0</v>
      </c>
      <c r="AC283">
        <f t="shared" si="19"/>
        <v>0</v>
      </c>
    </row>
    <row r="284" spans="1:29" ht="15" customHeight="1">
      <c r="A284" s="2" t="s">
        <v>393</v>
      </c>
      <c r="B284" s="2" t="s">
        <v>421</v>
      </c>
      <c r="C284">
        <v>2020</v>
      </c>
      <c r="D284">
        <v>0.36399999999999999</v>
      </c>
      <c r="E284" t="s">
        <v>21</v>
      </c>
      <c r="F284" t="s">
        <v>757</v>
      </c>
      <c r="G284">
        <v>1.1000000000000001</v>
      </c>
      <c r="H284">
        <v>0</v>
      </c>
      <c r="I284">
        <v>0</v>
      </c>
      <c r="J284">
        <v>0</v>
      </c>
      <c r="K284" t="s">
        <v>22</v>
      </c>
      <c r="L284" t="s">
        <v>21</v>
      </c>
      <c r="M284" t="s">
        <v>21</v>
      </c>
      <c r="N284" t="s">
        <v>21</v>
      </c>
      <c r="O284" t="s">
        <v>21</v>
      </c>
      <c r="P284" t="s">
        <v>21</v>
      </c>
      <c r="Q284" t="s">
        <v>22</v>
      </c>
      <c r="R284" t="s">
        <v>21</v>
      </c>
      <c r="S284" t="s">
        <v>21</v>
      </c>
      <c r="T284" t="s">
        <v>21</v>
      </c>
      <c r="U284" t="s">
        <v>21</v>
      </c>
      <c r="V284" t="s">
        <v>21</v>
      </c>
      <c r="Y284" t="str">
        <f t="shared" si="16"/>
        <v>Ja</v>
      </c>
      <c r="AA284" t="str">
        <f t="shared" si="17"/>
        <v>Nej</v>
      </c>
      <c r="AB284" t="str">
        <f t="shared" si="18"/>
        <v>ET</v>
      </c>
      <c r="AC284">
        <f t="shared" si="19"/>
        <v>0</v>
      </c>
    </row>
    <row r="285" spans="1:29" ht="15" customHeight="1">
      <c r="A285" s="2" t="s">
        <v>393</v>
      </c>
      <c r="B285" s="2" t="s">
        <v>422</v>
      </c>
      <c r="C285">
        <v>2020</v>
      </c>
      <c r="D285">
        <v>0.1</v>
      </c>
      <c r="E285" t="s">
        <v>21</v>
      </c>
      <c r="F285" t="s">
        <v>757</v>
      </c>
      <c r="G285">
        <v>1.1000000000000001</v>
      </c>
      <c r="H285">
        <v>0</v>
      </c>
      <c r="I285">
        <v>0</v>
      </c>
      <c r="J285">
        <v>0</v>
      </c>
      <c r="K285" t="s">
        <v>22</v>
      </c>
      <c r="L285" t="s">
        <v>21</v>
      </c>
      <c r="M285" t="s">
        <v>21</v>
      </c>
      <c r="N285" t="s">
        <v>21</v>
      </c>
      <c r="O285" t="s">
        <v>21</v>
      </c>
      <c r="P285" t="s">
        <v>21</v>
      </c>
      <c r="Q285" t="s">
        <v>22</v>
      </c>
      <c r="R285" t="s">
        <v>21</v>
      </c>
      <c r="S285" t="s">
        <v>21</v>
      </c>
      <c r="T285" t="s">
        <v>21</v>
      </c>
      <c r="U285" t="s">
        <v>21</v>
      </c>
      <c r="V285" t="s">
        <v>21</v>
      </c>
      <c r="Y285" t="str">
        <f t="shared" si="16"/>
        <v>Ja</v>
      </c>
      <c r="AA285" t="str">
        <f t="shared" si="17"/>
        <v>Nej</v>
      </c>
      <c r="AB285" t="str">
        <f t="shared" si="18"/>
        <v>ET</v>
      </c>
      <c r="AC285">
        <f t="shared" si="19"/>
        <v>0</v>
      </c>
    </row>
    <row r="286" spans="1:29" ht="15" customHeight="1">
      <c r="A286" s="2" t="s">
        <v>393</v>
      </c>
      <c r="B286" s="2" t="s">
        <v>423</v>
      </c>
      <c r="C286">
        <v>2020</v>
      </c>
      <c r="D286">
        <v>0.02</v>
      </c>
      <c r="E286" t="s">
        <v>21</v>
      </c>
      <c r="F286" t="s">
        <v>757</v>
      </c>
      <c r="G286">
        <v>1.1000000000000001</v>
      </c>
      <c r="H286">
        <v>0</v>
      </c>
      <c r="I286">
        <v>0</v>
      </c>
      <c r="J286">
        <v>0</v>
      </c>
      <c r="K286" t="s">
        <v>22</v>
      </c>
      <c r="L286" t="s">
        <v>21</v>
      </c>
      <c r="M286" t="s">
        <v>21</v>
      </c>
      <c r="N286" t="s">
        <v>21</v>
      </c>
      <c r="O286" t="s">
        <v>21</v>
      </c>
      <c r="P286" t="s">
        <v>21</v>
      </c>
      <c r="Q286" t="s">
        <v>22</v>
      </c>
      <c r="R286" t="s">
        <v>21</v>
      </c>
      <c r="S286" t="s">
        <v>21</v>
      </c>
      <c r="T286" t="s">
        <v>21</v>
      </c>
      <c r="U286" t="s">
        <v>21</v>
      </c>
      <c r="V286" t="s">
        <v>21</v>
      </c>
      <c r="Y286" t="str">
        <f t="shared" si="16"/>
        <v>Ja</v>
      </c>
      <c r="AA286" t="str">
        <f t="shared" si="17"/>
        <v>Nej</v>
      </c>
      <c r="AB286" t="str">
        <f t="shared" si="18"/>
        <v>ET</v>
      </c>
      <c r="AC286">
        <f t="shared" si="19"/>
        <v>0</v>
      </c>
    </row>
    <row r="287" spans="1:29" ht="15" customHeight="1">
      <c r="A287" s="2" t="s">
        <v>393</v>
      </c>
      <c r="B287" s="2" t="s">
        <v>424</v>
      </c>
      <c r="C287">
        <v>2020</v>
      </c>
      <c r="D287" t="s">
        <v>21</v>
      </c>
      <c r="E287" t="s">
        <v>21</v>
      </c>
      <c r="F287" t="s">
        <v>22</v>
      </c>
      <c r="G287">
        <v>2.46</v>
      </c>
      <c r="H287">
        <v>338.5</v>
      </c>
      <c r="I287">
        <v>0.47</v>
      </c>
      <c r="J287">
        <v>0.48170000000000002</v>
      </c>
      <c r="K287" t="s">
        <v>22</v>
      </c>
      <c r="L287" t="s">
        <v>21</v>
      </c>
      <c r="M287" t="s">
        <v>21</v>
      </c>
      <c r="N287" t="s">
        <v>21</v>
      </c>
      <c r="O287" t="s">
        <v>21</v>
      </c>
      <c r="P287" t="s">
        <v>21</v>
      </c>
      <c r="Q287" t="s">
        <v>22</v>
      </c>
      <c r="R287" t="s">
        <v>21</v>
      </c>
      <c r="S287" t="s">
        <v>21</v>
      </c>
      <c r="T287" t="s">
        <v>21</v>
      </c>
      <c r="U287" t="s">
        <v>21</v>
      </c>
      <c r="V287" t="s">
        <v>21</v>
      </c>
      <c r="Y287" t="str">
        <f t="shared" si="16"/>
        <v>Nej</v>
      </c>
      <c r="AA287" t="str">
        <f t="shared" si="17"/>
        <v>Nej</v>
      </c>
      <c r="AB287">
        <f t="shared" si="18"/>
        <v>0</v>
      </c>
      <c r="AC287">
        <f t="shared" si="19"/>
        <v>0</v>
      </c>
    </row>
    <row r="288" spans="1:29" ht="15" customHeight="1">
      <c r="A288" s="2" t="s">
        <v>393</v>
      </c>
      <c r="B288" s="2" t="s">
        <v>425</v>
      </c>
      <c r="C288">
        <v>2020</v>
      </c>
      <c r="D288">
        <v>0.156</v>
      </c>
      <c r="E288" t="s">
        <v>21</v>
      </c>
      <c r="F288" t="s">
        <v>757</v>
      </c>
      <c r="G288">
        <v>1.1000000000000001</v>
      </c>
      <c r="H288">
        <v>0</v>
      </c>
      <c r="I288">
        <v>0</v>
      </c>
      <c r="J288">
        <v>0</v>
      </c>
      <c r="K288" t="s">
        <v>22</v>
      </c>
      <c r="L288" t="s">
        <v>21</v>
      </c>
      <c r="M288" t="s">
        <v>21</v>
      </c>
      <c r="N288" t="s">
        <v>21</v>
      </c>
      <c r="O288" t="s">
        <v>21</v>
      </c>
      <c r="P288" t="s">
        <v>21</v>
      </c>
      <c r="Q288" t="s">
        <v>22</v>
      </c>
      <c r="R288" t="s">
        <v>21</v>
      </c>
      <c r="S288" t="s">
        <v>21</v>
      </c>
      <c r="T288" t="s">
        <v>21</v>
      </c>
      <c r="U288" t="s">
        <v>21</v>
      </c>
      <c r="V288" t="s">
        <v>21</v>
      </c>
      <c r="Y288" t="str">
        <f t="shared" si="16"/>
        <v>Ja</v>
      </c>
      <c r="AA288" t="str">
        <f t="shared" si="17"/>
        <v>Nej</v>
      </c>
      <c r="AB288" t="str">
        <f t="shared" si="18"/>
        <v>ET</v>
      </c>
      <c r="AC288">
        <f t="shared" si="19"/>
        <v>0</v>
      </c>
    </row>
    <row r="289" spans="1:29" ht="15" customHeight="1">
      <c r="A289" s="2" t="s">
        <v>393</v>
      </c>
      <c r="B289" s="2" t="s">
        <v>426</v>
      </c>
      <c r="C289">
        <v>2020</v>
      </c>
      <c r="D289">
        <v>0.1</v>
      </c>
      <c r="E289" t="s">
        <v>21</v>
      </c>
      <c r="F289" t="s">
        <v>837</v>
      </c>
      <c r="G289">
        <v>1.1000000000000001</v>
      </c>
      <c r="H289">
        <v>0</v>
      </c>
      <c r="I289">
        <v>0</v>
      </c>
      <c r="J289">
        <v>0</v>
      </c>
      <c r="K289" t="s">
        <v>22</v>
      </c>
      <c r="L289" t="s">
        <v>21</v>
      </c>
      <c r="M289" t="s">
        <v>21</v>
      </c>
      <c r="N289" t="s">
        <v>21</v>
      </c>
      <c r="O289" t="s">
        <v>21</v>
      </c>
      <c r="P289" t="s">
        <v>21</v>
      </c>
      <c r="Q289" t="s">
        <v>22</v>
      </c>
      <c r="R289" t="s">
        <v>21</v>
      </c>
      <c r="S289" t="s">
        <v>21</v>
      </c>
      <c r="T289" t="s">
        <v>21</v>
      </c>
      <c r="U289" t="s">
        <v>21</v>
      </c>
      <c r="V289" t="s">
        <v>21</v>
      </c>
      <c r="Y289" t="str">
        <f t="shared" si="16"/>
        <v>Ja</v>
      </c>
      <c r="AA289" t="str">
        <f t="shared" si="17"/>
        <v>Nej</v>
      </c>
      <c r="AB289" t="str">
        <f t="shared" si="18"/>
        <v>ET</v>
      </c>
      <c r="AC289">
        <f t="shared" si="19"/>
        <v>0</v>
      </c>
    </row>
    <row r="290" spans="1:29" ht="15" customHeight="1">
      <c r="A290" s="2" t="s">
        <v>393</v>
      </c>
      <c r="B290" s="2" t="s">
        <v>427</v>
      </c>
      <c r="C290">
        <v>2020</v>
      </c>
      <c r="D290">
        <v>0.52700000000000002</v>
      </c>
      <c r="E290" t="s">
        <v>21</v>
      </c>
      <c r="F290" t="s">
        <v>838</v>
      </c>
      <c r="G290">
        <v>1.1000000000000001</v>
      </c>
      <c r="H290">
        <v>0</v>
      </c>
      <c r="I290">
        <v>0</v>
      </c>
      <c r="J290">
        <v>0</v>
      </c>
      <c r="K290" t="s">
        <v>22</v>
      </c>
      <c r="L290" t="s">
        <v>21</v>
      </c>
      <c r="M290" t="s">
        <v>21</v>
      </c>
      <c r="N290" t="s">
        <v>21</v>
      </c>
      <c r="O290" t="s">
        <v>21</v>
      </c>
      <c r="P290" t="s">
        <v>21</v>
      </c>
      <c r="Q290" t="s">
        <v>22</v>
      </c>
      <c r="R290" t="s">
        <v>21</v>
      </c>
      <c r="S290" t="s">
        <v>21</v>
      </c>
      <c r="T290" t="s">
        <v>21</v>
      </c>
      <c r="U290" t="s">
        <v>21</v>
      </c>
      <c r="V290" t="s">
        <v>21</v>
      </c>
      <c r="Y290" t="str">
        <f t="shared" si="16"/>
        <v>Ja</v>
      </c>
      <c r="AA290" t="str">
        <f t="shared" si="17"/>
        <v>Nej</v>
      </c>
      <c r="AB290" t="str">
        <f t="shared" si="18"/>
        <v>ET</v>
      </c>
      <c r="AC290">
        <f t="shared" si="19"/>
        <v>0</v>
      </c>
    </row>
    <row r="291" spans="1:29" ht="15" customHeight="1">
      <c r="A291" s="2" t="s">
        <v>393</v>
      </c>
      <c r="B291" s="2" t="s">
        <v>428</v>
      </c>
      <c r="C291">
        <v>2020</v>
      </c>
      <c r="D291" t="s">
        <v>21</v>
      </c>
      <c r="E291" t="s">
        <v>21</v>
      </c>
      <c r="F291" t="s">
        <v>757</v>
      </c>
      <c r="G291">
        <v>1.1000000000000001</v>
      </c>
      <c r="H291">
        <v>0</v>
      </c>
      <c r="I291">
        <v>0</v>
      </c>
      <c r="J291">
        <v>0</v>
      </c>
      <c r="K291" t="s">
        <v>841</v>
      </c>
      <c r="L291">
        <v>14</v>
      </c>
      <c r="M291">
        <v>0.05</v>
      </c>
      <c r="N291">
        <v>15.6</v>
      </c>
      <c r="O291">
        <v>8.1999999999999993</v>
      </c>
      <c r="P291">
        <v>0</v>
      </c>
      <c r="Q291" t="s">
        <v>22</v>
      </c>
      <c r="R291" t="s">
        <v>21</v>
      </c>
      <c r="S291" t="s">
        <v>21</v>
      </c>
      <c r="T291" t="s">
        <v>21</v>
      </c>
      <c r="U291" t="s">
        <v>21</v>
      </c>
      <c r="V291" t="s">
        <v>21</v>
      </c>
      <c r="Y291" t="str">
        <f t="shared" si="16"/>
        <v>Ja</v>
      </c>
      <c r="AA291" t="str">
        <f t="shared" si="17"/>
        <v>Ja</v>
      </c>
      <c r="AB291">
        <f t="shared" si="18"/>
        <v>14</v>
      </c>
      <c r="AC291">
        <f t="shared" si="19"/>
        <v>0</v>
      </c>
    </row>
    <row r="292" spans="1:29" ht="15" customHeight="1">
      <c r="A292" s="2" t="s">
        <v>393</v>
      </c>
      <c r="B292" s="2" t="s">
        <v>429</v>
      </c>
      <c r="C292">
        <v>2020</v>
      </c>
      <c r="D292">
        <v>0.223</v>
      </c>
      <c r="E292" t="s">
        <v>21</v>
      </c>
      <c r="F292" t="s">
        <v>757</v>
      </c>
      <c r="G292">
        <v>1.1000000000000001</v>
      </c>
      <c r="H292">
        <v>0</v>
      </c>
      <c r="I292">
        <v>0</v>
      </c>
      <c r="J292">
        <v>0</v>
      </c>
      <c r="K292" t="s">
        <v>22</v>
      </c>
      <c r="L292" t="s">
        <v>21</v>
      </c>
      <c r="M292" t="s">
        <v>21</v>
      </c>
      <c r="N292" t="s">
        <v>21</v>
      </c>
      <c r="O292" t="s">
        <v>21</v>
      </c>
      <c r="P292" t="s">
        <v>21</v>
      </c>
      <c r="Q292" t="s">
        <v>22</v>
      </c>
      <c r="R292" t="s">
        <v>21</v>
      </c>
      <c r="S292" t="s">
        <v>21</v>
      </c>
      <c r="T292" t="s">
        <v>21</v>
      </c>
      <c r="U292" t="s">
        <v>21</v>
      </c>
      <c r="V292" t="s">
        <v>21</v>
      </c>
      <c r="Y292" t="str">
        <f t="shared" si="16"/>
        <v>Ja</v>
      </c>
      <c r="AA292" t="str">
        <f t="shared" si="17"/>
        <v>Nej</v>
      </c>
      <c r="AB292" t="str">
        <f t="shared" si="18"/>
        <v>ET</v>
      </c>
      <c r="AC292">
        <f t="shared" si="19"/>
        <v>0</v>
      </c>
    </row>
    <row r="293" spans="1:29" ht="15" customHeight="1">
      <c r="A293" s="2" t="s">
        <v>393</v>
      </c>
      <c r="B293" s="2" t="s">
        <v>430</v>
      </c>
      <c r="C293">
        <v>2020</v>
      </c>
      <c r="D293">
        <v>0.59299999999999997</v>
      </c>
      <c r="E293" t="s">
        <v>21</v>
      </c>
      <c r="F293" t="s">
        <v>757</v>
      </c>
      <c r="G293">
        <v>1.1000000000000001</v>
      </c>
      <c r="H293">
        <v>0</v>
      </c>
      <c r="I293">
        <v>0</v>
      </c>
      <c r="J293">
        <v>0</v>
      </c>
      <c r="K293" t="s">
        <v>22</v>
      </c>
      <c r="L293" t="s">
        <v>21</v>
      </c>
      <c r="M293" t="s">
        <v>21</v>
      </c>
      <c r="N293" t="s">
        <v>21</v>
      </c>
      <c r="O293" t="s">
        <v>21</v>
      </c>
      <c r="P293" t="s">
        <v>21</v>
      </c>
      <c r="Q293" t="s">
        <v>22</v>
      </c>
      <c r="R293" t="s">
        <v>21</v>
      </c>
      <c r="S293" t="s">
        <v>21</v>
      </c>
      <c r="T293" t="s">
        <v>21</v>
      </c>
      <c r="U293" t="s">
        <v>21</v>
      </c>
      <c r="V293" t="s">
        <v>21</v>
      </c>
      <c r="Y293" t="str">
        <f t="shared" si="16"/>
        <v>Ja</v>
      </c>
      <c r="AA293" t="str">
        <f t="shared" si="17"/>
        <v>Nej</v>
      </c>
      <c r="AB293" t="str">
        <f t="shared" si="18"/>
        <v>ET</v>
      </c>
      <c r="AC293">
        <f t="shared" si="19"/>
        <v>0</v>
      </c>
    </row>
    <row r="294" spans="1:29" ht="15" customHeight="1">
      <c r="A294" s="2" t="s">
        <v>393</v>
      </c>
      <c r="B294" s="2" t="s">
        <v>431</v>
      </c>
      <c r="C294">
        <v>2020</v>
      </c>
      <c r="D294">
        <v>0.27100000000000002</v>
      </c>
      <c r="E294" t="s">
        <v>21</v>
      </c>
      <c r="F294" t="s">
        <v>838</v>
      </c>
      <c r="G294">
        <v>1.1000000000000001</v>
      </c>
      <c r="H294">
        <v>0</v>
      </c>
      <c r="I294">
        <v>0</v>
      </c>
      <c r="J294">
        <v>0</v>
      </c>
      <c r="K294" t="s">
        <v>22</v>
      </c>
      <c r="L294" t="s">
        <v>21</v>
      </c>
      <c r="M294" t="s">
        <v>21</v>
      </c>
      <c r="N294" t="s">
        <v>21</v>
      </c>
      <c r="O294" t="s">
        <v>21</v>
      </c>
      <c r="P294" t="s">
        <v>21</v>
      </c>
      <c r="Q294" t="s">
        <v>22</v>
      </c>
      <c r="R294" t="s">
        <v>21</v>
      </c>
      <c r="S294" t="s">
        <v>21</v>
      </c>
      <c r="T294" t="s">
        <v>21</v>
      </c>
      <c r="U294" t="s">
        <v>21</v>
      </c>
      <c r="V294" t="s">
        <v>21</v>
      </c>
      <c r="Y294" t="str">
        <f t="shared" si="16"/>
        <v>Ja</v>
      </c>
      <c r="AA294" t="str">
        <f t="shared" si="17"/>
        <v>Nej</v>
      </c>
      <c r="AB294" t="str">
        <f t="shared" si="18"/>
        <v>ET</v>
      </c>
      <c r="AC294">
        <f t="shared" si="19"/>
        <v>0</v>
      </c>
    </row>
    <row r="295" spans="1:29" ht="15" customHeight="1">
      <c r="A295" s="2" t="s">
        <v>393</v>
      </c>
      <c r="B295" s="2" t="s">
        <v>432</v>
      </c>
      <c r="C295">
        <v>2020</v>
      </c>
      <c r="D295" t="s">
        <v>22</v>
      </c>
      <c r="E295" t="s">
        <v>22</v>
      </c>
      <c r="F295" t="s">
        <v>22</v>
      </c>
      <c r="G295" t="s">
        <v>22</v>
      </c>
      <c r="H295" t="s">
        <v>22</v>
      </c>
      <c r="I295" t="s">
        <v>22</v>
      </c>
      <c r="J295" t="s">
        <v>22</v>
      </c>
      <c r="K295" t="s">
        <v>22</v>
      </c>
      <c r="L295" t="s">
        <v>22</v>
      </c>
      <c r="M295" t="s">
        <v>22</v>
      </c>
      <c r="N295" t="s">
        <v>22</v>
      </c>
      <c r="O295" t="s">
        <v>22</v>
      </c>
      <c r="P295" t="s">
        <v>22</v>
      </c>
      <c r="Q295" t="s">
        <v>22</v>
      </c>
      <c r="R295" t="s">
        <v>22</v>
      </c>
      <c r="S295" t="s">
        <v>22</v>
      </c>
      <c r="T295" t="s">
        <v>22</v>
      </c>
      <c r="U295" t="s">
        <v>22</v>
      </c>
      <c r="V295" t="s">
        <v>22</v>
      </c>
      <c r="Y295" t="str">
        <f t="shared" si="16"/>
        <v>Nej</v>
      </c>
      <c r="AA295" t="str">
        <f t="shared" si="17"/>
        <v>Nej</v>
      </c>
      <c r="AB295">
        <f t="shared" si="18"/>
        <v>0</v>
      </c>
      <c r="AC295">
        <f t="shared" si="19"/>
        <v>0</v>
      </c>
    </row>
    <row r="296" spans="1:29" ht="15" customHeight="1">
      <c r="A296" s="2" t="s">
        <v>393</v>
      </c>
      <c r="B296" s="2" t="s">
        <v>433</v>
      </c>
      <c r="C296">
        <v>2020</v>
      </c>
      <c r="D296" t="s">
        <v>21</v>
      </c>
      <c r="E296" t="s">
        <v>21</v>
      </c>
      <c r="F296" t="s">
        <v>22</v>
      </c>
      <c r="G296">
        <v>2.46</v>
      </c>
      <c r="H296">
        <v>338.5</v>
      </c>
      <c r="I296">
        <v>0.47</v>
      </c>
      <c r="J296">
        <v>0.48170000000000002</v>
      </c>
      <c r="K296" t="s">
        <v>22</v>
      </c>
      <c r="L296" t="s">
        <v>21</v>
      </c>
      <c r="M296" t="s">
        <v>21</v>
      </c>
      <c r="N296" t="s">
        <v>21</v>
      </c>
      <c r="O296" t="s">
        <v>21</v>
      </c>
      <c r="P296" t="s">
        <v>21</v>
      </c>
      <c r="Q296" t="s">
        <v>22</v>
      </c>
      <c r="R296" t="s">
        <v>21</v>
      </c>
      <c r="S296" t="s">
        <v>21</v>
      </c>
      <c r="T296" t="s">
        <v>21</v>
      </c>
      <c r="U296" t="s">
        <v>21</v>
      </c>
      <c r="V296" t="s">
        <v>21</v>
      </c>
      <c r="Y296" t="str">
        <f t="shared" si="16"/>
        <v>Nej</v>
      </c>
      <c r="AA296" t="str">
        <f t="shared" si="17"/>
        <v>Nej</v>
      </c>
      <c r="AB296">
        <f t="shared" si="18"/>
        <v>0</v>
      </c>
      <c r="AC296">
        <f t="shared" si="19"/>
        <v>0</v>
      </c>
    </row>
    <row r="297" spans="1:29" ht="15" customHeight="1">
      <c r="A297" s="2" t="s">
        <v>393</v>
      </c>
      <c r="B297" s="2" t="s">
        <v>434</v>
      </c>
      <c r="C297">
        <v>2020</v>
      </c>
      <c r="D297" t="s">
        <v>22</v>
      </c>
      <c r="E297" t="s">
        <v>22</v>
      </c>
      <c r="F297" t="s">
        <v>22</v>
      </c>
      <c r="G297" t="s">
        <v>22</v>
      </c>
      <c r="H297" t="s">
        <v>22</v>
      </c>
      <c r="I297" t="s">
        <v>22</v>
      </c>
      <c r="J297" t="s">
        <v>22</v>
      </c>
      <c r="K297" t="s">
        <v>22</v>
      </c>
      <c r="L297" t="s">
        <v>22</v>
      </c>
      <c r="M297" t="s">
        <v>22</v>
      </c>
      <c r="N297" t="s">
        <v>22</v>
      </c>
      <c r="O297" t="s">
        <v>22</v>
      </c>
      <c r="P297" t="s">
        <v>22</v>
      </c>
      <c r="Q297" t="s">
        <v>22</v>
      </c>
      <c r="R297" t="s">
        <v>22</v>
      </c>
      <c r="S297" t="s">
        <v>22</v>
      </c>
      <c r="T297" t="s">
        <v>22</v>
      </c>
      <c r="U297" t="s">
        <v>22</v>
      </c>
      <c r="V297" t="s">
        <v>22</v>
      </c>
      <c r="Y297" t="str">
        <f t="shared" si="16"/>
        <v>Nej</v>
      </c>
      <c r="AA297" t="str">
        <f t="shared" si="17"/>
        <v>Nej</v>
      </c>
      <c r="AB297">
        <f t="shared" si="18"/>
        <v>0</v>
      </c>
      <c r="AC297">
        <f t="shared" si="19"/>
        <v>0</v>
      </c>
    </row>
    <row r="298" spans="1:29" ht="15" customHeight="1">
      <c r="A298" s="2" t="s">
        <v>393</v>
      </c>
      <c r="B298" s="2" t="s">
        <v>435</v>
      </c>
      <c r="C298">
        <v>2020</v>
      </c>
      <c r="D298">
        <v>1</v>
      </c>
      <c r="E298" t="s">
        <v>21</v>
      </c>
      <c r="F298" t="s">
        <v>757</v>
      </c>
      <c r="G298">
        <v>1.1000000000000001</v>
      </c>
      <c r="H298">
        <v>0</v>
      </c>
      <c r="I298">
        <v>0</v>
      </c>
      <c r="J298">
        <v>0</v>
      </c>
      <c r="K298" t="s">
        <v>22</v>
      </c>
      <c r="L298" t="s">
        <v>21</v>
      </c>
      <c r="M298" t="s">
        <v>21</v>
      </c>
      <c r="N298" t="s">
        <v>21</v>
      </c>
      <c r="O298" t="s">
        <v>21</v>
      </c>
      <c r="P298" t="s">
        <v>21</v>
      </c>
      <c r="Q298" t="s">
        <v>22</v>
      </c>
      <c r="R298" t="s">
        <v>21</v>
      </c>
      <c r="S298" t="s">
        <v>21</v>
      </c>
      <c r="T298" t="s">
        <v>21</v>
      </c>
      <c r="U298" t="s">
        <v>21</v>
      </c>
      <c r="V298" t="s">
        <v>21</v>
      </c>
      <c r="Y298" t="str">
        <f t="shared" si="16"/>
        <v>Ja</v>
      </c>
      <c r="AA298" t="str">
        <f t="shared" si="17"/>
        <v>Nej</v>
      </c>
      <c r="AB298" t="str">
        <f t="shared" si="18"/>
        <v>ET</v>
      </c>
      <c r="AC298">
        <f t="shared" si="19"/>
        <v>0</v>
      </c>
    </row>
    <row r="299" spans="1:29" ht="15" customHeight="1">
      <c r="A299" s="2" t="s">
        <v>393</v>
      </c>
      <c r="B299" s="2" t="s">
        <v>436</v>
      </c>
      <c r="C299">
        <v>2020</v>
      </c>
      <c r="D299">
        <v>0.69799999999999995</v>
      </c>
      <c r="E299" t="s">
        <v>21</v>
      </c>
      <c r="F299" t="s">
        <v>838</v>
      </c>
      <c r="G299">
        <v>1.1000000000000001</v>
      </c>
      <c r="H299">
        <v>0</v>
      </c>
      <c r="I299">
        <v>0</v>
      </c>
      <c r="J299">
        <v>0</v>
      </c>
      <c r="K299" t="s">
        <v>22</v>
      </c>
      <c r="L299" t="s">
        <v>21</v>
      </c>
      <c r="M299" t="s">
        <v>21</v>
      </c>
      <c r="N299" t="s">
        <v>21</v>
      </c>
      <c r="O299" t="s">
        <v>21</v>
      </c>
      <c r="P299" t="s">
        <v>21</v>
      </c>
      <c r="Q299" t="s">
        <v>22</v>
      </c>
      <c r="R299" t="s">
        <v>21</v>
      </c>
      <c r="S299" t="s">
        <v>21</v>
      </c>
      <c r="T299" t="s">
        <v>21</v>
      </c>
      <c r="U299" t="s">
        <v>21</v>
      </c>
      <c r="V299" t="s">
        <v>21</v>
      </c>
      <c r="Y299" t="str">
        <f t="shared" si="16"/>
        <v>Ja</v>
      </c>
      <c r="AA299" t="str">
        <f t="shared" si="17"/>
        <v>Nej</v>
      </c>
      <c r="AB299" t="str">
        <f t="shared" si="18"/>
        <v>ET</v>
      </c>
      <c r="AC299">
        <f t="shared" si="19"/>
        <v>0</v>
      </c>
    </row>
    <row r="300" spans="1:29" ht="15" customHeight="1">
      <c r="A300" s="2" t="s">
        <v>393</v>
      </c>
      <c r="B300" s="2" t="s">
        <v>437</v>
      </c>
      <c r="C300">
        <v>2020</v>
      </c>
      <c r="D300">
        <v>0.7</v>
      </c>
      <c r="E300" t="s">
        <v>21</v>
      </c>
      <c r="F300" t="s">
        <v>837</v>
      </c>
      <c r="G300">
        <v>1.1000000000000001</v>
      </c>
      <c r="H300">
        <v>0</v>
      </c>
      <c r="I300">
        <v>0</v>
      </c>
      <c r="J300">
        <v>0</v>
      </c>
      <c r="K300" t="s">
        <v>22</v>
      </c>
      <c r="L300" t="s">
        <v>21</v>
      </c>
      <c r="M300" t="s">
        <v>21</v>
      </c>
      <c r="N300" t="s">
        <v>21</v>
      </c>
      <c r="O300" t="s">
        <v>21</v>
      </c>
      <c r="P300" t="s">
        <v>21</v>
      </c>
      <c r="Q300" t="s">
        <v>22</v>
      </c>
      <c r="R300" t="s">
        <v>21</v>
      </c>
      <c r="S300" t="s">
        <v>21</v>
      </c>
      <c r="T300" t="s">
        <v>21</v>
      </c>
      <c r="U300" t="s">
        <v>21</v>
      </c>
      <c r="V300" t="s">
        <v>21</v>
      </c>
      <c r="Y300" t="str">
        <f t="shared" si="16"/>
        <v>Ja</v>
      </c>
      <c r="AA300" t="str">
        <f t="shared" si="17"/>
        <v>Nej</v>
      </c>
      <c r="AB300" t="str">
        <f t="shared" si="18"/>
        <v>ET</v>
      </c>
      <c r="AC300">
        <f t="shared" si="19"/>
        <v>0</v>
      </c>
    </row>
    <row r="301" spans="1:29" ht="15" customHeight="1">
      <c r="A301" s="2" t="s">
        <v>393</v>
      </c>
      <c r="B301" s="2" t="s">
        <v>438</v>
      </c>
      <c r="C301">
        <v>2020</v>
      </c>
      <c r="D301">
        <v>1.5589999999999999</v>
      </c>
      <c r="E301" t="s">
        <v>21</v>
      </c>
      <c r="F301" t="s">
        <v>757</v>
      </c>
      <c r="G301">
        <v>1.1000000000000001</v>
      </c>
      <c r="H301">
        <v>0</v>
      </c>
      <c r="I301">
        <v>0</v>
      </c>
      <c r="J301">
        <v>0</v>
      </c>
      <c r="K301" t="s">
        <v>22</v>
      </c>
      <c r="L301" t="s">
        <v>21</v>
      </c>
      <c r="M301" t="s">
        <v>21</v>
      </c>
      <c r="N301" t="s">
        <v>21</v>
      </c>
      <c r="O301" t="s">
        <v>21</v>
      </c>
      <c r="P301" t="s">
        <v>21</v>
      </c>
      <c r="Q301" t="s">
        <v>22</v>
      </c>
      <c r="R301" t="s">
        <v>21</v>
      </c>
      <c r="S301" t="s">
        <v>21</v>
      </c>
      <c r="T301" t="s">
        <v>21</v>
      </c>
      <c r="U301" t="s">
        <v>21</v>
      </c>
      <c r="V301" t="s">
        <v>21</v>
      </c>
      <c r="Y301" t="str">
        <f t="shared" si="16"/>
        <v>Ja</v>
      </c>
      <c r="AA301" t="str">
        <f t="shared" si="17"/>
        <v>Nej</v>
      </c>
      <c r="AB301" t="str">
        <f t="shared" si="18"/>
        <v>ET</v>
      </c>
      <c r="AC301">
        <f t="shared" si="19"/>
        <v>0</v>
      </c>
    </row>
    <row r="302" spans="1:29" ht="15" customHeight="1">
      <c r="A302" s="2" t="s">
        <v>393</v>
      </c>
      <c r="B302" s="2" t="s">
        <v>439</v>
      </c>
      <c r="C302">
        <v>2020</v>
      </c>
      <c r="D302">
        <v>0.5</v>
      </c>
      <c r="E302" t="s">
        <v>21</v>
      </c>
      <c r="F302" t="s">
        <v>837</v>
      </c>
      <c r="G302">
        <v>1.1000000000000001</v>
      </c>
      <c r="H302">
        <v>0</v>
      </c>
      <c r="I302">
        <v>0</v>
      </c>
      <c r="J302">
        <v>0</v>
      </c>
      <c r="K302" t="s">
        <v>22</v>
      </c>
      <c r="L302" t="s">
        <v>21</v>
      </c>
      <c r="M302" t="s">
        <v>21</v>
      </c>
      <c r="N302" t="s">
        <v>21</v>
      </c>
      <c r="O302" t="s">
        <v>21</v>
      </c>
      <c r="P302" t="s">
        <v>21</v>
      </c>
      <c r="Q302" t="s">
        <v>22</v>
      </c>
      <c r="R302" t="s">
        <v>21</v>
      </c>
      <c r="S302" t="s">
        <v>21</v>
      </c>
      <c r="T302" t="s">
        <v>21</v>
      </c>
      <c r="U302" t="s">
        <v>21</v>
      </c>
      <c r="V302" t="s">
        <v>21</v>
      </c>
      <c r="Y302" t="str">
        <f t="shared" si="16"/>
        <v>Ja</v>
      </c>
      <c r="AA302" t="str">
        <f t="shared" si="17"/>
        <v>Nej</v>
      </c>
      <c r="AB302" t="str">
        <f t="shared" si="18"/>
        <v>ET</v>
      </c>
      <c r="AC302">
        <f t="shared" si="19"/>
        <v>0</v>
      </c>
    </row>
    <row r="303" spans="1:29" ht="15" customHeight="1">
      <c r="A303" s="2" t="s">
        <v>393</v>
      </c>
      <c r="B303" s="2" t="s">
        <v>440</v>
      </c>
      <c r="C303">
        <v>2020</v>
      </c>
      <c r="D303">
        <v>1</v>
      </c>
      <c r="E303" t="s">
        <v>21</v>
      </c>
      <c r="F303" t="s">
        <v>837</v>
      </c>
      <c r="G303">
        <v>1.1000000000000001</v>
      </c>
      <c r="H303">
        <v>0</v>
      </c>
      <c r="I303">
        <v>0</v>
      </c>
      <c r="J303">
        <v>0</v>
      </c>
      <c r="K303" t="s">
        <v>22</v>
      </c>
      <c r="L303" t="s">
        <v>21</v>
      </c>
      <c r="M303" t="s">
        <v>21</v>
      </c>
      <c r="N303" t="s">
        <v>21</v>
      </c>
      <c r="O303" t="s">
        <v>21</v>
      </c>
      <c r="P303" t="s">
        <v>21</v>
      </c>
      <c r="Q303" t="s">
        <v>22</v>
      </c>
      <c r="R303" t="s">
        <v>21</v>
      </c>
      <c r="S303" t="s">
        <v>21</v>
      </c>
      <c r="T303" t="s">
        <v>21</v>
      </c>
      <c r="U303" t="s">
        <v>21</v>
      </c>
      <c r="V303" t="s">
        <v>21</v>
      </c>
      <c r="Y303" t="str">
        <f t="shared" si="16"/>
        <v>Ja</v>
      </c>
      <c r="AA303" t="str">
        <f t="shared" si="17"/>
        <v>Nej</v>
      </c>
      <c r="AB303" t="str">
        <f t="shared" si="18"/>
        <v>ET</v>
      </c>
      <c r="AC303">
        <f t="shared" si="19"/>
        <v>0</v>
      </c>
    </row>
    <row r="304" spans="1:29" ht="15" customHeight="1">
      <c r="A304" s="2" t="s">
        <v>393</v>
      </c>
      <c r="B304" s="2" t="s">
        <v>441</v>
      </c>
      <c r="C304">
        <v>2020</v>
      </c>
      <c r="D304">
        <v>1.1399999999999999</v>
      </c>
      <c r="E304" t="s">
        <v>21</v>
      </c>
      <c r="F304" t="s">
        <v>757</v>
      </c>
      <c r="G304">
        <v>1.1000000000000001</v>
      </c>
      <c r="H304">
        <v>0</v>
      </c>
      <c r="I304">
        <v>0</v>
      </c>
      <c r="J304">
        <v>0</v>
      </c>
      <c r="K304" t="s">
        <v>22</v>
      </c>
      <c r="L304" t="s">
        <v>21</v>
      </c>
      <c r="M304" t="s">
        <v>21</v>
      </c>
      <c r="N304" t="s">
        <v>21</v>
      </c>
      <c r="O304" t="s">
        <v>21</v>
      </c>
      <c r="P304" t="s">
        <v>21</v>
      </c>
      <c r="Q304" t="s">
        <v>22</v>
      </c>
      <c r="R304" t="s">
        <v>21</v>
      </c>
      <c r="S304" t="s">
        <v>21</v>
      </c>
      <c r="T304" t="s">
        <v>21</v>
      </c>
      <c r="U304" t="s">
        <v>21</v>
      </c>
      <c r="V304" t="s">
        <v>21</v>
      </c>
      <c r="Y304" t="str">
        <f t="shared" si="16"/>
        <v>Ja</v>
      </c>
      <c r="AA304" t="str">
        <f t="shared" si="17"/>
        <v>Nej</v>
      </c>
      <c r="AB304" t="str">
        <f t="shared" si="18"/>
        <v>ET</v>
      </c>
      <c r="AC304">
        <f t="shared" si="19"/>
        <v>0</v>
      </c>
    </row>
    <row r="305" spans="1:29" ht="15" customHeight="1">
      <c r="A305" s="2" t="s">
        <v>393</v>
      </c>
      <c r="B305" s="2" t="s">
        <v>442</v>
      </c>
      <c r="C305">
        <v>2020</v>
      </c>
      <c r="D305">
        <v>0.11</v>
      </c>
      <c r="E305" t="s">
        <v>21</v>
      </c>
      <c r="F305" t="s">
        <v>757</v>
      </c>
      <c r="G305">
        <v>1.1000000000000001</v>
      </c>
      <c r="H305">
        <v>0</v>
      </c>
      <c r="I305">
        <v>0</v>
      </c>
      <c r="J305">
        <v>0</v>
      </c>
      <c r="K305" t="s">
        <v>22</v>
      </c>
      <c r="L305" t="s">
        <v>21</v>
      </c>
      <c r="M305" t="s">
        <v>21</v>
      </c>
      <c r="N305" t="s">
        <v>21</v>
      </c>
      <c r="O305" t="s">
        <v>21</v>
      </c>
      <c r="P305" t="s">
        <v>21</v>
      </c>
      <c r="Q305" t="s">
        <v>22</v>
      </c>
      <c r="R305" t="s">
        <v>21</v>
      </c>
      <c r="S305" t="s">
        <v>21</v>
      </c>
      <c r="T305" t="s">
        <v>21</v>
      </c>
      <c r="U305" t="s">
        <v>21</v>
      </c>
      <c r="V305" t="s">
        <v>21</v>
      </c>
      <c r="Y305" t="str">
        <f t="shared" si="16"/>
        <v>Ja</v>
      </c>
      <c r="AA305" t="str">
        <f t="shared" si="17"/>
        <v>Nej</v>
      </c>
      <c r="AB305" t="str">
        <f t="shared" si="18"/>
        <v>ET</v>
      </c>
      <c r="AC305">
        <f t="shared" si="19"/>
        <v>0</v>
      </c>
    </row>
    <row r="306" spans="1:29" ht="15" customHeight="1">
      <c r="A306" s="2" t="s">
        <v>393</v>
      </c>
      <c r="B306" s="2" t="s">
        <v>443</v>
      </c>
      <c r="C306">
        <v>2020</v>
      </c>
      <c r="D306">
        <v>0.441</v>
      </c>
      <c r="E306" t="s">
        <v>21</v>
      </c>
      <c r="F306" t="s">
        <v>757</v>
      </c>
      <c r="G306">
        <v>1.1000000000000001</v>
      </c>
      <c r="H306">
        <v>0</v>
      </c>
      <c r="I306">
        <v>0</v>
      </c>
      <c r="J306">
        <v>0</v>
      </c>
      <c r="K306" t="s">
        <v>22</v>
      </c>
      <c r="L306" t="s">
        <v>21</v>
      </c>
      <c r="M306" t="s">
        <v>21</v>
      </c>
      <c r="N306" t="s">
        <v>21</v>
      </c>
      <c r="O306" t="s">
        <v>21</v>
      </c>
      <c r="P306" t="s">
        <v>21</v>
      </c>
      <c r="Q306" t="s">
        <v>22</v>
      </c>
      <c r="R306" t="s">
        <v>21</v>
      </c>
      <c r="S306" t="s">
        <v>21</v>
      </c>
      <c r="T306" t="s">
        <v>21</v>
      </c>
      <c r="U306" t="s">
        <v>21</v>
      </c>
      <c r="V306" t="s">
        <v>21</v>
      </c>
      <c r="Y306" t="str">
        <f t="shared" si="16"/>
        <v>Ja</v>
      </c>
      <c r="AA306" t="str">
        <f t="shared" si="17"/>
        <v>Nej</v>
      </c>
      <c r="AB306" t="str">
        <f t="shared" si="18"/>
        <v>ET</v>
      </c>
      <c r="AC306">
        <f t="shared" si="19"/>
        <v>0</v>
      </c>
    </row>
    <row r="307" spans="1:29" ht="15" customHeight="1">
      <c r="A307" s="2" t="s">
        <v>393</v>
      </c>
      <c r="B307" s="2" t="s">
        <v>444</v>
      </c>
      <c r="C307">
        <v>2020</v>
      </c>
      <c r="D307">
        <v>0.24099999999999999</v>
      </c>
      <c r="E307" t="s">
        <v>21</v>
      </c>
      <c r="F307" t="s">
        <v>757</v>
      </c>
      <c r="G307">
        <v>1.1000000000000001</v>
      </c>
      <c r="H307">
        <v>0</v>
      </c>
      <c r="I307">
        <v>0</v>
      </c>
      <c r="J307">
        <v>0</v>
      </c>
      <c r="K307" t="s">
        <v>22</v>
      </c>
      <c r="L307" t="s">
        <v>21</v>
      </c>
      <c r="M307" t="s">
        <v>21</v>
      </c>
      <c r="N307" t="s">
        <v>21</v>
      </c>
      <c r="O307" t="s">
        <v>21</v>
      </c>
      <c r="P307" t="s">
        <v>21</v>
      </c>
      <c r="Q307" t="s">
        <v>22</v>
      </c>
      <c r="R307" t="s">
        <v>21</v>
      </c>
      <c r="S307" t="s">
        <v>21</v>
      </c>
      <c r="T307" t="s">
        <v>21</v>
      </c>
      <c r="U307" t="s">
        <v>21</v>
      </c>
      <c r="V307" t="s">
        <v>21</v>
      </c>
      <c r="Y307" t="str">
        <f t="shared" si="16"/>
        <v>Ja</v>
      </c>
      <c r="AA307" t="str">
        <f t="shared" si="17"/>
        <v>Nej</v>
      </c>
      <c r="AB307" t="str">
        <f t="shared" si="18"/>
        <v>ET</v>
      </c>
      <c r="AC307">
        <f t="shared" si="19"/>
        <v>0</v>
      </c>
    </row>
    <row r="308" spans="1:29" ht="15" customHeight="1">
      <c r="A308" s="2" t="s">
        <v>393</v>
      </c>
      <c r="B308" s="2" t="s">
        <v>445</v>
      </c>
      <c r="C308">
        <v>2020</v>
      </c>
      <c r="D308">
        <v>0.185</v>
      </c>
      <c r="E308" t="s">
        <v>21</v>
      </c>
      <c r="F308" t="s">
        <v>757</v>
      </c>
      <c r="G308">
        <v>1.1000000000000001</v>
      </c>
      <c r="H308">
        <v>0</v>
      </c>
      <c r="I308">
        <v>0</v>
      </c>
      <c r="J308">
        <v>0</v>
      </c>
      <c r="K308" t="s">
        <v>22</v>
      </c>
      <c r="L308" t="s">
        <v>21</v>
      </c>
      <c r="M308" t="s">
        <v>21</v>
      </c>
      <c r="N308" t="s">
        <v>21</v>
      </c>
      <c r="O308" t="s">
        <v>21</v>
      </c>
      <c r="P308" t="s">
        <v>21</v>
      </c>
      <c r="Q308" t="s">
        <v>22</v>
      </c>
      <c r="R308" t="s">
        <v>21</v>
      </c>
      <c r="S308" t="s">
        <v>21</v>
      </c>
      <c r="T308" t="s">
        <v>21</v>
      </c>
      <c r="U308" t="s">
        <v>21</v>
      </c>
      <c r="V308" t="s">
        <v>21</v>
      </c>
      <c r="Y308" t="str">
        <f t="shared" si="16"/>
        <v>Ja</v>
      </c>
      <c r="AA308" t="str">
        <f t="shared" si="17"/>
        <v>Nej</v>
      </c>
      <c r="AB308" t="str">
        <f t="shared" si="18"/>
        <v>ET</v>
      </c>
      <c r="AC308">
        <f t="shared" si="19"/>
        <v>0</v>
      </c>
    </row>
    <row r="309" spans="1:29" ht="15" customHeight="1">
      <c r="A309" s="2" t="s">
        <v>446</v>
      </c>
      <c r="B309" s="2" t="s">
        <v>1168</v>
      </c>
      <c r="C309">
        <v>2020</v>
      </c>
      <c r="D309" t="s">
        <v>22</v>
      </c>
      <c r="E309" t="s">
        <v>22</v>
      </c>
      <c r="F309" t="s">
        <v>22</v>
      </c>
      <c r="G309" t="s">
        <v>22</v>
      </c>
      <c r="H309" t="s">
        <v>22</v>
      </c>
      <c r="I309" t="s">
        <v>22</v>
      </c>
      <c r="J309" t="s">
        <v>22</v>
      </c>
      <c r="K309" t="s">
        <v>22</v>
      </c>
      <c r="L309" t="s">
        <v>22</v>
      </c>
      <c r="M309" t="s">
        <v>22</v>
      </c>
      <c r="N309" t="s">
        <v>22</v>
      </c>
      <c r="O309" t="s">
        <v>22</v>
      </c>
      <c r="P309" t="s">
        <v>22</v>
      </c>
      <c r="Q309" t="s">
        <v>22</v>
      </c>
      <c r="R309" t="s">
        <v>22</v>
      </c>
      <c r="S309" t="s">
        <v>22</v>
      </c>
      <c r="T309" t="s">
        <v>22</v>
      </c>
      <c r="U309" t="s">
        <v>22</v>
      </c>
      <c r="V309" t="s">
        <v>22</v>
      </c>
      <c r="Y309" t="str">
        <f t="shared" si="16"/>
        <v>Nej</v>
      </c>
      <c r="AA309" t="str">
        <f t="shared" si="17"/>
        <v>Nej</v>
      </c>
      <c r="AB309">
        <f t="shared" si="18"/>
        <v>0</v>
      </c>
      <c r="AC309">
        <f t="shared" si="19"/>
        <v>0</v>
      </c>
    </row>
    <row r="310" spans="1:29" ht="15" customHeight="1">
      <c r="A310" s="2" t="s">
        <v>447</v>
      </c>
      <c r="B310" s="2" t="s">
        <v>448</v>
      </c>
      <c r="C310">
        <v>2020</v>
      </c>
      <c r="D310">
        <v>3.66</v>
      </c>
      <c r="E310" t="s">
        <v>21</v>
      </c>
      <c r="F310" t="s">
        <v>842</v>
      </c>
      <c r="G310">
        <v>0.95</v>
      </c>
      <c r="H310">
        <v>0</v>
      </c>
      <c r="I310">
        <v>0</v>
      </c>
      <c r="J310">
        <v>0</v>
      </c>
      <c r="K310" t="s">
        <v>22</v>
      </c>
      <c r="L310" t="s">
        <v>21</v>
      </c>
      <c r="M310" t="s">
        <v>21</v>
      </c>
      <c r="N310" t="s">
        <v>21</v>
      </c>
      <c r="O310" t="s">
        <v>21</v>
      </c>
      <c r="P310" t="s">
        <v>21</v>
      </c>
      <c r="Q310" t="s">
        <v>22</v>
      </c>
      <c r="R310" t="s">
        <v>21</v>
      </c>
      <c r="S310" t="s">
        <v>21</v>
      </c>
      <c r="T310" t="s">
        <v>21</v>
      </c>
      <c r="U310" t="s">
        <v>21</v>
      </c>
      <c r="V310" t="s">
        <v>21</v>
      </c>
      <c r="Y310" t="str">
        <f t="shared" si="16"/>
        <v>Ja</v>
      </c>
      <c r="AA310" t="str">
        <f t="shared" si="17"/>
        <v>Nej</v>
      </c>
      <c r="AB310" t="str">
        <f t="shared" si="18"/>
        <v>ET</v>
      </c>
      <c r="AC310">
        <f t="shared" si="19"/>
        <v>0</v>
      </c>
    </row>
    <row r="311" spans="1:29" ht="15" customHeight="1">
      <c r="A311" s="2" t="s">
        <v>447</v>
      </c>
      <c r="B311" s="2" t="s">
        <v>449</v>
      </c>
      <c r="C311">
        <v>2020</v>
      </c>
      <c r="D311">
        <v>0.84</v>
      </c>
      <c r="E311" t="s">
        <v>21</v>
      </c>
      <c r="F311" t="s">
        <v>842</v>
      </c>
      <c r="G311">
        <v>0.95</v>
      </c>
      <c r="H311">
        <v>0</v>
      </c>
      <c r="I311">
        <v>0</v>
      </c>
      <c r="J311">
        <v>0</v>
      </c>
      <c r="K311" t="s">
        <v>22</v>
      </c>
      <c r="L311" t="s">
        <v>21</v>
      </c>
      <c r="M311" t="s">
        <v>21</v>
      </c>
      <c r="N311" t="s">
        <v>21</v>
      </c>
      <c r="O311" t="s">
        <v>21</v>
      </c>
      <c r="P311" t="s">
        <v>21</v>
      </c>
      <c r="Q311" t="s">
        <v>22</v>
      </c>
      <c r="R311" t="s">
        <v>21</v>
      </c>
      <c r="S311" t="s">
        <v>21</v>
      </c>
      <c r="T311" t="s">
        <v>21</v>
      </c>
      <c r="U311" t="s">
        <v>21</v>
      </c>
      <c r="V311" t="s">
        <v>21</v>
      </c>
      <c r="Y311" t="str">
        <f t="shared" si="16"/>
        <v>Ja</v>
      </c>
      <c r="AA311" t="str">
        <f t="shared" si="17"/>
        <v>Nej</v>
      </c>
      <c r="AB311" t="str">
        <f t="shared" si="18"/>
        <v>ET</v>
      </c>
      <c r="AC311">
        <f t="shared" si="19"/>
        <v>0</v>
      </c>
    </row>
    <row r="312" spans="1:29" ht="15" customHeight="1">
      <c r="A312" s="2" t="s">
        <v>447</v>
      </c>
      <c r="B312" s="2" t="s">
        <v>450</v>
      </c>
      <c r="C312">
        <v>2020</v>
      </c>
      <c r="D312">
        <v>0.31</v>
      </c>
      <c r="E312" t="s">
        <v>21</v>
      </c>
      <c r="F312" t="s">
        <v>842</v>
      </c>
      <c r="G312">
        <v>0.95</v>
      </c>
      <c r="H312">
        <v>0</v>
      </c>
      <c r="I312">
        <v>0</v>
      </c>
      <c r="J312">
        <v>0</v>
      </c>
      <c r="K312" t="s">
        <v>22</v>
      </c>
      <c r="L312" t="s">
        <v>21</v>
      </c>
      <c r="M312" t="s">
        <v>21</v>
      </c>
      <c r="N312" t="s">
        <v>21</v>
      </c>
      <c r="O312" t="s">
        <v>21</v>
      </c>
      <c r="P312" t="s">
        <v>21</v>
      </c>
      <c r="Q312" t="s">
        <v>22</v>
      </c>
      <c r="R312" t="s">
        <v>21</v>
      </c>
      <c r="S312" t="s">
        <v>21</v>
      </c>
      <c r="T312" t="s">
        <v>21</v>
      </c>
      <c r="U312" t="s">
        <v>21</v>
      </c>
      <c r="V312" t="s">
        <v>21</v>
      </c>
      <c r="Y312" t="str">
        <f t="shared" si="16"/>
        <v>Ja</v>
      </c>
      <c r="AA312" t="str">
        <f t="shared" si="17"/>
        <v>Nej</v>
      </c>
      <c r="AB312" t="str">
        <f t="shared" si="18"/>
        <v>ET</v>
      </c>
      <c r="AC312">
        <f t="shared" si="19"/>
        <v>0</v>
      </c>
    </row>
    <row r="313" spans="1:29" ht="15" customHeight="1">
      <c r="A313" s="2" t="s">
        <v>447</v>
      </c>
      <c r="B313" s="2" t="s">
        <v>451</v>
      </c>
      <c r="C313">
        <v>2020</v>
      </c>
      <c r="D313">
        <v>0.94</v>
      </c>
      <c r="E313" t="s">
        <v>21</v>
      </c>
      <c r="F313" t="s">
        <v>842</v>
      </c>
      <c r="G313">
        <v>0.95</v>
      </c>
      <c r="H313">
        <v>0</v>
      </c>
      <c r="I313">
        <v>0</v>
      </c>
      <c r="J313">
        <v>0</v>
      </c>
      <c r="K313" t="s">
        <v>22</v>
      </c>
      <c r="L313" t="s">
        <v>21</v>
      </c>
      <c r="M313" t="s">
        <v>21</v>
      </c>
      <c r="N313" t="s">
        <v>21</v>
      </c>
      <c r="O313" t="s">
        <v>21</v>
      </c>
      <c r="P313" t="s">
        <v>21</v>
      </c>
      <c r="Q313" t="s">
        <v>22</v>
      </c>
      <c r="R313" t="s">
        <v>21</v>
      </c>
      <c r="S313" t="s">
        <v>21</v>
      </c>
      <c r="T313" t="s">
        <v>21</v>
      </c>
      <c r="U313" t="s">
        <v>21</v>
      </c>
      <c r="V313" t="s">
        <v>21</v>
      </c>
      <c r="Y313" t="str">
        <f t="shared" si="16"/>
        <v>Ja</v>
      </c>
      <c r="AA313" t="str">
        <f t="shared" si="17"/>
        <v>Nej</v>
      </c>
      <c r="AB313" t="str">
        <f t="shared" si="18"/>
        <v>ET</v>
      </c>
      <c r="AC313">
        <f t="shared" si="19"/>
        <v>0</v>
      </c>
    </row>
    <row r="314" spans="1:29" ht="15" customHeight="1">
      <c r="A314" s="2" t="s">
        <v>452</v>
      </c>
      <c r="B314" s="2" t="s">
        <v>453</v>
      </c>
      <c r="C314">
        <v>2020</v>
      </c>
      <c r="D314">
        <v>1.1000000000000001</v>
      </c>
      <c r="E314" t="s">
        <v>21</v>
      </c>
      <c r="F314" t="s">
        <v>757</v>
      </c>
      <c r="G314">
        <v>1.1000000000000001</v>
      </c>
      <c r="H314">
        <v>0</v>
      </c>
      <c r="I314">
        <v>0</v>
      </c>
      <c r="J314">
        <v>0</v>
      </c>
      <c r="K314" t="s">
        <v>22</v>
      </c>
      <c r="L314" t="s">
        <v>21</v>
      </c>
      <c r="M314" t="s">
        <v>21</v>
      </c>
      <c r="N314" t="s">
        <v>21</v>
      </c>
      <c r="O314" t="s">
        <v>21</v>
      </c>
      <c r="P314" t="s">
        <v>21</v>
      </c>
      <c r="Q314" t="s">
        <v>22</v>
      </c>
      <c r="R314" t="s">
        <v>21</v>
      </c>
      <c r="S314" t="s">
        <v>21</v>
      </c>
      <c r="T314" t="s">
        <v>21</v>
      </c>
      <c r="U314" t="s">
        <v>21</v>
      </c>
      <c r="V314" t="s">
        <v>21</v>
      </c>
      <c r="Y314" t="str">
        <f t="shared" si="16"/>
        <v>Ja</v>
      </c>
      <c r="AA314" t="str">
        <f t="shared" si="17"/>
        <v>Nej</v>
      </c>
      <c r="AB314" t="str">
        <f t="shared" si="18"/>
        <v>ET</v>
      </c>
      <c r="AC314">
        <f t="shared" si="19"/>
        <v>0</v>
      </c>
    </row>
    <row r="315" spans="1:29" ht="15" customHeight="1">
      <c r="A315" s="2" t="s">
        <v>452</v>
      </c>
      <c r="B315" s="2" t="s">
        <v>454</v>
      </c>
      <c r="C315">
        <v>2020</v>
      </c>
      <c r="D315">
        <v>2.2800000000000001E-2</v>
      </c>
      <c r="E315" t="s">
        <v>21</v>
      </c>
      <c r="F315" t="s">
        <v>757</v>
      </c>
      <c r="G315">
        <v>1.1000000000000001</v>
      </c>
      <c r="H315">
        <v>0</v>
      </c>
      <c r="I315">
        <v>0</v>
      </c>
      <c r="J315">
        <v>0</v>
      </c>
      <c r="K315" t="s">
        <v>22</v>
      </c>
      <c r="L315" t="s">
        <v>21</v>
      </c>
      <c r="M315" t="s">
        <v>21</v>
      </c>
      <c r="N315" t="s">
        <v>21</v>
      </c>
      <c r="O315" t="s">
        <v>21</v>
      </c>
      <c r="P315" t="s">
        <v>21</v>
      </c>
      <c r="Q315" t="s">
        <v>22</v>
      </c>
      <c r="R315" t="s">
        <v>21</v>
      </c>
      <c r="S315" t="s">
        <v>21</v>
      </c>
      <c r="T315" t="s">
        <v>21</v>
      </c>
      <c r="U315" t="s">
        <v>21</v>
      </c>
      <c r="V315" t="s">
        <v>21</v>
      </c>
      <c r="Y315" t="str">
        <f t="shared" si="16"/>
        <v>Ja</v>
      </c>
      <c r="AA315" t="str">
        <f t="shared" si="17"/>
        <v>Nej</v>
      </c>
      <c r="AB315" t="str">
        <f t="shared" si="18"/>
        <v>ET</v>
      </c>
      <c r="AC315">
        <f t="shared" si="19"/>
        <v>0</v>
      </c>
    </row>
    <row r="316" spans="1:29" ht="15" customHeight="1">
      <c r="A316" s="2" t="s">
        <v>455</v>
      </c>
      <c r="B316" s="2" t="s">
        <v>456</v>
      </c>
      <c r="C316">
        <v>2020</v>
      </c>
      <c r="D316" t="s">
        <v>22</v>
      </c>
      <c r="E316" t="s">
        <v>22</v>
      </c>
      <c r="F316" t="s">
        <v>22</v>
      </c>
      <c r="G316" t="s">
        <v>22</v>
      </c>
      <c r="H316" t="s">
        <v>22</v>
      </c>
      <c r="I316" t="s">
        <v>22</v>
      </c>
      <c r="J316" t="s">
        <v>22</v>
      </c>
      <c r="K316" t="s">
        <v>22</v>
      </c>
      <c r="L316" t="s">
        <v>22</v>
      </c>
      <c r="M316" t="s">
        <v>22</v>
      </c>
      <c r="N316" t="s">
        <v>22</v>
      </c>
      <c r="O316" t="s">
        <v>22</v>
      </c>
      <c r="P316" t="s">
        <v>22</v>
      </c>
      <c r="Q316" t="s">
        <v>22</v>
      </c>
      <c r="R316" t="s">
        <v>22</v>
      </c>
      <c r="S316" t="s">
        <v>22</v>
      </c>
      <c r="T316" t="s">
        <v>22</v>
      </c>
      <c r="U316" t="s">
        <v>22</v>
      </c>
      <c r="V316" t="s">
        <v>22</v>
      </c>
      <c r="Y316" t="str">
        <f t="shared" si="16"/>
        <v>Nej</v>
      </c>
      <c r="AA316" t="str">
        <f t="shared" si="17"/>
        <v>Nej</v>
      </c>
      <c r="AB316">
        <f t="shared" si="18"/>
        <v>0</v>
      </c>
      <c r="AC316">
        <f t="shared" si="19"/>
        <v>0</v>
      </c>
    </row>
    <row r="317" spans="1:29" ht="15" customHeight="1">
      <c r="A317" s="2" t="s">
        <v>455</v>
      </c>
      <c r="B317" s="2" t="s">
        <v>457</v>
      </c>
      <c r="C317">
        <v>2020</v>
      </c>
      <c r="D317" t="s">
        <v>22</v>
      </c>
      <c r="E317" t="s">
        <v>22</v>
      </c>
      <c r="F317" t="s">
        <v>22</v>
      </c>
      <c r="G317" t="s">
        <v>22</v>
      </c>
      <c r="H317" t="s">
        <v>22</v>
      </c>
      <c r="I317" t="s">
        <v>22</v>
      </c>
      <c r="J317" t="s">
        <v>22</v>
      </c>
      <c r="K317" t="s">
        <v>22</v>
      </c>
      <c r="L317" t="s">
        <v>22</v>
      </c>
      <c r="M317" t="s">
        <v>22</v>
      </c>
      <c r="N317" t="s">
        <v>22</v>
      </c>
      <c r="O317" t="s">
        <v>22</v>
      </c>
      <c r="P317" t="s">
        <v>22</v>
      </c>
      <c r="Q317" t="s">
        <v>22</v>
      </c>
      <c r="R317" t="s">
        <v>22</v>
      </c>
      <c r="S317" t="s">
        <v>22</v>
      </c>
      <c r="T317" t="s">
        <v>22</v>
      </c>
      <c r="U317" t="s">
        <v>22</v>
      </c>
      <c r="V317" t="s">
        <v>22</v>
      </c>
      <c r="Y317" t="str">
        <f t="shared" si="16"/>
        <v>Nej</v>
      </c>
      <c r="AA317" t="str">
        <f t="shared" si="17"/>
        <v>Nej</v>
      </c>
      <c r="AB317">
        <f t="shared" si="18"/>
        <v>0</v>
      </c>
      <c r="AC317">
        <f t="shared" si="19"/>
        <v>0</v>
      </c>
    </row>
    <row r="318" spans="1:29" ht="15" customHeight="1">
      <c r="A318" s="2" t="s">
        <v>455</v>
      </c>
      <c r="B318" s="2" t="s">
        <v>458</v>
      </c>
      <c r="C318">
        <v>2020</v>
      </c>
      <c r="D318" t="s">
        <v>22</v>
      </c>
      <c r="E318" t="s">
        <v>22</v>
      </c>
      <c r="F318" t="s">
        <v>22</v>
      </c>
      <c r="G318" t="s">
        <v>22</v>
      </c>
      <c r="H318" t="s">
        <v>22</v>
      </c>
      <c r="I318" t="s">
        <v>22</v>
      </c>
      <c r="J318" t="s">
        <v>22</v>
      </c>
      <c r="K318" t="s">
        <v>22</v>
      </c>
      <c r="L318" t="s">
        <v>22</v>
      </c>
      <c r="M318" t="s">
        <v>22</v>
      </c>
      <c r="N318" t="s">
        <v>22</v>
      </c>
      <c r="O318" t="s">
        <v>22</v>
      </c>
      <c r="P318" t="s">
        <v>22</v>
      </c>
      <c r="Q318" t="s">
        <v>22</v>
      </c>
      <c r="R318" t="s">
        <v>22</v>
      </c>
      <c r="S318" t="s">
        <v>22</v>
      </c>
      <c r="T318" t="s">
        <v>22</v>
      </c>
      <c r="U318" t="s">
        <v>22</v>
      </c>
      <c r="V318" t="s">
        <v>22</v>
      </c>
      <c r="Y318" t="str">
        <f t="shared" si="16"/>
        <v>Nej</v>
      </c>
      <c r="AA318" t="str">
        <f t="shared" si="17"/>
        <v>Nej</v>
      </c>
      <c r="AB318">
        <f t="shared" si="18"/>
        <v>0</v>
      </c>
      <c r="AC318">
        <f t="shared" si="19"/>
        <v>0</v>
      </c>
    </row>
    <row r="319" spans="1:29" ht="15" customHeight="1">
      <c r="A319" s="2" t="s">
        <v>455</v>
      </c>
      <c r="B319" s="2" t="s">
        <v>459</v>
      </c>
      <c r="C319">
        <v>2020</v>
      </c>
      <c r="D319">
        <v>92.638216</v>
      </c>
      <c r="E319">
        <v>279.00663900000001</v>
      </c>
      <c r="F319" t="s">
        <v>843</v>
      </c>
      <c r="G319">
        <v>0.1</v>
      </c>
      <c r="H319">
        <v>0</v>
      </c>
      <c r="I319">
        <v>0</v>
      </c>
      <c r="J319">
        <v>0</v>
      </c>
      <c r="K319" t="s">
        <v>22</v>
      </c>
      <c r="L319" t="s">
        <v>21</v>
      </c>
      <c r="M319" t="s">
        <v>21</v>
      </c>
      <c r="N319" t="s">
        <v>21</v>
      </c>
      <c r="O319" t="s">
        <v>21</v>
      </c>
      <c r="P319" t="s">
        <v>21</v>
      </c>
      <c r="Q319" t="s">
        <v>22</v>
      </c>
      <c r="R319">
        <v>670.15700000000004</v>
      </c>
      <c r="S319">
        <v>3.5610000000000003E-2</v>
      </c>
      <c r="T319">
        <v>3.8632391410000002</v>
      </c>
      <c r="U319">
        <v>1.8338752659999999</v>
      </c>
      <c r="V319">
        <v>1.6199999999999999E-2</v>
      </c>
      <c r="Y319" t="str">
        <f t="shared" si="16"/>
        <v>Ja</v>
      </c>
      <c r="AA319" t="str">
        <f t="shared" si="17"/>
        <v>Nej</v>
      </c>
      <c r="AB319" t="str">
        <f t="shared" si="18"/>
        <v>ET</v>
      </c>
      <c r="AC319">
        <f t="shared" si="19"/>
        <v>0</v>
      </c>
    </row>
    <row r="320" spans="1:29" ht="15" customHeight="1">
      <c r="A320" s="2" t="s">
        <v>455</v>
      </c>
      <c r="B320" s="2" t="s">
        <v>460</v>
      </c>
      <c r="C320">
        <v>2020</v>
      </c>
      <c r="D320" t="s">
        <v>22</v>
      </c>
      <c r="E320" t="s">
        <v>22</v>
      </c>
      <c r="F320" t="s">
        <v>22</v>
      </c>
      <c r="G320" t="s">
        <v>22</v>
      </c>
      <c r="H320" t="s">
        <v>22</v>
      </c>
      <c r="I320" t="s">
        <v>22</v>
      </c>
      <c r="J320" t="s">
        <v>22</v>
      </c>
      <c r="K320" t="s">
        <v>22</v>
      </c>
      <c r="L320" t="s">
        <v>22</v>
      </c>
      <c r="M320" t="s">
        <v>22</v>
      </c>
      <c r="N320" t="s">
        <v>22</v>
      </c>
      <c r="O320" t="s">
        <v>22</v>
      </c>
      <c r="P320" t="s">
        <v>22</v>
      </c>
      <c r="Q320" t="s">
        <v>22</v>
      </c>
      <c r="R320" t="s">
        <v>22</v>
      </c>
      <c r="S320" t="s">
        <v>22</v>
      </c>
      <c r="T320" t="s">
        <v>22</v>
      </c>
      <c r="U320" t="s">
        <v>22</v>
      </c>
      <c r="V320" t="s">
        <v>22</v>
      </c>
      <c r="Y320" t="str">
        <f t="shared" si="16"/>
        <v>Nej</v>
      </c>
      <c r="AA320" t="str">
        <f t="shared" si="17"/>
        <v>Nej</v>
      </c>
      <c r="AB320">
        <f t="shared" si="18"/>
        <v>0</v>
      </c>
      <c r="AC320">
        <f t="shared" si="19"/>
        <v>0</v>
      </c>
    </row>
    <row r="321" spans="1:29" ht="15" customHeight="1">
      <c r="A321" s="2" t="s">
        <v>455</v>
      </c>
      <c r="B321" s="2" t="s">
        <v>461</v>
      </c>
      <c r="C321">
        <v>2020</v>
      </c>
      <c r="D321" t="s">
        <v>22</v>
      </c>
      <c r="E321" t="s">
        <v>22</v>
      </c>
      <c r="F321" t="s">
        <v>22</v>
      </c>
      <c r="G321" t="s">
        <v>22</v>
      </c>
      <c r="H321" t="s">
        <v>22</v>
      </c>
      <c r="I321" t="s">
        <v>22</v>
      </c>
      <c r="J321" t="s">
        <v>22</v>
      </c>
      <c r="K321" t="s">
        <v>22</v>
      </c>
      <c r="L321" t="s">
        <v>22</v>
      </c>
      <c r="M321" t="s">
        <v>22</v>
      </c>
      <c r="N321" t="s">
        <v>22</v>
      </c>
      <c r="O321" t="s">
        <v>22</v>
      </c>
      <c r="P321" t="s">
        <v>22</v>
      </c>
      <c r="Q321" t="s">
        <v>22</v>
      </c>
      <c r="R321" t="s">
        <v>22</v>
      </c>
      <c r="S321" t="s">
        <v>22</v>
      </c>
      <c r="T321" t="s">
        <v>22</v>
      </c>
      <c r="U321" t="s">
        <v>22</v>
      </c>
      <c r="V321" t="s">
        <v>22</v>
      </c>
      <c r="Y321" t="str">
        <f t="shared" si="16"/>
        <v>Nej</v>
      </c>
      <c r="AA321" t="str">
        <f t="shared" si="17"/>
        <v>Nej</v>
      </c>
      <c r="AB321">
        <f t="shared" si="18"/>
        <v>0</v>
      </c>
      <c r="AC321">
        <f t="shared" si="19"/>
        <v>0</v>
      </c>
    </row>
    <row r="322" spans="1:29" ht="15" customHeight="1">
      <c r="A322" s="2" t="s">
        <v>455</v>
      </c>
      <c r="B322" s="2" t="s">
        <v>462</v>
      </c>
      <c r="C322">
        <v>2020</v>
      </c>
      <c r="D322" t="s">
        <v>22</v>
      </c>
      <c r="E322" t="s">
        <v>22</v>
      </c>
      <c r="F322" t="s">
        <v>22</v>
      </c>
      <c r="G322" t="s">
        <v>22</v>
      </c>
      <c r="H322" t="s">
        <v>22</v>
      </c>
      <c r="I322" t="s">
        <v>22</v>
      </c>
      <c r="J322" t="s">
        <v>22</v>
      </c>
      <c r="K322" t="s">
        <v>22</v>
      </c>
      <c r="L322" t="s">
        <v>22</v>
      </c>
      <c r="M322" t="s">
        <v>22</v>
      </c>
      <c r="N322" t="s">
        <v>22</v>
      </c>
      <c r="O322" t="s">
        <v>22</v>
      </c>
      <c r="P322" t="s">
        <v>22</v>
      </c>
      <c r="Q322" t="s">
        <v>22</v>
      </c>
      <c r="R322" t="s">
        <v>22</v>
      </c>
      <c r="S322" t="s">
        <v>22</v>
      </c>
      <c r="T322" t="s">
        <v>22</v>
      </c>
      <c r="U322" t="s">
        <v>22</v>
      </c>
      <c r="V322" t="s">
        <v>22</v>
      </c>
      <c r="Y322" t="str">
        <f t="shared" ref="Y322:Y385" si="20">IF(OR(AND(G322&lt;&gt;$AE$3,G322&lt;&gt;"-"),AND(H322&lt;&gt;$AE$4,H322&lt;&gt;"-"),AND(I322&lt;&gt;$AE$5,I322&lt;&gt;"-"),AND(J322&lt;&gt;$AE$6,J322&lt;&gt;"-")),"Ja","Nej")</f>
        <v>Nej</v>
      </c>
      <c r="AA322" t="str">
        <f t="shared" ref="AA322:AA385" si="21">IF(ISERROR(1/L322),"Nej","Ja")</f>
        <v>Nej</v>
      </c>
      <c r="AB322">
        <f t="shared" ref="AB322:AB385" si="22">IF(Y322="nej",0,L322)</f>
        <v>0</v>
      </c>
      <c r="AC322">
        <f t="shared" ref="AC322:AC385" si="23">IF(AA322="nej",0,P322/100)</f>
        <v>0</v>
      </c>
    </row>
    <row r="323" spans="1:29" ht="15" customHeight="1">
      <c r="A323" s="2" t="s">
        <v>455</v>
      </c>
      <c r="B323" s="2" t="s">
        <v>463</v>
      </c>
      <c r="C323">
        <v>2020</v>
      </c>
      <c r="D323">
        <v>0.91654899999999995</v>
      </c>
      <c r="E323" t="s">
        <v>21</v>
      </c>
      <c r="F323" t="s">
        <v>22</v>
      </c>
      <c r="G323">
        <v>2.46</v>
      </c>
      <c r="H323">
        <v>338.5</v>
      </c>
      <c r="I323">
        <v>0.47</v>
      </c>
      <c r="J323">
        <v>0</v>
      </c>
      <c r="K323" t="s">
        <v>22</v>
      </c>
      <c r="L323" t="s">
        <v>21</v>
      </c>
      <c r="M323" t="s">
        <v>21</v>
      </c>
      <c r="N323" t="s">
        <v>21</v>
      </c>
      <c r="O323" t="s">
        <v>21</v>
      </c>
      <c r="P323" t="s">
        <v>21</v>
      </c>
      <c r="Q323" t="s">
        <v>22</v>
      </c>
      <c r="R323" t="s">
        <v>21</v>
      </c>
      <c r="S323" t="s">
        <v>21</v>
      </c>
      <c r="T323" t="s">
        <v>21</v>
      </c>
      <c r="U323" t="s">
        <v>21</v>
      </c>
      <c r="V323" t="s">
        <v>21</v>
      </c>
      <c r="Y323" t="str">
        <f t="shared" si="20"/>
        <v>Ja</v>
      </c>
      <c r="AA323" t="str">
        <f t="shared" si="21"/>
        <v>Nej</v>
      </c>
      <c r="AB323" t="str">
        <f t="shared" si="22"/>
        <v>ET</v>
      </c>
      <c r="AC323">
        <f t="shared" si="23"/>
        <v>0</v>
      </c>
    </row>
    <row r="324" spans="1:29" ht="15" customHeight="1">
      <c r="A324" s="2" t="s">
        <v>455</v>
      </c>
      <c r="B324" s="2" t="s">
        <v>464</v>
      </c>
      <c r="C324">
        <v>2020</v>
      </c>
      <c r="D324" t="s">
        <v>22</v>
      </c>
      <c r="E324" t="s">
        <v>22</v>
      </c>
      <c r="F324" t="s">
        <v>22</v>
      </c>
      <c r="G324" t="s">
        <v>22</v>
      </c>
      <c r="H324" t="s">
        <v>22</v>
      </c>
      <c r="I324" t="s">
        <v>22</v>
      </c>
      <c r="J324" t="s">
        <v>22</v>
      </c>
      <c r="K324" t="s">
        <v>22</v>
      </c>
      <c r="L324" t="s">
        <v>22</v>
      </c>
      <c r="M324" t="s">
        <v>22</v>
      </c>
      <c r="N324" t="s">
        <v>22</v>
      </c>
      <c r="O324" t="s">
        <v>22</v>
      </c>
      <c r="P324" t="s">
        <v>22</v>
      </c>
      <c r="Q324" t="s">
        <v>22</v>
      </c>
      <c r="R324" t="s">
        <v>22</v>
      </c>
      <c r="S324" t="s">
        <v>22</v>
      </c>
      <c r="T324" t="s">
        <v>22</v>
      </c>
      <c r="U324" t="s">
        <v>22</v>
      </c>
      <c r="V324" t="s">
        <v>22</v>
      </c>
      <c r="Y324" t="str">
        <f t="shared" si="20"/>
        <v>Nej</v>
      </c>
      <c r="AA324" t="str">
        <f t="shared" si="21"/>
        <v>Nej</v>
      </c>
      <c r="AB324">
        <f t="shared" si="22"/>
        <v>0</v>
      </c>
      <c r="AC324">
        <f t="shared" si="23"/>
        <v>0</v>
      </c>
    </row>
    <row r="325" spans="1:29" ht="15" customHeight="1">
      <c r="A325" s="2" t="s">
        <v>465</v>
      </c>
      <c r="B325" s="2" t="s">
        <v>466</v>
      </c>
      <c r="C325">
        <v>2020</v>
      </c>
      <c r="D325">
        <v>0.58399999999999996</v>
      </c>
      <c r="E325" t="s">
        <v>21</v>
      </c>
      <c r="F325" t="s">
        <v>22</v>
      </c>
      <c r="G325">
        <v>2.46</v>
      </c>
      <c r="H325">
        <v>338.5</v>
      </c>
      <c r="I325">
        <v>0.47</v>
      </c>
      <c r="J325">
        <v>0.48170000000000002</v>
      </c>
      <c r="K325" t="s">
        <v>22</v>
      </c>
      <c r="L325" t="s">
        <v>21</v>
      </c>
      <c r="M325" t="s">
        <v>21</v>
      </c>
      <c r="N325" t="s">
        <v>21</v>
      </c>
      <c r="O325" t="s">
        <v>21</v>
      </c>
      <c r="P325" t="s">
        <v>21</v>
      </c>
      <c r="Q325" t="s">
        <v>22</v>
      </c>
      <c r="R325" t="s">
        <v>21</v>
      </c>
      <c r="S325" t="s">
        <v>21</v>
      </c>
      <c r="T325" t="s">
        <v>21</v>
      </c>
      <c r="U325" t="s">
        <v>21</v>
      </c>
      <c r="V325" t="s">
        <v>21</v>
      </c>
      <c r="Y325" t="str">
        <f t="shared" si="20"/>
        <v>Nej</v>
      </c>
      <c r="AA325" t="str">
        <f t="shared" si="21"/>
        <v>Nej</v>
      </c>
      <c r="AB325">
        <f t="shared" si="22"/>
        <v>0</v>
      </c>
      <c r="AC325">
        <f t="shared" si="23"/>
        <v>0</v>
      </c>
    </row>
    <row r="326" spans="1:29" ht="15" customHeight="1">
      <c r="A326" s="2" t="s">
        <v>465</v>
      </c>
      <c r="B326" s="2" t="s">
        <v>467</v>
      </c>
      <c r="C326">
        <v>2020</v>
      </c>
      <c r="D326">
        <v>0.499</v>
      </c>
      <c r="E326" t="s">
        <v>21</v>
      </c>
      <c r="F326" t="s">
        <v>22</v>
      </c>
      <c r="G326">
        <v>2.46</v>
      </c>
      <c r="H326">
        <v>338.5</v>
      </c>
      <c r="I326">
        <v>0.47</v>
      </c>
      <c r="J326">
        <v>0.48170000000000002</v>
      </c>
      <c r="K326" t="s">
        <v>22</v>
      </c>
      <c r="L326" t="s">
        <v>21</v>
      </c>
      <c r="M326" t="s">
        <v>21</v>
      </c>
      <c r="N326" t="s">
        <v>21</v>
      </c>
      <c r="O326" t="s">
        <v>21</v>
      </c>
      <c r="P326" t="s">
        <v>21</v>
      </c>
      <c r="Q326" t="s">
        <v>22</v>
      </c>
      <c r="R326" t="s">
        <v>21</v>
      </c>
      <c r="S326" t="s">
        <v>21</v>
      </c>
      <c r="T326" t="s">
        <v>21</v>
      </c>
      <c r="U326" t="s">
        <v>21</v>
      </c>
      <c r="V326" t="s">
        <v>21</v>
      </c>
      <c r="Y326" t="str">
        <f t="shared" si="20"/>
        <v>Nej</v>
      </c>
      <c r="AA326" t="str">
        <f t="shared" si="21"/>
        <v>Nej</v>
      </c>
      <c r="AB326">
        <f t="shared" si="22"/>
        <v>0</v>
      </c>
      <c r="AC326">
        <f t="shared" si="23"/>
        <v>0</v>
      </c>
    </row>
    <row r="327" spans="1:29" ht="15" customHeight="1">
      <c r="A327" s="2" t="s">
        <v>465</v>
      </c>
      <c r="B327" s="2" t="s">
        <v>468</v>
      </c>
      <c r="C327">
        <v>2020</v>
      </c>
      <c r="D327">
        <v>10.481999999999999</v>
      </c>
      <c r="E327">
        <v>13.566000000000001</v>
      </c>
      <c r="F327" t="s">
        <v>22</v>
      </c>
      <c r="G327">
        <v>2.46</v>
      </c>
      <c r="H327">
        <v>338.5</v>
      </c>
      <c r="I327">
        <v>0.47</v>
      </c>
      <c r="J327">
        <v>0.48170000000000002</v>
      </c>
      <c r="K327" t="s">
        <v>22</v>
      </c>
      <c r="L327" t="s">
        <v>21</v>
      </c>
      <c r="M327" t="s">
        <v>21</v>
      </c>
      <c r="N327" t="s">
        <v>21</v>
      </c>
      <c r="O327" t="s">
        <v>21</v>
      </c>
      <c r="P327" t="s">
        <v>21</v>
      </c>
      <c r="Q327" t="s">
        <v>22</v>
      </c>
      <c r="R327" t="s">
        <v>21</v>
      </c>
      <c r="S327">
        <v>0</v>
      </c>
      <c r="T327">
        <v>0</v>
      </c>
      <c r="U327">
        <v>0</v>
      </c>
      <c r="V327">
        <v>0</v>
      </c>
      <c r="Y327" t="str">
        <f t="shared" si="20"/>
        <v>Nej</v>
      </c>
      <c r="AA327" t="str">
        <f t="shared" si="21"/>
        <v>Nej</v>
      </c>
      <c r="AB327">
        <f t="shared" si="22"/>
        <v>0</v>
      </c>
      <c r="AC327">
        <f t="shared" si="23"/>
        <v>0</v>
      </c>
    </row>
    <row r="328" spans="1:29" ht="15" customHeight="1">
      <c r="A328" s="2" t="s">
        <v>465</v>
      </c>
      <c r="B328" s="2" t="s">
        <v>469</v>
      </c>
      <c r="C328">
        <v>2020</v>
      </c>
      <c r="D328" t="s">
        <v>21</v>
      </c>
      <c r="E328" t="s">
        <v>21</v>
      </c>
      <c r="F328" t="s">
        <v>22</v>
      </c>
      <c r="G328">
        <v>2.46</v>
      </c>
      <c r="H328">
        <v>338.5</v>
      </c>
      <c r="I328">
        <v>0.47</v>
      </c>
      <c r="J328">
        <v>0.48170000000000002</v>
      </c>
      <c r="K328" t="s">
        <v>22</v>
      </c>
      <c r="L328" t="s">
        <v>21</v>
      </c>
      <c r="M328" t="s">
        <v>21</v>
      </c>
      <c r="N328" t="s">
        <v>21</v>
      </c>
      <c r="O328" t="s">
        <v>21</v>
      </c>
      <c r="P328" t="s">
        <v>21</v>
      </c>
      <c r="Q328" t="s">
        <v>22</v>
      </c>
      <c r="R328" t="s">
        <v>21</v>
      </c>
      <c r="S328" t="s">
        <v>21</v>
      </c>
      <c r="T328" t="s">
        <v>21</v>
      </c>
      <c r="U328" t="s">
        <v>21</v>
      </c>
      <c r="V328" t="s">
        <v>21</v>
      </c>
      <c r="Y328" t="str">
        <f t="shared" si="20"/>
        <v>Nej</v>
      </c>
      <c r="AA328" t="str">
        <f t="shared" si="21"/>
        <v>Nej</v>
      </c>
      <c r="AB328">
        <f t="shared" si="22"/>
        <v>0</v>
      </c>
      <c r="AC328">
        <f t="shared" si="23"/>
        <v>0</v>
      </c>
    </row>
    <row r="329" spans="1:29" ht="15" customHeight="1">
      <c r="A329" s="2" t="s">
        <v>465</v>
      </c>
      <c r="B329" s="2" t="s">
        <v>470</v>
      </c>
      <c r="C329">
        <v>2020</v>
      </c>
      <c r="D329">
        <v>3.75</v>
      </c>
      <c r="E329">
        <v>0.41099999999999998</v>
      </c>
      <c r="F329" t="s">
        <v>22</v>
      </c>
      <c r="G329">
        <v>2.46</v>
      </c>
      <c r="H329">
        <v>338.5</v>
      </c>
      <c r="I329">
        <v>0.47</v>
      </c>
      <c r="J329">
        <v>0.48170000000000002</v>
      </c>
      <c r="K329" t="s">
        <v>22</v>
      </c>
      <c r="L329" t="s">
        <v>21</v>
      </c>
      <c r="M329" t="s">
        <v>21</v>
      </c>
      <c r="N329" t="s">
        <v>21</v>
      </c>
      <c r="O329" t="s">
        <v>21</v>
      </c>
      <c r="P329" t="s">
        <v>21</v>
      </c>
      <c r="Q329" t="s">
        <v>22</v>
      </c>
      <c r="R329" t="s">
        <v>21</v>
      </c>
      <c r="S329" t="s">
        <v>21</v>
      </c>
      <c r="T329" t="s">
        <v>21</v>
      </c>
      <c r="U329" t="s">
        <v>21</v>
      </c>
      <c r="V329" t="s">
        <v>21</v>
      </c>
      <c r="Y329" t="str">
        <f t="shared" si="20"/>
        <v>Nej</v>
      </c>
      <c r="AA329" t="str">
        <f t="shared" si="21"/>
        <v>Nej</v>
      </c>
      <c r="AB329">
        <f t="shared" si="22"/>
        <v>0</v>
      </c>
      <c r="AC329">
        <f t="shared" si="23"/>
        <v>0</v>
      </c>
    </row>
    <row r="330" spans="1:29" ht="15" customHeight="1">
      <c r="A330" s="2" t="s">
        <v>465</v>
      </c>
      <c r="B330" s="2" t="s">
        <v>471</v>
      </c>
      <c r="C330">
        <v>2020</v>
      </c>
      <c r="D330">
        <v>0.1</v>
      </c>
      <c r="E330" t="s">
        <v>21</v>
      </c>
      <c r="F330" t="s">
        <v>844</v>
      </c>
      <c r="G330">
        <v>0.8</v>
      </c>
      <c r="H330">
        <v>0</v>
      </c>
      <c r="I330">
        <v>0</v>
      </c>
      <c r="J330">
        <v>0</v>
      </c>
      <c r="K330" t="s">
        <v>22</v>
      </c>
      <c r="L330" t="s">
        <v>21</v>
      </c>
      <c r="M330" t="s">
        <v>21</v>
      </c>
      <c r="N330" t="s">
        <v>21</v>
      </c>
      <c r="O330" t="s">
        <v>21</v>
      </c>
      <c r="P330" t="s">
        <v>21</v>
      </c>
      <c r="Q330" t="s">
        <v>22</v>
      </c>
      <c r="R330" t="s">
        <v>21</v>
      </c>
      <c r="S330" t="s">
        <v>21</v>
      </c>
      <c r="T330" t="s">
        <v>21</v>
      </c>
      <c r="U330" t="s">
        <v>21</v>
      </c>
      <c r="V330" t="s">
        <v>21</v>
      </c>
      <c r="Y330" t="str">
        <f t="shared" si="20"/>
        <v>Ja</v>
      </c>
      <c r="AA330" t="str">
        <f t="shared" si="21"/>
        <v>Nej</v>
      </c>
      <c r="AB330" t="str">
        <f t="shared" si="22"/>
        <v>ET</v>
      </c>
      <c r="AC330">
        <f t="shared" si="23"/>
        <v>0</v>
      </c>
    </row>
    <row r="331" spans="1:29" ht="15" customHeight="1">
      <c r="A331" s="2" t="s">
        <v>472</v>
      </c>
      <c r="B331" s="2" t="s">
        <v>473</v>
      </c>
      <c r="C331">
        <v>2020</v>
      </c>
      <c r="D331" t="s">
        <v>22</v>
      </c>
      <c r="E331" t="s">
        <v>22</v>
      </c>
      <c r="F331" t="s">
        <v>22</v>
      </c>
      <c r="G331" t="s">
        <v>22</v>
      </c>
      <c r="H331" t="s">
        <v>22</v>
      </c>
      <c r="I331" t="s">
        <v>22</v>
      </c>
      <c r="J331" t="s">
        <v>22</v>
      </c>
      <c r="K331" t="s">
        <v>22</v>
      </c>
      <c r="L331" t="s">
        <v>22</v>
      </c>
      <c r="M331" t="s">
        <v>22</v>
      </c>
      <c r="N331" t="s">
        <v>22</v>
      </c>
      <c r="O331" t="s">
        <v>22</v>
      </c>
      <c r="P331" t="s">
        <v>22</v>
      </c>
      <c r="Q331" t="s">
        <v>22</v>
      </c>
      <c r="R331" t="s">
        <v>22</v>
      </c>
      <c r="S331" t="s">
        <v>22</v>
      </c>
      <c r="T331" t="s">
        <v>22</v>
      </c>
      <c r="U331" t="s">
        <v>22</v>
      </c>
      <c r="V331" t="s">
        <v>22</v>
      </c>
      <c r="Y331" t="str">
        <f t="shared" si="20"/>
        <v>Nej</v>
      </c>
      <c r="AA331" t="str">
        <f t="shared" si="21"/>
        <v>Nej</v>
      </c>
      <c r="AB331">
        <f t="shared" si="22"/>
        <v>0</v>
      </c>
      <c r="AC331">
        <f t="shared" si="23"/>
        <v>0</v>
      </c>
    </row>
    <row r="332" spans="1:29" ht="15" customHeight="1">
      <c r="A332" s="2" t="s">
        <v>474</v>
      </c>
      <c r="B332" s="2" t="s">
        <v>475</v>
      </c>
      <c r="C332">
        <v>2020</v>
      </c>
      <c r="D332">
        <v>4.8800000000000003E-2</v>
      </c>
      <c r="E332" t="s">
        <v>21</v>
      </c>
      <c r="F332" t="s">
        <v>845</v>
      </c>
      <c r="G332">
        <v>1.42</v>
      </c>
      <c r="H332">
        <v>0</v>
      </c>
      <c r="I332">
        <v>0</v>
      </c>
      <c r="J332">
        <v>0</v>
      </c>
      <c r="K332" t="s">
        <v>22</v>
      </c>
      <c r="L332" t="s">
        <v>21</v>
      </c>
      <c r="M332" t="s">
        <v>21</v>
      </c>
      <c r="N332" t="s">
        <v>21</v>
      </c>
      <c r="O332" t="s">
        <v>21</v>
      </c>
      <c r="P332" t="s">
        <v>21</v>
      </c>
      <c r="Q332" t="s">
        <v>22</v>
      </c>
      <c r="R332" t="s">
        <v>21</v>
      </c>
      <c r="S332" t="s">
        <v>21</v>
      </c>
      <c r="T332" t="s">
        <v>21</v>
      </c>
      <c r="U332" t="s">
        <v>21</v>
      </c>
      <c r="V332" t="s">
        <v>21</v>
      </c>
      <c r="Y332" t="str">
        <f t="shared" si="20"/>
        <v>Ja</v>
      </c>
      <c r="AA332" t="str">
        <f t="shared" si="21"/>
        <v>Nej</v>
      </c>
      <c r="AB332" t="str">
        <f t="shared" si="22"/>
        <v>ET</v>
      </c>
      <c r="AC332">
        <f t="shared" si="23"/>
        <v>0</v>
      </c>
    </row>
    <row r="333" spans="1:29" ht="15" customHeight="1">
      <c r="A333" s="2" t="s">
        <v>474</v>
      </c>
      <c r="B333" s="2" t="s">
        <v>476</v>
      </c>
      <c r="C333">
        <v>2020</v>
      </c>
      <c r="D333">
        <v>5.2999999999999999E-2</v>
      </c>
      <c r="E333" t="s">
        <v>21</v>
      </c>
      <c r="F333" t="s">
        <v>846</v>
      </c>
      <c r="G333">
        <v>1.42</v>
      </c>
      <c r="H333">
        <v>0</v>
      </c>
      <c r="I333">
        <v>0</v>
      </c>
      <c r="J333">
        <v>0</v>
      </c>
      <c r="K333" t="s">
        <v>22</v>
      </c>
      <c r="L333" t="s">
        <v>21</v>
      </c>
      <c r="M333" t="s">
        <v>21</v>
      </c>
      <c r="N333" t="s">
        <v>21</v>
      </c>
      <c r="O333" t="s">
        <v>21</v>
      </c>
      <c r="P333" t="s">
        <v>21</v>
      </c>
      <c r="Q333" t="s">
        <v>22</v>
      </c>
      <c r="R333" t="s">
        <v>21</v>
      </c>
      <c r="S333" t="s">
        <v>21</v>
      </c>
      <c r="T333" t="s">
        <v>21</v>
      </c>
      <c r="U333" t="s">
        <v>21</v>
      </c>
      <c r="V333" t="s">
        <v>21</v>
      </c>
      <c r="Y333" t="str">
        <f t="shared" si="20"/>
        <v>Ja</v>
      </c>
      <c r="AA333" t="str">
        <f t="shared" si="21"/>
        <v>Nej</v>
      </c>
      <c r="AB333" t="str">
        <f t="shared" si="22"/>
        <v>ET</v>
      </c>
      <c r="AC333">
        <f t="shared" si="23"/>
        <v>0</v>
      </c>
    </row>
    <row r="334" spans="1:29" ht="15" customHeight="1">
      <c r="A334" s="2" t="s">
        <v>474</v>
      </c>
      <c r="B334" s="2" t="s">
        <v>477</v>
      </c>
      <c r="C334">
        <v>2020</v>
      </c>
      <c r="D334">
        <v>2.488</v>
      </c>
      <c r="E334">
        <v>4.3620000000000001</v>
      </c>
      <c r="F334" t="s">
        <v>846</v>
      </c>
      <c r="G334">
        <v>1.42</v>
      </c>
      <c r="H334">
        <v>0</v>
      </c>
      <c r="I334">
        <v>0</v>
      </c>
      <c r="J334">
        <v>0</v>
      </c>
      <c r="K334" t="s">
        <v>22</v>
      </c>
      <c r="L334" t="s">
        <v>21</v>
      </c>
      <c r="M334" t="s">
        <v>21</v>
      </c>
      <c r="N334" t="s">
        <v>21</v>
      </c>
      <c r="O334" t="s">
        <v>21</v>
      </c>
      <c r="P334" t="s">
        <v>21</v>
      </c>
      <c r="Q334" t="s">
        <v>22</v>
      </c>
      <c r="R334" t="s">
        <v>21</v>
      </c>
      <c r="S334" t="s">
        <v>21</v>
      </c>
      <c r="T334" t="s">
        <v>21</v>
      </c>
      <c r="U334" t="s">
        <v>21</v>
      </c>
      <c r="V334" t="s">
        <v>21</v>
      </c>
      <c r="Y334" t="str">
        <f t="shared" si="20"/>
        <v>Ja</v>
      </c>
      <c r="AA334" t="str">
        <f t="shared" si="21"/>
        <v>Nej</v>
      </c>
      <c r="AB334" t="str">
        <f t="shared" si="22"/>
        <v>ET</v>
      </c>
      <c r="AC334">
        <f t="shared" si="23"/>
        <v>0</v>
      </c>
    </row>
    <row r="335" spans="1:29" ht="15" customHeight="1">
      <c r="A335" s="2" t="s">
        <v>478</v>
      </c>
      <c r="B335" s="2" t="s">
        <v>479</v>
      </c>
      <c r="C335">
        <v>2020</v>
      </c>
      <c r="D335">
        <v>26.7</v>
      </c>
      <c r="E335">
        <v>24.696999999999999</v>
      </c>
      <c r="F335" t="s">
        <v>768</v>
      </c>
      <c r="G335">
        <v>2</v>
      </c>
      <c r="H335">
        <v>0</v>
      </c>
      <c r="I335">
        <v>0</v>
      </c>
      <c r="J335">
        <v>0</v>
      </c>
      <c r="K335" t="s">
        <v>98</v>
      </c>
      <c r="L335">
        <v>110.27500000000001</v>
      </c>
      <c r="M335">
        <v>0.03</v>
      </c>
      <c r="N335">
        <v>2.2000000000000002</v>
      </c>
      <c r="O335">
        <v>3.3</v>
      </c>
      <c r="P335">
        <v>0.09</v>
      </c>
      <c r="Q335" t="s">
        <v>759</v>
      </c>
      <c r="R335">
        <v>2.0499999999999998</v>
      </c>
      <c r="S335">
        <v>0.05</v>
      </c>
      <c r="T335">
        <v>4</v>
      </c>
      <c r="U335">
        <v>3</v>
      </c>
      <c r="V335">
        <v>0</v>
      </c>
      <c r="Y335" t="str">
        <f t="shared" si="20"/>
        <v>Ja</v>
      </c>
      <c r="AA335" t="str">
        <f t="shared" si="21"/>
        <v>Ja</v>
      </c>
      <c r="AB335">
        <f t="shared" si="22"/>
        <v>110.27500000000001</v>
      </c>
      <c r="AC335">
        <f t="shared" si="23"/>
        <v>8.9999999999999998E-4</v>
      </c>
    </row>
    <row r="336" spans="1:29" ht="15" customHeight="1">
      <c r="A336" s="2" t="s">
        <v>480</v>
      </c>
      <c r="B336" s="2" t="s">
        <v>481</v>
      </c>
      <c r="C336">
        <v>2020</v>
      </c>
      <c r="D336">
        <v>0.28999999999999998</v>
      </c>
      <c r="E336" t="s">
        <v>21</v>
      </c>
      <c r="F336" t="s">
        <v>847</v>
      </c>
      <c r="G336">
        <v>1.1000000000000001</v>
      </c>
      <c r="H336">
        <v>0</v>
      </c>
      <c r="I336">
        <v>0</v>
      </c>
      <c r="J336">
        <v>0</v>
      </c>
      <c r="K336" t="s">
        <v>22</v>
      </c>
      <c r="L336" t="s">
        <v>21</v>
      </c>
      <c r="M336" t="s">
        <v>21</v>
      </c>
      <c r="N336" t="s">
        <v>21</v>
      </c>
      <c r="O336" t="s">
        <v>21</v>
      </c>
      <c r="P336" t="s">
        <v>21</v>
      </c>
      <c r="Q336" t="s">
        <v>22</v>
      </c>
      <c r="R336" t="s">
        <v>21</v>
      </c>
      <c r="S336" t="s">
        <v>21</v>
      </c>
      <c r="T336" t="s">
        <v>21</v>
      </c>
      <c r="U336" t="s">
        <v>21</v>
      </c>
      <c r="V336" t="s">
        <v>21</v>
      </c>
      <c r="Y336" t="str">
        <f t="shared" si="20"/>
        <v>Ja</v>
      </c>
      <c r="AA336" t="str">
        <f t="shared" si="21"/>
        <v>Nej</v>
      </c>
      <c r="AB336" t="str">
        <f t="shared" si="22"/>
        <v>ET</v>
      </c>
      <c r="AC336">
        <f t="shared" si="23"/>
        <v>0</v>
      </c>
    </row>
    <row r="337" spans="1:29" ht="15" customHeight="1">
      <c r="A337" s="2" t="s">
        <v>482</v>
      </c>
      <c r="B337" s="2" t="s">
        <v>483</v>
      </c>
      <c r="C337">
        <v>2020</v>
      </c>
      <c r="D337">
        <v>0.41499999999999998</v>
      </c>
      <c r="E337" t="s">
        <v>21</v>
      </c>
      <c r="F337" t="s">
        <v>823</v>
      </c>
      <c r="G337">
        <v>0.03</v>
      </c>
      <c r="H337">
        <v>0</v>
      </c>
      <c r="I337">
        <v>0</v>
      </c>
      <c r="J337">
        <v>0</v>
      </c>
      <c r="K337" t="s">
        <v>92</v>
      </c>
      <c r="L337" t="s">
        <v>21</v>
      </c>
      <c r="M337" t="s">
        <v>21</v>
      </c>
      <c r="N337" t="s">
        <v>21</v>
      </c>
      <c r="O337" t="s">
        <v>21</v>
      </c>
      <c r="P337" t="s">
        <v>21</v>
      </c>
      <c r="Q337" t="s">
        <v>92</v>
      </c>
      <c r="R337" t="s">
        <v>21</v>
      </c>
      <c r="S337" t="s">
        <v>21</v>
      </c>
      <c r="T337" t="s">
        <v>21</v>
      </c>
      <c r="U337" t="s">
        <v>21</v>
      </c>
      <c r="V337" t="s">
        <v>21</v>
      </c>
      <c r="Y337" t="str">
        <f t="shared" si="20"/>
        <v>Ja</v>
      </c>
      <c r="AA337" t="str">
        <f t="shared" si="21"/>
        <v>Nej</v>
      </c>
      <c r="AB337" t="str">
        <f t="shared" si="22"/>
        <v>ET</v>
      </c>
      <c r="AC337">
        <f t="shared" si="23"/>
        <v>0</v>
      </c>
    </row>
    <row r="338" spans="1:29" ht="15" customHeight="1">
      <c r="A338" s="2" t="s">
        <v>482</v>
      </c>
      <c r="B338" s="2" t="s">
        <v>484</v>
      </c>
      <c r="C338">
        <v>2020</v>
      </c>
      <c r="D338">
        <v>2.92</v>
      </c>
      <c r="E338">
        <v>3.01</v>
      </c>
      <c r="F338" t="s">
        <v>823</v>
      </c>
      <c r="G338">
        <v>0.03</v>
      </c>
      <c r="H338">
        <v>0</v>
      </c>
      <c r="I338">
        <v>0</v>
      </c>
      <c r="J338">
        <v>0</v>
      </c>
      <c r="K338" t="s">
        <v>92</v>
      </c>
      <c r="L338" t="s">
        <v>21</v>
      </c>
      <c r="M338" t="s">
        <v>21</v>
      </c>
      <c r="N338" t="s">
        <v>21</v>
      </c>
      <c r="O338" t="s">
        <v>21</v>
      </c>
      <c r="P338" t="s">
        <v>21</v>
      </c>
      <c r="Q338" t="s">
        <v>92</v>
      </c>
      <c r="R338" t="s">
        <v>21</v>
      </c>
      <c r="S338" t="s">
        <v>21</v>
      </c>
      <c r="T338" t="s">
        <v>21</v>
      </c>
      <c r="U338" t="s">
        <v>21</v>
      </c>
      <c r="V338" t="s">
        <v>21</v>
      </c>
      <c r="Y338" t="str">
        <f t="shared" si="20"/>
        <v>Ja</v>
      </c>
      <c r="AA338" t="str">
        <f t="shared" si="21"/>
        <v>Nej</v>
      </c>
      <c r="AB338" t="str">
        <f t="shared" si="22"/>
        <v>ET</v>
      </c>
      <c r="AC338">
        <f t="shared" si="23"/>
        <v>0</v>
      </c>
    </row>
    <row r="339" spans="1:29" ht="15" customHeight="1">
      <c r="A339" s="2" t="s">
        <v>482</v>
      </c>
      <c r="B339" s="2" t="s">
        <v>485</v>
      </c>
      <c r="C339">
        <v>2020</v>
      </c>
      <c r="D339">
        <v>6.0000000000000001E-3</v>
      </c>
      <c r="E339" t="s">
        <v>21</v>
      </c>
      <c r="F339" t="s">
        <v>823</v>
      </c>
      <c r="G339">
        <v>0.03</v>
      </c>
      <c r="H339">
        <v>0</v>
      </c>
      <c r="I339">
        <v>0</v>
      </c>
      <c r="J339">
        <v>0</v>
      </c>
      <c r="K339" t="s">
        <v>92</v>
      </c>
      <c r="L339" t="s">
        <v>21</v>
      </c>
      <c r="M339" t="s">
        <v>21</v>
      </c>
      <c r="N339" t="s">
        <v>21</v>
      </c>
      <c r="O339" t="s">
        <v>21</v>
      </c>
      <c r="P339" t="s">
        <v>21</v>
      </c>
      <c r="Q339" t="s">
        <v>92</v>
      </c>
      <c r="R339" t="s">
        <v>21</v>
      </c>
      <c r="S339" t="s">
        <v>21</v>
      </c>
      <c r="T339" t="s">
        <v>21</v>
      </c>
      <c r="U339" t="s">
        <v>21</v>
      </c>
      <c r="V339" t="s">
        <v>21</v>
      </c>
      <c r="Y339" t="str">
        <f t="shared" si="20"/>
        <v>Ja</v>
      </c>
      <c r="AA339" t="str">
        <f t="shared" si="21"/>
        <v>Nej</v>
      </c>
      <c r="AB339" t="str">
        <f t="shared" si="22"/>
        <v>ET</v>
      </c>
      <c r="AC339">
        <f t="shared" si="23"/>
        <v>0</v>
      </c>
    </row>
    <row r="340" spans="1:29" ht="15" customHeight="1">
      <c r="A340" s="2" t="s">
        <v>482</v>
      </c>
      <c r="B340" s="2" t="s">
        <v>486</v>
      </c>
      <c r="C340">
        <v>2020</v>
      </c>
      <c r="D340">
        <v>2.5760000000000001</v>
      </c>
      <c r="E340">
        <v>63.65</v>
      </c>
      <c r="F340" t="s">
        <v>823</v>
      </c>
      <c r="G340">
        <v>0.03</v>
      </c>
      <c r="H340">
        <v>0</v>
      </c>
      <c r="I340">
        <v>0</v>
      </c>
      <c r="J340">
        <v>0</v>
      </c>
      <c r="K340" t="s">
        <v>848</v>
      </c>
      <c r="L340">
        <v>0.11</v>
      </c>
      <c r="M340">
        <v>4.8000000000000001E-2</v>
      </c>
      <c r="N340">
        <v>55.134999999999998</v>
      </c>
      <c r="O340">
        <v>5.53</v>
      </c>
      <c r="P340">
        <v>4.0000000000000001E-3</v>
      </c>
      <c r="Q340" t="s">
        <v>22</v>
      </c>
      <c r="R340" t="s">
        <v>21</v>
      </c>
      <c r="S340" t="s">
        <v>21</v>
      </c>
      <c r="T340" t="s">
        <v>21</v>
      </c>
      <c r="U340" t="s">
        <v>21</v>
      </c>
      <c r="V340" t="s">
        <v>21</v>
      </c>
      <c r="Y340" t="str">
        <f t="shared" si="20"/>
        <v>Ja</v>
      </c>
      <c r="AA340" t="str">
        <f t="shared" si="21"/>
        <v>Ja</v>
      </c>
      <c r="AB340">
        <f t="shared" si="22"/>
        <v>0.11</v>
      </c>
      <c r="AC340">
        <f t="shared" si="23"/>
        <v>4.0000000000000003E-5</v>
      </c>
    </row>
    <row r="341" spans="1:29" ht="15" customHeight="1">
      <c r="A341" s="2" t="s">
        <v>482</v>
      </c>
      <c r="B341" s="2" t="s">
        <v>488</v>
      </c>
      <c r="C341">
        <v>2020</v>
      </c>
      <c r="D341">
        <v>0.52</v>
      </c>
      <c r="E341" t="s">
        <v>21</v>
      </c>
      <c r="F341" t="s">
        <v>849</v>
      </c>
      <c r="G341">
        <v>0.03</v>
      </c>
      <c r="H341">
        <v>0</v>
      </c>
      <c r="I341">
        <v>0</v>
      </c>
      <c r="J341">
        <v>0</v>
      </c>
      <c r="K341" t="s">
        <v>92</v>
      </c>
      <c r="L341" t="s">
        <v>21</v>
      </c>
      <c r="M341" t="s">
        <v>21</v>
      </c>
      <c r="N341" t="s">
        <v>21</v>
      </c>
      <c r="O341" t="s">
        <v>21</v>
      </c>
      <c r="P341" t="s">
        <v>21</v>
      </c>
      <c r="Q341" t="s">
        <v>92</v>
      </c>
      <c r="R341" t="s">
        <v>21</v>
      </c>
      <c r="S341" t="s">
        <v>21</v>
      </c>
      <c r="T341" t="s">
        <v>21</v>
      </c>
      <c r="U341" t="s">
        <v>21</v>
      </c>
      <c r="V341" t="s">
        <v>21</v>
      </c>
      <c r="Y341" t="str">
        <f t="shared" si="20"/>
        <v>Ja</v>
      </c>
      <c r="AA341" t="str">
        <f t="shared" si="21"/>
        <v>Nej</v>
      </c>
      <c r="AB341" t="str">
        <f t="shared" si="22"/>
        <v>ET</v>
      </c>
      <c r="AC341">
        <f t="shared" si="23"/>
        <v>0</v>
      </c>
    </row>
    <row r="342" spans="1:29" ht="15" customHeight="1">
      <c r="A342" s="2" t="s">
        <v>482</v>
      </c>
      <c r="B342" s="2" t="s">
        <v>489</v>
      </c>
      <c r="C342">
        <v>2020</v>
      </c>
      <c r="D342">
        <v>0.61099999999999999</v>
      </c>
      <c r="E342" t="s">
        <v>21</v>
      </c>
      <c r="F342" t="s">
        <v>850</v>
      </c>
      <c r="G342">
        <v>0.03</v>
      </c>
      <c r="H342">
        <v>0</v>
      </c>
      <c r="I342">
        <v>0</v>
      </c>
      <c r="J342">
        <v>0</v>
      </c>
      <c r="K342" t="s">
        <v>92</v>
      </c>
      <c r="L342" t="s">
        <v>21</v>
      </c>
      <c r="M342" t="s">
        <v>21</v>
      </c>
      <c r="N342" t="s">
        <v>21</v>
      </c>
      <c r="O342" t="s">
        <v>21</v>
      </c>
      <c r="P342" t="s">
        <v>21</v>
      </c>
      <c r="Q342" t="s">
        <v>92</v>
      </c>
      <c r="R342" t="s">
        <v>21</v>
      </c>
      <c r="S342" t="s">
        <v>21</v>
      </c>
      <c r="T342" t="s">
        <v>21</v>
      </c>
      <c r="U342" t="s">
        <v>21</v>
      </c>
      <c r="V342" t="s">
        <v>21</v>
      </c>
      <c r="Y342" t="str">
        <f t="shared" si="20"/>
        <v>Ja</v>
      </c>
      <c r="AA342" t="str">
        <f t="shared" si="21"/>
        <v>Nej</v>
      </c>
      <c r="AB342" t="str">
        <f t="shared" si="22"/>
        <v>ET</v>
      </c>
      <c r="AC342">
        <f t="shared" si="23"/>
        <v>0</v>
      </c>
    </row>
    <row r="343" spans="1:29" ht="15" customHeight="1">
      <c r="A343" s="2" t="s">
        <v>490</v>
      </c>
      <c r="B343" s="2" t="s">
        <v>491</v>
      </c>
      <c r="C343">
        <v>2020</v>
      </c>
      <c r="D343">
        <v>1.7</v>
      </c>
      <c r="E343" t="s">
        <v>21</v>
      </c>
      <c r="F343" t="s">
        <v>851</v>
      </c>
      <c r="G343">
        <v>1</v>
      </c>
      <c r="H343">
        <v>0</v>
      </c>
      <c r="I343">
        <v>0</v>
      </c>
      <c r="J343">
        <v>0</v>
      </c>
      <c r="K343" t="s">
        <v>22</v>
      </c>
      <c r="L343" t="s">
        <v>21</v>
      </c>
      <c r="M343" t="s">
        <v>21</v>
      </c>
      <c r="N343" t="s">
        <v>21</v>
      </c>
      <c r="O343" t="s">
        <v>21</v>
      </c>
      <c r="P343" t="s">
        <v>21</v>
      </c>
      <c r="Q343" t="s">
        <v>22</v>
      </c>
      <c r="R343" t="s">
        <v>21</v>
      </c>
      <c r="S343" t="s">
        <v>21</v>
      </c>
      <c r="T343" t="s">
        <v>21</v>
      </c>
      <c r="U343" t="s">
        <v>21</v>
      </c>
      <c r="V343" t="s">
        <v>21</v>
      </c>
      <c r="Y343" t="str">
        <f t="shared" si="20"/>
        <v>Ja</v>
      </c>
      <c r="AA343" t="str">
        <f t="shared" si="21"/>
        <v>Nej</v>
      </c>
      <c r="AB343" t="str">
        <f t="shared" si="22"/>
        <v>ET</v>
      </c>
      <c r="AC343">
        <f t="shared" si="23"/>
        <v>0</v>
      </c>
    </row>
    <row r="344" spans="1:29" ht="15" customHeight="1">
      <c r="A344" s="2" t="s">
        <v>490</v>
      </c>
      <c r="B344" s="2" t="s">
        <v>492</v>
      </c>
      <c r="C344">
        <v>2020</v>
      </c>
      <c r="D344">
        <v>21</v>
      </c>
      <c r="E344">
        <v>20.6</v>
      </c>
      <c r="F344" t="s">
        <v>768</v>
      </c>
      <c r="G344">
        <v>2</v>
      </c>
      <c r="H344">
        <v>0</v>
      </c>
      <c r="I344">
        <v>0</v>
      </c>
      <c r="J344">
        <v>0</v>
      </c>
      <c r="K344" t="s">
        <v>22</v>
      </c>
      <c r="L344" t="s">
        <v>21</v>
      </c>
      <c r="M344" t="s">
        <v>21</v>
      </c>
      <c r="N344" t="s">
        <v>21</v>
      </c>
      <c r="O344" t="s">
        <v>21</v>
      </c>
      <c r="P344" t="s">
        <v>21</v>
      </c>
      <c r="Q344" t="s">
        <v>22</v>
      </c>
      <c r="R344" t="s">
        <v>21</v>
      </c>
      <c r="S344" t="s">
        <v>21</v>
      </c>
      <c r="T344" t="s">
        <v>21</v>
      </c>
      <c r="U344" t="s">
        <v>21</v>
      </c>
      <c r="V344" t="s">
        <v>21</v>
      </c>
      <c r="Y344" t="str">
        <f t="shared" si="20"/>
        <v>Ja</v>
      </c>
      <c r="AA344" t="str">
        <f t="shared" si="21"/>
        <v>Nej</v>
      </c>
      <c r="AB344" t="str">
        <f t="shared" si="22"/>
        <v>ET</v>
      </c>
      <c r="AC344">
        <f t="shared" si="23"/>
        <v>0</v>
      </c>
    </row>
    <row r="345" spans="1:29" ht="15" customHeight="1">
      <c r="A345" s="2" t="s">
        <v>493</v>
      </c>
      <c r="B345" s="2" t="s">
        <v>494</v>
      </c>
      <c r="C345">
        <v>2020</v>
      </c>
      <c r="D345">
        <v>0.3</v>
      </c>
      <c r="E345">
        <v>1.8109999999999999</v>
      </c>
      <c r="F345" t="s">
        <v>774</v>
      </c>
      <c r="G345">
        <v>1.1000000000000001</v>
      </c>
      <c r="H345">
        <v>0</v>
      </c>
      <c r="I345">
        <v>0</v>
      </c>
      <c r="J345">
        <v>0</v>
      </c>
      <c r="K345" t="s">
        <v>22</v>
      </c>
      <c r="L345" t="s">
        <v>21</v>
      </c>
      <c r="M345" t="s">
        <v>21</v>
      </c>
      <c r="N345" t="s">
        <v>21</v>
      </c>
      <c r="O345" t="s">
        <v>21</v>
      </c>
      <c r="P345" t="s">
        <v>21</v>
      </c>
      <c r="Q345" t="s">
        <v>22</v>
      </c>
      <c r="R345" t="s">
        <v>21</v>
      </c>
      <c r="S345" t="s">
        <v>21</v>
      </c>
      <c r="T345" t="s">
        <v>21</v>
      </c>
      <c r="U345" t="s">
        <v>21</v>
      </c>
      <c r="V345" t="s">
        <v>21</v>
      </c>
      <c r="Y345" t="str">
        <f t="shared" si="20"/>
        <v>Ja</v>
      </c>
      <c r="AA345" t="str">
        <f t="shared" si="21"/>
        <v>Nej</v>
      </c>
      <c r="AB345" t="str">
        <f t="shared" si="22"/>
        <v>ET</v>
      </c>
      <c r="AC345">
        <f t="shared" si="23"/>
        <v>0</v>
      </c>
    </row>
    <row r="346" spans="1:29" ht="15" customHeight="1">
      <c r="A346" s="2" t="s">
        <v>495</v>
      </c>
      <c r="B346" s="2" t="s">
        <v>496</v>
      </c>
      <c r="C346">
        <v>2020</v>
      </c>
      <c r="D346">
        <v>8.1199999999999994E-2</v>
      </c>
      <c r="E346" t="s">
        <v>21</v>
      </c>
      <c r="F346" t="s">
        <v>754</v>
      </c>
      <c r="G346">
        <v>1.1000000000000001</v>
      </c>
      <c r="H346">
        <v>0</v>
      </c>
      <c r="I346">
        <v>0</v>
      </c>
      <c r="J346">
        <v>0</v>
      </c>
      <c r="K346" t="s">
        <v>22</v>
      </c>
      <c r="L346" t="s">
        <v>21</v>
      </c>
      <c r="M346" t="s">
        <v>21</v>
      </c>
      <c r="N346" t="s">
        <v>21</v>
      </c>
      <c r="O346" t="s">
        <v>21</v>
      </c>
      <c r="P346" t="s">
        <v>21</v>
      </c>
      <c r="Q346" t="s">
        <v>22</v>
      </c>
      <c r="R346" t="s">
        <v>21</v>
      </c>
      <c r="S346" t="s">
        <v>21</v>
      </c>
      <c r="T346" t="s">
        <v>21</v>
      </c>
      <c r="U346" t="s">
        <v>21</v>
      </c>
      <c r="V346" t="s">
        <v>21</v>
      </c>
      <c r="Y346" t="str">
        <f t="shared" si="20"/>
        <v>Ja</v>
      </c>
      <c r="AA346" t="str">
        <f t="shared" si="21"/>
        <v>Nej</v>
      </c>
      <c r="AB346" t="str">
        <f t="shared" si="22"/>
        <v>ET</v>
      </c>
      <c r="AC346">
        <f t="shared" si="23"/>
        <v>0</v>
      </c>
    </row>
    <row r="347" spans="1:29" ht="15" customHeight="1">
      <c r="A347" s="2" t="s">
        <v>495</v>
      </c>
      <c r="B347" s="2" t="s">
        <v>497</v>
      </c>
      <c r="C347">
        <v>2020</v>
      </c>
      <c r="D347">
        <v>1.101</v>
      </c>
      <c r="E347" t="s">
        <v>21</v>
      </c>
      <c r="F347" t="s">
        <v>754</v>
      </c>
      <c r="G347">
        <v>1.1000000000000001</v>
      </c>
      <c r="H347">
        <v>0</v>
      </c>
      <c r="I347">
        <v>0</v>
      </c>
      <c r="J347">
        <v>0</v>
      </c>
      <c r="K347" t="s">
        <v>22</v>
      </c>
      <c r="L347" t="s">
        <v>21</v>
      </c>
      <c r="M347" t="s">
        <v>21</v>
      </c>
      <c r="N347" t="s">
        <v>21</v>
      </c>
      <c r="O347" t="s">
        <v>21</v>
      </c>
      <c r="P347" t="s">
        <v>21</v>
      </c>
      <c r="Q347" t="s">
        <v>22</v>
      </c>
      <c r="R347" t="s">
        <v>21</v>
      </c>
      <c r="S347" t="s">
        <v>21</v>
      </c>
      <c r="T347" t="s">
        <v>21</v>
      </c>
      <c r="U347" t="s">
        <v>21</v>
      </c>
      <c r="V347" t="s">
        <v>21</v>
      </c>
      <c r="Y347" t="str">
        <f t="shared" si="20"/>
        <v>Ja</v>
      </c>
      <c r="AA347" t="str">
        <f t="shared" si="21"/>
        <v>Nej</v>
      </c>
      <c r="AB347" t="str">
        <f t="shared" si="22"/>
        <v>ET</v>
      </c>
      <c r="AC347">
        <f t="shared" si="23"/>
        <v>0</v>
      </c>
    </row>
    <row r="348" spans="1:29" ht="15" customHeight="1">
      <c r="A348" s="2" t="s">
        <v>495</v>
      </c>
      <c r="B348" s="2" t="s">
        <v>498</v>
      </c>
      <c r="C348">
        <v>2020</v>
      </c>
      <c r="D348">
        <v>0.14849999999999999</v>
      </c>
      <c r="E348" t="s">
        <v>21</v>
      </c>
      <c r="F348" t="s">
        <v>754</v>
      </c>
      <c r="G348">
        <v>1.1000000000000001</v>
      </c>
      <c r="H348">
        <v>0</v>
      </c>
      <c r="I348">
        <v>0</v>
      </c>
      <c r="J348">
        <v>0</v>
      </c>
      <c r="K348" t="s">
        <v>22</v>
      </c>
      <c r="L348" t="s">
        <v>21</v>
      </c>
      <c r="M348" t="s">
        <v>21</v>
      </c>
      <c r="N348" t="s">
        <v>21</v>
      </c>
      <c r="O348" t="s">
        <v>21</v>
      </c>
      <c r="P348" t="s">
        <v>21</v>
      </c>
      <c r="Q348" t="s">
        <v>22</v>
      </c>
      <c r="R348" t="s">
        <v>21</v>
      </c>
      <c r="S348" t="s">
        <v>21</v>
      </c>
      <c r="T348" t="s">
        <v>21</v>
      </c>
      <c r="U348" t="s">
        <v>21</v>
      </c>
      <c r="V348" t="s">
        <v>21</v>
      </c>
      <c r="Y348" t="str">
        <f t="shared" si="20"/>
        <v>Ja</v>
      </c>
      <c r="AA348" t="str">
        <f t="shared" si="21"/>
        <v>Nej</v>
      </c>
      <c r="AB348" t="str">
        <f t="shared" si="22"/>
        <v>ET</v>
      </c>
      <c r="AC348">
        <f t="shared" si="23"/>
        <v>0</v>
      </c>
    </row>
    <row r="349" spans="1:29" ht="15" customHeight="1">
      <c r="A349" s="2" t="s">
        <v>499</v>
      </c>
      <c r="B349" s="2" t="s">
        <v>500</v>
      </c>
      <c r="C349">
        <v>2020</v>
      </c>
      <c r="D349" t="s">
        <v>21</v>
      </c>
      <c r="E349" t="s">
        <v>21</v>
      </c>
      <c r="F349" t="s">
        <v>22</v>
      </c>
      <c r="G349">
        <v>2.46</v>
      </c>
      <c r="H349">
        <v>338.5</v>
      </c>
      <c r="I349">
        <v>0.47</v>
      </c>
      <c r="J349">
        <v>0.48170000000000002</v>
      </c>
      <c r="K349" t="s">
        <v>22</v>
      </c>
      <c r="L349" t="s">
        <v>21</v>
      </c>
      <c r="M349" t="s">
        <v>21</v>
      </c>
      <c r="N349" t="s">
        <v>21</v>
      </c>
      <c r="O349" t="s">
        <v>21</v>
      </c>
      <c r="P349" t="s">
        <v>21</v>
      </c>
      <c r="Q349" t="s">
        <v>22</v>
      </c>
      <c r="R349" t="s">
        <v>21</v>
      </c>
      <c r="S349" t="s">
        <v>21</v>
      </c>
      <c r="T349" t="s">
        <v>21</v>
      </c>
      <c r="U349" t="s">
        <v>21</v>
      </c>
      <c r="V349" t="s">
        <v>21</v>
      </c>
      <c r="Y349" t="str">
        <f t="shared" si="20"/>
        <v>Nej</v>
      </c>
      <c r="AA349" t="str">
        <f t="shared" si="21"/>
        <v>Nej</v>
      </c>
      <c r="AB349">
        <f t="shared" si="22"/>
        <v>0</v>
      </c>
      <c r="AC349">
        <f t="shared" si="23"/>
        <v>0</v>
      </c>
    </row>
    <row r="350" spans="1:29" ht="15" customHeight="1">
      <c r="A350" s="2" t="s">
        <v>501</v>
      </c>
      <c r="B350" s="2" t="s">
        <v>502</v>
      </c>
      <c r="C350">
        <v>2020</v>
      </c>
      <c r="D350">
        <v>4.72</v>
      </c>
      <c r="E350" t="s">
        <v>21</v>
      </c>
      <c r="F350" t="s">
        <v>754</v>
      </c>
      <c r="G350">
        <v>1.1000000000000001</v>
      </c>
      <c r="H350">
        <v>0</v>
      </c>
      <c r="I350">
        <v>0</v>
      </c>
      <c r="J350">
        <v>0</v>
      </c>
      <c r="K350" t="s">
        <v>92</v>
      </c>
      <c r="L350" t="s">
        <v>21</v>
      </c>
      <c r="M350" t="s">
        <v>21</v>
      </c>
      <c r="N350" t="s">
        <v>21</v>
      </c>
      <c r="O350" t="s">
        <v>21</v>
      </c>
      <c r="P350" t="s">
        <v>21</v>
      </c>
      <c r="Q350" t="s">
        <v>92</v>
      </c>
      <c r="R350" t="s">
        <v>21</v>
      </c>
      <c r="S350" t="s">
        <v>21</v>
      </c>
      <c r="T350" t="s">
        <v>21</v>
      </c>
      <c r="U350" t="s">
        <v>21</v>
      </c>
      <c r="V350" t="s">
        <v>21</v>
      </c>
      <c r="Y350" t="str">
        <f t="shared" si="20"/>
        <v>Ja</v>
      </c>
      <c r="AA350" t="str">
        <f t="shared" si="21"/>
        <v>Nej</v>
      </c>
      <c r="AB350" t="str">
        <f t="shared" si="22"/>
        <v>ET</v>
      </c>
      <c r="AC350">
        <f t="shared" si="23"/>
        <v>0</v>
      </c>
    </row>
    <row r="351" spans="1:29" ht="15" customHeight="1">
      <c r="A351" s="2" t="s">
        <v>503</v>
      </c>
      <c r="B351" s="2" t="s">
        <v>504</v>
      </c>
      <c r="C351">
        <v>2020</v>
      </c>
      <c r="D351">
        <v>2.23</v>
      </c>
      <c r="E351" t="s">
        <v>21</v>
      </c>
      <c r="F351" t="s">
        <v>754</v>
      </c>
      <c r="G351">
        <v>1.1000000000000001</v>
      </c>
      <c r="H351">
        <v>0</v>
      </c>
      <c r="I351">
        <v>0</v>
      </c>
      <c r="J351">
        <v>0</v>
      </c>
      <c r="K351" t="s">
        <v>22</v>
      </c>
      <c r="L351" t="s">
        <v>21</v>
      </c>
      <c r="M351" t="s">
        <v>21</v>
      </c>
      <c r="N351" t="s">
        <v>21</v>
      </c>
      <c r="O351" t="s">
        <v>21</v>
      </c>
      <c r="P351" t="s">
        <v>21</v>
      </c>
      <c r="Q351" t="s">
        <v>22</v>
      </c>
      <c r="R351" t="s">
        <v>21</v>
      </c>
      <c r="S351" t="s">
        <v>21</v>
      </c>
      <c r="T351" t="s">
        <v>21</v>
      </c>
      <c r="U351" t="s">
        <v>21</v>
      </c>
      <c r="V351" t="s">
        <v>21</v>
      </c>
      <c r="Y351" t="str">
        <f t="shared" si="20"/>
        <v>Ja</v>
      </c>
      <c r="AA351" t="str">
        <f t="shared" si="21"/>
        <v>Nej</v>
      </c>
      <c r="AB351" t="str">
        <f t="shared" si="22"/>
        <v>ET</v>
      </c>
      <c r="AC351">
        <f t="shared" si="23"/>
        <v>0</v>
      </c>
    </row>
    <row r="352" spans="1:29" ht="15" customHeight="1">
      <c r="A352" s="2" t="s">
        <v>505</v>
      </c>
      <c r="B352" s="2" t="s">
        <v>506</v>
      </c>
      <c r="C352">
        <v>2020</v>
      </c>
      <c r="D352">
        <v>4.4000000000000004</v>
      </c>
      <c r="E352">
        <v>2.9</v>
      </c>
      <c r="F352" t="s">
        <v>852</v>
      </c>
      <c r="G352">
        <v>0.03</v>
      </c>
      <c r="H352">
        <v>0</v>
      </c>
      <c r="I352">
        <v>0</v>
      </c>
      <c r="J352">
        <v>0</v>
      </c>
      <c r="K352" t="s">
        <v>507</v>
      </c>
      <c r="L352">
        <v>50.6</v>
      </c>
      <c r="M352">
        <v>0</v>
      </c>
      <c r="N352">
        <v>0</v>
      </c>
      <c r="O352">
        <v>0</v>
      </c>
      <c r="P352">
        <v>0</v>
      </c>
      <c r="Q352" t="s">
        <v>21</v>
      </c>
      <c r="R352" t="s">
        <v>21</v>
      </c>
      <c r="S352" t="s">
        <v>21</v>
      </c>
      <c r="T352" t="s">
        <v>21</v>
      </c>
      <c r="U352" t="s">
        <v>21</v>
      </c>
      <c r="V352" t="s">
        <v>21</v>
      </c>
      <c r="Y352" t="str">
        <f t="shared" si="20"/>
        <v>Ja</v>
      </c>
      <c r="AA352" t="str">
        <f t="shared" si="21"/>
        <v>Ja</v>
      </c>
      <c r="AB352">
        <f t="shared" si="22"/>
        <v>50.6</v>
      </c>
      <c r="AC352">
        <f t="shared" si="23"/>
        <v>0</v>
      </c>
    </row>
    <row r="353" spans="1:29" ht="15" customHeight="1">
      <c r="A353" s="2" t="s">
        <v>508</v>
      </c>
      <c r="B353" s="2" t="s">
        <v>509</v>
      </c>
      <c r="C353">
        <v>2020</v>
      </c>
      <c r="D353">
        <v>7.4380000000000002E-2</v>
      </c>
      <c r="E353" t="s">
        <v>21</v>
      </c>
      <c r="F353" t="s">
        <v>853</v>
      </c>
      <c r="G353">
        <v>0.81</v>
      </c>
      <c r="H353">
        <v>0</v>
      </c>
      <c r="I353">
        <v>0</v>
      </c>
      <c r="J353">
        <v>0</v>
      </c>
      <c r="K353" t="s">
        <v>22</v>
      </c>
      <c r="L353" t="s">
        <v>21</v>
      </c>
      <c r="M353" t="s">
        <v>21</v>
      </c>
      <c r="N353" t="s">
        <v>21</v>
      </c>
      <c r="O353" t="s">
        <v>21</v>
      </c>
      <c r="P353" t="s">
        <v>21</v>
      </c>
      <c r="Q353" t="s">
        <v>22</v>
      </c>
      <c r="R353" t="s">
        <v>21</v>
      </c>
      <c r="S353" t="s">
        <v>21</v>
      </c>
      <c r="T353" t="s">
        <v>21</v>
      </c>
      <c r="U353" t="s">
        <v>21</v>
      </c>
      <c r="V353" t="s">
        <v>21</v>
      </c>
      <c r="Y353" t="str">
        <f t="shared" si="20"/>
        <v>Ja</v>
      </c>
      <c r="AA353" t="str">
        <f t="shared" si="21"/>
        <v>Nej</v>
      </c>
      <c r="AB353" t="str">
        <f t="shared" si="22"/>
        <v>ET</v>
      </c>
      <c r="AC353">
        <f t="shared" si="23"/>
        <v>0</v>
      </c>
    </row>
    <row r="354" spans="1:29" ht="15" customHeight="1">
      <c r="A354" s="2" t="s">
        <v>508</v>
      </c>
      <c r="B354" s="2" t="s">
        <v>510</v>
      </c>
      <c r="C354">
        <v>2020</v>
      </c>
      <c r="D354">
        <v>0.11094999999999999</v>
      </c>
      <c r="E354" t="s">
        <v>21</v>
      </c>
      <c r="F354" t="s">
        <v>853</v>
      </c>
      <c r="G354">
        <v>0.81</v>
      </c>
      <c r="H354">
        <v>0</v>
      </c>
      <c r="I354">
        <v>0</v>
      </c>
      <c r="J354">
        <v>0</v>
      </c>
      <c r="K354" t="s">
        <v>22</v>
      </c>
      <c r="L354" t="s">
        <v>21</v>
      </c>
      <c r="M354" t="s">
        <v>21</v>
      </c>
      <c r="N354" t="s">
        <v>21</v>
      </c>
      <c r="O354" t="s">
        <v>21</v>
      </c>
      <c r="P354" t="s">
        <v>21</v>
      </c>
      <c r="Q354" t="s">
        <v>22</v>
      </c>
      <c r="R354" t="s">
        <v>21</v>
      </c>
      <c r="S354" t="s">
        <v>21</v>
      </c>
      <c r="T354" t="s">
        <v>21</v>
      </c>
      <c r="U354" t="s">
        <v>21</v>
      </c>
      <c r="V354" t="s">
        <v>21</v>
      </c>
      <c r="Y354" t="str">
        <f t="shared" si="20"/>
        <v>Ja</v>
      </c>
      <c r="AA354" t="str">
        <f t="shared" si="21"/>
        <v>Nej</v>
      </c>
      <c r="AB354" t="str">
        <f t="shared" si="22"/>
        <v>ET</v>
      </c>
      <c r="AC354">
        <f t="shared" si="23"/>
        <v>0</v>
      </c>
    </row>
    <row r="355" spans="1:29" ht="15" customHeight="1">
      <c r="A355" s="2" t="s">
        <v>508</v>
      </c>
      <c r="B355" s="2" t="s">
        <v>511</v>
      </c>
      <c r="C355">
        <v>2020</v>
      </c>
      <c r="D355">
        <v>2.38</v>
      </c>
      <c r="E355">
        <v>15.1</v>
      </c>
      <c r="F355" t="s">
        <v>853</v>
      </c>
      <c r="G355">
        <v>0.81</v>
      </c>
      <c r="H355">
        <v>0</v>
      </c>
      <c r="I355">
        <v>0</v>
      </c>
      <c r="J355">
        <v>0</v>
      </c>
      <c r="K355" t="s">
        <v>22</v>
      </c>
      <c r="L355" t="s">
        <v>21</v>
      </c>
      <c r="M355" t="s">
        <v>21</v>
      </c>
      <c r="N355" t="s">
        <v>21</v>
      </c>
      <c r="O355" t="s">
        <v>21</v>
      </c>
      <c r="P355" t="s">
        <v>21</v>
      </c>
      <c r="Q355" t="s">
        <v>22</v>
      </c>
      <c r="R355" t="s">
        <v>21</v>
      </c>
      <c r="S355" t="s">
        <v>21</v>
      </c>
      <c r="T355" t="s">
        <v>21</v>
      </c>
      <c r="U355" t="s">
        <v>21</v>
      </c>
      <c r="V355" t="s">
        <v>21</v>
      </c>
      <c r="Y355" t="str">
        <f t="shared" si="20"/>
        <v>Ja</v>
      </c>
      <c r="AA355" t="str">
        <f t="shared" si="21"/>
        <v>Nej</v>
      </c>
      <c r="AB355" t="str">
        <f t="shared" si="22"/>
        <v>ET</v>
      </c>
      <c r="AC355">
        <f t="shared" si="23"/>
        <v>0</v>
      </c>
    </row>
    <row r="356" spans="1:29" ht="15" customHeight="1">
      <c r="A356" s="2" t="s">
        <v>512</v>
      </c>
      <c r="B356" s="2" t="s">
        <v>513</v>
      </c>
      <c r="C356">
        <v>2020</v>
      </c>
      <c r="D356">
        <v>2.9796E-2</v>
      </c>
      <c r="E356" t="s">
        <v>21</v>
      </c>
      <c r="F356" t="s">
        <v>752</v>
      </c>
      <c r="G356">
        <v>2.46</v>
      </c>
      <c r="H356">
        <v>0</v>
      </c>
      <c r="I356">
        <v>0</v>
      </c>
      <c r="J356">
        <v>0</v>
      </c>
      <c r="K356" t="s">
        <v>22</v>
      </c>
      <c r="L356" t="s">
        <v>21</v>
      </c>
      <c r="M356" t="s">
        <v>21</v>
      </c>
      <c r="N356" t="s">
        <v>21</v>
      </c>
      <c r="O356" t="s">
        <v>21</v>
      </c>
      <c r="P356" t="s">
        <v>21</v>
      </c>
      <c r="Q356" t="s">
        <v>22</v>
      </c>
      <c r="R356" t="s">
        <v>21</v>
      </c>
      <c r="S356" t="s">
        <v>21</v>
      </c>
      <c r="T356" t="s">
        <v>21</v>
      </c>
      <c r="U356" t="s">
        <v>21</v>
      </c>
      <c r="V356" t="s">
        <v>21</v>
      </c>
      <c r="Y356" t="str">
        <f t="shared" si="20"/>
        <v>Ja</v>
      </c>
      <c r="AA356" t="str">
        <f t="shared" si="21"/>
        <v>Nej</v>
      </c>
      <c r="AB356" t="str">
        <f t="shared" si="22"/>
        <v>ET</v>
      </c>
      <c r="AC356">
        <f t="shared" si="23"/>
        <v>0</v>
      </c>
    </row>
    <row r="357" spans="1:29" ht="15" customHeight="1">
      <c r="A357" s="2" t="s">
        <v>512</v>
      </c>
      <c r="B357" s="2" t="s">
        <v>514</v>
      </c>
      <c r="C357">
        <v>2020</v>
      </c>
      <c r="D357">
        <v>1.0795000000000001E-2</v>
      </c>
      <c r="E357" t="s">
        <v>21</v>
      </c>
      <c r="F357" t="s">
        <v>752</v>
      </c>
      <c r="G357">
        <v>2.46</v>
      </c>
      <c r="H357">
        <v>0</v>
      </c>
      <c r="I357">
        <v>0</v>
      </c>
      <c r="J357">
        <v>0</v>
      </c>
      <c r="K357" t="s">
        <v>22</v>
      </c>
      <c r="L357" t="s">
        <v>21</v>
      </c>
      <c r="M357" t="s">
        <v>21</v>
      </c>
      <c r="N357" t="s">
        <v>21</v>
      </c>
      <c r="O357" t="s">
        <v>21</v>
      </c>
      <c r="P357" t="s">
        <v>21</v>
      </c>
      <c r="Q357" t="s">
        <v>22</v>
      </c>
      <c r="R357" t="s">
        <v>21</v>
      </c>
      <c r="S357" t="s">
        <v>21</v>
      </c>
      <c r="T357" t="s">
        <v>21</v>
      </c>
      <c r="U357" t="s">
        <v>21</v>
      </c>
      <c r="V357" t="s">
        <v>21</v>
      </c>
      <c r="Y357" t="str">
        <f t="shared" si="20"/>
        <v>Ja</v>
      </c>
      <c r="AA357" t="str">
        <f t="shared" si="21"/>
        <v>Nej</v>
      </c>
      <c r="AB357" t="str">
        <f t="shared" si="22"/>
        <v>ET</v>
      </c>
      <c r="AC357">
        <f t="shared" si="23"/>
        <v>0</v>
      </c>
    </row>
    <row r="358" spans="1:29" ht="15" customHeight="1">
      <c r="A358" s="2" t="s">
        <v>512</v>
      </c>
      <c r="B358" s="2" t="s">
        <v>515</v>
      </c>
      <c r="C358">
        <v>2020</v>
      </c>
      <c r="D358">
        <v>0.59975000000000001</v>
      </c>
      <c r="E358" t="s">
        <v>21</v>
      </c>
      <c r="F358" t="s">
        <v>752</v>
      </c>
      <c r="G358">
        <v>2.46</v>
      </c>
      <c r="H358">
        <v>0</v>
      </c>
      <c r="I358">
        <v>0</v>
      </c>
      <c r="J358">
        <v>0</v>
      </c>
      <c r="K358" t="s">
        <v>22</v>
      </c>
      <c r="L358" t="s">
        <v>21</v>
      </c>
      <c r="M358" t="s">
        <v>21</v>
      </c>
      <c r="N358" t="s">
        <v>21</v>
      </c>
      <c r="O358" t="s">
        <v>21</v>
      </c>
      <c r="P358" t="s">
        <v>21</v>
      </c>
      <c r="Q358" t="s">
        <v>22</v>
      </c>
      <c r="R358" t="s">
        <v>21</v>
      </c>
      <c r="S358" t="s">
        <v>21</v>
      </c>
      <c r="T358" t="s">
        <v>21</v>
      </c>
      <c r="U358" t="s">
        <v>21</v>
      </c>
      <c r="V358" t="s">
        <v>21</v>
      </c>
      <c r="Y358" t="str">
        <f t="shared" si="20"/>
        <v>Ja</v>
      </c>
      <c r="AA358" t="str">
        <f t="shared" si="21"/>
        <v>Nej</v>
      </c>
      <c r="AB358" t="str">
        <f t="shared" si="22"/>
        <v>ET</v>
      </c>
      <c r="AC358">
        <f t="shared" si="23"/>
        <v>0</v>
      </c>
    </row>
    <row r="359" spans="1:29" ht="15" customHeight="1">
      <c r="A359" s="2" t="s">
        <v>516</v>
      </c>
      <c r="B359" s="2" t="s">
        <v>517</v>
      </c>
      <c r="C359">
        <v>2020</v>
      </c>
      <c r="D359">
        <v>0.154</v>
      </c>
      <c r="E359" t="s">
        <v>21</v>
      </c>
      <c r="F359" t="s">
        <v>854</v>
      </c>
      <c r="G359">
        <v>1.1859999999999999</v>
      </c>
      <c r="H359">
        <v>0</v>
      </c>
      <c r="I359">
        <v>0</v>
      </c>
      <c r="J359">
        <v>0</v>
      </c>
      <c r="K359" t="s">
        <v>22</v>
      </c>
      <c r="L359" t="s">
        <v>21</v>
      </c>
      <c r="M359" t="s">
        <v>21</v>
      </c>
      <c r="N359" t="s">
        <v>21</v>
      </c>
      <c r="O359" t="s">
        <v>21</v>
      </c>
      <c r="P359" t="s">
        <v>21</v>
      </c>
      <c r="Q359" t="s">
        <v>22</v>
      </c>
      <c r="R359" t="s">
        <v>21</v>
      </c>
      <c r="S359" t="s">
        <v>21</v>
      </c>
      <c r="T359" t="s">
        <v>21</v>
      </c>
      <c r="U359" t="s">
        <v>21</v>
      </c>
      <c r="V359" t="s">
        <v>21</v>
      </c>
      <c r="Y359" t="str">
        <f t="shared" si="20"/>
        <v>Ja</v>
      </c>
      <c r="AA359" t="str">
        <f t="shared" si="21"/>
        <v>Nej</v>
      </c>
      <c r="AB359" t="str">
        <f t="shared" si="22"/>
        <v>ET</v>
      </c>
      <c r="AC359">
        <f t="shared" si="23"/>
        <v>0</v>
      </c>
    </row>
    <row r="360" spans="1:29" ht="15" customHeight="1">
      <c r="A360" s="2" t="s">
        <v>516</v>
      </c>
      <c r="B360" s="2" t="s">
        <v>518</v>
      </c>
      <c r="C360">
        <v>2020</v>
      </c>
      <c r="D360">
        <v>0.14000000000000001</v>
      </c>
      <c r="E360" t="s">
        <v>21</v>
      </c>
      <c r="F360" t="s">
        <v>854</v>
      </c>
      <c r="G360">
        <v>1.1859999999999999</v>
      </c>
      <c r="H360">
        <v>0</v>
      </c>
      <c r="I360">
        <v>0</v>
      </c>
      <c r="J360">
        <v>0</v>
      </c>
      <c r="K360" t="s">
        <v>22</v>
      </c>
      <c r="L360" t="s">
        <v>21</v>
      </c>
      <c r="M360" t="s">
        <v>21</v>
      </c>
      <c r="N360" t="s">
        <v>21</v>
      </c>
      <c r="O360" t="s">
        <v>21</v>
      </c>
      <c r="P360" t="s">
        <v>21</v>
      </c>
      <c r="Q360" t="s">
        <v>22</v>
      </c>
      <c r="R360" t="s">
        <v>21</v>
      </c>
      <c r="S360" t="s">
        <v>21</v>
      </c>
      <c r="T360" t="s">
        <v>21</v>
      </c>
      <c r="U360" t="s">
        <v>21</v>
      </c>
      <c r="V360" t="s">
        <v>21</v>
      </c>
      <c r="Y360" t="str">
        <f t="shared" si="20"/>
        <v>Ja</v>
      </c>
      <c r="AA360" t="str">
        <f t="shared" si="21"/>
        <v>Nej</v>
      </c>
      <c r="AB360" t="str">
        <f t="shared" si="22"/>
        <v>ET</v>
      </c>
      <c r="AC360">
        <f t="shared" si="23"/>
        <v>0</v>
      </c>
    </row>
    <row r="361" spans="1:29" ht="15" customHeight="1">
      <c r="A361" s="2" t="s">
        <v>516</v>
      </c>
      <c r="B361" s="2" t="s">
        <v>519</v>
      </c>
      <c r="C361">
        <v>2020</v>
      </c>
      <c r="D361">
        <v>4.7E-2</v>
      </c>
      <c r="E361" t="s">
        <v>21</v>
      </c>
      <c r="F361" t="s">
        <v>854</v>
      </c>
      <c r="G361">
        <v>1.1859999999999999</v>
      </c>
      <c r="H361">
        <v>0</v>
      </c>
      <c r="I361">
        <v>0</v>
      </c>
      <c r="J361">
        <v>0</v>
      </c>
      <c r="K361" t="s">
        <v>22</v>
      </c>
      <c r="L361" t="s">
        <v>21</v>
      </c>
      <c r="M361" t="s">
        <v>21</v>
      </c>
      <c r="N361" t="s">
        <v>21</v>
      </c>
      <c r="O361" t="s">
        <v>21</v>
      </c>
      <c r="P361" t="s">
        <v>21</v>
      </c>
      <c r="Q361" t="s">
        <v>22</v>
      </c>
      <c r="R361" t="s">
        <v>21</v>
      </c>
      <c r="S361" t="s">
        <v>21</v>
      </c>
      <c r="T361" t="s">
        <v>21</v>
      </c>
      <c r="U361" t="s">
        <v>21</v>
      </c>
      <c r="V361" t="s">
        <v>21</v>
      </c>
      <c r="Y361" t="str">
        <f t="shared" si="20"/>
        <v>Ja</v>
      </c>
      <c r="AA361" t="str">
        <f t="shared" si="21"/>
        <v>Nej</v>
      </c>
      <c r="AB361" t="str">
        <f t="shared" si="22"/>
        <v>ET</v>
      </c>
      <c r="AC361">
        <f t="shared" si="23"/>
        <v>0</v>
      </c>
    </row>
    <row r="362" spans="1:29" ht="15" customHeight="1">
      <c r="A362" s="2" t="s">
        <v>516</v>
      </c>
      <c r="B362" s="2" t="s">
        <v>520</v>
      </c>
      <c r="C362">
        <v>2020</v>
      </c>
      <c r="D362">
        <v>10.6</v>
      </c>
      <c r="E362">
        <v>39.5</v>
      </c>
      <c r="F362" t="s">
        <v>854</v>
      </c>
      <c r="G362">
        <v>1.1859999999999999</v>
      </c>
      <c r="H362">
        <v>11.57</v>
      </c>
      <c r="I362">
        <v>0</v>
      </c>
      <c r="J362">
        <v>0</v>
      </c>
      <c r="K362" t="s">
        <v>22</v>
      </c>
      <c r="L362" t="s">
        <v>21</v>
      </c>
      <c r="M362" t="s">
        <v>21</v>
      </c>
      <c r="N362" t="s">
        <v>21</v>
      </c>
      <c r="O362" t="s">
        <v>21</v>
      </c>
      <c r="P362" t="s">
        <v>21</v>
      </c>
      <c r="Q362" t="s">
        <v>22</v>
      </c>
      <c r="R362" t="s">
        <v>21</v>
      </c>
      <c r="S362" t="s">
        <v>21</v>
      </c>
      <c r="T362" t="s">
        <v>21</v>
      </c>
      <c r="U362" t="s">
        <v>21</v>
      </c>
      <c r="V362" t="s">
        <v>21</v>
      </c>
      <c r="Y362" t="str">
        <f t="shared" si="20"/>
        <v>Ja</v>
      </c>
      <c r="AA362" t="str">
        <f t="shared" si="21"/>
        <v>Nej</v>
      </c>
      <c r="AB362" t="str">
        <f t="shared" si="22"/>
        <v>ET</v>
      </c>
      <c r="AC362">
        <f t="shared" si="23"/>
        <v>0</v>
      </c>
    </row>
    <row r="363" spans="1:29" ht="15" customHeight="1">
      <c r="A363" s="2" t="s">
        <v>521</v>
      </c>
      <c r="B363" s="2" t="s">
        <v>522</v>
      </c>
      <c r="C363">
        <v>2020</v>
      </c>
      <c r="D363">
        <v>0.57899999999999996</v>
      </c>
      <c r="E363" t="s">
        <v>21</v>
      </c>
      <c r="F363" t="s">
        <v>855</v>
      </c>
      <c r="G363">
        <v>1.1000000000000001</v>
      </c>
      <c r="H363">
        <v>0</v>
      </c>
      <c r="I363">
        <v>0</v>
      </c>
      <c r="J363">
        <v>0</v>
      </c>
      <c r="K363" t="s">
        <v>22</v>
      </c>
      <c r="L363" t="s">
        <v>21</v>
      </c>
      <c r="M363" t="s">
        <v>21</v>
      </c>
      <c r="N363" t="s">
        <v>21</v>
      </c>
      <c r="O363" t="s">
        <v>21</v>
      </c>
      <c r="P363" t="s">
        <v>21</v>
      </c>
      <c r="Q363" t="s">
        <v>22</v>
      </c>
      <c r="R363" t="s">
        <v>21</v>
      </c>
      <c r="S363" t="s">
        <v>21</v>
      </c>
      <c r="T363" t="s">
        <v>21</v>
      </c>
      <c r="U363" t="s">
        <v>21</v>
      </c>
      <c r="V363" t="s">
        <v>21</v>
      </c>
      <c r="Y363" t="str">
        <f t="shared" si="20"/>
        <v>Ja</v>
      </c>
      <c r="AA363" t="str">
        <f t="shared" si="21"/>
        <v>Nej</v>
      </c>
      <c r="AB363" t="str">
        <f t="shared" si="22"/>
        <v>ET</v>
      </c>
      <c r="AC363">
        <f t="shared" si="23"/>
        <v>0</v>
      </c>
    </row>
    <row r="364" spans="1:29" ht="15" customHeight="1">
      <c r="A364" s="2" t="s">
        <v>521</v>
      </c>
      <c r="B364" s="2" t="s">
        <v>523</v>
      </c>
      <c r="C364">
        <v>2020</v>
      </c>
      <c r="D364">
        <v>0.83299999999999996</v>
      </c>
      <c r="E364" t="s">
        <v>21</v>
      </c>
      <c r="F364" t="s">
        <v>855</v>
      </c>
      <c r="G364">
        <v>1.1000000000000001</v>
      </c>
      <c r="H364">
        <v>0</v>
      </c>
      <c r="I364">
        <v>0</v>
      </c>
      <c r="J364">
        <v>0</v>
      </c>
      <c r="K364" t="s">
        <v>22</v>
      </c>
      <c r="L364" t="s">
        <v>21</v>
      </c>
      <c r="M364" t="s">
        <v>21</v>
      </c>
      <c r="N364" t="s">
        <v>21</v>
      </c>
      <c r="O364" t="s">
        <v>21</v>
      </c>
      <c r="P364" t="s">
        <v>21</v>
      </c>
      <c r="Q364" t="s">
        <v>22</v>
      </c>
      <c r="R364" t="s">
        <v>21</v>
      </c>
      <c r="S364" t="s">
        <v>21</v>
      </c>
      <c r="T364" t="s">
        <v>21</v>
      </c>
      <c r="U364" t="s">
        <v>21</v>
      </c>
      <c r="V364" t="s">
        <v>21</v>
      </c>
      <c r="Y364" t="str">
        <f t="shared" si="20"/>
        <v>Ja</v>
      </c>
      <c r="AA364" t="str">
        <f t="shared" si="21"/>
        <v>Nej</v>
      </c>
      <c r="AB364" t="str">
        <f t="shared" si="22"/>
        <v>ET</v>
      </c>
      <c r="AC364">
        <f t="shared" si="23"/>
        <v>0</v>
      </c>
    </row>
    <row r="365" spans="1:29" ht="15" customHeight="1">
      <c r="A365" s="2" t="s">
        <v>524</v>
      </c>
      <c r="B365" s="2" t="s">
        <v>525</v>
      </c>
      <c r="C365">
        <v>2020</v>
      </c>
      <c r="D365">
        <v>0.45600000000000002</v>
      </c>
      <c r="E365" t="s">
        <v>21</v>
      </c>
      <c r="F365" t="s">
        <v>856</v>
      </c>
      <c r="G365">
        <v>0.1</v>
      </c>
      <c r="H365">
        <v>0</v>
      </c>
      <c r="I365">
        <v>0</v>
      </c>
      <c r="J365">
        <v>0</v>
      </c>
      <c r="K365" t="s">
        <v>22</v>
      </c>
      <c r="L365" t="s">
        <v>21</v>
      </c>
      <c r="M365" t="s">
        <v>21</v>
      </c>
      <c r="N365" t="s">
        <v>21</v>
      </c>
      <c r="O365" t="s">
        <v>21</v>
      </c>
      <c r="P365" t="s">
        <v>21</v>
      </c>
      <c r="Q365" t="s">
        <v>22</v>
      </c>
      <c r="R365" t="s">
        <v>21</v>
      </c>
      <c r="S365" t="s">
        <v>21</v>
      </c>
      <c r="T365" t="s">
        <v>21</v>
      </c>
      <c r="U365" t="s">
        <v>21</v>
      </c>
      <c r="V365" t="s">
        <v>21</v>
      </c>
      <c r="Y365" t="str">
        <f t="shared" si="20"/>
        <v>Ja</v>
      </c>
      <c r="AA365" t="str">
        <f t="shared" si="21"/>
        <v>Nej</v>
      </c>
      <c r="AB365" t="str">
        <f t="shared" si="22"/>
        <v>ET</v>
      </c>
      <c r="AC365">
        <f t="shared" si="23"/>
        <v>0</v>
      </c>
    </row>
    <row r="366" spans="1:29" ht="15" customHeight="1">
      <c r="A366" s="2" t="s">
        <v>526</v>
      </c>
      <c r="B366" s="2" t="s">
        <v>527</v>
      </c>
      <c r="C366">
        <v>2020</v>
      </c>
      <c r="D366">
        <v>5.3999999999999999E-2</v>
      </c>
      <c r="E366" t="s">
        <v>21</v>
      </c>
      <c r="F366" t="s">
        <v>857</v>
      </c>
      <c r="G366">
        <v>0.27</v>
      </c>
      <c r="H366">
        <v>0</v>
      </c>
      <c r="I366">
        <v>0</v>
      </c>
      <c r="J366">
        <v>0</v>
      </c>
      <c r="K366" t="s">
        <v>22</v>
      </c>
      <c r="L366" t="s">
        <v>21</v>
      </c>
      <c r="M366" t="s">
        <v>21</v>
      </c>
      <c r="N366" t="s">
        <v>21</v>
      </c>
      <c r="O366" t="s">
        <v>21</v>
      </c>
      <c r="P366" t="s">
        <v>21</v>
      </c>
      <c r="Q366" t="s">
        <v>22</v>
      </c>
      <c r="R366" t="s">
        <v>21</v>
      </c>
      <c r="S366" t="s">
        <v>21</v>
      </c>
      <c r="T366" t="s">
        <v>21</v>
      </c>
      <c r="U366" t="s">
        <v>21</v>
      </c>
      <c r="V366" t="s">
        <v>21</v>
      </c>
      <c r="Y366" t="str">
        <f t="shared" si="20"/>
        <v>Ja</v>
      </c>
      <c r="AA366" t="str">
        <f t="shared" si="21"/>
        <v>Nej</v>
      </c>
      <c r="AB366" t="str">
        <f t="shared" si="22"/>
        <v>ET</v>
      </c>
      <c r="AC366">
        <f t="shared" si="23"/>
        <v>0</v>
      </c>
    </row>
    <row r="367" spans="1:29" ht="15" customHeight="1">
      <c r="A367" s="2" t="s">
        <v>526</v>
      </c>
      <c r="B367" s="2" t="s">
        <v>528</v>
      </c>
      <c r="C367">
        <v>2020</v>
      </c>
      <c r="D367">
        <v>0.109</v>
      </c>
      <c r="E367" t="s">
        <v>21</v>
      </c>
      <c r="F367" t="s">
        <v>857</v>
      </c>
      <c r="G367">
        <v>0.27</v>
      </c>
      <c r="H367">
        <v>0</v>
      </c>
      <c r="I367">
        <v>0</v>
      </c>
      <c r="J367">
        <v>0</v>
      </c>
      <c r="K367" t="s">
        <v>22</v>
      </c>
      <c r="L367" t="s">
        <v>21</v>
      </c>
      <c r="M367" t="s">
        <v>21</v>
      </c>
      <c r="N367" t="s">
        <v>21</v>
      </c>
      <c r="O367" t="s">
        <v>21</v>
      </c>
      <c r="P367" t="s">
        <v>21</v>
      </c>
      <c r="Q367" t="s">
        <v>22</v>
      </c>
      <c r="R367" t="s">
        <v>21</v>
      </c>
      <c r="S367" t="s">
        <v>21</v>
      </c>
      <c r="T367" t="s">
        <v>21</v>
      </c>
      <c r="U367" t="s">
        <v>21</v>
      </c>
      <c r="V367" t="s">
        <v>21</v>
      </c>
      <c r="Y367" t="str">
        <f t="shared" si="20"/>
        <v>Ja</v>
      </c>
      <c r="AA367" t="str">
        <f t="shared" si="21"/>
        <v>Nej</v>
      </c>
      <c r="AB367" t="str">
        <f t="shared" si="22"/>
        <v>ET</v>
      </c>
      <c r="AC367">
        <f t="shared" si="23"/>
        <v>0</v>
      </c>
    </row>
    <row r="368" spans="1:29" ht="15" customHeight="1">
      <c r="A368" s="2" t="s">
        <v>526</v>
      </c>
      <c r="B368" s="2" t="s">
        <v>529</v>
      </c>
      <c r="C368">
        <v>2020</v>
      </c>
      <c r="D368">
        <v>2.6629999999999998</v>
      </c>
      <c r="E368" t="s">
        <v>21</v>
      </c>
      <c r="F368" t="s">
        <v>857</v>
      </c>
      <c r="G368">
        <v>0.27</v>
      </c>
      <c r="H368">
        <v>0</v>
      </c>
      <c r="I368">
        <v>0</v>
      </c>
      <c r="J368">
        <v>0</v>
      </c>
      <c r="K368" t="s">
        <v>22</v>
      </c>
      <c r="L368" t="s">
        <v>21</v>
      </c>
      <c r="M368" t="s">
        <v>21</v>
      </c>
      <c r="N368" t="s">
        <v>21</v>
      </c>
      <c r="O368" t="s">
        <v>21</v>
      </c>
      <c r="P368" t="s">
        <v>21</v>
      </c>
      <c r="Q368" t="s">
        <v>22</v>
      </c>
      <c r="R368" t="s">
        <v>21</v>
      </c>
      <c r="S368" t="s">
        <v>21</v>
      </c>
      <c r="T368" t="s">
        <v>21</v>
      </c>
      <c r="U368" t="s">
        <v>21</v>
      </c>
      <c r="V368" t="s">
        <v>21</v>
      </c>
      <c r="Y368" t="str">
        <f t="shared" si="20"/>
        <v>Ja</v>
      </c>
      <c r="AA368" t="str">
        <f t="shared" si="21"/>
        <v>Nej</v>
      </c>
      <c r="AB368" t="str">
        <f t="shared" si="22"/>
        <v>ET</v>
      </c>
      <c r="AC368">
        <f t="shared" si="23"/>
        <v>0</v>
      </c>
    </row>
    <row r="369" spans="1:29" ht="15" customHeight="1">
      <c r="A369" s="2" t="s">
        <v>526</v>
      </c>
      <c r="B369" s="2" t="s">
        <v>530</v>
      </c>
      <c r="C369">
        <v>2020</v>
      </c>
      <c r="D369" t="s">
        <v>21</v>
      </c>
      <c r="E369" t="s">
        <v>21</v>
      </c>
      <c r="F369" t="s">
        <v>857</v>
      </c>
      <c r="G369">
        <v>0.27</v>
      </c>
      <c r="H369">
        <v>0</v>
      </c>
      <c r="I369">
        <v>0</v>
      </c>
      <c r="J369">
        <v>0</v>
      </c>
      <c r="K369" t="s">
        <v>22</v>
      </c>
      <c r="L369" t="s">
        <v>21</v>
      </c>
      <c r="M369" t="s">
        <v>21</v>
      </c>
      <c r="N369" t="s">
        <v>21</v>
      </c>
      <c r="O369" t="s">
        <v>21</v>
      </c>
      <c r="P369" t="s">
        <v>21</v>
      </c>
      <c r="Q369" t="s">
        <v>22</v>
      </c>
      <c r="R369" t="s">
        <v>21</v>
      </c>
      <c r="S369" t="s">
        <v>21</v>
      </c>
      <c r="T369" t="s">
        <v>21</v>
      </c>
      <c r="U369" t="s">
        <v>21</v>
      </c>
      <c r="V369" t="s">
        <v>21</v>
      </c>
      <c r="Y369" t="str">
        <f t="shared" si="20"/>
        <v>Ja</v>
      </c>
      <c r="AA369" t="str">
        <f t="shared" si="21"/>
        <v>Nej</v>
      </c>
      <c r="AB369" t="str">
        <f t="shared" si="22"/>
        <v>ET</v>
      </c>
      <c r="AC369">
        <f t="shared" si="23"/>
        <v>0</v>
      </c>
    </row>
    <row r="370" spans="1:29" ht="15" customHeight="1">
      <c r="A370" s="2" t="s">
        <v>531</v>
      </c>
      <c r="B370" s="2" t="s">
        <v>532</v>
      </c>
      <c r="C370">
        <v>2020</v>
      </c>
      <c r="D370">
        <v>0.42</v>
      </c>
      <c r="E370" t="s">
        <v>21</v>
      </c>
      <c r="F370" t="s">
        <v>858</v>
      </c>
      <c r="G370">
        <v>2.46</v>
      </c>
      <c r="H370">
        <v>338.5</v>
      </c>
      <c r="I370">
        <v>0.47</v>
      </c>
      <c r="J370">
        <v>0.48170000000000002</v>
      </c>
      <c r="K370" t="s">
        <v>22</v>
      </c>
      <c r="L370" t="s">
        <v>21</v>
      </c>
      <c r="M370" t="s">
        <v>21</v>
      </c>
      <c r="N370" t="s">
        <v>21</v>
      </c>
      <c r="O370" t="s">
        <v>21</v>
      </c>
      <c r="P370" t="s">
        <v>21</v>
      </c>
      <c r="Q370" t="s">
        <v>22</v>
      </c>
      <c r="R370" t="s">
        <v>21</v>
      </c>
      <c r="S370" t="s">
        <v>21</v>
      </c>
      <c r="T370" t="s">
        <v>21</v>
      </c>
      <c r="U370" t="s">
        <v>21</v>
      </c>
      <c r="V370" t="s">
        <v>21</v>
      </c>
      <c r="Y370" t="str">
        <f t="shared" si="20"/>
        <v>Nej</v>
      </c>
      <c r="AA370" t="str">
        <f t="shared" si="21"/>
        <v>Nej</v>
      </c>
      <c r="AB370">
        <f t="shared" si="22"/>
        <v>0</v>
      </c>
      <c r="AC370">
        <f t="shared" si="23"/>
        <v>0</v>
      </c>
    </row>
    <row r="371" spans="1:29" ht="15" customHeight="1">
      <c r="A371" s="2" t="s">
        <v>531</v>
      </c>
      <c r="B371" s="2" t="s">
        <v>533</v>
      </c>
      <c r="C371">
        <v>2020</v>
      </c>
      <c r="D371">
        <v>0.63200000000000001</v>
      </c>
      <c r="E371" t="s">
        <v>21</v>
      </c>
      <c r="F371" t="s">
        <v>858</v>
      </c>
      <c r="G371">
        <v>2.46</v>
      </c>
      <c r="H371">
        <v>338.5</v>
      </c>
      <c r="I371">
        <v>0.47</v>
      </c>
      <c r="J371">
        <v>0.48170000000000002</v>
      </c>
      <c r="K371" t="s">
        <v>22</v>
      </c>
      <c r="L371" t="s">
        <v>21</v>
      </c>
      <c r="M371" t="s">
        <v>21</v>
      </c>
      <c r="N371" t="s">
        <v>21</v>
      </c>
      <c r="O371" t="s">
        <v>21</v>
      </c>
      <c r="P371" t="s">
        <v>21</v>
      </c>
      <c r="Q371" t="s">
        <v>22</v>
      </c>
      <c r="R371" t="s">
        <v>21</v>
      </c>
      <c r="S371" t="s">
        <v>21</v>
      </c>
      <c r="T371" t="s">
        <v>21</v>
      </c>
      <c r="U371" t="s">
        <v>21</v>
      </c>
      <c r="V371" t="s">
        <v>21</v>
      </c>
      <c r="Y371" t="str">
        <f t="shared" si="20"/>
        <v>Nej</v>
      </c>
      <c r="AA371" t="str">
        <f t="shared" si="21"/>
        <v>Nej</v>
      </c>
      <c r="AB371">
        <f t="shared" si="22"/>
        <v>0</v>
      </c>
      <c r="AC371">
        <f t="shared" si="23"/>
        <v>0</v>
      </c>
    </row>
    <row r="372" spans="1:29" ht="15" customHeight="1">
      <c r="A372" s="2" t="s">
        <v>531</v>
      </c>
      <c r="B372" s="2" t="s">
        <v>534</v>
      </c>
      <c r="C372">
        <v>2020</v>
      </c>
      <c r="D372">
        <v>3.1360000000000001</v>
      </c>
      <c r="E372" t="s">
        <v>21</v>
      </c>
      <c r="F372" t="s">
        <v>22</v>
      </c>
      <c r="G372">
        <v>2.1</v>
      </c>
      <c r="H372">
        <v>249.2</v>
      </c>
      <c r="I372">
        <v>0.34</v>
      </c>
      <c r="J372">
        <v>0.48170000000000002</v>
      </c>
      <c r="K372" t="s">
        <v>22</v>
      </c>
      <c r="L372" t="s">
        <v>21</v>
      </c>
      <c r="M372" t="s">
        <v>21</v>
      </c>
      <c r="N372" t="s">
        <v>21</v>
      </c>
      <c r="O372" t="s">
        <v>21</v>
      </c>
      <c r="P372" t="s">
        <v>21</v>
      </c>
      <c r="Q372" t="s">
        <v>22</v>
      </c>
      <c r="R372" t="s">
        <v>21</v>
      </c>
      <c r="S372" t="s">
        <v>21</v>
      </c>
      <c r="T372" t="s">
        <v>21</v>
      </c>
      <c r="U372" t="s">
        <v>21</v>
      </c>
      <c r="V372" t="s">
        <v>21</v>
      </c>
      <c r="Y372" t="str">
        <f t="shared" si="20"/>
        <v>Ja</v>
      </c>
      <c r="AA372" t="str">
        <f t="shared" si="21"/>
        <v>Nej</v>
      </c>
      <c r="AB372" t="str">
        <f t="shared" si="22"/>
        <v>ET</v>
      </c>
      <c r="AC372">
        <f t="shared" si="23"/>
        <v>0</v>
      </c>
    </row>
    <row r="373" spans="1:29" ht="15" customHeight="1">
      <c r="A373" s="2" t="s">
        <v>531</v>
      </c>
      <c r="B373" s="2" t="s">
        <v>535</v>
      </c>
      <c r="C373">
        <v>2020</v>
      </c>
      <c r="D373" t="s">
        <v>22</v>
      </c>
      <c r="E373" t="s">
        <v>22</v>
      </c>
      <c r="F373" t="s">
        <v>22</v>
      </c>
      <c r="G373" t="s">
        <v>22</v>
      </c>
      <c r="H373" t="s">
        <v>22</v>
      </c>
      <c r="I373" t="s">
        <v>22</v>
      </c>
      <c r="J373" t="s">
        <v>22</v>
      </c>
      <c r="K373" t="s">
        <v>22</v>
      </c>
      <c r="L373" t="s">
        <v>22</v>
      </c>
      <c r="M373" t="s">
        <v>22</v>
      </c>
      <c r="N373" t="s">
        <v>22</v>
      </c>
      <c r="O373" t="s">
        <v>22</v>
      </c>
      <c r="P373" t="s">
        <v>22</v>
      </c>
      <c r="Q373" t="s">
        <v>22</v>
      </c>
      <c r="R373" t="s">
        <v>22</v>
      </c>
      <c r="S373" t="s">
        <v>22</v>
      </c>
      <c r="T373" t="s">
        <v>22</v>
      </c>
      <c r="U373" t="s">
        <v>22</v>
      </c>
      <c r="V373" t="s">
        <v>22</v>
      </c>
      <c r="Y373" t="str">
        <f t="shared" si="20"/>
        <v>Nej</v>
      </c>
      <c r="AA373" t="str">
        <f t="shared" si="21"/>
        <v>Nej</v>
      </c>
      <c r="AB373">
        <f t="shared" si="22"/>
        <v>0</v>
      </c>
      <c r="AC373">
        <f t="shared" si="23"/>
        <v>0</v>
      </c>
    </row>
    <row r="374" spans="1:29" ht="15" customHeight="1">
      <c r="A374" s="2" t="s">
        <v>531</v>
      </c>
      <c r="B374" s="2" t="s">
        <v>536</v>
      </c>
      <c r="C374">
        <v>2020</v>
      </c>
      <c r="D374">
        <v>0.3</v>
      </c>
      <c r="E374" t="s">
        <v>21</v>
      </c>
      <c r="F374" t="s">
        <v>22</v>
      </c>
      <c r="G374">
        <v>2.46</v>
      </c>
      <c r="H374">
        <v>338.5</v>
      </c>
      <c r="I374">
        <v>0.47</v>
      </c>
      <c r="J374">
        <v>0.48170000000000002</v>
      </c>
      <c r="K374" t="s">
        <v>22</v>
      </c>
      <c r="L374" t="s">
        <v>21</v>
      </c>
      <c r="M374" t="s">
        <v>21</v>
      </c>
      <c r="N374" t="s">
        <v>21</v>
      </c>
      <c r="O374" t="s">
        <v>21</v>
      </c>
      <c r="P374" t="s">
        <v>21</v>
      </c>
      <c r="Q374" t="s">
        <v>22</v>
      </c>
      <c r="R374" t="s">
        <v>21</v>
      </c>
      <c r="S374" t="s">
        <v>21</v>
      </c>
      <c r="T374" t="s">
        <v>21</v>
      </c>
      <c r="U374" t="s">
        <v>21</v>
      </c>
      <c r="V374" t="s">
        <v>21</v>
      </c>
      <c r="Y374" t="str">
        <f t="shared" si="20"/>
        <v>Nej</v>
      </c>
      <c r="AA374" t="str">
        <f t="shared" si="21"/>
        <v>Nej</v>
      </c>
      <c r="AB374">
        <f t="shared" si="22"/>
        <v>0</v>
      </c>
      <c r="AC374">
        <f t="shared" si="23"/>
        <v>0</v>
      </c>
    </row>
    <row r="375" spans="1:29" ht="15" customHeight="1">
      <c r="A375" s="2" t="s">
        <v>537</v>
      </c>
      <c r="B375" s="2" t="s">
        <v>538</v>
      </c>
      <c r="C375">
        <v>2020</v>
      </c>
      <c r="D375">
        <v>0.56200000000000006</v>
      </c>
      <c r="E375" t="s">
        <v>21</v>
      </c>
      <c r="F375" t="s">
        <v>859</v>
      </c>
      <c r="G375">
        <v>1.03</v>
      </c>
      <c r="H375">
        <v>0.04</v>
      </c>
      <c r="I375">
        <v>0</v>
      </c>
      <c r="J375">
        <v>0.57699999999999996</v>
      </c>
      <c r="K375" t="s">
        <v>22</v>
      </c>
      <c r="L375" t="s">
        <v>21</v>
      </c>
      <c r="M375" t="s">
        <v>21</v>
      </c>
      <c r="N375" t="s">
        <v>21</v>
      </c>
      <c r="O375" t="s">
        <v>21</v>
      </c>
      <c r="P375" t="s">
        <v>21</v>
      </c>
      <c r="Q375" t="s">
        <v>22</v>
      </c>
      <c r="R375" t="s">
        <v>21</v>
      </c>
      <c r="S375" t="s">
        <v>21</v>
      </c>
      <c r="T375" t="s">
        <v>21</v>
      </c>
      <c r="U375" t="s">
        <v>21</v>
      </c>
      <c r="V375" t="s">
        <v>21</v>
      </c>
      <c r="Y375" t="str">
        <f t="shared" si="20"/>
        <v>Ja</v>
      </c>
      <c r="AA375" t="str">
        <f t="shared" si="21"/>
        <v>Nej</v>
      </c>
      <c r="AB375" t="str">
        <f t="shared" si="22"/>
        <v>ET</v>
      </c>
      <c r="AC375">
        <f t="shared" si="23"/>
        <v>0</v>
      </c>
    </row>
    <row r="376" spans="1:29" ht="15" customHeight="1">
      <c r="A376" s="2" t="s">
        <v>537</v>
      </c>
      <c r="B376" s="2" t="s">
        <v>539</v>
      </c>
      <c r="C376">
        <v>2020</v>
      </c>
      <c r="D376">
        <v>9.11</v>
      </c>
      <c r="E376">
        <v>16.239999999999998</v>
      </c>
      <c r="F376" t="s">
        <v>860</v>
      </c>
      <c r="G376">
        <v>0.05</v>
      </c>
      <c r="H376">
        <v>0</v>
      </c>
      <c r="I376">
        <v>0</v>
      </c>
      <c r="J376">
        <v>0</v>
      </c>
      <c r="K376" t="s">
        <v>22</v>
      </c>
      <c r="L376" t="s">
        <v>21</v>
      </c>
      <c r="M376" t="s">
        <v>21</v>
      </c>
      <c r="N376" t="s">
        <v>21</v>
      </c>
      <c r="O376" t="s">
        <v>21</v>
      </c>
      <c r="P376" t="s">
        <v>21</v>
      </c>
      <c r="Q376" t="s">
        <v>22</v>
      </c>
      <c r="R376" t="s">
        <v>21</v>
      </c>
      <c r="S376" t="s">
        <v>21</v>
      </c>
      <c r="T376" t="s">
        <v>21</v>
      </c>
      <c r="U376" t="s">
        <v>21</v>
      </c>
      <c r="V376" t="s">
        <v>21</v>
      </c>
      <c r="Y376" t="str">
        <f t="shared" si="20"/>
        <v>Ja</v>
      </c>
      <c r="AA376" t="str">
        <f t="shared" si="21"/>
        <v>Nej</v>
      </c>
      <c r="AB376" t="str">
        <f t="shared" si="22"/>
        <v>ET</v>
      </c>
      <c r="AC376">
        <f t="shared" si="23"/>
        <v>0</v>
      </c>
    </row>
    <row r="377" spans="1:29" ht="15" customHeight="1">
      <c r="A377" s="2" t="s">
        <v>537</v>
      </c>
      <c r="B377" s="2" t="s">
        <v>540</v>
      </c>
      <c r="C377">
        <v>2020</v>
      </c>
      <c r="D377">
        <v>1.552</v>
      </c>
      <c r="E377" t="s">
        <v>21</v>
      </c>
      <c r="F377" t="s">
        <v>861</v>
      </c>
      <c r="G377">
        <v>1.03</v>
      </c>
      <c r="H377">
        <v>0.04</v>
      </c>
      <c r="I377">
        <v>0</v>
      </c>
      <c r="J377">
        <v>0.57699999999999996</v>
      </c>
      <c r="K377" t="s">
        <v>22</v>
      </c>
      <c r="L377" t="s">
        <v>21</v>
      </c>
      <c r="M377" t="s">
        <v>21</v>
      </c>
      <c r="N377" t="s">
        <v>21</v>
      </c>
      <c r="O377" t="s">
        <v>21</v>
      </c>
      <c r="P377" t="s">
        <v>21</v>
      </c>
      <c r="Q377" t="s">
        <v>22</v>
      </c>
      <c r="R377" t="s">
        <v>21</v>
      </c>
      <c r="S377" t="s">
        <v>21</v>
      </c>
      <c r="T377" t="s">
        <v>21</v>
      </c>
      <c r="U377" t="s">
        <v>21</v>
      </c>
      <c r="V377" t="s">
        <v>21</v>
      </c>
      <c r="Y377" t="str">
        <f t="shared" si="20"/>
        <v>Ja</v>
      </c>
      <c r="AA377" t="str">
        <f t="shared" si="21"/>
        <v>Nej</v>
      </c>
      <c r="AB377" t="str">
        <f t="shared" si="22"/>
        <v>ET</v>
      </c>
      <c r="AC377">
        <f t="shared" si="23"/>
        <v>0</v>
      </c>
    </row>
    <row r="378" spans="1:29" ht="15" customHeight="1">
      <c r="A378" s="2" t="s">
        <v>537</v>
      </c>
      <c r="B378" s="2" t="s">
        <v>541</v>
      </c>
      <c r="C378">
        <v>2020</v>
      </c>
      <c r="D378">
        <v>2</v>
      </c>
      <c r="E378" t="s">
        <v>21</v>
      </c>
      <c r="F378" t="s">
        <v>859</v>
      </c>
      <c r="G378">
        <v>1.03</v>
      </c>
      <c r="H378">
        <v>0.04</v>
      </c>
      <c r="I378">
        <v>0</v>
      </c>
      <c r="J378">
        <v>0.57699999999999996</v>
      </c>
      <c r="K378" t="s">
        <v>22</v>
      </c>
      <c r="L378" t="s">
        <v>21</v>
      </c>
      <c r="M378" t="s">
        <v>21</v>
      </c>
      <c r="N378" t="s">
        <v>21</v>
      </c>
      <c r="O378" t="s">
        <v>21</v>
      </c>
      <c r="P378" t="s">
        <v>21</v>
      </c>
      <c r="Q378" t="s">
        <v>22</v>
      </c>
      <c r="R378" t="s">
        <v>21</v>
      </c>
      <c r="S378" t="s">
        <v>21</v>
      </c>
      <c r="T378" t="s">
        <v>21</v>
      </c>
      <c r="U378" t="s">
        <v>21</v>
      </c>
      <c r="V378" t="s">
        <v>21</v>
      </c>
      <c r="Y378" t="str">
        <f t="shared" si="20"/>
        <v>Ja</v>
      </c>
      <c r="AA378" t="str">
        <f t="shared" si="21"/>
        <v>Nej</v>
      </c>
      <c r="AB378" t="str">
        <f t="shared" si="22"/>
        <v>ET</v>
      </c>
      <c r="AC378">
        <f t="shared" si="23"/>
        <v>0</v>
      </c>
    </row>
    <row r="379" spans="1:29" ht="15" customHeight="1">
      <c r="A379" s="2" t="s">
        <v>537</v>
      </c>
      <c r="B379" s="2" t="s">
        <v>543</v>
      </c>
      <c r="C379">
        <v>2020</v>
      </c>
      <c r="D379">
        <v>4.8890000000000002</v>
      </c>
      <c r="E379">
        <v>1.9510000000000001</v>
      </c>
      <c r="F379" t="s">
        <v>861</v>
      </c>
      <c r="G379">
        <v>1.03</v>
      </c>
      <c r="H379">
        <v>0.04</v>
      </c>
      <c r="I379">
        <v>0</v>
      </c>
      <c r="J379">
        <v>0.57699999999999996</v>
      </c>
      <c r="K379" t="s">
        <v>22</v>
      </c>
      <c r="L379" t="s">
        <v>21</v>
      </c>
      <c r="M379" t="s">
        <v>21</v>
      </c>
      <c r="N379" t="s">
        <v>21</v>
      </c>
      <c r="O379" t="s">
        <v>21</v>
      </c>
      <c r="P379" t="s">
        <v>21</v>
      </c>
      <c r="Q379" t="s">
        <v>22</v>
      </c>
      <c r="R379" t="s">
        <v>21</v>
      </c>
      <c r="S379" t="s">
        <v>21</v>
      </c>
      <c r="T379" t="s">
        <v>21</v>
      </c>
      <c r="U379" t="s">
        <v>21</v>
      </c>
      <c r="V379" t="s">
        <v>21</v>
      </c>
      <c r="Y379" t="str">
        <f t="shared" si="20"/>
        <v>Ja</v>
      </c>
      <c r="AA379" t="str">
        <f t="shared" si="21"/>
        <v>Nej</v>
      </c>
      <c r="AB379" t="str">
        <f t="shared" si="22"/>
        <v>ET</v>
      </c>
      <c r="AC379">
        <f t="shared" si="23"/>
        <v>0</v>
      </c>
    </row>
    <row r="380" spans="1:29" ht="15" customHeight="1">
      <c r="A380" s="2" t="s">
        <v>537</v>
      </c>
      <c r="B380" s="2" t="s">
        <v>544</v>
      </c>
      <c r="C380">
        <v>2020</v>
      </c>
      <c r="D380">
        <v>3.6139999999999999</v>
      </c>
      <c r="E380">
        <v>13.784000000000001</v>
      </c>
      <c r="F380" t="s">
        <v>862</v>
      </c>
      <c r="G380">
        <v>0.05</v>
      </c>
      <c r="H380">
        <v>2.74</v>
      </c>
      <c r="I380">
        <v>1</v>
      </c>
      <c r="J380">
        <v>0</v>
      </c>
      <c r="K380" t="s">
        <v>22</v>
      </c>
      <c r="L380" t="s">
        <v>21</v>
      </c>
      <c r="M380" t="s">
        <v>21</v>
      </c>
      <c r="N380" t="s">
        <v>21</v>
      </c>
      <c r="O380" t="s">
        <v>21</v>
      </c>
      <c r="P380" t="s">
        <v>21</v>
      </c>
      <c r="Q380" t="s">
        <v>22</v>
      </c>
      <c r="R380" t="s">
        <v>21</v>
      </c>
      <c r="S380" t="s">
        <v>21</v>
      </c>
      <c r="T380" t="s">
        <v>21</v>
      </c>
      <c r="U380" t="s">
        <v>21</v>
      </c>
      <c r="V380" t="s">
        <v>21</v>
      </c>
      <c r="Y380" t="str">
        <f t="shared" si="20"/>
        <v>Ja</v>
      </c>
      <c r="AA380" t="str">
        <f t="shared" si="21"/>
        <v>Nej</v>
      </c>
      <c r="AB380" t="str">
        <f t="shared" si="22"/>
        <v>ET</v>
      </c>
      <c r="AC380">
        <f t="shared" si="23"/>
        <v>0</v>
      </c>
    </row>
    <row r="381" spans="1:29" ht="15" customHeight="1">
      <c r="A381" s="2" t="s">
        <v>537</v>
      </c>
      <c r="B381" s="2" t="s">
        <v>545</v>
      </c>
      <c r="C381">
        <v>2020</v>
      </c>
      <c r="D381">
        <v>0.54800000000000004</v>
      </c>
      <c r="E381" t="s">
        <v>21</v>
      </c>
      <c r="F381" t="s">
        <v>861</v>
      </c>
      <c r="G381">
        <v>1.03</v>
      </c>
      <c r="H381">
        <v>0.04</v>
      </c>
      <c r="I381">
        <v>0</v>
      </c>
      <c r="J381">
        <v>0.57699999999999996</v>
      </c>
      <c r="K381" t="s">
        <v>22</v>
      </c>
      <c r="L381" t="s">
        <v>21</v>
      </c>
      <c r="M381" t="s">
        <v>21</v>
      </c>
      <c r="N381" t="s">
        <v>21</v>
      </c>
      <c r="O381" t="s">
        <v>21</v>
      </c>
      <c r="P381" t="s">
        <v>21</v>
      </c>
      <c r="Q381" t="s">
        <v>22</v>
      </c>
      <c r="R381" t="s">
        <v>21</v>
      </c>
      <c r="S381" t="s">
        <v>21</v>
      </c>
      <c r="T381" t="s">
        <v>21</v>
      </c>
      <c r="U381" t="s">
        <v>21</v>
      </c>
      <c r="V381" t="s">
        <v>21</v>
      </c>
      <c r="Y381" t="str">
        <f t="shared" si="20"/>
        <v>Ja</v>
      </c>
      <c r="AA381" t="str">
        <f t="shared" si="21"/>
        <v>Nej</v>
      </c>
      <c r="AB381" t="str">
        <f t="shared" si="22"/>
        <v>ET</v>
      </c>
      <c r="AC381">
        <f t="shared" si="23"/>
        <v>0</v>
      </c>
    </row>
    <row r="382" spans="1:29" ht="15" customHeight="1">
      <c r="A382" s="2" t="s">
        <v>537</v>
      </c>
      <c r="B382" s="2" t="s">
        <v>546</v>
      </c>
      <c r="C382">
        <v>2020</v>
      </c>
      <c r="D382">
        <v>0.2</v>
      </c>
      <c r="E382" t="s">
        <v>21</v>
      </c>
      <c r="F382" t="s">
        <v>859</v>
      </c>
      <c r="G382">
        <v>1.03</v>
      </c>
      <c r="H382">
        <v>0.04</v>
      </c>
      <c r="I382">
        <v>0</v>
      </c>
      <c r="J382">
        <v>0.57699999999999996</v>
      </c>
      <c r="K382" t="s">
        <v>22</v>
      </c>
      <c r="L382" t="s">
        <v>21</v>
      </c>
      <c r="M382" t="s">
        <v>21</v>
      </c>
      <c r="N382" t="s">
        <v>21</v>
      </c>
      <c r="O382" t="s">
        <v>21</v>
      </c>
      <c r="P382" t="s">
        <v>21</v>
      </c>
      <c r="Q382" t="s">
        <v>22</v>
      </c>
      <c r="R382" t="s">
        <v>21</v>
      </c>
      <c r="S382" t="s">
        <v>21</v>
      </c>
      <c r="T382" t="s">
        <v>21</v>
      </c>
      <c r="U382" t="s">
        <v>21</v>
      </c>
      <c r="V382" t="s">
        <v>21</v>
      </c>
      <c r="Y382" t="str">
        <f t="shared" si="20"/>
        <v>Ja</v>
      </c>
      <c r="AA382" t="str">
        <f t="shared" si="21"/>
        <v>Nej</v>
      </c>
      <c r="AB382" t="str">
        <f t="shared" si="22"/>
        <v>ET</v>
      </c>
      <c r="AC382">
        <f t="shared" si="23"/>
        <v>0</v>
      </c>
    </row>
    <row r="383" spans="1:29" ht="15" customHeight="1">
      <c r="A383" s="2" t="s">
        <v>537</v>
      </c>
      <c r="B383" s="2" t="s">
        <v>547</v>
      </c>
      <c r="C383">
        <v>2020</v>
      </c>
      <c r="D383">
        <v>57.6</v>
      </c>
      <c r="E383">
        <v>10.7</v>
      </c>
      <c r="F383" t="s">
        <v>859</v>
      </c>
      <c r="G383">
        <v>1.03</v>
      </c>
      <c r="H383">
        <v>0.04</v>
      </c>
      <c r="I383">
        <v>0</v>
      </c>
      <c r="J383">
        <v>0.57699999999999996</v>
      </c>
      <c r="K383" t="s">
        <v>22</v>
      </c>
      <c r="L383" t="s">
        <v>21</v>
      </c>
      <c r="M383" t="s">
        <v>21</v>
      </c>
      <c r="N383" t="s">
        <v>21</v>
      </c>
      <c r="O383" t="s">
        <v>21</v>
      </c>
      <c r="P383" t="s">
        <v>21</v>
      </c>
      <c r="Q383" t="s">
        <v>22</v>
      </c>
      <c r="R383">
        <v>168.2</v>
      </c>
      <c r="S383">
        <v>0.01</v>
      </c>
      <c r="T383">
        <v>0</v>
      </c>
      <c r="U383">
        <v>0</v>
      </c>
      <c r="V383">
        <v>0</v>
      </c>
      <c r="Y383" t="str">
        <f t="shared" si="20"/>
        <v>Ja</v>
      </c>
      <c r="AA383" t="str">
        <f t="shared" si="21"/>
        <v>Nej</v>
      </c>
      <c r="AB383" t="str">
        <f t="shared" si="22"/>
        <v>ET</v>
      </c>
      <c r="AC383">
        <f t="shared" si="23"/>
        <v>0</v>
      </c>
    </row>
    <row r="384" spans="1:29" ht="15" customHeight="1">
      <c r="A384" s="2" t="s">
        <v>537</v>
      </c>
      <c r="B384" s="2" t="s">
        <v>548</v>
      </c>
      <c r="C384">
        <v>2020</v>
      </c>
      <c r="D384">
        <v>1.3</v>
      </c>
      <c r="E384" t="s">
        <v>21</v>
      </c>
      <c r="F384" t="s">
        <v>861</v>
      </c>
      <c r="G384">
        <v>1.9</v>
      </c>
      <c r="H384">
        <v>0.05</v>
      </c>
      <c r="I384">
        <v>0</v>
      </c>
      <c r="J384">
        <v>0.48170000000000002</v>
      </c>
      <c r="K384" t="s">
        <v>863</v>
      </c>
      <c r="L384">
        <v>7.8</v>
      </c>
      <c r="M384">
        <v>2.8000000000000001E-2</v>
      </c>
      <c r="N384">
        <v>3.4</v>
      </c>
      <c r="O384">
        <v>5.9</v>
      </c>
      <c r="P384">
        <v>3.3000000000000002E-2</v>
      </c>
      <c r="Q384" t="s">
        <v>863</v>
      </c>
      <c r="R384">
        <v>52.8</v>
      </c>
      <c r="S384">
        <v>0</v>
      </c>
      <c r="T384">
        <v>0</v>
      </c>
      <c r="U384">
        <v>0</v>
      </c>
      <c r="V384">
        <v>0</v>
      </c>
      <c r="Y384" t="str">
        <f t="shared" si="20"/>
        <v>Ja</v>
      </c>
      <c r="AA384" t="str">
        <f t="shared" si="21"/>
        <v>Ja</v>
      </c>
      <c r="AB384">
        <f t="shared" si="22"/>
        <v>7.8</v>
      </c>
      <c r="AC384">
        <f t="shared" si="23"/>
        <v>3.3E-4</v>
      </c>
    </row>
    <row r="385" spans="1:29" ht="15" customHeight="1">
      <c r="A385" s="2" t="s">
        <v>550</v>
      </c>
      <c r="B385" s="2" t="s">
        <v>551</v>
      </c>
      <c r="C385">
        <v>2020</v>
      </c>
      <c r="D385" t="s">
        <v>21</v>
      </c>
      <c r="E385" t="s">
        <v>21</v>
      </c>
      <c r="F385" t="s">
        <v>864</v>
      </c>
      <c r="G385">
        <v>2.46</v>
      </c>
      <c r="H385">
        <v>338.5</v>
      </c>
      <c r="I385">
        <v>0.47</v>
      </c>
      <c r="J385">
        <v>0.48170000000000002</v>
      </c>
      <c r="K385" t="s">
        <v>22</v>
      </c>
      <c r="L385" t="s">
        <v>21</v>
      </c>
      <c r="M385" t="s">
        <v>21</v>
      </c>
      <c r="N385" t="s">
        <v>21</v>
      </c>
      <c r="O385" t="s">
        <v>21</v>
      </c>
      <c r="P385" t="s">
        <v>21</v>
      </c>
      <c r="Q385" t="s">
        <v>22</v>
      </c>
      <c r="R385" t="s">
        <v>21</v>
      </c>
      <c r="S385" t="s">
        <v>21</v>
      </c>
      <c r="T385" t="s">
        <v>21</v>
      </c>
      <c r="U385" t="s">
        <v>21</v>
      </c>
      <c r="V385" t="s">
        <v>21</v>
      </c>
      <c r="Y385" t="str">
        <f t="shared" si="20"/>
        <v>Nej</v>
      </c>
      <c r="AA385" t="str">
        <f t="shared" si="21"/>
        <v>Nej</v>
      </c>
      <c r="AB385">
        <f t="shared" si="22"/>
        <v>0</v>
      </c>
      <c r="AC385">
        <f t="shared" si="23"/>
        <v>0</v>
      </c>
    </row>
    <row r="386" spans="1:29" ht="15" customHeight="1">
      <c r="A386" s="2" t="s">
        <v>550</v>
      </c>
      <c r="B386" s="2" t="s">
        <v>552</v>
      </c>
      <c r="C386">
        <v>2020</v>
      </c>
      <c r="D386">
        <v>0.1095</v>
      </c>
      <c r="E386" t="s">
        <v>21</v>
      </c>
      <c r="F386" t="s">
        <v>865</v>
      </c>
      <c r="G386">
        <v>1.1000000000000001</v>
      </c>
      <c r="H386">
        <v>2.8899999999999998E-4</v>
      </c>
      <c r="I386">
        <v>0</v>
      </c>
      <c r="J386">
        <v>0</v>
      </c>
      <c r="K386" t="s">
        <v>22</v>
      </c>
      <c r="L386" t="s">
        <v>21</v>
      </c>
      <c r="M386" t="s">
        <v>21</v>
      </c>
      <c r="N386" t="s">
        <v>21</v>
      </c>
      <c r="O386" t="s">
        <v>21</v>
      </c>
      <c r="P386" t="s">
        <v>21</v>
      </c>
      <c r="Q386" t="s">
        <v>22</v>
      </c>
      <c r="R386" t="s">
        <v>21</v>
      </c>
      <c r="S386" t="s">
        <v>21</v>
      </c>
      <c r="T386" t="s">
        <v>21</v>
      </c>
      <c r="U386" t="s">
        <v>21</v>
      </c>
      <c r="V386" t="s">
        <v>21</v>
      </c>
      <c r="Y386" t="str">
        <f t="shared" ref="Y386:Y451" si="24">IF(OR(AND(G386&lt;&gt;$AE$3,G386&lt;&gt;"-"),AND(H386&lt;&gt;$AE$4,H386&lt;&gt;"-"),AND(I386&lt;&gt;$AE$5,I386&lt;&gt;"-"),AND(J386&lt;&gt;$AE$6,J386&lt;&gt;"-")),"Ja","Nej")</f>
        <v>Ja</v>
      </c>
      <c r="AA386" t="str">
        <f t="shared" ref="AA386:AA451" si="25">IF(ISERROR(1/L386),"Nej","Ja")</f>
        <v>Nej</v>
      </c>
      <c r="AB386" t="str">
        <f t="shared" ref="AB386:AB451" si="26">IF(Y386="nej",0,L386)</f>
        <v>ET</v>
      </c>
      <c r="AC386">
        <f t="shared" ref="AC386:AC451" si="27">IF(AA386="nej",0,P386/100)</f>
        <v>0</v>
      </c>
    </row>
    <row r="387" spans="1:29" ht="15" customHeight="1">
      <c r="A387" s="2" t="s">
        <v>550</v>
      </c>
      <c r="B387" s="2" t="s">
        <v>553</v>
      </c>
      <c r="C387">
        <v>2020</v>
      </c>
      <c r="D387">
        <v>0.14599999999999999</v>
      </c>
      <c r="E387" t="s">
        <v>21</v>
      </c>
      <c r="F387" t="s">
        <v>866</v>
      </c>
      <c r="G387">
        <v>1.1000000000000001</v>
      </c>
      <c r="H387">
        <v>2.8899999999999998E-4</v>
      </c>
      <c r="I387">
        <v>0</v>
      </c>
      <c r="J387">
        <v>0</v>
      </c>
      <c r="K387" t="s">
        <v>22</v>
      </c>
      <c r="L387" t="s">
        <v>21</v>
      </c>
      <c r="M387" t="s">
        <v>21</v>
      </c>
      <c r="N387" t="s">
        <v>21</v>
      </c>
      <c r="O387" t="s">
        <v>21</v>
      </c>
      <c r="P387" t="s">
        <v>21</v>
      </c>
      <c r="Q387" t="s">
        <v>22</v>
      </c>
      <c r="R387" t="s">
        <v>21</v>
      </c>
      <c r="S387" t="s">
        <v>21</v>
      </c>
      <c r="T387" t="s">
        <v>21</v>
      </c>
      <c r="U387" t="s">
        <v>21</v>
      </c>
      <c r="V387" t="s">
        <v>21</v>
      </c>
      <c r="Y387" t="str">
        <f t="shared" si="24"/>
        <v>Ja</v>
      </c>
      <c r="AA387" t="str">
        <f t="shared" si="25"/>
        <v>Nej</v>
      </c>
      <c r="AB387" t="str">
        <f t="shared" si="26"/>
        <v>ET</v>
      </c>
      <c r="AC387">
        <f t="shared" si="27"/>
        <v>0</v>
      </c>
    </row>
    <row r="388" spans="1:29" ht="15" customHeight="1">
      <c r="A388" s="2" t="s">
        <v>550</v>
      </c>
      <c r="B388" s="2" t="s">
        <v>554</v>
      </c>
      <c r="C388">
        <v>2020</v>
      </c>
      <c r="D388">
        <v>0.28699999999999998</v>
      </c>
      <c r="E388" t="s">
        <v>21</v>
      </c>
      <c r="F388" t="s">
        <v>867</v>
      </c>
      <c r="G388">
        <v>1.1000000000000001</v>
      </c>
      <c r="H388">
        <v>2.8899999999999998E-4</v>
      </c>
      <c r="I388">
        <v>0</v>
      </c>
      <c r="J388">
        <v>0</v>
      </c>
      <c r="K388" t="s">
        <v>22</v>
      </c>
      <c r="L388" t="s">
        <v>21</v>
      </c>
      <c r="M388" t="s">
        <v>21</v>
      </c>
      <c r="N388" t="s">
        <v>21</v>
      </c>
      <c r="O388" t="s">
        <v>21</v>
      </c>
      <c r="P388" t="s">
        <v>21</v>
      </c>
      <c r="Q388" t="s">
        <v>22</v>
      </c>
      <c r="R388" t="s">
        <v>21</v>
      </c>
      <c r="S388" t="s">
        <v>21</v>
      </c>
      <c r="T388" t="s">
        <v>21</v>
      </c>
      <c r="U388" t="s">
        <v>21</v>
      </c>
      <c r="V388" t="s">
        <v>21</v>
      </c>
      <c r="Y388" t="str">
        <f t="shared" si="24"/>
        <v>Ja</v>
      </c>
      <c r="AA388" t="str">
        <f t="shared" si="25"/>
        <v>Nej</v>
      </c>
      <c r="AB388" t="str">
        <f t="shared" si="26"/>
        <v>ET</v>
      </c>
      <c r="AC388">
        <f t="shared" si="27"/>
        <v>0</v>
      </c>
    </row>
    <row r="389" spans="1:29" ht="15" customHeight="1">
      <c r="A389" s="2" t="s">
        <v>550</v>
      </c>
      <c r="B389" s="2" t="s">
        <v>555</v>
      </c>
      <c r="C389">
        <v>2020</v>
      </c>
      <c r="D389">
        <v>0.54500000000000004</v>
      </c>
      <c r="E389">
        <v>0.64800000000000002</v>
      </c>
      <c r="F389" t="s">
        <v>865</v>
      </c>
      <c r="G389">
        <v>1.1000000000000001</v>
      </c>
      <c r="H389">
        <v>2.8899999999999998E-4</v>
      </c>
      <c r="I389">
        <v>0</v>
      </c>
      <c r="J389">
        <v>0</v>
      </c>
      <c r="K389" t="s">
        <v>22</v>
      </c>
      <c r="L389" t="s">
        <v>21</v>
      </c>
      <c r="M389" t="s">
        <v>21</v>
      </c>
      <c r="N389" t="s">
        <v>21</v>
      </c>
      <c r="O389" t="s">
        <v>21</v>
      </c>
      <c r="P389" t="s">
        <v>21</v>
      </c>
      <c r="Q389" t="s">
        <v>22</v>
      </c>
      <c r="R389" t="s">
        <v>21</v>
      </c>
      <c r="S389" t="s">
        <v>21</v>
      </c>
      <c r="T389" t="s">
        <v>21</v>
      </c>
      <c r="U389" t="s">
        <v>21</v>
      </c>
      <c r="V389" t="s">
        <v>21</v>
      </c>
      <c r="Y389" t="str">
        <f t="shared" si="24"/>
        <v>Ja</v>
      </c>
      <c r="AA389" t="str">
        <f t="shared" si="25"/>
        <v>Nej</v>
      </c>
      <c r="AB389" t="str">
        <f t="shared" si="26"/>
        <v>ET</v>
      </c>
      <c r="AC389">
        <f t="shared" si="27"/>
        <v>0</v>
      </c>
    </row>
    <row r="390" spans="1:29" ht="15" customHeight="1">
      <c r="A390" s="2" t="s">
        <v>556</v>
      </c>
      <c r="B390" s="2" t="s">
        <v>557</v>
      </c>
      <c r="C390">
        <v>2020</v>
      </c>
      <c r="D390">
        <v>4.7699999999999999E-2</v>
      </c>
      <c r="E390" t="s">
        <v>21</v>
      </c>
      <c r="F390" t="s">
        <v>868</v>
      </c>
      <c r="G390">
        <v>1.1000000000000001</v>
      </c>
      <c r="H390">
        <v>0</v>
      </c>
      <c r="I390">
        <v>0</v>
      </c>
      <c r="J390">
        <v>0</v>
      </c>
      <c r="K390" t="s">
        <v>22</v>
      </c>
      <c r="L390" t="s">
        <v>21</v>
      </c>
      <c r="M390" t="s">
        <v>21</v>
      </c>
      <c r="N390" t="s">
        <v>21</v>
      </c>
      <c r="O390" t="s">
        <v>21</v>
      </c>
      <c r="P390" t="s">
        <v>21</v>
      </c>
      <c r="Q390" t="s">
        <v>22</v>
      </c>
      <c r="R390" t="s">
        <v>21</v>
      </c>
      <c r="S390" t="s">
        <v>21</v>
      </c>
      <c r="T390" t="s">
        <v>21</v>
      </c>
      <c r="U390" t="s">
        <v>21</v>
      </c>
      <c r="V390" t="s">
        <v>21</v>
      </c>
      <c r="Y390" t="str">
        <f t="shared" si="24"/>
        <v>Ja</v>
      </c>
      <c r="AA390" t="str">
        <f t="shared" si="25"/>
        <v>Nej</v>
      </c>
      <c r="AB390" t="str">
        <f t="shared" si="26"/>
        <v>ET</v>
      </c>
      <c r="AC390">
        <f t="shared" si="27"/>
        <v>0</v>
      </c>
    </row>
    <row r="391" spans="1:29" ht="15" customHeight="1">
      <c r="A391" s="2" t="s">
        <v>556</v>
      </c>
      <c r="B391" s="2" t="s">
        <v>558</v>
      </c>
      <c r="C391">
        <v>2020</v>
      </c>
      <c r="D391">
        <v>1.75</v>
      </c>
      <c r="E391">
        <v>0.95</v>
      </c>
      <c r="F391" t="s">
        <v>869</v>
      </c>
      <c r="G391">
        <v>0.05</v>
      </c>
      <c r="H391">
        <v>0.7</v>
      </c>
      <c r="I391">
        <v>0</v>
      </c>
      <c r="J391">
        <v>0</v>
      </c>
      <c r="K391" t="s">
        <v>22</v>
      </c>
      <c r="L391" t="s">
        <v>21</v>
      </c>
      <c r="M391" t="s">
        <v>21</v>
      </c>
      <c r="N391" t="s">
        <v>21</v>
      </c>
      <c r="O391" t="s">
        <v>21</v>
      </c>
      <c r="P391" t="s">
        <v>21</v>
      </c>
      <c r="Q391" t="s">
        <v>22</v>
      </c>
      <c r="R391" t="s">
        <v>21</v>
      </c>
      <c r="S391" t="s">
        <v>21</v>
      </c>
      <c r="T391" t="s">
        <v>21</v>
      </c>
      <c r="U391" t="s">
        <v>21</v>
      </c>
      <c r="V391" t="s">
        <v>21</v>
      </c>
      <c r="Y391" t="str">
        <f t="shared" si="24"/>
        <v>Ja</v>
      </c>
      <c r="AA391" t="str">
        <f t="shared" si="25"/>
        <v>Nej</v>
      </c>
      <c r="AB391" t="str">
        <f t="shared" si="26"/>
        <v>ET</v>
      </c>
      <c r="AC391">
        <f t="shared" si="27"/>
        <v>0</v>
      </c>
    </row>
    <row r="392" spans="1:29" ht="15" customHeight="1">
      <c r="A392" s="2" t="s">
        <v>556</v>
      </c>
      <c r="B392" s="2" t="s">
        <v>559</v>
      </c>
      <c r="C392">
        <v>2020</v>
      </c>
      <c r="D392">
        <v>0.48</v>
      </c>
      <c r="E392">
        <v>4.2000000000000003E-2</v>
      </c>
      <c r="F392" t="s">
        <v>870</v>
      </c>
      <c r="G392">
        <v>1.1000000000000001</v>
      </c>
      <c r="H392">
        <v>0</v>
      </c>
      <c r="I392">
        <v>0</v>
      </c>
      <c r="J392">
        <v>0</v>
      </c>
      <c r="K392" t="s">
        <v>22</v>
      </c>
      <c r="L392" t="s">
        <v>21</v>
      </c>
      <c r="M392" t="s">
        <v>21</v>
      </c>
      <c r="N392" t="s">
        <v>21</v>
      </c>
      <c r="O392" t="s">
        <v>21</v>
      </c>
      <c r="P392" t="s">
        <v>21</v>
      </c>
      <c r="Q392" t="s">
        <v>22</v>
      </c>
      <c r="R392" t="s">
        <v>21</v>
      </c>
      <c r="S392" t="s">
        <v>21</v>
      </c>
      <c r="T392" t="s">
        <v>21</v>
      </c>
      <c r="U392" t="s">
        <v>21</v>
      </c>
      <c r="V392" t="s">
        <v>21</v>
      </c>
      <c r="Y392" t="str">
        <f t="shared" si="24"/>
        <v>Ja</v>
      </c>
      <c r="AA392" t="str">
        <f t="shared" si="25"/>
        <v>Nej</v>
      </c>
      <c r="AB392" t="str">
        <f t="shared" si="26"/>
        <v>ET</v>
      </c>
      <c r="AC392">
        <f t="shared" si="27"/>
        <v>0</v>
      </c>
    </row>
    <row r="393" spans="1:29" ht="15" customHeight="1">
      <c r="A393" s="2" t="s">
        <v>560</v>
      </c>
      <c r="B393" s="2" t="s">
        <v>561</v>
      </c>
      <c r="C393">
        <v>2020</v>
      </c>
      <c r="D393">
        <v>4.8330000000000002</v>
      </c>
      <c r="E393" t="s">
        <v>21</v>
      </c>
      <c r="F393" t="s">
        <v>871</v>
      </c>
      <c r="G393">
        <v>2</v>
      </c>
      <c r="H393">
        <v>0</v>
      </c>
      <c r="I393">
        <v>0</v>
      </c>
      <c r="J393">
        <v>0</v>
      </c>
      <c r="K393" t="s">
        <v>22</v>
      </c>
      <c r="L393" t="s">
        <v>21</v>
      </c>
      <c r="M393" t="s">
        <v>21</v>
      </c>
      <c r="N393" t="s">
        <v>21</v>
      </c>
      <c r="O393" t="s">
        <v>21</v>
      </c>
      <c r="P393" t="s">
        <v>21</v>
      </c>
      <c r="Q393" t="s">
        <v>22</v>
      </c>
      <c r="R393" t="s">
        <v>21</v>
      </c>
      <c r="S393" t="s">
        <v>21</v>
      </c>
      <c r="T393" t="s">
        <v>21</v>
      </c>
      <c r="U393" t="s">
        <v>21</v>
      </c>
      <c r="V393" t="s">
        <v>21</v>
      </c>
      <c r="Y393" t="str">
        <f t="shared" si="24"/>
        <v>Ja</v>
      </c>
      <c r="AA393" t="str">
        <f t="shared" si="25"/>
        <v>Nej</v>
      </c>
      <c r="AB393" t="str">
        <f t="shared" si="26"/>
        <v>ET</v>
      </c>
      <c r="AC393">
        <f t="shared" si="27"/>
        <v>0</v>
      </c>
    </row>
    <row r="394" spans="1:29" ht="15" customHeight="1">
      <c r="A394" s="2" t="s">
        <v>560</v>
      </c>
      <c r="B394" s="2" t="s">
        <v>562</v>
      </c>
      <c r="C394">
        <v>2020</v>
      </c>
      <c r="D394" t="s">
        <v>21</v>
      </c>
      <c r="E394" t="s">
        <v>21</v>
      </c>
      <c r="F394" t="s">
        <v>22</v>
      </c>
      <c r="G394">
        <v>2.46</v>
      </c>
      <c r="H394">
        <v>338.5</v>
      </c>
      <c r="I394">
        <v>0.47</v>
      </c>
      <c r="J394">
        <v>0.48170000000000002</v>
      </c>
      <c r="K394" t="s">
        <v>22</v>
      </c>
      <c r="L394" t="s">
        <v>21</v>
      </c>
      <c r="M394" t="s">
        <v>21</v>
      </c>
      <c r="N394" t="s">
        <v>21</v>
      </c>
      <c r="O394" t="s">
        <v>21</v>
      </c>
      <c r="P394" t="s">
        <v>21</v>
      </c>
      <c r="Q394" t="s">
        <v>22</v>
      </c>
      <c r="R394" t="s">
        <v>21</v>
      </c>
      <c r="S394" t="s">
        <v>21</v>
      </c>
      <c r="T394" t="s">
        <v>21</v>
      </c>
      <c r="U394" t="s">
        <v>21</v>
      </c>
      <c r="V394" t="s">
        <v>21</v>
      </c>
      <c r="Y394" t="str">
        <f t="shared" si="24"/>
        <v>Nej</v>
      </c>
      <c r="AA394" t="str">
        <f t="shared" si="25"/>
        <v>Nej</v>
      </c>
      <c r="AB394">
        <f t="shared" si="26"/>
        <v>0</v>
      </c>
      <c r="AC394">
        <f t="shared" si="27"/>
        <v>0</v>
      </c>
    </row>
    <row r="395" spans="1:29" ht="15" customHeight="1">
      <c r="A395" s="2" t="s">
        <v>560</v>
      </c>
      <c r="B395" s="2" t="s">
        <v>563</v>
      </c>
      <c r="C395">
        <v>2020</v>
      </c>
      <c r="D395" t="s">
        <v>21</v>
      </c>
      <c r="E395" t="s">
        <v>21</v>
      </c>
      <c r="F395" t="s">
        <v>871</v>
      </c>
      <c r="G395">
        <v>2</v>
      </c>
      <c r="H395">
        <v>0</v>
      </c>
      <c r="I395">
        <v>0</v>
      </c>
      <c r="J395">
        <v>0</v>
      </c>
      <c r="K395" t="s">
        <v>22</v>
      </c>
      <c r="L395" t="s">
        <v>21</v>
      </c>
      <c r="M395" t="s">
        <v>21</v>
      </c>
      <c r="N395" t="s">
        <v>21</v>
      </c>
      <c r="O395" t="s">
        <v>21</v>
      </c>
      <c r="P395" t="s">
        <v>21</v>
      </c>
      <c r="Q395" t="s">
        <v>22</v>
      </c>
      <c r="R395" t="s">
        <v>21</v>
      </c>
      <c r="S395" t="s">
        <v>21</v>
      </c>
      <c r="T395" t="s">
        <v>21</v>
      </c>
      <c r="U395" t="s">
        <v>21</v>
      </c>
      <c r="V395" t="s">
        <v>21</v>
      </c>
      <c r="Y395" t="str">
        <f t="shared" si="24"/>
        <v>Ja</v>
      </c>
      <c r="AA395" t="str">
        <f t="shared" si="25"/>
        <v>Nej</v>
      </c>
      <c r="AB395" t="str">
        <f t="shared" si="26"/>
        <v>ET</v>
      </c>
      <c r="AC395">
        <f t="shared" si="27"/>
        <v>0</v>
      </c>
    </row>
    <row r="396" spans="1:29" ht="15" customHeight="1">
      <c r="A396" s="2" t="s">
        <v>560</v>
      </c>
      <c r="B396" s="2" t="s">
        <v>564</v>
      </c>
      <c r="C396">
        <v>2020</v>
      </c>
      <c r="D396">
        <v>3.4000000000000002E-2</v>
      </c>
      <c r="E396" t="s">
        <v>21</v>
      </c>
      <c r="F396" t="s">
        <v>871</v>
      </c>
      <c r="G396">
        <v>2</v>
      </c>
      <c r="H396">
        <v>0</v>
      </c>
      <c r="I396">
        <v>0</v>
      </c>
      <c r="J396">
        <v>0</v>
      </c>
      <c r="K396" t="s">
        <v>22</v>
      </c>
      <c r="L396" t="s">
        <v>21</v>
      </c>
      <c r="M396" t="s">
        <v>21</v>
      </c>
      <c r="N396" t="s">
        <v>21</v>
      </c>
      <c r="O396" t="s">
        <v>21</v>
      </c>
      <c r="P396" t="s">
        <v>21</v>
      </c>
      <c r="Q396" t="s">
        <v>22</v>
      </c>
      <c r="R396" t="s">
        <v>21</v>
      </c>
      <c r="S396" t="s">
        <v>21</v>
      </c>
      <c r="T396" t="s">
        <v>21</v>
      </c>
      <c r="U396" t="s">
        <v>21</v>
      </c>
      <c r="V396" t="s">
        <v>21</v>
      </c>
      <c r="Y396" t="str">
        <f t="shared" si="24"/>
        <v>Ja</v>
      </c>
      <c r="AA396" t="str">
        <f t="shared" si="25"/>
        <v>Nej</v>
      </c>
      <c r="AB396" t="str">
        <f t="shared" si="26"/>
        <v>ET</v>
      </c>
      <c r="AC396">
        <f t="shared" si="27"/>
        <v>0</v>
      </c>
    </row>
    <row r="397" spans="1:29" ht="15" customHeight="1">
      <c r="A397" s="2" t="s">
        <v>560</v>
      </c>
      <c r="B397" s="2" t="s">
        <v>565</v>
      </c>
      <c r="C397">
        <v>2020</v>
      </c>
      <c r="D397">
        <v>9.7000000000000003E-2</v>
      </c>
      <c r="E397" t="s">
        <v>21</v>
      </c>
      <c r="F397" t="s">
        <v>871</v>
      </c>
      <c r="G397">
        <v>2</v>
      </c>
      <c r="H397">
        <v>0</v>
      </c>
      <c r="I397">
        <v>0</v>
      </c>
      <c r="J397">
        <v>0</v>
      </c>
      <c r="K397" t="s">
        <v>22</v>
      </c>
      <c r="L397" t="s">
        <v>21</v>
      </c>
      <c r="M397" t="s">
        <v>21</v>
      </c>
      <c r="N397" t="s">
        <v>21</v>
      </c>
      <c r="O397" t="s">
        <v>21</v>
      </c>
      <c r="P397" t="s">
        <v>21</v>
      </c>
      <c r="Q397" t="s">
        <v>22</v>
      </c>
      <c r="R397" t="s">
        <v>21</v>
      </c>
      <c r="S397" t="s">
        <v>21</v>
      </c>
      <c r="T397" t="s">
        <v>21</v>
      </c>
      <c r="U397" t="s">
        <v>21</v>
      </c>
      <c r="V397" t="s">
        <v>21</v>
      </c>
      <c r="Y397" t="str">
        <f t="shared" si="24"/>
        <v>Ja</v>
      </c>
      <c r="AA397" t="str">
        <f t="shared" si="25"/>
        <v>Nej</v>
      </c>
      <c r="AB397" t="str">
        <f t="shared" si="26"/>
        <v>ET</v>
      </c>
      <c r="AC397">
        <f t="shared" si="27"/>
        <v>0</v>
      </c>
    </row>
    <row r="398" spans="1:29" ht="15" customHeight="1">
      <c r="A398" s="2" t="s">
        <v>560</v>
      </c>
      <c r="B398" s="2" t="s">
        <v>566</v>
      </c>
      <c r="C398">
        <v>2020</v>
      </c>
      <c r="D398">
        <v>0.69099999999999995</v>
      </c>
      <c r="E398">
        <v>0.06</v>
      </c>
      <c r="F398" t="s">
        <v>871</v>
      </c>
      <c r="G398">
        <v>2</v>
      </c>
      <c r="H398">
        <v>0</v>
      </c>
      <c r="I398">
        <v>0</v>
      </c>
      <c r="J398">
        <v>0</v>
      </c>
      <c r="K398" t="s">
        <v>22</v>
      </c>
      <c r="L398" t="s">
        <v>21</v>
      </c>
      <c r="M398" t="s">
        <v>21</v>
      </c>
      <c r="N398" t="s">
        <v>21</v>
      </c>
      <c r="O398" t="s">
        <v>21</v>
      </c>
      <c r="P398" t="s">
        <v>21</v>
      </c>
      <c r="Q398" t="s">
        <v>22</v>
      </c>
      <c r="R398" t="s">
        <v>21</v>
      </c>
      <c r="S398" t="s">
        <v>21</v>
      </c>
      <c r="T398" t="s">
        <v>21</v>
      </c>
      <c r="U398" t="s">
        <v>21</v>
      </c>
      <c r="V398" t="s">
        <v>21</v>
      </c>
      <c r="Y398" t="str">
        <f t="shared" si="24"/>
        <v>Ja</v>
      </c>
      <c r="AA398" t="str">
        <f t="shared" si="25"/>
        <v>Nej</v>
      </c>
      <c r="AB398" t="str">
        <f t="shared" si="26"/>
        <v>ET</v>
      </c>
      <c r="AC398">
        <f t="shared" si="27"/>
        <v>0</v>
      </c>
    </row>
    <row r="399" spans="1:29" ht="15" customHeight="1">
      <c r="A399" s="2" t="s">
        <v>560</v>
      </c>
      <c r="B399" s="2" t="s">
        <v>567</v>
      </c>
      <c r="C399">
        <v>2020</v>
      </c>
      <c r="D399">
        <v>1.5089999999999999</v>
      </c>
      <c r="E399">
        <v>3.379</v>
      </c>
      <c r="F399" t="s">
        <v>871</v>
      </c>
      <c r="G399">
        <v>2</v>
      </c>
      <c r="H399">
        <v>0</v>
      </c>
      <c r="I399">
        <v>0</v>
      </c>
      <c r="J399">
        <v>0</v>
      </c>
      <c r="K399" t="s">
        <v>22</v>
      </c>
      <c r="L399" t="s">
        <v>21</v>
      </c>
      <c r="M399" t="s">
        <v>21</v>
      </c>
      <c r="N399" t="s">
        <v>21</v>
      </c>
      <c r="O399" t="s">
        <v>21</v>
      </c>
      <c r="P399" t="s">
        <v>21</v>
      </c>
      <c r="Q399" t="s">
        <v>22</v>
      </c>
      <c r="R399" t="s">
        <v>21</v>
      </c>
      <c r="S399" t="s">
        <v>21</v>
      </c>
      <c r="T399" t="s">
        <v>21</v>
      </c>
      <c r="U399" t="s">
        <v>21</v>
      </c>
      <c r="V399" t="s">
        <v>21</v>
      </c>
      <c r="Y399" t="str">
        <f t="shared" si="24"/>
        <v>Ja</v>
      </c>
      <c r="AA399" t="str">
        <f t="shared" si="25"/>
        <v>Nej</v>
      </c>
      <c r="AB399" t="str">
        <f t="shared" si="26"/>
        <v>ET</v>
      </c>
      <c r="AC399">
        <f t="shared" si="27"/>
        <v>0</v>
      </c>
    </row>
    <row r="400" spans="1:29" ht="15" customHeight="1">
      <c r="A400" s="2" t="s">
        <v>560</v>
      </c>
      <c r="B400" s="2" t="s">
        <v>568</v>
      </c>
      <c r="C400">
        <v>2020</v>
      </c>
      <c r="D400">
        <v>0.95299999999999996</v>
      </c>
      <c r="E400" t="s">
        <v>21</v>
      </c>
      <c r="F400" t="s">
        <v>871</v>
      </c>
      <c r="G400">
        <v>2</v>
      </c>
      <c r="H400">
        <v>0</v>
      </c>
      <c r="I400">
        <v>0</v>
      </c>
      <c r="J400">
        <v>0</v>
      </c>
      <c r="K400" t="s">
        <v>22</v>
      </c>
      <c r="L400" t="s">
        <v>21</v>
      </c>
      <c r="M400" t="s">
        <v>21</v>
      </c>
      <c r="N400" t="s">
        <v>21</v>
      </c>
      <c r="O400" t="s">
        <v>21</v>
      </c>
      <c r="P400" t="s">
        <v>21</v>
      </c>
      <c r="Q400" t="s">
        <v>22</v>
      </c>
      <c r="R400" t="s">
        <v>21</v>
      </c>
      <c r="S400" t="s">
        <v>21</v>
      </c>
      <c r="T400" t="s">
        <v>21</v>
      </c>
      <c r="U400" t="s">
        <v>21</v>
      </c>
      <c r="V400" t="s">
        <v>21</v>
      </c>
      <c r="Y400" t="str">
        <f t="shared" si="24"/>
        <v>Ja</v>
      </c>
      <c r="AA400" t="str">
        <f t="shared" si="25"/>
        <v>Nej</v>
      </c>
      <c r="AB400" t="str">
        <f t="shared" si="26"/>
        <v>ET</v>
      </c>
      <c r="AC400">
        <f t="shared" si="27"/>
        <v>0</v>
      </c>
    </row>
    <row r="401" spans="1:29" ht="15" customHeight="1">
      <c r="A401" s="2" t="s">
        <v>560</v>
      </c>
      <c r="B401" s="2" t="s">
        <v>569</v>
      </c>
      <c r="C401">
        <v>2020</v>
      </c>
      <c r="D401">
        <v>5.3999999999999999E-2</v>
      </c>
      <c r="E401" t="s">
        <v>21</v>
      </c>
      <c r="F401" t="s">
        <v>871</v>
      </c>
      <c r="G401">
        <v>2</v>
      </c>
      <c r="H401">
        <v>0</v>
      </c>
      <c r="I401">
        <v>0</v>
      </c>
      <c r="J401">
        <v>0</v>
      </c>
      <c r="K401" t="s">
        <v>22</v>
      </c>
      <c r="L401" t="s">
        <v>21</v>
      </c>
      <c r="M401" t="s">
        <v>21</v>
      </c>
      <c r="N401" t="s">
        <v>21</v>
      </c>
      <c r="O401" t="s">
        <v>21</v>
      </c>
      <c r="P401" t="s">
        <v>21</v>
      </c>
      <c r="Q401" t="s">
        <v>22</v>
      </c>
      <c r="R401" t="s">
        <v>21</v>
      </c>
      <c r="S401" t="s">
        <v>21</v>
      </c>
      <c r="T401" t="s">
        <v>21</v>
      </c>
      <c r="U401" t="s">
        <v>21</v>
      </c>
      <c r="V401" t="s">
        <v>21</v>
      </c>
      <c r="Y401" t="str">
        <f t="shared" si="24"/>
        <v>Ja</v>
      </c>
      <c r="AA401" t="str">
        <f t="shared" si="25"/>
        <v>Nej</v>
      </c>
      <c r="AB401" t="str">
        <f t="shared" si="26"/>
        <v>ET</v>
      </c>
      <c r="AC401">
        <f t="shared" si="27"/>
        <v>0</v>
      </c>
    </row>
    <row r="402" spans="1:29" ht="15" customHeight="1">
      <c r="A402" s="2" t="s">
        <v>560</v>
      </c>
      <c r="B402" s="2" t="s">
        <v>570</v>
      </c>
      <c r="C402">
        <v>2020</v>
      </c>
      <c r="D402" t="s">
        <v>21</v>
      </c>
      <c r="E402" t="s">
        <v>21</v>
      </c>
      <c r="F402" t="s">
        <v>22</v>
      </c>
      <c r="G402">
        <v>2.46</v>
      </c>
      <c r="H402">
        <v>338.5</v>
      </c>
      <c r="I402">
        <v>0.47</v>
      </c>
      <c r="J402">
        <v>0.48170000000000002</v>
      </c>
      <c r="K402" t="s">
        <v>22</v>
      </c>
      <c r="L402" t="s">
        <v>21</v>
      </c>
      <c r="M402" t="s">
        <v>21</v>
      </c>
      <c r="N402" t="s">
        <v>21</v>
      </c>
      <c r="O402" t="s">
        <v>21</v>
      </c>
      <c r="P402" t="s">
        <v>21</v>
      </c>
      <c r="Q402" t="s">
        <v>22</v>
      </c>
      <c r="R402" t="s">
        <v>21</v>
      </c>
      <c r="S402" t="s">
        <v>21</v>
      </c>
      <c r="T402" t="s">
        <v>21</v>
      </c>
      <c r="U402" t="s">
        <v>21</v>
      </c>
      <c r="V402" t="s">
        <v>21</v>
      </c>
      <c r="Y402" t="str">
        <f t="shared" si="24"/>
        <v>Nej</v>
      </c>
      <c r="AA402" t="str">
        <f t="shared" si="25"/>
        <v>Nej</v>
      </c>
      <c r="AB402">
        <f t="shared" si="26"/>
        <v>0</v>
      </c>
      <c r="AC402">
        <f t="shared" si="27"/>
        <v>0</v>
      </c>
    </row>
    <row r="403" spans="1:29" ht="15" customHeight="1">
      <c r="A403" s="2" t="s">
        <v>560</v>
      </c>
      <c r="B403" s="2" t="s">
        <v>571</v>
      </c>
      <c r="C403">
        <v>2020</v>
      </c>
      <c r="D403">
        <v>0.29099999999999998</v>
      </c>
      <c r="E403" t="s">
        <v>21</v>
      </c>
      <c r="F403" t="s">
        <v>871</v>
      </c>
      <c r="G403">
        <v>2</v>
      </c>
      <c r="H403">
        <v>0</v>
      </c>
      <c r="I403">
        <v>0</v>
      </c>
      <c r="J403">
        <v>0</v>
      </c>
      <c r="K403" t="s">
        <v>22</v>
      </c>
      <c r="L403" t="s">
        <v>21</v>
      </c>
      <c r="M403" t="s">
        <v>21</v>
      </c>
      <c r="N403" t="s">
        <v>21</v>
      </c>
      <c r="O403" t="s">
        <v>21</v>
      </c>
      <c r="P403" t="s">
        <v>21</v>
      </c>
      <c r="Q403" t="s">
        <v>22</v>
      </c>
      <c r="R403" t="s">
        <v>21</v>
      </c>
      <c r="S403" t="s">
        <v>21</v>
      </c>
      <c r="T403" t="s">
        <v>21</v>
      </c>
      <c r="U403" t="s">
        <v>21</v>
      </c>
      <c r="V403" t="s">
        <v>21</v>
      </c>
      <c r="Y403" t="str">
        <f t="shared" si="24"/>
        <v>Ja</v>
      </c>
      <c r="AA403" t="str">
        <f t="shared" si="25"/>
        <v>Nej</v>
      </c>
      <c r="AB403" t="str">
        <f t="shared" si="26"/>
        <v>ET</v>
      </c>
      <c r="AC403">
        <f t="shared" si="27"/>
        <v>0</v>
      </c>
    </row>
    <row r="404" spans="1:29" ht="15" customHeight="1">
      <c r="A404" s="2" t="s">
        <v>560</v>
      </c>
      <c r="B404" s="2" t="s">
        <v>572</v>
      </c>
      <c r="C404">
        <v>2020</v>
      </c>
      <c r="D404">
        <v>2.081</v>
      </c>
      <c r="E404" t="s">
        <v>21</v>
      </c>
      <c r="F404" t="s">
        <v>871</v>
      </c>
      <c r="G404">
        <v>2</v>
      </c>
      <c r="H404">
        <v>0</v>
      </c>
      <c r="I404">
        <v>0</v>
      </c>
      <c r="J404">
        <v>0</v>
      </c>
      <c r="K404" t="s">
        <v>22</v>
      </c>
      <c r="L404" t="s">
        <v>21</v>
      </c>
      <c r="M404" t="s">
        <v>21</v>
      </c>
      <c r="N404" t="s">
        <v>21</v>
      </c>
      <c r="O404" t="s">
        <v>21</v>
      </c>
      <c r="P404" t="s">
        <v>21</v>
      </c>
      <c r="Q404" t="s">
        <v>22</v>
      </c>
      <c r="R404" t="s">
        <v>21</v>
      </c>
      <c r="S404" t="s">
        <v>21</v>
      </c>
      <c r="T404" t="s">
        <v>21</v>
      </c>
      <c r="U404" t="s">
        <v>21</v>
      </c>
      <c r="V404" t="s">
        <v>21</v>
      </c>
      <c r="Y404" t="str">
        <f t="shared" si="24"/>
        <v>Ja</v>
      </c>
      <c r="AA404" t="str">
        <f t="shared" si="25"/>
        <v>Nej</v>
      </c>
      <c r="AB404" t="str">
        <f t="shared" si="26"/>
        <v>ET</v>
      </c>
      <c r="AC404">
        <f t="shared" si="27"/>
        <v>0</v>
      </c>
    </row>
    <row r="405" spans="1:29" ht="15" customHeight="1">
      <c r="A405" s="2" t="s">
        <v>560</v>
      </c>
      <c r="B405" s="4" t="s">
        <v>573</v>
      </c>
      <c r="C405">
        <v>2020</v>
      </c>
      <c r="D405">
        <v>0.98199999999999998</v>
      </c>
      <c r="E405" t="s">
        <v>21</v>
      </c>
      <c r="F405" t="s">
        <v>871</v>
      </c>
      <c r="G405">
        <v>2</v>
      </c>
      <c r="H405">
        <v>0</v>
      </c>
      <c r="I405">
        <v>0</v>
      </c>
      <c r="J405">
        <v>0</v>
      </c>
      <c r="K405" t="s">
        <v>22</v>
      </c>
      <c r="L405" t="s">
        <v>21</v>
      </c>
      <c r="M405" t="s">
        <v>21</v>
      </c>
      <c r="N405" t="s">
        <v>21</v>
      </c>
      <c r="O405" t="s">
        <v>21</v>
      </c>
      <c r="P405" t="s">
        <v>21</v>
      </c>
      <c r="Q405" t="s">
        <v>22</v>
      </c>
      <c r="R405" t="s">
        <v>21</v>
      </c>
      <c r="S405" t="s">
        <v>21</v>
      </c>
      <c r="T405" t="s">
        <v>21</v>
      </c>
      <c r="U405" t="s">
        <v>21</v>
      </c>
      <c r="V405" t="s">
        <v>21</v>
      </c>
      <c r="Y405" t="str">
        <f t="shared" si="24"/>
        <v>Ja</v>
      </c>
      <c r="AA405" t="str">
        <f t="shared" si="25"/>
        <v>Nej</v>
      </c>
      <c r="AB405" t="str">
        <f t="shared" si="26"/>
        <v>ET</v>
      </c>
      <c r="AC405">
        <f t="shared" si="27"/>
        <v>0</v>
      </c>
    </row>
    <row r="406" spans="1:29" ht="15" customHeight="1">
      <c r="A406" s="2" t="s">
        <v>560</v>
      </c>
      <c r="B406" s="2" t="s">
        <v>574</v>
      </c>
      <c r="C406">
        <v>2020</v>
      </c>
      <c r="D406">
        <v>1.597</v>
      </c>
      <c r="E406">
        <v>0.98599999999999999</v>
      </c>
      <c r="F406" t="s">
        <v>871</v>
      </c>
      <c r="G406">
        <v>2</v>
      </c>
      <c r="H406">
        <v>0</v>
      </c>
      <c r="I406">
        <v>0</v>
      </c>
      <c r="J406">
        <v>0</v>
      </c>
      <c r="K406" t="s">
        <v>22</v>
      </c>
      <c r="L406" t="s">
        <v>21</v>
      </c>
      <c r="M406" t="s">
        <v>21</v>
      </c>
      <c r="N406" t="s">
        <v>21</v>
      </c>
      <c r="O406" t="s">
        <v>21</v>
      </c>
      <c r="P406" t="s">
        <v>21</v>
      </c>
      <c r="Q406" t="s">
        <v>22</v>
      </c>
      <c r="R406" t="s">
        <v>21</v>
      </c>
      <c r="S406" t="s">
        <v>21</v>
      </c>
      <c r="T406" t="s">
        <v>21</v>
      </c>
      <c r="U406" t="s">
        <v>21</v>
      </c>
      <c r="V406" t="s">
        <v>21</v>
      </c>
      <c r="Y406" t="str">
        <f t="shared" si="24"/>
        <v>Ja</v>
      </c>
      <c r="AA406" t="str">
        <f t="shared" si="25"/>
        <v>Nej</v>
      </c>
      <c r="AB406" t="str">
        <f t="shared" si="26"/>
        <v>ET</v>
      </c>
      <c r="AC406">
        <f t="shared" si="27"/>
        <v>0</v>
      </c>
    </row>
    <row r="407" spans="1:29" ht="15" customHeight="1">
      <c r="A407" s="2" t="s">
        <v>560</v>
      </c>
      <c r="B407" s="2" t="s">
        <v>575</v>
      </c>
      <c r="C407">
        <v>2020</v>
      </c>
      <c r="D407">
        <v>1.3240000000000001</v>
      </c>
      <c r="E407" t="s">
        <v>21</v>
      </c>
      <c r="F407" t="s">
        <v>871</v>
      </c>
      <c r="G407">
        <v>2</v>
      </c>
      <c r="H407">
        <v>0</v>
      </c>
      <c r="I407">
        <v>0</v>
      </c>
      <c r="J407">
        <v>0</v>
      </c>
      <c r="K407" t="s">
        <v>22</v>
      </c>
      <c r="L407" t="s">
        <v>21</v>
      </c>
      <c r="M407" t="s">
        <v>21</v>
      </c>
      <c r="N407" t="s">
        <v>21</v>
      </c>
      <c r="O407" t="s">
        <v>21</v>
      </c>
      <c r="P407" t="s">
        <v>21</v>
      </c>
      <c r="Q407" t="s">
        <v>22</v>
      </c>
      <c r="R407" t="s">
        <v>21</v>
      </c>
      <c r="S407" t="s">
        <v>21</v>
      </c>
      <c r="T407" t="s">
        <v>21</v>
      </c>
      <c r="U407" t="s">
        <v>21</v>
      </c>
      <c r="V407" t="s">
        <v>21</v>
      </c>
      <c r="Y407" t="str">
        <f t="shared" si="24"/>
        <v>Ja</v>
      </c>
      <c r="AA407" t="str">
        <f t="shared" si="25"/>
        <v>Nej</v>
      </c>
      <c r="AB407" t="str">
        <f t="shared" si="26"/>
        <v>ET</v>
      </c>
      <c r="AC407">
        <f t="shared" si="27"/>
        <v>0</v>
      </c>
    </row>
    <row r="408" spans="1:29" ht="15" customHeight="1">
      <c r="A408" s="2" t="s">
        <v>560</v>
      </c>
      <c r="B408" s="2" t="s">
        <v>576</v>
      </c>
      <c r="C408">
        <v>2020</v>
      </c>
      <c r="D408" t="s">
        <v>21</v>
      </c>
      <c r="E408" t="s">
        <v>21</v>
      </c>
      <c r="F408" t="s">
        <v>871</v>
      </c>
      <c r="G408">
        <v>2</v>
      </c>
      <c r="H408">
        <v>0</v>
      </c>
      <c r="I408">
        <v>0</v>
      </c>
      <c r="J408">
        <v>0</v>
      </c>
      <c r="K408" t="s">
        <v>22</v>
      </c>
      <c r="L408" t="s">
        <v>21</v>
      </c>
      <c r="M408" t="s">
        <v>21</v>
      </c>
      <c r="N408" t="s">
        <v>21</v>
      </c>
      <c r="O408" t="s">
        <v>21</v>
      </c>
      <c r="P408" t="s">
        <v>21</v>
      </c>
      <c r="Q408" t="s">
        <v>22</v>
      </c>
      <c r="R408" t="s">
        <v>21</v>
      </c>
      <c r="S408" t="s">
        <v>21</v>
      </c>
      <c r="T408" t="s">
        <v>21</v>
      </c>
      <c r="U408" t="s">
        <v>21</v>
      </c>
      <c r="V408" t="s">
        <v>21</v>
      </c>
      <c r="Y408" t="str">
        <f t="shared" si="24"/>
        <v>Ja</v>
      </c>
      <c r="AA408" t="str">
        <f t="shared" si="25"/>
        <v>Nej</v>
      </c>
      <c r="AB408" t="str">
        <f t="shared" si="26"/>
        <v>ET</v>
      </c>
      <c r="AC408">
        <f t="shared" si="27"/>
        <v>0</v>
      </c>
    </row>
    <row r="409" spans="1:29" ht="15" customHeight="1">
      <c r="A409" s="2" t="s">
        <v>560</v>
      </c>
      <c r="B409" s="2" t="s">
        <v>577</v>
      </c>
      <c r="C409">
        <v>2020</v>
      </c>
      <c r="D409">
        <v>0.67300000000000004</v>
      </c>
      <c r="E409" t="s">
        <v>21</v>
      </c>
      <c r="F409" t="s">
        <v>871</v>
      </c>
      <c r="G409">
        <v>2</v>
      </c>
      <c r="H409">
        <v>0</v>
      </c>
      <c r="I409">
        <v>0</v>
      </c>
      <c r="J409">
        <v>0</v>
      </c>
      <c r="K409" t="s">
        <v>22</v>
      </c>
      <c r="L409" t="s">
        <v>21</v>
      </c>
      <c r="M409" t="s">
        <v>21</v>
      </c>
      <c r="N409" t="s">
        <v>21</v>
      </c>
      <c r="O409" t="s">
        <v>21</v>
      </c>
      <c r="P409" t="s">
        <v>21</v>
      </c>
      <c r="Q409" t="s">
        <v>22</v>
      </c>
      <c r="R409" t="s">
        <v>21</v>
      </c>
      <c r="S409" t="s">
        <v>21</v>
      </c>
      <c r="T409" t="s">
        <v>21</v>
      </c>
      <c r="U409" t="s">
        <v>21</v>
      </c>
      <c r="V409" t="s">
        <v>21</v>
      </c>
      <c r="Y409" t="str">
        <f t="shared" si="24"/>
        <v>Ja</v>
      </c>
      <c r="AA409" t="str">
        <f t="shared" si="25"/>
        <v>Nej</v>
      </c>
      <c r="AB409" t="str">
        <f t="shared" si="26"/>
        <v>ET</v>
      </c>
      <c r="AC409">
        <f t="shared" si="27"/>
        <v>0</v>
      </c>
    </row>
    <row r="410" spans="1:29" ht="15" customHeight="1">
      <c r="A410" s="2" t="s">
        <v>560</v>
      </c>
      <c r="B410" s="2" t="s">
        <v>578</v>
      </c>
      <c r="C410">
        <v>2020</v>
      </c>
      <c r="D410">
        <v>9.1999999999999998E-2</v>
      </c>
      <c r="E410" t="s">
        <v>21</v>
      </c>
      <c r="F410" t="s">
        <v>871</v>
      </c>
      <c r="G410">
        <v>2</v>
      </c>
      <c r="H410">
        <v>0</v>
      </c>
      <c r="I410">
        <v>0</v>
      </c>
      <c r="J410">
        <v>0</v>
      </c>
      <c r="K410" t="s">
        <v>22</v>
      </c>
      <c r="L410" t="s">
        <v>21</v>
      </c>
      <c r="M410" t="s">
        <v>21</v>
      </c>
      <c r="N410" t="s">
        <v>21</v>
      </c>
      <c r="O410" t="s">
        <v>21</v>
      </c>
      <c r="P410" t="s">
        <v>21</v>
      </c>
      <c r="Q410" t="s">
        <v>22</v>
      </c>
      <c r="R410" t="s">
        <v>21</v>
      </c>
      <c r="S410" t="s">
        <v>21</v>
      </c>
      <c r="T410" t="s">
        <v>21</v>
      </c>
      <c r="U410" t="s">
        <v>21</v>
      </c>
      <c r="V410" t="s">
        <v>21</v>
      </c>
      <c r="Y410" t="str">
        <f t="shared" si="24"/>
        <v>Ja</v>
      </c>
      <c r="AA410" t="str">
        <f t="shared" si="25"/>
        <v>Nej</v>
      </c>
      <c r="AB410" t="str">
        <f t="shared" si="26"/>
        <v>ET</v>
      </c>
      <c r="AC410">
        <f t="shared" si="27"/>
        <v>0</v>
      </c>
    </row>
    <row r="411" spans="1:29" ht="15" customHeight="1">
      <c r="A411" s="2" t="s">
        <v>560</v>
      </c>
      <c r="B411" s="2" t="s">
        <v>579</v>
      </c>
      <c r="C411">
        <v>2020</v>
      </c>
      <c r="D411">
        <v>5.5E-2</v>
      </c>
      <c r="E411" t="s">
        <v>21</v>
      </c>
      <c r="F411" t="s">
        <v>872</v>
      </c>
      <c r="G411">
        <v>2</v>
      </c>
      <c r="H411">
        <v>0</v>
      </c>
      <c r="I411">
        <v>0</v>
      </c>
      <c r="J411">
        <v>0</v>
      </c>
      <c r="K411" t="s">
        <v>22</v>
      </c>
      <c r="L411" t="s">
        <v>21</v>
      </c>
      <c r="M411" t="s">
        <v>21</v>
      </c>
      <c r="N411" t="s">
        <v>21</v>
      </c>
      <c r="O411" t="s">
        <v>21</v>
      </c>
      <c r="P411" t="s">
        <v>21</v>
      </c>
      <c r="Q411" t="s">
        <v>22</v>
      </c>
      <c r="R411" t="s">
        <v>21</v>
      </c>
      <c r="S411" t="s">
        <v>21</v>
      </c>
      <c r="T411" t="s">
        <v>21</v>
      </c>
      <c r="U411" t="s">
        <v>21</v>
      </c>
      <c r="V411" t="s">
        <v>21</v>
      </c>
      <c r="Y411" t="str">
        <f t="shared" si="24"/>
        <v>Ja</v>
      </c>
      <c r="AA411" t="str">
        <f t="shared" si="25"/>
        <v>Nej</v>
      </c>
      <c r="AB411" t="str">
        <f t="shared" si="26"/>
        <v>ET</v>
      </c>
      <c r="AC411">
        <f t="shared" si="27"/>
        <v>0</v>
      </c>
    </row>
    <row r="412" spans="1:29" ht="15" customHeight="1">
      <c r="A412" s="2" t="s">
        <v>560</v>
      </c>
      <c r="B412" s="2" t="s">
        <v>580</v>
      </c>
      <c r="C412">
        <v>2020</v>
      </c>
      <c r="D412">
        <v>1.6E-2</v>
      </c>
      <c r="E412" t="s">
        <v>21</v>
      </c>
      <c r="F412" t="s">
        <v>871</v>
      </c>
      <c r="G412">
        <v>2</v>
      </c>
      <c r="H412">
        <v>0</v>
      </c>
      <c r="I412">
        <v>0</v>
      </c>
      <c r="J412">
        <v>0</v>
      </c>
      <c r="K412" t="s">
        <v>22</v>
      </c>
      <c r="L412" t="s">
        <v>21</v>
      </c>
      <c r="M412" t="s">
        <v>21</v>
      </c>
      <c r="N412" t="s">
        <v>21</v>
      </c>
      <c r="O412" t="s">
        <v>21</v>
      </c>
      <c r="P412" t="s">
        <v>21</v>
      </c>
      <c r="Q412" t="s">
        <v>22</v>
      </c>
      <c r="R412" t="s">
        <v>21</v>
      </c>
      <c r="S412" t="s">
        <v>21</v>
      </c>
      <c r="T412" t="s">
        <v>21</v>
      </c>
      <c r="U412" t="s">
        <v>21</v>
      </c>
      <c r="V412" t="s">
        <v>21</v>
      </c>
      <c r="Y412" t="str">
        <f t="shared" si="24"/>
        <v>Ja</v>
      </c>
      <c r="AA412" t="str">
        <f t="shared" si="25"/>
        <v>Nej</v>
      </c>
      <c r="AB412" t="str">
        <f t="shared" si="26"/>
        <v>ET</v>
      </c>
      <c r="AC412">
        <f t="shared" si="27"/>
        <v>0</v>
      </c>
    </row>
    <row r="413" spans="1:29" ht="15" customHeight="1">
      <c r="A413" s="2" t="s">
        <v>560</v>
      </c>
      <c r="B413" s="2" t="s">
        <v>581</v>
      </c>
      <c r="C413">
        <v>2020</v>
      </c>
      <c r="D413" t="s">
        <v>22</v>
      </c>
      <c r="E413" t="s">
        <v>22</v>
      </c>
      <c r="F413" t="s">
        <v>22</v>
      </c>
      <c r="G413" t="s">
        <v>22</v>
      </c>
      <c r="H413" t="s">
        <v>22</v>
      </c>
      <c r="I413" t="s">
        <v>22</v>
      </c>
      <c r="J413" t="s">
        <v>22</v>
      </c>
      <c r="K413" t="s">
        <v>22</v>
      </c>
      <c r="L413" t="s">
        <v>22</v>
      </c>
      <c r="M413" t="s">
        <v>22</v>
      </c>
      <c r="N413" t="s">
        <v>22</v>
      </c>
      <c r="O413" t="s">
        <v>22</v>
      </c>
      <c r="P413" t="s">
        <v>22</v>
      </c>
      <c r="Q413" t="s">
        <v>22</v>
      </c>
      <c r="R413" t="s">
        <v>22</v>
      </c>
      <c r="S413" t="s">
        <v>22</v>
      </c>
      <c r="T413" t="s">
        <v>22</v>
      </c>
      <c r="U413" t="s">
        <v>22</v>
      </c>
      <c r="V413" t="s">
        <v>22</v>
      </c>
      <c r="Y413" t="str">
        <f t="shared" si="24"/>
        <v>Nej</v>
      </c>
      <c r="AA413" t="str">
        <f t="shared" si="25"/>
        <v>Nej</v>
      </c>
      <c r="AB413">
        <f t="shared" si="26"/>
        <v>0</v>
      </c>
      <c r="AC413">
        <f t="shared" si="27"/>
        <v>0</v>
      </c>
    </row>
    <row r="414" spans="1:29" ht="15" customHeight="1">
      <c r="A414" s="2" t="s">
        <v>582</v>
      </c>
      <c r="B414" s="2" t="s">
        <v>583</v>
      </c>
      <c r="C414">
        <v>2020</v>
      </c>
      <c r="D414" t="s">
        <v>21</v>
      </c>
      <c r="E414" t="s">
        <v>21</v>
      </c>
      <c r="F414" t="s">
        <v>754</v>
      </c>
      <c r="G414">
        <v>1.1000000000000001</v>
      </c>
      <c r="H414">
        <v>0</v>
      </c>
      <c r="I414">
        <v>0</v>
      </c>
      <c r="J414">
        <v>0</v>
      </c>
      <c r="K414" t="s">
        <v>92</v>
      </c>
      <c r="L414" t="s">
        <v>21</v>
      </c>
      <c r="M414" t="s">
        <v>21</v>
      </c>
      <c r="N414" t="s">
        <v>21</v>
      </c>
      <c r="O414" t="s">
        <v>21</v>
      </c>
      <c r="P414" t="s">
        <v>21</v>
      </c>
      <c r="Q414" t="s">
        <v>92</v>
      </c>
      <c r="R414" t="s">
        <v>21</v>
      </c>
      <c r="S414" t="s">
        <v>21</v>
      </c>
      <c r="T414" t="s">
        <v>21</v>
      </c>
      <c r="U414" t="s">
        <v>21</v>
      </c>
      <c r="V414" t="s">
        <v>21</v>
      </c>
      <c r="Y414" t="str">
        <f t="shared" si="24"/>
        <v>Ja</v>
      </c>
      <c r="AA414" t="str">
        <f t="shared" si="25"/>
        <v>Nej</v>
      </c>
      <c r="AB414" t="str">
        <f t="shared" si="26"/>
        <v>ET</v>
      </c>
      <c r="AC414">
        <f t="shared" si="27"/>
        <v>0</v>
      </c>
    </row>
    <row r="415" spans="1:29" ht="15" customHeight="1">
      <c r="A415" s="2" t="s">
        <v>582</v>
      </c>
      <c r="B415" s="2" t="s">
        <v>584</v>
      </c>
      <c r="C415">
        <v>2020</v>
      </c>
      <c r="D415" t="s">
        <v>21</v>
      </c>
      <c r="E415" t="s">
        <v>21</v>
      </c>
      <c r="F415" t="s">
        <v>754</v>
      </c>
      <c r="G415">
        <v>1.1000000000000001</v>
      </c>
      <c r="H415">
        <v>0</v>
      </c>
      <c r="I415">
        <v>0</v>
      </c>
      <c r="J415">
        <v>0</v>
      </c>
      <c r="K415" t="s">
        <v>92</v>
      </c>
      <c r="L415" t="s">
        <v>21</v>
      </c>
      <c r="M415" t="s">
        <v>21</v>
      </c>
      <c r="N415" t="s">
        <v>21</v>
      </c>
      <c r="O415" t="s">
        <v>21</v>
      </c>
      <c r="P415" t="s">
        <v>21</v>
      </c>
      <c r="Q415" t="s">
        <v>92</v>
      </c>
      <c r="R415" t="s">
        <v>21</v>
      </c>
      <c r="S415" t="s">
        <v>21</v>
      </c>
      <c r="T415" t="s">
        <v>21</v>
      </c>
      <c r="U415" t="s">
        <v>21</v>
      </c>
      <c r="V415" t="s">
        <v>21</v>
      </c>
      <c r="Y415" t="str">
        <f t="shared" si="24"/>
        <v>Ja</v>
      </c>
      <c r="AA415" t="str">
        <f t="shared" si="25"/>
        <v>Nej</v>
      </c>
      <c r="AB415" t="str">
        <f t="shared" si="26"/>
        <v>ET</v>
      </c>
      <c r="AC415">
        <f t="shared" si="27"/>
        <v>0</v>
      </c>
    </row>
    <row r="416" spans="1:29" ht="15" customHeight="1">
      <c r="A416" s="2" t="s">
        <v>582</v>
      </c>
      <c r="B416" s="2" t="s">
        <v>585</v>
      </c>
      <c r="C416">
        <v>2020</v>
      </c>
      <c r="D416" t="s">
        <v>21</v>
      </c>
      <c r="E416" t="s">
        <v>21</v>
      </c>
      <c r="F416" t="s">
        <v>873</v>
      </c>
      <c r="G416">
        <v>1.1000000000000001</v>
      </c>
      <c r="H416">
        <v>0</v>
      </c>
      <c r="I416">
        <v>0</v>
      </c>
      <c r="J416">
        <v>0</v>
      </c>
      <c r="K416" t="s">
        <v>92</v>
      </c>
      <c r="L416" t="s">
        <v>21</v>
      </c>
      <c r="M416" t="s">
        <v>21</v>
      </c>
      <c r="N416" t="s">
        <v>21</v>
      </c>
      <c r="O416" t="s">
        <v>21</v>
      </c>
      <c r="P416" t="s">
        <v>21</v>
      </c>
      <c r="Q416" t="s">
        <v>92</v>
      </c>
      <c r="R416" t="s">
        <v>21</v>
      </c>
      <c r="S416" t="s">
        <v>21</v>
      </c>
      <c r="T416" t="s">
        <v>21</v>
      </c>
      <c r="U416" t="s">
        <v>21</v>
      </c>
      <c r="V416" t="s">
        <v>21</v>
      </c>
      <c r="Y416" t="str">
        <f t="shared" si="24"/>
        <v>Ja</v>
      </c>
      <c r="AA416" t="str">
        <f t="shared" si="25"/>
        <v>Nej</v>
      </c>
      <c r="AB416" t="str">
        <f t="shared" si="26"/>
        <v>ET</v>
      </c>
      <c r="AC416">
        <f t="shared" si="27"/>
        <v>0</v>
      </c>
    </row>
    <row r="417" spans="1:29" ht="15" customHeight="1">
      <c r="A417" s="2" t="s">
        <v>582</v>
      </c>
      <c r="B417" s="2" t="s">
        <v>586</v>
      </c>
      <c r="C417">
        <v>2020</v>
      </c>
      <c r="D417" t="s">
        <v>21</v>
      </c>
      <c r="E417" t="s">
        <v>21</v>
      </c>
      <c r="F417" t="s">
        <v>754</v>
      </c>
      <c r="G417">
        <v>1.1000000000000001</v>
      </c>
      <c r="H417">
        <v>0</v>
      </c>
      <c r="I417">
        <v>0</v>
      </c>
      <c r="J417">
        <v>0</v>
      </c>
      <c r="K417" t="s">
        <v>92</v>
      </c>
      <c r="L417" t="s">
        <v>21</v>
      </c>
      <c r="M417" t="s">
        <v>21</v>
      </c>
      <c r="N417" t="s">
        <v>21</v>
      </c>
      <c r="O417" t="s">
        <v>21</v>
      </c>
      <c r="P417" t="s">
        <v>21</v>
      </c>
      <c r="Q417" t="s">
        <v>92</v>
      </c>
      <c r="R417" t="s">
        <v>21</v>
      </c>
      <c r="S417" t="s">
        <v>21</v>
      </c>
      <c r="T417" t="s">
        <v>21</v>
      </c>
      <c r="U417" t="s">
        <v>21</v>
      </c>
      <c r="V417" t="s">
        <v>21</v>
      </c>
      <c r="Y417" t="str">
        <f t="shared" si="24"/>
        <v>Ja</v>
      </c>
      <c r="AA417" t="str">
        <f t="shared" si="25"/>
        <v>Nej</v>
      </c>
      <c r="AB417" t="str">
        <f t="shared" si="26"/>
        <v>ET</v>
      </c>
      <c r="AC417">
        <f t="shared" si="27"/>
        <v>0</v>
      </c>
    </row>
    <row r="418" spans="1:29" ht="15" customHeight="1">
      <c r="A418" s="2" t="s">
        <v>582</v>
      </c>
      <c r="B418" s="2" t="s">
        <v>587</v>
      </c>
      <c r="C418">
        <v>2020</v>
      </c>
      <c r="D418" t="s">
        <v>21</v>
      </c>
      <c r="E418" t="s">
        <v>21</v>
      </c>
      <c r="F418" t="s">
        <v>754</v>
      </c>
      <c r="G418">
        <v>1.1000000000000001</v>
      </c>
      <c r="H418">
        <v>0</v>
      </c>
      <c r="I418">
        <v>0</v>
      </c>
      <c r="J418">
        <v>0</v>
      </c>
      <c r="K418" t="s">
        <v>92</v>
      </c>
      <c r="L418" t="s">
        <v>21</v>
      </c>
      <c r="M418" t="s">
        <v>21</v>
      </c>
      <c r="N418" t="s">
        <v>21</v>
      </c>
      <c r="O418" t="s">
        <v>21</v>
      </c>
      <c r="P418" t="s">
        <v>21</v>
      </c>
      <c r="Q418" t="s">
        <v>92</v>
      </c>
      <c r="R418" t="s">
        <v>21</v>
      </c>
      <c r="S418" t="s">
        <v>21</v>
      </c>
      <c r="T418" t="s">
        <v>21</v>
      </c>
      <c r="U418" t="s">
        <v>21</v>
      </c>
      <c r="V418" t="s">
        <v>21</v>
      </c>
      <c r="Y418" t="str">
        <f t="shared" si="24"/>
        <v>Ja</v>
      </c>
      <c r="AA418" t="str">
        <f t="shared" si="25"/>
        <v>Nej</v>
      </c>
      <c r="AB418" t="str">
        <f t="shared" si="26"/>
        <v>ET</v>
      </c>
      <c r="AC418">
        <f t="shared" si="27"/>
        <v>0</v>
      </c>
    </row>
    <row r="419" spans="1:29" ht="15" customHeight="1">
      <c r="A419" s="2" t="s">
        <v>582</v>
      </c>
      <c r="B419" s="2" t="s">
        <v>588</v>
      </c>
      <c r="C419">
        <v>2020</v>
      </c>
      <c r="D419" t="s">
        <v>21</v>
      </c>
      <c r="E419" t="s">
        <v>21</v>
      </c>
      <c r="F419" t="s">
        <v>874</v>
      </c>
      <c r="G419">
        <v>1.1000000000000001</v>
      </c>
      <c r="H419">
        <v>0</v>
      </c>
      <c r="I419">
        <v>0</v>
      </c>
      <c r="J419">
        <v>0</v>
      </c>
      <c r="K419" t="s">
        <v>92</v>
      </c>
      <c r="L419" t="s">
        <v>21</v>
      </c>
      <c r="M419" t="s">
        <v>21</v>
      </c>
      <c r="N419" t="s">
        <v>21</v>
      </c>
      <c r="O419" t="s">
        <v>21</v>
      </c>
      <c r="P419" t="s">
        <v>21</v>
      </c>
      <c r="Q419" t="s">
        <v>92</v>
      </c>
      <c r="R419" t="s">
        <v>21</v>
      </c>
      <c r="S419" t="s">
        <v>21</v>
      </c>
      <c r="T419" t="s">
        <v>21</v>
      </c>
      <c r="U419" t="s">
        <v>21</v>
      </c>
      <c r="V419" t="s">
        <v>21</v>
      </c>
      <c r="Y419" t="str">
        <f t="shared" si="24"/>
        <v>Ja</v>
      </c>
      <c r="AA419" t="str">
        <f t="shared" si="25"/>
        <v>Nej</v>
      </c>
      <c r="AB419" t="str">
        <f t="shared" si="26"/>
        <v>ET</v>
      </c>
      <c r="AC419">
        <f t="shared" si="27"/>
        <v>0</v>
      </c>
    </row>
    <row r="420" spans="1:29" ht="15" customHeight="1">
      <c r="A420" s="2" t="s">
        <v>589</v>
      </c>
      <c r="B420" s="2" t="s">
        <v>590</v>
      </c>
      <c r="C420">
        <v>2020</v>
      </c>
      <c r="D420">
        <v>3.1930000000000001</v>
      </c>
      <c r="E420" t="s">
        <v>21</v>
      </c>
      <c r="F420" t="s">
        <v>875</v>
      </c>
      <c r="G420">
        <v>0.05</v>
      </c>
      <c r="H420">
        <v>0</v>
      </c>
      <c r="I420">
        <v>0</v>
      </c>
      <c r="J420">
        <v>0</v>
      </c>
      <c r="K420" t="s">
        <v>22</v>
      </c>
      <c r="L420" t="s">
        <v>21</v>
      </c>
      <c r="M420" t="s">
        <v>21</v>
      </c>
      <c r="N420" t="s">
        <v>21</v>
      </c>
      <c r="O420" t="s">
        <v>21</v>
      </c>
      <c r="P420" t="s">
        <v>21</v>
      </c>
      <c r="Q420" t="s">
        <v>22</v>
      </c>
      <c r="R420" t="s">
        <v>21</v>
      </c>
      <c r="S420" t="s">
        <v>21</v>
      </c>
      <c r="T420" t="s">
        <v>21</v>
      </c>
      <c r="U420" t="s">
        <v>21</v>
      </c>
      <c r="V420" t="s">
        <v>21</v>
      </c>
      <c r="Y420" t="str">
        <f t="shared" si="24"/>
        <v>Ja</v>
      </c>
      <c r="AA420" t="str">
        <f t="shared" si="25"/>
        <v>Nej</v>
      </c>
      <c r="AB420" t="str">
        <f t="shared" si="26"/>
        <v>ET</v>
      </c>
      <c r="AC420">
        <f t="shared" si="27"/>
        <v>0</v>
      </c>
    </row>
    <row r="421" spans="1:29" ht="15" customHeight="1">
      <c r="A421" s="2" t="s">
        <v>589</v>
      </c>
      <c r="B421" s="2" t="s">
        <v>591</v>
      </c>
      <c r="C421">
        <v>2020</v>
      </c>
      <c r="D421">
        <v>0.33300000000000002</v>
      </c>
      <c r="E421" t="s">
        <v>21</v>
      </c>
      <c r="F421" t="s">
        <v>875</v>
      </c>
      <c r="G421">
        <v>0.05</v>
      </c>
      <c r="H421">
        <v>0</v>
      </c>
      <c r="I421">
        <v>0</v>
      </c>
      <c r="J421">
        <v>0</v>
      </c>
      <c r="K421" t="s">
        <v>22</v>
      </c>
      <c r="L421" t="s">
        <v>21</v>
      </c>
      <c r="M421" t="s">
        <v>21</v>
      </c>
      <c r="N421" t="s">
        <v>21</v>
      </c>
      <c r="O421" t="s">
        <v>21</v>
      </c>
      <c r="P421" t="s">
        <v>21</v>
      </c>
      <c r="Q421" t="s">
        <v>22</v>
      </c>
      <c r="R421" t="s">
        <v>21</v>
      </c>
      <c r="S421" t="s">
        <v>21</v>
      </c>
      <c r="T421" t="s">
        <v>21</v>
      </c>
      <c r="U421" t="s">
        <v>21</v>
      </c>
      <c r="V421" t="s">
        <v>21</v>
      </c>
      <c r="Y421" t="str">
        <f t="shared" si="24"/>
        <v>Ja</v>
      </c>
      <c r="AA421" t="str">
        <f t="shared" si="25"/>
        <v>Nej</v>
      </c>
      <c r="AB421" t="str">
        <f t="shared" si="26"/>
        <v>ET</v>
      </c>
      <c r="AC421">
        <f t="shared" si="27"/>
        <v>0</v>
      </c>
    </row>
    <row r="422" spans="1:29" ht="15" customHeight="1">
      <c r="A422" s="2" t="s">
        <v>589</v>
      </c>
      <c r="B422" s="2" t="s">
        <v>592</v>
      </c>
      <c r="C422">
        <v>2020</v>
      </c>
      <c r="D422">
        <v>3.8620000000000001</v>
      </c>
      <c r="E422" t="s">
        <v>21</v>
      </c>
      <c r="F422" t="s">
        <v>876</v>
      </c>
      <c r="G422">
        <v>0.05</v>
      </c>
      <c r="H422">
        <v>0</v>
      </c>
      <c r="I422">
        <v>0</v>
      </c>
      <c r="J422">
        <v>0</v>
      </c>
      <c r="K422" t="s">
        <v>22</v>
      </c>
      <c r="L422" t="s">
        <v>21</v>
      </c>
      <c r="M422" t="s">
        <v>21</v>
      </c>
      <c r="N422" t="s">
        <v>21</v>
      </c>
      <c r="O422" t="s">
        <v>21</v>
      </c>
      <c r="P422" t="s">
        <v>21</v>
      </c>
      <c r="Q422" t="s">
        <v>22</v>
      </c>
      <c r="R422" t="s">
        <v>21</v>
      </c>
      <c r="S422" t="s">
        <v>21</v>
      </c>
      <c r="T422" t="s">
        <v>21</v>
      </c>
      <c r="U422" t="s">
        <v>21</v>
      </c>
      <c r="V422" t="s">
        <v>21</v>
      </c>
      <c r="Y422" t="str">
        <f t="shared" si="24"/>
        <v>Ja</v>
      </c>
      <c r="AA422" t="str">
        <f t="shared" si="25"/>
        <v>Nej</v>
      </c>
      <c r="AB422" t="str">
        <f t="shared" si="26"/>
        <v>ET</v>
      </c>
      <c r="AC422">
        <f t="shared" si="27"/>
        <v>0</v>
      </c>
    </row>
    <row r="423" spans="1:29" ht="15" customHeight="1">
      <c r="A423" s="2" t="s">
        <v>589</v>
      </c>
      <c r="B423" s="2" t="s">
        <v>593</v>
      </c>
      <c r="C423">
        <v>2020</v>
      </c>
      <c r="D423">
        <v>0.08</v>
      </c>
      <c r="E423" t="s">
        <v>21</v>
      </c>
      <c r="F423" t="s">
        <v>877</v>
      </c>
      <c r="G423">
        <v>0.05</v>
      </c>
      <c r="H423">
        <v>0</v>
      </c>
      <c r="I423">
        <v>0</v>
      </c>
      <c r="J423">
        <v>0</v>
      </c>
      <c r="K423" t="s">
        <v>22</v>
      </c>
      <c r="L423" t="s">
        <v>21</v>
      </c>
      <c r="M423" t="s">
        <v>21</v>
      </c>
      <c r="N423" t="s">
        <v>21</v>
      </c>
      <c r="O423" t="s">
        <v>21</v>
      </c>
      <c r="P423" t="s">
        <v>21</v>
      </c>
      <c r="Q423" t="s">
        <v>22</v>
      </c>
      <c r="R423" t="s">
        <v>21</v>
      </c>
      <c r="S423" t="s">
        <v>21</v>
      </c>
      <c r="T423" t="s">
        <v>21</v>
      </c>
      <c r="U423" t="s">
        <v>21</v>
      </c>
      <c r="V423" t="s">
        <v>21</v>
      </c>
      <c r="Y423" t="str">
        <f t="shared" si="24"/>
        <v>Ja</v>
      </c>
      <c r="AA423" t="str">
        <f t="shared" si="25"/>
        <v>Nej</v>
      </c>
      <c r="AB423" t="str">
        <f t="shared" si="26"/>
        <v>ET</v>
      </c>
      <c r="AC423">
        <f t="shared" si="27"/>
        <v>0</v>
      </c>
    </row>
    <row r="424" spans="1:29" ht="15" customHeight="1">
      <c r="A424" s="2" t="s">
        <v>594</v>
      </c>
      <c r="B424" s="2" t="s">
        <v>595</v>
      </c>
      <c r="C424">
        <v>2020</v>
      </c>
      <c r="D424">
        <v>0.28599999999999998</v>
      </c>
      <c r="E424" t="s">
        <v>21</v>
      </c>
      <c r="F424" t="s">
        <v>754</v>
      </c>
      <c r="G424">
        <v>1.1000000000000001</v>
      </c>
      <c r="H424">
        <v>0</v>
      </c>
      <c r="I424">
        <v>0</v>
      </c>
      <c r="J424">
        <v>0</v>
      </c>
      <c r="K424" t="s">
        <v>22</v>
      </c>
      <c r="L424" t="s">
        <v>21</v>
      </c>
      <c r="M424" t="s">
        <v>21</v>
      </c>
      <c r="N424" t="s">
        <v>21</v>
      </c>
      <c r="O424" t="s">
        <v>21</v>
      </c>
      <c r="P424" t="s">
        <v>21</v>
      </c>
      <c r="Q424" t="s">
        <v>22</v>
      </c>
      <c r="R424" t="s">
        <v>21</v>
      </c>
      <c r="S424" t="s">
        <v>21</v>
      </c>
      <c r="T424" t="s">
        <v>21</v>
      </c>
      <c r="U424" t="s">
        <v>21</v>
      </c>
      <c r="V424" t="s">
        <v>21</v>
      </c>
      <c r="Y424" t="str">
        <f t="shared" si="24"/>
        <v>Ja</v>
      </c>
      <c r="AA424" t="str">
        <f t="shared" si="25"/>
        <v>Nej</v>
      </c>
      <c r="AB424" t="str">
        <f t="shared" si="26"/>
        <v>ET</v>
      </c>
      <c r="AC424">
        <f t="shared" si="27"/>
        <v>0</v>
      </c>
    </row>
    <row r="425" spans="1:29" ht="15" customHeight="1">
      <c r="A425" s="2" t="s">
        <v>594</v>
      </c>
      <c r="B425" s="2" t="s">
        <v>596</v>
      </c>
      <c r="C425">
        <v>2020</v>
      </c>
      <c r="D425">
        <v>0.8</v>
      </c>
      <c r="E425" t="s">
        <v>21</v>
      </c>
      <c r="F425" t="s">
        <v>754</v>
      </c>
      <c r="G425">
        <v>1.1000000000000001</v>
      </c>
      <c r="H425">
        <v>0</v>
      </c>
      <c r="I425">
        <v>0</v>
      </c>
      <c r="J425">
        <v>0</v>
      </c>
      <c r="K425" t="s">
        <v>22</v>
      </c>
      <c r="L425" t="s">
        <v>21</v>
      </c>
      <c r="M425" t="s">
        <v>21</v>
      </c>
      <c r="N425" t="s">
        <v>21</v>
      </c>
      <c r="O425" t="s">
        <v>21</v>
      </c>
      <c r="P425" t="s">
        <v>21</v>
      </c>
      <c r="Q425" t="s">
        <v>22</v>
      </c>
      <c r="R425" t="s">
        <v>21</v>
      </c>
      <c r="S425" t="s">
        <v>21</v>
      </c>
      <c r="T425" t="s">
        <v>21</v>
      </c>
      <c r="U425" t="s">
        <v>21</v>
      </c>
      <c r="V425" t="s">
        <v>21</v>
      </c>
      <c r="Y425" t="str">
        <f t="shared" si="24"/>
        <v>Ja</v>
      </c>
      <c r="AA425" t="str">
        <f t="shared" si="25"/>
        <v>Nej</v>
      </c>
      <c r="AB425" t="str">
        <f t="shared" si="26"/>
        <v>ET</v>
      </c>
      <c r="AC425">
        <f t="shared" si="27"/>
        <v>0</v>
      </c>
    </row>
    <row r="426" spans="1:29" ht="15" customHeight="1">
      <c r="A426" s="2" t="s">
        <v>594</v>
      </c>
      <c r="B426" s="2" t="s">
        <v>597</v>
      </c>
      <c r="C426">
        <v>2020</v>
      </c>
      <c r="D426">
        <v>3.3</v>
      </c>
      <c r="E426">
        <v>8.1</v>
      </c>
      <c r="F426" t="s">
        <v>754</v>
      </c>
      <c r="G426">
        <v>1.1000000000000001</v>
      </c>
      <c r="H426">
        <v>0</v>
      </c>
      <c r="I426">
        <v>0</v>
      </c>
      <c r="J426">
        <v>0</v>
      </c>
      <c r="K426" t="s">
        <v>22</v>
      </c>
      <c r="L426" t="s">
        <v>21</v>
      </c>
      <c r="M426" t="s">
        <v>21</v>
      </c>
      <c r="N426" t="s">
        <v>21</v>
      </c>
      <c r="O426" t="s">
        <v>21</v>
      </c>
      <c r="P426" t="s">
        <v>21</v>
      </c>
      <c r="Q426" t="s">
        <v>22</v>
      </c>
      <c r="R426" t="s">
        <v>21</v>
      </c>
      <c r="S426" t="s">
        <v>21</v>
      </c>
      <c r="T426" t="s">
        <v>21</v>
      </c>
      <c r="U426" t="s">
        <v>21</v>
      </c>
      <c r="V426" t="s">
        <v>21</v>
      </c>
      <c r="Y426" t="str">
        <f t="shared" si="24"/>
        <v>Ja</v>
      </c>
      <c r="AA426" t="str">
        <f t="shared" si="25"/>
        <v>Nej</v>
      </c>
      <c r="AB426" t="str">
        <f t="shared" si="26"/>
        <v>ET</v>
      </c>
      <c r="AC426">
        <f t="shared" si="27"/>
        <v>0</v>
      </c>
    </row>
    <row r="427" spans="1:29" ht="15" customHeight="1">
      <c r="A427" s="2" t="s">
        <v>598</v>
      </c>
      <c r="B427" s="2" t="s">
        <v>599</v>
      </c>
      <c r="C427">
        <v>2020</v>
      </c>
      <c r="D427">
        <v>4.3</v>
      </c>
      <c r="E427" t="s">
        <v>21</v>
      </c>
      <c r="F427" t="s">
        <v>878</v>
      </c>
      <c r="G427">
        <v>1.9</v>
      </c>
      <c r="H427">
        <v>1E-3</v>
      </c>
      <c r="I427">
        <v>0</v>
      </c>
      <c r="J427">
        <v>0.57699999999999996</v>
      </c>
      <c r="K427" t="s">
        <v>22</v>
      </c>
      <c r="L427" t="s">
        <v>21</v>
      </c>
      <c r="M427" t="s">
        <v>21</v>
      </c>
      <c r="N427" t="s">
        <v>21</v>
      </c>
      <c r="O427" t="s">
        <v>21</v>
      </c>
      <c r="P427" t="s">
        <v>21</v>
      </c>
      <c r="Q427" t="s">
        <v>22</v>
      </c>
      <c r="R427" t="s">
        <v>21</v>
      </c>
      <c r="S427" t="s">
        <v>21</v>
      </c>
      <c r="T427" t="s">
        <v>21</v>
      </c>
      <c r="U427" t="s">
        <v>21</v>
      </c>
      <c r="V427" t="s">
        <v>21</v>
      </c>
      <c r="Y427" t="str">
        <f t="shared" si="24"/>
        <v>Ja</v>
      </c>
      <c r="AA427" t="str">
        <f t="shared" si="25"/>
        <v>Nej</v>
      </c>
      <c r="AB427" t="str">
        <f t="shared" si="26"/>
        <v>ET</v>
      </c>
      <c r="AC427">
        <f t="shared" si="27"/>
        <v>0</v>
      </c>
    </row>
    <row r="428" spans="1:29" ht="15" customHeight="1">
      <c r="A428" s="2" t="s">
        <v>598</v>
      </c>
      <c r="B428" s="2" t="s">
        <v>600</v>
      </c>
      <c r="C428">
        <v>2020</v>
      </c>
      <c r="D428" t="s">
        <v>22</v>
      </c>
      <c r="E428" t="s">
        <v>22</v>
      </c>
      <c r="F428" t="s">
        <v>22</v>
      </c>
      <c r="G428" t="s">
        <v>22</v>
      </c>
      <c r="H428" t="s">
        <v>22</v>
      </c>
      <c r="I428" t="s">
        <v>22</v>
      </c>
      <c r="J428" t="s">
        <v>22</v>
      </c>
      <c r="K428" t="s">
        <v>22</v>
      </c>
      <c r="L428" t="s">
        <v>22</v>
      </c>
      <c r="M428" t="s">
        <v>22</v>
      </c>
      <c r="N428" t="s">
        <v>22</v>
      </c>
      <c r="O428" t="s">
        <v>22</v>
      </c>
      <c r="P428" t="s">
        <v>22</v>
      </c>
      <c r="Q428" t="s">
        <v>22</v>
      </c>
      <c r="R428" t="s">
        <v>22</v>
      </c>
      <c r="S428" t="s">
        <v>22</v>
      </c>
      <c r="T428" t="s">
        <v>22</v>
      </c>
      <c r="U428" t="s">
        <v>22</v>
      </c>
      <c r="V428" t="s">
        <v>22</v>
      </c>
      <c r="Y428" t="str">
        <f t="shared" si="24"/>
        <v>Nej</v>
      </c>
      <c r="AA428" t="str">
        <f t="shared" si="25"/>
        <v>Nej</v>
      </c>
      <c r="AB428">
        <f t="shared" si="26"/>
        <v>0</v>
      </c>
      <c r="AC428">
        <f t="shared" si="27"/>
        <v>0</v>
      </c>
    </row>
    <row r="429" spans="1:29" ht="15" customHeight="1">
      <c r="A429" s="2" t="s">
        <v>598</v>
      </c>
      <c r="B429" s="2" t="s">
        <v>601</v>
      </c>
      <c r="C429">
        <v>2020</v>
      </c>
      <c r="D429" t="s">
        <v>22</v>
      </c>
      <c r="E429" t="s">
        <v>22</v>
      </c>
      <c r="F429" t="s">
        <v>22</v>
      </c>
      <c r="G429" t="s">
        <v>22</v>
      </c>
      <c r="H429" t="s">
        <v>22</v>
      </c>
      <c r="I429" t="s">
        <v>22</v>
      </c>
      <c r="J429" t="s">
        <v>22</v>
      </c>
      <c r="K429" t="s">
        <v>22</v>
      </c>
      <c r="L429" t="s">
        <v>22</v>
      </c>
      <c r="M429" t="s">
        <v>22</v>
      </c>
      <c r="N429" t="s">
        <v>22</v>
      </c>
      <c r="O429" t="s">
        <v>22</v>
      </c>
      <c r="P429" t="s">
        <v>22</v>
      </c>
      <c r="Q429" t="s">
        <v>22</v>
      </c>
      <c r="R429" t="s">
        <v>22</v>
      </c>
      <c r="S429" t="s">
        <v>22</v>
      </c>
      <c r="T429" t="s">
        <v>22</v>
      </c>
      <c r="U429" t="s">
        <v>22</v>
      </c>
      <c r="V429" t="s">
        <v>22</v>
      </c>
      <c r="Y429" t="str">
        <f t="shared" si="24"/>
        <v>Nej</v>
      </c>
      <c r="AA429" t="str">
        <f t="shared" si="25"/>
        <v>Nej</v>
      </c>
      <c r="AB429">
        <f t="shared" si="26"/>
        <v>0</v>
      </c>
      <c r="AC429">
        <f t="shared" si="27"/>
        <v>0</v>
      </c>
    </row>
    <row r="430" spans="1:29" ht="15" customHeight="1">
      <c r="A430" s="2" t="s">
        <v>602</v>
      </c>
      <c r="B430" s="2" t="s">
        <v>603</v>
      </c>
      <c r="C430">
        <v>2020</v>
      </c>
      <c r="D430">
        <v>0.24299999999999999</v>
      </c>
      <c r="E430" t="s">
        <v>21</v>
      </c>
      <c r="F430" t="s">
        <v>752</v>
      </c>
      <c r="G430">
        <v>0</v>
      </c>
      <c r="H430">
        <v>0</v>
      </c>
      <c r="I430">
        <v>0</v>
      </c>
      <c r="J430">
        <v>0</v>
      </c>
      <c r="K430" t="s">
        <v>21</v>
      </c>
      <c r="L430" t="s">
        <v>21</v>
      </c>
      <c r="M430" t="s">
        <v>21</v>
      </c>
      <c r="N430" t="s">
        <v>21</v>
      </c>
      <c r="O430" t="s">
        <v>21</v>
      </c>
      <c r="P430" t="s">
        <v>21</v>
      </c>
      <c r="Q430" t="s">
        <v>759</v>
      </c>
      <c r="R430" t="s">
        <v>21</v>
      </c>
      <c r="S430" t="s">
        <v>21</v>
      </c>
      <c r="T430" t="s">
        <v>21</v>
      </c>
      <c r="U430" t="s">
        <v>21</v>
      </c>
      <c r="V430" t="s">
        <v>21</v>
      </c>
      <c r="Y430" t="str">
        <f t="shared" si="24"/>
        <v>Ja</v>
      </c>
      <c r="AA430" t="str">
        <f t="shared" si="25"/>
        <v>Nej</v>
      </c>
      <c r="AB430" t="str">
        <f t="shared" si="26"/>
        <v>ET</v>
      </c>
      <c r="AC430">
        <f t="shared" si="27"/>
        <v>0</v>
      </c>
    </row>
    <row r="431" spans="1:29" ht="15" customHeight="1">
      <c r="A431" s="2" t="s">
        <v>602</v>
      </c>
      <c r="B431" s="2" t="s">
        <v>604</v>
      </c>
      <c r="C431">
        <v>2020</v>
      </c>
      <c r="D431">
        <v>0.17899999999999999</v>
      </c>
      <c r="E431" t="s">
        <v>21</v>
      </c>
      <c r="F431" t="s">
        <v>752</v>
      </c>
      <c r="G431">
        <v>0</v>
      </c>
      <c r="H431">
        <v>0</v>
      </c>
      <c r="I431">
        <v>0</v>
      </c>
      <c r="J431">
        <v>0</v>
      </c>
      <c r="K431" t="s">
        <v>21</v>
      </c>
      <c r="L431" t="s">
        <v>21</v>
      </c>
      <c r="M431" t="s">
        <v>21</v>
      </c>
      <c r="N431" t="s">
        <v>21</v>
      </c>
      <c r="O431" t="s">
        <v>21</v>
      </c>
      <c r="P431" t="s">
        <v>21</v>
      </c>
      <c r="Q431" t="s">
        <v>759</v>
      </c>
      <c r="R431" t="s">
        <v>21</v>
      </c>
      <c r="S431" t="s">
        <v>21</v>
      </c>
      <c r="T431" t="s">
        <v>21</v>
      </c>
      <c r="U431" t="s">
        <v>21</v>
      </c>
      <c r="V431" t="s">
        <v>21</v>
      </c>
      <c r="Y431" t="str">
        <f t="shared" si="24"/>
        <v>Ja</v>
      </c>
      <c r="AA431" t="str">
        <f t="shared" si="25"/>
        <v>Nej</v>
      </c>
      <c r="AB431" t="str">
        <f t="shared" si="26"/>
        <v>ET</v>
      </c>
      <c r="AC431">
        <f t="shared" si="27"/>
        <v>0</v>
      </c>
    </row>
    <row r="432" spans="1:29" ht="15" customHeight="1">
      <c r="A432" s="2" t="s">
        <v>602</v>
      </c>
      <c r="B432" s="2" t="s">
        <v>605</v>
      </c>
      <c r="C432">
        <v>2020</v>
      </c>
      <c r="D432">
        <v>0.247</v>
      </c>
      <c r="E432" t="s">
        <v>21</v>
      </c>
      <c r="F432" t="s">
        <v>752</v>
      </c>
      <c r="G432">
        <v>0</v>
      </c>
      <c r="H432">
        <v>0</v>
      </c>
      <c r="I432">
        <v>0</v>
      </c>
      <c r="J432">
        <v>0</v>
      </c>
      <c r="K432" t="s">
        <v>22</v>
      </c>
      <c r="L432" t="s">
        <v>21</v>
      </c>
      <c r="M432" t="s">
        <v>21</v>
      </c>
      <c r="N432" t="s">
        <v>21</v>
      </c>
      <c r="O432" t="s">
        <v>21</v>
      </c>
      <c r="P432" t="s">
        <v>21</v>
      </c>
      <c r="Q432" t="s">
        <v>22</v>
      </c>
      <c r="R432" t="s">
        <v>21</v>
      </c>
      <c r="S432" t="s">
        <v>21</v>
      </c>
      <c r="T432" t="s">
        <v>21</v>
      </c>
      <c r="U432" t="s">
        <v>21</v>
      </c>
      <c r="V432" t="s">
        <v>21</v>
      </c>
      <c r="Y432" t="str">
        <f t="shared" si="24"/>
        <v>Ja</v>
      </c>
      <c r="AA432" t="str">
        <f t="shared" si="25"/>
        <v>Nej</v>
      </c>
      <c r="AB432" t="str">
        <f t="shared" si="26"/>
        <v>ET</v>
      </c>
      <c r="AC432">
        <f t="shared" si="27"/>
        <v>0</v>
      </c>
    </row>
    <row r="433" spans="1:29" ht="15" customHeight="1">
      <c r="A433" s="2" t="s">
        <v>602</v>
      </c>
      <c r="B433" s="2" t="s">
        <v>606</v>
      </c>
      <c r="C433">
        <v>2020</v>
      </c>
      <c r="D433">
        <v>1.1559999999999999</v>
      </c>
      <c r="E433" t="s">
        <v>21</v>
      </c>
      <c r="F433" t="s">
        <v>752</v>
      </c>
      <c r="G433">
        <v>0.1</v>
      </c>
      <c r="H433">
        <v>0</v>
      </c>
      <c r="I433">
        <v>0</v>
      </c>
      <c r="J433">
        <v>0</v>
      </c>
      <c r="K433" t="s">
        <v>22</v>
      </c>
      <c r="L433" t="s">
        <v>21</v>
      </c>
      <c r="M433" t="s">
        <v>21</v>
      </c>
      <c r="N433" t="s">
        <v>21</v>
      </c>
      <c r="O433" t="s">
        <v>21</v>
      </c>
      <c r="P433" t="s">
        <v>21</v>
      </c>
      <c r="Q433" t="s">
        <v>22</v>
      </c>
      <c r="R433" t="s">
        <v>21</v>
      </c>
      <c r="S433" t="s">
        <v>21</v>
      </c>
      <c r="T433" t="s">
        <v>21</v>
      </c>
      <c r="U433" t="s">
        <v>21</v>
      </c>
      <c r="V433" t="s">
        <v>21</v>
      </c>
      <c r="Y433" t="str">
        <f t="shared" si="24"/>
        <v>Ja</v>
      </c>
      <c r="AA433" t="str">
        <f t="shared" si="25"/>
        <v>Nej</v>
      </c>
      <c r="AB433" t="str">
        <f t="shared" si="26"/>
        <v>ET</v>
      </c>
      <c r="AC433">
        <f t="shared" si="27"/>
        <v>0</v>
      </c>
    </row>
    <row r="434" spans="1:29" ht="15" customHeight="1">
      <c r="A434" s="2" t="s">
        <v>602</v>
      </c>
      <c r="B434" s="2" t="s">
        <v>607</v>
      </c>
      <c r="C434">
        <v>2020</v>
      </c>
      <c r="D434" t="s">
        <v>21</v>
      </c>
      <c r="E434">
        <v>2.2789999999999999</v>
      </c>
      <c r="F434" t="s">
        <v>879</v>
      </c>
      <c r="G434">
        <v>0</v>
      </c>
      <c r="H434">
        <v>0</v>
      </c>
      <c r="I434">
        <v>0</v>
      </c>
      <c r="J434">
        <v>0</v>
      </c>
      <c r="K434" t="s">
        <v>334</v>
      </c>
      <c r="L434" t="s">
        <v>21</v>
      </c>
      <c r="M434" t="s">
        <v>21</v>
      </c>
      <c r="N434" t="s">
        <v>21</v>
      </c>
      <c r="O434" t="s">
        <v>21</v>
      </c>
      <c r="P434" t="s">
        <v>21</v>
      </c>
      <c r="Q434" t="s">
        <v>21</v>
      </c>
      <c r="R434" t="s">
        <v>21</v>
      </c>
      <c r="S434" t="s">
        <v>21</v>
      </c>
      <c r="T434" t="s">
        <v>21</v>
      </c>
      <c r="U434" t="s">
        <v>21</v>
      </c>
      <c r="V434" t="s">
        <v>21</v>
      </c>
      <c r="Y434" t="str">
        <f t="shared" si="24"/>
        <v>Ja</v>
      </c>
      <c r="AA434" t="str">
        <f t="shared" si="25"/>
        <v>Nej</v>
      </c>
      <c r="AB434" t="str">
        <f t="shared" si="26"/>
        <v>ET</v>
      </c>
      <c r="AC434">
        <f t="shared" si="27"/>
        <v>0</v>
      </c>
    </row>
    <row r="435" spans="1:29" ht="15" customHeight="1">
      <c r="A435" s="2" t="s">
        <v>608</v>
      </c>
      <c r="B435" s="2" t="s">
        <v>609</v>
      </c>
      <c r="C435">
        <v>2020</v>
      </c>
      <c r="D435">
        <v>3.7530000000000001</v>
      </c>
      <c r="E435" t="s">
        <v>21</v>
      </c>
      <c r="F435" t="s">
        <v>770</v>
      </c>
      <c r="G435">
        <v>0</v>
      </c>
      <c r="H435">
        <v>0</v>
      </c>
      <c r="I435">
        <v>0</v>
      </c>
      <c r="J435">
        <v>0</v>
      </c>
      <c r="K435" t="s">
        <v>22</v>
      </c>
      <c r="L435" t="s">
        <v>21</v>
      </c>
      <c r="M435" t="s">
        <v>21</v>
      </c>
      <c r="N435" t="s">
        <v>21</v>
      </c>
      <c r="O435" t="s">
        <v>21</v>
      </c>
      <c r="P435" t="s">
        <v>21</v>
      </c>
      <c r="Q435" t="s">
        <v>22</v>
      </c>
      <c r="R435" t="s">
        <v>21</v>
      </c>
      <c r="S435" t="s">
        <v>21</v>
      </c>
      <c r="T435" t="s">
        <v>21</v>
      </c>
      <c r="U435" t="s">
        <v>21</v>
      </c>
      <c r="V435" t="s">
        <v>21</v>
      </c>
      <c r="Y435" t="str">
        <f t="shared" si="24"/>
        <v>Ja</v>
      </c>
      <c r="AA435" t="str">
        <f t="shared" si="25"/>
        <v>Nej</v>
      </c>
      <c r="AB435" t="str">
        <f t="shared" si="26"/>
        <v>ET</v>
      </c>
      <c r="AC435">
        <f t="shared" si="27"/>
        <v>0</v>
      </c>
    </row>
    <row r="436" spans="1:29" ht="15" customHeight="1">
      <c r="A436" s="2" t="s">
        <v>610</v>
      </c>
      <c r="B436" s="2" t="s">
        <v>611</v>
      </c>
      <c r="C436">
        <v>2020</v>
      </c>
      <c r="D436">
        <v>0.123</v>
      </c>
      <c r="E436" t="s">
        <v>21</v>
      </c>
      <c r="F436" t="s">
        <v>22</v>
      </c>
      <c r="G436">
        <v>2.02</v>
      </c>
      <c r="H436">
        <v>1.4E-3</v>
      </c>
      <c r="I436">
        <v>0</v>
      </c>
      <c r="J436">
        <v>0.46</v>
      </c>
      <c r="K436" t="s">
        <v>22</v>
      </c>
      <c r="L436" t="s">
        <v>21</v>
      </c>
      <c r="M436" t="s">
        <v>21</v>
      </c>
      <c r="N436" t="s">
        <v>21</v>
      </c>
      <c r="O436" t="s">
        <v>21</v>
      </c>
      <c r="P436" t="s">
        <v>21</v>
      </c>
      <c r="Q436" t="s">
        <v>22</v>
      </c>
      <c r="R436" t="s">
        <v>21</v>
      </c>
      <c r="S436" t="s">
        <v>21</v>
      </c>
      <c r="T436" t="s">
        <v>21</v>
      </c>
      <c r="U436" t="s">
        <v>21</v>
      </c>
      <c r="V436" t="s">
        <v>21</v>
      </c>
      <c r="Y436" t="str">
        <f t="shared" si="24"/>
        <v>Ja</v>
      </c>
      <c r="AA436" t="str">
        <f t="shared" si="25"/>
        <v>Nej</v>
      </c>
      <c r="AB436" t="str">
        <f t="shared" si="26"/>
        <v>ET</v>
      </c>
      <c r="AC436">
        <f t="shared" si="27"/>
        <v>0</v>
      </c>
    </row>
    <row r="437" spans="1:29" ht="15" customHeight="1">
      <c r="A437" s="2" t="s">
        <v>610</v>
      </c>
      <c r="B437" s="2" t="s">
        <v>612</v>
      </c>
      <c r="C437">
        <v>2020</v>
      </c>
      <c r="D437">
        <v>0.50700000000000001</v>
      </c>
      <c r="E437" t="s">
        <v>21</v>
      </c>
      <c r="F437" t="s">
        <v>22</v>
      </c>
      <c r="G437">
        <v>2.02</v>
      </c>
      <c r="H437">
        <v>1.4E-3</v>
      </c>
      <c r="I437">
        <v>0</v>
      </c>
      <c r="J437">
        <v>0.46</v>
      </c>
      <c r="K437" t="s">
        <v>22</v>
      </c>
      <c r="L437" t="s">
        <v>21</v>
      </c>
      <c r="M437" t="s">
        <v>21</v>
      </c>
      <c r="N437" t="s">
        <v>21</v>
      </c>
      <c r="O437" t="s">
        <v>21</v>
      </c>
      <c r="P437" t="s">
        <v>21</v>
      </c>
      <c r="Q437" t="s">
        <v>22</v>
      </c>
      <c r="R437" t="s">
        <v>21</v>
      </c>
      <c r="S437" t="s">
        <v>21</v>
      </c>
      <c r="T437" t="s">
        <v>21</v>
      </c>
      <c r="U437" t="s">
        <v>21</v>
      </c>
      <c r="V437" t="s">
        <v>21</v>
      </c>
      <c r="Y437" t="str">
        <f t="shared" si="24"/>
        <v>Ja</v>
      </c>
      <c r="AA437" t="str">
        <f t="shared" si="25"/>
        <v>Nej</v>
      </c>
      <c r="AB437" t="str">
        <f t="shared" si="26"/>
        <v>ET</v>
      </c>
      <c r="AC437">
        <f t="shared" si="27"/>
        <v>0</v>
      </c>
    </row>
    <row r="438" spans="1:29" ht="15" customHeight="1">
      <c r="A438" s="2" t="s">
        <v>613</v>
      </c>
      <c r="B438" s="2" t="s">
        <v>614</v>
      </c>
      <c r="C438">
        <v>2020</v>
      </c>
      <c r="D438" t="s">
        <v>22</v>
      </c>
      <c r="E438" t="s">
        <v>22</v>
      </c>
      <c r="F438" t="s">
        <v>22</v>
      </c>
      <c r="G438" t="s">
        <v>22</v>
      </c>
      <c r="H438" t="s">
        <v>22</v>
      </c>
      <c r="I438" t="s">
        <v>22</v>
      </c>
      <c r="J438" t="s">
        <v>22</v>
      </c>
      <c r="K438" t="s">
        <v>22</v>
      </c>
      <c r="L438" t="s">
        <v>22</v>
      </c>
      <c r="M438" t="s">
        <v>22</v>
      </c>
      <c r="N438" t="s">
        <v>22</v>
      </c>
      <c r="O438" t="s">
        <v>22</v>
      </c>
      <c r="P438" t="s">
        <v>22</v>
      </c>
      <c r="Q438" t="s">
        <v>22</v>
      </c>
      <c r="R438" t="s">
        <v>22</v>
      </c>
      <c r="S438" t="s">
        <v>22</v>
      </c>
      <c r="T438" t="s">
        <v>22</v>
      </c>
      <c r="U438" t="s">
        <v>22</v>
      </c>
      <c r="V438" t="s">
        <v>22</v>
      </c>
      <c r="Y438" t="str">
        <f t="shared" si="24"/>
        <v>Nej</v>
      </c>
      <c r="AA438" t="str">
        <f t="shared" si="25"/>
        <v>Nej</v>
      </c>
      <c r="AB438">
        <f t="shared" si="26"/>
        <v>0</v>
      </c>
      <c r="AC438">
        <f t="shared" si="27"/>
        <v>0</v>
      </c>
    </row>
    <row r="439" spans="1:29" ht="15" customHeight="1">
      <c r="A439" s="2" t="s">
        <v>615</v>
      </c>
      <c r="B439" s="2" t="s">
        <v>616</v>
      </c>
      <c r="C439">
        <v>2020</v>
      </c>
      <c r="D439">
        <v>5.774</v>
      </c>
      <c r="E439">
        <v>31.54</v>
      </c>
      <c r="F439" t="s">
        <v>880</v>
      </c>
      <c r="G439">
        <v>0.81</v>
      </c>
      <c r="H439">
        <v>102.2</v>
      </c>
      <c r="I439">
        <v>1E-3</v>
      </c>
      <c r="J439">
        <v>0</v>
      </c>
      <c r="K439" t="s">
        <v>881</v>
      </c>
      <c r="L439">
        <v>31.92</v>
      </c>
      <c r="M439">
        <v>3.5000000000000003E-2</v>
      </c>
      <c r="N439">
        <v>20.9</v>
      </c>
      <c r="O439">
        <v>2.4</v>
      </c>
      <c r="P439">
        <v>0</v>
      </c>
      <c r="Q439" t="s">
        <v>882</v>
      </c>
      <c r="R439">
        <v>145.80000000000001</v>
      </c>
      <c r="S439">
        <v>0.04</v>
      </c>
      <c r="T439">
        <v>21.2</v>
      </c>
      <c r="U439">
        <v>1.1000000000000001</v>
      </c>
      <c r="V439">
        <v>0.5</v>
      </c>
      <c r="Y439" t="str">
        <f t="shared" si="24"/>
        <v>Ja</v>
      </c>
      <c r="AA439" t="str">
        <f t="shared" si="25"/>
        <v>Ja</v>
      </c>
      <c r="AB439">
        <f t="shared" si="26"/>
        <v>31.92</v>
      </c>
      <c r="AC439">
        <f t="shared" si="27"/>
        <v>0</v>
      </c>
    </row>
    <row r="440" spans="1:29" ht="15" customHeight="1">
      <c r="A440" s="2" t="s">
        <v>615</v>
      </c>
      <c r="B440" s="2" t="s">
        <v>1165</v>
      </c>
      <c r="C440">
        <v>2020</v>
      </c>
      <c r="D440" t="s">
        <v>21</v>
      </c>
      <c r="E440" t="s">
        <v>21</v>
      </c>
      <c r="F440" t="s">
        <v>22</v>
      </c>
      <c r="G440">
        <v>2.46</v>
      </c>
      <c r="H440">
        <v>338.5</v>
      </c>
      <c r="I440">
        <v>0.47</v>
      </c>
      <c r="J440">
        <v>0.48170000000000002</v>
      </c>
      <c r="K440" t="s">
        <v>22</v>
      </c>
      <c r="L440" t="s">
        <v>21</v>
      </c>
      <c r="M440" t="s">
        <v>21</v>
      </c>
      <c r="N440" t="s">
        <v>21</v>
      </c>
      <c r="O440" t="s">
        <v>21</v>
      </c>
      <c r="P440" t="s">
        <v>21</v>
      </c>
      <c r="Q440" t="s">
        <v>22</v>
      </c>
      <c r="R440" t="s">
        <v>21</v>
      </c>
      <c r="S440" t="s">
        <v>21</v>
      </c>
      <c r="T440" t="s">
        <v>21</v>
      </c>
      <c r="U440" t="s">
        <v>21</v>
      </c>
      <c r="V440" t="s">
        <v>21</v>
      </c>
      <c r="Y440" t="str">
        <f t="shared" si="24"/>
        <v>Nej</v>
      </c>
      <c r="AA440" t="str">
        <f t="shared" si="25"/>
        <v>Nej</v>
      </c>
      <c r="AB440">
        <f t="shared" si="26"/>
        <v>0</v>
      </c>
      <c r="AC440">
        <f t="shared" si="27"/>
        <v>0</v>
      </c>
    </row>
    <row r="441" spans="1:29" ht="15" customHeight="1">
      <c r="A441" s="2" t="s">
        <v>615</v>
      </c>
      <c r="B441" s="2" t="s">
        <v>1166</v>
      </c>
      <c r="C441">
        <v>2020</v>
      </c>
      <c r="D441" t="s">
        <v>21</v>
      </c>
      <c r="E441" t="s">
        <v>21</v>
      </c>
      <c r="F441" t="s">
        <v>22</v>
      </c>
      <c r="G441">
        <v>2.46</v>
      </c>
      <c r="H441">
        <v>338.5</v>
      </c>
      <c r="I441">
        <v>0.47</v>
      </c>
      <c r="J441">
        <v>0.48170000000000002</v>
      </c>
      <c r="K441" t="s">
        <v>22</v>
      </c>
      <c r="L441" t="s">
        <v>21</v>
      </c>
      <c r="M441" t="s">
        <v>21</v>
      </c>
      <c r="N441" t="s">
        <v>21</v>
      </c>
      <c r="O441" t="s">
        <v>21</v>
      </c>
      <c r="P441" t="s">
        <v>21</v>
      </c>
      <c r="Q441" t="s">
        <v>22</v>
      </c>
      <c r="R441" t="s">
        <v>21</v>
      </c>
      <c r="S441" t="s">
        <v>21</v>
      </c>
      <c r="T441" t="s">
        <v>21</v>
      </c>
      <c r="U441" t="s">
        <v>21</v>
      </c>
      <c r="V441" t="s">
        <v>21</v>
      </c>
      <c r="Y441" t="str">
        <f t="shared" si="24"/>
        <v>Nej</v>
      </c>
      <c r="AA441" t="str">
        <f t="shared" si="25"/>
        <v>Nej</v>
      </c>
      <c r="AB441">
        <f t="shared" si="26"/>
        <v>0</v>
      </c>
      <c r="AC441">
        <f t="shared" si="27"/>
        <v>0</v>
      </c>
    </row>
    <row r="442" spans="1:29" ht="15" customHeight="1">
      <c r="A442" s="2" t="s">
        <v>615</v>
      </c>
      <c r="B442" s="2" t="s">
        <v>618</v>
      </c>
      <c r="C442">
        <v>2020</v>
      </c>
      <c r="D442">
        <v>8.3919999999999995</v>
      </c>
      <c r="E442" t="s">
        <v>21</v>
      </c>
      <c r="F442" t="s">
        <v>770</v>
      </c>
      <c r="G442">
        <v>1.1000000000000001</v>
      </c>
      <c r="H442">
        <v>0</v>
      </c>
      <c r="I442">
        <v>0</v>
      </c>
      <c r="J442">
        <v>0</v>
      </c>
      <c r="K442" t="s">
        <v>22</v>
      </c>
      <c r="L442" t="s">
        <v>21</v>
      </c>
      <c r="M442" t="s">
        <v>21</v>
      </c>
      <c r="N442" t="s">
        <v>21</v>
      </c>
      <c r="O442" t="s">
        <v>21</v>
      </c>
      <c r="P442" t="s">
        <v>21</v>
      </c>
      <c r="Q442" t="s">
        <v>22</v>
      </c>
      <c r="R442" t="s">
        <v>21</v>
      </c>
      <c r="S442" t="s">
        <v>21</v>
      </c>
      <c r="T442" t="s">
        <v>21</v>
      </c>
      <c r="U442" t="s">
        <v>21</v>
      </c>
      <c r="V442" t="s">
        <v>21</v>
      </c>
      <c r="Y442" t="str">
        <f t="shared" si="24"/>
        <v>Ja</v>
      </c>
      <c r="AA442" t="str">
        <f t="shared" si="25"/>
        <v>Nej</v>
      </c>
      <c r="AB442" t="str">
        <f t="shared" si="26"/>
        <v>ET</v>
      </c>
      <c r="AC442">
        <f t="shared" si="27"/>
        <v>0</v>
      </c>
    </row>
    <row r="443" spans="1:29" ht="15" customHeight="1">
      <c r="A443" s="2" t="s">
        <v>619</v>
      </c>
      <c r="B443" s="2" t="s">
        <v>620</v>
      </c>
      <c r="C443">
        <v>2020</v>
      </c>
      <c r="D443" t="s">
        <v>21</v>
      </c>
      <c r="E443" t="s">
        <v>21</v>
      </c>
      <c r="F443" t="s">
        <v>22</v>
      </c>
      <c r="G443">
        <v>2.46</v>
      </c>
      <c r="H443">
        <v>338.5</v>
      </c>
      <c r="I443">
        <v>0.47</v>
      </c>
      <c r="J443">
        <v>0.48170000000000002</v>
      </c>
      <c r="K443" t="s">
        <v>22</v>
      </c>
      <c r="L443" t="s">
        <v>21</v>
      </c>
      <c r="M443" t="s">
        <v>21</v>
      </c>
      <c r="N443" t="s">
        <v>21</v>
      </c>
      <c r="O443" t="s">
        <v>21</v>
      </c>
      <c r="P443" t="s">
        <v>21</v>
      </c>
      <c r="Q443" t="s">
        <v>22</v>
      </c>
      <c r="R443" t="s">
        <v>21</v>
      </c>
      <c r="S443" t="s">
        <v>21</v>
      </c>
      <c r="T443" t="s">
        <v>21</v>
      </c>
      <c r="U443" t="s">
        <v>21</v>
      </c>
      <c r="V443" t="s">
        <v>21</v>
      </c>
      <c r="Y443" t="str">
        <f t="shared" si="24"/>
        <v>Nej</v>
      </c>
      <c r="AA443" t="str">
        <f t="shared" si="25"/>
        <v>Nej</v>
      </c>
      <c r="AB443">
        <f t="shared" si="26"/>
        <v>0</v>
      </c>
      <c r="AC443">
        <f t="shared" si="27"/>
        <v>0</v>
      </c>
    </row>
    <row r="444" spans="1:29" ht="15" customHeight="1">
      <c r="A444" s="2" t="s">
        <v>621</v>
      </c>
      <c r="B444" s="2" t="s">
        <v>622</v>
      </c>
      <c r="C444">
        <v>2020</v>
      </c>
      <c r="D444" t="s">
        <v>21</v>
      </c>
      <c r="E444" t="s">
        <v>21</v>
      </c>
      <c r="F444" t="s">
        <v>22</v>
      </c>
      <c r="G444">
        <v>2.46</v>
      </c>
      <c r="H444">
        <v>338.5</v>
      </c>
      <c r="I444">
        <v>0.47</v>
      </c>
      <c r="J444">
        <v>0.48170000000000002</v>
      </c>
      <c r="K444" t="s">
        <v>22</v>
      </c>
      <c r="L444" t="s">
        <v>21</v>
      </c>
      <c r="M444" t="s">
        <v>21</v>
      </c>
      <c r="N444" t="s">
        <v>21</v>
      </c>
      <c r="O444" t="s">
        <v>21</v>
      </c>
      <c r="P444" t="s">
        <v>21</v>
      </c>
      <c r="Q444" t="s">
        <v>22</v>
      </c>
      <c r="R444" t="s">
        <v>21</v>
      </c>
      <c r="S444" t="s">
        <v>21</v>
      </c>
      <c r="T444" t="s">
        <v>21</v>
      </c>
      <c r="U444" t="s">
        <v>21</v>
      </c>
      <c r="V444" t="s">
        <v>21</v>
      </c>
      <c r="Y444" t="str">
        <f t="shared" si="24"/>
        <v>Nej</v>
      </c>
      <c r="AA444" t="str">
        <f t="shared" si="25"/>
        <v>Nej</v>
      </c>
      <c r="AB444">
        <f t="shared" si="26"/>
        <v>0</v>
      </c>
      <c r="AC444">
        <f t="shared" si="27"/>
        <v>0</v>
      </c>
    </row>
    <row r="445" spans="1:29" ht="15" customHeight="1">
      <c r="A445" s="2" t="s">
        <v>623</v>
      </c>
      <c r="B445" s="2" t="s">
        <v>624</v>
      </c>
      <c r="C445">
        <v>2020</v>
      </c>
      <c r="D445" t="s">
        <v>22</v>
      </c>
      <c r="E445" t="s">
        <v>22</v>
      </c>
      <c r="F445" t="s">
        <v>22</v>
      </c>
      <c r="G445" t="s">
        <v>22</v>
      </c>
      <c r="H445" t="s">
        <v>22</v>
      </c>
      <c r="I445" t="s">
        <v>22</v>
      </c>
      <c r="J445" t="s">
        <v>22</v>
      </c>
      <c r="K445" t="s">
        <v>22</v>
      </c>
      <c r="L445" t="s">
        <v>22</v>
      </c>
      <c r="M445" t="s">
        <v>22</v>
      </c>
      <c r="N445" t="s">
        <v>22</v>
      </c>
      <c r="O445" t="s">
        <v>22</v>
      </c>
      <c r="P445" t="s">
        <v>22</v>
      </c>
      <c r="Q445" t="s">
        <v>22</v>
      </c>
      <c r="R445" t="s">
        <v>22</v>
      </c>
      <c r="S445" t="s">
        <v>22</v>
      </c>
      <c r="T445" t="s">
        <v>22</v>
      </c>
      <c r="U445" t="s">
        <v>22</v>
      </c>
      <c r="V445" t="s">
        <v>22</v>
      </c>
      <c r="Y445" t="str">
        <f t="shared" si="24"/>
        <v>Nej</v>
      </c>
      <c r="AA445" t="str">
        <f t="shared" si="25"/>
        <v>Nej</v>
      </c>
      <c r="AB445">
        <f t="shared" si="26"/>
        <v>0</v>
      </c>
      <c r="AC445">
        <f t="shared" si="27"/>
        <v>0</v>
      </c>
    </row>
    <row r="446" spans="1:29" ht="15" customHeight="1">
      <c r="A446" s="2" t="s">
        <v>625</v>
      </c>
      <c r="B446" s="2" t="s">
        <v>626</v>
      </c>
      <c r="C446">
        <v>2020</v>
      </c>
      <c r="D446">
        <v>0.29609000000000002</v>
      </c>
      <c r="E446" t="s">
        <v>21</v>
      </c>
      <c r="F446" t="s">
        <v>883</v>
      </c>
      <c r="G446">
        <v>0.122</v>
      </c>
      <c r="H446">
        <v>76.05</v>
      </c>
      <c r="I446">
        <v>0.17</v>
      </c>
      <c r="J446">
        <v>0</v>
      </c>
      <c r="K446" t="s">
        <v>22</v>
      </c>
      <c r="L446" t="s">
        <v>21</v>
      </c>
      <c r="M446" t="s">
        <v>21</v>
      </c>
      <c r="N446" t="s">
        <v>21</v>
      </c>
      <c r="O446" t="s">
        <v>21</v>
      </c>
      <c r="P446" t="s">
        <v>21</v>
      </c>
      <c r="Q446" t="s">
        <v>22</v>
      </c>
      <c r="R446" t="s">
        <v>21</v>
      </c>
      <c r="S446" t="s">
        <v>21</v>
      </c>
      <c r="T446" t="s">
        <v>21</v>
      </c>
      <c r="U446" t="s">
        <v>21</v>
      </c>
      <c r="V446" t="s">
        <v>21</v>
      </c>
      <c r="Y446" t="str">
        <f t="shared" si="24"/>
        <v>Ja</v>
      </c>
      <c r="AA446" t="str">
        <f t="shared" si="25"/>
        <v>Nej</v>
      </c>
      <c r="AB446" t="str">
        <f t="shared" si="26"/>
        <v>ET</v>
      </c>
      <c r="AC446">
        <f t="shared" si="27"/>
        <v>0</v>
      </c>
    </row>
    <row r="447" spans="1:29" ht="15" customHeight="1">
      <c r="A447" s="2" t="s">
        <v>625</v>
      </c>
      <c r="B447" s="2" t="s">
        <v>627</v>
      </c>
      <c r="C447">
        <v>2020</v>
      </c>
      <c r="D447" t="s">
        <v>21</v>
      </c>
      <c r="E447" t="s">
        <v>21</v>
      </c>
      <c r="F447" t="s">
        <v>883</v>
      </c>
      <c r="G447">
        <v>0.122</v>
      </c>
      <c r="H447">
        <v>76.05</v>
      </c>
      <c r="I447">
        <v>0.17</v>
      </c>
      <c r="J447">
        <v>0</v>
      </c>
      <c r="K447" t="s">
        <v>22</v>
      </c>
      <c r="L447" t="s">
        <v>21</v>
      </c>
      <c r="M447" t="s">
        <v>21</v>
      </c>
      <c r="N447" t="s">
        <v>21</v>
      </c>
      <c r="O447" t="s">
        <v>21</v>
      </c>
      <c r="P447" t="s">
        <v>21</v>
      </c>
      <c r="Q447" t="s">
        <v>22</v>
      </c>
      <c r="R447" t="s">
        <v>21</v>
      </c>
      <c r="S447" t="s">
        <v>21</v>
      </c>
      <c r="T447" t="s">
        <v>21</v>
      </c>
      <c r="U447" t="s">
        <v>21</v>
      </c>
      <c r="V447" t="s">
        <v>21</v>
      </c>
      <c r="Y447" t="str">
        <f t="shared" si="24"/>
        <v>Ja</v>
      </c>
      <c r="AA447" t="str">
        <f t="shared" si="25"/>
        <v>Nej</v>
      </c>
      <c r="AB447" t="str">
        <f t="shared" si="26"/>
        <v>ET</v>
      </c>
      <c r="AC447">
        <f t="shared" si="27"/>
        <v>0</v>
      </c>
    </row>
    <row r="448" spans="1:29" ht="15" customHeight="1">
      <c r="A448" s="2" t="s">
        <v>625</v>
      </c>
      <c r="B448" s="2" t="s">
        <v>628</v>
      </c>
      <c r="C448">
        <v>2020</v>
      </c>
      <c r="D448" t="s">
        <v>21</v>
      </c>
      <c r="E448" t="s">
        <v>21</v>
      </c>
      <c r="F448" t="s">
        <v>92</v>
      </c>
      <c r="G448">
        <v>2.46</v>
      </c>
      <c r="H448">
        <v>338.5</v>
      </c>
      <c r="I448">
        <v>0.47</v>
      </c>
      <c r="J448">
        <v>0.48170000000000002</v>
      </c>
      <c r="K448" t="s">
        <v>22</v>
      </c>
      <c r="L448" t="s">
        <v>21</v>
      </c>
      <c r="M448" t="s">
        <v>21</v>
      </c>
      <c r="N448" t="s">
        <v>21</v>
      </c>
      <c r="O448" t="s">
        <v>21</v>
      </c>
      <c r="P448" t="s">
        <v>21</v>
      </c>
      <c r="Q448" t="s">
        <v>22</v>
      </c>
      <c r="R448" t="s">
        <v>21</v>
      </c>
      <c r="S448" t="s">
        <v>21</v>
      </c>
      <c r="T448" t="s">
        <v>21</v>
      </c>
      <c r="U448" t="s">
        <v>21</v>
      </c>
      <c r="V448" t="s">
        <v>21</v>
      </c>
      <c r="Y448" t="str">
        <f t="shared" si="24"/>
        <v>Nej</v>
      </c>
      <c r="AA448" t="str">
        <f t="shared" si="25"/>
        <v>Nej</v>
      </c>
      <c r="AB448">
        <f t="shared" si="26"/>
        <v>0</v>
      </c>
      <c r="AC448">
        <f t="shared" si="27"/>
        <v>0</v>
      </c>
    </row>
    <row r="449" spans="1:29" ht="15" customHeight="1">
      <c r="A449" s="2" t="s">
        <v>625</v>
      </c>
      <c r="B449" s="2" t="s">
        <v>629</v>
      </c>
      <c r="C449">
        <v>2020</v>
      </c>
      <c r="D449">
        <v>2.3429999999999999E-2</v>
      </c>
      <c r="E449" t="s">
        <v>21</v>
      </c>
      <c r="F449" t="s">
        <v>883</v>
      </c>
      <c r="G449">
        <v>0.122</v>
      </c>
      <c r="H449">
        <v>76.05</v>
      </c>
      <c r="I449">
        <v>0.17</v>
      </c>
      <c r="J449">
        <v>0</v>
      </c>
      <c r="K449" t="s">
        <v>22</v>
      </c>
      <c r="L449" t="s">
        <v>21</v>
      </c>
      <c r="M449" t="s">
        <v>21</v>
      </c>
      <c r="N449" t="s">
        <v>21</v>
      </c>
      <c r="O449" t="s">
        <v>21</v>
      </c>
      <c r="P449" t="s">
        <v>21</v>
      </c>
      <c r="Q449" t="s">
        <v>22</v>
      </c>
      <c r="R449" t="s">
        <v>21</v>
      </c>
      <c r="S449" t="s">
        <v>21</v>
      </c>
      <c r="T449" t="s">
        <v>21</v>
      </c>
      <c r="U449" t="s">
        <v>21</v>
      </c>
      <c r="V449" t="s">
        <v>21</v>
      </c>
      <c r="Y449" t="str">
        <f t="shared" si="24"/>
        <v>Ja</v>
      </c>
      <c r="AA449" t="str">
        <f t="shared" si="25"/>
        <v>Nej</v>
      </c>
      <c r="AB449" t="str">
        <f t="shared" si="26"/>
        <v>ET</v>
      </c>
      <c r="AC449">
        <f t="shared" si="27"/>
        <v>0</v>
      </c>
    </row>
    <row r="450" spans="1:29" ht="15" customHeight="1">
      <c r="A450" s="2" t="s">
        <v>625</v>
      </c>
      <c r="B450" s="2" t="s">
        <v>630</v>
      </c>
      <c r="C450">
        <v>2020</v>
      </c>
      <c r="D450" t="s">
        <v>21</v>
      </c>
      <c r="E450">
        <v>13.917999999999999</v>
      </c>
      <c r="F450" t="s">
        <v>883</v>
      </c>
      <c r="G450">
        <v>0.122</v>
      </c>
      <c r="H450">
        <v>76.05</v>
      </c>
      <c r="I450">
        <v>0.17</v>
      </c>
      <c r="J450">
        <v>0</v>
      </c>
      <c r="K450" t="s">
        <v>22</v>
      </c>
      <c r="L450" t="s">
        <v>21</v>
      </c>
      <c r="M450" t="s">
        <v>21</v>
      </c>
      <c r="N450" t="s">
        <v>21</v>
      </c>
      <c r="O450" t="s">
        <v>21</v>
      </c>
      <c r="P450" t="s">
        <v>21</v>
      </c>
      <c r="Q450" t="s">
        <v>22</v>
      </c>
      <c r="R450" t="s">
        <v>21</v>
      </c>
      <c r="S450" t="s">
        <v>21</v>
      </c>
      <c r="T450" t="s">
        <v>21</v>
      </c>
      <c r="U450" t="s">
        <v>21</v>
      </c>
      <c r="V450" t="s">
        <v>21</v>
      </c>
      <c r="Y450" t="str">
        <f t="shared" si="24"/>
        <v>Ja</v>
      </c>
      <c r="AA450" t="str">
        <f t="shared" si="25"/>
        <v>Nej</v>
      </c>
      <c r="AB450" t="str">
        <f t="shared" si="26"/>
        <v>ET</v>
      </c>
      <c r="AC450">
        <f t="shared" si="27"/>
        <v>0</v>
      </c>
    </row>
    <row r="451" spans="1:29" ht="15" customHeight="1">
      <c r="A451" s="2" t="s">
        <v>625</v>
      </c>
      <c r="B451" s="2" t="s">
        <v>631</v>
      </c>
      <c r="C451">
        <v>2020</v>
      </c>
      <c r="D451">
        <v>0.46227000000000001</v>
      </c>
      <c r="E451">
        <v>10.54</v>
      </c>
      <c r="F451" t="s">
        <v>883</v>
      </c>
      <c r="G451">
        <v>0.122</v>
      </c>
      <c r="H451">
        <v>76.05</v>
      </c>
      <c r="I451">
        <v>0.17</v>
      </c>
      <c r="J451">
        <v>0</v>
      </c>
      <c r="K451" t="s">
        <v>22</v>
      </c>
      <c r="L451" t="s">
        <v>21</v>
      </c>
      <c r="M451" t="s">
        <v>21</v>
      </c>
      <c r="N451" t="s">
        <v>21</v>
      </c>
      <c r="O451" t="s">
        <v>21</v>
      </c>
      <c r="P451" t="s">
        <v>21</v>
      </c>
      <c r="Q451" t="s">
        <v>22</v>
      </c>
      <c r="R451" t="s">
        <v>21</v>
      </c>
      <c r="S451" t="s">
        <v>21</v>
      </c>
      <c r="T451" t="s">
        <v>21</v>
      </c>
      <c r="U451" t="s">
        <v>21</v>
      </c>
      <c r="V451" t="s">
        <v>21</v>
      </c>
      <c r="Y451" t="str">
        <f t="shared" si="24"/>
        <v>Ja</v>
      </c>
      <c r="AA451" t="str">
        <f t="shared" si="25"/>
        <v>Nej</v>
      </c>
      <c r="AB451" t="str">
        <f t="shared" si="26"/>
        <v>ET</v>
      </c>
      <c r="AC451">
        <f t="shared" si="27"/>
        <v>0</v>
      </c>
    </row>
  </sheetData>
  <autoFilter ref="A1:AC451" xr:uid="{FF3CF6EF-2BAD-4A59-BE63-2AE6A4B0E25F}"/>
  <conditionalFormatting sqref="B1">
    <cfRule type="duplicateValues" dxfId="62" priority="5"/>
  </conditionalFormatting>
  <conditionalFormatting sqref="B1:B404 B406:B1048576">
    <cfRule type="duplicateValues" dxfId="61" priority="4"/>
  </conditionalFormatting>
  <conditionalFormatting sqref="B405">
    <cfRule type="duplicateValues" dxfId="60" priority="2"/>
    <cfRule type="duplicateValues" dxfId="59" priority="3"/>
  </conditionalFormatting>
  <conditionalFormatting sqref="B1:B1048576">
    <cfRule type="duplicateValues" dxfId="58" priority="1"/>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87814-35E0-4055-A69F-7617C0C034A3}">
  <sheetPr codeName="Blad10">
    <tabColor theme="7" tint="0.59999389629810485"/>
  </sheetPr>
  <dimension ref="A1:Y451"/>
  <sheetViews>
    <sheetView workbookViewId="0">
      <selection activeCell="V3" sqref="V3"/>
    </sheetView>
  </sheetViews>
  <sheetFormatPr defaultRowHeight="15" customHeight="1"/>
  <cols>
    <col min="1" max="1" width="43.7265625" style="2" bestFit="1" customWidth="1"/>
    <col min="2" max="2" width="48" style="2" bestFit="1" customWidth="1"/>
  </cols>
  <sheetData>
    <row r="1" spans="1:25" s="8" customFormat="1" ht="116.5" thickBot="1">
      <c r="A1" s="7" t="s">
        <v>0</v>
      </c>
      <c r="B1" s="7" t="s">
        <v>1</v>
      </c>
      <c r="C1" s="7" t="s">
        <v>2</v>
      </c>
      <c r="D1" s="7" t="s">
        <v>3</v>
      </c>
      <c r="E1" s="7" t="s">
        <v>4</v>
      </c>
      <c r="F1" s="7" t="s">
        <v>5</v>
      </c>
      <c r="G1" s="7" t="s">
        <v>6</v>
      </c>
      <c r="H1" s="7" t="s">
        <v>7</v>
      </c>
      <c r="I1" s="7" t="s">
        <v>8</v>
      </c>
      <c r="J1" s="7" t="s">
        <v>9</v>
      </c>
      <c r="K1" s="7" t="s">
        <v>10</v>
      </c>
      <c r="L1" s="7" t="s">
        <v>11</v>
      </c>
      <c r="M1" s="7" t="s">
        <v>12</v>
      </c>
      <c r="N1" s="7" t="s">
        <v>13</v>
      </c>
      <c r="O1" s="7" t="s">
        <v>14</v>
      </c>
      <c r="P1" s="7" t="s">
        <v>15</v>
      </c>
      <c r="Q1" s="7" t="s">
        <v>16</v>
      </c>
      <c r="R1" s="7" t="s">
        <v>17</v>
      </c>
      <c r="S1" s="7" t="s">
        <v>18</v>
      </c>
      <c r="U1" s="9" t="s">
        <v>1251</v>
      </c>
      <c r="V1" s="16" t="s">
        <v>1252</v>
      </c>
      <c r="X1" t="s">
        <v>1253</v>
      </c>
    </row>
    <row r="2" spans="1:25" ht="15" customHeight="1">
      <c r="A2" s="2" t="s">
        <v>19</v>
      </c>
      <c r="B2" s="2" t="s">
        <v>20</v>
      </c>
      <c r="C2">
        <v>2020</v>
      </c>
      <c r="D2">
        <v>7.2229999999999999</v>
      </c>
      <c r="E2" t="s">
        <v>21</v>
      </c>
      <c r="F2" t="s">
        <v>21</v>
      </c>
      <c r="G2" t="s">
        <v>21</v>
      </c>
      <c r="H2" t="s">
        <v>21</v>
      </c>
      <c r="I2" t="s">
        <v>21</v>
      </c>
      <c r="J2" t="s">
        <v>21</v>
      </c>
      <c r="K2" t="s">
        <v>21</v>
      </c>
      <c r="L2" t="s">
        <v>21</v>
      </c>
      <c r="M2" t="s">
        <v>21</v>
      </c>
      <c r="N2" t="s">
        <v>22</v>
      </c>
      <c r="O2" t="s">
        <v>21</v>
      </c>
      <c r="P2" t="s">
        <v>22</v>
      </c>
      <c r="Q2" t="s">
        <v>21</v>
      </c>
      <c r="R2" t="s">
        <v>22</v>
      </c>
      <c r="S2" t="s">
        <v>21</v>
      </c>
      <c r="U2">
        <f>IFERROR(D2/1,0)</f>
        <v>7.2229999999999999</v>
      </c>
      <c r="V2">
        <f>IFERROR(O2/1,0)+IFERROR(Q2/1,0)+IFERROR(S2/1,0)</f>
        <v>0</v>
      </c>
      <c r="X2" t="s">
        <v>1254</v>
      </c>
      <c r="Y2">
        <f>SUM(V2:V472)</f>
        <v>1976.2308</v>
      </c>
    </row>
    <row r="3" spans="1:25" ht="15" customHeight="1">
      <c r="A3" s="2" t="s">
        <v>19</v>
      </c>
      <c r="B3" s="2" t="s">
        <v>23</v>
      </c>
      <c r="C3">
        <v>2020</v>
      </c>
      <c r="D3">
        <v>13.282999999999999</v>
      </c>
      <c r="E3" t="s">
        <v>24</v>
      </c>
      <c r="F3" t="s">
        <v>24</v>
      </c>
      <c r="G3" t="s">
        <v>24</v>
      </c>
      <c r="H3" t="s">
        <v>24</v>
      </c>
      <c r="I3" t="s">
        <v>24</v>
      </c>
      <c r="J3" t="s">
        <v>24</v>
      </c>
      <c r="K3" t="s">
        <v>24</v>
      </c>
      <c r="L3" t="s">
        <v>24</v>
      </c>
      <c r="M3" t="s">
        <v>24</v>
      </c>
      <c r="N3" t="s">
        <v>22</v>
      </c>
      <c r="O3" t="s">
        <v>21</v>
      </c>
      <c r="P3" t="s">
        <v>22</v>
      </c>
      <c r="Q3" t="s">
        <v>21</v>
      </c>
      <c r="R3" t="s">
        <v>22</v>
      </c>
      <c r="S3" t="s">
        <v>21</v>
      </c>
      <c r="U3">
        <f t="shared" ref="U3:U66" si="0">IFERROR(D3/1,0)</f>
        <v>13.282999999999999</v>
      </c>
      <c r="V3">
        <f t="shared" ref="V3:V66" si="1">IFERROR(O3/1,0)+IFERROR(Q3/1,0)+IFERROR(S3/1,0)</f>
        <v>0</v>
      </c>
      <c r="X3" t="s">
        <v>1255</v>
      </c>
      <c r="Y3">
        <f>SUM(Miljö!AB2:AB473)</f>
        <v>1614.7610000000002</v>
      </c>
    </row>
    <row r="4" spans="1:25" ht="15" customHeight="1">
      <c r="A4" s="2" t="s">
        <v>19</v>
      </c>
      <c r="B4" s="2" t="s">
        <v>25</v>
      </c>
      <c r="C4">
        <v>2020</v>
      </c>
      <c r="D4">
        <v>91.834000000000003</v>
      </c>
      <c r="E4" t="s">
        <v>24</v>
      </c>
      <c r="F4" t="s">
        <v>24</v>
      </c>
      <c r="G4" t="s">
        <v>24</v>
      </c>
      <c r="H4" t="s">
        <v>24</v>
      </c>
      <c r="I4" t="s">
        <v>24</v>
      </c>
      <c r="J4" t="s">
        <v>24</v>
      </c>
      <c r="K4" t="s">
        <v>24</v>
      </c>
      <c r="L4" t="s">
        <v>24</v>
      </c>
      <c r="M4" t="s">
        <v>24</v>
      </c>
      <c r="N4" t="s">
        <v>22</v>
      </c>
      <c r="O4" t="s">
        <v>21</v>
      </c>
      <c r="P4" t="s">
        <v>22</v>
      </c>
      <c r="Q4" t="s">
        <v>21</v>
      </c>
      <c r="R4" t="s">
        <v>22</v>
      </c>
      <c r="S4" t="s">
        <v>21</v>
      </c>
      <c r="U4">
        <f t="shared" si="0"/>
        <v>91.834000000000003</v>
      </c>
      <c r="V4">
        <f t="shared" si="1"/>
        <v>0</v>
      </c>
    </row>
    <row r="5" spans="1:25" ht="15" customHeight="1">
      <c r="A5" s="2" t="s">
        <v>19</v>
      </c>
      <c r="B5" s="2" t="s">
        <v>26</v>
      </c>
      <c r="C5">
        <v>2020</v>
      </c>
      <c r="D5">
        <v>20.123999999999999</v>
      </c>
      <c r="E5" t="s">
        <v>24</v>
      </c>
      <c r="F5" t="s">
        <v>24</v>
      </c>
      <c r="G5" t="s">
        <v>24</v>
      </c>
      <c r="H5" t="s">
        <v>24</v>
      </c>
      <c r="I5" t="s">
        <v>24</v>
      </c>
      <c r="J5" t="s">
        <v>24</v>
      </c>
      <c r="K5" t="s">
        <v>24</v>
      </c>
      <c r="L5" t="s">
        <v>24</v>
      </c>
      <c r="M5" t="s">
        <v>24</v>
      </c>
      <c r="N5" t="s">
        <v>22</v>
      </c>
      <c r="O5" t="s">
        <v>21</v>
      </c>
      <c r="P5" t="s">
        <v>22</v>
      </c>
      <c r="Q5" t="s">
        <v>21</v>
      </c>
      <c r="R5" t="s">
        <v>22</v>
      </c>
      <c r="S5" t="s">
        <v>21</v>
      </c>
      <c r="U5">
        <f t="shared" si="0"/>
        <v>20.123999999999999</v>
      </c>
      <c r="V5">
        <f t="shared" si="1"/>
        <v>0</v>
      </c>
      <c r="X5" t="s">
        <v>1256</v>
      </c>
      <c r="Y5">
        <f>Y2-Y3</f>
        <v>361.46979999999985</v>
      </c>
    </row>
    <row r="6" spans="1:25" ht="15" customHeight="1">
      <c r="A6" s="2" t="s">
        <v>19</v>
      </c>
      <c r="B6" s="2" t="s">
        <v>27</v>
      </c>
      <c r="C6">
        <v>2020</v>
      </c>
      <c r="D6">
        <v>53.863999999999997</v>
      </c>
      <c r="E6" t="s">
        <v>24</v>
      </c>
      <c r="F6" t="s">
        <v>24</v>
      </c>
      <c r="G6" t="s">
        <v>24</v>
      </c>
      <c r="H6" t="s">
        <v>24</v>
      </c>
      <c r="I6" t="s">
        <v>24</v>
      </c>
      <c r="J6" t="s">
        <v>24</v>
      </c>
      <c r="K6" t="s">
        <v>24</v>
      </c>
      <c r="L6" t="s">
        <v>24</v>
      </c>
      <c r="M6" t="s">
        <v>24</v>
      </c>
      <c r="N6" t="s">
        <v>22</v>
      </c>
      <c r="O6" t="s">
        <v>21</v>
      </c>
      <c r="P6" t="s">
        <v>22</v>
      </c>
      <c r="Q6" t="s">
        <v>21</v>
      </c>
      <c r="R6" t="s">
        <v>22</v>
      </c>
      <c r="S6" t="s">
        <v>21</v>
      </c>
      <c r="U6">
        <f t="shared" si="0"/>
        <v>53.863999999999997</v>
      </c>
      <c r="V6">
        <f t="shared" si="1"/>
        <v>0</v>
      </c>
    </row>
    <row r="7" spans="1:25" ht="15" customHeight="1">
      <c r="A7" s="2" t="s">
        <v>19</v>
      </c>
      <c r="B7" s="2" t="s">
        <v>28</v>
      </c>
      <c r="C7">
        <v>2020</v>
      </c>
      <c r="D7">
        <v>25.922999999999998</v>
      </c>
      <c r="E7" t="s">
        <v>24</v>
      </c>
      <c r="F7" t="s">
        <v>24</v>
      </c>
      <c r="G7" t="s">
        <v>24</v>
      </c>
      <c r="H7" t="s">
        <v>24</v>
      </c>
      <c r="I7" t="s">
        <v>24</v>
      </c>
      <c r="J7" t="s">
        <v>24</v>
      </c>
      <c r="K7" t="s">
        <v>24</v>
      </c>
      <c r="L7" t="s">
        <v>24</v>
      </c>
      <c r="M7" t="s">
        <v>24</v>
      </c>
      <c r="N7" t="s">
        <v>22</v>
      </c>
      <c r="O7" t="s">
        <v>21</v>
      </c>
      <c r="P7" t="s">
        <v>22</v>
      </c>
      <c r="Q7" t="s">
        <v>21</v>
      </c>
      <c r="R7" t="s">
        <v>22</v>
      </c>
      <c r="S7" t="s">
        <v>21</v>
      </c>
      <c r="U7">
        <f t="shared" si="0"/>
        <v>25.922999999999998</v>
      </c>
      <c r="V7">
        <f t="shared" si="1"/>
        <v>0</v>
      </c>
    </row>
    <row r="8" spans="1:25" ht="15" customHeight="1">
      <c r="A8" s="2" t="s">
        <v>19</v>
      </c>
      <c r="B8" s="2" t="s">
        <v>29</v>
      </c>
      <c r="C8">
        <v>2020</v>
      </c>
      <c r="D8">
        <v>56.174999999999997</v>
      </c>
      <c r="E8" t="s">
        <v>24</v>
      </c>
      <c r="F8" t="s">
        <v>24</v>
      </c>
      <c r="G8" t="s">
        <v>24</v>
      </c>
      <c r="H8" t="s">
        <v>24</v>
      </c>
      <c r="I8" t="s">
        <v>24</v>
      </c>
      <c r="J8" t="s">
        <v>24</v>
      </c>
      <c r="K8" t="s">
        <v>24</v>
      </c>
      <c r="L8" t="s">
        <v>24</v>
      </c>
      <c r="M8" t="s">
        <v>24</v>
      </c>
      <c r="N8" t="s">
        <v>22</v>
      </c>
      <c r="O8" t="s">
        <v>21</v>
      </c>
      <c r="P8" t="s">
        <v>22</v>
      </c>
      <c r="Q8" t="s">
        <v>21</v>
      </c>
      <c r="R8" t="s">
        <v>22</v>
      </c>
      <c r="S8" t="s">
        <v>21</v>
      </c>
      <c r="U8">
        <f t="shared" si="0"/>
        <v>56.174999999999997</v>
      </c>
      <c r="V8">
        <f t="shared" si="1"/>
        <v>0</v>
      </c>
    </row>
    <row r="9" spans="1:25" ht="15" customHeight="1">
      <c r="A9" s="2" t="s">
        <v>19</v>
      </c>
      <c r="B9" s="2" t="s">
        <v>30</v>
      </c>
      <c r="C9">
        <v>2020</v>
      </c>
      <c r="D9">
        <v>21.326000000000001</v>
      </c>
      <c r="E9" t="s">
        <v>24</v>
      </c>
      <c r="F9" t="s">
        <v>24</v>
      </c>
      <c r="G9" t="s">
        <v>24</v>
      </c>
      <c r="H9" t="s">
        <v>24</v>
      </c>
      <c r="I9" t="s">
        <v>24</v>
      </c>
      <c r="J9" t="s">
        <v>24</v>
      </c>
      <c r="K9" t="s">
        <v>24</v>
      </c>
      <c r="L9" t="s">
        <v>24</v>
      </c>
      <c r="M9" t="s">
        <v>24</v>
      </c>
      <c r="N9" t="s">
        <v>22</v>
      </c>
      <c r="O9" t="s">
        <v>21</v>
      </c>
      <c r="P9" t="s">
        <v>22</v>
      </c>
      <c r="Q9" t="s">
        <v>21</v>
      </c>
      <c r="R9" t="s">
        <v>22</v>
      </c>
      <c r="S9" t="s">
        <v>21</v>
      </c>
      <c r="U9">
        <f t="shared" si="0"/>
        <v>21.326000000000001</v>
      </c>
      <c r="V9">
        <f t="shared" si="1"/>
        <v>0</v>
      </c>
    </row>
    <row r="10" spans="1:25" ht="15" customHeight="1">
      <c r="A10" s="2" t="s">
        <v>19</v>
      </c>
      <c r="B10" s="2" t="s">
        <v>31</v>
      </c>
      <c r="C10">
        <v>2020</v>
      </c>
      <c r="D10">
        <v>81.325000000000003</v>
      </c>
      <c r="E10" t="s">
        <v>24</v>
      </c>
      <c r="F10" t="s">
        <v>24</v>
      </c>
      <c r="G10" t="s">
        <v>24</v>
      </c>
      <c r="H10" t="s">
        <v>24</v>
      </c>
      <c r="I10" t="s">
        <v>24</v>
      </c>
      <c r="J10" t="s">
        <v>24</v>
      </c>
      <c r="K10" t="s">
        <v>24</v>
      </c>
      <c r="L10" t="s">
        <v>24</v>
      </c>
      <c r="M10" t="s">
        <v>24</v>
      </c>
      <c r="N10" t="s">
        <v>22</v>
      </c>
      <c r="O10" t="s">
        <v>21</v>
      </c>
      <c r="P10" t="s">
        <v>22</v>
      </c>
      <c r="Q10" t="s">
        <v>21</v>
      </c>
      <c r="R10" t="s">
        <v>22</v>
      </c>
      <c r="S10" t="s">
        <v>21</v>
      </c>
      <c r="U10">
        <f t="shared" si="0"/>
        <v>81.325000000000003</v>
      </c>
      <c r="V10">
        <f t="shared" si="1"/>
        <v>0</v>
      </c>
      <c r="X10" s="2"/>
    </row>
    <row r="11" spans="1:25" ht="15" customHeight="1">
      <c r="A11" s="2" t="s">
        <v>32</v>
      </c>
      <c r="B11" s="2" t="s">
        <v>33</v>
      </c>
      <c r="C11">
        <v>2020</v>
      </c>
      <c r="D11">
        <v>4.88</v>
      </c>
      <c r="E11">
        <v>2.95</v>
      </c>
      <c r="F11" t="s">
        <v>21</v>
      </c>
      <c r="G11" t="s">
        <v>21</v>
      </c>
      <c r="H11" t="s">
        <v>21</v>
      </c>
      <c r="I11">
        <v>1.93</v>
      </c>
      <c r="J11" t="s">
        <v>21</v>
      </c>
      <c r="K11" t="s">
        <v>21</v>
      </c>
      <c r="L11" t="s">
        <v>21</v>
      </c>
      <c r="M11" t="s">
        <v>21</v>
      </c>
      <c r="N11" t="s">
        <v>22</v>
      </c>
      <c r="O11" t="s">
        <v>21</v>
      </c>
      <c r="P11" t="s">
        <v>22</v>
      </c>
      <c r="Q11" t="s">
        <v>21</v>
      </c>
      <c r="R11" t="s">
        <v>22</v>
      </c>
      <c r="S11" t="s">
        <v>21</v>
      </c>
      <c r="U11">
        <f t="shared" si="0"/>
        <v>4.88</v>
      </c>
      <c r="V11">
        <f t="shared" si="1"/>
        <v>0</v>
      </c>
    </row>
    <row r="12" spans="1:25" ht="15" customHeight="1">
      <c r="A12" s="2" t="s">
        <v>32</v>
      </c>
      <c r="B12" s="2" t="s">
        <v>34</v>
      </c>
      <c r="C12">
        <v>2020</v>
      </c>
      <c r="D12">
        <v>16.600000000000001</v>
      </c>
      <c r="E12">
        <v>9.9</v>
      </c>
      <c r="F12">
        <v>0</v>
      </c>
      <c r="G12">
        <v>0.5</v>
      </c>
      <c r="H12">
        <v>0</v>
      </c>
      <c r="I12">
        <v>6.2</v>
      </c>
      <c r="J12">
        <v>0</v>
      </c>
      <c r="K12">
        <v>0</v>
      </c>
      <c r="L12">
        <v>0</v>
      </c>
      <c r="M12">
        <v>0</v>
      </c>
      <c r="N12" t="s">
        <v>22</v>
      </c>
      <c r="O12" t="s">
        <v>21</v>
      </c>
      <c r="P12" t="s">
        <v>22</v>
      </c>
      <c r="Q12" t="s">
        <v>21</v>
      </c>
      <c r="R12" t="s">
        <v>22</v>
      </c>
      <c r="S12" t="s">
        <v>21</v>
      </c>
      <c r="U12">
        <f t="shared" si="0"/>
        <v>16.600000000000001</v>
      </c>
      <c r="V12">
        <f t="shared" si="1"/>
        <v>0</v>
      </c>
    </row>
    <row r="13" spans="1:25" ht="15" customHeight="1">
      <c r="A13" s="2" t="s">
        <v>32</v>
      </c>
      <c r="B13" s="2" t="s">
        <v>35</v>
      </c>
      <c r="C13">
        <v>2020</v>
      </c>
      <c r="D13">
        <v>4.0659999999999998</v>
      </c>
      <c r="E13">
        <v>2.4060000000000001</v>
      </c>
      <c r="F13">
        <v>0</v>
      </c>
      <c r="G13">
        <v>0</v>
      </c>
      <c r="H13">
        <v>0</v>
      </c>
      <c r="I13">
        <v>1.66</v>
      </c>
      <c r="J13">
        <v>0</v>
      </c>
      <c r="K13">
        <v>0</v>
      </c>
      <c r="L13">
        <v>0</v>
      </c>
      <c r="M13" t="s">
        <v>21</v>
      </c>
      <c r="N13" t="s">
        <v>22</v>
      </c>
      <c r="O13" t="s">
        <v>21</v>
      </c>
      <c r="P13" t="s">
        <v>22</v>
      </c>
      <c r="Q13" t="s">
        <v>21</v>
      </c>
      <c r="R13" t="s">
        <v>22</v>
      </c>
      <c r="S13" t="s">
        <v>21</v>
      </c>
      <c r="U13">
        <f t="shared" si="0"/>
        <v>4.0659999999999998</v>
      </c>
      <c r="V13">
        <f t="shared" si="1"/>
        <v>0</v>
      </c>
    </row>
    <row r="14" spans="1:25" ht="15" customHeight="1">
      <c r="A14" s="2" t="s">
        <v>32</v>
      </c>
      <c r="B14" s="2" t="s">
        <v>36</v>
      </c>
      <c r="C14">
        <v>2020</v>
      </c>
      <c r="D14">
        <v>5.2</v>
      </c>
      <c r="E14">
        <v>2.8</v>
      </c>
      <c r="F14">
        <v>0.4</v>
      </c>
      <c r="G14">
        <v>0</v>
      </c>
      <c r="H14">
        <v>0</v>
      </c>
      <c r="I14">
        <v>2</v>
      </c>
      <c r="J14">
        <v>0</v>
      </c>
      <c r="K14">
        <v>0</v>
      </c>
      <c r="L14">
        <v>0</v>
      </c>
      <c r="M14">
        <v>0</v>
      </c>
      <c r="N14" t="s">
        <v>22</v>
      </c>
      <c r="O14" t="s">
        <v>21</v>
      </c>
      <c r="P14" t="s">
        <v>22</v>
      </c>
      <c r="Q14" t="s">
        <v>21</v>
      </c>
      <c r="R14" t="s">
        <v>22</v>
      </c>
      <c r="S14" t="s">
        <v>21</v>
      </c>
      <c r="U14">
        <f t="shared" si="0"/>
        <v>5.2</v>
      </c>
      <c r="V14">
        <f t="shared" si="1"/>
        <v>0</v>
      </c>
    </row>
    <row r="15" spans="1:25" ht="15" customHeight="1">
      <c r="A15" s="2" t="s">
        <v>32</v>
      </c>
      <c r="B15" s="2" t="s">
        <v>37</v>
      </c>
      <c r="C15">
        <v>2020</v>
      </c>
      <c r="D15">
        <v>6.7</v>
      </c>
      <c r="E15">
        <v>2.5</v>
      </c>
      <c r="F15">
        <v>1.3</v>
      </c>
      <c r="G15">
        <v>0.5</v>
      </c>
      <c r="H15">
        <v>0</v>
      </c>
      <c r="I15">
        <v>2.7</v>
      </c>
      <c r="J15">
        <v>0</v>
      </c>
      <c r="K15">
        <v>0</v>
      </c>
      <c r="L15">
        <v>0</v>
      </c>
      <c r="M15">
        <v>0</v>
      </c>
      <c r="N15" t="s">
        <v>22</v>
      </c>
      <c r="O15" t="s">
        <v>21</v>
      </c>
      <c r="P15" t="s">
        <v>22</v>
      </c>
      <c r="Q15" t="s">
        <v>21</v>
      </c>
      <c r="R15" t="s">
        <v>22</v>
      </c>
      <c r="S15" t="s">
        <v>21</v>
      </c>
      <c r="U15">
        <f t="shared" si="0"/>
        <v>6.7</v>
      </c>
      <c r="V15">
        <f t="shared" si="1"/>
        <v>0</v>
      </c>
    </row>
    <row r="16" spans="1:25" ht="15" customHeight="1">
      <c r="A16" s="2" t="s">
        <v>32</v>
      </c>
      <c r="B16" s="2" t="s">
        <v>38</v>
      </c>
      <c r="C16">
        <v>2020</v>
      </c>
      <c r="D16">
        <v>14.6</v>
      </c>
      <c r="E16">
        <v>5.0999999999999996</v>
      </c>
      <c r="F16">
        <v>2.8</v>
      </c>
      <c r="G16">
        <v>6.7</v>
      </c>
      <c r="H16">
        <v>0</v>
      </c>
      <c r="I16">
        <v>0</v>
      </c>
      <c r="J16">
        <v>0</v>
      </c>
      <c r="K16">
        <v>0</v>
      </c>
      <c r="L16">
        <v>0</v>
      </c>
      <c r="M16">
        <v>0</v>
      </c>
      <c r="N16" t="s">
        <v>22</v>
      </c>
      <c r="O16" t="s">
        <v>21</v>
      </c>
      <c r="P16" t="s">
        <v>22</v>
      </c>
      <c r="Q16" t="s">
        <v>21</v>
      </c>
      <c r="R16" t="s">
        <v>22</v>
      </c>
      <c r="S16" t="s">
        <v>21</v>
      </c>
      <c r="U16">
        <f t="shared" si="0"/>
        <v>14.6</v>
      </c>
      <c r="V16">
        <f t="shared" si="1"/>
        <v>0</v>
      </c>
    </row>
    <row r="17" spans="1:22" ht="15" customHeight="1">
      <c r="A17" s="2" t="s">
        <v>32</v>
      </c>
      <c r="B17" s="2" t="s">
        <v>39</v>
      </c>
      <c r="C17">
        <v>2020</v>
      </c>
      <c r="D17">
        <v>3.5</v>
      </c>
      <c r="E17">
        <v>1.9</v>
      </c>
      <c r="F17">
        <v>0.1</v>
      </c>
      <c r="G17">
        <v>0</v>
      </c>
      <c r="H17">
        <v>0</v>
      </c>
      <c r="I17">
        <v>1.5</v>
      </c>
      <c r="J17">
        <v>0</v>
      </c>
      <c r="K17">
        <v>0</v>
      </c>
      <c r="L17">
        <v>0</v>
      </c>
      <c r="M17">
        <v>0</v>
      </c>
      <c r="N17" t="s">
        <v>22</v>
      </c>
      <c r="O17" t="s">
        <v>21</v>
      </c>
      <c r="P17" t="s">
        <v>22</v>
      </c>
      <c r="Q17" t="s">
        <v>21</v>
      </c>
      <c r="R17" t="s">
        <v>22</v>
      </c>
      <c r="S17" t="s">
        <v>21</v>
      </c>
      <c r="U17">
        <f t="shared" si="0"/>
        <v>3.5</v>
      </c>
      <c r="V17">
        <f t="shared" si="1"/>
        <v>0</v>
      </c>
    </row>
    <row r="18" spans="1:22" ht="15" customHeight="1">
      <c r="A18" s="2" t="s">
        <v>32</v>
      </c>
      <c r="B18" s="2" t="s">
        <v>40</v>
      </c>
      <c r="C18">
        <v>2020</v>
      </c>
      <c r="D18">
        <v>1.764</v>
      </c>
      <c r="E18">
        <v>1.264</v>
      </c>
      <c r="F18">
        <v>0</v>
      </c>
      <c r="G18">
        <v>0</v>
      </c>
      <c r="H18">
        <v>0</v>
      </c>
      <c r="I18">
        <v>0.5</v>
      </c>
      <c r="J18">
        <v>0</v>
      </c>
      <c r="K18">
        <v>0</v>
      </c>
      <c r="L18">
        <v>0</v>
      </c>
      <c r="M18">
        <v>0</v>
      </c>
      <c r="N18" t="s">
        <v>22</v>
      </c>
      <c r="O18" t="s">
        <v>21</v>
      </c>
      <c r="P18" t="s">
        <v>22</v>
      </c>
      <c r="Q18" t="s">
        <v>21</v>
      </c>
      <c r="R18" t="s">
        <v>22</v>
      </c>
      <c r="S18" t="s">
        <v>21</v>
      </c>
      <c r="U18">
        <f t="shared" si="0"/>
        <v>1.764</v>
      </c>
      <c r="V18">
        <f t="shared" si="1"/>
        <v>0</v>
      </c>
    </row>
    <row r="19" spans="1:22" ht="15" customHeight="1">
      <c r="A19" s="2" t="s">
        <v>32</v>
      </c>
      <c r="B19" s="2" t="s">
        <v>41</v>
      </c>
      <c r="C19">
        <v>2020</v>
      </c>
      <c r="D19">
        <v>4.5970000000000004</v>
      </c>
      <c r="E19">
        <v>3</v>
      </c>
      <c r="F19">
        <v>0.5</v>
      </c>
      <c r="G19">
        <v>0</v>
      </c>
      <c r="H19">
        <v>0</v>
      </c>
      <c r="I19">
        <v>1.097</v>
      </c>
      <c r="J19">
        <v>0</v>
      </c>
      <c r="K19">
        <v>0</v>
      </c>
      <c r="L19">
        <v>0</v>
      </c>
      <c r="M19">
        <v>0</v>
      </c>
      <c r="N19" t="s">
        <v>22</v>
      </c>
      <c r="O19" t="s">
        <v>21</v>
      </c>
      <c r="P19" t="s">
        <v>22</v>
      </c>
      <c r="Q19" t="s">
        <v>21</v>
      </c>
      <c r="R19" t="s">
        <v>22</v>
      </c>
      <c r="S19" t="s">
        <v>21</v>
      </c>
      <c r="U19">
        <f t="shared" si="0"/>
        <v>4.5970000000000004</v>
      </c>
      <c r="V19">
        <f t="shared" si="1"/>
        <v>0</v>
      </c>
    </row>
    <row r="20" spans="1:22" ht="15" customHeight="1">
      <c r="A20" s="2" t="s">
        <v>32</v>
      </c>
      <c r="B20" s="2" t="s">
        <v>42</v>
      </c>
      <c r="C20">
        <v>2020</v>
      </c>
      <c r="D20">
        <v>3.6</v>
      </c>
      <c r="E20">
        <v>1.6</v>
      </c>
      <c r="F20">
        <v>0.6</v>
      </c>
      <c r="G20" t="s">
        <v>21</v>
      </c>
      <c r="H20" t="s">
        <v>21</v>
      </c>
      <c r="I20">
        <v>1.4</v>
      </c>
      <c r="J20" t="s">
        <v>21</v>
      </c>
      <c r="K20" t="s">
        <v>21</v>
      </c>
      <c r="L20" t="s">
        <v>21</v>
      </c>
      <c r="M20" t="s">
        <v>21</v>
      </c>
      <c r="N20" t="s">
        <v>22</v>
      </c>
      <c r="O20" t="s">
        <v>21</v>
      </c>
      <c r="P20" t="s">
        <v>22</v>
      </c>
      <c r="Q20" t="s">
        <v>21</v>
      </c>
      <c r="R20" t="s">
        <v>22</v>
      </c>
      <c r="S20" t="s">
        <v>21</v>
      </c>
      <c r="U20">
        <f t="shared" si="0"/>
        <v>3.6</v>
      </c>
      <c r="V20">
        <f t="shared" si="1"/>
        <v>0</v>
      </c>
    </row>
    <row r="21" spans="1:22" ht="15" customHeight="1">
      <c r="A21" s="2" t="s">
        <v>43</v>
      </c>
      <c r="B21" s="2" t="s">
        <v>44</v>
      </c>
      <c r="C21">
        <v>2020</v>
      </c>
      <c r="D21">
        <v>0.38700000000000001</v>
      </c>
      <c r="E21">
        <v>0</v>
      </c>
      <c r="F21">
        <v>0</v>
      </c>
      <c r="G21">
        <v>0</v>
      </c>
      <c r="H21">
        <v>0</v>
      </c>
      <c r="I21">
        <v>0.38700000000000001</v>
      </c>
      <c r="J21">
        <v>0</v>
      </c>
      <c r="K21">
        <v>0</v>
      </c>
      <c r="L21">
        <v>0</v>
      </c>
      <c r="M21">
        <v>0</v>
      </c>
      <c r="N21" t="s">
        <v>22</v>
      </c>
      <c r="O21" t="s">
        <v>21</v>
      </c>
      <c r="P21" t="s">
        <v>22</v>
      </c>
      <c r="Q21" t="s">
        <v>21</v>
      </c>
      <c r="R21" t="s">
        <v>22</v>
      </c>
      <c r="S21" t="s">
        <v>21</v>
      </c>
      <c r="U21">
        <f t="shared" si="0"/>
        <v>0.38700000000000001</v>
      </c>
      <c r="V21">
        <f t="shared" si="1"/>
        <v>0</v>
      </c>
    </row>
    <row r="22" spans="1:22" ht="15" customHeight="1">
      <c r="A22" s="2" t="s">
        <v>43</v>
      </c>
      <c r="B22" s="2" t="s">
        <v>45</v>
      </c>
      <c r="C22">
        <v>2020</v>
      </c>
      <c r="D22">
        <v>4.7919999999999998</v>
      </c>
      <c r="E22">
        <v>1.756</v>
      </c>
      <c r="F22">
        <v>0.159</v>
      </c>
      <c r="G22">
        <v>0</v>
      </c>
      <c r="H22">
        <v>0</v>
      </c>
      <c r="I22">
        <v>2.2080000000000002</v>
      </c>
      <c r="J22">
        <v>0.66900000000000004</v>
      </c>
      <c r="K22">
        <v>0</v>
      </c>
      <c r="L22">
        <v>0</v>
      </c>
      <c r="M22">
        <v>0</v>
      </c>
      <c r="N22" t="s">
        <v>22</v>
      </c>
      <c r="O22" t="s">
        <v>21</v>
      </c>
      <c r="P22" t="s">
        <v>22</v>
      </c>
      <c r="Q22" t="s">
        <v>21</v>
      </c>
      <c r="R22" t="s">
        <v>22</v>
      </c>
      <c r="S22" t="s">
        <v>21</v>
      </c>
      <c r="U22">
        <f t="shared" si="0"/>
        <v>4.7919999999999998</v>
      </c>
      <c r="V22">
        <f t="shared" si="1"/>
        <v>0</v>
      </c>
    </row>
    <row r="23" spans="1:22" ht="15" customHeight="1">
      <c r="A23" s="2" t="s">
        <v>43</v>
      </c>
      <c r="B23" s="2" t="s">
        <v>46</v>
      </c>
      <c r="C23">
        <v>2020</v>
      </c>
      <c r="D23">
        <v>219.435</v>
      </c>
      <c r="E23">
        <v>112.971</v>
      </c>
      <c r="F23">
        <v>2.5270000000000001</v>
      </c>
      <c r="G23">
        <v>0</v>
      </c>
      <c r="H23">
        <v>0</v>
      </c>
      <c r="I23">
        <v>39.128999999999998</v>
      </c>
      <c r="J23">
        <v>45.741999999999997</v>
      </c>
      <c r="K23">
        <v>5.0999999999999997E-2</v>
      </c>
      <c r="L23">
        <v>0</v>
      </c>
      <c r="M23">
        <v>19.015000000000001</v>
      </c>
      <c r="N23" t="s">
        <v>22</v>
      </c>
      <c r="O23" t="s">
        <v>21</v>
      </c>
      <c r="P23" t="s">
        <v>22</v>
      </c>
      <c r="Q23" t="s">
        <v>21</v>
      </c>
      <c r="R23" t="s">
        <v>22</v>
      </c>
      <c r="S23" t="s">
        <v>21</v>
      </c>
      <c r="U23">
        <f t="shared" si="0"/>
        <v>219.435</v>
      </c>
      <c r="V23">
        <f t="shared" si="1"/>
        <v>0</v>
      </c>
    </row>
    <row r="24" spans="1:22" ht="15" customHeight="1">
      <c r="A24" s="2" t="s">
        <v>43</v>
      </c>
      <c r="B24" s="2" t="s">
        <v>47</v>
      </c>
      <c r="C24">
        <v>2020</v>
      </c>
      <c r="D24">
        <v>3.3490000000000002</v>
      </c>
      <c r="E24">
        <v>0.87</v>
      </c>
      <c r="F24">
        <v>0.28599999999999998</v>
      </c>
      <c r="G24">
        <v>0</v>
      </c>
      <c r="H24">
        <v>0</v>
      </c>
      <c r="I24">
        <v>1.421</v>
      </c>
      <c r="J24">
        <v>0.77200000000000002</v>
      </c>
      <c r="K24">
        <v>0</v>
      </c>
      <c r="L24">
        <v>0</v>
      </c>
      <c r="M24">
        <v>0</v>
      </c>
      <c r="N24" t="s">
        <v>22</v>
      </c>
      <c r="O24" t="s">
        <v>21</v>
      </c>
      <c r="P24" t="s">
        <v>22</v>
      </c>
      <c r="Q24" t="s">
        <v>21</v>
      </c>
      <c r="R24" t="s">
        <v>22</v>
      </c>
      <c r="S24" t="s">
        <v>21</v>
      </c>
      <c r="U24">
        <f t="shared" si="0"/>
        <v>3.3490000000000002</v>
      </c>
      <c r="V24">
        <f t="shared" si="1"/>
        <v>0</v>
      </c>
    </row>
    <row r="25" spans="1:22" ht="15" customHeight="1">
      <c r="A25" s="2" t="s">
        <v>43</v>
      </c>
      <c r="B25" s="2" t="s">
        <v>48</v>
      </c>
      <c r="C25">
        <v>2020</v>
      </c>
      <c r="D25">
        <v>0.57899999999999996</v>
      </c>
      <c r="E25">
        <v>0.29799999999999999</v>
      </c>
      <c r="F25">
        <v>0</v>
      </c>
      <c r="G25">
        <v>0</v>
      </c>
      <c r="H25">
        <v>0</v>
      </c>
      <c r="I25">
        <v>0.28100000000000003</v>
      </c>
      <c r="J25">
        <v>0</v>
      </c>
      <c r="K25">
        <v>0</v>
      </c>
      <c r="L25">
        <v>0</v>
      </c>
      <c r="M25">
        <v>0</v>
      </c>
      <c r="N25" t="s">
        <v>22</v>
      </c>
      <c r="O25" t="s">
        <v>21</v>
      </c>
      <c r="P25" t="s">
        <v>22</v>
      </c>
      <c r="Q25" t="s">
        <v>21</v>
      </c>
      <c r="R25" t="s">
        <v>22</v>
      </c>
      <c r="S25" t="s">
        <v>21</v>
      </c>
      <c r="U25">
        <f t="shared" si="0"/>
        <v>0.57899999999999996</v>
      </c>
      <c r="V25">
        <f t="shared" si="1"/>
        <v>0</v>
      </c>
    </row>
    <row r="26" spans="1:22" ht="15" customHeight="1">
      <c r="A26" s="2" t="s">
        <v>49</v>
      </c>
      <c r="B26" s="2" t="s">
        <v>50</v>
      </c>
      <c r="C26">
        <v>2020</v>
      </c>
      <c r="D26">
        <v>110.9</v>
      </c>
      <c r="E26">
        <v>57.5</v>
      </c>
      <c r="F26">
        <v>9.4</v>
      </c>
      <c r="G26">
        <v>5.0999999999999996</v>
      </c>
      <c r="H26">
        <v>0</v>
      </c>
      <c r="I26">
        <v>15.2</v>
      </c>
      <c r="J26">
        <v>23.8</v>
      </c>
      <c r="K26">
        <v>0</v>
      </c>
      <c r="L26" t="s">
        <v>24</v>
      </c>
      <c r="M26" t="s">
        <v>24</v>
      </c>
      <c r="N26" t="s">
        <v>22</v>
      </c>
      <c r="O26" t="s">
        <v>21</v>
      </c>
      <c r="P26" t="s">
        <v>22</v>
      </c>
      <c r="Q26" t="s">
        <v>21</v>
      </c>
      <c r="R26" t="s">
        <v>22</v>
      </c>
      <c r="S26" t="s">
        <v>21</v>
      </c>
      <c r="U26">
        <f t="shared" si="0"/>
        <v>110.9</v>
      </c>
      <c r="V26">
        <f t="shared" si="1"/>
        <v>0</v>
      </c>
    </row>
    <row r="27" spans="1:22" ht="15" customHeight="1">
      <c r="A27" s="2" t="s">
        <v>51</v>
      </c>
      <c r="B27" s="2" t="s">
        <v>52</v>
      </c>
      <c r="C27">
        <v>2020</v>
      </c>
      <c r="D27">
        <v>50.5</v>
      </c>
      <c r="E27" t="s">
        <v>21</v>
      </c>
      <c r="F27" t="s">
        <v>21</v>
      </c>
      <c r="G27" t="s">
        <v>21</v>
      </c>
      <c r="H27" t="s">
        <v>21</v>
      </c>
      <c r="I27" t="s">
        <v>21</v>
      </c>
      <c r="J27" t="s">
        <v>21</v>
      </c>
      <c r="K27" t="s">
        <v>21</v>
      </c>
      <c r="L27" t="s">
        <v>21</v>
      </c>
      <c r="M27" t="s">
        <v>21</v>
      </c>
      <c r="N27" t="s">
        <v>22</v>
      </c>
      <c r="O27" t="s">
        <v>21</v>
      </c>
      <c r="P27" t="s">
        <v>22</v>
      </c>
      <c r="Q27" t="s">
        <v>21</v>
      </c>
      <c r="R27" t="s">
        <v>22</v>
      </c>
      <c r="S27" t="s">
        <v>21</v>
      </c>
      <c r="U27">
        <f t="shared" si="0"/>
        <v>50.5</v>
      </c>
      <c r="V27">
        <f t="shared" si="1"/>
        <v>0</v>
      </c>
    </row>
    <row r="28" spans="1:22" ht="15" customHeight="1">
      <c r="A28" s="2" t="s">
        <v>51</v>
      </c>
      <c r="B28" s="2" t="s">
        <v>53</v>
      </c>
      <c r="C28">
        <v>2020</v>
      </c>
      <c r="D28">
        <v>10.130000000000001</v>
      </c>
      <c r="E28" t="s">
        <v>21</v>
      </c>
      <c r="F28" t="s">
        <v>21</v>
      </c>
      <c r="G28" t="s">
        <v>21</v>
      </c>
      <c r="H28" t="s">
        <v>21</v>
      </c>
      <c r="I28" t="s">
        <v>21</v>
      </c>
      <c r="J28" t="s">
        <v>21</v>
      </c>
      <c r="K28" t="s">
        <v>21</v>
      </c>
      <c r="L28" t="s">
        <v>21</v>
      </c>
      <c r="M28" t="s">
        <v>21</v>
      </c>
      <c r="N28" t="s">
        <v>22</v>
      </c>
      <c r="O28" t="s">
        <v>21</v>
      </c>
      <c r="P28" t="s">
        <v>22</v>
      </c>
      <c r="Q28" t="s">
        <v>21</v>
      </c>
      <c r="R28" t="s">
        <v>22</v>
      </c>
      <c r="S28" t="s">
        <v>21</v>
      </c>
      <c r="U28">
        <f t="shared" si="0"/>
        <v>10.130000000000001</v>
      </c>
      <c r="V28">
        <f t="shared" si="1"/>
        <v>0</v>
      </c>
    </row>
    <row r="29" spans="1:22" ht="15" customHeight="1">
      <c r="A29" s="2" t="s">
        <v>51</v>
      </c>
      <c r="B29" s="2" t="s">
        <v>54</v>
      </c>
      <c r="C29">
        <v>2020</v>
      </c>
      <c r="D29">
        <v>15.22</v>
      </c>
      <c r="E29" t="s">
        <v>21</v>
      </c>
      <c r="F29" t="s">
        <v>21</v>
      </c>
      <c r="G29" t="s">
        <v>21</v>
      </c>
      <c r="H29" t="s">
        <v>21</v>
      </c>
      <c r="I29" t="s">
        <v>21</v>
      </c>
      <c r="J29" t="s">
        <v>21</v>
      </c>
      <c r="K29" t="s">
        <v>21</v>
      </c>
      <c r="L29" t="s">
        <v>21</v>
      </c>
      <c r="M29" t="s">
        <v>21</v>
      </c>
      <c r="N29" t="s">
        <v>22</v>
      </c>
      <c r="O29" t="s">
        <v>21</v>
      </c>
      <c r="P29" t="s">
        <v>22</v>
      </c>
      <c r="Q29" t="s">
        <v>21</v>
      </c>
      <c r="R29" t="s">
        <v>22</v>
      </c>
      <c r="S29" t="s">
        <v>21</v>
      </c>
      <c r="U29">
        <f t="shared" si="0"/>
        <v>15.22</v>
      </c>
      <c r="V29">
        <f t="shared" si="1"/>
        <v>0</v>
      </c>
    </row>
    <row r="30" spans="1:22" ht="15" customHeight="1">
      <c r="A30" s="2" t="s">
        <v>55</v>
      </c>
      <c r="B30" s="2" t="s">
        <v>56</v>
      </c>
      <c r="C30">
        <v>2020</v>
      </c>
      <c r="D30">
        <v>21.722999999999999</v>
      </c>
      <c r="E30">
        <v>5.91</v>
      </c>
      <c r="F30">
        <v>3.1949999999999998</v>
      </c>
      <c r="G30">
        <v>0.92</v>
      </c>
      <c r="H30">
        <v>0</v>
      </c>
      <c r="I30">
        <v>2.5470000000000002</v>
      </c>
      <c r="J30">
        <v>1.204</v>
      </c>
      <c r="K30">
        <v>0</v>
      </c>
      <c r="L30">
        <v>0</v>
      </c>
      <c r="M30">
        <v>7947</v>
      </c>
      <c r="N30" t="s">
        <v>22</v>
      </c>
      <c r="O30" t="s">
        <v>21</v>
      </c>
      <c r="P30" t="s">
        <v>22</v>
      </c>
      <c r="Q30" t="s">
        <v>21</v>
      </c>
      <c r="R30" t="s">
        <v>22</v>
      </c>
      <c r="S30" t="s">
        <v>21</v>
      </c>
      <c r="U30">
        <f t="shared" si="0"/>
        <v>21.722999999999999</v>
      </c>
      <c r="V30">
        <f t="shared" si="1"/>
        <v>0</v>
      </c>
    </row>
    <row r="31" spans="1:22" ht="15" customHeight="1">
      <c r="A31" s="2" t="s">
        <v>57</v>
      </c>
      <c r="B31" s="2" t="s">
        <v>58</v>
      </c>
      <c r="C31">
        <v>2020</v>
      </c>
      <c r="D31">
        <v>37.1</v>
      </c>
      <c r="E31" t="s">
        <v>21</v>
      </c>
      <c r="F31" t="s">
        <v>21</v>
      </c>
      <c r="G31" t="s">
        <v>21</v>
      </c>
      <c r="H31" t="s">
        <v>21</v>
      </c>
      <c r="I31" t="s">
        <v>21</v>
      </c>
      <c r="J31" t="s">
        <v>21</v>
      </c>
      <c r="K31" t="s">
        <v>21</v>
      </c>
      <c r="L31" t="s">
        <v>21</v>
      </c>
      <c r="M31" t="s">
        <v>21</v>
      </c>
      <c r="N31" t="s">
        <v>22</v>
      </c>
      <c r="O31" t="s">
        <v>21</v>
      </c>
      <c r="P31" t="s">
        <v>22</v>
      </c>
      <c r="Q31" t="s">
        <v>21</v>
      </c>
      <c r="R31" t="s">
        <v>22</v>
      </c>
      <c r="S31" t="s">
        <v>21</v>
      </c>
      <c r="U31">
        <f t="shared" si="0"/>
        <v>37.1</v>
      </c>
      <c r="V31">
        <f t="shared" si="1"/>
        <v>0</v>
      </c>
    </row>
    <row r="32" spans="1:22" ht="15" customHeight="1">
      <c r="A32" s="2" t="s">
        <v>59</v>
      </c>
      <c r="B32" s="2" t="s">
        <v>60</v>
      </c>
      <c r="C32">
        <v>2020</v>
      </c>
      <c r="D32">
        <v>86.5</v>
      </c>
      <c r="E32">
        <v>39.4</v>
      </c>
      <c r="F32">
        <v>4.7</v>
      </c>
      <c r="G32">
        <v>15.7</v>
      </c>
      <c r="H32" t="s">
        <v>21</v>
      </c>
      <c r="I32">
        <v>14</v>
      </c>
      <c r="J32">
        <v>12.7</v>
      </c>
      <c r="K32" t="s">
        <v>21</v>
      </c>
      <c r="L32" t="s">
        <v>21</v>
      </c>
      <c r="M32" t="s">
        <v>21</v>
      </c>
      <c r="N32" t="s">
        <v>22</v>
      </c>
      <c r="O32" t="s">
        <v>21</v>
      </c>
      <c r="P32" t="s">
        <v>22</v>
      </c>
      <c r="Q32" t="s">
        <v>21</v>
      </c>
      <c r="R32" t="s">
        <v>22</v>
      </c>
      <c r="S32" t="s">
        <v>21</v>
      </c>
      <c r="U32">
        <f t="shared" si="0"/>
        <v>86.5</v>
      </c>
      <c r="V32">
        <f t="shared" si="1"/>
        <v>0</v>
      </c>
    </row>
    <row r="33" spans="1:22" ht="15" customHeight="1">
      <c r="A33" s="2" t="s">
        <v>61</v>
      </c>
      <c r="B33" s="2" t="s">
        <v>62</v>
      </c>
      <c r="C33">
        <v>2020</v>
      </c>
      <c r="D33">
        <v>8.8000000000000007</v>
      </c>
      <c r="E33">
        <v>3.8</v>
      </c>
      <c r="F33">
        <v>0.5</v>
      </c>
      <c r="G33" t="s">
        <v>21</v>
      </c>
      <c r="H33" t="s">
        <v>21</v>
      </c>
      <c r="I33">
        <v>4</v>
      </c>
      <c r="J33">
        <v>0.5</v>
      </c>
      <c r="K33" t="s">
        <v>21</v>
      </c>
      <c r="L33" t="s">
        <v>21</v>
      </c>
      <c r="M33" t="s">
        <v>21</v>
      </c>
      <c r="N33" t="s">
        <v>22</v>
      </c>
      <c r="O33" t="s">
        <v>21</v>
      </c>
      <c r="P33" t="s">
        <v>22</v>
      </c>
      <c r="Q33" t="s">
        <v>21</v>
      </c>
      <c r="R33" t="s">
        <v>22</v>
      </c>
      <c r="S33" t="s">
        <v>21</v>
      </c>
      <c r="U33">
        <f t="shared" si="0"/>
        <v>8.8000000000000007</v>
      </c>
      <c r="V33">
        <f t="shared" si="1"/>
        <v>0</v>
      </c>
    </row>
    <row r="34" spans="1:22" ht="15" customHeight="1">
      <c r="A34" s="2" t="s">
        <v>63</v>
      </c>
      <c r="B34" s="2" t="s">
        <v>64</v>
      </c>
      <c r="C34">
        <v>2020</v>
      </c>
      <c r="D34">
        <v>242</v>
      </c>
      <c r="E34">
        <v>83</v>
      </c>
      <c r="F34">
        <v>79.3</v>
      </c>
      <c r="G34">
        <v>10.4</v>
      </c>
      <c r="H34" t="s">
        <v>21</v>
      </c>
      <c r="I34">
        <v>21</v>
      </c>
      <c r="J34">
        <v>45</v>
      </c>
      <c r="K34">
        <v>3.2</v>
      </c>
      <c r="L34">
        <v>0.1</v>
      </c>
      <c r="M34">
        <v>10.4</v>
      </c>
      <c r="N34" t="s">
        <v>22</v>
      </c>
      <c r="O34" t="s">
        <v>21</v>
      </c>
      <c r="P34" t="s">
        <v>22</v>
      </c>
      <c r="Q34" t="s">
        <v>21</v>
      </c>
      <c r="R34" t="s">
        <v>22</v>
      </c>
      <c r="S34" t="s">
        <v>21</v>
      </c>
      <c r="U34">
        <f t="shared" si="0"/>
        <v>242</v>
      </c>
      <c r="V34">
        <f t="shared" si="1"/>
        <v>0</v>
      </c>
    </row>
    <row r="35" spans="1:22" ht="15" customHeight="1">
      <c r="A35" s="2" t="s">
        <v>65</v>
      </c>
      <c r="B35" s="2" t="s">
        <v>66</v>
      </c>
      <c r="C35">
        <v>2020</v>
      </c>
      <c r="D35">
        <v>15.297000000000001</v>
      </c>
      <c r="E35">
        <v>5.202</v>
      </c>
      <c r="F35">
        <v>3.1920000000000002</v>
      </c>
      <c r="G35">
        <v>3.3450000000000002</v>
      </c>
      <c r="H35" t="s">
        <v>21</v>
      </c>
      <c r="I35">
        <v>2.8239999999999998</v>
      </c>
      <c r="J35">
        <v>0.73399999999999999</v>
      </c>
      <c r="K35" t="s">
        <v>21</v>
      </c>
      <c r="L35" t="s">
        <v>21</v>
      </c>
      <c r="M35" t="s">
        <v>21</v>
      </c>
      <c r="N35" t="s">
        <v>22</v>
      </c>
      <c r="O35" t="s">
        <v>21</v>
      </c>
      <c r="P35" t="s">
        <v>22</v>
      </c>
      <c r="Q35" t="s">
        <v>21</v>
      </c>
      <c r="R35" t="s">
        <v>22</v>
      </c>
      <c r="S35" t="s">
        <v>21</v>
      </c>
      <c r="U35">
        <f t="shared" si="0"/>
        <v>15.297000000000001</v>
      </c>
      <c r="V35">
        <f t="shared" si="1"/>
        <v>0</v>
      </c>
    </row>
    <row r="36" spans="1:22" ht="15" customHeight="1">
      <c r="A36" s="2" t="s">
        <v>65</v>
      </c>
      <c r="B36" s="2" t="s">
        <v>67</v>
      </c>
      <c r="C36">
        <v>2020</v>
      </c>
      <c r="D36">
        <v>108.492</v>
      </c>
      <c r="E36">
        <v>44.975000000000001</v>
      </c>
      <c r="F36">
        <v>21.132999999999999</v>
      </c>
      <c r="G36">
        <v>3.4649999999999999</v>
      </c>
      <c r="H36" t="s">
        <v>21</v>
      </c>
      <c r="I36">
        <v>21.468</v>
      </c>
      <c r="J36">
        <v>16.356999999999999</v>
      </c>
      <c r="K36">
        <v>0.66500000000000004</v>
      </c>
      <c r="L36">
        <v>0.42899999999999999</v>
      </c>
      <c r="M36" t="s">
        <v>21</v>
      </c>
      <c r="N36" t="s">
        <v>22</v>
      </c>
      <c r="O36" t="s">
        <v>21</v>
      </c>
      <c r="P36" t="s">
        <v>22</v>
      </c>
      <c r="Q36" t="s">
        <v>21</v>
      </c>
      <c r="R36" t="s">
        <v>22</v>
      </c>
      <c r="S36" t="s">
        <v>21</v>
      </c>
      <c r="U36">
        <f t="shared" si="0"/>
        <v>108.492</v>
      </c>
      <c r="V36">
        <f t="shared" si="1"/>
        <v>0</v>
      </c>
    </row>
    <row r="37" spans="1:22" ht="15" customHeight="1">
      <c r="A37" s="2" t="s">
        <v>65</v>
      </c>
      <c r="B37" s="2" t="s">
        <v>68</v>
      </c>
      <c r="C37">
        <v>2020</v>
      </c>
      <c r="D37">
        <v>21.991</v>
      </c>
      <c r="E37">
        <v>2.7170000000000001</v>
      </c>
      <c r="F37">
        <v>1.81</v>
      </c>
      <c r="G37">
        <v>14.263</v>
      </c>
      <c r="H37" t="s">
        <v>21</v>
      </c>
      <c r="I37">
        <v>2.1110000000000002</v>
      </c>
      <c r="J37">
        <v>1.0900000000000001</v>
      </c>
      <c r="K37" t="s">
        <v>21</v>
      </c>
      <c r="L37" t="s">
        <v>21</v>
      </c>
      <c r="M37" t="s">
        <v>21</v>
      </c>
      <c r="N37" t="s">
        <v>22</v>
      </c>
      <c r="O37" t="s">
        <v>21</v>
      </c>
      <c r="P37" t="s">
        <v>22</v>
      </c>
      <c r="Q37" t="s">
        <v>21</v>
      </c>
      <c r="R37" t="s">
        <v>22</v>
      </c>
      <c r="S37" t="s">
        <v>21</v>
      </c>
      <c r="U37">
        <f t="shared" si="0"/>
        <v>21.991</v>
      </c>
      <c r="V37">
        <f t="shared" si="1"/>
        <v>0</v>
      </c>
    </row>
    <row r="38" spans="1:22" ht="15" customHeight="1">
      <c r="A38" s="2" t="s">
        <v>65</v>
      </c>
      <c r="B38" s="2" t="s">
        <v>69</v>
      </c>
      <c r="C38">
        <v>2020</v>
      </c>
      <c r="D38">
        <v>1.45</v>
      </c>
      <c r="E38">
        <v>1.6E-2</v>
      </c>
      <c r="F38">
        <v>0.41299999999999998</v>
      </c>
      <c r="G38">
        <v>0.501</v>
      </c>
      <c r="H38" t="s">
        <v>21</v>
      </c>
      <c r="I38">
        <v>0.41699999999999998</v>
      </c>
      <c r="J38">
        <v>0.10299999999999999</v>
      </c>
      <c r="K38" t="s">
        <v>21</v>
      </c>
      <c r="L38" t="s">
        <v>21</v>
      </c>
      <c r="M38" t="s">
        <v>21</v>
      </c>
      <c r="N38" t="s">
        <v>22</v>
      </c>
      <c r="O38" t="s">
        <v>21</v>
      </c>
      <c r="P38" t="s">
        <v>22</v>
      </c>
      <c r="Q38" t="s">
        <v>21</v>
      </c>
      <c r="R38" t="s">
        <v>22</v>
      </c>
      <c r="S38" t="s">
        <v>21</v>
      </c>
      <c r="U38">
        <f t="shared" si="0"/>
        <v>1.45</v>
      </c>
      <c r="V38">
        <f t="shared" si="1"/>
        <v>0</v>
      </c>
    </row>
    <row r="39" spans="1:22" ht="15" customHeight="1">
      <c r="A39" s="2" t="s">
        <v>70</v>
      </c>
      <c r="B39" s="2" t="s">
        <v>71</v>
      </c>
      <c r="C39">
        <v>2020</v>
      </c>
      <c r="D39">
        <v>22.2</v>
      </c>
      <c r="E39">
        <v>7.2809999999999997</v>
      </c>
      <c r="F39">
        <v>6.6050000000000004</v>
      </c>
      <c r="G39">
        <v>0.26</v>
      </c>
      <c r="H39" t="s">
        <v>24</v>
      </c>
      <c r="I39">
        <v>3.9329999999999998</v>
      </c>
      <c r="J39">
        <v>4.12</v>
      </c>
      <c r="K39" t="s">
        <v>21</v>
      </c>
      <c r="L39" t="s">
        <v>21</v>
      </c>
      <c r="M39" t="s">
        <v>21</v>
      </c>
      <c r="N39" t="s">
        <v>22</v>
      </c>
      <c r="O39" t="s">
        <v>21</v>
      </c>
      <c r="P39" t="s">
        <v>22</v>
      </c>
      <c r="Q39" t="s">
        <v>21</v>
      </c>
      <c r="R39" t="s">
        <v>22</v>
      </c>
      <c r="S39" t="s">
        <v>21</v>
      </c>
      <c r="U39">
        <f t="shared" si="0"/>
        <v>22.2</v>
      </c>
      <c r="V39">
        <f t="shared" si="1"/>
        <v>0</v>
      </c>
    </row>
    <row r="40" spans="1:22" ht="15" customHeight="1">
      <c r="A40" s="2" t="s">
        <v>70</v>
      </c>
      <c r="B40" s="2" t="s">
        <v>72</v>
      </c>
      <c r="C40">
        <v>2020</v>
      </c>
      <c r="D40">
        <v>1.7769999999999999</v>
      </c>
      <c r="E40">
        <v>0</v>
      </c>
      <c r="F40">
        <v>0.21</v>
      </c>
      <c r="G40">
        <v>9.8000000000000004E-2</v>
      </c>
      <c r="H40">
        <v>0</v>
      </c>
      <c r="I40">
        <v>1.2669999999999999</v>
      </c>
      <c r="J40">
        <v>0.20100000000000001</v>
      </c>
      <c r="K40" t="s">
        <v>21</v>
      </c>
      <c r="L40" t="s">
        <v>21</v>
      </c>
      <c r="M40" t="s">
        <v>21</v>
      </c>
      <c r="N40" t="s">
        <v>22</v>
      </c>
      <c r="O40" t="s">
        <v>21</v>
      </c>
      <c r="P40" t="s">
        <v>22</v>
      </c>
      <c r="Q40" t="s">
        <v>21</v>
      </c>
      <c r="R40" t="s">
        <v>22</v>
      </c>
      <c r="S40" t="s">
        <v>21</v>
      </c>
      <c r="U40">
        <f t="shared" si="0"/>
        <v>1.7769999999999999</v>
      </c>
      <c r="V40">
        <f t="shared" si="1"/>
        <v>0</v>
      </c>
    </row>
    <row r="41" spans="1:22" ht="15" customHeight="1">
      <c r="A41" s="2" t="s">
        <v>73</v>
      </c>
      <c r="B41" s="2" t="s">
        <v>74</v>
      </c>
      <c r="C41">
        <v>2020</v>
      </c>
      <c r="D41">
        <v>378.29</v>
      </c>
      <c r="E41">
        <v>131.74</v>
      </c>
      <c r="F41">
        <v>96.14</v>
      </c>
      <c r="G41">
        <v>23.131</v>
      </c>
      <c r="H41" t="s">
        <v>21</v>
      </c>
      <c r="I41">
        <v>43.142000000000003</v>
      </c>
      <c r="J41">
        <v>32.390999999999998</v>
      </c>
      <c r="K41">
        <v>2.101</v>
      </c>
      <c r="L41">
        <v>2.1440000000000001</v>
      </c>
      <c r="M41">
        <v>16.16</v>
      </c>
      <c r="N41" t="s">
        <v>75</v>
      </c>
      <c r="O41">
        <v>31.34</v>
      </c>
      <c r="P41" t="s">
        <v>21</v>
      </c>
      <c r="Q41" t="s">
        <v>21</v>
      </c>
      <c r="R41" t="s">
        <v>21</v>
      </c>
      <c r="S41" t="s">
        <v>21</v>
      </c>
      <c r="U41">
        <f t="shared" si="0"/>
        <v>378.29</v>
      </c>
      <c r="V41">
        <f t="shared" si="1"/>
        <v>31.34</v>
      </c>
    </row>
    <row r="42" spans="1:22" ht="15" customHeight="1">
      <c r="A42" s="2" t="s">
        <v>73</v>
      </c>
      <c r="B42" s="2" t="s">
        <v>76</v>
      </c>
      <c r="C42">
        <v>2020</v>
      </c>
      <c r="D42">
        <v>1.64</v>
      </c>
      <c r="E42">
        <v>0.53027999999999997</v>
      </c>
      <c r="F42">
        <v>0.55527000000000004</v>
      </c>
      <c r="G42" t="s">
        <v>21</v>
      </c>
      <c r="H42" t="s">
        <v>21</v>
      </c>
      <c r="I42">
        <v>0.55398099999999995</v>
      </c>
      <c r="J42" t="s">
        <v>21</v>
      </c>
      <c r="K42" t="s">
        <v>21</v>
      </c>
      <c r="L42" t="s">
        <v>21</v>
      </c>
      <c r="M42" t="s">
        <v>21</v>
      </c>
      <c r="N42" t="s">
        <v>22</v>
      </c>
      <c r="O42" t="s">
        <v>21</v>
      </c>
      <c r="P42" t="s">
        <v>22</v>
      </c>
      <c r="Q42" t="s">
        <v>21</v>
      </c>
      <c r="R42" t="s">
        <v>22</v>
      </c>
      <c r="S42" t="s">
        <v>21</v>
      </c>
      <c r="U42">
        <f t="shared" si="0"/>
        <v>1.64</v>
      </c>
      <c r="V42">
        <f t="shared" si="1"/>
        <v>0</v>
      </c>
    </row>
    <row r="43" spans="1:22" ht="15" customHeight="1">
      <c r="A43" s="2" t="s">
        <v>73</v>
      </c>
      <c r="B43" s="2" t="s">
        <v>77</v>
      </c>
      <c r="C43">
        <v>2020</v>
      </c>
      <c r="D43">
        <v>2.9740000000000002</v>
      </c>
      <c r="E43" t="s">
        <v>21</v>
      </c>
      <c r="F43">
        <v>2.806</v>
      </c>
      <c r="G43" t="s">
        <v>21</v>
      </c>
      <c r="H43" t="s">
        <v>21</v>
      </c>
      <c r="I43">
        <v>1.6727000000000001</v>
      </c>
      <c r="J43" t="s">
        <v>21</v>
      </c>
      <c r="K43" t="s">
        <v>21</v>
      </c>
      <c r="L43" t="s">
        <v>21</v>
      </c>
      <c r="M43" t="s">
        <v>21</v>
      </c>
      <c r="N43" t="s">
        <v>22</v>
      </c>
      <c r="O43" t="s">
        <v>21</v>
      </c>
      <c r="P43" t="s">
        <v>22</v>
      </c>
      <c r="Q43" t="s">
        <v>21</v>
      </c>
      <c r="R43" t="s">
        <v>22</v>
      </c>
      <c r="S43" t="s">
        <v>21</v>
      </c>
      <c r="U43">
        <f t="shared" si="0"/>
        <v>2.9740000000000002</v>
      </c>
      <c r="V43">
        <f t="shared" si="1"/>
        <v>0</v>
      </c>
    </row>
    <row r="44" spans="1:22" ht="15" customHeight="1">
      <c r="A44" s="2" t="s">
        <v>78</v>
      </c>
      <c r="B44" s="2" t="s">
        <v>79</v>
      </c>
      <c r="C44">
        <v>2020</v>
      </c>
      <c r="D44">
        <v>558.84500000000003</v>
      </c>
      <c r="E44">
        <v>287.613</v>
      </c>
      <c r="F44">
        <v>51.959000000000003</v>
      </c>
      <c r="G44">
        <v>29.89</v>
      </c>
      <c r="H44">
        <v>5.4290000000000003</v>
      </c>
      <c r="I44">
        <v>62.912999999999997</v>
      </c>
      <c r="J44">
        <v>123.90300000000001</v>
      </c>
      <c r="K44">
        <v>2.5680000000000001</v>
      </c>
      <c r="L44" t="s">
        <v>21</v>
      </c>
      <c r="M44" t="s">
        <v>21</v>
      </c>
      <c r="N44" t="s">
        <v>22</v>
      </c>
      <c r="O44" t="s">
        <v>21</v>
      </c>
      <c r="P44" t="s">
        <v>22</v>
      </c>
      <c r="Q44" t="s">
        <v>21</v>
      </c>
      <c r="R44" t="s">
        <v>22</v>
      </c>
      <c r="S44" t="s">
        <v>21</v>
      </c>
      <c r="U44">
        <f t="shared" si="0"/>
        <v>558.84500000000003</v>
      </c>
      <c r="V44">
        <f t="shared" si="1"/>
        <v>0</v>
      </c>
    </row>
    <row r="45" spans="1:22" ht="15" customHeight="1">
      <c r="A45" s="2" t="s">
        <v>78</v>
      </c>
      <c r="B45" s="2" t="s">
        <v>80</v>
      </c>
      <c r="C45">
        <v>2020</v>
      </c>
      <c r="D45">
        <v>6.7060000000000004</v>
      </c>
      <c r="E45">
        <v>0</v>
      </c>
      <c r="F45">
        <v>0</v>
      </c>
      <c r="G45">
        <v>0.65500000000000003</v>
      </c>
      <c r="H45">
        <v>0</v>
      </c>
      <c r="I45">
        <v>0</v>
      </c>
      <c r="J45">
        <v>6.0510000000000002</v>
      </c>
      <c r="K45">
        <v>0</v>
      </c>
      <c r="L45" t="s">
        <v>21</v>
      </c>
      <c r="M45" t="s">
        <v>21</v>
      </c>
      <c r="N45" t="s">
        <v>22</v>
      </c>
      <c r="O45" t="s">
        <v>21</v>
      </c>
      <c r="P45" t="s">
        <v>22</v>
      </c>
      <c r="Q45" t="s">
        <v>21</v>
      </c>
      <c r="R45" t="s">
        <v>22</v>
      </c>
      <c r="S45" t="s">
        <v>21</v>
      </c>
      <c r="U45">
        <f t="shared" si="0"/>
        <v>6.7060000000000004</v>
      </c>
      <c r="V45">
        <f t="shared" si="1"/>
        <v>0</v>
      </c>
    </row>
    <row r="46" spans="1:22" ht="15" customHeight="1">
      <c r="A46" s="2" t="s">
        <v>78</v>
      </c>
      <c r="B46" s="2" t="s">
        <v>81</v>
      </c>
      <c r="C46">
        <v>2020</v>
      </c>
      <c r="D46" t="s">
        <v>21</v>
      </c>
      <c r="E46" t="s">
        <v>21</v>
      </c>
      <c r="F46" t="s">
        <v>21</v>
      </c>
      <c r="G46" t="s">
        <v>21</v>
      </c>
      <c r="H46" t="s">
        <v>21</v>
      </c>
      <c r="I46" t="s">
        <v>21</v>
      </c>
      <c r="J46" t="s">
        <v>21</v>
      </c>
      <c r="K46" t="s">
        <v>21</v>
      </c>
      <c r="L46" t="s">
        <v>21</v>
      </c>
      <c r="M46" t="s">
        <v>21</v>
      </c>
      <c r="N46" t="s">
        <v>22</v>
      </c>
      <c r="O46" t="s">
        <v>21</v>
      </c>
      <c r="P46" t="s">
        <v>22</v>
      </c>
      <c r="Q46" t="s">
        <v>21</v>
      </c>
      <c r="R46" t="s">
        <v>22</v>
      </c>
      <c r="S46" t="s">
        <v>21</v>
      </c>
      <c r="U46">
        <f t="shared" si="0"/>
        <v>0</v>
      </c>
      <c r="V46">
        <f t="shared" si="1"/>
        <v>0</v>
      </c>
    </row>
    <row r="47" spans="1:22" ht="15" customHeight="1">
      <c r="A47" s="2" t="s">
        <v>82</v>
      </c>
      <c r="B47" s="2" t="s">
        <v>83</v>
      </c>
      <c r="C47">
        <v>2020</v>
      </c>
      <c r="D47" t="s">
        <v>22</v>
      </c>
      <c r="E47" t="s">
        <v>22</v>
      </c>
      <c r="F47" t="s">
        <v>22</v>
      </c>
      <c r="G47" t="s">
        <v>22</v>
      </c>
      <c r="H47" t="s">
        <v>22</v>
      </c>
      <c r="I47" t="s">
        <v>22</v>
      </c>
      <c r="J47" t="s">
        <v>22</v>
      </c>
      <c r="K47" t="s">
        <v>22</v>
      </c>
      <c r="L47" t="s">
        <v>22</v>
      </c>
      <c r="M47" t="s">
        <v>22</v>
      </c>
      <c r="N47" t="s">
        <v>22</v>
      </c>
      <c r="O47" t="s">
        <v>22</v>
      </c>
      <c r="P47" t="s">
        <v>22</v>
      </c>
      <c r="Q47" t="s">
        <v>22</v>
      </c>
      <c r="R47" t="s">
        <v>22</v>
      </c>
      <c r="S47" t="s">
        <v>22</v>
      </c>
      <c r="U47">
        <f t="shared" si="0"/>
        <v>0</v>
      </c>
      <c r="V47">
        <f t="shared" si="1"/>
        <v>0</v>
      </c>
    </row>
    <row r="48" spans="1:22" ht="15" customHeight="1">
      <c r="A48" s="2" t="s">
        <v>84</v>
      </c>
      <c r="B48" s="2" t="s">
        <v>85</v>
      </c>
      <c r="C48">
        <v>2020</v>
      </c>
      <c r="D48">
        <v>10.295</v>
      </c>
      <c r="E48">
        <v>3.83</v>
      </c>
      <c r="F48">
        <v>0.83599999999999997</v>
      </c>
      <c r="G48">
        <v>1.468</v>
      </c>
      <c r="H48" t="s">
        <v>21</v>
      </c>
      <c r="I48">
        <v>4.1159999999999997</v>
      </c>
      <c r="J48">
        <v>4.3999999999999997E-2</v>
      </c>
      <c r="K48" t="s">
        <v>21</v>
      </c>
      <c r="L48" t="s">
        <v>21</v>
      </c>
      <c r="M48" t="s">
        <v>21</v>
      </c>
      <c r="N48" t="s">
        <v>22</v>
      </c>
      <c r="O48" t="s">
        <v>21</v>
      </c>
      <c r="P48" t="s">
        <v>22</v>
      </c>
      <c r="Q48" t="s">
        <v>21</v>
      </c>
      <c r="R48" t="s">
        <v>22</v>
      </c>
      <c r="S48" t="s">
        <v>21</v>
      </c>
      <c r="U48">
        <f t="shared" si="0"/>
        <v>10.295</v>
      </c>
      <c r="V48">
        <f t="shared" si="1"/>
        <v>0</v>
      </c>
    </row>
    <row r="49" spans="1:22" ht="15" customHeight="1">
      <c r="A49" s="2" t="s">
        <v>86</v>
      </c>
      <c r="B49" s="2" t="s">
        <v>87</v>
      </c>
      <c r="C49">
        <v>2020</v>
      </c>
      <c r="D49">
        <v>4.2590000000000003</v>
      </c>
      <c r="E49">
        <v>0.442</v>
      </c>
      <c r="F49">
        <v>2.0649999999999999</v>
      </c>
      <c r="G49">
        <v>0</v>
      </c>
      <c r="H49">
        <v>0</v>
      </c>
      <c r="I49">
        <v>1.4059999999999999</v>
      </c>
      <c r="J49">
        <v>0.34499999999999997</v>
      </c>
      <c r="K49" t="s">
        <v>21</v>
      </c>
      <c r="L49" t="s">
        <v>21</v>
      </c>
      <c r="M49" t="s">
        <v>21</v>
      </c>
      <c r="N49" t="s">
        <v>22</v>
      </c>
      <c r="O49" t="s">
        <v>21</v>
      </c>
      <c r="P49" t="s">
        <v>22</v>
      </c>
      <c r="Q49" t="s">
        <v>21</v>
      </c>
      <c r="R49" t="s">
        <v>22</v>
      </c>
      <c r="S49" t="s">
        <v>21</v>
      </c>
      <c r="U49">
        <f t="shared" si="0"/>
        <v>4.2590000000000003</v>
      </c>
      <c r="V49">
        <f t="shared" si="1"/>
        <v>0</v>
      </c>
    </row>
    <row r="50" spans="1:22" ht="15" customHeight="1">
      <c r="A50" s="2" t="s">
        <v>86</v>
      </c>
      <c r="B50" s="2" t="s">
        <v>88</v>
      </c>
      <c r="C50">
        <v>2020</v>
      </c>
      <c r="D50">
        <v>316.29399999999998</v>
      </c>
      <c r="E50">
        <v>137.815</v>
      </c>
      <c r="F50">
        <v>39.021999999999998</v>
      </c>
      <c r="G50">
        <v>38.79</v>
      </c>
      <c r="H50">
        <v>18.513999999999999</v>
      </c>
      <c r="I50">
        <v>48.664000000000001</v>
      </c>
      <c r="J50">
        <v>51.222000000000001</v>
      </c>
      <c r="K50">
        <v>0.78200000000000003</v>
      </c>
      <c r="L50" t="s">
        <v>21</v>
      </c>
      <c r="M50" t="s">
        <v>21</v>
      </c>
      <c r="N50" t="s">
        <v>22</v>
      </c>
      <c r="O50" t="s">
        <v>21</v>
      </c>
      <c r="P50" t="s">
        <v>22</v>
      </c>
      <c r="Q50" t="s">
        <v>21</v>
      </c>
      <c r="R50" t="s">
        <v>22</v>
      </c>
      <c r="S50" t="s">
        <v>21</v>
      </c>
      <c r="U50">
        <f t="shared" si="0"/>
        <v>316.29399999999998</v>
      </c>
      <c r="V50">
        <f t="shared" si="1"/>
        <v>0</v>
      </c>
    </row>
    <row r="51" spans="1:22" ht="15" customHeight="1">
      <c r="A51" s="2" t="s">
        <v>89</v>
      </c>
      <c r="B51" s="2" t="s">
        <v>90</v>
      </c>
      <c r="C51">
        <v>2020</v>
      </c>
      <c r="D51">
        <v>31.303000000000001</v>
      </c>
      <c r="E51">
        <v>14.5</v>
      </c>
      <c r="F51">
        <v>4.99</v>
      </c>
      <c r="G51">
        <v>2.25</v>
      </c>
      <c r="H51" t="s">
        <v>21</v>
      </c>
      <c r="I51">
        <v>5.68</v>
      </c>
      <c r="J51">
        <v>3.52</v>
      </c>
      <c r="K51">
        <v>0.28000000000000003</v>
      </c>
      <c r="L51">
        <v>0.44</v>
      </c>
      <c r="M51" t="s">
        <v>21</v>
      </c>
      <c r="N51" t="s">
        <v>22</v>
      </c>
      <c r="O51" t="s">
        <v>21</v>
      </c>
      <c r="P51" t="s">
        <v>22</v>
      </c>
      <c r="Q51" t="s">
        <v>21</v>
      </c>
      <c r="R51" t="s">
        <v>22</v>
      </c>
      <c r="S51" t="s">
        <v>21</v>
      </c>
      <c r="U51">
        <f t="shared" si="0"/>
        <v>31.303000000000001</v>
      </c>
      <c r="V51">
        <f t="shared" si="1"/>
        <v>0</v>
      </c>
    </row>
    <row r="52" spans="1:22" ht="15" customHeight="1">
      <c r="A52" s="2" t="s">
        <v>89</v>
      </c>
      <c r="B52" s="2" t="s">
        <v>91</v>
      </c>
      <c r="C52">
        <v>2020</v>
      </c>
      <c r="D52">
        <v>1.27</v>
      </c>
      <c r="E52">
        <v>0.28000000000000003</v>
      </c>
      <c r="F52">
        <v>0.03</v>
      </c>
      <c r="G52">
        <v>0.31</v>
      </c>
      <c r="H52" t="s">
        <v>21</v>
      </c>
      <c r="I52">
        <v>0.56999999999999995</v>
      </c>
      <c r="J52">
        <v>0.08</v>
      </c>
      <c r="K52" t="s">
        <v>21</v>
      </c>
      <c r="L52" t="s">
        <v>21</v>
      </c>
      <c r="M52" t="s">
        <v>21</v>
      </c>
      <c r="N52" t="s">
        <v>92</v>
      </c>
      <c r="O52" t="s">
        <v>21</v>
      </c>
      <c r="P52" t="s">
        <v>92</v>
      </c>
      <c r="Q52" t="s">
        <v>21</v>
      </c>
      <c r="R52" t="s">
        <v>92</v>
      </c>
      <c r="S52" t="s">
        <v>21</v>
      </c>
      <c r="U52">
        <f t="shared" si="0"/>
        <v>1.27</v>
      </c>
      <c r="V52">
        <f t="shared" si="1"/>
        <v>0</v>
      </c>
    </row>
    <row r="53" spans="1:22" ht="15" customHeight="1">
      <c r="A53" s="2" t="s">
        <v>89</v>
      </c>
      <c r="B53" s="2" t="s">
        <v>93</v>
      </c>
      <c r="C53">
        <v>2020</v>
      </c>
      <c r="D53">
        <v>0.442</v>
      </c>
      <c r="E53" t="s">
        <v>21</v>
      </c>
      <c r="F53" t="s">
        <v>21</v>
      </c>
      <c r="G53" t="s">
        <v>21</v>
      </c>
      <c r="H53" t="s">
        <v>21</v>
      </c>
      <c r="I53" t="s">
        <v>21</v>
      </c>
      <c r="J53" t="s">
        <v>21</v>
      </c>
      <c r="K53" t="s">
        <v>21</v>
      </c>
      <c r="L53" t="s">
        <v>21</v>
      </c>
      <c r="M53" t="s">
        <v>21</v>
      </c>
      <c r="N53" t="s">
        <v>92</v>
      </c>
      <c r="O53" t="s">
        <v>21</v>
      </c>
      <c r="P53" t="s">
        <v>92</v>
      </c>
      <c r="Q53" t="s">
        <v>21</v>
      </c>
      <c r="R53" t="s">
        <v>92</v>
      </c>
      <c r="S53" t="s">
        <v>21</v>
      </c>
      <c r="U53">
        <f t="shared" si="0"/>
        <v>0.442</v>
      </c>
      <c r="V53">
        <f t="shared" si="1"/>
        <v>0</v>
      </c>
    </row>
    <row r="54" spans="1:22" ht="15" customHeight="1">
      <c r="A54" s="2" t="s">
        <v>94</v>
      </c>
      <c r="B54" s="2" t="s">
        <v>95</v>
      </c>
      <c r="C54">
        <v>2020</v>
      </c>
      <c r="D54">
        <v>30</v>
      </c>
      <c r="E54" t="s">
        <v>21</v>
      </c>
      <c r="F54" t="s">
        <v>21</v>
      </c>
      <c r="G54" t="s">
        <v>21</v>
      </c>
      <c r="H54" t="s">
        <v>21</v>
      </c>
      <c r="I54" t="s">
        <v>21</v>
      </c>
      <c r="J54" t="s">
        <v>21</v>
      </c>
      <c r="K54" t="s">
        <v>21</v>
      </c>
      <c r="L54" t="s">
        <v>21</v>
      </c>
      <c r="M54" t="s">
        <v>21</v>
      </c>
      <c r="N54" t="s">
        <v>22</v>
      </c>
      <c r="O54" t="s">
        <v>21</v>
      </c>
      <c r="P54" t="s">
        <v>22</v>
      </c>
      <c r="Q54" t="s">
        <v>21</v>
      </c>
      <c r="R54" t="s">
        <v>22</v>
      </c>
      <c r="S54" t="s">
        <v>21</v>
      </c>
      <c r="U54">
        <f t="shared" si="0"/>
        <v>30</v>
      </c>
      <c r="V54">
        <f t="shared" si="1"/>
        <v>0</v>
      </c>
    </row>
    <row r="55" spans="1:22" ht="15" customHeight="1">
      <c r="A55" s="2" t="s">
        <v>94</v>
      </c>
      <c r="B55" s="2" t="s">
        <v>96</v>
      </c>
      <c r="C55">
        <v>2020</v>
      </c>
      <c r="D55" t="s">
        <v>22</v>
      </c>
      <c r="E55" t="s">
        <v>22</v>
      </c>
      <c r="F55" t="s">
        <v>22</v>
      </c>
      <c r="G55" t="s">
        <v>22</v>
      </c>
      <c r="H55" t="s">
        <v>22</v>
      </c>
      <c r="I55" t="s">
        <v>22</v>
      </c>
      <c r="J55" t="s">
        <v>22</v>
      </c>
      <c r="K55" t="s">
        <v>22</v>
      </c>
      <c r="L55" t="s">
        <v>22</v>
      </c>
      <c r="M55" t="s">
        <v>22</v>
      </c>
      <c r="N55" t="s">
        <v>22</v>
      </c>
      <c r="O55">
        <v>275.7</v>
      </c>
      <c r="P55" t="s">
        <v>22</v>
      </c>
      <c r="Q55" t="s">
        <v>22</v>
      </c>
      <c r="R55" t="s">
        <v>22</v>
      </c>
      <c r="S55" t="s">
        <v>22</v>
      </c>
      <c r="U55">
        <f t="shared" si="0"/>
        <v>0</v>
      </c>
      <c r="V55">
        <f t="shared" si="1"/>
        <v>275.7</v>
      </c>
    </row>
    <row r="56" spans="1:22" ht="15" customHeight="1">
      <c r="A56" s="2" t="s">
        <v>94</v>
      </c>
      <c r="B56" s="2" t="s">
        <v>97</v>
      </c>
      <c r="C56">
        <v>2020</v>
      </c>
      <c r="D56">
        <v>673.13</v>
      </c>
      <c r="E56" t="s">
        <v>21</v>
      </c>
      <c r="F56" t="s">
        <v>21</v>
      </c>
      <c r="G56" t="s">
        <v>21</v>
      </c>
      <c r="H56" t="s">
        <v>21</v>
      </c>
      <c r="I56" t="s">
        <v>21</v>
      </c>
      <c r="J56" t="s">
        <v>21</v>
      </c>
      <c r="K56" t="s">
        <v>21</v>
      </c>
      <c r="L56" t="s">
        <v>21</v>
      </c>
      <c r="M56" t="s">
        <v>21</v>
      </c>
      <c r="N56" t="s">
        <v>98</v>
      </c>
      <c r="O56">
        <v>275.7</v>
      </c>
      <c r="P56" t="s">
        <v>99</v>
      </c>
      <c r="Q56">
        <v>60.628</v>
      </c>
      <c r="R56" t="s">
        <v>22</v>
      </c>
      <c r="S56" t="s">
        <v>21</v>
      </c>
      <c r="U56">
        <f t="shared" si="0"/>
        <v>673.13</v>
      </c>
      <c r="V56">
        <f t="shared" si="1"/>
        <v>336.32799999999997</v>
      </c>
    </row>
    <row r="57" spans="1:22" ht="15" customHeight="1">
      <c r="A57" s="2" t="s">
        <v>94</v>
      </c>
      <c r="B57" s="2" t="s">
        <v>100</v>
      </c>
      <c r="C57">
        <v>2020</v>
      </c>
      <c r="D57">
        <v>1893.3579999999999</v>
      </c>
      <c r="E57" t="s">
        <v>21</v>
      </c>
      <c r="F57" t="s">
        <v>21</v>
      </c>
      <c r="G57" t="s">
        <v>21</v>
      </c>
      <c r="H57" t="s">
        <v>21</v>
      </c>
      <c r="I57" t="s">
        <v>21</v>
      </c>
      <c r="J57" t="s">
        <v>21</v>
      </c>
      <c r="K57" t="s">
        <v>21</v>
      </c>
      <c r="L57" t="s">
        <v>21</v>
      </c>
      <c r="M57" t="s">
        <v>21</v>
      </c>
      <c r="N57" t="s">
        <v>22</v>
      </c>
      <c r="O57" t="s">
        <v>21</v>
      </c>
      <c r="P57" t="s">
        <v>22</v>
      </c>
      <c r="Q57" t="s">
        <v>21</v>
      </c>
      <c r="R57" t="s">
        <v>22</v>
      </c>
      <c r="S57" t="s">
        <v>21</v>
      </c>
      <c r="U57">
        <f t="shared" si="0"/>
        <v>1893.3579999999999</v>
      </c>
      <c r="V57">
        <f t="shared" si="1"/>
        <v>0</v>
      </c>
    </row>
    <row r="58" spans="1:22" ht="15" customHeight="1">
      <c r="A58" s="2" t="s">
        <v>94</v>
      </c>
      <c r="B58" s="2" t="s">
        <v>101</v>
      </c>
      <c r="C58">
        <v>2020</v>
      </c>
      <c r="D58">
        <v>774.8</v>
      </c>
      <c r="E58" t="s">
        <v>21</v>
      </c>
      <c r="F58" t="s">
        <v>21</v>
      </c>
      <c r="G58" t="s">
        <v>21</v>
      </c>
      <c r="H58" t="s">
        <v>21</v>
      </c>
      <c r="I58" t="s">
        <v>21</v>
      </c>
      <c r="J58" t="s">
        <v>21</v>
      </c>
      <c r="K58" t="s">
        <v>21</v>
      </c>
      <c r="L58" t="s">
        <v>21</v>
      </c>
      <c r="M58" t="s">
        <v>21</v>
      </c>
      <c r="N58" t="s">
        <v>22</v>
      </c>
      <c r="O58" t="s">
        <v>21</v>
      </c>
      <c r="P58" t="s">
        <v>22</v>
      </c>
      <c r="Q58" t="s">
        <v>21</v>
      </c>
      <c r="R58" t="s">
        <v>22</v>
      </c>
      <c r="S58" t="s">
        <v>21</v>
      </c>
      <c r="U58">
        <f t="shared" si="0"/>
        <v>774.8</v>
      </c>
      <c r="V58">
        <f t="shared" si="1"/>
        <v>0</v>
      </c>
    </row>
    <row r="59" spans="1:22" ht="15" customHeight="1">
      <c r="A59" s="2" t="s">
        <v>94</v>
      </c>
      <c r="B59" s="2" t="s">
        <v>102</v>
      </c>
      <c r="C59">
        <v>2020</v>
      </c>
      <c r="D59">
        <v>72.3</v>
      </c>
      <c r="E59" t="s">
        <v>21</v>
      </c>
      <c r="F59" t="s">
        <v>21</v>
      </c>
      <c r="G59" t="s">
        <v>21</v>
      </c>
      <c r="H59" t="s">
        <v>21</v>
      </c>
      <c r="I59" t="s">
        <v>21</v>
      </c>
      <c r="J59" t="s">
        <v>21</v>
      </c>
      <c r="K59" t="s">
        <v>21</v>
      </c>
      <c r="L59" t="s">
        <v>21</v>
      </c>
      <c r="M59" t="s">
        <v>21</v>
      </c>
      <c r="N59" t="s">
        <v>22</v>
      </c>
      <c r="O59" t="s">
        <v>21</v>
      </c>
      <c r="P59" t="s">
        <v>22</v>
      </c>
      <c r="Q59" t="s">
        <v>21</v>
      </c>
      <c r="R59" t="s">
        <v>22</v>
      </c>
      <c r="S59" t="s">
        <v>21</v>
      </c>
      <c r="U59">
        <f t="shared" si="0"/>
        <v>72.3</v>
      </c>
      <c r="V59">
        <f t="shared" si="1"/>
        <v>0</v>
      </c>
    </row>
    <row r="60" spans="1:22" ht="15" customHeight="1">
      <c r="A60" s="2" t="s">
        <v>94</v>
      </c>
      <c r="B60" s="2" t="s">
        <v>103</v>
      </c>
      <c r="C60">
        <v>2020</v>
      </c>
      <c r="D60">
        <v>54.7</v>
      </c>
      <c r="E60" t="s">
        <v>21</v>
      </c>
      <c r="F60" t="s">
        <v>21</v>
      </c>
      <c r="G60" t="s">
        <v>21</v>
      </c>
      <c r="H60" t="s">
        <v>21</v>
      </c>
      <c r="I60" t="s">
        <v>21</v>
      </c>
      <c r="J60" t="s">
        <v>21</v>
      </c>
      <c r="K60" t="s">
        <v>21</v>
      </c>
      <c r="L60" t="s">
        <v>21</v>
      </c>
      <c r="M60" t="s">
        <v>21</v>
      </c>
      <c r="N60" t="s">
        <v>22</v>
      </c>
      <c r="O60" t="s">
        <v>21</v>
      </c>
      <c r="P60" t="s">
        <v>22</v>
      </c>
      <c r="Q60" t="s">
        <v>21</v>
      </c>
      <c r="R60" t="s">
        <v>22</v>
      </c>
      <c r="S60" t="s">
        <v>21</v>
      </c>
      <c r="U60">
        <f t="shared" si="0"/>
        <v>54.7</v>
      </c>
      <c r="V60">
        <f t="shared" si="1"/>
        <v>0</v>
      </c>
    </row>
    <row r="61" spans="1:22" ht="15" customHeight="1">
      <c r="A61" s="2" t="s">
        <v>94</v>
      </c>
      <c r="B61" s="2" t="s">
        <v>104</v>
      </c>
      <c r="C61">
        <v>2020</v>
      </c>
      <c r="D61">
        <v>901.5</v>
      </c>
      <c r="E61" t="s">
        <v>21</v>
      </c>
      <c r="F61" t="s">
        <v>21</v>
      </c>
      <c r="G61" t="s">
        <v>21</v>
      </c>
      <c r="H61">
        <v>7</v>
      </c>
      <c r="I61" t="s">
        <v>21</v>
      </c>
      <c r="J61" t="s">
        <v>21</v>
      </c>
      <c r="K61" t="s">
        <v>21</v>
      </c>
      <c r="L61" t="s">
        <v>21</v>
      </c>
      <c r="M61" t="s">
        <v>21</v>
      </c>
      <c r="N61" t="s">
        <v>22</v>
      </c>
      <c r="O61" t="s">
        <v>21</v>
      </c>
      <c r="P61" t="s">
        <v>22</v>
      </c>
      <c r="Q61" t="s">
        <v>21</v>
      </c>
      <c r="R61" t="s">
        <v>22</v>
      </c>
      <c r="S61" t="s">
        <v>21</v>
      </c>
      <c r="U61">
        <f t="shared" si="0"/>
        <v>901.5</v>
      </c>
      <c r="V61">
        <f t="shared" si="1"/>
        <v>0</v>
      </c>
    </row>
    <row r="62" spans="1:22" ht="15" customHeight="1">
      <c r="A62" s="2" t="s">
        <v>94</v>
      </c>
      <c r="B62" s="2" t="s">
        <v>105</v>
      </c>
      <c r="C62">
        <v>2020</v>
      </c>
      <c r="D62">
        <v>55.9</v>
      </c>
      <c r="E62" t="s">
        <v>21</v>
      </c>
      <c r="F62" t="s">
        <v>21</v>
      </c>
      <c r="G62" t="s">
        <v>21</v>
      </c>
      <c r="H62" t="s">
        <v>21</v>
      </c>
      <c r="I62" t="s">
        <v>21</v>
      </c>
      <c r="J62" t="s">
        <v>21</v>
      </c>
      <c r="K62" t="s">
        <v>21</v>
      </c>
      <c r="L62" t="s">
        <v>21</v>
      </c>
      <c r="M62" t="s">
        <v>21</v>
      </c>
      <c r="N62" t="s">
        <v>22</v>
      </c>
      <c r="O62" t="s">
        <v>21</v>
      </c>
      <c r="P62" t="s">
        <v>22</v>
      </c>
      <c r="Q62" t="s">
        <v>21</v>
      </c>
      <c r="R62" t="s">
        <v>22</v>
      </c>
      <c r="S62" t="s">
        <v>21</v>
      </c>
      <c r="U62">
        <f t="shared" si="0"/>
        <v>55.9</v>
      </c>
      <c r="V62">
        <f t="shared" si="1"/>
        <v>0</v>
      </c>
    </row>
    <row r="63" spans="1:22" ht="15" customHeight="1">
      <c r="A63" s="2" t="s">
        <v>106</v>
      </c>
      <c r="B63" s="2" t="s">
        <v>106</v>
      </c>
      <c r="C63">
        <v>2020</v>
      </c>
      <c r="D63" t="s">
        <v>22</v>
      </c>
      <c r="E63" t="s">
        <v>22</v>
      </c>
      <c r="F63" t="s">
        <v>22</v>
      </c>
      <c r="G63" t="s">
        <v>22</v>
      </c>
      <c r="H63" t="s">
        <v>22</v>
      </c>
      <c r="I63" t="s">
        <v>22</v>
      </c>
      <c r="J63" t="s">
        <v>22</v>
      </c>
      <c r="K63" t="s">
        <v>22</v>
      </c>
      <c r="L63" t="s">
        <v>22</v>
      </c>
      <c r="M63" t="s">
        <v>22</v>
      </c>
      <c r="N63" t="s">
        <v>22</v>
      </c>
      <c r="O63" t="s">
        <v>22</v>
      </c>
      <c r="P63" t="s">
        <v>22</v>
      </c>
      <c r="Q63" t="s">
        <v>22</v>
      </c>
      <c r="R63" t="s">
        <v>22</v>
      </c>
      <c r="S63" t="s">
        <v>22</v>
      </c>
      <c r="U63">
        <f t="shared" si="0"/>
        <v>0</v>
      </c>
      <c r="V63">
        <f t="shared" si="1"/>
        <v>0</v>
      </c>
    </row>
    <row r="64" spans="1:22" ht="15" customHeight="1">
      <c r="A64" s="2" t="s">
        <v>107</v>
      </c>
      <c r="B64" s="2" t="s">
        <v>108</v>
      </c>
      <c r="C64">
        <v>2020</v>
      </c>
      <c r="D64">
        <v>102.794</v>
      </c>
      <c r="E64">
        <v>33.948999999999998</v>
      </c>
      <c r="F64">
        <v>20.984999999999999</v>
      </c>
      <c r="G64">
        <v>0</v>
      </c>
      <c r="H64" t="s">
        <v>21</v>
      </c>
      <c r="I64">
        <v>21.329000000000001</v>
      </c>
      <c r="J64">
        <v>14.327</v>
      </c>
      <c r="K64" t="s">
        <v>21</v>
      </c>
      <c r="L64" t="s">
        <v>21</v>
      </c>
      <c r="M64">
        <v>12.204000000000001</v>
      </c>
      <c r="N64" t="s">
        <v>22</v>
      </c>
      <c r="O64" t="s">
        <v>21</v>
      </c>
      <c r="P64" t="s">
        <v>22</v>
      </c>
      <c r="Q64" t="s">
        <v>21</v>
      </c>
      <c r="R64" t="s">
        <v>22</v>
      </c>
      <c r="S64" t="s">
        <v>21</v>
      </c>
      <c r="U64">
        <f t="shared" si="0"/>
        <v>102.794</v>
      </c>
      <c r="V64">
        <f t="shared" si="1"/>
        <v>0</v>
      </c>
    </row>
    <row r="65" spans="1:22" ht="15" customHeight="1">
      <c r="A65" s="2" t="s">
        <v>107</v>
      </c>
      <c r="B65" s="2" t="s">
        <v>109</v>
      </c>
      <c r="C65">
        <v>2020</v>
      </c>
      <c r="D65">
        <v>2.673</v>
      </c>
      <c r="E65">
        <v>0.81200000000000006</v>
      </c>
      <c r="F65">
        <v>0.97199999999999998</v>
      </c>
      <c r="G65">
        <v>0</v>
      </c>
      <c r="H65" t="s">
        <v>21</v>
      </c>
      <c r="I65">
        <v>0.78100000000000003</v>
      </c>
      <c r="J65">
        <v>0.108</v>
      </c>
      <c r="K65" t="s">
        <v>21</v>
      </c>
      <c r="L65" t="s">
        <v>21</v>
      </c>
      <c r="M65">
        <v>0</v>
      </c>
      <c r="N65" t="s">
        <v>22</v>
      </c>
      <c r="O65" t="s">
        <v>21</v>
      </c>
      <c r="P65" t="s">
        <v>22</v>
      </c>
      <c r="Q65" t="s">
        <v>21</v>
      </c>
      <c r="R65" t="s">
        <v>22</v>
      </c>
      <c r="S65" t="s">
        <v>21</v>
      </c>
      <c r="U65">
        <f t="shared" si="0"/>
        <v>2.673</v>
      </c>
      <c r="V65">
        <f t="shared" si="1"/>
        <v>0</v>
      </c>
    </row>
    <row r="66" spans="1:22" ht="15" customHeight="1">
      <c r="A66" s="2" t="s">
        <v>107</v>
      </c>
      <c r="B66" s="2" t="s">
        <v>110</v>
      </c>
      <c r="C66">
        <v>2020</v>
      </c>
      <c r="D66">
        <v>11.625</v>
      </c>
      <c r="E66">
        <v>3.444</v>
      </c>
      <c r="F66">
        <v>3.0680000000000001</v>
      </c>
      <c r="G66">
        <v>0</v>
      </c>
      <c r="H66" t="s">
        <v>21</v>
      </c>
      <c r="I66">
        <v>3.2</v>
      </c>
      <c r="J66">
        <v>0.88</v>
      </c>
      <c r="K66" t="s">
        <v>21</v>
      </c>
      <c r="L66" t="s">
        <v>21</v>
      </c>
      <c r="M66">
        <v>1.0329999999999999</v>
      </c>
      <c r="N66" t="s">
        <v>22</v>
      </c>
      <c r="O66" t="s">
        <v>21</v>
      </c>
      <c r="P66" t="s">
        <v>22</v>
      </c>
      <c r="Q66" t="s">
        <v>21</v>
      </c>
      <c r="R66" t="s">
        <v>22</v>
      </c>
      <c r="S66" t="s">
        <v>21</v>
      </c>
      <c r="U66">
        <f t="shared" si="0"/>
        <v>11.625</v>
      </c>
      <c r="V66">
        <f t="shared" si="1"/>
        <v>0</v>
      </c>
    </row>
    <row r="67" spans="1:22" ht="15" customHeight="1">
      <c r="A67" s="2" t="s">
        <v>111</v>
      </c>
      <c r="B67" s="2" t="s">
        <v>112</v>
      </c>
      <c r="C67">
        <v>2020</v>
      </c>
      <c r="D67">
        <v>40.9</v>
      </c>
      <c r="E67">
        <v>9.8000000000000007</v>
      </c>
      <c r="F67">
        <v>10.6</v>
      </c>
      <c r="G67">
        <v>9.4</v>
      </c>
      <c r="H67" t="s">
        <v>21</v>
      </c>
      <c r="I67">
        <v>7</v>
      </c>
      <c r="J67">
        <v>4.0999999999999996</v>
      </c>
      <c r="K67" t="s">
        <v>21</v>
      </c>
      <c r="L67" t="s">
        <v>21</v>
      </c>
      <c r="M67" t="s">
        <v>21</v>
      </c>
      <c r="N67" t="s">
        <v>22</v>
      </c>
      <c r="O67" t="s">
        <v>21</v>
      </c>
      <c r="P67" t="s">
        <v>22</v>
      </c>
      <c r="Q67" t="s">
        <v>21</v>
      </c>
      <c r="R67" t="s">
        <v>22</v>
      </c>
      <c r="S67" t="s">
        <v>21</v>
      </c>
      <c r="U67">
        <f t="shared" ref="U67:U130" si="2">IFERROR(D67/1,0)</f>
        <v>40.9</v>
      </c>
      <c r="V67">
        <f t="shared" ref="V67:V130" si="3">IFERROR(O67/1,0)+IFERROR(Q67/1,0)+IFERROR(S67/1,0)</f>
        <v>0</v>
      </c>
    </row>
    <row r="68" spans="1:22" ht="15" customHeight="1">
      <c r="A68" s="2" t="s">
        <v>113</v>
      </c>
      <c r="B68" s="2" t="s">
        <v>114</v>
      </c>
      <c r="C68">
        <v>2020</v>
      </c>
      <c r="D68">
        <v>194</v>
      </c>
      <c r="E68">
        <v>80</v>
      </c>
      <c r="F68">
        <v>26</v>
      </c>
      <c r="G68">
        <v>4.0999999999999996</v>
      </c>
      <c r="H68" t="s">
        <v>21</v>
      </c>
      <c r="I68">
        <v>45</v>
      </c>
      <c r="J68">
        <v>26</v>
      </c>
      <c r="K68">
        <v>1</v>
      </c>
      <c r="L68">
        <v>13</v>
      </c>
      <c r="M68" t="s">
        <v>21</v>
      </c>
      <c r="N68" t="s">
        <v>22</v>
      </c>
      <c r="O68" t="s">
        <v>21</v>
      </c>
      <c r="P68" t="s">
        <v>22</v>
      </c>
      <c r="Q68" t="s">
        <v>21</v>
      </c>
      <c r="R68" t="s">
        <v>22</v>
      </c>
      <c r="S68" t="s">
        <v>21</v>
      </c>
      <c r="U68">
        <f t="shared" si="2"/>
        <v>194</v>
      </c>
      <c r="V68">
        <f t="shared" si="3"/>
        <v>0</v>
      </c>
    </row>
    <row r="69" spans="1:22" ht="15" customHeight="1">
      <c r="A69" s="2" t="s">
        <v>115</v>
      </c>
      <c r="B69" s="2" t="s">
        <v>116</v>
      </c>
      <c r="C69">
        <v>2020</v>
      </c>
      <c r="D69">
        <v>569.14400000000001</v>
      </c>
      <c r="E69">
        <v>278.78100000000001</v>
      </c>
      <c r="F69">
        <v>69.52</v>
      </c>
      <c r="G69">
        <v>41.404000000000003</v>
      </c>
      <c r="H69">
        <v>0</v>
      </c>
      <c r="I69">
        <v>73.012</v>
      </c>
      <c r="J69">
        <v>95.852999999999994</v>
      </c>
      <c r="K69">
        <v>1.246</v>
      </c>
      <c r="L69">
        <v>9.3290000000000006</v>
      </c>
      <c r="M69" t="s">
        <v>21</v>
      </c>
      <c r="N69" t="s">
        <v>22</v>
      </c>
      <c r="O69" t="s">
        <v>21</v>
      </c>
      <c r="P69" t="s">
        <v>22</v>
      </c>
      <c r="Q69" t="s">
        <v>21</v>
      </c>
      <c r="R69" t="s">
        <v>22</v>
      </c>
      <c r="S69" t="s">
        <v>21</v>
      </c>
      <c r="U69">
        <f t="shared" si="2"/>
        <v>569.14400000000001</v>
      </c>
      <c r="V69">
        <f t="shared" si="3"/>
        <v>0</v>
      </c>
    </row>
    <row r="70" spans="1:22" ht="15" customHeight="1">
      <c r="A70" s="2" t="s">
        <v>115</v>
      </c>
      <c r="B70" s="2" t="s">
        <v>117</v>
      </c>
      <c r="C70">
        <v>2020</v>
      </c>
      <c r="D70">
        <v>0.69499999999999995</v>
      </c>
      <c r="E70" t="s">
        <v>21</v>
      </c>
      <c r="F70" t="s">
        <v>21</v>
      </c>
      <c r="G70" t="s">
        <v>21</v>
      </c>
      <c r="H70" t="s">
        <v>21</v>
      </c>
      <c r="I70">
        <v>0.69499999999999995</v>
      </c>
      <c r="J70" t="s">
        <v>21</v>
      </c>
      <c r="K70" t="s">
        <v>21</v>
      </c>
      <c r="L70" t="s">
        <v>21</v>
      </c>
      <c r="M70" t="s">
        <v>21</v>
      </c>
      <c r="N70" t="s">
        <v>22</v>
      </c>
      <c r="O70" t="s">
        <v>21</v>
      </c>
      <c r="P70" t="s">
        <v>22</v>
      </c>
      <c r="Q70" t="s">
        <v>21</v>
      </c>
      <c r="R70" t="s">
        <v>22</v>
      </c>
      <c r="S70" t="s">
        <v>21</v>
      </c>
      <c r="U70">
        <f t="shared" si="2"/>
        <v>0.69499999999999995</v>
      </c>
      <c r="V70">
        <f t="shared" si="3"/>
        <v>0</v>
      </c>
    </row>
    <row r="71" spans="1:22" ht="15" customHeight="1">
      <c r="A71" s="2" t="s">
        <v>115</v>
      </c>
      <c r="B71" s="2" t="s">
        <v>118</v>
      </c>
      <c r="C71">
        <v>2020</v>
      </c>
      <c r="D71">
        <v>5.2069999999999999</v>
      </c>
      <c r="E71">
        <v>0.68</v>
      </c>
      <c r="F71">
        <v>3.4729999999999999</v>
      </c>
      <c r="G71" t="s">
        <v>21</v>
      </c>
      <c r="H71" t="s">
        <v>21</v>
      </c>
      <c r="I71">
        <v>0.93700000000000006</v>
      </c>
      <c r="J71">
        <v>0.11600000000000001</v>
      </c>
      <c r="K71" t="s">
        <v>21</v>
      </c>
      <c r="L71" t="s">
        <v>21</v>
      </c>
      <c r="M71" t="s">
        <v>21</v>
      </c>
      <c r="N71" t="s">
        <v>22</v>
      </c>
      <c r="O71" t="s">
        <v>21</v>
      </c>
      <c r="P71" t="s">
        <v>22</v>
      </c>
      <c r="Q71" t="s">
        <v>21</v>
      </c>
      <c r="R71" t="s">
        <v>22</v>
      </c>
      <c r="S71" t="s">
        <v>21</v>
      </c>
      <c r="U71">
        <f t="shared" si="2"/>
        <v>5.2069999999999999</v>
      </c>
      <c r="V71">
        <f t="shared" si="3"/>
        <v>0</v>
      </c>
    </row>
    <row r="72" spans="1:22" ht="15" customHeight="1">
      <c r="A72" s="2" t="s">
        <v>119</v>
      </c>
      <c r="B72" s="2" t="s">
        <v>120</v>
      </c>
      <c r="C72">
        <v>2020</v>
      </c>
      <c r="D72">
        <v>95.9</v>
      </c>
      <c r="E72">
        <v>48.9</v>
      </c>
      <c r="F72">
        <v>7.9</v>
      </c>
      <c r="G72">
        <v>6.1</v>
      </c>
      <c r="H72" t="s">
        <v>21</v>
      </c>
      <c r="I72">
        <v>13.8</v>
      </c>
      <c r="J72">
        <v>19</v>
      </c>
      <c r="K72" t="s">
        <v>21</v>
      </c>
      <c r="L72" t="s">
        <v>21</v>
      </c>
      <c r="M72" t="s">
        <v>21</v>
      </c>
      <c r="N72" t="s">
        <v>22</v>
      </c>
      <c r="O72" t="s">
        <v>21</v>
      </c>
      <c r="P72" t="s">
        <v>22</v>
      </c>
      <c r="Q72" t="s">
        <v>21</v>
      </c>
      <c r="R72" t="s">
        <v>22</v>
      </c>
      <c r="S72" t="s">
        <v>21</v>
      </c>
      <c r="U72">
        <f t="shared" si="2"/>
        <v>95.9</v>
      </c>
      <c r="V72">
        <f t="shared" si="3"/>
        <v>0</v>
      </c>
    </row>
    <row r="73" spans="1:22" ht="15" customHeight="1">
      <c r="A73" s="2" t="s">
        <v>119</v>
      </c>
      <c r="B73" s="2" t="s">
        <v>121</v>
      </c>
      <c r="C73">
        <v>2020</v>
      </c>
      <c r="D73">
        <v>7.9</v>
      </c>
      <c r="E73">
        <v>1.8</v>
      </c>
      <c r="F73">
        <v>1.3</v>
      </c>
      <c r="G73">
        <v>2.4</v>
      </c>
      <c r="H73" t="s">
        <v>21</v>
      </c>
      <c r="I73">
        <v>2.1</v>
      </c>
      <c r="J73">
        <v>0.1</v>
      </c>
      <c r="K73" t="s">
        <v>21</v>
      </c>
      <c r="L73" t="s">
        <v>21</v>
      </c>
      <c r="M73" t="s">
        <v>21</v>
      </c>
      <c r="N73" t="s">
        <v>22</v>
      </c>
      <c r="O73" t="s">
        <v>21</v>
      </c>
      <c r="P73" t="s">
        <v>22</v>
      </c>
      <c r="Q73" t="s">
        <v>21</v>
      </c>
      <c r="R73" t="s">
        <v>22</v>
      </c>
      <c r="S73" t="s">
        <v>21</v>
      </c>
      <c r="U73">
        <f t="shared" si="2"/>
        <v>7.9</v>
      </c>
      <c r="V73">
        <f t="shared" si="3"/>
        <v>0</v>
      </c>
    </row>
    <row r="74" spans="1:22" ht="15" customHeight="1">
      <c r="A74" s="2" t="s">
        <v>119</v>
      </c>
      <c r="B74" s="2" t="s">
        <v>122</v>
      </c>
      <c r="C74">
        <v>2020</v>
      </c>
      <c r="D74">
        <v>3.5</v>
      </c>
      <c r="E74">
        <v>1.3</v>
      </c>
      <c r="F74">
        <v>0.13</v>
      </c>
      <c r="G74" t="s">
        <v>21</v>
      </c>
      <c r="H74" t="s">
        <v>21</v>
      </c>
      <c r="I74">
        <v>1.9</v>
      </c>
      <c r="J74">
        <v>0.15</v>
      </c>
      <c r="K74" t="s">
        <v>21</v>
      </c>
      <c r="L74" t="s">
        <v>21</v>
      </c>
      <c r="M74" t="s">
        <v>21</v>
      </c>
      <c r="N74" t="s">
        <v>22</v>
      </c>
      <c r="O74" t="s">
        <v>21</v>
      </c>
      <c r="P74" t="s">
        <v>22</v>
      </c>
      <c r="Q74" t="s">
        <v>21</v>
      </c>
      <c r="R74" t="s">
        <v>22</v>
      </c>
      <c r="S74" t="s">
        <v>21</v>
      </c>
      <c r="U74">
        <f t="shared" si="2"/>
        <v>3.5</v>
      </c>
      <c r="V74">
        <f t="shared" si="3"/>
        <v>0</v>
      </c>
    </row>
    <row r="75" spans="1:22" ht="15" customHeight="1">
      <c r="A75" s="2" t="s">
        <v>123</v>
      </c>
      <c r="B75" s="2" t="s">
        <v>124</v>
      </c>
      <c r="C75">
        <v>2020</v>
      </c>
      <c r="D75">
        <v>61.665999999999997</v>
      </c>
      <c r="E75">
        <v>28.33</v>
      </c>
      <c r="F75">
        <v>5.4619999999999997</v>
      </c>
      <c r="G75">
        <v>0</v>
      </c>
      <c r="H75">
        <v>0</v>
      </c>
      <c r="I75">
        <v>11.942</v>
      </c>
      <c r="J75">
        <v>14.346</v>
      </c>
      <c r="K75">
        <v>0</v>
      </c>
      <c r="L75">
        <v>0</v>
      </c>
      <c r="M75">
        <v>1.5660000000000001</v>
      </c>
      <c r="N75" t="s">
        <v>22</v>
      </c>
      <c r="O75" t="s">
        <v>21</v>
      </c>
      <c r="P75" t="s">
        <v>22</v>
      </c>
      <c r="Q75" t="s">
        <v>21</v>
      </c>
      <c r="R75" t="s">
        <v>22</v>
      </c>
      <c r="S75" t="s">
        <v>21</v>
      </c>
      <c r="U75">
        <f t="shared" si="2"/>
        <v>61.665999999999997</v>
      </c>
      <c r="V75">
        <f t="shared" si="3"/>
        <v>0</v>
      </c>
    </row>
    <row r="76" spans="1:22" ht="15" customHeight="1">
      <c r="A76" s="2" t="s">
        <v>123</v>
      </c>
      <c r="B76" s="2" t="s">
        <v>125</v>
      </c>
      <c r="C76">
        <v>2020</v>
      </c>
      <c r="D76">
        <v>2.2879999999999998</v>
      </c>
      <c r="E76">
        <v>0.496</v>
      </c>
      <c r="F76">
        <v>0.184</v>
      </c>
      <c r="G76">
        <v>0</v>
      </c>
      <c r="H76">
        <v>0</v>
      </c>
      <c r="I76">
        <v>1.5289999999999999</v>
      </c>
      <c r="J76">
        <v>7.9000000000000001E-2</v>
      </c>
      <c r="K76">
        <v>0</v>
      </c>
      <c r="L76">
        <v>0</v>
      </c>
      <c r="M76">
        <v>0</v>
      </c>
      <c r="N76" t="s">
        <v>22</v>
      </c>
      <c r="O76" t="s">
        <v>21</v>
      </c>
      <c r="P76" t="s">
        <v>22</v>
      </c>
      <c r="Q76" t="s">
        <v>21</v>
      </c>
      <c r="R76" t="s">
        <v>22</v>
      </c>
      <c r="S76" t="s">
        <v>21</v>
      </c>
      <c r="U76">
        <f t="shared" si="2"/>
        <v>2.2879999999999998</v>
      </c>
      <c r="V76">
        <f t="shared" si="3"/>
        <v>0</v>
      </c>
    </row>
    <row r="77" spans="1:22" ht="15" customHeight="1">
      <c r="A77" s="2" t="s">
        <v>123</v>
      </c>
      <c r="B77" s="2" t="s">
        <v>126</v>
      </c>
      <c r="C77">
        <v>2020</v>
      </c>
      <c r="D77">
        <v>2.78</v>
      </c>
      <c r="E77">
        <v>0.46400000000000002</v>
      </c>
      <c r="F77">
        <v>0.19900000000000001</v>
      </c>
      <c r="G77">
        <v>0</v>
      </c>
      <c r="H77">
        <v>0</v>
      </c>
      <c r="I77">
        <v>2.0840000000000001</v>
      </c>
      <c r="J77">
        <v>3.4000000000000002E-2</v>
      </c>
      <c r="K77">
        <v>0</v>
      </c>
      <c r="L77">
        <v>0</v>
      </c>
      <c r="M77">
        <v>0</v>
      </c>
      <c r="N77" t="s">
        <v>22</v>
      </c>
      <c r="O77" t="s">
        <v>21</v>
      </c>
      <c r="P77" t="s">
        <v>22</v>
      </c>
      <c r="Q77" t="s">
        <v>21</v>
      </c>
      <c r="R77" t="s">
        <v>22</v>
      </c>
      <c r="S77" t="s">
        <v>21</v>
      </c>
      <c r="U77">
        <f t="shared" si="2"/>
        <v>2.78</v>
      </c>
      <c r="V77">
        <f t="shared" si="3"/>
        <v>0</v>
      </c>
    </row>
    <row r="78" spans="1:22" ht="15" customHeight="1">
      <c r="A78" s="2" t="s">
        <v>127</v>
      </c>
      <c r="B78" s="2" t="s">
        <v>128</v>
      </c>
      <c r="C78">
        <v>2020</v>
      </c>
      <c r="D78">
        <v>3.45</v>
      </c>
      <c r="E78">
        <v>1.06</v>
      </c>
      <c r="F78">
        <v>0.24</v>
      </c>
      <c r="G78">
        <v>0.28000000000000003</v>
      </c>
      <c r="H78" t="s">
        <v>21</v>
      </c>
      <c r="I78">
        <v>1.53</v>
      </c>
      <c r="J78">
        <v>0.13</v>
      </c>
      <c r="K78">
        <v>0.21</v>
      </c>
      <c r="L78">
        <v>0</v>
      </c>
      <c r="M78">
        <v>0</v>
      </c>
      <c r="N78" t="s">
        <v>22</v>
      </c>
      <c r="O78" t="s">
        <v>21</v>
      </c>
      <c r="P78" t="s">
        <v>22</v>
      </c>
      <c r="Q78" t="s">
        <v>21</v>
      </c>
      <c r="R78" t="s">
        <v>22</v>
      </c>
      <c r="S78" t="s">
        <v>21</v>
      </c>
      <c r="U78">
        <f t="shared" si="2"/>
        <v>3.45</v>
      </c>
      <c r="V78">
        <f t="shared" si="3"/>
        <v>0</v>
      </c>
    </row>
    <row r="79" spans="1:22" ht="15" customHeight="1">
      <c r="A79" s="2" t="s">
        <v>127</v>
      </c>
      <c r="B79" s="2" t="s">
        <v>129</v>
      </c>
      <c r="C79">
        <v>2020</v>
      </c>
      <c r="D79">
        <v>307.51</v>
      </c>
      <c r="E79">
        <v>120.27</v>
      </c>
      <c r="F79">
        <v>36.35</v>
      </c>
      <c r="G79">
        <v>25.8</v>
      </c>
      <c r="H79" t="s">
        <v>21</v>
      </c>
      <c r="I79">
        <v>37.130000000000003</v>
      </c>
      <c r="J79">
        <v>34.19</v>
      </c>
      <c r="K79">
        <v>13.89</v>
      </c>
      <c r="L79">
        <v>3.69</v>
      </c>
      <c r="M79">
        <v>36.11</v>
      </c>
      <c r="N79" t="s">
        <v>130</v>
      </c>
      <c r="O79">
        <v>14</v>
      </c>
      <c r="P79" t="s">
        <v>22</v>
      </c>
      <c r="Q79" t="s">
        <v>21</v>
      </c>
      <c r="R79" t="s">
        <v>22</v>
      </c>
      <c r="S79" t="s">
        <v>21</v>
      </c>
      <c r="U79">
        <f t="shared" si="2"/>
        <v>307.51</v>
      </c>
      <c r="V79">
        <f t="shared" si="3"/>
        <v>14</v>
      </c>
    </row>
    <row r="80" spans="1:22" ht="15" customHeight="1">
      <c r="A80" s="2" t="s">
        <v>127</v>
      </c>
      <c r="B80" s="2" t="s">
        <v>131</v>
      </c>
      <c r="C80">
        <v>2020</v>
      </c>
      <c r="D80">
        <v>3.63</v>
      </c>
      <c r="E80">
        <v>2.46</v>
      </c>
      <c r="F80">
        <v>0.02</v>
      </c>
      <c r="G80">
        <v>0</v>
      </c>
      <c r="H80" t="s">
        <v>21</v>
      </c>
      <c r="I80">
        <v>1.01</v>
      </c>
      <c r="J80">
        <v>0.15</v>
      </c>
      <c r="K80">
        <v>0</v>
      </c>
      <c r="L80">
        <v>0</v>
      </c>
      <c r="M80">
        <v>0</v>
      </c>
      <c r="N80" t="s">
        <v>22</v>
      </c>
      <c r="O80" t="s">
        <v>21</v>
      </c>
      <c r="P80" t="s">
        <v>22</v>
      </c>
      <c r="Q80" t="s">
        <v>21</v>
      </c>
      <c r="R80" t="s">
        <v>22</v>
      </c>
      <c r="S80" t="s">
        <v>21</v>
      </c>
      <c r="U80">
        <f t="shared" si="2"/>
        <v>3.63</v>
      </c>
      <c r="V80">
        <f t="shared" si="3"/>
        <v>0</v>
      </c>
    </row>
    <row r="81" spans="1:22" ht="15" customHeight="1">
      <c r="A81" s="2" t="s">
        <v>127</v>
      </c>
      <c r="B81" s="2" t="s">
        <v>132</v>
      </c>
      <c r="C81">
        <v>2020</v>
      </c>
      <c r="D81">
        <v>4.0199999999999996</v>
      </c>
      <c r="E81">
        <v>2.15</v>
      </c>
      <c r="F81">
        <v>0.13</v>
      </c>
      <c r="G81">
        <v>0</v>
      </c>
      <c r="H81" t="s">
        <v>21</v>
      </c>
      <c r="I81">
        <v>1.66</v>
      </c>
      <c r="J81">
        <v>0.08</v>
      </c>
      <c r="K81">
        <v>0</v>
      </c>
      <c r="L81">
        <v>0</v>
      </c>
      <c r="M81">
        <v>0</v>
      </c>
      <c r="N81" t="s">
        <v>22</v>
      </c>
      <c r="O81" t="s">
        <v>21</v>
      </c>
      <c r="P81" t="s">
        <v>22</v>
      </c>
      <c r="Q81" t="s">
        <v>21</v>
      </c>
      <c r="R81" t="s">
        <v>22</v>
      </c>
      <c r="S81" t="s">
        <v>21</v>
      </c>
      <c r="U81">
        <f t="shared" si="2"/>
        <v>4.0199999999999996</v>
      </c>
      <c r="V81">
        <f t="shared" si="3"/>
        <v>0</v>
      </c>
    </row>
    <row r="82" spans="1:22" ht="15" customHeight="1">
      <c r="A82" s="2" t="s">
        <v>133</v>
      </c>
      <c r="B82" s="2" t="s">
        <v>134</v>
      </c>
      <c r="C82">
        <v>2020</v>
      </c>
      <c r="D82">
        <v>100</v>
      </c>
      <c r="E82">
        <v>39</v>
      </c>
      <c r="F82">
        <v>13</v>
      </c>
      <c r="G82">
        <v>26</v>
      </c>
      <c r="H82">
        <v>0</v>
      </c>
      <c r="I82">
        <v>13</v>
      </c>
      <c r="J82">
        <v>9</v>
      </c>
      <c r="K82">
        <v>0</v>
      </c>
      <c r="L82" t="s">
        <v>24</v>
      </c>
      <c r="M82" t="s">
        <v>21</v>
      </c>
      <c r="N82" t="s">
        <v>22</v>
      </c>
      <c r="O82" t="s">
        <v>21</v>
      </c>
      <c r="P82" t="s">
        <v>22</v>
      </c>
      <c r="Q82" t="s">
        <v>21</v>
      </c>
      <c r="R82" t="s">
        <v>22</v>
      </c>
      <c r="S82" t="s">
        <v>21</v>
      </c>
      <c r="U82">
        <f t="shared" si="2"/>
        <v>100</v>
      </c>
      <c r="V82">
        <f t="shared" si="3"/>
        <v>0</v>
      </c>
    </row>
    <row r="83" spans="1:22" ht="15" customHeight="1">
      <c r="A83" s="2" t="s">
        <v>135</v>
      </c>
      <c r="B83" s="2" t="s">
        <v>136</v>
      </c>
      <c r="C83">
        <v>2020</v>
      </c>
      <c r="D83">
        <v>38.799999999999997</v>
      </c>
      <c r="E83">
        <v>19.2</v>
      </c>
      <c r="F83">
        <v>0.4</v>
      </c>
      <c r="G83">
        <v>1.4</v>
      </c>
      <c r="H83" t="s">
        <v>21</v>
      </c>
      <c r="I83">
        <v>12.34</v>
      </c>
      <c r="J83">
        <v>5.46</v>
      </c>
      <c r="K83" t="s">
        <v>21</v>
      </c>
      <c r="L83" t="s">
        <v>21</v>
      </c>
      <c r="M83" t="s">
        <v>21</v>
      </c>
      <c r="N83" t="s">
        <v>22</v>
      </c>
      <c r="O83" t="s">
        <v>21</v>
      </c>
      <c r="P83" t="s">
        <v>22</v>
      </c>
      <c r="Q83" t="s">
        <v>21</v>
      </c>
      <c r="R83" t="s">
        <v>22</v>
      </c>
      <c r="S83" t="s">
        <v>21</v>
      </c>
      <c r="U83">
        <f t="shared" si="2"/>
        <v>38.799999999999997</v>
      </c>
      <c r="V83">
        <f t="shared" si="3"/>
        <v>0</v>
      </c>
    </row>
    <row r="84" spans="1:22" ht="15" customHeight="1">
      <c r="A84" s="2" t="s">
        <v>135</v>
      </c>
      <c r="B84" s="2" t="s">
        <v>137</v>
      </c>
      <c r="C84">
        <v>2020</v>
      </c>
      <c r="D84">
        <v>3.8929999999999998</v>
      </c>
      <c r="E84">
        <v>1.329</v>
      </c>
      <c r="F84">
        <v>0.76</v>
      </c>
      <c r="G84">
        <v>1.53</v>
      </c>
      <c r="H84" t="s">
        <v>21</v>
      </c>
      <c r="I84">
        <v>0.873</v>
      </c>
      <c r="J84">
        <v>8.2000000000000003E-2</v>
      </c>
      <c r="K84" t="s">
        <v>21</v>
      </c>
      <c r="L84" t="s">
        <v>21</v>
      </c>
      <c r="M84" t="s">
        <v>21</v>
      </c>
      <c r="N84" t="s">
        <v>22</v>
      </c>
      <c r="O84" t="s">
        <v>21</v>
      </c>
      <c r="P84" t="s">
        <v>22</v>
      </c>
      <c r="Q84" t="s">
        <v>21</v>
      </c>
      <c r="R84" t="s">
        <v>22</v>
      </c>
      <c r="S84" t="s">
        <v>21</v>
      </c>
      <c r="U84">
        <f t="shared" si="2"/>
        <v>3.8929999999999998</v>
      </c>
      <c r="V84">
        <f t="shared" si="3"/>
        <v>0</v>
      </c>
    </row>
    <row r="85" spans="1:22" ht="15" customHeight="1">
      <c r="A85" s="2" t="s">
        <v>135</v>
      </c>
      <c r="B85" s="2" t="s">
        <v>138</v>
      </c>
      <c r="C85">
        <v>2020</v>
      </c>
      <c r="D85">
        <v>2.02</v>
      </c>
      <c r="E85">
        <v>0.36399999999999999</v>
      </c>
      <c r="F85">
        <v>2.5000000000000001E-2</v>
      </c>
      <c r="G85" t="s">
        <v>21</v>
      </c>
      <c r="H85" t="s">
        <v>21</v>
      </c>
      <c r="I85">
        <v>1.63</v>
      </c>
      <c r="J85" t="s">
        <v>21</v>
      </c>
      <c r="K85" t="s">
        <v>21</v>
      </c>
      <c r="L85" t="s">
        <v>21</v>
      </c>
      <c r="M85" t="s">
        <v>21</v>
      </c>
      <c r="N85" t="s">
        <v>22</v>
      </c>
      <c r="O85" t="s">
        <v>21</v>
      </c>
      <c r="P85" t="s">
        <v>22</v>
      </c>
      <c r="Q85" t="s">
        <v>21</v>
      </c>
      <c r="R85" t="s">
        <v>22</v>
      </c>
      <c r="S85" t="s">
        <v>21</v>
      </c>
      <c r="U85">
        <f t="shared" si="2"/>
        <v>2.02</v>
      </c>
      <c r="V85">
        <f t="shared" si="3"/>
        <v>0</v>
      </c>
    </row>
    <row r="86" spans="1:22" ht="15" customHeight="1">
      <c r="A86" s="2" t="s">
        <v>139</v>
      </c>
      <c r="B86" s="2" t="s">
        <v>140</v>
      </c>
      <c r="C86">
        <v>2020</v>
      </c>
      <c r="D86">
        <v>10.696999999999999</v>
      </c>
      <c r="E86">
        <v>4.01</v>
      </c>
      <c r="F86">
        <v>0.4</v>
      </c>
      <c r="G86">
        <v>0</v>
      </c>
      <c r="H86">
        <v>0</v>
      </c>
      <c r="I86">
        <v>3.78</v>
      </c>
      <c r="J86">
        <v>2.36</v>
      </c>
      <c r="K86">
        <v>0</v>
      </c>
      <c r="L86">
        <v>0</v>
      </c>
      <c r="M86">
        <v>7.0000000000000007E-2</v>
      </c>
      <c r="N86" t="s">
        <v>22</v>
      </c>
      <c r="O86" t="s">
        <v>21</v>
      </c>
      <c r="P86" t="s">
        <v>22</v>
      </c>
      <c r="Q86" t="s">
        <v>21</v>
      </c>
      <c r="R86" t="s">
        <v>22</v>
      </c>
      <c r="S86" t="s">
        <v>21</v>
      </c>
      <c r="U86">
        <f t="shared" si="2"/>
        <v>10.696999999999999</v>
      </c>
      <c r="V86">
        <f t="shared" si="3"/>
        <v>0</v>
      </c>
    </row>
    <row r="87" spans="1:22" ht="15" customHeight="1">
      <c r="A87" s="2" t="s">
        <v>139</v>
      </c>
      <c r="B87" s="2" t="s">
        <v>141</v>
      </c>
      <c r="C87">
        <v>2020</v>
      </c>
      <c r="D87">
        <v>6.4139999999999997</v>
      </c>
      <c r="E87">
        <v>2.63</v>
      </c>
      <c r="F87">
        <v>0.15</v>
      </c>
      <c r="G87">
        <v>0</v>
      </c>
      <c r="H87" t="s">
        <v>21</v>
      </c>
      <c r="I87">
        <v>2.16</v>
      </c>
      <c r="J87">
        <v>0.72</v>
      </c>
      <c r="K87" t="s">
        <v>21</v>
      </c>
      <c r="L87">
        <v>0</v>
      </c>
      <c r="M87">
        <v>0</v>
      </c>
      <c r="N87" t="s">
        <v>22</v>
      </c>
      <c r="O87" t="s">
        <v>21</v>
      </c>
      <c r="P87" t="s">
        <v>22</v>
      </c>
      <c r="Q87" t="s">
        <v>21</v>
      </c>
      <c r="R87" t="s">
        <v>22</v>
      </c>
      <c r="S87" t="s">
        <v>21</v>
      </c>
      <c r="U87">
        <f t="shared" si="2"/>
        <v>6.4139999999999997</v>
      </c>
      <c r="V87">
        <f t="shared" si="3"/>
        <v>0</v>
      </c>
    </row>
    <row r="88" spans="1:22" ht="15" customHeight="1">
      <c r="A88" s="2" t="s">
        <v>139</v>
      </c>
      <c r="B88" s="2" t="s">
        <v>142</v>
      </c>
      <c r="C88">
        <v>2020</v>
      </c>
      <c r="D88">
        <v>14.098000000000001</v>
      </c>
      <c r="E88">
        <v>3.88</v>
      </c>
      <c r="F88">
        <v>0.22</v>
      </c>
      <c r="G88">
        <v>0</v>
      </c>
      <c r="H88" t="s">
        <v>21</v>
      </c>
      <c r="I88">
        <v>1.82</v>
      </c>
      <c r="J88">
        <v>1.76</v>
      </c>
      <c r="K88" t="s">
        <v>21</v>
      </c>
      <c r="L88">
        <v>0</v>
      </c>
      <c r="M88">
        <v>6.31</v>
      </c>
      <c r="N88" t="s">
        <v>22</v>
      </c>
      <c r="O88" t="s">
        <v>21</v>
      </c>
      <c r="P88" t="s">
        <v>22</v>
      </c>
      <c r="Q88" t="s">
        <v>21</v>
      </c>
      <c r="R88" t="s">
        <v>22</v>
      </c>
      <c r="S88" t="s">
        <v>21</v>
      </c>
      <c r="U88">
        <f t="shared" si="2"/>
        <v>14.098000000000001</v>
      </c>
      <c r="V88">
        <f t="shared" si="3"/>
        <v>0</v>
      </c>
    </row>
    <row r="89" spans="1:22" ht="15" customHeight="1">
      <c r="A89" s="2" t="s">
        <v>139</v>
      </c>
      <c r="B89" s="2" t="s">
        <v>143</v>
      </c>
      <c r="C89">
        <v>2020</v>
      </c>
      <c r="D89">
        <v>155.68700000000001</v>
      </c>
      <c r="E89">
        <v>85.08</v>
      </c>
      <c r="F89">
        <v>9.07</v>
      </c>
      <c r="G89">
        <v>0</v>
      </c>
      <c r="H89" t="s">
        <v>21</v>
      </c>
      <c r="I89">
        <v>32.78</v>
      </c>
      <c r="J89">
        <v>24.92</v>
      </c>
      <c r="K89" t="s">
        <v>21</v>
      </c>
      <c r="L89">
        <v>0</v>
      </c>
      <c r="M89">
        <v>3.82</v>
      </c>
      <c r="N89" t="s">
        <v>22</v>
      </c>
      <c r="O89" t="s">
        <v>21</v>
      </c>
      <c r="P89" t="s">
        <v>22</v>
      </c>
      <c r="Q89" t="s">
        <v>21</v>
      </c>
      <c r="R89" t="s">
        <v>22</v>
      </c>
      <c r="S89" t="s">
        <v>21</v>
      </c>
      <c r="U89">
        <f t="shared" si="2"/>
        <v>155.68700000000001</v>
      </c>
      <c r="V89">
        <f t="shared" si="3"/>
        <v>0</v>
      </c>
    </row>
    <row r="90" spans="1:22" ht="15" customHeight="1">
      <c r="A90" s="2" t="s">
        <v>144</v>
      </c>
      <c r="B90" s="2" t="s">
        <v>145</v>
      </c>
      <c r="C90">
        <v>2020</v>
      </c>
      <c r="D90">
        <v>145</v>
      </c>
      <c r="E90">
        <v>57</v>
      </c>
      <c r="F90">
        <v>34</v>
      </c>
      <c r="G90">
        <v>6.6</v>
      </c>
      <c r="H90" t="s">
        <v>21</v>
      </c>
      <c r="I90">
        <v>27</v>
      </c>
      <c r="J90">
        <v>18</v>
      </c>
      <c r="K90">
        <v>0.7</v>
      </c>
      <c r="L90">
        <v>0</v>
      </c>
      <c r="M90">
        <v>1.7</v>
      </c>
      <c r="N90" t="s">
        <v>22</v>
      </c>
      <c r="O90" t="s">
        <v>21</v>
      </c>
      <c r="P90" t="s">
        <v>22</v>
      </c>
      <c r="Q90" t="s">
        <v>21</v>
      </c>
      <c r="R90" t="s">
        <v>22</v>
      </c>
      <c r="S90" t="s">
        <v>21</v>
      </c>
      <c r="U90">
        <f t="shared" si="2"/>
        <v>145</v>
      </c>
      <c r="V90">
        <f t="shared" si="3"/>
        <v>0</v>
      </c>
    </row>
    <row r="91" spans="1:22" ht="15" customHeight="1">
      <c r="A91" s="2" t="s">
        <v>146</v>
      </c>
      <c r="B91" s="2" t="s">
        <v>147</v>
      </c>
      <c r="C91">
        <v>2020</v>
      </c>
      <c r="D91">
        <v>606.29999999999995</v>
      </c>
      <c r="E91">
        <v>326.89999999999998</v>
      </c>
      <c r="F91">
        <v>78.7</v>
      </c>
      <c r="G91" t="s">
        <v>21</v>
      </c>
      <c r="H91" t="s">
        <v>21</v>
      </c>
      <c r="I91">
        <v>85.1</v>
      </c>
      <c r="J91">
        <v>66.599999999999994</v>
      </c>
      <c r="K91">
        <v>7.6</v>
      </c>
      <c r="L91">
        <v>17.100000000000001</v>
      </c>
      <c r="M91">
        <v>24.2</v>
      </c>
      <c r="N91" t="s">
        <v>22</v>
      </c>
      <c r="O91" t="s">
        <v>21</v>
      </c>
      <c r="P91" t="s">
        <v>22</v>
      </c>
      <c r="Q91" t="s">
        <v>21</v>
      </c>
      <c r="R91" t="s">
        <v>22</v>
      </c>
      <c r="S91" t="s">
        <v>21</v>
      </c>
      <c r="U91">
        <f t="shared" si="2"/>
        <v>606.29999999999995</v>
      </c>
      <c r="V91">
        <f t="shared" si="3"/>
        <v>0</v>
      </c>
    </row>
    <row r="92" spans="1:22" ht="15" customHeight="1">
      <c r="A92" s="2" t="s">
        <v>148</v>
      </c>
      <c r="B92" s="2" t="s">
        <v>149</v>
      </c>
      <c r="C92">
        <v>2020</v>
      </c>
      <c r="D92" t="s">
        <v>21</v>
      </c>
      <c r="E92" t="s">
        <v>21</v>
      </c>
      <c r="F92" t="s">
        <v>21</v>
      </c>
      <c r="G92" t="s">
        <v>21</v>
      </c>
      <c r="H92" t="s">
        <v>21</v>
      </c>
      <c r="I92" t="s">
        <v>21</v>
      </c>
      <c r="J92" t="s">
        <v>21</v>
      </c>
      <c r="K92" t="s">
        <v>21</v>
      </c>
      <c r="L92" t="s">
        <v>21</v>
      </c>
      <c r="M92" t="s">
        <v>21</v>
      </c>
      <c r="N92" t="s">
        <v>92</v>
      </c>
      <c r="O92" t="s">
        <v>21</v>
      </c>
      <c r="P92" t="s">
        <v>92</v>
      </c>
      <c r="Q92" t="s">
        <v>21</v>
      </c>
      <c r="R92" t="s">
        <v>92</v>
      </c>
      <c r="S92" t="s">
        <v>21</v>
      </c>
      <c r="U92">
        <f t="shared" si="2"/>
        <v>0</v>
      </c>
      <c r="V92">
        <f t="shared" si="3"/>
        <v>0</v>
      </c>
    </row>
    <row r="93" spans="1:22" ht="15" customHeight="1">
      <c r="A93" s="2" t="s">
        <v>148</v>
      </c>
      <c r="B93" s="2" t="s">
        <v>150</v>
      </c>
      <c r="C93">
        <v>2020</v>
      </c>
      <c r="D93">
        <v>2928.6093700000001</v>
      </c>
      <c r="E93">
        <v>1859</v>
      </c>
      <c r="F93">
        <v>201</v>
      </c>
      <c r="G93">
        <v>139</v>
      </c>
      <c r="H93" t="s">
        <v>21</v>
      </c>
      <c r="I93">
        <v>258</v>
      </c>
      <c r="J93">
        <v>335</v>
      </c>
      <c r="K93">
        <v>2</v>
      </c>
      <c r="L93" t="s">
        <v>21</v>
      </c>
      <c r="M93" t="s">
        <v>21</v>
      </c>
      <c r="N93" t="s">
        <v>151</v>
      </c>
      <c r="O93">
        <v>36.4848</v>
      </c>
      <c r="P93" t="s">
        <v>152</v>
      </c>
      <c r="Q93">
        <v>26.888000000000002</v>
      </c>
      <c r="R93" t="s">
        <v>153</v>
      </c>
      <c r="S93">
        <v>170.9</v>
      </c>
      <c r="U93">
        <f t="shared" si="2"/>
        <v>2928.6093700000001</v>
      </c>
      <c r="V93">
        <f t="shared" si="3"/>
        <v>234.27280000000002</v>
      </c>
    </row>
    <row r="94" spans="1:22" ht="15" customHeight="1">
      <c r="A94" s="2" t="s">
        <v>148</v>
      </c>
      <c r="B94" s="2" t="s">
        <v>154</v>
      </c>
      <c r="C94">
        <v>2020</v>
      </c>
      <c r="D94">
        <v>155.94999999999999</v>
      </c>
      <c r="E94" t="s">
        <v>21</v>
      </c>
      <c r="F94" t="s">
        <v>21</v>
      </c>
      <c r="G94" t="s">
        <v>21</v>
      </c>
      <c r="H94" t="s">
        <v>21</v>
      </c>
      <c r="I94" t="s">
        <v>21</v>
      </c>
      <c r="J94" t="s">
        <v>21</v>
      </c>
      <c r="K94" t="s">
        <v>21</v>
      </c>
      <c r="L94" t="s">
        <v>21</v>
      </c>
      <c r="M94" t="s">
        <v>21</v>
      </c>
      <c r="N94" t="s">
        <v>92</v>
      </c>
      <c r="O94" t="s">
        <v>21</v>
      </c>
      <c r="P94" t="s">
        <v>92</v>
      </c>
      <c r="Q94" t="s">
        <v>21</v>
      </c>
      <c r="R94" t="s">
        <v>92</v>
      </c>
      <c r="S94" t="s">
        <v>21</v>
      </c>
      <c r="U94">
        <f t="shared" si="2"/>
        <v>155.94999999999999</v>
      </c>
      <c r="V94">
        <f t="shared" si="3"/>
        <v>0</v>
      </c>
    </row>
    <row r="95" spans="1:22" ht="15" customHeight="1">
      <c r="A95" s="2" t="s">
        <v>148</v>
      </c>
      <c r="B95" s="2" t="s">
        <v>148</v>
      </c>
      <c r="C95">
        <v>2020</v>
      </c>
      <c r="D95" t="s">
        <v>21</v>
      </c>
      <c r="E95" t="s">
        <v>21</v>
      </c>
      <c r="F95" t="s">
        <v>21</v>
      </c>
      <c r="G95" t="s">
        <v>21</v>
      </c>
      <c r="H95" t="s">
        <v>21</v>
      </c>
      <c r="I95" t="s">
        <v>21</v>
      </c>
      <c r="J95" t="s">
        <v>21</v>
      </c>
      <c r="K95" t="s">
        <v>21</v>
      </c>
      <c r="L95" t="s">
        <v>21</v>
      </c>
      <c r="M95" t="s">
        <v>21</v>
      </c>
      <c r="N95" t="s">
        <v>92</v>
      </c>
      <c r="O95" t="s">
        <v>21</v>
      </c>
      <c r="P95" t="s">
        <v>92</v>
      </c>
      <c r="Q95" t="s">
        <v>21</v>
      </c>
      <c r="R95" t="s">
        <v>92</v>
      </c>
      <c r="S95" t="s">
        <v>21</v>
      </c>
      <c r="U95">
        <f t="shared" si="2"/>
        <v>0</v>
      </c>
      <c r="V95">
        <f t="shared" si="3"/>
        <v>0</v>
      </c>
    </row>
    <row r="96" spans="1:22" ht="15" customHeight="1">
      <c r="A96" s="2" t="s">
        <v>148</v>
      </c>
      <c r="B96" s="2" t="s">
        <v>155</v>
      </c>
      <c r="C96">
        <v>2020</v>
      </c>
      <c r="D96" t="s">
        <v>21</v>
      </c>
      <c r="E96" t="s">
        <v>21</v>
      </c>
      <c r="F96" t="s">
        <v>21</v>
      </c>
      <c r="G96" t="s">
        <v>21</v>
      </c>
      <c r="H96" t="s">
        <v>21</v>
      </c>
      <c r="I96" t="s">
        <v>21</v>
      </c>
      <c r="J96" t="s">
        <v>21</v>
      </c>
      <c r="K96" t="s">
        <v>21</v>
      </c>
      <c r="L96" t="s">
        <v>21</v>
      </c>
      <c r="M96" t="s">
        <v>21</v>
      </c>
      <c r="N96" t="s">
        <v>92</v>
      </c>
      <c r="O96" t="s">
        <v>21</v>
      </c>
      <c r="P96" t="s">
        <v>92</v>
      </c>
      <c r="Q96" t="s">
        <v>21</v>
      </c>
      <c r="R96" t="s">
        <v>92</v>
      </c>
      <c r="S96" t="s">
        <v>21</v>
      </c>
      <c r="U96">
        <f t="shared" si="2"/>
        <v>0</v>
      </c>
      <c r="V96">
        <f t="shared" si="3"/>
        <v>0</v>
      </c>
    </row>
    <row r="97" spans="1:22" ht="15" customHeight="1">
      <c r="A97" s="2" t="s">
        <v>148</v>
      </c>
      <c r="B97" s="2" t="s">
        <v>156</v>
      </c>
      <c r="C97">
        <v>2020</v>
      </c>
      <c r="D97" t="s">
        <v>21</v>
      </c>
      <c r="E97" t="s">
        <v>21</v>
      </c>
      <c r="F97" t="s">
        <v>21</v>
      </c>
      <c r="G97" t="s">
        <v>21</v>
      </c>
      <c r="H97" t="s">
        <v>21</v>
      </c>
      <c r="I97" t="s">
        <v>21</v>
      </c>
      <c r="J97" t="s">
        <v>21</v>
      </c>
      <c r="K97" t="s">
        <v>21</v>
      </c>
      <c r="L97" t="s">
        <v>21</v>
      </c>
      <c r="M97" t="s">
        <v>21</v>
      </c>
      <c r="N97" t="s">
        <v>92</v>
      </c>
      <c r="O97" t="s">
        <v>21</v>
      </c>
      <c r="P97" t="s">
        <v>92</v>
      </c>
      <c r="Q97" t="s">
        <v>21</v>
      </c>
      <c r="R97" t="s">
        <v>92</v>
      </c>
      <c r="S97" t="s">
        <v>21</v>
      </c>
      <c r="U97">
        <f t="shared" si="2"/>
        <v>0</v>
      </c>
      <c r="V97">
        <f t="shared" si="3"/>
        <v>0</v>
      </c>
    </row>
    <row r="98" spans="1:22" ht="15" customHeight="1">
      <c r="A98" s="2" t="s">
        <v>157</v>
      </c>
      <c r="B98" s="2" t="s">
        <v>158</v>
      </c>
      <c r="C98">
        <v>2020</v>
      </c>
      <c r="D98">
        <v>107.44799999999999</v>
      </c>
      <c r="E98">
        <v>10.481999999999999</v>
      </c>
      <c r="F98">
        <v>8.8140000000000001</v>
      </c>
      <c r="G98">
        <v>82.135999999999996</v>
      </c>
      <c r="H98">
        <v>76.379000000000005</v>
      </c>
      <c r="I98">
        <v>4.4420000000000002</v>
      </c>
      <c r="J98">
        <v>1.613</v>
      </c>
      <c r="K98" t="s">
        <v>21</v>
      </c>
      <c r="L98" t="s">
        <v>21</v>
      </c>
      <c r="M98" t="s">
        <v>21</v>
      </c>
      <c r="N98" t="s">
        <v>92</v>
      </c>
      <c r="O98" t="s">
        <v>21</v>
      </c>
      <c r="P98" t="s">
        <v>92</v>
      </c>
      <c r="Q98" t="s">
        <v>21</v>
      </c>
      <c r="R98" t="s">
        <v>92</v>
      </c>
      <c r="S98" t="s">
        <v>21</v>
      </c>
      <c r="U98">
        <f t="shared" si="2"/>
        <v>107.44799999999999</v>
      </c>
      <c r="V98">
        <f t="shared" si="3"/>
        <v>0</v>
      </c>
    </row>
    <row r="99" spans="1:22" ht="15" customHeight="1">
      <c r="A99" s="2" t="s">
        <v>157</v>
      </c>
      <c r="B99" s="2" t="s">
        <v>159</v>
      </c>
      <c r="C99">
        <v>2020</v>
      </c>
      <c r="D99">
        <v>2.2829999999999999</v>
      </c>
      <c r="E99">
        <v>0.96799999999999997</v>
      </c>
      <c r="F99">
        <v>0.57599999999999996</v>
      </c>
      <c r="G99">
        <v>0</v>
      </c>
      <c r="H99" t="s">
        <v>21</v>
      </c>
      <c r="I99">
        <v>0.73899999999999999</v>
      </c>
      <c r="J99">
        <v>0</v>
      </c>
      <c r="K99" t="s">
        <v>21</v>
      </c>
      <c r="L99" t="s">
        <v>21</v>
      </c>
      <c r="M99" t="s">
        <v>21</v>
      </c>
      <c r="N99" t="s">
        <v>92</v>
      </c>
      <c r="O99" t="s">
        <v>21</v>
      </c>
      <c r="P99" t="s">
        <v>22</v>
      </c>
      <c r="Q99" t="s">
        <v>21</v>
      </c>
      <c r="R99" t="s">
        <v>92</v>
      </c>
      <c r="S99" t="s">
        <v>21</v>
      </c>
      <c r="U99">
        <f t="shared" si="2"/>
        <v>2.2829999999999999</v>
      </c>
      <c r="V99">
        <f t="shared" si="3"/>
        <v>0</v>
      </c>
    </row>
    <row r="100" spans="1:22" ht="15" customHeight="1">
      <c r="A100" s="2" t="s">
        <v>160</v>
      </c>
      <c r="B100" s="2" t="s">
        <v>161</v>
      </c>
      <c r="C100">
        <v>2020</v>
      </c>
      <c r="D100" t="s">
        <v>22</v>
      </c>
      <c r="E100" t="s">
        <v>22</v>
      </c>
      <c r="F100" t="s">
        <v>22</v>
      </c>
      <c r="G100" t="s">
        <v>22</v>
      </c>
      <c r="H100" t="s">
        <v>22</v>
      </c>
      <c r="I100" t="s">
        <v>22</v>
      </c>
      <c r="J100" t="s">
        <v>22</v>
      </c>
      <c r="K100" t="s">
        <v>22</v>
      </c>
      <c r="L100" t="s">
        <v>22</v>
      </c>
      <c r="M100" t="s">
        <v>22</v>
      </c>
      <c r="N100" t="s">
        <v>22</v>
      </c>
      <c r="O100" t="s">
        <v>22</v>
      </c>
      <c r="P100" t="s">
        <v>22</v>
      </c>
      <c r="Q100" t="s">
        <v>22</v>
      </c>
      <c r="R100" t="s">
        <v>22</v>
      </c>
      <c r="S100" t="s">
        <v>22</v>
      </c>
      <c r="U100">
        <f t="shared" si="2"/>
        <v>0</v>
      </c>
      <c r="V100">
        <f t="shared" si="3"/>
        <v>0</v>
      </c>
    </row>
    <row r="101" spans="1:22" ht="15" customHeight="1">
      <c r="A101" s="2" t="s">
        <v>160</v>
      </c>
      <c r="B101" s="2" t="s">
        <v>162</v>
      </c>
      <c r="C101">
        <v>2020</v>
      </c>
      <c r="D101" t="s">
        <v>22</v>
      </c>
      <c r="E101" t="s">
        <v>22</v>
      </c>
      <c r="F101" t="s">
        <v>22</v>
      </c>
      <c r="G101" t="s">
        <v>22</v>
      </c>
      <c r="H101" t="s">
        <v>22</v>
      </c>
      <c r="I101" t="s">
        <v>22</v>
      </c>
      <c r="J101" t="s">
        <v>22</v>
      </c>
      <c r="K101" t="s">
        <v>22</v>
      </c>
      <c r="L101" t="s">
        <v>22</v>
      </c>
      <c r="M101" t="s">
        <v>22</v>
      </c>
      <c r="N101" t="s">
        <v>22</v>
      </c>
      <c r="O101" t="s">
        <v>22</v>
      </c>
      <c r="P101" t="s">
        <v>22</v>
      </c>
      <c r="Q101" t="s">
        <v>22</v>
      </c>
      <c r="R101" t="s">
        <v>22</v>
      </c>
      <c r="S101" t="s">
        <v>22</v>
      </c>
      <c r="U101">
        <f t="shared" si="2"/>
        <v>0</v>
      </c>
      <c r="V101">
        <f t="shared" si="3"/>
        <v>0</v>
      </c>
    </row>
    <row r="102" spans="1:22" ht="15" customHeight="1">
      <c r="A102" s="2" t="s">
        <v>163</v>
      </c>
      <c r="B102" s="2" t="s">
        <v>164</v>
      </c>
      <c r="C102">
        <v>2020</v>
      </c>
      <c r="D102">
        <v>9.8989999999999991</v>
      </c>
      <c r="E102">
        <v>1.48</v>
      </c>
      <c r="F102">
        <v>4.01</v>
      </c>
      <c r="G102">
        <v>0.92</v>
      </c>
      <c r="H102" t="s">
        <v>21</v>
      </c>
      <c r="I102">
        <v>2.1</v>
      </c>
      <c r="J102">
        <v>1.39</v>
      </c>
      <c r="K102" t="s">
        <v>21</v>
      </c>
      <c r="L102" t="s">
        <v>21</v>
      </c>
      <c r="M102" t="s">
        <v>21</v>
      </c>
      <c r="N102" t="s">
        <v>22</v>
      </c>
      <c r="O102" t="s">
        <v>21</v>
      </c>
      <c r="P102" t="s">
        <v>22</v>
      </c>
      <c r="Q102" t="s">
        <v>21</v>
      </c>
      <c r="R102" t="s">
        <v>22</v>
      </c>
      <c r="S102" t="s">
        <v>21</v>
      </c>
      <c r="U102">
        <f t="shared" si="2"/>
        <v>9.8989999999999991</v>
      </c>
      <c r="V102">
        <f t="shared" si="3"/>
        <v>0</v>
      </c>
    </row>
    <row r="103" spans="1:22" ht="15" customHeight="1">
      <c r="A103" s="2" t="s">
        <v>163</v>
      </c>
      <c r="B103" s="2" t="s">
        <v>165</v>
      </c>
      <c r="C103">
        <v>2020</v>
      </c>
      <c r="D103">
        <v>44.856999999999999</v>
      </c>
      <c r="E103">
        <v>14.548999999999999</v>
      </c>
      <c r="F103">
        <v>0.622</v>
      </c>
      <c r="G103">
        <v>18.216000000000001</v>
      </c>
      <c r="H103" t="s">
        <v>21</v>
      </c>
      <c r="I103">
        <v>5.63</v>
      </c>
      <c r="J103">
        <v>5.84</v>
      </c>
      <c r="K103" t="s">
        <v>21</v>
      </c>
      <c r="L103" t="s">
        <v>21</v>
      </c>
      <c r="M103" t="s">
        <v>24</v>
      </c>
      <c r="N103" t="s">
        <v>22</v>
      </c>
      <c r="O103" t="s">
        <v>21</v>
      </c>
      <c r="P103" t="s">
        <v>22</v>
      </c>
      <c r="Q103" t="s">
        <v>21</v>
      </c>
      <c r="R103" t="s">
        <v>22</v>
      </c>
      <c r="S103" t="s">
        <v>21</v>
      </c>
      <c r="U103">
        <f t="shared" si="2"/>
        <v>44.856999999999999</v>
      </c>
      <c r="V103">
        <f t="shared" si="3"/>
        <v>0</v>
      </c>
    </row>
    <row r="104" spans="1:22" ht="15" customHeight="1">
      <c r="A104" s="2" t="s">
        <v>163</v>
      </c>
      <c r="B104" s="2" t="s">
        <v>166</v>
      </c>
      <c r="C104">
        <v>2020</v>
      </c>
      <c r="D104">
        <v>0.248</v>
      </c>
      <c r="E104" t="s">
        <v>21</v>
      </c>
      <c r="F104" t="s">
        <v>21</v>
      </c>
      <c r="G104" t="s">
        <v>21</v>
      </c>
      <c r="H104" t="s">
        <v>21</v>
      </c>
      <c r="I104">
        <v>0.248</v>
      </c>
      <c r="J104" t="s">
        <v>21</v>
      </c>
      <c r="K104" t="s">
        <v>21</v>
      </c>
      <c r="L104" t="s">
        <v>21</v>
      </c>
      <c r="M104" t="s">
        <v>21</v>
      </c>
      <c r="N104" t="s">
        <v>22</v>
      </c>
      <c r="O104" t="s">
        <v>21</v>
      </c>
      <c r="P104" t="s">
        <v>22</v>
      </c>
      <c r="Q104" t="s">
        <v>21</v>
      </c>
      <c r="R104" t="s">
        <v>22</v>
      </c>
      <c r="S104" t="s">
        <v>21</v>
      </c>
      <c r="U104">
        <f t="shared" si="2"/>
        <v>0.248</v>
      </c>
      <c r="V104">
        <f t="shared" si="3"/>
        <v>0</v>
      </c>
    </row>
    <row r="105" spans="1:22" ht="15" customHeight="1">
      <c r="A105" s="2" t="s">
        <v>167</v>
      </c>
      <c r="B105" s="2" t="s">
        <v>168</v>
      </c>
      <c r="C105">
        <v>2020</v>
      </c>
      <c r="D105">
        <v>507.7</v>
      </c>
      <c r="E105">
        <v>241.9</v>
      </c>
      <c r="F105">
        <v>55.6</v>
      </c>
      <c r="G105">
        <v>114.8</v>
      </c>
      <c r="H105" t="s">
        <v>21</v>
      </c>
      <c r="I105">
        <v>48.5</v>
      </c>
      <c r="J105">
        <v>46.8</v>
      </c>
      <c r="K105" t="s">
        <v>21</v>
      </c>
      <c r="L105" t="s">
        <v>21</v>
      </c>
      <c r="M105" t="s">
        <v>21</v>
      </c>
      <c r="N105" t="s">
        <v>22</v>
      </c>
      <c r="O105" t="s">
        <v>21</v>
      </c>
      <c r="P105" t="s">
        <v>22</v>
      </c>
      <c r="Q105" t="s">
        <v>21</v>
      </c>
      <c r="R105" t="s">
        <v>22</v>
      </c>
      <c r="S105" t="s">
        <v>21</v>
      </c>
      <c r="U105">
        <f t="shared" si="2"/>
        <v>507.7</v>
      </c>
      <c r="V105">
        <f t="shared" si="3"/>
        <v>0</v>
      </c>
    </row>
    <row r="106" spans="1:22" ht="15" customHeight="1">
      <c r="A106" s="2" t="s">
        <v>169</v>
      </c>
      <c r="B106" s="2" t="s">
        <v>170</v>
      </c>
      <c r="C106">
        <v>2020</v>
      </c>
      <c r="D106">
        <v>40.5</v>
      </c>
      <c r="E106">
        <v>13.8</v>
      </c>
      <c r="F106">
        <v>15.7</v>
      </c>
      <c r="G106">
        <v>0</v>
      </c>
      <c r="H106" t="s">
        <v>21</v>
      </c>
      <c r="I106">
        <v>7.4</v>
      </c>
      <c r="J106">
        <v>3.6</v>
      </c>
      <c r="K106">
        <v>0</v>
      </c>
      <c r="L106" t="s">
        <v>21</v>
      </c>
      <c r="M106" t="s">
        <v>21</v>
      </c>
      <c r="N106" t="s">
        <v>21</v>
      </c>
      <c r="O106" t="s">
        <v>21</v>
      </c>
      <c r="P106" t="s">
        <v>21</v>
      </c>
      <c r="Q106" t="s">
        <v>21</v>
      </c>
      <c r="R106" t="s">
        <v>21</v>
      </c>
      <c r="S106" t="s">
        <v>21</v>
      </c>
      <c r="U106">
        <f t="shared" si="2"/>
        <v>40.5</v>
      </c>
      <c r="V106">
        <f t="shared" si="3"/>
        <v>0</v>
      </c>
    </row>
    <row r="107" spans="1:22" ht="15" customHeight="1">
      <c r="A107" s="2" t="s">
        <v>171</v>
      </c>
      <c r="B107" s="2" t="s">
        <v>172</v>
      </c>
      <c r="C107">
        <v>2020</v>
      </c>
      <c r="D107">
        <v>10.5</v>
      </c>
      <c r="E107">
        <v>1.5</v>
      </c>
      <c r="F107">
        <v>0</v>
      </c>
      <c r="G107">
        <v>3</v>
      </c>
      <c r="H107" t="s">
        <v>21</v>
      </c>
      <c r="I107">
        <v>0</v>
      </c>
      <c r="J107">
        <v>6</v>
      </c>
      <c r="K107" t="s">
        <v>21</v>
      </c>
      <c r="L107" t="s">
        <v>21</v>
      </c>
      <c r="M107" t="s">
        <v>21</v>
      </c>
      <c r="N107" t="s">
        <v>92</v>
      </c>
      <c r="O107" t="s">
        <v>21</v>
      </c>
      <c r="P107" t="s">
        <v>92</v>
      </c>
      <c r="Q107" t="s">
        <v>21</v>
      </c>
      <c r="R107" t="s">
        <v>92</v>
      </c>
      <c r="S107" t="s">
        <v>21</v>
      </c>
      <c r="U107">
        <f t="shared" si="2"/>
        <v>10.5</v>
      </c>
      <c r="V107">
        <f t="shared" si="3"/>
        <v>0</v>
      </c>
    </row>
    <row r="108" spans="1:22" ht="15" customHeight="1">
      <c r="A108" s="2" t="s">
        <v>171</v>
      </c>
      <c r="B108" s="2" t="s">
        <v>173</v>
      </c>
      <c r="C108">
        <v>2020</v>
      </c>
      <c r="D108">
        <v>41.389000000000003</v>
      </c>
      <c r="E108">
        <v>14.5</v>
      </c>
      <c r="F108">
        <v>6.5</v>
      </c>
      <c r="G108">
        <v>1</v>
      </c>
      <c r="H108" t="s">
        <v>21</v>
      </c>
      <c r="I108">
        <v>15.388999999999999</v>
      </c>
      <c r="J108">
        <v>4</v>
      </c>
      <c r="K108" t="s">
        <v>21</v>
      </c>
      <c r="L108" t="s">
        <v>21</v>
      </c>
      <c r="M108" t="s">
        <v>21</v>
      </c>
      <c r="N108" t="s">
        <v>92</v>
      </c>
      <c r="O108" t="s">
        <v>21</v>
      </c>
      <c r="P108" t="s">
        <v>92</v>
      </c>
      <c r="Q108" t="s">
        <v>21</v>
      </c>
      <c r="R108" t="s">
        <v>92</v>
      </c>
      <c r="S108" t="s">
        <v>21</v>
      </c>
      <c r="U108">
        <f t="shared" si="2"/>
        <v>41.389000000000003</v>
      </c>
      <c r="V108">
        <f t="shared" si="3"/>
        <v>0</v>
      </c>
    </row>
    <row r="109" spans="1:22" ht="15" customHeight="1">
      <c r="A109" s="2" t="s">
        <v>174</v>
      </c>
      <c r="B109" s="2" t="s">
        <v>175</v>
      </c>
      <c r="C109">
        <v>2020</v>
      </c>
      <c r="D109">
        <v>50.1</v>
      </c>
      <c r="E109">
        <v>22.2</v>
      </c>
      <c r="F109">
        <v>9.4</v>
      </c>
      <c r="G109">
        <v>2.5</v>
      </c>
      <c r="H109">
        <v>0</v>
      </c>
      <c r="I109">
        <v>10.4</v>
      </c>
      <c r="J109">
        <v>5.5</v>
      </c>
      <c r="K109">
        <v>0</v>
      </c>
      <c r="L109">
        <v>0</v>
      </c>
      <c r="M109" t="s">
        <v>21</v>
      </c>
      <c r="N109" t="s">
        <v>22</v>
      </c>
      <c r="O109" t="s">
        <v>21</v>
      </c>
      <c r="P109" t="s">
        <v>22</v>
      </c>
      <c r="Q109" t="s">
        <v>21</v>
      </c>
      <c r="R109" t="s">
        <v>22</v>
      </c>
      <c r="S109" t="s">
        <v>21</v>
      </c>
      <c r="U109">
        <f t="shared" si="2"/>
        <v>50.1</v>
      </c>
      <c r="V109">
        <f t="shared" si="3"/>
        <v>0</v>
      </c>
    </row>
    <row r="110" spans="1:22" ht="15" customHeight="1">
      <c r="A110" s="2" t="s">
        <v>174</v>
      </c>
      <c r="B110" s="2" t="s">
        <v>176</v>
      </c>
      <c r="C110">
        <v>2020</v>
      </c>
      <c r="D110">
        <v>5.9</v>
      </c>
      <c r="E110">
        <v>4.45</v>
      </c>
      <c r="F110">
        <v>9.6000000000000002E-2</v>
      </c>
      <c r="G110">
        <v>0</v>
      </c>
      <c r="H110">
        <v>0</v>
      </c>
      <c r="I110">
        <v>1.1000000000000001</v>
      </c>
      <c r="J110">
        <v>0.23</v>
      </c>
      <c r="K110">
        <v>0</v>
      </c>
      <c r="L110">
        <v>0</v>
      </c>
      <c r="M110">
        <v>0</v>
      </c>
      <c r="N110" t="s">
        <v>22</v>
      </c>
      <c r="O110" t="s">
        <v>21</v>
      </c>
      <c r="P110" t="s">
        <v>22</v>
      </c>
      <c r="Q110" t="s">
        <v>21</v>
      </c>
      <c r="R110" t="s">
        <v>22</v>
      </c>
      <c r="S110" t="s">
        <v>21</v>
      </c>
      <c r="U110">
        <f t="shared" si="2"/>
        <v>5.9</v>
      </c>
      <c r="V110">
        <f t="shared" si="3"/>
        <v>0</v>
      </c>
    </row>
    <row r="111" spans="1:22" ht="15" customHeight="1">
      <c r="A111" s="2" t="s">
        <v>174</v>
      </c>
      <c r="B111" s="2" t="s">
        <v>177</v>
      </c>
      <c r="C111">
        <v>2020</v>
      </c>
      <c r="D111">
        <v>1.96</v>
      </c>
      <c r="E111">
        <v>0.65</v>
      </c>
      <c r="F111">
        <v>0.2</v>
      </c>
      <c r="G111">
        <v>0.14000000000000001</v>
      </c>
      <c r="H111">
        <v>0</v>
      </c>
      <c r="I111">
        <v>0.03</v>
      </c>
      <c r="J111">
        <v>0.94</v>
      </c>
      <c r="K111">
        <v>0</v>
      </c>
      <c r="L111">
        <v>0</v>
      </c>
      <c r="M111">
        <v>0</v>
      </c>
      <c r="N111" t="s">
        <v>22</v>
      </c>
      <c r="O111" t="s">
        <v>21</v>
      </c>
      <c r="P111" t="s">
        <v>22</v>
      </c>
      <c r="Q111" t="s">
        <v>21</v>
      </c>
      <c r="R111" t="s">
        <v>22</v>
      </c>
      <c r="S111" t="s">
        <v>21</v>
      </c>
      <c r="U111">
        <f t="shared" si="2"/>
        <v>1.96</v>
      </c>
      <c r="V111">
        <f t="shared" si="3"/>
        <v>0</v>
      </c>
    </row>
    <row r="112" spans="1:22" ht="15" customHeight="1">
      <c r="A112" s="2" t="s">
        <v>174</v>
      </c>
      <c r="B112" s="2" t="s">
        <v>178</v>
      </c>
      <c r="C112">
        <v>2020</v>
      </c>
      <c r="D112">
        <v>45.5</v>
      </c>
      <c r="E112">
        <v>13.7</v>
      </c>
      <c r="F112">
        <v>5.6</v>
      </c>
      <c r="G112">
        <v>15.7</v>
      </c>
      <c r="H112" t="s">
        <v>21</v>
      </c>
      <c r="I112">
        <v>8.1999999999999993</v>
      </c>
      <c r="J112">
        <v>2.2999999999999998</v>
      </c>
      <c r="K112">
        <v>0</v>
      </c>
      <c r="L112">
        <v>0</v>
      </c>
      <c r="M112" t="s">
        <v>21</v>
      </c>
      <c r="N112" t="s">
        <v>22</v>
      </c>
      <c r="O112" t="s">
        <v>21</v>
      </c>
      <c r="P112" t="s">
        <v>22</v>
      </c>
      <c r="Q112" t="s">
        <v>21</v>
      </c>
      <c r="R112" t="s">
        <v>22</v>
      </c>
      <c r="S112" t="s">
        <v>21</v>
      </c>
      <c r="U112">
        <f t="shared" si="2"/>
        <v>45.5</v>
      </c>
      <c r="V112">
        <f t="shared" si="3"/>
        <v>0</v>
      </c>
    </row>
    <row r="113" spans="1:22" ht="15" customHeight="1">
      <c r="A113" s="2" t="s">
        <v>179</v>
      </c>
      <c r="B113" s="2" t="s">
        <v>180</v>
      </c>
      <c r="C113">
        <v>2020</v>
      </c>
      <c r="D113">
        <v>30.108000000000001</v>
      </c>
      <c r="E113">
        <v>12.750999999999999</v>
      </c>
      <c r="F113">
        <v>8.0690000000000008</v>
      </c>
      <c r="G113">
        <v>2.5449999999999999</v>
      </c>
      <c r="H113">
        <v>0</v>
      </c>
      <c r="I113">
        <v>5.1840000000000002</v>
      </c>
      <c r="J113">
        <v>1.5049999999999999</v>
      </c>
      <c r="K113">
        <v>5.2999999999999999E-2</v>
      </c>
      <c r="L113">
        <v>0</v>
      </c>
      <c r="M113">
        <v>0</v>
      </c>
      <c r="N113" t="s">
        <v>22</v>
      </c>
      <c r="O113" t="s">
        <v>21</v>
      </c>
      <c r="P113" t="s">
        <v>22</v>
      </c>
      <c r="Q113" t="s">
        <v>21</v>
      </c>
      <c r="R113" t="s">
        <v>22</v>
      </c>
      <c r="S113" t="s">
        <v>21</v>
      </c>
      <c r="U113">
        <f t="shared" si="2"/>
        <v>30.108000000000001</v>
      </c>
      <c r="V113">
        <f t="shared" si="3"/>
        <v>0</v>
      </c>
    </row>
    <row r="114" spans="1:22" ht="15" customHeight="1">
      <c r="A114" s="2" t="s">
        <v>181</v>
      </c>
      <c r="B114" s="2" t="s">
        <v>182</v>
      </c>
      <c r="C114">
        <v>2020</v>
      </c>
      <c r="D114">
        <v>159.77099999999999</v>
      </c>
      <c r="E114">
        <v>58.709000000000003</v>
      </c>
      <c r="F114">
        <v>30.553999999999998</v>
      </c>
      <c r="G114">
        <v>11.983000000000001</v>
      </c>
      <c r="H114" t="s">
        <v>21</v>
      </c>
      <c r="I114">
        <v>34.435000000000002</v>
      </c>
      <c r="J114">
        <v>16.66</v>
      </c>
      <c r="K114">
        <v>0.57399999999999995</v>
      </c>
      <c r="L114">
        <v>6.8559999999999999</v>
      </c>
      <c r="M114" t="s">
        <v>21</v>
      </c>
      <c r="N114" t="s">
        <v>92</v>
      </c>
      <c r="O114" t="s">
        <v>21</v>
      </c>
      <c r="P114" t="s">
        <v>92</v>
      </c>
      <c r="Q114" t="s">
        <v>21</v>
      </c>
      <c r="R114" t="s">
        <v>92</v>
      </c>
      <c r="S114" t="s">
        <v>21</v>
      </c>
      <c r="U114">
        <f t="shared" si="2"/>
        <v>159.77099999999999</v>
      </c>
      <c r="V114">
        <f t="shared" si="3"/>
        <v>0</v>
      </c>
    </row>
    <row r="115" spans="1:22" ht="15" customHeight="1">
      <c r="A115" s="2" t="s">
        <v>183</v>
      </c>
      <c r="B115" s="2" t="s">
        <v>184</v>
      </c>
      <c r="C115">
        <v>2020</v>
      </c>
      <c r="D115">
        <v>163.97</v>
      </c>
      <c r="E115">
        <v>63.11</v>
      </c>
      <c r="F115">
        <v>34.6</v>
      </c>
      <c r="G115">
        <v>5.49</v>
      </c>
      <c r="H115" t="s">
        <v>21</v>
      </c>
      <c r="I115">
        <v>26.73</v>
      </c>
      <c r="J115">
        <v>34.04</v>
      </c>
      <c r="K115" t="s">
        <v>21</v>
      </c>
      <c r="L115">
        <v>2</v>
      </c>
      <c r="M115" t="s">
        <v>21</v>
      </c>
      <c r="N115" t="s">
        <v>22</v>
      </c>
      <c r="O115" t="s">
        <v>21</v>
      </c>
      <c r="P115" t="s">
        <v>22</v>
      </c>
      <c r="Q115" t="s">
        <v>21</v>
      </c>
      <c r="R115" t="s">
        <v>22</v>
      </c>
      <c r="S115" t="s">
        <v>21</v>
      </c>
      <c r="U115">
        <f t="shared" si="2"/>
        <v>163.97</v>
      </c>
      <c r="V115">
        <f t="shared" si="3"/>
        <v>0</v>
      </c>
    </row>
    <row r="116" spans="1:22" ht="15" customHeight="1">
      <c r="A116" s="2" t="s">
        <v>183</v>
      </c>
      <c r="B116" s="2" t="s">
        <v>185</v>
      </c>
      <c r="C116">
        <v>2020</v>
      </c>
      <c r="D116">
        <v>17.03</v>
      </c>
      <c r="E116">
        <v>7.62</v>
      </c>
      <c r="F116">
        <v>3.25</v>
      </c>
      <c r="G116">
        <v>0.28000000000000003</v>
      </c>
      <c r="H116" t="s">
        <v>21</v>
      </c>
      <c r="I116">
        <v>4.9400000000000004</v>
      </c>
      <c r="J116">
        <v>0.94</v>
      </c>
      <c r="K116" t="s">
        <v>21</v>
      </c>
      <c r="L116" t="s">
        <v>21</v>
      </c>
      <c r="M116" t="s">
        <v>21</v>
      </c>
      <c r="N116" t="s">
        <v>22</v>
      </c>
      <c r="O116" t="s">
        <v>21</v>
      </c>
      <c r="P116" t="s">
        <v>22</v>
      </c>
      <c r="Q116" t="s">
        <v>21</v>
      </c>
      <c r="R116" t="s">
        <v>22</v>
      </c>
      <c r="S116" t="s">
        <v>21</v>
      </c>
      <c r="U116">
        <f t="shared" si="2"/>
        <v>17.03</v>
      </c>
      <c r="V116">
        <f t="shared" si="3"/>
        <v>0</v>
      </c>
    </row>
    <row r="117" spans="1:22" ht="15" customHeight="1">
      <c r="A117" s="2" t="s">
        <v>186</v>
      </c>
      <c r="B117" s="2" t="s">
        <v>187</v>
      </c>
      <c r="C117">
        <v>2020</v>
      </c>
      <c r="D117">
        <v>39.877000000000002</v>
      </c>
      <c r="E117">
        <v>23.745000000000001</v>
      </c>
      <c r="F117">
        <v>1.546</v>
      </c>
      <c r="G117" t="s">
        <v>21</v>
      </c>
      <c r="H117" t="s">
        <v>21</v>
      </c>
      <c r="I117">
        <v>6.6429999999999998</v>
      </c>
      <c r="J117">
        <v>4.0510000000000002</v>
      </c>
      <c r="K117" t="s">
        <v>21</v>
      </c>
      <c r="L117" t="s">
        <v>21</v>
      </c>
      <c r="M117">
        <v>3.8919999999999999</v>
      </c>
      <c r="N117" t="s">
        <v>92</v>
      </c>
      <c r="O117" t="s">
        <v>21</v>
      </c>
      <c r="P117" t="s">
        <v>92</v>
      </c>
      <c r="Q117" t="s">
        <v>21</v>
      </c>
      <c r="R117" t="s">
        <v>92</v>
      </c>
      <c r="S117" t="s">
        <v>21</v>
      </c>
      <c r="U117">
        <f t="shared" si="2"/>
        <v>39.877000000000002</v>
      </c>
      <c r="V117">
        <f t="shared" si="3"/>
        <v>0</v>
      </c>
    </row>
    <row r="118" spans="1:22" ht="15" customHeight="1">
      <c r="A118" s="2" t="s">
        <v>188</v>
      </c>
      <c r="B118" s="2" t="s">
        <v>189</v>
      </c>
      <c r="C118">
        <v>2020</v>
      </c>
      <c r="D118">
        <v>30.628</v>
      </c>
      <c r="E118" t="s">
        <v>21</v>
      </c>
      <c r="F118" t="s">
        <v>21</v>
      </c>
      <c r="G118" t="s">
        <v>21</v>
      </c>
      <c r="H118">
        <v>0</v>
      </c>
      <c r="I118" t="s">
        <v>21</v>
      </c>
      <c r="J118" t="s">
        <v>21</v>
      </c>
      <c r="K118" t="s">
        <v>21</v>
      </c>
      <c r="L118">
        <v>0</v>
      </c>
      <c r="M118" t="s">
        <v>21</v>
      </c>
      <c r="N118" t="s">
        <v>21</v>
      </c>
      <c r="O118" t="s">
        <v>21</v>
      </c>
      <c r="P118" t="s">
        <v>21</v>
      </c>
      <c r="Q118" t="s">
        <v>22</v>
      </c>
      <c r="R118" t="s">
        <v>21</v>
      </c>
      <c r="S118" t="s">
        <v>22</v>
      </c>
      <c r="U118">
        <f t="shared" si="2"/>
        <v>30.628</v>
      </c>
      <c r="V118">
        <f t="shared" si="3"/>
        <v>0</v>
      </c>
    </row>
    <row r="119" spans="1:22" ht="15" customHeight="1">
      <c r="A119" s="2" t="s">
        <v>190</v>
      </c>
      <c r="B119" s="2" t="s">
        <v>191</v>
      </c>
      <c r="C119">
        <v>2020</v>
      </c>
      <c r="D119" t="s">
        <v>21</v>
      </c>
      <c r="E119" t="s">
        <v>21</v>
      </c>
      <c r="F119" t="s">
        <v>21</v>
      </c>
      <c r="G119" t="s">
        <v>21</v>
      </c>
      <c r="H119" t="s">
        <v>21</v>
      </c>
      <c r="I119" t="s">
        <v>21</v>
      </c>
      <c r="J119" t="s">
        <v>21</v>
      </c>
      <c r="K119" t="s">
        <v>21</v>
      </c>
      <c r="L119" t="s">
        <v>21</v>
      </c>
      <c r="M119" t="s">
        <v>21</v>
      </c>
      <c r="N119" t="s">
        <v>22</v>
      </c>
      <c r="O119" t="s">
        <v>21</v>
      </c>
      <c r="P119" t="s">
        <v>22</v>
      </c>
      <c r="Q119" t="s">
        <v>21</v>
      </c>
      <c r="R119" t="s">
        <v>22</v>
      </c>
      <c r="S119" t="s">
        <v>21</v>
      </c>
      <c r="U119">
        <f t="shared" si="2"/>
        <v>0</v>
      </c>
      <c r="V119">
        <f t="shared" si="3"/>
        <v>0</v>
      </c>
    </row>
    <row r="120" spans="1:22" ht="15" customHeight="1">
      <c r="A120" s="2" t="s">
        <v>190</v>
      </c>
      <c r="B120" s="2" t="s">
        <v>192</v>
      </c>
      <c r="C120">
        <v>2020</v>
      </c>
      <c r="D120">
        <v>17.925999999999998</v>
      </c>
      <c r="E120">
        <v>7.4989999999999997</v>
      </c>
      <c r="F120">
        <v>2.93</v>
      </c>
      <c r="G120">
        <v>0.60799999999999998</v>
      </c>
      <c r="H120">
        <v>0</v>
      </c>
      <c r="I120">
        <v>4.8860000000000001</v>
      </c>
      <c r="J120">
        <v>2.0030000000000001</v>
      </c>
      <c r="K120">
        <v>0</v>
      </c>
      <c r="L120">
        <v>0</v>
      </c>
      <c r="M120">
        <v>0</v>
      </c>
      <c r="N120" t="s">
        <v>22</v>
      </c>
      <c r="O120" t="s">
        <v>21</v>
      </c>
      <c r="P120" t="s">
        <v>22</v>
      </c>
      <c r="Q120" t="s">
        <v>21</v>
      </c>
      <c r="R120" t="s">
        <v>22</v>
      </c>
      <c r="S120" t="s">
        <v>21</v>
      </c>
      <c r="U120">
        <f t="shared" si="2"/>
        <v>17.925999999999998</v>
      </c>
      <c r="V120">
        <f t="shared" si="3"/>
        <v>0</v>
      </c>
    </row>
    <row r="121" spans="1:22" ht="15" customHeight="1">
      <c r="A121" s="2" t="s">
        <v>190</v>
      </c>
      <c r="B121" s="2" t="s">
        <v>193</v>
      </c>
      <c r="C121">
        <v>2020</v>
      </c>
      <c r="D121">
        <v>52.835999999999999</v>
      </c>
      <c r="E121">
        <v>18.895</v>
      </c>
      <c r="F121">
        <v>5.4749999999999996</v>
      </c>
      <c r="G121">
        <v>0.70799999999999996</v>
      </c>
      <c r="H121">
        <v>0</v>
      </c>
      <c r="I121">
        <v>7.8090000000000002</v>
      </c>
      <c r="J121">
        <v>19.95</v>
      </c>
      <c r="K121">
        <v>0</v>
      </c>
      <c r="L121">
        <v>0</v>
      </c>
      <c r="M121">
        <v>0</v>
      </c>
      <c r="N121" t="s">
        <v>22</v>
      </c>
      <c r="O121" t="s">
        <v>21</v>
      </c>
      <c r="P121" t="s">
        <v>22</v>
      </c>
      <c r="Q121" t="s">
        <v>21</v>
      </c>
      <c r="R121" t="s">
        <v>22</v>
      </c>
      <c r="S121" t="s">
        <v>21</v>
      </c>
      <c r="U121">
        <f t="shared" si="2"/>
        <v>52.835999999999999</v>
      </c>
      <c r="V121">
        <f t="shared" si="3"/>
        <v>0</v>
      </c>
    </row>
    <row r="122" spans="1:22" ht="15" customHeight="1">
      <c r="A122" s="2" t="s">
        <v>190</v>
      </c>
      <c r="B122" s="2" t="s">
        <v>194</v>
      </c>
      <c r="C122">
        <v>2020</v>
      </c>
      <c r="D122">
        <v>547.97900000000004</v>
      </c>
      <c r="E122">
        <v>247.267</v>
      </c>
      <c r="F122">
        <v>118.625</v>
      </c>
      <c r="G122">
        <v>16.38</v>
      </c>
      <c r="H122">
        <v>0</v>
      </c>
      <c r="I122">
        <v>59.31</v>
      </c>
      <c r="J122">
        <v>104.542</v>
      </c>
      <c r="K122">
        <v>1.8540000000000001</v>
      </c>
      <c r="L122">
        <v>0</v>
      </c>
      <c r="M122">
        <v>0</v>
      </c>
      <c r="N122" t="s">
        <v>22</v>
      </c>
      <c r="O122" t="s">
        <v>21</v>
      </c>
      <c r="P122" t="s">
        <v>22</v>
      </c>
      <c r="Q122" t="s">
        <v>21</v>
      </c>
      <c r="R122" t="s">
        <v>22</v>
      </c>
      <c r="S122" t="s">
        <v>21</v>
      </c>
      <c r="U122">
        <f t="shared" si="2"/>
        <v>547.97900000000004</v>
      </c>
      <c r="V122">
        <f t="shared" si="3"/>
        <v>0</v>
      </c>
    </row>
    <row r="123" spans="1:22" ht="15" customHeight="1">
      <c r="A123" s="2" t="s">
        <v>190</v>
      </c>
      <c r="B123" s="2" t="s">
        <v>195</v>
      </c>
      <c r="C123">
        <v>2020</v>
      </c>
      <c r="D123">
        <v>1.702</v>
      </c>
      <c r="E123" t="s">
        <v>21</v>
      </c>
      <c r="F123" t="s">
        <v>21</v>
      </c>
      <c r="G123" t="s">
        <v>21</v>
      </c>
      <c r="H123" t="s">
        <v>21</v>
      </c>
      <c r="I123" t="s">
        <v>21</v>
      </c>
      <c r="J123">
        <v>1.702</v>
      </c>
      <c r="K123" t="s">
        <v>21</v>
      </c>
      <c r="L123" t="s">
        <v>21</v>
      </c>
      <c r="M123" t="s">
        <v>21</v>
      </c>
      <c r="N123" t="s">
        <v>22</v>
      </c>
      <c r="O123" t="s">
        <v>21</v>
      </c>
      <c r="P123" t="s">
        <v>22</v>
      </c>
      <c r="Q123" t="s">
        <v>21</v>
      </c>
      <c r="R123" t="s">
        <v>22</v>
      </c>
      <c r="S123" t="s">
        <v>21</v>
      </c>
      <c r="U123">
        <f t="shared" si="2"/>
        <v>1.702</v>
      </c>
      <c r="V123">
        <f t="shared" si="3"/>
        <v>0</v>
      </c>
    </row>
    <row r="124" spans="1:22" ht="15" customHeight="1">
      <c r="A124" s="2" t="s">
        <v>196</v>
      </c>
      <c r="B124" s="2" t="s">
        <v>197</v>
      </c>
      <c r="C124">
        <v>2020</v>
      </c>
      <c r="D124">
        <v>50.5</v>
      </c>
      <c r="E124">
        <v>17.940000000000001</v>
      </c>
      <c r="F124">
        <v>6.29</v>
      </c>
      <c r="G124">
        <v>4.8</v>
      </c>
      <c r="H124" t="s">
        <v>21</v>
      </c>
      <c r="I124">
        <v>16.63</v>
      </c>
      <c r="J124">
        <v>4.87</v>
      </c>
      <c r="K124" t="s">
        <v>21</v>
      </c>
      <c r="L124" t="s">
        <v>21</v>
      </c>
      <c r="M124" t="s">
        <v>21</v>
      </c>
      <c r="N124" t="s">
        <v>22</v>
      </c>
      <c r="O124" t="s">
        <v>21</v>
      </c>
      <c r="P124" t="s">
        <v>22</v>
      </c>
      <c r="Q124" t="s">
        <v>21</v>
      </c>
      <c r="R124" t="s">
        <v>22</v>
      </c>
      <c r="S124" t="s">
        <v>21</v>
      </c>
      <c r="U124">
        <f t="shared" si="2"/>
        <v>50.5</v>
      </c>
      <c r="V124">
        <f t="shared" si="3"/>
        <v>0</v>
      </c>
    </row>
    <row r="125" spans="1:22" ht="15" customHeight="1">
      <c r="A125" s="2" t="s">
        <v>198</v>
      </c>
      <c r="B125" s="2" t="s">
        <v>199</v>
      </c>
      <c r="C125">
        <v>2020</v>
      </c>
      <c r="D125">
        <v>11.36</v>
      </c>
      <c r="E125">
        <v>6.11</v>
      </c>
      <c r="F125">
        <v>2.39</v>
      </c>
      <c r="G125" t="s">
        <v>21</v>
      </c>
      <c r="H125" t="s">
        <v>21</v>
      </c>
      <c r="I125">
        <v>1.86</v>
      </c>
      <c r="J125">
        <v>1</v>
      </c>
      <c r="K125" t="s">
        <v>21</v>
      </c>
      <c r="L125" t="s">
        <v>24</v>
      </c>
      <c r="M125" t="s">
        <v>21</v>
      </c>
      <c r="N125" t="s">
        <v>22</v>
      </c>
      <c r="O125" t="s">
        <v>21</v>
      </c>
      <c r="P125" t="s">
        <v>22</v>
      </c>
      <c r="Q125" t="s">
        <v>21</v>
      </c>
      <c r="R125" t="s">
        <v>22</v>
      </c>
      <c r="S125" t="s">
        <v>21</v>
      </c>
      <c r="U125">
        <f t="shared" si="2"/>
        <v>11.36</v>
      </c>
      <c r="V125">
        <f t="shared" si="3"/>
        <v>0</v>
      </c>
    </row>
    <row r="126" spans="1:22" ht="15" customHeight="1">
      <c r="A126" s="2" t="s">
        <v>198</v>
      </c>
      <c r="B126" s="2" t="s">
        <v>200</v>
      </c>
      <c r="C126">
        <v>2020</v>
      </c>
      <c r="D126">
        <v>631.13499999999999</v>
      </c>
      <c r="E126">
        <v>274.33499999999998</v>
      </c>
      <c r="F126">
        <v>77.349999999999994</v>
      </c>
      <c r="G126">
        <v>24.69</v>
      </c>
      <c r="H126" t="s">
        <v>21</v>
      </c>
      <c r="I126">
        <v>102.52</v>
      </c>
      <c r="J126">
        <v>151.71</v>
      </c>
      <c r="K126">
        <v>0.53</v>
      </c>
      <c r="L126" t="s">
        <v>24</v>
      </c>
      <c r="M126" t="s">
        <v>21</v>
      </c>
      <c r="N126" t="s">
        <v>22</v>
      </c>
      <c r="O126" t="s">
        <v>21</v>
      </c>
      <c r="P126" t="s">
        <v>22</v>
      </c>
      <c r="Q126" t="s">
        <v>21</v>
      </c>
      <c r="R126" t="s">
        <v>22</v>
      </c>
      <c r="S126" t="s">
        <v>21</v>
      </c>
      <c r="U126">
        <f t="shared" si="2"/>
        <v>631.13499999999999</v>
      </c>
      <c r="V126">
        <f t="shared" si="3"/>
        <v>0</v>
      </c>
    </row>
    <row r="127" spans="1:22" ht="15" customHeight="1">
      <c r="A127" s="2" t="s">
        <v>198</v>
      </c>
      <c r="B127" s="2" t="s">
        <v>201</v>
      </c>
      <c r="C127">
        <v>2020</v>
      </c>
      <c r="D127">
        <v>5.2770000000000001</v>
      </c>
      <c r="E127" t="s">
        <v>21</v>
      </c>
      <c r="F127" t="s">
        <v>21</v>
      </c>
      <c r="G127" t="s">
        <v>21</v>
      </c>
      <c r="H127" t="s">
        <v>21</v>
      </c>
      <c r="I127" t="s">
        <v>21</v>
      </c>
      <c r="J127">
        <v>5.2770000000000001</v>
      </c>
      <c r="K127" t="s">
        <v>21</v>
      </c>
      <c r="L127" t="s">
        <v>21</v>
      </c>
      <c r="M127" t="s">
        <v>21</v>
      </c>
      <c r="N127" t="s">
        <v>22</v>
      </c>
      <c r="O127" t="s">
        <v>21</v>
      </c>
      <c r="P127" t="s">
        <v>22</v>
      </c>
      <c r="Q127" t="s">
        <v>21</v>
      </c>
      <c r="R127" t="s">
        <v>22</v>
      </c>
      <c r="S127" t="s">
        <v>21</v>
      </c>
      <c r="U127">
        <f t="shared" si="2"/>
        <v>5.2770000000000001</v>
      </c>
      <c r="V127">
        <f t="shared" si="3"/>
        <v>0</v>
      </c>
    </row>
    <row r="128" spans="1:22" ht="15" customHeight="1">
      <c r="A128" s="2" t="s">
        <v>202</v>
      </c>
      <c r="B128" s="2" t="s">
        <v>203</v>
      </c>
      <c r="C128">
        <v>2020</v>
      </c>
      <c r="D128">
        <v>330.8</v>
      </c>
      <c r="E128">
        <v>157</v>
      </c>
      <c r="F128">
        <v>34.299999999999997</v>
      </c>
      <c r="G128">
        <v>15.9</v>
      </c>
      <c r="H128">
        <v>0</v>
      </c>
      <c r="I128">
        <v>52.9</v>
      </c>
      <c r="J128">
        <v>69.599999999999994</v>
      </c>
      <c r="K128">
        <v>1</v>
      </c>
      <c r="L128" t="s">
        <v>21</v>
      </c>
      <c r="M128" t="s">
        <v>21</v>
      </c>
      <c r="N128" t="s">
        <v>22</v>
      </c>
      <c r="O128" t="s">
        <v>21</v>
      </c>
      <c r="P128" t="s">
        <v>22</v>
      </c>
      <c r="Q128" t="s">
        <v>21</v>
      </c>
      <c r="R128" t="s">
        <v>22</v>
      </c>
      <c r="S128" t="s">
        <v>21</v>
      </c>
      <c r="U128">
        <f t="shared" si="2"/>
        <v>330.8</v>
      </c>
      <c r="V128">
        <f t="shared" si="3"/>
        <v>0</v>
      </c>
    </row>
    <row r="129" spans="1:22" ht="15" customHeight="1">
      <c r="A129" s="2" t="s">
        <v>204</v>
      </c>
      <c r="B129" s="2" t="s">
        <v>205</v>
      </c>
      <c r="C129">
        <v>2020</v>
      </c>
      <c r="D129">
        <v>13.6</v>
      </c>
      <c r="E129">
        <v>13.361000000000001</v>
      </c>
      <c r="F129" t="s">
        <v>21</v>
      </c>
      <c r="G129">
        <v>0.27300000000000002</v>
      </c>
      <c r="H129" t="s">
        <v>21</v>
      </c>
      <c r="I129" t="s">
        <v>21</v>
      </c>
      <c r="J129" t="s">
        <v>21</v>
      </c>
      <c r="K129" t="s">
        <v>21</v>
      </c>
      <c r="L129" t="s">
        <v>21</v>
      </c>
      <c r="M129" t="s">
        <v>21</v>
      </c>
      <c r="N129" t="s">
        <v>92</v>
      </c>
      <c r="O129" t="s">
        <v>21</v>
      </c>
      <c r="P129" t="s">
        <v>92</v>
      </c>
      <c r="Q129" t="s">
        <v>21</v>
      </c>
      <c r="R129" t="s">
        <v>92</v>
      </c>
      <c r="S129" t="s">
        <v>21</v>
      </c>
      <c r="U129">
        <f t="shared" si="2"/>
        <v>13.6</v>
      </c>
      <c r="V129">
        <f t="shared" si="3"/>
        <v>0</v>
      </c>
    </row>
    <row r="130" spans="1:22" ht="15" customHeight="1">
      <c r="A130" s="2" t="s">
        <v>206</v>
      </c>
      <c r="B130" s="2" t="s">
        <v>207</v>
      </c>
      <c r="C130">
        <v>2020</v>
      </c>
      <c r="D130">
        <v>154.28800000000001</v>
      </c>
      <c r="E130">
        <v>60.838000000000001</v>
      </c>
      <c r="F130">
        <v>16.257000000000001</v>
      </c>
      <c r="G130">
        <v>5.3650000000000002</v>
      </c>
      <c r="H130">
        <v>0</v>
      </c>
      <c r="I130">
        <v>28.587</v>
      </c>
      <c r="J130">
        <v>43.241</v>
      </c>
      <c r="K130">
        <v>0</v>
      </c>
      <c r="L130">
        <v>0</v>
      </c>
      <c r="M130">
        <v>0</v>
      </c>
      <c r="N130" t="s">
        <v>22</v>
      </c>
      <c r="O130" t="s">
        <v>21</v>
      </c>
      <c r="P130" t="s">
        <v>22</v>
      </c>
      <c r="Q130" t="s">
        <v>21</v>
      </c>
      <c r="R130" t="s">
        <v>22</v>
      </c>
      <c r="S130" t="s">
        <v>21</v>
      </c>
      <c r="U130">
        <f t="shared" si="2"/>
        <v>154.28800000000001</v>
      </c>
      <c r="V130">
        <f t="shared" si="3"/>
        <v>0</v>
      </c>
    </row>
    <row r="131" spans="1:22" ht="15" customHeight="1">
      <c r="A131" s="2" t="s">
        <v>208</v>
      </c>
      <c r="B131" s="2" t="s">
        <v>209</v>
      </c>
      <c r="C131">
        <v>2020</v>
      </c>
      <c r="D131">
        <v>279.8</v>
      </c>
      <c r="E131">
        <v>78.7</v>
      </c>
      <c r="F131">
        <v>17.3</v>
      </c>
      <c r="G131">
        <v>133.80000000000001</v>
      </c>
      <c r="H131">
        <v>104.8</v>
      </c>
      <c r="I131">
        <v>25.9</v>
      </c>
      <c r="J131">
        <v>23.5</v>
      </c>
      <c r="K131">
        <v>0.5</v>
      </c>
      <c r="L131" t="s">
        <v>24</v>
      </c>
      <c r="M131">
        <v>29</v>
      </c>
      <c r="N131" t="s">
        <v>22</v>
      </c>
      <c r="O131" t="s">
        <v>21</v>
      </c>
      <c r="P131" t="s">
        <v>22</v>
      </c>
      <c r="Q131" t="s">
        <v>21</v>
      </c>
      <c r="R131" t="s">
        <v>22</v>
      </c>
      <c r="S131" t="s">
        <v>21</v>
      </c>
      <c r="U131">
        <f t="shared" ref="U131:U194" si="4">IFERROR(D131/1,0)</f>
        <v>279.8</v>
      </c>
      <c r="V131">
        <f t="shared" ref="V131:V194" si="5">IFERROR(O131/1,0)+IFERROR(Q131/1,0)+IFERROR(S131/1,0)</f>
        <v>0</v>
      </c>
    </row>
    <row r="132" spans="1:22" ht="15" customHeight="1">
      <c r="A132" s="2" t="s">
        <v>210</v>
      </c>
      <c r="B132" s="2" t="s">
        <v>211</v>
      </c>
      <c r="C132">
        <v>2020</v>
      </c>
      <c r="D132">
        <v>500.1</v>
      </c>
      <c r="E132">
        <v>226.4</v>
      </c>
      <c r="F132">
        <v>66</v>
      </c>
      <c r="G132">
        <v>5.5</v>
      </c>
      <c r="H132" t="s">
        <v>21</v>
      </c>
      <c r="I132">
        <v>46.5</v>
      </c>
      <c r="J132">
        <v>86</v>
      </c>
      <c r="K132">
        <v>1.8</v>
      </c>
      <c r="L132" t="s">
        <v>21</v>
      </c>
      <c r="M132">
        <v>14.2</v>
      </c>
      <c r="N132" t="s">
        <v>22</v>
      </c>
      <c r="O132">
        <v>53.7</v>
      </c>
      <c r="P132" t="s">
        <v>22</v>
      </c>
      <c r="Q132" t="s">
        <v>21</v>
      </c>
      <c r="R132" t="s">
        <v>22</v>
      </c>
      <c r="S132" t="s">
        <v>21</v>
      </c>
      <c r="U132">
        <f t="shared" si="4"/>
        <v>500.1</v>
      </c>
      <c r="V132">
        <f t="shared" si="5"/>
        <v>53.7</v>
      </c>
    </row>
    <row r="133" spans="1:22" ht="15" customHeight="1">
      <c r="A133" s="2" t="s">
        <v>212</v>
      </c>
      <c r="B133" s="2" t="s">
        <v>213</v>
      </c>
      <c r="C133">
        <v>2020</v>
      </c>
      <c r="D133">
        <v>32.713999999999999</v>
      </c>
      <c r="E133">
        <v>11.3</v>
      </c>
      <c r="F133">
        <v>9.4</v>
      </c>
      <c r="G133">
        <v>1.9</v>
      </c>
      <c r="H133" t="s">
        <v>21</v>
      </c>
      <c r="I133">
        <v>5.3</v>
      </c>
      <c r="J133">
        <v>1.3</v>
      </c>
      <c r="K133">
        <v>0.1</v>
      </c>
      <c r="L133" t="s">
        <v>21</v>
      </c>
      <c r="M133">
        <v>2.8</v>
      </c>
      <c r="N133" t="s">
        <v>22</v>
      </c>
      <c r="O133" t="s">
        <v>21</v>
      </c>
      <c r="P133" t="s">
        <v>22</v>
      </c>
      <c r="Q133" t="s">
        <v>21</v>
      </c>
      <c r="R133" t="s">
        <v>22</v>
      </c>
      <c r="S133" t="s">
        <v>21</v>
      </c>
      <c r="U133">
        <f t="shared" si="4"/>
        <v>32.713999999999999</v>
      </c>
      <c r="V133">
        <f t="shared" si="5"/>
        <v>0</v>
      </c>
    </row>
    <row r="134" spans="1:22" ht="15" customHeight="1">
      <c r="A134" s="2" t="s">
        <v>214</v>
      </c>
      <c r="B134" s="2" t="s">
        <v>215</v>
      </c>
      <c r="C134">
        <v>2020</v>
      </c>
      <c r="D134">
        <v>201.87100000000001</v>
      </c>
      <c r="E134" t="s">
        <v>24</v>
      </c>
      <c r="F134">
        <v>32.954000000000001</v>
      </c>
      <c r="G134" t="s">
        <v>24</v>
      </c>
      <c r="H134" t="s">
        <v>21</v>
      </c>
      <c r="I134" t="s">
        <v>24</v>
      </c>
      <c r="J134" t="s">
        <v>24</v>
      </c>
      <c r="K134" t="s">
        <v>24</v>
      </c>
      <c r="L134" t="s">
        <v>24</v>
      </c>
      <c r="M134" t="s">
        <v>24</v>
      </c>
      <c r="N134" t="s">
        <v>22</v>
      </c>
      <c r="O134" t="s">
        <v>21</v>
      </c>
      <c r="P134" t="s">
        <v>22</v>
      </c>
      <c r="Q134" t="s">
        <v>21</v>
      </c>
      <c r="R134" t="s">
        <v>22</v>
      </c>
      <c r="S134" t="s">
        <v>21</v>
      </c>
      <c r="U134">
        <f t="shared" si="4"/>
        <v>201.87100000000001</v>
      </c>
      <c r="V134">
        <f t="shared" si="5"/>
        <v>0</v>
      </c>
    </row>
    <row r="135" spans="1:22" ht="15" customHeight="1">
      <c r="A135" s="2" t="s">
        <v>214</v>
      </c>
      <c r="B135" s="2" t="s">
        <v>216</v>
      </c>
      <c r="C135">
        <v>2020</v>
      </c>
      <c r="D135">
        <v>4.4660000000000002</v>
      </c>
      <c r="E135" t="s">
        <v>24</v>
      </c>
      <c r="F135">
        <v>1500</v>
      </c>
      <c r="G135" t="s">
        <v>21</v>
      </c>
      <c r="H135" t="s">
        <v>21</v>
      </c>
      <c r="I135" t="s">
        <v>24</v>
      </c>
      <c r="J135" t="s">
        <v>24</v>
      </c>
      <c r="K135" t="s">
        <v>24</v>
      </c>
      <c r="L135" t="s">
        <v>24</v>
      </c>
      <c r="M135" t="s">
        <v>21</v>
      </c>
      <c r="N135" t="s">
        <v>22</v>
      </c>
      <c r="O135" t="s">
        <v>21</v>
      </c>
      <c r="P135" t="s">
        <v>22</v>
      </c>
      <c r="Q135" t="s">
        <v>21</v>
      </c>
      <c r="R135" t="s">
        <v>22</v>
      </c>
      <c r="S135" t="s">
        <v>21</v>
      </c>
      <c r="U135">
        <f t="shared" si="4"/>
        <v>4.4660000000000002</v>
      </c>
      <c r="V135">
        <f t="shared" si="5"/>
        <v>0</v>
      </c>
    </row>
    <row r="136" spans="1:22" ht="15" customHeight="1">
      <c r="A136" s="2" t="s">
        <v>217</v>
      </c>
      <c r="B136" s="2" t="s">
        <v>218</v>
      </c>
      <c r="C136">
        <v>2020</v>
      </c>
      <c r="D136">
        <v>783.84100000000001</v>
      </c>
      <c r="E136">
        <v>402</v>
      </c>
      <c r="F136">
        <v>96</v>
      </c>
      <c r="G136">
        <v>29</v>
      </c>
      <c r="H136" t="s">
        <v>21</v>
      </c>
      <c r="I136">
        <v>113</v>
      </c>
      <c r="J136">
        <v>115</v>
      </c>
      <c r="K136">
        <v>0</v>
      </c>
      <c r="L136">
        <v>14</v>
      </c>
      <c r="M136">
        <v>21.222999999999999</v>
      </c>
      <c r="N136" t="s">
        <v>219</v>
      </c>
      <c r="O136">
        <v>9.4610000000000003</v>
      </c>
      <c r="P136" t="s">
        <v>220</v>
      </c>
      <c r="Q136">
        <v>18.216999999999999</v>
      </c>
      <c r="R136" t="s">
        <v>22</v>
      </c>
      <c r="S136" t="s">
        <v>21</v>
      </c>
      <c r="U136">
        <f t="shared" si="4"/>
        <v>783.84100000000001</v>
      </c>
      <c r="V136">
        <f t="shared" si="5"/>
        <v>27.677999999999997</v>
      </c>
    </row>
    <row r="137" spans="1:22" ht="15" customHeight="1">
      <c r="A137" s="2" t="s">
        <v>217</v>
      </c>
      <c r="B137" s="2" t="s">
        <v>221</v>
      </c>
      <c r="C137">
        <v>2020</v>
      </c>
      <c r="D137">
        <v>49.536999999999999</v>
      </c>
      <c r="E137">
        <v>25</v>
      </c>
      <c r="F137">
        <v>8</v>
      </c>
      <c r="G137">
        <v>2</v>
      </c>
      <c r="H137">
        <v>0</v>
      </c>
      <c r="I137">
        <v>7</v>
      </c>
      <c r="J137">
        <v>7</v>
      </c>
      <c r="K137">
        <v>0</v>
      </c>
      <c r="L137" t="s">
        <v>21</v>
      </c>
      <c r="M137">
        <v>1.3680000000000001</v>
      </c>
      <c r="N137" t="s">
        <v>22</v>
      </c>
      <c r="O137" t="s">
        <v>21</v>
      </c>
      <c r="P137" t="s">
        <v>22</v>
      </c>
      <c r="Q137" t="s">
        <v>21</v>
      </c>
      <c r="R137" t="s">
        <v>22</v>
      </c>
      <c r="S137" t="s">
        <v>21</v>
      </c>
      <c r="U137">
        <f t="shared" si="4"/>
        <v>49.536999999999999</v>
      </c>
      <c r="V137">
        <f t="shared" si="5"/>
        <v>0</v>
      </c>
    </row>
    <row r="138" spans="1:22" ht="15" customHeight="1">
      <c r="A138" s="2" t="s">
        <v>222</v>
      </c>
      <c r="B138" s="2" t="s">
        <v>223</v>
      </c>
      <c r="C138">
        <v>2020</v>
      </c>
      <c r="D138">
        <v>1.0489999999999999</v>
      </c>
      <c r="E138" t="s">
        <v>21</v>
      </c>
      <c r="F138">
        <v>4.1000000000000002E-2</v>
      </c>
      <c r="G138" t="s">
        <v>21</v>
      </c>
      <c r="H138" t="s">
        <v>21</v>
      </c>
      <c r="I138" t="s">
        <v>21</v>
      </c>
      <c r="J138">
        <v>1.008</v>
      </c>
      <c r="K138" t="s">
        <v>21</v>
      </c>
      <c r="L138" t="s">
        <v>21</v>
      </c>
      <c r="M138" t="s">
        <v>21</v>
      </c>
      <c r="N138" t="s">
        <v>22</v>
      </c>
      <c r="O138" t="s">
        <v>21</v>
      </c>
      <c r="P138" t="s">
        <v>22</v>
      </c>
      <c r="Q138" t="s">
        <v>21</v>
      </c>
      <c r="R138" t="s">
        <v>22</v>
      </c>
      <c r="S138" t="s">
        <v>21</v>
      </c>
      <c r="U138">
        <f t="shared" si="4"/>
        <v>1.0489999999999999</v>
      </c>
      <c r="V138">
        <f t="shared" si="5"/>
        <v>0</v>
      </c>
    </row>
    <row r="139" spans="1:22" ht="15" customHeight="1">
      <c r="A139" s="2" t="s">
        <v>222</v>
      </c>
      <c r="B139" s="2" t="s">
        <v>224</v>
      </c>
      <c r="C139">
        <v>2020</v>
      </c>
      <c r="D139">
        <v>1.012</v>
      </c>
      <c r="E139" t="s">
        <v>21</v>
      </c>
      <c r="F139" t="s">
        <v>21</v>
      </c>
      <c r="G139" t="s">
        <v>21</v>
      </c>
      <c r="H139" t="s">
        <v>21</v>
      </c>
      <c r="I139" t="s">
        <v>21</v>
      </c>
      <c r="J139" t="s">
        <v>21</v>
      </c>
      <c r="K139" t="s">
        <v>21</v>
      </c>
      <c r="L139" t="s">
        <v>21</v>
      </c>
      <c r="M139" t="s">
        <v>21</v>
      </c>
      <c r="N139" t="s">
        <v>22</v>
      </c>
      <c r="O139" t="s">
        <v>21</v>
      </c>
      <c r="P139" t="s">
        <v>22</v>
      </c>
      <c r="Q139" t="s">
        <v>21</v>
      </c>
      <c r="R139" t="s">
        <v>22</v>
      </c>
      <c r="S139" t="s">
        <v>21</v>
      </c>
      <c r="U139">
        <f t="shared" si="4"/>
        <v>1.012</v>
      </c>
      <c r="V139">
        <f t="shared" si="5"/>
        <v>0</v>
      </c>
    </row>
    <row r="140" spans="1:22" ht="15" customHeight="1">
      <c r="A140" s="2" t="s">
        <v>222</v>
      </c>
      <c r="B140" s="2" t="s">
        <v>225</v>
      </c>
      <c r="C140">
        <v>2020</v>
      </c>
      <c r="D140">
        <v>2.38</v>
      </c>
      <c r="E140" t="s">
        <v>21</v>
      </c>
      <c r="F140">
        <v>2.2799999999999998</v>
      </c>
      <c r="G140" t="s">
        <v>21</v>
      </c>
      <c r="H140" t="s">
        <v>21</v>
      </c>
      <c r="I140">
        <v>0.1</v>
      </c>
      <c r="J140" t="s">
        <v>21</v>
      </c>
      <c r="K140" t="s">
        <v>21</v>
      </c>
      <c r="L140" t="s">
        <v>21</v>
      </c>
      <c r="M140" t="s">
        <v>21</v>
      </c>
      <c r="N140" t="s">
        <v>22</v>
      </c>
      <c r="O140" t="s">
        <v>21</v>
      </c>
      <c r="P140" t="s">
        <v>22</v>
      </c>
      <c r="Q140" t="s">
        <v>21</v>
      </c>
      <c r="R140" t="s">
        <v>22</v>
      </c>
      <c r="S140" t="s">
        <v>21</v>
      </c>
      <c r="U140">
        <f t="shared" si="4"/>
        <v>2.38</v>
      </c>
      <c r="V140">
        <f t="shared" si="5"/>
        <v>0</v>
      </c>
    </row>
    <row r="141" spans="1:22" ht="15" customHeight="1">
      <c r="A141" s="2" t="s">
        <v>222</v>
      </c>
      <c r="B141" s="2" t="s">
        <v>226</v>
      </c>
      <c r="C141">
        <v>2020</v>
      </c>
      <c r="D141">
        <v>107.5</v>
      </c>
      <c r="E141">
        <v>60</v>
      </c>
      <c r="F141">
        <v>6.5</v>
      </c>
      <c r="G141">
        <v>7.4</v>
      </c>
      <c r="H141" t="s">
        <v>21</v>
      </c>
      <c r="I141">
        <v>22</v>
      </c>
      <c r="J141">
        <v>10.7</v>
      </c>
      <c r="K141" t="s">
        <v>21</v>
      </c>
      <c r="L141" t="s">
        <v>21</v>
      </c>
      <c r="M141" t="s">
        <v>21</v>
      </c>
      <c r="N141" t="s">
        <v>22</v>
      </c>
      <c r="O141" t="s">
        <v>21</v>
      </c>
      <c r="P141" t="s">
        <v>22</v>
      </c>
      <c r="Q141" t="s">
        <v>21</v>
      </c>
      <c r="R141" t="s">
        <v>22</v>
      </c>
      <c r="S141" t="s">
        <v>21</v>
      </c>
      <c r="U141">
        <f t="shared" si="4"/>
        <v>107.5</v>
      </c>
      <c r="V141">
        <f t="shared" si="5"/>
        <v>0</v>
      </c>
    </row>
    <row r="142" spans="1:22" ht="15" customHeight="1">
      <c r="A142" s="2" t="s">
        <v>227</v>
      </c>
      <c r="B142" s="2" t="s">
        <v>228</v>
      </c>
      <c r="C142">
        <v>2020</v>
      </c>
      <c r="D142">
        <v>296.7</v>
      </c>
      <c r="E142">
        <v>140.37799999999999</v>
      </c>
      <c r="F142">
        <v>31.302</v>
      </c>
      <c r="G142">
        <v>4.5119999999999996</v>
      </c>
      <c r="H142" t="s">
        <v>21</v>
      </c>
      <c r="I142">
        <v>29.477</v>
      </c>
      <c r="J142">
        <v>23.091000000000001</v>
      </c>
      <c r="K142">
        <v>0.153</v>
      </c>
      <c r="L142">
        <v>3.056</v>
      </c>
      <c r="M142">
        <v>11.603</v>
      </c>
      <c r="N142" t="s">
        <v>229</v>
      </c>
      <c r="O142">
        <v>13.7</v>
      </c>
      <c r="P142" t="s">
        <v>230</v>
      </c>
      <c r="Q142">
        <v>39.4</v>
      </c>
      <c r="R142" t="s">
        <v>92</v>
      </c>
      <c r="S142" t="s">
        <v>21</v>
      </c>
      <c r="U142">
        <f t="shared" si="4"/>
        <v>296.7</v>
      </c>
      <c r="V142">
        <f t="shared" si="5"/>
        <v>53.099999999999994</v>
      </c>
    </row>
    <row r="143" spans="1:22" ht="15" customHeight="1">
      <c r="A143" s="2" t="s">
        <v>231</v>
      </c>
      <c r="B143" s="2" t="s">
        <v>232</v>
      </c>
      <c r="C143">
        <v>2020</v>
      </c>
      <c r="D143">
        <v>7.2880000000000003</v>
      </c>
      <c r="E143">
        <v>3.8159999999999998</v>
      </c>
      <c r="F143">
        <v>0.59499999999999997</v>
      </c>
      <c r="G143">
        <v>1.08</v>
      </c>
      <c r="H143">
        <v>0</v>
      </c>
      <c r="I143">
        <v>1.5349999999999999</v>
      </c>
      <c r="J143">
        <v>0.26200000000000001</v>
      </c>
      <c r="K143" t="s">
        <v>21</v>
      </c>
      <c r="L143" t="s">
        <v>21</v>
      </c>
      <c r="M143" t="s">
        <v>21</v>
      </c>
      <c r="N143" t="s">
        <v>22</v>
      </c>
      <c r="O143" t="s">
        <v>21</v>
      </c>
      <c r="P143" t="s">
        <v>22</v>
      </c>
      <c r="Q143" t="s">
        <v>21</v>
      </c>
      <c r="R143" t="s">
        <v>22</v>
      </c>
      <c r="S143" t="s">
        <v>21</v>
      </c>
      <c r="U143">
        <f t="shared" si="4"/>
        <v>7.2880000000000003</v>
      </c>
      <c r="V143">
        <f t="shared" si="5"/>
        <v>0</v>
      </c>
    </row>
    <row r="144" spans="1:22" ht="15" customHeight="1">
      <c r="A144" s="2" t="s">
        <v>231</v>
      </c>
      <c r="B144" s="2" t="s">
        <v>233</v>
      </c>
      <c r="C144">
        <v>2020</v>
      </c>
      <c r="D144">
        <v>6.5</v>
      </c>
      <c r="E144">
        <v>2.76</v>
      </c>
      <c r="F144">
        <v>0.13</v>
      </c>
      <c r="G144">
        <v>0</v>
      </c>
      <c r="H144">
        <v>0</v>
      </c>
      <c r="I144">
        <v>2.6</v>
      </c>
      <c r="J144">
        <v>1.04</v>
      </c>
      <c r="K144">
        <v>0</v>
      </c>
      <c r="L144">
        <v>0</v>
      </c>
      <c r="M144">
        <v>0</v>
      </c>
      <c r="N144" t="s">
        <v>22</v>
      </c>
      <c r="O144" t="s">
        <v>21</v>
      </c>
      <c r="P144" t="s">
        <v>22</v>
      </c>
      <c r="Q144" t="s">
        <v>21</v>
      </c>
      <c r="R144" t="s">
        <v>22</v>
      </c>
      <c r="S144" t="s">
        <v>21</v>
      </c>
      <c r="U144">
        <f t="shared" si="4"/>
        <v>6.5</v>
      </c>
      <c r="V144">
        <f t="shared" si="5"/>
        <v>0</v>
      </c>
    </row>
    <row r="145" spans="1:22" ht="15" customHeight="1">
      <c r="A145" s="2" t="s">
        <v>231</v>
      </c>
      <c r="B145" s="2" t="s">
        <v>234</v>
      </c>
      <c r="C145">
        <v>2020</v>
      </c>
      <c r="D145">
        <v>17.920000000000002</v>
      </c>
      <c r="E145">
        <v>17.440000000000001</v>
      </c>
      <c r="F145">
        <v>0.13</v>
      </c>
      <c r="G145">
        <v>12.183999999999999</v>
      </c>
      <c r="H145">
        <v>0</v>
      </c>
      <c r="I145">
        <v>2.42</v>
      </c>
      <c r="J145">
        <v>1.44</v>
      </c>
      <c r="K145">
        <v>0</v>
      </c>
      <c r="L145">
        <v>0</v>
      </c>
      <c r="M145">
        <v>0</v>
      </c>
      <c r="N145" t="s">
        <v>22</v>
      </c>
      <c r="O145" t="s">
        <v>21</v>
      </c>
      <c r="P145" t="s">
        <v>22</v>
      </c>
      <c r="Q145" t="s">
        <v>21</v>
      </c>
      <c r="R145" t="s">
        <v>22</v>
      </c>
      <c r="S145" t="s">
        <v>21</v>
      </c>
      <c r="U145">
        <f t="shared" si="4"/>
        <v>17.920000000000002</v>
      </c>
      <c r="V145">
        <f t="shared" si="5"/>
        <v>0</v>
      </c>
    </row>
    <row r="146" spans="1:22" ht="15" customHeight="1">
      <c r="A146" s="2" t="s">
        <v>231</v>
      </c>
      <c r="B146" s="2" t="s">
        <v>235</v>
      </c>
      <c r="C146">
        <v>2020</v>
      </c>
      <c r="D146">
        <v>9.9499999999999993</v>
      </c>
      <c r="E146">
        <v>3.22</v>
      </c>
      <c r="F146">
        <v>1.67</v>
      </c>
      <c r="G146">
        <v>0.18</v>
      </c>
      <c r="H146">
        <v>0</v>
      </c>
      <c r="I146">
        <v>3.22</v>
      </c>
      <c r="J146">
        <v>1.17</v>
      </c>
      <c r="K146">
        <v>0</v>
      </c>
      <c r="L146">
        <v>0</v>
      </c>
      <c r="M146">
        <v>0</v>
      </c>
      <c r="N146" t="s">
        <v>22</v>
      </c>
      <c r="O146" t="s">
        <v>21</v>
      </c>
      <c r="P146" t="s">
        <v>22</v>
      </c>
      <c r="Q146" t="s">
        <v>21</v>
      </c>
      <c r="R146" t="s">
        <v>22</v>
      </c>
      <c r="S146" t="s">
        <v>21</v>
      </c>
      <c r="U146">
        <f t="shared" si="4"/>
        <v>9.9499999999999993</v>
      </c>
      <c r="V146">
        <f t="shared" si="5"/>
        <v>0</v>
      </c>
    </row>
    <row r="147" spans="1:22" ht="15" customHeight="1">
      <c r="A147" s="2" t="s">
        <v>231</v>
      </c>
      <c r="B147" s="2" t="s">
        <v>236</v>
      </c>
      <c r="C147">
        <v>2020</v>
      </c>
      <c r="D147">
        <v>5.05</v>
      </c>
      <c r="E147">
        <v>0.94</v>
      </c>
      <c r="F147">
        <v>1.63</v>
      </c>
      <c r="G147">
        <v>1.25</v>
      </c>
      <c r="H147">
        <v>0</v>
      </c>
      <c r="I147">
        <v>1.1000000000000001</v>
      </c>
      <c r="J147">
        <v>0.11</v>
      </c>
      <c r="K147">
        <v>0</v>
      </c>
      <c r="L147">
        <v>0</v>
      </c>
      <c r="M147">
        <v>0</v>
      </c>
      <c r="N147" t="s">
        <v>22</v>
      </c>
      <c r="O147" t="s">
        <v>21</v>
      </c>
      <c r="P147" t="s">
        <v>22</v>
      </c>
      <c r="Q147" t="s">
        <v>21</v>
      </c>
      <c r="R147" t="s">
        <v>22</v>
      </c>
      <c r="S147" t="s">
        <v>21</v>
      </c>
      <c r="U147">
        <f t="shared" si="4"/>
        <v>5.05</v>
      </c>
      <c r="V147">
        <f t="shared" si="5"/>
        <v>0</v>
      </c>
    </row>
    <row r="148" spans="1:22" ht="15" customHeight="1">
      <c r="A148" s="2" t="s">
        <v>231</v>
      </c>
      <c r="B148" s="2" t="s">
        <v>237</v>
      </c>
      <c r="C148">
        <v>2020</v>
      </c>
      <c r="D148">
        <v>10.44</v>
      </c>
      <c r="E148">
        <v>2.42</v>
      </c>
      <c r="F148">
        <v>0.95</v>
      </c>
      <c r="G148">
        <v>4.24</v>
      </c>
      <c r="H148">
        <v>0</v>
      </c>
      <c r="I148">
        <v>2.5680000000000001</v>
      </c>
      <c r="J148">
        <v>0.26</v>
      </c>
      <c r="K148">
        <v>0</v>
      </c>
      <c r="L148">
        <v>0</v>
      </c>
      <c r="M148">
        <v>0</v>
      </c>
      <c r="N148" t="s">
        <v>22</v>
      </c>
      <c r="O148" t="s">
        <v>21</v>
      </c>
      <c r="P148" t="s">
        <v>22</v>
      </c>
      <c r="Q148" t="s">
        <v>21</v>
      </c>
      <c r="R148" t="s">
        <v>22</v>
      </c>
      <c r="S148" t="s">
        <v>21</v>
      </c>
      <c r="U148">
        <f t="shared" si="4"/>
        <v>10.44</v>
      </c>
      <c r="V148">
        <f t="shared" si="5"/>
        <v>0</v>
      </c>
    </row>
    <row r="149" spans="1:22" ht="15" customHeight="1">
      <c r="A149" s="2" t="s">
        <v>231</v>
      </c>
      <c r="B149" s="2" t="s">
        <v>238</v>
      </c>
      <c r="C149">
        <v>2020</v>
      </c>
      <c r="D149">
        <v>26.34</v>
      </c>
      <c r="E149">
        <v>12.75</v>
      </c>
      <c r="F149">
        <v>1.2</v>
      </c>
      <c r="G149">
        <v>1.01</v>
      </c>
      <c r="H149">
        <v>0</v>
      </c>
      <c r="I149">
        <v>10.53</v>
      </c>
      <c r="J149">
        <v>0.83</v>
      </c>
      <c r="K149">
        <v>0</v>
      </c>
      <c r="L149">
        <v>0</v>
      </c>
      <c r="M149">
        <v>0</v>
      </c>
      <c r="N149" t="s">
        <v>22</v>
      </c>
      <c r="O149" t="s">
        <v>21</v>
      </c>
      <c r="P149" t="s">
        <v>22</v>
      </c>
      <c r="Q149" t="s">
        <v>21</v>
      </c>
      <c r="R149" t="s">
        <v>22</v>
      </c>
      <c r="S149" t="s">
        <v>21</v>
      </c>
      <c r="U149">
        <f t="shared" si="4"/>
        <v>26.34</v>
      </c>
      <c r="V149">
        <f t="shared" si="5"/>
        <v>0</v>
      </c>
    </row>
    <row r="150" spans="1:22" ht="15" customHeight="1">
      <c r="A150" s="2" t="s">
        <v>231</v>
      </c>
      <c r="B150" s="2" t="s">
        <v>239</v>
      </c>
      <c r="C150">
        <v>2020</v>
      </c>
      <c r="D150">
        <v>6.8</v>
      </c>
      <c r="E150">
        <v>2.4</v>
      </c>
      <c r="F150">
        <v>1.45</v>
      </c>
      <c r="G150">
        <v>0.32</v>
      </c>
      <c r="H150">
        <v>0</v>
      </c>
      <c r="I150">
        <v>1.87</v>
      </c>
      <c r="J150">
        <v>0.754</v>
      </c>
      <c r="K150">
        <v>0</v>
      </c>
      <c r="L150">
        <v>0</v>
      </c>
      <c r="M150">
        <v>0</v>
      </c>
      <c r="N150" t="s">
        <v>22</v>
      </c>
      <c r="O150" t="s">
        <v>21</v>
      </c>
      <c r="P150" t="s">
        <v>22</v>
      </c>
      <c r="Q150" t="s">
        <v>21</v>
      </c>
      <c r="R150" t="s">
        <v>22</v>
      </c>
      <c r="S150" t="s">
        <v>21</v>
      </c>
      <c r="U150">
        <f t="shared" si="4"/>
        <v>6.8</v>
      </c>
      <c r="V150">
        <f t="shared" si="5"/>
        <v>0</v>
      </c>
    </row>
    <row r="151" spans="1:22" ht="15" customHeight="1">
      <c r="A151" s="2" t="s">
        <v>231</v>
      </c>
      <c r="B151" s="2" t="s">
        <v>240</v>
      </c>
      <c r="C151">
        <v>2020</v>
      </c>
      <c r="D151">
        <v>10.52</v>
      </c>
      <c r="E151">
        <v>3.7639999999999998</v>
      </c>
      <c r="F151">
        <v>0.75</v>
      </c>
      <c r="G151">
        <v>1.8</v>
      </c>
      <c r="H151">
        <v>0</v>
      </c>
      <c r="I151">
        <v>3.9</v>
      </c>
      <c r="J151">
        <v>0.3</v>
      </c>
      <c r="K151">
        <v>0</v>
      </c>
      <c r="L151">
        <v>0</v>
      </c>
      <c r="M151">
        <v>0</v>
      </c>
      <c r="N151" t="s">
        <v>22</v>
      </c>
      <c r="O151" t="s">
        <v>21</v>
      </c>
      <c r="P151" t="s">
        <v>22</v>
      </c>
      <c r="Q151" t="s">
        <v>21</v>
      </c>
      <c r="R151" t="s">
        <v>22</v>
      </c>
      <c r="S151" t="s">
        <v>21</v>
      </c>
      <c r="U151">
        <f t="shared" si="4"/>
        <v>10.52</v>
      </c>
      <c r="V151">
        <f t="shared" si="5"/>
        <v>0</v>
      </c>
    </row>
    <row r="152" spans="1:22" ht="15" customHeight="1">
      <c r="A152" s="2" t="s">
        <v>231</v>
      </c>
      <c r="B152" s="2" t="s">
        <v>241</v>
      </c>
      <c r="C152">
        <v>2020</v>
      </c>
      <c r="D152">
        <v>4.7619999999999996</v>
      </c>
      <c r="E152">
        <v>1.1200000000000001</v>
      </c>
      <c r="F152">
        <v>0.04</v>
      </c>
      <c r="G152">
        <v>7.0000000000000007E-2</v>
      </c>
      <c r="H152">
        <v>0</v>
      </c>
      <c r="I152">
        <v>3.53</v>
      </c>
      <c r="J152">
        <v>0</v>
      </c>
      <c r="K152">
        <v>0</v>
      </c>
      <c r="L152">
        <v>0</v>
      </c>
      <c r="M152">
        <v>0</v>
      </c>
      <c r="N152" t="s">
        <v>22</v>
      </c>
      <c r="O152" t="s">
        <v>21</v>
      </c>
      <c r="P152" t="s">
        <v>22</v>
      </c>
      <c r="Q152" t="s">
        <v>21</v>
      </c>
      <c r="R152" t="s">
        <v>22</v>
      </c>
      <c r="S152" t="s">
        <v>21</v>
      </c>
      <c r="U152">
        <f t="shared" si="4"/>
        <v>4.7619999999999996</v>
      </c>
      <c r="V152">
        <f t="shared" si="5"/>
        <v>0</v>
      </c>
    </row>
    <row r="153" spans="1:22" ht="15" customHeight="1">
      <c r="A153" s="2" t="s">
        <v>242</v>
      </c>
      <c r="B153" s="2" t="s">
        <v>243</v>
      </c>
      <c r="C153">
        <v>2020</v>
      </c>
      <c r="D153">
        <v>25.045999999999999</v>
      </c>
      <c r="E153">
        <v>9.6820000000000004</v>
      </c>
      <c r="F153">
        <v>1.4650000000000001</v>
      </c>
      <c r="G153">
        <v>9.9649999999999999</v>
      </c>
      <c r="H153">
        <v>0</v>
      </c>
      <c r="I153">
        <v>1.6559999999999999</v>
      </c>
      <c r="J153">
        <v>2.278</v>
      </c>
      <c r="K153">
        <v>0</v>
      </c>
      <c r="L153">
        <v>0</v>
      </c>
      <c r="M153" t="s">
        <v>21</v>
      </c>
      <c r="N153" t="s">
        <v>92</v>
      </c>
      <c r="O153" t="s">
        <v>21</v>
      </c>
      <c r="P153" t="s">
        <v>92</v>
      </c>
      <c r="Q153" t="s">
        <v>21</v>
      </c>
      <c r="R153" t="s">
        <v>92</v>
      </c>
      <c r="S153" t="s">
        <v>21</v>
      </c>
      <c r="U153">
        <f t="shared" si="4"/>
        <v>25.045999999999999</v>
      </c>
      <c r="V153">
        <f t="shared" si="5"/>
        <v>0</v>
      </c>
    </row>
    <row r="154" spans="1:22" ht="15" customHeight="1">
      <c r="A154" s="2" t="s">
        <v>244</v>
      </c>
      <c r="B154" s="2" t="s">
        <v>245</v>
      </c>
      <c r="C154">
        <v>2020</v>
      </c>
      <c r="D154" t="s">
        <v>22</v>
      </c>
      <c r="E154" t="s">
        <v>22</v>
      </c>
      <c r="F154" t="s">
        <v>22</v>
      </c>
      <c r="G154" t="s">
        <v>22</v>
      </c>
      <c r="H154" t="s">
        <v>22</v>
      </c>
      <c r="I154" t="s">
        <v>22</v>
      </c>
      <c r="J154" t="s">
        <v>22</v>
      </c>
      <c r="K154" t="s">
        <v>22</v>
      </c>
      <c r="L154" t="s">
        <v>22</v>
      </c>
      <c r="M154" t="s">
        <v>22</v>
      </c>
      <c r="N154" t="s">
        <v>22</v>
      </c>
      <c r="O154" t="s">
        <v>22</v>
      </c>
      <c r="P154" t="s">
        <v>22</v>
      </c>
      <c r="Q154" t="s">
        <v>22</v>
      </c>
      <c r="R154" t="s">
        <v>22</v>
      </c>
      <c r="S154" t="s">
        <v>22</v>
      </c>
      <c r="U154">
        <f t="shared" si="4"/>
        <v>0</v>
      </c>
      <c r="V154">
        <f t="shared" si="5"/>
        <v>0</v>
      </c>
    </row>
    <row r="155" spans="1:22" ht="15" customHeight="1">
      <c r="A155" s="2" t="s">
        <v>246</v>
      </c>
      <c r="B155" s="2" t="s">
        <v>247</v>
      </c>
      <c r="C155">
        <v>2020</v>
      </c>
      <c r="D155">
        <v>6.9489999999999998</v>
      </c>
      <c r="E155">
        <v>3.44</v>
      </c>
      <c r="F155">
        <v>0.2</v>
      </c>
      <c r="G155" t="s">
        <v>21</v>
      </c>
      <c r="H155" t="s">
        <v>21</v>
      </c>
      <c r="I155">
        <v>3.5089999999999999</v>
      </c>
      <c r="J155" t="s">
        <v>21</v>
      </c>
      <c r="K155" t="s">
        <v>21</v>
      </c>
      <c r="L155" t="s">
        <v>21</v>
      </c>
      <c r="M155" t="s">
        <v>21</v>
      </c>
      <c r="N155" t="s">
        <v>22</v>
      </c>
      <c r="O155" t="s">
        <v>21</v>
      </c>
      <c r="P155" t="s">
        <v>22</v>
      </c>
      <c r="Q155" t="s">
        <v>21</v>
      </c>
      <c r="R155" t="s">
        <v>22</v>
      </c>
      <c r="S155" t="s">
        <v>21</v>
      </c>
      <c r="U155">
        <f t="shared" si="4"/>
        <v>6.9489999999999998</v>
      </c>
      <c r="V155">
        <f t="shared" si="5"/>
        <v>0</v>
      </c>
    </row>
    <row r="156" spans="1:22" ht="15" customHeight="1">
      <c r="A156" s="2" t="s">
        <v>246</v>
      </c>
      <c r="B156" s="2" t="s">
        <v>248</v>
      </c>
      <c r="C156">
        <v>2020</v>
      </c>
      <c r="D156">
        <v>8.52</v>
      </c>
      <c r="E156">
        <v>4.71</v>
      </c>
      <c r="F156">
        <v>1</v>
      </c>
      <c r="G156" t="s">
        <v>21</v>
      </c>
      <c r="H156" t="s">
        <v>21</v>
      </c>
      <c r="I156">
        <v>3.81</v>
      </c>
      <c r="J156" t="s">
        <v>21</v>
      </c>
      <c r="K156" t="s">
        <v>21</v>
      </c>
      <c r="L156" t="s">
        <v>21</v>
      </c>
      <c r="M156" t="s">
        <v>21</v>
      </c>
      <c r="N156" t="s">
        <v>22</v>
      </c>
      <c r="O156" t="s">
        <v>21</v>
      </c>
      <c r="P156" t="s">
        <v>22</v>
      </c>
      <c r="Q156" t="s">
        <v>21</v>
      </c>
      <c r="R156" t="s">
        <v>22</v>
      </c>
      <c r="S156" t="s">
        <v>21</v>
      </c>
      <c r="U156">
        <f t="shared" si="4"/>
        <v>8.52</v>
      </c>
      <c r="V156">
        <f t="shared" si="5"/>
        <v>0</v>
      </c>
    </row>
    <row r="157" spans="1:22" ht="15" customHeight="1">
      <c r="A157" s="2" t="s">
        <v>246</v>
      </c>
      <c r="B157" s="2" t="s">
        <v>249</v>
      </c>
      <c r="C157">
        <v>2020</v>
      </c>
      <c r="D157">
        <v>26.1</v>
      </c>
      <c r="E157">
        <v>12.8</v>
      </c>
      <c r="F157">
        <v>1.8</v>
      </c>
      <c r="G157" t="s">
        <v>21</v>
      </c>
      <c r="H157" t="s">
        <v>21</v>
      </c>
      <c r="I157">
        <v>13.3</v>
      </c>
      <c r="J157" t="s">
        <v>21</v>
      </c>
      <c r="K157" t="s">
        <v>21</v>
      </c>
      <c r="L157" t="s">
        <v>21</v>
      </c>
      <c r="M157" t="s">
        <v>21</v>
      </c>
      <c r="N157" t="s">
        <v>22</v>
      </c>
      <c r="O157" t="s">
        <v>21</v>
      </c>
      <c r="P157" t="s">
        <v>22</v>
      </c>
      <c r="Q157" t="s">
        <v>21</v>
      </c>
      <c r="R157" t="s">
        <v>22</v>
      </c>
      <c r="S157" t="s">
        <v>21</v>
      </c>
      <c r="U157">
        <f t="shared" si="4"/>
        <v>26.1</v>
      </c>
      <c r="V157">
        <f t="shared" si="5"/>
        <v>0</v>
      </c>
    </row>
    <row r="158" spans="1:22" ht="15" customHeight="1">
      <c r="A158" s="2" t="s">
        <v>246</v>
      </c>
      <c r="B158" s="2" t="s">
        <v>250</v>
      </c>
      <c r="C158">
        <v>2020</v>
      </c>
      <c r="D158">
        <v>3.05</v>
      </c>
      <c r="E158" t="s">
        <v>21</v>
      </c>
      <c r="F158" t="s">
        <v>21</v>
      </c>
      <c r="G158" t="s">
        <v>21</v>
      </c>
      <c r="H158" t="s">
        <v>21</v>
      </c>
      <c r="I158" t="s">
        <v>21</v>
      </c>
      <c r="J158">
        <v>3.05</v>
      </c>
      <c r="K158" t="s">
        <v>21</v>
      </c>
      <c r="L158" t="s">
        <v>21</v>
      </c>
      <c r="M158" t="s">
        <v>21</v>
      </c>
      <c r="N158" t="s">
        <v>22</v>
      </c>
      <c r="O158" t="s">
        <v>21</v>
      </c>
      <c r="P158" t="s">
        <v>22</v>
      </c>
      <c r="Q158" t="s">
        <v>21</v>
      </c>
      <c r="R158" t="s">
        <v>22</v>
      </c>
      <c r="S158" t="s">
        <v>21</v>
      </c>
      <c r="U158">
        <f t="shared" si="4"/>
        <v>3.05</v>
      </c>
      <c r="V158">
        <f t="shared" si="5"/>
        <v>0</v>
      </c>
    </row>
    <row r="159" spans="1:22" ht="15" customHeight="1">
      <c r="A159" s="2" t="s">
        <v>251</v>
      </c>
      <c r="B159" s="2" t="s">
        <v>252</v>
      </c>
      <c r="C159">
        <v>2020</v>
      </c>
      <c r="D159">
        <v>39.037999999999997</v>
      </c>
      <c r="E159">
        <v>24.170999999999999</v>
      </c>
      <c r="F159">
        <v>0.58599999999999997</v>
      </c>
      <c r="G159" t="s">
        <v>21</v>
      </c>
      <c r="H159" t="s">
        <v>21</v>
      </c>
      <c r="I159">
        <v>7.7640000000000002</v>
      </c>
      <c r="J159">
        <v>2.3959999999999999</v>
      </c>
      <c r="K159" t="s">
        <v>21</v>
      </c>
      <c r="L159" t="s">
        <v>21</v>
      </c>
      <c r="M159">
        <v>4.1210000000000004</v>
      </c>
      <c r="N159" t="s">
        <v>22</v>
      </c>
      <c r="O159" t="s">
        <v>21</v>
      </c>
      <c r="P159" t="s">
        <v>22</v>
      </c>
      <c r="Q159" t="s">
        <v>21</v>
      </c>
      <c r="R159" t="s">
        <v>22</v>
      </c>
      <c r="S159" t="s">
        <v>21</v>
      </c>
      <c r="U159">
        <f t="shared" si="4"/>
        <v>39.037999999999997</v>
      </c>
      <c r="V159">
        <f t="shared" si="5"/>
        <v>0</v>
      </c>
    </row>
    <row r="160" spans="1:22" ht="15" customHeight="1">
      <c r="A160" s="2" t="s">
        <v>253</v>
      </c>
      <c r="B160" s="2" t="s">
        <v>254</v>
      </c>
      <c r="C160">
        <v>2020</v>
      </c>
      <c r="D160">
        <v>76.319999999999993</v>
      </c>
      <c r="E160" t="s">
        <v>21</v>
      </c>
      <c r="F160" t="s">
        <v>21</v>
      </c>
      <c r="G160">
        <v>76.319999999999993</v>
      </c>
      <c r="H160">
        <v>48.386000000000003</v>
      </c>
      <c r="I160" t="s">
        <v>21</v>
      </c>
      <c r="J160" t="s">
        <v>21</v>
      </c>
      <c r="K160" t="s">
        <v>21</v>
      </c>
      <c r="L160" t="s">
        <v>21</v>
      </c>
      <c r="M160" t="s">
        <v>21</v>
      </c>
      <c r="N160" t="s">
        <v>22</v>
      </c>
      <c r="O160" t="s">
        <v>21</v>
      </c>
      <c r="P160" t="s">
        <v>22</v>
      </c>
      <c r="Q160" t="s">
        <v>21</v>
      </c>
      <c r="R160" t="s">
        <v>22</v>
      </c>
      <c r="S160" t="s">
        <v>21</v>
      </c>
      <c r="U160">
        <f t="shared" si="4"/>
        <v>76.319999999999993</v>
      </c>
      <c r="V160">
        <f t="shared" si="5"/>
        <v>0</v>
      </c>
    </row>
    <row r="161" spans="1:22" ht="15" customHeight="1">
      <c r="A161" s="2" t="s">
        <v>253</v>
      </c>
      <c r="B161" s="2" t="s">
        <v>255</v>
      </c>
      <c r="C161">
        <v>2020</v>
      </c>
      <c r="D161">
        <v>190.77</v>
      </c>
      <c r="E161">
        <v>78.94</v>
      </c>
      <c r="F161">
        <v>47.83</v>
      </c>
      <c r="G161">
        <v>10.28</v>
      </c>
      <c r="H161" t="s">
        <v>21</v>
      </c>
      <c r="I161">
        <v>23.86</v>
      </c>
      <c r="J161">
        <v>29.78</v>
      </c>
      <c r="K161">
        <v>0.05</v>
      </c>
      <c r="L161" t="s">
        <v>21</v>
      </c>
      <c r="M161" t="s">
        <v>21</v>
      </c>
      <c r="N161" t="s">
        <v>22</v>
      </c>
      <c r="O161" t="s">
        <v>21</v>
      </c>
      <c r="P161" t="s">
        <v>22</v>
      </c>
      <c r="Q161" t="s">
        <v>21</v>
      </c>
      <c r="R161" t="s">
        <v>22</v>
      </c>
      <c r="S161" t="s">
        <v>21</v>
      </c>
      <c r="U161">
        <f t="shared" si="4"/>
        <v>190.77</v>
      </c>
      <c r="V161">
        <f t="shared" si="5"/>
        <v>0</v>
      </c>
    </row>
    <row r="162" spans="1:22" ht="15" customHeight="1">
      <c r="A162" s="2" t="s">
        <v>256</v>
      </c>
      <c r="B162" s="2" t="s">
        <v>257</v>
      </c>
      <c r="C162">
        <v>2020</v>
      </c>
      <c r="D162">
        <v>11.034000000000001</v>
      </c>
      <c r="E162">
        <v>7.4729999999999999</v>
      </c>
      <c r="F162">
        <v>7.4999999999999997E-2</v>
      </c>
      <c r="G162" t="s">
        <v>21</v>
      </c>
      <c r="H162" t="s">
        <v>21</v>
      </c>
      <c r="I162">
        <v>3.444</v>
      </c>
      <c r="J162">
        <v>4.2000000000000003E-2</v>
      </c>
      <c r="K162" t="s">
        <v>21</v>
      </c>
      <c r="L162" t="s">
        <v>21</v>
      </c>
      <c r="M162" t="s">
        <v>21</v>
      </c>
      <c r="N162" t="s">
        <v>22</v>
      </c>
      <c r="O162" t="s">
        <v>21</v>
      </c>
      <c r="P162" t="s">
        <v>22</v>
      </c>
      <c r="Q162" t="s">
        <v>21</v>
      </c>
      <c r="R162" t="s">
        <v>22</v>
      </c>
      <c r="S162" t="s">
        <v>21</v>
      </c>
      <c r="U162">
        <f t="shared" si="4"/>
        <v>11.034000000000001</v>
      </c>
      <c r="V162">
        <f t="shared" si="5"/>
        <v>0</v>
      </c>
    </row>
    <row r="163" spans="1:22" ht="15" customHeight="1">
      <c r="A163" s="2" t="s">
        <v>258</v>
      </c>
      <c r="B163" s="2" t="s">
        <v>259</v>
      </c>
      <c r="C163">
        <v>2020</v>
      </c>
      <c r="D163">
        <v>12.8</v>
      </c>
      <c r="E163">
        <v>4.4000000000000004</v>
      </c>
      <c r="F163">
        <v>3.9</v>
      </c>
      <c r="G163">
        <v>0.47</v>
      </c>
      <c r="H163" t="s">
        <v>21</v>
      </c>
      <c r="I163">
        <v>0.9</v>
      </c>
      <c r="J163">
        <v>3.1</v>
      </c>
      <c r="K163" t="s">
        <v>21</v>
      </c>
      <c r="L163" t="s">
        <v>21</v>
      </c>
      <c r="M163" t="s">
        <v>21</v>
      </c>
      <c r="N163" t="s">
        <v>22</v>
      </c>
      <c r="O163" t="s">
        <v>21</v>
      </c>
      <c r="P163" t="s">
        <v>22</v>
      </c>
      <c r="Q163" t="s">
        <v>21</v>
      </c>
      <c r="R163" t="s">
        <v>22</v>
      </c>
      <c r="S163" t="s">
        <v>21</v>
      </c>
      <c r="U163">
        <f t="shared" si="4"/>
        <v>12.8</v>
      </c>
      <c r="V163">
        <f t="shared" si="5"/>
        <v>0</v>
      </c>
    </row>
    <row r="164" spans="1:22" ht="15" customHeight="1">
      <c r="A164" s="2" t="s">
        <v>258</v>
      </c>
      <c r="B164" s="2" t="s">
        <v>260</v>
      </c>
      <c r="C164">
        <v>2020</v>
      </c>
      <c r="D164">
        <v>4.3</v>
      </c>
      <c r="E164">
        <v>0.7</v>
      </c>
      <c r="F164" t="s">
        <v>21</v>
      </c>
      <c r="G164">
        <v>2.4</v>
      </c>
      <c r="H164" t="s">
        <v>21</v>
      </c>
      <c r="I164">
        <v>0.7</v>
      </c>
      <c r="J164">
        <v>0.5</v>
      </c>
      <c r="K164" t="s">
        <v>21</v>
      </c>
      <c r="L164" t="s">
        <v>21</v>
      </c>
      <c r="M164" t="s">
        <v>21</v>
      </c>
      <c r="N164" t="s">
        <v>22</v>
      </c>
      <c r="O164" t="s">
        <v>21</v>
      </c>
      <c r="P164" t="s">
        <v>22</v>
      </c>
      <c r="Q164" t="s">
        <v>21</v>
      </c>
      <c r="R164" t="s">
        <v>22</v>
      </c>
      <c r="S164" t="s">
        <v>21</v>
      </c>
      <c r="U164">
        <f t="shared" si="4"/>
        <v>4.3</v>
      </c>
      <c r="V164">
        <f t="shared" si="5"/>
        <v>0</v>
      </c>
    </row>
    <row r="165" spans="1:22" ht="15" customHeight="1">
      <c r="A165" s="2" t="s">
        <v>258</v>
      </c>
      <c r="B165" s="2" t="s">
        <v>261</v>
      </c>
      <c r="C165">
        <v>2020</v>
      </c>
      <c r="D165">
        <v>75.900000000000006</v>
      </c>
      <c r="E165">
        <v>29</v>
      </c>
      <c r="F165">
        <v>9.6999999999999993</v>
      </c>
      <c r="G165">
        <v>14.9</v>
      </c>
      <c r="H165">
        <v>2.6</v>
      </c>
      <c r="I165">
        <v>10.1</v>
      </c>
      <c r="J165">
        <v>11.6</v>
      </c>
      <c r="K165">
        <v>0.3</v>
      </c>
      <c r="L165" t="s">
        <v>21</v>
      </c>
      <c r="M165" t="s">
        <v>21</v>
      </c>
      <c r="N165" t="s">
        <v>22</v>
      </c>
      <c r="O165" t="s">
        <v>21</v>
      </c>
      <c r="P165" t="s">
        <v>22</v>
      </c>
      <c r="Q165" t="s">
        <v>21</v>
      </c>
      <c r="R165" t="s">
        <v>22</v>
      </c>
      <c r="S165" t="s">
        <v>21</v>
      </c>
      <c r="U165">
        <f t="shared" si="4"/>
        <v>75.900000000000006</v>
      </c>
      <c r="V165">
        <f t="shared" si="5"/>
        <v>0</v>
      </c>
    </row>
    <row r="166" spans="1:22" ht="15" customHeight="1">
      <c r="A166" s="2" t="s">
        <v>258</v>
      </c>
      <c r="B166" s="2" t="s">
        <v>262</v>
      </c>
      <c r="C166">
        <v>2020</v>
      </c>
      <c r="D166">
        <v>3.5</v>
      </c>
      <c r="E166">
        <v>1</v>
      </c>
      <c r="F166" t="s">
        <v>21</v>
      </c>
      <c r="G166">
        <v>2</v>
      </c>
      <c r="H166" t="s">
        <v>21</v>
      </c>
      <c r="I166">
        <v>0.2</v>
      </c>
      <c r="J166">
        <v>0.2</v>
      </c>
      <c r="K166" t="s">
        <v>21</v>
      </c>
      <c r="L166" t="s">
        <v>21</v>
      </c>
      <c r="M166" t="s">
        <v>21</v>
      </c>
      <c r="N166" t="s">
        <v>22</v>
      </c>
      <c r="O166" t="s">
        <v>21</v>
      </c>
      <c r="P166" t="s">
        <v>22</v>
      </c>
      <c r="Q166" t="s">
        <v>21</v>
      </c>
      <c r="R166" t="s">
        <v>22</v>
      </c>
      <c r="S166" t="s">
        <v>21</v>
      </c>
      <c r="U166">
        <f t="shared" si="4"/>
        <v>3.5</v>
      </c>
      <c r="V166">
        <f t="shared" si="5"/>
        <v>0</v>
      </c>
    </row>
    <row r="167" spans="1:22" ht="15" customHeight="1">
      <c r="A167" s="2" t="s">
        <v>263</v>
      </c>
      <c r="B167" s="2" t="s">
        <v>264</v>
      </c>
      <c r="C167">
        <v>2020</v>
      </c>
      <c r="D167">
        <v>141.5</v>
      </c>
      <c r="E167">
        <v>41.4</v>
      </c>
      <c r="F167">
        <v>32.5</v>
      </c>
      <c r="G167">
        <v>22.9</v>
      </c>
      <c r="H167" t="s">
        <v>21</v>
      </c>
      <c r="I167">
        <v>15.1</v>
      </c>
      <c r="J167">
        <v>16.8</v>
      </c>
      <c r="K167">
        <v>0</v>
      </c>
      <c r="L167">
        <v>0</v>
      </c>
      <c r="M167">
        <v>0</v>
      </c>
      <c r="N167" t="s">
        <v>265</v>
      </c>
      <c r="O167">
        <v>12.3</v>
      </c>
      <c r="P167" t="s">
        <v>22</v>
      </c>
      <c r="Q167" t="s">
        <v>21</v>
      </c>
      <c r="R167" t="s">
        <v>22</v>
      </c>
      <c r="S167" t="s">
        <v>21</v>
      </c>
      <c r="U167">
        <f t="shared" si="4"/>
        <v>141.5</v>
      </c>
      <c r="V167">
        <f t="shared" si="5"/>
        <v>12.3</v>
      </c>
    </row>
    <row r="168" spans="1:22" ht="15" customHeight="1">
      <c r="A168" s="2" t="s">
        <v>266</v>
      </c>
      <c r="B168" s="2" t="s">
        <v>267</v>
      </c>
      <c r="C168">
        <v>2020</v>
      </c>
      <c r="D168">
        <v>7.29</v>
      </c>
      <c r="E168">
        <v>2.7</v>
      </c>
      <c r="F168">
        <v>0.55000000000000004</v>
      </c>
      <c r="G168">
        <v>0.24</v>
      </c>
      <c r="H168" t="s">
        <v>21</v>
      </c>
      <c r="I168">
        <v>1.6</v>
      </c>
      <c r="J168">
        <v>2.2000000000000002</v>
      </c>
      <c r="K168" t="s">
        <v>21</v>
      </c>
      <c r="L168" t="s">
        <v>21</v>
      </c>
      <c r="M168" t="s">
        <v>21</v>
      </c>
      <c r="N168" t="s">
        <v>22</v>
      </c>
      <c r="O168" t="s">
        <v>21</v>
      </c>
      <c r="P168" t="s">
        <v>22</v>
      </c>
      <c r="Q168" t="s">
        <v>21</v>
      </c>
      <c r="R168" t="s">
        <v>22</v>
      </c>
      <c r="S168" t="s">
        <v>21</v>
      </c>
      <c r="U168">
        <f t="shared" si="4"/>
        <v>7.29</v>
      </c>
      <c r="V168">
        <f t="shared" si="5"/>
        <v>0</v>
      </c>
    </row>
    <row r="169" spans="1:22" ht="15" customHeight="1">
      <c r="A169" s="2" t="s">
        <v>266</v>
      </c>
      <c r="B169" s="2" t="s">
        <v>268</v>
      </c>
      <c r="C169">
        <v>2020</v>
      </c>
      <c r="D169">
        <v>9.6</v>
      </c>
      <c r="E169">
        <v>4.0999999999999996</v>
      </c>
      <c r="F169">
        <v>1</v>
      </c>
      <c r="G169">
        <v>1.7</v>
      </c>
      <c r="H169" t="s">
        <v>21</v>
      </c>
      <c r="I169">
        <v>1.2</v>
      </c>
      <c r="J169">
        <v>1.6</v>
      </c>
      <c r="K169" t="s">
        <v>21</v>
      </c>
      <c r="L169" t="s">
        <v>21</v>
      </c>
      <c r="M169" t="s">
        <v>21</v>
      </c>
      <c r="N169" t="s">
        <v>22</v>
      </c>
      <c r="O169" t="s">
        <v>21</v>
      </c>
      <c r="P169" t="s">
        <v>22</v>
      </c>
      <c r="Q169" t="s">
        <v>21</v>
      </c>
      <c r="R169" t="s">
        <v>22</v>
      </c>
      <c r="S169" t="s">
        <v>21</v>
      </c>
      <c r="U169">
        <f t="shared" si="4"/>
        <v>9.6</v>
      </c>
      <c r="V169">
        <f t="shared" si="5"/>
        <v>0</v>
      </c>
    </row>
    <row r="170" spans="1:22" ht="15" customHeight="1">
      <c r="A170" s="2" t="s">
        <v>266</v>
      </c>
      <c r="B170" s="2" t="s">
        <v>269</v>
      </c>
      <c r="C170">
        <v>2020</v>
      </c>
      <c r="D170">
        <v>55.5</v>
      </c>
      <c r="E170">
        <v>26</v>
      </c>
      <c r="F170">
        <v>8</v>
      </c>
      <c r="G170">
        <v>3.3</v>
      </c>
      <c r="H170" t="s">
        <v>21</v>
      </c>
      <c r="I170">
        <v>9.6</v>
      </c>
      <c r="J170">
        <v>8.3000000000000007</v>
      </c>
      <c r="K170" t="s">
        <v>21</v>
      </c>
      <c r="L170">
        <v>0.23</v>
      </c>
      <c r="M170" t="s">
        <v>21</v>
      </c>
      <c r="N170" t="s">
        <v>22</v>
      </c>
      <c r="O170" t="s">
        <v>21</v>
      </c>
      <c r="P170" t="s">
        <v>22</v>
      </c>
      <c r="Q170" t="s">
        <v>21</v>
      </c>
      <c r="R170" t="s">
        <v>22</v>
      </c>
      <c r="S170" t="s">
        <v>21</v>
      </c>
      <c r="U170">
        <f t="shared" si="4"/>
        <v>55.5</v>
      </c>
      <c r="V170">
        <f t="shared" si="5"/>
        <v>0</v>
      </c>
    </row>
    <row r="171" spans="1:22" ht="15" customHeight="1">
      <c r="A171" s="2" t="s">
        <v>270</v>
      </c>
      <c r="B171" s="2" t="s">
        <v>271</v>
      </c>
      <c r="C171">
        <v>2020</v>
      </c>
      <c r="D171">
        <v>708.4</v>
      </c>
      <c r="E171">
        <v>239.9</v>
      </c>
      <c r="F171">
        <v>183</v>
      </c>
      <c r="G171">
        <v>7</v>
      </c>
      <c r="H171" t="s">
        <v>21</v>
      </c>
      <c r="I171">
        <v>86.8</v>
      </c>
      <c r="J171">
        <v>137.80000000000001</v>
      </c>
      <c r="K171">
        <v>7.1</v>
      </c>
      <c r="L171">
        <v>0.9</v>
      </c>
      <c r="M171">
        <v>45.9</v>
      </c>
      <c r="N171" t="s">
        <v>92</v>
      </c>
      <c r="O171" t="s">
        <v>21</v>
      </c>
      <c r="P171" t="s">
        <v>92</v>
      </c>
      <c r="Q171" t="s">
        <v>21</v>
      </c>
      <c r="R171" t="s">
        <v>92</v>
      </c>
      <c r="S171" t="s">
        <v>21</v>
      </c>
      <c r="U171">
        <f t="shared" si="4"/>
        <v>708.4</v>
      </c>
      <c r="V171">
        <f t="shared" si="5"/>
        <v>0</v>
      </c>
    </row>
    <row r="172" spans="1:22" ht="15" customHeight="1">
      <c r="A172" s="2" t="s">
        <v>270</v>
      </c>
      <c r="B172" s="2" t="s">
        <v>272</v>
      </c>
      <c r="C172">
        <v>2020</v>
      </c>
      <c r="D172">
        <v>8.07</v>
      </c>
      <c r="E172" t="s">
        <v>21</v>
      </c>
      <c r="F172" t="s">
        <v>21</v>
      </c>
      <c r="G172" t="s">
        <v>21</v>
      </c>
      <c r="H172" t="s">
        <v>21</v>
      </c>
      <c r="I172">
        <v>2.8</v>
      </c>
      <c r="J172">
        <v>5.27</v>
      </c>
      <c r="K172" t="s">
        <v>21</v>
      </c>
      <c r="L172" t="s">
        <v>21</v>
      </c>
      <c r="M172" t="s">
        <v>21</v>
      </c>
      <c r="N172" t="s">
        <v>92</v>
      </c>
      <c r="O172" t="s">
        <v>21</v>
      </c>
      <c r="P172" t="s">
        <v>92</v>
      </c>
      <c r="Q172" t="s">
        <v>21</v>
      </c>
      <c r="R172" t="s">
        <v>92</v>
      </c>
      <c r="S172" t="s">
        <v>21</v>
      </c>
      <c r="U172">
        <f t="shared" si="4"/>
        <v>8.07</v>
      </c>
      <c r="V172">
        <f t="shared" si="5"/>
        <v>0</v>
      </c>
    </row>
    <row r="173" spans="1:22" ht="15" customHeight="1">
      <c r="A173" s="2" t="s">
        <v>270</v>
      </c>
      <c r="B173" s="2" t="s">
        <v>273</v>
      </c>
      <c r="C173">
        <v>2020</v>
      </c>
      <c r="D173">
        <v>19.5</v>
      </c>
      <c r="E173">
        <v>4.0999999999999996</v>
      </c>
      <c r="F173">
        <v>10.5</v>
      </c>
      <c r="G173" t="s">
        <v>21</v>
      </c>
      <c r="H173" t="s">
        <v>21</v>
      </c>
      <c r="I173">
        <v>3.3</v>
      </c>
      <c r="J173">
        <v>1.6</v>
      </c>
      <c r="K173" t="s">
        <v>21</v>
      </c>
      <c r="L173" t="s">
        <v>21</v>
      </c>
      <c r="M173" t="s">
        <v>21</v>
      </c>
      <c r="N173" t="s">
        <v>92</v>
      </c>
      <c r="O173" t="s">
        <v>21</v>
      </c>
      <c r="P173" t="s">
        <v>92</v>
      </c>
      <c r="Q173" t="s">
        <v>21</v>
      </c>
      <c r="R173" t="s">
        <v>92</v>
      </c>
      <c r="S173" t="s">
        <v>21</v>
      </c>
      <c r="U173">
        <f t="shared" si="4"/>
        <v>19.5</v>
      </c>
      <c r="V173">
        <f t="shared" si="5"/>
        <v>0</v>
      </c>
    </row>
    <row r="174" spans="1:22" ht="15" customHeight="1">
      <c r="A174" s="2" t="s">
        <v>274</v>
      </c>
      <c r="B174" s="2" t="s">
        <v>275</v>
      </c>
      <c r="C174">
        <v>2020</v>
      </c>
      <c r="D174">
        <v>23.7</v>
      </c>
      <c r="E174">
        <v>6.8</v>
      </c>
      <c r="F174" t="s">
        <v>21</v>
      </c>
      <c r="G174">
        <v>5.5</v>
      </c>
      <c r="H174" t="s">
        <v>21</v>
      </c>
      <c r="I174">
        <v>7.2</v>
      </c>
      <c r="J174">
        <v>4.2</v>
      </c>
      <c r="K174" t="s">
        <v>21</v>
      </c>
      <c r="L174" t="s">
        <v>21</v>
      </c>
      <c r="M174" t="s">
        <v>21</v>
      </c>
      <c r="N174" t="s">
        <v>22</v>
      </c>
      <c r="O174" t="s">
        <v>21</v>
      </c>
      <c r="P174" t="s">
        <v>22</v>
      </c>
      <c r="Q174" t="s">
        <v>21</v>
      </c>
      <c r="R174" t="s">
        <v>22</v>
      </c>
      <c r="S174" t="s">
        <v>21</v>
      </c>
      <c r="U174">
        <f t="shared" si="4"/>
        <v>23.7</v>
      </c>
      <c r="V174">
        <f t="shared" si="5"/>
        <v>0</v>
      </c>
    </row>
    <row r="175" spans="1:22" ht="15" customHeight="1">
      <c r="A175" s="2" t="s">
        <v>276</v>
      </c>
      <c r="B175" s="2" t="s">
        <v>277</v>
      </c>
      <c r="C175">
        <v>2020</v>
      </c>
      <c r="D175">
        <v>85.46</v>
      </c>
      <c r="E175">
        <v>34.42</v>
      </c>
      <c r="F175">
        <v>10.65</v>
      </c>
      <c r="G175">
        <v>13.62</v>
      </c>
      <c r="H175">
        <v>5.77</v>
      </c>
      <c r="I175">
        <v>14.37</v>
      </c>
      <c r="J175">
        <v>12.4</v>
      </c>
      <c r="K175" t="s">
        <v>21</v>
      </c>
      <c r="L175" t="s">
        <v>21</v>
      </c>
      <c r="M175" t="s">
        <v>21</v>
      </c>
      <c r="N175" t="s">
        <v>22</v>
      </c>
      <c r="O175" t="s">
        <v>21</v>
      </c>
      <c r="P175" t="s">
        <v>22</v>
      </c>
      <c r="Q175" t="s">
        <v>21</v>
      </c>
      <c r="R175" t="s">
        <v>22</v>
      </c>
      <c r="S175" t="s">
        <v>21</v>
      </c>
      <c r="U175">
        <f t="shared" si="4"/>
        <v>85.46</v>
      </c>
      <c r="V175">
        <f t="shared" si="5"/>
        <v>0</v>
      </c>
    </row>
    <row r="176" spans="1:22" ht="15" customHeight="1">
      <c r="A176" s="2" t="s">
        <v>276</v>
      </c>
      <c r="B176" s="2" t="s">
        <v>278</v>
      </c>
      <c r="C176">
        <v>2020</v>
      </c>
      <c r="D176">
        <v>1.163</v>
      </c>
      <c r="E176">
        <v>0.66200000000000003</v>
      </c>
      <c r="F176" t="s">
        <v>21</v>
      </c>
      <c r="G176" t="s">
        <v>21</v>
      </c>
      <c r="H176" t="s">
        <v>21</v>
      </c>
      <c r="I176">
        <v>0.501</v>
      </c>
      <c r="J176" t="s">
        <v>21</v>
      </c>
      <c r="K176" t="s">
        <v>21</v>
      </c>
      <c r="L176" t="s">
        <v>21</v>
      </c>
      <c r="M176" t="s">
        <v>21</v>
      </c>
      <c r="N176" t="s">
        <v>22</v>
      </c>
      <c r="O176" t="s">
        <v>21</v>
      </c>
      <c r="P176" t="s">
        <v>22</v>
      </c>
      <c r="Q176" t="s">
        <v>21</v>
      </c>
      <c r="R176" t="s">
        <v>22</v>
      </c>
      <c r="S176" t="s">
        <v>21</v>
      </c>
      <c r="U176">
        <f t="shared" si="4"/>
        <v>1.163</v>
      </c>
      <c r="V176">
        <f t="shared" si="5"/>
        <v>0</v>
      </c>
    </row>
    <row r="177" spans="1:22" ht="15" customHeight="1">
      <c r="A177" s="2" t="s">
        <v>279</v>
      </c>
      <c r="B177" s="2" t="s">
        <v>280</v>
      </c>
      <c r="C177">
        <v>2020</v>
      </c>
      <c r="D177">
        <v>159.30000000000001</v>
      </c>
      <c r="E177">
        <v>57.2</v>
      </c>
      <c r="F177">
        <v>35.700000000000003</v>
      </c>
      <c r="G177">
        <v>24.9</v>
      </c>
      <c r="H177" t="s">
        <v>21</v>
      </c>
      <c r="I177">
        <v>21.5</v>
      </c>
      <c r="J177">
        <v>19.5</v>
      </c>
      <c r="K177">
        <v>0.3</v>
      </c>
      <c r="L177" t="s">
        <v>21</v>
      </c>
      <c r="M177" t="s">
        <v>21</v>
      </c>
      <c r="N177" t="s">
        <v>281</v>
      </c>
      <c r="O177">
        <v>0.11</v>
      </c>
      <c r="P177" t="s">
        <v>92</v>
      </c>
      <c r="Q177" t="s">
        <v>21</v>
      </c>
      <c r="R177" t="s">
        <v>92</v>
      </c>
      <c r="S177" t="s">
        <v>21</v>
      </c>
      <c r="U177">
        <f t="shared" si="4"/>
        <v>159.30000000000001</v>
      </c>
      <c r="V177">
        <f t="shared" si="5"/>
        <v>0.11</v>
      </c>
    </row>
    <row r="178" spans="1:22" ht="15" customHeight="1">
      <c r="A178" s="2" t="s">
        <v>282</v>
      </c>
      <c r="B178" s="2" t="s">
        <v>283</v>
      </c>
      <c r="C178">
        <v>2020</v>
      </c>
      <c r="D178" t="s">
        <v>22</v>
      </c>
      <c r="E178" t="s">
        <v>22</v>
      </c>
      <c r="F178" t="s">
        <v>22</v>
      </c>
      <c r="G178" t="s">
        <v>22</v>
      </c>
      <c r="H178" t="s">
        <v>22</v>
      </c>
      <c r="I178" t="s">
        <v>22</v>
      </c>
      <c r="J178" t="s">
        <v>22</v>
      </c>
      <c r="K178" t="s">
        <v>22</v>
      </c>
      <c r="L178" t="s">
        <v>22</v>
      </c>
      <c r="M178" t="s">
        <v>22</v>
      </c>
      <c r="N178" t="s">
        <v>22</v>
      </c>
      <c r="O178" t="s">
        <v>22</v>
      </c>
      <c r="P178" t="s">
        <v>22</v>
      </c>
      <c r="Q178" t="s">
        <v>22</v>
      </c>
      <c r="R178" t="s">
        <v>22</v>
      </c>
      <c r="S178" t="s">
        <v>22</v>
      </c>
      <c r="U178">
        <f t="shared" si="4"/>
        <v>0</v>
      </c>
      <c r="V178">
        <f t="shared" si="5"/>
        <v>0</v>
      </c>
    </row>
    <row r="179" spans="1:22" ht="15" customHeight="1">
      <c r="A179" s="2" t="s">
        <v>284</v>
      </c>
      <c r="B179" s="2" t="s">
        <v>285</v>
      </c>
      <c r="C179">
        <v>2020</v>
      </c>
      <c r="D179">
        <v>33.799999999999997</v>
      </c>
      <c r="E179">
        <v>13.5</v>
      </c>
      <c r="F179">
        <v>4.4000000000000004</v>
      </c>
      <c r="G179">
        <v>7.5</v>
      </c>
      <c r="H179" t="s">
        <v>21</v>
      </c>
      <c r="I179">
        <v>7.2</v>
      </c>
      <c r="J179">
        <v>0.7</v>
      </c>
      <c r="K179" t="s">
        <v>21</v>
      </c>
      <c r="L179">
        <v>0.1</v>
      </c>
      <c r="M179" t="s">
        <v>21</v>
      </c>
      <c r="N179" t="s">
        <v>22</v>
      </c>
      <c r="O179" t="s">
        <v>21</v>
      </c>
      <c r="P179" t="s">
        <v>22</v>
      </c>
      <c r="Q179" t="s">
        <v>21</v>
      </c>
      <c r="R179" t="s">
        <v>22</v>
      </c>
      <c r="S179" t="s">
        <v>21</v>
      </c>
      <c r="U179">
        <f t="shared" si="4"/>
        <v>33.799999999999997</v>
      </c>
      <c r="V179">
        <f t="shared" si="5"/>
        <v>0</v>
      </c>
    </row>
    <row r="180" spans="1:22" ht="15" customHeight="1">
      <c r="A180" s="2" t="s">
        <v>284</v>
      </c>
      <c r="B180" s="2" t="s">
        <v>286</v>
      </c>
      <c r="C180">
        <v>2020</v>
      </c>
      <c r="D180" t="s">
        <v>21</v>
      </c>
      <c r="E180" t="s">
        <v>21</v>
      </c>
      <c r="F180" t="s">
        <v>21</v>
      </c>
      <c r="G180" t="s">
        <v>21</v>
      </c>
      <c r="H180" t="s">
        <v>21</v>
      </c>
      <c r="I180" t="s">
        <v>21</v>
      </c>
      <c r="J180" t="s">
        <v>21</v>
      </c>
      <c r="K180" t="s">
        <v>21</v>
      </c>
      <c r="L180" t="s">
        <v>21</v>
      </c>
      <c r="M180" t="s">
        <v>21</v>
      </c>
      <c r="N180" t="s">
        <v>22</v>
      </c>
      <c r="O180" t="s">
        <v>21</v>
      </c>
      <c r="P180" t="s">
        <v>22</v>
      </c>
      <c r="Q180" t="s">
        <v>21</v>
      </c>
      <c r="R180" t="s">
        <v>22</v>
      </c>
      <c r="S180" t="s">
        <v>21</v>
      </c>
      <c r="U180">
        <f t="shared" si="4"/>
        <v>0</v>
      </c>
      <c r="V180">
        <f t="shared" si="5"/>
        <v>0</v>
      </c>
    </row>
    <row r="181" spans="1:22" ht="15" customHeight="1">
      <c r="A181" s="2" t="s">
        <v>284</v>
      </c>
      <c r="B181" s="2" t="s">
        <v>287</v>
      </c>
      <c r="C181">
        <v>2020</v>
      </c>
      <c r="D181">
        <v>1242.3105399999999</v>
      </c>
      <c r="E181">
        <v>492.4</v>
      </c>
      <c r="F181">
        <v>250</v>
      </c>
      <c r="G181">
        <v>98.5</v>
      </c>
      <c r="H181">
        <v>9.9</v>
      </c>
      <c r="I181">
        <v>158.1</v>
      </c>
      <c r="J181">
        <v>175.2</v>
      </c>
      <c r="K181">
        <v>17.899999999999999</v>
      </c>
      <c r="L181">
        <v>85.6</v>
      </c>
      <c r="M181" t="s">
        <v>21</v>
      </c>
      <c r="N181" t="s">
        <v>22</v>
      </c>
      <c r="O181" t="s">
        <v>21</v>
      </c>
      <c r="P181" t="s">
        <v>22</v>
      </c>
      <c r="Q181" t="s">
        <v>21</v>
      </c>
      <c r="R181" t="s">
        <v>22</v>
      </c>
      <c r="S181" t="s">
        <v>21</v>
      </c>
      <c r="U181">
        <f t="shared" si="4"/>
        <v>1242.3105399999999</v>
      </c>
      <c r="V181">
        <f t="shared" si="5"/>
        <v>0</v>
      </c>
    </row>
    <row r="182" spans="1:22" ht="15" customHeight="1">
      <c r="A182" s="2" t="s">
        <v>284</v>
      </c>
      <c r="B182" s="2" t="s">
        <v>288</v>
      </c>
      <c r="C182">
        <v>2020</v>
      </c>
      <c r="D182">
        <v>53.761200000000002</v>
      </c>
      <c r="E182">
        <v>3.9</v>
      </c>
      <c r="F182" t="s">
        <v>21</v>
      </c>
      <c r="G182">
        <v>1.5</v>
      </c>
      <c r="H182" t="s">
        <v>21</v>
      </c>
      <c r="I182">
        <v>25.8</v>
      </c>
      <c r="J182">
        <v>22.5</v>
      </c>
      <c r="K182" t="s">
        <v>21</v>
      </c>
      <c r="L182" t="s">
        <v>21</v>
      </c>
      <c r="M182" t="s">
        <v>21</v>
      </c>
      <c r="N182" t="s">
        <v>22</v>
      </c>
      <c r="O182" t="s">
        <v>21</v>
      </c>
      <c r="P182" t="s">
        <v>22</v>
      </c>
      <c r="Q182" t="s">
        <v>21</v>
      </c>
      <c r="R182" t="s">
        <v>22</v>
      </c>
      <c r="S182" t="s">
        <v>21</v>
      </c>
      <c r="U182">
        <f t="shared" si="4"/>
        <v>53.761200000000002</v>
      </c>
      <c r="V182">
        <f t="shared" si="5"/>
        <v>0</v>
      </c>
    </row>
    <row r="183" spans="1:22" ht="15" customHeight="1">
      <c r="A183" s="2" t="s">
        <v>289</v>
      </c>
      <c r="B183" s="2" t="s">
        <v>290</v>
      </c>
      <c r="C183">
        <v>2020</v>
      </c>
      <c r="D183">
        <v>285.86500000000001</v>
      </c>
      <c r="E183">
        <v>88.459000000000003</v>
      </c>
      <c r="F183">
        <v>17.396999999999998</v>
      </c>
      <c r="G183">
        <v>16.486000000000001</v>
      </c>
      <c r="H183" t="s">
        <v>21</v>
      </c>
      <c r="I183">
        <v>31.225999999999999</v>
      </c>
      <c r="J183">
        <v>38.267000000000003</v>
      </c>
      <c r="K183">
        <v>0.22</v>
      </c>
      <c r="L183">
        <v>5.117</v>
      </c>
      <c r="M183" t="s">
        <v>21</v>
      </c>
      <c r="N183" t="s">
        <v>291</v>
      </c>
      <c r="O183">
        <v>88.692999999999998</v>
      </c>
      <c r="P183" t="s">
        <v>22</v>
      </c>
      <c r="Q183" t="s">
        <v>21</v>
      </c>
      <c r="R183" t="s">
        <v>22</v>
      </c>
      <c r="S183" t="s">
        <v>21</v>
      </c>
      <c r="U183">
        <f t="shared" si="4"/>
        <v>285.86500000000001</v>
      </c>
      <c r="V183">
        <f t="shared" si="5"/>
        <v>88.692999999999998</v>
      </c>
    </row>
    <row r="184" spans="1:22" ht="15" customHeight="1">
      <c r="A184" s="2" t="s">
        <v>289</v>
      </c>
      <c r="B184" s="2" t="s">
        <v>292</v>
      </c>
      <c r="C184">
        <v>2020</v>
      </c>
      <c r="D184">
        <v>55.606000000000002</v>
      </c>
      <c r="E184">
        <v>25.443999999999999</v>
      </c>
      <c r="F184">
        <v>0</v>
      </c>
      <c r="G184">
        <v>3.5979999999999999</v>
      </c>
      <c r="H184" t="s">
        <v>21</v>
      </c>
      <c r="I184">
        <v>6.7720000000000002</v>
      </c>
      <c r="J184">
        <v>19.79</v>
      </c>
      <c r="K184">
        <v>0</v>
      </c>
      <c r="L184">
        <v>0</v>
      </c>
      <c r="M184">
        <v>0</v>
      </c>
      <c r="N184" t="s">
        <v>22</v>
      </c>
      <c r="O184" t="s">
        <v>21</v>
      </c>
      <c r="P184" t="s">
        <v>22</v>
      </c>
      <c r="Q184" t="s">
        <v>21</v>
      </c>
      <c r="R184" t="s">
        <v>22</v>
      </c>
      <c r="S184" t="s">
        <v>21</v>
      </c>
      <c r="U184">
        <f t="shared" si="4"/>
        <v>55.606000000000002</v>
      </c>
      <c r="V184">
        <f t="shared" si="5"/>
        <v>0</v>
      </c>
    </row>
    <row r="185" spans="1:22" ht="15" customHeight="1">
      <c r="A185" s="2" t="s">
        <v>289</v>
      </c>
      <c r="B185" s="2" t="s">
        <v>293</v>
      </c>
      <c r="C185">
        <v>2020</v>
      </c>
      <c r="D185" t="s">
        <v>22</v>
      </c>
      <c r="E185" t="s">
        <v>22</v>
      </c>
      <c r="F185" t="s">
        <v>22</v>
      </c>
      <c r="G185" t="s">
        <v>22</v>
      </c>
      <c r="H185" t="s">
        <v>22</v>
      </c>
      <c r="I185" t="s">
        <v>22</v>
      </c>
      <c r="J185" t="s">
        <v>22</v>
      </c>
      <c r="K185" t="s">
        <v>22</v>
      </c>
      <c r="L185" t="s">
        <v>22</v>
      </c>
      <c r="M185" t="s">
        <v>22</v>
      </c>
      <c r="N185" t="s">
        <v>22</v>
      </c>
      <c r="O185" t="s">
        <v>22</v>
      </c>
      <c r="P185" t="s">
        <v>22</v>
      </c>
      <c r="Q185" t="s">
        <v>22</v>
      </c>
      <c r="R185" t="s">
        <v>22</v>
      </c>
      <c r="S185" t="s">
        <v>22</v>
      </c>
      <c r="U185">
        <f t="shared" si="4"/>
        <v>0</v>
      </c>
      <c r="V185">
        <f t="shared" si="5"/>
        <v>0</v>
      </c>
    </row>
    <row r="186" spans="1:22" ht="15" customHeight="1">
      <c r="A186" s="2" t="s">
        <v>294</v>
      </c>
      <c r="B186" s="2" t="s">
        <v>295</v>
      </c>
      <c r="C186">
        <v>2020</v>
      </c>
      <c r="D186">
        <v>2.7309999999999999</v>
      </c>
      <c r="E186">
        <v>2.698</v>
      </c>
      <c r="F186">
        <v>0</v>
      </c>
      <c r="G186">
        <v>0</v>
      </c>
      <c r="H186">
        <v>0</v>
      </c>
      <c r="I186">
        <v>3.4000000000000002E-2</v>
      </c>
      <c r="J186">
        <v>0</v>
      </c>
      <c r="K186">
        <v>0</v>
      </c>
      <c r="L186">
        <v>0</v>
      </c>
      <c r="M186">
        <v>0</v>
      </c>
      <c r="N186" t="s">
        <v>22</v>
      </c>
      <c r="O186" t="s">
        <v>21</v>
      </c>
      <c r="P186" t="s">
        <v>22</v>
      </c>
      <c r="Q186" t="s">
        <v>21</v>
      </c>
      <c r="R186" t="s">
        <v>22</v>
      </c>
      <c r="S186" t="s">
        <v>21</v>
      </c>
      <c r="U186">
        <f t="shared" si="4"/>
        <v>2.7309999999999999</v>
      </c>
      <c r="V186">
        <f t="shared" si="5"/>
        <v>0</v>
      </c>
    </row>
    <row r="187" spans="1:22" ht="15" customHeight="1">
      <c r="A187" s="2" t="s">
        <v>294</v>
      </c>
      <c r="B187" s="2" t="s">
        <v>296</v>
      </c>
      <c r="C187">
        <v>2020</v>
      </c>
      <c r="D187">
        <v>21.134</v>
      </c>
      <c r="E187">
        <v>12.833</v>
      </c>
      <c r="F187">
        <v>0.38900000000000001</v>
      </c>
      <c r="G187">
        <v>2.8820000000000001</v>
      </c>
      <c r="H187">
        <v>0</v>
      </c>
      <c r="I187">
        <v>3.411</v>
      </c>
      <c r="J187">
        <v>1.871</v>
      </c>
      <c r="K187">
        <v>0</v>
      </c>
      <c r="L187">
        <v>0</v>
      </c>
      <c r="M187">
        <v>1.95</v>
      </c>
      <c r="N187" t="s">
        <v>22</v>
      </c>
      <c r="O187" t="s">
        <v>21</v>
      </c>
      <c r="P187" t="s">
        <v>22</v>
      </c>
      <c r="Q187" t="s">
        <v>21</v>
      </c>
      <c r="R187" t="s">
        <v>22</v>
      </c>
      <c r="S187" t="s">
        <v>21</v>
      </c>
      <c r="U187">
        <f t="shared" si="4"/>
        <v>21.134</v>
      </c>
      <c r="V187">
        <f t="shared" si="5"/>
        <v>0</v>
      </c>
    </row>
    <row r="188" spans="1:22" ht="15" customHeight="1">
      <c r="A188" s="2" t="s">
        <v>294</v>
      </c>
      <c r="B188" s="2" t="s">
        <v>297</v>
      </c>
      <c r="C188">
        <v>2020</v>
      </c>
      <c r="D188">
        <v>13.991</v>
      </c>
      <c r="E188">
        <v>5.5819999999999999</v>
      </c>
      <c r="F188">
        <v>1.7000000000000001E-2</v>
      </c>
      <c r="G188">
        <v>9.6000000000000002E-2</v>
      </c>
      <c r="H188">
        <v>0</v>
      </c>
      <c r="I188">
        <v>4.4169999999999998</v>
      </c>
      <c r="J188">
        <v>0.51800000000000002</v>
      </c>
      <c r="K188">
        <v>0.22700000000000001</v>
      </c>
      <c r="L188">
        <v>0</v>
      </c>
      <c r="M188">
        <v>3.1349999999999998</v>
      </c>
      <c r="N188" t="s">
        <v>22</v>
      </c>
      <c r="O188" t="s">
        <v>21</v>
      </c>
      <c r="P188" t="s">
        <v>22</v>
      </c>
      <c r="Q188" t="s">
        <v>21</v>
      </c>
      <c r="R188" t="s">
        <v>22</v>
      </c>
      <c r="S188" t="s">
        <v>21</v>
      </c>
      <c r="U188">
        <f t="shared" si="4"/>
        <v>13.991</v>
      </c>
      <c r="V188">
        <f t="shared" si="5"/>
        <v>0</v>
      </c>
    </row>
    <row r="189" spans="1:22" ht="15" customHeight="1">
      <c r="A189" s="2" t="s">
        <v>294</v>
      </c>
      <c r="B189" s="2" t="s">
        <v>298</v>
      </c>
      <c r="C189">
        <v>2020</v>
      </c>
      <c r="D189">
        <v>3.1179999999999999</v>
      </c>
      <c r="E189">
        <v>0</v>
      </c>
      <c r="F189">
        <v>0</v>
      </c>
      <c r="G189" t="s">
        <v>21</v>
      </c>
      <c r="H189">
        <v>0</v>
      </c>
      <c r="I189">
        <v>3.07</v>
      </c>
      <c r="J189">
        <v>0</v>
      </c>
      <c r="K189">
        <v>0</v>
      </c>
      <c r="L189">
        <v>0</v>
      </c>
      <c r="M189">
        <v>4.7E-2</v>
      </c>
      <c r="N189" t="s">
        <v>22</v>
      </c>
      <c r="O189" t="s">
        <v>21</v>
      </c>
      <c r="P189" t="s">
        <v>22</v>
      </c>
      <c r="Q189" t="s">
        <v>21</v>
      </c>
      <c r="R189" t="s">
        <v>22</v>
      </c>
      <c r="S189" t="s">
        <v>21</v>
      </c>
      <c r="U189">
        <f t="shared" si="4"/>
        <v>3.1179999999999999</v>
      </c>
      <c r="V189">
        <f t="shared" si="5"/>
        <v>0</v>
      </c>
    </row>
    <row r="190" spans="1:22" ht="15" customHeight="1">
      <c r="A190" s="2" t="s">
        <v>294</v>
      </c>
      <c r="B190" s="2" t="s">
        <v>299</v>
      </c>
      <c r="C190">
        <v>2020</v>
      </c>
      <c r="D190">
        <v>1.6619999999999999</v>
      </c>
      <c r="E190">
        <v>0</v>
      </c>
      <c r="F190">
        <v>0</v>
      </c>
      <c r="G190">
        <v>0</v>
      </c>
      <c r="H190">
        <v>0</v>
      </c>
      <c r="I190">
        <v>1.6619999999999999</v>
      </c>
      <c r="J190">
        <v>0</v>
      </c>
      <c r="K190">
        <v>0</v>
      </c>
      <c r="L190">
        <v>0</v>
      </c>
      <c r="M190">
        <v>0</v>
      </c>
      <c r="N190" t="s">
        <v>22</v>
      </c>
      <c r="O190" t="s">
        <v>21</v>
      </c>
      <c r="P190" t="s">
        <v>22</v>
      </c>
      <c r="Q190" t="s">
        <v>21</v>
      </c>
      <c r="R190" t="s">
        <v>22</v>
      </c>
      <c r="S190" t="s">
        <v>21</v>
      </c>
      <c r="U190">
        <f t="shared" si="4"/>
        <v>1.6619999999999999</v>
      </c>
      <c r="V190">
        <f t="shared" si="5"/>
        <v>0</v>
      </c>
    </row>
    <row r="191" spans="1:22" ht="15" customHeight="1">
      <c r="A191" s="2" t="s">
        <v>294</v>
      </c>
      <c r="B191" s="2" t="s">
        <v>300</v>
      </c>
      <c r="C191">
        <v>2020</v>
      </c>
      <c r="D191">
        <v>28.928999999999998</v>
      </c>
      <c r="E191">
        <v>13.353</v>
      </c>
      <c r="F191">
        <v>1.6519999999999999</v>
      </c>
      <c r="G191">
        <v>0.72</v>
      </c>
      <c r="H191" t="s">
        <v>21</v>
      </c>
      <c r="I191">
        <v>6.1390000000000002</v>
      </c>
      <c r="J191">
        <v>4.1470000000000002</v>
      </c>
      <c r="K191" t="s">
        <v>21</v>
      </c>
      <c r="L191">
        <v>3.1E-2</v>
      </c>
      <c r="M191">
        <v>2.73</v>
      </c>
      <c r="N191" t="s">
        <v>22</v>
      </c>
      <c r="O191" t="s">
        <v>21</v>
      </c>
      <c r="P191" t="s">
        <v>22</v>
      </c>
      <c r="Q191" t="s">
        <v>21</v>
      </c>
      <c r="R191" t="s">
        <v>22</v>
      </c>
      <c r="S191" t="s">
        <v>21</v>
      </c>
      <c r="U191">
        <f t="shared" si="4"/>
        <v>28.928999999999998</v>
      </c>
      <c r="V191">
        <f t="shared" si="5"/>
        <v>0</v>
      </c>
    </row>
    <row r="192" spans="1:22" ht="15" customHeight="1">
      <c r="A192" s="2" t="s">
        <v>294</v>
      </c>
      <c r="B192" s="2" t="s">
        <v>301</v>
      </c>
      <c r="C192">
        <v>2020</v>
      </c>
      <c r="D192">
        <v>38.654000000000003</v>
      </c>
      <c r="E192">
        <v>19.148</v>
      </c>
      <c r="F192">
        <v>2.3660000000000001</v>
      </c>
      <c r="G192">
        <v>0.67400000000000004</v>
      </c>
      <c r="H192" t="s">
        <v>21</v>
      </c>
      <c r="I192">
        <v>6.484</v>
      </c>
      <c r="J192">
        <v>7.5149999999999997</v>
      </c>
      <c r="K192">
        <v>0.29599999999999999</v>
      </c>
      <c r="L192" t="s">
        <v>21</v>
      </c>
      <c r="M192">
        <v>2.1709999999999998</v>
      </c>
      <c r="N192" t="s">
        <v>22</v>
      </c>
      <c r="O192" t="s">
        <v>21</v>
      </c>
      <c r="P192" t="s">
        <v>22</v>
      </c>
      <c r="Q192" t="s">
        <v>21</v>
      </c>
      <c r="R192" t="s">
        <v>22</v>
      </c>
      <c r="S192" t="s">
        <v>21</v>
      </c>
      <c r="U192">
        <f t="shared" si="4"/>
        <v>38.654000000000003</v>
      </c>
      <c r="V192">
        <f t="shared" si="5"/>
        <v>0</v>
      </c>
    </row>
    <row r="193" spans="1:22" ht="15" customHeight="1">
      <c r="A193" s="2" t="s">
        <v>294</v>
      </c>
      <c r="B193" s="2" t="s">
        <v>302</v>
      </c>
      <c r="C193">
        <v>2020</v>
      </c>
      <c r="D193">
        <v>6.5590000000000002</v>
      </c>
      <c r="E193">
        <v>3.4430000000000001</v>
      </c>
      <c r="F193">
        <v>1.7999999999999999E-2</v>
      </c>
      <c r="G193">
        <v>0.28499999999999998</v>
      </c>
      <c r="H193" t="s">
        <v>21</v>
      </c>
      <c r="I193">
        <v>2.2759999999999998</v>
      </c>
      <c r="J193">
        <v>5.2999999999999999E-2</v>
      </c>
      <c r="K193" t="s">
        <v>21</v>
      </c>
      <c r="L193" t="s">
        <v>21</v>
      </c>
      <c r="M193">
        <v>0.48399999999999999</v>
      </c>
      <c r="N193" t="s">
        <v>22</v>
      </c>
      <c r="O193" t="s">
        <v>21</v>
      </c>
      <c r="P193" t="s">
        <v>22</v>
      </c>
      <c r="Q193" t="s">
        <v>21</v>
      </c>
      <c r="R193" t="s">
        <v>22</v>
      </c>
      <c r="S193" t="s">
        <v>21</v>
      </c>
      <c r="U193">
        <f t="shared" si="4"/>
        <v>6.5590000000000002</v>
      </c>
      <c r="V193">
        <f t="shared" si="5"/>
        <v>0</v>
      </c>
    </row>
    <row r="194" spans="1:22" ht="15" customHeight="1">
      <c r="A194" s="2" t="s">
        <v>294</v>
      </c>
      <c r="B194" s="2" t="s">
        <v>303</v>
      </c>
      <c r="C194">
        <v>2020</v>
      </c>
      <c r="D194">
        <v>8.6189999999999998</v>
      </c>
      <c r="E194">
        <v>3.2509999999999999</v>
      </c>
      <c r="F194">
        <v>5.8000000000000003E-2</v>
      </c>
      <c r="G194" t="s">
        <v>21</v>
      </c>
      <c r="H194" t="s">
        <v>21</v>
      </c>
      <c r="I194">
        <v>2.9990000000000001</v>
      </c>
      <c r="J194">
        <v>2.31</v>
      </c>
      <c r="K194" t="s">
        <v>21</v>
      </c>
      <c r="L194" t="s">
        <v>21</v>
      </c>
      <c r="M194" t="s">
        <v>21</v>
      </c>
      <c r="N194" t="s">
        <v>22</v>
      </c>
      <c r="O194" t="s">
        <v>21</v>
      </c>
      <c r="P194" t="s">
        <v>22</v>
      </c>
      <c r="Q194" t="s">
        <v>21</v>
      </c>
      <c r="R194" t="s">
        <v>22</v>
      </c>
      <c r="S194" t="s">
        <v>21</v>
      </c>
      <c r="U194">
        <f t="shared" si="4"/>
        <v>8.6189999999999998</v>
      </c>
      <c r="V194">
        <f t="shared" si="5"/>
        <v>0</v>
      </c>
    </row>
    <row r="195" spans="1:22" ht="15" customHeight="1">
      <c r="A195" s="2" t="s">
        <v>294</v>
      </c>
      <c r="B195" s="2" t="s">
        <v>304</v>
      </c>
      <c r="C195">
        <v>2020</v>
      </c>
      <c r="D195">
        <v>54.695</v>
      </c>
      <c r="E195" t="s">
        <v>21</v>
      </c>
      <c r="F195">
        <v>0.26300000000000001</v>
      </c>
      <c r="G195">
        <v>10.518000000000001</v>
      </c>
      <c r="H195" t="s">
        <v>21</v>
      </c>
      <c r="I195">
        <v>0.28499999999999998</v>
      </c>
      <c r="J195">
        <v>3.0619999999999998</v>
      </c>
      <c r="K195" t="s">
        <v>21</v>
      </c>
      <c r="L195" t="s">
        <v>21</v>
      </c>
      <c r="M195">
        <v>3.7719999999999998</v>
      </c>
      <c r="N195" t="s">
        <v>305</v>
      </c>
      <c r="O195">
        <v>36.795999999999999</v>
      </c>
      <c r="P195" t="s">
        <v>22</v>
      </c>
      <c r="Q195" t="s">
        <v>21</v>
      </c>
      <c r="R195" t="s">
        <v>22</v>
      </c>
      <c r="S195" t="s">
        <v>21</v>
      </c>
      <c r="U195">
        <f t="shared" ref="U195:U258" si="6">IFERROR(D195/1,0)</f>
        <v>54.695</v>
      </c>
      <c r="V195">
        <f t="shared" ref="V195:V258" si="7">IFERROR(O195/1,0)+IFERROR(Q195/1,0)+IFERROR(S195/1,0)</f>
        <v>36.795999999999999</v>
      </c>
    </row>
    <row r="196" spans="1:22" ht="15" customHeight="1">
      <c r="A196" s="2" t="s">
        <v>294</v>
      </c>
      <c r="B196" s="2" t="s">
        <v>306</v>
      </c>
      <c r="C196">
        <v>2020</v>
      </c>
      <c r="D196">
        <v>11.576000000000001</v>
      </c>
      <c r="E196">
        <v>6.3490000000000002</v>
      </c>
      <c r="F196">
        <v>8.8999999999999996E-2</v>
      </c>
      <c r="G196">
        <v>0</v>
      </c>
      <c r="H196" t="s">
        <v>21</v>
      </c>
      <c r="I196">
        <v>2.6269999999999998</v>
      </c>
      <c r="J196">
        <v>2.5110000000000001</v>
      </c>
      <c r="K196" t="s">
        <v>21</v>
      </c>
      <c r="L196" t="s">
        <v>21</v>
      </c>
      <c r="M196" t="s">
        <v>21</v>
      </c>
      <c r="N196" t="s">
        <v>22</v>
      </c>
      <c r="O196" t="s">
        <v>21</v>
      </c>
      <c r="P196" t="s">
        <v>22</v>
      </c>
      <c r="Q196" t="s">
        <v>21</v>
      </c>
      <c r="R196" t="s">
        <v>22</v>
      </c>
      <c r="S196" t="s">
        <v>21</v>
      </c>
      <c r="U196">
        <f t="shared" si="6"/>
        <v>11.576000000000001</v>
      </c>
      <c r="V196">
        <f t="shared" si="7"/>
        <v>0</v>
      </c>
    </row>
    <row r="197" spans="1:22" ht="15" customHeight="1">
      <c r="A197" s="2" t="s">
        <v>294</v>
      </c>
      <c r="B197" s="2" t="s">
        <v>307</v>
      </c>
      <c r="C197">
        <v>2020</v>
      </c>
      <c r="D197">
        <v>7.3079999999999998</v>
      </c>
      <c r="E197">
        <v>3.1019999999999999</v>
      </c>
      <c r="F197">
        <v>2.8889999999999998</v>
      </c>
      <c r="G197" t="s">
        <v>21</v>
      </c>
      <c r="H197" t="s">
        <v>21</v>
      </c>
      <c r="I197">
        <v>1.1479999999999999</v>
      </c>
      <c r="J197">
        <v>0.16900000000000001</v>
      </c>
      <c r="K197" t="s">
        <v>21</v>
      </c>
      <c r="L197" t="s">
        <v>21</v>
      </c>
      <c r="M197" t="s">
        <v>21</v>
      </c>
      <c r="N197" t="s">
        <v>22</v>
      </c>
      <c r="O197" t="s">
        <v>21</v>
      </c>
      <c r="P197" t="s">
        <v>22</v>
      </c>
      <c r="Q197" t="s">
        <v>21</v>
      </c>
      <c r="R197" t="s">
        <v>22</v>
      </c>
      <c r="S197" t="s">
        <v>21</v>
      </c>
      <c r="U197">
        <f t="shared" si="6"/>
        <v>7.3079999999999998</v>
      </c>
      <c r="V197">
        <f t="shared" si="7"/>
        <v>0</v>
      </c>
    </row>
    <row r="198" spans="1:22" ht="15" customHeight="1">
      <c r="A198" s="2" t="s">
        <v>294</v>
      </c>
      <c r="B198" s="2" t="s">
        <v>308</v>
      </c>
      <c r="C198">
        <v>2020</v>
      </c>
      <c r="D198">
        <v>14.196999999999999</v>
      </c>
      <c r="E198">
        <v>6.6219999999999999</v>
      </c>
      <c r="F198">
        <v>0.23899999999999999</v>
      </c>
      <c r="G198">
        <v>0.13200000000000001</v>
      </c>
      <c r="H198" t="s">
        <v>21</v>
      </c>
      <c r="I198">
        <v>5.0750000000000002</v>
      </c>
      <c r="J198">
        <v>2.1219999999999999</v>
      </c>
      <c r="K198" t="s">
        <v>21</v>
      </c>
      <c r="L198" t="s">
        <v>21</v>
      </c>
      <c r="M198" t="s">
        <v>21</v>
      </c>
      <c r="N198" t="s">
        <v>22</v>
      </c>
      <c r="O198" t="s">
        <v>21</v>
      </c>
      <c r="P198" t="s">
        <v>22</v>
      </c>
      <c r="Q198" t="s">
        <v>21</v>
      </c>
      <c r="R198" t="s">
        <v>22</v>
      </c>
      <c r="S198" t="s">
        <v>21</v>
      </c>
      <c r="U198">
        <f t="shared" si="6"/>
        <v>14.196999999999999</v>
      </c>
      <c r="V198">
        <f t="shared" si="7"/>
        <v>0</v>
      </c>
    </row>
    <row r="199" spans="1:22" ht="15" customHeight="1">
      <c r="A199" s="2" t="s">
        <v>294</v>
      </c>
      <c r="B199" s="2" t="s">
        <v>309</v>
      </c>
      <c r="C199">
        <v>2020</v>
      </c>
      <c r="D199">
        <v>34.781999999999996</v>
      </c>
      <c r="E199">
        <v>16.963000000000001</v>
      </c>
      <c r="F199">
        <v>0.23899999999999999</v>
      </c>
      <c r="G199">
        <v>0.159</v>
      </c>
      <c r="H199" t="s">
        <v>21</v>
      </c>
      <c r="I199">
        <v>3.0720000000000001</v>
      </c>
      <c r="J199">
        <v>5.2610000000000001</v>
      </c>
      <c r="K199" t="s">
        <v>21</v>
      </c>
      <c r="L199" t="s">
        <v>21</v>
      </c>
      <c r="M199">
        <v>9.0879999999999992</v>
      </c>
      <c r="N199" t="s">
        <v>22</v>
      </c>
      <c r="O199" t="s">
        <v>21</v>
      </c>
      <c r="P199" t="s">
        <v>22</v>
      </c>
      <c r="Q199" t="s">
        <v>21</v>
      </c>
      <c r="R199" t="s">
        <v>22</v>
      </c>
      <c r="S199" t="s">
        <v>21</v>
      </c>
      <c r="U199">
        <f t="shared" si="6"/>
        <v>34.781999999999996</v>
      </c>
      <c r="V199">
        <f t="shared" si="7"/>
        <v>0</v>
      </c>
    </row>
    <row r="200" spans="1:22" ht="15" customHeight="1">
      <c r="A200" s="2" t="s">
        <v>294</v>
      </c>
      <c r="B200" s="2" t="s">
        <v>310</v>
      </c>
      <c r="C200">
        <v>2020</v>
      </c>
      <c r="D200">
        <v>6.7709999999999999</v>
      </c>
      <c r="E200">
        <v>4.7930000000000001</v>
      </c>
      <c r="F200">
        <v>3.9E-2</v>
      </c>
      <c r="G200" t="s">
        <v>21</v>
      </c>
      <c r="H200" t="s">
        <v>21</v>
      </c>
      <c r="I200">
        <v>1.8779999999999999</v>
      </c>
      <c r="J200">
        <v>6.0999999999999999E-2</v>
      </c>
      <c r="K200" t="s">
        <v>21</v>
      </c>
      <c r="L200" t="s">
        <v>21</v>
      </c>
      <c r="M200" t="s">
        <v>21</v>
      </c>
      <c r="N200" t="s">
        <v>22</v>
      </c>
      <c r="O200" t="s">
        <v>21</v>
      </c>
      <c r="P200" t="s">
        <v>22</v>
      </c>
      <c r="Q200" t="s">
        <v>21</v>
      </c>
      <c r="R200" t="s">
        <v>22</v>
      </c>
      <c r="S200" t="s">
        <v>21</v>
      </c>
      <c r="U200">
        <f t="shared" si="6"/>
        <v>6.7709999999999999</v>
      </c>
      <c r="V200">
        <f t="shared" si="7"/>
        <v>0</v>
      </c>
    </row>
    <row r="201" spans="1:22" ht="15" customHeight="1">
      <c r="A201" s="2" t="s">
        <v>294</v>
      </c>
      <c r="B201" s="2" t="s">
        <v>311</v>
      </c>
      <c r="C201">
        <v>2020</v>
      </c>
      <c r="D201">
        <v>7.1070000000000002</v>
      </c>
      <c r="E201">
        <v>1.637</v>
      </c>
      <c r="F201">
        <v>5.2999999999999999E-2</v>
      </c>
      <c r="G201" t="s">
        <v>21</v>
      </c>
      <c r="H201" t="s">
        <v>21</v>
      </c>
      <c r="I201">
        <v>5.04</v>
      </c>
      <c r="J201">
        <v>0.377</v>
      </c>
      <c r="K201" t="s">
        <v>21</v>
      </c>
      <c r="L201" t="s">
        <v>21</v>
      </c>
      <c r="M201" t="s">
        <v>21</v>
      </c>
      <c r="N201" t="s">
        <v>22</v>
      </c>
      <c r="O201" t="s">
        <v>21</v>
      </c>
      <c r="P201" t="s">
        <v>22</v>
      </c>
      <c r="Q201" t="s">
        <v>21</v>
      </c>
      <c r="R201" t="s">
        <v>22</v>
      </c>
      <c r="S201" t="s">
        <v>21</v>
      </c>
      <c r="U201">
        <f t="shared" si="6"/>
        <v>7.1070000000000002</v>
      </c>
      <c r="V201">
        <f t="shared" si="7"/>
        <v>0</v>
      </c>
    </row>
    <row r="202" spans="1:22" ht="15" customHeight="1">
      <c r="A202" s="2" t="s">
        <v>312</v>
      </c>
      <c r="B202" s="2" t="s">
        <v>313</v>
      </c>
      <c r="C202">
        <v>2020</v>
      </c>
      <c r="D202">
        <v>3.7320000000000002</v>
      </c>
      <c r="E202">
        <v>0.78800000000000003</v>
      </c>
      <c r="F202">
        <v>0.93500000000000005</v>
      </c>
      <c r="G202">
        <v>1.075</v>
      </c>
      <c r="H202" t="s">
        <v>21</v>
      </c>
      <c r="I202">
        <v>0.90500000000000003</v>
      </c>
      <c r="J202">
        <v>2.9000000000000001E-2</v>
      </c>
      <c r="K202" t="s">
        <v>21</v>
      </c>
      <c r="L202" t="s">
        <v>21</v>
      </c>
      <c r="M202" t="s">
        <v>21</v>
      </c>
      <c r="N202" t="s">
        <v>22</v>
      </c>
      <c r="O202" t="s">
        <v>21</v>
      </c>
      <c r="P202" t="s">
        <v>22</v>
      </c>
      <c r="Q202" t="s">
        <v>21</v>
      </c>
      <c r="R202" t="s">
        <v>22</v>
      </c>
      <c r="S202" t="s">
        <v>21</v>
      </c>
      <c r="U202">
        <f t="shared" si="6"/>
        <v>3.7320000000000002</v>
      </c>
      <c r="V202">
        <f t="shared" si="7"/>
        <v>0</v>
      </c>
    </row>
    <row r="203" spans="1:22" ht="15" customHeight="1">
      <c r="A203" s="2" t="s">
        <v>312</v>
      </c>
      <c r="B203" s="2" t="s">
        <v>314</v>
      </c>
      <c r="C203">
        <v>2020</v>
      </c>
      <c r="D203">
        <v>43.215000000000003</v>
      </c>
      <c r="E203">
        <v>11.817</v>
      </c>
      <c r="F203">
        <v>6.274</v>
      </c>
      <c r="G203">
        <v>14.804</v>
      </c>
      <c r="H203" t="s">
        <v>21</v>
      </c>
      <c r="I203">
        <v>7.4240000000000004</v>
      </c>
      <c r="J203">
        <v>2.8969999999999998</v>
      </c>
      <c r="K203" t="s">
        <v>21</v>
      </c>
      <c r="L203" t="s">
        <v>21</v>
      </c>
      <c r="M203" t="s">
        <v>21</v>
      </c>
      <c r="N203" t="s">
        <v>22</v>
      </c>
      <c r="O203" t="s">
        <v>21</v>
      </c>
      <c r="P203" t="s">
        <v>22</v>
      </c>
      <c r="Q203" t="s">
        <v>21</v>
      </c>
      <c r="R203" t="s">
        <v>22</v>
      </c>
      <c r="S203" t="s">
        <v>21</v>
      </c>
      <c r="U203">
        <f t="shared" si="6"/>
        <v>43.215000000000003</v>
      </c>
      <c r="V203">
        <f t="shared" si="7"/>
        <v>0</v>
      </c>
    </row>
    <row r="204" spans="1:22" ht="15" customHeight="1">
      <c r="A204" s="2" t="s">
        <v>315</v>
      </c>
      <c r="B204" s="2" t="s">
        <v>316</v>
      </c>
      <c r="C204">
        <v>2020</v>
      </c>
      <c r="D204">
        <v>3.7589999999999999</v>
      </c>
      <c r="E204">
        <v>0.17</v>
      </c>
      <c r="F204">
        <v>0.46400000000000002</v>
      </c>
      <c r="G204">
        <v>0.7</v>
      </c>
      <c r="H204" t="s">
        <v>21</v>
      </c>
      <c r="I204">
        <v>1.978</v>
      </c>
      <c r="J204">
        <v>0.44800000000000001</v>
      </c>
      <c r="K204" t="s">
        <v>21</v>
      </c>
      <c r="L204" t="s">
        <v>21</v>
      </c>
      <c r="M204" t="s">
        <v>21</v>
      </c>
      <c r="N204" t="s">
        <v>22</v>
      </c>
      <c r="O204" t="s">
        <v>21</v>
      </c>
      <c r="P204" t="s">
        <v>22</v>
      </c>
      <c r="Q204" t="s">
        <v>21</v>
      </c>
      <c r="R204" t="s">
        <v>22</v>
      </c>
      <c r="S204" t="s">
        <v>21</v>
      </c>
      <c r="U204">
        <f t="shared" si="6"/>
        <v>3.7589999999999999</v>
      </c>
      <c r="V204">
        <f t="shared" si="7"/>
        <v>0</v>
      </c>
    </row>
    <row r="205" spans="1:22" ht="15" customHeight="1">
      <c r="A205" s="2" t="s">
        <v>315</v>
      </c>
      <c r="B205" s="2" t="s">
        <v>317</v>
      </c>
      <c r="C205">
        <v>2020</v>
      </c>
      <c r="D205">
        <v>114.941</v>
      </c>
      <c r="E205">
        <v>30.507999999999999</v>
      </c>
      <c r="F205">
        <v>18.626999999999999</v>
      </c>
      <c r="G205">
        <v>33.607999999999997</v>
      </c>
      <c r="H205">
        <v>5.3650000000000002</v>
      </c>
      <c r="I205">
        <v>18.175000000000001</v>
      </c>
      <c r="J205">
        <v>14.023</v>
      </c>
      <c r="K205" t="s">
        <v>21</v>
      </c>
      <c r="L205" t="s">
        <v>21</v>
      </c>
      <c r="M205" t="s">
        <v>21</v>
      </c>
      <c r="N205" t="s">
        <v>22</v>
      </c>
      <c r="O205" t="s">
        <v>21</v>
      </c>
      <c r="P205" t="s">
        <v>22</v>
      </c>
      <c r="Q205" t="s">
        <v>21</v>
      </c>
      <c r="R205" t="s">
        <v>22</v>
      </c>
      <c r="S205" t="s">
        <v>21</v>
      </c>
      <c r="U205">
        <f t="shared" si="6"/>
        <v>114.941</v>
      </c>
      <c r="V205">
        <f t="shared" si="7"/>
        <v>0</v>
      </c>
    </row>
    <row r="206" spans="1:22" ht="15" customHeight="1">
      <c r="A206" s="2" t="s">
        <v>318</v>
      </c>
      <c r="B206" s="2" t="s">
        <v>319</v>
      </c>
      <c r="C206">
        <v>2020</v>
      </c>
      <c r="D206" t="s">
        <v>22</v>
      </c>
      <c r="E206" t="s">
        <v>22</v>
      </c>
      <c r="F206" t="s">
        <v>22</v>
      </c>
      <c r="G206" t="s">
        <v>22</v>
      </c>
      <c r="H206" t="s">
        <v>22</v>
      </c>
      <c r="I206" t="s">
        <v>22</v>
      </c>
      <c r="J206" t="s">
        <v>22</v>
      </c>
      <c r="K206" t="s">
        <v>22</v>
      </c>
      <c r="L206" t="s">
        <v>22</v>
      </c>
      <c r="M206" t="s">
        <v>22</v>
      </c>
      <c r="N206" t="s">
        <v>22</v>
      </c>
      <c r="O206" t="s">
        <v>22</v>
      </c>
      <c r="P206" t="s">
        <v>22</v>
      </c>
      <c r="Q206" t="s">
        <v>22</v>
      </c>
      <c r="R206" t="s">
        <v>22</v>
      </c>
      <c r="S206" t="s">
        <v>22</v>
      </c>
      <c r="U206">
        <f t="shared" si="6"/>
        <v>0</v>
      </c>
      <c r="V206">
        <f t="shared" si="7"/>
        <v>0</v>
      </c>
    </row>
    <row r="207" spans="1:22" ht="15" customHeight="1">
      <c r="A207" s="2" t="s">
        <v>320</v>
      </c>
      <c r="B207" s="2" t="s">
        <v>321</v>
      </c>
      <c r="C207">
        <v>2020</v>
      </c>
      <c r="D207">
        <v>874</v>
      </c>
      <c r="E207">
        <v>598</v>
      </c>
      <c r="F207">
        <v>10</v>
      </c>
      <c r="G207">
        <v>8</v>
      </c>
      <c r="H207">
        <v>0</v>
      </c>
      <c r="I207">
        <v>68</v>
      </c>
      <c r="J207">
        <v>188</v>
      </c>
      <c r="K207">
        <v>1</v>
      </c>
      <c r="L207">
        <v>0</v>
      </c>
      <c r="M207">
        <v>0</v>
      </c>
      <c r="N207" t="s">
        <v>98</v>
      </c>
      <c r="O207">
        <v>1.2</v>
      </c>
      <c r="P207" t="s">
        <v>21</v>
      </c>
      <c r="Q207" t="s">
        <v>21</v>
      </c>
      <c r="R207" t="s">
        <v>21</v>
      </c>
      <c r="S207" t="s">
        <v>21</v>
      </c>
      <c r="U207">
        <f t="shared" si="6"/>
        <v>874</v>
      </c>
      <c r="V207">
        <f t="shared" si="7"/>
        <v>1.2</v>
      </c>
    </row>
    <row r="208" spans="1:22" ht="15" customHeight="1">
      <c r="A208" s="2" t="s">
        <v>322</v>
      </c>
      <c r="B208" s="2" t="s">
        <v>323</v>
      </c>
      <c r="C208">
        <v>2020</v>
      </c>
      <c r="D208">
        <v>14.923999999999999</v>
      </c>
      <c r="E208">
        <v>9.2680000000000007</v>
      </c>
      <c r="F208">
        <v>0.51100000000000001</v>
      </c>
      <c r="G208">
        <v>0</v>
      </c>
      <c r="H208">
        <v>0</v>
      </c>
      <c r="I208">
        <v>4.4139999999999997</v>
      </c>
      <c r="J208">
        <v>0.92900000000000005</v>
      </c>
      <c r="K208">
        <v>0</v>
      </c>
      <c r="L208">
        <v>0</v>
      </c>
      <c r="M208">
        <v>0</v>
      </c>
      <c r="N208" t="s">
        <v>22</v>
      </c>
      <c r="O208" t="s">
        <v>21</v>
      </c>
      <c r="P208" t="s">
        <v>22</v>
      </c>
      <c r="Q208" t="s">
        <v>21</v>
      </c>
      <c r="R208" t="s">
        <v>22</v>
      </c>
      <c r="S208" t="s">
        <v>21</v>
      </c>
      <c r="U208">
        <f t="shared" si="6"/>
        <v>14.923999999999999</v>
      </c>
      <c r="V208">
        <f t="shared" si="7"/>
        <v>0</v>
      </c>
    </row>
    <row r="209" spans="1:22" ht="15" customHeight="1">
      <c r="A209" s="2" t="s">
        <v>322</v>
      </c>
      <c r="B209" s="2" t="s">
        <v>324</v>
      </c>
      <c r="C209">
        <v>2020</v>
      </c>
      <c r="D209">
        <v>108.73</v>
      </c>
      <c r="E209">
        <v>54.79</v>
      </c>
      <c r="F209">
        <v>4.0060000000000002</v>
      </c>
      <c r="G209">
        <v>3.254</v>
      </c>
      <c r="H209">
        <v>0</v>
      </c>
      <c r="I209">
        <v>28.704999999999998</v>
      </c>
      <c r="J209">
        <v>14.916</v>
      </c>
      <c r="K209">
        <v>0</v>
      </c>
      <c r="L209">
        <v>0</v>
      </c>
      <c r="M209">
        <v>2.0499999999999998</v>
      </c>
      <c r="N209" t="s">
        <v>22</v>
      </c>
      <c r="O209" t="s">
        <v>21</v>
      </c>
      <c r="P209" t="s">
        <v>22</v>
      </c>
      <c r="Q209" t="s">
        <v>21</v>
      </c>
      <c r="R209" t="s">
        <v>22</v>
      </c>
      <c r="S209" t="s">
        <v>21</v>
      </c>
      <c r="U209">
        <f t="shared" si="6"/>
        <v>108.73</v>
      </c>
      <c r="V209">
        <f t="shared" si="7"/>
        <v>0</v>
      </c>
    </row>
    <row r="210" spans="1:22" ht="15" customHeight="1">
      <c r="A210" s="2" t="s">
        <v>322</v>
      </c>
      <c r="B210" s="2" t="s">
        <v>325</v>
      </c>
      <c r="C210">
        <v>2020</v>
      </c>
      <c r="D210">
        <v>15.132</v>
      </c>
      <c r="E210">
        <v>8.3320000000000007</v>
      </c>
      <c r="F210">
        <v>0.67100000000000004</v>
      </c>
      <c r="G210">
        <v>0</v>
      </c>
      <c r="H210">
        <v>0</v>
      </c>
      <c r="I210">
        <v>3.0950000000000002</v>
      </c>
      <c r="J210">
        <v>3.1960000000000002</v>
      </c>
      <c r="K210">
        <v>0</v>
      </c>
      <c r="L210">
        <v>0</v>
      </c>
      <c r="M210">
        <v>0</v>
      </c>
      <c r="N210" t="s">
        <v>22</v>
      </c>
      <c r="O210" t="s">
        <v>21</v>
      </c>
      <c r="P210" t="s">
        <v>22</v>
      </c>
      <c r="Q210" t="s">
        <v>21</v>
      </c>
      <c r="R210" t="s">
        <v>22</v>
      </c>
      <c r="S210" t="s">
        <v>21</v>
      </c>
      <c r="U210">
        <f t="shared" si="6"/>
        <v>15.132</v>
      </c>
      <c r="V210">
        <f t="shared" si="7"/>
        <v>0</v>
      </c>
    </row>
    <row r="211" spans="1:22" ht="15" customHeight="1">
      <c r="A211" s="2" t="s">
        <v>326</v>
      </c>
      <c r="B211" s="2" t="s">
        <v>327</v>
      </c>
      <c r="C211">
        <v>2020</v>
      </c>
      <c r="D211">
        <v>135.6</v>
      </c>
      <c r="E211">
        <v>56.5</v>
      </c>
      <c r="F211">
        <v>17.600000000000001</v>
      </c>
      <c r="G211">
        <v>54</v>
      </c>
      <c r="H211">
        <v>0</v>
      </c>
      <c r="I211">
        <v>1.5</v>
      </c>
      <c r="J211">
        <v>0</v>
      </c>
      <c r="K211">
        <v>0</v>
      </c>
      <c r="L211">
        <v>0</v>
      </c>
      <c r="M211">
        <v>0</v>
      </c>
      <c r="N211" t="s">
        <v>22</v>
      </c>
      <c r="O211" t="s">
        <v>21</v>
      </c>
      <c r="P211" t="s">
        <v>22</v>
      </c>
      <c r="Q211" t="s">
        <v>21</v>
      </c>
      <c r="R211" t="s">
        <v>22</v>
      </c>
      <c r="S211" t="s">
        <v>21</v>
      </c>
      <c r="U211">
        <f t="shared" si="6"/>
        <v>135.6</v>
      </c>
      <c r="V211">
        <f t="shared" si="7"/>
        <v>0</v>
      </c>
    </row>
    <row r="212" spans="1:22" ht="15" customHeight="1">
      <c r="A212" s="2" t="s">
        <v>328</v>
      </c>
      <c r="B212" s="2" t="s">
        <v>329</v>
      </c>
      <c r="C212">
        <v>2020</v>
      </c>
      <c r="D212">
        <v>1.43</v>
      </c>
      <c r="E212">
        <v>0.66</v>
      </c>
      <c r="F212">
        <v>0.12</v>
      </c>
      <c r="G212" t="s">
        <v>21</v>
      </c>
      <c r="H212" t="s">
        <v>21</v>
      </c>
      <c r="I212">
        <v>0.65</v>
      </c>
      <c r="J212" t="s">
        <v>21</v>
      </c>
      <c r="K212" t="s">
        <v>21</v>
      </c>
      <c r="L212" t="s">
        <v>21</v>
      </c>
      <c r="M212" t="s">
        <v>21</v>
      </c>
      <c r="N212" t="s">
        <v>22</v>
      </c>
      <c r="O212" t="s">
        <v>21</v>
      </c>
      <c r="P212" t="s">
        <v>22</v>
      </c>
      <c r="Q212" t="s">
        <v>21</v>
      </c>
      <c r="R212" t="s">
        <v>22</v>
      </c>
      <c r="S212" t="s">
        <v>21</v>
      </c>
      <c r="U212">
        <f t="shared" si="6"/>
        <v>1.43</v>
      </c>
      <c r="V212">
        <f t="shared" si="7"/>
        <v>0</v>
      </c>
    </row>
    <row r="213" spans="1:22" ht="15" customHeight="1">
      <c r="A213" s="2" t="s">
        <v>328</v>
      </c>
      <c r="B213" s="2" t="s">
        <v>330</v>
      </c>
      <c r="C213">
        <v>2020</v>
      </c>
      <c r="D213">
        <v>9</v>
      </c>
      <c r="E213">
        <v>1.42</v>
      </c>
      <c r="F213">
        <v>3.24</v>
      </c>
      <c r="G213">
        <v>1.8</v>
      </c>
      <c r="H213" t="s">
        <v>21</v>
      </c>
      <c r="I213">
        <v>1.74</v>
      </c>
      <c r="J213">
        <v>0.68</v>
      </c>
      <c r="K213" t="s">
        <v>21</v>
      </c>
      <c r="L213">
        <v>0.12</v>
      </c>
      <c r="M213" t="s">
        <v>21</v>
      </c>
      <c r="N213" t="s">
        <v>22</v>
      </c>
      <c r="O213" t="s">
        <v>21</v>
      </c>
      <c r="P213" t="s">
        <v>22</v>
      </c>
      <c r="Q213" t="s">
        <v>21</v>
      </c>
      <c r="R213" t="s">
        <v>22</v>
      </c>
      <c r="S213" t="s">
        <v>21</v>
      </c>
      <c r="U213">
        <f t="shared" si="6"/>
        <v>9</v>
      </c>
      <c r="V213">
        <f t="shared" si="7"/>
        <v>0</v>
      </c>
    </row>
    <row r="214" spans="1:22" ht="15" customHeight="1">
      <c r="A214" s="2" t="s">
        <v>328</v>
      </c>
      <c r="B214" s="2" t="s">
        <v>331</v>
      </c>
      <c r="C214">
        <v>2020</v>
      </c>
      <c r="D214">
        <v>137.19999999999999</v>
      </c>
      <c r="E214">
        <v>40.86</v>
      </c>
      <c r="F214">
        <v>23.87</v>
      </c>
      <c r="G214">
        <v>17.22</v>
      </c>
      <c r="H214" t="s">
        <v>21</v>
      </c>
      <c r="I214">
        <v>17.22</v>
      </c>
      <c r="J214">
        <v>0.24</v>
      </c>
      <c r="K214">
        <v>25.2</v>
      </c>
      <c r="L214">
        <v>12.83</v>
      </c>
      <c r="M214" t="s">
        <v>21</v>
      </c>
      <c r="N214" t="s">
        <v>22</v>
      </c>
      <c r="O214" t="s">
        <v>21</v>
      </c>
      <c r="P214" t="s">
        <v>22</v>
      </c>
      <c r="Q214" t="s">
        <v>21</v>
      </c>
      <c r="R214" t="s">
        <v>22</v>
      </c>
      <c r="S214" t="s">
        <v>21</v>
      </c>
      <c r="U214">
        <f t="shared" si="6"/>
        <v>137.19999999999999</v>
      </c>
      <c r="V214">
        <f t="shared" si="7"/>
        <v>0</v>
      </c>
    </row>
    <row r="215" spans="1:22" ht="15" customHeight="1">
      <c r="A215" s="2" t="s">
        <v>332</v>
      </c>
      <c r="B215" s="2" t="s">
        <v>333</v>
      </c>
      <c r="C215">
        <v>2020</v>
      </c>
      <c r="D215">
        <v>43.5</v>
      </c>
      <c r="E215">
        <v>20.399999999999999</v>
      </c>
      <c r="F215">
        <v>7.7</v>
      </c>
      <c r="G215">
        <v>6.1</v>
      </c>
      <c r="H215" t="s">
        <v>21</v>
      </c>
      <c r="I215">
        <v>7.6</v>
      </c>
      <c r="J215">
        <v>1.7</v>
      </c>
      <c r="K215" t="s">
        <v>21</v>
      </c>
      <c r="L215" t="s">
        <v>21</v>
      </c>
      <c r="M215" t="s">
        <v>21</v>
      </c>
      <c r="N215" t="s">
        <v>334</v>
      </c>
      <c r="O215" t="s">
        <v>21</v>
      </c>
      <c r="P215" t="s">
        <v>334</v>
      </c>
      <c r="Q215" t="s">
        <v>21</v>
      </c>
      <c r="R215" t="s">
        <v>334</v>
      </c>
      <c r="S215" t="s">
        <v>21</v>
      </c>
      <c r="U215">
        <f t="shared" si="6"/>
        <v>43.5</v>
      </c>
      <c r="V215">
        <f t="shared" si="7"/>
        <v>0</v>
      </c>
    </row>
    <row r="216" spans="1:22" ht="15" customHeight="1">
      <c r="A216" s="2" t="s">
        <v>335</v>
      </c>
      <c r="B216" s="2" t="s">
        <v>336</v>
      </c>
      <c r="C216">
        <v>2020</v>
      </c>
      <c r="D216">
        <v>128.9</v>
      </c>
      <c r="E216">
        <v>52.7</v>
      </c>
      <c r="F216">
        <v>4.4000000000000004</v>
      </c>
      <c r="G216">
        <v>43.2</v>
      </c>
      <c r="H216">
        <v>15.2</v>
      </c>
      <c r="I216">
        <v>17</v>
      </c>
      <c r="J216">
        <v>11.6</v>
      </c>
      <c r="K216" t="s">
        <v>21</v>
      </c>
      <c r="L216" t="s">
        <v>21</v>
      </c>
      <c r="M216">
        <v>43.2</v>
      </c>
      <c r="N216" t="s">
        <v>22</v>
      </c>
      <c r="O216" t="s">
        <v>21</v>
      </c>
      <c r="P216" t="s">
        <v>22</v>
      </c>
      <c r="Q216" t="s">
        <v>21</v>
      </c>
      <c r="R216" t="s">
        <v>22</v>
      </c>
      <c r="S216" t="s">
        <v>21</v>
      </c>
      <c r="U216">
        <f t="shared" si="6"/>
        <v>128.9</v>
      </c>
      <c r="V216">
        <f t="shared" si="7"/>
        <v>0</v>
      </c>
    </row>
    <row r="217" spans="1:22" ht="15" customHeight="1">
      <c r="A217" s="2" t="s">
        <v>337</v>
      </c>
      <c r="B217" s="2" t="s">
        <v>338</v>
      </c>
      <c r="C217">
        <v>2020</v>
      </c>
      <c r="D217">
        <v>78.900000000000006</v>
      </c>
      <c r="E217">
        <v>31.3</v>
      </c>
      <c r="F217">
        <v>20.6</v>
      </c>
      <c r="G217">
        <v>13.9</v>
      </c>
      <c r="H217" t="s">
        <v>21</v>
      </c>
      <c r="I217">
        <v>8.5</v>
      </c>
      <c r="J217">
        <v>4.5999999999999996</v>
      </c>
      <c r="K217" t="s">
        <v>21</v>
      </c>
      <c r="L217" t="s">
        <v>21</v>
      </c>
      <c r="M217" t="s">
        <v>21</v>
      </c>
      <c r="N217" t="s">
        <v>22</v>
      </c>
      <c r="O217" t="s">
        <v>21</v>
      </c>
      <c r="P217" t="s">
        <v>22</v>
      </c>
      <c r="Q217" t="s">
        <v>21</v>
      </c>
      <c r="R217" t="s">
        <v>22</v>
      </c>
      <c r="S217" t="s">
        <v>21</v>
      </c>
      <c r="U217">
        <f t="shared" si="6"/>
        <v>78.900000000000006</v>
      </c>
      <c r="V217">
        <f t="shared" si="7"/>
        <v>0</v>
      </c>
    </row>
    <row r="218" spans="1:22" ht="15" customHeight="1">
      <c r="A218" s="2" t="s">
        <v>339</v>
      </c>
      <c r="B218" s="2" t="s">
        <v>340</v>
      </c>
      <c r="C218">
        <v>2020</v>
      </c>
      <c r="D218" t="s">
        <v>22</v>
      </c>
      <c r="E218" t="s">
        <v>22</v>
      </c>
      <c r="F218" t="s">
        <v>22</v>
      </c>
      <c r="G218" t="s">
        <v>22</v>
      </c>
      <c r="H218" t="s">
        <v>22</v>
      </c>
      <c r="I218" t="s">
        <v>22</v>
      </c>
      <c r="J218" t="s">
        <v>22</v>
      </c>
      <c r="K218" t="s">
        <v>22</v>
      </c>
      <c r="L218" t="s">
        <v>22</v>
      </c>
      <c r="M218" t="s">
        <v>22</v>
      </c>
      <c r="N218" t="s">
        <v>22</v>
      </c>
      <c r="O218" t="s">
        <v>22</v>
      </c>
      <c r="P218" t="s">
        <v>22</v>
      </c>
      <c r="Q218" t="s">
        <v>22</v>
      </c>
      <c r="R218" t="s">
        <v>22</v>
      </c>
      <c r="S218" t="s">
        <v>22</v>
      </c>
      <c r="U218">
        <f t="shared" si="6"/>
        <v>0</v>
      </c>
      <c r="V218">
        <f t="shared" si="7"/>
        <v>0</v>
      </c>
    </row>
    <row r="219" spans="1:22" ht="15" customHeight="1">
      <c r="A219" s="2" t="s">
        <v>341</v>
      </c>
      <c r="B219" s="2" t="s">
        <v>342</v>
      </c>
      <c r="C219">
        <v>2020</v>
      </c>
      <c r="D219">
        <v>142</v>
      </c>
      <c r="E219">
        <v>82</v>
      </c>
      <c r="F219">
        <v>34</v>
      </c>
      <c r="G219">
        <v>6</v>
      </c>
      <c r="H219">
        <v>0</v>
      </c>
      <c r="I219">
        <v>1</v>
      </c>
      <c r="J219">
        <v>13</v>
      </c>
      <c r="K219">
        <v>6</v>
      </c>
      <c r="L219">
        <v>0</v>
      </c>
      <c r="M219">
        <v>0</v>
      </c>
      <c r="N219" t="s">
        <v>343</v>
      </c>
      <c r="O219" t="s">
        <v>21</v>
      </c>
      <c r="P219" t="s">
        <v>343</v>
      </c>
      <c r="Q219" t="s">
        <v>21</v>
      </c>
      <c r="R219" t="s">
        <v>343</v>
      </c>
      <c r="S219" t="s">
        <v>21</v>
      </c>
      <c r="U219">
        <f t="shared" si="6"/>
        <v>142</v>
      </c>
      <c r="V219">
        <f t="shared" si="7"/>
        <v>0</v>
      </c>
    </row>
    <row r="220" spans="1:22" ht="15" customHeight="1">
      <c r="A220" s="2" t="s">
        <v>344</v>
      </c>
      <c r="B220" s="2" t="s">
        <v>345</v>
      </c>
      <c r="C220">
        <v>2020</v>
      </c>
      <c r="D220">
        <v>44.2</v>
      </c>
      <c r="E220">
        <v>17.7</v>
      </c>
      <c r="F220">
        <v>14</v>
      </c>
      <c r="G220">
        <v>3.6</v>
      </c>
      <c r="H220">
        <v>0</v>
      </c>
      <c r="I220">
        <v>6.2</v>
      </c>
      <c r="J220">
        <v>2.7</v>
      </c>
      <c r="K220">
        <v>0</v>
      </c>
      <c r="L220">
        <v>0</v>
      </c>
      <c r="M220">
        <v>0</v>
      </c>
      <c r="N220" t="s">
        <v>21</v>
      </c>
      <c r="O220" t="s">
        <v>21</v>
      </c>
      <c r="P220" t="s">
        <v>21</v>
      </c>
      <c r="Q220" t="s">
        <v>21</v>
      </c>
      <c r="R220" t="s">
        <v>21</v>
      </c>
      <c r="S220" t="s">
        <v>21</v>
      </c>
      <c r="U220">
        <f t="shared" si="6"/>
        <v>44.2</v>
      </c>
      <c r="V220">
        <f t="shared" si="7"/>
        <v>0</v>
      </c>
    </row>
    <row r="221" spans="1:22" ht="15" customHeight="1">
      <c r="A221" s="2" t="s">
        <v>346</v>
      </c>
      <c r="B221" s="2" t="s">
        <v>347</v>
      </c>
      <c r="C221">
        <v>2020</v>
      </c>
      <c r="D221">
        <v>5.43</v>
      </c>
      <c r="E221">
        <v>1.89</v>
      </c>
      <c r="F221">
        <v>1.35</v>
      </c>
      <c r="G221" t="s">
        <v>21</v>
      </c>
      <c r="H221" t="s">
        <v>21</v>
      </c>
      <c r="I221">
        <v>1.66</v>
      </c>
      <c r="J221">
        <v>0.54</v>
      </c>
      <c r="K221" t="s">
        <v>21</v>
      </c>
      <c r="L221" t="s">
        <v>21</v>
      </c>
      <c r="M221" t="s">
        <v>21</v>
      </c>
      <c r="N221" t="s">
        <v>22</v>
      </c>
      <c r="O221" t="s">
        <v>21</v>
      </c>
      <c r="P221" t="s">
        <v>22</v>
      </c>
      <c r="Q221" t="s">
        <v>21</v>
      </c>
      <c r="R221" t="s">
        <v>22</v>
      </c>
      <c r="S221" t="s">
        <v>21</v>
      </c>
      <c r="U221">
        <f t="shared" si="6"/>
        <v>5.43</v>
      </c>
      <c r="V221">
        <f t="shared" si="7"/>
        <v>0</v>
      </c>
    </row>
    <row r="222" spans="1:22" ht="15" customHeight="1">
      <c r="A222" s="2" t="s">
        <v>346</v>
      </c>
      <c r="B222" s="2" t="s">
        <v>348</v>
      </c>
      <c r="C222">
        <v>2020</v>
      </c>
      <c r="D222">
        <v>222.98</v>
      </c>
      <c r="E222">
        <v>72.8</v>
      </c>
      <c r="F222">
        <v>63.2</v>
      </c>
      <c r="G222">
        <v>16.7</v>
      </c>
      <c r="H222" t="s">
        <v>21</v>
      </c>
      <c r="I222">
        <v>35.6</v>
      </c>
      <c r="J222">
        <v>32</v>
      </c>
      <c r="K222">
        <v>2.69</v>
      </c>
      <c r="L222" t="s">
        <v>21</v>
      </c>
      <c r="M222" t="s">
        <v>21</v>
      </c>
      <c r="N222" t="s">
        <v>22</v>
      </c>
      <c r="O222" t="s">
        <v>21</v>
      </c>
      <c r="P222" t="s">
        <v>22</v>
      </c>
      <c r="Q222" t="s">
        <v>21</v>
      </c>
      <c r="R222" t="s">
        <v>22</v>
      </c>
      <c r="S222" t="s">
        <v>21</v>
      </c>
      <c r="U222">
        <f t="shared" si="6"/>
        <v>222.98</v>
      </c>
      <c r="V222">
        <f t="shared" si="7"/>
        <v>0</v>
      </c>
    </row>
    <row r="223" spans="1:22" ht="15" customHeight="1">
      <c r="A223" s="2" t="s">
        <v>346</v>
      </c>
      <c r="B223" s="2" t="s">
        <v>349</v>
      </c>
      <c r="C223">
        <v>2020</v>
      </c>
      <c r="D223">
        <v>1.2</v>
      </c>
      <c r="E223">
        <v>0.64</v>
      </c>
      <c r="F223">
        <v>0.04</v>
      </c>
      <c r="G223" t="s">
        <v>21</v>
      </c>
      <c r="H223" t="s">
        <v>21</v>
      </c>
      <c r="I223">
        <v>0.53</v>
      </c>
      <c r="J223">
        <v>0.15</v>
      </c>
      <c r="K223" t="s">
        <v>21</v>
      </c>
      <c r="L223" t="s">
        <v>21</v>
      </c>
      <c r="M223" t="s">
        <v>21</v>
      </c>
      <c r="N223" t="s">
        <v>22</v>
      </c>
      <c r="O223" t="s">
        <v>21</v>
      </c>
      <c r="P223" t="s">
        <v>22</v>
      </c>
      <c r="Q223" t="s">
        <v>21</v>
      </c>
      <c r="R223" t="s">
        <v>22</v>
      </c>
      <c r="S223" t="s">
        <v>21</v>
      </c>
      <c r="U223">
        <f t="shared" si="6"/>
        <v>1.2</v>
      </c>
      <c r="V223">
        <f t="shared" si="7"/>
        <v>0</v>
      </c>
    </row>
    <row r="224" spans="1:22" ht="15" customHeight="1">
      <c r="A224" s="2" t="s">
        <v>346</v>
      </c>
      <c r="B224" s="2" t="s">
        <v>350</v>
      </c>
      <c r="C224">
        <v>2020</v>
      </c>
      <c r="D224">
        <v>1.77</v>
      </c>
      <c r="E224">
        <v>0.54</v>
      </c>
      <c r="F224">
        <v>0.13600000000000001</v>
      </c>
      <c r="G224" t="s">
        <v>21</v>
      </c>
      <c r="H224" t="s">
        <v>21</v>
      </c>
      <c r="I224">
        <v>1.036</v>
      </c>
      <c r="J224">
        <v>5.3999999999999999E-2</v>
      </c>
      <c r="K224" t="s">
        <v>21</v>
      </c>
      <c r="L224" t="s">
        <v>21</v>
      </c>
      <c r="M224" t="s">
        <v>21</v>
      </c>
      <c r="N224" t="s">
        <v>22</v>
      </c>
      <c r="O224" t="s">
        <v>21</v>
      </c>
      <c r="P224" t="s">
        <v>22</v>
      </c>
      <c r="Q224" t="s">
        <v>21</v>
      </c>
      <c r="R224" t="s">
        <v>22</v>
      </c>
      <c r="S224" t="s">
        <v>21</v>
      </c>
      <c r="U224">
        <f t="shared" si="6"/>
        <v>1.77</v>
      </c>
      <c r="V224">
        <f t="shared" si="7"/>
        <v>0</v>
      </c>
    </row>
    <row r="225" spans="1:22" ht="15" customHeight="1">
      <c r="A225" s="2" t="s">
        <v>351</v>
      </c>
      <c r="B225" s="2" t="s">
        <v>352</v>
      </c>
      <c r="C225">
        <v>2020</v>
      </c>
      <c r="D225" t="s">
        <v>22</v>
      </c>
      <c r="E225" t="s">
        <v>22</v>
      </c>
      <c r="F225" t="s">
        <v>22</v>
      </c>
      <c r="G225" t="s">
        <v>22</v>
      </c>
      <c r="H225" t="s">
        <v>22</v>
      </c>
      <c r="I225" t="s">
        <v>22</v>
      </c>
      <c r="J225" t="s">
        <v>22</v>
      </c>
      <c r="K225" t="s">
        <v>22</v>
      </c>
      <c r="L225" t="s">
        <v>22</v>
      </c>
      <c r="M225" t="s">
        <v>22</v>
      </c>
      <c r="N225" t="s">
        <v>22</v>
      </c>
      <c r="O225" t="s">
        <v>22</v>
      </c>
      <c r="P225" t="s">
        <v>22</v>
      </c>
      <c r="Q225" t="s">
        <v>22</v>
      </c>
      <c r="R225" t="s">
        <v>22</v>
      </c>
      <c r="S225" t="s">
        <v>22</v>
      </c>
      <c r="U225">
        <f t="shared" si="6"/>
        <v>0</v>
      </c>
      <c r="V225">
        <f t="shared" si="7"/>
        <v>0</v>
      </c>
    </row>
    <row r="226" spans="1:22" ht="15" customHeight="1">
      <c r="A226" s="2" t="s">
        <v>353</v>
      </c>
      <c r="B226" s="2" t="s">
        <v>354</v>
      </c>
      <c r="C226">
        <v>2020</v>
      </c>
      <c r="D226">
        <v>12.8</v>
      </c>
      <c r="E226">
        <v>3.6</v>
      </c>
      <c r="F226">
        <v>3.8</v>
      </c>
      <c r="G226">
        <v>2.2000000000000002</v>
      </c>
      <c r="H226">
        <v>0</v>
      </c>
      <c r="I226">
        <v>3.2</v>
      </c>
      <c r="J226">
        <v>0</v>
      </c>
      <c r="K226">
        <v>0</v>
      </c>
      <c r="L226" t="s">
        <v>21</v>
      </c>
      <c r="M226" t="s">
        <v>21</v>
      </c>
      <c r="N226" t="s">
        <v>22</v>
      </c>
      <c r="O226" t="s">
        <v>21</v>
      </c>
      <c r="P226" t="s">
        <v>22</v>
      </c>
      <c r="Q226" t="s">
        <v>21</v>
      </c>
      <c r="R226" t="s">
        <v>22</v>
      </c>
      <c r="S226" t="s">
        <v>21</v>
      </c>
      <c r="U226">
        <f t="shared" si="6"/>
        <v>12.8</v>
      </c>
      <c r="V226">
        <f t="shared" si="7"/>
        <v>0</v>
      </c>
    </row>
    <row r="227" spans="1:22" ht="15" customHeight="1">
      <c r="A227" s="2" t="s">
        <v>353</v>
      </c>
      <c r="B227" s="2" t="s">
        <v>355</v>
      </c>
      <c r="C227">
        <v>2020</v>
      </c>
      <c r="D227">
        <v>97.3</v>
      </c>
      <c r="E227">
        <v>67.400000000000006</v>
      </c>
      <c r="F227">
        <v>6.5</v>
      </c>
      <c r="G227">
        <v>4.9000000000000004</v>
      </c>
      <c r="H227">
        <v>0</v>
      </c>
      <c r="I227">
        <v>15</v>
      </c>
      <c r="J227">
        <v>2.9</v>
      </c>
      <c r="K227" t="s">
        <v>21</v>
      </c>
      <c r="L227">
        <v>0.6</v>
      </c>
      <c r="M227" t="s">
        <v>21</v>
      </c>
      <c r="N227" t="s">
        <v>22</v>
      </c>
      <c r="O227" t="s">
        <v>21</v>
      </c>
      <c r="P227" t="s">
        <v>22</v>
      </c>
      <c r="Q227" t="s">
        <v>21</v>
      </c>
      <c r="R227" t="s">
        <v>22</v>
      </c>
      <c r="S227" t="s">
        <v>21</v>
      </c>
      <c r="U227">
        <f t="shared" si="6"/>
        <v>97.3</v>
      </c>
      <c r="V227">
        <f t="shared" si="7"/>
        <v>0</v>
      </c>
    </row>
    <row r="228" spans="1:22" ht="15" customHeight="1">
      <c r="A228" s="2" t="s">
        <v>356</v>
      </c>
      <c r="B228" s="2" t="s">
        <v>357</v>
      </c>
      <c r="C228">
        <v>2020</v>
      </c>
      <c r="D228">
        <v>128.893415</v>
      </c>
      <c r="E228">
        <v>54.976258000000001</v>
      </c>
      <c r="F228">
        <v>17.2636</v>
      </c>
      <c r="G228">
        <v>5.8377999999999997</v>
      </c>
      <c r="H228" t="s">
        <v>21</v>
      </c>
      <c r="I228">
        <v>31.792558</v>
      </c>
      <c r="J228">
        <v>18.525836999999999</v>
      </c>
      <c r="K228">
        <v>0.49736200000000003</v>
      </c>
      <c r="L228" t="s">
        <v>24</v>
      </c>
      <c r="M228" t="s">
        <v>24</v>
      </c>
      <c r="N228" t="s">
        <v>22</v>
      </c>
      <c r="O228" t="s">
        <v>21</v>
      </c>
      <c r="P228" t="s">
        <v>22</v>
      </c>
      <c r="Q228" t="s">
        <v>21</v>
      </c>
      <c r="R228" t="s">
        <v>22</v>
      </c>
      <c r="S228" t="s">
        <v>21</v>
      </c>
      <c r="U228">
        <f t="shared" si="6"/>
        <v>128.893415</v>
      </c>
      <c r="V228">
        <f t="shared" si="7"/>
        <v>0</v>
      </c>
    </row>
    <row r="229" spans="1:22" ht="15" customHeight="1">
      <c r="A229" s="2" t="s">
        <v>358</v>
      </c>
      <c r="B229" s="2" t="s">
        <v>359</v>
      </c>
      <c r="C229">
        <v>2020</v>
      </c>
      <c r="D229">
        <v>198.3</v>
      </c>
      <c r="E229">
        <v>92.8</v>
      </c>
      <c r="F229">
        <v>38.299999999999997</v>
      </c>
      <c r="G229">
        <v>17.2</v>
      </c>
      <c r="H229" t="s">
        <v>21</v>
      </c>
      <c r="I229">
        <v>22.4</v>
      </c>
      <c r="J229">
        <v>24.5</v>
      </c>
      <c r="K229">
        <v>1.4</v>
      </c>
      <c r="L229" t="s">
        <v>24</v>
      </c>
      <c r="M229" t="s">
        <v>21</v>
      </c>
      <c r="N229" t="s">
        <v>22</v>
      </c>
      <c r="O229" t="s">
        <v>21</v>
      </c>
      <c r="P229" t="s">
        <v>22</v>
      </c>
      <c r="Q229" t="s">
        <v>21</v>
      </c>
      <c r="R229" t="s">
        <v>22</v>
      </c>
      <c r="S229" t="s">
        <v>21</v>
      </c>
      <c r="U229">
        <f t="shared" si="6"/>
        <v>198.3</v>
      </c>
      <c r="V229">
        <f t="shared" si="7"/>
        <v>0</v>
      </c>
    </row>
    <row r="230" spans="1:22" ht="15" customHeight="1">
      <c r="A230" s="2" t="s">
        <v>360</v>
      </c>
      <c r="B230" s="2" t="s">
        <v>361</v>
      </c>
      <c r="C230">
        <v>2020</v>
      </c>
      <c r="D230">
        <v>138.24</v>
      </c>
      <c r="E230">
        <v>72.253</v>
      </c>
      <c r="F230">
        <v>12.445</v>
      </c>
      <c r="G230">
        <v>18.405999999999999</v>
      </c>
      <c r="H230">
        <v>15.19</v>
      </c>
      <c r="I230">
        <v>13.879</v>
      </c>
      <c r="J230">
        <v>21.068000000000001</v>
      </c>
      <c r="K230">
        <v>0.188</v>
      </c>
      <c r="L230" t="s">
        <v>21</v>
      </c>
      <c r="M230" t="s">
        <v>21</v>
      </c>
      <c r="N230" t="s">
        <v>22</v>
      </c>
      <c r="O230" t="s">
        <v>21</v>
      </c>
      <c r="P230" t="s">
        <v>22</v>
      </c>
      <c r="Q230" t="s">
        <v>21</v>
      </c>
      <c r="R230" t="s">
        <v>22</v>
      </c>
      <c r="S230" t="s">
        <v>21</v>
      </c>
      <c r="U230">
        <f t="shared" si="6"/>
        <v>138.24</v>
      </c>
      <c r="V230">
        <f t="shared" si="7"/>
        <v>0</v>
      </c>
    </row>
    <row r="231" spans="1:22" ht="15" customHeight="1">
      <c r="A231" s="2" t="s">
        <v>362</v>
      </c>
      <c r="B231" s="2" t="s">
        <v>363</v>
      </c>
      <c r="C231">
        <v>2020</v>
      </c>
      <c r="D231">
        <v>84.9</v>
      </c>
      <c r="E231">
        <v>44.3</v>
      </c>
      <c r="F231">
        <v>4.5999999999999996</v>
      </c>
      <c r="G231">
        <v>12.4</v>
      </c>
      <c r="H231">
        <v>0</v>
      </c>
      <c r="I231">
        <v>2.1</v>
      </c>
      <c r="J231">
        <v>20.5</v>
      </c>
      <c r="K231">
        <v>0</v>
      </c>
      <c r="L231">
        <v>1</v>
      </c>
      <c r="M231">
        <v>0</v>
      </c>
      <c r="N231" t="s">
        <v>22</v>
      </c>
      <c r="O231" t="s">
        <v>21</v>
      </c>
      <c r="P231" t="s">
        <v>22</v>
      </c>
      <c r="Q231" t="s">
        <v>21</v>
      </c>
      <c r="R231" t="s">
        <v>22</v>
      </c>
      <c r="S231" t="s">
        <v>21</v>
      </c>
      <c r="U231">
        <f t="shared" si="6"/>
        <v>84.9</v>
      </c>
      <c r="V231">
        <f t="shared" si="7"/>
        <v>0</v>
      </c>
    </row>
    <row r="232" spans="1:22" ht="15" customHeight="1">
      <c r="A232" s="2" t="s">
        <v>364</v>
      </c>
      <c r="B232" s="2" t="s">
        <v>365</v>
      </c>
      <c r="C232">
        <v>2020</v>
      </c>
      <c r="D232">
        <v>6.9827000000000004</v>
      </c>
      <c r="E232">
        <v>4.0430000000000001</v>
      </c>
      <c r="F232">
        <v>0.40300000000000002</v>
      </c>
      <c r="G232">
        <v>0.19650000000000001</v>
      </c>
      <c r="H232" t="s">
        <v>21</v>
      </c>
      <c r="I232">
        <v>1.857</v>
      </c>
      <c r="J232">
        <v>0.48199999999999998</v>
      </c>
      <c r="K232" t="s">
        <v>21</v>
      </c>
      <c r="L232" t="s">
        <v>21</v>
      </c>
      <c r="M232" t="s">
        <v>21</v>
      </c>
      <c r="N232" t="s">
        <v>22</v>
      </c>
      <c r="O232" t="s">
        <v>21</v>
      </c>
      <c r="P232" t="s">
        <v>22</v>
      </c>
      <c r="Q232" t="s">
        <v>21</v>
      </c>
      <c r="R232" t="s">
        <v>22</v>
      </c>
      <c r="S232" t="s">
        <v>21</v>
      </c>
      <c r="U232">
        <f t="shared" si="6"/>
        <v>6.9827000000000004</v>
      </c>
      <c r="V232">
        <f t="shared" si="7"/>
        <v>0</v>
      </c>
    </row>
    <row r="233" spans="1:22" ht="15" customHeight="1">
      <c r="A233" s="2" t="s">
        <v>364</v>
      </c>
      <c r="B233" s="2" t="s">
        <v>366</v>
      </c>
      <c r="C233">
        <v>2020</v>
      </c>
      <c r="D233">
        <v>6.8208000000000002</v>
      </c>
      <c r="E233">
        <v>1.2323</v>
      </c>
      <c r="F233">
        <v>1.012</v>
      </c>
      <c r="G233" t="s">
        <v>21</v>
      </c>
      <c r="H233" t="s">
        <v>21</v>
      </c>
      <c r="I233">
        <v>3.7526999999999999</v>
      </c>
      <c r="J233">
        <v>0.81599999999999995</v>
      </c>
      <c r="K233" t="s">
        <v>21</v>
      </c>
      <c r="L233" t="s">
        <v>21</v>
      </c>
      <c r="M233" t="s">
        <v>21</v>
      </c>
      <c r="N233" t="s">
        <v>22</v>
      </c>
      <c r="O233" t="s">
        <v>21</v>
      </c>
      <c r="P233" t="s">
        <v>22</v>
      </c>
      <c r="Q233" t="s">
        <v>21</v>
      </c>
      <c r="R233" t="s">
        <v>22</v>
      </c>
      <c r="S233" t="s">
        <v>21</v>
      </c>
      <c r="U233">
        <f t="shared" si="6"/>
        <v>6.8208000000000002</v>
      </c>
      <c r="V233">
        <f t="shared" si="7"/>
        <v>0</v>
      </c>
    </row>
    <row r="234" spans="1:22" ht="15" customHeight="1">
      <c r="A234" s="2" t="s">
        <v>364</v>
      </c>
      <c r="B234" s="2" t="s">
        <v>367</v>
      </c>
      <c r="C234">
        <v>2020</v>
      </c>
      <c r="D234">
        <v>13.162000000000001</v>
      </c>
      <c r="E234">
        <v>2.2669999999999999</v>
      </c>
      <c r="F234">
        <v>3.3479999999999999</v>
      </c>
      <c r="G234">
        <v>2.6890000000000001</v>
      </c>
      <c r="H234" t="s">
        <v>21</v>
      </c>
      <c r="I234">
        <v>4.0679999999999996</v>
      </c>
      <c r="J234">
        <v>0.79</v>
      </c>
      <c r="K234" t="s">
        <v>21</v>
      </c>
      <c r="L234" t="s">
        <v>21</v>
      </c>
      <c r="M234" t="s">
        <v>21</v>
      </c>
      <c r="N234" t="s">
        <v>22</v>
      </c>
      <c r="O234" t="s">
        <v>21</v>
      </c>
      <c r="P234" t="s">
        <v>22</v>
      </c>
      <c r="Q234" t="s">
        <v>21</v>
      </c>
      <c r="R234" t="s">
        <v>22</v>
      </c>
      <c r="S234" t="s">
        <v>21</v>
      </c>
      <c r="U234">
        <f t="shared" si="6"/>
        <v>13.162000000000001</v>
      </c>
      <c r="V234">
        <f t="shared" si="7"/>
        <v>0</v>
      </c>
    </row>
    <row r="235" spans="1:22" ht="15" customHeight="1">
      <c r="A235" s="2" t="s">
        <v>364</v>
      </c>
      <c r="B235" s="2" t="s">
        <v>368</v>
      </c>
      <c r="C235">
        <v>2020</v>
      </c>
      <c r="D235">
        <v>8.6649999999999991</v>
      </c>
      <c r="E235">
        <v>2.44</v>
      </c>
      <c r="F235">
        <v>0.502</v>
      </c>
      <c r="G235">
        <v>3.2549999999999999</v>
      </c>
      <c r="H235" t="s">
        <v>21</v>
      </c>
      <c r="I235">
        <v>2.294</v>
      </c>
      <c r="J235">
        <v>0.17299999999999999</v>
      </c>
      <c r="K235" t="s">
        <v>21</v>
      </c>
      <c r="L235" t="s">
        <v>21</v>
      </c>
      <c r="M235" t="s">
        <v>21</v>
      </c>
      <c r="N235" t="s">
        <v>22</v>
      </c>
      <c r="O235" t="s">
        <v>21</v>
      </c>
      <c r="P235" t="s">
        <v>22</v>
      </c>
      <c r="Q235" t="s">
        <v>21</v>
      </c>
      <c r="R235" t="s">
        <v>22</v>
      </c>
      <c r="S235" t="s">
        <v>21</v>
      </c>
      <c r="U235">
        <f t="shared" si="6"/>
        <v>8.6649999999999991</v>
      </c>
      <c r="V235">
        <f t="shared" si="7"/>
        <v>0</v>
      </c>
    </row>
    <row r="236" spans="1:22" ht="15" customHeight="1">
      <c r="A236" s="2" t="s">
        <v>364</v>
      </c>
      <c r="B236" s="2" t="s">
        <v>369</v>
      </c>
      <c r="C236">
        <v>2020</v>
      </c>
      <c r="D236">
        <v>5.7530000000000001</v>
      </c>
      <c r="E236">
        <v>2.2509999999999999</v>
      </c>
      <c r="F236">
        <v>0.29199999999999998</v>
      </c>
      <c r="G236">
        <v>0</v>
      </c>
      <c r="H236" t="s">
        <v>21</v>
      </c>
      <c r="I236">
        <v>2.3490000000000002</v>
      </c>
      <c r="J236">
        <v>0.86099999999999999</v>
      </c>
      <c r="K236" t="s">
        <v>21</v>
      </c>
      <c r="L236" t="s">
        <v>21</v>
      </c>
      <c r="M236" t="s">
        <v>21</v>
      </c>
      <c r="N236" t="s">
        <v>22</v>
      </c>
      <c r="O236" t="s">
        <v>21</v>
      </c>
      <c r="P236" t="s">
        <v>22</v>
      </c>
      <c r="Q236" t="s">
        <v>21</v>
      </c>
      <c r="R236" t="s">
        <v>22</v>
      </c>
      <c r="S236" t="s">
        <v>21</v>
      </c>
      <c r="U236">
        <f t="shared" si="6"/>
        <v>5.7530000000000001</v>
      </c>
      <c r="V236">
        <f t="shared" si="7"/>
        <v>0</v>
      </c>
    </row>
    <row r="237" spans="1:22" ht="15" customHeight="1">
      <c r="A237" s="2" t="s">
        <v>364</v>
      </c>
      <c r="B237" s="2" t="s">
        <v>370</v>
      </c>
      <c r="C237">
        <v>2020</v>
      </c>
      <c r="D237">
        <v>4.8719999999999999</v>
      </c>
      <c r="E237">
        <v>2.5630000000000002</v>
      </c>
      <c r="F237">
        <v>0.46500000000000002</v>
      </c>
      <c r="G237" t="s">
        <v>21</v>
      </c>
      <c r="H237" t="s">
        <v>21</v>
      </c>
      <c r="I237">
        <v>1.534</v>
      </c>
      <c r="J237">
        <v>0.3</v>
      </c>
      <c r="K237" t="s">
        <v>21</v>
      </c>
      <c r="L237" t="s">
        <v>21</v>
      </c>
      <c r="M237" t="s">
        <v>21</v>
      </c>
      <c r="N237" t="s">
        <v>22</v>
      </c>
      <c r="O237" t="s">
        <v>21</v>
      </c>
      <c r="P237" t="s">
        <v>22</v>
      </c>
      <c r="Q237" t="s">
        <v>21</v>
      </c>
      <c r="R237" t="s">
        <v>22</v>
      </c>
      <c r="S237" t="s">
        <v>21</v>
      </c>
      <c r="U237">
        <f t="shared" si="6"/>
        <v>4.8719999999999999</v>
      </c>
      <c r="V237">
        <f t="shared" si="7"/>
        <v>0</v>
      </c>
    </row>
    <row r="238" spans="1:22" ht="15" customHeight="1">
      <c r="A238" s="2" t="s">
        <v>364</v>
      </c>
      <c r="B238" s="2" t="s">
        <v>371</v>
      </c>
      <c r="C238">
        <v>2020</v>
      </c>
      <c r="D238">
        <v>2.4340000000000002</v>
      </c>
      <c r="E238">
        <v>0</v>
      </c>
      <c r="F238">
        <v>0</v>
      </c>
      <c r="G238">
        <v>2.1160000000000001</v>
      </c>
      <c r="H238" t="s">
        <v>21</v>
      </c>
      <c r="I238">
        <v>0.248</v>
      </c>
      <c r="J238">
        <v>6.9000000000000006E-2</v>
      </c>
      <c r="K238" t="s">
        <v>21</v>
      </c>
      <c r="L238" t="s">
        <v>21</v>
      </c>
      <c r="M238" t="s">
        <v>21</v>
      </c>
      <c r="N238" t="s">
        <v>22</v>
      </c>
      <c r="O238" t="s">
        <v>21</v>
      </c>
      <c r="P238" t="s">
        <v>22</v>
      </c>
      <c r="Q238" t="s">
        <v>21</v>
      </c>
      <c r="R238" t="s">
        <v>22</v>
      </c>
      <c r="S238" t="s">
        <v>21</v>
      </c>
      <c r="U238">
        <f t="shared" si="6"/>
        <v>2.4340000000000002</v>
      </c>
      <c r="V238">
        <f t="shared" si="7"/>
        <v>0</v>
      </c>
    </row>
    <row r="239" spans="1:22" ht="15" customHeight="1">
      <c r="A239" s="2" t="s">
        <v>364</v>
      </c>
      <c r="B239" s="2" t="s">
        <v>372</v>
      </c>
      <c r="C239">
        <v>2020</v>
      </c>
      <c r="D239">
        <v>91.427999999999997</v>
      </c>
      <c r="E239">
        <v>28.398</v>
      </c>
      <c r="F239">
        <v>19.707000000000001</v>
      </c>
      <c r="G239">
        <v>7.8479999999999999</v>
      </c>
      <c r="H239" t="s">
        <v>21</v>
      </c>
      <c r="I239">
        <v>17.181999999999999</v>
      </c>
      <c r="J239">
        <v>18.29</v>
      </c>
      <c r="K239" t="s">
        <v>21</v>
      </c>
      <c r="L239" t="s">
        <v>21</v>
      </c>
      <c r="M239" t="s">
        <v>21</v>
      </c>
      <c r="N239" t="s">
        <v>22</v>
      </c>
      <c r="O239" t="s">
        <v>21</v>
      </c>
      <c r="P239" t="s">
        <v>22</v>
      </c>
      <c r="Q239" t="s">
        <v>21</v>
      </c>
      <c r="R239" t="s">
        <v>22</v>
      </c>
      <c r="S239" t="s">
        <v>21</v>
      </c>
      <c r="U239">
        <f t="shared" si="6"/>
        <v>91.427999999999997</v>
      </c>
      <c r="V239">
        <f t="shared" si="7"/>
        <v>0</v>
      </c>
    </row>
    <row r="240" spans="1:22" ht="15" customHeight="1">
      <c r="A240" s="2" t="s">
        <v>364</v>
      </c>
      <c r="B240" s="2" t="s">
        <v>373</v>
      </c>
      <c r="C240">
        <v>2020</v>
      </c>
      <c r="D240">
        <v>2.9929999999999999</v>
      </c>
      <c r="E240">
        <v>0.372</v>
      </c>
      <c r="F240">
        <v>0.246</v>
      </c>
      <c r="G240" t="s">
        <v>21</v>
      </c>
      <c r="H240" t="s">
        <v>21</v>
      </c>
      <c r="I240">
        <v>2.306</v>
      </c>
      <c r="J240">
        <v>6.7000000000000004E-2</v>
      </c>
      <c r="K240" t="s">
        <v>21</v>
      </c>
      <c r="L240" t="s">
        <v>21</v>
      </c>
      <c r="M240" t="s">
        <v>21</v>
      </c>
      <c r="N240" t="s">
        <v>22</v>
      </c>
      <c r="O240" t="s">
        <v>21</v>
      </c>
      <c r="P240" t="s">
        <v>22</v>
      </c>
      <c r="Q240" t="s">
        <v>21</v>
      </c>
      <c r="R240" t="s">
        <v>22</v>
      </c>
      <c r="S240" t="s">
        <v>21</v>
      </c>
      <c r="U240">
        <f t="shared" si="6"/>
        <v>2.9929999999999999</v>
      </c>
      <c r="V240">
        <f t="shared" si="7"/>
        <v>0</v>
      </c>
    </row>
    <row r="241" spans="1:22" ht="15" customHeight="1">
      <c r="A241" s="2" t="s">
        <v>364</v>
      </c>
      <c r="B241" s="2" t="s">
        <v>374</v>
      </c>
      <c r="C241">
        <v>2020</v>
      </c>
      <c r="D241">
        <v>74.311999999999998</v>
      </c>
      <c r="E241">
        <v>4.08</v>
      </c>
      <c r="F241">
        <v>4.024</v>
      </c>
      <c r="G241">
        <v>60.127000000000002</v>
      </c>
      <c r="H241" t="s">
        <v>21</v>
      </c>
      <c r="I241">
        <v>3.758</v>
      </c>
      <c r="J241">
        <v>2.3210000000000002</v>
      </c>
      <c r="K241" t="s">
        <v>21</v>
      </c>
      <c r="L241" t="s">
        <v>21</v>
      </c>
      <c r="M241" t="s">
        <v>21</v>
      </c>
      <c r="N241" t="s">
        <v>22</v>
      </c>
      <c r="O241" t="s">
        <v>21</v>
      </c>
      <c r="P241" t="s">
        <v>22</v>
      </c>
      <c r="Q241" t="s">
        <v>21</v>
      </c>
      <c r="R241" t="s">
        <v>22</v>
      </c>
      <c r="S241" t="s">
        <v>21</v>
      </c>
      <c r="U241">
        <f t="shared" si="6"/>
        <v>74.311999999999998</v>
      </c>
      <c r="V241">
        <f t="shared" si="7"/>
        <v>0</v>
      </c>
    </row>
    <row r="242" spans="1:22" ht="15" customHeight="1">
      <c r="A242" s="2" t="s">
        <v>364</v>
      </c>
      <c r="B242" s="2" t="s">
        <v>375</v>
      </c>
      <c r="C242">
        <v>2020</v>
      </c>
      <c r="D242">
        <v>12.637</v>
      </c>
      <c r="E242">
        <v>2.9529999999999998</v>
      </c>
      <c r="F242">
        <v>1.857</v>
      </c>
      <c r="G242">
        <v>0.29899999999999999</v>
      </c>
      <c r="H242" t="s">
        <v>21</v>
      </c>
      <c r="I242">
        <v>5.4029999999999996</v>
      </c>
      <c r="J242">
        <v>2.1230000000000002</v>
      </c>
      <c r="K242" t="s">
        <v>21</v>
      </c>
      <c r="L242" t="s">
        <v>21</v>
      </c>
      <c r="M242" t="s">
        <v>21</v>
      </c>
      <c r="N242" t="s">
        <v>22</v>
      </c>
      <c r="O242" t="s">
        <v>21</v>
      </c>
      <c r="P242" t="s">
        <v>22</v>
      </c>
      <c r="Q242" t="s">
        <v>21</v>
      </c>
      <c r="R242" t="s">
        <v>22</v>
      </c>
      <c r="S242" t="s">
        <v>21</v>
      </c>
      <c r="U242">
        <f t="shared" si="6"/>
        <v>12.637</v>
      </c>
      <c r="V242">
        <f t="shared" si="7"/>
        <v>0</v>
      </c>
    </row>
    <row r="243" spans="1:22" ht="15" customHeight="1">
      <c r="A243" s="2" t="s">
        <v>364</v>
      </c>
      <c r="B243" s="2" t="s">
        <v>376</v>
      </c>
      <c r="C243">
        <v>2020</v>
      </c>
      <c r="D243">
        <v>7.8410000000000002</v>
      </c>
      <c r="E243">
        <v>1.022</v>
      </c>
      <c r="F243">
        <v>0.69799999999999995</v>
      </c>
      <c r="G243">
        <v>1.2230000000000001</v>
      </c>
      <c r="H243" t="s">
        <v>21</v>
      </c>
      <c r="I243">
        <v>4.3109999999999999</v>
      </c>
      <c r="J243">
        <v>0.48499999999999999</v>
      </c>
      <c r="K243" t="s">
        <v>21</v>
      </c>
      <c r="L243" t="s">
        <v>21</v>
      </c>
      <c r="M243" t="s">
        <v>21</v>
      </c>
      <c r="N243" t="s">
        <v>22</v>
      </c>
      <c r="O243" t="s">
        <v>21</v>
      </c>
      <c r="P243" t="s">
        <v>22</v>
      </c>
      <c r="Q243" t="s">
        <v>21</v>
      </c>
      <c r="R243" t="s">
        <v>22</v>
      </c>
      <c r="S243" t="s">
        <v>21</v>
      </c>
      <c r="U243">
        <f t="shared" si="6"/>
        <v>7.8410000000000002</v>
      </c>
      <c r="V243">
        <f t="shared" si="7"/>
        <v>0</v>
      </c>
    </row>
    <row r="244" spans="1:22" ht="15" customHeight="1">
      <c r="A244" s="2" t="s">
        <v>364</v>
      </c>
      <c r="B244" s="2" t="s">
        <v>377</v>
      </c>
      <c r="C244">
        <v>2020</v>
      </c>
      <c r="D244">
        <v>312.03300000000002</v>
      </c>
      <c r="E244">
        <v>129.297</v>
      </c>
      <c r="F244">
        <v>47.845999999999997</v>
      </c>
      <c r="G244">
        <v>21.289000000000001</v>
      </c>
      <c r="H244" t="s">
        <v>21</v>
      </c>
      <c r="I244">
        <v>54.756999999999998</v>
      </c>
      <c r="J244">
        <v>50.308999999999997</v>
      </c>
      <c r="K244">
        <v>8.5329999999999995</v>
      </c>
      <c r="L244" t="s">
        <v>21</v>
      </c>
      <c r="M244" t="s">
        <v>21</v>
      </c>
      <c r="N244" t="s">
        <v>22</v>
      </c>
      <c r="O244" t="s">
        <v>21</v>
      </c>
      <c r="P244" t="s">
        <v>22</v>
      </c>
      <c r="Q244" t="s">
        <v>21</v>
      </c>
      <c r="R244" t="s">
        <v>22</v>
      </c>
      <c r="S244" t="s">
        <v>21</v>
      </c>
      <c r="U244">
        <f t="shared" si="6"/>
        <v>312.03300000000002</v>
      </c>
      <c r="V244">
        <f t="shared" si="7"/>
        <v>0</v>
      </c>
    </row>
    <row r="245" spans="1:22" ht="15" customHeight="1">
      <c r="A245" s="2" t="s">
        <v>364</v>
      </c>
      <c r="B245" s="2" t="s">
        <v>378</v>
      </c>
      <c r="C245">
        <v>2020</v>
      </c>
      <c r="D245">
        <v>27.164000000000001</v>
      </c>
      <c r="E245">
        <v>9.3859999999999992</v>
      </c>
      <c r="F245">
        <v>6.798</v>
      </c>
      <c r="G245">
        <v>1.0569999999999999</v>
      </c>
      <c r="H245" t="s">
        <v>21</v>
      </c>
      <c r="I245">
        <v>5.2149999999999999</v>
      </c>
      <c r="J245">
        <v>4.7069999999999999</v>
      </c>
      <c r="K245">
        <v>0.72899999999999998</v>
      </c>
      <c r="L245" t="s">
        <v>21</v>
      </c>
      <c r="M245" t="s">
        <v>21</v>
      </c>
      <c r="N245" t="s">
        <v>22</v>
      </c>
      <c r="O245" t="s">
        <v>21</v>
      </c>
      <c r="P245" t="s">
        <v>22</v>
      </c>
      <c r="Q245" t="s">
        <v>21</v>
      </c>
      <c r="R245" t="s">
        <v>22</v>
      </c>
      <c r="S245" t="s">
        <v>21</v>
      </c>
      <c r="U245">
        <f t="shared" si="6"/>
        <v>27.164000000000001</v>
      </c>
      <c r="V245">
        <f t="shared" si="7"/>
        <v>0</v>
      </c>
    </row>
    <row r="246" spans="1:22" ht="15" customHeight="1">
      <c r="A246" s="2" t="s">
        <v>364</v>
      </c>
      <c r="B246" s="2" t="s">
        <v>379</v>
      </c>
      <c r="C246">
        <v>2020</v>
      </c>
      <c r="D246">
        <v>28.146000000000001</v>
      </c>
      <c r="E246">
        <v>11.587</v>
      </c>
      <c r="F246">
        <v>6.5529999999999999</v>
      </c>
      <c r="G246">
        <v>3.2189999999999999</v>
      </c>
      <c r="H246" t="s">
        <v>21</v>
      </c>
      <c r="I246">
        <v>4.4690000000000003</v>
      </c>
      <c r="J246">
        <v>2.3170000000000002</v>
      </c>
      <c r="K246" t="s">
        <v>21</v>
      </c>
      <c r="L246" t="s">
        <v>21</v>
      </c>
      <c r="M246" t="s">
        <v>21</v>
      </c>
      <c r="N246" t="s">
        <v>22</v>
      </c>
      <c r="O246" t="s">
        <v>21</v>
      </c>
      <c r="P246" t="s">
        <v>22</v>
      </c>
      <c r="Q246" t="s">
        <v>21</v>
      </c>
      <c r="R246" t="s">
        <v>22</v>
      </c>
      <c r="S246" t="s">
        <v>21</v>
      </c>
      <c r="U246">
        <f t="shared" si="6"/>
        <v>28.146000000000001</v>
      </c>
      <c r="V246">
        <f t="shared" si="7"/>
        <v>0</v>
      </c>
    </row>
    <row r="247" spans="1:22" ht="15" customHeight="1">
      <c r="A247" s="2" t="s">
        <v>364</v>
      </c>
      <c r="B247" s="2" t="s">
        <v>380</v>
      </c>
      <c r="C247">
        <v>2020</v>
      </c>
      <c r="D247">
        <v>12.211</v>
      </c>
      <c r="E247">
        <v>2.863</v>
      </c>
      <c r="F247">
        <v>2.5750000000000002</v>
      </c>
      <c r="G247">
        <v>0</v>
      </c>
      <c r="H247" t="s">
        <v>21</v>
      </c>
      <c r="I247">
        <v>4.8559999999999999</v>
      </c>
      <c r="J247">
        <v>1.917</v>
      </c>
      <c r="K247" t="s">
        <v>21</v>
      </c>
      <c r="L247" t="s">
        <v>21</v>
      </c>
      <c r="M247" t="s">
        <v>21</v>
      </c>
      <c r="N247" t="s">
        <v>22</v>
      </c>
      <c r="O247" t="s">
        <v>21</v>
      </c>
      <c r="P247" t="s">
        <v>22</v>
      </c>
      <c r="Q247" t="s">
        <v>21</v>
      </c>
      <c r="R247" t="s">
        <v>22</v>
      </c>
      <c r="S247" t="s">
        <v>21</v>
      </c>
      <c r="U247">
        <f t="shared" si="6"/>
        <v>12.211</v>
      </c>
      <c r="V247">
        <f t="shared" si="7"/>
        <v>0</v>
      </c>
    </row>
    <row r="248" spans="1:22" ht="15" customHeight="1">
      <c r="A248" s="2" t="s">
        <v>364</v>
      </c>
      <c r="B248" s="2" t="s">
        <v>381</v>
      </c>
      <c r="C248">
        <v>2020</v>
      </c>
      <c r="D248">
        <v>2.2197</v>
      </c>
      <c r="E248">
        <v>0.47199999999999998</v>
      </c>
      <c r="F248">
        <v>0.122</v>
      </c>
      <c r="G248" t="s">
        <v>21</v>
      </c>
      <c r="H248" t="s">
        <v>21</v>
      </c>
      <c r="I248">
        <v>1.151</v>
      </c>
      <c r="J248">
        <v>0.47499999999999998</v>
      </c>
      <c r="K248" t="s">
        <v>21</v>
      </c>
      <c r="L248" t="s">
        <v>21</v>
      </c>
      <c r="M248" t="s">
        <v>21</v>
      </c>
      <c r="N248" t="s">
        <v>22</v>
      </c>
      <c r="O248" t="s">
        <v>21</v>
      </c>
      <c r="P248" t="s">
        <v>22</v>
      </c>
      <c r="Q248" t="s">
        <v>21</v>
      </c>
      <c r="R248" t="s">
        <v>22</v>
      </c>
      <c r="S248" t="s">
        <v>21</v>
      </c>
      <c r="U248">
        <f t="shared" si="6"/>
        <v>2.2197</v>
      </c>
      <c r="V248">
        <f t="shared" si="7"/>
        <v>0</v>
      </c>
    </row>
    <row r="249" spans="1:22" ht="15" customHeight="1">
      <c r="A249" s="2" t="s">
        <v>382</v>
      </c>
      <c r="B249" s="2" t="s">
        <v>383</v>
      </c>
      <c r="C249">
        <v>2020</v>
      </c>
      <c r="D249">
        <v>9.2460000000000004</v>
      </c>
      <c r="E249">
        <v>5.9391220000000002</v>
      </c>
      <c r="F249">
        <v>943775</v>
      </c>
      <c r="G249">
        <v>0.13799500000000001</v>
      </c>
      <c r="H249">
        <v>0</v>
      </c>
      <c r="I249">
        <v>0.75841999999999998</v>
      </c>
      <c r="J249">
        <v>1.2896749999999999</v>
      </c>
      <c r="K249">
        <v>0</v>
      </c>
      <c r="L249">
        <v>0.12398099999999999</v>
      </c>
      <c r="M249">
        <v>0.13799500000000001</v>
      </c>
      <c r="N249" t="s">
        <v>22</v>
      </c>
      <c r="O249" t="s">
        <v>21</v>
      </c>
      <c r="P249" t="s">
        <v>22</v>
      </c>
      <c r="Q249" t="s">
        <v>21</v>
      </c>
      <c r="R249" t="s">
        <v>22</v>
      </c>
      <c r="S249" t="s">
        <v>21</v>
      </c>
      <c r="U249">
        <f t="shared" si="6"/>
        <v>9.2460000000000004</v>
      </c>
      <c r="V249">
        <f t="shared" si="7"/>
        <v>0</v>
      </c>
    </row>
    <row r="250" spans="1:22" ht="15" customHeight="1">
      <c r="A250" s="2" t="s">
        <v>382</v>
      </c>
      <c r="B250" s="2" t="s">
        <v>384</v>
      </c>
      <c r="C250">
        <v>2020</v>
      </c>
      <c r="D250">
        <v>314.625</v>
      </c>
      <c r="E250">
        <v>110.765017</v>
      </c>
      <c r="F250">
        <v>14.537068</v>
      </c>
      <c r="G250">
        <v>64.433379000000002</v>
      </c>
      <c r="H250">
        <v>0</v>
      </c>
      <c r="I250">
        <v>61.958468000000003</v>
      </c>
      <c r="J250">
        <v>41.602997999999999</v>
      </c>
      <c r="K250">
        <v>0.37829400000000002</v>
      </c>
      <c r="L250">
        <v>21.321839000000001</v>
      </c>
      <c r="M250">
        <v>64.433379000000002</v>
      </c>
      <c r="N250" t="s">
        <v>22</v>
      </c>
      <c r="O250" t="s">
        <v>21</v>
      </c>
      <c r="P250" t="s">
        <v>22</v>
      </c>
      <c r="Q250" t="s">
        <v>21</v>
      </c>
      <c r="R250" t="s">
        <v>22</v>
      </c>
      <c r="S250" t="s">
        <v>21</v>
      </c>
      <c r="U250">
        <f t="shared" si="6"/>
        <v>314.625</v>
      </c>
      <c r="V250">
        <f t="shared" si="7"/>
        <v>0</v>
      </c>
    </row>
    <row r="251" spans="1:22" ht="15" customHeight="1">
      <c r="A251" s="2" t="s">
        <v>382</v>
      </c>
      <c r="B251" s="2" t="s">
        <v>385</v>
      </c>
      <c r="C251">
        <v>2020</v>
      </c>
      <c r="D251">
        <v>4.1470000000000002</v>
      </c>
      <c r="E251">
        <v>0.47860799999999998</v>
      </c>
      <c r="F251">
        <v>0.22249099999999999</v>
      </c>
      <c r="G251">
        <v>0</v>
      </c>
      <c r="H251">
        <v>0</v>
      </c>
      <c r="I251">
        <v>1.0666389999999999</v>
      </c>
      <c r="J251">
        <v>1.7773000000000001E-2</v>
      </c>
      <c r="K251">
        <v>0</v>
      </c>
      <c r="L251">
        <v>2.3617010000000001</v>
      </c>
      <c r="M251">
        <v>0</v>
      </c>
      <c r="N251" t="s">
        <v>22</v>
      </c>
      <c r="O251" t="s">
        <v>21</v>
      </c>
      <c r="P251" t="s">
        <v>22</v>
      </c>
      <c r="Q251" t="s">
        <v>21</v>
      </c>
      <c r="R251" t="s">
        <v>22</v>
      </c>
      <c r="S251" t="s">
        <v>21</v>
      </c>
      <c r="U251">
        <f t="shared" si="6"/>
        <v>4.1470000000000002</v>
      </c>
      <c r="V251">
        <f t="shared" si="7"/>
        <v>0</v>
      </c>
    </row>
    <row r="252" spans="1:22" ht="15" customHeight="1">
      <c r="A252" s="2" t="s">
        <v>382</v>
      </c>
      <c r="B252" s="2" t="s">
        <v>386</v>
      </c>
      <c r="C252">
        <v>2020</v>
      </c>
      <c r="D252">
        <v>1.8080000000000001</v>
      </c>
      <c r="E252">
        <v>0.66426600000000002</v>
      </c>
      <c r="F252">
        <v>0.18329000000000001</v>
      </c>
      <c r="G252">
        <v>0</v>
      </c>
      <c r="H252">
        <v>0</v>
      </c>
      <c r="I252">
        <v>0.69613899999999995</v>
      </c>
      <c r="J252">
        <v>0.26424799999999998</v>
      </c>
      <c r="K252">
        <v>0</v>
      </c>
      <c r="L252">
        <v>0</v>
      </c>
      <c r="M252">
        <v>0</v>
      </c>
      <c r="N252" t="s">
        <v>22</v>
      </c>
      <c r="O252" t="s">
        <v>21</v>
      </c>
      <c r="P252" t="s">
        <v>22</v>
      </c>
      <c r="Q252" t="s">
        <v>21</v>
      </c>
      <c r="R252" t="s">
        <v>22</v>
      </c>
      <c r="S252" t="s">
        <v>21</v>
      </c>
      <c r="U252">
        <f t="shared" si="6"/>
        <v>1.8080000000000001</v>
      </c>
      <c r="V252">
        <f t="shared" si="7"/>
        <v>0</v>
      </c>
    </row>
    <row r="253" spans="1:22" ht="15" customHeight="1">
      <c r="A253" s="2" t="s">
        <v>382</v>
      </c>
      <c r="B253" s="2" t="s">
        <v>387</v>
      </c>
      <c r="C253">
        <v>2020</v>
      </c>
      <c r="D253">
        <v>2.8380000000000001</v>
      </c>
      <c r="E253">
        <v>0.64671500000000004</v>
      </c>
      <c r="F253">
        <v>0.85120399999999996</v>
      </c>
      <c r="G253">
        <v>0.18490000000000001</v>
      </c>
      <c r="H253">
        <v>0</v>
      </c>
      <c r="I253">
        <v>0.78850200000000004</v>
      </c>
      <c r="J253">
        <v>0.36655100000000002</v>
      </c>
      <c r="K253">
        <v>0</v>
      </c>
      <c r="L253">
        <v>0</v>
      </c>
      <c r="M253">
        <v>0.18490000000000001</v>
      </c>
      <c r="N253" t="s">
        <v>22</v>
      </c>
      <c r="O253" t="s">
        <v>21</v>
      </c>
      <c r="P253" t="s">
        <v>22</v>
      </c>
      <c r="Q253" t="s">
        <v>21</v>
      </c>
      <c r="R253" t="s">
        <v>22</v>
      </c>
      <c r="S253" t="s">
        <v>21</v>
      </c>
      <c r="U253">
        <f t="shared" si="6"/>
        <v>2.8380000000000001</v>
      </c>
      <c r="V253">
        <f t="shared" si="7"/>
        <v>0</v>
      </c>
    </row>
    <row r="254" spans="1:22" ht="15" customHeight="1">
      <c r="A254" s="2" t="s">
        <v>388</v>
      </c>
      <c r="B254" s="2" t="s">
        <v>389</v>
      </c>
      <c r="C254">
        <v>2020</v>
      </c>
      <c r="D254">
        <v>37.94</v>
      </c>
      <c r="E254" t="s">
        <v>21</v>
      </c>
      <c r="F254" t="s">
        <v>22</v>
      </c>
      <c r="G254" t="s">
        <v>22</v>
      </c>
      <c r="H254" t="s">
        <v>22</v>
      </c>
      <c r="I254" t="s">
        <v>22</v>
      </c>
      <c r="J254" t="s">
        <v>22</v>
      </c>
      <c r="K254" t="s">
        <v>22</v>
      </c>
      <c r="L254" t="s">
        <v>22</v>
      </c>
      <c r="M254">
        <v>14.358000000000001</v>
      </c>
      <c r="N254" t="s">
        <v>22</v>
      </c>
      <c r="O254" t="s">
        <v>22</v>
      </c>
      <c r="P254" t="s">
        <v>22</v>
      </c>
      <c r="Q254" t="s">
        <v>22</v>
      </c>
      <c r="R254" t="s">
        <v>22</v>
      </c>
      <c r="S254" t="s">
        <v>22</v>
      </c>
      <c r="U254">
        <f t="shared" si="6"/>
        <v>37.94</v>
      </c>
      <c r="V254">
        <f t="shared" si="7"/>
        <v>0</v>
      </c>
    </row>
    <row r="255" spans="1:22" ht="15" customHeight="1">
      <c r="A255" s="2" t="s">
        <v>388</v>
      </c>
      <c r="B255" s="2" t="s">
        <v>390</v>
      </c>
      <c r="C255">
        <v>2020</v>
      </c>
      <c r="D255">
        <v>3.5819999999999999</v>
      </c>
      <c r="E255" t="s">
        <v>21</v>
      </c>
      <c r="F255" t="s">
        <v>22</v>
      </c>
      <c r="G255" t="s">
        <v>22</v>
      </c>
      <c r="H255" t="s">
        <v>22</v>
      </c>
      <c r="I255" t="s">
        <v>22</v>
      </c>
      <c r="J255" t="s">
        <v>22</v>
      </c>
      <c r="K255" t="s">
        <v>22</v>
      </c>
      <c r="L255" t="s">
        <v>22</v>
      </c>
      <c r="M255" t="s">
        <v>22</v>
      </c>
      <c r="N255" t="s">
        <v>22</v>
      </c>
      <c r="O255" t="s">
        <v>21</v>
      </c>
      <c r="P255" t="s">
        <v>22</v>
      </c>
      <c r="Q255" t="s">
        <v>21</v>
      </c>
      <c r="R255" t="s">
        <v>22</v>
      </c>
      <c r="S255" t="s">
        <v>21</v>
      </c>
      <c r="U255">
        <f t="shared" si="6"/>
        <v>3.5819999999999999</v>
      </c>
      <c r="V255">
        <f t="shared" si="7"/>
        <v>0</v>
      </c>
    </row>
    <row r="256" spans="1:22" ht="15" customHeight="1">
      <c r="A256" s="2" t="s">
        <v>391</v>
      </c>
      <c r="B256" s="2" t="s">
        <v>392</v>
      </c>
      <c r="C256">
        <v>2020</v>
      </c>
      <c r="D256">
        <v>265.60000000000002</v>
      </c>
      <c r="E256">
        <v>191.1</v>
      </c>
      <c r="F256">
        <v>24.1</v>
      </c>
      <c r="G256">
        <v>4.3</v>
      </c>
      <c r="H256">
        <v>0</v>
      </c>
      <c r="I256">
        <v>20.399999999999999</v>
      </c>
      <c r="J256">
        <v>17.600000000000001</v>
      </c>
      <c r="K256">
        <v>0</v>
      </c>
      <c r="L256">
        <v>8.1</v>
      </c>
      <c r="M256">
        <v>0</v>
      </c>
      <c r="N256" t="s">
        <v>22</v>
      </c>
      <c r="O256" t="s">
        <v>21</v>
      </c>
      <c r="P256" t="s">
        <v>22</v>
      </c>
      <c r="Q256" t="s">
        <v>21</v>
      </c>
      <c r="R256" t="s">
        <v>22</v>
      </c>
      <c r="S256" t="s">
        <v>21</v>
      </c>
      <c r="U256">
        <f t="shared" si="6"/>
        <v>265.60000000000002</v>
      </c>
      <c r="V256">
        <f t="shared" si="7"/>
        <v>0</v>
      </c>
    </row>
    <row r="257" spans="1:22" ht="15" customHeight="1">
      <c r="A257" s="2" t="s">
        <v>393</v>
      </c>
      <c r="B257" s="2" t="s">
        <v>394</v>
      </c>
      <c r="C257">
        <v>2020</v>
      </c>
      <c r="D257">
        <v>4.2</v>
      </c>
      <c r="E257">
        <v>1.1000000000000001</v>
      </c>
      <c r="F257">
        <v>1.9</v>
      </c>
      <c r="G257" t="s">
        <v>21</v>
      </c>
      <c r="H257" t="s">
        <v>21</v>
      </c>
      <c r="I257">
        <v>1.2</v>
      </c>
      <c r="J257" t="s">
        <v>21</v>
      </c>
      <c r="K257" t="s">
        <v>21</v>
      </c>
      <c r="L257" t="s">
        <v>21</v>
      </c>
      <c r="M257" t="s">
        <v>21</v>
      </c>
      <c r="N257" t="s">
        <v>22</v>
      </c>
      <c r="O257" t="s">
        <v>21</v>
      </c>
      <c r="P257" t="s">
        <v>22</v>
      </c>
      <c r="Q257" t="s">
        <v>21</v>
      </c>
      <c r="R257" t="s">
        <v>22</v>
      </c>
      <c r="S257" t="s">
        <v>21</v>
      </c>
      <c r="U257">
        <f t="shared" si="6"/>
        <v>4.2</v>
      </c>
      <c r="V257">
        <f t="shared" si="7"/>
        <v>0</v>
      </c>
    </row>
    <row r="258" spans="1:22" ht="15" customHeight="1">
      <c r="A258" s="2" t="s">
        <v>393</v>
      </c>
      <c r="B258" s="2" t="s">
        <v>395</v>
      </c>
      <c r="C258">
        <v>2020</v>
      </c>
      <c r="D258">
        <v>6.5030000000000001</v>
      </c>
      <c r="E258">
        <v>4.2670000000000003</v>
      </c>
      <c r="F258">
        <v>0</v>
      </c>
      <c r="G258">
        <v>0</v>
      </c>
      <c r="H258">
        <v>0</v>
      </c>
      <c r="I258">
        <v>2.0139999999999998</v>
      </c>
      <c r="J258">
        <v>0.222</v>
      </c>
      <c r="K258">
        <v>0</v>
      </c>
      <c r="L258">
        <v>0</v>
      </c>
      <c r="M258">
        <v>0</v>
      </c>
      <c r="N258" t="s">
        <v>334</v>
      </c>
      <c r="O258" t="s">
        <v>21</v>
      </c>
      <c r="P258" t="s">
        <v>334</v>
      </c>
      <c r="Q258" t="s">
        <v>21</v>
      </c>
      <c r="R258" t="s">
        <v>334</v>
      </c>
      <c r="S258" t="s">
        <v>21</v>
      </c>
      <c r="U258">
        <f t="shared" si="6"/>
        <v>6.5030000000000001</v>
      </c>
      <c r="V258">
        <f t="shared" si="7"/>
        <v>0</v>
      </c>
    </row>
    <row r="259" spans="1:22" ht="15" customHeight="1">
      <c r="A259" s="2" t="s">
        <v>393</v>
      </c>
      <c r="B259" s="2" t="s">
        <v>396</v>
      </c>
      <c r="C259">
        <v>2020</v>
      </c>
      <c r="D259">
        <v>11.976000000000001</v>
      </c>
      <c r="E259">
        <v>7.0880000000000001</v>
      </c>
      <c r="F259">
        <v>0.58299999999999996</v>
      </c>
      <c r="G259">
        <v>2.0529999999999999</v>
      </c>
      <c r="H259" t="s">
        <v>21</v>
      </c>
      <c r="I259">
        <v>2.02</v>
      </c>
      <c r="J259">
        <v>0.23200000000000001</v>
      </c>
      <c r="K259" t="s">
        <v>21</v>
      </c>
      <c r="L259" t="s">
        <v>21</v>
      </c>
      <c r="M259" t="s">
        <v>21</v>
      </c>
      <c r="N259" t="s">
        <v>22</v>
      </c>
      <c r="O259" t="s">
        <v>21</v>
      </c>
      <c r="P259" t="s">
        <v>22</v>
      </c>
      <c r="Q259" t="s">
        <v>21</v>
      </c>
      <c r="R259" t="s">
        <v>22</v>
      </c>
      <c r="S259" t="s">
        <v>21</v>
      </c>
      <c r="U259">
        <f t="shared" ref="U259:U322" si="8">IFERROR(D259/1,0)</f>
        <v>11.976000000000001</v>
      </c>
      <c r="V259">
        <f t="shared" ref="V259:V322" si="9">IFERROR(O259/1,0)+IFERROR(Q259/1,0)+IFERROR(S259/1,0)</f>
        <v>0</v>
      </c>
    </row>
    <row r="260" spans="1:22" ht="15" customHeight="1">
      <c r="A260" s="2" t="s">
        <v>393</v>
      </c>
      <c r="B260" s="2" t="s">
        <v>397</v>
      </c>
      <c r="C260">
        <v>2020</v>
      </c>
      <c r="D260">
        <v>15.484</v>
      </c>
      <c r="E260">
        <v>7.3079999999999998</v>
      </c>
      <c r="F260">
        <v>0.46600000000000003</v>
      </c>
      <c r="G260">
        <v>3.423</v>
      </c>
      <c r="H260">
        <v>0</v>
      </c>
      <c r="I260">
        <v>1.054</v>
      </c>
      <c r="J260">
        <v>3.2320000000000002</v>
      </c>
      <c r="K260" t="s">
        <v>21</v>
      </c>
      <c r="L260" t="s">
        <v>21</v>
      </c>
      <c r="M260" t="s">
        <v>21</v>
      </c>
      <c r="N260" t="s">
        <v>22</v>
      </c>
      <c r="O260" t="s">
        <v>21</v>
      </c>
      <c r="P260" t="s">
        <v>22</v>
      </c>
      <c r="Q260" t="s">
        <v>21</v>
      </c>
      <c r="R260" t="s">
        <v>22</v>
      </c>
      <c r="S260" t="s">
        <v>21</v>
      </c>
      <c r="U260">
        <f t="shared" si="8"/>
        <v>15.484</v>
      </c>
      <c r="V260">
        <f t="shared" si="9"/>
        <v>0</v>
      </c>
    </row>
    <row r="261" spans="1:22" ht="15" customHeight="1">
      <c r="A261" s="2" t="s">
        <v>393</v>
      </c>
      <c r="B261" s="2" t="s">
        <v>398</v>
      </c>
      <c r="C261">
        <v>2020</v>
      </c>
      <c r="D261">
        <v>14.516</v>
      </c>
      <c r="E261">
        <v>6.45</v>
      </c>
      <c r="F261">
        <v>0.75</v>
      </c>
      <c r="G261">
        <v>2.65</v>
      </c>
      <c r="H261" t="s">
        <v>21</v>
      </c>
      <c r="I261">
        <v>3.7360000000000002</v>
      </c>
      <c r="J261">
        <v>0.93</v>
      </c>
      <c r="K261" t="s">
        <v>21</v>
      </c>
      <c r="L261" t="s">
        <v>21</v>
      </c>
      <c r="M261" t="s">
        <v>21</v>
      </c>
      <c r="N261" t="s">
        <v>22</v>
      </c>
      <c r="O261" t="s">
        <v>21</v>
      </c>
      <c r="P261" t="s">
        <v>22</v>
      </c>
      <c r="Q261" t="s">
        <v>21</v>
      </c>
      <c r="R261" t="s">
        <v>22</v>
      </c>
      <c r="S261" t="s">
        <v>21</v>
      </c>
      <c r="U261">
        <f t="shared" si="8"/>
        <v>14.516</v>
      </c>
      <c r="V261">
        <f t="shared" si="9"/>
        <v>0</v>
      </c>
    </row>
    <row r="262" spans="1:22" ht="15" customHeight="1">
      <c r="A262" s="2" t="s">
        <v>393</v>
      </c>
      <c r="B262" s="2" t="s">
        <v>399</v>
      </c>
      <c r="C262">
        <v>2020</v>
      </c>
      <c r="D262">
        <v>39.700000000000003</v>
      </c>
      <c r="E262">
        <v>21.6</v>
      </c>
      <c r="F262">
        <v>1.6</v>
      </c>
      <c r="G262">
        <v>3.2</v>
      </c>
      <c r="H262" t="s">
        <v>21</v>
      </c>
      <c r="I262">
        <v>8.6</v>
      </c>
      <c r="J262">
        <v>4.7</v>
      </c>
      <c r="K262" t="s">
        <v>21</v>
      </c>
      <c r="L262" t="s">
        <v>21</v>
      </c>
      <c r="M262" t="s">
        <v>21</v>
      </c>
      <c r="N262" t="s">
        <v>22</v>
      </c>
      <c r="O262" t="s">
        <v>21</v>
      </c>
      <c r="P262" t="s">
        <v>22</v>
      </c>
      <c r="Q262" t="s">
        <v>21</v>
      </c>
      <c r="R262" t="s">
        <v>22</v>
      </c>
      <c r="S262" t="s">
        <v>21</v>
      </c>
      <c r="U262">
        <f t="shared" si="8"/>
        <v>39.700000000000003</v>
      </c>
      <c r="V262">
        <f t="shared" si="9"/>
        <v>0</v>
      </c>
    </row>
    <row r="263" spans="1:22" ht="15" customHeight="1">
      <c r="A263" s="2" t="s">
        <v>393</v>
      </c>
      <c r="B263" s="2" t="s">
        <v>400</v>
      </c>
      <c r="C263">
        <v>2020</v>
      </c>
      <c r="D263">
        <v>1.2</v>
      </c>
      <c r="E263">
        <v>0.7</v>
      </c>
      <c r="F263">
        <v>2.5000000000000001E-2</v>
      </c>
      <c r="G263">
        <v>0</v>
      </c>
      <c r="H263" t="s">
        <v>21</v>
      </c>
      <c r="I263">
        <v>0.47499999999999998</v>
      </c>
      <c r="J263" t="s">
        <v>21</v>
      </c>
      <c r="K263" t="s">
        <v>21</v>
      </c>
      <c r="L263" t="s">
        <v>21</v>
      </c>
      <c r="M263" t="s">
        <v>21</v>
      </c>
      <c r="N263" t="s">
        <v>22</v>
      </c>
      <c r="O263" t="s">
        <v>21</v>
      </c>
      <c r="P263" t="s">
        <v>22</v>
      </c>
      <c r="Q263" t="s">
        <v>21</v>
      </c>
      <c r="R263" t="s">
        <v>22</v>
      </c>
      <c r="S263" t="s">
        <v>21</v>
      </c>
      <c r="U263">
        <f t="shared" si="8"/>
        <v>1.2</v>
      </c>
      <c r="V263">
        <f t="shared" si="9"/>
        <v>0</v>
      </c>
    </row>
    <row r="264" spans="1:22" ht="15" customHeight="1">
      <c r="A264" s="2" t="s">
        <v>393</v>
      </c>
      <c r="B264" s="2" t="s">
        <v>401</v>
      </c>
      <c r="C264">
        <v>2020</v>
      </c>
      <c r="D264">
        <v>1.7809999999999999</v>
      </c>
      <c r="E264">
        <v>1.7809999999999999</v>
      </c>
      <c r="F264" t="s">
        <v>21</v>
      </c>
      <c r="G264" t="s">
        <v>21</v>
      </c>
      <c r="H264" t="s">
        <v>21</v>
      </c>
      <c r="I264" t="s">
        <v>21</v>
      </c>
      <c r="J264" t="s">
        <v>21</v>
      </c>
      <c r="K264" t="s">
        <v>21</v>
      </c>
      <c r="L264" t="s">
        <v>21</v>
      </c>
      <c r="M264" t="s">
        <v>21</v>
      </c>
      <c r="N264" t="s">
        <v>22</v>
      </c>
      <c r="O264" t="s">
        <v>21</v>
      </c>
      <c r="P264" t="s">
        <v>22</v>
      </c>
      <c r="Q264" t="s">
        <v>21</v>
      </c>
      <c r="R264" t="s">
        <v>22</v>
      </c>
      <c r="S264" t="s">
        <v>21</v>
      </c>
      <c r="U264">
        <f t="shared" si="8"/>
        <v>1.7809999999999999</v>
      </c>
      <c r="V264">
        <f t="shared" si="9"/>
        <v>0</v>
      </c>
    </row>
    <row r="265" spans="1:22" ht="15" customHeight="1">
      <c r="A265" s="2" t="s">
        <v>393</v>
      </c>
      <c r="B265" s="2" t="s">
        <v>402</v>
      </c>
      <c r="C265">
        <v>2020</v>
      </c>
      <c r="D265">
        <v>17.8</v>
      </c>
      <c r="E265">
        <v>11.2</v>
      </c>
      <c r="F265">
        <v>0.2</v>
      </c>
      <c r="G265">
        <v>0.2</v>
      </c>
      <c r="H265" t="s">
        <v>21</v>
      </c>
      <c r="I265">
        <v>4.3</v>
      </c>
      <c r="J265">
        <v>1.9</v>
      </c>
      <c r="K265" t="s">
        <v>21</v>
      </c>
      <c r="L265" t="s">
        <v>21</v>
      </c>
      <c r="M265" t="s">
        <v>21</v>
      </c>
      <c r="N265" t="s">
        <v>22</v>
      </c>
      <c r="O265" t="s">
        <v>21</v>
      </c>
      <c r="P265" t="s">
        <v>22</v>
      </c>
      <c r="Q265" t="s">
        <v>21</v>
      </c>
      <c r="R265" t="s">
        <v>22</v>
      </c>
      <c r="S265" t="s">
        <v>21</v>
      </c>
      <c r="U265">
        <f t="shared" si="8"/>
        <v>17.8</v>
      </c>
      <c r="V265">
        <f t="shared" si="9"/>
        <v>0</v>
      </c>
    </row>
    <row r="266" spans="1:22" ht="15" customHeight="1">
      <c r="A266" s="2" t="s">
        <v>393</v>
      </c>
      <c r="B266" s="2" t="s">
        <v>403</v>
      </c>
      <c r="C266">
        <v>2020</v>
      </c>
      <c r="D266" t="s">
        <v>22</v>
      </c>
      <c r="E266" t="s">
        <v>22</v>
      </c>
      <c r="F266" t="s">
        <v>22</v>
      </c>
      <c r="G266" t="s">
        <v>22</v>
      </c>
      <c r="H266" t="s">
        <v>22</v>
      </c>
      <c r="I266" t="s">
        <v>22</v>
      </c>
      <c r="J266" t="s">
        <v>22</v>
      </c>
      <c r="K266" t="s">
        <v>22</v>
      </c>
      <c r="L266" t="s">
        <v>22</v>
      </c>
      <c r="M266" t="s">
        <v>22</v>
      </c>
      <c r="N266" t="s">
        <v>22</v>
      </c>
      <c r="O266" t="s">
        <v>22</v>
      </c>
      <c r="P266" t="s">
        <v>22</v>
      </c>
      <c r="Q266" t="s">
        <v>22</v>
      </c>
      <c r="R266" t="s">
        <v>22</v>
      </c>
      <c r="S266" t="s">
        <v>22</v>
      </c>
      <c r="U266">
        <f t="shared" si="8"/>
        <v>0</v>
      </c>
      <c r="V266">
        <f t="shared" si="9"/>
        <v>0</v>
      </c>
    </row>
    <row r="267" spans="1:22" ht="15" customHeight="1">
      <c r="A267" s="2" t="s">
        <v>393</v>
      </c>
      <c r="B267" s="2" t="s">
        <v>404</v>
      </c>
      <c r="C267">
        <v>2020</v>
      </c>
      <c r="D267">
        <v>7.5990000000000002</v>
      </c>
      <c r="E267">
        <v>3.339</v>
      </c>
      <c r="F267">
        <v>0.14499999999999999</v>
      </c>
      <c r="G267">
        <v>1.9359999999999999</v>
      </c>
      <c r="H267">
        <v>0</v>
      </c>
      <c r="I267">
        <v>2.1360000000000001</v>
      </c>
      <c r="J267">
        <v>0.43</v>
      </c>
      <c r="K267">
        <v>0</v>
      </c>
      <c r="L267">
        <v>0</v>
      </c>
      <c r="M267">
        <v>0</v>
      </c>
      <c r="N267" t="s">
        <v>22</v>
      </c>
      <c r="O267" t="s">
        <v>21</v>
      </c>
      <c r="P267" t="s">
        <v>22</v>
      </c>
      <c r="Q267" t="s">
        <v>21</v>
      </c>
      <c r="R267" t="s">
        <v>22</v>
      </c>
      <c r="S267" t="s">
        <v>21</v>
      </c>
      <c r="U267">
        <f t="shared" si="8"/>
        <v>7.5990000000000002</v>
      </c>
      <c r="V267">
        <f t="shared" si="9"/>
        <v>0</v>
      </c>
    </row>
    <row r="268" spans="1:22" ht="15" customHeight="1">
      <c r="A268" s="2" t="s">
        <v>393</v>
      </c>
      <c r="B268" s="2" t="s">
        <v>405</v>
      </c>
      <c r="C268">
        <v>2020</v>
      </c>
      <c r="D268" t="s">
        <v>22</v>
      </c>
      <c r="E268" t="s">
        <v>22</v>
      </c>
      <c r="F268" t="s">
        <v>22</v>
      </c>
      <c r="G268" t="s">
        <v>22</v>
      </c>
      <c r="H268" t="s">
        <v>22</v>
      </c>
      <c r="I268" t="s">
        <v>22</v>
      </c>
      <c r="J268" t="s">
        <v>22</v>
      </c>
      <c r="K268" t="s">
        <v>22</v>
      </c>
      <c r="L268" t="s">
        <v>22</v>
      </c>
      <c r="M268" t="s">
        <v>22</v>
      </c>
      <c r="N268" t="s">
        <v>22</v>
      </c>
      <c r="O268" t="s">
        <v>22</v>
      </c>
      <c r="P268" t="s">
        <v>22</v>
      </c>
      <c r="Q268" t="s">
        <v>22</v>
      </c>
      <c r="R268" t="s">
        <v>22</v>
      </c>
      <c r="S268" t="s">
        <v>22</v>
      </c>
      <c r="U268">
        <f t="shared" si="8"/>
        <v>0</v>
      </c>
      <c r="V268">
        <f t="shared" si="9"/>
        <v>0</v>
      </c>
    </row>
    <row r="269" spans="1:22" ht="15" customHeight="1">
      <c r="A269" s="2" t="s">
        <v>393</v>
      </c>
      <c r="B269" s="2" t="s">
        <v>406</v>
      </c>
      <c r="C269">
        <v>2020</v>
      </c>
      <c r="D269" t="s">
        <v>22</v>
      </c>
      <c r="E269" t="s">
        <v>22</v>
      </c>
      <c r="F269" t="s">
        <v>22</v>
      </c>
      <c r="G269" t="s">
        <v>22</v>
      </c>
      <c r="H269" t="s">
        <v>22</v>
      </c>
      <c r="I269" t="s">
        <v>22</v>
      </c>
      <c r="J269" t="s">
        <v>22</v>
      </c>
      <c r="K269" t="s">
        <v>22</v>
      </c>
      <c r="L269" t="s">
        <v>22</v>
      </c>
      <c r="M269" t="s">
        <v>22</v>
      </c>
      <c r="N269" t="s">
        <v>22</v>
      </c>
      <c r="O269" t="s">
        <v>22</v>
      </c>
      <c r="P269" t="s">
        <v>22</v>
      </c>
      <c r="Q269" t="s">
        <v>22</v>
      </c>
      <c r="R269" t="s">
        <v>22</v>
      </c>
      <c r="S269" t="s">
        <v>22</v>
      </c>
      <c r="U269">
        <f t="shared" si="8"/>
        <v>0</v>
      </c>
      <c r="V269">
        <f t="shared" si="9"/>
        <v>0</v>
      </c>
    </row>
    <row r="270" spans="1:22" ht="15" customHeight="1">
      <c r="A270" s="2" t="s">
        <v>393</v>
      </c>
      <c r="B270" s="2" t="s">
        <v>407</v>
      </c>
      <c r="C270">
        <v>2020</v>
      </c>
      <c r="D270">
        <v>23.422999999999998</v>
      </c>
      <c r="E270">
        <v>11.33</v>
      </c>
      <c r="F270">
        <v>2.718</v>
      </c>
      <c r="G270">
        <v>0.54400000000000004</v>
      </c>
      <c r="H270" t="s">
        <v>21</v>
      </c>
      <c r="I270">
        <v>8.4920000000000009</v>
      </c>
      <c r="J270">
        <v>0.33900000000000002</v>
      </c>
      <c r="K270" t="s">
        <v>21</v>
      </c>
      <c r="L270" t="s">
        <v>21</v>
      </c>
      <c r="M270" t="s">
        <v>21</v>
      </c>
      <c r="N270" t="s">
        <v>22</v>
      </c>
      <c r="O270" t="s">
        <v>21</v>
      </c>
      <c r="P270" t="s">
        <v>22</v>
      </c>
      <c r="Q270" t="s">
        <v>21</v>
      </c>
      <c r="R270" t="s">
        <v>22</v>
      </c>
      <c r="S270" t="s">
        <v>21</v>
      </c>
      <c r="U270">
        <f t="shared" si="8"/>
        <v>23.422999999999998</v>
      </c>
      <c r="V270">
        <f t="shared" si="9"/>
        <v>0</v>
      </c>
    </row>
    <row r="271" spans="1:22" ht="15" customHeight="1">
      <c r="A271" s="2" t="s">
        <v>393</v>
      </c>
      <c r="B271" s="2" t="s">
        <v>408</v>
      </c>
      <c r="C271">
        <v>2020</v>
      </c>
      <c r="D271">
        <v>20.343</v>
      </c>
      <c r="E271">
        <v>10.489000000000001</v>
      </c>
      <c r="F271">
        <v>1.113</v>
      </c>
      <c r="G271">
        <v>1.9279999999999999</v>
      </c>
      <c r="H271" t="s">
        <v>21</v>
      </c>
      <c r="I271">
        <v>4.7549999999999999</v>
      </c>
      <c r="J271">
        <v>2.149</v>
      </c>
      <c r="K271" t="s">
        <v>21</v>
      </c>
      <c r="L271" t="s">
        <v>21</v>
      </c>
      <c r="M271" t="s">
        <v>21</v>
      </c>
      <c r="N271" t="s">
        <v>22</v>
      </c>
      <c r="O271" t="s">
        <v>21</v>
      </c>
      <c r="P271" t="s">
        <v>22</v>
      </c>
      <c r="Q271" t="s">
        <v>21</v>
      </c>
      <c r="R271" t="s">
        <v>22</v>
      </c>
      <c r="S271" t="s">
        <v>21</v>
      </c>
      <c r="U271">
        <f t="shared" si="8"/>
        <v>20.343</v>
      </c>
      <c r="V271">
        <f t="shared" si="9"/>
        <v>0</v>
      </c>
    </row>
    <row r="272" spans="1:22" ht="15" customHeight="1">
      <c r="A272" s="2" t="s">
        <v>393</v>
      </c>
      <c r="B272" s="2" t="s">
        <v>409</v>
      </c>
      <c r="C272">
        <v>2020</v>
      </c>
      <c r="D272">
        <v>5.7839999999999998</v>
      </c>
      <c r="E272" t="s">
        <v>21</v>
      </c>
      <c r="F272" t="s">
        <v>21</v>
      </c>
      <c r="G272" t="s">
        <v>21</v>
      </c>
      <c r="H272" t="s">
        <v>21</v>
      </c>
      <c r="I272">
        <v>5.7839999999999998</v>
      </c>
      <c r="J272" t="s">
        <v>21</v>
      </c>
      <c r="K272" t="s">
        <v>21</v>
      </c>
      <c r="L272" t="s">
        <v>21</v>
      </c>
      <c r="M272" t="s">
        <v>21</v>
      </c>
      <c r="N272" t="s">
        <v>22</v>
      </c>
      <c r="O272" t="s">
        <v>21</v>
      </c>
      <c r="P272" t="s">
        <v>22</v>
      </c>
      <c r="Q272" t="s">
        <v>21</v>
      </c>
      <c r="R272" t="s">
        <v>22</v>
      </c>
      <c r="S272" t="s">
        <v>21</v>
      </c>
      <c r="U272">
        <f t="shared" si="8"/>
        <v>5.7839999999999998</v>
      </c>
      <c r="V272">
        <f t="shared" si="9"/>
        <v>0</v>
      </c>
    </row>
    <row r="273" spans="1:22" ht="15" customHeight="1">
      <c r="A273" s="2" t="s">
        <v>393</v>
      </c>
      <c r="B273" s="2" t="s">
        <v>410</v>
      </c>
      <c r="C273">
        <v>2020</v>
      </c>
      <c r="D273">
        <v>9.6999999999999993</v>
      </c>
      <c r="E273">
        <v>2.9</v>
      </c>
      <c r="F273">
        <v>3.7</v>
      </c>
      <c r="G273">
        <v>1.4</v>
      </c>
      <c r="H273" t="s">
        <v>21</v>
      </c>
      <c r="I273">
        <v>1.6</v>
      </c>
      <c r="J273">
        <v>0.1</v>
      </c>
      <c r="K273" t="s">
        <v>21</v>
      </c>
      <c r="L273" t="s">
        <v>21</v>
      </c>
      <c r="M273" t="s">
        <v>21</v>
      </c>
      <c r="N273" t="s">
        <v>22</v>
      </c>
      <c r="O273" t="s">
        <v>21</v>
      </c>
      <c r="P273" t="s">
        <v>22</v>
      </c>
      <c r="Q273" t="s">
        <v>21</v>
      </c>
      <c r="R273" t="s">
        <v>22</v>
      </c>
      <c r="S273" t="s">
        <v>21</v>
      </c>
      <c r="U273">
        <f t="shared" si="8"/>
        <v>9.6999999999999993</v>
      </c>
      <c r="V273">
        <f t="shared" si="9"/>
        <v>0</v>
      </c>
    </row>
    <row r="274" spans="1:22" ht="15" customHeight="1">
      <c r="A274" s="2" t="s">
        <v>393</v>
      </c>
      <c r="B274" s="2" t="s">
        <v>411</v>
      </c>
      <c r="C274">
        <v>2020</v>
      </c>
      <c r="D274">
        <v>12.2</v>
      </c>
      <c r="E274">
        <v>3.2</v>
      </c>
      <c r="F274">
        <v>1.9</v>
      </c>
      <c r="G274">
        <v>3.7</v>
      </c>
      <c r="H274" t="s">
        <v>24</v>
      </c>
      <c r="I274">
        <v>0.6</v>
      </c>
      <c r="J274">
        <v>2.8</v>
      </c>
      <c r="K274" t="s">
        <v>24</v>
      </c>
      <c r="L274" t="s">
        <v>24</v>
      </c>
      <c r="M274" t="s">
        <v>21</v>
      </c>
      <c r="N274" t="s">
        <v>22</v>
      </c>
      <c r="O274" t="s">
        <v>21</v>
      </c>
      <c r="P274" t="s">
        <v>22</v>
      </c>
      <c r="Q274" t="s">
        <v>21</v>
      </c>
      <c r="R274" t="s">
        <v>22</v>
      </c>
      <c r="S274" t="s">
        <v>21</v>
      </c>
      <c r="U274">
        <f t="shared" si="8"/>
        <v>12.2</v>
      </c>
      <c r="V274">
        <f t="shared" si="9"/>
        <v>0</v>
      </c>
    </row>
    <row r="275" spans="1:22" ht="15" customHeight="1">
      <c r="A275" s="2" t="s">
        <v>393</v>
      </c>
      <c r="B275" s="2" t="s">
        <v>412</v>
      </c>
      <c r="C275">
        <v>2020</v>
      </c>
      <c r="D275">
        <v>14.48</v>
      </c>
      <c r="E275">
        <v>6.7229999999999999</v>
      </c>
      <c r="F275">
        <v>2.9980000000000002</v>
      </c>
      <c r="G275">
        <v>0</v>
      </c>
      <c r="H275">
        <v>0</v>
      </c>
      <c r="I275">
        <v>3.2269999999999999</v>
      </c>
      <c r="J275">
        <v>1.532</v>
      </c>
      <c r="K275">
        <v>0</v>
      </c>
      <c r="L275">
        <v>0</v>
      </c>
      <c r="M275">
        <v>0</v>
      </c>
      <c r="N275" t="s">
        <v>22</v>
      </c>
      <c r="O275" t="s">
        <v>21</v>
      </c>
      <c r="P275" t="s">
        <v>22</v>
      </c>
      <c r="Q275" t="s">
        <v>21</v>
      </c>
      <c r="R275" t="s">
        <v>22</v>
      </c>
      <c r="S275" t="s">
        <v>21</v>
      </c>
      <c r="U275">
        <f t="shared" si="8"/>
        <v>14.48</v>
      </c>
      <c r="V275">
        <f t="shared" si="9"/>
        <v>0</v>
      </c>
    </row>
    <row r="276" spans="1:22" ht="15" customHeight="1">
      <c r="A276" s="2" t="s">
        <v>393</v>
      </c>
      <c r="B276" s="2" t="s">
        <v>413</v>
      </c>
      <c r="C276">
        <v>2020</v>
      </c>
      <c r="D276">
        <v>5.7</v>
      </c>
      <c r="E276">
        <v>0.4</v>
      </c>
      <c r="F276">
        <v>0.9</v>
      </c>
      <c r="G276">
        <v>1.8</v>
      </c>
      <c r="H276" t="s">
        <v>21</v>
      </c>
      <c r="I276">
        <v>0.6</v>
      </c>
      <c r="J276">
        <v>2</v>
      </c>
      <c r="K276" t="s">
        <v>21</v>
      </c>
      <c r="L276" t="s">
        <v>21</v>
      </c>
      <c r="M276" t="s">
        <v>21</v>
      </c>
      <c r="N276" t="s">
        <v>22</v>
      </c>
      <c r="O276" t="s">
        <v>21</v>
      </c>
      <c r="P276" t="s">
        <v>22</v>
      </c>
      <c r="Q276" t="s">
        <v>21</v>
      </c>
      <c r="R276" t="s">
        <v>22</v>
      </c>
      <c r="S276" t="s">
        <v>21</v>
      </c>
      <c r="U276">
        <f t="shared" si="8"/>
        <v>5.7</v>
      </c>
      <c r="V276">
        <f t="shared" si="9"/>
        <v>0</v>
      </c>
    </row>
    <row r="277" spans="1:22" ht="15" customHeight="1">
      <c r="A277" s="2" t="s">
        <v>393</v>
      </c>
      <c r="B277" s="2" t="s">
        <v>414</v>
      </c>
      <c r="C277">
        <v>2020</v>
      </c>
      <c r="D277">
        <v>18.279</v>
      </c>
      <c r="E277">
        <v>12.824</v>
      </c>
      <c r="F277">
        <v>0.97299999999999998</v>
      </c>
      <c r="G277">
        <v>0.96799999999999997</v>
      </c>
      <c r="H277" t="s">
        <v>21</v>
      </c>
      <c r="I277">
        <v>3.335</v>
      </c>
      <c r="J277">
        <v>0.17899999999999999</v>
      </c>
      <c r="K277" t="s">
        <v>21</v>
      </c>
      <c r="L277" t="s">
        <v>21</v>
      </c>
      <c r="M277" t="s">
        <v>21</v>
      </c>
      <c r="N277" t="s">
        <v>22</v>
      </c>
      <c r="O277" t="s">
        <v>21</v>
      </c>
      <c r="P277" t="s">
        <v>22</v>
      </c>
      <c r="Q277" t="s">
        <v>21</v>
      </c>
      <c r="R277" t="s">
        <v>22</v>
      </c>
      <c r="S277" t="s">
        <v>21</v>
      </c>
      <c r="U277">
        <f t="shared" si="8"/>
        <v>18.279</v>
      </c>
      <c r="V277">
        <f t="shared" si="9"/>
        <v>0</v>
      </c>
    </row>
    <row r="278" spans="1:22" ht="15" customHeight="1">
      <c r="A278" s="2" t="s">
        <v>393</v>
      </c>
      <c r="B278" s="2" t="s">
        <v>415</v>
      </c>
      <c r="C278">
        <v>2020</v>
      </c>
      <c r="D278" t="s">
        <v>22</v>
      </c>
      <c r="E278" t="s">
        <v>21</v>
      </c>
      <c r="F278" t="s">
        <v>21</v>
      </c>
      <c r="G278" t="s">
        <v>21</v>
      </c>
      <c r="H278" t="s">
        <v>21</v>
      </c>
      <c r="I278" t="s">
        <v>21</v>
      </c>
      <c r="J278" t="s">
        <v>21</v>
      </c>
      <c r="K278" t="s">
        <v>21</v>
      </c>
      <c r="L278" t="s">
        <v>21</v>
      </c>
      <c r="M278" t="s">
        <v>21</v>
      </c>
      <c r="N278" t="s">
        <v>22</v>
      </c>
      <c r="O278" t="s">
        <v>21</v>
      </c>
      <c r="P278" t="s">
        <v>22</v>
      </c>
      <c r="Q278" t="s">
        <v>21</v>
      </c>
      <c r="R278" t="s">
        <v>22</v>
      </c>
      <c r="S278" t="s">
        <v>21</v>
      </c>
      <c r="U278">
        <f t="shared" si="8"/>
        <v>0</v>
      </c>
      <c r="V278">
        <f t="shared" si="9"/>
        <v>0</v>
      </c>
    </row>
    <row r="279" spans="1:22" ht="15" customHeight="1">
      <c r="A279" s="2" t="s">
        <v>393</v>
      </c>
      <c r="B279" s="2" t="s">
        <v>416</v>
      </c>
      <c r="C279">
        <v>2020</v>
      </c>
      <c r="D279">
        <v>42.067999999999998</v>
      </c>
      <c r="E279">
        <v>16.805</v>
      </c>
      <c r="F279">
        <v>6.7320000000000002</v>
      </c>
      <c r="G279">
        <v>1.7709999999999999</v>
      </c>
      <c r="H279">
        <v>0</v>
      </c>
      <c r="I279">
        <v>8.11</v>
      </c>
      <c r="J279">
        <v>8.0960000000000001</v>
      </c>
      <c r="K279">
        <v>1.0999999999999999E-2</v>
      </c>
      <c r="L279">
        <v>0.54300000000000004</v>
      </c>
      <c r="M279">
        <v>0</v>
      </c>
      <c r="N279" t="s">
        <v>22</v>
      </c>
      <c r="O279" t="s">
        <v>21</v>
      </c>
      <c r="P279" t="s">
        <v>22</v>
      </c>
      <c r="Q279" t="s">
        <v>21</v>
      </c>
      <c r="R279" t="s">
        <v>22</v>
      </c>
      <c r="S279" t="s">
        <v>21</v>
      </c>
      <c r="U279">
        <f t="shared" si="8"/>
        <v>42.067999999999998</v>
      </c>
      <c r="V279">
        <f t="shared" si="9"/>
        <v>0</v>
      </c>
    </row>
    <row r="280" spans="1:22" ht="15" customHeight="1">
      <c r="A280" s="2" t="s">
        <v>393</v>
      </c>
      <c r="B280" s="2" t="s">
        <v>417</v>
      </c>
      <c r="C280">
        <v>2020</v>
      </c>
      <c r="D280">
        <v>45.2</v>
      </c>
      <c r="E280">
        <v>8.4</v>
      </c>
      <c r="F280">
        <v>14</v>
      </c>
      <c r="G280">
        <v>6.9</v>
      </c>
      <c r="H280" t="s">
        <v>21</v>
      </c>
      <c r="I280">
        <v>9.1999999999999993</v>
      </c>
      <c r="J280">
        <v>6.7</v>
      </c>
      <c r="K280" t="s">
        <v>21</v>
      </c>
      <c r="L280" t="s">
        <v>21</v>
      </c>
      <c r="M280" t="s">
        <v>21</v>
      </c>
      <c r="N280" t="s">
        <v>22</v>
      </c>
      <c r="O280" t="s">
        <v>21</v>
      </c>
      <c r="P280" t="s">
        <v>22</v>
      </c>
      <c r="Q280" t="s">
        <v>21</v>
      </c>
      <c r="R280" t="s">
        <v>22</v>
      </c>
      <c r="S280" t="s">
        <v>21</v>
      </c>
      <c r="U280">
        <f t="shared" si="8"/>
        <v>45.2</v>
      </c>
      <c r="V280">
        <f t="shared" si="9"/>
        <v>0</v>
      </c>
    </row>
    <row r="281" spans="1:22" ht="15" customHeight="1">
      <c r="A281" s="2" t="s">
        <v>393</v>
      </c>
      <c r="B281" s="2" t="s">
        <v>418</v>
      </c>
      <c r="C281">
        <v>2020</v>
      </c>
      <c r="D281" t="s">
        <v>22</v>
      </c>
      <c r="E281" t="s">
        <v>22</v>
      </c>
      <c r="F281" t="s">
        <v>22</v>
      </c>
      <c r="G281" t="s">
        <v>22</v>
      </c>
      <c r="H281" t="s">
        <v>22</v>
      </c>
      <c r="I281" t="s">
        <v>22</v>
      </c>
      <c r="J281" t="s">
        <v>22</v>
      </c>
      <c r="K281" t="s">
        <v>22</v>
      </c>
      <c r="L281" t="s">
        <v>22</v>
      </c>
      <c r="M281" t="s">
        <v>22</v>
      </c>
      <c r="N281" t="s">
        <v>22</v>
      </c>
      <c r="O281" t="s">
        <v>22</v>
      </c>
      <c r="P281" t="s">
        <v>22</v>
      </c>
      <c r="Q281" t="s">
        <v>22</v>
      </c>
      <c r="R281" t="s">
        <v>22</v>
      </c>
      <c r="S281" t="s">
        <v>22</v>
      </c>
      <c r="U281">
        <f t="shared" si="8"/>
        <v>0</v>
      </c>
      <c r="V281">
        <f t="shared" si="9"/>
        <v>0</v>
      </c>
    </row>
    <row r="282" spans="1:22" ht="15" customHeight="1">
      <c r="A282" s="2" t="s">
        <v>393</v>
      </c>
      <c r="B282" s="2" t="s">
        <v>419</v>
      </c>
      <c r="C282">
        <v>2020</v>
      </c>
      <c r="D282">
        <v>27.535</v>
      </c>
      <c r="E282">
        <v>15.074999999999999</v>
      </c>
      <c r="F282">
        <v>0.65300000000000002</v>
      </c>
      <c r="G282">
        <v>0.41399999999999998</v>
      </c>
      <c r="H282" t="s">
        <v>21</v>
      </c>
      <c r="I282">
        <v>3.7919999999999998</v>
      </c>
      <c r="J282">
        <v>7.1619999999999999</v>
      </c>
      <c r="K282" t="s">
        <v>21</v>
      </c>
      <c r="L282">
        <v>0.439</v>
      </c>
      <c r="M282" t="s">
        <v>21</v>
      </c>
      <c r="N282" t="s">
        <v>22</v>
      </c>
      <c r="O282" t="s">
        <v>21</v>
      </c>
      <c r="P282" t="s">
        <v>22</v>
      </c>
      <c r="Q282" t="s">
        <v>21</v>
      </c>
      <c r="R282" t="s">
        <v>22</v>
      </c>
      <c r="S282" t="s">
        <v>21</v>
      </c>
      <c r="U282">
        <f t="shared" si="8"/>
        <v>27.535</v>
      </c>
      <c r="V282">
        <f t="shared" si="9"/>
        <v>0</v>
      </c>
    </row>
    <row r="283" spans="1:22" ht="15" customHeight="1">
      <c r="A283" s="2" t="s">
        <v>393</v>
      </c>
      <c r="B283" s="2" t="s">
        <v>420</v>
      </c>
      <c r="C283">
        <v>2020</v>
      </c>
      <c r="D283" t="s">
        <v>22</v>
      </c>
      <c r="E283" t="s">
        <v>22</v>
      </c>
      <c r="F283" t="s">
        <v>22</v>
      </c>
      <c r="G283" t="s">
        <v>22</v>
      </c>
      <c r="H283" t="s">
        <v>22</v>
      </c>
      <c r="I283" t="s">
        <v>22</v>
      </c>
      <c r="J283" t="s">
        <v>22</v>
      </c>
      <c r="K283" t="s">
        <v>22</v>
      </c>
      <c r="L283" t="s">
        <v>22</v>
      </c>
      <c r="M283" t="s">
        <v>22</v>
      </c>
      <c r="N283" t="s">
        <v>22</v>
      </c>
      <c r="O283" t="s">
        <v>22</v>
      </c>
      <c r="P283" t="s">
        <v>22</v>
      </c>
      <c r="Q283" t="s">
        <v>22</v>
      </c>
      <c r="R283" t="s">
        <v>22</v>
      </c>
      <c r="S283" t="s">
        <v>22</v>
      </c>
      <c r="U283">
        <f t="shared" si="8"/>
        <v>0</v>
      </c>
      <c r="V283">
        <f t="shared" si="9"/>
        <v>0</v>
      </c>
    </row>
    <row r="284" spans="1:22" ht="15" customHeight="1">
      <c r="A284" s="2" t="s">
        <v>393</v>
      </c>
      <c r="B284" s="2" t="s">
        <v>421</v>
      </c>
      <c r="C284">
        <v>2020</v>
      </c>
      <c r="D284">
        <v>9.7870000000000008</v>
      </c>
      <c r="E284">
        <v>4.8499999999999996</v>
      </c>
      <c r="F284">
        <v>0.42</v>
      </c>
      <c r="G284">
        <v>0.2</v>
      </c>
      <c r="H284" t="s">
        <v>21</v>
      </c>
      <c r="I284">
        <v>3.2</v>
      </c>
      <c r="J284">
        <v>1.117</v>
      </c>
      <c r="K284" t="s">
        <v>21</v>
      </c>
      <c r="L284" t="s">
        <v>21</v>
      </c>
      <c r="M284" t="s">
        <v>21</v>
      </c>
      <c r="N284" t="s">
        <v>22</v>
      </c>
      <c r="O284" t="s">
        <v>21</v>
      </c>
      <c r="P284" t="s">
        <v>22</v>
      </c>
      <c r="Q284" t="s">
        <v>21</v>
      </c>
      <c r="R284" t="s">
        <v>22</v>
      </c>
      <c r="S284" t="s">
        <v>21</v>
      </c>
      <c r="U284">
        <f t="shared" si="8"/>
        <v>9.7870000000000008</v>
      </c>
      <c r="V284">
        <f t="shared" si="9"/>
        <v>0</v>
      </c>
    </row>
    <row r="285" spans="1:22" ht="15" customHeight="1">
      <c r="A285" s="2" t="s">
        <v>393</v>
      </c>
      <c r="B285" s="2" t="s">
        <v>422</v>
      </c>
      <c r="C285">
        <v>2020</v>
      </c>
      <c r="D285">
        <v>4.5330000000000004</v>
      </c>
      <c r="E285">
        <v>2.6349999999999998</v>
      </c>
      <c r="F285">
        <v>0.50900000000000001</v>
      </c>
      <c r="G285" t="s">
        <v>21</v>
      </c>
      <c r="H285" t="s">
        <v>21</v>
      </c>
      <c r="I285">
        <v>0.77900000000000003</v>
      </c>
      <c r="J285">
        <v>0.61</v>
      </c>
      <c r="K285">
        <v>0</v>
      </c>
      <c r="L285">
        <v>0</v>
      </c>
      <c r="M285">
        <v>0</v>
      </c>
      <c r="N285" t="s">
        <v>22</v>
      </c>
      <c r="O285" t="s">
        <v>21</v>
      </c>
      <c r="P285" t="s">
        <v>22</v>
      </c>
      <c r="Q285" t="s">
        <v>21</v>
      </c>
      <c r="R285" t="s">
        <v>22</v>
      </c>
      <c r="S285" t="s">
        <v>21</v>
      </c>
      <c r="U285">
        <f t="shared" si="8"/>
        <v>4.5330000000000004</v>
      </c>
      <c r="V285">
        <f t="shared" si="9"/>
        <v>0</v>
      </c>
    </row>
    <row r="286" spans="1:22" ht="15" customHeight="1">
      <c r="A286" s="2" t="s">
        <v>393</v>
      </c>
      <c r="B286" s="2" t="s">
        <v>423</v>
      </c>
      <c r="C286">
        <v>2020</v>
      </c>
      <c r="D286">
        <v>0.63</v>
      </c>
      <c r="E286">
        <v>0</v>
      </c>
      <c r="F286">
        <v>0</v>
      </c>
      <c r="G286">
        <v>0.246</v>
      </c>
      <c r="H286">
        <v>0</v>
      </c>
      <c r="I286">
        <v>0</v>
      </c>
      <c r="J286">
        <v>0.38400000000000001</v>
      </c>
      <c r="K286">
        <v>0</v>
      </c>
      <c r="L286">
        <v>0</v>
      </c>
      <c r="M286">
        <v>0</v>
      </c>
      <c r="N286" t="s">
        <v>22</v>
      </c>
      <c r="O286" t="s">
        <v>21</v>
      </c>
      <c r="P286" t="s">
        <v>22</v>
      </c>
      <c r="Q286" t="s">
        <v>21</v>
      </c>
      <c r="R286" t="s">
        <v>22</v>
      </c>
      <c r="S286" t="s">
        <v>21</v>
      </c>
      <c r="U286">
        <f t="shared" si="8"/>
        <v>0.63</v>
      </c>
      <c r="V286">
        <f t="shared" si="9"/>
        <v>0</v>
      </c>
    </row>
    <row r="287" spans="1:22" ht="15" customHeight="1">
      <c r="A287" s="2" t="s">
        <v>393</v>
      </c>
      <c r="B287" s="2" t="s">
        <v>424</v>
      </c>
      <c r="C287">
        <v>2020</v>
      </c>
      <c r="D287">
        <v>6.74</v>
      </c>
      <c r="E287">
        <v>0.87</v>
      </c>
      <c r="F287">
        <v>0.12</v>
      </c>
      <c r="G287" t="s">
        <v>21</v>
      </c>
      <c r="H287" t="s">
        <v>21</v>
      </c>
      <c r="I287">
        <v>0.45</v>
      </c>
      <c r="J287">
        <v>0.1</v>
      </c>
      <c r="K287" t="s">
        <v>21</v>
      </c>
      <c r="L287" t="s">
        <v>21</v>
      </c>
      <c r="M287">
        <v>5.2</v>
      </c>
      <c r="N287" t="s">
        <v>22</v>
      </c>
      <c r="O287" t="s">
        <v>21</v>
      </c>
      <c r="P287" t="s">
        <v>22</v>
      </c>
      <c r="Q287" t="s">
        <v>21</v>
      </c>
      <c r="R287" t="s">
        <v>22</v>
      </c>
      <c r="S287" t="s">
        <v>21</v>
      </c>
      <c r="U287">
        <f t="shared" si="8"/>
        <v>6.74</v>
      </c>
      <c r="V287">
        <f t="shared" si="9"/>
        <v>0</v>
      </c>
    </row>
    <row r="288" spans="1:22" ht="15" customHeight="1">
      <c r="A288" s="2" t="s">
        <v>393</v>
      </c>
      <c r="B288" s="2" t="s">
        <v>425</v>
      </c>
      <c r="C288">
        <v>2020</v>
      </c>
      <c r="D288">
        <v>10.9</v>
      </c>
      <c r="E288">
        <v>2.4</v>
      </c>
      <c r="F288">
        <v>2.8</v>
      </c>
      <c r="G288">
        <v>2.6</v>
      </c>
      <c r="H288" t="s">
        <v>21</v>
      </c>
      <c r="I288">
        <v>1.3</v>
      </c>
      <c r="J288">
        <v>1.8</v>
      </c>
      <c r="K288" t="s">
        <v>21</v>
      </c>
      <c r="L288" t="s">
        <v>21</v>
      </c>
      <c r="M288" t="s">
        <v>24</v>
      </c>
      <c r="N288" t="s">
        <v>22</v>
      </c>
      <c r="O288" t="s">
        <v>21</v>
      </c>
      <c r="P288" t="s">
        <v>22</v>
      </c>
      <c r="Q288" t="s">
        <v>21</v>
      </c>
      <c r="R288" t="s">
        <v>22</v>
      </c>
      <c r="S288" t="s">
        <v>21</v>
      </c>
      <c r="U288">
        <f t="shared" si="8"/>
        <v>10.9</v>
      </c>
      <c r="V288">
        <f t="shared" si="9"/>
        <v>0</v>
      </c>
    </row>
    <row r="289" spans="1:22" ht="15" customHeight="1">
      <c r="A289" s="2" t="s">
        <v>393</v>
      </c>
      <c r="B289" s="2" t="s">
        <v>426</v>
      </c>
      <c r="C289">
        <v>2020</v>
      </c>
      <c r="D289">
        <v>4.9000000000000004</v>
      </c>
      <c r="E289">
        <v>0.6</v>
      </c>
      <c r="F289">
        <v>3.9</v>
      </c>
      <c r="G289" t="s">
        <v>21</v>
      </c>
      <c r="H289" t="s">
        <v>21</v>
      </c>
      <c r="I289">
        <v>0.4</v>
      </c>
      <c r="J289" t="s">
        <v>21</v>
      </c>
      <c r="K289" t="s">
        <v>21</v>
      </c>
      <c r="L289" t="s">
        <v>21</v>
      </c>
      <c r="M289" t="s">
        <v>21</v>
      </c>
      <c r="N289" t="s">
        <v>22</v>
      </c>
      <c r="O289" t="s">
        <v>21</v>
      </c>
      <c r="P289" t="s">
        <v>22</v>
      </c>
      <c r="Q289" t="s">
        <v>21</v>
      </c>
      <c r="R289" t="s">
        <v>22</v>
      </c>
      <c r="S289" t="s">
        <v>21</v>
      </c>
      <c r="U289">
        <f t="shared" si="8"/>
        <v>4.9000000000000004</v>
      </c>
      <c r="V289">
        <f t="shared" si="9"/>
        <v>0</v>
      </c>
    </row>
    <row r="290" spans="1:22" ht="15" customHeight="1">
      <c r="A290" s="2" t="s">
        <v>393</v>
      </c>
      <c r="B290" s="2" t="s">
        <v>427</v>
      </c>
      <c r="C290">
        <v>2020</v>
      </c>
      <c r="D290">
        <v>23.937000000000001</v>
      </c>
      <c r="E290">
        <v>11.7</v>
      </c>
      <c r="F290">
        <v>3.9129999999999998</v>
      </c>
      <c r="G290">
        <v>0.58899999999999997</v>
      </c>
      <c r="H290" t="s">
        <v>21</v>
      </c>
      <c r="I290">
        <v>6.8460000000000001</v>
      </c>
      <c r="J290">
        <v>1.2430000000000001</v>
      </c>
      <c r="K290" t="s">
        <v>21</v>
      </c>
      <c r="L290" t="s">
        <v>21</v>
      </c>
      <c r="M290" t="s">
        <v>21</v>
      </c>
      <c r="N290" t="s">
        <v>22</v>
      </c>
      <c r="O290" t="s">
        <v>21</v>
      </c>
      <c r="P290" t="s">
        <v>22</v>
      </c>
      <c r="Q290" t="s">
        <v>21</v>
      </c>
      <c r="R290" t="s">
        <v>22</v>
      </c>
      <c r="S290" t="s">
        <v>21</v>
      </c>
      <c r="U290">
        <f t="shared" si="8"/>
        <v>23.937000000000001</v>
      </c>
      <c r="V290">
        <f t="shared" si="9"/>
        <v>0</v>
      </c>
    </row>
    <row r="291" spans="1:22" ht="15" customHeight="1">
      <c r="A291" s="2" t="s">
        <v>393</v>
      </c>
      <c r="B291" s="2" t="s">
        <v>428</v>
      </c>
      <c r="C291">
        <v>2020</v>
      </c>
      <c r="D291">
        <v>13.34</v>
      </c>
      <c r="E291">
        <v>5.4980000000000002</v>
      </c>
      <c r="F291">
        <v>2.3E-2</v>
      </c>
      <c r="G291">
        <v>2.2040000000000002</v>
      </c>
      <c r="H291">
        <v>0</v>
      </c>
      <c r="I291">
        <v>4.7249999999999996</v>
      </c>
      <c r="J291">
        <v>0.89</v>
      </c>
      <c r="K291">
        <v>0</v>
      </c>
      <c r="L291">
        <v>0</v>
      </c>
      <c r="M291">
        <v>0</v>
      </c>
      <c r="N291" t="s">
        <v>22</v>
      </c>
      <c r="O291" t="s">
        <v>21</v>
      </c>
      <c r="P291" t="s">
        <v>22</v>
      </c>
      <c r="Q291" t="s">
        <v>21</v>
      </c>
      <c r="R291" t="s">
        <v>22</v>
      </c>
      <c r="S291" t="s">
        <v>21</v>
      </c>
      <c r="U291">
        <f t="shared" si="8"/>
        <v>13.34</v>
      </c>
      <c r="V291">
        <f t="shared" si="9"/>
        <v>0</v>
      </c>
    </row>
    <row r="292" spans="1:22" ht="15" customHeight="1">
      <c r="A292" s="2" t="s">
        <v>393</v>
      </c>
      <c r="B292" s="2" t="s">
        <v>429</v>
      </c>
      <c r="C292">
        <v>2020</v>
      </c>
      <c r="D292">
        <v>9.4</v>
      </c>
      <c r="E292">
        <v>1.7</v>
      </c>
      <c r="F292">
        <v>0.22</v>
      </c>
      <c r="G292">
        <v>1.8</v>
      </c>
      <c r="H292" t="s">
        <v>21</v>
      </c>
      <c r="I292">
        <v>3.3</v>
      </c>
      <c r="J292">
        <v>2.4</v>
      </c>
      <c r="K292" t="s">
        <v>21</v>
      </c>
      <c r="L292" t="s">
        <v>21</v>
      </c>
      <c r="M292" t="s">
        <v>21</v>
      </c>
      <c r="N292" t="s">
        <v>22</v>
      </c>
      <c r="O292" t="s">
        <v>21</v>
      </c>
      <c r="P292" t="s">
        <v>22</v>
      </c>
      <c r="Q292" t="s">
        <v>21</v>
      </c>
      <c r="R292" t="s">
        <v>22</v>
      </c>
      <c r="S292" t="s">
        <v>21</v>
      </c>
      <c r="U292">
        <f t="shared" si="8"/>
        <v>9.4</v>
      </c>
      <c r="V292">
        <f t="shared" si="9"/>
        <v>0</v>
      </c>
    </row>
    <row r="293" spans="1:22" ht="15" customHeight="1">
      <c r="A293" s="2" t="s">
        <v>393</v>
      </c>
      <c r="B293" s="2" t="s">
        <v>430</v>
      </c>
      <c r="C293">
        <v>2020</v>
      </c>
      <c r="D293">
        <v>29.177</v>
      </c>
      <c r="E293">
        <v>9.7620000000000005</v>
      </c>
      <c r="F293">
        <v>2.9889999999999999</v>
      </c>
      <c r="G293">
        <v>0</v>
      </c>
      <c r="H293">
        <v>0</v>
      </c>
      <c r="I293">
        <v>6.0179999999999998</v>
      </c>
      <c r="J293">
        <v>8.923</v>
      </c>
      <c r="K293">
        <v>0</v>
      </c>
      <c r="L293">
        <v>0</v>
      </c>
      <c r="M293">
        <v>1.4850000000000001</v>
      </c>
      <c r="N293" t="s">
        <v>22</v>
      </c>
      <c r="O293" t="s">
        <v>21</v>
      </c>
      <c r="P293" t="s">
        <v>22</v>
      </c>
      <c r="Q293" t="s">
        <v>21</v>
      </c>
      <c r="R293" t="s">
        <v>22</v>
      </c>
      <c r="S293" t="s">
        <v>21</v>
      </c>
      <c r="U293">
        <f t="shared" si="8"/>
        <v>29.177</v>
      </c>
      <c r="V293">
        <f t="shared" si="9"/>
        <v>0</v>
      </c>
    </row>
    <row r="294" spans="1:22" ht="15" customHeight="1">
      <c r="A294" s="2" t="s">
        <v>393</v>
      </c>
      <c r="B294" s="2" t="s">
        <v>431</v>
      </c>
      <c r="C294">
        <v>2020</v>
      </c>
      <c r="D294">
        <v>15.331</v>
      </c>
      <c r="E294">
        <v>13.007999999999999</v>
      </c>
      <c r="F294">
        <v>1.2310000000000001</v>
      </c>
      <c r="G294" t="s">
        <v>21</v>
      </c>
      <c r="H294" t="s">
        <v>21</v>
      </c>
      <c r="I294">
        <v>1.0920000000000001</v>
      </c>
      <c r="J294" t="s">
        <v>21</v>
      </c>
      <c r="K294" t="s">
        <v>21</v>
      </c>
      <c r="L294" t="s">
        <v>21</v>
      </c>
      <c r="M294" t="s">
        <v>21</v>
      </c>
      <c r="N294" t="s">
        <v>22</v>
      </c>
      <c r="O294" t="s">
        <v>21</v>
      </c>
      <c r="P294" t="s">
        <v>22</v>
      </c>
      <c r="Q294" t="s">
        <v>21</v>
      </c>
      <c r="R294" t="s">
        <v>22</v>
      </c>
      <c r="S294" t="s">
        <v>21</v>
      </c>
      <c r="U294">
        <f t="shared" si="8"/>
        <v>15.331</v>
      </c>
      <c r="V294">
        <f t="shared" si="9"/>
        <v>0</v>
      </c>
    </row>
    <row r="295" spans="1:22" ht="15" customHeight="1">
      <c r="A295" s="2" t="s">
        <v>393</v>
      </c>
      <c r="B295" s="2" t="s">
        <v>432</v>
      </c>
      <c r="C295">
        <v>2020</v>
      </c>
      <c r="D295" t="s">
        <v>22</v>
      </c>
      <c r="E295" t="s">
        <v>22</v>
      </c>
      <c r="F295" t="s">
        <v>22</v>
      </c>
      <c r="G295" t="s">
        <v>22</v>
      </c>
      <c r="H295" t="s">
        <v>22</v>
      </c>
      <c r="I295" t="s">
        <v>22</v>
      </c>
      <c r="J295" t="s">
        <v>22</v>
      </c>
      <c r="K295" t="s">
        <v>22</v>
      </c>
      <c r="L295" t="s">
        <v>22</v>
      </c>
      <c r="M295" t="s">
        <v>22</v>
      </c>
      <c r="N295" t="s">
        <v>22</v>
      </c>
      <c r="O295" t="s">
        <v>22</v>
      </c>
      <c r="P295" t="s">
        <v>22</v>
      </c>
      <c r="Q295" t="s">
        <v>22</v>
      </c>
      <c r="R295" t="s">
        <v>22</v>
      </c>
      <c r="S295" t="s">
        <v>22</v>
      </c>
      <c r="U295">
        <f t="shared" si="8"/>
        <v>0</v>
      </c>
      <c r="V295">
        <f t="shared" si="9"/>
        <v>0</v>
      </c>
    </row>
    <row r="296" spans="1:22" ht="15" customHeight="1">
      <c r="A296" s="2" t="s">
        <v>393</v>
      </c>
      <c r="B296" s="2" t="s">
        <v>433</v>
      </c>
      <c r="C296">
        <v>2020</v>
      </c>
      <c r="D296">
        <v>24.8</v>
      </c>
      <c r="E296">
        <v>8.2289999999999992</v>
      </c>
      <c r="F296">
        <v>3.4569999999999999</v>
      </c>
      <c r="G296">
        <v>0</v>
      </c>
      <c r="H296">
        <v>0</v>
      </c>
      <c r="I296">
        <v>5.423</v>
      </c>
      <c r="J296">
        <v>1.109</v>
      </c>
      <c r="K296" t="s">
        <v>21</v>
      </c>
      <c r="L296" t="s">
        <v>21</v>
      </c>
      <c r="M296" t="s">
        <v>21</v>
      </c>
      <c r="N296" t="s">
        <v>22</v>
      </c>
      <c r="O296" t="s">
        <v>21</v>
      </c>
      <c r="P296" t="s">
        <v>22</v>
      </c>
      <c r="Q296" t="s">
        <v>21</v>
      </c>
      <c r="R296" t="s">
        <v>22</v>
      </c>
      <c r="S296" t="s">
        <v>21</v>
      </c>
      <c r="U296">
        <f t="shared" si="8"/>
        <v>24.8</v>
      </c>
      <c r="V296">
        <f t="shared" si="9"/>
        <v>0</v>
      </c>
    </row>
    <row r="297" spans="1:22" ht="15" customHeight="1">
      <c r="A297" s="2" t="s">
        <v>393</v>
      </c>
      <c r="B297" s="2" t="s">
        <v>434</v>
      </c>
      <c r="C297">
        <v>2020</v>
      </c>
      <c r="D297" t="s">
        <v>22</v>
      </c>
      <c r="E297" t="s">
        <v>22</v>
      </c>
      <c r="F297" t="s">
        <v>22</v>
      </c>
      <c r="G297" t="s">
        <v>22</v>
      </c>
      <c r="H297" t="s">
        <v>22</v>
      </c>
      <c r="I297" t="s">
        <v>22</v>
      </c>
      <c r="J297" t="s">
        <v>22</v>
      </c>
      <c r="K297" t="s">
        <v>22</v>
      </c>
      <c r="L297" t="s">
        <v>22</v>
      </c>
      <c r="M297" t="s">
        <v>22</v>
      </c>
      <c r="N297" t="s">
        <v>22</v>
      </c>
      <c r="O297" t="s">
        <v>22</v>
      </c>
      <c r="P297" t="s">
        <v>22</v>
      </c>
      <c r="Q297" t="s">
        <v>22</v>
      </c>
      <c r="R297" t="s">
        <v>22</v>
      </c>
      <c r="S297" t="s">
        <v>22</v>
      </c>
      <c r="U297">
        <f t="shared" si="8"/>
        <v>0</v>
      </c>
      <c r="V297">
        <f t="shared" si="9"/>
        <v>0</v>
      </c>
    </row>
    <row r="298" spans="1:22" ht="15" customHeight="1">
      <c r="A298" s="2" t="s">
        <v>393</v>
      </c>
      <c r="B298" s="2" t="s">
        <v>435</v>
      </c>
      <c r="C298">
        <v>2020</v>
      </c>
      <c r="D298">
        <v>32.231999999999999</v>
      </c>
      <c r="E298">
        <v>6.58</v>
      </c>
      <c r="F298">
        <v>4.7039999999999997</v>
      </c>
      <c r="G298">
        <v>10.185</v>
      </c>
      <c r="H298">
        <v>10.185</v>
      </c>
      <c r="I298">
        <v>4.9379999999999997</v>
      </c>
      <c r="J298">
        <v>5.8250000000000002</v>
      </c>
      <c r="K298">
        <v>0</v>
      </c>
      <c r="L298">
        <v>0</v>
      </c>
      <c r="M298">
        <v>0</v>
      </c>
      <c r="N298" t="s">
        <v>22</v>
      </c>
      <c r="O298" t="s">
        <v>21</v>
      </c>
      <c r="P298" t="s">
        <v>22</v>
      </c>
      <c r="Q298" t="s">
        <v>21</v>
      </c>
      <c r="R298" t="s">
        <v>22</v>
      </c>
      <c r="S298" t="s">
        <v>21</v>
      </c>
      <c r="U298">
        <f t="shared" si="8"/>
        <v>32.231999999999999</v>
      </c>
      <c r="V298">
        <f t="shared" si="9"/>
        <v>0</v>
      </c>
    </row>
    <row r="299" spans="1:22" ht="15" customHeight="1">
      <c r="A299" s="2" t="s">
        <v>393</v>
      </c>
      <c r="B299" s="2" t="s">
        <v>436</v>
      </c>
      <c r="C299">
        <v>2020</v>
      </c>
      <c r="D299">
        <v>28.396000000000001</v>
      </c>
      <c r="E299">
        <v>12.355</v>
      </c>
      <c r="F299">
        <v>3.5710000000000002</v>
      </c>
      <c r="G299">
        <v>1.952</v>
      </c>
      <c r="H299" t="s">
        <v>21</v>
      </c>
      <c r="I299">
        <v>6.851</v>
      </c>
      <c r="J299">
        <v>3.6669999999999998</v>
      </c>
      <c r="K299" t="s">
        <v>21</v>
      </c>
      <c r="L299" t="s">
        <v>21</v>
      </c>
      <c r="M299" t="s">
        <v>21</v>
      </c>
      <c r="N299" t="s">
        <v>22</v>
      </c>
      <c r="O299" t="s">
        <v>21</v>
      </c>
      <c r="P299" t="s">
        <v>22</v>
      </c>
      <c r="Q299" t="s">
        <v>21</v>
      </c>
      <c r="R299" t="s">
        <v>22</v>
      </c>
      <c r="S299" t="s">
        <v>21</v>
      </c>
      <c r="U299">
        <f t="shared" si="8"/>
        <v>28.396000000000001</v>
      </c>
      <c r="V299">
        <f t="shared" si="9"/>
        <v>0</v>
      </c>
    </row>
    <row r="300" spans="1:22" ht="15" customHeight="1">
      <c r="A300" s="2" t="s">
        <v>393</v>
      </c>
      <c r="B300" s="2" t="s">
        <v>437</v>
      </c>
      <c r="C300">
        <v>2020</v>
      </c>
      <c r="D300">
        <v>33.200000000000003</v>
      </c>
      <c r="E300">
        <v>15.9</v>
      </c>
      <c r="F300">
        <v>3.3</v>
      </c>
      <c r="G300">
        <v>2.2999999999999998</v>
      </c>
      <c r="H300" t="s">
        <v>21</v>
      </c>
      <c r="I300">
        <v>8.6999999999999993</v>
      </c>
      <c r="J300">
        <v>2.5</v>
      </c>
      <c r="K300">
        <v>0.5</v>
      </c>
      <c r="L300" t="s">
        <v>21</v>
      </c>
      <c r="M300" t="s">
        <v>21</v>
      </c>
      <c r="N300" t="s">
        <v>22</v>
      </c>
      <c r="O300" t="s">
        <v>21</v>
      </c>
      <c r="P300" t="s">
        <v>22</v>
      </c>
      <c r="Q300" t="s">
        <v>21</v>
      </c>
      <c r="R300" t="s">
        <v>22</v>
      </c>
      <c r="S300" t="s">
        <v>21</v>
      </c>
      <c r="U300">
        <f t="shared" si="8"/>
        <v>33.200000000000003</v>
      </c>
      <c r="V300">
        <f t="shared" si="9"/>
        <v>0</v>
      </c>
    </row>
    <row r="301" spans="1:22" ht="15" customHeight="1">
      <c r="A301" s="2" t="s">
        <v>393</v>
      </c>
      <c r="B301" s="2" t="s">
        <v>438</v>
      </c>
      <c r="C301">
        <v>2020</v>
      </c>
      <c r="D301">
        <v>33.866</v>
      </c>
      <c r="E301">
        <v>11.99</v>
      </c>
      <c r="F301">
        <v>4.18</v>
      </c>
      <c r="G301">
        <v>0.72099999999999997</v>
      </c>
      <c r="H301" t="s">
        <v>21</v>
      </c>
      <c r="I301">
        <v>9.0790000000000006</v>
      </c>
      <c r="J301">
        <v>7.8959999999999999</v>
      </c>
      <c r="K301" t="s">
        <v>21</v>
      </c>
      <c r="L301" t="s">
        <v>21</v>
      </c>
      <c r="M301" t="s">
        <v>21</v>
      </c>
      <c r="N301" t="s">
        <v>22</v>
      </c>
      <c r="O301" t="s">
        <v>21</v>
      </c>
      <c r="P301" t="s">
        <v>22</v>
      </c>
      <c r="Q301" t="s">
        <v>21</v>
      </c>
      <c r="R301" t="s">
        <v>22</v>
      </c>
      <c r="S301" t="s">
        <v>21</v>
      </c>
      <c r="U301">
        <f t="shared" si="8"/>
        <v>33.866</v>
      </c>
      <c r="V301">
        <f t="shared" si="9"/>
        <v>0</v>
      </c>
    </row>
    <row r="302" spans="1:22" ht="15" customHeight="1">
      <c r="A302" s="2" t="s">
        <v>393</v>
      </c>
      <c r="B302" s="2" t="s">
        <v>439</v>
      </c>
      <c r="C302">
        <v>2020</v>
      </c>
      <c r="D302">
        <v>17.8</v>
      </c>
      <c r="E302">
        <v>8.1</v>
      </c>
      <c r="F302">
        <v>1.1000000000000001</v>
      </c>
      <c r="G302">
        <v>0.2</v>
      </c>
      <c r="H302" t="s">
        <v>21</v>
      </c>
      <c r="I302">
        <v>5.7</v>
      </c>
      <c r="J302">
        <v>2.7</v>
      </c>
      <c r="K302" t="s">
        <v>21</v>
      </c>
      <c r="L302" t="s">
        <v>21</v>
      </c>
      <c r="M302" t="s">
        <v>21</v>
      </c>
      <c r="N302" t="s">
        <v>22</v>
      </c>
      <c r="O302" t="s">
        <v>21</v>
      </c>
      <c r="P302" t="s">
        <v>22</v>
      </c>
      <c r="Q302" t="s">
        <v>21</v>
      </c>
      <c r="R302" t="s">
        <v>22</v>
      </c>
      <c r="S302" t="s">
        <v>21</v>
      </c>
      <c r="U302">
        <f t="shared" si="8"/>
        <v>17.8</v>
      </c>
      <c r="V302">
        <f t="shared" si="9"/>
        <v>0</v>
      </c>
    </row>
    <row r="303" spans="1:22" ht="15" customHeight="1">
      <c r="A303" s="2" t="s">
        <v>393</v>
      </c>
      <c r="B303" s="2" t="s">
        <v>440</v>
      </c>
      <c r="C303">
        <v>2020</v>
      </c>
      <c r="D303">
        <v>35</v>
      </c>
      <c r="E303">
        <v>6</v>
      </c>
      <c r="F303">
        <v>0.6</v>
      </c>
      <c r="G303">
        <v>3.4</v>
      </c>
      <c r="H303">
        <v>16.600000000000001</v>
      </c>
      <c r="I303">
        <v>7.1</v>
      </c>
      <c r="J303">
        <v>1.3</v>
      </c>
      <c r="K303" t="s">
        <v>21</v>
      </c>
      <c r="L303" t="s">
        <v>21</v>
      </c>
      <c r="M303" t="s">
        <v>21</v>
      </c>
      <c r="N303" t="s">
        <v>22</v>
      </c>
      <c r="O303" t="s">
        <v>21</v>
      </c>
      <c r="P303" t="s">
        <v>22</v>
      </c>
      <c r="Q303" t="s">
        <v>21</v>
      </c>
      <c r="R303" t="s">
        <v>22</v>
      </c>
      <c r="S303" t="s">
        <v>21</v>
      </c>
      <c r="U303">
        <f t="shared" si="8"/>
        <v>35</v>
      </c>
      <c r="V303">
        <f t="shared" si="9"/>
        <v>0</v>
      </c>
    </row>
    <row r="304" spans="1:22" ht="15" customHeight="1">
      <c r="A304" s="2" t="s">
        <v>393</v>
      </c>
      <c r="B304" s="2" t="s">
        <v>441</v>
      </c>
      <c r="C304">
        <v>2020</v>
      </c>
      <c r="D304">
        <v>32.58</v>
      </c>
      <c r="E304">
        <v>3.69</v>
      </c>
      <c r="F304">
        <v>9.49</v>
      </c>
      <c r="G304">
        <v>2.38</v>
      </c>
      <c r="H304" t="s">
        <v>21</v>
      </c>
      <c r="I304">
        <v>5.94</v>
      </c>
      <c r="J304">
        <v>11.08</v>
      </c>
      <c r="K304" t="s">
        <v>21</v>
      </c>
      <c r="L304" t="s">
        <v>21</v>
      </c>
      <c r="M304" t="s">
        <v>21</v>
      </c>
      <c r="N304" t="s">
        <v>22</v>
      </c>
      <c r="O304" t="s">
        <v>21</v>
      </c>
      <c r="P304" t="s">
        <v>22</v>
      </c>
      <c r="Q304" t="s">
        <v>21</v>
      </c>
      <c r="R304" t="s">
        <v>22</v>
      </c>
      <c r="S304" t="s">
        <v>21</v>
      </c>
      <c r="U304">
        <f t="shared" si="8"/>
        <v>32.58</v>
      </c>
      <c r="V304">
        <f t="shared" si="9"/>
        <v>0</v>
      </c>
    </row>
    <row r="305" spans="1:22" ht="15" customHeight="1">
      <c r="A305" s="2" t="s">
        <v>393</v>
      </c>
      <c r="B305" s="2" t="s">
        <v>442</v>
      </c>
      <c r="C305">
        <v>2020</v>
      </c>
      <c r="D305">
        <v>3.99</v>
      </c>
      <c r="E305">
        <v>1.48</v>
      </c>
      <c r="F305">
        <v>0.49</v>
      </c>
      <c r="G305" t="s">
        <v>21</v>
      </c>
      <c r="H305" t="s">
        <v>21</v>
      </c>
      <c r="I305">
        <v>0.93</v>
      </c>
      <c r="J305">
        <v>1.0900000000000001</v>
      </c>
      <c r="K305" t="s">
        <v>21</v>
      </c>
      <c r="L305" t="s">
        <v>21</v>
      </c>
      <c r="M305" t="s">
        <v>21</v>
      </c>
      <c r="N305" t="s">
        <v>22</v>
      </c>
      <c r="O305" t="s">
        <v>21</v>
      </c>
      <c r="P305" t="s">
        <v>22</v>
      </c>
      <c r="Q305" t="s">
        <v>21</v>
      </c>
      <c r="R305" t="s">
        <v>22</v>
      </c>
      <c r="S305" t="s">
        <v>21</v>
      </c>
      <c r="U305">
        <f t="shared" si="8"/>
        <v>3.99</v>
      </c>
      <c r="V305">
        <f t="shared" si="9"/>
        <v>0</v>
      </c>
    </row>
    <row r="306" spans="1:22" ht="15" customHeight="1">
      <c r="A306" s="2" t="s">
        <v>393</v>
      </c>
      <c r="B306" s="2" t="s">
        <v>443</v>
      </c>
      <c r="C306">
        <v>2020</v>
      </c>
      <c r="D306">
        <v>17.984000000000002</v>
      </c>
      <c r="E306">
        <v>5.2889999999999997</v>
      </c>
      <c r="F306">
        <v>1.6539999999999999</v>
      </c>
      <c r="G306">
        <v>1.163</v>
      </c>
      <c r="H306">
        <v>0</v>
      </c>
      <c r="I306">
        <v>5.6029999999999998</v>
      </c>
      <c r="J306">
        <v>1.859</v>
      </c>
      <c r="K306" t="s">
        <v>21</v>
      </c>
      <c r="L306" t="s">
        <v>21</v>
      </c>
      <c r="M306">
        <v>2.4140000000000001</v>
      </c>
      <c r="N306" t="s">
        <v>22</v>
      </c>
      <c r="O306" t="s">
        <v>21</v>
      </c>
      <c r="P306" t="s">
        <v>22</v>
      </c>
      <c r="Q306" t="s">
        <v>21</v>
      </c>
      <c r="R306" t="s">
        <v>22</v>
      </c>
      <c r="S306" t="s">
        <v>21</v>
      </c>
      <c r="U306">
        <f t="shared" si="8"/>
        <v>17.984000000000002</v>
      </c>
      <c r="V306">
        <f t="shared" si="9"/>
        <v>0</v>
      </c>
    </row>
    <row r="307" spans="1:22" ht="15" customHeight="1">
      <c r="A307" s="2" t="s">
        <v>393</v>
      </c>
      <c r="B307" s="2" t="s">
        <v>444</v>
      </c>
      <c r="C307">
        <v>2020</v>
      </c>
      <c r="D307">
        <v>14.1</v>
      </c>
      <c r="E307">
        <v>2.02</v>
      </c>
      <c r="F307">
        <v>0.36</v>
      </c>
      <c r="G307">
        <v>9.6999999999999993</v>
      </c>
      <c r="H307" t="s">
        <v>21</v>
      </c>
      <c r="I307">
        <v>1.3</v>
      </c>
      <c r="J307">
        <v>0.72</v>
      </c>
      <c r="K307" t="s">
        <v>21</v>
      </c>
      <c r="L307" t="s">
        <v>21</v>
      </c>
      <c r="M307" t="s">
        <v>21</v>
      </c>
      <c r="N307" t="s">
        <v>22</v>
      </c>
      <c r="O307" t="s">
        <v>21</v>
      </c>
      <c r="P307" t="s">
        <v>22</v>
      </c>
      <c r="Q307" t="s">
        <v>21</v>
      </c>
      <c r="R307" t="s">
        <v>22</v>
      </c>
      <c r="S307" t="s">
        <v>21</v>
      </c>
      <c r="U307">
        <f t="shared" si="8"/>
        <v>14.1</v>
      </c>
      <c r="V307">
        <f t="shared" si="9"/>
        <v>0</v>
      </c>
    </row>
    <row r="308" spans="1:22" ht="15" customHeight="1">
      <c r="A308" s="2" t="s">
        <v>393</v>
      </c>
      <c r="B308" s="2" t="s">
        <v>445</v>
      </c>
      <c r="C308">
        <v>2020</v>
      </c>
      <c r="D308">
        <v>8.6270000000000007</v>
      </c>
      <c r="E308">
        <v>2.625</v>
      </c>
      <c r="F308">
        <v>9.4E-2</v>
      </c>
      <c r="G308" t="s">
        <v>21</v>
      </c>
      <c r="H308" t="s">
        <v>21</v>
      </c>
      <c r="I308">
        <v>1.266</v>
      </c>
      <c r="J308">
        <v>4.6420000000000003</v>
      </c>
      <c r="K308" t="s">
        <v>21</v>
      </c>
      <c r="L308" t="s">
        <v>21</v>
      </c>
      <c r="M308" t="s">
        <v>21</v>
      </c>
      <c r="N308" t="s">
        <v>22</v>
      </c>
      <c r="O308" t="s">
        <v>21</v>
      </c>
      <c r="P308" t="s">
        <v>22</v>
      </c>
      <c r="Q308" t="s">
        <v>21</v>
      </c>
      <c r="R308" t="s">
        <v>22</v>
      </c>
      <c r="S308" t="s">
        <v>21</v>
      </c>
      <c r="U308">
        <f t="shared" si="8"/>
        <v>8.6270000000000007</v>
      </c>
      <c r="V308">
        <f t="shared" si="9"/>
        <v>0</v>
      </c>
    </row>
    <row r="309" spans="1:22" ht="15" customHeight="1">
      <c r="A309" s="2" t="s">
        <v>446</v>
      </c>
      <c r="B309" s="2" t="s">
        <v>1168</v>
      </c>
      <c r="C309">
        <v>2020</v>
      </c>
      <c r="D309" t="s">
        <v>22</v>
      </c>
      <c r="E309" t="s">
        <v>22</v>
      </c>
      <c r="F309" t="s">
        <v>22</v>
      </c>
      <c r="G309" t="s">
        <v>22</v>
      </c>
      <c r="H309" t="s">
        <v>22</v>
      </c>
      <c r="I309" t="s">
        <v>22</v>
      </c>
      <c r="J309" t="s">
        <v>22</v>
      </c>
      <c r="K309" t="s">
        <v>22</v>
      </c>
      <c r="L309" t="s">
        <v>22</v>
      </c>
      <c r="M309" t="s">
        <v>22</v>
      </c>
      <c r="N309" t="s">
        <v>22</v>
      </c>
      <c r="O309" t="s">
        <v>22</v>
      </c>
      <c r="P309" t="s">
        <v>22</v>
      </c>
      <c r="Q309" t="s">
        <v>22</v>
      </c>
      <c r="R309" t="s">
        <v>22</v>
      </c>
      <c r="S309" t="s">
        <v>22</v>
      </c>
      <c r="U309">
        <f t="shared" si="8"/>
        <v>0</v>
      </c>
      <c r="V309">
        <f t="shared" si="9"/>
        <v>0</v>
      </c>
    </row>
    <row r="310" spans="1:22" ht="15" customHeight="1">
      <c r="A310" s="2" t="s">
        <v>447</v>
      </c>
      <c r="B310" s="2" t="s">
        <v>448</v>
      </c>
      <c r="C310">
        <v>2020</v>
      </c>
      <c r="D310">
        <v>108.54</v>
      </c>
      <c r="E310">
        <v>53.72</v>
      </c>
      <c r="F310">
        <v>13.94</v>
      </c>
      <c r="G310">
        <v>0.47</v>
      </c>
      <c r="H310">
        <v>0</v>
      </c>
      <c r="I310">
        <v>13.56</v>
      </c>
      <c r="J310">
        <v>25.05</v>
      </c>
      <c r="K310">
        <v>0</v>
      </c>
      <c r="L310">
        <v>1.8</v>
      </c>
      <c r="M310">
        <v>0</v>
      </c>
      <c r="N310" t="s">
        <v>22</v>
      </c>
      <c r="O310" t="s">
        <v>21</v>
      </c>
      <c r="P310" t="s">
        <v>22</v>
      </c>
      <c r="Q310" t="s">
        <v>21</v>
      </c>
      <c r="R310" t="s">
        <v>22</v>
      </c>
      <c r="S310" t="s">
        <v>21</v>
      </c>
      <c r="U310">
        <f t="shared" si="8"/>
        <v>108.54</v>
      </c>
      <c r="V310">
        <f t="shared" si="9"/>
        <v>0</v>
      </c>
    </row>
    <row r="311" spans="1:22" ht="15" customHeight="1">
      <c r="A311" s="2" t="s">
        <v>447</v>
      </c>
      <c r="B311" s="2" t="s">
        <v>449</v>
      </c>
      <c r="C311">
        <v>2020</v>
      </c>
      <c r="D311">
        <v>19.940000000000001</v>
      </c>
      <c r="E311">
        <v>10.3</v>
      </c>
      <c r="F311">
        <v>1.17</v>
      </c>
      <c r="G311">
        <v>0.88</v>
      </c>
      <c r="H311">
        <v>0</v>
      </c>
      <c r="I311">
        <v>3.41</v>
      </c>
      <c r="J311">
        <v>4.1100000000000003</v>
      </c>
      <c r="K311">
        <v>0</v>
      </c>
      <c r="L311">
        <v>7.0000000000000007E-2</v>
      </c>
      <c r="M311">
        <v>0</v>
      </c>
      <c r="N311" t="s">
        <v>22</v>
      </c>
      <c r="O311" t="s">
        <v>21</v>
      </c>
      <c r="P311" t="s">
        <v>22</v>
      </c>
      <c r="Q311" t="s">
        <v>21</v>
      </c>
      <c r="R311" t="s">
        <v>22</v>
      </c>
      <c r="S311" t="s">
        <v>21</v>
      </c>
      <c r="U311">
        <f t="shared" si="8"/>
        <v>19.940000000000001</v>
      </c>
      <c r="V311">
        <f t="shared" si="9"/>
        <v>0</v>
      </c>
    </row>
    <row r="312" spans="1:22" ht="15" customHeight="1">
      <c r="A312" s="2" t="s">
        <v>447</v>
      </c>
      <c r="B312" s="2" t="s">
        <v>450</v>
      </c>
      <c r="C312">
        <v>2020</v>
      </c>
      <c r="D312">
        <v>8.93</v>
      </c>
      <c r="E312">
        <v>3.18</v>
      </c>
      <c r="F312">
        <v>1.68</v>
      </c>
      <c r="G312">
        <v>0.3</v>
      </c>
      <c r="H312">
        <v>0</v>
      </c>
      <c r="I312">
        <v>3.08</v>
      </c>
      <c r="J312">
        <v>0.69</v>
      </c>
      <c r="K312">
        <v>0</v>
      </c>
      <c r="L312">
        <v>0</v>
      </c>
      <c r="M312">
        <v>0</v>
      </c>
      <c r="N312" t="s">
        <v>22</v>
      </c>
      <c r="O312" t="s">
        <v>21</v>
      </c>
      <c r="P312" t="s">
        <v>22</v>
      </c>
      <c r="Q312" t="s">
        <v>21</v>
      </c>
      <c r="R312" t="s">
        <v>22</v>
      </c>
      <c r="S312" t="s">
        <v>21</v>
      </c>
      <c r="U312">
        <f t="shared" si="8"/>
        <v>8.93</v>
      </c>
      <c r="V312">
        <f t="shared" si="9"/>
        <v>0</v>
      </c>
    </row>
    <row r="313" spans="1:22" ht="15" customHeight="1">
      <c r="A313" s="2" t="s">
        <v>447</v>
      </c>
      <c r="B313" s="2" t="s">
        <v>451</v>
      </c>
      <c r="C313">
        <v>2020</v>
      </c>
      <c r="D313">
        <v>37.659999999999997</v>
      </c>
      <c r="E313">
        <v>17.47</v>
      </c>
      <c r="F313">
        <v>0.83</v>
      </c>
      <c r="G313">
        <v>7.75</v>
      </c>
      <c r="H313">
        <v>0</v>
      </c>
      <c r="I313">
        <v>6.31</v>
      </c>
      <c r="J313">
        <v>5.3</v>
      </c>
      <c r="K313">
        <v>0</v>
      </c>
      <c r="L313">
        <v>0</v>
      </c>
      <c r="M313">
        <v>0</v>
      </c>
      <c r="N313" t="s">
        <v>22</v>
      </c>
      <c r="O313" t="s">
        <v>21</v>
      </c>
      <c r="P313" t="s">
        <v>22</v>
      </c>
      <c r="Q313" t="s">
        <v>21</v>
      </c>
      <c r="R313" t="s">
        <v>22</v>
      </c>
      <c r="S313" t="s">
        <v>21</v>
      </c>
      <c r="U313">
        <f t="shared" si="8"/>
        <v>37.659999999999997</v>
      </c>
      <c r="V313">
        <f t="shared" si="9"/>
        <v>0</v>
      </c>
    </row>
    <row r="314" spans="1:22" ht="15" customHeight="1">
      <c r="A314" s="2" t="s">
        <v>452</v>
      </c>
      <c r="B314" s="2" t="s">
        <v>453</v>
      </c>
      <c r="C314">
        <v>2020</v>
      </c>
      <c r="D314">
        <v>72.959999999999994</v>
      </c>
      <c r="E314">
        <v>35.799999999999997</v>
      </c>
      <c r="F314">
        <v>16.55</v>
      </c>
      <c r="G314">
        <v>2.5499999999999998</v>
      </c>
      <c r="H314" t="s">
        <v>21</v>
      </c>
      <c r="I314">
        <v>8.1199999999999992</v>
      </c>
      <c r="J314">
        <v>9.94</v>
      </c>
      <c r="K314" t="s">
        <v>21</v>
      </c>
      <c r="L314" t="s">
        <v>21</v>
      </c>
      <c r="M314" t="s">
        <v>21</v>
      </c>
      <c r="N314" t="s">
        <v>22</v>
      </c>
      <c r="O314" t="s">
        <v>21</v>
      </c>
      <c r="P314" t="s">
        <v>22</v>
      </c>
      <c r="Q314" t="s">
        <v>21</v>
      </c>
      <c r="R314" t="s">
        <v>22</v>
      </c>
      <c r="S314" t="s">
        <v>21</v>
      </c>
      <c r="U314">
        <f t="shared" si="8"/>
        <v>72.959999999999994</v>
      </c>
      <c r="V314">
        <f t="shared" si="9"/>
        <v>0</v>
      </c>
    </row>
    <row r="315" spans="1:22" ht="15" customHeight="1">
      <c r="A315" s="2" t="s">
        <v>452</v>
      </c>
      <c r="B315" s="2" t="s">
        <v>454</v>
      </c>
      <c r="C315">
        <v>2020</v>
      </c>
      <c r="D315">
        <v>0.79400000000000004</v>
      </c>
      <c r="E315" t="s">
        <v>21</v>
      </c>
      <c r="F315" t="s">
        <v>21</v>
      </c>
      <c r="G315" t="s">
        <v>21</v>
      </c>
      <c r="H315" t="s">
        <v>21</v>
      </c>
      <c r="I315">
        <v>0.79400000000000004</v>
      </c>
      <c r="J315" t="s">
        <v>21</v>
      </c>
      <c r="K315" t="s">
        <v>21</v>
      </c>
      <c r="L315" t="s">
        <v>21</v>
      </c>
      <c r="M315" t="s">
        <v>21</v>
      </c>
      <c r="N315" t="s">
        <v>22</v>
      </c>
      <c r="O315" t="s">
        <v>21</v>
      </c>
      <c r="P315" t="s">
        <v>22</v>
      </c>
      <c r="Q315" t="s">
        <v>21</v>
      </c>
      <c r="R315" t="s">
        <v>22</v>
      </c>
      <c r="S315" t="s">
        <v>21</v>
      </c>
      <c r="U315">
        <f t="shared" si="8"/>
        <v>0.79400000000000004</v>
      </c>
      <c r="V315">
        <f t="shared" si="9"/>
        <v>0</v>
      </c>
    </row>
    <row r="316" spans="1:22" ht="15" customHeight="1">
      <c r="A316" s="2" t="s">
        <v>455</v>
      </c>
      <c r="B316" s="2" t="s">
        <v>456</v>
      </c>
      <c r="C316">
        <v>2020</v>
      </c>
      <c r="D316" t="s">
        <v>22</v>
      </c>
      <c r="E316" t="s">
        <v>22</v>
      </c>
      <c r="F316" t="s">
        <v>22</v>
      </c>
      <c r="G316" t="s">
        <v>22</v>
      </c>
      <c r="H316" t="s">
        <v>22</v>
      </c>
      <c r="I316" t="s">
        <v>22</v>
      </c>
      <c r="J316" t="s">
        <v>22</v>
      </c>
      <c r="K316" t="s">
        <v>22</v>
      </c>
      <c r="L316" t="s">
        <v>22</v>
      </c>
      <c r="M316" t="s">
        <v>22</v>
      </c>
      <c r="N316" t="s">
        <v>22</v>
      </c>
      <c r="O316" t="s">
        <v>22</v>
      </c>
      <c r="P316" t="s">
        <v>22</v>
      </c>
      <c r="Q316" t="s">
        <v>22</v>
      </c>
      <c r="R316" t="s">
        <v>22</v>
      </c>
      <c r="S316" t="s">
        <v>22</v>
      </c>
      <c r="U316">
        <f t="shared" si="8"/>
        <v>0</v>
      </c>
      <c r="V316">
        <f t="shared" si="9"/>
        <v>0</v>
      </c>
    </row>
    <row r="317" spans="1:22" ht="15" customHeight="1">
      <c r="A317" s="2" t="s">
        <v>455</v>
      </c>
      <c r="B317" s="2" t="s">
        <v>457</v>
      </c>
      <c r="C317">
        <v>2020</v>
      </c>
      <c r="D317" t="s">
        <v>22</v>
      </c>
      <c r="E317" t="s">
        <v>22</v>
      </c>
      <c r="F317" t="s">
        <v>22</v>
      </c>
      <c r="G317" t="s">
        <v>22</v>
      </c>
      <c r="H317" t="s">
        <v>22</v>
      </c>
      <c r="I317" t="s">
        <v>22</v>
      </c>
      <c r="J317" t="s">
        <v>22</v>
      </c>
      <c r="K317" t="s">
        <v>22</v>
      </c>
      <c r="L317" t="s">
        <v>22</v>
      </c>
      <c r="M317" t="s">
        <v>22</v>
      </c>
      <c r="N317" t="s">
        <v>22</v>
      </c>
      <c r="O317" t="s">
        <v>22</v>
      </c>
      <c r="P317" t="s">
        <v>22</v>
      </c>
      <c r="Q317" t="s">
        <v>22</v>
      </c>
      <c r="R317" t="s">
        <v>22</v>
      </c>
      <c r="S317" t="s">
        <v>22</v>
      </c>
      <c r="U317">
        <f t="shared" si="8"/>
        <v>0</v>
      </c>
      <c r="V317">
        <f t="shared" si="9"/>
        <v>0</v>
      </c>
    </row>
    <row r="318" spans="1:22" ht="15" customHeight="1">
      <c r="A318" s="2" t="s">
        <v>455</v>
      </c>
      <c r="B318" s="2" t="s">
        <v>458</v>
      </c>
      <c r="C318">
        <v>2020</v>
      </c>
      <c r="D318" t="s">
        <v>22</v>
      </c>
      <c r="E318" t="s">
        <v>22</v>
      </c>
      <c r="F318" t="s">
        <v>22</v>
      </c>
      <c r="G318" t="s">
        <v>22</v>
      </c>
      <c r="H318" t="s">
        <v>22</v>
      </c>
      <c r="I318" t="s">
        <v>22</v>
      </c>
      <c r="J318" t="s">
        <v>22</v>
      </c>
      <c r="K318" t="s">
        <v>22</v>
      </c>
      <c r="L318" t="s">
        <v>22</v>
      </c>
      <c r="M318" t="s">
        <v>22</v>
      </c>
      <c r="N318" t="s">
        <v>22</v>
      </c>
      <c r="O318" t="s">
        <v>22</v>
      </c>
      <c r="P318" t="s">
        <v>22</v>
      </c>
      <c r="Q318" t="s">
        <v>22</v>
      </c>
      <c r="R318" t="s">
        <v>22</v>
      </c>
      <c r="S318" t="s">
        <v>22</v>
      </c>
      <c r="U318">
        <f t="shared" si="8"/>
        <v>0</v>
      </c>
      <c r="V318">
        <f t="shared" si="9"/>
        <v>0</v>
      </c>
    </row>
    <row r="319" spans="1:22" ht="15" customHeight="1">
      <c r="A319" s="2" t="s">
        <v>455</v>
      </c>
      <c r="B319" s="2" t="s">
        <v>459</v>
      </c>
      <c r="C319">
        <v>2020</v>
      </c>
      <c r="D319">
        <v>7170.8670000000002</v>
      </c>
      <c r="E319">
        <v>4191</v>
      </c>
      <c r="F319">
        <v>132</v>
      </c>
      <c r="G319">
        <v>151</v>
      </c>
      <c r="H319">
        <v>0</v>
      </c>
      <c r="I319">
        <v>453</v>
      </c>
      <c r="J319">
        <v>998</v>
      </c>
      <c r="K319">
        <v>268</v>
      </c>
      <c r="L319" t="s">
        <v>21</v>
      </c>
      <c r="M319" t="s">
        <v>21</v>
      </c>
      <c r="N319" t="s">
        <v>22</v>
      </c>
      <c r="O319" t="s">
        <v>21</v>
      </c>
      <c r="P319" t="s">
        <v>22</v>
      </c>
      <c r="Q319" t="s">
        <v>22</v>
      </c>
      <c r="R319" t="s">
        <v>22</v>
      </c>
      <c r="S319" t="s">
        <v>22</v>
      </c>
      <c r="U319">
        <f t="shared" si="8"/>
        <v>7170.8670000000002</v>
      </c>
      <c r="V319" s="32">
        <v>543.71699999999998</v>
      </c>
    </row>
    <row r="320" spans="1:22" ht="15" customHeight="1">
      <c r="A320" s="2" t="s">
        <v>455</v>
      </c>
      <c r="B320" s="2" t="s">
        <v>460</v>
      </c>
      <c r="C320">
        <v>2020</v>
      </c>
      <c r="D320" t="s">
        <v>22</v>
      </c>
      <c r="E320" t="s">
        <v>22</v>
      </c>
      <c r="F320" t="s">
        <v>22</v>
      </c>
      <c r="G320" t="s">
        <v>22</v>
      </c>
      <c r="H320" t="s">
        <v>22</v>
      </c>
      <c r="I320" t="s">
        <v>22</v>
      </c>
      <c r="J320" t="s">
        <v>22</v>
      </c>
      <c r="K320" t="s">
        <v>22</v>
      </c>
      <c r="L320" t="s">
        <v>22</v>
      </c>
      <c r="M320" t="s">
        <v>22</v>
      </c>
      <c r="N320" t="s">
        <v>22</v>
      </c>
      <c r="O320" t="s">
        <v>22</v>
      </c>
      <c r="P320" t="s">
        <v>22</v>
      </c>
      <c r="Q320" t="s">
        <v>22</v>
      </c>
      <c r="R320" t="s">
        <v>22</v>
      </c>
      <c r="S320" t="s">
        <v>22</v>
      </c>
      <c r="U320">
        <f t="shared" si="8"/>
        <v>0</v>
      </c>
      <c r="V320">
        <f t="shared" si="9"/>
        <v>0</v>
      </c>
    </row>
    <row r="321" spans="1:22" ht="15" customHeight="1">
      <c r="A321" s="2" t="s">
        <v>455</v>
      </c>
      <c r="B321" s="2" t="s">
        <v>461</v>
      </c>
      <c r="C321">
        <v>2020</v>
      </c>
      <c r="D321" t="s">
        <v>22</v>
      </c>
      <c r="E321" t="s">
        <v>22</v>
      </c>
      <c r="F321" t="s">
        <v>22</v>
      </c>
      <c r="G321" t="s">
        <v>22</v>
      </c>
      <c r="H321" t="s">
        <v>22</v>
      </c>
      <c r="I321" t="s">
        <v>22</v>
      </c>
      <c r="J321" t="s">
        <v>22</v>
      </c>
      <c r="K321" t="s">
        <v>22</v>
      </c>
      <c r="L321" t="s">
        <v>22</v>
      </c>
      <c r="M321" t="s">
        <v>22</v>
      </c>
      <c r="N321" t="s">
        <v>22</v>
      </c>
      <c r="O321" t="s">
        <v>22</v>
      </c>
      <c r="P321" t="s">
        <v>22</v>
      </c>
      <c r="Q321" t="s">
        <v>22</v>
      </c>
      <c r="R321" t="s">
        <v>22</v>
      </c>
      <c r="S321" t="s">
        <v>22</v>
      </c>
      <c r="U321">
        <f t="shared" si="8"/>
        <v>0</v>
      </c>
      <c r="V321">
        <f t="shared" si="9"/>
        <v>0</v>
      </c>
    </row>
    <row r="322" spans="1:22" ht="15" customHeight="1">
      <c r="A322" s="2" t="s">
        <v>455</v>
      </c>
      <c r="B322" s="2" t="s">
        <v>462</v>
      </c>
      <c r="C322">
        <v>2020</v>
      </c>
      <c r="D322" t="s">
        <v>22</v>
      </c>
      <c r="E322" t="s">
        <v>22</v>
      </c>
      <c r="F322" t="s">
        <v>22</v>
      </c>
      <c r="G322" t="s">
        <v>22</v>
      </c>
      <c r="H322" t="s">
        <v>22</v>
      </c>
      <c r="I322" t="s">
        <v>22</v>
      </c>
      <c r="J322" t="s">
        <v>22</v>
      </c>
      <c r="K322" t="s">
        <v>22</v>
      </c>
      <c r="L322" t="s">
        <v>22</v>
      </c>
      <c r="M322" t="s">
        <v>22</v>
      </c>
      <c r="N322" t="s">
        <v>22</v>
      </c>
      <c r="O322" t="s">
        <v>22</v>
      </c>
      <c r="P322" t="s">
        <v>22</v>
      </c>
      <c r="Q322" t="s">
        <v>22</v>
      </c>
      <c r="R322" t="s">
        <v>22</v>
      </c>
      <c r="S322" t="s">
        <v>22</v>
      </c>
      <c r="U322">
        <f t="shared" si="8"/>
        <v>0</v>
      </c>
      <c r="V322">
        <f t="shared" si="9"/>
        <v>0</v>
      </c>
    </row>
    <row r="323" spans="1:22" ht="15" customHeight="1">
      <c r="A323" s="2" t="s">
        <v>455</v>
      </c>
      <c r="B323" s="2" t="s">
        <v>463</v>
      </c>
      <c r="C323">
        <v>2020</v>
      </c>
      <c r="D323">
        <v>52.953000000000003</v>
      </c>
      <c r="E323" t="s">
        <v>21</v>
      </c>
      <c r="F323" t="s">
        <v>21</v>
      </c>
      <c r="G323" t="s">
        <v>21</v>
      </c>
      <c r="H323" t="s">
        <v>21</v>
      </c>
      <c r="I323" t="s">
        <v>21</v>
      </c>
      <c r="J323" t="s">
        <v>21</v>
      </c>
      <c r="K323" t="s">
        <v>21</v>
      </c>
      <c r="L323" t="s">
        <v>21</v>
      </c>
      <c r="M323" t="s">
        <v>21</v>
      </c>
      <c r="N323" t="s">
        <v>22</v>
      </c>
      <c r="O323" t="s">
        <v>21</v>
      </c>
      <c r="P323" t="s">
        <v>22</v>
      </c>
      <c r="Q323" t="s">
        <v>22</v>
      </c>
      <c r="R323" t="s">
        <v>22</v>
      </c>
      <c r="S323" t="s">
        <v>22</v>
      </c>
      <c r="U323">
        <f t="shared" ref="U323:U386" si="10">IFERROR(D323/1,0)</f>
        <v>52.953000000000003</v>
      </c>
      <c r="V323">
        <f t="shared" ref="V323:V386" si="11">IFERROR(O323/1,0)+IFERROR(Q323/1,0)+IFERROR(S323/1,0)</f>
        <v>0</v>
      </c>
    </row>
    <row r="324" spans="1:22" ht="15" customHeight="1">
      <c r="A324" s="2" t="s">
        <v>455</v>
      </c>
      <c r="B324" s="2" t="s">
        <v>464</v>
      </c>
      <c r="C324">
        <v>2020</v>
      </c>
      <c r="D324" t="s">
        <v>22</v>
      </c>
      <c r="E324" t="s">
        <v>22</v>
      </c>
      <c r="F324" t="s">
        <v>22</v>
      </c>
      <c r="G324" t="s">
        <v>22</v>
      </c>
      <c r="H324" t="s">
        <v>22</v>
      </c>
      <c r="I324" t="s">
        <v>22</v>
      </c>
      <c r="J324" t="s">
        <v>22</v>
      </c>
      <c r="K324" t="s">
        <v>22</v>
      </c>
      <c r="L324" t="s">
        <v>22</v>
      </c>
      <c r="M324" t="s">
        <v>22</v>
      </c>
      <c r="N324" t="s">
        <v>22</v>
      </c>
      <c r="O324" t="s">
        <v>22</v>
      </c>
      <c r="P324" t="s">
        <v>22</v>
      </c>
      <c r="Q324" t="s">
        <v>22</v>
      </c>
      <c r="R324" t="s">
        <v>22</v>
      </c>
      <c r="S324" t="s">
        <v>22</v>
      </c>
      <c r="U324">
        <f t="shared" si="10"/>
        <v>0</v>
      </c>
      <c r="V324">
        <f t="shared" si="11"/>
        <v>0</v>
      </c>
    </row>
    <row r="325" spans="1:22" ht="15" customHeight="1">
      <c r="A325" s="2" t="s">
        <v>465</v>
      </c>
      <c r="B325" s="2" t="s">
        <v>466</v>
      </c>
      <c r="C325">
        <v>2020</v>
      </c>
      <c r="D325">
        <v>17.099</v>
      </c>
      <c r="E325">
        <v>8.0050000000000008</v>
      </c>
      <c r="F325">
        <v>2.6110000000000002</v>
      </c>
      <c r="G325">
        <v>0.186</v>
      </c>
      <c r="H325" t="s">
        <v>21</v>
      </c>
      <c r="I325">
        <v>5.0419999999999998</v>
      </c>
      <c r="J325">
        <v>1.2549999999999999</v>
      </c>
      <c r="K325" t="s">
        <v>21</v>
      </c>
      <c r="L325" t="s">
        <v>21</v>
      </c>
      <c r="M325" t="s">
        <v>21</v>
      </c>
      <c r="N325" t="s">
        <v>22</v>
      </c>
      <c r="O325" t="s">
        <v>21</v>
      </c>
      <c r="P325" t="s">
        <v>22</v>
      </c>
      <c r="Q325" t="s">
        <v>21</v>
      </c>
      <c r="R325" t="s">
        <v>22</v>
      </c>
      <c r="S325" t="s">
        <v>21</v>
      </c>
      <c r="U325">
        <f t="shared" si="10"/>
        <v>17.099</v>
      </c>
      <c r="V325">
        <f t="shared" si="11"/>
        <v>0</v>
      </c>
    </row>
    <row r="326" spans="1:22" ht="15" customHeight="1">
      <c r="A326" s="2" t="s">
        <v>465</v>
      </c>
      <c r="B326" s="2" t="s">
        <v>467</v>
      </c>
      <c r="C326">
        <v>2020</v>
      </c>
      <c r="D326">
        <v>14.196</v>
      </c>
      <c r="E326">
        <v>5.0720000000000001</v>
      </c>
      <c r="F326">
        <v>1.1990000000000001</v>
      </c>
      <c r="G326">
        <v>3.625</v>
      </c>
      <c r="H326" t="s">
        <v>21</v>
      </c>
      <c r="I326">
        <v>3.4380000000000002</v>
      </c>
      <c r="J326">
        <v>0.86399999999999999</v>
      </c>
      <c r="K326" t="s">
        <v>21</v>
      </c>
      <c r="L326" t="s">
        <v>21</v>
      </c>
      <c r="M326" t="s">
        <v>21</v>
      </c>
      <c r="N326" t="s">
        <v>22</v>
      </c>
      <c r="O326" t="s">
        <v>21</v>
      </c>
      <c r="P326" t="s">
        <v>22</v>
      </c>
      <c r="Q326" t="s">
        <v>21</v>
      </c>
      <c r="R326" t="s">
        <v>22</v>
      </c>
      <c r="S326" t="s">
        <v>21</v>
      </c>
      <c r="U326">
        <f t="shared" si="10"/>
        <v>14.196</v>
      </c>
      <c r="V326">
        <f t="shared" si="11"/>
        <v>0</v>
      </c>
    </row>
    <row r="327" spans="1:22" ht="15" customHeight="1">
      <c r="A327" s="2" t="s">
        <v>465</v>
      </c>
      <c r="B327" s="2" t="s">
        <v>468</v>
      </c>
      <c r="C327">
        <v>2020</v>
      </c>
      <c r="D327">
        <v>476.03300000000002</v>
      </c>
      <c r="E327">
        <v>230.45699999999999</v>
      </c>
      <c r="F327">
        <v>40.746000000000002</v>
      </c>
      <c r="G327" t="s">
        <v>21</v>
      </c>
      <c r="H327" t="s">
        <v>21</v>
      </c>
      <c r="I327">
        <v>68.733999999999995</v>
      </c>
      <c r="J327">
        <v>119.931</v>
      </c>
      <c r="K327">
        <v>1.3460000000000001</v>
      </c>
      <c r="L327">
        <v>6.0339999999999998</v>
      </c>
      <c r="M327">
        <v>16.658999999999999</v>
      </c>
      <c r="N327" t="s">
        <v>22</v>
      </c>
      <c r="O327" t="s">
        <v>21</v>
      </c>
      <c r="P327" t="s">
        <v>22</v>
      </c>
      <c r="Q327" t="s">
        <v>21</v>
      </c>
      <c r="R327" t="s">
        <v>22</v>
      </c>
      <c r="S327" t="s">
        <v>21</v>
      </c>
      <c r="U327">
        <f t="shared" si="10"/>
        <v>476.03300000000002</v>
      </c>
      <c r="V327">
        <f t="shared" si="11"/>
        <v>0</v>
      </c>
    </row>
    <row r="328" spans="1:22" ht="15" customHeight="1">
      <c r="A328" s="2" t="s">
        <v>465</v>
      </c>
      <c r="B328" s="2" t="s">
        <v>469</v>
      </c>
      <c r="C328">
        <v>2020</v>
      </c>
      <c r="D328" t="s">
        <v>21</v>
      </c>
      <c r="E328" t="s">
        <v>21</v>
      </c>
      <c r="F328" t="s">
        <v>21</v>
      </c>
      <c r="G328" t="s">
        <v>21</v>
      </c>
      <c r="H328" t="s">
        <v>21</v>
      </c>
      <c r="I328" t="s">
        <v>21</v>
      </c>
      <c r="J328" t="s">
        <v>21</v>
      </c>
      <c r="K328" t="s">
        <v>21</v>
      </c>
      <c r="L328" t="s">
        <v>21</v>
      </c>
      <c r="M328" t="s">
        <v>21</v>
      </c>
      <c r="N328" t="s">
        <v>22</v>
      </c>
      <c r="O328" t="s">
        <v>21</v>
      </c>
      <c r="P328" t="s">
        <v>22</v>
      </c>
      <c r="Q328" t="s">
        <v>21</v>
      </c>
      <c r="R328" t="s">
        <v>22</v>
      </c>
      <c r="S328" t="s">
        <v>21</v>
      </c>
      <c r="U328">
        <f t="shared" si="10"/>
        <v>0</v>
      </c>
      <c r="V328">
        <f t="shared" si="11"/>
        <v>0</v>
      </c>
    </row>
    <row r="329" spans="1:22" ht="15" customHeight="1">
      <c r="A329" s="2" t="s">
        <v>465</v>
      </c>
      <c r="B329" s="2" t="s">
        <v>470</v>
      </c>
      <c r="C329">
        <v>2020</v>
      </c>
      <c r="D329">
        <v>125.739</v>
      </c>
      <c r="E329" t="s">
        <v>21</v>
      </c>
      <c r="F329" t="s">
        <v>21</v>
      </c>
      <c r="G329">
        <v>128.19999999999999</v>
      </c>
      <c r="H329" t="s">
        <v>21</v>
      </c>
      <c r="I329" t="s">
        <v>21</v>
      </c>
      <c r="J329" t="s">
        <v>21</v>
      </c>
      <c r="K329" t="s">
        <v>21</v>
      </c>
      <c r="L329" t="s">
        <v>21</v>
      </c>
      <c r="M329" t="s">
        <v>21</v>
      </c>
      <c r="N329" t="s">
        <v>22</v>
      </c>
      <c r="O329" t="s">
        <v>21</v>
      </c>
      <c r="P329" t="s">
        <v>22</v>
      </c>
      <c r="Q329" t="s">
        <v>21</v>
      </c>
      <c r="R329" t="s">
        <v>22</v>
      </c>
      <c r="S329" t="s">
        <v>21</v>
      </c>
      <c r="U329">
        <f t="shared" si="10"/>
        <v>125.739</v>
      </c>
      <c r="V329">
        <f t="shared" si="11"/>
        <v>0</v>
      </c>
    </row>
    <row r="330" spans="1:22" ht="15" customHeight="1">
      <c r="A330" s="2" t="s">
        <v>465</v>
      </c>
      <c r="B330" s="2" t="s">
        <v>471</v>
      </c>
      <c r="C330">
        <v>2020</v>
      </c>
      <c r="D330">
        <v>5.6989999999999998</v>
      </c>
      <c r="E330">
        <v>1.6830000000000001</v>
      </c>
      <c r="F330">
        <v>1.169</v>
      </c>
      <c r="G330">
        <v>0.06</v>
      </c>
      <c r="H330" t="s">
        <v>21</v>
      </c>
      <c r="I330">
        <v>2.492</v>
      </c>
      <c r="J330">
        <v>0.29299999999999998</v>
      </c>
      <c r="K330" t="s">
        <v>21</v>
      </c>
      <c r="L330" t="s">
        <v>21</v>
      </c>
      <c r="M330" t="s">
        <v>21</v>
      </c>
      <c r="N330" t="s">
        <v>22</v>
      </c>
      <c r="O330" t="s">
        <v>21</v>
      </c>
      <c r="P330" t="s">
        <v>22</v>
      </c>
      <c r="Q330" t="s">
        <v>21</v>
      </c>
      <c r="R330" t="s">
        <v>22</v>
      </c>
      <c r="S330" t="s">
        <v>21</v>
      </c>
      <c r="U330">
        <f t="shared" si="10"/>
        <v>5.6989999999999998</v>
      </c>
      <c r="V330">
        <f t="shared" si="11"/>
        <v>0</v>
      </c>
    </row>
    <row r="331" spans="1:22" ht="15" customHeight="1">
      <c r="A331" s="2" t="s">
        <v>472</v>
      </c>
      <c r="B331" s="2" t="s">
        <v>473</v>
      </c>
      <c r="C331">
        <v>2020</v>
      </c>
      <c r="D331" t="s">
        <v>22</v>
      </c>
      <c r="E331" t="s">
        <v>22</v>
      </c>
      <c r="F331" t="s">
        <v>22</v>
      </c>
      <c r="G331" t="s">
        <v>22</v>
      </c>
      <c r="H331" t="s">
        <v>22</v>
      </c>
      <c r="I331" t="s">
        <v>22</v>
      </c>
      <c r="J331" t="s">
        <v>22</v>
      </c>
      <c r="K331" t="s">
        <v>22</v>
      </c>
      <c r="L331" t="s">
        <v>22</v>
      </c>
      <c r="M331" t="s">
        <v>22</v>
      </c>
      <c r="N331" t="s">
        <v>22</v>
      </c>
      <c r="O331" t="s">
        <v>22</v>
      </c>
      <c r="P331" t="s">
        <v>22</v>
      </c>
      <c r="Q331" t="s">
        <v>22</v>
      </c>
      <c r="R331" t="s">
        <v>22</v>
      </c>
      <c r="S331" t="s">
        <v>22</v>
      </c>
      <c r="U331">
        <f t="shared" si="10"/>
        <v>0</v>
      </c>
      <c r="V331">
        <f t="shared" si="11"/>
        <v>0</v>
      </c>
    </row>
    <row r="332" spans="1:22" ht="15" customHeight="1">
      <c r="A332" s="2" t="s">
        <v>474</v>
      </c>
      <c r="B332" s="2" t="s">
        <v>475</v>
      </c>
      <c r="C332">
        <v>2020</v>
      </c>
      <c r="D332">
        <v>7.9050000000000002</v>
      </c>
      <c r="E332">
        <v>4.0090000000000003</v>
      </c>
      <c r="F332">
        <v>0.67600000000000005</v>
      </c>
      <c r="G332">
        <v>0.39400000000000002</v>
      </c>
      <c r="H332" t="s">
        <v>21</v>
      </c>
      <c r="I332">
        <v>2.2120000000000002</v>
      </c>
      <c r="J332">
        <v>0.61399999999999999</v>
      </c>
      <c r="K332" t="s">
        <v>21</v>
      </c>
      <c r="L332" t="s">
        <v>21</v>
      </c>
      <c r="M332" t="s">
        <v>21</v>
      </c>
      <c r="N332" t="s">
        <v>22</v>
      </c>
      <c r="O332" t="s">
        <v>21</v>
      </c>
      <c r="P332" t="s">
        <v>22</v>
      </c>
      <c r="Q332" t="s">
        <v>21</v>
      </c>
      <c r="R332" t="s">
        <v>22</v>
      </c>
      <c r="S332" t="s">
        <v>21</v>
      </c>
      <c r="U332">
        <f t="shared" si="10"/>
        <v>7.9050000000000002</v>
      </c>
      <c r="V332">
        <f t="shared" si="11"/>
        <v>0</v>
      </c>
    </row>
    <row r="333" spans="1:22" ht="15" customHeight="1">
      <c r="A333" s="2" t="s">
        <v>474</v>
      </c>
      <c r="B333" s="2" t="s">
        <v>476</v>
      </c>
      <c r="C333">
        <v>2020</v>
      </c>
      <c r="D333">
        <v>2.5590000000000002</v>
      </c>
      <c r="E333">
        <v>2.2599999999999998</v>
      </c>
      <c r="F333">
        <v>2.4E-2</v>
      </c>
      <c r="G333">
        <v>0</v>
      </c>
      <c r="H333" t="s">
        <v>21</v>
      </c>
      <c r="I333">
        <v>0.27500000000000002</v>
      </c>
      <c r="J333">
        <v>0</v>
      </c>
      <c r="K333" t="s">
        <v>21</v>
      </c>
      <c r="L333" t="s">
        <v>21</v>
      </c>
      <c r="M333" t="s">
        <v>21</v>
      </c>
      <c r="N333" t="s">
        <v>22</v>
      </c>
      <c r="O333" t="s">
        <v>21</v>
      </c>
      <c r="P333" t="s">
        <v>22</v>
      </c>
      <c r="Q333" t="s">
        <v>21</v>
      </c>
      <c r="R333" t="s">
        <v>22</v>
      </c>
      <c r="S333" t="s">
        <v>21</v>
      </c>
      <c r="U333">
        <f t="shared" si="10"/>
        <v>2.5590000000000002</v>
      </c>
      <c r="V333">
        <f t="shared" si="11"/>
        <v>0</v>
      </c>
    </row>
    <row r="334" spans="1:22" ht="15" customHeight="1">
      <c r="A334" s="2" t="s">
        <v>474</v>
      </c>
      <c r="B334" s="2" t="s">
        <v>477</v>
      </c>
      <c r="C334">
        <v>2020</v>
      </c>
      <c r="D334">
        <v>106.39</v>
      </c>
      <c r="E334">
        <v>49.683</v>
      </c>
      <c r="F334">
        <v>13.548999999999999</v>
      </c>
      <c r="G334">
        <v>8.1470000000000002</v>
      </c>
      <c r="H334" t="s">
        <v>21</v>
      </c>
      <c r="I334">
        <v>15.641</v>
      </c>
      <c r="J334">
        <v>19.37</v>
      </c>
      <c r="K334" t="s">
        <v>21</v>
      </c>
      <c r="L334" t="s">
        <v>21</v>
      </c>
      <c r="M334" t="s">
        <v>21</v>
      </c>
      <c r="N334" t="s">
        <v>22</v>
      </c>
      <c r="O334" t="s">
        <v>21</v>
      </c>
      <c r="P334" t="s">
        <v>22</v>
      </c>
      <c r="Q334" t="s">
        <v>21</v>
      </c>
      <c r="R334" t="s">
        <v>22</v>
      </c>
      <c r="S334" t="s">
        <v>21</v>
      </c>
      <c r="U334">
        <f t="shared" si="10"/>
        <v>106.39</v>
      </c>
      <c r="V334">
        <f t="shared" si="11"/>
        <v>0</v>
      </c>
    </row>
    <row r="335" spans="1:22" ht="15" customHeight="1">
      <c r="A335" s="2" t="s">
        <v>478</v>
      </c>
      <c r="B335" s="2" t="s">
        <v>479</v>
      </c>
      <c r="C335">
        <v>2020</v>
      </c>
      <c r="D335">
        <v>867.29</v>
      </c>
      <c r="E335">
        <v>442.9</v>
      </c>
      <c r="F335">
        <v>44.23</v>
      </c>
      <c r="G335">
        <v>67.040000000000006</v>
      </c>
      <c r="H335" t="s">
        <v>21</v>
      </c>
      <c r="I335">
        <v>136.87</v>
      </c>
      <c r="J335">
        <v>73.959999999999994</v>
      </c>
      <c r="K335">
        <v>0.25</v>
      </c>
      <c r="L335">
        <v>85.81</v>
      </c>
      <c r="M335">
        <v>16.23</v>
      </c>
      <c r="N335" t="s">
        <v>92</v>
      </c>
      <c r="O335" t="s">
        <v>21</v>
      </c>
      <c r="P335" t="s">
        <v>92</v>
      </c>
      <c r="Q335" t="s">
        <v>21</v>
      </c>
      <c r="R335" t="s">
        <v>92</v>
      </c>
      <c r="S335" t="s">
        <v>21</v>
      </c>
      <c r="U335">
        <f t="shared" si="10"/>
        <v>867.29</v>
      </c>
      <c r="V335">
        <f t="shared" si="11"/>
        <v>0</v>
      </c>
    </row>
    <row r="336" spans="1:22" ht="15" customHeight="1">
      <c r="A336" s="2" t="s">
        <v>480</v>
      </c>
      <c r="B336" s="2" t="s">
        <v>481</v>
      </c>
      <c r="C336">
        <v>2020</v>
      </c>
      <c r="D336">
        <v>44</v>
      </c>
      <c r="E336" t="s">
        <v>24</v>
      </c>
      <c r="F336">
        <v>6.3</v>
      </c>
      <c r="G336">
        <v>3.6</v>
      </c>
      <c r="H336" t="s">
        <v>21</v>
      </c>
      <c r="I336">
        <v>7.8</v>
      </c>
      <c r="J336">
        <v>26.3</v>
      </c>
      <c r="K336" t="s">
        <v>21</v>
      </c>
      <c r="L336" t="s">
        <v>21</v>
      </c>
      <c r="M336" t="s">
        <v>21</v>
      </c>
      <c r="N336" t="s">
        <v>22</v>
      </c>
      <c r="O336" t="s">
        <v>21</v>
      </c>
      <c r="P336" t="s">
        <v>22</v>
      </c>
      <c r="Q336" t="s">
        <v>21</v>
      </c>
      <c r="R336" t="s">
        <v>22</v>
      </c>
      <c r="S336" t="s">
        <v>21</v>
      </c>
      <c r="U336">
        <f t="shared" si="10"/>
        <v>44</v>
      </c>
      <c r="V336">
        <f t="shared" si="11"/>
        <v>0</v>
      </c>
    </row>
    <row r="337" spans="1:22" ht="15" customHeight="1">
      <c r="A337" s="2" t="s">
        <v>482</v>
      </c>
      <c r="B337" s="2" t="s">
        <v>483</v>
      </c>
      <c r="C337">
        <v>2020</v>
      </c>
      <c r="D337">
        <v>9.9920000000000009</v>
      </c>
      <c r="E337">
        <v>3.9620000000000002</v>
      </c>
      <c r="F337">
        <v>3.9670000000000001</v>
      </c>
      <c r="G337">
        <v>0</v>
      </c>
      <c r="H337">
        <v>0</v>
      </c>
      <c r="I337">
        <v>1.6020000000000001</v>
      </c>
      <c r="J337">
        <v>2.7E-2</v>
      </c>
      <c r="K337">
        <v>0</v>
      </c>
      <c r="L337">
        <v>0.434</v>
      </c>
      <c r="M337">
        <v>0</v>
      </c>
      <c r="N337" t="s">
        <v>92</v>
      </c>
      <c r="O337" t="s">
        <v>21</v>
      </c>
      <c r="P337" t="s">
        <v>92</v>
      </c>
      <c r="Q337" t="s">
        <v>21</v>
      </c>
      <c r="R337" t="s">
        <v>92</v>
      </c>
      <c r="S337" t="s">
        <v>21</v>
      </c>
      <c r="U337">
        <f t="shared" si="10"/>
        <v>9.9920000000000009</v>
      </c>
      <c r="V337">
        <f t="shared" si="11"/>
        <v>0</v>
      </c>
    </row>
    <row r="338" spans="1:22" ht="15" customHeight="1">
      <c r="A338" s="2" t="s">
        <v>482</v>
      </c>
      <c r="B338" s="2" t="s">
        <v>484</v>
      </c>
      <c r="C338">
        <v>2020</v>
      </c>
      <c r="D338">
        <v>147.47999999999999</v>
      </c>
      <c r="E338">
        <v>79.123999999999995</v>
      </c>
      <c r="F338">
        <v>13.180999999999999</v>
      </c>
      <c r="G338">
        <v>10.599</v>
      </c>
      <c r="H338">
        <v>0</v>
      </c>
      <c r="I338">
        <v>19.280999999999999</v>
      </c>
      <c r="J338">
        <v>13.773999999999999</v>
      </c>
      <c r="K338">
        <v>1.4999999999999999E-2</v>
      </c>
      <c r="L338">
        <v>0</v>
      </c>
      <c r="M338">
        <v>11.506</v>
      </c>
      <c r="N338" t="s">
        <v>92</v>
      </c>
      <c r="O338" t="s">
        <v>21</v>
      </c>
      <c r="P338" t="s">
        <v>92</v>
      </c>
      <c r="Q338" t="s">
        <v>21</v>
      </c>
      <c r="R338" t="s">
        <v>92</v>
      </c>
      <c r="S338" t="s">
        <v>21</v>
      </c>
      <c r="U338">
        <f t="shared" si="10"/>
        <v>147.47999999999999</v>
      </c>
      <c r="V338">
        <f t="shared" si="11"/>
        <v>0</v>
      </c>
    </row>
    <row r="339" spans="1:22" ht="15" customHeight="1">
      <c r="A339" s="2" t="s">
        <v>482</v>
      </c>
      <c r="B339" s="2" t="s">
        <v>485</v>
      </c>
      <c r="C339">
        <v>2020</v>
      </c>
      <c r="D339">
        <v>16.5</v>
      </c>
      <c r="E339">
        <v>9.66</v>
      </c>
      <c r="F339">
        <v>1.87</v>
      </c>
      <c r="G339">
        <v>0.8</v>
      </c>
      <c r="H339">
        <v>0</v>
      </c>
      <c r="I339">
        <v>2.2559999999999998</v>
      </c>
      <c r="J339">
        <v>0.78500000000000003</v>
      </c>
      <c r="K339">
        <v>0</v>
      </c>
      <c r="L339">
        <v>0</v>
      </c>
      <c r="M339">
        <v>1.135</v>
      </c>
      <c r="N339" t="s">
        <v>92</v>
      </c>
      <c r="O339" t="s">
        <v>21</v>
      </c>
      <c r="P339" t="s">
        <v>92</v>
      </c>
      <c r="Q339" t="s">
        <v>21</v>
      </c>
      <c r="R339" t="s">
        <v>92</v>
      </c>
      <c r="S339" t="s">
        <v>21</v>
      </c>
      <c r="U339">
        <f t="shared" si="10"/>
        <v>16.5</v>
      </c>
      <c r="V339">
        <f t="shared" si="11"/>
        <v>0</v>
      </c>
    </row>
    <row r="340" spans="1:22" ht="15" customHeight="1">
      <c r="A340" s="2" t="s">
        <v>482</v>
      </c>
      <c r="B340" s="2" t="s">
        <v>486</v>
      </c>
      <c r="C340">
        <v>2020</v>
      </c>
      <c r="D340">
        <v>1275.5</v>
      </c>
      <c r="E340">
        <v>478.12599999999998</v>
      </c>
      <c r="F340">
        <v>183.64400000000001</v>
      </c>
      <c r="G340">
        <v>93.543999999999997</v>
      </c>
      <c r="H340">
        <v>0</v>
      </c>
      <c r="I340">
        <v>130.37899999999999</v>
      </c>
      <c r="J340">
        <v>100.803</v>
      </c>
      <c r="K340">
        <v>103.71599999999999</v>
      </c>
      <c r="L340">
        <v>26.414000000000001</v>
      </c>
      <c r="M340">
        <v>76.718000000000004</v>
      </c>
      <c r="N340" t="s">
        <v>487</v>
      </c>
      <c r="O340">
        <v>89.070999999999998</v>
      </c>
      <c r="P340" t="s">
        <v>92</v>
      </c>
      <c r="Q340" t="s">
        <v>21</v>
      </c>
      <c r="R340" t="s">
        <v>92</v>
      </c>
      <c r="S340" t="s">
        <v>21</v>
      </c>
      <c r="U340">
        <f t="shared" si="10"/>
        <v>1275.5</v>
      </c>
      <c r="V340">
        <f t="shared" si="11"/>
        <v>89.070999999999998</v>
      </c>
    </row>
    <row r="341" spans="1:22" ht="15" customHeight="1">
      <c r="A341" s="2" t="s">
        <v>482</v>
      </c>
      <c r="B341" s="2" t="s">
        <v>488</v>
      </c>
      <c r="C341">
        <v>2020</v>
      </c>
      <c r="D341">
        <v>16.013999999999999</v>
      </c>
      <c r="E341">
        <v>7.2679999999999998</v>
      </c>
      <c r="F341">
        <v>5.0789999999999997</v>
      </c>
      <c r="G341">
        <v>0.14299999999999999</v>
      </c>
      <c r="H341">
        <v>0</v>
      </c>
      <c r="I341">
        <v>3.3239999999999998</v>
      </c>
      <c r="J341">
        <v>0.20100000000000001</v>
      </c>
      <c r="K341">
        <v>0</v>
      </c>
      <c r="L341">
        <v>0</v>
      </c>
      <c r="M341">
        <v>0</v>
      </c>
      <c r="N341" t="s">
        <v>92</v>
      </c>
      <c r="O341" t="s">
        <v>21</v>
      </c>
      <c r="P341" t="s">
        <v>92</v>
      </c>
      <c r="Q341" t="s">
        <v>21</v>
      </c>
      <c r="R341" t="s">
        <v>92</v>
      </c>
      <c r="S341" t="s">
        <v>21</v>
      </c>
      <c r="U341">
        <f t="shared" si="10"/>
        <v>16.013999999999999</v>
      </c>
      <c r="V341">
        <f t="shared" si="11"/>
        <v>0</v>
      </c>
    </row>
    <row r="342" spans="1:22" ht="15" customHeight="1">
      <c r="A342" s="2" t="s">
        <v>482</v>
      </c>
      <c r="B342" s="2" t="s">
        <v>489</v>
      </c>
      <c r="C342">
        <v>2020</v>
      </c>
      <c r="D342">
        <v>27.3</v>
      </c>
      <c r="E342">
        <v>12.534000000000001</v>
      </c>
      <c r="F342">
        <v>0.85199999999999998</v>
      </c>
      <c r="G342">
        <v>5.8449999999999998</v>
      </c>
      <c r="H342">
        <v>0</v>
      </c>
      <c r="I342">
        <v>6.1289999999999996</v>
      </c>
      <c r="J342">
        <v>1.615</v>
      </c>
      <c r="K342">
        <v>0.318</v>
      </c>
      <c r="L342">
        <v>0</v>
      </c>
      <c r="M342">
        <v>0</v>
      </c>
      <c r="N342" t="s">
        <v>92</v>
      </c>
      <c r="O342" t="s">
        <v>21</v>
      </c>
      <c r="P342" t="s">
        <v>92</v>
      </c>
      <c r="Q342" t="s">
        <v>21</v>
      </c>
      <c r="R342" t="s">
        <v>92</v>
      </c>
      <c r="S342" t="s">
        <v>21</v>
      </c>
      <c r="U342">
        <f t="shared" si="10"/>
        <v>27.3</v>
      </c>
      <c r="V342">
        <f t="shared" si="11"/>
        <v>0</v>
      </c>
    </row>
    <row r="343" spans="1:22" ht="15" customHeight="1">
      <c r="A343" s="2" t="s">
        <v>490</v>
      </c>
      <c r="B343" s="2" t="s">
        <v>491</v>
      </c>
      <c r="C343">
        <v>2020</v>
      </c>
      <c r="D343">
        <v>40.39</v>
      </c>
      <c r="E343">
        <v>14</v>
      </c>
      <c r="F343">
        <v>0.9</v>
      </c>
      <c r="G343">
        <v>20.49</v>
      </c>
      <c r="H343">
        <v>8</v>
      </c>
      <c r="I343">
        <v>4.0999999999999996</v>
      </c>
      <c r="J343">
        <v>0.9</v>
      </c>
      <c r="K343">
        <v>0</v>
      </c>
      <c r="L343">
        <v>0</v>
      </c>
      <c r="M343">
        <v>0</v>
      </c>
      <c r="N343" t="s">
        <v>22</v>
      </c>
      <c r="O343" t="s">
        <v>21</v>
      </c>
      <c r="P343" t="s">
        <v>22</v>
      </c>
      <c r="Q343" t="s">
        <v>21</v>
      </c>
      <c r="R343" t="s">
        <v>22</v>
      </c>
      <c r="S343" t="s">
        <v>21</v>
      </c>
      <c r="U343">
        <f t="shared" si="10"/>
        <v>40.39</v>
      </c>
      <c r="V343">
        <f t="shared" si="11"/>
        <v>0</v>
      </c>
    </row>
    <row r="344" spans="1:22" ht="15" customHeight="1">
      <c r="A344" s="2" t="s">
        <v>490</v>
      </c>
      <c r="B344" s="2" t="s">
        <v>492</v>
      </c>
      <c r="C344">
        <v>2020</v>
      </c>
      <c r="D344">
        <v>615</v>
      </c>
      <c r="E344">
        <v>275.3</v>
      </c>
      <c r="F344">
        <v>19.399999999999999</v>
      </c>
      <c r="G344">
        <v>190</v>
      </c>
      <c r="H344">
        <v>67.5</v>
      </c>
      <c r="I344">
        <v>60.3</v>
      </c>
      <c r="J344">
        <v>69.099999999999994</v>
      </c>
      <c r="K344">
        <v>0.9</v>
      </c>
      <c r="L344">
        <v>0</v>
      </c>
      <c r="M344">
        <v>0</v>
      </c>
      <c r="N344" t="s">
        <v>22</v>
      </c>
      <c r="O344" t="s">
        <v>21</v>
      </c>
      <c r="P344" t="s">
        <v>22</v>
      </c>
      <c r="Q344" t="s">
        <v>21</v>
      </c>
      <c r="R344" t="s">
        <v>22</v>
      </c>
      <c r="S344" t="s">
        <v>21</v>
      </c>
      <c r="U344">
        <f t="shared" si="10"/>
        <v>615</v>
      </c>
      <c r="V344">
        <f t="shared" si="11"/>
        <v>0</v>
      </c>
    </row>
    <row r="345" spans="1:22" ht="15" customHeight="1">
      <c r="A345" s="2" t="s">
        <v>493</v>
      </c>
      <c r="B345" s="2" t="s">
        <v>494</v>
      </c>
      <c r="C345">
        <v>2020</v>
      </c>
      <c r="D345">
        <v>49.308999999999997</v>
      </c>
      <c r="E345" t="s">
        <v>21</v>
      </c>
      <c r="F345" t="s">
        <v>21</v>
      </c>
      <c r="G345" t="s">
        <v>21</v>
      </c>
      <c r="H345" t="s">
        <v>21</v>
      </c>
      <c r="I345" t="s">
        <v>21</v>
      </c>
      <c r="J345" t="s">
        <v>21</v>
      </c>
      <c r="K345" t="s">
        <v>21</v>
      </c>
      <c r="L345" t="s">
        <v>21</v>
      </c>
      <c r="M345" t="s">
        <v>21</v>
      </c>
      <c r="N345" t="s">
        <v>22</v>
      </c>
      <c r="O345" t="s">
        <v>21</v>
      </c>
      <c r="P345" t="s">
        <v>22</v>
      </c>
      <c r="Q345" t="s">
        <v>21</v>
      </c>
      <c r="R345" t="s">
        <v>22</v>
      </c>
      <c r="S345" t="s">
        <v>21</v>
      </c>
      <c r="U345">
        <f t="shared" si="10"/>
        <v>49.308999999999997</v>
      </c>
      <c r="V345">
        <f t="shared" si="11"/>
        <v>0</v>
      </c>
    </row>
    <row r="346" spans="1:22" ht="15" customHeight="1">
      <c r="A346" s="2" t="s">
        <v>495</v>
      </c>
      <c r="B346" s="2" t="s">
        <v>496</v>
      </c>
      <c r="C346">
        <v>2020</v>
      </c>
      <c r="D346">
        <v>3.73</v>
      </c>
      <c r="E346">
        <v>3.13</v>
      </c>
      <c r="F346" t="s">
        <v>21</v>
      </c>
      <c r="G346" t="s">
        <v>21</v>
      </c>
      <c r="H346" t="s">
        <v>21</v>
      </c>
      <c r="I346">
        <v>0.59</v>
      </c>
      <c r="J346" t="s">
        <v>21</v>
      </c>
      <c r="K346" t="s">
        <v>21</v>
      </c>
      <c r="L346" t="s">
        <v>21</v>
      </c>
      <c r="M346" t="s">
        <v>21</v>
      </c>
      <c r="N346" t="s">
        <v>22</v>
      </c>
      <c r="O346" t="s">
        <v>21</v>
      </c>
      <c r="P346" t="s">
        <v>22</v>
      </c>
      <c r="Q346" t="s">
        <v>21</v>
      </c>
      <c r="R346" t="s">
        <v>22</v>
      </c>
      <c r="S346" t="s">
        <v>21</v>
      </c>
      <c r="U346">
        <f t="shared" si="10"/>
        <v>3.73</v>
      </c>
      <c r="V346">
        <f t="shared" si="11"/>
        <v>0</v>
      </c>
    </row>
    <row r="347" spans="1:22" ht="15" customHeight="1">
      <c r="A347" s="2" t="s">
        <v>495</v>
      </c>
      <c r="B347" s="2" t="s">
        <v>497</v>
      </c>
      <c r="C347">
        <v>2020</v>
      </c>
      <c r="D347">
        <v>43.1</v>
      </c>
      <c r="E347">
        <v>21.51</v>
      </c>
      <c r="F347">
        <v>5.87</v>
      </c>
      <c r="G347">
        <v>3.63</v>
      </c>
      <c r="H347" t="s">
        <v>21</v>
      </c>
      <c r="I347">
        <v>8.76</v>
      </c>
      <c r="J347">
        <v>3.33</v>
      </c>
      <c r="K347" t="s">
        <v>21</v>
      </c>
      <c r="L347" t="s">
        <v>21</v>
      </c>
      <c r="M347" t="s">
        <v>21</v>
      </c>
      <c r="N347" t="s">
        <v>22</v>
      </c>
      <c r="O347" t="s">
        <v>21</v>
      </c>
      <c r="P347" t="s">
        <v>22</v>
      </c>
      <c r="Q347" t="s">
        <v>21</v>
      </c>
      <c r="R347" t="s">
        <v>22</v>
      </c>
      <c r="S347" t="s">
        <v>21</v>
      </c>
      <c r="U347">
        <f t="shared" si="10"/>
        <v>43.1</v>
      </c>
      <c r="V347">
        <f t="shared" si="11"/>
        <v>0</v>
      </c>
    </row>
    <row r="348" spans="1:22" ht="15" customHeight="1">
      <c r="A348" s="2" t="s">
        <v>495</v>
      </c>
      <c r="B348" s="2" t="s">
        <v>498</v>
      </c>
      <c r="C348">
        <v>2020</v>
      </c>
      <c r="D348">
        <v>6.6</v>
      </c>
      <c r="E348">
        <v>3.96</v>
      </c>
      <c r="F348">
        <v>0.16</v>
      </c>
      <c r="G348">
        <v>0.18</v>
      </c>
      <c r="H348" t="s">
        <v>21</v>
      </c>
      <c r="I348">
        <v>2.25</v>
      </c>
      <c r="J348">
        <v>0.06</v>
      </c>
      <c r="K348" t="s">
        <v>21</v>
      </c>
      <c r="L348" t="s">
        <v>21</v>
      </c>
      <c r="M348" t="s">
        <v>21</v>
      </c>
      <c r="N348" t="s">
        <v>22</v>
      </c>
      <c r="O348" t="s">
        <v>21</v>
      </c>
      <c r="P348" t="s">
        <v>22</v>
      </c>
      <c r="Q348" t="s">
        <v>21</v>
      </c>
      <c r="R348" t="s">
        <v>22</v>
      </c>
      <c r="S348" t="s">
        <v>21</v>
      </c>
      <c r="U348">
        <f t="shared" si="10"/>
        <v>6.6</v>
      </c>
      <c r="V348">
        <f t="shared" si="11"/>
        <v>0</v>
      </c>
    </row>
    <row r="349" spans="1:22" ht="15" customHeight="1">
      <c r="A349" s="2" t="s">
        <v>499</v>
      </c>
      <c r="B349" s="2" t="s">
        <v>500</v>
      </c>
      <c r="C349">
        <v>2020</v>
      </c>
      <c r="D349">
        <v>12.8</v>
      </c>
      <c r="E349">
        <v>3.47</v>
      </c>
      <c r="F349">
        <v>2.69</v>
      </c>
      <c r="G349">
        <v>3.88</v>
      </c>
      <c r="H349" t="s">
        <v>21</v>
      </c>
      <c r="I349">
        <v>2.76</v>
      </c>
      <c r="J349" t="s">
        <v>21</v>
      </c>
      <c r="K349" t="s">
        <v>21</v>
      </c>
      <c r="L349" t="s">
        <v>21</v>
      </c>
      <c r="M349" t="s">
        <v>21</v>
      </c>
      <c r="N349" t="s">
        <v>22</v>
      </c>
      <c r="O349" t="s">
        <v>21</v>
      </c>
      <c r="P349" t="s">
        <v>22</v>
      </c>
      <c r="Q349" t="s">
        <v>21</v>
      </c>
      <c r="R349" t="s">
        <v>22</v>
      </c>
      <c r="S349" t="s">
        <v>21</v>
      </c>
      <c r="U349">
        <f t="shared" si="10"/>
        <v>12.8</v>
      </c>
      <c r="V349">
        <f t="shared" si="11"/>
        <v>0</v>
      </c>
    </row>
    <row r="350" spans="1:22" ht="15" customHeight="1">
      <c r="A350" s="2" t="s">
        <v>501</v>
      </c>
      <c r="B350" s="2" t="s">
        <v>502</v>
      </c>
      <c r="C350">
        <v>2020</v>
      </c>
      <c r="D350">
        <v>112.303</v>
      </c>
      <c r="E350">
        <v>48.36</v>
      </c>
      <c r="F350">
        <v>16.600000000000001</v>
      </c>
      <c r="G350">
        <v>21.6</v>
      </c>
      <c r="H350" t="s">
        <v>21</v>
      </c>
      <c r="I350">
        <v>12.1</v>
      </c>
      <c r="J350">
        <v>13.7</v>
      </c>
      <c r="K350">
        <v>0</v>
      </c>
      <c r="L350">
        <v>0</v>
      </c>
      <c r="M350">
        <v>0</v>
      </c>
      <c r="N350" t="s">
        <v>22</v>
      </c>
      <c r="O350" t="s">
        <v>21</v>
      </c>
      <c r="P350" t="s">
        <v>22</v>
      </c>
      <c r="Q350" t="s">
        <v>21</v>
      </c>
      <c r="R350" t="s">
        <v>22</v>
      </c>
      <c r="S350" t="s">
        <v>21</v>
      </c>
      <c r="U350">
        <f t="shared" si="10"/>
        <v>112.303</v>
      </c>
      <c r="V350">
        <f t="shared" si="11"/>
        <v>0</v>
      </c>
    </row>
    <row r="351" spans="1:22" ht="15" customHeight="1">
      <c r="A351" s="2" t="s">
        <v>503</v>
      </c>
      <c r="B351" s="2" t="s">
        <v>504</v>
      </c>
      <c r="C351">
        <v>2020</v>
      </c>
      <c r="D351">
        <v>84.2</v>
      </c>
      <c r="E351">
        <v>57</v>
      </c>
      <c r="F351">
        <v>3.4</v>
      </c>
      <c r="G351">
        <v>4</v>
      </c>
      <c r="H351" t="s">
        <v>21</v>
      </c>
      <c r="I351">
        <v>19.8</v>
      </c>
      <c r="J351" t="s">
        <v>21</v>
      </c>
      <c r="K351" t="s">
        <v>21</v>
      </c>
      <c r="L351" t="s">
        <v>21</v>
      </c>
      <c r="M351" t="s">
        <v>21</v>
      </c>
      <c r="N351" t="s">
        <v>22</v>
      </c>
      <c r="O351" t="s">
        <v>21</v>
      </c>
      <c r="P351" t="s">
        <v>22</v>
      </c>
      <c r="Q351" t="s">
        <v>21</v>
      </c>
      <c r="R351" t="s">
        <v>22</v>
      </c>
      <c r="S351" t="s">
        <v>21</v>
      </c>
      <c r="U351">
        <f t="shared" si="10"/>
        <v>84.2</v>
      </c>
      <c r="V351">
        <f t="shared" si="11"/>
        <v>0</v>
      </c>
    </row>
    <row r="352" spans="1:22" ht="15" customHeight="1">
      <c r="A352" s="2" t="s">
        <v>505</v>
      </c>
      <c r="B352" s="2" t="s">
        <v>506</v>
      </c>
      <c r="C352">
        <v>2020</v>
      </c>
      <c r="D352">
        <v>312.39999999999998</v>
      </c>
      <c r="E352">
        <v>138.4</v>
      </c>
      <c r="F352">
        <v>13.8</v>
      </c>
      <c r="G352">
        <v>72.599999999999994</v>
      </c>
      <c r="H352">
        <v>0</v>
      </c>
      <c r="I352">
        <v>15.9</v>
      </c>
      <c r="J352">
        <v>42.5</v>
      </c>
      <c r="K352">
        <v>0</v>
      </c>
      <c r="L352">
        <v>20.9</v>
      </c>
      <c r="M352">
        <v>0</v>
      </c>
      <c r="N352" t="s">
        <v>507</v>
      </c>
      <c r="O352">
        <v>8.5</v>
      </c>
      <c r="P352" t="s">
        <v>21</v>
      </c>
      <c r="Q352" t="s">
        <v>21</v>
      </c>
      <c r="R352" t="s">
        <v>21</v>
      </c>
      <c r="S352" t="s">
        <v>21</v>
      </c>
      <c r="U352">
        <f t="shared" si="10"/>
        <v>312.39999999999998</v>
      </c>
      <c r="V352">
        <f t="shared" si="11"/>
        <v>8.5</v>
      </c>
    </row>
    <row r="353" spans="1:22" ht="15" customHeight="1">
      <c r="A353" s="2" t="s">
        <v>508</v>
      </c>
      <c r="B353" s="2" t="s">
        <v>509</v>
      </c>
      <c r="C353">
        <v>2020</v>
      </c>
      <c r="D353">
        <v>4</v>
      </c>
      <c r="E353">
        <v>1.44</v>
      </c>
      <c r="F353">
        <v>0.1</v>
      </c>
      <c r="G353">
        <v>6.8000000000000005E-2</v>
      </c>
      <c r="H353">
        <v>0</v>
      </c>
      <c r="I353">
        <v>2.0139999999999998</v>
      </c>
      <c r="J353">
        <v>0.41499999999999998</v>
      </c>
      <c r="K353">
        <v>0</v>
      </c>
      <c r="L353">
        <v>0</v>
      </c>
      <c r="M353">
        <v>0</v>
      </c>
      <c r="N353" t="s">
        <v>22</v>
      </c>
      <c r="O353" t="s">
        <v>21</v>
      </c>
      <c r="P353" t="s">
        <v>22</v>
      </c>
      <c r="Q353" t="s">
        <v>21</v>
      </c>
      <c r="R353" t="s">
        <v>22</v>
      </c>
      <c r="S353" t="s">
        <v>21</v>
      </c>
      <c r="U353">
        <f t="shared" si="10"/>
        <v>4</v>
      </c>
      <c r="V353">
        <f t="shared" si="11"/>
        <v>0</v>
      </c>
    </row>
    <row r="354" spans="1:22" ht="15" customHeight="1">
      <c r="A354" s="2" t="s">
        <v>508</v>
      </c>
      <c r="B354" s="2" t="s">
        <v>510</v>
      </c>
      <c r="C354">
        <v>2020</v>
      </c>
      <c r="D354">
        <v>6.14</v>
      </c>
      <c r="E354">
        <v>2.794</v>
      </c>
      <c r="F354">
        <v>0</v>
      </c>
      <c r="G354">
        <v>0</v>
      </c>
      <c r="H354">
        <v>0</v>
      </c>
      <c r="I354">
        <v>2.9990000000000001</v>
      </c>
      <c r="J354">
        <v>0.34599999999999997</v>
      </c>
      <c r="K354">
        <v>0</v>
      </c>
      <c r="L354">
        <v>0</v>
      </c>
      <c r="M354">
        <v>0</v>
      </c>
      <c r="N354" t="s">
        <v>22</v>
      </c>
      <c r="O354" t="s">
        <v>21</v>
      </c>
      <c r="P354" t="s">
        <v>22</v>
      </c>
      <c r="Q354" t="s">
        <v>21</v>
      </c>
      <c r="R354" t="s">
        <v>22</v>
      </c>
      <c r="S354" t="s">
        <v>21</v>
      </c>
      <c r="U354">
        <f t="shared" si="10"/>
        <v>6.14</v>
      </c>
      <c r="V354">
        <f t="shared" si="11"/>
        <v>0</v>
      </c>
    </row>
    <row r="355" spans="1:22" ht="15" customHeight="1">
      <c r="A355" s="2" t="s">
        <v>508</v>
      </c>
      <c r="B355" s="2" t="s">
        <v>511</v>
      </c>
      <c r="C355">
        <v>2020</v>
      </c>
      <c r="D355">
        <v>265.27</v>
      </c>
      <c r="E355">
        <v>110.288</v>
      </c>
      <c r="F355">
        <v>15.86</v>
      </c>
      <c r="G355">
        <v>59.63</v>
      </c>
      <c r="H355">
        <v>0</v>
      </c>
      <c r="I355">
        <v>36.68</v>
      </c>
      <c r="J355">
        <v>39.97</v>
      </c>
      <c r="K355">
        <v>0</v>
      </c>
      <c r="L355">
        <v>3.25</v>
      </c>
      <c r="M355">
        <v>0</v>
      </c>
      <c r="N355" t="s">
        <v>22</v>
      </c>
      <c r="O355" t="s">
        <v>21</v>
      </c>
      <c r="P355" t="s">
        <v>22</v>
      </c>
      <c r="Q355" t="s">
        <v>21</v>
      </c>
      <c r="R355" t="s">
        <v>22</v>
      </c>
      <c r="S355" t="s">
        <v>21</v>
      </c>
      <c r="U355">
        <f t="shared" si="10"/>
        <v>265.27</v>
      </c>
      <c r="V355">
        <f t="shared" si="11"/>
        <v>0</v>
      </c>
    </row>
    <row r="356" spans="1:22" ht="15" customHeight="1">
      <c r="A356" s="2" t="s">
        <v>512</v>
      </c>
      <c r="B356" s="2" t="s">
        <v>513</v>
      </c>
      <c r="C356">
        <v>2020</v>
      </c>
      <c r="D356">
        <v>2.0379999999999998</v>
      </c>
      <c r="E356">
        <v>1.3009999999999999</v>
      </c>
      <c r="F356">
        <v>0.26100000000000001</v>
      </c>
      <c r="G356">
        <v>0</v>
      </c>
      <c r="H356">
        <v>0</v>
      </c>
      <c r="I356">
        <v>0.42799999999999999</v>
      </c>
      <c r="J356">
        <v>4.7E-2</v>
      </c>
      <c r="K356">
        <v>0</v>
      </c>
      <c r="L356">
        <v>0</v>
      </c>
      <c r="M356">
        <v>0</v>
      </c>
      <c r="N356" t="s">
        <v>22</v>
      </c>
      <c r="O356" t="s">
        <v>21</v>
      </c>
      <c r="P356" t="s">
        <v>22</v>
      </c>
      <c r="Q356" t="s">
        <v>21</v>
      </c>
      <c r="R356" t="s">
        <v>22</v>
      </c>
      <c r="S356" t="s">
        <v>21</v>
      </c>
      <c r="U356">
        <f t="shared" si="10"/>
        <v>2.0379999999999998</v>
      </c>
      <c r="V356">
        <f t="shared" si="11"/>
        <v>0</v>
      </c>
    </row>
    <row r="357" spans="1:22" ht="15" customHeight="1">
      <c r="A357" s="2" t="s">
        <v>512</v>
      </c>
      <c r="B357" s="2" t="s">
        <v>514</v>
      </c>
      <c r="C357">
        <v>2020</v>
      </c>
      <c r="D357">
        <v>0.77200000000000002</v>
      </c>
      <c r="E357">
        <v>0</v>
      </c>
      <c r="F357">
        <v>0</v>
      </c>
      <c r="G357">
        <v>0</v>
      </c>
      <c r="H357">
        <v>0</v>
      </c>
      <c r="I357">
        <v>0.77200000000000002</v>
      </c>
      <c r="J357">
        <v>0</v>
      </c>
      <c r="K357">
        <v>0</v>
      </c>
      <c r="L357">
        <v>0</v>
      </c>
      <c r="M357">
        <v>0</v>
      </c>
      <c r="N357" t="s">
        <v>22</v>
      </c>
      <c r="O357" t="s">
        <v>21</v>
      </c>
      <c r="P357" t="s">
        <v>22</v>
      </c>
      <c r="Q357" t="s">
        <v>21</v>
      </c>
      <c r="R357" t="s">
        <v>22</v>
      </c>
      <c r="S357" t="s">
        <v>21</v>
      </c>
      <c r="U357">
        <f t="shared" si="10"/>
        <v>0.77200000000000002</v>
      </c>
      <c r="V357">
        <f t="shared" si="11"/>
        <v>0</v>
      </c>
    </row>
    <row r="358" spans="1:22" ht="15" customHeight="1">
      <c r="A358" s="2" t="s">
        <v>512</v>
      </c>
      <c r="B358" s="2" t="s">
        <v>515</v>
      </c>
      <c r="C358">
        <v>2020</v>
      </c>
      <c r="D358">
        <v>45.213999999999999</v>
      </c>
      <c r="E358">
        <v>21.867999999999999</v>
      </c>
      <c r="F358">
        <v>1.899</v>
      </c>
      <c r="G358">
        <v>3.649</v>
      </c>
      <c r="H358">
        <v>0</v>
      </c>
      <c r="I358">
        <v>8.4130000000000003</v>
      </c>
      <c r="J358">
        <v>9.1750000000000007</v>
      </c>
      <c r="K358">
        <v>0.20899999999999999</v>
      </c>
      <c r="L358">
        <v>0</v>
      </c>
      <c r="M358">
        <v>0</v>
      </c>
      <c r="N358" t="s">
        <v>22</v>
      </c>
      <c r="O358" t="s">
        <v>21</v>
      </c>
      <c r="P358" t="s">
        <v>22</v>
      </c>
      <c r="Q358" t="s">
        <v>21</v>
      </c>
      <c r="R358" t="s">
        <v>22</v>
      </c>
      <c r="S358" t="s">
        <v>21</v>
      </c>
      <c r="U358">
        <f t="shared" si="10"/>
        <v>45.213999999999999</v>
      </c>
      <c r="V358">
        <f t="shared" si="11"/>
        <v>0</v>
      </c>
    </row>
    <row r="359" spans="1:22" ht="15" customHeight="1">
      <c r="A359" s="2" t="s">
        <v>516</v>
      </c>
      <c r="B359" s="2" t="s">
        <v>517</v>
      </c>
      <c r="C359">
        <v>2020</v>
      </c>
      <c r="D359">
        <v>6.78</v>
      </c>
      <c r="E359">
        <v>1.6</v>
      </c>
      <c r="F359">
        <v>1.17</v>
      </c>
      <c r="G359">
        <v>0.12</v>
      </c>
      <c r="H359" t="s">
        <v>21</v>
      </c>
      <c r="I359">
        <v>2</v>
      </c>
      <c r="J359">
        <v>1.72</v>
      </c>
      <c r="K359" t="s">
        <v>21</v>
      </c>
      <c r="L359">
        <v>0.16</v>
      </c>
      <c r="M359">
        <v>0</v>
      </c>
      <c r="N359" t="s">
        <v>22</v>
      </c>
      <c r="O359" t="s">
        <v>21</v>
      </c>
      <c r="P359" t="s">
        <v>22</v>
      </c>
      <c r="Q359" t="s">
        <v>21</v>
      </c>
      <c r="R359" t="s">
        <v>22</v>
      </c>
      <c r="S359" t="s">
        <v>21</v>
      </c>
      <c r="U359">
        <f t="shared" si="10"/>
        <v>6.78</v>
      </c>
      <c r="V359">
        <f t="shared" si="11"/>
        <v>0</v>
      </c>
    </row>
    <row r="360" spans="1:22" ht="15" customHeight="1">
      <c r="A360" s="2" t="s">
        <v>516</v>
      </c>
      <c r="B360" s="2" t="s">
        <v>518</v>
      </c>
      <c r="C360">
        <v>2020</v>
      </c>
      <c r="D360">
        <v>6.56</v>
      </c>
      <c r="E360">
        <v>0.87</v>
      </c>
      <c r="F360">
        <v>1.1100000000000001</v>
      </c>
      <c r="G360">
        <v>0</v>
      </c>
      <c r="H360">
        <v>0</v>
      </c>
      <c r="I360">
        <v>2.54</v>
      </c>
      <c r="J360">
        <v>2.04</v>
      </c>
      <c r="K360">
        <v>0</v>
      </c>
      <c r="L360">
        <v>0</v>
      </c>
      <c r="M360">
        <v>0</v>
      </c>
      <c r="N360" t="s">
        <v>22</v>
      </c>
      <c r="O360" t="s">
        <v>21</v>
      </c>
      <c r="P360" t="s">
        <v>22</v>
      </c>
      <c r="Q360" t="s">
        <v>21</v>
      </c>
      <c r="R360" t="s">
        <v>22</v>
      </c>
      <c r="S360" t="s">
        <v>21</v>
      </c>
      <c r="U360">
        <f t="shared" si="10"/>
        <v>6.56</v>
      </c>
      <c r="V360">
        <f t="shared" si="11"/>
        <v>0</v>
      </c>
    </row>
    <row r="361" spans="1:22" ht="15" customHeight="1">
      <c r="A361" s="2" t="s">
        <v>516</v>
      </c>
      <c r="B361" s="2" t="s">
        <v>519</v>
      </c>
      <c r="C361">
        <v>2020</v>
      </c>
      <c r="D361">
        <v>7.79</v>
      </c>
      <c r="E361">
        <v>1.04</v>
      </c>
      <c r="F361">
        <v>1.57</v>
      </c>
      <c r="G361">
        <v>1.04</v>
      </c>
      <c r="H361">
        <v>0</v>
      </c>
      <c r="I361">
        <v>2.95</v>
      </c>
      <c r="J361">
        <v>0.68</v>
      </c>
      <c r="K361">
        <v>0</v>
      </c>
      <c r="L361">
        <v>0.5</v>
      </c>
      <c r="M361">
        <v>0</v>
      </c>
      <c r="N361" t="s">
        <v>22</v>
      </c>
      <c r="O361" t="s">
        <v>21</v>
      </c>
      <c r="P361" t="s">
        <v>22</v>
      </c>
      <c r="Q361" t="s">
        <v>21</v>
      </c>
      <c r="R361" t="s">
        <v>22</v>
      </c>
      <c r="S361" t="s">
        <v>21</v>
      </c>
      <c r="U361">
        <f t="shared" si="10"/>
        <v>7.79</v>
      </c>
      <c r="V361">
        <f t="shared" si="11"/>
        <v>0</v>
      </c>
    </row>
    <row r="362" spans="1:22" ht="15" customHeight="1">
      <c r="A362" s="2" t="s">
        <v>516</v>
      </c>
      <c r="B362" s="2" t="s">
        <v>520</v>
      </c>
      <c r="C362">
        <v>2020</v>
      </c>
      <c r="D362">
        <v>758.2</v>
      </c>
      <c r="E362">
        <v>339.7</v>
      </c>
      <c r="F362">
        <v>91.6</v>
      </c>
      <c r="G362">
        <v>36.799999999999997</v>
      </c>
      <c r="H362" t="s">
        <v>21</v>
      </c>
      <c r="I362">
        <v>114.5</v>
      </c>
      <c r="J362">
        <v>128.9</v>
      </c>
      <c r="K362">
        <v>14.6</v>
      </c>
      <c r="L362">
        <v>32.200000000000003</v>
      </c>
      <c r="M362" t="s">
        <v>21</v>
      </c>
      <c r="N362" t="s">
        <v>22</v>
      </c>
      <c r="O362" t="s">
        <v>21</v>
      </c>
      <c r="P362" t="s">
        <v>22</v>
      </c>
      <c r="Q362" t="s">
        <v>21</v>
      </c>
      <c r="R362" t="s">
        <v>22</v>
      </c>
      <c r="S362" t="s">
        <v>21</v>
      </c>
      <c r="U362">
        <f t="shared" si="10"/>
        <v>758.2</v>
      </c>
      <c r="V362">
        <f t="shared" si="11"/>
        <v>0</v>
      </c>
    </row>
    <row r="363" spans="1:22" ht="15" customHeight="1">
      <c r="A363" s="2" t="s">
        <v>521</v>
      </c>
      <c r="B363" s="2" t="s">
        <v>522</v>
      </c>
      <c r="C363">
        <v>2020</v>
      </c>
      <c r="D363">
        <v>21.683</v>
      </c>
      <c r="E363">
        <v>9.5920000000000005</v>
      </c>
      <c r="F363">
        <v>2.806</v>
      </c>
      <c r="G363">
        <v>3.7410000000000001</v>
      </c>
      <c r="H363" t="s">
        <v>21</v>
      </c>
      <c r="I363">
        <v>3.74</v>
      </c>
      <c r="J363">
        <v>1.804</v>
      </c>
      <c r="K363" t="s">
        <v>21</v>
      </c>
      <c r="L363" t="s">
        <v>24</v>
      </c>
      <c r="M363" t="s">
        <v>21</v>
      </c>
      <c r="N363" t="s">
        <v>92</v>
      </c>
      <c r="O363" t="s">
        <v>21</v>
      </c>
      <c r="P363" t="s">
        <v>92</v>
      </c>
      <c r="Q363" t="s">
        <v>21</v>
      </c>
      <c r="R363" t="s">
        <v>92</v>
      </c>
      <c r="S363" t="s">
        <v>21</v>
      </c>
      <c r="U363">
        <f t="shared" si="10"/>
        <v>21.683</v>
      </c>
      <c r="V363">
        <f t="shared" si="11"/>
        <v>0</v>
      </c>
    </row>
    <row r="364" spans="1:22" ht="15" customHeight="1">
      <c r="A364" s="2" t="s">
        <v>521</v>
      </c>
      <c r="B364" s="2" t="s">
        <v>523</v>
      </c>
      <c r="C364">
        <v>2020</v>
      </c>
      <c r="D364">
        <v>27.492999999999999</v>
      </c>
      <c r="E364">
        <v>12.946999999999999</v>
      </c>
      <c r="F364">
        <v>5.9080000000000004</v>
      </c>
      <c r="G364">
        <v>5.6</v>
      </c>
      <c r="H364" t="s">
        <v>21</v>
      </c>
      <c r="I364">
        <v>1.8129999999999999</v>
      </c>
      <c r="J364">
        <v>1.2250000000000001</v>
      </c>
      <c r="K364" t="s">
        <v>21</v>
      </c>
      <c r="L364" t="s">
        <v>24</v>
      </c>
      <c r="M364" t="s">
        <v>21</v>
      </c>
      <c r="N364" t="s">
        <v>22</v>
      </c>
      <c r="O364" t="s">
        <v>21</v>
      </c>
      <c r="P364" t="s">
        <v>22</v>
      </c>
      <c r="Q364" t="s">
        <v>21</v>
      </c>
      <c r="R364" t="s">
        <v>22</v>
      </c>
      <c r="S364" t="s">
        <v>21</v>
      </c>
      <c r="U364">
        <f t="shared" si="10"/>
        <v>27.492999999999999</v>
      </c>
      <c r="V364">
        <f t="shared" si="11"/>
        <v>0</v>
      </c>
    </row>
    <row r="365" spans="1:22" ht="15" customHeight="1">
      <c r="A365" s="2" t="s">
        <v>524</v>
      </c>
      <c r="B365" s="2" t="s">
        <v>525</v>
      </c>
      <c r="C365">
        <v>2020</v>
      </c>
      <c r="D365">
        <v>29.5</v>
      </c>
      <c r="E365">
        <v>9</v>
      </c>
      <c r="F365">
        <v>4.0999999999999996</v>
      </c>
      <c r="G365">
        <v>2</v>
      </c>
      <c r="H365">
        <v>0</v>
      </c>
      <c r="I365">
        <v>9.1999999999999993</v>
      </c>
      <c r="J365">
        <v>5.2</v>
      </c>
      <c r="K365">
        <v>0</v>
      </c>
      <c r="L365">
        <v>0</v>
      </c>
      <c r="M365">
        <v>0</v>
      </c>
      <c r="N365" t="s">
        <v>22</v>
      </c>
      <c r="O365" t="s">
        <v>21</v>
      </c>
      <c r="P365" t="s">
        <v>22</v>
      </c>
      <c r="Q365" t="s">
        <v>21</v>
      </c>
      <c r="R365" t="s">
        <v>22</v>
      </c>
      <c r="S365" t="s">
        <v>21</v>
      </c>
      <c r="U365">
        <f t="shared" si="10"/>
        <v>29.5</v>
      </c>
      <c r="V365">
        <f t="shared" si="11"/>
        <v>0</v>
      </c>
    </row>
    <row r="366" spans="1:22" ht="15" customHeight="1">
      <c r="A366" s="2" t="s">
        <v>526</v>
      </c>
      <c r="B366" s="2" t="s">
        <v>527</v>
      </c>
      <c r="C366">
        <v>2020</v>
      </c>
      <c r="D366">
        <v>3.1669999999999998</v>
      </c>
      <c r="E366" t="s">
        <v>21</v>
      </c>
      <c r="F366" t="s">
        <v>21</v>
      </c>
      <c r="G366" t="s">
        <v>21</v>
      </c>
      <c r="H366" t="s">
        <v>21</v>
      </c>
      <c r="I366" t="s">
        <v>21</v>
      </c>
      <c r="J366" t="s">
        <v>21</v>
      </c>
      <c r="K366" t="s">
        <v>21</v>
      </c>
      <c r="L366" t="s">
        <v>21</v>
      </c>
      <c r="M366" t="s">
        <v>21</v>
      </c>
      <c r="N366" t="s">
        <v>22</v>
      </c>
      <c r="O366" t="s">
        <v>21</v>
      </c>
      <c r="P366" t="s">
        <v>22</v>
      </c>
      <c r="Q366" t="s">
        <v>21</v>
      </c>
      <c r="R366" t="s">
        <v>22</v>
      </c>
      <c r="S366" t="s">
        <v>21</v>
      </c>
      <c r="U366">
        <f t="shared" si="10"/>
        <v>3.1669999999999998</v>
      </c>
      <c r="V366">
        <f t="shared" si="11"/>
        <v>0</v>
      </c>
    </row>
    <row r="367" spans="1:22" ht="15" customHeight="1">
      <c r="A367" s="2" t="s">
        <v>526</v>
      </c>
      <c r="B367" s="2" t="s">
        <v>528</v>
      </c>
      <c r="C367">
        <v>2020</v>
      </c>
      <c r="D367">
        <v>5.7</v>
      </c>
      <c r="E367" t="s">
        <v>21</v>
      </c>
      <c r="F367" t="s">
        <v>21</v>
      </c>
      <c r="G367" t="s">
        <v>21</v>
      </c>
      <c r="H367" t="s">
        <v>21</v>
      </c>
      <c r="I367" t="s">
        <v>21</v>
      </c>
      <c r="J367" t="s">
        <v>21</v>
      </c>
      <c r="K367" t="s">
        <v>21</v>
      </c>
      <c r="L367" t="s">
        <v>21</v>
      </c>
      <c r="M367" t="s">
        <v>21</v>
      </c>
      <c r="N367" t="s">
        <v>92</v>
      </c>
      <c r="O367" t="s">
        <v>21</v>
      </c>
      <c r="P367" t="s">
        <v>92</v>
      </c>
      <c r="Q367" t="s">
        <v>21</v>
      </c>
      <c r="R367" t="s">
        <v>92</v>
      </c>
      <c r="S367" t="s">
        <v>21</v>
      </c>
      <c r="U367">
        <f t="shared" si="10"/>
        <v>5.7</v>
      </c>
      <c r="V367">
        <f t="shared" si="11"/>
        <v>0</v>
      </c>
    </row>
    <row r="368" spans="1:22" ht="15" customHeight="1">
      <c r="A368" s="2" t="s">
        <v>526</v>
      </c>
      <c r="B368" s="2" t="s">
        <v>529</v>
      </c>
      <c r="C368">
        <v>2020</v>
      </c>
      <c r="D368">
        <v>141.15700000000001</v>
      </c>
      <c r="E368" t="s">
        <v>21</v>
      </c>
      <c r="F368" t="s">
        <v>21</v>
      </c>
      <c r="G368" t="s">
        <v>21</v>
      </c>
      <c r="H368" t="s">
        <v>21</v>
      </c>
      <c r="I368" t="s">
        <v>21</v>
      </c>
      <c r="J368" t="s">
        <v>21</v>
      </c>
      <c r="K368" t="s">
        <v>21</v>
      </c>
      <c r="L368" t="s">
        <v>21</v>
      </c>
      <c r="M368" t="s">
        <v>21</v>
      </c>
      <c r="N368" t="s">
        <v>92</v>
      </c>
      <c r="O368" t="s">
        <v>21</v>
      </c>
      <c r="P368" t="s">
        <v>92</v>
      </c>
      <c r="Q368" t="s">
        <v>21</v>
      </c>
      <c r="R368" t="s">
        <v>92</v>
      </c>
      <c r="S368" t="s">
        <v>21</v>
      </c>
      <c r="U368">
        <f t="shared" si="10"/>
        <v>141.15700000000001</v>
      </c>
      <c r="V368">
        <f t="shared" si="11"/>
        <v>0</v>
      </c>
    </row>
    <row r="369" spans="1:22" ht="15" customHeight="1">
      <c r="A369" s="2" t="s">
        <v>526</v>
      </c>
      <c r="B369" s="2" t="s">
        <v>530</v>
      </c>
      <c r="C369">
        <v>2020</v>
      </c>
      <c r="D369">
        <v>3.4</v>
      </c>
      <c r="E369" t="s">
        <v>21</v>
      </c>
      <c r="F369" t="s">
        <v>21</v>
      </c>
      <c r="G369" t="s">
        <v>21</v>
      </c>
      <c r="H369" t="s">
        <v>21</v>
      </c>
      <c r="I369" t="s">
        <v>21</v>
      </c>
      <c r="J369" t="s">
        <v>21</v>
      </c>
      <c r="K369" t="s">
        <v>21</v>
      </c>
      <c r="L369" t="s">
        <v>21</v>
      </c>
      <c r="M369" t="s">
        <v>21</v>
      </c>
      <c r="N369" t="s">
        <v>92</v>
      </c>
      <c r="O369" t="s">
        <v>21</v>
      </c>
      <c r="P369" t="s">
        <v>92</v>
      </c>
      <c r="Q369" t="s">
        <v>21</v>
      </c>
      <c r="R369" t="s">
        <v>92</v>
      </c>
      <c r="S369" t="s">
        <v>21</v>
      </c>
      <c r="U369">
        <f t="shared" si="10"/>
        <v>3.4</v>
      </c>
      <c r="V369">
        <f t="shared" si="11"/>
        <v>0</v>
      </c>
    </row>
    <row r="370" spans="1:22" ht="15" customHeight="1">
      <c r="A370" s="2" t="s">
        <v>531</v>
      </c>
      <c r="B370" s="2" t="s">
        <v>532</v>
      </c>
      <c r="C370">
        <v>2020</v>
      </c>
      <c r="D370">
        <v>15.295</v>
      </c>
      <c r="E370">
        <v>7.5590000000000002</v>
      </c>
      <c r="F370">
        <v>1.651</v>
      </c>
      <c r="G370" t="s">
        <v>21</v>
      </c>
      <c r="H370" t="s">
        <v>21</v>
      </c>
      <c r="I370">
        <v>1.5409999999999999</v>
      </c>
      <c r="J370">
        <v>1.0760000000000001</v>
      </c>
      <c r="K370" t="s">
        <v>21</v>
      </c>
      <c r="L370" t="s">
        <v>21</v>
      </c>
      <c r="M370">
        <v>3.4670000000000001</v>
      </c>
      <c r="N370" t="s">
        <v>22</v>
      </c>
      <c r="O370" t="s">
        <v>21</v>
      </c>
      <c r="P370" t="s">
        <v>22</v>
      </c>
      <c r="Q370" t="s">
        <v>21</v>
      </c>
      <c r="R370" t="s">
        <v>22</v>
      </c>
      <c r="S370" t="s">
        <v>21</v>
      </c>
      <c r="U370">
        <f t="shared" si="10"/>
        <v>15.295</v>
      </c>
      <c r="V370">
        <f t="shared" si="11"/>
        <v>0</v>
      </c>
    </row>
    <row r="371" spans="1:22" ht="15" customHeight="1">
      <c r="A371" s="2" t="s">
        <v>531</v>
      </c>
      <c r="B371" s="2" t="s">
        <v>533</v>
      </c>
      <c r="C371">
        <v>2020</v>
      </c>
      <c r="D371">
        <v>28.837</v>
      </c>
      <c r="E371">
        <v>12.257999999999999</v>
      </c>
      <c r="F371">
        <v>4.6639999999999997</v>
      </c>
      <c r="G371">
        <v>6.98</v>
      </c>
      <c r="H371">
        <v>0.373</v>
      </c>
      <c r="I371">
        <v>3.1280000000000001</v>
      </c>
      <c r="J371">
        <v>1.8069999999999999</v>
      </c>
      <c r="K371" t="s">
        <v>21</v>
      </c>
      <c r="L371" t="s">
        <v>21</v>
      </c>
      <c r="M371" t="s">
        <v>21</v>
      </c>
      <c r="N371" t="s">
        <v>22</v>
      </c>
      <c r="O371" t="s">
        <v>21</v>
      </c>
      <c r="P371" t="s">
        <v>22</v>
      </c>
      <c r="Q371" t="s">
        <v>21</v>
      </c>
      <c r="R371" t="s">
        <v>22</v>
      </c>
      <c r="S371" t="s">
        <v>21</v>
      </c>
      <c r="U371">
        <f t="shared" si="10"/>
        <v>28.837</v>
      </c>
      <c r="V371">
        <f t="shared" si="11"/>
        <v>0</v>
      </c>
    </row>
    <row r="372" spans="1:22" ht="15" customHeight="1">
      <c r="A372" s="2" t="s">
        <v>531</v>
      </c>
      <c r="B372" s="2" t="s">
        <v>534</v>
      </c>
      <c r="C372">
        <v>2020</v>
      </c>
      <c r="D372">
        <v>71.367999999999995</v>
      </c>
      <c r="E372">
        <v>19.600000000000001</v>
      </c>
      <c r="F372">
        <v>7.2</v>
      </c>
      <c r="G372" t="s">
        <v>21</v>
      </c>
      <c r="H372" t="s">
        <v>21</v>
      </c>
      <c r="I372" t="s">
        <v>21</v>
      </c>
      <c r="J372">
        <v>18.100000000000001</v>
      </c>
      <c r="K372" t="s">
        <v>21</v>
      </c>
      <c r="L372" t="s">
        <v>21</v>
      </c>
      <c r="M372">
        <v>9.4719999999999995</v>
      </c>
      <c r="N372" t="s">
        <v>22</v>
      </c>
      <c r="O372" t="s">
        <v>21</v>
      </c>
      <c r="P372" t="s">
        <v>22</v>
      </c>
      <c r="Q372" t="s">
        <v>21</v>
      </c>
      <c r="R372" t="s">
        <v>22</v>
      </c>
      <c r="S372" t="s">
        <v>21</v>
      </c>
      <c r="U372">
        <f t="shared" si="10"/>
        <v>71.367999999999995</v>
      </c>
      <c r="V372">
        <f t="shared" si="11"/>
        <v>0</v>
      </c>
    </row>
    <row r="373" spans="1:22" ht="15" customHeight="1">
      <c r="A373" s="2" t="s">
        <v>531</v>
      </c>
      <c r="B373" s="2" t="s">
        <v>535</v>
      </c>
      <c r="C373">
        <v>2020</v>
      </c>
      <c r="D373" t="s">
        <v>22</v>
      </c>
      <c r="E373" t="s">
        <v>22</v>
      </c>
      <c r="F373" t="s">
        <v>22</v>
      </c>
      <c r="G373" t="s">
        <v>22</v>
      </c>
      <c r="H373" t="s">
        <v>22</v>
      </c>
      <c r="I373" t="s">
        <v>22</v>
      </c>
      <c r="J373" t="s">
        <v>22</v>
      </c>
      <c r="K373" t="s">
        <v>22</v>
      </c>
      <c r="L373" t="s">
        <v>22</v>
      </c>
      <c r="M373" t="s">
        <v>22</v>
      </c>
      <c r="N373" t="s">
        <v>22</v>
      </c>
      <c r="O373" t="s">
        <v>22</v>
      </c>
      <c r="P373" t="s">
        <v>22</v>
      </c>
      <c r="Q373" t="s">
        <v>22</v>
      </c>
      <c r="R373" t="s">
        <v>22</v>
      </c>
      <c r="S373" t="s">
        <v>22</v>
      </c>
      <c r="U373">
        <f t="shared" si="10"/>
        <v>0</v>
      </c>
      <c r="V373">
        <f t="shared" si="11"/>
        <v>0</v>
      </c>
    </row>
    <row r="374" spans="1:22" ht="15" customHeight="1">
      <c r="A374" s="2" t="s">
        <v>531</v>
      </c>
      <c r="B374" s="2" t="s">
        <v>536</v>
      </c>
      <c r="C374">
        <v>2020</v>
      </c>
      <c r="D374">
        <v>13.1</v>
      </c>
      <c r="E374">
        <v>8.9</v>
      </c>
      <c r="F374">
        <v>2.4</v>
      </c>
      <c r="G374">
        <v>0.7</v>
      </c>
      <c r="H374" t="s">
        <v>21</v>
      </c>
      <c r="I374">
        <v>0.9</v>
      </c>
      <c r="J374">
        <v>0.1</v>
      </c>
      <c r="K374" t="s">
        <v>21</v>
      </c>
      <c r="L374">
        <v>0.1</v>
      </c>
      <c r="M374" t="s">
        <v>21</v>
      </c>
      <c r="N374" t="s">
        <v>22</v>
      </c>
      <c r="O374" t="s">
        <v>21</v>
      </c>
      <c r="P374" t="s">
        <v>22</v>
      </c>
      <c r="Q374" t="s">
        <v>21</v>
      </c>
      <c r="R374" t="s">
        <v>22</v>
      </c>
      <c r="S374" t="s">
        <v>21</v>
      </c>
      <c r="U374">
        <f t="shared" si="10"/>
        <v>13.1</v>
      </c>
      <c r="V374">
        <f t="shared" si="11"/>
        <v>0</v>
      </c>
    </row>
    <row r="375" spans="1:22" ht="15" customHeight="1">
      <c r="A375" s="2" t="s">
        <v>537</v>
      </c>
      <c r="B375" s="2" t="s">
        <v>538</v>
      </c>
      <c r="C375">
        <v>2020</v>
      </c>
      <c r="D375">
        <v>16.835999999999999</v>
      </c>
      <c r="E375">
        <v>10.875999999999999</v>
      </c>
      <c r="F375">
        <v>0.14599999999999999</v>
      </c>
      <c r="G375">
        <v>0.98</v>
      </c>
      <c r="H375" t="s">
        <v>21</v>
      </c>
      <c r="I375">
        <v>2.9820000000000002</v>
      </c>
      <c r="J375">
        <v>1.8520000000000001</v>
      </c>
      <c r="K375" t="s">
        <v>21</v>
      </c>
      <c r="L375" t="s">
        <v>21</v>
      </c>
      <c r="M375" t="s">
        <v>21</v>
      </c>
      <c r="N375" t="s">
        <v>22</v>
      </c>
      <c r="O375" t="s">
        <v>21</v>
      </c>
      <c r="P375" t="s">
        <v>22</v>
      </c>
      <c r="Q375" t="s">
        <v>21</v>
      </c>
      <c r="R375" t="s">
        <v>22</v>
      </c>
      <c r="S375" t="s">
        <v>21</v>
      </c>
      <c r="U375">
        <f t="shared" si="10"/>
        <v>16.835999999999999</v>
      </c>
      <c r="V375">
        <f t="shared" si="11"/>
        <v>0</v>
      </c>
    </row>
    <row r="376" spans="1:22" ht="15" customHeight="1">
      <c r="A376" s="2" t="s">
        <v>537</v>
      </c>
      <c r="B376" s="2" t="s">
        <v>539</v>
      </c>
      <c r="C376">
        <v>2020</v>
      </c>
      <c r="D376">
        <v>413.41199999999998</v>
      </c>
      <c r="E376">
        <v>265.298</v>
      </c>
      <c r="F376">
        <v>5.4279999999999999</v>
      </c>
      <c r="G376">
        <v>17.617000000000001</v>
      </c>
      <c r="H376" t="s">
        <v>21</v>
      </c>
      <c r="I376">
        <v>22.425000000000001</v>
      </c>
      <c r="J376">
        <v>101.999</v>
      </c>
      <c r="K376">
        <v>0.64500000000000002</v>
      </c>
      <c r="L376" t="s">
        <v>21</v>
      </c>
      <c r="M376" t="s">
        <v>21</v>
      </c>
      <c r="N376" t="s">
        <v>22</v>
      </c>
      <c r="O376" t="s">
        <v>21</v>
      </c>
      <c r="P376" t="s">
        <v>22</v>
      </c>
      <c r="Q376" t="s">
        <v>21</v>
      </c>
      <c r="R376" t="s">
        <v>22</v>
      </c>
      <c r="S376" t="s">
        <v>21</v>
      </c>
      <c r="U376">
        <f t="shared" si="10"/>
        <v>413.41199999999998</v>
      </c>
      <c r="V376">
        <f t="shared" si="11"/>
        <v>0</v>
      </c>
    </row>
    <row r="377" spans="1:22" ht="15" customHeight="1">
      <c r="A377" s="2" t="s">
        <v>537</v>
      </c>
      <c r="B377" s="2" t="s">
        <v>540</v>
      </c>
      <c r="C377">
        <v>2020</v>
      </c>
      <c r="D377">
        <v>59.941000000000003</v>
      </c>
      <c r="E377">
        <v>44.061999999999998</v>
      </c>
      <c r="F377">
        <v>1.9279999999999999</v>
      </c>
      <c r="G377">
        <v>0.56499999999999995</v>
      </c>
      <c r="H377" t="s">
        <v>21</v>
      </c>
      <c r="I377">
        <v>4.05</v>
      </c>
      <c r="J377">
        <v>9.2360000000000007</v>
      </c>
      <c r="K377">
        <v>9.9000000000000005E-2</v>
      </c>
      <c r="L377" t="s">
        <v>21</v>
      </c>
      <c r="M377" t="s">
        <v>21</v>
      </c>
      <c r="N377" t="s">
        <v>22</v>
      </c>
      <c r="O377" t="s">
        <v>21</v>
      </c>
      <c r="P377" t="s">
        <v>22</v>
      </c>
      <c r="Q377" t="s">
        <v>21</v>
      </c>
      <c r="R377" t="s">
        <v>22</v>
      </c>
      <c r="S377" t="s">
        <v>21</v>
      </c>
      <c r="U377">
        <f t="shared" si="10"/>
        <v>59.941000000000003</v>
      </c>
      <c r="V377">
        <f t="shared" si="11"/>
        <v>0</v>
      </c>
    </row>
    <row r="378" spans="1:22" ht="15" customHeight="1">
      <c r="A378" s="2" t="s">
        <v>537</v>
      </c>
      <c r="B378" s="2" t="s">
        <v>541</v>
      </c>
      <c r="C378">
        <v>2020</v>
      </c>
      <c r="D378">
        <v>49.100999999999999</v>
      </c>
      <c r="E378">
        <v>22.975999999999999</v>
      </c>
      <c r="F378">
        <v>11.003</v>
      </c>
      <c r="G378">
        <v>0.80800000000000005</v>
      </c>
      <c r="H378" t="s">
        <v>21</v>
      </c>
      <c r="I378">
        <v>3.5840000000000001</v>
      </c>
      <c r="J378">
        <v>5.141</v>
      </c>
      <c r="K378">
        <v>6.4000000000000001E-2</v>
      </c>
      <c r="L378" t="s">
        <v>21</v>
      </c>
      <c r="M378" t="s">
        <v>21</v>
      </c>
      <c r="N378" t="s">
        <v>542</v>
      </c>
      <c r="O378">
        <v>5.5250000000000004</v>
      </c>
      <c r="P378" t="s">
        <v>22</v>
      </c>
      <c r="Q378" t="s">
        <v>21</v>
      </c>
      <c r="R378" t="s">
        <v>22</v>
      </c>
      <c r="S378" t="s">
        <v>21</v>
      </c>
      <c r="U378">
        <f t="shared" si="10"/>
        <v>49.100999999999999</v>
      </c>
      <c r="V378">
        <f t="shared" si="11"/>
        <v>5.5250000000000004</v>
      </c>
    </row>
    <row r="379" spans="1:22" ht="15" customHeight="1">
      <c r="A379" s="2" t="s">
        <v>537</v>
      </c>
      <c r="B379" s="2" t="s">
        <v>543</v>
      </c>
      <c r="C379">
        <v>2020</v>
      </c>
      <c r="D379">
        <v>128.041</v>
      </c>
      <c r="E379">
        <v>73.834000000000003</v>
      </c>
      <c r="F379">
        <v>3.9969999999999999</v>
      </c>
      <c r="G379">
        <v>9.282</v>
      </c>
      <c r="H379" t="s">
        <v>21</v>
      </c>
      <c r="I379">
        <v>17.895</v>
      </c>
      <c r="J379">
        <v>22.739000000000001</v>
      </c>
      <c r="K379">
        <v>0.29399999999999998</v>
      </c>
      <c r="L379" t="s">
        <v>21</v>
      </c>
      <c r="M379" t="s">
        <v>21</v>
      </c>
      <c r="N379" t="s">
        <v>22</v>
      </c>
      <c r="O379" t="s">
        <v>21</v>
      </c>
      <c r="P379" t="s">
        <v>22</v>
      </c>
      <c r="Q379" t="s">
        <v>21</v>
      </c>
      <c r="R379" t="s">
        <v>22</v>
      </c>
      <c r="S379" t="s">
        <v>21</v>
      </c>
      <c r="U379">
        <f t="shared" si="10"/>
        <v>128.041</v>
      </c>
      <c r="V379">
        <f t="shared" si="11"/>
        <v>0</v>
      </c>
    </row>
    <row r="380" spans="1:22" ht="15" customHeight="1">
      <c r="A380" s="2" t="s">
        <v>537</v>
      </c>
      <c r="B380" s="2" t="s">
        <v>544</v>
      </c>
      <c r="C380">
        <v>2020</v>
      </c>
      <c r="D380">
        <v>243.66399999999999</v>
      </c>
      <c r="E380">
        <v>117.387</v>
      </c>
      <c r="F380">
        <v>20.530999999999999</v>
      </c>
      <c r="G380">
        <v>5.52</v>
      </c>
      <c r="H380" t="s">
        <v>21</v>
      </c>
      <c r="I380">
        <v>25.13</v>
      </c>
      <c r="J380">
        <v>69.977000000000004</v>
      </c>
      <c r="K380">
        <v>0.21099999999999999</v>
      </c>
      <c r="L380" t="s">
        <v>21</v>
      </c>
      <c r="M380" t="s">
        <v>21</v>
      </c>
      <c r="N380" t="s">
        <v>22</v>
      </c>
      <c r="O380" t="s">
        <v>21</v>
      </c>
      <c r="P380" t="s">
        <v>22</v>
      </c>
      <c r="Q380" t="s">
        <v>21</v>
      </c>
      <c r="R380" t="s">
        <v>22</v>
      </c>
      <c r="S380" t="s">
        <v>21</v>
      </c>
      <c r="U380">
        <f t="shared" si="10"/>
        <v>243.66399999999999</v>
      </c>
      <c r="V380">
        <f t="shared" si="11"/>
        <v>0</v>
      </c>
    </row>
    <row r="381" spans="1:22" ht="15" customHeight="1">
      <c r="A381" s="2" t="s">
        <v>537</v>
      </c>
      <c r="B381" s="2" t="s">
        <v>545</v>
      </c>
      <c r="C381">
        <v>2020</v>
      </c>
      <c r="D381">
        <v>23.995000000000001</v>
      </c>
      <c r="E381">
        <v>22.27</v>
      </c>
      <c r="F381" t="s">
        <v>21</v>
      </c>
      <c r="G381" t="s">
        <v>21</v>
      </c>
      <c r="H381" t="s">
        <v>21</v>
      </c>
      <c r="I381">
        <v>0.98799999999999999</v>
      </c>
      <c r="J381">
        <v>0.73699999999999999</v>
      </c>
      <c r="K381" t="s">
        <v>21</v>
      </c>
      <c r="L381" t="s">
        <v>21</v>
      </c>
      <c r="M381" t="s">
        <v>21</v>
      </c>
      <c r="N381" t="s">
        <v>22</v>
      </c>
      <c r="O381" t="s">
        <v>21</v>
      </c>
      <c r="P381" t="s">
        <v>22</v>
      </c>
      <c r="Q381" t="s">
        <v>21</v>
      </c>
      <c r="R381" t="s">
        <v>22</v>
      </c>
      <c r="S381" t="s">
        <v>21</v>
      </c>
      <c r="U381">
        <f t="shared" si="10"/>
        <v>23.995000000000001</v>
      </c>
      <c r="V381">
        <f t="shared" si="11"/>
        <v>0</v>
      </c>
    </row>
    <row r="382" spans="1:22" ht="15" customHeight="1">
      <c r="A382" s="2" t="s">
        <v>537</v>
      </c>
      <c r="B382" s="2" t="s">
        <v>546</v>
      </c>
      <c r="C382">
        <v>2020</v>
      </c>
      <c r="D382">
        <v>13.21</v>
      </c>
      <c r="E382">
        <v>6.1310000000000002</v>
      </c>
      <c r="F382">
        <v>3.629</v>
      </c>
      <c r="G382" t="s">
        <v>21</v>
      </c>
      <c r="H382" t="s">
        <v>21</v>
      </c>
      <c r="I382">
        <v>2.9009999999999998</v>
      </c>
      <c r="J382">
        <v>0.55000000000000004</v>
      </c>
      <c r="K382" t="s">
        <v>21</v>
      </c>
      <c r="L382" t="s">
        <v>21</v>
      </c>
      <c r="M382" t="s">
        <v>21</v>
      </c>
      <c r="N382" t="s">
        <v>22</v>
      </c>
      <c r="O382" t="s">
        <v>21</v>
      </c>
      <c r="P382" t="s">
        <v>22</v>
      </c>
      <c r="Q382" t="s">
        <v>21</v>
      </c>
      <c r="R382" t="s">
        <v>22</v>
      </c>
      <c r="S382" t="s">
        <v>21</v>
      </c>
      <c r="U382">
        <f t="shared" si="10"/>
        <v>13.21</v>
      </c>
      <c r="V382">
        <f t="shared" si="11"/>
        <v>0</v>
      </c>
    </row>
    <row r="383" spans="1:22" ht="15" customHeight="1">
      <c r="A383" s="2" t="s">
        <v>537</v>
      </c>
      <c r="B383" s="2" t="s">
        <v>547</v>
      </c>
      <c r="C383">
        <v>2020</v>
      </c>
      <c r="D383">
        <v>1144.3699999999999</v>
      </c>
      <c r="E383">
        <v>609.35500000000002</v>
      </c>
      <c r="F383">
        <v>126.58</v>
      </c>
      <c r="G383">
        <v>170.529</v>
      </c>
      <c r="H383">
        <v>105.24299999999999</v>
      </c>
      <c r="I383">
        <v>105.386</v>
      </c>
      <c r="J383">
        <v>255.76400000000001</v>
      </c>
      <c r="K383">
        <v>9.1340000000000003</v>
      </c>
      <c r="L383" t="s">
        <v>21</v>
      </c>
      <c r="M383" t="s">
        <v>21</v>
      </c>
      <c r="N383" t="s">
        <v>22</v>
      </c>
      <c r="O383" t="s">
        <v>21</v>
      </c>
      <c r="P383" t="s">
        <v>22</v>
      </c>
      <c r="Q383" t="s">
        <v>21</v>
      </c>
      <c r="R383" t="s">
        <v>22</v>
      </c>
      <c r="S383" t="s">
        <v>21</v>
      </c>
      <c r="U383">
        <f t="shared" si="10"/>
        <v>1144.3699999999999</v>
      </c>
      <c r="V383">
        <f t="shared" si="11"/>
        <v>0</v>
      </c>
    </row>
    <row r="384" spans="1:22" ht="15" customHeight="1">
      <c r="A384" s="2" t="s">
        <v>537</v>
      </c>
      <c r="B384" s="2" t="s">
        <v>548</v>
      </c>
      <c r="C384">
        <v>2020</v>
      </c>
      <c r="D384">
        <v>173.3</v>
      </c>
      <c r="E384">
        <v>64.474999999999994</v>
      </c>
      <c r="F384">
        <v>5.2990000000000004</v>
      </c>
      <c r="G384">
        <v>2.5649999999999999</v>
      </c>
      <c r="H384" t="s">
        <v>21</v>
      </c>
      <c r="I384">
        <v>7.92</v>
      </c>
      <c r="J384">
        <v>36.121000000000002</v>
      </c>
      <c r="K384">
        <v>1.6180000000000001</v>
      </c>
      <c r="L384" t="s">
        <v>21</v>
      </c>
      <c r="M384" t="s">
        <v>21</v>
      </c>
      <c r="N384" t="s">
        <v>549</v>
      </c>
      <c r="O384">
        <v>52.8</v>
      </c>
      <c r="P384" t="s">
        <v>22</v>
      </c>
      <c r="Q384" t="s">
        <v>21</v>
      </c>
      <c r="R384" t="s">
        <v>22</v>
      </c>
      <c r="S384" t="s">
        <v>21</v>
      </c>
      <c r="U384">
        <f t="shared" si="10"/>
        <v>173.3</v>
      </c>
      <c r="V384">
        <f t="shared" si="11"/>
        <v>52.8</v>
      </c>
    </row>
    <row r="385" spans="1:22" ht="15" customHeight="1">
      <c r="A385" s="2" t="s">
        <v>550</v>
      </c>
      <c r="B385" s="2" t="s">
        <v>551</v>
      </c>
      <c r="C385">
        <v>2020</v>
      </c>
      <c r="D385">
        <v>3.1</v>
      </c>
      <c r="E385">
        <v>0.314</v>
      </c>
      <c r="F385">
        <v>0.93200000000000005</v>
      </c>
      <c r="G385">
        <v>0</v>
      </c>
      <c r="H385" t="s">
        <v>21</v>
      </c>
      <c r="I385">
        <v>0.41599999999999998</v>
      </c>
      <c r="J385">
        <v>0.17699999999999999</v>
      </c>
      <c r="K385">
        <v>0</v>
      </c>
      <c r="L385">
        <v>0</v>
      </c>
      <c r="M385">
        <v>1.2889999999999999</v>
      </c>
      <c r="N385" t="s">
        <v>92</v>
      </c>
      <c r="O385" t="s">
        <v>21</v>
      </c>
      <c r="P385" t="s">
        <v>92</v>
      </c>
      <c r="Q385" t="s">
        <v>21</v>
      </c>
      <c r="R385" t="s">
        <v>92</v>
      </c>
      <c r="S385" t="s">
        <v>21</v>
      </c>
      <c r="U385">
        <f t="shared" si="10"/>
        <v>3.1</v>
      </c>
      <c r="V385">
        <f t="shared" si="11"/>
        <v>0</v>
      </c>
    </row>
    <row r="386" spans="1:22" ht="15" customHeight="1">
      <c r="A386" s="2" t="s">
        <v>550</v>
      </c>
      <c r="B386" s="2" t="s">
        <v>552</v>
      </c>
      <c r="C386">
        <v>2020</v>
      </c>
      <c r="D386">
        <v>3.8380000000000001</v>
      </c>
      <c r="E386">
        <v>0.32</v>
      </c>
      <c r="F386">
        <v>1.1679999999999999</v>
      </c>
      <c r="G386" t="s">
        <v>21</v>
      </c>
      <c r="H386" t="s">
        <v>21</v>
      </c>
      <c r="I386">
        <v>0.375</v>
      </c>
      <c r="J386">
        <v>0.11</v>
      </c>
      <c r="K386" t="s">
        <v>21</v>
      </c>
      <c r="L386">
        <v>0</v>
      </c>
      <c r="M386">
        <v>1.865</v>
      </c>
      <c r="N386" t="s">
        <v>22</v>
      </c>
      <c r="O386" t="s">
        <v>21</v>
      </c>
      <c r="P386" t="s">
        <v>22</v>
      </c>
      <c r="Q386" t="s">
        <v>21</v>
      </c>
      <c r="R386" t="s">
        <v>22</v>
      </c>
      <c r="S386" t="s">
        <v>21</v>
      </c>
      <c r="U386">
        <f t="shared" si="10"/>
        <v>3.8380000000000001</v>
      </c>
      <c r="V386">
        <f t="shared" si="11"/>
        <v>0</v>
      </c>
    </row>
    <row r="387" spans="1:22" ht="15" customHeight="1">
      <c r="A387" s="2" t="s">
        <v>550</v>
      </c>
      <c r="B387" s="2" t="s">
        <v>553</v>
      </c>
      <c r="C387">
        <v>2020</v>
      </c>
      <c r="D387">
        <v>6.37</v>
      </c>
      <c r="E387">
        <v>1.8680000000000001</v>
      </c>
      <c r="F387">
        <v>2.4849999999999999</v>
      </c>
      <c r="G387" t="s">
        <v>21</v>
      </c>
      <c r="H387" t="s">
        <v>21</v>
      </c>
      <c r="I387">
        <v>0.45300000000000001</v>
      </c>
      <c r="J387">
        <v>0</v>
      </c>
      <c r="K387">
        <v>0</v>
      </c>
      <c r="L387">
        <v>0</v>
      </c>
      <c r="M387">
        <v>1.5640000000000001</v>
      </c>
      <c r="N387" t="s">
        <v>22</v>
      </c>
      <c r="O387" t="s">
        <v>21</v>
      </c>
      <c r="P387" t="s">
        <v>22</v>
      </c>
      <c r="Q387" t="s">
        <v>21</v>
      </c>
      <c r="R387" t="s">
        <v>22</v>
      </c>
      <c r="S387" t="s">
        <v>21</v>
      </c>
      <c r="U387">
        <f t="shared" ref="U387:U450" si="12">IFERROR(D387/1,0)</f>
        <v>6.37</v>
      </c>
      <c r="V387">
        <f t="shared" ref="V387:V450" si="13">IFERROR(O387/1,0)+IFERROR(Q387/1,0)+IFERROR(S387/1,0)</f>
        <v>0</v>
      </c>
    </row>
    <row r="388" spans="1:22" ht="15" customHeight="1">
      <c r="A388" s="2" t="s">
        <v>550</v>
      </c>
      <c r="B388" s="2" t="s">
        <v>554</v>
      </c>
      <c r="C388">
        <v>2020</v>
      </c>
      <c r="D388">
        <v>12.901999999999999</v>
      </c>
      <c r="E388">
        <v>1.1379999999999999</v>
      </c>
      <c r="F388">
        <v>3.13</v>
      </c>
      <c r="G388" t="s">
        <v>21</v>
      </c>
      <c r="H388" t="s">
        <v>21</v>
      </c>
      <c r="I388">
        <v>0.93700000000000006</v>
      </c>
      <c r="J388">
        <v>0.48599999999999999</v>
      </c>
      <c r="K388">
        <v>0</v>
      </c>
      <c r="L388">
        <v>0</v>
      </c>
      <c r="M388">
        <v>7.2110000000000003</v>
      </c>
      <c r="N388" t="s">
        <v>22</v>
      </c>
      <c r="O388" t="s">
        <v>21</v>
      </c>
      <c r="P388" t="s">
        <v>22</v>
      </c>
      <c r="Q388" t="s">
        <v>21</v>
      </c>
      <c r="R388" t="s">
        <v>22</v>
      </c>
      <c r="S388" t="s">
        <v>21</v>
      </c>
      <c r="U388">
        <f t="shared" si="12"/>
        <v>12.901999999999999</v>
      </c>
      <c r="V388">
        <f t="shared" si="13"/>
        <v>0</v>
      </c>
    </row>
    <row r="389" spans="1:22" ht="15" customHeight="1">
      <c r="A389" s="2" t="s">
        <v>550</v>
      </c>
      <c r="B389" s="2" t="s">
        <v>555</v>
      </c>
      <c r="C389">
        <v>2020</v>
      </c>
      <c r="D389">
        <v>96.983000000000004</v>
      </c>
      <c r="E389">
        <v>19.899999999999999</v>
      </c>
      <c r="F389">
        <v>21.666</v>
      </c>
      <c r="G389">
        <v>0</v>
      </c>
      <c r="H389">
        <v>0</v>
      </c>
      <c r="I389">
        <v>12.984999999999999</v>
      </c>
      <c r="J389">
        <v>15.416</v>
      </c>
      <c r="K389">
        <v>0</v>
      </c>
      <c r="L389">
        <v>0</v>
      </c>
      <c r="M389">
        <v>26.66</v>
      </c>
      <c r="N389" t="s">
        <v>22</v>
      </c>
      <c r="O389" t="s">
        <v>21</v>
      </c>
      <c r="P389" t="s">
        <v>22</v>
      </c>
      <c r="Q389" t="s">
        <v>21</v>
      </c>
      <c r="R389" t="s">
        <v>22</v>
      </c>
      <c r="S389" t="s">
        <v>21</v>
      </c>
      <c r="U389">
        <f t="shared" si="12"/>
        <v>96.983000000000004</v>
      </c>
      <c r="V389">
        <f t="shared" si="13"/>
        <v>0</v>
      </c>
    </row>
    <row r="390" spans="1:22" ht="15" customHeight="1">
      <c r="A390" s="2" t="s">
        <v>556</v>
      </c>
      <c r="B390" s="2" t="s">
        <v>557</v>
      </c>
      <c r="C390">
        <v>2020</v>
      </c>
      <c r="D390">
        <v>1.9430000000000001</v>
      </c>
      <c r="E390">
        <v>0.47199999999999998</v>
      </c>
      <c r="F390">
        <v>0.25800000000000001</v>
      </c>
      <c r="G390">
        <v>0</v>
      </c>
      <c r="H390">
        <v>0</v>
      </c>
      <c r="I390">
        <v>0.67100000000000004</v>
      </c>
      <c r="J390">
        <v>7.1999999999999995E-2</v>
      </c>
      <c r="K390">
        <v>0</v>
      </c>
      <c r="L390">
        <v>0</v>
      </c>
      <c r="M390">
        <v>0.47</v>
      </c>
      <c r="N390" t="s">
        <v>22</v>
      </c>
      <c r="O390" t="s">
        <v>21</v>
      </c>
      <c r="P390" t="s">
        <v>22</v>
      </c>
      <c r="Q390" t="s">
        <v>21</v>
      </c>
      <c r="R390" t="s">
        <v>22</v>
      </c>
      <c r="S390" t="s">
        <v>21</v>
      </c>
      <c r="U390">
        <f t="shared" si="12"/>
        <v>1.9430000000000001</v>
      </c>
      <c r="V390">
        <f t="shared" si="13"/>
        <v>0</v>
      </c>
    </row>
    <row r="391" spans="1:22" ht="15" customHeight="1">
      <c r="A391" s="2" t="s">
        <v>556</v>
      </c>
      <c r="B391" s="2" t="s">
        <v>558</v>
      </c>
      <c r="C391">
        <v>2020</v>
      </c>
      <c r="D391">
        <v>119.116</v>
      </c>
      <c r="E391">
        <v>44.142000000000003</v>
      </c>
      <c r="F391">
        <v>18.655000000000001</v>
      </c>
      <c r="G391" t="s">
        <v>21</v>
      </c>
      <c r="H391">
        <v>12.372</v>
      </c>
      <c r="I391">
        <v>19.753</v>
      </c>
      <c r="J391">
        <v>11.72</v>
      </c>
      <c r="K391">
        <v>1.4E-2</v>
      </c>
      <c r="L391">
        <v>4.33</v>
      </c>
      <c r="M391">
        <v>20.498999999999999</v>
      </c>
      <c r="N391" t="s">
        <v>22</v>
      </c>
      <c r="O391" t="s">
        <v>21</v>
      </c>
      <c r="P391" t="s">
        <v>22</v>
      </c>
      <c r="Q391" t="s">
        <v>21</v>
      </c>
      <c r="R391" t="s">
        <v>22</v>
      </c>
      <c r="S391" t="s">
        <v>21</v>
      </c>
      <c r="U391">
        <f t="shared" si="12"/>
        <v>119.116</v>
      </c>
      <c r="V391">
        <f t="shared" si="13"/>
        <v>0</v>
      </c>
    </row>
    <row r="392" spans="1:22" ht="15" customHeight="1">
      <c r="A392" s="2" t="s">
        <v>556</v>
      </c>
      <c r="B392" s="2" t="s">
        <v>559</v>
      </c>
      <c r="C392">
        <v>2020</v>
      </c>
      <c r="D392">
        <v>22.76</v>
      </c>
      <c r="E392">
        <v>9.9570000000000007</v>
      </c>
      <c r="F392">
        <v>0.57999999999999996</v>
      </c>
      <c r="G392" t="s">
        <v>21</v>
      </c>
      <c r="H392" t="s">
        <v>21</v>
      </c>
      <c r="I392">
        <v>6.45</v>
      </c>
      <c r="J392">
        <v>0.82899999999999996</v>
      </c>
      <c r="K392" t="s">
        <v>21</v>
      </c>
      <c r="L392" t="s">
        <v>21</v>
      </c>
      <c r="M392">
        <v>4.9429999999999996</v>
      </c>
      <c r="N392" t="s">
        <v>22</v>
      </c>
      <c r="O392" t="s">
        <v>21</v>
      </c>
      <c r="P392" t="s">
        <v>22</v>
      </c>
      <c r="Q392" t="s">
        <v>21</v>
      </c>
      <c r="R392" t="s">
        <v>22</v>
      </c>
      <c r="S392" t="s">
        <v>21</v>
      </c>
      <c r="U392">
        <f t="shared" si="12"/>
        <v>22.76</v>
      </c>
      <c r="V392">
        <f t="shared" si="13"/>
        <v>0</v>
      </c>
    </row>
    <row r="393" spans="1:22" ht="15" customHeight="1">
      <c r="A393" s="2" t="s">
        <v>560</v>
      </c>
      <c r="B393" s="2" t="s">
        <v>561</v>
      </c>
      <c r="C393">
        <v>2020</v>
      </c>
      <c r="D393">
        <v>112.83499999999999</v>
      </c>
      <c r="E393">
        <v>56.104999999999997</v>
      </c>
      <c r="F393">
        <v>19.303000000000001</v>
      </c>
      <c r="G393">
        <v>5.5380000000000003</v>
      </c>
      <c r="H393" t="s">
        <v>21</v>
      </c>
      <c r="I393">
        <v>17.731000000000002</v>
      </c>
      <c r="J393">
        <v>13.314</v>
      </c>
      <c r="K393">
        <v>0.84499999999999997</v>
      </c>
      <c r="L393" t="s">
        <v>21</v>
      </c>
      <c r="M393" t="s">
        <v>21</v>
      </c>
      <c r="N393" t="s">
        <v>22</v>
      </c>
      <c r="O393" t="s">
        <v>21</v>
      </c>
      <c r="P393" t="s">
        <v>22</v>
      </c>
      <c r="Q393" t="s">
        <v>21</v>
      </c>
      <c r="R393" t="s">
        <v>22</v>
      </c>
      <c r="S393" t="s">
        <v>21</v>
      </c>
      <c r="U393">
        <f t="shared" si="12"/>
        <v>112.83499999999999</v>
      </c>
      <c r="V393">
        <f t="shared" si="13"/>
        <v>0</v>
      </c>
    </row>
    <row r="394" spans="1:22" ht="15" customHeight="1">
      <c r="A394" s="2" t="s">
        <v>560</v>
      </c>
      <c r="B394" s="2" t="s">
        <v>562</v>
      </c>
      <c r="C394">
        <v>2020</v>
      </c>
      <c r="D394">
        <v>0.60199999999999998</v>
      </c>
      <c r="E394">
        <v>0.16700000000000001</v>
      </c>
      <c r="F394">
        <v>1.6E-2</v>
      </c>
      <c r="G394" t="s">
        <v>21</v>
      </c>
      <c r="H394" t="s">
        <v>21</v>
      </c>
      <c r="I394">
        <v>0.37</v>
      </c>
      <c r="J394">
        <v>4.9000000000000002E-2</v>
      </c>
      <c r="K394" t="s">
        <v>21</v>
      </c>
      <c r="L394" t="s">
        <v>21</v>
      </c>
      <c r="M394" t="s">
        <v>21</v>
      </c>
      <c r="N394" t="s">
        <v>22</v>
      </c>
      <c r="O394" t="s">
        <v>21</v>
      </c>
      <c r="P394" t="s">
        <v>22</v>
      </c>
      <c r="Q394" t="s">
        <v>21</v>
      </c>
      <c r="R394" t="s">
        <v>22</v>
      </c>
      <c r="S394" t="s">
        <v>21</v>
      </c>
      <c r="U394">
        <f t="shared" si="12"/>
        <v>0.60199999999999998</v>
      </c>
      <c r="V394">
        <f t="shared" si="13"/>
        <v>0</v>
      </c>
    </row>
    <row r="395" spans="1:22" ht="15" customHeight="1">
      <c r="A395" s="2" t="s">
        <v>560</v>
      </c>
      <c r="B395" s="2" t="s">
        <v>563</v>
      </c>
      <c r="C395">
        <v>2020</v>
      </c>
      <c r="D395">
        <v>13.176</v>
      </c>
      <c r="E395">
        <v>7.258</v>
      </c>
      <c r="F395">
        <v>0.55800000000000005</v>
      </c>
      <c r="G395">
        <v>0.97599999999999998</v>
      </c>
      <c r="H395" t="s">
        <v>21</v>
      </c>
      <c r="I395">
        <v>3.54</v>
      </c>
      <c r="J395">
        <v>0.84499999999999997</v>
      </c>
      <c r="K395" t="s">
        <v>21</v>
      </c>
      <c r="L395" t="s">
        <v>21</v>
      </c>
      <c r="M395" t="s">
        <v>21</v>
      </c>
      <c r="N395" t="s">
        <v>22</v>
      </c>
      <c r="O395" t="s">
        <v>21</v>
      </c>
      <c r="P395" t="s">
        <v>22</v>
      </c>
      <c r="Q395" t="s">
        <v>21</v>
      </c>
      <c r="R395" t="s">
        <v>22</v>
      </c>
      <c r="S395" t="s">
        <v>21</v>
      </c>
      <c r="U395">
        <f t="shared" si="12"/>
        <v>13.176</v>
      </c>
      <c r="V395">
        <f t="shared" si="13"/>
        <v>0</v>
      </c>
    </row>
    <row r="396" spans="1:22" ht="15" customHeight="1">
      <c r="A396" s="2" t="s">
        <v>560</v>
      </c>
      <c r="B396" s="2" t="s">
        <v>564</v>
      </c>
      <c r="C396">
        <v>2020</v>
      </c>
      <c r="D396">
        <v>19.341999999999999</v>
      </c>
      <c r="E396">
        <v>9.0969999999999995</v>
      </c>
      <c r="F396">
        <v>5.2770000000000001</v>
      </c>
      <c r="G396" t="s">
        <v>21</v>
      </c>
      <c r="H396" t="s">
        <v>21</v>
      </c>
      <c r="I396">
        <v>3.7160000000000002</v>
      </c>
      <c r="J396">
        <v>1.252</v>
      </c>
      <c r="K396" t="s">
        <v>21</v>
      </c>
      <c r="L396" t="s">
        <v>21</v>
      </c>
      <c r="M396" t="s">
        <v>21</v>
      </c>
      <c r="N396" t="s">
        <v>22</v>
      </c>
      <c r="O396" t="s">
        <v>21</v>
      </c>
      <c r="P396" t="s">
        <v>22</v>
      </c>
      <c r="Q396" t="s">
        <v>21</v>
      </c>
      <c r="R396" t="s">
        <v>22</v>
      </c>
      <c r="S396" t="s">
        <v>21</v>
      </c>
      <c r="U396">
        <f t="shared" si="12"/>
        <v>19.341999999999999</v>
      </c>
      <c r="V396">
        <f t="shared" si="13"/>
        <v>0</v>
      </c>
    </row>
    <row r="397" spans="1:22" ht="15" customHeight="1">
      <c r="A397" s="2" t="s">
        <v>560</v>
      </c>
      <c r="B397" s="2" t="s">
        <v>565</v>
      </c>
      <c r="C397">
        <v>2020</v>
      </c>
      <c r="D397">
        <v>4.9580000000000002</v>
      </c>
      <c r="E397">
        <v>1.6020000000000001</v>
      </c>
      <c r="F397">
        <v>0.32900000000000001</v>
      </c>
      <c r="G397">
        <v>0.76700000000000002</v>
      </c>
      <c r="H397" t="s">
        <v>21</v>
      </c>
      <c r="I397">
        <v>1.474</v>
      </c>
      <c r="J397">
        <v>0.78500000000000003</v>
      </c>
      <c r="K397" t="s">
        <v>21</v>
      </c>
      <c r="L397" t="s">
        <v>21</v>
      </c>
      <c r="M397" t="s">
        <v>21</v>
      </c>
      <c r="N397" t="s">
        <v>22</v>
      </c>
      <c r="O397" t="s">
        <v>21</v>
      </c>
      <c r="P397" t="s">
        <v>22</v>
      </c>
      <c r="Q397" t="s">
        <v>21</v>
      </c>
      <c r="R397" t="s">
        <v>22</v>
      </c>
      <c r="S397" t="s">
        <v>21</v>
      </c>
      <c r="U397">
        <f t="shared" si="12"/>
        <v>4.9580000000000002</v>
      </c>
      <c r="V397">
        <f t="shared" si="13"/>
        <v>0</v>
      </c>
    </row>
    <row r="398" spans="1:22" ht="15" customHeight="1">
      <c r="A398" s="2" t="s">
        <v>560</v>
      </c>
      <c r="B398" s="2" t="s">
        <v>566</v>
      </c>
      <c r="C398">
        <v>2020</v>
      </c>
      <c r="D398">
        <v>35.92</v>
      </c>
      <c r="E398">
        <v>19.991</v>
      </c>
      <c r="F398">
        <v>3.657</v>
      </c>
      <c r="G398">
        <v>3.5350000000000001</v>
      </c>
      <c r="H398" t="s">
        <v>21</v>
      </c>
      <c r="I398">
        <v>5.4080000000000004</v>
      </c>
      <c r="J398">
        <v>3.0750000000000002</v>
      </c>
      <c r="K398">
        <v>0.255</v>
      </c>
      <c r="L398" t="s">
        <v>21</v>
      </c>
      <c r="M398" t="s">
        <v>21</v>
      </c>
      <c r="N398" t="s">
        <v>22</v>
      </c>
      <c r="O398" t="s">
        <v>21</v>
      </c>
      <c r="P398" t="s">
        <v>22</v>
      </c>
      <c r="Q398" t="s">
        <v>21</v>
      </c>
      <c r="R398" t="s">
        <v>22</v>
      </c>
      <c r="S398" t="s">
        <v>21</v>
      </c>
      <c r="U398">
        <f t="shared" si="12"/>
        <v>35.92</v>
      </c>
      <c r="V398">
        <f t="shared" si="13"/>
        <v>0</v>
      </c>
    </row>
    <row r="399" spans="1:22" ht="15" customHeight="1">
      <c r="A399" s="2" t="s">
        <v>560</v>
      </c>
      <c r="B399" s="2" t="s">
        <v>567</v>
      </c>
      <c r="C399">
        <v>2020</v>
      </c>
      <c r="D399">
        <v>103.55200000000001</v>
      </c>
      <c r="E399">
        <v>56.151000000000003</v>
      </c>
      <c r="F399">
        <v>6.5979999999999999</v>
      </c>
      <c r="G399">
        <v>6.2519999999999998</v>
      </c>
      <c r="H399" t="s">
        <v>21</v>
      </c>
      <c r="I399">
        <v>17.670999999999999</v>
      </c>
      <c r="J399">
        <v>16.524999999999999</v>
      </c>
      <c r="K399">
        <v>0.35399999999999998</v>
      </c>
      <c r="L399" t="s">
        <v>21</v>
      </c>
      <c r="M399" t="s">
        <v>21</v>
      </c>
      <c r="N399" t="s">
        <v>22</v>
      </c>
      <c r="O399" t="s">
        <v>21</v>
      </c>
      <c r="P399" t="s">
        <v>22</v>
      </c>
      <c r="Q399" t="s">
        <v>21</v>
      </c>
      <c r="R399" t="s">
        <v>22</v>
      </c>
      <c r="S399" t="s">
        <v>21</v>
      </c>
      <c r="U399">
        <f t="shared" si="12"/>
        <v>103.55200000000001</v>
      </c>
      <c r="V399">
        <f t="shared" si="13"/>
        <v>0</v>
      </c>
    </row>
    <row r="400" spans="1:22" ht="15" customHeight="1">
      <c r="A400" s="2" t="s">
        <v>560</v>
      </c>
      <c r="B400" s="2" t="s">
        <v>568</v>
      </c>
      <c r="C400">
        <v>2020</v>
      </c>
      <c r="D400">
        <v>24.094000000000001</v>
      </c>
      <c r="E400">
        <v>12.536</v>
      </c>
      <c r="F400">
        <v>1.018</v>
      </c>
      <c r="G400">
        <v>6.5270000000000001</v>
      </c>
      <c r="H400" t="s">
        <v>21</v>
      </c>
      <c r="I400">
        <v>5.4850000000000003</v>
      </c>
      <c r="J400">
        <v>1.66</v>
      </c>
      <c r="K400" t="s">
        <v>21</v>
      </c>
      <c r="L400" t="s">
        <v>21</v>
      </c>
      <c r="M400" t="s">
        <v>21</v>
      </c>
      <c r="N400" t="s">
        <v>22</v>
      </c>
      <c r="O400" t="s">
        <v>21</v>
      </c>
      <c r="P400" t="s">
        <v>22</v>
      </c>
      <c r="Q400" t="s">
        <v>21</v>
      </c>
      <c r="R400" t="s">
        <v>22</v>
      </c>
      <c r="S400" t="s">
        <v>21</v>
      </c>
      <c r="U400">
        <f t="shared" si="12"/>
        <v>24.094000000000001</v>
      </c>
      <c r="V400">
        <f t="shared" si="13"/>
        <v>0</v>
      </c>
    </row>
    <row r="401" spans="1:22" ht="15" customHeight="1">
      <c r="A401" s="2" t="s">
        <v>560</v>
      </c>
      <c r="B401" s="2" t="s">
        <v>569</v>
      </c>
      <c r="C401">
        <v>2020</v>
      </c>
      <c r="D401">
        <v>13.465999999999999</v>
      </c>
      <c r="E401">
        <v>5.9550000000000001</v>
      </c>
      <c r="F401" t="s">
        <v>21</v>
      </c>
      <c r="G401">
        <v>4.2300000000000004</v>
      </c>
      <c r="H401" t="s">
        <v>21</v>
      </c>
      <c r="I401">
        <v>2.601</v>
      </c>
      <c r="J401">
        <v>0.68</v>
      </c>
      <c r="K401" t="s">
        <v>21</v>
      </c>
      <c r="L401" t="s">
        <v>21</v>
      </c>
      <c r="M401" t="s">
        <v>21</v>
      </c>
      <c r="N401" t="s">
        <v>22</v>
      </c>
      <c r="O401" t="s">
        <v>21</v>
      </c>
      <c r="P401" t="s">
        <v>22</v>
      </c>
      <c r="Q401" t="s">
        <v>21</v>
      </c>
      <c r="R401" t="s">
        <v>22</v>
      </c>
      <c r="S401" t="s">
        <v>21</v>
      </c>
      <c r="U401">
        <f t="shared" si="12"/>
        <v>13.465999999999999</v>
      </c>
      <c r="V401">
        <f t="shared" si="13"/>
        <v>0</v>
      </c>
    </row>
    <row r="402" spans="1:22" ht="15" customHeight="1">
      <c r="A402" s="2" t="s">
        <v>560</v>
      </c>
      <c r="B402" s="2" t="s">
        <v>570</v>
      </c>
      <c r="C402">
        <v>2020</v>
      </c>
      <c r="D402">
        <v>8.26</v>
      </c>
      <c r="E402">
        <v>1.806</v>
      </c>
      <c r="F402">
        <v>0.15</v>
      </c>
      <c r="G402">
        <v>1.462</v>
      </c>
      <c r="H402" t="s">
        <v>21</v>
      </c>
      <c r="I402">
        <v>4.843</v>
      </c>
      <c r="J402" t="s">
        <v>21</v>
      </c>
      <c r="K402" t="s">
        <v>21</v>
      </c>
      <c r="L402" t="s">
        <v>21</v>
      </c>
      <c r="M402" t="s">
        <v>21</v>
      </c>
      <c r="N402" t="s">
        <v>22</v>
      </c>
      <c r="O402" t="s">
        <v>21</v>
      </c>
      <c r="P402" t="s">
        <v>22</v>
      </c>
      <c r="Q402" t="s">
        <v>21</v>
      </c>
      <c r="R402" t="s">
        <v>22</v>
      </c>
      <c r="S402" t="s">
        <v>21</v>
      </c>
      <c r="U402">
        <f t="shared" si="12"/>
        <v>8.26</v>
      </c>
      <c r="V402">
        <f t="shared" si="13"/>
        <v>0</v>
      </c>
    </row>
    <row r="403" spans="1:22" ht="15" customHeight="1">
      <c r="A403" s="2" t="s">
        <v>560</v>
      </c>
      <c r="B403" s="2" t="s">
        <v>571</v>
      </c>
      <c r="C403">
        <v>2020</v>
      </c>
      <c r="D403">
        <v>10.057</v>
      </c>
      <c r="E403">
        <v>6.2510000000000003</v>
      </c>
      <c r="F403">
        <v>0.32300000000000001</v>
      </c>
      <c r="G403" t="s">
        <v>21</v>
      </c>
      <c r="H403" t="s">
        <v>21</v>
      </c>
      <c r="I403">
        <v>2.577</v>
      </c>
      <c r="J403">
        <v>0.83499999999999996</v>
      </c>
      <c r="K403" t="s">
        <v>21</v>
      </c>
      <c r="L403" t="s">
        <v>21</v>
      </c>
      <c r="M403" t="s">
        <v>21</v>
      </c>
      <c r="N403" t="s">
        <v>22</v>
      </c>
      <c r="O403" t="s">
        <v>21</v>
      </c>
      <c r="P403" t="s">
        <v>22</v>
      </c>
      <c r="Q403" t="s">
        <v>21</v>
      </c>
      <c r="R403" t="s">
        <v>22</v>
      </c>
      <c r="S403" t="s">
        <v>21</v>
      </c>
      <c r="U403">
        <f t="shared" si="12"/>
        <v>10.057</v>
      </c>
      <c r="V403">
        <f t="shared" si="13"/>
        <v>0</v>
      </c>
    </row>
    <row r="404" spans="1:22" ht="15" customHeight="1">
      <c r="A404" s="2" t="s">
        <v>560</v>
      </c>
      <c r="B404" s="2" t="s">
        <v>572</v>
      </c>
      <c r="C404">
        <v>2020</v>
      </c>
      <c r="D404">
        <v>80.203999999999994</v>
      </c>
      <c r="E404">
        <v>37.46</v>
      </c>
      <c r="F404">
        <v>4.3049999999999997</v>
      </c>
      <c r="G404">
        <v>8.3620000000000001</v>
      </c>
      <c r="H404" t="s">
        <v>21</v>
      </c>
      <c r="I404">
        <v>14.061999999999999</v>
      </c>
      <c r="J404">
        <v>16.015999999999998</v>
      </c>
      <c r="K404" t="s">
        <v>21</v>
      </c>
      <c r="L404" t="s">
        <v>21</v>
      </c>
      <c r="M404" t="s">
        <v>21</v>
      </c>
      <c r="N404" t="s">
        <v>22</v>
      </c>
      <c r="O404" t="s">
        <v>21</v>
      </c>
      <c r="P404" t="s">
        <v>22</v>
      </c>
      <c r="Q404" t="s">
        <v>21</v>
      </c>
      <c r="R404" t="s">
        <v>22</v>
      </c>
      <c r="S404" t="s">
        <v>21</v>
      </c>
      <c r="U404">
        <f t="shared" si="12"/>
        <v>80.203999999999994</v>
      </c>
      <c r="V404">
        <f t="shared" si="13"/>
        <v>0</v>
      </c>
    </row>
    <row r="405" spans="1:22" ht="15" customHeight="1">
      <c r="A405" s="2" t="s">
        <v>560</v>
      </c>
      <c r="B405" s="2" t="s">
        <v>573</v>
      </c>
      <c r="C405">
        <v>2020</v>
      </c>
      <c r="D405">
        <v>28.747</v>
      </c>
      <c r="E405">
        <v>11.581</v>
      </c>
      <c r="F405">
        <v>4.7060000000000004</v>
      </c>
      <c r="G405" t="s">
        <v>21</v>
      </c>
      <c r="H405" t="s">
        <v>21</v>
      </c>
      <c r="I405">
        <v>12.448</v>
      </c>
      <c r="J405">
        <v>1.0999999999999999E-2</v>
      </c>
      <c r="K405" t="s">
        <v>21</v>
      </c>
      <c r="L405" t="s">
        <v>21</v>
      </c>
      <c r="M405" t="s">
        <v>21</v>
      </c>
      <c r="N405" t="s">
        <v>22</v>
      </c>
      <c r="O405" t="s">
        <v>21</v>
      </c>
      <c r="P405" t="s">
        <v>22</v>
      </c>
      <c r="Q405" t="s">
        <v>21</v>
      </c>
      <c r="R405" t="s">
        <v>22</v>
      </c>
      <c r="S405" t="s">
        <v>21</v>
      </c>
      <c r="U405">
        <f t="shared" si="12"/>
        <v>28.747</v>
      </c>
      <c r="V405">
        <f t="shared" si="13"/>
        <v>0</v>
      </c>
    </row>
    <row r="406" spans="1:22" ht="15" customHeight="1">
      <c r="A406" s="2" t="s">
        <v>560</v>
      </c>
      <c r="B406" s="2" t="s">
        <v>574</v>
      </c>
      <c r="C406">
        <v>2020</v>
      </c>
      <c r="D406">
        <v>59.512</v>
      </c>
      <c r="E406">
        <v>47.575000000000003</v>
      </c>
      <c r="F406" t="s">
        <v>21</v>
      </c>
      <c r="G406" t="s">
        <v>21</v>
      </c>
      <c r="H406" t="s">
        <v>21</v>
      </c>
      <c r="I406">
        <v>7.8120000000000003</v>
      </c>
      <c r="J406">
        <v>4.125</v>
      </c>
      <c r="K406" t="s">
        <v>21</v>
      </c>
      <c r="L406" t="s">
        <v>21</v>
      </c>
      <c r="M406" t="s">
        <v>21</v>
      </c>
      <c r="N406" t="s">
        <v>22</v>
      </c>
      <c r="O406" t="s">
        <v>21</v>
      </c>
      <c r="P406" t="s">
        <v>22</v>
      </c>
      <c r="Q406" t="s">
        <v>21</v>
      </c>
      <c r="R406" t="s">
        <v>22</v>
      </c>
      <c r="S406" t="s">
        <v>21</v>
      </c>
      <c r="U406">
        <f t="shared" si="12"/>
        <v>59.512</v>
      </c>
      <c r="V406">
        <f t="shared" si="13"/>
        <v>0</v>
      </c>
    </row>
    <row r="407" spans="1:22" ht="15" customHeight="1">
      <c r="A407" s="2" t="s">
        <v>560</v>
      </c>
      <c r="B407" s="2" t="s">
        <v>575</v>
      </c>
      <c r="C407">
        <v>2020</v>
      </c>
      <c r="D407">
        <v>37.698999999999998</v>
      </c>
      <c r="E407">
        <v>13.96</v>
      </c>
      <c r="F407">
        <v>7.3780000000000001</v>
      </c>
      <c r="G407">
        <v>1.169</v>
      </c>
      <c r="H407" t="s">
        <v>21</v>
      </c>
      <c r="I407">
        <v>9.0079999999999991</v>
      </c>
      <c r="J407">
        <v>6.1849999999999996</v>
      </c>
      <c r="K407" t="s">
        <v>21</v>
      </c>
      <c r="L407" t="s">
        <v>21</v>
      </c>
      <c r="M407" t="s">
        <v>21</v>
      </c>
      <c r="N407" t="s">
        <v>22</v>
      </c>
      <c r="O407" t="s">
        <v>21</v>
      </c>
      <c r="P407" t="s">
        <v>22</v>
      </c>
      <c r="Q407" t="s">
        <v>21</v>
      </c>
      <c r="R407" t="s">
        <v>22</v>
      </c>
      <c r="S407" t="s">
        <v>21</v>
      </c>
      <c r="U407">
        <f t="shared" si="12"/>
        <v>37.698999999999998</v>
      </c>
      <c r="V407">
        <f t="shared" si="13"/>
        <v>0</v>
      </c>
    </row>
    <row r="408" spans="1:22" ht="15" customHeight="1">
      <c r="A408" s="2" t="s">
        <v>560</v>
      </c>
      <c r="B408" s="2" t="s">
        <v>576</v>
      </c>
      <c r="C408">
        <v>2020</v>
      </c>
      <c r="D408">
        <v>1.4790000000000001</v>
      </c>
      <c r="E408" t="s">
        <v>21</v>
      </c>
      <c r="F408">
        <v>0.14099999999999999</v>
      </c>
      <c r="G408" t="s">
        <v>21</v>
      </c>
      <c r="H408" t="s">
        <v>21</v>
      </c>
      <c r="I408">
        <v>1.2769999999999999</v>
      </c>
      <c r="J408">
        <v>6.2E-2</v>
      </c>
      <c r="K408" t="s">
        <v>21</v>
      </c>
      <c r="L408" t="s">
        <v>21</v>
      </c>
      <c r="M408" t="s">
        <v>21</v>
      </c>
      <c r="N408" t="s">
        <v>22</v>
      </c>
      <c r="O408" t="s">
        <v>21</v>
      </c>
      <c r="P408" t="s">
        <v>22</v>
      </c>
      <c r="Q408" t="s">
        <v>21</v>
      </c>
      <c r="R408" t="s">
        <v>22</v>
      </c>
      <c r="S408" t="s">
        <v>21</v>
      </c>
      <c r="U408">
        <f t="shared" si="12"/>
        <v>1.4790000000000001</v>
      </c>
      <c r="V408">
        <f t="shared" si="13"/>
        <v>0</v>
      </c>
    </row>
    <row r="409" spans="1:22" ht="15" customHeight="1">
      <c r="A409" s="2" t="s">
        <v>560</v>
      </c>
      <c r="B409" s="2" t="s">
        <v>577</v>
      </c>
      <c r="C409">
        <v>2020</v>
      </c>
      <c r="D409">
        <v>43.805</v>
      </c>
      <c r="E409">
        <v>18.809000000000001</v>
      </c>
      <c r="F409">
        <v>1.006</v>
      </c>
      <c r="G409">
        <v>5.1609999999999996</v>
      </c>
      <c r="H409" t="s">
        <v>21</v>
      </c>
      <c r="I409">
        <v>7.601</v>
      </c>
      <c r="J409">
        <v>11.228</v>
      </c>
      <c r="K409" t="s">
        <v>21</v>
      </c>
      <c r="L409" t="s">
        <v>21</v>
      </c>
      <c r="M409" t="s">
        <v>21</v>
      </c>
      <c r="N409" t="s">
        <v>22</v>
      </c>
      <c r="O409" t="s">
        <v>21</v>
      </c>
      <c r="P409" t="s">
        <v>22</v>
      </c>
      <c r="Q409" t="s">
        <v>21</v>
      </c>
      <c r="R409" t="s">
        <v>22</v>
      </c>
      <c r="S409" t="s">
        <v>21</v>
      </c>
      <c r="U409">
        <f t="shared" si="12"/>
        <v>43.805</v>
      </c>
      <c r="V409">
        <f t="shared" si="13"/>
        <v>0</v>
      </c>
    </row>
    <row r="410" spans="1:22" ht="15" customHeight="1">
      <c r="A410" s="2" t="s">
        <v>560</v>
      </c>
      <c r="B410" s="2" t="s">
        <v>578</v>
      </c>
      <c r="C410">
        <v>2020</v>
      </c>
      <c r="D410">
        <v>5.9740000000000002</v>
      </c>
      <c r="E410">
        <v>2.8610000000000002</v>
      </c>
      <c r="F410">
        <v>0.22600000000000001</v>
      </c>
      <c r="G410" t="s">
        <v>21</v>
      </c>
      <c r="H410" t="s">
        <v>21</v>
      </c>
      <c r="I410">
        <v>2.6560000000000001</v>
      </c>
      <c r="J410">
        <v>0.23100000000000001</v>
      </c>
      <c r="K410" t="s">
        <v>21</v>
      </c>
      <c r="L410" t="s">
        <v>21</v>
      </c>
      <c r="M410" t="s">
        <v>21</v>
      </c>
      <c r="N410" t="s">
        <v>22</v>
      </c>
      <c r="O410" t="s">
        <v>21</v>
      </c>
      <c r="P410" t="s">
        <v>22</v>
      </c>
      <c r="Q410" t="s">
        <v>21</v>
      </c>
      <c r="R410" t="s">
        <v>22</v>
      </c>
      <c r="S410" t="s">
        <v>21</v>
      </c>
      <c r="U410">
        <f t="shared" si="12"/>
        <v>5.9740000000000002</v>
      </c>
      <c r="V410">
        <f t="shared" si="13"/>
        <v>0</v>
      </c>
    </row>
    <row r="411" spans="1:22" ht="15" customHeight="1">
      <c r="A411" s="2" t="s">
        <v>560</v>
      </c>
      <c r="B411" s="2" t="s">
        <v>579</v>
      </c>
      <c r="C411">
        <v>2020</v>
      </c>
      <c r="D411">
        <v>27.747</v>
      </c>
      <c r="E411">
        <v>11.52</v>
      </c>
      <c r="F411">
        <v>3.62</v>
      </c>
      <c r="G411">
        <v>0.255</v>
      </c>
      <c r="H411" t="s">
        <v>21</v>
      </c>
      <c r="I411">
        <v>8.1739999999999995</v>
      </c>
      <c r="J411">
        <v>4.1779999999999999</v>
      </c>
      <c r="K411" t="s">
        <v>21</v>
      </c>
      <c r="L411" t="s">
        <v>21</v>
      </c>
      <c r="M411" t="s">
        <v>21</v>
      </c>
      <c r="N411" t="s">
        <v>22</v>
      </c>
      <c r="O411" t="s">
        <v>21</v>
      </c>
      <c r="P411" t="s">
        <v>22</v>
      </c>
      <c r="Q411" t="s">
        <v>21</v>
      </c>
      <c r="R411" t="s">
        <v>22</v>
      </c>
      <c r="S411" t="s">
        <v>21</v>
      </c>
      <c r="U411">
        <f t="shared" si="12"/>
        <v>27.747</v>
      </c>
      <c r="V411">
        <f t="shared" si="13"/>
        <v>0</v>
      </c>
    </row>
    <row r="412" spans="1:22" ht="15" customHeight="1">
      <c r="A412" s="2" t="s">
        <v>560</v>
      </c>
      <c r="B412" s="2" t="s">
        <v>580</v>
      </c>
      <c r="C412">
        <v>2020</v>
      </c>
      <c r="D412">
        <v>1.7589999999999999</v>
      </c>
      <c r="E412">
        <v>0.67600000000000005</v>
      </c>
      <c r="F412">
        <v>0.505</v>
      </c>
      <c r="G412">
        <v>2.1999999999999999E-2</v>
      </c>
      <c r="H412" t="s">
        <v>21</v>
      </c>
      <c r="I412">
        <v>0.36599999999999999</v>
      </c>
      <c r="J412">
        <v>0.191</v>
      </c>
      <c r="K412" t="s">
        <v>21</v>
      </c>
      <c r="L412" t="s">
        <v>21</v>
      </c>
      <c r="M412" t="s">
        <v>21</v>
      </c>
      <c r="N412" t="s">
        <v>22</v>
      </c>
      <c r="O412" t="s">
        <v>21</v>
      </c>
      <c r="P412" t="s">
        <v>22</v>
      </c>
      <c r="Q412" t="s">
        <v>21</v>
      </c>
      <c r="R412" t="s">
        <v>22</v>
      </c>
      <c r="S412" t="s">
        <v>21</v>
      </c>
      <c r="U412">
        <f t="shared" si="12"/>
        <v>1.7589999999999999</v>
      </c>
      <c r="V412">
        <f t="shared" si="13"/>
        <v>0</v>
      </c>
    </row>
    <row r="413" spans="1:22" ht="15" customHeight="1">
      <c r="A413" s="2" t="s">
        <v>560</v>
      </c>
      <c r="B413" s="2" t="s">
        <v>581</v>
      </c>
      <c r="C413">
        <v>2020</v>
      </c>
      <c r="D413" t="s">
        <v>22</v>
      </c>
      <c r="E413" t="s">
        <v>22</v>
      </c>
      <c r="F413" t="s">
        <v>22</v>
      </c>
      <c r="G413" t="s">
        <v>22</v>
      </c>
      <c r="H413" t="s">
        <v>22</v>
      </c>
      <c r="I413" t="s">
        <v>22</v>
      </c>
      <c r="J413" t="s">
        <v>22</v>
      </c>
      <c r="K413" t="s">
        <v>22</v>
      </c>
      <c r="L413" t="s">
        <v>22</v>
      </c>
      <c r="M413" t="s">
        <v>22</v>
      </c>
      <c r="N413" t="s">
        <v>22</v>
      </c>
      <c r="O413" t="s">
        <v>22</v>
      </c>
      <c r="P413" t="s">
        <v>22</v>
      </c>
      <c r="Q413" t="s">
        <v>22</v>
      </c>
      <c r="R413" t="s">
        <v>22</v>
      </c>
      <c r="S413" t="s">
        <v>22</v>
      </c>
      <c r="U413">
        <f t="shared" si="12"/>
        <v>0</v>
      </c>
      <c r="V413">
        <f t="shared" si="13"/>
        <v>0</v>
      </c>
    </row>
    <row r="414" spans="1:22" ht="15" customHeight="1">
      <c r="A414" s="2" t="s">
        <v>582</v>
      </c>
      <c r="B414" s="2" t="s">
        <v>583</v>
      </c>
      <c r="C414">
        <v>2020</v>
      </c>
      <c r="D414">
        <v>1.8160000000000001</v>
      </c>
      <c r="E414">
        <v>0.60399999999999998</v>
      </c>
      <c r="F414">
        <v>1.2E-2</v>
      </c>
      <c r="G414">
        <v>0</v>
      </c>
      <c r="H414" t="s">
        <v>21</v>
      </c>
      <c r="I414">
        <v>1.2</v>
      </c>
      <c r="J414">
        <v>0</v>
      </c>
      <c r="K414" t="s">
        <v>21</v>
      </c>
      <c r="L414" t="s">
        <v>21</v>
      </c>
      <c r="M414" t="s">
        <v>21</v>
      </c>
      <c r="N414" t="s">
        <v>22</v>
      </c>
      <c r="O414" t="s">
        <v>21</v>
      </c>
      <c r="P414" t="s">
        <v>22</v>
      </c>
      <c r="Q414" t="s">
        <v>21</v>
      </c>
      <c r="R414" t="s">
        <v>22</v>
      </c>
      <c r="S414" t="s">
        <v>21</v>
      </c>
      <c r="U414">
        <f t="shared" si="12"/>
        <v>1.8160000000000001</v>
      </c>
      <c r="V414">
        <f t="shared" si="13"/>
        <v>0</v>
      </c>
    </row>
    <row r="415" spans="1:22" ht="15" customHeight="1">
      <c r="A415" s="2" t="s">
        <v>582</v>
      </c>
      <c r="B415" s="2" t="s">
        <v>584</v>
      </c>
      <c r="C415">
        <v>2020</v>
      </c>
      <c r="D415">
        <v>3.1190000000000002</v>
      </c>
      <c r="E415">
        <v>1.175</v>
      </c>
      <c r="F415">
        <v>7.2999999999999995E-2</v>
      </c>
      <c r="G415">
        <v>0.9</v>
      </c>
      <c r="H415" t="s">
        <v>21</v>
      </c>
      <c r="I415">
        <v>0.56899999999999995</v>
      </c>
      <c r="J415">
        <v>0.40200000000000002</v>
      </c>
      <c r="K415" t="s">
        <v>21</v>
      </c>
      <c r="L415" t="s">
        <v>21</v>
      </c>
      <c r="M415" t="s">
        <v>21</v>
      </c>
      <c r="N415" t="s">
        <v>22</v>
      </c>
      <c r="O415" t="s">
        <v>21</v>
      </c>
      <c r="P415" t="s">
        <v>22</v>
      </c>
      <c r="Q415" t="s">
        <v>21</v>
      </c>
      <c r="R415" t="s">
        <v>22</v>
      </c>
      <c r="S415" t="s">
        <v>21</v>
      </c>
      <c r="U415">
        <f t="shared" si="12"/>
        <v>3.1190000000000002</v>
      </c>
      <c r="V415">
        <f t="shared" si="13"/>
        <v>0</v>
      </c>
    </row>
    <row r="416" spans="1:22" ht="15" customHeight="1">
      <c r="A416" s="2" t="s">
        <v>582</v>
      </c>
      <c r="B416" s="2" t="s">
        <v>585</v>
      </c>
      <c r="C416">
        <v>2020</v>
      </c>
      <c r="D416">
        <v>3.4449999999999998</v>
      </c>
      <c r="E416">
        <v>1.3740000000000001</v>
      </c>
      <c r="F416">
        <v>0.09</v>
      </c>
      <c r="G416">
        <v>0</v>
      </c>
      <c r="H416" t="s">
        <v>21</v>
      </c>
      <c r="I416">
        <v>1.179</v>
      </c>
      <c r="J416">
        <v>0.80100000000000005</v>
      </c>
      <c r="K416" t="s">
        <v>21</v>
      </c>
      <c r="L416" t="s">
        <v>21</v>
      </c>
      <c r="M416" t="s">
        <v>21</v>
      </c>
      <c r="N416" t="s">
        <v>22</v>
      </c>
      <c r="O416" t="s">
        <v>21</v>
      </c>
      <c r="P416" t="s">
        <v>22</v>
      </c>
      <c r="Q416" t="s">
        <v>21</v>
      </c>
      <c r="R416" t="s">
        <v>22</v>
      </c>
      <c r="S416" t="s">
        <v>21</v>
      </c>
      <c r="U416">
        <f t="shared" si="12"/>
        <v>3.4449999999999998</v>
      </c>
      <c r="V416">
        <f t="shared" si="13"/>
        <v>0</v>
      </c>
    </row>
    <row r="417" spans="1:22" ht="15" customHeight="1">
      <c r="A417" s="2" t="s">
        <v>582</v>
      </c>
      <c r="B417" s="2" t="s">
        <v>586</v>
      </c>
      <c r="C417">
        <v>2020</v>
      </c>
      <c r="D417">
        <v>0.628</v>
      </c>
      <c r="E417">
        <v>0</v>
      </c>
      <c r="F417">
        <v>0</v>
      </c>
      <c r="G417">
        <v>0</v>
      </c>
      <c r="H417" t="s">
        <v>21</v>
      </c>
      <c r="I417">
        <v>9.2999999999999999E-2</v>
      </c>
      <c r="J417">
        <v>0.53500000000000003</v>
      </c>
      <c r="K417" t="s">
        <v>21</v>
      </c>
      <c r="L417" t="s">
        <v>21</v>
      </c>
      <c r="M417" t="s">
        <v>21</v>
      </c>
      <c r="N417" t="s">
        <v>22</v>
      </c>
      <c r="O417" t="s">
        <v>21</v>
      </c>
      <c r="P417" t="s">
        <v>22</v>
      </c>
      <c r="Q417" t="s">
        <v>21</v>
      </c>
      <c r="R417" t="s">
        <v>22</v>
      </c>
      <c r="S417" t="s">
        <v>21</v>
      </c>
      <c r="U417">
        <f t="shared" si="12"/>
        <v>0.628</v>
      </c>
      <c r="V417">
        <f t="shared" si="13"/>
        <v>0</v>
      </c>
    </row>
    <row r="418" spans="1:22" ht="15" customHeight="1">
      <c r="A418" s="2" t="s">
        <v>582</v>
      </c>
      <c r="B418" s="2" t="s">
        <v>587</v>
      </c>
      <c r="C418">
        <v>2020</v>
      </c>
      <c r="D418">
        <v>9.2219999999999995</v>
      </c>
      <c r="E418">
        <v>2.9649999999999999</v>
      </c>
      <c r="F418">
        <v>2.9209999999999998</v>
      </c>
      <c r="G418">
        <v>1.6970000000000001</v>
      </c>
      <c r="H418" t="s">
        <v>21</v>
      </c>
      <c r="I418">
        <v>1.353</v>
      </c>
      <c r="J418">
        <v>0.28499999999999998</v>
      </c>
      <c r="K418" t="s">
        <v>21</v>
      </c>
      <c r="L418" t="s">
        <v>21</v>
      </c>
      <c r="M418" t="s">
        <v>21</v>
      </c>
      <c r="N418" t="s">
        <v>22</v>
      </c>
      <c r="O418" t="s">
        <v>21</v>
      </c>
      <c r="P418" t="s">
        <v>22</v>
      </c>
      <c r="Q418" t="s">
        <v>21</v>
      </c>
      <c r="R418" t="s">
        <v>22</v>
      </c>
      <c r="S418" t="s">
        <v>21</v>
      </c>
      <c r="U418">
        <f t="shared" si="12"/>
        <v>9.2219999999999995</v>
      </c>
      <c r="V418">
        <f t="shared" si="13"/>
        <v>0</v>
      </c>
    </row>
    <row r="419" spans="1:22" ht="15" customHeight="1">
      <c r="A419" s="2" t="s">
        <v>582</v>
      </c>
      <c r="B419" s="2" t="s">
        <v>588</v>
      </c>
      <c r="C419">
        <v>2020</v>
      </c>
      <c r="D419">
        <v>133.01900000000001</v>
      </c>
      <c r="E419">
        <v>57.307000000000002</v>
      </c>
      <c r="F419">
        <v>15.708</v>
      </c>
      <c r="G419" t="s">
        <v>21</v>
      </c>
      <c r="H419" t="s">
        <v>21</v>
      </c>
      <c r="I419">
        <v>24.218</v>
      </c>
      <c r="J419">
        <v>21.995000000000001</v>
      </c>
      <c r="K419" t="s">
        <v>21</v>
      </c>
      <c r="L419" t="s">
        <v>21</v>
      </c>
      <c r="M419" t="s">
        <v>21</v>
      </c>
      <c r="N419" t="s">
        <v>22</v>
      </c>
      <c r="O419" t="s">
        <v>21</v>
      </c>
      <c r="P419" t="s">
        <v>22</v>
      </c>
      <c r="Q419" t="s">
        <v>21</v>
      </c>
      <c r="R419" t="s">
        <v>22</v>
      </c>
      <c r="S419" t="s">
        <v>21</v>
      </c>
      <c r="U419">
        <f t="shared" si="12"/>
        <v>133.01900000000001</v>
      </c>
      <c r="V419">
        <f t="shared" si="13"/>
        <v>0</v>
      </c>
    </row>
    <row r="420" spans="1:22" ht="15" customHeight="1">
      <c r="A420" s="2" t="s">
        <v>589</v>
      </c>
      <c r="B420" s="2" t="s">
        <v>590</v>
      </c>
      <c r="C420">
        <v>2020</v>
      </c>
      <c r="D420">
        <v>82.043999999999997</v>
      </c>
      <c r="E420">
        <v>41.332999999999998</v>
      </c>
      <c r="F420">
        <v>2.4079999999999999</v>
      </c>
      <c r="G420">
        <v>14.491</v>
      </c>
      <c r="H420" t="s">
        <v>21</v>
      </c>
      <c r="I420">
        <v>13.486000000000001</v>
      </c>
      <c r="J420">
        <v>9.08</v>
      </c>
      <c r="K420">
        <v>0.109</v>
      </c>
      <c r="L420">
        <v>1.2450000000000001</v>
      </c>
      <c r="M420">
        <v>14.491</v>
      </c>
      <c r="N420" t="s">
        <v>22</v>
      </c>
      <c r="O420" t="s">
        <v>21</v>
      </c>
      <c r="P420" t="s">
        <v>22</v>
      </c>
      <c r="Q420" t="s">
        <v>21</v>
      </c>
      <c r="R420" t="s">
        <v>22</v>
      </c>
      <c r="S420" t="s">
        <v>21</v>
      </c>
      <c r="U420">
        <f t="shared" si="12"/>
        <v>82.043999999999997</v>
      </c>
      <c r="V420">
        <f t="shared" si="13"/>
        <v>0</v>
      </c>
    </row>
    <row r="421" spans="1:22" ht="15" customHeight="1">
      <c r="A421" s="2" t="s">
        <v>589</v>
      </c>
      <c r="B421" s="2" t="s">
        <v>591</v>
      </c>
      <c r="C421">
        <v>2020</v>
      </c>
      <c r="D421">
        <v>11.929</v>
      </c>
      <c r="E421">
        <v>5.7409999999999997</v>
      </c>
      <c r="F421">
        <v>0.01</v>
      </c>
      <c r="G421">
        <v>1.409</v>
      </c>
      <c r="H421" t="s">
        <v>21</v>
      </c>
      <c r="I421">
        <v>2.92</v>
      </c>
      <c r="J421">
        <v>1.847</v>
      </c>
      <c r="K421" t="s">
        <v>21</v>
      </c>
      <c r="L421" t="s">
        <v>21</v>
      </c>
      <c r="M421">
        <v>1.409</v>
      </c>
      <c r="N421" t="s">
        <v>22</v>
      </c>
      <c r="O421" t="s">
        <v>21</v>
      </c>
      <c r="P421" t="s">
        <v>22</v>
      </c>
      <c r="Q421" t="s">
        <v>21</v>
      </c>
      <c r="R421" t="s">
        <v>22</v>
      </c>
      <c r="S421" t="s">
        <v>21</v>
      </c>
      <c r="U421">
        <f t="shared" si="12"/>
        <v>11.929</v>
      </c>
      <c r="V421">
        <f t="shared" si="13"/>
        <v>0</v>
      </c>
    </row>
    <row r="422" spans="1:22" ht="15" customHeight="1">
      <c r="A422" s="2" t="s">
        <v>589</v>
      </c>
      <c r="B422" s="2" t="s">
        <v>592</v>
      </c>
      <c r="C422">
        <v>2020</v>
      </c>
      <c r="D422">
        <v>95.757000000000005</v>
      </c>
      <c r="E422">
        <v>48.619</v>
      </c>
      <c r="F422">
        <v>2.1640000000000001</v>
      </c>
      <c r="G422">
        <v>17.271000000000001</v>
      </c>
      <c r="H422" t="s">
        <v>21</v>
      </c>
      <c r="I422">
        <v>15.96</v>
      </c>
      <c r="J422">
        <v>11.744</v>
      </c>
      <c r="K422" t="s">
        <v>21</v>
      </c>
      <c r="L422" t="s">
        <v>21</v>
      </c>
      <c r="M422">
        <v>17.271000000000001</v>
      </c>
      <c r="N422" t="s">
        <v>22</v>
      </c>
      <c r="O422" t="s">
        <v>21</v>
      </c>
      <c r="P422" t="s">
        <v>22</v>
      </c>
      <c r="Q422" t="s">
        <v>21</v>
      </c>
      <c r="R422" t="s">
        <v>22</v>
      </c>
      <c r="S422" t="s">
        <v>21</v>
      </c>
      <c r="U422">
        <f t="shared" si="12"/>
        <v>95.757000000000005</v>
      </c>
      <c r="V422">
        <f t="shared" si="13"/>
        <v>0</v>
      </c>
    </row>
    <row r="423" spans="1:22" ht="15" customHeight="1">
      <c r="A423" s="2" t="s">
        <v>589</v>
      </c>
      <c r="B423" s="2" t="s">
        <v>593</v>
      </c>
      <c r="C423">
        <v>2020</v>
      </c>
      <c r="D423">
        <v>16.707000000000001</v>
      </c>
      <c r="E423">
        <v>14.629</v>
      </c>
      <c r="F423">
        <v>7.4999999999999997E-2</v>
      </c>
      <c r="G423">
        <v>1.8420000000000001</v>
      </c>
      <c r="H423" t="s">
        <v>21</v>
      </c>
      <c r="I423">
        <v>0.13200000000000001</v>
      </c>
      <c r="J423">
        <v>3.5999999999999997E-2</v>
      </c>
      <c r="K423" t="s">
        <v>21</v>
      </c>
      <c r="L423" t="s">
        <v>21</v>
      </c>
      <c r="M423">
        <v>1.8420000000000001</v>
      </c>
      <c r="N423" t="s">
        <v>22</v>
      </c>
      <c r="O423" t="s">
        <v>21</v>
      </c>
      <c r="P423" t="s">
        <v>22</v>
      </c>
      <c r="Q423" t="s">
        <v>21</v>
      </c>
      <c r="R423" t="s">
        <v>22</v>
      </c>
      <c r="S423" t="s">
        <v>21</v>
      </c>
      <c r="U423">
        <f t="shared" si="12"/>
        <v>16.707000000000001</v>
      </c>
      <c r="V423">
        <f t="shared" si="13"/>
        <v>0</v>
      </c>
    </row>
    <row r="424" spans="1:22" ht="15" customHeight="1">
      <c r="A424" s="2" t="s">
        <v>594</v>
      </c>
      <c r="B424" s="2" t="s">
        <v>595</v>
      </c>
      <c r="C424">
        <v>2020</v>
      </c>
      <c r="D424">
        <v>5.76</v>
      </c>
      <c r="E424">
        <v>1.6</v>
      </c>
      <c r="F424">
        <v>2.6</v>
      </c>
      <c r="G424" t="s">
        <v>21</v>
      </c>
      <c r="H424" t="s">
        <v>21</v>
      </c>
      <c r="I424">
        <v>1</v>
      </c>
      <c r="J424">
        <v>0.2</v>
      </c>
      <c r="K424" t="s">
        <v>21</v>
      </c>
      <c r="L424">
        <v>0.4</v>
      </c>
      <c r="M424" t="s">
        <v>21</v>
      </c>
      <c r="N424" t="s">
        <v>22</v>
      </c>
      <c r="O424" t="s">
        <v>21</v>
      </c>
      <c r="P424" t="s">
        <v>22</v>
      </c>
      <c r="Q424" t="s">
        <v>21</v>
      </c>
      <c r="R424" t="s">
        <v>22</v>
      </c>
      <c r="S424" t="s">
        <v>21</v>
      </c>
      <c r="U424">
        <f t="shared" si="12"/>
        <v>5.76</v>
      </c>
      <c r="V424">
        <f t="shared" si="13"/>
        <v>0</v>
      </c>
    </row>
    <row r="425" spans="1:22" ht="15" customHeight="1">
      <c r="A425" s="2" t="s">
        <v>594</v>
      </c>
      <c r="B425" s="2" t="s">
        <v>596</v>
      </c>
      <c r="C425">
        <v>2020</v>
      </c>
      <c r="D425">
        <v>21.7</v>
      </c>
      <c r="E425">
        <v>6.9</v>
      </c>
      <c r="F425">
        <v>6.3</v>
      </c>
      <c r="G425">
        <v>0.6</v>
      </c>
      <c r="H425" t="s">
        <v>21</v>
      </c>
      <c r="I425">
        <v>4.7</v>
      </c>
      <c r="J425">
        <v>2.7</v>
      </c>
      <c r="K425" t="s">
        <v>21</v>
      </c>
      <c r="L425">
        <v>0.5</v>
      </c>
      <c r="M425" t="s">
        <v>21</v>
      </c>
      <c r="N425" t="s">
        <v>22</v>
      </c>
      <c r="O425" t="s">
        <v>21</v>
      </c>
      <c r="P425" t="s">
        <v>22</v>
      </c>
      <c r="Q425" t="s">
        <v>21</v>
      </c>
      <c r="R425" t="s">
        <v>22</v>
      </c>
      <c r="S425" t="s">
        <v>21</v>
      </c>
      <c r="U425">
        <f t="shared" si="12"/>
        <v>21.7</v>
      </c>
      <c r="V425">
        <f t="shared" si="13"/>
        <v>0</v>
      </c>
    </row>
    <row r="426" spans="1:22" ht="15" customHeight="1">
      <c r="A426" s="2" t="s">
        <v>594</v>
      </c>
      <c r="B426" s="2" t="s">
        <v>597</v>
      </c>
      <c r="C426">
        <v>2020</v>
      </c>
      <c r="D426">
        <v>156.19999999999999</v>
      </c>
      <c r="E426">
        <v>60.2</v>
      </c>
      <c r="F426">
        <v>34.700000000000003</v>
      </c>
      <c r="G426">
        <v>6.8</v>
      </c>
      <c r="H426" t="s">
        <v>21</v>
      </c>
      <c r="I426">
        <v>22.8</v>
      </c>
      <c r="J426">
        <v>28.8</v>
      </c>
      <c r="K426" t="s">
        <v>21</v>
      </c>
      <c r="L426">
        <v>2.9</v>
      </c>
      <c r="M426" t="s">
        <v>21</v>
      </c>
      <c r="N426" t="s">
        <v>22</v>
      </c>
      <c r="O426" t="s">
        <v>21</v>
      </c>
      <c r="P426" t="s">
        <v>22</v>
      </c>
      <c r="Q426" t="s">
        <v>21</v>
      </c>
      <c r="R426" t="s">
        <v>22</v>
      </c>
      <c r="S426" t="s">
        <v>21</v>
      </c>
      <c r="U426">
        <f t="shared" si="12"/>
        <v>156.19999999999999</v>
      </c>
      <c r="V426">
        <f t="shared" si="13"/>
        <v>0</v>
      </c>
    </row>
    <row r="427" spans="1:22" ht="15" customHeight="1">
      <c r="A427" s="2" t="s">
        <v>598</v>
      </c>
      <c r="B427" s="2" t="s">
        <v>599</v>
      </c>
      <c r="C427">
        <v>2020</v>
      </c>
      <c r="D427">
        <v>268</v>
      </c>
      <c r="E427">
        <v>127</v>
      </c>
      <c r="F427">
        <v>34</v>
      </c>
      <c r="G427">
        <v>29</v>
      </c>
      <c r="H427" t="s">
        <v>21</v>
      </c>
      <c r="I427">
        <v>33</v>
      </c>
      <c r="J427">
        <v>45</v>
      </c>
      <c r="K427" t="s">
        <v>21</v>
      </c>
      <c r="L427" t="s">
        <v>21</v>
      </c>
      <c r="M427" t="s">
        <v>21</v>
      </c>
      <c r="N427" t="s">
        <v>21</v>
      </c>
      <c r="O427" t="s">
        <v>21</v>
      </c>
      <c r="P427" t="s">
        <v>21</v>
      </c>
      <c r="Q427" t="s">
        <v>21</v>
      </c>
      <c r="R427" t="s">
        <v>21</v>
      </c>
      <c r="S427" t="s">
        <v>21</v>
      </c>
      <c r="U427">
        <f t="shared" si="12"/>
        <v>268</v>
      </c>
      <c r="V427">
        <f t="shared" si="13"/>
        <v>0</v>
      </c>
    </row>
    <row r="428" spans="1:22" ht="15" customHeight="1">
      <c r="A428" s="2" t="s">
        <v>598</v>
      </c>
      <c r="B428" s="2" t="s">
        <v>600</v>
      </c>
      <c r="C428">
        <v>2020</v>
      </c>
      <c r="D428" t="s">
        <v>22</v>
      </c>
      <c r="E428" t="s">
        <v>22</v>
      </c>
      <c r="F428" t="s">
        <v>22</v>
      </c>
      <c r="G428" t="s">
        <v>22</v>
      </c>
      <c r="H428" t="s">
        <v>22</v>
      </c>
      <c r="I428" t="s">
        <v>22</v>
      </c>
      <c r="J428" t="s">
        <v>22</v>
      </c>
      <c r="K428" t="s">
        <v>22</v>
      </c>
      <c r="L428" t="s">
        <v>22</v>
      </c>
      <c r="M428" t="s">
        <v>22</v>
      </c>
      <c r="N428" t="s">
        <v>22</v>
      </c>
      <c r="O428" t="s">
        <v>22</v>
      </c>
      <c r="P428" t="s">
        <v>22</v>
      </c>
      <c r="Q428" t="s">
        <v>22</v>
      </c>
      <c r="R428" t="s">
        <v>22</v>
      </c>
      <c r="S428" t="s">
        <v>22</v>
      </c>
      <c r="U428">
        <f t="shared" si="12"/>
        <v>0</v>
      </c>
      <c r="V428">
        <f t="shared" si="13"/>
        <v>0</v>
      </c>
    </row>
    <row r="429" spans="1:22" ht="15" customHeight="1">
      <c r="A429" s="2" t="s">
        <v>598</v>
      </c>
      <c r="B429" s="2" t="s">
        <v>601</v>
      </c>
      <c r="C429">
        <v>2020</v>
      </c>
      <c r="D429" t="s">
        <v>22</v>
      </c>
      <c r="E429" t="s">
        <v>22</v>
      </c>
      <c r="F429" t="s">
        <v>22</v>
      </c>
      <c r="G429" t="s">
        <v>22</v>
      </c>
      <c r="H429" t="s">
        <v>22</v>
      </c>
      <c r="I429" t="s">
        <v>22</v>
      </c>
      <c r="J429" t="s">
        <v>22</v>
      </c>
      <c r="K429" t="s">
        <v>22</v>
      </c>
      <c r="L429" t="s">
        <v>22</v>
      </c>
      <c r="M429" t="s">
        <v>22</v>
      </c>
      <c r="N429" t="s">
        <v>22</v>
      </c>
      <c r="O429" t="s">
        <v>22</v>
      </c>
      <c r="P429" t="s">
        <v>22</v>
      </c>
      <c r="Q429" t="s">
        <v>22</v>
      </c>
      <c r="R429" t="s">
        <v>22</v>
      </c>
      <c r="S429" t="s">
        <v>22</v>
      </c>
      <c r="U429">
        <f t="shared" si="12"/>
        <v>0</v>
      </c>
      <c r="V429">
        <f t="shared" si="13"/>
        <v>0</v>
      </c>
    </row>
    <row r="430" spans="1:22" ht="15" customHeight="1">
      <c r="A430" s="2" t="s">
        <v>602</v>
      </c>
      <c r="B430" s="2" t="s">
        <v>603</v>
      </c>
      <c r="C430">
        <v>2020</v>
      </c>
      <c r="D430">
        <v>11.036</v>
      </c>
      <c r="E430">
        <v>2.734</v>
      </c>
      <c r="F430">
        <v>2.0019999999999998</v>
      </c>
      <c r="G430">
        <v>4.6260000000000003</v>
      </c>
      <c r="H430" t="s">
        <v>21</v>
      </c>
      <c r="I430">
        <v>1.099</v>
      </c>
      <c r="J430">
        <v>0.5756</v>
      </c>
      <c r="K430" t="s">
        <v>21</v>
      </c>
      <c r="L430" t="s">
        <v>21</v>
      </c>
      <c r="M430" t="s">
        <v>21</v>
      </c>
      <c r="N430" t="s">
        <v>22</v>
      </c>
      <c r="O430" t="s">
        <v>21</v>
      </c>
      <c r="P430" t="s">
        <v>22</v>
      </c>
      <c r="Q430" t="s">
        <v>21</v>
      </c>
      <c r="R430" t="s">
        <v>22</v>
      </c>
      <c r="S430" t="s">
        <v>21</v>
      </c>
      <c r="U430">
        <f t="shared" si="12"/>
        <v>11.036</v>
      </c>
      <c r="V430">
        <f t="shared" si="13"/>
        <v>0</v>
      </c>
    </row>
    <row r="431" spans="1:22" ht="15" customHeight="1">
      <c r="A431" s="2" t="s">
        <v>602</v>
      </c>
      <c r="B431" s="2" t="s">
        <v>604</v>
      </c>
      <c r="C431">
        <v>2020</v>
      </c>
      <c r="D431">
        <v>7.359</v>
      </c>
      <c r="E431">
        <v>2.6539999999999999</v>
      </c>
      <c r="F431">
        <v>2.3940000000000001</v>
      </c>
      <c r="G431">
        <v>0</v>
      </c>
      <c r="H431" t="s">
        <v>21</v>
      </c>
      <c r="I431">
        <v>2.0750000000000002</v>
      </c>
      <c r="J431">
        <v>0.23599999999999999</v>
      </c>
      <c r="K431">
        <v>0</v>
      </c>
      <c r="L431" t="s">
        <v>21</v>
      </c>
      <c r="M431">
        <v>0</v>
      </c>
      <c r="N431" t="s">
        <v>22</v>
      </c>
      <c r="O431" t="s">
        <v>21</v>
      </c>
      <c r="P431" t="s">
        <v>22</v>
      </c>
      <c r="Q431" t="s">
        <v>21</v>
      </c>
      <c r="R431" t="s">
        <v>22</v>
      </c>
      <c r="S431" t="s">
        <v>21</v>
      </c>
      <c r="U431">
        <f t="shared" si="12"/>
        <v>7.359</v>
      </c>
      <c r="V431">
        <f t="shared" si="13"/>
        <v>0</v>
      </c>
    </row>
    <row r="432" spans="1:22" ht="15" customHeight="1">
      <c r="A432" s="2" t="s">
        <v>602</v>
      </c>
      <c r="B432" s="2" t="s">
        <v>605</v>
      </c>
      <c r="C432">
        <v>2020</v>
      </c>
      <c r="D432">
        <v>9.4730000000000008</v>
      </c>
      <c r="E432">
        <v>3.3879999999999999</v>
      </c>
      <c r="F432">
        <v>2.2400000000000002</v>
      </c>
      <c r="G432">
        <v>1.444</v>
      </c>
      <c r="H432" t="s">
        <v>21</v>
      </c>
      <c r="I432">
        <v>1.1639999999999999</v>
      </c>
      <c r="J432">
        <v>1.2370000000000001</v>
      </c>
      <c r="K432">
        <v>0</v>
      </c>
      <c r="L432" t="s">
        <v>21</v>
      </c>
      <c r="M432" t="s">
        <v>21</v>
      </c>
      <c r="N432" t="s">
        <v>22</v>
      </c>
      <c r="O432" t="s">
        <v>21</v>
      </c>
      <c r="P432" t="s">
        <v>22</v>
      </c>
      <c r="Q432" t="s">
        <v>21</v>
      </c>
      <c r="R432" t="s">
        <v>22</v>
      </c>
      <c r="S432" t="s">
        <v>21</v>
      </c>
      <c r="U432">
        <f t="shared" si="12"/>
        <v>9.4730000000000008</v>
      </c>
      <c r="V432">
        <f t="shared" si="13"/>
        <v>0</v>
      </c>
    </row>
    <row r="433" spans="1:22" ht="15" customHeight="1">
      <c r="A433" s="2" t="s">
        <v>602</v>
      </c>
      <c r="B433" s="2" t="s">
        <v>606</v>
      </c>
      <c r="C433">
        <v>2020</v>
      </c>
      <c r="D433">
        <v>15.188000000000001</v>
      </c>
      <c r="E433" t="s">
        <v>21</v>
      </c>
      <c r="F433" t="s">
        <v>21</v>
      </c>
      <c r="G433" t="s">
        <v>21</v>
      </c>
      <c r="H433" t="s">
        <v>21</v>
      </c>
      <c r="I433" t="s">
        <v>21</v>
      </c>
      <c r="J433" t="s">
        <v>21</v>
      </c>
      <c r="K433" t="s">
        <v>21</v>
      </c>
      <c r="L433" t="s">
        <v>21</v>
      </c>
      <c r="M433" t="s">
        <v>21</v>
      </c>
      <c r="N433" t="s">
        <v>22</v>
      </c>
      <c r="O433" t="s">
        <v>21</v>
      </c>
      <c r="P433" t="s">
        <v>22</v>
      </c>
      <c r="Q433" t="s">
        <v>21</v>
      </c>
      <c r="R433" t="s">
        <v>22</v>
      </c>
      <c r="S433" t="s">
        <v>21</v>
      </c>
      <c r="U433">
        <f t="shared" si="12"/>
        <v>15.188000000000001</v>
      </c>
      <c r="V433">
        <f t="shared" si="13"/>
        <v>0</v>
      </c>
    </row>
    <row r="434" spans="1:22" ht="15" customHeight="1">
      <c r="A434" s="2" t="s">
        <v>602</v>
      </c>
      <c r="B434" s="2" t="s">
        <v>607</v>
      </c>
      <c r="C434">
        <v>2020</v>
      </c>
      <c r="D434">
        <v>497.755</v>
      </c>
      <c r="E434">
        <v>214.03399999999999</v>
      </c>
      <c r="F434">
        <v>120.95399999999999</v>
      </c>
      <c r="G434">
        <v>5.4749999999999996</v>
      </c>
      <c r="H434">
        <v>0</v>
      </c>
      <c r="I434">
        <v>40.317999999999998</v>
      </c>
      <c r="J434">
        <v>116.97199999999999</v>
      </c>
      <c r="K434">
        <v>0</v>
      </c>
      <c r="L434">
        <v>0</v>
      </c>
      <c r="M434">
        <v>0</v>
      </c>
      <c r="N434" t="s">
        <v>22</v>
      </c>
      <c r="O434" t="s">
        <v>21</v>
      </c>
      <c r="P434" t="s">
        <v>22</v>
      </c>
      <c r="Q434" t="s">
        <v>21</v>
      </c>
      <c r="R434" t="s">
        <v>22</v>
      </c>
      <c r="S434" t="s">
        <v>21</v>
      </c>
      <c r="U434">
        <f t="shared" si="12"/>
        <v>497.755</v>
      </c>
      <c r="V434">
        <f t="shared" si="13"/>
        <v>0</v>
      </c>
    </row>
    <row r="435" spans="1:22" ht="15" customHeight="1">
      <c r="A435" s="2" t="s">
        <v>608</v>
      </c>
      <c r="B435" s="2" t="s">
        <v>609</v>
      </c>
      <c r="C435">
        <v>2020</v>
      </c>
      <c r="D435">
        <v>122.964</v>
      </c>
      <c r="E435">
        <v>69.590999999999994</v>
      </c>
      <c r="F435">
        <v>25.856000000000002</v>
      </c>
      <c r="G435">
        <v>0</v>
      </c>
      <c r="H435">
        <v>0</v>
      </c>
      <c r="I435">
        <v>19.465</v>
      </c>
      <c r="J435">
        <v>3.7069999999999999</v>
      </c>
      <c r="K435">
        <v>0</v>
      </c>
      <c r="L435">
        <v>0</v>
      </c>
      <c r="M435">
        <v>4.3449999999999998</v>
      </c>
      <c r="N435" t="s">
        <v>22</v>
      </c>
      <c r="O435" t="s">
        <v>21</v>
      </c>
      <c r="P435" t="s">
        <v>22</v>
      </c>
      <c r="Q435" t="s">
        <v>21</v>
      </c>
      <c r="R435" t="s">
        <v>22</v>
      </c>
      <c r="S435" t="s">
        <v>21</v>
      </c>
      <c r="U435">
        <f t="shared" si="12"/>
        <v>122.964</v>
      </c>
      <c r="V435">
        <f t="shared" si="13"/>
        <v>0</v>
      </c>
    </row>
    <row r="436" spans="1:22" ht="15" customHeight="1">
      <c r="A436" s="2" t="s">
        <v>610</v>
      </c>
      <c r="B436" s="2" t="s">
        <v>611</v>
      </c>
      <c r="C436">
        <v>2020</v>
      </c>
      <c r="D436">
        <v>5.6829999999999998</v>
      </c>
      <c r="E436">
        <v>3.22</v>
      </c>
      <c r="F436">
        <v>0.37</v>
      </c>
      <c r="G436" t="s">
        <v>21</v>
      </c>
      <c r="H436" t="s">
        <v>21</v>
      </c>
      <c r="I436">
        <v>1.1839999999999999</v>
      </c>
      <c r="J436">
        <v>0.90900000000000003</v>
      </c>
      <c r="K436" t="s">
        <v>21</v>
      </c>
      <c r="L436" t="s">
        <v>21</v>
      </c>
      <c r="M436" t="s">
        <v>21</v>
      </c>
      <c r="N436" t="s">
        <v>22</v>
      </c>
      <c r="O436" t="s">
        <v>21</v>
      </c>
      <c r="P436" t="s">
        <v>22</v>
      </c>
      <c r="Q436" t="s">
        <v>21</v>
      </c>
      <c r="R436" t="s">
        <v>22</v>
      </c>
      <c r="S436" t="s">
        <v>21</v>
      </c>
      <c r="U436">
        <f t="shared" si="12"/>
        <v>5.6829999999999998</v>
      </c>
      <c r="V436">
        <f t="shared" si="13"/>
        <v>0</v>
      </c>
    </row>
    <row r="437" spans="1:22" ht="15" customHeight="1">
      <c r="A437" s="2" t="s">
        <v>610</v>
      </c>
      <c r="B437" s="2" t="s">
        <v>612</v>
      </c>
      <c r="C437">
        <v>2020</v>
      </c>
      <c r="D437">
        <v>19.945</v>
      </c>
      <c r="E437">
        <v>9.5009999999999994</v>
      </c>
      <c r="F437">
        <v>1.276</v>
      </c>
      <c r="G437">
        <v>1.0089999999999999</v>
      </c>
      <c r="H437" t="s">
        <v>21</v>
      </c>
      <c r="I437">
        <v>3.3370000000000002</v>
      </c>
      <c r="J437">
        <v>4.5510000000000002</v>
      </c>
      <c r="K437">
        <v>0.27100000000000002</v>
      </c>
      <c r="L437" t="s">
        <v>21</v>
      </c>
      <c r="M437" t="s">
        <v>21</v>
      </c>
      <c r="N437" t="s">
        <v>22</v>
      </c>
      <c r="O437" t="s">
        <v>21</v>
      </c>
      <c r="P437" t="s">
        <v>22</v>
      </c>
      <c r="Q437" t="s">
        <v>21</v>
      </c>
      <c r="R437" t="s">
        <v>22</v>
      </c>
      <c r="S437" t="s">
        <v>21</v>
      </c>
      <c r="U437">
        <f t="shared" si="12"/>
        <v>19.945</v>
      </c>
      <c r="V437">
        <f t="shared" si="13"/>
        <v>0</v>
      </c>
    </row>
    <row r="438" spans="1:22" ht="15" customHeight="1">
      <c r="A438" s="2" t="s">
        <v>613</v>
      </c>
      <c r="B438" s="2" t="s">
        <v>614</v>
      </c>
      <c r="C438">
        <v>2020</v>
      </c>
      <c r="D438" t="s">
        <v>22</v>
      </c>
      <c r="E438" t="s">
        <v>22</v>
      </c>
      <c r="F438" t="s">
        <v>22</v>
      </c>
      <c r="G438" t="s">
        <v>22</v>
      </c>
      <c r="H438" t="s">
        <v>22</v>
      </c>
      <c r="I438" t="s">
        <v>22</v>
      </c>
      <c r="J438" t="s">
        <v>22</v>
      </c>
      <c r="K438" t="s">
        <v>22</v>
      </c>
      <c r="L438" t="s">
        <v>22</v>
      </c>
      <c r="M438" t="s">
        <v>22</v>
      </c>
      <c r="N438" t="s">
        <v>22</v>
      </c>
      <c r="O438" t="s">
        <v>22</v>
      </c>
      <c r="P438" t="s">
        <v>22</v>
      </c>
      <c r="Q438" t="s">
        <v>22</v>
      </c>
      <c r="R438" t="s">
        <v>22</v>
      </c>
      <c r="S438" t="s">
        <v>22</v>
      </c>
      <c r="U438">
        <f t="shared" si="12"/>
        <v>0</v>
      </c>
      <c r="V438">
        <f t="shared" si="13"/>
        <v>0</v>
      </c>
    </row>
    <row r="439" spans="1:22" ht="15" customHeight="1">
      <c r="A439" s="2" t="s">
        <v>615</v>
      </c>
      <c r="B439" s="2" t="s">
        <v>616</v>
      </c>
      <c r="C439">
        <v>2020</v>
      </c>
      <c r="D439">
        <v>929</v>
      </c>
      <c r="E439">
        <v>431</v>
      </c>
      <c r="F439">
        <v>133.9</v>
      </c>
      <c r="G439">
        <v>48.3</v>
      </c>
      <c r="H439" t="s">
        <v>21</v>
      </c>
      <c r="I439">
        <v>70.400000000000006</v>
      </c>
      <c r="J439">
        <v>97.8</v>
      </c>
      <c r="K439">
        <v>0.42</v>
      </c>
      <c r="L439">
        <v>6.8</v>
      </c>
      <c r="M439" t="s">
        <v>21</v>
      </c>
      <c r="N439" t="s">
        <v>617</v>
      </c>
      <c r="O439">
        <v>111.4</v>
      </c>
      <c r="P439" t="s">
        <v>21</v>
      </c>
      <c r="Q439" t="s">
        <v>21</v>
      </c>
      <c r="R439" t="s">
        <v>21</v>
      </c>
      <c r="S439" t="s">
        <v>21</v>
      </c>
      <c r="U439">
        <f t="shared" si="12"/>
        <v>929</v>
      </c>
      <c r="V439">
        <f t="shared" si="13"/>
        <v>111.4</v>
      </c>
    </row>
    <row r="440" spans="1:22" ht="15" customHeight="1">
      <c r="A440" s="2" t="s">
        <v>615</v>
      </c>
      <c r="B440" s="2" t="s">
        <v>1165</v>
      </c>
      <c r="C440">
        <v>2020</v>
      </c>
      <c r="D440" t="s">
        <v>21</v>
      </c>
      <c r="E440" t="s">
        <v>21</v>
      </c>
      <c r="F440" t="s">
        <v>21</v>
      </c>
      <c r="G440" t="s">
        <v>21</v>
      </c>
      <c r="H440" t="s">
        <v>21</v>
      </c>
      <c r="I440" t="s">
        <v>21</v>
      </c>
      <c r="J440" t="s">
        <v>21</v>
      </c>
      <c r="K440" t="s">
        <v>21</v>
      </c>
      <c r="L440" t="s">
        <v>21</v>
      </c>
      <c r="M440" t="s">
        <v>21</v>
      </c>
      <c r="N440" t="s">
        <v>22</v>
      </c>
      <c r="O440" t="s">
        <v>21</v>
      </c>
      <c r="P440" t="s">
        <v>22</v>
      </c>
      <c r="Q440" t="s">
        <v>21</v>
      </c>
      <c r="R440" t="s">
        <v>22</v>
      </c>
      <c r="S440" t="s">
        <v>21</v>
      </c>
      <c r="U440">
        <f t="shared" si="12"/>
        <v>0</v>
      </c>
      <c r="V440">
        <f t="shared" si="13"/>
        <v>0</v>
      </c>
    </row>
    <row r="441" spans="1:22" ht="15" customHeight="1">
      <c r="A441" s="2" t="s">
        <v>615</v>
      </c>
      <c r="B441" s="2" t="s">
        <v>1166</v>
      </c>
      <c r="C441">
        <v>2020</v>
      </c>
      <c r="D441" t="s">
        <v>21</v>
      </c>
      <c r="E441" t="s">
        <v>21</v>
      </c>
      <c r="F441" t="s">
        <v>21</v>
      </c>
      <c r="G441" t="s">
        <v>21</v>
      </c>
      <c r="H441" t="s">
        <v>21</v>
      </c>
      <c r="I441" t="s">
        <v>21</v>
      </c>
      <c r="J441" t="s">
        <v>21</v>
      </c>
      <c r="K441" t="s">
        <v>21</v>
      </c>
      <c r="L441" t="s">
        <v>21</v>
      </c>
      <c r="M441" t="s">
        <v>21</v>
      </c>
      <c r="N441" t="s">
        <v>22</v>
      </c>
      <c r="O441" t="s">
        <v>21</v>
      </c>
      <c r="P441" t="s">
        <v>22</v>
      </c>
      <c r="Q441" t="s">
        <v>21</v>
      </c>
      <c r="R441" t="s">
        <v>22</v>
      </c>
      <c r="S441" t="s">
        <v>21</v>
      </c>
      <c r="U441">
        <f t="shared" si="12"/>
        <v>0</v>
      </c>
      <c r="V441">
        <f t="shared" si="13"/>
        <v>0</v>
      </c>
    </row>
    <row r="442" spans="1:22" ht="15" customHeight="1">
      <c r="A442" s="2" t="s">
        <v>615</v>
      </c>
      <c r="B442" s="2" t="s">
        <v>618</v>
      </c>
      <c r="C442">
        <v>2020</v>
      </c>
      <c r="D442">
        <v>155.61199999999999</v>
      </c>
      <c r="E442">
        <v>69.599999999999994</v>
      </c>
      <c r="F442">
        <v>33.700000000000003</v>
      </c>
      <c r="G442">
        <v>9.02</v>
      </c>
      <c r="H442" t="s">
        <v>21</v>
      </c>
      <c r="I442">
        <v>29.8</v>
      </c>
      <c r="J442">
        <v>9.6999999999999993</v>
      </c>
      <c r="K442" t="s">
        <v>21</v>
      </c>
      <c r="L442">
        <v>1.1000000000000001</v>
      </c>
      <c r="M442" t="s">
        <v>21</v>
      </c>
      <c r="N442" t="s">
        <v>22</v>
      </c>
      <c r="O442" t="s">
        <v>21</v>
      </c>
      <c r="P442" t="s">
        <v>22</v>
      </c>
      <c r="Q442" t="s">
        <v>21</v>
      </c>
      <c r="R442" t="s">
        <v>22</v>
      </c>
      <c r="S442" t="s">
        <v>21</v>
      </c>
      <c r="U442">
        <f t="shared" si="12"/>
        <v>155.61199999999999</v>
      </c>
      <c r="V442">
        <f t="shared" si="13"/>
        <v>0</v>
      </c>
    </row>
    <row r="443" spans="1:22" ht="15" customHeight="1">
      <c r="A443" s="2" t="s">
        <v>619</v>
      </c>
      <c r="B443" s="2" t="s">
        <v>620</v>
      </c>
      <c r="C443">
        <v>2020</v>
      </c>
      <c r="D443">
        <v>25.5</v>
      </c>
      <c r="E443">
        <v>9</v>
      </c>
      <c r="F443">
        <v>6.3</v>
      </c>
      <c r="G443">
        <v>1.1000000000000001</v>
      </c>
      <c r="H443" t="s">
        <v>21</v>
      </c>
      <c r="I443">
        <v>6</v>
      </c>
      <c r="J443">
        <v>2.4</v>
      </c>
      <c r="K443" t="s">
        <v>21</v>
      </c>
      <c r="L443" t="s">
        <v>21</v>
      </c>
      <c r="M443" t="s">
        <v>21</v>
      </c>
      <c r="N443" t="s">
        <v>22</v>
      </c>
      <c r="O443" t="s">
        <v>21</v>
      </c>
      <c r="P443" t="s">
        <v>22</v>
      </c>
      <c r="Q443" t="s">
        <v>21</v>
      </c>
      <c r="R443" t="s">
        <v>22</v>
      </c>
      <c r="S443" t="s">
        <v>21</v>
      </c>
      <c r="U443">
        <f t="shared" si="12"/>
        <v>25.5</v>
      </c>
      <c r="V443">
        <f t="shared" si="13"/>
        <v>0</v>
      </c>
    </row>
    <row r="444" spans="1:22" ht="15" customHeight="1">
      <c r="A444" s="2" t="s">
        <v>621</v>
      </c>
      <c r="B444" s="2" t="s">
        <v>622</v>
      </c>
      <c r="C444">
        <v>2020</v>
      </c>
      <c r="D444">
        <v>43.3</v>
      </c>
      <c r="E444">
        <v>25.9</v>
      </c>
      <c r="F444">
        <v>3.9</v>
      </c>
      <c r="G444" t="s">
        <v>21</v>
      </c>
      <c r="H444" t="s">
        <v>21</v>
      </c>
      <c r="I444">
        <v>6.4</v>
      </c>
      <c r="J444">
        <v>1.8</v>
      </c>
      <c r="K444" t="s">
        <v>21</v>
      </c>
      <c r="L444" t="s">
        <v>21</v>
      </c>
      <c r="M444">
        <v>5.3</v>
      </c>
      <c r="N444" t="s">
        <v>22</v>
      </c>
      <c r="O444" t="s">
        <v>21</v>
      </c>
      <c r="P444" t="s">
        <v>22</v>
      </c>
      <c r="Q444" t="s">
        <v>21</v>
      </c>
      <c r="R444" t="s">
        <v>22</v>
      </c>
      <c r="S444" t="s">
        <v>21</v>
      </c>
      <c r="U444">
        <f t="shared" si="12"/>
        <v>43.3</v>
      </c>
      <c r="V444">
        <f t="shared" si="13"/>
        <v>0</v>
      </c>
    </row>
    <row r="445" spans="1:22" ht="15" customHeight="1">
      <c r="A445" s="2" t="s">
        <v>623</v>
      </c>
      <c r="B445" s="2" t="s">
        <v>624</v>
      </c>
      <c r="C445">
        <v>2020</v>
      </c>
      <c r="D445" t="s">
        <v>22</v>
      </c>
      <c r="E445" t="s">
        <v>22</v>
      </c>
      <c r="F445" t="s">
        <v>22</v>
      </c>
      <c r="G445" t="s">
        <v>22</v>
      </c>
      <c r="H445" t="s">
        <v>22</v>
      </c>
      <c r="I445" t="s">
        <v>22</v>
      </c>
      <c r="J445" t="s">
        <v>22</v>
      </c>
      <c r="K445" t="s">
        <v>22</v>
      </c>
      <c r="L445" t="s">
        <v>22</v>
      </c>
      <c r="M445" t="s">
        <v>22</v>
      </c>
      <c r="N445" t="s">
        <v>22</v>
      </c>
      <c r="O445" t="s">
        <v>22</v>
      </c>
      <c r="P445" t="s">
        <v>22</v>
      </c>
      <c r="Q445" t="s">
        <v>22</v>
      </c>
      <c r="R445" t="s">
        <v>22</v>
      </c>
      <c r="S445" t="s">
        <v>22</v>
      </c>
      <c r="U445">
        <f t="shared" si="12"/>
        <v>0</v>
      </c>
      <c r="V445">
        <f t="shared" si="13"/>
        <v>0</v>
      </c>
    </row>
    <row r="446" spans="1:22" ht="15" customHeight="1">
      <c r="A446" s="2" t="s">
        <v>625</v>
      </c>
      <c r="B446" s="2" t="s">
        <v>626</v>
      </c>
      <c r="C446">
        <v>2020</v>
      </c>
      <c r="D446">
        <v>5.98</v>
      </c>
      <c r="E446">
        <v>2.64</v>
      </c>
      <c r="F446">
        <v>0.85</v>
      </c>
      <c r="G446">
        <v>0.53</v>
      </c>
      <c r="H446" t="s">
        <v>21</v>
      </c>
      <c r="I446">
        <v>1.41</v>
      </c>
      <c r="J446">
        <v>0.53</v>
      </c>
      <c r="K446" t="s">
        <v>21</v>
      </c>
      <c r="L446" t="s">
        <v>21</v>
      </c>
      <c r="M446" t="s">
        <v>21</v>
      </c>
      <c r="N446" t="s">
        <v>22</v>
      </c>
      <c r="O446" t="s">
        <v>21</v>
      </c>
      <c r="P446" t="s">
        <v>22</v>
      </c>
      <c r="Q446" t="s">
        <v>21</v>
      </c>
      <c r="R446" t="s">
        <v>22</v>
      </c>
      <c r="S446" t="s">
        <v>21</v>
      </c>
      <c r="U446">
        <f t="shared" si="12"/>
        <v>5.98</v>
      </c>
      <c r="V446">
        <f t="shared" si="13"/>
        <v>0</v>
      </c>
    </row>
    <row r="447" spans="1:22" ht="15" customHeight="1">
      <c r="A447" s="2" t="s">
        <v>625</v>
      </c>
      <c r="B447" s="2" t="s">
        <v>627</v>
      </c>
      <c r="C447">
        <v>2020</v>
      </c>
      <c r="D447">
        <v>4.45</v>
      </c>
      <c r="E447">
        <v>1.43</v>
      </c>
      <c r="F447">
        <v>1.56</v>
      </c>
      <c r="G447" t="s">
        <v>21</v>
      </c>
      <c r="H447" t="s">
        <v>21</v>
      </c>
      <c r="I447">
        <v>1.18</v>
      </c>
      <c r="J447">
        <v>0.27</v>
      </c>
      <c r="K447" t="s">
        <v>21</v>
      </c>
      <c r="L447" t="s">
        <v>21</v>
      </c>
      <c r="M447" t="s">
        <v>21</v>
      </c>
      <c r="N447" t="s">
        <v>21</v>
      </c>
      <c r="O447" t="s">
        <v>21</v>
      </c>
      <c r="P447" t="s">
        <v>21</v>
      </c>
      <c r="Q447" t="s">
        <v>21</v>
      </c>
      <c r="R447" t="s">
        <v>21</v>
      </c>
      <c r="S447" t="s">
        <v>21</v>
      </c>
      <c r="U447">
        <f t="shared" si="12"/>
        <v>4.45</v>
      </c>
      <c r="V447">
        <f t="shared" si="13"/>
        <v>0</v>
      </c>
    </row>
    <row r="448" spans="1:22" ht="15" customHeight="1">
      <c r="A448" s="2" t="s">
        <v>625</v>
      </c>
      <c r="B448" s="2" t="s">
        <v>628</v>
      </c>
      <c r="C448">
        <v>2020</v>
      </c>
      <c r="D448">
        <v>5.89</v>
      </c>
      <c r="E448">
        <v>1.73</v>
      </c>
      <c r="F448">
        <v>0.93</v>
      </c>
      <c r="G448" t="s">
        <v>21</v>
      </c>
      <c r="H448" t="s">
        <v>21</v>
      </c>
      <c r="I448">
        <v>1.7</v>
      </c>
      <c r="J448">
        <v>1.52</v>
      </c>
      <c r="K448">
        <v>0</v>
      </c>
      <c r="L448" t="s">
        <v>21</v>
      </c>
      <c r="M448" t="s">
        <v>21</v>
      </c>
      <c r="N448" t="s">
        <v>21</v>
      </c>
      <c r="O448" t="s">
        <v>21</v>
      </c>
      <c r="P448" t="s">
        <v>21</v>
      </c>
      <c r="Q448" t="s">
        <v>21</v>
      </c>
      <c r="R448" t="s">
        <v>21</v>
      </c>
      <c r="S448" t="s">
        <v>21</v>
      </c>
      <c r="U448">
        <f t="shared" si="12"/>
        <v>5.89</v>
      </c>
      <c r="V448">
        <f t="shared" si="13"/>
        <v>0</v>
      </c>
    </row>
    <row r="449" spans="1:22" ht="15" customHeight="1">
      <c r="A449" s="2" t="s">
        <v>625</v>
      </c>
      <c r="B449" s="2" t="s">
        <v>629</v>
      </c>
      <c r="C449">
        <v>2020</v>
      </c>
      <c r="D449">
        <v>0.4</v>
      </c>
      <c r="E449" t="s">
        <v>21</v>
      </c>
      <c r="F449">
        <v>6.6000000000000003E-2</v>
      </c>
      <c r="G449" t="s">
        <v>21</v>
      </c>
      <c r="H449" t="s">
        <v>21</v>
      </c>
      <c r="I449">
        <v>0.15</v>
      </c>
      <c r="J449" t="s">
        <v>21</v>
      </c>
      <c r="K449" t="s">
        <v>21</v>
      </c>
      <c r="L449" t="s">
        <v>21</v>
      </c>
      <c r="M449" t="s">
        <v>21</v>
      </c>
      <c r="N449" t="s">
        <v>21</v>
      </c>
      <c r="O449" t="s">
        <v>21</v>
      </c>
      <c r="P449" t="s">
        <v>21</v>
      </c>
      <c r="Q449" t="s">
        <v>21</v>
      </c>
      <c r="R449" t="s">
        <v>21</v>
      </c>
      <c r="S449" t="s">
        <v>21</v>
      </c>
      <c r="U449">
        <f t="shared" si="12"/>
        <v>0.4</v>
      </c>
      <c r="V449">
        <f t="shared" si="13"/>
        <v>0</v>
      </c>
    </row>
    <row r="450" spans="1:22" ht="15" customHeight="1">
      <c r="A450" s="2" t="s">
        <v>625</v>
      </c>
      <c r="B450" s="2" t="s">
        <v>630</v>
      </c>
      <c r="C450">
        <v>2020</v>
      </c>
      <c r="D450">
        <v>201.05</v>
      </c>
      <c r="E450" t="s">
        <v>21</v>
      </c>
      <c r="F450" t="s">
        <v>21</v>
      </c>
      <c r="G450">
        <v>201.05</v>
      </c>
      <c r="H450" t="s">
        <v>21</v>
      </c>
      <c r="I450" t="s">
        <v>21</v>
      </c>
      <c r="J450" t="s">
        <v>21</v>
      </c>
      <c r="K450" t="s">
        <v>21</v>
      </c>
      <c r="L450" t="s">
        <v>21</v>
      </c>
      <c r="M450" t="s">
        <v>21</v>
      </c>
      <c r="N450" t="s">
        <v>21</v>
      </c>
      <c r="O450" t="s">
        <v>21</v>
      </c>
      <c r="P450" t="s">
        <v>21</v>
      </c>
      <c r="Q450" t="s">
        <v>21</v>
      </c>
      <c r="R450" t="s">
        <v>21</v>
      </c>
      <c r="S450" t="s">
        <v>21</v>
      </c>
      <c r="U450">
        <f t="shared" si="12"/>
        <v>201.05</v>
      </c>
      <c r="V450">
        <f t="shared" si="13"/>
        <v>0</v>
      </c>
    </row>
    <row r="451" spans="1:22" ht="15" customHeight="1">
      <c r="A451" s="2" t="s">
        <v>625</v>
      </c>
      <c r="B451" s="2" t="s">
        <v>631</v>
      </c>
      <c r="C451">
        <v>2020</v>
      </c>
      <c r="D451">
        <v>205.5</v>
      </c>
      <c r="E451">
        <v>71.768000000000001</v>
      </c>
      <c r="F451">
        <v>49.06</v>
      </c>
      <c r="G451">
        <v>23.763000000000002</v>
      </c>
      <c r="H451" t="s">
        <v>21</v>
      </c>
      <c r="I451">
        <v>26.824000000000002</v>
      </c>
      <c r="J451">
        <v>32.22</v>
      </c>
      <c r="K451">
        <v>1.9</v>
      </c>
      <c r="L451" t="s">
        <v>21</v>
      </c>
      <c r="M451" t="s">
        <v>21</v>
      </c>
      <c r="N451" t="s">
        <v>21</v>
      </c>
      <c r="O451" t="s">
        <v>21</v>
      </c>
      <c r="P451" t="s">
        <v>21</v>
      </c>
      <c r="Q451" t="s">
        <v>21</v>
      </c>
      <c r="R451" t="s">
        <v>21</v>
      </c>
      <c r="S451" t="s">
        <v>21</v>
      </c>
      <c r="U451">
        <f t="shared" ref="U451" si="14">IFERROR(D451/1,0)</f>
        <v>205.5</v>
      </c>
      <c r="V451">
        <f t="shared" ref="V451" si="15">IFERROR(O451/1,0)+IFERROR(Q451/1,0)+IFERROR(S451/1,0)</f>
        <v>0</v>
      </c>
    </row>
  </sheetData>
  <autoFilter ref="A1:X451" xr:uid="{48CCE963-4094-4754-B997-9E6AEA60D747}"/>
  <conditionalFormatting sqref="B1">
    <cfRule type="duplicateValues" dxfId="57" priority="4"/>
  </conditionalFormatting>
  <conditionalFormatting sqref="B2:B1048576">
    <cfRule type="duplicateValues" dxfId="56" priority="5"/>
  </conditionalFormatting>
  <conditionalFormatting sqref="B1:B1048576">
    <cfRule type="duplicateValues" dxfId="55" priority="1"/>
    <cfRule type="duplicateValues" dxfId="54" priority="2"/>
    <cfRule type="duplicateValues" dxfId="53" priority="3"/>
  </conditionalFormatting>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6AAC5-FBE4-44D5-9EE9-0947C6284AF6}">
  <sheetPr codeName="Blad11">
    <tabColor theme="7" tint="0.59999389629810485"/>
  </sheetPr>
  <dimension ref="A1:AG592"/>
  <sheetViews>
    <sheetView workbookViewId="0">
      <selection activeCell="U37" sqref="U37"/>
    </sheetView>
  </sheetViews>
  <sheetFormatPr defaultRowHeight="14.5"/>
  <sheetData>
    <row r="1" spans="1:33" s="8" customFormat="1" ht="101.5">
      <c r="A1" s="113" t="s">
        <v>1364</v>
      </c>
      <c r="B1" s="113" t="s">
        <v>1</v>
      </c>
      <c r="C1" s="113" t="s">
        <v>1292</v>
      </c>
      <c r="D1" s="113" t="s">
        <v>655</v>
      </c>
      <c r="E1" s="113" t="s">
        <v>1266</v>
      </c>
      <c r="F1" s="113" t="s">
        <v>1278</v>
      </c>
      <c r="G1" s="113" t="s">
        <v>663</v>
      </c>
      <c r="H1" s="113" t="s">
        <v>674</v>
      </c>
      <c r="I1" s="113" t="s">
        <v>1288</v>
      </c>
      <c r="J1" s="113" t="s">
        <v>668</v>
      </c>
      <c r="K1" s="113" t="s">
        <v>1277</v>
      </c>
      <c r="L1" s="113" t="s">
        <v>672</v>
      </c>
      <c r="M1" s="113" t="s">
        <v>1279</v>
      </c>
      <c r="N1" s="113" t="s">
        <v>701</v>
      </c>
      <c r="O1" s="113" t="s">
        <v>1267</v>
      </c>
      <c r="P1" s="113" t="s">
        <v>1291</v>
      </c>
      <c r="Q1" s="113" t="s">
        <v>683</v>
      </c>
      <c r="R1" s="113" t="s">
        <v>1280</v>
      </c>
      <c r="S1" s="113" t="s">
        <v>1281</v>
      </c>
      <c r="T1" s="113" t="s">
        <v>1276</v>
      </c>
      <c r="U1" s="113" t="s">
        <v>1366</v>
      </c>
      <c r="V1" s="113" t="s">
        <v>1270</v>
      </c>
      <c r="W1" s="113" t="s">
        <v>1293</v>
      </c>
      <c r="X1" s="113" t="s">
        <v>1284</v>
      </c>
      <c r="Y1" s="113" t="s">
        <v>1283</v>
      </c>
      <c r="Z1" s="113" t="s">
        <v>1285</v>
      </c>
      <c r="AA1" s="113" t="s">
        <v>1289</v>
      </c>
      <c r="AB1" s="113" t="s">
        <v>1290</v>
      </c>
      <c r="AC1" s="113" t="s">
        <v>1287</v>
      </c>
      <c r="AD1" s="113" t="s">
        <v>1264</v>
      </c>
      <c r="AE1" s="113" t="s">
        <v>1286</v>
      </c>
      <c r="AF1" s="113" t="s">
        <v>1282</v>
      </c>
      <c r="AG1" s="113" t="s">
        <v>1367</v>
      </c>
    </row>
    <row r="2" spans="1:33">
      <c r="A2" s="109" t="s">
        <v>19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row>
    <row r="3" spans="1:33">
      <c r="B3" s="108" t="s">
        <v>20</v>
      </c>
      <c r="C3">
        <v>0</v>
      </c>
      <c r="D3">
        <v>0</v>
      </c>
      <c r="E3">
        <v>0</v>
      </c>
      <c r="F3">
        <v>0</v>
      </c>
      <c r="G3">
        <v>0</v>
      </c>
      <c r="H3">
        <v>0.48299999999999998</v>
      </c>
      <c r="I3">
        <v>0</v>
      </c>
      <c r="J3">
        <v>0</v>
      </c>
      <c r="K3">
        <v>0</v>
      </c>
      <c r="L3">
        <v>0</v>
      </c>
      <c r="M3">
        <v>0</v>
      </c>
      <c r="N3">
        <v>0</v>
      </c>
      <c r="O3">
        <v>0</v>
      </c>
      <c r="P3">
        <v>0</v>
      </c>
      <c r="Q3">
        <v>0</v>
      </c>
      <c r="R3">
        <v>0</v>
      </c>
      <c r="S3">
        <v>0</v>
      </c>
      <c r="T3">
        <v>0</v>
      </c>
      <c r="U3">
        <v>0</v>
      </c>
      <c r="V3">
        <v>0</v>
      </c>
      <c r="W3">
        <v>0.16200000000000001</v>
      </c>
      <c r="X3">
        <v>0</v>
      </c>
      <c r="Y3">
        <v>7.4939999999999998</v>
      </c>
      <c r="Z3">
        <v>0</v>
      </c>
      <c r="AA3">
        <v>0</v>
      </c>
      <c r="AB3">
        <v>0</v>
      </c>
      <c r="AC3">
        <v>0</v>
      </c>
      <c r="AD3">
        <v>0</v>
      </c>
      <c r="AE3">
        <v>0</v>
      </c>
      <c r="AF3">
        <v>0</v>
      </c>
      <c r="AG3">
        <v>8.1389999999999993</v>
      </c>
    </row>
    <row r="4" spans="1:33">
      <c r="B4" s="108" t="s">
        <v>23</v>
      </c>
      <c r="C4">
        <v>0</v>
      </c>
      <c r="D4">
        <v>0</v>
      </c>
      <c r="E4">
        <v>0</v>
      </c>
      <c r="F4">
        <v>0</v>
      </c>
      <c r="G4">
        <v>0</v>
      </c>
      <c r="H4">
        <v>0</v>
      </c>
      <c r="I4">
        <v>0</v>
      </c>
      <c r="J4">
        <v>0.15</v>
      </c>
      <c r="K4">
        <v>0</v>
      </c>
      <c r="L4">
        <v>0</v>
      </c>
      <c r="M4">
        <v>0</v>
      </c>
      <c r="N4">
        <v>0</v>
      </c>
      <c r="O4">
        <v>0</v>
      </c>
      <c r="P4">
        <v>0</v>
      </c>
      <c r="Q4">
        <v>0</v>
      </c>
      <c r="R4">
        <v>0</v>
      </c>
      <c r="S4">
        <v>0</v>
      </c>
      <c r="T4">
        <v>0</v>
      </c>
      <c r="U4">
        <v>0</v>
      </c>
      <c r="V4">
        <v>0</v>
      </c>
      <c r="W4">
        <v>0.51100000000000001</v>
      </c>
      <c r="X4">
        <v>0</v>
      </c>
      <c r="Y4">
        <v>0</v>
      </c>
      <c r="Z4">
        <v>0</v>
      </c>
      <c r="AA4">
        <v>0</v>
      </c>
      <c r="AB4">
        <v>0</v>
      </c>
      <c r="AC4">
        <v>0</v>
      </c>
      <c r="AD4">
        <v>0</v>
      </c>
      <c r="AE4">
        <v>0</v>
      </c>
      <c r="AF4">
        <v>17.643000000000001</v>
      </c>
      <c r="AG4">
        <v>18.303999999999998</v>
      </c>
    </row>
    <row r="5" spans="1:33">
      <c r="B5" s="108" t="s">
        <v>25</v>
      </c>
      <c r="C5">
        <v>0</v>
      </c>
      <c r="D5">
        <v>62.981000000000002</v>
      </c>
      <c r="E5">
        <v>0</v>
      </c>
      <c r="F5">
        <v>0</v>
      </c>
      <c r="G5">
        <v>0</v>
      </c>
      <c r="H5">
        <v>0</v>
      </c>
      <c r="I5">
        <v>0</v>
      </c>
      <c r="J5">
        <v>0.28699999999999998</v>
      </c>
      <c r="K5">
        <v>0</v>
      </c>
      <c r="L5">
        <v>0</v>
      </c>
      <c r="M5">
        <v>0</v>
      </c>
      <c r="N5">
        <v>0</v>
      </c>
      <c r="O5">
        <v>0</v>
      </c>
      <c r="P5">
        <v>7.4379999999999997</v>
      </c>
      <c r="Q5">
        <v>20.137</v>
      </c>
      <c r="R5">
        <v>0</v>
      </c>
      <c r="S5">
        <v>0</v>
      </c>
      <c r="T5">
        <v>0</v>
      </c>
      <c r="U5">
        <v>0</v>
      </c>
      <c r="V5">
        <v>0</v>
      </c>
      <c r="W5">
        <v>3.54</v>
      </c>
      <c r="X5">
        <v>0</v>
      </c>
      <c r="Y5">
        <v>0</v>
      </c>
      <c r="Z5">
        <v>0</v>
      </c>
      <c r="AA5">
        <v>0</v>
      </c>
      <c r="AB5">
        <v>0</v>
      </c>
      <c r="AC5">
        <v>0</v>
      </c>
      <c r="AD5">
        <v>0</v>
      </c>
      <c r="AE5">
        <v>0</v>
      </c>
      <c r="AF5">
        <v>33.963999999999999</v>
      </c>
      <c r="AG5">
        <v>128.34700000000001</v>
      </c>
    </row>
    <row r="6" spans="1:33">
      <c r="B6" s="108" t="s">
        <v>26</v>
      </c>
      <c r="C6">
        <v>0</v>
      </c>
      <c r="D6">
        <v>0</v>
      </c>
      <c r="E6">
        <v>0</v>
      </c>
      <c r="F6">
        <v>0</v>
      </c>
      <c r="G6">
        <v>0</v>
      </c>
      <c r="H6">
        <v>0</v>
      </c>
      <c r="I6">
        <v>0</v>
      </c>
      <c r="J6">
        <v>1.4999999999999999E-2</v>
      </c>
      <c r="K6">
        <v>0</v>
      </c>
      <c r="L6">
        <v>0</v>
      </c>
      <c r="M6">
        <v>0</v>
      </c>
      <c r="N6">
        <v>0</v>
      </c>
      <c r="O6">
        <v>0</v>
      </c>
      <c r="P6">
        <v>3.2</v>
      </c>
      <c r="Q6">
        <v>0</v>
      </c>
      <c r="R6">
        <v>0</v>
      </c>
      <c r="S6">
        <v>0</v>
      </c>
      <c r="T6">
        <v>0</v>
      </c>
      <c r="U6">
        <v>0</v>
      </c>
      <c r="V6">
        <v>0</v>
      </c>
      <c r="W6">
        <v>0.48199999999999998</v>
      </c>
      <c r="X6">
        <v>0</v>
      </c>
      <c r="Y6">
        <v>0</v>
      </c>
      <c r="Z6">
        <v>0</v>
      </c>
      <c r="AA6">
        <v>0</v>
      </c>
      <c r="AB6">
        <v>0</v>
      </c>
      <c r="AC6">
        <v>0</v>
      </c>
      <c r="AD6">
        <v>0</v>
      </c>
      <c r="AE6">
        <v>0</v>
      </c>
      <c r="AF6">
        <v>23.972000000000001</v>
      </c>
      <c r="AG6">
        <v>27.669</v>
      </c>
    </row>
    <row r="7" spans="1:33">
      <c r="B7" s="108" t="s">
        <v>27</v>
      </c>
      <c r="C7">
        <v>0</v>
      </c>
      <c r="D7">
        <v>0</v>
      </c>
      <c r="E7">
        <v>0</v>
      </c>
      <c r="F7">
        <v>0</v>
      </c>
      <c r="G7">
        <v>0</v>
      </c>
      <c r="H7">
        <v>0</v>
      </c>
      <c r="I7">
        <v>0</v>
      </c>
      <c r="J7">
        <v>0.3</v>
      </c>
      <c r="K7">
        <v>0</v>
      </c>
      <c r="L7">
        <v>0</v>
      </c>
      <c r="M7">
        <v>0</v>
      </c>
      <c r="N7">
        <v>0</v>
      </c>
      <c r="O7">
        <v>0</v>
      </c>
      <c r="P7">
        <v>6.8860000000000001</v>
      </c>
      <c r="Q7">
        <v>0</v>
      </c>
      <c r="R7">
        <v>0</v>
      </c>
      <c r="S7">
        <v>0</v>
      </c>
      <c r="T7">
        <v>0</v>
      </c>
      <c r="U7">
        <v>0</v>
      </c>
      <c r="V7">
        <v>0</v>
      </c>
      <c r="W7">
        <v>1.657</v>
      </c>
      <c r="X7">
        <v>0</v>
      </c>
      <c r="Y7">
        <v>0</v>
      </c>
      <c r="Z7">
        <v>0</v>
      </c>
      <c r="AA7">
        <v>0</v>
      </c>
      <c r="AB7">
        <v>0</v>
      </c>
      <c r="AC7">
        <v>0</v>
      </c>
      <c r="AD7">
        <v>0</v>
      </c>
      <c r="AE7">
        <v>0</v>
      </c>
      <c r="AF7">
        <v>62.387</v>
      </c>
      <c r="AG7">
        <v>71.22999999999999</v>
      </c>
    </row>
    <row r="8" spans="1:33">
      <c r="B8" s="108" t="s">
        <v>28</v>
      </c>
      <c r="C8">
        <v>0</v>
      </c>
      <c r="D8">
        <v>0</v>
      </c>
      <c r="E8">
        <v>0</v>
      </c>
      <c r="F8">
        <v>0</v>
      </c>
      <c r="G8">
        <v>0</v>
      </c>
      <c r="H8">
        <v>2.2530000000000001</v>
      </c>
      <c r="I8">
        <v>0</v>
      </c>
      <c r="J8">
        <v>0</v>
      </c>
      <c r="K8">
        <v>0</v>
      </c>
      <c r="L8">
        <v>0</v>
      </c>
      <c r="M8">
        <v>0</v>
      </c>
      <c r="N8">
        <v>0</v>
      </c>
      <c r="O8">
        <v>0</v>
      </c>
      <c r="P8">
        <v>4.3049999999999997</v>
      </c>
      <c r="Q8">
        <v>0</v>
      </c>
      <c r="R8">
        <v>0</v>
      </c>
      <c r="S8">
        <v>0</v>
      </c>
      <c r="T8">
        <v>0</v>
      </c>
      <c r="U8">
        <v>0</v>
      </c>
      <c r="V8">
        <v>0</v>
      </c>
      <c r="W8">
        <v>0.94399999999999995</v>
      </c>
      <c r="X8">
        <v>0</v>
      </c>
      <c r="Y8">
        <v>0</v>
      </c>
      <c r="Z8">
        <v>0</v>
      </c>
      <c r="AA8">
        <v>0</v>
      </c>
      <c r="AB8">
        <v>0</v>
      </c>
      <c r="AC8">
        <v>0</v>
      </c>
      <c r="AD8">
        <v>0</v>
      </c>
      <c r="AE8">
        <v>0</v>
      </c>
      <c r="AF8">
        <v>29.54</v>
      </c>
      <c r="AG8">
        <v>37.042000000000002</v>
      </c>
    </row>
    <row r="9" spans="1:33">
      <c r="B9" s="108" t="s">
        <v>29</v>
      </c>
      <c r="C9">
        <v>0</v>
      </c>
      <c r="D9">
        <v>0</v>
      </c>
      <c r="E9">
        <v>0</v>
      </c>
      <c r="F9">
        <v>0</v>
      </c>
      <c r="G9">
        <v>0</v>
      </c>
      <c r="H9">
        <v>0</v>
      </c>
      <c r="I9">
        <v>0</v>
      </c>
      <c r="J9">
        <v>0.83599999999999997</v>
      </c>
      <c r="K9">
        <v>0</v>
      </c>
      <c r="L9">
        <v>0</v>
      </c>
      <c r="M9">
        <v>0</v>
      </c>
      <c r="N9">
        <v>0</v>
      </c>
      <c r="O9">
        <v>0</v>
      </c>
      <c r="P9">
        <v>0</v>
      </c>
      <c r="Q9">
        <v>55.738999999999997</v>
      </c>
      <c r="R9">
        <v>0</v>
      </c>
      <c r="S9">
        <v>0</v>
      </c>
      <c r="T9">
        <v>0</v>
      </c>
      <c r="U9">
        <v>0</v>
      </c>
      <c r="V9">
        <v>0</v>
      </c>
      <c r="W9">
        <v>0.24099999999999999</v>
      </c>
      <c r="X9">
        <v>0</v>
      </c>
      <c r="Y9">
        <v>8.9149999999999991</v>
      </c>
      <c r="Z9">
        <v>0</v>
      </c>
      <c r="AA9">
        <v>0</v>
      </c>
      <c r="AB9">
        <v>0</v>
      </c>
      <c r="AC9">
        <v>0</v>
      </c>
      <c r="AD9">
        <v>0</v>
      </c>
      <c r="AE9">
        <v>0</v>
      </c>
      <c r="AF9">
        <v>0</v>
      </c>
      <c r="AG9">
        <v>65.730999999999995</v>
      </c>
    </row>
    <row r="10" spans="1:33">
      <c r="B10" s="108" t="s">
        <v>30</v>
      </c>
      <c r="C10">
        <v>0</v>
      </c>
      <c r="D10">
        <v>0</v>
      </c>
      <c r="E10">
        <v>0</v>
      </c>
      <c r="F10">
        <v>0</v>
      </c>
      <c r="G10">
        <v>0.29199999999999998</v>
      </c>
      <c r="H10">
        <v>0</v>
      </c>
      <c r="I10">
        <v>0</v>
      </c>
      <c r="J10">
        <v>0.09</v>
      </c>
      <c r="K10">
        <v>0</v>
      </c>
      <c r="L10">
        <v>0</v>
      </c>
      <c r="M10">
        <v>0</v>
      </c>
      <c r="N10">
        <v>0</v>
      </c>
      <c r="O10">
        <v>0</v>
      </c>
      <c r="P10">
        <v>3.3170000000000002</v>
      </c>
      <c r="Q10">
        <v>0</v>
      </c>
      <c r="R10">
        <v>0</v>
      </c>
      <c r="S10">
        <v>0</v>
      </c>
      <c r="T10">
        <v>0</v>
      </c>
      <c r="U10">
        <v>0</v>
      </c>
      <c r="V10">
        <v>0</v>
      </c>
      <c r="W10">
        <v>0.79300000000000004</v>
      </c>
      <c r="X10">
        <v>0</v>
      </c>
      <c r="Y10">
        <v>0</v>
      </c>
      <c r="Z10">
        <v>0</v>
      </c>
      <c r="AA10">
        <v>0</v>
      </c>
      <c r="AB10">
        <v>0</v>
      </c>
      <c r="AC10">
        <v>0</v>
      </c>
      <c r="AD10">
        <v>0</v>
      </c>
      <c r="AE10">
        <v>0</v>
      </c>
      <c r="AF10">
        <v>24.190999999999999</v>
      </c>
      <c r="AG10">
        <v>28.683</v>
      </c>
    </row>
    <row r="11" spans="1:33">
      <c r="B11" s="108" t="s">
        <v>31</v>
      </c>
      <c r="C11">
        <v>0</v>
      </c>
      <c r="D11">
        <v>0</v>
      </c>
      <c r="E11">
        <v>0</v>
      </c>
      <c r="F11">
        <v>0</v>
      </c>
      <c r="G11">
        <v>1.446</v>
      </c>
      <c r="H11">
        <v>0.11600000000000001</v>
      </c>
      <c r="I11">
        <v>0</v>
      </c>
      <c r="J11">
        <v>0.03</v>
      </c>
      <c r="K11">
        <v>0</v>
      </c>
      <c r="L11">
        <v>0</v>
      </c>
      <c r="M11">
        <v>0</v>
      </c>
      <c r="N11">
        <v>0</v>
      </c>
      <c r="O11">
        <v>0</v>
      </c>
      <c r="P11">
        <v>13.843999999999999</v>
      </c>
      <c r="Q11">
        <v>0</v>
      </c>
      <c r="R11">
        <v>0</v>
      </c>
      <c r="S11">
        <v>0</v>
      </c>
      <c r="T11">
        <v>0</v>
      </c>
      <c r="U11">
        <v>0</v>
      </c>
      <c r="V11">
        <v>0</v>
      </c>
      <c r="W11">
        <v>2.11</v>
      </c>
      <c r="X11">
        <v>0</v>
      </c>
      <c r="Y11">
        <v>0</v>
      </c>
      <c r="Z11">
        <v>0</v>
      </c>
      <c r="AA11">
        <v>0</v>
      </c>
      <c r="AB11">
        <v>0</v>
      </c>
      <c r="AC11">
        <v>0</v>
      </c>
      <c r="AD11">
        <v>0.30299999999999999</v>
      </c>
      <c r="AE11">
        <v>0</v>
      </c>
      <c r="AF11">
        <v>75.625500000000002</v>
      </c>
      <c r="AG11">
        <v>93.474499999999992</v>
      </c>
    </row>
    <row r="12" spans="1:33">
      <c r="A12" s="109" t="s">
        <v>32</v>
      </c>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1:33">
      <c r="B13" s="108" t="s">
        <v>33</v>
      </c>
      <c r="C13">
        <v>0</v>
      </c>
      <c r="D13">
        <v>0</v>
      </c>
      <c r="E13">
        <v>0</v>
      </c>
      <c r="F13">
        <v>0</v>
      </c>
      <c r="G13">
        <v>0</v>
      </c>
      <c r="H13">
        <v>0</v>
      </c>
      <c r="I13">
        <v>0</v>
      </c>
      <c r="J13">
        <v>0</v>
      </c>
      <c r="K13">
        <v>0</v>
      </c>
      <c r="L13">
        <v>0</v>
      </c>
      <c r="M13">
        <v>0</v>
      </c>
      <c r="N13">
        <v>0</v>
      </c>
      <c r="O13">
        <v>0</v>
      </c>
      <c r="P13">
        <v>0</v>
      </c>
      <c r="Q13">
        <v>0</v>
      </c>
      <c r="R13">
        <v>0</v>
      </c>
      <c r="S13">
        <v>0</v>
      </c>
      <c r="T13">
        <v>0</v>
      </c>
      <c r="U13">
        <v>0</v>
      </c>
      <c r="V13">
        <v>0</v>
      </c>
      <c r="W13">
        <v>0.1464</v>
      </c>
      <c r="X13">
        <v>0</v>
      </c>
      <c r="Y13">
        <v>0</v>
      </c>
      <c r="Z13">
        <v>0</v>
      </c>
      <c r="AA13">
        <v>0</v>
      </c>
      <c r="AB13">
        <v>0</v>
      </c>
      <c r="AC13">
        <v>0</v>
      </c>
      <c r="AD13">
        <v>0</v>
      </c>
      <c r="AE13">
        <v>0</v>
      </c>
      <c r="AF13">
        <v>6.87059</v>
      </c>
      <c r="AG13">
        <v>7.0169899999999998</v>
      </c>
    </row>
    <row r="14" spans="1:33">
      <c r="B14" s="108" t="s">
        <v>34</v>
      </c>
      <c r="C14">
        <v>0</v>
      </c>
      <c r="D14">
        <v>0</v>
      </c>
      <c r="E14">
        <v>0</v>
      </c>
      <c r="F14">
        <v>7</v>
      </c>
      <c r="G14">
        <v>0</v>
      </c>
      <c r="H14">
        <v>0</v>
      </c>
      <c r="I14">
        <v>0</v>
      </c>
      <c r="J14">
        <v>0.4</v>
      </c>
      <c r="K14">
        <v>0</v>
      </c>
      <c r="L14">
        <v>0</v>
      </c>
      <c r="M14">
        <v>0</v>
      </c>
      <c r="N14">
        <v>0</v>
      </c>
      <c r="O14">
        <v>0</v>
      </c>
      <c r="P14">
        <v>0</v>
      </c>
      <c r="Q14">
        <v>0</v>
      </c>
      <c r="R14">
        <v>0</v>
      </c>
      <c r="S14">
        <v>15</v>
      </c>
      <c r="T14">
        <v>0</v>
      </c>
      <c r="U14">
        <v>0</v>
      </c>
      <c r="V14">
        <v>0</v>
      </c>
      <c r="W14">
        <v>0.45</v>
      </c>
      <c r="X14">
        <v>0</v>
      </c>
      <c r="Y14">
        <v>3.5</v>
      </c>
      <c r="Z14">
        <v>0</v>
      </c>
      <c r="AA14">
        <v>0</v>
      </c>
      <c r="AB14">
        <v>0</v>
      </c>
      <c r="AC14">
        <v>0</v>
      </c>
      <c r="AD14">
        <v>0</v>
      </c>
      <c r="AE14">
        <v>0</v>
      </c>
      <c r="AF14">
        <v>0</v>
      </c>
      <c r="AG14">
        <v>26.349999999999998</v>
      </c>
    </row>
    <row r="15" spans="1:33">
      <c r="B15" s="108" t="s">
        <v>35</v>
      </c>
      <c r="C15">
        <v>0</v>
      </c>
      <c r="D15">
        <v>0</v>
      </c>
      <c r="E15">
        <v>0</v>
      </c>
      <c r="F15">
        <v>0</v>
      </c>
      <c r="G15">
        <v>0</v>
      </c>
      <c r="H15">
        <v>0</v>
      </c>
      <c r="I15">
        <v>0</v>
      </c>
      <c r="J15">
        <v>3.5000000000000003E-2</v>
      </c>
      <c r="K15">
        <v>0</v>
      </c>
      <c r="L15">
        <v>0</v>
      </c>
      <c r="M15">
        <v>0</v>
      </c>
      <c r="N15">
        <v>0</v>
      </c>
      <c r="O15">
        <v>0</v>
      </c>
      <c r="P15">
        <v>0</v>
      </c>
      <c r="Q15">
        <v>0</v>
      </c>
      <c r="R15">
        <v>0</v>
      </c>
      <c r="S15">
        <v>6.0039999999999996</v>
      </c>
      <c r="T15">
        <v>0</v>
      </c>
      <c r="U15">
        <v>0</v>
      </c>
      <c r="V15">
        <v>0</v>
      </c>
      <c r="W15">
        <v>8.6999999999999994E-2</v>
      </c>
      <c r="X15">
        <v>0</v>
      </c>
      <c r="Y15">
        <v>0</v>
      </c>
      <c r="Z15">
        <v>0</v>
      </c>
      <c r="AA15">
        <v>0</v>
      </c>
      <c r="AB15">
        <v>0</v>
      </c>
      <c r="AC15">
        <v>0</v>
      </c>
      <c r="AD15">
        <v>0</v>
      </c>
      <c r="AE15">
        <v>0</v>
      </c>
      <c r="AF15">
        <v>0</v>
      </c>
      <c r="AG15">
        <v>6.1259999999999994</v>
      </c>
    </row>
    <row r="16" spans="1:33">
      <c r="B16" s="108" t="s">
        <v>36</v>
      </c>
      <c r="C16">
        <v>0</v>
      </c>
      <c r="D16">
        <v>0</v>
      </c>
      <c r="E16">
        <v>0</v>
      </c>
      <c r="F16">
        <v>0</v>
      </c>
      <c r="G16">
        <v>0</v>
      </c>
      <c r="H16">
        <v>0</v>
      </c>
      <c r="I16">
        <v>0</v>
      </c>
      <c r="J16">
        <v>5.0000000000000001E-3</v>
      </c>
      <c r="K16">
        <v>0</v>
      </c>
      <c r="L16">
        <v>0</v>
      </c>
      <c r="M16">
        <v>0</v>
      </c>
      <c r="N16">
        <v>0</v>
      </c>
      <c r="O16">
        <v>0</v>
      </c>
      <c r="P16">
        <v>0</v>
      </c>
      <c r="Q16">
        <v>0</v>
      </c>
      <c r="R16">
        <v>0</v>
      </c>
      <c r="S16">
        <v>0</v>
      </c>
      <c r="T16">
        <v>0</v>
      </c>
      <c r="U16">
        <v>0</v>
      </c>
      <c r="V16">
        <v>0</v>
      </c>
      <c r="W16">
        <v>0.127</v>
      </c>
      <c r="X16">
        <v>0</v>
      </c>
      <c r="Y16">
        <v>0</v>
      </c>
      <c r="Z16">
        <v>0</v>
      </c>
      <c r="AA16">
        <v>0</v>
      </c>
      <c r="AB16">
        <v>0</v>
      </c>
      <c r="AC16">
        <v>0</v>
      </c>
      <c r="AD16">
        <v>0</v>
      </c>
      <c r="AE16">
        <v>0</v>
      </c>
      <c r="AF16">
        <v>7.21</v>
      </c>
      <c r="AG16">
        <v>7.3419999999999996</v>
      </c>
    </row>
    <row r="17" spans="1:33">
      <c r="B17" s="108" t="s">
        <v>37</v>
      </c>
      <c r="C17">
        <v>0</v>
      </c>
      <c r="D17">
        <v>0</v>
      </c>
      <c r="E17">
        <v>0</v>
      </c>
      <c r="F17">
        <v>5</v>
      </c>
      <c r="G17">
        <v>0</v>
      </c>
      <c r="H17">
        <v>0</v>
      </c>
      <c r="I17">
        <v>0</v>
      </c>
      <c r="J17">
        <v>8.2000000000000003E-2</v>
      </c>
      <c r="K17">
        <v>0</v>
      </c>
      <c r="L17">
        <v>0</v>
      </c>
      <c r="M17">
        <v>0</v>
      </c>
      <c r="N17">
        <v>0</v>
      </c>
      <c r="O17">
        <v>0</v>
      </c>
      <c r="P17">
        <v>0</v>
      </c>
      <c r="Q17">
        <v>0</v>
      </c>
      <c r="R17">
        <v>0</v>
      </c>
      <c r="S17">
        <v>5</v>
      </c>
      <c r="T17">
        <v>0</v>
      </c>
      <c r="U17">
        <v>0</v>
      </c>
      <c r="V17">
        <v>0</v>
      </c>
      <c r="W17">
        <v>0.11</v>
      </c>
      <c r="X17">
        <v>0</v>
      </c>
      <c r="Y17">
        <v>0</v>
      </c>
      <c r="Z17">
        <v>0</v>
      </c>
      <c r="AA17">
        <v>0</v>
      </c>
      <c r="AB17">
        <v>0</v>
      </c>
      <c r="AC17">
        <v>0</v>
      </c>
      <c r="AD17">
        <v>0</v>
      </c>
      <c r="AE17">
        <v>0</v>
      </c>
      <c r="AF17">
        <v>0</v>
      </c>
      <c r="AG17">
        <v>10.192</v>
      </c>
    </row>
    <row r="18" spans="1:33">
      <c r="B18" s="108" t="s">
        <v>38</v>
      </c>
      <c r="C18">
        <v>0</v>
      </c>
      <c r="D18">
        <v>0</v>
      </c>
      <c r="E18">
        <v>0</v>
      </c>
      <c r="F18">
        <v>16.399999999999999</v>
      </c>
      <c r="G18">
        <v>0</v>
      </c>
      <c r="H18">
        <v>0</v>
      </c>
      <c r="I18">
        <v>0</v>
      </c>
      <c r="J18">
        <v>0</v>
      </c>
      <c r="K18">
        <v>0</v>
      </c>
      <c r="L18">
        <v>0</v>
      </c>
      <c r="M18">
        <v>0</v>
      </c>
      <c r="N18">
        <v>0</v>
      </c>
      <c r="O18">
        <v>0</v>
      </c>
      <c r="P18">
        <v>0</v>
      </c>
      <c r="Q18">
        <v>0</v>
      </c>
      <c r="R18">
        <v>0</v>
      </c>
      <c r="S18">
        <v>4.5</v>
      </c>
      <c r="T18">
        <v>0</v>
      </c>
      <c r="U18">
        <v>0</v>
      </c>
      <c r="V18">
        <v>0</v>
      </c>
      <c r="W18">
        <v>0.38900000000000001</v>
      </c>
      <c r="X18">
        <v>0</v>
      </c>
      <c r="Y18">
        <v>0</v>
      </c>
      <c r="Z18">
        <v>0</v>
      </c>
      <c r="AA18">
        <v>0</v>
      </c>
      <c r="AB18">
        <v>0</v>
      </c>
      <c r="AC18">
        <v>0</v>
      </c>
      <c r="AD18">
        <v>0</v>
      </c>
      <c r="AE18">
        <v>0</v>
      </c>
      <c r="AF18">
        <v>0</v>
      </c>
      <c r="AG18">
        <v>21.288999999999998</v>
      </c>
    </row>
    <row r="19" spans="1:33">
      <c r="B19" s="108" t="s">
        <v>39</v>
      </c>
      <c r="C19">
        <v>0</v>
      </c>
      <c r="D19">
        <v>0</v>
      </c>
      <c r="E19">
        <v>0</v>
      </c>
      <c r="F19">
        <v>0</v>
      </c>
      <c r="G19">
        <v>0</v>
      </c>
      <c r="H19">
        <v>0</v>
      </c>
      <c r="I19">
        <v>0</v>
      </c>
      <c r="J19">
        <v>0.42299999999999999</v>
      </c>
      <c r="K19">
        <v>0</v>
      </c>
      <c r="L19">
        <v>0</v>
      </c>
      <c r="M19">
        <v>0</v>
      </c>
      <c r="N19">
        <v>0</v>
      </c>
      <c r="O19">
        <v>0</v>
      </c>
      <c r="P19">
        <v>0</v>
      </c>
      <c r="Q19">
        <v>0</v>
      </c>
      <c r="R19">
        <v>0</v>
      </c>
      <c r="S19">
        <v>0</v>
      </c>
      <c r="T19">
        <v>0</v>
      </c>
      <c r="U19">
        <v>0</v>
      </c>
      <c r="V19">
        <v>0</v>
      </c>
      <c r="W19">
        <v>0.254</v>
      </c>
      <c r="X19">
        <v>0</v>
      </c>
      <c r="Y19">
        <v>3.8</v>
      </c>
      <c r="Z19">
        <v>0</v>
      </c>
      <c r="AA19">
        <v>0</v>
      </c>
      <c r="AB19">
        <v>0</v>
      </c>
      <c r="AC19">
        <v>0</v>
      </c>
      <c r="AD19">
        <v>0</v>
      </c>
      <c r="AE19">
        <v>0</v>
      </c>
      <c r="AF19">
        <v>0</v>
      </c>
      <c r="AG19">
        <v>4.4770000000000003</v>
      </c>
    </row>
    <row r="20" spans="1:33">
      <c r="B20" s="108" t="s">
        <v>40</v>
      </c>
      <c r="C20">
        <v>0</v>
      </c>
      <c r="D20">
        <v>0</v>
      </c>
      <c r="E20">
        <v>0</v>
      </c>
      <c r="F20">
        <v>0</v>
      </c>
      <c r="G20">
        <v>0</v>
      </c>
      <c r="H20">
        <v>0</v>
      </c>
      <c r="I20">
        <v>0</v>
      </c>
      <c r="J20">
        <v>1.9E-2</v>
      </c>
      <c r="K20">
        <v>0</v>
      </c>
      <c r="L20">
        <v>0</v>
      </c>
      <c r="M20">
        <v>0</v>
      </c>
      <c r="N20">
        <v>0</v>
      </c>
      <c r="O20">
        <v>0</v>
      </c>
      <c r="P20">
        <v>0</v>
      </c>
      <c r="Q20">
        <v>0</v>
      </c>
      <c r="R20">
        <v>0</v>
      </c>
      <c r="S20">
        <v>0</v>
      </c>
      <c r="T20">
        <v>0</v>
      </c>
      <c r="U20">
        <v>0</v>
      </c>
      <c r="V20">
        <v>0</v>
      </c>
      <c r="W20">
        <v>2.4E-2</v>
      </c>
      <c r="X20">
        <v>0</v>
      </c>
      <c r="Y20">
        <v>2.2669999999999999</v>
      </c>
      <c r="Z20">
        <v>0</v>
      </c>
      <c r="AA20">
        <v>0</v>
      </c>
      <c r="AB20">
        <v>0</v>
      </c>
      <c r="AC20">
        <v>0</v>
      </c>
      <c r="AD20">
        <v>0</v>
      </c>
      <c r="AE20">
        <v>0</v>
      </c>
      <c r="AF20">
        <v>0</v>
      </c>
      <c r="AG20">
        <v>2.31</v>
      </c>
    </row>
    <row r="21" spans="1:33">
      <c r="B21" s="108" t="s">
        <v>41</v>
      </c>
      <c r="C21">
        <v>0</v>
      </c>
      <c r="D21">
        <v>0</v>
      </c>
      <c r="E21">
        <v>0</v>
      </c>
      <c r="F21">
        <v>0</v>
      </c>
      <c r="G21">
        <v>0</v>
      </c>
      <c r="H21">
        <v>0</v>
      </c>
      <c r="I21">
        <v>0</v>
      </c>
      <c r="J21">
        <v>3.5000000000000003E-2</v>
      </c>
      <c r="K21">
        <v>0</v>
      </c>
      <c r="L21">
        <v>0</v>
      </c>
      <c r="M21">
        <v>0</v>
      </c>
      <c r="N21">
        <v>0</v>
      </c>
      <c r="O21">
        <v>0</v>
      </c>
      <c r="P21">
        <v>0</v>
      </c>
      <c r="Q21">
        <v>0</v>
      </c>
      <c r="R21">
        <v>0</v>
      </c>
      <c r="S21">
        <v>3.1509999999999998</v>
      </c>
      <c r="T21">
        <v>0</v>
      </c>
      <c r="U21">
        <v>0</v>
      </c>
      <c r="V21">
        <v>0</v>
      </c>
      <c r="W21">
        <v>0.16400000000000001</v>
      </c>
      <c r="X21">
        <v>0</v>
      </c>
      <c r="Y21">
        <v>0.80200000000000005</v>
      </c>
      <c r="Z21">
        <v>0</v>
      </c>
      <c r="AA21">
        <v>0</v>
      </c>
      <c r="AB21">
        <v>0</v>
      </c>
      <c r="AC21">
        <v>0</v>
      </c>
      <c r="AD21">
        <v>0</v>
      </c>
      <c r="AE21">
        <v>0</v>
      </c>
      <c r="AF21">
        <v>2.7090000000000001</v>
      </c>
      <c r="AG21">
        <v>6.8609999999999998</v>
      </c>
    </row>
    <row r="22" spans="1:33">
      <c r="B22" s="108" t="s">
        <v>42</v>
      </c>
      <c r="C22">
        <v>0</v>
      </c>
      <c r="D22">
        <v>0</v>
      </c>
      <c r="E22">
        <v>0</v>
      </c>
      <c r="F22">
        <v>0</v>
      </c>
      <c r="G22">
        <v>0</v>
      </c>
      <c r="H22">
        <v>0</v>
      </c>
      <c r="I22">
        <v>0</v>
      </c>
      <c r="J22">
        <v>2.4E-2</v>
      </c>
      <c r="K22">
        <v>0</v>
      </c>
      <c r="L22">
        <v>0</v>
      </c>
      <c r="M22">
        <v>0</v>
      </c>
      <c r="N22">
        <v>0</v>
      </c>
      <c r="O22">
        <v>0</v>
      </c>
      <c r="P22">
        <v>0</v>
      </c>
      <c r="Q22">
        <v>0</v>
      </c>
      <c r="R22">
        <v>0</v>
      </c>
      <c r="S22">
        <v>0</v>
      </c>
      <c r="T22">
        <v>0</v>
      </c>
      <c r="U22">
        <v>0</v>
      </c>
      <c r="V22">
        <v>0</v>
      </c>
      <c r="W22">
        <v>9.7000000000000003E-2</v>
      </c>
      <c r="X22">
        <v>0</v>
      </c>
      <c r="Y22">
        <v>0</v>
      </c>
      <c r="Z22">
        <v>0</v>
      </c>
      <c r="AA22">
        <v>0</v>
      </c>
      <c r="AB22">
        <v>0</v>
      </c>
      <c r="AC22">
        <v>0</v>
      </c>
      <c r="AD22">
        <v>0</v>
      </c>
      <c r="AE22">
        <v>0</v>
      </c>
      <c r="AF22">
        <v>5.2060000000000004</v>
      </c>
      <c r="AG22">
        <v>5.3270000000000008</v>
      </c>
    </row>
    <row r="23" spans="1:33">
      <c r="A23" s="109" t="s">
        <v>43</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row>
    <row r="24" spans="1:33">
      <c r="B24" s="108" t="s">
        <v>44</v>
      </c>
      <c r="C24">
        <v>0</v>
      </c>
      <c r="D24">
        <v>0</v>
      </c>
      <c r="E24">
        <v>0</v>
      </c>
      <c r="F24">
        <v>0</v>
      </c>
      <c r="G24">
        <v>8.9999999999999993E-3</v>
      </c>
      <c r="H24">
        <v>0</v>
      </c>
      <c r="I24">
        <v>0</v>
      </c>
      <c r="J24">
        <v>0</v>
      </c>
      <c r="K24">
        <v>0</v>
      </c>
      <c r="L24">
        <v>0</v>
      </c>
      <c r="M24">
        <v>0</v>
      </c>
      <c r="N24">
        <v>0</v>
      </c>
      <c r="O24">
        <v>0</v>
      </c>
      <c r="P24">
        <v>0</v>
      </c>
      <c r="Q24">
        <v>0</v>
      </c>
      <c r="R24">
        <v>0</v>
      </c>
      <c r="S24">
        <v>0</v>
      </c>
      <c r="T24">
        <v>0</v>
      </c>
      <c r="U24">
        <v>0</v>
      </c>
      <c r="V24">
        <v>0</v>
      </c>
      <c r="W24">
        <v>1.2E-2</v>
      </c>
      <c r="X24">
        <v>0</v>
      </c>
      <c r="Y24">
        <v>0.57799999999999996</v>
      </c>
      <c r="Z24">
        <v>0</v>
      </c>
      <c r="AA24">
        <v>0</v>
      </c>
      <c r="AB24">
        <v>0</v>
      </c>
      <c r="AC24">
        <v>0</v>
      </c>
      <c r="AD24">
        <v>0</v>
      </c>
      <c r="AE24">
        <v>0</v>
      </c>
      <c r="AF24">
        <v>0</v>
      </c>
      <c r="AG24">
        <v>0.59899999999999998</v>
      </c>
    </row>
    <row r="25" spans="1:33">
      <c r="B25" s="108" t="s">
        <v>45</v>
      </c>
      <c r="C25">
        <v>0</v>
      </c>
      <c r="D25">
        <v>0</v>
      </c>
      <c r="E25">
        <v>0</v>
      </c>
      <c r="F25">
        <v>0</v>
      </c>
      <c r="G25">
        <v>9.2999999999999999E-2</v>
      </c>
      <c r="H25">
        <v>0</v>
      </c>
      <c r="I25">
        <v>0</v>
      </c>
      <c r="J25">
        <v>0</v>
      </c>
      <c r="K25">
        <v>0</v>
      </c>
      <c r="L25">
        <v>0</v>
      </c>
      <c r="M25">
        <v>0</v>
      </c>
      <c r="N25">
        <v>0</v>
      </c>
      <c r="O25">
        <v>0</v>
      </c>
      <c r="P25">
        <v>0</v>
      </c>
      <c r="Q25">
        <v>0</v>
      </c>
      <c r="R25">
        <v>0</v>
      </c>
      <c r="S25">
        <v>0</v>
      </c>
      <c r="T25">
        <v>0</v>
      </c>
      <c r="U25">
        <v>0</v>
      </c>
      <c r="V25">
        <v>0</v>
      </c>
      <c r="W25">
        <v>0.12</v>
      </c>
      <c r="X25">
        <v>0</v>
      </c>
      <c r="Y25">
        <v>6.476</v>
      </c>
      <c r="Z25">
        <v>0</v>
      </c>
      <c r="AA25">
        <v>0</v>
      </c>
      <c r="AB25">
        <v>0</v>
      </c>
      <c r="AC25">
        <v>0</v>
      </c>
      <c r="AD25">
        <v>0</v>
      </c>
      <c r="AE25">
        <v>0</v>
      </c>
      <c r="AF25">
        <v>0</v>
      </c>
      <c r="AG25">
        <v>6.6890000000000001</v>
      </c>
    </row>
    <row r="26" spans="1:33">
      <c r="B26" s="108" t="s">
        <v>46</v>
      </c>
      <c r="C26">
        <v>0</v>
      </c>
      <c r="D26">
        <v>0</v>
      </c>
      <c r="E26">
        <v>0</v>
      </c>
      <c r="F26">
        <v>29.007400000000001</v>
      </c>
      <c r="G26">
        <v>0.95774800000000004</v>
      </c>
      <c r="H26">
        <v>0</v>
      </c>
      <c r="I26">
        <v>0</v>
      </c>
      <c r="J26">
        <v>0</v>
      </c>
      <c r="K26">
        <v>0</v>
      </c>
      <c r="L26">
        <v>0</v>
      </c>
      <c r="M26">
        <v>127.72499999999999</v>
      </c>
      <c r="N26">
        <v>0</v>
      </c>
      <c r="O26">
        <v>17.615400000000001</v>
      </c>
      <c r="P26">
        <v>50.857999999999997</v>
      </c>
      <c r="Q26">
        <v>0</v>
      </c>
      <c r="R26">
        <v>18.530899999999999</v>
      </c>
      <c r="S26">
        <v>0</v>
      </c>
      <c r="T26">
        <v>0</v>
      </c>
      <c r="U26">
        <v>0</v>
      </c>
      <c r="V26">
        <v>0</v>
      </c>
      <c r="W26">
        <v>8.9983000000000004</v>
      </c>
      <c r="X26">
        <v>0</v>
      </c>
      <c r="Y26">
        <v>0</v>
      </c>
      <c r="Z26">
        <v>0</v>
      </c>
      <c r="AA26">
        <v>0</v>
      </c>
      <c r="AB26">
        <v>0</v>
      </c>
      <c r="AC26">
        <v>0</v>
      </c>
      <c r="AD26">
        <v>0</v>
      </c>
      <c r="AE26">
        <v>0</v>
      </c>
      <c r="AF26">
        <v>0</v>
      </c>
      <c r="AG26">
        <v>253.69274800000002</v>
      </c>
    </row>
    <row r="27" spans="1:33">
      <c r="B27" s="108" t="s">
        <v>47</v>
      </c>
      <c r="C27">
        <v>0</v>
      </c>
      <c r="D27">
        <v>0</v>
      </c>
      <c r="E27">
        <v>0</v>
      </c>
      <c r="F27">
        <v>0</v>
      </c>
      <c r="G27">
        <v>7.0999999999999994E-2</v>
      </c>
      <c r="H27">
        <v>0</v>
      </c>
      <c r="I27">
        <v>0</v>
      </c>
      <c r="J27">
        <v>0</v>
      </c>
      <c r="K27">
        <v>0</v>
      </c>
      <c r="L27">
        <v>0</v>
      </c>
      <c r="M27">
        <v>0</v>
      </c>
      <c r="N27">
        <v>0</v>
      </c>
      <c r="O27">
        <v>0</v>
      </c>
      <c r="P27">
        <v>0</v>
      </c>
      <c r="Q27">
        <v>0</v>
      </c>
      <c r="R27">
        <v>0</v>
      </c>
      <c r="S27">
        <v>0</v>
      </c>
      <c r="T27">
        <v>0</v>
      </c>
      <c r="U27">
        <v>0</v>
      </c>
      <c r="V27">
        <v>0</v>
      </c>
      <c r="W27">
        <v>0.112</v>
      </c>
      <c r="X27">
        <v>0</v>
      </c>
      <c r="Y27">
        <v>4.4390000000000001</v>
      </c>
      <c r="Z27">
        <v>0</v>
      </c>
      <c r="AA27">
        <v>0</v>
      </c>
      <c r="AB27">
        <v>0</v>
      </c>
      <c r="AC27">
        <v>0</v>
      </c>
      <c r="AD27">
        <v>0</v>
      </c>
      <c r="AE27">
        <v>0</v>
      </c>
      <c r="AF27">
        <v>0</v>
      </c>
      <c r="AG27">
        <v>4.6219999999999999</v>
      </c>
    </row>
    <row r="28" spans="1:33">
      <c r="B28" s="108" t="s">
        <v>48</v>
      </c>
      <c r="C28">
        <v>0</v>
      </c>
      <c r="D28">
        <v>0</v>
      </c>
      <c r="E28">
        <v>0</v>
      </c>
      <c r="F28">
        <v>0</v>
      </c>
      <c r="G28">
        <v>1.7999999999999999E-2</v>
      </c>
      <c r="H28">
        <v>0</v>
      </c>
      <c r="I28">
        <v>0</v>
      </c>
      <c r="J28">
        <v>0</v>
      </c>
      <c r="K28">
        <v>0</v>
      </c>
      <c r="L28">
        <v>0</v>
      </c>
      <c r="M28">
        <v>0</v>
      </c>
      <c r="N28">
        <v>0</v>
      </c>
      <c r="O28">
        <v>0</v>
      </c>
      <c r="P28">
        <v>0</v>
      </c>
      <c r="Q28">
        <v>0</v>
      </c>
      <c r="R28">
        <v>0</v>
      </c>
      <c r="S28">
        <v>0</v>
      </c>
      <c r="T28">
        <v>0</v>
      </c>
      <c r="U28">
        <v>0</v>
      </c>
      <c r="V28">
        <v>0</v>
      </c>
      <c r="W28">
        <v>8.9999999999999993E-3</v>
      </c>
      <c r="X28">
        <v>0</v>
      </c>
      <c r="Y28">
        <v>0.91900000000000004</v>
      </c>
      <c r="Z28">
        <v>0</v>
      </c>
      <c r="AA28">
        <v>0</v>
      </c>
      <c r="AB28">
        <v>0</v>
      </c>
      <c r="AC28">
        <v>0</v>
      </c>
      <c r="AD28">
        <v>0</v>
      </c>
      <c r="AE28">
        <v>0</v>
      </c>
      <c r="AF28">
        <v>0</v>
      </c>
      <c r="AG28">
        <v>0.94600000000000006</v>
      </c>
    </row>
    <row r="29" spans="1:33">
      <c r="A29" s="109" t="s">
        <v>49</v>
      </c>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row>
    <row r="30" spans="1:33">
      <c r="B30" s="108" t="s">
        <v>50</v>
      </c>
      <c r="C30">
        <v>0</v>
      </c>
      <c r="D30">
        <v>0</v>
      </c>
      <c r="E30">
        <v>0</v>
      </c>
      <c r="F30">
        <v>0</v>
      </c>
      <c r="G30">
        <v>0.32400000000000001</v>
      </c>
      <c r="H30">
        <v>1.296</v>
      </c>
      <c r="I30">
        <v>0</v>
      </c>
      <c r="J30">
        <v>0.84899999999999998</v>
      </c>
      <c r="K30">
        <v>0</v>
      </c>
      <c r="L30">
        <v>0</v>
      </c>
      <c r="M30">
        <v>0</v>
      </c>
      <c r="N30">
        <v>0</v>
      </c>
      <c r="O30">
        <v>0</v>
      </c>
      <c r="P30">
        <v>29.6</v>
      </c>
      <c r="Q30">
        <v>0</v>
      </c>
      <c r="R30">
        <v>0</v>
      </c>
      <c r="S30">
        <v>0</v>
      </c>
      <c r="T30">
        <v>0</v>
      </c>
      <c r="U30">
        <v>0</v>
      </c>
      <c r="V30">
        <v>0</v>
      </c>
      <c r="W30">
        <v>2.7</v>
      </c>
      <c r="X30">
        <v>0</v>
      </c>
      <c r="Y30">
        <v>0</v>
      </c>
      <c r="Z30">
        <v>0</v>
      </c>
      <c r="AA30">
        <v>0</v>
      </c>
      <c r="AB30">
        <v>0</v>
      </c>
      <c r="AC30">
        <v>0</v>
      </c>
      <c r="AD30">
        <v>0</v>
      </c>
      <c r="AE30">
        <v>0</v>
      </c>
      <c r="AF30">
        <v>115.85</v>
      </c>
      <c r="AG30">
        <v>150.61899999999997</v>
      </c>
    </row>
    <row r="31" spans="1:33">
      <c r="A31" s="109" t="s">
        <v>51</v>
      </c>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row>
    <row r="32" spans="1:33">
      <c r="B32" s="108" t="s">
        <v>52</v>
      </c>
      <c r="C32">
        <v>0</v>
      </c>
      <c r="D32">
        <v>0</v>
      </c>
      <c r="E32">
        <v>0</v>
      </c>
      <c r="F32">
        <v>0</v>
      </c>
      <c r="G32">
        <v>0</v>
      </c>
      <c r="H32">
        <v>0</v>
      </c>
      <c r="I32">
        <v>0</v>
      </c>
      <c r="J32">
        <v>0.19</v>
      </c>
      <c r="K32">
        <v>0</v>
      </c>
      <c r="L32">
        <v>0</v>
      </c>
      <c r="M32">
        <v>0</v>
      </c>
      <c r="N32">
        <v>0</v>
      </c>
      <c r="O32">
        <v>0</v>
      </c>
      <c r="P32">
        <v>9</v>
      </c>
      <c r="Q32">
        <v>0</v>
      </c>
      <c r="R32">
        <v>0</v>
      </c>
      <c r="S32">
        <v>0</v>
      </c>
      <c r="T32">
        <v>0</v>
      </c>
      <c r="U32">
        <v>0</v>
      </c>
      <c r="V32">
        <v>0</v>
      </c>
      <c r="W32">
        <v>1.28</v>
      </c>
      <c r="X32">
        <v>0</v>
      </c>
      <c r="Y32">
        <v>0</v>
      </c>
      <c r="Z32">
        <v>0</v>
      </c>
      <c r="AA32">
        <v>0</v>
      </c>
      <c r="AB32">
        <v>0</v>
      </c>
      <c r="AC32">
        <v>0</v>
      </c>
      <c r="AD32">
        <v>0</v>
      </c>
      <c r="AE32">
        <v>0</v>
      </c>
      <c r="AF32">
        <v>63</v>
      </c>
      <c r="AG32">
        <v>73.47</v>
      </c>
    </row>
    <row r="33" spans="1:33">
      <c r="B33" s="108" t="s">
        <v>53</v>
      </c>
      <c r="C33">
        <v>0</v>
      </c>
      <c r="D33">
        <v>0</v>
      </c>
      <c r="E33">
        <v>0</v>
      </c>
      <c r="F33">
        <v>0</v>
      </c>
      <c r="G33">
        <v>0</v>
      </c>
      <c r="H33">
        <v>0</v>
      </c>
      <c r="I33">
        <v>0</v>
      </c>
      <c r="J33">
        <v>1</v>
      </c>
      <c r="K33">
        <v>0</v>
      </c>
      <c r="L33">
        <v>0</v>
      </c>
      <c r="M33">
        <v>0</v>
      </c>
      <c r="N33">
        <v>0</v>
      </c>
      <c r="O33">
        <v>0</v>
      </c>
      <c r="P33">
        <v>0</v>
      </c>
      <c r="Q33">
        <v>0</v>
      </c>
      <c r="R33">
        <v>0</v>
      </c>
      <c r="S33">
        <v>0</v>
      </c>
      <c r="T33">
        <v>0</v>
      </c>
      <c r="U33">
        <v>0</v>
      </c>
      <c r="V33">
        <v>0</v>
      </c>
      <c r="W33">
        <v>0.26</v>
      </c>
      <c r="X33">
        <v>0</v>
      </c>
      <c r="Y33">
        <v>0</v>
      </c>
      <c r="Z33">
        <v>0</v>
      </c>
      <c r="AA33">
        <v>0</v>
      </c>
      <c r="AB33">
        <v>0</v>
      </c>
      <c r="AC33">
        <v>0</v>
      </c>
      <c r="AD33">
        <v>0</v>
      </c>
      <c r="AE33">
        <v>0</v>
      </c>
      <c r="AF33">
        <v>11.5</v>
      </c>
      <c r="AG33">
        <v>12.76</v>
      </c>
    </row>
    <row r="34" spans="1:33">
      <c r="B34" s="108" t="s">
        <v>54</v>
      </c>
      <c r="C34">
        <v>0</v>
      </c>
      <c r="D34">
        <v>0</v>
      </c>
      <c r="E34">
        <v>0</v>
      </c>
      <c r="F34">
        <v>0</v>
      </c>
      <c r="G34">
        <v>0</v>
      </c>
      <c r="H34">
        <v>0</v>
      </c>
      <c r="I34">
        <v>0</v>
      </c>
      <c r="J34">
        <v>0.105</v>
      </c>
      <c r="K34">
        <v>0</v>
      </c>
      <c r="L34">
        <v>0</v>
      </c>
      <c r="M34">
        <v>0</v>
      </c>
      <c r="N34">
        <v>0</v>
      </c>
      <c r="O34">
        <v>0</v>
      </c>
      <c r="P34">
        <v>0</v>
      </c>
      <c r="Q34">
        <v>0</v>
      </c>
      <c r="R34">
        <v>0</v>
      </c>
      <c r="S34">
        <v>0</v>
      </c>
      <c r="T34">
        <v>0</v>
      </c>
      <c r="U34">
        <v>0</v>
      </c>
      <c r="V34">
        <v>0</v>
      </c>
      <c r="W34">
        <v>0.4</v>
      </c>
      <c r="X34">
        <v>0</v>
      </c>
      <c r="Y34">
        <v>0</v>
      </c>
      <c r="Z34">
        <v>0</v>
      </c>
      <c r="AA34">
        <v>0</v>
      </c>
      <c r="AB34">
        <v>0</v>
      </c>
      <c r="AC34">
        <v>0</v>
      </c>
      <c r="AD34">
        <v>0</v>
      </c>
      <c r="AE34">
        <v>0</v>
      </c>
      <c r="AF34">
        <v>17.600000000000001</v>
      </c>
      <c r="AG34">
        <v>18.105</v>
      </c>
    </row>
    <row r="35" spans="1:33">
      <c r="A35" s="109" t="s">
        <v>55</v>
      </c>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row>
    <row r="36" spans="1:33">
      <c r="B36" s="108" t="s">
        <v>56</v>
      </c>
      <c r="C36">
        <v>0</v>
      </c>
      <c r="D36">
        <v>0</v>
      </c>
      <c r="E36">
        <v>0</v>
      </c>
      <c r="F36">
        <v>0</v>
      </c>
      <c r="G36">
        <v>0</v>
      </c>
      <c r="H36">
        <v>0</v>
      </c>
      <c r="I36">
        <v>0</v>
      </c>
      <c r="J36">
        <v>0</v>
      </c>
      <c r="K36">
        <v>0</v>
      </c>
      <c r="L36">
        <v>0</v>
      </c>
      <c r="M36">
        <v>0</v>
      </c>
      <c r="N36">
        <v>0</v>
      </c>
      <c r="O36">
        <v>0</v>
      </c>
      <c r="P36">
        <v>0</v>
      </c>
      <c r="Q36">
        <v>0</v>
      </c>
      <c r="R36">
        <v>0</v>
      </c>
      <c r="S36">
        <v>26.14</v>
      </c>
      <c r="T36">
        <v>0</v>
      </c>
      <c r="U36">
        <v>0</v>
      </c>
      <c r="V36">
        <v>0</v>
      </c>
      <c r="W36">
        <v>0.42</v>
      </c>
      <c r="X36">
        <v>0</v>
      </c>
      <c r="Y36">
        <v>3.58</v>
      </c>
      <c r="Z36">
        <v>0</v>
      </c>
      <c r="AA36">
        <v>0</v>
      </c>
      <c r="AB36">
        <v>0</v>
      </c>
      <c r="AC36">
        <v>0</v>
      </c>
      <c r="AD36">
        <v>0</v>
      </c>
      <c r="AE36">
        <v>0</v>
      </c>
      <c r="AF36">
        <v>0</v>
      </c>
      <c r="AG36">
        <v>30.14</v>
      </c>
    </row>
    <row r="37" spans="1:33">
      <c r="A37" s="109" t="s">
        <v>57</v>
      </c>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row>
    <row r="38" spans="1:33">
      <c r="B38" s="108" t="s">
        <v>58</v>
      </c>
      <c r="C38">
        <v>0</v>
      </c>
      <c r="D38">
        <v>0</v>
      </c>
      <c r="E38">
        <v>0</v>
      </c>
      <c r="F38">
        <v>4.2</v>
      </c>
      <c r="G38">
        <v>0</v>
      </c>
      <c r="H38">
        <v>0</v>
      </c>
      <c r="I38">
        <v>0</v>
      </c>
      <c r="J38">
        <v>0.02</v>
      </c>
      <c r="K38">
        <v>0</v>
      </c>
      <c r="L38">
        <v>0</v>
      </c>
      <c r="M38">
        <v>0</v>
      </c>
      <c r="N38">
        <v>0</v>
      </c>
      <c r="O38">
        <v>0</v>
      </c>
      <c r="P38">
        <v>6.6</v>
      </c>
      <c r="Q38">
        <v>0</v>
      </c>
      <c r="R38">
        <v>3.6</v>
      </c>
      <c r="S38">
        <v>0</v>
      </c>
      <c r="T38">
        <v>0</v>
      </c>
      <c r="U38">
        <v>0</v>
      </c>
      <c r="V38">
        <v>5.8</v>
      </c>
      <c r="W38">
        <v>1.0660000000000001</v>
      </c>
      <c r="X38">
        <v>0</v>
      </c>
      <c r="Y38">
        <v>8.1999999999999993</v>
      </c>
      <c r="Z38">
        <v>0</v>
      </c>
      <c r="AA38">
        <v>0</v>
      </c>
      <c r="AB38">
        <v>0</v>
      </c>
      <c r="AC38">
        <v>0</v>
      </c>
      <c r="AD38">
        <v>0</v>
      </c>
      <c r="AE38">
        <v>0</v>
      </c>
      <c r="AF38">
        <v>19.3</v>
      </c>
      <c r="AG38">
        <v>48.786000000000001</v>
      </c>
    </row>
    <row r="39" spans="1:33">
      <c r="A39" s="109" t="s">
        <v>59</v>
      </c>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row>
    <row r="40" spans="1:33">
      <c r="B40" s="108" t="s">
        <v>60</v>
      </c>
      <c r="C40">
        <v>0</v>
      </c>
      <c r="D40">
        <v>0</v>
      </c>
      <c r="E40">
        <v>0</v>
      </c>
      <c r="F40">
        <v>0</v>
      </c>
      <c r="G40">
        <v>0</v>
      </c>
      <c r="H40">
        <v>0.62</v>
      </c>
      <c r="I40">
        <v>0</v>
      </c>
      <c r="J40">
        <v>0.28999999999999998</v>
      </c>
      <c r="K40">
        <v>0</v>
      </c>
      <c r="L40">
        <v>0.36</v>
      </c>
      <c r="M40">
        <v>0</v>
      </c>
      <c r="N40">
        <v>0</v>
      </c>
      <c r="O40">
        <v>0</v>
      </c>
      <c r="P40">
        <v>20.2</v>
      </c>
      <c r="Q40">
        <v>2.39</v>
      </c>
      <c r="R40">
        <v>0</v>
      </c>
      <c r="S40">
        <v>0</v>
      </c>
      <c r="T40">
        <v>0</v>
      </c>
      <c r="U40">
        <v>0</v>
      </c>
      <c r="V40">
        <v>0</v>
      </c>
      <c r="W40">
        <v>3.1</v>
      </c>
      <c r="X40">
        <v>0</v>
      </c>
      <c r="Y40">
        <v>4.5999999999999996</v>
      </c>
      <c r="Z40">
        <v>0</v>
      </c>
      <c r="AA40">
        <v>0</v>
      </c>
      <c r="AB40">
        <v>0</v>
      </c>
      <c r="AC40">
        <v>0</v>
      </c>
      <c r="AD40">
        <v>0</v>
      </c>
      <c r="AE40">
        <v>0</v>
      </c>
      <c r="AF40">
        <v>83.4</v>
      </c>
      <c r="AG40">
        <v>114.96000000000001</v>
      </c>
    </row>
    <row r="41" spans="1:33">
      <c r="A41" s="109" t="s">
        <v>61</v>
      </c>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row>
    <row r="42" spans="1:33">
      <c r="B42" s="108" t="s">
        <v>62</v>
      </c>
      <c r="C42">
        <v>0</v>
      </c>
      <c r="D42">
        <v>0</v>
      </c>
      <c r="E42">
        <v>0</v>
      </c>
      <c r="F42">
        <v>0</v>
      </c>
      <c r="G42">
        <v>0</v>
      </c>
      <c r="H42">
        <v>0</v>
      </c>
      <c r="I42">
        <v>0</v>
      </c>
      <c r="J42">
        <v>0.1</v>
      </c>
      <c r="K42">
        <v>0</v>
      </c>
      <c r="L42">
        <v>0</v>
      </c>
      <c r="M42">
        <v>0</v>
      </c>
      <c r="N42">
        <v>0</v>
      </c>
      <c r="O42">
        <v>0</v>
      </c>
      <c r="P42">
        <v>0</v>
      </c>
      <c r="Q42">
        <v>8.5</v>
      </c>
      <c r="R42">
        <v>0</v>
      </c>
      <c r="S42">
        <v>0</v>
      </c>
      <c r="T42">
        <v>0</v>
      </c>
      <c r="U42">
        <v>0</v>
      </c>
      <c r="V42">
        <v>0</v>
      </c>
      <c r="W42">
        <v>0.06</v>
      </c>
      <c r="X42">
        <v>0</v>
      </c>
      <c r="Y42">
        <v>1.4</v>
      </c>
      <c r="Z42">
        <v>0</v>
      </c>
      <c r="AA42">
        <v>0</v>
      </c>
      <c r="AB42">
        <v>0</v>
      </c>
      <c r="AC42">
        <v>0</v>
      </c>
      <c r="AD42">
        <v>0</v>
      </c>
      <c r="AE42">
        <v>0</v>
      </c>
      <c r="AF42">
        <v>0</v>
      </c>
      <c r="AG42">
        <v>10.06</v>
      </c>
    </row>
    <row r="43" spans="1:33">
      <c r="A43" s="109" t="s">
        <v>63</v>
      </c>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row>
    <row r="44" spans="1:33">
      <c r="B44" s="108" t="s">
        <v>64</v>
      </c>
      <c r="C44">
        <v>0</v>
      </c>
      <c r="D44">
        <v>242.04400000000001</v>
      </c>
      <c r="E44">
        <v>0</v>
      </c>
      <c r="F44">
        <v>0</v>
      </c>
      <c r="G44">
        <v>0.5</v>
      </c>
      <c r="H44">
        <v>0</v>
      </c>
      <c r="I44">
        <v>0</v>
      </c>
      <c r="J44">
        <v>0.5</v>
      </c>
      <c r="K44">
        <v>0</v>
      </c>
      <c r="L44">
        <v>0</v>
      </c>
      <c r="M44">
        <v>0</v>
      </c>
      <c r="N44">
        <v>0</v>
      </c>
      <c r="O44">
        <v>14.1478</v>
      </c>
      <c r="P44">
        <v>33.795000000000002</v>
      </c>
      <c r="Q44">
        <v>0</v>
      </c>
      <c r="R44">
        <v>0</v>
      </c>
      <c r="S44">
        <v>0</v>
      </c>
      <c r="T44">
        <v>0</v>
      </c>
      <c r="U44">
        <v>0</v>
      </c>
      <c r="V44">
        <v>0</v>
      </c>
      <c r="W44">
        <v>1.96289</v>
      </c>
      <c r="X44">
        <v>0</v>
      </c>
      <c r="Y44">
        <v>0</v>
      </c>
      <c r="Z44">
        <v>0</v>
      </c>
      <c r="AA44">
        <v>0</v>
      </c>
      <c r="AB44">
        <v>0</v>
      </c>
      <c r="AC44">
        <v>0</v>
      </c>
      <c r="AD44">
        <v>0</v>
      </c>
      <c r="AE44">
        <v>0</v>
      </c>
      <c r="AF44">
        <v>0</v>
      </c>
      <c r="AG44">
        <v>292.94969000000003</v>
      </c>
    </row>
    <row r="45" spans="1:33">
      <c r="A45" s="109" t="s">
        <v>65</v>
      </c>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row>
    <row r="46" spans="1:33">
      <c r="B46" s="108" t="s">
        <v>66</v>
      </c>
      <c r="C46">
        <v>0</v>
      </c>
      <c r="D46">
        <v>0</v>
      </c>
      <c r="E46">
        <v>0</v>
      </c>
      <c r="F46">
        <v>0</v>
      </c>
      <c r="G46">
        <v>0</v>
      </c>
      <c r="H46">
        <v>0</v>
      </c>
      <c r="I46">
        <v>0</v>
      </c>
      <c r="J46">
        <v>0.7</v>
      </c>
      <c r="K46">
        <v>0</v>
      </c>
      <c r="L46">
        <v>0</v>
      </c>
      <c r="M46">
        <v>0</v>
      </c>
      <c r="N46">
        <v>0</v>
      </c>
      <c r="O46">
        <v>0</v>
      </c>
      <c r="P46">
        <v>1.62</v>
      </c>
      <c r="Q46">
        <v>0</v>
      </c>
      <c r="R46">
        <v>6.05</v>
      </c>
      <c r="S46">
        <v>12.99</v>
      </c>
      <c r="T46">
        <v>0</v>
      </c>
      <c r="U46">
        <v>0</v>
      </c>
      <c r="V46">
        <v>0</v>
      </c>
      <c r="W46">
        <v>0.438</v>
      </c>
      <c r="X46">
        <v>0</v>
      </c>
      <c r="Y46">
        <v>0</v>
      </c>
      <c r="Z46">
        <v>0</v>
      </c>
      <c r="AA46">
        <v>0</v>
      </c>
      <c r="AB46">
        <v>0</v>
      </c>
      <c r="AC46">
        <v>0</v>
      </c>
      <c r="AD46">
        <v>0</v>
      </c>
      <c r="AE46">
        <v>0</v>
      </c>
      <c r="AF46">
        <v>0</v>
      </c>
      <c r="AG46">
        <v>21.798000000000002</v>
      </c>
    </row>
    <row r="47" spans="1:33">
      <c r="B47" s="108" t="s">
        <v>67</v>
      </c>
      <c r="C47">
        <v>0</v>
      </c>
      <c r="D47">
        <v>92.986699999999999</v>
      </c>
      <c r="E47">
        <v>0</v>
      </c>
      <c r="F47">
        <v>3.09158</v>
      </c>
      <c r="G47">
        <v>0</v>
      </c>
      <c r="H47">
        <v>0</v>
      </c>
      <c r="I47">
        <v>0</v>
      </c>
      <c r="J47">
        <v>1.21959</v>
      </c>
      <c r="K47">
        <v>0</v>
      </c>
      <c r="L47">
        <v>0</v>
      </c>
      <c r="M47">
        <v>0.85</v>
      </c>
      <c r="N47">
        <v>0</v>
      </c>
      <c r="O47">
        <v>17.216000000000001</v>
      </c>
      <c r="P47">
        <v>13.17</v>
      </c>
      <c r="Q47">
        <v>0</v>
      </c>
      <c r="R47">
        <v>3.04</v>
      </c>
      <c r="S47">
        <v>0.35</v>
      </c>
      <c r="T47">
        <v>0</v>
      </c>
      <c r="U47">
        <v>0</v>
      </c>
      <c r="V47">
        <v>0</v>
      </c>
      <c r="W47">
        <v>6.0611499999999996</v>
      </c>
      <c r="X47">
        <v>0</v>
      </c>
      <c r="Y47">
        <v>0</v>
      </c>
      <c r="Z47">
        <v>0</v>
      </c>
      <c r="AA47">
        <v>0</v>
      </c>
      <c r="AB47">
        <v>0</v>
      </c>
      <c r="AC47">
        <v>0</v>
      </c>
      <c r="AD47">
        <v>0</v>
      </c>
      <c r="AE47">
        <v>0</v>
      </c>
      <c r="AF47">
        <v>0</v>
      </c>
      <c r="AG47">
        <v>137.98501999999999</v>
      </c>
    </row>
    <row r="48" spans="1:33">
      <c r="B48" s="108" t="s">
        <v>68</v>
      </c>
      <c r="C48">
        <v>0</v>
      </c>
      <c r="D48">
        <v>0</v>
      </c>
      <c r="E48">
        <v>0</v>
      </c>
      <c r="F48">
        <v>11.69</v>
      </c>
      <c r="G48">
        <v>0</v>
      </c>
      <c r="H48">
        <v>0</v>
      </c>
      <c r="I48">
        <v>0</v>
      </c>
      <c r="J48">
        <v>0.55000000000000004</v>
      </c>
      <c r="K48">
        <v>0</v>
      </c>
      <c r="L48">
        <v>0</v>
      </c>
      <c r="M48">
        <v>0</v>
      </c>
      <c r="N48">
        <v>0</v>
      </c>
      <c r="O48">
        <v>0</v>
      </c>
      <c r="P48">
        <v>2.14</v>
      </c>
      <c r="Q48">
        <v>0</v>
      </c>
      <c r="R48">
        <v>12.99</v>
      </c>
      <c r="S48">
        <v>1.3</v>
      </c>
      <c r="T48">
        <v>0</v>
      </c>
      <c r="U48">
        <v>0</v>
      </c>
      <c r="V48">
        <v>0</v>
      </c>
      <c r="W48">
        <v>0.58299999999999996</v>
      </c>
      <c r="X48">
        <v>0</v>
      </c>
      <c r="Y48">
        <v>0</v>
      </c>
      <c r="Z48">
        <v>0</v>
      </c>
      <c r="AA48">
        <v>0</v>
      </c>
      <c r="AB48">
        <v>0</v>
      </c>
      <c r="AC48">
        <v>0</v>
      </c>
      <c r="AD48">
        <v>0</v>
      </c>
      <c r="AE48">
        <v>0</v>
      </c>
      <c r="AF48">
        <v>0</v>
      </c>
      <c r="AG48">
        <v>29.253</v>
      </c>
    </row>
    <row r="49" spans="1:33">
      <c r="B49" s="108" t="s">
        <v>69</v>
      </c>
      <c r="C49">
        <v>0</v>
      </c>
      <c r="D49">
        <v>0</v>
      </c>
      <c r="E49">
        <v>0</v>
      </c>
      <c r="F49">
        <v>0</v>
      </c>
      <c r="G49">
        <v>0</v>
      </c>
      <c r="H49">
        <v>0</v>
      </c>
      <c r="I49">
        <v>0</v>
      </c>
      <c r="J49">
        <v>0</v>
      </c>
      <c r="K49">
        <v>0</v>
      </c>
      <c r="L49">
        <v>0</v>
      </c>
      <c r="M49">
        <v>0</v>
      </c>
      <c r="N49">
        <v>0</v>
      </c>
      <c r="O49">
        <v>0</v>
      </c>
      <c r="P49">
        <v>0</v>
      </c>
      <c r="Q49">
        <v>0</v>
      </c>
      <c r="R49">
        <v>0</v>
      </c>
      <c r="S49">
        <v>0</v>
      </c>
      <c r="T49">
        <v>0</v>
      </c>
      <c r="U49">
        <v>0</v>
      </c>
      <c r="V49">
        <v>0</v>
      </c>
      <c r="W49">
        <v>4.8000000000000001E-2</v>
      </c>
      <c r="X49">
        <v>0</v>
      </c>
      <c r="Y49">
        <v>2.29</v>
      </c>
      <c r="Z49">
        <v>0</v>
      </c>
      <c r="AA49">
        <v>0</v>
      </c>
      <c r="AB49">
        <v>0</v>
      </c>
      <c r="AC49">
        <v>0</v>
      </c>
      <c r="AD49">
        <v>0</v>
      </c>
      <c r="AE49">
        <v>0</v>
      </c>
      <c r="AF49">
        <v>0</v>
      </c>
      <c r="AG49">
        <v>2.3380000000000001</v>
      </c>
    </row>
    <row r="50" spans="1:33">
      <c r="A50" s="109" t="s">
        <v>70</v>
      </c>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row>
    <row r="51" spans="1:33">
      <c r="B51" s="108" t="s">
        <v>71</v>
      </c>
      <c r="C51">
        <v>0</v>
      </c>
      <c r="D51">
        <v>0</v>
      </c>
      <c r="E51">
        <v>0</v>
      </c>
      <c r="F51">
        <v>0</v>
      </c>
      <c r="G51">
        <v>0</v>
      </c>
      <c r="H51">
        <v>0</v>
      </c>
      <c r="I51">
        <v>0</v>
      </c>
      <c r="J51">
        <v>0.1</v>
      </c>
      <c r="K51">
        <v>0</v>
      </c>
      <c r="L51">
        <v>0</v>
      </c>
      <c r="M51">
        <v>0</v>
      </c>
      <c r="N51">
        <v>0</v>
      </c>
      <c r="O51">
        <v>0</v>
      </c>
      <c r="P51">
        <v>4.008</v>
      </c>
      <c r="Q51">
        <v>0</v>
      </c>
      <c r="R51">
        <v>0</v>
      </c>
      <c r="S51">
        <v>22.928999999999998</v>
      </c>
      <c r="T51">
        <v>0</v>
      </c>
      <c r="U51">
        <v>0</v>
      </c>
      <c r="V51">
        <v>0</v>
      </c>
      <c r="W51">
        <v>0.66600000000000004</v>
      </c>
      <c r="X51">
        <v>0</v>
      </c>
      <c r="Y51">
        <v>0</v>
      </c>
      <c r="Z51">
        <v>0</v>
      </c>
      <c r="AA51">
        <v>0</v>
      </c>
      <c r="AB51">
        <v>0</v>
      </c>
      <c r="AC51">
        <v>0</v>
      </c>
      <c r="AD51">
        <v>0</v>
      </c>
      <c r="AE51">
        <v>0</v>
      </c>
      <c r="AF51">
        <v>0</v>
      </c>
      <c r="AG51">
        <v>27.702999999999999</v>
      </c>
    </row>
    <row r="52" spans="1:33">
      <c r="B52" s="108" t="s">
        <v>72</v>
      </c>
      <c r="C52">
        <v>0</v>
      </c>
      <c r="D52">
        <v>0</v>
      </c>
      <c r="E52">
        <v>0</v>
      </c>
      <c r="F52">
        <v>0</v>
      </c>
      <c r="G52">
        <v>0</v>
      </c>
      <c r="H52">
        <v>0</v>
      </c>
      <c r="I52">
        <v>0</v>
      </c>
      <c r="J52">
        <v>3.7999999999999999E-2</v>
      </c>
      <c r="K52">
        <v>0</v>
      </c>
      <c r="L52">
        <v>0</v>
      </c>
      <c r="M52">
        <v>0</v>
      </c>
      <c r="N52">
        <v>0</v>
      </c>
      <c r="O52">
        <v>0</v>
      </c>
      <c r="P52">
        <v>0</v>
      </c>
      <c r="Q52">
        <v>0</v>
      </c>
      <c r="R52">
        <v>0</v>
      </c>
      <c r="S52">
        <v>2.2839999999999998</v>
      </c>
      <c r="T52">
        <v>0</v>
      </c>
      <c r="U52">
        <v>0</v>
      </c>
      <c r="V52">
        <v>0</v>
      </c>
      <c r="W52">
        <v>5.3310000000000003E-2</v>
      </c>
      <c r="X52">
        <v>0</v>
      </c>
      <c r="Y52">
        <v>0</v>
      </c>
      <c r="Z52">
        <v>0</v>
      </c>
      <c r="AA52">
        <v>0</v>
      </c>
      <c r="AB52">
        <v>0</v>
      </c>
      <c r="AC52">
        <v>0</v>
      </c>
      <c r="AD52">
        <v>0</v>
      </c>
      <c r="AE52">
        <v>0</v>
      </c>
      <c r="AF52">
        <v>0</v>
      </c>
      <c r="AG52">
        <v>2.3753099999999998</v>
      </c>
    </row>
    <row r="53" spans="1:33">
      <c r="A53" s="109" t="s">
        <v>73</v>
      </c>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row>
    <row r="54" spans="1:33">
      <c r="B54" s="108" t="s">
        <v>74</v>
      </c>
      <c r="C54">
        <v>0</v>
      </c>
      <c r="D54">
        <v>225.65199999999999</v>
      </c>
      <c r="E54">
        <v>0</v>
      </c>
      <c r="F54">
        <v>0</v>
      </c>
      <c r="G54">
        <v>1.14849</v>
      </c>
      <c r="H54">
        <v>2.8656000000000001</v>
      </c>
      <c r="I54">
        <v>0</v>
      </c>
      <c r="J54">
        <v>0</v>
      </c>
      <c r="K54">
        <v>3.1E-2</v>
      </c>
      <c r="L54">
        <v>0</v>
      </c>
      <c r="M54">
        <v>0</v>
      </c>
      <c r="N54">
        <v>0</v>
      </c>
      <c r="O54">
        <v>2.5205899999999999</v>
      </c>
      <c r="P54">
        <v>10.847</v>
      </c>
      <c r="Q54">
        <v>84.736000000000004</v>
      </c>
      <c r="R54">
        <v>0</v>
      </c>
      <c r="S54">
        <v>1.6382000000000001</v>
      </c>
      <c r="T54">
        <v>0</v>
      </c>
      <c r="U54">
        <v>0</v>
      </c>
      <c r="V54">
        <v>0</v>
      </c>
      <c r="W54">
        <v>8.7927499999999998</v>
      </c>
      <c r="X54">
        <v>0</v>
      </c>
      <c r="Y54">
        <v>0</v>
      </c>
      <c r="Z54">
        <v>0</v>
      </c>
      <c r="AA54">
        <v>0</v>
      </c>
      <c r="AB54">
        <v>0</v>
      </c>
      <c r="AC54">
        <v>0</v>
      </c>
      <c r="AD54">
        <v>0</v>
      </c>
      <c r="AE54">
        <v>0</v>
      </c>
      <c r="AF54">
        <v>96.089399999999998</v>
      </c>
      <c r="AG54">
        <v>434.32103000000001</v>
      </c>
    </row>
    <row r="55" spans="1:33">
      <c r="B55" s="108" t="s">
        <v>76</v>
      </c>
      <c r="C55">
        <v>0</v>
      </c>
      <c r="D55">
        <v>0</v>
      </c>
      <c r="E55">
        <v>0</v>
      </c>
      <c r="F55">
        <v>0</v>
      </c>
      <c r="G55">
        <v>5.6999999999999998E-4</v>
      </c>
      <c r="H55">
        <v>0</v>
      </c>
      <c r="I55">
        <v>0</v>
      </c>
      <c r="J55">
        <v>0</v>
      </c>
      <c r="K55">
        <v>0</v>
      </c>
      <c r="L55">
        <v>0</v>
      </c>
      <c r="M55">
        <v>0</v>
      </c>
      <c r="N55">
        <v>0</v>
      </c>
      <c r="O55">
        <v>0</v>
      </c>
      <c r="P55">
        <v>0</v>
      </c>
      <c r="Q55">
        <v>0</v>
      </c>
      <c r="R55">
        <v>0</v>
      </c>
      <c r="S55">
        <v>0</v>
      </c>
      <c r="T55">
        <v>0</v>
      </c>
      <c r="U55">
        <v>0</v>
      </c>
      <c r="V55">
        <v>0</v>
      </c>
      <c r="W55">
        <v>5.7970000000000001E-3</v>
      </c>
      <c r="X55">
        <v>0</v>
      </c>
      <c r="Y55">
        <v>2.6309999999999998</v>
      </c>
      <c r="Z55">
        <v>0</v>
      </c>
      <c r="AA55">
        <v>0</v>
      </c>
      <c r="AB55">
        <v>0</v>
      </c>
      <c r="AC55">
        <v>0</v>
      </c>
      <c r="AD55">
        <v>0</v>
      </c>
      <c r="AE55">
        <v>0</v>
      </c>
      <c r="AF55">
        <v>0</v>
      </c>
      <c r="AG55">
        <v>2.6373669999999998</v>
      </c>
    </row>
    <row r="56" spans="1:33">
      <c r="B56" s="108" t="s">
        <v>77</v>
      </c>
      <c r="C56">
        <v>0</v>
      </c>
      <c r="D56">
        <v>0</v>
      </c>
      <c r="E56">
        <v>0</v>
      </c>
      <c r="F56">
        <v>0</v>
      </c>
      <c r="G56">
        <v>0</v>
      </c>
      <c r="H56">
        <v>0</v>
      </c>
      <c r="I56">
        <v>5.8599999999999999E-2</v>
      </c>
      <c r="J56">
        <v>2.7399999999999998E-3</v>
      </c>
      <c r="K56">
        <v>0</v>
      </c>
      <c r="L56">
        <v>0</v>
      </c>
      <c r="M56">
        <v>0</v>
      </c>
      <c r="N56">
        <v>0</v>
      </c>
      <c r="O56">
        <v>0</v>
      </c>
      <c r="P56">
        <v>0</v>
      </c>
      <c r="Q56">
        <v>0</v>
      </c>
      <c r="R56">
        <v>0</v>
      </c>
      <c r="S56">
        <v>0</v>
      </c>
      <c r="T56">
        <v>0</v>
      </c>
      <c r="U56">
        <v>0</v>
      </c>
      <c r="V56">
        <v>0</v>
      </c>
      <c r="W56">
        <v>8.9200000000000002E-2</v>
      </c>
      <c r="X56">
        <v>0</v>
      </c>
      <c r="Y56">
        <v>5.2380000000000004</v>
      </c>
      <c r="Z56">
        <v>0</v>
      </c>
      <c r="AA56">
        <v>0</v>
      </c>
      <c r="AB56">
        <v>0</v>
      </c>
      <c r="AC56">
        <v>0</v>
      </c>
      <c r="AD56">
        <v>0</v>
      </c>
      <c r="AE56">
        <v>0</v>
      </c>
      <c r="AF56">
        <v>0</v>
      </c>
      <c r="AG56">
        <v>5.3885400000000008</v>
      </c>
    </row>
    <row r="57" spans="1:33">
      <c r="A57" s="109" t="s">
        <v>78</v>
      </c>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row>
    <row r="58" spans="1:33">
      <c r="B58" s="108" t="s">
        <v>79</v>
      </c>
      <c r="C58">
        <v>0</v>
      </c>
      <c r="D58">
        <v>161.15199999999999</v>
      </c>
      <c r="E58">
        <v>0</v>
      </c>
      <c r="F58">
        <v>43.4495</v>
      </c>
      <c r="G58">
        <v>0.42</v>
      </c>
      <c r="H58">
        <v>0</v>
      </c>
      <c r="I58">
        <v>0</v>
      </c>
      <c r="J58">
        <v>0.35191499999999998</v>
      </c>
      <c r="K58">
        <v>0.54</v>
      </c>
      <c r="L58">
        <v>0</v>
      </c>
      <c r="M58">
        <v>137.20500000000001</v>
      </c>
      <c r="N58">
        <v>0</v>
      </c>
      <c r="O58">
        <v>0</v>
      </c>
      <c r="P58">
        <v>140.34</v>
      </c>
      <c r="Q58">
        <v>0.72699999999999998</v>
      </c>
      <c r="R58">
        <v>7.7817499999999997</v>
      </c>
      <c r="S58">
        <v>3.1161099999999999</v>
      </c>
      <c r="T58">
        <v>0</v>
      </c>
      <c r="U58">
        <v>0</v>
      </c>
      <c r="V58">
        <v>0</v>
      </c>
      <c r="W58">
        <v>26.4316</v>
      </c>
      <c r="X58">
        <v>1.26007</v>
      </c>
      <c r="Y58">
        <v>2.27061</v>
      </c>
      <c r="Z58">
        <v>0</v>
      </c>
      <c r="AA58">
        <v>0</v>
      </c>
      <c r="AB58">
        <v>0</v>
      </c>
      <c r="AC58">
        <v>0</v>
      </c>
      <c r="AD58">
        <v>0</v>
      </c>
      <c r="AE58">
        <v>37.9268</v>
      </c>
      <c r="AF58">
        <v>29.231200000000001</v>
      </c>
      <c r="AG58">
        <v>592.20355499999994</v>
      </c>
    </row>
    <row r="59" spans="1:33">
      <c r="B59" s="108" t="s">
        <v>80</v>
      </c>
      <c r="C59">
        <v>0</v>
      </c>
      <c r="D59">
        <v>0</v>
      </c>
      <c r="E59">
        <v>0</v>
      </c>
      <c r="F59">
        <v>4.57782</v>
      </c>
      <c r="G59">
        <v>0</v>
      </c>
      <c r="H59">
        <v>0</v>
      </c>
      <c r="I59">
        <v>0</v>
      </c>
      <c r="J59">
        <v>0</v>
      </c>
      <c r="K59">
        <v>0</v>
      </c>
      <c r="L59">
        <v>0</v>
      </c>
      <c r="M59">
        <v>0</v>
      </c>
      <c r="N59">
        <v>0</v>
      </c>
      <c r="O59">
        <v>0</v>
      </c>
      <c r="P59">
        <v>2.09</v>
      </c>
      <c r="Q59">
        <v>0</v>
      </c>
      <c r="R59">
        <v>0</v>
      </c>
      <c r="S59">
        <v>0</v>
      </c>
      <c r="T59">
        <v>0</v>
      </c>
      <c r="U59">
        <v>0</v>
      </c>
      <c r="V59">
        <v>0</v>
      </c>
      <c r="W59">
        <v>0.235624</v>
      </c>
      <c r="X59">
        <v>0</v>
      </c>
      <c r="Y59">
        <v>0</v>
      </c>
      <c r="Z59">
        <v>0</v>
      </c>
      <c r="AA59">
        <v>0</v>
      </c>
      <c r="AB59">
        <v>0</v>
      </c>
      <c r="AC59">
        <v>0</v>
      </c>
      <c r="AD59">
        <v>0</v>
      </c>
      <c r="AE59">
        <v>0</v>
      </c>
      <c r="AF59">
        <v>0</v>
      </c>
      <c r="AG59">
        <v>6.9034439999999995</v>
      </c>
    </row>
    <row r="60" spans="1:33">
      <c r="B60" s="108" t="s">
        <v>81</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row>
    <row r="61" spans="1:33">
      <c r="A61" s="109" t="s">
        <v>82</v>
      </c>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row>
    <row r="62" spans="1:33">
      <c r="B62" s="108" t="s">
        <v>83</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row>
    <row r="63" spans="1:33">
      <c r="A63" s="109" t="s">
        <v>84</v>
      </c>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row>
    <row r="64" spans="1:33">
      <c r="B64" s="108" t="s">
        <v>85</v>
      </c>
      <c r="C64">
        <v>0</v>
      </c>
      <c r="D64">
        <v>0</v>
      </c>
      <c r="E64">
        <v>0</v>
      </c>
      <c r="F64">
        <v>0</v>
      </c>
      <c r="G64">
        <v>0</v>
      </c>
      <c r="H64">
        <v>0</v>
      </c>
      <c r="I64">
        <v>0.53200000000000003</v>
      </c>
      <c r="J64">
        <v>0.19600000000000001</v>
      </c>
      <c r="K64">
        <v>0</v>
      </c>
      <c r="L64">
        <v>0</v>
      </c>
      <c r="M64">
        <v>0</v>
      </c>
      <c r="N64">
        <v>0</v>
      </c>
      <c r="O64">
        <v>0</v>
      </c>
      <c r="P64">
        <v>0</v>
      </c>
      <c r="Q64">
        <v>0</v>
      </c>
      <c r="R64">
        <v>10.27</v>
      </c>
      <c r="S64">
        <v>1.893</v>
      </c>
      <c r="T64">
        <v>0</v>
      </c>
      <c r="U64">
        <v>0</v>
      </c>
      <c r="V64">
        <v>0</v>
      </c>
      <c r="W64">
        <v>0.30885000000000001</v>
      </c>
      <c r="X64">
        <v>0</v>
      </c>
      <c r="Y64">
        <v>0.54800000000000004</v>
      </c>
      <c r="Z64">
        <v>0</v>
      </c>
      <c r="AA64">
        <v>0</v>
      </c>
      <c r="AB64">
        <v>0</v>
      </c>
      <c r="AC64">
        <v>0</v>
      </c>
      <c r="AD64">
        <v>0</v>
      </c>
      <c r="AE64">
        <v>0</v>
      </c>
      <c r="AF64">
        <v>0</v>
      </c>
      <c r="AG64">
        <v>13.74785</v>
      </c>
    </row>
    <row r="65" spans="1:33">
      <c r="A65" s="109" t="s">
        <v>86</v>
      </c>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row>
    <row r="66" spans="1:33">
      <c r="B66" s="108" t="s">
        <v>87</v>
      </c>
      <c r="C66">
        <v>0</v>
      </c>
      <c r="D66">
        <v>0</v>
      </c>
      <c r="E66">
        <v>0</v>
      </c>
      <c r="F66">
        <v>0</v>
      </c>
      <c r="G66">
        <v>0.68899999999999995</v>
      </c>
      <c r="H66">
        <v>0</v>
      </c>
      <c r="I66">
        <v>0</v>
      </c>
      <c r="J66">
        <v>0.21199999999999999</v>
      </c>
      <c r="K66">
        <v>0</v>
      </c>
      <c r="L66">
        <v>0</v>
      </c>
      <c r="M66">
        <v>0</v>
      </c>
      <c r="N66">
        <v>0</v>
      </c>
      <c r="O66">
        <v>0</v>
      </c>
      <c r="P66">
        <v>0</v>
      </c>
      <c r="Q66">
        <v>0</v>
      </c>
      <c r="R66">
        <v>0</v>
      </c>
      <c r="S66">
        <v>6.226</v>
      </c>
      <c r="T66">
        <v>0</v>
      </c>
      <c r="U66">
        <v>0</v>
      </c>
      <c r="V66">
        <v>0</v>
      </c>
      <c r="W66">
        <v>0.125</v>
      </c>
      <c r="X66">
        <v>0</v>
      </c>
      <c r="Y66">
        <v>0</v>
      </c>
      <c r="Z66">
        <v>0</v>
      </c>
      <c r="AA66">
        <v>0</v>
      </c>
      <c r="AB66">
        <v>0</v>
      </c>
      <c r="AC66">
        <v>0</v>
      </c>
      <c r="AD66">
        <v>0</v>
      </c>
      <c r="AE66">
        <v>0</v>
      </c>
      <c r="AF66">
        <v>0</v>
      </c>
      <c r="AG66">
        <v>7.2519999999999998</v>
      </c>
    </row>
    <row r="67" spans="1:33">
      <c r="B67" s="108" t="s">
        <v>88</v>
      </c>
      <c r="C67">
        <v>0</v>
      </c>
      <c r="D67">
        <v>0</v>
      </c>
      <c r="E67">
        <v>0</v>
      </c>
      <c r="F67">
        <v>21.149000000000001</v>
      </c>
      <c r="G67">
        <v>17.954999999999998</v>
      </c>
      <c r="H67">
        <v>12.2753</v>
      </c>
      <c r="I67">
        <v>0</v>
      </c>
      <c r="J67">
        <v>0.25701000000000002</v>
      </c>
      <c r="K67">
        <v>0</v>
      </c>
      <c r="L67">
        <v>0</v>
      </c>
      <c r="M67">
        <v>194.017</v>
      </c>
      <c r="N67">
        <v>0</v>
      </c>
      <c r="O67">
        <v>0</v>
      </c>
      <c r="P67">
        <v>76.114999999999995</v>
      </c>
      <c r="Q67">
        <v>0.49299999999999999</v>
      </c>
      <c r="R67">
        <v>0</v>
      </c>
      <c r="S67">
        <v>30.012899999999998</v>
      </c>
      <c r="T67">
        <v>0</v>
      </c>
      <c r="U67">
        <v>0</v>
      </c>
      <c r="V67">
        <v>0</v>
      </c>
      <c r="W67">
        <v>11.4071</v>
      </c>
      <c r="X67">
        <v>0</v>
      </c>
      <c r="Y67">
        <v>0</v>
      </c>
      <c r="Z67">
        <v>0</v>
      </c>
      <c r="AA67">
        <v>0</v>
      </c>
      <c r="AB67">
        <v>0</v>
      </c>
      <c r="AC67">
        <v>0</v>
      </c>
      <c r="AD67">
        <v>0</v>
      </c>
      <c r="AE67">
        <v>0</v>
      </c>
      <c r="AF67">
        <v>0</v>
      </c>
      <c r="AG67">
        <v>363.68131</v>
      </c>
    </row>
    <row r="68" spans="1:33">
      <c r="A68" s="109" t="s">
        <v>89</v>
      </c>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row>
    <row r="69" spans="1:33">
      <c r="B69" s="108" t="s">
        <v>90</v>
      </c>
      <c r="C69">
        <v>0</v>
      </c>
      <c r="D69">
        <v>0</v>
      </c>
      <c r="E69">
        <v>0</v>
      </c>
      <c r="F69">
        <v>11.54</v>
      </c>
      <c r="G69">
        <v>0</v>
      </c>
      <c r="H69">
        <v>0</v>
      </c>
      <c r="I69">
        <v>0</v>
      </c>
      <c r="J69">
        <v>0</v>
      </c>
      <c r="K69">
        <v>0</v>
      </c>
      <c r="L69">
        <v>0</v>
      </c>
      <c r="M69">
        <v>0.313</v>
      </c>
      <c r="N69">
        <v>0</v>
      </c>
      <c r="O69">
        <v>0</v>
      </c>
      <c r="P69">
        <v>6.5750000000000002</v>
      </c>
      <c r="Q69">
        <v>0</v>
      </c>
      <c r="R69">
        <v>1.56</v>
      </c>
      <c r="S69">
        <v>15.619</v>
      </c>
      <c r="T69">
        <v>0</v>
      </c>
      <c r="U69">
        <v>0</v>
      </c>
      <c r="V69">
        <v>0</v>
      </c>
      <c r="W69">
        <v>0.60199999999999998</v>
      </c>
      <c r="X69">
        <v>6.0190000000000001</v>
      </c>
      <c r="Y69">
        <v>0</v>
      </c>
      <c r="Z69">
        <v>0</v>
      </c>
      <c r="AA69">
        <v>0</v>
      </c>
      <c r="AB69">
        <v>0</v>
      </c>
      <c r="AC69">
        <v>0</v>
      </c>
      <c r="AD69">
        <v>0</v>
      </c>
      <c r="AE69">
        <v>0</v>
      </c>
      <c r="AF69">
        <v>0</v>
      </c>
      <c r="AG69">
        <v>42.228000000000002</v>
      </c>
    </row>
    <row r="70" spans="1:33">
      <c r="B70" s="108" t="s">
        <v>91</v>
      </c>
      <c r="C70">
        <v>0</v>
      </c>
      <c r="D70">
        <v>0</v>
      </c>
      <c r="E70">
        <v>0</v>
      </c>
      <c r="F70">
        <v>0</v>
      </c>
      <c r="G70">
        <v>0</v>
      </c>
      <c r="H70">
        <v>0</v>
      </c>
      <c r="I70">
        <v>0</v>
      </c>
      <c r="J70">
        <v>4.0000000000000001E-3</v>
      </c>
      <c r="K70">
        <v>0</v>
      </c>
      <c r="L70">
        <v>0</v>
      </c>
      <c r="M70">
        <v>0</v>
      </c>
      <c r="N70">
        <v>0</v>
      </c>
      <c r="O70">
        <v>0</v>
      </c>
      <c r="P70">
        <v>0</v>
      </c>
      <c r="Q70">
        <v>0</v>
      </c>
      <c r="R70">
        <v>0</v>
      </c>
      <c r="S70">
        <v>0</v>
      </c>
      <c r="T70">
        <v>0</v>
      </c>
      <c r="U70">
        <v>0</v>
      </c>
      <c r="V70">
        <v>0</v>
      </c>
      <c r="W70">
        <v>4.9000000000000002E-2</v>
      </c>
      <c r="X70">
        <v>0</v>
      </c>
      <c r="Y70">
        <v>1.6839999999999999</v>
      </c>
      <c r="Z70">
        <v>0</v>
      </c>
      <c r="AA70">
        <v>0</v>
      </c>
      <c r="AB70">
        <v>0</v>
      </c>
      <c r="AC70">
        <v>0</v>
      </c>
      <c r="AD70">
        <v>0</v>
      </c>
      <c r="AE70">
        <v>0</v>
      </c>
      <c r="AF70">
        <v>0</v>
      </c>
      <c r="AG70">
        <v>1.7369999999999999</v>
      </c>
    </row>
    <row r="71" spans="1:33">
      <c r="B71" s="108" t="s">
        <v>93</v>
      </c>
      <c r="C71">
        <v>0</v>
      </c>
      <c r="D71">
        <v>0</v>
      </c>
      <c r="E71">
        <v>0</v>
      </c>
      <c r="F71">
        <v>0</v>
      </c>
      <c r="G71">
        <v>0</v>
      </c>
      <c r="H71">
        <v>0</v>
      </c>
      <c r="I71">
        <v>0</v>
      </c>
      <c r="J71">
        <v>1.37E-2</v>
      </c>
      <c r="K71">
        <v>0</v>
      </c>
      <c r="L71">
        <v>0</v>
      </c>
      <c r="M71">
        <v>0</v>
      </c>
      <c r="N71">
        <v>0</v>
      </c>
      <c r="O71">
        <v>0</v>
      </c>
      <c r="P71">
        <v>0</v>
      </c>
      <c r="Q71">
        <v>0</v>
      </c>
      <c r="R71">
        <v>0</v>
      </c>
      <c r="S71">
        <v>0</v>
      </c>
      <c r="T71">
        <v>0</v>
      </c>
      <c r="U71">
        <v>0</v>
      </c>
      <c r="V71">
        <v>0</v>
      </c>
      <c r="W71">
        <v>1.3259999999999999E-2</v>
      </c>
      <c r="X71">
        <v>0</v>
      </c>
      <c r="Y71">
        <v>0.71399999999999997</v>
      </c>
      <c r="Z71">
        <v>0</v>
      </c>
      <c r="AA71">
        <v>0</v>
      </c>
      <c r="AB71">
        <v>0</v>
      </c>
      <c r="AC71">
        <v>0</v>
      </c>
      <c r="AD71">
        <v>0</v>
      </c>
      <c r="AE71">
        <v>0</v>
      </c>
      <c r="AF71">
        <v>0</v>
      </c>
      <c r="AG71">
        <v>0.74096000000000006</v>
      </c>
    </row>
    <row r="72" spans="1:33">
      <c r="A72" s="109" t="s">
        <v>94</v>
      </c>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row>
    <row r="73" spans="1:33">
      <c r="B73" s="108" t="s">
        <v>95</v>
      </c>
      <c r="C73">
        <v>0</v>
      </c>
      <c r="D73">
        <v>0</v>
      </c>
      <c r="E73">
        <v>0</v>
      </c>
      <c r="F73">
        <v>0</v>
      </c>
      <c r="G73">
        <v>1.01</v>
      </c>
      <c r="H73">
        <v>0</v>
      </c>
      <c r="I73">
        <v>0</v>
      </c>
      <c r="J73">
        <v>0.46</v>
      </c>
      <c r="K73">
        <v>0</v>
      </c>
      <c r="L73">
        <v>0</v>
      </c>
      <c r="M73">
        <v>0</v>
      </c>
      <c r="N73">
        <v>0</v>
      </c>
      <c r="O73">
        <v>0</v>
      </c>
      <c r="P73">
        <v>0</v>
      </c>
      <c r="Q73">
        <v>9.5990000000000002</v>
      </c>
      <c r="R73">
        <v>0</v>
      </c>
      <c r="S73">
        <v>23.9</v>
      </c>
      <c r="T73">
        <v>0</v>
      </c>
      <c r="U73">
        <v>0</v>
      </c>
      <c r="V73">
        <v>0</v>
      </c>
      <c r="W73">
        <v>0.9</v>
      </c>
      <c r="X73">
        <v>0</v>
      </c>
      <c r="Y73">
        <v>5</v>
      </c>
      <c r="Z73">
        <v>0</v>
      </c>
      <c r="AA73">
        <v>0</v>
      </c>
      <c r="AB73">
        <v>0</v>
      </c>
      <c r="AC73">
        <v>0</v>
      </c>
      <c r="AD73">
        <v>0</v>
      </c>
      <c r="AE73">
        <v>0</v>
      </c>
      <c r="AF73">
        <v>0</v>
      </c>
      <c r="AG73">
        <v>40.869</v>
      </c>
    </row>
    <row r="74" spans="1:33">
      <c r="B74" s="108" t="s">
        <v>96</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row>
    <row r="75" spans="1:33">
      <c r="B75" s="108" t="s">
        <v>97</v>
      </c>
      <c r="C75">
        <v>0</v>
      </c>
      <c r="D75">
        <v>511.43</v>
      </c>
      <c r="E75">
        <v>0</v>
      </c>
      <c r="F75">
        <v>0</v>
      </c>
      <c r="G75">
        <v>3</v>
      </c>
      <c r="H75">
        <v>0</v>
      </c>
      <c r="I75">
        <v>0</v>
      </c>
      <c r="J75">
        <v>0</v>
      </c>
      <c r="K75">
        <v>0</v>
      </c>
      <c r="L75">
        <v>0</v>
      </c>
      <c r="M75">
        <v>0</v>
      </c>
      <c r="N75">
        <v>0</v>
      </c>
      <c r="O75">
        <v>0</v>
      </c>
      <c r="P75">
        <v>71.2</v>
      </c>
      <c r="Q75">
        <v>0</v>
      </c>
      <c r="R75">
        <v>0</v>
      </c>
      <c r="S75">
        <v>0</v>
      </c>
      <c r="T75">
        <v>0</v>
      </c>
      <c r="U75">
        <v>0</v>
      </c>
      <c r="V75">
        <v>0</v>
      </c>
      <c r="W75">
        <v>37.270099999999999</v>
      </c>
      <c r="X75">
        <v>0</v>
      </c>
      <c r="Y75">
        <v>3.6</v>
      </c>
      <c r="Z75">
        <v>0</v>
      </c>
      <c r="AA75">
        <v>46.3</v>
      </c>
      <c r="AB75">
        <v>85.8</v>
      </c>
      <c r="AC75">
        <v>0</v>
      </c>
      <c r="AD75">
        <v>0</v>
      </c>
      <c r="AE75">
        <v>0</v>
      </c>
      <c r="AF75">
        <v>0</v>
      </c>
      <c r="AG75">
        <v>758.6001</v>
      </c>
    </row>
    <row r="76" spans="1:33">
      <c r="B76" s="108" t="s">
        <v>100</v>
      </c>
      <c r="C76">
        <v>0</v>
      </c>
      <c r="D76">
        <v>1064.6400000000001</v>
      </c>
      <c r="E76">
        <v>0</v>
      </c>
      <c r="F76">
        <v>0</v>
      </c>
      <c r="G76">
        <v>0</v>
      </c>
      <c r="H76">
        <v>184.505</v>
      </c>
      <c r="I76">
        <v>0</v>
      </c>
      <c r="J76">
        <v>3.5000000000000003E-2</v>
      </c>
      <c r="K76">
        <v>0</v>
      </c>
      <c r="L76">
        <v>2.0840000000000001</v>
      </c>
      <c r="M76">
        <v>0</v>
      </c>
      <c r="N76">
        <v>0</v>
      </c>
      <c r="O76">
        <v>0</v>
      </c>
      <c r="P76">
        <v>52.917999999999999</v>
      </c>
      <c r="Q76">
        <v>144.69999999999999</v>
      </c>
      <c r="R76">
        <v>0</v>
      </c>
      <c r="S76">
        <v>148.6</v>
      </c>
      <c r="T76">
        <v>0</v>
      </c>
      <c r="U76">
        <v>0</v>
      </c>
      <c r="V76">
        <v>0</v>
      </c>
      <c r="W76">
        <v>16.3034</v>
      </c>
      <c r="X76">
        <v>0</v>
      </c>
      <c r="Y76">
        <v>0</v>
      </c>
      <c r="Z76">
        <v>0</v>
      </c>
      <c r="AA76">
        <v>33</v>
      </c>
      <c r="AB76">
        <v>78.540000000000006</v>
      </c>
      <c r="AC76">
        <v>0</v>
      </c>
      <c r="AD76">
        <v>0</v>
      </c>
      <c r="AE76">
        <v>0</v>
      </c>
      <c r="AF76">
        <v>0</v>
      </c>
      <c r="AG76">
        <v>1725.3253999999999</v>
      </c>
    </row>
    <row r="77" spans="1:33">
      <c r="B77" s="108" t="s">
        <v>101</v>
      </c>
      <c r="C77">
        <v>0</v>
      </c>
      <c r="D77">
        <v>673.30399999999997</v>
      </c>
      <c r="E77">
        <v>0</v>
      </c>
      <c r="F77">
        <v>0</v>
      </c>
      <c r="G77">
        <v>1.1000000000000001</v>
      </c>
      <c r="H77">
        <v>0</v>
      </c>
      <c r="I77">
        <v>0</v>
      </c>
      <c r="J77">
        <v>1.51596</v>
      </c>
      <c r="K77">
        <v>0</v>
      </c>
      <c r="L77">
        <v>2.2000000000000002</v>
      </c>
      <c r="M77">
        <v>29.569900000000001</v>
      </c>
      <c r="N77">
        <v>0</v>
      </c>
      <c r="O77">
        <v>33.817599999999999</v>
      </c>
      <c r="P77">
        <v>72.8</v>
      </c>
      <c r="Q77">
        <v>0</v>
      </c>
      <c r="R77">
        <v>0</v>
      </c>
      <c r="S77">
        <v>0</v>
      </c>
      <c r="T77">
        <v>1.8272299999999999</v>
      </c>
      <c r="U77">
        <v>0</v>
      </c>
      <c r="V77">
        <v>0</v>
      </c>
      <c r="W77">
        <v>38.010300000000001</v>
      </c>
      <c r="X77">
        <v>0</v>
      </c>
      <c r="Y77">
        <v>0</v>
      </c>
      <c r="Z77">
        <v>0</v>
      </c>
      <c r="AA77">
        <v>0</v>
      </c>
      <c r="AB77">
        <v>0</v>
      </c>
      <c r="AC77">
        <v>0</v>
      </c>
      <c r="AD77">
        <v>0</v>
      </c>
      <c r="AE77">
        <v>0</v>
      </c>
      <c r="AF77">
        <v>0</v>
      </c>
      <c r="AG77">
        <v>854.14498999999989</v>
      </c>
    </row>
    <row r="78" spans="1:33">
      <c r="B78" s="108" t="s">
        <v>102</v>
      </c>
      <c r="C78">
        <v>0</v>
      </c>
      <c r="D78">
        <v>0</v>
      </c>
      <c r="E78">
        <v>0</v>
      </c>
      <c r="F78">
        <v>0</v>
      </c>
      <c r="G78">
        <v>0.3</v>
      </c>
      <c r="H78">
        <v>0</v>
      </c>
      <c r="I78">
        <v>0</v>
      </c>
      <c r="J78">
        <v>0.5</v>
      </c>
      <c r="K78">
        <v>0</v>
      </c>
      <c r="L78">
        <v>0</v>
      </c>
      <c r="M78">
        <v>0</v>
      </c>
      <c r="N78">
        <v>0</v>
      </c>
      <c r="O78">
        <v>0</v>
      </c>
      <c r="P78">
        <v>14</v>
      </c>
      <c r="Q78">
        <v>0</v>
      </c>
      <c r="R78">
        <v>0</v>
      </c>
      <c r="S78">
        <v>79.5</v>
      </c>
      <c r="T78">
        <v>0</v>
      </c>
      <c r="U78">
        <v>0</v>
      </c>
      <c r="V78">
        <v>0</v>
      </c>
      <c r="W78">
        <v>1.9</v>
      </c>
      <c r="X78">
        <v>0</v>
      </c>
      <c r="Y78">
        <v>4.9000000000000004</v>
      </c>
      <c r="Z78">
        <v>0</v>
      </c>
      <c r="AA78">
        <v>0</v>
      </c>
      <c r="AB78">
        <v>0</v>
      </c>
      <c r="AC78">
        <v>0</v>
      </c>
      <c r="AD78">
        <v>0</v>
      </c>
      <c r="AE78">
        <v>0</v>
      </c>
      <c r="AF78">
        <v>0</v>
      </c>
      <c r="AG78">
        <v>101.10000000000001</v>
      </c>
    </row>
    <row r="79" spans="1:33">
      <c r="B79" s="108" t="s">
        <v>103</v>
      </c>
      <c r="C79">
        <v>0</v>
      </c>
      <c r="D79">
        <v>0</v>
      </c>
      <c r="E79">
        <v>0</v>
      </c>
      <c r="F79">
        <v>0</v>
      </c>
      <c r="G79">
        <v>4.5999999999999996</v>
      </c>
      <c r="H79">
        <v>0</v>
      </c>
      <c r="I79">
        <v>0</v>
      </c>
      <c r="J79">
        <v>2E-3</v>
      </c>
      <c r="K79">
        <v>0</v>
      </c>
      <c r="L79">
        <v>0</v>
      </c>
      <c r="M79">
        <v>0</v>
      </c>
      <c r="N79">
        <v>0</v>
      </c>
      <c r="O79">
        <v>0</v>
      </c>
      <c r="P79">
        <v>0</v>
      </c>
      <c r="Q79">
        <v>1.35</v>
      </c>
      <c r="R79">
        <v>0</v>
      </c>
      <c r="S79">
        <v>38.1</v>
      </c>
      <c r="T79">
        <v>0</v>
      </c>
      <c r="U79">
        <v>0</v>
      </c>
      <c r="V79">
        <v>0</v>
      </c>
      <c r="W79">
        <v>4.5</v>
      </c>
      <c r="X79">
        <v>0</v>
      </c>
      <c r="Y79">
        <v>0</v>
      </c>
      <c r="Z79">
        <v>0</v>
      </c>
      <c r="AA79">
        <v>6.4</v>
      </c>
      <c r="AB79">
        <v>14.5</v>
      </c>
      <c r="AC79">
        <v>0</v>
      </c>
      <c r="AD79">
        <v>0</v>
      </c>
      <c r="AE79">
        <v>0</v>
      </c>
      <c r="AF79">
        <v>0</v>
      </c>
      <c r="AG79">
        <v>69.451999999999998</v>
      </c>
    </row>
    <row r="80" spans="1:33">
      <c r="B80" s="108" t="s">
        <v>104</v>
      </c>
      <c r="C80">
        <v>0</v>
      </c>
      <c r="D80">
        <v>207.74199999999999</v>
      </c>
      <c r="E80">
        <v>0</v>
      </c>
      <c r="F80">
        <v>52.998600000000003</v>
      </c>
      <c r="G80">
        <v>0</v>
      </c>
      <c r="H80">
        <v>0</v>
      </c>
      <c r="I80">
        <v>1.6</v>
      </c>
      <c r="J80">
        <v>1.8349800000000001</v>
      </c>
      <c r="K80">
        <v>0</v>
      </c>
      <c r="L80">
        <v>28.270499999999998</v>
      </c>
      <c r="M80">
        <v>105.02500000000001</v>
      </c>
      <c r="N80">
        <v>0</v>
      </c>
      <c r="O80">
        <v>46.595300000000002</v>
      </c>
      <c r="P80">
        <v>141.19999999999999</v>
      </c>
      <c r="Q80">
        <v>77.099999999999994</v>
      </c>
      <c r="R80">
        <v>96.277900000000002</v>
      </c>
      <c r="S80">
        <v>125.20699999999999</v>
      </c>
      <c r="T80">
        <v>1.5239100000000001</v>
      </c>
      <c r="U80">
        <v>0</v>
      </c>
      <c r="V80">
        <v>35.437600000000003</v>
      </c>
      <c r="W80">
        <v>39.404000000000003</v>
      </c>
      <c r="X80">
        <v>0</v>
      </c>
      <c r="Y80">
        <v>0</v>
      </c>
      <c r="Z80">
        <v>0</v>
      </c>
      <c r="AA80">
        <v>22.3</v>
      </c>
      <c r="AB80">
        <v>50.4</v>
      </c>
      <c r="AC80">
        <v>5.2608899999999998</v>
      </c>
      <c r="AD80">
        <v>0</v>
      </c>
      <c r="AE80">
        <v>0</v>
      </c>
      <c r="AF80">
        <v>0</v>
      </c>
      <c r="AG80">
        <v>1038.1776799999998</v>
      </c>
    </row>
    <row r="81" spans="1:33">
      <c r="B81" s="108" t="s">
        <v>105</v>
      </c>
      <c r="C81">
        <v>0</v>
      </c>
      <c r="D81">
        <v>0</v>
      </c>
      <c r="E81">
        <v>0</v>
      </c>
      <c r="F81">
        <v>0</v>
      </c>
      <c r="G81">
        <v>4</v>
      </c>
      <c r="H81">
        <v>0</v>
      </c>
      <c r="I81">
        <v>0</v>
      </c>
      <c r="J81">
        <v>0.36</v>
      </c>
      <c r="K81">
        <v>0</v>
      </c>
      <c r="L81">
        <v>0</v>
      </c>
      <c r="M81">
        <v>0</v>
      </c>
      <c r="N81">
        <v>0</v>
      </c>
      <c r="O81">
        <v>0</v>
      </c>
      <c r="P81">
        <v>11.8</v>
      </c>
      <c r="Q81">
        <v>0</v>
      </c>
      <c r="R81">
        <v>0</v>
      </c>
      <c r="S81">
        <v>62</v>
      </c>
      <c r="T81">
        <v>0</v>
      </c>
      <c r="U81">
        <v>0</v>
      </c>
      <c r="V81">
        <v>0</v>
      </c>
      <c r="W81">
        <v>1.85</v>
      </c>
      <c r="X81">
        <v>0</v>
      </c>
      <c r="Y81">
        <v>4.5</v>
      </c>
      <c r="Z81">
        <v>0</v>
      </c>
      <c r="AA81">
        <v>0</v>
      </c>
      <c r="AB81">
        <v>0</v>
      </c>
      <c r="AC81">
        <v>0</v>
      </c>
      <c r="AD81">
        <v>0</v>
      </c>
      <c r="AE81">
        <v>0</v>
      </c>
      <c r="AF81">
        <v>0</v>
      </c>
      <c r="AG81">
        <v>84.509999999999991</v>
      </c>
    </row>
    <row r="82" spans="1:33">
      <c r="A82" s="109" t="s">
        <v>106</v>
      </c>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row>
    <row r="83" spans="1:33">
      <c r="B83" s="108" t="s">
        <v>106</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row>
    <row r="84" spans="1:33">
      <c r="A84" s="109" t="s">
        <v>107</v>
      </c>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row>
    <row r="85" spans="1:33">
      <c r="B85" s="108" t="s">
        <v>108</v>
      </c>
      <c r="C85">
        <v>0</v>
      </c>
      <c r="D85">
        <v>115.71</v>
      </c>
      <c r="E85">
        <v>0</v>
      </c>
      <c r="F85">
        <v>3.1</v>
      </c>
      <c r="G85">
        <v>0.65584500000000001</v>
      </c>
      <c r="H85">
        <v>0</v>
      </c>
      <c r="I85">
        <v>0</v>
      </c>
      <c r="J85">
        <v>0</v>
      </c>
      <c r="K85">
        <v>0</v>
      </c>
      <c r="L85">
        <v>0</v>
      </c>
      <c r="M85">
        <v>0</v>
      </c>
      <c r="N85">
        <v>0</v>
      </c>
      <c r="O85">
        <v>0</v>
      </c>
      <c r="P85">
        <v>12</v>
      </c>
      <c r="Q85">
        <v>0</v>
      </c>
      <c r="R85">
        <v>3.1</v>
      </c>
      <c r="S85">
        <v>6.98</v>
      </c>
      <c r="T85">
        <v>0</v>
      </c>
      <c r="U85">
        <v>0</v>
      </c>
      <c r="V85">
        <v>0</v>
      </c>
      <c r="W85">
        <v>5.70472</v>
      </c>
      <c r="X85">
        <v>0</v>
      </c>
      <c r="Y85">
        <v>0</v>
      </c>
      <c r="Z85">
        <v>0</v>
      </c>
      <c r="AA85">
        <v>0</v>
      </c>
      <c r="AB85">
        <v>0</v>
      </c>
      <c r="AC85">
        <v>0</v>
      </c>
      <c r="AD85">
        <v>0</v>
      </c>
      <c r="AE85">
        <v>0</v>
      </c>
      <c r="AF85">
        <v>0.97647099999999998</v>
      </c>
      <c r="AG85">
        <v>148.227036</v>
      </c>
    </row>
    <row r="86" spans="1:33">
      <c r="B86" s="108" t="s">
        <v>109</v>
      </c>
      <c r="C86">
        <v>0</v>
      </c>
      <c r="D86">
        <v>0</v>
      </c>
      <c r="E86">
        <v>0</v>
      </c>
      <c r="F86">
        <v>1.39</v>
      </c>
      <c r="G86">
        <v>1.7999999999999999E-2</v>
      </c>
      <c r="H86">
        <v>0</v>
      </c>
      <c r="I86">
        <v>0</v>
      </c>
      <c r="J86">
        <v>0</v>
      </c>
      <c r="K86">
        <v>0</v>
      </c>
      <c r="L86">
        <v>0</v>
      </c>
      <c r="M86">
        <v>0</v>
      </c>
      <c r="N86">
        <v>0</v>
      </c>
      <c r="O86">
        <v>0</v>
      </c>
      <c r="P86">
        <v>0</v>
      </c>
      <c r="Q86">
        <v>0</v>
      </c>
      <c r="R86">
        <v>1.39</v>
      </c>
      <c r="S86">
        <v>1.39</v>
      </c>
      <c r="T86">
        <v>0</v>
      </c>
      <c r="U86">
        <v>0</v>
      </c>
      <c r="V86">
        <v>0</v>
      </c>
      <c r="W86">
        <v>8.0189999999999997E-2</v>
      </c>
      <c r="X86">
        <v>0</v>
      </c>
      <c r="Y86">
        <v>0</v>
      </c>
      <c r="Z86">
        <v>0</v>
      </c>
      <c r="AA86">
        <v>0</v>
      </c>
      <c r="AB86">
        <v>0</v>
      </c>
      <c r="AC86">
        <v>0</v>
      </c>
      <c r="AD86">
        <v>0</v>
      </c>
      <c r="AE86">
        <v>0</v>
      </c>
      <c r="AF86">
        <v>0</v>
      </c>
      <c r="AG86">
        <v>4.2681899999999997</v>
      </c>
    </row>
    <row r="87" spans="1:33">
      <c r="B87" s="108" t="s">
        <v>110</v>
      </c>
      <c r="C87">
        <v>0</v>
      </c>
      <c r="D87">
        <v>0</v>
      </c>
      <c r="E87">
        <v>0</v>
      </c>
      <c r="F87">
        <v>5.65</v>
      </c>
      <c r="G87">
        <v>0.05</v>
      </c>
      <c r="H87">
        <v>0</v>
      </c>
      <c r="I87">
        <v>0</v>
      </c>
      <c r="J87">
        <v>0</v>
      </c>
      <c r="K87">
        <v>0</v>
      </c>
      <c r="L87">
        <v>0</v>
      </c>
      <c r="M87">
        <v>0</v>
      </c>
      <c r="N87">
        <v>0</v>
      </c>
      <c r="O87">
        <v>0</v>
      </c>
      <c r="P87">
        <v>0</v>
      </c>
      <c r="Q87">
        <v>0</v>
      </c>
      <c r="R87">
        <v>5.65</v>
      </c>
      <c r="S87">
        <v>5.65</v>
      </c>
      <c r="T87">
        <v>0</v>
      </c>
      <c r="U87">
        <v>0</v>
      </c>
      <c r="V87">
        <v>0</v>
      </c>
      <c r="W87">
        <v>0.34875</v>
      </c>
      <c r="X87">
        <v>0</v>
      </c>
      <c r="Y87">
        <v>0</v>
      </c>
      <c r="Z87">
        <v>0</v>
      </c>
      <c r="AA87">
        <v>0</v>
      </c>
      <c r="AB87">
        <v>0</v>
      </c>
      <c r="AC87">
        <v>0</v>
      </c>
      <c r="AD87">
        <v>0</v>
      </c>
      <c r="AE87">
        <v>0</v>
      </c>
      <c r="AF87">
        <v>0</v>
      </c>
      <c r="AG87">
        <v>17.348750000000003</v>
      </c>
    </row>
    <row r="88" spans="1:33">
      <c r="A88" s="109" t="s">
        <v>111</v>
      </c>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row>
    <row r="89" spans="1:33">
      <c r="B89" s="108" t="s">
        <v>112</v>
      </c>
      <c r="C89">
        <v>0</v>
      </c>
      <c r="D89">
        <v>0</v>
      </c>
      <c r="E89">
        <v>0</v>
      </c>
      <c r="F89">
        <v>0</v>
      </c>
      <c r="G89">
        <v>0</v>
      </c>
      <c r="H89">
        <v>0</v>
      </c>
      <c r="I89">
        <v>0</v>
      </c>
      <c r="J89">
        <v>0.33</v>
      </c>
      <c r="K89">
        <v>0</v>
      </c>
      <c r="L89">
        <v>0</v>
      </c>
      <c r="M89">
        <v>0</v>
      </c>
      <c r="N89">
        <v>0</v>
      </c>
      <c r="O89">
        <v>0</v>
      </c>
      <c r="P89">
        <v>7</v>
      </c>
      <c r="Q89">
        <v>0</v>
      </c>
      <c r="R89">
        <v>0</v>
      </c>
      <c r="S89">
        <v>0</v>
      </c>
      <c r="T89">
        <v>0</v>
      </c>
      <c r="U89">
        <v>0</v>
      </c>
      <c r="V89">
        <v>0</v>
      </c>
      <c r="W89">
        <v>1.42</v>
      </c>
      <c r="X89">
        <v>0</v>
      </c>
      <c r="Y89">
        <v>4.6500000000000004</v>
      </c>
      <c r="Z89">
        <v>0</v>
      </c>
      <c r="AA89">
        <v>0</v>
      </c>
      <c r="AB89">
        <v>0</v>
      </c>
      <c r="AC89">
        <v>0</v>
      </c>
      <c r="AD89">
        <v>0</v>
      </c>
      <c r="AE89">
        <v>0</v>
      </c>
      <c r="AF89">
        <v>50.4</v>
      </c>
      <c r="AG89">
        <v>63.8</v>
      </c>
    </row>
    <row r="90" spans="1:33">
      <c r="A90" s="109" t="s">
        <v>113</v>
      </c>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row>
    <row r="91" spans="1:33">
      <c r="B91" s="108" t="s">
        <v>114</v>
      </c>
      <c r="C91">
        <v>0</v>
      </c>
      <c r="D91">
        <v>0</v>
      </c>
      <c r="E91">
        <v>0</v>
      </c>
      <c r="F91">
        <v>0</v>
      </c>
      <c r="G91">
        <v>0</v>
      </c>
      <c r="H91">
        <v>2.6</v>
      </c>
      <c r="I91">
        <v>1.29</v>
      </c>
      <c r="J91">
        <v>1.4612099999999999</v>
      </c>
      <c r="K91">
        <v>0</v>
      </c>
      <c r="L91">
        <v>0</v>
      </c>
      <c r="M91">
        <v>17.973199999999999</v>
      </c>
      <c r="N91">
        <v>0</v>
      </c>
      <c r="O91">
        <v>170.01599999999999</v>
      </c>
      <c r="P91">
        <v>0</v>
      </c>
      <c r="Q91">
        <v>0</v>
      </c>
      <c r="R91">
        <v>0</v>
      </c>
      <c r="S91">
        <v>7.1331300000000004</v>
      </c>
      <c r="T91">
        <v>0</v>
      </c>
      <c r="U91">
        <v>0</v>
      </c>
      <c r="V91">
        <v>0</v>
      </c>
      <c r="W91">
        <v>9.55288</v>
      </c>
      <c r="X91">
        <v>0</v>
      </c>
      <c r="Y91">
        <v>24.5</v>
      </c>
      <c r="Z91">
        <v>0</v>
      </c>
      <c r="AA91">
        <v>0</v>
      </c>
      <c r="AB91">
        <v>0</v>
      </c>
      <c r="AC91">
        <v>1.17449</v>
      </c>
      <c r="AD91">
        <v>0</v>
      </c>
      <c r="AE91">
        <v>0</v>
      </c>
      <c r="AF91">
        <v>0</v>
      </c>
      <c r="AG91">
        <v>235.70090999999994</v>
      </c>
    </row>
    <row r="92" spans="1:33">
      <c r="A92" s="109" t="s">
        <v>115</v>
      </c>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row>
    <row r="93" spans="1:33">
      <c r="B93" s="108" t="s">
        <v>116</v>
      </c>
      <c r="C93">
        <v>0</v>
      </c>
      <c r="D93">
        <v>0</v>
      </c>
      <c r="E93">
        <v>0</v>
      </c>
      <c r="F93">
        <v>100.476</v>
      </c>
      <c r="G93">
        <v>4.9969999999999999</v>
      </c>
      <c r="H93">
        <v>0</v>
      </c>
      <c r="I93">
        <v>0</v>
      </c>
      <c r="J93">
        <v>1.39209</v>
      </c>
      <c r="K93">
        <v>0</v>
      </c>
      <c r="L93">
        <v>0.63</v>
      </c>
      <c r="M93">
        <v>374.44200000000001</v>
      </c>
      <c r="N93">
        <v>0</v>
      </c>
      <c r="O93">
        <v>0</v>
      </c>
      <c r="P93">
        <v>114.562</v>
      </c>
      <c r="Q93">
        <v>0</v>
      </c>
      <c r="R93">
        <v>14.417199999999999</v>
      </c>
      <c r="S93">
        <v>0</v>
      </c>
      <c r="T93">
        <v>0</v>
      </c>
      <c r="U93">
        <v>0</v>
      </c>
      <c r="V93">
        <v>0</v>
      </c>
      <c r="W93">
        <v>30.668199999999999</v>
      </c>
      <c r="X93">
        <v>0</v>
      </c>
      <c r="Y93">
        <v>0</v>
      </c>
      <c r="Z93">
        <v>0</v>
      </c>
      <c r="AA93">
        <v>0</v>
      </c>
      <c r="AB93">
        <v>0</v>
      </c>
      <c r="AC93">
        <v>0</v>
      </c>
      <c r="AD93">
        <v>0</v>
      </c>
      <c r="AE93">
        <v>0</v>
      </c>
      <c r="AF93">
        <v>0</v>
      </c>
      <c r="AG93">
        <v>641.58448999999996</v>
      </c>
    </row>
    <row r="94" spans="1:33">
      <c r="B94" s="108" t="s">
        <v>117</v>
      </c>
      <c r="C94">
        <v>0</v>
      </c>
      <c r="D94">
        <v>0</v>
      </c>
      <c r="E94">
        <v>0</v>
      </c>
      <c r="F94">
        <v>0</v>
      </c>
      <c r="G94">
        <v>0</v>
      </c>
      <c r="H94">
        <v>0</v>
      </c>
      <c r="I94">
        <v>0</v>
      </c>
      <c r="J94">
        <v>0.105</v>
      </c>
      <c r="K94">
        <v>0</v>
      </c>
      <c r="L94">
        <v>0</v>
      </c>
      <c r="M94">
        <v>0</v>
      </c>
      <c r="N94">
        <v>0</v>
      </c>
      <c r="O94">
        <v>0</v>
      </c>
      <c r="P94">
        <v>0</v>
      </c>
      <c r="Q94">
        <v>0</v>
      </c>
      <c r="R94">
        <v>0</v>
      </c>
      <c r="S94">
        <v>0</v>
      </c>
      <c r="T94">
        <v>0</v>
      </c>
      <c r="U94">
        <v>0</v>
      </c>
      <c r="V94">
        <v>0</v>
      </c>
      <c r="W94">
        <v>1.7000000000000001E-2</v>
      </c>
      <c r="X94">
        <v>0</v>
      </c>
      <c r="Y94">
        <v>0.72499999999999998</v>
      </c>
      <c r="Z94">
        <v>0</v>
      </c>
      <c r="AA94">
        <v>0</v>
      </c>
      <c r="AB94">
        <v>0</v>
      </c>
      <c r="AC94">
        <v>0</v>
      </c>
      <c r="AD94">
        <v>0</v>
      </c>
      <c r="AE94">
        <v>0</v>
      </c>
      <c r="AF94">
        <v>0</v>
      </c>
      <c r="AG94">
        <v>0.84699999999999998</v>
      </c>
    </row>
    <row r="95" spans="1:33">
      <c r="B95" s="108" t="s">
        <v>118</v>
      </c>
      <c r="C95">
        <v>0</v>
      </c>
      <c r="D95">
        <v>0</v>
      </c>
      <c r="E95">
        <v>0</v>
      </c>
      <c r="F95">
        <v>0</v>
      </c>
      <c r="G95">
        <v>2.2280000000000002</v>
      </c>
      <c r="H95">
        <v>0</v>
      </c>
      <c r="I95">
        <v>0</v>
      </c>
      <c r="J95">
        <v>0</v>
      </c>
      <c r="K95">
        <v>0</v>
      </c>
      <c r="L95">
        <v>0</v>
      </c>
      <c r="M95">
        <v>0</v>
      </c>
      <c r="N95">
        <v>0</v>
      </c>
      <c r="O95">
        <v>0</v>
      </c>
      <c r="P95">
        <v>0</v>
      </c>
      <c r="Q95">
        <v>0</v>
      </c>
      <c r="R95">
        <v>0</v>
      </c>
      <c r="S95">
        <v>0</v>
      </c>
      <c r="T95">
        <v>0</v>
      </c>
      <c r="U95">
        <v>0</v>
      </c>
      <c r="V95">
        <v>0</v>
      </c>
      <c r="W95">
        <v>0.114</v>
      </c>
      <c r="X95">
        <v>0</v>
      </c>
      <c r="Y95">
        <v>5.4720000000000004</v>
      </c>
      <c r="Z95">
        <v>0</v>
      </c>
      <c r="AA95">
        <v>0</v>
      </c>
      <c r="AB95">
        <v>0</v>
      </c>
      <c r="AC95">
        <v>0</v>
      </c>
      <c r="AD95">
        <v>0</v>
      </c>
      <c r="AE95">
        <v>0</v>
      </c>
      <c r="AF95">
        <v>0</v>
      </c>
      <c r="AG95">
        <v>7.8140000000000009</v>
      </c>
    </row>
    <row r="96" spans="1:33">
      <c r="A96" s="109" t="s">
        <v>119</v>
      </c>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row>
    <row r="97" spans="1:33">
      <c r="B97" s="108" t="s">
        <v>120</v>
      </c>
      <c r="C97">
        <v>0</v>
      </c>
      <c r="D97">
        <v>0</v>
      </c>
      <c r="E97">
        <v>0</v>
      </c>
      <c r="F97">
        <v>3.6654200000000001</v>
      </c>
      <c r="G97">
        <v>0.166959</v>
      </c>
      <c r="H97">
        <v>0</v>
      </c>
      <c r="I97">
        <v>0</v>
      </c>
      <c r="J97">
        <v>0</v>
      </c>
      <c r="K97">
        <v>0</v>
      </c>
      <c r="L97">
        <v>0</v>
      </c>
      <c r="M97">
        <v>90.519900000000007</v>
      </c>
      <c r="N97">
        <v>0</v>
      </c>
      <c r="O97">
        <v>0</v>
      </c>
      <c r="P97">
        <v>23</v>
      </c>
      <c r="Q97">
        <v>0</v>
      </c>
      <c r="R97">
        <v>0</v>
      </c>
      <c r="S97">
        <v>0</v>
      </c>
      <c r="T97">
        <v>0</v>
      </c>
      <c r="U97">
        <v>0</v>
      </c>
      <c r="V97">
        <v>0</v>
      </c>
      <c r="W97">
        <v>3.5620400000000001</v>
      </c>
      <c r="X97">
        <v>0.67</v>
      </c>
      <c r="Y97">
        <v>0</v>
      </c>
      <c r="Z97">
        <v>0</v>
      </c>
      <c r="AA97">
        <v>0</v>
      </c>
      <c r="AB97">
        <v>0</v>
      </c>
      <c r="AC97">
        <v>0</v>
      </c>
      <c r="AD97">
        <v>0</v>
      </c>
      <c r="AE97">
        <v>0</v>
      </c>
      <c r="AF97">
        <v>18.805199999999999</v>
      </c>
      <c r="AG97">
        <v>140.38951900000001</v>
      </c>
    </row>
    <row r="98" spans="1:33">
      <c r="B98" s="108" t="s">
        <v>121</v>
      </c>
      <c r="C98">
        <v>0</v>
      </c>
      <c r="D98">
        <v>0</v>
      </c>
      <c r="E98">
        <v>0</v>
      </c>
      <c r="F98">
        <v>0</v>
      </c>
      <c r="G98">
        <v>0.16</v>
      </c>
      <c r="H98">
        <v>0</v>
      </c>
      <c r="I98">
        <v>0</v>
      </c>
      <c r="J98">
        <v>0</v>
      </c>
      <c r="K98">
        <v>0</v>
      </c>
      <c r="L98">
        <v>0</v>
      </c>
      <c r="M98">
        <v>0</v>
      </c>
      <c r="N98">
        <v>0</v>
      </c>
      <c r="O98">
        <v>0</v>
      </c>
      <c r="P98">
        <v>0</v>
      </c>
      <c r="Q98">
        <v>0</v>
      </c>
      <c r="R98">
        <v>0</v>
      </c>
      <c r="S98">
        <v>3.69</v>
      </c>
      <c r="T98">
        <v>0</v>
      </c>
      <c r="U98">
        <v>0</v>
      </c>
      <c r="V98">
        <v>0</v>
      </c>
      <c r="W98">
        <v>0.11</v>
      </c>
      <c r="X98">
        <v>7.09</v>
      </c>
      <c r="Y98">
        <v>0</v>
      </c>
      <c r="Z98">
        <v>0</v>
      </c>
      <c r="AA98">
        <v>0</v>
      </c>
      <c r="AB98">
        <v>0</v>
      </c>
      <c r="AC98">
        <v>0</v>
      </c>
      <c r="AD98">
        <v>0</v>
      </c>
      <c r="AE98">
        <v>0</v>
      </c>
      <c r="AF98">
        <v>1.24</v>
      </c>
      <c r="AG98">
        <v>12.29</v>
      </c>
    </row>
    <row r="99" spans="1:33">
      <c r="B99" s="108" t="s">
        <v>122</v>
      </c>
      <c r="C99">
        <v>0</v>
      </c>
      <c r="D99">
        <v>0</v>
      </c>
      <c r="E99">
        <v>0</v>
      </c>
      <c r="F99">
        <v>0</v>
      </c>
      <c r="G99">
        <v>0</v>
      </c>
      <c r="H99">
        <v>0</v>
      </c>
      <c r="I99">
        <v>0.68</v>
      </c>
      <c r="J99">
        <v>0</v>
      </c>
      <c r="K99">
        <v>0</v>
      </c>
      <c r="L99">
        <v>0</v>
      </c>
      <c r="M99">
        <v>0</v>
      </c>
      <c r="N99">
        <v>0</v>
      </c>
      <c r="O99">
        <v>0</v>
      </c>
      <c r="P99">
        <v>0</v>
      </c>
      <c r="Q99">
        <v>0</v>
      </c>
      <c r="R99">
        <v>0</v>
      </c>
      <c r="S99">
        <v>0</v>
      </c>
      <c r="T99">
        <v>0</v>
      </c>
      <c r="U99">
        <v>0</v>
      </c>
      <c r="V99">
        <v>0</v>
      </c>
      <c r="W99">
        <v>0.76</v>
      </c>
      <c r="X99">
        <v>0</v>
      </c>
      <c r="Y99">
        <v>3.39</v>
      </c>
      <c r="Z99">
        <v>0</v>
      </c>
      <c r="AA99">
        <v>0</v>
      </c>
      <c r="AB99">
        <v>0</v>
      </c>
      <c r="AC99">
        <v>0</v>
      </c>
      <c r="AD99">
        <v>0</v>
      </c>
      <c r="AE99">
        <v>0</v>
      </c>
      <c r="AF99">
        <v>0</v>
      </c>
      <c r="AG99">
        <v>4.83</v>
      </c>
    </row>
    <row r="100" spans="1:33">
      <c r="A100" s="109" t="s">
        <v>123</v>
      </c>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row>
    <row r="101" spans="1:33">
      <c r="B101" s="108" t="s">
        <v>124</v>
      </c>
      <c r="C101">
        <v>0</v>
      </c>
      <c r="D101">
        <v>0</v>
      </c>
      <c r="E101">
        <v>0</v>
      </c>
      <c r="F101">
        <v>0</v>
      </c>
      <c r="G101">
        <v>0.63900000000000001</v>
      </c>
      <c r="H101">
        <v>0.60899999999999999</v>
      </c>
      <c r="I101">
        <v>0</v>
      </c>
      <c r="J101">
        <v>0</v>
      </c>
      <c r="K101">
        <v>0</v>
      </c>
      <c r="L101">
        <v>0</v>
      </c>
      <c r="M101">
        <v>52.465000000000003</v>
      </c>
      <c r="N101">
        <v>0</v>
      </c>
      <c r="O101">
        <v>0</v>
      </c>
      <c r="P101">
        <v>8.2200000000000006</v>
      </c>
      <c r="Q101">
        <v>0.18</v>
      </c>
      <c r="R101">
        <v>0</v>
      </c>
      <c r="S101">
        <v>21.007000000000001</v>
      </c>
      <c r="T101">
        <v>0</v>
      </c>
      <c r="U101">
        <v>0</v>
      </c>
      <c r="V101">
        <v>0</v>
      </c>
      <c r="W101">
        <v>1.736</v>
      </c>
      <c r="X101">
        <v>0</v>
      </c>
      <c r="Y101">
        <v>3.5920000000000001</v>
      </c>
      <c r="Z101">
        <v>0</v>
      </c>
      <c r="AA101">
        <v>0</v>
      </c>
      <c r="AB101">
        <v>0</v>
      </c>
      <c r="AC101">
        <v>0</v>
      </c>
      <c r="AD101">
        <v>0</v>
      </c>
      <c r="AE101">
        <v>0</v>
      </c>
      <c r="AF101">
        <v>0</v>
      </c>
      <c r="AG101">
        <v>88.448000000000008</v>
      </c>
    </row>
    <row r="102" spans="1:33">
      <c r="B102" s="108" t="s">
        <v>125</v>
      </c>
      <c r="C102">
        <v>0</v>
      </c>
      <c r="D102">
        <v>0</v>
      </c>
      <c r="E102">
        <v>0</v>
      </c>
      <c r="F102">
        <v>0</v>
      </c>
      <c r="G102">
        <v>0</v>
      </c>
      <c r="H102">
        <v>0</v>
      </c>
      <c r="I102">
        <v>0</v>
      </c>
      <c r="J102">
        <v>5.8999999999999997E-2</v>
      </c>
      <c r="K102">
        <v>0</v>
      </c>
      <c r="L102">
        <v>0</v>
      </c>
      <c r="M102">
        <v>0</v>
      </c>
      <c r="N102">
        <v>0</v>
      </c>
      <c r="O102">
        <v>0</v>
      </c>
      <c r="P102">
        <v>0</v>
      </c>
      <c r="Q102">
        <v>0</v>
      </c>
      <c r="R102">
        <v>0</v>
      </c>
      <c r="S102">
        <v>0</v>
      </c>
      <c r="T102">
        <v>0</v>
      </c>
      <c r="U102">
        <v>0</v>
      </c>
      <c r="V102">
        <v>0</v>
      </c>
      <c r="W102">
        <v>4.2999999999999997E-2</v>
      </c>
      <c r="X102">
        <v>0</v>
      </c>
      <c r="Y102">
        <v>2.8239999999999998</v>
      </c>
      <c r="Z102">
        <v>0</v>
      </c>
      <c r="AA102">
        <v>0</v>
      </c>
      <c r="AB102">
        <v>0</v>
      </c>
      <c r="AC102">
        <v>0</v>
      </c>
      <c r="AD102">
        <v>0</v>
      </c>
      <c r="AE102">
        <v>0</v>
      </c>
      <c r="AF102">
        <v>0</v>
      </c>
      <c r="AG102">
        <v>2.9260000000000002</v>
      </c>
    </row>
    <row r="103" spans="1:33">
      <c r="B103" s="108" t="s">
        <v>126</v>
      </c>
      <c r="C103">
        <v>0</v>
      </c>
      <c r="D103">
        <v>0</v>
      </c>
      <c r="E103">
        <v>0</v>
      </c>
      <c r="F103">
        <v>0</v>
      </c>
      <c r="G103">
        <v>0</v>
      </c>
      <c r="H103">
        <v>0</v>
      </c>
      <c r="I103">
        <v>0</v>
      </c>
      <c r="J103">
        <v>0.13600000000000001</v>
      </c>
      <c r="K103">
        <v>0</v>
      </c>
      <c r="L103">
        <v>0</v>
      </c>
      <c r="M103">
        <v>0</v>
      </c>
      <c r="N103">
        <v>0</v>
      </c>
      <c r="O103">
        <v>0</v>
      </c>
      <c r="P103">
        <v>0</v>
      </c>
      <c r="Q103">
        <v>0</v>
      </c>
      <c r="R103">
        <v>0</v>
      </c>
      <c r="S103">
        <v>0</v>
      </c>
      <c r="T103">
        <v>0</v>
      </c>
      <c r="U103">
        <v>0</v>
      </c>
      <c r="V103">
        <v>0</v>
      </c>
      <c r="W103">
        <v>4.4999999999999998E-2</v>
      </c>
      <c r="X103">
        <v>0</v>
      </c>
      <c r="Y103">
        <v>3.4159999999999999</v>
      </c>
      <c r="Z103">
        <v>0</v>
      </c>
      <c r="AA103">
        <v>0</v>
      </c>
      <c r="AB103">
        <v>0</v>
      </c>
      <c r="AC103">
        <v>0</v>
      </c>
      <c r="AD103">
        <v>0</v>
      </c>
      <c r="AE103">
        <v>0</v>
      </c>
      <c r="AF103">
        <v>0</v>
      </c>
      <c r="AG103">
        <v>3.597</v>
      </c>
    </row>
    <row r="104" spans="1:33">
      <c r="A104" s="109" t="s">
        <v>127</v>
      </c>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row>
    <row r="105" spans="1:33">
      <c r="B105" s="108" t="s">
        <v>128</v>
      </c>
      <c r="C105">
        <v>0</v>
      </c>
      <c r="D105">
        <v>0</v>
      </c>
      <c r="E105">
        <v>0</v>
      </c>
      <c r="F105">
        <v>0</v>
      </c>
      <c r="G105">
        <v>0</v>
      </c>
      <c r="H105">
        <v>0</v>
      </c>
      <c r="I105">
        <v>0</v>
      </c>
      <c r="J105">
        <v>0.04</v>
      </c>
      <c r="K105">
        <v>0</v>
      </c>
      <c r="L105">
        <v>0</v>
      </c>
      <c r="M105">
        <v>0</v>
      </c>
      <c r="N105">
        <v>0</v>
      </c>
      <c r="O105">
        <v>0</v>
      </c>
      <c r="P105">
        <v>0</v>
      </c>
      <c r="Q105">
        <v>0</v>
      </c>
      <c r="R105">
        <v>0</v>
      </c>
      <c r="S105">
        <v>0</v>
      </c>
      <c r="T105">
        <v>0</v>
      </c>
      <c r="U105">
        <v>0</v>
      </c>
      <c r="V105">
        <v>0</v>
      </c>
      <c r="W105">
        <v>6.1358000000000003E-2</v>
      </c>
      <c r="X105">
        <v>0</v>
      </c>
      <c r="Y105">
        <v>4.72</v>
      </c>
      <c r="Z105">
        <v>0</v>
      </c>
      <c r="AA105">
        <v>0</v>
      </c>
      <c r="AB105">
        <v>0</v>
      </c>
      <c r="AC105">
        <v>0</v>
      </c>
      <c r="AD105">
        <v>0</v>
      </c>
      <c r="AE105">
        <v>0</v>
      </c>
      <c r="AF105">
        <v>0</v>
      </c>
      <c r="AG105">
        <v>4.821358</v>
      </c>
    </row>
    <row r="106" spans="1:33">
      <c r="B106" s="108" t="s">
        <v>129</v>
      </c>
      <c r="C106">
        <v>0</v>
      </c>
      <c r="D106">
        <v>0</v>
      </c>
      <c r="E106">
        <v>0</v>
      </c>
      <c r="F106">
        <v>71.907499999999999</v>
      </c>
      <c r="G106">
        <v>0</v>
      </c>
      <c r="H106">
        <v>0</v>
      </c>
      <c r="I106">
        <v>0</v>
      </c>
      <c r="J106">
        <v>1.5</v>
      </c>
      <c r="K106">
        <v>0</v>
      </c>
      <c r="L106">
        <v>0</v>
      </c>
      <c r="M106">
        <v>54.232300000000002</v>
      </c>
      <c r="N106">
        <v>0</v>
      </c>
      <c r="O106">
        <v>49.220799999999997</v>
      </c>
      <c r="P106">
        <v>70</v>
      </c>
      <c r="Q106">
        <v>0.38</v>
      </c>
      <c r="R106">
        <v>11.8544</v>
      </c>
      <c r="S106">
        <v>43.752899999999997</v>
      </c>
      <c r="T106">
        <v>0</v>
      </c>
      <c r="U106">
        <v>0</v>
      </c>
      <c r="V106">
        <v>0</v>
      </c>
      <c r="W106">
        <v>11.486700000000001</v>
      </c>
      <c r="X106">
        <v>0</v>
      </c>
      <c r="Y106">
        <v>0</v>
      </c>
      <c r="Z106">
        <v>0</v>
      </c>
      <c r="AA106">
        <v>0</v>
      </c>
      <c r="AB106">
        <v>0</v>
      </c>
      <c r="AC106">
        <v>0</v>
      </c>
      <c r="AD106">
        <v>1.1399999999999999</v>
      </c>
      <c r="AE106">
        <v>0</v>
      </c>
      <c r="AF106">
        <v>24.276800000000001</v>
      </c>
      <c r="AG106">
        <v>339.75139999999993</v>
      </c>
    </row>
    <row r="107" spans="1:33">
      <c r="B107" s="108" t="s">
        <v>131</v>
      </c>
      <c r="C107">
        <v>0</v>
      </c>
      <c r="D107">
        <v>0</v>
      </c>
      <c r="E107">
        <v>0</v>
      </c>
      <c r="F107">
        <v>0</v>
      </c>
      <c r="G107">
        <v>0</v>
      </c>
      <c r="H107">
        <v>0</v>
      </c>
      <c r="I107">
        <v>0</v>
      </c>
      <c r="J107">
        <v>1.2999999999999999E-2</v>
      </c>
      <c r="K107">
        <v>0</v>
      </c>
      <c r="L107">
        <v>0</v>
      </c>
      <c r="M107">
        <v>0</v>
      </c>
      <c r="N107">
        <v>0</v>
      </c>
      <c r="O107">
        <v>0</v>
      </c>
      <c r="P107">
        <v>0</v>
      </c>
      <c r="Q107">
        <v>0</v>
      </c>
      <c r="R107">
        <v>0</v>
      </c>
      <c r="S107">
        <v>0</v>
      </c>
      <c r="T107">
        <v>0</v>
      </c>
      <c r="U107">
        <v>0</v>
      </c>
      <c r="V107">
        <v>0</v>
      </c>
      <c r="W107">
        <v>4.8661999999999997E-2</v>
      </c>
      <c r="X107">
        <v>0</v>
      </c>
      <c r="Y107">
        <v>4.63</v>
      </c>
      <c r="Z107">
        <v>0</v>
      </c>
      <c r="AA107">
        <v>0</v>
      </c>
      <c r="AB107">
        <v>0</v>
      </c>
      <c r="AC107">
        <v>0</v>
      </c>
      <c r="AD107">
        <v>0</v>
      </c>
      <c r="AE107">
        <v>0</v>
      </c>
      <c r="AF107">
        <v>0</v>
      </c>
      <c r="AG107">
        <v>4.691662</v>
      </c>
    </row>
    <row r="108" spans="1:33">
      <c r="B108" s="108" t="s">
        <v>132</v>
      </c>
      <c r="C108">
        <v>0</v>
      </c>
      <c r="D108">
        <v>0</v>
      </c>
      <c r="E108">
        <v>0</v>
      </c>
      <c r="F108">
        <v>0</v>
      </c>
      <c r="G108">
        <v>0</v>
      </c>
      <c r="H108">
        <v>0</v>
      </c>
      <c r="I108">
        <v>0</v>
      </c>
      <c r="J108">
        <v>0.01</v>
      </c>
      <c r="K108">
        <v>0</v>
      </c>
      <c r="L108">
        <v>0</v>
      </c>
      <c r="M108">
        <v>0</v>
      </c>
      <c r="N108">
        <v>0</v>
      </c>
      <c r="O108">
        <v>0</v>
      </c>
      <c r="P108">
        <v>0</v>
      </c>
      <c r="Q108">
        <v>0</v>
      </c>
      <c r="R108">
        <v>0</v>
      </c>
      <c r="S108">
        <v>0</v>
      </c>
      <c r="T108">
        <v>0</v>
      </c>
      <c r="U108">
        <v>0</v>
      </c>
      <c r="V108">
        <v>0</v>
      </c>
      <c r="W108">
        <v>8.3460000000000006E-2</v>
      </c>
      <c r="X108">
        <v>0</v>
      </c>
      <c r="Y108">
        <v>4.88</v>
      </c>
      <c r="Z108">
        <v>0</v>
      </c>
      <c r="AA108">
        <v>0</v>
      </c>
      <c r="AB108">
        <v>0</v>
      </c>
      <c r="AC108">
        <v>0</v>
      </c>
      <c r="AD108">
        <v>0</v>
      </c>
      <c r="AE108">
        <v>0</v>
      </c>
      <c r="AF108">
        <v>0</v>
      </c>
      <c r="AG108">
        <v>4.9734599999999993</v>
      </c>
    </row>
    <row r="109" spans="1:33">
      <c r="A109" s="109" t="s">
        <v>133</v>
      </c>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row>
    <row r="110" spans="1:33">
      <c r="B110" s="108" t="s">
        <v>134</v>
      </c>
      <c r="C110">
        <v>0</v>
      </c>
      <c r="D110">
        <v>68.599999999999994</v>
      </c>
      <c r="E110">
        <v>0</v>
      </c>
      <c r="F110">
        <v>0</v>
      </c>
      <c r="G110">
        <v>4.3</v>
      </c>
      <c r="H110">
        <v>0</v>
      </c>
      <c r="I110">
        <v>0</v>
      </c>
      <c r="J110">
        <v>4.0000000000000001E-3</v>
      </c>
      <c r="K110">
        <v>0</v>
      </c>
      <c r="L110">
        <v>0</v>
      </c>
      <c r="M110">
        <v>38.6</v>
      </c>
      <c r="N110">
        <v>0</v>
      </c>
      <c r="O110">
        <v>2</v>
      </c>
      <c r="P110">
        <v>5.3</v>
      </c>
      <c r="Q110">
        <v>16.600000000000001</v>
      </c>
      <c r="R110">
        <v>0</v>
      </c>
      <c r="S110">
        <v>0</v>
      </c>
      <c r="T110">
        <v>0</v>
      </c>
      <c r="U110">
        <v>0.5</v>
      </c>
      <c r="V110">
        <v>0</v>
      </c>
      <c r="W110">
        <v>4</v>
      </c>
      <c r="X110">
        <v>0</v>
      </c>
      <c r="Y110">
        <v>0</v>
      </c>
      <c r="Z110">
        <v>0</v>
      </c>
      <c r="AA110">
        <v>0</v>
      </c>
      <c r="AB110">
        <v>0</v>
      </c>
      <c r="AC110">
        <v>0</v>
      </c>
      <c r="AD110">
        <v>0</v>
      </c>
      <c r="AE110">
        <v>0</v>
      </c>
      <c r="AF110">
        <v>0</v>
      </c>
      <c r="AG110">
        <v>139.904</v>
      </c>
    </row>
    <row r="111" spans="1:33">
      <c r="A111" s="109" t="s">
        <v>135</v>
      </c>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row>
    <row r="112" spans="1:33">
      <c r="B112" s="108" t="s">
        <v>136</v>
      </c>
      <c r="C112">
        <v>0</v>
      </c>
      <c r="D112">
        <v>0</v>
      </c>
      <c r="E112">
        <v>0</v>
      </c>
      <c r="F112">
        <v>10.119999999999999</v>
      </c>
      <c r="G112">
        <v>0</v>
      </c>
      <c r="H112">
        <v>0</v>
      </c>
      <c r="I112">
        <v>0</v>
      </c>
      <c r="J112">
        <v>3.4000000000000002E-2</v>
      </c>
      <c r="K112">
        <v>0</v>
      </c>
      <c r="L112">
        <v>0</v>
      </c>
      <c r="M112">
        <v>28.6</v>
      </c>
      <c r="N112">
        <v>0</v>
      </c>
      <c r="O112">
        <v>0</v>
      </c>
      <c r="P112">
        <v>7.8890000000000002</v>
      </c>
      <c r="Q112">
        <v>0</v>
      </c>
      <c r="R112">
        <v>0</v>
      </c>
      <c r="S112">
        <v>3.5</v>
      </c>
      <c r="T112">
        <v>0</v>
      </c>
      <c r="U112">
        <v>0</v>
      </c>
      <c r="V112">
        <v>0</v>
      </c>
      <c r="W112">
        <v>1.1639999999999999</v>
      </c>
      <c r="X112">
        <v>0</v>
      </c>
      <c r="Y112">
        <v>0</v>
      </c>
      <c r="Z112">
        <v>0</v>
      </c>
      <c r="AA112">
        <v>0</v>
      </c>
      <c r="AB112">
        <v>0</v>
      </c>
      <c r="AC112">
        <v>0</v>
      </c>
      <c r="AD112">
        <v>0</v>
      </c>
      <c r="AE112">
        <v>0</v>
      </c>
      <c r="AF112">
        <v>0</v>
      </c>
      <c r="AG112">
        <v>51.307000000000009</v>
      </c>
    </row>
    <row r="113" spans="1:33">
      <c r="B113" s="108" t="s">
        <v>137</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0.11679</v>
      </c>
      <c r="X113">
        <v>0</v>
      </c>
      <c r="Y113">
        <v>0</v>
      </c>
      <c r="Z113">
        <v>0</v>
      </c>
      <c r="AA113">
        <v>0</v>
      </c>
      <c r="AB113">
        <v>0</v>
      </c>
      <c r="AC113">
        <v>0</v>
      </c>
      <c r="AD113">
        <v>0</v>
      </c>
      <c r="AE113">
        <v>0</v>
      </c>
      <c r="AF113">
        <v>4.9152899999999997</v>
      </c>
      <c r="AG113">
        <v>5.0320799999999997</v>
      </c>
    </row>
    <row r="114" spans="1:33">
      <c r="B114" s="108" t="s">
        <v>138</v>
      </c>
      <c r="C114">
        <v>0</v>
      </c>
      <c r="D114">
        <v>0</v>
      </c>
      <c r="E114">
        <v>0</v>
      </c>
      <c r="F114">
        <v>0</v>
      </c>
      <c r="G114">
        <v>0</v>
      </c>
      <c r="H114">
        <v>0</v>
      </c>
      <c r="I114">
        <v>0.01</v>
      </c>
      <c r="J114">
        <v>0</v>
      </c>
      <c r="K114">
        <v>0</v>
      </c>
      <c r="L114">
        <v>0</v>
      </c>
      <c r="M114">
        <v>0</v>
      </c>
      <c r="N114">
        <v>0</v>
      </c>
      <c r="O114">
        <v>0</v>
      </c>
      <c r="P114">
        <v>0</v>
      </c>
      <c r="Q114">
        <v>0</v>
      </c>
      <c r="R114">
        <v>0</v>
      </c>
      <c r="S114">
        <v>0</v>
      </c>
      <c r="T114">
        <v>0</v>
      </c>
      <c r="U114">
        <v>0</v>
      </c>
      <c r="V114">
        <v>0</v>
      </c>
      <c r="W114">
        <v>2.5000000000000001E-2</v>
      </c>
      <c r="X114">
        <v>2.3170000000000002</v>
      </c>
      <c r="Y114">
        <v>0</v>
      </c>
      <c r="Z114">
        <v>0</v>
      </c>
      <c r="AA114">
        <v>0</v>
      </c>
      <c r="AB114">
        <v>0</v>
      </c>
      <c r="AC114">
        <v>0</v>
      </c>
      <c r="AD114">
        <v>0</v>
      </c>
      <c r="AE114">
        <v>0</v>
      </c>
      <c r="AF114">
        <v>0</v>
      </c>
      <c r="AG114">
        <v>2.3519999999999999</v>
      </c>
    </row>
    <row r="115" spans="1:33">
      <c r="A115" s="109" t="s">
        <v>139</v>
      </c>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row>
    <row r="116" spans="1:33">
      <c r="B116" s="108" t="s">
        <v>140</v>
      </c>
      <c r="C116">
        <v>0</v>
      </c>
      <c r="D116">
        <v>0</v>
      </c>
      <c r="E116">
        <v>0</v>
      </c>
      <c r="F116">
        <v>0</v>
      </c>
      <c r="G116">
        <v>0</v>
      </c>
      <c r="H116">
        <v>0</v>
      </c>
      <c r="I116">
        <v>0</v>
      </c>
      <c r="J116">
        <v>3.36</v>
      </c>
      <c r="K116">
        <v>0</v>
      </c>
      <c r="L116">
        <v>0</v>
      </c>
      <c r="M116">
        <v>9.1910000000000007</v>
      </c>
      <c r="N116">
        <v>0</v>
      </c>
      <c r="O116">
        <v>0</v>
      </c>
      <c r="P116">
        <v>0</v>
      </c>
      <c r="Q116">
        <v>0</v>
      </c>
      <c r="R116">
        <v>0</v>
      </c>
      <c r="S116">
        <v>0</v>
      </c>
      <c r="T116">
        <v>0</v>
      </c>
      <c r="U116">
        <v>0</v>
      </c>
      <c r="V116">
        <v>0</v>
      </c>
      <c r="W116">
        <v>0.32090999999999997</v>
      </c>
      <c r="X116">
        <v>0</v>
      </c>
      <c r="Y116">
        <v>0</v>
      </c>
      <c r="Z116">
        <v>0</v>
      </c>
      <c r="AA116">
        <v>0</v>
      </c>
      <c r="AB116">
        <v>0</v>
      </c>
      <c r="AC116">
        <v>0</v>
      </c>
      <c r="AD116">
        <v>0</v>
      </c>
      <c r="AE116">
        <v>0</v>
      </c>
      <c r="AF116">
        <v>0</v>
      </c>
      <c r="AG116">
        <v>12.87191</v>
      </c>
    </row>
    <row r="117" spans="1:33">
      <c r="B117" s="108" t="s">
        <v>141</v>
      </c>
      <c r="C117">
        <v>0</v>
      </c>
      <c r="D117">
        <v>0</v>
      </c>
      <c r="E117">
        <v>0</v>
      </c>
      <c r="F117">
        <v>0</v>
      </c>
      <c r="G117">
        <v>0</v>
      </c>
      <c r="H117">
        <v>0</v>
      </c>
      <c r="I117">
        <v>0</v>
      </c>
      <c r="J117">
        <v>0.19900000000000001</v>
      </c>
      <c r="K117">
        <v>0</v>
      </c>
      <c r="L117">
        <v>0</v>
      </c>
      <c r="M117">
        <v>0</v>
      </c>
      <c r="N117">
        <v>0</v>
      </c>
      <c r="O117">
        <v>0</v>
      </c>
      <c r="P117">
        <v>0</v>
      </c>
      <c r="Q117">
        <v>0</v>
      </c>
      <c r="R117">
        <v>0</v>
      </c>
      <c r="S117">
        <v>0</v>
      </c>
      <c r="T117">
        <v>0</v>
      </c>
      <c r="U117">
        <v>0</v>
      </c>
      <c r="V117">
        <v>0</v>
      </c>
      <c r="W117">
        <v>0.19242000000000001</v>
      </c>
      <c r="X117">
        <v>0</v>
      </c>
      <c r="Y117">
        <v>0</v>
      </c>
      <c r="Z117">
        <v>0</v>
      </c>
      <c r="AA117">
        <v>0</v>
      </c>
      <c r="AB117">
        <v>0</v>
      </c>
      <c r="AC117">
        <v>8.1682400000000008</v>
      </c>
      <c r="AD117">
        <v>0</v>
      </c>
      <c r="AE117">
        <v>0</v>
      </c>
      <c r="AF117">
        <v>0</v>
      </c>
      <c r="AG117">
        <v>8.5596600000000009</v>
      </c>
    </row>
    <row r="118" spans="1:33">
      <c r="B118" s="108" t="s">
        <v>142</v>
      </c>
      <c r="C118">
        <v>0</v>
      </c>
      <c r="D118">
        <v>0</v>
      </c>
      <c r="E118">
        <v>0</v>
      </c>
      <c r="F118">
        <v>0</v>
      </c>
      <c r="G118">
        <v>7.9160000000000004</v>
      </c>
      <c r="H118">
        <v>0</v>
      </c>
      <c r="I118">
        <v>0</v>
      </c>
      <c r="J118">
        <v>0.1</v>
      </c>
      <c r="K118">
        <v>0</v>
      </c>
      <c r="L118">
        <v>0</v>
      </c>
      <c r="M118">
        <v>0</v>
      </c>
      <c r="N118">
        <v>0</v>
      </c>
      <c r="O118">
        <v>0</v>
      </c>
      <c r="P118">
        <v>0</v>
      </c>
      <c r="Q118">
        <v>12.486000000000001</v>
      </c>
      <c r="R118">
        <v>0</v>
      </c>
      <c r="S118">
        <v>0</v>
      </c>
      <c r="T118">
        <v>0</v>
      </c>
      <c r="U118">
        <v>0</v>
      </c>
      <c r="V118">
        <v>0</v>
      </c>
      <c r="W118">
        <v>0.42293999999999998</v>
      </c>
      <c r="X118">
        <v>0</v>
      </c>
      <c r="Y118">
        <v>0</v>
      </c>
      <c r="Z118">
        <v>0</v>
      </c>
      <c r="AA118">
        <v>0</v>
      </c>
      <c r="AB118">
        <v>0</v>
      </c>
      <c r="AC118">
        <v>0</v>
      </c>
      <c r="AD118">
        <v>0</v>
      </c>
      <c r="AE118">
        <v>0</v>
      </c>
      <c r="AF118">
        <v>0</v>
      </c>
      <c r="AG118">
        <v>20.924939999999999</v>
      </c>
    </row>
    <row r="119" spans="1:33">
      <c r="B119" s="108" t="s">
        <v>143</v>
      </c>
      <c r="C119">
        <v>0</v>
      </c>
      <c r="D119">
        <v>0</v>
      </c>
      <c r="E119">
        <v>0</v>
      </c>
      <c r="F119">
        <v>49.996000000000002</v>
      </c>
      <c r="G119">
        <v>0.123</v>
      </c>
      <c r="H119">
        <v>0.91600000000000004</v>
      </c>
      <c r="I119">
        <v>3.9E-2</v>
      </c>
      <c r="J119">
        <v>2.8000000000000001E-2</v>
      </c>
      <c r="K119">
        <v>0</v>
      </c>
      <c r="L119">
        <v>0</v>
      </c>
      <c r="M119">
        <v>91.757000000000005</v>
      </c>
      <c r="N119">
        <v>0</v>
      </c>
      <c r="O119">
        <v>0</v>
      </c>
      <c r="P119">
        <v>25.628</v>
      </c>
      <c r="Q119">
        <v>0</v>
      </c>
      <c r="R119">
        <v>0</v>
      </c>
      <c r="S119">
        <v>6.9720000000000004</v>
      </c>
      <c r="T119">
        <v>0</v>
      </c>
      <c r="U119">
        <v>0</v>
      </c>
      <c r="V119">
        <v>0</v>
      </c>
      <c r="W119">
        <v>4.6706099999999999</v>
      </c>
      <c r="X119">
        <v>0</v>
      </c>
      <c r="Y119">
        <v>0</v>
      </c>
      <c r="Z119">
        <v>0</v>
      </c>
      <c r="AA119">
        <v>10.487</v>
      </c>
      <c r="AB119">
        <v>16.736000000000001</v>
      </c>
      <c r="AC119">
        <v>0</v>
      </c>
      <c r="AD119">
        <v>0</v>
      </c>
      <c r="AE119">
        <v>0</v>
      </c>
      <c r="AF119">
        <v>0</v>
      </c>
      <c r="AG119">
        <v>207.35261</v>
      </c>
    </row>
    <row r="120" spans="1:33">
      <c r="A120" s="109" t="s">
        <v>144</v>
      </c>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row>
    <row r="121" spans="1:33">
      <c r="B121" s="108" t="s">
        <v>145</v>
      </c>
      <c r="C121">
        <v>0</v>
      </c>
      <c r="D121">
        <v>0</v>
      </c>
      <c r="E121">
        <v>0</v>
      </c>
      <c r="F121">
        <v>4.4021699999999999</v>
      </c>
      <c r="G121">
        <v>0</v>
      </c>
      <c r="H121">
        <v>0</v>
      </c>
      <c r="I121">
        <v>0</v>
      </c>
      <c r="J121">
        <v>1.5</v>
      </c>
      <c r="K121">
        <v>0</v>
      </c>
      <c r="L121">
        <v>0</v>
      </c>
      <c r="M121">
        <v>0</v>
      </c>
      <c r="N121">
        <v>0</v>
      </c>
      <c r="O121">
        <v>0</v>
      </c>
      <c r="P121">
        <v>21</v>
      </c>
      <c r="Q121">
        <v>0</v>
      </c>
      <c r="R121">
        <v>43.141199999999998</v>
      </c>
      <c r="S121">
        <v>44.902099999999997</v>
      </c>
      <c r="T121">
        <v>0</v>
      </c>
      <c r="U121">
        <v>0</v>
      </c>
      <c r="V121">
        <v>87.450900000000004</v>
      </c>
      <c r="W121">
        <v>7.1747300000000003</v>
      </c>
      <c r="X121">
        <v>0</v>
      </c>
      <c r="Y121">
        <v>1.3</v>
      </c>
      <c r="Z121">
        <v>0</v>
      </c>
      <c r="AA121">
        <v>0</v>
      </c>
      <c r="AB121">
        <v>0</v>
      </c>
      <c r="AC121">
        <v>0</v>
      </c>
      <c r="AD121">
        <v>0</v>
      </c>
      <c r="AE121">
        <v>0</v>
      </c>
      <c r="AF121">
        <v>0</v>
      </c>
      <c r="AG121">
        <v>210.87110000000001</v>
      </c>
    </row>
    <row r="122" spans="1:33">
      <c r="A122" s="109" t="s">
        <v>146</v>
      </c>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row>
    <row r="123" spans="1:33">
      <c r="B123" s="108" t="s">
        <v>147</v>
      </c>
      <c r="C123">
        <v>0</v>
      </c>
      <c r="D123">
        <v>0</v>
      </c>
      <c r="E123">
        <v>0</v>
      </c>
      <c r="F123">
        <v>63.1312</v>
      </c>
      <c r="G123">
        <v>1.3779999999999999</v>
      </c>
      <c r="H123">
        <v>0</v>
      </c>
      <c r="I123">
        <v>0</v>
      </c>
      <c r="J123">
        <v>0</v>
      </c>
      <c r="K123">
        <v>0</v>
      </c>
      <c r="L123">
        <v>0</v>
      </c>
      <c r="M123">
        <v>16.725300000000001</v>
      </c>
      <c r="N123">
        <v>0</v>
      </c>
      <c r="O123">
        <v>46.391199999999998</v>
      </c>
      <c r="P123">
        <v>44.2</v>
      </c>
      <c r="Q123">
        <v>404.755</v>
      </c>
      <c r="R123">
        <v>0</v>
      </c>
      <c r="S123">
        <v>6.6857199999999999</v>
      </c>
      <c r="T123">
        <v>0</v>
      </c>
      <c r="U123">
        <v>0</v>
      </c>
      <c r="V123">
        <v>0</v>
      </c>
      <c r="W123">
        <v>8.8907100000000003</v>
      </c>
      <c r="X123">
        <v>0</v>
      </c>
      <c r="Y123">
        <v>0</v>
      </c>
      <c r="Z123">
        <v>0</v>
      </c>
      <c r="AA123">
        <v>0</v>
      </c>
      <c r="AB123">
        <v>0</v>
      </c>
      <c r="AC123">
        <v>0</v>
      </c>
      <c r="AD123">
        <v>0</v>
      </c>
      <c r="AE123">
        <v>0.38625599999999999</v>
      </c>
      <c r="AF123">
        <v>77.064700000000002</v>
      </c>
      <c r="AG123">
        <v>669.60808599999996</v>
      </c>
    </row>
    <row r="124" spans="1:33">
      <c r="A124" s="109" t="s">
        <v>148</v>
      </c>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row>
    <row r="125" spans="1:33">
      <c r="B125" s="108" t="s">
        <v>149</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row>
    <row r="126" spans="1:33">
      <c r="B126" s="108" t="s">
        <v>150</v>
      </c>
      <c r="C126">
        <v>0</v>
      </c>
      <c r="D126">
        <v>976.39099999999996</v>
      </c>
      <c r="E126">
        <v>0</v>
      </c>
      <c r="F126">
        <v>14.791</v>
      </c>
      <c r="G126">
        <v>6.83</v>
      </c>
      <c r="H126">
        <v>40.21</v>
      </c>
      <c r="I126">
        <v>0</v>
      </c>
      <c r="J126">
        <v>1.04</v>
      </c>
      <c r="K126">
        <v>0</v>
      </c>
      <c r="L126">
        <v>2.762</v>
      </c>
      <c r="M126">
        <v>59.688000000000002</v>
      </c>
      <c r="N126">
        <v>39.0428</v>
      </c>
      <c r="O126">
        <v>0</v>
      </c>
      <c r="P126">
        <v>429.14</v>
      </c>
      <c r="Q126">
        <v>1110.18</v>
      </c>
      <c r="R126">
        <v>0</v>
      </c>
      <c r="S126">
        <v>19.186</v>
      </c>
      <c r="T126">
        <v>0</v>
      </c>
      <c r="U126">
        <v>0</v>
      </c>
      <c r="V126">
        <v>0</v>
      </c>
      <c r="W126">
        <v>56.594000000000001</v>
      </c>
      <c r="X126">
        <v>0</v>
      </c>
      <c r="Y126">
        <v>106.246</v>
      </c>
      <c r="Z126">
        <v>0</v>
      </c>
      <c r="AA126">
        <v>168.18600000000001</v>
      </c>
      <c r="AB126">
        <v>400.49099999999999</v>
      </c>
      <c r="AC126">
        <v>0</v>
      </c>
      <c r="AD126">
        <v>0</v>
      </c>
      <c r="AE126">
        <v>0</v>
      </c>
      <c r="AF126">
        <v>24.971</v>
      </c>
      <c r="AG126">
        <v>3455.7488000000003</v>
      </c>
    </row>
    <row r="127" spans="1:33">
      <c r="B127" s="108" t="s">
        <v>154</v>
      </c>
      <c r="C127">
        <v>0</v>
      </c>
      <c r="D127">
        <v>0</v>
      </c>
      <c r="E127">
        <v>0</v>
      </c>
      <c r="F127">
        <v>18.521999999999998</v>
      </c>
      <c r="G127">
        <v>0.33500000000000002</v>
      </c>
      <c r="H127">
        <v>0</v>
      </c>
      <c r="I127">
        <v>0</v>
      </c>
      <c r="J127">
        <v>0</v>
      </c>
      <c r="K127">
        <v>0</v>
      </c>
      <c r="L127">
        <v>0</v>
      </c>
      <c r="M127">
        <v>74.747</v>
      </c>
      <c r="N127">
        <v>0</v>
      </c>
      <c r="O127">
        <v>0</v>
      </c>
      <c r="P127">
        <v>39.936999999999998</v>
      </c>
      <c r="Q127">
        <v>0</v>
      </c>
      <c r="R127">
        <v>0</v>
      </c>
      <c r="S127">
        <v>24.026</v>
      </c>
      <c r="T127">
        <v>0</v>
      </c>
      <c r="U127">
        <v>0</v>
      </c>
      <c r="V127">
        <v>0</v>
      </c>
      <c r="W127">
        <v>3.0926</v>
      </c>
      <c r="X127">
        <v>0</v>
      </c>
      <c r="Y127">
        <v>0</v>
      </c>
      <c r="Z127">
        <v>0</v>
      </c>
      <c r="AA127">
        <v>0</v>
      </c>
      <c r="AB127">
        <v>0</v>
      </c>
      <c r="AC127">
        <v>0</v>
      </c>
      <c r="AD127">
        <v>0</v>
      </c>
      <c r="AE127">
        <v>0</v>
      </c>
      <c r="AF127">
        <v>24.297000000000001</v>
      </c>
      <c r="AG127">
        <v>184.95659999999998</v>
      </c>
    </row>
    <row r="128" spans="1:33">
      <c r="B128" s="108" t="s">
        <v>148</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row>
    <row r="129" spans="1:33">
      <c r="B129" s="108" t="s">
        <v>155</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row>
    <row r="130" spans="1:33">
      <c r="B130" s="108" t="s">
        <v>156</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row>
    <row r="131" spans="1:33">
      <c r="A131" s="109" t="s">
        <v>157</v>
      </c>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row>
    <row r="132" spans="1:33">
      <c r="B132" s="108" t="s">
        <v>158</v>
      </c>
      <c r="C132">
        <v>0</v>
      </c>
      <c r="D132">
        <v>0</v>
      </c>
      <c r="E132">
        <v>0</v>
      </c>
      <c r="F132">
        <v>15.09</v>
      </c>
      <c r="G132">
        <v>0</v>
      </c>
      <c r="H132">
        <v>0</v>
      </c>
      <c r="I132">
        <v>0</v>
      </c>
      <c r="J132">
        <v>5.1180000000000003</v>
      </c>
      <c r="K132">
        <v>0</v>
      </c>
      <c r="L132">
        <v>0</v>
      </c>
      <c r="M132">
        <v>121.93300000000001</v>
      </c>
      <c r="N132">
        <v>0</v>
      </c>
      <c r="O132">
        <v>0</v>
      </c>
      <c r="P132">
        <v>9.9830000000000005</v>
      </c>
      <c r="Q132">
        <v>0</v>
      </c>
      <c r="R132">
        <v>0</v>
      </c>
      <c r="S132">
        <v>0</v>
      </c>
      <c r="T132">
        <v>0</v>
      </c>
      <c r="U132">
        <v>0</v>
      </c>
      <c r="V132">
        <v>0</v>
      </c>
      <c r="W132">
        <v>3.3570000000000002</v>
      </c>
      <c r="X132">
        <v>0</v>
      </c>
      <c r="Y132">
        <v>0</v>
      </c>
      <c r="Z132">
        <v>0</v>
      </c>
      <c r="AA132">
        <v>0</v>
      </c>
      <c r="AB132">
        <v>0</v>
      </c>
      <c r="AC132">
        <v>0</v>
      </c>
      <c r="AD132">
        <v>0</v>
      </c>
      <c r="AE132">
        <v>0</v>
      </c>
      <c r="AF132">
        <v>0</v>
      </c>
      <c r="AG132">
        <v>155.48100000000002</v>
      </c>
    </row>
    <row r="133" spans="1:33">
      <c r="B133" s="108" t="s">
        <v>159</v>
      </c>
      <c r="C133">
        <v>0</v>
      </c>
      <c r="D133">
        <v>0</v>
      </c>
      <c r="E133">
        <v>0</v>
      </c>
      <c r="F133">
        <v>0</v>
      </c>
      <c r="G133">
        <v>0</v>
      </c>
      <c r="H133">
        <v>0</v>
      </c>
      <c r="I133">
        <v>0</v>
      </c>
      <c r="J133">
        <v>2.571E-2</v>
      </c>
      <c r="K133">
        <v>0</v>
      </c>
      <c r="L133">
        <v>0</v>
      </c>
      <c r="M133">
        <v>0</v>
      </c>
      <c r="N133">
        <v>0</v>
      </c>
      <c r="O133">
        <v>0</v>
      </c>
      <c r="P133">
        <v>0</v>
      </c>
      <c r="Q133">
        <v>2.8940000000000001</v>
      </c>
      <c r="R133">
        <v>0</v>
      </c>
      <c r="S133">
        <v>0</v>
      </c>
      <c r="T133">
        <v>0</v>
      </c>
      <c r="U133">
        <v>0</v>
      </c>
      <c r="V133">
        <v>0</v>
      </c>
      <c r="W133">
        <v>6.8489999999999995E-2</v>
      </c>
      <c r="X133">
        <v>0</v>
      </c>
      <c r="Y133">
        <v>4.4450000000000003E-2</v>
      </c>
      <c r="Z133">
        <v>0</v>
      </c>
      <c r="AA133">
        <v>0</v>
      </c>
      <c r="AB133">
        <v>0</v>
      </c>
      <c r="AC133">
        <v>0</v>
      </c>
      <c r="AD133">
        <v>0</v>
      </c>
      <c r="AE133">
        <v>0</v>
      </c>
      <c r="AF133">
        <v>0</v>
      </c>
      <c r="AG133">
        <v>3.0326500000000003</v>
      </c>
    </row>
    <row r="134" spans="1:33">
      <c r="A134" s="109" t="s">
        <v>160</v>
      </c>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row>
    <row r="135" spans="1:33">
      <c r="B135" s="108" t="s">
        <v>161</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row>
    <row r="136" spans="1:33">
      <c r="B136" s="108" t="s">
        <v>162</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row>
    <row r="137" spans="1:33">
      <c r="A137" s="109" t="s">
        <v>163</v>
      </c>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row>
    <row r="138" spans="1:33">
      <c r="B138" s="108" t="s">
        <v>164</v>
      </c>
      <c r="C138">
        <v>0</v>
      </c>
      <c r="D138">
        <v>0</v>
      </c>
      <c r="E138">
        <v>0</v>
      </c>
      <c r="F138">
        <v>2.08</v>
      </c>
      <c r="G138">
        <v>0</v>
      </c>
      <c r="H138">
        <v>0</v>
      </c>
      <c r="I138">
        <v>0</v>
      </c>
      <c r="J138">
        <v>0.60599999999999998</v>
      </c>
      <c r="K138">
        <v>0</v>
      </c>
      <c r="L138">
        <v>0</v>
      </c>
      <c r="M138">
        <v>1.86</v>
      </c>
      <c r="N138">
        <v>0</v>
      </c>
      <c r="O138">
        <v>0</v>
      </c>
      <c r="P138">
        <v>2.33</v>
      </c>
      <c r="Q138">
        <v>0</v>
      </c>
      <c r="R138">
        <v>0</v>
      </c>
      <c r="S138">
        <v>4.8600000000000003</v>
      </c>
      <c r="T138">
        <v>0</v>
      </c>
      <c r="U138">
        <v>0</v>
      </c>
      <c r="V138">
        <v>0</v>
      </c>
      <c r="W138">
        <v>0.26800000000000002</v>
      </c>
      <c r="X138">
        <v>0</v>
      </c>
      <c r="Y138">
        <v>0</v>
      </c>
      <c r="Z138">
        <v>0</v>
      </c>
      <c r="AA138">
        <v>0</v>
      </c>
      <c r="AB138">
        <v>0</v>
      </c>
      <c r="AC138">
        <v>0</v>
      </c>
      <c r="AD138">
        <v>0</v>
      </c>
      <c r="AE138">
        <v>0</v>
      </c>
      <c r="AF138">
        <v>3.35</v>
      </c>
      <c r="AG138">
        <v>15.354000000000001</v>
      </c>
    </row>
    <row r="139" spans="1:33">
      <c r="B139" s="108" t="s">
        <v>165</v>
      </c>
      <c r="C139">
        <v>0</v>
      </c>
      <c r="D139">
        <v>0</v>
      </c>
      <c r="E139">
        <v>0</v>
      </c>
      <c r="F139">
        <v>5.4530000000000003</v>
      </c>
      <c r="G139">
        <v>0</v>
      </c>
      <c r="H139">
        <v>0</v>
      </c>
      <c r="I139">
        <v>0</v>
      </c>
      <c r="J139">
        <v>4.3999999999999997E-2</v>
      </c>
      <c r="K139">
        <v>0</v>
      </c>
      <c r="L139">
        <v>0</v>
      </c>
      <c r="M139">
        <v>23.696999999999999</v>
      </c>
      <c r="N139">
        <v>1.39</v>
      </c>
      <c r="O139">
        <v>0</v>
      </c>
      <c r="P139">
        <v>8.1539999999999999</v>
      </c>
      <c r="Q139">
        <v>1.1100000000000001</v>
      </c>
      <c r="R139">
        <v>0</v>
      </c>
      <c r="S139">
        <v>12.786</v>
      </c>
      <c r="T139">
        <v>0</v>
      </c>
      <c r="U139">
        <v>0</v>
      </c>
      <c r="V139">
        <v>0</v>
      </c>
      <c r="W139">
        <v>0.92400000000000004</v>
      </c>
      <c r="X139">
        <v>0</v>
      </c>
      <c r="Y139">
        <v>0</v>
      </c>
      <c r="Z139">
        <v>0</v>
      </c>
      <c r="AA139">
        <v>0</v>
      </c>
      <c r="AB139">
        <v>0</v>
      </c>
      <c r="AC139">
        <v>0</v>
      </c>
      <c r="AD139">
        <v>0</v>
      </c>
      <c r="AE139">
        <v>0</v>
      </c>
      <c r="AF139">
        <v>5.95</v>
      </c>
      <c r="AG139">
        <v>59.508000000000003</v>
      </c>
    </row>
    <row r="140" spans="1:33">
      <c r="B140" s="108" t="s">
        <v>166</v>
      </c>
      <c r="C140">
        <v>0</v>
      </c>
      <c r="D140">
        <v>0</v>
      </c>
      <c r="E140">
        <v>0</v>
      </c>
      <c r="F140">
        <v>0</v>
      </c>
      <c r="G140">
        <v>0</v>
      </c>
      <c r="H140">
        <v>0</v>
      </c>
      <c r="I140">
        <v>0</v>
      </c>
      <c r="J140">
        <v>1.4E-2</v>
      </c>
      <c r="K140">
        <v>0</v>
      </c>
      <c r="L140">
        <v>0</v>
      </c>
      <c r="M140">
        <v>0</v>
      </c>
      <c r="N140">
        <v>0</v>
      </c>
      <c r="O140">
        <v>0</v>
      </c>
      <c r="P140">
        <v>0</v>
      </c>
      <c r="Q140">
        <v>0</v>
      </c>
      <c r="R140">
        <v>0</v>
      </c>
      <c r="S140">
        <v>0</v>
      </c>
      <c r="T140">
        <v>0</v>
      </c>
      <c r="U140">
        <v>0</v>
      </c>
      <c r="V140">
        <v>0</v>
      </c>
      <c r="W140">
        <v>7.4400000000000004E-3</v>
      </c>
      <c r="X140">
        <v>0</v>
      </c>
      <c r="Y140">
        <v>0.27600000000000002</v>
      </c>
      <c r="Z140">
        <v>0</v>
      </c>
      <c r="AA140">
        <v>0</v>
      </c>
      <c r="AB140">
        <v>0</v>
      </c>
      <c r="AC140">
        <v>0</v>
      </c>
      <c r="AD140">
        <v>0</v>
      </c>
      <c r="AE140">
        <v>0</v>
      </c>
      <c r="AF140">
        <v>0</v>
      </c>
      <c r="AG140">
        <v>0.29744000000000004</v>
      </c>
    </row>
    <row r="141" spans="1:33">
      <c r="A141" s="109" t="s">
        <v>167</v>
      </c>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row>
    <row r="142" spans="1:33">
      <c r="B142" s="108" t="s">
        <v>168</v>
      </c>
      <c r="C142">
        <v>0</v>
      </c>
      <c r="D142">
        <v>405.40699999999998</v>
      </c>
      <c r="E142">
        <v>0</v>
      </c>
      <c r="F142">
        <v>0</v>
      </c>
      <c r="G142">
        <v>0.06</v>
      </c>
      <c r="H142">
        <v>14.75</v>
      </c>
      <c r="I142">
        <v>0</v>
      </c>
      <c r="J142">
        <v>2.4620199999999999</v>
      </c>
      <c r="K142">
        <v>0</v>
      </c>
      <c r="L142">
        <v>0</v>
      </c>
      <c r="M142">
        <v>118.062</v>
      </c>
      <c r="N142">
        <v>0</v>
      </c>
      <c r="O142">
        <v>0</v>
      </c>
      <c r="P142">
        <v>96.17</v>
      </c>
      <c r="Q142">
        <v>14.965</v>
      </c>
      <c r="R142">
        <v>0</v>
      </c>
      <c r="S142">
        <v>0</v>
      </c>
      <c r="T142">
        <v>0</v>
      </c>
      <c r="U142">
        <v>0</v>
      </c>
      <c r="V142">
        <v>0</v>
      </c>
      <c r="W142">
        <v>20.653099999999998</v>
      </c>
      <c r="X142">
        <v>0</v>
      </c>
      <c r="Y142">
        <v>0</v>
      </c>
      <c r="Z142">
        <v>0</v>
      </c>
      <c r="AA142">
        <v>0</v>
      </c>
      <c r="AB142">
        <v>0</v>
      </c>
      <c r="AC142">
        <v>0</v>
      </c>
      <c r="AD142">
        <v>0</v>
      </c>
      <c r="AE142">
        <v>0</v>
      </c>
      <c r="AF142">
        <v>0</v>
      </c>
      <c r="AG142">
        <v>672.52911999999992</v>
      </c>
    </row>
    <row r="143" spans="1:33">
      <c r="A143" s="109" t="s">
        <v>169</v>
      </c>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row>
    <row r="144" spans="1:33">
      <c r="B144" s="108" t="s">
        <v>170</v>
      </c>
      <c r="C144">
        <v>0</v>
      </c>
      <c r="D144">
        <v>0</v>
      </c>
      <c r="E144">
        <v>0</v>
      </c>
      <c r="F144">
        <v>0</v>
      </c>
      <c r="G144">
        <v>0</v>
      </c>
      <c r="H144">
        <v>0</v>
      </c>
      <c r="I144">
        <v>0</v>
      </c>
      <c r="J144">
        <v>0.03</v>
      </c>
      <c r="K144">
        <v>0</v>
      </c>
      <c r="L144">
        <v>0</v>
      </c>
      <c r="M144">
        <v>0</v>
      </c>
      <c r="N144">
        <v>0</v>
      </c>
      <c r="O144">
        <v>0</v>
      </c>
      <c r="P144">
        <v>0</v>
      </c>
      <c r="Q144">
        <v>0</v>
      </c>
      <c r="R144">
        <v>0</v>
      </c>
      <c r="S144">
        <v>0</v>
      </c>
      <c r="T144">
        <v>0</v>
      </c>
      <c r="U144">
        <v>0</v>
      </c>
      <c r="V144">
        <v>0</v>
      </c>
      <c r="W144">
        <v>0.38</v>
      </c>
      <c r="X144">
        <v>0</v>
      </c>
      <c r="Y144">
        <v>2.2999999999999998</v>
      </c>
      <c r="Z144">
        <v>0</v>
      </c>
      <c r="AA144">
        <v>0</v>
      </c>
      <c r="AB144">
        <v>0</v>
      </c>
      <c r="AC144">
        <v>0</v>
      </c>
      <c r="AD144">
        <v>0</v>
      </c>
      <c r="AE144">
        <v>0</v>
      </c>
      <c r="AF144">
        <v>0</v>
      </c>
      <c r="AG144">
        <v>2.7099999999999995</v>
      </c>
    </row>
    <row r="145" spans="1:33">
      <c r="A145" s="109" t="s">
        <v>171</v>
      </c>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row>
    <row r="146" spans="1:33">
      <c r="B146" s="108" t="s">
        <v>172</v>
      </c>
      <c r="C146">
        <v>0</v>
      </c>
      <c r="D146">
        <v>0</v>
      </c>
      <c r="E146">
        <v>0</v>
      </c>
      <c r="F146">
        <v>0</v>
      </c>
      <c r="G146">
        <v>0.23100000000000001</v>
      </c>
      <c r="H146">
        <v>0</v>
      </c>
      <c r="I146">
        <v>0</v>
      </c>
      <c r="J146">
        <v>0</v>
      </c>
      <c r="K146">
        <v>0</v>
      </c>
      <c r="L146">
        <v>0</v>
      </c>
      <c r="M146">
        <v>0</v>
      </c>
      <c r="N146">
        <v>0</v>
      </c>
      <c r="O146">
        <v>0</v>
      </c>
      <c r="P146">
        <v>0</v>
      </c>
      <c r="Q146">
        <v>0</v>
      </c>
      <c r="R146">
        <v>0</v>
      </c>
      <c r="S146">
        <v>9.4429999999999996</v>
      </c>
      <c r="T146">
        <v>0</v>
      </c>
      <c r="U146">
        <v>0</v>
      </c>
      <c r="V146">
        <v>0</v>
      </c>
      <c r="W146">
        <v>0.37030000000000002</v>
      </c>
      <c r="X146">
        <v>0</v>
      </c>
      <c r="Y146">
        <v>4.0869999999999997</v>
      </c>
      <c r="Z146">
        <v>0</v>
      </c>
      <c r="AA146">
        <v>0</v>
      </c>
      <c r="AB146">
        <v>0</v>
      </c>
      <c r="AC146">
        <v>0</v>
      </c>
      <c r="AD146">
        <v>0</v>
      </c>
      <c r="AE146">
        <v>0</v>
      </c>
      <c r="AF146">
        <v>0</v>
      </c>
      <c r="AG146">
        <v>14.1313</v>
      </c>
    </row>
    <row r="147" spans="1:33">
      <c r="B147" s="108" t="s">
        <v>173</v>
      </c>
      <c r="C147">
        <v>0</v>
      </c>
      <c r="D147">
        <v>0</v>
      </c>
      <c r="E147">
        <v>0</v>
      </c>
      <c r="F147">
        <v>0</v>
      </c>
      <c r="G147">
        <v>0</v>
      </c>
      <c r="H147">
        <v>0</v>
      </c>
      <c r="I147">
        <v>0</v>
      </c>
      <c r="J147">
        <v>0.234598</v>
      </c>
      <c r="K147">
        <v>0</v>
      </c>
      <c r="L147">
        <v>0</v>
      </c>
      <c r="M147">
        <v>0</v>
      </c>
      <c r="N147">
        <v>0</v>
      </c>
      <c r="O147">
        <v>0</v>
      </c>
      <c r="P147">
        <v>0</v>
      </c>
      <c r="Q147">
        <v>0</v>
      </c>
      <c r="R147">
        <v>0</v>
      </c>
      <c r="S147">
        <v>0</v>
      </c>
      <c r="T147">
        <v>0</v>
      </c>
      <c r="U147">
        <v>0</v>
      </c>
      <c r="V147">
        <v>61.451799999999999</v>
      </c>
      <c r="W147">
        <v>0.32100000000000001</v>
      </c>
      <c r="X147">
        <v>0</v>
      </c>
      <c r="Y147">
        <v>0</v>
      </c>
      <c r="Z147">
        <v>0</v>
      </c>
      <c r="AA147">
        <v>0</v>
      </c>
      <c r="AB147">
        <v>0</v>
      </c>
      <c r="AC147">
        <v>0</v>
      </c>
      <c r="AD147">
        <v>0</v>
      </c>
      <c r="AE147">
        <v>0</v>
      </c>
      <c r="AF147">
        <v>0</v>
      </c>
      <c r="AG147">
        <v>62.007397999999995</v>
      </c>
    </row>
    <row r="148" spans="1:33">
      <c r="A148" s="109" t="s">
        <v>174</v>
      </c>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row>
    <row r="149" spans="1:33">
      <c r="B149" s="108" t="s">
        <v>175</v>
      </c>
      <c r="C149">
        <v>0</v>
      </c>
      <c r="D149">
        <v>0</v>
      </c>
      <c r="E149">
        <v>0</v>
      </c>
      <c r="F149">
        <v>11.515700000000001</v>
      </c>
      <c r="G149">
        <v>0</v>
      </c>
      <c r="H149">
        <v>0</v>
      </c>
      <c r="I149">
        <v>0</v>
      </c>
      <c r="J149">
        <v>0.8</v>
      </c>
      <c r="K149">
        <v>0</v>
      </c>
      <c r="L149">
        <v>0</v>
      </c>
      <c r="M149">
        <v>8.9343900000000005</v>
      </c>
      <c r="N149">
        <v>0</v>
      </c>
      <c r="O149">
        <v>0</v>
      </c>
      <c r="P149">
        <v>10.3</v>
      </c>
      <c r="Q149">
        <v>0</v>
      </c>
      <c r="R149">
        <v>11.515700000000001</v>
      </c>
      <c r="S149">
        <v>11.0281</v>
      </c>
      <c r="T149">
        <v>0</v>
      </c>
      <c r="U149">
        <v>0</v>
      </c>
      <c r="V149">
        <v>0</v>
      </c>
      <c r="W149">
        <v>2.15</v>
      </c>
      <c r="X149">
        <v>0</v>
      </c>
      <c r="Y149">
        <v>0</v>
      </c>
      <c r="Z149">
        <v>0</v>
      </c>
      <c r="AA149">
        <v>0</v>
      </c>
      <c r="AB149">
        <v>0</v>
      </c>
      <c r="AC149">
        <v>0</v>
      </c>
      <c r="AD149">
        <v>0</v>
      </c>
      <c r="AE149">
        <v>0</v>
      </c>
      <c r="AF149">
        <v>9.4218899999999994</v>
      </c>
      <c r="AG149">
        <v>65.665780000000012</v>
      </c>
    </row>
    <row r="150" spans="1:33">
      <c r="B150" s="108" t="s">
        <v>176</v>
      </c>
      <c r="C150">
        <v>0</v>
      </c>
      <c r="D150">
        <v>0</v>
      </c>
      <c r="E150">
        <v>0</v>
      </c>
      <c r="F150">
        <v>0</v>
      </c>
      <c r="G150">
        <v>0</v>
      </c>
      <c r="H150">
        <v>0</v>
      </c>
      <c r="I150">
        <v>0</v>
      </c>
      <c r="J150">
        <v>8.7999999999999995E-2</v>
      </c>
      <c r="K150">
        <v>0</v>
      </c>
      <c r="L150">
        <v>0</v>
      </c>
      <c r="M150">
        <v>0</v>
      </c>
      <c r="N150">
        <v>0</v>
      </c>
      <c r="O150">
        <v>0</v>
      </c>
      <c r="P150">
        <v>0</v>
      </c>
      <c r="Q150">
        <v>0</v>
      </c>
      <c r="R150">
        <v>0</v>
      </c>
      <c r="S150">
        <v>8.1999999999999993</v>
      </c>
      <c r="T150">
        <v>0</v>
      </c>
      <c r="U150">
        <v>0</v>
      </c>
      <c r="V150">
        <v>0</v>
      </c>
      <c r="W150">
        <v>0.17</v>
      </c>
      <c r="X150">
        <v>0</v>
      </c>
      <c r="Y150">
        <v>0</v>
      </c>
      <c r="Z150">
        <v>0</v>
      </c>
      <c r="AA150">
        <v>0</v>
      </c>
      <c r="AB150">
        <v>0</v>
      </c>
      <c r="AC150">
        <v>0</v>
      </c>
      <c r="AD150">
        <v>0</v>
      </c>
      <c r="AE150">
        <v>0</v>
      </c>
      <c r="AF150">
        <v>0</v>
      </c>
      <c r="AG150">
        <v>8.4579999999999984</v>
      </c>
    </row>
    <row r="151" spans="1:33">
      <c r="B151" s="108" t="s">
        <v>177</v>
      </c>
      <c r="C151">
        <v>0</v>
      </c>
      <c r="D151">
        <v>0</v>
      </c>
      <c r="E151">
        <v>0</v>
      </c>
      <c r="F151">
        <v>0</v>
      </c>
      <c r="G151">
        <v>0</v>
      </c>
      <c r="H151">
        <v>0</v>
      </c>
      <c r="I151">
        <v>0</v>
      </c>
      <c r="J151">
        <v>4.3999999999999997E-2</v>
      </c>
      <c r="K151">
        <v>0</v>
      </c>
      <c r="L151">
        <v>0</v>
      </c>
      <c r="M151">
        <v>0</v>
      </c>
      <c r="N151">
        <v>0</v>
      </c>
      <c r="O151">
        <v>0</v>
      </c>
      <c r="P151">
        <v>0</v>
      </c>
      <c r="Q151">
        <v>0</v>
      </c>
      <c r="R151">
        <v>0</v>
      </c>
      <c r="S151">
        <v>3</v>
      </c>
      <c r="T151">
        <v>0</v>
      </c>
      <c r="U151">
        <v>0</v>
      </c>
      <c r="V151">
        <v>0</v>
      </c>
      <c r="W151">
        <v>0.05</v>
      </c>
      <c r="X151">
        <v>0</v>
      </c>
      <c r="Y151">
        <v>0</v>
      </c>
      <c r="Z151">
        <v>0</v>
      </c>
      <c r="AA151">
        <v>0</v>
      </c>
      <c r="AB151">
        <v>0</v>
      </c>
      <c r="AC151">
        <v>0</v>
      </c>
      <c r="AD151">
        <v>0</v>
      </c>
      <c r="AE151">
        <v>0</v>
      </c>
      <c r="AF151">
        <v>0</v>
      </c>
      <c r="AG151">
        <v>3.0939999999999999</v>
      </c>
    </row>
    <row r="152" spans="1:33">
      <c r="B152" s="108" t="s">
        <v>178</v>
      </c>
      <c r="C152">
        <v>0</v>
      </c>
      <c r="D152">
        <v>0</v>
      </c>
      <c r="E152">
        <v>0</v>
      </c>
      <c r="F152">
        <v>9.6771499999999993</v>
      </c>
      <c r="G152">
        <v>0</v>
      </c>
      <c r="H152">
        <v>0</v>
      </c>
      <c r="I152">
        <v>0</v>
      </c>
      <c r="J152">
        <v>2.4</v>
      </c>
      <c r="K152">
        <v>0</v>
      </c>
      <c r="L152">
        <v>0</v>
      </c>
      <c r="M152">
        <v>7.5291899999999998</v>
      </c>
      <c r="N152">
        <v>0</v>
      </c>
      <c r="O152">
        <v>0</v>
      </c>
      <c r="P152">
        <v>8.4</v>
      </c>
      <c r="Q152">
        <v>0</v>
      </c>
      <c r="R152">
        <v>9.6771499999999993</v>
      </c>
      <c r="S152">
        <v>9.2691499999999998</v>
      </c>
      <c r="T152">
        <v>0</v>
      </c>
      <c r="U152">
        <v>0</v>
      </c>
      <c r="V152">
        <v>0</v>
      </c>
      <c r="W152">
        <v>2.2122299999999999</v>
      </c>
      <c r="X152">
        <v>0</v>
      </c>
      <c r="Y152">
        <v>0</v>
      </c>
      <c r="Z152">
        <v>0</v>
      </c>
      <c r="AA152">
        <v>0</v>
      </c>
      <c r="AB152">
        <v>0</v>
      </c>
      <c r="AC152">
        <v>0</v>
      </c>
      <c r="AD152">
        <v>0</v>
      </c>
      <c r="AE152">
        <v>0</v>
      </c>
      <c r="AF152">
        <v>8.0065100000000005</v>
      </c>
      <c r="AG152">
        <v>57.171379999999992</v>
      </c>
    </row>
    <row r="153" spans="1:33">
      <c r="A153" s="109" t="s">
        <v>179</v>
      </c>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row>
    <row r="154" spans="1:33">
      <c r="B154" s="108" t="s">
        <v>180</v>
      </c>
      <c r="C154">
        <v>0</v>
      </c>
      <c r="D154">
        <v>0</v>
      </c>
      <c r="E154">
        <v>0</v>
      </c>
      <c r="F154">
        <v>0</v>
      </c>
      <c r="G154">
        <v>0</v>
      </c>
      <c r="H154">
        <v>0</v>
      </c>
      <c r="I154">
        <v>0</v>
      </c>
      <c r="J154">
        <v>0.1</v>
      </c>
      <c r="K154">
        <v>0</v>
      </c>
      <c r="L154">
        <v>0</v>
      </c>
      <c r="M154">
        <v>32.5</v>
      </c>
      <c r="N154">
        <v>0</v>
      </c>
      <c r="O154">
        <v>0</v>
      </c>
      <c r="P154">
        <v>5.8</v>
      </c>
      <c r="Q154">
        <v>0</v>
      </c>
      <c r="R154">
        <v>0</v>
      </c>
      <c r="S154">
        <v>6.5</v>
      </c>
      <c r="T154">
        <v>0</v>
      </c>
      <c r="U154">
        <v>0</v>
      </c>
      <c r="V154">
        <v>0</v>
      </c>
      <c r="W154">
        <v>0.83199999999999996</v>
      </c>
      <c r="X154">
        <v>0</v>
      </c>
      <c r="Y154">
        <v>0</v>
      </c>
      <c r="Z154">
        <v>0</v>
      </c>
      <c r="AA154">
        <v>0</v>
      </c>
      <c r="AB154">
        <v>0</v>
      </c>
      <c r="AC154">
        <v>0</v>
      </c>
      <c r="AD154">
        <v>0</v>
      </c>
      <c r="AE154">
        <v>0</v>
      </c>
      <c r="AF154">
        <v>0</v>
      </c>
      <c r="AG154">
        <v>45.731999999999999</v>
      </c>
    </row>
    <row r="155" spans="1:33">
      <c r="A155" s="109" t="s">
        <v>181</v>
      </c>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row>
    <row r="156" spans="1:33">
      <c r="B156" s="108" t="s">
        <v>182</v>
      </c>
      <c r="C156">
        <v>0</v>
      </c>
      <c r="D156">
        <v>0</v>
      </c>
      <c r="E156">
        <v>0</v>
      </c>
      <c r="F156">
        <v>28.2971</v>
      </c>
      <c r="G156">
        <v>0</v>
      </c>
      <c r="H156">
        <v>3.4</v>
      </c>
      <c r="I156">
        <v>8.3000000000000007</v>
      </c>
      <c r="J156">
        <v>0</v>
      </c>
      <c r="K156">
        <v>0.1</v>
      </c>
      <c r="L156">
        <v>0</v>
      </c>
      <c r="M156">
        <v>15.413600000000001</v>
      </c>
      <c r="N156">
        <v>0</v>
      </c>
      <c r="O156">
        <v>0</v>
      </c>
      <c r="P156">
        <v>32.729999999999997</v>
      </c>
      <c r="Q156">
        <v>37.950000000000003</v>
      </c>
      <c r="R156">
        <v>4.8937299999999997</v>
      </c>
      <c r="S156">
        <v>42.545499999999997</v>
      </c>
      <c r="T156">
        <v>0</v>
      </c>
      <c r="U156">
        <v>0</v>
      </c>
      <c r="V156">
        <v>20.2577</v>
      </c>
      <c r="W156">
        <v>6.4564000000000004</v>
      </c>
      <c r="X156">
        <v>0</v>
      </c>
      <c r="Y156">
        <v>0</v>
      </c>
      <c r="Z156">
        <v>0</v>
      </c>
      <c r="AA156">
        <v>0</v>
      </c>
      <c r="AB156">
        <v>0</v>
      </c>
      <c r="AC156">
        <v>0</v>
      </c>
      <c r="AD156">
        <v>0</v>
      </c>
      <c r="AE156">
        <v>0</v>
      </c>
      <c r="AF156">
        <v>0</v>
      </c>
      <c r="AG156">
        <v>200.34403000000003</v>
      </c>
    </row>
    <row r="157" spans="1:33">
      <c r="A157" s="109" t="s">
        <v>183</v>
      </c>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row>
    <row r="158" spans="1:33">
      <c r="B158" s="108" t="s">
        <v>184</v>
      </c>
      <c r="C158">
        <v>0</v>
      </c>
      <c r="D158">
        <v>117.78</v>
      </c>
      <c r="E158">
        <v>0</v>
      </c>
      <c r="F158">
        <v>0</v>
      </c>
      <c r="G158">
        <v>8.4331500000000004E-3</v>
      </c>
      <c r="H158">
        <v>0</v>
      </c>
      <c r="I158">
        <v>0</v>
      </c>
      <c r="J158">
        <v>6.7465200000000003E-2</v>
      </c>
      <c r="K158">
        <v>0</v>
      </c>
      <c r="L158">
        <v>0</v>
      </c>
      <c r="M158">
        <v>0</v>
      </c>
      <c r="N158">
        <v>0</v>
      </c>
      <c r="O158">
        <v>10.199999999999999</v>
      </c>
      <c r="P158">
        <v>14.7</v>
      </c>
      <c r="Q158">
        <v>3.5</v>
      </c>
      <c r="R158">
        <v>0</v>
      </c>
      <c r="S158">
        <v>69</v>
      </c>
      <c r="T158">
        <v>0</v>
      </c>
      <c r="U158">
        <v>0</v>
      </c>
      <c r="V158">
        <v>0</v>
      </c>
      <c r="W158">
        <v>6.94</v>
      </c>
      <c r="X158">
        <v>0</v>
      </c>
      <c r="Y158">
        <v>0</v>
      </c>
      <c r="Z158">
        <v>0</v>
      </c>
      <c r="AA158">
        <v>0</v>
      </c>
      <c r="AB158">
        <v>0</v>
      </c>
      <c r="AC158">
        <v>0</v>
      </c>
      <c r="AD158">
        <v>0</v>
      </c>
      <c r="AE158">
        <v>0</v>
      </c>
      <c r="AF158">
        <v>0</v>
      </c>
      <c r="AG158">
        <v>222.19589834999999</v>
      </c>
    </row>
    <row r="159" spans="1:33">
      <c r="B159" s="108" t="s">
        <v>185</v>
      </c>
      <c r="C159">
        <v>0</v>
      </c>
      <c r="D159">
        <v>0</v>
      </c>
      <c r="E159">
        <v>0</v>
      </c>
      <c r="F159">
        <v>0</v>
      </c>
      <c r="G159">
        <v>1.01</v>
      </c>
      <c r="H159">
        <v>0</v>
      </c>
      <c r="I159">
        <v>0</v>
      </c>
      <c r="J159">
        <v>0</v>
      </c>
      <c r="K159">
        <v>0</v>
      </c>
      <c r="L159">
        <v>0</v>
      </c>
      <c r="M159">
        <v>0</v>
      </c>
      <c r="N159">
        <v>0</v>
      </c>
      <c r="O159">
        <v>2.6</v>
      </c>
      <c r="P159">
        <v>0</v>
      </c>
      <c r="Q159">
        <v>0</v>
      </c>
      <c r="R159">
        <v>0</v>
      </c>
      <c r="S159">
        <v>20.8</v>
      </c>
      <c r="T159">
        <v>0</v>
      </c>
      <c r="U159">
        <v>0</v>
      </c>
      <c r="V159">
        <v>0</v>
      </c>
      <c r="W159">
        <v>0.59</v>
      </c>
      <c r="X159">
        <v>0</v>
      </c>
      <c r="Y159">
        <v>0</v>
      </c>
      <c r="Z159">
        <v>0</v>
      </c>
      <c r="AA159">
        <v>0</v>
      </c>
      <c r="AB159">
        <v>0</v>
      </c>
      <c r="AC159">
        <v>0</v>
      </c>
      <c r="AD159">
        <v>0</v>
      </c>
      <c r="AE159">
        <v>0</v>
      </c>
      <c r="AF159">
        <v>0</v>
      </c>
      <c r="AG159">
        <v>25.000000000000004</v>
      </c>
    </row>
    <row r="160" spans="1:33">
      <c r="A160" s="109" t="s">
        <v>186</v>
      </c>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row>
    <row r="161" spans="1:33">
      <c r="B161" s="108" t="s">
        <v>187</v>
      </c>
      <c r="C161">
        <v>0</v>
      </c>
      <c r="D161">
        <v>0</v>
      </c>
      <c r="E161">
        <v>0</v>
      </c>
      <c r="F161">
        <v>0</v>
      </c>
      <c r="G161">
        <v>7.0904999999999996</v>
      </c>
      <c r="H161">
        <v>0</v>
      </c>
      <c r="I161">
        <v>0</v>
      </c>
      <c r="J161">
        <v>0</v>
      </c>
      <c r="K161">
        <v>0</v>
      </c>
      <c r="L161">
        <v>0</v>
      </c>
      <c r="M161">
        <v>0</v>
      </c>
      <c r="N161">
        <v>6.6400000000000001E-2</v>
      </c>
      <c r="O161">
        <v>0</v>
      </c>
      <c r="P161">
        <v>0</v>
      </c>
      <c r="Q161">
        <v>39.997</v>
      </c>
      <c r="R161">
        <v>0</v>
      </c>
      <c r="S161">
        <v>0</v>
      </c>
      <c r="T161">
        <v>0</v>
      </c>
      <c r="U161">
        <v>0</v>
      </c>
      <c r="V161">
        <v>0</v>
      </c>
      <c r="W161">
        <v>0.34816599999999998</v>
      </c>
      <c r="X161">
        <v>0</v>
      </c>
      <c r="Y161">
        <v>0</v>
      </c>
      <c r="Z161">
        <v>0</v>
      </c>
      <c r="AA161">
        <v>0</v>
      </c>
      <c r="AB161">
        <v>0</v>
      </c>
      <c r="AC161">
        <v>0</v>
      </c>
      <c r="AD161">
        <v>0</v>
      </c>
      <c r="AE161">
        <v>0</v>
      </c>
      <c r="AF161">
        <v>0</v>
      </c>
      <c r="AG161">
        <v>47.502065999999999</v>
      </c>
    </row>
    <row r="162" spans="1:33">
      <c r="A162" s="109" t="s">
        <v>188</v>
      </c>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row>
    <row r="163" spans="1:33">
      <c r="B163" s="108" t="s">
        <v>189</v>
      </c>
      <c r="C163">
        <v>0</v>
      </c>
      <c r="D163">
        <v>0</v>
      </c>
      <c r="E163">
        <v>0</v>
      </c>
      <c r="F163">
        <v>0</v>
      </c>
      <c r="G163">
        <v>0</v>
      </c>
      <c r="H163">
        <v>0</v>
      </c>
      <c r="I163">
        <v>0</v>
      </c>
      <c r="J163">
        <v>0.56299999999999994</v>
      </c>
      <c r="K163">
        <v>0</v>
      </c>
      <c r="L163">
        <v>0</v>
      </c>
      <c r="M163">
        <v>0</v>
      </c>
      <c r="N163">
        <v>0</v>
      </c>
      <c r="O163">
        <v>0</v>
      </c>
      <c r="P163">
        <v>0</v>
      </c>
      <c r="Q163">
        <v>0</v>
      </c>
      <c r="R163">
        <v>0</v>
      </c>
      <c r="S163">
        <v>30.138000000000002</v>
      </c>
      <c r="T163">
        <v>0</v>
      </c>
      <c r="U163">
        <v>0</v>
      </c>
      <c r="V163">
        <v>0</v>
      </c>
      <c r="W163">
        <v>1.1599999999999999</v>
      </c>
      <c r="X163">
        <v>0</v>
      </c>
      <c r="Y163">
        <v>5.423</v>
      </c>
      <c r="Z163">
        <v>0</v>
      </c>
      <c r="AA163">
        <v>0</v>
      </c>
      <c r="AB163">
        <v>0</v>
      </c>
      <c r="AC163">
        <v>0</v>
      </c>
      <c r="AD163">
        <v>0</v>
      </c>
      <c r="AE163">
        <v>1.8049999999999999</v>
      </c>
      <c r="AF163">
        <v>0</v>
      </c>
      <c r="AG163">
        <v>39.088999999999999</v>
      </c>
    </row>
    <row r="164" spans="1:33">
      <c r="A164" s="109" t="s">
        <v>190</v>
      </c>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row>
    <row r="165" spans="1:33">
      <c r="B165" s="108" t="s">
        <v>191</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row>
    <row r="166" spans="1:33">
      <c r="B166" s="108" t="s">
        <v>192</v>
      </c>
      <c r="C166">
        <v>0</v>
      </c>
      <c r="D166">
        <v>0</v>
      </c>
      <c r="E166">
        <v>0</v>
      </c>
      <c r="F166">
        <v>0</v>
      </c>
      <c r="G166">
        <v>0.4</v>
      </c>
      <c r="H166">
        <v>0</v>
      </c>
      <c r="I166">
        <v>7.0000000000000007E-2</v>
      </c>
      <c r="J166">
        <v>0.03</v>
      </c>
      <c r="K166">
        <v>0</v>
      </c>
      <c r="L166">
        <v>0</v>
      </c>
      <c r="M166">
        <v>0</v>
      </c>
      <c r="N166">
        <v>0</v>
      </c>
      <c r="O166">
        <v>0</v>
      </c>
      <c r="P166">
        <v>0</v>
      </c>
      <c r="Q166">
        <v>0</v>
      </c>
      <c r="R166">
        <v>0</v>
      </c>
      <c r="S166">
        <v>0</v>
      </c>
      <c r="T166">
        <v>0</v>
      </c>
      <c r="U166">
        <v>0</v>
      </c>
      <c r="V166">
        <v>0</v>
      </c>
      <c r="W166">
        <v>0.53778000000000004</v>
      </c>
      <c r="X166">
        <v>0</v>
      </c>
      <c r="Y166">
        <v>6.8</v>
      </c>
      <c r="Z166">
        <v>0</v>
      </c>
      <c r="AA166">
        <v>0</v>
      </c>
      <c r="AB166">
        <v>0</v>
      </c>
      <c r="AC166">
        <v>0</v>
      </c>
      <c r="AD166">
        <v>0</v>
      </c>
      <c r="AE166">
        <v>0</v>
      </c>
      <c r="AF166">
        <v>15.6471</v>
      </c>
      <c r="AG166">
        <v>23.48488</v>
      </c>
    </row>
    <row r="167" spans="1:33">
      <c r="B167" s="108" t="s">
        <v>193</v>
      </c>
      <c r="C167">
        <v>0</v>
      </c>
      <c r="D167">
        <v>0</v>
      </c>
      <c r="E167">
        <v>0</v>
      </c>
      <c r="F167">
        <v>0</v>
      </c>
      <c r="G167">
        <v>1.1000000000000001</v>
      </c>
      <c r="H167">
        <v>0</v>
      </c>
      <c r="I167">
        <v>0</v>
      </c>
      <c r="J167">
        <v>0.02</v>
      </c>
      <c r="K167">
        <v>0</v>
      </c>
      <c r="L167">
        <v>0</v>
      </c>
      <c r="M167">
        <v>0</v>
      </c>
      <c r="N167">
        <v>0</v>
      </c>
      <c r="O167">
        <v>0</v>
      </c>
      <c r="P167">
        <v>5.9</v>
      </c>
      <c r="Q167">
        <v>0</v>
      </c>
      <c r="R167">
        <v>0</v>
      </c>
      <c r="S167">
        <v>48.4</v>
      </c>
      <c r="T167">
        <v>0</v>
      </c>
      <c r="U167">
        <v>0</v>
      </c>
      <c r="V167">
        <v>0</v>
      </c>
      <c r="W167">
        <v>1.58508</v>
      </c>
      <c r="X167">
        <v>0</v>
      </c>
      <c r="Y167">
        <v>15.7</v>
      </c>
      <c r="Z167">
        <v>0</v>
      </c>
      <c r="AA167">
        <v>0</v>
      </c>
      <c r="AB167">
        <v>0</v>
      </c>
      <c r="AC167">
        <v>0</v>
      </c>
      <c r="AD167">
        <v>0</v>
      </c>
      <c r="AE167">
        <v>0</v>
      </c>
      <c r="AF167">
        <v>0</v>
      </c>
      <c r="AG167">
        <v>72.705080000000009</v>
      </c>
    </row>
    <row r="168" spans="1:33">
      <c r="B168" s="108" t="s">
        <v>194</v>
      </c>
      <c r="C168">
        <v>0</v>
      </c>
      <c r="D168">
        <v>0</v>
      </c>
      <c r="E168">
        <v>0</v>
      </c>
      <c r="F168">
        <v>101.776</v>
      </c>
      <c r="G168">
        <v>0.4</v>
      </c>
      <c r="H168">
        <v>2.2000000000000002</v>
      </c>
      <c r="I168">
        <v>0.3</v>
      </c>
      <c r="J168">
        <v>0.3</v>
      </c>
      <c r="K168">
        <v>0</v>
      </c>
      <c r="L168">
        <v>0.2</v>
      </c>
      <c r="M168">
        <v>4.5985100000000001</v>
      </c>
      <c r="N168">
        <v>0</v>
      </c>
      <c r="O168">
        <v>72.8048</v>
      </c>
      <c r="P168">
        <v>131.1</v>
      </c>
      <c r="Q168">
        <v>0</v>
      </c>
      <c r="R168">
        <v>58.3673</v>
      </c>
      <c r="S168">
        <v>112.367</v>
      </c>
      <c r="T168">
        <v>0</v>
      </c>
      <c r="U168">
        <v>0</v>
      </c>
      <c r="V168">
        <v>7.7304399999999998</v>
      </c>
      <c r="W168">
        <v>16.439399999999999</v>
      </c>
      <c r="X168">
        <v>0</v>
      </c>
      <c r="Y168">
        <v>6.3064799999999996</v>
      </c>
      <c r="Z168">
        <v>0</v>
      </c>
      <c r="AA168">
        <v>0</v>
      </c>
      <c r="AB168">
        <v>0</v>
      </c>
      <c r="AC168">
        <v>0</v>
      </c>
      <c r="AD168">
        <v>0</v>
      </c>
      <c r="AE168">
        <v>0</v>
      </c>
      <c r="AF168">
        <v>0</v>
      </c>
      <c r="AG168">
        <v>514.88992999999994</v>
      </c>
    </row>
    <row r="169" spans="1:33">
      <c r="B169" s="108" t="s">
        <v>195</v>
      </c>
      <c r="C169">
        <v>0</v>
      </c>
      <c r="D169">
        <v>0</v>
      </c>
      <c r="E169">
        <v>0</v>
      </c>
      <c r="F169">
        <v>0</v>
      </c>
      <c r="G169">
        <v>0</v>
      </c>
      <c r="H169">
        <v>0</v>
      </c>
      <c r="I169">
        <v>0</v>
      </c>
      <c r="J169">
        <v>0</v>
      </c>
      <c r="K169">
        <v>0</v>
      </c>
      <c r="L169">
        <v>0</v>
      </c>
      <c r="M169">
        <v>0</v>
      </c>
      <c r="N169">
        <v>0</v>
      </c>
      <c r="O169">
        <v>0</v>
      </c>
      <c r="P169">
        <v>1.702</v>
      </c>
      <c r="Q169">
        <v>0</v>
      </c>
      <c r="R169">
        <v>0</v>
      </c>
      <c r="S169">
        <v>0</v>
      </c>
      <c r="T169">
        <v>0</v>
      </c>
      <c r="U169">
        <v>0</v>
      </c>
      <c r="V169">
        <v>0</v>
      </c>
      <c r="W169">
        <v>5.1060000000000001E-2</v>
      </c>
      <c r="X169">
        <v>0</v>
      </c>
      <c r="Y169">
        <v>0</v>
      </c>
      <c r="Z169">
        <v>0</v>
      </c>
      <c r="AA169">
        <v>0</v>
      </c>
      <c r="AB169">
        <v>0</v>
      </c>
      <c r="AC169">
        <v>0</v>
      </c>
      <c r="AD169">
        <v>0</v>
      </c>
      <c r="AE169">
        <v>0</v>
      </c>
      <c r="AF169">
        <v>0</v>
      </c>
      <c r="AG169">
        <v>1.7530600000000001</v>
      </c>
    </row>
    <row r="170" spans="1:33">
      <c r="A170" s="109" t="s">
        <v>196</v>
      </c>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row>
    <row r="171" spans="1:33">
      <c r="B171" s="108" t="s">
        <v>197</v>
      </c>
      <c r="C171">
        <v>0</v>
      </c>
      <c r="D171">
        <v>0</v>
      </c>
      <c r="E171">
        <v>0</v>
      </c>
      <c r="F171">
        <v>0</v>
      </c>
      <c r="G171">
        <v>2.4</v>
      </c>
      <c r="H171">
        <v>0</v>
      </c>
      <c r="I171">
        <v>0</v>
      </c>
      <c r="J171">
        <v>0.3</v>
      </c>
      <c r="K171">
        <v>0</v>
      </c>
      <c r="L171">
        <v>0</v>
      </c>
      <c r="M171">
        <v>0</v>
      </c>
      <c r="N171">
        <v>0</v>
      </c>
      <c r="O171">
        <v>0</v>
      </c>
      <c r="P171">
        <v>2</v>
      </c>
      <c r="Q171">
        <v>0</v>
      </c>
      <c r="R171">
        <v>16.45</v>
      </c>
      <c r="S171">
        <v>16.5</v>
      </c>
      <c r="T171">
        <v>0</v>
      </c>
      <c r="U171">
        <v>0</v>
      </c>
      <c r="V171">
        <v>0</v>
      </c>
      <c r="W171">
        <v>1.5149999999999999</v>
      </c>
      <c r="X171">
        <v>0</v>
      </c>
      <c r="Y171">
        <v>8.8800000000000008</v>
      </c>
      <c r="Z171">
        <v>0</v>
      </c>
      <c r="AA171">
        <v>0</v>
      </c>
      <c r="AB171">
        <v>0</v>
      </c>
      <c r="AC171">
        <v>0</v>
      </c>
      <c r="AD171">
        <v>0</v>
      </c>
      <c r="AE171">
        <v>0</v>
      </c>
      <c r="AF171">
        <v>27</v>
      </c>
      <c r="AG171">
        <v>75.045000000000002</v>
      </c>
    </row>
    <row r="172" spans="1:33">
      <c r="A172" s="109" t="s">
        <v>198</v>
      </c>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row>
    <row r="173" spans="1:33">
      <c r="B173" s="108" t="s">
        <v>199</v>
      </c>
      <c r="C173">
        <v>0</v>
      </c>
      <c r="D173">
        <v>0</v>
      </c>
      <c r="E173">
        <v>0</v>
      </c>
      <c r="F173">
        <v>0</v>
      </c>
      <c r="G173">
        <v>0</v>
      </c>
      <c r="H173">
        <v>0</v>
      </c>
      <c r="I173">
        <v>0</v>
      </c>
      <c r="J173">
        <v>0.17</v>
      </c>
      <c r="K173">
        <v>0</v>
      </c>
      <c r="L173">
        <v>0</v>
      </c>
      <c r="M173">
        <v>0</v>
      </c>
      <c r="N173">
        <v>0</v>
      </c>
      <c r="O173">
        <v>0</v>
      </c>
      <c r="P173">
        <v>2.0299999999999998</v>
      </c>
      <c r="Q173">
        <v>0</v>
      </c>
      <c r="R173">
        <v>0</v>
      </c>
      <c r="S173">
        <v>15.39</v>
      </c>
      <c r="T173">
        <v>0</v>
      </c>
      <c r="U173">
        <v>0</v>
      </c>
      <c r="V173">
        <v>0</v>
      </c>
      <c r="W173">
        <v>0.43</v>
      </c>
      <c r="X173">
        <v>0</v>
      </c>
      <c r="Y173">
        <v>0</v>
      </c>
      <c r="Z173">
        <v>0</v>
      </c>
      <c r="AA173">
        <v>0</v>
      </c>
      <c r="AB173">
        <v>0</v>
      </c>
      <c r="AC173">
        <v>0</v>
      </c>
      <c r="AD173">
        <v>0</v>
      </c>
      <c r="AE173">
        <v>0</v>
      </c>
      <c r="AF173">
        <v>0</v>
      </c>
      <c r="AG173">
        <v>18.02</v>
      </c>
    </row>
    <row r="174" spans="1:33">
      <c r="B174" s="108" t="s">
        <v>200</v>
      </c>
      <c r="C174">
        <v>0</v>
      </c>
      <c r="D174">
        <v>267.11399999999998</v>
      </c>
      <c r="E174">
        <v>0</v>
      </c>
      <c r="F174">
        <v>20.818000000000001</v>
      </c>
      <c r="G174">
        <v>1.48125</v>
      </c>
      <c r="H174">
        <v>0</v>
      </c>
      <c r="I174">
        <v>0</v>
      </c>
      <c r="J174">
        <v>3.4618199999999999</v>
      </c>
      <c r="K174">
        <v>0</v>
      </c>
      <c r="L174">
        <v>10.75</v>
      </c>
      <c r="M174">
        <v>132.94300000000001</v>
      </c>
      <c r="N174">
        <v>0</v>
      </c>
      <c r="O174">
        <v>4.62744</v>
      </c>
      <c r="P174">
        <v>130.83000000000001</v>
      </c>
      <c r="Q174">
        <v>0</v>
      </c>
      <c r="R174">
        <v>3.2589899999999998</v>
      </c>
      <c r="S174">
        <v>4.7208699999999997</v>
      </c>
      <c r="T174">
        <v>0</v>
      </c>
      <c r="U174">
        <v>0</v>
      </c>
      <c r="V174">
        <v>0</v>
      </c>
      <c r="W174">
        <v>24.811199999999999</v>
      </c>
      <c r="X174">
        <v>0</v>
      </c>
      <c r="Y174">
        <v>11.56</v>
      </c>
      <c r="Z174">
        <v>3.67</v>
      </c>
      <c r="AA174">
        <v>0.99</v>
      </c>
      <c r="AB174">
        <v>2.1800000000000002</v>
      </c>
      <c r="AC174">
        <v>0</v>
      </c>
      <c r="AD174">
        <v>0</v>
      </c>
      <c r="AE174">
        <v>0</v>
      </c>
      <c r="AF174">
        <v>40.053199999999997</v>
      </c>
      <c r="AG174">
        <v>663.26976999999988</v>
      </c>
    </row>
    <row r="175" spans="1:33">
      <c r="B175" s="108" t="s">
        <v>201</v>
      </c>
      <c r="C175">
        <v>0</v>
      </c>
      <c r="D175">
        <v>0</v>
      </c>
      <c r="E175">
        <v>0</v>
      </c>
      <c r="F175">
        <v>0</v>
      </c>
      <c r="G175">
        <v>0</v>
      </c>
      <c r="H175">
        <v>0</v>
      </c>
      <c r="I175">
        <v>0</v>
      </c>
      <c r="J175">
        <v>0.4</v>
      </c>
      <c r="K175">
        <v>0</v>
      </c>
      <c r="L175">
        <v>0</v>
      </c>
      <c r="M175">
        <v>0</v>
      </c>
      <c r="N175">
        <v>0</v>
      </c>
      <c r="O175">
        <v>0</v>
      </c>
      <c r="P175">
        <v>0</v>
      </c>
      <c r="Q175">
        <v>0</v>
      </c>
      <c r="R175">
        <v>0</v>
      </c>
      <c r="S175">
        <v>0</v>
      </c>
      <c r="T175">
        <v>0</v>
      </c>
      <c r="U175">
        <v>0</v>
      </c>
      <c r="V175">
        <v>0</v>
      </c>
      <c r="W175">
        <v>0.11</v>
      </c>
      <c r="X175">
        <v>0</v>
      </c>
      <c r="Y175">
        <v>5.13</v>
      </c>
      <c r="Z175">
        <v>0</v>
      </c>
      <c r="AA175">
        <v>0</v>
      </c>
      <c r="AB175">
        <v>0</v>
      </c>
      <c r="AC175">
        <v>0</v>
      </c>
      <c r="AD175">
        <v>0</v>
      </c>
      <c r="AE175">
        <v>0</v>
      </c>
      <c r="AF175">
        <v>0</v>
      </c>
      <c r="AG175">
        <v>5.6400000000000006</v>
      </c>
    </row>
    <row r="176" spans="1:33">
      <c r="A176" s="109" t="s">
        <v>202</v>
      </c>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row>
    <row r="177" spans="1:33">
      <c r="B177" s="108" t="s">
        <v>203</v>
      </c>
      <c r="C177">
        <v>0</v>
      </c>
      <c r="D177">
        <v>0</v>
      </c>
      <c r="E177">
        <v>0</v>
      </c>
      <c r="F177">
        <v>57.591900000000003</v>
      </c>
      <c r="G177">
        <v>0</v>
      </c>
      <c r="H177">
        <v>0</v>
      </c>
      <c r="I177">
        <v>0</v>
      </c>
      <c r="J177">
        <v>0.44</v>
      </c>
      <c r="K177">
        <v>0</v>
      </c>
      <c r="L177">
        <v>0.17</v>
      </c>
      <c r="M177">
        <v>137.86699999999999</v>
      </c>
      <c r="N177">
        <v>0</v>
      </c>
      <c r="O177">
        <v>0</v>
      </c>
      <c r="P177">
        <v>92.3</v>
      </c>
      <c r="Q177">
        <v>0</v>
      </c>
      <c r="R177">
        <v>17.681699999999999</v>
      </c>
      <c r="S177">
        <v>1.6166100000000001</v>
      </c>
      <c r="T177">
        <v>0</v>
      </c>
      <c r="U177">
        <v>0</v>
      </c>
      <c r="V177">
        <v>0</v>
      </c>
      <c r="W177">
        <v>10.674799999999999</v>
      </c>
      <c r="X177">
        <v>0</v>
      </c>
      <c r="Y177">
        <v>0</v>
      </c>
      <c r="Z177">
        <v>23.4</v>
      </c>
      <c r="AA177">
        <v>0</v>
      </c>
      <c r="AB177">
        <v>0</v>
      </c>
      <c r="AC177">
        <v>0</v>
      </c>
      <c r="AD177">
        <v>0</v>
      </c>
      <c r="AE177">
        <v>0</v>
      </c>
      <c r="AF177">
        <v>0</v>
      </c>
      <c r="AG177">
        <v>341.74200999999999</v>
      </c>
    </row>
    <row r="178" spans="1:33">
      <c r="A178" s="109" t="s">
        <v>204</v>
      </c>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row>
    <row r="179" spans="1:33">
      <c r="B179" s="108" t="s">
        <v>205</v>
      </c>
      <c r="C179">
        <v>0</v>
      </c>
      <c r="D179">
        <v>0</v>
      </c>
      <c r="E179">
        <v>0</v>
      </c>
      <c r="F179">
        <v>0</v>
      </c>
      <c r="G179">
        <v>0</v>
      </c>
      <c r="H179">
        <v>0</v>
      </c>
      <c r="I179">
        <v>0</v>
      </c>
      <c r="J179">
        <v>0.22900000000000001</v>
      </c>
      <c r="K179">
        <v>0</v>
      </c>
      <c r="L179">
        <v>0</v>
      </c>
      <c r="M179">
        <v>0</v>
      </c>
      <c r="N179">
        <v>0</v>
      </c>
      <c r="O179">
        <v>0</v>
      </c>
      <c r="P179">
        <v>0</v>
      </c>
      <c r="Q179">
        <v>0</v>
      </c>
      <c r="R179">
        <v>0</v>
      </c>
      <c r="S179">
        <v>15.8</v>
      </c>
      <c r="T179">
        <v>0</v>
      </c>
      <c r="U179">
        <v>0</v>
      </c>
      <c r="V179">
        <v>0</v>
      </c>
      <c r="W179">
        <v>0.40799999999999997</v>
      </c>
      <c r="X179">
        <v>0</v>
      </c>
      <c r="Y179">
        <v>0</v>
      </c>
      <c r="Z179">
        <v>0</v>
      </c>
      <c r="AA179">
        <v>0</v>
      </c>
      <c r="AB179">
        <v>0</v>
      </c>
      <c r="AC179">
        <v>0</v>
      </c>
      <c r="AD179">
        <v>0</v>
      </c>
      <c r="AE179">
        <v>0</v>
      </c>
      <c r="AF179">
        <v>0</v>
      </c>
      <c r="AG179">
        <v>16.437000000000001</v>
      </c>
    </row>
    <row r="180" spans="1:33">
      <c r="A180" s="109" t="s">
        <v>206</v>
      </c>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row>
    <row r="181" spans="1:33">
      <c r="B181" s="108" t="s">
        <v>207</v>
      </c>
      <c r="C181">
        <v>0</v>
      </c>
      <c r="D181">
        <v>0</v>
      </c>
      <c r="E181">
        <v>0</v>
      </c>
      <c r="F181">
        <v>0</v>
      </c>
      <c r="G181">
        <v>9.14</v>
      </c>
      <c r="H181">
        <v>0</v>
      </c>
      <c r="I181">
        <v>0</v>
      </c>
      <c r="J181">
        <v>0.624</v>
      </c>
      <c r="K181">
        <v>0</v>
      </c>
      <c r="L181">
        <v>0</v>
      </c>
      <c r="M181">
        <v>0</v>
      </c>
      <c r="N181">
        <v>0.97</v>
      </c>
      <c r="O181">
        <v>0</v>
      </c>
      <c r="P181">
        <v>0</v>
      </c>
      <c r="Q181">
        <v>155.69300000000001</v>
      </c>
      <c r="R181">
        <v>0</v>
      </c>
      <c r="S181">
        <v>0</v>
      </c>
      <c r="T181">
        <v>0</v>
      </c>
      <c r="U181">
        <v>0</v>
      </c>
      <c r="V181">
        <v>0</v>
      </c>
      <c r="W181">
        <v>4.6286399999999999</v>
      </c>
      <c r="X181">
        <v>0</v>
      </c>
      <c r="Y181">
        <v>14.4922</v>
      </c>
      <c r="Z181">
        <v>0</v>
      </c>
      <c r="AA181">
        <v>0</v>
      </c>
      <c r="AB181">
        <v>0</v>
      </c>
      <c r="AC181">
        <v>0</v>
      </c>
      <c r="AD181">
        <v>0</v>
      </c>
      <c r="AE181">
        <v>0</v>
      </c>
      <c r="AF181">
        <v>0</v>
      </c>
      <c r="AG181">
        <v>185.54784000000001</v>
      </c>
    </row>
    <row r="182" spans="1:33">
      <c r="A182" s="109" t="s">
        <v>208</v>
      </c>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row>
    <row r="183" spans="1:33">
      <c r="B183" s="108" t="s">
        <v>209</v>
      </c>
      <c r="C183">
        <v>0</v>
      </c>
      <c r="D183">
        <v>67.438500000000005</v>
      </c>
      <c r="E183">
        <v>0</v>
      </c>
      <c r="F183">
        <v>0</v>
      </c>
      <c r="G183">
        <v>17.526199999999999</v>
      </c>
      <c r="H183">
        <v>0</v>
      </c>
      <c r="I183">
        <v>0</v>
      </c>
      <c r="J183">
        <v>12.837899999999999</v>
      </c>
      <c r="K183">
        <v>0</v>
      </c>
      <c r="L183">
        <v>0</v>
      </c>
      <c r="M183">
        <v>0</v>
      </c>
      <c r="N183">
        <v>0</v>
      </c>
      <c r="O183">
        <v>164.15299999999999</v>
      </c>
      <c r="P183">
        <v>21.3</v>
      </c>
      <c r="Q183">
        <v>0</v>
      </c>
      <c r="R183">
        <v>0</v>
      </c>
      <c r="S183">
        <v>0</v>
      </c>
      <c r="T183">
        <v>0</v>
      </c>
      <c r="U183">
        <v>0</v>
      </c>
      <c r="V183">
        <v>39.463900000000002</v>
      </c>
      <c r="W183">
        <v>11.929399999999999</v>
      </c>
      <c r="X183">
        <v>0</v>
      </c>
      <c r="Y183">
        <v>0</v>
      </c>
      <c r="Z183">
        <v>0</v>
      </c>
      <c r="AA183">
        <v>0</v>
      </c>
      <c r="AB183">
        <v>0</v>
      </c>
      <c r="AC183">
        <v>0</v>
      </c>
      <c r="AD183">
        <v>0</v>
      </c>
      <c r="AE183">
        <v>6.9942399999999996</v>
      </c>
      <c r="AF183">
        <v>0</v>
      </c>
      <c r="AG183">
        <v>341.64314000000002</v>
      </c>
    </row>
    <row r="184" spans="1:33">
      <c r="A184" s="109" t="s">
        <v>210</v>
      </c>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row>
    <row r="185" spans="1:33">
      <c r="B185" s="108" t="s">
        <v>211</v>
      </c>
      <c r="C185">
        <v>0</v>
      </c>
      <c r="D185">
        <v>149.63399999999999</v>
      </c>
      <c r="E185">
        <v>0</v>
      </c>
      <c r="F185">
        <v>0</v>
      </c>
      <c r="G185">
        <v>1.77</v>
      </c>
      <c r="H185">
        <v>0</v>
      </c>
      <c r="I185">
        <v>0</v>
      </c>
      <c r="J185">
        <v>2.2362000000000002</v>
      </c>
      <c r="K185">
        <v>0</v>
      </c>
      <c r="L185">
        <v>0.17283699999999999</v>
      </c>
      <c r="M185">
        <v>0</v>
      </c>
      <c r="N185">
        <v>0</v>
      </c>
      <c r="O185">
        <v>0</v>
      </c>
      <c r="P185">
        <v>138.423</v>
      </c>
      <c r="Q185">
        <v>19.1159</v>
      </c>
      <c r="R185">
        <v>0</v>
      </c>
      <c r="S185">
        <v>0</v>
      </c>
      <c r="T185">
        <v>0</v>
      </c>
      <c r="U185">
        <v>0</v>
      </c>
      <c r="V185">
        <v>0</v>
      </c>
      <c r="W185">
        <v>25.4133</v>
      </c>
      <c r="X185">
        <v>0</v>
      </c>
      <c r="Y185">
        <v>0</v>
      </c>
      <c r="Z185">
        <v>0</v>
      </c>
      <c r="AA185">
        <v>0</v>
      </c>
      <c r="AB185">
        <v>0</v>
      </c>
      <c r="AC185">
        <v>0</v>
      </c>
      <c r="AD185">
        <v>0</v>
      </c>
      <c r="AE185">
        <v>0</v>
      </c>
      <c r="AF185">
        <v>288.41199999999998</v>
      </c>
      <c r="AG185">
        <v>625.17723699999999</v>
      </c>
    </row>
    <row r="186" spans="1:33">
      <c r="A186" s="109" t="s">
        <v>212</v>
      </c>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row>
    <row r="187" spans="1:33">
      <c r="B187" s="108" t="s">
        <v>213</v>
      </c>
      <c r="C187">
        <v>0</v>
      </c>
      <c r="D187">
        <v>0</v>
      </c>
      <c r="E187">
        <v>0</v>
      </c>
      <c r="F187">
        <v>0</v>
      </c>
      <c r="G187">
        <v>0</v>
      </c>
      <c r="H187">
        <v>0.54411799999999999</v>
      </c>
      <c r="I187">
        <v>0</v>
      </c>
      <c r="J187">
        <v>0.18</v>
      </c>
      <c r="K187">
        <v>0</v>
      </c>
      <c r="L187">
        <v>0</v>
      </c>
      <c r="M187">
        <v>0</v>
      </c>
      <c r="N187">
        <v>0</v>
      </c>
      <c r="O187">
        <v>41.4</v>
      </c>
      <c r="P187">
        <v>0</v>
      </c>
      <c r="Q187">
        <v>0</v>
      </c>
      <c r="R187">
        <v>0</v>
      </c>
      <c r="S187">
        <v>0</v>
      </c>
      <c r="T187">
        <v>0</v>
      </c>
      <c r="U187">
        <v>0</v>
      </c>
      <c r="V187">
        <v>0</v>
      </c>
      <c r="W187">
        <v>1.93</v>
      </c>
      <c r="X187">
        <v>0</v>
      </c>
      <c r="Y187">
        <v>1</v>
      </c>
      <c r="Z187">
        <v>0</v>
      </c>
      <c r="AA187">
        <v>0</v>
      </c>
      <c r="AB187">
        <v>0</v>
      </c>
      <c r="AC187">
        <v>0</v>
      </c>
      <c r="AD187">
        <v>0</v>
      </c>
      <c r="AE187">
        <v>0</v>
      </c>
      <c r="AF187">
        <v>0</v>
      </c>
      <c r="AG187">
        <v>45.054117999999995</v>
      </c>
    </row>
    <row r="188" spans="1:33">
      <c r="A188" s="109" t="s">
        <v>214</v>
      </c>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row>
    <row r="189" spans="1:33">
      <c r="B189" s="108" t="s">
        <v>215</v>
      </c>
      <c r="C189">
        <v>0</v>
      </c>
      <c r="D189">
        <v>110.529</v>
      </c>
      <c r="E189">
        <v>0</v>
      </c>
      <c r="F189">
        <v>0</v>
      </c>
      <c r="G189">
        <v>3.3420000000000001</v>
      </c>
      <c r="H189">
        <v>0</v>
      </c>
      <c r="I189">
        <v>0</v>
      </c>
      <c r="J189">
        <v>3.5510000000000002</v>
      </c>
      <c r="K189">
        <v>0</v>
      </c>
      <c r="L189">
        <v>0</v>
      </c>
      <c r="M189">
        <v>0</v>
      </c>
      <c r="N189">
        <v>0</v>
      </c>
      <c r="O189">
        <v>55.244900000000001</v>
      </c>
      <c r="P189">
        <v>20.27</v>
      </c>
      <c r="Q189">
        <v>58.326000000000001</v>
      </c>
      <c r="R189">
        <v>0</v>
      </c>
      <c r="S189">
        <v>1.38784</v>
      </c>
      <c r="T189">
        <v>0</v>
      </c>
      <c r="U189">
        <v>0</v>
      </c>
      <c r="V189">
        <v>0</v>
      </c>
      <c r="W189">
        <v>7.4250999999999996</v>
      </c>
      <c r="X189">
        <v>0</v>
      </c>
      <c r="Y189">
        <v>0.127</v>
      </c>
      <c r="Z189">
        <v>0</v>
      </c>
      <c r="AA189">
        <v>0</v>
      </c>
      <c r="AB189">
        <v>0</v>
      </c>
      <c r="AC189">
        <v>0</v>
      </c>
      <c r="AD189">
        <v>0</v>
      </c>
      <c r="AE189">
        <v>0</v>
      </c>
      <c r="AF189">
        <v>0</v>
      </c>
      <c r="AG189">
        <v>260.20284000000004</v>
      </c>
    </row>
    <row r="190" spans="1:33">
      <c r="B190" s="108" t="s">
        <v>216</v>
      </c>
      <c r="C190">
        <v>0</v>
      </c>
      <c r="D190">
        <v>0</v>
      </c>
      <c r="E190">
        <v>0</v>
      </c>
      <c r="F190">
        <v>0</v>
      </c>
      <c r="G190">
        <v>0</v>
      </c>
      <c r="H190">
        <v>0</v>
      </c>
      <c r="I190">
        <v>0.309</v>
      </c>
      <c r="J190">
        <v>0.16300000000000001</v>
      </c>
      <c r="K190">
        <v>0</v>
      </c>
      <c r="L190">
        <v>0</v>
      </c>
      <c r="M190">
        <v>0</v>
      </c>
      <c r="N190">
        <v>0</v>
      </c>
      <c r="O190">
        <v>0</v>
      </c>
      <c r="P190">
        <v>0</v>
      </c>
      <c r="Q190">
        <v>0</v>
      </c>
      <c r="R190">
        <v>0</v>
      </c>
      <c r="S190">
        <v>7.7709999999999999</v>
      </c>
      <c r="T190">
        <v>0</v>
      </c>
      <c r="U190">
        <v>0</v>
      </c>
      <c r="V190">
        <v>0</v>
      </c>
      <c r="W190">
        <v>0.125</v>
      </c>
      <c r="X190">
        <v>0</v>
      </c>
      <c r="Y190">
        <v>0</v>
      </c>
      <c r="Z190">
        <v>0</v>
      </c>
      <c r="AA190">
        <v>0</v>
      </c>
      <c r="AB190">
        <v>0</v>
      </c>
      <c r="AC190">
        <v>0</v>
      </c>
      <c r="AD190">
        <v>0</v>
      </c>
      <c r="AE190">
        <v>0</v>
      </c>
      <c r="AF190">
        <v>0</v>
      </c>
      <c r="AG190">
        <v>8.3680000000000003</v>
      </c>
    </row>
    <row r="191" spans="1:33">
      <c r="A191" s="109" t="s">
        <v>217</v>
      </c>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row>
    <row r="192" spans="1:33">
      <c r="B192" s="108" t="s">
        <v>218</v>
      </c>
      <c r="C192">
        <v>0</v>
      </c>
      <c r="D192">
        <v>0</v>
      </c>
      <c r="E192">
        <v>0</v>
      </c>
      <c r="F192">
        <v>0</v>
      </c>
      <c r="G192">
        <v>26.824999999999999</v>
      </c>
      <c r="H192">
        <v>14.846</v>
      </c>
      <c r="I192">
        <v>0</v>
      </c>
      <c r="J192">
        <v>1.1930000000000001</v>
      </c>
      <c r="K192">
        <v>0</v>
      </c>
      <c r="L192">
        <v>0</v>
      </c>
      <c r="M192">
        <v>0</v>
      </c>
      <c r="N192">
        <v>0</v>
      </c>
      <c r="O192">
        <v>176.52500000000001</v>
      </c>
      <c r="P192">
        <v>101.29900000000001</v>
      </c>
      <c r="Q192">
        <v>19.344000000000001</v>
      </c>
      <c r="R192">
        <v>0</v>
      </c>
      <c r="S192">
        <v>201.928</v>
      </c>
      <c r="T192">
        <v>0</v>
      </c>
      <c r="U192">
        <v>0</v>
      </c>
      <c r="V192">
        <v>0</v>
      </c>
      <c r="W192">
        <v>23.5152</v>
      </c>
      <c r="X192">
        <v>0</v>
      </c>
      <c r="Y192">
        <v>3.1429999999999998</v>
      </c>
      <c r="Z192">
        <v>0</v>
      </c>
      <c r="AA192">
        <v>67.7</v>
      </c>
      <c r="AB192">
        <v>132.405</v>
      </c>
      <c r="AC192">
        <v>0</v>
      </c>
      <c r="AD192">
        <v>0</v>
      </c>
      <c r="AE192">
        <v>0</v>
      </c>
      <c r="AF192">
        <v>28.1647</v>
      </c>
      <c r="AG192">
        <v>796.88790000000006</v>
      </c>
    </row>
    <row r="193" spans="1:33">
      <c r="B193" s="108" t="s">
        <v>221</v>
      </c>
      <c r="C193">
        <v>0</v>
      </c>
      <c r="D193">
        <v>0</v>
      </c>
      <c r="E193">
        <v>0</v>
      </c>
      <c r="F193">
        <v>0</v>
      </c>
      <c r="G193">
        <v>1.1120000000000001</v>
      </c>
      <c r="H193">
        <v>1.623</v>
      </c>
      <c r="I193">
        <v>0.35799999999999998</v>
      </c>
      <c r="J193">
        <v>0</v>
      </c>
      <c r="K193">
        <v>0</v>
      </c>
      <c r="L193">
        <v>0</v>
      </c>
      <c r="M193">
        <v>0</v>
      </c>
      <c r="N193">
        <v>0</v>
      </c>
      <c r="O193">
        <v>0</v>
      </c>
      <c r="P193">
        <v>3.99</v>
      </c>
      <c r="Q193">
        <v>0</v>
      </c>
      <c r="R193">
        <v>0</v>
      </c>
      <c r="S193">
        <v>43.616999999999997</v>
      </c>
      <c r="T193">
        <v>0</v>
      </c>
      <c r="U193">
        <v>0</v>
      </c>
      <c r="V193">
        <v>0</v>
      </c>
      <c r="W193">
        <v>1.48611</v>
      </c>
      <c r="X193">
        <v>13.702999999999999</v>
      </c>
      <c r="Y193">
        <v>2.9649999999999999</v>
      </c>
      <c r="Z193">
        <v>0</v>
      </c>
      <c r="AA193">
        <v>0</v>
      </c>
      <c r="AB193">
        <v>0</v>
      </c>
      <c r="AC193">
        <v>0</v>
      </c>
      <c r="AD193">
        <v>0</v>
      </c>
      <c r="AE193">
        <v>0</v>
      </c>
      <c r="AF193">
        <v>0</v>
      </c>
      <c r="AG193">
        <v>68.854109999999991</v>
      </c>
    </row>
    <row r="194" spans="1:33">
      <c r="A194" s="109" t="s">
        <v>222</v>
      </c>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row>
    <row r="195" spans="1:33">
      <c r="B195" s="108" t="s">
        <v>223</v>
      </c>
      <c r="C195">
        <v>0</v>
      </c>
      <c r="D195">
        <v>0</v>
      </c>
      <c r="E195">
        <v>0</v>
      </c>
      <c r="F195">
        <v>0</v>
      </c>
      <c r="G195">
        <v>0</v>
      </c>
      <c r="H195">
        <v>0</v>
      </c>
      <c r="I195">
        <v>0</v>
      </c>
      <c r="J195">
        <v>3.2000000000000001E-2</v>
      </c>
      <c r="K195">
        <v>0</v>
      </c>
      <c r="L195">
        <v>0</v>
      </c>
      <c r="M195">
        <v>0</v>
      </c>
      <c r="N195">
        <v>0</v>
      </c>
      <c r="O195">
        <v>0</v>
      </c>
      <c r="P195">
        <v>0</v>
      </c>
      <c r="Q195">
        <v>0</v>
      </c>
      <c r="R195">
        <v>0</v>
      </c>
      <c r="S195">
        <v>0</v>
      </c>
      <c r="T195">
        <v>0</v>
      </c>
      <c r="U195">
        <v>0</v>
      </c>
      <c r="V195">
        <v>0</v>
      </c>
      <c r="W195">
        <v>2.5999999999999999E-2</v>
      </c>
      <c r="X195">
        <v>0</v>
      </c>
      <c r="Y195">
        <v>1.375</v>
      </c>
      <c r="Z195">
        <v>0</v>
      </c>
      <c r="AA195">
        <v>0</v>
      </c>
      <c r="AB195">
        <v>0</v>
      </c>
      <c r="AC195">
        <v>0</v>
      </c>
      <c r="AD195">
        <v>0</v>
      </c>
      <c r="AE195">
        <v>0</v>
      </c>
      <c r="AF195">
        <v>0</v>
      </c>
      <c r="AG195">
        <v>1.4330000000000001</v>
      </c>
    </row>
    <row r="196" spans="1:33">
      <c r="B196" s="108" t="s">
        <v>224</v>
      </c>
      <c r="C196">
        <v>0</v>
      </c>
      <c r="D196">
        <v>0</v>
      </c>
      <c r="E196">
        <v>0</v>
      </c>
      <c r="F196">
        <v>0</v>
      </c>
      <c r="G196">
        <v>0</v>
      </c>
      <c r="H196">
        <v>0</v>
      </c>
      <c r="I196">
        <v>0</v>
      </c>
      <c r="J196">
        <v>0.12</v>
      </c>
      <c r="K196">
        <v>0</v>
      </c>
      <c r="L196">
        <v>0</v>
      </c>
      <c r="M196">
        <v>0</v>
      </c>
      <c r="N196">
        <v>0</v>
      </c>
      <c r="O196">
        <v>0</v>
      </c>
      <c r="P196">
        <v>0</v>
      </c>
      <c r="Q196">
        <v>0</v>
      </c>
      <c r="R196">
        <v>0</v>
      </c>
      <c r="S196">
        <v>0</v>
      </c>
      <c r="T196">
        <v>0</v>
      </c>
      <c r="U196">
        <v>0</v>
      </c>
      <c r="V196">
        <v>0</v>
      </c>
      <c r="W196">
        <v>2.1700000000000001E-2</v>
      </c>
      <c r="X196">
        <v>0</v>
      </c>
      <c r="Y196">
        <v>1.1539999999999999</v>
      </c>
      <c r="Z196">
        <v>0</v>
      </c>
      <c r="AA196">
        <v>0</v>
      </c>
      <c r="AB196">
        <v>0</v>
      </c>
      <c r="AC196">
        <v>0</v>
      </c>
      <c r="AD196">
        <v>0</v>
      </c>
      <c r="AE196">
        <v>0</v>
      </c>
      <c r="AF196">
        <v>0</v>
      </c>
      <c r="AG196">
        <v>1.2957000000000001</v>
      </c>
    </row>
    <row r="197" spans="1:33">
      <c r="B197" s="108" t="s">
        <v>225</v>
      </c>
      <c r="C197">
        <v>0</v>
      </c>
      <c r="D197">
        <v>0</v>
      </c>
      <c r="E197">
        <v>0</v>
      </c>
      <c r="F197">
        <v>0</v>
      </c>
      <c r="G197">
        <v>0</v>
      </c>
      <c r="H197">
        <v>0</v>
      </c>
      <c r="I197">
        <v>0</v>
      </c>
      <c r="J197">
        <v>0.04</v>
      </c>
      <c r="K197">
        <v>0</v>
      </c>
      <c r="L197">
        <v>0</v>
      </c>
      <c r="M197">
        <v>0</v>
      </c>
      <c r="N197">
        <v>0</v>
      </c>
      <c r="O197">
        <v>0</v>
      </c>
      <c r="P197">
        <v>0</v>
      </c>
      <c r="Q197">
        <v>0</v>
      </c>
      <c r="R197">
        <v>0</v>
      </c>
      <c r="S197">
        <v>0</v>
      </c>
      <c r="T197">
        <v>0</v>
      </c>
      <c r="U197">
        <v>0</v>
      </c>
      <c r="V197">
        <v>0</v>
      </c>
      <c r="W197">
        <v>4.8000000000000001E-2</v>
      </c>
      <c r="X197">
        <v>0</v>
      </c>
      <c r="Y197">
        <v>2.839</v>
      </c>
      <c r="Z197">
        <v>0</v>
      </c>
      <c r="AA197">
        <v>0</v>
      </c>
      <c r="AB197">
        <v>0</v>
      </c>
      <c r="AC197">
        <v>0</v>
      </c>
      <c r="AD197">
        <v>0</v>
      </c>
      <c r="AE197">
        <v>0</v>
      </c>
      <c r="AF197">
        <v>0</v>
      </c>
      <c r="AG197">
        <v>2.927</v>
      </c>
    </row>
    <row r="198" spans="1:33">
      <c r="B198" s="108" t="s">
        <v>226</v>
      </c>
      <c r="C198">
        <v>0</v>
      </c>
      <c r="D198">
        <v>0</v>
      </c>
      <c r="E198">
        <v>0</v>
      </c>
      <c r="F198">
        <v>21.101900000000001</v>
      </c>
      <c r="G198">
        <v>0.52700000000000002</v>
      </c>
      <c r="H198">
        <v>0</v>
      </c>
      <c r="I198">
        <v>0</v>
      </c>
      <c r="J198">
        <v>0</v>
      </c>
      <c r="K198">
        <v>0</v>
      </c>
      <c r="L198">
        <v>0</v>
      </c>
      <c r="M198">
        <v>41.591000000000001</v>
      </c>
      <c r="N198">
        <v>0</v>
      </c>
      <c r="O198">
        <v>0</v>
      </c>
      <c r="P198">
        <v>22.9</v>
      </c>
      <c r="Q198">
        <v>0</v>
      </c>
      <c r="R198">
        <v>0</v>
      </c>
      <c r="S198">
        <v>15.9359</v>
      </c>
      <c r="T198">
        <v>0</v>
      </c>
      <c r="U198">
        <v>0</v>
      </c>
      <c r="V198">
        <v>0</v>
      </c>
      <c r="W198">
        <v>2.8267500000000001</v>
      </c>
      <c r="X198">
        <v>0</v>
      </c>
      <c r="Y198">
        <v>0</v>
      </c>
      <c r="Z198">
        <v>0</v>
      </c>
      <c r="AA198">
        <v>0</v>
      </c>
      <c r="AB198">
        <v>0</v>
      </c>
      <c r="AC198">
        <v>0</v>
      </c>
      <c r="AD198">
        <v>0</v>
      </c>
      <c r="AE198">
        <v>0</v>
      </c>
      <c r="AF198">
        <v>0</v>
      </c>
      <c r="AG198">
        <v>104.88255000000001</v>
      </c>
    </row>
    <row r="199" spans="1:33">
      <c r="A199" s="109" t="s">
        <v>227</v>
      </c>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row>
    <row r="200" spans="1:33">
      <c r="B200" s="108" t="s">
        <v>228</v>
      </c>
      <c r="C200">
        <v>0</v>
      </c>
      <c r="D200">
        <v>152.25800000000001</v>
      </c>
      <c r="E200">
        <v>0</v>
      </c>
      <c r="F200">
        <v>0</v>
      </c>
      <c r="G200">
        <v>0</v>
      </c>
      <c r="H200">
        <v>9.5</v>
      </c>
      <c r="I200">
        <v>0</v>
      </c>
      <c r="J200">
        <v>1.2662800000000001</v>
      </c>
      <c r="K200">
        <v>0</v>
      </c>
      <c r="L200">
        <v>0</v>
      </c>
      <c r="M200">
        <v>0</v>
      </c>
      <c r="N200">
        <v>3.0000000000000001E-3</v>
      </c>
      <c r="O200">
        <v>48.473700000000001</v>
      </c>
      <c r="P200">
        <v>19.190000000000001</v>
      </c>
      <c r="Q200">
        <v>64.97</v>
      </c>
      <c r="R200">
        <v>0</v>
      </c>
      <c r="S200">
        <v>32.4</v>
      </c>
      <c r="T200">
        <v>0</v>
      </c>
      <c r="U200">
        <v>0</v>
      </c>
      <c r="V200">
        <v>0</v>
      </c>
      <c r="W200">
        <v>8.3921899999999994</v>
      </c>
      <c r="X200">
        <v>0</v>
      </c>
      <c r="Y200">
        <v>0</v>
      </c>
      <c r="Z200">
        <v>0</v>
      </c>
      <c r="AA200">
        <v>0</v>
      </c>
      <c r="AB200">
        <v>0</v>
      </c>
      <c r="AC200">
        <v>0</v>
      </c>
      <c r="AD200">
        <v>0</v>
      </c>
      <c r="AE200">
        <v>0</v>
      </c>
      <c r="AF200">
        <v>0</v>
      </c>
      <c r="AG200">
        <v>336.45317000000011</v>
      </c>
    </row>
    <row r="201" spans="1:33">
      <c r="A201" s="109" t="s">
        <v>231</v>
      </c>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row>
    <row r="202" spans="1:33">
      <c r="B202" s="108" t="s">
        <v>232</v>
      </c>
      <c r="C202">
        <v>0</v>
      </c>
      <c r="D202">
        <v>0</v>
      </c>
      <c r="E202">
        <v>0</v>
      </c>
      <c r="F202">
        <v>0</v>
      </c>
      <c r="G202">
        <v>0</v>
      </c>
      <c r="H202">
        <v>0</v>
      </c>
      <c r="I202">
        <v>0</v>
      </c>
      <c r="J202">
        <v>0.6</v>
      </c>
      <c r="K202">
        <v>0</v>
      </c>
      <c r="L202">
        <v>0</v>
      </c>
      <c r="M202">
        <v>0</v>
      </c>
      <c r="N202">
        <v>0</v>
      </c>
      <c r="O202">
        <v>0</v>
      </c>
      <c r="P202">
        <v>0</v>
      </c>
      <c r="Q202">
        <v>0</v>
      </c>
      <c r="R202">
        <v>0</v>
      </c>
      <c r="S202">
        <v>11.02</v>
      </c>
      <c r="T202">
        <v>0</v>
      </c>
      <c r="U202">
        <v>0</v>
      </c>
      <c r="V202">
        <v>0</v>
      </c>
      <c r="W202">
        <v>0.152</v>
      </c>
      <c r="X202">
        <v>0</v>
      </c>
      <c r="Y202">
        <v>0</v>
      </c>
      <c r="Z202">
        <v>0</v>
      </c>
      <c r="AA202">
        <v>0</v>
      </c>
      <c r="AB202">
        <v>0</v>
      </c>
      <c r="AC202">
        <v>0</v>
      </c>
      <c r="AD202">
        <v>0</v>
      </c>
      <c r="AE202">
        <v>0</v>
      </c>
      <c r="AF202">
        <v>0</v>
      </c>
      <c r="AG202">
        <v>11.771999999999998</v>
      </c>
    </row>
    <row r="203" spans="1:33">
      <c r="B203" s="108" t="s">
        <v>233</v>
      </c>
      <c r="C203">
        <v>0</v>
      </c>
      <c r="D203">
        <v>0</v>
      </c>
      <c r="E203">
        <v>0</v>
      </c>
      <c r="F203">
        <v>0</v>
      </c>
      <c r="G203">
        <v>0</v>
      </c>
      <c r="H203">
        <v>0</v>
      </c>
      <c r="I203">
        <v>0</v>
      </c>
      <c r="J203">
        <v>0.28000000000000003</v>
      </c>
      <c r="K203">
        <v>0</v>
      </c>
      <c r="L203">
        <v>0</v>
      </c>
      <c r="M203">
        <v>0</v>
      </c>
      <c r="N203">
        <v>0</v>
      </c>
      <c r="O203">
        <v>0</v>
      </c>
      <c r="P203">
        <v>0</v>
      </c>
      <c r="Q203">
        <v>0</v>
      </c>
      <c r="R203">
        <v>0</v>
      </c>
      <c r="S203">
        <v>8.86</v>
      </c>
      <c r="T203">
        <v>0</v>
      </c>
      <c r="U203">
        <v>0</v>
      </c>
      <c r="V203">
        <v>0</v>
      </c>
      <c r="W203">
        <v>8.6999999999999994E-2</v>
      </c>
      <c r="X203">
        <v>0</v>
      </c>
      <c r="Y203">
        <v>0</v>
      </c>
      <c r="Z203">
        <v>0</v>
      </c>
      <c r="AA203">
        <v>0</v>
      </c>
      <c r="AB203">
        <v>0</v>
      </c>
      <c r="AC203">
        <v>0</v>
      </c>
      <c r="AD203">
        <v>0</v>
      </c>
      <c r="AE203">
        <v>0</v>
      </c>
      <c r="AF203">
        <v>0</v>
      </c>
      <c r="AG203">
        <v>9.2269999999999985</v>
      </c>
    </row>
    <row r="204" spans="1:33">
      <c r="B204" s="108" t="s">
        <v>234</v>
      </c>
      <c r="C204">
        <v>0</v>
      </c>
      <c r="D204">
        <v>0</v>
      </c>
      <c r="E204">
        <v>0</v>
      </c>
      <c r="F204">
        <v>0</v>
      </c>
      <c r="G204">
        <v>0</v>
      </c>
      <c r="H204">
        <v>0</v>
      </c>
      <c r="I204">
        <v>0</v>
      </c>
      <c r="J204">
        <v>0.129</v>
      </c>
      <c r="K204">
        <v>0</v>
      </c>
      <c r="L204">
        <v>0</v>
      </c>
      <c r="M204">
        <v>0</v>
      </c>
      <c r="N204">
        <v>0</v>
      </c>
      <c r="O204">
        <v>0</v>
      </c>
      <c r="P204">
        <v>0</v>
      </c>
      <c r="Q204">
        <v>0</v>
      </c>
      <c r="R204">
        <v>0</v>
      </c>
      <c r="S204">
        <v>29.98</v>
      </c>
      <c r="T204">
        <v>0</v>
      </c>
      <c r="U204">
        <v>0</v>
      </c>
      <c r="V204">
        <v>0</v>
      </c>
      <c r="W204">
        <v>0.45</v>
      </c>
      <c r="X204">
        <v>0</v>
      </c>
      <c r="Y204">
        <v>0</v>
      </c>
      <c r="Z204">
        <v>0</v>
      </c>
      <c r="AA204">
        <v>0</v>
      </c>
      <c r="AB204">
        <v>0</v>
      </c>
      <c r="AC204">
        <v>0</v>
      </c>
      <c r="AD204">
        <v>0</v>
      </c>
      <c r="AE204">
        <v>0</v>
      </c>
      <c r="AF204">
        <v>0</v>
      </c>
      <c r="AG204">
        <v>30.559000000000001</v>
      </c>
    </row>
    <row r="205" spans="1:33">
      <c r="B205" s="108" t="s">
        <v>235</v>
      </c>
      <c r="C205">
        <v>0</v>
      </c>
      <c r="D205">
        <v>0</v>
      </c>
      <c r="E205">
        <v>0</v>
      </c>
      <c r="F205">
        <v>0</v>
      </c>
      <c r="G205">
        <v>0</v>
      </c>
      <c r="H205">
        <v>0</v>
      </c>
      <c r="I205">
        <v>0</v>
      </c>
      <c r="J205">
        <v>5.2999999999999999E-2</v>
      </c>
      <c r="K205">
        <v>0</v>
      </c>
      <c r="L205">
        <v>0</v>
      </c>
      <c r="M205">
        <v>0</v>
      </c>
      <c r="N205">
        <v>0</v>
      </c>
      <c r="O205">
        <v>0</v>
      </c>
      <c r="P205">
        <v>0</v>
      </c>
      <c r="Q205">
        <v>0</v>
      </c>
      <c r="R205">
        <v>0</v>
      </c>
      <c r="S205">
        <v>14.923999999999999</v>
      </c>
      <c r="T205">
        <v>0</v>
      </c>
      <c r="U205">
        <v>0</v>
      </c>
      <c r="V205">
        <v>0</v>
      </c>
      <c r="W205">
        <v>0.245</v>
      </c>
      <c r="X205">
        <v>0</v>
      </c>
      <c r="Y205">
        <v>0</v>
      </c>
      <c r="Z205">
        <v>0</v>
      </c>
      <c r="AA205">
        <v>0</v>
      </c>
      <c r="AB205">
        <v>0</v>
      </c>
      <c r="AC205">
        <v>0</v>
      </c>
      <c r="AD205">
        <v>0</v>
      </c>
      <c r="AE205">
        <v>0</v>
      </c>
      <c r="AF205">
        <v>0</v>
      </c>
      <c r="AG205">
        <v>15.222</v>
      </c>
    </row>
    <row r="206" spans="1:33">
      <c r="B206" s="108" t="s">
        <v>236</v>
      </c>
      <c r="C206">
        <v>0</v>
      </c>
      <c r="D206">
        <v>0</v>
      </c>
      <c r="E206">
        <v>0</v>
      </c>
      <c r="F206">
        <v>0</v>
      </c>
      <c r="G206">
        <v>0</v>
      </c>
      <c r="H206">
        <v>0</v>
      </c>
      <c r="I206">
        <v>0</v>
      </c>
      <c r="J206">
        <v>0.114</v>
      </c>
      <c r="K206">
        <v>0</v>
      </c>
      <c r="L206">
        <v>0</v>
      </c>
      <c r="M206">
        <v>0</v>
      </c>
      <c r="N206">
        <v>0</v>
      </c>
      <c r="O206">
        <v>0</v>
      </c>
      <c r="P206">
        <v>0</v>
      </c>
      <c r="Q206">
        <v>0</v>
      </c>
      <c r="R206">
        <v>0</v>
      </c>
      <c r="S206">
        <v>0</v>
      </c>
      <c r="T206">
        <v>0</v>
      </c>
      <c r="U206">
        <v>0</v>
      </c>
      <c r="V206">
        <v>0</v>
      </c>
      <c r="W206">
        <v>0.105</v>
      </c>
      <c r="X206">
        <v>3.07</v>
      </c>
      <c r="Y206">
        <v>4.1500000000000004</v>
      </c>
      <c r="Z206">
        <v>0</v>
      </c>
      <c r="AA206">
        <v>0</v>
      </c>
      <c r="AB206">
        <v>0</v>
      </c>
      <c r="AC206">
        <v>0</v>
      </c>
      <c r="AD206">
        <v>0</v>
      </c>
      <c r="AE206">
        <v>0</v>
      </c>
      <c r="AF206">
        <v>0</v>
      </c>
      <c r="AG206">
        <v>7.4390000000000001</v>
      </c>
    </row>
    <row r="207" spans="1:33">
      <c r="B207" s="108" t="s">
        <v>237</v>
      </c>
      <c r="C207">
        <v>0</v>
      </c>
      <c r="D207">
        <v>0</v>
      </c>
      <c r="E207">
        <v>0</v>
      </c>
      <c r="F207">
        <v>0</v>
      </c>
      <c r="G207">
        <v>0</v>
      </c>
      <c r="H207">
        <v>0</v>
      </c>
      <c r="I207">
        <v>0</v>
      </c>
      <c r="J207">
        <v>2E-3</v>
      </c>
      <c r="K207">
        <v>0</v>
      </c>
      <c r="L207">
        <v>0</v>
      </c>
      <c r="M207">
        <v>0</v>
      </c>
      <c r="N207">
        <v>0</v>
      </c>
      <c r="O207">
        <v>0</v>
      </c>
      <c r="P207">
        <v>0</v>
      </c>
      <c r="Q207">
        <v>0</v>
      </c>
      <c r="R207">
        <v>0</v>
      </c>
      <c r="S207">
        <v>0</v>
      </c>
      <c r="T207">
        <v>0</v>
      </c>
      <c r="U207">
        <v>0</v>
      </c>
      <c r="V207">
        <v>0</v>
      </c>
      <c r="W207">
        <v>0.28699999999999998</v>
      </c>
      <c r="X207">
        <v>5.49</v>
      </c>
      <c r="Y207">
        <v>0.24</v>
      </c>
      <c r="Z207">
        <v>0</v>
      </c>
      <c r="AA207">
        <v>0</v>
      </c>
      <c r="AB207">
        <v>0</v>
      </c>
      <c r="AC207">
        <v>7.95</v>
      </c>
      <c r="AD207">
        <v>0</v>
      </c>
      <c r="AE207">
        <v>0</v>
      </c>
      <c r="AF207">
        <v>0</v>
      </c>
      <c r="AG207">
        <v>13.969000000000001</v>
      </c>
    </row>
    <row r="208" spans="1:33">
      <c r="B208" s="108" t="s">
        <v>238</v>
      </c>
      <c r="C208">
        <v>0</v>
      </c>
      <c r="D208">
        <v>0</v>
      </c>
      <c r="E208">
        <v>0</v>
      </c>
      <c r="F208">
        <v>0</v>
      </c>
      <c r="G208">
        <v>0</v>
      </c>
      <c r="H208">
        <v>0</v>
      </c>
      <c r="I208">
        <v>0</v>
      </c>
      <c r="J208">
        <v>6.53</v>
      </c>
      <c r="K208">
        <v>0</v>
      </c>
      <c r="L208">
        <v>0</v>
      </c>
      <c r="M208">
        <v>0</v>
      </c>
      <c r="N208">
        <v>0</v>
      </c>
      <c r="O208">
        <v>0</v>
      </c>
      <c r="P208">
        <v>2.3199999999999998</v>
      </c>
      <c r="Q208">
        <v>0</v>
      </c>
      <c r="R208">
        <v>0</v>
      </c>
      <c r="S208">
        <v>30.181999999999999</v>
      </c>
      <c r="T208">
        <v>0</v>
      </c>
      <c r="U208">
        <v>0</v>
      </c>
      <c r="V208">
        <v>0</v>
      </c>
      <c r="W208">
        <v>0.41</v>
      </c>
      <c r="X208">
        <v>0</v>
      </c>
      <c r="Y208">
        <v>0</v>
      </c>
      <c r="Z208">
        <v>0</v>
      </c>
      <c r="AA208">
        <v>0</v>
      </c>
      <c r="AB208">
        <v>0</v>
      </c>
      <c r="AC208">
        <v>0</v>
      </c>
      <c r="AD208">
        <v>0</v>
      </c>
      <c r="AE208">
        <v>0</v>
      </c>
      <c r="AF208">
        <v>0</v>
      </c>
      <c r="AG208">
        <v>39.441999999999993</v>
      </c>
    </row>
    <row r="209" spans="1:33">
      <c r="B209" s="108" t="s">
        <v>239</v>
      </c>
      <c r="C209">
        <v>0</v>
      </c>
      <c r="D209">
        <v>0</v>
      </c>
      <c r="E209">
        <v>0</v>
      </c>
      <c r="F209">
        <v>0</v>
      </c>
      <c r="G209">
        <v>0</v>
      </c>
      <c r="H209">
        <v>0</v>
      </c>
      <c r="I209">
        <v>0</v>
      </c>
      <c r="J209">
        <v>4.3999999999999997E-2</v>
      </c>
      <c r="K209">
        <v>0</v>
      </c>
      <c r="L209">
        <v>0</v>
      </c>
      <c r="M209">
        <v>0</v>
      </c>
      <c r="N209">
        <v>0</v>
      </c>
      <c r="O209">
        <v>0</v>
      </c>
      <c r="P209">
        <v>0</v>
      </c>
      <c r="Q209">
        <v>0</v>
      </c>
      <c r="R209">
        <v>0</v>
      </c>
      <c r="S209">
        <v>10.63</v>
      </c>
      <c r="T209">
        <v>0</v>
      </c>
      <c r="U209">
        <v>0</v>
      </c>
      <c r="V209">
        <v>0</v>
      </c>
      <c r="W209">
        <v>0.187</v>
      </c>
      <c r="X209">
        <v>0</v>
      </c>
      <c r="Y209">
        <v>0</v>
      </c>
      <c r="Z209">
        <v>0</v>
      </c>
      <c r="AA209">
        <v>0</v>
      </c>
      <c r="AB209">
        <v>0</v>
      </c>
      <c r="AC209">
        <v>0</v>
      </c>
      <c r="AD209">
        <v>0</v>
      </c>
      <c r="AE209">
        <v>0</v>
      </c>
      <c r="AF209">
        <v>0</v>
      </c>
      <c r="AG209">
        <v>10.861000000000001</v>
      </c>
    </row>
    <row r="210" spans="1:33">
      <c r="B210" s="108" t="s">
        <v>240</v>
      </c>
      <c r="C210">
        <v>0</v>
      </c>
      <c r="D210">
        <v>0</v>
      </c>
      <c r="E210">
        <v>0</v>
      </c>
      <c r="F210">
        <v>0</v>
      </c>
      <c r="G210">
        <v>0.99299999999999999</v>
      </c>
      <c r="H210">
        <v>0</v>
      </c>
      <c r="I210">
        <v>0</v>
      </c>
      <c r="J210">
        <v>0.125</v>
      </c>
      <c r="K210">
        <v>0</v>
      </c>
      <c r="L210">
        <v>0</v>
      </c>
      <c r="M210">
        <v>0</v>
      </c>
      <c r="N210">
        <v>0</v>
      </c>
      <c r="O210">
        <v>0</v>
      </c>
      <c r="P210">
        <v>0</v>
      </c>
      <c r="Q210">
        <v>0</v>
      </c>
      <c r="R210">
        <v>0</v>
      </c>
      <c r="S210">
        <v>14.83</v>
      </c>
      <c r="T210">
        <v>0</v>
      </c>
      <c r="U210">
        <v>0</v>
      </c>
      <c r="V210">
        <v>0</v>
      </c>
      <c r="W210">
        <v>0.219</v>
      </c>
      <c r="X210">
        <v>0</v>
      </c>
      <c r="Y210">
        <v>0</v>
      </c>
      <c r="Z210">
        <v>0</v>
      </c>
      <c r="AA210">
        <v>0</v>
      </c>
      <c r="AB210">
        <v>0</v>
      </c>
      <c r="AC210">
        <v>0</v>
      </c>
      <c r="AD210">
        <v>0</v>
      </c>
      <c r="AE210">
        <v>0</v>
      </c>
      <c r="AF210">
        <v>0</v>
      </c>
      <c r="AG210">
        <v>16.167000000000002</v>
      </c>
    </row>
    <row r="211" spans="1:33">
      <c r="B211" s="108" t="s">
        <v>241</v>
      </c>
      <c r="C211">
        <v>0</v>
      </c>
      <c r="D211">
        <v>0</v>
      </c>
      <c r="E211">
        <v>0</v>
      </c>
      <c r="F211">
        <v>0</v>
      </c>
      <c r="G211">
        <v>0</v>
      </c>
      <c r="H211">
        <v>0</v>
      </c>
      <c r="I211">
        <v>0</v>
      </c>
      <c r="J211">
        <v>0.23799999999999999</v>
      </c>
      <c r="K211">
        <v>0</v>
      </c>
      <c r="L211">
        <v>0</v>
      </c>
      <c r="M211">
        <v>0</v>
      </c>
      <c r="N211">
        <v>0</v>
      </c>
      <c r="O211">
        <v>0</v>
      </c>
      <c r="P211">
        <v>0</v>
      </c>
      <c r="Q211">
        <v>0</v>
      </c>
      <c r="R211">
        <v>0</v>
      </c>
      <c r="S211">
        <v>6.13</v>
      </c>
      <c r="T211">
        <v>0</v>
      </c>
      <c r="U211">
        <v>0</v>
      </c>
      <c r="V211">
        <v>0</v>
      </c>
      <c r="W211">
        <v>0.11799999999999999</v>
      </c>
      <c r="X211">
        <v>0</v>
      </c>
      <c r="Y211">
        <v>0</v>
      </c>
      <c r="Z211">
        <v>0</v>
      </c>
      <c r="AA211">
        <v>0</v>
      </c>
      <c r="AB211">
        <v>0</v>
      </c>
      <c r="AC211">
        <v>0</v>
      </c>
      <c r="AD211">
        <v>0</v>
      </c>
      <c r="AE211">
        <v>0</v>
      </c>
      <c r="AF211">
        <v>0</v>
      </c>
      <c r="AG211">
        <v>6.4860000000000007</v>
      </c>
    </row>
    <row r="212" spans="1:33">
      <c r="A212" s="109" t="s">
        <v>242</v>
      </c>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row>
    <row r="213" spans="1:33">
      <c r="B213" s="108" t="s">
        <v>243</v>
      </c>
      <c r="C213">
        <v>0</v>
      </c>
      <c r="D213">
        <v>0</v>
      </c>
      <c r="E213">
        <v>0</v>
      </c>
      <c r="F213">
        <v>0</v>
      </c>
      <c r="G213">
        <v>0</v>
      </c>
      <c r="H213">
        <v>0</v>
      </c>
      <c r="I213">
        <v>0</v>
      </c>
      <c r="J213">
        <v>0.32300000000000001</v>
      </c>
      <c r="K213">
        <v>0</v>
      </c>
      <c r="L213">
        <v>0</v>
      </c>
      <c r="M213">
        <v>0</v>
      </c>
      <c r="N213">
        <v>0</v>
      </c>
      <c r="O213">
        <v>0</v>
      </c>
      <c r="P213">
        <v>0</v>
      </c>
      <c r="Q213">
        <v>0</v>
      </c>
      <c r="R213">
        <v>0</v>
      </c>
      <c r="S213">
        <v>0</v>
      </c>
      <c r="T213">
        <v>0</v>
      </c>
      <c r="U213">
        <v>0</v>
      </c>
      <c r="V213">
        <v>0</v>
      </c>
      <c r="W213">
        <v>0.376</v>
      </c>
      <c r="X213">
        <v>32.234999999999999</v>
      </c>
      <c r="Y213">
        <v>1.7529999999999999</v>
      </c>
      <c r="Z213">
        <v>0</v>
      </c>
      <c r="AA213">
        <v>0</v>
      </c>
      <c r="AB213">
        <v>0</v>
      </c>
      <c r="AC213">
        <v>0</v>
      </c>
      <c r="AD213">
        <v>0</v>
      </c>
      <c r="AE213">
        <v>0</v>
      </c>
      <c r="AF213">
        <v>0</v>
      </c>
      <c r="AG213">
        <v>34.686999999999998</v>
      </c>
    </row>
    <row r="214" spans="1:33">
      <c r="A214" s="109" t="s">
        <v>244</v>
      </c>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row>
    <row r="215" spans="1:33">
      <c r="B215" s="108" t="s">
        <v>245</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row>
    <row r="216" spans="1:33">
      <c r="A216" s="109" t="s">
        <v>246</v>
      </c>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row>
    <row r="217" spans="1:33">
      <c r="B217" s="108" t="s">
        <v>247</v>
      </c>
      <c r="C217">
        <v>0</v>
      </c>
      <c r="D217">
        <v>0</v>
      </c>
      <c r="E217">
        <v>0</v>
      </c>
      <c r="F217">
        <v>0</v>
      </c>
      <c r="G217">
        <v>0</v>
      </c>
      <c r="H217">
        <v>0</v>
      </c>
      <c r="I217">
        <v>0</v>
      </c>
      <c r="J217">
        <v>0.64</v>
      </c>
      <c r="K217">
        <v>0</v>
      </c>
      <c r="L217">
        <v>0</v>
      </c>
      <c r="M217">
        <v>0</v>
      </c>
      <c r="N217">
        <v>0</v>
      </c>
      <c r="O217">
        <v>0</v>
      </c>
      <c r="P217">
        <v>0</v>
      </c>
      <c r="Q217">
        <v>0</v>
      </c>
      <c r="R217">
        <v>0</v>
      </c>
      <c r="S217">
        <v>8.4</v>
      </c>
      <c r="T217">
        <v>0</v>
      </c>
      <c r="U217">
        <v>0</v>
      </c>
      <c r="V217">
        <v>0</v>
      </c>
      <c r="W217">
        <v>0.152</v>
      </c>
      <c r="X217">
        <v>0</v>
      </c>
      <c r="Y217">
        <v>0</v>
      </c>
      <c r="Z217">
        <v>0</v>
      </c>
      <c r="AA217">
        <v>0</v>
      </c>
      <c r="AB217">
        <v>0</v>
      </c>
      <c r="AC217">
        <v>0</v>
      </c>
      <c r="AD217">
        <v>0</v>
      </c>
      <c r="AE217">
        <v>0</v>
      </c>
      <c r="AF217">
        <v>0</v>
      </c>
      <c r="AG217">
        <v>9.1920000000000002</v>
      </c>
    </row>
    <row r="218" spans="1:33">
      <c r="B218" s="108" t="s">
        <v>248</v>
      </c>
      <c r="C218">
        <v>0</v>
      </c>
      <c r="D218">
        <v>0</v>
      </c>
      <c r="E218">
        <v>0</v>
      </c>
      <c r="F218">
        <v>0</v>
      </c>
      <c r="G218">
        <v>0</v>
      </c>
      <c r="H218">
        <v>0</v>
      </c>
      <c r="I218">
        <v>0</v>
      </c>
      <c r="J218">
        <v>0.04</v>
      </c>
      <c r="K218">
        <v>0</v>
      </c>
      <c r="L218">
        <v>0</v>
      </c>
      <c r="M218">
        <v>0</v>
      </c>
      <c r="N218">
        <v>0</v>
      </c>
      <c r="O218">
        <v>0</v>
      </c>
      <c r="P218">
        <v>0</v>
      </c>
      <c r="Q218">
        <v>0</v>
      </c>
      <c r="R218">
        <v>0</v>
      </c>
      <c r="S218">
        <v>0</v>
      </c>
      <c r="T218">
        <v>0</v>
      </c>
      <c r="U218">
        <v>0</v>
      </c>
      <c r="V218">
        <v>0</v>
      </c>
      <c r="W218">
        <v>0.16300000000000001</v>
      </c>
      <c r="X218">
        <v>10.33</v>
      </c>
      <c r="Y218">
        <v>1.58</v>
      </c>
      <c r="Z218">
        <v>0</v>
      </c>
      <c r="AA218">
        <v>0</v>
      </c>
      <c r="AB218">
        <v>0</v>
      </c>
      <c r="AC218">
        <v>0</v>
      </c>
      <c r="AD218">
        <v>0</v>
      </c>
      <c r="AE218">
        <v>0</v>
      </c>
      <c r="AF218">
        <v>0</v>
      </c>
      <c r="AG218">
        <v>12.113</v>
      </c>
    </row>
    <row r="219" spans="1:33">
      <c r="B219" s="108" t="s">
        <v>249</v>
      </c>
      <c r="C219">
        <v>0</v>
      </c>
      <c r="D219">
        <v>0</v>
      </c>
      <c r="E219">
        <v>0</v>
      </c>
      <c r="F219">
        <v>0</v>
      </c>
      <c r="G219">
        <v>0</v>
      </c>
      <c r="H219">
        <v>0</v>
      </c>
      <c r="I219">
        <v>0</v>
      </c>
      <c r="J219">
        <v>1.4E-2</v>
      </c>
      <c r="K219">
        <v>0</v>
      </c>
      <c r="L219">
        <v>0</v>
      </c>
      <c r="M219">
        <v>0</v>
      </c>
      <c r="N219">
        <v>0</v>
      </c>
      <c r="O219">
        <v>0</v>
      </c>
      <c r="P219">
        <v>3.5</v>
      </c>
      <c r="Q219">
        <v>0</v>
      </c>
      <c r="R219">
        <v>0</v>
      </c>
      <c r="S219">
        <v>24.1</v>
      </c>
      <c r="T219">
        <v>0</v>
      </c>
      <c r="U219">
        <v>0</v>
      </c>
      <c r="V219">
        <v>0</v>
      </c>
      <c r="W219">
        <v>0.49</v>
      </c>
      <c r="X219">
        <v>0</v>
      </c>
      <c r="Y219">
        <v>9.99</v>
      </c>
      <c r="Z219">
        <v>0</v>
      </c>
      <c r="AA219">
        <v>0</v>
      </c>
      <c r="AB219">
        <v>0</v>
      </c>
      <c r="AC219">
        <v>0</v>
      </c>
      <c r="AD219">
        <v>0</v>
      </c>
      <c r="AE219">
        <v>0.89</v>
      </c>
      <c r="AF219">
        <v>0</v>
      </c>
      <c r="AG219">
        <v>38.984000000000002</v>
      </c>
    </row>
    <row r="220" spans="1:33">
      <c r="B220" s="108" t="s">
        <v>250</v>
      </c>
      <c r="C220">
        <v>0</v>
      </c>
      <c r="D220">
        <v>0</v>
      </c>
      <c r="E220">
        <v>0</v>
      </c>
      <c r="F220">
        <v>0</v>
      </c>
      <c r="G220">
        <v>0</v>
      </c>
      <c r="H220">
        <v>0</v>
      </c>
      <c r="I220">
        <v>0</v>
      </c>
      <c r="J220">
        <v>0.11799999999999999</v>
      </c>
      <c r="K220">
        <v>0</v>
      </c>
      <c r="L220">
        <v>0</v>
      </c>
      <c r="M220">
        <v>0</v>
      </c>
      <c r="N220">
        <v>0</v>
      </c>
      <c r="O220">
        <v>0</v>
      </c>
      <c r="P220">
        <v>0</v>
      </c>
      <c r="Q220">
        <v>0</v>
      </c>
      <c r="R220">
        <v>0</v>
      </c>
      <c r="S220">
        <v>0</v>
      </c>
      <c r="T220">
        <v>0</v>
      </c>
      <c r="U220">
        <v>0</v>
      </c>
      <c r="V220">
        <v>0</v>
      </c>
      <c r="W220">
        <v>3.32E-2</v>
      </c>
      <c r="X220">
        <v>0</v>
      </c>
      <c r="Y220">
        <v>3.75</v>
      </c>
      <c r="Z220">
        <v>0</v>
      </c>
      <c r="AA220">
        <v>0</v>
      </c>
      <c r="AB220">
        <v>0</v>
      </c>
      <c r="AC220">
        <v>0</v>
      </c>
      <c r="AD220">
        <v>0</v>
      </c>
      <c r="AE220">
        <v>0</v>
      </c>
      <c r="AF220">
        <v>0</v>
      </c>
      <c r="AG220">
        <v>3.9011999999999998</v>
      </c>
    </row>
    <row r="221" spans="1:33">
      <c r="A221" s="109" t="s">
        <v>251</v>
      </c>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row>
    <row r="222" spans="1:33">
      <c r="B222" s="108" t="s">
        <v>252</v>
      </c>
      <c r="C222">
        <v>0</v>
      </c>
      <c r="D222">
        <v>0</v>
      </c>
      <c r="E222">
        <v>0</v>
      </c>
      <c r="F222">
        <v>0</v>
      </c>
      <c r="G222">
        <v>0</v>
      </c>
      <c r="H222">
        <v>0</v>
      </c>
      <c r="I222">
        <v>0</v>
      </c>
      <c r="J222">
        <v>0.05</v>
      </c>
      <c r="K222">
        <v>0</v>
      </c>
      <c r="L222">
        <v>0</v>
      </c>
      <c r="M222">
        <v>0</v>
      </c>
      <c r="N222">
        <v>0</v>
      </c>
      <c r="O222">
        <v>0</v>
      </c>
      <c r="P222">
        <v>0</v>
      </c>
      <c r="Q222">
        <v>51.646999999999998</v>
      </c>
      <c r="R222">
        <v>0</v>
      </c>
      <c r="S222">
        <v>0</v>
      </c>
      <c r="T222">
        <v>0</v>
      </c>
      <c r="U222">
        <v>0</v>
      </c>
      <c r="V222">
        <v>0</v>
      </c>
      <c r="W222">
        <v>1.1711400000000001</v>
      </c>
      <c r="X222">
        <v>0</v>
      </c>
      <c r="Y222">
        <v>0</v>
      </c>
      <c r="Z222">
        <v>0</v>
      </c>
      <c r="AA222">
        <v>0</v>
      </c>
      <c r="AB222">
        <v>0</v>
      </c>
      <c r="AC222">
        <v>0</v>
      </c>
      <c r="AD222">
        <v>0</v>
      </c>
      <c r="AE222">
        <v>0</v>
      </c>
      <c r="AF222">
        <v>0</v>
      </c>
      <c r="AG222">
        <v>52.868139999999997</v>
      </c>
    </row>
    <row r="223" spans="1:33">
      <c r="A223" s="109" t="s">
        <v>253</v>
      </c>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row>
    <row r="224" spans="1:33">
      <c r="B224" s="108" t="s">
        <v>254</v>
      </c>
      <c r="C224">
        <v>0</v>
      </c>
      <c r="D224">
        <v>46.277000000000001</v>
      </c>
      <c r="E224">
        <v>0</v>
      </c>
      <c r="F224">
        <v>0</v>
      </c>
      <c r="G224">
        <v>0</v>
      </c>
      <c r="H224">
        <v>0</v>
      </c>
      <c r="I224">
        <v>0</v>
      </c>
      <c r="J224">
        <v>0</v>
      </c>
      <c r="K224">
        <v>0</v>
      </c>
      <c r="L224">
        <v>0</v>
      </c>
      <c r="M224">
        <v>0</v>
      </c>
      <c r="N224">
        <v>0</v>
      </c>
      <c r="O224">
        <v>0</v>
      </c>
      <c r="P224">
        <v>0</v>
      </c>
      <c r="Q224">
        <v>11.25</v>
      </c>
      <c r="R224">
        <v>0</v>
      </c>
      <c r="S224">
        <v>0</v>
      </c>
      <c r="T224">
        <v>0</v>
      </c>
      <c r="U224">
        <v>0</v>
      </c>
      <c r="V224">
        <v>0</v>
      </c>
      <c r="W224">
        <v>24.420999999999999</v>
      </c>
      <c r="X224">
        <v>0</v>
      </c>
      <c r="Y224">
        <v>0</v>
      </c>
      <c r="Z224">
        <v>0</v>
      </c>
      <c r="AA224">
        <v>0</v>
      </c>
      <c r="AB224">
        <v>0</v>
      </c>
      <c r="AC224">
        <v>0</v>
      </c>
      <c r="AD224">
        <v>0</v>
      </c>
      <c r="AE224">
        <v>0</v>
      </c>
      <c r="AF224">
        <v>0</v>
      </c>
      <c r="AG224">
        <v>81.948000000000008</v>
      </c>
    </row>
    <row r="225" spans="1:33">
      <c r="B225" s="108" t="s">
        <v>255</v>
      </c>
      <c r="C225">
        <v>0</v>
      </c>
      <c r="D225">
        <v>249.35300000000001</v>
      </c>
      <c r="E225">
        <v>0</v>
      </c>
      <c r="F225">
        <v>0</v>
      </c>
      <c r="G225">
        <v>3.109</v>
      </c>
      <c r="H225">
        <v>0</v>
      </c>
      <c r="I225">
        <v>0</v>
      </c>
      <c r="J225">
        <v>3.6240000000000001</v>
      </c>
      <c r="K225">
        <v>0</v>
      </c>
      <c r="L225">
        <v>0</v>
      </c>
      <c r="M225">
        <v>0</v>
      </c>
      <c r="N225">
        <v>0</v>
      </c>
      <c r="O225">
        <v>0</v>
      </c>
      <c r="P225">
        <v>11.323</v>
      </c>
      <c r="Q225">
        <v>0</v>
      </c>
      <c r="R225">
        <v>0</v>
      </c>
      <c r="S225">
        <v>0</v>
      </c>
      <c r="T225">
        <v>0</v>
      </c>
      <c r="U225">
        <v>0</v>
      </c>
      <c r="V225">
        <v>0</v>
      </c>
      <c r="W225">
        <v>5.7230999999999996</v>
      </c>
      <c r="X225">
        <v>0</v>
      </c>
      <c r="Y225">
        <v>0</v>
      </c>
      <c r="Z225">
        <v>0</v>
      </c>
      <c r="AA225">
        <v>0</v>
      </c>
      <c r="AB225">
        <v>0</v>
      </c>
      <c r="AC225">
        <v>0</v>
      </c>
      <c r="AD225">
        <v>0</v>
      </c>
      <c r="AE225">
        <v>0</v>
      </c>
      <c r="AF225">
        <v>0</v>
      </c>
      <c r="AG225">
        <v>273.13209999999998</v>
      </c>
    </row>
    <row r="226" spans="1:33">
      <c r="A226" s="109" t="s">
        <v>256</v>
      </c>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row>
    <row r="227" spans="1:33">
      <c r="B227" s="108" t="s">
        <v>257</v>
      </c>
      <c r="C227">
        <v>0</v>
      </c>
      <c r="D227">
        <v>0</v>
      </c>
      <c r="E227">
        <v>0</v>
      </c>
      <c r="F227">
        <v>0</v>
      </c>
      <c r="G227">
        <v>0</v>
      </c>
      <c r="H227">
        <v>0</v>
      </c>
      <c r="I227">
        <v>0</v>
      </c>
      <c r="J227">
        <v>1.4570000000000001</v>
      </c>
      <c r="K227">
        <v>0</v>
      </c>
      <c r="L227">
        <v>0</v>
      </c>
      <c r="M227">
        <v>0</v>
      </c>
      <c r="N227">
        <v>0</v>
      </c>
      <c r="O227">
        <v>0</v>
      </c>
      <c r="P227">
        <v>0</v>
      </c>
      <c r="Q227">
        <v>0</v>
      </c>
      <c r="R227">
        <v>0</v>
      </c>
      <c r="S227">
        <v>0</v>
      </c>
      <c r="T227">
        <v>0</v>
      </c>
      <c r="U227">
        <v>0</v>
      </c>
      <c r="V227">
        <v>0</v>
      </c>
      <c r="W227">
        <v>0.33101999999999998</v>
      </c>
      <c r="X227">
        <v>0</v>
      </c>
      <c r="Y227">
        <v>0</v>
      </c>
      <c r="Z227">
        <v>0</v>
      </c>
      <c r="AA227">
        <v>0</v>
      </c>
      <c r="AB227">
        <v>0</v>
      </c>
      <c r="AC227">
        <v>0</v>
      </c>
      <c r="AD227">
        <v>0</v>
      </c>
      <c r="AE227">
        <v>0</v>
      </c>
      <c r="AF227">
        <v>11.114000000000001</v>
      </c>
      <c r="AG227">
        <v>12.902020000000002</v>
      </c>
    </row>
    <row r="228" spans="1:33">
      <c r="A228" s="109" t="s">
        <v>258</v>
      </c>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row>
    <row r="229" spans="1:33">
      <c r="B229" s="108" t="s">
        <v>259</v>
      </c>
      <c r="C229">
        <v>0</v>
      </c>
      <c r="D229">
        <v>0</v>
      </c>
      <c r="E229">
        <v>0</v>
      </c>
      <c r="F229">
        <v>0</v>
      </c>
      <c r="G229">
        <v>0</v>
      </c>
      <c r="H229">
        <v>0</v>
      </c>
      <c r="I229">
        <v>0</v>
      </c>
      <c r="J229">
        <v>0.34799999999999998</v>
      </c>
      <c r="K229">
        <v>0</v>
      </c>
      <c r="L229">
        <v>0</v>
      </c>
      <c r="M229">
        <v>0</v>
      </c>
      <c r="N229">
        <v>0</v>
      </c>
      <c r="O229">
        <v>0</v>
      </c>
      <c r="P229">
        <v>0</v>
      </c>
      <c r="Q229">
        <v>16.670000000000002</v>
      </c>
      <c r="R229">
        <v>0</v>
      </c>
      <c r="S229">
        <v>0</v>
      </c>
      <c r="T229">
        <v>0</v>
      </c>
      <c r="U229">
        <v>0</v>
      </c>
      <c r="V229">
        <v>0</v>
      </c>
      <c r="W229">
        <v>7.4999999999999997E-2</v>
      </c>
      <c r="X229">
        <v>0</v>
      </c>
      <c r="Y229">
        <v>0</v>
      </c>
      <c r="Z229">
        <v>0</v>
      </c>
      <c r="AA229">
        <v>0</v>
      </c>
      <c r="AB229">
        <v>0</v>
      </c>
      <c r="AC229">
        <v>0</v>
      </c>
      <c r="AD229">
        <v>0</v>
      </c>
      <c r="AE229">
        <v>0</v>
      </c>
      <c r="AF229">
        <v>3.5294100000000002E-2</v>
      </c>
      <c r="AG229">
        <v>17.128294100000002</v>
      </c>
    </row>
    <row r="230" spans="1:33">
      <c r="B230" s="108" t="s">
        <v>260</v>
      </c>
      <c r="C230">
        <v>0</v>
      </c>
      <c r="D230">
        <v>0</v>
      </c>
      <c r="E230">
        <v>0</v>
      </c>
      <c r="F230">
        <v>0</v>
      </c>
      <c r="G230">
        <v>0</v>
      </c>
      <c r="H230">
        <v>0</v>
      </c>
      <c r="I230">
        <v>6.9411799999999996E-2</v>
      </c>
      <c r="J230">
        <v>0</v>
      </c>
      <c r="K230">
        <v>0</v>
      </c>
      <c r="L230">
        <v>0</v>
      </c>
      <c r="M230">
        <v>0</v>
      </c>
      <c r="N230">
        <v>0</v>
      </c>
      <c r="O230">
        <v>0</v>
      </c>
      <c r="P230">
        <v>0</v>
      </c>
      <c r="Q230">
        <v>1.3939999999999999</v>
      </c>
      <c r="R230">
        <v>0</v>
      </c>
      <c r="S230">
        <v>0</v>
      </c>
      <c r="T230">
        <v>0</v>
      </c>
      <c r="U230">
        <v>0</v>
      </c>
      <c r="V230">
        <v>0</v>
      </c>
      <c r="W230">
        <v>0.22</v>
      </c>
      <c r="X230">
        <v>0</v>
      </c>
      <c r="Y230">
        <v>3.41</v>
      </c>
      <c r="Z230">
        <v>0</v>
      </c>
      <c r="AA230">
        <v>0</v>
      </c>
      <c r="AB230">
        <v>0</v>
      </c>
      <c r="AC230">
        <v>0</v>
      </c>
      <c r="AD230">
        <v>0</v>
      </c>
      <c r="AE230">
        <v>0</v>
      </c>
      <c r="AF230">
        <v>0</v>
      </c>
      <c r="AG230">
        <v>5.0934118000000002</v>
      </c>
    </row>
    <row r="231" spans="1:33">
      <c r="B231" s="108" t="s">
        <v>261</v>
      </c>
      <c r="C231">
        <v>0</v>
      </c>
      <c r="D231">
        <v>0</v>
      </c>
      <c r="E231">
        <v>0</v>
      </c>
      <c r="F231">
        <v>0</v>
      </c>
      <c r="G231">
        <v>0.217</v>
      </c>
      <c r="H231">
        <v>0</v>
      </c>
      <c r="I231">
        <v>1.123</v>
      </c>
      <c r="J231">
        <v>6.2E-2</v>
      </c>
      <c r="K231">
        <v>0</v>
      </c>
      <c r="L231">
        <v>0</v>
      </c>
      <c r="M231">
        <v>0</v>
      </c>
      <c r="N231">
        <v>0</v>
      </c>
      <c r="O231">
        <v>0</v>
      </c>
      <c r="P231">
        <v>0</v>
      </c>
      <c r="Q231">
        <v>78.400000000000006</v>
      </c>
      <c r="R231">
        <v>0</v>
      </c>
      <c r="S231">
        <v>0</v>
      </c>
      <c r="T231">
        <v>0</v>
      </c>
      <c r="U231">
        <v>0</v>
      </c>
      <c r="V231">
        <v>0</v>
      </c>
      <c r="W231">
        <v>1.78</v>
      </c>
      <c r="X231">
        <v>0</v>
      </c>
      <c r="Y231">
        <v>0.88100000000000001</v>
      </c>
      <c r="Z231">
        <v>0</v>
      </c>
      <c r="AA231">
        <v>0</v>
      </c>
      <c r="AB231">
        <v>0</v>
      </c>
      <c r="AC231">
        <v>0</v>
      </c>
      <c r="AD231">
        <v>0</v>
      </c>
      <c r="AE231">
        <v>0</v>
      </c>
      <c r="AF231">
        <v>3.76471</v>
      </c>
      <c r="AG231">
        <v>86.227710000000002</v>
      </c>
    </row>
    <row r="232" spans="1:33">
      <c r="B232" s="108" t="s">
        <v>262</v>
      </c>
      <c r="C232">
        <v>0</v>
      </c>
      <c r="D232">
        <v>0</v>
      </c>
      <c r="E232">
        <v>0</v>
      </c>
      <c r="F232">
        <v>0</v>
      </c>
      <c r="G232">
        <v>0.19</v>
      </c>
      <c r="H232">
        <v>0</v>
      </c>
      <c r="I232">
        <v>0</v>
      </c>
      <c r="J232">
        <v>0</v>
      </c>
      <c r="K232">
        <v>0</v>
      </c>
      <c r="L232">
        <v>0</v>
      </c>
      <c r="M232">
        <v>0</v>
      </c>
      <c r="N232">
        <v>0</v>
      </c>
      <c r="O232">
        <v>0</v>
      </c>
      <c r="P232">
        <v>0</v>
      </c>
      <c r="Q232">
        <v>3.34</v>
      </c>
      <c r="R232">
        <v>0</v>
      </c>
      <c r="S232">
        <v>0</v>
      </c>
      <c r="T232">
        <v>0</v>
      </c>
      <c r="U232">
        <v>0</v>
      </c>
      <c r="V232">
        <v>0</v>
      </c>
      <c r="W232">
        <v>2.7E-2</v>
      </c>
      <c r="X232">
        <v>0</v>
      </c>
      <c r="Y232">
        <v>0</v>
      </c>
      <c r="Z232">
        <v>0</v>
      </c>
      <c r="AA232">
        <v>0</v>
      </c>
      <c r="AB232">
        <v>0</v>
      </c>
      <c r="AC232">
        <v>0</v>
      </c>
      <c r="AD232">
        <v>0</v>
      </c>
      <c r="AE232">
        <v>0</v>
      </c>
      <c r="AF232">
        <v>0.17647099999999999</v>
      </c>
      <c r="AG232">
        <v>3.7334709999999998</v>
      </c>
    </row>
    <row r="233" spans="1:33">
      <c r="A233" s="109" t="s">
        <v>263</v>
      </c>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row>
    <row r="234" spans="1:33">
      <c r="B234" s="108" t="s">
        <v>264</v>
      </c>
      <c r="C234">
        <v>0</v>
      </c>
      <c r="D234">
        <v>118.801</v>
      </c>
      <c r="E234">
        <v>0</v>
      </c>
      <c r="F234">
        <v>0</v>
      </c>
      <c r="G234">
        <v>0</v>
      </c>
      <c r="H234">
        <v>0</v>
      </c>
      <c r="I234">
        <v>0</v>
      </c>
      <c r="J234">
        <v>1.39</v>
      </c>
      <c r="K234">
        <v>0</v>
      </c>
      <c r="L234">
        <v>0</v>
      </c>
      <c r="M234">
        <v>44.987699999999997</v>
      </c>
      <c r="N234">
        <v>0</v>
      </c>
      <c r="O234">
        <v>19.0215</v>
      </c>
      <c r="P234">
        <v>0</v>
      </c>
      <c r="Q234">
        <v>0</v>
      </c>
      <c r="R234">
        <v>0</v>
      </c>
      <c r="S234">
        <v>7.25</v>
      </c>
      <c r="T234">
        <v>0</v>
      </c>
      <c r="U234">
        <v>0</v>
      </c>
      <c r="V234">
        <v>0</v>
      </c>
      <c r="W234">
        <v>4.2450000000000001</v>
      </c>
      <c r="X234">
        <v>0</v>
      </c>
      <c r="Y234">
        <v>3.97</v>
      </c>
      <c r="Z234">
        <v>0</v>
      </c>
      <c r="AA234">
        <v>0</v>
      </c>
      <c r="AB234">
        <v>0</v>
      </c>
      <c r="AC234">
        <v>0</v>
      </c>
      <c r="AD234">
        <v>0</v>
      </c>
      <c r="AE234">
        <v>0</v>
      </c>
      <c r="AF234">
        <v>0</v>
      </c>
      <c r="AG234">
        <v>199.6652</v>
      </c>
    </row>
    <row r="235" spans="1:33">
      <c r="A235" s="109" t="s">
        <v>266</v>
      </c>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row>
    <row r="236" spans="1:33">
      <c r="B236" s="108" t="s">
        <v>267</v>
      </c>
      <c r="C236">
        <v>0</v>
      </c>
      <c r="D236">
        <v>0</v>
      </c>
      <c r="E236">
        <v>0</v>
      </c>
      <c r="F236">
        <v>0</v>
      </c>
      <c r="G236">
        <v>0</v>
      </c>
      <c r="H236">
        <v>0</v>
      </c>
      <c r="I236">
        <v>0</v>
      </c>
      <c r="J236">
        <v>2.1000000000000001E-2</v>
      </c>
      <c r="K236">
        <v>0</v>
      </c>
      <c r="L236">
        <v>0</v>
      </c>
      <c r="M236">
        <v>0</v>
      </c>
      <c r="N236">
        <v>0</v>
      </c>
      <c r="O236">
        <v>0</v>
      </c>
      <c r="P236">
        <v>0</v>
      </c>
      <c r="Q236">
        <v>0</v>
      </c>
      <c r="R236">
        <v>0</v>
      </c>
      <c r="S236">
        <v>0</v>
      </c>
      <c r="T236">
        <v>0</v>
      </c>
      <c r="U236">
        <v>0</v>
      </c>
      <c r="V236">
        <v>0</v>
      </c>
      <c r="W236">
        <v>0.161</v>
      </c>
      <c r="X236">
        <v>0</v>
      </c>
      <c r="Y236">
        <v>2</v>
      </c>
      <c r="Z236">
        <v>0</v>
      </c>
      <c r="AA236">
        <v>0</v>
      </c>
      <c r="AB236">
        <v>0</v>
      </c>
      <c r="AC236">
        <v>0</v>
      </c>
      <c r="AD236">
        <v>0</v>
      </c>
      <c r="AE236">
        <v>7.6</v>
      </c>
      <c r="AF236">
        <v>0</v>
      </c>
      <c r="AG236">
        <v>9.7819999999999983</v>
      </c>
    </row>
    <row r="237" spans="1:33">
      <c r="B237" s="108" t="s">
        <v>268</v>
      </c>
      <c r="C237">
        <v>0</v>
      </c>
      <c r="D237">
        <v>0</v>
      </c>
      <c r="E237">
        <v>0</v>
      </c>
      <c r="F237">
        <v>0</v>
      </c>
      <c r="G237">
        <v>0</v>
      </c>
      <c r="H237">
        <v>0</v>
      </c>
      <c r="I237">
        <v>0</v>
      </c>
      <c r="J237">
        <v>6.3E-2</v>
      </c>
      <c r="K237">
        <v>0</v>
      </c>
      <c r="L237">
        <v>0</v>
      </c>
      <c r="M237">
        <v>0</v>
      </c>
      <c r="N237">
        <v>0</v>
      </c>
      <c r="O237">
        <v>0</v>
      </c>
      <c r="P237">
        <v>1.3</v>
      </c>
      <c r="Q237">
        <v>0</v>
      </c>
      <c r="R237">
        <v>0</v>
      </c>
      <c r="S237">
        <v>11</v>
      </c>
      <c r="T237">
        <v>0</v>
      </c>
      <c r="U237">
        <v>0</v>
      </c>
      <c r="V237">
        <v>0</v>
      </c>
      <c r="W237">
        <v>0.4</v>
      </c>
      <c r="X237">
        <v>0</v>
      </c>
      <c r="Y237">
        <v>1.5</v>
      </c>
      <c r="Z237">
        <v>0</v>
      </c>
      <c r="AA237">
        <v>0</v>
      </c>
      <c r="AB237">
        <v>0</v>
      </c>
      <c r="AC237">
        <v>0</v>
      </c>
      <c r="AD237">
        <v>0</v>
      </c>
      <c r="AE237">
        <v>0</v>
      </c>
      <c r="AF237">
        <v>0</v>
      </c>
      <c r="AG237">
        <v>14.263000000000002</v>
      </c>
    </row>
    <row r="238" spans="1:33">
      <c r="B238" s="108" t="s">
        <v>269</v>
      </c>
      <c r="C238">
        <v>0</v>
      </c>
      <c r="D238">
        <v>0</v>
      </c>
      <c r="E238">
        <v>0</v>
      </c>
      <c r="F238">
        <v>8.6999999999999993</v>
      </c>
      <c r="G238">
        <v>0</v>
      </c>
      <c r="H238">
        <v>0</v>
      </c>
      <c r="I238">
        <v>0</v>
      </c>
      <c r="J238">
        <v>0.27400000000000002</v>
      </c>
      <c r="K238">
        <v>0</v>
      </c>
      <c r="L238">
        <v>0</v>
      </c>
      <c r="M238">
        <v>47.2</v>
      </c>
      <c r="N238">
        <v>0</v>
      </c>
      <c r="O238">
        <v>0</v>
      </c>
      <c r="P238">
        <v>12.5</v>
      </c>
      <c r="Q238">
        <v>0</v>
      </c>
      <c r="R238">
        <v>0</v>
      </c>
      <c r="S238">
        <v>0</v>
      </c>
      <c r="T238">
        <v>0</v>
      </c>
      <c r="U238">
        <v>0</v>
      </c>
      <c r="V238">
        <v>0</v>
      </c>
      <c r="W238">
        <v>2.1</v>
      </c>
      <c r="X238">
        <v>0</v>
      </c>
      <c r="Y238">
        <v>0</v>
      </c>
      <c r="Z238">
        <v>0</v>
      </c>
      <c r="AA238">
        <v>0</v>
      </c>
      <c r="AB238">
        <v>0</v>
      </c>
      <c r="AC238">
        <v>0</v>
      </c>
      <c r="AD238">
        <v>0</v>
      </c>
      <c r="AE238">
        <v>0</v>
      </c>
      <c r="AF238">
        <v>0</v>
      </c>
      <c r="AG238">
        <v>70.774000000000001</v>
      </c>
    </row>
    <row r="239" spans="1:33">
      <c r="A239" s="109" t="s">
        <v>270</v>
      </c>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row>
    <row r="240" spans="1:33">
      <c r="B240" s="108" t="s">
        <v>271</v>
      </c>
      <c r="C240">
        <v>0</v>
      </c>
      <c r="D240">
        <v>0</v>
      </c>
      <c r="E240">
        <v>20.100000000000001</v>
      </c>
      <c r="F240">
        <v>0</v>
      </c>
      <c r="G240">
        <v>2.1</v>
      </c>
      <c r="H240">
        <v>0</v>
      </c>
      <c r="I240">
        <v>9.5</v>
      </c>
      <c r="J240">
        <v>19.8</v>
      </c>
      <c r="K240">
        <v>0</v>
      </c>
      <c r="L240">
        <v>1</v>
      </c>
      <c r="M240">
        <v>0</v>
      </c>
      <c r="N240">
        <v>0</v>
      </c>
      <c r="O240">
        <v>0</v>
      </c>
      <c r="P240">
        <v>0</v>
      </c>
      <c r="Q240">
        <v>718.4</v>
      </c>
      <c r="R240">
        <v>0</v>
      </c>
      <c r="S240">
        <v>0</v>
      </c>
      <c r="T240">
        <v>0</v>
      </c>
      <c r="U240">
        <v>0</v>
      </c>
      <c r="V240">
        <v>0</v>
      </c>
      <c r="W240">
        <v>26.7</v>
      </c>
      <c r="X240">
        <v>0</v>
      </c>
      <c r="Y240">
        <v>13.5</v>
      </c>
      <c r="Z240">
        <v>0</v>
      </c>
      <c r="AA240">
        <v>0</v>
      </c>
      <c r="AB240">
        <v>0</v>
      </c>
      <c r="AC240">
        <v>0</v>
      </c>
      <c r="AD240">
        <v>0</v>
      </c>
      <c r="AE240">
        <v>0</v>
      </c>
      <c r="AF240">
        <v>0</v>
      </c>
      <c r="AG240">
        <v>811.1</v>
      </c>
    </row>
    <row r="241" spans="1:33">
      <c r="B241" s="108" t="s">
        <v>272</v>
      </c>
      <c r="C241">
        <v>0</v>
      </c>
      <c r="D241">
        <v>0</v>
      </c>
      <c r="E241">
        <v>0.28000000000000003</v>
      </c>
      <c r="F241">
        <v>0</v>
      </c>
      <c r="G241">
        <v>0.03</v>
      </c>
      <c r="H241">
        <v>0</v>
      </c>
      <c r="I241">
        <v>0.11</v>
      </c>
      <c r="J241">
        <v>0</v>
      </c>
      <c r="K241">
        <v>0</v>
      </c>
      <c r="L241">
        <v>0</v>
      </c>
      <c r="M241">
        <v>0</v>
      </c>
      <c r="N241">
        <v>0</v>
      </c>
      <c r="O241">
        <v>0</v>
      </c>
      <c r="P241">
        <v>0</v>
      </c>
      <c r="Q241">
        <v>8.48</v>
      </c>
      <c r="R241">
        <v>0</v>
      </c>
      <c r="S241">
        <v>0</v>
      </c>
      <c r="T241">
        <v>0</v>
      </c>
      <c r="U241">
        <v>0</v>
      </c>
      <c r="V241">
        <v>0</v>
      </c>
      <c r="W241">
        <v>0.28999999999999998</v>
      </c>
      <c r="X241">
        <v>0</v>
      </c>
      <c r="Y241">
        <v>0.17</v>
      </c>
      <c r="Z241">
        <v>0</v>
      </c>
      <c r="AA241">
        <v>0</v>
      </c>
      <c r="AB241">
        <v>0</v>
      </c>
      <c r="AC241">
        <v>0</v>
      </c>
      <c r="AD241">
        <v>0</v>
      </c>
      <c r="AE241">
        <v>0</v>
      </c>
      <c r="AF241">
        <v>0</v>
      </c>
      <c r="AG241">
        <v>9.36</v>
      </c>
    </row>
    <row r="242" spans="1:33">
      <c r="B242" s="108" t="s">
        <v>273</v>
      </c>
      <c r="C242">
        <v>0</v>
      </c>
      <c r="D242">
        <v>0</v>
      </c>
      <c r="E242">
        <v>0</v>
      </c>
      <c r="F242">
        <v>0</v>
      </c>
      <c r="G242">
        <v>0</v>
      </c>
      <c r="H242">
        <v>0</v>
      </c>
      <c r="I242">
        <v>0</v>
      </c>
      <c r="J242">
        <v>1.2</v>
      </c>
      <c r="K242">
        <v>0</v>
      </c>
      <c r="L242">
        <v>0</v>
      </c>
      <c r="M242">
        <v>0</v>
      </c>
      <c r="N242">
        <v>0</v>
      </c>
      <c r="O242">
        <v>0</v>
      </c>
      <c r="P242">
        <v>0</v>
      </c>
      <c r="Q242">
        <v>0</v>
      </c>
      <c r="R242">
        <v>0</v>
      </c>
      <c r="S242">
        <v>12</v>
      </c>
      <c r="T242">
        <v>0</v>
      </c>
      <c r="U242">
        <v>0</v>
      </c>
      <c r="V242">
        <v>0</v>
      </c>
      <c r="W242">
        <v>0.45</v>
      </c>
      <c r="X242">
        <v>0</v>
      </c>
      <c r="Y242">
        <v>14.7</v>
      </c>
      <c r="Z242">
        <v>0</v>
      </c>
      <c r="AA242">
        <v>0</v>
      </c>
      <c r="AB242">
        <v>0</v>
      </c>
      <c r="AC242">
        <v>0</v>
      </c>
      <c r="AD242">
        <v>0</v>
      </c>
      <c r="AE242">
        <v>0</v>
      </c>
      <c r="AF242">
        <v>0</v>
      </c>
      <c r="AG242">
        <v>28.349999999999998</v>
      </c>
    </row>
    <row r="243" spans="1:33">
      <c r="A243" s="109" t="s">
        <v>274</v>
      </c>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row>
    <row r="244" spans="1:33">
      <c r="B244" s="108" t="s">
        <v>275</v>
      </c>
      <c r="C244">
        <v>0</v>
      </c>
      <c r="D244">
        <v>0</v>
      </c>
      <c r="E244">
        <v>0</v>
      </c>
      <c r="F244">
        <v>0</v>
      </c>
      <c r="G244">
        <v>0</v>
      </c>
      <c r="H244">
        <v>0</v>
      </c>
      <c r="I244">
        <v>0</v>
      </c>
      <c r="J244">
        <v>0.18</v>
      </c>
      <c r="K244">
        <v>0</v>
      </c>
      <c r="L244">
        <v>0</v>
      </c>
      <c r="M244">
        <v>0</v>
      </c>
      <c r="N244">
        <v>0</v>
      </c>
      <c r="O244">
        <v>0</v>
      </c>
      <c r="P244">
        <v>3.8</v>
      </c>
      <c r="Q244">
        <v>0</v>
      </c>
      <c r="R244">
        <v>0</v>
      </c>
      <c r="S244">
        <v>26</v>
      </c>
      <c r="T244">
        <v>0</v>
      </c>
      <c r="U244">
        <v>0</v>
      </c>
      <c r="V244">
        <v>0</v>
      </c>
      <c r="W244">
        <v>0.5</v>
      </c>
      <c r="X244">
        <v>0</v>
      </c>
      <c r="Y244">
        <v>0</v>
      </c>
      <c r="Z244">
        <v>0</v>
      </c>
      <c r="AA244">
        <v>0</v>
      </c>
      <c r="AB244">
        <v>0</v>
      </c>
      <c r="AC244">
        <v>0</v>
      </c>
      <c r="AD244">
        <v>0</v>
      </c>
      <c r="AE244">
        <v>0</v>
      </c>
      <c r="AF244">
        <v>0</v>
      </c>
      <c r="AG244">
        <v>30.48</v>
      </c>
    </row>
    <row r="245" spans="1:33">
      <c r="A245" s="109" t="s">
        <v>276</v>
      </c>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row>
    <row r="246" spans="1:33">
      <c r="B246" s="108" t="s">
        <v>277</v>
      </c>
      <c r="C246">
        <v>0</v>
      </c>
      <c r="D246">
        <v>0</v>
      </c>
      <c r="E246">
        <v>0</v>
      </c>
      <c r="F246">
        <v>0.22577900000000001</v>
      </c>
      <c r="G246">
        <v>0</v>
      </c>
      <c r="H246">
        <v>0</v>
      </c>
      <c r="I246">
        <v>0</v>
      </c>
      <c r="J246">
        <v>2.62</v>
      </c>
      <c r="K246">
        <v>0</v>
      </c>
      <c r="L246">
        <v>0</v>
      </c>
      <c r="M246">
        <v>68.755799999999994</v>
      </c>
      <c r="N246">
        <v>0</v>
      </c>
      <c r="O246">
        <v>0</v>
      </c>
      <c r="P246">
        <v>17.5</v>
      </c>
      <c r="Q246">
        <v>0</v>
      </c>
      <c r="R246">
        <v>0</v>
      </c>
      <c r="S246">
        <v>29.979099999999999</v>
      </c>
      <c r="T246">
        <v>0</v>
      </c>
      <c r="U246">
        <v>0</v>
      </c>
      <c r="V246">
        <v>0</v>
      </c>
      <c r="W246">
        <v>3.7096200000000001</v>
      </c>
      <c r="X246">
        <v>6.22</v>
      </c>
      <c r="Y246">
        <v>0</v>
      </c>
      <c r="Z246">
        <v>0</v>
      </c>
      <c r="AA246">
        <v>0</v>
      </c>
      <c r="AB246">
        <v>0</v>
      </c>
      <c r="AC246">
        <v>0</v>
      </c>
      <c r="AD246">
        <v>0</v>
      </c>
      <c r="AE246">
        <v>0</v>
      </c>
      <c r="AF246">
        <v>0</v>
      </c>
      <c r="AG246">
        <v>129.01029899999997</v>
      </c>
    </row>
    <row r="247" spans="1:33">
      <c r="B247" s="108" t="s">
        <v>278</v>
      </c>
      <c r="C247">
        <v>0</v>
      </c>
      <c r="D247">
        <v>0</v>
      </c>
      <c r="E247">
        <v>0</v>
      </c>
      <c r="F247">
        <v>0</v>
      </c>
      <c r="G247">
        <v>0</v>
      </c>
      <c r="H247">
        <v>0</v>
      </c>
      <c r="I247">
        <v>0</v>
      </c>
      <c r="J247">
        <v>1E-3</v>
      </c>
      <c r="K247">
        <v>0</v>
      </c>
      <c r="L247">
        <v>0</v>
      </c>
      <c r="M247">
        <v>0</v>
      </c>
      <c r="N247">
        <v>0</v>
      </c>
      <c r="O247">
        <v>0</v>
      </c>
      <c r="P247">
        <v>0</v>
      </c>
      <c r="Q247">
        <v>0</v>
      </c>
      <c r="R247">
        <v>0</v>
      </c>
      <c r="S247">
        <v>0</v>
      </c>
      <c r="T247">
        <v>0</v>
      </c>
      <c r="U247">
        <v>0</v>
      </c>
      <c r="V247">
        <v>0</v>
      </c>
      <c r="W247">
        <v>3.5000000000000003E-2</v>
      </c>
      <c r="X247">
        <v>1.6439999999999999</v>
      </c>
      <c r="Y247">
        <v>0</v>
      </c>
      <c r="Z247">
        <v>0</v>
      </c>
      <c r="AA247">
        <v>0</v>
      </c>
      <c r="AB247">
        <v>0</v>
      </c>
      <c r="AC247">
        <v>0</v>
      </c>
      <c r="AD247">
        <v>0</v>
      </c>
      <c r="AE247">
        <v>0</v>
      </c>
      <c r="AF247">
        <v>0</v>
      </c>
      <c r="AG247">
        <v>1.6799999999999997</v>
      </c>
    </row>
    <row r="248" spans="1:33">
      <c r="A248" s="109" t="s">
        <v>279</v>
      </c>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row>
    <row r="249" spans="1:33">
      <c r="B249" s="108" t="s">
        <v>280</v>
      </c>
      <c r="C249">
        <v>0</v>
      </c>
      <c r="D249">
        <v>0</v>
      </c>
      <c r="E249">
        <v>0</v>
      </c>
      <c r="F249">
        <v>4.8</v>
      </c>
      <c r="G249">
        <v>0</v>
      </c>
      <c r="H249">
        <v>0</v>
      </c>
      <c r="I249">
        <v>0</v>
      </c>
      <c r="J249">
        <v>0.50757699999999994</v>
      </c>
      <c r="K249">
        <v>0</v>
      </c>
      <c r="L249">
        <v>0</v>
      </c>
      <c r="M249">
        <v>59.607900000000001</v>
      </c>
      <c r="N249">
        <v>0</v>
      </c>
      <c r="O249">
        <v>0</v>
      </c>
      <c r="P249">
        <v>17</v>
      </c>
      <c r="Q249">
        <v>0</v>
      </c>
      <c r="R249">
        <v>4.8</v>
      </c>
      <c r="S249">
        <v>8.5045699999999993</v>
      </c>
      <c r="T249">
        <v>0</v>
      </c>
      <c r="U249">
        <v>0</v>
      </c>
      <c r="V249">
        <v>0</v>
      </c>
      <c r="W249">
        <v>4.1139299999999999</v>
      </c>
      <c r="X249">
        <v>0</v>
      </c>
      <c r="Y249">
        <v>0</v>
      </c>
      <c r="Z249">
        <v>0</v>
      </c>
      <c r="AA249">
        <v>0</v>
      </c>
      <c r="AB249">
        <v>0</v>
      </c>
      <c r="AC249">
        <v>0</v>
      </c>
      <c r="AD249">
        <v>0</v>
      </c>
      <c r="AE249">
        <v>0</v>
      </c>
      <c r="AF249">
        <v>8.3529400000000003</v>
      </c>
      <c r="AG249">
        <v>107.68691699999999</v>
      </c>
    </row>
    <row r="250" spans="1:33">
      <c r="A250" s="109" t="s">
        <v>282</v>
      </c>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row>
    <row r="251" spans="1:33">
      <c r="B251" s="108" t="s">
        <v>283</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row>
    <row r="252" spans="1:33">
      <c r="A252" s="109" t="s">
        <v>284</v>
      </c>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row>
    <row r="253" spans="1:33">
      <c r="B253" s="108" t="s">
        <v>285</v>
      </c>
      <c r="C253">
        <v>0</v>
      </c>
      <c r="D253">
        <v>0</v>
      </c>
      <c r="E253">
        <v>0</v>
      </c>
      <c r="F253">
        <v>0</v>
      </c>
      <c r="G253">
        <v>0</v>
      </c>
      <c r="H253">
        <v>0</v>
      </c>
      <c r="I253">
        <v>0</v>
      </c>
      <c r="J253">
        <v>0.21</v>
      </c>
      <c r="K253">
        <v>0</v>
      </c>
      <c r="L253">
        <v>0</v>
      </c>
      <c r="M253">
        <v>2.2999999999999998</v>
      </c>
      <c r="N253">
        <v>0</v>
      </c>
      <c r="O253">
        <v>29.8</v>
      </c>
      <c r="P253">
        <v>3.4</v>
      </c>
      <c r="Q253">
        <v>0</v>
      </c>
      <c r="R253">
        <v>0</v>
      </c>
      <c r="S253">
        <v>0</v>
      </c>
      <c r="T253">
        <v>0</v>
      </c>
      <c r="U253">
        <v>0</v>
      </c>
      <c r="V253">
        <v>0</v>
      </c>
      <c r="W253">
        <v>1.0409999999999999</v>
      </c>
      <c r="X253">
        <v>0</v>
      </c>
      <c r="Y253">
        <v>7.68</v>
      </c>
      <c r="Z253">
        <v>0</v>
      </c>
      <c r="AA253">
        <v>0</v>
      </c>
      <c r="AB253">
        <v>0</v>
      </c>
      <c r="AC253">
        <v>0</v>
      </c>
      <c r="AD253">
        <v>0</v>
      </c>
      <c r="AE253">
        <v>0</v>
      </c>
      <c r="AF253">
        <v>0</v>
      </c>
      <c r="AG253">
        <v>44.430999999999997</v>
      </c>
    </row>
    <row r="254" spans="1:33">
      <c r="B254" s="108" t="s">
        <v>286</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row>
    <row r="255" spans="1:33">
      <c r="B255" s="108" t="s">
        <v>287</v>
      </c>
      <c r="C255">
        <v>0</v>
      </c>
      <c r="D255">
        <v>400.99400000000003</v>
      </c>
      <c r="E255">
        <v>0</v>
      </c>
      <c r="F255">
        <v>16.618400000000001</v>
      </c>
      <c r="G255">
        <v>1.92</v>
      </c>
      <c r="H255">
        <v>0.91764699999999999</v>
      </c>
      <c r="I255">
        <v>0.13</v>
      </c>
      <c r="J255">
        <v>9.0203100000000003</v>
      </c>
      <c r="K255">
        <v>0</v>
      </c>
      <c r="L255">
        <v>0.08</v>
      </c>
      <c r="M255">
        <v>29.917999999999999</v>
      </c>
      <c r="N255">
        <v>0</v>
      </c>
      <c r="O255">
        <v>518.39800000000002</v>
      </c>
      <c r="P255">
        <v>216.36</v>
      </c>
      <c r="Q255">
        <v>0</v>
      </c>
      <c r="R255">
        <v>29.941800000000001</v>
      </c>
      <c r="S255">
        <v>43.14</v>
      </c>
      <c r="T255">
        <v>1.0543800000000001E-2</v>
      </c>
      <c r="U255">
        <v>0</v>
      </c>
      <c r="V255">
        <v>5.9280900000000001</v>
      </c>
      <c r="W255">
        <v>40.5244</v>
      </c>
      <c r="X255">
        <v>0</v>
      </c>
      <c r="Y255">
        <v>0</v>
      </c>
      <c r="Z255">
        <v>0</v>
      </c>
      <c r="AA255">
        <v>1.31</v>
      </c>
      <c r="AB255">
        <v>3.98</v>
      </c>
      <c r="AC255">
        <v>1.3233600000000001</v>
      </c>
      <c r="AD255">
        <v>0</v>
      </c>
      <c r="AE255">
        <v>0</v>
      </c>
      <c r="AF255">
        <v>0</v>
      </c>
      <c r="AG255">
        <v>1320.5145508000003</v>
      </c>
    </row>
    <row r="256" spans="1:33">
      <c r="B256" s="108" t="s">
        <v>288</v>
      </c>
      <c r="C256">
        <v>0</v>
      </c>
      <c r="D256">
        <v>15.105499999999999</v>
      </c>
      <c r="E256">
        <v>0</v>
      </c>
      <c r="F256">
        <v>0.47624300000000003</v>
      </c>
      <c r="G256">
        <v>0</v>
      </c>
      <c r="H256">
        <v>1.7609300000000001E-2</v>
      </c>
      <c r="I256">
        <v>0</v>
      </c>
      <c r="J256">
        <v>0.23106099999999999</v>
      </c>
      <c r="K256">
        <v>0</v>
      </c>
      <c r="L256">
        <v>1.6163E-3</v>
      </c>
      <c r="M256">
        <v>0.85742600000000002</v>
      </c>
      <c r="N256">
        <v>0</v>
      </c>
      <c r="O256">
        <v>15.9833</v>
      </c>
      <c r="P256">
        <v>7.22424</v>
      </c>
      <c r="Q256">
        <v>0</v>
      </c>
      <c r="R256">
        <v>0.85825700000000005</v>
      </c>
      <c r="S256">
        <v>1.2365699999999999</v>
      </c>
      <c r="T256">
        <v>3.7700800000000002E-4</v>
      </c>
      <c r="U256">
        <v>0</v>
      </c>
      <c r="V256">
        <v>0.26111499999999999</v>
      </c>
      <c r="W256">
        <v>1.80307</v>
      </c>
      <c r="X256">
        <v>0</v>
      </c>
      <c r="Y256">
        <v>0</v>
      </c>
      <c r="Z256">
        <v>0</v>
      </c>
      <c r="AA256">
        <v>0</v>
      </c>
      <c r="AB256">
        <v>0</v>
      </c>
      <c r="AC256">
        <v>3.5527700000000002E-2</v>
      </c>
      <c r="AD256">
        <v>0</v>
      </c>
      <c r="AE256">
        <v>0</v>
      </c>
      <c r="AF256">
        <v>0</v>
      </c>
      <c r="AG256">
        <v>44.091912307999998</v>
      </c>
    </row>
    <row r="257" spans="1:33">
      <c r="A257" s="109" t="s">
        <v>289</v>
      </c>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row>
    <row r="258" spans="1:33">
      <c r="B258" s="108" t="s">
        <v>290</v>
      </c>
      <c r="C258">
        <v>0</v>
      </c>
      <c r="D258">
        <v>0</v>
      </c>
      <c r="E258">
        <v>0</v>
      </c>
      <c r="F258">
        <v>54.055300000000003</v>
      </c>
      <c r="G258">
        <v>2.0753900000000001</v>
      </c>
      <c r="H258">
        <v>0</v>
      </c>
      <c r="I258">
        <v>0</v>
      </c>
      <c r="J258">
        <v>0</v>
      </c>
      <c r="K258">
        <v>0</v>
      </c>
      <c r="L258">
        <v>0</v>
      </c>
      <c r="M258">
        <v>0.79700000000000004</v>
      </c>
      <c r="N258">
        <v>0</v>
      </c>
      <c r="O258">
        <v>100.468</v>
      </c>
      <c r="P258">
        <v>85.263999999999996</v>
      </c>
      <c r="Q258">
        <v>0</v>
      </c>
      <c r="R258">
        <v>0</v>
      </c>
      <c r="S258">
        <v>8.2984399999999994</v>
      </c>
      <c r="T258">
        <v>0</v>
      </c>
      <c r="U258">
        <v>0</v>
      </c>
      <c r="V258">
        <v>0</v>
      </c>
      <c r="W258">
        <v>8.8761500000000009</v>
      </c>
      <c r="X258">
        <v>0</v>
      </c>
      <c r="Y258">
        <v>0</v>
      </c>
      <c r="Z258">
        <v>0</v>
      </c>
      <c r="AA258">
        <v>0</v>
      </c>
      <c r="AB258">
        <v>0</v>
      </c>
      <c r="AC258">
        <v>0</v>
      </c>
      <c r="AD258">
        <v>0</v>
      </c>
      <c r="AE258">
        <v>0</v>
      </c>
      <c r="AF258">
        <v>0</v>
      </c>
      <c r="AG258">
        <v>259.83427999999998</v>
      </c>
    </row>
    <row r="259" spans="1:33">
      <c r="B259" s="108" t="s">
        <v>292</v>
      </c>
      <c r="C259">
        <v>0</v>
      </c>
      <c r="D259">
        <v>0</v>
      </c>
      <c r="E259">
        <v>0</v>
      </c>
      <c r="F259">
        <v>9.5366700000000009</v>
      </c>
      <c r="G259">
        <v>0</v>
      </c>
      <c r="H259">
        <v>0</v>
      </c>
      <c r="I259">
        <v>0</v>
      </c>
      <c r="J259">
        <v>0</v>
      </c>
      <c r="K259">
        <v>0</v>
      </c>
      <c r="L259">
        <v>0</v>
      </c>
      <c r="M259">
        <v>24.924600000000002</v>
      </c>
      <c r="N259">
        <v>0</v>
      </c>
      <c r="O259">
        <v>0</v>
      </c>
      <c r="P259">
        <v>18.192</v>
      </c>
      <c r="Q259">
        <v>0</v>
      </c>
      <c r="R259">
        <v>0</v>
      </c>
      <c r="S259">
        <v>0</v>
      </c>
      <c r="T259">
        <v>0</v>
      </c>
      <c r="U259">
        <v>0</v>
      </c>
      <c r="V259">
        <v>0</v>
      </c>
      <c r="W259">
        <v>1.1065799999999999</v>
      </c>
      <c r="X259">
        <v>0</v>
      </c>
      <c r="Y259">
        <v>0</v>
      </c>
      <c r="Z259">
        <v>0</v>
      </c>
      <c r="AA259">
        <v>0</v>
      </c>
      <c r="AB259">
        <v>0</v>
      </c>
      <c r="AC259">
        <v>0</v>
      </c>
      <c r="AD259">
        <v>0</v>
      </c>
      <c r="AE259">
        <v>0</v>
      </c>
      <c r="AF259">
        <v>0</v>
      </c>
      <c r="AG259">
        <v>53.75985</v>
      </c>
    </row>
    <row r="260" spans="1:33">
      <c r="B260" s="108" t="s">
        <v>293</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row>
    <row r="261" spans="1:33">
      <c r="A261" s="109" t="s">
        <v>294</v>
      </c>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row>
    <row r="262" spans="1:33">
      <c r="B262" s="108" t="s">
        <v>295</v>
      </c>
      <c r="C262">
        <v>0</v>
      </c>
      <c r="D262">
        <v>0</v>
      </c>
      <c r="E262">
        <v>0</v>
      </c>
      <c r="F262">
        <v>0</v>
      </c>
      <c r="G262">
        <v>0</v>
      </c>
      <c r="H262">
        <v>0</v>
      </c>
      <c r="I262">
        <v>0</v>
      </c>
      <c r="J262">
        <v>6.3E-2</v>
      </c>
      <c r="K262">
        <v>0</v>
      </c>
      <c r="L262">
        <v>0</v>
      </c>
      <c r="M262">
        <v>0</v>
      </c>
      <c r="N262">
        <v>0</v>
      </c>
      <c r="O262">
        <v>0</v>
      </c>
      <c r="P262">
        <v>0</v>
      </c>
      <c r="Q262">
        <v>0</v>
      </c>
      <c r="R262">
        <v>0</v>
      </c>
      <c r="S262">
        <v>0</v>
      </c>
      <c r="T262">
        <v>0</v>
      </c>
      <c r="U262">
        <v>0</v>
      </c>
      <c r="V262">
        <v>0</v>
      </c>
      <c r="W262">
        <v>4.2999999999999997E-2</v>
      </c>
      <c r="X262">
        <v>0</v>
      </c>
      <c r="Y262">
        <v>3.254</v>
      </c>
      <c r="Z262">
        <v>0</v>
      </c>
      <c r="AA262">
        <v>0</v>
      </c>
      <c r="AB262">
        <v>0</v>
      </c>
      <c r="AC262">
        <v>0</v>
      </c>
      <c r="AD262">
        <v>0</v>
      </c>
      <c r="AE262">
        <v>0</v>
      </c>
      <c r="AF262">
        <v>0</v>
      </c>
      <c r="AG262">
        <v>3.3600000000000003</v>
      </c>
    </row>
    <row r="263" spans="1:33">
      <c r="B263" s="108" t="s">
        <v>296</v>
      </c>
      <c r="C263">
        <v>0</v>
      </c>
      <c r="D263">
        <v>0</v>
      </c>
      <c r="E263">
        <v>0</v>
      </c>
      <c r="F263">
        <v>0</v>
      </c>
      <c r="G263">
        <v>0.44400000000000001</v>
      </c>
      <c r="H263">
        <v>0</v>
      </c>
      <c r="I263">
        <v>0</v>
      </c>
      <c r="J263">
        <v>0.22800000000000001</v>
      </c>
      <c r="K263">
        <v>0</v>
      </c>
      <c r="L263">
        <v>0</v>
      </c>
      <c r="M263">
        <v>0</v>
      </c>
      <c r="N263">
        <v>0</v>
      </c>
      <c r="O263">
        <v>0</v>
      </c>
      <c r="P263">
        <v>0</v>
      </c>
      <c r="Q263">
        <v>7.0999999999999994E-2</v>
      </c>
      <c r="R263">
        <v>0</v>
      </c>
      <c r="S263">
        <v>27.375</v>
      </c>
      <c r="T263">
        <v>0</v>
      </c>
      <c r="U263">
        <v>0</v>
      </c>
      <c r="V263">
        <v>0</v>
      </c>
      <c r="W263">
        <v>0.85</v>
      </c>
      <c r="X263">
        <v>0</v>
      </c>
      <c r="Y263">
        <v>0.224</v>
      </c>
      <c r="Z263">
        <v>0</v>
      </c>
      <c r="AA263">
        <v>0</v>
      </c>
      <c r="AB263">
        <v>0</v>
      </c>
      <c r="AC263">
        <v>0</v>
      </c>
      <c r="AD263">
        <v>0</v>
      </c>
      <c r="AE263">
        <v>0</v>
      </c>
      <c r="AF263">
        <v>0</v>
      </c>
      <c r="AG263">
        <v>29.192000000000004</v>
      </c>
    </row>
    <row r="264" spans="1:33">
      <c r="B264" s="108" t="s">
        <v>297</v>
      </c>
      <c r="C264">
        <v>0</v>
      </c>
      <c r="D264">
        <v>0</v>
      </c>
      <c r="E264">
        <v>0</v>
      </c>
      <c r="F264">
        <v>0</v>
      </c>
      <c r="G264">
        <v>0</v>
      </c>
      <c r="H264">
        <v>0</v>
      </c>
      <c r="I264">
        <v>0</v>
      </c>
      <c r="J264">
        <v>0.28599999999999998</v>
      </c>
      <c r="K264">
        <v>0</v>
      </c>
      <c r="L264">
        <v>0</v>
      </c>
      <c r="M264">
        <v>0</v>
      </c>
      <c r="N264">
        <v>0</v>
      </c>
      <c r="O264">
        <v>0</v>
      </c>
      <c r="P264">
        <v>0</v>
      </c>
      <c r="Q264">
        <v>0</v>
      </c>
      <c r="R264">
        <v>0</v>
      </c>
      <c r="S264">
        <v>17.108000000000001</v>
      </c>
      <c r="T264">
        <v>0</v>
      </c>
      <c r="U264">
        <v>0</v>
      </c>
      <c r="V264">
        <v>0</v>
      </c>
      <c r="W264">
        <v>0.34799999999999998</v>
      </c>
      <c r="X264">
        <v>0</v>
      </c>
      <c r="Y264">
        <v>0</v>
      </c>
      <c r="Z264">
        <v>0</v>
      </c>
      <c r="AA264">
        <v>0</v>
      </c>
      <c r="AB264">
        <v>0</v>
      </c>
      <c r="AC264">
        <v>0</v>
      </c>
      <c r="AD264">
        <v>0</v>
      </c>
      <c r="AE264">
        <v>0</v>
      </c>
      <c r="AF264">
        <v>0</v>
      </c>
      <c r="AG264">
        <v>17.742000000000001</v>
      </c>
    </row>
    <row r="265" spans="1:33">
      <c r="B265" s="108" t="s">
        <v>298</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0.01</v>
      </c>
      <c r="X265">
        <v>0</v>
      </c>
      <c r="Y265">
        <v>4.2160000000000002</v>
      </c>
      <c r="Z265">
        <v>0</v>
      </c>
      <c r="AA265">
        <v>0</v>
      </c>
      <c r="AB265">
        <v>0</v>
      </c>
      <c r="AC265">
        <v>0</v>
      </c>
      <c r="AD265">
        <v>0</v>
      </c>
      <c r="AE265">
        <v>0</v>
      </c>
      <c r="AF265">
        <v>0</v>
      </c>
      <c r="AG265">
        <v>4.226</v>
      </c>
    </row>
    <row r="266" spans="1:33">
      <c r="B266" s="108" t="s">
        <v>299</v>
      </c>
      <c r="C266">
        <v>0</v>
      </c>
      <c r="D266">
        <v>0</v>
      </c>
      <c r="E266">
        <v>0</v>
      </c>
      <c r="F266">
        <v>0</v>
      </c>
      <c r="G266">
        <v>0</v>
      </c>
      <c r="H266">
        <v>0</v>
      </c>
      <c r="I266">
        <v>0</v>
      </c>
      <c r="J266">
        <v>4.7E-2</v>
      </c>
      <c r="K266">
        <v>0</v>
      </c>
      <c r="L266">
        <v>0</v>
      </c>
      <c r="M266">
        <v>0</v>
      </c>
      <c r="N266">
        <v>0</v>
      </c>
      <c r="O266">
        <v>0</v>
      </c>
      <c r="P266">
        <v>0</v>
      </c>
      <c r="Q266">
        <v>0</v>
      </c>
      <c r="R266">
        <v>0</v>
      </c>
      <c r="S266">
        <v>0</v>
      </c>
      <c r="T266">
        <v>0</v>
      </c>
      <c r="U266">
        <v>0</v>
      </c>
      <c r="V266">
        <v>0</v>
      </c>
      <c r="W266">
        <v>1.6E-2</v>
      </c>
      <c r="X266">
        <v>0</v>
      </c>
      <c r="Y266">
        <v>1.9490000000000001</v>
      </c>
      <c r="Z266">
        <v>0</v>
      </c>
      <c r="AA266">
        <v>0</v>
      </c>
      <c r="AB266">
        <v>0</v>
      </c>
      <c r="AC266">
        <v>0</v>
      </c>
      <c r="AD266">
        <v>0</v>
      </c>
      <c r="AE266">
        <v>0</v>
      </c>
      <c r="AF266">
        <v>0</v>
      </c>
      <c r="AG266">
        <v>2.012</v>
      </c>
    </row>
    <row r="267" spans="1:33">
      <c r="B267" s="108" t="s">
        <v>300</v>
      </c>
      <c r="C267">
        <v>0</v>
      </c>
      <c r="D267">
        <v>0</v>
      </c>
      <c r="E267">
        <v>0</v>
      </c>
      <c r="F267">
        <v>0</v>
      </c>
      <c r="G267">
        <v>0</v>
      </c>
      <c r="H267">
        <v>0</v>
      </c>
      <c r="I267">
        <v>0</v>
      </c>
      <c r="J267">
        <v>1.2999999999999999E-2</v>
      </c>
      <c r="K267">
        <v>0</v>
      </c>
      <c r="L267">
        <v>0</v>
      </c>
      <c r="M267">
        <v>0</v>
      </c>
      <c r="N267">
        <v>0</v>
      </c>
      <c r="O267">
        <v>0</v>
      </c>
      <c r="P267">
        <v>0</v>
      </c>
      <c r="Q267">
        <v>0</v>
      </c>
      <c r="R267">
        <v>0</v>
      </c>
      <c r="S267">
        <v>33.886000000000003</v>
      </c>
      <c r="T267">
        <v>0</v>
      </c>
      <c r="U267">
        <v>0</v>
      </c>
      <c r="V267">
        <v>0</v>
      </c>
      <c r="W267">
        <v>0.52300000000000002</v>
      </c>
      <c r="X267">
        <v>0</v>
      </c>
      <c r="Y267">
        <v>0</v>
      </c>
      <c r="Z267">
        <v>0</v>
      </c>
      <c r="AA267">
        <v>0</v>
      </c>
      <c r="AB267">
        <v>0</v>
      </c>
      <c r="AC267">
        <v>0</v>
      </c>
      <c r="AD267">
        <v>0</v>
      </c>
      <c r="AE267">
        <v>0</v>
      </c>
      <c r="AF267">
        <v>0</v>
      </c>
      <c r="AG267">
        <v>34.422000000000004</v>
      </c>
    </row>
    <row r="268" spans="1:33">
      <c r="B268" s="108" t="s">
        <v>301</v>
      </c>
      <c r="C268">
        <v>0</v>
      </c>
      <c r="D268">
        <v>0</v>
      </c>
      <c r="E268">
        <v>0</v>
      </c>
      <c r="F268">
        <v>0</v>
      </c>
      <c r="G268">
        <v>0</v>
      </c>
      <c r="H268">
        <v>0</v>
      </c>
      <c r="I268">
        <v>0</v>
      </c>
      <c r="J268">
        <v>9.1999999999999998E-2</v>
      </c>
      <c r="K268">
        <v>0</v>
      </c>
      <c r="L268">
        <v>0</v>
      </c>
      <c r="M268">
        <v>0</v>
      </c>
      <c r="N268">
        <v>0</v>
      </c>
      <c r="O268">
        <v>0</v>
      </c>
      <c r="P268">
        <v>0</v>
      </c>
      <c r="Q268">
        <v>0.38705899999999999</v>
      </c>
      <c r="R268">
        <v>0</v>
      </c>
      <c r="S268">
        <v>35.582999999999998</v>
      </c>
      <c r="T268">
        <v>0</v>
      </c>
      <c r="U268">
        <v>0</v>
      </c>
      <c r="V268">
        <v>5.4829999999999997</v>
      </c>
      <c r="W268">
        <v>1.3540000000000001</v>
      </c>
      <c r="X268">
        <v>0</v>
      </c>
      <c r="Y268">
        <v>7.5229999999999997</v>
      </c>
      <c r="Z268">
        <v>0</v>
      </c>
      <c r="AA268">
        <v>0</v>
      </c>
      <c r="AB268">
        <v>0</v>
      </c>
      <c r="AC268">
        <v>0</v>
      </c>
      <c r="AD268">
        <v>0</v>
      </c>
      <c r="AE268">
        <v>0</v>
      </c>
      <c r="AF268">
        <v>0</v>
      </c>
      <c r="AG268">
        <v>50.42205899999999</v>
      </c>
    </row>
    <row r="269" spans="1:33">
      <c r="B269" s="108" t="s">
        <v>302</v>
      </c>
      <c r="C269">
        <v>0</v>
      </c>
      <c r="D269">
        <v>0</v>
      </c>
      <c r="E269">
        <v>0</v>
      </c>
      <c r="F269">
        <v>0</v>
      </c>
      <c r="G269">
        <v>0</v>
      </c>
      <c r="H269">
        <v>0</v>
      </c>
      <c r="I269">
        <v>0</v>
      </c>
      <c r="J269">
        <v>7.8E-2</v>
      </c>
      <c r="K269">
        <v>0</v>
      </c>
      <c r="L269">
        <v>0</v>
      </c>
      <c r="M269">
        <v>0</v>
      </c>
      <c r="N269">
        <v>0</v>
      </c>
      <c r="O269">
        <v>0</v>
      </c>
      <c r="P269">
        <v>0</v>
      </c>
      <c r="Q269">
        <v>0</v>
      </c>
      <c r="R269">
        <v>0</v>
      </c>
      <c r="S269">
        <v>0</v>
      </c>
      <c r="T269">
        <v>0</v>
      </c>
      <c r="U269">
        <v>0</v>
      </c>
      <c r="V269">
        <v>0</v>
      </c>
      <c r="W269">
        <v>9.9000000000000005E-2</v>
      </c>
      <c r="X269">
        <v>0</v>
      </c>
      <c r="Y269">
        <v>8.2759999999999998</v>
      </c>
      <c r="Z269">
        <v>0</v>
      </c>
      <c r="AA269">
        <v>0</v>
      </c>
      <c r="AB269">
        <v>0</v>
      </c>
      <c r="AC269">
        <v>0</v>
      </c>
      <c r="AD269">
        <v>0</v>
      </c>
      <c r="AE269">
        <v>0</v>
      </c>
      <c r="AF269">
        <v>0</v>
      </c>
      <c r="AG269">
        <v>8.4529999999999994</v>
      </c>
    </row>
    <row r="270" spans="1:33">
      <c r="B270" s="108" t="s">
        <v>303</v>
      </c>
      <c r="C270">
        <v>0</v>
      </c>
      <c r="D270">
        <v>0</v>
      </c>
      <c r="E270">
        <v>0</v>
      </c>
      <c r="F270">
        <v>0</v>
      </c>
      <c r="G270">
        <v>0</v>
      </c>
      <c r="H270">
        <v>0</v>
      </c>
      <c r="I270">
        <v>0</v>
      </c>
      <c r="J270">
        <v>0.13900000000000001</v>
      </c>
      <c r="K270">
        <v>0</v>
      </c>
      <c r="L270">
        <v>0</v>
      </c>
      <c r="M270">
        <v>0</v>
      </c>
      <c r="N270">
        <v>0</v>
      </c>
      <c r="O270">
        <v>0</v>
      </c>
      <c r="P270">
        <v>0</v>
      </c>
      <c r="Q270">
        <v>3.403</v>
      </c>
      <c r="R270">
        <v>0</v>
      </c>
      <c r="S270">
        <v>0</v>
      </c>
      <c r="T270">
        <v>0</v>
      </c>
      <c r="U270">
        <v>0</v>
      </c>
      <c r="V270">
        <v>0</v>
      </c>
      <c r="W270">
        <v>0.158</v>
      </c>
      <c r="X270">
        <v>0</v>
      </c>
      <c r="Y270">
        <v>7.28</v>
      </c>
      <c r="Z270">
        <v>0</v>
      </c>
      <c r="AA270">
        <v>0</v>
      </c>
      <c r="AB270">
        <v>0</v>
      </c>
      <c r="AC270">
        <v>0</v>
      </c>
      <c r="AD270">
        <v>0</v>
      </c>
      <c r="AE270">
        <v>0</v>
      </c>
      <c r="AF270">
        <v>0</v>
      </c>
      <c r="AG270">
        <v>10.98</v>
      </c>
    </row>
    <row r="271" spans="1:33">
      <c r="B271" s="108" t="s">
        <v>304</v>
      </c>
      <c r="C271">
        <v>0</v>
      </c>
      <c r="D271">
        <v>0</v>
      </c>
      <c r="E271">
        <v>0</v>
      </c>
      <c r="F271">
        <v>0</v>
      </c>
      <c r="G271">
        <v>0</v>
      </c>
      <c r="H271">
        <v>0</v>
      </c>
      <c r="I271">
        <v>0</v>
      </c>
      <c r="J271">
        <v>0.107</v>
      </c>
      <c r="K271">
        <v>0</v>
      </c>
      <c r="L271">
        <v>0</v>
      </c>
      <c r="M271">
        <v>0</v>
      </c>
      <c r="N271">
        <v>0</v>
      </c>
      <c r="O271">
        <v>0</v>
      </c>
      <c r="P271">
        <v>0</v>
      </c>
      <c r="Q271">
        <v>0</v>
      </c>
      <c r="R271">
        <v>53.317</v>
      </c>
      <c r="S271">
        <v>0</v>
      </c>
      <c r="T271">
        <v>0</v>
      </c>
      <c r="U271">
        <v>0</v>
      </c>
      <c r="V271">
        <v>0</v>
      </c>
      <c r="W271">
        <v>1.1140000000000001</v>
      </c>
      <c r="X271">
        <v>11.615</v>
      </c>
      <c r="Y271">
        <v>0</v>
      </c>
      <c r="Z271">
        <v>0</v>
      </c>
      <c r="AA271">
        <v>0</v>
      </c>
      <c r="AB271">
        <v>0</v>
      </c>
      <c r="AC271">
        <v>0</v>
      </c>
      <c r="AD271">
        <v>0</v>
      </c>
      <c r="AE271">
        <v>0</v>
      </c>
      <c r="AF271">
        <v>0</v>
      </c>
      <c r="AG271">
        <v>66.153000000000006</v>
      </c>
    </row>
    <row r="272" spans="1:33">
      <c r="B272" s="108" t="s">
        <v>306</v>
      </c>
      <c r="C272">
        <v>0</v>
      </c>
      <c r="D272">
        <v>0</v>
      </c>
      <c r="E272">
        <v>0</v>
      </c>
      <c r="F272">
        <v>0</v>
      </c>
      <c r="G272">
        <v>0</v>
      </c>
      <c r="H272">
        <v>0</v>
      </c>
      <c r="I272">
        <v>0</v>
      </c>
      <c r="J272">
        <v>2.4E-2</v>
      </c>
      <c r="K272">
        <v>0</v>
      </c>
      <c r="L272">
        <v>0</v>
      </c>
      <c r="M272">
        <v>0</v>
      </c>
      <c r="N272">
        <v>0</v>
      </c>
      <c r="O272">
        <v>0</v>
      </c>
      <c r="P272">
        <v>0</v>
      </c>
      <c r="Q272">
        <v>0</v>
      </c>
      <c r="R272">
        <v>0</v>
      </c>
      <c r="S272">
        <v>3.2949999999999999</v>
      </c>
      <c r="T272">
        <v>0</v>
      </c>
      <c r="U272">
        <v>0</v>
      </c>
      <c r="V272">
        <v>0</v>
      </c>
      <c r="W272">
        <v>0.30499999999999999</v>
      </c>
      <c r="X272">
        <v>11.888999999999999</v>
      </c>
      <c r="Y272">
        <v>0</v>
      </c>
      <c r="Z272">
        <v>0</v>
      </c>
      <c r="AA272">
        <v>0</v>
      </c>
      <c r="AB272">
        <v>0</v>
      </c>
      <c r="AC272">
        <v>0</v>
      </c>
      <c r="AD272">
        <v>0</v>
      </c>
      <c r="AE272">
        <v>0</v>
      </c>
      <c r="AF272">
        <v>0</v>
      </c>
      <c r="AG272">
        <v>15.512999999999998</v>
      </c>
    </row>
    <row r="273" spans="1:33">
      <c r="B273" s="108" t="s">
        <v>307</v>
      </c>
      <c r="C273">
        <v>0</v>
      </c>
      <c r="D273">
        <v>0</v>
      </c>
      <c r="E273">
        <v>0</v>
      </c>
      <c r="F273">
        <v>0</v>
      </c>
      <c r="G273">
        <v>0</v>
      </c>
      <c r="H273">
        <v>0</v>
      </c>
      <c r="I273">
        <v>0</v>
      </c>
      <c r="J273">
        <v>0.252</v>
      </c>
      <c r="K273">
        <v>0</v>
      </c>
      <c r="L273">
        <v>0</v>
      </c>
      <c r="M273">
        <v>0</v>
      </c>
      <c r="N273">
        <v>0</v>
      </c>
      <c r="O273">
        <v>0</v>
      </c>
      <c r="P273">
        <v>0</v>
      </c>
      <c r="Q273">
        <v>0</v>
      </c>
      <c r="R273">
        <v>0</v>
      </c>
      <c r="S273">
        <v>0</v>
      </c>
      <c r="T273">
        <v>0</v>
      </c>
      <c r="U273">
        <v>0</v>
      </c>
      <c r="V273">
        <v>0</v>
      </c>
      <c r="W273">
        <v>0.30499999999999999</v>
      </c>
      <c r="X273">
        <v>0</v>
      </c>
      <c r="Y273">
        <v>10.122</v>
      </c>
      <c r="Z273">
        <v>0</v>
      </c>
      <c r="AA273">
        <v>0</v>
      </c>
      <c r="AB273">
        <v>0</v>
      </c>
      <c r="AC273">
        <v>0</v>
      </c>
      <c r="AD273">
        <v>0</v>
      </c>
      <c r="AE273">
        <v>0</v>
      </c>
      <c r="AF273">
        <v>0</v>
      </c>
      <c r="AG273">
        <v>10.679</v>
      </c>
    </row>
    <row r="274" spans="1:33">
      <c r="B274" s="108" t="s">
        <v>308</v>
      </c>
      <c r="C274">
        <v>0</v>
      </c>
      <c r="D274">
        <v>0</v>
      </c>
      <c r="E274">
        <v>0</v>
      </c>
      <c r="F274">
        <v>0</v>
      </c>
      <c r="G274">
        <v>0</v>
      </c>
      <c r="H274">
        <v>0</v>
      </c>
      <c r="I274">
        <v>0</v>
      </c>
      <c r="J274">
        <v>0.79555600000000004</v>
      </c>
      <c r="K274">
        <v>0</v>
      </c>
      <c r="L274">
        <v>0</v>
      </c>
      <c r="M274">
        <v>0</v>
      </c>
      <c r="N274">
        <v>0</v>
      </c>
      <c r="O274">
        <v>0</v>
      </c>
      <c r="P274">
        <v>0</v>
      </c>
      <c r="Q274">
        <v>0</v>
      </c>
      <c r="R274">
        <v>0</v>
      </c>
      <c r="S274">
        <v>0</v>
      </c>
      <c r="T274">
        <v>0</v>
      </c>
      <c r="U274">
        <v>0</v>
      </c>
      <c r="V274">
        <v>0</v>
      </c>
      <c r="W274">
        <v>0.112</v>
      </c>
      <c r="X274">
        <v>0</v>
      </c>
      <c r="Y274">
        <v>3.7389999999999999</v>
      </c>
      <c r="Z274">
        <v>0</v>
      </c>
      <c r="AA274">
        <v>0</v>
      </c>
      <c r="AB274">
        <v>0</v>
      </c>
      <c r="AC274">
        <v>0</v>
      </c>
      <c r="AD274">
        <v>0</v>
      </c>
      <c r="AE274">
        <v>0</v>
      </c>
      <c r="AF274">
        <v>13.732200000000001</v>
      </c>
      <c r="AG274">
        <v>18.378755999999999</v>
      </c>
    </row>
    <row r="275" spans="1:33">
      <c r="B275" s="108" t="s">
        <v>309</v>
      </c>
      <c r="C275">
        <v>0</v>
      </c>
      <c r="D275">
        <v>0</v>
      </c>
      <c r="E275">
        <v>0</v>
      </c>
      <c r="F275">
        <v>0</v>
      </c>
      <c r="G275">
        <v>0</v>
      </c>
      <c r="H275">
        <v>0</v>
      </c>
      <c r="I275">
        <v>0</v>
      </c>
      <c r="J275">
        <v>0.90500000000000003</v>
      </c>
      <c r="K275">
        <v>0</v>
      </c>
      <c r="L275">
        <v>0</v>
      </c>
      <c r="M275">
        <v>0</v>
      </c>
      <c r="N275">
        <v>0</v>
      </c>
      <c r="O275">
        <v>0</v>
      </c>
      <c r="P275">
        <v>0</v>
      </c>
      <c r="Q275">
        <v>0</v>
      </c>
      <c r="R275">
        <v>0</v>
      </c>
      <c r="S275">
        <v>40.015000000000001</v>
      </c>
      <c r="T275">
        <v>0</v>
      </c>
      <c r="U275">
        <v>0</v>
      </c>
      <c r="V275">
        <v>0</v>
      </c>
      <c r="W275">
        <v>0.65600000000000003</v>
      </c>
      <c r="X275">
        <v>0</v>
      </c>
      <c r="Y275">
        <v>0</v>
      </c>
      <c r="Z275">
        <v>0</v>
      </c>
      <c r="AA275">
        <v>0</v>
      </c>
      <c r="AB275">
        <v>0</v>
      </c>
      <c r="AC275">
        <v>0</v>
      </c>
      <c r="AD275">
        <v>0</v>
      </c>
      <c r="AE275">
        <v>0</v>
      </c>
      <c r="AF275">
        <v>0</v>
      </c>
      <c r="AG275">
        <v>41.576000000000001</v>
      </c>
    </row>
    <row r="276" spans="1:33">
      <c r="B276" s="108" t="s">
        <v>310</v>
      </c>
      <c r="C276">
        <v>0</v>
      </c>
      <c r="D276">
        <v>0</v>
      </c>
      <c r="E276">
        <v>0</v>
      </c>
      <c r="F276">
        <v>0</v>
      </c>
      <c r="G276">
        <v>0</v>
      </c>
      <c r="H276">
        <v>0</v>
      </c>
      <c r="I276">
        <v>0</v>
      </c>
      <c r="J276">
        <v>0.129</v>
      </c>
      <c r="K276">
        <v>0</v>
      </c>
      <c r="L276">
        <v>0</v>
      </c>
      <c r="M276">
        <v>0</v>
      </c>
      <c r="N276">
        <v>0</v>
      </c>
      <c r="O276">
        <v>0</v>
      </c>
      <c r="P276">
        <v>0</v>
      </c>
      <c r="Q276">
        <v>0</v>
      </c>
      <c r="R276">
        <v>0</v>
      </c>
      <c r="S276">
        <v>9.0180000000000007</v>
      </c>
      <c r="T276">
        <v>0</v>
      </c>
      <c r="U276">
        <v>0</v>
      </c>
      <c r="V276">
        <v>0</v>
      </c>
      <c r="W276">
        <v>0.19900000000000001</v>
      </c>
      <c r="X276">
        <v>0</v>
      </c>
      <c r="Y276">
        <v>0</v>
      </c>
      <c r="Z276">
        <v>0</v>
      </c>
      <c r="AA276">
        <v>0</v>
      </c>
      <c r="AB276">
        <v>0</v>
      </c>
      <c r="AC276">
        <v>0</v>
      </c>
      <c r="AD276">
        <v>0</v>
      </c>
      <c r="AE276">
        <v>0</v>
      </c>
      <c r="AF276">
        <v>0</v>
      </c>
      <c r="AG276">
        <v>9.3460000000000001</v>
      </c>
    </row>
    <row r="277" spans="1:33">
      <c r="B277" s="108" t="s">
        <v>311</v>
      </c>
      <c r="C277">
        <v>0</v>
      </c>
      <c r="D277">
        <v>0</v>
      </c>
      <c r="E277">
        <v>0</v>
      </c>
      <c r="F277">
        <v>0</v>
      </c>
      <c r="G277">
        <v>0</v>
      </c>
      <c r="H277">
        <v>0</v>
      </c>
      <c r="I277">
        <v>0</v>
      </c>
      <c r="J277">
        <v>0.11899999999999999</v>
      </c>
      <c r="K277">
        <v>0</v>
      </c>
      <c r="L277">
        <v>0</v>
      </c>
      <c r="M277">
        <v>0</v>
      </c>
      <c r="N277">
        <v>0</v>
      </c>
      <c r="O277">
        <v>0</v>
      </c>
      <c r="P277">
        <v>0</v>
      </c>
      <c r="Q277">
        <v>0</v>
      </c>
      <c r="R277">
        <v>0</v>
      </c>
      <c r="S277">
        <v>0</v>
      </c>
      <c r="T277">
        <v>0</v>
      </c>
      <c r="U277">
        <v>0</v>
      </c>
      <c r="V277">
        <v>0</v>
      </c>
      <c r="W277">
        <v>6.6000000000000003E-2</v>
      </c>
      <c r="X277">
        <v>0</v>
      </c>
      <c r="Y277">
        <v>9.15</v>
      </c>
      <c r="Z277">
        <v>0</v>
      </c>
      <c r="AA277">
        <v>0</v>
      </c>
      <c r="AB277">
        <v>0</v>
      </c>
      <c r="AC277">
        <v>0</v>
      </c>
      <c r="AD277">
        <v>0</v>
      </c>
      <c r="AE277">
        <v>0</v>
      </c>
      <c r="AF277">
        <v>0</v>
      </c>
      <c r="AG277">
        <v>9.3350000000000009</v>
      </c>
    </row>
    <row r="278" spans="1:33">
      <c r="A278" s="109" t="s">
        <v>312</v>
      </c>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row>
    <row r="279" spans="1:33">
      <c r="B279" s="108" t="s">
        <v>313</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0.11196</v>
      </c>
      <c r="X279">
        <v>0</v>
      </c>
      <c r="Y279">
        <v>0</v>
      </c>
      <c r="Z279">
        <v>0</v>
      </c>
      <c r="AA279">
        <v>0</v>
      </c>
      <c r="AB279">
        <v>0</v>
      </c>
      <c r="AC279">
        <v>0</v>
      </c>
      <c r="AD279">
        <v>0</v>
      </c>
      <c r="AE279">
        <v>0</v>
      </c>
      <c r="AF279">
        <v>5.5917599999999998</v>
      </c>
      <c r="AG279">
        <v>5.7037199999999997</v>
      </c>
    </row>
    <row r="280" spans="1:33">
      <c r="B280" s="108" t="s">
        <v>314</v>
      </c>
      <c r="C280">
        <v>0</v>
      </c>
      <c r="D280">
        <v>0</v>
      </c>
      <c r="E280">
        <v>0</v>
      </c>
      <c r="F280">
        <v>0</v>
      </c>
      <c r="G280">
        <v>0</v>
      </c>
      <c r="H280">
        <v>0</v>
      </c>
      <c r="I280">
        <v>0</v>
      </c>
      <c r="J280">
        <v>8.2000000000000003E-2</v>
      </c>
      <c r="K280">
        <v>0</v>
      </c>
      <c r="L280">
        <v>0</v>
      </c>
      <c r="M280">
        <v>55.475999999999999</v>
      </c>
      <c r="N280">
        <v>0</v>
      </c>
      <c r="O280">
        <v>0</v>
      </c>
      <c r="P280">
        <v>7.8780000000000001</v>
      </c>
      <c r="Q280">
        <v>0</v>
      </c>
      <c r="R280">
        <v>0</v>
      </c>
      <c r="S280">
        <v>0</v>
      </c>
      <c r="T280">
        <v>0</v>
      </c>
      <c r="U280">
        <v>0</v>
      </c>
      <c r="V280">
        <v>0</v>
      </c>
      <c r="W280">
        <v>1.2964500000000001</v>
      </c>
      <c r="X280">
        <v>0</v>
      </c>
      <c r="Y280">
        <v>0.98199999999999998</v>
      </c>
      <c r="Z280">
        <v>0</v>
      </c>
      <c r="AA280">
        <v>0</v>
      </c>
      <c r="AB280">
        <v>0</v>
      </c>
      <c r="AC280">
        <v>0</v>
      </c>
      <c r="AD280">
        <v>0</v>
      </c>
      <c r="AE280">
        <v>0</v>
      </c>
      <c r="AF280">
        <v>0</v>
      </c>
      <c r="AG280">
        <v>65.714449999999999</v>
      </c>
    </row>
    <row r="281" spans="1:33">
      <c r="A281" s="109" t="s">
        <v>315</v>
      </c>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row>
    <row r="282" spans="1:33">
      <c r="B282" s="108" t="s">
        <v>316</v>
      </c>
      <c r="C282">
        <v>0</v>
      </c>
      <c r="D282">
        <v>0</v>
      </c>
      <c r="E282">
        <v>0</v>
      </c>
      <c r="F282">
        <v>0</v>
      </c>
      <c r="G282">
        <v>0</v>
      </c>
      <c r="H282">
        <v>0</v>
      </c>
      <c r="I282">
        <v>0</v>
      </c>
      <c r="J282">
        <v>9.2999999999999999E-2</v>
      </c>
      <c r="K282">
        <v>0</v>
      </c>
      <c r="L282">
        <v>0</v>
      </c>
      <c r="M282">
        <v>1.548</v>
      </c>
      <c r="N282">
        <v>0</v>
      </c>
      <c r="O282">
        <v>0</v>
      </c>
      <c r="P282">
        <v>0</v>
      </c>
      <c r="Q282">
        <v>0</v>
      </c>
      <c r="R282">
        <v>0</v>
      </c>
      <c r="S282">
        <v>3.452</v>
      </c>
      <c r="T282">
        <v>0</v>
      </c>
      <c r="U282">
        <v>0</v>
      </c>
      <c r="V282">
        <v>0</v>
      </c>
      <c r="W282">
        <v>0.11277</v>
      </c>
      <c r="X282">
        <v>0</v>
      </c>
      <c r="Y282">
        <v>0</v>
      </c>
      <c r="Z282">
        <v>0</v>
      </c>
      <c r="AA282">
        <v>0</v>
      </c>
      <c r="AB282">
        <v>0</v>
      </c>
      <c r="AC282">
        <v>0</v>
      </c>
      <c r="AD282">
        <v>0</v>
      </c>
      <c r="AE282">
        <v>0</v>
      </c>
      <c r="AF282">
        <v>0</v>
      </c>
      <c r="AG282">
        <v>5.2057700000000002</v>
      </c>
    </row>
    <row r="283" spans="1:33">
      <c r="B283" s="108" t="s">
        <v>317</v>
      </c>
      <c r="C283">
        <v>0</v>
      </c>
      <c r="D283">
        <v>0</v>
      </c>
      <c r="E283">
        <v>0</v>
      </c>
      <c r="F283">
        <v>8.9408200000000004</v>
      </c>
      <c r="G283">
        <v>0</v>
      </c>
      <c r="H283">
        <v>0</v>
      </c>
      <c r="I283">
        <v>0</v>
      </c>
      <c r="J283">
        <v>1.2411700000000001</v>
      </c>
      <c r="K283">
        <v>0</v>
      </c>
      <c r="L283">
        <v>0</v>
      </c>
      <c r="M283">
        <v>6.71807</v>
      </c>
      <c r="N283">
        <v>0</v>
      </c>
      <c r="O283">
        <v>77.128100000000003</v>
      </c>
      <c r="P283">
        <v>22.155000000000001</v>
      </c>
      <c r="Q283">
        <v>0</v>
      </c>
      <c r="R283">
        <v>0</v>
      </c>
      <c r="S283">
        <v>32.283700000000003</v>
      </c>
      <c r="T283">
        <v>0</v>
      </c>
      <c r="U283">
        <v>0</v>
      </c>
      <c r="V283">
        <v>0</v>
      </c>
      <c r="W283">
        <v>3.4482300000000001</v>
      </c>
      <c r="X283">
        <v>0</v>
      </c>
      <c r="Y283">
        <v>0</v>
      </c>
      <c r="Z283">
        <v>0</v>
      </c>
      <c r="AA283">
        <v>0</v>
      </c>
      <c r="AB283">
        <v>0</v>
      </c>
      <c r="AC283">
        <v>0</v>
      </c>
      <c r="AD283">
        <v>0</v>
      </c>
      <c r="AE283">
        <v>0</v>
      </c>
      <c r="AF283">
        <v>2.8258800000000002</v>
      </c>
      <c r="AG283">
        <v>154.74097</v>
      </c>
    </row>
    <row r="284" spans="1:33">
      <c r="A284" s="109" t="s">
        <v>318</v>
      </c>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row>
    <row r="285" spans="1:33">
      <c r="B285" s="108" t="s">
        <v>319</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row>
    <row r="286" spans="1:33">
      <c r="A286" s="109" t="s">
        <v>320</v>
      </c>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row>
    <row r="287" spans="1:33">
      <c r="B287" s="108" t="s">
        <v>321</v>
      </c>
      <c r="C287">
        <v>0</v>
      </c>
      <c r="D287">
        <v>0</v>
      </c>
      <c r="E287">
        <v>0</v>
      </c>
      <c r="F287">
        <v>0</v>
      </c>
      <c r="G287">
        <v>1.704</v>
      </c>
      <c r="H287">
        <v>0</v>
      </c>
      <c r="I287">
        <v>0</v>
      </c>
      <c r="J287">
        <v>0.68400000000000005</v>
      </c>
      <c r="K287">
        <v>0</v>
      </c>
      <c r="L287">
        <v>0.59099999999999997</v>
      </c>
      <c r="M287">
        <v>0</v>
      </c>
      <c r="N287">
        <v>0</v>
      </c>
      <c r="O287">
        <v>0</v>
      </c>
      <c r="P287">
        <v>0</v>
      </c>
      <c r="Q287">
        <v>0.01</v>
      </c>
      <c r="R287">
        <v>0</v>
      </c>
      <c r="S287">
        <v>0</v>
      </c>
      <c r="T287">
        <v>0</v>
      </c>
      <c r="U287">
        <v>1.373</v>
      </c>
      <c r="V287">
        <v>0</v>
      </c>
      <c r="W287">
        <v>11.798</v>
      </c>
      <c r="X287">
        <v>0</v>
      </c>
      <c r="Y287">
        <v>0</v>
      </c>
      <c r="Z287">
        <v>78.045000000000002</v>
      </c>
      <c r="AA287">
        <v>145.69999999999999</v>
      </c>
      <c r="AB287">
        <v>305</v>
      </c>
      <c r="AC287">
        <v>0</v>
      </c>
      <c r="AD287">
        <v>0</v>
      </c>
      <c r="AE287">
        <v>0</v>
      </c>
      <c r="AF287">
        <v>0</v>
      </c>
      <c r="AG287">
        <v>544.90499999999997</v>
      </c>
    </row>
    <row r="288" spans="1:33">
      <c r="A288" s="109" t="s">
        <v>322</v>
      </c>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row>
    <row r="289" spans="1:33">
      <c r="B289" s="108" t="s">
        <v>323</v>
      </c>
      <c r="C289">
        <v>0</v>
      </c>
      <c r="D289">
        <v>0</v>
      </c>
      <c r="E289">
        <v>0</v>
      </c>
      <c r="F289">
        <v>0</v>
      </c>
      <c r="G289">
        <v>0</v>
      </c>
      <c r="H289">
        <v>0</v>
      </c>
      <c r="I289">
        <v>0</v>
      </c>
      <c r="J289">
        <v>1E-3</v>
      </c>
      <c r="K289">
        <v>0</v>
      </c>
      <c r="L289">
        <v>0</v>
      </c>
      <c r="M289">
        <v>0</v>
      </c>
      <c r="N289">
        <v>0</v>
      </c>
      <c r="O289">
        <v>0</v>
      </c>
      <c r="P289">
        <v>0</v>
      </c>
      <c r="Q289">
        <v>9.2579999999999991</v>
      </c>
      <c r="R289">
        <v>0</v>
      </c>
      <c r="S289">
        <v>0</v>
      </c>
      <c r="T289">
        <v>0</v>
      </c>
      <c r="U289">
        <v>0</v>
      </c>
      <c r="V289">
        <v>0</v>
      </c>
      <c r="W289">
        <v>0.26200000000000001</v>
      </c>
      <c r="X289">
        <v>0</v>
      </c>
      <c r="Y289">
        <v>8.7650000000000006</v>
      </c>
      <c r="Z289">
        <v>0</v>
      </c>
      <c r="AA289">
        <v>0</v>
      </c>
      <c r="AB289">
        <v>0</v>
      </c>
      <c r="AC289">
        <v>0</v>
      </c>
      <c r="AD289">
        <v>0</v>
      </c>
      <c r="AE289">
        <v>0</v>
      </c>
      <c r="AF289">
        <v>0</v>
      </c>
      <c r="AG289">
        <v>18.286000000000001</v>
      </c>
    </row>
    <row r="290" spans="1:33">
      <c r="B290" s="108" t="s">
        <v>324</v>
      </c>
      <c r="C290">
        <v>0</v>
      </c>
      <c r="D290">
        <v>0</v>
      </c>
      <c r="E290">
        <v>0</v>
      </c>
      <c r="F290">
        <v>0</v>
      </c>
      <c r="G290">
        <v>0</v>
      </c>
      <c r="H290">
        <v>0</v>
      </c>
      <c r="I290">
        <v>3.6999999999999998E-2</v>
      </c>
      <c r="J290">
        <v>8.3000000000000004E-2</v>
      </c>
      <c r="K290">
        <v>0</v>
      </c>
      <c r="L290">
        <v>0</v>
      </c>
      <c r="M290">
        <v>115.449</v>
      </c>
      <c r="N290">
        <v>0</v>
      </c>
      <c r="O290">
        <v>0</v>
      </c>
      <c r="P290">
        <v>24.178000000000001</v>
      </c>
      <c r="Q290">
        <v>0</v>
      </c>
      <c r="R290">
        <v>0</v>
      </c>
      <c r="S290">
        <v>1.0881799999999999</v>
      </c>
      <c r="T290">
        <v>0</v>
      </c>
      <c r="U290">
        <v>0</v>
      </c>
      <c r="V290">
        <v>0</v>
      </c>
      <c r="W290">
        <v>3.9371200000000002</v>
      </c>
      <c r="X290">
        <v>0</v>
      </c>
      <c r="Y290">
        <v>0</v>
      </c>
      <c r="Z290">
        <v>0</v>
      </c>
      <c r="AA290">
        <v>0</v>
      </c>
      <c r="AB290">
        <v>0</v>
      </c>
      <c r="AC290">
        <v>0</v>
      </c>
      <c r="AD290">
        <v>0</v>
      </c>
      <c r="AE290">
        <v>0</v>
      </c>
      <c r="AF290">
        <v>0</v>
      </c>
      <c r="AG290">
        <v>144.7723</v>
      </c>
    </row>
    <row r="291" spans="1:33">
      <c r="B291" s="108" t="s">
        <v>325</v>
      </c>
      <c r="C291">
        <v>0</v>
      </c>
      <c r="D291">
        <v>0</v>
      </c>
      <c r="E291">
        <v>0</v>
      </c>
      <c r="F291">
        <v>0</v>
      </c>
      <c r="G291">
        <v>0.97599999999999998</v>
      </c>
      <c r="H291">
        <v>0</v>
      </c>
      <c r="I291">
        <v>0</v>
      </c>
      <c r="J291">
        <v>0</v>
      </c>
      <c r="K291">
        <v>0</v>
      </c>
      <c r="L291">
        <v>0</v>
      </c>
      <c r="M291">
        <v>0</v>
      </c>
      <c r="N291">
        <v>0</v>
      </c>
      <c r="O291">
        <v>0</v>
      </c>
      <c r="P291">
        <v>2.367</v>
      </c>
      <c r="Q291">
        <v>0</v>
      </c>
      <c r="R291">
        <v>0</v>
      </c>
      <c r="S291">
        <v>17.806000000000001</v>
      </c>
      <c r="T291">
        <v>0</v>
      </c>
      <c r="U291">
        <v>0</v>
      </c>
      <c r="V291">
        <v>0</v>
      </c>
      <c r="W291">
        <v>0.45700000000000002</v>
      </c>
      <c r="X291">
        <v>0</v>
      </c>
      <c r="Y291">
        <v>0</v>
      </c>
      <c r="Z291">
        <v>0</v>
      </c>
      <c r="AA291">
        <v>0</v>
      </c>
      <c r="AB291">
        <v>0</v>
      </c>
      <c r="AC291">
        <v>0</v>
      </c>
      <c r="AD291">
        <v>0</v>
      </c>
      <c r="AE291">
        <v>0</v>
      </c>
      <c r="AF291">
        <v>0</v>
      </c>
      <c r="AG291">
        <v>21.606000000000002</v>
      </c>
    </row>
    <row r="292" spans="1:33">
      <c r="A292" s="109" t="s">
        <v>326</v>
      </c>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row>
    <row r="293" spans="1:33">
      <c r="B293" s="108" t="s">
        <v>327</v>
      </c>
      <c r="C293">
        <v>0</v>
      </c>
      <c r="D293">
        <v>146.19499999999999</v>
      </c>
      <c r="E293">
        <v>0</v>
      </c>
      <c r="F293">
        <v>0</v>
      </c>
      <c r="G293">
        <v>0</v>
      </c>
      <c r="H293">
        <v>0</v>
      </c>
      <c r="I293">
        <v>0</v>
      </c>
      <c r="J293">
        <v>0.37</v>
      </c>
      <c r="K293">
        <v>0</v>
      </c>
      <c r="L293">
        <v>0</v>
      </c>
      <c r="M293">
        <v>0</v>
      </c>
      <c r="N293">
        <v>0</v>
      </c>
      <c r="O293">
        <v>0</v>
      </c>
      <c r="P293">
        <v>0</v>
      </c>
      <c r="Q293">
        <v>0</v>
      </c>
      <c r="R293">
        <v>25.604600000000001</v>
      </c>
      <c r="S293">
        <v>0</v>
      </c>
      <c r="T293">
        <v>0</v>
      </c>
      <c r="U293">
        <v>0</v>
      </c>
      <c r="V293">
        <v>0</v>
      </c>
      <c r="W293">
        <v>8.3561599999999991</v>
      </c>
      <c r="X293">
        <v>0</v>
      </c>
      <c r="Y293">
        <v>0</v>
      </c>
      <c r="Z293">
        <v>0</v>
      </c>
      <c r="AA293">
        <v>0</v>
      </c>
      <c r="AB293">
        <v>0</v>
      </c>
      <c r="AC293">
        <v>0</v>
      </c>
      <c r="AD293">
        <v>0</v>
      </c>
      <c r="AE293">
        <v>0</v>
      </c>
      <c r="AF293">
        <v>0</v>
      </c>
      <c r="AG293">
        <v>180.52575999999999</v>
      </c>
    </row>
    <row r="294" spans="1:33">
      <c r="A294" s="109" t="s">
        <v>328</v>
      </c>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row>
    <row r="295" spans="1:33">
      <c r="B295" s="108" t="s">
        <v>329</v>
      </c>
      <c r="C295">
        <v>0</v>
      </c>
      <c r="D295">
        <v>0</v>
      </c>
      <c r="E295">
        <v>0</v>
      </c>
      <c r="F295">
        <v>0</v>
      </c>
      <c r="G295">
        <v>0</v>
      </c>
      <c r="H295">
        <v>0</v>
      </c>
      <c r="I295">
        <v>0</v>
      </c>
      <c r="J295">
        <v>4.2999999999999997E-2</v>
      </c>
      <c r="K295">
        <v>0</v>
      </c>
      <c r="L295">
        <v>0</v>
      </c>
      <c r="M295">
        <v>0</v>
      </c>
      <c r="N295">
        <v>0</v>
      </c>
      <c r="O295">
        <v>0</v>
      </c>
      <c r="P295">
        <v>0</v>
      </c>
      <c r="Q295">
        <v>0</v>
      </c>
      <c r="R295">
        <v>0</v>
      </c>
      <c r="S295">
        <v>0</v>
      </c>
      <c r="T295">
        <v>0</v>
      </c>
      <c r="U295">
        <v>0</v>
      </c>
      <c r="V295">
        <v>0</v>
      </c>
      <c r="W295">
        <v>3.2000000000000001E-2</v>
      </c>
      <c r="X295">
        <v>0</v>
      </c>
      <c r="Y295">
        <v>1.8320000000000001</v>
      </c>
      <c r="Z295">
        <v>0</v>
      </c>
      <c r="AA295">
        <v>0</v>
      </c>
      <c r="AB295">
        <v>0</v>
      </c>
      <c r="AC295">
        <v>0</v>
      </c>
      <c r="AD295">
        <v>0</v>
      </c>
      <c r="AE295">
        <v>0</v>
      </c>
      <c r="AF295">
        <v>0</v>
      </c>
      <c r="AG295">
        <v>1.907</v>
      </c>
    </row>
    <row r="296" spans="1:33">
      <c r="B296" s="108" t="s">
        <v>330</v>
      </c>
      <c r="C296">
        <v>0</v>
      </c>
      <c r="D296">
        <v>0</v>
      </c>
      <c r="E296">
        <v>0</v>
      </c>
      <c r="F296">
        <v>0</v>
      </c>
      <c r="G296">
        <v>1.3939999999999999</v>
      </c>
      <c r="H296">
        <v>0</v>
      </c>
      <c r="I296">
        <v>0</v>
      </c>
      <c r="J296">
        <v>0.27200000000000002</v>
      </c>
      <c r="K296">
        <v>0</v>
      </c>
      <c r="L296">
        <v>0</v>
      </c>
      <c r="M296">
        <v>0</v>
      </c>
      <c r="N296">
        <v>0</v>
      </c>
      <c r="O296">
        <v>0</v>
      </c>
      <c r="P296">
        <v>1.26</v>
      </c>
      <c r="Q296">
        <v>0</v>
      </c>
      <c r="R296">
        <v>0</v>
      </c>
      <c r="S296">
        <v>11.355</v>
      </c>
      <c r="T296">
        <v>0</v>
      </c>
      <c r="U296">
        <v>0</v>
      </c>
      <c r="V296">
        <v>0</v>
      </c>
      <c r="W296">
        <v>0.25800000000000001</v>
      </c>
      <c r="X296">
        <v>0</v>
      </c>
      <c r="Y296">
        <v>0</v>
      </c>
      <c r="Z296">
        <v>0</v>
      </c>
      <c r="AA296">
        <v>0</v>
      </c>
      <c r="AB296">
        <v>0</v>
      </c>
      <c r="AC296">
        <v>0</v>
      </c>
      <c r="AD296">
        <v>0</v>
      </c>
      <c r="AE296">
        <v>0</v>
      </c>
      <c r="AF296">
        <v>0</v>
      </c>
      <c r="AG296">
        <v>14.539000000000001</v>
      </c>
    </row>
    <row r="297" spans="1:33">
      <c r="B297" s="108" t="s">
        <v>331</v>
      </c>
      <c r="C297">
        <v>0</v>
      </c>
      <c r="D297">
        <v>0</v>
      </c>
      <c r="E297">
        <v>0</v>
      </c>
      <c r="F297">
        <v>9.7692300000000003</v>
      </c>
      <c r="G297">
        <v>0</v>
      </c>
      <c r="H297">
        <v>0</v>
      </c>
      <c r="I297">
        <v>0</v>
      </c>
      <c r="J297">
        <v>3.407</v>
      </c>
      <c r="K297">
        <v>0</v>
      </c>
      <c r="L297">
        <v>0</v>
      </c>
      <c r="M297">
        <v>54.270899999999997</v>
      </c>
      <c r="N297">
        <v>0</v>
      </c>
      <c r="O297">
        <v>0</v>
      </c>
      <c r="P297">
        <v>30.417000000000002</v>
      </c>
      <c r="Q297">
        <v>0</v>
      </c>
      <c r="R297">
        <v>4.3371399999999998</v>
      </c>
      <c r="S297">
        <v>40.151899999999998</v>
      </c>
      <c r="T297">
        <v>0</v>
      </c>
      <c r="U297">
        <v>0</v>
      </c>
      <c r="V297">
        <v>0</v>
      </c>
      <c r="W297">
        <v>3.8148499999999999</v>
      </c>
      <c r="X297">
        <v>0</v>
      </c>
      <c r="Y297">
        <v>0</v>
      </c>
      <c r="Z297">
        <v>0</v>
      </c>
      <c r="AA297">
        <v>0</v>
      </c>
      <c r="AB297">
        <v>0</v>
      </c>
      <c r="AC297">
        <v>0</v>
      </c>
      <c r="AD297">
        <v>0</v>
      </c>
      <c r="AE297">
        <v>0</v>
      </c>
      <c r="AF297">
        <v>0</v>
      </c>
      <c r="AG297">
        <v>146.16802000000001</v>
      </c>
    </row>
    <row r="298" spans="1:33">
      <c r="A298" s="109" t="s">
        <v>332</v>
      </c>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row>
    <row r="299" spans="1:33">
      <c r="B299" s="108" t="s">
        <v>333</v>
      </c>
      <c r="C299">
        <v>0</v>
      </c>
      <c r="D299">
        <v>0</v>
      </c>
      <c r="E299">
        <v>0</v>
      </c>
      <c r="F299">
        <v>0</v>
      </c>
      <c r="G299">
        <v>1.2</v>
      </c>
      <c r="H299">
        <v>0</v>
      </c>
      <c r="I299">
        <v>0</v>
      </c>
      <c r="J299">
        <v>0</v>
      </c>
      <c r="K299">
        <v>0</v>
      </c>
      <c r="L299">
        <v>0</v>
      </c>
      <c r="M299">
        <v>38.299999999999997</v>
      </c>
      <c r="N299">
        <v>0</v>
      </c>
      <c r="O299">
        <v>0</v>
      </c>
      <c r="P299">
        <v>5.14</v>
      </c>
      <c r="Q299">
        <v>0</v>
      </c>
      <c r="R299">
        <v>0</v>
      </c>
      <c r="S299">
        <v>0</v>
      </c>
      <c r="T299">
        <v>0</v>
      </c>
      <c r="U299">
        <v>0</v>
      </c>
      <c r="V299">
        <v>0</v>
      </c>
      <c r="W299">
        <v>1.35</v>
      </c>
      <c r="X299">
        <v>0</v>
      </c>
      <c r="Y299">
        <v>1.3</v>
      </c>
      <c r="Z299">
        <v>0</v>
      </c>
      <c r="AA299">
        <v>0</v>
      </c>
      <c r="AB299">
        <v>0</v>
      </c>
      <c r="AC299">
        <v>0</v>
      </c>
      <c r="AD299">
        <v>1.07</v>
      </c>
      <c r="AE299">
        <v>0</v>
      </c>
      <c r="AF299">
        <v>0</v>
      </c>
      <c r="AG299">
        <v>48.36</v>
      </c>
    </row>
    <row r="300" spans="1:33">
      <c r="A300" s="109" t="s">
        <v>335</v>
      </c>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row>
    <row r="301" spans="1:33">
      <c r="B301" s="108" t="s">
        <v>336</v>
      </c>
      <c r="C301">
        <v>0</v>
      </c>
      <c r="D301">
        <v>0</v>
      </c>
      <c r="E301">
        <v>0</v>
      </c>
      <c r="F301">
        <v>53.134500000000003</v>
      </c>
      <c r="G301">
        <v>3.2</v>
      </c>
      <c r="H301">
        <v>0</v>
      </c>
      <c r="I301">
        <v>0</v>
      </c>
      <c r="J301">
        <v>0.1</v>
      </c>
      <c r="K301">
        <v>0</v>
      </c>
      <c r="L301">
        <v>0</v>
      </c>
      <c r="M301">
        <v>27.467400000000001</v>
      </c>
      <c r="N301">
        <v>0</v>
      </c>
      <c r="O301">
        <v>0</v>
      </c>
      <c r="P301">
        <v>29.1</v>
      </c>
      <c r="Q301">
        <v>0.47</v>
      </c>
      <c r="R301">
        <v>10.8255</v>
      </c>
      <c r="S301">
        <v>31.284700000000001</v>
      </c>
      <c r="T301">
        <v>0</v>
      </c>
      <c r="U301">
        <v>0</v>
      </c>
      <c r="V301">
        <v>0</v>
      </c>
      <c r="W301">
        <v>3.4422999999999999</v>
      </c>
      <c r="X301">
        <v>0</v>
      </c>
      <c r="Y301">
        <v>0.7</v>
      </c>
      <c r="Z301">
        <v>0</v>
      </c>
      <c r="AA301">
        <v>0</v>
      </c>
      <c r="AB301">
        <v>0</v>
      </c>
      <c r="AC301">
        <v>0</v>
      </c>
      <c r="AD301">
        <v>0</v>
      </c>
      <c r="AE301">
        <v>0</v>
      </c>
      <c r="AF301">
        <v>0</v>
      </c>
      <c r="AG301">
        <v>159.7244</v>
      </c>
    </row>
    <row r="302" spans="1:33">
      <c r="A302" s="109" t="s">
        <v>337</v>
      </c>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row>
    <row r="303" spans="1:33">
      <c r="B303" s="108" t="s">
        <v>338</v>
      </c>
      <c r="C303">
        <v>0</v>
      </c>
      <c r="D303">
        <v>0</v>
      </c>
      <c r="E303">
        <v>0</v>
      </c>
      <c r="F303">
        <v>0</v>
      </c>
      <c r="G303">
        <v>0</v>
      </c>
      <c r="H303">
        <v>0</v>
      </c>
      <c r="I303">
        <v>0</v>
      </c>
      <c r="J303">
        <v>0</v>
      </c>
      <c r="K303">
        <v>0</v>
      </c>
      <c r="L303">
        <v>0</v>
      </c>
      <c r="M303">
        <v>0</v>
      </c>
      <c r="N303">
        <v>0</v>
      </c>
      <c r="O303">
        <v>0</v>
      </c>
      <c r="P303">
        <v>0</v>
      </c>
      <c r="Q303">
        <v>95.5</v>
      </c>
      <c r="R303">
        <v>0</v>
      </c>
      <c r="S303">
        <v>0</v>
      </c>
      <c r="T303">
        <v>0</v>
      </c>
      <c r="U303">
        <v>0</v>
      </c>
      <c r="V303">
        <v>0</v>
      </c>
      <c r="W303">
        <v>2.367</v>
      </c>
      <c r="X303">
        <v>0</v>
      </c>
      <c r="Y303">
        <v>0</v>
      </c>
      <c r="Z303">
        <v>0</v>
      </c>
      <c r="AA303">
        <v>0</v>
      </c>
      <c r="AB303">
        <v>0</v>
      </c>
      <c r="AC303">
        <v>0</v>
      </c>
      <c r="AD303">
        <v>0</v>
      </c>
      <c r="AE303">
        <v>0</v>
      </c>
      <c r="AF303">
        <v>0</v>
      </c>
      <c r="AG303">
        <v>97.867000000000004</v>
      </c>
    </row>
    <row r="304" spans="1:33">
      <c r="A304" s="109" t="s">
        <v>339</v>
      </c>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row>
    <row r="305" spans="1:33">
      <c r="B305" s="108" t="s">
        <v>340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row>
    <row r="306" spans="1:33">
      <c r="A306" s="109" t="s">
        <v>341</v>
      </c>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row>
    <row r="307" spans="1:33">
      <c r="B307" s="108" t="s">
        <v>342</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9.9999999999999995E-8</v>
      </c>
      <c r="X307">
        <v>0</v>
      </c>
      <c r="Y307">
        <v>0</v>
      </c>
      <c r="Z307">
        <v>0</v>
      </c>
      <c r="AA307">
        <v>0</v>
      </c>
      <c r="AB307">
        <v>0</v>
      </c>
      <c r="AC307">
        <v>0</v>
      </c>
      <c r="AD307">
        <v>0</v>
      </c>
      <c r="AE307">
        <v>0</v>
      </c>
      <c r="AF307">
        <v>0</v>
      </c>
      <c r="AG307">
        <v>9.9999999999999995E-8</v>
      </c>
    </row>
    <row r="308" spans="1:33">
      <c r="A308" s="109" t="s">
        <v>344</v>
      </c>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row>
    <row r="309" spans="1:33">
      <c r="B309" s="108" t="s">
        <v>345</v>
      </c>
      <c r="C309">
        <v>0</v>
      </c>
      <c r="D309">
        <v>0</v>
      </c>
      <c r="E309">
        <v>0</v>
      </c>
      <c r="F309">
        <v>12.164999999999999</v>
      </c>
      <c r="G309">
        <v>0</v>
      </c>
      <c r="H309">
        <v>0</v>
      </c>
      <c r="I309">
        <v>0</v>
      </c>
      <c r="J309">
        <v>0</v>
      </c>
      <c r="K309">
        <v>0</v>
      </c>
      <c r="L309">
        <v>0</v>
      </c>
      <c r="M309">
        <v>0.248</v>
      </c>
      <c r="N309">
        <v>0</v>
      </c>
      <c r="O309">
        <v>0</v>
      </c>
      <c r="P309">
        <v>9.7669999999999995</v>
      </c>
      <c r="Q309">
        <v>0</v>
      </c>
      <c r="R309">
        <v>17.835999999999999</v>
      </c>
      <c r="S309">
        <v>4.7089999999999996</v>
      </c>
      <c r="T309">
        <v>0</v>
      </c>
      <c r="U309">
        <v>0</v>
      </c>
      <c r="V309">
        <v>0</v>
      </c>
      <c r="W309">
        <v>0.64100000000000001</v>
      </c>
      <c r="X309">
        <v>0</v>
      </c>
      <c r="Y309">
        <v>0</v>
      </c>
      <c r="Z309">
        <v>0</v>
      </c>
      <c r="AA309">
        <v>0</v>
      </c>
      <c r="AB309">
        <v>0</v>
      </c>
      <c r="AC309">
        <v>0</v>
      </c>
      <c r="AD309">
        <v>0</v>
      </c>
      <c r="AE309">
        <v>0</v>
      </c>
      <c r="AF309">
        <v>12.423</v>
      </c>
      <c r="AG309">
        <v>57.788999999999994</v>
      </c>
    </row>
    <row r="310" spans="1:33">
      <c r="A310" s="109" t="s">
        <v>346</v>
      </c>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row>
    <row r="311" spans="1:33">
      <c r="B311" s="108" t="s">
        <v>347</v>
      </c>
      <c r="C311">
        <v>0</v>
      </c>
      <c r="D311">
        <v>0</v>
      </c>
      <c r="E311">
        <v>0</v>
      </c>
      <c r="F311">
        <v>0</v>
      </c>
      <c r="G311">
        <v>0</v>
      </c>
      <c r="H311">
        <v>0</v>
      </c>
      <c r="I311">
        <v>5.5E-2</v>
      </c>
      <c r="J311">
        <v>4.0000000000000001E-3</v>
      </c>
      <c r="K311">
        <v>0</v>
      </c>
      <c r="L311">
        <v>0</v>
      </c>
      <c r="M311">
        <v>0</v>
      </c>
      <c r="N311">
        <v>0</v>
      </c>
      <c r="O311">
        <v>0</v>
      </c>
      <c r="P311">
        <v>0</v>
      </c>
      <c r="Q311">
        <v>0</v>
      </c>
      <c r="R311">
        <v>0</v>
      </c>
      <c r="S311">
        <v>0</v>
      </c>
      <c r="T311">
        <v>0</v>
      </c>
      <c r="U311">
        <v>0</v>
      </c>
      <c r="V311">
        <v>0</v>
      </c>
      <c r="W311">
        <v>0.5</v>
      </c>
      <c r="X311">
        <v>0</v>
      </c>
      <c r="Y311">
        <v>6.86</v>
      </c>
      <c r="Z311">
        <v>0</v>
      </c>
      <c r="AA311">
        <v>0</v>
      </c>
      <c r="AB311">
        <v>0</v>
      </c>
      <c r="AC311">
        <v>0</v>
      </c>
      <c r="AD311">
        <v>0</v>
      </c>
      <c r="AE311">
        <v>0</v>
      </c>
      <c r="AF311">
        <v>0</v>
      </c>
      <c r="AG311">
        <v>7.4189999999999996</v>
      </c>
    </row>
    <row r="312" spans="1:33">
      <c r="B312" s="108" t="s">
        <v>348</v>
      </c>
      <c r="C312">
        <v>0</v>
      </c>
      <c r="D312">
        <v>0</v>
      </c>
      <c r="E312">
        <v>0</v>
      </c>
      <c r="F312">
        <v>0</v>
      </c>
      <c r="G312">
        <v>0</v>
      </c>
      <c r="H312">
        <v>0</v>
      </c>
      <c r="I312">
        <v>0</v>
      </c>
      <c r="J312">
        <v>3.0649999999999999</v>
      </c>
      <c r="K312">
        <v>0</v>
      </c>
      <c r="L312">
        <v>0</v>
      </c>
      <c r="M312">
        <v>0</v>
      </c>
      <c r="N312">
        <v>0</v>
      </c>
      <c r="O312">
        <v>0</v>
      </c>
      <c r="P312">
        <v>0</v>
      </c>
      <c r="Q312">
        <v>265.27</v>
      </c>
      <c r="R312">
        <v>0</v>
      </c>
      <c r="S312">
        <v>0</v>
      </c>
      <c r="T312">
        <v>0</v>
      </c>
      <c r="U312">
        <v>0</v>
      </c>
      <c r="V312">
        <v>0</v>
      </c>
      <c r="W312">
        <v>1.85</v>
      </c>
      <c r="X312">
        <v>0</v>
      </c>
      <c r="Y312">
        <v>0</v>
      </c>
      <c r="Z312">
        <v>0</v>
      </c>
      <c r="AA312">
        <v>0</v>
      </c>
      <c r="AB312">
        <v>0</v>
      </c>
      <c r="AC312">
        <v>0</v>
      </c>
      <c r="AD312">
        <v>0</v>
      </c>
      <c r="AE312">
        <v>0</v>
      </c>
      <c r="AF312">
        <v>0</v>
      </c>
      <c r="AG312">
        <v>270.185</v>
      </c>
    </row>
    <row r="313" spans="1:33">
      <c r="B313" s="108" t="s">
        <v>349</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3.5999999999999997E-2</v>
      </c>
      <c r="X313">
        <v>0</v>
      </c>
      <c r="Y313">
        <v>0</v>
      </c>
      <c r="Z313">
        <v>0</v>
      </c>
      <c r="AA313">
        <v>0</v>
      </c>
      <c r="AB313">
        <v>0</v>
      </c>
      <c r="AC313">
        <v>0</v>
      </c>
      <c r="AD313">
        <v>0</v>
      </c>
      <c r="AE313">
        <v>0</v>
      </c>
      <c r="AF313">
        <v>1.9529399999999999</v>
      </c>
      <c r="AG313">
        <v>1.9889399999999999</v>
      </c>
    </row>
    <row r="314" spans="1:33">
      <c r="B314" s="108" t="s">
        <v>350</v>
      </c>
      <c r="C314">
        <v>0</v>
      </c>
      <c r="D314">
        <v>0</v>
      </c>
      <c r="E314">
        <v>0</v>
      </c>
      <c r="F314">
        <v>0</v>
      </c>
      <c r="G314">
        <v>0</v>
      </c>
      <c r="H314">
        <v>0</v>
      </c>
      <c r="I314">
        <v>3.5999999999999997E-2</v>
      </c>
      <c r="J314">
        <v>8.1000000000000003E-2</v>
      </c>
      <c r="K314">
        <v>0</v>
      </c>
      <c r="L314">
        <v>0</v>
      </c>
      <c r="M314">
        <v>0</v>
      </c>
      <c r="N314">
        <v>0</v>
      </c>
      <c r="O314">
        <v>0</v>
      </c>
      <c r="P314">
        <v>0</v>
      </c>
      <c r="Q314">
        <v>0</v>
      </c>
      <c r="R314">
        <v>0</v>
      </c>
      <c r="S314">
        <v>0</v>
      </c>
      <c r="T314">
        <v>0</v>
      </c>
      <c r="U314">
        <v>0</v>
      </c>
      <c r="V314">
        <v>0</v>
      </c>
      <c r="W314">
        <v>0.3</v>
      </c>
      <c r="X314">
        <v>0</v>
      </c>
      <c r="Y314">
        <v>1.988</v>
      </c>
      <c r="Z314">
        <v>0</v>
      </c>
      <c r="AA314">
        <v>0</v>
      </c>
      <c r="AB314">
        <v>0</v>
      </c>
      <c r="AC314">
        <v>0</v>
      </c>
      <c r="AD314">
        <v>0</v>
      </c>
      <c r="AE314">
        <v>0</v>
      </c>
      <c r="AF314">
        <v>0</v>
      </c>
      <c r="AG314">
        <v>2.4049999999999998</v>
      </c>
    </row>
    <row r="315" spans="1:33">
      <c r="A315" s="109" t="s">
        <v>351</v>
      </c>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row>
    <row r="316" spans="1:33">
      <c r="B316" s="108" t="s">
        <v>352</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row>
    <row r="317" spans="1:33">
      <c r="A317" s="109" t="s">
        <v>353</v>
      </c>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row>
    <row r="318" spans="1:33">
      <c r="B318" s="108" t="s">
        <v>354</v>
      </c>
      <c r="C318">
        <v>0</v>
      </c>
      <c r="D318">
        <v>0</v>
      </c>
      <c r="E318">
        <v>0</v>
      </c>
      <c r="F318">
        <v>5.4</v>
      </c>
      <c r="G318">
        <v>0</v>
      </c>
      <c r="H318">
        <v>0</v>
      </c>
      <c r="I318">
        <v>0</v>
      </c>
      <c r="J318">
        <v>0.03</v>
      </c>
      <c r="K318">
        <v>0</v>
      </c>
      <c r="L318">
        <v>0</v>
      </c>
      <c r="M318">
        <v>7.7</v>
      </c>
      <c r="N318">
        <v>0</v>
      </c>
      <c r="O318">
        <v>0</v>
      </c>
      <c r="P318">
        <v>0</v>
      </c>
      <c r="Q318">
        <v>0</v>
      </c>
      <c r="R318">
        <v>0</v>
      </c>
      <c r="S318">
        <v>3.2</v>
      </c>
      <c r="T318">
        <v>0</v>
      </c>
      <c r="U318">
        <v>0</v>
      </c>
      <c r="V318">
        <v>0</v>
      </c>
      <c r="W318">
        <v>0.45</v>
      </c>
      <c r="X318">
        <v>0</v>
      </c>
      <c r="Y318">
        <v>2</v>
      </c>
      <c r="Z318">
        <v>0</v>
      </c>
      <c r="AA318">
        <v>0</v>
      </c>
      <c r="AB318">
        <v>0</v>
      </c>
      <c r="AC318">
        <v>0</v>
      </c>
      <c r="AD318">
        <v>0</v>
      </c>
      <c r="AE318">
        <v>0</v>
      </c>
      <c r="AF318">
        <v>0</v>
      </c>
      <c r="AG318">
        <v>18.78</v>
      </c>
    </row>
    <row r="319" spans="1:33">
      <c r="B319" s="108" t="s">
        <v>355</v>
      </c>
      <c r="C319">
        <v>0</v>
      </c>
      <c r="D319">
        <v>0</v>
      </c>
      <c r="E319">
        <v>0</v>
      </c>
      <c r="F319">
        <v>23.6</v>
      </c>
      <c r="G319">
        <v>0</v>
      </c>
      <c r="H319">
        <v>0</v>
      </c>
      <c r="I319">
        <v>0</v>
      </c>
      <c r="J319">
        <v>0.46</v>
      </c>
      <c r="K319">
        <v>0</v>
      </c>
      <c r="L319">
        <v>0</v>
      </c>
      <c r="M319">
        <v>27.6</v>
      </c>
      <c r="N319">
        <v>0</v>
      </c>
      <c r="O319">
        <v>0</v>
      </c>
      <c r="P319">
        <v>0</v>
      </c>
      <c r="Q319">
        <v>0</v>
      </c>
      <c r="R319">
        <v>0</v>
      </c>
      <c r="S319">
        <v>35.9</v>
      </c>
      <c r="T319">
        <v>0</v>
      </c>
      <c r="U319">
        <v>0</v>
      </c>
      <c r="V319">
        <v>0</v>
      </c>
      <c r="W319">
        <v>2.2999999999999998</v>
      </c>
      <c r="X319">
        <v>22.7</v>
      </c>
      <c r="Y319">
        <v>0</v>
      </c>
      <c r="Z319">
        <v>0</v>
      </c>
      <c r="AA319">
        <v>0</v>
      </c>
      <c r="AB319">
        <v>0</v>
      </c>
      <c r="AC319">
        <v>0</v>
      </c>
      <c r="AD319">
        <v>0</v>
      </c>
      <c r="AE319">
        <v>0</v>
      </c>
      <c r="AF319">
        <v>0</v>
      </c>
      <c r="AG319">
        <v>112.56</v>
      </c>
    </row>
    <row r="320" spans="1:33">
      <c r="A320" s="109" t="s">
        <v>356</v>
      </c>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row>
    <row r="321" spans="1:33">
      <c r="B321" s="108" t="s">
        <v>357</v>
      </c>
      <c r="C321">
        <v>0</v>
      </c>
      <c r="D321">
        <v>0</v>
      </c>
      <c r="E321">
        <v>0</v>
      </c>
      <c r="F321">
        <v>0</v>
      </c>
      <c r="G321">
        <v>3.9910000000000001</v>
      </c>
      <c r="H321">
        <v>1.5510600000000001</v>
      </c>
      <c r="I321">
        <v>5.4610000000000003</v>
      </c>
      <c r="J321">
        <v>0</v>
      </c>
      <c r="K321">
        <v>0</v>
      </c>
      <c r="L321">
        <v>0</v>
      </c>
      <c r="M321">
        <v>41.9251</v>
      </c>
      <c r="N321">
        <v>0</v>
      </c>
      <c r="O321">
        <v>25.3565</v>
      </c>
      <c r="P321">
        <v>10.857100000000001</v>
      </c>
      <c r="Q321">
        <v>0</v>
      </c>
      <c r="R321">
        <v>10.293900000000001</v>
      </c>
      <c r="S321">
        <v>27.0779</v>
      </c>
      <c r="T321">
        <v>0</v>
      </c>
      <c r="U321">
        <v>0</v>
      </c>
      <c r="V321">
        <v>0</v>
      </c>
      <c r="W321">
        <v>5.7391399999999999</v>
      </c>
      <c r="X321">
        <v>0</v>
      </c>
      <c r="Y321">
        <v>23.753599999999999</v>
      </c>
      <c r="Z321">
        <v>0</v>
      </c>
      <c r="AA321">
        <v>0</v>
      </c>
      <c r="AB321">
        <v>0</v>
      </c>
      <c r="AC321">
        <v>0</v>
      </c>
      <c r="AD321">
        <v>0</v>
      </c>
      <c r="AE321">
        <v>0</v>
      </c>
      <c r="AF321">
        <v>12.8886</v>
      </c>
      <c r="AG321">
        <v>168.89490000000001</v>
      </c>
    </row>
    <row r="322" spans="1:33">
      <c r="A322" s="109" t="s">
        <v>358</v>
      </c>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row>
    <row r="323" spans="1:33">
      <c r="B323" s="108" t="s">
        <v>359</v>
      </c>
      <c r="C323">
        <v>0</v>
      </c>
      <c r="D323">
        <v>0</v>
      </c>
      <c r="E323">
        <v>0</v>
      </c>
      <c r="F323">
        <v>0</v>
      </c>
      <c r="G323">
        <v>0</v>
      </c>
      <c r="H323">
        <v>0</v>
      </c>
      <c r="I323">
        <v>0</v>
      </c>
      <c r="J323">
        <v>0.40799999999999997</v>
      </c>
      <c r="K323">
        <v>0</v>
      </c>
      <c r="L323">
        <v>0</v>
      </c>
      <c r="M323">
        <v>0</v>
      </c>
      <c r="N323">
        <v>0</v>
      </c>
      <c r="O323">
        <v>37.302</v>
      </c>
      <c r="P323">
        <v>25.029</v>
      </c>
      <c r="Q323">
        <v>0</v>
      </c>
      <c r="R323">
        <v>58.982999999999997</v>
      </c>
      <c r="S323">
        <v>0.97799999999999998</v>
      </c>
      <c r="T323">
        <v>0</v>
      </c>
      <c r="U323">
        <v>0</v>
      </c>
      <c r="V323">
        <v>82.432000000000002</v>
      </c>
      <c r="W323">
        <v>7.4059999999999997</v>
      </c>
      <c r="X323">
        <v>0</v>
      </c>
      <c r="Y323">
        <v>37.594000000000001</v>
      </c>
      <c r="Z323">
        <v>0</v>
      </c>
      <c r="AA323">
        <v>0</v>
      </c>
      <c r="AB323">
        <v>0</v>
      </c>
      <c r="AC323">
        <v>0</v>
      </c>
      <c r="AD323">
        <v>2.16</v>
      </c>
      <c r="AE323">
        <v>0</v>
      </c>
      <c r="AF323">
        <v>0.76300000000000001</v>
      </c>
      <c r="AG323">
        <v>253.05500000000001</v>
      </c>
    </row>
    <row r="324" spans="1:33">
      <c r="A324" s="109" t="s">
        <v>360</v>
      </c>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row>
    <row r="325" spans="1:33">
      <c r="B325" s="108" t="s">
        <v>361</v>
      </c>
      <c r="C325">
        <v>0</v>
      </c>
      <c r="D325">
        <v>0</v>
      </c>
      <c r="E325">
        <v>0</v>
      </c>
      <c r="F325">
        <v>9.34788</v>
      </c>
      <c r="G325">
        <v>0</v>
      </c>
      <c r="H325">
        <v>0</v>
      </c>
      <c r="I325">
        <v>0</v>
      </c>
      <c r="J325">
        <v>4.1420000000000003</v>
      </c>
      <c r="K325">
        <v>0</v>
      </c>
      <c r="L325">
        <v>0</v>
      </c>
      <c r="M325">
        <v>16.451499999999999</v>
      </c>
      <c r="N325">
        <v>0</v>
      </c>
      <c r="O325">
        <v>102.01900000000001</v>
      </c>
      <c r="P325">
        <v>19.265000000000001</v>
      </c>
      <c r="Q325">
        <v>0</v>
      </c>
      <c r="R325">
        <v>0</v>
      </c>
      <c r="S325">
        <v>0</v>
      </c>
      <c r="T325">
        <v>0</v>
      </c>
      <c r="U325">
        <v>0</v>
      </c>
      <c r="V325">
        <v>0</v>
      </c>
      <c r="W325">
        <v>4.1555600000000004</v>
      </c>
      <c r="X325">
        <v>0</v>
      </c>
      <c r="Y325">
        <v>7.3970000000000002</v>
      </c>
      <c r="Z325">
        <v>0</v>
      </c>
      <c r="AA325">
        <v>0</v>
      </c>
      <c r="AB325">
        <v>0</v>
      </c>
      <c r="AC325">
        <v>0</v>
      </c>
      <c r="AD325">
        <v>0</v>
      </c>
      <c r="AE325">
        <v>0</v>
      </c>
      <c r="AF325">
        <v>9.5964700000000001</v>
      </c>
      <c r="AG325">
        <v>172.37441000000004</v>
      </c>
    </row>
    <row r="326" spans="1:33">
      <c r="A326" s="109" t="s">
        <v>362</v>
      </c>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row>
    <row r="327" spans="1:33">
      <c r="B327" s="108" t="s">
        <v>363</v>
      </c>
      <c r="C327">
        <v>0</v>
      </c>
      <c r="D327">
        <v>0</v>
      </c>
      <c r="E327">
        <v>0</v>
      </c>
      <c r="F327">
        <v>14</v>
      </c>
      <c r="G327">
        <v>0</v>
      </c>
      <c r="H327">
        <v>0.59</v>
      </c>
      <c r="I327">
        <v>0</v>
      </c>
      <c r="J327">
        <v>7.0999999999999994E-2</v>
      </c>
      <c r="K327">
        <v>0</v>
      </c>
      <c r="L327">
        <v>0</v>
      </c>
      <c r="M327">
        <v>66.25</v>
      </c>
      <c r="N327">
        <v>0</v>
      </c>
      <c r="O327">
        <v>13.75</v>
      </c>
      <c r="P327">
        <v>12.8</v>
      </c>
      <c r="Q327">
        <v>0.1</v>
      </c>
      <c r="R327">
        <v>0</v>
      </c>
      <c r="S327">
        <v>0</v>
      </c>
      <c r="T327">
        <v>0</v>
      </c>
      <c r="U327">
        <v>0</v>
      </c>
      <c r="V327">
        <v>0</v>
      </c>
      <c r="W327">
        <v>1.67</v>
      </c>
      <c r="X327">
        <v>0</v>
      </c>
      <c r="Y327">
        <v>0</v>
      </c>
      <c r="Z327">
        <v>0</v>
      </c>
      <c r="AA327">
        <v>0</v>
      </c>
      <c r="AB327">
        <v>0</v>
      </c>
      <c r="AC327">
        <v>0</v>
      </c>
      <c r="AD327">
        <v>0</v>
      </c>
      <c r="AE327">
        <v>0</v>
      </c>
      <c r="AF327">
        <v>0</v>
      </c>
      <c r="AG327">
        <v>109.23099999999999</v>
      </c>
    </row>
    <row r="328" spans="1:33">
      <c r="A328" s="109" t="s">
        <v>364</v>
      </c>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row>
    <row r="329" spans="1:33">
      <c r="B329" s="108" t="s">
        <v>365</v>
      </c>
      <c r="C329">
        <v>0</v>
      </c>
      <c r="D329">
        <v>0</v>
      </c>
      <c r="E329">
        <v>0</v>
      </c>
      <c r="F329">
        <v>0</v>
      </c>
      <c r="G329">
        <v>0</v>
      </c>
      <c r="H329">
        <v>0</v>
      </c>
      <c r="I329">
        <v>0</v>
      </c>
      <c r="J329">
        <v>7.8E-2</v>
      </c>
      <c r="K329">
        <v>0</v>
      </c>
      <c r="L329">
        <v>0</v>
      </c>
      <c r="M329">
        <v>0</v>
      </c>
      <c r="N329">
        <v>0</v>
      </c>
      <c r="O329">
        <v>0</v>
      </c>
      <c r="P329">
        <v>0</v>
      </c>
      <c r="Q329">
        <v>0</v>
      </c>
      <c r="R329">
        <v>0</v>
      </c>
      <c r="S329">
        <v>0</v>
      </c>
      <c r="T329">
        <v>0</v>
      </c>
      <c r="U329">
        <v>0</v>
      </c>
      <c r="V329">
        <v>0</v>
      </c>
      <c r="W329">
        <v>0.10199999999999999</v>
      </c>
      <c r="X329">
        <v>0</v>
      </c>
      <c r="Y329">
        <v>8.7230000000000008</v>
      </c>
      <c r="Z329">
        <v>0</v>
      </c>
      <c r="AA329">
        <v>0</v>
      </c>
      <c r="AB329">
        <v>0</v>
      </c>
      <c r="AC329">
        <v>0</v>
      </c>
      <c r="AD329">
        <v>0</v>
      </c>
      <c r="AE329">
        <v>0</v>
      </c>
      <c r="AF329">
        <v>0</v>
      </c>
      <c r="AG329">
        <v>8.9030000000000005</v>
      </c>
    </row>
    <row r="330" spans="1:33">
      <c r="B330" s="108" t="s">
        <v>366</v>
      </c>
      <c r="C330">
        <v>0</v>
      </c>
      <c r="D330">
        <v>0</v>
      </c>
      <c r="E330">
        <v>0</v>
      </c>
      <c r="F330">
        <v>0</v>
      </c>
      <c r="G330">
        <v>0</v>
      </c>
      <c r="H330">
        <v>0</v>
      </c>
      <c r="I330">
        <v>0</v>
      </c>
      <c r="J330">
        <v>7.2999999999999995E-2</v>
      </c>
      <c r="K330">
        <v>0</v>
      </c>
      <c r="L330">
        <v>0</v>
      </c>
      <c r="M330">
        <v>0</v>
      </c>
      <c r="N330">
        <v>0</v>
      </c>
      <c r="O330">
        <v>0</v>
      </c>
      <c r="P330">
        <v>0</v>
      </c>
      <c r="Q330">
        <v>0</v>
      </c>
      <c r="R330">
        <v>0</v>
      </c>
      <c r="S330">
        <v>0</v>
      </c>
      <c r="T330">
        <v>0</v>
      </c>
      <c r="U330">
        <v>0</v>
      </c>
      <c r="V330">
        <v>0</v>
      </c>
      <c r="W330">
        <v>8.8999999999999996E-2</v>
      </c>
      <c r="X330">
        <v>0</v>
      </c>
      <c r="Y330">
        <v>9.0939999999999994</v>
      </c>
      <c r="Z330">
        <v>0</v>
      </c>
      <c r="AA330">
        <v>0</v>
      </c>
      <c r="AB330">
        <v>0</v>
      </c>
      <c r="AC330">
        <v>0</v>
      </c>
      <c r="AD330">
        <v>0</v>
      </c>
      <c r="AE330">
        <v>0</v>
      </c>
      <c r="AF330">
        <v>0</v>
      </c>
      <c r="AG330">
        <v>9.2560000000000002</v>
      </c>
    </row>
    <row r="331" spans="1:33">
      <c r="B331" s="108" t="s">
        <v>367</v>
      </c>
      <c r="C331">
        <v>0</v>
      </c>
      <c r="D331">
        <v>0</v>
      </c>
      <c r="E331">
        <v>0</v>
      </c>
      <c r="F331">
        <v>5.78</v>
      </c>
      <c r="G331">
        <v>0</v>
      </c>
      <c r="H331">
        <v>0</v>
      </c>
      <c r="I331">
        <v>0</v>
      </c>
      <c r="J331">
        <v>5.5E-2</v>
      </c>
      <c r="K331">
        <v>0</v>
      </c>
      <c r="L331">
        <v>0</v>
      </c>
      <c r="M331">
        <v>0</v>
      </c>
      <c r="N331">
        <v>0</v>
      </c>
      <c r="O331">
        <v>0</v>
      </c>
      <c r="P331">
        <v>0</v>
      </c>
      <c r="Q331">
        <v>0</v>
      </c>
      <c r="R331">
        <v>5.78</v>
      </c>
      <c r="S331">
        <v>0</v>
      </c>
      <c r="T331">
        <v>0</v>
      </c>
      <c r="U331">
        <v>0</v>
      </c>
      <c r="V331">
        <v>0</v>
      </c>
      <c r="W331">
        <v>0.25979999999999998</v>
      </c>
      <c r="X331">
        <v>0</v>
      </c>
      <c r="Y331">
        <v>6.06</v>
      </c>
      <c r="Z331">
        <v>0</v>
      </c>
      <c r="AA331">
        <v>0</v>
      </c>
      <c r="AB331">
        <v>0</v>
      </c>
      <c r="AC331">
        <v>0</v>
      </c>
      <c r="AD331">
        <v>0</v>
      </c>
      <c r="AE331">
        <v>0</v>
      </c>
      <c r="AF331">
        <v>0</v>
      </c>
      <c r="AG331">
        <v>17.934799999999999</v>
      </c>
    </row>
    <row r="332" spans="1:33">
      <c r="B332" s="108" t="s">
        <v>368</v>
      </c>
      <c r="C332">
        <v>0</v>
      </c>
      <c r="D332">
        <v>0</v>
      </c>
      <c r="E332">
        <v>0</v>
      </c>
      <c r="F332">
        <v>0</v>
      </c>
      <c r="G332">
        <v>0</v>
      </c>
      <c r="H332">
        <v>0</v>
      </c>
      <c r="I332">
        <v>0</v>
      </c>
      <c r="J332">
        <v>5.6500000000000002E-2</v>
      </c>
      <c r="K332">
        <v>0</v>
      </c>
      <c r="L332">
        <v>0</v>
      </c>
      <c r="M332">
        <v>0</v>
      </c>
      <c r="N332">
        <v>0</v>
      </c>
      <c r="O332">
        <v>0</v>
      </c>
      <c r="P332">
        <v>0</v>
      </c>
      <c r="Q332">
        <v>0</v>
      </c>
      <c r="R332">
        <v>0</v>
      </c>
      <c r="S332">
        <v>0</v>
      </c>
      <c r="T332">
        <v>0</v>
      </c>
      <c r="U332">
        <v>0</v>
      </c>
      <c r="V332">
        <v>0</v>
      </c>
      <c r="W332">
        <v>9.9000000000000005E-2</v>
      </c>
      <c r="X332">
        <v>0</v>
      </c>
      <c r="Y332">
        <v>11.1357</v>
      </c>
      <c r="Z332">
        <v>0</v>
      </c>
      <c r="AA332">
        <v>0</v>
      </c>
      <c r="AB332">
        <v>0</v>
      </c>
      <c r="AC332">
        <v>0</v>
      </c>
      <c r="AD332">
        <v>0</v>
      </c>
      <c r="AE332">
        <v>0</v>
      </c>
      <c r="AF332">
        <v>0</v>
      </c>
      <c r="AG332">
        <v>11.2912</v>
      </c>
    </row>
    <row r="333" spans="1:33">
      <c r="B333" s="108" t="s">
        <v>369</v>
      </c>
      <c r="C333">
        <v>0</v>
      </c>
      <c r="D333">
        <v>0</v>
      </c>
      <c r="E333">
        <v>0</v>
      </c>
      <c r="F333">
        <v>0</v>
      </c>
      <c r="G333">
        <v>0</v>
      </c>
      <c r="H333">
        <v>0</v>
      </c>
      <c r="I333">
        <v>0</v>
      </c>
      <c r="J333">
        <v>0.10299999999999999</v>
      </c>
      <c r="K333">
        <v>0</v>
      </c>
      <c r="L333">
        <v>0</v>
      </c>
      <c r="M333">
        <v>0</v>
      </c>
      <c r="N333">
        <v>0</v>
      </c>
      <c r="O333">
        <v>0</v>
      </c>
      <c r="P333">
        <v>0</v>
      </c>
      <c r="Q333">
        <v>0</v>
      </c>
      <c r="R333">
        <v>0</v>
      </c>
      <c r="S333">
        <v>0</v>
      </c>
      <c r="T333">
        <v>0</v>
      </c>
      <c r="U333">
        <v>0</v>
      </c>
      <c r="V333">
        <v>0</v>
      </c>
      <c r="W333">
        <v>0.09</v>
      </c>
      <c r="X333">
        <v>0</v>
      </c>
      <c r="Y333">
        <v>7.0620000000000003</v>
      </c>
      <c r="Z333">
        <v>0</v>
      </c>
      <c r="AA333">
        <v>0</v>
      </c>
      <c r="AB333">
        <v>0</v>
      </c>
      <c r="AC333">
        <v>0</v>
      </c>
      <c r="AD333">
        <v>0</v>
      </c>
      <c r="AE333">
        <v>0</v>
      </c>
      <c r="AF333">
        <v>0</v>
      </c>
      <c r="AG333">
        <v>7.2549999999999999</v>
      </c>
    </row>
    <row r="334" spans="1:33">
      <c r="B334" s="108" t="s">
        <v>370</v>
      </c>
      <c r="C334">
        <v>0</v>
      </c>
      <c r="D334">
        <v>0</v>
      </c>
      <c r="E334">
        <v>0</v>
      </c>
      <c r="F334">
        <v>0</v>
      </c>
      <c r="G334">
        <v>0</v>
      </c>
      <c r="H334">
        <v>0</v>
      </c>
      <c r="I334">
        <v>5.1999999999999998E-2</v>
      </c>
      <c r="J334">
        <v>4.1000000000000002E-2</v>
      </c>
      <c r="K334">
        <v>0</v>
      </c>
      <c r="L334">
        <v>0</v>
      </c>
      <c r="M334">
        <v>0</v>
      </c>
      <c r="N334">
        <v>0</v>
      </c>
      <c r="O334">
        <v>0</v>
      </c>
      <c r="P334">
        <v>0</v>
      </c>
      <c r="Q334">
        <v>0</v>
      </c>
      <c r="R334">
        <v>0</v>
      </c>
      <c r="S334">
        <v>0</v>
      </c>
      <c r="T334">
        <v>0</v>
      </c>
      <c r="U334">
        <v>0</v>
      </c>
      <c r="V334">
        <v>0</v>
      </c>
      <c r="W334">
        <v>6.4000000000000001E-2</v>
      </c>
      <c r="X334">
        <v>0</v>
      </c>
      <c r="Y334">
        <v>6.5728</v>
      </c>
      <c r="Z334">
        <v>0</v>
      </c>
      <c r="AA334">
        <v>0</v>
      </c>
      <c r="AB334">
        <v>0</v>
      </c>
      <c r="AC334">
        <v>0</v>
      </c>
      <c r="AD334">
        <v>0</v>
      </c>
      <c r="AE334">
        <v>0</v>
      </c>
      <c r="AF334">
        <v>0</v>
      </c>
      <c r="AG334">
        <v>6.7298</v>
      </c>
    </row>
    <row r="335" spans="1:33">
      <c r="B335" s="108" t="s">
        <v>371</v>
      </c>
      <c r="C335">
        <v>0</v>
      </c>
      <c r="D335">
        <v>0</v>
      </c>
      <c r="E335">
        <v>0</v>
      </c>
      <c r="F335">
        <v>0</v>
      </c>
      <c r="G335">
        <v>0</v>
      </c>
      <c r="H335">
        <v>0</v>
      </c>
      <c r="I335">
        <v>0</v>
      </c>
      <c r="J335">
        <v>3.5000000000000003E-2</v>
      </c>
      <c r="K335">
        <v>0</v>
      </c>
      <c r="L335">
        <v>0</v>
      </c>
      <c r="M335">
        <v>0</v>
      </c>
      <c r="N335">
        <v>0</v>
      </c>
      <c r="O335">
        <v>0</v>
      </c>
      <c r="P335">
        <v>0</v>
      </c>
      <c r="Q335">
        <v>0</v>
      </c>
      <c r="R335">
        <v>0</v>
      </c>
      <c r="S335">
        <v>0</v>
      </c>
      <c r="T335">
        <v>0</v>
      </c>
      <c r="U335">
        <v>0</v>
      </c>
      <c r="V335">
        <v>0</v>
      </c>
      <c r="W335">
        <v>4.2999999999999997E-2</v>
      </c>
      <c r="X335">
        <v>0</v>
      </c>
      <c r="Y335">
        <v>3.1669999999999998</v>
      </c>
      <c r="Z335">
        <v>0</v>
      </c>
      <c r="AA335">
        <v>0</v>
      </c>
      <c r="AB335">
        <v>0</v>
      </c>
      <c r="AC335">
        <v>0</v>
      </c>
      <c r="AD335">
        <v>0</v>
      </c>
      <c r="AE335">
        <v>0</v>
      </c>
      <c r="AF335">
        <v>0</v>
      </c>
      <c r="AG335">
        <v>3.2450000000000001</v>
      </c>
    </row>
    <row r="336" spans="1:33">
      <c r="B336" s="108" t="s">
        <v>372</v>
      </c>
      <c r="C336">
        <v>0</v>
      </c>
      <c r="D336">
        <v>0</v>
      </c>
      <c r="E336">
        <v>0</v>
      </c>
      <c r="F336">
        <v>28.0199</v>
      </c>
      <c r="G336">
        <v>0.156</v>
      </c>
      <c r="H336">
        <v>0</v>
      </c>
      <c r="I336">
        <v>0</v>
      </c>
      <c r="J336">
        <v>8.4000000000000005E-2</v>
      </c>
      <c r="K336">
        <v>0</v>
      </c>
      <c r="L336">
        <v>0</v>
      </c>
      <c r="M336">
        <v>4.7343099999999998</v>
      </c>
      <c r="N336">
        <v>0</v>
      </c>
      <c r="O336">
        <v>0</v>
      </c>
      <c r="P336">
        <v>0</v>
      </c>
      <c r="Q336">
        <v>0</v>
      </c>
      <c r="R336">
        <v>28.978300000000001</v>
      </c>
      <c r="S336">
        <v>9.9154</v>
      </c>
      <c r="T336">
        <v>0</v>
      </c>
      <c r="U336">
        <v>0</v>
      </c>
      <c r="V336">
        <v>5.2559199999999997</v>
      </c>
      <c r="W336">
        <v>4.3025900000000004</v>
      </c>
      <c r="X336">
        <v>0</v>
      </c>
      <c r="Y336">
        <v>0</v>
      </c>
      <c r="Z336">
        <v>0</v>
      </c>
      <c r="AA336">
        <v>0</v>
      </c>
      <c r="AB336">
        <v>0</v>
      </c>
      <c r="AC336">
        <v>0</v>
      </c>
      <c r="AD336">
        <v>0</v>
      </c>
      <c r="AE336">
        <v>0</v>
      </c>
      <c r="AF336">
        <v>41.315100000000001</v>
      </c>
      <c r="AG336">
        <v>122.76152</v>
      </c>
    </row>
    <row r="337" spans="1:33">
      <c r="B337" s="108" t="s">
        <v>373</v>
      </c>
      <c r="C337">
        <v>0</v>
      </c>
      <c r="D337">
        <v>0</v>
      </c>
      <c r="E337">
        <v>0</v>
      </c>
      <c r="F337">
        <v>0</v>
      </c>
      <c r="G337">
        <v>0</v>
      </c>
      <c r="H337">
        <v>0</v>
      </c>
      <c r="I337">
        <v>0</v>
      </c>
      <c r="J337">
        <v>1.0999999999999999E-2</v>
      </c>
      <c r="K337">
        <v>0</v>
      </c>
      <c r="L337">
        <v>0</v>
      </c>
      <c r="M337">
        <v>0</v>
      </c>
      <c r="N337">
        <v>0</v>
      </c>
      <c r="O337">
        <v>0</v>
      </c>
      <c r="P337">
        <v>0</v>
      </c>
      <c r="Q337">
        <v>0</v>
      </c>
      <c r="R337">
        <v>0</v>
      </c>
      <c r="S337">
        <v>0</v>
      </c>
      <c r="T337">
        <v>0</v>
      </c>
      <c r="U337">
        <v>0</v>
      </c>
      <c r="V337">
        <v>0</v>
      </c>
      <c r="W337">
        <v>6.9000000000000006E-2</v>
      </c>
      <c r="X337">
        <v>0</v>
      </c>
      <c r="Y337">
        <v>3.4529000000000001</v>
      </c>
      <c r="Z337">
        <v>0</v>
      </c>
      <c r="AA337">
        <v>0</v>
      </c>
      <c r="AB337">
        <v>0</v>
      </c>
      <c r="AC337">
        <v>0</v>
      </c>
      <c r="AD337">
        <v>0</v>
      </c>
      <c r="AE337">
        <v>0</v>
      </c>
      <c r="AF337">
        <v>0</v>
      </c>
      <c r="AG337">
        <v>3.5329000000000002</v>
      </c>
    </row>
    <row r="338" spans="1:33">
      <c r="B338" s="108" t="s">
        <v>374</v>
      </c>
      <c r="C338">
        <v>0</v>
      </c>
      <c r="D338">
        <v>0</v>
      </c>
      <c r="E338">
        <v>0</v>
      </c>
      <c r="F338">
        <v>0</v>
      </c>
      <c r="G338">
        <v>0</v>
      </c>
      <c r="H338">
        <v>0</v>
      </c>
      <c r="I338">
        <v>0</v>
      </c>
      <c r="J338">
        <v>0.41699999999999998</v>
      </c>
      <c r="K338">
        <v>0</v>
      </c>
      <c r="L338">
        <v>0</v>
      </c>
      <c r="M338">
        <v>0</v>
      </c>
      <c r="N338">
        <v>0</v>
      </c>
      <c r="O338">
        <v>0</v>
      </c>
      <c r="P338">
        <v>0</v>
      </c>
      <c r="Q338">
        <v>0</v>
      </c>
      <c r="R338">
        <v>67.855500000000006</v>
      </c>
      <c r="S338">
        <v>0</v>
      </c>
      <c r="T338">
        <v>0</v>
      </c>
      <c r="U338">
        <v>0</v>
      </c>
      <c r="V338">
        <v>0</v>
      </c>
      <c r="W338">
        <v>3.0371000000000001</v>
      </c>
      <c r="X338">
        <v>0</v>
      </c>
      <c r="Y338">
        <v>7.327</v>
      </c>
      <c r="Z338">
        <v>0</v>
      </c>
      <c r="AA338">
        <v>0</v>
      </c>
      <c r="AB338">
        <v>0</v>
      </c>
      <c r="AC338">
        <v>0</v>
      </c>
      <c r="AD338">
        <v>0</v>
      </c>
      <c r="AE338">
        <v>0</v>
      </c>
      <c r="AF338">
        <v>0</v>
      </c>
      <c r="AG338">
        <v>78.636600000000001</v>
      </c>
    </row>
    <row r="339" spans="1:33">
      <c r="B339" s="108" t="s">
        <v>375</v>
      </c>
      <c r="C339">
        <v>0</v>
      </c>
      <c r="D339">
        <v>0</v>
      </c>
      <c r="E339">
        <v>0</v>
      </c>
      <c r="F339">
        <v>0</v>
      </c>
      <c r="G339">
        <v>0</v>
      </c>
      <c r="H339">
        <v>0</v>
      </c>
      <c r="I339">
        <v>2.5999999999999999E-3</v>
      </c>
      <c r="J339">
        <v>6.5000000000000002E-2</v>
      </c>
      <c r="K339">
        <v>0</v>
      </c>
      <c r="L339">
        <v>0</v>
      </c>
      <c r="M339">
        <v>0</v>
      </c>
      <c r="N339">
        <v>0</v>
      </c>
      <c r="O339">
        <v>0</v>
      </c>
      <c r="P339">
        <v>0</v>
      </c>
      <c r="Q339">
        <v>8.7349999999999994</v>
      </c>
      <c r="R339">
        <v>0</v>
      </c>
      <c r="S339">
        <v>0</v>
      </c>
      <c r="T339">
        <v>0</v>
      </c>
      <c r="U339">
        <v>0</v>
      </c>
      <c r="V339">
        <v>0</v>
      </c>
      <c r="W339">
        <v>0.121</v>
      </c>
      <c r="X339">
        <v>0</v>
      </c>
      <c r="Y339">
        <v>6.6879999999999997</v>
      </c>
      <c r="Z339">
        <v>0</v>
      </c>
      <c r="AA339">
        <v>0</v>
      </c>
      <c r="AB339">
        <v>0</v>
      </c>
      <c r="AC339">
        <v>0</v>
      </c>
      <c r="AD339">
        <v>0</v>
      </c>
      <c r="AE339">
        <v>0</v>
      </c>
      <c r="AF339">
        <v>0</v>
      </c>
      <c r="AG339">
        <v>15.611599999999999</v>
      </c>
    </row>
    <row r="340" spans="1:33">
      <c r="B340" s="108" t="s">
        <v>376</v>
      </c>
      <c r="C340">
        <v>0</v>
      </c>
      <c r="D340">
        <v>0</v>
      </c>
      <c r="E340">
        <v>0</v>
      </c>
      <c r="F340">
        <v>0</v>
      </c>
      <c r="G340">
        <v>0</v>
      </c>
      <c r="H340">
        <v>0</v>
      </c>
      <c r="I340">
        <v>0</v>
      </c>
      <c r="J340">
        <v>2.9000000000000001E-2</v>
      </c>
      <c r="K340">
        <v>0</v>
      </c>
      <c r="L340">
        <v>0</v>
      </c>
      <c r="M340">
        <v>0</v>
      </c>
      <c r="N340">
        <v>0</v>
      </c>
      <c r="O340">
        <v>0</v>
      </c>
      <c r="P340">
        <v>0</v>
      </c>
      <c r="Q340">
        <v>0</v>
      </c>
      <c r="R340">
        <v>0</v>
      </c>
      <c r="S340">
        <v>0</v>
      </c>
      <c r="T340">
        <v>0</v>
      </c>
      <c r="U340">
        <v>0</v>
      </c>
      <c r="V340">
        <v>0</v>
      </c>
      <c r="W340">
        <v>0.112</v>
      </c>
      <c r="X340">
        <v>0</v>
      </c>
      <c r="Y340">
        <v>11.551</v>
      </c>
      <c r="Z340">
        <v>0</v>
      </c>
      <c r="AA340">
        <v>0</v>
      </c>
      <c r="AB340">
        <v>0</v>
      </c>
      <c r="AC340">
        <v>0</v>
      </c>
      <c r="AD340">
        <v>0</v>
      </c>
      <c r="AE340">
        <v>0</v>
      </c>
      <c r="AF340">
        <v>0</v>
      </c>
      <c r="AG340">
        <v>11.692</v>
      </c>
    </row>
    <row r="341" spans="1:33">
      <c r="B341" s="108" t="s">
        <v>377</v>
      </c>
      <c r="C341">
        <v>0</v>
      </c>
      <c r="D341">
        <v>0</v>
      </c>
      <c r="E341">
        <v>0</v>
      </c>
      <c r="F341">
        <v>52.630899999999997</v>
      </c>
      <c r="G341">
        <v>0</v>
      </c>
      <c r="H341">
        <v>0</v>
      </c>
      <c r="I341">
        <v>5.82</v>
      </c>
      <c r="J341">
        <v>1.2829999999999999</v>
      </c>
      <c r="K341">
        <v>0</v>
      </c>
      <c r="L341">
        <v>0</v>
      </c>
      <c r="M341">
        <v>24.7516</v>
      </c>
      <c r="N341">
        <v>0</v>
      </c>
      <c r="O341">
        <v>0</v>
      </c>
      <c r="P341">
        <v>59.386000000000003</v>
      </c>
      <c r="Q341">
        <v>0</v>
      </c>
      <c r="R341">
        <v>44.904800000000002</v>
      </c>
      <c r="S341">
        <v>9.8755400000000009</v>
      </c>
      <c r="T341">
        <v>0</v>
      </c>
      <c r="U341">
        <v>0</v>
      </c>
      <c r="V341">
        <v>28.584700000000002</v>
      </c>
      <c r="W341">
        <v>13.8344</v>
      </c>
      <c r="X341">
        <v>0</v>
      </c>
      <c r="Y341">
        <v>0</v>
      </c>
      <c r="Z341">
        <v>0</v>
      </c>
      <c r="AA341">
        <v>0</v>
      </c>
      <c r="AB341">
        <v>0</v>
      </c>
      <c r="AC341">
        <v>0</v>
      </c>
      <c r="AD341">
        <v>0</v>
      </c>
      <c r="AE341">
        <v>0</v>
      </c>
      <c r="AF341">
        <v>87.434899999999999</v>
      </c>
      <c r="AG341">
        <v>328.50584000000003</v>
      </c>
    </row>
    <row r="342" spans="1:33">
      <c r="B342" s="108" t="s">
        <v>378</v>
      </c>
      <c r="C342">
        <v>0</v>
      </c>
      <c r="D342">
        <v>0</v>
      </c>
      <c r="E342">
        <v>0</v>
      </c>
      <c r="F342">
        <v>0</v>
      </c>
      <c r="G342">
        <v>0</v>
      </c>
      <c r="H342">
        <v>0</v>
      </c>
      <c r="I342">
        <v>0</v>
      </c>
      <c r="J342">
        <v>0.45700000000000002</v>
      </c>
      <c r="K342">
        <v>0</v>
      </c>
      <c r="L342">
        <v>0</v>
      </c>
      <c r="M342">
        <v>0</v>
      </c>
      <c r="N342">
        <v>0</v>
      </c>
      <c r="O342">
        <v>0</v>
      </c>
      <c r="P342">
        <v>0</v>
      </c>
      <c r="Q342">
        <v>0</v>
      </c>
      <c r="R342">
        <v>0</v>
      </c>
      <c r="S342">
        <v>0</v>
      </c>
      <c r="T342">
        <v>0</v>
      </c>
      <c r="U342">
        <v>0</v>
      </c>
      <c r="V342">
        <v>0</v>
      </c>
      <c r="W342">
        <v>0.68300000000000005</v>
      </c>
      <c r="X342">
        <v>0</v>
      </c>
      <c r="Y342">
        <v>39.960999999999999</v>
      </c>
      <c r="Z342">
        <v>0</v>
      </c>
      <c r="AA342">
        <v>0</v>
      </c>
      <c r="AB342">
        <v>0</v>
      </c>
      <c r="AC342">
        <v>0</v>
      </c>
      <c r="AD342">
        <v>0</v>
      </c>
      <c r="AE342">
        <v>0</v>
      </c>
      <c r="AF342">
        <v>0</v>
      </c>
      <c r="AG342">
        <v>41.100999999999999</v>
      </c>
    </row>
    <row r="343" spans="1:33">
      <c r="B343" s="108" t="s">
        <v>379</v>
      </c>
      <c r="C343">
        <v>0</v>
      </c>
      <c r="D343">
        <v>0</v>
      </c>
      <c r="E343">
        <v>0</v>
      </c>
      <c r="F343">
        <v>0</v>
      </c>
      <c r="G343">
        <v>0</v>
      </c>
      <c r="H343">
        <v>0</v>
      </c>
      <c r="I343">
        <v>0</v>
      </c>
      <c r="J343">
        <v>0</v>
      </c>
      <c r="K343">
        <v>0</v>
      </c>
      <c r="L343">
        <v>0</v>
      </c>
      <c r="M343">
        <v>0</v>
      </c>
      <c r="N343">
        <v>0</v>
      </c>
      <c r="O343">
        <v>0</v>
      </c>
      <c r="P343">
        <v>0</v>
      </c>
      <c r="Q343">
        <v>35.179000000000002</v>
      </c>
      <c r="R343">
        <v>0</v>
      </c>
      <c r="S343">
        <v>0</v>
      </c>
      <c r="T343">
        <v>0</v>
      </c>
      <c r="U343">
        <v>0</v>
      </c>
      <c r="V343">
        <v>0</v>
      </c>
      <c r="W343">
        <v>0.84438000000000002</v>
      </c>
      <c r="X343">
        <v>0</v>
      </c>
      <c r="Y343">
        <v>0</v>
      </c>
      <c r="Z343">
        <v>0</v>
      </c>
      <c r="AA343">
        <v>0</v>
      </c>
      <c r="AB343">
        <v>0</v>
      </c>
      <c r="AC343">
        <v>0</v>
      </c>
      <c r="AD343">
        <v>0</v>
      </c>
      <c r="AE343">
        <v>0</v>
      </c>
      <c r="AF343">
        <v>0</v>
      </c>
      <c r="AG343">
        <v>36.023380000000003</v>
      </c>
    </row>
    <row r="344" spans="1:33">
      <c r="B344" s="108" t="s">
        <v>380</v>
      </c>
      <c r="C344">
        <v>0</v>
      </c>
      <c r="D344">
        <v>0</v>
      </c>
      <c r="E344">
        <v>0</v>
      </c>
      <c r="F344">
        <v>0</v>
      </c>
      <c r="G344">
        <v>0</v>
      </c>
      <c r="H344">
        <v>0</v>
      </c>
      <c r="I344">
        <v>0</v>
      </c>
      <c r="J344">
        <v>0.14699999999999999</v>
      </c>
      <c r="K344">
        <v>0</v>
      </c>
      <c r="L344">
        <v>0</v>
      </c>
      <c r="M344">
        <v>0</v>
      </c>
      <c r="N344">
        <v>0</v>
      </c>
      <c r="O344">
        <v>0</v>
      </c>
      <c r="P344">
        <v>0</v>
      </c>
      <c r="Q344">
        <v>0</v>
      </c>
      <c r="R344">
        <v>0</v>
      </c>
      <c r="S344">
        <v>0</v>
      </c>
      <c r="T344">
        <v>0</v>
      </c>
      <c r="U344">
        <v>0</v>
      </c>
      <c r="V344">
        <v>0</v>
      </c>
      <c r="W344">
        <v>0.13500000000000001</v>
      </c>
      <c r="X344">
        <v>0</v>
      </c>
      <c r="Y344">
        <v>17.57</v>
      </c>
      <c r="Z344">
        <v>0</v>
      </c>
      <c r="AA344">
        <v>0</v>
      </c>
      <c r="AB344">
        <v>0</v>
      </c>
      <c r="AC344">
        <v>0</v>
      </c>
      <c r="AD344">
        <v>0</v>
      </c>
      <c r="AE344">
        <v>0</v>
      </c>
      <c r="AF344">
        <v>0</v>
      </c>
      <c r="AG344">
        <v>17.852</v>
      </c>
    </row>
    <row r="345" spans="1:33">
      <c r="B345" s="108" t="s">
        <v>381</v>
      </c>
      <c r="C345">
        <v>0</v>
      </c>
      <c r="D345">
        <v>0</v>
      </c>
      <c r="E345">
        <v>0</v>
      </c>
      <c r="F345">
        <v>0</v>
      </c>
      <c r="G345">
        <v>0</v>
      </c>
      <c r="H345">
        <v>0</v>
      </c>
      <c r="I345">
        <v>0</v>
      </c>
      <c r="J345">
        <v>2.3699999999999999E-2</v>
      </c>
      <c r="K345">
        <v>0</v>
      </c>
      <c r="L345">
        <v>0</v>
      </c>
      <c r="M345">
        <v>0</v>
      </c>
      <c r="N345">
        <v>0</v>
      </c>
      <c r="O345">
        <v>0</v>
      </c>
      <c r="P345">
        <v>0</v>
      </c>
      <c r="Q345">
        <v>0</v>
      </c>
      <c r="R345">
        <v>0</v>
      </c>
      <c r="S345">
        <v>0</v>
      </c>
      <c r="T345">
        <v>0</v>
      </c>
      <c r="U345">
        <v>0</v>
      </c>
      <c r="V345">
        <v>0</v>
      </c>
      <c r="W345">
        <v>4.2999999999999997E-2</v>
      </c>
      <c r="X345">
        <v>0</v>
      </c>
      <c r="Y345">
        <v>3.2069999999999999</v>
      </c>
      <c r="Z345">
        <v>0</v>
      </c>
      <c r="AA345">
        <v>0</v>
      </c>
      <c r="AB345">
        <v>0</v>
      </c>
      <c r="AC345">
        <v>0</v>
      </c>
      <c r="AD345">
        <v>0</v>
      </c>
      <c r="AE345">
        <v>0</v>
      </c>
      <c r="AF345">
        <v>0</v>
      </c>
      <c r="AG345">
        <v>3.2736999999999998</v>
      </c>
    </row>
    <row r="346" spans="1:33">
      <c r="A346" s="109" t="s">
        <v>382</v>
      </c>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row>
    <row r="347" spans="1:33">
      <c r="B347" s="108" t="s">
        <v>383</v>
      </c>
      <c r="C347">
        <v>0</v>
      </c>
      <c r="D347">
        <v>0</v>
      </c>
      <c r="E347">
        <v>0</v>
      </c>
      <c r="F347">
        <v>0</v>
      </c>
      <c r="G347">
        <v>0</v>
      </c>
      <c r="H347">
        <v>0</v>
      </c>
      <c r="I347">
        <v>0</v>
      </c>
      <c r="J347">
        <v>0.26700000000000002</v>
      </c>
      <c r="K347">
        <v>0</v>
      </c>
      <c r="L347">
        <v>0</v>
      </c>
      <c r="M347">
        <v>2.2480000000000002</v>
      </c>
      <c r="N347">
        <v>0</v>
      </c>
      <c r="O347">
        <v>0</v>
      </c>
      <c r="P347">
        <v>0</v>
      </c>
      <c r="Q347">
        <v>0</v>
      </c>
      <c r="R347">
        <v>0</v>
      </c>
      <c r="S347">
        <v>0</v>
      </c>
      <c r="T347">
        <v>0</v>
      </c>
      <c r="U347">
        <v>0</v>
      </c>
      <c r="V347">
        <v>0</v>
      </c>
      <c r="W347">
        <v>0.1</v>
      </c>
      <c r="X347">
        <v>9.6769999999999996</v>
      </c>
      <c r="Y347">
        <v>0</v>
      </c>
      <c r="Z347">
        <v>0</v>
      </c>
      <c r="AA347">
        <v>0</v>
      </c>
      <c r="AB347">
        <v>0</v>
      </c>
      <c r="AC347">
        <v>0</v>
      </c>
      <c r="AD347">
        <v>0</v>
      </c>
      <c r="AE347">
        <v>0</v>
      </c>
      <c r="AF347">
        <v>0</v>
      </c>
      <c r="AG347">
        <v>12.292</v>
      </c>
    </row>
    <row r="348" spans="1:33">
      <c r="B348" s="108" t="s">
        <v>384</v>
      </c>
      <c r="C348">
        <v>0</v>
      </c>
      <c r="D348">
        <v>142.077</v>
      </c>
      <c r="E348">
        <v>0</v>
      </c>
      <c r="F348">
        <v>0</v>
      </c>
      <c r="G348">
        <v>1.911</v>
      </c>
      <c r="H348">
        <v>0</v>
      </c>
      <c r="I348">
        <v>0</v>
      </c>
      <c r="J348">
        <v>1.2143699999999999</v>
      </c>
      <c r="K348">
        <v>8.0299999999999996E-2</v>
      </c>
      <c r="L348">
        <v>0</v>
      </c>
      <c r="M348">
        <v>146.535</v>
      </c>
      <c r="N348">
        <v>0</v>
      </c>
      <c r="O348">
        <v>0</v>
      </c>
      <c r="P348">
        <v>55.462000000000003</v>
      </c>
      <c r="Q348">
        <v>5.4390000000000001</v>
      </c>
      <c r="R348">
        <v>0</v>
      </c>
      <c r="S348">
        <v>45.106999999999999</v>
      </c>
      <c r="T348">
        <v>0</v>
      </c>
      <c r="U348">
        <v>0</v>
      </c>
      <c r="V348">
        <v>0</v>
      </c>
      <c r="W348">
        <v>14.2972</v>
      </c>
      <c r="X348">
        <v>0</v>
      </c>
      <c r="Y348">
        <v>0</v>
      </c>
      <c r="Z348">
        <v>0</v>
      </c>
      <c r="AA348">
        <v>0</v>
      </c>
      <c r="AB348">
        <v>0</v>
      </c>
      <c r="AC348">
        <v>0</v>
      </c>
      <c r="AD348">
        <v>0</v>
      </c>
      <c r="AE348">
        <v>0</v>
      </c>
      <c r="AF348">
        <v>0</v>
      </c>
      <c r="AG348">
        <v>412.12286999999992</v>
      </c>
    </row>
    <row r="349" spans="1:33">
      <c r="B349" s="108" t="s">
        <v>385</v>
      </c>
      <c r="C349">
        <v>0</v>
      </c>
      <c r="D349">
        <v>0</v>
      </c>
      <c r="E349">
        <v>0</v>
      </c>
      <c r="F349">
        <v>0</v>
      </c>
      <c r="G349">
        <v>0</v>
      </c>
      <c r="H349">
        <v>0</v>
      </c>
      <c r="I349">
        <v>0</v>
      </c>
      <c r="J349">
        <v>2.1600000000000001E-2</v>
      </c>
      <c r="K349">
        <v>0</v>
      </c>
      <c r="L349">
        <v>0</v>
      </c>
      <c r="M349">
        <v>0</v>
      </c>
      <c r="N349">
        <v>0</v>
      </c>
      <c r="O349">
        <v>0</v>
      </c>
      <c r="P349">
        <v>0</v>
      </c>
      <c r="Q349">
        <v>0</v>
      </c>
      <c r="R349">
        <v>0</v>
      </c>
      <c r="S349">
        <v>0</v>
      </c>
      <c r="T349">
        <v>0</v>
      </c>
      <c r="U349">
        <v>0</v>
      </c>
      <c r="V349">
        <v>0</v>
      </c>
      <c r="W349">
        <v>5.0299999999999997E-2</v>
      </c>
      <c r="X349">
        <v>0</v>
      </c>
      <c r="Y349">
        <v>5.157</v>
      </c>
      <c r="Z349">
        <v>0</v>
      </c>
      <c r="AA349">
        <v>0</v>
      </c>
      <c r="AB349">
        <v>0</v>
      </c>
      <c r="AC349">
        <v>0</v>
      </c>
      <c r="AD349">
        <v>0</v>
      </c>
      <c r="AE349">
        <v>0</v>
      </c>
      <c r="AF349">
        <v>0</v>
      </c>
      <c r="AG349">
        <v>5.2289000000000003</v>
      </c>
    </row>
    <row r="350" spans="1:33">
      <c r="B350" s="108" t="s">
        <v>386</v>
      </c>
      <c r="C350">
        <v>0</v>
      </c>
      <c r="D350">
        <v>0</v>
      </c>
      <c r="E350">
        <v>0</v>
      </c>
      <c r="F350">
        <v>0</v>
      </c>
      <c r="G350">
        <v>0</v>
      </c>
      <c r="H350">
        <v>0</v>
      </c>
      <c r="I350">
        <v>0</v>
      </c>
      <c r="J350">
        <v>1.3899999999999999E-2</v>
      </c>
      <c r="K350">
        <v>0</v>
      </c>
      <c r="L350">
        <v>0</v>
      </c>
      <c r="M350">
        <v>0</v>
      </c>
      <c r="N350">
        <v>0</v>
      </c>
      <c r="O350">
        <v>0</v>
      </c>
      <c r="P350">
        <v>0</v>
      </c>
      <c r="Q350">
        <v>0</v>
      </c>
      <c r="R350">
        <v>0</v>
      </c>
      <c r="S350">
        <v>0</v>
      </c>
      <c r="T350">
        <v>0</v>
      </c>
      <c r="U350">
        <v>0</v>
      </c>
      <c r="V350">
        <v>0</v>
      </c>
      <c r="W350">
        <v>1.9E-2</v>
      </c>
      <c r="X350">
        <v>0</v>
      </c>
      <c r="Y350">
        <v>2.2669999999999999</v>
      </c>
      <c r="Z350">
        <v>0</v>
      </c>
      <c r="AA350">
        <v>0</v>
      </c>
      <c r="AB350">
        <v>0</v>
      </c>
      <c r="AC350">
        <v>0</v>
      </c>
      <c r="AD350">
        <v>0</v>
      </c>
      <c r="AE350">
        <v>0</v>
      </c>
      <c r="AF350">
        <v>0</v>
      </c>
      <c r="AG350">
        <v>2.2999000000000001</v>
      </c>
    </row>
    <row r="351" spans="1:33">
      <c r="B351" s="108" t="s">
        <v>387</v>
      </c>
      <c r="C351">
        <v>0</v>
      </c>
      <c r="D351">
        <v>0</v>
      </c>
      <c r="E351">
        <v>0</v>
      </c>
      <c r="F351">
        <v>0</v>
      </c>
      <c r="G351">
        <v>0</v>
      </c>
      <c r="H351">
        <v>0</v>
      </c>
      <c r="I351">
        <v>0</v>
      </c>
      <c r="J351">
        <v>2.4500000000000001E-2</v>
      </c>
      <c r="K351">
        <v>0</v>
      </c>
      <c r="L351">
        <v>0</v>
      </c>
      <c r="M351">
        <v>0</v>
      </c>
      <c r="N351">
        <v>0</v>
      </c>
      <c r="O351">
        <v>0</v>
      </c>
      <c r="P351">
        <v>0</v>
      </c>
      <c r="Q351">
        <v>0</v>
      </c>
      <c r="R351">
        <v>0</v>
      </c>
      <c r="S351">
        <v>0</v>
      </c>
      <c r="T351">
        <v>0</v>
      </c>
      <c r="U351">
        <v>0</v>
      </c>
      <c r="V351">
        <v>0</v>
      </c>
      <c r="W351">
        <v>5.3100000000000001E-2</v>
      </c>
      <c r="X351">
        <v>0</v>
      </c>
      <c r="Y351">
        <v>3.5870000000000002</v>
      </c>
      <c r="Z351">
        <v>0</v>
      </c>
      <c r="AA351">
        <v>0</v>
      </c>
      <c r="AB351">
        <v>0</v>
      </c>
      <c r="AC351">
        <v>0</v>
      </c>
      <c r="AD351">
        <v>0</v>
      </c>
      <c r="AE351">
        <v>0</v>
      </c>
      <c r="AF351">
        <v>0</v>
      </c>
      <c r="AG351">
        <v>3.6646000000000005</v>
      </c>
    </row>
    <row r="352" spans="1:33">
      <c r="A352" s="109" t="s">
        <v>388</v>
      </c>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row>
    <row r="353" spans="1:33">
      <c r="B353" s="108" t="s">
        <v>389</v>
      </c>
      <c r="C353">
        <v>0</v>
      </c>
      <c r="D353">
        <v>0</v>
      </c>
      <c r="E353">
        <v>0</v>
      </c>
      <c r="F353">
        <v>0</v>
      </c>
      <c r="G353">
        <v>0</v>
      </c>
      <c r="H353">
        <v>0</v>
      </c>
      <c r="I353">
        <v>0</v>
      </c>
      <c r="J353">
        <v>0.183</v>
      </c>
      <c r="K353">
        <v>0</v>
      </c>
      <c r="L353">
        <v>0</v>
      </c>
      <c r="M353">
        <v>0</v>
      </c>
      <c r="N353">
        <v>0</v>
      </c>
      <c r="O353">
        <v>0</v>
      </c>
      <c r="P353">
        <v>0</v>
      </c>
      <c r="Q353">
        <v>21.478999999999999</v>
      </c>
      <c r="R353">
        <v>0</v>
      </c>
      <c r="S353">
        <v>0</v>
      </c>
      <c r="T353">
        <v>0</v>
      </c>
      <c r="U353">
        <v>0</v>
      </c>
      <c r="V353">
        <v>0</v>
      </c>
      <c r="W353">
        <v>0.9</v>
      </c>
      <c r="X353">
        <v>0</v>
      </c>
      <c r="Y353">
        <v>14.442</v>
      </c>
      <c r="Z353">
        <v>0</v>
      </c>
      <c r="AA353">
        <v>0</v>
      </c>
      <c r="AB353">
        <v>0</v>
      </c>
      <c r="AC353">
        <v>0</v>
      </c>
      <c r="AD353">
        <v>0</v>
      </c>
      <c r="AE353">
        <v>0</v>
      </c>
      <c r="AF353">
        <v>0</v>
      </c>
      <c r="AG353">
        <v>37.003999999999998</v>
      </c>
    </row>
    <row r="354" spans="1:33">
      <c r="B354" s="108" t="s">
        <v>390</v>
      </c>
      <c r="C354">
        <v>0</v>
      </c>
      <c r="D354">
        <v>0</v>
      </c>
      <c r="E354">
        <v>0</v>
      </c>
      <c r="F354">
        <v>0</v>
      </c>
      <c r="G354">
        <v>0</v>
      </c>
      <c r="H354">
        <v>0</v>
      </c>
      <c r="I354">
        <v>0</v>
      </c>
      <c r="J354">
        <v>2.8000000000000001E-2</v>
      </c>
      <c r="K354">
        <v>0</v>
      </c>
      <c r="L354">
        <v>0</v>
      </c>
      <c r="M354">
        <v>0</v>
      </c>
      <c r="N354">
        <v>0</v>
      </c>
      <c r="O354">
        <v>0</v>
      </c>
      <c r="P354">
        <v>0</v>
      </c>
      <c r="Q354">
        <v>0</v>
      </c>
      <c r="R354">
        <v>0</v>
      </c>
      <c r="S354">
        <v>0</v>
      </c>
      <c r="T354">
        <v>0</v>
      </c>
      <c r="U354">
        <v>0</v>
      </c>
      <c r="V354">
        <v>0</v>
      </c>
      <c r="W354">
        <v>0.1</v>
      </c>
      <c r="X354">
        <v>0</v>
      </c>
      <c r="Y354">
        <v>0</v>
      </c>
      <c r="Z354">
        <v>0</v>
      </c>
      <c r="AA354">
        <v>0</v>
      </c>
      <c r="AB354">
        <v>0</v>
      </c>
      <c r="AC354">
        <v>0</v>
      </c>
      <c r="AD354">
        <v>0</v>
      </c>
      <c r="AE354">
        <v>0</v>
      </c>
      <c r="AF354">
        <v>5.0317600000000002</v>
      </c>
      <c r="AG354">
        <v>5.1597599999999995</v>
      </c>
    </row>
    <row r="355" spans="1:33">
      <c r="A355" s="109" t="s">
        <v>391</v>
      </c>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row>
    <row r="356" spans="1:33">
      <c r="B356" s="108" t="s">
        <v>392</v>
      </c>
      <c r="C356">
        <v>0</v>
      </c>
      <c r="D356">
        <v>0</v>
      </c>
      <c r="E356">
        <v>0</v>
      </c>
      <c r="F356">
        <v>0</v>
      </c>
      <c r="G356">
        <v>0</v>
      </c>
      <c r="H356">
        <v>0</v>
      </c>
      <c r="I356">
        <v>0</v>
      </c>
      <c r="J356">
        <v>3.7999999999999999E-2</v>
      </c>
      <c r="K356">
        <v>0</v>
      </c>
      <c r="L356">
        <v>0</v>
      </c>
      <c r="M356">
        <v>0</v>
      </c>
      <c r="N356">
        <v>0</v>
      </c>
      <c r="O356">
        <v>0</v>
      </c>
      <c r="P356">
        <v>0</v>
      </c>
      <c r="Q356">
        <v>0</v>
      </c>
      <c r="R356">
        <v>0</v>
      </c>
      <c r="S356">
        <v>0</v>
      </c>
      <c r="T356">
        <v>0</v>
      </c>
      <c r="U356">
        <v>0</v>
      </c>
      <c r="V356">
        <v>0</v>
      </c>
      <c r="W356">
        <v>0.19</v>
      </c>
      <c r="X356">
        <v>0</v>
      </c>
      <c r="Y356">
        <v>0</v>
      </c>
      <c r="Z356">
        <v>0</v>
      </c>
      <c r="AA356">
        <v>2.91</v>
      </c>
      <c r="AB356">
        <v>5.8209999999999997</v>
      </c>
      <c r="AC356">
        <v>0</v>
      </c>
      <c r="AD356">
        <v>0</v>
      </c>
      <c r="AE356">
        <v>0</v>
      </c>
      <c r="AF356">
        <v>0</v>
      </c>
      <c r="AG356">
        <v>8.9589999999999996</v>
      </c>
    </row>
    <row r="357" spans="1:33">
      <c r="A357" s="109" t="s">
        <v>393</v>
      </c>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row>
    <row r="358" spans="1:33">
      <c r="B358" s="108" t="s">
        <v>394</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0.5</v>
      </c>
      <c r="X358">
        <v>0</v>
      </c>
      <c r="Y358">
        <v>0</v>
      </c>
      <c r="Z358">
        <v>0</v>
      </c>
      <c r="AA358">
        <v>0</v>
      </c>
      <c r="AB358">
        <v>0</v>
      </c>
      <c r="AC358">
        <v>0</v>
      </c>
      <c r="AD358">
        <v>0</v>
      </c>
      <c r="AE358">
        <v>0</v>
      </c>
      <c r="AF358">
        <v>6.5882399999999999</v>
      </c>
      <c r="AG358">
        <v>7.0882399999999999</v>
      </c>
    </row>
    <row r="359" spans="1:33">
      <c r="B359" s="108" t="s">
        <v>395</v>
      </c>
      <c r="C359">
        <v>0</v>
      </c>
      <c r="D359">
        <v>0</v>
      </c>
      <c r="E359">
        <v>0</v>
      </c>
      <c r="F359">
        <v>0</v>
      </c>
      <c r="G359">
        <v>0</v>
      </c>
      <c r="H359">
        <v>0</v>
      </c>
      <c r="I359">
        <v>0</v>
      </c>
      <c r="J359">
        <v>0.02</v>
      </c>
      <c r="K359">
        <v>0</v>
      </c>
      <c r="L359">
        <v>0</v>
      </c>
      <c r="M359">
        <v>0</v>
      </c>
      <c r="N359">
        <v>0</v>
      </c>
      <c r="O359">
        <v>0</v>
      </c>
      <c r="P359">
        <v>0</v>
      </c>
      <c r="Q359">
        <v>0</v>
      </c>
      <c r="R359">
        <v>0</v>
      </c>
      <c r="S359">
        <v>0</v>
      </c>
      <c r="T359">
        <v>0</v>
      </c>
      <c r="U359">
        <v>0</v>
      </c>
      <c r="V359">
        <v>0</v>
      </c>
      <c r="W359">
        <v>0.08</v>
      </c>
      <c r="X359">
        <v>0</v>
      </c>
      <c r="Y359">
        <v>0</v>
      </c>
      <c r="Z359">
        <v>0</v>
      </c>
      <c r="AA359">
        <v>0</v>
      </c>
      <c r="AB359">
        <v>0</v>
      </c>
      <c r="AC359">
        <v>0</v>
      </c>
      <c r="AD359">
        <v>0</v>
      </c>
      <c r="AE359">
        <v>0</v>
      </c>
      <c r="AF359">
        <v>9</v>
      </c>
      <c r="AG359">
        <v>9.1</v>
      </c>
    </row>
    <row r="360" spans="1:33">
      <c r="B360" s="108" t="s">
        <v>396</v>
      </c>
      <c r="C360">
        <v>0</v>
      </c>
      <c r="D360">
        <v>0</v>
      </c>
      <c r="E360">
        <v>0</v>
      </c>
      <c r="F360">
        <v>0</v>
      </c>
      <c r="G360">
        <v>0</v>
      </c>
      <c r="H360">
        <v>0</v>
      </c>
      <c r="I360">
        <v>0</v>
      </c>
      <c r="J360">
        <v>2E-3</v>
      </c>
      <c r="K360">
        <v>0</v>
      </c>
      <c r="L360">
        <v>0</v>
      </c>
      <c r="M360">
        <v>0</v>
      </c>
      <c r="N360">
        <v>0</v>
      </c>
      <c r="O360">
        <v>0</v>
      </c>
      <c r="P360">
        <v>0</v>
      </c>
      <c r="Q360">
        <v>0</v>
      </c>
      <c r="R360">
        <v>0</v>
      </c>
      <c r="S360">
        <v>0</v>
      </c>
      <c r="T360">
        <v>0</v>
      </c>
      <c r="U360">
        <v>0</v>
      </c>
      <c r="V360">
        <v>0</v>
      </c>
      <c r="W360">
        <v>0.122</v>
      </c>
      <c r="X360">
        <v>15.218999999999999</v>
      </c>
      <c r="Y360">
        <v>0</v>
      </c>
      <c r="Z360">
        <v>0</v>
      </c>
      <c r="AA360">
        <v>0</v>
      </c>
      <c r="AB360">
        <v>0</v>
      </c>
      <c r="AC360">
        <v>0</v>
      </c>
      <c r="AD360">
        <v>0</v>
      </c>
      <c r="AE360">
        <v>0</v>
      </c>
      <c r="AF360">
        <v>0</v>
      </c>
      <c r="AG360">
        <v>15.343</v>
      </c>
    </row>
    <row r="361" spans="1:33">
      <c r="B361" s="108" t="s">
        <v>397</v>
      </c>
      <c r="C361">
        <v>0</v>
      </c>
      <c r="D361">
        <v>0</v>
      </c>
      <c r="E361">
        <v>0</v>
      </c>
      <c r="F361">
        <v>0</v>
      </c>
      <c r="G361">
        <v>0</v>
      </c>
      <c r="H361">
        <v>0</v>
      </c>
      <c r="I361">
        <v>0</v>
      </c>
      <c r="J361">
        <v>9.6000000000000002E-2</v>
      </c>
      <c r="K361">
        <v>0</v>
      </c>
      <c r="L361">
        <v>0</v>
      </c>
      <c r="M361">
        <v>0</v>
      </c>
      <c r="N361">
        <v>0</v>
      </c>
      <c r="O361">
        <v>0</v>
      </c>
      <c r="P361">
        <v>0</v>
      </c>
      <c r="Q361">
        <v>0</v>
      </c>
      <c r="R361">
        <v>0</v>
      </c>
      <c r="S361">
        <v>0</v>
      </c>
      <c r="T361">
        <v>0</v>
      </c>
      <c r="U361">
        <v>0</v>
      </c>
      <c r="V361">
        <v>0</v>
      </c>
      <c r="W361">
        <v>0.33400000000000002</v>
      </c>
      <c r="X361">
        <v>15.662000000000001</v>
      </c>
      <c r="Y361">
        <v>2.6280000000000001</v>
      </c>
      <c r="Z361">
        <v>0</v>
      </c>
      <c r="AA361">
        <v>0</v>
      </c>
      <c r="AB361">
        <v>0</v>
      </c>
      <c r="AC361">
        <v>0</v>
      </c>
      <c r="AD361">
        <v>0</v>
      </c>
      <c r="AE361">
        <v>0</v>
      </c>
      <c r="AF361">
        <v>0</v>
      </c>
      <c r="AG361">
        <v>18.720000000000002</v>
      </c>
    </row>
    <row r="362" spans="1:33">
      <c r="B362" s="108" t="s">
        <v>398</v>
      </c>
      <c r="C362">
        <v>0</v>
      </c>
      <c r="D362">
        <v>0</v>
      </c>
      <c r="E362">
        <v>0</v>
      </c>
      <c r="F362">
        <v>5.5979999999999999</v>
      </c>
      <c r="G362">
        <v>0</v>
      </c>
      <c r="H362">
        <v>0</v>
      </c>
      <c r="I362">
        <v>0</v>
      </c>
      <c r="J362">
        <v>0.58699999999999997</v>
      </c>
      <c r="K362">
        <v>0</v>
      </c>
      <c r="L362">
        <v>0</v>
      </c>
      <c r="M362">
        <v>0</v>
      </c>
      <c r="N362">
        <v>0</v>
      </c>
      <c r="O362">
        <v>0</v>
      </c>
      <c r="P362">
        <v>2.012</v>
      </c>
      <c r="Q362">
        <v>0</v>
      </c>
      <c r="R362">
        <v>0</v>
      </c>
      <c r="S362">
        <v>0</v>
      </c>
      <c r="T362">
        <v>0</v>
      </c>
      <c r="U362">
        <v>0</v>
      </c>
      <c r="V362">
        <v>0</v>
      </c>
      <c r="W362">
        <v>0.434</v>
      </c>
      <c r="X362">
        <v>0</v>
      </c>
      <c r="Y362">
        <v>1.3380000000000001</v>
      </c>
      <c r="Z362">
        <v>0</v>
      </c>
      <c r="AA362">
        <v>0</v>
      </c>
      <c r="AB362">
        <v>0</v>
      </c>
      <c r="AC362">
        <v>0</v>
      </c>
      <c r="AD362">
        <v>0</v>
      </c>
      <c r="AE362">
        <v>0</v>
      </c>
      <c r="AF362">
        <v>12.789</v>
      </c>
      <c r="AG362">
        <v>22.757999999999999</v>
      </c>
    </row>
    <row r="363" spans="1:33">
      <c r="B363" s="108" t="s">
        <v>399</v>
      </c>
      <c r="C363">
        <v>0</v>
      </c>
      <c r="D363">
        <v>0</v>
      </c>
      <c r="E363">
        <v>0</v>
      </c>
      <c r="F363">
        <v>10</v>
      </c>
      <c r="G363">
        <v>0</v>
      </c>
      <c r="H363">
        <v>0</v>
      </c>
      <c r="I363">
        <v>0</v>
      </c>
      <c r="J363">
        <v>0.1</v>
      </c>
      <c r="K363">
        <v>0</v>
      </c>
      <c r="L363">
        <v>0</v>
      </c>
      <c r="M363">
        <v>0</v>
      </c>
      <c r="N363">
        <v>0</v>
      </c>
      <c r="O363">
        <v>0</v>
      </c>
      <c r="P363">
        <v>0</v>
      </c>
      <c r="Q363">
        <v>0</v>
      </c>
      <c r="R363">
        <v>10</v>
      </c>
      <c r="S363">
        <v>28.6</v>
      </c>
      <c r="T363">
        <v>0</v>
      </c>
      <c r="U363">
        <v>0</v>
      </c>
      <c r="V363">
        <v>0</v>
      </c>
      <c r="W363">
        <v>0.7</v>
      </c>
      <c r="X363">
        <v>0</v>
      </c>
      <c r="Y363">
        <v>0</v>
      </c>
      <c r="Z363">
        <v>0</v>
      </c>
      <c r="AA363">
        <v>0</v>
      </c>
      <c r="AB363">
        <v>0</v>
      </c>
      <c r="AC363">
        <v>0</v>
      </c>
      <c r="AD363">
        <v>0</v>
      </c>
      <c r="AE363">
        <v>0</v>
      </c>
      <c r="AF363">
        <v>0</v>
      </c>
      <c r="AG363">
        <v>49.400000000000006</v>
      </c>
    </row>
    <row r="364" spans="1:33">
      <c r="B364" s="108" t="s">
        <v>400</v>
      </c>
      <c r="C364">
        <v>0</v>
      </c>
      <c r="D364">
        <v>0</v>
      </c>
      <c r="E364">
        <v>0</v>
      </c>
      <c r="F364">
        <v>0</v>
      </c>
      <c r="G364">
        <v>0</v>
      </c>
      <c r="H364">
        <v>0</v>
      </c>
      <c r="I364">
        <v>0</v>
      </c>
      <c r="J364">
        <v>1.4E-2</v>
      </c>
      <c r="K364">
        <v>0</v>
      </c>
      <c r="L364">
        <v>0</v>
      </c>
      <c r="M364">
        <v>0</v>
      </c>
      <c r="N364">
        <v>0</v>
      </c>
      <c r="O364">
        <v>0</v>
      </c>
      <c r="P364">
        <v>0</v>
      </c>
      <c r="Q364">
        <v>0</v>
      </c>
      <c r="R364">
        <v>0</v>
      </c>
      <c r="S364">
        <v>0</v>
      </c>
      <c r="T364">
        <v>0</v>
      </c>
      <c r="U364">
        <v>0</v>
      </c>
      <c r="V364">
        <v>0</v>
      </c>
      <c r="W364">
        <v>3.6999999999999998E-2</v>
      </c>
      <c r="X364">
        <v>1.76</v>
      </c>
      <c r="Y364">
        <v>0</v>
      </c>
      <c r="Z364">
        <v>0</v>
      </c>
      <c r="AA364">
        <v>0</v>
      </c>
      <c r="AB364">
        <v>0</v>
      </c>
      <c r="AC364">
        <v>0</v>
      </c>
      <c r="AD364">
        <v>0</v>
      </c>
      <c r="AE364">
        <v>0</v>
      </c>
      <c r="AF364">
        <v>0</v>
      </c>
      <c r="AG364">
        <v>1.8109999999999999</v>
      </c>
    </row>
    <row r="365" spans="1:33">
      <c r="B365" s="108" t="s">
        <v>401</v>
      </c>
      <c r="C365">
        <v>0</v>
      </c>
      <c r="D365">
        <v>0</v>
      </c>
      <c r="E365">
        <v>0</v>
      </c>
      <c r="F365">
        <v>0</v>
      </c>
      <c r="G365">
        <v>0.05</v>
      </c>
      <c r="H365">
        <v>0</v>
      </c>
      <c r="I365">
        <v>0</v>
      </c>
      <c r="J365">
        <v>0.05</v>
      </c>
      <c r="K365">
        <v>0</v>
      </c>
      <c r="L365">
        <v>0</v>
      </c>
      <c r="M365">
        <v>0</v>
      </c>
      <c r="N365">
        <v>0</v>
      </c>
      <c r="O365">
        <v>0</v>
      </c>
      <c r="P365">
        <v>0</v>
      </c>
      <c r="Q365">
        <v>0</v>
      </c>
      <c r="R365">
        <v>0</v>
      </c>
      <c r="S365">
        <v>0</v>
      </c>
      <c r="T365">
        <v>0</v>
      </c>
      <c r="U365">
        <v>0</v>
      </c>
      <c r="V365">
        <v>0</v>
      </c>
      <c r="W365">
        <v>0.03</v>
      </c>
      <c r="X365">
        <v>0</v>
      </c>
      <c r="Y365">
        <v>2</v>
      </c>
      <c r="Z365">
        <v>0</v>
      </c>
      <c r="AA365">
        <v>0</v>
      </c>
      <c r="AB365">
        <v>0</v>
      </c>
      <c r="AC365">
        <v>0</v>
      </c>
      <c r="AD365">
        <v>0</v>
      </c>
      <c r="AE365">
        <v>0</v>
      </c>
      <c r="AF365">
        <v>0</v>
      </c>
      <c r="AG365">
        <v>2.13</v>
      </c>
    </row>
    <row r="366" spans="1:33">
      <c r="B366" s="108" t="s">
        <v>402</v>
      </c>
      <c r="C366">
        <v>0</v>
      </c>
      <c r="D366">
        <v>0</v>
      </c>
      <c r="E366">
        <v>0</v>
      </c>
      <c r="F366">
        <v>0</v>
      </c>
      <c r="G366">
        <v>0</v>
      </c>
      <c r="H366">
        <v>0</v>
      </c>
      <c r="I366">
        <v>0</v>
      </c>
      <c r="J366">
        <v>0.6</v>
      </c>
      <c r="K366">
        <v>0</v>
      </c>
      <c r="L366">
        <v>0</v>
      </c>
      <c r="M366">
        <v>0</v>
      </c>
      <c r="N366">
        <v>0</v>
      </c>
      <c r="O366">
        <v>0</v>
      </c>
      <c r="P366">
        <v>0</v>
      </c>
      <c r="Q366">
        <v>0</v>
      </c>
      <c r="R366">
        <v>0</v>
      </c>
      <c r="S366">
        <v>19.100000000000001</v>
      </c>
      <c r="T366">
        <v>0</v>
      </c>
      <c r="U366">
        <v>0</v>
      </c>
      <c r="V366">
        <v>0</v>
      </c>
      <c r="W366">
        <v>0.4</v>
      </c>
      <c r="X366">
        <v>0</v>
      </c>
      <c r="Y366">
        <v>0</v>
      </c>
      <c r="Z366">
        <v>0</v>
      </c>
      <c r="AA366">
        <v>0</v>
      </c>
      <c r="AB366">
        <v>0</v>
      </c>
      <c r="AC366">
        <v>0</v>
      </c>
      <c r="AD366">
        <v>0</v>
      </c>
      <c r="AE366">
        <v>0</v>
      </c>
      <c r="AF366">
        <v>0</v>
      </c>
      <c r="AG366">
        <v>20.100000000000001</v>
      </c>
    </row>
    <row r="367" spans="1:33">
      <c r="B367" s="108" t="s">
        <v>403</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row>
    <row r="368" spans="1:33">
      <c r="B368" s="108" t="s">
        <v>404</v>
      </c>
      <c r="C368">
        <v>0</v>
      </c>
      <c r="D368">
        <v>0</v>
      </c>
      <c r="E368">
        <v>0</v>
      </c>
      <c r="F368">
        <v>0</v>
      </c>
      <c r="G368">
        <v>0</v>
      </c>
      <c r="H368">
        <v>0</v>
      </c>
      <c r="I368">
        <v>0</v>
      </c>
      <c r="J368">
        <v>0.4</v>
      </c>
      <c r="K368">
        <v>0</v>
      </c>
      <c r="L368">
        <v>0</v>
      </c>
      <c r="M368">
        <v>0</v>
      </c>
      <c r="N368">
        <v>0</v>
      </c>
      <c r="O368">
        <v>0</v>
      </c>
      <c r="P368">
        <v>0</v>
      </c>
      <c r="Q368">
        <v>0</v>
      </c>
      <c r="R368">
        <v>5.8</v>
      </c>
      <c r="S368">
        <v>5</v>
      </c>
      <c r="T368">
        <v>0</v>
      </c>
      <c r="U368">
        <v>0</v>
      </c>
      <c r="V368">
        <v>0</v>
      </c>
      <c r="W368">
        <v>0.2</v>
      </c>
      <c r="X368">
        <v>0</v>
      </c>
      <c r="Y368">
        <v>0</v>
      </c>
      <c r="Z368">
        <v>0</v>
      </c>
      <c r="AA368">
        <v>0</v>
      </c>
      <c r="AB368">
        <v>0</v>
      </c>
      <c r="AC368">
        <v>0</v>
      </c>
      <c r="AD368">
        <v>0</v>
      </c>
      <c r="AE368">
        <v>0</v>
      </c>
      <c r="AF368">
        <v>0</v>
      </c>
      <c r="AG368">
        <v>11.399999999999999</v>
      </c>
    </row>
    <row r="369" spans="2:33">
      <c r="B369" s="108" t="s">
        <v>405</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row>
    <row r="370" spans="2:33">
      <c r="B370" s="108" t="s">
        <v>406</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row>
    <row r="371" spans="2:33">
      <c r="B371" s="108" t="s">
        <v>407</v>
      </c>
      <c r="C371">
        <v>0</v>
      </c>
      <c r="D371">
        <v>0</v>
      </c>
      <c r="E371">
        <v>0</v>
      </c>
      <c r="F371">
        <v>0</v>
      </c>
      <c r="G371">
        <v>0</v>
      </c>
      <c r="H371">
        <v>0</v>
      </c>
      <c r="I371">
        <v>0</v>
      </c>
      <c r="J371">
        <v>0.28000000000000003</v>
      </c>
      <c r="K371">
        <v>0</v>
      </c>
      <c r="L371">
        <v>0</v>
      </c>
      <c r="M371">
        <v>28.628</v>
      </c>
      <c r="N371">
        <v>0</v>
      </c>
      <c r="O371">
        <v>0</v>
      </c>
      <c r="P371">
        <v>4.2510000000000003</v>
      </c>
      <c r="Q371">
        <v>0</v>
      </c>
      <c r="R371">
        <v>0</v>
      </c>
      <c r="S371">
        <v>0</v>
      </c>
      <c r="T371">
        <v>0</v>
      </c>
      <c r="U371">
        <v>0</v>
      </c>
      <c r="V371">
        <v>0</v>
      </c>
      <c r="W371">
        <v>0.47099999999999997</v>
      </c>
      <c r="X371">
        <v>0</v>
      </c>
      <c r="Y371">
        <v>0</v>
      </c>
      <c r="Z371">
        <v>0</v>
      </c>
      <c r="AA371">
        <v>0</v>
      </c>
      <c r="AB371">
        <v>0</v>
      </c>
      <c r="AC371">
        <v>0</v>
      </c>
      <c r="AD371">
        <v>0</v>
      </c>
      <c r="AE371">
        <v>0</v>
      </c>
      <c r="AF371">
        <v>0</v>
      </c>
      <c r="AG371">
        <v>33.629999999999995</v>
      </c>
    </row>
    <row r="372" spans="2:33">
      <c r="B372" s="108" t="s">
        <v>408</v>
      </c>
      <c r="C372">
        <v>0</v>
      </c>
      <c r="D372">
        <v>0</v>
      </c>
      <c r="E372">
        <v>0</v>
      </c>
      <c r="F372">
        <v>0</v>
      </c>
      <c r="G372">
        <v>0</v>
      </c>
      <c r="H372">
        <v>0</v>
      </c>
      <c r="I372">
        <v>0</v>
      </c>
      <c r="J372">
        <v>0</v>
      </c>
      <c r="K372">
        <v>0</v>
      </c>
      <c r="L372">
        <v>0</v>
      </c>
      <c r="M372">
        <v>25.463999999999999</v>
      </c>
      <c r="N372">
        <v>0</v>
      </c>
      <c r="O372">
        <v>0</v>
      </c>
      <c r="P372">
        <v>1.3540000000000001</v>
      </c>
      <c r="Q372">
        <v>0</v>
      </c>
      <c r="R372">
        <v>0</v>
      </c>
      <c r="S372">
        <v>0</v>
      </c>
      <c r="T372">
        <v>0</v>
      </c>
      <c r="U372">
        <v>0</v>
      </c>
      <c r="V372">
        <v>0</v>
      </c>
      <c r="W372">
        <v>0.61</v>
      </c>
      <c r="X372">
        <v>0</v>
      </c>
      <c r="Y372">
        <v>0</v>
      </c>
      <c r="Z372">
        <v>0</v>
      </c>
      <c r="AA372">
        <v>0</v>
      </c>
      <c r="AB372">
        <v>0</v>
      </c>
      <c r="AC372">
        <v>0</v>
      </c>
      <c r="AD372">
        <v>0.48</v>
      </c>
      <c r="AE372">
        <v>0</v>
      </c>
      <c r="AF372">
        <v>0</v>
      </c>
      <c r="AG372">
        <v>27.907999999999998</v>
      </c>
    </row>
    <row r="373" spans="2:33">
      <c r="B373" s="108" t="s">
        <v>409</v>
      </c>
      <c r="C373">
        <v>0</v>
      </c>
      <c r="D373">
        <v>0</v>
      </c>
      <c r="E373">
        <v>0</v>
      </c>
      <c r="F373">
        <v>0</v>
      </c>
      <c r="G373">
        <v>0</v>
      </c>
      <c r="H373">
        <v>0</v>
      </c>
      <c r="I373">
        <v>0</v>
      </c>
      <c r="J373">
        <v>0.02</v>
      </c>
      <c r="K373">
        <v>0</v>
      </c>
      <c r="L373">
        <v>0</v>
      </c>
      <c r="M373">
        <v>0</v>
      </c>
      <c r="N373">
        <v>0</v>
      </c>
      <c r="O373">
        <v>0</v>
      </c>
      <c r="P373">
        <v>0</v>
      </c>
      <c r="Q373">
        <v>0</v>
      </c>
      <c r="R373">
        <v>0</v>
      </c>
      <c r="S373">
        <v>1.3779999999999999</v>
      </c>
      <c r="T373">
        <v>0</v>
      </c>
      <c r="U373">
        <v>0</v>
      </c>
      <c r="V373">
        <v>0</v>
      </c>
      <c r="W373">
        <v>0.13400000000000001</v>
      </c>
      <c r="X373">
        <v>5.024</v>
      </c>
      <c r="Y373">
        <v>0</v>
      </c>
      <c r="Z373">
        <v>0</v>
      </c>
      <c r="AA373">
        <v>0</v>
      </c>
      <c r="AB373">
        <v>0</v>
      </c>
      <c r="AC373">
        <v>0</v>
      </c>
      <c r="AD373">
        <v>0</v>
      </c>
      <c r="AE373">
        <v>0</v>
      </c>
      <c r="AF373">
        <v>0</v>
      </c>
      <c r="AG373">
        <v>6.556</v>
      </c>
    </row>
    <row r="374" spans="2:33">
      <c r="B374" s="108" t="s">
        <v>410</v>
      </c>
      <c r="F374">
        <v>0</v>
      </c>
      <c r="M374">
        <v>0</v>
      </c>
      <c r="P374">
        <v>0</v>
      </c>
      <c r="R374">
        <v>0</v>
      </c>
      <c r="S374">
        <v>0</v>
      </c>
      <c r="W374">
        <v>5.6000000000000001E-2</v>
      </c>
      <c r="X374">
        <v>4.3999999999999997E-2</v>
      </c>
      <c r="Z374">
        <v>0</v>
      </c>
      <c r="AA374">
        <v>0</v>
      </c>
      <c r="AE374">
        <v>0</v>
      </c>
      <c r="AG374">
        <v>0.1</v>
      </c>
    </row>
    <row r="375" spans="2:33">
      <c r="B375" s="108" t="s">
        <v>411</v>
      </c>
      <c r="C375">
        <v>0</v>
      </c>
      <c r="D375">
        <v>0</v>
      </c>
      <c r="E375">
        <v>0</v>
      </c>
      <c r="F375">
        <v>0</v>
      </c>
      <c r="G375">
        <v>0</v>
      </c>
      <c r="H375">
        <v>0</v>
      </c>
      <c r="I375">
        <v>0</v>
      </c>
      <c r="J375">
        <v>0.2</v>
      </c>
      <c r="K375">
        <v>0</v>
      </c>
      <c r="L375">
        <v>0</v>
      </c>
      <c r="M375">
        <v>0</v>
      </c>
      <c r="N375">
        <v>0</v>
      </c>
      <c r="O375">
        <v>0</v>
      </c>
      <c r="P375">
        <v>0</v>
      </c>
      <c r="Q375">
        <v>0</v>
      </c>
      <c r="R375">
        <v>0</v>
      </c>
      <c r="S375">
        <v>7.1</v>
      </c>
      <c r="T375">
        <v>0</v>
      </c>
      <c r="U375">
        <v>0</v>
      </c>
      <c r="V375">
        <v>0</v>
      </c>
      <c r="W375">
        <v>0.2</v>
      </c>
      <c r="X375">
        <v>8</v>
      </c>
      <c r="Y375">
        <v>0.2</v>
      </c>
      <c r="Z375">
        <v>0</v>
      </c>
      <c r="AA375">
        <v>0</v>
      </c>
      <c r="AB375">
        <v>0</v>
      </c>
      <c r="AC375">
        <v>0</v>
      </c>
      <c r="AD375">
        <v>0</v>
      </c>
      <c r="AE375">
        <v>0</v>
      </c>
      <c r="AF375">
        <v>0</v>
      </c>
      <c r="AG375">
        <v>15.7</v>
      </c>
    </row>
    <row r="376" spans="2:33">
      <c r="B376" s="108" t="s">
        <v>412</v>
      </c>
      <c r="C376">
        <v>0</v>
      </c>
      <c r="D376">
        <v>0</v>
      </c>
      <c r="E376">
        <v>0</v>
      </c>
      <c r="F376">
        <v>0</v>
      </c>
      <c r="G376">
        <v>0</v>
      </c>
      <c r="H376">
        <v>0</v>
      </c>
      <c r="I376">
        <v>0</v>
      </c>
      <c r="J376">
        <v>0.2</v>
      </c>
      <c r="K376">
        <v>0</v>
      </c>
      <c r="L376">
        <v>0</v>
      </c>
      <c r="M376">
        <v>0</v>
      </c>
      <c r="N376">
        <v>0</v>
      </c>
      <c r="O376">
        <v>0</v>
      </c>
      <c r="P376">
        <v>0</v>
      </c>
      <c r="Q376">
        <v>0</v>
      </c>
      <c r="R376">
        <v>0</v>
      </c>
      <c r="S376">
        <v>0</v>
      </c>
      <c r="T376">
        <v>0</v>
      </c>
      <c r="U376">
        <v>0</v>
      </c>
      <c r="V376">
        <v>0</v>
      </c>
      <c r="W376">
        <v>0.4</v>
      </c>
      <c r="X376">
        <v>19</v>
      </c>
      <c r="Y376">
        <v>0</v>
      </c>
      <c r="Z376">
        <v>0</v>
      </c>
      <c r="AA376">
        <v>0</v>
      </c>
      <c r="AB376">
        <v>0</v>
      </c>
      <c r="AC376">
        <v>0</v>
      </c>
      <c r="AD376">
        <v>0</v>
      </c>
      <c r="AE376">
        <v>0</v>
      </c>
      <c r="AF376">
        <v>0</v>
      </c>
      <c r="AG376">
        <v>19.599999999999998</v>
      </c>
    </row>
    <row r="377" spans="2:33">
      <c r="B377" s="108" t="s">
        <v>413</v>
      </c>
      <c r="C377">
        <v>0</v>
      </c>
      <c r="D377">
        <v>0</v>
      </c>
      <c r="E377">
        <v>0</v>
      </c>
      <c r="F377">
        <v>0</v>
      </c>
      <c r="G377">
        <v>0</v>
      </c>
      <c r="H377">
        <v>0</v>
      </c>
      <c r="I377">
        <v>0</v>
      </c>
      <c r="J377">
        <v>5.0999999999999997E-2</v>
      </c>
      <c r="K377">
        <v>0</v>
      </c>
      <c r="L377">
        <v>0</v>
      </c>
      <c r="M377">
        <v>0</v>
      </c>
      <c r="N377">
        <v>0</v>
      </c>
      <c r="O377">
        <v>0</v>
      </c>
      <c r="P377">
        <v>0</v>
      </c>
      <c r="Q377">
        <v>0</v>
      </c>
      <c r="R377">
        <v>0</v>
      </c>
      <c r="S377">
        <v>3.9</v>
      </c>
      <c r="T377">
        <v>0</v>
      </c>
      <c r="U377">
        <v>0</v>
      </c>
      <c r="V377">
        <v>0</v>
      </c>
      <c r="W377">
        <v>7.0000000000000007E-2</v>
      </c>
      <c r="X377">
        <v>4.3</v>
      </c>
      <c r="Y377">
        <v>0</v>
      </c>
      <c r="Z377">
        <v>0</v>
      </c>
      <c r="AA377">
        <v>0</v>
      </c>
      <c r="AB377">
        <v>0</v>
      </c>
      <c r="AC377">
        <v>0</v>
      </c>
      <c r="AD377">
        <v>0</v>
      </c>
      <c r="AE377">
        <v>0</v>
      </c>
      <c r="AF377">
        <v>0</v>
      </c>
      <c r="AG377">
        <v>8.3209999999999997</v>
      </c>
    </row>
    <row r="378" spans="2:33">
      <c r="B378" s="108" t="s">
        <v>414</v>
      </c>
      <c r="C378">
        <v>0</v>
      </c>
      <c r="D378">
        <v>0</v>
      </c>
      <c r="E378">
        <v>0</v>
      </c>
      <c r="F378">
        <v>0</v>
      </c>
      <c r="G378">
        <v>0</v>
      </c>
      <c r="H378">
        <v>0</v>
      </c>
      <c r="I378">
        <v>0</v>
      </c>
      <c r="J378">
        <v>0</v>
      </c>
      <c r="K378">
        <v>0</v>
      </c>
      <c r="L378">
        <v>0</v>
      </c>
      <c r="M378">
        <v>0</v>
      </c>
      <c r="N378">
        <v>0</v>
      </c>
      <c r="O378">
        <v>0</v>
      </c>
      <c r="P378">
        <v>0</v>
      </c>
      <c r="Q378">
        <v>1.1140000000000001</v>
      </c>
      <c r="R378">
        <v>0</v>
      </c>
      <c r="S378">
        <v>7.8280000000000003</v>
      </c>
      <c r="T378">
        <v>0</v>
      </c>
      <c r="U378">
        <v>0</v>
      </c>
      <c r="V378">
        <v>0</v>
      </c>
      <c r="W378">
        <v>0.247</v>
      </c>
      <c r="X378">
        <v>13.981999999999999</v>
      </c>
      <c r="Y378">
        <v>0</v>
      </c>
      <c r="Z378">
        <v>0</v>
      </c>
      <c r="AA378">
        <v>0</v>
      </c>
      <c r="AB378">
        <v>0</v>
      </c>
      <c r="AC378">
        <v>0</v>
      </c>
      <c r="AD378">
        <v>0.32700000000000001</v>
      </c>
      <c r="AE378">
        <v>0</v>
      </c>
      <c r="AF378">
        <v>0</v>
      </c>
      <c r="AG378">
        <v>23.498000000000001</v>
      </c>
    </row>
    <row r="379" spans="2:33">
      <c r="B379" s="108" t="s">
        <v>415</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row>
    <row r="380" spans="2:33">
      <c r="B380" s="108" t="s">
        <v>416</v>
      </c>
      <c r="C380">
        <v>0</v>
      </c>
      <c r="D380">
        <v>0</v>
      </c>
      <c r="E380">
        <v>0</v>
      </c>
      <c r="F380">
        <v>0</v>
      </c>
      <c r="G380">
        <v>0.5</v>
      </c>
      <c r="H380">
        <v>0</v>
      </c>
      <c r="I380">
        <v>0</v>
      </c>
      <c r="J380">
        <v>0.02</v>
      </c>
      <c r="K380">
        <v>0</v>
      </c>
      <c r="L380">
        <v>0</v>
      </c>
      <c r="M380">
        <v>0</v>
      </c>
      <c r="N380">
        <v>0</v>
      </c>
      <c r="O380">
        <v>0</v>
      </c>
      <c r="P380">
        <v>0</v>
      </c>
      <c r="Q380">
        <v>0</v>
      </c>
      <c r="R380">
        <v>24</v>
      </c>
      <c r="S380">
        <v>24</v>
      </c>
      <c r="T380">
        <v>0</v>
      </c>
      <c r="U380">
        <v>0</v>
      </c>
      <c r="V380">
        <v>0</v>
      </c>
      <c r="W380">
        <v>1</v>
      </c>
      <c r="X380">
        <v>0</v>
      </c>
      <c r="Y380">
        <v>0</v>
      </c>
      <c r="Z380">
        <v>0</v>
      </c>
      <c r="AA380">
        <v>0</v>
      </c>
      <c r="AB380">
        <v>0</v>
      </c>
      <c r="AC380">
        <v>0</v>
      </c>
      <c r="AD380">
        <v>0</v>
      </c>
      <c r="AE380">
        <v>0</v>
      </c>
      <c r="AF380">
        <v>0</v>
      </c>
      <c r="AG380">
        <v>49.519999999999996</v>
      </c>
    </row>
    <row r="381" spans="2:33">
      <c r="B381" s="108" t="s">
        <v>417</v>
      </c>
      <c r="C381">
        <v>0</v>
      </c>
      <c r="D381">
        <v>0</v>
      </c>
      <c r="E381">
        <v>0</v>
      </c>
      <c r="F381">
        <v>0</v>
      </c>
      <c r="G381">
        <v>0</v>
      </c>
      <c r="H381">
        <v>0</v>
      </c>
      <c r="I381">
        <v>0</v>
      </c>
      <c r="J381">
        <v>1E-3</v>
      </c>
      <c r="K381">
        <v>0</v>
      </c>
      <c r="L381">
        <v>0</v>
      </c>
      <c r="M381">
        <v>0</v>
      </c>
      <c r="N381">
        <v>0</v>
      </c>
      <c r="O381">
        <v>0</v>
      </c>
      <c r="P381">
        <v>0</v>
      </c>
      <c r="Q381">
        <v>0</v>
      </c>
      <c r="R381">
        <v>0</v>
      </c>
      <c r="S381">
        <v>0</v>
      </c>
      <c r="T381">
        <v>0</v>
      </c>
      <c r="U381">
        <v>0</v>
      </c>
      <c r="V381">
        <v>0</v>
      </c>
      <c r="W381">
        <v>0.61799999999999999</v>
      </c>
      <c r="X381">
        <v>0</v>
      </c>
      <c r="Y381">
        <v>0</v>
      </c>
      <c r="Z381">
        <v>0</v>
      </c>
      <c r="AA381">
        <v>0</v>
      </c>
      <c r="AB381">
        <v>0</v>
      </c>
      <c r="AC381">
        <v>0</v>
      </c>
      <c r="AD381">
        <v>0</v>
      </c>
      <c r="AE381">
        <v>0</v>
      </c>
      <c r="AF381">
        <v>69.982399999999998</v>
      </c>
      <c r="AG381">
        <v>70.601399999999998</v>
      </c>
    </row>
    <row r="382" spans="2:33">
      <c r="B382" s="108" t="s">
        <v>418</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row>
    <row r="383" spans="2:33">
      <c r="B383" s="108" t="s">
        <v>419</v>
      </c>
      <c r="C383">
        <v>0</v>
      </c>
      <c r="D383">
        <v>0</v>
      </c>
      <c r="E383">
        <v>0</v>
      </c>
      <c r="F383">
        <v>0</v>
      </c>
      <c r="G383">
        <v>0.05</v>
      </c>
      <c r="H383">
        <v>0</v>
      </c>
      <c r="I383">
        <v>0</v>
      </c>
      <c r="J383">
        <v>0.3</v>
      </c>
      <c r="K383">
        <v>0</v>
      </c>
      <c r="L383">
        <v>0</v>
      </c>
      <c r="M383">
        <v>0</v>
      </c>
      <c r="N383">
        <v>0</v>
      </c>
      <c r="O383">
        <v>0</v>
      </c>
      <c r="P383">
        <v>0</v>
      </c>
      <c r="Q383">
        <v>0</v>
      </c>
      <c r="R383">
        <v>16</v>
      </c>
      <c r="S383">
        <v>15</v>
      </c>
      <c r="T383">
        <v>0</v>
      </c>
      <c r="U383">
        <v>0</v>
      </c>
      <c r="V383">
        <v>0</v>
      </c>
      <c r="W383">
        <v>0.8</v>
      </c>
      <c r="X383">
        <v>0</v>
      </c>
      <c r="Y383">
        <v>0.2</v>
      </c>
      <c r="Z383">
        <v>0</v>
      </c>
      <c r="AA383">
        <v>0</v>
      </c>
      <c r="AB383">
        <v>0</v>
      </c>
      <c r="AC383">
        <v>0</v>
      </c>
      <c r="AD383">
        <v>0</v>
      </c>
      <c r="AE383">
        <v>0</v>
      </c>
      <c r="AF383">
        <v>0</v>
      </c>
      <c r="AG383">
        <v>32.35</v>
      </c>
    </row>
    <row r="384" spans="2:33">
      <c r="B384" s="108" t="s">
        <v>420</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row>
    <row r="385" spans="2:33">
      <c r="B385" s="108" t="s">
        <v>421</v>
      </c>
      <c r="C385">
        <v>0</v>
      </c>
      <c r="D385">
        <v>0</v>
      </c>
      <c r="E385">
        <v>0</v>
      </c>
      <c r="F385">
        <v>7.1</v>
      </c>
      <c r="G385">
        <v>0</v>
      </c>
      <c r="H385">
        <v>0</v>
      </c>
      <c r="I385">
        <v>0</v>
      </c>
      <c r="J385">
        <v>0.04</v>
      </c>
      <c r="K385">
        <v>0</v>
      </c>
      <c r="L385">
        <v>0</v>
      </c>
      <c r="M385">
        <v>0</v>
      </c>
      <c r="N385">
        <v>0</v>
      </c>
      <c r="O385">
        <v>0</v>
      </c>
      <c r="P385">
        <v>2</v>
      </c>
      <c r="Q385">
        <v>0</v>
      </c>
      <c r="R385">
        <v>0</v>
      </c>
      <c r="S385">
        <v>0</v>
      </c>
      <c r="T385">
        <v>0</v>
      </c>
      <c r="U385">
        <v>0</v>
      </c>
      <c r="V385">
        <v>0</v>
      </c>
      <c r="W385">
        <v>0.36399999999999999</v>
      </c>
      <c r="X385">
        <v>0</v>
      </c>
      <c r="Y385">
        <v>0</v>
      </c>
      <c r="Z385">
        <v>0</v>
      </c>
      <c r="AA385">
        <v>0</v>
      </c>
      <c r="AB385">
        <v>0</v>
      </c>
      <c r="AC385">
        <v>0</v>
      </c>
      <c r="AD385">
        <v>0</v>
      </c>
      <c r="AE385">
        <v>0</v>
      </c>
      <c r="AF385">
        <v>4.7</v>
      </c>
      <c r="AG385">
        <v>14.204000000000001</v>
      </c>
    </row>
    <row r="386" spans="2:33">
      <c r="B386" s="108" t="s">
        <v>422</v>
      </c>
      <c r="C386">
        <v>0</v>
      </c>
      <c r="D386">
        <v>0</v>
      </c>
      <c r="E386">
        <v>0</v>
      </c>
      <c r="F386">
        <v>0</v>
      </c>
      <c r="G386">
        <v>0.6</v>
      </c>
      <c r="H386">
        <v>0</v>
      </c>
      <c r="I386">
        <v>0</v>
      </c>
      <c r="J386">
        <v>0</v>
      </c>
      <c r="K386">
        <v>0</v>
      </c>
      <c r="L386">
        <v>0</v>
      </c>
      <c r="M386">
        <v>0</v>
      </c>
      <c r="N386">
        <v>0</v>
      </c>
      <c r="O386">
        <v>0</v>
      </c>
      <c r="P386">
        <v>0</v>
      </c>
      <c r="Q386">
        <v>0</v>
      </c>
      <c r="R386">
        <v>3.1</v>
      </c>
      <c r="S386">
        <v>2.5</v>
      </c>
      <c r="T386">
        <v>0</v>
      </c>
      <c r="U386">
        <v>0</v>
      </c>
      <c r="V386">
        <v>0</v>
      </c>
      <c r="W386">
        <v>0.1</v>
      </c>
      <c r="X386">
        <v>0</v>
      </c>
      <c r="Y386">
        <v>1</v>
      </c>
      <c r="Z386">
        <v>0</v>
      </c>
      <c r="AA386">
        <v>0</v>
      </c>
      <c r="AB386">
        <v>0</v>
      </c>
      <c r="AC386">
        <v>0</v>
      </c>
      <c r="AD386">
        <v>0</v>
      </c>
      <c r="AE386">
        <v>0</v>
      </c>
      <c r="AF386">
        <v>0</v>
      </c>
      <c r="AG386">
        <v>7.2999999999999989</v>
      </c>
    </row>
    <row r="387" spans="2:33">
      <c r="B387" s="108" t="s">
        <v>423</v>
      </c>
      <c r="C387">
        <v>0</v>
      </c>
      <c r="D387">
        <v>0</v>
      </c>
      <c r="E387">
        <v>0</v>
      </c>
      <c r="F387">
        <v>0</v>
      </c>
      <c r="G387">
        <v>0</v>
      </c>
      <c r="H387">
        <v>0</v>
      </c>
      <c r="I387">
        <v>0</v>
      </c>
      <c r="J387">
        <v>0</v>
      </c>
      <c r="K387">
        <v>0</v>
      </c>
      <c r="L387">
        <v>0</v>
      </c>
      <c r="M387">
        <v>0</v>
      </c>
      <c r="N387">
        <v>0</v>
      </c>
      <c r="O387">
        <v>0</v>
      </c>
      <c r="P387">
        <v>0</v>
      </c>
      <c r="Q387">
        <v>0</v>
      </c>
      <c r="R387">
        <v>0</v>
      </c>
      <c r="S387">
        <v>1</v>
      </c>
      <c r="T387">
        <v>0</v>
      </c>
      <c r="U387">
        <v>0</v>
      </c>
      <c r="V387">
        <v>0</v>
      </c>
      <c r="W387">
        <v>0.02</v>
      </c>
      <c r="X387">
        <v>0</v>
      </c>
      <c r="Y387">
        <v>0</v>
      </c>
      <c r="Z387">
        <v>0</v>
      </c>
      <c r="AA387">
        <v>0</v>
      </c>
      <c r="AB387">
        <v>0</v>
      </c>
      <c r="AC387">
        <v>0</v>
      </c>
      <c r="AD387">
        <v>0</v>
      </c>
      <c r="AE387">
        <v>0</v>
      </c>
      <c r="AF387">
        <v>0</v>
      </c>
      <c r="AG387">
        <v>1.02</v>
      </c>
    </row>
    <row r="388" spans="2:33">
      <c r="B388" s="108" t="s">
        <v>424</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0.20219999999999999</v>
      </c>
      <c r="X388">
        <v>0</v>
      </c>
      <c r="Y388">
        <v>0</v>
      </c>
      <c r="Z388">
        <v>0</v>
      </c>
      <c r="AA388">
        <v>0</v>
      </c>
      <c r="AB388">
        <v>0</v>
      </c>
      <c r="AC388">
        <v>8.4705899999999996</v>
      </c>
      <c r="AD388">
        <v>0</v>
      </c>
      <c r="AE388">
        <v>0</v>
      </c>
      <c r="AF388">
        <v>0</v>
      </c>
      <c r="AG388">
        <v>8.6727899999999991</v>
      </c>
    </row>
    <row r="389" spans="2:33">
      <c r="B389" s="108" t="s">
        <v>425</v>
      </c>
      <c r="C389">
        <v>0</v>
      </c>
      <c r="D389">
        <v>0</v>
      </c>
      <c r="E389">
        <v>0</v>
      </c>
      <c r="F389">
        <v>0</v>
      </c>
      <c r="G389">
        <v>0</v>
      </c>
      <c r="H389">
        <v>0</v>
      </c>
      <c r="I389">
        <v>0</v>
      </c>
      <c r="J389">
        <v>0.23</v>
      </c>
      <c r="K389">
        <v>0</v>
      </c>
      <c r="L389">
        <v>0</v>
      </c>
      <c r="M389">
        <v>0</v>
      </c>
      <c r="N389">
        <v>0</v>
      </c>
      <c r="O389">
        <v>0</v>
      </c>
      <c r="P389">
        <v>0</v>
      </c>
      <c r="Q389">
        <v>0</v>
      </c>
      <c r="R389">
        <v>0</v>
      </c>
      <c r="S389">
        <v>3.4</v>
      </c>
      <c r="T389">
        <v>0</v>
      </c>
      <c r="U389">
        <v>0</v>
      </c>
      <c r="V389">
        <v>0</v>
      </c>
      <c r="W389">
        <v>0.156</v>
      </c>
      <c r="X389">
        <v>10.7</v>
      </c>
      <c r="Y389">
        <v>0</v>
      </c>
      <c r="Z389">
        <v>0</v>
      </c>
      <c r="AA389">
        <v>0</v>
      </c>
      <c r="AB389">
        <v>0</v>
      </c>
      <c r="AC389">
        <v>0</v>
      </c>
      <c r="AD389">
        <v>0</v>
      </c>
      <c r="AE389">
        <v>0</v>
      </c>
      <c r="AF389">
        <v>0</v>
      </c>
      <c r="AG389">
        <v>14.485999999999999</v>
      </c>
    </row>
    <row r="390" spans="2:33">
      <c r="B390" s="108" t="s">
        <v>426</v>
      </c>
      <c r="C390">
        <v>0</v>
      </c>
      <c r="D390">
        <v>0</v>
      </c>
      <c r="E390">
        <v>0</v>
      </c>
      <c r="F390">
        <v>0</v>
      </c>
      <c r="G390">
        <v>0</v>
      </c>
      <c r="H390">
        <v>0</v>
      </c>
      <c r="I390">
        <v>0</v>
      </c>
      <c r="J390">
        <v>0.2</v>
      </c>
      <c r="K390">
        <v>0</v>
      </c>
      <c r="L390">
        <v>0</v>
      </c>
      <c r="M390">
        <v>0</v>
      </c>
      <c r="N390">
        <v>0</v>
      </c>
      <c r="O390">
        <v>0</v>
      </c>
      <c r="P390">
        <v>0</v>
      </c>
      <c r="Q390">
        <v>0</v>
      </c>
      <c r="R390">
        <v>0</v>
      </c>
      <c r="S390">
        <v>0</v>
      </c>
      <c r="T390">
        <v>0</v>
      </c>
      <c r="U390">
        <v>0</v>
      </c>
      <c r="V390">
        <v>0</v>
      </c>
      <c r="W390">
        <v>0.1</v>
      </c>
      <c r="X390">
        <v>0</v>
      </c>
      <c r="Y390">
        <v>6.9</v>
      </c>
      <c r="Z390">
        <v>0</v>
      </c>
      <c r="AA390">
        <v>0</v>
      </c>
      <c r="AB390">
        <v>0</v>
      </c>
      <c r="AC390">
        <v>0</v>
      </c>
      <c r="AD390">
        <v>0</v>
      </c>
      <c r="AE390">
        <v>0</v>
      </c>
      <c r="AF390">
        <v>0</v>
      </c>
      <c r="AG390">
        <v>7.2</v>
      </c>
    </row>
    <row r="391" spans="2:33">
      <c r="B391" s="108" t="s">
        <v>427</v>
      </c>
      <c r="C391">
        <v>0</v>
      </c>
      <c r="D391">
        <v>0</v>
      </c>
      <c r="E391">
        <v>0</v>
      </c>
      <c r="F391">
        <v>0</v>
      </c>
      <c r="G391">
        <v>0</v>
      </c>
      <c r="H391">
        <v>0</v>
      </c>
      <c r="I391">
        <v>0</v>
      </c>
      <c r="J391">
        <v>0.63</v>
      </c>
      <c r="K391">
        <v>0</v>
      </c>
      <c r="L391">
        <v>0</v>
      </c>
      <c r="M391">
        <v>30.402999999999999</v>
      </c>
      <c r="N391">
        <v>0</v>
      </c>
      <c r="O391">
        <v>0</v>
      </c>
      <c r="P391">
        <v>4.8940000000000001</v>
      </c>
      <c r="Q391">
        <v>0</v>
      </c>
      <c r="R391">
        <v>0</v>
      </c>
      <c r="S391">
        <v>0</v>
      </c>
      <c r="T391">
        <v>0</v>
      </c>
      <c r="U391">
        <v>0</v>
      </c>
      <c r="V391">
        <v>0</v>
      </c>
      <c r="W391">
        <v>0.52700000000000002</v>
      </c>
      <c r="X391">
        <v>0</v>
      </c>
      <c r="Y391">
        <v>0</v>
      </c>
      <c r="Z391">
        <v>0</v>
      </c>
      <c r="AA391">
        <v>0</v>
      </c>
      <c r="AB391">
        <v>0</v>
      </c>
      <c r="AC391">
        <v>0</v>
      </c>
      <c r="AD391">
        <v>0</v>
      </c>
      <c r="AE391">
        <v>0</v>
      </c>
      <c r="AF391">
        <v>0</v>
      </c>
      <c r="AG391">
        <v>36.454000000000001</v>
      </c>
    </row>
    <row r="392" spans="2:33">
      <c r="B392" s="108" t="s">
        <v>428</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0.4002</v>
      </c>
      <c r="X392">
        <v>0</v>
      </c>
      <c r="Y392">
        <v>0</v>
      </c>
      <c r="Z392">
        <v>0</v>
      </c>
      <c r="AA392">
        <v>0</v>
      </c>
      <c r="AB392">
        <v>0</v>
      </c>
      <c r="AC392">
        <v>0</v>
      </c>
      <c r="AD392">
        <v>0</v>
      </c>
      <c r="AE392">
        <v>0</v>
      </c>
      <c r="AF392">
        <v>0</v>
      </c>
      <c r="AG392">
        <v>0.4002</v>
      </c>
    </row>
    <row r="393" spans="2:33">
      <c r="B393" s="108" t="s">
        <v>429</v>
      </c>
      <c r="C393">
        <v>0</v>
      </c>
      <c r="D393">
        <v>0</v>
      </c>
      <c r="E393">
        <v>0</v>
      </c>
      <c r="F393">
        <v>1</v>
      </c>
      <c r="G393">
        <v>0</v>
      </c>
      <c r="H393">
        <v>0</v>
      </c>
      <c r="I393">
        <v>0</v>
      </c>
      <c r="J393">
        <v>0.25600000000000001</v>
      </c>
      <c r="K393">
        <v>0</v>
      </c>
      <c r="L393">
        <v>0</v>
      </c>
      <c r="M393">
        <v>9</v>
      </c>
      <c r="N393">
        <v>0</v>
      </c>
      <c r="O393">
        <v>0</v>
      </c>
      <c r="P393">
        <v>0</v>
      </c>
      <c r="Q393">
        <v>0</v>
      </c>
      <c r="R393">
        <v>1</v>
      </c>
      <c r="S393">
        <v>2</v>
      </c>
      <c r="T393">
        <v>0</v>
      </c>
      <c r="U393">
        <v>0</v>
      </c>
      <c r="V393">
        <v>0</v>
      </c>
      <c r="W393">
        <v>0.223</v>
      </c>
      <c r="X393">
        <v>0</v>
      </c>
      <c r="Y393">
        <v>0</v>
      </c>
      <c r="Z393">
        <v>0</v>
      </c>
      <c r="AA393">
        <v>0</v>
      </c>
      <c r="AB393">
        <v>0</v>
      </c>
      <c r="AC393">
        <v>0</v>
      </c>
      <c r="AD393">
        <v>0</v>
      </c>
      <c r="AE393">
        <v>0</v>
      </c>
      <c r="AF393">
        <v>0</v>
      </c>
      <c r="AG393">
        <v>13.479000000000001</v>
      </c>
    </row>
    <row r="394" spans="2:33">
      <c r="B394" s="108" t="s">
        <v>430</v>
      </c>
      <c r="C394">
        <v>0</v>
      </c>
      <c r="D394">
        <v>0</v>
      </c>
      <c r="E394">
        <v>0</v>
      </c>
      <c r="F394">
        <v>6.8360000000000003</v>
      </c>
      <c r="G394">
        <v>0</v>
      </c>
      <c r="H394">
        <v>0.68</v>
      </c>
      <c r="I394">
        <v>0</v>
      </c>
      <c r="J394">
        <v>6.0000000000000001E-3</v>
      </c>
      <c r="K394">
        <v>0</v>
      </c>
      <c r="L394">
        <v>0</v>
      </c>
      <c r="M394">
        <v>0</v>
      </c>
      <c r="N394">
        <v>0</v>
      </c>
      <c r="O394">
        <v>0</v>
      </c>
      <c r="P394">
        <v>0.57799999999999996</v>
      </c>
      <c r="Q394">
        <v>0</v>
      </c>
      <c r="R394">
        <v>0.88800000000000001</v>
      </c>
      <c r="S394">
        <v>28.515999999999998</v>
      </c>
      <c r="T394">
        <v>0</v>
      </c>
      <c r="U394">
        <v>0</v>
      </c>
      <c r="V394">
        <v>0</v>
      </c>
      <c r="W394">
        <v>0.59299999999999997</v>
      </c>
      <c r="X394">
        <v>0</v>
      </c>
      <c r="Y394">
        <v>0</v>
      </c>
      <c r="Z394">
        <v>0</v>
      </c>
      <c r="AA394">
        <v>0</v>
      </c>
      <c r="AB394">
        <v>0</v>
      </c>
      <c r="AC394">
        <v>0</v>
      </c>
      <c r="AD394">
        <v>0</v>
      </c>
      <c r="AE394">
        <v>0</v>
      </c>
      <c r="AF394">
        <v>0</v>
      </c>
      <c r="AG394">
        <v>38.097000000000008</v>
      </c>
    </row>
    <row r="395" spans="2:33">
      <c r="B395" s="108" t="s">
        <v>431</v>
      </c>
      <c r="C395">
        <v>0</v>
      </c>
      <c r="D395">
        <v>0</v>
      </c>
      <c r="E395">
        <v>0</v>
      </c>
      <c r="F395">
        <v>0</v>
      </c>
      <c r="G395">
        <v>0</v>
      </c>
      <c r="H395">
        <v>0</v>
      </c>
      <c r="I395">
        <v>0</v>
      </c>
      <c r="J395">
        <v>0.15</v>
      </c>
      <c r="K395">
        <v>0</v>
      </c>
      <c r="L395">
        <v>0</v>
      </c>
      <c r="M395">
        <v>21.472999999999999</v>
      </c>
      <c r="N395">
        <v>0</v>
      </c>
      <c r="O395">
        <v>0</v>
      </c>
      <c r="P395">
        <v>0</v>
      </c>
      <c r="Q395">
        <v>0</v>
      </c>
      <c r="R395">
        <v>0</v>
      </c>
      <c r="S395">
        <v>0</v>
      </c>
      <c r="T395">
        <v>0</v>
      </c>
      <c r="U395">
        <v>0</v>
      </c>
      <c r="V395">
        <v>0</v>
      </c>
      <c r="W395">
        <v>0.27100000000000002</v>
      </c>
      <c r="X395">
        <v>0</v>
      </c>
      <c r="Y395">
        <v>0</v>
      </c>
      <c r="Z395">
        <v>0</v>
      </c>
      <c r="AA395">
        <v>0</v>
      </c>
      <c r="AB395">
        <v>0</v>
      </c>
      <c r="AC395">
        <v>0</v>
      </c>
      <c r="AD395">
        <v>0</v>
      </c>
      <c r="AE395">
        <v>0</v>
      </c>
      <c r="AF395">
        <v>0</v>
      </c>
      <c r="AG395">
        <v>21.893999999999998</v>
      </c>
    </row>
    <row r="396" spans="2:33">
      <c r="B396" s="108" t="s">
        <v>432</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row>
    <row r="397" spans="2:33">
      <c r="B397" s="108" t="s">
        <v>433</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0.74399999999999999</v>
      </c>
      <c r="X397">
        <v>0</v>
      </c>
      <c r="Y397">
        <v>0</v>
      </c>
      <c r="Z397">
        <v>0</v>
      </c>
      <c r="AA397">
        <v>0</v>
      </c>
      <c r="AB397">
        <v>0</v>
      </c>
      <c r="AC397">
        <v>0</v>
      </c>
      <c r="AD397">
        <v>0</v>
      </c>
      <c r="AE397">
        <v>0</v>
      </c>
      <c r="AF397">
        <v>35.6282</v>
      </c>
      <c r="AG397">
        <v>36.372199999999999</v>
      </c>
    </row>
    <row r="398" spans="2:33">
      <c r="B398" s="108" t="s">
        <v>434</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row>
    <row r="399" spans="2:33">
      <c r="B399" s="108" t="s">
        <v>435</v>
      </c>
      <c r="C399">
        <v>0</v>
      </c>
      <c r="D399">
        <v>0</v>
      </c>
      <c r="E399">
        <v>0</v>
      </c>
      <c r="F399">
        <v>0</v>
      </c>
      <c r="G399">
        <v>0</v>
      </c>
      <c r="H399">
        <v>0</v>
      </c>
      <c r="I399">
        <v>0</v>
      </c>
      <c r="J399">
        <v>1.7</v>
      </c>
      <c r="K399">
        <v>0</v>
      </c>
      <c r="L399">
        <v>0</v>
      </c>
      <c r="M399">
        <v>0</v>
      </c>
      <c r="N399">
        <v>0</v>
      </c>
      <c r="O399">
        <v>44</v>
      </c>
      <c r="P399">
        <v>0</v>
      </c>
      <c r="Q399">
        <v>0</v>
      </c>
      <c r="R399">
        <v>0</v>
      </c>
      <c r="S399">
        <v>0</v>
      </c>
      <c r="T399">
        <v>0</v>
      </c>
      <c r="U399">
        <v>0</v>
      </c>
      <c r="V399">
        <v>0</v>
      </c>
      <c r="W399">
        <v>1</v>
      </c>
      <c r="X399">
        <v>0</v>
      </c>
      <c r="Y399">
        <v>0</v>
      </c>
      <c r="Z399">
        <v>0</v>
      </c>
      <c r="AA399">
        <v>0</v>
      </c>
      <c r="AB399">
        <v>0</v>
      </c>
      <c r="AC399">
        <v>0</v>
      </c>
      <c r="AD399">
        <v>0</v>
      </c>
      <c r="AE399">
        <v>0</v>
      </c>
      <c r="AF399">
        <v>0</v>
      </c>
      <c r="AG399">
        <v>46.7</v>
      </c>
    </row>
    <row r="400" spans="2:33">
      <c r="B400" s="108" t="s">
        <v>436</v>
      </c>
      <c r="C400">
        <v>0</v>
      </c>
      <c r="D400">
        <v>0</v>
      </c>
      <c r="E400">
        <v>0</v>
      </c>
      <c r="F400">
        <v>0</v>
      </c>
      <c r="G400">
        <v>0</v>
      </c>
      <c r="H400">
        <v>0</v>
      </c>
      <c r="I400">
        <v>0</v>
      </c>
      <c r="J400">
        <v>0.17</v>
      </c>
      <c r="K400">
        <v>0</v>
      </c>
      <c r="L400">
        <v>0</v>
      </c>
      <c r="M400">
        <v>33.442999999999998</v>
      </c>
      <c r="N400">
        <v>0</v>
      </c>
      <c r="O400">
        <v>0</v>
      </c>
      <c r="P400">
        <v>5.4779999999999998</v>
      </c>
      <c r="Q400">
        <v>0</v>
      </c>
      <c r="R400">
        <v>0</v>
      </c>
      <c r="S400">
        <v>0</v>
      </c>
      <c r="T400">
        <v>0</v>
      </c>
      <c r="U400">
        <v>0</v>
      </c>
      <c r="V400">
        <v>0</v>
      </c>
      <c r="W400">
        <v>0.69799999999999995</v>
      </c>
      <c r="X400">
        <v>0</v>
      </c>
      <c r="Y400">
        <v>0</v>
      </c>
      <c r="Z400">
        <v>0</v>
      </c>
      <c r="AA400">
        <v>0</v>
      </c>
      <c r="AB400">
        <v>0</v>
      </c>
      <c r="AC400">
        <v>0</v>
      </c>
      <c r="AD400">
        <v>0</v>
      </c>
      <c r="AE400">
        <v>0</v>
      </c>
      <c r="AF400">
        <v>0</v>
      </c>
      <c r="AG400">
        <v>39.789000000000001</v>
      </c>
    </row>
    <row r="401" spans="1:33">
      <c r="B401" s="108" t="s">
        <v>437</v>
      </c>
      <c r="C401">
        <v>0</v>
      </c>
      <c r="D401">
        <v>0</v>
      </c>
      <c r="E401">
        <v>0</v>
      </c>
      <c r="F401">
        <v>8</v>
      </c>
      <c r="G401">
        <v>0.1</v>
      </c>
      <c r="H401">
        <v>0</v>
      </c>
      <c r="I401">
        <v>0</v>
      </c>
      <c r="J401">
        <v>0</v>
      </c>
      <c r="K401">
        <v>0</v>
      </c>
      <c r="L401">
        <v>0</v>
      </c>
      <c r="M401">
        <v>0.9</v>
      </c>
      <c r="N401">
        <v>0</v>
      </c>
      <c r="O401">
        <v>0</v>
      </c>
      <c r="P401">
        <v>0</v>
      </c>
      <c r="Q401">
        <v>0</v>
      </c>
      <c r="R401">
        <v>8</v>
      </c>
      <c r="S401">
        <v>20</v>
      </c>
      <c r="T401">
        <v>0</v>
      </c>
      <c r="U401">
        <v>0</v>
      </c>
      <c r="V401">
        <v>0</v>
      </c>
      <c r="W401">
        <v>0.7</v>
      </c>
      <c r="X401">
        <v>0</v>
      </c>
      <c r="Y401">
        <v>0</v>
      </c>
      <c r="Z401">
        <v>0</v>
      </c>
      <c r="AA401">
        <v>0</v>
      </c>
      <c r="AB401">
        <v>0</v>
      </c>
      <c r="AC401">
        <v>0</v>
      </c>
      <c r="AD401">
        <v>0</v>
      </c>
      <c r="AE401">
        <v>0</v>
      </c>
      <c r="AF401">
        <v>0</v>
      </c>
      <c r="AG401">
        <v>37.700000000000003</v>
      </c>
    </row>
    <row r="402" spans="1:33">
      <c r="B402" s="108" t="s">
        <v>438</v>
      </c>
      <c r="C402">
        <v>0</v>
      </c>
      <c r="D402">
        <v>0</v>
      </c>
      <c r="E402">
        <v>0</v>
      </c>
      <c r="F402">
        <v>3.141</v>
      </c>
      <c r="G402">
        <v>0</v>
      </c>
      <c r="H402">
        <v>0</v>
      </c>
      <c r="I402">
        <v>0</v>
      </c>
      <c r="J402">
        <v>0.378</v>
      </c>
      <c r="K402">
        <v>0</v>
      </c>
      <c r="L402">
        <v>0</v>
      </c>
      <c r="M402">
        <v>0</v>
      </c>
      <c r="N402">
        <v>0</v>
      </c>
      <c r="O402">
        <v>0</v>
      </c>
      <c r="P402">
        <v>5.4</v>
      </c>
      <c r="Q402">
        <v>0</v>
      </c>
      <c r="R402">
        <v>0</v>
      </c>
      <c r="S402">
        <v>0</v>
      </c>
      <c r="T402">
        <v>0</v>
      </c>
      <c r="U402">
        <v>0</v>
      </c>
      <c r="V402">
        <v>0</v>
      </c>
      <c r="W402">
        <v>1.5589999999999999</v>
      </c>
      <c r="X402">
        <v>0</v>
      </c>
      <c r="Y402">
        <v>0</v>
      </c>
      <c r="Z402">
        <v>0</v>
      </c>
      <c r="AA402">
        <v>0</v>
      </c>
      <c r="AB402">
        <v>0</v>
      </c>
      <c r="AC402">
        <v>0</v>
      </c>
      <c r="AD402">
        <v>0</v>
      </c>
      <c r="AE402">
        <v>0</v>
      </c>
      <c r="AF402">
        <v>41.369</v>
      </c>
      <c r="AG402">
        <v>51.846999999999994</v>
      </c>
    </row>
    <row r="403" spans="1:33">
      <c r="B403" s="108" t="s">
        <v>439</v>
      </c>
      <c r="C403">
        <v>0</v>
      </c>
      <c r="D403">
        <v>0</v>
      </c>
      <c r="E403">
        <v>0</v>
      </c>
      <c r="F403">
        <v>6.5</v>
      </c>
      <c r="G403">
        <v>0</v>
      </c>
      <c r="H403">
        <v>0</v>
      </c>
      <c r="I403">
        <v>0</v>
      </c>
      <c r="J403">
        <v>0.2</v>
      </c>
      <c r="K403">
        <v>0</v>
      </c>
      <c r="L403">
        <v>0</v>
      </c>
      <c r="M403">
        <v>0</v>
      </c>
      <c r="N403">
        <v>0</v>
      </c>
      <c r="O403">
        <v>0</v>
      </c>
      <c r="P403">
        <v>0</v>
      </c>
      <c r="Q403">
        <v>0</v>
      </c>
      <c r="R403">
        <v>0</v>
      </c>
      <c r="S403">
        <v>15</v>
      </c>
      <c r="T403">
        <v>0</v>
      </c>
      <c r="U403">
        <v>0</v>
      </c>
      <c r="V403">
        <v>0</v>
      </c>
      <c r="W403">
        <v>0.5</v>
      </c>
      <c r="X403">
        <v>0</v>
      </c>
      <c r="Y403">
        <v>0</v>
      </c>
      <c r="Z403">
        <v>0</v>
      </c>
      <c r="AA403">
        <v>0</v>
      </c>
      <c r="AB403">
        <v>0</v>
      </c>
      <c r="AC403">
        <v>0</v>
      </c>
      <c r="AD403">
        <v>0</v>
      </c>
      <c r="AE403">
        <v>0</v>
      </c>
      <c r="AF403">
        <v>0</v>
      </c>
      <c r="AG403">
        <v>22.2</v>
      </c>
    </row>
    <row r="404" spans="1:33">
      <c r="B404" s="108" t="s">
        <v>440</v>
      </c>
      <c r="C404">
        <v>0</v>
      </c>
      <c r="D404">
        <v>0</v>
      </c>
      <c r="E404">
        <v>0</v>
      </c>
      <c r="F404">
        <v>14</v>
      </c>
      <c r="G404">
        <v>0</v>
      </c>
      <c r="H404">
        <v>0</v>
      </c>
      <c r="I404">
        <v>0</v>
      </c>
      <c r="J404">
        <v>4.5</v>
      </c>
      <c r="K404">
        <v>0</v>
      </c>
      <c r="L404">
        <v>0</v>
      </c>
      <c r="M404">
        <v>10</v>
      </c>
      <c r="N404">
        <v>0</v>
      </c>
      <c r="O404">
        <v>0</v>
      </c>
      <c r="P404">
        <v>0</v>
      </c>
      <c r="Q404">
        <v>0</v>
      </c>
      <c r="R404">
        <v>0</v>
      </c>
      <c r="S404">
        <v>8.5</v>
      </c>
      <c r="T404">
        <v>0</v>
      </c>
      <c r="U404">
        <v>0</v>
      </c>
      <c r="V404">
        <v>0</v>
      </c>
      <c r="W404">
        <v>1</v>
      </c>
      <c r="X404">
        <v>0</v>
      </c>
      <c r="Y404">
        <v>0</v>
      </c>
      <c r="Z404">
        <v>0</v>
      </c>
      <c r="AA404">
        <v>0</v>
      </c>
      <c r="AB404">
        <v>0</v>
      </c>
      <c r="AC404">
        <v>0</v>
      </c>
      <c r="AD404">
        <v>0</v>
      </c>
      <c r="AE404">
        <v>0</v>
      </c>
      <c r="AF404">
        <v>0</v>
      </c>
      <c r="AG404">
        <v>38</v>
      </c>
    </row>
    <row r="405" spans="1:33">
      <c r="B405" s="108" t="s">
        <v>441</v>
      </c>
      <c r="C405">
        <v>0</v>
      </c>
      <c r="D405">
        <v>0</v>
      </c>
      <c r="E405">
        <v>0</v>
      </c>
      <c r="F405">
        <v>33.1</v>
      </c>
      <c r="G405">
        <v>0</v>
      </c>
      <c r="H405">
        <v>0</v>
      </c>
      <c r="I405">
        <v>0</v>
      </c>
      <c r="J405">
        <v>0.65</v>
      </c>
      <c r="K405">
        <v>0</v>
      </c>
      <c r="L405">
        <v>0</v>
      </c>
      <c r="M405">
        <v>0</v>
      </c>
      <c r="N405">
        <v>0</v>
      </c>
      <c r="O405">
        <v>0</v>
      </c>
      <c r="P405">
        <v>5.8</v>
      </c>
      <c r="Q405">
        <v>0</v>
      </c>
      <c r="R405">
        <v>0</v>
      </c>
      <c r="S405">
        <v>2</v>
      </c>
      <c r="T405">
        <v>0</v>
      </c>
      <c r="U405">
        <v>0</v>
      </c>
      <c r="V405">
        <v>0</v>
      </c>
      <c r="W405">
        <v>1.1399999999999999</v>
      </c>
      <c r="X405">
        <v>0</v>
      </c>
      <c r="Y405">
        <v>0</v>
      </c>
      <c r="Z405">
        <v>0</v>
      </c>
      <c r="AA405">
        <v>0</v>
      </c>
      <c r="AB405">
        <v>0</v>
      </c>
      <c r="AC405">
        <v>0</v>
      </c>
      <c r="AD405">
        <v>0</v>
      </c>
      <c r="AE405">
        <v>0</v>
      </c>
      <c r="AF405">
        <v>7.6</v>
      </c>
      <c r="AG405">
        <v>50.29</v>
      </c>
    </row>
    <row r="406" spans="1:33">
      <c r="B406" s="108" t="s">
        <v>442</v>
      </c>
      <c r="C406">
        <v>0</v>
      </c>
      <c r="D406">
        <v>0</v>
      </c>
      <c r="E406">
        <v>0</v>
      </c>
      <c r="F406">
        <v>0</v>
      </c>
      <c r="G406">
        <v>0</v>
      </c>
      <c r="H406">
        <v>0</v>
      </c>
      <c r="I406">
        <v>0</v>
      </c>
      <c r="J406">
        <v>0.05</v>
      </c>
      <c r="K406">
        <v>0</v>
      </c>
      <c r="L406">
        <v>0</v>
      </c>
      <c r="M406">
        <v>0</v>
      </c>
      <c r="N406">
        <v>0</v>
      </c>
      <c r="O406">
        <v>0</v>
      </c>
      <c r="P406">
        <v>0</v>
      </c>
      <c r="Q406">
        <v>0</v>
      </c>
      <c r="R406">
        <v>0</v>
      </c>
      <c r="S406">
        <v>0</v>
      </c>
      <c r="T406">
        <v>0</v>
      </c>
      <c r="U406">
        <v>0</v>
      </c>
      <c r="V406">
        <v>0</v>
      </c>
      <c r="W406">
        <v>0.11</v>
      </c>
      <c r="X406">
        <v>0</v>
      </c>
      <c r="Y406">
        <v>2.65</v>
      </c>
      <c r="Z406">
        <v>0</v>
      </c>
      <c r="AA406">
        <v>0</v>
      </c>
      <c r="AB406">
        <v>0</v>
      </c>
      <c r="AC406">
        <v>0</v>
      </c>
      <c r="AD406">
        <v>0</v>
      </c>
      <c r="AE406">
        <v>0</v>
      </c>
      <c r="AF406">
        <v>3.33</v>
      </c>
      <c r="AG406">
        <v>6.14</v>
      </c>
    </row>
    <row r="407" spans="1:33">
      <c r="B407" s="108" t="s">
        <v>443</v>
      </c>
      <c r="C407">
        <v>0</v>
      </c>
      <c r="D407">
        <v>0</v>
      </c>
      <c r="E407">
        <v>0</v>
      </c>
      <c r="F407">
        <v>14.628</v>
      </c>
      <c r="G407">
        <v>0</v>
      </c>
      <c r="H407">
        <v>0</v>
      </c>
      <c r="I407">
        <v>0</v>
      </c>
      <c r="J407">
        <v>0.91600000000000004</v>
      </c>
      <c r="K407">
        <v>0</v>
      </c>
      <c r="L407">
        <v>0</v>
      </c>
      <c r="M407">
        <v>0</v>
      </c>
      <c r="N407">
        <v>0</v>
      </c>
      <c r="O407">
        <v>0</v>
      </c>
      <c r="P407">
        <v>0</v>
      </c>
      <c r="Q407">
        <v>0</v>
      </c>
      <c r="R407">
        <v>0</v>
      </c>
      <c r="S407">
        <v>10.574</v>
      </c>
      <c r="T407">
        <v>0</v>
      </c>
      <c r="U407">
        <v>0</v>
      </c>
      <c r="V407">
        <v>0</v>
      </c>
      <c r="W407">
        <v>0.441</v>
      </c>
      <c r="X407">
        <v>0</v>
      </c>
      <c r="Y407">
        <v>0</v>
      </c>
      <c r="Z407">
        <v>0</v>
      </c>
      <c r="AA407">
        <v>0</v>
      </c>
      <c r="AB407">
        <v>0</v>
      </c>
      <c r="AC407">
        <v>0</v>
      </c>
      <c r="AD407">
        <v>0</v>
      </c>
      <c r="AE407">
        <v>0</v>
      </c>
      <c r="AF407">
        <v>0</v>
      </c>
      <c r="AG407">
        <v>26.559000000000001</v>
      </c>
    </row>
    <row r="408" spans="1:33">
      <c r="B408" s="108" t="s">
        <v>444</v>
      </c>
      <c r="C408">
        <v>0</v>
      </c>
      <c r="D408">
        <v>0</v>
      </c>
      <c r="E408">
        <v>0</v>
      </c>
      <c r="F408">
        <v>0</v>
      </c>
      <c r="G408">
        <v>0</v>
      </c>
      <c r="H408">
        <v>0</v>
      </c>
      <c r="I408">
        <v>0</v>
      </c>
      <c r="J408">
        <v>0.16</v>
      </c>
      <c r="K408">
        <v>0</v>
      </c>
      <c r="L408">
        <v>0</v>
      </c>
      <c r="M408">
        <v>0</v>
      </c>
      <c r="N408">
        <v>0</v>
      </c>
      <c r="O408">
        <v>0</v>
      </c>
      <c r="P408">
        <v>0</v>
      </c>
      <c r="Q408">
        <v>2.7</v>
      </c>
      <c r="R408">
        <v>0</v>
      </c>
      <c r="S408">
        <v>0.7</v>
      </c>
      <c r="T408">
        <v>0</v>
      </c>
      <c r="U408">
        <v>0</v>
      </c>
      <c r="V408">
        <v>0</v>
      </c>
      <c r="W408">
        <v>0.24099999999999999</v>
      </c>
      <c r="X408">
        <v>11.3</v>
      </c>
      <c r="Y408">
        <v>0.6</v>
      </c>
      <c r="Z408">
        <v>0</v>
      </c>
      <c r="AA408">
        <v>0</v>
      </c>
      <c r="AB408">
        <v>0</v>
      </c>
      <c r="AC408">
        <v>0</v>
      </c>
      <c r="AD408">
        <v>0</v>
      </c>
      <c r="AE408">
        <v>0</v>
      </c>
      <c r="AF408">
        <v>0</v>
      </c>
      <c r="AG408">
        <v>15.701000000000001</v>
      </c>
    </row>
    <row r="409" spans="1:33">
      <c r="B409" s="108" t="s">
        <v>445</v>
      </c>
      <c r="C409">
        <v>0</v>
      </c>
      <c r="D409">
        <v>0</v>
      </c>
      <c r="E409">
        <v>0</v>
      </c>
      <c r="F409">
        <v>0</v>
      </c>
      <c r="G409">
        <v>0</v>
      </c>
      <c r="H409">
        <v>0</v>
      </c>
      <c r="I409">
        <v>0</v>
      </c>
      <c r="J409">
        <v>7.0999999999999994E-2</v>
      </c>
      <c r="K409">
        <v>0</v>
      </c>
      <c r="L409">
        <v>0</v>
      </c>
      <c r="M409">
        <v>0</v>
      </c>
      <c r="N409">
        <v>0</v>
      </c>
      <c r="O409">
        <v>0</v>
      </c>
      <c r="P409">
        <v>0</v>
      </c>
      <c r="Q409">
        <v>0</v>
      </c>
      <c r="R409">
        <v>0</v>
      </c>
      <c r="S409">
        <v>10.573</v>
      </c>
      <c r="T409">
        <v>0</v>
      </c>
      <c r="U409">
        <v>0</v>
      </c>
      <c r="V409">
        <v>0</v>
      </c>
      <c r="W409">
        <v>0.185</v>
      </c>
      <c r="X409">
        <v>0</v>
      </c>
      <c r="Y409">
        <v>0.995</v>
      </c>
      <c r="Z409">
        <v>0</v>
      </c>
      <c r="AA409">
        <v>0</v>
      </c>
      <c r="AB409">
        <v>0</v>
      </c>
      <c r="AC409">
        <v>0</v>
      </c>
      <c r="AD409">
        <v>0</v>
      </c>
      <c r="AE409">
        <v>0</v>
      </c>
      <c r="AF409">
        <v>0</v>
      </c>
      <c r="AG409">
        <v>11.824</v>
      </c>
    </row>
    <row r="410" spans="1:33">
      <c r="A410" s="109" t="s">
        <v>446</v>
      </c>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row>
    <row r="411" spans="1:33">
      <c r="B411" s="108" t="s">
        <v>435</v>
      </c>
      <c r="C411">
        <v>0</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row>
    <row r="412" spans="1:33">
      <c r="A412" s="109" t="s">
        <v>447</v>
      </c>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row>
    <row r="413" spans="1:33">
      <c r="B413" s="108" t="s">
        <v>448</v>
      </c>
      <c r="C413">
        <v>0</v>
      </c>
      <c r="D413">
        <v>0</v>
      </c>
      <c r="E413">
        <v>0</v>
      </c>
      <c r="F413">
        <v>11.81</v>
      </c>
      <c r="G413">
        <v>0.32</v>
      </c>
      <c r="H413">
        <v>0</v>
      </c>
      <c r="I413">
        <v>0</v>
      </c>
      <c r="J413">
        <v>0</v>
      </c>
      <c r="K413">
        <v>0</v>
      </c>
      <c r="L413">
        <v>0</v>
      </c>
      <c r="M413">
        <v>34.85</v>
      </c>
      <c r="N413">
        <v>0</v>
      </c>
      <c r="O413">
        <v>0</v>
      </c>
      <c r="P413">
        <v>27.76</v>
      </c>
      <c r="Q413">
        <v>0</v>
      </c>
      <c r="R413">
        <v>65.569999999999993</v>
      </c>
      <c r="S413">
        <v>5.91</v>
      </c>
      <c r="T413">
        <v>0</v>
      </c>
      <c r="U413">
        <v>0</v>
      </c>
      <c r="V413">
        <v>0</v>
      </c>
      <c r="W413">
        <v>3.66</v>
      </c>
      <c r="X413">
        <v>0</v>
      </c>
      <c r="Y413">
        <v>0</v>
      </c>
      <c r="Z413">
        <v>0</v>
      </c>
      <c r="AA413">
        <v>0</v>
      </c>
      <c r="AB413">
        <v>0</v>
      </c>
      <c r="AC413">
        <v>0</v>
      </c>
      <c r="AD413">
        <v>0</v>
      </c>
      <c r="AE413">
        <v>0</v>
      </c>
      <c r="AF413">
        <v>0</v>
      </c>
      <c r="AG413">
        <v>149.87999999999997</v>
      </c>
    </row>
    <row r="414" spans="1:33">
      <c r="B414" s="108" t="s">
        <v>449</v>
      </c>
      <c r="C414">
        <v>0</v>
      </c>
      <c r="D414">
        <v>0</v>
      </c>
      <c r="E414">
        <v>0</v>
      </c>
      <c r="F414">
        <v>9.4</v>
      </c>
      <c r="G414">
        <v>0.93</v>
      </c>
      <c r="H414">
        <v>0</v>
      </c>
      <c r="I414">
        <v>0</v>
      </c>
      <c r="J414">
        <v>0</v>
      </c>
      <c r="K414">
        <v>0</v>
      </c>
      <c r="L414">
        <v>0</v>
      </c>
      <c r="M414">
        <v>11.59</v>
      </c>
      <c r="N414">
        <v>0</v>
      </c>
      <c r="O414">
        <v>0</v>
      </c>
      <c r="P414">
        <v>4.4400000000000004</v>
      </c>
      <c r="Q414">
        <v>0</v>
      </c>
      <c r="R414">
        <v>0</v>
      </c>
      <c r="S414">
        <v>0.87</v>
      </c>
      <c r="T414">
        <v>0</v>
      </c>
      <c r="U414">
        <v>0</v>
      </c>
      <c r="V414">
        <v>0</v>
      </c>
      <c r="W414">
        <v>0.84</v>
      </c>
      <c r="X414">
        <v>0</v>
      </c>
      <c r="Y414">
        <v>0</v>
      </c>
      <c r="Z414">
        <v>0</v>
      </c>
      <c r="AA414">
        <v>0</v>
      </c>
      <c r="AB414">
        <v>0</v>
      </c>
      <c r="AC414">
        <v>0</v>
      </c>
      <c r="AD414">
        <v>0</v>
      </c>
      <c r="AE414">
        <v>0</v>
      </c>
      <c r="AF414">
        <v>0</v>
      </c>
      <c r="AG414">
        <v>28.070000000000004</v>
      </c>
    </row>
    <row r="415" spans="1:33">
      <c r="B415" s="108" t="s">
        <v>450</v>
      </c>
      <c r="C415">
        <v>0</v>
      </c>
      <c r="D415">
        <v>0</v>
      </c>
      <c r="E415">
        <v>0</v>
      </c>
      <c r="F415">
        <v>0</v>
      </c>
      <c r="G415">
        <v>0.63</v>
      </c>
      <c r="H415">
        <v>0</v>
      </c>
      <c r="I415">
        <v>0</v>
      </c>
      <c r="J415">
        <v>0</v>
      </c>
      <c r="K415">
        <v>0</v>
      </c>
      <c r="L415">
        <v>0</v>
      </c>
      <c r="M415">
        <v>0.1</v>
      </c>
      <c r="N415">
        <v>0</v>
      </c>
      <c r="O415">
        <v>0</v>
      </c>
      <c r="P415">
        <v>1.1599999999999999</v>
      </c>
      <c r="Q415">
        <v>0</v>
      </c>
      <c r="R415">
        <v>0</v>
      </c>
      <c r="S415">
        <v>10.38</v>
      </c>
      <c r="T415">
        <v>0</v>
      </c>
      <c r="U415">
        <v>0</v>
      </c>
      <c r="V415">
        <v>0</v>
      </c>
      <c r="W415">
        <v>0.31</v>
      </c>
      <c r="X415">
        <v>0</v>
      </c>
      <c r="Y415">
        <v>0</v>
      </c>
      <c r="Z415">
        <v>0</v>
      </c>
      <c r="AA415">
        <v>0</v>
      </c>
      <c r="AB415">
        <v>0</v>
      </c>
      <c r="AC415">
        <v>0</v>
      </c>
      <c r="AD415">
        <v>0</v>
      </c>
      <c r="AE415">
        <v>0</v>
      </c>
      <c r="AF415">
        <v>0</v>
      </c>
      <c r="AG415">
        <v>12.580000000000002</v>
      </c>
    </row>
    <row r="416" spans="1:33">
      <c r="B416" s="108" t="s">
        <v>451</v>
      </c>
      <c r="C416">
        <v>0</v>
      </c>
      <c r="D416">
        <v>0</v>
      </c>
      <c r="E416">
        <v>0</v>
      </c>
      <c r="F416">
        <v>8.01</v>
      </c>
      <c r="G416">
        <v>0.84</v>
      </c>
      <c r="H416">
        <v>0</v>
      </c>
      <c r="I416">
        <v>0</v>
      </c>
      <c r="J416">
        <v>1.7000000000000001E-2</v>
      </c>
      <c r="K416">
        <v>0</v>
      </c>
      <c r="L416">
        <v>0</v>
      </c>
      <c r="M416">
        <v>8.01</v>
      </c>
      <c r="N416">
        <v>0</v>
      </c>
      <c r="O416">
        <v>0</v>
      </c>
      <c r="P416">
        <v>6.32</v>
      </c>
      <c r="Q416">
        <v>0</v>
      </c>
      <c r="R416">
        <v>0</v>
      </c>
      <c r="S416">
        <v>24.04</v>
      </c>
      <c r="T416">
        <v>0</v>
      </c>
      <c r="U416">
        <v>0</v>
      </c>
      <c r="V416">
        <v>0</v>
      </c>
      <c r="W416">
        <v>0.94</v>
      </c>
      <c r="X416">
        <v>0</v>
      </c>
      <c r="Y416">
        <v>0</v>
      </c>
      <c r="Z416">
        <v>0</v>
      </c>
      <c r="AA416">
        <v>0</v>
      </c>
      <c r="AB416">
        <v>0</v>
      </c>
      <c r="AC416">
        <v>0</v>
      </c>
      <c r="AD416">
        <v>0</v>
      </c>
      <c r="AE416">
        <v>0</v>
      </c>
      <c r="AF416">
        <v>0</v>
      </c>
      <c r="AG416">
        <v>48.177</v>
      </c>
    </row>
    <row r="417" spans="1:33">
      <c r="A417" s="109" t="s">
        <v>452</v>
      </c>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row>
    <row r="418" spans="1:33">
      <c r="B418" s="108" t="s">
        <v>453</v>
      </c>
      <c r="C418">
        <v>0</v>
      </c>
      <c r="D418">
        <v>0</v>
      </c>
      <c r="E418">
        <v>0</v>
      </c>
      <c r="F418">
        <v>0</v>
      </c>
      <c r="G418">
        <v>0</v>
      </c>
      <c r="H418">
        <v>0.96489999999999998</v>
      </c>
      <c r="I418">
        <v>0</v>
      </c>
      <c r="J418">
        <v>4.4000000000000003E-3</v>
      </c>
      <c r="K418">
        <v>0</v>
      </c>
      <c r="L418">
        <v>0</v>
      </c>
      <c r="M418">
        <v>0</v>
      </c>
      <c r="N418">
        <v>4.7211800000000004</v>
      </c>
      <c r="O418">
        <v>0</v>
      </c>
      <c r="P418">
        <v>0</v>
      </c>
      <c r="Q418">
        <v>84.427000000000007</v>
      </c>
      <c r="R418">
        <v>0</v>
      </c>
      <c r="S418">
        <v>0</v>
      </c>
      <c r="T418">
        <v>0</v>
      </c>
      <c r="U418">
        <v>0</v>
      </c>
      <c r="V418">
        <v>0</v>
      </c>
      <c r="W418">
        <v>1.1000000000000001</v>
      </c>
      <c r="X418">
        <v>0</v>
      </c>
      <c r="Y418">
        <v>0</v>
      </c>
      <c r="Z418">
        <v>0</v>
      </c>
      <c r="AA418">
        <v>0</v>
      </c>
      <c r="AB418">
        <v>0</v>
      </c>
      <c r="AC418">
        <v>0</v>
      </c>
      <c r="AD418">
        <v>0</v>
      </c>
      <c r="AE418">
        <v>0</v>
      </c>
      <c r="AF418">
        <v>0</v>
      </c>
      <c r="AG418">
        <v>91.217480000000009</v>
      </c>
    </row>
    <row r="419" spans="1:33">
      <c r="B419" s="108" t="s">
        <v>454</v>
      </c>
      <c r="C419">
        <v>0</v>
      </c>
      <c r="D419">
        <v>0</v>
      </c>
      <c r="E419">
        <v>0</v>
      </c>
      <c r="F419">
        <v>0</v>
      </c>
      <c r="G419">
        <v>0</v>
      </c>
      <c r="H419">
        <v>0</v>
      </c>
      <c r="I419">
        <v>0</v>
      </c>
      <c r="J419">
        <v>1.0699999999999999E-2</v>
      </c>
      <c r="K419">
        <v>0</v>
      </c>
      <c r="L419">
        <v>0</v>
      </c>
      <c r="M419">
        <v>0</v>
      </c>
      <c r="N419">
        <v>0</v>
      </c>
      <c r="O419">
        <v>0</v>
      </c>
      <c r="P419">
        <v>0</v>
      </c>
      <c r="Q419">
        <v>0</v>
      </c>
      <c r="R419">
        <v>0</v>
      </c>
      <c r="S419">
        <v>0</v>
      </c>
      <c r="T419">
        <v>0</v>
      </c>
      <c r="U419">
        <v>0</v>
      </c>
      <c r="V419">
        <v>0</v>
      </c>
      <c r="W419">
        <v>2.2800000000000001E-2</v>
      </c>
      <c r="X419">
        <v>0</v>
      </c>
      <c r="Y419">
        <v>0.78300000000000003</v>
      </c>
      <c r="Z419">
        <v>0</v>
      </c>
      <c r="AA419">
        <v>0</v>
      </c>
      <c r="AB419">
        <v>0</v>
      </c>
      <c r="AC419">
        <v>0</v>
      </c>
      <c r="AD419">
        <v>0</v>
      </c>
      <c r="AE419">
        <v>0</v>
      </c>
      <c r="AF419">
        <v>0</v>
      </c>
      <c r="AG419">
        <v>0.81650000000000011</v>
      </c>
    </row>
    <row r="420" spans="1:33">
      <c r="A420" s="109" t="s">
        <v>455</v>
      </c>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row>
    <row r="421" spans="1:33">
      <c r="B421" s="108" t="s">
        <v>456</v>
      </c>
      <c r="C421">
        <v>0</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row>
    <row r="422" spans="1:33">
      <c r="B422" s="108" t="s">
        <v>457</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row>
    <row r="423" spans="1:33">
      <c r="B423" s="108" t="s">
        <v>458</v>
      </c>
      <c r="C423">
        <v>0</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row>
    <row r="424" spans="1:33">
      <c r="B424" s="108" t="s">
        <v>459</v>
      </c>
      <c r="C424">
        <v>0</v>
      </c>
      <c r="D424">
        <v>2337.09</v>
      </c>
      <c r="E424">
        <v>0</v>
      </c>
      <c r="F424">
        <v>0</v>
      </c>
      <c r="G424">
        <v>84.789000000000001</v>
      </c>
      <c r="H424">
        <v>0</v>
      </c>
      <c r="I424">
        <v>72.474999999999994</v>
      </c>
      <c r="J424">
        <v>43.918999999999997</v>
      </c>
      <c r="K424">
        <v>0</v>
      </c>
      <c r="L424">
        <v>1.5</v>
      </c>
      <c r="M424">
        <v>1347.27</v>
      </c>
      <c r="N424">
        <v>0</v>
      </c>
      <c r="O424">
        <v>304.21800000000002</v>
      </c>
      <c r="P424">
        <v>872.12599999999998</v>
      </c>
      <c r="Q424">
        <v>0</v>
      </c>
      <c r="R424">
        <v>0</v>
      </c>
      <c r="S424">
        <v>0</v>
      </c>
      <c r="T424">
        <v>1.6</v>
      </c>
      <c r="U424">
        <v>24.242999999999999</v>
      </c>
      <c r="V424">
        <v>0</v>
      </c>
      <c r="W424">
        <v>221.53800000000001</v>
      </c>
      <c r="X424">
        <v>0</v>
      </c>
      <c r="Y424">
        <v>192.52099999999999</v>
      </c>
      <c r="Z424">
        <v>0</v>
      </c>
      <c r="AA424">
        <v>616.67600000000004</v>
      </c>
      <c r="AB424">
        <v>1259.05</v>
      </c>
      <c r="AC424">
        <v>0</v>
      </c>
      <c r="AD424">
        <v>0</v>
      </c>
      <c r="AE424">
        <v>0</v>
      </c>
      <c r="AF424">
        <v>3.5</v>
      </c>
      <c r="AG424">
        <v>7382.5150000000012</v>
      </c>
    </row>
    <row r="425" spans="1:33">
      <c r="B425" s="108" t="s">
        <v>460</v>
      </c>
      <c r="C425">
        <v>0</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row>
    <row r="426" spans="1:33">
      <c r="B426" s="108" t="s">
        <v>461</v>
      </c>
      <c r="C426">
        <v>0</v>
      </c>
      <c r="D426">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row>
    <row r="427" spans="1:33">
      <c r="B427" s="108" t="s">
        <v>462</v>
      </c>
      <c r="C427">
        <v>0</v>
      </c>
      <c r="D427">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row>
    <row r="428" spans="1:33">
      <c r="B428" s="108" t="s">
        <v>463</v>
      </c>
      <c r="C428">
        <v>0</v>
      </c>
      <c r="D428">
        <v>0</v>
      </c>
      <c r="E428">
        <v>0</v>
      </c>
      <c r="F428">
        <v>0</v>
      </c>
      <c r="G428">
        <v>19.728000000000002</v>
      </c>
      <c r="H428">
        <v>0</v>
      </c>
      <c r="I428">
        <v>7.1937800000000003</v>
      </c>
      <c r="J428">
        <v>0</v>
      </c>
      <c r="K428">
        <v>0</v>
      </c>
      <c r="L428">
        <v>0</v>
      </c>
      <c r="M428">
        <v>0</v>
      </c>
      <c r="N428">
        <v>0</v>
      </c>
      <c r="O428">
        <v>0</v>
      </c>
      <c r="P428">
        <v>0</v>
      </c>
      <c r="Q428">
        <v>0</v>
      </c>
      <c r="R428">
        <v>0</v>
      </c>
      <c r="S428">
        <v>0</v>
      </c>
      <c r="T428">
        <v>0</v>
      </c>
      <c r="U428">
        <v>0</v>
      </c>
      <c r="V428">
        <v>0</v>
      </c>
      <c r="W428">
        <v>0.91654899999999995</v>
      </c>
      <c r="X428">
        <v>0</v>
      </c>
      <c r="Y428">
        <v>15.746</v>
      </c>
      <c r="Z428">
        <v>0</v>
      </c>
      <c r="AA428">
        <v>7.6986699999999999</v>
      </c>
      <c r="AB428">
        <v>10.622299999999999</v>
      </c>
      <c r="AC428">
        <v>0</v>
      </c>
      <c r="AD428">
        <v>0</v>
      </c>
      <c r="AE428">
        <v>0</v>
      </c>
      <c r="AF428">
        <v>0</v>
      </c>
      <c r="AG428">
        <v>61.905299000000014</v>
      </c>
    </row>
    <row r="429" spans="1:33">
      <c r="B429" s="108" t="s">
        <v>464</v>
      </c>
      <c r="C429">
        <v>0</v>
      </c>
      <c r="D429">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row>
    <row r="430" spans="1:33">
      <c r="A430" s="109" t="s">
        <v>465</v>
      </c>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row>
    <row r="431" spans="1:33">
      <c r="B431" s="108" t="s">
        <v>466</v>
      </c>
      <c r="C431">
        <v>0</v>
      </c>
      <c r="D431">
        <v>0</v>
      </c>
      <c r="E431">
        <v>0</v>
      </c>
      <c r="F431">
        <v>0</v>
      </c>
      <c r="G431">
        <v>0</v>
      </c>
      <c r="H431">
        <v>0</v>
      </c>
      <c r="I431">
        <v>0</v>
      </c>
      <c r="J431">
        <v>0</v>
      </c>
      <c r="K431">
        <v>0</v>
      </c>
      <c r="L431">
        <v>1.4139999999999999</v>
      </c>
      <c r="M431">
        <v>0</v>
      </c>
      <c r="N431">
        <v>0</v>
      </c>
      <c r="O431">
        <v>0</v>
      </c>
      <c r="P431">
        <v>1.4019999999999999</v>
      </c>
      <c r="Q431">
        <v>0</v>
      </c>
      <c r="R431">
        <v>20.260000000000002</v>
      </c>
      <c r="S431">
        <v>0</v>
      </c>
      <c r="T431">
        <v>0</v>
      </c>
      <c r="U431">
        <v>0</v>
      </c>
      <c r="V431">
        <v>0</v>
      </c>
      <c r="W431">
        <v>0.58399999999999996</v>
      </c>
      <c r="X431">
        <v>0</v>
      </c>
      <c r="Y431">
        <v>0</v>
      </c>
      <c r="Z431">
        <v>0</v>
      </c>
      <c r="AA431">
        <v>0</v>
      </c>
      <c r="AB431">
        <v>0</v>
      </c>
      <c r="AC431">
        <v>0</v>
      </c>
      <c r="AD431">
        <v>0</v>
      </c>
      <c r="AE431">
        <v>0</v>
      </c>
      <c r="AF431">
        <v>0</v>
      </c>
      <c r="AG431">
        <v>23.660000000000004</v>
      </c>
    </row>
    <row r="432" spans="1:33">
      <c r="B432" s="108" t="s">
        <v>467</v>
      </c>
      <c r="C432">
        <v>0</v>
      </c>
      <c r="D432">
        <v>0</v>
      </c>
      <c r="E432">
        <v>0</v>
      </c>
      <c r="F432">
        <v>0</v>
      </c>
      <c r="G432">
        <v>0</v>
      </c>
      <c r="H432">
        <v>0</v>
      </c>
      <c r="I432">
        <v>0</v>
      </c>
      <c r="J432">
        <v>0.28599999999999998</v>
      </c>
      <c r="K432">
        <v>0</v>
      </c>
      <c r="L432">
        <v>0</v>
      </c>
      <c r="M432">
        <v>0</v>
      </c>
      <c r="N432">
        <v>0</v>
      </c>
      <c r="O432">
        <v>0</v>
      </c>
      <c r="P432">
        <v>0</v>
      </c>
      <c r="Q432">
        <v>0</v>
      </c>
      <c r="R432">
        <v>0</v>
      </c>
      <c r="S432">
        <v>17.754999999999999</v>
      </c>
      <c r="T432">
        <v>0</v>
      </c>
      <c r="U432">
        <v>0.628</v>
      </c>
      <c r="V432">
        <v>0</v>
      </c>
      <c r="W432">
        <v>0.499</v>
      </c>
      <c r="X432">
        <v>0</v>
      </c>
      <c r="Y432">
        <v>0</v>
      </c>
      <c r="Z432">
        <v>0</v>
      </c>
      <c r="AA432">
        <v>0</v>
      </c>
      <c r="AB432">
        <v>0</v>
      </c>
      <c r="AC432">
        <v>0</v>
      </c>
      <c r="AD432">
        <v>0</v>
      </c>
      <c r="AE432">
        <v>0</v>
      </c>
      <c r="AF432">
        <v>0</v>
      </c>
      <c r="AG432">
        <v>19.167999999999999</v>
      </c>
    </row>
    <row r="433" spans="1:33">
      <c r="B433" s="108" t="s">
        <v>468</v>
      </c>
      <c r="C433">
        <v>0</v>
      </c>
      <c r="D433">
        <v>339.37</v>
      </c>
      <c r="E433">
        <v>0</v>
      </c>
      <c r="F433">
        <v>0</v>
      </c>
      <c r="G433">
        <v>0</v>
      </c>
      <c r="H433">
        <v>0</v>
      </c>
      <c r="I433">
        <v>0</v>
      </c>
      <c r="J433">
        <v>2.306</v>
      </c>
      <c r="K433">
        <v>0</v>
      </c>
      <c r="L433">
        <v>0.23100000000000001</v>
      </c>
      <c r="M433">
        <v>0</v>
      </c>
      <c r="N433">
        <v>0</v>
      </c>
      <c r="O433">
        <v>0</v>
      </c>
      <c r="P433">
        <v>50.76</v>
      </c>
      <c r="Q433">
        <v>152.30600000000001</v>
      </c>
      <c r="R433">
        <v>0</v>
      </c>
      <c r="S433">
        <v>0</v>
      </c>
      <c r="T433">
        <v>0</v>
      </c>
      <c r="U433">
        <v>1.234</v>
      </c>
      <c r="V433">
        <v>0</v>
      </c>
      <c r="W433">
        <v>17.9724</v>
      </c>
      <c r="X433">
        <v>0</v>
      </c>
      <c r="Y433">
        <v>30.090599999999998</v>
      </c>
      <c r="Z433">
        <v>0</v>
      </c>
      <c r="AA433">
        <v>0</v>
      </c>
      <c r="AB433">
        <v>0</v>
      </c>
      <c r="AC433">
        <v>0</v>
      </c>
      <c r="AD433">
        <v>0</v>
      </c>
      <c r="AE433">
        <v>0</v>
      </c>
      <c r="AF433">
        <v>1.64171</v>
      </c>
      <c r="AG433">
        <v>595.91170999999997</v>
      </c>
    </row>
    <row r="434" spans="1:33">
      <c r="B434" s="108" t="s">
        <v>469</v>
      </c>
      <c r="C434">
        <v>0</v>
      </c>
      <c r="D434">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row>
    <row r="435" spans="1:33">
      <c r="B435" s="108" t="s">
        <v>470</v>
      </c>
      <c r="C435">
        <v>0</v>
      </c>
      <c r="D435">
        <v>62.233400000000003</v>
      </c>
      <c r="E435">
        <v>0</v>
      </c>
      <c r="F435">
        <v>0</v>
      </c>
      <c r="G435">
        <v>0</v>
      </c>
      <c r="H435">
        <v>0</v>
      </c>
      <c r="I435">
        <v>69.388999999999996</v>
      </c>
      <c r="J435">
        <v>0.28299999999999997</v>
      </c>
      <c r="K435">
        <v>0</v>
      </c>
      <c r="L435">
        <v>0.317</v>
      </c>
      <c r="M435">
        <v>0</v>
      </c>
      <c r="N435">
        <v>0</v>
      </c>
      <c r="O435">
        <v>0</v>
      </c>
      <c r="P435">
        <v>0</v>
      </c>
      <c r="Q435">
        <v>0</v>
      </c>
      <c r="R435">
        <v>0</v>
      </c>
      <c r="S435">
        <v>0</v>
      </c>
      <c r="T435">
        <v>0</v>
      </c>
      <c r="U435">
        <v>0</v>
      </c>
      <c r="V435">
        <v>0</v>
      </c>
      <c r="W435">
        <v>4.0049700000000001</v>
      </c>
      <c r="X435">
        <v>0</v>
      </c>
      <c r="Y435">
        <v>0</v>
      </c>
      <c r="Z435">
        <v>0</v>
      </c>
      <c r="AA435">
        <v>0</v>
      </c>
      <c r="AB435">
        <v>0</v>
      </c>
      <c r="AC435">
        <v>0</v>
      </c>
      <c r="AD435">
        <v>0</v>
      </c>
      <c r="AE435">
        <v>0.44</v>
      </c>
      <c r="AF435">
        <v>0</v>
      </c>
      <c r="AG435">
        <v>136.66737000000001</v>
      </c>
    </row>
    <row r="436" spans="1:33">
      <c r="B436" s="108" t="s">
        <v>471</v>
      </c>
      <c r="C436">
        <v>0</v>
      </c>
      <c r="D436">
        <v>0</v>
      </c>
      <c r="E436">
        <v>0</v>
      </c>
      <c r="F436">
        <v>0</v>
      </c>
      <c r="G436">
        <v>0</v>
      </c>
      <c r="H436">
        <v>0</v>
      </c>
      <c r="I436">
        <v>0</v>
      </c>
      <c r="J436">
        <v>0.501</v>
      </c>
      <c r="K436">
        <v>0</v>
      </c>
      <c r="L436">
        <v>0</v>
      </c>
      <c r="M436">
        <v>0</v>
      </c>
      <c r="N436">
        <v>0</v>
      </c>
      <c r="O436">
        <v>0</v>
      </c>
      <c r="P436">
        <v>0</v>
      </c>
      <c r="Q436">
        <v>0</v>
      </c>
      <c r="R436">
        <v>0</v>
      </c>
      <c r="S436">
        <v>0</v>
      </c>
      <c r="T436">
        <v>0</v>
      </c>
      <c r="U436">
        <v>0</v>
      </c>
      <c r="V436">
        <v>0</v>
      </c>
      <c r="W436">
        <v>0.1</v>
      </c>
      <c r="X436">
        <v>0</v>
      </c>
      <c r="Y436">
        <v>7.57</v>
      </c>
      <c r="Z436">
        <v>0</v>
      </c>
      <c r="AA436">
        <v>0</v>
      </c>
      <c r="AB436">
        <v>0</v>
      </c>
      <c r="AC436">
        <v>0</v>
      </c>
      <c r="AD436">
        <v>0</v>
      </c>
      <c r="AE436">
        <v>0</v>
      </c>
      <c r="AF436">
        <v>0</v>
      </c>
      <c r="AG436">
        <v>8.1709999999999994</v>
      </c>
    </row>
    <row r="437" spans="1:33">
      <c r="A437" s="109" t="s">
        <v>474</v>
      </c>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row>
    <row r="438" spans="1:33">
      <c r="B438" s="108" t="s">
        <v>475</v>
      </c>
      <c r="C438">
        <v>0</v>
      </c>
      <c r="D438">
        <v>0</v>
      </c>
      <c r="E438">
        <v>0</v>
      </c>
      <c r="F438">
        <v>0</v>
      </c>
      <c r="G438">
        <v>2.089</v>
      </c>
      <c r="H438">
        <v>0</v>
      </c>
      <c r="I438">
        <v>0</v>
      </c>
      <c r="J438">
        <v>0</v>
      </c>
      <c r="K438">
        <v>0</v>
      </c>
      <c r="L438">
        <v>0</v>
      </c>
      <c r="M438">
        <v>0</v>
      </c>
      <c r="N438">
        <v>0</v>
      </c>
      <c r="O438">
        <v>0</v>
      </c>
      <c r="P438">
        <v>0</v>
      </c>
      <c r="Q438">
        <v>0</v>
      </c>
      <c r="R438">
        <v>0</v>
      </c>
      <c r="S438">
        <v>0</v>
      </c>
      <c r="T438">
        <v>0</v>
      </c>
      <c r="U438">
        <v>0</v>
      </c>
      <c r="V438">
        <v>0</v>
      </c>
      <c r="W438">
        <v>4.8800000000000003E-2</v>
      </c>
      <c r="X438">
        <v>0</v>
      </c>
      <c r="Y438">
        <v>0</v>
      </c>
      <c r="Z438">
        <v>0</v>
      </c>
      <c r="AA438">
        <v>0</v>
      </c>
      <c r="AB438">
        <v>0</v>
      </c>
      <c r="AC438">
        <v>0</v>
      </c>
      <c r="AD438">
        <v>0</v>
      </c>
      <c r="AE438">
        <v>0</v>
      </c>
      <c r="AF438">
        <v>9.2588200000000001</v>
      </c>
      <c r="AG438">
        <v>11.39662</v>
      </c>
    </row>
    <row r="439" spans="1:33">
      <c r="B439" s="108" t="s">
        <v>476</v>
      </c>
      <c r="C439">
        <v>0</v>
      </c>
      <c r="D439">
        <v>0</v>
      </c>
      <c r="E439">
        <v>0</v>
      </c>
      <c r="F439">
        <v>0</v>
      </c>
      <c r="G439">
        <v>0</v>
      </c>
      <c r="H439">
        <v>0</v>
      </c>
      <c r="I439">
        <v>0</v>
      </c>
      <c r="J439">
        <v>4.2000000000000003E-2</v>
      </c>
      <c r="K439">
        <v>0</v>
      </c>
      <c r="L439">
        <v>0</v>
      </c>
      <c r="M439">
        <v>0</v>
      </c>
      <c r="N439">
        <v>0</v>
      </c>
      <c r="O439">
        <v>0</v>
      </c>
      <c r="P439">
        <v>0</v>
      </c>
      <c r="Q439">
        <v>0</v>
      </c>
      <c r="R439">
        <v>0</v>
      </c>
      <c r="S439">
        <v>0</v>
      </c>
      <c r="T439">
        <v>0</v>
      </c>
      <c r="U439">
        <v>0</v>
      </c>
      <c r="V439">
        <v>0</v>
      </c>
      <c r="W439">
        <v>5.2999999999999999E-2</v>
      </c>
      <c r="X439">
        <v>0</v>
      </c>
      <c r="Y439">
        <v>3.2930000000000001</v>
      </c>
      <c r="Z439">
        <v>0</v>
      </c>
      <c r="AA439">
        <v>0</v>
      </c>
      <c r="AB439">
        <v>0</v>
      </c>
      <c r="AC439">
        <v>0</v>
      </c>
      <c r="AD439">
        <v>0</v>
      </c>
      <c r="AE439">
        <v>0</v>
      </c>
      <c r="AF439">
        <v>0</v>
      </c>
      <c r="AG439">
        <v>3.3879999999999999</v>
      </c>
    </row>
    <row r="440" spans="1:33">
      <c r="B440" s="108" t="s">
        <v>477</v>
      </c>
      <c r="C440">
        <v>0</v>
      </c>
      <c r="D440">
        <v>0</v>
      </c>
      <c r="E440">
        <v>0</v>
      </c>
      <c r="F440">
        <v>25.971299999999999</v>
      </c>
      <c r="G440">
        <v>0</v>
      </c>
      <c r="H440">
        <v>0</v>
      </c>
      <c r="I440">
        <v>3.298</v>
      </c>
      <c r="J440">
        <v>0.52407700000000002</v>
      </c>
      <c r="K440">
        <v>0</v>
      </c>
      <c r="L440">
        <v>0</v>
      </c>
      <c r="M440">
        <v>42.360599999999998</v>
      </c>
      <c r="N440">
        <v>0</v>
      </c>
      <c r="O440">
        <v>12.868399999999999</v>
      </c>
      <c r="P440">
        <v>21.158999999999999</v>
      </c>
      <c r="Q440">
        <v>0</v>
      </c>
      <c r="R440">
        <v>0</v>
      </c>
      <c r="S440">
        <v>7.5236499999999999</v>
      </c>
      <c r="T440">
        <v>0</v>
      </c>
      <c r="U440">
        <v>0</v>
      </c>
      <c r="V440">
        <v>0</v>
      </c>
      <c r="W440">
        <v>5.18642</v>
      </c>
      <c r="X440">
        <v>0</v>
      </c>
      <c r="Y440">
        <v>7.63</v>
      </c>
      <c r="Z440">
        <v>0</v>
      </c>
      <c r="AA440">
        <v>0</v>
      </c>
      <c r="AB440">
        <v>0</v>
      </c>
      <c r="AC440">
        <v>0</v>
      </c>
      <c r="AD440">
        <v>0</v>
      </c>
      <c r="AE440">
        <v>0</v>
      </c>
      <c r="AF440">
        <v>2.59199</v>
      </c>
      <c r="AG440">
        <v>129.113437</v>
      </c>
    </row>
    <row r="441" spans="1:33">
      <c r="A441" s="109" t="s">
        <v>478</v>
      </c>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row>
    <row r="442" spans="1:33">
      <c r="B442" s="108" t="s">
        <v>479</v>
      </c>
      <c r="C442">
        <v>0</v>
      </c>
      <c r="D442">
        <v>235.17</v>
      </c>
      <c r="E442">
        <v>0</v>
      </c>
      <c r="F442">
        <v>0</v>
      </c>
      <c r="G442">
        <v>0.82299999999999995</v>
      </c>
      <c r="H442">
        <v>3.5289999999999999</v>
      </c>
      <c r="I442">
        <v>0</v>
      </c>
      <c r="J442">
        <v>3.5173899999999998</v>
      </c>
      <c r="K442">
        <v>0</v>
      </c>
      <c r="L442">
        <v>1.8240000000000001</v>
      </c>
      <c r="M442">
        <v>22.7928</v>
      </c>
      <c r="N442">
        <v>0</v>
      </c>
      <c r="O442">
        <v>247.61799999999999</v>
      </c>
      <c r="P442">
        <v>163.126</v>
      </c>
      <c r="Q442">
        <v>0</v>
      </c>
      <c r="R442">
        <v>79.080299999999994</v>
      </c>
      <c r="S442">
        <v>10.843299999999999</v>
      </c>
      <c r="T442">
        <v>0</v>
      </c>
      <c r="U442">
        <v>2.6760000000000002</v>
      </c>
      <c r="V442">
        <v>0</v>
      </c>
      <c r="W442">
        <v>38.325200000000002</v>
      </c>
      <c r="X442">
        <v>0</v>
      </c>
      <c r="Y442">
        <v>13.055999999999999</v>
      </c>
      <c r="Z442">
        <v>0</v>
      </c>
      <c r="AA442">
        <v>4.766</v>
      </c>
      <c r="AB442">
        <v>4.7050000000000001</v>
      </c>
      <c r="AC442">
        <v>0</v>
      </c>
      <c r="AD442">
        <v>0</v>
      </c>
      <c r="AE442">
        <v>0</v>
      </c>
      <c r="AF442">
        <v>1.22068</v>
      </c>
      <c r="AG442">
        <v>833.07267000000002</v>
      </c>
    </row>
    <row r="443" spans="1:33">
      <c r="A443" s="109" t="s">
        <v>480</v>
      </c>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row>
    <row r="444" spans="1:33">
      <c r="B444" s="108" t="s">
        <v>481</v>
      </c>
      <c r="C444">
        <v>0</v>
      </c>
      <c r="D444">
        <v>0</v>
      </c>
      <c r="E444">
        <v>0</v>
      </c>
      <c r="F444">
        <v>0</v>
      </c>
      <c r="G444">
        <v>0</v>
      </c>
      <c r="H444">
        <v>0</v>
      </c>
      <c r="I444">
        <v>0</v>
      </c>
      <c r="J444">
        <v>2.92841</v>
      </c>
      <c r="K444">
        <v>0</v>
      </c>
      <c r="L444">
        <v>0</v>
      </c>
      <c r="M444">
        <v>0</v>
      </c>
      <c r="N444">
        <v>0</v>
      </c>
      <c r="O444">
        <v>0</v>
      </c>
      <c r="P444">
        <v>0</v>
      </c>
      <c r="Q444">
        <v>32.073999999999998</v>
      </c>
      <c r="R444">
        <v>0</v>
      </c>
      <c r="S444">
        <v>0</v>
      </c>
      <c r="T444">
        <v>0</v>
      </c>
      <c r="U444">
        <v>0</v>
      </c>
      <c r="V444">
        <v>0</v>
      </c>
      <c r="W444">
        <v>0.28999999999999998</v>
      </c>
      <c r="X444">
        <v>0</v>
      </c>
      <c r="Y444">
        <v>0</v>
      </c>
      <c r="Z444">
        <v>0</v>
      </c>
      <c r="AA444">
        <v>0</v>
      </c>
      <c r="AB444">
        <v>0</v>
      </c>
      <c r="AC444">
        <v>0</v>
      </c>
      <c r="AD444">
        <v>0</v>
      </c>
      <c r="AE444">
        <v>0</v>
      </c>
      <c r="AF444">
        <v>21.994299999999999</v>
      </c>
      <c r="AG444">
        <v>57.286709999999999</v>
      </c>
    </row>
    <row r="445" spans="1:33">
      <c r="A445" s="109" t="s">
        <v>482</v>
      </c>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row>
    <row r="446" spans="1:33">
      <c r="B446" s="108" t="s">
        <v>483</v>
      </c>
      <c r="C446">
        <v>0</v>
      </c>
      <c r="D446">
        <v>0</v>
      </c>
      <c r="E446">
        <v>0</v>
      </c>
      <c r="F446">
        <v>0</v>
      </c>
      <c r="G446">
        <v>0</v>
      </c>
      <c r="H446">
        <v>0</v>
      </c>
      <c r="I446">
        <v>0</v>
      </c>
      <c r="J446">
        <v>0</v>
      </c>
      <c r="K446">
        <v>0</v>
      </c>
      <c r="L446">
        <v>0</v>
      </c>
      <c r="M446">
        <v>15.564</v>
      </c>
      <c r="N446">
        <v>0</v>
      </c>
      <c r="O446">
        <v>0</v>
      </c>
      <c r="P446">
        <v>0</v>
      </c>
      <c r="Q446">
        <v>0</v>
      </c>
      <c r="R446">
        <v>0</v>
      </c>
      <c r="S446">
        <v>0</v>
      </c>
      <c r="T446">
        <v>0</v>
      </c>
      <c r="U446">
        <v>0</v>
      </c>
      <c r="V446">
        <v>0</v>
      </c>
      <c r="W446">
        <v>0.41499999999999998</v>
      </c>
      <c r="X446">
        <v>0</v>
      </c>
      <c r="Y446">
        <v>0</v>
      </c>
      <c r="Z446">
        <v>0</v>
      </c>
      <c r="AA446">
        <v>0</v>
      </c>
      <c r="AB446">
        <v>0</v>
      </c>
      <c r="AC446">
        <v>0</v>
      </c>
      <c r="AD446">
        <v>0</v>
      </c>
      <c r="AE446">
        <v>0</v>
      </c>
      <c r="AF446">
        <v>0</v>
      </c>
      <c r="AG446">
        <v>15.978999999999999</v>
      </c>
    </row>
    <row r="447" spans="1:33">
      <c r="B447" s="108" t="s">
        <v>484</v>
      </c>
      <c r="C447">
        <v>0</v>
      </c>
      <c r="D447">
        <v>0</v>
      </c>
      <c r="E447">
        <v>0</v>
      </c>
      <c r="F447">
        <v>0</v>
      </c>
      <c r="G447">
        <v>0.99622100000000002</v>
      </c>
      <c r="H447">
        <v>0</v>
      </c>
      <c r="I447">
        <v>0</v>
      </c>
      <c r="J447">
        <v>0.11600000000000001</v>
      </c>
      <c r="K447">
        <v>0</v>
      </c>
      <c r="L447">
        <v>2.75E-2</v>
      </c>
      <c r="M447">
        <v>20.720700000000001</v>
      </c>
      <c r="N447">
        <v>0</v>
      </c>
      <c r="O447">
        <v>122.631</v>
      </c>
      <c r="P447">
        <v>7.1210000000000004</v>
      </c>
      <c r="Q447">
        <v>0</v>
      </c>
      <c r="R447">
        <v>0</v>
      </c>
      <c r="S447">
        <v>0.27615699999999999</v>
      </c>
      <c r="T447">
        <v>0</v>
      </c>
      <c r="U447">
        <v>0</v>
      </c>
      <c r="V447">
        <v>0</v>
      </c>
      <c r="W447">
        <v>4.77555</v>
      </c>
      <c r="X447">
        <v>0</v>
      </c>
      <c r="Y447">
        <v>7.7960000000000003</v>
      </c>
      <c r="Z447">
        <v>0</v>
      </c>
      <c r="AA447">
        <v>0</v>
      </c>
      <c r="AB447">
        <v>0</v>
      </c>
      <c r="AC447">
        <v>0</v>
      </c>
      <c r="AD447">
        <v>0</v>
      </c>
      <c r="AE447">
        <v>0</v>
      </c>
      <c r="AF447">
        <v>0</v>
      </c>
      <c r="AG447">
        <v>164.46012800000003</v>
      </c>
    </row>
    <row r="448" spans="1:33">
      <c r="B448" s="108" t="s">
        <v>485</v>
      </c>
      <c r="C448">
        <v>0</v>
      </c>
      <c r="D448">
        <v>0</v>
      </c>
      <c r="E448">
        <v>0</v>
      </c>
      <c r="F448">
        <v>0</v>
      </c>
      <c r="G448">
        <v>0</v>
      </c>
      <c r="H448">
        <v>0</v>
      </c>
      <c r="I448">
        <v>0</v>
      </c>
      <c r="J448">
        <v>1.03</v>
      </c>
      <c r="K448">
        <v>0</v>
      </c>
      <c r="L448">
        <v>0</v>
      </c>
      <c r="M448">
        <v>0</v>
      </c>
      <c r="N448">
        <v>0</v>
      </c>
      <c r="O448">
        <v>0</v>
      </c>
      <c r="P448">
        <v>0</v>
      </c>
      <c r="Q448">
        <v>0</v>
      </c>
      <c r="R448">
        <v>0</v>
      </c>
      <c r="S448">
        <v>0</v>
      </c>
      <c r="T448">
        <v>0</v>
      </c>
      <c r="U448">
        <v>0</v>
      </c>
      <c r="V448">
        <v>0</v>
      </c>
      <c r="W448">
        <v>6.0000000000000001E-3</v>
      </c>
      <c r="X448">
        <v>0</v>
      </c>
      <c r="Y448">
        <v>0</v>
      </c>
      <c r="Z448">
        <v>0</v>
      </c>
      <c r="AA448">
        <v>0</v>
      </c>
      <c r="AB448">
        <v>0</v>
      </c>
      <c r="AC448">
        <v>0</v>
      </c>
      <c r="AD448">
        <v>0</v>
      </c>
      <c r="AE448">
        <v>0</v>
      </c>
      <c r="AF448">
        <v>22.270600000000002</v>
      </c>
      <c r="AG448">
        <v>23.306600000000003</v>
      </c>
    </row>
    <row r="449" spans="1:33">
      <c r="B449" s="108" t="s">
        <v>486</v>
      </c>
      <c r="C449">
        <v>0</v>
      </c>
      <c r="D449">
        <v>878.60699999999997</v>
      </c>
      <c r="E449">
        <v>0</v>
      </c>
      <c r="F449">
        <v>5.9866400000000004</v>
      </c>
      <c r="G449">
        <v>3.931</v>
      </c>
      <c r="H449">
        <v>0</v>
      </c>
      <c r="I449">
        <v>0</v>
      </c>
      <c r="J449">
        <v>2.1015700000000002</v>
      </c>
      <c r="K449">
        <v>0</v>
      </c>
      <c r="L449">
        <v>1.83</v>
      </c>
      <c r="M449">
        <v>16.528099999999998</v>
      </c>
      <c r="N449">
        <v>0</v>
      </c>
      <c r="O449">
        <v>136.40199999999999</v>
      </c>
      <c r="P449">
        <v>169.6</v>
      </c>
      <c r="Q449">
        <v>0</v>
      </c>
      <c r="R449">
        <v>0</v>
      </c>
      <c r="S449">
        <v>4.8568800000000003</v>
      </c>
      <c r="T449">
        <v>0</v>
      </c>
      <c r="U449">
        <v>0</v>
      </c>
      <c r="V449">
        <v>0</v>
      </c>
      <c r="W449">
        <v>34.811900000000001</v>
      </c>
      <c r="X449">
        <v>0</v>
      </c>
      <c r="Y449">
        <v>0</v>
      </c>
      <c r="Z449">
        <v>0</v>
      </c>
      <c r="AA449">
        <v>0</v>
      </c>
      <c r="AB449">
        <v>0</v>
      </c>
      <c r="AC449">
        <v>0</v>
      </c>
      <c r="AD449">
        <v>3.0684399999999998</v>
      </c>
      <c r="AE449">
        <v>0</v>
      </c>
      <c r="AF449">
        <v>0</v>
      </c>
      <c r="AG449">
        <v>1257.72353</v>
      </c>
    </row>
    <row r="450" spans="1:33">
      <c r="B450" s="108" t="s">
        <v>488</v>
      </c>
      <c r="C450">
        <v>0</v>
      </c>
      <c r="D450">
        <v>0</v>
      </c>
      <c r="E450">
        <v>0</v>
      </c>
      <c r="F450">
        <v>0</v>
      </c>
      <c r="G450">
        <v>0</v>
      </c>
      <c r="H450">
        <v>0</v>
      </c>
      <c r="I450">
        <v>0</v>
      </c>
      <c r="J450">
        <v>1.3</v>
      </c>
      <c r="K450">
        <v>0</v>
      </c>
      <c r="L450">
        <v>2.2037599999999999</v>
      </c>
      <c r="M450">
        <v>0</v>
      </c>
      <c r="N450">
        <v>0</v>
      </c>
      <c r="O450">
        <v>0</v>
      </c>
      <c r="P450">
        <v>0</v>
      </c>
      <c r="Q450">
        <v>11.519</v>
      </c>
      <c r="R450">
        <v>0</v>
      </c>
      <c r="S450">
        <v>0</v>
      </c>
      <c r="T450">
        <v>0</v>
      </c>
      <c r="U450">
        <v>0</v>
      </c>
      <c r="V450">
        <v>0</v>
      </c>
      <c r="W450">
        <v>0.52</v>
      </c>
      <c r="X450">
        <v>0</v>
      </c>
      <c r="Y450">
        <v>0</v>
      </c>
      <c r="Z450">
        <v>0</v>
      </c>
      <c r="AA450">
        <v>0</v>
      </c>
      <c r="AB450">
        <v>0</v>
      </c>
      <c r="AC450">
        <v>0</v>
      </c>
      <c r="AD450">
        <v>0</v>
      </c>
      <c r="AE450">
        <v>0</v>
      </c>
      <c r="AF450">
        <v>6.6114100000000002</v>
      </c>
      <c r="AG450">
        <v>22.154170000000001</v>
      </c>
    </row>
    <row r="451" spans="1:33">
      <c r="B451" s="108" t="s">
        <v>489</v>
      </c>
      <c r="C451">
        <v>0</v>
      </c>
      <c r="D451">
        <v>0</v>
      </c>
      <c r="E451">
        <v>0</v>
      </c>
      <c r="F451">
        <v>0</v>
      </c>
      <c r="G451">
        <v>0</v>
      </c>
      <c r="H451">
        <v>0</v>
      </c>
      <c r="I451">
        <v>0</v>
      </c>
      <c r="J451">
        <v>0.12</v>
      </c>
      <c r="K451">
        <v>0</v>
      </c>
      <c r="L451">
        <v>0</v>
      </c>
      <c r="M451">
        <v>23.140999999999998</v>
      </c>
      <c r="N451">
        <v>0</v>
      </c>
      <c r="O451">
        <v>0</v>
      </c>
      <c r="P451">
        <v>4.1150000000000002</v>
      </c>
      <c r="Q451">
        <v>0</v>
      </c>
      <c r="R451">
        <v>0</v>
      </c>
      <c r="S451">
        <v>0</v>
      </c>
      <c r="T451">
        <v>0</v>
      </c>
      <c r="U451">
        <v>0</v>
      </c>
      <c r="V451">
        <v>0</v>
      </c>
      <c r="W451">
        <v>0.61099999999999999</v>
      </c>
      <c r="X451">
        <v>0</v>
      </c>
      <c r="Y451">
        <v>0</v>
      </c>
      <c r="Z451">
        <v>0</v>
      </c>
      <c r="AA451">
        <v>0</v>
      </c>
      <c r="AB451">
        <v>0</v>
      </c>
      <c r="AC451">
        <v>0</v>
      </c>
      <c r="AD451">
        <v>0</v>
      </c>
      <c r="AE451">
        <v>0</v>
      </c>
      <c r="AF451">
        <v>3.5117600000000002</v>
      </c>
      <c r="AG451">
        <v>31.498760000000001</v>
      </c>
    </row>
    <row r="452" spans="1:33">
      <c r="A452" s="109" t="s">
        <v>490</v>
      </c>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row>
    <row r="453" spans="1:33">
      <c r="B453" s="108" t="s">
        <v>491</v>
      </c>
      <c r="C453">
        <v>0</v>
      </c>
      <c r="D453">
        <v>0</v>
      </c>
      <c r="E453">
        <v>0</v>
      </c>
      <c r="F453">
        <v>0</v>
      </c>
      <c r="G453">
        <v>5.3220000000000001</v>
      </c>
      <c r="H453">
        <v>1.0780000000000001</v>
      </c>
      <c r="I453">
        <v>0</v>
      </c>
      <c r="J453">
        <v>0</v>
      </c>
      <c r="K453">
        <v>0</v>
      </c>
      <c r="L453">
        <v>0</v>
      </c>
      <c r="M453">
        <v>0</v>
      </c>
      <c r="N453">
        <v>0</v>
      </c>
      <c r="O453">
        <v>0</v>
      </c>
      <c r="P453">
        <v>0</v>
      </c>
      <c r="Q453">
        <v>35.840000000000003</v>
      </c>
      <c r="R453">
        <v>0</v>
      </c>
      <c r="S453">
        <v>0</v>
      </c>
      <c r="T453">
        <v>0</v>
      </c>
      <c r="U453">
        <v>0</v>
      </c>
      <c r="V453">
        <v>0</v>
      </c>
      <c r="W453">
        <v>1.7</v>
      </c>
      <c r="X453">
        <v>0</v>
      </c>
      <c r="Y453">
        <v>0.36399999999999999</v>
      </c>
      <c r="Z453">
        <v>0</v>
      </c>
      <c r="AA453">
        <v>0</v>
      </c>
      <c r="AB453">
        <v>0</v>
      </c>
      <c r="AC453">
        <v>0</v>
      </c>
      <c r="AD453">
        <v>0</v>
      </c>
      <c r="AE453">
        <v>0</v>
      </c>
      <c r="AF453">
        <v>0</v>
      </c>
      <c r="AG453">
        <v>44.304000000000002</v>
      </c>
    </row>
    <row r="454" spans="1:33">
      <c r="B454" s="108" t="s">
        <v>492</v>
      </c>
      <c r="C454">
        <v>0</v>
      </c>
      <c r="D454">
        <v>198.35499999999999</v>
      </c>
      <c r="E454">
        <v>0</v>
      </c>
      <c r="F454">
        <v>0</v>
      </c>
      <c r="G454">
        <v>0.63</v>
      </c>
      <c r="H454">
        <v>0</v>
      </c>
      <c r="I454">
        <v>2.64</v>
      </c>
      <c r="J454">
        <v>0.70234700000000005</v>
      </c>
      <c r="K454">
        <v>0</v>
      </c>
      <c r="L454">
        <v>1.54</v>
      </c>
      <c r="M454">
        <v>19.0504</v>
      </c>
      <c r="N454">
        <v>0</v>
      </c>
      <c r="O454">
        <v>208.59100000000001</v>
      </c>
      <c r="P454">
        <v>136.15</v>
      </c>
      <c r="Q454">
        <v>0</v>
      </c>
      <c r="R454">
        <v>65.892899999999997</v>
      </c>
      <c r="S454">
        <v>9.0555699999999995</v>
      </c>
      <c r="T454">
        <v>0</v>
      </c>
      <c r="U454">
        <v>1.96</v>
      </c>
      <c r="V454">
        <v>0</v>
      </c>
      <c r="W454">
        <v>30.694299999999998</v>
      </c>
      <c r="X454">
        <v>0</v>
      </c>
      <c r="Y454">
        <v>10.78</v>
      </c>
      <c r="Z454">
        <v>0</v>
      </c>
      <c r="AA454">
        <v>4</v>
      </c>
      <c r="AB454">
        <v>3.94</v>
      </c>
      <c r="AC454">
        <v>0</v>
      </c>
      <c r="AD454">
        <v>0</v>
      </c>
      <c r="AE454">
        <v>0</v>
      </c>
      <c r="AF454">
        <v>1.01264</v>
      </c>
      <c r="AG454">
        <v>694.99415700000009</v>
      </c>
    </row>
    <row r="455" spans="1:33">
      <c r="A455" s="109" t="s">
        <v>493</v>
      </c>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row>
    <row r="456" spans="1:33">
      <c r="B456" s="108" t="s">
        <v>494</v>
      </c>
      <c r="C456">
        <v>0</v>
      </c>
      <c r="D456">
        <v>2.31051E-2</v>
      </c>
      <c r="E456">
        <v>0</v>
      </c>
      <c r="F456">
        <v>0</v>
      </c>
      <c r="G456">
        <v>0</v>
      </c>
      <c r="H456">
        <v>0</v>
      </c>
      <c r="I456">
        <v>0</v>
      </c>
      <c r="J456">
        <v>0.10356899999999999</v>
      </c>
      <c r="K456">
        <v>0</v>
      </c>
      <c r="L456">
        <v>0</v>
      </c>
      <c r="M456">
        <v>1.5269699999999999</v>
      </c>
      <c r="N456">
        <v>0</v>
      </c>
      <c r="O456">
        <v>41.768700000000003</v>
      </c>
      <c r="P456">
        <v>0</v>
      </c>
      <c r="Q456">
        <v>0</v>
      </c>
      <c r="R456">
        <v>0</v>
      </c>
      <c r="S456">
        <v>0</v>
      </c>
      <c r="T456">
        <v>0</v>
      </c>
      <c r="U456">
        <v>0</v>
      </c>
      <c r="V456">
        <v>0</v>
      </c>
      <c r="W456">
        <v>1.5450999999999999</v>
      </c>
      <c r="X456">
        <v>0</v>
      </c>
      <c r="Y456">
        <v>6.4000000000000001E-2</v>
      </c>
      <c r="Z456">
        <v>0</v>
      </c>
      <c r="AA456">
        <v>0</v>
      </c>
      <c r="AB456">
        <v>0</v>
      </c>
      <c r="AC456">
        <v>0</v>
      </c>
      <c r="AD456">
        <v>0</v>
      </c>
      <c r="AE456">
        <v>6.1740000000000004</v>
      </c>
      <c r="AF456">
        <v>0</v>
      </c>
      <c r="AG456">
        <v>51.205444100000001</v>
      </c>
    </row>
    <row r="457" spans="1:33">
      <c r="A457" s="109" t="s">
        <v>495</v>
      </c>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row>
    <row r="458" spans="1:33">
      <c r="B458" s="108" t="s">
        <v>496</v>
      </c>
      <c r="C458">
        <v>0</v>
      </c>
      <c r="D458">
        <v>0</v>
      </c>
      <c r="E458">
        <v>0</v>
      </c>
      <c r="F458">
        <v>0</v>
      </c>
      <c r="G458">
        <v>0</v>
      </c>
      <c r="H458">
        <v>0</v>
      </c>
      <c r="I458">
        <v>0</v>
      </c>
      <c r="J458">
        <v>1.1999999999999999E-3</v>
      </c>
      <c r="K458">
        <v>0</v>
      </c>
      <c r="L458">
        <v>0</v>
      </c>
      <c r="M458">
        <v>0</v>
      </c>
      <c r="N458">
        <v>0</v>
      </c>
      <c r="O458">
        <v>0</v>
      </c>
      <c r="P458">
        <v>0</v>
      </c>
      <c r="Q458">
        <v>0</v>
      </c>
      <c r="R458">
        <v>0</v>
      </c>
      <c r="S458">
        <v>0</v>
      </c>
      <c r="T458">
        <v>0</v>
      </c>
      <c r="U458">
        <v>0</v>
      </c>
      <c r="V458">
        <v>0</v>
      </c>
      <c r="W458">
        <v>8.1199999999999994E-2</v>
      </c>
      <c r="X458">
        <v>0</v>
      </c>
      <c r="Y458">
        <v>4.2320000000000002</v>
      </c>
      <c r="Z458">
        <v>0</v>
      </c>
      <c r="AA458">
        <v>0</v>
      </c>
      <c r="AB458">
        <v>0</v>
      </c>
      <c r="AC458">
        <v>0</v>
      </c>
      <c r="AD458">
        <v>0</v>
      </c>
      <c r="AE458">
        <v>8.5800000000000001E-2</v>
      </c>
      <c r="AF458">
        <v>0</v>
      </c>
      <c r="AG458">
        <v>4.4001999999999999</v>
      </c>
    </row>
    <row r="459" spans="1:33">
      <c r="B459" s="108" t="s">
        <v>497</v>
      </c>
      <c r="C459">
        <v>0</v>
      </c>
      <c r="D459">
        <v>0</v>
      </c>
      <c r="E459">
        <v>0</v>
      </c>
      <c r="F459">
        <v>0</v>
      </c>
      <c r="G459">
        <v>0</v>
      </c>
      <c r="H459">
        <v>0</v>
      </c>
      <c r="I459">
        <v>0</v>
      </c>
      <c r="J459">
        <v>2.1100000000000001E-2</v>
      </c>
      <c r="K459">
        <v>0</v>
      </c>
      <c r="L459">
        <v>0</v>
      </c>
      <c r="M459">
        <v>40.042999999999999</v>
      </c>
      <c r="N459">
        <v>0</v>
      </c>
      <c r="O459">
        <v>0</v>
      </c>
      <c r="P459">
        <v>4.8650000000000002</v>
      </c>
      <c r="Q459">
        <v>0</v>
      </c>
      <c r="R459">
        <v>0</v>
      </c>
      <c r="S459">
        <v>0</v>
      </c>
      <c r="T459">
        <v>0</v>
      </c>
      <c r="U459">
        <v>0</v>
      </c>
      <c r="V459">
        <v>0</v>
      </c>
      <c r="W459">
        <v>1.101</v>
      </c>
      <c r="X459">
        <v>0</v>
      </c>
      <c r="Y459">
        <v>12.512</v>
      </c>
      <c r="Z459">
        <v>0</v>
      </c>
      <c r="AA459">
        <v>0</v>
      </c>
      <c r="AB459">
        <v>0</v>
      </c>
      <c r="AC459">
        <v>0</v>
      </c>
      <c r="AD459">
        <v>0</v>
      </c>
      <c r="AE459">
        <v>0.68489999999999995</v>
      </c>
      <c r="AF459">
        <v>0</v>
      </c>
      <c r="AG459">
        <v>59.226999999999997</v>
      </c>
    </row>
    <row r="460" spans="1:33">
      <c r="B460" s="108" t="s">
        <v>498</v>
      </c>
      <c r="C460">
        <v>0</v>
      </c>
      <c r="D460">
        <v>0</v>
      </c>
      <c r="E460">
        <v>0</v>
      </c>
      <c r="F460">
        <v>0</v>
      </c>
      <c r="G460">
        <v>0</v>
      </c>
      <c r="H460">
        <v>0</v>
      </c>
      <c r="I460">
        <v>0.46700000000000003</v>
      </c>
      <c r="J460">
        <v>0</v>
      </c>
      <c r="K460">
        <v>0</v>
      </c>
      <c r="L460">
        <v>0</v>
      </c>
      <c r="M460">
        <v>0</v>
      </c>
      <c r="N460">
        <v>0</v>
      </c>
      <c r="O460">
        <v>0</v>
      </c>
      <c r="P460">
        <v>0</v>
      </c>
      <c r="Q460">
        <v>0</v>
      </c>
      <c r="R460">
        <v>0</v>
      </c>
      <c r="S460">
        <v>0</v>
      </c>
      <c r="T460">
        <v>0</v>
      </c>
      <c r="U460">
        <v>0</v>
      </c>
      <c r="V460">
        <v>0</v>
      </c>
      <c r="W460">
        <v>0.14849999999999999</v>
      </c>
      <c r="X460">
        <v>6.9829999999999997</v>
      </c>
      <c r="Y460">
        <v>0</v>
      </c>
      <c r="Z460">
        <v>0</v>
      </c>
      <c r="AA460">
        <v>0</v>
      </c>
      <c r="AB460">
        <v>0</v>
      </c>
      <c r="AC460">
        <v>0</v>
      </c>
      <c r="AD460">
        <v>0</v>
      </c>
      <c r="AE460">
        <v>0</v>
      </c>
      <c r="AF460">
        <v>0</v>
      </c>
      <c r="AG460">
        <v>7.5984999999999996</v>
      </c>
    </row>
    <row r="461" spans="1:33">
      <c r="A461" s="109" t="s">
        <v>499</v>
      </c>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row>
    <row r="462" spans="1:33">
      <c r="B462" s="108" t="s">
        <v>500</v>
      </c>
      <c r="C462">
        <v>0</v>
      </c>
      <c r="D462">
        <v>0</v>
      </c>
      <c r="E462">
        <v>0</v>
      </c>
      <c r="F462">
        <v>9.1170000000000009</v>
      </c>
      <c r="G462">
        <v>0</v>
      </c>
      <c r="H462">
        <v>0</v>
      </c>
      <c r="I462">
        <v>0</v>
      </c>
      <c r="J462">
        <v>0</v>
      </c>
      <c r="K462">
        <v>0</v>
      </c>
      <c r="L462">
        <v>0</v>
      </c>
      <c r="M462">
        <v>13.282999999999999</v>
      </c>
      <c r="N462">
        <v>0</v>
      </c>
      <c r="O462">
        <v>0</v>
      </c>
      <c r="P462">
        <v>0</v>
      </c>
      <c r="Q462">
        <v>0</v>
      </c>
      <c r="R462">
        <v>0</v>
      </c>
      <c r="S462">
        <v>0</v>
      </c>
      <c r="T462">
        <v>0</v>
      </c>
      <c r="U462">
        <v>0</v>
      </c>
      <c r="V462">
        <v>0</v>
      </c>
      <c r="W462">
        <v>0.38400000000000001</v>
      </c>
      <c r="X462">
        <v>0</v>
      </c>
      <c r="Y462">
        <v>0</v>
      </c>
      <c r="Z462">
        <v>0</v>
      </c>
      <c r="AA462">
        <v>0</v>
      </c>
      <c r="AB462">
        <v>0</v>
      </c>
      <c r="AC462">
        <v>0</v>
      </c>
      <c r="AD462">
        <v>0</v>
      </c>
      <c r="AE462">
        <v>0</v>
      </c>
      <c r="AF462">
        <v>0</v>
      </c>
      <c r="AG462">
        <v>22.783999999999999</v>
      </c>
    </row>
    <row r="463" spans="1:33">
      <c r="A463" s="109" t="s">
        <v>501</v>
      </c>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row>
    <row r="464" spans="1:33">
      <c r="B464" s="108" t="s">
        <v>502</v>
      </c>
      <c r="C464">
        <v>0</v>
      </c>
      <c r="D464">
        <v>0</v>
      </c>
      <c r="E464">
        <v>0</v>
      </c>
      <c r="F464">
        <v>16.4664</v>
      </c>
      <c r="G464">
        <v>0</v>
      </c>
      <c r="H464">
        <v>0</v>
      </c>
      <c r="I464">
        <v>0</v>
      </c>
      <c r="J464">
        <v>1.55</v>
      </c>
      <c r="K464">
        <v>0</v>
      </c>
      <c r="L464">
        <v>0</v>
      </c>
      <c r="M464">
        <v>91.474500000000006</v>
      </c>
      <c r="N464">
        <v>0</v>
      </c>
      <c r="O464">
        <v>0</v>
      </c>
      <c r="P464">
        <v>27</v>
      </c>
      <c r="Q464">
        <v>0</v>
      </c>
      <c r="R464">
        <v>1.5884</v>
      </c>
      <c r="S464">
        <v>0</v>
      </c>
      <c r="T464">
        <v>0</v>
      </c>
      <c r="U464">
        <v>0</v>
      </c>
      <c r="V464">
        <v>0</v>
      </c>
      <c r="W464">
        <v>4.72</v>
      </c>
      <c r="X464">
        <v>0</v>
      </c>
      <c r="Y464">
        <v>0</v>
      </c>
      <c r="Z464">
        <v>0</v>
      </c>
      <c r="AA464">
        <v>0</v>
      </c>
      <c r="AB464">
        <v>0</v>
      </c>
      <c r="AC464">
        <v>0</v>
      </c>
      <c r="AD464">
        <v>0</v>
      </c>
      <c r="AE464">
        <v>0</v>
      </c>
      <c r="AF464">
        <v>0</v>
      </c>
      <c r="AG464">
        <v>142.79930000000002</v>
      </c>
    </row>
    <row r="465" spans="1:33">
      <c r="A465" s="109" t="s">
        <v>503</v>
      </c>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row>
    <row r="466" spans="1:33">
      <c r="B466" s="108" t="s">
        <v>504</v>
      </c>
      <c r="C466">
        <v>0</v>
      </c>
      <c r="D466">
        <v>0</v>
      </c>
      <c r="E466">
        <v>0</v>
      </c>
      <c r="F466">
        <v>11.34</v>
      </c>
      <c r="G466">
        <v>0</v>
      </c>
      <c r="H466">
        <v>5</v>
      </c>
      <c r="I466">
        <v>0</v>
      </c>
      <c r="J466">
        <v>0.7</v>
      </c>
      <c r="K466">
        <v>0</v>
      </c>
      <c r="L466">
        <v>0</v>
      </c>
      <c r="M466">
        <v>18.899999999999999</v>
      </c>
      <c r="N466">
        <v>1.49</v>
      </c>
      <c r="O466">
        <v>0</v>
      </c>
      <c r="P466">
        <v>14.4</v>
      </c>
      <c r="Q466">
        <v>0</v>
      </c>
      <c r="R466">
        <v>0</v>
      </c>
      <c r="S466">
        <v>45.36</v>
      </c>
      <c r="T466">
        <v>0</v>
      </c>
      <c r="U466">
        <v>0</v>
      </c>
      <c r="V466">
        <v>0</v>
      </c>
      <c r="W466">
        <v>2.23</v>
      </c>
      <c r="X466">
        <v>0</v>
      </c>
      <c r="Y466">
        <v>18.9541</v>
      </c>
      <c r="Z466">
        <v>0</v>
      </c>
      <c r="AA466">
        <v>0</v>
      </c>
      <c r="AB466">
        <v>0</v>
      </c>
      <c r="AC466">
        <v>0</v>
      </c>
      <c r="AD466">
        <v>0</v>
      </c>
      <c r="AE466">
        <v>0</v>
      </c>
      <c r="AF466">
        <v>0</v>
      </c>
      <c r="AG466">
        <v>118.3741</v>
      </c>
    </row>
    <row r="467" spans="1:33">
      <c r="A467" s="109" t="s">
        <v>505</v>
      </c>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row>
    <row r="468" spans="1:33">
      <c r="B468" s="108" t="s">
        <v>506</v>
      </c>
      <c r="C468">
        <v>0</v>
      </c>
      <c r="D468">
        <v>0</v>
      </c>
      <c r="E468">
        <v>0</v>
      </c>
      <c r="F468">
        <v>0</v>
      </c>
      <c r="G468">
        <v>16.399999999999999</v>
      </c>
      <c r="H468">
        <v>0</v>
      </c>
      <c r="I468">
        <v>0</v>
      </c>
      <c r="J468">
        <v>0.04</v>
      </c>
      <c r="K468">
        <v>0</v>
      </c>
      <c r="L468">
        <v>0</v>
      </c>
      <c r="M468">
        <v>274.99799999999999</v>
      </c>
      <c r="N468">
        <v>0</v>
      </c>
      <c r="O468">
        <v>0</v>
      </c>
      <c r="P468">
        <v>48.8</v>
      </c>
      <c r="Q468">
        <v>0</v>
      </c>
      <c r="R468">
        <v>0</v>
      </c>
      <c r="S468">
        <v>0</v>
      </c>
      <c r="T468">
        <v>0</v>
      </c>
      <c r="U468">
        <v>0</v>
      </c>
      <c r="V468">
        <v>0</v>
      </c>
      <c r="W468">
        <v>6.7704899999999997</v>
      </c>
      <c r="X468">
        <v>0</v>
      </c>
      <c r="Y468">
        <v>0</v>
      </c>
      <c r="Z468">
        <v>0</v>
      </c>
      <c r="AA468">
        <v>0</v>
      </c>
      <c r="AB468">
        <v>0</v>
      </c>
      <c r="AC468">
        <v>0</v>
      </c>
      <c r="AD468">
        <v>0</v>
      </c>
      <c r="AE468">
        <v>0</v>
      </c>
      <c r="AF468">
        <v>0</v>
      </c>
      <c r="AG468">
        <v>347.00848999999999</v>
      </c>
    </row>
    <row r="469" spans="1:33">
      <c r="A469" s="109" t="s">
        <v>508</v>
      </c>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row>
    <row r="470" spans="1:33">
      <c r="B470" s="108" t="s">
        <v>509</v>
      </c>
      <c r="C470">
        <v>0</v>
      </c>
      <c r="D470">
        <v>0</v>
      </c>
      <c r="E470">
        <v>0</v>
      </c>
      <c r="F470">
        <v>0</v>
      </c>
      <c r="G470">
        <v>0.13300000000000001</v>
      </c>
      <c r="H470">
        <v>0</v>
      </c>
      <c r="I470">
        <v>0</v>
      </c>
      <c r="J470">
        <v>0</v>
      </c>
      <c r="K470">
        <v>0</v>
      </c>
      <c r="L470">
        <v>0</v>
      </c>
      <c r="M470">
        <v>0</v>
      </c>
      <c r="N470">
        <v>0</v>
      </c>
      <c r="O470">
        <v>0</v>
      </c>
      <c r="P470">
        <v>0</v>
      </c>
      <c r="Q470">
        <v>0</v>
      </c>
      <c r="R470">
        <v>0</v>
      </c>
      <c r="S470">
        <v>0</v>
      </c>
      <c r="T470">
        <v>0</v>
      </c>
      <c r="U470">
        <v>0</v>
      </c>
      <c r="V470">
        <v>0</v>
      </c>
      <c r="W470">
        <v>7.4380000000000002E-2</v>
      </c>
      <c r="X470">
        <v>0</v>
      </c>
      <c r="Y470">
        <v>2.9510000000000001</v>
      </c>
      <c r="Z470">
        <v>0</v>
      </c>
      <c r="AA470">
        <v>0</v>
      </c>
      <c r="AB470">
        <v>0</v>
      </c>
      <c r="AC470">
        <v>0</v>
      </c>
      <c r="AD470">
        <v>0</v>
      </c>
      <c r="AE470">
        <v>0</v>
      </c>
      <c r="AF470">
        <v>2.3980000000000001</v>
      </c>
      <c r="AG470">
        <v>5.5563799999999999</v>
      </c>
    </row>
    <row r="471" spans="1:33">
      <c r="B471" s="108" t="s">
        <v>510</v>
      </c>
      <c r="C471">
        <v>0</v>
      </c>
      <c r="D471">
        <v>0</v>
      </c>
      <c r="E471">
        <v>0</v>
      </c>
      <c r="F471">
        <v>0</v>
      </c>
      <c r="G471">
        <v>0.14599999999999999</v>
      </c>
      <c r="H471">
        <v>0</v>
      </c>
      <c r="I471">
        <v>0</v>
      </c>
      <c r="J471">
        <v>0</v>
      </c>
      <c r="K471">
        <v>0</v>
      </c>
      <c r="L471">
        <v>0</v>
      </c>
      <c r="M471">
        <v>0</v>
      </c>
      <c r="N471">
        <v>0</v>
      </c>
      <c r="O471">
        <v>0</v>
      </c>
      <c r="P471">
        <v>0</v>
      </c>
      <c r="Q471">
        <v>0</v>
      </c>
      <c r="R471">
        <v>0</v>
      </c>
      <c r="S471">
        <v>6.4550000000000001</v>
      </c>
      <c r="T471">
        <v>0</v>
      </c>
      <c r="U471">
        <v>0</v>
      </c>
      <c r="V471">
        <v>0</v>
      </c>
      <c r="W471">
        <v>0.11094999999999999</v>
      </c>
      <c r="X471">
        <v>0</v>
      </c>
      <c r="Y471">
        <v>1.6879999999999999</v>
      </c>
      <c r="Z471">
        <v>0</v>
      </c>
      <c r="AA471">
        <v>0</v>
      </c>
      <c r="AB471">
        <v>0</v>
      </c>
      <c r="AC471">
        <v>0</v>
      </c>
      <c r="AD471">
        <v>0</v>
      </c>
      <c r="AE471">
        <v>0</v>
      </c>
      <c r="AF471">
        <v>0</v>
      </c>
      <c r="AG471">
        <v>8.3999500000000005</v>
      </c>
    </row>
    <row r="472" spans="1:33">
      <c r="B472" s="108" t="s">
        <v>511</v>
      </c>
      <c r="C472">
        <v>0</v>
      </c>
      <c r="D472">
        <v>213.49100000000001</v>
      </c>
      <c r="E472">
        <v>0</v>
      </c>
      <c r="F472">
        <v>0</v>
      </c>
      <c r="G472">
        <v>4.0156999999999998</v>
      </c>
      <c r="H472">
        <v>0</v>
      </c>
      <c r="I472">
        <v>0</v>
      </c>
      <c r="J472">
        <v>0.372728</v>
      </c>
      <c r="K472">
        <v>0</v>
      </c>
      <c r="L472">
        <v>0</v>
      </c>
      <c r="M472">
        <v>0</v>
      </c>
      <c r="N472">
        <v>0</v>
      </c>
      <c r="O472">
        <v>2.90299</v>
      </c>
      <c r="P472">
        <v>49.734999999999999</v>
      </c>
      <c r="Q472">
        <v>0</v>
      </c>
      <c r="R472">
        <v>0</v>
      </c>
      <c r="S472">
        <v>30.832999999999998</v>
      </c>
      <c r="T472">
        <v>0</v>
      </c>
      <c r="U472">
        <v>0</v>
      </c>
      <c r="V472">
        <v>2.4540000000000002</v>
      </c>
      <c r="W472">
        <v>11.0776</v>
      </c>
      <c r="X472">
        <v>0</v>
      </c>
      <c r="Y472">
        <v>0</v>
      </c>
      <c r="Z472">
        <v>0</v>
      </c>
      <c r="AA472">
        <v>0</v>
      </c>
      <c r="AB472">
        <v>0</v>
      </c>
      <c r="AC472">
        <v>0</v>
      </c>
      <c r="AD472">
        <v>0</v>
      </c>
      <c r="AE472">
        <v>0</v>
      </c>
      <c r="AF472">
        <v>0</v>
      </c>
      <c r="AG472">
        <v>314.88201800000002</v>
      </c>
    </row>
    <row r="473" spans="1:33">
      <c r="A473" s="109" t="s">
        <v>512</v>
      </c>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row>
    <row r="474" spans="1:33">
      <c r="B474" s="108" t="s">
        <v>513</v>
      </c>
      <c r="C474">
        <v>0</v>
      </c>
      <c r="D474">
        <v>0</v>
      </c>
      <c r="E474">
        <v>0</v>
      </c>
      <c r="F474">
        <v>0</v>
      </c>
      <c r="G474">
        <v>0</v>
      </c>
      <c r="H474">
        <v>0</v>
      </c>
      <c r="I474">
        <v>0</v>
      </c>
      <c r="J474">
        <v>8.2400000000000001E-2</v>
      </c>
      <c r="K474">
        <v>0</v>
      </c>
      <c r="L474">
        <v>0</v>
      </c>
      <c r="M474">
        <v>0</v>
      </c>
      <c r="N474">
        <v>0</v>
      </c>
      <c r="O474">
        <v>0</v>
      </c>
      <c r="P474">
        <v>0</v>
      </c>
      <c r="Q474">
        <v>0</v>
      </c>
      <c r="R474">
        <v>0</v>
      </c>
      <c r="S474">
        <v>0</v>
      </c>
      <c r="T474">
        <v>0</v>
      </c>
      <c r="U474">
        <v>0</v>
      </c>
      <c r="V474">
        <v>0</v>
      </c>
      <c r="W474">
        <v>2.9796E-2</v>
      </c>
      <c r="X474">
        <v>0</v>
      </c>
      <c r="Y474">
        <v>2.3416000000000001</v>
      </c>
      <c r="Z474">
        <v>0</v>
      </c>
      <c r="AA474">
        <v>0</v>
      </c>
      <c r="AB474">
        <v>0</v>
      </c>
      <c r="AC474">
        <v>0</v>
      </c>
      <c r="AD474">
        <v>0</v>
      </c>
      <c r="AE474">
        <v>0</v>
      </c>
      <c r="AF474">
        <v>0</v>
      </c>
      <c r="AG474">
        <v>2.4537960000000001</v>
      </c>
    </row>
    <row r="475" spans="1:33">
      <c r="B475" s="108" t="s">
        <v>514</v>
      </c>
      <c r="C475">
        <v>0</v>
      </c>
      <c r="D475">
        <v>0</v>
      </c>
      <c r="E475">
        <v>0</v>
      </c>
      <c r="F475">
        <v>0</v>
      </c>
      <c r="G475">
        <v>0</v>
      </c>
      <c r="H475">
        <v>0</v>
      </c>
      <c r="I475">
        <v>1.4599999999999999E-3</v>
      </c>
      <c r="J475">
        <v>0</v>
      </c>
      <c r="K475">
        <v>0</v>
      </c>
      <c r="L475">
        <v>0</v>
      </c>
      <c r="M475">
        <v>0</v>
      </c>
      <c r="N475">
        <v>0</v>
      </c>
      <c r="O475">
        <v>0</v>
      </c>
      <c r="P475">
        <v>0</v>
      </c>
      <c r="Q475">
        <v>0</v>
      </c>
      <c r="R475">
        <v>0</v>
      </c>
      <c r="S475">
        <v>0</v>
      </c>
      <c r="T475">
        <v>0</v>
      </c>
      <c r="U475">
        <v>0</v>
      </c>
      <c r="V475">
        <v>0</v>
      </c>
      <c r="W475">
        <v>1.0795000000000001E-2</v>
      </c>
      <c r="X475">
        <v>0</v>
      </c>
      <c r="Y475">
        <v>0.95223999999999998</v>
      </c>
      <c r="Z475">
        <v>0</v>
      </c>
      <c r="AA475">
        <v>0</v>
      </c>
      <c r="AB475">
        <v>0</v>
      </c>
      <c r="AC475">
        <v>0</v>
      </c>
      <c r="AD475">
        <v>0</v>
      </c>
      <c r="AE475">
        <v>0</v>
      </c>
      <c r="AF475">
        <v>0</v>
      </c>
      <c r="AG475">
        <v>0.96449499999999999</v>
      </c>
    </row>
    <row r="476" spans="1:33">
      <c r="B476" s="108" t="s">
        <v>515</v>
      </c>
      <c r="C476">
        <v>0</v>
      </c>
      <c r="D476">
        <v>0</v>
      </c>
      <c r="E476">
        <v>0</v>
      </c>
      <c r="F476">
        <v>0</v>
      </c>
      <c r="G476">
        <v>0</v>
      </c>
      <c r="H476">
        <v>0</v>
      </c>
      <c r="I476">
        <v>0</v>
      </c>
      <c r="J476">
        <v>0.41808200000000001</v>
      </c>
      <c r="K476">
        <v>0</v>
      </c>
      <c r="L476">
        <v>0</v>
      </c>
      <c r="M476">
        <v>0</v>
      </c>
      <c r="N476">
        <v>0</v>
      </c>
      <c r="O476">
        <v>0</v>
      </c>
      <c r="P476">
        <v>0</v>
      </c>
      <c r="Q476">
        <v>34.576000000000001</v>
      </c>
      <c r="R476">
        <v>0</v>
      </c>
      <c r="S476">
        <v>0</v>
      </c>
      <c r="T476">
        <v>0</v>
      </c>
      <c r="U476">
        <v>0</v>
      </c>
      <c r="V476">
        <v>0</v>
      </c>
      <c r="W476">
        <v>0.59975000000000001</v>
      </c>
      <c r="X476">
        <v>0</v>
      </c>
      <c r="Y476">
        <v>2.3639999999999999</v>
      </c>
      <c r="Z476">
        <v>0</v>
      </c>
      <c r="AA476">
        <v>0</v>
      </c>
      <c r="AB476">
        <v>0</v>
      </c>
      <c r="AC476">
        <v>0</v>
      </c>
      <c r="AD476">
        <v>0</v>
      </c>
      <c r="AE476">
        <v>0</v>
      </c>
      <c r="AF476">
        <v>17.276700000000002</v>
      </c>
      <c r="AG476">
        <v>55.234532000000002</v>
      </c>
    </row>
    <row r="477" spans="1:33">
      <c r="A477" s="109" t="s">
        <v>516</v>
      </c>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row>
    <row r="478" spans="1:33">
      <c r="B478" s="108" t="s">
        <v>517</v>
      </c>
      <c r="C478">
        <v>0</v>
      </c>
      <c r="D478">
        <v>0</v>
      </c>
      <c r="E478">
        <v>0</v>
      </c>
      <c r="F478">
        <v>0</v>
      </c>
      <c r="G478">
        <v>0</v>
      </c>
      <c r="H478">
        <v>0</v>
      </c>
      <c r="I478">
        <v>0</v>
      </c>
      <c r="J478">
        <v>0.72</v>
      </c>
      <c r="K478">
        <v>0</v>
      </c>
      <c r="L478">
        <v>0</v>
      </c>
      <c r="M478">
        <v>0</v>
      </c>
      <c r="N478">
        <v>0</v>
      </c>
      <c r="O478">
        <v>0</v>
      </c>
      <c r="P478">
        <v>0</v>
      </c>
      <c r="Q478">
        <v>0</v>
      </c>
      <c r="R478">
        <v>0</v>
      </c>
      <c r="S478">
        <v>0</v>
      </c>
      <c r="T478">
        <v>0</v>
      </c>
      <c r="U478">
        <v>0</v>
      </c>
      <c r="V478">
        <v>0</v>
      </c>
      <c r="W478">
        <v>0.154</v>
      </c>
      <c r="X478">
        <v>0</v>
      </c>
      <c r="Y478">
        <v>7.8</v>
      </c>
      <c r="Z478">
        <v>0</v>
      </c>
      <c r="AA478">
        <v>0</v>
      </c>
      <c r="AB478">
        <v>0</v>
      </c>
      <c r="AC478">
        <v>0</v>
      </c>
      <c r="AD478">
        <v>0</v>
      </c>
      <c r="AE478">
        <v>0</v>
      </c>
      <c r="AF478">
        <v>0</v>
      </c>
      <c r="AG478">
        <v>8.6739999999999995</v>
      </c>
    </row>
    <row r="479" spans="1:33">
      <c r="B479" s="108" t="s">
        <v>518</v>
      </c>
      <c r="C479">
        <v>0</v>
      </c>
      <c r="D479">
        <v>0</v>
      </c>
      <c r="E479">
        <v>0</v>
      </c>
      <c r="F479">
        <v>0</v>
      </c>
      <c r="G479">
        <v>0</v>
      </c>
      <c r="H479">
        <v>0</v>
      </c>
      <c r="I479">
        <v>0</v>
      </c>
      <c r="J479">
        <v>0.05</v>
      </c>
      <c r="K479">
        <v>0</v>
      </c>
      <c r="L479">
        <v>0</v>
      </c>
      <c r="M479">
        <v>0</v>
      </c>
      <c r="N479">
        <v>0</v>
      </c>
      <c r="O479">
        <v>0</v>
      </c>
      <c r="P479">
        <v>0</v>
      </c>
      <c r="Q479">
        <v>0</v>
      </c>
      <c r="R479">
        <v>0</v>
      </c>
      <c r="S479">
        <v>0</v>
      </c>
      <c r="T479">
        <v>0</v>
      </c>
      <c r="U479">
        <v>0</v>
      </c>
      <c r="V479">
        <v>0</v>
      </c>
      <c r="W479">
        <v>0.14000000000000001</v>
      </c>
      <c r="X479">
        <v>0</v>
      </c>
      <c r="Y479">
        <v>9.4</v>
      </c>
      <c r="Z479">
        <v>0</v>
      </c>
      <c r="AA479">
        <v>0</v>
      </c>
      <c r="AB479">
        <v>0</v>
      </c>
      <c r="AC479">
        <v>0</v>
      </c>
      <c r="AD479">
        <v>0</v>
      </c>
      <c r="AE479">
        <v>0</v>
      </c>
      <c r="AF479">
        <v>0</v>
      </c>
      <c r="AG479">
        <v>9.5900000000000016</v>
      </c>
    </row>
    <row r="480" spans="1:33">
      <c r="B480" s="108" t="s">
        <v>519</v>
      </c>
      <c r="C480">
        <v>0</v>
      </c>
      <c r="D480">
        <v>0</v>
      </c>
      <c r="E480">
        <v>0</v>
      </c>
      <c r="F480">
        <v>0</v>
      </c>
      <c r="G480">
        <v>0</v>
      </c>
      <c r="H480">
        <v>0</v>
      </c>
      <c r="I480">
        <v>0</v>
      </c>
      <c r="J480">
        <v>0.24</v>
      </c>
      <c r="K480">
        <v>0</v>
      </c>
      <c r="L480">
        <v>0</v>
      </c>
      <c r="M480">
        <v>0</v>
      </c>
      <c r="N480">
        <v>0</v>
      </c>
      <c r="O480">
        <v>0</v>
      </c>
      <c r="P480">
        <v>0</v>
      </c>
      <c r="Q480">
        <v>0</v>
      </c>
      <c r="R480">
        <v>0</v>
      </c>
      <c r="S480">
        <v>0</v>
      </c>
      <c r="T480">
        <v>0</v>
      </c>
      <c r="U480">
        <v>0</v>
      </c>
      <c r="V480">
        <v>0</v>
      </c>
      <c r="W480">
        <v>4.7E-2</v>
      </c>
      <c r="X480">
        <v>0</v>
      </c>
      <c r="Y480">
        <v>0</v>
      </c>
      <c r="Z480">
        <v>0</v>
      </c>
      <c r="AA480">
        <v>0</v>
      </c>
      <c r="AB480">
        <v>0</v>
      </c>
      <c r="AC480">
        <v>0</v>
      </c>
      <c r="AD480">
        <v>0</v>
      </c>
      <c r="AE480">
        <v>0</v>
      </c>
      <c r="AF480">
        <v>11.176500000000001</v>
      </c>
      <c r="AG480">
        <v>11.463500000000002</v>
      </c>
    </row>
    <row r="481" spans="1:33">
      <c r="B481" s="108" t="s">
        <v>520</v>
      </c>
      <c r="C481">
        <v>0</v>
      </c>
      <c r="D481">
        <v>245.39</v>
      </c>
      <c r="E481">
        <v>0</v>
      </c>
      <c r="F481">
        <v>93.517200000000003</v>
      </c>
      <c r="G481">
        <v>8</v>
      </c>
      <c r="H481">
        <v>0</v>
      </c>
      <c r="I481">
        <v>11.9</v>
      </c>
      <c r="J481">
        <v>8.8515700000000006</v>
      </c>
      <c r="K481">
        <v>0</v>
      </c>
      <c r="L481">
        <v>0</v>
      </c>
      <c r="M481">
        <v>12.631399999999999</v>
      </c>
      <c r="N481">
        <v>0</v>
      </c>
      <c r="O481">
        <v>77.8</v>
      </c>
      <c r="P481">
        <v>156.9</v>
      </c>
      <c r="Q481">
        <v>0.70588200000000001</v>
      </c>
      <c r="R481">
        <v>41.554499999999997</v>
      </c>
      <c r="S481">
        <v>57.120399999999997</v>
      </c>
      <c r="T481">
        <v>0</v>
      </c>
      <c r="U481">
        <v>0</v>
      </c>
      <c r="V481">
        <v>30.061599999999999</v>
      </c>
      <c r="W481">
        <v>33.4818</v>
      </c>
      <c r="X481">
        <v>0</v>
      </c>
      <c r="Y481">
        <v>27.047999999999998</v>
      </c>
      <c r="Z481">
        <v>0</v>
      </c>
      <c r="AA481">
        <v>14.2</v>
      </c>
      <c r="AB481">
        <v>26.923500000000001</v>
      </c>
      <c r="AC481">
        <v>0</v>
      </c>
      <c r="AD481">
        <v>0</v>
      </c>
      <c r="AE481">
        <v>0</v>
      </c>
      <c r="AF481">
        <v>59.198</v>
      </c>
      <c r="AG481">
        <v>905.28385199999991</v>
      </c>
    </row>
    <row r="482" spans="1:33">
      <c r="A482" s="109" t="s">
        <v>521</v>
      </c>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row>
    <row r="483" spans="1:33">
      <c r="B483" s="108" t="s">
        <v>522</v>
      </c>
      <c r="C483">
        <v>0</v>
      </c>
      <c r="D483">
        <v>0</v>
      </c>
      <c r="E483">
        <v>0</v>
      </c>
      <c r="F483">
        <v>0</v>
      </c>
      <c r="G483">
        <v>0</v>
      </c>
      <c r="H483">
        <v>0</v>
      </c>
      <c r="I483">
        <v>0</v>
      </c>
      <c r="J483">
        <v>0.52800000000000002</v>
      </c>
      <c r="K483">
        <v>0</v>
      </c>
      <c r="L483">
        <v>0</v>
      </c>
      <c r="M483">
        <v>5.9459999999999997</v>
      </c>
      <c r="N483">
        <v>0</v>
      </c>
      <c r="O483">
        <v>0</v>
      </c>
      <c r="P483">
        <v>2.395</v>
      </c>
      <c r="Q483">
        <v>0</v>
      </c>
      <c r="R483">
        <v>0</v>
      </c>
      <c r="S483">
        <v>9.4450000000000003</v>
      </c>
      <c r="T483">
        <v>0</v>
      </c>
      <c r="U483">
        <v>0</v>
      </c>
      <c r="V483">
        <v>0</v>
      </c>
      <c r="W483">
        <v>0.57899999999999996</v>
      </c>
      <c r="X483">
        <v>0</v>
      </c>
      <c r="Y483">
        <v>5.516</v>
      </c>
      <c r="Z483">
        <v>0</v>
      </c>
      <c r="AA483">
        <v>0</v>
      </c>
      <c r="AB483">
        <v>0</v>
      </c>
      <c r="AC483">
        <v>0</v>
      </c>
      <c r="AD483">
        <v>0</v>
      </c>
      <c r="AE483">
        <v>0</v>
      </c>
      <c r="AF483">
        <v>7.1890000000000001</v>
      </c>
      <c r="AG483">
        <v>31.598000000000003</v>
      </c>
    </row>
    <row r="484" spans="1:33">
      <c r="B484" s="108" t="s">
        <v>523</v>
      </c>
      <c r="C484">
        <v>0</v>
      </c>
      <c r="D484">
        <v>0</v>
      </c>
      <c r="E484">
        <v>0</v>
      </c>
      <c r="F484">
        <v>0</v>
      </c>
      <c r="G484">
        <v>0</v>
      </c>
      <c r="H484">
        <v>0</v>
      </c>
      <c r="I484">
        <v>0</v>
      </c>
      <c r="J484">
        <v>0.17199999999999999</v>
      </c>
      <c r="K484">
        <v>0</v>
      </c>
      <c r="L484">
        <v>0</v>
      </c>
      <c r="M484">
        <v>10.212999999999999</v>
      </c>
      <c r="N484">
        <v>0</v>
      </c>
      <c r="O484">
        <v>0</v>
      </c>
      <c r="P484">
        <v>4.2370000000000001</v>
      </c>
      <c r="Q484">
        <v>0</v>
      </c>
      <c r="R484">
        <v>0</v>
      </c>
      <c r="S484">
        <v>13.676</v>
      </c>
      <c r="T484">
        <v>0</v>
      </c>
      <c r="U484">
        <v>0</v>
      </c>
      <c r="V484">
        <v>0</v>
      </c>
      <c r="W484">
        <v>0.83299999999999996</v>
      </c>
      <c r="X484">
        <v>0</v>
      </c>
      <c r="Y484">
        <v>0</v>
      </c>
      <c r="Z484">
        <v>0</v>
      </c>
      <c r="AA484">
        <v>0</v>
      </c>
      <c r="AB484">
        <v>0</v>
      </c>
      <c r="AC484">
        <v>0</v>
      </c>
      <c r="AD484">
        <v>0</v>
      </c>
      <c r="AE484">
        <v>0</v>
      </c>
      <c r="AF484">
        <v>11.58</v>
      </c>
      <c r="AG484">
        <v>40.710999999999999</v>
      </c>
    </row>
    <row r="485" spans="1:33">
      <c r="A485" s="109" t="s">
        <v>524</v>
      </c>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row>
    <row r="486" spans="1:33">
      <c r="B486" s="108" t="s">
        <v>525</v>
      </c>
      <c r="C486">
        <v>0</v>
      </c>
      <c r="D486">
        <v>0</v>
      </c>
      <c r="E486">
        <v>0</v>
      </c>
      <c r="F486">
        <v>8.6</v>
      </c>
      <c r="G486">
        <v>0</v>
      </c>
      <c r="H486">
        <v>0</v>
      </c>
      <c r="I486">
        <v>0</v>
      </c>
      <c r="J486">
        <v>1.6000000000000001E-3</v>
      </c>
      <c r="K486">
        <v>0</v>
      </c>
      <c r="L486">
        <v>0</v>
      </c>
      <c r="M486">
        <v>4.3</v>
      </c>
      <c r="N486">
        <v>0</v>
      </c>
      <c r="O486">
        <v>0</v>
      </c>
      <c r="P486">
        <v>5.5</v>
      </c>
      <c r="Q486">
        <v>0</v>
      </c>
      <c r="R486">
        <v>4.3</v>
      </c>
      <c r="S486">
        <v>11.5</v>
      </c>
      <c r="T486">
        <v>0</v>
      </c>
      <c r="U486">
        <v>0</v>
      </c>
      <c r="V486">
        <v>0</v>
      </c>
      <c r="W486">
        <v>0.45600000000000002</v>
      </c>
      <c r="X486">
        <v>0</v>
      </c>
      <c r="Y486">
        <v>0</v>
      </c>
      <c r="Z486">
        <v>0</v>
      </c>
      <c r="AA486">
        <v>0</v>
      </c>
      <c r="AB486">
        <v>0</v>
      </c>
      <c r="AC486">
        <v>0</v>
      </c>
      <c r="AD486">
        <v>0</v>
      </c>
      <c r="AE486">
        <v>0</v>
      </c>
      <c r="AF486">
        <v>4.7964700000000002</v>
      </c>
      <c r="AG486">
        <v>39.454070000000002</v>
      </c>
    </row>
    <row r="487" spans="1:33">
      <c r="A487" s="109" t="s">
        <v>526</v>
      </c>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row>
    <row r="488" spans="1:33">
      <c r="B488" s="108" t="s">
        <v>527</v>
      </c>
      <c r="C488">
        <v>0</v>
      </c>
      <c r="D488">
        <v>0</v>
      </c>
      <c r="E488">
        <v>0</v>
      </c>
      <c r="F488">
        <v>0</v>
      </c>
      <c r="G488">
        <v>0</v>
      </c>
      <c r="H488">
        <v>0</v>
      </c>
      <c r="I488">
        <v>0</v>
      </c>
      <c r="J488">
        <v>0</v>
      </c>
      <c r="K488">
        <v>0</v>
      </c>
      <c r="L488">
        <v>0</v>
      </c>
      <c r="M488">
        <v>0</v>
      </c>
      <c r="N488">
        <v>0</v>
      </c>
      <c r="O488">
        <v>0</v>
      </c>
      <c r="P488">
        <v>0</v>
      </c>
      <c r="Q488">
        <v>0</v>
      </c>
      <c r="R488">
        <v>0</v>
      </c>
      <c r="S488">
        <v>0</v>
      </c>
      <c r="T488">
        <v>0</v>
      </c>
      <c r="U488">
        <v>0</v>
      </c>
      <c r="V488">
        <v>0</v>
      </c>
      <c r="W488">
        <v>5.3999999999999999E-2</v>
      </c>
      <c r="X488">
        <v>2.8490000000000002</v>
      </c>
      <c r="Y488">
        <v>1.329</v>
      </c>
      <c r="Z488">
        <v>0</v>
      </c>
      <c r="AA488">
        <v>0</v>
      </c>
      <c r="AB488">
        <v>0</v>
      </c>
      <c r="AC488">
        <v>0</v>
      </c>
      <c r="AD488">
        <v>0</v>
      </c>
      <c r="AE488">
        <v>0</v>
      </c>
      <c r="AF488">
        <v>0</v>
      </c>
      <c r="AG488">
        <v>4.2320000000000002</v>
      </c>
    </row>
    <row r="489" spans="1:33">
      <c r="B489" s="108" t="s">
        <v>528</v>
      </c>
      <c r="C489">
        <v>0</v>
      </c>
      <c r="D489">
        <v>0</v>
      </c>
      <c r="E489">
        <v>0</v>
      </c>
      <c r="F489">
        <v>0</v>
      </c>
      <c r="G489">
        <v>0</v>
      </c>
      <c r="H489">
        <v>0</v>
      </c>
      <c r="I489">
        <v>0.14299999999999999</v>
      </c>
      <c r="J489">
        <v>0</v>
      </c>
      <c r="K489">
        <v>0</v>
      </c>
      <c r="L489">
        <v>0</v>
      </c>
      <c r="M489">
        <v>0</v>
      </c>
      <c r="N489">
        <v>0</v>
      </c>
      <c r="O489">
        <v>0</v>
      </c>
      <c r="P489">
        <v>0</v>
      </c>
      <c r="Q489">
        <v>0</v>
      </c>
      <c r="R489">
        <v>0</v>
      </c>
      <c r="S489">
        <v>0</v>
      </c>
      <c r="T489">
        <v>0</v>
      </c>
      <c r="U489">
        <v>0</v>
      </c>
      <c r="V489">
        <v>0</v>
      </c>
      <c r="W489">
        <v>0.109</v>
      </c>
      <c r="X489">
        <v>0</v>
      </c>
      <c r="Y489">
        <v>7.8250000000000002</v>
      </c>
      <c r="Z489">
        <v>0</v>
      </c>
      <c r="AA489">
        <v>0</v>
      </c>
      <c r="AB489">
        <v>0</v>
      </c>
      <c r="AC489">
        <v>0</v>
      </c>
      <c r="AD489">
        <v>0</v>
      </c>
      <c r="AE489">
        <v>0</v>
      </c>
      <c r="AF489">
        <v>0</v>
      </c>
      <c r="AG489">
        <v>8.077</v>
      </c>
    </row>
    <row r="490" spans="1:33">
      <c r="B490" s="108" t="s">
        <v>529</v>
      </c>
      <c r="C490">
        <v>0</v>
      </c>
      <c r="D490">
        <v>0</v>
      </c>
      <c r="E490">
        <v>0</v>
      </c>
      <c r="F490">
        <v>0</v>
      </c>
      <c r="G490">
        <v>1.508</v>
      </c>
      <c r="H490">
        <v>8.59</v>
      </c>
      <c r="I490">
        <v>0</v>
      </c>
      <c r="J490">
        <v>0</v>
      </c>
      <c r="K490">
        <v>0</v>
      </c>
      <c r="L490">
        <v>0</v>
      </c>
      <c r="M490">
        <v>0</v>
      </c>
      <c r="N490">
        <v>0</v>
      </c>
      <c r="O490">
        <v>0</v>
      </c>
      <c r="P490">
        <v>3.6640000000000001</v>
      </c>
      <c r="Q490">
        <v>141.94800000000001</v>
      </c>
      <c r="R490">
        <v>0</v>
      </c>
      <c r="S490">
        <v>21.885999999999999</v>
      </c>
      <c r="T490">
        <v>0</v>
      </c>
      <c r="U490">
        <v>5.0717600000000003</v>
      </c>
      <c r="V490">
        <v>0</v>
      </c>
      <c r="W490">
        <v>2.6629999999999998</v>
      </c>
      <c r="X490">
        <v>0</v>
      </c>
      <c r="Y490">
        <v>0</v>
      </c>
      <c r="Z490">
        <v>0</v>
      </c>
      <c r="AA490">
        <v>0</v>
      </c>
      <c r="AB490">
        <v>0</v>
      </c>
      <c r="AC490">
        <v>0</v>
      </c>
      <c r="AD490">
        <v>0</v>
      </c>
      <c r="AE490">
        <v>0</v>
      </c>
      <c r="AF490">
        <v>0</v>
      </c>
      <c r="AG490">
        <v>185.33076</v>
      </c>
    </row>
    <row r="491" spans="1:33">
      <c r="B491" s="108" t="s">
        <v>530</v>
      </c>
      <c r="C491">
        <v>0</v>
      </c>
      <c r="D491">
        <v>0</v>
      </c>
      <c r="E491">
        <v>0</v>
      </c>
      <c r="F491">
        <v>0</v>
      </c>
      <c r="G491">
        <v>0.192</v>
      </c>
      <c r="H491">
        <v>0</v>
      </c>
      <c r="I491">
        <v>0</v>
      </c>
      <c r="J491">
        <v>0</v>
      </c>
      <c r="K491">
        <v>0</v>
      </c>
      <c r="L491">
        <v>0</v>
      </c>
      <c r="M491">
        <v>0</v>
      </c>
      <c r="N491">
        <v>0</v>
      </c>
      <c r="O491">
        <v>0</v>
      </c>
      <c r="P491">
        <v>0</v>
      </c>
      <c r="Q491">
        <v>0</v>
      </c>
      <c r="R491">
        <v>0</v>
      </c>
      <c r="S491">
        <v>0</v>
      </c>
      <c r="T491">
        <v>0</v>
      </c>
      <c r="U491">
        <v>0</v>
      </c>
      <c r="V491">
        <v>0</v>
      </c>
      <c r="W491">
        <v>0.10199999999999999</v>
      </c>
      <c r="X491">
        <v>4.5720000000000001</v>
      </c>
      <c r="Y491">
        <v>0</v>
      </c>
      <c r="Z491">
        <v>0</v>
      </c>
      <c r="AA491">
        <v>0</v>
      </c>
      <c r="AB491">
        <v>0</v>
      </c>
      <c r="AC491">
        <v>0</v>
      </c>
      <c r="AD491">
        <v>0</v>
      </c>
      <c r="AE491">
        <v>0</v>
      </c>
      <c r="AF491">
        <v>0</v>
      </c>
      <c r="AG491">
        <v>4.8660000000000005</v>
      </c>
    </row>
    <row r="492" spans="1:33">
      <c r="A492" s="109" t="s">
        <v>531</v>
      </c>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row>
    <row r="493" spans="1:33">
      <c r="B493" s="108" t="s">
        <v>532</v>
      </c>
      <c r="C493">
        <v>0</v>
      </c>
      <c r="D493">
        <v>0</v>
      </c>
      <c r="E493">
        <v>0</v>
      </c>
      <c r="F493">
        <v>6.3179999999999996</v>
      </c>
      <c r="G493">
        <v>0</v>
      </c>
      <c r="H493">
        <v>0</v>
      </c>
      <c r="I493">
        <v>0</v>
      </c>
      <c r="J493">
        <v>0.1</v>
      </c>
      <c r="K493">
        <v>0</v>
      </c>
      <c r="L493">
        <v>0</v>
      </c>
      <c r="M493">
        <v>0.86699999999999999</v>
      </c>
      <c r="N493">
        <v>0</v>
      </c>
      <c r="O493">
        <v>0</v>
      </c>
      <c r="P493">
        <v>1.393</v>
      </c>
      <c r="Q493">
        <v>0</v>
      </c>
      <c r="R493">
        <v>0</v>
      </c>
      <c r="S493">
        <v>13.047000000000001</v>
      </c>
      <c r="T493">
        <v>0</v>
      </c>
      <c r="U493">
        <v>0</v>
      </c>
      <c r="V493">
        <v>0</v>
      </c>
      <c r="W493">
        <v>0.42</v>
      </c>
      <c r="X493">
        <v>0.70399999999999996</v>
      </c>
      <c r="Y493">
        <v>0</v>
      </c>
      <c r="Z493">
        <v>0</v>
      </c>
      <c r="AA493">
        <v>0</v>
      </c>
      <c r="AB493">
        <v>0</v>
      </c>
      <c r="AC493">
        <v>0</v>
      </c>
      <c r="AD493">
        <v>0</v>
      </c>
      <c r="AE493">
        <v>0</v>
      </c>
      <c r="AF493">
        <v>0</v>
      </c>
      <c r="AG493">
        <v>22.849000000000004</v>
      </c>
    </row>
    <row r="494" spans="1:33">
      <c r="B494" s="108" t="s">
        <v>533</v>
      </c>
      <c r="C494">
        <v>0</v>
      </c>
      <c r="D494">
        <v>0</v>
      </c>
      <c r="E494">
        <v>0</v>
      </c>
      <c r="F494">
        <v>0</v>
      </c>
      <c r="G494">
        <v>0</v>
      </c>
      <c r="H494">
        <v>0</v>
      </c>
      <c r="I494">
        <v>0</v>
      </c>
      <c r="J494">
        <v>5.6000000000000001E-2</v>
      </c>
      <c r="K494">
        <v>0</v>
      </c>
      <c r="L494">
        <v>0</v>
      </c>
      <c r="M494">
        <v>0</v>
      </c>
      <c r="N494">
        <v>0</v>
      </c>
      <c r="O494">
        <v>0</v>
      </c>
      <c r="P494">
        <v>1.173</v>
      </c>
      <c r="Q494">
        <v>0</v>
      </c>
      <c r="R494">
        <v>0</v>
      </c>
      <c r="S494">
        <v>38.270000000000003</v>
      </c>
      <c r="T494">
        <v>0</v>
      </c>
      <c r="U494">
        <v>0</v>
      </c>
      <c r="V494">
        <v>0</v>
      </c>
      <c r="W494">
        <v>0.63200000000000001</v>
      </c>
      <c r="X494">
        <v>2.105</v>
      </c>
      <c r="Y494">
        <v>0</v>
      </c>
      <c r="Z494">
        <v>0</v>
      </c>
      <c r="AA494">
        <v>0</v>
      </c>
      <c r="AB494">
        <v>0</v>
      </c>
      <c r="AC494">
        <v>0</v>
      </c>
      <c r="AD494">
        <v>0</v>
      </c>
      <c r="AE494">
        <v>0</v>
      </c>
      <c r="AF494">
        <v>0</v>
      </c>
      <c r="AG494">
        <v>42.235999999999997</v>
      </c>
    </row>
    <row r="495" spans="1:33">
      <c r="B495" s="108" t="s">
        <v>534</v>
      </c>
      <c r="C495">
        <v>0</v>
      </c>
      <c r="D495">
        <v>0</v>
      </c>
      <c r="E495">
        <v>0</v>
      </c>
      <c r="F495">
        <v>65</v>
      </c>
      <c r="G495">
        <v>0</v>
      </c>
      <c r="H495">
        <v>0</v>
      </c>
      <c r="I495">
        <v>0.49</v>
      </c>
      <c r="J495">
        <v>0.55200000000000005</v>
      </c>
      <c r="K495">
        <v>0</v>
      </c>
      <c r="L495">
        <v>0</v>
      </c>
      <c r="M495">
        <v>4.3220000000000001</v>
      </c>
      <c r="N495">
        <v>0</v>
      </c>
      <c r="O495">
        <v>34.198999999999998</v>
      </c>
      <c r="P495">
        <v>8.7789999999999999</v>
      </c>
      <c r="Q495">
        <v>0</v>
      </c>
      <c r="R495">
        <v>0</v>
      </c>
      <c r="S495">
        <v>10</v>
      </c>
      <c r="T495">
        <v>0</v>
      </c>
      <c r="U495">
        <v>0</v>
      </c>
      <c r="V495">
        <v>0</v>
      </c>
      <c r="W495">
        <v>3.1360000000000001</v>
      </c>
      <c r="X495">
        <v>0</v>
      </c>
      <c r="Y495">
        <v>0</v>
      </c>
      <c r="Z495">
        <v>0</v>
      </c>
      <c r="AA495">
        <v>0</v>
      </c>
      <c r="AB495">
        <v>0</v>
      </c>
      <c r="AC495">
        <v>0</v>
      </c>
      <c r="AD495">
        <v>0</v>
      </c>
      <c r="AE495">
        <v>0</v>
      </c>
      <c r="AF495">
        <v>0</v>
      </c>
      <c r="AG495">
        <v>126.47799999999999</v>
      </c>
    </row>
    <row r="496" spans="1:33">
      <c r="B496" s="108" t="s">
        <v>535</v>
      </c>
      <c r="C496">
        <v>0</v>
      </c>
      <c r="D496">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row>
    <row r="497" spans="1:33">
      <c r="B497" s="108" t="s">
        <v>536</v>
      </c>
      <c r="C497">
        <v>0</v>
      </c>
      <c r="D497">
        <v>0</v>
      </c>
      <c r="E497">
        <v>0</v>
      </c>
      <c r="F497">
        <v>0</v>
      </c>
      <c r="G497">
        <v>0</v>
      </c>
      <c r="H497">
        <v>0</v>
      </c>
      <c r="I497">
        <v>0</v>
      </c>
      <c r="J497">
        <v>0.1</v>
      </c>
      <c r="K497">
        <v>0</v>
      </c>
      <c r="L497">
        <v>0</v>
      </c>
      <c r="M497">
        <v>0</v>
      </c>
      <c r="N497">
        <v>0</v>
      </c>
      <c r="O497">
        <v>0</v>
      </c>
      <c r="P497">
        <v>0</v>
      </c>
      <c r="Q497">
        <v>0</v>
      </c>
      <c r="R497">
        <v>0</v>
      </c>
      <c r="S497">
        <v>18.2</v>
      </c>
      <c r="T497">
        <v>0</v>
      </c>
      <c r="U497">
        <v>0</v>
      </c>
      <c r="V497">
        <v>0</v>
      </c>
      <c r="W497">
        <v>0.3</v>
      </c>
      <c r="X497">
        <v>0</v>
      </c>
      <c r="Y497">
        <v>0</v>
      </c>
      <c r="Z497">
        <v>0</v>
      </c>
      <c r="AA497">
        <v>0</v>
      </c>
      <c r="AB497">
        <v>0</v>
      </c>
      <c r="AC497">
        <v>0</v>
      </c>
      <c r="AD497">
        <v>0</v>
      </c>
      <c r="AE497">
        <v>0</v>
      </c>
      <c r="AF497">
        <v>0</v>
      </c>
      <c r="AG497">
        <v>18.600000000000001</v>
      </c>
    </row>
    <row r="498" spans="1:33">
      <c r="A498" s="109" t="s">
        <v>537</v>
      </c>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row>
    <row r="499" spans="1:33">
      <c r="B499" s="108" t="s">
        <v>538</v>
      </c>
      <c r="C499">
        <v>0</v>
      </c>
      <c r="D499">
        <v>0</v>
      </c>
      <c r="E499">
        <v>0</v>
      </c>
      <c r="F499">
        <v>12.039</v>
      </c>
      <c r="G499">
        <v>0</v>
      </c>
      <c r="H499">
        <v>0</v>
      </c>
      <c r="I499">
        <v>0</v>
      </c>
      <c r="J499">
        <v>0.74</v>
      </c>
      <c r="K499">
        <v>0</v>
      </c>
      <c r="L499">
        <v>0</v>
      </c>
      <c r="M499">
        <v>0</v>
      </c>
      <c r="N499">
        <v>0</v>
      </c>
      <c r="O499">
        <v>0</v>
      </c>
      <c r="P499">
        <v>3.7130000000000001</v>
      </c>
      <c r="Q499">
        <v>0</v>
      </c>
      <c r="R499">
        <v>0</v>
      </c>
      <c r="S499">
        <v>5.4160000000000004</v>
      </c>
      <c r="T499">
        <v>0</v>
      </c>
      <c r="U499">
        <v>0</v>
      </c>
      <c r="V499">
        <v>0</v>
      </c>
      <c r="W499">
        <v>0.56200000000000006</v>
      </c>
      <c r="X499">
        <v>0</v>
      </c>
      <c r="Y499">
        <v>0</v>
      </c>
      <c r="Z499">
        <v>0</v>
      </c>
      <c r="AA499">
        <v>0</v>
      </c>
      <c r="AB499">
        <v>0</v>
      </c>
      <c r="AC499">
        <v>0</v>
      </c>
      <c r="AD499">
        <v>0</v>
      </c>
      <c r="AE499">
        <v>0</v>
      </c>
      <c r="AF499">
        <v>0</v>
      </c>
      <c r="AG499">
        <v>22.470000000000002</v>
      </c>
    </row>
    <row r="500" spans="1:33">
      <c r="B500" s="108" t="s">
        <v>539</v>
      </c>
      <c r="C500">
        <v>0</v>
      </c>
      <c r="D500">
        <v>0</v>
      </c>
      <c r="E500">
        <v>0</v>
      </c>
      <c r="F500">
        <v>0</v>
      </c>
      <c r="G500">
        <v>14.482699999999999</v>
      </c>
      <c r="H500">
        <v>0</v>
      </c>
      <c r="I500">
        <v>0</v>
      </c>
      <c r="J500">
        <v>0</v>
      </c>
      <c r="K500">
        <v>0</v>
      </c>
      <c r="L500">
        <v>0</v>
      </c>
      <c r="M500">
        <v>0</v>
      </c>
      <c r="N500">
        <v>0</v>
      </c>
      <c r="O500">
        <v>266.93099999999998</v>
      </c>
      <c r="P500">
        <v>50.472000000000001</v>
      </c>
      <c r="Q500">
        <v>5.125</v>
      </c>
      <c r="R500">
        <v>0</v>
      </c>
      <c r="S500">
        <v>1.52132</v>
      </c>
      <c r="T500">
        <v>0</v>
      </c>
      <c r="U500">
        <v>0</v>
      </c>
      <c r="V500">
        <v>0</v>
      </c>
      <c r="W500">
        <v>19.095500000000001</v>
      </c>
      <c r="X500">
        <v>117.47199999999999</v>
      </c>
      <c r="Y500">
        <v>0</v>
      </c>
      <c r="Z500">
        <v>0</v>
      </c>
      <c r="AA500">
        <v>0</v>
      </c>
      <c r="AB500">
        <v>0</v>
      </c>
      <c r="AC500">
        <v>0</v>
      </c>
      <c r="AD500">
        <v>0</v>
      </c>
      <c r="AE500">
        <v>0</v>
      </c>
      <c r="AF500">
        <v>0</v>
      </c>
      <c r="AG500">
        <v>475.09951999999998</v>
      </c>
    </row>
    <row r="501" spans="1:33">
      <c r="B501" s="108" t="s">
        <v>540</v>
      </c>
      <c r="C501">
        <v>0</v>
      </c>
      <c r="D501">
        <v>0</v>
      </c>
      <c r="E501">
        <v>0</v>
      </c>
      <c r="F501">
        <v>0</v>
      </c>
      <c r="G501">
        <v>12.305999999999999</v>
      </c>
      <c r="H501">
        <v>9.7249999999999996</v>
      </c>
      <c r="I501">
        <v>0</v>
      </c>
      <c r="J501">
        <v>0</v>
      </c>
      <c r="K501">
        <v>0</v>
      </c>
      <c r="L501">
        <v>0</v>
      </c>
      <c r="M501">
        <v>0</v>
      </c>
      <c r="N501">
        <v>0</v>
      </c>
      <c r="O501">
        <v>0</v>
      </c>
      <c r="P501">
        <v>7.157</v>
      </c>
      <c r="Q501">
        <v>0</v>
      </c>
      <c r="R501">
        <v>0</v>
      </c>
      <c r="S501">
        <v>44.901000000000003</v>
      </c>
      <c r="T501">
        <v>0</v>
      </c>
      <c r="U501">
        <v>0</v>
      </c>
      <c r="V501">
        <v>0</v>
      </c>
      <c r="W501">
        <v>1.552</v>
      </c>
      <c r="X501">
        <v>0</v>
      </c>
      <c r="Y501">
        <v>4.2709999999999999</v>
      </c>
      <c r="Z501">
        <v>0</v>
      </c>
      <c r="AA501">
        <v>0</v>
      </c>
      <c r="AB501">
        <v>0</v>
      </c>
      <c r="AC501">
        <v>0</v>
      </c>
      <c r="AD501">
        <v>0</v>
      </c>
      <c r="AE501">
        <v>0.98499999999999999</v>
      </c>
      <c r="AF501">
        <v>0</v>
      </c>
      <c r="AG501">
        <v>80.897000000000006</v>
      </c>
    </row>
    <row r="502" spans="1:33">
      <c r="B502" s="108" t="s">
        <v>541</v>
      </c>
      <c r="C502">
        <v>0</v>
      </c>
      <c r="D502">
        <v>0</v>
      </c>
      <c r="E502">
        <v>0</v>
      </c>
      <c r="F502">
        <v>10.4</v>
      </c>
      <c r="G502">
        <v>0</v>
      </c>
      <c r="H502">
        <v>0</v>
      </c>
      <c r="I502">
        <v>0</v>
      </c>
      <c r="J502">
        <v>1.69</v>
      </c>
      <c r="K502">
        <v>0</v>
      </c>
      <c r="L502">
        <v>0</v>
      </c>
      <c r="M502">
        <v>47.3</v>
      </c>
      <c r="N502">
        <v>0</v>
      </c>
      <c r="O502">
        <v>0</v>
      </c>
      <c r="P502">
        <v>0</v>
      </c>
      <c r="Q502">
        <v>0</v>
      </c>
      <c r="R502">
        <v>0</v>
      </c>
      <c r="S502">
        <v>10.199999999999999</v>
      </c>
      <c r="T502">
        <v>0</v>
      </c>
      <c r="U502">
        <v>0</v>
      </c>
      <c r="V502">
        <v>0</v>
      </c>
      <c r="W502">
        <v>2</v>
      </c>
      <c r="X502">
        <v>0</v>
      </c>
      <c r="Y502">
        <v>0</v>
      </c>
      <c r="Z502">
        <v>0</v>
      </c>
      <c r="AA502">
        <v>0</v>
      </c>
      <c r="AB502">
        <v>0</v>
      </c>
      <c r="AC502">
        <v>0</v>
      </c>
      <c r="AD502">
        <v>0</v>
      </c>
      <c r="AE502">
        <v>0</v>
      </c>
      <c r="AF502">
        <v>0</v>
      </c>
      <c r="AG502">
        <v>71.59</v>
      </c>
    </row>
    <row r="503" spans="1:33">
      <c r="B503" s="108" t="s">
        <v>543</v>
      </c>
      <c r="C503">
        <v>0</v>
      </c>
      <c r="D503">
        <v>0</v>
      </c>
      <c r="E503">
        <v>0</v>
      </c>
      <c r="F503">
        <v>40.834600000000002</v>
      </c>
      <c r="G503">
        <v>0</v>
      </c>
      <c r="H503">
        <v>0</v>
      </c>
      <c r="I503">
        <v>0</v>
      </c>
      <c r="J503">
        <v>0.28199999999999997</v>
      </c>
      <c r="K503">
        <v>0</v>
      </c>
      <c r="L503">
        <v>0.38200000000000001</v>
      </c>
      <c r="M503">
        <v>58.537599999999998</v>
      </c>
      <c r="N503">
        <v>0</v>
      </c>
      <c r="O503">
        <v>0</v>
      </c>
      <c r="P503">
        <v>31.015000000000001</v>
      </c>
      <c r="Q503">
        <v>0</v>
      </c>
      <c r="R503">
        <v>13.8683</v>
      </c>
      <c r="S503">
        <v>7.7046599999999996</v>
      </c>
      <c r="T503">
        <v>0</v>
      </c>
      <c r="U503">
        <v>0</v>
      </c>
      <c r="V503">
        <v>0</v>
      </c>
      <c r="W503">
        <v>6.1387400000000003</v>
      </c>
      <c r="X503">
        <v>0</v>
      </c>
      <c r="Y503">
        <v>0</v>
      </c>
      <c r="Z503">
        <v>0</v>
      </c>
      <c r="AA503">
        <v>0</v>
      </c>
      <c r="AB503">
        <v>0</v>
      </c>
      <c r="AC503">
        <v>0</v>
      </c>
      <c r="AD503">
        <v>0</v>
      </c>
      <c r="AE503">
        <v>0</v>
      </c>
      <c r="AF503">
        <v>0</v>
      </c>
      <c r="AG503">
        <v>158.76290000000003</v>
      </c>
    </row>
    <row r="504" spans="1:33">
      <c r="B504" s="108" t="s">
        <v>544</v>
      </c>
      <c r="C504">
        <v>0</v>
      </c>
      <c r="D504">
        <v>0.31662000000000001</v>
      </c>
      <c r="E504">
        <v>0</v>
      </c>
      <c r="F504">
        <v>0</v>
      </c>
      <c r="G504">
        <v>0</v>
      </c>
      <c r="H504">
        <v>1.3273200000000001</v>
      </c>
      <c r="I504">
        <v>0</v>
      </c>
      <c r="J504">
        <v>0</v>
      </c>
      <c r="K504">
        <v>8.3648299999999995</v>
      </c>
      <c r="L504">
        <v>0</v>
      </c>
      <c r="M504">
        <v>65.997500000000002</v>
      </c>
      <c r="N504">
        <v>0</v>
      </c>
      <c r="O504">
        <v>162.999</v>
      </c>
      <c r="P504">
        <v>47.344000000000001</v>
      </c>
      <c r="Q504">
        <v>0</v>
      </c>
      <c r="R504">
        <v>0</v>
      </c>
      <c r="S504">
        <v>0</v>
      </c>
      <c r="T504">
        <v>0</v>
      </c>
      <c r="U504">
        <v>0</v>
      </c>
      <c r="V504">
        <v>0</v>
      </c>
      <c r="W504">
        <v>10.6531</v>
      </c>
      <c r="X504">
        <v>0</v>
      </c>
      <c r="Y504">
        <v>0</v>
      </c>
      <c r="Z504">
        <v>0</v>
      </c>
      <c r="AA504">
        <v>0</v>
      </c>
      <c r="AB504">
        <v>0</v>
      </c>
      <c r="AC504">
        <v>0</v>
      </c>
      <c r="AD504">
        <v>0</v>
      </c>
      <c r="AE504">
        <v>0</v>
      </c>
      <c r="AF504">
        <v>0</v>
      </c>
      <c r="AG504">
        <v>297.00236999999998</v>
      </c>
    </row>
    <row r="505" spans="1:33">
      <c r="B505" s="108" t="s">
        <v>545</v>
      </c>
      <c r="C505">
        <v>0</v>
      </c>
      <c r="D505">
        <v>0</v>
      </c>
      <c r="E505">
        <v>0</v>
      </c>
      <c r="F505">
        <v>0</v>
      </c>
      <c r="G505">
        <v>26.238</v>
      </c>
      <c r="H505">
        <v>0</v>
      </c>
      <c r="I505">
        <v>0</v>
      </c>
      <c r="J505">
        <v>2.5400000000000002E-3</v>
      </c>
      <c r="K505">
        <v>0</v>
      </c>
      <c r="L505">
        <v>0</v>
      </c>
      <c r="M505">
        <v>0</v>
      </c>
      <c r="N505">
        <v>0</v>
      </c>
      <c r="O505">
        <v>0</v>
      </c>
      <c r="P505">
        <v>0</v>
      </c>
      <c r="Q505">
        <v>0</v>
      </c>
      <c r="R505">
        <v>0</v>
      </c>
      <c r="S505">
        <v>0</v>
      </c>
      <c r="T505">
        <v>0</v>
      </c>
      <c r="U505">
        <v>0</v>
      </c>
      <c r="V505">
        <v>0</v>
      </c>
      <c r="W505">
        <v>0.54800000000000004</v>
      </c>
      <c r="X505">
        <v>0</v>
      </c>
      <c r="Y505">
        <v>0</v>
      </c>
      <c r="Z505">
        <v>0</v>
      </c>
      <c r="AA505">
        <v>0</v>
      </c>
      <c r="AB505">
        <v>0</v>
      </c>
      <c r="AC505">
        <v>0</v>
      </c>
      <c r="AD505">
        <v>0</v>
      </c>
      <c r="AE505">
        <v>0</v>
      </c>
      <c r="AF505">
        <v>0</v>
      </c>
      <c r="AG505">
        <v>26.788539999999998</v>
      </c>
    </row>
    <row r="506" spans="1:33">
      <c r="B506" s="108" t="s">
        <v>546</v>
      </c>
      <c r="C506">
        <v>0</v>
      </c>
      <c r="D506">
        <v>0</v>
      </c>
      <c r="E506">
        <v>0</v>
      </c>
      <c r="F506">
        <v>0</v>
      </c>
      <c r="G506">
        <v>0</v>
      </c>
      <c r="H506">
        <v>0</v>
      </c>
      <c r="I506">
        <v>0</v>
      </c>
      <c r="J506">
        <v>1.5489999999999999</v>
      </c>
      <c r="K506">
        <v>0</v>
      </c>
      <c r="L506">
        <v>0</v>
      </c>
      <c r="M506">
        <v>0</v>
      </c>
      <c r="N506">
        <v>0</v>
      </c>
      <c r="O506">
        <v>0</v>
      </c>
      <c r="P506">
        <v>0</v>
      </c>
      <c r="Q506">
        <v>0</v>
      </c>
      <c r="R506">
        <v>0</v>
      </c>
      <c r="S506">
        <v>0</v>
      </c>
      <c r="T506">
        <v>0</v>
      </c>
      <c r="U506">
        <v>0</v>
      </c>
      <c r="V506">
        <v>0</v>
      </c>
      <c r="W506">
        <v>0.2</v>
      </c>
      <c r="X506">
        <v>0</v>
      </c>
      <c r="Y506">
        <v>22.1</v>
      </c>
      <c r="Z506">
        <v>0</v>
      </c>
      <c r="AA506">
        <v>0</v>
      </c>
      <c r="AB506">
        <v>0</v>
      </c>
      <c r="AC506">
        <v>0</v>
      </c>
      <c r="AD506">
        <v>0</v>
      </c>
      <c r="AE506">
        <v>0</v>
      </c>
      <c r="AF506">
        <v>0</v>
      </c>
      <c r="AG506">
        <v>23.849</v>
      </c>
    </row>
    <row r="507" spans="1:33">
      <c r="B507" s="108" t="s">
        <v>547</v>
      </c>
      <c r="C507">
        <v>0</v>
      </c>
      <c r="D507">
        <v>1105.74</v>
      </c>
      <c r="E507">
        <v>0</v>
      </c>
      <c r="F507">
        <v>0</v>
      </c>
      <c r="G507">
        <v>38.5</v>
      </c>
      <c r="H507">
        <v>0</v>
      </c>
      <c r="I507">
        <v>102</v>
      </c>
      <c r="J507">
        <v>8.8000000000000007</v>
      </c>
      <c r="K507">
        <v>0</v>
      </c>
      <c r="L507">
        <v>9.8000000000000007</v>
      </c>
      <c r="M507">
        <v>0</v>
      </c>
      <c r="N507">
        <v>0</v>
      </c>
      <c r="O507">
        <v>0</v>
      </c>
      <c r="P507">
        <v>132.1</v>
      </c>
      <c r="Q507">
        <v>0.05</v>
      </c>
      <c r="R507">
        <v>0</v>
      </c>
      <c r="S507">
        <v>0</v>
      </c>
      <c r="T507">
        <v>0</v>
      </c>
      <c r="U507">
        <v>0</v>
      </c>
      <c r="V507">
        <v>0</v>
      </c>
      <c r="W507">
        <v>64.615099999999998</v>
      </c>
      <c r="X507">
        <v>0</v>
      </c>
      <c r="Y507">
        <v>203.3</v>
      </c>
      <c r="Z507">
        <v>0</v>
      </c>
      <c r="AA507">
        <v>21</v>
      </c>
      <c r="AB507">
        <v>73</v>
      </c>
      <c r="AC507">
        <v>0</v>
      </c>
      <c r="AD507">
        <v>0</v>
      </c>
      <c r="AE507">
        <v>0</v>
      </c>
      <c r="AF507">
        <v>0</v>
      </c>
      <c r="AG507">
        <v>1758.9050999999997</v>
      </c>
    </row>
    <row r="508" spans="1:33">
      <c r="B508" s="108" t="s">
        <v>548</v>
      </c>
      <c r="C508">
        <v>0</v>
      </c>
      <c r="D508">
        <v>0</v>
      </c>
      <c r="E508">
        <v>0</v>
      </c>
      <c r="F508">
        <v>0</v>
      </c>
      <c r="G508">
        <v>9.1</v>
      </c>
      <c r="H508">
        <v>0</v>
      </c>
      <c r="I508">
        <v>0</v>
      </c>
      <c r="J508">
        <v>0.23</v>
      </c>
      <c r="K508">
        <v>0</v>
      </c>
      <c r="L508">
        <v>0</v>
      </c>
      <c r="M508">
        <v>0</v>
      </c>
      <c r="N508">
        <v>0</v>
      </c>
      <c r="O508">
        <v>0</v>
      </c>
      <c r="P508">
        <v>0</v>
      </c>
      <c r="Q508">
        <v>173.5</v>
      </c>
      <c r="R508">
        <v>0</v>
      </c>
      <c r="S508">
        <v>0</v>
      </c>
      <c r="T508">
        <v>0</v>
      </c>
      <c r="U508">
        <v>0</v>
      </c>
      <c r="V508">
        <v>0</v>
      </c>
      <c r="W508">
        <v>1.3</v>
      </c>
      <c r="X508">
        <v>0</v>
      </c>
      <c r="Y508">
        <v>0</v>
      </c>
      <c r="Z508">
        <v>0</v>
      </c>
      <c r="AA508">
        <v>0</v>
      </c>
      <c r="AB508">
        <v>0</v>
      </c>
      <c r="AC508">
        <v>0</v>
      </c>
      <c r="AD508">
        <v>0</v>
      </c>
      <c r="AE508">
        <v>0</v>
      </c>
      <c r="AF508">
        <v>0</v>
      </c>
      <c r="AG508">
        <v>184.13</v>
      </c>
    </row>
    <row r="509" spans="1:33">
      <c r="A509" s="109" t="s">
        <v>550</v>
      </c>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row>
    <row r="510" spans="1:33">
      <c r="B510" s="108" t="s">
        <v>551</v>
      </c>
      <c r="C510">
        <v>0</v>
      </c>
      <c r="D510">
        <v>0</v>
      </c>
      <c r="E510">
        <v>0</v>
      </c>
      <c r="F510">
        <v>0</v>
      </c>
      <c r="G510">
        <v>0</v>
      </c>
      <c r="H510">
        <v>0</v>
      </c>
      <c r="I510">
        <v>0</v>
      </c>
      <c r="J510">
        <v>0</v>
      </c>
      <c r="K510">
        <v>0</v>
      </c>
      <c r="L510">
        <v>0</v>
      </c>
      <c r="M510">
        <v>0</v>
      </c>
      <c r="N510">
        <v>0</v>
      </c>
      <c r="O510">
        <v>0</v>
      </c>
      <c r="P510">
        <v>0</v>
      </c>
      <c r="Q510">
        <v>0</v>
      </c>
      <c r="R510">
        <v>0</v>
      </c>
      <c r="S510">
        <v>0</v>
      </c>
      <c r="T510">
        <v>0</v>
      </c>
      <c r="U510">
        <v>0</v>
      </c>
      <c r="V510">
        <v>0</v>
      </c>
      <c r="W510">
        <v>9.2999999999999999E-2</v>
      </c>
      <c r="X510">
        <v>0</v>
      </c>
      <c r="Y510">
        <v>0</v>
      </c>
      <c r="Z510">
        <v>0</v>
      </c>
      <c r="AA510">
        <v>0</v>
      </c>
      <c r="AB510">
        <v>0</v>
      </c>
      <c r="AC510">
        <v>0</v>
      </c>
      <c r="AD510">
        <v>0</v>
      </c>
      <c r="AE510">
        <v>0</v>
      </c>
      <c r="AF510">
        <v>4.7241400000000002</v>
      </c>
      <c r="AG510">
        <v>4.8171400000000002</v>
      </c>
    </row>
    <row r="511" spans="1:33">
      <c r="B511" s="108" t="s">
        <v>552</v>
      </c>
      <c r="C511">
        <v>0</v>
      </c>
      <c r="D511">
        <v>0</v>
      </c>
      <c r="E511">
        <v>0</v>
      </c>
      <c r="F511">
        <v>0</v>
      </c>
      <c r="G511">
        <v>0.1</v>
      </c>
      <c r="H511">
        <v>0</v>
      </c>
      <c r="I511">
        <v>0</v>
      </c>
      <c r="J511">
        <v>0</v>
      </c>
      <c r="K511">
        <v>0</v>
      </c>
      <c r="L511">
        <v>0</v>
      </c>
      <c r="M511">
        <v>0</v>
      </c>
      <c r="N511">
        <v>0</v>
      </c>
      <c r="O511">
        <v>0</v>
      </c>
      <c r="P511">
        <v>0</v>
      </c>
      <c r="Q511">
        <v>0</v>
      </c>
      <c r="R511">
        <v>0</v>
      </c>
      <c r="S511">
        <v>0.65</v>
      </c>
      <c r="T511">
        <v>0</v>
      </c>
      <c r="U511">
        <v>0</v>
      </c>
      <c r="V511">
        <v>0</v>
      </c>
      <c r="W511">
        <v>0.1095</v>
      </c>
      <c r="X511">
        <v>0</v>
      </c>
      <c r="Y511">
        <v>0</v>
      </c>
      <c r="Z511">
        <v>0</v>
      </c>
      <c r="AA511">
        <v>0</v>
      </c>
      <c r="AB511">
        <v>0</v>
      </c>
      <c r="AC511">
        <v>0</v>
      </c>
      <c r="AD511">
        <v>0</v>
      </c>
      <c r="AE511">
        <v>0</v>
      </c>
      <c r="AF511">
        <v>4.3</v>
      </c>
      <c r="AG511">
        <v>5.1594999999999995</v>
      </c>
    </row>
    <row r="512" spans="1:33">
      <c r="B512" s="108" t="s">
        <v>553</v>
      </c>
      <c r="C512">
        <v>0</v>
      </c>
      <c r="D512">
        <v>0</v>
      </c>
      <c r="E512">
        <v>0</v>
      </c>
      <c r="F512">
        <v>0</v>
      </c>
      <c r="G512">
        <v>2.8000000000000001E-2</v>
      </c>
      <c r="H512">
        <v>0</v>
      </c>
      <c r="I512">
        <v>0</v>
      </c>
      <c r="J512">
        <v>0</v>
      </c>
      <c r="K512">
        <v>0</v>
      </c>
      <c r="L512">
        <v>0</v>
      </c>
      <c r="M512">
        <v>0</v>
      </c>
      <c r="N512">
        <v>0</v>
      </c>
      <c r="O512">
        <v>0</v>
      </c>
      <c r="P512">
        <v>0</v>
      </c>
      <c r="Q512">
        <v>0</v>
      </c>
      <c r="R512">
        <v>0</v>
      </c>
      <c r="S512">
        <v>0.84</v>
      </c>
      <c r="T512">
        <v>0</v>
      </c>
      <c r="U512">
        <v>0</v>
      </c>
      <c r="V512">
        <v>0</v>
      </c>
      <c r="W512">
        <v>0.14599999999999999</v>
      </c>
      <c r="X512">
        <v>0</v>
      </c>
      <c r="Y512">
        <v>0</v>
      </c>
      <c r="Z512">
        <v>0</v>
      </c>
      <c r="AA512">
        <v>0</v>
      </c>
      <c r="AB512">
        <v>0</v>
      </c>
      <c r="AC512">
        <v>0</v>
      </c>
      <c r="AD512">
        <v>0</v>
      </c>
      <c r="AE512">
        <v>0</v>
      </c>
      <c r="AF512">
        <v>7.74</v>
      </c>
      <c r="AG512">
        <v>8.7540000000000013</v>
      </c>
    </row>
    <row r="513" spans="1:33">
      <c r="B513" s="108" t="s">
        <v>554</v>
      </c>
      <c r="C513">
        <v>0</v>
      </c>
      <c r="D513">
        <v>0</v>
      </c>
      <c r="E513">
        <v>0</v>
      </c>
      <c r="F513">
        <v>0</v>
      </c>
      <c r="G513">
        <v>3.52</v>
      </c>
      <c r="H513">
        <v>0</v>
      </c>
      <c r="I513">
        <v>0</v>
      </c>
      <c r="J513">
        <v>0</v>
      </c>
      <c r="K513">
        <v>0</v>
      </c>
      <c r="L513">
        <v>0</v>
      </c>
      <c r="M513">
        <v>0</v>
      </c>
      <c r="N513">
        <v>0</v>
      </c>
      <c r="O513">
        <v>0</v>
      </c>
      <c r="P513">
        <v>0</v>
      </c>
      <c r="Q513">
        <v>0</v>
      </c>
      <c r="R513">
        <v>0</v>
      </c>
      <c r="S513">
        <v>0</v>
      </c>
      <c r="T513">
        <v>0</v>
      </c>
      <c r="U513">
        <v>0</v>
      </c>
      <c r="V513">
        <v>0</v>
      </c>
      <c r="W513">
        <v>0.28699999999999998</v>
      </c>
      <c r="X513">
        <v>0</v>
      </c>
      <c r="Y513">
        <v>0</v>
      </c>
      <c r="Z513">
        <v>0</v>
      </c>
      <c r="AA513">
        <v>0</v>
      </c>
      <c r="AB513">
        <v>0</v>
      </c>
      <c r="AC513">
        <v>0</v>
      </c>
      <c r="AD513">
        <v>0</v>
      </c>
      <c r="AE513">
        <v>0</v>
      </c>
      <c r="AF513">
        <v>13.83</v>
      </c>
      <c r="AG513">
        <v>17.637</v>
      </c>
    </row>
    <row r="514" spans="1:33">
      <c r="B514" s="108" t="s">
        <v>555</v>
      </c>
      <c r="C514">
        <v>0</v>
      </c>
      <c r="D514">
        <v>0</v>
      </c>
      <c r="E514">
        <v>0</v>
      </c>
      <c r="F514">
        <v>50.032200000000003</v>
      </c>
      <c r="G514">
        <v>0.01</v>
      </c>
      <c r="H514">
        <v>3.03</v>
      </c>
      <c r="I514">
        <v>0</v>
      </c>
      <c r="J514">
        <v>0.123039</v>
      </c>
      <c r="K514">
        <v>0</v>
      </c>
      <c r="L514">
        <v>0</v>
      </c>
      <c r="M514">
        <v>57.569200000000002</v>
      </c>
      <c r="N514">
        <v>0</v>
      </c>
      <c r="O514">
        <v>0</v>
      </c>
      <c r="P514">
        <v>18.28</v>
      </c>
      <c r="Q514">
        <v>0</v>
      </c>
      <c r="R514">
        <v>0</v>
      </c>
      <c r="S514">
        <v>0</v>
      </c>
      <c r="T514">
        <v>0</v>
      </c>
      <c r="U514">
        <v>0</v>
      </c>
      <c r="V514">
        <v>0</v>
      </c>
      <c r="W514">
        <v>1.0122199999999999</v>
      </c>
      <c r="X514">
        <v>0</v>
      </c>
      <c r="Y514">
        <v>0</v>
      </c>
      <c r="Z514">
        <v>0</v>
      </c>
      <c r="AA514">
        <v>0</v>
      </c>
      <c r="AB514">
        <v>0</v>
      </c>
      <c r="AC514">
        <v>0</v>
      </c>
      <c r="AD514">
        <v>0</v>
      </c>
      <c r="AE514">
        <v>0</v>
      </c>
      <c r="AF514">
        <v>0</v>
      </c>
      <c r="AG514">
        <v>130.05665900000002</v>
      </c>
    </row>
    <row r="515" spans="1:33">
      <c r="A515" s="109" t="s">
        <v>556</v>
      </c>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row>
    <row r="516" spans="1:33">
      <c r="B516" s="108" t="s">
        <v>557</v>
      </c>
      <c r="C516">
        <v>0</v>
      </c>
      <c r="D516">
        <v>0</v>
      </c>
      <c r="E516">
        <v>0</v>
      </c>
      <c r="F516">
        <v>0</v>
      </c>
      <c r="G516">
        <v>0</v>
      </c>
      <c r="H516">
        <v>0</v>
      </c>
      <c r="I516">
        <v>0</v>
      </c>
      <c r="J516">
        <v>1.7000000000000001E-2</v>
      </c>
      <c r="K516">
        <v>0</v>
      </c>
      <c r="L516">
        <v>0</v>
      </c>
      <c r="M516">
        <v>0</v>
      </c>
      <c r="N516">
        <v>0</v>
      </c>
      <c r="O516">
        <v>0</v>
      </c>
      <c r="P516">
        <v>0</v>
      </c>
      <c r="Q516">
        <v>0</v>
      </c>
      <c r="R516">
        <v>0</v>
      </c>
      <c r="S516">
        <v>0</v>
      </c>
      <c r="T516">
        <v>0</v>
      </c>
      <c r="U516">
        <v>0</v>
      </c>
      <c r="V516">
        <v>0</v>
      </c>
      <c r="W516">
        <v>4.7699999999999999E-2</v>
      </c>
      <c r="X516">
        <v>2.1840000000000002</v>
      </c>
      <c r="Y516">
        <v>0.16300000000000001</v>
      </c>
      <c r="Z516">
        <v>0</v>
      </c>
      <c r="AA516">
        <v>0</v>
      </c>
      <c r="AB516">
        <v>0</v>
      </c>
      <c r="AC516">
        <v>0</v>
      </c>
      <c r="AD516">
        <v>0</v>
      </c>
      <c r="AE516">
        <v>0</v>
      </c>
      <c r="AF516">
        <v>0</v>
      </c>
      <c r="AG516">
        <v>2.4117000000000002</v>
      </c>
    </row>
    <row r="517" spans="1:33">
      <c r="B517" s="108" t="s">
        <v>558</v>
      </c>
      <c r="C517">
        <v>0</v>
      </c>
      <c r="D517">
        <v>0</v>
      </c>
      <c r="E517">
        <v>0</v>
      </c>
      <c r="F517">
        <v>0</v>
      </c>
      <c r="G517">
        <v>0</v>
      </c>
      <c r="H517">
        <v>0</v>
      </c>
      <c r="I517">
        <v>0</v>
      </c>
      <c r="J517">
        <v>0.17845</v>
      </c>
      <c r="K517">
        <v>0</v>
      </c>
      <c r="L517">
        <v>0</v>
      </c>
      <c r="M517">
        <v>0</v>
      </c>
      <c r="N517">
        <v>0</v>
      </c>
      <c r="O517">
        <v>108.17</v>
      </c>
      <c r="P517">
        <v>35</v>
      </c>
      <c r="Q517">
        <v>0.52</v>
      </c>
      <c r="R517">
        <v>0</v>
      </c>
      <c r="S517">
        <v>0</v>
      </c>
      <c r="T517">
        <v>0</v>
      </c>
      <c r="U517">
        <v>0</v>
      </c>
      <c r="V517">
        <v>0</v>
      </c>
      <c r="W517">
        <v>2.57213</v>
      </c>
      <c r="X517">
        <v>0</v>
      </c>
      <c r="Y517">
        <v>0</v>
      </c>
      <c r="Z517">
        <v>0</v>
      </c>
      <c r="AA517">
        <v>0</v>
      </c>
      <c r="AB517">
        <v>0</v>
      </c>
      <c r="AC517">
        <v>0</v>
      </c>
      <c r="AD517">
        <v>0</v>
      </c>
      <c r="AE517">
        <v>0</v>
      </c>
      <c r="AF517">
        <v>0</v>
      </c>
      <c r="AG517">
        <v>146.44058000000001</v>
      </c>
    </row>
    <row r="518" spans="1:33">
      <c r="B518" s="108" t="s">
        <v>559</v>
      </c>
      <c r="C518">
        <v>0</v>
      </c>
      <c r="D518">
        <v>0</v>
      </c>
      <c r="E518">
        <v>0</v>
      </c>
      <c r="F518">
        <v>0</v>
      </c>
      <c r="G518">
        <v>0</v>
      </c>
      <c r="H518">
        <v>0</v>
      </c>
      <c r="I518">
        <v>0</v>
      </c>
      <c r="J518">
        <v>0</v>
      </c>
      <c r="K518">
        <v>0</v>
      </c>
      <c r="L518">
        <v>0</v>
      </c>
      <c r="M518">
        <v>0</v>
      </c>
      <c r="N518">
        <v>0</v>
      </c>
      <c r="O518">
        <v>0</v>
      </c>
      <c r="P518">
        <v>1.397</v>
      </c>
      <c r="Q518">
        <v>0</v>
      </c>
      <c r="R518">
        <v>17.382999999999999</v>
      </c>
      <c r="S518">
        <v>8.14</v>
      </c>
      <c r="T518">
        <v>0</v>
      </c>
      <c r="U518">
        <v>0</v>
      </c>
      <c r="V518">
        <v>0</v>
      </c>
      <c r="W518">
        <v>0.52051700000000001</v>
      </c>
      <c r="X518">
        <v>0</v>
      </c>
      <c r="Y518">
        <v>0</v>
      </c>
      <c r="Z518">
        <v>0</v>
      </c>
      <c r="AA518">
        <v>0</v>
      </c>
      <c r="AB518">
        <v>0</v>
      </c>
      <c r="AC518">
        <v>0</v>
      </c>
      <c r="AD518">
        <v>0</v>
      </c>
      <c r="AE518">
        <v>0</v>
      </c>
      <c r="AF518">
        <v>0</v>
      </c>
      <c r="AG518">
        <v>27.440517</v>
      </c>
    </row>
    <row r="519" spans="1:33">
      <c r="A519" s="109" t="s">
        <v>560</v>
      </c>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row>
    <row r="520" spans="1:33">
      <c r="B520" s="108" t="s">
        <v>561</v>
      </c>
      <c r="C520">
        <v>0</v>
      </c>
      <c r="D520">
        <v>101.559</v>
      </c>
      <c r="E520">
        <v>0</v>
      </c>
      <c r="F520">
        <v>0</v>
      </c>
      <c r="G520">
        <v>0</v>
      </c>
      <c r="H520">
        <v>0</v>
      </c>
      <c r="I520">
        <v>0</v>
      </c>
      <c r="J520">
        <v>1.99</v>
      </c>
      <c r="K520">
        <v>2.4569999999999999</v>
      </c>
      <c r="L520">
        <v>0</v>
      </c>
      <c r="M520">
        <v>0</v>
      </c>
      <c r="N520">
        <v>0</v>
      </c>
      <c r="O520">
        <v>0</v>
      </c>
      <c r="P520">
        <v>7.0170000000000003</v>
      </c>
      <c r="Q520">
        <v>20.687999999999999</v>
      </c>
      <c r="R520">
        <v>8.4529999999999994</v>
      </c>
      <c r="S520">
        <v>0</v>
      </c>
      <c r="T520">
        <v>0</v>
      </c>
      <c r="U520">
        <v>0</v>
      </c>
      <c r="V520">
        <v>0</v>
      </c>
      <c r="W520">
        <v>4.8330000000000002</v>
      </c>
      <c r="X520">
        <v>0</v>
      </c>
      <c r="Y520">
        <v>0.187</v>
      </c>
      <c r="Z520">
        <v>0</v>
      </c>
      <c r="AA520">
        <v>0</v>
      </c>
      <c r="AB520">
        <v>0</v>
      </c>
      <c r="AC520">
        <v>0</v>
      </c>
      <c r="AD520">
        <v>0</v>
      </c>
      <c r="AE520">
        <v>0</v>
      </c>
      <c r="AF520">
        <v>22.6694</v>
      </c>
      <c r="AG520">
        <v>169.85339999999999</v>
      </c>
    </row>
    <row r="521" spans="1:33">
      <c r="B521" s="108" t="s">
        <v>562</v>
      </c>
      <c r="C521">
        <v>0</v>
      </c>
      <c r="D521">
        <v>0</v>
      </c>
      <c r="E521">
        <v>0</v>
      </c>
      <c r="F521">
        <v>0</v>
      </c>
      <c r="G521">
        <v>0</v>
      </c>
      <c r="H521">
        <v>0</v>
      </c>
      <c r="I521">
        <v>0.18099999999999999</v>
      </c>
      <c r="J521">
        <v>3.0000000000000001E-3</v>
      </c>
      <c r="K521">
        <v>0</v>
      </c>
      <c r="L521">
        <v>0</v>
      </c>
      <c r="M521">
        <v>0</v>
      </c>
      <c r="N521">
        <v>0</v>
      </c>
      <c r="O521">
        <v>0</v>
      </c>
      <c r="P521">
        <v>0</v>
      </c>
      <c r="Q521">
        <v>0</v>
      </c>
      <c r="R521">
        <v>0</v>
      </c>
      <c r="S521">
        <v>0</v>
      </c>
      <c r="T521">
        <v>0</v>
      </c>
      <c r="U521">
        <v>0</v>
      </c>
      <c r="V521">
        <v>0</v>
      </c>
      <c r="W521">
        <v>1.806E-2</v>
      </c>
      <c r="X521">
        <v>0</v>
      </c>
      <c r="Y521">
        <v>0</v>
      </c>
      <c r="Z521">
        <v>0</v>
      </c>
      <c r="AA521">
        <v>0</v>
      </c>
      <c r="AB521">
        <v>0</v>
      </c>
      <c r="AC521">
        <v>0</v>
      </c>
      <c r="AD521">
        <v>0</v>
      </c>
      <c r="AE521">
        <v>0</v>
      </c>
      <c r="AF521">
        <v>1.05</v>
      </c>
      <c r="AG521">
        <v>1.25206</v>
      </c>
    </row>
    <row r="522" spans="1:33">
      <c r="B522" s="108" t="s">
        <v>563</v>
      </c>
      <c r="C522">
        <v>0</v>
      </c>
      <c r="D522">
        <v>0</v>
      </c>
      <c r="E522">
        <v>0</v>
      </c>
      <c r="F522">
        <v>0</v>
      </c>
      <c r="G522">
        <v>0</v>
      </c>
      <c r="H522">
        <v>0</v>
      </c>
      <c r="I522">
        <v>0</v>
      </c>
      <c r="J522">
        <v>0.35699999999999998</v>
      </c>
      <c r="K522">
        <v>0</v>
      </c>
      <c r="L522">
        <v>0</v>
      </c>
      <c r="M522">
        <v>0</v>
      </c>
      <c r="N522">
        <v>0</v>
      </c>
      <c r="O522">
        <v>0</v>
      </c>
      <c r="P522">
        <v>3.1869999999999998</v>
      </c>
      <c r="Q522">
        <v>0</v>
      </c>
      <c r="R522">
        <v>13.567</v>
      </c>
      <c r="S522">
        <v>0</v>
      </c>
      <c r="T522">
        <v>0</v>
      </c>
      <c r="U522">
        <v>0</v>
      </c>
      <c r="V522">
        <v>0</v>
      </c>
      <c r="W522">
        <v>0.39528000000000002</v>
      </c>
      <c r="X522">
        <v>0</v>
      </c>
      <c r="Y522">
        <v>0</v>
      </c>
      <c r="Z522">
        <v>0</v>
      </c>
      <c r="AA522">
        <v>0</v>
      </c>
      <c r="AB522">
        <v>0</v>
      </c>
      <c r="AC522">
        <v>0</v>
      </c>
      <c r="AD522">
        <v>0</v>
      </c>
      <c r="AE522">
        <v>0</v>
      </c>
      <c r="AF522">
        <v>0</v>
      </c>
      <c r="AG522">
        <v>17.50628</v>
      </c>
    </row>
    <row r="523" spans="1:33">
      <c r="B523" s="108" t="s">
        <v>564</v>
      </c>
      <c r="C523">
        <v>0</v>
      </c>
      <c r="D523">
        <v>0</v>
      </c>
      <c r="E523">
        <v>0</v>
      </c>
      <c r="F523">
        <v>0</v>
      </c>
      <c r="G523">
        <v>0</v>
      </c>
      <c r="H523">
        <v>0</v>
      </c>
      <c r="I523">
        <v>0</v>
      </c>
      <c r="J523">
        <v>1.4789600000000001</v>
      </c>
      <c r="K523">
        <v>0</v>
      </c>
      <c r="L523">
        <v>0</v>
      </c>
      <c r="M523">
        <v>0</v>
      </c>
      <c r="N523">
        <v>0</v>
      </c>
      <c r="O523">
        <v>0</v>
      </c>
      <c r="P523">
        <v>0</v>
      </c>
      <c r="Q523">
        <v>23.414000000000001</v>
      </c>
      <c r="R523">
        <v>0</v>
      </c>
      <c r="S523">
        <v>0</v>
      </c>
      <c r="T523">
        <v>0</v>
      </c>
      <c r="U523">
        <v>0</v>
      </c>
      <c r="V523">
        <v>0</v>
      </c>
      <c r="W523">
        <v>3.4000000000000002E-2</v>
      </c>
      <c r="X523">
        <v>0</v>
      </c>
      <c r="Y523">
        <v>0</v>
      </c>
      <c r="Z523">
        <v>0</v>
      </c>
      <c r="AA523">
        <v>0</v>
      </c>
      <c r="AB523">
        <v>0</v>
      </c>
      <c r="AC523">
        <v>0</v>
      </c>
      <c r="AD523">
        <v>0</v>
      </c>
      <c r="AE523">
        <v>0</v>
      </c>
      <c r="AF523">
        <v>0.99325799999999997</v>
      </c>
      <c r="AG523">
        <v>25.920218000000002</v>
      </c>
    </row>
    <row r="524" spans="1:33">
      <c r="B524" s="108" t="s">
        <v>565</v>
      </c>
      <c r="C524">
        <v>0</v>
      </c>
      <c r="D524">
        <v>0</v>
      </c>
      <c r="E524">
        <v>0</v>
      </c>
      <c r="F524">
        <v>0</v>
      </c>
      <c r="G524">
        <v>0</v>
      </c>
      <c r="H524">
        <v>0</v>
      </c>
      <c r="I524">
        <v>0</v>
      </c>
      <c r="J524">
        <v>0.112</v>
      </c>
      <c r="K524">
        <v>0</v>
      </c>
      <c r="L524">
        <v>0</v>
      </c>
      <c r="M524">
        <v>0</v>
      </c>
      <c r="N524">
        <v>0</v>
      </c>
      <c r="O524">
        <v>0</v>
      </c>
      <c r="P524">
        <v>0</v>
      </c>
      <c r="Q524">
        <v>0</v>
      </c>
      <c r="R524">
        <v>0</v>
      </c>
      <c r="S524">
        <v>0</v>
      </c>
      <c r="T524">
        <v>0</v>
      </c>
      <c r="U524">
        <v>0</v>
      </c>
      <c r="V524">
        <v>0</v>
      </c>
      <c r="W524">
        <v>9.7000000000000003E-2</v>
      </c>
      <c r="X524">
        <v>6.3929999999999998</v>
      </c>
      <c r="Y524">
        <v>0</v>
      </c>
      <c r="Z524">
        <v>0</v>
      </c>
      <c r="AA524">
        <v>0</v>
      </c>
      <c r="AB524">
        <v>0</v>
      </c>
      <c r="AC524">
        <v>0</v>
      </c>
      <c r="AD524">
        <v>0</v>
      </c>
      <c r="AE524">
        <v>0</v>
      </c>
      <c r="AF524">
        <v>0</v>
      </c>
      <c r="AG524">
        <v>6.6020000000000003</v>
      </c>
    </row>
    <row r="525" spans="1:33">
      <c r="B525" s="108" t="s">
        <v>566</v>
      </c>
      <c r="C525">
        <v>0</v>
      </c>
      <c r="D525">
        <v>0</v>
      </c>
      <c r="E525">
        <v>0</v>
      </c>
      <c r="F525">
        <v>0</v>
      </c>
      <c r="G525">
        <v>0</v>
      </c>
      <c r="H525">
        <v>0</v>
      </c>
      <c r="I525">
        <v>0</v>
      </c>
      <c r="J525">
        <v>0.152</v>
      </c>
      <c r="K525">
        <v>0</v>
      </c>
      <c r="L525">
        <v>0.111</v>
      </c>
      <c r="M525">
        <v>0</v>
      </c>
      <c r="N525">
        <v>0</v>
      </c>
      <c r="O525">
        <v>0</v>
      </c>
      <c r="P525">
        <v>2.4140000000000001</v>
      </c>
      <c r="Q525">
        <v>30.516999999999999</v>
      </c>
      <c r="R525">
        <v>12.2828</v>
      </c>
      <c r="S525">
        <v>5.5812099999999996</v>
      </c>
      <c r="T525">
        <v>0</v>
      </c>
      <c r="U525">
        <v>0</v>
      </c>
      <c r="V525">
        <v>0</v>
      </c>
      <c r="W525">
        <v>0.73744600000000005</v>
      </c>
      <c r="X525">
        <v>0</v>
      </c>
      <c r="Y525">
        <v>0</v>
      </c>
      <c r="Z525">
        <v>0</v>
      </c>
      <c r="AA525">
        <v>0</v>
      </c>
      <c r="AB525">
        <v>0</v>
      </c>
      <c r="AC525">
        <v>0</v>
      </c>
      <c r="AD525">
        <v>0</v>
      </c>
      <c r="AE525">
        <v>0</v>
      </c>
      <c r="AF525">
        <v>7.5087600000000004E-2</v>
      </c>
      <c r="AG525">
        <v>51.870543599999998</v>
      </c>
    </row>
    <row r="526" spans="1:33">
      <c r="B526" s="108" t="s">
        <v>567</v>
      </c>
      <c r="C526">
        <v>0</v>
      </c>
      <c r="D526">
        <v>0</v>
      </c>
      <c r="E526">
        <v>0</v>
      </c>
      <c r="F526">
        <v>51.6447</v>
      </c>
      <c r="G526">
        <v>0</v>
      </c>
      <c r="H526">
        <v>2.3692000000000002</v>
      </c>
      <c r="I526">
        <v>0</v>
      </c>
      <c r="J526">
        <v>1.28</v>
      </c>
      <c r="K526">
        <v>0</v>
      </c>
      <c r="L526">
        <v>0</v>
      </c>
      <c r="M526">
        <v>0</v>
      </c>
      <c r="N526">
        <v>0</v>
      </c>
      <c r="O526">
        <v>3.50474</v>
      </c>
      <c r="P526">
        <v>34.107999999999997</v>
      </c>
      <c r="Q526">
        <v>0</v>
      </c>
      <c r="R526">
        <v>22.712499999999999</v>
      </c>
      <c r="S526">
        <v>0</v>
      </c>
      <c r="T526">
        <v>0</v>
      </c>
      <c r="U526">
        <v>2.492</v>
      </c>
      <c r="V526">
        <v>0</v>
      </c>
      <c r="W526">
        <v>4.2903799999999999</v>
      </c>
      <c r="X526">
        <v>0</v>
      </c>
      <c r="Y526">
        <v>0</v>
      </c>
      <c r="Z526">
        <v>0</v>
      </c>
      <c r="AA526">
        <v>0</v>
      </c>
      <c r="AB526">
        <v>0</v>
      </c>
      <c r="AC526">
        <v>0</v>
      </c>
      <c r="AD526">
        <v>0</v>
      </c>
      <c r="AE526">
        <v>0</v>
      </c>
      <c r="AF526">
        <v>19.032499999999999</v>
      </c>
      <c r="AG526">
        <v>141.43402</v>
      </c>
    </row>
    <row r="527" spans="1:33">
      <c r="B527" s="108" t="s">
        <v>568</v>
      </c>
      <c r="C527">
        <v>0</v>
      </c>
      <c r="D527">
        <v>0</v>
      </c>
      <c r="E527">
        <v>0</v>
      </c>
      <c r="F527">
        <v>13.256</v>
      </c>
      <c r="G527">
        <v>0</v>
      </c>
      <c r="H527">
        <v>0</v>
      </c>
      <c r="I527">
        <v>0</v>
      </c>
      <c r="J527">
        <v>0.47499999999999998</v>
      </c>
      <c r="K527">
        <v>0</v>
      </c>
      <c r="L527">
        <v>0</v>
      </c>
      <c r="M527">
        <v>7.0609999999999999</v>
      </c>
      <c r="N527">
        <v>0</v>
      </c>
      <c r="O527">
        <v>0</v>
      </c>
      <c r="P527">
        <v>7.1580000000000004</v>
      </c>
      <c r="Q527">
        <v>3.7549999999999999</v>
      </c>
      <c r="R527">
        <v>0</v>
      </c>
      <c r="S527">
        <v>0</v>
      </c>
      <c r="T527">
        <v>0</v>
      </c>
      <c r="U527">
        <v>0</v>
      </c>
      <c r="V527">
        <v>0</v>
      </c>
      <c r="W527">
        <v>0.95299999999999996</v>
      </c>
      <c r="X527">
        <v>0</v>
      </c>
      <c r="Y527">
        <v>0</v>
      </c>
      <c r="Z527">
        <v>0</v>
      </c>
      <c r="AA527">
        <v>0</v>
      </c>
      <c r="AB527">
        <v>0</v>
      </c>
      <c r="AC527">
        <v>0</v>
      </c>
      <c r="AD527">
        <v>0</v>
      </c>
      <c r="AE527">
        <v>0</v>
      </c>
      <c r="AF527">
        <v>4.6029999999999998</v>
      </c>
      <c r="AG527">
        <v>37.26100000000001</v>
      </c>
    </row>
    <row r="528" spans="1:33">
      <c r="B528" s="108" t="s">
        <v>569</v>
      </c>
      <c r="C528">
        <v>0</v>
      </c>
      <c r="D528">
        <v>0</v>
      </c>
      <c r="E528">
        <v>0</v>
      </c>
      <c r="F528">
        <v>0</v>
      </c>
      <c r="G528">
        <v>0</v>
      </c>
      <c r="H528">
        <v>0</v>
      </c>
      <c r="I528">
        <v>0</v>
      </c>
      <c r="J528">
        <v>0.93400000000000005</v>
      </c>
      <c r="K528">
        <v>0</v>
      </c>
      <c r="L528">
        <v>0.47058800000000001</v>
      </c>
      <c r="M528">
        <v>0</v>
      </c>
      <c r="N528">
        <v>0</v>
      </c>
      <c r="O528">
        <v>0</v>
      </c>
      <c r="P528">
        <v>0</v>
      </c>
      <c r="Q528">
        <v>12.375</v>
      </c>
      <c r="R528">
        <v>0</v>
      </c>
      <c r="S528">
        <v>0</v>
      </c>
      <c r="T528">
        <v>0</v>
      </c>
      <c r="U528">
        <v>0</v>
      </c>
      <c r="V528">
        <v>0</v>
      </c>
      <c r="W528">
        <v>5.3999999999999999E-2</v>
      </c>
      <c r="X528">
        <v>0</v>
      </c>
      <c r="Y528">
        <v>0</v>
      </c>
      <c r="Z528">
        <v>0</v>
      </c>
      <c r="AA528">
        <v>0</v>
      </c>
      <c r="AB528">
        <v>0</v>
      </c>
      <c r="AC528">
        <v>0</v>
      </c>
      <c r="AD528">
        <v>0</v>
      </c>
      <c r="AE528">
        <v>0</v>
      </c>
      <c r="AF528">
        <v>1.72353</v>
      </c>
      <c r="AG528">
        <v>15.557117999999999</v>
      </c>
    </row>
    <row r="529" spans="1:33">
      <c r="B529" s="108" t="s">
        <v>570</v>
      </c>
      <c r="C529">
        <v>0</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0.24779999999999999</v>
      </c>
      <c r="X529">
        <v>0</v>
      </c>
      <c r="Y529">
        <v>0</v>
      </c>
      <c r="Z529">
        <v>0</v>
      </c>
      <c r="AA529">
        <v>0</v>
      </c>
      <c r="AB529">
        <v>0</v>
      </c>
      <c r="AC529">
        <v>0</v>
      </c>
      <c r="AD529">
        <v>0</v>
      </c>
      <c r="AE529">
        <v>0</v>
      </c>
      <c r="AF529">
        <v>11.9412</v>
      </c>
      <c r="AG529">
        <v>12.189</v>
      </c>
    </row>
    <row r="530" spans="1:33">
      <c r="B530" s="108" t="s">
        <v>571</v>
      </c>
      <c r="C530">
        <v>0</v>
      </c>
      <c r="D530">
        <v>0</v>
      </c>
      <c r="E530">
        <v>0</v>
      </c>
      <c r="F530">
        <v>0</v>
      </c>
      <c r="G530">
        <v>0</v>
      </c>
      <c r="H530">
        <v>0</v>
      </c>
      <c r="I530">
        <v>0</v>
      </c>
      <c r="J530">
        <v>0.19500000000000001</v>
      </c>
      <c r="K530">
        <v>0</v>
      </c>
      <c r="L530">
        <v>0</v>
      </c>
      <c r="M530">
        <v>0</v>
      </c>
      <c r="N530">
        <v>0</v>
      </c>
      <c r="O530">
        <v>0</v>
      </c>
      <c r="P530">
        <v>0</v>
      </c>
      <c r="Q530">
        <v>0</v>
      </c>
      <c r="R530">
        <v>0.26300000000000001</v>
      </c>
      <c r="S530">
        <v>0</v>
      </c>
      <c r="T530">
        <v>0</v>
      </c>
      <c r="U530">
        <v>0</v>
      </c>
      <c r="V530">
        <v>0</v>
      </c>
      <c r="W530">
        <v>0.29099999999999998</v>
      </c>
      <c r="X530">
        <v>0</v>
      </c>
      <c r="Y530">
        <v>0</v>
      </c>
      <c r="Z530">
        <v>0</v>
      </c>
      <c r="AA530">
        <v>0</v>
      </c>
      <c r="AB530">
        <v>0</v>
      </c>
      <c r="AC530">
        <v>0</v>
      </c>
      <c r="AD530">
        <v>0</v>
      </c>
      <c r="AE530">
        <v>0</v>
      </c>
      <c r="AF530">
        <v>13.102</v>
      </c>
      <c r="AG530">
        <v>13.851000000000001</v>
      </c>
    </row>
    <row r="531" spans="1:33">
      <c r="B531" s="108" t="s">
        <v>572</v>
      </c>
      <c r="C531">
        <v>0</v>
      </c>
      <c r="D531">
        <v>0</v>
      </c>
      <c r="E531">
        <v>0</v>
      </c>
      <c r="F531">
        <v>55.037999999999997</v>
      </c>
      <c r="G531">
        <v>0</v>
      </c>
      <c r="H531">
        <v>0</v>
      </c>
      <c r="I531">
        <v>0</v>
      </c>
      <c r="J531">
        <v>1.9910000000000001</v>
      </c>
      <c r="K531">
        <v>0</v>
      </c>
      <c r="L531">
        <v>0</v>
      </c>
      <c r="M531">
        <v>34.128999999999998</v>
      </c>
      <c r="N531">
        <v>0</v>
      </c>
      <c r="O531">
        <v>0</v>
      </c>
      <c r="P531">
        <v>23.282</v>
      </c>
      <c r="Q531">
        <v>0</v>
      </c>
      <c r="R531">
        <v>0</v>
      </c>
      <c r="S531">
        <v>0</v>
      </c>
      <c r="T531">
        <v>0</v>
      </c>
      <c r="U531">
        <v>0</v>
      </c>
      <c r="V531">
        <v>0</v>
      </c>
      <c r="W531">
        <v>2.081</v>
      </c>
      <c r="X531">
        <v>0</v>
      </c>
      <c r="Y531">
        <v>0</v>
      </c>
      <c r="Z531">
        <v>0</v>
      </c>
      <c r="AA531">
        <v>0</v>
      </c>
      <c r="AB531">
        <v>0</v>
      </c>
      <c r="AC531">
        <v>0</v>
      </c>
      <c r="AD531">
        <v>0</v>
      </c>
      <c r="AE531">
        <v>0</v>
      </c>
      <c r="AF531">
        <v>0.26300000000000001</v>
      </c>
      <c r="AG531">
        <v>116.78399999999999</v>
      </c>
    </row>
    <row r="532" spans="1:33">
      <c r="B532" s="108" t="s">
        <v>573</v>
      </c>
      <c r="C532">
        <v>0</v>
      </c>
      <c r="D532">
        <v>0</v>
      </c>
      <c r="E532">
        <v>0</v>
      </c>
      <c r="F532">
        <v>4.9459999999999997</v>
      </c>
      <c r="G532">
        <v>0</v>
      </c>
      <c r="H532">
        <v>0</v>
      </c>
      <c r="I532">
        <v>0</v>
      </c>
      <c r="J532">
        <v>2.1999999999999999E-2</v>
      </c>
      <c r="K532">
        <v>0</v>
      </c>
      <c r="L532">
        <v>0</v>
      </c>
      <c r="M532">
        <v>13.866</v>
      </c>
      <c r="N532">
        <v>0</v>
      </c>
      <c r="O532">
        <v>0</v>
      </c>
      <c r="P532">
        <v>6.375</v>
      </c>
      <c r="Q532">
        <v>0</v>
      </c>
      <c r="R532">
        <v>0</v>
      </c>
      <c r="S532">
        <v>0</v>
      </c>
      <c r="T532">
        <v>0</v>
      </c>
      <c r="U532">
        <v>0</v>
      </c>
      <c r="V532">
        <v>0</v>
      </c>
      <c r="W532">
        <v>0.98199999999999998</v>
      </c>
      <c r="X532">
        <v>0</v>
      </c>
      <c r="Y532">
        <v>0</v>
      </c>
      <c r="Z532">
        <v>0</v>
      </c>
      <c r="AA532">
        <v>0</v>
      </c>
      <c r="AB532">
        <v>0</v>
      </c>
      <c r="AC532">
        <v>0</v>
      </c>
      <c r="AD532">
        <v>0</v>
      </c>
      <c r="AE532">
        <v>0</v>
      </c>
      <c r="AF532">
        <v>20.062000000000001</v>
      </c>
      <c r="AG532">
        <v>46.253</v>
      </c>
    </row>
    <row r="533" spans="1:33">
      <c r="B533" s="108" t="s">
        <v>574</v>
      </c>
      <c r="C533">
        <v>0</v>
      </c>
      <c r="D533">
        <v>2.3102900000000002</v>
      </c>
      <c r="E533">
        <v>0</v>
      </c>
      <c r="F533">
        <v>0</v>
      </c>
      <c r="G533">
        <v>0</v>
      </c>
      <c r="H533">
        <v>0</v>
      </c>
      <c r="I533">
        <v>0</v>
      </c>
      <c r="J533">
        <v>1.4056500000000001</v>
      </c>
      <c r="K533">
        <v>0</v>
      </c>
      <c r="L533">
        <v>0.220328</v>
      </c>
      <c r="M533">
        <v>5.60656</v>
      </c>
      <c r="N533">
        <v>0</v>
      </c>
      <c r="O533">
        <v>25.361000000000001</v>
      </c>
      <c r="P533">
        <v>8.8079999999999998</v>
      </c>
      <c r="Q533">
        <v>25.37</v>
      </c>
      <c r="R533">
        <v>0</v>
      </c>
      <c r="S533">
        <v>12.0128</v>
      </c>
      <c r="T533">
        <v>0</v>
      </c>
      <c r="U533">
        <v>0</v>
      </c>
      <c r="V533">
        <v>0</v>
      </c>
      <c r="W533">
        <v>2.5401500000000001</v>
      </c>
      <c r="X533">
        <v>0</v>
      </c>
      <c r="Y533">
        <v>0</v>
      </c>
      <c r="Z533">
        <v>0</v>
      </c>
      <c r="AA533">
        <v>0</v>
      </c>
      <c r="AB533">
        <v>0</v>
      </c>
      <c r="AC533">
        <v>0</v>
      </c>
      <c r="AD533">
        <v>0</v>
      </c>
      <c r="AE533">
        <v>0</v>
      </c>
      <c r="AF533">
        <v>0</v>
      </c>
      <c r="AG533">
        <v>83.634777999999997</v>
      </c>
    </row>
    <row r="534" spans="1:33">
      <c r="B534" s="108" t="s">
        <v>575</v>
      </c>
      <c r="C534">
        <v>0</v>
      </c>
      <c r="D534">
        <v>0</v>
      </c>
      <c r="E534">
        <v>0</v>
      </c>
      <c r="F534">
        <v>16.492999999999999</v>
      </c>
      <c r="G534">
        <v>0</v>
      </c>
      <c r="H534">
        <v>0</v>
      </c>
      <c r="I534">
        <v>0</v>
      </c>
      <c r="J534">
        <v>0</v>
      </c>
      <c r="K534">
        <v>0.60599999999999998</v>
      </c>
      <c r="L534">
        <v>0</v>
      </c>
      <c r="M534">
        <v>9.9610000000000003</v>
      </c>
      <c r="N534">
        <v>0</v>
      </c>
      <c r="O534">
        <v>0</v>
      </c>
      <c r="P534">
        <v>9.2620000000000005</v>
      </c>
      <c r="Q534">
        <v>0</v>
      </c>
      <c r="R534">
        <v>0.21299999999999999</v>
      </c>
      <c r="S534">
        <v>0</v>
      </c>
      <c r="T534">
        <v>0</v>
      </c>
      <c r="U534">
        <v>0</v>
      </c>
      <c r="V534">
        <v>0</v>
      </c>
      <c r="W534">
        <v>1.3240000000000001</v>
      </c>
      <c r="X534">
        <v>0</v>
      </c>
      <c r="Y534">
        <v>0</v>
      </c>
      <c r="Z534">
        <v>0</v>
      </c>
      <c r="AA534">
        <v>0</v>
      </c>
      <c r="AB534">
        <v>0</v>
      </c>
      <c r="AC534">
        <v>0</v>
      </c>
      <c r="AD534">
        <v>0</v>
      </c>
      <c r="AE534">
        <v>0</v>
      </c>
      <c r="AF534">
        <v>23.893000000000001</v>
      </c>
      <c r="AG534">
        <v>61.752000000000002</v>
      </c>
    </row>
    <row r="535" spans="1:33">
      <c r="B535" s="108" t="s">
        <v>576</v>
      </c>
      <c r="C535">
        <v>0</v>
      </c>
      <c r="D535">
        <v>0</v>
      </c>
      <c r="E535">
        <v>0</v>
      </c>
      <c r="F535">
        <v>0</v>
      </c>
      <c r="G535">
        <v>0</v>
      </c>
      <c r="H535">
        <v>0</v>
      </c>
      <c r="I535">
        <v>0</v>
      </c>
      <c r="J535">
        <v>8.8999999999999996E-2</v>
      </c>
      <c r="K535">
        <v>0</v>
      </c>
      <c r="L535">
        <v>0</v>
      </c>
      <c r="M535">
        <v>0</v>
      </c>
      <c r="N535">
        <v>0</v>
      </c>
      <c r="O535">
        <v>0</v>
      </c>
      <c r="P535">
        <v>0</v>
      </c>
      <c r="Q535">
        <v>0</v>
      </c>
      <c r="R535">
        <v>0</v>
      </c>
      <c r="S535">
        <v>0</v>
      </c>
      <c r="T535">
        <v>0</v>
      </c>
      <c r="U535">
        <v>0</v>
      </c>
      <c r="V535">
        <v>0</v>
      </c>
      <c r="W535">
        <v>4.437E-2</v>
      </c>
      <c r="X535">
        <v>2.1739999999999999</v>
      </c>
      <c r="Y535">
        <v>0</v>
      </c>
      <c r="Z535">
        <v>0</v>
      </c>
      <c r="AA535">
        <v>0</v>
      </c>
      <c r="AB535">
        <v>0</v>
      </c>
      <c r="AC535">
        <v>0</v>
      </c>
      <c r="AD535">
        <v>0</v>
      </c>
      <c r="AE535">
        <v>0</v>
      </c>
      <c r="AF535">
        <v>0</v>
      </c>
      <c r="AG535">
        <v>2.3073699999999997</v>
      </c>
    </row>
    <row r="536" spans="1:33">
      <c r="B536" s="108" t="s">
        <v>577</v>
      </c>
      <c r="C536">
        <v>0</v>
      </c>
      <c r="D536">
        <v>0</v>
      </c>
      <c r="E536">
        <v>0</v>
      </c>
      <c r="F536">
        <v>0</v>
      </c>
      <c r="G536">
        <v>0</v>
      </c>
      <c r="H536">
        <v>0</v>
      </c>
      <c r="I536">
        <v>0</v>
      </c>
      <c r="J536">
        <v>0</v>
      </c>
      <c r="K536">
        <v>0.436</v>
      </c>
      <c r="L536">
        <v>0</v>
      </c>
      <c r="M536">
        <v>0</v>
      </c>
      <c r="N536">
        <v>0</v>
      </c>
      <c r="O536">
        <v>0</v>
      </c>
      <c r="P536">
        <v>0</v>
      </c>
      <c r="Q536">
        <v>21.331</v>
      </c>
      <c r="R536">
        <v>0</v>
      </c>
      <c r="S536">
        <v>0</v>
      </c>
      <c r="T536">
        <v>0</v>
      </c>
      <c r="U536">
        <v>0</v>
      </c>
      <c r="V536">
        <v>0</v>
      </c>
      <c r="W536">
        <v>0.67300000000000004</v>
      </c>
      <c r="X536">
        <v>0</v>
      </c>
      <c r="Y536">
        <v>29.566800000000001</v>
      </c>
      <c r="Z536">
        <v>0</v>
      </c>
      <c r="AA536">
        <v>0</v>
      </c>
      <c r="AB536">
        <v>0</v>
      </c>
      <c r="AC536">
        <v>0</v>
      </c>
      <c r="AD536">
        <v>0</v>
      </c>
      <c r="AE536">
        <v>0</v>
      </c>
      <c r="AF536">
        <v>0</v>
      </c>
      <c r="AG536">
        <v>52.006799999999998</v>
      </c>
    </row>
    <row r="537" spans="1:33">
      <c r="B537" s="108" t="s">
        <v>578</v>
      </c>
      <c r="C537">
        <v>0</v>
      </c>
      <c r="D537">
        <v>0</v>
      </c>
      <c r="E537">
        <v>0</v>
      </c>
      <c r="F537">
        <v>0</v>
      </c>
      <c r="G537">
        <v>0</v>
      </c>
      <c r="H537">
        <v>0</v>
      </c>
      <c r="I537">
        <v>0</v>
      </c>
      <c r="J537">
        <v>0.21099999999999999</v>
      </c>
      <c r="K537">
        <v>0</v>
      </c>
      <c r="L537">
        <v>0</v>
      </c>
      <c r="M537">
        <v>0</v>
      </c>
      <c r="N537">
        <v>0</v>
      </c>
      <c r="O537">
        <v>0</v>
      </c>
      <c r="P537">
        <v>0</v>
      </c>
      <c r="Q537">
        <v>0</v>
      </c>
      <c r="R537">
        <v>0.91500000000000004</v>
      </c>
      <c r="S537">
        <v>0</v>
      </c>
      <c r="T537">
        <v>0</v>
      </c>
      <c r="U537">
        <v>0</v>
      </c>
      <c r="V537">
        <v>0</v>
      </c>
      <c r="W537">
        <v>9.1999999999999998E-2</v>
      </c>
      <c r="X537">
        <v>0</v>
      </c>
      <c r="Y537">
        <v>0</v>
      </c>
      <c r="Z537">
        <v>0</v>
      </c>
      <c r="AA537">
        <v>0</v>
      </c>
      <c r="AB537">
        <v>0</v>
      </c>
      <c r="AC537">
        <v>0</v>
      </c>
      <c r="AD537">
        <v>0</v>
      </c>
      <c r="AE537">
        <v>0</v>
      </c>
      <c r="AF537">
        <v>6.7850000000000001</v>
      </c>
      <c r="AG537">
        <v>8.0030000000000001</v>
      </c>
    </row>
    <row r="538" spans="1:33">
      <c r="B538" s="108" t="s">
        <v>579</v>
      </c>
      <c r="C538">
        <v>0</v>
      </c>
      <c r="D538">
        <v>0</v>
      </c>
      <c r="E538">
        <v>0</v>
      </c>
      <c r="F538">
        <v>0</v>
      </c>
      <c r="G538">
        <v>0</v>
      </c>
      <c r="H538">
        <v>0</v>
      </c>
      <c r="I538">
        <v>0</v>
      </c>
      <c r="J538">
        <v>0</v>
      </c>
      <c r="K538">
        <v>0.23300000000000001</v>
      </c>
      <c r="L538">
        <v>0</v>
      </c>
      <c r="M538">
        <v>0</v>
      </c>
      <c r="N538">
        <v>0</v>
      </c>
      <c r="O538">
        <v>0</v>
      </c>
      <c r="P538">
        <v>5.9820000000000002</v>
      </c>
      <c r="Q538">
        <v>0</v>
      </c>
      <c r="R538">
        <v>0</v>
      </c>
      <c r="S538">
        <v>0</v>
      </c>
      <c r="T538">
        <v>0</v>
      </c>
      <c r="U538">
        <v>0</v>
      </c>
      <c r="V538">
        <v>0</v>
      </c>
      <c r="W538">
        <v>5.5E-2</v>
      </c>
      <c r="X538">
        <v>0</v>
      </c>
      <c r="Y538">
        <v>0</v>
      </c>
      <c r="Z538">
        <v>0</v>
      </c>
      <c r="AA538">
        <v>0</v>
      </c>
      <c r="AB538">
        <v>0</v>
      </c>
      <c r="AC538">
        <v>0</v>
      </c>
      <c r="AD538">
        <v>0</v>
      </c>
      <c r="AE538">
        <v>0</v>
      </c>
      <c r="AF538">
        <v>26.21</v>
      </c>
      <c r="AG538">
        <v>32.480000000000004</v>
      </c>
    </row>
    <row r="539" spans="1:33">
      <c r="B539" s="108" t="s">
        <v>580</v>
      </c>
      <c r="C539">
        <v>0</v>
      </c>
      <c r="D539">
        <v>0</v>
      </c>
      <c r="E539">
        <v>0</v>
      </c>
      <c r="F539">
        <v>0</v>
      </c>
      <c r="G539">
        <v>0</v>
      </c>
      <c r="H539">
        <v>0</v>
      </c>
      <c r="I539">
        <v>0</v>
      </c>
      <c r="J539">
        <v>2.4E-2</v>
      </c>
      <c r="K539">
        <v>0</v>
      </c>
      <c r="L539">
        <v>0</v>
      </c>
      <c r="M539">
        <v>0</v>
      </c>
      <c r="N539">
        <v>0</v>
      </c>
      <c r="O539">
        <v>0</v>
      </c>
      <c r="P539">
        <v>0</v>
      </c>
      <c r="Q539">
        <v>0</v>
      </c>
      <c r="R539">
        <v>0</v>
      </c>
      <c r="S539">
        <v>0</v>
      </c>
      <c r="T539">
        <v>0</v>
      </c>
      <c r="U539">
        <v>0</v>
      </c>
      <c r="V539">
        <v>0</v>
      </c>
      <c r="W539">
        <v>1.6E-2</v>
      </c>
      <c r="X539">
        <v>0</v>
      </c>
      <c r="Y539">
        <v>0</v>
      </c>
      <c r="Z539">
        <v>0</v>
      </c>
      <c r="AA539">
        <v>0</v>
      </c>
      <c r="AB539">
        <v>0</v>
      </c>
      <c r="AC539">
        <v>0</v>
      </c>
      <c r="AD539">
        <v>0</v>
      </c>
      <c r="AE539">
        <v>0</v>
      </c>
      <c r="AF539">
        <v>2.7320000000000002</v>
      </c>
      <c r="AG539">
        <v>2.7720000000000002</v>
      </c>
    </row>
    <row r="540" spans="1:33">
      <c r="B540" s="108" t="s">
        <v>581</v>
      </c>
      <c r="C540">
        <v>0</v>
      </c>
      <c r="D540">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row>
    <row r="541" spans="1:33">
      <c r="A541" s="109" t="s">
        <v>582</v>
      </c>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c r="AG541" s="110"/>
    </row>
    <row r="542" spans="1:33">
      <c r="B542" s="108" t="s">
        <v>583</v>
      </c>
      <c r="C542">
        <v>0</v>
      </c>
      <c r="D542">
        <v>0</v>
      </c>
      <c r="E542">
        <v>0</v>
      </c>
      <c r="F542">
        <v>0</v>
      </c>
      <c r="G542">
        <v>0</v>
      </c>
      <c r="H542">
        <v>0</v>
      </c>
      <c r="I542">
        <v>0</v>
      </c>
      <c r="J542">
        <v>5.2600000000000001E-2</v>
      </c>
      <c r="K542">
        <v>0</v>
      </c>
      <c r="L542">
        <v>0</v>
      </c>
      <c r="M542">
        <v>0</v>
      </c>
      <c r="N542">
        <v>0</v>
      </c>
      <c r="O542">
        <v>0</v>
      </c>
      <c r="P542">
        <v>0</v>
      </c>
      <c r="Q542">
        <v>0</v>
      </c>
      <c r="R542">
        <v>0</v>
      </c>
      <c r="S542">
        <v>0</v>
      </c>
      <c r="T542">
        <v>0</v>
      </c>
      <c r="U542">
        <v>0</v>
      </c>
      <c r="V542">
        <v>0</v>
      </c>
      <c r="W542">
        <v>5.4480000000000001E-2</v>
      </c>
      <c r="X542">
        <v>0</v>
      </c>
      <c r="Y542">
        <v>2.4569999999999999</v>
      </c>
      <c r="Z542">
        <v>0</v>
      </c>
      <c r="AA542">
        <v>0</v>
      </c>
      <c r="AB542">
        <v>0</v>
      </c>
      <c r="AC542">
        <v>0</v>
      </c>
      <c r="AD542">
        <v>0</v>
      </c>
      <c r="AE542">
        <v>0</v>
      </c>
      <c r="AF542">
        <v>0</v>
      </c>
      <c r="AG542">
        <v>2.5640799999999997</v>
      </c>
    </row>
    <row r="543" spans="1:33">
      <c r="B543" s="108" t="s">
        <v>584</v>
      </c>
      <c r="C543">
        <v>0</v>
      </c>
      <c r="D543">
        <v>0</v>
      </c>
      <c r="E543">
        <v>0</v>
      </c>
      <c r="F543">
        <v>0</v>
      </c>
      <c r="G543">
        <v>0</v>
      </c>
      <c r="H543">
        <v>0</v>
      </c>
      <c r="I543">
        <v>0</v>
      </c>
      <c r="J543">
        <v>1.7000000000000001E-2</v>
      </c>
      <c r="K543">
        <v>0</v>
      </c>
      <c r="L543">
        <v>0</v>
      </c>
      <c r="M543">
        <v>0</v>
      </c>
      <c r="N543">
        <v>0</v>
      </c>
      <c r="O543">
        <v>0</v>
      </c>
      <c r="P543">
        <v>0</v>
      </c>
      <c r="Q543">
        <v>0</v>
      </c>
      <c r="R543">
        <v>0</v>
      </c>
      <c r="S543">
        <v>0</v>
      </c>
      <c r="T543">
        <v>0</v>
      </c>
      <c r="U543">
        <v>0</v>
      </c>
      <c r="V543">
        <v>0</v>
      </c>
      <c r="W543">
        <v>9.357E-2</v>
      </c>
      <c r="X543">
        <v>0</v>
      </c>
      <c r="Y543">
        <v>4.0720000000000001</v>
      </c>
      <c r="Z543">
        <v>0</v>
      </c>
      <c r="AA543">
        <v>0</v>
      </c>
      <c r="AB543">
        <v>0</v>
      </c>
      <c r="AC543">
        <v>0</v>
      </c>
      <c r="AD543">
        <v>0</v>
      </c>
      <c r="AE543">
        <v>0</v>
      </c>
      <c r="AF543">
        <v>0</v>
      </c>
      <c r="AG543">
        <v>4.1825700000000001</v>
      </c>
    </row>
    <row r="544" spans="1:33">
      <c r="B544" s="108" t="s">
        <v>585</v>
      </c>
      <c r="C544">
        <v>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0.10335</v>
      </c>
      <c r="X544">
        <v>0</v>
      </c>
      <c r="Y544">
        <v>5.3680000000000003</v>
      </c>
      <c r="Z544">
        <v>0</v>
      </c>
      <c r="AA544">
        <v>0</v>
      </c>
      <c r="AB544">
        <v>0</v>
      </c>
      <c r="AC544">
        <v>0</v>
      </c>
      <c r="AD544">
        <v>0</v>
      </c>
      <c r="AE544">
        <v>0</v>
      </c>
      <c r="AF544">
        <v>0</v>
      </c>
      <c r="AG544">
        <v>5.4713500000000002</v>
      </c>
    </row>
    <row r="545" spans="1:33">
      <c r="B545" s="108" t="s">
        <v>586</v>
      </c>
      <c r="C545">
        <v>0</v>
      </c>
      <c r="D545">
        <v>0</v>
      </c>
      <c r="E545">
        <v>0</v>
      </c>
      <c r="F545">
        <v>0</v>
      </c>
      <c r="G545">
        <v>0</v>
      </c>
      <c r="H545">
        <v>0</v>
      </c>
      <c r="I545">
        <v>0</v>
      </c>
      <c r="J545">
        <v>7.4999999999999997E-3</v>
      </c>
      <c r="K545">
        <v>0</v>
      </c>
      <c r="L545">
        <v>0</v>
      </c>
      <c r="M545">
        <v>0</v>
      </c>
      <c r="N545">
        <v>0</v>
      </c>
      <c r="O545">
        <v>0</v>
      </c>
      <c r="P545">
        <v>0</v>
      </c>
      <c r="Q545">
        <v>0</v>
      </c>
      <c r="R545">
        <v>0</v>
      </c>
      <c r="S545">
        <v>0</v>
      </c>
      <c r="T545">
        <v>0</v>
      </c>
      <c r="U545">
        <v>0</v>
      </c>
      <c r="V545">
        <v>0</v>
      </c>
      <c r="W545">
        <v>1.8839999999999999E-2</v>
      </c>
      <c r="X545">
        <v>0</v>
      </c>
      <c r="Y545">
        <v>0.80800000000000005</v>
      </c>
      <c r="Z545">
        <v>0</v>
      </c>
      <c r="AA545">
        <v>0</v>
      </c>
      <c r="AB545">
        <v>0</v>
      </c>
      <c r="AC545">
        <v>0</v>
      </c>
      <c r="AD545">
        <v>0</v>
      </c>
      <c r="AE545">
        <v>0</v>
      </c>
      <c r="AF545">
        <v>0</v>
      </c>
      <c r="AG545">
        <v>0.83433999999999997</v>
      </c>
    </row>
    <row r="546" spans="1:33">
      <c r="B546" s="108" t="s">
        <v>587</v>
      </c>
      <c r="C546">
        <v>0</v>
      </c>
      <c r="D546">
        <v>0</v>
      </c>
      <c r="E546">
        <v>0</v>
      </c>
      <c r="F546">
        <v>0</v>
      </c>
      <c r="G546">
        <v>0</v>
      </c>
      <c r="H546">
        <v>0</v>
      </c>
      <c r="I546">
        <v>0</v>
      </c>
      <c r="J546">
        <v>0</v>
      </c>
      <c r="K546">
        <v>0</v>
      </c>
      <c r="L546">
        <v>0</v>
      </c>
      <c r="M546">
        <v>0</v>
      </c>
      <c r="N546">
        <v>0</v>
      </c>
      <c r="O546">
        <v>0</v>
      </c>
      <c r="P546">
        <v>0</v>
      </c>
      <c r="Q546">
        <v>0</v>
      </c>
      <c r="R546">
        <v>0</v>
      </c>
      <c r="S546">
        <v>0</v>
      </c>
      <c r="T546">
        <v>0</v>
      </c>
      <c r="U546">
        <v>0</v>
      </c>
      <c r="V546">
        <v>0</v>
      </c>
      <c r="W546">
        <v>0.27666000000000002</v>
      </c>
      <c r="X546">
        <v>0</v>
      </c>
      <c r="Y546">
        <v>0</v>
      </c>
      <c r="Z546">
        <v>0</v>
      </c>
      <c r="AA546">
        <v>0</v>
      </c>
      <c r="AB546">
        <v>0</v>
      </c>
      <c r="AC546">
        <v>0</v>
      </c>
      <c r="AD546">
        <v>0</v>
      </c>
      <c r="AE546">
        <v>0</v>
      </c>
      <c r="AF546">
        <v>13.254099999999999</v>
      </c>
      <c r="AG546">
        <v>13.530759999999999</v>
      </c>
    </row>
    <row r="547" spans="1:33">
      <c r="B547" s="108" t="s">
        <v>588</v>
      </c>
      <c r="C547">
        <v>0</v>
      </c>
      <c r="D547">
        <v>0</v>
      </c>
      <c r="E547">
        <v>0</v>
      </c>
      <c r="F547">
        <v>32.985300000000002</v>
      </c>
      <c r="G547">
        <v>0.123</v>
      </c>
      <c r="H547">
        <v>1.0269999999999999</v>
      </c>
      <c r="I547">
        <v>0</v>
      </c>
      <c r="J547">
        <v>0.193</v>
      </c>
      <c r="K547">
        <v>0</v>
      </c>
      <c r="L547">
        <v>0</v>
      </c>
      <c r="M547">
        <v>73.989000000000004</v>
      </c>
      <c r="N547">
        <v>0</v>
      </c>
      <c r="O547">
        <v>0</v>
      </c>
      <c r="P547">
        <v>25.812999999999999</v>
      </c>
      <c r="Q547">
        <v>0.31</v>
      </c>
      <c r="R547">
        <v>0</v>
      </c>
      <c r="S547">
        <v>20.360600000000002</v>
      </c>
      <c r="T547">
        <v>0</v>
      </c>
      <c r="U547">
        <v>0</v>
      </c>
      <c r="V547">
        <v>0</v>
      </c>
      <c r="W547">
        <v>3.99057</v>
      </c>
      <c r="X547">
        <v>0</v>
      </c>
      <c r="Y547">
        <v>0</v>
      </c>
      <c r="Z547">
        <v>0</v>
      </c>
      <c r="AA547">
        <v>0</v>
      </c>
      <c r="AB547">
        <v>0</v>
      </c>
      <c r="AC547">
        <v>0</v>
      </c>
      <c r="AD547">
        <v>0.22500000000000001</v>
      </c>
      <c r="AE547">
        <v>0</v>
      </c>
      <c r="AF547">
        <v>0</v>
      </c>
      <c r="AG547">
        <v>159.01646999999997</v>
      </c>
    </row>
    <row r="548" spans="1:33">
      <c r="A548" s="109" t="s">
        <v>589</v>
      </c>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c r="AG548" s="110"/>
    </row>
    <row r="549" spans="1:33">
      <c r="B549" s="108" t="s">
        <v>590</v>
      </c>
      <c r="C549">
        <v>0</v>
      </c>
      <c r="D549">
        <v>0</v>
      </c>
      <c r="E549">
        <v>0</v>
      </c>
      <c r="F549">
        <v>10.252000000000001</v>
      </c>
      <c r="G549">
        <v>0.92100000000000004</v>
      </c>
      <c r="H549">
        <v>0</v>
      </c>
      <c r="I549">
        <v>0.24399999999999999</v>
      </c>
      <c r="J549">
        <v>0.17</v>
      </c>
      <c r="K549">
        <v>0</v>
      </c>
      <c r="L549">
        <v>0</v>
      </c>
      <c r="M549">
        <v>18.748999999999999</v>
      </c>
      <c r="N549">
        <v>0</v>
      </c>
      <c r="O549">
        <v>0</v>
      </c>
      <c r="P549">
        <v>17.571000000000002</v>
      </c>
      <c r="Q549">
        <v>4.2510000000000003</v>
      </c>
      <c r="R549">
        <v>24.094999999999999</v>
      </c>
      <c r="S549">
        <v>15.151999999999999</v>
      </c>
      <c r="T549">
        <v>0</v>
      </c>
      <c r="U549">
        <v>0</v>
      </c>
      <c r="V549">
        <v>0.44700000000000001</v>
      </c>
      <c r="W549">
        <v>3.1930000000000001</v>
      </c>
      <c r="X549">
        <v>0</v>
      </c>
      <c r="Y549">
        <v>4.6180000000000003</v>
      </c>
      <c r="Z549">
        <v>0</v>
      </c>
      <c r="AA549">
        <v>1.3160000000000001</v>
      </c>
      <c r="AB549">
        <v>9.1969999999999992</v>
      </c>
      <c r="AC549">
        <v>0</v>
      </c>
      <c r="AD549">
        <v>0</v>
      </c>
      <c r="AE549">
        <v>0</v>
      </c>
      <c r="AF549">
        <v>0</v>
      </c>
      <c r="AG549">
        <v>110.176</v>
      </c>
    </row>
    <row r="550" spans="1:33">
      <c r="B550" s="108" t="s">
        <v>591</v>
      </c>
      <c r="C550">
        <v>0</v>
      </c>
      <c r="D550">
        <v>0</v>
      </c>
      <c r="E550">
        <v>0</v>
      </c>
      <c r="F550">
        <v>0</v>
      </c>
      <c r="G550">
        <v>0.85299999999999998</v>
      </c>
      <c r="H550">
        <v>0</v>
      </c>
      <c r="I550">
        <v>1E-3</v>
      </c>
      <c r="J550">
        <v>0</v>
      </c>
      <c r="K550">
        <v>0</v>
      </c>
      <c r="L550">
        <v>0</v>
      </c>
      <c r="M550">
        <v>0</v>
      </c>
      <c r="N550">
        <v>0</v>
      </c>
      <c r="O550">
        <v>0</v>
      </c>
      <c r="P550">
        <v>0</v>
      </c>
      <c r="Q550">
        <v>0</v>
      </c>
      <c r="R550">
        <v>0</v>
      </c>
      <c r="S550">
        <v>14.532999999999999</v>
      </c>
      <c r="T550">
        <v>0</v>
      </c>
      <c r="U550">
        <v>0</v>
      </c>
      <c r="V550">
        <v>0</v>
      </c>
      <c r="W550">
        <v>0.33300000000000002</v>
      </c>
      <c r="X550">
        <v>0</v>
      </c>
      <c r="Y550">
        <v>0</v>
      </c>
      <c r="Z550">
        <v>0</v>
      </c>
      <c r="AA550">
        <v>0</v>
      </c>
      <c r="AB550">
        <v>0</v>
      </c>
      <c r="AC550">
        <v>0</v>
      </c>
      <c r="AD550">
        <v>0</v>
      </c>
      <c r="AE550">
        <v>0</v>
      </c>
      <c r="AF550">
        <v>0</v>
      </c>
      <c r="AG550">
        <v>15.719999999999999</v>
      </c>
    </row>
    <row r="551" spans="1:33">
      <c r="B551" s="108" t="s">
        <v>592</v>
      </c>
      <c r="C551">
        <v>0</v>
      </c>
      <c r="D551">
        <v>0</v>
      </c>
      <c r="E551">
        <v>0</v>
      </c>
      <c r="F551">
        <v>17.364000000000001</v>
      </c>
      <c r="G551">
        <v>3.7160000000000002</v>
      </c>
      <c r="H551">
        <v>0</v>
      </c>
      <c r="I551">
        <v>0.65252600000000005</v>
      </c>
      <c r="J551">
        <v>0.28299999999999997</v>
      </c>
      <c r="K551">
        <v>0</v>
      </c>
      <c r="L551">
        <v>0</v>
      </c>
      <c r="M551">
        <v>2.16</v>
      </c>
      <c r="N551">
        <v>0</v>
      </c>
      <c r="O551">
        <v>71.114000000000004</v>
      </c>
      <c r="P551">
        <v>18.861000000000001</v>
      </c>
      <c r="Q551">
        <v>1.377</v>
      </c>
      <c r="R551">
        <v>1.56</v>
      </c>
      <c r="S551">
        <v>10.616</v>
      </c>
      <c r="T551">
        <v>0</v>
      </c>
      <c r="U551">
        <v>0</v>
      </c>
      <c r="V551">
        <v>0</v>
      </c>
      <c r="W551">
        <v>3.8620000000000001</v>
      </c>
      <c r="X551">
        <v>0</v>
      </c>
      <c r="Y551">
        <v>0</v>
      </c>
      <c r="Z551">
        <v>0</v>
      </c>
      <c r="AA551">
        <v>0</v>
      </c>
      <c r="AB551">
        <v>0</v>
      </c>
      <c r="AC551">
        <v>0</v>
      </c>
      <c r="AD551">
        <v>0</v>
      </c>
      <c r="AE551">
        <v>0</v>
      </c>
      <c r="AF551">
        <v>0</v>
      </c>
      <c r="AG551">
        <v>131.56552600000001</v>
      </c>
    </row>
    <row r="552" spans="1:33">
      <c r="B552" s="108" t="s">
        <v>593</v>
      </c>
      <c r="C552">
        <v>0</v>
      </c>
      <c r="D552">
        <v>0</v>
      </c>
      <c r="E552">
        <v>0</v>
      </c>
      <c r="F552">
        <v>0</v>
      </c>
      <c r="G552">
        <v>0.21111099999999999</v>
      </c>
      <c r="H552">
        <v>0</v>
      </c>
      <c r="I552">
        <v>0</v>
      </c>
      <c r="J552">
        <v>0</v>
      </c>
      <c r="K552">
        <v>0</v>
      </c>
      <c r="L552">
        <v>0</v>
      </c>
      <c r="M552">
        <v>0</v>
      </c>
      <c r="N552">
        <v>0</v>
      </c>
      <c r="O552">
        <v>0</v>
      </c>
      <c r="P552">
        <v>0</v>
      </c>
      <c r="Q552">
        <v>17.771999999999998</v>
      </c>
      <c r="R552">
        <v>0</v>
      </c>
      <c r="S552">
        <v>0</v>
      </c>
      <c r="T552">
        <v>0</v>
      </c>
      <c r="U552">
        <v>0</v>
      </c>
      <c r="V552">
        <v>0</v>
      </c>
      <c r="W552">
        <v>0.08</v>
      </c>
      <c r="X552">
        <v>0</v>
      </c>
      <c r="Y552">
        <v>1.1200000000000001</v>
      </c>
      <c r="Z552">
        <v>0</v>
      </c>
      <c r="AA552">
        <v>0</v>
      </c>
      <c r="AB552">
        <v>0</v>
      </c>
      <c r="AC552">
        <v>0</v>
      </c>
      <c r="AD552">
        <v>0</v>
      </c>
      <c r="AE552">
        <v>0</v>
      </c>
      <c r="AF552">
        <v>0</v>
      </c>
      <c r="AG552">
        <v>19.183111</v>
      </c>
    </row>
    <row r="553" spans="1:33">
      <c r="A553" s="109" t="s">
        <v>594</v>
      </c>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c r="AG553" s="110"/>
    </row>
    <row r="554" spans="1:33">
      <c r="B554" s="108" t="s">
        <v>595</v>
      </c>
      <c r="C554">
        <v>0</v>
      </c>
      <c r="D554">
        <v>0</v>
      </c>
      <c r="E554">
        <v>0</v>
      </c>
      <c r="F554">
        <v>0</v>
      </c>
      <c r="G554">
        <v>0.24</v>
      </c>
      <c r="H554">
        <v>0</v>
      </c>
      <c r="I554">
        <v>0</v>
      </c>
      <c r="J554">
        <v>0.05</v>
      </c>
      <c r="K554">
        <v>0</v>
      </c>
      <c r="L554">
        <v>0</v>
      </c>
      <c r="M554">
        <v>0</v>
      </c>
      <c r="N554">
        <v>0</v>
      </c>
      <c r="O554">
        <v>0</v>
      </c>
      <c r="P554">
        <v>0</v>
      </c>
      <c r="Q554">
        <v>0</v>
      </c>
      <c r="R554">
        <v>0</v>
      </c>
      <c r="S554">
        <v>8</v>
      </c>
      <c r="T554">
        <v>0</v>
      </c>
      <c r="U554">
        <v>0</v>
      </c>
      <c r="V554">
        <v>0</v>
      </c>
      <c r="W554">
        <v>0.28599999999999998</v>
      </c>
      <c r="X554">
        <v>0</v>
      </c>
      <c r="Y554">
        <v>0</v>
      </c>
      <c r="Z554">
        <v>0</v>
      </c>
      <c r="AA554">
        <v>0</v>
      </c>
      <c r="AB554">
        <v>0</v>
      </c>
      <c r="AC554">
        <v>0</v>
      </c>
      <c r="AD554">
        <v>0</v>
      </c>
      <c r="AE554">
        <v>0</v>
      </c>
      <c r="AF554">
        <v>0</v>
      </c>
      <c r="AG554">
        <v>8.5760000000000005</v>
      </c>
    </row>
    <row r="555" spans="1:33">
      <c r="B555" s="108" t="s">
        <v>596</v>
      </c>
      <c r="C555">
        <v>0</v>
      </c>
      <c r="D555">
        <v>0</v>
      </c>
      <c r="E555">
        <v>0</v>
      </c>
      <c r="F555">
        <v>0</v>
      </c>
      <c r="G555">
        <v>0</v>
      </c>
      <c r="H555">
        <v>0</v>
      </c>
      <c r="I555">
        <v>0</v>
      </c>
      <c r="J555">
        <v>1.1000000000000001</v>
      </c>
      <c r="K555">
        <v>0</v>
      </c>
      <c r="L555">
        <v>0</v>
      </c>
      <c r="M555">
        <v>13.5</v>
      </c>
      <c r="N555">
        <v>0</v>
      </c>
      <c r="O555">
        <v>0</v>
      </c>
      <c r="P555">
        <v>0.8</v>
      </c>
      <c r="Q555">
        <v>0</v>
      </c>
      <c r="R555">
        <v>0</v>
      </c>
      <c r="S555">
        <v>11.7</v>
      </c>
      <c r="T555">
        <v>0</v>
      </c>
      <c r="U555">
        <v>0</v>
      </c>
      <c r="V555">
        <v>0</v>
      </c>
      <c r="W555">
        <v>0.8</v>
      </c>
      <c r="X555">
        <v>0</v>
      </c>
      <c r="Y555">
        <v>0</v>
      </c>
      <c r="Z555">
        <v>0</v>
      </c>
      <c r="AA555">
        <v>0</v>
      </c>
      <c r="AB555">
        <v>0</v>
      </c>
      <c r="AC555">
        <v>0</v>
      </c>
      <c r="AD555">
        <v>0</v>
      </c>
      <c r="AE555">
        <v>0</v>
      </c>
      <c r="AF555">
        <v>0</v>
      </c>
      <c r="AG555">
        <v>27.9</v>
      </c>
    </row>
    <row r="556" spans="1:33">
      <c r="B556" s="108" t="s">
        <v>597</v>
      </c>
      <c r="C556">
        <v>0</v>
      </c>
      <c r="D556">
        <v>156.1</v>
      </c>
      <c r="E556">
        <v>0</v>
      </c>
      <c r="F556">
        <v>0</v>
      </c>
      <c r="G556">
        <v>0</v>
      </c>
      <c r="H556">
        <v>0</v>
      </c>
      <c r="I556">
        <v>0</v>
      </c>
      <c r="J556">
        <v>1.71723</v>
      </c>
      <c r="K556">
        <v>0</v>
      </c>
      <c r="L556">
        <v>0</v>
      </c>
      <c r="M556">
        <v>20.7</v>
      </c>
      <c r="N556">
        <v>0</v>
      </c>
      <c r="O556">
        <v>0</v>
      </c>
      <c r="P556">
        <v>12.6</v>
      </c>
      <c r="Q556">
        <v>0</v>
      </c>
      <c r="R556">
        <v>0</v>
      </c>
      <c r="S556">
        <v>0</v>
      </c>
      <c r="T556">
        <v>0</v>
      </c>
      <c r="U556">
        <v>0</v>
      </c>
      <c r="V556">
        <v>0</v>
      </c>
      <c r="W556">
        <v>5.4826100000000002</v>
      </c>
      <c r="X556">
        <v>0</v>
      </c>
      <c r="Y556">
        <v>0</v>
      </c>
      <c r="Z556">
        <v>0</v>
      </c>
      <c r="AA556">
        <v>0</v>
      </c>
      <c r="AB556">
        <v>0</v>
      </c>
      <c r="AC556">
        <v>0</v>
      </c>
      <c r="AD556">
        <v>0</v>
      </c>
      <c r="AE556">
        <v>0</v>
      </c>
      <c r="AF556">
        <v>0</v>
      </c>
      <c r="AG556">
        <v>196.59983999999997</v>
      </c>
    </row>
    <row r="557" spans="1:33">
      <c r="A557" s="109" t="s">
        <v>598</v>
      </c>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row>
    <row r="558" spans="1:33">
      <c r="B558" s="108" t="s">
        <v>599</v>
      </c>
      <c r="C558">
        <v>0</v>
      </c>
      <c r="D558">
        <v>68.823499999999996</v>
      </c>
      <c r="E558">
        <v>0</v>
      </c>
      <c r="F558">
        <v>0</v>
      </c>
      <c r="G558">
        <v>2.7</v>
      </c>
      <c r="H558">
        <v>0</v>
      </c>
      <c r="I558">
        <v>0</v>
      </c>
      <c r="J558">
        <v>0</v>
      </c>
      <c r="K558">
        <v>0</v>
      </c>
      <c r="L558">
        <v>0</v>
      </c>
      <c r="M558">
        <v>27</v>
      </c>
      <c r="N558">
        <v>0</v>
      </c>
      <c r="O558">
        <v>0</v>
      </c>
      <c r="P558">
        <v>11.4</v>
      </c>
      <c r="Q558">
        <v>160</v>
      </c>
      <c r="R558">
        <v>0</v>
      </c>
      <c r="S558">
        <v>0</v>
      </c>
      <c r="T558">
        <v>0</v>
      </c>
      <c r="U558">
        <v>0</v>
      </c>
      <c r="V558">
        <v>0</v>
      </c>
      <c r="W558">
        <v>4.3</v>
      </c>
      <c r="X558">
        <v>0</v>
      </c>
      <c r="Y558">
        <v>33</v>
      </c>
      <c r="Z558">
        <v>0</v>
      </c>
      <c r="AA558">
        <v>0</v>
      </c>
      <c r="AB558">
        <v>0</v>
      </c>
      <c r="AC558">
        <v>0</v>
      </c>
      <c r="AD558">
        <v>0</v>
      </c>
      <c r="AE558">
        <v>0</v>
      </c>
      <c r="AF558">
        <v>42</v>
      </c>
      <c r="AG558">
        <v>349.22350000000006</v>
      </c>
    </row>
    <row r="559" spans="1:33">
      <c r="B559" s="108" t="s">
        <v>600</v>
      </c>
      <c r="C559">
        <v>0</v>
      </c>
      <c r="D559">
        <v>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row>
    <row r="560" spans="1:33">
      <c r="B560" s="108" t="s">
        <v>601</v>
      </c>
      <c r="C560">
        <v>0</v>
      </c>
      <c r="D560">
        <v>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row>
    <row r="561" spans="1:33">
      <c r="A561" s="109" t="s">
        <v>602</v>
      </c>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row>
    <row r="562" spans="1:33">
      <c r="B562" s="108" t="s">
        <v>603</v>
      </c>
      <c r="C562">
        <v>0</v>
      </c>
      <c r="D562">
        <v>0</v>
      </c>
      <c r="E562">
        <v>0</v>
      </c>
      <c r="F562">
        <v>0</v>
      </c>
      <c r="G562">
        <v>0.71699999999999997</v>
      </c>
      <c r="H562">
        <v>0</v>
      </c>
      <c r="I562">
        <v>0</v>
      </c>
      <c r="J562">
        <v>0</v>
      </c>
      <c r="K562">
        <v>0</v>
      </c>
      <c r="L562">
        <v>0</v>
      </c>
      <c r="M562">
        <v>7.8</v>
      </c>
      <c r="N562">
        <v>0</v>
      </c>
      <c r="O562">
        <v>0</v>
      </c>
      <c r="P562">
        <v>0</v>
      </c>
      <c r="Q562">
        <v>0</v>
      </c>
      <c r="R562">
        <v>0</v>
      </c>
      <c r="S562">
        <v>5.7</v>
      </c>
      <c r="T562">
        <v>0</v>
      </c>
      <c r="U562">
        <v>0</v>
      </c>
      <c r="V562">
        <v>0</v>
      </c>
      <c r="W562">
        <v>0.24299999999999999</v>
      </c>
      <c r="X562">
        <v>0</v>
      </c>
      <c r="Y562">
        <v>3.5049999999999999</v>
      </c>
      <c r="Z562">
        <v>0</v>
      </c>
      <c r="AA562">
        <v>0</v>
      </c>
      <c r="AB562">
        <v>0</v>
      </c>
      <c r="AC562">
        <v>0</v>
      </c>
      <c r="AD562">
        <v>0</v>
      </c>
      <c r="AE562">
        <v>0</v>
      </c>
      <c r="AF562">
        <v>0</v>
      </c>
      <c r="AG562">
        <v>17.965</v>
      </c>
    </row>
    <row r="563" spans="1:33">
      <c r="B563" s="108" t="s">
        <v>604</v>
      </c>
      <c r="C563">
        <v>0</v>
      </c>
      <c r="D563">
        <v>0</v>
      </c>
      <c r="E563">
        <v>0</v>
      </c>
      <c r="F563">
        <v>0</v>
      </c>
      <c r="G563">
        <v>1.1479999999999999</v>
      </c>
      <c r="H563">
        <v>0</v>
      </c>
      <c r="I563">
        <v>0</v>
      </c>
      <c r="J563">
        <v>0</v>
      </c>
      <c r="K563">
        <v>0</v>
      </c>
      <c r="L563">
        <v>0</v>
      </c>
      <c r="M563">
        <v>1.52</v>
      </c>
      <c r="N563">
        <v>0</v>
      </c>
      <c r="O563">
        <v>0</v>
      </c>
      <c r="P563">
        <v>0</v>
      </c>
      <c r="Q563">
        <v>0</v>
      </c>
      <c r="R563">
        <v>0</v>
      </c>
      <c r="S563">
        <v>3.726</v>
      </c>
      <c r="T563">
        <v>0</v>
      </c>
      <c r="U563">
        <v>0</v>
      </c>
      <c r="V563">
        <v>0</v>
      </c>
      <c r="W563">
        <v>0.17899999999999999</v>
      </c>
      <c r="X563">
        <v>0</v>
      </c>
      <c r="Y563">
        <v>4.5709999999999997</v>
      </c>
      <c r="Z563">
        <v>0</v>
      </c>
      <c r="AA563">
        <v>0</v>
      </c>
      <c r="AB563">
        <v>0</v>
      </c>
      <c r="AC563">
        <v>0</v>
      </c>
      <c r="AD563">
        <v>0</v>
      </c>
      <c r="AE563">
        <v>0</v>
      </c>
      <c r="AF563">
        <v>0</v>
      </c>
      <c r="AG563">
        <v>11.144</v>
      </c>
    </row>
    <row r="564" spans="1:33">
      <c r="B564" s="108" t="s">
        <v>605</v>
      </c>
      <c r="C564">
        <v>0</v>
      </c>
      <c r="D564">
        <v>0</v>
      </c>
      <c r="E564">
        <v>0</v>
      </c>
      <c r="F564">
        <v>0</v>
      </c>
      <c r="G564">
        <v>1.286</v>
      </c>
      <c r="H564">
        <v>0</v>
      </c>
      <c r="I564">
        <v>0</v>
      </c>
      <c r="J564">
        <v>0</v>
      </c>
      <c r="K564">
        <v>0</v>
      </c>
      <c r="L564">
        <v>0</v>
      </c>
      <c r="M564">
        <v>4.1210000000000004</v>
      </c>
      <c r="N564">
        <v>0</v>
      </c>
      <c r="O564">
        <v>0</v>
      </c>
      <c r="P564">
        <v>0</v>
      </c>
      <c r="Q564">
        <v>0</v>
      </c>
      <c r="R564">
        <v>0</v>
      </c>
      <c r="S564">
        <v>8.7650000000000006</v>
      </c>
      <c r="T564">
        <v>0</v>
      </c>
      <c r="U564">
        <v>0</v>
      </c>
      <c r="V564">
        <v>0</v>
      </c>
      <c r="W564">
        <v>0.247</v>
      </c>
      <c r="X564">
        <v>0</v>
      </c>
      <c r="Y564">
        <v>0</v>
      </c>
      <c r="Z564">
        <v>0</v>
      </c>
      <c r="AA564">
        <v>0</v>
      </c>
      <c r="AB564">
        <v>0</v>
      </c>
      <c r="AC564">
        <v>0</v>
      </c>
      <c r="AD564">
        <v>0</v>
      </c>
      <c r="AE564">
        <v>0</v>
      </c>
      <c r="AF564">
        <v>0</v>
      </c>
      <c r="AG564">
        <v>14.419</v>
      </c>
    </row>
    <row r="565" spans="1:33">
      <c r="B565" s="108" t="s">
        <v>606</v>
      </c>
      <c r="C565">
        <v>0</v>
      </c>
      <c r="D565">
        <v>0</v>
      </c>
      <c r="E565">
        <v>0</v>
      </c>
      <c r="F565">
        <v>0</v>
      </c>
      <c r="G565">
        <v>0</v>
      </c>
      <c r="H565">
        <v>0</v>
      </c>
      <c r="I565">
        <v>0</v>
      </c>
      <c r="J565">
        <v>0</v>
      </c>
      <c r="K565">
        <v>0</v>
      </c>
      <c r="L565">
        <v>0</v>
      </c>
      <c r="M565">
        <v>0</v>
      </c>
      <c r="N565">
        <v>0</v>
      </c>
      <c r="O565">
        <v>0</v>
      </c>
      <c r="P565">
        <v>0</v>
      </c>
      <c r="Q565">
        <v>0</v>
      </c>
      <c r="R565">
        <v>0</v>
      </c>
      <c r="S565">
        <v>17.600000000000001</v>
      </c>
      <c r="T565">
        <v>0</v>
      </c>
      <c r="U565">
        <v>0</v>
      </c>
      <c r="V565">
        <v>0</v>
      </c>
      <c r="W565">
        <v>1.1559999999999999</v>
      </c>
      <c r="X565">
        <v>0</v>
      </c>
      <c r="Y565">
        <v>0</v>
      </c>
      <c r="Z565">
        <v>0</v>
      </c>
      <c r="AA565">
        <v>0</v>
      </c>
      <c r="AB565">
        <v>0</v>
      </c>
      <c r="AC565">
        <v>0</v>
      </c>
      <c r="AD565">
        <v>0</v>
      </c>
      <c r="AE565">
        <v>0</v>
      </c>
      <c r="AF565">
        <v>0</v>
      </c>
      <c r="AG565">
        <v>18.756</v>
      </c>
    </row>
    <row r="566" spans="1:33">
      <c r="B566" s="108" t="s">
        <v>607</v>
      </c>
      <c r="C566">
        <v>0</v>
      </c>
      <c r="D566">
        <v>0</v>
      </c>
      <c r="E566">
        <v>0</v>
      </c>
      <c r="F566">
        <v>70.461399999999998</v>
      </c>
      <c r="G566">
        <v>1.2495400000000001</v>
      </c>
      <c r="H566">
        <v>0</v>
      </c>
      <c r="I566">
        <v>0</v>
      </c>
      <c r="J566">
        <v>0</v>
      </c>
      <c r="K566">
        <v>0</v>
      </c>
      <c r="L566">
        <v>0</v>
      </c>
      <c r="M566">
        <v>232.387</v>
      </c>
      <c r="N566">
        <v>0</v>
      </c>
      <c r="O566">
        <v>11.801299999999999</v>
      </c>
      <c r="P566">
        <v>64</v>
      </c>
      <c r="Q566">
        <v>0.56499999999999995</v>
      </c>
      <c r="R566">
        <v>55.989600000000003</v>
      </c>
      <c r="S566">
        <v>58.101199999999999</v>
      </c>
      <c r="T566">
        <v>0</v>
      </c>
      <c r="U566">
        <v>0</v>
      </c>
      <c r="V566">
        <v>0</v>
      </c>
      <c r="W566">
        <v>1.21502</v>
      </c>
      <c r="X566">
        <v>0</v>
      </c>
      <c r="Y566">
        <v>0</v>
      </c>
      <c r="Z566">
        <v>0</v>
      </c>
      <c r="AA566">
        <v>0</v>
      </c>
      <c r="AB566">
        <v>0</v>
      </c>
      <c r="AC566">
        <v>0</v>
      </c>
      <c r="AD566">
        <v>0</v>
      </c>
      <c r="AE566">
        <v>0</v>
      </c>
      <c r="AF566">
        <v>0</v>
      </c>
      <c r="AG566">
        <v>495.77006</v>
      </c>
    </row>
    <row r="567" spans="1:33">
      <c r="A567" s="109" t="s">
        <v>608</v>
      </c>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row>
    <row r="568" spans="1:33">
      <c r="B568" s="108" t="s">
        <v>609</v>
      </c>
      <c r="C568">
        <v>0</v>
      </c>
      <c r="D568">
        <v>0</v>
      </c>
      <c r="E568">
        <v>0</v>
      </c>
      <c r="F568">
        <v>6.0549999999999997</v>
      </c>
      <c r="G568">
        <v>0.79100000000000004</v>
      </c>
      <c r="H568">
        <v>3.8479999999999999</v>
      </c>
      <c r="I568">
        <v>0</v>
      </c>
      <c r="J568">
        <v>0</v>
      </c>
      <c r="K568">
        <v>0</v>
      </c>
      <c r="L568">
        <v>0</v>
      </c>
      <c r="M568">
        <v>116.602</v>
      </c>
      <c r="N568">
        <v>0</v>
      </c>
      <c r="O568">
        <v>11.265000000000001</v>
      </c>
      <c r="P568">
        <v>23.64</v>
      </c>
      <c r="Q568">
        <v>0</v>
      </c>
      <c r="R568">
        <v>0</v>
      </c>
      <c r="S568">
        <v>0</v>
      </c>
      <c r="T568">
        <v>0</v>
      </c>
      <c r="U568">
        <v>0</v>
      </c>
      <c r="V568">
        <v>0</v>
      </c>
      <c r="W568">
        <v>3.7530000000000001</v>
      </c>
      <c r="X568">
        <v>0</v>
      </c>
      <c r="Y568">
        <v>3.9889999999999999</v>
      </c>
      <c r="Z568">
        <v>0</v>
      </c>
      <c r="AA568">
        <v>0</v>
      </c>
      <c r="AB568">
        <v>0</v>
      </c>
      <c r="AC568">
        <v>0</v>
      </c>
      <c r="AD568">
        <v>0</v>
      </c>
      <c r="AE568">
        <v>0</v>
      </c>
      <c r="AF568">
        <v>4.6369999999999996</v>
      </c>
      <c r="AG568">
        <v>174.57999999999998</v>
      </c>
    </row>
    <row r="569" spans="1:33">
      <c r="A569" s="109" t="s">
        <v>610</v>
      </c>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c r="AG569" s="110"/>
    </row>
    <row r="570" spans="1:33">
      <c r="B570" s="108" t="s">
        <v>611</v>
      </c>
      <c r="C570">
        <v>0</v>
      </c>
      <c r="D570">
        <v>0</v>
      </c>
      <c r="E570">
        <v>0</v>
      </c>
      <c r="F570">
        <v>0</v>
      </c>
      <c r="G570">
        <v>0</v>
      </c>
      <c r="H570">
        <v>0</v>
      </c>
      <c r="I570">
        <v>0</v>
      </c>
      <c r="J570">
        <v>0.121</v>
      </c>
      <c r="K570">
        <v>0</v>
      </c>
      <c r="L570">
        <v>0</v>
      </c>
      <c r="M570">
        <v>0</v>
      </c>
      <c r="N570">
        <v>0</v>
      </c>
      <c r="O570">
        <v>0</v>
      </c>
      <c r="P570">
        <v>0</v>
      </c>
      <c r="Q570">
        <v>0</v>
      </c>
      <c r="R570">
        <v>0</v>
      </c>
      <c r="S570">
        <v>0</v>
      </c>
      <c r="T570">
        <v>0</v>
      </c>
      <c r="U570">
        <v>0</v>
      </c>
      <c r="V570">
        <v>0</v>
      </c>
      <c r="W570">
        <v>0.123</v>
      </c>
      <c r="X570">
        <v>0</v>
      </c>
      <c r="Y570">
        <v>6.79</v>
      </c>
      <c r="Z570">
        <v>0</v>
      </c>
      <c r="AA570">
        <v>0</v>
      </c>
      <c r="AB570">
        <v>0</v>
      </c>
      <c r="AC570">
        <v>0</v>
      </c>
      <c r="AD570">
        <v>0</v>
      </c>
      <c r="AE570">
        <v>0</v>
      </c>
      <c r="AF570">
        <v>0</v>
      </c>
      <c r="AG570">
        <v>7.0339999999999998</v>
      </c>
    </row>
    <row r="571" spans="1:33">
      <c r="B571" s="108" t="s">
        <v>612</v>
      </c>
      <c r="C571">
        <v>0</v>
      </c>
      <c r="D571">
        <v>0</v>
      </c>
      <c r="E571">
        <v>0</v>
      </c>
      <c r="F571">
        <v>0.73199999999999998</v>
      </c>
      <c r="G571">
        <v>0</v>
      </c>
      <c r="H571">
        <v>0</v>
      </c>
      <c r="I571">
        <v>0</v>
      </c>
      <c r="J571">
        <v>0.152</v>
      </c>
      <c r="K571">
        <v>0</v>
      </c>
      <c r="L571">
        <v>0</v>
      </c>
      <c r="M571">
        <v>0.126</v>
      </c>
      <c r="N571">
        <v>0</v>
      </c>
      <c r="O571">
        <v>0</v>
      </c>
      <c r="P571">
        <v>9.4E-2</v>
      </c>
      <c r="Q571">
        <v>13.327999999999999</v>
      </c>
      <c r="R571">
        <v>0</v>
      </c>
      <c r="S571">
        <v>8.4090000000000007</v>
      </c>
      <c r="T571">
        <v>0</v>
      </c>
      <c r="U571">
        <v>0</v>
      </c>
      <c r="V571">
        <v>0</v>
      </c>
      <c r="W571">
        <v>0.50700000000000001</v>
      </c>
      <c r="X571">
        <v>0</v>
      </c>
      <c r="Y571">
        <v>2.5590000000000002</v>
      </c>
      <c r="Z571">
        <v>0</v>
      </c>
      <c r="AA571">
        <v>0</v>
      </c>
      <c r="AB571">
        <v>0</v>
      </c>
      <c r="AC571">
        <v>0</v>
      </c>
      <c r="AD571">
        <v>0</v>
      </c>
      <c r="AE571">
        <v>0</v>
      </c>
      <c r="AF571">
        <v>0</v>
      </c>
      <c r="AG571">
        <v>25.907</v>
      </c>
    </row>
    <row r="572" spans="1:33">
      <c r="A572" s="109" t="s">
        <v>613</v>
      </c>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c r="AG572" s="110"/>
    </row>
    <row r="573" spans="1:33">
      <c r="B573" s="108" t="s">
        <v>614</v>
      </c>
      <c r="C573">
        <v>0</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row>
    <row r="574" spans="1:33">
      <c r="A574" s="109" t="s">
        <v>615</v>
      </c>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row>
    <row r="575" spans="1:33">
      <c r="B575" s="108" t="s">
        <v>616</v>
      </c>
      <c r="C575">
        <v>0</v>
      </c>
      <c r="D575">
        <v>373.9</v>
      </c>
      <c r="E575">
        <v>0</v>
      </c>
      <c r="F575">
        <v>0</v>
      </c>
      <c r="G575">
        <v>2.5009999999999999</v>
      </c>
      <c r="H575">
        <v>4.1070599999999997</v>
      </c>
      <c r="I575">
        <v>0</v>
      </c>
      <c r="J575">
        <v>0.44900000000000001</v>
      </c>
      <c r="K575">
        <v>0</v>
      </c>
      <c r="L575">
        <v>2.863</v>
      </c>
      <c r="M575">
        <v>0.27</v>
      </c>
      <c r="N575">
        <v>0</v>
      </c>
      <c r="O575">
        <v>0</v>
      </c>
      <c r="P575">
        <v>99.4</v>
      </c>
      <c r="Q575">
        <v>361.54399999999998</v>
      </c>
      <c r="R575">
        <v>0</v>
      </c>
      <c r="S575">
        <v>0</v>
      </c>
      <c r="T575">
        <v>0</v>
      </c>
      <c r="U575">
        <v>0</v>
      </c>
      <c r="V575">
        <v>0</v>
      </c>
      <c r="W575">
        <v>22.794</v>
      </c>
      <c r="X575">
        <v>0</v>
      </c>
      <c r="Y575">
        <v>46.4</v>
      </c>
      <c r="Z575">
        <v>0</v>
      </c>
      <c r="AA575">
        <v>32.857999999999997</v>
      </c>
      <c r="AB575">
        <v>69.739000000000004</v>
      </c>
      <c r="AC575">
        <v>0</v>
      </c>
      <c r="AD575">
        <v>0</v>
      </c>
      <c r="AE575">
        <v>0</v>
      </c>
      <c r="AF575">
        <v>0</v>
      </c>
      <c r="AG575">
        <v>1016.8250599999999</v>
      </c>
    </row>
    <row r="576" spans="1:33">
      <c r="B576" s="108" t="s">
        <v>299</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row>
    <row r="577" spans="1:33">
      <c r="B577" s="108" t="s">
        <v>307</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row>
    <row r="578" spans="1:33">
      <c r="B578" s="108" t="s">
        <v>618</v>
      </c>
      <c r="C578">
        <v>0</v>
      </c>
      <c r="D578">
        <v>0.44</v>
      </c>
      <c r="E578">
        <v>0</v>
      </c>
      <c r="F578">
        <v>0</v>
      </c>
      <c r="G578">
        <v>1.17</v>
      </c>
      <c r="H578">
        <v>1.6364700000000001</v>
      </c>
      <c r="I578">
        <v>0</v>
      </c>
      <c r="J578">
        <v>0.02</v>
      </c>
      <c r="K578">
        <v>0</v>
      </c>
      <c r="L578">
        <v>0</v>
      </c>
      <c r="M578">
        <v>0</v>
      </c>
      <c r="N578">
        <v>0</v>
      </c>
      <c r="O578">
        <v>194.23500000000001</v>
      </c>
      <c r="P578">
        <v>0</v>
      </c>
      <c r="Q578">
        <v>0.42199999999999999</v>
      </c>
      <c r="R578">
        <v>0</v>
      </c>
      <c r="S578">
        <v>10.244999999999999</v>
      </c>
      <c r="T578">
        <v>0</v>
      </c>
      <c r="U578">
        <v>0</v>
      </c>
      <c r="V578">
        <v>0</v>
      </c>
      <c r="W578">
        <v>8.3919999999999995</v>
      </c>
      <c r="X578">
        <v>0</v>
      </c>
      <c r="Y578">
        <v>0</v>
      </c>
      <c r="Z578">
        <v>0</v>
      </c>
      <c r="AA578">
        <v>0</v>
      </c>
      <c r="AB578">
        <v>0</v>
      </c>
      <c r="AC578">
        <v>0</v>
      </c>
      <c r="AD578">
        <v>1.0860000000000001</v>
      </c>
      <c r="AE578">
        <v>0</v>
      </c>
      <c r="AF578">
        <v>4.9189999999999996</v>
      </c>
      <c r="AG578">
        <v>222.56547</v>
      </c>
    </row>
    <row r="579" spans="1:33">
      <c r="A579" s="109" t="s">
        <v>619</v>
      </c>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row>
    <row r="580" spans="1:33">
      <c r="B580" s="108" t="s">
        <v>620</v>
      </c>
      <c r="C580">
        <v>0</v>
      </c>
      <c r="D580">
        <v>0</v>
      </c>
      <c r="E580">
        <v>0</v>
      </c>
      <c r="F580">
        <v>0</v>
      </c>
      <c r="G580">
        <v>0</v>
      </c>
      <c r="H580">
        <v>0</v>
      </c>
      <c r="I580">
        <v>0</v>
      </c>
      <c r="J580">
        <v>0.1</v>
      </c>
      <c r="K580">
        <v>0</v>
      </c>
      <c r="L580">
        <v>0</v>
      </c>
      <c r="M580">
        <v>31.193000000000001</v>
      </c>
      <c r="N580">
        <v>0</v>
      </c>
      <c r="O580">
        <v>0</v>
      </c>
      <c r="P580">
        <v>3.8</v>
      </c>
      <c r="Q580">
        <v>0</v>
      </c>
      <c r="R580">
        <v>0</v>
      </c>
      <c r="S580">
        <v>0</v>
      </c>
      <c r="T580">
        <v>0</v>
      </c>
      <c r="U580">
        <v>0</v>
      </c>
      <c r="V580">
        <v>0</v>
      </c>
      <c r="W580">
        <v>0.76500000000000001</v>
      </c>
      <c r="X580">
        <v>0</v>
      </c>
      <c r="Y580">
        <v>0</v>
      </c>
      <c r="Z580">
        <v>0</v>
      </c>
      <c r="AA580">
        <v>0</v>
      </c>
      <c r="AB580">
        <v>0</v>
      </c>
      <c r="AC580">
        <v>0</v>
      </c>
      <c r="AD580">
        <v>0</v>
      </c>
      <c r="AE580">
        <v>0</v>
      </c>
      <c r="AF580">
        <v>0</v>
      </c>
      <c r="AG580">
        <v>35.858000000000004</v>
      </c>
    </row>
    <row r="581" spans="1:33">
      <c r="A581" s="109" t="s">
        <v>621</v>
      </c>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row>
    <row r="582" spans="1:33">
      <c r="B582" s="108" t="s">
        <v>622</v>
      </c>
      <c r="C582">
        <v>0</v>
      </c>
      <c r="D582">
        <v>0</v>
      </c>
      <c r="E582">
        <v>0</v>
      </c>
      <c r="F582">
        <v>0</v>
      </c>
      <c r="G582">
        <v>0</v>
      </c>
      <c r="H582">
        <v>0</v>
      </c>
      <c r="I582">
        <v>0</v>
      </c>
      <c r="J582">
        <v>0.5</v>
      </c>
      <c r="K582">
        <v>0</v>
      </c>
      <c r="L582">
        <v>0</v>
      </c>
      <c r="M582">
        <v>0</v>
      </c>
      <c r="N582">
        <v>0</v>
      </c>
      <c r="O582">
        <v>0</v>
      </c>
      <c r="P582">
        <v>0</v>
      </c>
      <c r="Q582">
        <v>0</v>
      </c>
      <c r="R582">
        <v>0</v>
      </c>
      <c r="S582">
        <v>0</v>
      </c>
      <c r="T582">
        <v>0</v>
      </c>
      <c r="U582">
        <v>0</v>
      </c>
      <c r="V582">
        <v>0</v>
      </c>
      <c r="W582">
        <v>1.2989999999999999</v>
      </c>
      <c r="X582">
        <v>0</v>
      </c>
      <c r="Y582">
        <v>0</v>
      </c>
      <c r="Z582">
        <v>0</v>
      </c>
      <c r="AA582">
        <v>0</v>
      </c>
      <c r="AB582">
        <v>0</v>
      </c>
      <c r="AC582">
        <v>0</v>
      </c>
      <c r="AD582">
        <v>0</v>
      </c>
      <c r="AE582">
        <v>0</v>
      </c>
      <c r="AF582">
        <v>52.1</v>
      </c>
      <c r="AG582">
        <v>53.899000000000001</v>
      </c>
    </row>
    <row r="583" spans="1:33">
      <c r="A583" s="109" t="s">
        <v>623</v>
      </c>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c r="AG583" s="110"/>
    </row>
    <row r="584" spans="1:33">
      <c r="B584" s="108" t="s">
        <v>624</v>
      </c>
      <c r="C584">
        <v>0</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row>
    <row r="585" spans="1:33">
      <c r="A585" s="109" t="s">
        <v>625</v>
      </c>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row>
    <row r="586" spans="1:33">
      <c r="B586" s="108" t="s">
        <v>626</v>
      </c>
      <c r="C586">
        <v>0</v>
      </c>
      <c r="D586">
        <v>0</v>
      </c>
      <c r="E586">
        <v>0</v>
      </c>
      <c r="F586">
        <v>0</v>
      </c>
      <c r="G586">
        <v>1.6532100000000001</v>
      </c>
      <c r="H586">
        <v>0</v>
      </c>
      <c r="I586">
        <v>0.36959999999999998</v>
      </c>
      <c r="J586">
        <v>9.9799999999999993E-3</v>
      </c>
      <c r="K586">
        <v>0</v>
      </c>
      <c r="L586">
        <v>0</v>
      </c>
      <c r="M586">
        <v>0</v>
      </c>
      <c r="N586">
        <v>0</v>
      </c>
      <c r="O586">
        <v>0</v>
      </c>
      <c r="P586">
        <v>0</v>
      </c>
      <c r="Q586">
        <v>0</v>
      </c>
      <c r="R586">
        <v>0</v>
      </c>
      <c r="S586">
        <v>6.6179399999999999</v>
      </c>
      <c r="T586">
        <v>0</v>
      </c>
      <c r="U586">
        <v>0</v>
      </c>
      <c r="V586">
        <v>0</v>
      </c>
      <c r="W586">
        <v>0.29609000000000002</v>
      </c>
      <c r="X586">
        <v>0</v>
      </c>
      <c r="Y586">
        <v>0</v>
      </c>
      <c r="Z586">
        <v>0</v>
      </c>
      <c r="AA586">
        <v>0</v>
      </c>
      <c r="AB586">
        <v>0</v>
      </c>
      <c r="AC586">
        <v>0</v>
      </c>
      <c r="AD586">
        <v>0</v>
      </c>
      <c r="AE586">
        <v>0</v>
      </c>
      <c r="AF586">
        <v>0</v>
      </c>
      <c r="AG586">
        <v>8.9468199999999989</v>
      </c>
    </row>
    <row r="587" spans="1:33">
      <c r="B587" s="108" t="s">
        <v>627</v>
      </c>
      <c r="C587">
        <v>0</v>
      </c>
      <c r="D587">
        <v>0</v>
      </c>
      <c r="E587">
        <v>0</v>
      </c>
      <c r="F587">
        <v>0</v>
      </c>
      <c r="G587">
        <v>0.40899999999999997</v>
      </c>
      <c r="H587">
        <v>0</v>
      </c>
      <c r="I587">
        <v>0.68899999999999995</v>
      </c>
      <c r="J587">
        <v>3.0000000000000001E-3</v>
      </c>
      <c r="K587">
        <v>0</v>
      </c>
      <c r="L587">
        <v>0</v>
      </c>
      <c r="M587">
        <v>0</v>
      </c>
      <c r="N587">
        <v>0</v>
      </c>
      <c r="O587">
        <v>0</v>
      </c>
      <c r="P587">
        <v>0</v>
      </c>
      <c r="Q587">
        <v>0</v>
      </c>
      <c r="R587">
        <v>0</v>
      </c>
      <c r="S587">
        <v>4.7939999999999996</v>
      </c>
      <c r="T587">
        <v>0</v>
      </c>
      <c r="U587">
        <v>0</v>
      </c>
      <c r="V587">
        <v>0</v>
      </c>
      <c r="W587">
        <v>0.13350000000000001</v>
      </c>
      <c r="X587">
        <v>0</v>
      </c>
      <c r="Y587">
        <v>0</v>
      </c>
      <c r="Z587">
        <v>0</v>
      </c>
      <c r="AA587">
        <v>0</v>
      </c>
      <c r="AB587">
        <v>0</v>
      </c>
      <c r="AC587">
        <v>0</v>
      </c>
      <c r="AD587">
        <v>0</v>
      </c>
      <c r="AE587">
        <v>0</v>
      </c>
      <c r="AF587">
        <v>0</v>
      </c>
      <c r="AG587">
        <v>6.0284999999999993</v>
      </c>
    </row>
    <row r="588" spans="1:33">
      <c r="B588" s="108" t="s">
        <v>628</v>
      </c>
      <c r="C588">
        <v>0</v>
      </c>
      <c r="D588">
        <v>0</v>
      </c>
      <c r="E588">
        <v>0</v>
      </c>
      <c r="F588">
        <v>0</v>
      </c>
      <c r="G588">
        <v>0</v>
      </c>
      <c r="H588">
        <v>0</v>
      </c>
      <c r="I588">
        <v>0</v>
      </c>
      <c r="J588">
        <v>0.13191</v>
      </c>
      <c r="K588">
        <v>0</v>
      </c>
      <c r="L588">
        <v>0</v>
      </c>
      <c r="M588">
        <v>0</v>
      </c>
      <c r="N588">
        <v>0</v>
      </c>
      <c r="O588">
        <v>0</v>
      </c>
      <c r="P588">
        <v>0</v>
      </c>
      <c r="Q588">
        <v>5.7510000000000003</v>
      </c>
      <c r="R588">
        <v>0</v>
      </c>
      <c r="S588">
        <v>0</v>
      </c>
      <c r="T588">
        <v>0</v>
      </c>
      <c r="U588">
        <v>0</v>
      </c>
      <c r="V588">
        <v>0</v>
      </c>
      <c r="W588">
        <v>0.1767</v>
      </c>
      <c r="X588">
        <v>0</v>
      </c>
      <c r="Y588">
        <v>0</v>
      </c>
      <c r="Z588">
        <v>0</v>
      </c>
      <c r="AA588">
        <v>0</v>
      </c>
      <c r="AB588">
        <v>0</v>
      </c>
      <c r="AC588">
        <v>0</v>
      </c>
      <c r="AD588">
        <v>0</v>
      </c>
      <c r="AE588">
        <v>0</v>
      </c>
      <c r="AF588">
        <v>1.69882</v>
      </c>
      <c r="AG588">
        <v>7.7584300000000006</v>
      </c>
    </row>
    <row r="589" spans="1:33">
      <c r="B589" s="108" t="s">
        <v>629</v>
      </c>
      <c r="C589">
        <v>0</v>
      </c>
      <c r="D589">
        <v>0</v>
      </c>
      <c r="E589">
        <v>0</v>
      </c>
      <c r="F589">
        <v>0</v>
      </c>
      <c r="G589">
        <v>0</v>
      </c>
      <c r="H589">
        <v>0</v>
      </c>
      <c r="I589">
        <v>0</v>
      </c>
      <c r="J589">
        <v>1.6140000000000002E-2</v>
      </c>
      <c r="K589">
        <v>0</v>
      </c>
      <c r="L589">
        <v>0</v>
      </c>
      <c r="M589">
        <v>0</v>
      </c>
      <c r="N589">
        <v>0</v>
      </c>
      <c r="O589">
        <v>0</v>
      </c>
      <c r="P589">
        <v>0</v>
      </c>
      <c r="Q589">
        <v>0</v>
      </c>
      <c r="R589">
        <v>0</v>
      </c>
      <c r="S589">
        <v>0</v>
      </c>
      <c r="T589">
        <v>0</v>
      </c>
      <c r="U589">
        <v>0</v>
      </c>
      <c r="V589">
        <v>0</v>
      </c>
      <c r="W589">
        <v>2.3429999999999999E-2</v>
      </c>
      <c r="X589">
        <v>0</v>
      </c>
      <c r="Y589">
        <v>0.61329999999999996</v>
      </c>
      <c r="Z589">
        <v>0</v>
      </c>
      <c r="AA589">
        <v>0</v>
      </c>
      <c r="AB589">
        <v>0</v>
      </c>
      <c r="AC589">
        <v>0</v>
      </c>
      <c r="AD589">
        <v>0</v>
      </c>
      <c r="AE589">
        <v>0</v>
      </c>
      <c r="AF589">
        <v>0</v>
      </c>
      <c r="AG589">
        <v>0.65286999999999995</v>
      </c>
    </row>
    <row r="590" spans="1:33">
      <c r="B590" s="108" t="s">
        <v>630</v>
      </c>
      <c r="C590">
        <v>0</v>
      </c>
      <c r="D590">
        <v>0</v>
      </c>
      <c r="E590">
        <v>0</v>
      </c>
      <c r="F590">
        <v>84.363699999999994</v>
      </c>
      <c r="G590">
        <v>0</v>
      </c>
      <c r="H590">
        <v>1.3546100000000001</v>
      </c>
      <c r="I590">
        <v>0</v>
      </c>
      <c r="J590">
        <v>2.5134300000000001</v>
      </c>
      <c r="K590">
        <v>0</v>
      </c>
      <c r="L590">
        <v>0.56618400000000002</v>
      </c>
      <c r="M590">
        <v>3.05741</v>
      </c>
      <c r="N590">
        <v>0</v>
      </c>
      <c r="O590">
        <v>0</v>
      </c>
      <c r="P590">
        <v>0</v>
      </c>
      <c r="Q590">
        <v>0</v>
      </c>
      <c r="R590">
        <v>38.762700000000002</v>
      </c>
      <c r="S590">
        <v>9.9287299999999998</v>
      </c>
      <c r="T590">
        <v>0</v>
      </c>
      <c r="U590">
        <v>0</v>
      </c>
      <c r="V590">
        <v>22.568999999999999</v>
      </c>
      <c r="W590">
        <v>8.032</v>
      </c>
      <c r="X590">
        <v>0</v>
      </c>
      <c r="Y590">
        <v>0</v>
      </c>
      <c r="Z590">
        <v>0</v>
      </c>
      <c r="AA590">
        <v>0</v>
      </c>
      <c r="AB590">
        <v>0</v>
      </c>
      <c r="AC590">
        <v>0</v>
      </c>
      <c r="AD590">
        <v>0</v>
      </c>
      <c r="AE590">
        <v>0</v>
      </c>
      <c r="AF590">
        <v>0</v>
      </c>
      <c r="AG590">
        <v>171.147764</v>
      </c>
    </row>
    <row r="591" spans="1:33">
      <c r="B591" s="108" t="s">
        <v>631</v>
      </c>
      <c r="C591">
        <v>0</v>
      </c>
      <c r="D591">
        <v>0</v>
      </c>
      <c r="E591">
        <v>0</v>
      </c>
      <c r="F591">
        <v>87.091999999999999</v>
      </c>
      <c r="G591">
        <v>3.532</v>
      </c>
      <c r="H591">
        <v>1.3448500000000001</v>
      </c>
      <c r="I591">
        <v>2.8900000000000002E-3</v>
      </c>
      <c r="J591">
        <v>2.4850000000000001E-2</v>
      </c>
      <c r="K591">
        <v>0</v>
      </c>
      <c r="L591">
        <v>0.51365300000000003</v>
      </c>
      <c r="M591">
        <v>9.7491099999999999</v>
      </c>
      <c r="N591">
        <v>0</v>
      </c>
      <c r="O591">
        <v>0</v>
      </c>
      <c r="P591">
        <v>76.984999999999999</v>
      </c>
      <c r="Q591">
        <v>0</v>
      </c>
      <c r="R591">
        <v>39.300800000000002</v>
      </c>
      <c r="S591">
        <v>10.066000000000001</v>
      </c>
      <c r="T591">
        <v>0</v>
      </c>
      <c r="U591">
        <v>0</v>
      </c>
      <c r="V591">
        <v>22.272200000000002</v>
      </c>
      <c r="W591">
        <v>8.2742799999999992</v>
      </c>
      <c r="X591">
        <v>0</v>
      </c>
      <c r="Y591">
        <v>0</v>
      </c>
      <c r="Z591">
        <v>0</v>
      </c>
      <c r="AA591">
        <v>0</v>
      </c>
      <c r="AB591">
        <v>0</v>
      </c>
      <c r="AC591">
        <v>0</v>
      </c>
      <c r="AD591">
        <v>0</v>
      </c>
      <c r="AE591">
        <v>0</v>
      </c>
      <c r="AF591">
        <v>0</v>
      </c>
      <c r="AG591">
        <v>259.15763299999998</v>
      </c>
    </row>
    <row r="592" spans="1:33">
      <c r="A592" s="111" t="s">
        <v>1365</v>
      </c>
      <c r="B592" s="112"/>
      <c r="C592" s="112">
        <v>0</v>
      </c>
      <c r="D592" s="112">
        <v>13110.514615099997</v>
      </c>
      <c r="E592" s="112">
        <v>20.380000000000003</v>
      </c>
      <c r="F592" s="112">
        <v>2093.2850019999996</v>
      </c>
      <c r="G592" s="112">
        <v>447.99286714999994</v>
      </c>
      <c r="H592" s="112">
        <v>348.29974429999987</v>
      </c>
      <c r="I592" s="112">
        <v>308.07986780000005</v>
      </c>
      <c r="J592" s="112">
        <v>258.19285420000006</v>
      </c>
      <c r="K592" s="112">
        <v>12.848129999999999</v>
      </c>
      <c r="L592" s="112">
        <v>75.085966300000024</v>
      </c>
      <c r="M592" s="112">
        <v>6130.3404460000002</v>
      </c>
      <c r="N592" s="112">
        <v>47.683380000000007</v>
      </c>
      <c r="O592" s="112">
        <v>4003.1760599999998</v>
      </c>
      <c r="P592" s="112">
        <v>5829.1693400000013</v>
      </c>
      <c r="Q592" s="112">
        <v>5081.9738410000009</v>
      </c>
      <c r="R592" s="112">
        <v>1322.2135169999999</v>
      </c>
      <c r="S592" s="112">
        <v>3227.9214469999988</v>
      </c>
      <c r="T592" s="112">
        <v>4.9620608080000004</v>
      </c>
      <c r="U592" s="112">
        <v>40.177759999999999</v>
      </c>
      <c r="V592" s="112">
        <v>463.34096500000004</v>
      </c>
      <c r="W592" s="112">
        <v>1490.4229001000024</v>
      </c>
      <c r="X592" s="112">
        <v>396.35606999999999</v>
      </c>
      <c r="Y592" s="112">
        <v>1532.0713800000003</v>
      </c>
      <c r="Z592" s="112">
        <v>105.11500000000001</v>
      </c>
      <c r="AA592" s="112">
        <v>1207.7976700000002</v>
      </c>
      <c r="AB592" s="112">
        <v>2553.0297999999998</v>
      </c>
      <c r="AC592" s="112">
        <v>32.3830977</v>
      </c>
      <c r="AD592" s="112">
        <v>9.8594399999999993</v>
      </c>
      <c r="AE592" s="112">
        <v>63.971995999999997</v>
      </c>
      <c r="AF592" s="112">
        <v>2277.7930317</v>
      </c>
      <c r="AG592" s="112">
        <v>52494.438249158018</v>
      </c>
    </row>
  </sheetData>
  <conditionalFormatting sqref="B1">
    <cfRule type="duplicateValues" dxfId="52" priority="1"/>
    <cfRule type="duplicateValues" dxfId="51" priority="2"/>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A7012-D209-4408-9C7C-D60095AE5128}">
  <sheetPr codeName="Blad12">
    <tabColor theme="7" tint="0.59999389629810485"/>
  </sheetPr>
  <dimension ref="A1:CA419"/>
  <sheetViews>
    <sheetView workbookViewId="0">
      <selection activeCell="AP27" sqref="AP27"/>
    </sheetView>
  </sheetViews>
  <sheetFormatPr defaultRowHeight="14.5"/>
  <cols>
    <col min="1" max="1" width="43.7265625" style="2" bestFit="1" customWidth="1"/>
    <col min="2" max="2" width="48" style="2" bestFit="1" customWidth="1"/>
    <col min="5" max="5" width="9.36328125" bestFit="1" customWidth="1"/>
  </cols>
  <sheetData>
    <row r="1" spans="1:79" ht="104">
      <c r="A1" s="50" t="s">
        <v>0</v>
      </c>
      <c r="B1" s="50" t="s">
        <v>1</v>
      </c>
      <c r="C1" s="50" t="s">
        <v>1276</v>
      </c>
      <c r="D1" s="50" t="s">
        <v>668</v>
      </c>
      <c r="E1" s="50" t="s">
        <v>1277</v>
      </c>
      <c r="F1" s="50" t="s">
        <v>672</v>
      </c>
      <c r="G1" s="50" t="s">
        <v>701</v>
      </c>
      <c r="H1" s="50" t="s">
        <v>1264</v>
      </c>
      <c r="I1" s="50" t="s">
        <v>655</v>
      </c>
      <c r="J1" s="51" t="s">
        <v>674</v>
      </c>
      <c r="K1" s="52" t="s">
        <v>1266</v>
      </c>
      <c r="L1" s="50" t="s">
        <v>1267</v>
      </c>
      <c r="M1" s="50" t="s">
        <v>1278</v>
      </c>
      <c r="N1" s="50" t="s">
        <v>1279</v>
      </c>
      <c r="O1" s="50" t="s">
        <v>1280</v>
      </c>
      <c r="P1" s="50" t="s">
        <v>1281</v>
      </c>
      <c r="Q1" s="50" t="s">
        <v>1282</v>
      </c>
      <c r="R1" s="50" t="s">
        <v>1283</v>
      </c>
      <c r="S1" s="50" t="s">
        <v>1284</v>
      </c>
      <c r="T1" s="50" t="s">
        <v>1285</v>
      </c>
      <c r="U1" s="50" t="s">
        <v>1286</v>
      </c>
      <c r="V1" s="50" t="s">
        <v>1366</v>
      </c>
      <c r="W1" s="50" t="s">
        <v>663</v>
      </c>
      <c r="X1" s="50" t="s">
        <v>1287</v>
      </c>
      <c r="Y1" s="50" t="s">
        <v>1270</v>
      </c>
      <c r="Z1" s="50" t="s">
        <v>1288</v>
      </c>
      <c r="AA1" s="50" t="s">
        <v>1289</v>
      </c>
      <c r="AB1" s="50" t="s">
        <v>1290</v>
      </c>
      <c r="AC1" s="50" t="s">
        <v>1291</v>
      </c>
      <c r="AD1" s="52" t="s">
        <v>683</v>
      </c>
      <c r="AE1" s="50" t="s">
        <v>1292</v>
      </c>
      <c r="AF1" s="50" t="s">
        <v>1293</v>
      </c>
      <c r="AG1" s="53" t="s">
        <v>1294</v>
      </c>
      <c r="AH1" s="4"/>
      <c r="AI1" s="54" t="s">
        <v>1295</v>
      </c>
      <c r="AJ1" s="54" t="s">
        <v>1296</v>
      </c>
      <c r="AK1" s="55" t="s">
        <v>1297</v>
      </c>
      <c r="AL1" s="55" t="s">
        <v>1298</v>
      </c>
      <c r="AM1" s="55" t="s">
        <v>1299</v>
      </c>
      <c r="AN1" s="54" t="s">
        <v>1300</v>
      </c>
      <c r="AO1" s="56" t="s">
        <v>1301</v>
      </c>
      <c r="AP1" s="57" t="s">
        <v>1229</v>
      </c>
      <c r="AQ1" s="57" t="s">
        <v>1302</v>
      </c>
      <c r="AS1" s="4"/>
      <c r="AT1" s="58" t="s">
        <v>1303</v>
      </c>
      <c r="AU1" s="59" t="s">
        <v>1304</v>
      </c>
      <c r="AV1" s="60" t="s">
        <v>659</v>
      </c>
      <c r="AW1" s="60" t="s">
        <v>651</v>
      </c>
      <c r="AX1" s="60" t="s">
        <v>1268</v>
      </c>
      <c r="AY1" s="60"/>
      <c r="AZ1" s="61" t="s">
        <v>1305</v>
      </c>
      <c r="BC1" t="s">
        <v>1306</v>
      </c>
      <c r="BD1" t="s">
        <v>1307</v>
      </c>
      <c r="BE1" t="s">
        <v>1308</v>
      </c>
      <c r="BF1" t="s">
        <v>1309</v>
      </c>
      <c r="BG1" s="62" t="s">
        <v>681</v>
      </c>
      <c r="BH1" s="63" t="s">
        <v>1310</v>
      </c>
      <c r="BI1" s="63" t="s">
        <v>1311</v>
      </c>
      <c r="BJ1" s="63" t="s">
        <v>1312</v>
      </c>
      <c r="BK1" s="64" t="s">
        <v>1313</v>
      </c>
      <c r="BL1" s="62" t="s">
        <v>1314</v>
      </c>
      <c r="BO1" s="8" t="s">
        <v>1260</v>
      </c>
      <c r="BP1" s="65" t="s">
        <v>1315</v>
      </c>
      <c r="BQ1" s="65" t="s">
        <v>1316</v>
      </c>
      <c r="BR1" s="8" t="s">
        <v>1317</v>
      </c>
      <c r="BS1" s="8"/>
      <c r="BT1" s="8" t="s">
        <v>1318</v>
      </c>
      <c r="BW1" s="65" t="s">
        <v>1319</v>
      </c>
      <c r="BZ1" s="8" t="s">
        <v>1320</v>
      </c>
      <c r="CA1" s="8" t="s">
        <v>1321</v>
      </c>
    </row>
    <row r="2" spans="1:79">
      <c r="A2" t="s">
        <v>19</v>
      </c>
      <c r="B2" t="s">
        <v>20</v>
      </c>
      <c r="C2">
        <f>VLOOKUP($B2,'Tillförd energi'!$B$1:$AI$720,MATCH(C$1,'Tillförd energi'!$B$1:$AQ$1,0),FALSE)</f>
        <v>0</v>
      </c>
      <c r="D2">
        <f>VLOOKUP($B2,'Tillförd energi'!$B$1:$AI$720,MATCH(D$1,'Tillförd energi'!$B$1:$AQ$1,0),FALSE)</f>
        <v>0</v>
      </c>
      <c r="E2">
        <f>VLOOKUP($B2,'Tillförd energi'!$B$1:$AI$720,MATCH(E$1,'Tillförd energi'!$B$1:$AQ$1,0),FALSE)</f>
        <v>0</v>
      </c>
      <c r="F2">
        <f>VLOOKUP($B2,'Tillförd energi'!$B$1:$AI$720,MATCH(F$1,'Tillförd energi'!$B$1:$AQ$1,0),FALSE)</f>
        <v>0</v>
      </c>
      <c r="G2">
        <f>VLOOKUP($B2,'Tillförd energi'!$B$1:$AI$720,MATCH(G$1,'Tillförd energi'!$B$1:$AQ$1,0),FALSE)</f>
        <v>0</v>
      </c>
      <c r="H2">
        <f>VLOOKUP($B2,'Tillförd energi'!$B$1:$AI$720,MATCH(H$1,'Tillförd energi'!$B$1:$AQ$1,0),FALSE)</f>
        <v>0</v>
      </c>
      <c r="I2">
        <f>VLOOKUP($B2,'Tillförd energi'!$B$1:$AI$720,MATCH(I$1,'Tillförd energi'!$B$1:$AQ$1,0),FALSE)</f>
        <v>0</v>
      </c>
      <c r="J2">
        <f>VLOOKUP($B2,'Tillförd energi'!$B$1:$AI$720,MATCH(J$1,'Tillförd energi'!$B$1:$AQ$1,0),FALSE)</f>
        <v>0.48299999999999998</v>
      </c>
      <c r="K2">
        <f>VLOOKUP($B2,'Tillförd energi'!$B$1:$AI$720,MATCH(K$1,'Tillförd energi'!$B$1:$AQ$1,0),FALSE)</f>
        <v>0</v>
      </c>
      <c r="L2">
        <f>VLOOKUP($B2,'Tillförd energi'!$B$1:$AI$720,MATCH(L$1,'Tillförd energi'!$B$1:$AQ$1,0),FALSE)</f>
        <v>0</v>
      </c>
      <c r="M2">
        <f>VLOOKUP($B2,'Tillförd energi'!$B$1:$AI$720,MATCH(M$1,'Tillförd energi'!$B$1:$AQ$1,0),FALSE)</f>
        <v>0</v>
      </c>
      <c r="N2">
        <f>VLOOKUP($B2,'Tillförd energi'!$B$1:$AI$720,MATCH(N$1,'Tillförd energi'!$B$1:$AQ$1,0),FALSE)</f>
        <v>0</v>
      </c>
      <c r="O2">
        <f>VLOOKUP($B2,'Tillförd energi'!$B$1:$AI$720,MATCH(O$1,'Tillförd energi'!$B$1:$AQ$1,0),FALSE)</f>
        <v>0</v>
      </c>
      <c r="P2">
        <f>VLOOKUP($B2,'Tillförd energi'!$B$1:$AI$720,MATCH(P$1,'Tillförd energi'!$B$1:$AQ$1,0),FALSE)</f>
        <v>0</v>
      </c>
      <c r="Q2">
        <f>VLOOKUP($B2,'Tillförd energi'!$B$1:$AI$720,MATCH(Q$1,'Tillförd energi'!$B$1:$AQ$1,0),FALSE)</f>
        <v>0</v>
      </c>
      <c r="R2">
        <f>VLOOKUP($B2,'Tillförd energi'!$B$1:$AI$720,MATCH(R$1,'Tillförd energi'!$B$1:$AQ$1,0),FALSE)</f>
        <v>7.4939999999999998</v>
      </c>
      <c r="S2">
        <f>VLOOKUP($B2,'Tillförd energi'!$B$1:$AI$720,MATCH(S$1,'Tillförd energi'!$B$1:$AQ$1,0),FALSE)</f>
        <v>0</v>
      </c>
      <c r="T2">
        <f>VLOOKUP($B2,'Tillförd energi'!$B$1:$AI$720,MATCH(T$1,'Tillförd energi'!$B$1:$AQ$1,0),FALSE)</f>
        <v>0</v>
      </c>
      <c r="U2">
        <f>VLOOKUP($B2,'Tillförd energi'!$B$1:$AI$720,MATCH(U$1,'Tillförd energi'!$B$1:$AQ$1,0),FALSE)</f>
        <v>0</v>
      </c>
      <c r="V2">
        <f>VLOOKUP($B2,'Tillförd energi'!$B$1:$AI$720,MATCH(V$1,'Tillförd energi'!$B$1:$AQ$1,0),FALSE)</f>
        <v>0</v>
      </c>
      <c r="W2">
        <f>VLOOKUP($B2,'Tillförd energi'!$B$1:$AI$720,MATCH(W$1,'Tillförd energi'!$B$1:$AQ$1,0),FALSE)</f>
        <v>0</v>
      </c>
      <c r="X2">
        <f>VLOOKUP($B2,'Tillförd energi'!$B$1:$AI$720,MATCH(X$1,'Tillförd energi'!$B$1:$AQ$1,0),FALSE)</f>
        <v>0</v>
      </c>
      <c r="Y2">
        <f>VLOOKUP($B2,'Tillförd energi'!$B$1:$AI$720,MATCH(Y$1,'Tillförd energi'!$B$1:$AQ$1,0),FALSE)</f>
        <v>0</v>
      </c>
      <c r="Z2">
        <f>VLOOKUP($B2,'Tillförd energi'!$B$1:$AI$720,MATCH(Z$1,'Tillförd energi'!$B$1:$AQ$1,0),FALSE)</f>
        <v>0</v>
      </c>
      <c r="AA2">
        <f>VLOOKUP($B2,'Tillförd energi'!$B$1:$AI$720,MATCH(AA$1,'Tillförd energi'!$B$1:$AQ$1,0),FALSE)</f>
        <v>0</v>
      </c>
      <c r="AB2">
        <f>VLOOKUP($B2,'Tillförd energi'!$B$1:$AI$720,MATCH(AB$1,'Tillförd energi'!$B$1:$AQ$1,0),FALSE)</f>
        <v>0</v>
      </c>
      <c r="AC2">
        <f>VLOOKUP($B2,'Tillförd energi'!$B$1:$AI$720,MATCH(AC$1,'Tillförd energi'!$B$1:$AQ$1,0),FALSE)</f>
        <v>0</v>
      </c>
      <c r="AD2">
        <f>VLOOKUP($B2,'Tillförd energi'!$B$1:$AI$720,MATCH(AD$1,'Tillförd energi'!$B$1:$AQ$1,0),FALSE)</f>
        <v>0</v>
      </c>
      <c r="AE2">
        <f>VLOOKUP($B2,'Tillförd energi'!$B$1:$AI$720,MATCH(AE$1,'Tillförd energi'!$B$1:$AQ$1,0),FALSE)</f>
        <v>0</v>
      </c>
      <c r="AF2">
        <f>VLOOKUP($B2,'Tillförd energi'!$B$1:$AI$720,MATCH(AF$1,'Tillförd energi'!$B$1:$AQ$1,0),FALSE)</f>
        <v>0.16200000000000001</v>
      </c>
      <c r="AG2">
        <f>IFERROR(VLOOKUP(B2,Miljö!$B$1:$AC$550,MATCH("Köpt mängd produktionsspecifik fjärrvärme:",Miljö!$B$1:$AC$1,0),FALSE)/1,0)</f>
        <v>0</v>
      </c>
      <c r="AI2">
        <f>SUM(C2:AF2)</f>
        <v>8.1389999999999993</v>
      </c>
      <c r="AJ2">
        <f>SUM(C2:AG2)</f>
        <v>8.1389999999999993</v>
      </c>
      <c r="AK2">
        <f>IF(ISERROR(1/VLOOKUP($B2,Leveranser!$B$1:$S$499,MATCH("Såld värme (GWh)",Leveranser!$B$1:$S$1,0),FALSE)),"",VLOOKUP($B2,Leveranser!$B$1:$S$499,MATCH("Såld värme (GWh)",Leveranser!$B$1:$S$1,0),FALSE))</f>
        <v>7.2229999999999999</v>
      </c>
      <c r="AL2">
        <f>VLOOKUP($B2,Leveranser!$B$1:$Y$499,MATCH("Totalt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114">
        <f>IFERROR(AK2/AJ2,"")</f>
        <v>0.88745546135888931</v>
      </c>
      <c r="AP2" t="str">
        <f>IFERROR(VLOOKUP($B2,Miljövärden!$B$2:$H$600,7,FALSE),"Nej, saknas")</f>
        <v>Ja</v>
      </c>
      <c r="AQ2" t="str">
        <f>IFERROR(VLOOKUP($B2,Miljövärden!$B$2:$H$600,6,FALSE),"Nej, saknas")</f>
        <v>Ja</v>
      </c>
      <c r="AU2">
        <f>Z2+AA2+AF2</f>
        <v>0.16200000000000001</v>
      </c>
      <c r="AV2">
        <f>X2</f>
        <v>0</v>
      </c>
      <c r="AW2">
        <f>M2+N2+O2+P2+Q2</f>
        <v>0</v>
      </c>
      <c r="AX2">
        <f>R2+S2+T2+U2</f>
        <v>7.4939999999999998</v>
      </c>
      <c r="AZ2">
        <f>L2+M2+N2+O2+P2+Q2+R2+S2+T2+U2+V2+W2+X2</f>
        <v>7.4939999999999998</v>
      </c>
      <c r="BC2">
        <f>C2+D2+E2+F2+G2+H2+AE2</f>
        <v>0</v>
      </c>
      <c r="BD2">
        <f>Y2</f>
        <v>0</v>
      </c>
      <c r="BE2">
        <f>M2+N2+O2+P2+Q2+R2+S2+T2+U2+V2+W2+X2</f>
        <v>7.4939999999999998</v>
      </c>
      <c r="BF2">
        <f>I2+J2+K2+L2+AB2+AC2+AD2</f>
        <v>0.48299999999999998</v>
      </c>
      <c r="BG2">
        <f>Z2+AA2+AF2</f>
        <v>0.16200000000000001</v>
      </c>
      <c r="BH2">
        <f>VLOOKUP(B2,Miljö!$B$1:$BX$482,MATCH("Fossilandel för ursprungspecificerad el ()",Miljö!$B$1:$I$1,0),FALSE)</f>
        <v>0</v>
      </c>
      <c r="BI2">
        <f>VLOOKUP(B2,Miljö!$B$1:$BX$482,MATCH("Kärnkraftsandel för ursprungsspecificerad el ()",Miljö!$B$1:$O$1,0),FALSE)</f>
        <v>1</v>
      </c>
      <c r="BJ2">
        <f>AG2</f>
        <v>0</v>
      </c>
      <c r="BK2" t="str">
        <f>VLOOKUP(B2,Miljö!$B$1:$P$482,MATCH("Fossil andel i procent (%)",Miljö!$B$1:$P$1,0),FALSE)</f>
        <v>ET</v>
      </c>
      <c r="BL2">
        <f>SUM(BC2:BG2,BJ2)</f>
        <v>8.1389999999999993</v>
      </c>
      <c r="BO2" s="21">
        <f>IF(AP2="ja",(BC2+IFERROR(BG2*BH2,0)+IFERROR(BJ2*BK2/100,0))/$BL2,"")</f>
        <v>0</v>
      </c>
      <c r="BP2" s="115">
        <f>IF(AP2="ja",(BD2+IFERROR(BG2*BI2,0)+IFERROR(BJ2*(1-BK2/100),0))/$BL2,"")</f>
        <v>1.990416513085146E-2</v>
      </c>
      <c r="BQ2" s="115">
        <f>IF(AP2="ja",(BE2+IFERROR(BG2*(1-BH2-BI2),0))/$BL2,"")</f>
        <v>0.92075193512716558</v>
      </c>
      <c r="BR2" s="115">
        <f>IF(AP2="Ja",BF2/$BL2,"")</f>
        <v>5.934389974198305E-2</v>
      </c>
      <c r="BT2" s="116">
        <f>SUM(BO2:BR2)</f>
        <v>1</v>
      </c>
      <c r="BW2" s="115">
        <f>IF(AP2="Ja",VLOOKUP(B2,Miljövärden!$B$2:$H$600,MATCH("Total andel fossilt",Miljövärden!$B$2:$H$2,0),FALSE),"")</f>
        <v>0</v>
      </c>
      <c r="BX2" s="116">
        <f>BW2-BO2</f>
        <v>0</v>
      </c>
      <c r="BZ2">
        <f>IFERROR(BW2-BO2,"")</f>
        <v>0</v>
      </c>
      <c r="CA2" s="115">
        <f>IFERROR(ROUND(BW2,3)-ROUND(BO2,3),"")</f>
        <v>0</v>
      </c>
    </row>
    <row r="3" spans="1:79">
      <c r="A3" t="s">
        <v>19</v>
      </c>
      <c r="B3" t="s">
        <v>23</v>
      </c>
      <c r="C3">
        <f>VLOOKUP($B3,'Tillförd energi'!$B$1:$AI$720,MATCH(C$1,'Tillförd energi'!$B$1:$AQ$1,0),FALSE)</f>
        <v>0</v>
      </c>
      <c r="D3">
        <f>VLOOKUP($B3,'Tillförd energi'!$B$1:$AI$720,MATCH(D$1,'Tillförd energi'!$B$1:$AQ$1,0),FALSE)</f>
        <v>0.15</v>
      </c>
      <c r="E3">
        <f>VLOOKUP($B3,'Tillförd energi'!$B$1:$AI$720,MATCH(E$1,'Tillförd energi'!$B$1:$AQ$1,0),FALSE)</f>
        <v>0</v>
      </c>
      <c r="F3">
        <f>VLOOKUP($B3,'Tillförd energi'!$B$1:$AI$720,MATCH(F$1,'Tillförd energi'!$B$1:$AQ$1,0),FALSE)</f>
        <v>0</v>
      </c>
      <c r="G3">
        <f>VLOOKUP($B3,'Tillförd energi'!$B$1:$AI$720,MATCH(G$1,'Tillförd energi'!$B$1:$AQ$1,0),FALSE)</f>
        <v>0</v>
      </c>
      <c r="H3">
        <f>VLOOKUP($B3,'Tillförd energi'!$B$1:$AI$720,MATCH(H$1,'Tillförd energi'!$B$1:$AQ$1,0),FALSE)</f>
        <v>0</v>
      </c>
      <c r="I3">
        <f>VLOOKUP($B3,'Tillförd energi'!$B$1:$AI$720,MATCH(I$1,'Tillförd energi'!$B$1:$AQ$1,0),FALSE)</f>
        <v>0</v>
      </c>
      <c r="J3">
        <f>VLOOKUP($B3,'Tillförd energi'!$B$1:$AI$720,MATCH(J$1,'Tillförd energi'!$B$1:$AQ$1,0),FALSE)</f>
        <v>0</v>
      </c>
      <c r="K3">
        <f>VLOOKUP($B3,'Tillförd energi'!$B$1:$AI$720,MATCH(K$1,'Tillförd energi'!$B$1:$AQ$1,0),FALSE)</f>
        <v>0</v>
      </c>
      <c r="L3">
        <f>VLOOKUP($B3,'Tillförd energi'!$B$1:$AI$720,MATCH(L$1,'Tillförd energi'!$B$1:$AQ$1,0),FALSE)</f>
        <v>0</v>
      </c>
      <c r="M3">
        <f>VLOOKUP($B3,'Tillförd energi'!$B$1:$AI$720,MATCH(M$1,'Tillförd energi'!$B$1:$AQ$1,0),FALSE)</f>
        <v>0</v>
      </c>
      <c r="N3">
        <f>VLOOKUP($B3,'Tillförd energi'!$B$1:$AI$720,MATCH(N$1,'Tillförd energi'!$B$1:$AQ$1,0),FALSE)</f>
        <v>0</v>
      </c>
      <c r="O3">
        <f>VLOOKUP($B3,'Tillförd energi'!$B$1:$AI$720,MATCH(O$1,'Tillförd energi'!$B$1:$AQ$1,0),FALSE)</f>
        <v>0</v>
      </c>
      <c r="P3">
        <f>VLOOKUP($B3,'Tillförd energi'!$B$1:$AI$720,MATCH(P$1,'Tillförd energi'!$B$1:$AQ$1,0),FALSE)</f>
        <v>0</v>
      </c>
      <c r="Q3">
        <f>VLOOKUP($B3,'Tillförd energi'!$B$1:$AI$720,MATCH(Q$1,'Tillförd energi'!$B$1:$AQ$1,0),FALSE)</f>
        <v>17.643000000000001</v>
      </c>
      <c r="R3">
        <f>VLOOKUP($B3,'Tillförd energi'!$B$1:$AI$720,MATCH(R$1,'Tillförd energi'!$B$1:$AQ$1,0),FALSE)</f>
        <v>0</v>
      </c>
      <c r="S3">
        <f>VLOOKUP($B3,'Tillförd energi'!$B$1:$AI$720,MATCH(S$1,'Tillförd energi'!$B$1:$AQ$1,0),FALSE)</f>
        <v>0</v>
      </c>
      <c r="T3">
        <f>VLOOKUP($B3,'Tillförd energi'!$B$1:$AI$720,MATCH(T$1,'Tillförd energi'!$B$1:$AQ$1,0),FALSE)</f>
        <v>0</v>
      </c>
      <c r="U3">
        <f>VLOOKUP($B3,'Tillförd energi'!$B$1:$AI$720,MATCH(U$1,'Tillförd energi'!$B$1:$AQ$1,0),FALSE)</f>
        <v>0</v>
      </c>
      <c r="V3">
        <f>VLOOKUP($B3,'Tillförd energi'!$B$1:$AI$720,MATCH(V$1,'Tillförd energi'!$B$1:$AQ$1,0),FALSE)</f>
        <v>0</v>
      </c>
      <c r="W3">
        <f>VLOOKUP($B3,'Tillförd energi'!$B$1:$AI$720,MATCH(W$1,'Tillförd energi'!$B$1:$AQ$1,0),FALSE)</f>
        <v>0</v>
      </c>
      <c r="X3">
        <f>VLOOKUP($B3,'Tillförd energi'!$B$1:$AI$720,MATCH(X$1,'Tillförd energi'!$B$1:$AQ$1,0),FALSE)</f>
        <v>0</v>
      </c>
      <c r="Y3">
        <f>VLOOKUP($B3,'Tillförd energi'!$B$1:$AI$720,MATCH(Y$1,'Tillförd energi'!$B$1:$AQ$1,0),FALSE)</f>
        <v>0</v>
      </c>
      <c r="Z3">
        <f>VLOOKUP($B3,'Tillförd energi'!$B$1:$AI$720,MATCH(Z$1,'Tillförd energi'!$B$1:$AQ$1,0),FALSE)</f>
        <v>0</v>
      </c>
      <c r="AA3">
        <f>VLOOKUP($B3,'Tillförd energi'!$B$1:$AI$720,MATCH(AA$1,'Tillförd energi'!$B$1:$AQ$1,0),FALSE)</f>
        <v>0</v>
      </c>
      <c r="AB3">
        <f>VLOOKUP($B3,'Tillförd energi'!$B$1:$AI$720,MATCH(AB$1,'Tillförd energi'!$B$1:$AQ$1,0),FALSE)</f>
        <v>0</v>
      </c>
      <c r="AC3">
        <f>VLOOKUP($B3,'Tillförd energi'!$B$1:$AI$720,MATCH(AC$1,'Tillförd energi'!$B$1:$AQ$1,0),FALSE)</f>
        <v>0</v>
      </c>
      <c r="AD3">
        <f>VLOOKUP($B3,'Tillförd energi'!$B$1:$AI$720,MATCH(AD$1,'Tillförd energi'!$B$1:$AQ$1,0),FALSE)</f>
        <v>0</v>
      </c>
      <c r="AE3">
        <f>VLOOKUP($B3,'Tillförd energi'!$B$1:$AI$720,MATCH(AE$1,'Tillförd energi'!$B$1:$AQ$1,0),FALSE)</f>
        <v>0</v>
      </c>
      <c r="AF3">
        <f>VLOOKUP($B3,'Tillförd energi'!$B$1:$AI$720,MATCH(AF$1,'Tillförd energi'!$B$1:$AQ$1,0),FALSE)</f>
        <v>0.51100000000000001</v>
      </c>
      <c r="AG3">
        <f>IFERROR(VLOOKUP(B3,Miljö!$B$1:$AC$550,MATCH("Köpt mängd produktionsspecifik fjärrvärme:",Miljö!$B$1:$AC$1,0),FALSE)/1,0)</f>
        <v>0</v>
      </c>
      <c r="AI3">
        <f t="shared" ref="AI3:AI66" si="0">SUM(C3:AF3)</f>
        <v>18.303999999999998</v>
      </c>
      <c r="AJ3">
        <f t="shared" ref="AJ3:AJ66" si="1">SUM(C3:AG3)</f>
        <v>18.303999999999998</v>
      </c>
      <c r="AK3">
        <f>IF(ISERROR(1/VLOOKUP($B3,Leveranser!$B$1:$S$499,MATCH("Såld värme (GWh)",Leveranser!$B$1:$S$1,0),FALSE)),"",VLOOKUP($B3,Leveranser!$B$1:$S$499,MATCH("Såld värme (GWh)",Leveranser!$B$1:$S$1,0),FALSE))</f>
        <v>13.282999999999999</v>
      </c>
      <c r="AL3">
        <f>VLOOKUP($B3,Leveranser!$B$1:$Y$499,MATCH("Totalt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114">
        <f t="shared" ref="AN3:AN66" si="2">IFERROR(AK3/AJ3,"")</f>
        <v>0.72568837412587417</v>
      </c>
      <c r="AP3" t="str">
        <f>IFERROR(VLOOKUP($B3,Miljövärden!$B$2:$H$600,7,FALSE),"Nej, saknas")</f>
        <v>Ja</v>
      </c>
      <c r="AQ3" t="str">
        <f>IFERROR(VLOOKUP($B3,Miljövärden!$B$2:$H$600,6,FALSE),"Nej, saknas")</f>
        <v>Ja</v>
      </c>
      <c r="AU3">
        <f t="shared" ref="AU3:AU66" si="3">Z3+AA3+AF3</f>
        <v>0.51100000000000001</v>
      </c>
      <c r="AV3">
        <f t="shared" ref="AV3:AV66" si="4">X3</f>
        <v>0</v>
      </c>
      <c r="AW3">
        <f t="shared" ref="AW3:AW66" si="5">M3+N3+O3+P3+Q3</f>
        <v>17.643000000000001</v>
      </c>
      <c r="AX3">
        <f t="shared" ref="AX3:AX66" si="6">R3+S3+T3+U3</f>
        <v>0</v>
      </c>
      <c r="AZ3">
        <f t="shared" ref="AZ3:AZ66" si="7">L3+M3+N3+O3+P3+Q3+R3+S3+T3+U3+V3+W3+X3</f>
        <v>17.643000000000001</v>
      </c>
      <c r="BC3">
        <f t="shared" ref="BC3:BC66" si="8">C3+D3+E3+F3+G3+H3+AE3</f>
        <v>0.15</v>
      </c>
      <c r="BD3">
        <f t="shared" ref="BD3:BD66" si="9">Y3</f>
        <v>0</v>
      </c>
      <c r="BE3">
        <f t="shared" ref="BE3:BE66" si="10">M3+N3+O3+P3+Q3+R3+S3+T3+U3+V3+W3+X3</f>
        <v>17.643000000000001</v>
      </c>
      <c r="BF3">
        <f t="shared" ref="BF3:BF66" si="11">I3+J3+K3+L3+AB3+AC3+AD3</f>
        <v>0</v>
      </c>
      <c r="BG3">
        <f t="shared" ref="BG3:BG66" si="12">Z3+AA3+AF3</f>
        <v>0.51100000000000001</v>
      </c>
      <c r="BH3">
        <f>VLOOKUP(B3,Miljö!$B$1:$BX$482,MATCH("Fossilandel för ursprungspecificerad el ()",Miljö!$B$1:$I$1,0),FALSE)</f>
        <v>0</v>
      </c>
      <c r="BI3">
        <f>VLOOKUP(B3,Miljö!$B$1:$BX$482,MATCH("Kärnkraftsandel för ursprungsspecificerad el ()",Miljö!$B$1:$O$1,0),FALSE)</f>
        <v>1</v>
      </c>
      <c r="BJ3">
        <f t="shared" ref="BJ3:BJ66" si="13">AG3</f>
        <v>0</v>
      </c>
      <c r="BK3" t="str">
        <f>VLOOKUP(B3,Miljö!$B$1:$P$482,MATCH("Fossil andel i procent (%)",Miljö!$B$1:$P$1,0),FALSE)</f>
        <v>ET</v>
      </c>
      <c r="BL3">
        <f t="shared" ref="BL3:BL66" si="14">SUM(BC3:BG3,BJ3)</f>
        <v>18.303999999999998</v>
      </c>
      <c r="BO3" s="21">
        <f t="shared" ref="BO3:BO66" si="15">IF(AP3="ja",(BC3+IFERROR(BG3*BH3,0)+IFERROR(BJ3*BK3/100,0))/$BL3,"")</f>
        <v>8.19493006993007E-3</v>
      </c>
      <c r="BP3" s="115">
        <f t="shared" ref="BP3:BP66" si="16">IF(AP3="ja",(BD3+IFERROR(BG3*BI3,0)+IFERROR(BJ3*(1-BK3/100),0))/$BL3,"")</f>
        <v>2.7917395104895108E-2</v>
      </c>
      <c r="BQ3" s="115">
        <f t="shared" ref="BQ3:BQ66" si="17">IF(AP3="ja",(BE3+IFERROR(BG3*(1-BH3-BI3),0))/$BL3,"")</f>
        <v>0.9638876748251749</v>
      </c>
      <c r="BR3" s="115">
        <f t="shared" ref="BR3:BR66" si="18">IF(AP3="Ja",BF3/$BL3,"")</f>
        <v>0</v>
      </c>
      <c r="BT3" s="116">
        <f t="shared" ref="BT3:BT66" si="19">SUM(BO3:BR3)</f>
        <v>1</v>
      </c>
      <c r="BW3" s="115">
        <f>IF(AP3="Ja",VLOOKUP(B3,Miljövärden!$B$2:$H$600,MATCH("Total andel fossilt",Miljövärden!$B$2:$H$2,0),FALSE),"")</f>
        <v>8.1949299999999996E-3</v>
      </c>
      <c r="BX3" s="116">
        <f t="shared" ref="BX3:BX66" si="20">BW3-BO3</f>
        <v>-6.9930070414891965E-11</v>
      </c>
      <c r="BZ3">
        <f t="shared" ref="BZ3:BZ66" si="21">IFERROR(BW3-BO3,"")</f>
        <v>-6.9930070414891965E-11</v>
      </c>
      <c r="CA3" s="115">
        <f t="shared" ref="CA3:CA66" si="22">IFERROR(ROUND(BW3,3)-ROUND(BO3,3),"")</f>
        <v>0</v>
      </c>
    </row>
    <row r="4" spans="1:79">
      <c r="A4" t="s">
        <v>19</v>
      </c>
      <c r="B4" t="s">
        <v>25</v>
      </c>
      <c r="C4">
        <f>VLOOKUP($B4,'Tillförd energi'!$B$1:$AI$720,MATCH(C$1,'Tillförd energi'!$B$1:$AQ$1,0),FALSE)</f>
        <v>0</v>
      </c>
      <c r="D4">
        <f>VLOOKUP($B4,'Tillförd energi'!$B$1:$AI$720,MATCH(D$1,'Tillförd energi'!$B$1:$AQ$1,0),FALSE)</f>
        <v>0.28699999999999998</v>
      </c>
      <c r="E4">
        <f>VLOOKUP($B4,'Tillförd energi'!$B$1:$AI$720,MATCH(E$1,'Tillförd energi'!$B$1:$AQ$1,0),FALSE)</f>
        <v>0</v>
      </c>
      <c r="F4">
        <f>VLOOKUP($B4,'Tillförd energi'!$B$1:$AI$720,MATCH(F$1,'Tillförd energi'!$B$1:$AQ$1,0),FALSE)</f>
        <v>0</v>
      </c>
      <c r="G4">
        <f>VLOOKUP($B4,'Tillförd energi'!$B$1:$AI$720,MATCH(G$1,'Tillförd energi'!$B$1:$AQ$1,0),FALSE)</f>
        <v>0</v>
      </c>
      <c r="H4">
        <f>VLOOKUP($B4,'Tillförd energi'!$B$1:$AI$720,MATCH(H$1,'Tillförd energi'!$B$1:$AQ$1,0),FALSE)</f>
        <v>0</v>
      </c>
      <c r="I4">
        <f>VLOOKUP($B4,'Tillförd energi'!$B$1:$AI$720,MATCH(I$1,'Tillförd energi'!$B$1:$AQ$1,0),FALSE)</f>
        <v>62.981000000000002</v>
      </c>
      <c r="J4">
        <f>VLOOKUP($B4,'Tillförd energi'!$B$1:$AI$720,MATCH(J$1,'Tillförd energi'!$B$1:$AQ$1,0),FALSE)</f>
        <v>0</v>
      </c>
      <c r="K4">
        <f>VLOOKUP($B4,'Tillförd energi'!$B$1:$AI$720,MATCH(K$1,'Tillförd energi'!$B$1:$AQ$1,0),FALSE)</f>
        <v>0</v>
      </c>
      <c r="L4">
        <f>VLOOKUP($B4,'Tillförd energi'!$B$1:$AI$720,MATCH(L$1,'Tillförd energi'!$B$1:$AQ$1,0),FALSE)</f>
        <v>0</v>
      </c>
      <c r="M4">
        <f>VLOOKUP($B4,'Tillförd energi'!$B$1:$AI$720,MATCH(M$1,'Tillförd energi'!$B$1:$AQ$1,0),FALSE)</f>
        <v>0</v>
      </c>
      <c r="N4">
        <f>VLOOKUP($B4,'Tillförd energi'!$B$1:$AI$720,MATCH(N$1,'Tillförd energi'!$B$1:$AQ$1,0),FALSE)</f>
        <v>0</v>
      </c>
      <c r="O4">
        <f>VLOOKUP($B4,'Tillförd energi'!$B$1:$AI$720,MATCH(O$1,'Tillförd energi'!$B$1:$AQ$1,0),FALSE)</f>
        <v>0</v>
      </c>
      <c r="P4">
        <f>VLOOKUP($B4,'Tillförd energi'!$B$1:$AI$720,MATCH(P$1,'Tillförd energi'!$B$1:$AQ$1,0),FALSE)</f>
        <v>0</v>
      </c>
      <c r="Q4">
        <f>VLOOKUP($B4,'Tillförd energi'!$B$1:$AI$720,MATCH(Q$1,'Tillförd energi'!$B$1:$AQ$1,0),FALSE)</f>
        <v>33.963999999999999</v>
      </c>
      <c r="R4">
        <f>VLOOKUP($B4,'Tillförd energi'!$B$1:$AI$720,MATCH(R$1,'Tillförd energi'!$B$1:$AQ$1,0),FALSE)</f>
        <v>0</v>
      </c>
      <c r="S4">
        <f>VLOOKUP($B4,'Tillförd energi'!$B$1:$AI$720,MATCH(S$1,'Tillförd energi'!$B$1:$AQ$1,0),FALSE)</f>
        <v>0</v>
      </c>
      <c r="T4">
        <f>VLOOKUP($B4,'Tillförd energi'!$B$1:$AI$720,MATCH(T$1,'Tillförd energi'!$B$1:$AQ$1,0),FALSE)</f>
        <v>0</v>
      </c>
      <c r="U4">
        <f>VLOOKUP($B4,'Tillförd energi'!$B$1:$AI$720,MATCH(U$1,'Tillförd energi'!$B$1:$AQ$1,0),FALSE)</f>
        <v>0</v>
      </c>
      <c r="V4">
        <f>VLOOKUP($B4,'Tillförd energi'!$B$1:$AI$720,MATCH(V$1,'Tillförd energi'!$B$1:$AQ$1,0),FALSE)</f>
        <v>0</v>
      </c>
      <c r="W4">
        <f>VLOOKUP($B4,'Tillförd energi'!$B$1:$AI$720,MATCH(W$1,'Tillförd energi'!$B$1:$AQ$1,0),FALSE)</f>
        <v>0</v>
      </c>
      <c r="X4">
        <f>VLOOKUP($B4,'Tillförd energi'!$B$1:$AI$720,MATCH(X$1,'Tillförd energi'!$B$1:$AQ$1,0),FALSE)</f>
        <v>0</v>
      </c>
      <c r="Y4">
        <f>VLOOKUP($B4,'Tillförd energi'!$B$1:$AI$720,MATCH(Y$1,'Tillförd energi'!$B$1:$AQ$1,0),FALSE)</f>
        <v>0</v>
      </c>
      <c r="Z4">
        <f>VLOOKUP($B4,'Tillförd energi'!$B$1:$AI$720,MATCH(Z$1,'Tillförd energi'!$B$1:$AQ$1,0),FALSE)</f>
        <v>0</v>
      </c>
      <c r="AA4">
        <f>VLOOKUP($B4,'Tillförd energi'!$B$1:$AI$720,MATCH(AA$1,'Tillförd energi'!$B$1:$AQ$1,0),FALSE)</f>
        <v>0</v>
      </c>
      <c r="AB4">
        <f>VLOOKUP($B4,'Tillförd energi'!$B$1:$AI$720,MATCH(AB$1,'Tillförd energi'!$B$1:$AQ$1,0),FALSE)</f>
        <v>0</v>
      </c>
      <c r="AC4">
        <f>VLOOKUP($B4,'Tillförd energi'!$B$1:$AI$720,MATCH(AC$1,'Tillförd energi'!$B$1:$AQ$1,0),FALSE)</f>
        <v>7.4379999999999997</v>
      </c>
      <c r="AD4">
        <f>VLOOKUP($B4,'Tillförd energi'!$B$1:$AI$720,MATCH(AD$1,'Tillförd energi'!$B$1:$AQ$1,0),FALSE)</f>
        <v>20.137</v>
      </c>
      <c r="AE4">
        <f>VLOOKUP($B4,'Tillförd energi'!$B$1:$AI$720,MATCH(AE$1,'Tillförd energi'!$B$1:$AQ$1,0),FALSE)</f>
        <v>0</v>
      </c>
      <c r="AF4">
        <f>VLOOKUP($B4,'Tillförd energi'!$B$1:$AI$720,MATCH(AF$1,'Tillförd energi'!$B$1:$AQ$1,0),FALSE)</f>
        <v>3.54</v>
      </c>
      <c r="AG4">
        <f>IFERROR(VLOOKUP(B4,Miljö!$B$1:$AC$550,MATCH("Köpt mängd produktionsspecifik fjärrvärme:",Miljö!$B$1:$AC$1,0),FALSE)/1,0)</f>
        <v>0</v>
      </c>
      <c r="AI4">
        <f t="shared" si="0"/>
        <v>128.34700000000001</v>
      </c>
      <c r="AJ4">
        <f t="shared" si="1"/>
        <v>128.34700000000001</v>
      </c>
      <c r="AK4">
        <f>IF(ISERROR(1/VLOOKUP($B4,Leveranser!$B$1:$S$499,MATCH("Såld värme (GWh)",Leveranser!$B$1:$S$1,0),FALSE)),"",VLOOKUP($B4,Leveranser!$B$1:$S$499,MATCH("Såld värme (GWh)",Leveranser!$B$1:$S$1,0),FALSE))</f>
        <v>91.834000000000003</v>
      </c>
      <c r="AL4">
        <f>VLOOKUP($B4,Leveranser!$B$1:$Y$499,MATCH("Totalt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114">
        <f t="shared" si="2"/>
        <v>0.71551341285733205</v>
      </c>
      <c r="AP4" t="str">
        <f>IFERROR(VLOOKUP($B4,Miljövärden!$B$2:$H$600,7,FALSE),"Nej, saknas")</f>
        <v>Ja</v>
      </c>
      <c r="AQ4" t="str">
        <f>IFERROR(VLOOKUP($B4,Miljövärden!$B$2:$H$600,6,FALSE),"Nej, saknas")</f>
        <v>Ja</v>
      </c>
      <c r="AU4">
        <f t="shared" si="3"/>
        <v>3.54</v>
      </c>
      <c r="AV4">
        <f t="shared" si="4"/>
        <v>0</v>
      </c>
      <c r="AW4">
        <f t="shared" si="5"/>
        <v>33.963999999999999</v>
      </c>
      <c r="AX4">
        <f t="shared" si="6"/>
        <v>0</v>
      </c>
      <c r="AZ4">
        <f t="shared" si="7"/>
        <v>33.963999999999999</v>
      </c>
      <c r="BC4">
        <f t="shared" si="8"/>
        <v>0.28699999999999998</v>
      </c>
      <c r="BD4">
        <f t="shared" si="9"/>
        <v>0</v>
      </c>
      <c r="BE4">
        <f t="shared" si="10"/>
        <v>33.963999999999999</v>
      </c>
      <c r="BF4">
        <f t="shared" si="11"/>
        <v>90.555999999999997</v>
      </c>
      <c r="BG4">
        <f t="shared" si="12"/>
        <v>3.54</v>
      </c>
      <c r="BH4">
        <f>VLOOKUP(B4,Miljö!$B$1:$BX$482,MATCH("Fossilandel för ursprungspecificerad el ()",Miljö!$B$1:$I$1,0),FALSE)</f>
        <v>0</v>
      </c>
      <c r="BI4">
        <f>VLOOKUP(B4,Miljö!$B$1:$BX$482,MATCH("Kärnkraftsandel för ursprungsspecificerad el ()",Miljö!$B$1:$O$1,0),FALSE)</f>
        <v>1</v>
      </c>
      <c r="BJ4">
        <f t="shared" si="13"/>
        <v>0</v>
      </c>
      <c r="BK4" t="str">
        <f>VLOOKUP(B4,Miljö!$B$1:$P$482,MATCH("Fossil andel i procent (%)",Miljö!$B$1:$P$1,0),FALSE)</f>
        <v>ET</v>
      </c>
      <c r="BL4">
        <f t="shared" si="14"/>
        <v>128.34699999999998</v>
      </c>
      <c r="BO4" s="21">
        <f t="shared" si="15"/>
        <v>2.2361255035178076E-3</v>
      </c>
      <c r="BP4" s="115">
        <f t="shared" si="16"/>
        <v>2.7581478336073304E-2</v>
      </c>
      <c r="BQ4" s="115">
        <f t="shared" si="17"/>
        <v>0.26462636446508297</v>
      </c>
      <c r="BR4" s="115">
        <f t="shared" si="18"/>
        <v>0.70555603169532599</v>
      </c>
      <c r="BT4" s="116">
        <f t="shared" si="19"/>
        <v>1</v>
      </c>
      <c r="BW4" s="115">
        <f>IF(AP4="Ja",VLOOKUP(B4,Miljövärden!$B$2:$H$600,MATCH("Total andel fossilt",Miljövärden!$B$2:$H$2,0),FALSE),"")</f>
        <v>2.2361299999999998E-3</v>
      </c>
      <c r="BX4" s="116">
        <f t="shared" si="20"/>
        <v>4.4964821922267861E-9</v>
      </c>
      <c r="BZ4">
        <f t="shared" si="21"/>
        <v>4.4964821922267861E-9</v>
      </c>
      <c r="CA4" s="115">
        <f t="shared" si="22"/>
        <v>0</v>
      </c>
    </row>
    <row r="5" spans="1:79">
      <c r="A5" t="s">
        <v>19</v>
      </c>
      <c r="B5" t="s">
        <v>26</v>
      </c>
      <c r="C5">
        <f>VLOOKUP($B5,'Tillförd energi'!$B$1:$AI$720,MATCH(C$1,'Tillförd energi'!$B$1:$AQ$1,0),FALSE)</f>
        <v>0</v>
      </c>
      <c r="D5">
        <f>VLOOKUP($B5,'Tillförd energi'!$B$1:$AI$720,MATCH(D$1,'Tillförd energi'!$B$1:$AQ$1,0),FALSE)</f>
        <v>1.4999999999999999E-2</v>
      </c>
      <c r="E5">
        <f>VLOOKUP($B5,'Tillförd energi'!$B$1:$AI$720,MATCH(E$1,'Tillförd energi'!$B$1:$AQ$1,0),FALSE)</f>
        <v>0</v>
      </c>
      <c r="F5">
        <f>VLOOKUP($B5,'Tillförd energi'!$B$1:$AI$720,MATCH(F$1,'Tillförd energi'!$B$1:$AQ$1,0),FALSE)</f>
        <v>0</v>
      </c>
      <c r="G5">
        <f>VLOOKUP($B5,'Tillförd energi'!$B$1:$AI$720,MATCH(G$1,'Tillförd energi'!$B$1:$AQ$1,0),FALSE)</f>
        <v>0</v>
      </c>
      <c r="H5">
        <f>VLOOKUP($B5,'Tillförd energi'!$B$1:$AI$720,MATCH(H$1,'Tillförd energi'!$B$1:$AQ$1,0),FALSE)</f>
        <v>0</v>
      </c>
      <c r="I5">
        <f>VLOOKUP($B5,'Tillförd energi'!$B$1:$AI$720,MATCH(I$1,'Tillförd energi'!$B$1:$AQ$1,0),FALSE)</f>
        <v>0</v>
      </c>
      <c r="J5">
        <f>VLOOKUP($B5,'Tillförd energi'!$B$1:$AI$720,MATCH(J$1,'Tillförd energi'!$B$1:$AQ$1,0),FALSE)</f>
        <v>0</v>
      </c>
      <c r="K5">
        <f>VLOOKUP($B5,'Tillförd energi'!$B$1:$AI$720,MATCH(K$1,'Tillförd energi'!$B$1:$AQ$1,0),FALSE)</f>
        <v>0</v>
      </c>
      <c r="L5">
        <f>VLOOKUP($B5,'Tillförd energi'!$B$1:$AI$720,MATCH(L$1,'Tillförd energi'!$B$1:$AQ$1,0),FALSE)</f>
        <v>0</v>
      </c>
      <c r="M5">
        <f>VLOOKUP($B5,'Tillförd energi'!$B$1:$AI$720,MATCH(M$1,'Tillförd energi'!$B$1:$AQ$1,0),FALSE)</f>
        <v>0</v>
      </c>
      <c r="N5">
        <f>VLOOKUP($B5,'Tillförd energi'!$B$1:$AI$720,MATCH(N$1,'Tillförd energi'!$B$1:$AQ$1,0),FALSE)</f>
        <v>0</v>
      </c>
      <c r="O5">
        <f>VLOOKUP($B5,'Tillförd energi'!$B$1:$AI$720,MATCH(O$1,'Tillförd energi'!$B$1:$AQ$1,0),FALSE)</f>
        <v>0</v>
      </c>
      <c r="P5">
        <f>VLOOKUP($B5,'Tillförd energi'!$B$1:$AI$720,MATCH(P$1,'Tillförd energi'!$B$1:$AQ$1,0),FALSE)</f>
        <v>0</v>
      </c>
      <c r="Q5">
        <f>VLOOKUP($B5,'Tillförd energi'!$B$1:$AI$720,MATCH(Q$1,'Tillförd energi'!$B$1:$AQ$1,0),FALSE)</f>
        <v>23.972000000000001</v>
      </c>
      <c r="R5">
        <f>VLOOKUP($B5,'Tillförd energi'!$B$1:$AI$720,MATCH(R$1,'Tillförd energi'!$B$1:$AQ$1,0),FALSE)</f>
        <v>0</v>
      </c>
      <c r="S5">
        <f>VLOOKUP($B5,'Tillförd energi'!$B$1:$AI$720,MATCH(S$1,'Tillförd energi'!$B$1:$AQ$1,0),FALSE)</f>
        <v>0</v>
      </c>
      <c r="T5">
        <f>VLOOKUP($B5,'Tillförd energi'!$B$1:$AI$720,MATCH(T$1,'Tillförd energi'!$B$1:$AQ$1,0),FALSE)</f>
        <v>0</v>
      </c>
      <c r="U5">
        <f>VLOOKUP($B5,'Tillförd energi'!$B$1:$AI$720,MATCH(U$1,'Tillförd energi'!$B$1:$AQ$1,0),FALSE)</f>
        <v>0</v>
      </c>
      <c r="V5">
        <f>VLOOKUP($B5,'Tillförd energi'!$B$1:$AI$720,MATCH(V$1,'Tillförd energi'!$B$1:$AQ$1,0),FALSE)</f>
        <v>0</v>
      </c>
      <c r="W5">
        <f>VLOOKUP($B5,'Tillförd energi'!$B$1:$AI$720,MATCH(W$1,'Tillförd energi'!$B$1:$AQ$1,0),FALSE)</f>
        <v>0</v>
      </c>
      <c r="X5">
        <f>VLOOKUP($B5,'Tillförd energi'!$B$1:$AI$720,MATCH(X$1,'Tillförd energi'!$B$1:$AQ$1,0),FALSE)</f>
        <v>0</v>
      </c>
      <c r="Y5">
        <f>VLOOKUP($B5,'Tillförd energi'!$B$1:$AI$720,MATCH(Y$1,'Tillförd energi'!$B$1:$AQ$1,0),FALSE)</f>
        <v>0</v>
      </c>
      <c r="Z5">
        <f>VLOOKUP($B5,'Tillförd energi'!$B$1:$AI$720,MATCH(Z$1,'Tillförd energi'!$B$1:$AQ$1,0),FALSE)</f>
        <v>0</v>
      </c>
      <c r="AA5">
        <f>VLOOKUP($B5,'Tillförd energi'!$B$1:$AI$720,MATCH(AA$1,'Tillförd energi'!$B$1:$AQ$1,0),FALSE)</f>
        <v>0</v>
      </c>
      <c r="AB5">
        <f>VLOOKUP($B5,'Tillförd energi'!$B$1:$AI$720,MATCH(AB$1,'Tillförd energi'!$B$1:$AQ$1,0),FALSE)</f>
        <v>0</v>
      </c>
      <c r="AC5">
        <f>VLOOKUP($B5,'Tillförd energi'!$B$1:$AI$720,MATCH(AC$1,'Tillförd energi'!$B$1:$AQ$1,0),FALSE)</f>
        <v>3.2</v>
      </c>
      <c r="AD5">
        <f>VLOOKUP($B5,'Tillförd energi'!$B$1:$AI$720,MATCH(AD$1,'Tillförd energi'!$B$1:$AQ$1,0),FALSE)</f>
        <v>0</v>
      </c>
      <c r="AE5">
        <f>VLOOKUP($B5,'Tillförd energi'!$B$1:$AI$720,MATCH(AE$1,'Tillförd energi'!$B$1:$AQ$1,0),FALSE)</f>
        <v>0</v>
      </c>
      <c r="AF5">
        <f>VLOOKUP($B5,'Tillförd energi'!$B$1:$AI$720,MATCH(AF$1,'Tillförd energi'!$B$1:$AQ$1,0),FALSE)</f>
        <v>0.48199999999999998</v>
      </c>
      <c r="AG5">
        <f>IFERROR(VLOOKUP(B5,Miljö!$B$1:$AC$550,MATCH("Köpt mängd produktionsspecifik fjärrvärme:",Miljö!$B$1:$AC$1,0),FALSE)/1,0)</f>
        <v>0</v>
      </c>
      <c r="AI5">
        <f t="shared" si="0"/>
        <v>27.669</v>
      </c>
      <c r="AJ5">
        <f t="shared" si="1"/>
        <v>27.669</v>
      </c>
      <c r="AK5">
        <f>IF(ISERROR(1/VLOOKUP($B5,Leveranser!$B$1:$S$499,MATCH("Såld värme (GWh)",Leveranser!$B$1:$S$1,0),FALSE)),"",VLOOKUP($B5,Leveranser!$B$1:$S$499,MATCH("Såld värme (GWh)",Leveranser!$B$1:$S$1,0),FALSE))</f>
        <v>20.123999999999999</v>
      </c>
      <c r="AL5">
        <f>VLOOKUP($B5,Leveranser!$B$1:$Y$499,MATCH("Totalt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114">
        <f t="shared" si="2"/>
        <v>0.72731215439661712</v>
      </c>
      <c r="AP5" t="str">
        <f>IFERROR(VLOOKUP($B5,Miljövärden!$B$2:$H$600,7,FALSE),"Nej, saknas")</f>
        <v>Ja</v>
      </c>
      <c r="AQ5" t="str">
        <f>IFERROR(VLOOKUP($B5,Miljövärden!$B$2:$H$600,6,FALSE),"Nej, saknas")</f>
        <v>Ja</v>
      </c>
      <c r="AU5">
        <f t="shared" si="3"/>
        <v>0.48199999999999998</v>
      </c>
      <c r="AV5">
        <f t="shared" si="4"/>
        <v>0</v>
      </c>
      <c r="AW5">
        <f t="shared" si="5"/>
        <v>23.972000000000001</v>
      </c>
      <c r="AX5">
        <f t="shared" si="6"/>
        <v>0</v>
      </c>
      <c r="AZ5">
        <f t="shared" si="7"/>
        <v>23.972000000000001</v>
      </c>
      <c r="BC5">
        <f t="shared" si="8"/>
        <v>1.4999999999999999E-2</v>
      </c>
      <c r="BD5">
        <f t="shared" si="9"/>
        <v>0</v>
      </c>
      <c r="BE5">
        <f t="shared" si="10"/>
        <v>23.972000000000001</v>
      </c>
      <c r="BF5">
        <f t="shared" si="11"/>
        <v>3.2</v>
      </c>
      <c r="BG5">
        <f t="shared" si="12"/>
        <v>0.48199999999999998</v>
      </c>
      <c r="BH5">
        <f>VLOOKUP(B5,Miljö!$B$1:$BX$482,MATCH("Fossilandel för ursprungspecificerad el ()",Miljö!$B$1:$I$1,0),FALSE)</f>
        <v>0</v>
      </c>
      <c r="BI5">
        <f>VLOOKUP(B5,Miljö!$B$1:$BX$482,MATCH("Kärnkraftsandel för ursprungsspecificerad el ()",Miljö!$B$1:$O$1,0),FALSE)</f>
        <v>1</v>
      </c>
      <c r="BJ5">
        <f t="shared" si="13"/>
        <v>0</v>
      </c>
      <c r="BK5" t="str">
        <f>VLOOKUP(B5,Miljö!$B$1:$P$482,MATCH("Fossil andel i procent (%)",Miljö!$B$1:$P$1,0),FALSE)</f>
        <v>ET</v>
      </c>
      <c r="BL5">
        <f t="shared" si="14"/>
        <v>27.669</v>
      </c>
      <c r="BO5" s="21">
        <f t="shared" si="15"/>
        <v>5.4212295348585052E-4</v>
      </c>
      <c r="BP5" s="115">
        <f t="shared" si="16"/>
        <v>1.7420217572011999E-2</v>
      </c>
      <c r="BQ5" s="115">
        <f t="shared" si="17"/>
        <v>0.86638476273085407</v>
      </c>
      <c r="BR5" s="115">
        <f t="shared" si="18"/>
        <v>0.11565289674364813</v>
      </c>
      <c r="BT5" s="116">
        <f t="shared" si="19"/>
        <v>1</v>
      </c>
      <c r="BW5" s="115">
        <f>IF(AP5="Ja",VLOOKUP(B5,Miljövärden!$B$2:$H$600,MATCH("Total andel fossilt",Miljövärden!$B$2:$H$2,0),FALSE),"")</f>
        <v>5.4212300000000004E-4</v>
      </c>
      <c r="BX5" s="116">
        <f t="shared" si="20"/>
        <v>4.6514149519907844E-11</v>
      </c>
      <c r="BZ5">
        <f t="shared" si="21"/>
        <v>4.6514149519907844E-11</v>
      </c>
      <c r="CA5" s="115">
        <f t="shared" si="22"/>
        <v>0</v>
      </c>
    </row>
    <row r="6" spans="1:79">
      <c r="A6" t="s">
        <v>19</v>
      </c>
      <c r="B6" t="s">
        <v>27</v>
      </c>
      <c r="C6">
        <f>VLOOKUP($B6,'Tillförd energi'!$B$1:$AI$720,MATCH(C$1,'Tillförd energi'!$B$1:$AQ$1,0),FALSE)</f>
        <v>0</v>
      </c>
      <c r="D6">
        <f>VLOOKUP($B6,'Tillförd energi'!$B$1:$AI$720,MATCH(D$1,'Tillförd energi'!$B$1:$AQ$1,0),FALSE)</f>
        <v>0.3</v>
      </c>
      <c r="E6">
        <f>VLOOKUP($B6,'Tillförd energi'!$B$1:$AI$720,MATCH(E$1,'Tillförd energi'!$B$1:$AQ$1,0),FALSE)</f>
        <v>0</v>
      </c>
      <c r="F6">
        <f>VLOOKUP($B6,'Tillförd energi'!$B$1:$AI$720,MATCH(F$1,'Tillförd energi'!$B$1:$AQ$1,0),FALSE)</f>
        <v>0</v>
      </c>
      <c r="G6">
        <f>VLOOKUP($B6,'Tillförd energi'!$B$1:$AI$720,MATCH(G$1,'Tillförd energi'!$B$1:$AQ$1,0),FALSE)</f>
        <v>0</v>
      </c>
      <c r="H6">
        <f>VLOOKUP($B6,'Tillförd energi'!$B$1:$AI$720,MATCH(H$1,'Tillförd energi'!$B$1:$AQ$1,0),FALSE)</f>
        <v>0</v>
      </c>
      <c r="I6">
        <f>VLOOKUP($B6,'Tillförd energi'!$B$1:$AI$720,MATCH(I$1,'Tillförd energi'!$B$1:$AQ$1,0),FALSE)</f>
        <v>0</v>
      </c>
      <c r="J6">
        <f>VLOOKUP($B6,'Tillförd energi'!$B$1:$AI$720,MATCH(J$1,'Tillförd energi'!$B$1:$AQ$1,0),FALSE)</f>
        <v>0</v>
      </c>
      <c r="K6">
        <f>VLOOKUP($B6,'Tillförd energi'!$B$1:$AI$720,MATCH(K$1,'Tillförd energi'!$B$1:$AQ$1,0),FALSE)</f>
        <v>0</v>
      </c>
      <c r="L6">
        <f>VLOOKUP($B6,'Tillförd energi'!$B$1:$AI$720,MATCH(L$1,'Tillförd energi'!$B$1:$AQ$1,0),FALSE)</f>
        <v>0</v>
      </c>
      <c r="M6">
        <f>VLOOKUP($B6,'Tillförd energi'!$B$1:$AI$720,MATCH(M$1,'Tillförd energi'!$B$1:$AQ$1,0),FALSE)</f>
        <v>0</v>
      </c>
      <c r="N6">
        <f>VLOOKUP($B6,'Tillförd energi'!$B$1:$AI$720,MATCH(N$1,'Tillförd energi'!$B$1:$AQ$1,0),FALSE)</f>
        <v>0</v>
      </c>
      <c r="O6">
        <f>VLOOKUP($B6,'Tillförd energi'!$B$1:$AI$720,MATCH(O$1,'Tillförd energi'!$B$1:$AQ$1,0),FALSE)</f>
        <v>0</v>
      </c>
      <c r="P6">
        <f>VLOOKUP($B6,'Tillförd energi'!$B$1:$AI$720,MATCH(P$1,'Tillförd energi'!$B$1:$AQ$1,0),FALSE)</f>
        <v>0</v>
      </c>
      <c r="Q6">
        <f>VLOOKUP($B6,'Tillförd energi'!$B$1:$AI$720,MATCH(Q$1,'Tillförd energi'!$B$1:$AQ$1,0),FALSE)</f>
        <v>62.387</v>
      </c>
      <c r="R6">
        <f>VLOOKUP($B6,'Tillförd energi'!$B$1:$AI$720,MATCH(R$1,'Tillförd energi'!$B$1:$AQ$1,0),FALSE)</f>
        <v>0</v>
      </c>
      <c r="S6">
        <f>VLOOKUP($B6,'Tillförd energi'!$B$1:$AI$720,MATCH(S$1,'Tillförd energi'!$B$1:$AQ$1,0),FALSE)</f>
        <v>0</v>
      </c>
      <c r="T6">
        <f>VLOOKUP($B6,'Tillförd energi'!$B$1:$AI$720,MATCH(T$1,'Tillförd energi'!$B$1:$AQ$1,0),FALSE)</f>
        <v>0</v>
      </c>
      <c r="U6">
        <f>VLOOKUP($B6,'Tillförd energi'!$B$1:$AI$720,MATCH(U$1,'Tillförd energi'!$B$1:$AQ$1,0),FALSE)</f>
        <v>0</v>
      </c>
      <c r="V6">
        <f>VLOOKUP($B6,'Tillförd energi'!$B$1:$AI$720,MATCH(V$1,'Tillförd energi'!$B$1:$AQ$1,0),FALSE)</f>
        <v>0</v>
      </c>
      <c r="W6">
        <f>VLOOKUP($B6,'Tillförd energi'!$B$1:$AI$720,MATCH(W$1,'Tillförd energi'!$B$1:$AQ$1,0),FALSE)</f>
        <v>0</v>
      </c>
      <c r="X6">
        <f>VLOOKUP($B6,'Tillförd energi'!$B$1:$AI$720,MATCH(X$1,'Tillförd energi'!$B$1:$AQ$1,0),FALSE)</f>
        <v>0</v>
      </c>
      <c r="Y6">
        <f>VLOOKUP($B6,'Tillförd energi'!$B$1:$AI$720,MATCH(Y$1,'Tillförd energi'!$B$1:$AQ$1,0),FALSE)</f>
        <v>0</v>
      </c>
      <c r="Z6">
        <f>VLOOKUP($B6,'Tillförd energi'!$B$1:$AI$720,MATCH(Z$1,'Tillförd energi'!$B$1:$AQ$1,0),FALSE)</f>
        <v>0</v>
      </c>
      <c r="AA6">
        <f>VLOOKUP($B6,'Tillförd energi'!$B$1:$AI$720,MATCH(AA$1,'Tillförd energi'!$B$1:$AQ$1,0),FALSE)</f>
        <v>0</v>
      </c>
      <c r="AB6">
        <f>VLOOKUP($B6,'Tillförd energi'!$B$1:$AI$720,MATCH(AB$1,'Tillförd energi'!$B$1:$AQ$1,0),FALSE)</f>
        <v>0</v>
      </c>
      <c r="AC6">
        <f>VLOOKUP($B6,'Tillförd energi'!$B$1:$AI$720,MATCH(AC$1,'Tillförd energi'!$B$1:$AQ$1,0),FALSE)</f>
        <v>6.8860000000000001</v>
      </c>
      <c r="AD6">
        <f>VLOOKUP($B6,'Tillförd energi'!$B$1:$AI$720,MATCH(AD$1,'Tillförd energi'!$B$1:$AQ$1,0),FALSE)</f>
        <v>0</v>
      </c>
      <c r="AE6">
        <f>VLOOKUP($B6,'Tillförd energi'!$B$1:$AI$720,MATCH(AE$1,'Tillförd energi'!$B$1:$AQ$1,0),FALSE)</f>
        <v>0</v>
      </c>
      <c r="AF6">
        <f>VLOOKUP($B6,'Tillförd energi'!$B$1:$AI$720,MATCH(AF$1,'Tillförd energi'!$B$1:$AQ$1,0),FALSE)</f>
        <v>1.657</v>
      </c>
      <c r="AG6">
        <f>IFERROR(VLOOKUP(B6,Miljö!$B$1:$AC$550,MATCH("Köpt mängd produktionsspecifik fjärrvärme:",Miljö!$B$1:$AC$1,0),FALSE)/1,0)</f>
        <v>0</v>
      </c>
      <c r="AI6">
        <f t="shared" si="0"/>
        <v>71.22999999999999</v>
      </c>
      <c r="AJ6">
        <f t="shared" si="1"/>
        <v>71.22999999999999</v>
      </c>
      <c r="AK6">
        <f>IF(ISERROR(1/VLOOKUP($B6,Leveranser!$B$1:$S$499,MATCH("Såld värme (GWh)",Leveranser!$B$1:$S$1,0),FALSE)),"",VLOOKUP($B6,Leveranser!$B$1:$S$499,MATCH("Såld värme (GWh)",Leveranser!$B$1:$S$1,0),FALSE))</f>
        <v>53.863999999999997</v>
      </c>
      <c r="AL6">
        <f>VLOOKUP($B6,Leveranser!$B$1:$Y$499,MATCH("Totalt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114">
        <f t="shared" si="2"/>
        <v>0.75619823108240913</v>
      </c>
      <c r="AP6" t="str">
        <f>IFERROR(VLOOKUP($B6,Miljövärden!$B$2:$H$600,7,FALSE),"Nej, saknas")</f>
        <v>Ja</v>
      </c>
      <c r="AQ6" t="str">
        <f>IFERROR(VLOOKUP($B6,Miljövärden!$B$2:$H$600,6,FALSE),"Nej, saknas")</f>
        <v>Ja</v>
      </c>
      <c r="AU6">
        <f t="shared" si="3"/>
        <v>1.657</v>
      </c>
      <c r="AV6">
        <f t="shared" si="4"/>
        <v>0</v>
      </c>
      <c r="AW6">
        <f t="shared" si="5"/>
        <v>62.387</v>
      </c>
      <c r="AX6">
        <f t="shared" si="6"/>
        <v>0</v>
      </c>
      <c r="AZ6">
        <f t="shared" si="7"/>
        <v>62.387</v>
      </c>
      <c r="BC6">
        <f t="shared" si="8"/>
        <v>0.3</v>
      </c>
      <c r="BD6">
        <f t="shared" si="9"/>
        <v>0</v>
      </c>
      <c r="BE6">
        <f t="shared" si="10"/>
        <v>62.387</v>
      </c>
      <c r="BF6">
        <f t="shared" si="11"/>
        <v>6.8860000000000001</v>
      </c>
      <c r="BG6">
        <f t="shared" si="12"/>
        <v>1.657</v>
      </c>
      <c r="BH6">
        <f>VLOOKUP(B6,Miljö!$B$1:$BX$482,MATCH("Fossilandel för ursprungspecificerad el ()",Miljö!$B$1:$I$1,0),FALSE)</f>
        <v>0</v>
      </c>
      <c r="BI6">
        <f>VLOOKUP(B6,Miljö!$B$1:$BX$482,MATCH("Kärnkraftsandel för ursprungsspecificerad el ()",Miljö!$B$1:$O$1,0),FALSE)</f>
        <v>1</v>
      </c>
      <c r="BJ6">
        <f t="shared" si="13"/>
        <v>0</v>
      </c>
      <c r="BK6" t="str">
        <f>VLOOKUP(B6,Miljö!$B$1:$P$482,MATCH("Fossil andel i procent (%)",Miljö!$B$1:$P$1,0),FALSE)</f>
        <v>ET</v>
      </c>
      <c r="BL6">
        <f t="shared" si="14"/>
        <v>71.22999999999999</v>
      </c>
      <c r="BO6" s="21">
        <f t="shared" si="15"/>
        <v>4.2117085497683565E-3</v>
      </c>
      <c r="BP6" s="115">
        <f t="shared" si="16"/>
        <v>2.3262670223220556E-2</v>
      </c>
      <c r="BQ6" s="115">
        <f t="shared" si="17"/>
        <v>0.87585287098132825</v>
      </c>
      <c r="BR6" s="115">
        <f t="shared" si="18"/>
        <v>9.6672750245683017E-2</v>
      </c>
      <c r="BT6" s="116">
        <f t="shared" si="19"/>
        <v>1.0000000000000002</v>
      </c>
      <c r="BW6" s="115">
        <f>IF(AP6="Ja",VLOOKUP(B6,Miljövärden!$B$2:$H$600,MATCH("Total andel fossilt",Miljövärden!$B$2:$H$2,0),FALSE),"")</f>
        <v>4.2117099999999996E-3</v>
      </c>
      <c r="BX6" s="116">
        <f t="shared" si="20"/>
        <v>1.4502316431075357E-9</v>
      </c>
      <c r="BZ6">
        <f t="shared" si="21"/>
        <v>1.4502316431075357E-9</v>
      </c>
      <c r="CA6" s="115">
        <f t="shared" si="22"/>
        <v>0</v>
      </c>
    </row>
    <row r="7" spans="1:79">
      <c r="A7" t="s">
        <v>19</v>
      </c>
      <c r="B7" t="s">
        <v>28</v>
      </c>
      <c r="C7">
        <f>VLOOKUP($B7,'Tillförd energi'!$B$1:$AI$720,MATCH(C$1,'Tillförd energi'!$B$1:$AQ$1,0),FALSE)</f>
        <v>0</v>
      </c>
      <c r="D7">
        <f>VLOOKUP($B7,'Tillförd energi'!$B$1:$AI$720,MATCH(D$1,'Tillförd energi'!$B$1:$AQ$1,0),FALSE)</f>
        <v>0</v>
      </c>
      <c r="E7">
        <f>VLOOKUP($B7,'Tillförd energi'!$B$1:$AI$720,MATCH(E$1,'Tillförd energi'!$B$1:$AQ$1,0),FALSE)</f>
        <v>0</v>
      </c>
      <c r="F7">
        <f>VLOOKUP($B7,'Tillförd energi'!$B$1:$AI$720,MATCH(F$1,'Tillförd energi'!$B$1:$AQ$1,0),FALSE)</f>
        <v>0</v>
      </c>
      <c r="G7">
        <f>VLOOKUP($B7,'Tillförd energi'!$B$1:$AI$720,MATCH(G$1,'Tillförd energi'!$B$1:$AQ$1,0),FALSE)</f>
        <v>0</v>
      </c>
      <c r="H7">
        <f>VLOOKUP($B7,'Tillförd energi'!$B$1:$AI$720,MATCH(H$1,'Tillförd energi'!$B$1:$AQ$1,0),FALSE)</f>
        <v>0</v>
      </c>
      <c r="I7">
        <f>VLOOKUP($B7,'Tillförd energi'!$B$1:$AI$720,MATCH(I$1,'Tillförd energi'!$B$1:$AQ$1,0),FALSE)</f>
        <v>0</v>
      </c>
      <c r="J7">
        <f>VLOOKUP($B7,'Tillförd energi'!$B$1:$AI$720,MATCH(J$1,'Tillförd energi'!$B$1:$AQ$1,0),FALSE)</f>
        <v>2.2530000000000001</v>
      </c>
      <c r="K7">
        <f>VLOOKUP($B7,'Tillförd energi'!$B$1:$AI$720,MATCH(K$1,'Tillförd energi'!$B$1:$AQ$1,0),FALSE)</f>
        <v>0</v>
      </c>
      <c r="L7">
        <f>VLOOKUP($B7,'Tillförd energi'!$B$1:$AI$720,MATCH(L$1,'Tillförd energi'!$B$1:$AQ$1,0),FALSE)</f>
        <v>0</v>
      </c>
      <c r="M7">
        <f>VLOOKUP($B7,'Tillförd energi'!$B$1:$AI$720,MATCH(M$1,'Tillförd energi'!$B$1:$AQ$1,0),FALSE)</f>
        <v>0</v>
      </c>
      <c r="N7">
        <f>VLOOKUP($B7,'Tillförd energi'!$B$1:$AI$720,MATCH(N$1,'Tillförd energi'!$B$1:$AQ$1,0),FALSE)</f>
        <v>0</v>
      </c>
      <c r="O7">
        <f>VLOOKUP($B7,'Tillförd energi'!$B$1:$AI$720,MATCH(O$1,'Tillförd energi'!$B$1:$AQ$1,0),FALSE)</f>
        <v>0</v>
      </c>
      <c r="P7">
        <f>VLOOKUP($B7,'Tillförd energi'!$B$1:$AI$720,MATCH(P$1,'Tillförd energi'!$B$1:$AQ$1,0),FALSE)</f>
        <v>0</v>
      </c>
      <c r="Q7">
        <f>VLOOKUP($B7,'Tillförd energi'!$B$1:$AI$720,MATCH(Q$1,'Tillförd energi'!$B$1:$AQ$1,0),FALSE)</f>
        <v>29.54</v>
      </c>
      <c r="R7">
        <f>VLOOKUP($B7,'Tillförd energi'!$B$1:$AI$720,MATCH(R$1,'Tillförd energi'!$B$1:$AQ$1,0),FALSE)</f>
        <v>0</v>
      </c>
      <c r="S7">
        <f>VLOOKUP($B7,'Tillförd energi'!$B$1:$AI$720,MATCH(S$1,'Tillförd energi'!$B$1:$AQ$1,0),FALSE)</f>
        <v>0</v>
      </c>
      <c r="T7">
        <f>VLOOKUP($B7,'Tillförd energi'!$B$1:$AI$720,MATCH(T$1,'Tillförd energi'!$B$1:$AQ$1,0),FALSE)</f>
        <v>0</v>
      </c>
      <c r="U7">
        <f>VLOOKUP($B7,'Tillförd energi'!$B$1:$AI$720,MATCH(U$1,'Tillförd energi'!$B$1:$AQ$1,0),FALSE)</f>
        <v>0</v>
      </c>
      <c r="V7">
        <f>VLOOKUP($B7,'Tillförd energi'!$B$1:$AI$720,MATCH(V$1,'Tillförd energi'!$B$1:$AQ$1,0),FALSE)</f>
        <v>0</v>
      </c>
      <c r="W7">
        <f>VLOOKUP($B7,'Tillförd energi'!$B$1:$AI$720,MATCH(W$1,'Tillförd energi'!$B$1:$AQ$1,0),FALSE)</f>
        <v>0</v>
      </c>
      <c r="X7">
        <f>VLOOKUP($B7,'Tillförd energi'!$B$1:$AI$720,MATCH(X$1,'Tillförd energi'!$B$1:$AQ$1,0),FALSE)</f>
        <v>0</v>
      </c>
      <c r="Y7">
        <f>VLOOKUP($B7,'Tillförd energi'!$B$1:$AI$720,MATCH(Y$1,'Tillförd energi'!$B$1:$AQ$1,0),FALSE)</f>
        <v>0</v>
      </c>
      <c r="Z7">
        <f>VLOOKUP($B7,'Tillförd energi'!$B$1:$AI$720,MATCH(Z$1,'Tillförd energi'!$B$1:$AQ$1,0),FALSE)</f>
        <v>0</v>
      </c>
      <c r="AA7">
        <f>VLOOKUP($B7,'Tillförd energi'!$B$1:$AI$720,MATCH(AA$1,'Tillförd energi'!$B$1:$AQ$1,0),FALSE)</f>
        <v>0</v>
      </c>
      <c r="AB7">
        <f>VLOOKUP($B7,'Tillförd energi'!$B$1:$AI$720,MATCH(AB$1,'Tillförd energi'!$B$1:$AQ$1,0),FALSE)</f>
        <v>0</v>
      </c>
      <c r="AC7">
        <f>VLOOKUP($B7,'Tillförd energi'!$B$1:$AI$720,MATCH(AC$1,'Tillförd energi'!$B$1:$AQ$1,0),FALSE)</f>
        <v>4.3049999999999997</v>
      </c>
      <c r="AD7">
        <f>VLOOKUP($B7,'Tillförd energi'!$B$1:$AI$720,MATCH(AD$1,'Tillförd energi'!$B$1:$AQ$1,0),FALSE)</f>
        <v>0</v>
      </c>
      <c r="AE7">
        <f>VLOOKUP($B7,'Tillförd energi'!$B$1:$AI$720,MATCH(AE$1,'Tillförd energi'!$B$1:$AQ$1,0),FALSE)</f>
        <v>0</v>
      </c>
      <c r="AF7">
        <f>VLOOKUP($B7,'Tillförd energi'!$B$1:$AI$720,MATCH(AF$1,'Tillförd energi'!$B$1:$AQ$1,0),FALSE)</f>
        <v>0.94399999999999995</v>
      </c>
      <c r="AG7">
        <f>IFERROR(VLOOKUP(B7,Miljö!$B$1:$AC$550,MATCH("Köpt mängd produktionsspecifik fjärrvärme:",Miljö!$B$1:$AC$1,0),FALSE)/1,0)</f>
        <v>0</v>
      </c>
      <c r="AI7">
        <f t="shared" si="0"/>
        <v>37.042000000000002</v>
      </c>
      <c r="AJ7">
        <f t="shared" si="1"/>
        <v>37.042000000000002</v>
      </c>
      <c r="AK7">
        <f>IF(ISERROR(1/VLOOKUP($B7,Leveranser!$B$1:$S$499,MATCH("Såld värme (GWh)",Leveranser!$B$1:$S$1,0),FALSE)),"",VLOOKUP($B7,Leveranser!$B$1:$S$499,MATCH("Såld värme (GWh)",Leveranser!$B$1:$S$1,0),FALSE))</f>
        <v>25.922999999999998</v>
      </c>
      <c r="AL7">
        <f>VLOOKUP($B7,Leveranser!$B$1:$Y$499,MATCH("Totalt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114">
        <f t="shared" si="2"/>
        <v>0.69982722315209756</v>
      </c>
      <c r="AP7" t="str">
        <f>IFERROR(VLOOKUP($B7,Miljövärden!$B$2:$H$600,7,FALSE),"Nej, saknas")</f>
        <v>Ja</v>
      </c>
      <c r="AQ7" t="str">
        <f>IFERROR(VLOOKUP($B7,Miljövärden!$B$2:$H$600,6,FALSE),"Nej, saknas")</f>
        <v>Ja</v>
      </c>
      <c r="AU7">
        <f t="shared" si="3"/>
        <v>0.94399999999999995</v>
      </c>
      <c r="AV7">
        <f t="shared" si="4"/>
        <v>0</v>
      </c>
      <c r="AW7">
        <f t="shared" si="5"/>
        <v>29.54</v>
      </c>
      <c r="AX7">
        <f t="shared" si="6"/>
        <v>0</v>
      </c>
      <c r="AZ7">
        <f t="shared" si="7"/>
        <v>29.54</v>
      </c>
      <c r="BC7">
        <f t="shared" si="8"/>
        <v>0</v>
      </c>
      <c r="BD7">
        <f t="shared" si="9"/>
        <v>0</v>
      </c>
      <c r="BE7">
        <f t="shared" si="10"/>
        <v>29.54</v>
      </c>
      <c r="BF7">
        <f t="shared" si="11"/>
        <v>6.5579999999999998</v>
      </c>
      <c r="BG7">
        <f t="shared" si="12"/>
        <v>0.94399999999999995</v>
      </c>
      <c r="BH7">
        <f>VLOOKUP(B7,Miljö!$B$1:$BX$482,MATCH("Fossilandel för ursprungspecificerad el ()",Miljö!$B$1:$I$1,0),FALSE)</f>
        <v>0</v>
      </c>
      <c r="BI7">
        <f>VLOOKUP(B7,Miljö!$B$1:$BX$482,MATCH("Kärnkraftsandel för ursprungsspecificerad el ()",Miljö!$B$1:$O$1,0),FALSE)</f>
        <v>1</v>
      </c>
      <c r="BJ7">
        <f t="shared" si="13"/>
        <v>0</v>
      </c>
      <c r="BK7" t="str">
        <f>VLOOKUP(B7,Miljö!$B$1:$P$482,MATCH("Fossil andel i procent (%)",Miljö!$B$1:$P$1,0),FALSE)</f>
        <v>ET</v>
      </c>
      <c r="BL7">
        <f t="shared" si="14"/>
        <v>37.042000000000002</v>
      </c>
      <c r="BO7" s="21">
        <f t="shared" si="15"/>
        <v>0</v>
      </c>
      <c r="BP7" s="115">
        <f t="shared" si="16"/>
        <v>2.5484585065601206E-2</v>
      </c>
      <c r="BQ7" s="115">
        <f t="shared" si="17"/>
        <v>0.79747313859942759</v>
      </c>
      <c r="BR7" s="115">
        <f t="shared" si="18"/>
        <v>0.1770422763349711</v>
      </c>
      <c r="BT7" s="116">
        <f t="shared" si="19"/>
        <v>1</v>
      </c>
      <c r="BW7" s="115">
        <f>IF(AP7="Ja",VLOOKUP(B7,Miljövärden!$B$2:$H$600,MATCH("Total andel fossilt",Miljövärden!$B$2:$H$2,0),FALSE),"")</f>
        <v>0</v>
      </c>
      <c r="BX7" s="116">
        <f t="shared" si="20"/>
        <v>0</v>
      </c>
      <c r="BZ7">
        <f t="shared" si="21"/>
        <v>0</v>
      </c>
      <c r="CA7" s="115">
        <f t="shared" si="22"/>
        <v>0</v>
      </c>
    </row>
    <row r="8" spans="1:79">
      <c r="A8" t="s">
        <v>19</v>
      </c>
      <c r="B8" t="s">
        <v>29</v>
      </c>
      <c r="C8">
        <f>VLOOKUP($B8,'Tillförd energi'!$B$1:$AI$720,MATCH(C$1,'Tillförd energi'!$B$1:$AQ$1,0),FALSE)</f>
        <v>0</v>
      </c>
      <c r="D8">
        <f>VLOOKUP($B8,'Tillförd energi'!$B$1:$AI$720,MATCH(D$1,'Tillförd energi'!$B$1:$AQ$1,0),FALSE)</f>
        <v>0.83599999999999997</v>
      </c>
      <c r="E8">
        <f>VLOOKUP($B8,'Tillförd energi'!$B$1:$AI$720,MATCH(E$1,'Tillförd energi'!$B$1:$AQ$1,0),FALSE)</f>
        <v>0</v>
      </c>
      <c r="F8">
        <f>VLOOKUP($B8,'Tillförd energi'!$B$1:$AI$720,MATCH(F$1,'Tillförd energi'!$B$1:$AQ$1,0),FALSE)</f>
        <v>0</v>
      </c>
      <c r="G8">
        <f>VLOOKUP($B8,'Tillförd energi'!$B$1:$AI$720,MATCH(G$1,'Tillförd energi'!$B$1:$AQ$1,0),FALSE)</f>
        <v>0</v>
      </c>
      <c r="H8">
        <f>VLOOKUP($B8,'Tillförd energi'!$B$1:$AI$720,MATCH(H$1,'Tillförd energi'!$B$1:$AQ$1,0),FALSE)</f>
        <v>0</v>
      </c>
      <c r="I8">
        <f>VLOOKUP($B8,'Tillförd energi'!$B$1:$AI$720,MATCH(I$1,'Tillförd energi'!$B$1:$AQ$1,0),FALSE)</f>
        <v>0</v>
      </c>
      <c r="J8">
        <f>VLOOKUP($B8,'Tillförd energi'!$B$1:$AI$720,MATCH(J$1,'Tillförd energi'!$B$1:$AQ$1,0),FALSE)</f>
        <v>0</v>
      </c>
      <c r="K8">
        <f>VLOOKUP($B8,'Tillförd energi'!$B$1:$AI$720,MATCH(K$1,'Tillförd energi'!$B$1:$AQ$1,0),FALSE)</f>
        <v>0</v>
      </c>
      <c r="L8">
        <f>VLOOKUP($B8,'Tillförd energi'!$B$1:$AI$720,MATCH(L$1,'Tillförd energi'!$B$1:$AQ$1,0),FALSE)</f>
        <v>0</v>
      </c>
      <c r="M8">
        <f>VLOOKUP($B8,'Tillförd energi'!$B$1:$AI$720,MATCH(M$1,'Tillförd energi'!$B$1:$AQ$1,0),FALSE)</f>
        <v>0</v>
      </c>
      <c r="N8">
        <f>VLOOKUP($B8,'Tillförd energi'!$B$1:$AI$720,MATCH(N$1,'Tillförd energi'!$B$1:$AQ$1,0),FALSE)</f>
        <v>0</v>
      </c>
      <c r="O8">
        <f>VLOOKUP($B8,'Tillförd energi'!$B$1:$AI$720,MATCH(O$1,'Tillförd energi'!$B$1:$AQ$1,0),FALSE)</f>
        <v>0</v>
      </c>
      <c r="P8">
        <f>VLOOKUP($B8,'Tillförd energi'!$B$1:$AI$720,MATCH(P$1,'Tillförd energi'!$B$1:$AQ$1,0),FALSE)</f>
        <v>0</v>
      </c>
      <c r="Q8">
        <f>VLOOKUP($B8,'Tillförd energi'!$B$1:$AI$720,MATCH(Q$1,'Tillförd energi'!$B$1:$AQ$1,0),FALSE)</f>
        <v>0</v>
      </c>
      <c r="R8">
        <f>VLOOKUP($B8,'Tillförd energi'!$B$1:$AI$720,MATCH(R$1,'Tillförd energi'!$B$1:$AQ$1,0),FALSE)</f>
        <v>8.9149999999999991</v>
      </c>
      <c r="S8">
        <f>VLOOKUP($B8,'Tillförd energi'!$B$1:$AI$720,MATCH(S$1,'Tillförd energi'!$B$1:$AQ$1,0),FALSE)</f>
        <v>0</v>
      </c>
      <c r="T8">
        <f>VLOOKUP($B8,'Tillförd energi'!$B$1:$AI$720,MATCH(T$1,'Tillförd energi'!$B$1:$AQ$1,0),FALSE)</f>
        <v>0</v>
      </c>
      <c r="U8">
        <f>VLOOKUP($B8,'Tillförd energi'!$B$1:$AI$720,MATCH(U$1,'Tillförd energi'!$B$1:$AQ$1,0),FALSE)</f>
        <v>0</v>
      </c>
      <c r="V8">
        <f>VLOOKUP($B8,'Tillförd energi'!$B$1:$AI$720,MATCH(V$1,'Tillförd energi'!$B$1:$AQ$1,0),FALSE)</f>
        <v>0</v>
      </c>
      <c r="W8">
        <f>VLOOKUP($B8,'Tillförd energi'!$B$1:$AI$720,MATCH(W$1,'Tillförd energi'!$B$1:$AQ$1,0),FALSE)</f>
        <v>0</v>
      </c>
      <c r="X8">
        <f>VLOOKUP($B8,'Tillförd energi'!$B$1:$AI$720,MATCH(X$1,'Tillförd energi'!$B$1:$AQ$1,0),FALSE)</f>
        <v>0</v>
      </c>
      <c r="Y8">
        <f>VLOOKUP($B8,'Tillförd energi'!$B$1:$AI$720,MATCH(Y$1,'Tillförd energi'!$B$1:$AQ$1,0),FALSE)</f>
        <v>0</v>
      </c>
      <c r="Z8">
        <f>VLOOKUP($B8,'Tillförd energi'!$B$1:$AI$720,MATCH(Z$1,'Tillförd energi'!$B$1:$AQ$1,0),FALSE)</f>
        <v>0</v>
      </c>
      <c r="AA8">
        <f>VLOOKUP($B8,'Tillförd energi'!$B$1:$AI$720,MATCH(AA$1,'Tillförd energi'!$B$1:$AQ$1,0),FALSE)</f>
        <v>0</v>
      </c>
      <c r="AB8">
        <f>VLOOKUP($B8,'Tillförd energi'!$B$1:$AI$720,MATCH(AB$1,'Tillförd energi'!$B$1:$AQ$1,0),FALSE)</f>
        <v>0</v>
      </c>
      <c r="AC8">
        <f>VLOOKUP($B8,'Tillförd energi'!$B$1:$AI$720,MATCH(AC$1,'Tillförd energi'!$B$1:$AQ$1,0),FALSE)</f>
        <v>0</v>
      </c>
      <c r="AD8">
        <f>VLOOKUP($B8,'Tillförd energi'!$B$1:$AI$720,MATCH(AD$1,'Tillförd energi'!$B$1:$AQ$1,0),FALSE)</f>
        <v>55.738999999999997</v>
      </c>
      <c r="AE8">
        <f>VLOOKUP($B8,'Tillförd energi'!$B$1:$AI$720,MATCH(AE$1,'Tillförd energi'!$B$1:$AQ$1,0),FALSE)</f>
        <v>0</v>
      </c>
      <c r="AF8">
        <f>VLOOKUP($B8,'Tillförd energi'!$B$1:$AI$720,MATCH(AF$1,'Tillförd energi'!$B$1:$AQ$1,0),FALSE)</f>
        <v>0.24099999999999999</v>
      </c>
      <c r="AG8">
        <f>IFERROR(VLOOKUP(B8,Miljö!$B$1:$AC$550,MATCH("Köpt mängd produktionsspecifik fjärrvärme:",Miljö!$B$1:$AC$1,0),FALSE)/1,0)</f>
        <v>0</v>
      </c>
      <c r="AI8">
        <f t="shared" si="0"/>
        <v>65.730999999999995</v>
      </c>
      <c r="AJ8">
        <f t="shared" si="1"/>
        <v>65.730999999999995</v>
      </c>
      <c r="AK8">
        <f>IF(ISERROR(1/VLOOKUP($B8,Leveranser!$B$1:$S$499,MATCH("Såld värme (GWh)",Leveranser!$B$1:$S$1,0),FALSE)),"",VLOOKUP($B8,Leveranser!$B$1:$S$499,MATCH("Såld värme (GWh)",Leveranser!$B$1:$S$1,0),FALSE))</f>
        <v>56.174999999999997</v>
      </c>
      <c r="AL8">
        <f>VLOOKUP($B8,Leveranser!$B$1:$Y$499,MATCH("Totalt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114">
        <f t="shared" si="2"/>
        <v>0.85461958588793718</v>
      </c>
      <c r="AP8" t="str">
        <f>IFERROR(VLOOKUP($B8,Miljövärden!$B$2:$H$600,7,FALSE),"Nej, saknas")</f>
        <v>Ja</v>
      </c>
      <c r="AQ8" t="str">
        <f>IFERROR(VLOOKUP($B8,Miljövärden!$B$2:$H$600,6,FALSE),"Nej, saknas")</f>
        <v>Ja</v>
      </c>
      <c r="AU8">
        <f t="shared" si="3"/>
        <v>0.24099999999999999</v>
      </c>
      <c r="AV8">
        <f t="shared" si="4"/>
        <v>0</v>
      </c>
      <c r="AW8">
        <f t="shared" si="5"/>
        <v>0</v>
      </c>
      <c r="AX8">
        <f t="shared" si="6"/>
        <v>8.9149999999999991</v>
      </c>
      <c r="AZ8">
        <f t="shared" si="7"/>
        <v>8.9149999999999991</v>
      </c>
      <c r="BC8">
        <f t="shared" si="8"/>
        <v>0.83599999999999997</v>
      </c>
      <c r="BD8">
        <f t="shared" si="9"/>
        <v>0</v>
      </c>
      <c r="BE8">
        <f t="shared" si="10"/>
        <v>8.9149999999999991</v>
      </c>
      <c r="BF8">
        <f t="shared" si="11"/>
        <v>55.738999999999997</v>
      </c>
      <c r="BG8">
        <f t="shared" si="12"/>
        <v>0.24099999999999999</v>
      </c>
      <c r="BH8">
        <f>VLOOKUP(B8,Miljö!$B$1:$BX$482,MATCH("Fossilandel för ursprungspecificerad el ()",Miljö!$B$1:$I$1,0),FALSE)</f>
        <v>0</v>
      </c>
      <c r="BI8">
        <f>VLOOKUP(B8,Miljö!$B$1:$BX$482,MATCH("Kärnkraftsandel för ursprungsspecificerad el ()",Miljö!$B$1:$O$1,0),FALSE)</f>
        <v>1</v>
      </c>
      <c r="BJ8">
        <f t="shared" si="13"/>
        <v>0</v>
      </c>
      <c r="BK8" t="str">
        <f>VLOOKUP(B8,Miljö!$B$1:$P$482,MATCH("Fossil andel i procent (%)",Miljö!$B$1:$P$1,0),FALSE)</f>
        <v>ET</v>
      </c>
      <c r="BL8">
        <f t="shared" si="14"/>
        <v>65.730999999999995</v>
      </c>
      <c r="BO8" s="21">
        <f t="shared" si="15"/>
        <v>1.2718504206538772E-2</v>
      </c>
      <c r="BP8" s="115">
        <f t="shared" si="16"/>
        <v>3.6664587485356987E-3</v>
      </c>
      <c r="BQ8" s="115">
        <f t="shared" si="17"/>
        <v>0.13562854665226454</v>
      </c>
      <c r="BR8" s="115">
        <f t="shared" si="18"/>
        <v>0.84798649039266105</v>
      </c>
      <c r="BT8" s="116">
        <f t="shared" si="19"/>
        <v>1</v>
      </c>
      <c r="BW8" s="115">
        <f>IF(AP8="Ja",VLOOKUP(B8,Miljövärden!$B$2:$H$600,MATCH("Total andel fossilt",Miljövärden!$B$2:$H$2,0),FALSE),"")</f>
        <v>1.2718500000000001E-2</v>
      </c>
      <c r="BX8" s="116">
        <f t="shared" si="20"/>
        <v>-4.2065387718254188E-9</v>
      </c>
      <c r="BZ8">
        <f t="shared" si="21"/>
        <v>-4.2065387718254188E-9</v>
      </c>
      <c r="CA8" s="115">
        <f t="shared" si="22"/>
        <v>0</v>
      </c>
    </row>
    <row r="9" spans="1:79">
      <c r="A9" t="s">
        <v>19</v>
      </c>
      <c r="B9" t="s">
        <v>30</v>
      </c>
      <c r="C9">
        <f>VLOOKUP($B9,'Tillförd energi'!$B$1:$AI$720,MATCH(C$1,'Tillförd energi'!$B$1:$AQ$1,0),FALSE)</f>
        <v>0</v>
      </c>
      <c r="D9">
        <f>VLOOKUP($B9,'Tillförd energi'!$B$1:$AI$720,MATCH(D$1,'Tillförd energi'!$B$1:$AQ$1,0),FALSE)</f>
        <v>0.09</v>
      </c>
      <c r="E9">
        <f>VLOOKUP($B9,'Tillförd energi'!$B$1:$AI$720,MATCH(E$1,'Tillförd energi'!$B$1:$AQ$1,0),FALSE)</f>
        <v>0</v>
      </c>
      <c r="F9">
        <f>VLOOKUP($B9,'Tillförd energi'!$B$1:$AI$720,MATCH(F$1,'Tillförd energi'!$B$1:$AQ$1,0),FALSE)</f>
        <v>0</v>
      </c>
      <c r="G9">
        <f>VLOOKUP($B9,'Tillförd energi'!$B$1:$AI$720,MATCH(G$1,'Tillförd energi'!$B$1:$AQ$1,0),FALSE)</f>
        <v>0</v>
      </c>
      <c r="H9">
        <f>VLOOKUP($B9,'Tillförd energi'!$B$1:$AI$720,MATCH(H$1,'Tillförd energi'!$B$1:$AQ$1,0),FALSE)</f>
        <v>0</v>
      </c>
      <c r="I9">
        <f>VLOOKUP($B9,'Tillförd energi'!$B$1:$AI$720,MATCH(I$1,'Tillförd energi'!$B$1:$AQ$1,0),FALSE)</f>
        <v>0</v>
      </c>
      <c r="J9">
        <f>VLOOKUP($B9,'Tillförd energi'!$B$1:$AI$720,MATCH(J$1,'Tillförd energi'!$B$1:$AQ$1,0),FALSE)</f>
        <v>0</v>
      </c>
      <c r="K9">
        <f>VLOOKUP($B9,'Tillförd energi'!$B$1:$AI$720,MATCH(K$1,'Tillförd energi'!$B$1:$AQ$1,0),FALSE)</f>
        <v>0</v>
      </c>
      <c r="L9">
        <f>VLOOKUP($B9,'Tillförd energi'!$B$1:$AI$720,MATCH(L$1,'Tillförd energi'!$B$1:$AQ$1,0),FALSE)</f>
        <v>0</v>
      </c>
      <c r="M9">
        <f>VLOOKUP($B9,'Tillförd energi'!$B$1:$AI$720,MATCH(M$1,'Tillförd energi'!$B$1:$AQ$1,0),FALSE)</f>
        <v>0</v>
      </c>
      <c r="N9">
        <f>VLOOKUP($B9,'Tillförd energi'!$B$1:$AI$720,MATCH(N$1,'Tillförd energi'!$B$1:$AQ$1,0),FALSE)</f>
        <v>0</v>
      </c>
      <c r="O9">
        <f>VLOOKUP($B9,'Tillförd energi'!$B$1:$AI$720,MATCH(O$1,'Tillförd energi'!$B$1:$AQ$1,0),FALSE)</f>
        <v>0</v>
      </c>
      <c r="P9">
        <f>VLOOKUP($B9,'Tillförd energi'!$B$1:$AI$720,MATCH(P$1,'Tillförd energi'!$B$1:$AQ$1,0),FALSE)</f>
        <v>0</v>
      </c>
      <c r="Q9">
        <f>VLOOKUP($B9,'Tillförd energi'!$B$1:$AI$720,MATCH(Q$1,'Tillförd energi'!$B$1:$AQ$1,0),FALSE)</f>
        <v>24.190999999999999</v>
      </c>
      <c r="R9">
        <f>VLOOKUP($B9,'Tillförd energi'!$B$1:$AI$720,MATCH(R$1,'Tillförd energi'!$B$1:$AQ$1,0),FALSE)</f>
        <v>0</v>
      </c>
      <c r="S9">
        <f>VLOOKUP($B9,'Tillförd energi'!$B$1:$AI$720,MATCH(S$1,'Tillförd energi'!$B$1:$AQ$1,0),FALSE)</f>
        <v>0</v>
      </c>
      <c r="T9">
        <f>VLOOKUP($B9,'Tillförd energi'!$B$1:$AI$720,MATCH(T$1,'Tillförd energi'!$B$1:$AQ$1,0),FALSE)</f>
        <v>0</v>
      </c>
      <c r="U9">
        <f>VLOOKUP($B9,'Tillförd energi'!$B$1:$AI$720,MATCH(U$1,'Tillförd energi'!$B$1:$AQ$1,0),FALSE)</f>
        <v>0</v>
      </c>
      <c r="V9">
        <f>VLOOKUP($B9,'Tillförd energi'!$B$1:$AI$720,MATCH(V$1,'Tillförd energi'!$B$1:$AQ$1,0),FALSE)</f>
        <v>0</v>
      </c>
      <c r="W9">
        <f>VLOOKUP($B9,'Tillförd energi'!$B$1:$AI$720,MATCH(W$1,'Tillförd energi'!$B$1:$AQ$1,0),FALSE)</f>
        <v>0.29199999999999998</v>
      </c>
      <c r="X9">
        <f>VLOOKUP($B9,'Tillförd energi'!$B$1:$AI$720,MATCH(X$1,'Tillförd energi'!$B$1:$AQ$1,0),FALSE)</f>
        <v>0</v>
      </c>
      <c r="Y9">
        <f>VLOOKUP($B9,'Tillförd energi'!$B$1:$AI$720,MATCH(Y$1,'Tillförd energi'!$B$1:$AQ$1,0),FALSE)</f>
        <v>0</v>
      </c>
      <c r="Z9">
        <f>VLOOKUP($B9,'Tillförd energi'!$B$1:$AI$720,MATCH(Z$1,'Tillförd energi'!$B$1:$AQ$1,0),FALSE)</f>
        <v>0</v>
      </c>
      <c r="AA9">
        <f>VLOOKUP($B9,'Tillförd energi'!$B$1:$AI$720,MATCH(AA$1,'Tillförd energi'!$B$1:$AQ$1,0),FALSE)</f>
        <v>0</v>
      </c>
      <c r="AB9">
        <f>VLOOKUP($B9,'Tillförd energi'!$B$1:$AI$720,MATCH(AB$1,'Tillförd energi'!$B$1:$AQ$1,0),FALSE)</f>
        <v>0</v>
      </c>
      <c r="AC9">
        <f>VLOOKUP($B9,'Tillförd energi'!$B$1:$AI$720,MATCH(AC$1,'Tillförd energi'!$B$1:$AQ$1,0),FALSE)</f>
        <v>3.3170000000000002</v>
      </c>
      <c r="AD9">
        <f>VLOOKUP($B9,'Tillförd energi'!$B$1:$AI$720,MATCH(AD$1,'Tillförd energi'!$B$1:$AQ$1,0),FALSE)</f>
        <v>0</v>
      </c>
      <c r="AE9">
        <f>VLOOKUP($B9,'Tillförd energi'!$B$1:$AI$720,MATCH(AE$1,'Tillförd energi'!$B$1:$AQ$1,0),FALSE)</f>
        <v>0</v>
      </c>
      <c r="AF9">
        <f>VLOOKUP($B9,'Tillförd energi'!$B$1:$AI$720,MATCH(AF$1,'Tillförd energi'!$B$1:$AQ$1,0),FALSE)</f>
        <v>0.79300000000000004</v>
      </c>
      <c r="AG9">
        <f>IFERROR(VLOOKUP(B9,Miljö!$B$1:$AC$550,MATCH("Köpt mängd produktionsspecifik fjärrvärme:",Miljö!$B$1:$AC$1,0),FALSE)/1,0)</f>
        <v>0</v>
      </c>
      <c r="AI9">
        <f t="shared" si="0"/>
        <v>28.683</v>
      </c>
      <c r="AJ9">
        <f t="shared" si="1"/>
        <v>28.683</v>
      </c>
      <c r="AK9">
        <f>IF(ISERROR(1/VLOOKUP($B9,Leveranser!$B$1:$S$499,MATCH("Såld värme (GWh)",Leveranser!$B$1:$S$1,0),FALSE)),"",VLOOKUP($B9,Leveranser!$B$1:$S$499,MATCH("Såld värme (GWh)",Leveranser!$B$1:$S$1,0),FALSE))</f>
        <v>21.326000000000001</v>
      </c>
      <c r="AL9">
        <f>VLOOKUP($B9,Leveranser!$B$1:$Y$499,MATCH("Totalt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114">
        <f t="shared" si="2"/>
        <v>0.74350660670083324</v>
      </c>
      <c r="AP9" t="str">
        <f>IFERROR(VLOOKUP($B9,Miljövärden!$B$2:$H$600,7,FALSE),"Nej, saknas")</f>
        <v>Ja</v>
      </c>
      <c r="AQ9" t="str">
        <f>IFERROR(VLOOKUP($B9,Miljövärden!$B$2:$H$600,6,FALSE),"Nej, saknas")</f>
        <v>Ja</v>
      </c>
      <c r="AU9">
        <f t="shared" si="3"/>
        <v>0.79300000000000004</v>
      </c>
      <c r="AV9">
        <f t="shared" si="4"/>
        <v>0</v>
      </c>
      <c r="AW9">
        <f t="shared" si="5"/>
        <v>24.190999999999999</v>
      </c>
      <c r="AX9">
        <f t="shared" si="6"/>
        <v>0</v>
      </c>
      <c r="AZ9">
        <f t="shared" si="7"/>
        <v>24.483000000000001</v>
      </c>
      <c r="BC9">
        <f t="shared" si="8"/>
        <v>0.09</v>
      </c>
      <c r="BD9">
        <f t="shared" si="9"/>
        <v>0</v>
      </c>
      <c r="BE9">
        <f t="shared" si="10"/>
        <v>24.483000000000001</v>
      </c>
      <c r="BF9">
        <f t="shared" si="11"/>
        <v>3.3170000000000002</v>
      </c>
      <c r="BG9">
        <f t="shared" si="12"/>
        <v>0.79300000000000004</v>
      </c>
      <c r="BH9">
        <f>VLOOKUP(B9,Miljö!$B$1:$BX$482,MATCH("Fossilandel för ursprungspecificerad el ()",Miljö!$B$1:$I$1,0),FALSE)</f>
        <v>0</v>
      </c>
      <c r="BI9">
        <f>VLOOKUP(B9,Miljö!$B$1:$BX$482,MATCH("Kärnkraftsandel för ursprungsspecificerad el ()",Miljö!$B$1:$O$1,0),FALSE)</f>
        <v>1</v>
      </c>
      <c r="BJ9">
        <f t="shared" si="13"/>
        <v>0</v>
      </c>
      <c r="BK9" t="str">
        <f>VLOOKUP(B9,Miljö!$B$1:$P$482,MATCH("Fossil andel i procent (%)",Miljö!$B$1:$P$1,0),FALSE)</f>
        <v>ET</v>
      </c>
      <c r="BL9">
        <f t="shared" si="14"/>
        <v>28.683</v>
      </c>
      <c r="BO9" s="21">
        <f t="shared" si="15"/>
        <v>3.1377470975839346E-3</v>
      </c>
      <c r="BP9" s="115">
        <f t="shared" si="16"/>
        <v>2.7647038315378448E-2</v>
      </c>
      <c r="BQ9" s="115">
        <f t="shared" si="17"/>
        <v>0.85357180211274974</v>
      </c>
      <c r="BR9" s="115">
        <f t="shared" si="18"/>
        <v>0.11564341247428792</v>
      </c>
      <c r="BT9" s="116">
        <f t="shared" si="19"/>
        <v>1</v>
      </c>
      <c r="BW9" s="115">
        <f>IF(AP9="Ja",VLOOKUP(B9,Miljövärden!$B$2:$H$600,MATCH("Total andel fossilt",Miljövärden!$B$2:$H$2,0),FALSE),"")</f>
        <v>3.1377499999999999E-3</v>
      </c>
      <c r="BX9" s="116">
        <f t="shared" si="20"/>
        <v>2.9024160652993403E-9</v>
      </c>
      <c r="BZ9">
        <f t="shared" si="21"/>
        <v>2.9024160652993403E-9</v>
      </c>
      <c r="CA9" s="115">
        <f t="shared" si="22"/>
        <v>0</v>
      </c>
    </row>
    <row r="10" spans="1:79">
      <c r="A10" t="s">
        <v>19</v>
      </c>
      <c r="B10" t="s">
        <v>31</v>
      </c>
      <c r="C10">
        <f>VLOOKUP($B10,'Tillförd energi'!$B$1:$AI$720,MATCH(C$1,'Tillförd energi'!$B$1:$AQ$1,0),FALSE)</f>
        <v>0</v>
      </c>
      <c r="D10">
        <f>VLOOKUP($B10,'Tillförd energi'!$B$1:$AI$720,MATCH(D$1,'Tillförd energi'!$B$1:$AQ$1,0),FALSE)</f>
        <v>0.03</v>
      </c>
      <c r="E10">
        <f>VLOOKUP($B10,'Tillförd energi'!$B$1:$AI$720,MATCH(E$1,'Tillförd energi'!$B$1:$AQ$1,0),FALSE)</f>
        <v>0</v>
      </c>
      <c r="F10">
        <f>VLOOKUP($B10,'Tillförd energi'!$B$1:$AI$720,MATCH(F$1,'Tillförd energi'!$B$1:$AQ$1,0),FALSE)</f>
        <v>0</v>
      </c>
      <c r="G10">
        <f>VLOOKUP($B10,'Tillförd energi'!$B$1:$AI$720,MATCH(G$1,'Tillförd energi'!$B$1:$AQ$1,0),FALSE)</f>
        <v>0</v>
      </c>
      <c r="H10">
        <f>VLOOKUP($B10,'Tillförd energi'!$B$1:$AI$720,MATCH(H$1,'Tillförd energi'!$B$1:$AQ$1,0),FALSE)</f>
        <v>0.30299999999999999</v>
      </c>
      <c r="I10">
        <f>VLOOKUP($B10,'Tillförd energi'!$B$1:$AI$720,MATCH(I$1,'Tillförd energi'!$B$1:$AQ$1,0),FALSE)</f>
        <v>0</v>
      </c>
      <c r="J10">
        <f>VLOOKUP($B10,'Tillförd energi'!$B$1:$AI$720,MATCH(J$1,'Tillförd energi'!$B$1:$AQ$1,0),FALSE)</f>
        <v>0.11600000000000001</v>
      </c>
      <c r="K10">
        <f>VLOOKUP($B10,'Tillförd energi'!$B$1:$AI$720,MATCH(K$1,'Tillförd energi'!$B$1:$AQ$1,0),FALSE)</f>
        <v>0</v>
      </c>
      <c r="L10">
        <f>VLOOKUP($B10,'Tillförd energi'!$B$1:$AI$720,MATCH(L$1,'Tillförd energi'!$B$1:$AQ$1,0),FALSE)</f>
        <v>0</v>
      </c>
      <c r="M10">
        <f>VLOOKUP($B10,'Tillförd energi'!$B$1:$AI$720,MATCH(M$1,'Tillförd energi'!$B$1:$AQ$1,0),FALSE)</f>
        <v>0</v>
      </c>
      <c r="N10">
        <f>VLOOKUP($B10,'Tillförd energi'!$B$1:$AI$720,MATCH(N$1,'Tillförd energi'!$B$1:$AQ$1,0),FALSE)</f>
        <v>0</v>
      </c>
      <c r="O10">
        <f>VLOOKUP($B10,'Tillförd energi'!$B$1:$AI$720,MATCH(O$1,'Tillförd energi'!$B$1:$AQ$1,0),FALSE)</f>
        <v>0</v>
      </c>
      <c r="P10">
        <f>VLOOKUP($B10,'Tillförd energi'!$B$1:$AI$720,MATCH(P$1,'Tillförd energi'!$B$1:$AQ$1,0),FALSE)</f>
        <v>0</v>
      </c>
      <c r="Q10">
        <f>VLOOKUP($B10,'Tillförd energi'!$B$1:$AI$720,MATCH(Q$1,'Tillförd energi'!$B$1:$AQ$1,0),FALSE)</f>
        <v>75.625500000000002</v>
      </c>
      <c r="R10">
        <f>VLOOKUP($B10,'Tillförd energi'!$B$1:$AI$720,MATCH(R$1,'Tillförd energi'!$B$1:$AQ$1,0),FALSE)</f>
        <v>0</v>
      </c>
      <c r="S10">
        <f>VLOOKUP($B10,'Tillförd energi'!$B$1:$AI$720,MATCH(S$1,'Tillförd energi'!$B$1:$AQ$1,0),FALSE)</f>
        <v>0</v>
      </c>
      <c r="T10">
        <f>VLOOKUP($B10,'Tillförd energi'!$B$1:$AI$720,MATCH(T$1,'Tillförd energi'!$B$1:$AQ$1,0),FALSE)</f>
        <v>0</v>
      </c>
      <c r="U10">
        <f>VLOOKUP($B10,'Tillförd energi'!$B$1:$AI$720,MATCH(U$1,'Tillförd energi'!$B$1:$AQ$1,0),FALSE)</f>
        <v>0</v>
      </c>
      <c r="V10">
        <f>VLOOKUP($B10,'Tillförd energi'!$B$1:$AI$720,MATCH(V$1,'Tillförd energi'!$B$1:$AQ$1,0),FALSE)</f>
        <v>0</v>
      </c>
      <c r="W10">
        <f>VLOOKUP($B10,'Tillförd energi'!$B$1:$AI$720,MATCH(W$1,'Tillförd energi'!$B$1:$AQ$1,0),FALSE)</f>
        <v>1.446</v>
      </c>
      <c r="X10">
        <f>VLOOKUP($B10,'Tillförd energi'!$B$1:$AI$720,MATCH(X$1,'Tillförd energi'!$B$1:$AQ$1,0),FALSE)</f>
        <v>0</v>
      </c>
      <c r="Y10">
        <f>VLOOKUP($B10,'Tillförd energi'!$B$1:$AI$720,MATCH(Y$1,'Tillförd energi'!$B$1:$AQ$1,0),FALSE)</f>
        <v>0</v>
      </c>
      <c r="Z10">
        <f>VLOOKUP($B10,'Tillförd energi'!$B$1:$AI$720,MATCH(Z$1,'Tillförd energi'!$B$1:$AQ$1,0),FALSE)</f>
        <v>0</v>
      </c>
      <c r="AA10">
        <f>VLOOKUP($B10,'Tillförd energi'!$B$1:$AI$720,MATCH(AA$1,'Tillförd energi'!$B$1:$AQ$1,0),FALSE)</f>
        <v>0</v>
      </c>
      <c r="AB10">
        <f>VLOOKUP($B10,'Tillförd energi'!$B$1:$AI$720,MATCH(AB$1,'Tillförd energi'!$B$1:$AQ$1,0),FALSE)</f>
        <v>0</v>
      </c>
      <c r="AC10">
        <f>VLOOKUP($B10,'Tillförd energi'!$B$1:$AI$720,MATCH(AC$1,'Tillförd energi'!$B$1:$AQ$1,0),FALSE)</f>
        <v>13.843999999999999</v>
      </c>
      <c r="AD10">
        <f>VLOOKUP($B10,'Tillförd energi'!$B$1:$AI$720,MATCH(AD$1,'Tillförd energi'!$B$1:$AQ$1,0),FALSE)</f>
        <v>0</v>
      </c>
      <c r="AE10">
        <f>VLOOKUP($B10,'Tillförd energi'!$B$1:$AI$720,MATCH(AE$1,'Tillförd energi'!$B$1:$AQ$1,0),FALSE)</f>
        <v>0</v>
      </c>
      <c r="AF10">
        <f>VLOOKUP($B10,'Tillförd energi'!$B$1:$AI$720,MATCH(AF$1,'Tillförd energi'!$B$1:$AQ$1,0),FALSE)</f>
        <v>2.11</v>
      </c>
      <c r="AG10">
        <f>IFERROR(VLOOKUP(B10,Miljö!$B$1:$AC$550,MATCH("Köpt mängd produktionsspecifik fjärrvärme:",Miljö!$B$1:$AC$1,0),FALSE)/1,0)</f>
        <v>0</v>
      </c>
      <c r="AI10">
        <f t="shared" si="0"/>
        <v>93.474499999999992</v>
      </c>
      <c r="AJ10">
        <f t="shared" si="1"/>
        <v>93.474499999999992</v>
      </c>
      <c r="AK10">
        <f>IF(ISERROR(1/VLOOKUP($B10,Leveranser!$B$1:$S$499,MATCH("Såld värme (GWh)",Leveranser!$B$1:$S$1,0),FALSE)),"",VLOOKUP($B10,Leveranser!$B$1:$S$499,MATCH("Såld värme (GWh)",Leveranser!$B$1:$S$1,0),FALSE))</f>
        <v>81.325000000000003</v>
      </c>
      <c r="AL10">
        <f>VLOOKUP($B10,Leveranser!$B$1:$Y$499,MATCH("Totalt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114">
        <f t="shared" si="2"/>
        <v>0.87002337535905527</v>
      </c>
      <c r="AP10" t="str">
        <f>IFERROR(VLOOKUP($B10,Miljövärden!$B$2:$H$600,7,FALSE),"Nej, saknas")</f>
        <v>Ja</v>
      </c>
      <c r="AQ10" t="str">
        <f>IFERROR(VLOOKUP($B10,Miljövärden!$B$2:$H$600,6,FALSE),"Nej, saknas")</f>
        <v>Ja</v>
      </c>
      <c r="AU10">
        <f t="shared" si="3"/>
        <v>2.11</v>
      </c>
      <c r="AV10">
        <f t="shared" si="4"/>
        <v>0</v>
      </c>
      <c r="AW10">
        <f t="shared" si="5"/>
        <v>75.625500000000002</v>
      </c>
      <c r="AX10">
        <f t="shared" si="6"/>
        <v>0</v>
      </c>
      <c r="AZ10">
        <f t="shared" si="7"/>
        <v>77.0715</v>
      </c>
      <c r="BC10">
        <f t="shared" si="8"/>
        <v>0.33299999999999996</v>
      </c>
      <c r="BD10">
        <f t="shared" si="9"/>
        <v>0</v>
      </c>
      <c r="BE10">
        <f t="shared" si="10"/>
        <v>77.0715</v>
      </c>
      <c r="BF10">
        <f t="shared" si="11"/>
        <v>13.959999999999999</v>
      </c>
      <c r="BG10">
        <f t="shared" si="12"/>
        <v>2.11</v>
      </c>
      <c r="BH10">
        <f>VLOOKUP(B10,Miljö!$B$1:$BX$482,MATCH("Fossilandel för ursprungspecificerad el ()",Miljö!$B$1:$I$1,0),FALSE)</f>
        <v>0</v>
      </c>
      <c r="BI10">
        <f>VLOOKUP(B10,Miljö!$B$1:$BX$482,MATCH("Kärnkraftsandel för ursprungsspecificerad el ()",Miljö!$B$1:$O$1,0),FALSE)</f>
        <v>1</v>
      </c>
      <c r="BJ10">
        <f t="shared" si="13"/>
        <v>0</v>
      </c>
      <c r="BK10" t="str">
        <f>VLOOKUP(B10,Miljö!$B$1:$P$482,MATCH("Fossil andel i procent (%)",Miljö!$B$1:$P$1,0),FALSE)</f>
        <v>ET</v>
      </c>
      <c r="BL10">
        <f t="shared" si="14"/>
        <v>93.474499999999992</v>
      </c>
      <c r="BO10" s="21">
        <f t="shared" si="15"/>
        <v>3.5624689086328357E-3</v>
      </c>
      <c r="BP10" s="115">
        <f t="shared" si="16"/>
        <v>2.2573001192838688E-2</v>
      </c>
      <c r="BQ10" s="115">
        <f t="shared" si="17"/>
        <v>0.82451898646154842</v>
      </c>
      <c r="BR10" s="115">
        <f t="shared" si="18"/>
        <v>0.14934554343698014</v>
      </c>
      <c r="BT10" s="116">
        <f t="shared" si="19"/>
        <v>1</v>
      </c>
      <c r="BW10" s="115">
        <f>IF(AP10="Ja",VLOOKUP(B10,Miljövärden!$B$2:$H$600,MATCH("Total andel fossilt",Miljövärden!$B$2:$H$2,0),FALSE),"")</f>
        <v>3.5624699999999999E-3</v>
      </c>
      <c r="BX10" s="116">
        <f t="shared" si="20"/>
        <v>1.0913671641757383E-9</v>
      </c>
      <c r="BZ10">
        <f t="shared" si="21"/>
        <v>1.0913671641757383E-9</v>
      </c>
      <c r="CA10" s="115">
        <f t="shared" si="22"/>
        <v>0</v>
      </c>
    </row>
    <row r="11" spans="1:79">
      <c r="A11" t="s">
        <v>32</v>
      </c>
      <c r="B11" t="s">
        <v>33</v>
      </c>
      <c r="C11">
        <f>VLOOKUP($B11,'Tillförd energi'!$B$1:$AI$720,MATCH(C$1,'Tillförd energi'!$B$1:$AQ$1,0),FALSE)</f>
        <v>0</v>
      </c>
      <c r="D11">
        <f>VLOOKUP($B11,'Tillförd energi'!$B$1:$AI$720,MATCH(D$1,'Tillförd energi'!$B$1:$AQ$1,0),FALSE)</f>
        <v>0</v>
      </c>
      <c r="E11">
        <f>VLOOKUP($B11,'Tillförd energi'!$B$1:$AI$720,MATCH(E$1,'Tillförd energi'!$B$1:$AQ$1,0),FALSE)</f>
        <v>0</v>
      </c>
      <c r="F11">
        <f>VLOOKUP($B11,'Tillförd energi'!$B$1:$AI$720,MATCH(F$1,'Tillförd energi'!$B$1:$AQ$1,0),FALSE)</f>
        <v>0</v>
      </c>
      <c r="G11">
        <f>VLOOKUP($B11,'Tillförd energi'!$B$1:$AI$720,MATCH(G$1,'Tillförd energi'!$B$1:$AQ$1,0),FALSE)</f>
        <v>0</v>
      </c>
      <c r="H11">
        <f>VLOOKUP($B11,'Tillförd energi'!$B$1:$AI$720,MATCH(H$1,'Tillförd energi'!$B$1:$AQ$1,0),FALSE)</f>
        <v>0</v>
      </c>
      <c r="I11">
        <f>VLOOKUP($B11,'Tillförd energi'!$B$1:$AI$720,MATCH(I$1,'Tillförd energi'!$B$1:$AQ$1,0),FALSE)</f>
        <v>0</v>
      </c>
      <c r="J11">
        <f>VLOOKUP($B11,'Tillförd energi'!$B$1:$AI$720,MATCH(J$1,'Tillförd energi'!$B$1:$AQ$1,0),FALSE)</f>
        <v>0</v>
      </c>
      <c r="K11">
        <f>VLOOKUP($B11,'Tillförd energi'!$B$1:$AI$720,MATCH(K$1,'Tillförd energi'!$B$1:$AQ$1,0),FALSE)</f>
        <v>0</v>
      </c>
      <c r="L11">
        <f>VLOOKUP($B11,'Tillförd energi'!$B$1:$AI$720,MATCH(L$1,'Tillförd energi'!$B$1:$AQ$1,0),FALSE)</f>
        <v>0</v>
      </c>
      <c r="M11">
        <f>VLOOKUP($B11,'Tillförd energi'!$B$1:$AI$720,MATCH(M$1,'Tillförd energi'!$B$1:$AQ$1,0),FALSE)</f>
        <v>0</v>
      </c>
      <c r="N11">
        <f>VLOOKUP($B11,'Tillförd energi'!$B$1:$AI$720,MATCH(N$1,'Tillförd energi'!$B$1:$AQ$1,0),FALSE)</f>
        <v>0</v>
      </c>
      <c r="O11">
        <f>VLOOKUP($B11,'Tillförd energi'!$B$1:$AI$720,MATCH(O$1,'Tillförd energi'!$B$1:$AQ$1,0),FALSE)</f>
        <v>0</v>
      </c>
      <c r="P11">
        <f>VLOOKUP($B11,'Tillförd energi'!$B$1:$AI$720,MATCH(P$1,'Tillförd energi'!$B$1:$AQ$1,0),FALSE)</f>
        <v>0</v>
      </c>
      <c r="Q11">
        <f>VLOOKUP($B11,'Tillförd energi'!$B$1:$AI$720,MATCH(Q$1,'Tillförd energi'!$B$1:$AQ$1,0),FALSE)</f>
        <v>6.87059</v>
      </c>
      <c r="R11">
        <f>VLOOKUP($B11,'Tillförd energi'!$B$1:$AI$720,MATCH(R$1,'Tillförd energi'!$B$1:$AQ$1,0),FALSE)</f>
        <v>0</v>
      </c>
      <c r="S11">
        <f>VLOOKUP($B11,'Tillförd energi'!$B$1:$AI$720,MATCH(S$1,'Tillförd energi'!$B$1:$AQ$1,0),FALSE)</f>
        <v>0</v>
      </c>
      <c r="T11">
        <f>VLOOKUP($B11,'Tillförd energi'!$B$1:$AI$720,MATCH(T$1,'Tillförd energi'!$B$1:$AQ$1,0),FALSE)</f>
        <v>0</v>
      </c>
      <c r="U11">
        <f>VLOOKUP($B11,'Tillförd energi'!$B$1:$AI$720,MATCH(U$1,'Tillförd energi'!$B$1:$AQ$1,0),FALSE)</f>
        <v>0</v>
      </c>
      <c r="V11">
        <f>VLOOKUP($B11,'Tillförd energi'!$B$1:$AI$720,MATCH(V$1,'Tillförd energi'!$B$1:$AQ$1,0),FALSE)</f>
        <v>0</v>
      </c>
      <c r="W11">
        <f>VLOOKUP($B11,'Tillförd energi'!$B$1:$AI$720,MATCH(W$1,'Tillförd energi'!$B$1:$AQ$1,0),FALSE)</f>
        <v>0</v>
      </c>
      <c r="X11">
        <f>VLOOKUP($B11,'Tillförd energi'!$B$1:$AI$720,MATCH(X$1,'Tillförd energi'!$B$1:$AQ$1,0),FALSE)</f>
        <v>0</v>
      </c>
      <c r="Y11">
        <f>VLOOKUP($B11,'Tillförd energi'!$B$1:$AI$720,MATCH(Y$1,'Tillförd energi'!$B$1:$AQ$1,0),FALSE)</f>
        <v>0</v>
      </c>
      <c r="Z11">
        <f>VLOOKUP($B11,'Tillförd energi'!$B$1:$AI$720,MATCH(Z$1,'Tillförd energi'!$B$1:$AQ$1,0),FALSE)</f>
        <v>0</v>
      </c>
      <c r="AA11">
        <f>VLOOKUP($B11,'Tillförd energi'!$B$1:$AI$720,MATCH(AA$1,'Tillförd energi'!$B$1:$AQ$1,0),FALSE)</f>
        <v>0</v>
      </c>
      <c r="AB11">
        <f>VLOOKUP($B11,'Tillförd energi'!$B$1:$AI$720,MATCH(AB$1,'Tillförd energi'!$B$1:$AQ$1,0),FALSE)</f>
        <v>0</v>
      </c>
      <c r="AC11">
        <f>VLOOKUP($B11,'Tillförd energi'!$B$1:$AI$720,MATCH(AC$1,'Tillförd energi'!$B$1:$AQ$1,0),FALSE)</f>
        <v>0</v>
      </c>
      <c r="AD11">
        <f>VLOOKUP($B11,'Tillförd energi'!$B$1:$AI$720,MATCH(AD$1,'Tillförd energi'!$B$1:$AQ$1,0),FALSE)</f>
        <v>0</v>
      </c>
      <c r="AE11">
        <f>VLOOKUP($B11,'Tillförd energi'!$B$1:$AI$720,MATCH(AE$1,'Tillförd energi'!$B$1:$AQ$1,0),FALSE)</f>
        <v>0</v>
      </c>
      <c r="AF11">
        <f>VLOOKUP($B11,'Tillförd energi'!$B$1:$AI$720,MATCH(AF$1,'Tillförd energi'!$B$1:$AQ$1,0),FALSE)</f>
        <v>0.1464</v>
      </c>
      <c r="AG11">
        <f>IFERROR(VLOOKUP(B11,Miljö!$B$1:$AC$550,MATCH("Köpt mängd produktionsspecifik fjärrvärme:",Miljö!$B$1:$AC$1,0),FALSE)/1,0)</f>
        <v>0</v>
      </c>
      <c r="AI11">
        <f t="shared" si="0"/>
        <v>7.0169899999999998</v>
      </c>
      <c r="AJ11">
        <f t="shared" si="1"/>
        <v>7.0169899999999998</v>
      </c>
      <c r="AK11">
        <f>IF(ISERROR(1/VLOOKUP($B11,Leveranser!$B$1:$S$499,MATCH("Såld värme (GWh)",Leveranser!$B$1:$S$1,0),FALSE)),"",VLOOKUP($B11,Leveranser!$B$1:$S$499,MATCH("Såld värme (GWh)",Leveranser!$B$1:$S$1,0),FALSE))</f>
        <v>4.88</v>
      </c>
      <c r="AL11">
        <f>VLOOKUP($B11,Leveranser!$B$1:$Y$499,MATCH("Totalt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114">
        <f t="shared" si="2"/>
        <v>0.69545488877709671</v>
      </c>
      <c r="AP11" t="str">
        <f>IFERROR(VLOOKUP($B11,Miljövärden!$B$2:$H$600,7,FALSE),"Nej, saknas")</f>
        <v>Ja</v>
      </c>
      <c r="AQ11" t="str">
        <f>IFERROR(VLOOKUP($B11,Miljövärden!$B$2:$H$600,6,FALSE),"Nej, saknas")</f>
        <v>Ja</v>
      </c>
      <c r="AU11">
        <f t="shared" si="3"/>
        <v>0.1464</v>
      </c>
      <c r="AV11">
        <f t="shared" si="4"/>
        <v>0</v>
      </c>
      <c r="AW11">
        <f t="shared" si="5"/>
        <v>6.87059</v>
      </c>
      <c r="AX11">
        <f t="shared" si="6"/>
        <v>0</v>
      </c>
      <c r="AZ11">
        <f t="shared" si="7"/>
        <v>6.87059</v>
      </c>
      <c r="BC11">
        <f t="shared" si="8"/>
        <v>0</v>
      </c>
      <c r="BD11">
        <f t="shared" si="9"/>
        <v>0</v>
      </c>
      <c r="BE11">
        <f t="shared" si="10"/>
        <v>6.87059</v>
      </c>
      <c r="BF11">
        <f t="shared" si="11"/>
        <v>0</v>
      </c>
      <c r="BG11">
        <f t="shared" si="12"/>
        <v>0.1464</v>
      </c>
      <c r="BH11">
        <f>VLOOKUP(B11,Miljö!$B$1:$BX$482,MATCH("Fossilandel för ursprungspecificerad el ()",Miljö!$B$1:$I$1,0),FALSE)</f>
        <v>0</v>
      </c>
      <c r="BI11">
        <f>VLOOKUP(B11,Miljö!$B$1:$BX$482,MATCH("Kärnkraftsandel för ursprungsspecificerad el ()",Miljö!$B$1:$O$1,0),FALSE)</f>
        <v>1</v>
      </c>
      <c r="BJ11">
        <f t="shared" si="13"/>
        <v>0</v>
      </c>
      <c r="BK11" t="str">
        <f>VLOOKUP(B11,Miljö!$B$1:$P$482,MATCH("Fossil andel i procent (%)",Miljö!$B$1:$P$1,0),FALSE)</f>
        <v>ET</v>
      </c>
      <c r="BL11">
        <f t="shared" si="14"/>
        <v>7.0169899999999998</v>
      </c>
      <c r="BO11" s="21">
        <f t="shared" si="15"/>
        <v>0</v>
      </c>
      <c r="BP11" s="115">
        <f t="shared" si="16"/>
        <v>2.0863646663312904E-2</v>
      </c>
      <c r="BQ11" s="115">
        <f t="shared" si="17"/>
        <v>0.97913635333668714</v>
      </c>
      <c r="BR11" s="115">
        <f t="shared" si="18"/>
        <v>0</v>
      </c>
      <c r="BT11" s="116">
        <f t="shared" si="19"/>
        <v>1</v>
      </c>
      <c r="BW11" s="115">
        <f>IF(AP11="Ja",VLOOKUP(B11,Miljövärden!$B$2:$H$600,MATCH("Total andel fossilt",Miljövärden!$B$2:$H$2,0),FALSE),"")</f>
        <v>0</v>
      </c>
      <c r="BX11" s="116">
        <f t="shared" si="20"/>
        <v>0</v>
      </c>
      <c r="BZ11">
        <f t="shared" si="21"/>
        <v>0</v>
      </c>
      <c r="CA11" s="115">
        <f t="shared" si="22"/>
        <v>0</v>
      </c>
    </row>
    <row r="12" spans="1:79">
      <c r="A12" t="s">
        <v>32</v>
      </c>
      <c r="B12" t="s">
        <v>34</v>
      </c>
      <c r="C12">
        <f>VLOOKUP($B12,'Tillförd energi'!$B$1:$AI$720,MATCH(C$1,'Tillförd energi'!$B$1:$AQ$1,0),FALSE)</f>
        <v>0</v>
      </c>
      <c r="D12">
        <f>VLOOKUP($B12,'Tillförd energi'!$B$1:$AI$720,MATCH(D$1,'Tillförd energi'!$B$1:$AQ$1,0),FALSE)</f>
        <v>0.4</v>
      </c>
      <c r="E12">
        <f>VLOOKUP($B12,'Tillförd energi'!$B$1:$AI$720,MATCH(E$1,'Tillförd energi'!$B$1:$AQ$1,0),FALSE)</f>
        <v>0</v>
      </c>
      <c r="F12">
        <f>VLOOKUP($B12,'Tillförd energi'!$B$1:$AI$720,MATCH(F$1,'Tillförd energi'!$B$1:$AQ$1,0),FALSE)</f>
        <v>0</v>
      </c>
      <c r="G12">
        <f>VLOOKUP($B12,'Tillförd energi'!$B$1:$AI$720,MATCH(G$1,'Tillförd energi'!$B$1:$AQ$1,0),FALSE)</f>
        <v>0</v>
      </c>
      <c r="H12">
        <f>VLOOKUP($B12,'Tillförd energi'!$B$1:$AI$720,MATCH(H$1,'Tillförd energi'!$B$1:$AQ$1,0),FALSE)</f>
        <v>0</v>
      </c>
      <c r="I12">
        <f>VLOOKUP($B12,'Tillförd energi'!$B$1:$AI$720,MATCH(I$1,'Tillförd energi'!$B$1:$AQ$1,0),FALSE)</f>
        <v>0</v>
      </c>
      <c r="J12">
        <f>VLOOKUP($B12,'Tillförd energi'!$B$1:$AI$720,MATCH(J$1,'Tillförd energi'!$B$1:$AQ$1,0),FALSE)</f>
        <v>0</v>
      </c>
      <c r="K12">
        <f>VLOOKUP($B12,'Tillförd energi'!$B$1:$AI$720,MATCH(K$1,'Tillförd energi'!$B$1:$AQ$1,0),FALSE)</f>
        <v>0</v>
      </c>
      <c r="L12">
        <f>VLOOKUP($B12,'Tillförd energi'!$B$1:$AI$720,MATCH(L$1,'Tillförd energi'!$B$1:$AQ$1,0),FALSE)</f>
        <v>0</v>
      </c>
      <c r="M12">
        <f>VLOOKUP($B12,'Tillförd energi'!$B$1:$AI$720,MATCH(M$1,'Tillförd energi'!$B$1:$AQ$1,0),FALSE)</f>
        <v>7</v>
      </c>
      <c r="N12">
        <f>VLOOKUP($B12,'Tillförd energi'!$B$1:$AI$720,MATCH(N$1,'Tillförd energi'!$B$1:$AQ$1,0),FALSE)</f>
        <v>0</v>
      </c>
      <c r="O12">
        <f>VLOOKUP($B12,'Tillförd energi'!$B$1:$AI$720,MATCH(O$1,'Tillförd energi'!$B$1:$AQ$1,0),FALSE)</f>
        <v>0</v>
      </c>
      <c r="P12">
        <f>VLOOKUP($B12,'Tillförd energi'!$B$1:$AI$720,MATCH(P$1,'Tillförd energi'!$B$1:$AQ$1,0),FALSE)</f>
        <v>15</v>
      </c>
      <c r="Q12">
        <f>VLOOKUP($B12,'Tillförd energi'!$B$1:$AI$720,MATCH(Q$1,'Tillförd energi'!$B$1:$AQ$1,0),FALSE)</f>
        <v>0</v>
      </c>
      <c r="R12">
        <f>VLOOKUP($B12,'Tillförd energi'!$B$1:$AI$720,MATCH(R$1,'Tillförd energi'!$B$1:$AQ$1,0),FALSE)</f>
        <v>3.5</v>
      </c>
      <c r="S12">
        <f>VLOOKUP($B12,'Tillförd energi'!$B$1:$AI$720,MATCH(S$1,'Tillförd energi'!$B$1:$AQ$1,0),FALSE)</f>
        <v>0</v>
      </c>
      <c r="T12">
        <f>VLOOKUP($B12,'Tillförd energi'!$B$1:$AI$720,MATCH(T$1,'Tillförd energi'!$B$1:$AQ$1,0),FALSE)</f>
        <v>0</v>
      </c>
      <c r="U12">
        <f>VLOOKUP($B12,'Tillförd energi'!$B$1:$AI$720,MATCH(U$1,'Tillförd energi'!$B$1:$AQ$1,0),FALSE)</f>
        <v>0</v>
      </c>
      <c r="V12">
        <f>VLOOKUP($B12,'Tillförd energi'!$B$1:$AI$720,MATCH(V$1,'Tillförd energi'!$B$1:$AQ$1,0),FALSE)</f>
        <v>0</v>
      </c>
      <c r="W12">
        <f>VLOOKUP($B12,'Tillförd energi'!$B$1:$AI$720,MATCH(W$1,'Tillförd energi'!$B$1:$AQ$1,0),FALSE)</f>
        <v>0</v>
      </c>
      <c r="X12">
        <f>VLOOKUP($B12,'Tillförd energi'!$B$1:$AI$720,MATCH(X$1,'Tillförd energi'!$B$1:$AQ$1,0),FALSE)</f>
        <v>0</v>
      </c>
      <c r="Y12">
        <f>VLOOKUP($B12,'Tillförd energi'!$B$1:$AI$720,MATCH(Y$1,'Tillförd energi'!$B$1:$AQ$1,0),FALSE)</f>
        <v>0</v>
      </c>
      <c r="Z12">
        <f>VLOOKUP($B12,'Tillförd energi'!$B$1:$AI$720,MATCH(Z$1,'Tillförd energi'!$B$1:$AQ$1,0),FALSE)</f>
        <v>0</v>
      </c>
      <c r="AA12">
        <f>VLOOKUP($B12,'Tillförd energi'!$B$1:$AI$720,MATCH(AA$1,'Tillförd energi'!$B$1:$AQ$1,0),FALSE)</f>
        <v>0</v>
      </c>
      <c r="AB12">
        <f>VLOOKUP($B12,'Tillförd energi'!$B$1:$AI$720,MATCH(AB$1,'Tillförd energi'!$B$1:$AQ$1,0),FALSE)</f>
        <v>0</v>
      </c>
      <c r="AC12">
        <f>VLOOKUP($B12,'Tillförd energi'!$B$1:$AI$720,MATCH(AC$1,'Tillförd energi'!$B$1:$AQ$1,0),FALSE)</f>
        <v>0</v>
      </c>
      <c r="AD12">
        <f>VLOOKUP($B12,'Tillförd energi'!$B$1:$AI$720,MATCH(AD$1,'Tillförd energi'!$B$1:$AQ$1,0),FALSE)</f>
        <v>0</v>
      </c>
      <c r="AE12">
        <f>VLOOKUP($B12,'Tillförd energi'!$B$1:$AI$720,MATCH(AE$1,'Tillförd energi'!$B$1:$AQ$1,0),FALSE)</f>
        <v>0</v>
      </c>
      <c r="AF12">
        <f>VLOOKUP($B12,'Tillförd energi'!$B$1:$AI$720,MATCH(AF$1,'Tillförd energi'!$B$1:$AQ$1,0),FALSE)</f>
        <v>0.45</v>
      </c>
      <c r="AG12">
        <f>IFERROR(VLOOKUP(B12,Miljö!$B$1:$AC$550,MATCH("Köpt mängd produktionsspecifik fjärrvärme:",Miljö!$B$1:$AC$1,0),FALSE)/1,0)</f>
        <v>0</v>
      </c>
      <c r="AI12">
        <f t="shared" si="0"/>
        <v>26.349999999999998</v>
      </c>
      <c r="AJ12">
        <f t="shared" si="1"/>
        <v>26.349999999999998</v>
      </c>
      <c r="AK12">
        <f>IF(ISERROR(1/VLOOKUP($B12,Leveranser!$B$1:$S$499,MATCH("Såld värme (GWh)",Leveranser!$B$1:$S$1,0),FALSE)),"",VLOOKUP($B12,Leveranser!$B$1:$S$499,MATCH("Såld värme (GWh)",Leveranser!$B$1:$S$1,0),FALSE))</f>
        <v>16.600000000000001</v>
      </c>
      <c r="AL12">
        <f>VLOOKUP($B12,Leveranser!$B$1:$Y$499,MATCH("Totalt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114">
        <f t="shared" si="2"/>
        <v>0.62998102466793182</v>
      </c>
      <c r="AP12" t="str">
        <f>IFERROR(VLOOKUP($B12,Miljövärden!$B$2:$H$600,7,FALSE),"Nej, saknas")</f>
        <v>Ja</v>
      </c>
      <c r="AQ12" t="str">
        <f>IFERROR(VLOOKUP($B12,Miljövärden!$B$2:$H$600,6,FALSE),"Nej, saknas")</f>
        <v>Ja</v>
      </c>
      <c r="AU12">
        <f t="shared" si="3"/>
        <v>0.45</v>
      </c>
      <c r="AV12">
        <f t="shared" si="4"/>
        <v>0</v>
      </c>
      <c r="AW12">
        <f t="shared" si="5"/>
        <v>22</v>
      </c>
      <c r="AX12">
        <f t="shared" si="6"/>
        <v>3.5</v>
      </c>
      <c r="AZ12">
        <f t="shared" si="7"/>
        <v>25.5</v>
      </c>
      <c r="BC12">
        <f t="shared" si="8"/>
        <v>0.4</v>
      </c>
      <c r="BD12">
        <f t="shared" si="9"/>
        <v>0</v>
      </c>
      <c r="BE12">
        <f t="shared" si="10"/>
        <v>25.5</v>
      </c>
      <c r="BF12">
        <f t="shared" si="11"/>
        <v>0</v>
      </c>
      <c r="BG12">
        <f t="shared" si="12"/>
        <v>0.45</v>
      </c>
      <c r="BH12">
        <f>VLOOKUP(B12,Miljö!$B$1:$BX$482,MATCH("Fossilandel för ursprungspecificerad el ()",Miljö!$B$1:$I$1,0),FALSE)</f>
        <v>0</v>
      </c>
      <c r="BI12">
        <f>VLOOKUP(B12,Miljö!$B$1:$BX$482,MATCH("Kärnkraftsandel för ursprungsspecificerad el ()",Miljö!$B$1:$O$1,0),FALSE)</f>
        <v>1</v>
      </c>
      <c r="BJ12">
        <f t="shared" si="13"/>
        <v>0</v>
      </c>
      <c r="BK12" t="str">
        <f>VLOOKUP(B12,Miljö!$B$1:$P$482,MATCH("Fossil andel i procent (%)",Miljö!$B$1:$P$1,0),FALSE)</f>
        <v>ET</v>
      </c>
      <c r="BL12">
        <f t="shared" si="14"/>
        <v>26.349999999999998</v>
      </c>
      <c r="BO12" s="21">
        <f t="shared" si="15"/>
        <v>1.5180265654648958E-2</v>
      </c>
      <c r="BP12" s="115">
        <f t="shared" si="16"/>
        <v>1.7077798861480076E-2</v>
      </c>
      <c r="BQ12" s="115">
        <f t="shared" si="17"/>
        <v>0.967741935483871</v>
      </c>
      <c r="BR12" s="115">
        <f t="shared" si="18"/>
        <v>0</v>
      </c>
      <c r="BT12" s="116">
        <f t="shared" si="19"/>
        <v>1</v>
      </c>
      <c r="BW12" s="115">
        <f>IF(AP12="Ja",VLOOKUP(B12,Miljövärden!$B$2:$H$600,MATCH("Total andel fossilt",Miljövärden!$B$2:$H$2,0),FALSE),"")</f>
        <v>1.5180300000000001E-2</v>
      </c>
      <c r="BX12" s="116">
        <f t="shared" si="20"/>
        <v>3.4345351042353034E-8</v>
      </c>
      <c r="BZ12">
        <f t="shared" si="21"/>
        <v>3.4345351042353034E-8</v>
      </c>
      <c r="CA12" s="115">
        <f t="shared" si="22"/>
        <v>0</v>
      </c>
    </row>
    <row r="13" spans="1:79">
      <c r="A13" t="s">
        <v>32</v>
      </c>
      <c r="B13" t="s">
        <v>35</v>
      </c>
      <c r="C13">
        <f>VLOOKUP($B13,'Tillförd energi'!$B$1:$AI$720,MATCH(C$1,'Tillförd energi'!$B$1:$AQ$1,0),FALSE)</f>
        <v>0</v>
      </c>
      <c r="D13">
        <f>VLOOKUP($B13,'Tillförd energi'!$B$1:$AI$720,MATCH(D$1,'Tillförd energi'!$B$1:$AQ$1,0),FALSE)</f>
        <v>3.5000000000000003E-2</v>
      </c>
      <c r="E13">
        <f>VLOOKUP($B13,'Tillförd energi'!$B$1:$AI$720,MATCH(E$1,'Tillförd energi'!$B$1:$AQ$1,0),FALSE)</f>
        <v>0</v>
      </c>
      <c r="F13">
        <f>VLOOKUP($B13,'Tillförd energi'!$B$1:$AI$720,MATCH(F$1,'Tillförd energi'!$B$1:$AQ$1,0),FALSE)</f>
        <v>0</v>
      </c>
      <c r="G13">
        <f>VLOOKUP($B13,'Tillförd energi'!$B$1:$AI$720,MATCH(G$1,'Tillförd energi'!$B$1:$AQ$1,0),FALSE)</f>
        <v>0</v>
      </c>
      <c r="H13">
        <f>VLOOKUP($B13,'Tillförd energi'!$B$1:$AI$720,MATCH(H$1,'Tillförd energi'!$B$1:$AQ$1,0),FALSE)</f>
        <v>0</v>
      </c>
      <c r="I13">
        <f>VLOOKUP($B13,'Tillförd energi'!$B$1:$AI$720,MATCH(I$1,'Tillförd energi'!$B$1:$AQ$1,0),FALSE)</f>
        <v>0</v>
      </c>
      <c r="J13">
        <f>VLOOKUP($B13,'Tillförd energi'!$B$1:$AI$720,MATCH(J$1,'Tillförd energi'!$B$1:$AQ$1,0),FALSE)</f>
        <v>0</v>
      </c>
      <c r="K13">
        <f>VLOOKUP($B13,'Tillförd energi'!$B$1:$AI$720,MATCH(K$1,'Tillförd energi'!$B$1:$AQ$1,0),FALSE)</f>
        <v>0</v>
      </c>
      <c r="L13">
        <f>VLOOKUP($B13,'Tillförd energi'!$B$1:$AI$720,MATCH(L$1,'Tillförd energi'!$B$1:$AQ$1,0),FALSE)</f>
        <v>0</v>
      </c>
      <c r="M13">
        <f>VLOOKUP($B13,'Tillförd energi'!$B$1:$AI$720,MATCH(M$1,'Tillförd energi'!$B$1:$AQ$1,0),FALSE)</f>
        <v>0</v>
      </c>
      <c r="N13">
        <f>VLOOKUP($B13,'Tillförd energi'!$B$1:$AI$720,MATCH(N$1,'Tillförd energi'!$B$1:$AQ$1,0),FALSE)</f>
        <v>0</v>
      </c>
      <c r="O13">
        <f>VLOOKUP($B13,'Tillförd energi'!$B$1:$AI$720,MATCH(O$1,'Tillförd energi'!$B$1:$AQ$1,0),FALSE)</f>
        <v>0</v>
      </c>
      <c r="P13">
        <f>VLOOKUP($B13,'Tillförd energi'!$B$1:$AI$720,MATCH(P$1,'Tillförd energi'!$B$1:$AQ$1,0),FALSE)</f>
        <v>6.0039999999999996</v>
      </c>
      <c r="Q13">
        <f>VLOOKUP($B13,'Tillförd energi'!$B$1:$AI$720,MATCH(Q$1,'Tillförd energi'!$B$1:$AQ$1,0),FALSE)</f>
        <v>0</v>
      </c>
      <c r="R13">
        <f>VLOOKUP($B13,'Tillförd energi'!$B$1:$AI$720,MATCH(R$1,'Tillförd energi'!$B$1:$AQ$1,0),FALSE)</f>
        <v>0</v>
      </c>
      <c r="S13">
        <f>VLOOKUP($B13,'Tillförd energi'!$B$1:$AI$720,MATCH(S$1,'Tillförd energi'!$B$1:$AQ$1,0),FALSE)</f>
        <v>0</v>
      </c>
      <c r="T13">
        <f>VLOOKUP($B13,'Tillförd energi'!$B$1:$AI$720,MATCH(T$1,'Tillförd energi'!$B$1:$AQ$1,0),FALSE)</f>
        <v>0</v>
      </c>
      <c r="U13">
        <f>VLOOKUP($B13,'Tillförd energi'!$B$1:$AI$720,MATCH(U$1,'Tillförd energi'!$B$1:$AQ$1,0),FALSE)</f>
        <v>0</v>
      </c>
      <c r="V13">
        <f>VLOOKUP($B13,'Tillförd energi'!$B$1:$AI$720,MATCH(V$1,'Tillförd energi'!$B$1:$AQ$1,0),FALSE)</f>
        <v>0</v>
      </c>
      <c r="W13">
        <f>VLOOKUP($B13,'Tillförd energi'!$B$1:$AI$720,MATCH(W$1,'Tillförd energi'!$B$1:$AQ$1,0),FALSE)</f>
        <v>0</v>
      </c>
      <c r="X13">
        <f>VLOOKUP($B13,'Tillförd energi'!$B$1:$AI$720,MATCH(X$1,'Tillförd energi'!$B$1:$AQ$1,0),FALSE)</f>
        <v>0</v>
      </c>
      <c r="Y13">
        <f>VLOOKUP($B13,'Tillförd energi'!$B$1:$AI$720,MATCH(Y$1,'Tillförd energi'!$B$1:$AQ$1,0),FALSE)</f>
        <v>0</v>
      </c>
      <c r="Z13">
        <f>VLOOKUP($B13,'Tillförd energi'!$B$1:$AI$720,MATCH(Z$1,'Tillförd energi'!$B$1:$AQ$1,0),FALSE)</f>
        <v>0</v>
      </c>
      <c r="AA13">
        <f>VLOOKUP($B13,'Tillförd energi'!$B$1:$AI$720,MATCH(AA$1,'Tillförd energi'!$B$1:$AQ$1,0),FALSE)</f>
        <v>0</v>
      </c>
      <c r="AB13">
        <f>VLOOKUP($B13,'Tillförd energi'!$B$1:$AI$720,MATCH(AB$1,'Tillförd energi'!$B$1:$AQ$1,0),FALSE)</f>
        <v>0</v>
      </c>
      <c r="AC13">
        <f>VLOOKUP($B13,'Tillförd energi'!$B$1:$AI$720,MATCH(AC$1,'Tillförd energi'!$B$1:$AQ$1,0),FALSE)</f>
        <v>0</v>
      </c>
      <c r="AD13">
        <f>VLOOKUP($B13,'Tillförd energi'!$B$1:$AI$720,MATCH(AD$1,'Tillförd energi'!$B$1:$AQ$1,0),FALSE)</f>
        <v>0</v>
      </c>
      <c r="AE13">
        <f>VLOOKUP($B13,'Tillförd energi'!$B$1:$AI$720,MATCH(AE$1,'Tillförd energi'!$B$1:$AQ$1,0),FALSE)</f>
        <v>0</v>
      </c>
      <c r="AF13">
        <f>VLOOKUP($B13,'Tillförd energi'!$B$1:$AI$720,MATCH(AF$1,'Tillförd energi'!$B$1:$AQ$1,0),FALSE)</f>
        <v>8.6999999999999994E-2</v>
      </c>
      <c r="AG13">
        <f>IFERROR(VLOOKUP(B13,Miljö!$B$1:$AC$550,MATCH("Köpt mängd produktionsspecifik fjärrvärme:",Miljö!$B$1:$AC$1,0),FALSE)/1,0)</f>
        <v>0</v>
      </c>
      <c r="AI13">
        <f t="shared" si="0"/>
        <v>6.1259999999999994</v>
      </c>
      <c r="AJ13">
        <f t="shared" si="1"/>
        <v>6.1259999999999994</v>
      </c>
      <c r="AK13">
        <f>IF(ISERROR(1/VLOOKUP($B13,Leveranser!$B$1:$S$499,MATCH("Såld värme (GWh)",Leveranser!$B$1:$S$1,0),FALSE)),"",VLOOKUP($B13,Leveranser!$B$1:$S$499,MATCH("Såld värme (GWh)",Leveranser!$B$1:$S$1,0),FALSE))</f>
        <v>4.0659999999999998</v>
      </c>
      <c r="AL13">
        <f>VLOOKUP($B13,Leveranser!$B$1:$Y$499,MATCH("Totalt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114">
        <f t="shared" si="2"/>
        <v>0.66372837087822401</v>
      </c>
      <c r="AP13" t="str">
        <f>IFERROR(VLOOKUP($B13,Miljövärden!$B$2:$H$600,7,FALSE),"Nej, saknas")</f>
        <v>Ja</v>
      </c>
      <c r="AQ13" t="str">
        <f>IFERROR(VLOOKUP($B13,Miljövärden!$B$2:$H$600,6,FALSE),"Nej, saknas")</f>
        <v>Ja</v>
      </c>
      <c r="AU13">
        <f t="shared" si="3"/>
        <v>8.6999999999999994E-2</v>
      </c>
      <c r="AV13">
        <f t="shared" si="4"/>
        <v>0</v>
      </c>
      <c r="AW13">
        <f t="shared" si="5"/>
        <v>6.0039999999999996</v>
      </c>
      <c r="AX13">
        <f t="shared" si="6"/>
        <v>0</v>
      </c>
      <c r="AZ13">
        <f t="shared" si="7"/>
        <v>6.0039999999999996</v>
      </c>
      <c r="BC13">
        <f t="shared" si="8"/>
        <v>3.5000000000000003E-2</v>
      </c>
      <c r="BD13">
        <f t="shared" si="9"/>
        <v>0</v>
      </c>
      <c r="BE13">
        <f t="shared" si="10"/>
        <v>6.0039999999999996</v>
      </c>
      <c r="BF13">
        <f t="shared" si="11"/>
        <v>0</v>
      </c>
      <c r="BG13">
        <f t="shared" si="12"/>
        <v>8.6999999999999994E-2</v>
      </c>
      <c r="BH13">
        <f>VLOOKUP(B13,Miljö!$B$1:$BX$482,MATCH("Fossilandel för ursprungspecificerad el ()",Miljö!$B$1:$I$1,0),FALSE)</f>
        <v>0</v>
      </c>
      <c r="BI13">
        <f>VLOOKUP(B13,Miljö!$B$1:$BX$482,MATCH("Kärnkraftsandel för ursprungsspecificerad el ()",Miljö!$B$1:$O$1,0),FALSE)</f>
        <v>1</v>
      </c>
      <c r="BJ13">
        <f t="shared" si="13"/>
        <v>0</v>
      </c>
      <c r="BK13" t="str">
        <f>VLOOKUP(B13,Miljö!$B$1:$P$482,MATCH("Fossil andel i procent (%)",Miljö!$B$1:$P$1,0),FALSE)</f>
        <v>ET</v>
      </c>
      <c r="BL13">
        <f t="shared" si="14"/>
        <v>6.1259999999999994</v>
      </c>
      <c r="BO13" s="21">
        <f t="shared" si="15"/>
        <v>5.7133529219719238E-3</v>
      </c>
      <c r="BP13" s="115">
        <f t="shared" si="16"/>
        <v>1.4201762977473066E-2</v>
      </c>
      <c r="BQ13" s="115">
        <f t="shared" si="17"/>
        <v>0.98008488410055505</v>
      </c>
      <c r="BR13" s="115">
        <f t="shared" si="18"/>
        <v>0</v>
      </c>
      <c r="BT13" s="116">
        <f t="shared" si="19"/>
        <v>1</v>
      </c>
      <c r="BW13" s="115">
        <f>IF(AP13="Ja",VLOOKUP(B13,Miljövärden!$B$2:$H$600,MATCH("Total andel fossilt",Miljövärden!$B$2:$H$2,0),FALSE),"")</f>
        <v>5.7133499999999999E-3</v>
      </c>
      <c r="BX13" s="116">
        <f t="shared" si="20"/>
        <v>-2.9219719239678699E-9</v>
      </c>
      <c r="BZ13">
        <f t="shared" si="21"/>
        <v>-2.9219719239678699E-9</v>
      </c>
      <c r="CA13" s="115">
        <f t="shared" si="22"/>
        <v>0</v>
      </c>
    </row>
    <row r="14" spans="1:79">
      <c r="A14" t="s">
        <v>32</v>
      </c>
      <c r="B14" t="s">
        <v>36</v>
      </c>
      <c r="C14">
        <f>VLOOKUP($B14,'Tillförd energi'!$B$1:$AI$720,MATCH(C$1,'Tillförd energi'!$B$1:$AQ$1,0),FALSE)</f>
        <v>0</v>
      </c>
      <c r="D14">
        <f>VLOOKUP($B14,'Tillförd energi'!$B$1:$AI$720,MATCH(D$1,'Tillförd energi'!$B$1:$AQ$1,0),FALSE)</f>
        <v>5.0000000000000001E-3</v>
      </c>
      <c r="E14">
        <f>VLOOKUP($B14,'Tillförd energi'!$B$1:$AI$720,MATCH(E$1,'Tillförd energi'!$B$1:$AQ$1,0),FALSE)</f>
        <v>0</v>
      </c>
      <c r="F14">
        <f>VLOOKUP($B14,'Tillförd energi'!$B$1:$AI$720,MATCH(F$1,'Tillförd energi'!$B$1:$AQ$1,0),FALSE)</f>
        <v>0</v>
      </c>
      <c r="G14">
        <f>VLOOKUP($B14,'Tillförd energi'!$B$1:$AI$720,MATCH(G$1,'Tillförd energi'!$B$1:$AQ$1,0),FALSE)</f>
        <v>0</v>
      </c>
      <c r="H14">
        <f>VLOOKUP($B14,'Tillförd energi'!$B$1:$AI$720,MATCH(H$1,'Tillförd energi'!$B$1:$AQ$1,0),FALSE)</f>
        <v>0</v>
      </c>
      <c r="I14">
        <f>VLOOKUP($B14,'Tillförd energi'!$B$1:$AI$720,MATCH(I$1,'Tillförd energi'!$B$1:$AQ$1,0),FALSE)</f>
        <v>0</v>
      </c>
      <c r="J14">
        <f>VLOOKUP($B14,'Tillförd energi'!$B$1:$AI$720,MATCH(J$1,'Tillförd energi'!$B$1:$AQ$1,0),FALSE)</f>
        <v>0</v>
      </c>
      <c r="K14">
        <f>VLOOKUP($B14,'Tillförd energi'!$B$1:$AI$720,MATCH(K$1,'Tillförd energi'!$B$1:$AQ$1,0),FALSE)</f>
        <v>0</v>
      </c>
      <c r="L14">
        <f>VLOOKUP($B14,'Tillförd energi'!$B$1:$AI$720,MATCH(L$1,'Tillförd energi'!$B$1:$AQ$1,0),FALSE)</f>
        <v>0</v>
      </c>
      <c r="M14">
        <f>VLOOKUP($B14,'Tillförd energi'!$B$1:$AI$720,MATCH(M$1,'Tillförd energi'!$B$1:$AQ$1,0),FALSE)</f>
        <v>0</v>
      </c>
      <c r="N14">
        <f>VLOOKUP($B14,'Tillförd energi'!$B$1:$AI$720,MATCH(N$1,'Tillförd energi'!$B$1:$AQ$1,0),FALSE)</f>
        <v>0</v>
      </c>
      <c r="O14">
        <f>VLOOKUP($B14,'Tillförd energi'!$B$1:$AI$720,MATCH(O$1,'Tillförd energi'!$B$1:$AQ$1,0),FALSE)</f>
        <v>0</v>
      </c>
      <c r="P14">
        <f>VLOOKUP($B14,'Tillförd energi'!$B$1:$AI$720,MATCH(P$1,'Tillförd energi'!$B$1:$AQ$1,0),FALSE)</f>
        <v>0</v>
      </c>
      <c r="Q14">
        <f>VLOOKUP($B14,'Tillförd energi'!$B$1:$AI$720,MATCH(Q$1,'Tillförd energi'!$B$1:$AQ$1,0),FALSE)</f>
        <v>7.21</v>
      </c>
      <c r="R14">
        <f>VLOOKUP($B14,'Tillförd energi'!$B$1:$AI$720,MATCH(R$1,'Tillförd energi'!$B$1:$AQ$1,0),FALSE)</f>
        <v>0</v>
      </c>
      <c r="S14">
        <f>VLOOKUP($B14,'Tillförd energi'!$B$1:$AI$720,MATCH(S$1,'Tillförd energi'!$B$1:$AQ$1,0),FALSE)</f>
        <v>0</v>
      </c>
      <c r="T14">
        <f>VLOOKUP($B14,'Tillförd energi'!$B$1:$AI$720,MATCH(T$1,'Tillförd energi'!$B$1:$AQ$1,0),FALSE)</f>
        <v>0</v>
      </c>
      <c r="U14">
        <f>VLOOKUP($B14,'Tillförd energi'!$B$1:$AI$720,MATCH(U$1,'Tillförd energi'!$B$1:$AQ$1,0),FALSE)</f>
        <v>0</v>
      </c>
      <c r="V14">
        <f>VLOOKUP($B14,'Tillförd energi'!$B$1:$AI$720,MATCH(V$1,'Tillförd energi'!$B$1:$AQ$1,0),FALSE)</f>
        <v>0</v>
      </c>
      <c r="W14">
        <f>VLOOKUP($B14,'Tillförd energi'!$B$1:$AI$720,MATCH(W$1,'Tillförd energi'!$B$1:$AQ$1,0),FALSE)</f>
        <v>0</v>
      </c>
      <c r="X14">
        <f>VLOOKUP($B14,'Tillförd energi'!$B$1:$AI$720,MATCH(X$1,'Tillförd energi'!$B$1:$AQ$1,0),FALSE)</f>
        <v>0</v>
      </c>
      <c r="Y14">
        <f>VLOOKUP($B14,'Tillförd energi'!$B$1:$AI$720,MATCH(Y$1,'Tillförd energi'!$B$1:$AQ$1,0),FALSE)</f>
        <v>0</v>
      </c>
      <c r="Z14">
        <f>VLOOKUP($B14,'Tillförd energi'!$B$1:$AI$720,MATCH(Z$1,'Tillförd energi'!$B$1:$AQ$1,0),FALSE)</f>
        <v>0</v>
      </c>
      <c r="AA14">
        <f>VLOOKUP($B14,'Tillförd energi'!$B$1:$AI$720,MATCH(AA$1,'Tillförd energi'!$B$1:$AQ$1,0),FALSE)</f>
        <v>0</v>
      </c>
      <c r="AB14">
        <f>VLOOKUP($B14,'Tillförd energi'!$B$1:$AI$720,MATCH(AB$1,'Tillförd energi'!$B$1:$AQ$1,0),FALSE)</f>
        <v>0</v>
      </c>
      <c r="AC14">
        <f>VLOOKUP($B14,'Tillförd energi'!$B$1:$AI$720,MATCH(AC$1,'Tillförd energi'!$B$1:$AQ$1,0),FALSE)</f>
        <v>0</v>
      </c>
      <c r="AD14">
        <f>VLOOKUP($B14,'Tillförd energi'!$B$1:$AI$720,MATCH(AD$1,'Tillförd energi'!$B$1:$AQ$1,0),FALSE)</f>
        <v>0</v>
      </c>
      <c r="AE14">
        <f>VLOOKUP($B14,'Tillförd energi'!$B$1:$AI$720,MATCH(AE$1,'Tillförd energi'!$B$1:$AQ$1,0),FALSE)</f>
        <v>0</v>
      </c>
      <c r="AF14">
        <f>VLOOKUP($B14,'Tillförd energi'!$B$1:$AI$720,MATCH(AF$1,'Tillförd energi'!$B$1:$AQ$1,0),FALSE)</f>
        <v>0.127</v>
      </c>
      <c r="AG14">
        <f>IFERROR(VLOOKUP(B14,Miljö!$B$1:$AC$550,MATCH("Köpt mängd produktionsspecifik fjärrvärme:",Miljö!$B$1:$AC$1,0),FALSE)/1,0)</f>
        <v>0</v>
      </c>
      <c r="AI14">
        <f t="shared" si="0"/>
        <v>7.3419999999999996</v>
      </c>
      <c r="AJ14">
        <f t="shared" si="1"/>
        <v>7.3419999999999996</v>
      </c>
      <c r="AK14">
        <f>IF(ISERROR(1/VLOOKUP($B14,Leveranser!$B$1:$S$499,MATCH("Såld värme (GWh)",Leveranser!$B$1:$S$1,0),FALSE)),"",VLOOKUP($B14,Leveranser!$B$1:$S$499,MATCH("Såld värme (GWh)",Leveranser!$B$1:$S$1,0),FALSE))</f>
        <v>5.2</v>
      </c>
      <c r="AL14">
        <f>VLOOKUP($B14,Leveranser!$B$1:$Y$499,MATCH("Totalt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114">
        <f t="shared" si="2"/>
        <v>0.70825388177608284</v>
      </c>
      <c r="AP14" t="str">
        <f>IFERROR(VLOOKUP($B14,Miljövärden!$B$2:$H$600,7,FALSE),"Nej, saknas")</f>
        <v>Ja</v>
      </c>
      <c r="AQ14" t="str">
        <f>IFERROR(VLOOKUP($B14,Miljövärden!$B$2:$H$600,6,FALSE),"Nej, saknas")</f>
        <v>Ja</v>
      </c>
      <c r="AU14">
        <f t="shared" si="3"/>
        <v>0.127</v>
      </c>
      <c r="AV14">
        <f t="shared" si="4"/>
        <v>0</v>
      </c>
      <c r="AW14">
        <f t="shared" si="5"/>
        <v>7.21</v>
      </c>
      <c r="AX14">
        <f t="shared" si="6"/>
        <v>0</v>
      </c>
      <c r="AZ14">
        <f t="shared" si="7"/>
        <v>7.21</v>
      </c>
      <c r="BC14">
        <f t="shared" si="8"/>
        <v>5.0000000000000001E-3</v>
      </c>
      <c r="BD14">
        <f t="shared" si="9"/>
        <v>0</v>
      </c>
      <c r="BE14">
        <f t="shared" si="10"/>
        <v>7.21</v>
      </c>
      <c r="BF14">
        <f t="shared" si="11"/>
        <v>0</v>
      </c>
      <c r="BG14">
        <f t="shared" si="12"/>
        <v>0.127</v>
      </c>
      <c r="BH14">
        <f>VLOOKUP(B14,Miljö!$B$1:$BX$482,MATCH("Fossilandel för ursprungspecificerad el ()",Miljö!$B$1:$I$1,0),FALSE)</f>
        <v>0</v>
      </c>
      <c r="BI14">
        <f>VLOOKUP(B14,Miljö!$B$1:$BX$482,MATCH("Kärnkraftsandel för ursprungsspecificerad el ()",Miljö!$B$1:$O$1,0),FALSE)</f>
        <v>1</v>
      </c>
      <c r="BJ14">
        <f t="shared" si="13"/>
        <v>0</v>
      </c>
      <c r="BK14" t="str">
        <f>VLOOKUP(B14,Miljö!$B$1:$P$482,MATCH("Fossil andel i procent (%)",Miljö!$B$1:$P$1,0),FALSE)</f>
        <v>ET</v>
      </c>
      <c r="BL14">
        <f t="shared" si="14"/>
        <v>7.3419999999999996</v>
      </c>
      <c r="BO14" s="21">
        <f t="shared" si="15"/>
        <v>6.8101334786161815E-4</v>
      </c>
      <c r="BP14" s="115">
        <f t="shared" si="16"/>
        <v>1.72977390356851E-2</v>
      </c>
      <c r="BQ14" s="115">
        <f t="shared" si="17"/>
        <v>0.98202124761645337</v>
      </c>
      <c r="BR14" s="115">
        <f t="shared" si="18"/>
        <v>0</v>
      </c>
      <c r="BT14" s="116">
        <f t="shared" si="19"/>
        <v>1</v>
      </c>
      <c r="BW14" s="115">
        <f>IF(AP14="Ja",VLOOKUP(B14,Miljövärden!$B$2:$H$600,MATCH("Total andel fossilt",Miljövärden!$B$2:$H$2,0),FALSE),"")</f>
        <v>6.8101299999999995E-4</v>
      </c>
      <c r="BX14" s="116">
        <f t="shared" si="20"/>
        <v>-3.4786161819989891E-10</v>
      </c>
      <c r="BZ14">
        <f t="shared" si="21"/>
        <v>-3.4786161819989891E-10</v>
      </c>
      <c r="CA14" s="115">
        <f t="shared" si="22"/>
        <v>0</v>
      </c>
    </row>
    <row r="15" spans="1:79">
      <c r="A15" t="s">
        <v>32</v>
      </c>
      <c r="B15" t="s">
        <v>37</v>
      </c>
      <c r="C15">
        <f>VLOOKUP($B15,'Tillförd energi'!$B$1:$AI$720,MATCH(C$1,'Tillförd energi'!$B$1:$AQ$1,0),FALSE)</f>
        <v>0</v>
      </c>
      <c r="D15">
        <f>VLOOKUP($B15,'Tillförd energi'!$B$1:$AI$720,MATCH(D$1,'Tillförd energi'!$B$1:$AQ$1,0),FALSE)</f>
        <v>8.2000000000000003E-2</v>
      </c>
      <c r="E15">
        <f>VLOOKUP($B15,'Tillförd energi'!$B$1:$AI$720,MATCH(E$1,'Tillförd energi'!$B$1:$AQ$1,0),FALSE)</f>
        <v>0</v>
      </c>
      <c r="F15">
        <f>VLOOKUP($B15,'Tillförd energi'!$B$1:$AI$720,MATCH(F$1,'Tillförd energi'!$B$1:$AQ$1,0),FALSE)</f>
        <v>0</v>
      </c>
      <c r="G15">
        <f>VLOOKUP($B15,'Tillförd energi'!$B$1:$AI$720,MATCH(G$1,'Tillförd energi'!$B$1:$AQ$1,0),FALSE)</f>
        <v>0</v>
      </c>
      <c r="H15">
        <f>VLOOKUP($B15,'Tillförd energi'!$B$1:$AI$720,MATCH(H$1,'Tillförd energi'!$B$1:$AQ$1,0),FALSE)</f>
        <v>0</v>
      </c>
      <c r="I15">
        <f>VLOOKUP($B15,'Tillförd energi'!$B$1:$AI$720,MATCH(I$1,'Tillförd energi'!$B$1:$AQ$1,0),FALSE)</f>
        <v>0</v>
      </c>
      <c r="J15">
        <f>VLOOKUP($B15,'Tillförd energi'!$B$1:$AI$720,MATCH(J$1,'Tillförd energi'!$B$1:$AQ$1,0),FALSE)</f>
        <v>0</v>
      </c>
      <c r="K15">
        <f>VLOOKUP($B15,'Tillförd energi'!$B$1:$AI$720,MATCH(K$1,'Tillförd energi'!$B$1:$AQ$1,0),FALSE)</f>
        <v>0</v>
      </c>
      <c r="L15">
        <f>VLOOKUP($B15,'Tillförd energi'!$B$1:$AI$720,MATCH(L$1,'Tillförd energi'!$B$1:$AQ$1,0),FALSE)</f>
        <v>0</v>
      </c>
      <c r="M15">
        <f>VLOOKUP($B15,'Tillförd energi'!$B$1:$AI$720,MATCH(M$1,'Tillförd energi'!$B$1:$AQ$1,0),FALSE)</f>
        <v>5</v>
      </c>
      <c r="N15">
        <f>VLOOKUP($B15,'Tillförd energi'!$B$1:$AI$720,MATCH(N$1,'Tillförd energi'!$B$1:$AQ$1,0),FALSE)</f>
        <v>0</v>
      </c>
      <c r="O15">
        <f>VLOOKUP($B15,'Tillförd energi'!$B$1:$AI$720,MATCH(O$1,'Tillförd energi'!$B$1:$AQ$1,0),FALSE)</f>
        <v>0</v>
      </c>
      <c r="P15">
        <f>VLOOKUP($B15,'Tillförd energi'!$B$1:$AI$720,MATCH(P$1,'Tillförd energi'!$B$1:$AQ$1,0),FALSE)</f>
        <v>5</v>
      </c>
      <c r="Q15">
        <f>VLOOKUP($B15,'Tillförd energi'!$B$1:$AI$720,MATCH(Q$1,'Tillförd energi'!$B$1:$AQ$1,0),FALSE)</f>
        <v>0</v>
      </c>
      <c r="R15">
        <f>VLOOKUP($B15,'Tillförd energi'!$B$1:$AI$720,MATCH(R$1,'Tillförd energi'!$B$1:$AQ$1,0),FALSE)</f>
        <v>0</v>
      </c>
      <c r="S15">
        <f>VLOOKUP($B15,'Tillförd energi'!$B$1:$AI$720,MATCH(S$1,'Tillförd energi'!$B$1:$AQ$1,0),FALSE)</f>
        <v>0</v>
      </c>
      <c r="T15">
        <f>VLOOKUP($B15,'Tillförd energi'!$B$1:$AI$720,MATCH(T$1,'Tillförd energi'!$B$1:$AQ$1,0),FALSE)</f>
        <v>0</v>
      </c>
      <c r="U15">
        <f>VLOOKUP($B15,'Tillförd energi'!$B$1:$AI$720,MATCH(U$1,'Tillförd energi'!$B$1:$AQ$1,0),FALSE)</f>
        <v>0</v>
      </c>
      <c r="V15">
        <f>VLOOKUP($B15,'Tillförd energi'!$B$1:$AI$720,MATCH(V$1,'Tillförd energi'!$B$1:$AQ$1,0),FALSE)</f>
        <v>0</v>
      </c>
      <c r="W15">
        <f>VLOOKUP($B15,'Tillförd energi'!$B$1:$AI$720,MATCH(W$1,'Tillförd energi'!$B$1:$AQ$1,0),FALSE)</f>
        <v>0</v>
      </c>
      <c r="X15">
        <f>VLOOKUP($B15,'Tillförd energi'!$B$1:$AI$720,MATCH(X$1,'Tillförd energi'!$B$1:$AQ$1,0),FALSE)</f>
        <v>0</v>
      </c>
      <c r="Y15">
        <f>VLOOKUP($B15,'Tillförd energi'!$B$1:$AI$720,MATCH(Y$1,'Tillförd energi'!$B$1:$AQ$1,0),FALSE)</f>
        <v>0</v>
      </c>
      <c r="Z15">
        <f>VLOOKUP($B15,'Tillförd energi'!$B$1:$AI$720,MATCH(Z$1,'Tillförd energi'!$B$1:$AQ$1,0),FALSE)</f>
        <v>0</v>
      </c>
      <c r="AA15">
        <f>VLOOKUP($B15,'Tillförd energi'!$B$1:$AI$720,MATCH(AA$1,'Tillförd energi'!$B$1:$AQ$1,0),FALSE)</f>
        <v>0</v>
      </c>
      <c r="AB15">
        <f>VLOOKUP($B15,'Tillförd energi'!$B$1:$AI$720,MATCH(AB$1,'Tillförd energi'!$B$1:$AQ$1,0),FALSE)</f>
        <v>0</v>
      </c>
      <c r="AC15">
        <f>VLOOKUP($B15,'Tillförd energi'!$B$1:$AI$720,MATCH(AC$1,'Tillförd energi'!$B$1:$AQ$1,0),FALSE)</f>
        <v>0</v>
      </c>
      <c r="AD15">
        <f>VLOOKUP($B15,'Tillförd energi'!$B$1:$AI$720,MATCH(AD$1,'Tillförd energi'!$B$1:$AQ$1,0),FALSE)</f>
        <v>0</v>
      </c>
      <c r="AE15">
        <f>VLOOKUP($B15,'Tillförd energi'!$B$1:$AI$720,MATCH(AE$1,'Tillförd energi'!$B$1:$AQ$1,0),FALSE)</f>
        <v>0</v>
      </c>
      <c r="AF15">
        <f>VLOOKUP($B15,'Tillförd energi'!$B$1:$AI$720,MATCH(AF$1,'Tillförd energi'!$B$1:$AQ$1,0),FALSE)</f>
        <v>0.11</v>
      </c>
      <c r="AG15">
        <f>IFERROR(VLOOKUP(B15,Miljö!$B$1:$AC$550,MATCH("Köpt mängd produktionsspecifik fjärrvärme:",Miljö!$B$1:$AC$1,0),FALSE)/1,0)</f>
        <v>0</v>
      </c>
      <c r="AI15">
        <f t="shared" si="0"/>
        <v>10.192</v>
      </c>
      <c r="AJ15">
        <f t="shared" si="1"/>
        <v>10.192</v>
      </c>
      <c r="AK15">
        <f>IF(ISERROR(1/VLOOKUP($B15,Leveranser!$B$1:$S$499,MATCH("Såld värme (GWh)",Leveranser!$B$1:$S$1,0),FALSE)),"",VLOOKUP($B15,Leveranser!$B$1:$S$499,MATCH("Såld värme (GWh)",Leveranser!$B$1:$S$1,0),FALSE))</f>
        <v>6.7</v>
      </c>
      <c r="AL15">
        <f>VLOOKUP($B15,Leveranser!$B$1:$Y$499,MATCH("Totalt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114">
        <f t="shared" si="2"/>
        <v>0.65737833594976458</v>
      </c>
      <c r="AP15" t="str">
        <f>IFERROR(VLOOKUP($B15,Miljövärden!$B$2:$H$600,7,FALSE),"Nej, saknas")</f>
        <v>Ja</v>
      </c>
      <c r="AQ15" t="str">
        <f>IFERROR(VLOOKUP($B15,Miljövärden!$B$2:$H$600,6,FALSE),"Nej, saknas")</f>
        <v>Ja</v>
      </c>
      <c r="AU15">
        <f t="shared" si="3"/>
        <v>0.11</v>
      </c>
      <c r="AV15">
        <f t="shared" si="4"/>
        <v>0</v>
      </c>
      <c r="AW15">
        <f t="shared" si="5"/>
        <v>10</v>
      </c>
      <c r="AX15">
        <f t="shared" si="6"/>
        <v>0</v>
      </c>
      <c r="AZ15">
        <f t="shared" si="7"/>
        <v>10</v>
      </c>
      <c r="BC15">
        <f t="shared" si="8"/>
        <v>8.2000000000000003E-2</v>
      </c>
      <c r="BD15">
        <f t="shared" si="9"/>
        <v>0</v>
      </c>
      <c r="BE15">
        <f t="shared" si="10"/>
        <v>10</v>
      </c>
      <c r="BF15">
        <f t="shared" si="11"/>
        <v>0</v>
      </c>
      <c r="BG15">
        <f t="shared" si="12"/>
        <v>0.11</v>
      </c>
      <c r="BH15">
        <f>VLOOKUP(B15,Miljö!$B$1:$BX$482,MATCH("Fossilandel för ursprungspecificerad el ()",Miljö!$B$1:$I$1,0),FALSE)</f>
        <v>0</v>
      </c>
      <c r="BI15">
        <f>VLOOKUP(B15,Miljö!$B$1:$BX$482,MATCH("Kärnkraftsandel för ursprungsspecificerad el ()",Miljö!$B$1:$O$1,0),FALSE)</f>
        <v>1</v>
      </c>
      <c r="BJ15">
        <f t="shared" si="13"/>
        <v>0</v>
      </c>
      <c r="BK15" t="str">
        <f>VLOOKUP(B15,Miljö!$B$1:$P$482,MATCH("Fossil andel i procent (%)",Miljö!$B$1:$P$1,0),FALSE)</f>
        <v>ET</v>
      </c>
      <c r="BL15">
        <f t="shared" si="14"/>
        <v>10.192</v>
      </c>
      <c r="BO15" s="21">
        <f t="shared" si="15"/>
        <v>8.0455259026687605E-3</v>
      </c>
      <c r="BP15" s="115">
        <f t="shared" si="16"/>
        <v>1.0792778649921507E-2</v>
      </c>
      <c r="BQ15" s="115">
        <f t="shared" si="17"/>
        <v>0.98116169544740972</v>
      </c>
      <c r="BR15" s="115">
        <f t="shared" si="18"/>
        <v>0</v>
      </c>
      <c r="BT15" s="116">
        <f t="shared" si="19"/>
        <v>1</v>
      </c>
      <c r="BW15" s="115">
        <f>IF(AP15="Ja",VLOOKUP(B15,Miljövärden!$B$2:$H$600,MATCH("Total andel fossilt",Miljövärden!$B$2:$H$2,0),FALSE),"")</f>
        <v>8.0455300000000004E-3</v>
      </c>
      <c r="BX15" s="116">
        <f t="shared" si="20"/>
        <v>4.0973312399189554E-9</v>
      </c>
      <c r="BZ15">
        <f t="shared" si="21"/>
        <v>4.0973312399189554E-9</v>
      </c>
      <c r="CA15" s="115">
        <f t="shared" si="22"/>
        <v>0</v>
      </c>
    </row>
    <row r="16" spans="1:79">
      <c r="A16" t="s">
        <v>32</v>
      </c>
      <c r="B16" t="s">
        <v>38</v>
      </c>
      <c r="C16">
        <f>VLOOKUP($B16,'Tillförd energi'!$B$1:$AI$720,MATCH(C$1,'Tillförd energi'!$B$1:$AQ$1,0),FALSE)</f>
        <v>0</v>
      </c>
      <c r="D16">
        <f>VLOOKUP($B16,'Tillförd energi'!$B$1:$AI$720,MATCH(D$1,'Tillförd energi'!$B$1:$AQ$1,0),FALSE)</f>
        <v>0</v>
      </c>
      <c r="E16">
        <f>VLOOKUP($B16,'Tillförd energi'!$B$1:$AI$720,MATCH(E$1,'Tillförd energi'!$B$1:$AQ$1,0),FALSE)</f>
        <v>0</v>
      </c>
      <c r="F16">
        <f>VLOOKUP($B16,'Tillförd energi'!$B$1:$AI$720,MATCH(F$1,'Tillförd energi'!$B$1:$AQ$1,0),FALSE)</f>
        <v>0</v>
      </c>
      <c r="G16">
        <f>VLOOKUP($B16,'Tillförd energi'!$B$1:$AI$720,MATCH(G$1,'Tillförd energi'!$B$1:$AQ$1,0),FALSE)</f>
        <v>0</v>
      </c>
      <c r="H16">
        <f>VLOOKUP($B16,'Tillförd energi'!$B$1:$AI$720,MATCH(H$1,'Tillförd energi'!$B$1:$AQ$1,0),FALSE)</f>
        <v>0</v>
      </c>
      <c r="I16">
        <f>VLOOKUP($B16,'Tillförd energi'!$B$1:$AI$720,MATCH(I$1,'Tillförd energi'!$B$1:$AQ$1,0),FALSE)</f>
        <v>0</v>
      </c>
      <c r="J16">
        <f>VLOOKUP($B16,'Tillförd energi'!$B$1:$AI$720,MATCH(J$1,'Tillförd energi'!$B$1:$AQ$1,0),FALSE)</f>
        <v>0</v>
      </c>
      <c r="K16">
        <f>VLOOKUP($B16,'Tillförd energi'!$B$1:$AI$720,MATCH(K$1,'Tillförd energi'!$B$1:$AQ$1,0),FALSE)</f>
        <v>0</v>
      </c>
      <c r="L16">
        <f>VLOOKUP($B16,'Tillförd energi'!$B$1:$AI$720,MATCH(L$1,'Tillförd energi'!$B$1:$AQ$1,0),FALSE)</f>
        <v>0</v>
      </c>
      <c r="M16">
        <f>VLOOKUP($B16,'Tillförd energi'!$B$1:$AI$720,MATCH(M$1,'Tillförd energi'!$B$1:$AQ$1,0),FALSE)</f>
        <v>16.399999999999999</v>
      </c>
      <c r="N16">
        <f>VLOOKUP($B16,'Tillförd energi'!$B$1:$AI$720,MATCH(N$1,'Tillförd energi'!$B$1:$AQ$1,0),FALSE)</f>
        <v>0</v>
      </c>
      <c r="O16">
        <f>VLOOKUP($B16,'Tillförd energi'!$B$1:$AI$720,MATCH(O$1,'Tillförd energi'!$B$1:$AQ$1,0),FALSE)</f>
        <v>0</v>
      </c>
      <c r="P16">
        <f>VLOOKUP($B16,'Tillförd energi'!$B$1:$AI$720,MATCH(P$1,'Tillförd energi'!$B$1:$AQ$1,0),FALSE)</f>
        <v>4.5</v>
      </c>
      <c r="Q16">
        <f>VLOOKUP($B16,'Tillförd energi'!$B$1:$AI$720,MATCH(Q$1,'Tillförd energi'!$B$1:$AQ$1,0),FALSE)</f>
        <v>0</v>
      </c>
      <c r="R16">
        <f>VLOOKUP($B16,'Tillförd energi'!$B$1:$AI$720,MATCH(R$1,'Tillförd energi'!$B$1:$AQ$1,0),FALSE)</f>
        <v>0</v>
      </c>
      <c r="S16">
        <f>VLOOKUP($B16,'Tillförd energi'!$B$1:$AI$720,MATCH(S$1,'Tillförd energi'!$B$1:$AQ$1,0),FALSE)</f>
        <v>0</v>
      </c>
      <c r="T16">
        <f>VLOOKUP($B16,'Tillförd energi'!$B$1:$AI$720,MATCH(T$1,'Tillförd energi'!$B$1:$AQ$1,0),FALSE)</f>
        <v>0</v>
      </c>
      <c r="U16">
        <f>VLOOKUP($B16,'Tillförd energi'!$B$1:$AI$720,MATCH(U$1,'Tillförd energi'!$B$1:$AQ$1,0),FALSE)</f>
        <v>0</v>
      </c>
      <c r="V16">
        <f>VLOOKUP($B16,'Tillförd energi'!$B$1:$AI$720,MATCH(V$1,'Tillförd energi'!$B$1:$AQ$1,0),FALSE)</f>
        <v>0</v>
      </c>
      <c r="W16">
        <f>VLOOKUP($B16,'Tillförd energi'!$B$1:$AI$720,MATCH(W$1,'Tillförd energi'!$B$1:$AQ$1,0),FALSE)</f>
        <v>0</v>
      </c>
      <c r="X16">
        <f>VLOOKUP($B16,'Tillförd energi'!$B$1:$AI$720,MATCH(X$1,'Tillförd energi'!$B$1:$AQ$1,0),FALSE)</f>
        <v>0</v>
      </c>
      <c r="Y16">
        <f>VLOOKUP($B16,'Tillförd energi'!$B$1:$AI$720,MATCH(Y$1,'Tillförd energi'!$B$1:$AQ$1,0),FALSE)</f>
        <v>0</v>
      </c>
      <c r="Z16">
        <f>VLOOKUP($B16,'Tillförd energi'!$B$1:$AI$720,MATCH(Z$1,'Tillförd energi'!$B$1:$AQ$1,0),FALSE)</f>
        <v>0</v>
      </c>
      <c r="AA16">
        <f>VLOOKUP($B16,'Tillförd energi'!$B$1:$AI$720,MATCH(AA$1,'Tillförd energi'!$B$1:$AQ$1,0),FALSE)</f>
        <v>0</v>
      </c>
      <c r="AB16">
        <f>VLOOKUP($B16,'Tillförd energi'!$B$1:$AI$720,MATCH(AB$1,'Tillförd energi'!$B$1:$AQ$1,0),FALSE)</f>
        <v>0</v>
      </c>
      <c r="AC16">
        <f>VLOOKUP($B16,'Tillförd energi'!$B$1:$AI$720,MATCH(AC$1,'Tillförd energi'!$B$1:$AQ$1,0),FALSE)</f>
        <v>0</v>
      </c>
      <c r="AD16">
        <f>VLOOKUP($B16,'Tillförd energi'!$B$1:$AI$720,MATCH(AD$1,'Tillförd energi'!$B$1:$AQ$1,0),FALSE)</f>
        <v>0</v>
      </c>
      <c r="AE16">
        <f>VLOOKUP($B16,'Tillförd energi'!$B$1:$AI$720,MATCH(AE$1,'Tillförd energi'!$B$1:$AQ$1,0),FALSE)</f>
        <v>0</v>
      </c>
      <c r="AF16">
        <f>VLOOKUP($B16,'Tillförd energi'!$B$1:$AI$720,MATCH(AF$1,'Tillförd energi'!$B$1:$AQ$1,0),FALSE)</f>
        <v>0.38900000000000001</v>
      </c>
      <c r="AG16">
        <f>IFERROR(VLOOKUP(B16,Miljö!$B$1:$AC$550,MATCH("Köpt mängd produktionsspecifik fjärrvärme:",Miljö!$B$1:$AC$1,0),FALSE)/1,0)</f>
        <v>0</v>
      </c>
      <c r="AI16">
        <f t="shared" si="0"/>
        <v>21.288999999999998</v>
      </c>
      <c r="AJ16">
        <f t="shared" si="1"/>
        <v>21.288999999999998</v>
      </c>
      <c r="AK16">
        <f>IF(ISERROR(1/VLOOKUP($B16,Leveranser!$B$1:$S$499,MATCH("Såld värme (GWh)",Leveranser!$B$1:$S$1,0),FALSE)),"",VLOOKUP($B16,Leveranser!$B$1:$S$499,MATCH("Såld värme (GWh)",Leveranser!$B$1:$S$1,0),FALSE))</f>
        <v>14.6</v>
      </c>
      <c r="AL16">
        <f>VLOOKUP($B16,Leveranser!$B$1:$Y$499,MATCH("Totalt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114">
        <f t="shared" si="2"/>
        <v>0.68580017849593689</v>
      </c>
      <c r="AP16" t="str">
        <f>IFERROR(VLOOKUP($B16,Miljövärden!$B$2:$H$600,7,FALSE),"Nej, saknas")</f>
        <v>Ja</v>
      </c>
      <c r="AQ16" t="str">
        <f>IFERROR(VLOOKUP($B16,Miljövärden!$B$2:$H$600,6,FALSE),"Nej, saknas")</f>
        <v>Ja</v>
      </c>
      <c r="AU16">
        <f t="shared" si="3"/>
        <v>0.38900000000000001</v>
      </c>
      <c r="AV16">
        <f t="shared" si="4"/>
        <v>0</v>
      </c>
      <c r="AW16">
        <f t="shared" si="5"/>
        <v>20.9</v>
      </c>
      <c r="AX16">
        <f t="shared" si="6"/>
        <v>0</v>
      </c>
      <c r="AZ16">
        <f t="shared" si="7"/>
        <v>20.9</v>
      </c>
      <c r="BC16">
        <f t="shared" si="8"/>
        <v>0</v>
      </c>
      <c r="BD16">
        <f t="shared" si="9"/>
        <v>0</v>
      </c>
      <c r="BE16">
        <f t="shared" si="10"/>
        <v>20.9</v>
      </c>
      <c r="BF16">
        <f t="shared" si="11"/>
        <v>0</v>
      </c>
      <c r="BG16">
        <f t="shared" si="12"/>
        <v>0.38900000000000001</v>
      </c>
      <c r="BH16">
        <f>VLOOKUP(B16,Miljö!$B$1:$BX$482,MATCH("Fossilandel för ursprungspecificerad el ()",Miljö!$B$1:$I$1,0),FALSE)</f>
        <v>0</v>
      </c>
      <c r="BI16">
        <f>VLOOKUP(B16,Miljö!$B$1:$BX$482,MATCH("Kärnkraftsandel för ursprungsspecificerad el ()",Miljö!$B$1:$O$1,0),FALSE)</f>
        <v>1</v>
      </c>
      <c r="BJ16">
        <f t="shared" si="13"/>
        <v>0</v>
      </c>
      <c r="BK16" t="str">
        <f>VLOOKUP(B16,Miljö!$B$1:$P$482,MATCH("Fossil andel i procent (%)",Miljö!$B$1:$P$1,0),FALSE)</f>
        <v>ET</v>
      </c>
      <c r="BL16">
        <f t="shared" si="14"/>
        <v>21.288999999999998</v>
      </c>
      <c r="BO16" s="21">
        <f t="shared" si="15"/>
        <v>0</v>
      </c>
      <c r="BP16" s="115">
        <f t="shared" si="16"/>
        <v>1.8272347221569826E-2</v>
      </c>
      <c r="BQ16" s="115">
        <f t="shared" si="17"/>
        <v>0.98172765277843022</v>
      </c>
      <c r="BR16" s="115">
        <f t="shared" si="18"/>
        <v>0</v>
      </c>
      <c r="BT16" s="116">
        <f t="shared" si="19"/>
        <v>1</v>
      </c>
      <c r="BW16" s="115">
        <f>IF(AP16="Ja",VLOOKUP(B16,Miljövärden!$B$2:$H$600,MATCH("Total andel fossilt",Miljövärden!$B$2:$H$2,0),FALSE),"")</f>
        <v>0</v>
      </c>
      <c r="BX16" s="116">
        <f t="shared" si="20"/>
        <v>0</v>
      </c>
      <c r="BZ16">
        <f t="shared" si="21"/>
        <v>0</v>
      </c>
      <c r="CA16" s="115">
        <f t="shared" si="22"/>
        <v>0</v>
      </c>
    </row>
    <row r="17" spans="1:79">
      <c r="A17" t="s">
        <v>32</v>
      </c>
      <c r="B17" t="s">
        <v>39</v>
      </c>
      <c r="C17">
        <f>VLOOKUP($B17,'Tillförd energi'!$B$1:$AI$720,MATCH(C$1,'Tillförd energi'!$B$1:$AQ$1,0),FALSE)</f>
        <v>0</v>
      </c>
      <c r="D17">
        <f>VLOOKUP($B17,'Tillförd energi'!$B$1:$AI$720,MATCH(D$1,'Tillförd energi'!$B$1:$AQ$1,0),FALSE)</f>
        <v>0.42299999999999999</v>
      </c>
      <c r="E17">
        <f>VLOOKUP($B17,'Tillförd energi'!$B$1:$AI$720,MATCH(E$1,'Tillförd energi'!$B$1:$AQ$1,0),FALSE)</f>
        <v>0</v>
      </c>
      <c r="F17">
        <f>VLOOKUP($B17,'Tillförd energi'!$B$1:$AI$720,MATCH(F$1,'Tillförd energi'!$B$1:$AQ$1,0),FALSE)</f>
        <v>0</v>
      </c>
      <c r="G17">
        <f>VLOOKUP($B17,'Tillförd energi'!$B$1:$AI$720,MATCH(G$1,'Tillförd energi'!$B$1:$AQ$1,0),FALSE)</f>
        <v>0</v>
      </c>
      <c r="H17">
        <f>VLOOKUP($B17,'Tillförd energi'!$B$1:$AI$720,MATCH(H$1,'Tillförd energi'!$B$1:$AQ$1,0),FALSE)</f>
        <v>0</v>
      </c>
      <c r="I17">
        <f>VLOOKUP($B17,'Tillförd energi'!$B$1:$AI$720,MATCH(I$1,'Tillförd energi'!$B$1:$AQ$1,0),FALSE)</f>
        <v>0</v>
      </c>
      <c r="J17">
        <f>VLOOKUP($B17,'Tillförd energi'!$B$1:$AI$720,MATCH(J$1,'Tillförd energi'!$B$1:$AQ$1,0),FALSE)</f>
        <v>0</v>
      </c>
      <c r="K17">
        <f>VLOOKUP($B17,'Tillförd energi'!$B$1:$AI$720,MATCH(K$1,'Tillförd energi'!$B$1:$AQ$1,0),FALSE)</f>
        <v>0</v>
      </c>
      <c r="L17">
        <f>VLOOKUP($B17,'Tillförd energi'!$B$1:$AI$720,MATCH(L$1,'Tillförd energi'!$B$1:$AQ$1,0),FALSE)</f>
        <v>0</v>
      </c>
      <c r="M17">
        <f>VLOOKUP($B17,'Tillförd energi'!$B$1:$AI$720,MATCH(M$1,'Tillförd energi'!$B$1:$AQ$1,0),FALSE)</f>
        <v>0</v>
      </c>
      <c r="N17">
        <f>VLOOKUP($B17,'Tillförd energi'!$B$1:$AI$720,MATCH(N$1,'Tillförd energi'!$B$1:$AQ$1,0),FALSE)</f>
        <v>0</v>
      </c>
      <c r="O17">
        <f>VLOOKUP($B17,'Tillförd energi'!$B$1:$AI$720,MATCH(O$1,'Tillförd energi'!$B$1:$AQ$1,0),FALSE)</f>
        <v>0</v>
      </c>
      <c r="P17">
        <f>VLOOKUP($B17,'Tillförd energi'!$B$1:$AI$720,MATCH(P$1,'Tillförd energi'!$B$1:$AQ$1,0),FALSE)</f>
        <v>0</v>
      </c>
      <c r="Q17">
        <f>VLOOKUP($B17,'Tillförd energi'!$B$1:$AI$720,MATCH(Q$1,'Tillförd energi'!$B$1:$AQ$1,0),FALSE)</f>
        <v>0</v>
      </c>
      <c r="R17">
        <f>VLOOKUP($B17,'Tillförd energi'!$B$1:$AI$720,MATCH(R$1,'Tillförd energi'!$B$1:$AQ$1,0),FALSE)</f>
        <v>3.8</v>
      </c>
      <c r="S17">
        <f>VLOOKUP($B17,'Tillförd energi'!$B$1:$AI$720,MATCH(S$1,'Tillförd energi'!$B$1:$AQ$1,0),FALSE)</f>
        <v>0</v>
      </c>
      <c r="T17">
        <f>VLOOKUP($B17,'Tillförd energi'!$B$1:$AI$720,MATCH(T$1,'Tillförd energi'!$B$1:$AQ$1,0),FALSE)</f>
        <v>0</v>
      </c>
      <c r="U17">
        <f>VLOOKUP($B17,'Tillförd energi'!$B$1:$AI$720,MATCH(U$1,'Tillförd energi'!$B$1:$AQ$1,0),FALSE)</f>
        <v>0</v>
      </c>
      <c r="V17">
        <f>VLOOKUP($B17,'Tillförd energi'!$B$1:$AI$720,MATCH(V$1,'Tillförd energi'!$B$1:$AQ$1,0),FALSE)</f>
        <v>0</v>
      </c>
      <c r="W17">
        <f>VLOOKUP($B17,'Tillförd energi'!$B$1:$AI$720,MATCH(W$1,'Tillförd energi'!$B$1:$AQ$1,0),FALSE)</f>
        <v>0</v>
      </c>
      <c r="X17">
        <f>VLOOKUP($B17,'Tillförd energi'!$B$1:$AI$720,MATCH(X$1,'Tillförd energi'!$B$1:$AQ$1,0),FALSE)</f>
        <v>0</v>
      </c>
      <c r="Y17">
        <f>VLOOKUP($B17,'Tillförd energi'!$B$1:$AI$720,MATCH(Y$1,'Tillförd energi'!$B$1:$AQ$1,0),FALSE)</f>
        <v>0</v>
      </c>
      <c r="Z17">
        <f>VLOOKUP($B17,'Tillförd energi'!$B$1:$AI$720,MATCH(Z$1,'Tillförd energi'!$B$1:$AQ$1,0),FALSE)</f>
        <v>0</v>
      </c>
      <c r="AA17">
        <f>VLOOKUP($B17,'Tillförd energi'!$B$1:$AI$720,MATCH(AA$1,'Tillförd energi'!$B$1:$AQ$1,0),FALSE)</f>
        <v>0</v>
      </c>
      <c r="AB17">
        <f>VLOOKUP($B17,'Tillförd energi'!$B$1:$AI$720,MATCH(AB$1,'Tillförd energi'!$B$1:$AQ$1,0),FALSE)</f>
        <v>0</v>
      </c>
      <c r="AC17">
        <f>VLOOKUP($B17,'Tillförd energi'!$B$1:$AI$720,MATCH(AC$1,'Tillförd energi'!$B$1:$AQ$1,0),FALSE)</f>
        <v>0</v>
      </c>
      <c r="AD17">
        <f>VLOOKUP($B17,'Tillförd energi'!$B$1:$AI$720,MATCH(AD$1,'Tillförd energi'!$B$1:$AQ$1,0),FALSE)</f>
        <v>0</v>
      </c>
      <c r="AE17">
        <f>VLOOKUP($B17,'Tillförd energi'!$B$1:$AI$720,MATCH(AE$1,'Tillförd energi'!$B$1:$AQ$1,0),FALSE)</f>
        <v>0</v>
      </c>
      <c r="AF17">
        <f>VLOOKUP($B17,'Tillförd energi'!$B$1:$AI$720,MATCH(AF$1,'Tillförd energi'!$B$1:$AQ$1,0),FALSE)</f>
        <v>0.254</v>
      </c>
      <c r="AG17">
        <f>IFERROR(VLOOKUP(B17,Miljö!$B$1:$AC$550,MATCH("Köpt mängd produktionsspecifik fjärrvärme:",Miljö!$B$1:$AC$1,0),FALSE)/1,0)</f>
        <v>0</v>
      </c>
      <c r="AI17">
        <f t="shared" si="0"/>
        <v>4.4770000000000003</v>
      </c>
      <c r="AJ17">
        <f t="shared" si="1"/>
        <v>4.4770000000000003</v>
      </c>
      <c r="AK17">
        <f>IF(ISERROR(1/VLOOKUP($B17,Leveranser!$B$1:$S$499,MATCH("Såld värme (GWh)",Leveranser!$B$1:$S$1,0),FALSE)),"",VLOOKUP($B17,Leveranser!$B$1:$S$499,MATCH("Såld värme (GWh)",Leveranser!$B$1:$S$1,0),FALSE))</f>
        <v>3.5</v>
      </c>
      <c r="AL17">
        <f>VLOOKUP($B17,Leveranser!$B$1:$Y$499,MATCH("Totalt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114">
        <f t="shared" si="2"/>
        <v>0.78177350904623621</v>
      </c>
      <c r="AP17" t="str">
        <f>IFERROR(VLOOKUP($B17,Miljövärden!$B$2:$H$600,7,FALSE),"Nej, saknas")</f>
        <v>Ja</v>
      </c>
      <c r="AQ17" t="str">
        <f>IFERROR(VLOOKUP($B17,Miljövärden!$B$2:$H$600,6,FALSE),"Nej, saknas")</f>
        <v>Ja</v>
      </c>
      <c r="AU17">
        <f t="shared" si="3"/>
        <v>0.254</v>
      </c>
      <c r="AV17">
        <f t="shared" si="4"/>
        <v>0</v>
      </c>
      <c r="AW17">
        <f t="shared" si="5"/>
        <v>0</v>
      </c>
      <c r="AX17">
        <f t="shared" si="6"/>
        <v>3.8</v>
      </c>
      <c r="AZ17">
        <f t="shared" si="7"/>
        <v>3.8</v>
      </c>
      <c r="BC17">
        <f t="shared" si="8"/>
        <v>0.42299999999999999</v>
      </c>
      <c r="BD17">
        <f t="shared" si="9"/>
        <v>0</v>
      </c>
      <c r="BE17">
        <f t="shared" si="10"/>
        <v>3.8</v>
      </c>
      <c r="BF17">
        <f t="shared" si="11"/>
        <v>0</v>
      </c>
      <c r="BG17">
        <f t="shared" si="12"/>
        <v>0.254</v>
      </c>
      <c r="BH17">
        <f>VLOOKUP(B17,Miljö!$B$1:$BX$482,MATCH("Fossilandel för ursprungspecificerad el ()",Miljö!$B$1:$I$1,0),FALSE)</f>
        <v>0</v>
      </c>
      <c r="BI17">
        <f>VLOOKUP(B17,Miljö!$B$1:$BX$482,MATCH("Kärnkraftsandel för ursprungsspecificerad el ()",Miljö!$B$1:$O$1,0),FALSE)</f>
        <v>1</v>
      </c>
      <c r="BJ17">
        <f t="shared" si="13"/>
        <v>0</v>
      </c>
      <c r="BK17" t="str">
        <f>VLOOKUP(B17,Miljö!$B$1:$P$482,MATCH("Fossil andel i procent (%)",Miljö!$B$1:$P$1,0),FALSE)</f>
        <v>ET</v>
      </c>
      <c r="BL17">
        <f t="shared" si="14"/>
        <v>4.4770000000000003</v>
      </c>
      <c r="BO17" s="21">
        <f t="shared" si="15"/>
        <v>9.4482912664730842E-2</v>
      </c>
      <c r="BP17" s="115">
        <f t="shared" si="16"/>
        <v>5.6734420370784001E-2</v>
      </c>
      <c r="BQ17" s="115">
        <f t="shared" si="17"/>
        <v>0.84878266696448501</v>
      </c>
      <c r="BR17" s="115">
        <f t="shared" si="18"/>
        <v>0</v>
      </c>
      <c r="BT17" s="116">
        <f t="shared" si="19"/>
        <v>0.99999999999999989</v>
      </c>
      <c r="BW17" s="115">
        <f>IF(AP17="Ja",VLOOKUP(B17,Miljövärden!$B$2:$H$600,MATCH("Total andel fossilt",Miljövärden!$B$2:$H$2,0),FALSE),"")</f>
        <v>9.4482899999999995E-2</v>
      </c>
      <c r="BX17" s="116">
        <f t="shared" si="20"/>
        <v>-1.2664730847378181E-8</v>
      </c>
      <c r="BZ17">
        <f t="shared" si="21"/>
        <v>-1.2664730847378181E-8</v>
      </c>
      <c r="CA17" s="115">
        <f t="shared" si="22"/>
        <v>0</v>
      </c>
    </row>
    <row r="18" spans="1:79">
      <c r="A18" t="s">
        <v>32</v>
      </c>
      <c r="B18" t="s">
        <v>40</v>
      </c>
      <c r="C18">
        <f>VLOOKUP($B18,'Tillförd energi'!$B$1:$AI$720,MATCH(C$1,'Tillförd energi'!$B$1:$AQ$1,0),FALSE)</f>
        <v>0</v>
      </c>
      <c r="D18">
        <f>VLOOKUP($B18,'Tillförd energi'!$B$1:$AI$720,MATCH(D$1,'Tillförd energi'!$B$1:$AQ$1,0),FALSE)</f>
        <v>1.9E-2</v>
      </c>
      <c r="E18">
        <f>VLOOKUP($B18,'Tillförd energi'!$B$1:$AI$720,MATCH(E$1,'Tillförd energi'!$B$1:$AQ$1,0),FALSE)</f>
        <v>0</v>
      </c>
      <c r="F18">
        <f>VLOOKUP($B18,'Tillförd energi'!$B$1:$AI$720,MATCH(F$1,'Tillförd energi'!$B$1:$AQ$1,0),FALSE)</f>
        <v>0</v>
      </c>
      <c r="G18">
        <f>VLOOKUP($B18,'Tillförd energi'!$B$1:$AI$720,MATCH(G$1,'Tillförd energi'!$B$1:$AQ$1,0),FALSE)</f>
        <v>0</v>
      </c>
      <c r="H18">
        <f>VLOOKUP($B18,'Tillförd energi'!$B$1:$AI$720,MATCH(H$1,'Tillförd energi'!$B$1:$AQ$1,0),FALSE)</f>
        <v>0</v>
      </c>
      <c r="I18">
        <f>VLOOKUP($B18,'Tillförd energi'!$B$1:$AI$720,MATCH(I$1,'Tillförd energi'!$B$1:$AQ$1,0),FALSE)</f>
        <v>0</v>
      </c>
      <c r="J18">
        <f>VLOOKUP($B18,'Tillförd energi'!$B$1:$AI$720,MATCH(J$1,'Tillförd energi'!$B$1:$AQ$1,0),FALSE)</f>
        <v>0</v>
      </c>
      <c r="K18">
        <f>VLOOKUP($B18,'Tillförd energi'!$B$1:$AI$720,MATCH(K$1,'Tillförd energi'!$B$1:$AQ$1,0),FALSE)</f>
        <v>0</v>
      </c>
      <c r="L18">
        <f>VLOOKUP($B18,'Tillförd energi'!$B$1:$AI$720,MATCH(L$1,'Tillförd energi'!$B$1:$AQ$1,0),FALSE)</f>
        <v>0</v>
      </c>
      <c r="M18">
        <f>VLOOKUP($B18,'Tillförd energi'!$B$1:$AI$720,MATCH(M$1,'Tillförd energi'!$B$1:$AQ$1,0),FALSE)</f>
        <v>0</v>
      </c>
      <c r="N18">
        <f>VLOOKUP($B18,'Tillförd energi'!$B$1:$AI$720,MATCH(N$1,'Tillförd energi'!$B$1:$AQ$1,0),FALSE)</f>
        <v>0</v>
      </c>
      <c r="O18">
        <f>VLOOKUP($B18,'Tillförd energi'!$B$1:$AI$720,MATCH(O$1,'Tillförd energi'!$B$1:$AQ$1,0),FALSE)</f>
        <v>0</v>
      </c>
      <c r="P18">
        <f>VLOOKUP($B18,'Tillförd energi'!$B$1:$AI$720,MATCH(P$1,'Tillförd energi'!$B$1:$AQ$1,0),FALSE)</f>
        <v>0</v>
      </c>
      <c r="Q18">
        <f>VLOOKUP($B18,'Tillförd energi'!$B$1:$AI$720,MATCH(Q$1,'Tillförd energi'!$B$1:$AQ$1,0),FALSE)</f>
        <v>0</v>
      </c>
      <c r="R18">
        <f>VLOOKUP($B18,'Tillförd energi'!$B$1:$AI$720,MATCH(R$1,'Tillförd energi'!$B$1:$AQ$1,0),FALSE)</f>
        <v>2.2669999999999999</v>
      </c>
      <c r="S18">
        <f>VLOOKUP($B18,'Tillförd energi'!$B$1:$AI$720,MATCH(S$1,'Tillförd energi'!$B$1:$AQ$1,0),FALSE)</f>
        <v>0</v>
      </c>
      <c r="T18">
        <f>VLOOKUP($B18,'Tillförd energi'!$B$1:$AI$720,MATCH(T$1,'Tillförd energi'!$B$1:$AQ$1,0),FALSE)</f>
        <v>0</v>
      </c>
      <c r="U18">
        <f>VLOOKUP($B18,'Tillförd energi'!$B$1:$AI$720,MATCH(U$1,'Tillförd energi'!$B$1:$AQ$1,0),FALSE)</f>
        <v>0</v>
      </c>
      <c r="V18">
        <f>VLOOKUP($B18,'Tillförd energi'!$B$1:$AI$720,MATCH(V$1,'Tillförd energi'!$B$1:$AQ$1,0),FALSE)</f>
        <v>0</v>
      </c>
      <c r="W18">
        <f>VLOOKUP($B18,'Tillförd energi'!$B$1:$AI$720,MATCH(W$1,'Tillförd energi'!$B$1:$AQ$1,0),FALSE)</f>
        <v>0</v>
      </c>
      <c r="X18">
        <f>VLOOKUP($B18,'Tillförd energi'!$B$1:$AI$720,MATCH(X$1,'Tillförd energi'!$B$1:$AQ$1,0),FALSE)</f>
        <v>0</v>
      </c>
      <c r="Y18">
        <f>VLOOKUP($B18,'Tillförd energi'!$B$1:$AI$720,MATCH(Y$1,'Tillförd energi'!$B$1:$AQ$1,0),FALSE)</f>
        <v>0</v>
      </c>
      <c r="Z18">
        <f>VLOOKUP($B18,'Tillförd energi'!$B$1:$AI$720,MATCH(Z$1,'Tillförd energi'!$B$1:$AQ$1,0),FALSE)</f>
        <v>0</v>
      </c>
      <c r="AA18">
        <f>VLOOKUP($B18,'Tillförd energi'!$B$1:$AI$720,MATCH(AA$1,'Tillförd energi'!$B$1:$AQ$1,0),FALSE)</f>
        <v>0</v>
      </c>
      <c r="AB18">
        <f>VLOOKUP($B18,'Tillförd energi'!$B$1:$AI$720,MATCH(AB$1,'Tillförd energi'!$B$1:$AQ$1,0),FALSE)</f>
        <v>0</v>
      </c>
      <c r="AC18">
        <f>VLOOKUP($B18,'Tillförd energi'!$B$1:$AI$720,MATCH(AC$1,'Tillförd energi'!$B$1:$AQ$1,0),FALSE)</f>
        <v>0</v>
      </c>
      <c r="AD18">
        <f>VLOOKUP($B18,'Tillförd energi'!$B$1:$AI$720,MATCH(AD$1,'Tillförd energi'!$B$1:$AQ$1,0),FALSE)</f>
        <v>0</v>
      </c>
      <c r="AE18">
        <f>VLOOKUP($B18,'Tillförd energi'!$B$1:$AI$720,MATCH(AE$1,'Tillförd energi'!$B$1:$AQ$1,0),FALSE)</f>
        <v>0</v>
      </c>
      <c r="AF18">
        <f>VLOOKUP($B18,'Tillförd energi'!$B$1:$AI$720,MATCH(AF$1,'Tillförd energi'!$B$1:$AQ$1,0),FALSE)</f>
        <v>2.4E-2</v>
      </c>
      <c r="AG18">
        <f>IFERROR(VLOOKUP(B18,Miljö!$B$1:$AC$550,MATCH("Köpt mängd produktionsspecifik fjärrvärme:",Miljö!$B$1:$AC$1,0),FALSE)/1,0)</f>
        <v>0</v>
      </c>
      <c r="AI18">
        <f t="shared" si="0"/>
        <v>2.31</v>
      </c>
      <c r="AJ18">
        <f t="shared" si="1"/>
        <v>2.31</v>
      </c>
      <c r="AK18">
        <f>IF(ISERROR(1/VLOOKUP($B18,Leveranser!$B$1:$S$499,MATCH("Såld värme (GWh)",Leveranser!$B$1:$S$1,0),FALSE)),"",VLOOKUP($B18,Leveranser!$B$1:$S$499,MATCH("Såld värme (GWh)",Leveranser!$B$1:$S$1,0),FALSE))</f>
        <v>1.764</v>
      </c>
      <c r="AL18">
        <f>VLOOKUP($B18,Leveranser!$B$1:$Y$499,MATCH("Totalt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114">
        <f t="shared" si="2"/>
        <v>0.76363636363636367</v>
      </c>
      <c r="AP18" t="str">
        <f>IFERROR(VLOOKUP($B18,Miljövärden!$B$2:$H$600,7,FALSE),"Nej, saknas")</f>
        <v>Ja</v>
      </c>
      <c r="AQ18" t="str">
        <f>IFERROR(VLOOKUP($B18,Miljövärden!$B$2:$H$600,6,FALSE),"Nej, saknas")</f>
        <v>Ja</v>
      </c>
      <c r="AU18">
        <f t="shared" si="3"/>
        <v>2.4E-2</v>
      </c>
      <c r="AV18">
        <f t="shared" si="4"/>
        <v>0</v>
      </c>
      <c r="AW18">
        <f t="shared" si="5"/>
        <v>0</v>
      </c>
      <c r="AX18">
        <f t="shared" si="6"/>
        <v>2.2669999999999999</v>
      </c>
      <c r="AZ18">
        <f t="shared" si="7"/>
        <v>2.2669999999999999</v>
      </c>
      <c r="BC18">
        <f t="shared" si="8"/>
        <v>1.9E-2</v>
      </c>
      <c r="BD18">
        <f t="shared" si="9"/>
        <v>0</v>
      </c>
      <c r="BE18">
        <f t="shared" si="10"/>
        <v>2.2669999999999999</v>
      </c>
      <c r="BF18">
        <f t="shared" si="11"/>
        <v>0</v>
      </c>
      <c r="BG18">
        <f t="shared" si="12"/>
        <v>2.4E-2</v>
      </c>
      <c r="BH18">
        <f>VLOOKUP(B18,Miljö!$B$1:$BX$482,MATCH("Fossilandel för ursprungspecificerad el ()",Miljö!$B$1:$I$1,0),FALSE)</f>
        <v>0</v>
      </c>
      <c r="BI18">
        <f>VLOOKUP(B18,Miljö!$B$1:$BX$482,MATCH("Kärnkraftsandel för ursprungsspecificerad el ()",Miljö!$B$1:$O$1,0),FALSE)</f>
        <v>1</v>
      </c>
      <c r="BJ18">
        <f t="shared" si="13"/>
        <v>0</v>
      </c>
      <c r="BK18" t="str">
        <f>VLOOKUP(B18,Miljö!$B$1:$P$482,MATCH("Fossil andel i procent (%)",Miljö!$B$1:$P$1,0),FALSE)</f>
        <v>ET</v>
      </c>
      <c r="BL18">
        <f t="shared" si="14"/>
        <v>2.31</v>
      </c>
      <c r="BO18" s="21">
        <f t="shared" si="15"/>
        <v>8.2251082251082255E-3</v>
      </c>
      <c r="BP18" s="115">
        <f t="shared" si="16"/>
        <v>1.038961038961039E-2</v>
      </c>
      <c r="BQ18" s="115">
        <f t="shared" si="17"/>
        <v>0.98138528138528136</v>
      </c>
      <c r="BR18" s="115">
        <f t="shared" si="18"/>
        <v>0</v>
      </c>
      <c r="BT18" s="116">
        <f t="shared" si="19"/>
        <v>1</v>
      </c>
      <c r="BW18" s="115">
        <f>IF(AP18="Ja",VLOOKUP(B18,Miljövärden!$B$2:$H$600,MATCH("Total andel fossilt",Miljövärden!$B$2:$H$2,0),FALSE),"")</f>
        <v>8.2251100000000008E-3</v>
      </c>
      <c r="BX18" s="116">
        <f t="shared" si="20"/>
        <v>1.7748917752191673E-9</v>
      </c>
      <c r="BZ18">
        <f t="shared" si="21"/>
        <v>1.7748917752191673E-9</v>
      </c>
      <c r="CA18" s="115">
        <f t="shared" si="22"/>
        <v>0</v>
      </c>
    </row>
    <row r="19" spans="1:79">
      <c r="A19" t="s">
        <v>32</v>
      </c>
      <c r="B19" t="s">
        <v>41</v>
      </c>
      <c r="C19">
        <f>VLOOKUP($B19,'Tillförd energi'!$B$1:$AI$720,MATCH(C$1,'Tillförd energi'!$B$1:$AQ$1,0),FALSE)</f>
        <v>0</v>
      </c>
      <c r="D19">
        <f>VLOOKUP($B19,'Tillförd energi'!$B$1:$AI$720,MATCH(D$1,'Tillförd energi'!$B$1:$AQ$1,0),FALSE)</f>
        <v>3.5000000000000003E-2</v>
      </c>
      <c r="E19">
        <f>VLOOKUP($B19,'Tillförd energi'!$B$1:$AI$720,MATCH(E$1,'Tillförd energi'!$B$1:$AQ$1,0),FALSE)</f>
        <v>0</v>
      </c>
      <c r="F19">
        <f>VLOOKUP($B19,'Tillförd energi'!$B$1:$AI$720,MATCH(F$1,'Tillförd energi'!$B$1:$AQ$1,0),FALSE)</f>
        <v>0</v>
      </c>
      <c r="G19">
        <f>VLOOKUP($B19,'Tillförd energi'!$B$1:$AI$720,MATCH(G$1,'Tillförd energi'!$B$1:$AQ$1,0),FALSE)</f>
        <v>0</v>
      </c>
      <c r="H19">
        <f>VLOOKUP($B19,'Tillförd energi'!$B$1:$AI$720,MATCH(H$1,'Tillförd energi'!$B$1:$AQ$1,0),FALSE)</f>
        <v>0</v>
      </c>
      <c r="I19">
        <f>VLOOKUP($B19,'Tillförd energi'!$B$1:$AI$720,MATCH(I$1,'Tillförd energi'!$B$1:$AQ$1,0),FALSE)</f>
        <v>0</v>
      </c>
      <c r="J19">
        <f>VLOOKUP($B19,'Tillförd energi'!$B$1:$AI$720,MATCH(J$1,'Tillförd energi'!$B$1:$AQ$1,0),FALSE)</f>
        <v>0</v>
      </c>
      <c r="K19">
        <f>VLOOKUP($B19,'Tillförd energi'!$B$1:$AI$720,MATCH(K$1,'Tillförd energi'!$B$1:$AQ$1,0),FALSE)</f>
        <v>0</v>
      </c>
      <c r="L19">
        <f>VLOOKUP($B19,'Tillförd energi'!$B$1:$AI$720,MATCH(L$1,'Tillförd energi'!$B$1:$AQ$1,0),FALSE)</f>
        <v>0</v>
      </c>
      <c r="M19">
        <f>VLOOKUP($B19,'Tillförd energi'!$B$1:$AI$720,MATCH(M$1,'Tillförd energi'!$B$1:$AQ$1,0),FALSE)</f>
        <v>0</v>
      </c>
      <c r="N19">
        <f>VLOOKUP($B19,'Tillförd energi'!$B$1:$AI$720,MATCH(N$1,'Tillförd energi'!$B$1:$AQ$1,0),FALSE)</f>
        <v>0</v>
      </c>
      <c r="O19">
        <f>VLOOKUP($B19,'Tillförd energi'!$B$1:$AI$720,MATCH(O$1,'Tillförd energi'!$B$1:$AQ$1,0),FALSE)</f>
        <v>0</v>
      </c>
      <c r="P19">
        <f>VLOOKUP($B19,'Tillförd energi'!$B$1:$AI$720,MATCH(P$1,'Tillförd energi'!$B$1:$AQ$1,0),FALSE)</f>
        <v>3.1509999999999998</v>
      </c>
      <c r="Q19">
        <f>VLOOKUP($B19,'Tillförd energi'!$B$1:$AI$720,MATCH(Q$1,'Tillförd energi'!$B$1:$AQ$1,0),FALSE)</f>
        <v>2.7090000000000001</v>
      </c>
      <c r="R19">
        <f>VLOOKUP($B19,'Tillförd energi'!$B$1:$AI$720,MATCH(R$1,'Tillförd energi'!$B$1:$AQ$1,0),FALSE)</f>
        <v>0.80200000000000005</v>
      </c>
      <c r="S19">
        <f>VLOOKUP($B19,'Tillförd energi'!$B$1:$AI$720,MATCH(S$1,'Tillförd energi'!$B$1:$AQ$1,0),FALSE)</f>
        <v>0</v>
      </c>
      <c r="T19">
        <f>VLOOKUP($B19,'Tillförd energi'!$B$1:$AI$720,MATCH(T$1,'Tillförd energi'!$B$1:$AQ$1,0),FALSE)</f>
        <v>0</v>
      </c>
      <c r="U19">
        <f>VLOOKUP($B19,'Tillförd energi'!$B$1:$AI$720,MATCH(U$1,'Tillförd energi'!$B$1:$AQ$1,0),FALSE)</f>
        <v>0</v>
      </c>
      <c r="V19">
        <f>VLOOKUP($B19,'Tillförd energi'!$B$1:$AI$720,MATCH(V$1,'Tillförd energi'!$B$1:$AQ$1,0),FALSE)</f>
        <v>0</v>
      </c>
      <c r="W19">
        <f>VLOOKUP($B19,'Tillförd energi'!$B$1:$AI$720,MATCH(W$1,'Tillförd energi'!$B$1:$AQ$1,0),FALSE)</f>
        <v>0</v>
      </c>
      <c r="X19">
        <f>VLOOKUP($B19,'Tillförd energi'!$B$1:$AI$720,MATCH(X$1,'Tillförd energi'!$B$1:$AQ$1,0),FALSE)</f>
        <v>0</v>
      </c>
      <c r="Y19">
        <f>VLOOKUP($B19,'Tillförd energi'!$B$1:$AI$720,MATCH(Y$1,'Tillförd energi'!$B$1:$AQ$1,0),FALSE)</f>
        <v>0</v>
      </c>
      <c r="Z19">
        <f>VLOOKUP($B19,'Tillförd energi'!$B$1:$AI$720,MATCH(Z$1,'Tillförd energi'!$B$1:$AQ$1,0),FALSE)</f>
        <v>0</v>
      </c>
      <c r="AA19">
        <f>VLOOKUP($B19,'Tillförd energi'!$B$1:$AI$720,MATCH(AA$1,'Tillförd energi'!$B$1:$AQ$1,0),FALSE)</f>
        <v>0</v>
      </c>
      <c r="AB19">
        <f>VLOOKUP($B19,'Tillförd energi'!$B$1:$AI$720,MATCH(AB$1,'Tillförd energi'!$B$1:$AQ$1,0),FALSE)</f>
        <v>0</v>
      </c>
      <c r="AC19">
        <f>VLOOKUP($B19,'Tillförd energi'!$B$1:$AI$720,MATCH(AC$1,'Tillförd energi'!$B$1:$AQ$1,0),FALSE)</f>
        <v>0</v>
      </c>
      <c r="AD19">
        <f>VLOOKUP($B19,'Tillförd energi'!$B$1:$AI$720,MATCH(AD$1,'Tillförd energi'!$B$1:$AQ$1,0),FALSE)</f>
        <v>0</v>
      </c>
      <c r="AE19">
        <f>VLOOKUP($B19,'Tillförd energi'!$B$1:$AI$720,MATCH(AE$1,'Tillförd energi'!$B$1:$AQ$1,0),FALSE)</f>
        <v>0</v>
      </c>
      <c r="AF19">
        <f>VLOOKUP($B19,'Tillförd energi'!$B$1:$AI$720,MATCH(AF$1,'Tillförd energi'!$B$1:$AQ$1,0),FALSE)</f>
        <v>0.16400000000000001</v>
      </c>
      <c r="AG19">
        <f>IFERROR(VLOOKUP(B19,Miljö!$B$1:$AC$550,MATCH("Köpt mängd produktionsspecifik fjärrvärme:",Miljö!$B$1:$AC$1,0),FALSE)/1,0)</f>
        <v>0</v>
      </c>
      <c r="AI19">
        <f t="shared" si="0"/>
        <v>6.8609999999999989</v>
      </c>
      <c r="AJ19">
        <f t="shared" si="1"/>
        <v>6.8609999999999989</v>
      </c>
      <c r="AK19">
        <f>IF(ISERROR(1/VLOOKUP($B19,Leveranser!$B$1:$S$499,MATCH("Såld värme (GWh)",Leveranser!$B$1:$S$1,0),FALSE)),"",VLOOKUP($B19,Leveranser!$B$1:$S$499,MATCH("Såld värme (GWh)",Leveranser!$B$1:$S$1,0),FALSE))</f>
        <v>4.5970000000000004</v>
      </c>
      <c r="AL19">
        <f>VLOOKUP($B19,Leveranser!$B$1:$Y$499,MATCH("Totalt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114">
        <f t="shared" si="2"/>
        <v>0.67001894767526615</v>
      </c>
      <c r="AP19" t="str">
        <f>IFERROR(VLOOKUP($B19,Miljövärden!$B$2:$H$600,7,FALSE),"Nej, saknas")</f>
        <v>Ja</v>
      </c>
      <c r="AQ19" t="str">
        <f>IFERROR(VLOOKUP($B19,Miljövärden!$B$2:$H$600,6,FALSE),"Nej, saknas")</f>
        <v>Ja</v>
      </c>
      <c r="AU19">
        <f t="shared" si="3"/>
        <v>0.16400000000000001</v>
      </c>
      <c r="AV19">
        <f t="shared" si="4"/>
        <v>0</v>
      </c>
      <c r="AW19">
        <f t="shared" si="5"/>
        <v>5.8599999999999994</v>
      </c>
      <c r="AX19">
        <f t="shared" si="6"/>
        <v>0.80200000000000005</v>
      </c>
      <c r="AZ19">
        <f t="shared" si="7"/>
        <v>6.661999999999999</v>
      </c>
      <c r="BC19">
        <f t="shared" si="8"/>
        <v>3.5000000000000003E-2</v>
      </c>
      <c r="BD19">
        <f t="shared" si="9"/>
        <v>0</v>
      </c>
      <c r="BE19">
        <f t="shared" si="10"/>
        <v>6.661999999999999</v>
      </c>
      <c r="BF19">
        <f t="shared" si="11"/>
        <v>0</v>
      </c>
      <c r="BG19">
        <f t="shared" si="12"/>
        <v>0.16400000000000001</v>
      </c>
      <c r="BH19">
        <f>VLOOKUP(B19,Miljö!$B$1:$BX$482,MATCH("Fossilandel för ursprungspecificerad el ()",Miljö!$B$1:$I$1,0),FALSE)</f>
        <v>0</v>
      </c>
      <c r="BI19">
        <f>VLOOKUP(B19,Miljö!$B$1:$BX$482,MATCH("Kärnkraftsandel för ursprungsspecificerad el ()",Miljö!$B$1:$O$1,0),FALSE)</f>
        <v>1</v>
      </c>
      <c r="BJ19">
        <f t="shared" si="13"/>
        <v>0</v>
      </c>
      <c r="BK19" t="str">
        <f>VLOOKUP(B19,Miljö!$B$1:$P$482,MATCH("Fossil andel i procent (%)",Miljö!$B$1:$P$1,0),FALSE)</f>
        <v>ET</v>
      </c>
      <c r="BL19">
        <f t="shared" si="14"/>
        <v>6.8609999999999989</v>
      </c>
      <c r="BO19" s="21">
        <f t="shared" si="15"/>
        <v>5.1012971869989808E-3</v>
      </c>
      <c r="BP19" s="115">
        <f t="shared" si="16"/>
        <v>2.3903221104795223E-2</v>
      </c>
      <c r="BQ19" s="115">
        <f t="shared" si="17"/>
        <v>0.97099548170820582</v>
      </c>
      <c r="BR19" s="115">
        <f t="shared" si="18"/>
        <v>0</v>
      </c>
      <c r="BT19" s="116">
        <f t="shared" si="19"/>
        <v>1</v>
      </c>
      <c r="BW19" s="115">
        <f>IF(AP19="Ja",VLOOKUP(B19,Miljövärden!$B$2:$H$600,MATCH("Total andel fossilt",Miljövärden!$B$2:$H$2,0),FALSE),"")</f>
        <v>5.1012999999999996E-3</v>
      </c>
      <c r="BX19" s="116">
        <f t="shared" si="20"/>
        <v>2.8130010187518706E-9</v>
      </c>
      <c r="BZ19">
        <f t="shared" si="21"/>
        <v>2.8130010187518706E-9</v>
      </c>
      <c r="CA19" s="115">
        <f t="shared" si="22"/>
        <v>0</v>
      </c>
    </row>
    <row r="20" spans="1:79">
      <c r="A20" t="s">
        <v>32</v>
      </c>
      <c r="B20" t="s">
        <v>42</v>
      </c>
      <c r="C20">
        <f>VLOOKUP($B20,'Tillförd energi'!$B$1:$AI$720,MATCH(C$1,'Tillförd energi'!$B$1:$AQ$1,0),FALSE)</f>
        <v>0</v>
      </c>
      <c r="D20">
        <f>VLOOKUP($B20,'Tillförd energi'!$B$1:$AI$720,MATCH(D$1,'Tillförd energi'!$B$1:$AQ$1,0),FALSE)</f>
        <v>2.4E-2</v>
      </c>
      <c r="E20">
        <f>VLOOKUP($B20,'Tillförd energi'!$B$1:$AI$720,MATCH(E$1,'Tillförd energi'!$B$1:$AQ$1,0),FALSE)</f>
        <v>0</v>
      </c>
      <c r="F20">
        <f>VLOOKUP($B20,'Tillförd energi'!$B$1:$AI$720,MATCH(F$1,'Tillförd energi'!$B$1:$AQ$1,0),FALSE)</f>
        <v>0</v>
      </c>
      <c r="G20">
        <f>VLOOKUP($B20,'Tillförd energi'!$B$1:$AI$720,MATCH(G$1,'Tillförd energi'!$B$1:$AQ$1,0),FALSE)</f>
        <v>0</v>
      </c>
      <c r="H20">
        <f>VLOOKUP($B20,'Tillförd energi'!$B$1:$AI$720,MATCH(H$1,'Tillförd energi'!$B$1:$AQ$1,0),FALSE)</f>
        <v>0</v>
      </c>
      <c r="I20">
        <f>VLOOKUP($B20,'Tillförd energi'!$B$1:$AI$720,MATCH(I$1,'Tillförd energi'!$B$1:$AQ$1,0),FALSE)</f>
        <v>0</v>
      </c>
      <c r="J20">
        <f>VLOOKUP($B20,'Tillförd energi'!$B$1:$AI$720,MATCH(J$1,'Tillförd energi'!$B$1:$AQ$1,0),FALSE)</f>
        <v>0</v>
      </c>
      <c r="K20">
        <f>VLOOKUP($B20,'Tillförd energi'!$B$1:$AI$720,MATCH(K$1,'Tillförd energi'!$B$1:$AQ$1,0),FALSE)</f>
        <v>0</v>
      </c>
      <c r="L20">
        <f>VLOOKUP($B20,'Tillförd energi'!$B$1:$AI$720,MATCH(L$1,'Tillförd energi'!$B$1:$AQ$1,0),FALSE)</f>
        <v>0</v>
      </c>
      <c r="M20">
        <f>VLOOKUP($B20,'Tillförd energi'!$B$1:$AI$720,MATCH(M$1,'Tillförd energi'!$B$1:$AQ$1,0),FALSE)</f>
        <v>0</v>
      </c>
      <c r="N20">
        <f>VLOOKUP($B20,'Tillförd energi'!$B$1:$AI$720,MATCH(N$1,'Tillförd energi'!$B$1:$AQ$1,0),FALSE)</f>
        <v>0</v>
      </c>
      <c r="O20">
        <f>VLOOKUP($B20,'Tillförd energi'!$B$1:$AI$720,MATCH(O$1,'Tillförd energi'!$B$1:$AQ$1,0),FALSE)</f>
        <v>0</v>
      </c>
      <c r="P20">
        <f>VLOOKUP($B20,'Tillförd energi'!$B$1:$AI$720,MATCH(P$1,'Tillförd energi'!$B$1:$AQ$1,0),FALSE)</f>
        <v>0</v>
      </c>
      <c r="Q20">
        <f>VLOOKUP($B20,'Tillförd energi'!$B$1:$AI$720,MATCH(Q$1,'Tillförd energi'!$B$1:$AQ$1,0),FALSE)</f>
        <v>5.2060000000000004</v>
      </c>
      <c r="R20">
        <f>VLOOKUP($B20,'Tillförd energi'!$B$1:$AI$720,MATCH(R$1,'Tillförd energi'!$B$1:$AQ$1,0),FALSE)</f>
        <v>0</v>
      </c>
      <c r="S20">
        <f>VLOOKUP($B20,'Tillförd energi'!$B$1:$AI$720,MATCH(S$1,'Tillförd energi'!$B$1:$AQ$1,0),FALSE)</f>
        <v>0</v>
      </c>
      <c r="T20">
        <f>VLOOKUP($B20,'Tillförd energi'!$B$1:$AI$720,MATCH(T$1,'Tillförd energi'!$B$1:$AQ$1,0),FALSE)</f>
        <v>0</v>
      </c>
      <c r="U20">
        <f>VLOOKUP($B20,'Tillförd energi'!$B$1:$AI$720,MATCH(U$1,'Tillförd energi'!$B$1:$AQ$1,0),FALSE)</f>
        <v>0</v>
      </c>
      <c r="V20">
        <f>VLOOKUP($B20,'Tillförd energi'!$B$1:$AI$720,MATCH(V$1,'Tillförd energi'!$B$1:$AQ$1,0),FALSE)</f>
        <v>0</v>
      </c>
      <c r="W20">
        <f>VLOOKUP($B20,'Tillförd energi'!$B$1:$AI$720,MATCH(W$1,'Tillförd energi'!$B$1:$AQ$1,0),FALSE)</f>
        <v>0</v>
      </c>
      <c r="X20">
        <f>VLOOKUP($B20,'Tillförd energi'!$B$1:$AI$720,MATCH(X$1,'Tillförd energi'!$B$1:$AQ$1,0),FALSE)</f>
        <v>0</v>
      </c>
      <c r="Y20">
        <f>VLOOKUP($B20,'Tillförd energi'!$B$1:$AI$720,MATCH(Y$1,'Tillförd energi'!$B$1:$AQ$1,0),FALSE)</f>
        <v>0</v>
      </c>
      <c r="Z20">
        <f>VLOOKUP($B20,'Tillförd energi'!$B$1:$AI$720,MATCH(Z$1,'Tillförd energi'!$B$1:$AQ$1,0),FALSE)</f>
        <v>0</v>
      </c>
      <c r="AA20">
        <f>VLOOKUP($B20,'Tillförd energi'!$B$1:$AI$720,MATCH(AA$1,'Tillförd energi'!$B$1:$AQ$1,0),FALSE)</f>
        <v>0</v>
      </c>
      <c r="AB20">
        <f>VLOOKUP($B20,'Tillförd energi'!$B$1:$AI$720,MATCH(AB$1,'Tillförd energi'!$B$1:$AQ$1,0),FALSE)</f>
        <v>0</v>
      </c>
      <c r="AC20">
        <f>VLOOKUP($B20,'Tillförd energi'!$B$1:$AI$720,MATCH(AC$1,'Tillförd energi'!$B$1:$AQ$1,0),FALSE)</f>
        <v>0</v>
      </c>
      <c r="AD20">
        <f>VLOOKUP($B20,'Tillförd energi'!$B$1:$AI$720,MATCH(AD$1,'Tillförd energi'!$B$1:$AQ$1,0),FALSE)</f>
        <v>0</v>
      </c>
      <c r="AE20">
        <f>VLOOKUP($B20,'Tillförd energi'!$B$1:$AI$720,MATCH(AE$1,'Tillförd energi'!$B$1:$AQ$1,0),FALSE)</f>
        <v>0</v>
      </c>
      <c r="AF20">
        <f>VLOOKUP($B20,'Tillförd energi'!$B$1:$AI$720,MATCH(AF$1,'Tillförd energi'!$B$1:$AQ$1,0),FALSE)</f>
        <v>9.7000000000000003E-2</v>
      </c>
      <c r="AG20">
        <f>IFERROR(VLOOKUP(B20,Miljö!$B$1:$AC$550,MATCH("Köpt mängd produktionsspecifik fjärrvärme:",Miljö!$B$1:$AC$1,0),FALSE)/1,0)</f>
        <v>0</v>
      </c>
      <c r="AI20">
        <f t="shared" si="0"/>
        <v>5.3270000000000008</v>
      </c>
      <c r="AJ20">
        <f t="shared" si="1"/>
        <v>5.3270000000000008</v>
      </c>
      <c r="AK20">
        <f>IF(ISERROR(1/VLOOKUP($B20,Leveranser!$B$1:$S$499,MATCH("Såld värme (GWh)",Leveranser!$B$1:$S$1,0),FALSE)),"",VLOOKUP($B20,Leveranser!$B$1:$S$499,MATCH("Såld värme (GWh)",Leveranser!$B$1:$S$1,0),FALSE))</f>
        <v>3.6</v>
      </c>
      <c r="AL20">
        <f>VLOOKUP($B20,Leveranser!$B$1:$Y$499,MATCH("Totalt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114">
        <f t="shared" si="2"/>
        <v>0.67580251548714088</v>
      </c>
      <c r="AP20" t="str">
        <f>IFERROR(VLOOKUP($B20,Miljövärden!$B$2:$H$600,7,FALSE),"Nej, saknas")</f>
        <v>Ja</v>
      </c>
      <c r="AQ20" t="str">
        <f>IFERROR(VLOOKUP($B20,Miljövärden!$B$2:$H$600,6,FALSE),"Nej, saknas")</f>
        <v>Ja</v>
      </c>
      <c r="AU20">
        <f t="shared" si="3"/>
        <v>9.7000000000000003E-2</v>
      </c>
      <c r="AV20">
        <f t="shared" si="4"/>
        <v>0</v>
      </c>
      <c r="AW20">
        <f t="shared" si="5"/>
        <v>5.2060000000000004</v>
      </c>
      <c r="AX20">
        <f t="shared" si="6"/>
        <v>0</v>
      </c>
      <c r="AZ20">
        <f t="shared" si="7"/>
        <v>5.2060000000000004</v>
      </c>
      <c r="BC20">
        <f t="shared" si="8"/>
        <v>2.4E-2</v>
      </c>
      <c r="BD20">
        <f t="shared" si="9"/>
        <v>0</v>
      </c>
      <c r="BE20">
        <f t="shared" si="10"/>
        <v>5.2060000000000004</v>
      </c>
      <c r="BF20">
        <f t="shared" si="11"/>
        <v>0</v>
      </c>
      <c r="BG20">
        <f t="shared" si="12"/>
        <v>9.7000000000000003E-2</v>
      </c>
      <c r="BH20">
        <f>VLOOKUP(B20,Miljö!$B$1:$BX$482,MATCH("Fossilandel för ursprungspecificerad el ()",Miljö!$B$1:$I$1,0),FALSE)</f>
        <v>0</v>
      </c>
      <c r="BI20">
        <f>VLOOKUP(B20,Miljö!$B$1:$BX$482,MATCH("Kärnkraftsandel för ursprungsspecificerad el ()",Miljö!$B$1:$O$1,0),FALSE)</f>
        <v>1</v>
      </c>
      <c r="BJ20">
        <f t="shared" si="13"/>
        <v>0</v>
      </c>
      <c r="BK20" t="str">
        <f>VLOOKUP(B20,Miljö!$B$1:$P$482,MATCH("Fossil andel i procent (%)",Miljö!$B$1:$P$1,0),FALSE)</f>
        <v>ET</v>
      </c>
      <c r="BL20">
        <f t="shared" si="14"/>
        <v>5.3270000000000008</v>
      </c>
      <c r="BO20" s="21">
        <f t="shared" si="15"/>
        <v>4.5053501032476058E-3</v>
      </c>
      <c r="BP20" s="115">
        <f t="shared" si="16"/>
        <v>1.8209123333959073E-2</v>
      </c>
      <c r="BQ20" s="115">
        <f t="shared" si="17"/>
        <v>0.97728552656279322</v>
      </c>
      <c r="BR20" s="115">
        <f t="shared" si="18"/>
        <v>0</v>
      </c>
      <c r="BT20" s="116">
        <f t="shared" si="19"/>
        <v>0.99999999999999989</v>
      </c>
      <c r="BW20" s="115">
        <f>IF(AP20="Ja",VLOOKUP(B20,Miljövärden!$B$2:$H$600,MATCH("Total andel fossilt",Miljövärden!$B$2:$H$2,0),FALSE),"")</f>
        <v>4.50535E-3</v>
      </c>
      <c r="BX20" s="116">
        <f t="shared" si="20"/>
        <v>-1.0324760577745673E-10</v>
      </c>
      <c r="BZ20">
        <f t="shared" si="21"/>
        <v>-1.0324760577745673E-10</v>
      </c>
      <c r="CA20" s="115">
        <f t="shared" si="22"/>
        <v>0</v>
      </c>
    </row>
    <row r="21" spans="1:79">
      <c r="A21" t="s">
        <v>43</v>
      </c>
      <c r="B21" t="s">
        <v>44</v>
      </c>
      <c r="C21">
        <f>VLOOKUP($B21,'Tillförd energi'!$B$1:$AI$720,MATCH(C$1,'Tillförd energi'!$B$1:$AQ$1,0),FALSE)</f>
        <v>0</v>
      </c>
      <c r="D21">
        <f>VLOOKUP($B21,'Tillförd energi'!$B$1:$AI$720,MATCH(D$1,'Tillförd energi'!$B$1:$AQ$1,0),FALSE)</f>
        <v>0</v>
      </c>
      <c r="E21">
        <f>VLOOKUP($B21,'Tillförd energi'!$B$1:$AI$720,MATCH(E$1,'Tillförd energi'!$B$1:$AQ$1,0),FALSE)</f>
        <v>0</v>
      </c>
      <c r="F21">
        <f>VLOOKUP($B21,'Tillförd energi'!$B$1:$AI$720,MATCH(F$1,'Tillförd energi'!$B$1:$AQ$1,0),FALSE)</f>
        <v>0</v>
      </c>
      <c r="G21">
        <f>VLOOKUP($B21,'Tillförd energi'!$B$1:$AI$720,MATCH(G$1,'Tillförd energi'!$B$1:$AQ$1,0),FALSE)</f>
        <v>0</v>
      </c>
      <c r="H21">
        <f>VLOOKUP($B21,'Tillförd energi'!$B$1:$AI$720,MATCH(H$1,'Tillförd energi'!$B$1:$AQ$1,0),FALSE)</f>
        <v>0</v>
      </c>
      <c r="I21">
        <f>VLOOKUP($B21,'Tillförd energi'!$B$1:$AI$720,MATCH(I$1,'Tillförd energi'!$B$1:$AQ$1,0),FALSE)</f>
        <v>0</v>
      </c>
      <c r="J21">
        <f>VLOOKUP($B21,'Tillförd energi'!$B$1:$AI$720,MATCH(J$1,'Tillförd energi'!$B$1:$AQ$1,0),FALSE)</f>
        <v>0</v>
      </c>
      <c r="K21">
        <f>VLOOKUP($B21,'Tillförd energi'!$B$1:$AI$720,MATCH(K$1,'Tillförd energi'!$B$1:$AQ$1,0),FALSE)</f>
        <v>0</v>
      </c>
      <c r="L21">
        <f>VLOOKUP($B21,'Tillförd energi'!$B$1:$AI$720,MATCH(L$1,'Tillförd energi'!$B$1:$AQ$1,0),FALSE)</f>
        <v>0</v>
      </c>
      <c r="M21">
        <f>VLOOKUP($B21,'Tillförd energi'!$B$1:$AI$720,MATCH(M$1,'Tillförd energi'!$B$1:$AQ$1,0),FALSE)</f>
        <v>0</v>
      </c>
      <c r="N21">
        <f>VLOOKUP($B21,'Tillförd energi'!$B$1:$AI$720,MATCH(N$1,'Tillförd energi'!$B$1:$AQ$1,0),FALSE)</f>
        <v>0</v>
      </c>
      <c r="O21">
        <f>VLOOKUP($B21,'Tillförd energi'!$B$1:$AI$720,MATCH(O$1,'Tillförd energi'!$B$1:$AQ$1,0),FALSE)</f>
        <v>0</v>
      </c>
      <c r="P21">
        <f>VLOOKUP($B21,'Tillförd energi'!$B$1:$AI$720,MATCH(P$1,'Tillförd energi'!$B$1:$AQ$1,0),FALSE)</f>
        <v>0</v>
      </c>
      <c r="Q21">
        <f>VLOOKUP($B21,'Tillförd energi'!$B$1:$AI$720,MATCH(Q$1,'Tillförd energi'!$B$1:$AQ$1,0),FALSE)</f>
        <v>0</v>
      </c>
      <c r="R21">
        <f>VLOOKUP($B21,'Tillförd energi'!$B$1:$AI$720,MATCH(R$1,'Tillförd energi'!$B$1:$AQ$1,0),FALSE)</f>
        <v>0.57799999999999996</v>
      </c>
      <c r="S21">
        <f>VLOOKUP($B21,'Tillförd energi'!$B$1:$AI$720,MATCH(S$1,'Tillförd energi'!$B$1:$AQ$1,0),FALSE)</f>
        <v>0</v>
      </c>
      <c r="T21">
        <f>VLOOKUP($B21,'Tillförd energi'!$B$1:$AI$720,MATCH(T$1,'Tillförd energi'!$B$1:$AQ$1,0),FALSE)</f>
        <v>0</v>
      </c>
      <c r="U21">
        <f>VLOOKUP($B21,'Tillförd energi'!$B$1:$AI$720,MATCH(U$1,'Tillförd energi'!$B$1:$AQ$1,0),FALSE)</f>
        <v>0</v>
      </c>
      <c r="V21">
        <f>VLOOKUP($B21,'Tillförd energi'!$B$1:$AI$720,MATCH(V$1,'Tillförd energi'!$B$1:$AQ$1,0),FALSE)</f>
        <v>0</v>
      </c>
      <c r="W21">
        <f>VLOOKUP($B21,'Tillförd energi'!$B$1:$AI$720,MATCH(W$1,'Tillförd energi'!$B$1:$AQ$1,0),FALSE)</f>
        <v>8.9999999999999993E-3</v>
      </c>
      <c r="X21">
        <f>VLOOKUP($B21,'Tillförd energi'!$B$1:$AI$720,MATCH(X$1,'Tillförd energi'!$B$1:$AQ$1,0),FALSE)</f>
        <v>0</v>
      </c>
      <c r="Y21">
        <f>VLOOKUP($B21,'Tillförd energi'!$B$1:$AI$720,MATCH(Y$1,'Tillförd energi'!$B$1:$AQ$1,0),FALSE)</f>
        <v>0</v>
      </c>
      <c r="Z21">
        <f>VLOOKUP($B21,'Tillförd energi'!$B$1:$AI$720,MATCH(Z$1,'Tillförd energi'!$B$1:$AQ$1,0),FALSE)</f>
        <v>0</v>
      </c>
      <c r="AA21">
        <f>VLOOKUP($B21,'Tillförd energi'!$B$1:$AI$720,MATCH(AA$1,'Tillförd energi'!$B$1:$AQ$1,0),FALSE)</f>
        <v>0</v>
      </c>
      <c r="AB21">
        <f>VLOOKUP($B21,'Tillförd energi'!$B$1:$AI$720,MATCH(AB$1,'Tillförd energi'!$B$1:$AQ$1,0),FALSE)</f>
        <v>0</v>
      </c>
      <c r="AC21">
        <f>VLOOKUP($B21,'Tillförd energi'!$B$1:$AI$720,MATCH(AC$1,'Tillförd energi'!$B$1:$AQ$1,0),FALSE)</f>
        <v>0</v>
      </c>
      <c r="AD21">
        <f>VLOOKUP($B21,'Tillförd energi'!$B$1:$AI$720,MATCH(AD$1,'Tillförd energi'!$B$1:$AQ$1,0),FALSE)</f>
        <v>0</v>
      </c>
      <c r="AE21">
        <f>VLOOKUP($B21,'Tillförd energi'!$B$1:$AI$720,MATCH(AE$1,'Tillförd energi'!$B$1:$AQ$1,0),FALSE)</f>
        <v>0</v>
      </c>
      <c r="AF21">
        <f>VLOOKUP($B21,'Tillförd energi'!$B$1:$AI$720,MATCH(AF$1,'Tillförd energi'!$B$1:$AQ$1,0),FALSE)</f>
        <v>1.2E-2</v>
      </c>
      <c r="AG21">
        <f>IFERROR(VLOOKUP(B21,Miljö!$B$1:$AC$550,MATCH("Köpt mängd produktionsspecifik fjärrvärme:",Miljö!$B$1:$AC$1,0),FALSE)/1,0)</f>
        <v>0</v>
      </c>
      <c r="AI21">
        <f t="shared" si="0"/>
        <v>0.59899999999999998</v>
      </c>
      <c r="AJ21">
        <f t="shared" si="1"/>
        <v>0.59899999999999998</v>
      </c>
      <c r="AK21">
        <f>IF(ISERROR(1/VLOOKUP($B21,Leveranser!$B$1:$S$499,MATCH("Såld värme (GWh)",Leveranser!$B$1:$S$1,0),FALSE)),"",VLOOKUP($B21,Leveranser!$B$1:$S$499,MATCH("Såld värme (GWh)",Leveranser!$B$1:$S$1,0),FALSE))</f>
        <v>0.38700000000000001</v>
      </c>
      <c r="AL21">
        <f>VLOOKUP($B21,Leveranser!$B$1:$Y$499,MATCH("Totalt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114">
        <f t="shared" si="2"/>
        <v>0.64607679465776302</v>
      </c>
      <c r="AP21" t="str">
        <f>IFERROR(VLOOKUP($B21,Miljövärden!$B$2:$H$600,7,FALSE),"Nej, saknas")</f>
        <v>Ja</v>
      </c>
      <c r="AQ21" t="str">
        <f>IFERROR(VLOOKUP($B21,Miljövärden!$B$2:$H$600,6,FALSE),"Nej, saknas")</f>
        <v>Ja</v>
      </c>
      <c r="AU21">
        <f t="shared" si="3"/>
        <v>1.2E-2</v>
      </c>
      <c r="AV21">
        <f t="shared" si="4"/>
        <v>0</v>
      </c>
      <c r="AW21">
        <f t="shared" si="5"/>
        <v>0</v>
      </c>
      <c r="AX21">
        <f t="shared" si="6"/>
        <v>0.57799999999999996</v>
      </c>
      <c r="AZ21">
        <f t="shared" si="7"/>
        <v>0.58699999999999997</v>
      </c>
      <c r="BC21">
        <f t="shared" si="8"/>
        <v>0</v>
      </c>
      <c r="BD21">
        <f t="shared" si="9"/>
        <v>0</v>
      </c>
      <c r="BE21">
        <f t="shared" si="10"/>
        <v>0.58699999999999997</v>
      </c>
      <c r="BF21">
        <f t="shared" si="11"/>
        <v>0</v>
      </c>
      <c r="BG21">
        <f t="shared" si="12"/>
        <v>1.2E-2</v>
      </c>
      <c r="BH21">
        <f>VLOOKUP(B21,Miljö!$B$1:$BX$482,MATCH("Fossilandel för ursprungspecificerad el ()",Miljö!$B$1:$I$1,0),FALSE)</f>
        <v>0</v>
      </c>
      <c r="BI21">
        <f>VLOOKUP(B21,Miljö!$B$1:$BX$482,MATCH("Kärnkraftsandel för ursprungsspecificerad el ()",Miljö!$B$1:$O$1,0),FALSE)</f>
        <v>0</v>
      </c>
      <c r="BJ21">
        <f t="shared" si="13"/>
        <v>0</v>
      </c>
      <c r="BK21" t="str">
        <f>VLOOKUP(B21,Miljö!$B$1:$P$482,MATCH("Fossil andel i procent (%)",Miljö!$B$1:$P$1,0),FALSE)</f>
        <v>ET</v>
      </c>
      <c r="BL21">
        <f t="shared" si="14"/>
        <v>0.59899999999999998</v>
      </c>
      <c r="BO21" s="21">
        <f t="shared" si="15"/>
        <v>0</v>
      </c>
      <c r="BP21" s="115">
        <f t="shared" si="16"/>
        <v>0</v>
      </c>
      <c r="BQ21" s="115">
        <f t="shared" si="17"/>
        <v>1</v>
      </c>
      <c r="BR21" s="115">
        <f t="shared" si="18"/>
        <v>0</v>
      </c>
      <c r="BT21" s="116">
        <f t="shared" si="19"/>
        <v>1</v>
      </c>
      <c r="BW21" s="115">
        <f>IF(AP21="Ja",VLOOKUP(B21,Miljövärden!$B$2:$H$600,MATCH("Total andel fossilt",Miljövärden!$B$2:$H$2,0),FALSE),"")</f>
        <v>0</v>
      </c>
      <c r="BX21" s="116">
        <f t="shared" si="20"/>
        <v>0</v>
      </c>
      <c r="BZ21">
        <f t="shared" si="21"/>
        <v>0</v>
      </c>
      <c r="CA21" s="115">
        <f t="shared" si="22"/>
        <v>0</v>
      </c>
    </row>
    <row r="22" spans="1:79">
      <c r="A22" t="s">
        <v>43</v>
      </c>
      <c r="B22" t="s">
        <v>45</v>
      </c>
      <c r="C22">
        <f>VLOOKUP($B22,'Tillförd energi'!$B$1:$AI$720,MATCH(C$1,'Tillförd energi'!$B$1:$AQ$1,0),FALSE)</f>
        <v>0</v>
      </c>
      <c r="D22">
        <f>VLOOKUP($B22,'Tillförd energi'!$B$1:$AI$720,MATCH(D$1,'Tillförd energi'!$B$1:$AQ$1,0),FALSE)</f>
        <v>0</v>
      </c>
      <c r="E22">
        <f>VLOOKUP($B22,'Tillförd energi'!$B$1:$AI$720,MATCH(E$1,'Tillförd energi'!$B$1:$AQ$1,0),FALSE)</f>
        <v>0</v>
      </c>
      <c r="F22">
        <f>VLOOKUP($B22,'Tillförd energi'!$B$1:$AI$720,MATCH(F$1,'Tillförd energi'!$B$1:$AQ$1,0),FALSE)</f>
        <v>0</v>
      </c>
      <c r="G22">
        <f>VLOOKUP($B22,'Tillförd energi'!$B$1:$AI$720,MATCH(G$1,'Tillförd energi'!$B$1:$AQ$1,0),FALSE)</f>
        <v>0</v>
      </c>
      <c r="H22">
        <f>VLOOKUP($B22,'Tillförd energi'!$B$1:$AI$720,MATCH(H$1,'Tillförd energi'!$B$1:$AQ$1,0),FALSE)</f>
        <v>0</v>
      </c>
      <c r="I22">
        <f>VLOOKUP($B22,'Tillförd energi'!$B$1:$AI$720,MATCH(I$1,'Tillförd energi'!$B$1:$AQ$1,0),FALSE)</f>
        <v>0</v>
      </c>
      <c r="J22">
        <f>VLOOKUP($B22,'Tillförd energi'!$B$1:$AI$720,MATCH(J$1,'Tillförd energi'!$B$1:$AQ$1,0),FALSE)</f>
        <v>0</v>
      </c>
      <c r="K22">
        <f>VLOOKUP($B22,'Tillförd energi'!$B$1:$AI$720,MATCH(K$1,'Tillförd energi'!$B$1:$AQ$1,0),FALSE)</f>
        <v>0</v>
      </c>
      <c r="L22">
        <f>VLOOKUP($B22,'Tillförd energi'!$B$1:$AI$720,MATCH(L$1,'Tillförd energi'!$B$1:$AQ$1,0),FALSE)</f>
        <v>0</v>
      </c>
      <c r="M22">
        <f>VLOOKUP($B22,'Tillförd energi'!$B$1:$AI$720,MATCH(M$1,'Tillförd energi'!$B$1:$AQ$1,0),FALSE)</f>
        <v>0</v>
      </c>
      <c r="N22">
        <f>VLOOKUP($B22,'Tillförd energi'!$B$1:$AI$720,MATCH(N$1,'Tillförd energi'!$B$1:$AQ$1,0),FALSE)</f>
        <v>0</v>
      </c>
      <c r="O22">
        <f>VLOOKUP($B22,'Tillförd energi'!$B$1:$AI$720,MATCH(O$1,'Tillförd energi'!$B$1:$AQ$1,0),FALSE)</f>
        <v>0</v>
      </c>
      <c r="P22">
        <f>VLOOKUP($B22,'Tillförd energi'!$B$1:$AI$720,MATCH(P$1,'Tillförd energi'!$B$1:$AQ$1,0),FALSE)</f>
        <v>0</v>
      </c>
      <c r="Q22">
        <f>VLOOKUP($B22,'Tillförd energi'!$B$1:$AI$720,MATCH(Q$1,'Tillförd energi'!$B$1:$AQ$1,0),FALSE)</f>
        <v>0</v>
      </c>
      <c r="R22">
        <f>VLOOKUP($B22,'Tillförd energi'!$B$1:$AI$720,MATCH(R$1,'Tillförd energi'!$B$1:$AQ$1,0),FALSE)</f>
        <v>6.476</v>
      </c>
      <c r="S22">
        <f>VLOOKUP($B22,'Tillförd energi'!$B$1:$AI$720,MATCH(S$1,'Tillförd energi'!$B$1:$AQ$1,0),FALSE)</f>
        <v>0</v>
      </c>
      <c r="T22">
        <f>VLOOKUP($B22,'Tillförd energi'!$B$1:$AI$720,MATCH(T$1,'Tillförd energi'!$B$1:$AQ$1,0),FALSE)</f>
        <v>0</v>
      </c>
      <c r="U22">
        <f>VLOOKUP($B22,'Tillförd energi'!$B$1:$AI$720,MATCH(U$1,'Tillförd energi'!$B$1:$AQ$1,0),FALSE)</f>
        <v>0</v>
      </c>
      <c r="V22">
        <f>VLOOKUP($B22,'Tillförd energi'!$B$1:$AI$720,MATCH(V$1,'Tillförd energi'!$B$1:$AQ$1,0),FALSE)</f>
        <v>0</v>
      </c>
      <c r="W22">
        <f>VLOOKUP($B22,'Tillförd energi'!$B$1:$AI$720,MATCH(W$1,'Tillförd energi'!$B$1:$AQ$1,0),FALSE)</f>
        <v>9.2999999999999999E-2</v>
      </c>
      <c r="X22">
        <f>VLOOKUP($B22,'Tillförd energi'!$B$1:$AI$720,MATCH(X$1,'Tillförd energi'!$B$1:$AQ$1,0),FALSE)</f>
        <v>0</v>
      </c>
      <c r="Y22">
        <f>VLOOKUP($B22,'Tillförd energi'!$B$1:$AI$720,MATCH(Y$1,'Tillförd energi'!$B$1:$AQ$1,0),FALSE)</f>
        <v>0</v>
      </c>
      <c r="Z22">
        <f>VLOOKUP($B22,'Tillförd energi'!$B$1:$AI$720,MATCH(Z$1,'Tillförd energi'!$B$1:$AQ$1,0),FALSE)</f>
        <v>0</v>
      </c>
      <c r="AA22">
        <f>VLOOKUP($B22,'Tillförd energi'!$B$1:$AI$720,MATCH(AA$1,'Tillförd energi'!$B$1:$AQ$1,0),FALSE)</f>
        <v>0</v>
      </c>
      <c r="AB22">
        <f>VLOOKUP($B22,'Tillförd energi'!$B$1:$AI$720,MATCH(AB$1,'Tillförd energi'!$B$1:$AQ$1,0),FALSE)</f>
        <v>0</v>
      </c>
      <c r="AC22">
        <f>VLOOKUP($B22,'Tillförd energi'!$B$1:$AI$720,MATCH(AC$1,'Tillförd energi'!$B$1:$AQ$1,0),FALSE)</f>
        <v>0</v>
      </c>
      <c r="AD22">
        <f>VLOOKUP($B22,'Tillförd energi'!$B$1:$AI$720,MATCH(AD$1,'Tillförd energi'!$B$1:$AQ$1,0),FALSE)</f>
        <v>0</v>
      </c>
      <c r="AE22">
        <f>VLOOKUP($B22,'Tillförd energi'!$B$1:$AI$720,MATCH(AE$1,'Tillförd energi'!$B$1:$AQ$1,0),FALSE)</f>
        <v>0</v>
      </c>
      <c r="AF22">
        <f>VLOOKUP($B22,'Tillförd energi'!$B$1:$AI$720,MATCH(AF$1,'Tillförd energi'!$B$1:$AQ$1,0),FALSE)</f>
        <v>0.12</v>
      </c>
      <c r="AG22">
        <f>IFERROR(VLOOKUP(B22,Miljö!$B$1:$AC$550,MATCH("Köpt mängd produktionsspecifik fjärrvärme:",Miljö!$B$1:$AC$1,0),FALSE)/1,0)</f>
        <v>0</v>
      </c>
      <c r="AI22">
        <f t="shared" si="0"/>
        <v>6.6890000000000001</v>
      </c>
      <c r="AJ22">
        <f t="shared" si="1"/>
        <v>6.6890000000000001</v>
      </c>
      <c r="AK22">
        <f>IF(ISERROR(1/VLOOKUP($B22,Leveranser!$B$1:$S$499,MATCH("Såld värme (GWh)",Leveranser!$B$1:$S$1,0),FALSE)),"",VLOOKUP($B22,Leveranser!$B$1:$S$499,MATCH("Såld värme (GWh)",Leveranser!$B$1:$S$1,0),FALSE))</f>
        <v>4.7919999999999998</v>
      </c>
      <c r="AL22">
        <f>VLOOKUP($B22,Leveranser!$B$1:$Y$499,MATCH("Totalt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114">
        <f t="shared" si="2"/>
        <v>0.71640005979967103</v>
      </c>
      <c r="AP22" t="str">
        <f>IFERROR(VLOOKUP($B22,Miljövärden!$B$2:$H$600,7,FALSE),"Nej, saknas")</f>
        <v>Ja</v>
      </c>
      <c r="AQ22" t="str">
        <f>IFERROR(VLOOKUP($B22,Miljövärden!$B$2:$H$600,6,FALSE),"Nej, saknas")</f>
        <v>Ja</v>
      </c>
      <c r="AU22">
        <f t="shared" si="3"/>
        <v>0.12</v>
      </c>
      <c r="AV22">
        <f t="shared" si="4"/>
        <v>0</v>
      </c>
      <c r="AW22">
        <f t="shared" si="5"/>
        <v>0</v>
      </c>
      <c r="AX22">
        <f t="shared" si="6"/>
        <v>6.476</v>
      </c>
      <c r="AZ22">
        <f t="shared" si="7"/>
        <v>6.569</v>
      </c>
      <c r="BC22">
        <f t="shared" si="8"/>
        <v>0</v>
      </c>
      <c r="BD22">
        <f t="shared" si="9"/>
        <v>0</v>
      </c>
      <c r="BE22">
        <f t="shared" si="10"/>
        <v>6.569</v>
      </c>
      <c r="BF22">
        <f t="shared" si="11"/>
        <v>0</v>
      </c>
      <c r="BG22">
        <f t="shared" si="12"/>
        <v>0.12</v>
      </c>
      <c r="BH22">
        <f>VLOOKUP(B22,Miljö!$B$1:$BX$482,MATCH("Fossilandel för ursprungspecificerad el ()",Miljö!$B$1:$I$1,0),FALSE)</f>
        <v>0</v>
      </c>
      <c r="BI22">
        <f>VLOOKUP(B22,Miljö!$B$1:$BX$482,MATCH("Kärnkraftsandel för ursprungsspecificerad el ()",Miljö!$B$1:$O$1,0),FALSE)</f>
        <v>0</v>
      </c>
      <c r="BJ22">
        <f t="shared" si="13"/>
        <v>0</v>
      </c>
      <c r="BK22" t="str">
        <f>VLOOKUP(B22,Miljö!$B$1:$P$482,MATCH("Fossil andel i procent (%)",Miljö!$B$1:$P$1,0),FALSE)</f>
        <v>ET</v>
      </c>
      <c r="BL22">
        <f t="shared" si="14"/>
        <v>6.6890000000000001</v>
      </c>
      <c r="BO22" s="21">
        <f t="shared" si="15"/>
        <v>0</v>
      </c>
      <c r="BP22" s="115">
        <f t="shared" si="16"/>
        <v>0</v>
      </c>
      <c r="BQ22" s="115">
        <f t="shared" si="17"/>
        <v>1</v>
      </c>
      <c r="BR22" s="115">
        <f t="shared" si="18"/>
        <v>0</v>
      </c>
      <c r="BT22" s="116">
        <f t="shared" si="19"/>
        <v>1</v>
      </c>
      <c r="BW22" s="115">
        <f>IF(AP22="Ja",VLOOKUP(B22,Miljövärden!$B$2:$H$600,MATCH("Total andel fossilt",Miljövärden!$B$2:$H$2,0),FALSE),"")</f>
        <v>0</v>
      </c>
      <c r="BX22" s="116">
        <f t="shared" si="20"/>
        <v>0</v>
      </c>
      <c r="BZ22">
        <f t="shared" si="21"/>
        <v>0</v>
      </c>
      <c r="CA22" s="115">
        <f t="shared" si="22"/>
        <v>0</v>
      </c>
    </row>
    <row r="23" spans="1:79">
      <c r="A23" t="s">
        <v>43</v>
      </c>
      <c r="B23" t="s">
        <v>46</v>
      </c>
      <c r="C23">
        <f>VLOOKUP($B23,'Tillförd energi'!$B$1:$AI$720,MATCH(C$1,'Tillförd energi'!$B$1:$AQ$1,0),FALSE)</f>
        <v>0</v>
      </c>
      <c r="D23">
        <f>VLOOKUP($B23,'Tillförd energi'!$B$1:$AI$720,MATCH(D$1,'Tillförd energi'!$B$1:$AQ$1,0),FALSE)</f>
        <v>0</v>
      </c>
      <c r="E23">
        <f>VLOOKUP($B23,'Tillförd energi'!$B$1:$AI$720,MATCH(E$1,'Tillförd energi'!$B$1:$AQ$1,0),FALSE)</f>
        <v>0</v>
      </c>
      <c r="F23">
        <f>VLOOKUP($B23,'Tillförd energi'!$B$1:$AI$720,MATCH(F$1,'Tillförd energi'!$B$1:$AQ$1,0),FALSE)</f>
        <v>0</v>
      </c>
      <c r="G23">
        <f>VLOOKUP($B23,'Tillförd energi'!$B$1:$AI$720,MATCH(G$1,'Tillförd energi'!$B$1:$AQ$1,0),FALSE)</f>
        <v>0</v>
      </c>
      <c r="H23">
        <f>VLOOKUP($B23,'Tillförd energi'!$B$1:$AI$720,MATCH(H$1,'Tillförd energi'!$B$1:$AQ$1,0),FALSE)</f>
        <v>0</v>
      </c>
      <c r="I23">
        <f>VLOOKUP($B23,'Tillförd energi'!$B$1:$AI$720,MATCH(I$1,'Tillförd energi'!$B$1:$AQ$1,0),FALSE)</f>
        <v>0</v>
      </c>
      <c r="J23">
        <f>VLOOKUP($B23,'Tillförd energi'!$B$1:$AI$720,MATCH(J$1,'Tillförd energi'!$B$1:$AQ$1,0),FALSE)</f>
        <v>0</v>
      </c>
      <c r="K23">
        <f>VLOOKUP($B23,'Tillförd energi'!$B$1:$AI$720,MATCH(K$1,'Tillförd energi'!$B$1:$AQ$1,0),FALSE)</f>
        <v>0</v>
      </c>
      <c r="L23">
        <f>VLOOKUP($B23,'Tillförd energi'!$B$1:$AI$720,MATCH(L$1,'Tillförd energi'!$B$1:$AQ$1,0),FALSE)</f>
        <v>17.615400000000001</v>
      </c>
      <c r="M23">
        <f>VLOOKUP($B23,'Tillförd energi'!$B$1:$AI$720,MATCH(M$1,'Tillförd energi'!$B$1:$AQ$1,0),FALSE)</f>
        <v>29.007400000000001</v>
      </c>
      <c r="N23">
        <f>VLOOKUP($B23,'Tillförd energi'!$B$1:$AI$720,MATCH(N$1,'Tillförd energi'!$B$1:$AQ$1,0),FALSE)</f>
        <v>127.72499999999999</v>
      </c>
      <c r="O23">
        <f>VLOOKUP($B23,'Tillförd energi'!$B$1:$AI$720,MATCH(O$1,'Tillförd energi'!$B$1:$AQ$1,0),FALSE)</f>
        <v>18.530899999999999</v>
      </c>
      <c r="P23">
        <f>VLOOKUP($B23,'Tillförd energi'!$B$1:$AI$720,MATCH(P$1,'Tillförd energi'!$B$1:$AQ$1,0),FALSE)</f>
        <v>0</v>
      </c>
      <c r="Q23">
        <f>VLOOKUP($B23,'Tillförd energi'!$B$1:$AI$720,MATCH(Q$1,'Tillförd energi'!$B$1:$AQ$1,0),FALSE)</f>
        <v>0</v>
      </c>
      <c r="R23">
        <f>VLOOKUP($B23,'Tillförd energi'!$B$1:$AI$720,MATCH(R$1,'Tillförd energi'!$B$1:$AQ$1,0),FALSE)</f>
        <v>0</v>
      </c>
      <c r="S23">
        <f>VLOOKUP($B23,'Tillförd energi'!$B$1:$AI$720,MATCH(S$1,'Tillförd energi'!$B$1:$AQ$1,0),FALSE)</f>
        <v>0</v>
      </c>
      <c r="T23">
        <f>VLOOKUP($B23,'Tillförd energi'!$B$1:$AI$720,MATCH(T$1,'Tillförd energi'!$B$1:$AQ$1,0),FALSE)</f>
        <v>0</v>
      </c>
      <c r="U23">
        <f>VLOOKUP($B23,'Tillförd energi'!$B$1:$AI$720,MATCH(U$1,'Tillförd energi'!$B$1:$AQ$1,0),FALSE)</f>
        <v>0</v>
      </c>
      <c r="V23">
        <f>VLOOKUP($B23,'Tillförd energi'!$B$1:$AI$720,MATCH(V$1,'Tillförd energi'!$B$1:$AQ$1,0),FALSE)</f>
        <v>0</v>
      </c>
      <c r="W23">
        <f>VLOOKUP($B23,'Tillförd energi'!$B$1:$AI$720,MATCH(W$1,'Tillförd energi'!$B$1:$AQ$1,0),FALSE)</f>
        <v>0.95774800000000004</v>
      </c>
      <c r="X23">
        <f>VLOOKUP($B23,'Tillförd energi'!$B$1:$AI$720,MATCH(X$1,'Tillförd energi'!$B$1:$AQ$1,0),FALSE)</f>
        <v>0</v>
      </c>
      <c r="Y23">
        <f>VLOOKUP($B23,'Tillförd energi'!$B$1:$AI$720,MATCH(Y$1,'Tillförd energi'!$B$1:$AQ$1,0),FALSE)</f>
        <v>0</v>
      </c>
      <c r="Z23">
        <f>VLOOKUP($B23,'Tillförd energi'!$B$1:$AI$720,MATCH(Z$1,'Tillförd energi'!$B$1:$AQ$1,0),FALSE)</f>
        <v>0</v>
      </c>
      <c r="AA23">
        <f>VLOOKUP($B23,'Tillförd energi'!$B$1:$AI$720,MATCH(AA$1,'Tillförd energi'!$B$1:$AQ$1,0),FALSE)</f>
        <v>0</v>
      </c>
      <c r="AB23">
        <f>VLOOKUP($B23,'Tillförd energi'!$B$1:$AI$720,MATCH(AB$1,'Tillförd energi'!$B$1:$AQ$1,0),FALSE)</f>
        <v>0</v>
      </c>
      <c r="AC23">
        <f>VLOOKUP($B23,'Tillförd energi'!$B$1:$AI$720,MATCH(AC$1,'Tillförd energi'!$B$1:$AQ$1,0),FALSE)</f>
        <v>50.857999999999997</v>
      </c>
      <c r="AD23">
        <f>VLOOKUP($B23,'Tillförd energi'!$B$1:$AI$720,MATCH(AD$1,'Tillförd energi'!$B$1:$AQ$1,0),FALSE)</f>
        <v>0</v>
      </c>
      <c r="AE23">
        <f>VLOOKUP($B23,'Tillförd energi'!$B$1:$AI$720,MATCH(AE$1,'Tillförd energi'!$B$1:$AQ$1,0),FALSE)</f>
        <v>0</v>
      </c>
      <c r="AF23">
        <f>VLOOKUP($B23,'Tillförd energi'!$B$1:$AI$720,MATCH(AF$1,'Tillförd energi'!$B$1:$AQ$1,0),FALSE)</f>
        <v>8.9983000000000004</v>
      </c>
      <c r="AG23">
        <f>IFERROR(VLOOKUP(B23,Miljö!$B$1:$AC$550,MATCH("Köpt mängd produktionsspecifik fjärrvärme:",Miljö!$B$1:$AC$1,0),FALSE)/1,0)</f>
        <v>0</v>
      </c>
      <c r="AI23">
        <f t="shared" si="0"/>
        <v>253.69274800000002</v>
      </c>
      <c r="AJ23">
        <f t="shared" si="1"/>
        <v>253.69274800000002</v>
      </c>
      <c r="AK23">
        <f>IF(ISERROR(1/VLOOKUP($B23,Leveranser!$B$1:$S$499,MATCH("Såld värme (GWh)",Leveranser!$B$1:$S$1,0),FALSE)),"",VLOOKUP($B23,Leveranser!$B$1:$S$499,MATCH("Såld värme (GWh)",Leveranser!$B$1:$S$1,0),FALSE))</f>
        <v>219.435</v>
      </c>
      <c r="AL23">
        <f>VLOOKUP($B23,Leveranser!$B$1:$Y$499,MATCH("Totalt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114">
        <f t="shared" si="2"/>
        <v>0.8649636291534829</v>
      </c>
      <c r="AP23" t="str">
        <f>IFERROR(VLOOKUP($B23,Miljövärden!$B$2:$H$600,7,FALSE),"Nej, saknas")</f>
        <v>Ja</v>
      </c>
      <c r="AQ23" t="str">
        <f>IFERROR(VLOOKUP($B23,Miljövärden!$B$2:$H$600,6,FALSE),"Nej, saknas")</f>
        <v>Ja</v>
      </c>
      <c r="AU23">
        <f t="shared" si="3"/>
        <v>8.9983000000000004</v>
      </c>
      <c r="AV23">
        <f t="shared" si="4"/>
        <v>0</v>
      </c>
      <c r="AW23">
        <f t="shared" si="5"/>
        <v>175.26329999999999</v>
      </c>
      <c r="AX23">
        <f t="shared" si="6"/>
        <v>0</v>
      </c>
      <c r="AZ23">
        <f t="shared" si="7"/>
        <v>193.83644800000002</v>
      </c>
      <c r="BC23">
        <f t="shared" si="8"/>
        <v>0</v>
      </c>
      <c r="BD23">
        <f t="shared" si="9"/>
        <v>0</v>
      </c>
      <c r="BE23">
        <f t="shared" si="10"/>
        <v>176.221048</v>
      </c>
      <c r="BF23">
        <f t="shared" si="11"/>
        <v>68.473399999999998</v>
      </c>
      <c r="BG23">
        <f t="shared" si="12"/>
        <v>8.9983000000000004</v>
      </c>
      <c r="BH23">
        <f>VLOOKUP(B23,Miljö!$B$1:$BX$482,MATCH("Fossilandel för ursprungspecificerad el ()",Miljö!$B$1:$I$1,0),FALSE)</f>
        <v>0</v>
      </c>
      <c r="BI23">
        <f>VLOOKUP(B23,Miljö!$B$1:$BX$482,MATCH("Kärnkraftsandel för ursprungsspecificerad el ()",Miljö!$B$1:$O$1,0),FALSE)</f>
        <v>0</v>
      </c>
      <c r="BJ23">
        <f t="shared" si="13"/>
        <v>0</v>
      </c>
      <c r="BK23" t="str">
        <f>VLOOKUP(B23,Miljö!$B$1:$P$482,MATCH("Fossil andel i procent (%)",Miljö!$B$1:$P$1,0),FALSE)</f>
        <v>ET</v>
      </c>
      <c r="BL23">
        <f t="shared" si="14"/>
        <v>253.69274799999999</v>
      </c>
      <c r="BO23" s="21">
        <f t="shared" si="15"/>
        <v>0</v>
      </c>
      <c r="BP23" s="115">
        <f t="shared" si="16"/>
        <v>0</v>
      </c>
      <c r="BQ23" s="115">
        <f t="shared" si="17"/>
        <v>0.73009319131187778</v>
      </c>
      <c r="BR23" s="115">
        <f t="shared" si="18"/>
        <v>0.26990680868812222</v>
      </c>
      <c r="BT23" s="116">
        <f t="shared" si="19"/>
        <v>1</v>
      </c>
      <c r="BW23" s="115">
        <f>IF(AP23="Ja",VLOOKUP(B23,Miljövärden!$B$2:$H$600,MATCH("Total andel fossilt",Miljövärden!$B$2:$H$2,0),FALSE),"")</f>
        <v>0</v>
      </c>
      <c r="BX23" s="116">
        <f t="shared" si="20"/>
        <v>0</v>
      </c>
      <c r="BZ23">
        <f t="shared" si="21"/>
        <v>0</v>
      </c>
      <c r="CA23" s="115">
        <f t="shared" si="22"/>
        <v>0</v>
      </c>
    </row>
    <row r="24" spans="1:79">
      <c r="A24" t="s">
        <v>43</v>
      </c>
      <c r="B24" t="s">
        <v>47</v>
      </c>
      <c r="C24">
        <f>VLOOKUP($B24,'Tillförd energi'!$B$1:$AI$720,MATCH(C$1,'Tillförd energi'!$B$1:$AQ$1,0),FALSE)</f>
        <v>0</v>
      </c>
      <c r="D24">
        <f>VLOOKUP($B24,'Tillförd energi'!$B$1:$AI$720,MATCH(D$1,'Tillförd energi'!$B$1:$AQ$1,0),FALSE)</f>
        <v>0</v>
      </c>
      <c r="E24">
        <f>VLOOKUP($B24,'Tillförd energi'!$B$1:$AI$720,MATCH(E$1,'Tillförd energi'!$B$1:$AQ$1,0),FALSE)</f>
        <v>0</v>
      </c>
      <c r="F24">
        <f>VLOOKUP($B24,'Tillförd energi'!$B$1:$AI$720,MATCH(F$1,'Tillförd energi'!$B$1:$AQ$1,0),FALSE)</f>
        <v>0</v>
      </c>
      <c r="G24">
        <f>VLOOKUP($B24,'Tillförd energi'!$B$1:$AI$720,MATCH(G$1,'Tillförd energi'!$B$1:$AQ$1,0),FALSE)</f>
        <v>0</v>
      </c>
      <c r="H24">
        <f>VLOOKUP($B24,'Tillförd energi'!$B$1:$AI$720,MATCH(H$1,'Tillförd energi'!$B$1:$AQ$1,0),FALSE)</f>
        <v>0</v>
      </c>
      <c r="I24">
        <f>VLOOKUP($B24,'Tillförd energi'!$B$1:$AI$720,MATCH(I$1,'Tillförd energi'!$B$1:$AQ$1,0),FALSE)</f>
        <v>0</v>
      </c>
      <c r="J24">
        <f>VLOOKUP($B24,'Tillförd energi'!$B$1:$AI$720,MATCH(J$1,'Tillförd energi'!$B$1:$AQ$1,0),FALSE)</f>
        <v>0</v>
      </c>
      <c r="K24">
        <f>VLOOKUP($B24,'Tillförd energi'!$B$1:$AI$720,MATCH(K$1,'Tillförd energi'!$B$1:$AQ$1,0),FALSE)</f>
        <v>0</v>
      </c>
      <c r="L24">
        <f>VLOOKUP($B24,'Tillförd energi'!$B$1:$AI$720,MATCH(L$1,'Tillförd energi'!$B$1:$AQ$1,0),FALSE)</f>
        <v>0</v>
      </c>
      <c r="M24">
        <f>VLOOKUP($B24,'Tillförd energi'!$B$1:$AI$720,MATCH(M$1,'Tillförd energi'!$B$1:$AQ$1,0),FALSE)</f>
        <v>0</v>
      </c>
      <c r="N24">
        <f>VLOOKUP($B24,'Tillförd energi'!$B$1:$AI$720,MATCH(N$1,'Tillförd energi'!$B$1:$AQ$1,0),FALSE)</f>
        <v>0</v>
      </c>
      <c r="O24">
        <f>VLOOKUP($B24,'Tillförd energi'!$B$1:$AI$720,MATCH(O$1,'Tillförd energi'!$B$1:$AQ$1,0),FALSE)</f>
        <v>0</v>
      </c>
      <c r="P24">
        <f>VLOOKUP($B24,'Tillförd energi'!$B$1:$AI$720,MATCH(P$1,'Tillförd energi'!$B$1:$AQ$1,0),FALSE)</f>
        <v>0</v>
      </c>
      <c r="Q24">
        <f>VLOOKUP($B24,'Tillförd energi'!$B$1:$AI$720,MATCH(Q$1,'Tillförd energi'!$B$1:$AQ$1,0),FALSE)</f>
        <v>0</v>
      </c>
      <c r="R24">
        <f>VLOOKUP($B24,'Tillförd energi'!$B$1:$AI$720,MATCH(R$1,'Tillförd energi'!$B$1:$AQ$1,0),FALSE)</f>
        <v>4.4390000000000001</v>
      </c>
      <c r="S24">
        <f>VLOOKUP($B24,'Tillförd energi'!$B$1:$AI$720,MATCH(S$1,'Tillförd energi'!$B$1:$AQ$1,0),FALSE)</f>
        <v>0</v>
      </c>
      <c r="T24">
        <f>VLOOKUP($B24,'Tillförd energi'!$B$1:$AI$720,MATCH(T$1,'Tillförd energi'!$B$1:$AQ$1,0),FALSE)</f>
        <v>0</v>
      </c>
      <c r="U24">
        <f>VLOOKUP($B24,'Tillförd energi'!$B$1:$AI$720,MATCH(U$1,'Tillförd energi'!$B$1:$AQ$1,0),FALSE)</f>
        <v>0</v>
      </c>
      <c r="V24">
        <f>VLOOKUP($B24,'Tillförd energi'!$B$1:$AI$720,MATCH(V$1,'Tillförd energi'!$B$1:$AQ$1,0),FALSE)</f>
        <v>0</v>
      </c>
      <c r="W24">
        <f>VLOOKUP($B24,'Tillförd energi'!$B$1:$AI$720,MATCH(W$1,'Tillförd energi'!$B$1:$AQ$1,0),FALSE)</f>
        <v>7.0999999999999994E-2</v>
      </c>
      <c r="X24">
        <f>VLOOKUP($B24,'Tillförd energi'!$B$1:$AI$720,MATCH(X$1,'Tillförd energi'!$B$1:$AQ$1,0),FALSE)</f>
        <v>0</v>
      </c>
      <c r="Y24">
        <f>VLOOKUP($B24,'Tillförd energi'!$B$1:$AI$720,MATCH(Y$1,'Tillförd energi'!$B$1:$AQ$1,0),FALSE)</f>
        <v>0</v>
      </c>
      <c r="Z24">
        <f>VLOOKUP($B24,'Tillförd energi'!$B$1:$AI$720,MATCH(Z$1,'Tillförd energi'!$B$1:$AQ$1,0),FALSE)</f>
        <v>0</v>
      </c>
      <c r="AA24">
        <f>VLOOKUP($B24,'Tillförd energi'!$B$1:$AI$720,MATCH(AA$1,'Tillförd energi'!$B$1:$AQ$1,0),FALSE)</f>
        <v>0</v>
      </c>
      <c r="AB24">
        <f>VLOOKUP($B24,'Tillförd energi'!$B$1:$AI$720,MATCH(AB$1,'Tillförd energi'!$B$1:$AQ$1,0),FALSE)</f>
        <v>0</v>
      </c>
      <c r="AC24">
        <f>VLOOKUP($B24,'Tillförd energi'!$B$1:$AI$720,MATCH(AC$1,'Tillförd energi'!$B$1:$AQ$1,0),FALSE)</f>
        <v>0</v>
      </c>
      <c r="AD24">
        <f>VLOOKUP($B24,'Tillförd energi'!$B$1:$AI$720,MATCH(AD$1,'Tillförd energi'!$B$1:$AQ$1,0),FALSE)</f>
        <v>0</v>
      </c>
      <c r="AE24">
        <f>VLOOKUP($B24,'Tillförd energi'!$B$1:$AI$720,MATCH(AE$1,'Tillförd energi'!$B$1:$AQ$1,0),FALSE)</f>
        <v>0</v>
      </c>
      <c r="AF24">
        <f>VLOOKUP($B24,'Tillförd energi'!$B$1:$AI$720,MATCH(AF$1,'Tillförd energi'!$B$1:$AQ$1,0),FALSE)</f>
        <v>0.112</v>
      </c>
      <c r="AG24">
        <f>IFERROR(VLOOKUP(B24,Miljö!$B$1:$AC$550,MATCH("Köpt mängd produktionsspecifik fjärrvärme:",Miljö!$B$1:$AC$1,0),FALSE)/1,0)</f>
        <v>0</v>
      </c>
      <c r="AI24">
        <f t="shared" si="0"/>
        <v>4.6219999999999999</v>
      </c>
      <c r="AJ24">
        <f t="shared" si="1"/>
        <v>4.6219999999999999</v>
      </c>
      <c r="AK24">
        <f>IF(ISERROR(1/VLOOKUP($B24,Leveranser!$B$1:$S$499,MATCH("Såld värme (GWh)",Leveranser!$B$1:$S$1,0),FALSE)),"",VLOOKUP($B24,Leveranser!$B$1:$S$499,MATCH("Såld värme (GWh)",Leveranser!$B$1:$S$1,0),FALSE))</f>
        <v>3.3490000000000002</v>
      </c>
      <c r="AL24">
        <f>VLOOKUP($B24,Leveranser!$B$1:$Y$499,MATCH("Totalt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114">
        <f t="shared" si="2"/>
        <v>0.72457810471657302</v>
      </c>
      <c r="AP24" t="str">
        <f>IFERROR(VLOOKUP($B24,Miljövärden!$B$2:$H$600,7,FALSE),"Nej, saknas")</f>
        <v>Ja</v>
      </c>
      <c r="AQ24" t="str">
        <f>IFERROR(VLOOKUP($B24,Miljövärden!$B$2:$H$600,6,FALSE),"Nej, saknas")</f>
        <v>Ja</v>
      </c>
      <c r="AU24">
        <f t="shared" si="3"/>
        <v>0.112</v>
      </c>
      <c r="AV24">
        <f t="shared" si="4"/>
        <v>0</v>
      </c>
      <c r="AW24">
        <f t="shared" si="5"/>
        <v>0</v>
      </c>
      <c r="AX24">
        <f t="shared" si="6"/>
        <v>4.4390000000000001</v>
      </c>
      <c r="AZ24">
        <f t="shared" si="7"/>
        <v>4.51</v>
      </c>
      <c r="BC24">
        <f t="shared" si="8"/>
        <v>0</v>
      </c>
      <c r="BD24">
        <f t="shared" si="9"/>
        <v>0</v>
      </c>
      <c r="BE24">
        <f t="shared" si="10"/>
        <v>4.51</v>
      </c>
      <c r="BF24">
        <f t="shared" si="11"/>
        <v>0</v>
      </c>
      <c r="BG24">
        <f t="shared" si="12"/>
        <v>0.112</v>
      </c>
      <c r="BH24">
        <f>VLOOKUP(B24,Miljö!$B$1:$BX$482,MATCH("Fossilandel för ursprungspecificerad el ()",Miljö!$B$1:$I$1,0),FALSE)</f>
        <v>0</v>
      </c>
      <c r="BI24">
        <f>VLOOKUP(B24,Miljö!$B$1:$BX$482,MATCH("Kärnkraftsandel för ursprungsspecificerad el ()",Miljö!$B$1:$O$1,0),FALSE)</f>
        <v>0</v>
      </c>
      <c r="BJ24">
        <f t="shared" si="13"/>
        <v>0</v>
      </c>
      <c r="BK24" t="str">
        <f>VLOOKUP(B24,Miljö!$B$1:$P$482,MATCH("Fossil andel i procent (%)",Miljö!$B$1:$P$1,0),FALSE)</f>
        <v>ET</v>
      </c>
      <c r="BL24">
        <f t="shared" si="14"/>
        <v>4.6219999999999999</v>
      </c>
      <c r="BO24" s="21">
        <f t="shared" si="15"/>
        <v>0</v>
      </c>
      <c r="BP24" s="115">
        <f t="shared" si="16"/>
        <v>0</v>
      </c>
      <c r="BQ24" s="115">
        <f t="shared" si="17"/>
        <v>1</v>
      </c>
      <c r="BR24" s="115">
        <f t="shared" si="18"/>
        <v>0</v>
      </c>
      <c r="BT24" s="116">
        <f t="shared" si="19"/>
        <v>1</v>
      </c>
      <c r="BW24" s="115">
        <f>IF(AP24="Ja",VLOOKUP(B24,Miljövärden!$B$2:$H$600,MATCH("Total andel fossilt",Miljövärden!$B$2:$H$2,0),FALSE),"")</f>
        <v>0</v>
      </c>
      <c r="BX24" s="116">
        <f t="shared" si="20"/>
        <v>0</v>
      </c>
      <c r="BZ24">
        <f t="shared" si="21"/>
        <v>0</v>
      </c>
      <c r="CA24" s="115">
        <f t="shared" si="22"/>
        <v>0</v>
      </c>
    </row>
    <row r="25" spans="1:79">
      <c r="A25" t="s">
        <v>43</v>
      </c>
      <c r="B25" t="s">
        <v>48</v>
      </c>
      <c r="C25">
        <f>VLOOKUP($B25,'Tillförd energi'!$B$1:$AI$720,MATCH(C$1,'Tillförd energi'!$B$1:$AQ$1,0),FALSE)</f>
        <v>0</v>
      </c>
      <c r="D25">
        <f>VLOOKUP($B25,'Tillförd energi'!$B$1:$AI$720,MATCH(D$1,'Tillförd energi'!$B$1:$AQ$1,0),FALSE)</f>
        <v>0</v>
      </c>
      <c r="E25">
        <f>VLOOKUP($B25,'Tillförd energi'!$B$1:$AI$720,MATCH(E$1,'Tillförd energi'!$B$1:$AQ$1,0),FALSE)</f>
        <v>0</v>
      </c>
      <c r="F25">
        <f>VLOOKUP($B25,'Tillförd energi'!$B$1:$AI$720,MATCH(F$1,'Tillförd energi'!$B$1:$AQ$1,0),FALSE)</f>
        <v>0</v>
      </c>
      <c r="G25">
        <f>VLOOKUP($B25,'Tillförd energi'!$B$1:$AI$720,MATCH(G$1,'Tillförd energi'!$B$1:$AQ$1,0),FALSE)</f>
        <v>0</v>
      </c>
      <c r="H25">
        <f>VLOOKUP($B25,'Tillförd energi'!$B$1:$AI$720,MATCH(H$1,'Tillförd energi'!$B$1:$AQ$1,0),FALSE)</f>
        <v>0</v>
      </c>
      <c r="I25">
        <f>VLOOKUP($B25,'Tillförd energi'!$B$1:$AI$720,MATCH(I$1,'Tillförd energi'!$B$1:$AQ$1,0),FALSE)</f>
        <v>0</v>
      </c>
      <c r="J25">
        <f>VLOOKUP($B25,'Tillförd energi'!$B$1:$AI$720,MATCH(J$1,'Tillförd energi'!$B$1:$AQ$1,0),FALSE)</f>
        <v>0</v>
      </c>
      <c r="K25">
        <f>VLOOKUP($B25,'Tillförd energi'!$B$1:$AI$720,MATCH(K$1,'Tillförd energi'!$B$1:$AQ$1,0),FALSE)</f>
        <v>0</v>
      </c>
      <c r="L25">
        <f>VLOOKUP($B25,'Tillförd energi'!$B$1:$AI$720,MATCH(L$1,'Tillförd energi'!$B$1:$AQ$1,0),FALSE)</f>
        <v>0</v>
      </c>
      <c r="M25">
        <f>VLOOKUP($B25,'Tillförd energi'!$B$1:$AI$720,MATCH(M$1,'Tillförd energi'!$B$1:$AQ$1,0),FALSE)</f>
        <v>0</v>
      </c>
      <c r="N25">
        <f>VLOOKUP($B25,'Tillförd energi'!$B$1:$AI$720,MATCH(N$1,'Tillförd energi'!$B$1:$AQ$1,0),FALSE)</f>
        <v>0</v>
      </c>
      <c r="O25">
        <f>VLOOKUP($B25,'Tillförd energi'!$B$1:$AI$720,MATCH(O$1,'Tillförd energi'!$B$1:$AQ$1,0),FALSE)</f>
        <v>0</v>
      </c>
      <c r="P25">
        <f>VLOOKUP($B25,'Tillförd energi'!$B$1:$AI$720,MATCH(P$1,'Tillförd energi'!$B$1:$AQ$1,0),FALSE)</f>
        <v>0</v>
      </c>
      <c r="Q25">
        <f>VLOOKUP($B25,'Tillförd energi'!$B$1:$AI$720,MATCH(Q$1,'Tillförd energi'!$B$1:$AQ$1,0),FALSE)</f>
        <v>0</v>
      </c>
      <c r="R25">
        <f>VLOOKUP($B25,'Tillförd energi'!$B$1:$AI$720,MATCH(R$1,'Tillförd energi'!$B$1:$AQ$1,0),FALSE)</f>
        <v>0.91900000000000004</v>
      </c>
      <c r="S25">
        <f>VLOOKUP($B25,'Tillförd energi'!$B$1:$AI$720,MATCH(S$1,'Tillförd energi'!$B$1:$AQ$1,0),FALSE)</f>
        <v>0</v>
      </c>
      <c r="T25">
        <f>VLOOKUP($B25,'Tillförd energi'!$B$1:$AI$720,MATCH(T$1,'Tillförd energi'!$B$1:$AQ$1,0),FALSE)</f>
        <v>0</v>
      </c>
      <c r="U25">
        <f>VLOOKUP($B25,'Tillförd energi'!$B$1:$AI$720,MATCH(U$1,'Tillförd energi'!$B$1:$AQ$1,0),FALSE)</f>
        <v>0</v>
      </c>
      <c r="V25">
        <f>VLOOKUP($B25,'Tillförd energi'!$B$1:$AI$720,MATCH(V$1,'Tillförd energi'!$B$1:$AQ$1,0),FALSE)</f>
        <v>0</v>
      </c>
      <c r="W25">
        <f>VLOOKUP($B25,'Tillförd energi'!$B$1:$AI$720,MATCH(W$1,'Tillförd energi'!$B$1:$AQ$1,0),FALSE)</f>
        <v>1.7999999999999999E-2</v>
      </c>
      <c r="X25">
        <f>VLOOKUP($B25,'Tillförd energi'!$B$1:$AI$720,MATCH(X$1,'Tillförd energi'!$B$1:$AQ$1,0),FALSE)</f>
        <v>0</v>
      </c>
      <c r="Y25">
        <f>VLOOKUP($B25,'Tillförd energi'!$B$1:$AI$720,MATCH(Y$1,'Tillförd energi'!$B$1:$AQ$1,0),FALSE)</f>
        <v>0</v>
      </c>
      <c r="Z25">
        <f>VLOOKUP($B25,'Tillförd energi'!$B$1:$AI$720,MATCH(Z$1,'Tillförd energi'!$B$1:$AQ$1,0),FALSE)</f>
        <v>0</v>
      </c>
      <c r="AA25">
        <f>VLOOKUP($B25,'Tillförd energi'!$B$1:$AI$720,MATCH(AA$1,'Tillförd energi'!$B$1:$AQ$1,0),FALSE)</f>
        <v>0</v>
      </c>
      <c r="AB25">
        <f>VLOOKUP($B25,'Tillförd energi'!$B$1:$AI$720,MATCH(AB$1,'Tillförd energi'!$B$1:$AQ$1,0),FALSE)</f>
        <v>0</v>
      </c>
      <c r="AC25">
        <f>VLOOKUP($B25,'Tillförd energi'!$B$1:$AI$720,MATCH(AC$1,'Tillförd energi'!$B$1:$AQ$1,0),FALSE)</f>
        <v>0</v>
      </c>
      <c r="AD25">
        <f>VLOOKUP($B25,'Tillförd energi'!$B$1:$AI$720,MATCH(AD$1,'Tillförd energi'!$B$1:$AQ$1,0),FALSE)</f>
        <v>0</v>
      </c>
      <c r="AE25">
        <f>VLOOKUP($B25,'Tillförd energi'!$B$1:$AI$720,MATCH(AE$1,'Tillförd energi'!$B$1:$AQ$1,0),FALSE)</f>
        <v>0</v>
      </c>
      <c r="AF25">
        <f>VLOOKUP($B25,'Tillförd energi'!$B$1:$AI$720,MATCH(AF$1,'Tillförd energi'!$B$1:$AQ$1,0),FALSE)</f>
        <v>8.9999999999999993E-3</v>
      </c>
      <c r="AG25">
        <f>IFERROR(VLOOKUP(B25,Miljö!$B$1:$AC$550,MATCH("Köpt mängd produktionsspecifik fjärrvärme:",Miljö!$B$1:$AC$1,0),FALSE)/1,0)</f>
        <v>0</v>
      </c>
      <c r="AI25">
        <f t="shared" si="0"/>
        <v>0.94600000000000006</v>
      </c>
      <c r="AJ25">
        <f t="shared" si="1"/>
        <v>0.94600000000000006</v>
      </c>
      <c r="AK25">
        <f>IF(ISERROR(1/VLOOKUP($B25,Leveranser!$B$1:$S$499,MATCH("Såld värme (GWh)",Leveranser!$B$1:$S$1,0),FALSE)),"",VLOOKUP($B25,Leveranser!$B$1:$S$499,MATCH("Såld värme (GWh)",Leveranser!$B$1:$S$1,0),FALSE))</f>
        <v>0.57899999999999996</v>
      </c>
      <c r="AL25">
        <f>VLOOKUP($B25,Leveranser!$B$1:$Y$499,MATCH("Totalt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114">
        <f t="shared" si="2"/>
        <v>0.61205073995771664</v>
      </c>
      <c r="AP25" t="str">
        <f>IFERROR(VLOOKUP($B25,Miljövärden!$B$2:$H$600,7,FALSE),"Nej, saknas")</f>
        <v>Ja</v>
      </c>
      <c r="AQ25" t="str">
        <f>IFERROR(VLOOKUP($B25,Miljövärden!$B$2:$H$600,6,FALSE),"Nej, saknas")</f>
        <v>Ja</v>
      </c>
      <c r="AU25">
        <f t="shared" si="3"/>
        <v>8.9999999999999993E-3</v>
      </c>
      <c r="AV25">
        <f t="shared" si="4"/>
        <v>0</v>
      </c>
      <c r="AW25">
        <f t="shared" si="5"/>
        <v>0</v>
      </c>
      <c r="AX25">
        <f t="shared" si="6"/>
        <v>0.91900000000000004</v>
      </c>
      <c r="AZ25">
        <f t="shared" si="7"/>
        <v>0.93700000000000006</v>
      </c>
      <c r="BC25">
        <f t="shared" si="8"/>
        <v>0</v>
      </c>
      <c r="BD25">
        <f t="shared" si="9"/>
        <v>0</v>
      </c>
      <c r="BE25">
        <f t="shared" si="10"/>
        <v>0.93700000000000006</v>
      </c>
      <c r="BF25">
        <f t="shared" si="11"/>
        <v>0</v>
      </c>
      <c r="BG25">
        <f t="shared" si="12"/>
        <v>8.9999999999999993E-3</v>
      </c>
      <c r="BH25">
        <f>VLOOKUP(B25,Miljö!$B$1:$BX$482,MATCH("Fossilandel för ursprungspecificerad el ()",Miljö!$B$1:$I$1,0),FALSE)</f>
        <v>0</v>
      </c>
      <c r="BI25">
        <f>VLOOKUP(B25,Miljö!$B$1:$BX$482,MATCH("Kärnkraftsandel för ursprungsspecificerad el ()",Miljö!$B$1:$O$1,0),FALSE)</f>
        <v>0</v>
      </c>
      <c r="BJ25">
        <f t="shared" si="13"/>
        <v>0</v>
      </c>
      <c r="BK25" t="str">
        <f>VLOOKUP(B25,Miljö!$B$1:$P$482,MATCH("Fossil andel i procent (%)",Miljö!$B$1:$P$1,0),FALSE)</f>
        <v>ET</v>
      </c>
      <c r="BL25">
        <f t="shared" si="14"/>
        <v>0.94600000000000006</v>
      </c>
      <c r="BO25" s="21">
        <f t="shared" si="15"/>
        <v>0</v>
      </c>
      <c r="BP25" s="115">
        <f t="shared" si="16"/>
        <v>0</v>
      </c>
      <c r="BQ25" s="115">
        <f t="shared" si="17"/>
        <v>1</v>
      </c>
      <c r="BR25" s="115">
        <f t="shared" si="18"/>
        <v>0</v>
      </c>
      <c r="BT25" s="116">
        <f t="shared" si="19"/>
        <v>1</v>
      </c>
      <c r="BW25" s="115">
        <f>IF(AP25="Ja",VLOOKUP(B25,Miljövärden!$B$2:$H$600,MATCH("Total andel fossilt",Miljövärden!$B$2:$H$2,0),FALSE),"")</f>
        <v>0</v>
      </c>
      <c r="BX25" s="116">
        <f t="shared" si="20"/>
        <v>0</v>
      </c>
      <c r="BZ25">
        <f t="shared" si="21"/>
        <v>0</v>
      </c>
      <c r="CA25" s="115">
        <f t="shared" si="22"/>
        <v>0</v>
      </c>
    </row>
    <row r="26" spans="1:79">
      <c r="A26" t="s">
        <v>49</v>
      </c>
      <c r="B26" t="s">
        <v>50</v>
      </c>
      <c r="C26">
        <f>VLOOKUP($B26,'Tillförd energi'!$B$1:$AI$720,MATCH(C$1,'Tillförd energi'!$B$1:$AQ$1,0),FALSE)</f>
        <v>0</v>
      </c>
      <c r="D26">
        <f>VLOOKUP($B26,'Tillförd energi'!$B$1:$AI$720,MATCH(D$1,'Tillförd energi'!$B$1:$AQ$1,0),FALSE)</f>
        <v>0.84899999999999998</v>
      </c>
      <c r="E26">
        <f>VLOOKUP($B26,'Tillförd energi'!$B$1:$AI$720,MATCH(E$1,'Tillförd energi'!$B$1:$AQ$1,0),FALSE)</f>
        <v>0</v>
      </c>
      <c r="F26">
        <f>VLOOKUP($B26,'Tillförd energi'!$B$1:$AI$720,MATCH(F$1,'Tillförd energi'!$B$1:$AQ$1,0),FALSE)</f>
        <v>0</v>
      </c>
      <c r="G26">
        <f>VLOOKUP($B26,'Tillförd energi'!$B$1:$AI$720,MATCH(G$1,'Tillförd energi'!$B$1:$AQ$1,0),FALSE)</f>
        <v>0</v>
      </c>
      <c r="H26">
        <f>VLOOKUP($B26,'Tillförd energi'!$B$1:$AI$720,MATCH(H$1,'Tillförd energi'!$B$1:$AQ$1,0),FALSE)</f>
        <v>0</v>
      </c>
      <c r="I26">
        <f>VLOOKUP($B26,'Tillförd energi'!$B$1:$AI$720,MATCH(I$1,'Tillförd energi'!$B$1:$AQ$1,0),FALSE)</f>
        <v>0</v>
      </c>
      <c r="J26">
        <f>VLOOKUP($B26,'Tillförd energi'!$B$1:$AI$720,MATCH(J$1,'Tillförd energi'!$B$1:$AQ$1,0),FALSE)</f>
        <v>1.296</v>
      </c>
      <c r="K26">
        <f>VLOOKUP($B26,'Tillförd energi'!$B$1:$AI$720,MATCH(K$1,'Tillförd energi'!$B$1:$AQ$1,0),FALSE)</f>
        <v>0</v>
      </c>
      <c r="L26">
        <f>VLOOKUP($B26,'Tillförd energi'!$B$1:$AI$720,MATCH(L$1,'Tillförd energi'!$B$1:$AQ$1,0),FALSE)</f>
        <v>0</v>
      </c>
      <c r="M26">
        <f>VLOOKUP($B26,'Tillförd energi'!$B$1:$AI$720,MATCH(M$1,'Tillförd energi'!$B$1:$AQ$1,0),FALSE)</f>
        <v>0</v>
      </c>
      <c r="N26">
        <f>VLOOKUP($B26,'Tillförd energi'!$B$1:$AI$720,MATCH(N$1,'Tillförd energi'!$B$1:$AQ$1,0),FALSE)</f>
        <v>0</v>
      </c>
      <c r="O26">
        <f>VLOOKUP($B26,'Tillförd energi'!$B$1:$AI$720,MATCH(O$1,'Tillförd energi'!$B$1:$AQ$1,0),FALSE)</f>
        <v>0</v>
      </c>
      <c r="P26">
        <f>VLOOKUP($B26,'Tillförd energi'!$B$1:$AI$720,MATCH(P$1,'Tillförd energi'!$B$1:$AQ$1,0),FALSE)</f>
        <v>0</v>
      </c>
      <c r="Q26">
        <f>VLOOKUP($B26,'Tillförd energi'!$B$1:$AI$720,MATCH(Q$1,'Tillförd energi'!$B$1:$AQ$1,0),FALSE)</f>
        <v>115.85</v>
      </c>
      <c r="R26">
        <f>VLOOKUP($B26,'Tillförd energi'!$B$1:$AI$720,MATCH(R$1,'Tillförd energi'!$B$1:$AQ$1,0),FALSE)</f>
        <v>0</v>
      </c>
      <c r="S26">
        <f>VLOOKUP($B26,'Tillförd energi'!$B$1:$AI$720,MATCH(S$1,'Tillförd energi'!$B$1:$AQ$1,0),FALSE)</f>
        <v>0</v>
      </c>
      <c r="T26">
        <f>VLOOKUP($B26,'Tillförd energi'!$B$1:$AI$720,MATCH(T$1,'Tillförd energi'!$B$1:$AQ$1,0),FALSE)</f>
        <v>0</v>
      </c>
      <c r="U26">
        <f>VLOOKUP($B26,'Tillförd energi'!$B$1:$AI$720,MATCH(U$1,'Tillförd energi'!$B$1:$AQ$1,0),FALSE)</f>
        <v>0</v>
      </c>
      <c r="V26">
        <f>VLOOKUP($B26,'Tillförd energi'!$B$1:$AI$720,MATCH(V$1,'Tillförd energi'!$B$1:$AQ$1,0),FALSE)</f>
        <v>0</v>
      </c>
      <c r="W26">
        <f>VLOOKUP($B26,'Tillförd energi'!$B$1:$AI$720,MATCH(W$1,'Tillförd energi'!$B$1:$AQ$1,0),FALSE)</f>
        <v>0.32400000000000001</v>
      </c>
      <c r="X26">
        <f>VLOOKUP($B26,'Tillförd energi'!$B$1:$AI$720,MATCH(X$1,'Tillförd energi'!$B$1:$AQ$1,0),FALSE)</f>
        <v>0</v>
      </c>
      <c r="Y26">
        <f>VLOOKUP($B26,'Tillförd energi'!$B$1:$AI$720,MATCH(Y$1,'Tillförd energi'!$B$1:$AQ$1,0),FALSE)</f>
        <v>0</v>
      </c>
      <c r="Z26">
        <f>VLOOKUP($B26,'Tillförd energi'!$B$1:$AI$720,MATCH(Z$1,'Tillförd energi'!$B$1:$AQ$1,0),FALSE)</f>
        <v>0</v>
      </c>
      <c r="AA26">
        <f>VLOOKUP($B26,'Tillförd energi'!$B$1:$AI$720,MATCH(AA$1,'Tillförd energi'!$B$1:$AQ$1,0),FALSE)</f>
        <v>0</v>
      </c>
      <c r="AB26">
        <f>VLOOKUP($B26,'Tillförd energi'!$B$1:$AI$720,MATCH(AB$1,'Tillförd energi'!$B$1:$AQ$1,0),FALSE)</f>
        <v>0</v>
      </c>
      <c r="AC26">
        <f>VLOOKUP($B26,'Tillförd energi'!$B$1:$AI$720,MATCH(AC$1,'Tillförd energi'!$B$1:$AQ$1,0),FALSE)</f>
        <v>29.6</v>
      </c>
      <c r="AD26">
        <f>VLOOKUP($B26,'Tillförd energi'!$B$1:$AI$720,MATCH(AD$1,'Tillförd energi'!$B$1:$AQ$1,0),FALSE)</f>
        <v>0</v>
      </c>
      <c r="AE26">
        <f>VLOOKUP($B26,'Tillförd energi'!$B$1:$AI$720,MATCH(AE$1,'Tillförd energi'!$B$1:$AQ$1,0),FALSE)</f>
        <v>0</v>
      </c>
      <c r="AF26">
        <f>VLOOKUP($B26,'Tillförd energi'!$B$1:$AI$720,MATCH(AF$1,'Tillförd energi'!$B$1:$AQ$1,0),FALSE)</f>
        <v>2.7</v>
      </c>
      <c r="AG26">
        <f>IFERROR(VLOOKUP(B26,Miljö!$B$1:$AC$550,MATCH("Köpt mängd produktionsspecifik fjärrvärme:",Miljö!$B$1:$AC$1,0),FALSE)/1,0)</f>
        <v>0</v>
      </c>
      <c r="AI26">
        <f t="shared" si="0"/>
        <v>150.61899999999997</v>
      </c>
      <c r="AJ26">
        <f t="shared" si="1"/>
        <v>150.61899999999997</v>
      </c>
      <c r="AK26">
        <f>IF(ISERROR(1/VLOOKUP($B26,Leveranser!$B$1:$S$499,MATCH("Såld värme (GWh)",Leveranser!$B$1:$S$1,0),FALSE)),"",VLOOKUP($B26,Leveranser!$B$1:$S$499,MATCH("Såld värme (GWh)",Leveranser!$B$1:$S$1,0),FALSE))</f>
        <v>110.9</v>
      </c>
      <c r="AL26">
        <f>VLOOKUP($B26,Leveranser!$B$1:$Y$499,MATCH("Totalt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114">
        <f t="shared" si="2"/>
        <v>0.73629488975494473</v>
      </c>
      <c r="AP26" t="str">
        <f>IFERROR(VLOOKUP($B26,Miljövärden!$B$2:$H$600,7,FALSE),"Nej, saknas")</f>
        <v>Ja</v>
      </c>
      <c r="AQ26" t="str">
        <f>IFERROR(VLOOKUP($B26,Miljövärden!$B$2:$H$600,6,FALSE),"Nej, saknas")</f>
        <v>Ja</v>
      </c>
      <c r="AU26">
        <f t="shared" si="3"/>
        <v>2.7</v>
      </c>
      <c r="AV26">
        <f t="shared" si="4"/>
        <v>0</v>
      </c>
      <c r="AW26">
        <f t="shared" si="5"/>
        <v>115.85</v>
      </c>
      <c r="AX26">
        <f t="shared" si="6"/>
        <v>0</v>
      </c>
      <c r="AZ26">
        <f t="shared" si="7"/>
        <v>116.17399999999999</v>
      </c>
      <c r="BC26">
        <f t="shared" si="8"/>
        <v>0.84899999999999998</v>
      </c>
      <c r="BD26">
        <f t="shared" si="9"/>
        <v>0</v>
      </c>
      <c r="BE26">
        <f t="shared" si="10"/>
        <v>116.17399999999999</v>
      </c>
      <c r="BF26">
        <f t="shared" si="11"/>
        <v>30.896000000000001</v>
      </c>
      <c r="BG26">
        <f t="shared" si="12"/>
        <v>2.7</v>
      </c>
      <c r="BH26">
        <f>VLOOKUP(B26,Miljö!$B$1:$BX$482,MATCH("Fossilandel för ursprungspecificerad el ()",Miljö!$B$1:$I$1,0),FALSE)</f>
        <v>0</v>
      </c>
      <c r="BI26">
        <f>VLOOKUP(B26,Miljö!$B$1:$BX$482,MATCH("Kärnkraftsandel för ursprungsspecificerad el ()",Miljö!$B$1:$O$1,0),FALSE)</f>
        <v>0</v>
      </c>
      <c r="BJ26">
        <f t="shared" si="13"/>
        <v>0</v>
      </c>
      <c r="BK26" t="str">
        <f>VLOOKUP(B26,Miljö!$B$1:$P$482,MATCH("Fossil andel i procent (%)",Miljö!$B$1:$P$1,0),FALSE)</f>
        <v>ET</v>
      </c>
      <c r="BL26">
        <f t="shared" si="14"/>
        <v>150.61899999999997</v>
      </c>
      <c r="BO26" s="21">
        <f t="shared" si="15"/>
        <v>5.6367390568255009E-3</v>
      </c>
      <c r="BP26" s="115">
        <f t="shared" si="16"/>
        <v>0</v>
      </c>
      <c r="BQ26" s="115">
        <f t="shared" si="17"/>
        <v>0.78923641771622455</v>
      </c>
      <c r="BR26" s="115">
        <f t="shared" si="18"/>
        <v>0.20512684322695016</v>
      </c>
      <c r="BT26" s="116">
        <f t="shared" si="19"/>
        <v>1.0000000000000002</v>
      </c>
      <c r="BW26" s="115">
        <f>IF(AP26="Ja",VLOOKUP(B26,Miljövärden!$B$2:$H$600,MATCH("Total andel fossilt",Miljövärden!$B$2:$H$2,0),FALSE),"")</f>
        <v>5.6367400000000003E-3</v>
      </c>
      <c r="BX26" s="116">
        <f t="shared" si="20"/>
        <v>9.4317449943898124E-10</v>
      </c>
      <c r="BZ26">
        <f t="shared" si="21"/>
        <v>9.4317449943898124E-10</v>
      </c>
      <c r="CA26" s="115">
        <f t="shared" si="22"/>
        <v>0</v>
      </c>
    </row>
    <row r="27" spans="1:79">
      <c r="A27" t="s">
        <v>51</v>
      </c>
      <c r="B27" t="s">
        <v>52</v>
      </c>
      <c r="C27">
        <f>VLOOKUP($B27,'Tillförd energi'!$B$1:$AI$720,MATCH(C$1,'Tillförd energi'!$B$1:$AQ$1,0),FALSE)</f>
        <v>0</v>
      </c>
      <c r="D27">
        <f>VLOOKUP($B27,'Tillförd energi'!$B$1:$AI$720,MATCH(D$1,'Tillförd energi'!$B$1:$AQ$1,0),FALSE)</f>
        <v>0.19</v>
      </c>
      <c r="E27">
        <f>VLOOKUP($B27,'Tillförd energi'!$B$1:$AI$720,MATCH(E$1,'Tillförd energi'!$B$1:$AQ$1,0),FALSE)</f>
        <v>0</v>
      </c>
      <c r="F27">
        <f>VLOOKUP($B27,'Tillförd energi'!$B$1:$AI$720,MATCH(F$1,'Tillförd energi'!$B$1:$AQ$1,0),FALSE)</f>
        <v>0</v>
      </c>
      <c r="G27">
        <f>VLOOKUP($B27,'Tillförd energi'!$B$1:$AI$720,MATCH(G$1,'Tillförd energi'!$B$1:$AQ$1,0),FALSE)</f>
        <v>0</v>
      </c>
      <c r="H27">
        <f>VLOOKUP($B27,'Tillförd energi'!$B$1:$AI$720,MATCH(H$1,'Tillförd energi'!$B$1:$AQ$1,0),FALSE)</f>
        <v>0</v>
      </c>
      <c r="I27">
        <f>VLOOKUP($B27,'Tillförd energi'!$B$1:$AI$720,MATCH(I$1,'Tillförd energi'!$B$1:$AQ$1,0),FALSE)</f>
        <v>0</v>
      </c>
      <c r="J27">
        <f>VLOOKUP($B27,'Tillförd energi'!$B$1:$AI$720,MATCH(J$1,'Tillförd energi'!$B$1:$AQ$1,0),FALSE)</f>
        <v>0</v>
      </c>
      <c r="K27">
        <f>VLOOKUP($B27,'Tillförd energi'!$B$1:$AI$720,MATCH(K$1,'Tillförd energi'!$B$1:$AQ$1,0),FALSE)</f>
        <v>0</v>
      </c>
      <c r="L27">
        <f>VLOOKUP($B27,'Tillförd energi'!$B$1:$AI$720,MATCH(L$1,'Tillförd energi'!$B$1:$AQ$1,0),FALSE)</f>
        <v>0</v>
      </c>
      <c r="M27">
        <f>VLOOKUP($B27,'Tillförd energi'!$B$1:$AI$720,MATCH(M$1,'Tillförd energi'!$B$1:$AQ$1,0),FALSE)</f>
        <v>0</v>
      </c>
      <c r="N27">
        <f>VLOOKUP($B27,'Tillförd energi'!$B$1:$AI$720,MATCH(N$1,'Tillförd energi'!$B$1:$AQ$1,0),FALSE)</f>
        <v>0</v>
      </c>
      <c r="O27">
        <f>VLOOKUP($B27,'Tillförd energi'!$B$1:$AI$720,MATCH(O$1,'Tillförd energi'!$B$1:$AQ$1,0),FALSE)</f>
        <v>0</v>
      </c>
      <c r="P27">
        <f>VLOOKUP($B27,'Tillförd energi'!$B$1:$AI$720,MATCH(P$1,'Tillförd energi'!$B$1:$AQ$1,0),FALSE)</f>
        <v>0</v>
      </c>
      <c r="Q27">
        <f>VLOOKUP($B27,'Tillförd energi'!$B$1:$AI$720,MATCH(Q$1,'Tillförd energi'!$B$1:$AQ$1,0),FALSE)</f>
        <v>63</v>
      </c>
      <c r="R27">
        <f>VLOOKUP($B27,'Tillförd energi'!$B$1:$AI$720,MATCH(R$1,'Tillförd energi'!$B$1:$AQ$1,0),FALSE)</f>
        <v>0</v>
      </c>
      <c r="S27">
        <f>VLOOKUP($B27,'Tillförd energi'!$B$1:$AI$720,MATCH(S$1,'Tillförd energi'!$B$1:$AQ$1,0),FALSE)</f>
        <v>0</v>
      </c>
      <c r="T27">
        <f>VLOOKUP($B27,'Tillförd energi'!$B$1:$AI$720,MATCH(T$1,'Tillförd energi'!$B$1:$AQ$1,0),FALSE)</f>
        <v>0</v>
      </c>
      <c r="U27">
        <f>VLOOKUP($B27,'Tillförd energi'!$B$1:$AI$720,MATCH(U$1,'Tillförd energi'!$B$1:$AQ$1,0),FALSE)</f>
        <v>0</v>
      </c>
      <c r="V27">
        <f>VLOOKUP($B27,'Tillförd energi'!$B$1:$AI$720,MATCH(V$1,'Tillförd energi'!$B$1:$AQ$1,0),FALSE)</f>
        <v>0</v>
      </c>
      <c r="W27">
        <f>VLOOKUP($B27,'Tillförd energi'!$B$1:$AI$720,MATCH(W$1,'Tillförd energi'!$B$1:$AQ$1,0),FALSE)</f>
        <v>0</v>
      </c>
      <c r="X27">
        <f>VLOOKUP($B27,'Tillförd energi'!$B$1:$AI$720,MATCH(X$1,'Tillförd energi'!$B$1:$AQ$1,0),FALSE)</f>
        <v>0</v>
      </c>
      <c r="Y27">
        <f>VLOOKUP($B27,'Tillförd energi'!$B$1:$AI$720,MATCH(Y$1,'Tillförd energi'!$B$1:$AQ$1,0),FALSE)</f>
        <v>0</v>
      </c>
      <c r="Z27">
        <f>VLOOKUP($B27,'Tillförd energi'!$B$1:$AI$720,MATCH(Z$1,'Tillförd energi'!$B$1:$AQ$1,0),FALSE)</f>
        <v>0</v>
      </c>
      <c r="AA27">
        <f>VLOOKUP($B27,'Tillförd energi'!$B$1:$AI$720,MATCH(AA$1,'Tillförd energi'!$B$1:$AQ$1,0),FALSE)</f>
        <v>0</v>
      </c>
      <c r="AB27">
        <f>VLOOKUP($B27,'Tillförd energi'!$B$1:$AI$720,MATCH(AB$1,'Tillförd energi'!$B$1:$AQ$1,0),FALSE)</f>
        <v>0</v>
      </c>
      <c r="AC27">
        <f>VLOOKUP($B27,'Tillförd energi'!$B$1:$AI$720,MATCH(AC$1,'Tillförd energi'!$B$1:$AQ$1,0),FALSE)</f>
        <v>9</v>
      </c>
      <c r="AD27">
        <f>VLOOKUP($B27,'Tillförd energi'!$B$1:$AI$720,MATCH(AD$1,'Tillförd energi'!$B$1:$AQ$1,0),FALSE)</f>
        <v>0</v>
      </c>
      <c r="AE27">
        <f>VLOOKUP($B27,'Tillförd energi'!$B$1:$AI$720,MATCH(AE$1,'Tillförd energi'!$B$1:$AQ$1,0),FALSE)</f>
        <v>0</v>
      </c>
      <c r="AF27">
        <f>VLOOKUP($B27,'Tillförd energi'!$B$1:$AI$720,MATCH(AF$1,'Tillförd energi'!$B$1:$AQ$1,0),FALSE)</f>
        <v>1.28</v>
      </c>
      <c r="AG27">
        <f>IFERROR(VLOOKUP(B27,Miljö!$B$1:$AC$550,MATCH("Köpt mängd produktionsspecifik fjärrvärme:",Miljö!$B$1:$AC$1,0),FALSE)/1,0)</f>
        <v>0</v>
      </c>
      <c r="AI27">
        <f t="shared" si="0"/>
        <v>73.47</v>
      </c>
      <c r="AJ27">
        <f t="shared" si="1"/>
        <v>73.47</v>
      </c>
      <c r="AK27">
        <f>IF(ISERROR(1/VLOOKUP($B27,Leveranser!$B$1:$S$499,MATCH("Såld värme (GWh)",Leveranser!$B$1:$S$1,0),FALSE)),"",VLOOKUP($B27,Leveranser!$B$1:$S$499,MATCH("Såld värme (GWh)",Leveranser!$B$1:$S$1,0),FALSE))</f>
        <v>50.5</v>
      </c>
      <c r="AL27">
        <f>VLOOKUP($B27,Leveranser!$B$1:$Y$499,MATCH("Totalt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114">
        <f t="shared" si="2"/>
        <v>0.68735538314958489</v>
      </c>
      <c r="AP27" t="str">
        <f>IFERROR(VLOOKUP($B27,Miljövärden!$B$2:$H$600,7,FALSE),"Nej, saknas")</f>
        <v>Ja</v>
      </c>
      <c r="AQ27" t="str">
        <f>IFERROR(VLOOKUP($B27,Miljövärden!$B$2:$H$600,6,FALSE),"Nej, saknas")</f>
        <v>Nej</v>
      </c>
      <c r="AU27">
        <f t="shared" si="3"/>
        <v>1.28</v>
      </c>
      <c r="AV27">
        <f t="shared" si="4"/>
        <v>0</v>
      </c>
      <c r="AW27">
        <f t="shared" si="5"/>
        <v>63</v>
      </c>
      <c r="AX27">
        <f t="shared" si="6"/>
        <v>0</v>
      </c>
      <c r="AZ27">
        <f t="shared" si="7"/>
        <v>63</v>
      </c>
      <c r="BC27">
        <f t="shared" si="8"/>
        <v>0.19</v>
      </c>
      <c r="BD27">
        <f t="shared" si="9"/>
        <v>0</v>
      </c>
      <c r="BE27">
        <f t="shared" si="10"/>
        <v>63</v>
      </c>
      <c r="BF27">
        <f t="shared" si="11"/>
        <v>9</v>
      </c>
      <c r="BG27">
        <f t="shared" si="12"/>
        <v>1.28</v>
      </c>
      <c r="BH27">
        <f>VLOOKUP(B27,Miljö!$B$1:$BX$482,MATCH("Fossilandel för ursprungspecificerad el ()",Miljö!$B$1:$I$1,0),FALSE)</f>
        <v>0</v>
      </c>
      <c r="BI27">
        <f>VLOOKUP(B27,Miljö!$B$1:$BX$482,MATCH("Kärnkraftsandel för ursprungsspecificerad el ()",Miljö!$B$1:$O$1,0),FALSE)</f>
        <v>0</v>
      </c>
      <c r="BJ27">
        <f t="shared" si="13"/>
        <v>0</v>
      </c>
      <c r="BK27" t="str">
        <f>VLOOKUP(B27,Miljö!$B$1:$P$482,MATCH("Fossil andel i procent (%)",Miljö!$B$1:$P$1,0),FALSE)</f>
        <v>ET</v>
      </c>
      <c r="BL27">
        <f t="shared" si="14"/>
        <v>73.47</v>
      </c>
      <c r="BO27" s="21">
        <f t="shared" si="15"/>
        <v>2.5860895603647747E-3</v>
      </c>
      <c r="BP27" s="115">
        <f t="shared" si="16"/>
        <v>0</v>
      </c>
      <c r="BQ27" s="115">
        <f t="shared" si="17"/>
        <v>0.87491493126446174</v>
      </c>
      <c r="BR27" s="115">
        <f t="shared" si="18"/>
        <v>0.12249897917517354</v>
      </c>
      <c r="BT27" s="116">
        <f t="shared" si="19"/>
        <v>1</v>
      </c>
      <c r="BW27" s="115">
        <f>IF(AP27="Ja",VLOOKUP(B27,Miljövärden!$B$2:$H$600,MATCH("Total andel fossilt",Miljövärden!$B$2:$H$2,0),FALSE),"")</f>
        <v>2.5860900000000001E-3</v>
      </c>
      <c r="BX27" s="116">
        <f t="shared" si="20"/>
        <v>4.3963522535980792E-10</v>
      </c>
      <c r="BZ27">
        <f t="shared" si="21"/>
        <v>4.3963522535980792E-10</v>
      </c>
      <c r="CA27" s="115">
        <f t="shared" si="22"/>
        <v>0</v>
      </c>
    </row>
    <row r="28" spans="1:79">
      <c r="A28" t="s">
        <v>51</v>
      </c>
      <c r="B28" t="s">
        <v>53</v>
      </c>
      <c r="C28">
        <f>VLOOKUP($B28,'Tillförd energi'!$B$1:$AI$720,MATCH(C$1,'Tillförd energi'!$B$1:$AQ$1,0),FALSE)</f>
        <v>0</v>
      </c>
      <c r="D28">
        <f>VLOOKUP($B28,'Tillförd energi'!$B$1:$AI$720,MATCH(D$1,'Tillförd energi'!$B$1:$AQ$1,0),FALSE)</f>
        <v>1</v>
      </c>
      <c r="E28">
        <f>VLOOKUP($B28,'Tillförd energi'!$B$1:$AI$720,MATCH(E$1,'Tillförd energi'!$B$1:$AQ$1,0),FALSE)</f>
        <v>0</v>
      </c>
      <c r="F28">
        <f>VLOOKUP($B28,'Tillförd energi'!$B$1:$AI$720,MATCH(F$1,'Tillförd energi'!$B$1:$AQ$1,0),FALSE)</f>
        <v>0</v>
      </c>
      <c r="G28">
        <f>VLOOKUP($B28,'Tillförd energi'!$B$1:$AI$720,MATCH(G$1,'Tillförd energi'!$B$1:$AQ$1,0),FALSE)</f>
        <v>0</v>
      </c>
      <c r="H28">
        <f>VLOOKUP($B28,'Tillförd energi'!$B$1:$AI$720,MATCH(H$1,'Tillförd energi'!$B$1:$AQ$1,0),FALSE)</f>
        <v>0</v>
      </c>
      <c r="I28">
        <f>VLOOKUP($B28,'Tillförd energi'!$B$1:$AI$720,MATCH(I$1,'Tillförd energi'!$B$1:$AQ$1,0),FALSE)</f>
        <v>0</v>
      </c>
      <c r="J28">
        <f>VLOOKUP($B28,'Tillförd energi'!$B$1:$AI$720,MATCH(J$1,'Tillförd energi'!$B$1:$AQ$1,0),FALSE)</f>
        <v>0</v>
      </c>
      <c r="K28">
        <f>VLOOKUP($B28,'Tillförd energi'!$B$1:$AI$720,MATCH(K$1,'Tillförd energi'!$B$1:$AQ$1,0),FALSE)</f>
        <v>0</v>
      </c>
      <c r="L28">
        <f>VLOOKUP($B28,'Tillförd energi'!$B$1:$AI$720,MATCH(L$1,'Tillförd energi'!$B$1:$AQ$1,0),FALSE)</f>
        <v>0</v>
      </c>
      <c r="M28">
        <f>VLOOKUP($B28,'Tillförd energi'!$B$1:$AI$720,MATCH(M$1,'Tillförd energi'!$B$1:$AQ$1,0),FALSE)</f>
        <v>0</v>
      </c>
      <c r="N28">
        <f>VLOOKUP($B28,'Tillförd energi'!$B$1:$AI$720,MATCH(N$1,'Tillförd energi'!$B$1:$AQ$1,0),FALSE)</f>
        <v>0</v>
      </c>
      <c r="O28">
        <f>VLOOKUP($B28,'Tillförd energi'!$B$1:$AI$720,MATCH(O$1,'Tillförd energi'!$B$1:$AQ$1,0),FALSE)</f>
        <v>0</v>
      </c>
      <c r="P28">
        <f>VLOOKUP($B28,'Tillförd energi'!$B$1:$AI$720,MATCH(P$1,'Tillförd energi'!$B$1:$AQ$1,0),FALSE)</f>
        <v>0</v>
      </c>
      <c r="Q28">
        <f>VLOOKUP($B28,'Tillförd energi'!$B$1:$AI$720,MATCH(Q$1,'Tillförd energi'!$B$1:$AQ$1,0),FALSE)</f>
        <v>11.5</v>
      </c>
      <c r="R28">
        <f>VLOOKUP($B28,'Tillförd energi'!$B$1:$AI$720,MATCH(R$1,'Tillförd energi'!$B$1:$AQ$1,0),FALSE)</f>
        <v>0</v>
      </c>
      <c r="S28">
        <f>VLOOKUP($B28,'Tillförd energi'!$B$1:$AI$720,MATCH(S$1,'Tillförd energi'!$B$1:$AQ$1,0),FALSE)</f>
        <v>0</v>
      </c>
      <c r="T28">
        <f>VLOOKUP($B28,'Tillförd energi'!$B$1:$AI$720,MATCH(T$1,'Tillförd energi'!$B$1:$AQ$1,0),FALSE)</f>
        <v>0</v>
      </c>
      <c r="U28">
        <f>VLOOKUP($B28,'Tillförd energi'!$B$1:$AI$720,MATCH(U$1,'Tillförd energi'!$B$1:$AQ$1,0),FALSE)</f>
        <v>0</v>
      </c>
      <c r="V28">
        <f>VLOOKUP($B28,'Tillförd energi'!$B$1:$AI$720,MATCH(V$1,'Tillförd energi'!$B$1:$AQ$1,0),FALSE)</f>
        <v>0</v>
      </c>
      <c r="W28">
        <f>VLOOKUP($B28,'Tillförd energi'!$B$1:$AI$720,MATCH(W$1,'Tillförd energi'!$B$1:$AQ$1,0),FALSE)</f>
        <v>0</v>
      </c>
      <c r="X28">
        <f>VLOOKUP($B28,'Tillförd energi'!$B$1:$AI$720,MATCH(X$1,'Tillförd energi'!$B$1:$AQ$1,0),FALSE)</f>
        <v>0</v>
      </c>
      <c r="Y28">
        <f>VLOOKUP($B28,'Tillförd energi'!$B$1:$AI$720,MATCH(Y$1,'Tillförd energi'!$B$1:$AQ$1,0),FALSE)</f>
        <v>0</v>
      </c>
      <c r="Z28">
        <f>VLOOKUP($B28,'Tillförd energi'!$B$1:$AI$720,MATCH(Z$1,'Tillförd energi'!$B$1:$AQ$1,0),FALSE)</f>
        <v>0</v>
      </c>
      <c r="AA28">
        <f>VLOOKUP($B28,'Tillförd energi'!$B$1:$AI$720,MATCH(AA$1,'Tillförd energi'!$B$1:$AQ$1,0),FALSE)</f>
        <v>0</v>
      </c>
      <c r="AB28">
        <f>VLOOKUP($B28,'Tillförd energi'!$B$1:$AI$720,MATCH(AB$1,'Tillförd energi'!$B$1:$AQ$1,0),FALSE)</f>
        <v>0</v>
      </c>
      <c r="AC28">
        <f>VLOOKUP($B28,'Tillförd energi'!$B$1:$AI$720,MATCH(AC$1,'Tillförd energi'!$B$1:$AQ$1,0),FALSE)</f>
        <v>0</v>
      </c>
      <c r="AD28">
        <f>VLOOKUP($B28,'Tillförd energi'!$B$1:$AI$720,MATCH(AD$1,'Tillförd energi'!$B$1:$AQ$1,0),FALSE)</f>
        <v>0</v>
      </c>
      <c r="AE28">
        <f>VLOOKUP($B28,'Tillförd energi'!$B$1:$AI$720,MATCH(AE$1,'Tillförd energi'!$B$1:$AQ$1,0),FALSE)</f>
        <v>0</v>
      </c>
      <c r="AF28">
        <f>VLOOKUP($B28,'Tillförd energi'!$B$1:$AI$720,MATCH(AF$1,'Tillförd energi'!$B$1:$AQ$1,0),FALSE)</f>
        <v>0.26</v>
      </c>
      <c r="AG28">
        <f>IFERROR(VLOOKUP(B28,Miljö!$B$1:$AC$550,MATCH("Köpt mängd produktionsspecifik fjärrvärme:",Miljö!$B$1:$AC$1,0),FALSE)/1,0)</f>
        <v>0</v>
      </c>
      <c r="AI28">
        <f t="shared" si="0"/>
        <v>12.76</v>
      </c>
      <c r="AJ28">
        <f t="shared" si="1"/>
        <v>12.76</v>
      </c>
      <c r="AK28">
        <f>IF(ISERROR(1/VLOOKUP($B28,Leveranser!$B$1:$S$499,MATCH("Såld värme (GWh)",Leveranser!$B$1:$S$1,0),FALSE)),"",VLOOKUP($B28,Leveranser!$B$1:$S$499,MATCH("Såld värme (GWh)",Leveranser!$B$1:$S$1,0),FALSE))</f>
        <v>10.130000000000001</v>
      </c>
      <c r="AL28">
        <f>VLOOKUP($B28,Leveranser!$B$1:$Y$499,MATCH("Totalt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114">
        <f t="shared" si="2"/>
        <v>0.79388714733542332</v>
      </c>
      <c r="AP28" t="str">
        <f>IFERROR(VLOOKUP($B28,Miljövärden!$B$2:$H$600,7,FALSE),"Nej, saknas")</f>
        <v>Ja</v>
      </c>
      <c r="AQ28" t="str">
        <f>IFERROR(VLOOKUP($B28,Miljövärden!$B$2:$H$600,6,FALSE),"Nej, saknas")</f>
        <v>Nej</v>
      </c>
      <c r="AU28">
        <f t="shared" si="3"/>
        <v>0.26</v>
      </c>
      <c r="AV28">
        <f t="shared" si="4"/>
        <v>0</v>
      </c>
      <c r="AW28">
        <f t="shared" si="5"/>
        <v>11.5</v>
      </c>
      <c r="AX28">
        <f t="shared" si="6"/>
        <v>0</v>
      </c>
      <c r="AZ28">
        <f t="shared" si="7"/>
        <v>11.5</v>
      </c>
      <c r="BC28">
        <f t="shared" si="8"/>
        <v>1</v>
      </c>
      <c r="BD28">
        <f t="shared" si="9"/>
        <v>0</v>
      </c>
      <c r="BE28">
        <f t="shared" si="10"/>
        <v>11.5</v>
      </c>
      <c r="BF28">
        <f t="shared" si="11"/>
        <v>0</v>
      </c>
      <c r="BG28">
        <f t="shared" si="12"/>
        <v>0.26</v>
      </c>
      <c r="BH28">
        <f>VLOOKUP(B28,Miljö!$B$1:$BX$482,MATCH("Fossilandel för ursprungspecificerad el ()",Miljö!$B$1:$I$1,0),FALSE)</f>
        <v>0</v>
      </c>
      <c r="BI28">
        <f>VLOOKUP(B28,Miljö!$B$1:$BX$482,MATCH("Kärnkraftsandel för ursprungsspecificerad el ()",Miljö!$B$1:$O$1,0),FALSE)</f>
        <v>0</v>
      </c>
      <c r="BJ28">
        <f t="shared" si="13"/>
        <v>0</v>
      </c>
      <c r="BK28" t="str">
        <f>VLOOKUP(B28,Miljö!$B$1:$P$482,MATCH("Fossil andel i procent (%)",Miljö!$B$1:$P$1,0),FALSE)</f>
        <v>ET</v>
      </c>
      <c r="BL28">
        <f t="shared" si="14"/>
        <v>12.76</v>
      </c>
      <c r="BO28" s="21">
        <f t="shared" si="15"/>
        <v>7.8369905956112859E-2</v>
      </c>
      <c r="BP28" s="115">
        <f t="shared" si="16"/>
        <v>0</v>
      </c>
      <c r="BQ28" s="115">
        <f t="shared" si="17"/>
        <v>0.92163009404388718</v>
      </c>
      <c r="BR28" s="115">
        <f t="shared" si="18"/>
        <v>0</v>
      </c>
      <c r="BT28" s="116">
        <f t="shared" si="19"/>
        <v>1</v>
      </c>
      <c r="BW28" s="115">
        <f>IF(AP28="Ja",VLOOKUP(B28,Miljövärden!$B$2:$H$600,MATCH("Total andel fossilt",Miljövärden!$B$2:$H$2,0),FALSE),"")</f>
        <v>7.8369900000000006E-2</v>
      </c>
      <c r="BX28" s="116">
        <f t="shared" si="20"/>
        <v>-5.9561128529228569E-9</v>
      </c>
      <c r="BZ28">
        <f t="shared" si="21"/>
        <v>-5.9561128529228569E-9</v>
      </c>
      <c r="CA28" s="115">
        <f t="shared" si="22"/>
        <v>0</v>
      </c>
    </row>
    <row r="29" spans="1:79">
      <c r="A29" t="s">
        <v>51</v>
      </c>
      <c r="B29" t="s">
        <v>54</v>
      </c>
      <c r="C29">
        <f>VLOOKUP($B29,'Tillförd energi'!$B$1:$AI$720,MATCH(C$1,'Tillförd energi'!$B$1:$AQ$1,0),FALSE)</f>
        <v>0</v>
      </c>
      <c r="D29">
        <f>VLOOKUP($B29,'Tillförd energi'!$B$1:$AI$720,MATCH(D$1,'Tillförd energi'!$B$1:$AQ$1,0),FALSE)</f>
        <v>0.105</v>
      </c>
      <c r="E29">
        <f>VLOOKUP($B29,'Tillförd energi'!$B$1:$AI$720,MATCH(E$1,'Tillförd energi'!$B$1:$AQ$1,0),FALSE)</f>
        <v>0</v>
      </c>
      <c r="F29">
        <f>VLOOKUP($B29,'Tillförd energi'!$B$1:$AI$720,MATCH(F$1,'Tillförd energi'!$B$1:$AQ$1,0),FALSE)</f>
        <v>0</v>
      </c>
      <c r="G29">
        <f>VLOOKUP($B29,'Tillförd energi'!$B$1:$AI$720,MATCH(G$1,'Tillförd energi'!$B$1:$AQ$1,0),FALSE)</f>
        <v>0</v>
      </c>
      <c r="H29">
        <f>VLOOKUP($B29,'Tillförd energi'!$B$1:$AI$720,MATCH(H$1,'Tillförd energi'!$B$1:$AQ$1,0),FALSE)</f>
        <v>0</v>
      </c>
      <c r="I29">
        <f>VLOOKUP($B29,'Tillförd energi'!$B$1:$AI$720,MATCH(I$1,'Tillförd energi'!$B$1:$AQ$1,0),FALSE)</f>
        <v>0</v>
      </c>
      <c r="J29">
        <f>VLOOKUP($B29,'Tillförd energi'!$B$1:$AI$720,MATCH(J$1,'Tillförd energi'!$B$1:$AQ$1,0),FALSE)</f>
        <v>0</v>
      </c>
      <c r="K29">
        <f>VLOOKUP($B29,'Tillförd energi'!$B$1:$AI$720,MATCH(K$1,'Tillförd energi'!$B$1:$AQ$1,0),FALSE)</f>
        <v>0</v>
      </c>
      <c r="L29">
        <f>VLOOKUP($B29,'Tillförd energi'!$B$1:$AI$720,MATCH(L$1,'Tillförd energi'!$B$1:$AQ$1,0),FALSE)</f>
        <v>0</v>
      </c>
      <c r="M29">
        <f>VLOOKUP($B29,'Tillförd energi'!$B$1:$AI$720,MATCH(M$1,'Tillförd energi'!$B$1:$AQ$1,0),FALSE)</f>
        <v>0</v>
      </c>
      <c r="N29">
        <f>VLOOKUP($B29,'Tillförd energi'!$B$1:$AI$720,MATCH(N$1,'Tillförd energi'!$B$1:$AQ$1,0),FALSE)</f>
        <v>0</v>
      </c>
      <c r="O29">
        <f>VLOOKUP($B29,'Tillförd energi'!$B$1:$AI$720,MATCH(O$1,'Tillförd energi'!$B$1:$AQ$1,0),FALSE)</f>
        <v>0</v>
      </c>
      <c r="P29">
        <f>VLOOKUP($B29,'Tillförd energi'!$B$1:$AI$720,MATCH(P$1,'Tillförd energi'!$B$1:$AQ$1,0),FALSE)</f>
        <v>0</v>
      </c>
      <c r="Q29">
        <f>VLOOKUP($B29,'Tillförd energi'!$B$1:$AI$720,MATCH(Q$1,'Tillförd energi'!$B$1:$AQ$1,0),FALSE)</f>
        <v>17.600000000000001</v>
      </c>
      <c r="R29">
        <f>VLOOKUP($B29,'Tillförd energi'!$B$1:$AI$720,MATCH(R$1,'Tillförd energi'!$B$1:$AQ$1,0),FALSE)</f>
        <v>0</v>
      </c>
      <c r="S29">
        <f>VLOOKUP($B29,'Tillförd energi'!$B$1:$AI$720,MATCH(S$1,'Tillförd energi'!$B$1:$AQ$1,0),FALSE)</f>
        <v>0</v>
      </c>
      <c r="T29">
        <f>VLOOKUP($B29,'Tillförd energi'!$B$1:$AI$720,MATCH(T$1,'Tillförd energi'!$B$1:$AQ$1,0),FALSE)</f>
        <v>0</v>
      </c>
      <c r="U29">
        <f>VLOOKUP($B29,'Tillförd energi'!$B$1:$AI$720,MATCH(U$1,'Tillförd energi'!$B$1:$AQ$1,0),FALSE)</f>
        <v>0</v>
      </c>
      <c r="V29">
        <f>VLOOKUP($B29,'Tillförd energi'!$B$1:$AI$720,MATCH(V$1,'Tillförd energi'!$B$1:$AQ$1,0),FALSE)</f>
        <v>0</v>
      </c>
      <c r="W29">
        <f>VLOOKUP($B29,'Tillförd energi'!$B$1:$AI$720,MATCH(W$1,'Tillförd energi'!$B$1:$AQ$1,0),FALSE)</f>
        <v>0</v>
      </c>
      <c r="X29">
        <f>VLOOKUP($B29,'Tillförd energi'!$B$1:$AI$720,MATCH(X$1,'Tillförd energi'!$B$1:$AQ$1,0),FALSE)</f>
        <v>0</v>
      </c>
      <c r="Y29">
        <f>VLOOKUP($B29,'Tillförd energi'!$B$1:$AI$720,MATCH(Y$1,'Tillförd energi'!$B$1:$AQ$1,0),FALSE)</f>
        <v>0</v>
      </c>
      <c r="Z29">
        <f>VLOOKUP($B29,'Tillförd energi'!$B$1:$AI$720,MATCH(Z$1,'Tillförd energi'!$B$1:$AQ$1,0),FALSE)</f>
        <v>0</v>
      </c>
      <c r="AA29">
        <f>VLOOKUP($B29,'Tillförd energi'!$B$1:$AI$720,MATCH(AA$1,'Tillförd energi'!$B$1:$AQ$1,0),FALSE)</f>
        <v>0</v>
      </c>
      <c r="AB29">
        <f>VLOOKUP($B29,'Tillförd energi'!$B$1:$AI$720,MATCH(AB$1,'Tillförd energi'!$B$1:$AQ$1,0),FALSE)</f>
        <v>0</v>
      </c>
      <c r="AC29">
        <f>VLOOKUP($B29,'Tillförd energi'!$B$1:$AI$720,MATCH(AC$1,'Tillförd energi'!$B$1:$AQ$1,0),FALSE)</f>
        <v>0</v>
      </c>
      <c r="AD29">
        <f>VLOOKUP($B29,'Tillförd energi'!$B$1:$AI$720,MATCH(AD$1,'Tillförd energi'!$B$1:$AQ$1,0),FALSE)</f>
        <v>0</v>
      </c>
      <c r="AE29">
        <f>VLOOKUP($B29,'Tillförd energi'!$B$1:$AI$720,MATCH(AE$1,'Tillförd energi'!$B$1:$AQ$1,0),FALSE)</f>
        <v>0</v>
      </c>
      <c r="AF29">
        <f>VLOOKUP($B29,'Tillförd energi'!$B$1:$AI$720,MATCH(AF$1,'Tillförd energi'!$B$1:$AQ$1,0),FALSE)</f>
        <v>0.4</v>
      </c>
      <c r="AG29">
        <f>IFERROR(VLOOKUP(B29,Miljö!$B$1:$AC$550,MATCH("Köpt mängd produktionsspecifik fjärrvärme:",Miljö!$B$1:$AC$1,0),FALSE)/1,0)</f>
        <v>0</v>
      </c>
      <c r="AI29">
        <f t="shared" si="0"/>
        <v>18.105</v>
      </c>
      <c r="AJ29">
        <f t="shared" si="1"/>
        <v>18.105</v>
      </c>
      <c r="AK29">
        <f>IF(ISERROR(1/VLOOKUP($B29,Leveranser!$B$1:$S$499,MATCH("Såld värme (GWh)",Leveranser!$B$1:$S$1,0),FALSE)),"",VLOOKUP($B29,Leveranser!$B$1:$S$499,MATCH("Såld värme (GWh)",Leveranser!$B$1:$S$1,0),FALSE))</f>
        <v>15.22</v>
      </c>
      <c r="AL29">
        <f>VLOOKUP($B29,Leveranser!$B$1:$Y$499,MATCH("Totalt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114">
        <f t="shared" si="2"/>
        <v>0.84065175365921019</v>
      </c>
      <c r="AP29" t="str">
        <f>IFERROR(VLOOKUP($B29,Miljövärden!$B$2:$H$600,7,FALSE),"Nej, saknas")</f>
        <v>Ja</v>
      </c>
      <c r="AQ29" t="str">
        <f>IFERROR(VLOOKUP($B29,Miljövärden!$B$2:$H$600,6,FALSE),"Nej, saknas")</f>
        <v>Nej</v>
      </c>
      <c r="AU29">
        <f t="shared" si="3"/>
        <v>0.4</v>
      </c>
      <c r="AV29">
        <f t="shared" si="4"/>
        <v>0</v>
      </c>
      <c r="AW29">
        <f t="shared" si="5"/>
        <v>17.600000000000001</v>
      </c>
      <c r="AX29">
        <f t="shared" si="6"/>
        <v>0</v>
      </c>
      <c r="AZ29">
        <f t="shared" si="7"/>
        <v>17.600000000000001</v>
      </c>
      <c r="BC29">
        <f t="shared" si="8"/>
        <v>0.105</v>
      </c>
      <c r="BD29">
        <f t="shared" si="9"/>
        <v>0</v>
      </c>
      <c r="BE29">
        <f t="shared" si="10"/>
        <v>17.600000000000001</v>
      </c>
      <c r="BF29">
        <f t="shared" si="11"/>
        <v>0</v>
      </c>
      <c r="BG29">
        <f t="shared" si="12"/>
        <v>0.4</v>
      </c>
      <c r="BH29">
        <f>VLOOKUP(B29,Miljö!$B$1:$BX$482,MATCH("Fossilandel för ursprungspecificerad el ()",Miljö!$B$1:$I$1,0),FALSE)</f>
        <v>0</v>
      </c>
      <c r="BI29">
        <f>VLOOKUP(B29,Miljö!$B$1:$BX$482,MATCH("Kärnkraftsandel för ursprungsspecificerad el ()",Miljö!$B$1:$O$1,0),FALSE)</f>
        <v>0</v>
      </c>
      <c r="BJ29">
        <f t="shared" si="13"/>
        <v>0</v>
      </c>
      <c r="BK29" t="str">
        <f>VLOOKUP(B29,Miljö!$B$1:$P$482,MATCH("Fossil andel i procent (%)",Miljö!$B$1:$P$1,0),FALSE)</f>
        <v>ET</v>
      </c>
      <c r="BL29">
        <f t="shared" si="14"/>
        <v>18.105</v>
      </c>
      <c r="BO29" s="21">
        <f t="shared" si="15"/>
        <v>5.7995028997514493E-3</v>
      </c>
      <c r="BP29" s="115">
        <f t="shared" si="16"/>
        <v>0</v>
      </c>
      <c r="BQ29" s="115">
        <f t="shared" si="17"/>
        <v>0.99420049710024849</v>
      </c>
      <c r="BR29" s="115">
        <f t="shared" si="18"/>
        <v>0</v>
      </c>
      <c r="BT29" s="116">
        <f t="shared" si="19"/>
        <v>0.99999999999999989</v>
      </c>
      <c r="BW29" s="115">
        <f>IF(AP29="Ja",VLOOKUP(B29,Miljövärden!$B$2:$H$600,MATCH("Total andel fossilt",Miljövärden!$B$2:$H$2,0),FALSE),"")</f>
        <v>5.7995E-3</v>
      </c>
      <c r="BX29" s="116">
        <f t="shared" si="20"/>
        <v>-2.8997514493755983E-9</v>
      </c>
      <c r="BZ29">
        <f t="shared" si="21"/>
        <v>-2.8997514493755983E-9</v>
      </c>
      <c r="CA29" s="115">
        <f t="shared" si="22"/>
        <v>0</v>
      </c>
    </row>
    <row r="30" spans="1:79">
      <c r="A30" t="s">
        <v>55</v>
      </c>
      <c r="B30" t="s">
        <v>56</v>
      </c>
      <c r="C30">
        <f>VLOOKUP($B30,'Tillförd energi'!$B$1:$AI$720,MATCH(C$1,'Tillförd energi'!$B$1:$AQ$1,0),FALSE)</f>
        <v>0</v>
      </c>
      <c r="D30">
        <f>VLOOKUP($B30,'Tillförd energi'!$B$1:$AI$720,MATCH(D$1,'Tillförd energi'!$B$1:$AQ$1,0),FALSE)</f>
        <v>0</v>
      </c>
      <c r="E30">
        <f>VLOOKUP($B30,'Tillförd energi'!$B$1:$AI$720,MATCH(E$1,'Tillförd energi'!$B$1:$AQ$1,0),FALSE)</f>
        <v>0</v>
      </c>
      <c r="F30">
        <f>VLOOKUP($B30,'Tillförd energi'!$B$1:$AI$720,MATCH(F$1,'Tillförd energi'!$B$1:$AQ$1,0),FALSE)</f>
        <v>0</v>
      </c>
      <c r="G30">
        <f>VLOOKUP($B30,'Tillförd energi'!$B$1:$AI$720,MATCH(G$1,'Tillförd energi'!$B$1:$AQ$1,0),FALSE)</f>
        <v>0</v>
      </c>
      <c r="H30">
        <f>VLOOKUP($B30,'Tillförd energi'!$B$1:$AI$720,MATCH(H$1,'Tillförd energi'!$B$1:$AQ$1,0),FALSE)</f>
        <v>0</v>
      </c>
      <c r="I30">
        <f>VLOOKUP($B30,'Tillförd energi'!$B$1:$AI$720,MATCH(I$1,'Tillförd energi'!$B$1:$AQ$1,0),FALSE)</f>
        <v>0</v>
      </c>
      <c r="J30">
        <f>VLOOKUP($B30,'Tillförd energi'!$B$1:$AI$720,MATCH(J$1,'Tillförd energi'!$B$1:$AQ$1,0),FALSE)</f>
        <v>0</v>
      </c>
      <c r="K30">
        <f>VLOOKUP($B30,'Tillförd energi'!$B$1:$AI$720,MATCH(K$1,'Tillförd energi'!$B$1:$AQ$1,0),FALSE)</f>
        <v>0</v>
      </c>
      <c r="L30">
        <f>VLOOKUP($B30,'Tillförd energi'!$B$1:$AI$720,MATCH(L$1,'Tillförd energi'!$B$1:$AQ$1,0),FALSE)</f>
        <v>0</v>
      </c>
      <c r="M30">
        <f>VLOOKUP($B30,'Tillförd energi'!$B$1:$AI$720,MATCH(M$1,'Tillförd energi'!$B$1:$AQ$1,0),FALSE)</f>
        <v>0</v>
      </c>
      <c r="N30">
        <f>VLOOKUP($B30,'Tillförd energi'!$B$1:$AI$720,MATCH(N$1,'Tillförd energi'!$B$1:$AQ$1,0),FALSE)</f>
        <v>0</v>
      </c>
      <c r="O30">
        <f>VLOOKUP($B30,'Tillförd energi'!$B$1:$AI$720,MATCH(O$1,'Tillförd energi'!$B$1:$AQ$1,0),FALSE)</f>
        <v>0</v>
      </c>
      <c r="P30">
        <f>VLOOKUP($B30,'Tillförd energi'!$B$1:$AI$720,MATCH(P$1,'Tillförd energi'!$B$1:$AQ$1,0),FALSE)</f>
        <v>26.14</v>
      </c>
      <c r="Q30">
        <f>VLOOKUP($B30,'Tillförd energi'!$B$1:$AI$720,MATCH(Q$1,'Tillförd energi'!$B$1:$AQ$1,0),FALSE)</f>
        <v>0</v>
      </c>
      <c r="R30">
        <f>VLOOKUP($B30,'Tillförd energi'!$B$1:$AI$720,MATCH(R$1,'Tillförd energi'!$B$1:$AQ$1,0),FALSE)</f>
        <v>3.58</v>
      </c>
      <c r="S30">
        <f>VLOOKUP($B30,'Tillförd energi'!$B$1:$AI$720,MATCH(S$1,'Tillförd energi'!$B$1:$AQ$1,0),FALSE)</f>
        <v>0</v>
      </c>
      <c r="T30">
        <f>VLOOKUP($B30,'Tillförd energi'!$B$1:$AI$720,MATCH(T$1,'Tillförd energi'!$B$1:$AQ$1,0),FALSE)</f>
        <v>0</v>
      </c>
      <c r="U30">
        <f>VLOOKUP($B30,'Tillförd energi'!$B$1:$AI$720,MATCH(U$1,'Tillförd energi'!$B$1:$AQ$1,0),FALSE)</f>
        <v>0</v>
      </c>
      <c r="V30">
        <f>VLOOKUP($B30,'Tillförd energi'!$B$1:$AI$720,MATCH(V$1,'Tillförd energi'!$B$1:$AQ$1,0),FALSE)</f>
        <v>0</v>
      </c>
      <c r="W30">
        <f>VLOOKUP($B30,'Tillförd energi'!$B$1:$AI$720,MATCH(W$1,'Tillförd energi'!$B$1:$AQ$1,0),FALSE)</f>
        <v>0</v>
      </c>
      <c r="X30">
        <f>VLOOKUP($B30,'Tillförd energi'!$B$1:$AI$720,MATCH(X$1,'Tillförd energi'!$B$1:$AQ$1,0),FALSE)</f>
        <v>0</v>
      </c>
      <c r="Y30">
        <f>VLOOKUP($B30,'Tillförd energi'!$B$1:$AI$720,MATCH(Y$1,'Tillförd energi'!$B$1:$AQ$1,0),FALSE)</f>
        <v>0</v>
      </c>
      <c r="Z30">
        <f>VLOOKUP($B30,'Tillförd energi'!$B$1:$AI$720,MATCH(Z$1,'Tillförd energi'!$B$1:$AQ$1,0),FALSE)</f>
        <v>0</v>
      </c>
      <c r="AA30">
        <f>VLOOKUP($B30,'Tillförd energi'!$B$1:$AI$720,MATCH(AA$1,'Tillförd energi'!$B$1:$AQ$1,0),FALSE)</f>
        <v>0</v>
      </c>
      <c r="AB30">
        <f>VLOOKUP($B30,'Tillförd energi'!$B$1:$AI$720,MATCH(AB$1,'Tillförd energi'!$B$1:$AQ$1,0),FALSE)</f>
        <v>0</v>
      </c>
      <c r="AC30">
        <f>VLOOKUP($B30,'Tillförd energi'!$B$1:$AI$720,MATCH(AC$1,'Tillförd energi'!$B$1:$AQ$1,0),FALSE)</f>
        <v>0</v>
      </c>
      <c r="AD30">
        <f>VLOOKUP($B30,'Tillförd energi'!$B$1:$AI$720,MATCH(AD$1,'Tillförd energi'!$B$1:$AQ$1,0),FALSE)</f>
        <v>0</v>
      </c>
      <c r="AE30">
        <f>VLOOKUP($B30,'Tillförd energi'!$B$1:$AI$720,MATCH(AE$1,'Tillförd energi'!$B$1:$AQ$1,0),FALSE)</f>
        <v>0</v>
      </c>
      <c r="AF30">
        <f>VLOOKUP($B30,'Tillförd energi'!$B$1:$AI$720,MATCH(AF$1,'Tillförd energi'!$B$1:$AQ$1,0),FALSE)</f>
        <v>0.42</v>
      </c>
      <c r="AG30">
        <f>IFERROR(VLOOKUP(B30,Miljö!$B$1:$AC$550,MATCH("Köpt mängd produktionsspecifik fjärrvärme:",Miljö!$B$1:$AC$1,0),FALSE)/1,0)</f>
        <v>0</v>
      </c>
      <c r="AI30">
        <f t="shared" si="0"/>
        <v>30.14</v>
      </c>
      <c r="AJ30">
        <f t="shared" si="1"/>
        <v>30.14</v>
      </c>
      <c r="AK30">
        <f>IF(ISERROR(1/VLOOKUP($B30,Leveranser!$B$1:$S$499,MATCH("Såld värme (GWh)",Leveranser!$B$1:$S$1,0),FALSE)),"",VLOOKUP($B30,Leveranser!$B$1:$S$499,MATCH("Såld värme (GWh)",Leveranser!$B$1:$S$1,0),FALSE))</f>
        <v>21.722999999999999</v>
      </c>
      <c r="AL30">
        <f>VLOOKUP($B30,Leveranser!$B$1:$Y$499,MATCH("Totalt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114">
        <f t="shared" si="2"/>
        <v>0.72073656270736552</v>
      </c>
      <c r="AP30" t="str">
        <f>IFERROR(VLOOKUP($B30,Miljövärden!$B$2:$H$600,7,FALSE),"Nej, saknas")</f>
        <v>Ja</v>
      </c>
      <c r="AQ30" t="str">
        <f>IFERROR(VLOOKUP($B30,Miljövärden!$B$2:$H$600,6,FALSE),"Nej, saknas")</f>
        <v>Ja</v>
      </c>
      <c r="AU30">
        <f t="shared" si="3"/>
        <v>0.42</v>
      </c>
      <c r="AV30">
        <f t="shared" si="4"/>
        <v>0</v>
      </c>
      <c r="AW30">
        <f t="shared" si="5"/>
        <v>26.14</v>
      </c>
      <c r="AX30">
        <f t="shared" si="6"/>
        <v>3.58</v>
      </c>
      <c r="AZ30">
        <f t="shared" si="7"/>
        <v>29.72</v>
      </c>
      <c r="BC30">
        <f t="shared" si="8"/>
        <v>0</v>
      </c>
      <c r="BD30">
        <f t="shared" si="9"/>
        <v>0</v>
      </c>
      <c r="BE30">
        <f t="shared" si="10"/>
        <v>29.72</v>
      </c>
      <c r="BF30">
        <f t="shared" si="11"/>
        <v>0</v>
      </c>
      <c r="BG30">
        <f t="shared" si="12"/>
        <v>0.42</v>
      </c>
      <c r="BH30">
        <f>VLOOKUP(B30,Miljö!$B$1:$BX$482,MATCH("Fossilandel för ursprungspecificerad el ()",Miljö!$B$1:$I$1,0),FALSE)</f>
        <v>0</v>
      </c>
      <c r="BI30">
        <f>VLOOKUP(B30,Miljö!$B$1:$BX$482,MATCH("Kärnkraftsandel för ursprungsspecificerad el ()",Miljö!$B$1:$O$1,0),FALSE)</f>
        <v>0</v>
      </c>
      <c r="BJ30">
        <f t="shared" si="13"/>
        <v>0</v>
      </c>
      <c r="BK30" t="str">
        <f>VLOOKUP(B30,Miljö!$B$1:$P$482,MATCH("Fossil andel i procent (%)",Miljö!$B$1:$P$1,0),FALSE)</f>
        <v>ET</v>
      </c>
      <c r="BL30">
        <f t="shared" si="14"/>
        <v>30.14</v>
      </c>
      <c r="BO30" s="21">
        <f t="shared" si="15"/>
        <v>0</v>
      </c>
      <c r="BP30" s="115">
        <f t="shared" si="16"/>
        <v>0</v>
      </c>
      <c r="BQ30" s="115">
        <f t="shared" si="17"/>
        <v>1</v>
      </c>
      <c r="BR30" s="115">
        <f t="shared" si="18"/>
        <v>0</v>
      </c>
      <c r="BT30" s="116">
        <f t="shared" si="19"/>
        <v>1</v>
      </c>
      <c r="BW30" s="115">
        <f>IF(AP30="Ja",VLOOKUP(B30,Miljövärden!$B$2:$H$600,MATCH("Total andel fossilt",Miljövärden!$B$2:$H$2,0),FALSE),"")</f>
        <v>0</v>
      </c>
      <c r="BX30" s="116">
        <f t="shared" si="20"/>
        <v>0</v>
      </c>
      <c r="BZ30">
        <f t="shared" si="21"/>
        <v>0</v>
      </c>
      <c r="CA30" s="115">
        <f t="shared" si="22"/>
        <v>0</v>
      </c>
    </row>
    <row r="31" spans="1:79">
      <c r="A31" t="s">
        <v>57</v>
      </c>
      <c r="B31" t="s">
        <v>58</v>
      </c>
      <c r="C31">
        <f>VLOOKUP($B31,'Tillförd energi'!$B$1:$AI$720,MATCH(C$1,'Tillförd energi'!$B$1:$AQ$1,0),FALSE)</f>
        <v>0</v>
      </c>
      <c r="D31">
        <f>VLOOKUP($B31,'Tillförd energi'!$B$1:$AI$720,MATCH(D$1,'Tillförd energi'!$B$1:$AQ$1,0),FALSE)</f>
        <v>0.02</v>
      </c>
      <c r="E31">
        <f>VLOOKUP($B31,'Tillförd energi'!$B$1:$AI$720,MATCH(E$1,'Tillförd energi'!$B$1:$AQ$1,0),FALSE)</f>
        <v>0</v>
      </c>
      <c r="F31">
        <f>VLOOKUP($B31,'Tillförd energi'!$B$1:$AI$720,MATCH(F$1,'Tillförd energi'!$B$1:$AQ$1,0),FALSE)</f>
        <v>0</v>
      </c>
      <c r="G31">
        <f>VLOOKUP($B31,'Tillförd energi'!$B$1:$AI$720,MATCH(G$1,'Tillförd energi'!$B$1:$AQ$1,0),FALSE)</f>
        <v>0</v>
      </c>
      <c r="H31">
        <f>VLOOKUP($B31,'Tillförd energi'!$B$1:$AI$720,MATCH(H$1,'Tillförd energi'!$B$1:$AQ$1,0),FALSE)</f>
        <v>0</v>
      </c>
      <c r="I31">
        <f>VLOOKUP($B31,'Tillförd energi'!$B$1:$AI$720,MATCH(I$1,'Tillförd energi'!$B$1:$AQ$1,0),FALSE)</f>
        <v>0</v>
      </c>
      <c r="J31">
        <f>VLOOKUP($B31,'Tillförd energi'!$B$1:$AI$720,MATCH(J$1,'Tillförd energi'!$B$1:$AQ$1,0),FALSE)</f>
        <v>0</v>
      </c>
      <c r="K31">
        <f>VLOOKUP($B31,'Tillförd energi'!$B$1:$AI$720,MATCH(K$1,'Tillförd energi'!$B$1:$AQ$1,0),FALSE)</f>
        <v>0</v>
      </c>
      <c r="L31">
        <f>VLOOKUP($B31,'Tillförd energi'!$B$1:$AI$720,MATCH(L$1,'Tillförd energi'!$B$1:$AQ$1,0),FALSE)</f>
        <v>0</v>
      </c>
      <c r="M31">
        <f>VLOOKUP($B31,'Tillförd energi'!$B$1:$AI$720,MATCH(M$1,'Tillförd energi'!$B$1:$AQ$1,0),FALSE)</f>
        <v>4.2</v>
      </c>
      <c r="N31">
        <f>VLOOKUP($B31,'Tillförd energi'!$B$1:$AI$720,MATCH(N$1,'Tillförd energi'!$B$1:$AQ$1,0),FALSE)</f>
        <v>0</v>
      </c>
      <c r="O31">
        <f>VLOOKUP($B31,'Tillförd energi'!$B$1:$AI$720,MATCH(O$1,'Tillförd energi'!$B$1:$AQ$1,0),FALSE)</f>
        <v>3.6</v>
      </c>
      <c r="P31">
        <f>VLOOKUP($B31,'Tillförd energi'!$B$1:$AI$720,MATCH(P$1,'Tillförd energi'!$B$1:$AQ$1,0),FALSE)</f>
        <v>0</v>
      </c>
      <c r="Q31">
        <f>VLOOKUP($B31,'Tillförd energi'!$B$1:$AI$720,MATCH(Q$1,'Tillförd energi'!$B$1:$AQ$1,0),FALSE)</f>
        <v>19.3</v>
      </c>
      <c r="R31">
        <f>VLOOKUP($B31,'Tillförd energi'!$B$1:$AI$720,MATCH(R$1,'Tillförd energi'!$B$1:$AQ$1,0),FALSE)</f>
        <v>8.1999999999999993</v>
      </c>
      <c r="S31">
        <f>VLOOKUP($B31,'Tillförd energi'!$B$1:$AI$720,MATCH(S$1,'Tillförd energi'!$B$1:$AQ$1,0),FALSE)</f>
        <v>0</v>
      </c>
      <c r="T31">
        <f>VLOOKUP($B31,'Tillförd energi'!$B$1:$AI$720,MATCH(T$1,'Tillförd energi'!$B$1:$AQ$1,0),FALSE)</f>
        <v>0</v>
      </c>
      <c r="U31">
        <f>VLOOKUP($B31,'Tillförd energi'!$B$1:$AI$720,MATCH(U$1,'Tillförd energi'!$B$1:$AQ$1,0),FALSE)</f>
        <v>0</v>
      </c>
      <c r="V31">
        <f>VLOOKUP($B31,'Tillförd energi'!$B$1:$AI$720,MATCH(V$1,'Tillförd energi'!$B$1:$AQ$1,0),FALSE)</f>
        <v>0</v>
      </c>
      <c r="W31">
        <f>VLOOKUP($B31,'Tillförd energi'!$B$1:$AI$720,MATCH(W$1,'Tillförd energi'!$B$1:$AQ$1,0),FALSE)</f>
        <v>0</v>
      </c>
      <c r="X31">
        <f>VLOOKUP($B31,'Tillförd energi'!$B$1:$AI$720,MATCH(X$1,'Tillförd energi'!$B$1:$AQ$1,0),FALSE)</f>
        <v>0</v>
      </c>
      <c r="Y31">
        <f>VLOOKUP($B31,'Tillförd energi'!$B$1:$AI$720,MATCH(Y$1,'Tillförd energi'!$B$1:$AQ$1,0),FALSE)</f>
        <v>5.8</v>
      </c>
      <c r="Z31">
        <f>VLOOKUP($B31,'Tillförd energi'!$B$1:$AI$720,MATCH(Z$1,'Tillförd energi'!$B$1:$AQ$1,0),FALSE)</f>
        <v>0</v>
      </c>
      <c r="AA31">
        <f>VLOOKUP($B31,'Tillförd energi'!$B$1:$AI$720,MATCH(AA$1,'Tillförd energi'!$B$1:$AQ$1,0),FALSE)</f>
        <v>0</v>
      </c>
      <c r="AB31">
        <f>VLOOKUP($B31,'Tillförd energi'!$B$1:$AI$720,MATCH(AB$1,'Tillförd energi'!$B$1:$AQ$1,0),FALSE)</f>
        <v>0</v>
      </c>
      <c r="AC31">
        <f>VLOOKUP($B31,'Tillförd energi'!$B$1:$AI$720,MATCH(AC$1,'Tillförd energi'!$B$1:$AQ$1,0),FALSE)</f>
        <v>6.6</v>
      </c>
      <c r="AD31">
        <f>VLOOKUP($B31,'Tillförd energi'!$B$1:$AI$720,MATCH(AD$1,'Tillförd energi'!$B$1:$AQ$1,0),FALSE)</f>
        <v>0</v>
      </c>
      <c r="AE31">
        <f>VLOOKUP($B31,'Tillförd energi'!$B$1:$AI$720,MATCH(AE$1,'Tillförd energi'!$B$1:$AQ$1,0),FALSE)</f>
        <v>0</v>
      </c>
      <c r="AF31">
        <f>VLOOKUP($B31,'Tillförd energi'!$B$1:$AI$720,MATCH(AF$1,'Tillförd energi'!$B$1:$AQ$1,0),FALSE)</f>
        <v>1.0660000000000001</v>
      </c>
      <c r="AG31">
        <f>IFERROR(VLOOKUP(B31,Miljö!$B$1:$AC$550,MATCH("Köpt mängd produktionsspecifik fjärrvärme:",Miljö!$B$1:$AC$1,0),FALSE)/1,0)</f>
        <v>0</v>
      </c>
      <c r="AI31">
        <f t="shared" si="0"/>
        <v>48.786000000000001</v>
      </c>
      <c r="AJ31">
        <f t="shared" si="1"/>
        <v>48.786000000000001</v>
      </c>
      <c r="AK31">
        <f>IF(ISERROR(1/VLOOKUP($B31,Leveranser!$B$1:$S$499,MATCH("Såld värme (GWh)",Leveranser!$B$1:$S$1,0),FALSE)),"",VLOOKUP($B31,Leveranser!$B$1:$S$499,MATCH("Såld värme (GWh)",Leveranser!$B$1:$S$1,0),FALSE))</f>
        <v>37.1</v>
      </c>
      <c r="AL31">
        <f>VLOOKUP($B31,Leveranser!$B$1:$Y$499,MATCH("Totalt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114">
        <f t="shared" si="2"/>
        <v>0.76046406756036566</v>
      </c>
      <c r="AP31" t="str">
        <f>IFERROR(VLOOKUP($B31,Miljövärden!$B$2:$H$600,7,FALSE),"Nej, saknas")</f>
        <v>Ja</v>
      </c>
      <c r="AQ31" t="str">
        <f>IFERROR(VLOOKUP($B31,Miljövärden!$B$2:$H$600,6,FALSE),"Nej, saknas")</f>
        <v>Nej</v>
      </c>
      <c r="AU31">
        <f t="shared" si="3"/>
        <v>1.0660000000000001</v>
      </c>
      <c r="AV31">
        <f t="shared" si="4"/>
        <v>0</v>
      </c>
      <c r="AW31">
        <f t="shared" si="5"/>
        <v>27.1</v>
      </c>
      <c r="AX31">
        <f t="shared" si="6"/>
        <v>8.1999999999999993</v>
      </c>
      <c r="AZ31">
        <f t="shared" si="7"/>
        <v>35.299999999999997</v>
      </c>
      <c r="BC31">
        <f t="shared" si="8"/>
        <v>0.02</v>
      </c>
      <c r="BD31">
        <f t="shared" si="9"/>
        <v>5.8</v>
      </c>
      <c r="BE31">
        <f t="shared" si="10"/>
        <v>35.299999999999997</v>
      </c>
      <c r="BF31">
        <f t="shared" si="11"/>
        <v>6.6</v>
      </c>
      <c r="BG31">
        <f t="shared" si="12"/>
        <v>1.0660000000000001</v>
      </c>
      <c r="BH31">
        <f>VLOOKUP(B31,Miljö!$B$1:$BX$482,MATCH("Fossilandel för ursprungspecificerad el ()",Miljö!$B$1:$I$1,0),FALSE)</f>
        <v>0.47</v>
      </c>
      <c r="BI31">
        <f>VLOOKUP(B31,Miljö!$B$1:$BX$482,MATCH("Kärnkraftsandel för ursprungsspecificerad el ()",Miljö!$B$1:$O$1,0),FALSE)</f>
        <v>0.48170000000000002</v>
      </c>
      <c r="BJ31">
        <f t="shared" si="13"/>
        <v>0</v>
      </c>
      <c r="BK31" t="str">
        <f>VLOOKUP(B31,Miljö!$B$1:$P$482,MATCH("Fossil andel i procent (%)",Miljö!$B$1:$P$1,0),FALSE)</f>
        <v>ET</v>
      </c>
      <c r="BL31">
        <f t="shared" si="14"/>
        <v>48.786000000000001</v>
      </c>
      <c r="BO31" s="21">
        <f t="shared" si="15"/>
        <v>1.0679703193539131E-2</v>
      </c>
      <c r="BP31" s="115">
        <f t="shared" si="16"/>
        <v>0.12941196654778009</v>
      </c>
      <c r="BQ31" s="115">
        <f t="shared" si="17"/>
        <v>0.72462361743123016</v>
      </c>
      <c r="BR31" s="115">
        <f t="shared" si="18"/>
        <v>0.1352847128274505</v>
      </c>
      <c r="BT31" s="116">
        <f t="shared" si="19"/>
        <v>0.99999999999999989</v>
      </c>
      <c r="BW31" s="115">
        <f>IF(AP31="Ja",VLOOKUP(B31,Miljövärden!$B$2:$H$600,MATCH("Total andel fossilt",Miljövärden!$B$2:$H$2,0),FALSE),"")</f>
        <v>1.06797E-2</v>
      </c>
      <c r="BX31" s="116">
        <f t="shared" si="20"/>
        <v>-3.1935391310577987E-9</v>
      </c>
      <c r="BZ31">
        <f t="shared" si="21"/>
        <v>-3.1935391310577987E-9</v>
      </c>
      <c r="CA31" s="115">
        <f t="shared" si="22"/>
        <v>0</v>
      </c>
    </row>
    <row r="32" spans="1:79">
      <c r="A32" t="s">
        <v>59</v>
      </c>
      <c r="B32" t="s">
        <v>60</v>
      </c>
      <c r="C32">
        <f>VLOOKUP($B32,'Tillförd energi'!$B$1:$AI$720,MATCH(C$1,'Tillförd energi'!$B$1:$AQ$1,0),FALSE)</f>
        <v>0</v>
      </c>
      <c r="D32">
        <f>VLOOKUP($B32,'Tillförd energi'!$B$1:$AI$720,MATCH(D$1,'Tillförd energi'!$B$1:$AQ$1,0),FALSE)</f>
        <v>0.28999999999999998</v>
      </c>
      <c r="E32">
        <f>VLOOKUP($B32,'Tillförd energi'!$B$1:$AI$720,MATCH(E$1,'Tillförd energi'!$B$1:$AQ$1,0),FALSE)</f>
        <v>0</v>
      </c>
      <c r="F32">
        <f>VLOOKUP($B32,'Tillförd energi'!$B$1:$AI$720,MATCH(F$1,'Tillförd energi'!$B$1:$AQ$1,0),FALSE)</f>
        <v>0.36</v>
      </c>
      <c r="G32">
        <f>VLOOKUP($B32,'Tillförd energi'!$B$1:$AI$720,MATCH(G$1,'Tillförd energi'!$B$1:$AQ$1,0),FALSE)</f>
        <v>0</v>
      </c>
      <c r="H32">
        <f>VLOOKUP($B32,'Tillförd energi'!$B$1:$AI$720,MATCH(H$1,'Tillförd energi'!$B$1:$AQ$1,0),FALSE)</f>
        <v>0</v>
      </c>
      <c r="I32">
        <f>VLOOKUP($B32,'Tillförd energi'!$B$1:$AI$720,MATCH(I$1,'Tillförd energi'!$B$1:$AQ$1,0),FALSE)</f>
        <v>0</v>
      </c>
      <c r="J32">
        <f>VLOOKUP($B32,'Tillförd energi'!$B$1:$AI$720,MATCH(J$1,'Tillförd energi'!$B$1:$AQ$1,0),FALSE)</f>
        <v>0.62</v>
      </c>
      <c r="K32">
        <f>VLOOKUP($B32,'Tillförd energi'!$B$1:$AI$720,MATCH(K$1,'Tillförd energi'!$B$1:$AQ$1,0),FALSE)</f>
        <v>0</v>
      </c>
      <c r="L32">
        <f>VLOOKUP($B32,'Tillförd energi'!$B$1:$AI$720,MATCH(L$1,'Tillförd energi'!$B$1:$AQ$1,0),FALSE)</f>
        <v>0</v>
      </c>
      <c r="M32">
        <f>VLOOKUP($B32,'Tillförd energi'!$B$1:$AI$720,MATCH(M$1,'Tillförd energi'!$B$1:$AQ$1,0),FALSE)</f>
        <v>0</v>
      </c>
      <c r="N32">
        <f>VLOOKUP($B32,'Tillförd energi'!$B$1:$AI$720,MATCH(N$1,'Tillförd energi'!$B$1:$AQ$1,0),FALSE)</f>
        <v>0</v>
      </c>
      <c r="O32">
        <f>VLOOKUP($B32,'Tillförd energi'!$B$1:$AI$720,MATCH(O$1,'Tillförd energi'!$B$1:$AQ$1,0),FALSE)</f>
        <v>0</v>
      </c>
      <c r="P32">
        <f>VLOOKUP($B32,'Tillförd energi'!$B$1:$AI$720,MATCH(P$1,'Tillförd energi'!$B$1:$AQ$1,0),FALSE)</f>
        <v>0</v>
      </c>
      <c r="Q32">
        <f>VLOOKUP($B32,'Tillförd energi'!$B$1:$AI$720,MATCH(Q$1,'Tillförd energi'!$B$1:$AQ$1,0),FALSE)</f>
        <v>83.4</v>
      </c>
      <c r="R32">
        <f>VLOOKUP($B32,'Tillförd energi'!$B$1:$AI$720,MATCH(R$1,'Tillförd energi'!$B$1:$AQ$1,0),FALSE)</f>
        <v>4.5999999999999996</v>
      </c>
      <c r="S32">
        <f>VLOOKUP($B32,'Tillförd energi'!$B$1:$AI$720,MATCH(S$1,'Tillförd energi'!$B$1:$AQ$1,0),FALSE)</f>
        <v>0</v>
      </c>
      <c r="T32">
        <f>VLOOKUP($B32,'Tillförd energi'!$B$1:$AI$720,MATCH(T$1,'Tillförd energi'!$B$1:$AQ$1,0),FALSE)</f>
        <v>0</v>
      </c>
      <c r="U32">
        <f>VLOOKUP($B32,'Tillförd energi'!$B$1:$AI$720,MATCH(U$1,'Tillförd energi'!$B$1:$AQ$1,0),FALSE)</f>
        <v>0</v>
      </c>
      <c r="V32">
        <f>VLOOKUP($B32,'Tillförd energi'!$B$1:$AI$720,MATCH(V$1,'Tillförd energi'!$B$1:$AQ$1,0),FALSE)</f>
        <v>0</v>
      </c>
      <c r="W32">
        <f>VLOOKUP($B32,'Tillförd energi'!$B$1:$AI$720,MATCH(W$1,'Tillförd energi'!$B$1:$AQ$1,0),FALSE)</f>
        <v>0</v>
      </c>
      <c r="X32">
        <f>VLOOKUP($B32,'Tillförd energi'!$B$1:$AI$720,MATCH(X$1,'Tillförd energi'!$B$1:$AQ$1,0),FALSE)</f>
        <v>0</v>
      </c>
      <c r="Y32">
        <f>VLOOKUP($B32,'Tillförd energi'!$B$1:$AI$720,MATCH(Y$1,'Tillförd energi'!$B$1:$AQ$1,0),FALSE)</f>
        <v>0</v>
      </c>
      <c r="Z32">
        <f>VLOOKUP($B32,'Tillförd energi'!$B$1:$AI$720,MATCH(Z$1,'Tillförd energi'!$B$1:$AQ$1,0),FALSE)</f>
        <v>0</v>
      </c>
      <c r="AA32">
        <f>VLOOKUP($B32,'Tillförd energi'!$B$1:$AI$720,MATCH(AA$1,'Tillförd energi'!$B$1:$AQ$1,0),FALSE)</f>
        <v>0</v>
      </c>
      <c r="AB32">
        <f>VLOOKUP($B32,'Tillförd energi'!$B$1:$AI$720,MATCH(AB$1,'Tillförd energi'!$B$1:$AQ$1,0),FALSE)</f>
        <v>0</v>
      </c>
      <c r="AC32">
        <f>VLOOKUP($B32,'Tillförd energi'!$B$1:$AI$720,MATCH(AC$1,'Tillförd energi'!$B$1:$AQ$1,0),FALSE)</f>
        <v>20.2</v>
      </c>
      <c r="AD32">
        <f>VLOOKUP($B32,'Tillförd energi'!$B$1:$AI$720,MATCH(AD$1,'Tillförd energi'!$B$1:$AQ$1,0),FALSE)</f>
        <v>2.39</v>
      </c>
      <c r="AE32">
        <f>VLOOKUP($B32,'Tillförd energi'!$B$1:$AI$720,MATCH(AE$1,'Tillförd energi'!$B$1:$AQ$1,0),FALSE)</f>
        <v>0</v>
      </c>
      <c r="AF32">
        <f>VLOOKUP($B32,'Tillförd energi'!$B$1:$AI$720,MATCH(AF$1,'Tillförd energi'!$B$1:$AQ$1,0),FALSE)</f>
        <v>3.1</v>
      </c>
      <c r="AG32">
        <f>IFERROR(VLOOKUP(B32,Miljö!$B$1:$AC$550,MATCH("Köpt mängd produktionsspecifik fjärrvärme:",Miljö!$B$1:$AC$1,0),FALSE)/1,0)</f>
        <v>0</v>
      </c>
      <c r="AI32">
        <f t="shared" si="0"/>
        <v>114.96</v>
      </c>
      <c r="AJ32">
        <f t="shared" si="1"/>
        <v>114.96</v>
      </c>
      <c r="AK32">
        <f>IF(ISERROR(1/VLOOKUP($B32,Leveranser!$B$1:$S$499,MATCH("Såld värme (GWh)",Leveranser!$B$1:$S$1,0),FALSE)),"",VLOOKUP($B32,Leveranser!$B$1:$S$499,MATCH("Såld värme (GWh)",Leveranser!$B$1:$S$1,0),FALSE))</f>
        <v>86.5</v>
      </c>
      <c r="AL32">
        <f>VLOOKUP($B32,Leveranser!$B$1:$Y$499,MATCH("Totalt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114">
        <f t="shared" si="2"/>
        <v>0.75243562978427281</v>
      </c>
      <c r="AP32" t="str">
        <f>IFERROR(VLOOKUP($B32,Miljövärden!$B$2:$H$600,7,FALSE),"Nej, saknas")</f>
        <v>Ja</v>
      </c>
      <c r="AQ32" t="str">
        <f>IFERROR(VLOOKUP($B32,Miljövärden!$B$2:$H$600,6,FALSE),"Nej, saknas")</f>
        <v>Nej</v>
      </c>
      <c r="AU32">
        <f t="shared" si="3"/>
        <v>3.1</v>
      </c>
      <c r="AV32">
        <f t="shared" si="4"/>
        <v>0</v>
      </c>
      <c r="AW32">
        <f t="shared" si="5"/>
        <v>83.4</v>
      </c>
      <c r="AX32">
        <f t="shared" si="6"/>
        <v>4.5999999999999996</v>
      </c>
      <c r="AZ32">
        <f t="shared" si="7"/>
        <v>88</v>
      </c>
      <c r="BC32">
        <f t="shared" si="8"/>
        <v>0.64999999999999991</v>
      </c>
      <c r="BD32">
        <f t="shared" si="9"/>
        <v>0</v>
      </c>
      <c r="BE32">
        <f t="shared" si="10"/>
        <v>88</v>
      </c>
      <c r="BF32">
        <f t="shared" si="11"/>
        <v>23.21</v>
      </c>
      <c r="BG32">
        <f t="shared" si="12"/>
        <v>3.1</v>
      </c>
      <c r="BH32">
        <f>VLOOKUP(B32,Miljö!$B$1:$BX$482,MATCH("Fossilandel för ursprungspecificerad el ()",Miljö!$B$1:$I$1,0),FALSE)</f>
        <v>0</v>
      </c>
      <c r="BI32">
        <f>VLOOKUP(B32,Miljö!$B$1:$BX$482,MATCH("Kärnkraftsandel för ursprungsspecificerad el ()",Miljö!$B$1:$O$1,0),FALSE)</f>
        <v>0</v>
      </c>
      <c r="BJ32">
        <f t="shared" si="13"/>
        <v>0</v>
      </c>
      <c r="BK32" t="str">
        <f>VLOOKUP(B32,Miljö!$B$1:$P$482,MATCH("Fossil andel i procent (%)",Miljö!$B$1:$P$1,0),FALSE)</f>
        <v>ET</v>
      </c>
      <c r="BL32">
        <f t="shared" si="14"/>
        <v>114.96000000000001</v>
      </c>
      <c r="BO32" s="21">
        <f t="shared" si="15"/>
        <v>5.6541405706332622E-3</v>
      </c>
      <c r="BP32" s="115">
        <f t="shared" si="16"/>
        <v>0</v>
      </c>
      <c r="BQ32" s="115">
        <f t="shared" si="17"/>
        <v>0.7924495476687542</v>
      </c>
      <c r="BR32" s="115">
        <f t="shared" si="18"/>
        <v>0.20189631176061237</v>
      </c>
      <c r="BT32" s="116">
        <f t="shared" si="19"/>
        <v>0.99999999999999989</v>
      </c>
      <c r="BW32" s="115">
        <f>IF(AP32="Ja",VLOOKUP(B32,Miljövärden!$B$2:$H$600,MATCH("Total andel fossilt",Miljövärden!$B$2:$H$2,0),FALSE),"")</f>
        <v>5.6541400000000002E-3</v>
      </c>
      <c r="BX32" s="116">
        <f t="shared" si="20"/>
        <v>-5.7063326199674469E-10</v>
      </c>
      <c r="BZ32">
        <f t="shared" si="21"/>
        <v>-5.7063326199674469E-10</v>
      </c>
      <c r="CA32" s="115">
        <f t="shared" si="22"/>
        <v>0</v>
      </c>
    </row>
    <row r="33" spans="1:79">
      <c r="A33" t="s">
        <v>61</v>
      </c>
      <c r="B33" t="s">
        <v>62</v>
      </c>
      <c r="C33">
        <f>VLOOKUP($B33,'Tillförd energi'!$B$1:$AI$720,MATCH(C$1,'Tillförd energi'!$B$1:$AQ$1,0),FALSE)</f>
        <v>0</v>
      </c>
      <c r="D33">
        <f>VLOOKUP($B33,'Tillförd energi'!$B$1:$AI$720,MATCH(D$1,'Tillförd energi'!$B$1:$AQ$1,0),FALSE)</f>
        <v>0.1</v>
      </c>
      <c r="E33">
        <f>VLOOKUP($B33,'Tillförd energi'!$B$1:$AI$720,MATCH(E$1,'Tillförd energi'!$B$1:$AQ$1,0),FALSE)</f>
        <v>0</v>
      </c>
      <c r="F33">
        <f>VLOOKUP($B33,'Tillförd energi'!$B$1:$AI$720,MATCH(F$1,'Tillförd energi'!$B$1:$AQ$1,0),FALSE)</f>
        <v>0</v>
      </c>
      <c r="G33">
        <f>VLOOKUP($B33,'Tillförd energi'!$B$1:$AI$720,MATCH(G$1,'Tillförd energi'!$B$1:$AQ$1,0),FALSE)</f>
        <v>0</v>
      </c>
      <c r="H33">
        <f>VLOOKUP($B33,'Tillförd energi'!$B$1:$AI$720,MATCH(H$1,'Tillförd energi'!$B$1:$AQ$1,0),FALSE)</f>
        <v>0</v>
      </c>
      <c r="I33">
        <f>VLOOKUP($B33,'Tillförd energi'!$B$1:$AI$720,MATCH(I$1,'Tillförd energi'!$B$1:$AQ$1,0),FALSE)</f>
        <v>0</v>
      </c>
      <c r="J33">
        <f>VLOOKUP($B33,'Tillförd energi'!$B$1:$AI$720,MATCH(J$1,'Tillförd energi'!$B$1:$AQ$1,0),FALSE)</f>
        <v>0</v>
      </c>
      <c r="K33">
        <f>VLOOKUP($B33,'Tillförd energi'!$B$1:$AI$720,MATCH(K$1,'Tillförd energi'!$B$1:$AQ$1,0),FALSE)</f>
        <v>0</v>
      </c>
      <c r="L33">
        <f>VLOOKUP($B33,'Tillförd energi'!$B$1:$AI$720,MATCH(L$1,'Tillförd energi'!$B$1:$AQ$1,0),FALSE)</f>
        <v>0</v>
      </c>
      <c r="M33">
        <f>VLOOKUP($B33,'Tillförd energi'!$B$1:$AI$720,MATCH(M$1,'Tillförd energi'!$B$1:$AQ$1,0),FALSE)</f>
        <v>0</v>
      </c>
      <c r="N33">
        <f>VLOOKUP($B33,'Tillförd energi'!$B$1:$AI$720,MATCH(N$1,'Tillförd energi'!$B$1:$AQ$1,0),FALSE)</f>
        <v>0</v>
      </c>
      <c r="O33">
        <f>VLOOKUP($B33,'Tillförd energi'!$B$1:$AI$720,MATCH(O$1,'Tillförd energi'!$B$1:$AQ$1,0),FALSE)</f>
        <v>0</v>
      </c>
      <c r="P33">
        <f>VLOOKUP($B33,'Tillförd energi'!$B$1:$AI$720,MATCH(P$1,'Tillförd energi'!$B$1:$AQ$1,0),FALSE)</f>
        <v>0</v>
      </c>
      <c r="Q33">
        <f>VLOOKUP($B33,'Tillförd energi'!$B$1:$AI$720,MATCH(Q$1,'Tillförd energi'!$B$1:$AQ$1,0),FALSE)</f>
        <v>0</v>
      </c>
      <c r="R33">
        <f>VLOOKUP($B33,'Tillförd energi'!$B$1:$AI$720,MATCH(R$1,'Tillförd energi'!$B$1:$AQ$1,0),FALSE)</f>
        <v>1.4</v>
      </c>
      <c r="S33">
        <f>VLOOKUP($B33,'Tillförd energi'!$B$1:$AI$720,MATCH(S$1,'Tillförd energi'!$B$1:$AQ$1,0),FALSE)</f>
        <v>0</v>
      </c>
      <c r="T33">
        <f>VLOOKUP($B33,'Tillförd energi'!$B$1:$AI$720,MATCH(T$1,'Tillförd energi'!$B$1:$AQ$1,0),FALSE)</f>
        <v>0</v>
      </c>
      <c r="U33">
        <f>VLOOKUP($B33,'Tillförd energi'!$B$1:$AI$720,MATCH(U$1,'Tillförd energi'!$B$1:$AQ$1,0),FALSE)</f>
        <v>0</v>
      </c>
      <c r="V33">
        <f>VLOOKUP($B33,'Tillförd energi'!$B$1:$AI$720,MATCH(V$1,'Tillförd energi'!$B$1:$AQ$1,0),FALSE)</f>
        <v>0</v>
      </c>
      <c r="W33">
        <f>VLOOKUP($B33,'Tillförd energi'!$B$1:$AI$720,MATCH(W$1,'Tillförd energi'!$B$1:$AQ$1,0),FALSE)</f>
        <v>0</v>
      </c>
      <c r="X33">
        <f>VLOOKUP($B33,'Tillförd energi'!$B$1:$AI$720,MATCH(X$1,'Tillförd energi'!$B$1:$AQ$1,0),FALSE)</f>
        <v>0</v>
      </c>
      <c r="Y33">
        <f>VLOOKUP($B33,'Tillförd energi'!$B$1:$AI$720,MATCH(Y$1,'Tillförd energi'!$B$1:$AQ$1,0),FALSE)</f>
        <v>0</v>
      </c>
      <c r="Z33">
        <f>VLOOKUP($B33,'Tillförd energi'!$B$1:$AI$720,MATCH(Z$1,'Tillförd energi'!$B$1:$AQ$1,0),FALSE)</f>
        <v>0</v>
      </c>
      <c r="AA33">
        <f>VLOOKUP($B33,'Tillförd energi'!$B$1:$AI$720,MATCH(AA$1,'Tillförd energi'!$B$1:$AQ$1,0),FALSE)</f>
        <v>0</v>
      </c>
      <c r="AB33">
        <f>VLOOKUP($B33,'Tillförd energi'!$B$1:$AI$720,MATCH(AB$1,'Tillförd energi'!$B$1:$AQ$1,0),FALSE)</f>
        <v>0</v>
      </c>
      <c r="AC33">
        <f>VLOOKUP($B33,'Tillförd energi'!$B$1:$AI$720,MATCH(AC$1,'Tillförd energi'!$B$1:$AQ$1,0),FALSE)</f>
        <v>0</v>
      </c>
      <c r="AD33">
        <f>VLOOKUP($B33,'Tillförd energi'!$B$1:$AI$720,MATCH(AD$1,'Tillförd energi'!$B$1:$AQ$1,0),FALSE)</f>
        <v>8.5</v>
      </c>
      <c r="AE33">
        <f>VLOOKUP($B33,'Tillförd energi'!$B$1:$AI$720,MATCH(AE$1,'Tillförd energi'!$B$1:$AQ$1,0),FALSE)</f>
        <v>0</v>
      </c>
      <c r="AF33">
        <f>VLOOKUP($B33,'Tillförd energi'!$B$1:$AI$720,MATCH(AF$1,'Tillförd energi'!$B$1:$AQ$1,0),FALSE)</f>
        <v>0.06</v>
      </c>
      <c r="AG33">
        <f>IFERROR(VLOOKUP(B33,Miljö!$B$1:$AC$550,MATCH("Köpt mängd produktionsspecifik fjärrvärme:",Miljö!$B$1:$AC$1,0),FALSE)/1,0)</f>
        <v>0</v>
      </c>
      <c r="AI33">
        <f t="shared" si="0"/>
        <v>10.06</v>
      </c>
      <c r="AJ33">
        <f t="shared" si="1"/>
        <v>10.06</v>
      </c>
      <c r="AK33">
        <f>IF(ISERROR(1/VLOOKUP($B33,Leveranser!$B$1:$S$499,MATCH("Såld värme (GWh)",Leveranser!$B$1:$S$1,0),FALSE)),"",VLOOKUP($B33,Leveranser!$B$1:$S$499,MATCH("Såld värme (GWh)",Leveranser!$B$1:$S$1,0),FALSE))</f>
        <v>8.8000000000000007</v>
      </c>
      <c r="AL33">
        <f>VLOOKUP($B33,Leveranser!$B$1:$Y$499,MATCH("Totalt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114">
        <f t="shared" si="2"/>
        <v>0.874751491053678</v>
      </c>
      <c r="AP33" t="str">
        <f>IFERROR(VLOOKUP($B33,Miljövärden!$B$2:$H$600,7,FALSE),"Nej, saknas")</f>
        <v>Ja</v>
      </c>
      <c r="AQ33" t="str">
        <f>IFERROR(VLOOKUP($B33,Miljövärden!$B$2:$H$600,6,FALSE),"Nej, saknas")</f>
        <v>Nej</v>
      </c>
      <c r="AU33">
        <f t="shared" si="3"/>
        <v>0.06</v>
      </c>
      <c r="AV33">
        <f t="shared" si="4"/>
        <v>0</v>
      </c>
      <c r="AW33">
        <f t="shared" si="5"/>
        <v>0</v>
      </c>
      <c r="AX33">
        <f t="shared" si="6"/>
        <v>1.4</v>
      </c>
      <c r="AZ33">
        <f t="shared" si="7"/>
        <v>1.4</v>
      </c>
      <c r="BC33">
        <f t="shared" si="8"/>
        <v>0.1</v>
      </c>
      <c r="BD33">
        <f t="shared" si="9"/>
        <v>0</v>
      </c>
      <c r="BE33">
        <f t="shared" si="10"/>
        <v>1.4</v>
      </c>
      <c r="BF33">
        <f t="shared" si="11"/>
        <v>8.5</v>
      </c>
      <c r="BG33">
        <f t="shared" si="12"/>
        <v>0.06</v>
      </c>
      <c r="BH33">
        <f>VLOOKUP(B33,Miljö!$B$1:$BX$482,MATCH("Fossilandel för ursprungspecificerad el ()",Miljö!$B$1:$I$1,0),FALSE)</f>
        <v>0</v>
      </c>
      <c r="BI33">
        <f>VLOOKUP(B33,Miljö!$B$1:$BX$482,MATCH("Kärnkraftsandel för ursprungsspecificerad el ()",Miljö!$B$1:$O$1,0),FALSE)</f>
        <v>0</v>
      </c>
      <c r="BJ33">
        <f t="shared" si="13"/>
        <v>0</v>
      </c>
      <c r="BK33" t="str">
        <f>VLOOKUP(B33,Miljö!$B$1:$P$482,MATCH("Fossil andel i procent (%)",Miljö!$B$1:$P$1,0),FALSE)</f>
        <v>ET</v>
      </c>
      <c r="BL33">
        <f t="shared" si="14"/>
        <v>10.06</v>
      </c>
      <c r="BO33" s="21">
        <f t="shared" si="15"/>
        <v>9.9403578528827041E-3</v>
      </c>
      <c r="BP33" s="115">
        <f t="shared" si="16"/>
        <v>0</v>
      </c>
      <c r="BQ33" s="115">
        <f t="shared" si="17"/>
        <v>0.14512922465208747</v>
      </c>
      <c r="BR33" s="115">
        <f t="shared" si="18"/>
        <v>0.84493041749502973</v>
      </c>
      <c r="BT33" s="116">
        <f t="shared" si="19"/>
        <v>0.99999999999999989</v>
      </c>
      <c r="BW33" s="115">
        <f>IF(AP33="Ja",VLOOKUP(B33,Miljövärden!$B$2:$H$600,MATCH("Total andel fossilt",Miljövärden!$B$2:$H$2,0),FALSE),"")</f>
        <v>9.9403600000000005E-3</v>
      </c>
      <c r="BX33" s="116">
        <f t="shared" si="20"/>
        <v>2.147117296458223E-9</v>
      </c>
      <c r="BZ33">
        <f t="shared" si="21"/>
        <v>2.147117296458223E-9</v>
      </c>
      <c r="CA33" s="115">
        <f t="shared" si="22"/>
        <v>0</v>
      </c>
    </row>
    <row r="34" spans="1:79">
      <c r="A34" t="s">
        <v>63</v>
      </c>
      <c r="B34" t="s">
        <v>64</v>
      </c>
      <c r="C34">
        <f>VLOOKUP($B34,'Tillförd energi'!$B$1:$AI$720,MATCH(C$1,'Tillförd energi'!$B$1:$AQ$1,0),FALSE)</f>
        <v>0</v>
      </c>
      <c r="D34">
        <f>VLOOKUP($B34,'Tillförd energi'!$B$1:$AI$720,MATCH(D$1,'Tillförd energi'!$B$1:$AQ$1,0),FALSE)</f>
        <v>0.5</v>
      </c>
      <c r="E34">
        <f>VLOOKUP($B34,'Tillförd energi'!$B$1:$AI$720,MATCH(E$1,'Tillförd energi'!$B$1:$AQ$1,0),FALSE)</f>
        <v>0</v>
      </c>
      <c r="F34">
        <f>VLOOKUP($B34,'Tillförd energi'!$B$1:$AI$720,MATCH(F$1,'Tillförd energi'!$B$1:$AQ$1,0),FALSE)</f>
        <v>0</v>
      </c>
      <c r="G34">
        <f>VLOOKUP($B34,'Tillförd energi'!$B$1:$AI$720,MATCH(G$1,'Tillförd energi'!$B$1:$AQ$1,0),FALSE)</f>
        <v>0</v>
      </c>
      <c r="H34">
        <f>VLOOKUP($B34,'Tillförd energi'!$B$1:$AI$720,MATCH(H$1,'Tillförd energi'!$B$1:$AQ$1,0),FALSE)</f>
        <v>0</v>
      </c>
      <c r="I34">
        <f>VLOOKUP($B34,'Tillförd energi'!$B$1:$AI$720,MATCH(I$1,'Tillförd energi'!$B$1:$AQ$1,0),FALSE)</f>
        <v>242.04400000000001</v>
      </c>
      <c r="J34">
        <f>VLOOKUP($B34,'Tillförd energi'!$B$1:$AI$720,MATCH(J$1,'Tillförd energi'!$B$1:$AQ$1,0),FALSE)</f>
        <v>0</v>
      </c>
      <c r="K34">
        <f>VLOOKUP($B34,'Tillförd energi'!$B$1:$AI$720,MATCH(K$1,'Tillförd energi'!$B$1:$AQ$1,0),FALSE)</f>
        <v>0</v>
      </c>
      <c r="L34">
        <f>VLOOKUP($B34,'Tillförd energi'!$B$1:$AI$720,MATCH(L$1,'Tillförd energi'!$B$1:$AQ$1,0),FALSE)</f>
        <v>14.1478</v>
      </c>
      <c r="M34">
        <f>VLOOKUP($B34,'Tillförd energi'!$B$1:$AI$720,MATCH(M$1,'Tillförd energi'!$B$1:$AQ$1,0),FALSE)</f>
        <v>0</v>
      </c>
      <c r="N34">
        <f>VLOOKUP($B34,'Tillförd energi'!$B$1:$AI$720,MATCH(N$1,'Tillförd energi'!$B$1:$AQ$1,0),FALSE)</f>
        <v>0</v>
      </c>
      <c r="O34">
        <f>VLOOKUP($B34,'Tillförd energi'!$B$1:$AI$720,MATCH(O$1,'Tillförd energi'!$B$1:$AQ$1,0),FALSE)</f>
        <v>0</v>
      </c>
      <c r="P34">
        <f>VLOOKUP($B34,'Tillförd energi'!$B$1:$AI$720,MATCH(P$1,'Tillförd energi'!$B$1:$AQ$1,0),FALSE)</f>
        <v>0</v>
      </c>
      <c r="Q34">
        <f>VLOOKUP($B34,'Tillförd energi'!$B$1:$AI$720,MATCH(Q$1,'Tillförd energi'!$B$1:$AQ$1,0),FALSE)</f>
        <v>0</v>
      </c>
      <c r="R34">
        <f>VLOOKUP($B34,'Tillförd energi'!$B$1:$AI$720,MATCH(R$1,'Tillförd energi'!$B$1:$AQ$1,0),FALSE)</f>
        <v>0</v>
      </c>
      <c r="S34">
        <f>VLOOKUP($B34,'Tillförd energi'!$B$1:$AI$720,MATCH(S$1,'Tillförd energi'!$B$1:$AQ$1,0),FALSE)</f>
        <v>0</v>
      </c>
      <c r="T34">
        <f>VLOOKUP($B34,'Tillförd energi'!$B$1:$AI$720,MATCH(T$1,'Tillförd energi'!$B$1:$AQ$1,0),FALSE)</f>
        <v>0</v>
      </c>
      <c r="U34">
        <f>VLOOKUP($B34,'Tillförd energi'!$B$1:$AI$720,MATCH(U$1,'Tillförd energi'!$B$1:$AQ$1,0),FALSE)</f>
        <v>0</v>
      </c>
      <c r="V34">
        <f>VLOOKUP($B34,'Tillförd energi'!$B$1:$AI$720,MATCH(V$1,'Tillförd energi'!$B$1:$AQ$1,0),FALSE)</f>
        <v>0</v>
      </c>
      <c r="W34">
        <f>VLOOKUP($B34,'Tillförd energi'!$B$1:$AI$720,MATCH(W$1,'Tillförd energi'!$B$1:$AQ$1,0),FALSE)</f>
        <v>0.5</v>
      </c>
      <c r="X34">
        <f>VLOOKUP($B34,'Tillförd energi'!$B$1:$AI$720,MATCH(X$1,'Tillförd energi'!$B$1:$AQ$1,0),FALSE)</f>
        <v>0</v>
      </c>
      <c r="Y34">
        <f>VLOOKUP($B34,'Tillförd energi'!$B$1:$AI$720,MATCH(Y$1,'Tillförd energi'!$B$1:$AQ$1,0),FALSE)</f>
        <v>0</v>
      </c>
      <c r="Z34">
        <f>VLOOKUP($B34,'Tillförd energi'!$B$1:$AI$720,MATCH(Z$1,'Tillförd energi'!$B$1:$AQ$1,0),FALSE)</f>
        <v>0</v>
      </c>
      <c r="AA34">
        <f>VLOOKUP($B34,'Tillförd energi'!$B$1:$AI$720,MATCH(AA$1,'Tillförd energi'!$B$1:$AQ$1,0),FALSE)</f>
        <v>0</v>
      </c>
      <c r="AB34">
        <f>VLOOKUP($B34,'Tillförd energi'!$B$1:$AI$720,MATCH(AB$1,'Tillförd energi'!$B$1:$AQ$1,0),FALSE)</f>
        <v>0</v>
      </c>
      <c r="AC34">
        <f>VLOOKUP($B34,'Tillförd energi'!$B$1:$AI$720,MATCH(AC$1,'Tillförd energi'!$B$1:$AQ$1,0),FALSE)</f>
        <v>33.795000000000002</v>
      </c>
      <c r="AD34">
        <f>VLOOKUP($B34,'Tillförd energi'!$B$1:$AI$720,MATCH(AD$1,'Tillförd energi'!$B$1:$AQ$1,0),FALSE)</f>
        <v>0</v>
      </c>
      <c r="AE34">
        <f>VLOOKUP($B34,'Tillförd energi'!$B$1:$AI$720,MATCH(AE$1,'Tillförd energi'!$B$1:$AQ$1,0),FALSE)</f>
        <v>0</v>
      </c>
      <c r="AF34">
        <f>VLOOKUP($B34,'Tillförd energi'!$B$1:$AI$720,MATCH(AF$1,'Tillförd energi'!$B$1:$AQ$1,0),FALSE)</f>
        <v>1.96289</v>
      </c>
      <c r="AG34">
        <f>IFERROR(VLOOKUP(B34,Miljö!$B$1:$AC$550,MATCH("Köpt mängd produktionsspecifik fjärrvärme:",Miljö!$B$1:$AC$1,0),FALSE)/1,0)</f>
        <v>0</v>
      </c>
      <c r="AI34">
        <f t="shared" si="0"/>
        <v>292.94969000000003</v>
      </c>
      <c r="AJ34">
        <f t="shared" si="1"/>
        <v>292.94969000000003</v>
      </c>
      <c r="AK34">
        <f>IF(ISERROR(1/VLOOKUP($B34,Leveranser!$B$1:$S$499,MATCH("Såld värme (GWh)",Leveranser!$B$1:$S$1,0),FALSE)),"",VLOOKUP($B34,Leveranser!$B$1:$S$499,MATCH("Såld värme (GWh)",Leveranser!$B$1:$S$1,0),FALSE))</f>
        <v>242</v>
      </c>
      <c r="AL34">
        <f>VLOOKUP($B34,Leveranser!$B$1:$Y$499,MATCH("Totalt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114">
        <f t="shared" si="2"/>
        <v>0.82608040991611897</v>
      </c>
      <c r="AP34" t="str">
        <f>IFERROR(VLOOKUP($B34,Miljövärden!$B$2:$H$600,7,FALSE),"Nej, saknas")</f>
        <v>Ja</v>
      </c>
      <c r="AQ34" t="str">
        <f>IFERROR(VLOOKUP($B34,Miljövärden!$B$2:$H$600,6,FALSE),"Nej, saknas")</f>
        <v>Nej</v>
      </c>
      <c r="AU34">
        <f t="shared" si="3"/>
        <v>1.96289</v>
      </c>
      <c r="AV34">
        <f t="shared" si="4"/>
        <v>0</v>
      </c>
      <c r="AW34">
        <f t="shared" si="5"/>
        <v>0</v>
      </c>
      <c r="AX34">
        <f t="shared" si="6"/>
        <v>0</v>
      </c>
      <c r="AZ34">
        <f t="shared" si="7"/>
        <v>14.6478</v>
      </c>
      <c r="BC34">
        <f t="shared" si="8"/>
        <v>0.5</v>
      </c>
      <c r="BD34">
        <f t="shared" si="9"/>
        <v>0</v>
      </c>
      <c r="BE34">
        <f t="shared" si="10"/>
        <v>0.5</v>
      </c>
      <c r="BF34">
        <f t="shared" si="11"/>
        <v>289.98680000000002</v>
      </c>
      <c r="BG34">
        <f t="shared" si="12"/>
        <v>1.96289</v>
      </c>
      <c r="BH34">
        <f>VLOOKUP(B34,Miljö!$B$1:$BX$482,MATCH("Fossilandel för ursprungspecificerad el ()",Miljö!$B$1:$I$1,0),FALSE)</f>
        <v>0</v>
      </c>
      <c r="BI34">
        <f>VLOOKUP(B34,Miljö!$B$1:$BX$482,MATCH("Kärnkraftsandel för ursprungsspecificerad el ()",Miljö!$B$1:$O$1,0),FALSE)</f>
        <v>0</v>
      </c>
      <c r="BJ34">
        <f t="shared" si="13"/>
        <v>0</v>
      </c>
      <c r="BK34" t="str">
        <f>VLOOKUP(B34,Miljö!$B$1:$P$482,MATCH("Fossil andel i procent (%)",Miljö!$B$1:$P$1,0),FALSE)</f>
        <v>ET</v>
      </c>
      <c r="BL34">
        <f t="shared" si="14"/>
        <v>292.94969000000003</v>
      </c>
      <c r="BO34" s="21">
        <f t="shared" si="15"/>
        <v>1.7067777064382623E-3</v>
      </c>
      <c r="BP34" s="115">
        <f t="shared" si="16"/>
        <v>0</v>
      </c>
      <c r="BQ34" s="115">
        <f t="shared" si="17"/>
        <v>8.4072114908194627E-3</v>
      </c>
      <c r="BR34" s="115">
        <f t="shared" si="18"/>
        <v>0.98988601080274219</v>
      </c>
      <c r="BT34" s="116">
        <f t="shared" si="19"/>
        <v>0.99999999999999989</v>
      </c>
      <c r="BW34" s="115">
        <f>IF(AP34="Ja",VLOOKUP(B34,Miljövärden!$B$2:$H$600,MATCH("Total andel fossilt",Miljövärden!$B$2:$H$2,0),FALSE),"")</f>
        <v>1.70678E-3</v>
      </c>
      <c r="BX34" s="116">
        <f t="shared" si="20"/>
        <v>2.2935617376672324E-9</v>
      </c>
      <c r="BZ34">
        <f t="shared" si="21"/>
        <v>2.2935617376672324E-9</v>
      </c>
      <c r="CA34" s="115">
        <f t="shared" si="22"/>
        <v>0</v>
      </c>
    </row>
    <row r="35" spans="1:79">
      <c r="A35" t="s">
        <v>65</v>
      </c>
      <c r="B35" t="s">
        <v>66</v>
      </c>
      <c r="C35">
        <f>VLOOKUP($B35,'Tillförd energi'!$B$1:$AI$720,MATCH(C$1,'Tillförd energi'!$B$1:$AQ$1,0),FALSE)</f>
        <v>0</v>
      </c>
      <c r="D35">
        <f>VLOOKUP($B35,'Tillförd energi'!$B$1:$AI$720,MATCH(D$1,'Tillförd energi'!$B$1:$AQ$1,0),FALSE)</f>
        <v>0.7</v>
      </c>
      <c r="E35">
        <f>VLOOKUP($B35,'Tillförd energi'!$B$1:$AI$720,MATCH(E$1,'Tillförd energi'!$B$1:$AQ$1,0),FALSE)</f>
        <v>0</v>
      </c>
      <c r="F35">
        <f>VLOOKUP($B35,'Tillförd energi'!$B$1:$AI$720,MATCH(F$1,'Tillförd energi'!$B$1:$AQ$1,0),FALSE)</f>
        <v>0</v>
      </c>
      <c r="G35">
        <f>VLOOKUP($B35,'Tillförd energi'!$B$1:$AI$720,MATCH(G$1,'Tillförd energi'!$B$1:$AQ$1,0),FALSE)</f>
        <v>0</v>
      </c>
      <c r="H35">
        <f>VLOOKUP($B35,'Tillförd energi'!$B$1:$AI$720,MATCH(H$1,'Tillförd energi'!$B$1:$AQ$1,0),FALSE)</f>
        <v>0</v>
      </c>
      <c r="I35">
        <f>VLOOKUP($B35,'Tillförd energi'!$B$1:$AI$720,MATCH(I$1,'Tillförd energi'!$B$1:$AQ$1,0),FALSE)</f>
        <v>0</v>
      </c>
      <c r="J35">
        <f>VLOOKUP($B35,'Tillförd energi'!$B$1:$AI$720,MATCH(J$1,'Tillförd energi'!$B$1:$AQ$1,0),FALSE)</f>
        <v>0</v>
      </c>
      <c r="K35">
        <f>VLOOKUP($B35,'Tillförd energi'!$B$1:$AI$720,MATCH(K$1,'Tillförd energi'!$B$1:$AQ$1,0),FALSE)</f>
        <v>0</v>
      </c>
      <c r="L35">
        <f>VLOOKUP($B35,'Tillförd energi'!$B$1:$AI$720,MATCH(L$1,'Tillförd energi'!$B$1:$AQ$1,0),FALSE)</f>
        <v>0</v>
      </c>
      <c r="M35">
        <f>VLOOKUP($B35,'Tillförd energi'!$B$1:$AI$720,MATCH(M$1,'Tillförd energi'!$B$1:$AQ$1,0),FALSE)</f>
        <v>0</v>
      </c>
      <c r="N35">
        <f>VLOOKUP($B35,'Tillförd energi'!$B$1:$AI$720,MATCH(N$1,'Tillförd energi'!$B$1:$AQ$1,0),FALSE)</f>
        <v>0</v>
      </c>
      <c r="O35">
        <f>VLOOKUP($B35,'Tillförd energi'!$B$1:$AI$720,MATCH(O$1,'Tillförd energi'!$B$1:$AQ$1,0),FALSE)</f>
        <v>6.05</v>
      </c>
      <c r="P35">
        <f>VLOOKUP($B35,'Tillförd energi'!$B$1:$AI$720,MATCH(P$1,'Tillförd energi'!$B$1:$AQ$1,0),FALSE)</f>
        <v>12.99</v>
      </c>
      <c r="Q35">
        <f>VLOOKUP($B35,'Tillförd energi'!$B$1:$AI$720,MATCH(Q$1,'Tillförd energi'!$B$1:$AQ$1,0),FALSE)</f>
        <v>0</v>
      </c>
      <c r="R35">
        <f>VLOOKUP($B35,'Tillförd energi'!$B$1:$AI$720,MATCH(R$1,'Tillförd energi'!$B$1:$AQ$1,0),FALSE)</f>
        <v>0</v>
      </c>
      <c r="S35">
        <f>VLOOKUP($B35,'Tillförd energi'!$B$1:$AI$720,MATCH(S$1,'Tillförd energi'!$B$1:$AQ$1,0),FALSE)</f>
        <v>0</v>
      </c>
      <c r="T35">
        <f>VLOOKUP($B35,'Tillförd energi'!$B$1:$AI$720,MATCH(T$1,'Tillförd energi'!$B$1:$AQ$1,0),FALSE)</f>
        <v>0</v>
      </c>
      <c r="U35">
        <f>VLOOKUP($B35,'Tillförd energi'!$B$1:$AI$720,MATCH(U$1,'Tillförd energi'!$B$1:$AQ$1,0),FALSE)</f>
        <v>0</v>
      </c>
      <c r="V35">
        <f>VLOOKUP($B35,'Tillförd energi'!$B$1:$AI$720,MATCH(V$1,'Tillförd energi'!$B$1:$AQ$1,0),FALSE)</f>
        <v>0</v>
      </c>
      <c r="W35">
        <f>VLOOKUP($B35,'Tillförd energi'!$B$1:$AI$720,MATCH(W$1,'Tillförd energi'!$B$1:$AQ$1,0),FALSE)</f>
        <v>0</v>
      </c>
      <c r="X35">
        <f>VLOOKUP($B35,'Tillförd energi'!$B$1:$AI$720,MATCH(X$1,'Tillförd energi'!$B$1:$AQ$1,0),FALSE)</f>
        <v>0</v>
      </c>
      <c r="Y35">
        <f>VLOOKUP($B35,'Tillförd energi'!$B$1:$AI$720,MATCH(Y$1,'Tillförd energi'!$B$1:$AQ$1,0),FALSE)</f>
        <v>0</v>
      </c>
      <c r="Z35">
        <f>VLOOKUP($B35,'Tillförd energi'!$B$1:$AI$720,MATCH(Z$1,'Tillförd energi'!$B$1:$AQ$1,0),FALSE)</f>
        <v>0</v>
      </c>
      <c r="AA35">
        <f>VLOOKUP($B35,'Tillförd energi'!$B$1:$AI$720,MATCH(AA$1,'Tillförd energi'!$B$1:$AQ$1,0),FALSE)</f>
        <v>0</v>
      </c>
      <c r="AB35">
        <f>VLOOKUP($B35,'Tillförd energi'!$B$1:$AI$720,MATCH(AB$1,'Tillförd energi'!$B$1:$AQ$1,0),FALSE)</f>
        <v>0</v>
      </c>
      <c r="AC35">
        <f>VLOOKUP($B35,'Tillförd energi'!$B$1:$AI$720,MATCH(AC$1,'Tillförd energi'!$B$1:$AQ$1,0),FALSE)</f>
        <v>1.62</v>
      </c>
      <c r="AD35">
        <f>VLOOKUP($B35,'Tillförd energi'!$B$1:$AI$720,MATCH(AD$1,'Tillförd energi'!$B$1:$AQ$1,0),FALSE)</f>
        <v>0</v>
      </c>
      <c r="AE35">
        <f>VLOOKUP($B35,'Tillförd energi'!$B$1:$AI$720,MATCH(AE$1,'Tillförd energi'!$B$1:$AQ$1,0),FALSE)</f>
        <v>0</v>
      </c>
      <c r="AF35">
        <f>VLOOKUP($B35,'Tillförd energi'!$B$1:$AI$720,MATCH(AF$1,'Tillförd energi'!$B$1:$AQ$1,0),FALSE)</f>
        <v>0.438</v>
      </c>
      <c r="AG35">
        <f>IFERROR(VLOOKUP(B35,Miljö!$B$1:$AC$550,MATCH("Köpt mängd produktionsspecifik fjärrvärme:",Miljö!$B$1:$AC$1,0),FALSE)/1,0)</f>
        <v>0</v>
      </c>
      <c r="AI35">
        <f t="shared" si="0"/>
        <v>21.798000000000002</v>
      </c>
      <c r="AJ35">
        <f t="shared" si="1"/>
        <v>21.798000000000002</v>
      </c>
      <c r="AK35">
        <f>IF(ISERROR(1/VLOOKUP($B35,Leveranser!$B$1:$S$499,MATCH("Såld värme (GWh)",Leveranser!$B$1:$S$1,0),FALSE)),"",VLOOKUP($B35,Leveranser!$B$1:$S$499,MATCH("Såld värme (GWh)",Leveranser!$B$1:$S$1,0),FALSE))</f>
        <v>15.297000000000001</v>
      </c>
      <c r="AL35">
        <f>VLOOKUP($B35,Leveranser!$B$1:$Y$499,MATCH("Totalt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114">
        <f t="shared" si="2"/>
        <v>0.70176162950729426</v>
      </c>
      <c r="AP35" t="str">
        <f>IFERROR(VLOOKUP($B35,Miljövärden!$B$2:$H$600,7,FALSE),"Nej, saknas")</f>
        <v>Ja</v>
      </c>
      <c r="AQ35" t="str">
        <f>IFERROR(VLOOKUP($B35,Miljövärden!$B$2:$H$600,6,FALSE),"Nej, saknas")</f>
        <v>Ja</v>
      </c>
      <c r="AU35">
        <f t="shared" si="3"/>
        <v>0.438</v>
      </c>
      <c r="AV35">
        <f t="shared" si="4"/>
        <v>0</v>
      </c>
      <c r="AW35">
        <f t="shared" si="5"/>
        <v>19.04</v>
      </c>
      <c r="AX35">
        <f t="shared" si="6"/>
        <v>0</v>
      </c>
      <c r="AZ35">
        <f t="shared" si="7"/>
        <v>19.04</v>
      </c>
      <c r="BC35">
        <f t="shared" si="8"/>
        <v>0.7</v>
      </c>
      <c r="BD35">
        <f t="shared" si="9"/>
        <v>0</v>
      </c>
      <c r="BE35">
        <f t="shared" si="10"/>
        <v>19.04</v>
      </c>
      <c r="BF35">
        <f t="shared" si="11"/>
        <v>1.62</v>
      </c>
      <c r="BG35">
        <f t="shared" si="12"/>
        <v>0.438</v>
      </c>
      <c r="BH35">
        <f>VLOOKUP(B35,Miljö!$B$1:$BX$482,MATCH("Fossilandel för ursprungspecificerad el ()",Miljö!$B$1:$I$1,0),FALSE)</f>
        <v>0</v>
      </c>
      <c r="BI35">
        <f>VLOOKUP(B35,Miljö!$B$1:$BX$482,MATCH("Kärnkraftsandel för ursprungsspecificerad el ()",Miljö!$B$1:$O$1,0),FALSE)</f>
        <v>0</v>
      </c>
      <c r="BJ35">
        <f t="shared" si="13"/>
        <v>0</v>
      </c>
      <c r="BK35" t="str">
        <f>VLOOKUP(B35,Miljö!$B$1:$P$482,MATCH("Fossil andel i procent (%)",Miljö!$B$1:$P$1,0),FALSE)</f>
        <v>ET</v>
      </c>
      <c r="BL35">
        <f t="shared" si="14"/>
        <v>21.797999999999998</v>
      </c>
      <c r="BO35" s="21">
        <f t="shared" si="15"/>
        <v>3.2113037893384717E-2</v>
      </c>
      <c r="BP35" s="115">
        <f t="shared" si="16"/>
        <v>0</v>
      </c>
      <c r="BQ35" s="115">
        <f t="shared" si="17"/>
        <v>0.89356821726763924</v>
      </c>
      <c r="BR35" s="115">
        <f t="shared" si="18"/>
        <v>7.4318744838976061E-2</v>
      </c>
      <c r="BT35" s="116">
        <f t="shared" si="19"/>
        <v>1</v>
      </c>
      <c r="BW35" s="115">
        <f>IF(AP35="Ja",VLOOKUP(B35,Miljövärden!$B$2:$H$600,MATCH("Total andel fossilt",Miljövärden!$B$2:$H$2,0),FALSE),"")</f>
        <v>3.2113000000000003E-2</v>
      </c>
      <c r="BX35" s="116">
        <f t="shared" si="20"/>
        <v>-3.7893384714771106E-8</v>
      </c>
      <c r="BZ35">
        <f t="shared" si="21"/>
        <v>-3.7893384714771106E-8</v>
      </c>
      <c r="CA35" s="115">
        <f t="shared" si="22"/>
        <v>0</v>
      </c>
    </row>
    <row r="36" spans="1:79">
      <c r="A36" t="s">
        <v>65</v>
      </c>
      <c r="B36" t="s">
        <v>67</v>
      </c>
      <c r="C36">
        <f>VLOOKUP($B36,'Tillförd energi'!$B$1:$AI$720,MATCH(C$1,'Tillförd energi'!$B$1:$AQ$1,0),FALSE)</f>
        <v>0</v>
      </c>
      <c r="D36">
        <f>VLOOKUP($B36,'Tillförd energi'!$B$1:$AI$720,MATCH(D$1,'Tillförd energi'!$B$1:$AQ$1,0),FALSE)</f>
        <v>1.21959</v>
      </c>
      <c r="E36">
        <f>VLOOKUP($B36,'Tillförd energi'!$B$1:$AI$720,MATCH(E$1,'Tillförd energi'!$B$1:$AQ$1,0),FALSE)</f>
        <v>0</v>
      </c>
      <c r="F36">
        <f>VLOOKUP($B36,'Tillförd energi'!$B$1:$AI$720,MATCH(F$1,'Tillförd energi'!$B$1:$AQ$1,0),FALSE)</f>
        <v>0</v>
      </c>
      <c r="G36">
        <f>VLOOKUP($B36,'Tillförd energi'!$B$1:$AI$720,MATCH(G$1,'Tillförd energi'!$B$1:$AQ$1,0),FALSE)</f>
        <v>0</v>
      </c>
      <c r="H36">
        <f>VLOOKUP($B36,'Tillförd energi'!$B$1:$AI$720,MATCH(H$1,'Tillförd energi'!$B$1:$AQ$1,0),FALSE)</f>
        <v>0</v>
      </c>
      <c r="I36">
        <f>VLOOKUP($B36,'Tillförd energi'!$B$1:$AI$720,MATCH(I$1,'Tillförd energi'!$B$1:$AQ$1,0),FALSE)</f>
        <v>92.986699999999999</v>
      </c>
      <c r="J36">
        <f>VLOOKUP($B36,'Tillförd energi'!$B$1:$AI$720,MATCH(J$1,'Tillförd energi'!$B$1:$AQ$1,0),FALSE)</f>
        <v>0</v>
      </c>
      <c r="K36">
        <f>VLOOKUP($B36,'Tillförd energi'!$B$1:$AI$720,MATCH(K$1,'Tillförd energi'!$B$1:$AQ$1,0),FALSE)</f>
        <v>0</v>
      </c>
      <c r="L36">
        <f>VLOOKUP($B36,'Tillförd energi'!$B$1:$AI$720,MATCH(L$1,'Tillförd energi'!$B$1:$AQ$1,0),FALSE)</f>
        <v>17.216000000000001</v>
      </c>
      <c r="M36">
        <f>VLOOKUP($B36,'Tillförd energi'!$B$1:$AI$720,MATCH(M$1,'Tillförd energi'!$B$1:$AQ$1,0),FALSE)</f>
        <v>3.09158</v>
      </c>
      <c r="N36">
        <f>VLOOKUP($B36,'Tillförd energi'!$B$1:$AI$720,MATCH(N$1,'Tillförd energi'!$B$1:$AQ$1,0),FALSE)</f>
        <v>0.85</v>
      </c>
      <c r="O36">
        <f>VLOOKUP($B36,'Tillförd energi'!$B$1:$AI$720,MATCH(O$1,'Tillförd energi'!$B$1:$AQ$1,0),FALSE)</f>
        <v>3.04</v>
      </c>
      <c r="P36">
        <f>VLOOKUP($B36,'Tillförd energi'!$B$1:$AI$720,MATCH(P$1,'Tillförd energi'!$B$1:$AQ$1,0),FALSE)</f>
        <v>0.35</v>
      </c>
      <c r="Q36">
        <f>VLOOKUP($B36,'Tillförd energi'!$B$1:$AI$720,MATCH(Q$1,'Tillförd energi'!$B$1:$AQ$1,0),FALSE)</f>
        <v>0</v>
      </c>
      <c r="R36">
        <f>VLOOKUP($B36,'Tillförd energi'!$B$1:$AI$720,MATCH(R$1,'Tillförd energi'!$B$1:$AQ$1,0),FALSE)</f>
        <v>0</v>
      </c>
      <c r="S36">
        <f>VLOOKUP($B36,'Tillförd energi'!$B$1:$AI$720,MATCH(S$1,'Tillförd energi'!$B$1:$AQ$1,0),FALSE)</f>
        <v>0</v>
      </c>
      <c r="T36">
        <f>VLOOKUP($B36,'Tillförd energi'!$B$1:$AI$720,MATCH(T$1,'Tillförd energi'!$B$1:$AQ$1,0),FALSE)</f>
        <v>0</v>
      </c>
      <c r="U36">
        <f>VLOOKUP($B36,'Tillförd energi'!$B$1:$AI$720,MATCH(U$1,'Tillförd energi'!$B$1:$AQ$1,0),FALSE)</f>
        <v>0</v>
      </c>
      <c r="V36">
        <f>VLOOKUP($B36,'Tillförd energi'!$B$1:$AI$720,MATCH(V$1,'Tillförd energi'!$B$1:$AQ$1,0),FALSE)</f>
        <v>0</v>
      </c>
      <c r="W36">
        <f>VLOOKUP($B36,'Tillförd energi'!$B$1:$AI$720,MATCH(W$1,'Tillförd energi'!$B$1:$AQ$1,0),FALSE)</f>
        <v>0</v>
      </c>
      <c r="X36">
        <f>VLOOKUP($B36,'Tillförd energi'!$B$1:$AI$720,MATCH(X$1,'Tillförd energi'!$B$1:$AQ$1,0),FALSE)</f>
        <v>0</v>
      </c>
      <c r="Y36">
        <f>VLOOKUP($B36,'Tillförd energi'!$B$1:$AI$720,MATCH(Y$1,'Tillförd energi'!$B$1:$AQ$1,0),FALSE)</f>
        <v>0</v>
      </c>
      <c r="Z36">
        <f>VLOOKUP($B36,'Tillförd energi'!$B$1:$AI$720,MATCH(Z$1,'Tillförd energi'!$B$1:$AQ$1,0),FALSE)</f>
        <v>0</v>
      </c>
      <c r="AA36">
        <f>VLOOKUP($B36,'Tillförd energi'!$B$1:$AI$720,MATCH(AA$1,'Tillförd energi'!$B$1:$AQ$1,0),FALSE)</f>
        <v>0</v>
      </c>
      <c r="AB36">
        <f>VLOOKUP($B36,'Tillförd energi'!$B$1:$AI$720,MATCH(AB$1,'Tillförd energi'!$B$1:$AQ$1,0),FALSE)</f>
        <v>0</v>
      </c>
      <c r="AC36">
        <f>VLOOKUP($B36,'Tillförd energi'!$B$1:$AI$720,MATCH(AC$1,'Tillförd energi'!$B$1:$AQ$1,0),FALSE)</f>
        <v>13.17</v>
      </c>
      <c r="AD36">
        <f>VLOOKUP($B36,'Tillförd energi'!$B$1:$AI$720,MATCH(AD$1,'Tillförd energi'!$B$1:$AQ$1,0),FALSE)</f>
        <v>0</v>
      </c>
      <c r="AE36">
        <f>VLOOKUP($B36,'Tillförd energi'!$B$1:$AI$720,MATCH(AE$1,'Tillförd energi'!$B$1:$AQ$1,0),FALSE)</f>
        <v>0</v>
      </c>
      <c r="AF36">
        <f>VLOOKUP($B36,'Tillförd energi'!$B$1:$AI$720,MATCH(AF$1,'Tillförd energi'!$B$1:$AQ$1,0),FALSE)</f>
        <v>6.0611499999999996</v>
      </c>
      <c r="AG36">
        <f>IFERROR(VLOOKUP(B36,Miljö!$B$1:$AC$550,MATCH("Köpt mängd produktionsspecifik fjärrvärme:",Miljö!$B$1:$AC$1,0),FALSE)/1,0)</f>
        <v>0</v>
      </c>
      <c r="AI36">
        <f t="shared" si="0"/>
        <v>137.98501999999999</v>
      </c>
      <c r="AJ36">
        <f t="shared" si="1"/>
        <v>137.98501999999999</v>
      </c>
      <c r="AK36">
        <f>IF(ISERROR(1/VLOOKUP($B36,Leveranser!$B$1:$S$499,MATCH("Såld värme (GWh)",Leveranser!$B$1:$S$1,0),FALSE)),"",VLOOKUP($B36,Leveranser!$B$1:$S$499,MATCH("Såld värme (GWh)",Leveranser!$B$1:$S$1,0),FALSE))</f>
        <v>108.492</v>
      </c>
      <c r="AL36">
        <f>VLOOKUP($B36,Leveranser!$B$1:$Y$499,MATCH("Totalt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114">
        <f t="shared" si="2"/>
        <v>0.78625926205612762</v>
      </c>
      <c r="AP36" t="str">
        <f>IFERROR(VLOOKUP($B36,Miljövärden!$B$2:$H$600,7,FALSE),"Nej, saknas")</f>
        <v>Ja</v>
      </c>
      <c r="AQ36" t="str">
        <f>IFERROR(VLOOKUP($B36,Miljövärden!$B$2:$H$600,6,FALSE),"Nej, saknas")</f>
        <v>Ja</v>
      </c>
      <c r="AU36">
        <f t="shared" si="3"/>
        <v>6.0611499999999996</v>
      </c>
      <c r="AV36">
        <f t="shared" si="4"/>
        <v>0</v>
      </c>
      <c r="AW36">
        <f t="shared" si="5"/>
        <v>7.3315799999999998</v>
      </c>
      <c r="AX36">
        <f t="shared" si="6"/>
        <v>0</v>
      </c>
      <c r="AZ36">
        <f t="shared" si="7"/>
        <v>24.547580000000004</v>
      </c>
      <c r="BC36">
        <f t="shared" si="8"/>
        <v>1.21959</v>
      </c>
      <c r="BD36">
        <f t="shared" si="9"/>
        <v>0</v>
      </c>
      <c r="BE36">
        <f t="shared" si="10"/>
        <v>7.3315799999999998</v>
      </c>
      <c r="BF36">
        <f t="shared" si="11"/>
        <v>123.37269999999999</v>
      </c>
      <c r="BG36">
        <f t="shared" si="12"/>
        <v>6.0611499999999996</v>
      </c>
      <c r="BH36">
        <f>VLOOKUP(B36,Miljö!$B$1:$BX$482,MATCH("Fossilandel för ursprungspecificerad el ()",Miljö!$B$1:$I$1,0),FALSE)</f>
        <v>0</v>
      </c>
      <c r="BI36">
        <f>VLOOKUP(B36,Miljö!$B$1:$BX$482,MATCH("Kärnkraftsandel för ursprungsspecificerad el ()",Miljö!$B$1:$O$1,0),FALSE)</f>
        <v>0</v>
      </c>
      <c r="BJ36">
        <f t="shared" si="13"/>
        <v>0</v>
      </c>
      <c r="BK36" t="str">
        <f>VLOOKUP(B36,Miljö!$B$1:$P$482,MATCH("Fossil andel i procent (%)",Miljö!$B$1:$P$1,0),FALSE)</f>
        <v>ET</v>
      </c>
      <c r="BL36">
        <f t="shared" si="14"/>
        <v>137.98501999999999</v>
      </c>
      <c r="BO36" s="21">
        <f t="shared" si="15"/>
        <v>8.8385681286272961E-3</v>
      </c>
      <c r="BP36" s="115">
        <f t="shared" si="16"/>
        <v>0</v>
      </c>
      <c r="BQ36" s="115">
        <f t="shared" si="17"/>
        <v>9.7059303973721214E-2</v>
      </c>
      <c r="BR36" s="115">
        <f t="shared" si="18"/>
        <v>0.89410212789765153</v>
      </c>
      <c r="BT36" s="116">
        <f t="shared" si="19"/>
        <v>1</v>
      </c>
      <c r="BW36" s="115">
        <f>IF(AP36="Ja",VLOOKUP(B36,Miljövärden!$B$2:$H$600,MATCH("Total andel fossilt",Miljövärden!$B$2:$H$2,0),FALSE),"")</f>
        <v>8.8385700000000005E-3</v>
      </c>
      <c r="BX36" s="116">
        <f t="shared" si="20"/>
        <v>1.8713727043678796E-9</v>
      </c>
      <c r="BZ36">
        <f t="shared" si="21"/>
        <v>1.8713727043678796E-9</v>
      </c>
      <c r="CA36" s="115">
        <f t="shared" si="22"/>
        <v>0</v>
      </c>
    </row>
    <row r="37" spans="1:79">
      <c r="A37" t="s">
        <v>65</v>
      </c>
      <c r="B37" t="s">
        <v>68</v>
      </c>
      <c r="C37">
        <f>VLOOKUP($B37,'Tillförd energi'!$B$1:$AI$720,MATCH(C$1,'Tillförd energi'!$B$1:$AQ$1,0),FALSE)</f>
        <v>0</v>
      </c>
      <c r="D37">
        <f>VLOOKUP($B37,'Tillförd energi'!$B$1:$AI$720,MATCH(D$1,'Tillförd energi'!$B$1:$AQ$1,0),FALSE)</f>
        <v>0.55000000000000004</v>
      </c>
      <c r="E37">
        <f>VLOOKUP($B37,'Tillförd energi'!$B$1:$AI$720,MATCH(E$1,'Tillförd energi'!$B$1:$AQ$1,0),FALSE)</f>
        <v>0</v>
      </c>
      <c r="F37">
        <f>VLOOKUP($B37,'Tillförd energi'!$B$1:$AI$720,MATCH(F$1,'Tillförd energi'!$B$1:$AQ$1,0),FALSE)</f>
        <v>0</v>
      </c>
      <c r="G37">
        <f>VLOOKUP($B37,'Tillförd energi'!$B$1:$AI$720,MATCH(G$1,'Tillförd energi'!$B$1:$AQ$1,0),FALSE)</f>
        <v>0</v>
      </c>
      <c r="H37">
        <f>VLOOKUP($B37,'Tillförd energi'!$B$1:$AI$720,MATCH(H$1,'Tillförd energi'!$B$1:$AQ$1,0),FALSE)</f>
        <v>0</v>
      </c>
      <c r="I37">
        <f>VLOOKUP($B37,'Tillförd energi'!$B$1:$AI$720,MATCH(I$1,'Tillförd energi'!$B$1:$AQ$1,0),FALSE)</f>
        <v>0</v>
      </c>
      <c r="J37">
        <f>VLOOKUP($B37,'Tillförd energi'!$B$1:$AI$720,MATCH(J$1,'Tillförd energi'!$B$1:$AQ$1,0),FALSE)</f>
        <v>0</v>
      </c>
      <c r="K37">
        <f>VLOOKUP($B37,'Tillförd energi'!$B$1:$AI$720,MATCH(K$1,'Tillförd energi'!$B$1:$AQ$1,0),FALSE)</f>
        <v>0</v>
      </c>
      <c r="L37">
        <f>VLOOKUP($B37,'Tillförd energi'!$B$1:$AI$720,MATCH(L$1,'Tillförd energi'!$B$1:$AQ$1,0),FALSE)</f>
        <v>0</v>
      </c>
      <c r="M37">
        <f>VLOOKUP($B37,'Tillförd energi'!$B$1:$AI$720,MATCH(M$1,'Tillförd energi'!$B$1:$AQ$1,0),FALSE)</f>
        <v>11.69</v>
      </c>
      <c r="N37">
        <f>VLOOKUP($B37,'Tillförd energi'!$B$1:$AI$720,MATCH(N$1,'Tillförd energi'!$B$1:$AQ$1,0),FALSE)</f>
        <v>0</v>
      </c>
      <c r="O37">
        <f>VLOOKUP($B37,'Tillförd energi'!$B$1:$AI$720,MATCH(O$1,'Tillförd energi'!$B$1:$AQ$1,0),FALSE)</f>
        <v>12.99</v>
      </c>
      <c r="P37">
        <f>VLOOKUP($B37,'Tillförd energi'!$B$1:$AI$720,MATCH(P$1,'Tillförd energi'!$B$1:$AQ$1,0),FALSE)</f>
        <v>1.3</v>
      </c>
      <c r="Q37">
        <f>VLOOKUP($B37,'Tillförd energi'!$B$1:$AI$720,MATCH(Q$1,'Tillförd energi'!$B$1:$AQ$1,0),FALSE)</f>
        <v>0</v>
      </c>
      <c r="R37">
        <f>VLOOKUP($B37,'Tillförd energi'!$B$1:$AI$720,MATCH(R$1,'Tillförd energi'!$B$1:$AQ$1,0),FALSE)</f>
        <v>0</v>
      </c>
      <c r="S37">
        <f>VLOOKUP($B37,'Tillförd energi'!$B$1:$AI$720,MATCH(S$1,'Tillförd energi'!$B$1:$AQ$1,0),FALSE)</f>
        <v>0</v>
      </c>
      <c r="T37">
        <f>VLOOKUP($B37,'Tillförd energi'!$B$1:$AI$720,MATCH(T$1,'Tillförd energi'!$B$1:$AQ$1,0),FALSE)</f>
        <v>0</v>
      </c>
      <c r="U37">
        <f>VLOOKUP($B37,'Tillförd energi'!$B$1:$AI$720,MATCH(U$1,'Tillförd energi'!$B$1:$AQ$1,0),FALSE)</f>
        <v>0</v>
      </c>
      <c r="V37">
        <f>VLOOKUP($B37,'Tillförd energi'!$B$1:$AI$720,MATCH(V$1,'Tillförd energi'!$B$1:$AQ$1,0),FALSE)</f>
        <v>0</v>
      </c>
      <c r="W37">
        <f>VLOOKUP($B37,'Tillförd energi'!$B$1:$AI$720,MATCH(W$1,'Tillförd energi'!$B$1:$AQ$1,0),FALSE)</f>
        <v>0</v>
      </c>
      <c r="X37">
        <f>VLOOKUP($B37,'Tillförd energi'!$B$1:$AI$720,MATCH(X$1,'Tillförd energi'!$B$1:$AQ$1,0),FALSE)</f>
        <v>0</v>
      </c>
      <c r="Y37">
        <f>VLOOKUP($B37,'Tillförd energi'!$B$1:$AI$720,MATCH(Y$1,'Tillförd energi'!$B$1:$AQ$1,0),FALSE)</f>
        <v>0</v>
      </c>
      <c r="Z37">
        <f>VLOOKUP($B37,'Tillförd energi'!$B$1:$AI$720,MATCH(Z$1,'Tillförd energi'!$B$1:$AQ$1,0),FALSE)</f>
        <v>0</v>
      </c>
      <c r="AA37">
        <f>VLOOKUP($B37,'Tillförd energi'!$B$1:$AI$720,MATCH(AA$1,'Tillförd energi'!$B$1:$AQ$1,0),FALSE)</f>
        <v>0</v>
      </c>
      <c r="AB37">
        <f>VLOOKUP($B37,'Tillförd energi'!$B$1:$AI$720,MATCH(AB$1,'Tillförd energi'!$B$1:$AQ$1,0),FALSE)</f>
        <v>0</v>
      </c>
      <c r="AC37">
        <f>VLOOKUP($B37,'Tillförd energi'!$B$1:$AI$720,MATCH(AC$1,'Tillförd energi'!$B$1:$AQ$1,0),FALSE)</f>
        <v>2.14</v>
      </c>
      <c r="AD37">
        <f>VLOOKUP($B37,'Tillförd energi'!$B$1:$AI$720,MATCH(AD$1,'Tillförd energi'!$B$1:$AQ$1,0),FALSE)</f>
        <v>0</v>
      </c>
      <c r="AE37">
        <f>VLOOKUP($B37,'Tillförd energi'!$B$1:$AI$720,MATCH(AE$1,'Tillförd energi'!$B$1:$AQ$1,0),FALSE)</f>
        <v>0</v>
      </c>
      <c r="AF37">
        <f>VLOOKUP($B37,'Tillförd energi'!$B$1:$AI$720,MATCH(AF$1,'Tillförd energi'!$B$1:$AQ$1,0),FALSE)</f>
        <v>0.58299999999999996</v>
      </c>
      <c r="AG37">
        <f>IFERROR(VLOOKUP(B37,Miljö!$B$1:$AC$550,MATCH("Köpt mängd produktionsspecifik fjärrvärme:",Miljö!$B$1:$AC$1,0),FALSE)/1,0)</f>
        <v>0</v>
      </c>
      <c r="AI37">
        <f t="shared" si="0"/>
        <v>29.253</v>
      </c>
      <c r="AJ37">
        <f t="shared" si="1"/>
        <v>29.253</v>
      </c>
      <c r="AK37">
        <f>IF(ISERROR(1/VLOOKUP($B37,Leveranser!$B$1:$S$499,MATCH("Såld värme (GWh)",Leveranser!$B$1:$S$1,0),FALSE)),"",VLOOKUP($B37,Leveranser!$B$1:$S$499,MATCH("Såld värme (GWh)",Leveranser!$B$1:$S$1,0),FALSE))</f>
        <v>21.991</v>
      </c>
      <c r="AL37">
        <f>VLOOKUP($B37,Leveranser!$B$1:$Y$499,MATCH("Totalt såld fjärrvärme till andra fjärrvärmeföretag",Leveranser!$B$1:$AA$1,0),FALSE)</f>
        <v>0</v>
      </c>
      <c r="AM37">
        <f>IF(ISERROR(1/VLOOKUP($B37,Miljö!$B$1:$S$500,MATCH("Såld mängd produktionsspecifik fjärrvärme (GWh)",Miljö!$B$1:$R$1,0),FALSE)),0,VLOOKUP($B37,Miljö!$B$1:$S$500,MATCH("Såld mängd produktionsspecifik fjärrvärme (GWh)",Miljö!$B$1:$R$1,0),FALSE))</f>
        <v>0</v>
      </c>
      <c r="AN37" s="114">
        <f t="shared" si="2"/>
        <v>0.7517519570642327</v>
      </c>
      <c r="AP37" t="str">
        <f>IFERROR(VLOOKUP($B37,Miljövärden!$B$2:$H$600,7,FALSE),"Nej, saknas")</f>
        <v>Ja</v>
      </c>
      <c r="AQ37" t="str">
        <f>IFERROR(VLOOKUP($B37,Miljövärden!$B$2:$H$600,6,FALSE),"Nej, saknas")</f>
        <v>Ja</v>
      </c>
      <c r="AU37">
        <f t="shared" si="3"/>
        <v>0.58299999999999996</v>
      </c>
      <c r="AV37">
        <f t="shared" si="4"/>
        <v>0</v>
      </c>
      <c r="AW37">
        <f t="shared" si="5"/>
        <v>25.98</v>
      </c>
      <c r="AX37">
        <f t="shared" si="6"/>
        <v>0</v>
      </c>
      <c r="AZ37">
        <f t="shared" si="7"/>
        <v>25.98</v>
      </c>
      <c r="BC37">
        <f t="shared" si="8"/>
        <v>0.55000000000000004</v>
      </c>
      <c r="BD37">
        <f t="shared" si="9"/>
        <v>0</v>
      </c>
      <c r="BE37">
        <f t="shared" si="10"/>
        <v>25.98</v>
      </c>
      <c r="BF37">
        <f t="shared" si="11"/>
        <v>2.14</v>
      </c>
      <c r="BG37">
        <f t="shared" si="12"/>
        <v>0.58299999999999996</v>
      </c>
      <c r="BH37">
        <f>VLOOKUP(B37,Miljö!$B$1:$BX$482,MATCH("Fossilandel för ursprungspecificerad el ()",Miljö!$B$1:$I$1,0),FALSE)</f>
        <v>0</v>
      </c>
      <c r="BI37">
        <f>VLOOKUP(B37,Miljö!$B$1:$BX$482,MATCH("Kärnkraftsandel för ursprungsspecificerad el ()",Miljö!$B$1:$O$1,0),FALSE)</f>
        <v>0</v>
      </c>
      <c r="BJ37">
        <f t="shared" si="13"/>
        <v>0</v>
      </c>
      <c r="BK37" t="str">
        <f>VLOOKUP(B37,Miljö!$B$1:$P$482,MATCH("Fossil andel i procent (%)",Miljö!$B$1:$P$1,0),FALSE)</f>
        <v>ET</v>
      </c>
      <c r="BL37">
        <f t="shared" si="14"/>
        <v>29.253</v>
      </c>
      <c r="BO37" s="21">
        <f t="shared" si="15"/>
        <v>1.8801490445424403E-2</v>
      </c>
      <c r="BP37" s="115">
        <f t="shared" si="16"/>
        <v>0</v>
      </c>
      <c r="BQ37" s="115">
        <f t="shared" si="17"/>
        <v>0.9080436194578333</v>
      </c>
      <c r="BR37" s="115">
        <f t="shared" si="18"/>
        <v>7.3154890096742212E-2</v>
      </c>
      <c r="BT37" s="116">
        <f t="shared" si="19"/>
        <v>1</v>
      </c>
      <c r="BW37" s="115">
        <f>IF(AP37="Ja",VLOOKUP(B37,Miljövärden!$B$2:$H$600,MATCH("Total andel fossilt",Miljövärden!$B$2:$H$2,0),FALSE),"")</f>
        <v>1.8801499999999999E-2</v>
      </c>
      <c r="BX37" s="116">
        <f t="shared" si="20"/>
        <v>9.5545755959824952E-9</v>
      </c>
      <c r="BZ37">
        <f t="shared" si="21"/>
        <v>9.5545755959824952E-9</v>
      </c>
      <c r="CA37" s="115">
        <f t="shared" si="22"/>
        <v>0</v>
      </c>
    </row>
    <row r="38" spans="1:79">
      <c r="A38" t="s">
        <v>65</v>
      </c>
      <c r="B38" t="s">
        <v>69</v>
      </c>
      <c r="C38">
        <f>VLOOKUP($B38,'Tillförd energi'!$B$1:$AI$720,MATCH(C$1,'Tillförd energi'!$B$1:$AQ$1,0),FALSE)</f>
        <v>0</v>
      </c>
      <c r="D38">
        <f>VLOOKUP($B38,'Tillförd energi'!$B$1:$AI$720,MATCH(D$1,'Tillförd energi'!$B$1:$AQ$1,0),FALSE)</f>
        <v>0</v>
      </c>
      <c r="E38">
        <f>VLOOKUP($B38,'Tillförd energi'!$B$1:$AI$720,MATCH(E$1,'Tillförd energi'!$B$1:$AQ$1,0),FALSE)</f>
        <v>0</v>
      </c>
      <c r="F38">
        <f>VLOOKUP($B38,'Tillförd energi'!$B$1:$AI$720,MATCH(F$1,'Tillförd energi'!$B$1:$AQ$1,0),FALSE)</f>
        <v>0</v>
      </c>
      <c r="G38">
        <f>VLOOKUP($B38,'Tillförd energi'!$B$1:$AI$720,MATCH(G$1,'Tillförd energi'!$B$1:$AQ$1,0),FALSE)</f>
        <v>0</v>
      </c>
      <c r="H38">
        <f>VLOOKUP($B38,'Tillförd energi'!$B$1:$AI$720,MATCH(H$1,'Tillförd energi'!$B$1:$AQ$1,0),FALSE)</f>
        <v>0</v>
      </c>
      <c r="I38">
        <f>VLOOKUP($B38,'Tillförd energi'!$B$1:$AI$720,MATCH(I$1,'Tillförd energi'!$B$1:$AQ$1,0),FALSE)</f>
        <v>0</v>
      </c>
      <c r="J38">
        <f>VLOOKUP($B38,'Tillförd energi'!$B$1:$AI$720,MATCH(J$1,'Tillförd energi'!$B$1:$AQ$1,0),FALSE)</f>
        <v>0</v>
      </c>
      <c r="K38">
        <f>VLOOKUP($B38,'Tillförd energi'!$B$1:$AI$720,MATCH(K$1,'Tillförd energi'!$B$1:$AQ$1,0),FALSE)</f>
        <v>0</v>
      </c>
      <c r="L38">
        <f>VLOOKUP($B38,'Tillförd energi'!$B$1:$AI$720,MATCH(L$1,'Tillförd energi'!$B$1:$AQ$1,0),FALSE)</f>
        <v>0</v>
      </c>
      <c r="M38">
        <f>VLOOKUP($B38,'Tillförd energi'!$B$1:$AI$720,MATCH(M$1,'Tillförd energi'!$B$1:$AQ$1,0),FALSE)</f>
        <v>0</v>
      </c>
      <c r="N38">
        <f>VLOOKUP($B38,'Tillförd energi'!$B$1:$AI$720,MATCH(N$1,'Tillförd energi'!$B$1:$AQ$1,0),FALSE)</f>
        <v>0</v>
      </c>
      <c r="O38">
        <f>VLOOKUP($B38,'Tillförd energi'!$B$1:$AI$720,MATCH(O$1,'Tillförd energi'!$B$1:$AQ$1,0),FALSE)</f>
        <v>0</v>
      </c>
      <c r="P38">
        <f>VLOOKUP($B38,'Tillförd energi'!$B$1:$AI$720,MATCH(P$1,'Tillförd energi'!$B$1:$AQ$1,0),FALSE)</f>
        <v>0</v>
      </c>
      <c r="Q38">
        <f>VLOOKUP($B38,'Tillförd energi'!$B$1:$AI$720,MATCH(Q$1,'Tillförd energi'!$B$1:$AQ$1,0),FALSE)</f>
        <v>0</v>
      </c>
      <c r="R38">
        <f>VLOOKUP($B38,'Tillförd energi'!$B$1:$AI$720,MATCH(R$1,'Tillförd energi'!$B$1:$AQ$1,0),FALSE)</f>
        <v>2.29</v>
      </c>
      <c r="S38">
        <f>VLOOKUP($B38,'Tillförd energi'!$B$1:$AI$720,MATCH(S$1,'Tillförd energi'!$B$1:$AQ$1,0),FALSE)</f>
        <v>0</v>
      </c>
      <c r="T38">
        <f>VLOOKUP($B38,'Tillförd energi'!$B$1:$AI$720,MATCH(T$1,'Tillförd energi'!$B$1:$AQ$1,0),FALSE)</f>
        <v>0</v>
      </c>
      <c r="U38">
        <f>VLOOKUP($B38,'Tillförd energi'!$B$1:$AI$720,MATCH(U$1,'Tillförd energi'!$B$1:$AQ$1,0),FALSE)</f>
        <v>0</v>
      </c>
      <c r="V38">
        <f>VLOOKUP($B38,'Tillförd energi'!$B$1:$AI$720,MATCH(V$1,'Tillförd energi'!$B$1:$AQ$1,0),FALSE)</f>
        <v>0</v>
      </c>
      <c r="W38">
        <f>VLOOKUP($B38,'Tillförd energi'!$B$1:$AI$720,MATCH(W$1,'Tillförd energi'!$B$1:$AQ$1,0),FALSE)</f>
        <v>0</v>
      </c>
      <c r="X38">
        <f>VLOOKUP($B38,'Tillförd energi'!$B$1:$AI$720,MATCH(X$1,'Tillförd energi'!$B$1:$AQ$1,0),FALSE)</f>
        <v>0</v>
      </c>
      <c r="Y38">
        <f>VLOOKUP($B38,'Tillförd energi'!$B$1:$AI$720,MATCH(Y$1,'Tillförd energi'!$B$1:$AQ$1,0),FALSE)</f>
        <v>0</v>
      </c>
      <c r="Z38">
        <f>VLOOKUP($B38,'Tillförd energi'!$B$1:$AI$720,MATCH(Z$1,'Tillförd energi'!$B$1:$AQ$1,0),FALSE)</f>
        <v>0</v>
      </c>
      <c r="AA38">
        <f>VLOOKUP($B38,'Tillförd energi'!$B$1:$AI$720,MATCH(AA$1,'Tillförd energi'!$B$1:$AQ$1,0),FALSE)</f>
        <v>0</v>
      </c>
      <c r="AB38">
        <f>VLOOKUP($B38,'Tillförd energi'!$B$1:$AI$720,MATCH(AB$1,'Tillförd energi'!$B$1:$AQ$1,0),FALSE)</f>
        <v>0</v>
      </c>
      <c r="AC38">
        <f>VLOOKUP($B38,'Tillförd energi'!$B$1:$AI$720,MATCH(AC$1,'Tillförd energi'!$B$1:$AQ$1,0),FALSE)</f>
        <v>0</v>
      </c>
      <c r="AD38">
        <f>VLOOKUP($B38,'Tillförd energi'!$B$1:$AI$720,MATCH(AD$1,'Tillförd energi'!$B$1:$AQ$1,0),FALSE)</f>
        <v>0</v>
      </c>
      <c r="AE38">
        <f>VLOOKUP($B38,'Tillförd energi'!$B$1:$AI$720,MATCH(AE$1,'Tillförd energi'!$B$1:$AQ$1,0),FALSE)</f>
        <v>0</v>
      </c>
      <c r="AF38">
        <f>VLOOKUP($B38,'Tillförd energi'!$B$1:$AI$720,MATCH(AF$1,'Tillförd energi'!$B$1:$AQ$1,0),FALSE)</f>
        <v>4.8000000000000001E-2</v>
      </c>
      <c r="AG38">
        <f>IFERROR(VLOOKUP(B38,Miljö!$B$1:$AC$550,MATCH("Köpt mängd produktionsspecifik fjärrvärme:",Miljö!$B$1:$AC$1,0),FALSE)/1,0)</f>
        <v>0</v>
      </c>
      <c r="AI38">
        <f t="shared" si="0"/>
        <v>2.3380000000000001</v>
      </c>
      <c r="AJ38">
        <f t="shared" si="1"/>
        <v>2.3380000000000001</v>
      </c>
      <c r="AK38">
        <f>IF(ISERROR(1/VLOOKUP($B38,Leveranser!$B$1:$S$499,MATCH("Såld värme (GWh)",Leveranser!$B$1:$S$1,0),FALSE)),"",VLOOKUP($B38,Leveranser!$B$1:$S$499,MATCH("Såld värme (GWh)",Leveranser!$B$1:$S$1,0),FALSE))</f>
        <v>1.45</v>
      </c>
      <c r="AL38">
        <f>VLOOKUP($B38,Leveranser!$B$1:$Y$499,MATCH("Totalt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114">
        <f t="shared" si="2"/>
        <v>0.62018819503849443</v>
      </c>
      <c r="AP38" t="str">
        <f>IFERROR(VLOOKUP($B38,Miljövärden!$B$2:$H$600,7,FALSE),"Nej, saknas")</f>
        <v>Ja</v>
      </c>
      <c r="AQ38" t="str">
        <f>IFERROR(VLOOKUP($B38,Miljövärden!$B$2:$H$600,6,FALSE),"Nej, saknas")</f>
        <v>Ja</v>
      </c>
      <c r="AU38">
        <f t="shared" si="3"/>
        <v>4.8000000000000001E-2</v>
      </c>
      <c r="AV38">
        <f t="shared" si="4"/>
        <v>0</v>
      </c>
      <c r="AW38">
        <f t="shared" si="5"/>
        <v>0</v>
      </c>
      <c r="AX38">
        <f t="shared" si="6"/>
        <v>2.29</v>
      </c>
      <c r="AZ38">
        <f t="shared" si="7"/>
        <v>2.29</v>
      </c>
      <c r="BC38">
        <f t="shared" si="8"/>
        <v>0</v>
      </c>
      <c r="BD38">
        <f t="shared" si="9"/>
        <v>0</v>
      </c>
      <c r="BE38">
        <f t="shared" si="10"/>
        <v>2.29</v>
      </c>
      <c r="BF38">
        <f t="shared" si="11"/>
        <v>0</v>
      </c>
      <c r="BG38">
        <f t="shared" si="12"/>
        <v>4.8000000000000001E-2</v>
      </c>
      <c r="BH38">
        <f>VLOOKUP(B38,Miljö!$B$1:$BX$482,MATCH("Fossilandel för ursprungspecificerad el ()",Miljö!$B$1:$I$1,0),FALSE)</f>
        <v>0</v>
      </c>
      <c r="BI38">
        <f>VLOOKUP(B38,Miljö!$B$1:$BX$482,MATCH("Kärnkraftsandel för ursprungsspecificerad el ()",Miljö!$B$1:$O$1,0),FALSE)</f>
        <v>0</v>
      </c>
      <c r="BJ38">
        <f t="shared" si="13"/>
        <v>0</v>
      </c>
      <c r="BK38" t="str">
        <f>VLOOKUP(B38,Miljö!$B$1:$P$482,MATCH("Fossil andel i procent (%)",Miljö!$B$1:$P$1,0),FALSE)</f>
        <v>ET</v>
      </c>
      <c r="BL38">
        <f t="shared" si="14"/>
        <v>2.3380000000000001</v>
      </c>
      <c r="BO38" s="21">
        <f t="shared" si="15"/>
        <v>0</v>
      </c>
      <c r="BP38" s="115">
        <f t="shared" si="16"/>
        <v>0</v>
      </c>
      <c r="BQ38" s="115">
        <f t="shared" si="17"/>
        <v>1</v>
      </c>
      <c r="BR38" s="115">
        <f t="shared" si="18"/>
        <v>0</v>
      </c>
      <c r="BT38" s="116">
        <f t="shared" si="19"/>
        <v>1</v>
      </c>
      <c r="BW38" s="115">
        <f>IF(AP38="Ja",VLOOKUP(B38,Miljövärden!$B$2:$H$600,MATCH("Total andel fossilt",Miljövärden!$B$2:$H$2,0),FALSE),"")</f>
        <v>0</v>
      </c>
      <c r="BX38" s="116">
        <f t="shared" si="20"/>
        <v>0</v>
      </c>
      <c r="BZ38">
        <f t="shared" si="21"/>
        <v>0</v>
      </c>
      <c r="CA38" s="115">
        <f t="shared" si="22"/>
        <v>0</v>
      </c>
    </row>
    <row r="39" spans="1:79">
      <c r="A39" t="s">
        <v>70</v>
      </c>
      <c r="B39" t="s">
        <v>71</v>
      </c>
      <c r="C39">
        <f>VLOOKUP($B39,'Tillförd energi'!$B$1:$AI$720,MATCH(C$1,'Tillförd energi'!$B$1:$AQ$1,0),FALSE)</f>
        <v>0</v>
      </c>
      <c r="D39">
        <f>VLOOKUP($B39,'Tillförd energi'!$B$1:$AI$720,MATCH(D$1,'Tillförd energi'!$B$1:$AQ$1,0),FALSE)</f>
        <v>0.1</v>
      </c>
      <c r="E39">
        <f>VLOOKUP($B39,'Tillförd energi'!$B$1:$AI$720,MATCH(E$1,'Tillförd energi'!$B$1:$AQ$1,0),FALSE)</f>
        <v>0</v>
      </c>
      <c r="F39">
        <f>VLOOKUP($B39,'Tillförd energi'!$B$1:$AI$720,MATCH(F$1,'Tillförd energi'!$B$1:$AQ$1,0),FALSE)</f>
        <v>0</v>
      </c>
      <c r="G39">
        <f>VLOOKUP($B39,'Tillförd energi'!$B$1:$AI$720,MATCH(G$1,'Tillförd energi'!$B$1:$AQ$1,0),FALSE)</f>
        <v>0</v>
      </c>
      <c r="H39">
        <f>VLOOKUP($B39,'Tillförd energi'!$B$1:$AI$720,MATCH(H$1,'Tillförd energi'!$B$1:$AQ$1,0),FALSE)</f>
        <v>0</v>
      </c>
      <c r="I39">
        <f>VLOOKUP($B39,'Tillförd energi'!$B$1:$AI$720,MATCH(I$1,'Tillförd energi'!$B$1:$AQ$1,0),FALSE)</f>
        <v>0</v>
      </c>
      <c r="J39">
        <f>VLOOKUP($B39,'Tillförd energi'!$B$1:$AI$720,MATCH(J$1,'Tillförd energi'!$B$1:$AQ$1,0),FALSE)</f>
        <v>0</v>
      </c>
      <c r="K39">
        <f>VLOOKUP($B39,'Tillförd energi'!$B$1:$AI$720,MATCH(K$1,'Tillförd energi'!$B$1:$AQ$1,0),FALSE)</f>
        <v>0</v>
      </c>
      <c r="L39">
        <f>VLOOKUP($B39,'Tillförd energi'!$B$1:$AI$720,MATCH(L$1,'Tillförd energi'!$B$1:$AQ$1,0),FALSE)</f>
        <v>0</v>
      </c>
      <c r="M39">
        <f>VLOOKUP($B39,'Tillförd energi'!$B$1:$AI$720,MATCH(M$1,'Tillförd energi'!$B$1:$AQ$1,0),FALSE)</f>
        <v>0</v>
      </c>
      <c r="N39">
        <f>VLOOKUP($B39,'Tillförd energi'!$B$1:$AI$720,MATCH(N$1,'Tillförd energi'!$B$1:$AQ$1,0),FALSE)</f>
        <v>0</v>
      </c>
      <c r="O39">
        <f>VLOOKUP($B39,'Tillförd energi'!$B$1:$AI$720,MATCH(O$1,'Tillförd energi'!$B$1:$AQ$1,0),FALSE)</f>
        <v>0</v>
      </c>
      <c r="P39">
        <f>VLOOKUP($B39,'Tillförd energi'!$B$1:$AI$720,MATCH(P$1,'Tillförd energi'!$B$1:$AQ$1,0),FALSE)</f>
        <v>22.928999999999998</v>
      </c>
      <c r="Q39">
        <f>VLOOKUP($B39,'Tillförd energi'!$B$1:$AI$720,MATCH(Q$1,'Tillförd energi'!$B$1:$AQ$1,0),FALSE)</f>
        <v>0</v>
      </c>
      <c r="R39">
        <f>VLOOKUP($B39,'Tillförd energi'!$B$1:$AI$720,MATCH(R$1,'Tillförd energi'!$B$1:$AQ$1,0),FALSE)</f>
        <v>0</v>
      </c>
      <c r="S39">
        <f>VLOOKUP($B39,'Tillförd energi'!$B$1:$AI$720,MATCH(S$1,'Tillförd energi'!$B$1:$AQ$1,0),FALSE)</f>
        <v>0</v>
      </c>
      <c r="T39">
        <f>VLOOKUP($B39,'Tillförd energi'!$B$1:$AI$720,MATCH(T$1,'Tillförd energi'!$B$1:$AQ$1,0),FALSE)</f>
        <v>0</v>
      </c>
      <c r="U39">
        <f>VLOOKUP($B39,'Tillförd energi'!$B$1:$AI$720,MATCH(U$1,'Tillförd energi'!$B$1:$AQ$1,0),FALSE)</f>
        <v>0</v>
      </c>
      <c r="V39">
        <f>VLOOKUP($B39,'Tillförd energi'!$B$1:$AI$720,MATCH(V$1,'Tillförd energi'!$B$1:$AQ$1,0),FALSE)</f>
        <v>0</v>
      </c>
      <c r="W39">
        <f>VLOOKUP($B39,'Tillförd energi'!$B$1:$AI$720,MATCH(W$1,'Tillförd energi'!$B$1:$AQ$1,0),FALSE)</f>
        <v>0</v>
      </c>
      <c r="X39">
        <f>VLOOKUP($B39,'Tillförd energi'!$B$1:$AI$720,MATCH(X$1,'Tillförd energi'!$B$1:$AQ$1,0),FALSE)</f>
        <v>0</v>
      </c>
      <c r="Y39">
        <f>VLOOKUP($B39,'Tillförd energi'!$B$1:$AI$720,MATCH(Y$1,'Tillförd energi'!$B$1:$AQ$1,0),FALSE)</f>
        <v>0</v>
      </c>
      <c r="Z39">
        <f>VLOOKUP($B39,'Tillförd energi'!$B$1:$AI$720,MATCH(Z$1,'Tillförd energi'!$B$1:$AQ$1,0),FALSE)</f>
        <v>0</v>
      </c>
      <c r="AA39">
        <f>VLOOKUP($B39,'Tillförd energi'!$B$1:$AI$720,MATCH(AA$1,'Tillförd energi'!$B$1:$AQ$1,0),FALSE)</f>
        <v>0</v>
      </c>
      <c r="AB39">
        <f>VLOOKUP($B39,'Tillförd energi'!$B$1:$AI$720,MATCH(AB$1,'Tillförd energi'!$B$1:$AQ$1,0),FALSE)</f>
        <v>0</v>
      </c>
      <c r="AC39">
        <f>VLOOKUP($B39,'Tillförd energi'!$B$1:$AI$720,MATCH(AC$1,'Tillförd energi'!$B$1:$AQ$1,0),FALSE)</f>
        <v>4.008</v>
      </c>
      <c r="AD39">
        <f>VLOOKUP($B39,'Tillförd energi'!$B$1:$AI$720,MATCH(AD$1,'Tillförd energi'!$B$1:$AQ$1,0),FALSE)</f>
        <v>0</v>
      </c>
      <c r="AE39">
        <f>VLOOKUP($B39,'Tillförd energi'!$B$1:$AI$720,MATCH(AE$1,'Tillförd energi'!$B$1:$AQ$1,0),FALSE)</f>
        <v>0</v>
      </c>
      <c r="AF39">
        <f>VLOOKUP($B39,'Tillförd energi'!$B$1:$AI$720,MATCH(AF$1,'Tillförd energi'!$B$1:$AQ$1,0),FALSE)</f>
        <v>0.66600000000000004</v>
      </c>
      <c r="AG39">
        <f>IFERROR(VLOOKUP(B39,Miljö!$B$1:$AC$550,MATCH("Köpt mängd produktionsspecifik fjärrvärme:",Miljö!$B$1:$AC$1,0),FALSE)/1,0)</f>
        <v>0</v>
      </c>
      <c r="AI39">
        <f t="shared" si="0"/>
        <v>27.702999999999999</v>
      </c>
      <c r="AJ39">
        <f t="shared" si="1"/>
        <v>27.702999999999999</v>
      </c>
      <c r="AK39">
        <f>IF(ISERROR(1/VLOOKUP($B39,Leveranser!$B$1:$S$499,MATCH("Såld värme (GWh)",Leveranser!$B$1:$S$1,0),FALSE)),"",VLOOKUP($B39,Leveranser!$B$1:$S$499,MATCH("Såld värme (GWh)",Leveranser!$B$1:$S$1,0),FALSE))</f>
        <v>22.2</v>
      </c>
      <c r="AL39">
        <f>VLOOKUP($B39,Leveranser!$B$1:$Y$499,MATCH("Totalt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114">
        <f t="shared" si="2"/>
        <v>0.80135725372703315</v>
      </c>
      <c r="AP39" t="str">
        <f>IFERROR(VLOOKUP($B39,Miljövärden!$B$2:$H$600,7,FALSE),"Nej, saknas")</f>
        <v>Ja</v>
      </c>
      <c r="AQ39" t="str">
        <f>IFERROR(VLOOKUP($B39,Miljövärden!$B$2:$H$600,6,FALSE),"Nej, saknas")</f>
        <v>Ja</v>
      </c>
      <c r="AU39">
        <f t="shared" si="3"/>
        <v>0.66600000000000004</v>
      </c>
      <c r="AV39">
        <f t="shared" si="4"/>
        <v>0</v>
      </c>
      <c r="AW39">
        <f t="shared" si="5"/>
        <v>22.928999999999998</v>
      </c>
      <c r="AX39">
        <f t="shared" si="6"/>
        <v>0</v>
      </c>
      <c r="AZ39">
        <f t="shared" si="7"/>
        <v>22.928999999999998</v>
      </c>
      <c r="BC39">
        <f t="shared" si="8"/>
        <v>0.1</v>
      </c>
      <c r="BD39">
        <f t="shared" si="9"/>
        <v>0</v>
      </c>
      <c r="BE39">
        <f t="shared" si="10"/>
        <v>22.928999999999998</v>
      </c>
      <c r="BF39">
        <f t="shared" si="11"/>
        <v>4.008</v>
      </c>
      <c r="BG39">
        <f t="shared" si="12"/>
        <v>0.66600000000000004</v>
      </c>
      <c r="BH39">
        <f>VLOOKUP(B39,Miljö!$B$1:$BX$482,MATCH("Fossilandel för ursprungspecificerad el ()",Miljö!$B$1:$I$1,0),FALSE)</f>
        <v>0</v>
      </c>
      <c r="BI39">
        <f>VLOOKUP(B39,Miljö!$B$1:$BX$482,MATCH("Kärnkraftsandel för ursprungsspecificerad el ()",Miljö!$B$1:$O$1,0),FALSE)</f>
        <v>0.48170000000000002</v>
      </c>
      <c r="BJ39">
        <f t="shared" si="13"/>
        <v>0</v>
      </c>
      <c r="BK39" t="str">
        <f>VLOOKUP(B39,Miljö!$B$1:$P$482,MATCH("Fossil andel i procent (%)",Miljö!$B$1:$P$1,0),FALSE)</f>
        <v>ET</v>
      </c>
      <c r="BL39">
        <f t="shared" si="14"/>
        <v>27.702999999999999</v>
      </c>
      <c r="BO39" s="21">
        <f t="shared" si="15"/>
        <v>3.6097173591307804E-3</v>
      </c>
      <c r="BP39" s="115">
        <f t="shared" si="16"/>
        <v>1.1580413673609359E-2</v>
      </c>
      <c r="BQ39" s="115">
        <f t="shared" si="17"/>
        <v>0.84013239721329824</v>
      </c>
      <c r="BR39" s="115">
        <f t="shared" si="18"/>
        <v>0.14467747175396167</v>
      </c>
      <c r="BT39" s="116">
        <f t="shared" si="19"/>
        <v>1</v>
      </c>
      <c r="BW39" s="115">
        <f>IF(AP39="Ja",VLOOKUP(B39,Miljövärden!$B$2:$H$600,MATCH("Total andel fossilt",Miljövärden!$B$2:$H$2,0),FALSE),"")</f>
        <v>3.6097199999999999E-3</v>
      </c>
      <c r="BX39" s="116">
        <f t="shared" si="20"/>
        <v>2.6408692194862526E-9</v>
      </c>
      <c r="BZ39">
        <f t="shared" si="21"/>
        <v>2.6408692194862526E-9</v>
      </c>
      <c r="CA39" s="115">
        <f t="shared" si="22"/>
        <v>0</v>
      </c>
    </row>
    <row r="40" spans="1:79">
      <c r="A40" t="s">
        <v>70</v>
      </c>
      <c r="B40" t="s">
        <v>72</v>
      </c>
      <c r="C40">
        <f>VLOOKUP($B40,'Tillförd energi'!$B$1:$AI$720,MATCH(C$1,'Tillförd energi'!$B$1:$AQ$1,0),FALSE)</f>
        <v>0</v>
      </c>
      <c r="D40">
        <f>VLOOKUP($B40,'Tillförd energi'!$B$1:$AI$720,MATCH(D$1,'Tillförd energi'!$B$1:$AQ$1,0),FALSE)</f>
        <v>3.7999999999999999E-2</v>
      </c>
      <c r="E40">
        <f>VLOOKUP($B40,'Tillförd energi'!$B$1:$AI$720,MATCH(E$1,'Tillförd energi'!$B$1:$AQ$1,0),FALSE)</f>
        <v>0</v>
      </c>
      <c r="F40">
        <f>VLOOKUP($B40,'Tillförd energi'!$B$1:$AI$720,MATCH(F$1,'Tillförd energi'!$B$1:$AQ$1,0),FALSE)</f>
        <v>0</v>
      </c>
      <c r="G40">
        <f>VLOOKUP($B40,'Tillförd energi'!$B$1:$AI$720,MATCH(G$1,'Tillförd energi'!$B$1:$AQ$1,0),FALSE)</f>
        <v>0</v>
      </c>
      <c r="H40">
        <f>VLOOKUP($B40,'Tillförd energi'!$B$1:$AI$720,MATCH(H$1,'Tillförd energi'!$B$1:$AQ$1,0),FALSE)</f>
        <v>0</v>
      </c>
      <c r="I40">
        <f>VLOOKUP($B40,'Tillförd energi'!$B$1:$AI$720,MATCH(I$1,'Tillförd energi'!$B$1:$AQ$1,0),FALSE)</f>
        <v>0</v>
      </c>
      <c r="J40">
        <f>VLOOKUP($B40,'Tillförd energi'!$B$1:$AI$720,MATCH(J$1,'Tillförd energi'!$B$1:$AQ$1,0),FALSE)</f>
        <v>0</v>
      </c>
      <c r="K40">
        <f>VLOOKUP($B40,'Tillförd energi'!$B$1:$AI$720,MATCH(K$1,'Tillförd energi'!$B$1:$AQ$1,0),FALSE)</f>
        <v>0</v>
      </c>
      <c r="L40">
        <f>VLOOKUP($B40,'Tillförd energi'!$B$1:$AI$720,MATCH(L$1,'Tillförd energi'!$B$1:$AQ$1,0),FALSE)</f>
        <v>0</v>
      </c>
      <c r="M40">
        <f>VLOOKUP($B40,'Tillförd energi'!$B$1:$AI$720,MATCH(M$1,'Tillförd energi'!$B$1:$AQ$1,0),FALSE)</f>
        <v>0</v>
      </c>
      <c r="N40">
        <f>VLOOKUP($B40,'Tillförd energi'!$B$1:$AI$720,MATCH(N$1,'Tillförd energi'!$B$1:$AQ$1,0),FALSE)</f>
        <v>0</v>
      </c>
      <c r="O40">
        <f>VLOOKUP($B40,'Tillförd energi'!$B$1:$AI$720,MATCH(O$1,'Tillförd energi'!$B$1:$AQ$1,0),FALSE)</f>
        <v>0</v>
      </c>
      <c r="P40">
        <f>VLOOKUP($B40,'Tillförd energi'!$B$1:$AI$720,MATCH(P$1,'Tillförd energi'!$B$1:$AQ$1,0),FALSE)</f>
        <v>2.2839999999999998</v>
      </c>
      <c r="Q40">
        <f>VLOOKUP($B40,'Tillförd energi'!$B$1:$AI$720,MATCH(Q$1,'Tillförd energi'!$B$1:$AQ$1,0),FALSE)</f>
        <v>0</v>
      </c>
      <c r="R40">
        <f>VLOOKUP($B40,'Tillförd energi'!$B$1:$AI$720,MATCH(R$1,'Tillförd energi'!$B$1:$AQ$1,0),FALSE)</f>
        <v>0</v>
      </c>
      <c r="S40">
        <f>VLOOKUP($B40,'Tillförd energi'!$B$1:$AI$720,MATCH(S$1,'Tillförd energi'!$B$1:$AQ$1,0),FALSE)</f>
        <v>0</v>
      </c>
      <c r="T40">
        <f>VLOOKUP($B40,'Tillförd energi'!$B$1:$AI$720,MATCH(T$1,'Tillförd energi'!$B$1:$AQ$1,0),FALSE)</f>
        <v>0</v>
      </c>
      <c r="U40">
        <f>VLOOKUP($B40,'Tillförd energi'!$B$1:$AI$720,MATCH(U$1,'Tillförd energi'!$B$1:$AQ$1,0),FALSE)</f>
        <v>0</v>
      </c>
      <c r="V40">
        <f>VLOOKUP($B40,'Tillförd energi'!$B$1:$AI$720,MATCH(V$1,'Tillförd energi'!$B$1:$AQ$1,0),FALSE)</f>
        <v>0</v>
      </c>
      <c r="W40">
        <f>VLOOKUP($B40,'Tillförd energi'!$B$1:$AI$720,MATCH(W$1,'Tillförd energi'!$B$1:$AQ$1,0),FALSE)</f>
        <v>0</v>
      </c>
      <c r="X40">
        <f>VLOOKUP($B40,'Tillförd energi'!$B$1:$AI$720,MATCH(X$1,'Tillförd energi'!$B$1:$AQ$1,0),FALSE)</f>
        <v>0</v>
      </c>
      <c r="Y40">
        <f>VLOOKUP($B40,'Tillförd energi'!$B$1:$AI$720,MATCH(Y$1,'Tillförd energi'!$B$1:$AQ$1,0),FALSE)</f>
        <v>0</v>
      </c>
      <c r="Z40">
        <f>VLOOKUP($B40,'Tillförd energi'!$B$1:$AI$720,MATCH(Z$1,'Tillförd energi'!$B$1:$AQ$1,0),FALSE)</f>
        <v>0</v>
      </c>
      <c r="AA40">
        <f>VLOOKUP($B40,'Tillförd energi'!$B$1:$AI$720,MATCH(AA$1,'Tillförd energi'!$B$1:$AQ$1,0),FALSE)</f>
        <v>0</v>
      </c>
      <c r="AB40">
        <f>VLOOKUP($B40,'Tillförd energi'!$B$1:$AI$720,MATCH(AB$1,'Tillförd energi'!$B$1:$AQ$1,0),FALSE)</f>
        <v>0</v>
      </c>
      <c r="AC40">
        <f>VLOOKUP($B40,'Tillförd energi'!$B$1:$AI$720,MATCH(AC$1,'Tillförd energi'!$B$1:$AQ$1,0),FALSE)</f>
        <v>0</v>
      </c>
      <c r="AD40">
        <f>VLOOKUP($B40,'Tillförd energi'!$B$1:$AI$720,MATCH(AD$1,'Tillförd energi'!$B$1:$AQ$1,0),FALSE)</f>
        <v>0</v>
      </c>
      <c r="AE40">
        <f>VLOOKUP($B40,'Tillförd energi'!$B$1:$AI$720,MATCH(AE$1,'Tillförd energi'!$B$1:$AQ$1,0),FALSE)</f>
        <v>0</v>
      </c>
      <c r="AF40">
        <f>VLOOKUP($B40,'Tillförd energi'!$B$1:$AI$720,MATCH(AF$1,'Tillförd energi'!$B$1:$AQ$1,0),FALSE)</f>
        <v>5.3310000000000003E-2</v>
      </c>
      <c r="AG40">
        <f>IFERROR(VLOOKUP(B40,Miljö!$B$1:$AC$550,MATCH("Köpt mängd produktionsspecifik fjärrvärme:",Miljö!$B$1:$AC$1,0),FALSE)/1,0)</f>
        <v>0</v>
      </c>
      <c r="AI40">
        <f t="shared" si="0"/>
        <v>2.3753099999999998</v>
      </c>
      <c r="AJ40">
        <f t="shared" si="1"/>
        <v>2.3753099999999998</v>
      </c>
      <c r="AK40">
        <f>IF(ISERROR(1/VLOOKUP($B40,Leveranser!$B$1:$S$499,MATCH("Såld värme (GWh)",Leveranser!$B$1:$S$1,0),FALSE)),"",VLOOKUP($B40,Leveranser!$B$1:$S$499,MATCH("Såld värme (GWh)",Leveranser!$B$1:$S$1,0),FALSE))</f>
        <v>1.7769999999999999</v>
      </c>
      <c r="AL40">
        <f>VLOOKUP($B40,Leveranser!$B$1:$Y$499,MATCH("Totalt såld fjärrvärme till andra fjärrvärmeföretag",Leveranser!$B$1:$AA$1,0),FALSE)</f>
        <v>0</v>
      </c>
      <c r="AM40">
        <f>IF(ISERROR(1/VLOOKUP($B40,Miljö!$B$1:$S$500,MATCH("Såld mängd produktionsspecifik fjärrvärme (GWh)",Miljö!$B$1:$R$1,0),FALSE)),0,VLOOKUP($B40,Miljö!$B$1:$S$500,MATCH("Såld mängd produktionsspecifik fjärrvärme (GWh)",Miljö!$B$1:$R$1,0),FALSE))</f>
        <v>0</v>
      </c>
      <c r="AN40" s="114">
        <f t="shared" si="2"/>
        <v>0.74811287789804282</v>
      </c>
      <c r="AP40" t="str">
        <f>IFERROR(VLOOKUP($B40,Miljövärden!$B$2:$H$600,7,FALSE),"Nej, saknas")</f>
        <v>Ja</v>
      </c>
      <c r="AQ40" t="str">
        <f>IFERROR(VLOOKUP($B40,Miljövärden!$B$2:$H$600,6,FALSE),"Nej, saknas")</f>
        <v>Ja</v>
      </c>
      <c r="AU40">
        <f t="shared" si="3"/>
        <v>5.3310000000000003E-2</v>
      </c>
      <c r="AV40">
        <f t="shared" si="4"/>
        <v>0</v>
      </c>
      <c r="AW40">
        <f t="shared" si="5"/>
        <v>2.2839999999999998</v>
      </c>
      <c r="AX40">
        <f t="shared" si="6"/>
        <v>0</v>
      </c>
      <c r="AZ40">
        <f t="shared" si="7"/>
        <v>2.2839999999999998</v>
      </c>
      <c r="BC40">
        <f t="shared" si="8"/>
        <v>3.7999999999999999E-2</v>
      </c>
      <c r="BD40">
        <f t="shared" si="9"/>
        <v>0</v>
      </c>
      <c r="BE40">
        <f t="shared" si="10"/>
        <v>2.2839999999999998</v>
      </c>
      <c r="BF40">
        <f t="shared" si="11"/>
        <v>0</v>
      </c>
      <c r="BG40">
        <f t="shared" si="12"/>
        <v>5.3310000000000003E-2</v>
      </c>
      <c r="BH40">
        <f>VLOOKUP(B40,Miljö!$B$1:$BX$482,MATCH("Fossilandel för ursprungspecificerad el ()",Miljö!$B$1:$I$1,0),FALSE)</f>
        <v>0</v>
      </c>
      <c r="BI40">
        <f>VLOOKUP(B40,Miljö!$B$1:$BX$482,MATCH("Kärnkraftsandel för ursprungsspecificerad el ()",Miljö!$B$1:$O$1,0),FALSE)</f>
        <v>0.48170000000000002</v>
      </c>
      <c r="BJ40">
        <f t="shared" si="13"/>
        <v>0</v>
      </c>
      <c r="BK40" t="str">
        <f>VLOOKUP(B40,Miljö!$B$1:$P$482,MATCH("Fossil andel i procent (%)",Miljö!$B$1:$P$1,0),FALSE)</f>
        <v>ET</v>
      </c>
      <c r="BL40">
        <f t="shared" si="14"/>
        <v>2.3753099999999998</v>
      </c>
      <c r="BO40" s="21">
        <f t="shared" si="15"/>
        <v>1.5997911851505699E-2</v>
      </c>
      <c r="BP40" s="115">
        <f t="shared" si="16"/>
        <v>1.0810979198504617E-2</v>
      </c>
      <c r="BQ40" s="115">
        <f t="shared" si="17"/>
        <v>0.97319110894998972</v>
      </c>
      <c r="BR40" s="115">
        <f t="shared" si="18"/>
        <v>0</v>
      </c>
      <c r="BT40" s="116">
        <f t="shared" si="19"/>
        <v>1</v>
      </c>
      <c r="BW40" s="115">
        <f>IF(AP40="Ja",VLOOKUP(B40,Miljövärden!$B$2:$H$600,MATCH("Total andel fossilt",Miljövärden!$B$2:$H$2,0),FALSE),"")</f>
        <v>1.5997899999999999E-2</v>
      </c>
      <c r="BX40" s="116">
        <f t="shared" si="20"/>
        <v>-1.185150570043314E-8</v>
      </c>
      <c r="BZ40">
        <f t="shared" si="21"/>
        <v>-1.185150570043314E-8</v>
      </c>
      <c r="CA40" s="115">
        <f t="shared" si="22"/>
        <v>0</v>
      </c>
    </row>
    <row r="41" spans="1:79">
      <c r="A41" t="s">
        <v>73</v>
      </c>
      <c r="B41" t="s">
        <v>74</v>
      </c>
      <c r="C41">
        <f>VLOOKUP($B41,'Tillförd energi'!$B$1:$AI$720,MATCH(C$1,'Tillförd energi'!$B$1:$AQ$1,0),FALSE)</f>
        <v>0</v>
      </c>
      <c r="D41">
        <f>VLOOKUP($B41,'Tillförd energi'!$B$1:$AI$720,MATCH(D$1,'Tillförd energi'!$B$1:$AQ$1,0),FALSE)</f>
        <v>0</v>
      </c>
      <c r="E41">
        <f>VLOOKUP($B41,'Tillförd energi'!$B$1:$AI$720,MATCH(E$1,'Tillförd energi'!$B$1:$AQ$1,0),FALSE)</f>
        <v>3.1E-2</v>
      </c>
      <c r="F41">
        <f>VLOOKUP($B41,'Tillförd energi'!$B$1:$AI$720,MATCH(F$1,'Tillförd energi'!$B$1:$AQ$1,0),FALSE)</f>
        <v>0</v>
      </c>
      <c r="G41">
        <f>VLOOKUP($B41,'Tillförd energi'!$B$1:$AI$720,MATCH(G$1,'Tillförd energi'!$B$1:$AQ$1,0),FALSE)</f>
        <v>0</v>
      </c>
      <c r="H41">
        <f>VLOOKUP($B41,'Tillförd energi'!$B$1:$AI$720,MATCH(H$1,'Tillförd energi'!$B$1:$AQ$1,0),FALSE)</f>
        <v>0</v>
      </c>
      <c r="I41">
        <f>VLOOKUP($B41,'Tillförd energi'!$B$1:$AI$720,MATCH(I$1,'Tillförd energi'!$B$1:$AQ$1,0),FALSE)</f>
        <v>225.65199999999999</v>
      </c>
      <c r="J41">
        <f>VLOOKUP($B41,'Tillförd energi'!$B$1:$AI$720,MATCH(J$1,'Tillförd energi'!$B$1:$AQ$1,0),FALSE)</f>
        <v>2.8656000000000001</v>
      </c>
      <c r="K41">
        <f>VLOOKUP($B41,'Tillförd energi'!$B$1:$AI$720,MATCH(K$1,'Tillförd energi'!$B$1:$AQ$1,0),FALSE)</f>
        <v>0</v>
      </c>
      <c r="L41">
        <f>VLOOKUP($B41,'Tillförd energi'!$B$1:$AI$720,MATCH(L$1,'Tillförd energi'!$B$1:$AQ$1,0),FALSE)</f>
        <v>2.5205899999999999</v>
      </c>
      <c r="M41">
        <f>VLOOKUP($B41,'Tillförd energi'!$B$1:$AI$720,MATCH(M$1,'Tillförd energi'!$B$1:$AQ$1,0),FALSE)</f>
        <v>0</v>
      </c>
      <c r="N41">
        <f>VLOOKUP($B41,'Tillförd energi'!$B$1:$AI$720,MATCH(N$1,'Tillförd energi'!$B$1:$AQ$1,0),FALSE)</f>
        <v>0</v>
      </c>
      <c r="O41">
        <f>VLOOKUP($B41,'Tillförd energi'!$B$1:$AI$720,MATCH(O$1,'Tillförd energi'!$B$1:$AQ$1,0),FALSE)</f>
        <v>0</v>
      </c>
      <c r="P41">
        <f>VLOOKUP($B41,'Tillförd energi'!$B$1:$AI$720,MATCH(P$1,'Tillförd energi'!$B$1:$AQ$1,0),FALSE)</f>
        <v>1.6382000000000001</v>
      </c>
      <c r="Q41">
        <f>VLOOKUP($B41,'Tillförd energi'!$B$1:$AI$720,MATCH(Q$1,'Tillförd energi'!$B$1:$AQ$1,0),FALSE)</f>
        <v>96.089399999999998</v>
      </c>
      <c r="R41">
        <f>VLOOKUP($B41,'Tillförd energi'!$B$1:$AI$720,MATCH(R$1,'Tillförd energi'!$B$1:$AQ$1,0),FALSE)</f>
        <v>0</v>
      </c>
      <c r="S41">
        <f>VLOOKUP($B41,'Tillförd energi'!$B$1:$AI$720,MATCH(S$1,'Tillförd energi'!$B$1:$AQ$1,0),FALSE)</f>
        <v>0</v>
      </c>
      <c r="T41">
        <f>VLOOKUP($B41,'Tillförd energi'!$B$1:$AI$720,MATCH(T$1,'Tillförd energi'!$B$1:$AQ$1,0),FALSE)</f>
        <v>0</v>
      </c>
      <c r="U41">
        <f>VLOOKUP($B41,'Tillförd energi'!$B$1:$AI$720,MATCH(U$1,'Tillförd energi'!$B$1:$AQ$1,0),FALSE)</f>
        <v>0</v>
      </c>
      <c r="V41">
        <f>VLOOKUP($B41,'Tillförd energi'!$B$1:$AI$720,MATCH(V$1,'Tillförd energi'!$B$1:$AQ$1,0),FALSE)</f>
        <v>0</v>
      </c>
      <c r="W41">
        <f>VLOOKUP($B41,'Tillförd energi'!$B$1:$AI$720,MATCH(W$1,'Tillförd energi'!$B$1:$AQ$1,0),FALSE)</f>
        <v>1.14849</v>
      </c>
      <c r="X41">
        <f>VLOOKUP($B41,'Tillförd energi'!$B$1:$AI$720,MATCH(X$1,'Tillförd energi'!$B$1:$AQ$1,0),FALSE)</f>
        <v>0</v>
      </c>
      <c r="Y41">
        <f>VLOOKUP($B41,'Tillförd energi'!$B$1:$AI$720,MATCH(Y$1,'Tillförd energi'!$B$1:$AQ$1,0),FALSE)</f>
        <v>0</v>
      </c>
      <c r="Z41">
        <f>VLOOKUP($B41,'Tillförd energi'!$B$1:$AI$720,MATCH(Z$1,'Tillförd energi'!$B$1:$AQ$1,0),FALSE)</f>
        <v>0</v>
      </c>
      <c r="AA41">
        <f>VLOOKUP($B41,'Tillförd energi'!$B$1:$AI$720,MATCH(AA$1,'Tillförd energi'!$B$1:$AQ$1,0),FALSE)</f>
        <v>0</v>
      </c>
      <c r="AB41">
        <f>VLOOKUP($B41,'Tillförd energi'!$B$1:$AI$720,MATCH(AB$1,'Tillförd energi'!$B$1:$AQ$1,0),FALSE)</f>
        <v>0</v>
      </c>
      <c r="AC41">
        <f>VLOOKUP($B41,'Tillförd energi'!$B$1:$AI$720,MATCH(AC$1,'Tillförd energi'!$B$1:$AQ$1,0),FALSE)</f>
        <v>10.847</v>
      </c>
      <c r="AD41">
        <f>VLOOKUP($B41,'Tillförd energi'!$B$1:$AI$720,MATCH(AD$1,'Tillförd energi'!$B$1:$AQ$1,0),FALSE)</f>
        <v>84.736000000000004</v>
      </c>
      <c r="AE41">
        <f>VLOOKUP($B41,'Tillförd energi'!$B$1:$AI$720,MATCH(AE$1,'Tillförd energi'!$B$1:$AQ$1,0),FALSE)</f>
        <v>0</v>
      </c>
      <c r="AF41">
        <f>VLOOKUP($B41,'Tillförd energi'!$B$1:$AI$720,MATCH(AF$1,'Tillförd energi'!$B$1:$AQ$1,0),FALSE)</f>
        <v>8.7927499999999998</v>
      </c>
      <c r="AG41">
        <f>IFERROR(VLOOKUP(B41,Miljö!$B$1:$AC$550,MATCH("Köpt mängd produktionsspecifik fjärrvärme:",Miljö!$B$1:$AC$1,0),FALSE)/1,0)</f>
        <v>13.973000000000001</v>
      </c>
      <c r="AI41">
        <f t="shared" si="0"/>
        <v>434.32102999999995</v>
      </c>
      <c r="AJ41">
        <f t="shared" si="1"/>
        <v>448.29402999999996</v>
      </c>
      <c r="AK41">
        <f>IF(ISERROR(1/VLOOKUP($B41,Leveranser!$B$1:$S$499,MATCH("Såld värme (GWh)",Leveranser!$B$1:$S$1,0),FALSE)),"",VLOOKUP($B41,Leveranser!$B$1:$S$499,MATCH("Såld värme (GWh)",Leveranser!$B$1:$S$1,0),FALSE))</f>
        <v>378.29</v>
      </c>
      <c r="AL41">
        <f>VLOOKUP($B41,Leveranser!$B$1:$Y$499,MATCH("Totalt såld fjärrvärme till andra fjärrvärmeföretag",Leveranser!$B$1:$AA$1,0),FALSE)</f>
        <v>31.34</v>
      </c>
      <c r="AM41">
        <f>IF(ISERROR(1/VLOOKUP($B41,Miljö!$B$1:$S$500,MATCH("Såld mängd produktionsspecifik fjärrvärme (GWh)",Miljö!$B$1:$R$1,0),FALSE)),0,VLOOKUP($B41,Miljö!$B$1:$S$500,MATCH("Såld mängd produktionsspecifik fjärrvärme (GWh)",Miljö!$B$1:$R$1,0),FALSE))</f>
        <v>31.34</v>
      </c>
      <c r="AN41" s="114">
        <f t="shared" si="2"/>
        <v>0.84384349262915692</v>
      </c>
      <c r="AP41" t="str">
        <f>IFERROR(VLOOKUP($B41,Miljövärden!$B$2:$H$600,7,FALSE),"Nej, saknas")</f>
        <v>Ja</v>
      </c>
      <c r="AQ41" t="str">
        <f>IFERROR(VLOOKUP($B41,Miljövärden!$B$2:$H$600,6,FALSE),"Nej, saknas")</f>
        <v>Ja</v>
      </c>
      <c r="AU41">
        <f t="shared" si="3"/>
        <v>8.7927499999999998</v>
      </c>
      <c r="AV41">
        <f t="shared" si="4"/>
        <v>0</v>
      </c>
      <c r="AW41">
        <f t="shared" si="5"/>
        <v>97.727599999999995</v>
      </c>
      <c r="AX41">
        <f t="shared" si="6"/>
        <v>0</v>
      </c>
      <c r="AZ41">
        <f t="shared" si="7"/>
        <v>101.39667999999999</v>
      </c>
      <c r="BC41">
        <f t="shared" si="8"/>
        <v>3.1E-2</v>
      </c>
      <c r="BD41">
        <f t="shared" si="9"/>
        <v>0</v>
      </c>
      <c r="BE41">
        <f t="shared" si="10"/>
        <v>98.876089999999991</v>
      </c>
      <c r="BF41">
        <f t="shared" si="11"/>
        <v>326.62119000000001</v>
      </c>
      <c r="BG41">
        <f t="shared" si="12"/>
        <v>8.7927499999999998</v>
      </c>
      <c r="BH41">
        <f>VLOOKUP(B41,Miljö!$B$1:$BX$482,MATCH("Fossilandel för ursprungspecificerad el ()",Miljö!$B$1:$I$1,0),FALSE)</f>
        <v>0</v>
      </c>
      <c r="BI41">
        <f>VLOOKUP(B41,Miljö!$B$1:$BX$482,MATCH("Kärnkraftsandel för ursprungsspecificerad el ()",Miljö!$B$1:$O$1,0),FALSE)</f>
        <v>0</v>
      </c>
      <c r="BJ41">
        <f t="shared" si="13"/>
        <v>13.973000000000001</v>
      </c>
      <c r="BK41">
        <f>VLOOKUP(B41,Miljö!$B$1:$P$482,MATCH("Fossil andel i procent (%)",Miljö!$B$1:$P$1,0),FALSE)</f>
        <v>0</v>
      </c>
      <c r="BL41">
        <f t="shared" si="14"/>
        <v>448.29403000000002</v>
      </c>
      <c r="BO41" s="21">
        <f t="shared" si="15"/>
        <v>6.915104356843654E-5</v>
      </c>
      <c r="BP41" s="115">
        <f t="shared" si="16"/>
        <v>3.1169275218766578E-2</v>
      </c>
      <c r="BQ41" s="115">
        <f t="shared" si="17"/>
        <v>0.24017460147751685</v>
      </c>
      <c r="BR41" s="115">
        <f t="shared" si="18"/>
        <v>0.72858697226014812</v>
      </c>
      <c r="BT41" s="116">
        <f t="shared" si="19"/>
        <v>1</v>
      </c>
      <c r="BW41" s="115">
        <f>IF(AP41="Ja",VLOOKUP(B41,Miljövärden!$B$2:$H$600,MATCH("Total andel fossilt",Miljövärden!$B$2:$H$2,0),FALSE),"")</f>
        <v>7.4348800000000002E-5</v>
      </c>
      <c r="BX41" s="116">
        <f t="shared" si="20"/>
        <v>5.197756431563462E-6</v>
      </c>
      <c r="BZ41">
        <f t="shared" si="21"/>
        <v>5.197756431563462E-6</v>
      </c>
      <c r="CA41" s="115">
        <f t="shared" si="22"/>
        <v>0</v>
      </c>
    </row>
    <row r="42" spans="1:79">
      <c r="A42" t="s">
        <v>73</v>
      </c>
      <c r="B42" t="s">
        <v>76</v>
      </c>
      <c r="C42">
        <f>VLOOKUP($B42,'Tillförd energi'!$B$1:$AI$720,MATCH(C$1,'Tillförd energi'!$B$1:$AQ$1,0),FALSE)</f>
        <v>0</v>
      </c>
      <c r="D42">
        <f>VLOOKUP($B42,'Tillförd energi'!$B$1:$AI$720,MATCH(D$1,'Tillförd energi'!$B$1:$AQ$1,0),FALSE)</f>
        <v>0</v>
      </c>
      <c r="E42">
        <f>VLOOKUP($B42,'Tillförd energi'!$B$1:$AI$720,MATCH(E$1,'Tillförd energi'!$B$1:$AQ$1,0),FALSE)</f>
        <v>0</v>
      </c>
      <c r="F42">
        <f>VLOOKUP($B42,'Tillförd energi'!$B$1:$AI$720,MATCH(F$1,'Tillförd energi'!$B$1:$AQ$1,0),FALSE)</f>
        <v>0</v>
      </c>
      <c r="G42">
        <f>VLOOKUP($B42,'Tillförd energi'!$B$1:$AI$720,MATCH(G$1,'Tillförd energi'!$B$1:$AQ$1,0),FALSE)</f>
        <v>0</v>
      </c>
      <c r="H42">
        <f>VLOOKUP($B42,'Tillförd energi'!$B$1:$AI$720,MATCH(H$1,'Tillförd energi'!$B$1:$AQ$1,0),FALSE)</f>
        <v>0</v>
      </c>
      <c r="I42">
        <f>VLOOKUP($B42,'Tillförd energi'!$B$1:$AI$720,MATCH(I$1,'Tillförd energi'!$B$1:$AQ$1,0),FALSE)</f>
        <v>0</v>
      </c>
      <c r="J42">
        <f>VLOOKUP($B42,'Tillförd energi'!$B$1:$AI$720,MATCH(J$1,'Tillförd energi'!$B$1:$AQ$1,0),FALSE)</f>
        <v>0</v>
      </c>
      <c r="K42">
        <f>VLOOKUP($B42,'Tillförd energi'!$B$1:$AI$720,MATCH(K$1,'Tillförd energi'!$B$1:$AQ$1,0),FALSE)</f>
        <v>0</v>
      </c>
      <c r="L42">
        <f>VLOOKUP($B42,'Tillförd energi'!$B$1:$AI$720,MATCH(L$1,'Tillförd energi'!$B$1:$AQ$1,0),FALSE)</f>
        <v>0</v>
      </c>
      <c r="M42">
        <f>VLOOKUP($B42,'Tillförd energi'!$B$1:$AI$720,MATCH(M$1,'Tillförd energi'!$B$1:$AQ$1,0),FALSE)</f>
        <v>0</v>
      </c>
      <c r="N42">
        <f>VLOOKUP($B42,'Tillförd energi'!$B$1:$AI$720,MATCH(N$1,'Tillförd energi'!$B$1:$AQ$1,0),FALSE)</f>
        <v>0</v>
      </c>
      <c r="O42">
        <f>VLOOKUP($B42,'Tillförd energi'!$B$1:$AI$720,MATCH(O$1,'Tillförd energi'!$B$1:$AQ$1,0),FALSE)</f>
        <v>0</v>
      </c>
      <c r="P42">
        <f>VLOOKUP($B42,'Tillförd energi'!$B$1:$AI$720,MATCH(P$1,'Tillförd energi'!$B$1:$AQ$1,0),FALSE)</f>
        <v>0</v>
      </c>
      <c r="Q42">
        <f>VLOOKUP($B42,'Tillförd energi'!$B$1:$AI$720,MATCH(Q$1,'Tillförd energi'!$B$1:$AQ$1,0),FALSE)</f>
        <v>0</v>
      </c>
      <c r="R42">
        <f>VLOOKUP($B42,'Tillförd energi'!$B$1:$AI$720,MATCH(R$1,'Tillförd energi'!$B$1:$AQ$1,0),FALSE)</f>
        <v>2.6309999999999998</v>
      </c>
      <c r="S42">
        <f>VLOOKUP($B42,'Tillförd energi'!$B$1:$AI$720,MATCH(S$1,'Tillförd energi'!$B$1:$AQ$1,0),FALSE)</f>
        <v>0</v>
      </c>
      <c r="T42">
        <f>VLOOKUP($B42,'Tillförd energi'!$B$1:$AI$720,MATCH(T$1,'Tillförd energi'!$B$1:$AQ$1,0),FALSE)</f>
        <v>0</v>
      </c>
      <c r="U42">
        <f>VLOOKUP($B42,'Tillförd energi'!$B$1:$AI$720,MATCH(U$1,'Tillförd energi'!$B$1:$AQ$1,0),FALSE)</f>
        <v>0</v>
      </c>
      <c r="V42">
        <f>VLOOKUP($B42,'Tillförd energi'!$B$1:$AI$720,MATCH(V$1,'Tillförd energi'!$B$1:$AQ$1,0),FALSE)</f>
        <v>0</v>
      </c>
      <c r="W42">
        <f>VLOOKUP($B42,'Tillförd energi'!$B$1:$AI$720,MATCH(W$1,'Tillförd energi'!$B$1:$AQ$1,0),FALSE)</f>
        <v>5.6999999999999998E-4</v>
      </c>
      <c r="X42">
        <f>VLOOKUP($B42,'Tillförd energi'!$B$1:$AI$720,MATCH(X$1,'Tillförd energi'!$B$1:$AQ$1,0),FALSE)</f>
        <v>0</v>
      </c>
      <c r="Y42">
        <f>VLOOKUP($B42,'Tillförd energi'!$B$1:$AI$720,MATCH(Y$1,'Tillförd energi'!$B$1:$AQ$1,0),FALSE)</f>
        <v>0</v>
      </c>
      <c r="Z42">
        <f>VLOOKUP($B42,'Tillförd energi'!$B$1:$AI$720,MATCH(Z$1,'Tillförd energi'!$B$1:$AQ$1,0),FALSE)</f>
        <v>0</v>
      </c>
      <c r="AA42">
        <f>VLOOKUP($B42,'Tillförd energi'!$B$1:$AI$720,MATCH(AA$1,'Tillförd energi'!$B$1:$AQ$1,0),FALSE)</f>
        <v>0</v>
      </c>
      <c r="AB42">
        <f>VLOOKUP($B42,'Tillförd energi'!$B$1:$AI$720,MATCH(AB$1,'Tillförd energi'!$B$1:$AQ$1,0),FALSE)</f>
        <v>0</v>
      </c>
      <c r="AC42">
        <f>VLOOKUP($B42,'Tillförd energi'!$B$1:$AI$720,MATCH(AC$1,'Tillförd energi'!$B$1:$AQ$1,0),FALSE)</f>
        <v>0</v>
      </c>
      <c r="AD42">
        <f>VLOOKUP($B42,'Tillförd energi'!$B$1:$AI$720,MATCH(AD$1,'Tillförd energi'!$B$1:$AQ$1,0),FALSE)</f>
        <v>0</v>
      </c>
      <c r="AE42">
        <f>VLOOKUP($B42,'Tillförd energi'!$B$1:$AI$720,MATCH(AE$1,'Tillförd energi'!$B$1:$AQ$1,0),FALSE)</f>
        <v>0</v>
      </c>
      <c r="AF42">
        <f>VLOOKUP($B42,'Tillförd energi'!$B$1:$AI$720,MATCH(AF$1,'Tillförd energi'!$B$1:$AQ$1,0),FALSE)</f>
        <v>5.7970000000000001E-3</v>
      </c>
      <c r="AG42">
        <f>IFERROR(VLOOKUP(B42,Miljö!$B$1:$AC$550,MATCH("Köpt mängd produktionsspecifik fjärrvärme:",Miljö!$B$1:$AC$1,0),FALSE)/1,0)</f>
        <v>0</v>
      </c>
      <c r="AI42">
        <f t="shared" si="0"/>
        <v>2.6373669999999998</v>
      </c>
      <c r="AJ42">
        <f t="shared" si="1"/>
        <v>2.6373669999999998</v>
      </c>
      <c r="AK42">
        <f>IF(ISERROR(1/VLOOKUP($B42,Leveranser!$B$1:$S$499,MATCH("Såld värme (GWh)",Leveranser!$B$1:$S$1,0),FALSE)),"",VLOOKUP($B42,Leveranser!$B$1:$S$499,MATCH("Såld värme (GWh)",Leveranser!$B$1:$S$1,0),FALSE))</f>
        <v>1.64</v>
      </c>
      <c r="AL42">
        <f>VLOOKUP($B42,Leveranser!$B$1:$Y$499,MATCH("Totalt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114">
        <f t="shared" si="2"/>
        <v>0.62183230471906259</v>
      </c>
      <c r="AP42" t="str">
        <f>IFERROR(VLOOKUP($B42,Miljövärden!$B$2:$H$600,7,FALSE),"Nej, saknas")</f>
        <v>Ja</v>
      </c>
      <c r="AQ42" t="str">
        <f>IFERROR(VLOOKUP($B42,Miljövärden!$B$2:$H$600,6,FALSE),"Nej, saknas")</f>
        <v>Ja</v>
      </c>
      <c r="AU42">
        <f t="shared" si="3"/>
        <v>5.7970000000000001E-3</v>
      </c>
      <c r="AV42">
        <f t="shared" si="4"/>
        <v>0</v>
      </c>
      <c r="AW42">
        <f t="shared" si="5"/>
        <v>0</v>
      </c>
      <c r="AX42">
        <f t="shared" si="6"/>
        <v>2.6309999999999998</v>
      </c>
      <c r="AZ42">
        <f t="shared" si="7"/>
        <v>2.63157</v>
      </c>
      <c r="BC42">
        <f t="shared" si="8"/>
        <v>0</v>
      </c>
      <c r="BD42">
        <f t="shared" si="9"/>
        <v>0</v>
      </c>
      <c r="BE42">
        <f t="shared" si="10"/>
        <v>2.63157</v>
      </c>
      <c r="BF42">
        <f t="shared" si="11"/>
        <v>0</v>
      </c>
      <c r="BG42">
        <f t="shared" si="12"/>
        <v>5.7970000000000001E-3</v>
      </c>
      <c r="BH42">
        <f>VLOOKUP(B42,Miljö!$B$1:$BX$482,MATCH("Fossilandel för ursprungspecificerad el ()",Miljö!$B$1:$I$1,0),FALSE)</f>
        <v>0</v>
      </c>
      <c r="BI42">
        <f>VLOOKUP(B42,Miljö!$B$1:$BX$482,MATCH("Kärnkraftsandel för ursprungsspecificerad el ()",Miljö!$B$1:$O$1,0),FALSE)</f>
        <v>0</v>
      </c>
      <c r="BJ42">
        <f t="shared" si="13"/>
        <v>0</v>
      </c>
      <c r="BK42" t="str">
        <f>VLOOKUP(B42,Miljö!$B$1:$P$482,MATCH("Fossil andel i procent (%)",Miljö!$B$1:$P$1,0),FALSE)</f>
        <v>ET</v>
      </c>
      <c r="BL42">
        <f t="shared" si="14"/>
        <v>2.6373669999999998</v>
      </c>
      <c r="BO42" s="21">
        <f t="shared" si="15"/>
        <v>0</v>
      </c>
      <c r="BP42" s="115">
        <f t="shared" si="16"/>
        <v>0</v>
      </c>
      <c r="BQ42" s="115">
        <f t="shared" si="17"/>
        <v>1</v>
      </c>
      <c r="BR42" s="115">
        <f t="shared" si="18"/>
        <v>0</v>
      </c>
      <c r="BT42" s="116">
        <f t="shared" si="19"/>
        <v>1</v>
      </c>
      <c r="BW42" s="115">
        <f>IF(AP42="Ja",VLOOKUP(B42,Miljövärden!$B$2:$H$600,MATCH("Total andel fossilt",Miljövärden!$B$2:$H$2,0),FALSE),"")</f>
        <v>0</v>
      </c>
      <c r="BX42" s="116">
        <f t="shared" si="20"/>
        <v>0</v>
      </c>
      <c r="BZ42">
        <f t="shared" si="21"/>
        <v>0</v>
      </c>
      <c r="CA42" s="115">
        <f t="shared" si="22"/>
        <v>0</v>
      </c>
    </row>
    <row r="43" spans="1:79">
      <c r="A43" t="s">
        <v>73</v>
      </c>
      <c r="B43" t="s">
        <v>77</v>
      </c>
      <c r="C43">
        <f>VLOOKUP($B43,'Tillförd energi'!$B$1:$AI$720,MATCH(C$1,'Tillförd energi'!$B$1:$AQ$1,0),FALSE)</f>
        <v>0</v>
      </c>
      <c r="D43">
        <f>VLOOKUP($B43,'Tillförd energi'!$B$1:$AI$720,MATCH(D$1,'Tillförd energi'!$B$1:$AQ$1,0),FALSE)</f>
        <v>2.7399999999999998E-3</v>
      </c>
      <c r="E43">
        <f>VLOOKUP($B43,'Tillförd energi'!$B$1:$AI$720,MATCH(E$1,'Tillförd energi'!$B$1:$AQ$1,0),FALSE)</f>
        <v>0</v>
      </c>
      <c r="F43">
        <f>VLOOKUP($B43,'Tillförd energi'!$B$1:$AI$720,MATCH(F$1,'Tillförd energi'!$B$1:$AQ$1,0),FALSE)</f>
        <v>0</v>
      </c>
      <c r="G43">
        <f>VLOOKUP($B43,'Tillförd energi'!$B$1:$AI$720,MATCH(G$1,'Tillförd energi'!$B$1:$AQ$1,0),FALSE)</f>
        <v>0</v>
      </c>
      <c r="H43">
        <f>VLOOKUP($B43,'Tillförd energi'!$B$1:$AI$720,MATCH(H$1,'Tillförd energi'!$B$1:$AQ$1,0),FALSE)</f>
        <v>0</v>
      </c>
      <c r="I43">
        <f>VLOOKUP($B43,'Tillförd energi'!$B$1:$AI$720,MATCH(I$1,'Tillförd energi'!$B$1:$AQ$1,0),FALSE)</f>
        <v>0</v>
      </c>
      <c r="J43">
        <f>VLOOKUP($B43,'Tillförd energi'!$B$1:$AI$720,MATCH(J$1,'Tillförd energi'!$B$1:$AQ$1,0),FALSE)</f>
        <v>0</v>
      </c>
      <c r="K43">
        <f>VLOOKUP($B43,'Tillförd energi'!$B$1:$AI$720,MATCH(K$1,'Tillförd energi'!$B$1:$AQ$1,0),FALSE)</f>
        <v>0</v>
      </c>
      <c r="L43">
        <f>VLOOKUP($B43,'Tillförd energi'!$B$1:$AI$720,MATCH(L$1,'Tillförd energi'!$B$1:$AQ$1,0),FALSE)</f>
        <v>0</v>
      </c>
      <c r="M43">
        <f>VLOOKUP($B43,'Tillförd energi'!$B$1:$AI$720,MATCH(M$1,'Tillförd energi'!$B$1:$AQ$1,0),FALSE)</f>
        <v>0</v>
      </c>
      <c r="N43">
        <f>VLOOKUP($B43,'Tillförd energi'!$B$1:$AI$720,MATCH(N$1,'Tillförd energi'!$B$1:$AQ$1,0),FALSE)</f>
        <v>0</v>
      </c>
      <c r="O43">
        <f>VLOOKUP($B43,'Tillförd energi'!$B$1:$AI$720,MATCH(O$1,'Tillförd energi'!$B$1:$AQ$1,0),FALSE)</f>
        <v>0</v>
      </c>
      <c r="P43">
        <f>VLOOKUP($B43,'Tillförd energi'!$B$1:$AI$720,MATCH(P$1,'Tillförd energi'!$B$1:$AQ$1,0),FALSE)</f>
        <v>0</v>
      </c>
      <c r="Q43">
        <f>VLOOKUP($B43,'Tillförd energi'!$B$1:$AI$720,MATCH(Q$1,'Tillförd energi'!$B$1:$AQ$1,0),FALSE)</f>
        <v>0</v>
      </c>
      <c r="R43">
        <f>VLOOKUP($B43,'Tillförd energi'!$B$1:$AI$720,MATCH(R$1,'Tillförd energi'!$B$1:$AQ$1,0),FALSE)</f>
        <v>5.2380000000000004</v>
      </c>
      <c r="S43">
        <f>VLOOKUP($B43,'Tillförd energi'!$B$1:$AI$720,MATCH(S$1,'Tillförd energi'!$B$1:$AQ$1,0),FALSE)</f>
        <v>0</v>
      </c>
      <c r="T43">
        <f>VLOOKUP($B43,'Tillförd energi'!$B$1:$AI$720,MATCH(T$1,'Tillförd energi'!$B$1:$AQ$1,0),FALSE)</f>
        <v>0</v>
      </c>
      <c r="U43">
        <f>VLOOKUP($B43,'Tillförd energi'!$B$1:$AI$720,MATCH(U$1,'Tillförd energi'!$B$1:$AQ$1,0),FALSE)</f>
        <v>0</v>
      </c>
      <c r="V43">
        <f>VLOOKUP($B43,'Tillförd energi'!$B$1:$AI$720,MATCH(V$1,'Tillförd energi'!$B$1:$AQ$1,0),FALSE)</f>
        <v>0</v>
      </c>
      <c r="W43">
        <f>VLOOKUP($B43,'Tillförd energi'!$B$1:$AI$720,MATCH(W$1,'Tillförd energi'!$B$1:$AQ$1,0),FALSE)</f>
        <v>0</v>
      </c>
      <c r="X43">
        <f>VLOOKUP($B43,'Tillförd energi'!$B$1:$AI$720,MATCH(X$1,'Tillförd energi'!$B$1:$AQ$1,0),FALSE)</f>
        <v>0</v>
      </c>
      <c r="Y43">
        <f>VLOOKUP($B43,'Tillförd energi'!$B$1:$AI$720,MATCH(Y$1,'Tillförd energi'!$B$1:$AQ$1,0),FALSE)</f>
        <v>0</v>
      </c>
      <c r="Z43">
        <f>VLOOKUP($B43,'Tillförd energi'!$B$1:$AI$720,MATCH(Z$1,'Tillförd energi'!$B$1:$AQ$1,0),FALSE)</f>
        <v>5.8599999999999999E-2</v>
      </c>
      <c r="AA43">
        <f>VLOOKUP($B43,'Tillförd energi'!$B$1:$AI$720,MATCH(AA$1,'Tillförd energi'!$B$1:$AQ$1,0),FALSE)</f>
        <v>0</v>
      </c>
      <c r="AB43">
        <f>VLOOKUP($B43,'Tillförd energi'!$B$1:$AI$720,MATCH(AB$1,'Tillförd energi'!$B$1:$AQ$1,0),FALSE)</f>
        <v>0</v>
      </c>
      <c r="AC43">
        <f>VLOOKUP($B43,'Tillförd energi'!$B$1:$AI$720,MATCH(AC$1,'Tillförd energi'!$B$1:$AQ$1,0),FALSE)</f>
        <v>0</v>
      </c>
      <c r="AD43">
        <f>VLOOKUP($B43,'Tillförd energi'!$B$1:$AI$720,MATCH(AD$1,'Tillförd energi'!$B$1:$AQ$1,0),FALSE)</f>
        <v>0</v>
      </c>
      <c r="AE43">
        <f>VLOOKUP($B43,'Tillförd energi'!$B$1:$AI$720,MATCH(AE$1,'Tillförd energi'!$B$1:$AQ$1,0),FALSE)</f>
        <v>0</v>
      </c>
      <c r="AF43">
        <f>VLOOKUP($B43,'Tillförd energi'!$B$1:$AI$720,MATCH(AF$1,'Tillförd energi'!$B$1:$AQ$1,0),FALSE)</f>
        <v>8.9200000000000002E-2</v>
      </c>
      <c r="AG43">
        <f>IFERROR(VLOOKUP(B43,Miljö!$B$1:$AC$550,MATCH("Köpt mängd produktionsspecifik fjärrvärme:",Miljö!$B$1:$AC$1,0),FALSE)/1,0)</f>
        <v>0</v>
      </c>
      <c r="AI43">
        <f t="shared" si="0"/>
        <v>5.3885400000000008</v>
      </c>
      <c r="AJ43">
        <f t="shared" si="1"/>
        <v>5.3885400000000008</v>
      </c>
      <c r="AK43">
        <f>IF(ISERROR(1/VLOOKUP($B43,Leveranser!$B$1:$S$499,MATCH("Såld värme (GWh)",Leveranser!$B$1:$S$1,0),FALSE)),"",VLOOKUP($B43,Leveranser!$B$1:$S$499,MATCH("Såld värme (GWh)",Leveranser!$B$1:$S$1,0),FALSE))</f>
        <v>2.9740000000000002</v>
      </c>
      <c r="AL43">
        <f>VLOOKUP($B43,Leveranser!$B$1:$Y$499,MATCH("Totalt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114">
        <f t="shared" si="2"/>
        <v>0.55191202069577283</v>
      </c>
      <c r="AP43" t="str">
        <f>IFERROR(VLOOKUP($B43,Miljövärden!$B$2:$H$600,7,FALSE),"Nej, saknas")</f>
        <v>Ja</v>
      </c>
      <c r="AQ43" t="str">
        <f>IFERROR(VLOOKUP($B43,Miljövärden!$B$2:$H$600,6,FALSE),"Nej, saknas")</f>
        <v>Ja</v>
      </c>
      <c r="AU43">
        <f t="shared" si="3"/>
        <v>0.14779999999999999</v>
      </c>
      <c r="AV43">
        <f t="shared" si="4"/>
        <v>0</v>
      </c>
      <c r="AW43">
        <f t="shared" si="5"/>
        <v>0</v>
      </c>
      <c r="AX43">
        <f t="shared" si="6"/>
        <v>5.2380000000000004</v>
      </c>
      <c r="AZ43">
        <f t="shared" si="7"/>
        <v>5.2380000000000004</v>
      </c>
      <c r="BC43">
        <f t="shared" si="8"/>
        <v>2.7399999999999998E-3</v>
      </c>
      <c r="BD43">
        <f t="shared" si="9"/>
        <v>0</v>
      </c>
      <c r="BE43">
        <f t="shared" si="10"/>
        <v>5.2380000000000004</v>
      </c>
      <c r="BF43">
        <f t="shared" si="11"/>
        <v>0</v>
      </c>
      <c r="BG43">
        <f t="shared" si="12"/>
        <v>0.14779999999999999</v>
      </c>
      <c r="BH43">
        <f>VLOOKUP(B43,Miljö!$B$1:$BX$482,MATCH("Fossilandel för ursprungspecificerad el ()",Miljö!$B$1:$I$1,0),FALSE)</f>
        <v>0</v>
      </c>
      <c r="BI43">
        <f>VLOOKUP(B43,Miljö!$B$1:$BX$482,MATCH("Kärnkraftsandel för ursprungsspecificerad el ()",Miljö!$B$1:$O$1,0),FALSE)</f>
        <v>0</v>
      </c>
      <c r="BJ43">
        <f t="shared" si="13"/>
        <v>0</v>
      </c>
      <c r="BK43" t="str">
        <f>VLOOKUP(B43,Miljö!$B$1:$P$482,MATCH("Fossil andel i procent (%)",Miljö!$B$1:$P$1,0),FALSE)</f>
        <v>ET</v>
      </c>
      <c r="BL43">
        <f t="shared" si="14"/>
        <v>5.3885400000000008</v>
      </c>
      <c r="BO43" s="21">
        <f t="shared" si="15"/>
        <v>5.0848652881856668E-4</v>
      </c>
      <c r="BP43" s="115">
        <f t="shared" si="16"/>
        <v>0</v>
      </c>
      <c r="BQ43" s="115">
        <f t="shared" si="17"/>
        <v>0.99949151347118137</v>
      </c>
      <c r="BR43" s="115">
        <f t="shared" si="18"/>
        <v>0</v>
      </c>
      <c r="BT43" s="116">
        <f t="shared" si="19"/>
        <v>0.99999999999999989</v>
      </c>
      <c r="BW43" s="115">
        <f>IF(AP43="Ja",VLOOKUP(B43,Miljövärden!$B$2:$H$600,MATCH("Total andel fossilt",Miljövärden!$B$2:$H$2,0),FALSE),"")</f>
        <v>5.0848699999999996E-4</v>
      </c>
      <c r="BX43" s="116">
        <f t="shared" si="20"/>
        <v>4.7118143328001016E-10</v>
      </c>
      <c r="BZ43">
        <f t="shared" si="21"/>
        <v>4.7118143328001016E-10</v>
      </c>
      <c r="CA43" s="115">
        <f t="shared" si="22"/>
        <v>0</v>
      </c>
    </row>
    <row r="44" spans="1:79">
      <c r="A44" t="s">
        <v>78</v>
      </c>
      <c r="B44" t="s">
        <v>79</v>
      </c>
      <c r="C44">
        <f>VLOOKUP($B44,'Tillförd energi'!$B$1:$AI$720,MATCH(C$1,'Tillförd energi'!$B$1:$AQ$1,0),FALSE)</f>
        <v>0</v>
      </c>
      <c r="D44">
        <f>VLOOKUP($B44,'Tillförd energi'!$B$1:$AI$720,MATCH(D$1,'Tillförd energi'!$B$1:$AQ$1,0),FALSE)</f>
        <v>0.35191499999999998</v>
      </c>
      <c r="E44">
        <f>VLOOKUP($B44,'Tillförd energi'!$B$1:$AI$720,MATCH(E$1,'Tillförd energi'!$B$1:$AQ$1,0),FALSE)</f>
        <v>0.54</v>
      </c>
      <c r="F44">
        <f>VLOOKUP($B44,'Tillförd energi'!$B$1:$AI$720,MATCH(F$1,'Tillförd energi'!$B$1:$AQ$1,0),FALSE)</f>
        <v>0</v>
      </c>
      <c r="G44">
        <f>VLOOKUP($B44,'Tillförd energi'!$B$1:$AI$720,MATCH(G$1,'Tillförd energi'!$B$1:$AQ$1,0),FALSE)</f>
        <v>0</v>
      </c>
      <c r="H44">
        <f>VLOOKUP($B44,'Tillförd energi'!$B$1:$AI$720,MATCH(H$1,'Tillförd energi'!$B$1:$AQ$1,0),FALSE)</f>
        <v>0</v>
      </c>
      <c r="I44">
        <f>VLOOKUP($B44,'Tillförd energi'!$B$1:$AI$720,MATCH(I$1,'Tillförd energi'!$B$1:$AQ$1,0),FALSE)</f>
        <v>161.15199999999999</v>
      </c>
      <c r="J44">
        <f>VLOOKUP($B44,'Tillförd energi'!$B$1:$AI$720,MATCH(J$1,'Tillförd energi'!$B$1:$AQ$1,0),FALSE)</f>
        <v>0</v>
      </c>
      <c r="K44">
        <f>VLOOKUP($B44,'Tillförd energi'!$B$1:$AI$720,MATCH(K$1,'Tillförd energi'!$B$1:$AQ$1,0),FALSE)</f>
        <v>0</v>
      </c>
      <c r="L44">
        <f>VLOOKUP($B44,'Tillförd energi'!$B$1:$AI$720,MATCH(L$1,'Tillförd energi'!$B$1:$AQ$1,0),FALSE)</f>
        <v>0</v>
      </c>
      <c r="M44">
        <f>VLOOKUP($B44,'Tillförd energi'!$B$1:$AI$720,MATCH(M$1,'Tillförd energi'!$B$1:$AQ$1,0),FALSE)</f>
        <v>43.4495</v>
      </c>
      <c r="N44">
        <f>VLOOKUP($B44,'Tillförd energi'!$B$1:$AI$720,MATCH(N$1,'Tillförd energi'!$B$1:$AQ$1,0),FALSE)</f>
        <v>137.20500000000001</v>
      </c>
      <c r="O44">
        <f>VLOOKUP($B44,'Tillförd energi'!$B$1:$AI$720,MATCH(O$1,'Tillförd energi'!$B$1:$AQ$1,0),FALSE)</f>
        <v>7.7817499999999997</v>
      </c>
      <c r="P44">
        <f>VLOOKUP($B44,'Tillförd energi'!$B$1:$AI$720,MATCH(P$1,'Tillförd energi'!$B$1:$AQ$1,0),FALSE)</f>
        <v>3.1161099999999999</v>
      </c>
      <c r="Q44">
        <f>VLOOKUP($B44,'Tillförd energi'!$B$1:$AI$720,MATCH(Q$1,'Tillförd energi'!$B$1:$AQ$1,0),FALSE)</f>
        <v>29.231200000000001</v>
      </c>
      <c r="R44">
        <f>VLOOKUP($B44,'Tillförd energi'!$B$1:$AI$720,MATCH(R$1,'Tillförd energi'!$B$1:$AQ$1,0),FALSE)</f>
        <v>2.27061</v>
      </c>
      <c r="S44">
        <f>VLOOKUP($B44,'Tillförd energi'!$B$1:$AI$720,MATCH(S$1,'Tillförd energi'!$B$1:$AQ$1,0),FALSE)</f>
        <v>1.26007</v>
      </c>
      <c r="T44">
        <f>VLOOKUP($B44,'Tillförd energi'!$B$1:$AI$720,MATCH(T$1,'Tillförd energi'!$B$1:$AQ$1,0),FALSE)</f>
        <v>0</v>
      </c>
      <c r="U44">
        <f>VLOOKUP($B44,'Tillförd energi'!$B$1:$AI$720,MATCH(U$1,'Tillförd energi'!$B$1:$AQ$1,0),FALSE)</f>
        <v>37.9268</v>
      </c>
      <c r="V44">
        <f>VLOOKUP($B44,'Tillförd energi'!$B$1:$AI$720,MATCH(V$1,'Tillförd energi'!$B$1:$AQ$1,0),FALSE)</f>
        <v>0</v>
      </c>
      <c r="W44">
        <f>VLOOKUP($B44,'Tillförd energi'!$B$1:$AI$720,MATCH(W$1,'Tillförd energi'!$B$1:$AQ$1,0),FALSE)</f>
        <v>0.42</v>
      </c>
      <c r="X44">
        <f>VLOOKUP($B44,'Tillförd energi'!$B$1:$AI$720,MATCH(X$1,'Tillförd energi'!$B$1:$AQ$1,0),FALSE)</f>
        <v>0</v>
      </c>
      <c r="Y44">
        <f>VLOOKUP($B44,'Tillförd energi'!$B$1:$AI$720,MATCH(Y$1,'Tillförd energi'!$B$1:$AQ$1,0),FALSE)</f>
        <v>0</v>
      </c>
      <c r="Z44">
        <f>VLOOKUP($B44,'Tillförd energi'!$B$1:$AI$720,MATCH(Z$1,'Tillförd energi'!$B$1:$AQ$1,0),FALSE)</f>
        <v>0</v>
      </c>
      <c r="AA44">
        <f>VLOOKUP($B44,'Tillförd energi'!$B$1:$AI$720,MATCH(AA$1,'Tillförd energi'!$B$1:$AQ$1,0),FALSE)</f>
        <v>0</v>
      </c>
      <c r="AB44">
        <f>VLOOKUP($B44,'Tillförd energi'!$B$1:$AI$720,MATCH(AB$1,'Tillförd energi'!$B$1:$AQ$1,0),FALSE)</f>
        <v>0</v>
      </c>
      <c r="AC44">
        <f>VLOOKUP($B44,'Tillförd energi'!$B$1:$AI$720,MATCH(AC$1,'Tillförd energi'!$B$1:$AQ$1,0),FALSE)</f>
        <v>140.34</v>
      </c>
      <c r="AD44">
        <f>VLOOKUP($B44,'Tillförd energi'!$B$1:$AI$720,MATCH(AD$1,'Tillförd energi'!$B$1:$AQ$1,0),FALSE)</f>
        <v>0.72699999999999998</v>
      </c>
      <c r="AE44">
        <f>VLOOKUP($B44,'Tillförd energi'!$B$1:$AI$720,MATCH(AE$1,'Tillförd energi'!$B$1:$AQ$1,0),FALSE)</f>
        <v>0</v>
      </c>
      <c r="AF44">
        <f>VLOOKUP($B44,'Tillförd energi'!$B$1:$AI$720,MATCH(AF$1,'Tillförd energi'!$B$1:$AQ$1,0),FALSE)</f>
        <v>26.4316</v>
      </c>
      <c r="AG44">
        <f>IFERROR(VLOOKUP(B44,Miljö!$B$1:$AC$550,MATCH("Köpt mängd produktionsspecifik fjärrvärme:",Miljö!$B$1:$AC$1,0),FALSE)/1,0)</f>
        <v>0</v>
      </c>
      <c r="AI44">
        <f t="shared" si="0"/>
        <v>592.20355499999994</v>
      </c>
      <c r="AJ44">
        <f t="shared" si="1"/>
        <v>592.20355499999994</v>
      </c>
      <c r="AK44">
        <f>IF(ISERROR(1/VLOOKUP($B44,Leveranser!$B$1:$S$499,MATCH("Såld värme (GWh)",Leveranser!$B$1:$S$1,0),FALSE)),"",VLOOKUP($B44,Leveranser!$B$1:$S$499,MATCH("Såld värme (GWh)",Leveranser!$B$1:$S$1,0),FALSE))</f>
        <v>558.84500000000003</v>
      </c>
      <c r="AL44">
        <f>VLOOKUP($B44,Leveranser!$B$1:$Y$499,MATCH("Totalt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2.1160000000000001</v>
      </c>
      <c r="AN44" s="114">
        <f t="shared" si="2"/>
        <v>0.94367045804039473</v>
      </c>
      <c r="AP44" t="str">
        <f>IFERROR(VLOOKUP($B44,Miljövärden!$B$2:$H$600,7,FALSE),"Nej, saknas")</f>
        <v>Ja</v>
      </c>
      <c r="AQ44" t="str">
        <f>IFERROR(VLOOKUP($B44,Miljövärden!$B$2:$H$600,6,FALSE),"Nej, saknas")</f>
        <v>Nej</v>
      </c>
      <c r="AU44">
        <f t="shared" si="3"/>
        <v>26.4316</v>
      </c>
      <c r="AV44">
        <f t="shared" si="4"/>
        <v>0</v>
      </c>
      <c r="AW44">
        <f t="shared" si="5"/>
        <v>220.78355999999999</v>
      </c>
      <c r="AX44">
        <f t="shared" si="6"/>
        <v>41.457480000000004</v>
      </c>
      <c r="AZ44">
        <f t="shared" si="7"/>
        <v>262.66104000000001</v>
      </c>
      <c r="BC44">
        <f t="shared" si="8"/>
        <v>0.89191500000000001</v>
      </c>
      <c r="BD44">
        <f t="shared" si="9"/>
        <v>0</v>
      </c>
      <c r="BE44">
        <f t="shared" si="10"/>
        <v>262.66104000000001</v>
      </c>
      <c r="BF44">
        <f t="shared" si="11"/>
        <v>302.21899999999994</v>
      </c>
      <c r="BG44">
        <f t="shared" si="12"/>
        <v>26.4316</v>
      </c>
      <c r="BH44">
        <f>VLOOKUP(B44,Miljö!$B$1:$BX$482,MATCH("Fossilandel för ursprungspecificerad el ()",Miljö!$B$1:$I$1,0),FALSE)</f>
        <v>0</v>
      </c>
      <c r="BI44">
        <f>VLOOKUP(B44,Miljö!$B$1:$BX$482,MATCH("Kärnkraftsandel för ursprungsspecificerad el ()",Miljö!$B$1:$O$1,0),FALSE)</f>
        <v>0</v>
      </c>
      <c r="BJ44">
        <f t="shared" si="13"/>
        <v>0</v>
      </c>
      <c r="BK44" t="str">
        <f>VLOOKUP(B44,Miljö!$B$1:$P$482,MATCH("Fossil andel i procent (%)",Miljö!$B$1:$P$1,0),FALSE)</f>
        <v>ET</v>
      </c>
      <c r="BL44">
        <f t="shared" si="14"/>
        <v>592.20355499999994</v>
      </c>
      <c r="BO44" s="21">
        <f t="shared" si="15"/>
        <v>1.5060953154865816E-3</v>
      </c>
      <c r="BP44" s="115">
        <f t="shared" si="16"/>
        <v>0</v>
      </c>
      <c r="BQ44" s="115">
        <f t="shared" si="17"/>
        <v>0.48816431032738405</v>
      </c>
      <c r="BR44" s="115">
        <f t="shared" si="18"/>
        <v>0.51032959435712943</v>
      </c>
      <c r="BT44" s="116">
        <f t="shared" si="19"/>
        <v>1</v>
      </c>
      <c r="BW44" s="115">
        <f>IF(AP44="Ja",VLOOKUP(B44,Miljövärden!$B$2:$H$600,MATCH("Total andel fossilt",Miljövärden!$B$2:$H$2,0),FALSE),"")</f>
        <v>1.5114900000000001E-3</v>
      </c>
      <c r="BX44" s="116">
        <f t="shared" si="20"/>
        <v>5.3946845134185319E-6</v>
      </c>
      <c r="BZ44">
        <f t="shared" si="21"/>
        <v>5.3946845134185319E-6</v>
      </c>
      <c r="CA44" s="115">
        <f t="shared" si="22"/>
        <v>0</v>
      </c>
    </row>
    <row r="45" spans="1:79">
      <c r="A45" t="s">
        <v>78</v>
      </c>
      <c r="B45" t="s">
        <v>80</v>
      </c>
      <c r="C45">
        <f>VLOOKUP($B45,'Tillförd energi'!$B$1:$AI$720,MATCH(C$1,'Tillförd energi'!$B$1:$AQ$1,0),FALSE)</f>
        <v>0</v>
      </c>
      <c r="D45">
        <f>VLOOKUP($B45,'Tillförd energi'!$B$1:$AI$720,MATCH(D$1,'Tillförd energi'!$B$1:$AQ$1,0),FALSE)</f>
        <v>0</v>
      </c>
      <c r="E45">
        <f>VLOOKUP($B45,'Tillförd energi'!$B$1:$AI$720,MATCH(E$1,'Tillförd energi'!$B$1:$AQ$1,0),FALSE)</f>
        <v>0</v>
      </c>
      <c r="F45">
        <f>VLOOKUP($B45,'Tillförd energi'!$B$1:$AI$720,MATCH(F$1,'Tillförd energi'!$B$1:$AQ$1,0),FALSE)</f>
        <v>0</v>
      </c>
      <c r="G45">
        <f>VLOOKUP($B45,'Tillförd energi'!$B$1:$AI$720,MATCH(G$1,'Tillförd energi'!$B$1:$AQ$1,0),FALSE)</f>
        <v>0</v>
      </c>
      <c r="H45">
        <f>VLOOKUP($B45,'Tillförd energi'!$B$1:$AI$720,MATCH(H$1,'Tillförd energi'!$B$1:$AQ$1,0),FALSE)</f>
        <v>0</v>
      </c>
      <c r="I45">
        <f>VLOOKUP($B45,'Tillförd energi'!$B$1:$AI$720,MATCH(I$1,'Tillförd energi'!$B$1:$AQ$1,0),FALSE)</f>
        <v>0</v>
      </c>
      <c r="J45">
        <f>VLOOKUP($B45,'Tillförd energi'!$B$1:$AI$720,MATCH(J$1,'Tillförd energi'!$B$1:$AQ$1,0),FALSE)</f>
        <v>0</v>
      </c>
      <c r="K45">
        <f>VLOOKUP($B45,'Tillförd energi'!$B$1:$AI$720,MATCH(K$1,'Tillförd energi'!$B$1:$AQ$1,0),FALSE)</f>
        <v>0</v>
      </c>
      <c r="L45">
        <f>VLOOKUP($B45,'Tillförd energi'!$B$1:$AI$720,MATCH(L$1,'Tillförd energi'!$B$1:$AQ$1,0),FALSE)</f>
        <v>0</v>
      </c>
      <c r="M45">
        <f>VLOOKUP($B45,'Tillförd energi'!$B$1:$AI$720,MATCH(M$1,'Tillförd energi'!$B$1:$AQ$1,0),FALSE)</f>
        <v>4.57782</v>
      </c>
      <c r="N45">
        <f>VLOOKUP($B45,'Tillförd energi'!$B$1:$AI$720,MATCH(N$1,'Tillförd energi'!$B$1:$AQ$1,0),FALSE)</f>
        <v>0</v>
      </c>
      <c r="O45">
        <f>VLOOKUP($B45,'Tillförd energi'!$B$1:$AI$720,MATCH(O$1,'Tillförd energi'!$B$1:$AQ$1,0),FALSE)</f>
        <v>0</v>
      </c>
      <c r="P45">
        <f>VLOOKUP($B45,'Tillförd energi'!$B$1:$AI$720,MATCH(P$1,'Tillförd energi'!$B$1:$AQ$1,0),FALSE)</f>
        <v>0</v>
      </c>
      <c r="Q45">
        <f>VLOOKUP($B45,'Tillförd energi'!$B$1:$AI$720,MATCH(Q$1,'Tillförd energi'!$B$1:$AQ$1,0),FALSE)</f>
        <v>0</v>
      </c>
      <c r="R45">
        <f>VLOOKUP($B45,'Tillförd energi'!$B$1:$AI$720,MATCH(R$1,'Tillförd energi'!$B$1:$AQ$1,0),FALSE)</f>
        <v>0</v>
      </c>
      <c r="S45">
        <f>VLOOKUP($B45,'Tillförd energi'!$B$1:$AI$720,MATCH(S$1,'Tillförd energi'!$B$1:$AQ$1,0),FALSE)</f>
        <v>0</v>
      </c>
      <c r="T45">
        <f>VLOOKUP($B45,'Tillförd energi'!$B$1:$AI$720,MATCH(T$1,'Tillförd energi'!$B$1:$AQ$1,0),FALSE)</f>
        <v>0</v>
      </c>
      <c r="U45">
        <f>VLOOKUP($B45,'Tillförd energi'!$B$1:$AI$720,MATCH(U$1,'Tillförd energi'!$B$1:$AQ$1,0),FALSE)</f>
        <v>0</v>
      </c>
      <c r="V45">
        <f>VLOOKUP($B45,'Tillförd energi'!$B$1:$AI$720,MATCH(V$1,'Tillförd energi'!$B$1:$AQ$1,0),FALSE)</f>
        <v>0</v>
      </c>
      <c r="W45">
        <f>VLOOKUP($B45,'Tillförd energi'!$B$1:$AI$720,MATCH(W$1,'Tillförd energi'!$B$1:$AQ$1,0),FALSE)</f>
        <v>0</v>
      </c>
      <c r="X45">
        <f>VLOOKUP($B45,'Tillförd energi'!$B$1:$AI$720,MATCH(X$1,'Tillförd energi'!$B$1:$AQ$1,0),FALSE)</f>
        <v>0</v>
      </c>
      <c r="Y45">
        <f>VLOOKUP($B45,'Tillförd energi'!$B$1:$AI$720,MATCH(Y$1,'Tillförd energi'!$B$1:$AQ$1,0),FALSE)</f>
        <v>0</v>
      </c>
      <c r="Z45">
        <f>VLOOKUP($B45,'Tillförd energi'!$B$1:$AI$720,MATCH(Z$1,'Tillförd energi'!$B$1:$AQ$1,0),FALSE)</f>
        <v>0</v>
      </c>
      <c r="AA45">
        <f>VLOOKUP($B45,'Tillförd energi'!$B$1:$AI$720,MATCH(AA$1,'Tillförd energi'!$B$1:$AQ$1,0),FALSE)</f>
        <v>0</v>
      </c>
      <c r="AB45">
        <f>VLOOKUP($B45,'Tillförd energi'!$B$1:$AI$720,MATCH(AB$1,'Tillförd energi'!$B$1:$AQ$1,0),FALSE)</f>
        <v>0</v>
      </c>
      <c r="AC45">
        <f>VLOOKUP($B45,'Tillförd energi'!$B$1:$AI$720,MATCH(AC$1,'Tillförd energi'!$B$1:$AQ$1,0),FALSE)</f>
        <v>2.09</v>
      </c>
      <c r="AD45">
        <f>VLOOKUP($B45,'Tillförd energi'!$B$1:$AI$720,MATCH(AD$1,'Tillförd energi'!$B$1:$AQ$1,0),FALSE)</f>
        <v>0</v>
      </c>
      <c r="AE45">
        <f>VLOOKUP($B45,'Tillförd energi'!$B$1:$AI$720,MATCH(AE$1,'Tillförd energi'!$B$1:$AQ$1,0),FALSE)</f>
        <v>0</v>
      </c>
      <c r="AF45">
        <f>VLOOKUP($B45,'Tillförd energi'!$B$1:$AI$720,MATCH(AF$1,'Tillförd energi'!$B$1:$AQ$1,0),FALSE)</f>
        <v>0.235624</v>
      </c>
      <c r="AG45">
        <f>IFERROR(VLOOKUP(B45,Miljö!$B$1:$AC$550,MATCH("Köpt mängd produktionsspecifik fjärrvärme:",Miljö!$B$1:$AC$1,0),FALSE)/1,0)</f>
        <v>0</v>
      </c>
      <c r="AI45">
        <f t="shared" si="0"/>
        <v>6.9034439999999995</v>
      </c>
      <c r="AJ45">
        <f t="shared" si="1"/>
        <v>6.9034439999999995</v>
      </c>
      <c r="AK45">
        <f>IF(ISERROR(1/VLOOKUP($B45,Leveranser!$B$1:$S$499,MATCH("Såld värme (GWh)",Leveranser!$B$1:$S$1,0),FALSE)),"",VLOOKUP($B45,Leveranser!$B$1:$S$499,MATCH("Såld värme (GWh)",Leveranser!$B$1:$S$1,0),FALSE))</f>
        <v>6.7060000000000004</v>
      </c>
      <c r="AL45">
        <f>VLOOKUP($B45,Leveranser!$B$1:$Y$499,MATCH("Totalt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114">
        <f t="shared" si="2"/>
        <v>0.97139920306444161</v>
      </c>
      <c r="AP45" t="str">
        <f>IFERROR(VLOOKUP($B45,Miljövärden!$B$2:$H$600,7,FALSE),"Nej, saknas")</f>
        <v>Ja</v>
      </c>
      <c r="AQ45" t="str">
        <f>IFERROR(VLOOKUP($B45,Miljövärden!$B$2:$H$600,6,FALSE),"Nej, saknas")</f>
        <v>Nej</v>
      </c>
      <c r="AU45">
        <f t="shared" si="3"/>
        <v>0.235624</v>
      </c>
      <c r="AV45">
        <f t="shared" si="4"/>
        <v>0</v>
      </c>
      <c r="AW45">
        <f t="shared" si="5"/>
        <v>4.57782</v>
      </c>
      <c r="AX45">
        <f t="shared" si="6"/>
        <v>0</v>
      </c>
      <c r="AZ45">
        <f t="shared" si="7"/>
        <v>4.57782</v>
      </c>
      <c r="BC45">
        <f t="shared" si="8"/>
        <v>0</v>
      </c>
      <c r="BD45">
        <f t="shared" si="9"/>
        <v>0</v>
      </c>
      <c r="BE45">
        <f t="shared" si="10"/>
        <v>4.57782</v>
      </c>
      <c r="BF45">
        <f t="shared" si="11"/>
        <v>2.09</v>
      </c>
      <c r="BG45">
        <f t="shared" si="12"/>
        <v>0.235624</v>
      </c>
      <c r="BH45">
        <f>VLOOKUP(B45,Miljö!$B$1:$BX$482,MATCH("Fossilandel för ursprungspecificerad el ()",Miljö!$B$1:$I$1,0),FALSE)</f>
        <v>0</v>
      </c>
      <c r="BI45">
        <f>VLOOKUP(B45,Miljö!$B$1:$BX$482,MATCH("Kärnkraftsandel för ursprungsspecificerad el ()",Miljö!$B$1:$O$1,0),FALSE)</f>
        <v>0</v>
      </c>
      <c r="BJ45">
        <f t="shared" si="13"/>
        <v>0</v>
      </c>
      <c r="BK45" t="str">
        <f>VLOOKUP(B45,Miljö!$B$1:$P$482,MATCH("Fossil andel i procent (%)",Miljö!$B$1:$P$1,0),FALSE)</f>
        <v>ET</v>
      </c>
      <c r="BL45">
        <f t="shared" si="14"/>
        <v>6.9034439999999995</v>
      </c>
      <c r="BO45" s="21">
        <f t="shared" si="15"/>
        <v>0</v>
      </c>
      <c r="BP45" s="115">
        <f t="shared" si="16"/>
        <v>0</v>
      </c>
      <c r="BQ45" s="115">
        <f t="shared" si="17"/>
        <v>0.69725255973685019</v>
      </c>
      <c r="BR45" s="115">
        <f t="shared" si="18"/>
        <v>0.30274744026314981</v>
      </c>
      <c r="BT45" s="116">
        <f t="shared" si="19"/>
        <v>1</v>
      </c>
      <c r="BW45" s="115">
        <f>IF(AP45="Ja",VLOOKUP(B45,Miljövärden!$B$2:$H$600,MATCH("Total andel fossilt",Miljövärden!$B$2:$H$2,0),FALSE),"")</f>
        <v>0</v>
      </c>
      <c r="BX45" s="116">
        <f t="shared" si="20"/>
        <v>0</v>
      </c>
      <c r="BZ45">
        <f t="shared" si="21"/>
        <v>0</v>
      </c>
      <c r="CA45" s="115">
        <f t="shared" si="22"/>
        <v>0</v>
      </c>
    </row>
    <row r="46" spans="1:79">
      <c r="A46" t="s">
        <v>84</v>
      </c>
      <c r="B46" t="s">
        <v>85</v>
      </c>
      <c r="C46">
        <f>VLOOKUP($B46,'Tillförd energi'!$B$1:$AI$720,MATCH(C$1,'Tillförd energi'!$B$1:$AQ$1,0),FALSE)</f>
        <v>0</v>
      </c>
      <c r="D46">
        <f>VLOOKUP($B46,'Tillförd energi'!$B$1:$AI$720,MATCH(D$1,'Tillförd energi'!$B$1:$AQ$1,0),FALSE)</f>
        <v>0.19600000000000001</v>
      </c>
      <c r="E46">
        <f>VLOOKUP($B46,'Tillförd energi'!$B$1:$AI$720,MATCH(E$1,'Tillförd energi'!$B$1:$AQ$1,0),FALSE)</f>
        <v>0</v>
      </c>
      <c r="F46">
        <f>VLOOKUP($B46,'Tillförd energi'!$B$1:$AI$720,MATCH(F$1,'Tillförd energi'!$B$1:$AQ$1,0),FALSE)</f>
        <v>0</v>
      </c>
      <c r="G46">
        <f>VLOOKUP($B46,'Tillförd energi'!$B$1:$AI$720,MATCH(G$1,'Tillförd energi'!$B$1:$AQ$1,0),FALSE)</f>
        <v>0</v>
      </c>
      <c r="H46">
        <f>VLOOKUP($B46,'Tillförd energi'!$B$1:$AI$720,MATCH(H$1,'Tillförd energi'!$B$1:$AQ$1,0),FALSE)</f>
        <v>0</v>
      </c>
      <c r="I46">
        <f>VLOOKUP($B46,'Tillförd energi'!$B$1:$AI$720,MATCH(I$1,'Tillförd energi'!$B$1:$AQ$1,0),FALSE)</f>
        <v>0</v>
      </c>
      <c r="J46">
        <f>VLOOKUP($B46,'Tillförd energi'!$B$1:$AI$720,MATCH(J$1,'Tillförd energi'!$B$1:$AQ$1,0),FALSE)</f>
        <v>0</v>
      </c>
      <c r="K46">
        <f>VLOOKUP($B46,'Tillförd energi'!$B$1:$AI$720,MATCH(K$1,'Tillförd energi'!$B$1:$AQ$1,0),FALSE)</f>
        <v>0</v>
      </c>
      <c r="L46">
        <f>VLOOKUP($B46,'Tillförd energi'!$B$1:$AI$720,MATCH(L$1,'Tillförd energi'!$B$1:$AQ$1,0),FALSE)</f>
        <v>0</v>
      </c>
      <c r="M46">
        <f>VLOOKUP($B46,'Tillförd energi'!$B$1:$AI$720,MATCH(M$1,'Tillförd energi'!$B$1:$AQ$1,0),FALSE)</f>
        <v>0</v>
      </c>
      <c r="N46">
        <f>VLOOKUP($B46,'Tillförd energi'!$B$1:$AI$720,MATCH(N$1,'Tillförd energi'!$B$1:$AQ$1,0),FALSE)</f>
        <v>0</v>
      </c>
      <c r="O46">
        <f>VLOOKUP($B46,'Tillförd energi'!$B$1:$AI$720,MATCH(O$1,'Tillförd energi'!$B$1:$AQ$1,0),FALSE)</f>
        <v>10.27</v>
      </c>
      <c r="P46">
        <f>VLOOKUP($B46,'Tillförd energi'!$B$1:$AI$720,MATCH(P$1,'Tillförd energi'!$B$1:$AQ$1,0),FALSE)</f>
        <v>1.893</v>
      </c>
      <c r="Q46">
        <f>VLOOKUP($B46,'Tillförd energi'!$B$1:$AI$720,MATCH(Q$1,'Tillförd energi'!$B$1:$AQ$1,0),FALSE)</f>
        <v>0</v>
      </c>
      <c r="R46">
        <f>VLOOKUP($B46,'Tillförd energi'!$B$1:$AI$720,MATCH(R$1,'Tillförd energi'!$B$1:$AQ$1,0),FALSE)</f>
        <v>0.54800000000000004</v>
      </c>
      <c r="S46">
        <f>VLOOKUP($B46,'Tillförd energi'!$B$1:$AI$720,MATCH(S$1,'Tillförd energi'!$B$1:$AQ$1,0),FALSE)</f>
        <v>0</v>
      </c>
      <c r="T46">
        <f>VLOOKUP($B46,'Tillförd energi'!$B$1:$AI$720,MATCH(T$1,'Tillförd energi'!$B$1:$AQ$1,0),FALSE)</f>
        <v>0</v>
      </c>
      <c r="U46">
        <f>VLOOKUP($B46,'Tillförd energi'!$B$1:$AI$720,MATCH(U$1,'Tillförd energi'!$B$1:$AQ$1,0),FALSE)</f>
        <v>0</v>
      </c>
      <c r="V46">
        <f>VLOOKUP($B46,'Tillförd energi'!$B$1:$AI$720,MATCH(V$1,'Tillförd energi'!$B$1:$AQ$1,0),FALSE)</f>
        <v>0</v>
      </c>
      <c r="W46">
        <f>VLOOKUP($B46,'Tillförd energi'!$B$1:$AI$720,MATCH(W$1,'Tillförd energi'!$B$1:$AQ$1,0),FALSE)</f>
        <v>0</v>
      </c>
      <c r="X46">
        <f>VLOOKUP($B46,'Tillförd energi'!$B$1:$AI$720,MATCH(X$1,'Tillförd energi'!$B$1:$AQ$1,0),FALSE)</f>
        <v>0</v>
      </c>
      <c r="Y46">
        <f>VLOOKUP($B46,'Tillförd energi'!$B$1:$AI$720,MATCH(Y$1,'Tillförd energi'!$B$1:$AQ$1,0),FALSE)</f>
        <v>0</v>
      </c>
      <c r="Z46">
        <f>VLOOKUP($B46,'Tillförd energi'!$B$1:$AI$720,MATCH(Z$1,'Tillförd energi'!$B$1:$AQ$1,0),FALSE)</f>
        <v>0.53200000000000003</v>
      </c>
      <c r="AA46">
        <f>VLOOKUP($B46,'Tillförd energi'!$B$1:$AI$720,MATCH(AA$1,'Tillförd energi'!$B$1:$AQ$1,0),FALSE)</f>
        <v>0</v>
      </c>
      <c r="AB46">
        <f>VLOOKUP($B46,'Tillförd energi'!$B$1:$AI$720,MATCH(AB$1,'Tillförd energi'!$B$1:$AQ$1,0),FALSE)</f>
        <v>0</v>
      </c>
      <c r="AC46">
        <f>VLOOKUP($B46,'Tillförd energi'!$B$1:$AI$720,MATCH(AC$1,'Tillförd energi'!$B$1:$AQ$1,0),FALSE)</f>
        <v>0</v>
      </c>
      <c r="AD46">
        <f>VLOOKUP($B46,'Tillförd energi'!$B$1:$AI$720,MATCH(AD$1,'Tillförd energi'!$B$1:$AQ$1,0),FALSE)</f>
        <v>0</v>
      </c>
      <c r="AE46">
        <f>VLOOKUP($B46,'Tillförd energi'!$B$1:$AI$720,MATCH(AE$1,'Tillförd energi'!$B$1:$AQ$1,0),FALSE)</f>
        <v>0</v>
      </c>
      <c r="AF46">
        <f>VLOOKUP($B46,'Tillförd energi'!$B$1:$AI$720,MATCH(AF$1,'Tillförd energi'!$B$1:$AQ$1,0),FALSE)</f>
        <v>0.30885000000000001</v>
      </c>
      <c r="AG46">
        <f>IFERROR(VLOOKUP(B46,Miljö!$B$1:$AC$550,MATCH("Köpt mängd produktionsspecifik fjärrvärme:",Miljö!$B$1:$AC$1,0),FALSE)/1,0)</f>
        <v>0</v>
      </c>
      <c r="AI46">
        <f t="shared" si="0"/>
        <v>13.74785</v>
      </c>
      <c r="AJ46">
        <f t="shared" si="1"/>
        <v>13.74785</v>
      </c>
      <c r="AK46">
        <f>IF(ISERROR(1/VLOOKUP($B46,Leveranser!$B$1:$S$499,MATCH("Såld värme (GWh)",Leveranser!$B$1:$S$1,0),FALSE)),"",VLOOKUP($B46,Leveranser!$B$1:$S$499,MATCH("Såld värme (GWh)",Leveranser!$B$1:$S$1,0),FALSE))</f>
        <v>10.295</v>
      </c>
      <c r="AL46">
        <f>VLOOKUP($B46,Leveranser!$B$1:$Y$499,MATCH("Totalt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114">
        <f t="shared" si="2"/>
        <v>0.74884436475521632</v>
      </c>
      <c r="AP46" t="str">
        <f>IFERROR(VLOOKUP($B46,Miljövärden!$B$2:$H$600,7,FALSE),"Nej, saknas")</f>
        <v>Ja</v>
      </c>
      <c r="AQ46" t="str">
        <f>IFERROR(VLOOKUP($B46,Miljövärden!$B$2:$H$600,6,FALSE),"Nej, saknas")</f>
        <v>Nej</v>
      </c>
      <c r="AU46">
        <f t="shared" si="3"/>
        <v>0.8408500000000001</v>
      </c>
      <c r="AV46">
        <f t="shared" si="4"/>
        <v>0</v>
      </c>
      <c r="AW46">
        <f t="shared" si="5"/>
        <v>12.163</v>
      </c>
      <c r="AX46">
        <f t="shared" si="6"/>
        <v>0.54800000000000004</v>
      </c>
      <c r="AZ46">
        <f t="shared" si="7"/>
        <v>12.711</v>
      </c>
      <c r="BC46">
        <f t="shared" si="8"/>
        <v>0.19600000000000001</v>
      </c>
      <c r="BD46">
        <f t="shared" si="9"/>
        <v>0</v>
      </c>
      <c r="BE46">
        <f t="shared" si="10"/>
        <v>12.711</v>
      </c>
      <c r="BF46">
        <f t="shared" si="11"/>
        <v>0</v>
      </c>
      <c r="BG46">
        <f t="shared" si="12"/>
        <v>0.8408500000000001</v>
      </c>
      <c r="BH46">
        <f>VLOOKUP(B46,Miljö!$B$1:$BX$482,MATCH("Fossilandel för ursprungspecificerad el ()",Miljö!$B$1:$I$1,0),FALSE)</f>
        <v>0.47</v>
      </c>
      <c r="BI46">
        <f>VLOOKUP(B46,Miljö!$B$1:$BX$482,MATCH("Kärnkraftsandel för ursprungsspecificerad el ()",Miljö!$B$1:$O$1,0),FALSE)</f>
        <v>0.48170000000000002</v>
      </c>
      <c r="BJ46">
        <f t="shared" si="13"/>
        <v>0</v>
      </c>
      <c r="BK46" t="str">
        <f>VLOOKUP(B46,Miljö!$B$1:$P$482,MATCH("Fossil andel i procent (%)",Miljö!$B$1:$P$1,0),FALSE)</f>
        <v>ET</v>
      </c>
      <c r="BL46">
        <f t="shared" si="14"/>
        <v>13.74785</v>
      </c>
      <c r="BO46" s="21">
        <f t="shared" si="15"/>
        <v>4.300305138621676E-2</v>
      </c>
      <c r="BP46" s="115">
        <f t="shared" si="16"/>
        <v>2.946187549325895E-2</v>
      </c>
      <c r="BQ46" s="115">
        <f t="shared" si="17"/>
        <v>0.9275350731205243</v>
      </c>
      <c r="BR46" s="115">
        <f t="shared" si="18"/>
        <v>0</v>
      </c>
      <c r="BT46" s="116">
        <f t="shared" si="19"/>
        <v>1</v>
      </c>
      <c r="BW46" s="115">
        <f>IF(AP46="Ja",VLOOKUP(B46,Miljövärden!$B$2:$H$600,MATCH("Total andel fossilt",Miljövärden!$B$2:$H$2,0),FALSE),"")</f>
        <v>4.3002899999999997E-2</v>
      </c>
      <c r="BX46" s="116">
        <f t="shared" si="20"/>
        <v>-1.5138621676374919E-7</v>
      </c>
      <c r="BZ46">
        <f t="shared" si="21"/>
        <v>-1.5138621676374919E-7</v>
      </c>
      <c r="CA46" s="115">
        <f t="shared" si="22"/>
        <v>0</v>
      </c>
    </row>
    <row r="47" spans="1:79">
      <c r="A47" t="s">
        <v>86</v>
      </c>
      <c r="B47" t="s">
        <v>87</v>
      </c>
      <c r="C47">
        <f>VLOOKUP($B47,'Tillförd energi'!$B$1:$AI$720,MATCH(C$1,'Tillförd energi'!$B$1:$AQ$1,0),FALSE)</f>
        <v>0</v>
      </c>
      <c r="D47">
        <f>VLOOKUP($B47,'Tillförd energi'!$B$1:$AI$720,MATCH(D$1,'Tillförd energi'!$B$1:$AQ$1,0),FALSE)</f>
        <v>0.21199999999999999</v>
      </c>
      <c r="E47">
        <f>VLOOKUP($B47,'Tillförd energi'!$B$1:$AI$720,MATCH(E$1,'Tillförd energi'!$B$1:$AQ$1,0),FALSE)</f>
        <v>0</v>
      </c>
      <c r="F47">
        <f>VLOOKUP($B47,'Tillförd energi'!$B$1:$AI$720,MATCH(F$1,'Tillförd energi'!$B$1:$AQ$1,0),FALSE)</f>
        <v>0</v>
      </c>
      <c r="G47">
        <f>VLOOKUP($B47,'Tillförd energi'!$B$1:$AI$720,MATCH(G$1,'Tillförd energi'!$B$1:$AQ$1,0),FALSE)</f>
        <v>0</v>
      </c>
      <c r="H47">
        <f>VLOOKUP($B47,'Tillförd energi'!$B$1:$AI$720,MATCH(H$1,'Tillförd energi'!$B$1:$AQ$1,0),FALSE)</f>
        <v>0</v>
      </c>
      <c r="I47">
        <f>VLOOKUP($B47,'Tillförd energi'!$B$1:$AI$720,MATCH(I$1,'Tillförd energi'!$B$1:$AQ$1,0),FALSE)</f>
        <v>0</v>
      </c>
      <c r="J47">
        <f>VLOOKUP($B47,'Tillförd energi'!$B$1:$AI$720,MATCH(J$1,'Tillförd energi'!$B$1:$AQ$1,0),FALSE)</f>
        <v>0</v>
      </c>
      <c r="K47">
        <f>VLOOKUP($B47,'Tillförd energi'!$B$1:$AI$720,MATCH(K$1,'Tillförd energi'!$B$1:$AQ$1,0),FALSE)</f>
        <v>0</v>
      </c>
      <c r="L47">
        <f>VLOOKUP($B47,'Tillförd energi'!$B$1:$AI$720,MATCH(L$1,'Tillförd energi'!$B$1:$AQ$1,0),FALSE)</f>
        <v>0</v>
      </c>
      <c r="M47">
        <f>VLOOKUP($B47,'Tillförd energi'!$B$1:$AI$720,MATCH(M$1,'Tillförd energi'!$B$1:$AQ$1,0),FALSE)</f>
        <v>0</v>
      </c>
      <c r="N47">
        <f>VLOOKUP($B47,'Tillförd energi'!$B$1:$AI$720,MATCH(N$1,'Tillförd energi'!$B$1:$AQ$1,0),FALSE)</f>
        <v>0</v>
      </c>
      <c r="O47">
        <f>VLOOKUP($B47,'Tillförd energi'!$B$1:$AI$720,MATCH(O$1,'Tillförd energi'!$B$1:$AQ$1,0),FALSE)</f>
        <v>0</v>
      </c>
      <c r="P47">
        <f>VLOOKUP($B47,'Tillförd energi'!$B$1:$AI$720,MATCH(P$1,'Tillförd energi'!$B$1:$AQ$1,0),FALSE)</f>
        <v>6.226</v>
      </c>
      <c r="Q47">
        <f>VLOOKUP($B47,'Tillförd energi'!$B$1:$AI$720,MATCH(Q$1,'Tillförd energi'!$B$1:$AQ$1,0),FALSE)</f>
        <v>0</v>
      </c>
      <c r="R47">
        <f>VLOOKUP($B47,'Tillförd energi'!$B$1:$AI$720,MATCH(R$1,'Tillförd energi'!$B$1:$AQ$1,0),FALSE)</f>
        <v>0</v>
      </c>
      <c r="S47">
        <f>VLOOKUP($B47,'Tillförd energi'!$B$1:$AI$720,MATCH(S$1,'Tillförd energi'!$B$1:$AQ$1,0),FALSE)</f>
        <v>0</v>
      </c>
      <c r="T47">
        <f>VLOOKUP($B47,'Tillförd energi'!$B$1:$AI$720,MATCH(T$1,'Tillförd energi'!$B$1:$AQ$1,0),FALSE)</f>
        <v>0</v>
      </c>
      <c r="U47">
        <f>VLOOKUP($B47,'Tillförd energi'!$B$1:$AI$720,MATCH(U$1,'Tillförd energi'!$B$1:$AQ$1,0),FALSE)</f>
        <v>0</v>
      </c>
      <c r="V47">
        <f>VLOOKUP($B47,'Tillförd energi'!$B$1:$AI$720,MATCH(V$1,'Tillförd energi'!$B$1:$AQ$1,0),FALSE)</f>
        <v>0</v>
      </c>
      <c r="W47">
        <f>VLOOKUP($B47,'Tillförd energi'!$B$1:$AI$720,MATCH(W$1,'Tillförd energi'!$B$1:$AQ$1,0),FALSE)</f>
        <v>0.68899999999999995</v>
      </c>
      <c r="X47">
        <f>VLOOKUP($B47,'Tillförd energi'!$B$1:$AI$720,MATCH(X$1,'Tillförd energi'!$B$1:$AQ$1,0),FALSE)</f>
        <v>0</v>
      </c>
      <c r="Y47">
        <f>VLOOKUP($B47,'Tillförd energi'!$B$1:$AI$720,MATCH(Y$1,'Tillförd energi'!$B$1:$AQ$1,0),FALSE)</f>
        <v>0</v>
      </c>
      <c r="Z47">
        <f>VLOOKUP($B47,'Tillförd energi'!$B$1:$AI$720,MATCH(Z$1,'Tillförd energi'!$B$1:$AQ$1,0),FALSE)</f>
        <v>0</v>
      </c>
      <c r="AA47">
        <f>VLOOKUP($B47,'Tillförd energi'!$B$1:$AI$720,MATCH(AA$1,'Tillförd energi'!$B$1:$AQ$1,0),FALSE)</f>
        <v>0</v>
      </c>
      <c r="AB47">
        <f>VLOOKUP($B47,'Tillförd energi'!$B$1:$AI$720,MATCH(AB$1,'Tillförd energi'!$B$1:$AQ$1,0),FALSE)</f>
        <v>0</v>
      </c>
      <c r="AC47">
        <f>VLOOKUP($B47,'Tillförd energi'!$B$1:$AI$720,MATCH(AC$1,'Tillförd energi'!$B$1:$AQ$1,0),FALSE)</f>
        <v>0</v>
      </c>
      <c r="AD47">
        <f>VLOOKUP($B47,'Tillförd energi'!$B$1:$AI$720,MATCH(AD$1,'Tillförd energi'!$B$1:$AQ$1,0),FALSE)</f>
        <v>0</v>
      </c>
      <c r="AE47">
        <f>VLOOKUP($B47,'Tillförd energi'!$B$1:$AI$720,MATCH(AE$1,'Tillförd energi'!$B$1:$AQ$1,0),FALSE)</f>
        <v>0</v>
      </c>
      <c r="AF47">
        <f>VLOOKUP($B47,'Tillförd energi'!$B$1:$AI$720,MATCH(AF$1,'Tillförd energi'!$B$1:$AQ$1,0),FALSE)</f>
        <v>0.125</v>
      </c>
      <c r="AG47">
        <f>IFERROR(VLOOKUP(B47,Miljö!$B$1:$AC$550,MATCH("Köpt mängd produktionsspecifik fjärrvärme:",Miljö!$B$1:$AC$1,0),FALSE)/1,0)</f>
        <v>0</v>
      </c>
      <c r="AI47">
        <f t="shared" si="0"/>
        <v>7.2519999999999998</v>
      </c>
      <c r="AJ47">
        <f t="shared" si="1"/>
        <v>7.2519999999999998</v>
      </c>
      <c r="AK47">
        <f>IF(ISERROR(1/VLOOKUP($B47,Leveranser!$B$1:$S$499,MATCH("Såld värme (GWh)",Leveranser!$B$1:$S$1,0),FALSE)),"",VLOOKUP($B47,Leveranser!$B$1:$S$499,MATCH("Såld värme (GWh)",Leveranser!$B$1:$S$1,0),FALSE))</f>
        <v>4.2590000000000003</v>
      </c>
      <c r="AL47">
        <f>VLOOKUP($B47,Leveranser!$B$1:$Y$499,MATCH("Totalt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114">
        <f t="shared" si="2"/>
        <v>0.5872862658576945</v>
      </c>
      <c r="AP47" t="str">
        <f>IFERROR(VLOOKUP($B47,Miljövärden!$B$2:$H$600,7,FALSE),"Nej, saknas")</f>
        <v>Ja</v>
      </c>
      <c r="AQ47" t="str">
        <f>IFERROR(VLOOKUP($B47,Miljövärden!$B$2:$H$600,6,FALSE),"Nej, saknas")</f>
        <v>Nej</v>
      </c>
      <c r="AU47">
        <f t="shared" si="3"/>
        <v>0.125</v>
      </c>
      <c r="AV47">
        <f t="shared" si="4"/>
        <v>0</v>
      </c>
      <c r="AW47">
        <f t="shared" si="5"/>
        <v>6.226</v>
      </c>
      <c r="AX47">
        <f t="shared" si="6"/>
        <v>0</v>
      </c>
      <c r="AZ47">
        <f t="shared" si="7"/>
        <v>6.915</v>
      </c>
      <c r="BC47">
        <f t="shared" si="8"/>
        <v>0.21199999999999999</v>
      </c>
      <c r="BD47">
        <f t="shared" si="9"/>
        <v>0</v>
      </c>
      <c r="BE47">
        <f t="shared" si="10"/>
        <v>6.915</v>
      </c>
      <c r="BF47">
        <f t="shared" si="11"/>
        <v>0</v>
      </c>
      <c r="BG47">
        <f t="shared" si="12"/>
        <v>0.125</v>
      </c>
      <c r="BH47">
        <f>VLOOKUP(B47,Miljö!$B$1:$BX$482,MATCH("Fossilandel för ursprungspecificerad el ()",Miljö!$B$1:$I$1,0),FALSE)</f>
        <v>0</v>
      </c>
      <c r="BI47">
        <f>VLOOKUP(B47,Miljö!$B$1:$BX$482,MATCH("Kärnkraftsandel för ursprungsspecificerad el ()",Miljö!$B$1:$O$1,0),FALSE)</f>
        <v>0</v>
      </c>
      <c r="BJ47">
        <f t="shared" si="13"/>
        <v>0</v>
      </c>
      <c r="BK47" t="str">
        <f>VLOOKUP(B47,Miljö!$B$1:$P$482,MATCH("Fossil andel i procent (%)",Miljö!$B$1:$P$1,0),FALSE)</f>
        <v>ET</v>
      </c>
      <c r="BL47">
        <f t="shared" si="14"/>
        <v>7.2519999999999998</v>
      </c>
      <c r="BO47" s="21">
        <f t="shared" si="15"/>
        <v>2.9233314947600661E-2</v>
      </c>
      <c r="BP47" s="115">
        <f t="shared" si="16"/>
        <v>0</v>
      </c>
      <c r="BQ47" s="115">
        <f t="shared" si="17"/>
        <v>0.97076668505239938</v>
      </c>
      <c r="BR47" s="115">
        <f t="shared" si="18"/>
        <v>0</v>
      </c>
      <c r="BT47" s="116">
        <f t="shared" si="19"/>
        <v>1</v>
      </c>
      <c r="BW47" s="115">
        <f>IF(AP47="Ja",VLOOKUP(B47,Miljövärden!$B$2:$H$600,MATCH("Total andel fossilt",Miljövärden!$B$2:$H$2,0),FALSE),"")</f>
        <v>2.92333E-2</v>
      </c>
      <c r="BX47" s="116">
        <f t="shared" si="20"/>
        <v>-1.4947600660702998E-8</v>
      </c>
      <c r="BZ47">
        <f t="shared" si="21"/>
        <v>-1.4947600660702998E-8</v>
      </c>
      <c r="CA47" s="115">
        <f t="shared" si="22"/>
        <v>0</v>
      </c>
    </row>
    <row r="48" spans="1:79">
      <c r="A48" t="s">
        <v>86</v>
      </c>
      <c r="B48" t="s">
        <v>88</v>
      </c>
      <c r="C48">
        <f>VLOOKUP($B48,'Tillförd energi'!$B$1:$AI$720,MATCH(C$1,'Tillförd energi'!$B$1:$AQ$1,0),FALSE)</f>
        <v>0</v>
      </c>
      <c r="D48">
        <f>VLOOKUP($B48,'Tillförd energi'!$B$1:$AI$720,MATCH(D$1,'Tillförd energi'!$B$1:$AQ$1,0),FALSE)</f>
        <v>0.25701000000000002</v>
      </c>
      <c r="E48">
        <f>VLOOKUP($B48,'Tillförd energi'!$B$1:$AI$720,MATCH(E$1,'Tillförd energi'!$B$1:$AQ$1,0),FALSE)</f>
        <v>0</v>
      </c>
      <c r="F48">
        <f>VLOOKUP($B48,'Tillförd energi'!$B$1:$AI$720,MATCH(F$1,'Tillförd energi'!$B$1:$AQ$1,0),FALSE)</f>
        <v>0</v>
      </c>
      <c r="G48">
        <f>VLOOKUP($B48,'Tillförd energi'!$B$1:$AI$720,MATCH(G$1,'Tillförd energi'!$B$1:$AQ$1,0),FALSE)</f>
        <v>0</v>
      </c>
      <c r="H48">
        <f>VLOOKUP($B48,'Tillförd energi'!$B$1:$AI$720,MATCH(H$1,'Tillförd energi'!$B$1:$AQ$1,0),FALSE)</f>
        <v>0</v>
      </c>
      <c r="I48">
        <f>VLOOKUP($B48,'Tillförd energi'!$B$1:$AI$720,MATCH(I$1,'Tillförd energi'!$B$1:$AQ$1,0),FALSE)</f>
        <v>0</v>
      </c>
      <c r="J48">
        <f>VLOOKUP($B48,'Tillförd energi'!$B$1:$AI$720,MATCH(J$1,'Tillförd energi'!$B$1:$AQ$1,0),FALSE)</f>
        <v>12.2753</v>
      </c>
      <c r="K48">
        <f>VLOOKUP($B48,'Tillförd energi'!$B$1:$AI$720,MATCH(K$1,'Tillförd energi'!$B$1:$AQ$1,0),FALSE)</f>
        <v>0</v>
      </c>
      <c r="L48">
        <f>VLOOKUP($B48,'Tillförd energi'!$B$1:$AI$720,MATCH(L$1,'Tillförd energi'!$B$1:$AQ$1,0),FALSE)</f>
        <v>0</v>
      </c>
      <c r="M48">
        <f>VLOOKUP($B48,'Tillförd energi'!$B$1:$AI$720,MATCH(M$1,'Tillförd energi'!$B$1:$AQ$1,0),FALSE)</f>
        <v>21.149000000000001</v>
      </c>
      <c r="N48">
        <f>VLOOKUP($B48,'Tillförd energi'!$B$1:$AI$720,MATCH(N$1,'Tillförd energi'!$B$1:$AQ$1,0),FALSE)</f>
        <v>194.017</v>
      </c>
      <c r="O48">
        <f>VLOOKUP($B48,'Tillförd energi'!$B$1:$AI$720,MATCH(O$1,'Tillförd energi'!$B$1:$AQ$1,0),FALSE)</f>
        <v>0</v>
      </c>
      <c r="P48">
        <f>VLOOKUP($B48,'Tillförd energi'!$B$1:$AI$720,MATCH(P$1,'Tillförd energi'!$B$1:$AQ$1,0),FALSE)</f>
        <v>30.012899999999998</v>
      </c>
      <c r="Q48">
        <f>VLOOKUP($B48,'Tillförd energi'!$B$1:$AI$720,MATCH(Q$1,'Tillförd energi'!$B$1:$AQ$1,0),FALSE)</f>
        <v>0</v>
      </c>
      <c r="R48">
        <f>VLOOKUP($B48,'Tillförd energi'!$B$1:$AI$720,MATCH(R$1,'Tillförd energi'!$B$1:$AQ$1,0),FALSE)</f>
        <v>0</v>
      </c>
      <c r="S48">
        <f>VLOOKUP($B48,'Tillförd energi'!$B$1:$AI$720,MATCH(S$1,'Tillförd energi'!$B$1:$AQ$1,0),FALSE)</f>
        <v>0</v>
      </c>
      <c r="T48">
        <f>VLOOKUP($B48,'Tillförd energi'!$B$1:$AI$720,MATCH(T$1,'Tillförd energi'!$B$1:$AQ$1,0),FALSE)</f>
        <v>0</v>
      </c>
      <c r="U48">
        <f>VLOOKUP($B48,'Tillförd energi'!$B$1:$AI$720,MATCH(U$1,'Tillförd energi'!$B$1:$AQ$1,0),FALSE)</f>
        <v>0</v>
      </c>
      <c r="V48">
        <f>VLOOKUP($B48,'Tillförd energi'!$B$1:$AI$720,MATCH(V$1,'Tillförd energi'!$B$1:$AQ$1,0),FALSE)</f>
        <v>0</v>
      </c>
      <c r="W48">
        <f>VLOOKUP($B48,'Tillförd energi'!$B$1:$AI$720,MATCH(W$1,'Tillförd energi'!$B$1:$AQ$1,0),FALSE)</f>
        <v>17.954999999999998</v>
      </c>
      <c r="X48">
        <f>VLOOKUP($B48,'Tillförd energi'!$B$1:$AI$720,MATCH(X$1,'Tillförd energi'!$B$1:$AQ$1,0),FALSE)</f>
        <v>0</v>
      </c>
      <c r="Y48">
        <f>VLOOKUP($B48,'Tillförd energi'!$B$1:$AI$720,MATCH(Y$1,'Tillförd energi'!$B$1:$AQ$1,0),FALSE)</f>
        <v>0</v>
      </c>
      <c r="Z48">
        <f>VLOOKUP($B48,'Tillförd energi'!$B$1:$AI$720,MATCH(Z$1,'Tillförd energi'!$B$1:$AQ$1,0),FALSE)</f>
        <v>0</v>
      </c>
      <c r="AA48">
        <f>VLOOKUP($B48,'Tillförd energi'!$B$1:$AI$720,MATCH(AA$1,'Tillförd energi'!$B$1:$AQ$1,0),FALSE)</f>
        <v>0</v>
      </c>
      <c r="AB48">
        <f>VLOOKUP($B48,'Tillförd energi'!$B$1:$AI$720,MATCH(AB$1,'Tillförd energi'!$B$1:$AQ$1,0),FALSE)</f>
        <v>0</v>
      </c>
      <c r="AC48">
        <f>VLOOKUP($B48,'Tillförd energi'!$B$1:$AI$720,MATCH(AC$1,'Tillförd energi'!$B$1:$AQ$1,0),FALSE)</f>
        <v>76.114999999999995</v>
      </c>
      <c r="AD48">
        <f>VLOOKUP($B48,'Tillförd energi'!$B$1:$AI$720,MATCH(AD$1,'Tillförd energi'!$B$1:$AQ$1,0),FALSE)</f>
        <v>0.49299999999999999</v>
      </c>
      <c r="AE48">
        <f>VLOOKUP($B48,'Tillförd energi'!$B$1:$AI$720,MATCH(AE$1,'Tillförd energi'!$B$1:$AQ$1,0),FALSE)</f>
        <v>0</v>
      </c>
      <c r="AF48">
        <f>VLOOKUP($B48,'Tillförd energi'!$B$1:$AI$720,MATCH(AF$1,'Tillförd energi'!$B$1:$AQ$1,0),FALSE)</f>
        <v>11.4071</v>
      </c>
      <c r="AG48">
        <f>IFERROR(VLOOKUP(B48,Miljö!$B$1:$AC$550,MATCH("Köpt mängd produktionsspecifik fjärrvärme:",Miljö!$B$1:$AC$1,0),FALSE)/1,0)</f>
        <v>0</v>
      </c>
      <c r="AI48">
        <f t="shared" si="0"/>
        <v>363.68131</v>
      </c>
      <c r="AJ48">
        <f t="shared" si="1"/>
        <v>363.68131</v>
      </c>
      <c r="AK48">
        <f>IF(ISERROR(1/VLOOKUP($B48,Leveranser!$B$1:$S$499,MATCH("Såld värme (GWh)",Leveranser!$B$1:$S$1,0),FALSE)),"",VLOOKUP($B48,Leveranser!$B$1:$S$499,MATCH("Såld värme (GWh)",Leveranser!$B$1:$S$1,0),FALSE))</f>
        <v>316.29399999999998</v>
      </c>
      <c r="AL48">
        <f>VLOOKUP($B48,Leveranser!$B$1:$Y$499,MATCH("Totalt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114">
        <f t="shared" si="2"/>
        <v>0.86970100278180362</v>
      </c>
      <c r="AP48" t="str">
        <f>IFERROR(VLOOKUP($B48,Miljövärden!$B$2:$H$600,7,FALSE),"Nej, saknas")</f>
        <v>Ja</v>
      </c>
      <c r="AQ48" t="str">
        <f>IFERROR(VLOOKUP($B48,Miljövärden!$B$2:$H$600,6,FALSE),"Nej, saknas")</f>
        <v>Nej</v>
      </c>
      <c r="AU48">
        <f t="shared" si="3"/>
        <v>11.4071</v>
      </c>
      <c r="AV48">
        <f t="shared" si="4"/>
        <v>0</v>
      </c>
      <c r="AW48">
        <f t="shared" si="5"/>
        <v>245.1789</v>
      </c>
      <c r="AX48">
        <f t="shared" si="6"/>
        <v>0</v>
      </c>
      <c r="AZ48">
        <f t="shared" si="7"/>
        <v>263.13389999999998</v>
      </c>
      <c r="BC48">
        <f t="shared" si="8"/>
        <v>0.25701000000000002</v>
      </c>
      <c r="BD48">
        <f t="shared" si="9"/>
        <v>0</v>
      </c>
      <c r="BE48">
        <f t="shared" si="10"/>
        <v>263.13389999999998</v>
      </c>
      <c r="BF48">
        <f t="shared" si="11"/>
        <v>88.883299999999991</v>
      </c>
      <c r="BG48">
        <f t="shared" si="12"/>
        <v>11.4071</v>
      </c>
      <c r="BH48">
        <f>VLOOKUP(B48,Miljö!$B$1:$BX$482,MATCH("Fossilandel för ursprungspecificerad el ()",Miljö!$B$1:$I$1,0),FALSE)</f>
        <v>0</v>
      </c>
      <c r="BI48">
        <f>VLOOKUP(B48,Miljö!$B$1:$BX$482,MATCH("Kärnkraftsandel för ursprungsspecificerad el ()",Miljö!$B$1:$O$1,0),FALSE)</f>
        <v>0</v>
      </c>
      <c r="BJ48">
        <f t="shared" si="13"/>
        <v>0</v>
      </c>
      <c r="BK48" t="str">
        <f>VLOOKUP(B48,Miljö!$B$1:$P$482,MATCH("Fossil andel i procent (%)",Miljö!$B$1:$P$1,0),FALSE)</f>
        <v>ET</v>
      </c>
      <c r="BL48">
        <f t="shared" si="14"/>
        <v>363.68130999999994</v>
      </c>
      <c r="BO48" s="21">
        <f t="shared" si="15"/>
        <v>7.0669015133057031E-4</v>
      </c>
      <c r="BP48" s="115">
        <f t="shared" si="16"/>
        <v>0</v>
      </c>
      <c r="BQ48" s="115">
        <f t="shared" si="17"/>
        <v>0.75489444315958953</v>
      </c>
      <c r="BR48" s="115">
        <f t="shared" si="18"/>
        <v>0.24439886668908009</v>
      </c>
      <c r="BT48" s="116">
        <f t="shared" si="19"/>
        <v>1.0000000000000002</v>
      </c>
      <c r="BW48" s="115">
        <f>IF(AP48="Ja",VLOOKUP(B48,Miljövärden!$B$2:$H$600,MATCH("Total andel fossilt",Miljövärden!$B$2:$H$2,0),FALSE),"")</f>
        <v>7.0669099999999996E-4</v>
      </c>
      <c r="BX48" s="116">
        <f t="shared" si="20"/>
        <v>8.4866942965354519E-10</v>
      </c>
      <c r="BZ48">
        <f t="shared" si="21"/>
        <v>8.4866942965354519E-10</v>
      </c>
      <c r="CA48" s="115">
        <f t="shared" si="22"/>
        <v>0</v>
      </c>
    </row>
    <row r="49" spans="1:79">
      <c r="A49" t="s">
        <v>89</v>
      </c>
      <c r="B49" t="s">
        <v>90</v>
      </c>
      <c r="C49">
        <f>VLOOKUP($B49,'Tillförd energi'!$B$1:$AI$720,MATCH(C$1,'Tillförd energi'!$B$1:$AQ$1,0),FALSE)</f>
        <v>0</v>
      </c>
      <c r="D49">
        <f>VLOOKUP($B49,'Tillförd energi'!$B$1:$AI$720,MATCH(D$1,'Tillförd energi'!$B$1:$AQ$1,0),FALSE)</f>
        <v>0</v>
      </c>
      <c r="E49">
        <f>VLOOKUP($B49,'Tillförd energi'!$B$1:$AI$720,MATCH(E$1,'Tillförd energi'!$B$1:$AQ$1,0),FALSE)</f>
        <v>0</v>
      </c>
      <c r="F49">
        <f>VLOOKUP($B49,'Tillförd energi'!$B$1:$AI$720,MATCH(F$1,'Tillförd energi'!$B$1:$AQ$1,0),FALSE)</f>
        <v>0</v>
      </c>
      <c r="G49">
        <f>VLOOKUP($B49,'Tillförd energi'!$B$1:$AI$720,MATCH(G$1,'Tillförd energi'!$B$1:$AQ$1,0),FALSE)</f>
        <v>0</v>
      </c>
      <c r="H49">
        <f>VLOOKUP($B49,'Tillförd energi'!$B$1:$AI$720,MATCH(H$1,'Tillförd energi'!$B$1:$AQ$1,0),FALSE)</f>
        <v>0</v>
      </c>
      <c r="I49">
        <f>VLOOKUP($B49,'Tillförd energi'!$B$1:$AI$720,MATCH(I$1,'Tillförd energi'!$B$1:$AQ$1,0),FALSE)</f>
        <v>0</v>
      </c>
      <c r="J49">
        <f>VLOOKUP($B49,'Tillförd energi'!$B$1:$AI$720,MATCH(J$1,'Tillförd energi'!$B$1:$AQ$1,0),FALSE)</f>
        <v>0</v>
      </c>
      <c r="K49">
        <f>VLOOKUP($B49,'Tillförd energi'!$B$1:$AI$720,MATCH(K$1,'Tillförd energi'!$B$1:$AQ$1,0),FALSE)</f>
        <v>0</v>
      </c>
      <c r="L49">
        <f>VLOOKUP($B49,'Tillförd energi'!$B$1:$AI$720,MATCH(L$1,'Tillförd energi'!$B$1:$AQ$1,0),FALSE)</f>
        <v>0</v>
      </c>
      <c r="M49">
        <f>VLOOKUP($B49,'Tillförd energi'!$B$1:$AI$720,MATCH(M$1,'Tillförd energi'!$B$1:$AQ$1,0),FALSE)</f>
        <v>11.54</v>
      </c>
      <c r="N49">
        <f>VLOOKUP($B49,'Tillförd energi'!$B$1:$AI$720,MATCH(N$1,'Tillförd energi'!$B$1:$AQ$1,0),FALSE)</f>
        <v>0.313</v>
      </c>
      <c r="O49">
        <f>VLOOKUP($B49,'Tillförd energi'!$B$1:$AI$720,MATCH(O$1,'Tillförd energi'!$B$1:$AQ$1,0),FALSE)</f>
        <v>1.56</v>
      </c>
      <c r="P49">
        <f>VLOOKUP($B49,'Tillförd energi'!$B$1:$AI$720,MATCH(P$1,'Tillförd energi'!$B$1:$AQ$1,0),FALSE)</f>
        <v>15.619</v>
      </c>
      <c r="Q49">
        <f>VLOOKUP($B49,'Tillförd energi'!$B$1:$AI$720,MATCH(Q$1,'Tillförd energi'!$B$1:$AQ$1,0),FALSE)</f>
        <v>0</v>
      </c>
      <c r="R49">
        <f>VLOOKUP($B49,'Tillförd energi'!$B$1:$AI$720,MATCH(R$1,'Tillförd energi'!$B$1:$AQ$1,0),FALSE)</f>
        <v>0</v>
      </c>
      <c r="S49">
        <f>VLOOKUP($B49,'Tillförd energi'!$B$1:$AI$720,MATCH(S$1,'Tillförd energi'!$B$1:$AQ$1,0),FALSE)</f>
        <v>6.0190000000000001</v>
      </c>
      <c r="T49">
        <f>VLOOKUP($B49,'Tillförd energi'!$B$1:$AI$720,MATCH(T$1,'Tillförd energi'!$B$1:$AQ$1,0),FALSE)</f>
        <v>0</v>
      </c>
      <c r="U49">
        <f>VLOOKUP($B49,'Tillförd energi'!$B$1:$AI$720,MATCH(U$1,'Tillförd energi'!$B$1:$AQ$1,0),FALSE)</f>
        <v>0</v>
      </c>
      <c r="V49">
        <f>VLOOKUP($B49,'Tillförd energi'!$B$1:$AI$720,MATCH(V$1,'Tillförd energi'!$B$1:$AQ$1,0),FALSE)</f>
        <v>0</v>
      </c>
      <c r="W49">
        <f>VLOOKUP($B49,'Tillförd energi'!$B$1:$AI$720,MATCH(W$1,'Tillförd energi'!$B$1:$AQ$1,0),FALSE)</f>
        <v>0</v>
      </c>
      <c r="X49">
        <f>VLOOKUP($B49,'Tillförd energi'!$B$1:$AI$720,MATCH(X$1,'Tillförd energi'!$B$1:$AQ$1,0),FALSE)</f>
        <v>0</v>
      </c>
      <c r="Y49">
        <f>VLOOKUP($B49,'Tillförd energi'!$B$1:$AI$720,MATCH(Y$1,'Tillförd energi'!$B$1:$AQ$1,0),FALSE)</f>
        <v>0</v>
      </c>
      <c r="Z49">
        <f>VLOOKUP($B49,'Tillförd energi'!$B$1:$AI$720,MATCH(Z$1,'Tillförd energi'!$B$1:$AQ$1,0),FALSE)</f>
        <v>0</v>
      </c>
      <c r="AA49">
        <f>VLOOKUP($B49,'Tillförd energi'!$B$1:$AI$720,MATCH(AA$1,'Tillförd energi'!$B$1:$AQ$1,0),FALSE)</f>
        <v>0</v>
      </c>
      <c r="AB49">
        <f>VLOOKUP($B49,'Tillförd energi'!$B$1:$AI$720,MATCH(AB$1,'Tillförd energi'!$B$1:$AQ$1,0),FALSE)</f>
        <v>0</v>
      </c>
      <c r="AC49">
        <f>VLOOKUP($B49,'Tillförd energi'!$B$1:$AI$720,MATCH(AC$1,'Tillförd energi'!$B$1:$AQ$1,0),FALSE)</f>
        <v>6.5750000000000002</v>
      </c>
      <c r="AD49">
        <f>VLOOKUP($B49,'Tillförd energi'!$B$1:$AI$720,MATCH(AD$1,'Tillförd energi'!$B$1:$AQ$1,0),FALSE)</f>
        <v>0</v>
      </c>
      <c r="AE49">
        <f>VLOOKUP($B49,'Tillförd energi'!$B$1:$AI$720,MATCH(AE$1,'Tillförd energi'!$B$1:$AQ$1,0),FALSE)</f>
        <v>0</v>
      </c>
      <c r="AF49">
        <f>VLOOKUP($B49,'Tillförd energi'!$B$1:$AI$720,MATCH(AF$1,'Tillförd energi'!$B$1:$AQ$1,0),FALSE)</f>
        <v>0.60199999999999998</v>
      </c>
      <c r="AG49">
        <f>IFERROR(VLOOKUP(B49,Miljö!$B$1:$AC$550,MATCH("Köpt mängd produktionsspecifik fjärrvärme:",Miljö!$B$1:$AC$1,0),FALSE)/1,0)</f>
        <v>0</v>
      </c>
      <c r="AI49">
        <f t="shared" si="0"/>
        <v>42.228000000000002</v>
      </c>
      <c r="AJ49">
        <f t="shared" si="1"/>
        <v>42.228000000000002</v>
      </c>
      <c r="AK49">
        <f>IF(ISERROR(1/VLOOKUP($B49,Leveranser!$B$1:$S$499,MATCH("Såld värme (GWh)",Leveranser!$B$1:$S$1,0),FALSE)),"",VLOOKUP($B49,Leveranser!$B$1:$S$499,MATCH("Såld värme (GWh)",Leveranser!$B$1:$S$1,0),FALSE))</f>
        <v>31.303000000000001</v>
      </c>
      <c r="AL49">
        <f>VLOOKUP($B49,Leveranser!$B$1:$Y$499,MATCH("Totalt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114">
        <f t="shared" si="2"/>
        <v>0.74128540305010893</v>
      </c>
      <c r="AP49" t="str">
        <f>IFERROR(VLOOKUP($B49,Miljövärden!$B$2:$H$600,7,FALSE),"Nej, saknas")</f>
        <v>Ja</v>
      </c>
      <c r="AQ49" t="str">
        <f>IFERROR(VLOOKUP($B49,Miljövärden!$B$2:$H$600,6,FALSE),"Nej, saknas")</f>
        <v>Nej</v>
      </c>
      <c r="AU49">
        <f t="shared" si="3"/>
        <v>0.60199999999999998</v>
      </c>
      <c r="AV49">
        <f t="shared" si="4"/>
        <v>0</v>
      </c>
      <c r="AW49">
        <f t="shared" si="5"/>
        <v>29.032</v>
      </c>
      <c r="AX49">
        <f t="shared" si="6"/>
        <v>6.0190000000000001</v>
      </c>
      <c r="AZ49">
        <f t="shared" si="7"/>
        <v>35.051000000000002</v>
      </c>
      <c r="BC49">
        <f t="shared" si="8"/>
        <v>0</v>
      </c>
      <c r="BD49">
        <f t="shared" si="9"/>
        <v>0</v>
      </c>
      <c r="BE49">
        <f t="shared" si="10"/>
        <v>35.051000000000002</v>
      </c>
      <c r="BF49">
        <f t="shared" si="11"/>
        <v>6.5750000000000002</v>
      </c>
      <c r="BG49">
        <f t="shared" si="12"/>
        <v>0.60199999999999998</v>
      </c>
      <c r="BH49">
        <f>VLOOKUP(B49,Miljö!$B$1:$BX$482,MATCH("Fossilandel för ursprungspecificerad el ()",Miljö!$B$1:$I$1,0),FALSE)</f>
        <v>0</v>
      </c>
      <c r="BI49">
        <f>VLOOKUP(B49,Miljö!$B$1:$BX$482,MATCH("Kärnkraftsandel för ursprungsspecificerad el ()",Miljö!$B$1:$O$1,0),FALSE)</f>
        <v>0</v>
      </c>
      <c r="BJ49">
        <f t="shared" si="13"/>
        <v>0</v>
      </c>
      <c r="BK49" t="str">
        <f>VLOOKUP(B49,Miljö!$B$1:$P$482,MATCH("Fossil andel i procent (%)",Miljö!$B$1:$P$1,0),FALSE)</f>
        <v>ET</v>
      </c>
      <c r="BL49">
        <f t="shared" si="14"/>
        <v>42.228000000000002</v>
      </c>
      <c r="BO49" s="21">
        <f t="shared" si="15"/>
        <v>0</v>
      </c>
      <c r="BP49" s="115">
        <f t="shared" si="16"/>
        <v>0</v>
      </c>
      <c r="BQ49" s="115">
        <f t="shared" si="17"/>
        <v>0.84429762243061468</v>
      </c>
      <c r="BR49" s="115">
        <f t="shared" si="18"/>
        <v>0.15570237756938524</v>
      </c>
      <c r="BT49" s="116">
        <f t="shared" si="19"/>
        <v>0.99999999999999989</v>
      </c>
      <c r="BW49" s="115">
        <f>IF(AP49="Ja",VLOOKUP(B49,Miljövärden!$B$2:$H$600,MATCH("Total andel fossilt",Miljövärden!$B$2:$H$2,0),FALSE),"")</f>
        <v>0</v>
      </c>
      <c r="BX49" s="116">
        <f t="shared" si="20"/>
        <v>0</v>
      </c>
      <c r="BZ49">
        <f t="shared" si="21"/>
        <v>0</v>
      </c>
      <c r="CA49" s="115">
        <f t="shared" si="22"/>
        <v>0</v>
      </c>
    </row>
    <row r="50" spans="1:79">
      <c r="A50" t="s">
        <v>89</v>
      </c>
      <c r="B50" t="s">
        <v>91</v>
      </c>
      <c r="C50">
        <f>VLOOKUP($B50,'Tillförd energi'!$B$1:$AI$720,MATCH(C$1,'Tillförd energi'!$B$1:$AQ$1,0),FALSE)</f>
        <v>0</v>
      </c>
      <c r="D50">
        <f>VLOOKUP($B50,'Tillförd energi'!$B$1:$AI$720,MATCH(D$1,'Tillförd energi'!$B$1:$AQ$1,0),FALSE)</f>
        <v>4.0000000000000001E-3</v>
      </c>
      <c r="E50">
        <f>VLOOKUP($B50,'Tillförd energi'!$B$1:$AI$720,MATCH(E$1,'Tillförd energi'!$B$1:$AQ$1,0),FALSE)</f>
        <v>0</v>
      </c>
      <c r="F50">
        <f>VLOOKUP($B50,'Tillförd energi'!$B$1:$AI$720,MATCH(F$1,'Tillförd energi'!$B$1:$AQ$1,0),FALSE)</f>
        <v>0</v>
      </c>
      <c r="G50">
        <f>VLOOKUP($B50,'Tillförd energi'!$B$1:$AI$720,MATCH(G$1,'Tillförd energi'!$B$1:$AQ$1,0),FALSE)</f>
        <v>0</v>
      </c>
      <c r="H50">
        <f>VLOOKUP($B50,'Tillförd energi'!$B$1:$AI$720,MATCH(H$1,'Tillförd energi'!$B$1:$AQ$1,0),FALSE)</f>
        <v>0</v>
      </c>
      <c r="I50">
        <f>VLOOKUP($B50,'Tillförd energi'!$B$1:$AI$720,MATCH(I$1,'Tillförd energi'!$B$1:$AQ$1,0),FALSE)</f>
        <v>0</v>
      </c>
      <c r="J50">
        <f>VLOOKUP($B50,'Tillförd energi'!$B$1:$AI$720,MATCH(J$1,'Tillförd energi'!$B$1:$AQ$1,0),FALSE)</f>
        <v>0</v>
      </c>
      <c r="K50">
        <f>VLOOKUP($B50,'Tillförd energi'!$B$1:$AI$720,MATCH(K$1,'Tillförd energi'!$B$1:$AQ$1,0),FALSE)</f>
        <v>0</v>
      </c>
      <c r="L50">
        <f>VLOOKUP($B50,'Tillförd energi'!$B$1:$AI$720,MATCH(L$1,'Tillförd energi'!$B$1:$AQ$1,0),FALSE)</f>
        <v>0</v>
      </c>
      <c r="M50">
        <f>VLOOKUP($B50,'Tillförd energi'!$B$1:$AI$720,MATCH(M$1,'Tillförd energi'!$B$1:$AQ$1,0),FALSE)</f>
        <v>0</v>
      </c>
      <c r="N50">
        <f>VLOOKUP($B50,'Tillförd energi'!$B$1:$AI$720,MATCH(N$1,'Tillförd energi'!$B$1:$AQ$1,0),FALSE)</f>
        <v>0</v>
      </c>
      <c r="O50">
        <f>VLOOKUP($B50,'Tillförd energi'!$B$1:$AI$720,MATCH(O$1,'Tillförd energi'!$B$1:$AQ$1,0),FALSE)</f>
        <v>0</v>
      </c>
      <c r="P50">
        <f>VLOOKUP($B50,'Tillförd energi'!$B$1:$AI$720,MATCH(P$1,'Tillförd energi'!$B$1:$AQ$1,0),FALSE)</f>
        <v>0</v>
      </c>
      <c r="Q50">
        <f>VLOOKUP($B50,'Tillförd energi'!$B$1:$AI$720,MATCH(Q$1,'Tillförd energi'!$B$1:$AQ$1,0),FALSE)</f>
        <v>0</v>
      </c>
      <c r="R50">
        <f>VLOOKUP($B50,'Tillförd energi'!$B$1:$AI$720,MATCH(R$1,'Tillförd energi'!$B$1:$AQ$1,0),FALSE)</f>
        <v>1.6839999999999999</v>
      </c>
      <c r="S50">
        <f>VLOOKUP($B50,'Tillförd energi'!$B$1:$AI$720,MATCH(S$1,'Tillförd energi'!$B$1:$AQ$1,0),FALSE)</f>
        <v>0</v>
      </c>
      <c r="T50">
        <f>VLOOKUP($B50,'Tillförd energi'!$B$1:$AI$720,MATCH(T$1,'Tillförd energi'!$B$1:$AQ$1,0),FALSE)</f>
        <v>0</v>
      </c>
      <c r="U50">
        <f>VLOOKUP($B50,'Tillförd energi'!$B$1:$AI$720,MATCH(U$1,'Tillförd energi'!$B$1:$AQ$1,0),FALSE)</f>
        <v>0</v>
      </c>
      <c r="V50">
        <f>VLOOKUP($B50,'Tillförd energi'!$B$1:$AI$720,MATCH(V$1,'Tillförd energi'!$B$1:$AQ$1,0),FALSE)</f>
        <v>0</v>
      </c>
      <c r="W50">
        <f>VLOOKUP($B50,'Tillförd energi'!$B$1:$AI$720,MATCH(W$1,'Tillförd energi'!$B$1:$AQ$1,0),FALSE)</f>
        <v>0</v>
      </c>
      <c r="X50">
        <f>VLOOKUP($B50,'Tillförd energi'!$B$1:$AI$720,MATCH(X$1,'Tillförd energi'!$B$1:$AQ$1,0),FALSE)</f>
        <v>0</v>
      </c>
      <c r="Y50">
        <f>VLOOKUP($B50,'Tillförd energi'!$B$1:$AI$720,MATCH(Y$1,'Tillförd energi'!$B$1:$AQ$1,0),FALSE)</f>
        <v>0</v>
      </c>
      <c r="Z50">
        <f>VLOOKUP($B50,'Tillförd energi'!$B$1:$AI$720,MATCH(Z$1,'Tillförd energi'!$B$1:$AQ$1,0),FALSE)</f>
        <v>0</v>
      </c>
      <c r="AA50">
        <f>VLOOKUP($B50,'Tillförd energi'!$B$1:$AI$720,MATCH(AA$1,'Tillförd energi'!$B$1:$AQ$1,0),FALSE)</f>
        <v>0</v>
      </c>
      <c r="AB50">
        <f>VLOOKUP($B50,'Tillförd energi'!$B$1:$AI$720,MATCH(AB$1,'Tillförd energi'!$B$1:$AQ$1,0),FALSE)</f>
        <v>0</v>
      </c>
      <c r="AC50">
        <f>VLOOKUP($B50,'Tillförd energi'!$B$1:$AI$720,MATCH(AC$1,'Tillförd energi'!$B$1:$AQ$1,0),FALSE)</f>
        <v>0</v>
      </c>
      <c r="AD50">
        <f>VLOOKUP($B50,'Tillförd energi'!$B$1:$AI$720,MATCH(AD$1,'Tillförd energi'!$B$1:$AQ$1,0),FALSE)</f>
        <v>0</v>
      </c>
      <c r="AE50">
        <f>VLOOKUP($B50,'Tillförd energi'!$B$1:$AI$720,MATCH(AE$1,'Tillförd energi'!$B$1:$AQ$1,0),FALSE)</f>
        <v>0</v>
      </c>
      <c r="AF50">
        <f>VLOOKUP($B50,'Tillförd energi'!$B$1:$AI$720,MATCH(AF$1,'Tillförd energi'!$B$1:$AQ$1,0),FALSE)</f>
        <v>4.9000000000000002E-2</v>
      </c>
      <c r="AG50">
        <f>IFERROR(VLOOKUP(B50,Miljö!$B$1:$AC$550,MATCH("Köpt mängd produktionsspecifik fjärrvärme:",Miljö!$B$1:$AC$1,0),FALSE)/1,0)</f>
        <v>0</v>
      </c>
      <c r="AI50">
        <f t="shared" si="0"/>
        <v>1.7369999999999999</v>
      </c>
      <c r="AJ50">
        <f t="shared" si="1"/>
        <v>1.7369999999999999</v>
      </c>
      <c r="AK50">
        <f>IF(ISERROR(1/VLOOKUP($B50,Leveranser!$B$1:$S$499,MATCH("Såld värme (GWh)",Leveranser!$B$1:$S$1,0),FALSE)),"",VLOOKUP($B50,Leveranser!$B$1:$S$499,MATCH("Såld värme (GWh)",Leveranser!$B$1:$S$1,0),FALSE))</f>
        <v>1.27</v>
      </c>
      <c r="AL50">
        <f>VLOOKUP($B50,Leveranser!$B$1:$Y$499,MATCH("Totalt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114">
        <f t="shared" si="2"/>
        <v>0.73114565342544624</v>
      </c>
      <c r="AP50" t="str">
        <f>IFERROR(VLOOKUP($B50,Miljövärden!$B$2:$H$600,7,FALSE),"Nej, saknas")</f>
        <v>Ja</v>
      </c>
      <c r="AQ50" t="str">
        <f>IFERROR(VLOOKUP($B50,Miljövärden!$B$2:$H$600,6,FALSE),"Nej, saknas")</f>
        <v>Nej</v>
      </c>
      <c r="AU50">
        <f t="shared" si="3"/>
        <v>4.9000000000000002E-2</v>
      </c>
      <c r="AV50">
        <f t="shared" si="4"/>
        <v>0</v>
      </c>
      <c r="AW50">
        <f t="shared" si="5"/>
        <v>0</v>
      </c>
      <c r="AX50">
        <f t="shared" si="6"/>
        <v>1.6839999999999999</v>
      </c>
      <c r="AZ50">
        <f t="shared" si="7"/>
        <v>1.6839999999999999</v>
      </c>
      <c r="BC50">
        <f t="shared" si="8"/>
        <v>4.0000000000000001E-3</v>
      </c>
      <c r="BD50">
        <f t="shared" si="9"/>
        <v>0</v>
      </c>
      <c r="BE50">
        <f t="shared" si="10"/>
        <v>1.6839999999999999</v>
      </c>
      <c r="BF50">
        <f t="shared" si="11"/>
        <v>0</v>
      </c>
      <c r="BG50">
        <f t="shared" si="12"/>
        <v>4.9000000000000002E-2</v>
      </c>
      <c r="BH50">
        <f>VLOOKUP(B50,Miljö!$B$1:$BX$482,MATCH("Fossilandel för ursprungspecificerad el ()",Miljö!$B$1:$I$1,0),FALSE)</f>
        <v>0.47</v>
      </c>
      <c r="BI50">
        <f>VLOOKUP(B50,Miljö!$B$1:$BX$482,MATCH("Kärnkraftsandel för ursprungsspecificerad el ()",Miljö!$B$1:$O$1,0),FALSE)</f>
        <v>0</v>
      </c>
      <c r="BJ50">
        <f t="shared" si="13"/>
        <v>0</v>
      </c>
      <c r="BK50" t="str">
        <f>VLOOKUP(B50,Miljö!$B$1:$P$482,MATCH("Fossil andel i procent (%)",Miljö!$B$1:$P$1,0),FALSE)</f>
        <v>ET</v>
      </c>
      <c r="BL50">
        <f t="shared" si="14"/>
        <v>1.7369999999999999</v>
      </c>
      <c r="BO50" s="21">
        <f t="shared" si="15"/>
        <v>1.5561312607944732E-2</v>
      </c>
      <c r="BP50" s="115">
        <f t="shared" si="16"/>
        <v>0</v>
      </c>
      <c r="BQ50" s="115">
        <f t="shared" si="17"/>
        <v>0.98443868739205531</v>
      </c>
      <c r="BR50" s="115">
        <f t="shared" si="18"/>
        <v>0</v>
      </c>
      <c r="BT50" s="116">
        <f t="shared" si="19"/>
        <v>1</v>
      </c>
      <c r="BW50" s="115">
        <f>IF(AP50="Ja",VLOOKUP(B50,Miljövärden!$B$2:$H$600,MATCH("Total andel fossilt",Miljövärden!$B$2:$H$2,0),FALSE),"")</f>
        <v>1.55613E-2</v>
      </c>
      <c r="BX50" s="116">
        <f t="shared" si="20"/>
        <v>-1.2607944731637954E-8</v>
      </c>
      <c r="BZ50">
        <f t="shared" si="21"/>
        <v>-1.2607944731637954E-8</v>
      </c>
      <c r="CA50" s="115">
        <f t="shared" si="22"/>
        <v>0</v>
      </c>
    </row>
    <row r="51" spans="1:79">
      <c r="A51" t="s">
        <v>89</v>
      </c>
      <c r="B51" t="s">
        <v>93</v>
      </c>
      <c r="C51">
        <f>VLOOKUP($B51,'Tillförd energi'!$B$1:$AI$720,MATCH(C$1,'Tillförd energi'!$B$1:$AQ$1,0),FALSE)</f>
        <v>0</v>
      </c>
      <c r="D51">
        <f>VLOOKUP($B51,'Tillförd energi'!$B$1:$AI$720,MATCH(D$1,'Tillförd energi'!$B$1:$AQ$1,0),FALSE)</f>
        <v>1.37E-2</v>
      </c>
      <c r="E51">
        <f>VLOOKUP($B51,'Tillförd energi'!$B$1:$AI$720,MATCH(E$1,'Tillförd energi'!$B$1:$AQ$1,0),FALSE)</f>
        <v>0</v>
      </c>
      <c r="F51">
        <f>VLOOKUP($B51,'Tillförd energi'!$B$1:$AI$720,MATCH(F$1,'Tillförd energi'!$B$1:$AQ$1,0),FALSE)</f>
        <v>0</v>
      </c>
      <c r="G51">
        <f>VLOOKUP($B51,'Tillförd energi'!$B$1:$AI$720,MATCH(G$1,'Tillförd energi'!$B$1:$AQ$1,0),FALSE)</f>
        <v>0</v>
      </c>
      <c r="H51">
        <f>VLOOKUP($B51,'Tillförd energi'!$B$1:$AI$720,MATCH(H$1,'Tillförd energi'!$B$1:$AQ$1,0),FALSE)</f>
        <v>0</v>
      </c>
      <c r="I51">
        <f>VLOOKUP($B51,'Tillförd energi'!$B$1:$AI$720,MATCH(I$1,'Tillförd energi'!$B$1:$AQ$1,0),FALSE)</f>
        <v>0</v>
      </c>
      <c r="J51">
        <f>VLOOKUP($B51,'Tillförd energi'!$B$1:$AI$720,MATCH(J$1,'Tillförd energi'!$B$1:$AQ$1,0),FALSE)</f>
        <v>0</v>
      </c>
      <c r="K51">
        <f>VLOOKUP($B51,'Tillförd energi'!$B$1:$AI$720,MATCH(K$1,'Tillförd energi'!$B$1:$AQ$1,0),FALSE)</f>
        <v>0</v>
      </c>
      <c r="L51">
        <f>VLOOKUP($B51,'Tillförd energi'!$B$1:$AI$720,MATCH(L$1,'Tillförd energi'!$B$1:$AQ$1,0),FALSE)</f>
        <v>0</v>
      </c>
      <c r="M51">
        <f>VLOOKUP($B51,'Tillförd energi'!$B$1:$AI$720,MATCH(M$1,'Tillförd energi'!$B$1:$AQ$1,0),FALSE)</f>
        <v>0</v>
      </c>
      <c r="N51">
        <f>VLOOKUP($B51,'Tillförd energi'!$B$1:$AI$720,MATCH(N$1,'Tillförd energi'!$B$1:$AQ$1,0),FALSE)</f>
        <v>0</v>
      </c>
      <c r="O51">
        <f>VLOOKUP($B51,'Tillförd energi'!$B$1:$AI$720,MATCH(O$1,'Tillförd energi'!$B$1:$AQ$1,0),FALSE)</f>
        <v>0</v>
      </c>
      <c r="P51">
        <f>VLOOKUP($B51,'Tillförd energi'!$B$1:$AI$720,MATCH(P$1,'Tillförd energi'!$B$1:$AQ$1,0),FALSE)</f>
        <v>0</v>
      </c>
      <c r="Q51">
        <f>VLOOKUP($B51,'Tillförd energi'!$B$1:$AI$720,MATCH(Q$1,'Tillförd energi'!$B$1:$AQ$1,0),FALSE)</f>
        <v>0</v>
      </c>
      <c r="R51">
        <f>VLOOKUP($B51,'Tillförd energi'!$B$1:$AI$720,MATCH(R$1,'Tillförd energi'!$B$1:$AQ$1,0),FALSE)</f>
        <v>0.71399999999999997</v>
      </c>
      <c r="S51">
        <f>VLOOKUP($B51,'Tillförd energi'!$B$1:$AI$720,MATCH(S$1,'Tillförd energi'!$B$1:$AQ$1,0),FALSE)</f>
        <v>0</v>
      </c>
      <c r="T51">
        <f>VLOOKUP($B51,'Tillförd energi'!$B$1:$AI$720,MATCH(T$1,'Tillförd energi'!$B$1:$AQ$1,0),FALSE)</f>
        <v>0</v>
      </c>
      <c r="U51">
        <f>VLOOKUP($B51,'Tillförd energi'!$B$1:$AI$720,MATCH(U$1,'Tillförd energi'!$B$1:$AQ$1,0),FALSE)</f>
        <v>0</v>
      </c>
      <c r="V51">
        <f>VLOOKUP($B51,'Tillförd energi'!$B$1:$AI$720,MATCH(V$1,'Tillförd energi'!$B$1:$AQ$1,0),FALSE)</f>
        <v>0</v>
      </c>
      <c r="W51">
        <f>VLOOKUP($B51,'Tillförd energi'!$B$1:$AI$720,MATCH(W$1,'Tillförd energi'!$B$1:$AQ$1,0),FALSE)</f>
        <v>0</v>
      </c>
      <c r="X51">
        <f>VLOOKUP($B51,'Tillförd energi'!$B$1:$AI$720,MATCH(X$1,'Tillförd energi'!$B$1:$AQ$1,0),FALSE)</f>
        <v>0</v>
      </c>
      <c r="Y51">
        <f>VLOOKUP($B51,'Tillförd energi'!$B$1:$AI$720,MATCH(Y$1,'Tillförd energi'!$B$1:$AQ$1,0),FALSE)</f>
        <v>0</v>
      </c>
      <c r="Z51">
        <f>VLOOKUP($B51,'Tillförd energi'!$B$1:$AI$720,MATCH(Z$1,'Tillförd energi'!$B$1:$AQ$1,0),FALSE)</f>
        <v>0</v>
      </c>
      <c r="AA51">
        <f>VLOOKUP($B51,'Tillförd energi'!$B$1:$AI$720,MATCH(AA$1,'Tillförd energi'!$B$1:$AQ$1,0),FALSE)</f>
        <v>0</v>
      </c>
      <c r="AB51">
        <f>VLOOKUP($B51,'Tillförd energi'!$B$1:$AI$720,MATCH(AB$1,'Tillförd energi'!$B$1:$AQ$1,0),FALSE)</f>
        <v>0</v>
      </c>
      <c r="AC51">
        <f>VLOOKUP($B51,'Tillförd energi'!$B$1:$AI$720,MATCH(AC$1,'Tillförd energi'!$B$1:$AQ$1,0),FALSE)</f>
        <v>0</v>
      </c>
      <c r="AD51">
        <f>VLOOKUP($B51,'Tillförd energi'!$B$1:$AI$720,MATCH(AD$1,'Tillförd energi'!$B$1:$AQ$1,0),FALSE)</f>
        <v>0</v>
      </c>
      <c r="AE51">
        <f>VLOOKUP($B51,'Tillförd energi'!$B$1:$AI$720,MATCH(AE$1,'Tillförd energi'!$B$1:$AQ$1,0),FALSE)</f>
        <v>0</v>
      </c>
      <c r="AF51">
        <f>VLOOKUP($B51,'Tillförd energi'!$B$1:$AI$720,MATCH(AF$1,'Tillförd energi'!$B$1:$AQ$1,0),FALSE)</f>
        <v>1.3259999999999999E-2</v>
      </c>
      <c r="AG51">
        <f>IFERROR(VLOOKUP(B51,Miljö!$B$1:$AC$550,MATCH("Köpt mängd produktionsspecifik fjärrvärme:",Miljö!$B$1:$AC$1,0),FALSE)/1,0)</f>
        <v>0</v>
      </c>
      <c r="AI51">
        <f t="shared" si="0"/>
        <v>0.74096000000000006</v>
      </c>
      <c r="AJ51">
        <f t="shared" si="1"/>
        <v>0.74096000000000006</v>
      </c>
      <c r="AK51">
        <f>IF(ISERROR(1/VLOOKUP($B51,Leveranser!$B$1:$S$499,MATCH("Såld värme (GWh)",Leveranser!$B$1:$S$1,0),FALSE)),"",VLOOKUP($B51,Leveranser!$B$1:$S$499,MATCH("Såld värme (GWh)",Leveranser!$B$1:$S$1,0),FALSE))</f>
        <v>0.442</v>
      </c>
      <c r="AL51">
        <f>VLOOKUP($B51,Leveranser!$B$1:$Y$499,MATCH("Totalt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114">
        <f t="shared" si="2"/>
        <v>0.59652342906499667</v>
      </c>
      <c r="AP51" t="str">
        <f>IFERROR(VLOOKUP($B51,Miljövärden!$B$2:$H$600,7,FALSE),"Nej, saknas")</f>
        <v>Ja</v>
      </c>
      <c r="AQ51" t="str">
        <f>IFERROR(VLOOKUP($B51,Miljövärden!$B$2:$H$600,6,FALSE),"Nej, saknas")</f>
        <v>Nej</v>
      </c>
      <c r="AU51">
        <f t="shared" si="3"/>
        <v>1.3259999999999999E-2</v>
      </c>
      <c r="AV51">
        <f t="shared" si="4"/>
        <v>0</v>
      </c>
      <c r="AW51">
        <f t="shared" si="5"/>
        <v>0</v>
      </c>
      <c r="AX51">
        <f t="shared" si="6"/>
        <v>0.71399999999999997</v>
      </c>
      <c r="AZ51">
        <f t="shared" si="7"/>
        <v>0.71399999999999997</v>
      </c>
      <c r="BC51">
        <f t="shared" si="8"/>
        <v>1.37E-2</v>
      </c>
      <c r="BD51">
        <f t="shared" si="9"/>
        <v>0</v>
      </c>
      <c r="BE51">
        <f t="shared" si="10"/>
        <v>0.71399999999999997</v>
      </c>
      <c r="BF51">
        <f t="shared" si="11"/>
        <v>0</v>
      </c>
      <c r="BG51">
        <f t="shared" si="12"/>
        <v>1.3259999999999999E-2</v>
      </c>
      <c r="BH51">
        <f>VLOOKUP(B51,Miljö!$B$1:$BX$482,MATCH("Fossilandel för ursprungspecificerad el ()",Miljö!$B$1:$I$1,0),FALSE)</f>
        <v>0.47</v>
      </c>
      <c r="BI51">
        <f>VLOOKUP(B51,Miljö!$B$1:$BX$482,MATCH("Kärnkraftsandel för ursprungsspecificerad el ()",Miljö!$B$1:$O$1,0),FALSE)</f>
        <v>0.48170000000000002</v>
      </c>
      <c r="BJ51">
        <f t="shared" si="13"/>
        <v>0</v>
      </c>
      <c r="BK51" t="str">
        <f>VLOOKUP(B51,Miljö!$B$1:$P$482,MATCH("Fossil andel i procent (%)",Miljö!$B$1:$P$1,0),FALSE)</f>
        <v>ET</v>
      </c>
      <c r="BL51">
        <f t="shared" si="14"/>
        <v>0.74096000000000006</v>
      </c>
      <c r="BO51" s="21">
        <f t="shared" si="15"/>
        <v>2.6900507449794858E-2</v>
      </c>
      <c r="BP51" s="115">
        <f t="shared" si="16"/>
        <v>8.6203600734182668E-3</v>
      </c>
      <c r="BQ51" s="115">
        <f t="shared" si="17"/>
        <v>0.96447913247678674</v>
      </c>
      <c r="BR51" s="115">
        <f t="shared" si="18"/>
        <v>0</v>
      </c>
      <c r="BT51" s="116">
        <f t="shared" si="19"/>
        <v>0.99999999999999989</v>
      </c>
      <c r="BW51" s="115">
        <f>IF(AP51="Ja",VLOOKUP(B51,Miljövärden!$B$2:$H$600,MATCH("Total andel fossilt",Miljövärden!$B$2:$H$2,0),FALSE),"")</f>
        <v>2.6900500000000001E-2</v>
      </c>
      <c r="BX51" s="116">
        <f t="shared" si="20"/>
        <v>-7.4497948573948314E-9</v>
      </c>
      <c r="BZ51">
        <f t="shared" si="21"/>
        <v>-7.4497948573948314E-9</v>
      </c>
      <c r="CA51" s="115">
        <f t="shared" si="22"/>
        <v>0</v>
      </c>
    </row>
    <row r="52" spans="1:79">
      <c r="A52" t="s">
        <v>94</v>
      </c>
      <c r="B52" t="s">
        <v>95</v>
      </c>
      <c r="C52">
        <f>VLOOKUP($B52,'Tillförd energi'!$B$1:$AI$720,MATCH(C$1,'Tillförd energi'!$B$1:$AQ$1,0),FALSE)</f>
        <v>0</v>
      </c>
      <c r="D52">
        <f>VLOOKUP($B52,'Tillförd energi'!$B$1:$AI$720,MATCH(D$1,'Tillförd energi'!$B$1:$AQ$1,0),FALSE)</f>
        <v>0.46</v>
      </c>
      <c r="E52">
        <f>VLOOKUP($B52,'Tillförd energi'!$B$1:$AI$720,MATCH(E$1,'Tillförd energi'!$B$1:$AQ$1,0),FALSE)</f>
        <v>0</v>
      </c>
      <c r="F52">
        <f>VLOOKUP($B52,'Tillförd energi'!$B$1:$AI$720,MATCH(F$1,'Tillförd energi'!$B$1:$AQ$1,0),FALSE)</f>
        <v>0</v>
      </c>
      <c r="G52">
        <f>VLOOKUP($B52,'Tillförd energi'!$B$1:$AI$720,MATCH(G$1,'Tillförd energi'!$B$1:$AQ$1,0),FALSE)</f>
        <v>0</v>
      </c>
      <c r="H52">
        <f>VLOOKUP($B52,'Tillförd energi'!$B$1:$AI$720,MATCH(H$1,'Tillförd energi'!$B$1:$AQ$1,0),FALSE)</f>
        <v>0</v>
      </c>
      <c r="I52">
        <f>VLOOKUP($B52,'Tillförd energi'!$B$1:$AI$720,MATCH(I$1,'Tillförd energi'!$B$1:$AQ$1,0),FALSE)</f>
        <v>0</v>
      </c>
      <c r="J52">
        <f>VLOOKUP($B52,'Tillförd energi'!$B$1:$AI$720,MATCH(J$1,'Tillförd energi'!$B$1:$AQ$1,0),FALSE)</f>
        <v>0</v>
      </c>
      <c r="K52">
        <f>VLOOKUP($B52,'Tillförd energi'!$B$1:$AI$720,MATCH(K$1,'Tillförd energi'!$B$1:$AQ$1,0),FALSE)</f>
        <v>0</v>
      </c>
      <c r="L52">
        <f>VLOOKUP($B52,'Tillförd energi'!$B$1:$AI$720,MATCH(L$1,'Tillförd energi'!$B$1:$AQ$1,0),FALSE)</f>
        <v>0</v>
      </c>
      <c r="M52">
        <f>VLOOKUP($B52,'Tillförd energi'!$B$1:$AI$720,MATCH(M$1,'Tillförd energi'!$B$1:$AQ$1,0),FALSE)</f>
        <v>0</v>
      </c>
      <c r="N52">
        <f>VLOOKUP($B52,'Tillförd energi'!$B$1:$AI$720,MATCH(N$1,'Tillförd energi'!$B$1:$AQ$1,0),FALSE)</f>
        <v>0</v>
      </c>
      <c r="O52">
        <f>VLOOKUP($B52,'Tillförd energi'!$B$1:$AI$720,MATCH(O$1,'Tillförd energi'!$B$1:$AQ$1,0),FALSE)</f>
        <v>0</v>
      </c>
      <c r="P52">
        <f>VLOOKUP($B52,'Tillförd energi'!$B$1:$AI$720,MATCH(P$1,'Tillförd energi'!$B$1:$AQ$1,0),FALSE)</f>
        <v>23.9</v>
      </c>
      <c r="Q52">
        <f>VLOOKUP($B52,'Tillförd energi'!$B$1:$AI$720,MATCH(Q$1,'Tillförd energi'!$B$1:$AQ$1,0),FALSE)</f>
        <v>0</v>
      </c>
      <c r="R52">
        <f>VLOOKUP($B52,'Tillförd energi'!$B$1:$AI$720,MATCH(R$1,'Tillförd energi'!$B$1:$AQ$1,0),FALSE)</f>
        <v>5</v>
      </c>
      <c r="S52">
        <f>VLOOKUP($B52,'Tillförd energi'!$B$1:$AI$720,MATCH(S$1,'Tillförd energi'!$B$1:$AQ$1,0),FALSE)</f>
        <v>0</v>
      </c>
      <c r="T52">
        <f>VLOOKUP($B52,'Tillförd energi'!$B$1:$AI$720,MATCH(T$1,'Tillförd energi'!$B$1:$AQ$1,0),FALSE)</f>
        <v>0</v>
      </c>
      <c r="U52">
        <f>VLOOKUP($B52,'Tillförd energi'!$B$1:$AI$720,MATCH(U$1,'Tillförd energi'!$B$1:$AQ$1,0),FALSE)</f>
        <v>0</v>
      </c>
      <c r="V52">
        <f>VLOOKUP($B52,'Tillförd energi'!$B$1:$AI$720,MATCH(V$1,'Tillförd energi'!$B$1:$AQ$1,0),FALSE)</f>
        <v>0</v>
      </c>
      <c r="W52">
        <f>VLOOKUP($B52,'Tillförd energi'!$B$1:$AI$720,MATCH(W$1,'Tillförd energi'!$B$1:$AQ$1,0),FALSE)</f>
        <v>1.01</v>
      </c>
      <c r="X52">
        <f>VLOOKUP($B52,'Tillförd energi'!$B$1:$AI$720,MATCH(X$1,'Tillförd energi'!$B$1:$AQ$1,0),FALSE)</f>
        <v>0</v>
      </c>
      <c r="Y52">
        <f>VLOOKUP($B52,'Tillförd energi'!$B$1:$AI$720,MATCH(Y$1,'Tillförd energi'!$B$1:$AQ$1,0),FALSE)</f>
        <v>0</v>
      </c>
      <c r="Z52">
        <f>VLOOKUP($B52,'Tillförd energi'!$B$1:$AI$720,MATCH(Z$1,'Tillförd energi'!$B$1:$AQ$1,0),FALSE)</f>
        <v>0</v>
      </c>
      <c r="AA52">
        <f>VLOOKUP($B52,'Tillförd energi'!$B$1:$AI$720,MATCH(AA$1,'Tillförd energi'!$B$1:$AQ$1,0),FALSE)</f>
        <v>0</v>
      </c>
      <c r="AB52">
        <f>VLOOKUP($B52,'Tillförd energi'!$B$1:$AI$720,MATCH(AB$1,'Tillförd energi'!$B$1:$AQ$1,0),FALSE)</f>
        <v>0</v>
      </c>
      <c r="AC52">
        <f>VLOOKUP($B52,'Tillförd energi'!$B$1:$AI$720,MATCH(AC$1,'Tillförd energi'!$B$1:$AQ$1,0),FALSE)</f>
        <v>0</v>
      </c>
      <c r="AD52">
        <f>VLOOKUP($B52,'Tillförd energi'!$B$1:$AI$720,MATCH(AD$1,'Tillförd energi'!$B$1:$AQ$1,0),FALSE)</f>
        <v>9.5990000000000002</v>
      </c>
      <c r="AE52">
        <f>VLOOKUP($B52,'Tillförd energi'!$B$1:$AI$720,MATCH(AE$1,'Tillförd energi'!$B$1:$AQ$1,0),FALSE)</f>
        <v>0</v>
      </c>
      <c r="AF52">
        <f>VLOOKUP($B52,'Tillförd energi'!$B$1:$AI$720,MATCH(AF$1,'Tillförd energi'!$B$1:$AQ$1,0),FALSE)</f>
        <v>0.9</v>
      </c>
      <c r="AG52">
        <f>IFERROR(VLOOKUP(B52,Miljö!$B$1:$AC$550,MATCH("Köpt mängd produktionsspecifik fjärrvärme:",Miljö!$B$1:$AC$1,0),FALSE)/1,0)</f>
        <v>0</v>
      </c>
      <c r="AI52">
        <f t="shared" si="0"/>
        <v>40.869</v>
      </c>
      <c r="AJ52">
        <f t="shared" si="1"/>
        <v>40.869</v>
      </c>
      <c r="AK52">
        <f>IF(ISERROR(1/VLOOKUP($B52,Leveranser!$B$1:$S$499,MATCH("Såld värme (GWh)",Leveranser!$B$1:$S$1,0),FALSE)),"",VLOOKUP($B52,Leveranser!$B$1:$S$499,MATCH("Såld värme (GWh)",Leveranser!$B$1:$S$1,0),FALSE))</f>
        <v>30</v>
      </c>
      <c r="AL52">
        <f>VLOOKUP($B52,Leveranser!$B$1:$Y$499,MATCH("Totalt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114">
        <f t="shared" si="2"/>
        <v>0.73405270498421782</v>
      </c>
      <c r="AP52" t="str">
        <f>IFERROR(VLOOKUP($B52,Miljövärden!$B$2:$H$600,7,FALSE),"Nej, saknas")</f>
        <v>Ja</v>
      </c>
      <c r="AQ52" t="str">
        <f>IFERROR(VLOOKUP($B52,Miljövärden!$B$2:$H$600,6,FALSE),"Nej, saknas")</f>
        <v>Ja</v>
      </c>
      <c r="AU52">
        <f t="shared" si="3"/>
        <v>0.9</v>
      </c>
      <c r="AV52">
        <f t="shared" si="4"/>
        <v>0</v>
      </c>
      <c r="AW52">
        <f t="shared" si="5"/>
        <v>23.9</v>
      </c>
      <c r="AX52">
        <f t="shared" si="6"/>
        <v>5</v>
      </c>
      <c r="AZ52">
        <f t="shared" si="7"/>
        <v>29.91</v>
      </c>
      <c r="BC52">
        <f t="shared" si="8"/>
        <v>0.46</v>
      </c>
      <c r="BD52">
        <f t="shared" si="9"/>
        <v>0</v>
      </c>
      <c r="BE52">
        <f t="shared" si="10"/>
        <v>29.91</v>
      </c>
      <c r="BF52">
        <f t="shared" si="11"/>
        <v>9.5990000000000002</v>
      </c>
      <c r="BG52">
        <f t="shared" si="12"/>
        <v>0.9</v>
      </c>
      <c r="BH52">
        <f>VLOOKUP(B52,Miljö!$B$1:$BX$482,MATCH("Fossilandel för ursprungspecificerad el ()",Miljö!$B$1:$I$1,0),FALSE)</f>
        <v>0.47</v>
      </c>
      <c r="BI52">
        <f>VLOOKUP(B52,Miljö!$B$1:$BX$482,MATCH("Kärnkraftsandel för ursprungsspecificerad el ()",Miljö!$B$1:$O$1,0),FALSE)</f>
        <v>0.48170000000000002</v>
      </c>
      <c r="BJ52">
        <f t="shared" si="13"/>
        <v>0</v>
      </c>
      <c r="BK52" t="str">
        <f>VLOOKUP(B52,Miljö!$B$1:$P$482,MATCH("Fossil andel i procent (%)",Miljö!$B$1:$P$1,0),FALSE)</f>
        <v>ET</v>
      </c>
      <c r="BL52">
        <f t="shared" si="14"/>
        <v>40.869</v>
      </c>
      <c r="BO52" s="21">
        <f t="shared" si="15"/>
        <v>2.1605617950035478E-2</v>
      </c>
      <c r="BP52" s="115">
        <f t="shared" si="16"/>
        <v>1.0607795639726933E-2</v>
      </c>
      <c r="BQ52" s="115">
        <f t="shared" si="17"/>
        <v>0.73291418923878737</v>
      </c>
      <c r="BR52" s="115">
        <f t="shared" si="18"/>
        <v>0.23487239717145025</v>
      </c>
      <c r="BT52" s="116">
        <f t="shared" si="19"/>
        <v>1</v>
      </c>
      <c r="BW52" s="115">
        <f>IF(AP52="Ja",VLOOKUP(B52,Miljövärden!$B$2:$H$600,MATCH("Total andel fossilt",Miljövärden!$B$2:$H$2,0),FALSE),"")</f>
        <v>2.1605599999999999E-2</v>
      </c>
      <c r="BX52" s="116">
        <f t="shared" si="20"/>
        <v>-1.7950035478830895E-8</v>
      </c>
      <c r="BZ52">
        <f t="shared" si="21"/>
        <v>-1.7950035478830895E-8</v>
      </c>
      <c r="CA52" s="115">
        <f t="shared" si="22"/>
        <v>0</v>
      </c>
    </row>
    <row r="53" spans="1:79">
      <c r="A53" t="s">
        <v>94</v>
      </c>
      <c r="B53" t="s">
        <v>97</v>
      </c>
      <c r="C53">
        <f>VLOOKUP($B53,'Tillförd energi'!$B$1:$AI$720,MATCH(C$1,'Tillförd energi'!$B$1:$AQ$1,0),FALSE)</f>
        <v>0</v>
      </c>
      <c r="D53">
        <f>VLOOKUP($B53,'Tillförd energi'!$B$1:$AI$720,MATCH(D$1,'Tillförd energi'!$B$1:$AQ$1,0),FALSE)</f>
        <v>0</v>
      </c>
      <c r="E53">
        <f>VLOOKUP($B53,'Tillförd energi'!$B$1:$AI$720,MATCH(E$1,'Tillförd energi'!$B$1:$AQ$1,0),FALSE)</f>
        <v>0</v>
      </c>
      <c r="F53">
        <f>VLOOKUP($B53,'Tillförd energi'!$B$1:$AI$720,MATCH(F$1,'Tillförd energi'!$B$1:$AQ$1,0),FALSE)</f>
        <v>0</v>
      </c>
      <c r="G53">
        <f>VLOOKUP($B53,'Tillförd energi'!$B$1:$AI$720,MATCH(G$1,'Tillförd energi'!$B$1:$AQ$1,0),FALSE)</f>
        <v>0</v>
      </c>
      <c r="H53">
        <f>VLOOKUP($B53,'Tillförd energi'!$B$1:$AI$720,MATCH(H$1,'Tillförd energi'!$B$1:$AQ$1,0),FALSE)</f>
        <v>0</v>
      </c>
      <c r="I53">
        <f>VLOOKUP($B53,'Tillförd energi'!$B$1:$AI$720,MATCH(I$1,'Tillförd energi'!$B$1:$AQ$1,0),FALSE)</f>
        <v>511.43</v>
      </c>
      <c r="J53">
        <f>VLOOKUP($B53,'Tillförd energi'!$B$1:$AI$720,MATCH(J$1,'Tillförd energi'!$B$1:$AQ$1,0),FALSE)</f>
        <v>0</v>
      </c>
      <c r="K53">
        <f>VLOOKUP($B53,'Tillförd energi'!$B$1:$AI$720,MATCH(K$1,'Tillförd energi'!$B$1:$AQ$1,0),FALSE)</f>
        <v>0</v>
      </c>
      <c r="L53">
        <f>VLOOKUP($B53,'Tillförd energi'!$B$1:$AI$720,MATCH(L$1,'Tillförd energi'!$B$1:$AQ$1,0),FALSE)</f>
        <v>0</v>
      </c>
      <c r="M53">
        <f>VLOOKUP($B53,'Tillförd energi'!$B$1:$AI$720,MATCH(M$1,'Tillförd energi'!$B$1:$AQ$1,0),FALSE)</f>
        <v>0</v>
      </c>
      <c r="N53">
        <f>VLOOKUP($B53,'Tillförd energi'!$B$1:$AI$720,MATCH(N$1,'Tillförd energi'!$B$1:$AQ$1,0),FALSE)</f>
        <v>0</v>
      </c>
      <c r="O53">
        <f>VLOOKUP($B53,'Tillförd energi'!$B$1:$AI$720,MATCH(O$1,'Tillförd energi'!$B$1:$AQ$1,0),FALSE)</f>
        <v>0</v>
      </c>
      <c r="P53">
        <f>VLOOKUP($B53,'Tillförd energi'!$B$1:$AI$720,MATCH(P$1,'Tillförd energi'!$B$1:$AQ$1,0),FALSE)</f>
        <v>0</v>
      </c>
      <c r="Q53">
        <f>VLOOKUP($B53,'Tillförd energi'!$B$1:$AI$720,MATCH(Q$1,'Tillförd energi'!$B$1:$AQ$1,0),FALSE)</f>
        <v>0</v>
      </c>
      <c r="R53">
        <f>VLOOKUP($B53,'Tillförd energi'!$B$1:$AI$720,MATCH(R$1,'Tillförd energi'!$B$1:$AQ$1,0),FALSE)</f>
        <v>3.6</v>
      </c>
      <c r="S53">
        <f>VLOOKUP($B53,'Tillförd energi'!$B$1:$AI$720,MATCH(S$1,'Tillförd energi'!$B$1:$AQ$1,0),FALSE)</f>
        <v>0</v>
      </c>
      <c r="T53">
        <f>VLOOKUP($B53,'Tillförd energi'!$B$1:$AI$720,MATCH(T$1,'Tillförd energi'!$B$1:$AQ$1,0),FALSE)</f>
        <v>0</v>
      </c>
      <c r="U53">
        <f>VLOOKUP($B53,'Tillförd energi'!$B$1:$AI$720,MATCH(U$1,'Tillförd energi'!$B$1:$AQ$1,0),FALSE)</f>
        <v>0</v>
      </c>
      <c r="V53">
        <f>VLOOKUP($B53,'Tillförd energi'!$B$1:$AI$720,MATCH(V$1,'Tillförd energi'!$B$1:$AQ$1,0),FALSE)</f>
        <v>0</v>
      </c>
      <c r="W53">
        <f>VLOOKUP($B53,'Tillförd energi'!$B$1:$AI$720,MATCH(W$1,'Tillförd energi'!$B$1:$AQ$1,0),FALSE)</f>
        <v>3</v>
      </c>
      <c r="X53">
        <f>VLOOKUP($B53,'Tillförd energi'!$B$1:$AI$720,MATCH(X$1,'Tillförd energi'!$B$1:$AQ$1,0),FALSE)</f>
        <v>0</v>
      </c>
      <c r="Y53">
        <f>VLOOKUP($B53,'Tillförd energi'!$B$1:$AI$720,MATCH(Y$1,'Tillförd energi'!$B$1:$AQ$1,0),FALSE)</f>
        <v>0</v>
      </c>
      <c r="Z53">
        <f>VLOOKUP($B53,'Tillförd energi'!$B$1:$AI$720,MATCH(Z$1,'Tillförd energi'!$B$1:$AQ$1,0),FALSE)</f>
        <v>0</v>
      </c>
      <c r="AA53">
        <f>VLOOKUP($B53,'Tillförd energi'!$B$1:$AI$720,MATCH(AA$1,'Tillförd energi'!$B$1:$AQ$1,0),FALSE)</f>
        <v>46.3</v>
      </c>
      <c r="AB53">
        <f>VLOOKUP($B53,'Tillförd energi'!$B$1:$AI$720,MATCH(AB$1,'Tillförd energi'!$B$1:$AQ$1,0),FALSE)</f>
        <v>85.8</v>
      </c>
      <c r="AC53">
        <f>VLOOKUP($B53,'Tillförd energi'!$B$1:$AI$720,MATCH(AC$1,'Tillförd energi'!$B$1:$AQ$1,0),FALSE)</f>
        <v>71.2</v>
      </c>
      <c r="AD53">
        <f>VLOOKUP($B53,'Tillförd energi'!$B$1:$AI$720,MATCH(AD$1,'Tillförd energi'!$B$1:$AQ$1,0),FALSE)</f>
        <v>0</v>
      </c>
      <c r="AE53">
        <f>VLOOKUP($B53,'Tillförd energi'!$B$1:$AI$720,MATCH(AE$1,'Tillförd energi'!$B$1:$AQ$1,0),FALSE)</f>
        <v>0</v>
      </c>
      <c r="AF53">
        <f>VLOOKUP($B53,'Tillförd energi'!$B$1:$AI$720,MATCH(AF$1,'Tillförd energi'!$B$1:$AQ$1,0),FALSE)</f>
        <v>37.270099999999999</v>
      </c>
      <c r="AG53">
        <f>IFERROR(VLOOKUP(B53,Miljö!$B$1:$AC$550,MATCH("Köpt mängd produktionsspecifik fjärrvärme:",Miljö!$B$1:$AC$1,0),FALSE)/1,0)</f>
        <v>29.8</v>
      </c>
      <c r="AI53">
        <f t="shared" si="0"/>
        <v>758.60009999999988</v>
      </c>
      <c r="AJ53">
        <f t="shared" si="1"/>
        <v>788.40009999999984</v>
      </c>
      <c r="AK53">
        <f>IF(ISERROR(1/VLOOKUP($B53,Leveranser!$B$1:$S$499,MATCH("Såld värme (GWh)",Leveranser!$B$1:$S$1,0),FALSE)),"",VLOOKUP($B53,Leveranser!$B$1:$S$499,MATCH("Såld värme (GWh)",Leveranser!$B$1:$S$1,0),FALSE))</f>
        <v>673.13</v>
      </c>
      <c r="AL53">
        <f>VLOOKUP($B53,Leveranser!$B$1:$Y$499,MATCH("Totalt såld fjärrvärme till andra fjärrvärmeföretag",Leveranser!$B$1:$AA$1,0),FALSE)</f>
        <v>336.32799999999997</v>
      </c>
      <c r="AM53">
        <f>IF(ISERROR(1/VLOOKUP($B53,Miljö!$B$1:$S$500,MATCH("Såld mängd produktionsspecifik fjärrvärme (GWh)",Miljö!$B$1:$R$1,0),FALSE)),0,VLOOKUP($B53,Miljö!$B$1:$S$500,MATCH("Såld mängd produktionsspecifik fjärrvärme (GWh)",Miljö!$B$1:$R$1,0),FALSE))</f>
        <v>0</v>
      </c>
      <c r="AN53" s="114">
        <f t="shared" si="2"/>
        <v>0.85379238282694303</v>
      </c>
      <c r="AP53" t="str">
        <f>IFERROR(VLOOKUP($B53,Miljövärden!$B$2:$H$600,7,FALSE),"Nej, saknas")</f>
        <v>Ja</v>
      </c>
      <c r="AQ53" t="str">
        <f>IFERROR(VLOOKUP($B53,Miljövärden!$B$2:$H$600,6,FALSE),"Nej, saknas")</f>
        <v>Nej</v>
      </c>
      <c r="AU53">
        <f t="shared" si="3"/>
        <v>83.570099999999996</v>
      </c>
      <c r="AV53">
        <f t="shared" si="4"/>
        <v>0</v>
      </c>
      <c r="AW53">
        <f t="shared" si="5"/>
        <v>0</v>
      </c>
      <c r="AX53">
        <f t="shared" si="6"/>
        <v>3.6</v>
      </c>
      <c r="AZ53">
        <f t="shared" si="7"/>
        <v>6.6</v>
      </c>
      <c r="BC53">
        <f t="shared" si="8"/>
        <v>0</v>
      </c>
      <c r="BD53">
        <f t="shared" si="9"/>
        <v>0</v>
      </c>
      <c r="BE53">
        <f t="shared" si="10"/>
        <v>6.6</v>
      </c>
      <c r="BF53">
        <f t="shared" si="11"/>
        <v>668.43000000000006</v>
      </c>
      <c r="BG53">
        <f t="shared" si="12"/>
        <v>83.570099999999996</v>
      </c>
      <c r="BH53">
        <f>VLOOKUP(B53,Miljö!$B$1:$BX$482,MATCH("Fossilandel för ursprungspecificerad el ()",Miljö!$B$1:$I$1,0),FALSE)</f>
        <v>0.23</v>
      </c>
      <c r="BI53">
        <f>VLOOKUP(B53,Miljö!$B$1:$BX$482,MATCH("Kärnkraftsandel för ursprungsspecificerad el ()",Miljö!$B$1:$O$1,0),FALSE)</f>
        <v>0.48170000000000002</v>
      </c>
      <c r="BJ53">
        <f t="shared" si="13"/>
        <v>29.8</v>
      </c>
      <c r="BK53">
        <f>VLOOKUP(B53,Miljö!$B$1:$P$482,MATCH("Fossil andel i procent (%)",Miljö!$B$1:$P$1,0),FALSE)</f>
        <v>2</v>
      </c>
      <c r="BL53">
        <f t="shared" si="14"/>
        <v>788.40010000000007</v>
      </c>
      <c r="BO53" s="21">
        <f t="shared" si="15"/>
        <v>2.5135870733654139E-2</v>
      </c>
      <c r="BP53" s="115">
        <f t="shared" si="16"/>
        <v>8.8102116133673747E-2</v>
      </c>
      <c r="BQ53" s="115">
        <f t="shared" si="17"/>
        <v>3.8931070442532911E-2</v>
      </c>
      <c r="BR53" s="115">
        <f t="shared" si="18"/>
        <v>0.84783094269013914</v>
      </c>
      <c r="BT53" s="116">
        <f t="shared" si="19"/>
        <v>1</v>
      </c>
      <c r="BW53" s="115">
        <f>IF(AP53="Ja",VLOOKUP(B53,Miljövärden!$B$2:$H$600,MATCH("Total andel fossilt",Miljövärden!$B$2:$H$2,0),FALSE),"")</f>
        <v>2.51358E-2</v>
      </c>
      <c r="BX53" s="116">
        <f t="shared" si="20"/>
        <v>-7.0733654138760427E-8</v>
      </c>
      <c r="BZ53">
        <f t="shared" si="21"/>
        <v>-7.0733654138760427E-8</v>
      </c>
      <c r="CA53" s="115">
        <f t="shared" si="22"/>
        <v>0</v>
      </c>
    </row>
    <row r="54" spans="1:79">
      <c r="A54" t="s">
        <v>94</v>
      </c>
      <c r="B54" t="s">
        <v>100</v>
      </c>
      <c r="C54">
        <f>VLOOKUP($B54,'Tillförd energi'!$B$1:$AI$720,MATCH(C$1,'Tillförd energi'!$B$1:$AQ$1,0),FALSE)</f>
        <v>0</v>
      </c>
      <c r="D54">
        <f>VLOOKUP($B54,'Tillförd energi'!$B$1:$AI$720,MATCH(D$1,'Tillförd energi'!$B$1:$AQ$1,0),FALSE)</f>
        <v>3.5000000000000003E-2</v>
      </c>
      <c r="E54">
        <f>VLOOKUP($B54,'Tillförd energi'!$B$1:$AI$720,MATCH(E$1,'Tillförd energi'!$B$1:$AQ$1,0),FALSE)</f>
        <v>0</v>
      </c>
      <c r="F54">
        <f>VLOOKUP($B54,'Tillförd energi'!$B$1:$AI$720,MATCH(F$1,'Tillförd energi'!$B$1:$AQ$1,0),FALSE)</f>
        <v>2.0840000000000001</v>
      </c>
      <c r="G54">
        <f>VLOOKUP($B54,'Tillförd energi'!$B$1:$AI$720,MATCH(G$1,'Tillförd energi'!$B$1:$AQ$1,0),FALSE)</f>
        <v>0</v>
      </c>
      <c r="H54">
        <f>VLOOKUP($B54,'Tillförd energi'!$B$1:$AI$720,MATCH(H$1,'Tillförd energi'!$B$1:$AQ$1,0),FALSE)</f>
        <v>0</v>
      </c>
      <c r="I54">
        <f>VLOOKUP($B54,'Tillförd energi'!$B$1:$AI$720,MATCH(I$1,'Tillförd energi'!$B$1:$AQ$1,0),FALSE)</f>
        <v>1064.6400000000001</v>
      </c>
      <c r="J54">
        <f>VLOOKUP($B54,'Tillförd energi'!$B$1:$AI$720,MATCH(J$1,'Tillförd energi'!$B$1:$AQ$1,0),FALSE)</f>
        <v>184.505</v>
      </c>
      <c r="K54">
        <f>VLOOKUP($B54,'Tillförd energi'!$B$1:$AI$720,MATCH(K$1,'Tillförd energi'!$B$1:$AQ$1,0),FALSE)</f>
        <v>0</v>
      </c>
      <c r="L54">
        <f>VLOOKUP($B54,'Tillförd energi'!$B$1:$AI$720,MATCH(L$1,'Tillförd energi'!$B$1:$AQ$1,0),FALSE)</f>
        <v>0</v>
      </c>
      <c r="M54">
        <f>VLOOKUP($B54,'Tillförd energi'!$B$1:$AI$720,MATCH(M$1,'Tillförd energi'!$B$1:$AQ$1,0),FALSE)</f>
        <v>0</v>
      </c>
      <c r="N54">
        <f>VLOOKUP($B54,'Tillförd energi'!$B$1:$AI$720,MATCH(N$1,'Tillförd energi'!$B$1:$AQ$1,0),FALSE)</f>
        <v>0</v>
      </c>
      <c r="O54">
        <f>VLOOKUP($B54,'Tillförd energi'!$B$1:$AI$720,MATCH(O$1,'Tillförd energi'!$B$1:$AQ$1,0),FALSE)</f>
        <v>0</v>
      </c>
      <c r="P54">
        <f>VLOOKUP($B54,'Tillförd energi'!$B$1:$AI$720,MATCH(P$1,'Tillförd energi'!$B$1:$AQ$1,0),FALSE)</f>
        <v>148.6</v>
      </c>
      <c r="Q54">
        <f>VLOOKUP($B54,'Tillförd energi'!$B$1:$AI$720,MATCH(Q$1,'Tillförd energi'!$B$1:$AQ$1,0),FALSE)</f>
        <v>0</v>
      </c>
      <c r="R54">
        <f>VLOOKUP($B54,'Tillförd energi'!$B$1:$AI$720,MATCH(R$1,'Tillförd energi'!$B$1:$AQ$1,0),FALSE)</f>
        <v>0</v>
      </c>
      <c r="S54">
        <f>VLOOKUP($B54,'Tillförd energi'!$B$1:$AI$720,MATCH(S$1,'Tillförd energi'!$B$1:$AQ$1,0),FALSE)</f>
        <v>0</v>
      </c>
      <c r="T54">
        <f>VLOOKUP($B54,'Tillförd energi'!$B$1:$AI$720,MATCH(T$1,'Tillförd energi'!$B$1:$AQ$1,0),FALSE)</f>
        <v>0</v>
      </c>
      <c r="U54">
        <f>VLOOKUP($B54,'Tillförd energi'!$B$1:$AI$720,MATCH(U$1,'Tillförd energi'!$B$1:$AQ$1,0),FALSE)</f>
        <v>0</v>
      </c>
      <c r="V54">
        <f>VLOOKUP($B54,'Tillförd energi'!$B$1:$AI$720,MATCH(V$1,'Tillförd energi'!$B$1:$AQ$1,0),FALSE)</f>
        <v>0</v>
      </c>
      <c r="W54">
        <f>VLOOKUP($B54,'Tillförd energi'!$B$1:$AI$720,MATCH(W$1,'Tillförd energi'!$B$1:$AQ$1,0),FALSE)</f>
        <v>0</v>
      </c>
      <c r="X54">
        <f>VLOOKUP($B54,'Tillförd energi'!$B$1:$AI$720,MATCH(X$1,'Tillförd energi'!$B$1:$AQ$1,0),FALSE)</f>
        <v>0</v>
      </c>
      <c r="Y54">
        <f>VLOOKUP($B54,'Tillförd energi'!$B$1:$AI$720,MATCH(Y$1,'Tillförd energi'!$B$1:$AQ$1,0),FALSE)</f>
        <v>0</v>
      </c>
      <c r="Z54">
        <f>VLOOKUP($B54,'Tillförd energi'!$B$1:$AI$720,MATCH(Z$1,'Tillförd energi'!$B$1:$AQ$1,0),FALSE)</f>
        <v>0</v>
      </c>
      <c r="AA54">
        <f>VLOOKUP($B54,'Tillförd energi'!$B$1:$AI$720,MATCH(AA$1,'Tillförd energi'!$B$1:$AQ$1,0),FALSE)</f>
        <v>33</v>
      </c>
      <c r="AB54">
        <f>VLOOKUP($B54,'Tillförd energi'!$B$1:$AI$720,MATCH(AB$1,'Tillförd energi'!$B$1:$AQ$1,0),FALSE)</f>
        <v>78.540000000000006</v>
      </c>
      <c r="AC54">
        <f>VLOOKUP($B54,'Tillförd energi'!$B$1:$AI$720,MATCH(AC$1,'Tillförd energi'!$B$1:$AQ$1,0),FALSE)</f>
        <v>52.917999999999999</v>
      </c>
      <c r="AD54">
        <f>VLOOKUP($B54,'Tillförd energi'!$B$1:$AI$720,MATCH(AD$1,'Tillförd energi'!$B$1:$AQ$1,0),FALSE)</f>
        <v>144.69999999999999</v>
      </c>
      <c r="AE54">
        <f>VLOOKUP($B54,'Tillförd energi'!$B$1:$AI$720,MATCH(AE$1,'Tillförd energi'!$B$1:$AQ$1,0),FALSE)</f>
        <v>0</v>
      </c>
      <c r="AF54">
        <f>VLOOKUP($B54,'Tillförd energi'!$B$1:$AI$720,MATCH(AF$1,'Tillförd energi'!$B$1:$AQ$1,0),FALSE)</f>
        <v>16.3034</v>
      </c>
      <c r="AG54">
        <f>IFERROR(VLOOKUP(B54,Miljö!$B$1:$AC$550,MATCH("Köpt mängd produktionsspecifik fjärrvärme:",Miljö!$B$1:$AC$1,0),FALSE)/1,0)</f>
        <v>0</v>
      </c>
      <c r="AI54">
        <f t="shared" si="0"/>
        <v>1725.3253999999999</v>
      </c>
      <c r="AJ54">
        <f t="shared" si="1"/>
        <v>1725.3253999999999</v>
      </c>
      <c r="AK54">
        <f>IF(ISERROR(1/VLOOKUP($B54,Leveranser!$B$1:$S$499,MATCH("Såld värme (GWh)",Leveranser!$B$1:$S$1,0),FALSE)),"",VLOOKUP($B54,Leveranser!$B$1:$S$499,MATCH("Såld värme (GWh)",Leveranser!$B$1:$S$1,0),FALSE))</f>
        <v>1893.3579999999999</v>
      </c>
      <c r="AL54">
        <f>VLOOKUP($B54,Leveranser!$B$1:$Y$499,MATCH("Totalt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114">
        <f t="shared" si="2"/>
        <v>1.0973918311293627</v>
      </c>
      <c r="AP54" t="str">
        <f>IFERROR(VLOOKUP($B54,Miljövärden!$B$2:$H$600,7,FALSE),"Nej, saknas")</f>
        <v>Ja</v>
      </c>
      <c r="AQ54" t="str">
        <f>IFERROR(VLOOKUP($B54,Miljövärden!$B$2:$H$600,6,FALSE),"Nej, saknas")</f>
        <v>Ja</v>
      </c>
      <c r="AU54">
        <f t="shared" si="3"/>
        <v>49.303399999999996</v>
      </c>
      <c r="AV54">
        <f t="shared" si="4"/>
        <v>0</v>
      </c>
      <c r="AW54">
        <f t="shared" si="5"/>
        <v>148.6</v>
      </c>
      <c r="AX54">
        <f t="shared" si="6"/>
        <v>0</v>
      </c>
      <c r="AZ54">
        <f t="shared" si="7"/>
        <v>148.6</v>
      </c>
      <c r="BC54">
        <f t="shared" si="8"/>
        <v>2.1190000000000002</v>
      </c>
      <c r="BD54">
        <f t="shared" si="9"/>
        <v>0</v>
      </c>
      <c r="BE54">
        <f t="shared" si="10"/>
        <v>148.6</v>
      </c>
      <c r="BF54">
        <f t="shared" si="11"/>
        <v>1525.3029999999999</v>
      </c>
      <c r="BG54">
        <f t="shared" si="12"/>
        <v>49.303399999999996</v>
      </c>
      <c r="BH54">
        <f>VLOOKUP(B54,Miljö!$B$1:$BX$482,MATCH("Fossilandel för ursprungspecificerad el ()",Miljö!$B$1:$I$1,0),FALSE)</f>
        <v>0</v>
      </c>
      <c r="BI54">
        <f>VLOOKUP(B54,Miljö!$B$1:$BX$482,MATCH("Kärnkraftsandel för ursprungsspecificerad el ()",Miljö!$B$1:$O$1,0),FALSE)</f>
        <v>0</v>
      </c>
      <c r="BJ54">
        <f t="shared" si="13"/>
        <v>0</v>
      </c>
      <c r="BK54" t="str">
        <f>VLOOKUP(B54,Miljö!$B$1:$P$482,MATCH("Fossil andel i procent (%)",Miljö!$B$1:$P$1,0),FALSE)</f>
        <v>ET</v>
      </c>
      <c r="BL54">
        <f t="shared" si="14"/>
        <v>1725.3253999999999</v>
      </c>
      <c r="BO54" s="21">
        <f t="shared" si="15"/>
        <v>1.2281741171839239E-3</v>
      </c>
      <c r="BP54" s="115">
        <f t="shared" si="16"/>
        <v>0</v>
      </c>
      <c r="BQ54" s="115">
        <f t="shared" si="17"/>
        <v>0.11470497101590227</v>
      </c>
      <c r="BR54" s="115">
        <f t="shared" si="18"/>
        <v>0.88406685486691372</v>
      </c>
      <c r="BT54" s="116">
        <f t="shared" si="19"/>
        <v>0.99999999999999989</v>
      </c>
      <c r="BW54" s="115">
        <f>IF(AP54="Ja",VLOOKUP(B54,Miljövärden!$B$2:$H$600,MATCH("Total andel fossilt",Miljövärden!$B$2:$H$2,0),FALSE),"")</f>
        <v>1.22817E-3</v>
      </c>
      <c r="BX54" s="116">
        <f t="shared" si="20"/>
        <v>-4.1171839238688529E-9</v>
      </c>
      <c r="BZ54">
        <f t="shared" si="21"/>
        <v>-4.1171839238688529E-9</v>
      </c>
      <c r="CA54" s="115">
        <f t="shared" si="22"/>
        <v>0</v>
      </c>
    </row>
    <row r="55" spans="1:79">
      <c r="A55" t="s">
        <v>94</v>
      </c>
      <c r="B55" t="s">
        <v>101</v>
      </c>
      <c r="C55">
        <f>VLOOKUP($B55,'Tillförd energi'!$B$1:$AI$720,MATCH(C$1,'Tillförd energi'!$B$1:$AQ$1,0),FALSE)</f>
        <v>1.8272299999999999</v>
      </c>
      <c r="D55">
        <f>VLOOKUP($B55,'Tillförd energi'!$B$1:$AI$720,MATCH(D$1,'Tillförd energi'!$B$1:$AQ$1,0),FALSE)</f>
        <v>1.51596</v>
      </c>
      <c r="E55">
        <f>VLOOKUP($B55,'Tillförd energi'!$B$1:$AI$720,MATCH(E$1,'Tillförd energi'!$B$1:$AQ$1,0),FALSE)</f>
        <v>0</v>
      </c>
      <c r="F55">
        <f>VLOOKUP($B55,'Tillförd energi'!$B$1:$AI$720,MATCH(F$1,'Tillförd energi'!$B$1:$AQ$1,0),FALSE)</f>
        <v>2.2000000000000002</v>
      </c>
      <c r="G55">
        <f>VLOOKUP($B55,'Tillförd energi'!$B$1:$AI$720,MATCH(G$1,'Tillförd energi'!$B$1:$AQ$1,0),FALSE)</f>
        <v>0</v>
      </c>
      <c r="H55">
        <f>VLOOKUP($B55,'Tillförd energi'!$B$1:$AI$720,MATCH(H$1,'Tillförd energi'!$B$1:$AQ$1,0),FALSE)</f>
        <v>0</v>
      </c>
      <c r="I55">
        <f>VLOOKUP($B55,'Tillförd energi'!$B$1:$AI$720,MATCH(I$1,'Tillförd energi'!$B$1:$AQ$1,0),FALSE)</f>
        <v>673.30399999999997</v>
      </c>
      <c r="J55">
        <f>VLOOKUP($B55,'Tillförd energi'!$B$1:$AI$720,MATCH(J$1,'Tillförd energi'!$B$1:$AQ$1,0),FALSE)</f>
        <v>0</v>
      </c>
      <c r="K55">
        <f>VLOOKUP($B55,'Tillförd energi'!$B$1:$AI$720,MATCH(K$1,'Tillförd energi'!$B$1:$AQ$1,0),FALSE)</f>
        <v>0</v>
      </c>
      <c r="L55">
        <f>VLOOKUP($B55,'Tillförd energi'!$B$1:$AI$720,MATCH(L$1,'Tillförd energi'!$B$1:$AQ$1,0),FALSE)</f>
        <v>33.817599999999999</v>
      </c>
      <c r="M55">
        <f>VLOOKUP($B55,'Tillförd energi'!$B$1:$AI$720,MATCH(M$1,'Tillförd energi'!$B$1:$AQ$1,0),FALSE)</f>
        <v>0</v>
      </c>
      <c r="N55">
        <f>VLOOKUP($B55,'Tillförd energi'!$B$1:$AI$720,MATCH(N$1,'Tillförd energi'!$B$1:$AQ$1,0),FALSE)</f>
        <v>29.569900000000001</v>
      </c>
      <c r="O55">
        <f>VLOOKUP($B55,'Tillförd energi'!$B$1:$AI$720,MATCH(O$1,'Tillförd energi'!$B$1:$AQ$1,0),FALSE)</f>
        <v>0</v>
      </c>
      <c r="P55">
        <f>VLOOKUP($B55,'Tillförd energi'!$B$1:$AI$720,MATCH(P$1,'Tillförd energi'!$B$1:$AQ$1,0),FALSE)</f>
        <v>0</v>
      </c>
      <c r="Q55">
        <f>VLOOKUP($B55,'Tillförd energi'!$B$1:$AI$720,MATCH(Q$1,'Tillförd energi'!$B$1:$AQ$1,0),FALSE)</f>
        <v>0</v>
      </c>
      <c r="R55">
        <f>VLOOKUP($B55,'Tillförd energi'!$B$1:$AI$720,MATCH(R$1,'Tillförd energi'!$B$1:$AQ$1,0),FALSE)</f>
        <v>0</v>
      </c>
      <c r="S55">
        <f>VLOOKUP($B55,'Tillförd energi'!$B$1:$AI$720,MATCH(S$1,'Tillförd energi'!$B$1:$AQ$1,0),FALSE)</f>
        <v>0</v>
      </c>
      <c r="T55">
        <f>VLOOKUP($B55,'Tillförd energi'!$B$1:$AI$720,MATCH(T$1,'Tillförd energi'!$B$1:$AQ$1,0),FALSE)</f>
        <v>0</v>
      </c>
      <c r="U55">
        <f>VLOOKUP($B55,'Tillförd energi'!$B$1:$AI$720,MATCH(U$1,'Tillförd energi'!$B$1:$AQ$1,0),FALSE)</f>
        <v>0</v>
      </c>
      <c r="V55">
        <f>VLOOKUP($B55,'Tillförd energi'!$B$1:$AI$720,MATCH(V$1,'Tillförd energi'!$B$1:$AQ$1,0),FALSE)</f>
        <v>0</v>
      </c>
      <c r="W55">
        <f>VLOOKUP($B55,'Tillförd energi'!$B$1:$AI$720,MATCH(W$1,'Tillförd energi'!$B$1:$AQ$1,0),FALSE)</f>
        <v>1.1000000000000001</v>
      </c>
      <c r="X55">
        <f>VLOOKUP($B55,'Tillförd energi'!$B$1:$AI$720,MATCH(X$1,'Tillförd energi'!$B$1:$AQ$1,0),FALSE)</f>
        <v>0</v>
      </c>
      <c r="Y55">
        <f>VLOOKUP($B55,'Tillförd energi'!$B$1:$AI$720,MATCH(Y$1,'Tillförd energi'!$B$1:$AQ$1,0),FALSE)</f>
        <v>0</v>
      </c>
      <c r="Z55">
        <f>VLOOKUP($B55,'Tillförd energi'!$B$1:$AI$720,MATCH(Z$1,'Tillförd energi'!$B$1:$AQ$1,0),FALSE)</f>
        <v>0</v>
      </c>
      <c r="AA55">
        <f>VLOOKUP($B55,'Tillförd energi'!$B$1:$AI$720,MATCH(AA$1,'Tillförd energi'!$B$1:$AQ$1,0),FALSE)</f>
        <v>0</v>
      </c>
      <c r="AB55">
        <f>VLOOKUP($B55,'Tillförd energi'!$B$1:$AI$720,MATCH(AB$1,'Tillförd energi'!$B$1:$AQ$1,0),FALSE)</f>
        <v>0</v>
      </c>
      <c r="AC55">
        <f>VLOOKUP($B55,'Tillförd energi'!$B$1:$AI$720,MATCH(AC$1,'Tillförd energi'!$B$1:$AQ$1,0),FALSE)</f>
        <v>72.8</v>
      </c>
      <c r="AD55">
        <f>VLOOKUP($B55,'Tillförd energi'!$B$1:$AI$720,MATCH(AD$1,'Tillförd energi'!$B$1:$AQ$1,0),FALSE)</f>
        <v>0</v>
      </c>
      <c r="AE55">
        <f>VLOOKUP($B55,'Tillförd energi'!$B$1:$AI$720,MATCH(AE$1,'Tillförd energi'!$B$1:$AQ$1,0),FALSE)</f>
        <v>0</v>
      </c>
      <c r="AF55">
        <f>VLOOKUP($B55,'Tillförd energi'!$B$1:$AI$720,MATCH(AF$1,'Tillförd energi'!$B$1:$AQ$1,0),FALSE)</f>
        <v>38.010300000000001</v>
      </c>
      <c r="AG55">
        <f>IFERROR(VLOOKUP(B55,Miljö!$B$1:$AC$550,MATCH("Köpt mängd produktionsspecifik fjärrvärme:",Miljö!$B$1:$AC$1,0),FALSE)/1,0)</f>
        <v>0</v>
      </c>
      <c r="AI55">
        <f t="shared" si="0"/>
        <v>854.14498999999989</v>
      </c>
      <c r="AJ55">
        <f t="shared" si="1"/>
        <v>854.14498999999989</v>
      </c>
      <c r="AK55">
        <f>IF(ISERROR(1/VLOOKUP($B55,Leveranser!$B$1:$S$499,MATCH("Såld värme (GWh)",Leveranser!$B$1:$S$1,0),FALSE)),"",VLOOKUP($B55,Leveranser!$B$1:$S$499,MATCH("Såld värme (GWh)",Leveranser!$B$1:$S$1,0),FALSE))</f>
        <v>774.8</v>
      </c>
      <c r="AL55">
        <f>VLOOKUP($B55,Leveranser!$B$1:$Y$499,MATCH("Totalt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114">
        <f t="shared" si="2"/>
        <v>0.90710594696574887</v>
      </c>
      <c r="AP55" t="str">
        <f>IFERROR(VLOOKUP($B55,Miljövärden!$B$2:$H$600,7,FALSE),"Nej, saknas")</f>
        <v>Ja</v>
      </c>
      <c r="AQ55" t="str">
        <f>IFERROR(VLOOKUP($B55,Miljövärden!$B$2:$H$600,6,FALSE),"Nej, saknas")</f>
        <v>Ja</v>
      </c>
      <c r="AU55">
        <f t="shared" si="3"/>
        <v>38.010300000000001</v>
      </c>
      <c r="AV55">
        <f t="shared" si="4"/>
        <v>0</v>
      </c>
      <c r="AW55">
        <f t="shared" si="5"/>
        <v>29.569900000000001</v>
      </c>
      <c r="AX55">
        <f t="shared" si="6"/>
        <v>0</v>
      </c>
      <c r="AZ55">
        <f t="shared" si="7"/>
        <v>64.487499999999997</v>
      </c>
      <c r="BC55">
        <f t="shared" si="8"/>
        <v>5.5431900000000001</v>
      </c>
      <c r="BD55">
        <f t="shared" si="9"/>
        <v>0</v>
      </c>
      <c r="BE55">
        <f t="shared" si="10"/>
        <v>30.669900000000002</v>
      </c>
      <c r="BF55">
        <f t="shared" si="11"/>
        <v>779.9215999999999</v>
      </c>
      <c r="BG55">
        <f t="shared" si="12"/>
        <v>38.010300000000001</v>
      </c>
      <c r="BH55">
        <f>VLOOKUP(B55,Miljö!$B$1:$BX$482,MATCH("Fossilandel för ursprungspecificerad el ()",Miljö!$B$1:$I$1,0),FALSE)</f>
        <v>0</v>
      </c>
      <c r="BI55">
        <f>VLOOKUP(B55,Miljö!$B$1:$BX$482,MATCH("Kärnkraftsandel för ursprungsspecificerad el ()",Miljö!$B$1:$O$1,0),FALSE)</f>
        <v>0</v>
      </c>
      <c r="BJ55">
        <f t="shared" si="13"/>
        <v>0</v>
      </c>
      <c r="BK55" t="str">
        <f>VLOOKUP(B55,Miljö!$B$1:$P$482,MATCH("Fossil andel i procent (%)",Miljö!$B$1:$P$1,0),FALSE)</f>
        <v>ET</v>
      </c>
      <c r="BL55">
        <f t="shared" si="14"/>
        <v>854.14498999999989</v>
      </c>
      <c r="BO55" s="21">
        <f t="shared" si="15"/>
        <v>6.4897529867850665E-3</v>
      </c>
      <c r="BP55" s="115">
        <f t="shared" si="16"/>
        <v>0</v>
      </c>
      <c r="BQ55" s="115">
        <f t="shared" si="17"/>
        <v>8.0408128367058629E-2</v>
      </c>
      <c r="BR55" s="115">
        <f t="shared" si="18"/>
        <v>0.91310211864615631</v>
      </c>
      <c r="BT55" s="116">
        <f t="shared" si="19"/>
        <v>1</v>
      </c>
      <c r="BW55" s="115">
        <f>IF(AP55="Ja",VLOOKUP(B55,Miljövärden!$B$2:$H$600,MATCH("Total andel fossilt",Miljövärden!$B$2:$H$2,0),FALSE),"")</f>
        <v>6.4897499999999999E-3</v>
      </c>
      <c r="BX55" s="116">
        <f t="shared" si="20"/>
        <v>-2.9867850666678852E-9</v>
      </c>
      <c r="BZ55">
        <f t="shared" si="21"/>
        <v>-2.9867850666678852E-9</v>
      </c>
      <c r="CA55" s="115">
        <f t="shared" si="22"/>
        <v>0</v>
      </c>
    </row>
    <row r="56" spans="1:79">
      <c r="A56" t="s">
        <v>94</v>
      </c>
      <c r="B56" t="s">
        <v>102</v>
      </c>
      <c r="C56">
        <f>VLOOKUP($B56,'Tillförd energi'!$B$1:$AI$720,MATCH(C$1,'Tillförd energi'!$B$1:$AQ$1,0),FALSE)</f>
        <v>0</v>
      </c>
      <c r="D56">
        <f>VLOOKUP($B56,'Tillförd energi'!$B$1:$AI$720,MATCH(D$1,'Tillförd energi'!$B$1:$AQ$1,0),FALSE)</f>
        <v>0.5</v>
      </c>
      <c r="E56">
        <f>VLOOKUP($B56,'Tillförd energi'!$B$1:$AI$720,MATCH(E$1,'Tillförd energi'!$B$1:$AQ$1,0),FALSE)</f>
        <v>0</v>
      </c>
      <c r="F56">
        <f>VLOOKUP($B56,'Tillförd energi'!$B$1:$AI$720,MATCH(F$1,'Tillförd energi'!$B$1:$AQ$1,0),FALSE)</f>
        <v>0</v>
      </c>
      <c r="G56">
        <f>VLOOKUP($B56,'Tillförd energi'!$B$1:$AI$720,MATCH(G$1,'Tillförd energi'!$B$1:$AQ$1,0),FALSE)</f>
        <v>0</v>
      </c>
      <c r="H56">
        <f>VLOOKUP($B56,'Tillförd energi'!$B$1:$AI$720,MATCH(H$1,'Tillförd energi'!$B$1:$AQ$1,0),FALSE)</f>
        <v>0</v>
      </c>
      <c r="I56">
        <f>VLOOKUP($B56,'Tillförd energi'!$B$1:$AI$720,MATCH(I$1,'Tillförd energi'!$B$1:$AQ$1,0),FALSE)</f>
        <v>0</v>
      </c>
      <c r="J56">
        <f>VLOOKUP($B56,'Tillförd energi'!$B$1:$AI$720,MATCH(J$1,'Tillförd energi'!$B$1:$AQ$1,0),FALSE)</f>
        <v>0</v>
      </c>
      <c r="K56">
        <f>VLOOKUP($B56,'Tillförd energi'!$B$1:$AI$720,MATCH(K$1,'Tillförd energi'!$B$1:$AQ$1,0),FALSE)</f>
        <v>0</v>
      </c>
      <c r="L56">
        <f>VLOOKUP($B56,'Tillförd energi'!$B$1:$AI$720,MATCH(L$1,'Tillförd energi'!$B$1:$AQ$1,0),FALSE)</f>
        <v>0</v>
      </c>
      <c r="M56">
        <f>VLOOKUP($B56,'Tillförd energi'!$B$1:$AI$720,MATCH(M$1,'Tillförd energi'!$B$1:$AQ$1,0),FALSE)</f>
        <v>0</v>
      </c>
      <c r="N56">
        <f>VLOOKUP($B56,'Tillförd energi'!$B$1:$AI$720,MATCH(N$1,'Tillförd energi'!$B$1:$AQ$1,0),FALSE)</f>
        <v>0</v>
      </c>
      <c r="O56">
        <f>VLOOKUP($B56,'Tillförd energi'!$B$1:$AI$720,MATCH(O$1,'Tillförd energi'!$B$1:$AQ$1,0),FALSE)</f>
        <v>0</v>
      </c>
      <c r="P56">
        <f>VLOOKUP($B56,'Tillförd energi'!$B$1:$AI$720,MATCH(P$1,'Tillförd energi'!$B$1:$AQ$1,0),FALSE)</f>
        <v>79.5</v>
      </c>
      <c r="Q56">
        <f>VLOOKUP($B56,'Tillförd energi'!$B$1:$AI$720,MATCH(Q$1,'Tillförd energi'!$B$1:$AQ$1,0),FALSE)</f>
        <v>0</v>
      </c>
      <c r="R56">
        <f>VLOOKUP($B56,'Tillförd energi'!$B$1:$AI$720,MATCH(R$1,'Tillförd energi'!$B$1:$AQ$1,0),FALSE)</f>
        <v>4.9000000000000004</v>
      </c>
      <c r="S56">
        <f>VLOOKUP($B56,'Tillförd energi'!$B$1:$AI$720,MATCH(S$1,'Tillförd energi'!$B$1:$AQ$1,0),FALSE)</f>
        <v>0</v>
      </c>
      <c r="T56">
        <f>VLOOKUP($B56,'Tillförd energi'!$B$1:$AI$720,MATCH(T$1,'Tillförd energi'!$B$1:$AQ$1,0),FALSE)</f>
        <v>0</v>
      </c>
      <c r="U56">
        <f>VLOOKUP($B56,'Tillförd energi'!$B$1:$AI$720,MATCH(U$1,'Tillförd energi'!$B$1:$AQ$1,0),FALSE)</f>
        <v>0</v>
      </c>
      <c r="V56">
        <f>VLOOKUP($B56,'Tillförd energi'!$B$1:$AI$720,MATCH(V$1,'Tillförd energi'!$B$1:$AQ$1,0),FALSE)</f>
        <v>0</v>
      </c>
      <c r="W56">
        <f>VLOOKUP($B56,'Tillförd energi'!$B$1:$AI$720,MATCH(W$1,'Tillförd energi'!$B$1:$AQ$1,0),FALSE)</f>
        <v>0.3</v>
      </c>
      <c r="X56">
        <f>VLOOKUP($B56,'Tillförd energi'!$B$1:$AI$720,MATCH(X$1,'Tillförd energi'!$B$1:$AQ$1,0),FALSE)</f>
        <v>0</v>
      </c>
      <c r="Y56">
        <f>VLOOKUP($B56,'Tillförd energi'!$B$1:$AI$720,MATCH(Y$1,'Tillförd energi'!$B$1:$AQ$1,0),FALSE)</f>
        <v>0</v>
      </c>
      <c r="Z56">
        <f>VLOOKUP($B56,'Tillförd energi'!$B$1:$AI$720,MATCH(Z$1,'Tillförd energi'!$B$1:$AQ$1,0),FALSE)</f>
        <v>0</v>
      </c>
      <c r="AA56">
        <f>VLOOKUP($B56,'Tillförd energi'!$B$1:$AI$720,MATCH(AA$1,'Tillförd energi'!$B$1:$AQ$1,0),FALSE)</f>
        <v>0</v>
      </c>
      <c r="AB56">
        <f>VLOOKUP($B56,'Tillförd energi'!$B$1:$AI$720,MATCH(AB$1,'Tillförd energi'!$B$1:$AQ$1,0),FALSE)</f>
        <v>0</v>
      </c>
      <c r="AC56">
        <f>VLOOKUP($B56,'Tillförd energi'!$B$1:$AI$720,MATCH(AC$1,'Tillförd energi'!$B$1:$AQ$1,0),FALSE)</f>
        <v>14</v>
      </c>
      <c r="AD56">
        <f>VLOOKUP($B56,'Tillförd energi'!$B$1:$AI$720,MATCH(AD$1,'Tillförd energi'!$B$1:$AQ$1,0),FALSE)</f>
        <v>0</v>
      </c>
      <c r="AE56">
        <f>VLOOKUP($B56,'Tillförd energi'!$B$1:$AI$720,MATCH(AE$1,'Tillförd energi'!$B$1:$AQ$1,0),FALSE)</f>
        <v>0</v>
      </c>
      <c r="AF56">
        <f>VLOOKUP($B56,'Tillförd energi'!$B$1:$AI$720,MATCH(AF$1,'Tillförd energi'!$B$1:$AQ$1,0),FALSE)</f>
        <v>1.9</v>
      </c>
      <c r="AG56">
        <f>IFERROR(VLOOKUP(B56,Miljö!$B$1:$AC$550,MATCH("Köpt mängd produktionsspecifik fjärrvärme:",Miljö!$B$1:$AC$1,0),FALSE)/1,0)</f>
        <v>0</v>
      </c>
      <c r="AI56">
        <f t="shared" si="0"/>
        <v>101.10000000000001</v>
      </c>
      <c r="AJ56">
        <f t="shared" si="1"/>
        <v>101.10000000000001</v>
      </c>
      <c r="AK56">
        <f>IF(ISERROR(1/VLOOKUP($B56,Leveranser!$B$1:$S$499,MATCH("Såld värme (GWh)",Leveranser!$B$1:$S$1,0),FALSE)),"",VLOOKUP($B56,Leveranser!$B$1:$S$499,MATCH("Såld värme (GWh)",Leveranser!$B$1:$S$1,0),FALSE))</f>
        <v>72.3</v>
      </c>
      <c r="AL56">
        <f>VLOOKUP($B56,Leveranser!$B$1:$Y$499,MATCH("Totalt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114">
        <f t="shared" si="2"/>
        <v>0.71513353115726996</v>
      </c>
      <c r="AP56" t="str">
        <f>IFERROR(VLOOKUP($B56,Miljövärden!$B$2:$H$600,7,FALSE),"Nej, saknas")</f>
        <v>Ja</v>
      </c>
      <c r="AQ56" t="str">
        <f>IFERROR(VLOOKUP($B56,Miljövärden!$B$2:$H$600,6,FALSE),"Nej, saknas")</f>
        <v>Ja</v>
      </c>
      <c r="AU56">
        <f t="shared" si="3"/>
        <v>1.9</v>
      </c>
      <c r="AV56">
        <f t="shared" si="4"/>
        <v>0</v>
      </c>
      <c r="AW56">
        <f t="shared" si="5"/>
        <v>79.5</v>
      </c>
      <c r="AX56">
        <f t="shared" si="6"/>
        <v>4.9000000000000004</v>
      </c>
      <c r="AZ56">
        <f t="shared" si="7"/>
        <v>84.7</v>
      </c>
      <c r="BC56">
        <f t="shared" si="8"/>
        <v>0.5</v>
      </c>
      <c r="BD56">
        <f t="shared" si="9"/>
        <v>0</v>
      </c>
      <c r="BE56">
        <f t="shared" si="10"/>
        <v>84.7</v>
      </c>
      <c r="BF56">
        <f t="shared" si="11"/>
        <v>14</v>
      </c>
      <c r="BG56">
        <f t="shared" si="12"/>
        <v>1.9</v>
      </c>
      <c r="BH56">
        <f>VLOOKUP(B56,Miljö!$B$1:$BX$482,MATCH("Fossilandel för ursprungspecificerad el ()",Miljö!$B$1:$I$1,0),FALSE)</f>
        <v>0.47</v>
      </c>
      <c r="BI56">
        <f>VLOOKUP(B56,Miljö!$B$1:$BX$482,MATCH("Kärnkraftsandel för ursprungsspecificerad el ()",Miljö!$B$1:$O$1,0),FALSE)</f>
        <v>0.48170000000000002</v>
      </c>
      <c r="BJ56">
        <f t="shared" si="13"/>
        <v>0</v>
      </c>
      <c r="BK56" t="str">
        <f>VLOOKUP(B56,Miljö!$B$1:$P$482,MATCH("Fossil andel i procent (%)",Miljö!$B$1:$P$1,0),FALSE)</f>
        <v>ET</v>
      </c>
      <c r="BL56">
        <f t="shared" si="14"/>
        <v>101.10000000000001</v>
      </c>
      <c r="BO56" s="21">
        <f t="shared" si="15"/>
        <v>1.3778437190900095E-2</v>
      </c>
      <c r="BP56" s="115">
        <f t="shared" si="16"/>
        <v>9.0527200791295746E-3</v>
      </c>
      <c r="BQ56" s="115">
        <f t="shared" si="17"/>
        <v>0.83869208704253206</v>
      </c>
      <c r="BR56" s="115">
        <f t="shared" si="18"/>
        <v>0.13847675568743817</v>
      </c>
      <c r="BT56" s="116">
        <f t="shared" si="19"/>
        <v>1</v>
      </c>
      <c r="BW56" s="115">
        <f>IF(AP56="Ja",VLOOKUP(B56,Miljövärden!$B$2:$H$600,MATCH("Total andel fossilt",Miljövärden!$B$2:$H$2,0),FALSE),"")</f>
        <v>1.37784E-2</v>
      </c>
      <c r="BX56" s="116">
        <f t="shared" si="20"/>
        <v>-3.7190900095684931E-8</v>
      </c>
      <c r="BZ56">
        <f t="shared" si="21"/>
        <v>-3.7190900095684931E-8</v>
      </c>
      <c r="CA56" s="115">
        <f t="shared" si="22"/>
        <v>0</v>
      </c>
    </row>
    <row r="57" spans="1:79">
      <c r="A57" t="s">
        <v>94</v>
      </c>
      <c r="B57" t="s">
        <v>103</v>
      </c>
      <c r="C57">
        <f>VLOOKUP($B57,'Tillförd energi'!$B$1:$AI$720,MATCH(C$1,'Tillförd energi'!$B$1:$AQ$1,0),FALSE)</f>
        <v>0</v>
      </c>
      <c r="D57">
        <f>VLOOKUP($B57,'Tillförd energi'!$B$1:$AI$720,MATCH(D$1,'Tillförd energi'!$B$1:$AQ$1,0),FALSE)</f>
        <v>2E-3</v>
      </c>
      <c r="E57">
        <f>VLOOKUP($B57,'Tillförd energi'!$B$1:$AI$720,MATCH(E$1,'Tillförd energi'!$B$1:$AQ$1,0),FALSE)</f>
        <v>0</v>
      </c>
      <c r="F57">
        <f>VLOOKUP($B57,'Tillförd energi'!$B$1:$AI$720,MATCH(F$1,'Tillförd energi'!$B$1:$AQ$1,0),FALSE)</f>
        <v>0</v>
      </c>
      <c r="G57">
        <f>VLOOKUP($B57,'Tillförd energi'!$B$1:$AI$720,MATCH(G$1,'Tillförd energi'!$B$1:$AQ$1,0),FALSE)</f>
        <v>0</v>
      </c>
      <c r="H57">
        <f>VLOOKUP($B57,'Tillförd energi'!$B$1:$AI$720,MATCH(H$1,'Tillförd energi'!$B$1:$AQ$1,0),FALSE)</f>
        <v>0</v>
      </c>
      <c r="I57">
        <f>VLOOKUP($B57,'Tillförd energi'!$B$1:$AI$720,MATCH(I$1,'Tillförd energi'!$B$1:$AQ$1,0),FALSE)</f>
        <v>0</v>
      </c>
      <c r="J57">
        <f>VLOOKUP($B57,'Tillförd energi'!$B$1:$AI$720,MATCH(J$1,'Tillförd energi'!$B$1:$AQ$1,0),FALSE)</f>
        <v>0</v>
      </c>
      <c r="K57">
        <f>VLOOKUP($B57,'Tillförd energi'!$B$1:$AI$720,MATCH(K$1,'Tillförd energi'!$B$1:$AQ$1,0),FALSE)</f>
        <v>0</v>
      </c>
      <c r="L57">
        <f>VLOOKUP($B57,'Tillförd energi'!$B$1:$AI$720,MATCH(L$1,'Tillförd energi'!$B$1:$AQ$1,0),FALSE)</f>
        <v>0</v>
      </c>
      <c r="M57">
        <f>VLOOKUP($B57,'Tillförd energi'!$B$1:$AI$720,MATCH(M$1,'Tillförd energi'!$B$1:$AQ$1,0),FALSE)</f>
        <v>0</v>
      </c>
      <c r="N57">
        <f>VLOOKUP($B57,'Tillförd energi'!$B$1:$AI$720,MATCH(N$1,'Tillförd energi'!$B$1:$AQ$1,0),FALSE)</f>
        <v>0</v>
      </c>
      <c r="O57">
        <f>VLOOKUP($B57,'Tillförd energi'!$B$1:$AI$720,MATCH(O$1,'Tillförd energi'!$B$1:$AQ$1,0),FALSE)</f>
        <v>0</v>
      </c>
      <c r="P57">
        <f>VLOOKUP($B57,'Tillförd energi'!$B$1:$AI$720,MATCH(P$1,'Tillförd energi'!$B$1:$AQ$1,0),FALSE)</f>
        <v>38.1</v>
      </c>
      <c r="Q57">
        <f>VLOOKUP($B57,'Tillförd energi'!$B$1:$AI$720,MATCH(Q$1,'Tillförd energi'!$B$1:$AQ$1,0),FALSE)</f>
        <v>0</v>
      </c>
      <c r="R57">
        <f>VLOOKUP($B57,'Tillförd energi'!$B$1:$AI$720,MATCH(R$1,'Tillförd energi'!$B$1:$AQ$1,0),FALSE)</f>
        <v>0</v>
      </c>
      <c r="S57">
        <f>VLOOKUP($B57,'Tillförd energi'!$B$1:$AI$720,MATCH(S$1,'Tillförd energi'!$B$1:$AQ$1,0),FALSE)</f>
        <v>0</v>
      </c>
      <c r="T57">
        <f>VLOOKUP($B57,'Tillförd energi'!$B$1:$AI$720,MATCH(T$1,'Tillförd energi'!$B$1:$AQ$1,0),FALSE)</f>
        <v>0</v>
      </c>
      <c r="U57">
        <f>VLOOKUP($B57,'Tillförd energi'!$B$1:$AI$720,MATCH(U$1,'Tillförd energi'!$B$1:$AQ$1,0),FALSE)</f>
        <v>0</v>
      </c>
      <c r="V57">
        <f>VLOOKUP($B57,'Tillförd energi'!$B$1:$AI$720,MATCH(V$1,'Tillförd energi'!$B$1:$AQ$1,0),FALSE)</f>
        <v>0</v>
      </c>
      <c r="W57">
        <f>VLOOKUP($B57,'Tillförd energi'!$B$1:$AI$720,MATCH(W$1,'Tillförd energi'!$B$1:$AQ$1,0),FALSE)</f>
        <v>4.5999999999999996</v>
      </c>
      <c r="X57">
        <f>VLOOKUP($B57,'Tillförd energi'!$B$1:$AI$720,MATCH(X$1,'Tillförd energi'!$B$1:$AQ$1,0),FALSE)</f>
        <v>0</v>
      </c>
      <c r="Y57">
        <f>VLOOKUP($B57,'Tillförd energi'!$B$1:$AI$720,MATCH(Y$1,'Tillförd energi'!$B$1:$AQ$1,0),FALSE)</f>
        <v>0</v>
      </c>
      <c r="Z57">
        <f>VLOOKUP($B57,'Tillförd energi'!$B$1:$AI$720,MATCH(Z$1,'Tillförd energi'!$B$1:$AQ$1,0),FALSE)</f>
        <v>0</v>
      </c>
      <c r="AA57">
        <f>VLOOKUP($B57,'Tillförd energi'!$B$1:$AI$720,MATCH(AA$1,'Tillförd energi'!$B$1:$AQ$1,0),FALSE)</f>
        <v>6.4</v>
      </c>
      <c r="AB57">
        <f>VLOOKUP($B57,'Tillförd energi'!$B$1:$AI$720,MATCH(AB$1,'Tillförd energi'!$B$1:$AQ$1,0),FALSE)</f>
        <v>14.5</v>
      </c>
      <c r="AC57">
        <f>VLOOKUP($B57,'Tillförd energi'!$B$1:$AI$720,MATCH(AC$1,'Tillförd energi'!$B$1:$AQ$1,0),FALSE)</f>
        <v>0</v>
      </c>
      <c r="AD57">
        <f>VLOOKUP($B57,'Tillförd energi'!$B$1:$AI$720,MATCH(AD$1,'Tillförd energi'!$B$1:$AQ$1,0),FALSE)</f>
        <v>1.35</v>
      </c>
      <c r="AE57">
        <f>VLOOKUP($B57,'Tillförd energi'!$B$1:$AI$720,MATCH(AE$1,'Tillförd energi'!$B$1:$AQ$1,0),FALSE)</f>
        <v>0</v>
      </c>
      <c r="AF57">
        <f>VLOOKUP($B57,'Tillförd energi'!$B$1:$AI$720,MATCH(AF$1,'Tillförd energi'!$B$1:$AQ$1,0),FALSE)</f>
        <v>4.5</v>
      </c>
      <c r="AG57">
        <f>IFERROR(VLOOKUP(B57,Miljö!$B$1:$AC$550,MATCH("Köpt mängd produktionsspecifik fjärrvärme:",Miljö!$B$1:$AC$1,0),FALSE)/1,0)</f>
        <v>0</v>
      </c>
      <c r="AI57">
        <f t="shared" si="0"/>
        <v>69.451999999999998</v>
      </c>
      <c r="AJ57">
        <f t="shared" si="1"/>
        <v>69.451999999999998</v>
      </c>
      <c r="AK57">
        <f>IF(ISERROR(1/VLOOKUP($B57,Leveranser!$B$1:$S$499,MATCH("Såld värme (GWh)",Leveranser!$B$1:$S$1,0),FALSE)),"",VLOOKUP($B57,Leveranser!$B$1:$S$499,MATCH("Såld värme (GWh)",Leveranser!$B$1:$S$1,0),FALSE))</f>
        <v>54.7</v>
      </c>
      <c r="AL57">
        <f>VLOOKUP($B57,Leveranser!$B$1:$Y$499,MATCH("Totalt såld fjärrvärme till andra fjärrvärmeföretag",Leveranser!$B$1:$AA$1,0),FALSE)</f>
        <v>0</v>
      </c>
      <c r="AM57">
        <f>IF(ISERROR(1/VLOOKUP($B57,Miljö!$B$1:$S$500,MATCH("Såld mängd produktionsspecifik fjärrvärme (GWh)",Miljö!$B$1:$R$1,0),FALSE)),0,VLOOKUP($B57,Miljö!$B$1:$S$500,MATCH("Såld mängd produktionsspecifik fjärrvärme (GWh)",Miljö!$B$1:$R$1,0),FALSE))</f>
        <v>0</v>
      </c>
      <c r="AN57" s="114">
        <f t="shared" si="2"/>
        <v>0.7875943097391005</v>
      </c>
      <c r="AP57" t="str">
        <f>IFERROR(VLOOKUP($B57,Miljövärden!$B$2:$H$600,7,FALSE),"Nej, saknas")</f>
        <v>Ja</v>
      </c>
      <c r="AQ57" t="str">
        <f>IFERROR(VLOOKUP($B57,Miljövärden!$B$2:$H$600,6,FALSE),"Nej, saknas")</f>
        <v>Ja</v>
      </c>
      <c r="AU57">
        <f t="shared" si="3"/>
        <v>10.9</v>
      </c>
      <c r="AV57">
        <f t="shared" si="4"/>
        <v>0</v>
      </c>
      <c r="AW57">
        <f t="shared" si="5"/>
        <v>38.1</v>
      </c>
      <c r="AX57">
        <f t="shared" si="6"/>
        <v>0</v>
      </c>
      <c r="AZ57">
        <f t="shared" si="7"/>
        <v>42.7</v>
      </c>
      <c r="BC57">
        <f t="shared" si="8"/>
        <v>2E-3</v>
      </c>
      <c r="BD57">
        <f t="shared" si="9"/>
        <v>0</v>
      </c>
      <c r="BE57">
        <f t="shared" si="10"/>
        <v>42.7</v>
      </c>
      <c r="BF57">
        <f t="shared" si="11"/>
        <v>15.85</v>
      </c>
      <c r="BG57">
        <f t="shared" si="12"/>
        <v>10.9</v>
      </c>
      <c r="BH57">
        <f>VLOOKUP(B57,Miljö!$B$1:$BX$482,MATCH("Fossilandel för ursprungspecificerad el ()",Miljö!$B$1:$I$1,0),FALSE)</f>
        <v>0.19400000000000001</v>
      </c>
      <c r="BI57">
        <f>VLOOKUP(B57,Miljö!$B$1:$BX$482,MATCH("Kärnkraftsandel för ursprungsspecificerad el ()",Miljö!$B$1:$O$1,0),FALSE)</f>
        <v>0.48170000000000002</v>
      </c>
      <c r="BJ57">
        <f t="shared" si="13"/>
        <v>0</v>
      </c>
      <c r="BK57" t="str">
        <f>VLOOKUP(B57,Miljö!$B$1:$P$482,MATCH("Fossil andel i procent (%)",Miljö!$B$1:$P$1,0),FALSE)</f>
        <v>ET</v>
      </c>
      <c r="BL57">
        <f t="shared" si="14"/>
        <v>69.452000000000012</v>
      </c>
      <c r="BO57" s="21">
        <f t="shared" si="15"/>
        <v>3.0475724241202554E-2</v>
      </c>
      <c r="BP57" s="115">
        <f t="shared" si="16"/>
        <v>7.5599406784541828E-2</v>
      </c>
      <c r="BQ57" s="115">
        <f t="shared" si="17"/>
        <v>0.66570969878477215</v>
      </c>
      <c r="BR57" s="115">
        <f t="shared" si="18"/>
        <v>0.22821517018948334</v>
      </c>
      <c r="BT57" s="116">
        <f t="shared" si="19"/>
        <v>0.99999999999999989</v>
      </c>
      <c r="BW57" s="115">
        <f>IF(AP57="Ja",VLOOKUP(B57,Miljövärden!$B$2:$H$600,MATCH("Total andel fossilt",Miljövärden!$B$2:$H$2,0),FALSE),"")</f>
        <v>3.0475700000000001E-2</v>
      </c>
      <c r="BX57" s="116">
        <f t="shared" si="20"/>
        <v>-2.4241202552233165E-8</v>
      </c>
      <c r="BZ57">
        <f t="shared" si="21"/>
        <v>-2.4241202552233165E-8</v>
      </c>
      <c r="CA57" s="115">
        <f t="shared" si="22"/>
        <v>0</v>
      </c>
    </row>
    <row r="58" spans="1:79">
      <c r="A58" t="s">
        <v>94</v>
      </c>
      <c r="B58" t="s">
        <v>104</v>
      </c>
      <c r="C58">
        <f>VLOOKUP($B58,'Tillförd energi'!$B$1:$AI$720,MATCH(C$1,'Tillförd energi'!$B$1:$AQ$1,0),FALSE)</f>
        <v>1.5239100000000001</v>
      </c>
      <c r="D58">
        <f>VLOOKUP($B58,'Tillförd energi'!$B$1:$AI$720,MATCH(D$1,'Tillförd energi'!$B$1:$AQ$1,0),FALSE)</f>
        <v>1.8349800000000001</v>
      </c>
      <c r="E58">
        <f>VLOOKUP($B58,'Tillförd energi'!$B$1:$AI$720,MATCH(E$1,'Tillförd energi'!$B$1:$AQ$1,0),FALSE)</f>
        <v>0</v>
      </c>
      <c r="F58">
        <f>VLOOKUP($B58,'Tillförd energi'!$B$1:$AI$720,MATCH(F$1,'Tillförd energi'!$B$1:$AQ$1,0),FALSE)</f>
        <v>28.270499999999998</v>
      </c>
      <c r="G58">
        <f>VLOOKUP($B58,'Tillförd energi'!$B$1:$AI$720,MATCH(G$1,'Tillförd energi'!$B$1:$AQ$1,0),FALSE)</f>
        <v>0</v>
      </c>
      <c r="H58">
        <f>VLOOKUP($B58,'Tillförd energi'!$B$1:$AI$720,MATCH(H$1,'Tillförd energi'!$B$1:$AQ$1,0),FALSE)</f>
        <v>0</v>
      </c>
      <c r="I58">
        <f>VLOOKUP($B58,'Tillförd energi'!$B$1:$AI$720,MATCH(I$1,'Tillförd energi'!$B$1:$AQ$1,0),FALSE)</f>
        <v>207.74199999999999</v>
      </c>
      <c r="J58">
        <f>VLOOKUP($B58,'Tillförd energi'!$B$1:$AI$720,MATCH(J$1,'Tillförd energi'!$B$1:$AQ$1,0),FALSE)</f>
        <v>0</v>
      </c>
      <c r="K58">
        <f>VLOOKUP($B58,'Tillförd energi'!$B$1:$AI$720,MATCH(K$1,'Tillförd energi'!$B$1:$AQ$1,0),FALSE)</f>
        <v>0</v>
      </c>
      <c r="L58">
        <f>VLOOKUP($B58,'Tillförd energi'!$B$1:$AI$720,MATCH(L$1,'Tillförd energi'!$B$1:$AQ$1,0),FALSE)</f>
        <v>46.595300000000002</v>
      </c>
      <c r="M58">
        <f>VLOOKUP($B58,'Tillförd energi'!$B$1:$AI$720,MATCH(M$1,'Tillförd energi'!$B$1:$AQ$1,0),FALSE)</f>
        <v>52.998600000000003</v>
      </c>
      <c r="N58">
        <f>VLOOKUP($B58,'Tillförd energi'!$B$1:$AI$720,MATCH(N$1,'Tillförd energi'!$B$1:$AQ$1,0),FALSE)</f>
        <v>105.02500000000001</v>
      </c>
      <c r="O58">
        <f>VLOOKUP($B58,'Tillförd energi'!$B$1:$AI$720,MATCH(O$1,'Tillförd energi'!$B$1:$AQ$1,0),FALSE)</f>
        <v>96.277900000000002</v>
      </c>
      <c r="P58">
        <f>VLOOKUP($B58,'Tillförd energi'!$B$1:$AI$720,MATCH(P$1,'Tillförd energi'!$B$1:$AQ$1,0),FALSE)</f>
        <v>125.20699999999999</v>
      </c>
      <c r="Q58">
        <f>VLOOKUP($B58,'Tillförd energi'!$B$1:$AI$720,MATCH(Q$1,'Tillförd energi'!$B$1:$AQ$1,0),FALSE)</f>
        <v>0</v>
      </c>
      <c r="R58">
        <f>VLOOKUP($B58,'Tillförd energi'!$B$1:$AI$720,MATCH(R$1,'Tillförd energi'!$B$1:$AQ$1,0),FALSE)</f>
        <v>0</v>
      </c>
      <c r="S58">
        <f>VLOOKUP($B58,'Tillförd energi'!$B$1:$AI$720,MATCH(S$1,'Tillförd energi'!$B$1:$AQ$1,0),FALSE)</f>
        <v>0</v>
      </c>
      <c r="T58">
        <f>VLOOKUP($B58,'Tillförd energi'!$B$1:$AI$720,MATCH(T$1,'Tillförd energi'!$B$1:$AQ$1,0),FALSE)</f>
        <v>0</v>
      </c>
      <c r="U58">
        <f>VLOOKUP($B58,'Tillförd energi'!$B$1:$AI$720,MATCH(U$1,'Tillförd energi'!$B$1:$AQ$1,0),FALSE)</f>
        <v>0</v>
      </c>
      <c r="V58">
        <f>VLOOKUP($B58,'Tillförd energi'!$B$1:$AI$720,MATCH(V$1,'Tillförd energi'!$B$1:$AQ$1,0),FALSE)</f>
        <v>0</v>
      </c>
      <c r="W58">
        <f>VLOOKUP($B58,'Tillförd energi'!$B$1:$AI$720,MATCH(W$1,'Tillförd energi'!$B$1:$AQ$1,0),FALSE)</f>
        <v>0</v>
      </c>
      <c r="X58">
        <f>VLOOKUP($B58,'Tillförd energi'!$B$1:$AI$720,MATCH(X$1,'Tillförd energi'!$B$1:$AQ$1,0),FALSE)</f>
        <v>5.2608899999999998</v>
      </c>
      <c r="Y58">
        <f>VLOOKUP($B58,'Tillförd energi'!$B$1:$AI$720,MATCH(Y$1,'Tillförd energi'!$B$1:$AQ$1,0),FALSE)</f>
        <v>35.437600000000003</v>
      </c>
      <c r="Z58">
        <f>VLOOKUP($B58,'Tillförd energi'!$B$1:$AI$720,MATCH(Z$1,'Tillförd energi'!$B$1:$AQ$1,0),FALSE)</f>
        <v>1.6</v>
      </c>
      <c r="AA58">
        <f>VLOOKUP($B58,'Tillförd energi'!$B$1:$AI$720,MATCH(AA$1,'Tillförd energi'!$B$1:$AQ$1,0),FALSE)</f>
        <v>22.3</v>
      </c>
      <c r="AB58">
        <f>VLOOKUP($B58,'Tillförd energi'!$B$1:$AI$720,MATCH(AB$1,'Tillförd energi'!$B$1:$AQ$1,0),FALSE)</f>
        <v>50.4</v>
      </c>
      <c r="AC58">
        <f>VLOOKUP($B58,'Tillförd energi'!$B$1:$AI$720,MATCH(AC$1,'Tillförd energi'!$B$1:$AQ$1,0),FALSE)</f>
        <v>141.19999999999999</v>
      </c>
      <c r="AD58">
        <f>VLOOKUP($B58,'Tillförd energi'!$B$1:$AI$720,MATCH(AD$1,'Tillförd energi'!$B$1:$AQ$1,0),FALSE)</f>
        <v>77.099999999999994</v>
      </c>
      <c r="AE58">
        <f>VLOOKUP($B58,'Tillförd energi'!$B$1:$AI$720,MATCH(AE$1,'Tillförd energi'!$B$1:$AQ$1,0),FALSE)</f>
        <v>0</v>
      </c>
      <c r="AF58">
        <f>VLOOKUP($B58,'Tillförd energi'!$B$1:$AI$720,MATCH(AF$1,'Tillförd energi'!$B$1:$AQ$1,0),FALSE)</f>
        <v>39.404000000000003</v>
      </c>
      <c r="AG58">
        <f>IFERROR(VLOOKUP(B58,Miljö!$B$1:$AC$550,MATCH("Köpt mängd produktionsspecifik fjärrvärme:",Miljö!$B$1:$AC$1,0),FALSE)/1,0)</f>
        <v>0</v>
      </c>
      <c r="AI58">
        <f t="shared" si="0"/>
        <v>1038.17768</v>
      </c>
      <c r="AJ58">
        <f t="shared" si="1"/>
        <v>1038.17768</v>
      </c>
      <c r="AK58">
        <f>IF(ISERROR(1/VLOOKUP($B58,Leveranser!$B$1:$S$499,MATCH("Såld värme (GWh)",Leveranser!$B$1:$S$1,0),FALSE)),"",VLOOKUP($B58,Leveranser!$B$1:$S$499,MATCH("Såld värme (GWh)",Leveranser!$B$1:$S$1,0),FALSE))</f>
        <v>901.5</v>
      </c>
      <c r="AL58">
        <f>VLOOKUP($B58,Leveranser!$B$1:$Y$499,MATCH("Totalt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114">
        <f t="shared" si="2"/>
        <v>0.86834846998444426</v>
      </c>
      <c r="AP58" t="str">
        <f>IFERROR(VLOOKUP($B58,Miljövärden!$B$2:$H$600,7,FALSE),"Nej, saknas")</f>
        <v>Ja</v>
      </c>
      <c r="AQ58" t="str">
        <f>IFERROR(VLOOKUP($B58,Miljövärden!$B$2:$H$600,6,FALSE),"Nej, saknas")</f>
        <v>Ja</v>
      </c>
      <c r="AU58">
        <f t="shared" si="3"/>
        <v>63.304000000000002</v>
      </c>
      <c r="AV58">
        <f t="shared" si="4"/>
        <v>5.2608899999999998</v>
      </c>
      <c r="AW58">
        <f t="shared" si="5"/>
        <v>379.50850000000003</v>
      </c>
      <c r="AX58">
        <f t="shared" si="6"/>
        <v>0</v>
      </c>
      <c r="AZ58">
        <f t="shared" si="7"/>
        <v>431.36469</v>
      </c>
      <c r="BC58">
        <f t="shared" si="8"/>
        <v>31.629389999999997</v>
      </c>
      <c r="BD58">
        <f t="shared" si="9"/>
        <v>35.437600000000003</v>
      </c>
      <c r="BE58">
        <f t="shared" si="10"/>
        <v>384.76939000000004</v>
      </c>
      <c r="BF58">
        <f t="shared" si="11"/>
        <v>523.03729999999996</v>
      </c>
      <c r="BG58">
        <f t="shared" si="12"/>
        <v>63.304000000000002</v>
      </c>
      <c r="BH58">
        <f>VLOOKUP(B58,Miljö!$B$1:$BX$482,MATCH("Fossilandel för ursprungspecificerad el ()",Miljö!$B$1:$I$1,0),FALSE)</f>
        <v>0</v>
      </c>
      <c r="BI58">
        <f>VLOOKUP(B58,Miljö!$B$1:$BX$482,MATCH("Kärnkraftsandel för ursprungsspecificerad el ()",Miljö!$B$1:$O$1,0),FALSE)</f>
        <v>0</v>
      </c>
      <c r="BJ58">
        <f t="shared" si="13"/>
        <v>0</v>
      </c>
      <c r="BK58" t="str">
        <f>VLOOKUP(B58,Miljö!$B$1:$P$482,MATCH("Fossil andel i procent (%)",Miljö!$B$1:$P$1,0),FALSE)</f>
        <v>ET</v>
      </c>
      <c r="BL58">
        <f t="shared" si="14"/>
        <v>1038.17768</v>
      </c>
      <c r="BO58" s="21">
        <f t="shared" si="15"/>
        <v>3.0466258916296483E-2</v>
      </c>
      <c r="BP58" s="115">
        <f t="shared" si="16"/>
        <v>3.4134426777504986E-2</v>
      </c>
      <c r="BQ58" s="115">
        <f t="shared" si="17"/>
        <v>0.43159605396255485</v>
      </c>
      <c r="BR58" s="115">
        <f t="shared" si="18"/>
        <v>0.50380326034364364</v>
      </c>
      <c r="BT58" s="116">
        <f t="shared" si="19"/>
        <v>1</v>
      </c>
      <c r="BW58" s="115">
        <f>IF(AP58="Ja",VLOOKUP(B58,Miljövärden!$B$2:$H$600,MATCH("Total andel fossilt",Miljövärden!$B$2:$H$2,0),FALSE),"")</f>
        <v>3.0466199999999999E-2</v>
      </c>
      <c r="BX58" s="116">
        <f t="shared" si="20"/>
        <v>-5.8916296483829678E-8</v>
      </c>
      <c r="BZ58">
        <f t="shared" si="21"/>
        <v>-5.8916296483829678E-8</v>
      </c>
      <c r="CA58" s="115">
        <f t="shared" si="22"/>
        <v>0</v>
      </c>
    </row>
    <row r="59" spans="1:79">
      <c r="A59" t="s">
        <v>94</v>
      </c>
      <c r="B59" t="s">
        <v>105</v>
      </c>
      <c r="C59">
        <f>VLOOKUP($B59,'Tillförd energi'!$B$1:$AI$720,MATCH(C$1,'Tillförd energi'!$B$1:$AQ$1,0),FALSE)</f>
        <v>0</v>
      </c>
      <c r="D59">
        <f>VLOOKUP($B59,'Tillförd energi'!$B$1:$AI$720,MATCH(D$1,'Tillförd energi'!$B$1:$AQ$1,0),FALSE)</f>
        <v>0.36</v>
      </c>
      <c r="E59">
        <f>VLOOKUP($B59,'Tillförd energi'!$B$1:$AI$720,MATCH(E$1,'Tillförd energi'!$B$1:$AQ$1,0),FALSE)</f>
        <v>0</v>
      </c>
      <c r="F59">
        <f>VLOOKUP($B59,'Tillförd energi'!$B$1:$AI$720,MATCH(F$1,'Tillförd energi'!$B$1:$AQ$1,0),FALSE)</f>
        <v>0</v>
      </c>
      <c r="G59">
        <f>VLOOKUP($B59,'Tillförd energi'!$B$1:$AI$720,MATCH(G$1,'Tillförd energi'!$B$1:$AQ$1,0),FALSE)</f>
        <v>0</v>
      </c>
      <c r="H59">
        <f>VLOOKUP($B59,'Tillförd energi'!$B$1:$AI$720,MATCH(H$1,'Tillförd energi'!$B$1:$AQ$1,0),FALSE)</f>
        <v>0</v>
      </c>
      <c r="I59">
        <f>VLOOKUP($B59,'Tillförd energi'!$B$1:$AI$720,MATCH(I$1,'Tillförd energi'!$B$1:$AQ$1,0),FALSE)</f>
        <v>0</v>
      </c>
      <c r="J59">
        <f>VLOOKUP($B59,'Tillförd energi'!$B$1:$AI$720,MATCH(J$1,'Tillförd energi'!$B$1:$AQ$1,0),FALSE)</f>
        <v>0</v>
      </c>
      <c r="K59">
        <f>VLOOKUP($B59,'Tillförd energi'!$B$1:$AI$720,MATCH(K$1,'Tillförd energi'!$B$1:$AQ$1,0),FALSE)</f>
        <v>0</v>
      </c>
      <c r="L59">
        <f>VLOOKUP($B59,'Tillförd energi'!$B$1:$AI$720,MATCH(L$1,'Tillförd energi'!$B$1:$AQ$1,0),FALSE)</f>
        <v>0</v>
      </c>
      <c r="M59">
        <f>VLOOKUP($B59,'Tillförd energi'!$B$1:$AI$720,MATCH(M$1,'Tillförd energi'!$B$1:$AQ$1,0),FALSE)</f>
        <v>0</v>
      </c>
      <c r="N59">
        <f>VLOOKUP($B59,'Tillförd energi'!$B$1:$AI$720,MATCH(N$1,'Tillförd energi'!$B$1:$AQ$1,0),FALSE)</f>
        <v>0</v>
      </c>
      <c r="O59">
        <f>VLOOKUP($B59,'Tillförd energi'!$B$1:$AI$720,MATCH(O$1,'Tillförd energi'!$B$1:$AQ$1,0),FALSE)</f>
        <v>0</v>
      </c>
      <c r="P59">
        <f>VLOOKUP($B59,'Tillförd energi'!$B$1:$AI$720,MATCH(P$1,'Tillförd energi'!$B$1:$AQ$1,0),FALSE)</f>
        <v>62</v>
      </c>
      <c r="Q59">
        <f>VLOOKUP($B59,'Tillförd energi'!$B$1:$AI$720,MATCH(Q$1,'Tillförd energi'!$B$1:$AQ$1,0),FALSE)</f>
        <v>0</v>
      </c>
      <c r="R59">
        <f>VLOOKUP($B59,'Tillförd energi'!$B$1:$AI$720,MATCH(R$1,'Tillförd energi'!$B$1:$AQ$1,0),FALSE)</f>
        <v>4.5</v>
      </c>
      <c r="S59">
        <f>VLOOKUP($B59,'Tillförd energi'!$B$1:$AI$720,MATCH(S$1,'Tillförd energi'!$B$1:$AQ$1,0),FALSE)</f>
        <v>0</v>
      </c>
      <c r="T59">
        <f>VLOOKUP($B59,'Tillförd energi'!$B$1:$AI$720,MATCH(T$1,'Tillförd energi'!$B$1:$AQ$1,0),FALSE)</f>
        <v>0</v>
      </c>
      <c r="U59">
        <f>VLOOKUP($B59,'Tillförd energi'!$B$1:$AI$720,MATCH(U$1,'Tillförd energi'!$B$1:$AQ$1,0),FALSE)</f>
        <v>0</v>
      </c>
      <c r="V59">
        <f>VLOOKUP($B59,'Tillförd energi'!$B$1:$AI$720,MATCH(V$1,'Tillförd energi'!$B$1:$AQ$1,0),FALSE)</f>
        <v>0</v>
      </c>
      <c r="W59">
        <f>VLOOKUP($B59,'Tillförd energi'!$B$1:$AI$720,MATCH(W$1,'Tillförd energi'!$B$1:$AQ$1,0),FALSE)</f>
        <v>4</v>
      </c>
      <c r="X59">
        <f>VLOOKUP($B59,'Tillförd energi'!$B$1:$AI$720,MATCH(X$1,'Tillförd energi'!$B$1:$AQ$1,0),FALSE)</f>
        <v>0</v>
      </c>
      <c r="Y59">
        <f>VLOOKUP($B59,'Tillförd energi'!$B$1:$AI$720,MATCH(Y$1,'Tillförd energi'!$B$1:$AQ$1,0),FALSE)</f>
        <v>0</v>
      </c>
      <c r="Z59">
        <f>VLOOKUP($B59,'Tillförd energi'!$B$1:$AI$720,MATCH(Z$1,'Tillförd energi'!$B$1:$AQ$1,0),FALSE)</f>
        <v>0</v>
      </c>
      <c r="AA59">
        <f>VLOOKUP($B59,'Tillförd energi'!$B$1:$AI$720,MATCH(AA$1,'Tillförd energi'!$B$1:$AQ$1,0),FALSE)</f>
        <v>0</v>
      </c>
      <c r="AB59">
        <f>VLOOKUP($B59,'Tillförd energi'!$B$1:$AI$720,MATCH(AB$1,'Tillförd energi'!$B$1:$AQ$1,0),FALSE)</f>
        <v>0</v>
      </c>
      <c r="AC59">
        <f>VLOOKUP($B59,'Tillförd energi'!$B$1:$AI$720,MATCH(AC$1,'Tillförd energi'!$B$1:$AQ$1,0),FALSE)</f>
        <v>11.8</v>
      </c>
      <c r="AD59">
        <f>VLOOKUP($B59,'Tillförd energi'!$B$1:$AI$720,MATCH(AD$1,'Tillförd energi'!$B$1:$AQ$1,0),FALSE)</f>
        <v>0</v>
      </c>
      <c r="AE59">
        <f>VLOOKUP($B59,'Tillförd energi'!$B$1:$AI$720,MATCH(AE$1,'Tillförd energi'!$B$1:$AQ$1,0),FALSE)</f>
        <v>0</v>
      </c>
      <c r="AF59">
        <f>VLOOKUP($B59,'Tillförd energi'!$B$1:$AI$720,MATCH(AF$1,'Tillförd energi'!$B$1:$AQ$1,0),FALSE)</f>
        <v>1.85</v>
      </c>
      <c r="AG59">
        <f>IFERROR(VLOOKUP(B59,Miljö!$B$1:$AC$550,MATCH("Köpt mängd produktionsspecifik fjärrvärme:",Miljö!$B$1:$AC$1,0),FALSE)/1,0)</f>
        <v>0</v>
      </c>
      <c r="AI59">
        <f t="shared" si="0"/>
        <v>84.509999999999991</v>
      </c>
      <c r="AJ59">
        <f t="shared" si="1"/>
        <v>84.509999999999991</v>
      </c>
      <c r="AK59">
        <f>IF(ISERROR(1/VLOOKUP($B59,Leveranser!$B$1:$S$499,MATCH("Såld värme (GWh)",Leveranser!$B$1:$S$1,0),FALSE)),"",VLOOKUP($B59,Leveranser!$B$1:$S$499,MATCH("Såld värme (GWh)",Leveranser!$B$1:$S$1,0),FALSE))</f>
        <v>55.9</v>
      </c>
      <c r="AL59">
        <f>VLOOKUP($B59,Leveranser!$B$1:$Y$499,MATCH("Totalt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114">
        <f t="shared" si="2"/>
        <v>0.66146018222695546</v>
      </c>
      <c r="AP59" t="str">
        <f>IFERROR(VLOOKUP($B59,Miljövärden!$B$2:$H$600,7,FALSE),"Nej, saknas")</f>
        <v>Ja</v>
      </c>
      <c r="AQ59" t="str">
        <f>IFERROR(VLOOKUP($B59,Miljövärden!$B$2:$H$600,6,FALSE),"Nej, saknas")</f>
        <v>Ja</v>
      </c>
      <c r="AU59">
        <f t="shared" si="3"/>
        <v>1.85</v>
      </c>
      <c r="AV59">
        <f t="shared" si="4"/>
        <v>0</v>
      </c>
      <c r="AW59">
        <f t="shared" si="5"/>
        <v>62</v>
      </c>
      <c r="AX59">
        <f t="shared" si="6"/>
        <v>4.5</v>
      </c>
      <c r="AZ59">
        <f t="shared" si="7"/>
        <v>70.5</v>
      </c>
      <c r="BC59">
        <f t="shared" si="8"/>
        <v>0.36</v>
      </c>
      <c r="BD59">
        <f t="shared" si="9"/>
        <v>0</v>
      </c>
      <c r="BE59">
        <f t="shared" si="10"/>
        <v>70.5</v>
      </c>
      <c r="BF59">
        <f t="shared" si="11"/>
        <v>11.8</v>
      </c>
      <c r="BG59">
        <f t="shared" si="12"/>
        <v>1.85</v>
      </c>
      <c r="BH59">
        <f>VLOOKUP(B59,Miljö!$B$1:$BX$482,MATCH("Fossilandel för ursprungspecificerad el ()",Miljö!$B$1:$I$1,0),FALSE)</f>
        <v>0.47</v>
      </c>
      <c r="BI59">
        <f>VLOOKUP(B59,Miljö!$B$1:$BX$482,MATCH("Kärnkraftsandel för ursprungsspecificerad el ()",Miljö!$B$1:$O$1,0),FALSE)</f>
        <v>0.48170000000000002</v>
      </c>
      <c r="BJ59">
        <f t="shared" si="13"/>
        <v>0</v>
      </c>
      <c r="BK59" t="str">
        <f>VLOOKUP(B59,Miljö!$B$1:$P$482,MATCH("Fossil andel i procent (%)",Miljö!$B$1:$P$1,0),FALSE)</f>
        <v>ET</v>
      </c>
      <c r="BL59">
        <f t="shared" si="14"/>
        <v>84.509999999999991</v>
      </c>
      <c r="BO59" s="21">
        <f t="shared" si="15"/>
        <v>1.454857413323867E-2</v>
      </c>
      <c r="BP59" s="115">
        <f t="shared" si="16"/>
        <v>1.0544846763696606E-2</v>
      </c>
      <c r="BQ59" s="115">
        <f t="shared" si="17"/>
        <v>0.83527813276535323</v>
      </c>
      <c r="BR59" s="115">
        <f t="shared" si="18"/>
        <v>0.13962844633771154</v>
      </c>
      <c r="BT59" s="116">
        <f t="shared" si="19"/>
        <v>1</v>
      </c>
      <c r="BW59" s="115">
        <f>IF(AP59="Ja",VLOOKUP(B59,Miljövärden!$B$2:$H$600,MATCH("Total andel fossilt",Miljövärden!$B$2:$H$2,0),FALSE),"")</f>
        <v>1.45486E-2</v>
      </c>
      <c r="BX59" s="116">
        <f t="shared" si="20"/>
        <v>2.5866761330095578E-8</v>
      </c>
      <c r="BZ59">
        <f t="shared" si="21"/>
        <v>2.5866761330095578E-8</v>
      </c>
      <c r="CA59" s="115">
        <f t="shared" si="22"/>
        <v>0</v>
      </c>
    </row>
    <row r="60" spans="1:79">
      <c r="A60" t="s">
        <v>107</v>
      </c>
      <c r="B60" t="s">
        <v>108</v>
      </c>
      <c r="C60">
        <f>VLOOKUP($B60,'Tillförd energi'!$B$1:$AI$720,MATCH(C$1,'Tillförd energi'!$B$1:$AQ$1,0),FALSE)</f>
        <v>0</v>
      </c>
      <c r="D60">
        <f>VLOOKUP($B60,'Tillförd energi'!$B$1:$AI$720,MATCH(D$1,'Tillförd energi'!$B$1:$AQ$1,0),FALSE)</f>
        <v>0</v>
      </c>
      <c r="E60">
        <f>VLOOKUP($B60,'Tillförd energi'!$B$1:$AI$720,MATCH(E$1,'Tillförd energi'!$B$1:$AQ$1,0),FALSE)</f>
        <v>0</v>
      </c>
      <c r="F60">
        <f>VLOOKUP($B60,'Tillförd energi'!$B$1:$AI$720,MATCH(F$1,'Tillförd energi'!$B$1:$AQ$1,0),FALSE)</f>
        <v>0</v>
      </c>
      <c r="G60">
        <f>VLOOKUP($B60,'Tillförd energi'!$B$1:$AI$720,MATCH(G$1,'Tillförd energi'!$B$1:$AQ$1,0),FALSE)</f>
        <v>0</v>
      </c>
      <c r="H60">
        <f>VLOOKUP($B60,'Tillförd energi'!$B$1:$AI$720,MATCH(H$1,'Tillförd energi'!$B$1:$AQ$1,0),FALSE)</f>
        <v>0</v>
      </c>
      <c r="I60">
        <f>VLOOKUP($B60,'Tillförd energi'!$B$1:$AI$720,MATCH(I$1,'Tillförd energi'!$B$1:$AQ$1,0),FALSE)</f>
        <v>115.71</v>
      </c>
      <c r="J60">
        <f>VLOOKUP($B60,'Tillförd energi'!$B$1:$AI$720,MATCH(J$1,'Tillförd energi'!$B$1:$AQ$1,0),FALSE)</f>
        <v>0</v>
      </c>
      <c r="K60">
        <f>VLOOKUP($B60,'Tillförd energi'!$B$1:$AI$720,MATCH(K$1,'Tillförd energi'!$B$1:$AQ$1,0),FALSE)</f>
        <v>0</v>
      </c>
      <c r="L60">
        <f>VLOOKUP($B60,'Tillförd energi'!$B$1:$AI$720,MATCH(L$1,'Tillförd energi'!$B$1:$AQ$1,0),FALSE)</f>
        <v>0</v>
      </c>
      <c r="M60">
        <f>VLOOKUP($B60,'Tillförd energi'!$B$1:$AI$720,MATCH(M$1,'Tillförd energi'!$B$1:$AQ$1,0),FALSE)</f>
        <v>3.1</v>
      </c>
      <c r="N60">
        <f>VLOOKUP($B60,'Tillförd energi'!$B$1:$AI$720,MATCH(N$1,'Tillförd energi'!$B$1:$AQ$1,0),FALSE)</f>
        <v>0</v>
      </c>
      <c r="O60">
        <f>VLOOKUP($B60,'Tillförd energi'!$B$1:$AI$720,MATCH(O$1,'Tillförd energi'!$B$1:$AQ$1,0),FALSE)</f>
        <v>3.1</v>
      </c>
      <c r="P60">
        <f>VLOOKUP($B60,'Tillförd energi'!$B$1:$AI$720,MATCH(P$1,'Tillförd energi'!$B$1:$AQ$1,0),FALSE)</f>
        <v>6.98</v>
      </c>
      <c r="Q60">
        <f>VLOOKUP($B60,'Tillförd energi'!$B$1:$AI$720,MATCH(Q$1,'Tillförd energi'!$B$1:$AQ$1,0),FALSE)</f>
        <v>0.97647099999999998</v>
      </c>
      <c r="R60">
        <f>VLOOKUP($B60,'Tillförd energi'!$B$1:$AI$720,MATCH(R$1,'Tillförd energi'!$B$1:$AQ$1,0),FALSE)</f>
        <v>0</v>
      </c>
      <c r="S60">
        <f>VLOOKUP($B60,'Tillförd energi'!$B$1:$AI$720,MATCH(S$1,'Tillförd energi'!$B$1:$AQ$1,0),FALSE)</f>
        <v>0</v>
      </c>
      <c r="T60">
        <f>VLOOKUP($B60,'Tillförd energi'!$B$1:$AI$720,MATCH(T$1,'Tillförd energi'!$B$1:$AQ$1,0),FALSE)</f>
        <v>0</v>
      </c>
      <c r="U60">
        <f>VLOOKUP($B60,'Tillförd energi'!$B$1:$AI$720,MATCH(U$1,'Tillförd energi'!$B$1:$AQ$1,0),FALSE)</f>
        <v>0</v>
      </c>
      <c r="V60">
        <f>VLOOKUP($B60,'Tillförd energi'!$B$1:$AI$720,MATCH(V$1,'Tillförd energi'!$B$1:$AQ$1,0),FALSE)</f>
        <v>0</v>
      </c>
      <c r="W60">
        <f>VLOOKUP($B60,'Tillförd energi'!$B$1:$AI$720,MATCH(W$1,'Tillförd energi'!$B$1:$AQ$1,0),FALSE)</f>
        <v>0.65584500000000001</v>
      </c>
      <c r="X60">
        <f>VLOOKUP($B60,'Tillförd energi'!$B$1:$AI$720,MATCH(X$1,'Tillförd energi'!$B$1:$AQ$1,0),FALSE)</f>
        <v>0</v>
      </c>
      <c r="Y60">
        <f>VLOOKUP($B60,'Tillförd energi'!$B$1:$AI$720,MATCH(Y$1,'Tillförd energi'!$B$1:$AQ$1,0),FALSE)</f>
        <v>0</v>
      </c>
      <c r="Z60">
        <f>VLOOKUP($B60,'Tillförd energi'!$B$1:$AI$720,MATCH(Z$1,'Tillförd energi'!$B$1:$AQ$1,0),FALSE)</f>
        <v>0</v>
      </c>
      <c r="AA60">
        <f>VLOOKUP($B60,'Tillförd energi'!$B$1:$AI$720,MATCH(AA$1,'Tillförd energi'!$B$1:$AQ$1,0),FALSE)</f>
        <v>0</v>
      </c>
      <c r="AB60">
        <f>VLOOKUP($B60,'Tillförd energi'!$B$1:$AI$720,MATCH(AB$1,'Tillförd energi'!$B$1:$AQ$1,0),FALSE)</f>
        <v>0</v>
      </c>
      <c r="AC60">
        <f>VLOOKUP($B60,'Tillförd energi'!$B$1:$AI$720,MATCH(AC$1,'Tillförd energi'!$B$1:$AQ$1,0),FALSE)</f>
        <v>12</v>
      </c>
      <c r="AD60">
        <f>VLOOKUP($B60,'Tillförd energi'!$B$1:$AI$720,MATCH(AD$1,'Tillförd energi'!$B$1:$AQ$1,0),FALSE)</f>
        <v>0</v>
      </c>
      <c r="AE60">
        <f>VLOOKUP($B60,'Tillförd energi'!$B$1:$AI$720,MATCH(AE$1,'Tillförd energi'!$B$1:$AQ$1,0),FALSE)</f>
        <v>0</v>
      </c>
      <c r="AF60">
        <f>VLOOKUP($B60,'Tillförd energi'!$B$1:$AI$720,MATCH(AF$1,'Tillförd energi'!$B$1:$AQ$1,0),FALSE)</f>
        <v>5.70472</v>
      </c>
      <c r="AG60">
        <f>IFERROR(VLOOKUP(B60,Miljö!$B$1:$AC$550,MATCH("Köpt mängd produktionsspecifik fjärrvärme:",Miljö!$B$1:$AC$1,0),FALSE)/1,0)</f>
        <v>0</v>
      </c>
      <c r="AI60">
        <f t="shared" si="0"/>
        <v>148.227036</v>
      </c>
      <c r="AJ60">
        <f t="shared" si="1"/>
        <v>148.227036</v>
      </c>
      <c r="AK60">
        <f>IF(ISERROR(1/VLOOKUP($B60,Leveranser!$B$1:$S$499,MATCH("Såld värme (GWh)",Leveranser!$B$1:$S$1,0),FALSE)),"",VLOOKUP($B60,Leveranser!$B$1:$S$499,MATCH("Såld värme (GWh)",Leveranser!$B$1:$S$1,0),FALSE))</f>
        <v>102.794</v>
      </c>
      <c r="AL60">
        <f>VLOOKUP($B60,Leveranser!$B$1:$Y$499,MATCH("Totalt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114">
        <f t="shared" si="2"/>
        <v>0.69349022131158311</v>
      </c>
      <c r="AP60" t="str">
        <f>IFERROR(VLOOKUP($B60,Miljövärden!$B$2:$H$600,7,FALSE),"Nej, saknas")</f>
        <v>Ja</v>
      </c>
      <c r="AQ60" t="str">
        <f>IFERROR(VLOOKUP($B60,Miljövärden!$B$2:$H$600,6,FALSE),"Nej, saknas")</f>
        <v>Nej</v>
      </c>
      <c r="AU60">
        <f t="shared" si="3"/>
        <v>5.70472</v>
      </c>
      <c r="AV60">
        <f t="shared" si="4"/>
        <v>0</v>
      </c>
      <c r="AW60">
        <f t="shared" si="5"/>
        <v>14.156471</v>
      </c>
      <c r="AX60">
        <f t="shared" si="6"/>
        <v>0</v>
      </c>
      <c r="AZ60">
        <f t="shared" si="7"/>
        <v>14.812315999999999</v>
      </c>
      <c r="BC60">
        <f t="shared" si="8"/>
        <v>0</v>
      </c>
      <c r="BD60">
        <f t="shared" si="9"/>
        <v>0</v>
      </c>
      <c r="BE60">
        <f t="shared" si="10"/>
        <v>14.812315999999999</v>
      </c>
      <c r="BF60">
        <f t="shared" si="11"/>
        <v>127.71</v>
      </c>
      <c r="BG60">
        <f t="shared" si="12"/>
        <v>5.70472</v>
      </c>
      <c r="BH60">
        <f>VLOOKUP(B60,Miljö!$B$1:$BX$482,MATCH("Fossilandel för ursprungspecificerad el ()",Miljö!$B$1:$I$1,0),FALSE)</f>
        <v>0</v>
      </c>
      <c r="BI60">
        <f>VLOOKUP(B60,Miljö!$B$1:$BX$482,MATCH("Kärnkraftsandel för ursprungsspecificerad el ()",Miljö!$B$1:$O$1,0),FALSE)</f>
        <v>0</v>
      </c>
      <c r="BJ60">
        <f t="shared" si="13"/>
        <v>0</v>
      </c>
      <c r="BK60" t="str">
        <f>VLOOKUP(B60,Miljö!$B$1:$P$482,MATCH("Fossil andel i procent (%)",Miljö!$B$1:$P$1,0),FALSE)</f>
        <v>ET</v>
      </c>
      <c r="BL60">
        <f t="shared" si="14"/>
        <v>148.227036</v>
      </c>
      <c r="BO60" s="21">
        <f t="shared" si="15"/>
        <v>0</v>
      </c>
      <c r="BP60" s="115">
        <f t="shared" si="16"/>
        <v>0</v>
      </c>
      <c r="BQ60" s="115">
        <f t="shared" si="17"/>
        <v>0.13841628729592892</v>
      </c>
      <c r="BR60" s="115">
        <f t="shared" si="18"/>
        <v>0.86158371270407108</v>
      </c>
      <c r="BT60" s="116">
        <f t="shared" si="19"/>
        <v>1</v>
      </c>
      <c r="BW60" s="115">
        <f>IF(AP60="Ja",VLOOKUP(B60,Miljövärden!$B$2:$H$600,MATCH("Total andel fossilt",Miljövärden!$B$2:$H$2,0),FALSE),"")</f>
        <v>0</v>
      </c>
      <c r="BX60" s="116">
        <f t="shared" si="20"/>
        <v>0</v>
      </c>
      <c r="BZ60">
        <f t="shared" si="21"/>
        <v>0</v>
      </c>
      <c r="CA60" s="115">
        <f t="shared" si="22"/>
        <v>0</v>
      </c>
    </row>
    <row r="61" spans="1:79">
      <c r="A61" t="s">
        <v>107</v>
      </c>
      <c r="B61" t="s">
        <v>109</v>
      </c>
      <c r="C61">
        <f>VLOOKUP($B61,'Tillförd energi'!$B$1:$AI$720,MATCH(C$1,'Tillförd energi'!$B$1:$AQ$1,0),FALSE)</f>
        <v>0</v>
      </c>
      <c r="D61">
        <f>VLOOKUP($B61,'Tillförd energi'!$B$1:$AI$720,MATCH(D$1,'Tillförd energi'!$B$1:$AQ$1,0),FALSE)</f>
        <v>0</v>
      </c>
      <c r="E61">
        <f>VLOOKUP($B61,'Tillförd energi'!$B$1:$AI$720,MATCH(E$1,'Tillförd energi'!$B$1:$AQ$1,0),FALSE)</f>
        <v>0</v>
      </c>
      <c r="F61">
        <f>VLOOKUP($B61,'Tillförd energi'!$B$1:$AI$720,MATCH(F$1,'Tillförd energi'!$B$1:$AQ$1,0),FALSE)</f>
        <v>0</v>
      </c>
      <c r="G61">
        <f>VLOOKUP($B61,'Tillförd energi'!$B$1:$AI$720,MATCH(G$1,'Tillförd energi'!$B$1:$AQ$1,0),FALSE)</f>
        <v>0</v>
      </c>
      <c r="H61">
        <f>VLOOKUP($B61,'Tillförd energi'!$B$1:$AI$720,MATCH(H$1,'Tillförd energi'!$B$1:$AQ$1,0),FALSE)</f>
        <v>0</v>
      </c>
      <c r="I61">
        <f>VLOOKUP($B61,'Tillförd energi'!$B$1:$AI$720,MATCH(I$1,'Tillförd energi'!$B$1:$AQ$1,0),FALSE)</f>
        <v>0</v>
      </c>
      <c r="J61">
        <f>VLOOKUP($B61,'Tillförd energi'!$B$1:$AI$720,MATCH(J$1,'Tillförd energi'!$B$1:$AQ$1,0),FALSE)</f>
        <v>0</v>
      </c>
      <c r="K61">
        <f>VLOOKUP($B61,'Tillförd energi'!$B$1:$AI$720,MATCH(K$1,'Tillförd energi'!$B$1:$AQ$1,0),FALSE)</f>
        <v>0</v>
      </c>
      <c r="L61">
        <f>VLOOKUP($B61,'Tillförd energi'!$B$1:$AI$720,MATCH(L$1,'Tillförd energi'!$B$1:$AQ$1,0),FALSE)</f>
        <v>0</v>
      </c>
      <c r="M61">
        <f>VLOOKUP($B61,'Tillförd energi'!$B$1:$AI$720,MATCH(M$1,'Tillförd energi'!$B$1:$AQ$1,0),FALSE)</f>
        <v>1.39</v>
      </c>
      <c r="N61">
        <f>VLOOKUP($B61,'Tillförd energi'!$B$1:$AI$720,MATCH(N$1,'Tillförd energi'!$B$1:$AQ$1,0),FALSE)</f>
        <v>0</v>
      </c>
      <c r="O61">
        <f>VLOOKUP($B61,'Tillförd energi'!$B$1:$AI$720,MATCH(O$1,'Tillförd energi'!$B$1:$AQ$1,0),FALSE)</f>
        <v>1.39</v>
      </c>
      <c r="P61">
        <f>VLOOKUP($B61,'Tillförd energi'!$B$1:$AI$720,MATCH(P$1,'Tillförd energi'!$B$1:$AQ$1,0),FALSE)</f>
        <v>1.39</v>
      </c>
      <c r="Q61">
        <f>VLOOKUP($B61,'Tillförd energi'!$B$1:$AI$720,MATCH(Q$1,'Tillförd energi'!$B$1:$AQ$1,0),FALSE)</f>
        <v>0</v>
      </c>
      <c r="R61">
        <f>VLOOKUP($B61,'Tillförd energi'!$B$1:$AI$720,MATCH(R$1,'Tillförd energi'!$B$1:$AQ$1,0),FALSE)</f>
        <v>0</v>
      </c>
      <c r="S61">
        <f>VLOOKUP($B61,'Tillförd energi'!$B$1:$AI$720,MATCH(S$1,'Tillförd energi'!$B$1:$AQ$1,0),FALSE)</f>
        <v>0</v>
      </c>
      <c r="T61">
        <f>VLOOKUP($B61,'Tillförd energi'!$B$1:$AI$720,MATCH(T$1,'Tillförd energi'!$B$1:$AQ$1,0),FALSE)</f>
        <v>0</v>
      </c>
      <c r="U61">
        <f>VLOOKUP($B61,'Tillförd energi'!$B$1:$AI$720,MATCH(U$1,'Tillförd energi'!$B$1:$AQ$1,0),FALSE)</f>
        <v>0</v>
      </c>
      <c r="V61">
        <f>VLOOKUP($B61,'Tillförd energi'!$B$1:$AI$720,MATCH(V$1,'Tillförd energi'!$B$1:$AQ$1,0),FALSE)</f>
        <v>0</v>
      </c>
      <c r="W61">
        <f>VLOOKUP($B61,'Tillförd energi'!$B$1:$AI$720,MATCH(W$1,'Tillförd energi'!$B$1:$AQ$1,0),FALSE)</f>
        <v>1.7999999999999999E-2</v>
      </c>
      <c r="X61">
        <f>VLOOKUP($B61,'Tillförd energi'!$B$1:$AI$720,MATCH(X$1,'Tillförd energi'!$B$1:$AQ$1,0),FALSE)</f>
        <v>0</v>
      </c>
      <c r="Y61">
        <f>VLOOKUP($B61,'Tillförd energi'!$B$1:$AI$720,MATCH(Y$1,'Tillförd energi'!$B$1:$AQ$1,0),FALSE)</f>
        <v>0</v>
      </c>
      <c r="Z61">
        <f>VLOOKUP($B61,'Tillförd energi'!$B$1:$AI$720,MATCH(Z$1,'Tillförd energi'!$B$1:$AQ$1,0),FALSE)</f>
        <v>0</v>
      </c>
      <c r="AA61">
        <f>VLOOKUP($B61,'Tillförd energi'!$B$1:$AI$720,MATCH(AA$1,'Tillförd energi'!$B$1:$AQ$1,0),FALSE)</f>
        <v>0</v>
      </c>
      <c r="AB61">
        <f>VLOOKUP($B61,'Tillförd energi'!$B$1:$AI$720,MATCH(AB$1,'Tillförd energi'!$B$1:$AQ$1,0),FALSE)</f>
        <v>0</v>
      </c>
      <c r="AC61">
        <f>VLOOKUP($B61,'Tillförd energi'!$B$1:$AI$720,MATCH(AC$1,'Tillförd energi'!$B$1:$AQ$1,0),FALSE)</f>
        <v>0</v>
      </c>
      <c r="AD61">
        <f>VLOOKUP($B61,'Tillförd energi'!$B$1:$AI$720,MATCH(AD$1,'Tillförd energi'!$B$1:$AQ$1,0),FALSE)</f>
        <v>0</v>
      </c>
      <c r="AE61">
        <f>VLOOKUP($B61,'Tillförd energi'!$B$1:$AI$720,MATCH(AE$1,'Tillförd energi'!$B$1:$AQ$1,0),FALSE)</f>
        <v>0</v>
      </c>
      <c r="AF61">
        <f>VLOOKUP($B61,'Tillförd energi'!$B$1:$AI$720,MATCH(AF$1,'Tillförd energi'!$B$1:$AQ$1,0),FALSE)</f>
        <v>8.0189999999999997E-2</v>
      </c>
      <c r="AG61">
        <f>IFERROR(VLOOKUP(B61,Miljö!$B$1:$AC$550,MATCH("Köpt mängd produktionsspecifik fjärrvärme:",Miljö!$B$1:$AC$1,0),FALSE)/1,0)</f>
        <v>0</v>
      </c>
      <c r="AI61">
        <f t="shared" si="0"/>
        <v>4.2681899999999997</v>
      </c>
      <c r="AJ61">
        <f t="shared" si="1"/>
        <v>4.2681899999999997</v>
      </c>
      <c r="AK61">
        <f>IF(ISERROR(1/VLOOKUP($B61,Leveranser!$B$1:$S$499,MATCH("Såld värme (GWh)",Leveranser!$B$1:$S$1,0),FALSE)),"",VLOOKUP($B61,Leveranser!$B$1:$S$499,MATCH("Såld värme (GWh)",Leveranser!$B$1:$S$1,0),FALSE))</f>
        <v>2.673</v>
      </c>
      <c r="AL61">
        <f>VLOOKUP($B61,Leveranser!$B$1:$Y$499,MATCH("Totalt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114">
        <f t="shared" si="2"/>
        <v>0.62626078033077259</v>
      </c>
      <c r="AP61" t="str">
        <f>IFERROR(VLOOKUP($B61,Miljövärden!$B$2:$H$600,7,FALSE),"Nej, saknas")</f>
        <v>Ja</v>
      </c>
      <c r="AQ61" t="str">
        <f>IFERROR(VLOOKUP($B61,Miljövärden!$B$2:$H$600,6,FALSE),"Nej, saknas")</f>
        <v>Nej</v>
      </c>
      <c r="AU61">
        <f t="shared" si="3"/>
        <v>8.0189999999999997E-2</v>
      </c>
      <c r="AV61">
        <f t="shared" si="4"/>
        <v>0</v>
      </c>
      <c r="AW61">
        <f t="shared" si="5"/>
        <v>4.17</v>
      </c>
      <c r="AX61">
        <f t="shared" si="6"/>
        <v>0</v>
      </c>
      <c r="AZ61">
        <f t="shared" si="7"/>
        <v>4.1879999999999997</v>
      </c>
      <c r="BC61">
        <f t="shared" si="8"/>
        <v>0</v>
      </c>
      <c r="BD61">
        <f t="shared" si="9"/>
        <v>0</v>
      </c>
      <c r="BE61">
        <f t="shared" si="10"/>
        <v>4.1879999999999997</v>
      </c>
      <c r="BF61">
        <f t="shared" si="11"/>
        <v>0</v>
      </c>
      <c r="BG61">
        <f t="shared" si="12"/>
        <v>8.0189999999999997E-2</v>
      </c>
      <c r="BH61">
        <f>VLOOKUP(B61,Miljö!$B$1:$BX$482,MATCH("Fossilandel för ursprungspecificerad el ()",Miljö!$B$1:$I$1,0),FALSE)</f>
        <v>0.47</v>
      </c>
      <c r="BI61">
        <f>VLOOKUP(B61,Miljö!$B$1:$BX$482,MATCH("Kärnkraftsandel för ursprungsspecificerad el ()",Miljö!$B$1:$O$1,0),FALSE)</f>
        <v>0.48170000000000002</v>
      </c>
      <c r="BJ61">
        <f t="shared" si="13"/>
        <v>0</v>
      </c>
      <c r="BK61" t="str">
        <f>VLOOKUP(B61,Miljö!$B$1:$P$482,MATCH("Fossil andel i procent (%)",Miljö!$B$1:$P$1,0),FALSE)</f>
        <v>ET</v>
      </c>
      <c r="BL61">
        <f t="shared" si="14"/>
        <v>4.2681899999999997</v>
      </c>
      <c r="BO61" s="21">
        <f t="shared" si="15"/>
        <v>8.8302770026638926E-3</v>
      </c>
      <c r="BP61" s="115">
        <f t="shared" si="16"/>
        <v>9.0500945365599942E-3</v>
      </c>
      <c r="BQ61" s="115">
        <f t="shared" si="17"/>
        <v>0.98211962846077616</v>
      </c>
      <c r="BR61" s="115">
        <f t="shared" si="18"/>
        <v>0</v>
      </c>
      <c r="BT61" s="116">
        <f t="shared" si="19"/>
        <v>1</v>
      </c>
      <c r="BW61" s="115">
        <f>IF(AP61="Ja",VLOOKUP(B61,Miljövärden!$B$2:$H$600,MATCH("Total andel fossilt",Miljövärden!$B$2:$H$2,0),FALSE),"")</f>
        <v>8.8302799999999994E-3</v>
      </c>
      <c r="BX61" s="116">
        <f t="shared" si="20"/>
        <v>2.9973361067442417E-9</v>
      </c>
      <c r="BZ61">
        <f t="shared" si="21"/>
        <v>2.9973361067442417E-9</v>
      </c>
      <c r="CA61" s="115">
        <f t="shared" si="22"/>
        <v>0</v>
      </c>
    </row>
    <row r="62" spans="1:79">
      <c r="A62" t="s">
        <v>107</v>
      </c>
      <c r="B62" t="s">
        <v>110</v>
      </c>
      <c r="C62">
        <f>VLOOKUP($B62,'Tillförd energi'!$B$1:$AI$720,MATCH(C$1,'Tillförd energi'!$B$1:$AQ$1,0),FALSE)</f>
        <v>0</v>
      </c>
      <c r="D62">
        <f>VLOOKUP($B62,'Tillförd energi'!$B$1:$AI$720,MATCH(D$1,'Tillförd energi'!$B$1:$AQ$1,0),FALSE)</f>
        <v>0</v>
      </c>
      <c r="E62">
        <f>VLOOKUP($B62,'Tillförd energi'!$B$1:$AI$720,MATCH(E$1,'Tillförd energi'!$B$1:$AQ$1,0),FALSE)</f>
        <v>0</v>
      </c>
      <c r="F62">
        <f>VLOOKUP($B62,'Tillförd energi'!$B$1:$AI$720,MATCH(F$1,'Tillförd energi'!$B$1:$AQ$1,0),FALSE)</f>
        <v>0</v>
      </c>
      <c r="G62">
        <f>VLOOKUP($B62,'Tillförd energi'!$B$1:$AI$720,MATCH(G$1,'Tillförd energi'!$B$1:$AQ$1,0),FALSE)</f>
        <v>0</v>
      </c>
      <c r="H62">
        <f>VLOOKUP($B62,'Tillförd energi'!$B$1:$AI$720,MATCH(H$1,'Tillförd energi'!$B$1:$AQ$1,0),FALSE)</f>
        <v>0</v>
      </c>
      <c r="I62">
        <f>VLOOKUP($B62,'Tillförd energi'!$B$1:$AI$720,MATCH(I$1,'Tillförd energi'!$B$1:$AQ$1,0),FALSE)</f>
        <v>0</v>
      </c>
      <c r="J62">
        <f>VLOOKUP($B62,'Tillförd energi'!$B$1:$AI$720,MATCH(J$1,'Tillförd energi'!$B$1:$AQ$1,0),FALSE)</f>
        <v>0</v>
      </c>
      <c r="K62">
        <f>VLOOKUP($B62,'Tillförd energi'!$B$1:$AI$720,MATCH(K$1,'Tillförd energi'!$B$1:$AQ$1,0),FALSE)</f>
        <v>0</v>
      </c>
      <c r="L62">
        <f>VLOOKUP($B62,'Tillförd energi'!$B$1:$AI$720,MATCH(L$1,'Tillförd energi'!$B$1:$AQ$1,0),FALSE)</f>
        <v>0</v>
      </c>
      <c r="M62">
        <f>VLOOKUP($B62,'Tillförd energi'!$B$1:$AI$720,MATCH(M$1,'Tillförd energi'!$B$1:$AQ$1,0),FALSE)</f>
        <v>5.65</v>
      </c>
      <c r="N62">
        <f>VLOOKUP($B62,'Tillförd energi'!$B$1:$AI$720,MATCH(N$1,'Tillförd energi'!$B$1:$AQ$1,0),FALSE)</f>
        <v>0</v>
      </c>
      <c r="O62">
        <f>VLOOKUP($B62,'Tillförd energi'!$B$1:$AI$720,MATCH(O$1,'Tillförd energi'!$B$1:$AQ$1,0),FALSE)</f>
        <v>5.65</v>
      </c>
      <c r="P62">
        <f>VLOOKUP($B62,'Tillförd energi'!$B$1:$AI$720,MATCH(P$1,'Tillförd energi'!$B$1:$AQ$1,0),FALSE)</f>
        <v>5.65</v>
      </c>
      <c r="Q62">
        <f>VLOOKUP($B62,'Tillförd energi'!$B$1:$AI$720,MATCH(Q$1,'Tillförd energi'!$B$1:$AQ$1,0),FALSE)</f>
        <v>0</v>
      </c>
      <c r="R62">
        <f>VLOOKUP($B62,'Tillförd energi'!$B$1:$AI$720,MATCH(R$1,'Tillförd energi'!$B$1:$AQ$1,0),FALSE)</f>
        <v>0</v>
      </c>
      <c r="S62">
        <f>VLOOKUP($B62,'Tillförd energi'!$B$1:$AI$720,MATCH(S$1,'Tillförd energi'!$B$1:$AQ$1,0),FALSE)</f>
        <v>0</v>
      </c>
      <c r="T62">
        <f>VLOOKUP($B62,'Tillförd energi'!$B$1:$AI$720,MATCH(T$1,'Tillförd energi'!$B$1:$AQ$1,0),FALSE)</f>
        <v>0</v>
      </c>
      <c r="U62">
        <f>VLOOKUP($B62,'Tillförd energi'!$B$1:$AI$720,MATCH(U$1,'Tillförd energi'!$B$1:$AQ$1,0),FALSE)</f>
        <v>0</v>
      </c>
      <c r="V62">
        <f>VLOOKUP($B62,'Tillförd energi'!$B$1:$AI$720,MATCH(V$1,'Tillförd energi'!$B$1:$AQ$1,0),FALSE)</f>
        <v>0</v>
      </c>
      <c r="W62">
        <f>VLOOKUP($B62,'Tillförd energi'!$B$1:$AI$720,MATCH(W$1,'Tillförd energi'!$B$1:$AQ$1,0),FALSE)</f>
        <v>0.05</v>
      </c>
      <c r="X62">
        <f>VLOOKUP($B62,'Tillförd energi'!$B$1:$AI$720,MATCH(X$1,'Tillförd energi'!$B$1:$AQ$1,0),FALSE)</f>
        <v>0</v>
      </c>
      <c r="Y62">
        <f>VLOOKUP($B62,'Tillförd energi'!$B$1:$AI$720,MATCH(Y$1,'Tillförd energi'!$B$1:$AQ$1,0),FALSE)</f>
        <v>0</v>
      </c>
      <c r="Z62">
        <f>VLOOKUP($B62,'Tillförd energi'!$B$1:$AI$720,MATCH(Z$1,'Tillförd energi'!$B$1:$AQ$1,0),FALSE)</f>
        <v>0</v>
      </c>
      <c r="AA62">
        <f>VLOOKUP($B62,'Tillförd energi'!$B$1:$AI$720,MATCH(AA$1,'Tillförd energi'!$B$1:$AQ$1,0),FALSE)</f>
        <v>0</v>
      </c>
      <c r="AB62">
        <f>VLOOKUP($B62,'Tillförd energi'!$B$1:$AI$720,MATCH(AB$1,'Tillförd energi'!$B$1:$AQ$1,0),FALSE)</f>
        <v>0</v>
      </c>
      <c r="AC62">
        <f>VLOOKUP($B62,'Tillförd energi'!$B$1:$AI$720,MATCH(AC$1,'Tillförd energi'!$B$1:$AQ$1,0),FALSE)</f>
        <v>0</v>
      </c>
      <c r="AD62">
        <f>VLOOKUP($B62,'Tillförd energi'!$B$1:$AI$720,MATCH(AD$1,'Tillförd energi'!$B$1:$AQ$1,0),FALSE)</f>
        <v>0</v>
      </c>
      <c r="AE62">
        <f>VLOOKUP($B62,'Tillförd energi'!$B$1:$AI$720,MATCH(AE$1,'Tillförd energi'!$B$1:$AQ$1,0),FALSE)</f>
        <v>0</v>
      </c>
      <c r="AF62">
        <f>VLOOKUP($B62,'Tillförd energi'!$B$1:$AI$720,MATCH(AF$1,'Tillförd energi'!$B$1:$AQ$1,0),FALSE)</f>
        <v>0.34875</v>
      </c>
      <c r="AG62">
        <f>IFERROR(VLOOKUP(B62,Miljö!$B$1:$AC$550,MATCH("Köpt mängd produktionsspecifik fjärrvärme:",Miljö!$B$1:$AC$1,0),FALSE)/1,0)</f>
        <v>0</v>
      </c>
      <c r="AI62">
        <f t="shared" si="0"/>
        <v>17.348750000000003</v>
      </c>
      <c r="AJ62">
        <f t="shared" si="1"/>
        <v>17.348750000000003</v>
      </c>
      <c r="AK62">
        <f>IF(ISERROR(1/VLOOKUP($B62,Leveranser!$B$1:$S$499,MATCH("Såld värme (GWh)",Leveranser!$B$1:$S$1,0),FALSE)),"",VLOOKUP($B62,Leveranser!$B$1:$S$499,MATCH("Såld värme (GWh)",Leveranser!$B$1:$S$1,0),FALSE))</f>
        <v>11.625</v>
      </c>
      <c r="AL62">
        <f>VLOOKUP($B62,Leveranser!$B$1:$Y$499,MATCH("Totalt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114">
        <f t="shared" si="2"/>
        <v>0.67007709489156264</v>
      </c>
      <c r="AP62" t="str">
        <f>IFERROR(VLOOKUP($B62,Miljövärden!$B$2:$H$600,7,FALSE),"Nej, saknas")</f>
        <v>Ja</v>
      </c>
      <c r="AQ62" t="str">
        <f>IFERROR(VLOOKUP($B62,Miljövärden!$B$2:$H$600,6,FALSE),"Nej, saknas")</f>
        <v>Nej</v>
      </c>
      <c r="AU62">
        <f t="shared" si="3"/>
        <v>0.34875</v>
      </c>
      <c r="AV62">
        <f t="shared" si="4"/>
        <v>0</v>
      </c>
      <c r="AW62">
        <f t="shared" si="5"/>
        <v>16.950000000000003</v>
      </c>
      <c r="AX62">
        <f t="shared" si="6"/>
        <v>0</v>
      </c>
      <c r="AZ62">
        <f t="shared" si="7"/>
        <v>17.000000000000004</v>
      </c>
      <c r="BC62">
        <f t="shared" si="8"/>
        <v>0</v>
      </c>
      <c r="BD62">
        <f t="shared" si="9"/>
        <v>0</v>
      </c>
      <c r="BE62">
        <f t="shared" si="10"/>
        <v>17.000000000000004</v>
      </c>
      <c r="BF62">
        <f t="shared" si="11"/>
        <v>0</v>
      </c>
      <c r="BG62">
        <f t="shared" si="12"/>
        <v>0.34875</v>
      </c>
      <c r="BH62">
        <f>VLOOKUP(B62,Miljö!$B$1:$BX$482,MATCH("Fossilandel för ursprungspecificerad el ()",Miljö!$B$1:$I$1,0),FALSE)</f>
        <v>0.47</v>
      </c>
      <c r="BI62">
        <f>VLOOKUP(B62,Miljö!$B$1:$BX$482,MATCH("Kärnkraftsandel för ursprungsspecificerad el ()",Miljö!$B$1:$O$1,0),FALSE)</f>
        <v>0.48170000000000002</v>
      </c>
      <c r="BJ62">
        <f t="shared" si="13"/>
        <v>0</v>
      </c>
      <c r="BK62" t="str">
        <f>VLOOKUP(B62,Miljö!$B$1:$P$482,MATCH("Fossil andel i procent (%)",Miljö!$B$1:$P$1,0),FALSE)</f>
        <v>ET</v>
      </c>
      <c r="BL62">
        <f t="shared" si="14"/>
        <v>17.348750000000003</v>
      </c>
      <c r="BO62" s="21">
        <f t="shared" si="15"/>
        <v>9.4480870379710334E-3</v>
      </c>
      <c r="BP62" s="115">
        <f t="shared" si="16"/>
        <v>9.6832840982779729E-3</v>
      </c>
      <c r="BQ62" s="115">
        <f t="shared" si="17"/>
        <v>0.98086862886375115</v>
      </c>
      <c r="BR62" s="115">
        <f t="shared" si="18"/>
        <v>0</v>
      </c>
      <c r="BT62" s="116">
        <f t="shared" si="19"/>
        <v>1.0000000000000002</v>
      </c>
      <c r="BW62" s="115">
        <f>IF(AP62="Ja",VLOOKUP(B62,Miljövärden!$B$2:$H$600,MATCH("Total andel fossilt",Miljövärden!$B$2:$H$2,0),FALSE),"")</f>
        <v>9.4480299999999996E-3</v>
      </c>
      <c r="BX62" s="116">
        <f t="shared" si="20"/>
        <v>-5.7037971033790935E-8</v>
      </c>
      <c r="BZ62">
        <f t="shared" si="21"/>
        <v>-5.7037971033790935E-8</v>
      </c>
      <c r="CA62" s="115">
        <f t="shared" si="22"/>
        <v>0</v>
      </c>
    </row>
    <row r="63" spans="1:79">
      <c r="A63" t="s">
        <v>111</v>
      </c>
      <c r="B63" t="s">
        <v>112</v>
      </c>
      <c r="C63">
        <f>VLOOKUP($B63,'Tillförd energi'!$B$1:$AI$720,MATCH(C$1,'Tillförd energi'!$B$1:$AQ$1,0),FALSE)</f>
        <v>0</v>
      </c>
      <c r="D63">
        <f>VLOOKUP($B63,'Tillförd energi'!$B$1:$AI$720,MATCH(D$1,'Tillförd energi'!$B$1:$AQ$1,0),FALSE)</f>
        <v>0.33</v>
      </c>
      <c r="E63">
        <f>VLOOKUP($B63,'Tillförd energi'!$B$1:$AI$720,MATCH(E$1,'Tillförd energi'!$B$1:$AQ$1,0),FALSE)</f>
        <v>0</v>
      </c>
      <c r="F63">
        <f>VLOOKUP($B63,'Tillförd energi'!$B$1:$AI$720,MATCH(F$1,'Tillförd energi'!$B$1:$AQ$1,0),FALSE)</f>
        <v>0</v>
      </c>
      <c r="G63">
        <f>VLOOKUP($B63,'Tillförd energi'!$B$1:$AI$720,MATCH(G$1,'Tillförd energi'!$B$1:$AQ$1,0),FALSE)</f>
        <v>0</v>
      </c>
      <c r="H63">
        <f>VLOOKUP($B63,'Tillförd energi'!$B$1:$AI$720,MATCH(H$1,'Tillförd energi'!$B$1:$AQ$1,0),FALSE)</f>
        <v>0</v>
      </c>
      <c r="I63">
        <f>VLOOKUP($B63,'Tillförd energi'!$B$1:$AI$720,MATCH(I$1,'Tillförd energi'!$B$1:$AQ$1,0),FALSE)</f>
        <v>0</v>
      </c>
      <c r="J63">
        <f>VLOOKUP($B63,'Tillförd energi'!$B$1:$AI$720,MATCH(J$1,'Tillförd energi'!$B$1:$AQ$1,0),FALSE)</f>
        <v>0</v>
      </c>
      <c r="K63">
        <f>VLOOKUP($B63,'Tillförd energi'!$B$1:$AI$720,MATCH(K$1,'Tillförd energi'!$B$1:$AQ$1,0),FALSE)</f>
        <v>0</v>
      </c>
      <c r="L63">
        <f>VLOOKUP($B63,'Tillförd energi'!$B$1:$AI$720,MATCH(L$1,'Tillförd energi'!$B$1:$AQ$1,0),FALSE)</f>
        <v>0</v>
      </c>
      <c r="M63">
        <f>VLOOKUP($B63,'Tillförd energi'!$B$1:$AI$720,MATCH(M$1,'Tillförd energi'!$B$1:$AQ$1,0),FALSE)</f>
        <v>0</v>
      </c>
      <c r="N63">
        <f>VLOOKUP($B63,'Tillförd energi'!$B$1:$AI$720,MATCH(N$1,'Tillförd energi'!$B$1:$AQ$1,0),FALSE)</f>
        <v>0</v>
      </c>
      <c r="O63">
        <f>VLOOKUP($B63,'Tillförd energi'!$B$1:$AI$720,MATCH(O$1,'Tillförd energi'!$B$1:$AQ$1,0),FALSE)</f>
        <v>0</v>
      </c>
      <c r="P63">
        <f>VLOOKUP($B63,'Tillförd energi'!$B$1:$AI$720,MATCH(P$1,'Tillförd energi'!$B$1:$AQ$1,0),FALSE)</f>
        <v>0</v>
      </c>
      <c r="Q63">
        <f>VLOOKUP($B63,'Tillförd energi'!$B$1:$AI$720,MATCH(Q$1,'Tillförd energi'!$B$1:$AQ$1,0),FALSE)</f>
        <v>50.4</v>
      </c>
      <c r="R63">
        <f>VLOOKUP($B63,'Tillförd energi'!$B$1:$AI$720,MATCH(R$1,'Tillförd energi'!$B$1:$AQ$1,0),FALSE)</f>
        <v>4.6500000000000004</v>
      </c>
      <c r="S63">
        <f>VLOOKUP($B63,'Tillförd energi'!$B$1:$AI$720,MATCH(S$1,'Tillförd energi'!$B$1:$AQ$1,0),FALSE)</f>
        <v>0</v>
      </c>
      <c r="T63">
        <f>VLOOKUP($B63,'Tillförd energi'!$B$1:$AI$720,MATCH(T$1,'Tillförd energi'!$B$1:$AQ$1,0),FALSE)</f>
        <v>0</v>
      </c>
      <c r="U63">
        <f>VLOOKUP($B63,'Tillförd energi'!$B$1:$AI$720,MATCH(U$1,'Tillförd energi'!$B$1:$AQ$1,0),FALSE)</f>
        <v>0</v>
      </c>
      <c r="V63">
        <f>VLOOKUP($B63,'Tillförd energi'!$B$1:$AI$720,MATCH(V$1,'Tillförd energi'!$B$1:$AQ$1,0),FALSE)</f>
        <v>0</v>
      </c>
      <c r="W63">
        <f>VLOOKUP($B63,'Tillförd energi'!$B$1:$AI$720,MATCH(W$1,'Tillförd energi'!$B$1:$AQ$1,0),FALSE)</f>
        <v>0</v>
      </c>
      <c r="X63">
        <f>VLOOKUP($B63,'Tillförd energi'!$B$1:$AI$720,MATCH(X$1,'Tillförd energi'!$B$1:$AQ$1,0),FALSE)</f>
        <v>0</v>
      </c>
      <c r="Y63">
        <f>VLOOKUP($B63,'Tillförd energi'!$B$1:$AI$720,MATCH(Y$1,'Tillförd energi'!$B$1:$AQ$1,0),FALSE)</f>
        <v>0</v>
      </c>
      <c r="Z63">
        <f>VLOOKUP($B63,'Tillförd energi'!$B$1:$AI$720,MATCH(Z$1,'Tillförd energi'!$B$1:$AQ$1,0),FALSE)</f>
        <v>0</v>
      </c>
      <c r="AA63">
        <f>VLOOKUP($B63,'Tillförd energi'!$B$1:$AI$720,MATCH(AA$1,'Tillförd energi'!$B$1:$AQ$1,0),FALSE)</f>
        <v>0</v>
      </c>
      <c r="AB63">
        <f>VLOOKUP($B63,'Tillförd energi'!$B$1:$AI$720,MATCH(AB$1,'Tillförd energi'!$B$1:$AQ$1,0),FALSE)</f>
        <v>0</v>
      </c>
      <c r="AC63">
        <f>VLOOKUP($B63,'Tillförd energi'!$B$1:$AI$720,MATCH(AC$1,'Tillförd energi'!$B$1:$AQ$1,0),FALSE)</f>
        <v>7</v>
      </c>
      <c r="AD63">
        <f>VLOOKUP($B63,'Tillförd energi'!$B$1:$AI$720,MATCH(AD$1,'Tillförd energi'!$B$1:$AQ$1,0),FALSE)</f>
        <v>0</v>
      </c>
      <c r="AE63">
        <f>VLOOKUP($B63,'Tillförd energi'!$B$1:$AI$720,MATCH(AE$1,'Tillförd energi'!$B$1:$AQ$1,0),FALSE)</f>
        <v>0</v>
      </c>
      <c r="AF63">
        <f>VLOOKUP($B63,'Tillförd energi'!$B$1:$AI$720,MATCH(AF$1,'Tillförd energi'!$B$1:$AQ$1,0),FALSE)</f>
        <v>1.42</v>
      </c>
      <c r="AG63">
        <f>IFERROR(VLOOKUP(B63,Miljö!$B$1:$AC$550,MATCH("Köpt mängd produktionsspecifik fjärrvärme:",Miljö!$B$1:$AC$1,0),FALSE)/1,0)</f>
        <v>0</v>
      </c>
      <c r="AI63">
        <f t="shared" si="0"/>
        <v>63.8</v>
      </c>
      <c r="AJ63">
        <f t="shared" si="1"/>
        <v>63.8</v>
      </c>
      <c r="AK63">
        <f>IF(ISERROR(1/VLOOKUP($B63,Leveranser!$B$1:$S$499,MATCH("Såld värme (GWh)",Leveranser!$B$1:$S$1,0),FALSE)),"",VLOOKUP($B63,Leveranser!$B$1:$S$499,MATCH("Såld värme (GWh)",Leveranser!$B$1:$S$1,0),FALSE))</f>
        <v>40.9</v>
      </c>
      <c r="AL63">
        <f>VLOOKUP($B63,Leveranser!$B$1:$Y$499,MATCH("Totalt såld fjärrvärme till andra fjärrvärmeföretag",Leveranser!$B$1:$AA$1,0),FALSE)</f>
        <v>0</v>
      </c>
      <c r="AM63">
        <f>IF(ISERROR(1/VLOOKUP($B63,Miljö!$B$1:$S$500,MATCH("Såld mängd produktionsspecifik fjärrvärme (GWh)",Miljö!$B$1:$R$1,0),FALSE)),0,VLOOKUP($B63,Miljö!$B$1:$S$500,MATCH("Såld mängd produktionsspecifik fjärrvärme (GWh)",Miljö!$B$1:$R$1,0),FALSE))</f>
        <v>0</v>
      </c>
      <c r="AN63" s="114">
        <f t="shared" si="2"/>
        <v>0.64106583072100309</v>
      </c>
      <c r="AP63" t="str">
        <f>IFERROR(VLOOKUP($B63,Miljövärden!$B$2:$H$600,7,FALSE),"Nej, saknas")</f>
        <v>Ja</v>
      </c>
      <c r="AQ63" t="str">
        <f>IFERROR(VLOOKUP($B63,Miljövärden!$B$2:$H$600,6,FALSE),"Nej, saknas")</f>
        <v>Ja</v>
      </c>
      <c r="AU63">
        <f t="shared" si="3"/>
        <v>1.42</v>
      </c>
      <c r="AV63">
        <f t="shared" si="4"/>
        <v>0</v>
      </c>
      <c r="AW63">
        <f t="shared" si="5"/>
        <v>50.4</v>
      </c>
      <c r="AX63">
        <f t="shared" si="6"/>
        <v>4.6500000000000004</v>
      </c>
      <c r="AZ63">
        <f t="shared" si="7"/>
        <v>55.05</v>
      </c>
      <c r="BC63">
        <f t="shared" si="8"/>
        <v>0.33</v>
      </c>
      <c r="BD63">
        <f t="shared" si="9"/>
        <v>0</v>
      </c>
      <c r="BE63">
        <f t="shared" si="10"/>
        <v>55.05</v>
      </c>
      <c r="BF63">
        <f t="shared" si="11"/>
        <v>7</v>
      </c>
      <c r="BG63">
        <f t="shared" si="12"/>
        <v>1.42</v>
      </c>
      <c r="BH63">
        <f>VLOOKUP(B63,Miljö!$B$1:$BX$482,MATCH("Fossilandel för ursprungspecificerad el ()",Miljö!$B$1:$I$1,0),FALSE)</f>
        <v>0</v>
      </c>
      <c r="BI63">
        <f>VLOOKUP(B63,Miljö!$B$1:$BX$482,MATCH("Kärnkraftsandel för ursprungsspecificerad el ()",Miljö!$B$1:$O$1,0),FALSE)</f>
        <v>0</v>
      </c>
      <c r="BJ63">
        <f t="shared" si="13"/>
        <v>0</v>
      </c>
      <c r="BK63" t="str">
        <f>VLOOKUP(B63,Miljö!$B$1:$P$482,MATCH("Fossil andel i procent (%)",Miljö!$B$1:$P$1,0),FALSE)</f>
        <v>ET</v>
      </c>
      <c r="BL63">
        <f t="shared" si="14"/>
        <v>63.8</v>
      </c>
      <c r="BO63" s="21">
        <f t="shared" si="15"/>
        <v>5.1724137931034491E-3</v>
      </c>
      <c r="BP63" s="115">
        <f t="shared" si="16"/>
        <v>0</v>
      </c>
      <c r="BQ63" s="115">
        <f t="shared" si="17"/>
        <v>0.88510971786833859</v>
      </c>
      <c r="BR63" s="115">
        <f t="shared" si="18"/>
        <v>0.109717868338558</v>
      </c>
      <c r="BT63" s="116">
        <f t="shared" si="19"/>
        <v>1</v>
      </c>
      <c r="BW63" s="115">
        <f>IF(AP63="Ja",VLOOKUP(B63,Miljövärden!$B$2:$H$600,MATCH("Total andel fossilt",Miljövärden!$B$2:$H$2,0),FALSE),"")</f>
        <v>5.1724099999999997E-3</v>
      </c>
      <c r="BX63" s="116">
        <f t="shared" si="20"/>
        <v>-3.7931034493898785E-9</v>
      </c>
      <c r="BZ63">
        <f t="shared" si="21"/>
        <v>-3.7931034493898785E-9</v>
      </c>
      <c r="CA63" s="115">
        <f t="shared" si="22"/>
        <v>0</v>
      </c>
    </row>
    <row r="64" spans="1:79">
      <c r="A64" t="s">
        <v>113</v>
      </c>
      <c r="B64" t="s">
        <v>114</v>
      </c>
      <c r="C64">
        <f>VLOOKUP($B64,'Tillförd energi'!$B$1:$AI$720,MATCH(C$1,'Tillförd energi'!$B$1:$AQ$1,0),FALSE)</f>
        <v>0</v>
      </c>
      <c r="D64">
        <f>VLOOKUP($B64,'Tillförd energi'!$B$1:$AI$720,MATCH(D$1,'Tillförd energi'!$B$1:$AQ$1,0),FALSE)</f>
        <v>1.4612099999999999</v>
      </c>
      <c r="E64">
        <f>VLOOKUP($B64,'Tillförd energi'!$B$1:$AI$720,MATCH(E$1,'Tillförd energi'!$B$1:$AQ$1,0),FALSE)</f>
        <v>0</v>
      </c>
      <c r="F64">
        <f>VLOOKUP($B64,'Tillförd energi'!$B$1:$AI$720,MATCH(F$1,'Tillförd energi'!$B$1:$AQ$1,0),FALSE)</f>
        <v>0</v>
      </c>
      <c r="G64">
        <f>VLOOKUP($B64,'Tillförd energi'!$B$1:$AI$720,MATCH(G$1,'Tillförd energi'!$B$1:$AQ$1,0),FALSE)</f>
        <v>0</v>
      </c>
      <c r="H64">
        <f>VLOOKUP($B64,'Tillförd energi'!$B$1:$AI$720,MATCH(H$1,'Tillförd energi'!$B$1:$AQ$1,0),FALSE)</f>
        <v>0</v>
      </c>
      <c r="I64">
        <f>VLOOKUP($B64,'Tillförd energi'!$B$1:$AI$720,MATCH(I$1,'Tillförd energi'!$B$1:$AQ$1,0),FALSE)</f>
        <v>0</v>
      </c>
      <c r="J64">
        <f>VLOOKUP($B64,'Tillförd energi'!$B$1:$AI$720,MATCH(J$1,'Tillförd energi'!$B$1:$AQ$1,0),FALSE)</f>
        <v>2.6</v>
      </c>
      <c r="K64">
        <f>VLOOKUP($B64,'Tillförd energi'!$B$1:$AI$720,MATCH(K$1,'Tillförd energi'!$B$1:$AQ$1,0),FALSE)</f>
        <v>0</v>
      </c>
      <c r="L64">
        <f>VLOOKUP($B64,'Tillförd energi'!$B$1:$AI$720,MATCH(L$1,'Tillförd energi'!$B$1:$AQ$1,0),FALSE)</f>
        <v>170.01599999999999</v>
      </c>
      <c r="M64">
        <f>VLOOKUP($B64,'Tillförd energi'!$B$1:$AI$720,MATCH(M$1,'Tillförd energi'!$B$1:$AQ$1,0),FALSE)</f>
        <v>0</v>
      </c>
      <c r="N64">
        <f>VLOOKUP($B64,'Tillförd energi'!$B$1:$AI$720,MATCH(N$1,'Tillförd energi'!$B$1:$AQ$1,0),FALSE)</f>
        <v>17.973199999999999</v>
      </c>
      <c r="O64">
        <f>VLOOKUP($B64,'Tillförd energi'!$B$1:$AI$720,MATCH(O$1,'Tillförd energi'!$B$1:$AQ$1,0),FALSE)</f>
        <v>0</v>
      </c>
      <c r="P64">
        <f>VLOOKUP($B64,'Tillförd energi'!$B$1:$AI$720,MATCH(P$1,'Tillförd energi'!$B$1:$AQ$1,0),FALSE)</f>
        <v>7.1331300000000004</v>
      </c>
      <c r="Q64">
        <f>VLOOKUP($B64,'Tillförd energi'!$B$1:$AI$720,MATCH(Q$1,'Tillförd energi'!$B$1:$AQ$1,0),FALSE)</f>
        <v>0</v>
      </c>
      <c r="R64">
        <f>VLOOKUP($B64,'Tillförd energi'!$B$1:$AI$720,MATCH(R$1,'Tillförd energi'!$B$1:$AQ$1,0),FALSE)</f>
        <v>24.5</v>
      </c>
      <c r="S64">
        <f>VLOOKUP($B64,'Tillförd energi'!$B$1:$AI$720,MATCH(S$1,'Tillförd energi'!$B$1:$AQ$1,0),FALSE)</f>
        <v>0</v>
      </c>
      <c r="T64">
        <f>VLOOKUP($B64,'Tillförd energi'!$B$1:$AI$720,MATCH(T$1,'Tillförd energi'!$B$1:$AQ$1,0),FALSE)</f>
        <v>0</v>
      </c>
      <c r="U64">
        <f>VLOOKUP($B64,'Tillförd energi'!$B$1:$AI$720,MATCH(U$1,'Tillförd energi'!$B$1:$AQ$1,0),FALSE)</f>
        <v>0</v>
      </c>
      <c r="V64">
        <f>VLOOKUP($B64,'Tillförd energi'!$B$1:$AI$720,MATCH(V$1,'Tillförd energi'!$B$1:$AQ$1,0),FALSE)</f>
        <v>0</v>
      </c>
      <c r="W64">
        <f>VLOOKUP($B64,'Tillförd energi'!$B$1:$AI$720,MATCH(W$1,'Tillförd energi'!$B$1:$AQ$1,0),FALSE)</f>
        <v>0</v>
      </c>
      <c r="X64">
        <f>VLOOKUP($B64,'Tillförd energi'!$B$1:$AI$720,MATCH(X$1,'Tillförd energi'!$B$1:$AQ$1,0),FALSE)</f>
        <v>1.17449</v>
      </c>
      <c r="Y64">
        <f>VLOOKUP($B64,'Tillförd energi'!$B$1:$AI$720,MATCH(Y$1,'Tillförd energi'!$B$1:$AQ$1,0),FALSE)</f>
        <v>0</v>
      </c>
      <c r="Z64">
        <f>VLOOKUP($B64,'Tillförd energi'!$B$1:$AI$720,MATCH(Z$1,'Tillförd energi'!$B$1:$AQ$1,0),FALSE)</f>
        <v>1.29</v>
      </c>
      <c r="AA64">
        <f>VLOOKUP($B64,'Tillförd energi'!$B$1:$AI$720,MATCH(AA$1,'Tillförd energi'!$B$1:$AQ$1,0),FALSE)</f>
        <v>0</v>
      </c>
      <c r="AB64">
        <f>VLOOKUP($B64,'Tillförd energi'!$B$1:$AI$720,MATCH(AB$1,'Tillförd energi'!$B$1:$AQ$1,0),FALSE)</f>
        <v>0</v>
      </c>
      <c r="AC64">
        <f>VLOOKUP($B64,'Tillförd energi'!$B$1:$AI$720,MATCH(AC$1,'Tillförd energi'!$B$1:$AQ$1,0),FALSE)</f>
        <v>0</v>
      </c>
      <c r="AD64">
        <f>VLOOKUP($B64,'Tillförd energi'!$B$1:$AI$720,MATCH(AD$1,'Tillförd energi'!$B$1:$AQ$1,0),FALSE)</f>
        <v>0</v>
      </c>
      <c r="AE64">
        <f>VLOOKUP($B64,'Tillförd energi'!$B$1:$AI$720,MATCH(AE$1,'Tillförd energi'!$B$1:$AQ$1,0),FALSE)</f>
        <v>0</v>
      </c>
      <c r="AF64">
        <f>VLOOKUP($B64,'Tillförd energi'!$B$1:$AI$720,MATCH(AF$1,'Tillförd energi'!$B$1:$AQ$1,0),FALSE)</f>
        <v>9.55288</v>
      </c>
      <c r="AG64">
        <f>IFERROR(VLOOKUP(B64,Miljö!$B$1:$AC$550,MATCH("Köpt mängd produktionsspecifik fjärrvärme:",Miljö!$B$1:$AC$1,0),FALSE)/1,0)</f>
        <v>0</v>
      </c>
      <c r="AI64">
        <f t="shared" si="0"/>
        <v>235.70090999999994</v>
      </c>
      <c r="AJ64">
        <f t="shared" si="1"/>
        <v>235.70090999999994</v>
      </c>
      <c r="AK64">
        <f>IF(ISERROR(1/VLOOKUP($B64,Leveranser!$B$1:$S$499,MATCH("Såld värme (GWh)",Leveranser!$B$1:$S$1,0),FALSE)),"",VLOOKUP($B64,Leveranser!$B$1:$S$499,MATCH("Såld värme (GWh)",Leveranser!$B$1:$S$1,0),FALSE))</f>
        <v>194</v>
      </c>
      <c r="AL64">
        <f>VLOOKUP($B64,Leveranser!$B$1:$Y$499,MATCH("Totalt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114">
        <f t="shared" si="2"/>
        <v>0.82307700890929969</v>
      </c>
      <c r="AP64" t="str">
        <f>IFERROR(VLOOKUP($B64,Miljövärden!$B$2:$H$600,7,FALSE),"Nej, saknas")</f>
        <v>Ja</v>
      </c>
      <c r="AQ64" t="str">
        <f>IFERROR(VLOOKUP($B64,Miljövärden!$B$2:$H$600,6,FALSE),"Nej, saknas")</f>
        <v>Ja</v>
      </c>
      <c r="AU64">
        <f t="shared" si="3"/>
        <v>10.842880000000001</v>
      </c>
      <c r="AV64">
        <f t="shared" si="4"/>
        <v>1.17449</v>
      </c>
      <c r="AW64">
        <f t="shared" si="5"/>
        <v>25.10633</v>
      </c>
      <c r="AX64">
        <f t="shared" si="6"/>
        <v>24.5</v>
      </c>
      <c r="AZ64">
        <f t="shared" si="7"/>
        <v>220.79681999999997</v>
      </c>
      <c r="BC64">
        <f t="shared" si="8"/>
        <v>1.4612099999999999</v>
      </c>
      <c r="BD64">
        <f t="shared" si="9"/>
        <v>0</v>
      </c>
      <c r="BE64">
        <f t="shared" si="10"/>
        <v>50.780819999999999</v>
      </c>
      <c r="BF64">
        <f t="shared" si="11"/>
        <v>172.61599999999999</v>
      </c>
      <c r="BG64">
        <f t="shared" si="12"/>
        <v>10.842880000000001</v>
      </c>
      <c r="BH64">
        <f>VLOOKUP(B64,Miljö!$B$1:$BX$482,MATCH("Fossilandel för ursprungspecificerad el ()",Miljö!$B$1:$I$1,0),FALSE)</f>
        <v>0.25</v>
      </c>
      <c r="BI64">
        <f>VLOOKUP(B64,Miljö!$B$1:$BX$482,MATCH("Kärnkraftsandel för ursprungsspecificerad el ()",Miljö!$B$1:$O$1,0),FALSE)</f>
        <v>0</v>
      </c>
      <c r="BJ64">
        <f t="shared" si="13"/>
        <v>0</v>
      </c>
      <c r="BK64" t="str">
        <f>VLOOKUP(B64,Miljö!$B$1:$P$482,MATCH("Fossil andel i procent (%)",Miljö!$B$1:$P$1,0),FALSE)</f>
        <v>ET</v>
      </c>
      <c r="BL64">
        <f t="shared" si="14"/>
        <v>235.70090999999999</v>
      </c>
      <c r="BO64" s="21">
        <f t="shared" si="15"/>
        <v>1.7700101369994711E-2</v>
      </c>
      <c r="BP64" s="115">
        <f t="shared" si="16"/>
        <v>0</v>
      </c>
      <c r="BQ64" s="115">
        <f t="shared" si="17"/>
        <v>0.24994803796048135</v>
      </c>
      <c r="BR64" s="115">
        <f t="shared" si="18"/>
        <v>0.73235186066952385</v>
      </c>
      <c r="BT64" s="116">
        <f t="shared" si="19"/>
        <v>0.99999999999999989</v>
      </c>
      <c r="BW64" s="115">
        <f>IF(AP64="Ja",VLOOKUP(B64,Miljövärden!$B$2:$H$600,MATCH("Total andel fossilt",Miljövärden!$B$2:$H$2,0),FALSE),"")</f>
        <v>1.77001E-2</v>
      </c>
      <c r="BX64" s="116">
        <f t="shared" si="20"/>
        <v>-1.3699947114254041E-9</v>
      </c>
      <c r="BZ64">
        <f t="shared" si="21"/>
        <v>-1.3699947114254041E-9</v>
      </c>
      <c r="CA64" s="115">
        <f t="shared" si="22"/>
        <v>0</v>
      </c>
    </row>
    <row r="65" spans="1:79">
      <c r="A65" t="s">
        <v>115</v>
      </c>
      <c r="B65" t="s">
        <v>116</v>
      </c>
      <c r="C65">
        <f>VLOOKUP($B65,'Tillförd energi'!$B$1:$AI$720,MATCH(C$1,'Tillförd energi'!$B$1:$AQ$1,0),FALSE)</f>
        <v>0</v>
      </c>
      <c r="D65">
        <f>VLOOKUP($B65,'Tillförd energi'!$B$1:$AI$720,MATCH(D$1,'Tillförd energi'!$B$1:$AQ$1,0),FALSE)</f>
        <v>1.39209</v>
      </c>
      <c r="E65">
        <f>VLOOKUP($B65,'Tillförd energi'!$B$1:$AI$720,MATCH(E$1,'Tillförd energi'!$B$1:$AQ$1,0),FALSE)</f>
        <v>0</v>
      </c>
      <c r="F65">
        <f>VLOOKUP($B65,'Tillförd energi'!$B$1:$AI$720,MATCH(F$1,'Tillförd energi'!$B$1:$AQ$1,0),FALSE)</f>
        <v>0.63</v>
      </c>
      <c r="G65">
        <f>VLOOKUP($B65,'Tillförd energi'!$B$1:$AI$720,MATCH(G$1,'Tillförd energi'!$B$1:$AQ$1,0),FALSE)</f>
        <v>0</v>
      </c>
      <c r="H65">
        <f>VLOOKUP($B65,'Tillförd energi'!$B$1:$AI$720,MATCH(H$1,'Tillförd energi'!$B$1:$AQ$1,0),FALSE)</f>
        <v>0</v>
      </c>
      <c r="I65">
        <f>VLOOKUP($B65,'Tillförd energi'!$B$1:$AI$720,MATCH(I$1,'Tillförd energi'!$B$1:$AQ$1,0),FALSE)</f>
        <v>0</v>
      </c>
      <c r="J65">
        <f>VLOOKUP($B65,'Tillförd energi'!$B$1:$AI$720,MATCH(J$1,'Tillförd energi'!$B$1:$AQ$1,0),FALSE)</f>
        <v>0</v>
      </c>
      <c r="K65">
        <f>VLOOKUP($B65,'Tillförd energi'!$B$1:$AI$720,MATCH(K$1,'Tillförd energi'!$B$1:$AQ$1,0),FALSE)</f>
        <v>0</v>
      </c>
      <c r="L65">
        <f>VLOOKUP($B65,'Tillförd energi'!$B$1:$AI$720,MATCH(L$1,'Tillförd energi'!$B$1:$AQ$1,0),FALSE)</f>
        <v>0</v>
      </c>
      <c r="M65">
        <f>VLOOKUP($B65,'Tillförd energi'!$B$1:$AI$720,MATCH(M$1,'Tillförd energi'!$B$1:$AQ$1,0),FALSE)</f>
        <v>100.476</v>
      </c>
      <c r="N65">
        <f>VLOOKUP($B65,'Tillförd energi'!$B$1:$AI$720,MATCH(N$1,'Tillförd energi'!$B$1:$AQ$1,0),FALSE)</f>
        <v>374.44200000000001</v>
      </c>
      <c r="O65">
        <f>VLOOKUP($B65,'Tillförd energi'!$B$1:$AI$720,MATCH(O$1,'Tillförd energi'!$B$1:$AQ$1,0),FALSE)</f>
        <v>14.417199999999999</v>
      </c>
      <c r="P65">
        <f>VLOOKUP($B65,'Tillförd energi'!$B$1:$AI$720,MATCH(P$1,'Tillförd energi'!$B$1:$AQ$1,0),FALSE)</f>
        <v>0</v>
      </c>
      <c r="Q65">
        <f>VLOOKUP($B65,'Tillförd energi'!$B$1:$AI$720,MATCH(Q$1,'Tillförd energi'!$B$1:$AQ$1,0),FALSE)</f>
        <v>0</v>
      </c>
      <c r="R65">
        <f>VLOOKUP($B65,'Tillförd energi'!$B$1:$AI$720,MATCH(R$1,'Tillförd energi'!$B$1:$AQ$1,0),FALSE)</f>
        <v>0</v>
      </c>
      <c r="S65">
        <f>VLOOKUP($B65,'Tillförd energi'!$B$1:$AI$720,MATCH(S$1,'Tillförd energi'!$B$1:$AQ$1,0),FALSE)</f>
        <v>0</v>
      </c>
      <c r="T65">
        <f>VLOOKUP($B65,'Tillförd energi'!$B$1:$AI$720,MATCH(T$1,'Tillförd energi'!$B$1:$AQ$1,0),FALSE)</f>
        <v>0</v>
      </c>
      <c r="U65">
        <f>VLOOKUP($B65,'Tillförd energi'!$B$1:$AI$720,MATCH(U$1,'Tillförd energi'!$B$1:$AQ$1,0),FALSE)</f>
        <v>0</v>
      </c>
      <c r="V65">
        <f>VLOOKUP($B65,'Tillförd energi'!$B$1:$AI$720,MATCH(V$1,'Tillförd energi'!$B$1:$AQ$1,0),FALSE)</f>
        <v>0</v>
      </c>
      <c r="W65">
        <f>VLOOKUP($B65,'Tillförd energi'!$B$1:$AI$720,MATCH(W$1,'Tillförd energi'!$B$1:$AQ$1,0),FALSE)</f>
        <v>4.9969999999999999</v>
      </c>
      <c r="X65">
        <f>VLOOKUP($B65,'Tillförd energi'!$B$1:$AI$720,MATCH(X$1,'Tillförd energi'!$B$1:$AQ$1,0),FALSE)</f>
        <v>0</v>
      </c>
      <c r="Y65">
        <f>VLOOKUP($B65,'Tillförd energi'!$B$1:$AI$720,MATCH(Y$1,'Tillförd energi'!$B$1:$AQ$1,0),FALSE)</f>
        <v>0</v>
      </c>
      <c r="Z65">
        <f>VLOOKUP($B65,'Tillförd energi'!$B$1:$AI$720,MATCH(Z$1,'Tillförd energi'!$B$1:$AQ$1,0),FALSE)</f>
        <v>0</v>
      </c>
      <c r="AA65">
        <f>VLOOKUP($B65,'Tillförd energi'!$B$1:$AI$720,MATCH(AA$1,'Tillförd energi'!$B$1:$AQ$1,0),FALSE)</f>
        <v>0</v>
      </c>
      <c r="AB65">
        <f>VLOOKUP($B65,'Tillförd energi'!$B$1:$AI$720,MATCH(AB$1,'Tillförd energi'!$B$1:$AQ$1,0),FALSE)</f>
        <v>0</v>
      </c>
      <c r="AC65">
        <f>VLOOKUP($B65,'Tillförd energi'!$B$1:$AI$720,MATCH(AC$1,'Tillförd energi'!$B$1:$AQ$1,0),FALSE)</f>
        <v>114.562</v>
      </c>
      <c r="AD65">
        <f>VLOOKUP($B65,'Tillförd energi'!$B$1:$AI$720,MATCH(AD$1,'Tillförd energi'!$B$1:$AQ$1,0),FALSE)</f>
        <v>0</v>
      </c>
      <c r="AE65">
        <f>VLOOKUP($B65,'Tillförd energi'!$B$1:$AI$720,MATCH(AE$1,'Tillförd energi'!$B$1:$AQ$1,0),FALSE)</f>
        <v>0</v>
      </c>
      <c r="AF65">
        <f>VLOOKUP($B65,'Tillförd energi'!$B$1:$AI$720,MATCH(AF$1,'Tillförd energi'!$B$1:$AQ$1,0),FALSE)</f>
        <v>30.668199999999999</v>
      </c>
      <c r="AG65">
        <f>IFERROR(VLOOKUP(B65,Miljö!$B$1:$AC$550,MATCH("Köpt mängd produktionsspecifik fjärrvärme:",Miljö!$B$1:$AC$1,0),FALSE)/1,0)</f>
        <v>0</v>
      </c>
      <c r="AI65">
        <f t="shared" si="0"/>
        <v>641.58448999999996</v>
      </c>
      <c r="AJ65">
        <f t="shared" si="1"/>
        <v>641.58448999999996</v>
      </c>
      <c r="AK65">
        <f>IF(ISERROR(1/VLOOKUP($B65,Leveranser!$B$1:$S$499,MATCH("Såld värme (GWh)",Leveranser!$B$1:$S$1,0),FALSE)),"",VLOOKUP($B65,Leveranser!$B$1:$S$499,MATCH("Såld värme (GWh)",Leveranser!$B$1:$S$1,0),FALSE))</f>
        <v>569.14400000000001</v>
      </c>
      <c r="AL65">
        <f>VLOOKUP($B65,Leveranser!$B$1:$Y$499,MATCH("Totalt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114">
        <f t="shared" si="2"/>
        <v>0.88709126992767551</v>
      </c>
      <c r="AP65" t="str">
        <f>IFERROR(VLOOKUP($B65,Miljövärden!$B$2:$H$600,7,FALSE),"Nej, saknas")</f>
        <v>Ja</v>
      </c>
      <c r="AQ65" t="str">
        <f>IFERROR(VLOOKUP($B65,Miljövärden!$B$2:$H$600,6,FALSE),"Nej, saknas")</f>
        <v>Ja</v>
      </c>
      <c r="AU65">
        <f t="shared" si="3"/>
        <v>30.668199999999999</v>
      </c>
      <c r="AV65">
        <f t="shared" si="4"/>
        <v>0</v>
      </c>
      <c r="AW65">
        <f t="shared" si="5"/>
        <v>489.33519999999999</v>
      </c>
      <c r="AX65">
        <f t="shared" si="6"/>
        <v>0</v>
      </c>
      <c r="AZ65">
        <f t="shared" si="7"/>
        <v>494.3322</v>
      </c>
      <c r="BC65">
        <f t="shared" si="8"/>
        <v>2.0220899999999999</v>
      </c>
      <c r="BD65">
        <f t="shared" si="9"/>
        <v>0</v>
      </c>
      <c r="BE65">
        <f t="shared" si="10"/>
        <v>494.3322</v>
      </c>
      <c r="BF65">
        <f t="shared" si="11"/>
        <v>114.562</v>
      </c>
      <c r="BG65">
        <f t="shared" si="12"/>
        <v>30.668199999999999</v>
      </c>
      <c r="BH65">
        <f>VLOOKUP(B65,Miljö!$B$1:$BX$482,MATCH("Fossilandel för ursprungspecificerad el ()",Miljö!$B$1:$I$1,0),FALSE)</f>
        <v>0</v>
      </c>
      <c r="BI65">
        <f>VLOOKUP(B65,Miljö!$B$1:$BX$482,MATCH("Kärnkraftsandel för ursprungsspecificerad el ()",Miljö!$B$1:$O$1,0),FALSE)</f>
        <v>0</v>
      </c>
      <c r="BJ65">
        <f t="shared" si="13"/>
        <v>0</v>
      </c>
      <c r="BK65" t="str">
        <f>VLOOKUP(B65,Miljö!$B$1:$P$482,MATCH("Fossil andel i procent (%)",Miljö!$B$1:$P$1,0),FALSE)</f>
        <v>ET</v>
      </c>
      <c r="BL65">
        <f t="shared" si="14"/>
        <v>641.58448999999996</v>
      </c>
      <c r="BO65" s="21">
        <f t="shared" si="15"/>
        <v>3.1517127229805696E-3</v>
      </c>
      <c r="BP65" s="115">
        <f t="shared" si="16"/>
        <v>0</v>
      </c>
      <c r="BQ65" s="115">
        <f t="shared" si="17"/>
        <v>0.8182872375858089</v>
      </c>
      <c r="BR65" s="115">
        <f t="shared" si="18"/>
        <v>0.17856104969121059</v>
      </c>
      <c r="BT65" s="116">
        <f t="shared" si="19"/>
        <v>1</v>
      </c>
      <c r="BW65" s="115">
        <f>IF(AP65="Ja",VLOOKUP(B65,Miljövärden!$B$2:$H$600,MATCH("Total andel fossilt",Miljövärden!$B$2:$H$2,0),FALSE),"")</f>
        <v>3.1517200000000002E-3</v>
      </c>
      <c r="BX65" s="116">
        <f t="shared" si="20"/>
        <v>7.2770194306168157E-9</v>
      </c>
      <c r="BZ65">
        <f t="shared" si="21"/>
        <v>7.2770194306168157E-9</v>
      </c>
      <c r="CA65" s="115">
        <f t="shared" si="22"/>
        <v>0</v>
      </c>
    </row>
    <row r="66" spans="1:79">
      <c r="A66" t="s">
        <v>115</v>
      </c>
      <c r="B66" t="s">
        <v>117</v>
      </c>
      <c r="C66">
        <f>VLOOKUP($B66,'Tillförd energi'!$B$1:$AI$720,MATCH(C$1,'Tillförd energi'!$B$1:$AQ$1,0),FALSE)</f>
        <v>0</v>
      </c>
      <c r="D66">
        <f>VLOOKUP($B66,'Tillförd energi'!$B$1:$AI$720,MATCH(D$1,'Tillförd energi'!$B$1:$AQ$1,0),FALSE)</f>
        <v>0.105</v>
      </c>
      <c r="E66">
        <f>VLOOKUP($B66,'Tillförd energi'!$B$1:$AI$720,MATCH(E$1,'Tillförd energi'!$B$1:$AQ$1,0),FALSE)</f>
        <v>0</v>
      </c>
      <c r="F66">
        <f>VLOOKUP($B66,'Tillförd energi'!$B$1:$AI$720,MATCH(F$1,'Tillförd energi'!$B$1:$AQ$1,0),FALSE)</f>
        <v>0</v>
      </c>
      <c r="G66">
        <f>VLOOKUP($B66,'Tillförd energi'!$B$1:$AI$720,MATCH(G$1,'Tillförd energi'!$B$1:$AQ$1,0),FALSE)</f>
        <v>0</v>
      </c>
      <c r="H66">
        <f>VLOOKUP($B66,'Tillförd energi'!$B$1:$AI$720,MATCH(H$1,'Tillförd energi'!$B$1:$AQ$1,0),FALSE)</f>
        <v>0</v>
      </c>
      <c r="I66">
        <f>VLOOKUP($B66,'Tillförd energi'!$B$1:$AI$720,MATCH(I$1,'Tillförd energi'!$B$1:$AQ$1,0),FALSE)</f>
        <v>0</v>
      </c>
      <c r="J66">
        <f>VLOOKUP($B66,'Tillförd energi'!$B$1:$AI$720,MATCH(J$1,'Tillförd energi'!$B$1:$AQ$1,0),FALSE)</f>
        <v>0</v>
      </c>
      <c r="K66">
        <f>VLOOKUP($B66,'Tillförd energi'!$B$1:$AI$720,MATCH(K$1,'Tillförd energi'!$B$1:$AQ$1,0),FALSE)</f>
        <v>0</v>
      </c>
      <c r="L66">
        <f>VLOOKUP($B66,'Tillförd energi'!$B$1:$AI$720,MATCH(L$1,'Tillförd energi'!$B$1:$AQ$1,0),FALSE)</f>
        <v>0</v>
      </c>
      <c r="M66">
        <f>VLOOKUP($B66,'Tillförd energi'!$B$1:$AI$720,MATCH(M$1,'Tillförd energi'!$B$1:$AQ$1,0),FALSE)</f>
        <v>0</v>
      </c>
      <c r="N66">
        <f>VLOOKUP($B66,'Tillförd energi'!$B$1:$AI$720,MATCH(N$1,'Tillförd energi'!$B$1:$AQ$1,0),FALSE)</f>
        <v>0</v>
      </c>
      <c r="O66">
        <f>VLOOKUP($B66,'Tillförd energi'!$B$1:$AI$720,MATCH(O$1,'Tillförd energi'!$B$1:$AQ$1,0),FALSE)</f>
        <v>0</v>
      </c>
      <c r="P66">
        <f>VLOOKUP($B66,'Tillförd energi'!$B$1:$AI$720,MATCH(P$1,'Tillförd energi'!$B$1:$AQ$1,0),FALSE)</f>
        <v>0</v>
      </c>
      <c r="Q66">
        <f>VLOOKUP($B66,'Tillförd energi'!$B$1:$AI$720,MATCH(Q$1,'Tillförd energi'!$B$1:$AQ$1,0),FALSE)</f>
        <v>0</v>
      </c>
      <c r="R66">
        <f>VLOOKUP($B66,'Tillförd energi'!$B$1:$AI$720,MATCH(R$1,'Tillförd energi'!$B$1:$AQ$1,0),FALSE)</f>
        <v>0.72499999999999998</v>
      </c>
      <c r="S66">
        <f>VLOOKUP($B66,'Tillförd energi'!$B$1:$AI$720,MATCH(S$1,'Tillförd energi'!$B$1:$AQ$1,0),FALSE)</f>
        <v>0</v>
      </c>
      <c r="T66">
        <f>VLOOKUP($B66,'Tillförd energi'!$B$1:$AI$720,MATCH(T$1,'Tillförd energi'!$B$1:$AQ$1,0),FALSE)</f>
        <v>0</v>
      </c>
      <c r="U66">
        <f>VLOOKUP($B66,'Tillförd energi'!$B$1:$AI$720,MATCH(U$1,'Tillförd energi'!$B$1:$AQ$1,0),FALSE)</f>
        <v>0</v>
      </c>
      <c r="V66">
        <f>VLOOKUP($B66,'Tillförd energi'!$B$1:$AI$720,MATCH(V$1,'Tillförd energi'!$B$1:$AQ$1,0),FALSE)</f>
        <v>0</v>
      </c>
      <c r="W66">
        <f>VLOOKUP($B66,'Tillförd energi'!$B$1:$AI$720,MATCH(W$1,'Tillförd energi'!$B$1:$AQ$1,0),FALSE)</f>
        <v>0</v>
      </c>
      <c r="X66">
        <f>VLOOKUP($B66,'Tillförd energi'!$B$1:$AI$720,MATCH(X$1,'Tillförd energi'!$B$1:$AQ$1,0),FALSE)</f>
        <v>0</v>
      </c>
      <c r="Y66">
        <f>VLOOKUP($B66,'Tillförd energi'!$B$1:$AI$720,MATCH(Y$1,'Tillförd energi'!$B$1:$AQ$1,0),FALSE)</f>
        <v>0</v>
      </c>
      <c r="Z66">
        <f>VLOOKUP($B66,'Tillförd energi'!$B$1:$AI$720,MATCH(Z$1,'Tillförd energi'!$B$1:$AQ$1,0),FALSE)</f>
        <v>0</v>
      </c>
      <c r="AA66">
        <f>VLOOKUP($B66,'Tillförd energi'!$B$1:$AI$720,MATCH(AA$1,'Tillförd energi'!$B$1:$AQ$1,0),FALSE)</f>
        <v>0</v>
      </c>
      <c r="AB66">
        <f>VLOOKUP($B66,'Tillförd energi'!$B$1:$AI$720,MATCH(AB$1,'Tillförd energi'!$B$1:$AQ$1,0),FALSE)</f>
        <v>0</v>
      </c>
      <c r="AC66">
        <f>VLOOKUP($B66,'Tillförd energi'!$B$1:$AI$720,MATCH(AC$1,'Tillförd energi'!$B$1:$AQ$1,0),FALSE)</f>
        <v>0</v>
      </c>
      <c r="AD66">
        <f>VLOOKUP($B66,'Tillförd energi'!$B$1:$AI$720,MATCH(AD$1,'Tillförd energi'!$B$1:$AQ$1,0),FALSE)</f>
        <v>0</v>
      </c>
      <c r="AE66">
        <f>VLOOKUP($B66,'Tillförd energi'!$B$1:$AI$720,MATCH(AE$1,'Tillförd energi'!$B$1:$AQ$1,0),FALSE)</f>
        <v>0</v>
      </c>
      <c r="AF66">
        <f>VLOOKUP($B66,'Tillförd energi'!$B$1:$AI$720,MATCH(AF$1,'Tillförd energi'!$B$1:$AQ$1,0),FALSE)</f>
        <v>1.7000000000000001E-2</v>
      </c>
      <c r="AG66">
        <f>IFERROR(VLOOKUP(B66,Miljö!$B$1:$AC$550,MATCH("Köpt mängd produktionsspecifik fjärrvärme:",Miljö!$B$1:$AC$1,0),FALSE)/1,0)</f>
        <v>0</v>
      </c>
      <c r="AI66">
        <f t="shared" si="0"/>
        <v>0.84699999999999998</v>
      </c>
      <c r="AJ66">
        <f t="shared" si="1"/>
        <v>0.84699999999999998</v>
      </c>
      <c r="AK66">
        <f>IF(ISERROR(1/VLOOKUP($B66,Leveranser!$B$1:$S$499,MATCH("Såld värme (GWh)",Leveranser!$B$1:$S$1,0),FALSE)),"",VLOOKUP($B66,Leveranser!$B$1:$S$499,MATCH("Såld värme (GWh)",Leveranser!$B$1:$S$1,0),FALSE))</f>
        <v>0.69499999999999995</v>
      </c>
      <c r="AL66">
        <f>VLOOKUP($B66,Leveranser!$B$1:$Y$499,MATCH("Totalt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0</v>
      </c>
      <c r="AN66" s="114">
        <f t="shared" si="2"/>
        <v>0.82054309327036601</v>
      </c>
      <c r="AP66" t="str">
        <f>IFERROR(VLOOKUP($B66,Miljövärden!$B$2:$H$600,7,FALSE),"Nej, saknas")</f>
        <v>Ja</v>
      </c>
      <c r="AQ66" t="str">
        <f>IFERROR(VLOOKUP($B66,Miljövärden!$B$2:$H$600,6,FALSE),"Nej, saknas")</f>
        <v>Ja</v>
      </c>
      <c r="AU66">
        <f t="shared" si="3"/>
        <v>1.7000000000000001E-2</v>
      </c>
      <c r="AV66">
        <f t="shared" si="4"/>
        <v>0</v>
      </c>
      <c r="AW66">
        <f t="shared" si="5"/>
        <v>0</v>
      </c>
      <c r="AX66">
        <f t="shared" si="6"/>
        <v>0.72499999999999998</v>
      </c>
      <c r="AZ66">
        <f t="shared" si="7"/>
        <v>0.72499999999999998</v>
      </c>
      <c r="BC66">
        <f t="shared" si="8"/>
        <v>0.105</v>
      </c>
      <c r="BD66">
        <f t="shared" si="9"/>
        <v>0</v>
      </c>
      <c r="BE66">
        <f t="shared" si="10"/>
        <v>0.72499999999999998</v>
      </c>
      <c r="BF66">
        <f t="shared" si="11"/>
        <v>0</v>
      </c>
      <c r="BG66">
        <f t="shared" si="12"/>
        <v>1.7000000000000001E-2</v>
      </c>
      <c r="BH66">
        <f>VLOOKUP(B66,Miljö!$B$1:$BX$482,MATCH("Fossilandel för ursprungspecificerad el ()",Miljö!$B$1:$I$1,0),FALSE)</f>
        <v>0</v>
      </c>
      <c r="BI66">
        <f>VLOOKUP(B66,Miljö!$B$1:$BX$482,MATCH("Kärnkraftsandel för ursprungsspecificerad el ()",Miljö!$B$1:$O$1,0),FALSE)</f>
        <v>0</v>
      </c>
      <c r="BJ66">
        <f t="shared" si="13"/>
        <v>0</v>
      </c>
      <c r="BK66" t="str">
        <f>VLOOKUP(B66,Miljö!$B$1:$P$482,MATCH("Fossil andel i procent (%)",Miljö!$B$1:$P$1,0),FALSE)</f>
        <v>ET</v>
      </c>
      <c r="BL66">
        <f t="shared" si="14"/>
        <v>0.84699999999999998</v>
      </c>
      <c r="BO66" s="21">
        <f t="shared" si="15"/>
        <v>0.12396694214876033</v>
      </c>
      <c r="BP66" s="115">
        <f t="shared" si="16"/>
        <v>0</v>
      </c>
      <c r="BQ66" s="115">
        <f t="shared" si="17"/>
        <v>0.87603305785123964</v>
      </c>
      <c r="BR66" s="115">
        <f t="shared" si="18"/>
        <v>0</v>
      </c>
      <c r="BT66" s="116">
        <f t="shared" si="19"/>
        <v>1</v>
      </c>
      <c r="BW66" s="115">
        <f>IF(AP66="Ja",VLOOKUP(B66,Miljövärden!$B$2:$H$600,MATCH("Total andel fossilt",Miljövärden!$B$2:$H$2,0),FALSE),"")</f>
        <v>0.12396699999999999</v>
      </c>
      <c r="BX66" s="116">
        <f t="shared" si="20"/>
        <v>5.7851239659845177E-8</v>
      </c>
      <c r="BZ66">
        <f t="shared" si="21"/>
        <v>5.7851239659845177E-8</v>
      </c>
      <c r="CA66" s="115">
        <f t="shared" si="22"/>
        <v>0</v>
      </c>
    </row>
    <row r="67" spans="1:79">
      <c r="A67" t="s">
        <v>115</v>
      </c>
      <c r="B67" t="s">
        <v>118</v>
      </c>
      <c r="C67">
        <f>VLOOKUP($B67,'Tillförd energi'!$B$1:$AI$720,MATCH(C$1,'Tillförd energi'!$B$1:$AQ$1,0),FALSE)</f>
        <v>0</v>
      </c>
      <c r="D67">
        <f>VLOOKUP($B67,'Tillförd energi'!$B$1:$AI$720,MATCH(D$1,'Tillförd energi'!$B$1:$AQ$1,0),FALSE)</f>
        <v>0</v>
      </c>
      <c r="E67">
        <f>VLOOKUP($B67,'Tillförd energi'!$B$1:$AI$720,MATCH(E$1,'Tillförd energi'!$B$1:$AQ$1,0),FALSE)</f>
        <v>0</v>
      </c>
      <c r="F67">
        <f>VLOOKUP($B67,'Tillförd energi'!$B$1:$AI$720,MATCH(F$1,'Tillförd energi'!$B$1:$AQ$1,0),FALSE)</f>
        <v>0</v>
      </c>
      <c r="G67">
        <f>VLOOKUP($B67,'Tillförd energi'!$B$1:$AI$720,MATCH(G$1,'Tillförd energi'!$B$1:$AQ$1,0),FALSE)</f>
        <v>0</v>
      </c>
      <c r="H67">
        <f>VLOOKUP($B67,'Tillförd energi'!$B$1:$AI$720,MATCH(H$1,'Tillförd energi'!$B$1:$AQ$1,0),FALSE)</f>
        <v>0</v>
      </c>
      <c r="I67">
        <f>VLOOKUP($B67,'Tillförd energi'!$B$1:$AI$720,MATCH(I$1,'Tillförd energi'!$B$1:$AQ$1,0),FALSE)</f>
        <v>0</v>
      </c>
      <c r="J67">
        <f>VLOOKUP($B67,'Tillförd energi'!$B$1:$AI$720,MATCH(J$1,'Tillförd energi'!$B$1:$AQ$1,0),FALSE)</f>
        <v>0</v>
      </c>
      <c r="K67">
        <f>VLOOKUP($B67,'Tillförd energi'!$B$1:$AI$720,MATCH(K$1,'Tillförd energi'!$B$1:$AQ$1,0),FALSE)</f>
        <v>0</v>
      </c>
      <c r="L67">
        <f>VLOOKUP($B67,'Tillförd energi'!$B$1:$AI$720,MATCH(L$1,'Tillförd energi'!$B$1:$AQ$1,0),FALSE)</f>
        <v>0</v>
      </c>
      <c r="M67">
        <f>VLOOKUP($B67,'Tillförd energi'!$B$1:$AI$720,MATCH(M$1,'Tillförd energi'!$B$1:$AQ$1,0),FALSE)</f>
        <v>0</v>
      </c>
      <c r="N67">
        <f>VLOOKUP($B67,'Tillförd energi'!$B$1:$AI$720,MATCH(N$1,'Tillförd energi'!$B$1:$AQ$1,0),FALSE)</f>
        <v>0</v>
      </c>
      <c r="O67">
        <f>VLOOKUP($B67,'Tillförd energi'!$B$1:$AI$720,MATCH(O$1,'Tillförd energi'!$B$1:$AQ$1,0),FALSE)</f>
        <v>0</v>
      </c>
      <c r="P67">
        <f>VLOOKUP($B67,'Tillförd energi'!$B$1:$AI$720,MATCH(P$1,'Tillförd energi'!$B$1:$AQ$1,0),FALSE)</f>
        <v>0</v>
      </c>
      <c r="Q67">
        <f>VLOOKUP($B67,'Tillförd energi'!$B$1:$AI$720,MATCH(Q$1,'Tillförd energi'!$B$1:$AQ$1,0),FALSE)</f>
        <v>0</v>
      </c>
      <c r="R67">
        <f>VLOOKUP($B67,'Tillförd energi'!$B$1:$AI$720,MATCH(R$1,'Tillförd energi'!$B$1:$AQ$1,0),FALSE)</f>
        <v>5.4720000000000004</v>
      </c>
      <c r="S67">
        <f>VLOOKUP($B67,'Tillförd energi'!$B$1:$AI$720,MATCH(S$1,'Tillförd energi'!$B$1:$AQ$1,0),FALSE)</f>
        <v>0</v>
      </c>
      <c r="T67">
        <f>VLOOKUP($B67,'Tillförd energi'!$B$1:$AI$720,MATCH(T$1,'Tillförd energi'!$B$1:$AQ$1,0),FALSE)</f>
        <v>0</v>
      </c>
      <c r="U67">
        <f>VLOOKUP($B67,'Tillförd energi'!$B$1:$AI$720,MATCH(U$1,'Tillförd energi'!$B$1:$AQ$1,0),FALSE)</f>
        <v>0</v>
      </c>
      <c r="V67">
        <f>VLOOKUP($B67,'Tillförd energi'!$B$1:$AI$720,MATCH(V$1,'Tillförd energi'!$B$1:$AQ$1,0),FALSE)</f>
        <v>0</v>
      </c>
      <c r="W67">
        <f>VLOOKUP($B67,'Tillförd energi'!$B$1:$AI$720,MATCH(W$1,'Tillförd energi'!$B$1:$AQ$1,0),FALSE)</f>
        <v>2.2280000000000002</v>
      </c>
      <c r="X67">
        <f>VLOOKUP($B67,'Tillförd energi'!$B$1:$AI$720,MATCH(X$1,'Tillförd energi'!$B$1:$AQ$1,0),FALSE)</f>
        <v>0</v>
      </c>
      <c r="Y67">
        <f>VLOOKUP($B67,'Tillförd energi'!$B$1:$AI$720,MATCH(Y$1,'Tillförd energi'!$B$1:$AQ$1,0),FALSE)</f>
        <v>0</v>
      </c>
      <c r="Z67">
        <f>VLOOKUP($B67,'Tillförd energi'!$B$1:$AI$720,MATCH(Z$1,'Tillförd energi'!$B$1:$AQ$1,0),FALSE)</f>
        <v>0</v>
      </c>
      <c r="AA67">
        <f>VLOOKUP($B67,'Tillförd energi'!$B$1:$AI$720,MATCH(AA$1,'Tillförd energi'!$B$1:$AQ$1,0),FALSE)</f>
        <v>0</v>
      </c>
      <c r="AB67">
        <f>VLOOKUP($B67,'Tillförd energi'!$B$1:$AI$720,MATCH(AB$1,'Tillförd energi'!$B$1:$AQ$1,0),FALSE)</f>
        <v>0</v>
      </c>
      <c r="AC67">
        <f>VLOOKUP($B67,'Tillförd energi'!$B$1:$AI$720,MATCH(AC$1,'Tillförd energi'!$B$1:$AQ$1,0),FALSE)</f>
        <v>0</v>
      </c>
      <c r="AD67">
        <f>VLOOKUP($B67,'Tillförd energi'!$B$1:$AI$720,MATCH(AD$1,'Tillförd energi'!$B$1:$AQ$1,0),FALSE)</f>
        <v>0</v>
      </c>
      <c r="AE67">
        <f>VLOOKUP($B67,'Tillförd energi'!$B$1:$AI$720,MATCH(AE$1,'Tillförd energi'!$B$1:$AQ$1,0),FALSE)</f>
        <v>0</v>
      </c>
      <c r="AF67">
        <f>VLOOKUP($B67,'Tillförd energi'!$B$1:$AI$720,MATCH(AF$1,'Tillförd energi'!$B$1:$AQ$1,0),FALSE)</f>
        <v>0.114</v>
      </c>
      <c r="AG67">
        <f>IFERROR(VLOOKUP(B67,Miljö!$B$1:$AC$550,MATCH("Köpt mängd produktionsspecifik fjärrvärme:",Miljö!$B$1:$AC$1,0),FALSE)/1,0)</f>
        <v>0</v>
      </c>
      <c r="AI67">
        <f t="shared" ref="AI67:AI130" si="23">SUM(C67:AF67)</f>
        <v>7.8140000000000009</v>
      </c>
      <c r="AJ67">
        <f t="shared" ref="AJ67:AJ130" si="24">SUM(C67:AG67)</f>
        <v>7.8140000000000009</v>
      </c>
      <c r="AK67">
        <f>IF(ISERROR(1/VLOOKUP($B67,Leveranser!$B$1:$S$499,MATCH("Såld värme (GWh)",Leveranser!$B$1:$S$1,0),FALSE)),"",VLOOKUP($B67,Leveranser!$B$1:$S$499,MATCH("Såld värme (GWh)",Leveranser!$B$1:$S$1,0),FALSE))</f>
        <v>5.2069999999999999</v>
      </c>
      <c r="AL67">
        <f>VLOOKUP($B67,Leveranser!$B$1:$Y$499,MATCH("Totalt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114">
        <f t="shared" ref="AN67:AN130" si="25">IFERROR(AK67/AJ67,"")</f>
        <v>0.66636805733299198</v>
      </c>
      <c r="AP67" t="str">
        <f>IFERROR(VLOOKUP($B67,Miljövärden!$B$2:$H$600,7,FALSE),"Nej, saknas")</f>
        <v>Ja</v>
      </c>
      <c r="AQ67" t="str">
        <f>IFERROR(VLOOKUP($B67,Miljövärden!$B$2:$H$600,6,FALSE),"Nej, saknas")</f>
        <v>Ja</v>
      </c>
      <c r="AU67">
        <f t="shared" ref="AU67:AU130" si="26">Z67+AA67+AF67</f>
        <v>0.114</v>
      </c>
      <c r="AV67">
        <f t="shared" ref="AV67:AV130" si="27">X67</f>
        <v>0</v>
      </c>
      <c r="AW67">
        <f t="shared" ref="AW67:AW130" si="28">M67+N67+O67+P67+Q67</f>
        <v>0</v>
      </c>
      <c r="AX67">
        <f t="shared" ref="AX67:AX130" si="29">R67+S67+T67+U67</f>
        <v>5.4720000000000004</v>
      </c>
      <c r="AZ67">
        <f t="shared" ref="AZ67:AZ130" si="30">L67+M67+N67+O67+P67+Q67+R67+S67+T67+U67+V67+W67+X67</f>
        <v>7.7000000000000011</v>
      </c>
      <c r="BC67">
        <f t="shared" ref="BC67:BC130" si="31">C67+D67+E67+F67+G67+H67+AE67</f>
        <v>0</v>
      </c>
      <c r="BD67">
        <f t="shared" ref="BD67:BD130" si="32">Y67</f>
        <v>0</v>
      </c>
      <c r="BE67">
        <f t="shared" ref="BE67:BE130" si="33">M67+N67+O67+P67+Q67+R67+S67+T67+U67+V67+W67+X67</f>
        <v>7.7000000000000011</v>
      </c>
      <c r="BF67">
        <f t="shared" ref="BF67:BF130" si="34">I67+J67+K67+L67+AB67+AC67+AD67</f>
        <v>0</v>
      </c>
      <c r="BG67">
        <f t="shared" ref="BG67:BG130" si="35">Z67+AA67+AF67</f>
        <v>0.114</v>
      </c>
      <c r="BH67">
        <f>VLOOKUP(B67,Miljö!$B$1:$BX$482,MATCH("Fossilandel för ursprungspecificerad el ()",Miljö!$B$1:$I$1,0),FALSE)</f>
        <v>0</v>
      </c>
      <c r="BI67">
        <f>VLOOKUP(B67,Miljö!$B$1:$BX$482,MATCH("Kärnkraftsandel för ursprungsspecificerad el ()",Miljö!$B$1:$O$1,0),FALSE)</f>
        <v>0</v>
      </c>
      <c r="BJ67">
        <f t="shared" ref="BJ67:BJ130" si="36">AG67</f>
        <v>0</v>
      </c>
      <c r="BK67" t="str">
        <f>VLOOKUP(B67,Miljö!$B$1:$P$482,MATCH("Fossil andel i procent (%)",Miljö!$B$1:$P$1,0),FALSE)</f>
        <v>ET</v>
      </c>
      <c r="BL67">
        <f t="shared" ref="BL67:BL130" si="37">SUM(BC67:BG67,BJ67)</f>
        <v>7.8140000000000009</v>
      </c>
      <c r="BO67" s="21">
        <f t="shared" ref="BO67:BO130" si="38">IF(AP67="ja",(BC67+IFERROR(BG67*BH67,0)+IFERROR(BJ67*BK67/100,0))/$BL67,"")</f>
        <v>0</v>
      </c>
      <c r="BP67" s="115">
        <f t="shared" ref="BP67:BP130" si="39">IF(AP67="ja",(BD67+IFERROR(BG67*BI67,0)+IFERROR(BJ67*(1-BK67/100),0))/$BL67,"")</f>
        <v>0</v>
      </c>
      <c r="BQ67" s="115">
        <f t="shared" ref="BQ67:BQ130" si="40">IF(AP67="ja",(BE67+IFERROR(BG67*(1-BH67-BI67),0))/$BL67,"")</f>
        <v>1</v>
      </c>
      <c r="BR67" s="115">
        <f t="shared" ref="BR67:BR130" si="41">IF(AP67="Ja",BF67/$BL67,"")</f>
        <v>0</v>
      </c>
      <c r="BT67" s="116">
        <f t="shared" ref="BT67:BT130" si="42">SUM(BO67:BR67)</f>
        <v>1</v>
      </c>
      <c r="BW67" s="115">
        <f>IF(AP67="Ja",VLOOKUP(B67,Miljövärden!$B$2:$H$600,MATCH("Total andel fossilt",Miljövärden!$B$2:$H$2,0),FALSE),"")</f>
        <v>0</v>
      </c>
      <c r="BX67" s="116">
        <f t="shared" ref="BX67:BX130" si="43">BW67-BO67</f>
        <v>0</v>
      </c>
      <c r="BZ67">
        <f t="shared" ref="BZ67:BZ130" si="44">IFERROR(BW67-BO67,"")</f>
        <v>0</v>
      </c>
      <c r="CA67" s="115">
        <f t="shared" ref="CA67:CA130" si="45">IFERROR(ROUND(BW67,3)-ROUND(BO67,3),"")</f>
        <v>0</v>
      </c>
    </row>
    <row r="68" spans="1:79">
      <c r="A68" t="s">
        <v>119</v>
      </c>
      <c r="B68" t="s">
        <v>120</v>
      </c>
      <c r="C68">
        <f>VLOOKUP($B68,'Tillförd energi'!$B$1:$AI$720,MATCH(C$1,'Tillförd energi'!$B$1:$AQ$1,0),FALSE)</f>
        <v>0</v>
      </c>
      <c r="D68">
        <f>VLOOKUP($B68,'Tillförd energi'!$B$1:$AI$720,MATCH(D$1,'Tillförd energi'!$B$1:$AQ$1,0),FALSE)</f>
        <v>0</v>
      </c>
      <c r="E68">
        <f>VLOOKUP($B68,'Tillförd energi'!$B$1:$AI$720,MATCH(E$1,'Tillförd energi'!$B$1:$AQ$1,0),FALSE)</f>
        <v>0</v>
      </c>
      <c r="F68">
        <f>VLOOKUP($B68,'Tillförd energi'!$B$1:$AI$720,MATCH(F$1,'Tillförd energi'!$B$1:$AQ$1,0),FALSE)</f>
        <v>0</v>
      </c>
      <c r="G68">
        <f>VLOOKUP($B68,'Tillförd energi'!$B$1:$AI$720,MATCH(G$1,'Tillförd energi'!$B$1:$AQ$1,0),FALSE)</f>
        <v>0</v>
      </c>
      <c r="H68">
        <f>VLOOKUP($B68,'Tillförd energi'!$B$1:$AI$720,MATCH(H$1,'Tillförd energi'!$B$1:$AQ$1,0),FALSE)</f>
        <v>0</v>
      </c>
      <c r="I68">
        <f>VLOOKUP($B68,'Tillförd energi'!$B$1:$AI$720,MATCH(I$1,'Tillförd energi'!$B$1:$AQ$1,0),FALSE)</f>
        <v>0</v>
      </c>
      <c r="J68">
        <f>VLOOKUP($B68,'Tillförd energi'!$B$1:$AI$720,MATCH(J$1,'Tillförd energi'!$B$1:$AQ$1,0),FALSE)</f>
        <v>0</v>
      </c>
      <c r="K68">
        <f>VLOOKUP($B68,'Tillförd energi'!$B$1:$AI$720,MATCH(K$1,'Tillförd energi'!$B$1:$AQ$1,0),FALSE)</f>
        <v>0</v>
      </c>
      <c r="L68">
        <f>VLOOKUP($B68,'Tillförd energi'!$B$1:$AI$720,MATCH(L$1,'Tillförd energi'!$B$1:$AQ$1,0),FALSE)</f>
        <v>0</v>
      </c>
      <c r="M68">
        <f>VLOOKUP($B68,'Tillförd energi'!$B$1:$AI$720,MATCH(M$1,'Tillförd energi'!$B$1:$AQ$1,0),FALSE)</f>
        <v>3.6654200000000001</v>
      </c>
      <c r="N68">
        <f>VLOOKUP($B68,'Tillförd energi'!$B$1:$AI$720,MATCH(N$1,'Tillförd energi'!$B$1:$AQ$1,0),FALSE)</f>
        <v>90.519900000000007</v>
      </c>
      <c r="O68">
        <f>VLOOKUP($B68,'Tillförd energi'!$B$1:$AI$720,MATCH(O$1,'Tillförd energi'!$B$1:$AQ$1,0),FALSE)</f>
        <v>0</v>
      </c>
      <c r="P68">
        <f>VLOOKUP($B68,'Tillförd energi'!$B$1:$AI$720,MATCH(P$1,'Tillförd energi'!$B$1:$AQ$1,0),FALSE)</f>
        <v>0</v>
      </c>
      <c r="Q68">
        <f>VLOOKUP($B68,'Tillförd energi'!$B$1:$AI$720,MATCH(Q$1,'Tillförd energi'!$B$1:$AQ$1,0),FALSE)</f>
        <v>18.805199999999999</v>
      </c>
      <c r="R68">
        <f>VLOOKUP($B68,'Tillförd energi'!$B$1:$AI$720,MATCH(R$1,'Tillförd energi'!$B$1:$AQ$1,0),FALSE)</f>
        <v>0</v>
      </c>
      <c r="S68">
        <f>VLOOKUP($B68,'Tillförd energi'!$B$1:$AI$720,MATCH(S$1,'Tillförd energi'!$B$1:$AQ$1,0),FALSE)</f>
        <v>0.67</v>
      </c>
      <c r="T68">
        <f>VLOOKUP($B68,'Tillförd energi'!$B$1:$AI$720,MATCH(T$1,'Tillförd energi'!$B$1:$AQ$1,0),FALSE)</f>
        <v>0</v>
      </c>
      <c r="U68">
        <f>VLOOKUP($B68,'Tillförd energi'!$B$1:$AI$720,MATCH(U$1,'Tillförd energi'!$B$1:$AQ$1,0),FALSE)</f>
        <v>0</v>
      </c>
      <c r="V68">
        <f>VLOOKUP($B68,'Tillförd energi'!$B$1:$AI$720,MATCH(V$1,'Tillförd energi'!$B$1:$AQ$1,0),FALSE)</f>
        <v>0</v>
      </c>
      <c r="W68">
        <f>VLOOKUP($B68,'Tillförd energi'!$B$1:$AI$720,MATCH(W$1,'Tillförd energi'!$B$1:$AQ$1,0),FALSE)</f>
        <v>0.166959</v>
      </c>
      <c r="X68">
        <f>VLOOKUP($B68,'Tillförd energi'!$B$1:$AI$720,MATCH(X$1,'Tillförd energi'!$B$1:$AQ$1,0),FALSE)</f>
        <v>0</v>
      </c>
      <c r="Y68">
        <f>VLOOKUP($B68,'Tillförd energi'!$B$1:$AI$720,MATCH(Y$1,'Tillförd energi'!$B$1:$AQ$1,0),FALSE)</f>
        <v>0</v>
      </c>
      <c r="Z68">
        <f>VLOOKUP($B68,'Tillförd energi'!$B$1:$AI$720,MATCH(Z$1,'Tillförd energi'!$B$1:$AQ$1,0),FALSE)</f>
        <v>0</v>
      </c>
      <c r="AA68">
        <f>VLOOKUP($B68,'Tillförd energi'!$B$1:$AI$720,MATCH(AA$1,'Tillförd energi'!$B$1:$AQ$1,0),FALSE)</f>
        <v>0</v>
      </c>
      <c r="AB68">
        <f>VLOOKUP($B68,'Tillförd energi'!$B$1:$AI$720,MATCH(AB$1,'Tillförd energi'!$B$1:$AQ$1,0),FALSE)</f>
        <v>0</v>
      </c>
      <c r="AC68">
        <f>VLOOKUP($B68,'Tillförd energi'!$B$1:$AI$720,MATCH(AC$1,'Tillförd energi'!$B$1:$AQ$1,0),FALSE)</f>
        <v>23</v>
      </c>
      <c r="AD68">
        <f>VLOOKUP($B68,'Tillförd energi'!$B$1:$AI$720,MATCH(AD$1,'Tillförd energi'!$B$1:$AQ$1,0),FALSE)</f>
        <v>0</v>
      </c>
      <c r="AE68">
        <f>VLOOKUP($B68,'Tillförd energi'!$B$1:$AI$720,MATCH(AE$1,'Tillförd energi'!$B$1:$AQ$1,0),FALSE)</f>
        <v>0</v>
      </c>
      <c r="AF68">
        <f>VLOOKUP($B68,'Tillförd energi'!$B$1:$AI$720,MATCH(AF$1,'Tillförd energi'!$B$1:$AQ$1,0),FALSE)</f>
        <v>3.5620400000000001</v>
      </c>
      <c r="AG68">
        <f>IFERROR(VLOOKUP(B68,Miljö!$B$1:$AC$550,MATCH("Köpt mängd produktionsspecifik fjärrvärme:",Miljö!$B$1:$AC$1,0),FALSE)/1,0)</f>
        <v>0</v>
      </c>
      <c r="AI68">
        <f t="shared" si="23"/>
        <v>140.38951900000001</v>
      </c>
      <c r="AJ68">
        <f t="shared" si="24"/>
        <v>140.38951900000001</v>
      </c>
      <c r="AK68">
        <f>IF(ISERROR(1/VLOOKUP($B68,Leveranser!$B$1:$S$499,MATCH("Såld värme (GWh)",Leveranser!$B$1:$S$1,0),FALSE)),"",VLOOKUP($B68,Leveranser!$B$1:$S$499,MATCH("Såld värme (GWh)",Leveranser!$B$1:$S$1,0),FALSE))</f>
        <v>95.9</v>
      </c>
      <c r="AL68">
        <f>VLOOKUP($B68,Leveranser!$B$1:$Y$499,MATCH("Totalt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114">
        <f t="shared" si="25"/>
        <v>0.68309942710181948</v>
      </c>
      <c r="AP68" t="str">
        <f>IFERROR(VLOOKUP($B68,Miljövärden!$B$2:$H$600,7,FALSE),"Nej, saknas")</f>
        <v>Ja</v>
      </c>
      <c r="AQ68" t="str">
        <f>IFERROR(VLOOKUP($B68,Miljövärden!$B$2:$H$600,6,FALSE),"Nej, saknas")</f>
        <v>Ja</v>
      </c>
      <c r="AU68">
        <f t="shared" si="26"/>
        <v>3.5620400000000001</v>
      </c>
      <c r="AV68">
        <f t="shared" si="27"/>
        <v>0</v>
      </c>
      <c r="AW68">
        <f t="shared" si="28"/>
        <v>112.99052</v>
      </c>
      <c r="AX68">
        <f t="shared" si="29"/>
        <v>0.67</v>
      </c>
      <c r="AZ68">
        <f t="shared" si="30"/>
        <v>113.82747900000001</v>
      </c>
      <c r="BC68">
        <f t="shared" si="31"/>
        <v>0</v>
      </c>
      <c r="BD68">
        <f t="shared" si="32"/>
        <v>0</v>
      </c>
      <c r="BE68">
        <f t="shared" si="33"/>
        <v>113.82747900000001</v>
      </c>
      <c r="BF68">
        <f t="shared" si="34"/>
        <v>23</v>
      </c>
      <c r="BG68">
        <f t="shared" si="35"/>
        <v>3.5620400000000001</v>
      </c>
      <c r="BH68">
        <f>VLOOKUP(B68,Miljö!$B$1:$BX$482,MATCH("Fossilandel för ursprungspecificerad el ()",Miljö!$B$1:$I$1,0),FALSE)</f>
        <v>0</v>
      </c>
      <c r="BI68">
        <f>VLOOKUP(B68,Miljö!$B$1:$BX$482,MATCH("Kärnkraftsandel för ursprungsspecificerad el ()",Miljö!$B$1:$O$1,0),FALSE)</f>
        <v>0</v>
      </c>
      <c r="BJ68">
        <f t="shared" si="36"/>
        <v>0</v>
      </c>
      <c r="BK68" t="str">
        <f>VLOOKUP(B68,Miljö!$B$1:$P$482,MATCH("Fossil andel i procent (%)",Miljö!$B$1:$P$1,0),FALSE)</f>
        <v>ET</v>
      </c>
      <c r="BL68">
        <f t="shared" si="37"/>
        <v>140.38951900000001</v>
      </c>
      <c r="BO68" s="21">
        <f t="shared" si="38"/>
        <v>0</v>
      </c>
      <c r="BP68" s="115">
        <f t="shared" si="39"/>
        <v>0</v>
      </c>
      <c r="BQ68" s="115">
        <f t="shared" si="40"/>
        <v>0.83617010611739473</v>
      </c>
      <c r="BR68" s="115">
        <f t="shared" si="41"/>
        <v>0.1638298938826053</v>
      </c>
      <c r="BT68" s="116">
        <f t="shared" si="42"/>
        <v>1</v>
      </c>
      <c r="BW68" s="115">
        <f>IF(AP68="Ja",VLOOKUP(B68,Miljövärden!$B$2:$H$600,MATCH("Total andel fossilt",Miljövärden!$B$2:$H$2,0),FALSE),"")</f>
        <v>0</v>
      </c>
      <c r="BX68" s="116">
        <f t="shared" si="43"/>
        <v>0</v>
      </c>
      <c r="BZ68">
        <f t="shared" si="44"/>
        <v>0</v>
      </c>
      <c r="CA68" s="115">
        <f t="shared" si="45"/>
        <v>0</v>
      </c>
    </row>
    <row r="69" spans="1:79">
      <c r="A69" t="s">
        <v>119</v>
      </c>
      <c r="B69" t="s">
        <v>121</v>
      </c>
      <c r="C69">
        <f>VLOOKUP($B69,'Tillförd energi'!$B$1:$AI$720,MATCH(C$1,'Tillförd energi'!$B$1:$AQ$1,0),FALSE)</f>
        <v>0</v>
      </c>
      <c r="D69">
        <f>VLOOKUP($B69,'Tillförd energi'!$B$1:$AI$720,MATCH(D$1,'Tillförd energi'!$B$1:$AQ$1,0),FALSE)</f>
        <v>0</v>
      </c>
      <c r="E69">
        <f>VLOOKUP($B69,'Tillförd energi'!$B$1:$AI$720,MATCH(E$1,'Tillförd energi'!$B$1:$AQ$1,0),FALSE)</f>
        <v>0</v>
      </c>
      <c r="F69">
        <f>VLOOKUP($B69,'Tillförd energi'!$B$1:$AI$720,MATCH(F$1,'Tillförd energi'!$B$1:$AQ$1,0),FALSE)</f>
        <v>0</v>
      </c>
      <c r="G69">
        <f>VLOOKUP($B69,'Tillförd energi'!$B$1:$AI$720,MATCH(G$1,'Tillförd energi'!$B$1:$AQ$1,0),FALSE)</f>
        <v>0</v>
      </c>
      <c r="H69">
        <f>VLOOKUP($B69,'Tillförd energi'!$B$1:$AI$720,MATCH(H$1,'Tillförd energi'!$B$1:$AQ$1,0),FALSE)</f>
        <v>0</v>
      </c>
      <c r="I69">
        <f>VLOOKUP($B69,'Tillförd energi'!$B$1:$AI$720,MATCH(I$1,'Tillförd energi'!$B$1:$AQ$1,0),FALSE)</f>
        <v>0</v>
      </c>
      <c r="J69">
        <f>VLOOKUP($B69,'Tillförd energi'!$B$1:$AI$720,MATCH(J$1,'Tillförd energi'!$B$1:$AQ$1,0),FALSE)</f>
        <v>0</v>
      </c>
      <c r="K69">
        <f>VLOOKUP($B69,'Tillförd energi'!$B$1:$AI$720,MATCH(K$1,'Tillförd energi'!$B$1:$AQ$1,0),FALSE)</f>
        <v>0</v>
      </c>
      <c r="L69">
        <f>VLOOKUP($B69,'Tillförd energi'!$B$1:$AI$720,MATCH(L$1,'Tillförd energi'!$B$1:$AQ$1,0),FALSE)</f>
        <v>0</v>
      </c>
      <c r="M69">
        <f>VLOOKUP($B69,'Tillförd energi'!$B$1:$AI$720,MATCH(M$1,'Tillförd energi'!$B$1:$AQ$1,0),FALSE)</f>
        <v>0</v>
      </c>
      <c r="N69">
        <f>VLOOKUP($B69,'Tillförd energi'!$B$1:$AI$720,MATCH(N$1,'Tillförd energi'!$B$1:$AQ$1,0),FALSE)</f>
        <v>0</v>
      </c>
      <c r="O69">
        <f>VLOOKUP($B69,'Tillförd energi'!$B$1:$AI$720,MATCH(O$1,'Tillförd energi'!$B$1:$AQ$1,0),FALSE)</f>
        <v>0</v>
      </c>
      <c r="P69">
        <f>VLOOKUP($B69,'Tillförd energi'!$B$1:$AI$720,MATCH(P$1,'Tillförd energi'!$B$1:$AQ$1,0),FALSE)</f>
        <v>3.69</v>
      </c>
      <c r="Q69">
        <f>VLOOKUP($B69,'Tillförd energi'!$B$1:$AI$720,MATCH(Q$1,'Tillförd energi'!$B$1:$AQ$1,0),FALSE)</f>
        <v>1.24</v>
      </c>
      <c r="R69">
        <f>VLOOKUP($B69,'Tillförd energi'!$B$1:$AI$720,MATCH(R$1,'Tillförd energi'!$B$1:$AQ$1,0),FALSE)</f>
        <v>0</v>
      </c>
      <c r="S69">
        <f>VLOOKUP($B69,'Tillförd energi'!$B$1:$AI$720,MATCH(S$1,'Tillförd energi'!$B$1:$AQ$1,0),FALSE)</f>
        <v>7.09</v>
      </c>
      <c r="T69">
        <f>VLOOKUP($B69,'Tillförd energi'!$B$1:$AI$720,MATCH(T$1,'Tillförd energi'!$B$1:$AQ$1,0),FALSE)</f>
        <v>0</v>
      </c>
      <c r="U69">
        <f>VLOOKUP($B69,'Tillförd energi'!$B$1:$AI$720,MATCH(U$1,'Tillförd energi'!$B$1:$AQ$1,0),FALSE)</f>
        <v>0</v>
      </c>
      <c r="V69">
        <f>VLOOKUP($B69,'Tillförd energi'!$B$1:$AI$720,MATCH(V$1,'Tillförd energi'!$B$1:$AQ$1,0),FALSE)</f>
        <v>0</v>
      </c>
      <c r="W69">
        <f>VLOOKUP($B69,'Tillförd energi'!$B$1:$AI$720,MATCH(W$1,'Tillförd energi'!$B$1:$AQ$1,0),FALSE)</f>
        <v>0.16</v>
      </c>
      <c r="X69">
        <f>VLOOKUP($B69,'Tillförd energi'!$B$1:$AI$720,MATCH(X$1,'Tillförd energi'!$B$1:$AQ$1,0),FALSE)</f>
        <v>0</v>
      </c>
      <c r="Y69">
        <f>VLOOKUP($B69,'Tillförd energi'!$B$1:$AI$720,MATCH(Y$1,'Tillförd energi'!$B$1:$AQ$1,0),FALSE)</f>
        <v>0</v>
      </c>
      <c r="Z69">
        <f>VLOOKUP($B69,'Tillförd energi'!$B$1:$AI$720,MATCH(Z$1,'Tillförd energi'!$B$1:$AQ$1,0),FALSE)</f>
        <v>0</v>
      </c>
      <c r="AA69">
        <f>VLOOKUP($B69,'Tillförd energi'!$B$1:$AI$720,MATCH(AA$1,'Tillförd energi'!$B$1:$AQ$1,0),FALSE)</f>
        <v>0</v>
      </c>
      <c r="AB69">
        <f>VLOOKUP($B69,'Tillförd energi'!$B$1:$AI$720,MATCH(AB$1,'Tillförd energi'!$B$1:$AQ$1,0),FALSE)</f>
        <v>0</v>
      </c>
      <c r="AC69">
        <f>VLOOKUP($B69,'Tillförd energi'!$B$1:$AI$720,MATCH(AC$1,'Tillförd energi'!$B$1:$AQ$1,0),FALSE)</f>
        <v>0</v>
      </c>
      <c r="AD69">
        <f>VLOOKUP($B69,'Tillförd energi'!$B$1:$AI$720,MATCH(AD$1,'Tillförd energi'!$B$1:$AQ$1,0),FALSE)</f>
        <v>0</v>
      </c>
      <c r="AE69">
        <f>VLOOKUP($B69,'Tillförd energi'!$B$1:$AI$720,MATCH(AE$1,'Tillförd energi'!$B$1:$AQ$1,0),FALSE)</f>
        <v>0</v>
      </c>
      <c r="AF69">
        <f>VLOOKUP($B69,'Tillförd energi'!$B$1:$AI$720,MATCH(AF$1,'Tillförd energi'!$B$1:$AQ$1,0),FALSE)</f>
        <v>0.11</v>
      </c>
      <c r="AG69">
        <f>IFERROR(VLOOKUP(B69,Miljö!$B$1:$AC$550,MATCH("Köpt mängd produktionsspecifik fjärrvärme:",Miljö!$B$1:$AC$1,0),FALSE)/1,0)</f>
        <v>0</v>
      </c>
      <c r="AI69">
        <f t="shared" si="23"/>
        <v>12.29</v>
      </c>
      <c r="AJ69">
        <f t="shared" si="24"/>
        <v>12.29</v>
      </c>
      <c r="AK69">
        <f>IF(ISERROR(1/VLOOKUP($B69,Leveranser!$B$1:$S$499,MATCH("Såld värme (GWh)",Leveranser!$B$1:$S$1,0),FALSE)),"",VLOOKUP($B69,Leveranser!$B$1:$S$499,MATCH("Såld värme (GWh)",Leveranser!$B$1:$S$1,0),FALSE))</f>
        <v>7.9</v>
      </c>
      <c r="AL69">
        <f>VLOOKUP($B69,Leveranser!$B$1:$Y$499,MATCH("Totalt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114">
        <f t="shared" si="25"/>
        <v>0.64279902359641994</v>
      </c>
      <c r="AP69" t="str">
        <f>IFERROR(VLOOKUP($B69,Miljövärden!$B$2:$H$600,7,FALSE),"Nej, saknas")</f>
        <v>Ja</v>
      </c>
      <c r="AQ69" t="str">
        <f>IFERROR(VLOOKUP($B69,Miljövärden!$B$2:$H$600,6,FALSE),"Nej, saknas")</f>
        <v>Ja</v>
      </c>
      <c r="AU69">
        <f t="shared" si="26"/>
        <v>0.11</v>
      </c>
      <c r="AV69">
        <f t="shared" si="27"/>
        <v>0</v>
      </c>
      <c r="AW69">
        <f t="shared" si="28"/>
        <v>4.93</v>
      </c>
      <c r="AX69">
        <f t="shared" si="29"/>
        <v>7.09</v>
      </c>
      <c r="AZ69">
        <f t="shared" si="30"/>
        <v>12.18</v>
      </c>
      <c r="BC69">
        <f t="shared" si="31"/>
        <v>0</v>
      </c>
      <c r="BD69">
        <f t="shared" si="32"/>
        <v>0</v>
      </c>
      <c r="BE69">
        <f t="shared" si="33"/>
        <v>12.18</v>
      </c>
      <c r="BF69">
        <f t="shared" si="34"/>
        <v>0</v>
      </c>
      <c r="BG69">
        <f t="shared" si="35"/>
        <v>0.11</v>
      </c>
      <c r="BH69">
        <f>VLOOKUP(B69,Miljö!$B$1:$BX$482,MATCH("Fossilandel för ursprungspecificerad el ()",Miljö!$B$1:$I$1,0),FALSE)</f>
        <v>0</v>
      </c>
      <c r="BI69">
        <f>VLOOKUP(B69,Miljö!$B$1:$BX$482,MATCH("Kärnkraftsandel för ursprungsspecificerad el ()",Miljö!$B$1:$O$1,0),FALSE)</f>
        <v>0</v>
      </c>
      <c r="BJ69">
        <f t="shared" si="36"/>
        <v>0</v>
      </c>
      <c r="BK69" t="str">
        <f>VLOOKUP(B69,Miljö!$B$1:$P$482,MATCH("Fossil andel i procent (%)",Miljö!$B$1:$P$1,0),FALSE)</f>
        <v>ET</v>
      </c>
      <c r="BL69">
        <f t="shared" si="37"/>
        <v>12.29</v>
      </c>
      <c r="BO69" s="21">
        <f t="shared" si="38"/>
        <v>0</v>
      </c>
      <c r="BP69" s="115">
        <f t="shared" si="39"/>
        <v>0</v>
      </c>
      <c r="BQ69" s="115">
        <f t="shared" si="40"/>
        <v>1</v>
      </c>
      <c r="BR69" s="115">
        <f t="shared" si="41"/>
        <v>0</v>
      </c>
      <c r="BT69" s="116">
        <f t="shared" si="42"/>
        <v>1</v>
      </c>
      <c r="BW69" s="115">
        <f>IF(AP69="Ja",VLOOKUP(B69,Miljövärden!$B$2:$H$600,MATCH("Total andel fossilt",Miljövärden!$B$2:$H$2,0),FALSE),"")</f>
        <v>0</v>
      </c>
      <c r="BX69" s="116">
        <f t="shared" si="43"/>
        <v>0</v>
      </c>
      <c r="BZ69">
        <f t="shared" si="44"/>
        <v>0</v>
      </c>
      <c r="CA69" s="115">
        <f t="shared" si="45"/>
        <v>0</v>
      </c>
    </row>
    <row r="70" spans="1:79">
      <c r="A70" t="s">
        <v>119</v>
      </c>
      <c r="B70" t="s">
        <v>122</v>
      </c>
      <c r="C70">
        <f>VLOOKUP($B70,'Tillförd energi'!$B$1:$AI$720,MATCH(C$1,'Tillförd energi'!$B$1:$AQ$1,0),FALSE)</f>
        <v>0</v>
      </c>
      <c r="D70">
        <f>VLOOKUP($B70,'Tillförd energi'!$B$1:$AI$720,MATCH(D$1,'Tillförd energi'!$B$1:$AQ$1,0),FALSE)</f>
        <v>0</v>
      </c>
      <c r="E70">
        <f>VLOOKUP($B70,'Tillförd energi'!$B$1:$AI$720,MATCH(E$1,'Tillförd energi'!$B$1:$AQ$1,0),FALSE)</f>
        <v>0</v>
      </c>
      <c r="F70">
        <f>VLOOKUP($B70,'Tillförd energi'!$B$1:$AI$720,MATCH(F$1,'Tillförd energi'!$B$1:$AQ$1,0),FALSE)</f>
        <v>0</v>
      </c>
      <c r="G70">
        <f>VLOOKUP($B70,'Tillförd energi'!$B$1:$AI$720,MATCH(G$1,'Tillförd energi'!$B$1:$AQ$1,0),FALSE)</f>
        <v>0</v>
      </c>
      <c r="H70">
        <f>VLOOKUP($B70,'Tillförd energi'!$B$1:$AI$720,MATCH(H$1,'Tillförd energi'!$B$1:$AQ$1,0),FALSE)</f>
        <v>0</v>
      </c>
      <c r="I70">
        <f>VLOOKUP($B70,'Tillförd energi'!$B$1:$AI$720,MATCH(I$1,'Tillförd energi'!$B$1:$AQ$1,0),FALSE)</f>
        <v>0</v>
      </c>
      <c r="J70">
        <f>VLOOKUP($B70,'Tillförd energi'!$B$1:$AI$720,MATCH(J$1,'Tillförd energi'!$B$1:$AQ$1,0),FALSE)</f>
        <v>0</v>
      </c>
      <c r="K70">
        <f>VLOOKUP($B70,'Tillförd energi'!$B$1:$AI$720,MATCH(K$1,'Tillförd energi'!$B$1:$AQ$1,0),FALSE)</f>
        <v>0</v>
      </c>
      <c r="L70">
        <f>VLOOKUP($B70,'Tillförd energi'!$B$1:$AI$720,MATCH(L$1,'Tillförd energi'!$B$1:$AQ$1,0),FALSE)</f>
        <v>0</v>
      </c>
      <c r="M70">
        <f>VLOOKUP($B70,'Tillförd energi'!$B$1:$AI$720,MATCH(M$1,'Tillförd energi'!$B$1:$AQ$1,0),FALSE)</f>
        <v>0</v>
      </c>
      <c r="N70">
        <f>VLOOKUP($B70,'Tillförd energi'!$B$1:$AI$720,MATCH(N$1,'Tillförd energi'!$B$1:$AQ$1,0),FALSE)</f>
        <v>0</v>
      </c>
      <c r="O70">
        <f>VLOOKUP($B70,'Tillförd energi'!$B$1:$AI$720,MATCH(O$1,'Tillförd energi'!$B$1:$AQ$1,0),FALSE)</f>
        <v>0</v>
      </c>
      <c r="P70">
        <f>VLOOKUP($B70,'Tillförd energi'!$B$1:$AI$720,MATCH(P$1,'Tillförd energi'!$B$1:$AQ$1,0),FALSE)</f>
        <v>0</v>
      </c>
      <c r="Q70">
        <f>VLOOKUP($B70,'Tillförd energi'!$B$1:$AI$720,MATCH(Q$1,'Tillförd energi'!$B$1:$AQ$1,0),FALSE)</f>
        <v>0</v>
      </c>
      <c r="R70">
        <f>VLOOKUP($B70,'Tillförd energi'!$B$1:$AI$720,MATCH(R$1,'Tillförd energi'!$B$1:$AQ$1,0),FALSE)</f>
        <v>3.39</v>
      </c>
      <c r="S70">
        <f>VLOOKUP($B70,'Tillförd energi'!$B$1:$AI$720,MATCH(S$1,'Tillförd energi'!$B$1:$AQ$1,0),FALSE)</f>
        <v>0</v>
      </c>
      <c r="T70">
        <f>VLOOKUP($B70,'Tillförd energi'!$B$1:$AI$720,MATCH(T$1,'Tillförd energi'!$B$1:$AQ$1,0),FALSE)</f>
        <v>0</v>
      </c>
      <c r="U70">
        <f>VLOOKUP($B70,'Tillförd energi'!$B$1:$AI$720,MATCH(U$1,'Tillförd energi'!$B$1:$AQ$1,0),FALSE)</f>
        <v>0</v>
      </c>
      <c r="V70">
        <f>VLOOKUP($B70,'Tillförd energi'!$B$1:$AI$720,MATCH(V$1,'Tillförd energi'!$B$1:$AQ$1,0),FALSE)</f>
        <v>0</v>
      </c>
      <c r="W70">
        <f>VLOOKUP($B70,'Tillförd energi'!$B$1:$AI$720,MATCH(W$1,'Tillförd energi'!$B$1:$AQ$1,0),FALSE)</f>
        <v>0</v>
      </c>
      <c r="X70">
        <f>VLOOKUP($B70,'Tillförd energi'!$B$1:$AI$720,MATCH(X$1,'Tillförd energi'!$B$1:$AQ$1,0),FALSE)</f>
        <v>0</v>
      </c>
      <c r="Y70">
        <f>VLOOKUP($B70,'Tillförd energi'!$B$1:$AI$720,MATCH(Y$1,'Tillförd energi'!$B$1:$AQ$1,0),FALSE)</f>
        <v>0</v>
      </c>
      <c r="Z70">
        <f>VLOOKUP($B70,'Tillförd energi'!$B$1:$AI$720,MATCH(Z$1,'Tillförd energi'!$B$1:$AQ$1,0),FALSE)</f>
        <v>0.68</v>
      </c>
      <c r="AA70">
        <f>VLOOKUP($B70,'Tillförd energi'!$B$1:$AI$720,MATCH(AA$1,'Tillförd energi'!$B$1:$AQ$1,0),FALSE)</f>
        <v>0</v>
      </c>
      <c r="AB70">
        <f>VLOOKUP($B70,'Tillförd energi'!$B$1:$AI$720,MATCH(AB$1,'Tillförd energi'!$B$1:$AQ$1,0),FALSE)</f>
        <v>0</v>
      </c>
      <c r="AC70">
        <f>VLOOKUP($B70,'Tillförd energi'!$B$1:$AI$720,MATCH(AC$1,'Tillförd energi'!$B$1:$AQ$1,0),FALSE)</f>
        <v>0</v>
      </c>
      <c r="AD70">
        <f>VLOOKUP($B70,'Tillförd energi'!$B$1:$AI$720,MATCH(AD$1,'Tillförd energi'!$B$1:$AQ$1,0),FALSE)</f>
        <v>0</v>
      </c>
      <c r="AE70">
        <f>VLOOKUP($B70,'Tillförd energi'!$B$1:$AI$720,MATCH(AE$1,'Tillförd energi'!$B$1:$AQ$1,0),FALSE)</f>
        <v>0</v>
      </c>
      <c r="AF70">
        <f>VLOOKUP($B70,'Tillförd energi'!$B$1:$AI$720,MATCH(AF$1,'Tillförd energi'!$B$1:$AQ$1,0),FALSE)</f>
        <v>0.76</v>
      </c>
      <c r="AG70">
        <f>IFERROR(VLOOKUP(B70,Miljö!$B$1:$AC$550,MATCH("Köpt mängd produktionsspecifik fjärrvärme:",Miljö!$B$1:$AC$1,0),FALSE)/1,0)</f>
        <v>0</v>
      </c>
      <c r="AI70">
        <f t="shared" si="23"/>
        <v>4.83</v>
      </c>
      <c r="AJ70">
        <f t="shared" si="24"/>
        <v>4.83</v>
      </c>
      <c r="AK70">
        <f>IF(ISERROR(1/VLOOKUP($B70,Leveranser!$B$1:$S$499,MATCH("Såld värme (GWh)",Leveranser!$B$1:$S$1,0),FALSE)),"",VLOOKUP($B70,Leveranser!$B$1:$S$499,MATCH("Såld värme (GWh)",Leveranser!$B$1:$S$1,0),FALSE))</f>
        <v>3.5</v>
      </c>
      <c r="AL70">
        <f>VLOOKUP($B70,Leveranser!$B$1:$Y$499,MATCH("Totalt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114">
        <f t="shared" si="25"/>
        <v>0.72463768115942029</v>
      </c>
      <c r="AP70" t="str">
        <f>IFERROR(VLOOKUP($B70,Miljövärden!$B$2:$H$600,7,FALSE),"Nej, saknas")</f>
        <v>Ja</v>
      </c>
      <c r="AQ70" t="str">
        <f>IFERROR(VLOOKUP($B70,Miljövärden!$B$2:$H$600,6,FALSE),"Nej, saknas")</f>
        <v>Ja</v>
      </c>
      <c r="AU70">
        <f t="shared" si="26"/>
        <v>1.44</v>
      </c>
      <c r="AV70">
        <f t="shared" si="27"/>
        <v>0</v>
      </c>
      <c r="AW70">
        <f t="shared" si="28"/>
        <v>0</v>
      </c>
      <c r="AX70">
        <f t="shared" si="29"/>
        <v>3.39</v>
      </c>
      <c r="AZ70">
        <f t="shared" si="30"/>
        <v>3.39</v>
      </c>
      <c r="BC70">
        <f t="shared" si="31"/>
        <v>0</v>
      </c>
      <c r="BD70">
        <f t="shared" si="32"/>
        <v>0</v>
      </c>
      <c r="BE70">
        <f t="shared" si="33"/>
        <v>3.39</v>
      </c>
      <c r="BF70">
        <f t="shared" si="34"/>
        <v>0</v>
      </c>
      <c r="BG70">
        <f t="shared" si="35"/>
        <v>1.44</v>
      </c>
      <c r="BH70">
        <f>VLOOKUP(B70,Miljö!$B$1:$BX$482,MATCH("Fossilandel för ursprungspecificerad el ()",Miljö!$B$1:$I$1,0),FALSE)</f>
        <v>0</v>
      </c>
      <c r="BI70">
        <f>VLOOKUP(B70,Miljö!$B$1:$BX$482,MATCH("Kärnkraftsandel för ursprungsspecificerad el ()",Miljö!$B$1:$O$1,0),FALSE)</f>
        <v>0</v>
      </c>
      <c r="BJ70">
        <f t="shared" si="36"/>
        <v>0</v>
      </c>
      <c r="BK70" t="str">
        <f>VLOOKUP(B70,Miljö!$B$1:$P$482,MATCH("Fossil andel i procent (%)",Miljö!$B$1:$P$1,0),FALSE)</f>
        <v>ET</v>
      </c>
      <c r="BL70">
        <f t="shared" si="37"/>
        <v>4.83</v>
      </c>
      <c r="BO70" s="21">
        <f t="shared" si="38"/>
        <v>0</v>
      </c>
      <c r="BP70" s="115">
        <f t="shared" si="39"/>
        <v>0</v>
      </c>
      <c r="BQ70" s="115">
        <f t="shared" si="40"/>
        <v>1</v>
      </c>
      <c r="BR70" s="115">
        <f t="shared" si="41"/>
        <v>0</v>
      </c>
      <c r="BT70" s="116">
        <f t="shared" si="42"/>
        <v>1</v>
      </c>
      <c r="BW70" s="115">
        <f>IF(AP70="Ja",VLOOKUP(B70,Miljövärden!$B$2:$H$600,MATCH("Total andel fossilt",Miljövärden!$B$2:$H$2,0),FALSE),"")</f>
        <v>0</v>
      </c>
      <c r="BX70" s="116">
        <f t="shared" si="43"/>
        <v>0</v>
      </c>
      <c r="BZ70">
        <f t="shared" si="44"/>
        <v>0</v>
      </c>
      <c r="CA70" s="115">
        <f t="shared" si="45"/>
        <v>0</v>
      </c>
    </row>
    <row r="71" spans="1:79">
      <c r="A71" t="s">
        <v>123</v>
      </c>
      <c r="B71" t="s">
        <v>124</v>
      </c>
      <c r="C71">
        <f>VLOOKUP($B71,'Tillförd energi'!$B$1:$AI$720,MATCH(C$1,'Tillförd energi'!$B$1:$AQ$1,0),FALSE)</f>
        <v>0</v>
      </c>
      <c r="D71">
        <f>VLOOKUP($B71,'Tillförd energi'!$B$1:$AI$720,MATCH(D$1,'Tillförd energi'!$B$1:$AQ$1,0),FALSE)</f>
        <v>0</v>
      </c>
      <c r="E71">
        <f>VLOOKUP($B71,'Tillförd energi'!$B$1:$AI$720,MATCH(E$1,'Tillförd energi'!$B$1:$AQ$1,0),FALSE)</f>
        <v>0</v>
      </c>
      <c r="F71">
        <f>VLOOKUP($B71,'Tillförd energi'!$B$1:$AI$720,MATCH(F$1,'Tillförd energi'!$B$1:$AQ$1,0),FALSE)</f>
        <v>0</v>
      </c>
      <c r="G71">
        <f>VLOOKUP($B71,'Tillförd energi'!$B$1:$AI$720,MATCH(G$1,'Tillförd energi'!$B$1:$AQ$1,0),FALSE)</f>
        <v>0</v>
      </c>
      <c r="H71">
        <f>VLOOKUP($B71,'Tillförd energi'!$B$1:$AI$720,MATCH(H$1,'Tillförd energi'!$B$1:$AQ$1,0),FALSE)</f>
        <v>0</v>
      </c>
      <c r="I71">
        <f>VLOOKUP($B71,'Tillförd energi'!$B$1:$AI$720,MATCH(I$1,'Tillförd energi'!$B$1:$AQ$1,0),FALSE)</f>
        <v>0</v>
      </c>
      <c r="J71">
        <f>VLOOKUP($B71,'Tillförd energi'!$B$1:$AI$720,MATCH(J$1,'Tillförd energi'!$B$1:$AQ$1,0),FALSE)</f>
        <v>0.60899999999999999</v>
      </c>
      <c r="K71">
        <f>VLOOKUP($B71,'Tillförd energi'!$B$1:$AI$720,MATCH(K$1,'Tillförd energi'!$B$1:$AQ$1,0),FALSE)</f>
        <v>0</v>
      </c>
      <c r="L71">
        <f>VLOOKUP($B71,'Tillförd energi'!$B$1:$AI$720,MATCH(L$1,'Tillförd energi'!$B$1:$AQ$1,0),FALSE)</f>
        <v>0</v>
      </c>
      <c r="M71">
        <f>VLOOKUP($B71,'Tillförd energi'!$B$1:$AI$720,MATCH(M$1,'Tillförd energi'!$B$1:$AQ$1,0),FALSE)</f>
        <v>0</v>
      </c>
      <c r="N71">
        <f>VLOOKUP($B71,'Tillförd energi'!$B$1:$AI$720,MATCH(N$1,'Tillförd energi'!$B$1:$AQ$1,0),FALSE)</f>
        <v>52.465000000000003</v>
      </c>
      <c r="O71">
        <f>VLOOKUP($B71,'Tillförd energi'!$B$1:$AI$720,MATCH(O$1,'Tillförd energi'!$B$1:$AQ$1,0),FALSE)</f>
        <v>0</v>
      </c>
      <c r="P71">
        <f>VLOOKUP($B71,'Tillförd energi'!$B$1:$AI$720,MATCH(P$1,'Tillförd energi'!$B$1:$AQ$1,0),FALSE)</f>
        <v>21.007000000000001</v>
      </c>
      <c r="Q71">
        <f>VLOOKUP($B71,'Tillförd energi'!$B$1:$AI$720,MATCH(Q$1,'Tillförd energi'!$B$1:$AQ$1,0),FALSE)</f>
        <v>0</v>
      </c>
      <c r="R71">
        <f>VLOOKUP($B71,'Tillförd energi'!$B$1:$AI$720,MATCH(R$1,'Tillförd energi'!$B$1:$AQ$1,0),FALSE)</f>
        <v>3.5920000000000001</v>
      </c>
      <c r="S71">
        <f>VLOOKUP($B71,'Tillförd energi'!$B$1:$AI$720,MATCH(S$1,'Tillförd energi'!$B$1:$AQ$1,0),FALSE)</f>
        <v>0</v>
      </c>
      <c r="T71">
        <f>VLOOKUP($B71,'Tillförd energi'!$B$1:$AI$720,MATCH(T$1,'Tillförd energi'!$B$1:$AQ$1,0),FALSE)</f>
        <v>0</v>
      </c>
      <c r="U71">
        <f>VLOOKUP($B71,'Tillförd energi'!$B$1:$AI$720,MATCH(U$1,'Tillförd energi'!$B$1:$AQ$1,0),FALSE)</f>
        <v>0</v>
      </c>
      <c r="V71">
        <f>VLOOKUP($B71,'Tillförd energi'!$B$1:$AI$720,MATCH(V$1,'Tillförd energi'!$B$1:$AQ$1,0),FALSE)</f>
        <v>0</v>
      </c>
      <c r="W71">
        <f>VLOOKUP($B71,'Tillförd energi'!$B$1:$AI$720,MATCH(W$1,'Tillförd energi'!$B$1:$AQ$1,0),FALSE)</f>
        <v>0.63900000000000001</v>
      </c>
      <c r="X71">
        <f>VLOOKUP($B71,'Tillförd energi'!$B$1:$AI$720,MATCH(X$1,'Tillförd energi'!$B$1:$AQ$1,0),FALSE)</f>
        <v>0</v>
      </c>
      <c r="Y71">
        <f>VLOOKUP($B71,'Tillförd energi'!$B$1:$AI$720,MATCH(Y$1,'Tillförd energi'!$B$1:$AQ$1,0),FALSE)</f>
        <v>0</v>
      </c>
      <c r="Z71">
        <f>VLOOKUP($B71,'Tillförd energi'!$B$1:$AI$720,MATCH(Z$1,'Tillförd energi'!$B$1:$AQ$1,0),FALSE)</f>
        <v>0</v>
      </c>
      <c r="AA71">
        <f>VLOOKUP($B71,'Tillförd energi'!$B$1:$AI$720,MATCH(AA$1,'Tillförd energi'!$B$1:$AQ$1,0),FALSE)</f>
        <v>0</v>
      </c>
      <c r="AB71">
        <f>VLOOKUP($B71,'Tillförd energi'!$B$1:$AI$720,MATCH(AB$1,'Tillförd energi'!$B$1:$AQ$1,0),FALSE)</f>
        <v>0</v>
      </c>
      <c r="AC71">
        <f>VLOOKUP($B71,'Tillförd energi'!$B$1:$AI$720,MATCH(AC$1,'Tillförd energi'!$B$1:$AQ$1,0),FALSE)</f>
        <v>8.2200000000000006</v>
      </c>
      <c r="AD71">
        <f>VLOOKUP($B71,'Tillförd energi'!$B$1:$AI$720,MATCH(AD$1,'Tillförd energi'!$B$1:$AQ$1,0),FALSE)</f>
        <v>0.18</v>
      </c>
      <c r="AE71">
        <f>VLOOKUP($B71,'Tillförd energi'!$B$1:$AI$720,MATCH(AE$1,'Tillförd energi'!$B$1:$AQ$1,0),FALSE)</f>
        <v>0</v>
      </c>
      <c r="AF71">
        <f>VLOOKUP($B71,'Tillförd energi'!$B$1:$AI$720,MATCH(AF$1,'Tillförd energi'!$B$1:$AQ$1,0),FALSE)</f>
        <v>1.736</v>
      </c>
      <c r="AG71">
        <f>IFERROR(VLOOKUP(B71,Miljö!$B$1:$AC$550,MATCH("Köpt mängd produktionsspecifik fjärrvärme:",Miljö!$B$1:$AC$1,0),FALSE)/1,0)</f>
        <v>0</v>
      </c>
      <c r="AI71">
        <f t="shared" si="23"/>
        <v>88.448000000000008</v>
      </c>
      <c r="AJ71">
        <f t="shared" si="24"/>
        <v>88.448000000000008</v>
      </c>
      <c r="AK71">
        <f>IF(ISERROR(1/VLOOKUP($B71,Leveranser!$B$1:$S$499,MATCH("Såld värme (GWh)",Leveranser!$B$1:$S$1,0),FALSE)),"",VLOOKUP($B71,Leveranser!$B$1:$S$499,MATCH("Såld värme (GWh)",Leveranser!$B$1:$S$1,0),FALSE))</f>
        <v>61.665999999999997</v>
      </c>
      <c r="AL71">
        <f>VLOOKUP($B71,Leveranser!$B$1:$Y$499,MATCH("Totalt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114">
        <f t="shared" si="25"/>
        <v>0.69720061505065112</v>
      </c>
      <c r="AP71" t="str">
        <f>IFERROR(VLOOKUP($B71,Miljövärden!$B$2:$H$600,7,FALSE),"Nej, saknas")</f>
        <v>Ja</v>
      </c>
      <c r="AQ71" t="str">
        <f>IFERROR(VLOOKUP($B71,Miljövärden!$B$2:$H$600,6,FALSE),"Nej, saknas")</f>
        <v>Ja</v>
      </c>
      <c r="AU71">
        <f t="shared" si="26"/>
        <v>1.736</v>
      </c>
      <c r="AV71">
        <f t="shared" si="27"/>
        <v>0</v>
      </c>
      <c r="AW71">
        <f t="shared" si="28"/>
        <v>73.472000000000008</v>
      </c>
      <c r="AX71">
        <f t="shared" si="29"/>
        <v>3.5920000000000001</v>
      </c>
      <c r="AZ71">
        <f t="shared" si="30"/>
        <v>77.703000000000003</v>
      </c>
      <c r="BC71">
        <f t="shared" si="31"/>
        <v>0</v>
      </c>
      <c r="BD71">
        <f t="shared" si="32"/>
        <v>0</v>
      </c>
      <c r="BE71">
        <f t="shared" si="33"/>
        <v>77.703000000000003</v>
      </c>
      <c r="BF71">
        <f t="shared" si="34"/>
        <v>9.0090000000000003</v>
      </c>
      <c r="BG71">
        <f t="shared" si="35"/>
        <v>1.736</v>
      </c>
      <c r="BH71">
        <f>VLOOKUP(B71,Miljö!$B$1:$BX$482,MATCH("Fossilandel för ursprungspecificerad el ()",Miljö!$B$1:$I$1,0),FALSE)</f>
        <v>0</v>
      </c>
      <c r="BI71">
        <f>VLOOKUP(B71,Miljö!$B$1:$BX$482,MATCH("Kärnkraftsandel för ursprungsspecificerad el ()",Miljö!$B$1:$O$1,0),FALSE)</f>
        <v>0</v>
      </c>
      <c r="BJ71">
        <f t="shared" si="36"/>
        <v>0</v>
      </c>
      <c r="BK71" t="str">
        <f>VLOOKUP(B71,Miljö!$B$1:$P$482,MATCH("Fossil andel i procent (%)",Miljö!$B$1:$P$1,0),FALSE)</f>
        <v>ET</v>
      </c>
      <c r="BL71">
        <f t="shared" si="37"/>
        <v>88.448000000000008</v>
      </c>
      <c r="BO71" s="21">
        <f t="shared" si="38"/>
        <v>0</v>
      </c>
      <c r="BP71" s="115">
        <f t="shared" si="39"/>
        <v>0</v>
      </c>
      <c r="BQ71" s="115">
        <f t="shared" si="40"/>
        <v>0.89814354196816204</v>
      </c>
      <c r="BR71" s="115">
        <f t="shared" si="41"/>
        <v>0.10185645803183792</v>
      </c>
      <c r="BT71" s="116">
        <f t="shared" si="42"/>
        <v>1</v>
      </c>
      <c r="BW71" s="115">
        <f>IF(AP71="Ja",VLOOKUP(B71,Miljövärden!$B$2:$H$600,MATCH("Total andel fossilt",Miljövärden!$B$2:$H$2,0),FALSE),"")</f>
        <v>0</v>
      </c>
      <c r="BX71" s="116">
        <f t="shared" si="43"/>
        <v>0</v>
      </c>
      <c r="BZ71">
        <f t="shared" si="44"/>
        <v>0</v>
      </c>
      <c r="CA71" s="115">
        <f t="shared" si="45"/>
        <v>0</v>
      </c>
    </row>
    <row r="72" spans="1:79">
      <c r="A72" t="s">
        <v>123</v>
      </c>
      <c r="B72" t="s">
        <v>125</v>
      </c>
      <c r="C72">
        <f>VLOOKUP($B72,'Tillförd energi'!$B$1:$AI$720,MATCH(C$1,'Tillförd energi'!$B$1:$AQ$1,0),FALSE)</f>
        <v>0</v>
      </c>
      <c r="D72">
        <f>VLOOKUP($B72,'Tillförd energi'!$B$1:$AI$720,MATCH(D$1,'Tillförd energi'!$B$1:$AQ$1,0),FALSE)</f>
        <v>5.8999999999999997E-2</v>
      </c>
      <c r="E72">
        <f>VLOOKUP($B72,'Tillförd energi'!$B$1:$AI$720,MATCH(E$1,'Tillförd energi'!$B$1:$AQ$1,0),FALSE)</f>
        <v>0</v>
      </c>
      <c r="F72">
        <f>VLOOKUP($B72,'Tillförd energi'!$B$1:$AI$720,MATCH(F$1,'Tillförd energi'!$B$1:$AQ$1,0),FALSE)</f>
        <v>0</v>
      </c>
      <c r="G72">
        <f>VLOOKUP($B72,'Tillförd energi'!$B$1:$AI$720,MATCH(G$1,'Tillförd energi'!$B$1:$AQ$1,0),FALSE)</f>
        <v>0</v>
      </c>
      <c r="H72">
        <f>VLOOKUP($B72,'Tillförd energi'!$B$1:$AI$720,MATCH(H$1,'Tillförd energi'!$B$1:$AQ$1,0),FALSE)</f>
        <v>0</v>
      </c>
      <c r="I72">
        <f>VLOOKUP($B72,'Tillförd energi'!$B$1:$AI$720,MATCH(I$1,'Tillförd energi'!$B$1:$AQ$1,0),FALSE)</f>
        <v>0</v>
      </c>
      <c r="J72">
        <f>VLOOKUP($B72,'Tillförd energi'!$B$1:$AI$720,MATCH(J$1,'Tillförd energi'!$B$1:$AQ$1,0),FALSE)</f>
        <v>0</v>
      </c>
      <c r="K72">
        <f>VLOOKUP($B72,'Tillförd energi'!$B$1:$AI$720,MATCH(K$1,'Tillförd energi'!$B$1:$AQ$1,0),FALSE)</f>
        <v>0</v>
      </c>
      <c r="L72">
        <f>VLOOKUP($B72,'Tillförd energi'!$B$1:$AI$720,MATCH(L$1,'Tillförd energi'!$B$1:$AQ$1,0),FALSE)</f>
        <v>0</v>
      </c>
      <c r="M72">
        <f>VLOOKUP($B72,'Tillförd energi'!$B$1:$AI$720,MATCH(M$1,'Tillförd energi'!$B$1:$AQ$1,0),FALSE)</f>
        <v>0</v>
      </c>
      <c r="N72">
        <f>VLOOKUP($B72,'Tillförd energi'!$B$1:$AI$720,MATCH(N$1,'Tillförd energi'!$B$1:$AQ$1,0),FALSE)</f>
        <v>0</v>
      </c>
      <c r="O72">
        <f>VLOOKUP($B72,'Tillförd energi'!$B$1:$AI$720,MATCH(O$1,'Tillförd energi'!$B$1:$AQ$1,0),FALSE)</f>
        <v>0</v>
      </c>
      <c r="P72">
        <f>VLOOKUP($B72,'Tillförd energi'!$B$1:$AI$720,MATCH(P$1,'Tillförd energi'!$B$1:$AQ$1,0),FALSE)</f>
        <v>0</v>
      </c>
      <c r="Q72">
        <f>VLOOKUP($B72,'Tillförd energi'!$B$1:$AI$720,MATCH(Q$1,'Tillförd energi'!$B$1:$AQ$1,0),FALSE)</f>
        <v>0</v>
      </c>
      <c r="R72">
        <f>VLOOKUP($B72,'Tillförd energi'!$B$1:$AI$720,MATCH(R$1,'Tillförd energi'!$B$1:$AQ$1,0),FALSE)</f>
        <v>2.8239999999999998</v>
      </c>
      <c r="S72">
        <f>VLOOKUP($B72,'Tillförd energi'!$B$1:$AI$720,MATCH(S$1,'Tillförd energi'!$B$1:$AQ$1,0),FALSE)</f>
        <v>0</v>
      </c>
      <c r="T72">
        <f>VLOOKUP($B72,'Tillförd energi'!$B$1:$AI$720,MATCH(T$1,'Tillförd energi'!$B$1:$AQ$1,0),FALSE)</f>
        <v>0</v>
      </c>
      <c r="U72">
        <f>VLOOKUP($B72,'Tillförd energi'!$B$1:$AI$720,MATCH(U$1,'Tillförd energi'!$B$1:$AQ$1,0),FALSE)</f>
        <v>0</v>
      </c>
      <c r="V72">
        <f>VLOOKUP($B72,'Tillförd energi'!$B$1:$AI$720,MATCH(V$1,'Tillförd energi'!$B$1:$AQ$1,0),FALSE)</f>
        <v>0</v>
      </c>
      <c r="W72">
        <f>VLOOKUP($B72,'Tillförd energi'!$B$1:$AI$720,MATCH(W$1,'Tillförd energi'!$B$1:$AQ$1,0),FALSE)</f>
        <v>0</v>
      </c>
      <c r="X72">
        <f>VLOOKUP($B72,'Tillförd energi'!$B$1:$AI$720,MATCH(X$1,'Tillförd energi'!$B$1:$AQ$1,0),FALSE)</f>
        <v>0</v>
      </c>
      <c r="Y72">
        <f>VLOOKUP($B72,'Tillförd energi'!$B$1:$AI$720,MATCH(Y$1,'Tillförd energi'!$B$1:$AQ$1,0),FALSE)</f>
        <v>0</v>
      </c>
      <c r="Z72">
        <f>VLOOKUP($B72,'Tillförd energi'!$B$1:$AI$720,MATCH(Z$1,'Tillförd energi'!$B$1:$AQ$1,0),FALSE)</f>
        <v>0</v>
      </c>
      <c r="AA72">
        <f>VLOOKUP($B72,'Tillförd energi'!$B$1:$AI$720,MATCH(AA$1,'Tillförd energi'!$B$1:$AQ$1,0),FALSE)</f>
        <v>0</v>
      </c>
      <c r="AB72">
        <f>VLOOKUP($B72,'Tillförd energi'!$B$1:$AI$720,MATCH(AB$1,'Tillförd energi'!$B$1:$AQ$1,0),FALSE)</f>
        <v>0</v>
      </c>
      <c r="AC72">
        <f>VLOOKUP($B72,'Tillförd energi'!$B$1:$AI$720,MATCH(AC$1,'Tillförd energi'!$B$1:$AQ$1,0),FALSE)</f>
        <v>0</v>
      </c>
      <c r="AD72">
        <f>VLOOKUP($B72,'Tillförd energi'!$B$1:$AI$720,MATCH(AD$1,'Tillförd energi'!$B$1:$AQ$1,0),FALSE)</f>
        <v>0</v>
      </c>
      <c r="AE72">
        <f>VLOOKUP($B72,'Tillförd energi'!$B$1:$AI$720,MATCH(AE$1,'Tillförd energi'!$B$1:$AQ$1,0),FALSE)</f>
        <v>0</v>
      </c>
      <c r="AF72">
        <f>VLOOKUP($B72,'Tillförd energi'!$B$1:$AI$720,MATCH(AF$1,'Tillförd energi'!$B$1:$AQ$1,0),FALSE)</f>
        <v>4.2999999999999997E-2</v>
      </c>
      <c r="AG72">
        <f>IFERROR(VLOOKUP(B72,Miljö!$B$1:$AC$550,MATCH("Köpt mängd produktionsspecifik fjärrvärme:",Miljö!$B$1:$AC$1,0),FALSE)/1,0)</f>
        <v>0</v>
      </c>
      <c r="AI72">
        <f t="shared" si="23"/>
        <v>2.9260000000000002</v>
      </c>
      <c r="AJ72">
        <f t="shared" si="24"/>
        <v>2.9260000000000002</v>
      </c>
      <c r="AK72">
        <f>IF(ISERROR(1/VLOOKUP($B72,Leveranser!$B$1:$S$499,MATCH("Såld värme (GWh)",Leveranser!$B$1:$S$1,0),FALSE)),"",VLOOKUP($B72,Leveranser!$B$1:$S$499,MATCH("Såld värme (GWh)",Leveranser!$B$1:$S$1,0),FALSE))</f>
        <v>2.2879999999999998</v>
      </c>
      <c r="AL72">
        <f>VLOOKUP($B72,Leveranser!$B$1:$Y$499,MATCH("Totalt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114">
        <f t="shared" si="25"/>
        <v>0.78195488721804496</v>
      </c>
      <c r="AP72" t="str">
        <f>IFERROR(VLOOKUP($B72,Miljövärden!$B$2:$H$600,7,FALSE),"Nej, saknas")</f>
        <v>Ja</v>
      </c>
      <c r="AQ72" t="str">
        <f>IFERROR(VLOOKUP($B72,Miljövärden!$B$2:$H$600,6,FALSE),"Nej, saknas")</f>
        <v>Ja</v>
      </c>
      <c r="AU72">
        <f t="shared" si="26"/>
        <v>4.2999999999999997E-2</v>
      </c>
      <c r="AV72">
        <f t="shared" si="27"/>
        <v>0</v>
      </c>
      <c r="AW72">
        <f t="shared" si="28"/>
        <v>0</v>
      </c>
      <c r="AX72">
        <f t="shared" si="29"/>
        <v>2.8239999999999998</v>
      </c>
      <c r="AZ72">
        <f t="shared" si="30"/>
        <v>2.8239999999999998</v>
      </c>
      <c r="BC72">
        <f t="shared" si="31"/>
        <v>5.8999999999999997E-2</v>
      </c>
      <c r="BD72">
        <f t="shared" si="32"/>
        <v>0</v>
      </c>
      <c r="BE72">
        <f t="shared" si="33"/>
        <v>2.8239999999999998</v>
      </c>
      <c r="BF72">
        <f t="shared" si="34"/>
        <v>0</v>
      </c>
      <c r="BG72">
        <f t="shared" si="35"/>
        <v>4.2999999999999997E-2</v>
      </c>
      <c r="BH72">
        <f>VLOOKUP(B72,Miljö!$B$1:$BX$482,MATCH("Fossilandel för ursprungspecificerad el ()",Miljö!$B$1:$I$1,0),FALSE)</f>
        <v>0</v>
      </c>
      <c r="BI72">
        <f>VLOOKUP(B72,Miljö!$B$1:$BX$482,MATCH("Kärnkraftsandel för ursprungsspecificerad el ()",Miljö!$B$1:$O$1,0),FALSE)</f>
        <v>0</v>
      </c>
      <c r="BJ72">
        <f t="shared" si="36"/>
        <v>0</v>
      </c>
      <c r="BK72" t="str">
        <f>VLOOKUP(B72,Miljö!$B$1:$P$482,MATCH("Fossil andel i procent (%)",Miljö!$B$1:$P$1,0),FALSE)</f>
        <v>ET</v>
      </c>
      <c r="BL72">
        <f t="shared" si="37"/>
        <v>2.9260000000000002</v>
      </c>
      <c r="BO72" s="21">
        <f t="shared" si="38"/>
        <v>2.016404647983595E-2</v>
      </c>
      <c r="BP72" s="115">
        <f t="shared" si="39"/>
        <v>0</v>
      </c>
      <c r="BQ72" s="115">
        <f t="shared" si="40"/>
        <v>0.97983595352016395</v>
      </c>
      <c r="BR72" s="115">
        <f t="shared" si="41"/>
        <v>0</v>
      </c>
      <c r="BT72" s="116">
        <f t="shared" si="42"/>
        <v>0.99999999999999989</v>
      </c>
      <c r="BW72" s="115">
        <f>IF(AP72="Ja",VLOOKUP(B72,Miljövärden!$B$2:$H$600,MATCH("Total andel fossilt",Miljövärden!$B$2:$H$2,0),FALSE),"")</f>
        <v>2.0164000000000001E-2</v>
      </c>
      <c r="BX72" s="116">
        <f t="shared" si="43"/>
        <v>-4.6479835948826098E-8</v>
      </c>
      <c r="BZ72">
        <f t="shared" si="44"/>
        <v>-4.6479835948826098E-8</v>
      </c>
      <c r="CA72" s="115">
        <f t="shared" si="45"/>
        <v>0</v>
      </c>
    </row>
    <row r="73" spans="1:79">
      <c r="A73" t="s">
        <v>123</v>
      </c>
      <c r="B73" t="s">
        <v>126</v>
      </c>
      <c r="C73">
        <f>VLOOKUP($B73,'Tillförd energi'!$B$1:$AI$720,MATCH(C$1,'Tillförd energi'!$B$1:$AQ$1,0),FALSE)</f>
        <v>0</v>
      </c>
      <c r="D73">
        <f>VLOOKUP($B73,'Tillförd energi'!$B$1:$AI$720,MATCH(D$1,'Tillförd energi'!$B$1:$AQ$1,0),FALSE)</f>
        <v>0.13600000000000001</v>
      </c>
      <c r="E73">
        <f>VLOOKUP($B73,'Tillförd energi'!$B$1:$AI$720,MATCH(E$1,'Tillförd energi'!$B$1:$AQ$1,0),FALSE)</f>
        <v>0</v>
      </c>
      <c r="F73">
        <f>VLOOKUP($B73,'Tillförd energi'!$B$1:$AI$720,MATCH(F$1,'Tillförd energi'!$B$1:$AQ$1,0),FALSE)</f>
        <v>0</v>
      </c>
      <c r="G73">
        <f>VLOOKUP($B73,'Tillförd energi'!$B$1:$AI$720,MATCH(G$1,'Tillförd energi'!$B$1:$AQ$1,0),FALSE)</f>
        <v>0</v>
      </c>
      <c r="H73">
        <f>VLOOKUP($B73,'Tillförd energi'!$B$1:$AI$720,MATCH(H$1,'Tillförd energi'!$B$1:$AQ$1,0),FALSE)</f>
        <v>0</v>
      </c>
      <c r="I73">
        <f>VLOOKUP($B73,'Tillförd energi'!$B$1:$AI$720,MATCH(I$1,'Tillförd energi'!$B$1:$AQ$1,0),FALSE)</f>
        <v>0</v>
      </c>
      <c r="J73">
        <f>VLOOKUP($B73,'Tillförd energi'!$B$1:$AI$720,MATCH(J$1,'Tillförd energi'!$B$1:$AQ$1,0),FALSE)</f>
        <v>0</v>
      </c>
      <c r="K73">
        <f>VLOOKUP($B73,'Tillförd energi'!$B$1:$AI$720,MATCH(K$1,'Tillförd energi'!$B$1:$AQ$1,0),FALSE)</f>
        <v>0</v>
      </c>
      <c r="L73">
        <f>VLOOKUP($B73,'Tillförd energi'!$B$1:$AI$720,MATCH(L$1,'Tillförd energi'!$B$1:$AQ$1,0),FALSE)</f>
        <v>0</v>
      </c>
      <c r="M73">
        <f>VLOOKUP($B73,'Tillförd energi'!$B$1:$AI$720,MATCH(M$1,'Tillförd energi'!$B$1:$AQ$1,0),FALSE)</f>
        <v>0</v>
      </c>
      <c r="N73">
        <f>VLOOKUP($B73,'Tillförd energi'!$B$1:$AI$720,MATCH(N$1,'Tillförd energi'!$B$1:$AQ$1,0),FALSE)</f>
        <v>0</v>
      </c>
      <c r="O73">
        <f>VLOOKUP($B73,'Tillförd energi'!$B$1:$AI$720,MATCH(O$1,'Tillförd energi'!$B$1:$AQ$1,0),FALSE)</f>
        <v>0</v>
      </c>
      <c r="P73">
        <f>VLOOKUP($B73,'Tillförd energi'!$B$1:$AI$720,MATCH(P$1,'Tillförd energi'!$B$1:$AQ$1,0),FALSE)</f>
        <v>0</v>
      </c>
      <c r="Q73">
        <f>VLOOKUP($B73,'Tillförd energi'!$B$1:$AI$720,MATCH(Q$1,'Tillförd energi'!$B$1:$AQ$1,0),FALSE)</f>
        <v>0</v>
      </c>
      <c r="R73">
        <f>VLOOKUP($B73,'Tillförd energi'!$B$1:$AI$720,MATCH(R$1,'Tillförd energi'!$B$1:$AQ$1,0),FALSE)</f>
        <v>3.4159999999999999</v>
      </c>
      <c r="S73">
        <f>VLOOKUP($B73,'Tillförd energi'!$B$1:$AI$720,MATCH(S$1,'Tillförd energi'!$B$1:$AQ$1,0),FALSE)</f>
        <v>0</v>
      </c>
      <c r="T73">
        <f>VLOOKUP($B73,'Tillförd energi'!$B$1:$AI$720,MATCH(T$1,'Tillförd energi'!$B$1:$AQ$1,0),FALSE)</f>
        <v>0</v>
      </c>
      <c r="U73">
        <f>VLOOKUP($B73,'Tillförd energi'!$B$1:$AI$720,MATCH(U$1,'Tillförd energi'!$B$1:$AQ$1,0),FALSE)</f>
        <v>0</v>
      </c>
      <c r="V73">
        <f>VLOOKUP($B73,'Tillförd energi'!$B$1:$AI$720,MATCH(V$1,'Tillförd energi'!$B$1:$AQ$1,0),FALSE)</f>
        <v>0</v>
      </c>
      <c r="W73">
        <f>VLOOKUP($B73,'Tillförd energi'!$B$1:$AI$720,MATCH(W$1,'Tillförd energi'!$B$1:$AQ$1,0),FALSE)</f>
        <v>0</v>
      </c>
      <c r="X73">
        <f>VLOOKUP($B73,'Tillförd energi'!$B$1:$AI$720,MATCH(X$1,'Tillförd energi'!$B$1:$AQ$1,0),FALSE)</f>
        <v>0</v>
      </c>
      <c r="Y73">
        <f>VLOOKUP($B73,'Tillförd energi'!$B$1:$AI$720,MATCH(Y$1,'Tillförd energi'!$B$1:$AQ$1,0),FALSE)</f>
        <v>0</v>
      </c>
      <c r="Z73">
        <f>VLOOKUP($B73,'Tillförd energi'!$B$1:$AI$720,MATCH(Z$1,'Tillförd energi'!$B$1:$AQ$1,0),FALSE)</f>
        <v>0</v>
      </c>
      <c r="AA73">
        <f>VLOOKUP($B73,'Tillförd energi'!$B$1:$AI$720,MATCH(AA$1,'Tillförd energi'!$B$1:$AQ$1,0),FALSE)</f>
        <v>0</v>
      </c>
      <c r="AB73">
        <f>VLOOKUP($B73,'Tillförd energi'!$B$1:$AI$720,MATCH(AB$1,'Tillförd energi'!$B$1:$AQ$1,0),FALSE)</f>
        <v>0</v>
      </c>
      <c r="AC73">
        <f>VLOOKUP($B73,'Tillförd energi'!$B$1:$AI$720,MATCH(AC$1,'Tillförd energi'!$B$1:$AQ$1,0),FALSE)</f>
        <v>0</v>
      </c>
      <c r="AD73">
        <f>VLOOKUP($B73,'Tillförd energi'!$B$1:$AI$720,MATCH(AD$1,'Tillförd energi'!$B$1:$AQ$1,0),FALSE)</f>
        <v>0</v>
      </c>
      <c r="AE73">
        <f>VLOOKUP($B73,'Tillförd energi'!$B$1:$AI$720,MATCH(AE$1,'Tillförd energi'!$B$1:$AQ$1,0),FALSE)</f>
        <v>0</v>
      </c>
      <c r="AF73">
        <f>VLOOKUP($B73,'Tillförd energi'!$B$1:$AI$720,MATCH(AF$1,'Tillförd energi'!$B$1:$AQ$1,0),FALSE)</f>
        <v>4.4999999999999998E-2</v>
      </c>
      <c r="AG73">
        <f>IFERROR(VLOOKUP(B73,Miljö!$B$1:$AC$550,MATCH("Köpt mängd produktionsspecifik fjärrvärme:",Miljö!$B$1:$AC$1,0),FALSE)/1,0)</f>
        <v>0</v>
      </c>
      <c r="AI73">
        <f t="shared" si="23"/>
        <v>3.597</v>
      </c>
      <c r="AJ73">
        <f t="shared" si="24"/>
        <v>3.597</v>
      </c>
      <c r="AK73">
        <f>IF(ISERROR(1/VLOOKUP($B73,Leveranser!$B$1:$S$499,MATCH("Såld värme (GWh)",Leveranser!$B$1:$S$1,0),FALSE)),"",VLOOKUP($B73,Leveranser!$B$1:$S$499,MATCH("Såld värme (GWh)",Leveranser!$B$1:$S$1,0),FALSE))</f>
        <v>2.78</v>
      </c>
      <c r="AL73">
        <f>VLOOKUP($B73,Leveranser!$B$1:$Y$499,MATCH("Totalt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114">
        <f t="shared" si="25"/>
        <v>0.77286627745343339</v>
      </c>
      <c r="AP73" t="str">
        <f>IFERROR(VLOOKUP($B73,Miljövärden!$B$2:$H$600,7,FALSE),"Nej, saknas")</f>
        <v>Ja</v>
      </c>
      <c r="AQ73" t="str">
        <f>IFERROR(VLOOKUP($B73,Miljövärden!$B$2:$H$600,6,FALSE),"Nej, saknas")</f>
        <v>Ja</v>
      </c>
      <c r="AU73">
        <f t="shared" si="26"/>
        <v>4.4999999999999998E-2</v>
      </c>
      <c r="AV73">
        <f t="shared" si="27"/>
        <v>0</v>
      </c>
      <c r="AW73">
        <f t="shared" si="28"/>
        <v>0</v>
      </c>
      <c r="AX73">
        <f t="shared" si="29"/>
        <v>3.4159999999999999</v>
      </c>
      <c r="AZ73">
        <f t="shared" si="30"/>
        <v>3.4159999999999999</v>
      </c>
      <c r="BC73">
        <f t="shared" si="31"/>
        <v>0.13600000000000001</v>
      </c>
      <c r="BD73">
        <f t="shared" si="32"/>
        <v>0</v>
      </c>
      <c r="BE73">
        <f t="shared" si="33"/>
        <v>3.4159999999999999</v>
      </c>
      <c r="BF73">
        <f t="shared" si="34"/>
        <v>0</v>
      </c>
      <c r="BG73">
        <f t="shared" si="35"/>
        <v>4.4999999999999998E-2</v>
      </c>
      <c r="BH73">
        <f>VLOOKUP(B73,Miljö!$B$1:$BX$482,MATCH("Fossilandel för ursprungspecificerad el ()",Miljö!$B$1:$I$1,0),FALSE)</f>
        <v>0.01</v>
      </c>
      <c r="BI73">
        <f>VLOOKUP(B73,Miljö!$B$1:$BX$482,MATCH("Kärnkraftsandel för ursprungsspecificerad el ()",Miljö!$B$1:$O$1,0),FALSE)</f>
        <v>0</v>
      </c>
      <c r="BJ73">
        <f t="shared" si="36"/>
        <v>0</v>
      </c>
      <c r="BK73" t="str">
        <f>VLOOKUP(B73,Miljö!$B$1:$P$482,MATCH("Fossil andel i procent (%)",Miljö!$B$1:$P$1,0),FALSE)</f>
        <v>ET</v>
      </c>
      <c r="BL73">
        <f t="shared" si="37"/>
        <v>3.597</v>
      </c>
      <c r="BO73" s="21">
        <f t="shared" si="38"/>
        <v>3.7934389769252161E-2</v>
      </c>
      <c r="BP73" s="115">
        <f t="shared" si="39"/>
        <v>0</v>
      </c>
      <c r="BQ73" s="115">
        <f t="shared" si="40"/>
        <v>0.96206561023074788</v>
      </c>
      <c r="BR73" s="115">
        <f t="shared" si="41"/>
        <v>0</v>
      </c>
      <c r="BT73" s="116">
        <f t="shared" si="42"/>
        <v>1</v>
      </c>
      <c r="BW73" s="115">
        <f>IF(AP73="Ja",VLOOKUP(B73,Miljövärden!$B$2:$H$600,MATCH("Total andel fossilt",Miljövärden!$B$2:$H$2,0),FALSE),"")</f>
        <v>3.79344E-2</v>
      </c>
      <c r="BX73" s="116">
        <f t="shared" si="43"/>
        <v>1.0230747839179433E-8</v>
      </c>
      <c r="BZ73">
        <f t="shared" si="44"/>
        <v>1.0230747839179433E-8</v>
      </c>
      <c r="CA73" s="115">
        <f t="shared" si="45"/>
        <v>0</v>
      </c>
    </row>
    <row r="74" spans="1:79">
      <c r="A74" t="s">
        <v>127</v>
      </c>
      <c r="B74" t="s">
        <v>128</v>
      </c>
      <c r="C74">
        <f>VLOOKUP($B74,'Tillförd energi'!$B$1:$AI$720,MATCH(C$1,'Tillförd energi'!$B$1:$AQ$1,0),FALSE)</f>
        <v>0</v>
      </c>
      <c r="D74">
        <f>VLOOKUP($B74,'Tillförd energi'!$B$1:$AI$720,MATCH(D$1,'Tillförd energi'!$B$1:$AQ$1,0),FALSE)</f>
        <v>0.04</v>
      </c>
      <c r="E74">
        <f>VLOOKUP($B74,'Tillförd energi'!$B$1:$AI$720,MATCH(E$1,'Tillförd energi'!$B$1:$AQ$1,0),FALSE)</f>
        <v>0</v>
      </c>
      <c r="F74">
        <f>VLOOKUP($B74,'Tillförd energi'!$B$1:$AI$720,MATCH(F$1,'Tillförd energi'!$B$1:$AQ$1,0),FALSE)</f>
        <v>0</v>
      </c>
      <c r="G74">
        <f>VLOOKUP($B74,'Tillförd energi'!$B$1:$AI$720,MATCH(G$1,'Tillförd energi'!$B$1:$AQ$1,0),FALSE)</f>
        <v>0</v>
      </c>
      <c r="H74">
        <f>VLOOKUP($B74,'Tillförd energi'!$B$1:$AI$720,MATCH(H$1,'Tillförd energi'!$B$1:$AQ$1,0),FALSE)</f>
        <v>0</v>
      </c>
      <c r="I74">
        <f>VLOOKUP($B74,'Tillförd energi'!$B$1:$AI$720,MATCH(I$1,'Tillförd energi'!$B$1:$AQ$1,0),FALSE)</f>
        <v>0</v>
      </c>
      <c r="J74">
        <f>VLOOKUP($B74,'Tillförd energi'!$B$1:$AI$720,MATCH(J$1,'Tillförd energi'!$B$1:$AQ$1,0),FALSE)</f>
        <v>0</v>
      </c>
      <c r="K74">
        <f>VLOOKUP($B74,'Tillförd energi'!$B$1:$AI$720,MATCH(K$1,'Tillförd energi'!$B$1:$AQ$1,0),FALSE)</f>
        <v>0</v>
      </c>
      <c r="L74">
        <f>VLOOKUP($B74,'Tillförd energi'!$B$1:$AI$720,MATCH(L$1,'Tillförd energi'!$B$1:$AQ$1,0),FALSE)</f>
        <v>0</v>
      </c>
      <c r="M74">
        <f>VLOOKUP($B74,'Tillförd energi'!$B$1:$AI$720,MATCH(M$1,'Tillförd energi'!$B$1:$AQ$1,0),FALSE)</f>
        <v>0</v>
      </c>
      <c r="N74">
        <f>VLOOKUP($B74,'Tillförd energi'!$B$1:$AI$720,MATCH(N$1,'Tillförd energi'!$B$1:$AQ$1,0),FALSE)</f>
        <v>0</v>
      </c>
      <c r="O74">
        <f>VLOOKUP($B74,'Tillförd energi'!$B$1:$AI$720,MATCH(O$1,'Tillförd energi'!$B$1:$AQ$1,0),FALSE)</f>
        <v>0</v>
      </c>
      <c r="P74">
        <f>VLOOKUP($B74,'Tillförd energi'!$B$1:$AI$720,MATCH(P$1,'Tillförd energi'!$B$1:$AQ$1,0),FALSE)</f>
        <v>0</v>
      </c>
      <c r="Q74">
        <f>VLOOKUP($B74,'Tillförd energi'!$B$1:$AI$720,MATCH(Q$1,'Tillförd energi'!$B$1:$AQ$1,0),FALSE)</f>
        <v>0</v>
      </c>
      <c r="R74">
        <f>VLOOKUP($B74,'Tillförd energi'!$B$1:$AI$720,MATCH(R$1,'Tillförd energi'!$B$1:$AQ$1,0),FALSE)</f>
        <v>4.72</v>
      </c>
      <c r="S74">
        <f>VLOOKUP($B74,'Tillförd energi'!$B$1:$AI$720,MATCH(S$1,'Tillförd energi'!$B$1:$AQ$1,0),FALSE)</f>
        <v>0</v>
      </c>
      <c r="T74">
        <f>VLOOKUP($B74,'Tillförd energi'!$B$1:$AI$720,MATCH(T$1,'Tillförd energi'!$B$1:$AQ$1,0),FALSE)</f>
        <v>0</v>
      </c>
      <c r="U74">
        <f>VLOOKUP($B74,'Tillförd energi'!$B$1:$AI$720,MATCH(U$1,'Tillförd energi'!$B$1:$AQ$1,0),FALSE)</f>
        <v>0</v>
      </c>
      <c r="V74">
        <f>VLOOKUP($B74,'Tillförd energi'!$B$1:$AI$720,MATCH(V$1,'Tillförd energi'!$B$1:$AQ$1,0),FALSE)</f>
        <v>0</v>
      </c>
      <c r="W74">
        <f>VLOOKUP($B74,'Tillförd energi'!$B$1:$AI$720,MATCH(W$1,'Tillförd energi'!$B$1:$AQ$1,0),FALSE)</f>
        <v>0</v>
      </c>
      <c r="X74">
        <f>VLOOKUP($B74,'Tillförd energi'!$B$1:$AI$720,MATCH(X$1,'Tillförd energi'!$B$1:$AQ$1,0),FALSE)</f>
        <v>0</v>
      </c>
      <c r="Y74">
        <f>VLOOKUP($B74,'Tillförd energi'!$B$1:$AI$720,MATCH(Y$1,'Tillförd energi'!$B$1:$AQ$1,0),FALSE)</f>
        <v>0</v>
      </c>
      <c r="Z74">
        <f>VLOOKUP($B74,'Tillförd energi'!$B$1:$AI$720,MATCH(Z$1,'Tillförd energi'!$B$1:$AQ$1,0),FALSE)</f>
        <v>0</v>
      </c>
      <c r="AA74">
        <f>VLOOKUP($B74,'Tillförd energi'!$B$1:$AI$720,MATCH(AA$1,'Tillförd energi'!$B$1:$AQ$1,0),FALSE)</f>
        <v>0</v>
      </c>
      <c r="AB74">
        <f>VLOOKUP($B74,'Tillförd energi'!$B$1:$AI$720,MATCH(AB$1,'Tillförd energi'!$B$1:$AQ$1,0),FALSE)</f>
        <v>0</v>
      </c>
      <c r="AC74">
        <f>VLOOKUP($B74,'Tillförd energi'!$B$1:$AI$720,MATCH(AC$1,'Tillförd energi'!$B$1:$AQ$1,0),FALSE)</f>
        <v>0</v>
      </c>
      <c r="AD74">
        <f>VLOOKUP($B74,'Tillförd energi'!$B$1:$AI$720,MATCH(AD$1,'Tillförd energi'!$B$1:$AQ$1,0),FALSE)</f>
        <v>0</v>
      </c>
      <c r="AE74">
        <f>VLOOKUP($B74,'Tillförd energi'!$B$1:$AI$720,MATCH(AE$1,'Tillförd energi'!$B$1:$AQ$1,0),FALSE)</f>
        <v>0</v>
      </c>
      <c r="AF74">
        <f>VLOOKUP($B74,'Tillförd energi'!$B$1:$AI$720,MATCH(AF$1,'Tillförd energi'!$B$1:$AQ$1,0),FALSE)</f>
        <v>6.1358000000000003E-2</v>
      </c>
      <c r="AG74">
        <f>IFERROR(VLOOKUP(B74,Miljö!$B$1:$AC$550,MATCH("Köpt mängd produktionsspecifik fjärrvärme:",Miljö!$B$1:$AC$1,0),FALSE)/1,0)</f>
        <v>0</v>
      </c>
      <c r="AI74">
        <f t="shared" si="23"/>
        <v>4.821358</v>
      </c>
      <c r="AJ74">
        <f t="shared" si="24"/>
        <v>4.821358</v>
      </c>
      <c r="AK74">
        <f>IF(ISERROR(1/VLOOKUP($B74,Leveranser!$B$1:$S$499,MATCH("Såld värme (GWh)",Leveranser!$B$1:$S$1,0),FALSE)),"",VLOOKUP($B74,Leveranser!$B$1:$S$499,MATCH("Såld värme (GWh)",Leveranser!$B$1:$S$1,0),FALSE))</f>
        <v>3.45</v>
      </c>
      <c r="AL74">
        <f>VLOOKUP($B74,Leveranser!$B$1:$Y$499,MATCH("Totalt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114">
        <f t="shared" si="25"/>
        <v>0.71556602932202917</v>
      </c>
      <c r="AP74" t="str">
        <f>IFERROR(VLOOKUP($B74,Miljövärden!$B$2:$H$600,7,FALSE),"Nej, saknas")</f>
        <v>Ja</v>
      </c>
      <c r="AQ74" t="str">
        <f>IFERROR(VLOOKUP($B74,Miljövärden!$B$2:$H$600,6,FALSE),"Nej, saknas")</f>
        <v>Ja</v>
      </c>
      <c r="AU74">
        <f t="shared" si="26"/>
        <v>6.1358000000000003E-2</v>
      </c>
      <c r="AV74">
        <f t="shared" si="27"/>
        <v>0</v>
      </c>
      <c r="AW74">
        <f t="shared" si="28"/>
        <v>0</v>
      </c>
      <c r="AX74">
        <f t="shared" si="29"/>
        <v>4.72</v>
      </c>
      <c r="AZ74">
        <f t="shared" si="30"/>
        <v>4.72</v>
      </c>
      <c r="BC74">
        <f t="shared" si="31"/>
        <v>0.04</v>
      </c>
      <c r="BD74">
        <f t="shared" si="32"/>
        <v>0</v>
      </c>
      <c r="BE74">
        <f t="shared" si="33"/>
        <v>4.72</v>
      </c>
      <c r="BF74">
        <f t="shared" si="34"/>
        <v>0</v>
      </c>
      <c r="BG74">
        <f t="shared" si="35"/>
        <v>6.1358000000000003E-2</v>
      </c>
      <c r="BH74">
        <f>VLOOKUP(B74,Miljö!$B$1:$BX$482,MATCH("Fossilandel för ursprungspecificerad el ()",Miljö!$B$1:$I$1,0),FALSE)</f>
        <v>0</v>
      </c>
      <c r="BI74">
        <f>VLOOKUP(B74,Miljö!$B$1:$BX$482,MATCH("Kärnkraftsandel för ursprungsspecificerad el ()",Miljö!$B$1:$O$1,0),FALSE)</f>
        <v>0</v>
      </c>
      <c r="BJ74">
        <f t="shared" si="36"/>
        <v>0</v>
      </c>
      <c r="BK74" t="str">
        <f>VLOOKUP(B74,Miljö!$B$1:$P$482,MATCH("Fossil andel i procent (%)",Miljö!$B$1:$P$1,0),FALSE)</f>
        <v>ET</v>
      </c>
      <c r="BL74">
        <f t="shared" si="37"/>
        <v>4.821358</v>
      </c>
      <c r="BO74" s="21">
        <f t="shared" si="38"/>
        <v>8.2964177312699044E-3</v>
      </c>
      <c r="BP74" s="115">
        <f t="shared" si="39"/>
        <v>0</v>
      </c>
      <c r="BQ74" s="115">
        <f t="shared" si="40"/>
        <v>0.99170358226873012</v>
      </c>
      <c r="BR74" s="115">
        <f t="shared" si="41"/>
        <v>0</v>
      </c>
      <c r="BT74" s="116">
        <f t="shared" si="42"/>
        <v>1</v>
      </c>
      <c r="BW74" s="115">
        <f>IF(AP74="Ja",VLOOKUP(B74,Miljövärden!$B$2:$H$600,MATCH("Total andel fossilt",Miljövärden!$B$2:$H$2,0),FALSE),"")</f>
        <v>8.2964100000000006E-3</v>
      </c>
      <c r="BX74" s="116">
        <f t="shared" si="43"/>
        <v>-7.731269903790694E-9</v>
      </c>
      <c r="BZ74">
        <f t="shared" si="44"/>
        <v>-7.731269903790694E-9</v>
      </c>
      <c r="CA74" s="115">
        <f t="shared" si="45"/>
        <v>0</v>
      </c>
    </row>
    <row r="75" spans="1:79">
      <c r="A75" t="s">
        <v>127</v>
      </c>
      <c r="B75" t="s">
        <v>129</v>
      </c>
      <c r="C75">
        <f>VLOOKUP($B75,'Tillförd energi'!$B$1:$AI$720,MATCH(C$1,'Tillförd energi'!$B$1:$AQ$1,0),FALSE)</f>
        <v>0</v>
      </c>
      <c r="D75">
        <f>VLOOKUP($B75,'Tillförd energi'!$B$1:$AI$720,MATCH(D$1,'Tillförd energi'!$B$1:$AQ$1,0),FALSE)</f>
        <v>1.5</v>
      </c>
      <c r="E75">
        <f>VLOOKUP($B75,'Tillförd energi'!$B$1:$AI$720,MATCH(E$1,'Tillförd energi'!$B$1:$AQ$1,0),FALSE)</f>
        <v>0</v>
      </c>
      <c r="F75">
        <f>VLOOKUP($B75,'Tillförd energi'!$B$1:$AI$720,MATCH(F$1,'Tillförd energi'!$B$1:$AQ$1,0),FALSE)</f>
        <v>0</v>
      </c>
      <c r="G75">
        <f>VLOOKUP($B75,'Tillförd energi'!$B$1:$AI$720,MATCH(G$1,'Tillförd energi'!$B$1:$AQ$1,0),FALSE)</f>
        <v>0</v>
      </c>
      <c r="H75">
        <f>VLOOKUP($B75,'Tillförd energi'!$B$1:$AI$720,MATCH(H$1,'Tillförd energi'!$B$1:$AQ$1,0),FALSE)</f>
        <v>1.1399999999999999</v>
      </c>
      <c r="I75">
        <f>VLOOKUP($B75,'Tillförd energi'!$B$1:$AI$720,MATCH(I$1,'Tillförd energi'!$B$1:$AQ$1,0),FALSE)</f>
        <v>0</v>
      </c>
      <c r="J75">
        <f>VLOOKUP($B75,'Tillförd energi'!$B$1:$AI$720,MATCH(J$1,'Tillförd energi'!$B$1:$AQ$1,0),FALSE)</f>
        <v>0</v>
      </c>
      <c r="K75">
        <f>VLOOKUP($B75,'Tillförd energi'!$B$1:$AI$720,MATCH(K$1,'Tillförd energi'!$B$1:$AQ$1,0),FALSE)</f>
        <v>0</v>
      </c>
      <c r="L75">
        <f>VLOOKUP($B75,'Tillförd energi'!$B$1:$AI$720,MATCH(L$1,'Tillförd energi'!$B$1:$AQ$1,0),FALSE)</f>
        <v>49.220799999999997</v>
      </c>
      <c r="M75">
        <f>VLOOKUP($B75,'Tillförd energi'!$B$1:$AI$720,MATCH(M$1,'Tillförd energi'!$B$1:$AQ$1,0),FALSE)</f>
        <v>71.907499999999999</v>
      </c>
      <c r="N75">
        <f>VLOOKUP($B75,'Tillförd energi'!$B$1:$AI$720,MATCH(N$1,'Tillförd energi'!$B$1:$AQ$1,0),FALSE)</f>
        <v>54.232300000000002</v>
      </c>
      <c r="O75">
        <f>VLOOKUP($B75,'Tillförd energi'!$B$1:$AI$720,MATCH(O$1,'Tillförd energi'!$B$1:$AQ$1,0),FALSE)</f>
        <v>11.8544</v>
      </c>
      <c r="P75">
        <f>VLOOKUP($B75,'Tillförd energi'!$B$1:$AI$720,MATCH(P$1,'Tillförd energi'!$B$1:$AQ$1,0),FALSE)</f>
        <v>43.752899999999997</v>
      </c>
      <c r="Q75">
        <f>VLOOKUP($B75,'Tillförd energi'!$B$1:$AI$720,MATCH(Q$1,'Tillförd energi'!$B$1:$AQ$1,0),FALSE)</f>
        <v>24.276800000000001</v>
      </c>
      <c r="R75">
        <f>VLOOKUP($B75,'Tillförd energi'!$B$1:$AI$720,MATCH(R$1,'Tillförd energi'!$B$1:$AQ$1,0),FALSE)</f>
        <v>0</v>
      </c>
      <c r="S75">
        <f>VLOOKUP($B75,'Tillförd energi'!$B$1:$AI$720,MATCH(S$1,'Tillförd energi'!$B$1:$AQ$1,0),FALSE)</f>
        <v>0</v>
      </c>
      <c r="T75">
        <f>VLOOKUP($B75,'Tillförd energi'!$B$1:$AI$720,MATCH(T$1,'Tillförd energi'!$B$1:$AQ$1,0),FALSE)</f>
        <v>0</v>
      </c>
      <c r="U75">
        <f>VLOOKUP($B75,'Tillförd energi'!$B$1:$AI$720,MATCH(U$1,'Tillförd energi'!$B$1:$AQ$1,0),FALSE)</f>
        <v>0</v>
      </c>
      <c r="V75">
        <f>VLOOKUP($B75,'Tillförd energi'!$B$1:$AI$720,MATCH(V$1,'Tillförd energi'!$B$1:$AQ$1,0),FALSE)</f>
        <v>0</v>
      </c>
      <c r="W75">
        <f>VLOOKUP($B75,'Tillförd energi'!$B$1:$AI$720,MATCH(W$1,'Tillförd energi'!$B$1:$AQ$1,0),FALSE)</f>
        <v>0</v>
      </c>
      <c r="X75">
        <f>VLOOKUP($B75,'Tillförd energi'!$B$1:$AI$720,MATCH(X$1,'Tillförd energi'!$B$1:$AQ$1,0),FALSE)</f>
        <v>0</v>
      </c>
      <c r="Y75">
        <f>VLOOKUP($B75,'Tillförd energi'!$B$1:$AI$720,MATCH(Y$1,'Tillförd energi'!$B$1:$AQ$1,0),FALSE)</f>
        <v>0</v>
      </c>
      <c r="Z75">
        <f>VLOOKUP($B75,'Tillförd energi'!$B$1:$AI$720,MATCH(Z$1,'Tillförd energi'!$B$1:$AQ$1,0),FALSE)</f>
        <v>0</v>
      </c>
      <c r="AA75">
        <f>VLOOKUP($B75,'Tillförd energi'!$B$1:$AI$720,MATCH(AA$1,'Tillförd energi'!$B$1:$AQ$1,0),FALSE)</f>
        <v>0</v>
      </c>
      <c r="AB75">
        <f>VLOOKUP($B75,'Tillförd energi'!$B$1:$AI$720,MATCH(AB$1,'Tillförd energi'!$B$1:$AQ$1,0),FALSE)</f>
        <v>0</v>
      </c>
      <c r="AC75">
        <f>VLOOKUP($B75,'Tillförd energi'!$B$1:$AI$720,MATCH(AC$1,'Tillförd energi'!$B$1:$AQ$1,0),FALSE)</f>
        <v>70</v>
      </c>
      <c r="AD75">
        <f>VLOOKUP($B75,'Tillförd energi'!$B$1:$AI$720,MATCH(AD$1,'Tillförd energi'!$B$1:$AQ$1,0),FALSE)</f>
        <v>0.38</v>
      </c>
      <c r="AE75">
        <f>VLOOKUP($B75,'Tillförd energi'!$B$1:$AI$720,MATCH(AE$1,'Tillförd energi'!$B$1:$AQ$1,0),FALSE)</f>
        <v>0</v>
      </c>
      <c r="AF75">
        <f>VLOOKUP($B75,'Tillförd energi'!$B$1:$AI$720,MATCH(AF$1,'Tillförd energi'!$B$1:$AQ$1,0),FALSE)</f>
        <v>11.486700000000001</v>
      </c>
      <c r="AG75">
        <f>IFERROR(VLOOKUP(B75,Miljö!$B$1:$AC$550,MATCH("Köpt mängd produktionsspecifik fjärrvärme:",Miljö!$B$1:$AC$1,0),FALSE)/1,0)</f>
        <v>31.36</v>
      </c>
      <c r="AI75">
        <f t="shared" si="23"/>
        <v>339.75139999999993</v>
      </c>
      <c r="AJ75">
        <f t="shared" si="24"/>
        <v>371.11139999999995</v>
      </c>
      <c r="AK75">
        <f>IF(ISERROR(1/VLOOKUP($B75,Leveranser!$B$1:$S$499,MATCH("Såld värme (GWh)",Leveranser!$B$1:$S$1,0),FALSE)),"",VLOOKUP($B75,Leveranser!$B$1:$S$499,MATCH("Såld värme (GWh)",Leveranser!$B$1:$S$1,0),FALSE))</f>
        <v>307.51</v>
      </c>
      <c r="AL75">
        <f>VLOOKUP($B75,Leveranser!$B$1:$Y$499,MATCH("Totalt såld fjärrvärme till andra fjärrvärmeföretag",Leveranser!$B$1:$AA$1,0),FALSE)</f>
        <v>14</v>
      </c>
      <c r="AM75">
        <f>IF(ISERROR(1/VLOOKUP($B75,Miljö!$B$1:$S$500,MATCH("Såld mängd produktionsspecifik fjärrvärme (GWh)",Miljö!$B$1:$R$1,0),FALSE)),0,VLOOKUP($B75,Miljö!$B$1:$S$500,MATCH("Såld mängd produktionsspecifik fjärrvärme (GWh)",Miljö!$B$1:$R$1,0),FALSE))</f>
        <v>14</v>
      </c>
      <c r="AN75" s="114">
        <f t="shared" si="25"/>
        <v>0.82861911544619771</v>
      </c>
      <c r="AP75" t="str">
        <f>IFERROR(VLOOKUP($B75,Miljövärden!$B$2:$H$600,7,FALSE),"Nej, saknas")</f>
        <v>Ja</v>
      </c>
      <c r="AQ75" t="str">
        <f>IFERROR(VLOOKUP($B75,Miljövärden!$B$2:$H$600,6,FALSE),"Nej, saknas")</f>
        <v>Ja</v>
      </c>
      <c r="AU75">
        <f t="shared" si="26"/>
        <v>11.486700000000001</v>
      </c>
      <c r="AV75">
        <f t="shared" si="27"/>
        <v>0</v>
      </c>
      <c r="AW75">
        <f t="shared" si="28"/>
        <v>206.0239</v>
      </c>
      <c r="AX75">
        <f t="shared" si="29"/>
        <v>0</v>
      </c>
      <c r="AZ75">
        <f t="shared" si="30"/>
        <v>255.24469999999999</v>
      </c>
      <c r="BC75">
        <f t="shared" si="31"/>
        <v>2.6399999999999997</v>
      </c>
      <c r="BD75">
        <f t="shared" si="32"/>
        <v>0</v>
      </c>
      <c r="BE75">
        <f t="shared" si="33"/>
        <v>206.0239</v>
      </c>
      <c r="BF75">
        <f t="shared" si="34"/>
        <v>119.60079999999999</v>
      </c>
      <c r="BG75">
        <f t="shared" si="35"/>
        <v>11.486700000000001</v>
      </c>
      <c r="BH75">
        <f>VLOOKUP(B75,Miljö!$B$1:$BX$482,MATCH("Fossilandel för ursprungspecificerad el ()",Miljö!$B$1:$I$1,0),FALSE)</f>
        <v>0</v>
      </c>
      <c r="BI75">
        <f>VLOOKUP(B75,Miljö!$B$1:$BX$482,MATCH("Kärnkraftsandel för ursprungsspecificerad el ()",Miljö!$B$1:$O$1,0),FALSE)</f>
        <v>0</v>
      </c>
      <c r="BJ75">
        <f t="shared" si="36"/>
        <v>31.36</v>
      </c>
      <c r="BK75">
        <f>VLOOKUP(B75,Miljö!$B$1:$P$482,MATCH("Fossil andel i procent (%)",Miljö!$B$1:$P$1,0),FALSE)</f>
        <v>0</v>
      </c>
      <c r="BL75">
        <f t="shared" si="37"/>
        <v>371.11139999999995</v>
      </c>
      <c r="BO75" s="21">
        <f t="shared" si="38"/>
        <v>7.1137669174269509E-3</v>
      </c>
      <c r="BP75" s="115">
        <f t="shared" si="39"/>
        <v>8.450292823125348E-2</v>
      </c>
      <c r="BQ75" s="115">
        <f t="shared" si="40"/>
        <v>0.58610595093548745</v>
      </c>
      <c r="BR75" s="115">
        <f t="shared" si="41"/>
        <v>0.32227735391583229</v>
      </c>
      <c r="BT75" s="116">
        <f t="shared" si="42"/>
        <v>1.0000000000000002</v>
      </c>
      <c r="BW75" s="115">
        <f>IF(AP75="Ja",VLOOKUP(B75,Miljövärden!$B$2:$H$600,MATCH("Total andel fossilt",Miljövärden!$B$2:$H$2,0),FALSE),"")</f>
        <v>7.3926599999999997E-3</v>
      </c>
      <c r="BX75" s="116">
        <f t="shared" si="43"/>
        <v>2.7889308257304877E-4</v>
      </c>
      <c r="BZ75">
        <f t="shared" si="44"/>
        <v>2.7889308257304877E-4</v>
      </c>
      <c r="CA75" s="115">
        <f t="shared" si="45"/>
        <v>0</v>
      </c>
    </row>
    <row r="76" spans="1:79">
      <c r="A76" t="s">
        <v>127</v>
      </c>
      <c r="B76" t="s">
        <v>131</v>
      </c>
      <c r="C76">
        <f>VLOOKUP($B76,'Tillförd energi'!$B$1:$AI$720,MATCH(C$1,'Tillförd energi'!$B$1:$AQ$1,0),FALSE)</f>
        <v>0</v>
      </c>
      <c r="D76">
        <f>VLOOKUP($B76,'Tillförd energi'!$B$1:$AI$720,MATCH(D$1,'Tillförd energi'!$B$1:$AQ$1,0),FALSE)</f>
        <v>1.2999999999999999E-2</v>
      </c>
      <c r="E76">
        <f>VLOOKUP($B76,'Tillförd energi'!$B$1:$AI$720,MATCH(E$1,'Tillförd energi'!$B$1:$AQ$1,0),FALSE)</f>
        <v>0</v>
      </c>
      <c r="F76">
        <f>VLOOKUP($B76,'Tillförd energi'!$B$1:$AI$720,MATCH(F$1,'Tillförd energi'!$B$1:$AQ$1,0),FALSE)</f>
        <v>0</v>
      </c>
      <c r="G76">
        <f>VLOOKUP($B76,'Tillförd energi'!$B$1:$AI$720,MATCH(G$1,'Tillförd energi'!$B$1:$AQ$1,0),FALSE)</f>
        <v>0</v>
      </c>
      <c r="H76">
        <f>VLOOKUP($B76,'Tillförd energi'!$B$1:$AI$720,MATCH(H$1,'Tillförd energi'!$B$1:$AQ$1,0),FALSE)</f>
        <v>0</v>
      </c>
      <c r="I76">
        <f>VLOOKUP($B76,'Tillförd energi'!$B$1:$AI$720,MATCH(I$1,'Tillförd energi'!$B$1:$AQ$1,0),FALSE)</f>
        <v>0</v>
      </c>
      <c r="J76">
        <f>VLOOKUP($B76,'Tillförd energi'!$B$1:$AI$720,MATCH(J$1,'Tillförd energi'!$B$1:$AQ$1,0),FALSE)</f>
        <v>0</v>
      </c>
      <c r="K76">
        <f>VLOOKUP($B76,'Tillförd energi'!$B$1:$AI$720,MATCH(K$1,'Tillförd energi'!$B$1:$AQ$1,0),FALSE)</f>
        <v>0</v>
      </c>
      <c r="L76">
        <f>VLOOKUP($B76,'Tillförd energi'!$B$1:$AI$720,MATCH(L$1,'Tillförd energi'!$B$1:$AQ$1,0),FALSE)</f>
        <v>0</v>
      </c>
      <c r="M76">
        <f>VLOOKUP($B76,'Tillförd energi'!$B$1:$AI$720,MATCH(M$1,'Tillförd energi'!$B$1:$AQ$1,0),FALSE)</f>
        <v>0</v>
      </c>
      <c r="N76">
        <f>VLOOKUP($B76,'Tillförd energi'!$B$1:$AI$720,MATCH(N$1,'Tillförd energi'!$B$1:$AQ$1,0),FALSE)</f>
        <v>0</v>
      </c>
      <c r="O76">
        <f>VLOOKUP($B76,'Tillförd energi'!$B$1:$AI$720,MATCH(O$1,'Tillförd energi'!$B$1:$AQ$1,0),FALSE)</f>
        <v>0</v>
      </c>
      <c r="P76">
        <f>VLOOKUP($B76,'Tillförd energi'!$B$1:$AI$720,MATCH(P$1,'Tillförd energi'!$B$1:$AQ$1,0),FALSE)</f>
        <v>0</v>
      </c>
      <c r="Q76">
        <f>VLOOKUP($B76,'Tillförd energi'!$B$1:$AI$720,MATCH(Q$1,'Tillförd energi'!$B$1:$AQ$1,0),FALSE)</f>
        <v>0</v>
      </c>
      <c r="R76">
        <f>VLOOKUP($B76,'Tillförd energi'!$B$1:$AI$720,MATCH(R$1,'Tillförd energi'!$B$1:$AQ$1,0),FALSE)</f>
        <v>4.63</v>
      </c>
      <c r="S76">
        <f>VLOOKUP($B76,'Tillförd energi'!$B$1:$AI$720,MATCH(S$1,'Tillförd energi'!$B$1:$AQ$1,0),FALSE)</f>
        <v>0</v>
      </c>
      <c r="T76">
        <f>VLOOKUP($B76,'Tillförd energi'!$B$1:$AI$720,MATCH(T$1,'Tillförd energi'!$B$1:$AQ$1,0),FALSE)</f>
        <v>0</v>
      </c>
      <c r="U76">
        <f>VLOOKUP($B76,'Tillförd energi'!$B$1:$AI$720,MATCH(U$1,'Tillförd energi'!$B$1:$AQ$1,0),FALSE)</f>
        <v>0</v>
      </c>
      <c r="V76">
        <f>VLOOKUP($B76,'Tillförd energi'!$B$1:$AI$720,MATCH(V$1,'Tillförd energi'!$B$1:$AQ$1,0),FALSE)</f>
        <v>0</v>
      </c>
      <c r="W76">
        <f>VLOOKUP($B76,'Tillförd energi'!$B$1:$AI$720,MATCH(W$1,'Tillförd energi'!$B$1:$AQ$1,0),FALSE)</f>
        <v>0</v>
      </c>
      <c r="X76">
        <f>VLOOKUP($B76,'Tillförd energi'!$B$1:$AI$720,MATCH(X$1,'Tillförd energi'!$B$1:$AQ$1,0),FALSE)</f>
        <v>0</v>
      </c>
      <c r="Y76">
        <f>VLOOKUP($B76,'Tillförd energi'!$B$1:$AI$720,MATCH(Y$1,'Tillförd energi'!$B$1:$AQ$1,0),FALSE)</f>
        <v>0</v>
      </c>
      <c r="Z76">
        <f>VLOOKUP($B76,'Tillförd energi'!$B$1:$AI$720,MATCH(Z$1,'Tillförd energi'!$B$1:$AQ$1,0),FALSE)</f>
        <v>0</v>
      </c>
      <c r="AA76">
        <f>VLOOKUP($B76,'Tillförd energi'!$B$1:$AI$720,MATCH(AA$1,'Tillförd energi'!$B$1:$AQ$1,0),FALSE)</f>
        <v>0</v>
      </c>
      <c r="AB76">
        <f>VLOOKUP($B76,'Tillförd energi'!$B$1:$AI$720,MATCH(AB$1,'Tillförd energi'!$B$1:$AQ$1,0),FALSE)</f>
        <v>0</v>
      </c>
      <c r="AC76">
        <f>VLOOKUP($B76,'Tillförd energi'!$B$1:$AI$720,MATCH(AC$1,'Tillförd energi'!$B$1:$AQ$1,0),FALSE)</f>
        <v>0</v>
      </c>
      <c r="AD76">
        <f>VLOOKUP($B76,'Tillförd energi'!$B$1:$AI$720,MATCH(AD$1,'Tillförd energi'!$B$1:$AQ$1,0),FALSE)</f>
        <v>0</v>
      </c>
      <c r="AE76">
        <f>VLOOKUP($B76,'Tillförd energi'!$B$1:$AI$720,MATCH(AE$1,'Tillförd energi'!$B$1:$AQ$1,0),FALSE)</f>
        <v>0</v>
      </c>
      <c r="AF76">
        <f>VLOOKUP($B76,'Tillförd energi'!$B$1:$AI$720,MATCH(AF$1,'Tillförd energi'!$B$1:$AQ$1,0),FALSE)</f>
        <v>4.8661999999999997E-2</v>
      </c>
      <c r="AG76">
        <f>IFERROR(VLOOKUP(B76,Miljö!$B$1:$AC$550,MATCH("Köpt mängd produktionsspecifik fjärrvärme:",Miljö!$B$1:$AC$1,0),FALSE)/1,0)</f>
        <v>0</v>
      </c>
      <c r="AI76">
        <f t="shared" si="23"/>
        <v>4.691662</v>
      </c>
      <c r="AJ76">
        <f t="shared" si="24"/>
        <v>4.691662</v>
      </c>
      <c r="AK76">
        <f>IF(ISERROR(1/VLOOKUP($B76,Leveranser!$B$1:$S$499,MATCH("Såld värme (GWh)",Leveranser!$B$1:$S$1,0),FALSE)),"",VLOOKUP($B76,Leveranser!$B$1:$S$499,MATCH("Såld värme (GWh)",Leveranser!$B$1:$S$1,0),FALSE))</f>
        <v>3.63</v>
      </c>
      <c r="AL76">
        <f>VLOOKUP($B76,Leveranser!$B$1:$Y$499,MATCH("Totalt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114">
        <f t="shared" si="25"/>
        <v>0.77371302536286712</v>
      </c>
      <c r="AP76" t="str">
        <f>IFERROR(VLOOKUP($B76,Miljövärden!$B$2:$H$600,7,FALSE),"Nej, saknas")</f>
        <v>Ja</v>
      </c>
      <c r="AQ76" t="str">
        <f>IFERROR(VLOOKUP($B76,Miljövärden!$B$2:$H$600,6,FALSE),"Nej, saknas")</f>
        <v>Ja</v>
      </c>
      <c r="AU76">
        <f t="shared" si="26"/>
        <v>4.8661999999999997E-2</v>
      </c>
      <c r="AV76">
        <f t="shared" si="27"/>
        <v>0</v>
      </c>
      <c r="AW76">
        <f t="shared" si="28"/>
        <v>0</v>
      </c>
      <c r="AX76">
        <f t="shared" si="29"/>
        <v>4.63</v>
      </c>
      <c r="AZ76">
        <f t="shared" si="30"/>
        <v>4.63</v>
      </c>
      <c r="BC76">
        <f t="shared" si="31"/>
        <v>1.2999999999999999E-2</v>
      </c>
      <c r="BD76">
        <f t="shared" si="32"/>
        <v>0</v>
      </c>
      <c r="BE76">
        <f t="shared" si="33"/>
        <v>4.63</v>
      </c>
      <c r="BF76">
        <f t="shared" si="34"/>
        <v>0</v>
      </c>
      <c r="BG76">
        <f t="shared" si="35"/>
        <v>4.8661999999999997E-2</v>
      </c>
      <c r="BH76">
        <f>VLOOKUP(B76,Miljö!$B$1:$BX$482,MATCH("Fossilandel för ursprungspecificerad el ()",Miljö!$B$1:$I$1,0),FALSE)</f>
        <v>0</v>
      </c>
      <c r="BI76">
        <f>VLOOKUP(B76,Miljö!$B$1:$BX$482,MATCH("Kärnkraftsandel för ursprungsspecificerad el ()",Miljö!$B$1:$O$1,0),FALSE)</f>
        <v>0</v>
      </c>
      <c r="BJ76">
        <f t="shared" si="36"/>
        <v>0</v>
      </c>
      <c r="BK76" t="str">
        <f>VLOOKUP(B76,Miljö!$B$1:$P$482,MATCH("Fossil andel i procent (%)",Miljö!$B$1:$P$1,0),FALSE)</f>
        <v>ET</v>
      </c>
      <c r="BL76">
        <f t="shared" si="37"/>
        <v>4.691662</v>
      </c>
      <c r="BO76" s="21">
        <f t="shared" si="38"/>
        <v>2.7708730935860253E-3</v>
      </c>
      <c r="BP76" s="115">
        <f t="shared" si="39"/>
        <v>0</v>
      </c>
      <c r="BQ76" s="115">
        <f t="shared" si="40"/>
        <v>0.99722912690641397</v>
      </c>
      <c r="BR76" s="115">
        <f t="shared" si="41"/>
        <v>0</v>
      </c>
      <c r="BT76" s="116">
        <f t="shared" si="42"/>
        <v>1</v>
      </c>
      <c r="BW76" s="115">
        <f>IF(AP76="Ja",VLOOKUP(B76,Miljövärden!$B$2:$H$600,MATCH("Total andel fossilt",Miljövärden!$B$2:$H$2,0),FALSE),"")</f>
        <v>2.7708699999999999E-3</v>
      </c>
      <c r="BX76" s="116">
        <f t="shared" si="43"/>
        <v>-3.0935860253697434E-9</v>
      </c>
      <c r="BZ76">
        <f t="shared" si="44"/>
        <v>-3.0935860253697434E-9</v>
      </c>
      <c r="CA76" s="115">
        <f t="shared" si="45"/>
        <v>0</v>
      </c>
    </row>
    <row r="77" spans="1:79">
      <c r="A77" t="s">
        <v>127</v>
      </c>
      <c r="B77" t="s">
        <v>132</v>
      </c>
      <c r="C77">
        <f>VLOOKUP($B77,'Tillförd energi'!$B$1:$AI$720,MATCH(C$1,'Tillförd energi'!$B$1:$AQ$1,0),FALSE)</f>
        <v>0</v>
      </c>
      <c r="D77">
        <f>VLOOKUP($B77,'Tillförd energi'!$B$1:$AI$720,MATCH(D$1,'Tillförd energi'!$B$1:$AQ$1,0),FALSE)</f>
        <v>0.01</v>
      </c>
      <c r="E77">
        <f>VLOOKUP($B77,'Tillförd energi'!$B$1:$AI$720,MATCH(E$1,'Tillförd energi'!$B$1:$AQ$1,0),FALSE)</f>
        <v>0</v>
      </c>
      <c r="F77">
        <f>VLOOKUP($B77,'Tillförd energi'!$B$1:$AI$720,MATCH(F$1,'Tillförd energi'!$B$1:$AQ$1,0),FALSE)</f>
        <v>0</v>
      </c>
      <c r="G77">
        <f>VLOOKUP($B77,'Tillförd energi'!$B$1:$AI$720,MATCH(G$1,'Tillförd energi'!$B$1:$AQ$1,0),FALSE)</f>
        <v>0</v>
      </c>
      <c r="H77">
        <f>VLOOKUP($B77,'Tillförd energi'!$B$1:$AI$720,MATCH(H$1,'Tillförd energi'!$B$1:$AQ$1,0),FALSE)</f>
        <v>0</v>
      </c>
      <c r="I77">
        <f>VLOOKUP($B77,'Tillförd energi'!$B$1:$AI$720,MATCH(I$1,'Tillförd energi'!$B$1:$AQ$1,0),FALSE)</f>
        <v>0</v>
      </c>
      <c r="J77">
        <f>VLOOKUP($B77,'Tillförd energi'!$B$1:$AI$720,MATCH(J$1,'Tillförd energi'!$B$1:$AQ$1,0),FALSE)</f>
        <v>0</v>
      </c>
      <c r="K77">
        <f>VLOOKUP($B77,'Tillförd energi'!$B$1:$AI$720,MATCH(K$1,'Tillförd energi'!$B$1:$AQ$1,0),FALSE)</f>
        <v>0</v>
      </c>
      <c r="L77">
        <f>VLOOKUP($B77,'Tillförd energi'!$B$1:$AI$720,MATCH(L$1,'Tillförd energi'!$B$1:$AQ$1,0),FALSE)</f>
        <v>0</v>
      </c>
      <c r="M77">
        <f>VLOOKUP($B77,'Tillförd energi'!$B$1:$AI$720,MATCH(M$1,'Tillförd energi'!$B$1:$AQ$1,0),FALSE)</f>
        <v>0</v>
      </c>
      <c r="N77">
        <f>VLOOKUP($B77,'Tillförd energi'!$B$1:$AI$720,MATCH(N$1,'Tillförd energi'!$B$1:$AQ$1,0),FALSE)</f>
        <v>0</v>
      </c>
      <c r="O77">
        <f>VLOOKUP($B77,'Tillförd energi'!$B$1:$AI$720,MATCH(O$1,'Tillförd energi'!$B$1:$AQ$1,0),FALSE)</f>
        <v>0</v>
      </c>
      <c r="P77">
        <f>VLOOKUP($B77,'Tillförd energi'!$B$1:$AI$720,MATCH(P$1,'Tillförd energi'!$B$1:$AQ$1,0),FALSE)</f>
        <v>0</v>
      </c>
      <c r="Q77">
        <f>VLOOKUP($B77,'Tillförd energi'!$B$1:$AI$720,MATCH(Q$1,'Tillförd energi'!$B$1:$AQ$1,0),FALSE)</f>
        <v>0</v>
      </c>
      <c r="R77">
        <f>VLOOKUP($B77,'Tillförd energi'!$B$1:$AI$720,MATCH(R$1,'Tillförd energi'!$B$1:$AQ$1,0),FALSE)</f>
        <v>4.88</v>
      </c>
      <c r="S77">
        <f>VLOOKUP($B77,'Tillförd energi'!$B$1:$AI$720,MATCH(S$1,'Tillförd energi'!$B$1:$AQ$1,0),FALSE)</f>
        <v>0</v>
      </c>
      <c r="T77">
        <f>VLOOKUP($B77,'Tillförd energi'!$B$1:$AI$720,MATCH(T$1,'Tillförd energi'!$B$1:$AQ$1,0),FALSE)</f>
        <v>0</v>
      </c>
      <c r="U77">
        <f>VLOOKUP($B77,'Tillförd energi'!$B$1:$AI$720,MATCH(U$1,'Tillförd energi'!$B$1:$AQ$1,0),FALSE)</f>
        <v>0</v>
      </c>
      <c r="V77">
        <f>VLOOKUP($B77,'Tillförd energi'!$B$1:$AI$720,MATCH(V$1,'Tillförd energi'!$B$1:$AQ$1,0),FALSE)</f>
        <v>0</v>
      </c>
      <c r="W77">
        <f>VLOOKUP($B77,'Tillförd energi'!$B$1:$AI$720,MATCH(W$1,'Tillförd energi'!$B$1:$AQ$1,0),FALSE)</f>
        <v>0</v>
      </c>
      <c r="X77">
        <f>VLOOKUP($B77,'Tillförd energi'!$B$1:$AI$720,MATCH(X$1,'Tillförd energi'!$B$1:$AQ$1,0),FALSE)</f>
        <v>0</v>
      </c>
      <c r="Y77">
        <f>VLOOKUP($B77,'Tillförd energi'!$B$1:$AI$720,MATCH(Y$1,'Tillförd energi'!$B$1:$AQ$1,0),FALSE)</f>
        <v>0</v>
      </c>
      <c r="Z77">
        <f>VLOOKUP($B77,'Tillförd energi'!$B$1:$AI$720,MATCH(Z$1,'Tillförd energi'!$B$1:$AQ$1,0),FALSE)</f>
        <v>0</v>
      </c>
      <c r="AA77">
        <f>VLOOKUP($B77,'Tillförd energi'!$B$1:$AI$720,MATCH(AA$1,'Tillförd energi'!$B$1:$AQ$1,0),FALSE)</f>
        <v>0</v>
      </c>
      <c r="AB77">
        <f>VLOOKUP($B77,'Tillförd energi'!$B$1:$AI$720,MATCH(AB$1,'Tillförd energi'!$B$1:$AQ$1,0),FALSE)</f>
        <v>0</v>
      </c>
      <c r="AC77">
        <f>VLOOKUP($B77,'Tillförd energi'!$B$1:$AI$720,MATCH(AC$1,'Tillförd energi'!$B$1:$AQ$1,0),FALSE)</f>
        <v>0</v>
      </c>
      <c r="AD77">
        <f>VLOOKUP($B77,'Tillförd energi'!$B$1:$AI$720,MATCH(AD$1,'Tillförd energi'!$B$1:$AQ$1,0),FALSE)</f>
        <v>0</v>
      </c>
      <c r="AE77">
        <f>VLOOKUP($B77,'Tillförd energi'!$B$1:$AI$720,MATCH(AE$1,'Tillförd energi'!$B$1:$AQ$1,0),FALSE)</f>
        <v>0</v>
      </c>
      <c r="AF77">
        <f>VLOOKUP($B77,'Tillförd energi'!$B$1:$AI$720,MATCH(AF$1,'Tillförd energi'!$B$1:$AQ$1,0),FALSE)</f>
        <v>8.3460000000000006E-2</v>
      </c>
      <c r="AG77">
        <f>IFERROR(VLOOKUP(B77,Miljö!$B$1:$AC$550,MATCH("Köpt mängd produktionsspecifik fjärrvärme:",Miljö!$B$1:$AC$1,0),FALSE)/1,0)</f>
        <v>0</v>
      </c>
      <c r="AI77">
        <f t="shared" si="23"/>
        <v>4.9734599999999993</v>
      </c>
      <c r="AJ77">
        <f t="shared" si="24"/>
        <v>4.9734599999999993</v>
      </c>
      <c r="AK77">
        <f>IF(ISERROR(1/VLOOKUP($B77,Leveranser!$B$1:$S$499,MATCH("Såld värme (GWh)",Leveranser!$B$1:$S$1,0),FALSE)),"",VLOOKUP($B77,Leveranser!$B$1:$S$499,MATCH("Såld värme (GWh)",Leveranser!$B$1:$S$1,0),FALSE))</f>
        <v>4.0199999999999996</v>
      </c>
      <c r="AL77">
        <f>VLOOKUP($B77,Leveranser!$B$1:$Y$499,MATCH("Totalt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114">
        <f t="shared" si="25"/>
        <v>0.80829040547224673</v>
      </c>
      <c r="AP77" t="str">
        <f>IFERROR(VLOOKUP($B77,Miljövärden!$B$2:$H$600,7,FALSE),"Nej, saknas")</f>
        <v>Ja</v>
      </c>
      <c r="AQ77" t="str">
        <f>IFERROR(VLOOKUP($B77,Miljövärden!$B$2:$H$600,6,FALSE),"Nej, saknas")</f>
        <v>Ja</v>
      </c>
      <c r="AU77">
        <f t="shared" si="26"/>
        <v>8.3460000000000006E-2</v>
      </c>
      <c r="AV77">
        <f t="shared" si="27"/>
        <v>0</v>
      </c>
      <c r="AW77">
        <f t="shared" si="28"/>
        <v>0</v>
      </c>
      <c r="AX77">
        <f t="shared" si="29"/>
        <v>4.88</v>
      </c>
      <c r="AZ77">
        <f t="shared" si="30"/>
        <v>4.88</v>
      </c>
      <c r="BC77">
        <f t="shared" si="31"/>
        <v>0.01</v>
      </c>
      <c r="BD77">
        <f t="shared" si="32"/>
        <v>0</v>
      </c>
      <c r="BE77">
        <f t="shared" si="33"/>
        <v>4.88</v>
      </c>
      <c r="BF77">
        <f t="shared" si="34"/>
        <v>0</v>
      </c>
      <c r="BG77">
        <f t="shared" si="35"/>
        <v>8.3460000000000006E-2</v>
      </c>
      <c r="BH77">
        <f>VLOOKUP(B77,Miljö!$B$1:$BX$482,MATCH("Fossilandel för ursprungspecificerad el ()",Miljö!$B$1:$I$1,0),FALSE)</f>
        <v>0</v>
      </c>
      <c r="BI77">
        <f>VLOOKUP(B77,Miljö!$B$1:$BX$482,MATCH("Kärnkraftsandel för ursprungsspecificerad el ()",Miljö!$B$1:$O$1,0),FALSE)</f>
        <v>0</v>
      </c>
      <c r="BJ77">
        <f t="shared" si="36"/>
        <v>0</v>
      </c>
      <c r="BK77" t="str">
        <f>VLOOKUP(B77,Miljö!$B$1:$P$482,MATCH("Fossil andel i procent (%)",Miljö!$B$1:$P$1,0),FALSE)</f>
        <v>ET</v>
      </c>
      <c r="BL77">
        <f t="shared" si="37"/>
        <v>4.9734599999999993</v>
      </c>
      <c r="BO77" s="21">
        <f t="shared" si="38"/>
        <v>2.0106726504284748E-3</v>
      </c>
      <c r="BP77" s="115">
        <f t="shared" si="39"/>
        <v>0</v>
      </c>
      <c r="BQ77" s="115">
        <f t="shared" si="40"/>
        <v>0.99798932734957158</v>
      </c>
      <c r="BR77" s="115">
        <f t="shared" si="41"/>
        <v>0</v>
      </c>
      <c r="BT77" s="116">
        <f t="shared" si="42"/>
        <v>1</v>
      </c>
      <c r="BW77" s="115">
        <f>IF(AP77="Ja",VLOOKUP(B77,Miljövärden!$B$2:$H$600,MATCH("Total andel fossilt",Miljövärden!$B$2:$H$2,0),FALSE),"")</f>
        <v>2.01067E-3</v>
      </c>
      <c r="BX77" s="116">
        <f t="shared" si="43"/>
        <v>-2.6504284747833062E-9</v>
      </c>
      <c r="BZ77">
        <f t="shared" si="44"/>
        <v>-2.6504284747833062E-9</v>
      </c>
      <c r="CA77" s="115">
        <f t="shared" si="45"/>
        <v>0</v>
      </c>
    </row>
    <row r="78" spans="1:79">
      <c r="A78" t="s">
        <v>133</v>
      </c>
      <c r="B78" t="s">
        <v>134</v>
      </c>
      <c r="C78">
        <f>VLOOKUP($B78,'Tillförd energi'!$B$1:$AI$720,MATCH(C$1,'Tillförd energi'!$B$1:$AQ$1,0),FALSE)</f>
        <v>0</v>
      </c>
      <c r="D78">
        <f>VLOOKUP($B78,'Tillförd energi'!$B$1:$AI$720,MATCH(D$1,'Tillförd energi'!$B$1:$AQ$1,0),FALSE)</f>
        <v>4.0000000000000001E-3</v>
      </c>
      <c r="E78">
        <f>VLOOKUP($B78,'Tillförd energi'!$B$1:$AI$720,MATCH(E$1,'Tillförd energi'!$B$1:$AQ$1,0),FALSE)</f>
        <v>0</v>
      </c>
      <c r="F78">
        <f>VLOOKUP($B78,'Tillförd energi'!$B$1:$AI$720,MATCH(F$1,'Tillförd energi'!$B$1:$AQ$1,0),FALSE)</f>
        <v>0</v>
      </c>
      <c r="G78">
        <f>VLOOKUP($B78,'Tillförd energi'!$B$1:$AI$720,MATCH(G$1,'Tillförd energi'!$B$1:$AQ$1,0),FALSE)</f>
        <v>0</v>
      </c>
      <c r="H78">
        <f>VLOOKUP($B78,'Tillförd energi'!$B$1:$AI$720,MATCH(H$1,'Tillförd energi'!$B$1:$AQ$1,0),FALSE)</f>
        <v>0</v>
      </c>
      <c r="I78">
        <f>VLOOKUP($B78,'Tillförd energi'!$B$1:$AI$720,MATCH(I$1,'Tillförd energi'!$B$1:$AQ$1,0),FALSE)</f>
        <v>68.599999999999994</v>
      </c>
      <c r="J78">
        <f>VLOOKUP($B78,'Tillförd energi'!$B$1:$AI$720,MATCH(J$1,'Tillförd energi'!$B$1:$AQ$1,0),FALSE)</f>
        <v>0</v>
      </c>
      <c r="K78">
        <f>VLOOKUP($B78,'Tillförd energi'!$B$1:$AI$720,MATCH(K$1,'Tillförd energi'!$B$1:$AQ$1,0),FALSE)</f>
        <v>0</v>
      </c>
      <c r="L78">
        <f>VLOOKUP($B78,'Tillförd energi'!$B$1:$AI$720,MATCH(L$1,'Tillförd energi'!$B$1:$AQ$1,0),FALSE)</f>
        <v>2</v>
      </c>
      <c r="M78">
        <f>VLOOKUP($B78,'Tillförd energi'!$B$1:$AI$720,MATCH(M$1,'Tillförd energi'!$B$1:$AQ$1,0),FALSE)</f>
        <v>0</v>
      </c>
      <c r="N78">
        <f>VLOOKUP($B78,'Tillförd energi'!$B$1:$AI$720,MATCH(N$1,'Tillförd energi'!$B$1:$AQ$1,0),FALSE)</f>
        <v>38.6</v>
      </c>
      <c r="O78">
        <f>VLOOKUP($B78,'Tillförd energi'!$B$1:$AI$720,MATCH(O$1,'Tillförd energi'!$B$1:$AQ$1,0),FALSE)</f>
        <v>0</v>
      </c>
      <c r="P78">
        <f>VLOOKUP($B78,'Tillförd energi'!$B$1:$AI$720,MATCH(P$1,'Tillförd energi'!$B$1:$AQ$1,0),FALSE)</f>
        <v>0</v>
      </c>
      <c r="Q78">
        <f>VLOOKUP($B78,'Tillförd energi'!$B$1:$AI$720,MATCH(Q$1,'Tillförd energi'!$B$1:$AQ$1,0),FALSE)</f>
        <v>0</v>
      </c>
      <c r="R78">
        <f>VLOOKUP($B78,'Tillförd energi'!$B$1:$AI$720,MATCH(R$1,'Tillförd energi'!$B$1:$AQ$1,0),FALSE)</f>
        <v>0</v>
      </c>
      <c r="S78">
        <f>VLOOKUP($B78,'Tillförd energi'!$B$1:$AI$720,MATCH(S$1,'Tillförd energi'!$B$1:$AQ$1,0),FALSE)</f>
        <v>0</v>
      </c>
      <c r="T78">
        <f>VLOOKUP($B78,'Tillförd energi'!$B$1:$AI$720,MATCH(T$1,'Tillförd energi'!$B$1:$AQ$1,0),FALSE)</f>
        <v>0</v>
      </c>
      <c r="U78">
        <f>VLOOKUP($B78,'Tillförd energi'!$B$1:$AI$720,MATCH(U$1,'Tillförd energi'!$B$1:$AQ$1,0),FALSE)</f>
        <v>0</v>
      </c>
      <c r="V78">
        <f>VLOOKUP($B78,'Tillförd energi'!$B$1:$AI$720,MATCH(V$1,'Tillförd energi'!$B$1:$AQ$1,0),FALSE)</f>
        <v>0.5</v>
      </c>
      <c r="W78">
        <f>VLOOKUP($B78,'Tillförd energi'!$B$1:$AI$720,MATCH(W$1,'Tillförd energi'!$B$1:$AQ$1,0),FALSE)</f>
        <v>4.3</v>
      </c>
      <c r="X78">
        <f>VLOOKUP($B78,'Tillförd energi'!$B$1:$AI$720,MATCH(X$1,'Tillförd energi'!$B$1:$AQ$1,0),FALSE)</f>
        <v>0</v>
      </c>
      <c r="Y78">
        <f>VLOOKUP($B78,'Tillförd energi'!$B$1:$AI$720,MATCH(Y$1,'Tillförd energi'!$B$1:$AQ$1,0),FALSE)</f>
        <v>0</v>
      </c>
      <c r="Z78">
        <f>VLOOKUP($B78,'Tillförd energi'!$B$1:$AI$720,MATCH(Z$1,'Tillförd energi'!$B$1:$AQ$1,0),FALSE)</f>
        <v>0</v>
      </c>
      <c r="AA78">
        <f>VLOOKUP($B78,'Tillförd energi'!$B$1:$AI$720,MATCH(AA$1,'Tillförd energi'!$B$1:$AQ$1,0),FALSE)</f>
        <v>0</v>
      </c>
      <c r="AB78">
        <f>VLOOKUP($B78,'Tillförd energi'!$B$1:$AI$720,MATCH(AB$1,'Tillförd energi'!$B$1:$AQ$1,0),FALSE)</f>
        <v>0</v>
      </c>
      <c r="AC78">
        <f>VLOOKUP($B78,'Tillförd energi'!$B$1:$AI$720,MATCH(AC$1,'Tillförd energi'!$B$1:$AQ$1,0),FALSE)</f>
        <v>5.3</v>
      </c>
      <c r="AD78">
        <f>VLOOKUP($B78,'Tillförd energi'!$B$1:$AI$720,MATCH(AD$1,'Tillförd energi'!$B$1:$AQ$1,0),FALSE)</f>
        <v>16.600000000000001</v>
      </c>
      <c r="AE78">
        <f>VLOOKUP($B78,'Tillförd energi'!$B$1:$AI$720,MATCH(AE$1,'Tillförd energi'!$B$1:$AQ$1,0),FALSE)</f>
        <v>0</v>
      </c>
      <c r="AF78">
        <f>VLOOKUP($B78,'Tillförd energi'!$B$1:$AI$720,MATCH(AF$1,'Tillförd energi'!$B$1:$AQ$1,0),FALSE)</f>
        <v>4</v>
      </c>
      <c r="AG78">
        <f>IFERROR(VLOOKUP(B78,Miljö!$B$1:$AC$550,MATCH("Köpt mängd produktionsspecifik fjärrvärme:",Miljö!$B$1:$AC$1,0),FALSE)/1,0)</f>
        <v>0</v>
      </c>
      <c r="AI78">
        <f t="shared" si="23"/>
        <v>139.904</v>
      </c>
      <c r="AJ78">
        <f t="shared" si="24"/>
        <v>139.904</v>
      </c>
      <c r="AK78">
        <f>IF(ISERROR(1/VLOOKUP($B78,Leveranser!$B$1:$S$499,MATCH("Såld värme (GWh)",Leveranser!$B$1:$S$1,0),FALSE)),"",VLOOKUP($B78,Leveranser!$B$1:$S$499,MATCH("Såld värme (GWh)",Leveranser!$B$1:$S$1,0),FALSE))</f>
        <v>100</v>
      </c>
      <c r="AL78">
        <f>VLOOKUP($B78,Leveranser!$B$1:$Y$499,MATCH("Totalt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114">
        <f t="shared" si="25"/>
        <v>0.714775846294602</v>
      </c>
      <c r="AP78" t="str">
        <f>IFERROR(VLOOKUP($B78,Miljövärden!$B$2:$H$600,7,FALSE),"Nej, saknas")</f>
        <v>Ja</v>
      </c>
      <c r="AQ78" t="str">
        <f>IFERROR(VLOOKUP($B78,Miljövärden!$B$2:$H$600,6,FALSE),"Nej, saknas")</f>
        <v>Ja</v>
      </c>
      <c r="AU78">
        <f t="shared" si="26"/>
        <v>4</v>
      </c>
      <c r="AV78">
        <f t="shared" si="27"/>
        <v>0</v>
      </c>
      <c r="AW78">
        <f t="shared" si="28"/>
        <v>38.6</v>
      </c>
      <c r="AX78">
        <f t="shared" si="29"/>
        <v>0</v>
      </c>
      <c r="AZ78">
        <f t="shared" si="30"/>
        <v>45.4</v>
      </c>
      <c r="BC78">
        <f t="shared" si="31"/>
        <v>4.0000000000000001E-3</v>
      </c>
      <c r="BD78">
        <f t="shared" si="32"/>
        <v>0</v>
      </c>
      <c r="BE78">
        <f t="shared" si="33"/>
        <v>43.4</v>
      </c>
      <c r="BF78">
        <f t="shared" si="34"/>
        <v>92.5</v>
      </c>
      <c r="BG78">
        <f t="shared" si="35"/>
        <v>4</v>
      </c>
      <c r="BH78">
        <f>VLOOKUP(B78,Miljö!$B$1:$BX$482,MATCH("Fossilandel för ursprungspecificerad el ()",Miljö!$B$1:$I$1,0),FALSE)</f>
        <v>0</v>
      </c>
      <c r="BI78">
        <f>VLOOKUP(B78,Miljö!$B$1:$BX$482,MATCH("Kärnkraftsandel för ursprungsspecificerad el ()",Miljö!$B$1:$O$1,0),FALSE)</f>
        <v>0</v>
      </c>
      <c r="BJ78">
        <f t="shared" si="36"/>
        <v>0</v>
      </c>
      <c r="BK78" t="str">
        <f>VLOOKUP(B78,Miljö!$B$1:$P$482,MATCH("Fossil andel i procent (%)",Miljö!$B$1:$P$1,0),FALSE)</f>
        <v>ET</v>
      </c>
      <c r="BL78">
        <f t="shared" si="37"/>
        <v>139.904</v>
      </c>
      <c r="BO78" s="21">
        <f t="shared" si="38"/>
        <v>2.8591033851784082E-5</v>
      </c>
      <c r="BP78" s="115">
        <f t="shared" si="39"/>
        <v>0</v>
      </c>
      <c r="BQ78" s="115">
        <f t="shared" si="40"/>
        <v>0.33880375114364136</v>
      </c>
      <c r="BR78" s="115">
        <f t="shared" si="41"/>
        <v>0.66116765782250686</v>
      </c>
      <c r="BT78" s="116">
        <f t="shared" si="42"/>
        <v>1</v>
      </c>
      <c r="BW78" s="115">
        <f>IF(AP78="Ja",VLOOKUP(B78,Miljövärden!$B$2:$H$600,MATCH("Total andel fossilt",Miljövärden!$B$2:$H$2,0),FALSE),"")</f>
        <v>2.8591000000000001E-5</v>
      </c>
      <c r="BX78" s="116">
        <f t="shared" si="43"/>
        <v>-3.3851784080691973E-11</v>
      </c>
      <c r="BZ78">
        <f t="shared" si="44"/>
        <v>-3.3851784080691973E-11</v>
      </c>
      <c r="CA78" s="115">
        <f t="shared" si="45"/>
        <v>0</v>
      </c>
    </row>
    <row r="79" spans="1:79">
      <c r="A79" t="s">
        <v>135</v>
      </c>
      <c r="B79" t="s">
        <v>136</v>
      </c>
      <c r="C79">
        <f>VLOOKUP($B79,'Tillförd energi'!$B$1:$AI$720,MATCH(C$1,'Tillförd energi'!$B$1:$AQ$1,0),FALSE)</f>
        <v>0</v>
      </c>
      <c r="D79">
        <f>VLOOKUP($B79,'Tillförd energi'!$B$1:$AI$720,MATCH(D$1,'Tillförd energi'!$B$1:$AQ$1,0),FALSE)</f>
        <v>3.4000000000000002E-2</v>
      </c>
      <c r="E79">
        <f>VLOOKUP($B79,'Tillförd energi'!$B$1:$AI$720,MATCH(E$1,'Tillförd energi'!$B$1:$AQ$1,0),FALSE)</f>
        <v>0</v>
      </c>
      <c r="F79">
        <f>VLOOKUP($B79,'Tillförd energi'!$B$1:$AI$720,MATCH(F$1,'Tillförd energi'!$B$1:$AQ$1,0),FALSE)</f>
        <v>0</v>
      </c>
      <c r="G79">
        <f>VLOOKUP($B79,'Tillförd energi'!$B$1:$AI$720,MATCH(G$1,'Tillförd energi'!$B$1:$AQ$1,0),FALSE)</f>
        <v>0</v>
      </c>
      <c r="H79">
        <f>VLOOKUP($B79,'Tillförd energi'!$B$1:$AI$720,MATCH(H$1,'Tillförd energi'!$B$1:$AQ$1,0),FALSE)</f>
        <v>0</v>
      </c>
      <c r="I79">
        <f>VLOOKUP($B79,'Tillförd energi'!$B$1:$AI$720,MATCH(I$1,'Tillförd energi'!$B$1:$AQ$1,0),FALSE)</f>
        <v>0</v>
      </c>
      <c r="J79">
        <f>VLOOKUP($B79,'Tillförd energi'!$B$1:$AI$720,MATCH(J$1,'Tillförd energi'!$B$1:$AQ$1,0),FALSE)</f>
        <v>0</v>
      </c>
      <c r="K79">
        <f>VLOOKUP($B79,'Tillförd energi'!$B$1:$AI$720,MATCH(K$1,'Tillförd energi'!$B$1:$AQ$1,0),FALSE)</f>
        <v>0</v>
      </c>
      <c r="L79">
        <f>VLOOKUP($B79,'Tillförd energi'!$B$1:$AI$720,MATCH(L$1,'Tillförd energi'!$B$1:$AQ$1,0),FALSE)</f>
        <v>0</v>
      </c>
      <c r="M79">
        <f>VLOOKUP($B79,'Tillförd energi'!$B$1:$AI$720,MATCH(M$1,'Tillförd energi'!$B$1:$AQ$1,0),FALSE)</f>
        <v>10.119999999999999</v>
      </c>
      <c r="N79">
        <f>VLOOKUP($B79,'Tillförd energi'!$B$1:$AI$720,MATCH(N$1,'Tillförd energi'!$B$1:$AQ$1,0),FALSE)</f>
        <v>28.6</v>
      </c>
      <c r="O79">
        <f>VLOOKUP($B79,'Tillförd energi'!$B$1:$AI$720,MATCH(O$1,'Tillförd energi'!$B$1:$AQ$1,0),FALSE)</f>
        <v>0</v>
      </c>
      <c r="P79">
        <f>VLOOKUP($B79,'Tillförd energi'!$B$1:$AI$720,MATCH(P$1,'Tillförd energi'!$B$1:$AQ$1,0),FALSE)</f>
        <v>3.5</v>
      </c>
      <c r="Q79">
        <f>VLOOKUP($B79,'Tillförd energi'!$B$1:$AI$720,MATCH(Q$1,'Tillförd energi'!$B$1:$AQ$1,0),FALSE)</f>
        <v>0</v>
      </c>
      <c r="R79">
        <f>VLOOKUP($B79,'Tillförd energi'!$B$1:$AI$720,MATCH(R$1,'Tillförd energi'!$B$1:$AQ$1,0),FALSE)</f>
        <v>0</v>
      </c>
      <c r="S79">
        <f>VLOOKUP($B79,'Tillförd energi'!$B$1:$AI$720,MATCH(S$1,'Tillförd energi'!$B$1:$AQ$1,0),FALSE)</f>
        <v>0</v>
      </c>
      <c r="T79">
        <f>VLOOKUP($B79,'Tillförd energi'!$B$1:$AI$720,MATCH(T$1,'Tillförd energi'!$B$1:$AQ$1,0),FALSE)</f>
        <v>0</v>
      </c>
      <c r="U79">
        <f>VLOOKUP($B79,'Tillförd energi'!$B$1:$AI$720,MATCH(U$1,'Tillförd energi'!$B$1:$AQ$1,0),FALSE)</f>
        <v>0</v>
      </c>
      <c r="V79">
        <f>VLOOKUP($B79,'Tillförd energi'!$B$1:$AI$720,MATCH(V$1,'Tillförd energi'!$B$1:$AQ$1,0),FALSE)</f>
        <v>0</v>
      </c>
      <c r="W79">
        <f>VLOOKUP($B79,'Tillförd energi'!$B$1:$AI$720,MATCH(W$1,'Tillförd energi'!$B$1:$AQ$1,0),FALSE)</f>
        <v>0</v>
      </c>
      <c r="X79">
        <f>VLOOKUP($B79,'Tillförd energi'!$B$1:$AI$720,MATCH(X$1,'Tillförd energi'!$B$1:$AQ$1,0),FALSE)</f>
        <v>0</v>
      </c>
      <c r="Y79">
        <f>VLOOKUP($B79,'Tillförd energi'!$B$1:$AI$720,MATCH(Y$1,'Tillförd energi'!$B$1:$AQ$1,0),FALSE)</f>
        <v>0</v>
      </c>
      <c r="Z79">
        <f>VLOOKUP($B79,'Tillförd energi'!$B$1:$AI$720,MATCH(Z$1,'Tillförd energi'!$B$1:$AQ$1,0),FALSE)</f>
        <v>0</v>
      </c>
      <c r="AA79">
        <f>VLOOKUP($B79,'Tillförd energi'!$B$1:$AI$720,MATCH(AA$1,'Tillförd energi'!$B$1:$AQ$1,0),FALSE)</f>
        <v>0</v>
      </c>
      <c r="AB79">
        <f>VLOOKUP($B79,'Tillförd energi'!$B$1:$AI$720,MATCH(AB$1,'Tillförd energi'!$B$1:$AQ$1,0),FALSE)</f>
        <v>0</v>
      </c>
      <c r="AC79">
        <f>VLOOKUP($B79,'Tillförd energi'!$B$1:$AI$720,MATCH(AC$1,'Tillförd energi'!$B$1:$AQ$1,0),FALSE)</f>
        <v>7.8890000000000002</v>
      </c>
      <c r="AD79">
        <f>VLOOKUP($B79,'Tillförd energi'!$B$1:$AI$720,MATCH(AD$1,'Tillförd energi'!$B$1:$AQ$1,0),FALSE)</f>
        <v>0</v>
      </c>
      <c r="AE79">
        <f>VLOOKUP($B79,'Tillförd energi'!$B$1:$AI$720,MATCH(AE$1,'Tillförd energi'!$B$1:$AQ$1,0),FALSE)</f>
        <v>0</v>
      </c>
      <c r="AF79">
        <f>VLOOKUP($B79,'Tillförd energi'!$B$1:$AI$720,MATCH(AF$1,'Tillförd energi'!$B$1:$AQ$1,0),FALSE)</f>
        <v>1.1639999999999999</v>
      </c>
      <c r="AG79">
        <f>IFERROR(VLOOKUP(B79,Miljö!$B$1:$AC$550,MATCH("Köpt mängd produktionsspecifik fjärrvärme:",Miljö!$B$1:$AC$1,0),FALSE)/1,0)</f>
        <v>0</v>
      </c>
      <c r="AI79">
        <f t="shared" si="23"/>
        <v>51.307000000000009</v>
      </c>
      <c r="AJ79">
        <f t="shared" si="24"/>
        <v>51.307000000000009</v>
      </c>
      <c r="AK79">
        <f>IF(ISERROR(1/VLOOKUP($B79,Leveranser!$B$1:$S$499,MATCH("Såld värme (GWh)",Leveranser!$B$1:$S$1,0),FALSE)),"",VLOOKUP($B79,Leveranser!$B$1:$S$499,MATCH("Såld värme (GWh)",Leveranser!$B$1:$S$1,0),FALSE))</f>
        <v>38.799999999999997</v>
      </c>
      <c r="AL79">
        <f>VLOOKUP($B79,Leveranser!$B$1:$Y$499,MATCH("Totalt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114">
        <f t="shared" si="25"/>
        <v>0.75623209308671313</v>
      </c>
      <c r="AP79" t="str">
        <f>IFERROR(VLOOKUP($B79,Miljövärden!$B$2:$H$600,7,FALSE),"Nej, saknas")</f>
        <v>Ja</v>
      </c>
      <c r="AQ79" t="str">
        <f>IFERROR(VLOOKUP($B79,Miljövärden!$B$2:$H$600,6,FALSE),"Nej, saknas")</f>
        <v>Ja</v>
      </c>
      <c r="AU79">
        <f t="shared" si="26"/>
        <v>1.1639999999999999</v>
      </c>
      <c r="AV79">
        <f t="shared" si="27"/>
        <v>0</v>
      </c>
      <c r="AW79">
        <f t="shared" si="28"/>
        <v>42.22</v>
      </c>
      <c r="AX79">
        <f t="shared" si="29"/>
        <v>0</v>
      </c>
      <c r="AZ79">
        <f t="shared" si="30"/>
        <v>42.22</v>
      </c>
      <c r="BC79">
        <f t="shared" si="31"/>
        <v>3.4000000000000002E-2</v>
      </c>
      <c r="BD79">
        <f t="shared" si="32"/>
        <v>0</v>
      </c>
      <c r="BE79">
        <f t="shared" si="33"/>
        <v>42.22</v>
      </c>
      <c r="BF79">
        <f t="shared" si="34"/>
        <v>7.8890000000000002</v>
      </c>
      <c r="BG79">
        <f t="shared" si="35"/>
        <v>1.1639999999999999</v>
      </c>
      <c r="BH79">
        <f>VLOOKUP(B79,Miljö!$B$1:$BX$482,MATCH("Fossilandel för ursprungspecificerad el ()",Miljö!$B$1:$I$1,0),FALSE)</f>
        <v>0</v>
      </c>
      <c r="BI79">
        <f>VLOOKUP(B79,Miljö!$B$1:$BX$482,MATCH("Kärnkraftsandel för ursprungsspecificerad el ()",Miljö!$B$1:$O$1,0),FALSE)</f>
        <v>0</v>
      </c>
      <c r="BJ79">
        <f t="shared" si="36"/>
        <v>0</v>
      </c>
      <c r="BK79" t="str">
        <f>VLOOKUP(B79,Miljö!$B$1:$P$482,MATCH("Fossil andel i procent (%)",Miljö!$B$1:$P$1,0),FALSE)</f>
        <v>ET</v>
      </c>
      <c r="BL79">
        <f t="shared" si="37"/>
        <v>51.307000000000002</v>
      </c>
      <c r="BO79" s="21">
        <f t="shared" si="38"/>
        <v>6.6267760734402715E-4</v>
      </c>
      <c r="BP79" s="115">
        <f t="shared" si="39"/>
        <v>0</v>
      </c>
      <c r="BQ79" s="115">
        <f t="shared" si="40"/>
        <v>0.84557662697097857</v>
      </c>
      <c r="BR79" s="115">
        <f t="shared" si="41"/>
        <v>0.15376069542167736</v>
      </c>
      <c r="BT79" s="116">
        <f t="shared" si="42"/>
        <v>1</v>
      </c>
      <c r="BW79" s="115">
        <f>IF(AP79="Ja",VLOOKUP(B79,Miljövärden!$B$2:$H$600,MATCH("Total andel fossilt",Miljövärden!$B$2:$H$2,0),FALSE),"")</f>
        <v>6.6267799999999999E-4</v>
      </c>
      <c r="BX79" s="116">
        <f t="shared" si="43"/>
        <v>3.9265597284038334E-10</v>
      </c>
      <c r="BZ79">
        <f t="shared" si="44"/>
        <v>3.9265597284038334E-10</v>
      </c>
      <c r="CA79" s="115">
        <f t="shared" si="45"/>
        <v>0</v>
      </c>
    </row>
    <row r="80" spans="1:79">
      <c r="A80" t="s">
        <v>135</v>
      </c>
      <c r="B80" t="s">
        <v>137</v>
      </c>
      <c r="C80">
        <f>VLOOKUP($B80,'Tillförd energi'!$B$1:$AI$720,MATCH(C$1,'Tillförd energi'!$B$1:$AQ$1,0),FALSE)</f>
        <v>0</v>
      </c>
      <c r="D80">
        <f>VLOOKUP($B80,'Tillförd energi'!$B$1:$AI$720,MATCH(D$1,'Tillförd energi'!$B$1:$AQ$1,0),FALSE)</f>
        <v>0</v>
      </c>
      <c r="E80">
        <f>VLOOKUP($B80,'Tillförd energi'!$B$1:$AI$720,MATCH(E$1,'Tillförd energi'!$B$1:$AQ$1,0),FALSE)</f>
        <v>0</v>
      </c>
      <c r="F80">
        <f>VLOOKUP($B80,'Tillförd energi'!$B$1:$AI$720,MATCH(F$1,'Tillförd energi'!$B$1:$AQ$1,0),FALSE)</f>
        <v>0</v>
      </c>
      <c r="G80">
        <f>VLOOKUP($B80,'Tillförd energi'!$B$1:$AI$720,MATCH(G$1,'Tillförd energi'!$B$1:$AQ$1,0),FALSE)</f>
        <v>0</v>
      </c>
      <c r="H80">
        <f>VLOOKUP($B80,'Tillförd energi'!$B$1:$AI$720,MATCH(H$1,'Tillförd energi'!$B$1:$AQ$1,0),FALSE)</f>
        <v>0</v>
      </c>
      <c r="I80">
        <f>VLOOKUP($B80,'Tillförd energi'!$B$1:$AI$720,MATCH(I$1,'Tillförd energi'!$B$1:$AQ$1,0),FALSE)</f>
        <v>0</v>
      </c>
      <c r="J80">
        <f>VLOOKUP($B80,'Tillförd energi'!$B$1:$AI$720,MATCH(J$1,'Tillförd energi'!$B$1:$AQ$1,0),FALSE)</f>
        <v>0</v>
      </c>
      <c r="K80">
        <f>VLOOKUP($B80,'Tillförd energi'!$B$1:$AI$720,MATCH(K$1,'Tillförd energi'!$B$1:$AQ$1,0),FALSE)</f>
        <v>0</v>
      </c>
      <c r="L80">
        <f>VLOOKUP($B80,'Tillförd energi'!$B$1:$AI$720,MATCH(L$1,'Tillförd energi'!$B$1:$AQ$1,0),FALSE)</f>
        <v>0</v>
      </c>
      <c r="M80">
        <f>VLOOKUP($B80,'Tillförd energi'!$B$1:$AI$720,MATCH(M$1,'Tillförd energi'!$B$1:$AQ$1,0),FALSE)</f>
        <v>0</v>
      </c>
      <c r="N80">
        <f>VLOOKUP($B80,'Tillförd energi'!$B$1:$AI$720,MATCH(N$1,'Tillförd energi'!$B$1:$AQ$1,0),FALSE)</f>
        <v>0</v>
      </c>
      <c r="O80">
        <f>VLOOKUP($B80,'Tillförd energi'!$B$1:$AI$720,MATCH(O$1,'Tillförd energi'!$B$1:$AQ$1,0),FALSE)</f>
        <v>0</v>
      </c>
      <c r="P80">
        <f>VLOOKUP($B80,'Tillförd energi'!$B$1:$AI$720,MATCH(P$1,'Tillförd energi'!$B$1:$AQ$1,0),FALSE)</f>
        <v>0</v>
      </c>
      <c r="Q80">
        <f>VLOOKUP($B80,'Tillförd energi'!$B$1:$AI$720,MATCH(Q$1,'Tillförd energi'!$B$1:$AQ$1,0),FALSE)</f>
        <v>4.9152899999999997</v>
      </c>
      <c r="R80">
        <f>VLOOKUP($B80,'Tillförd energi'!$B$1:$AI$720,MATCH(R$1,'Tillförd energi'!$B$1:$AQ$1,0),FALSE)</f>
        <v>0</v>
      </c>
      <c r="S80">
        <f>VLOOKUP($B80,'Tillförd energi'!$B$1:$AI$720,MATCH(S$1,'Tillförd energi'!$B$1:$AQ$1,0),FALSE)</f>
        <v>0</v>
      </c>
      <c r="T80">
        <f>VLOOKUP($B80,'Tillförd energi'!$B$1:$AI$720,MATCH(T$1,'Tillförd energi'!$B$1:$AQ$1,0),FALSE)</f>
        <v>0</v>
      </c>
      <c r="U80">
        <f>VLOOKUP($B80,'Tillförd energi'!$B$1:$AI$720,MATCH(U$1,'Tillförd energi'!$B$1:$AQ$1,0),FALSE)</f>
        <v>0</v>
      </c>
      <c r="V80">
        <f>VLOOKUP($B80,'Tillförd energi'!$B$1:$AI$720,MATCH(V$1,'Tillförd energi'!$B$1:$AQ$1,0),FALSE)</f>
        <v>0</v>
      </c>
      <c r="W80">
        <f>VLOOKUP($B80,'Tillförd energi'!$B$1:$AI$720,MATCH(W$1,'Tillförd energi'!$B$1:$AQ$1,0),FALSE)</f>
        <v>0</v>
      </c>
      <c r="X80">
        <f>VLOOKUP($B80,'Tillförd energi'!$B$1:$AI$720,MATCH(X$1,'Tillförd energi'!$B$1:$AQ$1,0),FALSE)</f>
        <v>0</v>
      </c>
      <c r="Y80">
        <f>VLOOKUP($B80,'Tillförd energi'!$B$1:$AI$720,MATCH(Y$1,'Tillförd energi'!$B$1:$AQ$1,0),FALSE)</f>
        <v>0</v>
      </c>
      <c r="Z80">
        <f>VLOOKUP($B80,'Tillförd energi'!$B$1:$AI$720,MATCH(Z$1,'Tillförd energi'!$B$1:$AQ$1,0),FALSE)</f>
        <v>0</v>
      </c>
      <c r="AA80">
        <f>VLOOKUP($B80,'Tillförd energi'!$B$1:$AI$720,MATCH(AA$1,'Tillförd energi'!$B$1:$AQ$1,0),FALSE)</f>
        <v>0</v>
      </c>
      <c r="AB80">
        <f>VLOOKUP($B80,'Tillförd energi'!$B$1:$AI$720,MATCH(AB$1,'Tillförd energi'!$B$1:$AQ$1,0),FALSE)</f>
        <v>0</v>
      </c>
      <c r="AC80">
        <f>VLOOKUP($B80,'Tillförd energi'!$B$1:$AI$720,MATCH(AC$1,'Tillförd energi'!$B$1:$AQ$1,0),FALSE)</f>
        <v>0</v>
      </c>
      <c r="AD80">
        <f>VLOOKUP($B80,'Tillförd energi'!$B$1:$AI$720,MATCH(AD$1,'Tillförd energi'!$B$1:$AQ$1,0),FALSE)</f>
        <v>0</v>
      </c>
      <c r="AE80">
        <f>VLOOKUP($B80,'Tillförd energi'!$B$1:$AI$720,MATCH(AE$1,'Tillförd energi'!$B$1:$AQ$1,0),FALSE)</f>
        <v>0</v>
      </c>
      <c r="AF80">
        <f>VLOOKUP($B80,'Tillförd energi'!$B$1:$AI$720,MATCH(AF$1,'Tillförd energi'!$B$1:$AQ$1,0),FALSE)</f>
        <v>0.11679</v>
      </c>
      <c r="AG80">
        <f>IFERROR(VLOOKUP(B80,Miljö!$B$1:$AC$550,MATCH("Köpt mängd produktionsspecifik fjärrvärme:",Miljö!$B$1:$AC$1,0),FALSE)/1,0)</f>
        <v>0</v>
      </c>
      <c r="AI80">
        <f t="shared" si="23"/>
        <v>5.0320799999999997</v>
      </c>
      <c r="AJ80">
        <f t="shared" si="24"/>
        <v>5.0320799999999997</v>
      </c>
      <c r="AK80">
        <f>IF(ISERROR(1/VLOOKUP($B80,Leveranser!$B$1:$S$499,MATCH("Såld värme (GWh)",Leveranser!$B$1:$S$1,0),FALSE)),"",VLOOKUP($B80,Leveranser!$B$1:$S$499,MATCH("Såld värme (GWh)",Leveranser!$B$1:$S$1,0),FALSE))</f>
        <v>3.8929999999999998</v>
      </c>
      <c r="AL80">
        <f>VLOOKUP($B80,Leveranser!$B$1:$Y$499,MATCH("Totalt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114">
        <f t="shared" si="25"/>
        <v>0.77363634918363777</v>
      </c>
      <c r="AP80" t="str">
        <f>IFERROR(VLOOKUP($B80,Miljövärden!$B$2:$H$600,7,FALSE),"Nej, saknas")</f>
        <v>Ja</v>
      </c>
      <c r="AQ80" t="str">
        <f>IFERROR(VLOOKUP($B80,Miljövärden!$B$2:$H$600,6,FALSE),"Nej, saknas")</f>
        <v>Ja</v>
      </c>
      <c r="AU80">
        <f t="shared" si="26"/>
        <v>0.11679</v>
      </c>
      <c r="AV80">
        <f t="shared" si="27"/>
        <v>0</v>
      </c>
      <c r="AW80">
        <f t="shared" si="28"/>
        <v>4.9152899999999997</v>
      </c>
      <c r="AX80">
        <f t="shared" si="29"/>
        <v>0</v>
      </c>
      <c r="AZ80">
        <f t="shared" si="30"/>
        <v>4.9152899999999997</v>
      </c>
      <c r="BC80">
        <f t="shared" si="31"/>
        <v>0</v>
      </c>
      <c r="BD80">
        <f t="shared" si="32"/>
        <v>0</v>
      </c>
      <c r="BE80">
        <f t="shared" si="33"/>
        <v>4.9152899999999997</v>
      </c>
      <c r="BF80">
        <f t="shared" si="34"/>
        <v>0</v>
      </c>
      <c r="BG80">
        <f t="shared" si="35"/>
        <v>0.11679</v>
      </c>
      <c r="BH80">
        <f>VLOOKUP(B80,Miljö!$B$1:$BX$482,MATCH("Fossilandel för ursprungspecificerad el ()",Miljö!$B$1:$I$1,0),FALSE)</f>
        <v>0.47</v>
      </c>
      <c r="BI80">
        <f>VLOOKUP(B80,Miljö!$B$1:$BX$482,MATCH("Kärnkraftsandel för ursprungsspecificerad el ()",Miljö!$B$1:$O$1,0),FALSE)</f>
        <v>0.48170000000000002</v>
      </c>
      <c r="BJ80">
        <f t="shared" si="36"/>
        <v>0</v>
      </c>
      <c r="BK80" t="str">
        <f>VLOOKUP(B80,Miljö!$B$1:$P$482,MATCH("Fossil andel i procent (%)",Miljö!$B$1:$P$1,0),FALSE)</f>
        <v>ET</v>
      </c>
      <c r="BL80">
        <f t="shared" si="37"/>
        <v>5.0320799999999997</v>
      </c>
      <c r="BO80" s="21">
        <f t="shared" si="38"/>
        <v>1.0908272523489294E-2</v>
      </c>
      <c r="BP80" s="115">
        <f t="shared" si="39"/>
        <v>1.1179818882052751E-2</v>
      </c>
      <c r="BQ80" s="115">
        <f t="shared" si="40"/>
        <v>0.97791190859445787</v>
      </c>
      <c r="BR80" s="115">
        <f t="shared" si="41"/>
        <v>0</v>
      </c>
      <c r="BT80" s="116">
        <f t="shared" si="42"/>
        <v>0.99999999999999989</v>
      </c>
      <c r="BW80" s="115">
        <f>IF(AP80="Ja",VLOOKUP(B80,Miljövärden!$B$2:$H$600,MATCH("Total andel fossilt",Miljövärden!$B$2:$H$2,0),FALSE),"")</f>
        <v>1.0908299999999999E-2</v>
      </c>
      <c r="BX80" s="116">
        <f t="shared" si="43"/>
        <v>2.7476510705559676E-8</v>
      </c>
      <c r="BZ80">
        <f t="shared" si="44"/>
        <v>2.7476510705559676E-8</v>
      </c>
      <c r="CA80" s="115">
        <f t="shared" si="45"/>
        <v>0</v>
      </c>
    </row>
    <row r="81" spans="1:79">
      <c r="A81" t="s">
        <v>135</v>
      </c>
      <c r="B81" t="s">
        <v>138</v>
      </c>
      <c r="C81">
        <f>VLOOKUP($B81,'Tillförd energi'!$B$1:$AI$720,MATCH(C$1,'Tillförd energi'!$B$1:$AQ$1,0),FALSE)</f>
        <v>0</v>
      </c>
      <c r="D81">
        <f>VLOOKUP($B81,'Tillförd energi'!$B$1:$AI$720,MATCH(D$1,'Tillförd energi'!$B$1:$AQ$1,0),FALSE)</f>
        <v>0</v>
      </c>
      <c r="E81">
        <f>VLOOKUP($B81,'Tillförd energi'!$B$1:$AI$720,MATCH(E$1,'Tillförd energi'!$B$1:$AQ$1,0),FALSE)</f>
        <v>0</v>
      </c>
      <c r="F81">
        <f>VLOOKUP($B81,'Tillförd energi'!$B$1:$AI$720,MATCH(F$1,'Tillförd energi'!$B$1:$AQ$1,0),FALSE)</f>
        <v>0</v>
      </c>
      <c r="G81">
        <f>VLOOKUP($B81,'Tillförd energi'!$B$1:$AI$720,MATCH(G$1,'Tillförd energi'!$B$1:$AQ$1,0),FALSE)</f>
        <v>0</v>
      </c>
      <c r="H81">
        <f>VLOOKUP($B81,'Tillförd energi'!$B$1:$AI$720,MATCH(H$1,'Tillförd energi'!$B$1:$AQ$1,0),FALSE)</f>
        <v>0</v>
      </c>
      <c r="I81">
        <f>VLOOKUP($B81,'Tillförd energi'!$B$1:$AI$720,MATCH(I$1,'Tillförd energi'!$B$1:$AQ$1,0),FALSE)</f>
        <v>0</v>
      </c>
      <c r="J81">
        <f>VLOOKUP($B81,'Tillförd energi'!$B$1:$AI$720,MATCH(J$1,'Tillförd energi'!$B$1:$AQ$1,0),FALSE)</f>
        <v>0</v>
      </c>
      <c r="K81">
        <f>VLOOKUP($B81,'Tillförd energi'!$B$1:$AI$720,MATCH(K$1,'Tillförd energi'!$B$1:$AQ$1,0),FALSE)</f>
        <v>0</v>
      </c>
      <c r="L81">
        <f>VLOOKUP($B81,'Tillförd energi'!$B$1:$AI$720,MATCH(L$1,'Tillförd energi'!$B$1:$AQ$1,0),FALSE)</f>
        <v>0</v>
      </c>
      <c r="M81">
        <f>VLOOKUP($B81,'Tillförd energi'!$B$1:$AI$720,MATCH(M$1,'Tillförd energi'!$B$1:$AQ$1,0),FALSE)</f>
        <v>0</v>
      </c>
      <c r="N81">
        <f>VLOOKUP($B81,'Tillförd energi'!$B$1:$AI$720,MATCH(N$1,'Tillförd energi'!$B$1:$AQ$1,0),FALSE)</f>
        <v>0</v>
      </c>
      <c r="O81">
        <f>VLOOKUP($B81,'Tillförd energi'!$B$1:$AI$720,MATCH(O$1,'Tillförd energi'!$B$1:$AQ$1,0),FALSE)</f>
        <v>0</v>
      </c>
      <c r="P81">
        <f>VLOOKUP($B81,'Tillförd energi'!$B$1:$AI$720,MATCH(P$1,'Tillförd energi'!$B$1:$AQ$1,0),FALSE)</f>
        <v>0</v>
      </c>
      <c r="Q81">
        <f>VLOOKUP($B81,'Tillförd energi'!$B$1:$AI$720,MATCH(Q$1,'Tillförd energi'!$B$1:$AQ$1,0),FALSE)</f>
        <v>0</v>
      </c>
      <c r="R81">
        <f>VLOOKUP($B81,'Tillförd energi'!$B$1:$AI$720,MATCH(R$1,'Tillförd energi'!$B$1:$AQ$1,0),FALSE)</f>
        <v>0</v>
      </c>
      <c r="S81">
        <f>VLOOKUP($B81,'Tillförd energi'!$B$1:$AI$720,MATCH(S$1,'Tillförd energi'!$B$1:$AQ$1,0),FALSE)</f>
        <v>2.3170000000000002</v>
      </c>
      <c r="T81">
        <f>VLOOKUP($B81,'Tillförd energi'!$B$1:$AI$720,MATCH(T$1,'Tillförd energi'!$B$1:$AQ$1,0),FALSE)</f>
        <v>0</v>
      </c>
      <c r="U81">
        <f>VLOOKUP($B81,'Tillförd energi'!$B$1:$AI$720,MATCH(U$1,'Tillförd energi'!$B$1:$AQ$1,0),FALSE)</f>
        <v>0</v>
      </c>
      <c r="V81">
        <f>VLOOKUP($B81,'Tillförd energi'!$B$1:$AI$720,MATCH(V$1,'Tillförd energi'!$B$1:$AQ$1,0),FALSE)</f>
        <v>0</v>
      </c>
      <c r="W81">
        <f>VLOOKUP($B81,'Tillförd energi'!$B$1:$AI$720,MATCH(W$1,'Tillförd energi'!$B$1:$AQ$1,0),FALSE)</f>
        <v>0</v>
      </c>
      <c r="X81">
        <f>VLOOKUP($B81,'Tillförd energi'!$B$1:$AI$720,MATCH(X$1,'Tillförd energi'!$B$1:$AQ$1,0),FALSE)</f>
        <v>0</v>
      </c>
      <c r="Y81">
        <f>VLOOKUP($B81,'Tillförd energi'!$B$1:$AI$720,MATCH(Y$1,'Tillförd energi'!$B$1:$AQ$1,0),FALSE)</f>
        <v>0</v>
      </c>
      <c r="Z81">
        <f>VLOOKUP($B81,'Tillförd energi'!$B$1:$AI$720,MATCH(Z$1,'Tillförd energi'!$B$1:$AQ$1,0),FALSE)</f>
        <v>0.01</v>
      </c>
      <c r="AA81">
        <f>VLOOKUP($B81,'Tillförd energi'!$B$1:$AI$720,MATCH(AA$1,'Tillförd energi'!$B$1:$AQ$1,0),FALSE)</f>
        <v>0</v>
      </c>
      <c r="AB81">
        <f>VLOOKUP($B81,'Tillförd energi'!$B$1:$AI$720,MATCH(AB$1,'Tillförd energi'!$B$1:$AQ$1,0),FALSE)</f>
        <v>0</v>
      </c>
      <c r="AC81">
        <f>VLOOKUP($B81,'Tillförd energi'!$B$1:$AI$720,MATCH(AC$1,'Tillförd energi'!$B$1:$AQ$1,0),FALSE)</f>
        <v>0</v>
      </c>
      <c r="AD81">
        <f>VLOOKUP($B81,'Tillförd energi'!$B$1:$AI$720,MATCH(AD$1,'Tillförd energi'!$B$1:$AQ$1,0),FALSE)</f>
        <v>0</v>
      </c>
      <c r="AE81">
        <f>VLOOKUP($B81,'Tillförd energi'!$B$1:$AI$720,MATCH(AE$1,'Tillförd energi'!$B$1:$AQ$1,0),FALSE)</f>
        <v>0</v>
      </c>
      <c r="AF81">
        <f>VLOOKUP($B81,'Tillförd energi'!$B$1:$AI$720,MATCH(AF$1,'Tillförd energi'!$B$1:$AQ$1,0),FALSE)</f>
        <v>2.5000000000000001E-2</v>
      </c>
      <c r="AG81">
        <f>IFERROR(VLOOKUP(B81,Miljö!$B$1:$AC$550,MATCH("Köpt mängd produktionsspecifik fjärrvärme:",Miljö!$B$1:$AC$1,0),FALSE)/1,0)</f>
        <v>0</v>
      </c>
      <c r="AI81">
        <f t="shared" si="23"/>
        <v>2.3519999999999999</v>
      </c>
      <c r="AJ81">
        <f t="shared" si="24"/>
        <v>2.3519999999999999</v>
      </c>
      <c r="AK81">
        <f>IF(ISERROR(1/VLOOKUP($B81,Leveranser!$B$1:$S$499,MATCH("Såld värme (GWh)",Leveranser!$B$1:$S$1,0),FALSE)),"",VLOOKUP($B81,Leveranser!$B$1:$S$499,MATCH("Såld värme (GWh)",Leveranser!$B$1:$S$1,0),FALSE))</f>
        <v>2.02</v>
      </c>
      <c r="AL81">
        <f>VLOOKUP($B81,Leveranser!$B$1:$Y$499,MATCH("Totalt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114">
        <f t="shared" si="25"/>
        <v>0.858843537414966</v>
      </c>
      <c r="AP81" t="str">
        <f>IFERROR(VLOOKUP($B81,Miljövärden!$B$2:$H$600,7,FALSE),"Nej, saknas")</f>
        <v>Ja</v>
      </c>
      <c r="AQ81" t="str">
        <f>IFERROR(VLOOKUP($B81,Miljövärden!$B$2:$H$600,6,FALSE),"Nej, saknas")</f>
        <v>Ja</v>
      </c>
      <c r="AU81">
        <f t="shared" si="26"/>
        <v>3.5000000000000003E-2</v>
      </c>
      <c r="AV81">
        <f t="shared" si="27"/>
        <v>0</v>
      </c>
      <c r="AW81">
        <f t="shared" si="28"/>
        <v>0</v>
      </c>
      <c r="AX81">
        <f t="shared" si="29"/>
        <v>2.3170000000000002</v>
      </c>
      <c r="AZ81">
        <f t="shared" si="30"/>
        <v>2.3170000000000002</v>
      </c>
      <c r="BC81">
        <f t="shared" si="31"/>
        <v>0</v>
      </c>
      <c r="BD81">
        <f t="shared" si="32"/>
        <v>0</v>
      </c>
      <c r="BE81">
        <f t="shared" si="33"/>
        <v>2.3170000000000002</v>
      </c>
      <c r="BF81">
        <f t="shared" si="34"/>
        <v>0</v>
      </c>
      <c r="BG81">
        <f t="shared" si="35"/>
        <v>3.5000000000000003E-2</v>
      </c>
      <c r="BH81">
        <f>VLOOKUP(B81,Miljö!$B$1:$BX$482,MATCH("Fossilandel för ursprungspecificerad el ()",Miljö!$B$1:$I$1,0),FALSE)</f>
        <v>0</v>
      </c>
      <c r="BI81">
        <f>VLOOKUP(B81,Miljö!$B$1:$BX$482,MATCH("Kärnkraftsandel för ursprungsspecificerad el ()",Miljö!$B$1:$O$1,0),FALSE)</f>
        <v>0</v>
      </c>
      <c r="BJ81">
        <f t="shared" si="36"/>
        <v>0</v>
      </c>
      <c r="BK81" t="str">
        <f>VLOOKUP(B81,Miljö!$B$1:$P$482,MATCH("Fossil andel i procent (%)",Miljö!$B$1:$P$1,0),FALSE)</f>
        <v>ET</v>
      </c>
      <c r="BL81">
        <f t="shared" si="37"/>
        <v>2.3520000000000003</v>
      </c>
      <c r="BO81" s="21">
        <f t="shared" si="38"/>
        <v>0</v>
      </c>
      <c r="BP81" s="115">
        <f t="shared" si="39"/>
        <v>0</v>
      </c>
      <c r="BQ81" s="115">
        <f t="shared" si="40"/>
        <v>1</v>
      </c>
      <c r="BR81" s="115">
        <f t="shared" si="41"/>
        <v>0</v>
      </c>
      <c r="BT81" s="116">
        <f t="shared" si="42"/>
        <v>1</v>
      </c>
      <c r="BW81" s="115">
        <f>IF(AP81="Ja",VLOOKUP(B81,Miljövärden!$B$2:$H$600,MATCH("Total andel fossilt",Miljövärden!$B$2:$H$2,0),FALSE),"")</f>
        <v>0</v>
      </c>
      <c r="BX81" s="116">
        <f t="shared" si="43"/>
        <v>0</v>
      </c>
      <c r="BZ81">
        <f t="shared" si="44"/>
        <v>0</v>
      </c>
      <c r="CA81" s="115">
        <f t="shared" si="45"/>
        <v>0</v>
      </c>
    </row>
    <row r="82" spans="1:79">
      <c r="A82" t="s">
        <v>139</v>
      </c>
      <c r="B82" t="s">
        <v>140</v>
      </c>
      <c r="C82">
        <f>VLOOKUP($B82,'Tillförd energi'!$B$1:$AI$720,MATCH(C$1,'Tillförd energi'!$B$1:$AQ$1,0),FALSE)</f>
        <v>0</v>
      </c>
      <c r="D82">
        <f>VLOOKUP($B82,'Tillförd energi'!$B$1:$AI$720,MATCH(D$1,'Tillförd energi'!$B$1:$AQ$1,0),FALSE)</f>
        <v>3.36</v>
      </c>
      <c r="E82">
        <f>VLOOKUP($B82,'Tillförd energi'!$B$1:$AI$720,MATCH(E$1,'Tillförd energi'!$B$1:$AQ$1,0),FALSE)</f>
        <v>0</v>
      </c>
      <c r="F82">
        <f>VLOOKUP($B82,'Tillförd energi'!$B$1:$AI$720,MATCH(F$1,'Tillförd energi'!$B$1:$AQ$1,0),FALSE)</f>
        <v>0</v>
      </c>
      <c r="G82">
        <f>VLOOKUP($B82,'Tillförd energi'!$B$1:$AI$720,MATCH(G$1,'Tillförd energi'!$B$1:$AQ$1,0),FALSE)</f>
        <v>0</v>
      </c>
      <c r="H82">
        <f>VLOOKUP($B82,'Tillförd energi'!$B$1:$AI$720,MATCH(H$1,'Tillförd energi'!$B$1:$AQ$1,0),FALSE)</f>
        <v>0</v>
      </c>
      <c r="I82">
        <f>VLOOKUP($B82,'Tillförd energi'!$B$1:$AI$720,MATCH(I$1,'Tillförd energi'!$B$1:$AQ$1,0),FALSE)</f>
        <v>0</v>
      </c>
      <c r="J82">
        <f>VLOOKUP($B82,'Tillförd energi'!$B$1:$AI$720,MATCH(J$1,'Tillförd energi'!$B$1:$AQ$1,0),FALSE)</f>
        <v>0</v>
      </c>
      <c r="K82">
        <f>VLOOKUP($B82,'Tillförd energi'!$B$1:$AI$720,MATCH(K$1,'Tillförd energi'!$B$1:$AQ$1,0),FALSE)</f>
        <v>0</v>
      </c>
      <c r="L82">
        <f>VLOOKUP($B82,'Tillförd energi'!$B$1:$AI$720,MATCH(L$1,'Tillförd energi'!$B$1:$AQ$1,0),FALSE)</f>
        <v>0</v>
      </c>
      <c r="M82">
        <f>VLOOKUP($B82,'Tillförd energi'!$B$1:$AI$720,MATCH(M$1,'Tillförd energi'!$B$1:$AQ$1,0),FALSE)</f>
        <v>0</v>
      </c>
      <c r="N82">
        <f>VLOOKUP($B82,'Tillförd energi'!$B$1:$AI$720,MATCH(N$1,'Tillförd energi'!$B$1:$AQ$1,0),FALSE)</f>
        <v>9.1910000000000007</v>
      </c>
      <c r="O82">
        <f>VLOOKUP($B82,'Tillförd energi'!$B$1:$AI$720,MATCH(O$1,'Tillförd energi'!$B$1:$AQ$1,0),FALSE)</f>
        <v>0</v>
      </c>
      <c r="P82">
        <f>VLOOKUP($B82,'Tillförd energi'!$B$1:$AI$720,MATCH(P$1,'Tillförd energi'!$B$1:$AQ$1,0),FALSE)</f>
        <v>0</v>
      </c>
      <c r="Q82">
        <f>VLOOKUP($B82,'Tillförd energi'!$B$1:$AI$720,MATCH(Q$1,'Tillförd energi'!$B$1:$AQ$1,0),FALSE)</f>
        <v>0</v>
      </c>
      <c r="R82">
        <f>VLOOKUP($B82,'Tillförd energi'!$B$1:$AI$720,MATCH(R$1,'Tillförd energi'!$B$1:$AQ$1,0),FALSE)</f>
        <v>0</v>
      </c>
      <c r="S82">
        <f>VLOOKUP($B82,'Tillförd energi'!$B$1:$AI$720,MATCH(S$1,'Tillförd energi'!$B$1:$AQ$1,0),FALSE)</f>
        <v>0</v>
      </c>
      <c r="T82">
        <f>VLOOKUP($B82,'Tillförd energi'!$B$1:$AI$720,MATCH(T$1,'Tillförd energi'!$B$1:$AQ$1,0),FALSE)</f>
        <v>0</v>
      </c>
      <c r="U82">
        <f>VLOOKUP($B82,'Tillförd energi'!$B$1:$AI$720,MATCH(U$1,'Tillförd energi'!$B$1:$AQ$1,0),FALSE)</f>
        <v>0</v>
      </c>
      <c r="V82">
        <f>VLOOKUP($B82,'Tillförd energi'!$B$1:$AI$720,MATCH(V$1,'Tillförd energi'!$B$1:$AQ$1,0),FALSE)</f>
        <v>0</v>
      </c>
      <c r="W82">
        <f>VLOOKUP($B82,'Tillförd energi'!$B$1:$AI$720,MATCH(W$1,'Tillförd energi'!$B$1:$AQ$1,0),FALSE)</f>
        <v>0</v>
      </c>
      <c r="X82">
        <f>VLOOKUP($B82,'Tillförd energi'!$B$1:$AI$720,MATCH(X$1,'Tillförd energi'!$B$1:$AQ$1,0),FALSE)</f>
        <v>0</v>
      </c>
      <c r="Y82">
        <f>VLOOKUP($B82,'Tillförd energi'!$B$1:$AI$720,MATCH(Y$1,'Tillförd energi'!$B$1:$AQ$1,0),FALSE)</f>
        <v>0</v>
      </c>
      <c r="Z82">
        <f>VLOOKUP($B82,'Tillförd energi'!$B$1:$AI$720,MATCH(Z$1,'Tillförd energi'!$B$1:$AQ$1,0),FALSE)</f>
        <v>0</v>
      </c>
      <c r="AA82">
        <f>VLOOKUP($B82,'Tillförd energi'!$B$1:$AI$720,MATCH(AA$1,'Tillförd energi'!$B$1:$AQ$1,0),FALSE)</f>
        <v>0</v>
      </c>
      <c r="AB82">
        <f>VLOOKUP($B82,'Tillförd energi'!$B$1:$AI$720,MATCH(AB$1,'Tillförd energi'!$B$1:$AQ$1,0),FALSE)</f>
        <v>0</v>
      </c>
      <c r="AC82">
        <f>VLOOKUP($B82,'Tillförd energi'!$B$1:$AI$720,MATCH(AC$1,'Tillförd energi'!$B$1:$AQ$1,0),FALSE)</f>
        <v>0</v>
      </c>
      <c r="AD82">
        <f>VLOOKUP($B82,'Tillförd energi'!$B$1:$AI$720,MATCH(AD$1,'Tillförd energi'!$B$1:$AQ$1,0),FALSE)</f>
        <v>0</v>
      </c>
      <c r="AE82">
        <f>VLOOKUP($B82,'Tillförd energi'!$B$1:$AI$720,MATCH(AE$1,'Tillförd energi'!$B$1:$AQ$1,0),FALSE)</f>
        <v>0</v>
      </c>
      <c r="AF82">
        <f>VLOOKUP($B82,'Tillförd energi'!$B$1:$AI$720,MATCH(AF$1,'Tillförd energi'!$B$1:$AQ$1,0),FALSE)</f>
        <v>0.32090999999999997</v>
      </c>
      <c r="AG82">
        <f>IFERROR(VLOOKUP(B82,Miljö!$B$1:$AC$550,MATCH("Köpt mängd produktionsspecifik fjärrvärme:",Miljö!$B$1:$AC$1,0),FALSE)/1,0)</f>
        <v>0</v>
      </c>
      <c r="AI82">
        <f t="shared" si="23"/>
        <v>12.87191</v>
      </c>
      <c r="AJ82">
        <f t="shared" si="24"/>
        <v>12.87191</v>
      </c>
      <c r="AK82">
        <f>IF(ISERROR(1/VLOOKUP($B82,Leveranser!$B$1:$S$499,MATCH("Såld värme (GWh)",Leveranser!$B$1:$S$1,0),FALSE)),"",VLOOKUP($B82,Leveranser!$B$1:$S$499,MATCH("Såld värme (GWh)",Leveranser!$B$1:$S$1,0),FALSE))</f>
        <v>10.696999999999999</v>
      </c>
      <c r="AL82">
        <f>VLOOKUP($B82,Leveranser!$B$1:$Y$499,MATCH("Totalt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114">
        <f t="shared" si="25"/>
        <v>0.83103439971224158</v>
      </c>
      <c r="AP82" t="str">
        <f>IFERROR(VLOOKUP($B82,Miljövärden!$B$2:$H$600,7,FALSE),"Nej, saknas")</f>
        <v>Ja</v>
      </c>
      <c r="AQ82" t="str">
        <f>IFERROR(VLOOKUP($B82,Miljövärden!$B$2:$H$600,6,FALSE),"Nej, saknas")</f>
        <v>Nej</v>
      </c>
      <c r="AU82">
        <f t="shared" si="26"/>
        <v>0.32090999999999997</v>
      </c>
      <c r="AV82">
        <f t="shared" si="27"/>
        <v>0</v>
      </c>
      <c r="AW82">
        <f t="shared" si="28"/>
        <v>9.1910000000000007</v>
      </c>
      <c r="AX82">
        <f t="shared" si="29"/>
        <v>0</v>
      </c>
      <c r="AZ82">
        <f t="shared" si="30"/>
        <v>9.1910000000000007</v>
      </c>
      <c r="BC82">
        <f t="shared" si="31"/>
        <v>3.36</v>
      </c>
      <c r="BD82">
        <f t="shared" si="32"/>
        <v>0</v>
      </c>
      <c r="BE82">
        <f t="shared" si="33"/>
        <v>9.1910000000000007</v>
      </c>
      <c r="BF82">
        <f t="shared" si="34"/>
        <v>0</v>
      </c>
      <c r="BG82">
        <f t="shared" si="35"/>
        <v>0.32090999999999997</v>
      </c>
      <c r="BH82">
        <f>VLOOKUP(B82,Miljö!$B$1:$BX$482,MATCH("Fossilandel för ursprungspecificerad el ()",Miljö!$B$1:$I$1,0),FALSE)</f>
        <v>0</v>
      </c>
      <c r="BI82">
        <f>VLOOKUP(B82,Miljö!$B$1:$BX$482,MATCH("Kärnkraftsandel för ursprungsspecificerad el ()",Miljö!$B$1:$O$1,0),FALSE)</f>
        <v>0</v>
      </c>
      <c r="BJ82">
        <f t="shared" si="36"/>
        <v>0</v>
      </c>
      <c r="BK82" t="str">
        <f>VLOOKUP(B82,Miljö!$B$1:$P$482,MATCH("Fossil andel i procent (%)",Miljö!$B$1:$P$1,0),FALSE)</f>
        <v>ET</v>
      </c>
      <c r="BL82">
        <f t="shared" si="37"/>
        <v>12.87191</v>
      </c>
      <c r="BO82" s="21">
        <f t="shared" si="38"/>
        <v>0.26103352183164735</v>
      </c>
      <c r="BP82" s="115">
        <f t="shared" si="39"/>
        <v>0</v>
      </c>
      <c r="BQ82" s="115">
        <f t="shared" si="40"/>
        <v>0.7389664781683527</v>
      </c>
      <c r="BR82" s="115">
        <f t="shared" si="41"/>
        <v>0</v>
      </c>
      <c r="BT82" s="116">
        <f t="shared" si="42"/>
        <v>1</v>
      </c>
      <c r="BW82" s="115">
        <f>IF(AP82="Ja",VLOOKUP(B82,Miljövärden!$B$2:$H$600,MATCH("Total andel fossilt",Miljövärden!$B$2:$H$2,0),FALSE),"")</f>
        <v>0.26103399999999999</v>
      </c>
      <c r="BX82" s="116">
        <f t="shared" si="43"/>
        <v>4.7816835263558843E-7</v>
      </c>
      <c r="BZ82">
        <f t="shared" si="44"/>
        <v>4.7816835263558843E-7</v>
      </c>
      <c r="CA82" s="115">
        <f t="shared" si="45"/>
        <v>0</v>
      </c>
    </row>
    <row r="83" spans="1:79">
      <c r="A83" t="s">
        <v>139</v>
      </c>
      <c r="B83" t="s">
        <v>141</v>
      </c>
      <c r="C83">
        <f>VLOOKUP($B83,'Tillförd energi'!$B$1:$AI$720,MATCH(C$1,'Tillförd energi'!$B$1:$AQ$1,0),FALSE)</f>
        <v>0</v>
      </c>
      <c r="D83">
        <f>VLOOKUP($B83,'Tillförd energi'!$B$1:$AI$720,MATCH(D$1,'Tillförd energi'!$B$1:$AQ$1,0),FALSE)</f>
        <v>0.19900000000000001</v>
      </c>
      <c r="E83">
        <f>VLOOKUP($B83,'Tillförd energi'!$B$1:$AI$720,MATCH(E$1,'Tillförd energi'!$B$1:$AQ$1,0),FALSE)</f>
        <v>0</v>
      </c>
      <c r="F83">
        <f>VLOOKUP($B83,'Tillförd energi'!$B$1:$AI$720,MATCH(F$1,'Tillförd energi'!$B$1:$AQ$1,0),FALSE)</f>
        <v>0</v>
      </c>
      <c r="G83">
        <f>VLOOKUP($B83,'Tillförd energi'!$B$1:$AI$720,MATCH(G$1,'Tillförd energi'!$B$1:$AQ$1,0),FALSE)</f>
        <v>0</v>
      </c>
      <c r="H83">
        <f>VLOOKUP($B83,'Tillförd energi'!$B$1:$AI$720,MATCH(H$1,'Tillförd energi'!$B$1:$AQ$1,0),FALSE)</f>
        <v>0</v>
      </c>
      <c r="I83">
        <f>VLOOKUP($B83,'Tillförd energi'!$B$1:$AI$720,MATCH(I$1,'Tillförd energi'!$B$1:$AQ$1,0),FALSE)</f>
        <v>0</v>
      </c>
      <c r="J83">
        <f>VLOOKUP($B83,'Tillförd energi'!$B$1:$AI$720,MATCH(J$1,'Tillförd energi'!$B$1:$AQ$1,0),FALSE)</f>
        <v>0</v>
      </c>
      <c r="K83">
        <f>VLOOKUP($B83,'Tillförd energi'!$B$1:$AI$720,MATCH(K$1,'Tillförd energi'!$B$1:$AQ$1,0),FALSE)</f>
        <v>0</v>
      </c>
      <c r="L83">
        <f>VLOOKUP($B83,'Tillförd energi'!$B$1:$AI$720,MATCH(L$1,'Tillförd energi'!$B$1:$AQ$1,0),FALSE)</f>
        <v>0</v>
      </c>
      <c r="M83">
        <f>VLOOKUP($B83,'Tillförd energi'!$B$1:$AI$720,MATCH(M$1,'Tillförd energi'!$B$1:$AQ$1,0),FALSE)</f>
        <v>0</v>
      </c>
      <c r="N83">
        <f>VLOOKUP($B83,'Tillförd energi'!$B$1:$AI$720,MATCH(N$1,'Tillförd energi'!$B$1:$AQ$1,0),FALSE)</f>
        <v>0</v>
      </c>
      <c r="O83">
        <f>VLOOKUP($B83,'Tillförd energi'!$B$1:$AI$720,MATCH(O$1,'Tillförd energi'!$B$1:$AQ$1,0),FALSE)</f>
        <v>0</v>
      </c>
      <c r="P83">
        <f>VLOOKUP($B83,'Tillförd energi'!$B$1:$AI$720,MATCH(P$1,'Tillförd energi'!$B$1:$AQ$1,0),FALSE)</f>
        <v>0</v>
      </c>
      <c r="Q83">
        <f>VLOOKUP($B83,'Tillförd energi'!$B$1:$AI$720,MATCH(Q$1,'Tillförd energi'!$B$1:$AQ$1,0),FALSE)</f>
        <v>0</v>
      </c>
      <c r="R83">
        <f>VLOOKUP($B83,'Tillförd energi'!$B$1:$AI$720,MATCH(R$1,'Tillförd energi'!$B$1:$AQ$1,0),FALSE)</f>
        <v>0</v>
      </c>
      <c r="S83">
        <f>VLOOKUP($B83,'Tillförd energi'!$B$1:$AI$720,MATCH(S$1,'Tillförd energi'!$B$1:$AQ$1,0),FALSE)</f>
        <v>0</v>
      </c>
      <c r="T83">
        <f>VLOOKUP($B83,'Tillförd energi'!$B$1:$AI$720,MATCH(T$1,'Tillförd energi'!$B$1:$AQ$1,0),FALSE)</f>
        <v>0</v>
      </c>
      <c r="U83">
        <f>VLOOKUP($B83,'Tillförd energi'!$B$1:$AI$720,MATCH(U$1,'Tillförd energi'!$B$1:$AQ$1,0),FALSE)</f>
        <v>0</v>
      </c>
      <c r="V83">
        <f>VLOOKUP($B83,'Tillförd energi'!$B$1:$AI$720,MATCH(V$1,'Tillförd energi'!$B$1:$AQ$1,0),FALSE)</f>
        <v>0</v>
      </c>
      <c r="W83">
        <f>VLOOKUP($B83,'Tillförd energi'!$B$1:$AI$720,MATCH(W$1,'Tillförd energi'!$B$1:$AQ$1,0),FALSE)</f>
        <v>0</v>
      </c>
      <c r="X83">
        <f>VLOOKUP($B83,'Tillförd energi'!$B$1:$AI$720,MATCH(X$1,'Tillförd energi'!$B$1:$AQ$1,0),FALSE)</f>
        <v>8.1682400000000008</v>
      </c>
      <c r="Y83">
        <f>VLOOKUP($B83,'Tillförd energi'!$B$1:$AI$720,MATCH(Y$1,'Tillförd energi'!$B$1:$AQ$1,0),FALSE)</f>
        <v>0</v>
      </c>
      <c r="Z83">
        <f>VLOOKUP($B83,'Tillförd energi'!$B$1:$AI$720,MATCH(Z$1,'Tillförd energi'!$B$1:$AQ$1,0),FALSE)</f>
        <v>0</v>
      </c>
      <c r="AA83">
        <f>VLOOKUP($B83,'Tillförd energi'!$B$1:$AI$720,MATCH(AA$1,'Tillförd energi'!$B$1:$AQ$1,0),FALSE)</f>
        <v>0</v>
      </c>
      <c r="AB83">
        <f>VLOOKUP($B83,'Tillförd energi'!$B$1:$AI$720,MATCH(AB$1,'Tillförd energi'!$B$1:$AQ$1,0),FALSE)</f>
        <v>0</v>
      </c>
      <c r="AC83">
        <f>VLOOKUP($B83,'Tillförd energi'!$B$1:$AI$720,MATCH(AC$1,'Tillförd energi'!$B$1:$AQ$1,0),FALSE)</f>
        <v>0</v>
      </c>
      <c r="AD83">
        <f>VLOOKUP($B83,'Tillförd energi'!$B$1:$AI$720,MATCH(AD$1,'Tillförd energi'!$B$1:$AQ$1,0),FALSE)</f>
        <v>0</v>
      </c>
      <c r="AE83">
        <f>VLOOKUP($B83,'Tillförd energi'!$B$1:$AI$720,MATCH(AE$1,'Tillförd energi'!$B$1:$AQ$1,0),FALSE)</f>
        <v>0</v>
      </c>
      <c r="AF83">
        <f>VLOOKUP($B83,'Tillförd energi'!$B$1:$AI$720,MATCH(AF$1,'Tillförd energi'!$B$1:$AQ$1,0),FALSE)</f>
        <v>0.19242000000000001</v>
      </c>
      <c r="AG83">
        <f>IFERROR(VLOOKUP(B83,Miljö!$B$1:$AC$550,MATCH("Köpt mängd produktionsspecifik fjärrvärme:",Miljö!$B$1:$AC$1,0),FALSE)/1,0)</f>
        <v>0</v>
      </c>
      <c r="AI83">
        <f t="shared" si="23"/>
        <v>8.5596600000000009</v>
      </c>
      <c r="AJ83">
        <f t="shared" si="24"/>
        <v>8.5596600000000009</v>
      </c>
      <c r="AK83">
        <f>IF(ISERROR(1/VLOOKUP($B83,Leveranser!$B$1:$S$499,MATCH("Såld värme (GWh)",Leveranser!$B$1:$S$1,0),FALSE)),"",VLOOKUP($B83,Leveranser!$B$1:$S$499,MATCH("Såld värme (GWh)",Leveranser!$B$1:$S$1,0),FALSE))</f>
        <v>6.4139999999999997</v>
      </c>
      <c r="AL83">
        <f>VLOOKUP($B83,Leveranser!$B$1:$Y$499,MATCH("Totalt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114">
        <f t="shared" si="25"/>
        <v>0.74932882848150495</v>
      </c>
      <c r="AP83" t="str">
        <f>IFERROR(VLOOKUP($B83,Miljövärden!$B$2:$H$600,7,FALSE),"Nej, saknas")</f>
        <v>Ja</v>
      </c>
      <c r="AQ83" t="str">
        <f>IFERROR(VLOOKUP($B83,Miljövärden!$B$2:$H$600,6,FALSE),"Nej, saknas")</f>
        <v>Nej</v>
      </c>
      <c r="AU83">
        <f t="shared" si="26"/>
        <v>0.19242000000000001</v>
      </c>
      <c r="AV83">
        <f t="shared" si="27"/>
        <v>8.1682400000000008</v>
      </c>
      <c r="AW83">
        <f t="shared" si="28"/>
        <v>0</v>
      </c>
      <c r="AX83">
        <f t="shared" si="29"/>
        <v>0</v>
      </c>
      <c r="AZ83">
        <f t="shared" si="30"/>
        <v>8.1682400000000008</v>
      </c>
      <c r="BC83">
        <f t="shared" si="31"/>
        <v>0.19900000000000001</v>
      </c>
      <c r="BD83">
        <f t="shared" si="32"/>
        <v>0</v>
      </c>
      <c r="BE83">
        <f t="shared" si="33"/>
        <v>8.1682400000000008</v>
      </c>
      <c r="BF83">
        <f t="shared" si="34"/>
        <v>0</v>
      </c>
      <c r="BG83">
        <f t="shared" si="35"/>
        <v>0.19242000000000001</v>
      </c>
      <c r="BH83">
        <f>VLOOKUP(B83,Miljö!$B$1:$BX$482,MATCH("Fossilandel för ursprungspecificerad el ()",Miljö!$B$1:$I$1,0),FALSE)</f>
        <v>0</v>
      </c>
      <c r="BI83">
        <f>VLOOKUP(B83,Miljö!$B$1:$BX$482,MATCH("Kärnkraftsandel för ursprungsspecificerad el ()",Miljö!$B$1:$O$1,0),FALSE)</f>
        <v>0</v>
      </c>
      <c r="BJ83">
        <f t="shared" si="36"/>
        <v>0</v>
      </c>
      <c r="BK83" t="str">
        <f>VLOOKUP(B83,Miljö!$B$1:$P$482,MATCH("Fossil andel i procent (%)",Miljö!$B$1:$P$1,0),FALSE)</f>
        <v>ET</v>
      </c>
      <c r="BL83">
        <f t="shared" si="37"/>
        <v>8.5596600000000009</v>
      </c>
      <c r="BO83" s="21">
        <f t="shared" si="38"/>
        <v>2.3248586976585519E-2</v>
      </c>
      <c r="BP83" s="115">
        <f t="shared" si="39"/>
        <v>0</v>
      </c>
      <c r="BQ83" s="115">
        <f t="shared" si="40"/>
        <v>0.97675141302341451</v>
      </c>
      <c r="BR83" s="115">
        <f t="shared" si="41"/>
        <v>0</v>
      </c>
      <c r="BT83" s="116">
        <f t="shared" si="42"/>
        <v>1</v>
      </c>
      <c r="BW83" s="115">
        <f>IF(AP83="Ja",VLOOKUP(B83,Miljövärden!$B$2:$H$600,MATCH("Total andel fossilt",Miljövärden!$B$2:$H$2,0),FALSE),"")</f>
        <v>2.3248600000000001E-2</v>
      </c>
      <c r="BX83" s="116">
        <f t="shared" si="43"/>
        <v>1.3023414482254969E-8</v>
      </c>
      <c r="BZ83">
        <f t="shared" si="44"/>
        <v>1.3023414482254969E-8</v>
      </c>
      <c r="CA83" s="115">
        <f t="shared" si="45"/>
        <v>0</v>
      </c>
    </row>
    <row r="84" spans="1:79">
      <c r="A84" t="s">
        <v>139</v>
      </c>
      <c r="B84" t="s">
        <v>142</v>
      </c>
      <c r="C84">
        <f>VLOOKUP($B84,'Tillförd energi'!$B$1:$AI$720,MATCH(C$1,'Tillförd energi'!$B$1:$AQ$1,0),FALSE)</f>
        <v>0</v>
      </c>
      <c r="D84">
        <f>VLOOKUP($B84,'Tillförd energi'!$B$1:$AI$720,MATCH(D$1,'Tillförd energi'!$B$1:$AQ$1,0),FALSE)</f>
        <v>0.1</v>
      </c>
      <c r="E84">
        <f>VLOOKUP($B84,'Tillförd energi'!$B$1:$AI$720,MATCH(E$1,'Tillförd energi'!$B$1:$AQ$1,0),FALSE)</f>
        <v>0</v>
      </c>
      <c r="F84">
        <f>VLOOKUP($B84,'Tillförd energi'!$B$1:$AI$720,MATCH(F$1,'Tillförd energi'!$B$1:$AQ$1,0),FALSE)</f>
        <v>0</v>
      </c>
      <c r="G84">
        <f>VLOOKUP($B84,'Tillförd energi'!$B$1:$AI$720,MATCH(G$1,'Tillförd energi'!$B$1:$AQ$1,0),FALSE)</f>
        <v>0</v>
      </c>
      <c r="H84">
        <f>VLOOKUP($B84,'Tillförd energi'!$B$1:$AI$720,MATCH(H$1,'Tillförd energi'!$B$1:$AQ$1,0),FALSE)</f>
        <v>0</v>
      </c>
      <c r="I84">
        <f>VLOOKUP($B84,'Tillförd energi'!$B$1:$AI$720,MATCH(I$1,'Tillförd energi'!$B$1:$AQ$1,0),FALSE)</f>
        <v>0</v>
      </c>
      <c r="J84">
        <f>VLOOKUP($B84,'Tillförd energi'!$B$1:$AI$720,MATCH(J$1,'Tillförd energi'!$B$1:$AQ$1,0),FALSE)</f>
        <v>0</v>
      </c>
      <c r="K84">
        <f>VLOOKUP($B84,'Tillförd energi'!$B$1:$AI$720,MATCH(K$1,'Tillförd energi'!$B$1:$AQ$1,0),FALSE)</f>
        <v>0</v>
      </c>
      <c r="L84">
        <f>VLOOKUP($B84,'Tillförd energi'!$B$1:$AI$720,MATCH(L$1,'Tillförd energi'!$B$1:$AQ$1,0),FALSE)</f>
        <v>0</v>
      </c>
      <c r="M84">
        <f>VLOOKUP($B84,'Tillförd energi'!$B$1:$AI$720,MATCH(M$1,'Tillförd energi'!$B$1:$AQ$1,0),FALSE)</f>
        <v>0</v>
      </c>
      <c r="N84">
        <f>VLOOKUP($B84,'Tillförd energi'!$B$1:$AI$720,MATCH(N$1,'Tillförd energi'!$B$1:$AQ$1,0),FALSE)</f>
        <v>0</v>
      </c>
      <c r="O84">
        <f>VLOOKUP($B84,'Tillförd energi'!$B$1:$AI$720,MATCH(O$1,'Tillförd energi'!$B$1:$AQ$1,0),FALSE)</f>
        <v>0</v>
      </c>
      <c r="P84">
        <f>VLOOKUP($B84,'Tillförd energi'!$B$1:$AI$720,MATCH(P$1,'Tillförd energi'!$B$1:$AQ$1,0),FALSE)</f>
        <v>0</v>
      </c>
      <c r="Q84">
        <f>VLOOKUP($B84,'Tillförd energi'!$B$1:$AI$720,MATCH(Q$1,'Tillförd energi'!$B$1:$AQ$1,0),FALSE)</f>
        <v>0</v>
      </c>
      <c r="R84">
        <f>VLOOKUP($B84,'Tillförd energi'!$B$1:$AI$720,MATCH(R$1,'Tillförd energi'!$B$1:$AQ$1,0),FALSE)</f>
        <v>0</v>
      </c>
      <c r="S84">
        <f>VLOOKUP($B84,'Tillförd energi'!$B$1:$AI$720,MATCH(S$1,'Tillförd energi'!$B$1:$AQ$1,0),FALSE)</f>
        <v>0</v>
      </c>
      <c r="T84">
        <f>VLOOKUP($B84,'Tillförd energi'!$B$1:$AI$720,MATCH(T$1,'Tillförd energi'!$B$1:$AQ$1,0),FALSE)</f>
        <v>0</v>
      </c>
      <c r="U84">
        <f>VLOOKUP($B84,'Tillförd energi'!$B$1:$AI$720,MATCH(U$1,'Tillförd energi'!$B$1:$AQ$1,0),FALSE)</f>
        <v>0</v>
      </c>
      <c r="V84">
        <f>VLOOKUP($B84,'Tillförd energi'!$B$1:$AI$720,MATCH(V$1,'Tillförd energi'!$B$1:$AQ$1,0),FALSE)</f>
        <v>0</v>
      </c>
      <c r="W84">
        <f>VLOOKUP($B84,'Tillförd energi'!$B$1:$AI$720,MATCH(W$1,'Tillförd energi'!$B$1:$AQ$1,0),FALSE)</f>
        <v>7.9160000000000004</v>
      </c>
      <c r="X84">
        <f>VLOOKUP($B84,'Tillförd energi'!$B$1:$AI$720,MATCH(X$1,'Tillförd energi'!$B$1:$AQ$1,0),FALSE)</f>
        <v>0</v>
      </c>
      <c r="Y84">
        <f>VLOOKUP($B84,'Tillförd energi'!$B$1:$AI$720,MATCH(Y$1,'Tillförd energi'!$B$1:$AQ$1,0),FALSE)</f>
        <v>0</v>
      </c>
      <c r="Z84">
        <f>VLOOKUP($B84,'Tillförd energi'!$B$1:$AI$720,MATCH(Z$1,'Tillförd energi'!$B$1:$AQ$1,0),FALSE)</f>
        <v>0</v>
      </c>
      <c r="AA84">
        <f>VLOOKUP($B84,'Tillförd energi'!$B$1:$AI$720,MATCH(AA$1,'Tillförd energi'!$B$1:$AQ$1,0),FALSE)</f>
        <v>0</v>
      </c>
      <c r="AB84">
        <f>VLOOKUP($B84,'Tillförd energi'!$B$1:$AI$720,MATCH(AB$1,'Tillförd energi'!$B$1:$AQ$1,0),FALSE)</f>
        <v>0</v>
      </c>
      <c r="AC84">
        <f>VLOOKUP($B84,'Tillförd energi'!$B$1:$AI$720,MATCH(AC$1,'Tillförd energi'!$B$1:$AQ$1,0),FALSE)</f>
        <v>0</v>
      </c>
      <c r="AD84">
        <f>VLOOKUP($B84,'Tillförd energi'!$B$1:$AI$720,MATCH(AD$1,'Tillförd energi'!$B$1:$AQ$1,0),FALSE)</f>
        <v>12.486000000000001</v>
      </c>
      <c r="AE84">
        <f>VLOOKUP($B84,'Tillförd energi'!$B$1:$AI$720,MATCH(AE$1,'Tillförd energi'!$B$1:$AQ$1,0),FALSE)</f>
        <v>0</v>
      </c>
      <c r="AF84">
        <f>VLOOKUP($B84,'Tillförd energi'!$B$1:$AI$720,MATCH(AF$1,'Tillförd energi'!$B$1:$AQ$1,0),FALSE)</f>
        <v>0.42293999999999998</v>
      </c>
      <c r="AG84">
        <f>IFERROR(VLOOKUP(B84,Miljö!$B$1:$AC$550,MATCH("Köpt mängd produktionsspecifik fjärrvärme:",Miljö!$B$1:$AC$1,0),FALSE)/1,0)</f>
        <v>0</v>
      </c>
      <c r="AI84">
        <f t="shared" si="23"/>
        <v>20.924940000000003</v>
      </c>
      <c r="AJ84">
        <f t="shared" si="24"/>
        <v>20.924940000000003</v>
      </c>
      <c r="AK84">
        <f>IF(ISERROR(1/VLOOKUP($B84,Leveranser!$B$1:$S$499,MATCH("Såld värme (GWh)",Leveranser!$B$1:$S$1,0),FALSE)),"",VLOOKUP($B84,Leveranser!$B$1:$S$499,MATCH("Såld värme (GWh)",Leveranser!$B$1:$S$1,0),FALSE))</f>
        <v>14.098000000000001</v>
      </c>
      <c r="AL84">
        <f>VLOOKUP($B84,Leveranser!$B$1:$Y$499,MATCH("Totalt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114">
        <f t="shared" si="25"/>
        <v>0.6737414778728158</v>
      </c>
      <c r="AP84" t="str">
        <f>IFERROR(VLOOKUP($B84,Miljövärden!$B$2:$H$600,7,FALSE),"Nej, saknas")</f>
        <v>Ja</v>
      </c>
      <c r="AQ84" t="str">
        <f>IFERROR(VLOOKUP($B84,Miljövärden!$B$2:$H$600,6,FALSE),"Nej, saknas")</f>
        <v>Nej</v>
      </c>
      <c r="AU84">
        <f t="shared" si="26"/>
        <v>0.42293999999999998</v>
      </c>
      <c r="AV84">
        <f t="shared" si="27"/>
        <v>0</v>
      </c>
      <c r="AW84">
        <f t="shared" si="28"/>
        <v>0</v>
      </c>
      <c r="AX84">
        <f t="shared" si="29"/>
        <v>0</v>
      </c>
      <c r="AZ84">
        <f t="shared" si="30"/>
        <v>7.9160000000000004</v>
      </c>
      <c r="BC84">
        <f t="shared" si="31"/>
        <v>0.1</v>
      </c>
      <c r="BD84">
        <f t="shared" si="32"/>
        <v>0</v>
      </c>
      <c r="BE84">
        <f t="shared" si="33"/>
        <v>7.9160000000000004</v>
      </c>
      <c r="BF84">
        <f t="shared" si="34"/>
        <v>12.486000000000001</v>
      </c>
      <c r="BG84">
        <f t="shared" si="35"/>
        <v>0.42293999999999998</v>
      </c>
      <c r="BH84">
        <f>VLOOKUP(B84,Miljö!$B$1:$BX$482,MATCH("Fossilandel för ursprungspecificerad el ()",Miljö!$B$1:$I$1,0),FALSE)</f>
        <v>0</v>
      </c>
      <c r="BI84">
        <f>VLOOKUP(B84,Miljö!$B$1:$BX$482,MATCH("Kärnkraftsandel för ursprungsspecificerad el ()",Miljö!$B$1:$O$1,0),FALSE)</f>
        <v>0</v>
      </c>
      <c r="BJ84">
        <f t="shared" si="36"/>
        <v>0</v>
      </c>
      <c r="BK84" t="str">
        <f>VLOOKUP(B84,Miljö!$B$1:$P$482,MATCH("Fossil andel i procent (%)",Miljö!$B$1:$P$1,0),FALSE)</f>
        <v>ET</v>
      </c>
      <c r="BL84">
        <f t="shared" si="37"/>
        <v>20.924940000000003</v>
      </c>
      <c r="BO84" s="21">
        <f t="shared" si="38"/>
        <v>4.7789862240943098E-3</v>
      </c>
      <c r="BP84" s="115">
        <f t="shared" si="39"/>
        <v>0</v>
      </c>
      <c r="BQ84" s="115">
        <f t="shared" si="40"/>
        <v>0.3985167938354901</v>
      </c>
      <c r="BR84" s="115">
        <f t="shared" si="41"/>
        <v>0.59670421994041556</v>
      </c>
      <c r="BT84" s="116">
        <f t="shared" si="42"/>
        <v>1</v>
      </c>
      <c r="BW84" s="115">
        <f>IF(AP84="Ja",VLOOKUP(B84,Miljövärden!$B$2:$H$600,MATCH("Total andel fossilt",Miljövärden!$B$2:$H$2,0),FALSE),"")</f>
        <v>4.7790000000000003E-3</v>
      </c>
      <c r="BX84" s="116">
        <f t="shared" si="43"/>
        <v>1.3775905690488477E-8</v>
      </c>
      <c r="BZ84">
        <f t="shared" si="44"/>
        <v>1.3775905690488477E-8</v>
      </c>
      <c r="CA84" s="115">
        <f t="shared" si="45"/>
        <v>0</v>
      </c>
    </row>
    <row r="85" spans="1:79">
      <c r="A85" t="s">
        <v>139</v>
      </c>
      <c r="B85" t="s">
        <v>143</v>
      </c>
      <c r="C85">
        <f>VLOOKUP($B85,'Tillförd energi'!$B$1:$AI$720,MATCH(C$1,'Tillförd energi'!$B$1:$AQ$1,0),FALSE)</f>
        <v>0</v>
      </c>
      <c r="D85">
        <f>VLOOKUP($B85,'Tillförd energi'!$B$1:$AI$720,MATCH(D$1,'Tillförd energi'!$B$1:$AQ$1,0),FALSE)</f>
        <v>2.8000000000000001E-2</v>
      </c>
      <c r="E85">
        <f>VLOOKUP($B85,'Tillförd energi'!$B$1:$AI$720,MATCH(E$1,'Tillförd energi'!$B$1:$AQ$1,0),FALSE)</f>
        <v>0</v>
      </c>
      <c r="F85">
        <f>VLOOKUP($B85,'Tillförd energi'!$B$1:$AI$720,MATCH(F$1,'Tillförd energi'!$B$1:$AQ$1,0),FALSE)</f>
        <v>0</v>
      </c>
      <c r="G85">
        <f>VLOOKUP($B85,'Tillförd energi'!$B$1:$AI$720,MATCH(G$1,'Tillförd energi'!$B$1:$AQ$1,0),FALSE)</f>
        <v>0</v>
      </c>
      <c r="H85">
        <f>VLOOKUP($B85,'Tillförd energi'!$B$1:$AI$720,MATCH(H$1,'Tillförd energi'!$B$1:$AQ$1,0),FALSE)</f>
        <v>0</v>
      </c>
      <c r="I85">
        <f>VLOOKUP($B85,'Tillförd energi'!$B$1:$AI$720,MATCH(I$1,'Tillförd energi'!$B$1:$AQ$1,0),FALSE)</f>
        <v>0</v>
      </c>
      <c r="J85">
        <f>VLOOKUP($B85,'Tillförd energi'!$B$1:$AI$720,MATCH(J$1,'Tillförd energi'!$B$1:$AQ$1,0),FALSE)</f>
        <v>0.91600000000000004</v>
      </c>
      <c r="K85">
        <f>VLOOKUP($B85,'Tillförd energi'!$B$1:$AI$720,MATCH(K$1,'Tillförd energi'!$B$1:$AQ$1,0),FALSE)</f>
        <v>0</v>
      </c>
      <c r="L85">
        <f>VLOOKUP($B85,'Tillförd energi'!$B$1:$AI$720,MATCH(L$1,'Tillförd energi'!$B$1:$AQ$1,0),FALSE)</f>
        <v>0</v>
      </c>
      <c r="M85">
        <f>VLOOKUP($B85,'Tillförd energi'!$B$1:$AI$720,MATCH(M$1,'Tillförd energi'!$B$1:$AQ$1,0),FALSE)</f>
        <v>49.996000000000002</v>
      </c>
      <c r="N85">
        <f>VLOOKUP($B85,'Tillförd energi'!$B$1:$AI$720,MATCH(N$1,'Tillförd energi'!$B$1:$AQ$1,0),FALSE)</f>
        <v>91.757000000000005</v>
      </c>
      <c r="O85">
        <f>VLOOKUP($B85,'Tillförd energi'!$B$1:$AI$720,MATCH(O$1,'Tillförd energi'!$B$1:$AQ$1,0),FALSE)</f>
        <v>0</v>
      </c>
      <c r="P85">
        <f>VLOOKUP($B85,'Tillförd energi'!$B$1:$AI$720,MATCH(P$1,'Tillförd energi'!$B$1:$AQ$1,0),FALSE)</f>
        <v>6.9720000000000004</v>
      </c>
      <c r="Q85">
        <f>VLOOKUP($B85,'Tillförd energi'!$B$1:$AI$720,MATCH(Q$1,'Tillförd energi'!$B$1:$AQ$1,0),FALSE)</f>
        <v>0</v>
      </c>
      <c r="R85">
        <f>VLOOKUP($B85,'Tillförd energi'!$B$1:$AI$720,MATCH(R$1,'Tillförd energi'!$B$1:$AQ$1,0),FALSE)</f>
        <v>0</v>
      </c>
      <c r="S85">
        <f>VLOOKUP($B85,'Tillförd energi'!$B$1:$AI$720,MATCH(S$1,'Tillförd energi'!$B$1:$AQ$1,0),FALSE)</f>
        <v>0</v>
      </c>
      <c r="T85">
        <f>VLOOKUP($B85,'Tillförd energi'!$B$1:$AI$720,MATCH(T$1,'Tillförd energi'!$B$1:$AQ$1,0),FALSE)</f>
        <v>0</v>
      </c>
      <c r="U85">
        <f>VLOOKUP($B85,'Tillförd energi'!$B$1:$AI$720,MATCH(U$1,'Tillförd energi'!$B$1:$AQ$1,0),FALSE)</f>
        <v>0</v>
      </c>
      <c r="V85">
        <f>VLOOKUP($B85,'Tillförd energi'!$B$1:$AI$720,MATCH(V$1,'Tillförd energi'!$B$1:$AQ$1,0),FALSE)</f>
        <v>0</v>
      </c>
      <c r="W85">
        <f>VLOOKUP($B85,'Tillförd energi'!$B$1:$AI$720,MATCH(W$1,'Tillförd energi'!$B$1:$AQ$1,0),FALSE)</f>
        <v>0.123</v>
      </c>
      <c r="X85">
        <f>VLOOKUP($B85,'Tillförd energi'!$B$1:$AI$720,MATCH(X$1,'Tillförd energi'!$B$1:$AQ$1,0),FALSE)</f>
        <v>0</v>
      </c>
      <c r="Y85">
        <f>VLOOKUP($B85,'Tillförd energi'!$B$1:$AI$720,MATCH(Y$1,'Tillförd energi'!$B$1:$AQ$1,0),FALSE)</f>
        <v>0</v>
      </c>
      <c r="Z85">
        <f>VLOOKUP($B85,'Tillförd energi'!$B$1:$AI$720,MATCH(Z$1,'Tillförd energi'!$B$1:$AQ$1,0),FALSE)</f>
        <v>3.9E-2</v>
      </c>
      <c r="AA85">
        <f>VLOOKUP($B85,'Tillförd energi'!$B$1:$AI$720,MATCH(AA$1,'Tillförd energi'!$B$1:$AQ$1,0),FALSE)</f>
        <v>10.487</v>
      </c>
      <c r="AB85">
        <f>VLOOKUP($B85,'Tillförd energi'!$B$1:$AI$720,MATCH(AB$1,'Tillförd energi'!$B$1:$AQ$1,0),FALSE)</f>
        <v>16.736000000000001</v>
      </c>
      <c r="AC85">
        <f>VLOOKUP($B85,'Tillförd energi'!$B$1:$AI$720,MATCH(AC$1,'Tillförd energi'!$B$1:$AQ$1,0),FALSE)</f>
        <v>25.628</v>
      </c>
      <c r="AD85">
        <f>VLOOKUP($B85,'Tillförd energi'!$B$1:$AI$720,MATCH(AD$1,'Tillförd energi'!$B$1:$AQ$1,0),FALSE)</f>
        <v>0</v>
      </c>
      <c r="AE85">
        <f>VLOOKUP($B85,'Tillförd energi'!$B$1:$AI$720,MATCH(AE$1,'Tillförd energi'!$B$1:$AQ$1,0),FALSE)</f>
        <v>0</v>
      </c>
      <c r="AF85">
        <f>VLOOKUP($B85,'Tillförd energi'!$B$1:$AI$720,MATCH(AF$1,'Tillförd energi'!$B$1:$AQ$1,0),FALSE)</f>
        <v>4.6706099999999999</v>
      </c>
      <c r="AG85">
        <f>IFERROR(VLOOKUP(B85,Miljö!$B$1:$AC$550,MATCH("Köpt mängd produktionsspecifik fjärrvärme:",Miljö!$B$1:$AC$1,0),FALSE)/1,0)</f>
        <v>0</v>
      </c>
      <c r="AI85">
        <f t="shared" si="23"/>
        <v>207.35260999999997</v>
      </c>
      <c r="AJ85">
        <f t="shared" si="24"/>
        <v>207.35260999999997</v>
      </c>
      <c r="AK85">
        <f>IF(ISERROR(1/VLOOKUP($B85,Leveranser!$B$1:$S$499,MATCH("Såld värme (GWh)",Leveranser!$B$1:$S$1,0),FALSE)),"",VLOOKUP($B85,Leveranser!$B$1:$S$499,MATCH("Såld värme (GWh)",Leveranser!$B$1:$S$1,0),FALSE))</f>
        <v>155.68700000000001</v>
      </c>
      <c r="AL85">
        <f>VLOOKUP($B85,Leveranser!$B$1:$Y$499,MATCH("Totalt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114">
        <f t="shared" si="25"/>
        <v>0.75083212118718945</v>
      </c>
      <c r="AP85" t="str">
        <f>IFERROR(VLOOKUP($B85,Miljövärden!$B$2:$H$600,7,FALSE),"Nej, saknas")</f>
        <v>Ja</v>
      </c>
      <c r="AQ85" t="str">
        <f>IFERROR(VLOOKUP($B85,Miljövärden!$B$2:$H$600,6,FALSE),"Nej, saknas")</f>
        <v>Nej</v>
      </c>
      <c r="AU85">
        <f t="shared" si="26"/>
        <v>15.19661</v>
      </c>
      <c r="AV85">
        <f t="shared" si="27"/>
        <v>0</v>
      </c>
      <c r="AW85">
        <f t="shared" si="28"/>
        <v>148.72500000000002</v>
      </c>
      <c r="AX85">
        <f t="shared" si="29"/>
        <v>0</v>
      </c>
      <c r="AZ85">
        <f t="shared" si="30"/>
        <v>148.84800000000001</v>
      </c>
      <c r="BC85">
        <f t="shared" si="31"/>
        <v>2.8000000000000001E-2</v>
      </c>
      <c r="BD85">
        <f t="shared" si="32"/>
        <v>0</v>
      </c>
      <c r="BE85">
        <f t="shared" si="33"/>
        <v>148.84800000000001</v>
      </c>
      <c r="BF85">
        <f t="shared" si="34"/>
        <v>43.28</v>
      </c>
      <c r="BG85">
        <f t="shared" si="35"/>
        <v>15.19661</v>
      </c>
      <c r="BH85">
        <f>VLOOKUP(B85,Miljö!$B$1:$BX$482,MATCH("Fossilandel för ursprungspecificerad el ()",Miljö!$B$1:$I$1,0),FALSE)</f>
        <v>0</v>
      </c>
      <c r="BI85">
        <f>VLOOKUP(B85,Miljö!$B$1:$BX$482,MATCH("Kärnkraftsandel för ursprungsspecificerad el ()",Miljö!$B$1:$O$1,0),FALSE)</f>
        <v>0</v>
      </c>
      <c r="BJ85">
        <f t="shared" si="36"/>
        <v>0</v>
      </c>
      <c r="BK85" t="str">
        <f>VLOOKUP(B85,Miljö!$B$1:$P$482,MATCH("Fossil andel i procent (%)",Miljö!$B$1:$P$1,0),FALSE)</f>
        <v>ET</v>
      </c>
      <c r="BL85">
        <f t="shared" si="37"/>
        <v>207.35261</v>
      </c>
      <c r="BO85" s="21">
        <f t="shared" si="38"/>
        <v>1.3503567666691053E-4</v>
      </c>
      <c r="BP85" s="115">
        <f t="shared" si="39"/>
        <v>0</v>
      </c>
      <c r="BQ85" s="115">
        <f t="shared" si="40"/>
        <v>0.79113838981819429</v>
      </c>
      <c r="BR85" s="115">
        <f t="shared" si="41"/>
        <v>0.20872657450513887</v>
      </c>
      <c r="BT85" s="116">
        <f t="shared" si="42"/>
        <v>1</v>
      </c>
      <c r="BW85" s="115">
        <f>IF(AP85="Ja",VLOOKUP(B85,Miljövärden!$B$2:$H$600,MATCH("Total andel fossilt",Miljövärden!$B$2:$H$2,0),FALSE),"")</f>
        <v>1.3503500000000001E-4</v>
      </c>
      <c r="BX85" s="116">
        <f t="shared" si="43"/>
        <v>-6.7666691051944915E-10</v>
      </c>
      <c r="BZ85">
        <f t="shared" si="44"/>
        <v>-6.7666691051944915E-10</v>
      </c>
      <c r="CA85" s="115">
        <f t="shared" si="45"/>
        <v>0</v>
      </c>
    </row>
    <row r="86" spans="1:79">
      <c r="A86" t="s">
        <v>144</v>
      </c>
      <c r="B86" t="s">
        <v>145</v>
      </c>
      <c r="C86">
        <f>VLOOKUP($B86,'Tillförd energi'!$B$1:$AI$720,MATCH(C$1,'Tillförd energi'!$B$1:$AQ$1,0),FALSE)</f>
        <v>0</v>
      </c>
      <c r="D86">
        <f>VLOOKUP($B86,'Tillförd energi'!$B$1:$AI$720,MATCH(D$1,'Tillförd energi'!$B$1:$AQ$1,0),FALSE)</f>
        <v>1.5</v>
      </c>
      <c r="E86">
        <f>VLOOKUP($B86,'Tillförd energi'!$B$1:$AI$720,MATCH(E$1,'Tillförd energi'!$B$1:$AQ$1,0),FALSE)</f>
        <v>0</v>
      </c>
      <c r="F86">
        <f>VLOOKUP($B86,'Tillförd energi'!$B$1:$AI$720,MATCH(F$1,'Tillförd energi'!$B$1:$AQ$1,0),FALSE)</f>
        <v>0</v>
      </c>
      <c r="G86">
        <f>VLOOKUP($B86,'Tillförd energi'!$B$1:$AI$720,MATCH(G$1,'Tillförd energi'!$B$1:$AQ$1,0),FALSE)</f>
        <v>0</v>
      </c>
      <c r="H86">
        <f>VLOOKUP($B86,'Tillförd energi'!$B$1:$AI$720,MATCH(H$1,'Tillförd energi'!$B$1:$AQ$1,0),FALSE)</f>
        <v>0</v>
      </c>
      <c r="I86">
        <f>VLOOKUP($B86,'Tillförd energi'!$B$1:$AI$720,MATCH(I$1,'Tillförd energi'!$B$1:$AQ$1,0),FALSE)</f>
        <v>0</v>
      </c>
      <c r="J86">
        <f>VLOOKUP($B86,'Tillförd energi'!$B$1:$AI$720,MATCH(J$1,'Tillförd energi'!$B$1:$AQ$1,0),FALSE)</f>
        <v>0</v>
      </c>
      <c r="K86">
        <f>VLOOKUP($B86,'Tillförd energi'!$B$1:$AI$720,MATCH(K$1,'Tillförd energi'!$B$1:$AQ$1,0),FALSE)</f>
        <v>0</v>
      </c>
      <c r="L86">
        <f>VLOOKUP($B86,'Tillförd energi'!$B$1:$AI$720,MATCH(L$1,'Tillförd energi'!$B$1:$AQ$1,0),FALSE)</f>
        <v>0</v>
      </c>
      <c r="M86">
        <f>VLOOKUP($B86,'Tillförd energi'!$B$1:$AI$720,MATCH(M$1,'Tillförd energi'!$B$1:$AQ$1,0),FALSE)</f>
        <v>4.4021699999999999</v>
      </c>
      <c r="N86">
        <f>VLOOKUP($B86,'Tillförd energi'!$B$1:$AI$720,MATCH(N$1,'Tillförd energi'!$B$1:$AQ$1,0),FALSE)</f>
        <v>0</v>
      </c>
      <c r="O86">
        <f>VLOOKUP($B86,'Tillförd energi'!$B$1:$AI$720,MATCH(O$1,'Tillförd energi'!$B$1:$AQ$1,0),FALSE)</f>
        <v>43.141199999999998</v>
      </c>
      <c r="P86">
        <f>VLOOKUP($B86,'Tillförd energi'!$B$1:$AI$720,MATCH(P$1,'Tillförd energi'!$B$1:$AQ$1,0),FALSE)</f>
        <v>44.902099999999997</v>
      </c>
      <c r="Q86">
        <f>VLOOKUP($B86,'Tillförd energi'!$B$1:$AI$720,MATCH(Q$1,'Tillförd energi'!$B$1:$AQ$1,0),FALSE)</f>
        <v>0</v>
      </c>
      <c r="R86">
        <f>VLOOKUP($B86,'Tillförd energi'!$B$1:$AI$720,MATCH(R$1,'Tillförd energi'!$B$1:$AQ$1,0),FALSE)</f>
        <v>1.3</v>
      </c>
      <c r="S86">
        <f>VLOOKUP($B86,'Tillförd energi'!$B$1:$AI$720,MATCH(S$1,'Tillförd energi'!$B$1:$AQ$1,0),FALSE)</f>
        <v>0</v>
      </c>
      <c r="T86">
        <f>VLOOKUP($B86,'Tillförd energi'!$B$1:$AI$720,MATCH(T$1,'Tillförd energi'!$B$1:$AQ$1,0),FALSE)</f>
        <v>0</v>
      </c>
      <c r="U86">
        <f>VLOOKUP($B86,'Tillförd energi'!$B$1:$AI$720,MATCH(U$1,'Tillförd energi'!$B$1:$AQ$1,0),FALSE)</f>
        <v>0</v>
      </c>
      <c r="V86">
        <f>VLOOKUP($B86,'Tillförd energi'!$B$1:$AI$720,MATCH(V$1,'Tillförd energi'!$B$1:$AQ$1,0),FALSE)</f>
        <v>0</v>
      </c>
      <c r="W86">
        <f>VLOOKUP($B86,'Tillförd energi'!$B$1:$AI$720,MATCH(W$1,'Tillförd energi'!$B$1:$AQ$1,0),FALSE)</f>
        <v>0</v>
      </c>
      <c r="X86">
        <f>VLOOKUP($B86,'Tillförd energi'!$B$1:$AI$720,MATCH(X$1,'Tillförd energi'!$B$1:$AQ$1,0),FALSE)</f>
        <v>0</v>
      </c>
      <c r="Y86">
        <f>VLOOKUP($B86,'Tillförd energi'!$B$1:$AI$720,MATCH(Y$1,'Tillförd energi'!$B$1:$AQ$1,0),FALSE)</f>
        <v>87.450900000000004</v>
      </c>
      <c r="Z86">
        <f>VLOOKUP($B86,'Tillförd energi'!$B$1:$AI$720,MATCH(Z$1,'Tillförd energi'!$B$1:$AQ$1,0),FALSE)</f>
        <v>0</v>
      </c>
      <c r="AA86">
        <f>VLOOKUP($B86,'Tillförd energi'!$B$1:$AI$720,MATCH(AA$1,'Tillförd energi'!$B$1:$AQ$1,0),FALSE)</f>
        <v>0</v>
      </c>
      <c r="AB86">
        <f>VLOOKUP($B86,'Tillförd energi'!$B$1:$AI$720,MATCH(AB$1,'Tillförd energi'!$B$1:$AQ$1,0),FALSE)</f>
        <v>0</v>
      </c>
      <c r="AC86">
        <f>VLOOKUP($B86,'Tillförd energi'!$B$1:$AI$720,MATCH(AC$1,'Tillförd energi'!$B$1:$AQ$1,0),FALSE)</f>
        <v>21</v>
      </c>
      <c r="AD86">
        <f>VLOOKUP($B86,'Tillförd energi'!$B$1:$AI$720,MATCH(AD$1,'Tillförd energi'!$B$1:$AQ$1,0),FALSE)</f>
        <v>0</v>
      </c>
      <c r="AE86">
        <f>VLOOKUP($B86,'Tillförd energi'!$B$1:$AI$720,MATCH(AE$1,'Tillförd energi'!$B$1:$AQ$1,0),FALSE)</f>
        <v>0</v>
      </c>
      <c r="AF86">
        <f>VLOOKUP($B86,'Tillförd energi'!$B$1:$AI$720,MATCH(AF$1,'Tillförd energi'!$B$1:$AQ$1,0),FALSE)</f>
        <v>7.1747300000000003</v>
      </c>
      <c r="AG86">
        <f>IFERROR(VLOOKUP(B86,Miljö!$B$1:$AC$550,MATCH("Köpt mängd produktionsspecifik fjärrvärme:",Miljö!$B$1:$AC$1,0),FALSE)/1,0)</f>
        <v>0</v>
      </c>
      <c r="AI86">
        <f t="shared" si="23"/>
        <v>210.87110000000001</v>
      </c>
      <c r="AJ86">
        <f t="shared" si="24"/>
        <v>210.87110000000001</v>
      </c>
      <c r="AK86">
        <f>IF(ISERROR(1/VLOOKUP($B86,Leveranser!$B$1:$S$499,MATCH("Såld värme (GWh)",Leveranser!$B$1:$S$1,0),FALSE)),"",VLOOKUP($B86,Leveranser!$B$1:$S$499,MATCH("Såld värme (GWh)",Leveranser!$B$1:$S$1,0),FALSE))</f>
        <v>145</v>
      </c>
      <c r="AL86">
        <f>VLOOKUP($B86,Leveranser!$B$1:$Y$499,MATCH("Totalt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3.677</v>
      </c>
      <c r="AN86" s="114">
        <f t="shared" si="25"/>
        <v>0.68762386121189667</v>
      </c>
      <c r="AP86" t="str">
        <f>IFERROR(VLOOKUP($B86,Miljövärden!$B$2:$H$600,7,FALSE),"Nej, saknas")</f>
        <v>Ja</v>
      </c>
      <c r="AQ86" t="str">
        <f>IFERROR(VLOOKUP($B86,Miljövärden!$B$2:$H$600,6,FALSE),"Nej, saknas")</f>
        <v>Ja</v>
      </c>
      <c r="AU86">
        <f t="shared" si="26"/>
        <v>7.1747300000000003</v>
      </c>
      <c r="AV86">
        <f t="shared" si="27"/>
        <v>0</v>
      </c>
      <c r="AW86">
        <f t="shared" si="28"/>
        <v>92.44547</v>
      </c>
      <c r="AX86">
        <f t="shared" si="29"/>
        <v>1.3</v>
      </c>
      <c r="AZ86">
        <f t="shared" si="30"/>
        <v>93.745469999999997</v>
      </c>
      <c r="BC86">
        <f t="shared" si="31"/>
        <v>1.5</v>
      </c>
      <c r="BD86">
        <f t="shared" si="32"/>
        <v>87.450900000000004</v>
      </c>
      <c r="BE86">
        <f t="shared" si="33"/>
        <v>93.745469999999997</v>
      </c>
      <c r="BF86">
        <f t="shared" si="34"/>
        <v>21</v>
      </c>
      <c r="BG86">
        <f t="shared" si="35"/>
        <v>7.1747300000000003</v>
      </c>
      <c r="BH86">
        <f>VLOOKUP(B86,Miljö!$B$1:$BX$482,MATCH("Fossilandel för ursprungspecificerad el ()",Miljö!$B$1:$I$1,0),FALSE)</f>
        <v>0</v>
      </c>
      <c r="BI86">
        <f>VLOOKUP(B86,Miljö!$B$1:$BX$482,MATCH("Kärnkraftsandel för ursprungsspecificerad el ()",Miljö!$B$1:$O$1,0),FALSE)</f>
        <v>0</v>
      </c>
      <c r="BJ86">
        <f t="shared" si="36"/>
        <v>0</v>
      </c>
      <c r="BK86" t="str">
        <f>VLOOKUP(B86,Miljö!$B$1:$P$482,MATCH("Fossil andel i procent (%)",Miljö!$B$1:$P$1,0),FALSE)</f>
        <v>ET</v>
      </c>
      <c r="BL86">
        <f t="shared" si="37"/>
        <v>210.87110000000001</v>
      </c>
      <c r="BO86" s="21">
        <f t="shared" si="38"/>
        <v>7.1133502883989315E-3</v>
      </c>
      <c r="BP86" s="115">
        <f t="shared" si="39"/>
        <v>0.41471258982383075</v>
      </c>
      <c r="BQ86" s="115">
        <f t="shared" si="40"/>
        <v>0.47858715585018519</v>
      </c>
      <c r="BR86" s="115">
        <f t="shared" si="41"/>
        <v>9.9586904037585036E-2</v>
      </c>
      <c r="BT86" s="116">
        <f t="shared" si="42"/>
        <v>0.99999999999999989</v>
      </c>
      <c r="BW86" s="115">
        <f>IF(AP86="Ja",VLOOKUP(B86,Miljövärden!$B$2:$H$600,MATCH("Total andel fossilt",Miljövärden!$B$2:$H$2,0),FALSE),"")</f>
        <v>7.2395899999999997E-3</v>
      </c>
      <c r="BX86" s="116">
        <f t="shared" si="43"/>
        <v>1.2623971160106821E-4</v>
      </c>
      <c r="BZ86">
        <f t="shared" si="44"/>
        <v>1.2623971160106821E-4</v>
      </c>
      <c r="CA86" s="115">
        <f t="shared" si="45"/>
        <v>0</v>
      </c>
    </row>
    <row r="87" spans="1:79">
      <c r="A87" t="s">
        <v>146</v>
      </c>
      <c r="B87" t="s">
        <v>147</v>
      </c>
      <c r="C87">
        <f>VLOOKUP($B87,'Tillförd energi'!$B$1:$AI$720,MATCH(C$1,'Tillförd energi'!$B$1:$AQ$1,0),FALSE)</f>
        <v>0</v>
      </c>
      <c r="D87">
        <f>VLOOKUP($B87,'Tillförd energi'!$B$1:$AI$720,MATCH(D$1,'Tillförd energi'!$B$1:$AQ$1,0),FALSE)</f>
        <v>0</v>
      </c>
      <c r="E87">
        <f>VLOOKUP($B87,'Tillförd energi'!$B$1:$AI$720,MATCH(E$1,'Tillförd energi'!$B$1:$AQ$1,0),FALSE)</f>
        <v>0</v>
      </c>
      <c r="F87">
        <f>VLOOKUP($B87,'Tillförd energi'!$B$1:$AI$720,MATCH(F$1,'Tillförd energi'!$B$1:$AQ$1,0),FALSE)</f>
        <v>0</v>
      </c>
      <c r="G87">
        <f>VLOOKUP($B87,'Tillförd energi'!$B$1:$AI$720,MATCH(G$1,'Tillförd energi'!$B$1:$AQ$1,0),FALSE)</f>
        <v>0</v>
      </c>
      <c r="H87">
        <f>VLOOKUP($B87,'Tillförd energi'!$B$1:$AI$720,MATCH(H$1,'Tillförd energi'!$B$1:$AQ$1,0),FALSE)</f>
        <v>0</v>
      </c>
      <c r="I87">
        <f>VLOOKUP($B87,'Tillförd energi'!$B$1:$AI$720,MATCH(I$1,'Tillförd energi'!$B$1:$AQ$1,0),FALSE)</f>
        <v>0</v>
      </c>
      <c r="J87">
        <f>VLOOKUP($B87,'Tillförd energi'!$B$1:$AI$720,MATCH(J$1,'Tillförd energi'!$B$1:$AQ$1,0),FALSE)</f>
        <v>0</v>
      </c>
      <c r="K87">
        <f>VLOOKUP($B87,'Tillförd energi'!$B$1:$AI$720,MATCH(K$1,'Tillförd energi'!$B$1:$AQ$1,0),FALSE)</f>
        <v>0</v>
      </c>
      <c r="L87">
        <f>VLOOKUP($B87,'Tillförd energi'!$B$1:$AI$720,MATCH(L$1,'Tillförd energi'!$B$1:$AQ$1,0),FALSE)</f>
        <v>46.391199999999998</v>
      </c>
      <c r="M87">
        <f>VLOOKUP($B87,'Tillförd energi'!$B$1:$AI$720,MATCH(M$1,'Tillförd energi'!$B$1:$AQ$1,0),FALSE)</f>
        <v>63.1312</v>
      </c>
      <c r="N87">
        <f>VLOOKUP($B87,'Tillförd energi'!$B$1:$AI$720,MATCH(N$1,'Tillförd energi'!$B$1:$AQ$1,0),FALSE)</f>
        <v>16.725300000000001</v>
      </c>
      <c r="O87">
        <f>VLOOKUP($B87,'Tillförd energi'!$B$1:$AI$720,MATCH(O$1,'Tillförd energi'!$B$1:$AQ$1,0),FALSE)</f>
        <v>0</v>
      </c>
      <c r="P87">
        <f>VLOOKUP($B87,'Tillförd energi'!$B$1:$AI$720,MATCH(P$1,'Tillförd energi'!$B$1:$AQ$1,0),FALSE)</f>
        <v>6.6857199999999999</v>
      </c>
      <c r="Q87">
        <f>VLOOKUP($B87,'Tillförd energi'!$B$1:$AI$720,MATCH(Q$1,'Tillförd energi'!$B$1:$AQ$1,0),FALSE)</f>
        <v>77.064700000000002</v>
      </c>
      <c r="R87">
        <f>VLOOKUP($B87,'Tillförd energi'!$B$1:$AI$720,MATCH(R$1,'Tillförd energi'!$B$1:$AQ$1,0),FALSE)</f>
        <v>0</v>
      </c>
      <c r="S87">
        <f>VLOOKUP($B87,'Tillförd energi'!$B$1:$AI$720,MATCH(S$1,'Tillförd energi'!$B$1:$AQ$1,0),FALSE)</f>
        <v>0</v>
      </c>
      <c r="T87">
        <f>VLOOKUP($B87,'Tillförd energi'!$B$1:$AI$720,MATCH(T$1,'Tillförd energi'!$B$1:$AQ$1,0),FALSE)</f>
        <v>0</v>
      </c>
      <c r="U87">
        <f>VLOOKUP($B87,'Tillförd energi'!$B$1:$AI$720,MATCH(U$1,'Tillförd energi'!$B$1:$AQ$1,0),FALSE)</f>
        <v>0.38625599999999999</v>
      </c>
      <c r="V87">
        <f>VLOOKUP($B87,'Tillförd energi'!$B$1:$AI$720,MATCH(V$1,'Tillförd energi'!$B$1:$AQ$1,0),FALSE)</f>
        <v>0</v>
      </c>
      <c r="W87">
        <f>VLOOKUP($B87,'Tillförd energi'!$B$1:$AI$720,MATCH(W$1,'Tillförd energi'!$B$1:$AQ$1,0),FALSE)</f>
        <v>1.3779999999999999</v>
      </c>
      <c r="X87">
        <f>VLOOKUP($B87,'Tillförd energi'!$B$1:$AI$720,MATCH(X$1,'Tillförd energi'!$B$1:$AQ$1,0),FALSE)</f>
        <v>0</v>
      </c>
      <c r="Y87">
        <f>VLOOKUP($B87,'Tillförd energi'!$B$1:$AI$720,MATCH(Y$1,'Tillförd energi'!$B$1:$AQ$1,0),FALSE)</f>
        <v>0</v>
      </c>
      <c r="Z87">
        <f>VLOOKUP($B87,'Tillförd energi'!$B$1:$AI$720,MATCH(Z$1,'Tillförd energi'!$B$1:$AQ$1,0),FALSE)</f>
        <v>0</v>
      </c>
      <c r="AA87">
        <f>VLOOKUP($B87,'Tillförd energi'!$B$1:$AI$720,MATCH(AA$1,'Tillförd energi'!$B$1:$AQ$1,0),FALSE)</f>
        <v>0</v>
      </c>
      <c r="AB87">
        <f>VLOOKUP($B87,'Tillförd energi'!$B$1:$AI$720,MATCH(AB$1,'Tillförd energi'!$B$1:$AQ$1,0),FALSE)</f>
        <v>0</v>
      </c>
      <c r="AC87">
        <f>VLOOKUP($B87,'Tillförd energi'!$B$1:$AI$720,MATCH(AC$1,'Tillförd energi'!$B$1:$AQ$1,0),FALSE)</f>
        <v>44.2</v>
      </c>
      <c r="AD87">
        <f>VLOOKUP($B87,'Tillförd energi'!$B$1:$AI$720,MATCH(AD$1,'Tillförd energi'!$B$1:$AQ$1,0),FALSE)</f>
        <v>404.755</v>
      </c>
      <c r="AE87">
        <f>VLOOKUP($B87,'Tillförd energi'!$B$1:$AI$720,MATCH(AE$1,'Tillförd energi'!$B$1:$AQ$1,0),FALSE)</f>
        <v>0</v>
      </c>
      <c r="AF87">
        <f>VLOOKUP($B87,'Tillförd energi'!$B$1:$AI$720,MATCH(AF$1,'Tillförd energi'!$B$1:$AQ$1,0),FALSE)</f>
        <v>8.8907100000000003</v>
      </c>
      <c r="AG87">
        <f>IFERROR(VLOOKUP(B87,Miljö!$B$1:$AC$550,MATCH("Köpt mängd produktionsspecifik fjärrvärme:",Miljö!$B$1:$AC$1,0),FALSE)/1,0)</f>
        <v>0</v>
      </c>
      <c r="AI87">
        <f t="shared" si="23"/>
        <v>669.60808600000007</v>
      </c>
      <c r="AJ87">
        <f t="shared" si="24"/>
        <v>669.60808600000007</v>
      </c>
      <c r="AK87">
        <f>IF(ISERROR(1/VLOOKUP($B87,Leveranser!$B$1:$S$499,MATCH("Såld värme (GWh)",Leveranser!$B$1:$S$1,0),FALSE)),"",VLOOKUP($B87,Leveranser!$B$1:$S$499,MATCH("Såld värme (GWh)",Leveranser!$B$1:$S$1,0),FALSE))</f>
        <v>606.29999999999995</v>
      </c>
      <c r="AL87">
        <f>VLOOKUP($B87,Leveranser!$B$1:$Y$499,MATCH("Totalt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114">
        <f t="shared" si="25"/>
        <v>0.90545501566717923</v>
      </c>
      <c r="AP87" t="str">
        <f>IFERROR(VLOOKUP($B87,Miljövärden!$B$2:$H$600,7,FALSE),"Nej, saknas")</f>
        <v>Ja</v>
      </c>
      <c r="AQ87" t="str">
        <f>IFERROR(VLOOKUP($B87,Miljövärden!$B$2:$H$600,6,FALSE),"Nej, saknas")</f>
        <v>Nej</v>
      </c>
      <c r="AU87">
        <f t="shared" si="26"/>
        <v>8.8907100000000003</v>
      </c>
      <c r="AV87">
        <f t="shared" si="27"/>
        <v>0</v>
      </c>
      <c r="AW87">
        <f t="shared" si="28"/>
        <v>163.60692</v>
      </c>
      <c r="AX87">
        <f t="shared" si="29"/>
        <v>0.38625599999999999</v>
      </c>
      <c r="AZ87">
        <f t="shared" si="30"/>
        <v>211.76237600000002</v>
      </c>
      <c r="BC87">
        <f t="shared" si="31"/>
        <v>0</v>
      </c>
      <c r="BD87">
        <f t="shared" si="32"/>
        <v>0</v>
      </c>
      <c r="BE87">
        <f t="shared" si="33"/>
        <v>165.37117599999999</v>
      </c>
      <c r="BF87">
        <f t="shared" si="34"/>
        <v>495.34620000000001</v>
      </c>
      <c r="BG87">
        <f t="shared" si="35"/>
        <v>8.8907100000000003</v>
      </c>
      <c r="BH87">
        <f>VLOOKUP(B87,Miljö!$B$1:$BX$482,MATCH("Fossilandel för ursprungspecificerad el ()",Miljö!$B$1:$I$1,0),FALSE)</f>
        <v>0</v>
      </c>
      <c r="BI87">
        <f>VLOOKUP(B87,Miljö!$B$1:$BX$482,MATCH("Kärnkraftsandel för ursprungsspecificerad el ()",Miljö!$B$1:$O$1,0),FALSE)</f>
        <v>0</v>
      </c>
      <c r="BJ87">
        <f t="shared" si="36"/>
        <v>0</v>
      </c>
      <c r="BK87" t="str">
        <f>VLOOKUP(B87,Miljö!$B$1:$P$482,MATCH("Fossil andel i procent (%)",Miljö!$B$1:$P$1,0),FALSE)</f>
        <v>ET</v>
      </c>
      <c r="BL87">
        <f t="shared" si="37"/>
        <v>669.60808600000007</v>
      </c>
      <c r="BO87" s="21">
        <f t="shared" si="38"/>
        <v>0</v>
      </c>
      <c r="BP87" s="115">
        <f t="shared" si="39"/>
        <v>0</v>
      </c>
      <c r="BQ87" s="115">
        <f t="shared" si="40"/>
        <v>0.26024459626970514</v>
      </c>
      <c r="BR87" s="115">
        <f t="shared" si="41"/>
        <v>0.7397554037302948</v>
      </c>
      <c r="BT87" s="116">
        <f t="shared" si="42"/>
        <v>1</v>
      </c>
      <c r="BW87" s="115">
        <f>IF(AP87="Ja",VLOOKUP(B87,Miljövärden!$B$2:$H$600,MATCH("Total andel fossilt",Miljövärden!$B$2:$H$2,0),FALSE),"")</f>
        <v>0</v>
      </c>
      <c r="BX87" s="116">
        <f t="shared" si="43"/>
        <v>0</v>
      </c>
      <c r="BZ87">
        <f t="shared" si="44"/>
        <v>0</v>
      </c>
      <c r="CA87" s="115">
        <f t="shared" si="45"/>
        <v>0</v>
      </c>
    </row>
    <row r="88" spans="1:79">
      <c r="A88" t="s">
        <v>148</v>
      </c>
      <c r="B88" t="s">
        <v>150</v>
      </c>
      <c r="C88">
        <f>VLOOKUP($B88,'Tillförd energi'!$B$1:$AI$720,MATCH(C$1,'Tillförd energi'!$B$1:$AQ$1,0),FALSE)</f>
        <v>0</v>
      </c>
      <c r="D88">
        <f>VLOOKUP($B88,'Tillförd energi'!$B$1:$AI$720,MATCH(D$1,'Tillförd energi'!$B$1:$AQ$1,0),FALSE)</f>
        <v>1.04</v>
      </c>
      <c r="E88">
        <f>VLOOKUP($B88,'Tillförd energi'!$B$1:$AI$720,MATCH(E$1,'Tillförd energi'!$B$1:$AQ$1,0),FALSE)</f>
        <v>0</v>
      </c>
      <c r="F88">
        <f>VLOOKUP($B88,'Tillförd energi'!$B$1:$AI$720,MATCH(F$1,'Tillförd energi'!$B$1:$AQ$1,0),FALSE)</f>
        <v>2.762</v>
      </c>
      <c r="G88">
        <f>VLOOKUP($B88,'Tillförd energi'!$B$1:$AI$720,MATCH(G$1,'Tillförd energi'!$B$1:$AQ$1,0),FALSE)</f>
        <v>39.0428</v>
      </c>
      <c r="H88">
        <f>VLOOKUP($B88,'Tillförd energi'!$B$1:$AI$720,MATCH(H$1,'Tillförd energi'!$B$1:$AQ$1,0),FALSE)</f>
        <v>0</v>
      </c>
      <c r="I88">
        <f>VLOOKUP($B88,'Tillförd energi'!$B$1:$AI$720,MATCH(I$1,'Tillförd energi'!$B$1:$AQ$1,0),FALSE)</f>
        <v>976.39099999999996</v>
      </c>
      <c r="J88">
        <f>VLOOKUP($B88,'Tillförd energi'!$B$1:$AI$720,MATCH(J$1,'Tillförd energi'!$B$1:$AQ$1,0),FALSE)</f>
        <v>40.21</v>
      </c>
      <c r="K88">
        <f>VLOOKUP($B88,'Tillförd energi'!$B$1:$AI$720,MATCH(K$1,'Tillförd energi'!$B$1:$AQ$1,0),FALSE)</f>
        <v>0</v>
      </c>
      <c r="L88">
        <f>VLOOKUP($B88,'Tillförd energi'!$B$1:$AI$720,MATCH(L$1,'Tillförd energi'!$B$1:$AQ$1,0),FALSE)</f>
        <v>0</v>
      </c>
      <c r="M88">
        <f>VLOOKUP($B88,'Tillförd energi'!$B$1:$AI$720,MATCH(M$1,'Tillförd energi'!$B$1:$AQ$1,0),FALSE)</f>
        <v>14.791</v>
      </c>
      <c r="N88">
        <f>VLOOKUP($B88,'Tillförd energi'!$B$1:$AI$720,MATCH(N$1,'Tillförd energi'!$B$1:$AQ$1,0),FALSE)</f>
        <v>59.688000000000002</v>
      </c>
      <c r="O88">
        <f>VLOOKUP($B88,'Tillförd energi'!$B$1:$AI$720,MATCH(O$1,'Tillförd energi'!$B$1:$AQ$1,0),FALSE)</f>
        <v>0</v>
      </c>
      <c r="P88">
        <f>VLOOKUP($B88,'Tillförd energi'!$B$1:$AI$720,MATCH(P$1,'Tillförd energi'!$B$1:$AQ$1,0),FALSE)</f>
        <v>19.186</v>
      </c>
      <c r="Q88">
        <f>VLOOKUP($B88,'Tillförd energi'!$B$1:$AI$720,MATCH(Q$1,'Tillförd energi'!$B$1:$AQ$1,0),FALSE)</f>
        <v>24.971</v>
      </c>
      <c r="R88">
        <f>VLOOKUP($B88,'Tillförd energi'!$B$1:$AI$720,MATCH(R$1,'Tillförd energi'!$B$1:$AQ$1,0),FALSE)</f>
        <v>106.246</v>
      </c>
      <c r="S88">
        <f>VLOOKUP($B88,'Tillförd energi'!$B$1:$AI$720,MATCH(S$1,'Tillförd energi'!$B$1:$AQ$1,0),FALSE)</f>
        <v>0</v>
      </c>
      <c r="T88">
        <f>VLOOKUP($B88,'Tillförd energi'!$B$1:$AI$720,MATCH(T$1,'Tillförd energi'!$B$1:$AQ$1,0),FALSE)</f>
        <v>0</v>
      </c>
      <c r="U88">
        <f>VLOOKUP($B88,'Tillförd energi'!$B$1:$AI$720,MATCH(U$1,'Tillförd energi'!$B$1:$AQ$1,0),FALSE)</f>
        <v>0</v>
      </c>
      <c r="V88">
        <f>VLOOKUP($B88,'Tillförd energi'!$B$1:$AI$720,MATCH(V$1,'Tillförd energi'!$B$1:$AQ$1,0),FALSE)</f>
        <v>0</v>
      </c>
      <c r="W88">
        <f>VLOOKUP($B88,'Tillförd energi'!$B$1:$AI$720,MATCH(W$1,'Tillförd energi'!$B$1:$AQ$1,0),FALSE)</f>
        <v>6.83</v>
      </c>
      <c r="X88">
        <f>VLOOKUP($B88,'Tillförd energi'!$B$1:$AI$720,MATCH(X$1,'Tillförd energi'!$B$1:$AQ$1,0),FALSE)</f>
        <v>0</v>
      </c>
      <c r="Y88">
        <f>VLOOKUP($B88,'Tillförd energi'!$B$1:$AI$720,MATCH(Y$1,'Tillförd energi'!$B$1:$AQ$1,0),FALSE)</f>
        <v>0</v>
      </c>
      <c r="Z88">
        <f>VLOOKUP($B88,'Tillförd energi'!$B$1:$AI$720,MATCH(Z$1,'Tillförd energi'!$B$1:$AQ$1,0),FALSE)</f>
        <v>0</v>
      </c>
      <c r="AA88">
        <f>VLOOKUP($B88,'Tillförd energi'!$B$1:$AI$720,MATCH(AA$1,'Tillförd energi'!$B$1:$AQ$1,0),FALSE)</f>
        <v>168.18600000000001</v>
      </c>
      <c r="AB88">
        <f>VLOOKUP($B88,'Tillförd energi'!$B$1:$AI$720,MATCH(AB$1,'Tillförd energi'!$B$1:$AQ$1,0),FALSE)</f>
        <v>400.49099999999999</v>
      </c>
      <c r="AC88">
        <f>VLOOKUP($B88,'Tillförd energi'!$B$1:$AI$720,MATCH(AC$1,'Tillförd energi'!$B$1:$AQ$1,0),FALSE)</f>
        <v>429.14</v>
      </c>
      <c r="AD88">
        <f>VLOOKUP($B88,'Tillförd energi'!$B$1:$AI$720,MATCH(AD$1,'Tillförd energi'!$B$1:$AQ$1,0),FALSE)</f>
        <v>1110.18</v>
      </c>
      <c r="AE88">
        <f>VLOOKUP($B88,'Tillförd energi'!$B$1:$AI$720,MATCH(AE$1,'Tillförd energi'!$B$1:$AQ$1,0),FALSE)</f>
        <v>0</v>
      </c>
      <c r="AF88">
        <f>VLOOKUP($B88,'Tillförd energi'!$B$1:$AI$720,MATCH(AF$1,'Tillförd energi'!$B$1:$AQ$1,0),FALSE)</f>
        <v>56.594000000000001</v>
      </c>
      <c r="AG88">
        <f>IFERROR(VLOOKUP(B88,Miljö!$B$1:$AC$550,MATCH("Köpt mängd produktionsspecifik fjärrvärme:",Miljö!$B$1:$AC$1,0),FALSE)/1,0)</f>
        <v>88.691999999999993</v>
      </c>
      <c r="AI88">
        <f t="shared" si="23"/>
        <v>3455.7488000000003</v>
      </c>
      <c r="AJ88">
        <f t="shared" si="24"/>
        <v>3544.4408000000003</v>
      </c>
      <c r="AK88">
        <f>IF(ISERROR(1/VLOOKUP($B88,Leveranser!$B$1:$S$499,MATCH("Såld värme (GWh)",Leveranser!$B$1:$S$1,0),FALSE)),"",VLOOKUP($B88,Leveranser!$B$1:$S$499,MATCH("Såld värme (GWh)",Leveranser!$B$1:$S$1,0),FALSE))</f>
        <v>2928.6093700000001</v>
      </c>
      <c r="AL88">
        <f>VLOOKUP($B88,Leveranser!$B$1:$Y$499,MATCH("Totalt såld fjärrvärme till andra fjärrvärmeföretag",Leveranser!$B$1:$AA$1,0),FALSE)</f>
        <v>234.27280000000002</v>
      </c>
      <c r="AM88">
        <f>IF(ISERROR(1/VLOOKUP($B88,Miljö!$B$1:$S$500,MATCH("Såld mängd produktionsspecifik fjärrvärme (GWh)",Miljö!$B$1:$R$1,0),FALSE)),0,VLOOKUP($B88,Miljö!$B$1:$S$500,MATCH("Såld mängd produktionsspecifik fjärrvärme (GWh)",Miljö!$B$1:$R$1,0),FALSE))</f>
        <v>114.86</v>
      </c>
      <c r="AN88" s="114">
        <f t="shared" si="25"/>
        <v>0.82625427683825325</v>
      </c>
      <c r="AP88" t="str">
        <f>IFERROR(VLOOKUP($B88,Miljövärden!$B$2:$H$600,7,FALSE),"Nej, saknas")</f>
        <v>Ja</v>
      </c>
      <c r="AQ88" t="str">
        <f>IFERROR(VLOOKUP($B88,Miljövärden!$B$2:$H$600,6,FALSE),"Nej, saknas")</f>
        <v>Ja</v>
      </c>
      <c r="AU88">
        <f t="shared" si="26"/>
        <v>224.78</v>
      </c>
      <c r="AV88">
        <f t="shared" si="27"/>
        <v>0</v>
      </c>
      <c r="AW88">
        <f t="shared" si="28"/>
        <v>118.636</v>
      </c>
      <c r="AX88">
        <f t="shared" si="29"/>
        <v>106.246</v>
      </c>
      <c r="AZ88">
        <f t="shared" si="30"/>
        <v>231.71200000000002</v>
      </c>
      <c r="BC88">
        <f t="shared" si="31"/>
        <v>42.844799999999999</v>
      </c>
      <c r="BD88">
        <f t="shared" si="32"/>
        <v>0</v>
      </c>
      <c r="BE88">
        <f t="shared" si="33"/>
        <v>231.71200000000002</v>
      </c>
      <c r="BF88">
        <f t="shared" si="34"/>
        <v>2956.4120000000003</v>
      </c>
      <c r="BG88">
        <f t="shared" si="35"/>
        <v>224.78</v>
      </c>
      <c r="BH88">
        <f>VLOOKUP(B88,Miljö!$B$1:$BX$482,MATCH("Fossilandel för ursprungspecificerad el ()",Miljö!$B$1:$I$1,0),FALSE)</f>
        <v>0</v>
      </c>
      <c r="BI88">
        <f>VLOOKUP(B88,Miljö!$B$1:$BX$482,MATCH("Kärnkraftsandel för ursprungsspecificerad el ()",Miljö!$B$1:$O$1,0),FALSE)</f>
        <v>0</v>
      </c>
      <c r="BJ88">
        <f t="shared" si="36"/>
        <v>88.691999999999993</v>
      </c>
      <c r="BK88">
        <f>VLOOKUP(B88,Miljö!$B$1:$P$482,MATCH("Fossil andel i procent (%)",Miljö!$B$1:$P$1,0),FALSE)</f>
        <v>0</v>
      </c>
      <c r="BL88">
        <f t="shared" si="37"/>
        <v>3544.4408000000003</v>
      </c>
      <c r="BO88" s="21">
        <f t="shared" si="38"/>
        <v>1.2087887037075071E-2</v>
      </c>
      <c r="BP88" s="115">
        <f t="shared" si="39"/>
        <v>2.5022847045435202E-2</v>
      </c>
      <c r="BQ88" s="115">
        <f t="shared" si="40"/>
        <v>0.12879097881956442</v>
      </c>
      <c r="BR88" s="115">
        <f t="shared" si="41"/>
        <v>0.83409828709792533</v>
      </c>
      <c r="BT88" s="116">
        <f t="shared" si="42"/>
        <v>1</v>
      </c>
      <c r="BW88" s="115">
        <f>IF(AP88="Ja",VLOOKUP(B88,Miljövärden!$B$2:$H$600,MATCH("Total andel fossilt",Miljövärden!$B$2:$H$2,0),FALSE),"")</f>
        <v>1.0915899999999999E-2</v>
      </c>
      <c r="BX88" s="116">
        <f t="shared" si="43"/>
        <v>-1.1719870370750715E-3</v>
      </c>
      <c r="BZ88">
        <f t="shared" si="44"/>
        <v>-1.1719870370750715E-3</v>
      </c>
      <c r="CA88" s="115">
        <f t="shared" si="45"/>
        <v>-1.0000000000000009E-3</v>
      </c>
    </row>
    <row r="89" spans="1:79">
      <c r="A89" t="s">
        <v>148</v>
      </c>
      <c r="B89" t="s">
        <v>154</v>
      </c>
      <c r="C89">
        <f>VLOOKUP($B89,'Tillförd energi'!$B$1:$AI$720,MATCH(C$1,'Tillförd energi'!$B$1:$AQ$1,0),FALSE)</f>
        <v>0</v>
      </c>
      <c r="D89">
        <f>VLOOKUP($B89,'Tillförd energi'!$B$1:$AI$720,MATCH(D$1,'Tillförd energi'!$B$1:$AQ$1,0),FALSE)</f>
        <v>0</v>
      </c>
      <c r="E89">
        <f>VLOOKUP($B89,'Tillförd energi'!$B$1:$AI$720,MATCH(E$1,'Tillförd energi'!$B$1:$AQ$1,0),FALSE)</f>
        <v>0</v>
      </c>
      <c r="F89">
        <f>VLOOKUP($B89,'Tillförd energi'!$B$1:$AI$720,MATCH(F$1,'Tillförd energi'!$B$1:$AQ$1,0),FALSE)</f>
        <v>0</v>
      </c>
      <c r="G89">
        <f>VLOOKUP($B89,'Tillförd energi'!$B$1:$AI$720,MATCH(G$1,'Tillförd energi'!$B$1:$AQ$1,0),FALSE)</f>
        <v>0</v>
      </c>
      <c r="H89">
        <f>VLOOKUP($B89,'Tillförd energi'!$B$1:$AI$720,MATCH(H$1,'Tillförd energi'!$B$1:$AQ$1,0),FALSE)</f>
        <v>0</v>
      </c>
      <c r="I89">
        <f>VLOOKUP($B89,'Tillförd energi'!$B$1:$AI$720,MATCH(I$1,'Tillförd energi'!$B$1:$AQ$1,0),FALSE)</f>
        <v>0</v>
      </c>
      <c r="J89">
        <f>VLOOKUP($B89,'Tillförd energi'!$B$1:$AI$720,MATCH(J$1,'Tillförd energi'!$B$1:$AQ$1,0),FALSE)</f>
        <v>0</v>
      </c>
      <c r="K89">
        <f>VLOOKUP($B89,'Tillförd energi'!$B$1:$AI$720,MATCH(K$1,'Tillförd energi'!$B$1:$AQ$1,0),FALSE)</f>
        <v>0</v>
      </c>
      <c r="L89">
        <f>VLOOKUP($B89,'Tillförd energi'!$B$1:$AI$720,MATCH(L$1,'Tillförd energi'!$B$1:$AQ$1,0),FALSE)</f>
        <v>0</v>
      </c>
      <c r="M89">
        <f>VLOOKUP($B89,'Tillförd energi'!$B$1:$AI$720,MATCH(M$1,'Tillförd energi'!$B$1:$AQ$1,0),FALSE)</f>
        <v>18.521999999999998</v>
      </c>
      <c r="N89">
        <f>VLOOKUP($B89,'Tillförd energi'!$B$1:$AI$720,MATCH(N$1,'Tillförd energi'!$B$1:$AQ$1,0),FALSE)</f>
        <v>74.747</v>
      </c>
      <c r="O89">
        <f>VLOOKUP($B89,'Tillförd energi'!$B$1:$AI$720,MATCH(O$1,'Tillförd energi'!$B$1:$AQ$1,0),FALSE)</f>
        <v>0</v>
      </c>
      <c r="P89">
        <f>VLOOKUP($B89,'Tillförd energi'!$B$1:$AI$720,MATCH(P$1,'Tillförd energi'!$B$1:$AQ$1,0),FALSE)</f>
        <v>24.026</v>
      </c>
      <c r="Q89">
        <f>VLOOKUP($B89,'Tillförd energi'!$B$1:$AI$720,MATCH(Q$1,'Tillförd energi'!$B$1:$AQ$1,0),FALSE)</f>
        <v>24.297000000000001</v>
      </c>
      <c r="R89">
        <f>VLOOKUP($B89,'Tillförd energi'!$B$1:$AI$720,MATCH(R$1,'Tillförd energi'!$B$1:$AQ$1,0),FALSE)</f>
        <v>0</v>
      </c>
      <c r="S89">
        <f>VLOOKUP($B89,'Tillförd energi'!$B$1:$AI$720,MATCH(S$1,'Tillförd energi'!$B$1:$AQ$1,0),FALSE)</f>
        <v>0</v>
      </c>
      <c r="T89">
        <f>VLOOKUP($B89,'Tillförd energi'!$B$1:$AI$720,MATCH(T$1,'Tillförd energi'!$B$1:$AQ$1,0),FALSE)</f>
        <v>0</v>
      </c>
      <c r="U89">
        <f>VLOOKUP($B89,'Tillförd energi'!$B$1:$AI$720,MATCH(U$1,'Tillförd energi'!$B$1:$AQ$1,0),FALSE)</f>
        <v>0</v>
      </c>
      <c r="V89">
        <f>VLOOKUP($B89,'Tillförd energi'!$B$1:$AI$720,MATCH(V$1,'Tillförd energi'!$B$1:$AQ$1,0),FALSE)</f>
        <v>0</v>
      </c>
      <c r="W89">
        <f>VLOOKUP($B89,'Tillförd energi'!$B$1:$AI$720,MATCH(W$1,'Tillförd energi'!$B$1:$AQ$1,0),FALSE)</f>
        <v>0.33500000000000002</v>
      </c>
      <c r="X89">
        <f>VLOOKUP($B89,'Tillförd energi'!$B$1:$AI$720,MATCH(X$1,'Tillförd energi'!$B$1:$AQ$1,0),FALSE)</f>
        <v>0</v>
      </c>
      <c r="Y89">
        <f>VLOOKUP($B89,'Tillförd energi'!$B$1:$AI$720,MATCH(Y$1,'Tillförd energi'!$B$1:$AQ$1,0),FALSE)</f>
        <v>0</v>
      </c>
      <c r="Z89">
        <f>VLOOKUP($B89,'Tillförd energi'!$B$1:$AI$720,MATCH(Z$1,'Tillförd energi'!$B$1:$AQ$1,0),FALSE)</f>
        <v>0</v>
      </c>
      <c r="AA89">
        <f>VLOOKUP($B89,'Tillförd energi'!$B$1:$AI$720,MATCH(AA$1,'Tillförd energi'!$B$1:$AQ$1,0),FALSE)</f>
        <v>0</v>
      </c>
      <c r="AB89">
        <f>VLOOKUP($B89,'Tillförd energi'!$B$1:$AI$720,MATCH(AB$1,'Tillförd energi'!$B$1:$AQ$1,0),FALSE)</f>
        <v>0</v>
      </c>
      <c r="AC89">
        <f>VLOOKUP($B89,'Tillförd energi'!$B$1:$AI$720,MATCH(AC$1,'Tillförd energi'!$B$1:$AQ$1,0),FALSE)</f>
        <v>39.936999999999998</v>
      </c>
      <c r="AD89">
        <f>VLOOKUP($B89,'Tillförd energi'!$B$1:$AI$720,MATCH(AD$1,'Tillförd energi'!$B$1:$AQ$1,0),FALSE)</f>
        <v>0</v>
      </c>
      <c r="AE89">
        <f>VLOOKUP($B89,'Tillförd energi'!$B$1:$AI$720,MATCH(AE$1,'Tillförd energi'!$B$1:$AQ$1,0),FALSE)</f>
        <v>0</v>
      </c>
      <c r="AF89">
        <f>VLOOKUP($B89,'Tillförd energi'!$B$1:$AI$720,MATCH(AF$1,'Tillförd energi'!$B$1:$AQ$1,0),FALSE)</f>
        <v>3.0926</v>
      </c>
      <c r="AG89">
        <f>IFERROR(VLOOKUP(B89,Miljö!$B$1:$AC$550,MATCH("Köpt mängd produktionsspecifik fjärrvärme:",Miljö!$B$1:$AC$1,0),FALSE)/1,0)</f>
        <v>0</v>
      </c>
      <c r="AI89">
        <f t="shared" si="23"/>
        <v>184.95660000000004</v>
      </c>
      <c r="AJ89">
        <f t="shared" si="24"/>
        <v>184.95660000000004</v>
      </c>
      <c r="AK89">
        <f>IF(ISERROR(1/VLOOKUP($B89,Leveranser!$B$1:$S$499,MATCH("Såld värme (GWh)",Leveranser!$B$1:$S$1,0),FALSE)),"",VLOOKUP($B89,Leveranser!$B$1:$S$499,MATCH("Såld värme (GWh)",Leveranser!$B$1:$S$1,0),FALSE))</f>
        <v>155.94999999999999</v>
      </c>
      <c r="AL89">
        <f>VLOOKUP($B89,Leveranser!$B$1:$Y$499,MATCH("Totalt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114">
        <f t="shared" si="25"/>
        <v>0.84317077627940806</v>
      </c>
      <c r="AP89" t="str">
        <f>IFERROR(VLOOKUP($B89,Miljövärden!$B$2:$H$600,7,FALSE),"Nej, saknas")</f>
        <v>Ja</v>
      </c>
      <c r="AQ89" t="str">
        <f>IFERROR(VLOOKUP($B89,Miljövärden!$B$2:$H$600,6,FALSE),"Nej, saknas")</f>
        <v>Ja</v>
      </c>
      <c r="AU89">
        <f t="shared" si="26"/>
        <v>3.0926</v>
      </c>
      <c r="AV89">
        <f t="shared" si="27"/>
        <v>0</v>
      </c>
      <c r="AW89">
        <f t="shared" si="28"/>
        <v>141.59200000000001</v>
      </c>
      <c r="AX89">
        <f t="shared" si="29"/>
        <v>0</v>
      </c>
      <c r="AZ89">
        <f t="shared" si="30"/>
        <v>141.92700000000002</v>
      </c>
      <c r="BC89">
        <f t="shared" si="31"/>
        <v>0</v>
      </c>
      <c r="BD89">
        <f t="shared" si="32"/>
        <v>0</v>
      </c>
      <c r="BE89">
        <f t="shared" si="33"/>
        <v>141.92700000000002</v>
      </c>
      <c r="BF89">
        <f t="shared" si="34"/>
        <v>39.936999999999998</v>
      </c>
      <c r="BG89">
        <f t="shared" si="35"/>
        <v>3.0926</v>
      </c>
      <c r="BH89">
        <f>VLOOKUP(B89,Miljö!$B$1:$BX$482,MATCH("Fossilandel för ursprungspecificerad el ()",Miljö!$B$1:$I$1,0),FALSE)</f>
        <v>0</v>
      </c>
      <c r="BI89">
        <f>VLOOKUP(B89,Miljö!$B$1:$BX$482,MATCH("Kärnkraftsandel för ursprungsspecificerad el ()",Miljö!$B$1:$O$1,0),FALSE)</f>
        <v>0</v>
      </c>
      <c r="BJ89">
        <f t="shared" si="36"/>
        <v>0</v>
      </c>
      <c r="BK89" t="str">
        <f>VLOOKUP(B89,Miljö!$B$1:$P$482,MATCH("Fossil andel i procent (%)",Miljö!$B$1:$P$1,0),FALSE)</f>
        <v>ET</v>
      </c>
      <c r="BL89">
        <f t="shared" si="37"/>
        <v>184.95660000000004</v>
      </c>
      <c r="BO89" s="21">
        <f t="shared" si="38"/>
        <v>0</v>
      </c>
      <c r="BP89" s="115">
        <f t="shared" si="39"/>
        <v>0</v>
      </c>
      <c r="BQ89" s="115">
        <f t="shared" si="40"/>
        <v>0.7840736691742819</v>
      </c>
      <c r="BR89" s="115">
        <f t="shared" si="41"/>
        <v>0.21592633082571797</v>
      </c>
      <c r="BT89" s="116">
        <f t="shared" si="42"/>
        <v>0.99999999999999989</v>
      </c>
      <c r="BW89" s="115">
        <f>IF(AP89="Ja",VLOOKUP(B89,Miljövärden!$B$2:$H$600,MATCH("Total andel fossilt",Miljövärden!$B$2:$H$2,0),FALSE),"")</f>
        <v>0</v>
      </c>
      <c r="BX89" s="116">
        <f t="shared" si="43"/>
        <v>0</v>
      </c>
      <c r="BZ89">
        <f t="shared" si="44"/>
        <v>0</v>
      </c>
      <c r="CA89" s="115">
        <f t="shared" si="45"/>
        <v>0</v>
      </c>
    </row>
    <row r="90" spans="1:79">
      <c r="A90" t="s">
        <v>157</v>
      </c>
      <c r="B90" t="s">
        <v>158</v>
      </c>
      <c r="C90">
        <f>VLOOKUP($B90,'Tillförd energi'!$B$1:$AI$720,MATCH(C$1,'Tillförd energi'!$B$1:$AQ$1,0),FALSE)</f>
        <v>0</v>
      </c>
      <c r="D90">
        <f>VLOOKUP($B90,'Tillförd energi'!$B$1:$AI$720,MATCH(D$1,'Tillförd energi'!$B$1:$AQ$1,0),FALSE)</f>
        <v>5.1180000000000003</v>
      </c>
      <c r="E90">
        <f>VLOOKUP($B90,'Tillförd energi'!$B$1:$AI$720,MATCH(E$1,'Tillförd energi'!$B$1:$AQ$1,0),FALSE)</f>
        <v>0</v>
      </c>
      <c r="F90">
        <f>VLOOKUP($B90,'Tillförd energi'!$B$1:$AI$720,MATCH(F$1,'Tillförd energi'!$B$1:$AQ$1,0),FALSE)</f>
        <v>0</v>
      </c>
      <c r="G90">
        <f>VLOOKUP($B90,'Tillförd energi'!$B$1:$AI$720,MATCH(G$1,'Tillförd energi'!$B$1:$AQ$1,0),FALSE)</f>
        <v>0</v>
      </c>
      <c r="H90">
        <f>VLOOKUP($B90,'Tillförd energi'!$B$1:$AI$720,MATCH(H$1,'Tillförd energi'!$B$1:$AQ$1,0),FALSE)</f>
        <v>0</v>
      </c>
      <c r="I90">
        <f>VLOOKUP($B90,'Tillförd energi'!$B$1:$AI$720,MATCH(I$1,'Tillförd energi'!$B$1:$AQ$1,0),FALSE)</f>
        <v>0</v>
      </c>
      <c r="J90">
        <f>VLOOKUP($B90,'Tillförd energi'!$B$1:$AI$720,MATCH(J$1,'Tillförd energi'!$B$1:$AQ$1,0),FALSE)</f>
        <v>0</v>
      </c>
      <c r="K90">
        <f>VLOOKUP($B90,'Tillförd energi'!$B$1:$AI$720,MATCH(K$1,'Tillförd energi'!$B$1:$AQ$1,0),FALSE)</f>
        <v>0</v>
      </c>
      <c r="L90">
        <f>VLOOKUP($B90,'Tillförd energi'!$B$1:$AI$720,MATCH(L$1,'Tillförd energi'!$B$1:$AQ$1,0),FALSE)</f>
        <v>0</v>
      </c>
      <c r="M90">
        <f>VLOOKUP($B90,'Tillförd energi'!$B$1:$AI$720,MATCH(M$1,'Tillförd energi'!$B$1:$AQ$1,0),FALSE)</f>
        <v>15.09</v>
      </c>
      <c r="N90">
        <f>VLOOKUP($B90,'Tillförd energi'!$B$1:$AI$720,MATCH(N$1,'Tillförd energi'!$B$1:$AQ$1,0),FALSE)</f>
        <v>121.93300000000001</v>
      </c>
      <c r="O90">
        <f>VLOOKUP($B90,'Tillförd energi'!$B$1:$AI$720,MATCH(O$1,'Tillförd energi'!$B$1:$AQ$1,0),FALSE)</f>
        <v>0</v>
      </c>
      <c r="P90">
        <f>VLOOKUP($B90,'Tillförd energi'!$B$1:$AI$720,MATCH(P$1,'Tillförd energi'!$B$1:$AQ$1,0),FALSE)</f>
        <v>0</v>
      </c>
      <c r="Q90">
        <f>VLOOKUP($B90,'Tillförd energi'!$B$1:$AI$720,MATCH(Q$1,'Tillförd energi'!$B$1:$AQ$1,0),FALSE)</f>
        <v>0</v>
      </c>
      <c r="R90">
        <f>VLOOKUP($B90,'Tillförd energi'!$B$1:$AI$720,MATCH(R$1,'Tillförd energi'!$B$1:$AQ$1,0),FALSE)</f>
        <v>0</v>
      </c>
      <c r="S90">
        <f>VLOOKUP($B90,'Tillförd energi'!$B$1:$AI$720,MATCH(S$1,'Tillförd energi'!$B$1:$AQ$1,0),FALSE)</f>
        <v>0</v>
      </c>
      <c r="T90">
        <f>VLOOKUP($B90,'Tillförd energi'!$B$1:$AI$720,MATCH(T$1,'Tillförd energi'!$B$1:$AQ$1,0),FALSE)</f>
        <v>0</v>
      </c>
      <c r="U90">
        <f>VLOOKUP($B90,'Tillförd energi'!$B$1:$AI$720,MATCH(U$1,'Tillförd energi'!$B$1:$AQ$1,0),FALSE)</f>
        <v>0</v>
      </c>
      <c r="V90">
        <f>VLOOKUP($B90,'Tillförd energi'!$B$1:$AI$720,MATCH(V$1,'Tillförd energi'!$B$1:$AQ$1,0),FALSE)</f>
        <v>0</v>
      </c>
      <c r="W90">
        <f>VLOOKUP($B90,'Tillförd energi'!$B$1:$AI$720,MATCH(W$1,'Tillförd energi'!$B$1:$AQ$1,0),FALSE)</f>
        <v>0</v>
      </c>
      <c r="X90">
        <f>VLOOKUP($B90,'Tillförd energi'!$B$1:$AI$720,MATCH(X$1,'Tillförd energi'!$B$1:$AQ$1,0),FALSE)</f>
        <v>0</v>
      </c>
      <c r="Y90">
        <f>VLOOKUP($B90,'Tillförd energi'!$B$1:$AI$720,MATCH(Y$1,'Tillförd energi'!$B$1:$AQ$1,0),FALSE)</f>
        <v>0</v>
      </c>
      <c r="Z90">
        <f>VLOOKUP($B90,'Tillförd energi'!$B$1:$AI$720,MATCH(Z$1,'Tillförd energi'!$B$1:$AQ$1,0),FALSE)</f>
        <v>0</v>
      </c>
      <c r="AA90">
        <f>VLOOKUP($B90,'Tillförd energi'!$B$1:$AI$720,MATCH(AA$1,'Tillförd energi'!$B$1:$AQ$1,0),FALSE)</f>
        <v>0</v>
      </c>
      <c r="AB90">
        <f>VLOOKUP($B90,'Tillförd energi'!$B$1:$AI$720,MATCH(AB$1,'Tillförd energi'!$B$1:$AQ$1,0),FALSE)</f>
        <v>0</v>
      </c>
      <c r="AC90">
        <f>VLOOKUP($B90,'Tillförd energi'!$B$1:$AI$720,MATCH(AC$1,'Tillförd energi'!$B$1:$AQ$1,0),FALSE)</f>
        <v>9.9830000000000005</v>
      </c>
      <c r="AD90">
        <f>VLOOKUP($B90,'Tillförd energi'!$B$1:$AI$720,MATCH(AD$1,'Tillförd energi'!$B$1:$AQ$1,0),FALSE)</f>
        <v>0</v>
      </c>
      <c r="AE90">
        <f>VLOOKUP($B90,'Tillförd energi'!$B$1:$AI$720,MATCH(AE$1,'Tillförd energi'!$B$1:$AQ$1,0),FALSE)</f>
        <v>0</v>
      </c>
      <c r="AF90">
        <f>VLOOKUP($B90,'Tillförd energi'!$B$1:$AI$720,MATCH(AF$1,'Tillförd energi'!$B$1:$AQ$1,0),FALSE)</f>
        <v>3.3570000000000002</v>
      </c>
      <c r="AG90">
        <f>IFERROR(VLOOKUP(B90,Miljö!$B$1:$AC$550,MATCH("Köpt mängd produktionsspecifik fjärrvärme:",Miljö!$B$1:$AC$1,0),FALSE)/1,0)</f>
        <v>0</v>
      </c>
      <c r="AI90">
        <f t="shared" si="23"/>
        <v>155.48100000000002</v>
      </c>
      <c r="AJ90">
        <f t="shared" si="24"/>
        <v>155.48100000000002</v>
      </c>
      <c r="AK90">
        <f>IF(ISERROR(1/VLOOKUP($B90,Leveranser!$B$1:$S$499,MATCH("Såld värme (GWh)",Leveranser!$B$1:$S$1,0),FALSE)),"",VLOOKUP($B90,Leveranser!$B$1:$S$499,MATCH("Såld värme (GWh)",Leveranser!$B$1:$S$1,0),FALSE))</f>
        <v>107.44799999999999</v>
      </c>
      <c r="AL90">
        <f>VLOOKUP($B90,Leveranser!$B$1:$Y$499,MATCH("Totalt såld fjärrvärme till andra fjärrvärmeföretag",Leveranser!$B$1:$AA$1,0),FALSE)</f>
        <v>0</v>
      </c>
      <c r="AM90">
        <f>IF(ISERROR(1/VLOOKUP($B90,Miljö!$B$1:$S$500,MATCH("Såld mängd produktionsspecifik fjärrvärme (GWh)",Miljö!$B$1:$R$1,0),FALSE)),0,VLOOKUP($B90,Miljö!$B$1:$S$500,MATCH("Såld mängd produktionsspecifik fjärrvärme (GWh)",Miljö!$B$1:$R$1,0),FALSE))</f>
        <v>0</v>
      </c>
      <c r="AN90" s="114">
        <f t="shared" si="25"/>
        <v>0.69106836205066846</v>
      </c>
      <c r="AP90" t="str">
        <f>IFERROR(VLOOKUP($B90,Miljövärden!$B$2:$H$600,7,FALSE),"Nej, saknas")</f>
        <v>Ja</v>
      </c>
      <c r="AQ90" t="str">
        <f>IFERROR(VLOOKUP($B90,Miljövärden!$B$2:$H$600,6,FALSE),"Nej, saknas")</f>
        <v>Ja</v>
      </c>
      <c r="AU90">
        <f t="shared" si="26"/>
        <v>3.3570000000000002</v>
      </c>
      <c r="AV90">
        <f t="shared" si="27"/>
        <v>0</v>
      </c>
      <c r="AW90">
        <f t="shared" si="28"/>
        <v>137.023</v>
      </c>
      <c r="AX90">
        <f t="shared" si="29"/>
        <v>0</v>
      </c>
      <c r="AZ90">
        <f t="shared" si="30"/>
        <v>137.023</v>
      </c>
      <c r="BC90">
        <f t="shared" si="31"/>
        <v>5.1180000000000003</v>
      </c>
      <c r="BD90">
        <f t="shared" si="32"/>
        <v>0</v>
      </c>
      <c r="BE90">
        <f t="shared" si="33"/>
        <v>137.023</v>
      </c>
      <c r="BF90">
        <f t="shared" si="34"/>
        <v>9.9830000000000005</v>
      </c>
      <c r="BG90">
        <f t="shared" si="35"/>
        <v>3.3570000000000002</v>
      </c>
      <c r="BH90">
        <f>VLOOKUP(B90,Miljö!$B$1:$BX$482,MATCH("Fossilandel för ursprungspecificerad el ()",Miljö!$B$1:$I$1,0),FALSE)</f>
        <v>0</v>
      </c>
      <c r="BI90">
        <f>VLOOKUP(B90,Miljö!$B$1:$BX$482,MATCH("Kärnkraftsandel för ursprungsspecificerad el ()",Miljö!$B$1:$O$1,0),FALSE)</f>
        <v>0</v>
      </c>
      <c r="BJ90">
        <f t="shared" si="36"/>
        <v>0</v>
      </c>
      <c r="BK90" t="str">
        <f>VLOOKUP(B90,Miljö!$B$1:$P$482,MATCH("Fossil andel i procent (%)",Miljö!$B$1:$P$1,0),FALSE)</f>
        <v>ET</v>
      </c>
      <c r="BL90">
        <f t="shared" si="37"/>
        <v>155.48099999999999</v>
      </c>
      <c r="BO90" s="21">
        <f t="shared" si="38"/>
        <v>3.2917205317691552E-2</v>
      </c>
      <c r="BP90" s="115">
        <f t="shared" si="39"/>
        <v>0</v>
      </c>
      <c r="BQ90" s="115">
        <f t="shared" si="40"/>
        <v>0.90287559251612737</v>
      </c>
      <c r="BR90" s="115">
        <f t="shared" si="41"/>
        <v>6.4207202166181088E-2</v>
      </c>
      <c r="BT90" s="116">
        <f t="shared" si="42"/>
        <v>1</v>
      </c>
      <c r="BW90" s="115">
        <f>IF(AP90="Ja",VLOOKUP(B90,Miljövärden!$B$2:$H$600,MATCH("Total andel fossilt",Miljövärden!$B$2:$H$2,0),FALSE),"")</f>
        <v>3.2917200000000001E-2</v>
      </c>
      <c r="BX90" s="116">
        <f t="shared" si="43"/>
        <v>-5.3176915509878242E-9</v>
      </c>
      <c r="BZ90">
        <f t="shared" si="44"/>
        <v>-5.3176915509878242E-9</v>
      </c>
      <c r="CA90" s="115">
        <f t="shared" si="45"/>
        <v>0</v>
      </c>
    </row>
    <row r="91" spans="1:79">
      <c r="A91" t="s">
        <v>157</v>
      </c>
      <c r="B91" t="s">
        <v>159</v>
      </c>
      <c r="C91">
        <f>VLOOKUP($B91,'Tillförd energi'!$B$1:$AI$720,MATCH(C$1,'Tillförd energi'!$B$1:$AQ$1,0),FALSE)</f>
        <v>0</v>
      </c>
      <c r="D91">
        <f>VLOOKUP($B91,'Tillförd energi'!$B$1:$AI$720,MATCH(D$1,'Tillförd energi'!$B$1:$AQ$1,0),FALSE)</f>
        <v>2.571E-2</v>
      </c>
      <c r="E91">
        <f>VLOOKUP($B91,'Tillförd energi'!$B$1:$AI$720,MATCH(E$1,'Tillförd energi'!$B$1:$AQ$1,0),FALSE)</f>
        <v>0</v>
      </c>
      <c r="F91">
        <f>VLOOKUP($B91,'Tillförd energi'!$B$1:$AI$720,MATCH(F$1,'Tillförd energi'!$B$1:$AQ$1,0),FALSE)</f>
        <v>0</v>
      </c>
      <c r="G91">
        <f>VLOOKUP($B91,'Tillförd energi'!$B$1:$AI$720,MATCH(G$1,'Tillförd energi'!$B$1:$AQ$1,0),FALSE)</f>
        <v>0</v>
      </c>
      <c r="H91">
        <f>VLOOKUP($B91,'Tillförd energi'!$B$1:$AI$720,MATCH(H$1,'Tillförd energi'!$B$1:$AQ$1,0),FALSE)</f>
        <v>0</v>
      </c>
      <c r="I91">
        <f>VLOOKUP($B91,'Tillförd energi'!$B$1:$AI$720,MATCH(I$1,'Tillförd energi'!$B$1:$AQ$1,0),FALSE)</f>
        <v>0</v>
      </c>
      <c r="J91">
        <f>VLOOKUP($B91,'Tillförd energi'!$B$1:$AI$720,MATCH(J$1,'Tillförd energi'!$B$1:$AQ$1,0),FALSE)</f>
        <v>0</v>
      </c>
      <c r="K91">
        <f>VLOOKUP($B91,'Tillförd energi'!$B$1:$AI$720,MATCH(K$1,'Tillförd energi'!$B$1:$AQ$1,0),FALSE)</f>
        <v>0</v>
      </c>
      <c r="L91">
        <f>VLOOKUP($B91,'Tillförd energi'!$B$1:$AI$720,MATCH(L$1,'Tillförd energi'!$B$1:$AQ$1,0),FALSE)</f>
        <v>0</v>
      </c>
      <c r="M91">
        <f>VLOOKUP($B91,'Tillförd energi'!$B$1:$AI$720,MATCH(M$1,'Tillförd energi'!$B$1:$AQ$1,0),FALSE)</f>
        <v>0</v>
      </c>
      <c r="N91">
        <f>VLOOKUP($B91,'Tillförd energi'!$B$1:$AI$720,MATCH(N$1,'Tillförd energi'!$B$1:$AQ$1,0),FALSE)</f>
        <v>0</v>
      </c>
      <c r="O91">
        <f>VLOOKUP($B91,'Tillförd energi'!$B$1:$AI$720,MATCH(O$1,'Tillförd energi'!$B$1:$AQ$1,0),FALSE)</f>
        <v>0</v>
      </c>
      <c r="P91">
        <f>VLOOKUP($B91,'Tillförd energi'!$B$1:$AI$720,MATCH(P$1,'Tillförd energi'!$B$1:$AQ$1,0),FALSE)</f>
        <v>0</v>
      </c>
      <c r="Q91">
        <f>VLOOKUP($B91,'Tillförd energi'!$B$1:$AI$720,MATCH(Q$1,'Tillförd energi'!$B$1:$AQ$1,0),FALSE)</f>
        <v>0</v>
      </c>
      <c r="R91">
        <f>VLOOKUP($B91,'Tillförd energi'!$B$1:$AI$720,MATCH(R$1,'Tillförd energi'!$B$1:$AQ$1,0),FALSE)</f>
        <v>4.4450000000000003E-2</v>
      </c>
      <c r="S91">
        <f>VLOOKUP($B91,'Tillförd energi'!$B$1:$AI$720,MATCH(S$1,'Tillförd energi'!$B$1:$AQ$1,0),FALSE)</f>
        <v>0</v>
      </c>
      <c r="T91">
        <f>VLOOKUP($B91,'Tillförd energi'!$B$1:$AI$720,MATCH(T$1,'Tillförd energi'!$B$1:$AQ$1,0),FALSE)</f>
        <v>0</v>
      </c>
      <c r="U91">
        <f>VLOOKUP($B91,'Tillförd energi'!$B$1:$AI$720,MATCH(U$1,'Tillförd energi'!$B$1:$AQ$1,0),FALSE)</f>
        <v>0</v>
      </c>
      <c r="V91">
        <f>VLOOKUP($B91,'Tillförd energi'!$B$1:$AI$720,MATCH(V$1,'Tillförd energi'!$B$1:$AQ$1,0),FALSE)</f>
        <v>0</v>
      </c>
      <c r="W91">
        <f>VLOOKUP($B91,'Tillförd energi'!$B$1:$AI$720,MATCH(W$1,'Tillförd energi'!$B$1:$AQ$1,0),FALSE)</f>
        <v>0</v>
      </c>
      <c r="X91">
        <f>VLOOKUP($B91,'Tillförd energi'!$B$1:$AI$720,MATCH(X$1,'Tillförd energi'!$B$1:$AQ$1,0),FALSE)</f>
        <v>0</v>
      </c>
      <c r="Y91">
        <f>VLOOKUP($B91,'Tillförd energi'!$B$1:$AI$720,MATCH(Y$1,'Tillförd energi'!$B$1:$AQ$1,0),FALSE)</f>
        <v>0</v>
      </c>
      <c r="Z91">
        <f>VLOOKUP($B91,'Tillförd energi'!$B$1:$AI$720,MATCH(Z$1,'Tillförd energi'!$B$1:$AQ$1,0),FALSE)</f>
        <v>0</v>
      </c>
      <c r="AA91">
        <f>VLOOKUP($B91,'Tillförd energi'!$B$1:$AI$720,MATCH(AA$1,'Tillförd energi'!$B$1:$AQ$1,0),FALSE)</f>
        <v>0</v>
      </c>
      <c r="AB91">
        <f>VLOOKUP($B91,'Tillförd energi'!$B$1:$AI$720,MATCH(AB$1,'Tillförd energi'!$B$1:$AQ$1,0),FALSE)</f>
        <v>0</v>
      </c>
      <c r="AC91">
        <f>VLOOKUP($B91,'Tillförd energi'!$B$1:$AI$720,MATCH(AC$1,'Tillförd energi'!$B$1:$AQ$1,0),FALSE)</f>
        <v>0</v>
      </c>
      <c r="AD91">
        <f>VLOOKUP($B91,'Tillförd energi'!$B$1:$AI$720,MATCH(AD$1,'Tillförd energi'!$B$1:$AQ$1,0),FALSE)</f>
        <v>2.8940000000000001</v>
      </c>
      <c r="AE91">
        <f>VLOOKUP($B91,'Tillförd energi'!$B$1:$AI$720,MATCH(AE$1,'Tillförd energi'!$B$1:$AQ$1,0),FALSE)</f>
        <v>0</v>
      </c>
      <c r="AF91">
        <f>VLOOKUP($B91,'Tillförd energi'!$B$1:$AI$720,MATCH(AF$1,'Tillförd energi'!$B$1:$AQ$1,0),FALSE)</f>
        <v>6.8489999999999995E-2</v>
      </c>
      <c r="AG91">
        <f>IFERROR(VLOOKUP(B91,Miljö!$B$1:$AC$550,MATCH("Köpt mängd produktionsspecifik fjärrvärme:",Miljö!$B$1:$AC$1,0),FALSE)/1,0)</f>
        <v>0</v>
      </c>
      <c r="AI91">
        <f t="shared" si="23"/>
        <v>3.0326500000000003</v>
      </c>
      <c r="AJ91">
        <f t="shared" si="24"/>
        <v>3.0326500000000003</v>
      </c>
      <c r="AK91">
        <f>IF(ISERROR(1/VLOOKUP($B91,Leveranser!$B$1:$S$499,MATCH("Såld värme (GWh)",Leveranser!$B$1:$S$1,0),FALSE)),"",VLOOKUP($B91,Leveranser!$B$1:$S$499,MATCH("Såld värme (GWh)",Leveranser!$B$1:$S$1,0),FALSE))</f>
        <v>2.2829999999999999</v>
      </c>
      <c r="AL91">
        <f>VLOOKUP($B91,Leveranser!$B$1:$Y$499,MATCH("Totalt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114">
        <f t="shared" si="25"/>
        <v>0.75280695101643769</v>
      </c>
      <c r="AP91" t="str">
        <f>IFERROR(VLOOKUP($B91,Miljövärden!$B$2:$H$600,7,FALSE),"Nej, saknas")</f>
        <v>Ja</v>
      </c>
      <c r="AQ91" t="str">
        <f>IFERROR(VLOOKUP($B91,Miljövärden!$B$2:$H$600,6,FALSE),"Nej, saknas")</f>
        <v>Ja</v>
      </c>
      <c r="AU91">
        <f t="shared" si="26"/>
        <v>6.8489999999999995E-2</v>
      </c>
      <c r="AV91">
        <f t="shared" si="27"/>
        <v>0</v>
      </c>
      <c r="AW91">
        <f t="shared" si="28"/>
        <v>0</v>
      </c>
      <c r="AX91">
        <f t="shared" si="29"/>
        <v>4.4450000000000003E-2</v>
      </c>
      <c r="AZ91">
        <f t="shared" si="30"/>
        <v>4.4450000000000003E-2</v>
      </c>
      <c r="BC91">
        <f t="shared" si="31"/>
        <v>2.571E-2</v>
      </c>
      <c r="BD91">
        <f t="shared" si="32"/>
        <v>0</v>
      </c>
      <c r="BE91">
        <f t="shared" si="33"/>
        <v>4.4450000000000003E-2</v>
      </c>
      <c r="BF91">
        <f t="shared" si="34"/>
        <v>2.8940000000000001</v>
      </c>
      <c r="BG91">
        <f t="shared" si="35"/>
        <v>6.8489999999999995E-2</v>
      </c>
      <c r="BH91">
        <f>VLOOKUP(B91,Miljö!$B$1:$BX$482,MATCH("Fossilandel för ursprungspecificerad el ()",Miljö!$B$1:$I$1,0),FALSE)</f>
        <v>0</v>
      </c>
      <c r="BI91">
        <f>VLOOKUP(B91,Miljö!$B$1:$BX$482,MATCH("Kärnkraftsandel för ursprungsspecificerad el ()",Miljö!$B$1:$O$1,0),FALSE)</f>
        <v>0</v>
      </c>
      <c r="BJ91">
        <f t="shared" si="36"/>
        <v>0</v>
      </c>
      <c r="BK91" t="str">
        <f>VLOOKUP(B91,Miljö!$B$1:$P$482,MATCH("Fossil andel i procent (%)",Miljö!$B$1:$P$1,0),FALSE)</f>
        <v>ET</v>
      </c>
      <c r="BL91">
        <f t="shared" si="37"/>
        <v>3.0326500000000003</v>
      </c>
      <c r="BO91" s="21">
        <f t="shared" si="38"/>
        <v>8.4777339950208551E-3</v>
      </c>
      <c r="BP91" s="115">
        <f t="shared" si="39"/>
        <v>0</v>
      </c>
      <c r="BQ91" s="115">
        <f t="shared" si="40"/>
        <v>3.7241356569337046E-2</v>
      </c>
      <c r="BR91" s="115">
        <f t="shared" si="41"/>
        <v>0.95428090943564203</v>
      </c>
      <c r="BT91" s="116">
        <f t="shared" si="42"/>
        <v>0.99999999999999989</v>
      </c>
      <c r="BW91" s="115">
        <f>IF(AP91="Ja",VLOOKUP(B91,Miljövärden!$B$2:$H$600,MATCH("Total andel fossilt",Miljövärden!$B$2:$H$2,0),FALSE),"")</f>
        <v>8.4777299999999993E-3</v>
      </c>
      <c r="BX91" s="116">
        <f t="shared" si="43"/>
        <v>-3.9950208557959499E-9</v>
      </c>
      <c r="BZ91">
        <f t="shared" si="44"/>
        <v>-3.9950208557959499E-9</v>
      </c>
      <c r="CA91" s="115">
        <f t="shared" si="45"/>
        <v>0</v>
      </c>
    </row>
    <row r="92" spans="1:79">
      <c r="A92" t="s">
        <v>163</v>
      </c>
      <c r="B92" t="s">
        <v>164</v>
      </c>
      <c r="C92">
        <f>VLOOKUP($B92,'Tillförd energi'!$B$1:$AI$720,MATCH(C$1,'Tillförd energi'!$B$1:$AQ$1,0),FALSE)</f>
        <v>0</v>
      </c>
      <c r="D92">
        <f>VLOOKUP($B92,'Tillförd energi'!$B$1:$AI$720,MATCH(D$1,'Tillförd energi'!$B$1:$AQ$1,0),FALSE)</f>
        <v>0.60599999999999998</v>
      </c>
      <c r="E92">
        <f>VLOOKUP($B92,'Tillförd energi'!$B$1:$AI$720,MATCH(E$1,'Tillförd energi'!$B$1:$AQ$1,0),FALSE)</f>
        <v>0</v>
      </c>
      <c r="F92">
        <f>VLOOKUP($B92,'Tillförd energi'!$B$1:$AI$720,MATCH(F$1,'Tillförd energi'!$B$1:$AQ$1,0),FALSE)</f>
        <v>0</v>
      </c>
      <c r="G92">
        <f>VLOOKUP($B92,'Tillförd energi'!$B$1:$AI$720,MATCH(G$1,'Tillförd energi'!$B$1:$AQ$1,0),FALSE)</f>
        <v>0</v>
      </c>
      <c r="H92">
        <f>VLOOKUP($B92,'Tillförd energi'!$B$1:$AI$720,MATCH(H$1,'Tillförd energi'!$B$1:$AQ$1,0),FALSE)</f>
        <v>0</v>
      </c>
      <c r="I92">
        <f>VLOOKUP($B92,'Tillförd energi'!$B$1:$AI$720,MATCH(I$1,'Tillförd energi'!$B$1:$AQ$1,0),FALSE)</f>
        <v>0</v>
      </c>
      <c r="J92">
        <f>VLOOKUP($B92,'Tillförd energi'!$B$1:$AI$720,MATCH(J$1,'Tillförd energi'!$B$1:$AQ$1,0),FALSE)</f>
        <v>0</v>
      </c>
      <c r="K92">
        <f>VLOOKUP($B92,'Tillförd energi'!$B$1:$AI$720,MATCH(K$1,'Tillförd energi'!$B$1:$AQ$1,0),FALSE)</f>
        <v>0</v>
      </c>
      <c r="L92">
        <f>VLOOKUP($B92,'Tillförd energi'!$B$1:$AI$720,MATCH(L$1,'Tillförd energi'!$B$1:$AQ$1,0),FALSE)</f>
        <v>0</v>
      </c>
      <c r="M92">
        <f>VLOOKUP($B92,'Tillförd energi'!$B$1:$AI$720,MATCH(M$1,'Tillförd energi'!$B$1:$AQ$1,0),FALSE)</f>
        <v>2.08</v>
      </c>
      <c r="N92">
        <f>VLOOKUP($B92,'Tillförd energi'!$B$1:$AI$720,MATCH(N$1,'Tillförd energi'!$B$1:$AQ$1,0),FALSE)</f>
        <v>1.86</v>
      </c>
      <c r="O92">
        <f>VLOOKUP($B92,'Tillförd energi'!$B$1:$AI$720,MATCH(O$1,'Tillförd energi'!$B$1:$AQ$1,0),FALSE)</f>
        <v>0</v>
      </c>
      <c r="P92">
        <f>VLOOKUP($B92,'Tillförd energi'!$B$1:$AI$720,MATCH(P$1,'Tillförd energi'!$B$1:$AQ$1,0),FALSE)</f>
        <v>4.8600000000000003</v>
      </c>
      <c r="Q92">
        <f>VLOOKUP($B92,'Tillförd energi'!$B$1:$AI$720,MATCH(Q$1,'Tillförd energi'!$B$1:$AQ$1,0),FALSE)</f>
        <v>3.35</v>
      </c>
      <c r="R92">
        <f>VLOOKUP($B92,'Tillförd energi'!$B$1:$AI$720,MATCH(R$1,'Tillförd energi'!$B$1:$AQ$1,0),FALSE)</f>
        <v>0</v>
      </c>
      <c r="S92">
        <f>VLOOKUP($B92,'Tillförd energi'!$B$1:$AI$720,MATCH(S$1,'Tillförd energi'!$B$1:$AQ$1,0),FALSE)</f>
        <v>0</v>
      </c>
      <c r="T92">
        <f>VLOOKUP($B92,'Tillförd energi'!$B$1:$AI$720,MATCH(T$1,'Tillförd energi'!$B$1:$AQ$1,0),FALSE)</f>
        <v>0</v>
      </c>
      <c r="U92">
        <f>VLOOKUP($B92,'Tillförd energi'!$B$1:$AI$720,MATCH(U$1,'Tillförd energi'!$B$1:$AQ$1,0),FALSE)</f>
        <v>0</v>
      </c>
      <c r="V92">
        <f>VLOOKUP($B92,'Tillförd energi'!$B$1:$AI$720,MATCH(V$1,'Tillförd energi'!$B$1:$AQ$1,0),FALSE)</f>
        <v>0</v>
      </c>
      <c r="W92">
        <f>VLOOKUP($B92,'Tillförd energi'!$B$1:$AI$720,MATCH(W$1,'Tillförd energi'!$B$1:$AQ$1,0),FALSE)</f>
        <v>0</v>
      </c>
      <c r="X92">
        <f>VLOOKUP($B92,'Tillförd energi'!$B$1:$AI$720,MATCH(X$1,'Tillförd energi'!$B$1:$AQ$1,0),FALSE)</f>
        <v>0</v>
      </c>
      <c r="Y92">
        <f>VLOOKUP($B92,'Tillförd energi'!$B$1:$AI$720,MATCH(Y$1,'Tillförd energi'!$B$1:$AQ$1,0),FALSE)</f>
        <v>0</v>
      </c>
      <c r="Z92">
        <f>VLOOKUP($B92,'Tillförd energi'!$B$1:$AI$720,MATCH(Z$1,'Tillförd energi'!$B$1:$AQ$1,0),FALSE)</f>
        <v>0</v>
      </c>
      <c r="AA92">
        <f>VLOOKUP($B92,'Tillförd energi'!$B$1:$AI$720,MATCH(AA$1,'Tillförd energi'!$B$1:$AQ$1,0),FALSE)</f>
        <v>0</v>
      </c>
      <c r="AB92">
        <f>VLOOKUP($B92,'Tillförd energi'!$B$1:$AI$720,MATCH(AB$1,'Tillförd energi'!$B$1:$AQ$1,0),FALSE)</f>
        <v>0</v>
      </c>
      <c r="AC92">
        <f>VLOOKUP($B92,'Tillförd energi'!$B$1:$AI$720,MATCH(AC$1,'Tillförd energi'!$B$1:$AQ$1,0),FALSE)</f>
        <v>2.33</v>
      </c>
      <c r="AD92">
        <f>VLOOKUP($B92,'Tillförd energi'!$B$1:$AI$720,MATCH(AD$1,'Tillförd energi'!$B$1:$AQ$1,0),FALSE)</f>
        <v>0</v>
      </c>
      <c r="AE92">
        <f>VLOOKUP($B92,'Tillförd energi'!$B$1:$AI$720,MATCH(AE$1,'Tillförd energi'!$B$1:$AQ$1,0),FALSE)</f>
        <v>0</v>
      </c>
      <c r="AF92">
        <f>VLOOKUP($B92,'Tillförd energi'!$B$1:$AI$720,MATCH(AF$1,'Tillförd energi'!$B$1:$AQ$1,0),FALSE)</f>
        <v>0.26800000000000002</v>
      </c>
      <c r="AG92">
        <f>IFERROR(VLOOKUP(B92,Miljö!$B$1:$AC$550,MATCH("Köpt mängd produktionsspecifik fjärrvärme:",Miljö!$B$1:$AC$1,0),FALSE)/1,0)</f>
        <v>0</v>
      </c>
      <c r="AI92">
        <f t="shared" si="23"/>
        <v>15.354000000000001</v>
      </c>
      <c r="AJ92">
        <f t="shared" si="24"/>
        <v>15.354000000000001</v>
      </c>
      <c r="AK92">
        <f>IF(ISERROR(1/VLOOKUP($B92,Leveranser!$B$1:$S$499,MATCH("Såld värme (GWh)",Leveranser!$B$1:$S$1,0),FALSE)),"",VLOOKUP($B92,Leveranser!$B$1:$S$499,MATCH("Såld värme (GWh)",Leveranser!$B$1:$S$1,0),FALSE))</f>
        <v>9.8989999999999991</v>
      </c>
      <c r="AL92">
        <f>VLOOKUP($B92,Leveranser!$B$1:$Y$499,MATCH("Totalt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114">
        <f t="shared" si="25"/>
        <v>0.64471798879770736</v>
      </c>
      <c r="AP92" t="str">
        <f>IFERROR(VLOOKUP($B92,Miljövärden!$B$2:$H$600,7,FALSE),"Nej, saknas")</f>
        <v>Ja</v>
      </c>
      <c r="AQ92" t="str">
        <f>IFERROR(VLOOKUP($B92,Miljövärden!$B$2:$H$600,6,FALSE),"Nej, saknas")</f>
        <v>Ja</v>
      </c>
      <c r="AU92">
        <f t="shared" si="26"/>
        <v>0.26800000000000002</v>
      </c>
      <c r="AV92">
        <f t="shared" si="27"/>
        <v>0</v>
      </c>
      <c r="AW92">
        <f t="shared" si="28"/>
        <v>12.15</v>
      </c>
      <c r="AX92">
        <f t="shared" si="29"/>
        <v>0</v>
      </c>
      <c r="AZ92">
        <f t="shared" si="30"/>
        <v>12.15</v>
      </c>
      <c r="BC92">
        <f t="shared" si="31"/>
        <v>0.60599999999999998</v>
      </c>
      <c r="BD92">
        <f t="shared" si="32"/>
        <v>0</v>
      </c>
      <c r="BE92">
        <f t="shared" si="33"/>
        <v>12.15</v>
      </c>
      <c r="BF92">
        <f t="shared" si="34"/>
        <v>2.33</v>
      </c>
      <c r="BG92">
        <f t="shared" si="35"/>
        <v>0.26800000000000002</v>
      </c>
      <c r="BH92">
        <f>VLOOKUP(B92,Miljö!$B$1:$BX$482,MATCH("Fossilandel för ursprungspecificerad el ()",Miljö!$B$1:$I$1,0),FALSE)</f>
        <v>0.47</v>
      </c>
      <c r="BI92">
        <f>VLOOKUP(B92,Miljö!$B$1:$BX$482,MATCH("Kärnkraftsandel för ursprungsspecificerad el ()",Miljö!$B$1:$O$1,0),FALSE)</f>
        <v>0.48170000000000002</v>
      </c>
      <c r="BJ92">
        <f t="shared" si="36"/>
        <v>0</v>
      </c>
      <c r="BK92" t="str">
        <f>VLOOKUP(B92,Miljö!$B$1:$P$482,MATCH("Fossil andel i procent (%)",Miljö!$B$1:$P$1,0),FALSE)</f>
        <v>ET</v>
      </c>
      <c r="BL92">
        <f t="shared" si="37"/>
        <v>15.354000000000001</v>
      </c>
      <c r="BO92" s="21">
        <f t="shared" si="38"/>
        <v>4.7672267812947762E-2</v>
      </c>
      <c r="BP92" s="115">
        <f t="shared" si="39"/>
        <v>8.407945812166211E-3</v>
      </c>
      <c r="BQ92" s="115">
        <f t="shared" si="40"/>
        <v>0.7921677999218445</v>
      </c>
      <c r="BR92" s="115">
        <f t="shared" si="41"/>
        <v>0.15175198645304155</v>
      </c>
      <c r="BT92" s="116">
        <f t="shared" si="42"/>
        <v>1</v>
      </c>
      <c r="BW92" s="115">
        <f>IF(AP92="Ja",VLOOKUP(B92,Miljövärden!$B$2:$H$600,MATCH("Total andel fossilt",Miljövärden!$B$2:$H$2,0),FALSE),"")</f>
        <v>4.7672300000000001E-2</v>
      </c>
      <c r="BX92" s="116">
        <f t="shared" si="43"/>
        <v>3.2187052238785707E-8</v>
      </c>
      <c r="BZ92">
        <f t="shared" si="44"/>
        <v>3.2187052238785707E-8</v>
      </c>
      <c r="CA92" s="115">
        <f t="shared" si="45"/>
        <v>0</v>
      </c>
    </row>
    <row r="93" spans="1:79">
      <c r="A93" t="s">
        <v>163</v>
      </c>
      <c r="B93" t="s">
        <v>165</v>
      </c>
      <c r="C93">
        <f>VLOOKUP($B93,'Tillförd energi'!$B$1:$AI$720,MATCH(C$1,'Tillförd energi'!$B$1:$AQ$1,0),FALSE)</f>
        <v>0</v>
      </c>
      <c r="D93">
        <f>VLOOKUP($B93,'Tillförd energi'!$B$1:$AI$720,MATCH(D$1,'Tillförd energi'!$B$1:$AQ$1,0),FALSE)</f>
        <v>4.3999999999999997E-2</v>
      </c>
      <c r="E93">
        <f>VLOOKUP($B93,'Tillförd energi'!$B$1:$AI$720,MATCH(E$1,'Tillförd energi'!$B$1:$AQ$1,0),FALSE)</f>
        <v>0</v>
      </c>
      <c r="F93">
        <f>VLOOKUP($B93,'Tillförd energi'!$B$1:$AI$720,MATCH(F$1,'Tillförd energi'!$B$1:$AQ$1,0),FALSE)</f>
        <v>0</v>
      </c>
      <c r="G93">
        <f>VLOOKUP($B93,'Tillförd energi'!$B$1:$AI$720,MATCH(G$1,'Tillförd energi'!$B$1:$AQ$1,0),FALSE)</f>
        <v>1.39</v>
      </c>
      <c r="H93">
        <f>VLOOKUP($B93,'Tillförd energi'!$B$1:$AI$720,MATCH(H$1,'Tillförd energi'!$B$1:$AQ$1,0),FALSE)</f>
        <v>0</v>
      </c>
      <c r="I93">
        <f>VLOOKUP($B93,'Tillförd energi'!$B$1:$AI$720,MATCH(I$1,'Tillförd energi'!$B$1:$AQ$1,0),FALSE)</f>
        <v>0</v>
      </c>
      <c r="J93">
        <f>VLOOKUP($B93,'Tillförd energi'!$B$1:$AI$720,MATCH(J$1,'Tillförd energi'!$B$1:$AQ$1,0),FALSE)</f>
        <v>0</v>
      </c>
      <c r="K93">
        <f>VLOOKUP($B93,'Tillförd energi'!$B$1:$AI$720,MATCH(K$1,'Tillförd energi'!$B$1:$AQ$1,0),FALSE)</f>
        <v>0</v>
      </c>
      <c r="L93">
        <f>VLOOKUP($B93,'Tillförd energi'!$B$1:$AI$720,MATCH(L$1,'Tillförd energi'!$B$1:$AQ$1,0),FALSE)</f>
        <v>0</v>
      </c>
      <c r="M93">
        <f>VLOOKUP($B93,'Tillförd energi'!$B$1:$AI$720,MATCH(M$1,'Tillförd energi'!$B$1:$AQ$1,0),FALSE)</f>
        <v>5.4530000000000003</v>
      </c>
      <c r="N93">
        <f>VLOOKUP($B93,'Tillförd energi'!$B$1:$AI$720,MATCH(N$1,'Tillförd energi'!$B$1:$AQ$1,0),FALSE)</f>
        <v>23.696999999999999</v>
      </c>
      <c r="O93">
        <f>VLOOKUP($B93,'Tillförd energi'!$B$1:$AI$720,MATCH(O$1,'Tillförd energi'!$B$1:$AQ$1,0),FALSE)</f>
        <v>0</v>
      </c>
      <c r="P93">
        <f>VLOOKUP($B93,'Tillförd energi'!$B$1:$AI$720,MATCH(P$1,'Tillförd energi'!$B$1:$AQ$1,0),FALSE)</f>
        <v>12.786</v>
      </c>
      <c r="Q93">
        <f>VLOOKUP($B93,'Tillförd energi'!$B$1:$AI$720,MATCH(Q$1,'Tillförd energi'!$B$1:$AQ$1,0),FALSE)</f>
        <v>5.95</v>
      </c>
      <c r="R93">
        <f>VLOOKUP($B93,'Tillförd energi'!$B$1:$AI$720,MATCH(R$1,'Tillförd energi'!$B$1:$AQ$1,0),FALSE)</f>
        <v>0</v>
      </c>
      <c r="S93">
        <f>VLOOKUP($B93,'Tillförd energi'!$B$1:$AI$720,MATCH(S$1,'Tillförd energi'!$B$1:$AQ$1,0),FALSE)</f>
        <v>0</v>
      </c>
      <c r="T93">
        <f>VLOOKUP($B93,'Tillförd energi'!$B$1:$AI$720,MATCH(T$1,'Tillförd energi'!$B$1:$AQ$1,0),FALSE)</f>
        <v>0</v>
      </c>
      <c r="U93">
        <f>VLOOKUP($B93,'Tillförd energi'!$B$1:$AI$720,MATCH(U$1,'Tillförd energi'!$B$1:$AQ$1,0),FALSE)</f>
        <v>0</v>
      </c>
      <c r="V93">
        <f>VLOOKUP($B93,'Tillförd energi'!$B$1:$AI$720,MATCH(V$1,'Tillförd energi'!$B$1:$AQ$1,0),FALSE)</f>
        <v>0</v>
      </c>
      <c r="W93">
        <f>VLOOKUP($B93,'Tillförd energi'!$B$1:$AI$720,MATCH(W$1,'Tillförd energi'!$B$1:$AQ$1,0),FALSE)</f>
        <v>0</v>
      </c>
      <c r="X93">
        <f>VLOOKUP($B93,'Tillförd energi'!$B$1:$AI$720,MATCH(X$1,'Tillförd energi'!$B$1:$AQ$1,0),FALSE)</f>
        <v>0</v>
      </c>
      <c r="Y93">
        <f>VLOOKUP($B93,'Tillförd energi'!$B$1:$AI$720,MATCH(Y$1,'Tillförd energi'!$B$1:$AQ$1,0),FALSE)</f>
        <v>0</v>
      </c>
      <c r="Z93">
        <f>VLOOKUP($B93,'Tillförd energi'!$B$1:$AI$720,MATCH(Z$1,'Tillförd energi'!$B$1:$AQ$1,0),FALSE)</f>
        <v>0</v>
      </c>
      <c r="AA93">
        <f>VLOOKUP($B93,'Tillförd energi'!$B$1:$AI$720,MATCH(AA$1,'Tillförd energi'!$B$1:$AQ$1,0),FALSE)</f>
        <v>0</v>
      </c>
      <c r="AB93">
        <f>VLOOKUP($B93,'Tillförd energi'!$B$1:$AI$720,MATCH(AB$1,'Tillförd energi'!$B$1:$AQ$1,0),FALSE)</f>
        <v>0</v>
      </c>
      <c r="AC93">
        <f>VLOOKUP($B93,'Tillförd energi'!$B$1:$AI$720,MATCH(AC$1,'Tillförd energi'!$B$1:$AQ$1,0),FALSE)</f>
        <v>8.1539999999999999</v>
      </c>
      <c r="AD93">
        <f>VLOOKUP($B93,'Tillförd energi'!$B$1:$AI$720,MATCH(AD$1,'Tillförd energi'!$B$1:$AQ$1,0),FALSE)</f>
        <v>1.1100000000000001</v>
      </c>
      <c r="AE93">
        <f>VLOOKUP($B93,'Tillförd energi'!$B$1:$AI$720,MATCH(AE$1,'Tillförd energi'!$B$1:$AQ$1,0),FALSE)</f>
        <v>0</v>
      </c>
      <c r="AF93">
        <f>VLOOKUP($B93,'Tillförd energi'!$B$1:$AI$720,MATCH(AF$1,'Tillförd energi'!$B$1:$AQ$1,0),FALSE)</f>
        <v>0.92400000000000004</v>
      </c>
      <c r="AG93">
        <f>IFERROR(VLOOKUP(B93,Miljö!$B$1:$AC$550,MATCH("Köpt mängd produktionsspecifik fjärrvärme:",Miljö!$B$1:$AC$1,0),FALSE)/1,0)</f>
        <v>0</v>
      </c>
      <c r="AI93">
        <f t="shared" si="23"/>
        <v>59.508000000000003</v>
      </c>
      <c r="AJ93">
        <f t="shared" si="24"/>
        <v>59.508000000000003</v>
      </c>
      <c r="AK93">
        <f>IF(ISERROR(1/VLOOKUP($B93,Leveranser!$B$1:$S$499,MATCH("Såld värme (GWh)",Leveranser!$B$1:$S$1,0),FALSE)),"",VLOOKUP($B93,Leveranser!$B$1:$S$499,MATCH("Såld värme (GWh)",Leveranser!$B$1:$S$1,0),FALSE))</f>
        <v>44.856999999999999</v>
      </c>
      <c r="AL93">
        <f>VLOOKUP($B93,Leveranser!$B$1:$Y$499,MATCH("Totalt såld fjärrvärme till andra fjärrvärmeföretag",Leveranser!$B$1:$AA$1,0),FALSE)</f>
        <v>0</v>
      </c>
      <c r="AM93">
        <f>IF(ISERROR(1/VLOOKUP($B93,Miljö!$B$1:$S$500,MATCH("Såld mängd produktionsspecifik fjärrvärme (GWh)",Miljö!$B$1:$R$1,0),FALSE)),0,VLOOKUP($B93,Miljö!$B$1:$S$500,MATCH("Såld mängd produktionsspecifik fjärrvärme (GWh)",Miljö!$B$1:$R$1,0),FALSE))</f>
        <v>0</v>
      </c>
      <c r="AN93" s="114">
        <f t="shared" si="25"/>
        <v>0.75379780869799018</v>
      </c>
      <c r="AP93" t="str">
        <f>IFERROR(VLOOKUP($B93,Miljövärden!$B$2:$H$600,7,FALSE),"Nej, saknas")</f>
        <v>Ja</v>
      </c>
      <c r="AQ93" t="str">
        <f>IFERROR(VLOOKUP($B93,Miljövärden!$B$2:$H$600,6,FALSE),"Nej, saknas")</f>
        <v>Ja</v>
      </c>
      <c r="AU93">
        <f t="shared" si="26"/>
        <v>0.92400000000000004</v>
      </c>
      <c r="AV93">
        <f t="shared" si="27"/>
        <v>0</v>
      </c>
      <c r="AW93">
        <f t="shared" si="28"/>
        <v>47.886000000000003</v>
      </c>
      <c r="AX93">
        <f t="shared" si="29"/>
        <v>0</v>
      </c>
      <c r="AZ93">
        <f t="shared" si="30"/>
        <v>47.886000000000003</v>
      </c>
      <c r="BC93">
        <f t="shared" si="31"/>
        <v>1.4339999999999999</v>
      </c>
      <c r="BD93">
        <f t="shared" si="32"/>
        <v>0</v>
      </c>
      <c r="BE93">
        <f t="shared" si="33"/>
        <v>47.886000000000003</v>
      </c>
      <c r="BF93">
        <f t="shared" si="34"/>
        <v>9.2639999999999993</v>
      </c>
      <c r="BG93">
        <f t="shared" si="35"/>
        <v>0.92400000000000004</v>
      </c>
      <c r="BH93">
        <f>VLOOKUP(B93,Miljö!$B$1:$BX$482,MATCH("Fossilandel för ursprungspecificerad el ()",Miljö!$B$1:$I$1,0),FALSE)</f>
        <v>0.47</v>
      </c>
      <c r="BI93">
        <f>VLOOKUP(B93,Miljö!$B$1:$BX$482,MATCH("Kärnkraftsandel för ursprungsspecificerad el ()",Miljö!$B$1:$O$1,0),FALSE)</f>
        <v>0.48170000000000002</v>
      </c>
      <c r="BJ93">
        <f t="shared" si="36"/>
        <v>0</v>
      </c>
      <c r="BK93" t="str">
        <f>VLOOKUP(B93,Miljö!$B$1:$P$482,MATCH("Fossil andel i procent (%)",Miljö!$B$1:$P$1,0),FALSE)</f>
        <v>ET</v>
      </c>
      <c r="BL93">
        <f t="shared" si="37"/>
        <v>59.508000000000003</v>
      </c>
      <c r="BO93" s="21">
        <f t="shared" si="38"/>
        <v>3.1395442629562412E-2</v>
      </c>
      <c r="BP93" s="115">
        <f t="shared" si="39"/>
        <v>7.479511998386772E-3</v>
      </c>
      <c r="BQ93" s="115">
        <f t="shared" si="40"/>
        <v>0.80544849768098414</v>
      </c>
      <c r="BR93" s="115">
        <f t="shared" si="41"/>
        <v>0.15567654769106673</v>
      </c>
      <c r="BT93" s="116">
        <f t="shared" si="42"/>
        <v>1</v>
      </c>
      <c r="BW93" s="115">
        <f>IF(AP93="Ja",VLOOKUP(B93,Miljövärden!$B$2:$H$600,MATCH("Total andel fossilt",Miljövärden!$B$2:$H$2,0),FALSE),"")</f>
        <v>3.1395399999999997E-2</v>
      </c>
      <c r="BX93" s="116">
        <f t="shared" si="43"/>
        <v>-4.262956241479765E-8</v>
      </c>
      <c r="BZ93">
        <f t="shared" si="44"/>
        <v>-4.262956241479765E-8</v>
      </c>
      <c r="CA93" s="115">
        <f t="shared" si="45"/>
        <v>0</v>
      </c>
    </row>
    <row r="94" spans="1:79">
      <c r="A94" t="s">
        <v>163</v>
      </c>
      <c r="B94" t="s">
        <v>166</v>
      </c>
      <c r="C94">
        <f>VLOOKUP($B94,'Tillförd energi'!$B$1:$AI$720,MATCH(C$1,'Tillförd energi'!$B$1:$AQ$1,0),FALSE)</f>
        <v>0</v>
      </c>
      <c r="D94">
        <f>VLOOKUP($B94,'Tillförd energi'!$B$1:$AI$720,MATCH(D$1,'Tillförd energi'!$B$1:$AQ$1,0),FALSE)</f>
        <v>1.4E-2</v>
      </c>
      <c r="E94">
        <f>VLOOKUP($B94,'Tillförd energi'!$B$1:$AI$720,MATCH(E$1,'Tillförd energi'!$B$1:$AQ$1,0),FALSE)</f>
        <v>0</v>
      </c>
      <c r="F94">
        <f>VLOOKUP($B94,'Tillförd energi'!$B$1:$AI$720,MATCH(F$1,'Tillförd energi'!$B$1:$AQ$1,0),FALSE)</f>
        <v>0</v>
      </c>
      <c r="G94">
        <f>VLOOKUP($B94,'Tillförd energi'!$B$1:$AI$720,MATCH(G$1,'Tillförd energi'!$B$1:$AQ$1,0),FALSE)</f>
        <v>0</v>
      </c>
      <c r="H94">
        <f>VLOOKUP($B94,'Tillförd energi'!$B$1:$AI$720,MATCH(H$1,'Tillförd energi'!$B$1:$AQ$1,0),FALSE)</f>
        <v>0</v>
      </c>
      <c r="I94">
        <f>VLOOKUP($B94,'Tillförd energi'!$B$1:$AI$720,MATCH(I$1,'Tillförd energi'!$B$1:$AQ$1,0),FALSE)</f>
        <v>0</v>
      </c>
      <c r="J94">
        <f>VLOOKUP($B94,'Tillförd energi'!$B$1:$AI$720,MATCH(J$1,'Tillförd energi'!$B$1:$AQ$1,0),FALSE)</f>
        <v>0</v>
      </c>
      <c r="K94">
        <f>VLOOKUP($B94,'Tillförd energi'!$B$1:$AI$720,MATCH(K$1,'Tillförd energi'!$B$1:$AQ$1,0),FALSE)</f>
        <v>0</v>
      </c>
      <c r="L94">
        <f>VLOOKUP($B94,'Tillförd energi'!$B$1:$AI$720,MATCH(L$1,'Tillförd energi'!$B$1:$AQ$1,0),FALSE)</f>
        <v>0</v>
      </c>
      <c r="M94">
        <f>VLOOKUP($B94,'Tillförd energi'!$B$1:$AI$720,MATCH(M$1,'Tillförd energi'!$B$1:$AQ$1,0),FALSE)</f>
        <v>0</v>
      </c>
      <c r="N94">
        <f>VLOOKUP($B94,'Tillförd energi'!$B$1:$AI$720,MATCH(N$1,'Tillförd energi'!$B$1:$AQ$1,0),FALSE)</f>
        <v>0</v>
      </c>
      <c r="O94">
        <f>VLOOKUP($B94,'Tillförd energi'!$B$1:$AI$720,MATCH(O$1,'Tillförd energi'!$B$1:$AQ$1,0),FALSE)</f>
        <v>0</v>
      </c>
      <c r="P94">
        <f>VLOOKUP($B94,'Tillförd energi'!$B$1:$AI$720,MATCH(P$1,'Tillförd energi'!$B$1:$AQ$1,0),FALSE)</f>
        <v>0</v>
      </c>
      <c r="Q94">
        <f>VLOOKUP($B94,'Tillförd energi'!$B$1:$AI$720,MATCH(Q$1,'Tillförd energi'!$B$1:$AQ$1,0),FALSE)</f>
        <v>0</v>
      </c>
      <c r="R94">
        <f>VLOOKUP($B94,'Tillförd energi'!$B$1:$AI$720,MATCH(R$1,'Tillförd energi'!$B$1:$AQ$1,0),FALSE)</f>
        <v>0.27600000000000002</v>
      </c>
      <c r="S94">
        <f>VLOOKUP($B94,'Tillförd energi'!$B$1:$AI$720,MATCH(S$1,'Tillförd energi'!$B$1:$AQ$1,0),FALSE)</f>
        <v>0</v>
      </c>
      <c r="T94">
        <f>VLOOKUP($B94,'Tillförd energi'!$B$1:$AI$720,MATCH(T$1,'Tillförd energi'!$B$1:$AQ$1,0),FALSE)</f>
        <v>0</v>
      </c>
      <c r="U94">
        <f>VLOOKUP($B94,'Tillförd energi'!$B$1:$AI$720,MATCH(U$1,'Tillförd energi'!$B$1:$AQ$1,0),FALSE)</f>
        <v>0</v>
      </c>
      <c r="V94">
        <f>VLOOKUP($B94,'Tillförd energi'!$B$1:$AI$720,MATCH(V$1,'Tillförd energi'!$B$1:$AQ$1,0),FALSE)</f>
        <v>0</v>
      </c>
      <c r="W94">
        <f>VLOOKUP($B94,'Tillförd energi'!$B$1:$AI$720,MATCH(W$1,'Tillförd energi'!$B$1:$AQ$1,0),FALSE)</f>
        <v>0</v>
      </c>
      <c r="X94">
        <f>VLOOKUP($B94,'Tillförd energi'!$B$1:$AI$720,MATCH(X$1,'Tillförd energi'!$B$1:$AQ$1,0),FALSE)</f>
        <v>0</v>
      </c>
      <c r="Y94">
        <f>VLOOKUP($B94,'Tillförd energi'!$B$1:$AI$720,MATCH(Y$1,'Tillförd energi'!$B$1:$AQ$1,0),FALSE)</f>
        <v>0</v>
      </c>
      <c r="Z94">
        <f>VLOOKUP($B94,'Tillförd energi'!$B$1:$AI$720,MATCH(Z$1,'Tillförd energi'!$B$1:$AQ$1,0),FALSE)</f>
        <v>0</v>
      </c>
      <c r="AA94">
        <f>VLOOKUP($B94,'Tillförd energi'!$B$1:$AI$720,MATCH(AA$1,'Tillförd energi'!$B$1:$AQ$1,0),FALSE)</f>
        <v>0</v>
      </c>
      <c r="AB94">
        <f>VLOOKUP($B94,'Tillförd energi'!$B$1:$AI$720,MATCH(AB$1,'Tillförd energi'!$B$1:$AQ$1,0),FALSE)</f>
        <v>0</v>
      </c>
      <c r="AC94">
        <f>VLOOKUP($B94,'Tillförd energi'!$B$1:$AI$720,MATCH(AC$1,'Tillförd energi'!$B$1:$AQ$1,0),FALSE)</f>
        <v>0</v>
      </c>
      <c r="AD94">
        <f>VLOOKUP($B94,'Tillförd energi'!$B$1:$AI$720,MATCH(AD$1,'Tillförd energi'!$B$1:$AQ$1,0),FALSE)</f>
        <v>0</v>
      </c>
      <c r="AE94">
        <f>VLOOKUP($B94,'Tillförd energi'!$B$1:$AI$720,MATCH(AE$1,'Tillförd energi'!$B$1:$AQ$1,0),FALSE)</f>
        <v>0</v>
      </c>
      <c r="AF94">
        <f>VLOOKUP($B94,'Tillförd energi'!$B$1:$AI$720,MATCH(AF$1,'Tillförd energi'!$B$1:$AQ$1,0),FALSE)</f>
        <v>7.4400000000000004E-3</v>
      </c>
      <c r="AG94">
        <f>IFERROR(VLOOKUP(B94,Miljö!$B$1:$AC$550,MATCH("Köpt mängd produktionsspecifik fjärrvärme:",Miljö!$B$1:$AC$1,0),FALSE)/1,0)</f>
        <v>0</v>
      </c>
      <c r="AI94">
        <f t="shared" si="23"/>
        <v>0.29744000000000004</v>
      </c>
      <c r="AJ94">
        <f t="shared" si="24"/>
        <v>0.29744000000000004</v>
      </c>
      <c r="AK94">
        <f>IF(ISERROR(1/VLOOKUP($B94,Leveranser!$B$1:$S$499,MATCH("Såld värme (GWh)",Leveranser!$B$1:$S$1,0),FALSE)),"",VLOOKUP($B94,Leveranser!$B$1:$S$499,MATCH("Såld värme (GWh)",Leveranser!$B$1:$S$1,0),FALSE))</f>
        <v>0.248</v>
      </c>
      <c r="AL94">
        <f>VLOOKUP($B94,Leveranser!$B$1:$Y$499,MATCH("Totalt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114">
        <f t="shared" si="25"/>
        <v>0.83378160301237214</v>
      </c>
      <c r="AP94" t="str">
        <f>IFERROR(VLOOKUP($B94,Miljövärden!$B$2:$H$600,7,FALSE),"Nej, saknas")</f>
        <v>Ja</v>
      </c>
      <c r="AQ94" t="str">
        <f>IFERROR(VLOOKUP($B94,Miljövärden!$B$2:$H$600,6,FALSE),"Nej, saknas")</f>
        <v>Ja</v>
      </c>
      <c r="AU94">
        <f t="shared" si="26"/>
        <v>7.4400000000000004E-3</v>
      </c>
      <c r="AV94">
        <f t="shared" si="27"/>
        <v>0</v>
      </c>
      <c r="AW94">
        <f t="shared" si="28"/>
        <v>0</v>
      </c>
      <c r="AX94">
        <f t="shared" si="29"/>
        <v>0.27600000000000002</v>
      </c>
      <c r="AZ94">
        <f t="shared" si="30"/>
        <v>0.27600000000000002</v>
      </c>
      <c r="BC94">
        <f t="shared" si="31"/>
        <v>1.4E-2</v>
      </c>
      <c r="BD94">
        <f t="shared" si="32"/>
        <v>0</v>
      </c>
      <c r="BE94">
        <f t="shared" si="33"/>
        <v>0.27600000000000002</v>
      </c>
      <c r="BF94">
        <f t="shared" si="34"/>
        <v>0</v>
      </c>
      <c r="BG94">
        <f t="shared" si="35"/>
        <v>7.4400000000000004E-3</v>
      </c>
      <c r="BH94">
        <f>VLOOKUP(B94,Miljö!$B$1:$BX$482,MATCH("Fossilandel för ursprungspecificerad el ()",Miljö!$B$1:$I$1,0),FALSE)</f>
        <v>0.47</v>
      </c>
      <c r="BI94">
        <f>VLOOKUP(B94,Miljö!$B$1:$BX$482,MATCH("Kärnkraftsandel för ursprungsspecificerad el ()",Miljö!$B$1:$O$1,0),FALSE)</f>
        <v>0.48170000000000002</v>
      </c>
      <c r="BJ94">
        <f t="shared" si="36"/>
        <v>0</v>
      </c>
      <c r="BK94" t="str">
        <f>VLOOKUP(B94,Miljö!$B$1:$P$482,MATCH("Fossil andel i procent (%)",Miljö!$B$1:$P$1,0),FALSE)</f>
        <v>ET</v>
      </c>
      <c r="BL94">
        <f t="shared" si="37"/>
        <v>0.29744000000000004</v>
      </c>
      <c r="BO94" s="21">
        <f t="shared" si="38"/>
        <v>5.8824636901559972E-2</v>
      </c>
      <c r="BP94" s="115">
        <f t="shared" si="39"/>
        <v>1.2048977945131789E-2</v>
      </c>
      <c r="BQ94" s="115">
        <f t="shared" si="40"/>
        <v>0.92912638515330814</v>
      </c>
      <c r="BR94" s="115">
        <f t="shared" si="41"/>
        <v>0</v>
      </c>
      <c r="BT94" s="116">
        <f t="shared" si="42"/>
        <v>0.99999999999999989</v>
      </c>
      <c r="BW94" s="115">
        <f>IF(AP94="Ja",VLOOKUP(B94,Miljövärden!$B$2:$H$600,MATCH("Total andel fossilt",Miljövärden!$B$2:$H$2,0),FALSE),"")</f>
        <v>5.8824599999999998E-2</v>
      </c>
      <c r="BX94" s="116">
        <f t="shared" si="43"/>
        <v>-3.6901559974378273E-8</v>
      </c>
      <c r="BZ94">
        <f t="shared" si="44"/>
        <v>-3.6901559974378273E-8</v>
      </c>
      <c r="CA94" s="115">
        <f t="shared" si="45"/>
        <v>0</v>
      </c>
    </row>
    <row r="95" spans="1:79">
      <c r="A95" t="s">
        <v>167</v>
      </c>
      <c r="B95" t="s">
        <v>168</v>
      </c>
      <c r="C95">
        <f>VLOOKUP($B95,'Tillförd energi'!$B$1:$AI$720,MATCH(C$1,'Tillförd energi'!$B$1:$AQ$1,0),FALSE)</f>
        <v>0</v>
      </c>
      <c r="D95">
        <f>VLOOKUP($B95,'Tillförd energi'!$B$1:$AI$720,MATCH(D$1,'Tillförd energi'!$B$1:$AQ$1,0),FALSE)</f>
        <v>2.4620199999999999</v>
      </c>
      <c r="E95">
        <f>VLOOKUP($B95,'Tillförd energi'!$B$1:$AI$720,MATCH(E$1,'Tillförd energi'!$B$1:$AQ$1,0),FALSE)</f>
        <v>0</v>
      </c>
      <c r="F95">
        <f>VLOOKUP($B95,'Tillförd energi'!$B$1:$AI$720,MATCH(F$1,'Tillförd energi'!$B$1:$AQ$1,0),FALSE)</f>
        <v>0</v>
      </c>
      <c r="G95">
        <f>VLOOKUP($B95,'Tillförd energi'!$B$1:$AI$720,MATCH(G$1,'Tillförd energi'!$B$1:$AQ$1,0),FALSE)</f>
        <v>0</v>
      </c>
      <c r="H95">
        <f>VLOOKUP($B95,'Tillförd energi'!$B$1:$AI$720,MATCH(H$1,'Tillförd energi'!$B$1:$AQ$1,0),FALSE)</f>
        <v>0</v>
      </c>
      <c r="I95">
        <f>VLOOKUP($B95,'Tillförd energi'!$B$1:$AI$720,MATCH(I$1,'Tillförd energi'!$B$1:$AQ$1,0),FALSE)</f>
        <v>405.40699999999998</v>
      </c>
      <c r="J95">
        <f>VLOOKUP($B95,'Tillförd energi'!$B$1:$AI$720,MATCH(J$1,'Tillförd energi'!$B$1:$AQ$1,0),FALSE)</f>
        <v>14.75</v>
      </c>
      <c r="K95">
        <f>VLOOKUP($B95,'Tillförd energi'!$B$1:$AI$720,MATCH(K$1,'Tillförd energi'!$B$1:$AQ$1,0),FALSE)</f>
        <v>0</v>
      </c>
      <c r="L95">
        <f>VLOOKUP($B95,'Tillförd energi'!$B$1:$AI$720,MATCH(L$1,'Tillförd energi'!$B$1:$AQ$1,0),FALSE)</f>
        <v>0</v>
      </c>
      <c r="M95">
        <f>VLOOKUP($B95,'Tillförd energi'!$B$1:$AI$720,MATCH(M$1,'Tillförd energi'!$B$1:$AQ$1,0),FALSE)</f>
        <v>0</v>
      </c>
      <c r="N95">
        <f>VLOOKUP($B95,'Tillförd energi'!$B$1:$AI$720,MATCH(N$1,'Tillförd energi'!$B$1:$AQ$1,0),FALSE)</f>
        <v>118.062</v>
      </c>
      <c r="O95">
        <f>VLOOKUP($B95,'Tillförd energi'!$B$1:$AI$720,MATCH(O$1,'Tillförd energi'!$B$1:$AQ$1,0),FALSE)</f>
        <v>0</v>
      </c>
      <c r="P95">
        <f>VLOOKUP($B95,'Tillförd energi'!$B$1:$AI$720,MATCH(P$1,'Tillförd energi'!$B$1:$AQ$1,0),FALSE)</f>
        <v>0</v>
      </c>
      <c r="Q95">
        <f>VLOOKUP($B95,'Tillförd energi'!$B$1:$AI$720,MATCH(Q$1,'Tillförd energi'!$B$1:$AQ$1,0),FALSE)</f>
        <v>0</v>
      </c>
      <c r="R95">
        <f>VLOOKUP($B95,'Tillförd energi'!$B$1:$AI$720,MATCH(R$1,'Tillförd energi'!$B$1:$AQ$1,0),FALSE)</f>
        <v>0</v>
      </c>
      <c r="S95">
        <f>VLOOKUP($B95,'Tillförd energi'!$B$1:$AI$720,MATCH(S$1,'Tillförd energi'!$B$1:$AQ$1,0),FALSE)</f>
        <v>0</v>
      </c>
      <c r="T95">
        <f>VLOOKUP($B95,'Tillförd energi'!$B$1:$AI$720,MATCH(T$1,'Tillförd energi'!$B$1:$AQ$1,0),FALSE)</f>
        <v>0</v>
      </c>
      <c r="U95">
        <f>VLOOKUP($B95,'Tillförd energi'!$B$1:$AI$720,MATCH(U$1,'Tillförd energi'!$B$1:$AQ$1,0),FALSE)</f>
        <v>0</v>
      </c>
      <c r="V95">
        <f>VLOOKUP($B95,'Tillförd energi'!$B$1:$AI$720,MATCH(V$1,'Tillförd energi'!$B$1:$AQ$1,0),FALSE)</f>
        <v>0</v>
      </c>
      <c r="W95">
        <f>VLOOKUP($B95,'Tillförd energi'!$B$1:$AI$720,MATCH(W$1,'Tillförd energi'!$B$1:$AQ$1,0),FALSE)</f>
        <v>0.06</v>
      </c>
      <c r="X95">
        <f>VLOOKUP($B95,'Tillförd energi'!$B$1:$AI$720,MATCH(X$1,'Tillförd energi'!$B$1:$AQ$1,0),FALSE)</f>
        <v>0</v>
      </c>
      <c r="Y95">
        <f>VLOOKUP($B95,'Tillförd energi'!$B$1:$AI$720,MATCH(Y$1,'Tillförd energi'!$B$1:$AQ$1,0),FALSE)</f>
        <v>0</v>
      </c>
      <c r="Z95">
        <f>VLOOKUP($B95,'Tillförd energi'!$B$1:$AI$720,MATCH(Z$1,'Tillförd energi'!$B$1:$AQ$1,0),FALSE)</f>
        <v>0</v>
      </c>
      <c r="AA95">
        <f>VLOOKUP($B95,'Tillförd energi'!$B$1:$AI$720,MATCH(AA$1,'Tillförd energi'!$B$1:$AQ$1,0),FALSE)</f>
        <v>0</v>
      </c>
      <c r="AB95">
        <f>VLOOKUP($B95,'Tillförd energi'!$B$1:$AI$720,MATCH(AB$1,'Tillförd energi'!$B$1:$AQ$1,0),FALSE)</f>
        <v>0</v>
      </c>
      <c r="AC95">
        <f>VLOOKUP($B95,'Tillförd energi'!$B$1:$AI$720,MATCH(AC$1,'Tillförd energi'!$B$1:$AQ$1,0),FALSE)</f>
        <v>96.17</v>
      </c>
      <c r="AD95">
        <f>VLOOKUP($B95,'Tillförd energi'!$B$1:$AI$720,MATCH(AD$1,'Tillförd energi'!$B$1:$AQ$1,0),FALSE)</f>
        <v>14.965</v>
      </c>
      <c r="AE95">
        <f>VLOOKUP($B95,'Tillförd energi'!$B$1:$AI$720,MATCH(AE$1,'Tillförd energi'!$B$1:$AQ$1,0),FALSE)</f>
        <v>0</v>
      </c>
      <c r="AF95">
        <f>VLOOKUP($B95,'Tillförd energi'!$B$1:$AI$720,MATCH(AF$1,'Tillförd energi'!$B$1:$AQ$1,0),FALSE)</f>
        <v>20.653099999999998</v>
      </c>
      <c r="AG95">
        <f>IFERROR(VLOOKUP(B95,Miljö!$B$1:$AC$550,MATCH("Köpt mängd produktionsspecifik fjärrvärme:",Miljö!$B$1:$AC$1,0),FALSE)/1,0)</f>
        <v>0</v>
      </c>
      <c r="AI95">
        <f t="shared" si="23"/>
        <v>672.52911999999992</v>
      </c>
      <c r="AJ95">
        <f t="shared" si="24"/>
        <v>672.52911999999992</v>
      </c>
      <c r="AK95">
        <f>IF(ISERROR(1/VLOOKUP($B95,Leveranser!$B$1:$S$499,MATCH("Såld värme (GWh)",Leveranser!$B$1:$S$1,0),FALSE)),"",VLOOKUP($B95,Leveranser!$B$1:$S$499,MATCH("Såld värme (GWh)",Leveranser!$B$1:$S$1,0),FALSE))</f>
        <v>507.7</v>
      </c>
      <c r="AL95">
        <f>VLOOKUP($B95,Leveranser!$B$1:$Y$499,MATCH("Totalt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6.9</v>
      </c>
      <c r="AN95" s="114">
        <f t="shared" si="25"/>
        <v>0.75491154940621763</v>
      </c>
      <c r="AP95" t="str">
        <f>IFERROR(VLOOKUP($B95,Miljövärden!$B$2:$H$600,7,FALSE),"Nej, saknas")</f>
        <v>Ja</v>
      </c>
      <c r="AQ95" t="str">
        <f>IFERROR(VLOOKUP($B95,Miljövärden!$B$2:$H$600,6,FALSE),"Nej, saknas")</f>
        <v>Ja</v>
      </c>
      <c r="AU95">
        <f t="shared" si="26"/>
        <v>20.653099999999998</v>
      </c>
      <c r="AV95">
        <f t="shared" si="27"/>
        <v>0</v>
      </c>
      <c r="AW95">
        <f t="shared" si="28"/>
        <v>118.062</v>
      </c>
      <c r="AX95">
        <f t="shared" si="29"/>
        <v>0</v>
      </c>
      <c r="AZ95">
        <f t="shared" si="30"/>
        <v>118.122</v>
      </c>
      <c r="BC95">
        <f t="shared" si="31"/>
        <v>2.4620199999999999</v>
      </c>
      <c r="BD95">
        <f t="shared" si="32"/>
        <v>0</v>
      </c>
      <c r="BE95">
        <f t="shared" si="33"/>
        <v>118.122</v>
      </c>
      <c r="BF95">
        <f t="shared" si="34"/>
        <v>531.29200000000003</v>
      </c>
      <c r="BG95">
        <f t="shared" si="35"/>
        <v>20.653099999999998</v>
      </c>
      <c r="BH95">
        <f>VLOOKUP(B95,Miljö!$B$1:$BX$482,MATCH("Fossilandel för ursprungspecificerad el ()",Miljö!$B$1:$I$1,0),FALSE)</f>
        <v>0</v>
      </c>
      <c r="BI95">
        <f>VLOOKUP(B95,Miljö!$B$1:$BX$482,MATCH("Kärnkraftsandel för ursprungsspecificerad el ()",Miljö!$B$1:$O$1,0),FALSE)</f>
        <v>0</v>
      </c>
      <c r="BJ95">
        <f t="shared" si="36"/>
        <v>0</v>
      </c>
      <c r="BK95" t="str">
        <f>VLOOKUP(B95,Miljö!$B$1:$P$482,MATCH("Fossil andel i procent (%)",Miljö!$B$1:$P$1,0),FALSE)</f>
        <v>ET</v>
      </c>
      <c r="BL95">
        <f t="shared" si="37"/>
        <v>672.52912000000003</v>
      </c>
      <c r="BO95" s="21">
        <f t="shared" si="38"/>
        <v>3.6608377641699735E-3</v>
      </c>
      <c r="BP95" s="115">
        <f t="shared" si="39"/>
        <v>0</v>
      </c>
      <c r="BQ95" s="115">
        <f t="shared" si="40"/>
        <v>0.20634809091984002</v>
      </c>
      <c r="BR95" s="115">
        <f t="shared" si="41"/>
        <v>0.78999107131599</v>
      </c>
      <c r="BT95" s="116">
        <f t="shared" si="42"/>
        <v>1</v>
      </c>
      <c r="BW95" s="115">
        <f>IF(AP95="Ja",VLOOKUP(B95,Miljövärden!$B$2:$H$600,MATCH("Total andel fossilt",Miljövärden!$B$2:$H$2,0),FALSE),"")</f>
        <v>3.69879E-3</v>
      </c>
      <c r="BX95" s="116">
        <f t="shared" si="43"/>
        <v>3.7952235830026465E-5</v>
      </c>
      <c r="BZ95">
        <f t="shared" si="44"/>
        <v>3.7952235830026465E-5</v>
      </c>
      <c r="CA95" s="115">
        <f t="shared" si="45"/>
        <v>0</v>
      </c>
    </row>
    <row r="96" spans="1:79">
      <c r="A96" t="s">
        <v>169</v>
      </c>
      <c r="B96" t="s">
        <v>170</v>
      </c>
      <c r="C96">
        <f>VLOOKUP($B96,'Tillförd energi'!$B$1:$AI$720,MATCH(C$1,'Tillförd energi'!$B$1:$AQ$1,0),FALSE)</f>
        <v>0</v>
      </c>
      <c r="D96">
        <f>VLOOKUP($B96,'Tillförd energi'!$B$1:$AI$720,MATCH(D$1,'Tillförd energi'!$B$1:$AQ$1,0),FALSE)</f>
        <v>0.03</v>
      </c>
      <c r="E96">
        <f>VLOOKUP($B96,'Tillförd energi'!$B$1:$AI$720,MATCH(E$1,'Tillförd energi'!$B$1:$AQ$1,0),FALSE)</f>
        <v>0</v>
      </c>
      <c r="F96">
        <f>VLOOKUP($B96,'Tillförd energi'!$B$1:$AI$720,MATCH(F$1,'Tillförd energi'!$B$1:$AQ$1,0),FALSE)</f>
        <v>0</v>
      </c>
      <c r="G96">
        <f>VLOOKUP($B96,'Tillförd energi'!$B$1:$AI$720,MATCH(G$1,'Tillförd energi'!$B$1:$AQ$1,0),FALSE)</f>
        <v>0</v>
      </c>
      <c r="H96">
        <f>VLOOKUP($B96,'Tillförd energi'!$B$1:$AI$720,MATCH(H$1,'Tillförd energi'!$B$1:$AQ$1,0),FALSE)</f>
        <v>0</v>
      </c>
      <c r="I96">
        <f>VLOOKUP($B96,'Tillförd energi'!$B$1:$AI$720,MATCH(I$1,'Tillförd energi'!$B$1:$AQ$1,0),FALSE)</f>
        <v>0</v>
      </c>
      <c r="J96">
        <f>VLOOKUP($B96,'Tillförd energi'!$B$1:$AI$720,MATCH(J$1,'Tillförd energi'!$B$1:$AQ$1,0),FALSE)</f>
        <v>0</v>
      </c>
      <c r="K96">
        <f>VLOOKUP($B96,'Tillförd energi'!$B$1:$AI$720,MATCH(K$1,'Tillförd energi'!$B$1:$AQ$1,0),FALSE)</f>
        <v>0</v>
      </c>
      <c r="L96">
        <f>VLOOKUP($B96,'Tillförd energi'!$B$1:$AI$720,MATCH(L$1,'Tillförd energi'!$B$1:$AQ$1,0),FALSE)</f>
        <v>0</v>
      </c>
      <c r="M96">
        <f>VLOOKUP($B96,'Tillförd energi'!$B$1:$AI$720,MATCH(M$1,'Tillförd energi'!$B$1:$AQ$1,0),FALSE)</f>
        <v>0</v>
      </c>
      <c r="N96">
        <f>VLOOKUP($B96,'Tillförd energi'!$B$1:$AI$720,MATCH(N$1,'Tillförd energi'!$B$1:$AQ$1,0),FALSE)</f>
        <v>0</v>
      </c>
      <c r="O96">
        <f>VLOOKUP($B96,'Tillförd energi'!$B$1:$AI$720,MATCH(O$1,'Tillförd energi'!$B$1:$AQ$1,0),FALSE)</f>
        <v>0</v>
      </c>
      <c r="P96">
        <f>VLOOKUP($B96,'Tillförd energi'!$B$1:$AI$720,MATCH(P$1,'Tillförd energi'!$B$1:$AQ$1,0),FALSE)</f>
        <v>0</v>
      </c>
      <c r="Q96">
        <f>VLOOKUP($B96,'Tillförd energi'!$B$1:$AI$720,MATCH(Q$1,'Tillförd energi'!$B$1:$AQ$1,0),FALSE)</f>
        <v>0</v>
      </c>
      <c r="R96">
        <f>VLOOKUP($B96,'Tillförd energi'!$B$1:$AI$720,MATCH(R$1,'Tillförd energi'!$B$1:$AQ$1,0),FALSE)</f>
        <v>2.2999999999999998</v>
      </c>
      <c r="S96">
        <f>VLOOKUP($B96,'Tillförd energi'!$B$1:$AI$720,MATCH(S$1,'Tillförd energi'!$B$1:$AQ$1,0),FALSE)</f>
        <v>0</v>
      </c>
      <c r="T96">
        <f>VLOOKUP($B96,'Tillförd energi'!$B$1:$AI$720,MATCH(T$1,'Tillförd energi'!$B$1:$AQ$1,0),FALSE)</f>
        <v>0</v>
      </c>
      <c r="U96">
        <f>VLOOKUP($B96,'Tillförd energi'!$B$1:$AI$720,MATCH(U$1,'Tillförd energi'!$B$1:$AQ$1,0),FALSE)</f>
        <v>0</v>
      </c>
      <c r="V96">
        <f>VLOOKUP($B96,'Tillförd energi'!$B$1:$AI$720,MATCH(V$1,'Tillförd energi'!$B$1:$AQ$1,0),FALSE)</f>
        <v>0</v>
      </c>
      <c r="W96">
        <f>VLOOKUP($B96,'Tillförd energi'!$B$1:$AI$720,MATCH(W$1,'Tillförd energi'!$B$1:$AQ$1,0),FALSE)</f>
        <v>0</v>
      </c>
      <c r="X96">
        <f>VLOOKUP($B96,'Tillförd energi'!$B$1:$AI$720,MATCH(X$1,'Tillförd energi'!$B$1:$AQ$1,0),FALSE)</f>
        <v>0</v>
      </c>
      <c r="Y96">
        <f>VLOOKUP($B96,'Tillförd energi'!$B$1:$AI$720,MATCH(Y$1,'Tillförd energi'!$B$1:$AQ$1,0),FALSE)</f>
        <v>0</v>
      </c>
      <c r="Z96">
        <f>VLOOKUP($B96,'Tillförd energi'!$B$1:$AI$720,MATCH(Z$1,'Tillförd energi'!$B$1:$AQ$1,0),FALSE)</f>
        <v>0</v>
      </c>
      <c r="AA96">
        <f>VLOOKUP($B96,'Tillförd energi'!$B$1:$AI$720,MATCH(AA$1,'Tillförd energi'!$B$1:$AQ$1,0),FALSE)</f>
        <v>0</v>
      </c>
      <c r="AB96">
        <f>VLOOKUP($B96,'Tillförd energi'!$B$1:$AI$720,MATCH(AB$1,'Tillförd energi'!$B$1:$AQ$1,0),FALSE)</f>
        <v>0</v>
      </c>
      <c r="AC96">
        <f>VLOOKUP($B96,'Tillförd energi'!$B$1:$AI$720,MATCH(AC$1,'Tillförd energi'!$B$1:$AQ$1,0),FALSE)</f>
        <v>0</v>
      </c>
      <c r="AD96">
        <f>VLOOKUP($B96,'Tillförd energi'!$B$1:$AI$720,MATCH(AD$1,'Tillförd energi'!$B$1:$AQ$1,0),FALSE)</f>
        <v>0</v>
      </c>
      <c r="AE96">
        <f>VLOOKUP($B96,'Tillförd energi'!$B$1:$AI$720,MATCH(AE$1,'Tillförd energi'!$B$1:$AQ$1,0),FALSE)</f>
        <v>0</v>
      </c>
      <c r="AF96">
        <f>VLOOKUP($B96,'Tillförd energi'!$B$1:$AI$720,MATCH(AF$1,'Tillförd energi'!$B$1:$AQ$1,0),FALSE)</f>
        <v>0.38</v>
      </c>
      <c r="AG96">
        <f>IFERROR(VLOOKUP(B96,Miljö!$B$1:$AC$550,MATCH("Köpt mängd produktionsspecifik fjärrvärme:",Miljö!$B$1:$AC$1,0),FALSE)/1,0)</f>
        <v>53.79</v>
      </c>
      <c r="AI96">
        <f t="shared" si="23"/>
        <v>2.7099999999999995</v>
      </c>
      <c r="AJ96">
        <f t="shared" si="24"/>
        <v>56.5</v>
      </c>
      <c r="AK96">
        <f>IF(ISERROR(1/VLOOKUP($B96,Leveranser!$B$1:$S$499,MATCH("Såld värme (GWh)",Leveranser!$B$1:$S$1,0),FALSE)),"",VLOOKUP($B96,Leveranser!$B$1:$S$499,MATCH("Såld värme (GWh)",Leveranser!$B$1:$S$1,0),FALSE))</f>
        <v>40.5</v>
      </c>
      <c r="AL96">
        <f>VLOOKUP($B96,Leveranser!$B$1:$Y$499,MATCH("Totalt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114">
        <f t="shared" si="25"/>
        <v>0.7168141592920354</v>
      </c>
      <c r="AP96" t="str">
        <f>IFERROR(VLOOKUP($B96,Miljövärden!$B$2:$H$600,7,FALSE),"Nej, saknas")</f>
        <v>Ja</v>
      </c>
      <c r="AQ96" t="str">
        <f>IFERROR(VLOOKUP($B96,Miljövärden!$B$2:$H$600,6,FALSE),"Nej, saknas")</f>
        <v>Ja</v>
      </c>
      <c r="AU96">
        <f t="shared" si="26"/>
        <v>0.38</v>
      </c>
      <c r="AV96">
        <f t="shared" si="27"/>
        <v>0</v>
      </c>
      <c r="AW96">
        <f t="shared" si="28"/>
        <v>0</v>
      </c>
      <c r="AX96">
        <f t="shared" si="29"/>
        <v>2.2999999999999998</v>
      </c>
      <c r="AZ96">
        <f t="shared" si="30"/>
        <v>2.2999999999999998</v>
      </c>
      <c r="BC96">
        <f t="shared" si="31"/>
        <v>0.03</v>
      </c>
      <c r="BD96">
        <f t="shared" si="32"/>
        <v>0</v>
      </c>
      <c r="BE96">
        <f t="shared" si="33"/>
        <v>2.2999999999999998</v>
      </c>
      <c r="BF96">
        <f t="shared" si="34"/>
        <v>0</v>
      </c>
      <c r="BG96">
        <f t="shared" si="35"/>
        <v>0.38</v>
      </c>
      <c r="BH96">
        <f>VLOOKUP(B96,Miljö!$B$1:$BX$482,MATCH("Fossilandel för ursprungspecificerad el ()",Miljö!$B$1:$I$1,0),FALSE)</f>
        <v>0</v>
      </c>
      <c r="BI96">
        <f>VLOOKUP(B96,Miljö!$B$1:$BX$482,MATCH("Kärnkraftsandel för ursprungsspecificerad el ()",Miljö!$B$1:$O$1,0),FALSE)</f>
        <v>0</v>
      </c>
      <c r="BJ96">
        <f t="shared" si="36"/>
        <v>53.79</v>
      </c>
      <c r="BK96">
        <f>VLOOKUP(B96,Miljö!$B$1:$P$482,MATCH("Fossil andel i procent (%)",Miljö!$B$1:$P$1,0),FALSE)</f>
        <v>0.7</v>
      </c>
      <c r="BL96">
        <f t="shared" si="37"/>
        <v>56.5</v>
      </c>
      <c r="BO96" s="21">
        <f t="shared" si="38"/>
        <v>7.1952212389380524E-3</v>
      </c>
      <c r="BP96" s="115">
        <f t="shared" si="39"/>
        <v>0.94537115044247777</v>
      </c>
      <c r="BQ96" s="115">
        <f t="shared" si="40"/>
        <v>4.7433628318584067E-2</v>
      </c>
      <c r="BR96" s="115">
        <f t="shared" si="41"/>
        <v>0</v>
      </c>
      <c r="BT96" s="116">
        <f t="shared" si="42"/>
        <v>0.99999999999999989</v>
      </c>
      <c r="BW96" s="115">
        <f>IF(AP96="Ja",VLOOKUP(B96,Miljövärden!$B$2:$H$600,MATCH("Total andel fossilt",Miljövärden!$B$2:$H$2,0),FALSE),"")</f>
        <v>7.1952199999999996E-3</v>
      </c>
      <c r="BX96" s="116">
        <f t="shared" si="43"/>
        <v>-1.2389380528443628E-9</v>
      </c>
      <c r="BZ96">
        <f t="shared" si="44"/>
        <v>-1.2389380528443628E-9</v>
      </c>
      <c r="CA96" s="115">
        <f t="shared" si="45"/>
        <v>0</v>
      </c>
    </row>
    <row r="97" spans="1:79">
      <c r="A97" t="s">
        <v>171</v>
      </c>
      <c r="B97" t="s">
        <v>172</v>
      </c>
      <c r="C97">
        <f>VLOOKUP($B97,'Tillförd energi'!$B$1:$AI$720,MATCH(C$1,'Tillförd energi'!$B$1:$AQ$1,0),FALSE)</f>
        <v>0</v>
      </c>
      <c r="D97">
        <f>VLOOKUP($B97,'Tillförd energi'!$B$1:$AI$720,MATCH(D$1,'Tillförd energi'!$B$1:$AQ$1,0),FALSE)</f>
        <v>0</v>
      </c>
      <c r="E97">
        <f>VLOOKUP($B97,'Tillförd energi'!$B$1:$AI$720,MATCH(E$1,'Tillförd energi'!$B$1:$AQ$1,0),FALSE)</f>
        <v>0</v>
      </c>
      <c r="F97">
        <f>VLOOKUP($B97,'Tillförd energi'!$B$1:$AI$720,MATCH(F$1,'Tillförd energi'!$B$1:$AQ$1,0),FALSE)</f>
        <v>0</v>
      </c>
      <c r="G97">
        <f>VLOOKUP($B97,'Tillförd energi'!$B$1:$AI$720,MATCH(G$1,'Tillförd energi'!$B$1:$AQ$1,0),FALSE)</f>
        <v>0</v>
      </c>
      <c r="H97">
        <f>VLOOKUP($B97,'Tillförd energi'!$B$1:$AI$720,MATCH(H$1,'Tillförd energi'!$B$1:$AQ$1,0),FALSE)</f>
        <v>0</v>
      </c>
      <c r="I97">
        <f>VLOOKUP($B97,'Tillförd energi'!$B$1:$AI$720,MATCH(I$1,'Tillförd energi'!$B$1:$AQ$1,0),FALSE)</f>
        <v>0</v>
      </c>
      <c r="J97">
        <f>VLOOKUP($B97,'Tillförd energi'!$B$1:$AI$720,MATCH(J$1,'Tillförd energi'!$B$1:$AQ$1,0),FALSE)</f>
        <v>0</v>
      </c>
      <c r="K97">
        <f>VLOOKUP($B97,'Tillförd energi'!$B$1:$AI$720,MATCH(K$1,'Tillförd energi'!$B$1:$AQ$1,0),FALSE)</f>
        <v>0</v>
      </c>
      <c r="L97">
        <f>VLOOKUP($B97,'Tillförd energi'!$B$1:$AI$720,MATCH(L$1,'Tillförd energi'!$B$1:$AQ$1,0),FALSE)</f>
        <v>0</v>
      </c>
      <c r="M97">
        <f>VLOOKUP($B97,'Tillförd energi'!$B$1:$AI$720,MATCH(M$1,'Tillförd energi'!$B$1:$AQ$1,0),FALSE)</f>
        <v>0</v>
      </c>
      <c r="N97">
        <f>VLOOKUP($B97,'Tillförd energi'!$B$1:$AI$720,MATCH(N$1,'Tillförd energi'!$B$1:$AQ$1,0),FALSE)</f>
        <v>0</v>
      </c>
      <c r="O97">
        <f>VLOOKUP($B97,'Tillförd energi'!$B$1:$AI$720,MATCH(O$1,'Tillförd energi'!$B$1:$AQ$1,0),FALSE)</f>
        <v>0</v>
      </c>
      <c r="P97">
        <f>VLOOKUP($B97,'Tillförd energi'!$B$1:$AI$720,MATCH(P$1,'Tillförd energi'!$B$1:$AQ$1,0),FALSE)</f>
        <v>9.4429999999999996</v>
      </c>
      <c r="Q97">
        <f>VLOOKUP($B97,'Tillförd energi'!$B$1:$AI$720,MATCH(Q$1,'Tillförd energi'!$B$1:$AQ$1,0),FALSE)</f>
        <v>0</v>
      </c>
      <c r="R97">
        <f>VLOOKUP($B97,'Tillförd energi'!$B$1:$AI$720,MATCH(R$1,'Tillförd energi'!$B$1:$AQ$1,0),FALSE)</f>
        <v>4.0869999999999997</v>
      </c>
      <c r="S97">
        <f>VLOOKUP($B97,'Tillförd energi'!$B$1:$AI$720,MATCH(S$1,'Tillförd energi'!$B$1:$AQ$1,0),FALSE)</f>
        <v>0</v>
      </c>
      <c r="T97">
        <f>VLOOKUP($B97,'Tillförd energi'!$B$1:$AI$720,MATCH(T$1,'Tillförd energi'!$B$1:$AQ$1,0),FALSE)</f>
        <v>0</v>
      </c>
      <c r="U97">
        <f>VLOOKUP($B97,'Tillförd energi'!$B$1:$AI$720,MATCH(U$1,'Tillförd energi'!$B$1:$AQ$1,0),FALSE)</f>
        <v>0</v>
      </c>
      <c r="V97">
        <f>VLOOKUP($B97,'Tillförd energi'!$B$1:$AI$720,MATCH(V$1,'Tillförd energi'!$B$1:$AQ$1,0),FALSE)</f>
        <v>0</v>
      </c>
      <c r="W97">
        <f>VLOOKUP($B97,'Tillförd energi'!$B$1:$AI$720,MATCH(W$1,'Tillförd energi'!$B$1:$AQ$1,0),FALSE)</f>
        <v>0.23100000000000001</v>
      </c>
      <c r="X97">
        <f>VLOOKUP($B97,'Tillförd energi'!$B$1:$AI$720,MATCH(X$1,'Tillförd energi'!$B$1:$AQ$1,0),FALSE)</f>
        <v>0</v>
      </c>
      <c r="Y97">
        <f>VLOOKUP($B97,'Tillförd energi'!$B$1:$AI$720,MATCH(Y$1,'Tillförd energi'!$B$1:$AQ$1,0),FALSE)</f>
        <v>0</v>
      </c>
      <c r="Z97">
        <f>VLOOKUP($B97,'Tillförd energi'!$B$1:$AI$720,MATCH(Z$1,'Tillförd energi'!$B$1:$AQ$1,0),FALSE)</f>
        <v>0</v>
      </c>
      <c r="AA97">
        <f>VLOOKUP($B97,'Tillförd energi'!$B$1:$AI$720,MATCH(AA$1,'Tillförd energi'!$B$1:$AQ$1,0),FALSE)</f>
        <v>0</v>
      </c>
      <c r="AB97">
        <f>VLOOKUP($B97,'Tillförd energi'!$B$1:$AI$720,MATCH(AB$1,'Tillförd energi'!$B$1:$AQ$1,0),FALSE)</f>
        <v>0</v>
      </c>
      <c r="AC97">
        <f>VLOOKUP($B97,'Tillförd energi'!$B$1:$AI$720,MATCH(AC$1,'Tillförd energi'!$B$1:$AQ$1,0),FALSE)</f>
        <v>0</v>
      </c>
      <c r="AD97">
        <f>VLOOKUP($B97,'Tillförd energi'!$B$1:$AI$720,MATCH(AD$1,'Tillförd energi'!$B$1:$AQ$1,0),FALSE)</f>
        <v>0</v>
      </c>
      <c r="AE97">
        <f>VLOOKUP($B97,'Tillförd energi'!$B$1:$AI$720,MATCH(AE$1,'Tillförd energi'!$B$1:$AQ$1,0),FALSE)</f>
        <v>0</v>
      </c>
      <c r="AF97">
        <f>VLOOKUP($B97,'Tillförd energi'!$B$1:$AI$720,MATCH(AF$1,'Tillförd energi'!$B$1:$AQ$1,0),FALSE)</f>
        <v>0.37030000000000002</v>
      </c>
      <c r="AG97">
        <f>IFERROR(VLOOKUP(B97,Miljö!$B$1:$AC$550,MATCH("Köpt mängd produktionsspecifik fjärrvärme:",Miljö!$B$1:$AC$1,0),FALSE)/1,0)</f>
        <v>0</v>
      </c>
      <c r="AI97">
        <f t="shared" si="23"/>
        <v>14.1313</v>
      </c>
      <c r="AJ97">
        <f t="shared" si="24"/>
        <v>14.1313</v>
      </c>
      <c r="AK97">
        <f>IF(ISERROR(1/VLOOKUP($B97,Leveranser!$B$1:$S$499,MATCH("Såld värme (GWh)",Leveranser!$B$1:$S$1,0),FALSE)),"",VLOOKUP($B97,Leveranser!$B$1:$S$499,MATCH("Såld värme (GWh)",Leveranser!$B$1:$S$1,0),FALSE))</f>
        <v>10.5</v>
      </c>
      <c r="AL97">
        <f>VLOOKUP($B97,Leveranser!$B$1:$Y$499,MATCH("Totalt såld fjärrvärme till andra fjärrvärmeföretag",Leveranser!$B$1:$AA$1,0),FALSE)</f>
        <v>0</v>
      </c>
      <c r="AM97">
        <f>IF(ISERROR(1/VLOOKUP($B97,Miljö!$B$1:$S$500,MATCH("Såld mängd produktionsspecifik fjärrvärme (GWh)",Miljö!$B$1:$R$1,0),FALSE)),0,VLOOKUP($B97,Miljö!$B$1:$S$500,MATCH("Såld mängd produktionsspecifik fjärrvärme (GWh)",Miljö!$B$1:$R$1,0),FALSE))</f>
        <v>0</v>
      </c>
      <c r="AN97" s="114">
        <f t="shared" si="25"/>
        <v>0.74303142669110422</v>
      </c>
      <c r="AP97" t="str">
        <f>IFERROR(VLOOKUP($B97,Miljövärden!$B$2:$H$600,7,FALSE),"Nej, saknas")</f>
        <v>Ja</v>
      </c>
      <c r="AQ97" t="str">
        <f>IFERROR(VLOOKUP($B97,Miljövärden!$B$2:$H$600,6,FALSE),"Nej, saknas")</f>
        <v>Nej</v>
      </c>
      <c r="AU97">
        <f t="shared" si="26"/>
        <v>0.37030000000000002</v>
      </c>
      <c r="AV97">
        <f t="shared" si="27"/>
        <v>0</v>
      </c>
      <c r="AW97">
        <f t="shared" si="28"/>
        <v>9.4429999999999996</v>
      </c>
      <c r="AX97">
        <f t="shared" si="29"/>
        <v>4.0869999999999997</v>
      </c>
      <c r="AZ97">
        <f t="shared" si="30"/>
        <v>13.760999999999999</v>
      </c>
      <c r="BC97">
        <f t="shared" si="31"/>
        <v>0</v>
      </c>
      <c r="BD97">
        <f t="shared" si="32"/>
        <v>0</v>
      </c>
      <c r="BE97">
        <f t="shared" si="33"/>
        <v>13.760999999999999</v>
      </c>
      <c r="BF97">
        <f t="shared" si="34"/>
        <v>0</v>
      </c>
      <c r="BG97">
        <f t="shared" si="35"/>
        <v>0.37030000000000002</v>
      </c>
      <c r="BH97">
        <f>VLOOKUP(B97,Miljö!$B$1:$BX$482,MATCH("Fossilandel för ursprungspecificerad el ()",Miljö!$B$1:$I$1,0),FALSE)</f>
        <v>0</v>
      </c>
      <c r="BI97">
        <f>VLOOKUP(B97,Miljö!$B$1:$BX$482,MATCH("Kärnkraftsandel för ursprungsspecificerad el ()",Miljö!$B$1:$O$1,0),FALSE)</f>
        <v>0</v>
      </c>
      <c r="BJ97">
        <f t="shared" si="36"/>
        <v>0</v>
      </c>
      <c r="BK97" t="str">
        <f>VLOOKUP(B97,Miljö!$B$1:$P$482,MATCH("Fossil andel i procent (%)",Miljö!$B$1:$P$1,0),FALSE)</f>
        <v>ET</v>
      </c>
      <c r="BL97">
        <f t="shared" si="37"/>
        <v>14.1313</v>
      </c>
      <c r="BO97" s="21">
        <f t="shared" si="38"/>
        <v>0</v>
      </c>
      <c r="BP97" s="115">
        <f t="shared" si="39"/>
        <v>0</v>
      </c>
      <c r="BQ97" s="115">
        <f t="shared" si="40"/>
        <v>1</v>
      </c>
      <c r="BR97" s="115">
        <f t="shared" si="41"/>
        <v>0</v>
      </c>
      <c r="BT97" s="116">
        <f t="shared" si="42"/>
        <v>1</v>
      </c>
      <c r="BW97" s="115">
        <f>IF(AP97="Ja",VLOOKUP(B97,Miljövärden!$B$2:$H$600,MATCH("Total andel fossilt",Miljövärden!$B$2:$H$2,0),FALSE),"")</f>
        <v>0</v>
      </c>
      <c r="BX97" s="116">
        <f t="shared" si="43"/>
        <v>0</v>
      </c>
      <c r="BZ97">
        <f t="shared" si="44"/>
        <v>0</v>
      </c>
      <c r="CA97" s="115">
        <f t="shared" si="45"/>
        <v>0</v>
      </c>
    </row>
    <row r="98" spans="1:79">
      <c r="A98" t="s">
        <v>171</v>
      </c>
      <c r="B98" t="s">
        <v>173</v>
      </c>
      <c r="C98">
        <f>VLOOKUP($B98,'Tillförd energi'!$B$1:$AI$720,MATCH(C$1,'Tillförd energi'!$B$1:$AQ$1,0),FALSE)</f>
        <v>0</v>
      </c>
      <c r="D98">
        <f>VLOOKUP($B98,'Tillförd energi'!$B$1:$AI$720,MATCH(D$1,'Tillförd energi'!$B$1:$AQ$1,0),FALSE)</f>
        <v>0.234598</v>
      </c>
      <c r="E98">
        <f>VLOOKUP($B98,'Tillförd energi'!$B$1:$AI$720,MATCH(E$1,'Tillförd energi'!$B$1:$AQ$1,0),FALSE)</f>
        <v>0</v>
      </c>
      <c r="F98">
        <f>VLOOKUP($B98,'Tillförd energi'!$B$1:$AI$720,MATCH(F$1,'Tillförd energi'!$B$1:$AQ$1,0),FALSE)</f>
        <v>0</v>
      </c>
      <c r="G98">
        <f>VLOOKUP($B98,'Tillförd energi'!$B$1:$AI$720,MATCH(G$1,'Tillförd energi'!$B$1:$AQ$1,0),FALSE)</f>
        <v>0</v>
      </c>
      <c r="H98">
        <f>VLOOKUP($B98,'Tillförd energi'!$B$1:$AI$720,MATCH(H$1,'Tillförd energi'!$B$1:$AQ$1,0),FALSE)</f>
        <v>0</v>
      </c>
      <c r="I98">
        <f>VLOOKUP($B98,'Tillförd energi'!$B$1:$AI$720,MATCH(I$1,'Tillförd energi'!$B$1:$AQ$1,0),FALSE)</f>
        <v>0</v>
      </c>
      <c r="J98">
        <f>VLOOKUP($B98,'Tillförd energi'!$B$1:$AI$720,MATCH(J$1,'Tillförd energi'!$B$1:$AQ$1,0),FALSE)</f>
        <v>0</v>
      </c>
      <c r="K98">
        <f>VLOOKUP($B98,'Tillförd energi'!$B$1:$AI$720,MATCH(K$1,'Tillförd energi'!$B$1:$AQ$1,0),FALSE)</f>
        <v>0</v>
      </c>
      <c r="L98">
        <f>VLOOKUP($B98,'Tillförd energi'!$B$1:$AI$720,MATCH(L$1,'Tillförd energi'!$B$1:$AQ$1,0),FALSE)</f>
        <v>0</v>
      </c>
      <c r="M98">
        <f>VLOOKUP($B98,'Tillförd energi'!$B$1:$AI$720,MATCH(M$1,'Tillförd energi'!$B$1:$AQ$1,0),FALSE)</f>
        <v>0</v>
      </c>
      <c r="N98">
        <f>VLOOKUP($B98,'Tillförd energi'!$B$1:$AI$720,MATCH(N$1,'Tillförd energi'!$B$1:$AQ$1,0),FALSE)</f>
        <v>0</v>
      </c>
      <c r="O98">
        <f>VLOOKUP($B98,'Tillförd energi'!$B$1:$AI$720,MATCH(O$1,'Tillförd energi'!$B$1:$AQ$1,0),FALSE)</f>
        <v>0</v>
      </c>
      <c r="P98">
        <f>VLOOKUP($B98,'Tillförd energi'!$B$1:$AI$720,MATCH(P$1,'Tillförd energi'!$B$1:$AQ$1,0),FALSE)</f>
        <v>0</v>
      </c>
      <c r="Q98">
        <f>VLOOKUP($B98,'Tillförd energi'!$B$1:$AI$720,MATCH(Q$1,'Tillförd energi'!$B$1:$AQ$1,0),FALSE)</f>
        <v>0</v>
      </c>
      <c r="R98">
        <f>VLOOKUP($B98,'Tillförd energi'!$B$1:$AI$720,MATCH(R$1,'Tillförd energi'!$B$1:$AQ$1,0),FALSE)</f>
        <v>0</v>
      </c>
      <c r="S98">
        <f>VLOOKUP($B98,'Tillförd energi'!$B$1:$AI$720,MATCH(S$1,'Tillförd energi'!$B$1:$AQ$1,0),FALSE)</f>
        <v>0</v>
      </c>
      <c r="T98">
        <f>VLOOKUP($B98,'Tillförd energi'!$B$1:$AI$720,MATCH(T$1,'Tillförd energi'!$B$1:$AQ$1,0),FALSE)</f>
        <v>0</v>
      </c>
      <c r="U98">
        <f>VLOOKUP($B98,'Tillförd energi'!$B$1:$AI$720,MATCH(U$1,'Tillförd energi'!$B$1:$AQ$1,0),FALSE)</f>
        <v>0</v>
      </c>
      <c r="V98">
        <f>VLOOKUP($B98,'Tillförd energi'!$B$1:$AI$720,MATCH(V$1,'Tillförd energi'!$B$1:$AQ$1,0),FALSE)</f>
        <v>0</v>
      </c>
      <c r="W98">
        <f>VLOOKUP($B98,'Tillförd energi'!$B$1:$AI$720,MATCH(W$1,'Tillförd energi'!$B$1:$AQ$1,0),FALSE)</f>
        <v>0</v>
      </c>
      <c r="X98">
        <f>VLOOKUP($B98,'Tillförd energi'!$B$1:$AI$720,MATCH(X$1,'Tillförd energi'!$B$1:$AQ$1,0),FALSE)</f>
        <v>0</v>
      </c>
      <c r="Y98">
        <f>VLOOKUP($B98,'Tillförd energi'!$B$1:$AI$720,MATCH(Y$1,'Tillförd energi'!$B$1:$AQ$1,0),FALSE)</f>
        <v>61.451799999999999</v>
      </c>
      <c r="Z98">
        <f>VLOOKUP($B98,'Tillförd energi'!$B$1:$AI$720,MATCH(Z$1,'Tillförd energi'!$B$1:$AQ$1,0),FALSE)</f>
        <v>0</v>
      </c>
      <c r="AA98">
        <f>VLOOKUP($B98,'Tillförd energi'!$B$1:$AI$720,MATCH(AA$1,'Tillförd energi'!$B$1:$AQ$1,0),FALSE)</f>
        <v>0</v>
      </c>
      <c r="AB98">
        <f>VLOOKUP($B98,'Tillförd energi'!$B$1:$AI$720,MATCH(AB$1,'Tillförd energi'!$B$1:$AQ$1,0),FALSE)</f>
        <v>0</v>
      </c>
      <c r="AC98">
        <f>VLOOKUP($B98,'Tillförd energi'!$B$1:$AI$720,MATCH(AC$1,'Tillförd energi'!$B$1:$AQ$1,0),FALSE)</f>
        <v>0</v>
      </c>
      <c r="AD98">
        <f>VLOOKUP($B98,'Tillförd energi'!$B$1:$AI$720,MATCH(AD$1,'Tillförd energi'!$B$1:$AQ$1,0),FALSE)</f>
        <v>0</v>
      </c>
      <c r="AE98">
        <f>VLOOKUP($B98,'Tillförd energi'!$B$1:$AI$720,MATCH(AE$1,'Tillförd energi'!$B$1:$AQ$1,0),FALSE)</f>
        <v>0</v>
      </c>
      <c r="AF98">
        <f>VLOOKUP($B98,'Tillförd energi'!$B$1:$AI$720,MATCH(AF$1,'Tillförd energi'!$B$1:$AQ$1,0),FALSE)</f>
        <v>0.32100000000000001</v>
      </c>
      <c r="AG98">
        <f>IFERROR(VLOOKUP(B98,Miljö!$B$1:$AC$550,MATCH("Köpt mängd produktionsspecifik fjärrvärme:",Miljö!$B$1:$AC$1,0),FALSE)/1,0)</f>
        <v>0</v>
      </c>
      <c r="AI98">
        <f t="shared" si="23"/>
        <v>62.007397999999995</v>
      </c>
      <c r="AJ98">
        <f t="shared" si="24"/>
        <v>62.007397999999995</v>
      </c>
      <c r="AK98">
        <f>IF(ISERROR(1/VLOOKUP($B98,Leveranser!$B$1:$S$499,MATCH("Såld värme (GWh)",Leveranser!$B$1:$S$1,0),FALSE)),"",VLOOKUP($B98,Leveranser!$B$1:$S$499,MATCH("Såld värme (GWh)",Leveranser!$B$1:$S$1,0),FALSE))</f>
        <v>41.389000000000003</v>
      </c>
      <c r="AL98">
        <f>VLOOKUP($B98,Leveranser!$B$1:$Y$499,MATCH("Totalt såld fjärrvärme till andra fjärrvärmeföretag",Leveranser!$B$1:$AA$1,0),FALSE)</f>
        <v>0</v>
      </c>
      <c r="AM98">
        <f>IF(ISERROR(1/VLOOKUP($B98,Miljö!$B$1:$S$500,MATCH("Såld mängd produktionsspecifik fjärrvärme (GWh)",Miljö!$B$1:$R$1,0),FALSE)),0,VLOOKUP($B98,Miljö!$B$1:$S$500,MATCH("Såld mängd produktionsspecifik fjärrvärme (GWh)",Miljö!$B$1:$R$1,0),FALSE))</f>
        <v>0</v>
      </c>
      <c r="AN98" s="114">
        <f t="shared" si="25"/>
        <v>0.66748487011178903</v>
      </c>
      <c r="AP98" t="str">
        <f>IFERROR(VLOOKUP($B98,Miljövärden!$B$2:$H$600,7,FALSE),"Nej, saknas")</f>
        <v>Ja</v>
      </c>
      <c r="AQ98" t="str">
        <f>IFERROR(VLOOKUP($B98,Miljövärden!$B$2:$H$600,6,FALSE),"Nej, saknas")</f>
        <v>Nej</v>
      </c>
      <c r="AU98">
        <f t="shared" si="26"/>
        <v>0.32100000000000001</v>
      </c>
      <c r="AV98">
        <f t="shared" si="27"/>
        <v>0</v>
      </c>
      <c r="AW98">
        <f t="shared" si="28"/>
        <v>0</v>
      </c>
      <c r="AX98">
        <f t="shared" si="29"/>
        <v>0</v>
      </c>
      <c r="AZ98">
        <f t="shared" si="30"/>
        <v>0</v>
      </c>
      <c r="BC98">
        <f t="shared" si="31"/>
        <v>0.234598</v>
      </c>
      <c r="BD98">
        <f t="shared" si="32"/>
        <v>61.451799999999999</v>
      </c>
      <c r="BE98">
        <f t="shared" si="33"/>
        <v>0</v>
      </c>
      <c r="BF98">
        <f t="shared" si="34"/>
        <v>0</v>
      </c>
      <c r="BG98">
        <f t="shared" si="35"/>
        <v>0.32100000000000001</v>
      </c>
      <c r="BH98">
        <f>VLOOKUP(B98,Miljö!$B$1:$BX$482,MATCH("Fossilandel för ursprungspecificerad el ()",Miljö!$B$1:$I$1,0),FALSE)</f>
        <v>0</v>
      </c>
      <c r="BI98">
        <f>VLOOKUP(B98,Miljö!$B$1:$BX$482,MATCH("Kärnkraftsandel för ursprungsspecificerad el ()",Miljö!$B$1:$O$1,0),FALSE)</f>
        <v>0</v>
      </c>
      <c r="BJ98">
        <f t="shared" si="36"/>
        <v>0</v>
      </c>
      <c r="BK98" t="str">
        <f>VLOOKUP(B98,Miljö!$B$1:$P$482,MATCH("Fossil andel i procent (%)",Miljö!$B$1:$P$1,0),FALSE)</f>
        <v>ET</v>
      </c>
      <c r="BL98">
        <f t="shared" si="37"/>
        <v>62.007397999999995</v>
      </c>
      <c r="BO98" s="21">
        <f t="shared" si="38"/>
        <v>3.783387266145243E-3</v>
      </c>
      <c r="BP98" s="115">
        <f t="shared" si="39"/>
        <v>0.99103981108834793</v>
      </c>
      <c r="BQ98" s="115">
        <f t="shared" si="40"/>
        <v>5.1768016455068806E-3</v>
      </c>
      <c r="BR98" s="115">
        <f t="shared" si="41"/>
        <v>0</v>
      </c>
      <c r="BT98" s="116">
        <f t="shared" si="42"/>
        <v>1</v>
      </c>
      <c r="BW98" s="115">
        <f>IF(AP98="Ja",VLOOKUP(B98,Miljövärden!$B$2:$H$600,MATCH("Total andel fossilt",Miljövärden!$B$2:$H$2,0),FALSE),"")</f>
        <v>3.7833900000000002E-3</v>
      </c>
      <c r="BX98" s="116">
        <f t="shared" si="43"/>
        <v>2.7338547571587046E-9</v>
      </c>
      <c r="BZ98">
        <f t="shared" si="44"/>
        <v>2.7338547571587046E-9</v>
      </c>
      <c r="CA98" s="115">
        <f t="shared" si="45"/>
        <v>0</v>
      </c>
    </row>
    <row r="99" spans="1:79">
      <c r="A99" t="s">
        <v>174</v>
      </c>
      <c r="B99" t="s">
        <v>175</v>
      </c>
      <c r="C99">
        <f>VLOOKUP($B99,'Tillförd energi'!$B$1:$AI$720,MATCH(C$1,'Tillförd energi'!$B$1:$AQ$1,0),FALSE)</f>
        <v>0</v>
      </c>
      <c r="D99">
        <f>VLOOKUP($B99,'Tillförd energi'!$B$1:$AI$720,MATCH(D$1,'Tillförd energi'!$B$1:$AQ$1,0),FALSE)</f>
        <v>0.8</v>
      </c>
      <c r="E99">
        <f>VLOOKUP($B99,'Tillförd energi'!$B$1:$AI$720,MATCH(E$1,'Tillförd energi'!$B$1:$AQ$1,0),FALSE)</f>
        <v>0</v>
      </c>
      <c r="F99">
        <f>VLOOKUP($B99,'Tillförd energi'!$B$1:$AI$720,MATCH(F$1,'Tillförd energi'!$B$1:$AQ$1,0),FALSE)</f>
        <v>0</v>
      </c>
      <c r="G99">
        <f>VLOOKUP($B99,'Tillförd energi'!$B$1:$AI$720,MATCH(G$1,'Tillförd energi'!$B$1:$AQ$1,0),FALSE)</f>
        <v>0</v>
      </c>
      <c r="H99">
        <f>VLOOKUP($B99,'Tillförd energi'!$B$1:$AI$720,MATCH(H$1,'Tillförd energi'!$B$1:$AQ$1,0),FALSE)</f>
        <v>0</v>
      </c>
      <c r="I99">
        <f>VLOOKUP($B99,'Tillförd energi'!$B$1:$AI$720,MATCH(I$1,'Tillförd energi'!$B$1:$AQ$1,0),FALSE)</f>
        <v>0</v>
      </c>
      <c r="J99">
        <f>VLOOKUP($B99,'Tillförd energi'!$B$1:$AI$720,MATCH(J$1,'Tillförd energi'!$B$1:$AQ$1,0),FALSE)</f>
        <v>0</v>
      </c>
      <c r="K99">
        <f>VLOOKUP($B99,'Tillförd energi'!$B$1:$AI$720,MATCH(K$1,'Tillförd energi'!$B$1:$AQ$1,0),FALSE)</f>
        <v>0</v>
      </c>
      <c r="L99">
        <f>VLOOKUP($B99,'Tillförd energi'!$B$1:$AI$720,MATCH(L$1,'Tillförd energi'!$B$1:$AQ$1,0),FALSE)</f>
        <v>0</v>
      </c>
      <c r="M99">
        <f>VLOOKUP($B99,'Tillförd energi'!$B$1:$AI$720,MATCH(M$1,'Tillförd energi'!$B$1:$AQ$1,0),FALSE)</f>
        <v>11.515700000000001</v>
      </c>
      <c r="N99">
        <f>VLOOKUP($B99,'Tillförd energi'!$B$1:$AI$720,MATCH(N$1,'Tillförd energi'!$B$1:$AQ$1,0),FALSE)</f>
        <v>8.9343900000000005</v>
      </c>
      <c r="O99">
        <f>VLOOKUP($B99,'Tillförd energi'!$B$1:$AI$720,MATCH(O$1,'Tillförd energi'!$B$1:$AQ$1,0),FALSE)</f>
        <v>11.515700000000001</v>
      </c>
      <c r="P99">
        <f>VLOOKUP($B99,'Tillförd energi'!$B$1:$AI$720,MATCH(P$1,'Tillförd energi'!$B$1:$AQ$1,0),FALSE)</f>
        <v>11.0281</v>
      </c>
      <c r="Q99">
        <f>VLOOKUP($B99,'Tillförd energi'!$B$1:$AI$720,MATCH(Q$1,'Tillförd energi'!$B$1:$AQ$1,0),FALSE)</f>
        <v>9.4218899999999994</v>
      </c>
      <c r="R99">
        <f>VLOOKUP($B99,'Tillförd energi'!$B$1:$AI$720,MATCH(R$1,'Tillförd energi'!$B$1:$AQ$1,0),FALSE)</f>
        <v>0</v>
      </c>
      <c r="S99">
        <f>VLOOKUP($B99,'Tillförd energi'!$B$1:$AI$720,MATCH(S$1,'Tillförd energi'!$B$1:$AQ$1,0),FALSE)</f>
        <v>0</v>
      </c>
      <c r="T99">
        <f>VLOOKUP($B99,'Tillförd energi'!$B$1:$AI$720,MATCH(T$1,'Tillförd energi'!$B$1:$AQ$1,0),FALSE)</f>
        <v>0</v>
      </c>
      <c r="U99">
        <f>VLOOKUP($B99,'Tillförd energi'!$B$1:$AI$720,MATCH(U$1,'Tillförd energi'!$B$1:$AQ$1,0),FALSE)</f>
        <v>0</v>
      </c>
      <c r="V99">
        <f>VLOOKUP($B99,'Tillförd energi'!$B$1:$AI$720,MATCH(V$1,'Tillförd energi'!$B$1:$AQ$1,0),FALSE)</f>
        <v>0</v>
      </c>
      <c r="W99">
        <f>VLOOKUP($B99,'Tillförd energi'!$B$1:$AI$720,MATCH(W$1,'Tillförd energi'!$B$1:$AQ$1,0),FALSE)</f>
        <v>0</v>
      </c>
      <c r="X99">
        <f>VLOOKUP($B99,'Tillförd energi'!$B$1:$AI$720,MATCH(X$1,'Tillförd energi'!$B$1:$AQ$1,0),FALSE)</f>
        <v>0</v>
      </c>
      <c r="Y99">
        <f>VLOOKUP($B99,'Tillförd energi'!$B$1:$AI$720,MATCH(Y$1,'Tillförd energi'!$B$1:$AQ$1,0),FALSE)</f>
        <v>0</v>
      </c>
      <c r="Z99">
        <f>VLOOKUP($B99,'Tillförd energi'!$B$1:$AI$720,MATCH(Z$1,'Tillförd energi'!$B$1:$AQ$1,0),FALSE)</f>
        <v>0</v>
      </c>
      <c r="AA99">
        <f>VLOOKUP($B99,'Tillförd energi'!$B$1:$AI$720,MATCH(AA$1,'Tillförd energi'!$B$1:$AQ$1,0),FALSE)</f>
        <v>0</v>
      </c>
      <c r="AB99">
        <f>VLOOKUP($B99,'Tillförd energi'!$B$1:$AI$720,MATCH(AB$1,'Tillförd energi'!$B$1:$AQ$1,0),FALSE)</f>
        <v>0</v>
      </c>
      <c r="AC99">
        <f>VLOOKUP($B99,'Tillförd energi'!$B$1:$AI$720,MATCH(AC$1,'Tillförd energi'!$B$1:$AQ$1,0),FALSE)</f>
        <v>10.3</v>
      </c>
      <c r="AD99">
        <f>VLOOKUP($B99,'Tillförd energi'!$B$1:$AI$720,MATCH(AD$1,'Tillförd energi'!$B$1:$AQ$1,0),FALSE)</f>
        <v>0</v>
      </c>
      <c r="AE99">
        <f>VLOOKUP($B99,'Tillförd energi'!$B$1:$AI$720,MATCH(AE$1,'Tillförd energi'!$B$1:$AQ$1,0),FALSE)</f>
        <v>0</v>
      </c>
      <c r="AF99">
        <f>VLOOKUP($B99,'Tillförd energi'!$B$1:$AI$720,MATCH(AF$1,'Tillförd energi'!$B$1:$AQ$1,0),FALSE)</f>
        <v>2.15</v>
      </c>
      <c r="AG99">
        <f>IFERROR(VLOOKUP(B99,Miljö!$B$1:$AC$550,MATCH("Köpt mängd produktionsspecifik fjärrvärme:",Miljö!$B$1:$AC$1,0),FALSE)/1,0)</f>
        <v>0</v>
      </c>
      <c r="AI99">
        <f t="shared" si="23"/>
        <v>65.665780000000012</v>
      </c>
      <c r="AJ99">
        <f t="shared" si="24"/>
        <v>65.665780000000012</v>
      </c>
      <c r="AK99">
        <f>IF(ISERROR(1/VLOOKUP($B99,Leveranser!$B$1:$S$499,MATCH("Såld värme (GWh)",Leveranser!$B$1:$S$1,0),FALSE)),"",VLOOKUP($B99,Leveranser!$B$1:$S$499,MATCH("Såld värme (GWh)",Leveranser!$B$1:$S$1,0),FALSE))</f>
        <v>50.1</v>
      </c>
      <c r="AL99">
        <f>VLOOKUP($B99,Leveranser!$B$1:$Y$499,MATCH("Totalt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114">
        <f t="shared" si="25"/>
        <v>0.7629544642582482</v>
      </c>
      <c r="AP99" t="str">
        <f>IFERROR(VLOOKUP($B99,Miljövärden!$B$2:$H$600,7,FALSE),"Nej, saknas")</f>
        <v>Ja</v>
      </c>
      <c r="AQ99" t="str">
        <f>IFERROR(VLOOKUP($B99,Miljövärden!$B$2:$H$600,6,FALSE),"Nej, saknas")</f>
        <v>Ja</v>
      </c>
      <c r="AU99">
        <f t="shared" si="26"/>
        <v>2.15</v>
      </c>
      <c r="AV99">
        <f t="shared" si="27"/>
        <v>0</v>
      </c>
      <c r="AW99">
        <f t="shared" si="28"/>
        <v>52.415780000000005</v>
      </c>
      <c r="AX99">
        <f t="shared" si="29"/>
        <v>0</v>
      </c>
      <c r="AZ99">
        <f t="shared" si="30"/>
        <v>52.415780000000005</v>
      </c>
      <c r="BC99">
        <f t="shared" si="31"/>
        <v>0.8</v>
      </c>
      <c r="BD99">
        <f t="shared" si="32"/>
        <v>0</v>
      </c>
      <c r="BE99">
        <f t="shared" si="33"/>
        <v>52.415780000000005</v>
      </c>
      <c r="BF99">
        <f t="shared" si="34"/>
        <v>10.3</v>
      </c>
      <c r="BG99">
        <f t="shared" si="35"/>
        <v>2.15</v>
      </c>
      <c r="BH99">
        <f>VLOOKUP(B99,Miljö!$B$1:$BX$482,MATCH("Fossilandel för ursprungspecificerad el ()",Miljö!$B$1:$I$1,0),FALSE)</f>
        <v>0</v>
      </c>
      <c r="BI99">
        <f>VLOOKUP(B99,Miljö!$B$1:$BX$482,MATCH("Kärnkraftsandel för ursprungsspecificerad el ()",Miljö!$B$1:$O$1,0),FALSE)</f>
        <v>0</v>
      </c>
      <c r="BJ99">
        <f t="shared" si="36"/>
        <v>0</v>
      </c>
      <c r="BK99" t="str">
        <f>VLOOKUP(B99,Miljö!$B$1:$P$482,MATCH("Fossil andel i procent (%)",Miljö!$B$1:$P$1,0),FALSE)</f>
        <v>ET</v>
      </c>
      <c r="BL99">
        <f t="shared" si="37"/>
        <v>65.665780000000012</v>
      </c>
      <c r="BO99" s="21">
        <f t="shared" si="38"/>
        <v>1.2182905616898176E-2</v>
      </c>
      <c r="BP99" s="115">
        <f t="shared" si="39"/>
        <v>0</v>
      </c>
      <c r="BQ99" s="115">
        <f t="shared" si="40"/>
        <v>0.83096218456553772</v>
      </c>
      <c r="BR99" s="115">
        <f t="shared" si="41"/>
        <v>0.156854909817564</v>
      </c>
      <c r="BT99" s="116">
        <f t="shared" si="42"/>
        <v>0.99999999999999989</v>
      </c>
      <c r="BW99" s="115">
        <f>IF(AP99="Ja",VLOOKUP(B99,Miljövärden!$B$2:$H$600,MATCH("Total andel fossilt",Miljövärden!$B$2:$H$2,0),FALSE),"")</f>
        <v>1.21829E-2</v>
      </c>
      <c r="BX99" s="116">
        <f t="shared" si="43"/>
        <v>-5.6168981757420688E-9</v>
      </c>
      <c r="BZ99">
        <f t="shared" si="44"/>
        <v>-5.6168981757420688E-9</v>
      </c>
      <c r="CA99" s="115">
        <f t="shared" si="45"/>
        <v>0</v>
      </c>
    </row>
    <row r="100" spans="1:79">
      <c r="A100" t="s">
        <v>174</v>
      </c>
      <c r="B100" t="s">
        <v>176</v>
      </c>
      <c r="C100">
        <f>VLOOKUP($B100,'Tillförd energi'!$B$1:$AI$720,MATCH(C$1,'Tillförd energi'!$B$1:$AQ$1,0),FALSE)</f>
        <v>0</v>
      </c>
      <c r="D100">
        <f>VLOOKUP($B100,'Tillförd energi'!$B$1:$AI$720,MATCH(D$1,'Tillförd energi'!$B$1:$AQ$1,0),FALSE)</f>
        <v>8.7999999999999995E-2</v>
      </c>
      <c r="E100">
        <f>VLOOKUP($B100,'Tillförd energi'!$B$1:$AI$720,MATCH(E$1,'Tillförd energi'!$B$1:$AQ$1,0),FALSE)</f>
        <v>0</v>
      </c>
      <c r="F100">
        <f>VLOOKUP($B100,'Tillförd energi'!$B$1:$AI$720,MATCH(F$1,'Tillförd energi'!$B$1:$AQ$1,0),FALSE)</f>
        <v>0</v>
      </c>
      <c r="G100">
        <f>VLOOKUP($B100,'Tillförd energi'!$B$1:$AI$720,MATCH(G$1,'Tillförd energi'!$B$1:$AQ$1,0),FALSE)</f>
        <v>0</v>
      </c>
      <c r="H100">
        <f>VLOOKUP($B100,'Tillförd energi'!$B$1:$AI$720,MATCH(H$1,'Tillförd energi'!$B$1:$AQ$1,0),FALSE)</f>
        <v>0</v>
      </c>
      <c r="I100">
        <f>VLOOKUP($B100,'Tillförd energi'!$B$1:$AI$720,MATCH(I$1,'Tillförd energi'!$B$1:$AQ$1,0),FALSE)</f>
        <v>0</v>
      </c>
      <c r="J100">
        <f>VLOOKUP($B100,'Tillförd energi'!$B$1:$AI$720,MATCH(J$1,'Tillförd energi'!$B$1:$AQ$1,0),FALSE)</f>
        <v>0</v>
      </c>
      <c r="K100">
        <f>VLOOKUP($B100,'Tillförd energi'!$B$1:$AI$720,MATCH(K$1,'Tillförd energi'!$B$1:$AQ$1,0),FALSE)</f>
        <v>0</v>
      </c>
      <c r="L100">
        <f>VLOOKUP($B100,'Tillförd energi'!$B$1:$AI$720,MATCH(L$1,'Tillförd energi'!$B$1:$AQ$1,0),FALSE)</f>
        <v>0</v>
      </c>
      <c r="M100">
        <f>VLOOKUP($B100,'Tillförd energi'!$B$1:$AI$720,MATCH(M$1,'Tillförd energi'!$B$1:$AQ$1,0),FALSE)</f>
        <v>0</v>
      </c>
      <c r="N100">
        <f>VLOOKUP($B100,'Tillförd energi'!$B$1:$AI$720,MATCH(N$1,'Tillförd energi'!$B$1:$AQ$1,0),FALSE)</f>
        <v>0</v>
      </c>
      <c r="O100">
        <f>VLOOKUP($B100,'Tillförd energi'!$B$1:$AI$720,MATCH(O$1,'Tillförd energi'!$B$1:$AQ$1,0),FALSE)</f>
        <v>0</v>
      </c>
      <c r="P100">
        <f>VLOOKUP($B100,'Tillförd energi'!$B$1:$AI$720,MATCH(P$1,'Tillförd energi'!$B$1:$AQ$1,0),FALSE)</f>
        <v>8.1999999999999993</v>
      </c>
      <c r="Q100">
        <f>VLOOKUP($B100,'Tillförd energi'!$B$1:$AI$720,MATCH(Q$1,'Tillförd energi'!$B$1:$AQ$1,0),FALSE)</f>
        <v>0</v>
      </c>
      <c r="R100">
        <f>VLOOKUP($B100,'Tillförd energi'!$B$1:$AI$720,MATCH(R$1,'Tillförd energi'!$B$1:$AQ$1,0),FALSE)</f>
        <v>0</v>
      </c>
      <c r="S100">
        <f>VLOOKUP($B100,'Tillförd energi'!$B$1:$AI$720,MATCH(S$1,'Tillförd energi'!$B$1:$AQ$1,0),FALSE)</f>
        <v>0</v>
      </c>
      <c r="T100">
        <f>VLOOKUP($B100,'Tillförd energi'!$B$1:$AI$720,MATCH(T$1,'Tillförd energi'!$B$1:$AQ$1,0),FALSE)</f>
        <v>0</v>
      </c>
      <c r="U100">
        <f>VLOOKUP($B100,'Tillförd energi'!$B$1:$AI$720,MATCH(U$1,'Tillförd energi'!$B$1:$AQ$1,0),FALSE)</f>
        <v>0</v>
      </c>
      <c r="V100">
        <f>VLOOKUP($B100,'Tillförd energi'!$B$1:$AI$720,MATCH(V$1,'Tillförd energi'!$B$1:$AQ$1,0),FALSE)</f>
        <v>0</v>
      </c>
      <c r="W100">
        <f>VLOOKUP($B100,'Tillförd energi'!$B$1:$AI$720,MATCH(W$1,'Tillförd energi'!$B$1:$AQ$1,0),FALSE)</f>
        <v>0</v>
      </c>
      <c r="X100">
        <f>VLOOKUP($B100,'Tillförd energi'!$B$1:$AI$720,MATCH(X$1,'Tillförd energi'!$B$1:$AQ$1,0),FALSE)</f>
        <v>0</v>
      </c>
      <c r="Y100">
        <f>VLOOKUP($B100,'Tillförd energi'!$B$1:$AI$720,MATCH(Y$1,'Tillförd energi'!$B$1:$AQ$1,0),FALSE)</f>
        <v>0</v>
      </c>
      <c r="Z100">
        <f>VLOOKUP($B100,'Tillförd energi'!$B$1:$AI$720,MATCH(Z$1,'Tillförd energi'!$B$1:$AQ$1,0),FALSE)</f>
        <v>0</v>
      </c>
      <c r="AA100">
        <f>VLOOKUP($B100,'Tillförd energi'!$B$1:$AI$720,MATCH(AA$1,'Tillförd energi'!$B$1:$AQ$1,0),FALSE)</f>
        <v>0</v>
      </c>
      <c r="AB100">
        <f>VLOOKUP($B100,'Tillförd energi'!$B$1:$AI$720,MATCH(AB$1,'Tillförd energi'!$B$1:$AQ$1,0),FALSE)</f>
        <v>0</v>
      </c>
      <c r="AC100">
        <f>VLOOKUP($B100,'Tillförd energi'!$B$1:$AI$720,MATCH(AC$1,'Tillförd energi'!$B$1:$AQ$1,0),FALSE)</f>
        <v>0</v>
      </c>
      <c r="AD100">
        <f>VLOOKUP($B100,'Tillförd energi'!$B$1:$AI$720,MATCH(AD$1,'Tillförd energi'!$B$1:$AQ$1,0),FALSE)</f>
        <v>0</v>
      </c>
      <c r="AE100">
        <f>VLOOKUP($B100,'Tillförd energi'!$B$1:$AI$720,MATCH(AE$1,'Tillförd energi'!$B$1:$AQ$1,0),FALSE)</f>
        <v>0</v>
      </c>
      <c r="AF100">
        <f>VLOOKUP($B100,'Tillförd energi'!$B$1:$AI$720,MATCH(AF$1,'Tillförd energi'!$B$1:$AQ$1,0),FALSE)</f>
        <v>0.17</v>
      </c>
      <c r="AG100">
        <f>IFERROR(VLOOKUP(B100,Miljö!$B$1:$AC$550,MATCH("Köpt mängd produktionsspecifik fjärrvärme:",Miljö!$B$1:$AC$1,0),FALSE)/1,0)</f>
        <v>0</v>
      </c>
      <c r="AI100">
        <f t="shared" si="23"/>
        <v>8.4579999999999984</v>
      </c>
      <c r="AJ100">
        <f t="shared" si="24"/>
        <v>8.4579999999999984</v>
      </c>
      <c r="AK100">
        <f>IF(ISERROR(1/VLOOKUP($B100,Leveranser!$B$1:$S$499,MATCH("Såld värme (GWh)",Leveranser!$B$1:$S$1,0),FALSE)),"",VLOOKUP($B100,Leveranser!$B$1:$S$499,MATCH("Såld värme (GWh)",Leveranser!$B$1:$S$1,0),FALSE))</f>
        <v>5.9</v>
      </c>
      <c r="AL100">
        <f>VLOOKUP($B100,Leveranser!$B$1:$Y$499,MATCH("Totalt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114">
        <f t="shared" si="25"/>
        <v>0.69756443603688834</v>
      </c>
      <c r="AP100" t="str">
        <f>IFERROR(VLOOKUP($B100,Miljövärden!$B$2:$H$600,7,FALSE),"Nej, saknas")</f>
        <v>Ja</v>
      </c>
      <c r="AQ100" t="str">
        <f>IFERROR(VLOOKUP($B100,Miljövärden!$B$2:$H$600,6,FALSE),"Nej, saknas")</f>
        <v>Nej</v>
      </c>
      <c r="AU100">
        <f t="shared" si="26"/>
        <v>0.17</v>
      </c>
      <c r="AV100">
        <f t="shared" si="27"/>
        <v>0</v>
      </c>
      <c r="AW100">
        <f t="shared" si="28"/>
        <v>8.1999999999999993</v>
      </c>
      <c r="AX100">
        <f t="shared" si="29"/>
        <v>0</v>
      </c>
      <c r="AZ100">
        <f t="shared" si="30"/>
        <v>8.1999999999999993</v>
      </c>
      <c r="BC100">
        <f t="shared" si="31"/>
        <v>8.7999999999999995E-2</v>
      </c>
      <c r="BD100">
        <f t="shared" si="32"/>
        <v>0</v>
      </c>
      <c r="BE100">
        <f t="shared" si="33"/>
        <v>8.1999999999999993</v>
      </c>
      <c r="BF100">
        <f t="shared" si="34"/>
        <v>0</v>
      </c>
      <c r="BG100">
        <f t="shared" si="35"/>
        <v>0.17</v>
      </c>
      <c r="BH100">
        <f>VLOOKUP(B100,Miljö!$B$1:$BX$482,MATCH("Fossilandel för ursprungspecificerad el ()",Miljö!$B$1:$I$1,0),FALSE)</f>
        <v>0</v>
      </c>
      <c r="BI100">
        <f>VLOOKUP(B100,Miljö!$B$1:$BX$482,MATCH("Kärnkraftsandel för ursprungsspecificerad el ()",Miljö!$B$1:$O$1,0),FALSE)</f>
        <v>0</v>
      </c>
      <c r="BJ100">
        <f t="shared" si="36"/>
        <v>0</v>
      </c>
      <c r="BK100" t="str">
        <f>VLOOKUP(B100,Miljö!$B$1:$P$482,MATCH("Fossil andel i procent (%)",Miljö!$B$1:$P$1,0),FALSE)</f>
        <v>ET</v>
      </c>
      <c r="BL100">
        <f t="shared" si="37"/>
        <v>8.4579999999999984</v>
      </c>
      <c r="BO100" s="21">
        <f t="shared" si="38"/>
        <v>1.0404350910380706E-2</v>
      </c>
      <c r="BP100" s="115">
        <f t="shared" si="39"/>
        <v>0</v>
      </c>
      <c r="BQ100" s="115">
        <f t="shared" si="40"/>
        <v>0.98959564908961939</v>
      </c>
      <c r="BR100" s="115">
        <f t="shared" si="41"/>
        <v>0</v>
      </c>
      <c r="BT100" s="116">
        <f t="shared" si="42"/>
        <v>1</v>
      </c>
      <c r="BW100" s="115">
        <f>IF(AP100="Ja",VLOOKUP(B100,Miljövärden!$B$2:$H$600,MATCH("Total andel fossilt",Miljövärden!$B$2:$H$2,0),FALSE),"")</f>
        <v>1.0404399999999999E-2</v>
      </c>
      <c r="BX100" s="116">
        <f t="shared" si="43"/>
        <v>4.9089619293118947E-8</v>
      </c>
      <c r="BZ100">
        <f t="shared" si="44"/>
        <v>4.9089619293118947E-8</v>
      </c>
      <c r="CA100" s="115">
        <f t="shared" si="45"/>
        <v>0</v>
      </c>
    </row>
    <row r="101" spans="1:79">
      <c r="A101" t="s">
        <v>174</v>
      </c>
      <c r="B101" t="s">
        <v>177</v>
      </c>
      <c r="C101">
        <f>VLOOKUP($B101,'Tillförd energi'!$B$1:$AI$720,MATCH(C$1,'Tillförd energi'!$B$1:$AQ$1,0),FALSE)</f>
        <v>0</v>
      </c>
      <c r="D101">
        <f>VLOOKUP($B101,'Tillförd energi'!$B$1:$AI$720,MATCH(D$1,'Tillförd energi'!$B$1:$AQ$1,0),FALSE)</f>
        <v>4.3999999999999997E-2</v>
      </c>
      <c r="E101">
        <f>VLOOKUP($B101,'Tillförd energi'!$B$1:$AI$720,MATCH(E$1,'Tillförd energi'!$B$1:$AQ$1,0),FALSE)</f>
        <v>0</v>
      </c>
      <c r="F101">
        <f>VLOOKUP($B101,'Tillförd energi'!$B$1:$AI$720,MATCH(F$1,'Tillförd energi'!$B$1:$AQ$1,0),FALSE)</f>
        <v>0</v>
      </c>
      <c r="G101">
        <f>VLOOKUP($B101,'Tillförd energi'!$B$1:$AI$720,MATCH(G$1,'Tillförd energi'!$B$1:$AQ$1,0),FALSE)</f>
        <v>0</v>
      </c>
      <c r="H101">
        <f>VLOOKUP($B101,'Tillförd energi'!$B$1:$AI$720,MATCH(H$1,'Tillförd energi'!$B$1:$AQ$1,0),FALSE)</f>
        <v>0</v>
      </c>
      <c r="I101">
        <f>VLOOKUP($B101,'Tillförd energi'!$B$1:$AI$720,MATCH(I$1,'Tillförd energi'!$B$1:$AQ$1,0),FALSE)</f>
        <v>0</v>
      </c>
      <c r="J101">
        <f>VLOOKUP($B101,'Tillförd energi'!$B$1:$AI$720,MATCH(J$1,'Tillförd energi'!$B$1:$AQ$1,0),FALSE)</f>
        <v>0</v>
      </c>
      <c r="K101">
        <f>VLOOKUP($B101,'Tillförd energi'!$B$1:$AI$720,MATCH(K$1,'Tillförd energi'!$B$1:$AQ$1,0),FALSE)</f>
        <v>0</v>
      </c>
      <c r="L101">
        <f>VLOOKUP($B101,'Tillförd energi'!$B$1:$AI$720,MATCH(L$1,'Tillförd energi'!$B$1:$AQ$1,0),FALSE)</f>
        <v>0</v>
      </c>
      <c r="M101">
        <f>VLOOKUP($B101,'Tillförd energi'!$B$1:$AI$720,MATCH(M$1,'Tillförd energi'!$B$1:$AQ$1,0),FALSE)</f>
        <v>0</v>
      </c>
      <c r="N101">
        <f>VLOOKUP($B101,'Tillförd energi'!$B$1:$AI$720,MATCH(N$1,'Tillförd energi'!$B$1:$AQ$1,0),FALSE)</f>
        <v>0</v>
      </c>
      <c r="O101">
        <f>VLOOKUP($B101,'Tillförd energi'!$B$1:$AI$720,MATCH(O$1,'Tillförd energi'!$B$1:$AQ$1,0),FALSE)</f>
        <v>0</v>
      </c>
      <c r="P101">
        <f>VLOOKUP($B101,'Tillförd energi'!$B$1:$AI$720,MATCH(P$1,'Tillförd energi'!$B$1:$AQ$1,0),FALSE)</f>
        <v>3</v>
      </c>
      <c r="Q101">
        <f>VLOOKUP($B101,'Tillförd energi'!$B$1:$AI$720,MATCH(Q$1,'Tillförd energi'!$B$1:$AQ$1,0),FALSE)</f>
        <v>0</v>
      </c>
      <c r="R101">
        <f>VLOOKUP($B101,'Tillförd energi'!$B$1:$AI$720,MATCH(R$1,'Tillförd energi'!$B$1:$AQ$1,0),FALSE)</f>
        <v>0</v>
      </c>
      <c r="S101">
        <f>VLOOKUP($B101,'Tillförd energi'!$B$1:$AI$720,MATCH(S$1,'Tillförd energi'!$B$1:$AQ$1,0),FALSE)</f>
        <v>0</v>
      </c>
      <c r="T101">
        <f>VLOOKUP($B101,'Tillförd energi'!$B$1:$AI$720,MATCH(T$1,'Tillförd energi'!$B$1:$AQ$1,0),FALSE)</f>
        <v>0</v>
      </c>
      <c r="U101">
        <f>VLOOKUP($B101,'Tillförd energi'!$B$1:$AI$720,MATCH(U$1,'Tillförd energi'!$B$1:$AQ$1,0),FALSE)</f>
        <v>0</v>
      </c>
      <c r="V101">
        <f>VLOOKUP($B101,'Tillförd energi'!$B$1:$AI$720,MATCH(V$1,'Tillförd energi'!$B$1:$AQ$1,0),FALSE)</f>
        <v>0</v>
      </c>
      <c r="W101">
        <f>VLOOKUP($B101,'Tillförd energi'!$B$1:$AI$720,MATCH(W$1,'Tillförd energi'!$B$1:$AQ$1,0),FALSE)</f>
        <v>0</v>
      </c>
      <c r="X101">
        <f>VLOOKUP($B101,'Tillförd energi'!$B$1:$AI$720,MATCH(X$1,'Tillförd energi'!$B$1:$AQ$1,0),FALSE)</f>
        <v>0</v>
      </c>
      <c r="Y101">
        <f>VLOOKUP($B101,'Tillförd energi'!$B$1:$AI$720,MATCH(Y$1,'Tillförd energi'!$B$1:$AQ$1,0),FALSE)</f>
        <v>0</v>
      </c>
      <c r="Z101">
        <f>VLOOKUP($B101,'Tillförd energi'!$B$1:$AI$720,MATCH(Z$1,'Tillförd energi'!$B$1:$AQ$1,0),FALSE)</f>
        <v>0</v>
      </c>
      <c r="AA101">
        <f>VLOOKUP($B101,'Tillförd energi'!$B$1:$AI$720,MATCH(AA$1,'Tillförd energi'!$B$1:$AQ$1,0),FALSE)</f>
        <v>0</v>
      </c>
      <c r="AB101">
        <f>VLOOKUP($B101,'Tillförd energi'!$B$1:$AI$720,MATCH(AB$1,'Tillförd energi'!$B$1:$AQ$1,0),FALSE)</f>
        <v>0</v>
      </c>
      <c r="AC101">
        <f>VLOOKUP($B101,'Tillförd energi'!$B$1:$AI$720,MATCH(AC$1,'Tillförd energi'!$B$1:$AQ$1,0),FALSE)</f>
        <v>0</v>
      </c>
      <c r="AD101">
        <f>VLOOKUP($B101,'Tillförd energi'!$B$1:$AI$720,MATCH(AD$1,'Tillförd energi'!$B$1:$AQ$1,0),FALSE)</f>
        <v>0</v>
      </c>
      <c r="AE101">
        <f>VLOOKUP($B101,'Tillförd energi'!$B$1:$AI$720,MATCH(AE$1,'Tillförd energi'!$B$1:$AQ$1,0),FALSE)</f>
        <v>0</v>
      </c>
      <c r="AF101">
        <f>VLOOKUP($B101,'Tillförd energi'!$B$1:$AI$720,MATCH(AF$1,'Tillförd energi'!$B$1:$AQ$1,0),FALSE)</f>
        <v>0.05</v>
      </c>
      <c r="AG101">
        <f>IFERROR(VLOOKUP(B101,Miljö!$B$1:$AC$550,MATCH("Köpt mängd produktionsspecifik fjärrvärme:",Miljö!$B$1:$AC$1,0),FALSE)/1,0)</f>
        <v>0</v>
      </c>
      <c r="AI101">
        <f t="shared" si="23"/>
        <v>3.0939999999999999</v>
      </c>
      <c r="AJ101">
        <f t="shared" si="24"/>
        <v>3.0939999999999999</v>
      </c>
      <c r="AK101">
        <f>IF(ISERROR(1/VLOOKUP($B101,Leveranser!$B$1:$S$499,MATCH("Såld värme (GWh)",Leveranser!$B$1:$S$1,0),FALSE)),"",VLOOKUP($B101,Leveranser!$B$1:$S$499,MATCH("Såld värme (GWh)",Leveranser!$B$1:$S$1,0),FALSE))</f>
        <v>1.96</v>
      </c>
      <c r="AL101">
        <f>VLOOKUP($B101,Leveranser!$B$1:$Y$499,MATCH("Totalt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114">
        <f t="shared" si="25"/>
        <v>0.63348416289592757</v>
      </c>
      <c r="AP101" t="str">
        <f>IFERROR(VLOOKUP($B101,Miljövärden!$B$2:$H$600,7,FALSE),"Nej, saknas")</f>
        <v>Ja</v>
      </c>
      <c r="AQ101" t="str">
        <f>IFERROR(VLOOKUP($B101,Miljövärden!$B$2:$H$600,6,FALSE),"Nej, saknas")</f>
        <v>Ja</v>
      </c>
      <c r="AU101">
        <f t="shared" si="26"/>
        <v>0.05</v>
      </c>
      <c r="AV101">
        <f t="shared" si="27"/>
        <v>0</v>
      </c>
      <c r="AW101">
        <f t="shared" si="28"/>
        <v>3</v>
      </c>
      <c r="AX101">
        <f t="shared" si="29"/>
        <v>0</v>
      </c>
      <c r="AZ101">
        <f t="shared" si="30"/>
        <v>3</v>
      </c>
      <c r="BC101">
        <f t="shared" si="31"/>
        <v>4.3999999999999997E-2</v>
      </c>
      <c r="BD101">
        <f t="shared" si="32"/>
        <v>0</v>
      </c>
      <c r="BE101">
        <f t="shared" si="33"/>
        <v>3</v>
      </c>
      <c r="BF101">
        <f t="shared" si="34"/>
        <v>0</v>
      </c>
      <c r="BG101">
        <f t="shared" si="35"/>
        <v>0.05</v>
      </c>
      <c r="BH101">
        <f>VLOOKUP(B101,Miljö!$B$1:$BX$482,MATCH("Fossilandel för ursprungspecificerad el ()",Miljö!$B$1:$I$1,0),FALSE)</f>
        <v>0</v>
      </c>
      <c r="BI101">
        <f>VLOOKUP(B101,Miljö!$B$1:$BX$482,MATCH("Kärnkraftsandel för ursprungsspecificerad el ()",Miljö!$B$1:$O$1,0),FALSE)</f>
        <v>0</v>
      </c>
      <c r="BJ101">
        <f t="shared" si="36"/>
        <v>0</v>
      </c>
      <c r="BK101" t="str">
        <f>VLOOKUP(B101,Miljö!$B$1:$P$482,MATCH("Fossil andel i procent (%)",Miljö!$B$1:$P$1,0),FALSE)</f>
        <v>ET</v>
      </c>
      <c r="BL101">
        <f t="shared" si="37"/>
        <v>3.0939999999999999</v>
      </c>
      <c r="BO101" s="21">
        <f t="shared" si="38"/>
        <v>1.4221073044602456E-2</v>
      </c>
      <c r="BP101" s="115">
        <f t="shared" si="39"/>
        <v>0</v>
      </c>
      <c r="BQ101" s="115">
        <f t="shared" si="40"/>
        <v>0.98577892695539748</v>
      </c>
      <c r="BR101" s="115">
        <f t="shared" si="41"/>
        <v>0</v>
      </c>
      <c r="BT101" s="116">
        <f t="shared" si="42"/>
        <v>0.99999999999999989</v>
      </c>
      <c r="BW101" s="115">
        <f>IF(AP101="Ja",VLOOKUP(B101,Miljövärden!$B$2:$H$600,MATCH("Total andel fossilt",Miljövärden!$B$2:$H$2,0),FALSE),"")</f>
        <v>1.42211E-2</v>
      </c>
      <c r="BX101" s="116">
        <f t="shared" si="43"/>
        <v>2.6955397544256576E-8</v>
      </c>
      <c r="BZ101">
        <f t="shared" si="44"/>
        <v>2.6955397544256576E-8</v>
      </c>
      <c r="CA101" s="115">
        <f t="shared" si="45"/>
        <v>0</v>
      </c>
    </row>
    <row r="102" spans="1:79">
      <c r="A102" t="s">
        <v>174</v>
      </c>
      <c r="B102" t="s">
        <v>178</v>
      </c>
      <c r="C102">
        <f>VLOOKUP($B102,'Tillförd energi'!$B$1:$AI$720,MATCH(C$1,'Tillförd energi'!$B$1:$AQ$1,0),FALSE)</f>
        <v>0</v>
      </c>
      <c r="D102">
        <f>VLOOKUP($B102,'Tillförd energi'!$B$1:$AI$720,MATCH(D$1,'Tillförd energi'!$B$1:$AQ$1,0),FALSE)</f>
        <v>2.4</v>
      </c>
      <c r="E102">
        <f>VLOOKUP($B102,'Tillförd energi'!$B$1:$AI$720,MATCH(E$1,'Tillförd energi'!$B$1:$AQ$1,0),FALSE)</f>
        <v>0</v>
      </c>
      <c r="F102">
        <f>VLOOKUP($B102,'Tillförd energi'!$B$1:$AI$720,MATCH(F$1,'Tillförd energi'!$B$1:$AQ$1,0),FALSE)</f>
        <v>0</v>
      </c>
      <c r="G102">
        <f>VLOOKUP($B102,'Tillförd energi'!$B$1:$AI$720,MATCH(G$1,'Tillförd energi'!$B$1:$AQ$1,0),FALSE)</f>
        <v>0</v>
      </c>
      <c r="H102">
        <f>VLOOKUP($B102,'Tillförd energi'!$B$1:$AI$720,MATCH(H$1,'Tillförd energi'!$B$1:$AQ$1,0),FALSE)</f>
        <v>0</v>
      </c>
      <c r="I102">
        <f>VLOOKUP($B102,'Tillförd energi'!$B$1:$AI$720,MATCH(I$1,'Tillförd energi'!$B$1:$AQ$1,0),FALSE)</f>
        <v>0</v>
      </c>
      <c r="J102">
        <f>VLOOKUP($B102,'Tillförd energi'!$B$1:$AI$720,MATCH(J$1,'Tillförd energi'!$B$1:$AQ$1,0),FALSE)</f>
        <v>0</v>
      </c>
      <c r="K102">
        <f>VLOOKUP($B102,'Tillförd energi'!$B$1:$AI$720,MATCH(K$1,'Tillförd energi'!$B$1:$AQ$1,0),FALSE)</f>
        <v>0</v>
      </c>
      <c r="L102">
        <f>VLOOKUP($B102,'Tillförd energi'!$B$1:$AI$720,MATCH(L$1,'Tillförd energi'!$B$1:$AQ$1,0),FALSE)</f>
        <v>0</v>
      </c>
      <c r="M102">
        <f>VLOOKUP($B102,'Tillförd energi'!$B$1:$AI$720,MATCH(M$1,'Tillförd energi'!$B$1:$AQ$1,0),FALSE)</f>
        <v>9.6771499999999993</v>
      </c>
      <c r="N102">
        <f>VLOOKUP($B102,'Tillförd energi'!$B$1:$AI$720,MATCH(N$1,'Tillförd energi'!$B$1:$AQ$1,0),FALSE)</f>
        <v>7.5291899999999998</v>
      </c>
      <c r="O102">
        <f>VLOOKUP($B102,'Tillförd energi'!$B$1:$AI$720,MATCH(O$1,'Tillförd energi'!$B$1:$AQ$1,0),FALSE)</f>
        <v>9.6771499999999993</v>
      </c>
      <c r="P102">
        <f>VLOOKUP($B102,'Tillförd energi'!$B$1:$AI$720,MATCH(P$1,'Tillförd energi'!$B$1:$AQ$1,0),FALSE)</f>
        <v>9.2691499999999998</v>
      </c>
      <c r="Q102">
        <f>VLOOKUP($B102,'Tillförd energi'!$B$1:$AI$720,MATCH(Q$1,'Tillförd energi'!$B$1:$AQ$1,0),FALSE)</f>
        <v>8.0065100000000005</v>
      </c>
      <c r="R102">
        <f>VLOOKUP($B102,'Tillförd energi'!$B$1:$AI$720,MATCH(R$1,'Tillförd energi'!$B$1:$AQ$1,0),FALSE)</f>
        <v>0</v>
      </c>
      <c r="S102">
        <f>VLOOKUP($B102,'Tillförd energi'!$B$1:$AI$720,MATCH(S$1,'Tillförd energi'!$B$1:$AQ$1,0),FALSE)</f>
        <v>0</v>
      </c>
      <c r="T102">
        <f>VLOOKUP($B102,'Tillförd energi'!$B$1:$AI$720,MATCH(T$1,'Tillförd energi'!$B$1:$AQ$1,0),FALSE)</f>
        <v>0</v>
      </c>
      <c r="U102">
        <f>VLOOKUP($B102,'Tillförd energi'!$B$1:$AI$720,MATCH(U$1,'Tillförd energi'!$B$1:$AQ$1,0),FALSE)</f>
        <v>0</v>
      </c>
      <c r="V102">
        <f>VLOOKUP($B102,'Tillförd energi'!$B$1:$AI$720,MATCH(V$1,'Tillförd energi'!$B$1:$AQ$1,0),FALSE)</f>
        <v>0</v>
      </c>
      <c r="W102">
        <f>VLOOKUP($B102,'Tillförd energi'!$B$1:$AI$720,MATCH(W$1,'Tillförd energi'!$B$1:$AQ$1,0),FALSE)</f>
        <v>0</v>
      </c>
      <c r="X102">
        <f>VLOOKUP($B102,'Tillförd energi'!$B$1:$AI$720,MATCH(X$1,'Tillförd energi'!$B$1:$AQ$1,0),FALSE)</f>
        <v>0</v>
      </c>
      <c r="Y102">
        <f>VLOOKUP($B102,'Tillförd energi'!$B$1:$AI$720,MATCH(Y$1,'Tillförd energi'!$B$1:$AQ$1,0),FALSE)</f>
        <v>0</v>
      </c>
      <c r="Z102">
        <f>VLOOKUP($B102,'Tillförd energi'!$B$1:$AI$720,MATCH(Z$1,'Tillförd energi'!$B$1:$AQ$1,0),FALSE)</f>
        <v>0</v>
      </c>
      <c r="AA102">
        <f>VLOOKUP($B102,'Tillförd energi'!$B$1:$AI$720,MATCH(AA$1,'Tillförd energi'!$B$1:$AQ$1,0),FALSE)</f>
        <v>0</v>
      </c>
      <c r="AB102">
        <f>VLOOKUP($B102,'Tillförd energi'!$B$1:$AI$720,MATCH(AB$1,'Tillförd energi'!$B$1:$AQ$1,0),FALSE)</f>
        <v>0</v>
      </c>
      <c r="AC102">
        <f>VLOOKUP($B102,'Tillförd energi'!$B$1:$AI$720,MATCH(AC$1,'Tillförd energi'!$B$1:$AQ$1,0),FALSE)</f>
        <v>8.4</v>
      </c>
      <c r="AD102">
        <f>VLOOKUP($B102,'Tillförd energi'!$B$1:$AI$720,MATCH(AD$1,'Tillförd energi'!$B$1:$AQ$1,0),FALSE)</f>
        <v>0</v>
      </c>
      <c r="AE102">
        <f>VLOOKUP($B102,'Tillförd energi'!$B$1:$AI$720,MATCH(AE$1,'Tillförd energi'!$B$1:$AQ$1,0),FALSE)</f>
        <v>0</v>
      </c>
      <c r="AF102">
        <f>VLOOKUP($B102,'Tillförd energi'!$B$1:$AI$720,MATCH(AF$1,'Tillförd energi'!$B$1:$AQ$1,0),FALSE)</f>
        <v>2.2122299999999999</v>
      </c>
      <c r="AG102">
        <f>IFERROR(VLOOKUP(B102,Miljö!$B$1:$AC$550,MATCH("Köpt mängd produktionsspecifik fjärrvärme:",Miljö!$B$1:$AC$1,0),FALSE)/1,0)</f>
        <v>0</v>
      </c>
      <c r="AI102">
        <f t="shared" si="23"/>
        <v>57.171379999999992</v>
      </c>
      <c r="AJ102">
        <f t="shared" si="24"/>
        <v>57.171379999999992</v>
      </c>
      <c r="AK102">
        <f>IF(ISERROR(1/VLOOKUP($B102,Leveranser!$B$1:$S$499,MATCH("Såld värme (GWh)",Leveranser!$B$1:$S$1,0),FALSE)),"",VLOOKUP($B102,Leveranser!$B$1:$S$499,MATCH("Såld värme (GWh)",Leveranser!$B$1:$S$1,0),FALSE))</f>
        <v>45.5</v>
      </c>
      <c r="AL102">
        <f>VLOOKUP($B102,Leveranser!$B$1:$Y$499,MATCH("Totalt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114">
        <f t="shared" si="25"/>
        <v>0.79585275009978784</v>
      </c>
      <c r="AP102" t="str">
        <f>IFERROR(VLOOKUP($B102,Miljövärden!$B$2:$H$600,7,FALSE),"Nej, saknas")</f>
        <v>Ja</v>
      </c>
      <c r="AQ102" t="str">
        <f>IFERROR(VLOOKUP($B102,Miljövärden!$B$2:$H$600,6,FALSE),"Nej, saknas")</f>
        <v>Ja</v>
      </c>
      <c r="AU102">
        <f t="shared" si="26"/>
        <v>2.2122299999999999</v>
      </c>
      <c r="AV102">
        <f t="shared" si="27"/>
        <v>0</v>
      </c>
      <c r="AW102">
        <f t="shared" si="28"/>
        <v>44.15914999999999</v>
      </c>
      <c r="AX102">
        <f t="shared" si="29"/>
        <v>0</v>
      </c>
      <c r="AZ102">
        <f t="shared" si="30"/>
        <v>44.15914999999999</v>
      </c>
      <c r="BC102">
        <f t="shared" si="31"/>
        <v>2.4</v>
      </c>
      <c r="BD102">
        <f t="shared" si="32"/>
        <v>0</v>
      </c>
      <c r="BE102">
        <f t="shared" si="33"/>
        <v>44.15914999999999</v>
      </c>
      <c r="BF102">
        <f t="shared" si="34"/>
        <v>8.4</v>
      </c>
      <c r="BG102">
        <f t="shared" si="35"/>
        <v>2.2122299999999999</v>
      </c>
      <c r="BH102">
        <f>VLOOKUP(B102,Miljö!$B$1:$BX$482,MATCH("Fossilandel för ursprungspecificerad el ()",Miljö!$B$1:$I$1,0),FALSE)</f>
        <v>0</v>
      </c>
      <c r="BI102">
        <f>VLOOKUP(B102,Miljö!$B$1:$BX$482,MATCH("Kärnkraftsandel för ursprungsspecificerad el ()",Miljö!$B$1:$O$1,0),FALSE)</f>
        <v>0</v>
      </c>
      <c r="BJ102">
        <f t="shared" si="36"/>
        <v>0</v>
      </c>
      <c r="BK102" t="str">
        <f>VLOOKUP(B102,Miljö!$B$1:$P$482,MATCH("Fossil andel i procent (%)",Miljö!$B$1:$P$1,0),FALSE)</f>
        <v>ET</v>
      </c>
      <c r="BL102">
        <f t="shared" si="37"/>
        <v>57.171379999999985</v>
      </c>
      <c r="BO102" s="21">
        <f t="shared" si="38"/>
        <v>4.197904615910969E-2</v>
      </c>
      <c r="BP102" s="115">
        <f t="shared" si="39"/>
        <v>0</v>
      </c>
      <c r="BQ102" s="115">
        <f t="shared" si="40"/>
        <v>0.81109429228400642</v>
      </c>
      <c r="BR102" s="115">
        <f t="shared" si="41"/>
        <v>0.14692666155688391</v>
      </c>
      <c r="BT102" s="116">
        <f t="shared" si="42"/>
        <v>1</v>
      </c>
      <c r="BW102" s="115">
        <f>IF(AP102="Ja",VLOOKUP(B102,Miljövärden!$B$2:$H$600,MATCH("Total andel fossilt",Miljövärden!$B$2:$H$2,0),FALSE),"")</f>
        <v>4.1979000000000002E-2</v>
      </c>
      <c r="BX102" s="116">
        <f t="shared" si="43"/>
        <v>-4.6159109687304856E-8</v>
      </c>
      <c r="BZ102">
        <f t="shared" si="44"/>
        <v>-4.6159109687304856E-8</v>
      </c>
      <c r="CA102" s="115">
        <f t="shared" si="45"/>
        <v>0</v>
      </c>
    </row>
    <row r="103" spans="1:79">
      <c r="A103" t="s">
        <v>179</v>
      </c>
      <c r="B103" t="s">
        <v>180</v>
      </c>
      <c r="C103">
        <f>VLOOKUP($B103,'Tillförd energi'!$B$1:$AI$720,MATCH(C$1,'Tillförd energi'!$B$1:$AQ$1,0),FALSE)</f>
        <v>0</v>
      </c>
      <c r="D103">
        <f>VLOOKUP($B103,'Tillförd energi'!$B$1:$AI$720,MATCH(D$1,'Tillförd energi'!$B$1:$AQ$1,0),FALSE)</f>
        <v>0.1</v>
      </c>
      <c r="E103">
        <f>VLOOKUP($B103,'Tillförd energi'!$B$1:$AI$720,MATCH(E$1,'Tillförd energi'!$B$1:$AQ$1,0),FALSE)</f>
        <v>0</v>
      </c>
      <c r="F103">
        <f>VLOOKUP($B103,'Tillförd energi'!$B$1:$AI$720,MATCH(F$1,'Tillförd energi'!$B$1:$AQ$1,0),FALSE)</f>
        <v>0</v>
      </c>
      <c r="G103">
        <f>VLOOKUP($B103,'Tillförd energi'!$B$1:$AI$720,MATCH(G$1,'Tillförd energi'!$B$1:$AQ$1,0),FALSE)</f>
        <v>0</v>
      </c>
      <c r="H103">
        <f>VLOOKUP($B103,'Tillförd energi'!$B$1:$AI$720,MATCH(H$1,'Tillförd energi'!$B$1:$AQ$1,0),FALSE)</f>
        <v>0</v>
      </c>
      <c r="I103">
        <f>VLOOKUP($B103,'Tillförd energi'!$B$1:$AI$720,MATCH(I$1,'Tillförd energi'!$B$1:$AQ$1,0),FALSE)</f>
        <v>0</v>
      </c>
      <c r="J103">
        <f>VLOOKUP($B103,'Tillförd energi'!$B$1:$AI$720,MATCH(J$1,'Tillförd energi'!$B$1:$AQ$1,0),FALSE)</f>
        <v>0</v>
      </c>
      <c r="K103">
        <f>VLOOKUP($B103,'Tillförd energi'!$B$1:$AI$720,MATCH(K$1,'Tillförd energi'!$B$1:$AQ$1,0),FALSE)</f>
        <v>0</v>
      </c>
      <c r="L103">
        <f>VLOOKUP($B103,'Tillförd energi'!$B$1:$AI$720,MATCH(L$1,'Tillförd energi'!$B$1:$AQ$1,0),FALSE)</f>
        <v>0</v>
      </c>
      <c r="M103">
        <f>VLOOKUP($B103,'Tillförd energi'!$B$1:$AI$720,MATCH(M$1,'Tillförd energi'!$B$1:$AQ$1,0),FALSE)</f>
        <v>0</v>
      </c>
      <c r="N103">
        <f>VLOOKUP($B103,'Tillförd energi'!$B$1:$AI$720,MATCH(N$1,'Tillförd energi'!$B$1:$AQ$1,0),FALSE)</f>
        <v>32.5</v>
      </c>
      <c r="O103">
        <f>VLOOKUP($B103,'Tillförd energi'!$B$1:$AI$720,MATCH(O$1,'Tillförd energi'!$B$1:$AQ$1,0),FALSE)</f>
        <v>0</v>
      </c>
      <c r="P103">
        <f>VLOOKUP($B103,'Tillförd energi'!$B$1:$AI$720,MATCH(P$1,'Tillförd energi'!$B$1:$AQ$1,0),FALSE)</f>
        <v>6.5</v>
      </c>
      <c r="Q103">
        <f>VLOOKUP($B103,'Tillförd energi'!$B$1:$AI$720,MATCH(Q$1,'Tillförd energi'!$B$1:$AQ$1,0),FALSE)</f>
        <v>0</v>
      </c>
      <c r="R103">
        <f>VLOOKUP($B103,'Tillförd energi'!$B$1:$AI$720,MATCH(R$1,'Tillförd energi'!$B$1:$AQ$1,0),FALSE)</f>
        <v>0</v>
      </c>
      <c r="S103">
        <f>VLOOKUP($B103,'Tillförd energi'!$B$1:$AI$720,MATCH(S$1,'Tillförd energi'!$B$1:$AQ$1,0),FALSE)</f>
        <v>0</v>
      </c>
      <c r="T103">
        <f>VLOOKUP($B103,'Tillförd energi'!$B$1:$AI$720,MATCH(T$1,'Tillförd energi'!$B$1:$AQ$1,0),FALSE)</f>
        <v>0</v>
      </c>
      <c r="U103">
        <f>VLOOKUP($B103,'Tillförd energi'!$B$1:$AI$720,MATCH(U$1,'Tillförd energi'!$B$1:$AQ$1,0),FALSE)</f>
        <v>0</v>
      </c>
      <c r="V103">
        <f>VLOOKUP($B103,'Tillförd energi'!$B$1:$AI$720,MATCH(V$1,'Tillförd energi'!$B$1:$AQ$1,0),FALSE)</f>
        <v>0</v>
      </c>
      <c r="W103">
        <f>VLOOKUP($B103,'Tillförd energi'!$B$1:$AI$720,MATCH(W$1,'Tillförd energi'!$B$1:$AQ$1,0),FALSE)</f>
        <v>0</v>
      </c>
      <c r="X103">
        <f>VLOOKUP($B103,'Tillförd energi'!$B$1:$AI$720,MATCH(X$1,'Tillförd energi'!$B$1:$AQ$1,0),FALSE)</f>
        <v>0</v>
      </c>
      <c r="Y103">
        <f>VLOOKUP($B103,'Tillförd energi'!$B$1:$AI$720,MATCH(Y$1,'Tillförd energi'!$B$1:$AQ$1,0),FALSE)</f>
        <v>0</v>
      </c>
      <c r="Z103">
        <f>VLOOKUP($B103,'Tillförd energi'!$B$1:$AI$720,MATCH(Z$1,'Tillförd energi'!$B$1:$AQ$1,0),FALSE)</f>
        <v>0</v>
      </c>
      <c r="AA103">
        <f>VLOOKUP($B103,'Tillförd energi'!$B$1:$AI$720,MATCH(AA$1,'Tillförd energi'!$B$1:$AQ$1,0),FALSE)</f>
        <v>0</v>
      </c>
      <c r="AB103">
        <f>VLOOKUP($B103,'Tillförd energi'!$B$1:$AI$720,MATCH(AB$1,'Tillförd energi'!$B$1:$AQ$1,0),FALSE)</f>
        <v>0</v>
      </c>
      <c r="AC103">
        <f>VLOOKUP($B103,'Tillförd energi'!$B$1:$AI$720,MATCH(AC$1,'Tillförd energi'!$B$1:$AQ$1,0),FALSE)</f>
        <v>5.8</v>
      </c>
      <c r="AD103">
        <f>VLOOKUP($B103,'Tillförd energi'!$B$1:$AI$720,MATCH(AD$1,'Tillförd energi'!$B$1:$AQ$1,0),FALSE)</f>
        <v>0</v>
      </c>
      <c r="AE103">
        <f>VLOOKUP($B103,'Tillförd energi'!$B$1:$AI$720,MATCH(AE$1,'Tillförd energi'!$B$1:$AQ$1,0),FALSE)</f>
        <v>0</v>
      </c>
      <c r="AF103">
        <f>VLOOKUP($B103,'Tillförd energi'!$B$1:$AI$720,MATCH(AF$1,'Tillförd energi'!$B$1:$AQ$1,0),FALSE)</f>
        <v>0.83199999999999996</v>
      </c>
      <c r="AG103">
        <f>IFERROR(VLOOKUP(B103,Miljö!$B$1:$AC$550,MATCH("Köpt mängd produktionsspecifik fjärrvärme:",Miljö!$B$1:$AC$1,0),FALSE)/1,0)</f>
        <v>0</v>
      </c>
      <c r="AI103">
        <f t="shared" si="23"/>
        <v>45.731999999999999</v>
      </c>
      <c r="AJ103">
        <f t="shared" si="24"/>
        <v>45.731999999999999</v>
      </c>
      <c r="AK103">
        <f>IF(ISERROR(1/VLOOKUP($B103,Leveranser!$B$1:$S$499,MATCH("Såld värme (GWh)",Leveranser!$B$1:$S$1,0),FALSE)),"",VLOOKUP($B103,Leveranser!$B$1:$S$499,MATCH("Såld värme (GWh)",Leveranser!$B$1:$S$1,0),FALSE))</f>
        <v>30.108000000000001</v>
      </c>
      <c r="AL103">
        <f>VLOOKUP($B103,Leveranser!$B$1:$Y$499,MATCH("Totalt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114">
        <f t="shared" si="25"/>
        <v>0.65835738651272635</v>
      </c>
      <c r="AP103" t="str">
        <f>IFERROR(VLOOKUP($B103,Miljövärden!$B$2:$H$600,7,FALSE),"Nej, saknas")</f>
        <v>Ja</v>
      </c>
      <c r="AQ103" t="str">
        <f>IFERROR(VLOOKUP($B103,Miljövärden!$B$2:$H$600,6,FALSE),"Nej, saknas")</f>
        <v>Ja</v>
      </c>
      <c r="AU103">
        <f t="shared" si="26"/>
        <v>0.83199999999999996</v>
      </c>
      <c r="AV103">
        <f t="shared" si="27"/>
        <v>0</v>
      </c>
      <c r="AW103">
        <f t="shared" si="28"/>
        <v>39</v>
      </c>
      <c r="AX103">
        <f t="shared" si="29"/>
        <v>0</v>
      </c>
      <c r="AZ103">
        <f t="shared" si="30"/>
        <v>39</v>
      </c>
      <c r="BC103">
        <f t="shared" si="31"/>
        <v>0.1</v>
      </c>
      <c r="BD103">
        <f t="shared" si="32"/>
        <v>0</v>
      </c>
      <c r="BE103">
        <f t="shared" si="33"/>
        <v>39</v>
      </c>
      <c r="BF103">
        <f t="shared" si="34"/>
        <v>5.8</v>
      </c>
      <c r="BG103">
        <f t="shared" si="35"/>
        <v>0.83199999999999996</v>
      </c>
      <c r="BH103">
        <f>VLOOKUP(B103,Miljö!$B$1:$BX$482,MATCH("Fossilandel för ursprungspecificerad el ()",Miljö!$B$1:$I$1,0),FALSE)</f>
        <v>0</v>
      </c>
      <c r="BI103">
        <f>VLOOKUP(B103,Miljö!$B$1:$BX$482,MATCH("Kärnkraftsandel för ursprungsspecificerad el ()",Miljö!$B$1:$O$1,0),FALSE)</f>
        <v>0</v>
      </c>
      <c r="BJ103">
        <f t="shared" si="36"/>
        <v>0</v>
      </c>
      <c r="BK103" t="str">
        <f>VLOOKUP(B103,Miljö!$B$1:$P$482,MATCH("Fossil andel i procent (%)",Miljö!$B$1:$P$1,0),FALSE)</f>
        <v>ET</v>
      </c>
      <c r="BL103">
        <f t="shared" si="37"/>
        <v>45.731999999999999</v>
      </c>
      <c r="BO103" s="21">
        <f t="shared" si="38"/>
        <v>2.1866526720895653E-3</v>
      </c>
      <c r="BP103" s="115">
        <f t="shared" si="39"/>
        <v>0</v>
      </c>
      <c r="BQ103" s="115">
        <f t="shared" si="40"/>
        <v>0.87098749234671569</v>
      </c>
      <c r="BR103" s="115">
        <f t="shared" si="41"/>
        <v>0.12682585498119478</v>
      </c>
      <c r="BT103" s="116">
        <f t="shared" si="42"/>
        <v>1</v>
      </c>
      <c r="BW103" s="115">
        <f>IF(AP103="Ja",VLOOKUP(B103,Miljövärden!$B$2:$H$600,MATCH("Total andel fossilt",Miljövärden!$B$2:$H$2,0),FALSE),"")</f>
        <v>2.1866500000000001E-3</v>
      </c>
      <c r="BX103" s="116">
        <f t="shared" si="43"/>
        <v>-2.6720895652393439E-9</v>
      </c>
      <c r="BZ103">
        <f t="shared" si="44"/>
        <v>-2.6720895652393439E-9</v>
      </c>
      <c r="CA103" s="115">
        <f t="shared" si="45"/>
        <v>0</v>
      </c>
    </row>
    <row r="104" spans="1:79">
      <c r="A104" t="s">
        <v>181</v>
      </c>
      <c r="B104" t="s">
        <v>182</v>
      </c>
      <c r="C104">
        <f>VLOOKUP($B104,'Tillförd energi'!$B$1:$AI$720,MATCH(C$1,'Tillförd energi'!$B$1:$AQ$1,0),FALSE)</f>
        <v>0</v>
      </c>
      <c r="D104">
        <f>VLOOKUP($B104,'Tillförd energi'!$B$1:$AI$720,MATCH(D$1,'Tillförd energi'!$B$1:$AQ$1,0),FALSE)</f>
        <v>0</v>
      </c>
      <c r="E104">
        <f>VLOOKUP($B104,'Tillförd energi'!$B$1:$AI$720,MATCH(E$1,'Tillförd energi'!$B$1:$AQ$1,0),FALSE)</f>
        <v>0.1</v>
      </c>
      <c r="F104">
        <f>VLOOKUP($B104,'Tillförd energi'!$B$1:$AI$720,MATCH(F$1,'Tillförd energi'!$B$1:$AQ$1,0),FALSE)</f>
        <v>0</v>
      </c>
      <c r="G104">
        <f>VLOOKUP($B104,'Tillförd energi'!$B$1:$AI$720,MATCH(G$1,'Tillförd energi'!$B$1:$AQ$1,0),FALSE)</f>
        <v>0</v>
      </c>
      <c r="H104">
        <f>VLOOKUP($B104,'Tillförd energi'!$B$1:$AI$720,MATCH(H$1,'Tillförd energi'!$B$1:$AQ$1,0),FALSE)</f>
        <v>0</v>
      </c>
      <c r="I104">
        <f>VLOOKUP($B104,'Tillförd energi'!$B$1:$AI$720,MATCH(I$1,'Tillförd energi'!$B$1:$AQ$1,0),FALSE)</f>
        <v>0</v>
      </c>
      <c r="J104">
        <f>VLOOKUP($B104,'Tillförd energi'!$B$1:$AI$720,MATCH(J$1,'Tillförd energi'!$B$1:$AQ$1,0),FALSE)</f>
        <v>3.4</v>
      </c>
      <c r="K104">
        <f>VLOOKUP($B104,'Tillförd energi'!$B$1:$AI$720,MATCH(K$1,'Tillförd energi'!$B$1:$AQ$1,0),FALSE)</f>
        <v>0</v>
      </c>
      <c r="L104">
        <f>VLOOKUP($B104,'Tillförd energi'!$B$1:$AI$720,MATCH(L$1,'Tillförd energi'!$B$1:$AQ$1,0),FALSE)</f>
        <v>0</v>
      </c>
      <c r="M104">
        <f>VLOOKUP($B104,'Tillförd energi'!$B$1:$AI$720,MATCH(M$1,'Tillförd energi'!$B$1:$AQ$1,0),FALSE)</f>
        <v>28.2971</v>
      </c>
      <c r="N104">
        <f>VLOOKUP($B104,'Tillförd energi'!$B$1:$AI$720,MATCH(N$1,'Tillförd energi'!$B$1:$AQ$1,0),FALSE)</f>
        <v>15.413600000000001</v>
      </c>
      <c r="O104">
        <f>VLOOKUP($B104,'Tillförd energi'!$B$1:$AI$720,MATCH(O$1,'Tillförd energi'!$B$1:$AQ$1,0),FALSE)</f>
        <v>4.8937299999999997</v>
      </c>
      <c r="P104">
        <f>VLOOKUP($B104,'Tillförd energi'!$B$1:$AI$720,MATCH(P$1,'Tillförd energi'!$B$1:$AQ$1,0),FALSE)</f>
        <v>42.545499999999997</v>
      </c>
      <c r="Q104">
        <f>VLOOKUP($B104,'Tillförd energi'!$B$1:$AI$720,MATCH(Q$1,'Tillförd energi'!$B$1:$AQ$1,0),FALSE)</f>
        <v>0</v>
      </c>
      <c r="R104">
        <f>VLOOKUP($B104,'Tillförd energi'!$B$1:$AI$720,MATCH(R$1,'Tillförd energi'!$B$1:$AQ$1,0),FALSE)</f>
        <v>0</v>
      </c>
      <c r="S104">
        <f>VLOOKUP($B104,'Tillförd energi'!$B$1:$AI$720,MATCH(S$1,'Tillförd energi'!$B$1:$AQ$1,0),FALSE)</f>
        <v>0</v>
      </c>
      <c r="T104">
        <f>VLOOKUP($B104,'Tillförd energi'!$B$1:$AI$720,MATCH(T$1,'Tillförd energi'!$B$1:$AQ$1,0),FALSE)</f>
        <v>0</v>
      </c>
      <c r="U104">
        <f>VLOOKUP($B104,'Tillförd energi'!$B$1:$AI$720,MATCH(U$1,'Tillförd energi'!$B$1:$AQ$1,0),FALSE)</f>
        <v>0</v>
      </c>
      <c r="V104">
        <f>VLOOKUP($B104,'Tillförd energi'!$B$1:$AI$720,MATCH(V$1,'Tillförd energi'!$B$1:$AQ$1,0),FALSE)</f>
        <v>0</v>
      </c>
      <c r="W104">
        <f>VLOOKUP($B104,'Tillförd energi'!$B$1:$AI$720,MATCH(W$1,'Tillförd energi'!$B$1:$AQ$1,0),FALSE)</f>
        <v>0</v>
      </c>
      <c r="X104">
        <f>VLOOKUP($B104,'Tillförd energi'!$B$1:$AI$720,MATCH(X$1,'Tillförd energi'!$B$1:$AQ$1,0),FALSE)</f>
        <v>0</v>
      </c>
      <c r="Y104">
        <f>VLOOKUP($B104,'Tillförd energi'!$B$1:$AI$720,MATCH(Y$1,'Tillförd energi'!$B$1:$AQ$1,0),FALSE)</f>
        <v>20.2577</v>
      </c>
      <c r="Z104">
        <f>VLOOKUP($B104,'Tillförd energi'!$B$1:$AI$720,MATCH(Z$1,'Tillförd energi'!$B$1:$AQ$1,0),FALSE)</f>
        <v>8.3000000000000007</v>
      </c>
      <c r="AA104">
        <f>VLOOKUP($B104,'Tillförd energi'!$B$1:$AI$720,MATCH(AA$1,'Tillförd energi'!$B$1:$AQ$1,0),FALSE)</f>
        <v>0</v>
      </c>
      <c r="AB104">
        <f>VLOOKUP($B104,'Tillförd energi'!$B$1:$AI$720,MATCH(AB$1,'Tillförd energi'!$B$1:$AQ$1,0),FALSE)</f>
        <v>0</v>
      </c>
      <c r="AC104">
        <f>VLOOKUP($B104,'Tillförd energi'!$B$1:$AI$720,MATCH(AC$1,'Tillförd energi'!$B$1:$AQ$1,0),FALSE)</f>
        <v>32.729999999999997</v>
      </c>
      <c r="AD104">
        <f>VLOOKUP($B104,'Tillförd energi'!$B$1:$AI$720,MATCH(AD$1,'Tillförd energi'!$B$1:$AQ$1,0),FALSE)</f>
        <v>37.950000000000003</v>
      </c>
      <c r="AE104">
        <f>VLOOKUP($B104,'Tillförd energi'!$B$1:$AI$720,MATCH(AE$1,'Tillförd energi'!$B$1:$AQ$1,0),FALSE)</f>
        <v>0</v>
      </c>
      <c r="AF104">
        <f>VLOOKUP($B104,'Tillförd energi'!$B$1:$AI$720,MATCH(AF$1,'Tillförd energi'!$B$1:$AQ$1,0),FALSE)</f>
        <v>6.4564000000000004</v>
      </c>
      <c r="AG104">
        <f>IFERROR(VLOOKUP(B104,Miljö!$B$1:$AC$550,MATCH("Köpt mängd produktionsspecifik fjärrvärme:",Miljö!$B$1:$AC$1,0),FALSE)/1,0)</f>
        <v>0</v>
      </c>
      <c r="AI104">
        <f t="shared" si="23"/>
        <v>200.34403</v>
      </c>
      <c r="AJ104">
        <f t="shared" si="24"/>
        <v>200.34403</v>
      </c>
      <c r="AK104">
        <f>IF(ISERROR(1/VLOOKUP($B104,Leveranser!$B$1:$S$499,MATCH("Såld värme (GWh)",Leveranser!$B$1:$S$1,0),FALSE)),"",VLOOKUP($B104,Leveranser!$B$1:$S$499,MATCH("Såld värme (GWh)",Leveranser!$B$1:$S$1,0),FALSE))</f>
        <v>159.77099999999999</v>
      </c>
      <c r="AL104">
        <f>VLOOKUP($B104,Leveranser!$B$1:$Y$499,MATCH("Totalt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114">
        <f t="shared" si="25"/>
        <v>0.79748320925759542</v>
      </c>
      <c r="AP104" t="str">
        <f>IFERROR(VLOOKUP($B104,Miljövärden!$B$2:$H$600,7,FALSE),"Nej, saknas")</f>
        <v>Ja</v>
      </c>
      <c r="AQ104" t="str">
        <f>IFERROR(VLOOKUP($B104,Miljövärden!$B$2:$H$600,6,FALSE),"Nej, saknas")</f>
        <v>Ja</v>
      </c>
      <c r="AU104">
        <f t="shared" si="26"/>
        <v>14.756400000000001</v>
      </c>
      <c r="AV104">
        <f t="shared" si="27"/>
        <v>0</v>
      </c>
      <c r="AW104">
        <f t="shared" si="28"/>
        <v>91.149929999999998</v>
      </c>
      <c r="AX104">
        <f t="shared" si="29"/>
        <v>0</v>
      </c>
      <c r="AZ104">
        <f t="shared" si="30"/>
        <v>91.149929999999998</v>
      </c>
      <c r="BC104">
        <f t="shared" si="31"/>
        <v>0.1</v>
      </c>
      <c r="BD104">
        <f t="shared" si="32"/>
        <v>20.2577</v>
      </c>
      <c r="BE104">
        <f t="shared" si="33"/>
        <v>91.149929999999998</v>
      </c>
      <c r="BF104">
        <f t="shared" si="34"/>
        <v>74.08</v>
      </c>
      <c r="BG104">
        <f t="shared" si="35"/>
        <v>14.756400000000001</v>
      </c>
      <c r="BH104">
        <f>VLOOKUP(B104,Miljö!$B$1:$BX$482,MATCH("Fossilandel för ursprungspecificerad el ()",Miljö!$B$1:$I$1,0),FALSE)</f>
        <v>0</v>
      </c>
      <c r="BI104">
        <f>VLOOKUP(B104,Miljö!$B$1:$BX$482,MATCH("Kärnkraftsandel för ursprungsspecificerad el ()",Miljö!$B$1:$O$1,0),FALSE)</f>
        <v>0</v>
      </c>
      <c r="BJ104">
        <f t="shared" si="36"/>
        <v>0</v>
      </c>
      <c r="BK104" t="str">
        <f>VLOOKUP(B104,Miljö!$B$1:$P$482,MATCH("Fossil andel i procent (%)",Miljö!$B$1:$P$1,0),FALSE)</f>
        <v>ET</v>
      </c>
      <c r="BL104">
        <f t="shared" si="37"/>
        <v>200.34403</v>
      </c>
      <c r="BO104" s="21">
        <f t="shared" si="38"/>
        <v>4.9914140191749162E-4</v>
      </c>
      <c r="BP104" s="115">
        <f t="shared" si="39"/>
        <v>0.1011145677762397</v>
      </c>
      <c r="BQ104" s="115">
        <f t="shared" si="40"/>
        <v>0.52862234028136501</v>
      </c>
      <c r="BR104" s="115">
        <f t="shared" si="41"/>
        <v>0.36976395054047778</v>
      </c>
      <c r="BT104" s="116">
        <f t="shared" si="42"/>
        <v>1</v>
      </c>
      <c r="BW104" s="115">
        <f>IF(AP104="Ja",VLOOKUP(B104,Miljövärden!$B$2:$H$600,MATCH("Total andel fossilt",Miljövärden!$B$2:$H$2,0),FALSE),"")</f>
        <v>4.9914100000000004E-4</v>
      </c>
      <c r="BX104" s="116">
        <f t="shared" si="43"/>
        <v>-4.0191749158414308E-10</v>
      </c>
      <c r="BZ104">
        <f t="shared" si="44"/>
        <v>-4.0191749158414308E-10</v>
      </c>
      <c r="CA104" s="115">
        <f t="shared" si="45"/>
        <v>0</v>
      </c>
    </row>
    <row r="105" spans="1:79">
      <c r="A105" t="s">
        <v>183</v>
      </c>
      <c r="B105" t="s">
        <v>184</v>
      </c>
      <c r="C105">
        <f>VLOOKUP($B105,'Tillförd energi'!$B$1:$AI$720,MATCH(C$1,'Tillförd energi'!$B$1:$AQ$1,0),FALSE)</f>
        <v>0</v>
      </c>
      <c r="D105">
        <f>VLOOKUP($B105,'Tillförd energi'!$B$1:$AI$720,MATCH(D$1,'Tillförd energi'!$B$1:$AQ$1,0),FALSE)</f>
        <v>6.7465200000000003E-2</v>
      </c>
      <c r="E105">
        <f>VLOOKUP($B105,'Tillförd energi'!$B$1:$AI$720,MATCH(E$1,'Tillförd energi'!$B$1:$AQ$1,0),FALSE)</f>
        <v>0</v>
      </c>
      <c r="F105">
        <f>VLOOKUP($B105,'Tillförd energi'!$B$1:$AI$720,MATCH(F$1,'Tillförd energi'!$B$1:$AQ$1,0),FALSE)</f>
        <v>0</v>
      </c>
      <c r="G105">
        <f>VLOOKUP($B105,'Tillförd energi'!$B$1:$AI$720,MATCH(G$1,'Tillförd energi'!$B$1:$AQ$1,0),FALSE)</f>
        <v>0</v>
      </c>
      <c r="H105">
        <f>VLOOKUP($B105,'Tillförd energi'!$B$1:$AI$720,MATCH(H$1,'Tillförd energi'!$B$1:$AQ$1,0),FALSE)</f>
        <v>0</v>
      </c>
      <c r="I105">
        <f>VLOOKUP($B105,'Tillförd energi'!$B$1:$AI$720,MATCH(I$1,'Tillförd energi'!$B$1:$AQ$1,0),FALSE)</f>
        <v>117.78</v>
      </c>
      <c r="J105">
        <f>VLOOKUP($B105,'Tillförd energi'!$B$1:$AI$720,MATCH(J$1,'Tillförd energi'!$B$1:$AQ$1,0),FALSE)</f>
        <v>0</v>
      </c>
      <c r="K105">
        <f>VLOOKUP($B105,'Tillförd energi'!$B$1:$AI$720,MATCH(K$1,'Tillförd energi'!$B$1:$AQ$1,0),FALSE)</f>
        <v>0</v>
      </c>
      <c r="L105">
        <f>VLOOKUP($B105,'Tillförd energi'!$B$1:$AI$720,MATCH(L$1,'Tillförd energi'!$B$1:$AQ$1,0),FALSE)</f>
        <v>10.199999999999999</v>
      </c>
      <c r="M105">
        <f>VLOOKUP($B105,'Tillförd energi'!$B$1:$AI$720,MATCH(M$1,'Tillförd energi'!$B$1:$AQ$1,0),FALSE)</f>
        <v>0</v>
      </c>
      <c r="N105">
        <f>VLOOKUP($B105,'Tillförd energi'!$B$1:$AI$720,MATCH(N$1,'Tillförd energi'!$B$1:$AQ$1,0),FALSE)</f>
        <v>0</v>
      </c>
      <c r="O105">
        <f>VLOOKUP($B105,'Tillförd energi'!$B$1:$AI$720,MATCH(O$1,'Tillförd energi'!$B$1:$AQ$1,0),FALSE)</f>
        <v>0</v>
      </c>
      <c r="P105">
        <f>VLOOKUP($B105,'Tillförd energi'!$B$1:$AI$720,MATCH(P$1,'Tillförd energi'!$B$1:$AQ$1,0),FALSE)</f>
        <v>69</v>
      </c>
      <c r="Q105">
        <f>VLOOKUP($B105,'Tillförd energi'!$B$1:$AI$720,MATCH(Q$1,'Tillförd energi'!$B$1:$AQ$1,0),FALSE)</f>
        <v>0</v>
      </c>
      <c r="R105">
        <f>VLOOKUP($B105,'Tillförd energi'!$B$1:$AI$720,MATCH(R$1,'Tillförd energi'!$B$1:$AQ$1,0),FALSE)</f>
        <v>0</v>
      </c>
      <c r="S105">
        <f>VLOOKUP($B105,'Tillförd energi'!$B$1:$AI$720,MATCH(S$1,'Tillförd energi'!$B$1:$AQ$1,0),FALSE)</f>
        <v>0</v>
      </c>
      <c r="T105">
        <f>VLOOKUP($B105,'Tillförd energi'!$B$1:$AI$720,MATCH(T$1,'Tillförd energi'!$B$1:$AQ$1,0),FALSE)</f>
        <v>0</v>
      </c>
      <c r="U105">
        <f>VLOOKUP($B105,'Tillförd energi'!$B$1:$AI$720,MATCH(U$1,'Tillförd energi'!$B$1:$AQ$1,0),FALSE)</f>
        <v>0</v>
      </c>
      <c r="V105">
        <f>VLOOKUP($B105,'Tillförd energi'!$B$1:$AI$720,MATCH(V$1,'Tillförd energi'!$B$1:$AQ$1,0),FALSE)</f>
        <v>0</v>
      </c>
      <c r="W105">
        <f>VLOOKUP($B105,'Tillförd energi'!$B$1:$AI$720,MATCH(W$1,'Tillförd energi'!$B$1:$AQ$1,0),FALSE)</f>
        <v>8.4331500000000004E-3</v>
      </c>
      <c r="X105">
        <f>VLOOKUP($B105,'Tillförd energi'!$B$1:$AI$720,MATCH(X$1,'Tillförd energi'!$B$1:$AQ$1,0),FALSE)</f>
        <v>0</v>
      </c>
      <c r="Y105">
        <f>VLOOKUP($B105,'Tillförd energi'!$B$1:$AI$720,MATCH(Y$1,'Tillförd energi'!$B$1:$AQ$1,0),FALSE)</f>
        <v>0</v>
      </c>
      <c r="Z105">
        <f>VLOOKUP($B105,'Tillförd energi'!$B$1:$AI$720,MATCH(Z$1,'Tillförd energi'!$B$1:$AQ$1,0),FALSE)</f>
        <v>0</v>
      </c>
      <c r="AA105">
        <f>VLOOKUP($B105,'Tillförd energi'!$B$1:$AI$720,MATCH(AA$1,'Tillförd energi'!$B$1:$AQ$1,0),FALSE)</f>
        <v>0</v>
      </c>
      <c r="AB105">
        <f>VLOOKUP($B105,'Tillförd energi'!$B$1:$AI$720,MATCH(AB$1,'Tillförd energi'!$B$1:$AQ$1,0),FALSE)</f>
        <v>0</v>
      </c>
      <c r="AC105">
        <f>VLOOKUP($B105,'Tillförd energi'!$B$1:$AI$720,MATCH(AC$1,'Tillförd energi'!$B$1:$AQ$1,0),FALSE)</f>
        <v>14.7</v>
      </c>
      <c r="AD105">
        <f>VLOOKUP($B105,'Tillförd energi'!$B$1:$AI$720,MATCH(AD$1,'Tillförd energi'!$B$1:$AQ$1,0),FALSE)</f>
        <v>3.5</v>
      </c>
      <c r="AE105">
        <f>VLOOKUP($B105,'Tillförd energi'!$B$1:$AI$720,MATCH(AE$1,'Tillförd energi'!$B$1:$AQ$1,0),FALSE)</f>
        <v>0</v>
      </c>
      <c r="AF105">
        <f>VLOOKUP($B105,'Tillförd energi'!$B$1:$AI$720,MATCH(AF$1,'Tillförd energi'!$B$1:$AQ$1,0),FALSE)</f>
        <v>6.94</v>
      </c>
      <c r="AG105">
        <f>IFERROR(VLOOKUP(B105,Miljö!$B$1:$AC$550,MATCH("Köpt mängd produktionsspecifik fjärrvärme:",Miljö!$B$1:$AC$1,0),FALSE)/1,0)</f>
        <v>0</v>
      </c>
      <c r="AI105">
        <f t="shared" si="23"/>
        <v>222.19589834999999</v>
      </c>
      <c r="AJ105">
        <f t="shared" si="24"/>
        <v>222.19589834999999</v>
      </c>
      <c r="AK105">
        <f>IF(ISERROR(1/VLOOKUP($B105,Leveranser!$B$1:$S$499,MATCH("Såld värme (GWh)",Leveranser!$B$1:$S$1,0),FALSE)),"",VLOOKUP($B105,Leveranser!$B$1:$S$499,MATCH("Såld värme (GWh)",Leveranser!$B$1:$S$1,0),FALSE))</f>
        <v>163.97</v>
      </c>
      <c r="AL105">
        <f>VLOOKUP($B105,Leveranser!$B$1:$Y$499,MATCH("Totalt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114">
        <f t="shared" si="25"/>
        <v>0.73795241594296512</v>
      </c>
      <c r="AP105" t="str">
        <f>IFERROR(VLOOKUP($B105,Miljövärden!$B$2:$H$600,7,FALSE),"Nej, saknas")</f>
        <v>Ja</v>
      </c>
      <c r="AQ105" t="str">
        <f>IFERROR(VLOOKUP($B105,Miljövärden!$B$2:$H$600,6,FALSE),"Nej, saknas")</f>
        <v>Ja</v>
      </c>
      <c r="AU105">
        <f t="shared" si="26"/>
        <v>6.94</v>
      </c>
      <c r="AV105">
        <f t="shared" si="27"/>
        <v>0</v>
      </c>
      <c r="AW105">
        <f t="shared" si="28"/>
        <v>69</v>
      </c>
      <c r="AX105">
        <f t="shared" si="29"/>
        <v>0</v>
      </c>
      <c r="AZ105">
        <f t="shared" si="30"/>
        <v>79.208433150000005</v>
      </c>
      <c r="BC105">
        <f t="shared" si="31"/>
        <v>6.7465200000000003E-2</v>
      </c>
      <c r="BD105">
        <f t="shared" si="32"/>
        <v>0</v>
      </c>
      <c r="BE105">
        <f t="shared" si="33"/>
        <v>69.008433150000002</v>
      </c>
      <c r="BF105">
        <f t="shared" si="34"/>
        <v>146.18</v>
      </c>
      <c r="BG105">
        <f t="shared" si="35"/>
        <v>6.94</v>
      </c>
      <c r="BH105">
        <f>VLOOKUP(B105,Miljö!$B$1:$BX$482,MATCH("Fossilandel för ursprungspecificerad el ()",Miljö!$B$1:$I$1,0),FALSE)</f>
        <v>0</v>
      </c>
      <c r="BI105">
        <f>VLOOKUP(B105,Miljö!$B$1:$BX$482,MATCH("Kärnkraftsandel för ursprungsspecificerad el ()",Miljö!$B$1:$O$1,0),FALSE)</f>
        <v>0</v>
      </c>
      <c r="BJ105">
        <f t="shared" si="36"/>
        <v>0</v>
      </c>
      <c r="BK105" t="str">
        <f>VLOOKUP(B105,Miljö!$B$1:$P$482,MATCH("Fossil andel i procent (%)",Miljö!$B$1:$P$1,0),FALSE)</f>
        <v>ET</v>
      </c>
      <c r="BL105">
        <f t="shared" si="37"/>
        <v>222.19589834999999</v>
      </c>
      <c r="BO105" s="21">
        <f t="shared" si="38"/>
        <v>3.0362936715298735E-4</v>
      </c>
      <c r="BP105" s="115">
        <f t="shared" si="39"/>
        <v>0</v>
      </c>
      <c r="BQ105" s="115">
        <f t="shared" si="40"/>
        <v>0.34180843892251805</v>
      </c>
      <c r="BR105" s="115">
        <f t="shared" si="41"/>
        <v>0.657887931710329</v>
      </c>
      <c r="BT105" s="116">
        <f t="shared" si="42"/>
        <v>1</v>
      </c>
      <c r="BW105" s="115">
        <f>IF(AP105="Ja",VLOOKUP(B105,Miljövärden!$B$2:$H$600,MATCH("Total andel fossilt",Miljövärden!$B$2:$H$2,0),FALSE),"")</f>
        <v>3.0362899999999998E-4</v>
      </c>
      <c r="BX105" s="116">
        <f t="shared" si="43"/>
        <v>-3.6715298737475394E-10</v>
      </c>
      <c r="BZ105">
        <f t="shared" si="44"/>
        <v>-3.6715298737475394E-10</v>
      </c>
      <c r="CA105" s="115">
        <f t="shared" si="45"/>
        <v>0</v>
      </c>
    </row>
    <row r="106" spans="1:79">
      <c r="A106" t="s">
        <v>183</v>
      </c>
      <c r="B106" t="s">
        <v>185</v>
      </c>
      <c r="C106">
        <f>VLOOKUP($B106,'Tillförd energi'!$B$1:$AI$720,MATCH(C$1,'Tillförd energi'!$B$1:$AQ$1,0),FALSE)</f>
        <v>0</v>
      </c>
      <c r="D106">
        <f>VLOOKUP($B106,'Tillförd energi'!$B$1:$AI$720,MATCH(D$1,'Tillförd energi'!$B$1:$AQ$1,0),FALSE)</f>
        <v>0</v>
      </c>
      <c r="E106">
        <f>VLOOKUP($B106,'Tillförd energi'!$B$1:$AI$720,MATCH(E$1,'Tillförd energi'!$B$1:$AQ$1,0),FALSE)</f>
        <v>0</v>
      </c>
      <c r="F106">
        <f>VLOOKUP($B106,'Tillförd energi'!$B$1:$AI$720,MATCH(F$1,'Tillförd energi'!$B$1:$AQ$1,0),FALSE)</f>
        <v>0</v>
      </c>
      <c r="G106">
        <f>VLOOKUP($B106,'Tillförd energi'!$B$1:$AI$720,MATCH(G$1,'Tillförd energi'!$B$1:$AQ$1,0),FALSE)</f>
        <v>0</v>
      </c>
      <c r="H106">
        <f>VLOOKUP($B106,'Tillförd energi'!$B$1:$AI$720,MATCH(H$1,'Tillförd energi'!$B$1:$AQ$1,0),FALSE)</f>
        <v>0</v>
      </c>
      <c r="I106">
        <f>VLOOKUP($B106,'Tillförd energi'!$B$1:$AI$720,MATCH(I$1,'Tillförd energi'!$B$1:$AQ$1,0),FALSE)</f>
        <v>0</v>
      </c>
      <c r="J106">
        <f>VLOOKUP($B106,'Tillförd energi'!$B$1:$AI$720,MATCH(J$1,'Tillförd energi'!$B$1:$AQ$1,0),FALSE)</f>
        <v>0</v>
      </c>
      <c r="K106">
        <f>VLOOKUP($B106,'Tillförd energi'!$B$1:$AI$720,MATCH(K$1,'Tillförd energi'!$B$1:$AQ$1,0),FALSE)</f>
        <v>0</v>
      </c>
      <c r="L106">
        <f>VLOOKUP($B106,'Tillförd energi'!$B$1:$AI$720,MATCH(L$1,'Tillförd energi'!$B$1:$AQ$1,0),FALSE)</f>
        <v>2.6</v>
      </c>
      <c r="M106">
        <f>VLOOKUP($B106,'Tillförd energi'!$B$1:$AI$720,MATCH(M$1,'Tillförd energi'!$B$1:$AQ$1,0),FALSE)</f>
        <v>0</v>
      </c>
      <c r="N106">
        <f>VLOOKUP($B106,'Tillförd energi'!$B$1:$AI$720,MATCH(N$1,'Tillförd energi'!$B$1:$AQ$1,0),FALSE)</f>
        <v>0</v>
      </c>
      <c r="O106">
        <f>VLOOKUP($B106,'Tillförd energi'!$B$1:$AI$720,MATCH(O$1,'Tillförd energi'!$B$1:$AQ$1,0),FALSE)</f>
        <v>0</v>
      </c>
      <c r="P106">
        <f>VLOOKUP($B106,'Tillförd energi'!$B$1:$AI$720,MATCH(P$1,'Tillförd energi'!$B$1:$AQ$1,0),FALSE)</f>
        <v>20.8</v>
      </c>
      <c r="Q106">
        <f>VLOOKUP($B106,'Tillförd energi'!$B$1:$AI$720,MATCH(Q$1,'Tillförd energi'!$B$1:$AQ$1,0),FALSE)</f>
        <v>0</v>
      </c>
      <c r="R106">
        <f>VLOOKUP($B106,'Tillförd energi'!$B$1:$AI$720,MATCH(R$1,'Tillförd energi'!$B$1:$AQ$1,0),FALSE)</f>
        <v>0</v>
      </c>
      <c r="S106">
        <f>VLOOKUP($B106,'Tillförd energi'!$B$1:$AI$720,MATCH(S$1,'Tillförd energi'!$B$1:$AQ$1,0),FALSE)</f>
        <v>0</v>
      </c>
      <c r="T106">
        <f>VLOOKUP($B106,'Tillförd energi'!$B$1:$AI$720,MATCH(T$1,'Tillförd energi'!$B$1:$AQ$1,0),FALSE)</f>
        <v>0</v>
      </c>
      <c r="U106">
        <f>VLOOKUP($B106,'Tillförd energi'!$B$1:$AI$720,MATCH(U$1,'Tillförd energi'!$B$1:$AQ$1,0),FALSE)</f>
        <v>0</v>
      </c>
      <c r="V106">
        <f>VLOOKUP($B106,'Tillförd energi'!$B$1:$AI$720,MATCH(V$1,'Tillförd energi'!$B$1:$AQ$1,0),FALSE)</f>
        <v>0</v>
      </c>
      <c r="W106">
        <f>VLOOKUP($B106,'Tillförd energi'!$B$1:$AI$720,MATCH(W$1,'Tillförd energi'!$B$1:$AQ$1,0),FALSE)</f>
        <v>1.01</v>
      </c>
      <c r="X106">
        <f>VLOOKUP($B106,'Tillförd energi'!$B$1:$AI$720,MATCH(X$1,'Tillförd energi'!$B$1:$AQ$1,0),FALSE)</f>
        <v>0</v>
      </c>
      <c r="Y106">
        <f>VLOOKUP($B106,'Tillförd energi'!$B$1:$AI$720,MATCH(Y$1,'Tillförd energi'!$B$1:$AQ$1,0),FALSE)</f>
        <v>0</v>
      </c>
      <c r="Z106">
        <f>VLOOKUP($B106,'Tillförd energi'!$B$1:$AI$720,MATCH(Z$1,'Tillförd energi'!$B$1:$AQ$1,0),FALSE)</f>
        <v>0</v>
      </c>
      <c r="AA106">
        <f>VLOOKUP($B106,'Tillförd energi'!$B$1:$AI$720,MATCH(AA$1,'Tillförd energi'!$B$1:$AQ$1,0),FALSE)</f>
        <v>0</v>
      </c>
      <c r="AB106">
        <f>VLOOKUP($B106,'Tillförd energi'!$B$1:$AI$720,MATCH(AB$1,'Tillförd energi'!$B$1:$AQ$1,0),FALSE)</f>
        <v>0</v>
      </c>
      <c r="AC106">
        <f>VLOOKUP($B106,'Tillförd energi'!$B$1:$AI$720,MATCH(AC$1,'Tillförd energi'!$B$1:$AQ$1,0),FALSE)</f>
        <v>0</v>
      </c>
      <c r="AD106">
        <f>VLOOKUP($B106,'Tillförd energi'!$B$1:$AI$720,MATCH(AD$1,'Tillförd energi'!$B$1:$AQ$1,0),FALSE)</f>
        <v>0</v>
      </c>
      <c r="AE106">
        <f>VLOOKUP($B106,'Tillförd energi'!$B$1:$AI$720,MATCH(AE$1,'Tillförd energi'!$B$1:$AQ$1,0),FALSE)</f>
        <v>0</v>
      </c>
      <c r="AF106">
        <f>VLOOKUP($B106,'Tillförd energi'!$B$1:$AI$720,MATCH(AF$1,'Tillförd energi'!$B$1:$AQ$1,0),FALSE)</f>
        <v>0.59</v>
      </c>
      <c r="AG106">
        <f>IFERROR(VLOOKUP(B106,Miljö!$B$1:$AC$550,MATCH("Köpt mängd produktionsspecifik fjärrvärme:",Miljö!$B$1:$AC$1,0),FALSE)/1,0)</f>
        <v>0</v>
      </c>
      <c r="AI106">
        <f t="shared" si="23"/>
        <v>25.000000000000004</v>
      </c>
      <c r="AJ106">
        <f t="shared" si="24"/>
        <v>25.000000000000004</v>
      </c>
      <c r="AK106">
        <f>IF(ISERROR(1/VLOOKUP($B106,Leveranser!$B$1:$S$499,MATCH("Såld värme (GWh)",Leveranser!$B$1:$S$1,0),FALSE)),"",VLOOKUP($B106,Leveranser!$B$1:$S$499,MATCH("Såld värme (GWh)",Leveranser!$B$1:$S$1,0),FALSE))</f>
        <v>17.03</v>
      </c>
      <c r="AL106">
        <f>VLOOKUP($B106,Leveranser!$B$1:$Y$499,MATCH("Totalt såld fjärrvärme till andra fjärrvärmeföretag",Leveranser!$B$1:$AA$1,0),FALSE)</f>
        <v>0</v>
      </c>
      <c r="AM106">
        <f>IF(ISERROR(1/VLOOKUP($B106,Miljö!$B$1:$S$500,MATCH("Såld mängd produktionsspecifik fjärrvärme (GWh)",Miljö!$B$1:$R$1,0),FALSE)),0,VLOOKUP($B106,Miljö!$B$1:$S$500,MATCH("Såld mängd produktionsspecifik fjärrvärme (GWh)",Miljö!$B$1:$R$1,0),FALSE))</f>
        <v>0</v>
      </c>
      <c r="AN106" s="114">
        <f t="shared" si="25"/>
        <v>0.68119999999999992</v>
      </c>
      <c r="AP106" t="str">
        <f>IFERROR(VLOOKUP($B106,Miljövärden!$B$2:$H$600,7,FALSE),"Nej, saknas")</f>
        <v>Ja</v>
      </c>
      <c r="AQ106" t="str">
        <f>IFERROR(VLOOKUP($B106,Miljövärden!$B$2:$H$600,6,FALSE),"Nej, saknas")</f>
        <v>Ja</v>
      </c>
      <c r="AU106">
        <f t="shared" si="26"/>
        <v>0.59</v>
      </c>
      <c r="AV106">
        <f t="shared" si="27"/>
        <v>0</v>
      </c>
      <c r="AW106">
        <f t="shared" si="28"/>
        <v>20.8</v>
      </c>
      <c r="AX106">
        <f t="shared" si="29"/>
        <v>0</v>
      </c>
      <c r="AZ106">
        <f t="shared" si="30"/>
        <v>24.410000000000004</v>
      </c>
      <c r="BC106">
        <f t="shared" si="31"/>
        <v>0</v>
      </c>
      <c r="BD106">
        <f t="shared" si="32"/>
        <v>0</v>
      </c>
      <c r="BE106">
        <f t="shared" si="33"/>
        <v>21.810000000000002</v>
      </c>
      <c r="BF106">
        <f t="shared" si="34"/>
        <v>2.6</v>
      </c>
      <c r="BG106">
        <f t="shared" si="35"/>
        <v>0.59</v>
      </c>
      <c r="BH106">
        <f>VLOOKUP(B106,Miljö!$B$1:$BX$482,MATCH("Fossilandel för ursprungspecificerad el ()",Miljö!$B$1:$I$1,0),FALSE)</f>
        <v>0</v>
      </c>
      <c r="BI106">
        <f>VLOOKUP(B106,Miljö!$B$1:$BX$482,MATCH("Kärnkraftsandel för ursprungsspecificerad el ()",Miljö!$B$1:$O$1,0),FALSE)</f>
        <v>0</v>
      </c>
      <c r="BJ106">
        <f t="shared" si="36"/>
        <v>0</v>
      </c>
      <c r="BK106" t="str">
        <f>VLOOKUP(B106,Miljö!$B$1:$P$482,MATCH("Fossil andel i procent (%)",Miljö!$B$1:$P$1,0),FALSE)</f>
        <v>ET</v>
      </c>
      <c r="BL106">
        <f t="shared" si="37"/>
        <v>25.000000000000004</v>
      </c>
      <c r="BO106" s="21">
        <f t="shared" si="38"/>
        <v>0</v>
      </c>
      <c r="BP106" s="115">
        <f t="shared" si="39"/>
        <v>0</v>
      </c>
      <c r="BQ106" s="115">
        <f t="shared" si="40"/>
        <v>0.89599999999999991</v>
      </c>
      <c r="BR106" s="115">
        <f t="shared" si="41"/>
        <v>0.104</v>
      </c>
      <c r="BT106" s="116">
        <f t="shared" si="42"/>
        <v>0.99999999999999989</v>
      </c>
      <c r="BW106" s="115">
        <f>IF(AP106="Ja",VLOOKUP(B106,Miljövärden!$B$2:$H$600,MATCH("Total andel fossilt",Miljövärden!$B$2:$H$2,0),FALSE),"")</f>
        <v>0</v>
      </c>
      <c r="BX106" s="116">
        <f t="shared" si="43"/>
        <v>0</v>
      </c>
      <c r="BZ106">
        <f t="shared" si="44"/>
        <v>0</v>
      </c>
      <c r="CA106" s="115">
        <f t="shared" si="45"/>
        <v>0</v>
      </c>
    </row>
    <row r="107" spans="1:79">
      <c r="A107" t="s">
        <v>186</v>
      </c>
      <c r="B107" t="s">
        <v>187</v>
      </c>
      <c r="C107">
        <f>VLOOKUP($B107,'Tillförd energi'!$B$1:$AI$720,MATCH(C$1,'Tillförd energi'!$B$1:$AQ$1,0),FALSE)</f>
        <v>0</v>
      </c>
      <c r="D107">
        <f>VLOOKUP($B107,'Tillförd energi'!$B$1:$AI$720,MATCH(D$1,'Tillförd energi'!$B$1:$AQ$1,0),FALSE)</f>
        <v>0</v>
      </c>
      <c r="E107">
        <f>VLOOKUP($B107,'Tillförd energi'!$B$1:$AI$720,MATCH(E$1,'Tillförd energi'!$B$1:$AQ$1,0),FALSE)</f>
        <v>0</v>
      </c>
      <c r="F107">
        <f>VLOOKUP($B107,'Tillförd energi'!$B$1:$AI$720,MATCH(F$1,'Tillförd energi'!$B$1:$AQ$1,0),FALSE)</f>
        <v>0</v>
      </c>
      <c r="G107">
        <f>VLOOKUP($B107,'Tillförd energi'!$B$1:$AI$720,MATCH(G$1,'Tillförd energi'!$B$1:$AQ$1,0),FALSE)</f>
        <v>6.6400000000000001E-2</v>
      </c>
      <c r="H107">
        <f>VLOOKUP($B107,'Tillförd energi'!$B$1:$AI$720,MATCH(H$1,'Tillförd energi'!$B$1:$AQ$1,0),FALSE)</f>
        <v>0</v>
      </c>
      <c r="I107">
        <f>VLOOKUP($B107,'Tillförd energi'!$B$1:$AI$720,MATCH(I$1,'Tillförd energi'!$B$1:$AQ$1,0),FALSE)</f>
        <v>0</v>
      </c>
      <c r="J107">
        <f>VLOOKUP($B107,'Tillförd energi'!$B$1:$AI$720,MATCH(J$1,'Tillförd energi'!$B$1:$AQ$1,0),FALSE)</f>
        <v>0</v>
      </c>
      <c r="K107">
        <f>VLOOKUP($B107,'Tillförd energi'!$B$1:$AI$720,MATCH(K$1,'Tillförd energi'!$B$1:$AQ$1,0),FALSE)</f>
        <v>0</v>
      </c>
      <c r="L107">
        <f>VLOOKUP($B107,'Tillförd energi'!$B$1:$AI$720,MATCH(L$1,'Tillförd energi'!$B$1:$AQ$1,0),FALSE)</f>
        <v>0</v>
      </c>
      <c r="M107">
        <f>VLOOKUP($B107,'Tillförd energi'!$B$1:$AI$720,MATCH(M$1,'Tillförd energi'!$B$1:$AQ$1,0),FALSE)</f>
        <v>0</v>
      </c>
      <c r="N107">
        <f>VLOOKUP($B107,'Tillförd energi'!$B$1:$AI$720,MATCH(N$1,'Tillförd energi'!$B$1:$AQ$1,0),FALSE)</f>
        <v>0</v>
      </c>
      <c r="O107">
        <f>VLOOKUP($B107,'Tillförd energi'!$B$1:$AI$720,MATCH(O$1,'Tillförd energi'!$B$1:$AQ$1,0),FALSE)</f>
        <v>0</v>
      </c>
      <c r="P107">
        <f>VLOOKUP($B107,'Tillförd energi'!$B$1:$AI$720,MATCH(P$1,'Tillförd energi'!$B$1:$AQ$1,0),FALSE)</f>
        <v>0</v>
      </c>
      <c r="Q107">
        <f>VLOOKUP($B107,'Tillförd energi'!$B$1:$AI$720,MATCH(Q$1,'Tillförd energi'!$B$1:$AQ$1,0),FALSE)</f>
        <v>0</v>
      </c>
      <c r="R107">
        <f>VLOOKUP($B107,'Tillförd energi'!$B$1:$AI$720,MATCH(R$1,'Tillförd energi'!$B$1:$AQ$1,0),FALSE)</f>
        <v>0</v>
      </c>
      <c r="S107">
        <f>VLOOKUP($B107,'Tillförd energi'!$B$1:$AI$720,MATCH(S$1,'Tillförd energi'!$B$1:$AQ$1,0),FALSE)</f>
        <v>0</v>
      </c>
      <c r="T107">
        <f>VLOOKUP($B107,'Tillförd energi'!$B$1:$AI$720,MATCH(T$1,'Tillförd energi'!$B$1:$AQ$1,0),FALSE)</f>
        <v>0</v>
      </c>
      <c r="U107">
        <f>VLOOKUP($B107,'Tillförd energi'!$B$1:$AI$720,MATCH(U$1,'Tillförd energi'!$B$1:$AQ$1,0),FALSE)</f>
        <v>0</v>
      </c>
      <c r="V107">
        <f>VLOOKUP($B107,'Tillförd energi'!$B$1:$AI$720,MATCH(V$1,'Tillförd energi'!$B$1:$AQ$1,0),FALSE)</f>
        <v>0</v>
      </c>
      <c r="W107">
        <f>VLOOKUP($B107,'Tillförd energi'!$B$1:$AI$720,MATCH(W$1,'Tillförd energi'!$B$1:$AQ$1,0),FALSE)</f>
        <v>7.0904999999999996</v>
      </c>
      <c r="X107">
        <f>VLOOKUP($B107,'Tillförd energi'!$B$1:$AI$720,MATCH(X$1,'Tillförd energi'!$B$1:$AQ$1,0),FALSE)</f>
        <v>0</v>
      </c>
      <c r="Y107">
        <f>VLOOKUP($B107,'Tillförd energi'!$B$1:$AI$720,MATCH(Y$1,'Tillförd energi'!$B$1:$AQ$1,0),FALSE)</f>
        <v>0</v>
      </c>
      <c r="Z107">
        <f>VLOOKUP($B107,'Tillförd energi'!$B$1:$AI$720,MATCH(Z$1,'Tillförd energi'!$B$1:$AQ$1,0),FALSE)</f>
        <v>0</v>
      </c>
      <c r="AA107">
        <f>VLOOKUP($B107,'Tillförd energi'!$B$1:$AI$720,MATCH(AA$1,'Tillförd energi'!$B$1:$AQ$1,0),FALSE)</f>
        <v>0</v>
      </c>
      <c r="AB107">
        <f>VLOOKUP($B107,'Tillförd energi'!$B$1:$AI$720,MATCH(AB$1,'Tillförd energi'!$B$1:$AQ$1,0),FALSE)</f>
        <v>0</v>
      </c>
      <c r="AC107">
        <f>VLOOKUP($B107,'Tillförd energi'!$B$1:$AI$720,MATCH(AC$1,'Tillförd energi'!$B$1:$AQ$1,0),FALSE)</f>
        <v>0</v>
      </c>
      <c r="AD107">
        <f>VLOOKUP($B107,'Tillförd energi'!$B$1:$AI$720,MATCH(AD$1,'Tillförd energi'!$B$1:$AQ$1,0),FALSE)</f>
        <v>39.997</v>
      </c>
      <c r="AE107">
        <f>VLOOKUP($B107,'Tillförd energi'!$B$1:$AI$720,MATCH(AE$1,'Tillförd energi'!$B$1:$AQ$1,0),FALSE)</f>
        <v>0</v>
      </c>
      <c r="AF107">
        <f>VLOOKUP($B107,'Tillförd energi'!$B$1:$AI$720,MATCH(AF$1,'Tillförd energi'!$B$1:$AQ$1,0),FALSE)</f>
        <v>0.34816599999999998</v>
      </c>
      <c r="AG107">
        <f>IFERROR(VLOOKUP(B107,Miljö!$B$1:$AC$550,MATCH("Köpt mängd produktionsspecifik fjärrvärme:",Miljö!$B$1:$AC$1,0),FALSE)/1,0)</f>
        <v>0</v>
      </c>
      <c r="AI107">
        <f t="shared" si="23"/>
        <v>47.502065999999999</v>
      </c>
      <c r="AJ107">
        <f t="shared" si="24"/>
        <v>47.502065999999999</v>
      </c>
      <c r="AK107">
        <f>IF(ISERROR(1/VLOOKUP($B107,Leveranser!$B$1:$S$499,MATCH("Såld värme (GWh)",Leveranser!$B$1:$S$1,0),FALSE)),"",VLOOKUP($B107,Leveranser!$B$1:$S$499,MATCH("Såld värme (GWh)",Leveranser!$B$1:$S$1,0),FALSE))</f>
        <v>39.877000000000002</v>
      </c>
      <c r="AL107">
        <f>VLOOKUP($B107,Leveranser!$B$1:$Y$499,MATCH("Totalt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114">
        <f t="shared" si="25"/>
        <v>0.83947927654346666</v>
      </c>
      <c r="AP107" t="str">
        <f>IFERROR(VLOOKUP($B107,Miljövärden!$B$2:$H$600,7,FALSE),"Nej, saknas")</f>
        <v>Ja</v>
      </c>
      <c r="AQ107" t="str">
        <f>IFERROR(VLOOKUP($B107,Miljövärden!$B$2:$H$600,6,FALSE),"Nej, saknas")</f>
        <v>Ja</v>
      </c>
      <c r="AU107">
        <f t="shared" si="26"/>
        <v>0.34816599999999998</v>
      </c>
      <c r="AV107">
        <f t="shared" si="27"/>
        <v>0</v>
      </c>
      <c r="AW107">
        <f t="shared" si="28"/>
        <v>0</v>
      </c>
      <c r="AX107">
        <f t="shared" si="29"/>
        <v>0</v>
      </c>
      <c r="AZ107">
        <f t="shared" si="30"/>
        <v>7.0904999999999996</v>
      </c>
      <c r="BC107">
        <f t="shared" si="31"/>
        <v>6.6400000000000001E-2</v>
      </c>
      <c r="BD107">
        <f t="shared" si="32"/>
        <v>0</v>
      </c>
      <c r="BE107">
        <f t="shared" si="33"/>
        <v>7.0904999999999996</v>
      </c>
      <c r="BF107">
        <f t="shared" si="34"/>
        <v>39.997</v>
      </c>
      <c r="BG107">
        <f t="shared" si="35"/>
        <v>0.34816599999999998</v>
      </c>
      <c r="BH107">
        <f>VLOOKUP(B107,Miljö!$B$1:$BX$482,MATCH("Fossilandel för ursprungspecificerad el ()",Miljö!$B$1:$I$1,0),FALSE)</f>
        <v>0</v>
      </c>
      <c r="BI107">
        <f>VLOOKUP(B107,Miljö!$B$1:$BX$482,MATCH("Kärnkraftsandel för ursprungsspecificerad el ()",Miljö!$B$1:$O$1,0),FALSE)</f>
        <v>0</v>
      </c>
      <c r="BJ107">
        <f t="shared" si="36"/>
        <v>0</v>
      </c>
      <c r="BK107" t="str">
        <f>VLOOKUP(B107,Miljö!$B$1:$P$482,MATCH("Fossil andel i procent (%)",Miljö!$B$1:$P$1,0),FALSE)</f>
        <v>ET</v>
      </c>
      <c r="BL107">
        <f t="shared" si="37"/>
        <v>47.502065999999999</v>
      </c>
      <c r="BO107" s="21">
        <f t="shared" si="38"/>
        <v>1.3978339384228045E-3</v>
      </c>
      <c r="BP107" s="115">
        <f t="shared" si="39"/>
        <v>0</v>
      </c>
      <c r="BQ107" s="115">
        <f t="shared" si="40"/>
        <v>0.15659668360529833</v>
      </c>
      <c r="BR107" s="115">
        <f t="shared" si="41"/>
        <v>0.84200548245627882</v>
      </c>
      <c r="BT107" s="116">
        <f t="shared" si="42"/>
        <v>1</v>
      </c>
      <c r="BW107" s="115">
        <f>IF(AP107="Ja",VLOOKUP(B107,Miljövärden!$B$2:$H$600,MATCH("Total andel fossilt",Miljövärden!$B$2:$H$2,0),FALSE),"")</f>
        <v>1.3978300000000001E-3</v>
      </c>
      <c r="BX107" s="116">
        <f t="shared" si="43"/>
        <v>-3.9384228044635206E-9</v>
      </c>
      <c r="BZ107">
        <f t="shared" si="44"/>
        <v>-3.9384228044635206E-9</v>
      </c>
      <c r="CA107" s="115">
        <f t="shared" si="45"/>
        <v>0</v>
      </c>
    </row>
    <row r="108" spans="1:79">
      <c r="A108" t="s">
        <v>188</v>
      </c>
      <c r="B108" t="s">
        <v>189</v>
      </c>
      <c r="C108">
        <f>VLOOKUP($B108,'Tillförd energi'!$B$1:$AI$720,MATCH(C$1,'Tillförd energi'!$B$1:$AQ$1,0),FALSE)</f>
        <v>0</v>
      </c>
      <c r="D108">
        <f>VLOOKUP($B108,'Tillförd energi'!$B$1:$AI$720,MATCH(D$1,'Tillförd energi'!$B$1:$AQ$1,0),FALSE)</f>
        <v>0.56299999999999994</v>
      </c>
      <c r="E108">
        <f>VLOOKUP($B108,'Tillförd energi'!$B$1:$AI$720,MATCH(E$1,'Tillförd energi'!$B$1:$AQ$1,0),FALSE)</f>
        <v>0</v>
      </c>
      <c r="F108">
        <f>VLOOKUP($B108,'Tillförd energi'!$B$1:$AI$720,MATCH(F$1,'Tillförd energi'!$B$1:$AQ$1,0),FALSE)</f>
        <v>0</v>
      </c>
      <c r="G108">
        <f>VLOOKUP($B108,'Tillförd energi'!$B$1:$AI$720,MATCH(G$1,'Tillförd energi'!$B$1:$AQ$1,0),FALSE)</f>
        <v>0</v>
      </c>
      <c r="H108">
        <f>VLOOKUP($B108,'Tillförd energi'!$B$1:$AI$720,MATCH(H$1,'Tillförd energi'!$B$1:$AQ$1,0),FALSE)</f>
        <v>0</v>
      </c>
      <c r="I108">
        <f>VLOOKUP($B108,'Tillförd energi'!$B$1:$AI$720,MATCH(I$1,'Tillförd energi'!$B$1:$AQ$1,0),FALSE)</f>
        <v>0</v>
      </c>
      <c r="J108">
        <f>VLOOKUP($B108,'Tillförd energi'!$B$1:$AI$720,MATCH(J$1,'Tillförd energi'!$B$1:$AQ$1,0),FALSE)</f>
        <v>0</v>
      </c>
      <c r="K108">
        <f>VLOOKUP($B108,'Tillförd energi'!$B$1:$AI$720,MATCH(K$1,'Tillförd energi'!$B$1:$AQ$1,0),FALSE)</f>
        <v>0</v>
      </c>
      <c r="L108">
        <f>VLOOKUP($B108,'Tillförd energi'!$B$1:$AI$720,MATCH(L$1,'Tillförd energi'!$B$1:$AQ$1,0),FALSE)</f>
        <v>0</v>
      </c>
      <c r="M108">
        <f>VLOOKUP($B108,'Tillförd energi'!$B$1:$AI$720,MATCH(M$1,'Tillförd energi'!$B$1:$AQ$1,0),FALSE)</f>
        <v>0</v>
      </c>
      <c r="N108">
        <f>VLOOKUP($B108,'Tillförd energi'!$B$1:$AI$720,MATCH(N$1,'Tillförd energi'!$B$1:$AQ$1,0),FALSE)</f>
        <v>0</v>
      </c>
      <c r="O108">
        <f>VLOOKUP($B108,'Tillförd energi'!$B$1:$AI$720,MATCH(O$1,'Tillförd energi'!$B$1:$AQ$1,0),FALSE)</f>
        <v>0</v>
      </c>
      <c r="P108">
        <f>VLOOKUP($B108,'Tillförd energi'!$B$1:$AI$720,MATCH(P$1,'Tillförd energi'!$B$1:$AQ$1,0),FALSE)</f>
        <v>30.138000000000002</v>
      </c>
      <c r="Q108">
        <f>VLOOKUP($B108,'Tillförd energi'!$B$1:$AI$720,MATCH(Q$1,'Tillförd energi'!$B$1:$AQ$1,0),FALSE)</f>
        <v>0</v>
      </c>
      <c r="R108">
        <f>VLOOKUP($B108,'Tillförd energi'!$B$1:$AI$720,MATCH(R$1,'Tillförd energi'!$B$1:$AQ$1,0),FALSE)</f>
        <v>5.423</v>
      </c>
      <c r="S108">
        <f>VLOOKUP($B108,'Tillförd energi'!$B$1:$AI$720,MATCH(S$1,'Tillförd energi'!$B$1:$AQ$1,0),FALSE)</f>
        <v>0</v>
      </c>
      <c r="T108">
        <f>VLOOKUP($B108,'Tillförd energi'!$B$1:$AI$720,MATCH(T$1,'Tillförd energi'!$B$1:$AQ$1,0),FALSE)</f>
        <v>0</v>
      </c>
      <c r="U108">
        <f>VLOOKUP($B108,'Tillförd energi'!$B$1:$AI$720,MATCH(U$1,'Tillförd energi'!$B$1:$AQ$1,0),FALSE)</f>
        <v>1.8049999999999999</v>
      </c>
      <c r="V108">
        <f>VLOOKUP($B108,'Tillförd energi'!$B$1:$AI$720,MATCH(V$1,'Tillförd energi'!$B$1:$AQ$1,0),FALSE)</f>
        <v>0</v>
      </c>
      <c r="W108">
        <f>VLOOKUP($B108,'Tillförd energi'!$B$1:$AI$720,MATCH(W$1,'Tillförd energi'!$B$1:$AQ$1,0),FALSE)</f>
        <v>0</v>
      </c>
      <c r="X108">
        <f>VLOOKUP($B108,'Tillförd energi'!$B$1:$AI$720,MATCH(X$1,'Tillförd energi'!$B$1:$AQ$1,0),FALSE)</f>
        <v>0</v>
      </c>
      <c r="Y108">
        <f>VLOOKUP($B108,'Tillförd energi'!$B$1:$AI$720,MATCH(Y$1,'Tillförd energi'!$B$1:$AQ$1,0),FALSE)</f>
        <v>0</v>
      </c>
      <c r="Z108">
        <f>VLOOKUP($B108,'Tillförd energi'!$B$1:$AI$720,MATCH(Z$1,'Tillförd energi'!$B$1:$AQ$1,0),FALSE)</f>
        <v>0</v>
      </c>
      <c r="AA108">
        <f>VLOOKUP($B108,'Tillförd energi'!$B$1:$AI$720,MATCH(AA$1,'Tillförd energi'!$B$1:$AQ$1,0),FALSE)</f>
        <v>0</v>
      </c>
      <c r="AB108">
        <f>VLOOKUP($B108,'Tillförd energi'!$B$1:$AI$720,MATCH(AB$1,'Tillförd energi'!$B$1:$AQ$1,0),FALSE)</f>
        <v>0</v>
      </c>
      <c r="AC108">
        <f>VLOOKUP($B108,'Tillförd energi'!$B$1:$AI$720,MATCH(AC$1,'Tillförd energi'!$B$1:$AQ$1,0),FALSE)</f>
        <v>0</v>
      </c>
      <c r="AD108">
        <f>VLOOKUP($B108,'Tillförd energi'!$B$1:$AI$720,MATCH(AD$1,'Tillförd energi'!$B$1:$AQ$1,0),FALSE)</f>
        <v>0</v>
      </c>
      <c r="AE108">
        <f>VLOOKUP($B108,'Tillförd energi'!$B$1:$AI$720,MATCH(AE$1,'Tillförd energi'!$B$1:$AQ$1,0),FALSE)</f>
        <v>0</v>
      </c>
      <c r="AF108">
        <f>VLOOKUP($B108,'Tillförd energi'!$B$1:$AI$720,MATCH(AF$1,'Tillförd energi'!$B$1:$AQ$1,0),FALSE)</f>
        <v>1.1599999999999999</v>
      </c>
      <c r="AG108">
        <f>IFERROR(VLOOKUP(B108,Miljö!$B$1:$AC$550,MATCH("Köpt mängd produktionsspecifik fjärrvärme:",Miljö!$B$1:$AC$1,0),FALSE)/1,0)</f>
        <v>0</v>
      </c>
      <c r="AI108">
        <f t="shared" si="23"/>
        <v>39.088999999999999</v>
      </c>
      <c r="AJ108">
        <f t="shared" si="24"/>
        <v>39.088999999999999</v>
      </c>
      <c r="AK108">
        <f>IF(ISERROR(1/VLOOKUP($B108,Leveranser!$B$1:$S$499,MATCH("Såld värme (GWh)",Leveranser!$B$1:$S$1,0),FALSE)),"",VLOOKUP($B108,Leveranser!$B$1:$S$499,MATCH("Såld värme (GWh)",Leveranser!$B$1:$S$1,0),FALSE))</f>
        <v>30.628</v>
      </c>
      <c r="AL108">
        <f>VLOOKUP($B108,Leveranser!$B$1:$Y$499,MATCH("Totalt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114">
        <f t="shared" si="25"/>
        <v>0.78354524290721173</v>
      </c>
      <c r="AP108" t="str">
        <f>IFERROR(VLOOKUP($B108,Miljövärden!$B$2:$H$600,7,FALSE),"Nej, saknas")</f>
        <v>Ja</v>
      </c>
      <c r="AQ108" t="str">
        <f>IFERROR(VLOOKUP($B108,Miljövärden!$B$2:$H$600,6,FALSE),"Nej, saknas")</f>
        <v>Nej</v>
      </c>
      <c r="AU108">
        <f t="shared" si="26"/>
        <v>1.1599999999999999</v>
      </c>
      <c r="AV108">
        <f t="shared" si="27"/>
        <v>0</v>
      </c>
      <c r="AW108">
        <f t="shared" si="28"/>
        <v>30.138000000000002</v>
      </c>
      <c r="AX108">
        <f t="shared" si="29"/>
        <v>7.2279999999999998</v>
      </c>
      <c r="AZ108">
        <f t="shared" si="30"/>
        <v>37.366</v>
      </c>
      <c r="BC108">
        <f t="shared" si="31"/>
        <v>0.56299999999999994</v>
      </c>
      <c r="BD108">
        <f t="shared" si="32"/>
        <v>0</v>
      </c>
      <c r="BE108">
        <f t="shared" si="33"/>
        <v>37.366</v>
      </c>
      <c r="BF108">
        <f t="shared" si="34"/>
        <v>0</v>
      </c>
      <c r="BG108">
        <f t="shared" si="35"/>
        <v>1.1599999999999999</v>
      </c>
      <c r="BH108">
        <f>VLOOKUP(B108,Miljö!$B$1:$BX$482,MATCH("Fossilandel för ursprungspecificerad el ()",Miljö!$B$1:$I$1,0),FALSE)</f>
        <v>0</v>
      </c>
      <c r="BI108">
        <f>VLOOKUP(B108,Miljö!$B$1:$BX$482,MATCH("Kärnkraftsandel för ursprungsspecificerad el ()",Miljö!$B$1:$O$1,0),FALSE)</f>
        <v>0</v>
      </c>
      <c r="BJ108">
        <f t="shared" si="36"/>
        <v>0</v>
      </c>
      <c r="BK108" t="str">
        <f>VLOOKUP(B108,Miljö!$B$1:$P$482,MATCH("Fossil andel i procent (%)",Miljö!$B$1:$P$1,0),FALSE)</f>
        <v>ET</v>
      </c>
      <c r="BL108">
        <f t="shared" si="37"/>
        <v>39.088999999999999</v>
      </c>
      <c r="BO108" s="21">
        <f t="shared" si="38"/>
        <v>1.4403028985136483E-2</v>
      </c>
      <c r="BP108" s="115">
        <f t="shared" si="39"/>
        <v>0</v>
      </c>
      <c r="BQ108" s="115">
        <f t="shared" si="40"/>
        <v>0.98559697101486343</v>
      </c>
      <c r="BR108" s="115">
        <f t="shared" si="41"/>
        <v>0</v>
      </c>
      <c r="BT108" s="116">
        <f t="shared" si="42"/>
        <v>0.99999999999999989</v>
      </c>
      <c r="BW108" s="115">
        <f>IF(AP108="Ja",VLOOKUP(B108,Miljövärden!$B$2:$H$600,MATCH("Total andel fossilt",Miljövärden!$B$2:$H$2,0),FALSE),"")</f>
        <v>1.4402999999999999E-2</v>
      </c>
      <c r="BX108" s="116">
        <f t="shared" si="43"/>
        <v>-2.8985136483680729E-8</v>
      </c>
      <c r="BZ108">
        <f t="shared" si="44"/>
        <v>-2.8985136483680729E-8</v>
      </c>
      <c r="CA108" s="115">
        <f t="shared" si="45"/>
        <v>0</v>
      </c>
    </row>
    <row r="109" spans="1:79">
      <c r="A109" t="s">
        <v>190</v>
      </c>
      <c r="B109" t="s">
        <v>192</v>
      </c>
      <c r="C109">
        <f>VLOOKUP($B109,'Tillförd energi'!$B$1:$AI$720,MATCH(C$1,'Tillförd energi'!$B$1:$AQ$1,0),FALSE)</f>
        <v>0</v>
      </c>
      <c r="D109">
        <f>VLOOKUP($B109,'Tillförd energi'!$B$1:$AI$720,MATCH(D$1,'Tillförd energi'!$B$1:$AQ$1,0),FALSE)</f>
        <v>0.03</v>
      </c>
      <c r="E109">
        <f>VLOOKUP($B109,'Tillförd energi'!$B$1:$AI$720,MATCH(E$1,'Tillförd energi'!$B$1:$AQ$1,0),FALSE)</f>
        <v>0</v>
      </c>
      <c r="F109">
        <f>VLOOKUP($B109,'Tillförd energi'!$B$1:$AI$720,MATCH(F$1,'Tillförd energi'!$B$1:$AQ$1,0),FALSE)</f>
        <v>0</v>
      </c>
      <c r="G109">
        <f>VLOOKUP($B109,'Tillförd energi'!$B$1:$AI$720,MATCH(G$1,'Tillförd energi'!$B$1:$AQ$1,0),FALSE)</f>
        <v>0</v>
      </c>
      <c r="H109">
        <f>VLOOKUP($B109,'Tillförd energi'!$B$1:$AI$720,MATCH(H$1,'Tillförd energi'!$B$1:$AQ$1,0),FALSE)</f>
        <v>0</v>
      </c>
      <c r="I109">
        <f>VLOOKUP($B109,'Tillförd energi'!$B$1:$AI$720,MATCH(I$1,'Tillförd energi'!$B$1:$AQ$1,0),FALSE)</f>
        <v>0</v>
      </c>
      <c r="J109">
        <f>VLOOKUP($B109,'Tillförd energi'!$B$1:$AI$720,MATCH(J$1,'Tillförd energi'!$B$1:$AQ$1,0),FALSE)</f>
        <v>0</v>
      </c>
      <c r="K109">
        <f>VLOOKUP($B109,'Tillförd energi'!$B$1:$AI$720,MATCH(K$1,'Tillförd energi'!$B$1:$AQ$1,0),FALSE)</f>
        <v>0</v>
      </c>
      <c r="L109">
        <f>VLOOKUP($B109,'Tillförd energi'!$B$1:$AI$720,MATCH(L$1,'Tillförd energi'!$B$1:$AQ$1,0),FALSE)</f>
        <v>0</v>
      </c>
      <c r="M109">
        <f>VLOOKUP($B109,'Tillförd energi'!$B$1:$AI$720,MATCH(M$1,'Tillförd energi'!$B$1:$AQ$1,0),FALSE)</f>
        <v>0</v>
      </c>
      <c r="N109">
        <f>VLOOKUP($B109,'Tillförd energi'!$B$1:$AI$720,MATCH(N$1,'Tillförd energi'!$B$1:$AQ$1,0),FALSE)</f>
        <v>0</v>
      </c>
      <c r="O109">
        <f>VLOOKUP($B109,'Tillförd energi'!$B$1:$AI$720,MATCH(O$1,'Tillförd energi'!$B$1:$AQ$1,0),FALSE)</f>
        <v>0</v>
      </c>
      <c r="P109">
        <f>VLOOKUP($B109,'Tillförd energi'!$B$1:$AI$720,MATCH(P$1,'Tillförd energi'!$B$1:$AQ$1,0),FALSE)</f>
        <v>0</v>
      </c>
      <c r="Q109">
        <f>VLOOKUP($B109,'Tillförd energi'!$B$1:$AI$720,MATCH(Q$1,'Tillförd energi'!$B$1:$AQ$1,0),FALSE)</f>
        <v>15.6471</v>
      </c>
      <c r="R109">
        <f>VLOOKUP($B109,'Tillförd energi'!$B$1:$AI$720,MATCH(R$1,'Tillförd energi'!$B$1:$AQ$1,0),FALSE)</f>
        <v>6.8</v>
      </c>
      <c r="S109">
        <f>VLOOKUP($B109,'Tillförd energi'!$B$1:$AI$720,MATCH(S$1,'Tillförd energi'!$B$1:$AQ$1,0),FALSE)</f>
        <v>0</v>
      </c>
      <c r="T109">
        <f>VLOOKUP($B109,'Tillförd energi'!$B$1:$AI$720,MATCH(T$1,'Tillförd energi'!$B$1:$AQ$1,0),FALSE)</f>
        <v>0</v>
      </c>
      <c r="U109">
        <f>VLOOKUP($B109,'Tillförd energi'!$B$1:$AI$720,MATCH(U$1,'Tillförd energi'!$B$1:$AQ$1,0),FALSE)</f>
        <v>0</v>
      </c>
      <c r="V109">
        <f>VLOOKUP($B109,'Tillförd energi'!$B$1:$AI$720,MATCH(V$1,'Tillförd energi'!$B$1:$AQ$1,0),FALSE)</f>
        <v>0</v>
      </c>
      <c r="W109">
        <f>VLOOKUP($B109,'Tillförd energi'!$B$1:$AI$720,MATCH(W$1,'Tillförd energi'!$B$1:$AQ$1,0),FALSE)</f>
        <v>0.4</v>
      </c>
      <c r="X109">
        <f>VLOOKUP($B109,'Tillförd energi'!$B$1:$AI$720,MATCH(X$1,'Tillförd energi'!$B$1:$AQ$1,0),FALSE)</f>
        <v>0</v>
      </c>
      <c r="Y109">
        <f>VLOOKUP($B109,'Tillförd energi'!$B$1:$AI$720,MATCH(Y$1,'Tillförd energi'!$B$1:$AQ$1,0),FALSE)</f>
        <v>0</v>
      </c>
      <c r="Z109">
        <f>VLOOKUP($B109,'Tillförd energi'!$B$1:$AI$720,MATCH(Z$1,'Tillförd energi'!$B$1:$AQ$1,0),FALSE)</f>
        <v>7.0000000000000007E-2</v>
      </c>
      <c r="AA109">
        <f>VLOOKUP($B109,'Tillförd energi'!$B$1:$AI$720,MATCH(AA$1,'Tillförd energi'!$B$1:$AQ$1,0),FALSE)</f>
        <v>0</v>
      </c>
      <c r="AB109">
        <f>VLOOKUP($B109,'Tillförd energi'!$B$1:$AI$720,MATCH(AB$1,'Tillförd energi'!$B$1:$AQ$1,0),FALSE)</f>
        <v>0</v>
      </c>
      <c r="AC109">
        <f>VLOOKUP($B109,'Tillförd energi'!$B$1:$AI$720,MATCH(AC$1,'Tillförd energi'!$B$1:$AQ$1,0),FALSE)</f>
        <v>0</v>
      </c>
      <c r="AD109">
        <f>VLOOKUP($B109,'Tillförd energi'!$B$1:$AI$720,MATCH(AD$1,'Tillförd energi'!$B$1:$AQ$1,0),FALSE)</f>
        <v>0</v>
      </c>
      <c r="AE109">
        <f>VLOOKUP($B109,'Tillförd energi'!$B$1:$AI$720,MATCH(AE$1,'Tillförd energi'!$B$1:$AQ$1,0),FALSE)</f>
        <v>0</v>
      </c>
      <c r="AF109">
        <f>VLOOKUP($B109,'Tillförd energi'!$B$1:$AI$720,MATCH(AF$1,'Tillförd energi'!$B$1:$AQ$1,0),FALSE)</f>
        <v>0.53778000000000004</v>
      </c>
      <c r="AG109">
        <f>IFERROR(VLOOKUP(B109,Miljö!$B$1:$AC$550,MATCH("Köpt mängd produktionsspecifik fjärrvärme:",Miljö!$B$1:$AC$1,0),FALSE)/1,0)</f>
        <v>0</v>
      </c>
      <c r="AI109">
        <f t="shared" si="23"/>
        <v>23.48488</v>
      </c>
      <c r="AJ109">
        <f t="shared" si="24"/>
        <v>23.48488</v>
      </c>
      <c r="AK109">
        <f>IF(ISERROR(1/VLOOKUP($B109,Leveranser!$B$1:$S$499,MATCH("Såld värme (GWh)",Leveranser!$B$1:$S$1,0),FALSE)),"",VLOOKUP($B109,Leveranser!$B$1:$S$499,MATCH("Såld värme (GWh)",Leveranser!$B$1:$S$1,0),FALSE))</f>
        <v>17.925999999999998</v>
      </c>
      <c r="AL109">
        <f>VLOOKUP($B109,Leveranser!$B$1:$Y$499,MATCH("Totalt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114">
        <f t="shared" si="25"/>
        <v>0.76329962086244418</v>
      </c>
      <c r="AP109" t="str">
        <f>IFERROR(VLOOKUP($B109,Miljövärden!$B$2:$H$600,7,FALSE),"Nej, saknas")</f>
        <v>Ja</v>
      </c>
      <c r="AQ109" t="str">
        <f>IFERROR(VLOOKUP($B109,Miljövärden!$B$2:$H$600,6,FALSE),"Nej, saknas")</f>
        <v>Ja</v>
      </c>
      <c r="AU109">
        <f t="shared" si="26"/>
        <v>0.60777999999999999</v>
      </c>
      <c r="AV109">
        <f t="shared" si="27"/>
        <v>0</v>
      </c>
      <c r="AW109">
        <f t="shared" si="28"/>
        <v>15.6471</v>
      </c>
      <c r="AX109">
        <f t="shared" si="29"/>
        <v>6.8</v>
      </c>
      <c r="AZ109">
        <f t="shared" si="30"/>
        <v>22.847099999999998</v>
      </c>
      <c r="BC109">
        <f t="shared" si="31"/>
        <v>0.03</v>
      </c>
      <c r="BD109">
        <f t="shared" si="32"/>
        <v>0</v>
      </c>
      <c r="BE109">
        <f t="shared" si="33"/>
        <v>22.847099999999998</v>
      </c>
      <c r="BF109">
        <f t="shared" si="34"/>
        <v>0</v>
      </c>
      <c r="BG109">
        <f t="shared" si="35"/>
        <v>0.60777999999999999</v>
      </c>
      <c r="BH109">
        <f>VLOOKUP(B109,Miljö!$B$1:$BX$482,MATCH("Fossilandel för ursprungspecificerad el ()",Miljö!$B$1:$I$1,0),FALSE)</f>
        <v>0</v>
      </c>
      <c r="BI109">
        <f>VLOOKUP(B109,Miljö!$B$1:$BX$482,MATCH("Kärnkraftsandel för ursprungsspecificerad el ()",Miljö!$B$1:$O$1,0),FALSE)</f>
        <v>0</v>
      </c>
      <c r="BJ109">
        <f t="shared" si="36"/>
        <v>0</v>
      </c>
      <c r="BK109" t="str">
        <f>VLOOKUP(B109,Miljö!$B$1:$P$482,MATCH("Fossil andel i procent (%)",Miljö!$B$1:$P$1,0),FALSE)</f>
        <v>ET</v>
      </c>
      <c r="BL109">
        <f t="shared" si="37"/>
        <v>23.484879999999997</v>
      </c>
      <c r="BO109" s="21">
        <f t="shared" si="38"/>
        <v>1.2774176406266501E-3</v>
      </c>
      <c r="BP109" s="115">
        <f t="shared" si="39"/>
        <v>0</v>
      </c>
      <c r="BQ109" s="115">
        <f t="shared" si="40"/>
        <v>0.99872258235937328</v>
      </c>
      <c r="BR109" s="115">
        <f t="shared" si="41"/>
        <v>0</v>
      </c>
      <c r="BT109" s="116">
        <f t="shared" si="42"/>
        <v>0.99999999999999989</v>
      </c>
      <c r="BW109" s="115">
        <f>IF(AP109="Ja",VLOOKUP(B109,Miljövärden!$B$2:$H$600,MATCH("Total andel fossilt",Miljövärden!$B$2:$H$2,0),FALSE),"")</f>
        <v>1.27742E-3</v>
      </c>
      <c r="BX109" s="116">
        <f t="shared" si="43"/>
        <v>2.3593733499034653E-9</v>
      </c>
      <c r="BZ109">
        <f t="shared" si="44"/>
        <v>2.3593733499034653E-9</v>
      </c>
      <c r="CA109" s="115">
        <f t="shared" si="45"/>
        <v>0</v>
      </c>
    </row>
    <row r="110" spans="1:79">
      <c r="A110" t="s">
        <v>190</v>
      </c>
      <c r="B110" t="s">
        <v>193</v>
      </c>
      <c r="C110">
        <f>VLOOKUP($B110,'Tillförd energi'!$B$1:$AI$720,MATCH(C$1,'Tillförd energi'!$B$1:$AQ$1,0),FALSE)</f>
        <v>0</v>
      </c>
      <c r="D110">
        <f>VLOOKUP($B110,'Tillförd energi'!$B$1:$AI$720,MATCH(D$1,'Tillförd energi'!$B$1:$AQ$1,0),FALSE)</f>
        <v>0.02</v>
      </c>
      <c r="E110">
        <f>VLOOKUP($B110,'Tillförd energi'!$B$1:$AI$720,MATCH(E$1,'Tillförd energi'!$B$1:$AQ$1,0),FALSE)</f>
        <v>0</v>
      </c>
      <c r="F110">
        <f>VLOOKUP($B110,'Tillförd energi'!$B$1:$AI$720,MATCH(F$1,'Tillförd energi'!$B$1:$AQ$1,0),FALSE)</f>
        <v>0</v>
      </c>
      <c r="G110">
        <f>VLOOKUP($B110,'Tillförd energi'!$B$1:$AI$720,MATCH(G$1,'Tillförd energi'!$B$1:$AQ$1,0),FALSE)</f>
        <v>0</v>
      </c>
      <c r="H110">
        <f>VLOOKUP($B110,'Tillförd energi'!$B$1:$AI$720,MATCH(H$1,'Tillförd energi'!$B$1:$AQ$1,0),FALSE)</f>
        <v>0</v>
      </c>
      <c r="I110">
        <f>VLOOKUP($B110,'Tillförd energi'!$B$1:$AI$720,MATCH(I$1,'Tillförd energi'!$B$1:$AQ$1,0),FALSE)</f>
        <v>0</v>
      </c>
      <c r="J110">
        <f>VLOOKUP($B110,'Tillförd energi'!$B$1:$AI$720,MATCH(J$1,'Tillförd energi'!$B$1:$AQ$1,0),FALSE)</f>
        <v>0</v>
      </c>
      <c r="K110">
        <f>VLOOKUP($B110,'Tillförd energi'!$B$1:$AI$720,MATCH(K$1,'Tillförd energi'!$B$1:$AQ$1,0),FALSE)</f>
        <v>0</v>
      </c>
      <c r="L110">
        <f>VLOOKUP($B110,'Tillförd energi'!$B$1:$AI$720,MATCH(L$1,'Tillförd energi'!$B$1:$AQ$1,0),FALSE)</f>
        <v>0</v>
      </c>
      <c r="M110">
        <f>VLOOKUP($B110,'Tillförd energi'!$B$1:$AI$720,MATCH(M$1,'Tillförd energi'!$B$1:$AQ$1,0),FALSE)</f>
        <v>0</v>
      </c>
      <c r="N110">
        <f>VLOOKUP($B110,'Tillförd energi'!$B$1:$AI$720,MATCH(N$1,'Tillförd energi'!$B$1:$AQ$1,0),FALSE)</f>
        <v>0</v>
      </c>
      <c r="O110">
        <f>VLOOKUP($B110,'Tillförd energi'!$B$1:$AI$720,MATCH(O$1,'Tillförd energi'!$B$1:$AQ$1,0),FALSE)</f>
        <v>0</v>
      </c>
      <c r="P110">
        <f>VLOOKUP($B110,'Tillförd energi'!$B$1:$AI$720,MATCH(P$1,'Tillförd energi'!$B$1:$AQ$1,0),FALSE)</f>
        <v>48.4</v>
      </c>
      <c r="Q110">
        <f>VLOOKUP($B110,'Tillförd energi'!$B$1:$AI$720,MATCH(Q$1,'Tillförd energi'!$B$1:$AQ$1,0),FALSE)</f>
        <v>0</v>
      </c>
      <c r="R110">
        <f>VLOOKUP($B110,'Tillförd energi'!$B$1:$AI$720,MATCH(R$1,'Tillförd energi'!$B$1:$AQ$1,0),FALSE)</f>
        <v>15.7</v>
      </c>
      <c r="S110">
        <f>VLOOKUP($B110,'Tillförd energi'!$B$1:$AI$720,MATCH(S$1,'Tillförd energi'!$B$1:$AQ$1,0),FALSE)</f>
        <v>0</v>
      </c>
      <c r="T110">
        <f>VLOOKUP($B110,'Tillförd energi'!$B$1:$AI$720,MATCH(T$1,'Tillförd energi'!$B$1:$AQ$1,0),FALSE)</f>
        <v>0</v>
      </c>
      <c r="U110">
        <f>VLOOKUP($B110,'Tillförd energi'!$B$1:$AI$720,MATCH(U$1,'Tillförd energi'!$B$1:$AQ$1,0),FALSE)</f>
        <v>0</v>
      </c>
      <c r="V110">
        <f>VLOOKUP($B110,'Tillförd energi'!$B$1:$AI$720,MATCH(V$1,'Tillförd energi'!$B$1:$AQ$1,0),FALSE)</f>
        <v>0</v>
      </c>
      <c r="W110">
        <f>VLOOKUP($B110,'Tillförd energi'!$B$1:$AI$720,MATCH(W$1,'Tillförd energi'!$B$1:$AQ$1,0),FALSE)</f>
        <v>1.1000000000000001</v>
      </c>
      <c r="X110">
        <f>VLOOKUP($B110,'Tillförd energi'!$B$1:$AI$720,MATCH(X$1,'Tillförd energi'!$B$1:$AQ$1,0),FALSE)</f>
        <v>0</v>
      </c>
      <c r="Y110">
        <f>VLOOKUP($B110,'Tillförd energi'!$B$1:$AI$720,MATCH(Y$1,'Tillförd energi'!$B$1:$AQ$1,0),FALSE)</f>
        <v>0</v>
      </c>
      <c r="Z110">
        <f>VLOOKUP($B110,'Tillförd energi'!$B$1:$AI$720,MATCH(Z$1,'Tillförd energi'!$B$1:$AQ$1,0),FALSE)</f>
        <v>0</v>
      </c>
      <c r="AA110">
        <f>VLOOKUP($B110,'Tillförd energi'!$B$1:$AI$720,MATCH(AA$1,'Tillförd energi'!$B$1:$AQ$1,0),FALSE)</f>
        <v>0</v>
      </c>
      <c r="AB110">
        <f>VLOOKUP($B110,'Tillförd energi'!$B$1:$AI$720,MATCH(AB$1,'Tillförd energi'!$B$1:$AQ$1,0),FALSE)</f>
        <v>0</v>
      </c>
      <c r="AC110">
        <f>VLOOKUP($B110,'Tillförd energi'!$B$1:$AI$720,MATCH(AC$1,'Tillförd energi'!$B$1:$AQ$1,0),FALSE)</f>
        <v>5.9</v>
      </c>
      <c r="AD110">
        <f>VLOOKUP($B110,'Tillförd energi'!$B$1:$AI$720,MATCH(AD$1,'Tillförd energi'!$B$1:$AQ$1,0),FALSE)</f>
        <v>0</v>
      </c>
      <c r="AE110">
        <f>VLOOKUP($B110,'Tillförd energi'!$B$1:$AI$720,MATCH(AE$1,'Tillförd energi'!$B$1:$AQ$1,0),FALSE)</f>
        <v>0</v>
      </c>
      <c r="AF110">
        <f>VLOOKUP($B110,'Tillförd energi'!$B$1:$AI$720,MATCH(AF$1,'Tillförd energi'!$B$1:$AQ$1,0),FALSE)</f>
        <v>1.58508</v>
      </c>
      <c r="AG110">
        <f>IFERROR(VLOOKUP(B110,Miljö!$B$1:$AC$550,MATCH("Köpt mängd produktionsspecifik fjärrvärme:",Miljö!$B$1:$AC$1,0),FALSE)/1,0)</f>
        <v>0</v>
      </c>
      <c r="AI110">
        <f t="shared" si="23"/>
        <v>72.705080000000009</v>
      </c>
      <c r="AJ110">
        <f t="shared" si="24"/>
        <v>72.705080000000009</v>
      </c>
      <c r="AK110">
        <f>IF(ISERROR(1/VLOOKUP($B110,Leveranser!$B$1:$S$499,MATCH("Såld värme (GWh)",Leveranser!$B$1:$S$1,0),FALSE)),"",VLOOKUP($B110,Leveranser!$B$1:$S$499,MATCH("Såld värme (GWh)",Leveranser!$B$1:$S$1,0),FALSE))</f>
        <v>52.835999999999999</v>
      </c>
      <c r="AL110">
        <f>VLOOKUP($B110,Leveranser!$B$1:$Y$499,MATCH("Totalt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114">
        <f t="shared" si="25"/>
        <v>0.72671675761858723</v>
      </c>
      <c r="AP110" t="str">
        <f>IFERROR(VLOOKUP($B110,Miljövärden!$B$2:$H$600,7,FALSE),"Nej, saknas")</f>
        <v>Ja</v>
      </c>
      <c r="AQ110" t="str">
        <f>IFERROR(VLOOKUP($B110,Miljövärden!$B$2:$H$600,6,FALSE),"Nej, saknas")</f>
        <v>Ja</v>
      </c>
      <c r="AU110">
        <f t="shared" si="26"/>
        <v>1.58508</v>
      </c>
      <c r="AV110">
        <f t="shared" si="27"/>
        <v>0</v>
      </c>
      <c r="AW110">
        <f t="shared" si="28"/>
        <v>48.4</v>
      </c>
      <c r="AX110">
        <f t="shared" si="29"/>
        <v>15.7</v>
      </c>
      <c r="AZ110">
        <f t="shared" si="30"/>
        <v>65.199999999999989</v>
      </c>
      <c r="BC110">
        <f t="shared" si="31"/>
        <v>0.02</v>
      </c>
      <c r="BD110">
        <f t="shared" si="32"/>
        <v>0</v>
      </c>
      <c r="BE110">
        <f t="shared" si="33"/>
        <v>65.199999999999989</v>
      </c>
      <c r="BF110">
        <f t="shared" si="34"/>
        <v>5.9</v>
      </c>
      <c r="BG110">
        <f t="shared" si="35"/>
        <v>1.58508</v>
      </c>
      <c r="BH110">
        <f>VLOOKUP(B110,Miljö!$B$1:$BX$482,MATCH("Fossilandel för ursprungspecificerad el ()",Miljö!$B$1:$I$1,0),FALSE)</f>
        <v>0</v>
      </c>
      <c r="BI110">
        <f>VLOOKUP(B110,Miljö!$B$1:$BX$482,MATCH("Kärnkraftsandel för ursprungsspecificerad el ()",Miljö!$B$1:$O$1,0),FALSE)</f>
        <v>0</v>
      </c>
      <c r="BJ110">
        <f t="shared" si="36"/>
        <v>0</v>
      </c>
      <c r="BK110" t="str">
        <f>VLOOKUP(B110,Miljö!$B$1:$P$482,MATCH("Fossil andel i procent (%)",Miljö!$B$1:$P$1,0),FALSE)</f>
        <v>ET</v>
      </c>
      <c r="BL110">
        <f t="shared" si="37"/>
        <v>72.705079999999995</v>
      </c>
      <c r="BO110" s="21">
        <f t="shared" si="38"/>
        <v>2.7508394186486011E-4</v>
      </c>
      <c r="BP110" s="115">
        <f t="shared" si="39"/>
        <v>0</v>
      </c>
      <c r="BQ110" s="115">
        <f t="shared" si="40"/>
        <v>0.91857515320800143</v>
      </c>
      <c r="BR110" s="115">
        <f t="shared" si="41"/>
        <v>8.1149762850133728E-2</v>
      </c>
      <c r="BT110" s="116">
        <f t="shared" si="42"/>
        <v>1</v>
      </c>
      <c r="BW110" s="115">
        <f>IF(AP110="Ja",VLOOKUP(B110,Miljövärden!$B$2:$H$600,MATCH("Total andel fossilt",Miljövärden!$B$2:$H$2,0),FALSE),"")</f>
        <v>2.7508399999999998E-4</v>
      </c>
      <c r="BX110" s="116">
        <f t="shared" si="43"/>
        <v>5.813513987698235E-11</v>
      </c>
      <c r="BZ110">
        <f t="shared" si="44"/>
        <v>5.813513987698235E-11</v>
      </c>
      <c r="CA110" s="115">
        <f t="shared" si="45"/>
        <v>0</v>
      </c>
    </row>
    <row r="111" spans="1:79">
      <c r="A111" t="s">
        <v>190</v>
      </c>
      <c r="B111" t="s">
        <v>194</v>
      </c>
      <c r="C111">
        <f>VLOOKUP($B111,'Tillförd energi'!$B$1:$AI$720,MATCH(C$1,'Tillförd energi'!$B$1:$AQ$1,0),FALSE)</f>
        <v>0</v>
      </c>
      <c r="D111">
        <f>VLOOKUP($B111,'Tillförd energi'!$B$1:$AI$720,MATCH(D$1,'Tillförd energi'!$B$1:$AQ$1,0),FALSE)</f>
        <v>0.3</v>
      </c>
      <c r="E111">
        <f>VLOOKUP($B111,'Tillförd energi'!$B$1:$AI$720,MATCH(E$1,'Tillförd energi'!$B$1:$AQ$1,0),FALSE)</f>
        <v>0</v>
      </c>
      <c r="F111">
        <f>VLOOKUP($B111,'Tillförd energi'!$B$1:$AI$720,MATCH(F$1,'Tillförd energi'!$B$1:$AQ$1,0),FALSE)</f>
        <v>0.2</v>
      </c>
      <c r="G111">
        <f>VLOOKUP($B111,'Tillförd energi'!$B$1:$AI$720,MATCH(G$1,'Tillförd energi'!$B$1:$AQ$1,0),FALSE)</f>
        <v>0</v>
      </c>
      <c r="H111">
        <f>VLOOKUP($B111,'Tillförd energi'!$B$1:$AI$720,MATCH(H$1,'Tillförd energi'!$B$1:$AQ$1,0),FALSE)</f>
        <v>0</v>
      </c>
      <c r="I111">
        <f>VLOOKUP($B111,'Tillförd energi'!$B$1:$AI$720,MATCH(I$1,'Tillförd energi'!$B$1:$AQ$1,0),FALSE)</f>
        <v>0</v>
      </c>
      <c r="J111">
        <f>VLOOKUP($B111,'Tillförd energi'!$B$1:$AI$720,MATCH(J$1,'Tillförd energi'!$B$1:$AQ$1,0),FALSE)</f>
        <v>2.2000000000000002</v>
      </c>
      <c r="K111">
        <f>VLOOKUP($B111,'Tillförd energi'!$B$1:$AI$720,MATCH(K$1,'Tillförd energi'!$B$1:$AQ$1,0),FALSE)</f>
        <v>0</v>
      </c>
      <c r="L111">
        <f>VLOOKUP($B111,'Tillförd energi'!$B$1:$AI$720,MATCH(L$1,'Tillförd energi'!$B$1:$AQ$1,0),FALSE)</f>
        <v>72.8048</v>
      </c>
      <c r="M111">
        <f>VLOOKUP($B111,'Tillförd energi'!$B$1:$AI$720,MATCH(M$1,'Tillförd energi'!$B$1:$AQ$1,0),FALSE)</f>
        <v>101.776</v>
      </c>
      <c r="N111">
        <f>VLOOKUP($B111,'Tillförd energi'!$B$1:$AI$720,MATCH(N$1,'Tillförd energi'!$B$1:$AQ$1,0),FALSE)</f>
        <v>4.5985100000000001</v>
      </c>
      <c r="O111">
        <f>VLOOKUP($B111,'Tillförd energi'!$B$1:$AI$720,MATCH(O$1,'Tillförd energi'!$B$1:$AQ$1,0),FALSE)</f>
        <v>58.3673</v>
      </c>
      <c r="P111">
        <f>VLOOKUP($B111,'Tillförd energi'!$B$1:$AI$720,MATCH(P$1,'Tillförd energi'!$B$1:$AQ$1,0),FALSE)</f>
        <v>112.367</v>
      </c>
      <c r="Q111">
        <f>VLOOKUP($B111,'Tillförd energi'!$B$1:$AI$720,MATCH(Q$1,'Tillförd energi'!$B$1:$AQ$1,0),FALSE)</f>
        <v>0</v>
      </c>
      <c r="R111">
        <f>VLOOKUP($B111,'Tillförd energi'!$B$1:$AI$720,MATCH(R$1,'Tillförd energi'!$B$1:$AQ$1,0),FALSE)</f>
        <v>6.3064799999999996</v>
      </c>
      <c r="S111">
        <f>VLOOKUP($B111,'Tillförd energi'!$B$1:$AI$720,MATCH(S$1,'Tillförd energi'!$B$1:$AQ$1,0),FALSE)</f>
        <v>0</v>
      </c>
      <c r="T111">
        <f>VLOOKUP($B111,'Tillförd energi'!$B$1:$AI$720,MATCH(T$1,'Tillförd energi'!$B$1:$AQ$1,0),FALSE)</f>
        <v>0</v>
      </c>
      <c r="U111">
        <f>VLOOKUP($B111,'Tillförd energi'!$B$1:$AI$720,MATCH(U$1,'Tillförd energi'!$B$1:$AQ$1,0),FALSE)</f>
        <v>0</v>
      </c>
      <c r="V111">
        <f>VLOOKUP($B111,'Tillförd energi'!$B$1:$AI$720,MATCH(V$1,'Tillförd energi'!$B$1:$AQ$1,0),FALSE)</f>
        <v>0</v>
      </c>
      <c r="W111">
        <f>VLOOKUP($B111,'Tillförd energi'!$B$1:$AI$720,MATCH(W$1,'Tillförd energi'!$B$1:$AQ$1,0),FALSE)</f>
        <v>0.4</v>
      </c>
      <c r="X111">
        <f>VLOOKUP($B111,'Tillförd energi'!$B$1:$AI$720,MATCH(X$1,'Tillförd energi'!$B$1:$AQ$1,0),FALSE)</f>
        <v>0</v>
      </c>
      <c r="Y111">
        <f>VLOOKUP($B111,'Tillförd energi'!$B$1:$AI$720,MATCH(Y$1,'Tillförd energi'!$B$1:$AQ$1,0),FALSE)</f>
        <v>7.7304399999999998</v>
      </c>
      <c r="Z111">
        <f>VLOOKUP($B111,'Tillförd energi'!$B$1:$AI$720,MATCH(Z$1,'Tillförd energi'!$B$1:$AQ$1,0),FALSE)</f>
        <v>0.3</v>
      </c>
      <c r="AA111">
        <f>VLOOKUP($B111,'Tillförd energi'!$B$1:$AI$720,MATCH(AA$1,'Tillförd energi'!$B$1:$AQ$1,0),FALSE)</f>
        <v>0</v>
      </c>
      <c r="AB111">
        <f>VLOOKUP($B111,'Tillförd energi'!$B$1:$AI$720,MATCH(AB$1,'Tillförd energi'!$B$1:$AQ$1,0),FALSE)</f>
        <v>0</v>
      </c>
      <c r="AC111">
        <f>VLOOKUP($B111,'Tillförd energi'!$B$1:$AI$720,MATCH(AC$1,'Tillförd energi'!$B$1:$AQ$1,0),FALSE)</f>
        <v>131.1</v>
      </c>
      <c r="AD111">
        <f>VLOOKUP($B111,'Tillförd energi'!$B$1:$AI$720,MATCH(AD$1,'Tillförd energi'!$B$1:$AQ$1,0),FALSE)</f>
        <v>0</v>
      </c>
      <c r="AE111">
        <f>VLOOKUP($B111,'Tillförd energi'!$B$1:$AI$720,MATCH(AE$1,'Tillförd energi'!$B$1:$AQ$1,0),FALSE)</f>
        <v>0</v>
      </c>
      <c r="AF111">
        <f>VLOOKUP($B111,'Tillförd energi'!$B$1:$AI$720,MATCH(AF$1,'Tillförd energi'!$B$1:$AQ$1,0),FALSE)</f>
        <v>16.439399999999999</v>
      </c>
      <c r="AG111">
        <f>IFERROR(VLOOKUP(B111,Miljö!$B$1:$AC$550,MATCH("Köpt mängd produktionsspecifik fjärrvärme:",Miljö!$B$1:$AC$1,0),FALSE)/1,0)</f>
        <v>0</v>
      </c>
      <c r="AI111">
        <f t="shared" si="23"/>
        <v>514.88992999999994</v>
      </c>
      <c r="AJ111">
        <f t="shared" si="24"/>
        <v>514.88992999999994</v>
      </c>
      <c r="AK111">
        <f>IF(ISERROR(1/VLOOKUP($B111,Leveranser!$B$1:$S$499,MATCH("Såld värme (GWh)",Leveranser!$B$1:$S$1,0),FALSE)),"",VLOOKUP($B111,Leveranser!$B$1:$S$499,MATCH("Såld värme (GWh)",Leveranser!$B$1:$S$1,0),FALSE))</f>
        <v>547.97900000000004</v>
      </c>
      <c r="AL111">
        <f>VLOOKUP($B111,Leveranser!$B$1:$Y$499,MATCH("Totalt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114">
        <f t="shared" si="25"/>
        <v>1.0642643564615841</v>
      </c>
      <c r="AP111" t="str">
        <f>IFERROR(VLOOKUP($B111,Miljövärden!$B$2:$H$600,7,FALSE),"Nej, saknas")</f>
        <v>Ja</v>
      </c>
      <c r="AQ111" t="str">
        <f>IFERROR(VLOOKUP($B111,Miljövärden!$B$2:$H$600,6,FALSE),"Nej, saknas")</f>
        <v>Ja</v>
      </c>
      <c r="AU111">
        <f t="shared" si="26"/>
        <v>16.7394</v>
      </c>
      <c r="AV111">
        <f t="shared" si="27"/>
        <v>0</v>
      </c>
      <c r="AW111">
        <f t="shared" si="28"/>
        <v>277.10881000000001</v>
      </c>
      <c r="AX111">
        <f t="shared" si="29"/>
        <v>6.3064799999999996</v>
      </c>
      <c r="AZ111">
        <f t="shared" si="30"/>
        <v>356.62009</v>
      </c>
      <c r="BC111">
        <f t="shared" si="31"/>
        <v>0.5</v>
      </c>
      <c r="BD111">
        <f t="shared" si="32"/>
        <v>7.7304399999999998</v>
      </c>
      <c r="BE111">
        <f t="shared" si="33"/>
        <v>283.81529</v>
      </c>
      <c r="BF111">
        <f t="shared" si="34"/>
        <v>206.10480000000001</v>
      </c>
      <c r="BG111">
        <f t="shared" si="35"/>
        <v>16.7394</v>
      </c>
      <c r="BH111">
        <f>VLOOKUP(B111,Miljö!$B$1:$BX$482,MATCH("Fossilandel för ursprungspecificerad el ()",Miljö!$B$1:$I$1,0),FALSE)</f>
        <v>0</v>
      </c>
      <c r="BI111">
        <f>VLOOKUP(B111,Miljö!$B$1:$BX$482,MATCH("Kärnkraftsandel för ursprungsspecificerad el ()",Miljö!$B$1:$O$1,0),FALSE)</f>
        <v>0</v>
      </c>
      <c r="BJ111">
        <f t="shared" si="36"/>
        <v>0</v>
      </c>
      <c r="BK111" t="str">
        <f>VLOOKUP(B111,Miljö!$B$1:$P$482,MATCH("Fossil andel i procent (%)",Miljö!$B$1:$P$1,0),FALSE)</f>
        <v>ET</v>
      </c>
      <c r="BL111">
        <f t="shared" si="37"/>
        <v>514.88993000000005</v>
      </c>
      <c r="BO111" s="21">
        <f t="shared" si="38"/>
        <v>9.710813338299313E-4</v>
      </c>
      <c r="BP111" s="115">
        <f t="shared" si="39"/>
        <v>1.5013771972584508E-2</v>
      </c>
      <c r="BQ111" s="115">
        <f t="shared" si="40"/>
        <v>0.58372609850808299</v>
      </c>
      <c r="BR111" s="115">
        <f t="shared" si="41"/>
        <v>0.40028904818550248</v>
      </c>
      <c r="BT111" s="116">
        <f t="shared" si="42"/>
        <v>0.99999999999999989</v>
      </c>
      <c r="BW111" s="115">
        <f>IF(AP111="Ja",VLOOKUP(B111,Miljövärden!$B$2:$H$600,MATCH("Total andel fossilt",Miljövärden!$B$2:$H$2,0),FALSE),"")</f>
        <v>9.7108100000000005E-4</v>
      </c>
      <c r="BX111" s="116">
        <f t="shared" si="43"/>
        <v>-3.3382993125472687E-10</v>
      </c>
      <c r="BZ111">
        <f t="shared" si="44"/>
        <v>-3.3382993125472687E-10</v>
      </c>
      <c r="CA111" s="115">
        <f t="shared" si="45"/>
        <v>0</v>
      </c>
    </row>
    <row r="112" spans="1:79">
      <c r="A112" t="s">
        <v>190</v>
      </c>
      <c r="B112" t="s">
        <v>195</v>
      </c>
      <c r="C112">
        <f>VLOOKUP($B112,'Tillförd energi'!$B$1:$AI$720,MATCH(C$1,'Tillförd energi'!$B$1:$AQ$1,0),FALSE)</f>
        <v>0</v>
      </c>
      <c r="D112">
        <f>VLOOKUP($B112,'Tillförd energi'!$B$1:$AI$720,MATCH(D$1,'Tillförd energi'!$B$1:$AQ$1,0),FALSE)</f>
        <v>0</v>
      </c>
      <c r="E112">
        <f>VLOOKUP($B112,'Tillförd energi'!$B$1:$AI$720,MATCH(E$1,'Tillförd energi'!$B$1:$AQ$1,0),FALSE)</f>
        <v>0</v>
      </c>
      <c r="F112">
        <f>VLOOKUP($B112,'Tillförd energi'!$B$1:$AI$720,MATCH(F$1,'Tillförd energi'!$B$1:$AQ$1,0),FALSE)</f>
        <v>0</v>
      </c>
      <c r="G112">
        <f>VLOOKUP($B112,'Tillförd energi'!$B$1:$AI$720,MATCH(G$1,'Tillförd energi'!$B$1:$AQ$1,0),FALSE)</f>
        <v>0</v>
      </c>
      <c r="H112">
        <f>VLOOKUP($B112,'Tillförd energi'!$B$1:$AI$720,MATCH(H$1,'Tillförd energi'!$B$1:$AQ$1,0),FALSE)</f>
        <v>0</v>
      </c>
      <c r="I112">
        <f>VLOOKUP($B112,'Tillförd energi'!$B$1:$AI$720,MATCH(I$1,'Tillförd energi'!$B$1:$AQ$1,0),FALSE)</f>
        <v>0</v>
      </c>
      <c r="J112">
        <f>VLOOKUP($B112,'Tillförd energi'!$B$1:$AI$720,MATCH(J$1,'Tillförd energi'!$B$1:$AQ$1,0),FALSE)</f>
        <v>0</v>
      </c>
      <c r="K112">
        <f>VLOOKUP($B112,'Tillförd energi'!$B$1:$AI$720,MATCH(K$1,'Tillförd energi'!$B$1:$AQ$1,0),FALSE)</f>
        <v>0</v>
      </c>
      <c r="L112">
        <f>VLOOKUP($B112,'Tillförd energi'!$B$1:$AI$720,MATCH(L$1,'Tillförd energi'!$B$1:$AQ$1,0),FALSE)</f>
        <v>0</v>
      </c>
      <c r="M112">
        <f>VLOOKUP($B112,'Tillförd energi'!$B$1:$AI$720,MATCH(M$1,'Tillförd energi'!$B$1:$AQ$1,0),FALSE)</f>
        <v>0</v>
      </c>
      <c r="N112">
        <f>VLOOKUP($B112,'Tillförd energi'!$B$1:$AI$720,MATCH(N$1,'Tillförd energi'!$B$1:$AQ$1,0),FALSE)</f>
        <v>0</v>
      </c>
      <c r="O112">
        <f>VLOOKUP($B112,'Tillförd energi'!$B$1:$AI$720,MATCH(O$1,'Tillförd energi'!$B$1:$AQ$1,0),FALSE)</f>
        <v>0</v>
      </c>
      <c r="P112">
        <f>VLOOKUP($B112,'Tillförd energi'!$B$1:$AI$720,MATCH(P$1,'Tillförd energi'!$B$1:$AQ$1,0),FALSE)</f>
        <v>0</v>
      </c>
      <c r="Q112">
        <f>VLOOKUP($B112,'Tillförd energi'!$B$1:$AI$720,MATCH(Q$1,'Tillförd energi'!$B$1:$AQ$1,0),FALSE)</f>
        <v>0</v>
      </c>
      <c r="R112">
        <f>VLOOKUP($B112,'Tillförd energi'!$B$1:$AI$720,MATCH(R$1,'Tillförd energi'!$B$1:$AQ$1,0),FALSE)</f>
        <v>0</v>
      </c>
      <c r="S112">
        <f>VLOOKUP($B112,'Tillförd energi'!$B$1:$AI$720,MATCH(S$1,'Tillförd energi'!$B$1:$AQ$1,0),FALSE)</f>
        <v>0</v>
      </c>
      <c r="T112">
        <f>VLOOKUP($B112,'Tillförd energi'!$B$1:$AI$720,MATCH(T$1,'Tillförd energi'!$B$1:$AQ$1,0),FALSE)</f>
        <v>0</v>
      </c>
      <c r="U112">
        <f>VLOOKUP($B112,'Tillförd energi'!$B$1:$AI$720,MATCH(U$1,'Tillförd energi'!$B$1:$AQ$1,0),FALSE)</f>
        <v>0</v>
      </c>
      <c r="V112">
        <f>VLOOKUP($B112,'Tillförd energi'!$B$1:$AI$720,MATCH(V$1,'Tillförd energi'!$B$1:$AQ$1,0),FALSE)</f>
        <v>0</v>
      </c>
      <c r="W112">
        <f>VLOOKUP($B112,'Tillförd energi'!$B$1:$AI$720,MATCH(W$1,'Tillförd energi'!$B$1:$AQ$1,0),FALSE)</f>
        <v>0</v>
      </c>
      <c r="X112">
        <f>VLOOKUP($B112,'Tillförd energi'!$B$1:$AI$720,MATCH(X$1,'Tillförd energi'!$B$1:$AQ$1,0),FALSE)</f>
        <v>0</v>
      </c>
      <c r="Y112">
        <f>VLOOKUP($B112,'Tillförd energi'!$B$1:$AI$720,MATCH(Y$1,'Tillförd energi'!$B$1:$AQ$1,0),FALSE)</f>
        <v>0</v>
      </c>
      <c r="Z112">
        <f>VLOOKUP($B112,'Tillförd energi'!$B$1:$AI$720,MATCH(Z$1,'Tillförd energi'!$B$1:$AQ$1,0),FALSE)</f>
        <v>0</v>
      </c>
      <c r="AA112">
        <f>VLOOKUP($B112,'Tillförd energi'!$B$1:$AI$720,MATCH(AA$1,'Tillförd energi'!$B$1:$AQ$1,0),FALSE)</f>
        <v>0</v>
      </c>
      <c r="AB112">
        <f>VLOOKUP($B112,'Tillförd energi'!$B$1:$AI$720,MATCH(AB$1,'Tillförd energi'!$B$1:$AQ$1,0),FALSE)</f>
        <v>0</v>
      </c>
      <c r="AC112">
        <f>VLOOKUP($B112,'Tillförd energi'!$B$1:$AI$720,MATCH(AC$1,'Tillförd energi'!$B$1:$AQ$1,0),FALSE)</f>
        <v>1.702</v>
      </c>
      <c r="AD112">
        <f>VLOOKUP($B112,'Tillförd energi'!$B$1:$AI$720,MATCH(AD$1,'Tillförd energi'!$B$1:$AQ$1,0),FALSE)</f>
        <v>0</v>
      </c>
      <c r="AE112">
        <f>VLOOKUP($B112,'Tillförd energi'!$B$1:$AI$720,MATCH(AE$1,'Tillförd energi'!$B$1:$AQ$1,0),FALSE)</f>
        <v>0</v>
      </c>
      <c r="AF112">
        <f>VLOOKUP($B112,'Tillförd energi'!$B$1:$AI$720,MATCH(AF$1,'Tillförd energi'!$B$1:$AQ$1,0),FALSE)</f>
        <v>5.1060000000000001E-2</v>
      </c>
      <c r="AG112">
        <f>IFERROR(VLOOKUP(B112,Miljö!$B$1:$AC$550,MATCH("Köpt mängd produktionsspecifik fjärrvärme:",Miljö!$B$1:$AC$1,0),FALSE)/1,0)</f>
        <v>0</v>
      </c>
      <c r="AI112">
        <f t="shared" si="23"/>
        <v>1.7530600000000001</v>
      </c>
      <c r="AJ112">
        <f t="shared" si="24"/>
        <v>1.7530600000000001</v>
      </c>
      <c r="AK112">
        <f>IF(ISERROR(1/VLOOKUP($B112,Leveranser!$B$1:$S$499,MATCH("Såld värme (GWh)",Leveranser!$B$1:$S$1,0),FALSE)),"",VLOOKUP($B112,Leveranser!$B$1:$S$499,MATCH("Såld värme (GWh)",Leveranser!$B$1:$S$1,0),FALSE))</f>
        <v>1.702</v>
      </c>
      <c r="AL112">
        <f>VLOOKUP($B112,Leveranser!$B$1:$Y$499,MATCH("Totalt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114">
        <f t="shared" si="25"/>
        <v>0.97087378640776689</v>
      </c>
      <c r="AP112" t="str">
        <f>IFERROR(VLOOKUP($B112,Miljövärden!$B$2:$H$600,7,FALSE),"Nej, saknas")</f>
        <v>Ja</v>
      </c>
      <c r="AQ112" t="str">
        <f>IFERROR(VLOOKUP($B112,Miljövärden!$B$2:$H$600,6,FALSE),"Nej, saknas")</f>
        <v>Ja</v>
      </c>
      <c r="AU112">
        <f t="shared" si="26"/>
        <v>5.1060000000000001E-2</v>
      </c>
      <c r="AV112">
        <f t="shared" si="27"/>
        <v>0</v>
      </c>
      <c r="AW112">
        <f t="shared" si="28"/>
        <v>0</v>
      </c>
      <c r="AX112">
        <f t="shared" si="29"/>
        <v>0</v>
      </c>
      <c r="AZ112">
        <f t="shared" si="30"/>
        <v>0</v>
      </c>
      <c r="BC112">
        <f t="shared" si="31"/>
        <v>0</v>
      </c>
      <c r="BD112">
        <f t="shared" si="32"/>
        <v>0</v>
      </c>
      <c r="BE112">
        <f t="shared" si="33"/>
        <v>0</v>
      </c>
      <c r="BF112">
        <f t="shared" si="34"/>
        <v>1.702</v>
      </c>
      <c r="BG112">
        <f t="shared" si="35"/>
        <v>5.1060000000000001E-2</v>
      </c>
      <c r="BH112">
        <f>VLOOKUP(B112,Miljö!$B$1:$BX$482,MATCH("Fossilandel för ursprungspecificerad el ()",Miljö!$B$1:$I$1,0),FALSE)</f>
        <v>0</v>
      </c>
      <c r="BI112">
        <f>VLOOKUP(B112,Miljö!$B$1:$BX$482,MATCH("Kärnkraftsandel för ursprungsspecificerad el ()",Miljö!$B$1:$O$1,0),FALSE)</f>
        <v>0</v>
      </c>
      <c r="BJ112">
        <f t="shared" si="36"/>
        <v>0</v>
      </c>
      <c r="BK112" t="str">
        <f>VLOOKUP(B112,Miljö!$B$1:$P$482,MATCH("Fossil andel i procent (%)",Miljö!$B$1:$P$1,0),FALSE)</f>
        <v>ET</v>
      </c>
      <c r="BL112">
        <f t="shared" si="37"/>
        <v>1.7530600000000001</v>
      </c>
      <c r="BO112" s="21">
        <f t="shared" si="38"/>
        <v>0</v>
      </c>
      <c r="BP112" s="115">
        <f t="shared" si="39"/>
        <v>0</v>
      </c>
      <c r="BQ112" s="115">
        <f t="shared" si="40"/>
        <v>2.9126213592233011E-2</v>
      </c>
      <c r="BR112" s="115">
        <f t="shared" si="41"/>
        <v>0.97087378640776689</v>
      </c>
      <c r="BT112" s="116">
        <f t="shared" si="42"/>
        <v>0.99999999999999989</v>
      </c>
      <c r="BW112" s="115">
        <f>IF(AP112="Ja",VLOOKUP(B112,Miljövärden!$B$2:$H$600,MATCH("Total andel fossilt",Miljövärden!$B$2:$H$2,0),FALSE),"")</f>
        <v>0</v>
      </c>
      <c r="BX112" s="116">
        <f t="shared" si="43"/>
        <v>0</v>
      </c>
      <c r="BZ112">
        <f t="shared" si="44"/>
        <v>0</v>
      </c>
      <c r="CA112" s="115">
        <f t="shared" si="45"/>
        <v>0</v>
      </c>
    </row>
    <row r="113" spans="1:79">
      <c r="A113" t="s">
        <v>196</v>
      </c>
      <c r="B113" t="s">
        <v>197</v>
      </c>
      <c r="C113">
        <f>VLOOKUP($B113,'Tillförd energi'!$B$1:$AI$720,MATCH(C$1,'Tillförd energi'!$B$1:$AQ$1,0),FALSE)</f>
        <v>0</v>
      </c>
      <c r="D113">
        <f>VLOOKUP($B113,'Tillförd energi'!$B$1:$AI$720,MATCH(D$1,'Tillförd energi'!$B$1:$AQ$1,0),FALSE)</f>
        <v>0.3</v>
      </c>
      <c r="E113">
        <f>VLOOKUP($B113,'Tillförd energi'!$B$1:$AI$720,MATCH(E$1,'Tillförd energi'!$B$1:$AQ$1,0),FALSE)</f>
        <v>0</v>
      </c>
      <c r="F113">
        <f>VLOOKUP($B113,'Tillförd energi'!$B$1:$AI$720,MATCH(F$1,'Tillförd energi'!$B$1:$AQ$1,0),FALSE)</f>
        <v>0</v>
      </c>
      <c r="G113">
        <f>VLOOKUP($B113,'Tillförd energi'!$B$1:$AI$720,MATCH(G$1,'Tillförd energi'!$B$1:$AQ$1,0),FALSE)</f>
        <v>0</v>
      </c>
      <c r="H113">
        <f>VLOOKUP($B113,'Tillförd energi'!$B$1:$AI$720,MATCH(H$1,'Tillförd energi'!$B$1:$AQ$1,0),FALSE)</f>
        <v>0</v>
      </c>
      <c r="I113">
        <f>VLOOKUP($B113,'Tillförd energi'!$B$1:$AI$720,MATCH(I$1,'Tillförd energi'!$B$1:$AQ$1,0),FALSE)</f>
        <v>0</v>
      </c>
      <c r="J113">
        <f>VLOOKUP($B113,'Tillförd energi'!$B$1:$AI$720,MATCH(J$1,'Tillförd energi'!$B$1:$AQ$1,0),FALSE)</f>
        <v>0</v>
      </c>
      <c r="K113">
        <f>VLOOKUP($B113,'Tillförd energi'!$B$1:$AI$720,MATCH(K$1,'Tillförd energi'!$B$1:$AQ$1,0),FALSE)</f>
        <v>0</v>
      </c>
      <c r="L113">
        <f>VLOOKUP($B113,'Tillförd energi'!$B$1:$AI$720,MATCH(L$1,'Tillförd energi'!$B$1:$AQ$1,0),FALSE)</f>
        <v>0</v>
      </c>
      <c r="M113">
        <f>VLOOKUP($B113,'Tillförd energi'!$B$1:$AI$720,MATCH(M$1,'Tillförd energi'!$B$1:$AQ$1,0),FALSE)</f>
        <v>0</v>
      </c>
      <c r="N113">
        <f>VLOOKUP($B113,'Tillförd energi'!$B$1:$AI$720,MATCH(N$1,'Tillförd energi'!$B$1:$AQ$1,0),FALSE)</f>
        <v>0</v>
      </c>
      <c r="O113">
        <f>VLOOKUP($B113,'Tillförd energi'!$B$1:$AI$720,MATCH(O$1,'Tillförd energi'!$B$1:$AQ$1,0),FALSE)</f>
        <v>16.45</v>
      </c>
      <c r="P113">
        <f>VLOOKUP($B113,'Tillförd energi'!$B$1:$AI$720,MATCH(P$1,'Tillförd energi'!$B$1:$AQ$1,0),FALSE)</f>
        <v>16.5</v>
      </c>
      <c r="Q113">
        <f>VLOOKUP($B113,'Tillförd energi'!$B$1:$AI$720,MATCH(Q$1,'Tillförd energi'!$B$1:$AQ$1,0),FALSE)</f>
        <v>27</v>
      </c>
      <c r="R113">
        <f>VLOOKUP($B113,'Tillförd energi'!$B$1:$AI$720,MATCH(R$1,'Tillförd energi'!$B$1:$AQ$1,0),FALSE)</f>
        <v>8.8800000000000008</v>
      </c>
      <c r="S113">
        <f>VLOOKUP($B113,'Tillförd energi'!$B$1:$AI$720,MATCH(S$1,'Tillförd energi'!$B$1:$AQ$1,0),FALSE)</f>
        <v>0</v>
      </c>
      <c r="T113">
        <f>VLOOKUP($B113,'Tillförd energi'!$B$1:$AI$720,MATCH(T$1,'Tillförd energi'!$B$1:$AQ$1,0),FALSE)</f>
        <v>0</v>
      </c>
      <c r="U113">
        <f>VLOOKUP($B113,'Tillförd energi'!$B$1:$AI$720,MATCH(U$1,'Tillförd energi'!$B$1:$AQ$1,0),FALSE)</f>
        <v>0</v>
      </c>
      <c r="V113">
        <f>VLOOKUP($B113,'Tillförd energi'!$B$1:$AI$720,MATCH(V$1,'Tillförd energi'!$B$1:$AQ$1,0),FALSE)</f>
        <v>0</v>
      </c>
      <c r="W113">
        <f>VLOOKUP($B113,'Tillförd energi'!$B$1:$AI$720,MATCH(W$1,'Tillförd energi'!$B$1:$AQ$1,0),FALSE)</f>
        <v>2.4</v>
      </c>
      <c r="X113">
        <f>VLOOKUP($B113,'Tillförd energi'!$B$1:$AI$720,MATCH(X$1,'Tillförd energi'!$B$1:$AQ$1,0),FALSE)</f>
        <v>0</v>
      </c>
      <c r="Y113">
        <f>VLOOKUP($B113,'Tillförd energi'!$B$1:$AI$720,MATCH(Y$1,'Tillförd energi'!$B$1:$AQ$1,0),FALSE)</f>
        <v>0</v>
      </c>
      <c r="Z113">
        <f>VLOOKUP($B113,'Tillförd energi'!$B$1:$AI$720,MATCH(Z$1,'Tillförd energi'!$B$1:$AQ$1,0),FALSE)</f>
        <v>0</v>
      </c>
      <c r="AA113">
        <f>VLOOKUP($B113,'Tillförd energi'!$B$1:$AI$720,MATCH(AA$1,'Tillförd energi'!$B$1:$AQ$1,0),FALSE)</f>
        <v>0</v>
      </c>
      <c r="AB113">
        <f>VLOOKUP($B113,'Tillförd energi'!$B$1:$AI$720,MATCH(AB$1,'Tillförd energi'!$B$1:$AQ$1,0),FALSE)</f>
        <v>0</v>
      </c>
      <c r="AC113">
        <f>VLOOKUP($B113,'Tillförd energi'!$B$1:$AI$720,MATCH(AC$1,'Tillförd energi'!$B$1:$AQ$1,0),FALSE)</f>
        <v>2</v>
      </c>
      <c r="AD113">
        <f>VLOOKUP($B113,'Tillförd energi'!$B$1:$AI$720,MATCH(AD$1,'Tillförd energi'!$B$1:$AQ$1,0),FALSE)</f>
        <v>0</v>
      </c>
      <c r="AE113">
        <f>VLOOKUP($B113,'Tillförd energi'!$B$1:$AI$720,MATCH(AE$1,'Tillförd energi'!$B$1:$AQ$1,0),FALSE)</f>
        <v>0</v>
      </c>
      <c r="AF113">
        <f>VLOOKUP($B113,'Tillförd energi'!$B$1:$AI$720,MATCH(AF$1,'Tillförd energi'!$B$1:$AQ$1,0),FALSE)</f>
        <v>1.5149999999999999</v>
      </c>
      <c r="AG113">
        <f>IFERROR(VLOOKUP(B113,Miljö!$B$1:$AC$550,MATCH("Köpt mängd produktionsspecifik fjärrvärme:",Miljö!$B$1:$AC$1,0),FALSE)/1,0)</f>
        <v>0</v>
      </c>
      <c r="AI113">
        <f t="shared" si="23"/>
        <v>75.045000000000002</v>
      </c>
      <c r="AJ113">
        <f t="shared" si="24"/>
        <v>75.045000000000002</v>
      </c>
      <c r="AK113">
        <f>IF(ISERROR(1/VLOOKUP($B113,Leveranser!$B$1:$S$499,MATCH("Såld värme (GWh)",Leveranser!$B$1:$S$1,0),FALSE)),"",VLOOKUP($B113,Leveranser!$B$1:$S$499,MATCH("Såld värme (GWh)",Leveranser!$B$1:$S$1,0),FALSE))</f>
        <v>50.5</v>
      </c>
      <c r="AL113">
        <f>VLOOKUP($B113,Leveranser!$B$1:$Y$499,MATCH("Totalt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114">
        <f t="shared" si="25"/>
        <v>0.6729295755879805</v>
      </c>
      <c r="AP113" t="str">
        <f>IFERROR(VLOOKUP($B113,Miljövärden!$B$2:$H$600,7,FALSE),"Nej, saknas")</f>
        <v>Ja</v>
      </c>
      <c r="AQ113" t="str">
        <f>IFERROR(VLOOKUP($B113,Miljövärden!$B$2:$H$600,6,FALSE),"Nej, saknas")</f>
        <v>Nej</v>
      </c>
      <c r="AU113">
        <f t="shared" si="26"/>
        <v>1.5149999999999999</v>
      </c>
      <c r="AV113">
        <f t="shared" si="27"/>
        <v>0</v>
      </c>
      <c r="AW113">
        <f t="shared" si="28"/>
        <v>59.95</v>
      </c>
      <c r="AX113">
        <f t="shared" si="29"/>
        <v>8.8800000000000008</v>
      </c>
      <c r="AZ113">
        <f t="shared" si="30"/>
        <v>71.23</v>
      </c>
      <c r="BC113">
        <f t="shared" si="31"/>
        <v>0.3</v>
      </c>
      <c r="BD113">
        <f t="shared" si="32"/>
        <v>0</v>
      </c>
      <c r="BE113">
        <f t="shared" si="33"/>
        <v>71.23</v>
      </c>
      <c r="BF113">
        <f t="shared" si="34"/>
        <v>2</v>
      </c>
      <c r="BG113">
        <f t="shared" si="35"/>
        <v>1.5149999999999999</v>
      </c>
      <c r="BH113">
        <f>VLOOKUP(B113,Miljö!$B$1:$BX$482,MATCH("Fossilandel för ursprungspecificerad el ()",Miljö!$B$1:$I$1,0),FALSE)</f>
        <v>0.47</v>
      </c>
      <c r="BI113">
        <f>VLOOKUP(B113,Miljö!$B$1:$BX$482,MATCH("Kärnkraftsandel för ursprungsspecificerad el ()",Miljö!$B$1:$O$1,0),FALSE)</f>
        <v>0.48170000000000002</v>
      </c>
      <c r="BJ113">
        <f t="shared" si="36"/>
        <v>0</v>
      </c>
      <c r="BK113" t="str">
        <f>VLOOKUP(B113,Miljö!$B$1:$P$482,MATCH("Fossil andel i procent (%)",Miljö!$B$1:$P$1,0),FALSE)</f>
        <v>ET</v>
      </c>
      <c r="BL113">
        <f t="shared" si="37"/>
        <v>75.045000000000002</v>
      </c>
      <c r="BO113" s="21">
        <f t="shared" si="38"/>
        <v>1.3485908454927042E-2</v>
      </c>
      <c r="BP113" s="115">
        <f t="shared" si="39"/>
        <v>9.7245052968219069E-3</v>
      </c>
      <c r="BQ113" s="115">
        <f t="shared" si="40"/>
        <v>0.95013890998734085</v>
      </c>
      <c r="BR113" s="115">
        <f t="shared" si="41"/>
        <v>2.6650676260910122E-2</v>
      </c>
      <c r="BT113" s="116">
        <f t="shared" si="42"/>
        <v>0.99999999999999989</v>
      </c>
      <c r="BW113" s="115">
        <f>IF(AP113="Ja",VLOOKUP(B113,Miljövärden!$B$2:$H$600,MATCH("Total andel fossilt",Miljövärden!$B$2:$H$2,0),FALSE),"")</f>
        <v>1.34859E-2</v>
      </c>
      <c r="BX113" s="116">
        <f t="shared" si="43"/>
        <v>-8.4549270414763233E-9</v>
      </c>
      <c r="BZ113">
        <f t="shared" si="44"/>
        <v>-8.4549270414763233E-9</v>
      </c>
      <c r="CA113" s="115">
        <f t="shared" si="45"/>
        <v>0</v>
      </c>
    </row>
    <row r="114" spans="1:79">
      <c r="A114" t="s">
        <v>198</v>
      </c>
      <c r="B114" t="s">
        <v>199</v>
      </c>
      <c r="C114">
        <f>VLOOKUP($B114,'Tillförd energi'!$B$1:$AI$720,MATCH(C$1,'Tillförd energi'!$B$1:$AQ$1,0),FALSE)</f>
        <v>0</v>
      </c>
      <c r="D114">
        <f>VLOOKUP($B114,'Tillförd energi'!$B$1:$AI$720,MATCH(D$1,'Tillförd energi'!$B$1:$AQ$1,0),FALSE)</f>
        <v>0.17</v>
      </c>
      <c r="E114">
        <f>VLOOKUP($B114,'Tillförd energi'!$B$1:$AI$720,MATCH(E$1,'Tillförd energi'!$B$1:$AQ$1,0),FALSE)</f>
        <v>0</v>
      </c>
      <c r="F114">
        <f>VLOOKUP($B114,'Tillförd energi'!$B$1:$AI$720,MATCH(F$1,'Tillförd energi'!$B$1:$AQ$1,0),FALSE)</f>
        <v>0</v>
      </c>
      <c r="G114">
        <f>VLOOKUP($B114,'Tillförd energi'!$B$1:$AI$720,MATCH(G$1,'Tillförd energi'!$B$1:$AQ$1,0),FALSE)</f>
        <v>0</v>
      </c>
      <c r="H114">
        <f>VLOOKUP($B114,'Tillförd energi'!$B$1:$AI$720,MATCH(H$1,'Tillförd energi'!$B$1:$AQ$1,0),FALSE)</f>
        <v>0</v>
      </c>
      <c r="I114">
        <f>VLOOKUP($B114,'Tillförd energi'!$B$1:$AI$720,MATCH(I$1,'Tillförd energi'!$B$1:$AQ$1,0),FALSE)</f>
        <v>0</v>
      </c>
      <c r="J114">
        <f>VLOOKUP($B114,'Tillförd energi'!$B$1:$AI$720,MATCH(J$1,'Tillförd energi'!$B$1:$AQ$1,0),FALSE)</f>
        <v>0</v>
      </c>
      <c r="K114">
        <f>VLOOKUP($B114,'Tillförd energi'!$B$1:$AI$720,MATCH(K$1,'Tillförd energi'!$B$1:$AQ$1,0),FALSE)</f>
        <v>0</v>
      </c>
      <c r="L114">
        <f>VLOOKUP($B114,'Tillförd energi'!$B$1:$AI$720,MATCH(L$1,'Tillförd energi'!$B$1:$AQ$1,0),FALSE)</f>
        <v>0</v>
      </c>
      <c r="M114">
        <f>VLOOKUP($B114,'Tillförd energi'!$B$1:$AI$720,MATCH(M$1,'Tillförd energi'!$B$1:$AQ$1,0),FALSE)</f>
        <v>0</v>
      </c>
      <c r="N114">
        <f>VLOOKUP($B114,'Tillförd energi'!$B$1:$AI$720,MATCH(N$1,'Tillförd energi'!$B$1:$AQ$1,0),FALSE)</f>
        <v>0</v>
      </c>
      <c r="O114">
        <f>VLOOKUP($B114,'Tillförd energi'!$B$1:$AI$720,MATCH(O$1,'Tillförd energi'!$B$1:$AQ$1,0),FALSE)</f>
        <v>0</v>
      </c>
      <c r="P114">
        <f>VLOOKUP($B114,'Tillförd energi'!$B$1:$AI$720,MATCH(P$1,'Tillförd energi'!$B$1:$AQ$1,0),FALSE)</f>
        <v>15.39</v>
      </c>
      <c r="Q114">
        <f>VLOOKUP($B114,'Tillförd energi'!$B$1:$AI$720,MATCH(Q$1,'Tillförd energi'!$B$1:$AQ$1,0),FALSE)</f>
        <v>0</v>
      </c>
      <c r="R114">
        <f>VLOOKUP($B114,'Tillförd energi'!$B$1:$AI$720,MATCH(R$1,'Tillförd energi'!$B$1:$AQ$1,0),FALSE)</f>
        <v>0</v>
      </c>
      <c r="S114">
        <f>VLOOKUP($B114,'Tillförd energi'!$B$1:$AI$720,MATCH(S$1,'Tillförd energi'!$B$1:$AQ$1,0),FALSE)</f>
        <v>0</v>
      </c>
      <c r="T114">
        <f>VLOOKUP($B114,'Tillförd energi'!$B$1:$AI$720,MATCH(T$1,'Tillförd energi'!$B$1:$AQ$1,0),FALSE)</f>
        <v>0</v>
      </c>
      <c r="U114">
        <f>VLOOKUP($B114,'Tillförd energi'!$B$1:$AI$720,MATCH(U$1,'Tillförd energi'!$B$1:$AQ$1,0),FALSE)</f>
        <v>0</v>
      </c>
      <c r="V114">
        <f>VLOOKUP($B114,'Tillförd energi'!$B$1:$AI$720,MATCH(V$1,'Tillförd energi'!$B$1:$AQ$1,0),FALSE)</f>
        <v>0</v>
      </c>
      <c r="W114">
        <f>VLOOKUP($B114,'Tillförd energi'!$B$1:$AI$720,MATCH(W$1,'Tillförd energi'!$B$1:$AQ$1,0),FALSE)</f>
        <v>0</v>
      </c>
      <c r="X114">
        <f>VLOOKUP($B114,'Tillförd energi'!$B$1:$AI$720,MATCH(X$1,'Tillförd energi'!$B$1:$AQ$1,0),FALSE)</f>
        <v>0</v>
      </c>
      <c r="Y114">
        <f>VLOOKUP($B114,'Tillförd energi'!$B$1:$AI$720,MATCH(Y$1,'Tillförd energi'!$B$1:$AQ$1,0),FALSE)</f>
        <v>0</v>
      </c>
      <c r="Z114">
        <f>VLOOKUP($B114,'Tillförd energi'!$B$1:$AI$720,MATCH(Z$1,'Tillförd energi'!$B$1:$AQ$1,0),FALSE)</f>
        <v>0</v>
      </c>
      <c r="AA114">
        <f>VLOOKUP($B114,'Tillförd energi'!$B$1:$AI$720,MATCH(AA$1,'Tillförd energi'!$B$1:$AQ$1,0),FALSE)</f>
        <v>0</v>
      </c>
      <c r="AB114">
        <f>VLOOKUP($B114,'Tillförd energi'!$B$1:$AI$720,MATCH(AB$1,'Tillförd energi'!$B$1:$AQ$1,0),FALSE)</f>
        <v>0</v>
      </c>
      <c r="AC114">
        <f>VLOOKUP($B114,'Tillförd energi'!$B$1:$AI$720,MATCH(AC$1,'Tillförd energi'!$B$1:$AQ$1,0),FALSE)</f>
        <v>2.0299999999999998</v>
      </c>
      <c r="AD114">
        <f>VLOOKUP($B114,'Tillförd energi'!$B$1:$AI$720,MATCH(AD$1,'Tillförd energi'!$B$1:$AQ$1,0),FALSE)</f>
        <v>0</v>
      </c>
      <c r="AE114">
        <f>VLOOKUP($B114,'Tillförd energi'!$B$1:$AI$720,MATCH(AE$1,'Tillförd energi'!$B$1:$AQ$1,0),FALSE)</f>
        <v>0</v>
      </c>
      <c r="AF114">
        <f>VLOOKUP($B114,'Tillförd energi'!$B$1:$AI$720,MATCH(AF$1,'Tillförd energi'!$B$1:$AQ$1,0),FALSE)</f>
        <v>0.43</v>
      </c>
      <c r="AG114">
        <f>IFERROR(VLOOKUP(B114,Miljö!$B$1:$AC$550,MATCH("Köpt mängd produktionsspecifik fjärrvärme:",Miljö!$B$1:$AC$1,0),FALSE)/1,0)</f>
        <v>0</v>
      </c>
      <c r="AI114">
        <f t="shared" si="23"/>
        <v>18.02</v>
      </c>
      <c r="AJ114">
        <f t="shared" si="24"/>
        <v>18.02</v>
      </c>
      <c r="AK114">
        <f>IF(ISERROR(1/VLOOKUP($B114,Leveranser!$B$1:$S$499,MATCH("Såld värme (GWh)",Leveranser!$B$1:$S$1,0),FALSE)),"",VLOOKUP($B114,Leveranser!$B$1:$S$499,MATCH("Såld värme (GWh)",Leveranser!$B$1:$S$1,0),FALSE))</f>
        <v>11.36</v>
      </c>
      <c r="AL114">
        <f>VLOOKUP($B114,Leveranser!$B$1:$Y$499,MATCH("Totalt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114">
        <f t="shared" si="25"/>
        <v>0.63041065482796887</v>
      </c>
      <c r="AP114" t="str">
        <f>IFERROR(VLOOKUP($B114,Miljövärden!$B$2:$H$600,7,FALSE),"Nej, saknas")</f>
        <v>Ja</v>
      </c>
      <c r="AQ114" t="str">
        <f>IFERROR(VLOOKUP($B114,Miljövärden!$B$2:$H$600,6,FALSE),"Nej, saknas")</f>
        <v>Ja</v>
      </c>
      <c r="AU114">
        <f t="shared" si="26"/>
        <v>0.43</v>
      </c>
      <c r="AV114">
        <f t="shared" si="27"/>
        <v>0</v>
      </c>
      <c r="AW114">
        <f t="shared" si="28"/>
        <v>15.39</v>
      </c>
      <c r="AX114">
        <f t="shared" si="29"/>
        <v>0</v>
      </c>
      <c r="AZ114">
        <f t="shared" si="30"/>
        <v>15.39</v>
      </c>
      <c r="BC114">
        <f t="shared" si="31"/>
        <v>0.17</v>
      </c>
      <c r="BD114">
        <f t="shared" si="32"/>
        <v>0</v>
      </c>
      <c r="BE114">
        <f t="shared" si="33"/>
        <v>15.39</v>
      </c>
      <c r="BF114">
        <f t="shared" si="34"/>
        <v>2.0299999999999998</v>
      </c>
      <c r="BG114">
        <f t="shared" si="35"/>
        <v>0.43</v>
      </c>
      <c r="BH114">
        <f>VLOOKUP(B114,Miljö!$B$1:$BX$482,MATCH("Fossilandel för ursprungspecificerad el ()",Miljö!$B$1:$I$1,0),FALSE)</f>
        <v>0</v>
      </c>
      <c r="BI114">
        <f>VLOOKUP(B114,Miljö!$B$1:$BX$482,MATCH("Kärnkraftsandel för ursprungsspecificerad el ()",Miljö!$B$1:$O$1,0),FALSE)</f>
        <v>0</v>
      </c>
      <c r="BJ114">
        <f t="shared" si="36"/>
        <v>0</v>
      </c>
      <c r="BK114" t="str">
        <f>VLOOKUP(B114,Miljö!$B$1:$P$482,MATCH("Fossil andel i procent (%)",Miljö!$B$1:$P$1,0),FALSE)</f>
        <v>ET</v>
      </c>
      <c r="BL114">
        <f t="shared" si="37"/>
        <v>18.02</v>
      </c>
      <c r="BO114" s="21">
        <f t="shared" si="38"/>
        <v>9.4339622641509448E-3</v>
      </c>
      <c r="BP114" s="115">
        <f t="shared" si="39"/>
        <v>0</v>
      </c>
      <c r="BQ114" s="115">
        <f t="shared" si="40"/>
        <v>0.87791342952275253</v>
      </c>
      <c r="BR114" s="115">
        <f t="shared" si="41"/>
        <v>0.11265260821309656</v>
      </c>
      <c r="BT114" s="116">
        <f t="shared" si="42"/>
        <v>1</v>
      </c>
      <c r="BW114" s="115">
        <f>IF(AP114="Ja",VLOOKUP(B114,Miljövärden!$B$2:$H$600,MATCH("Total andel fossilt",Miljövärden!$B$2:$H$2,0),FALSE),"")</f>
        <v>9.4339599999999999E-3</v>
      </c>
      <c r="BX114" s="116">
        <f t="shared" si="43"/>
        <v>-2.2641509448556585E-9</v>
      </c>
      <c r="BZ114">
        <f t="shared" si="44"/>
        <v>-2.2641509448556585E-9</v>
      </c>
      <c r="CA114" s="115">
        <f t="shared" si="45"/>
        <v>0</v>
      </c>
    </row>
    <row r="115" spans="1:79">
      <c r="A115" t="s">
        <v>198</v>
      </c>
      <c r="B115" t="s">
        <v>200</v>
      </c>
      <c r="C115">
        <f>VLOOKUP($B115,'Tillförd energi'!$B$1:$AI$720,MATCH(C$1,'Tillförd energi'!$B$1:$AQ$1,0),FALSE)</f>
        <v>0</v>
      </c>
      <c r="D115">
        <f>VLOOKUP($B115,'Tillförd energi'!$B$1:$AI$720,MATCH(D$1,'Tillförd energi'!$B$1:$AQ$1,0),FALSE)</f>
        <v>3.4618199999999999</v>
      </c>
      <c r="E115">
        <f>VLOOKUP($B115,'Tillförd energi'!$B$1:$AI$720,MATCH(E$1,'Tillförd energi'!$B$1:$AQ$1,0),FALSE)</f>
        <v>0</v>
      </c>
      <c r="F115">
        <f>VLOOKUP($B115,'Tillförd energi'!$B$1:$AI$720,MATCH(F$1,'Tillförd energi'!$B$1:$AQ$1,0),FALSE)</f>
        <v>10.75</v>
      </c>
      <c r="G115">
        <f>VLOOKUP($B115,'Tillförd energi'!$B$1:$AI$720,MATCH(G$1,'Tillförd energi'!$B$1:$AQ$1,0),FALSE)</f>
        <v>0</v>
      </c>
      <c r="H115">
        <f>VLOOKUP($B115,'Tillförd energi'!$B$1:$AI$720,MATCH(H$1,'Tillförd energi'!$B$1:$AQ$1,0),FALSE)</f>
        <v>0</v>
      </c>
      <c r="I115">
        <f>VLOOKUP($B115,'Tillförd energi'!$B$1:$AI$720,MATCH(I$1,'Tillförd energi'!$B$1:$AQ$1,0),FALSE)</f>
        <v>267.11399999999998</v>
      </c>
      <c r="J115">
        <f>VLOOKUP($B115,'Tillförd energi'!$B$1:$AI$720,MATCH(J$1,'Tillförd energi'!$B$1:$AQ$1,0),FALSE)</f>
        <v>0</v>
      </c>
      <c r="K115">
        <f>VLOOKUP($B115,'Tillförd energi'!$B$1:$AI$720,MATCH(K$1,'Tillförd energi'!$B$1:$AQ$1,0),FALSE)</f>
        <v>0</v>
      </c>
      <c r="L115">
        <f>VLOOKUP($B115,'Tillförd energi'!$B$1:$AI$720,MATCH(L$1,'Tillförd energi'!$B$1:$AQ$1,0),FALSE)</f>
        <v>4.62744</v>
      </c>
      <c r="M115">
        <f>VLOOKUP($B115,'Tillförd energi'!$B$1:$AI$720,MATCH(M$1,'Tillförd energi'!$B$1:$AQ$1,0),FALSE)</f>
        <v>20.818000000000001</v>
      </c>
      <c r="N115">
        <f>VLOOKUP($B115,'Tillförd energi'!$B$1:$AI$720,MATCH(N$1,'Tillförd energi'!$B$1:$AQ$1,0),FALSE)</f>
        <v>132.94300000000001</v>
      </c>
      <c r="O115">
        <f>VLOOKUP($B115,'Tillförd energi'!$B$1:$AI$720,MATCH(O$1,'Tillförd energi'!$B$1:$AQ$1,0),FALSE)</f>
        <v>3.2589899999999998</v>
      </c>
      <c r="P115">
        <f>VLOOKUP($B115,'Tillförd energi'!$B$1:$AI$720,MATCH(P$1,'Tillförd energi'!$B$1:$AQ$1,0),FALSE)</f>
        <v>4.7208699999999997</v>
      </c>
      <c r="Q115">
        <f>VLOOKUP($B115,'Tillförd energi'!$B$1:$AI$720,MATCH(Q$1,'Tillförd energi'!$B$1:$AQ$1,0),FALSE)</f>
        <v>40.053199999999997</v>
      </c>
      <c r="R115">
        <f>VLOOKUP($B115,'Tillförd energi'!$B$1:$AI$720,MATCH(R$1,'Tillförd energi'!$B$1:$AQ$1,0),FALSE)</f>
        <v>11.56</v>
      </c>
      <c r="S115">
        <f>VLOOKUP($B115,'Tillförd energi'!$B$1:$AI$720,MATCH(S$1,'Tillförd energi'!$B$1:$AQ$1,0),FALSE)</f>
        <v>0</v>
      </c>
      <c r="T115">
        <f>VLOOKUP($B115,'Tillförd energi'!$B$1:$AI$720,MATCH(T$1,'Tillförd energi'!$B$1:$AQ$1,0),FALSE)</f>
        <v>3.67</v>
      </c>
      <c r="U115">
        <f>VLOOKUP($B115,'Tillförd energi'!$B$1:$AI$720,MATCH(U$1,'Tillförd energi'!$B$1:$AQ$1,0),FALSE)</f>
        <v>0</v>
      </c>
      <c r="V115">
        <f>VLOOKUP($B115,'Tillförd energi'!$B$1:$AI$720,MATCH(V$1,'Tillförd energi'!$B$1:$AQ$1,0),FALSE)</f>
        <v>0</v>
      </c>
      <c r="W115">
        <f>VLOOKUP($B115,'Tillförd energi'!$B$1:$AI$720,MATCH(W$1,'Tillförd energi'!$B$1:$AQ$1,0),FALSE)</f>
        <v>1.48125</v>
      </c>
      <c r="X115">
        <f>VLOOKUP($B115,'Tillförd energi'!$B$1:$AI$720,MATCH(X$1,'Tillförd energi'!$B$1:$AQ$1,0),FALSE)</f>
        <v>0</v>
      </c>
      <c r="Y115">
        <f>VLOOKUP($B115,'Tillförd energi'!$B$1:$AI$720,MATCH(Y$1,'Tillförd energi'!$B$1:$AQ$1,0),FALSE)</f>
        <v>0</v>
      </c>
      <c r="Z115">
        <f>VLOOKUP($B115,'Tillförd energi'!$B$1:$AI$720,MATCH(Z$1,'Tillförd energi'!$B$1:$AQ$1,0),FALSE)</f>
        <v>0</v>
      </c>
      <c r="AA115">
        <f>VLOOKUP($B115,'Tillförd energi'!$B$1:$AI$720,MATCH(AA$1,'Tillförd energi'!$B$1:$AQ$1,0),FALSE)</f>
        <v>0.99</v>
      </c>
      <c r="AB115">
        <f>VLOOKUP($B115,'Tillförd energi'!$B$1:$AI$720,MATCH(AB$1,'Tillförd energi'!$B$1:$AQ$1,0),FALSE)</f>
        <v>2.1800000000000002</v>
      </c>
      <c r="AC115">
        <f>VLOOKUP($B115,'Tillförd energi'!$B$1:$AI$720,MATCH(AC$1,'Tillförd energi'!$B$1:$AQ$1,0),FALSE)</f>
        <v>130.83000000000001</v>
      </c>
      <c r="AD115">
        <f>VLOOKUP($B115,'Tillförd energi'!$B$1:$AI$720,MATCH(AD$1,'Tillförd energi'!$B$1:$AQ$1,0),FALSE)</f>
        <v>0</v>
      </c>
      <c r="AE115">
        <f>VLOOKUP($B115,'Tillförd energi'!$B$1:$AI$720,MATCH(AE$1,'Tillförd energi'!$B$1:$AQ$1,0),FALSE)</f>
        <v>0</v>
      </c>
      <c r="AF115">
        <f>VLOOKUP($B115,'Tillförd energi'!$B$1:$AI$720,MATCH(AF$1,'Tillförd energi'!$B$1:$AQ$1,0),FALSE)</f>
        <v>24.811199999999999</v>
      </c>
      <c r="AG115">
        <f>IFERROR(VLOOKUP(B115,Miljö!$B$1:$AC$550,MATCH("Köpt mängd produktionsspecifik fjärrvärme:",Miljö!$B$1:$AC$1,0),FALSE)/1,0)</f>
        <v>0</v>
      </c>
      <c r="AI115">
        <f t="shared" si="23"/>
        <v>663.26976999999999</v>
      </c>
      <c r="AJ115">
        <f t="shared" si="24"/>
        <v>663.26976999999999</v>
      </c>
      <c r="AK115">
        <f>IF(ISERROR(1/VLOOKUP($B115,Leveranser!$B$1:$S$499,MATCH("Såld värme (GWh)",Leveranser!$B$1:$S$1,0),FALSE)),"",VLOOKUP($B115,Leveranser!$B$1:$S$499,MATCH("Såld värme (GWh)",Leveranser!$B$1:$S$1,0),FALSE))</f>
        <v>631.13499999999999</v>
      </c>
      <c r="AL115">
        <f>VLOOKUP($B115,Leveranser!$B$1:$Y$499,MATCH("Totalt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9.7560000000000002</v>
      </c>
      <c r="AN115" s="114">
        <f t="shared" si="25"/>
        <v>0.95155098053089315</v>
      </c>
      <c r="AP115" t="str">
        <f>IFERROR(VLOOKUP($B115,Miljövärden!$B$2:$H$600,7,FALSE),"Nej, saknas")</f>
        <v>Ja</v>
      </c>
      <c r="AQ115" t="str">
        <f>IFERROR(VLOOKUP($B115,Miljövärden!$B$2:$H$600,6,FALSE),"Nej, saknas")</f>
        <v>Ja</v>
      </c>
      <c r="AU115">
        <f t="shared" si="26"/>
        <v>25.801199999999998</v>
      </c>
      <c r="AV115">
        <f t="shared" si="27"/>
        <v>0</v>
      </c>
      <c r="AW115">
        <f t="shared" si="28"/>
        <v>201.79406000000003</v>
      </c>
      <c r="AX115">
        <f t="shared" si="29"/>
        <v>15.23</v>
      </c>
      <c r="AZ115">
        <f t="shared" si="30"/>
        <v>223.13274999999999</v>
      </c>
      <c r="BC115">
        <f t="shared" si="31"/>
        <v>14.211819999999999</v>
      </c>
      <c r="BD115">
        <f t="shared" si="32"/>
        <v>0</v>
      </c>
      <c r="BE115">
        <f t="shared" si="33"/>
        <v>218.50531000000001</v>
      </c>
      <c r="BF115">
        <f t="shared" si="34"/>
        <v>404.75144</v>
      </c>
      <c r="BG115">
        <f t="shared" si="35"/>
        <v>25.801199999999998</v>
      </c>
      <c r="BH115">
        <f>VLOOKUP(B115,Miljö!$B$1:$BX$482,MATCH("Fossilandel för ursprungspecificerad el ()",Miljö!$B$1:$I$1,0),FALSE)</f>
        <v>0</v>
      </c>
      <c r="BI115">
        <f>VLOOKUP(B115,Miljö!$B$1:$BX$482,MATCH("Kärnkraftsandel för ursprungsspecificerad el ()",Miljö!$B$1:$O$1,0),FALSE)</f>
        <v>0</v>
      </c>
      <c r="BJ115">
        <f t="shared" si="36"/>
        <v>0</v>
      </c>
      <c r="BK115" t="str">
        <f>VLOOKUP(B115,Miljö!$B$1:$P$482,MATCH("Fossil andel i procent (%)",Miljö!$B$1:$P$1,0),FALSE)</f>
        <v>ET</v>
      </c>
      <c r="BL115">
        <f t="shared" si="37"/>
        <v>663.26976999999999</v>
      </c>
      <c r="BO115" s="21">
        <f t="shared" si="38"/>
        <v>2.1426907485923866E-2</v>
      </c>
      <c r="BP115" s="115">
        <f t="shared" si="39"/>
        <v>0</v>
      </c>
      <c r="BQ115" s="115">
        <f t="shared" si="40"/>
        <v>0.36833656688439154</v>
      </c>
      <c r="BR115" s="115">
        <f t="shared" si="41"/>
        <v>0.61023652562968456</v>
      </c>
      <c r="BT115" s="116">
        <f t="shared" si="42"/>
        <v>1</v>
      </c>
      <c r="BW115" s="115">
        <f>IF(AP115="Ja",VLOOKUP(B115,Miljövärden!$B$2:$H$600,MATCH("Total andel fossilt",Miljövärden!$B$2:$H$2,0),FALSE),"")</f>
        <v>2.17468E-2</v>
      </c>
      <c r="BX115" s="116">
        <f t="shared" si="43"/>
        <v>3.1989251407613453E-4</v>
      </c>
      <c r="BZ115">
        <f t="shared" si="44"/>
        <v>3.1989251407613453E-4</v>
      </c>
      <c r="CA115" s="115">
        <f t="shared" si="45"/>
        <v>9.9999999999999742E-4</v>
      </c>
    </row>
    <row r="116" spans="1:79">
      <c r="A116" t="s">
        <v>198</v>
      </c>
      <c r="B116" t="s">
        <v>201</v>
      </c>
      <c r="C116">
        <f>VLOOKUP($B116,'Tillförd energi'!$B$1:$AI$720,MATCH(C$1,'Tillförd energi'!$B$1:$AQ$1,0),FALSE)</f>
        <v>0</v>
      </c>
      <c r="D116">
        <f>VLOOKUP($B116,'Tillförd energi'!$B$1:$AI$720,MATCH(D$1,'Tillförd energi'!$B$1:$AQ$1,0),FALSE)</f>
        <v>0.4</v>
      </c>
      <c r="E116">
        <f>VLOOKUP($B116,'Tillförd energi'!$B$1:$AI$720,MATCH(E$1,'Tillförd energi'!$B$1:$AQ$1,0),FALSE)</f>
        <v>0</v>
      </c>
      <c r="F116">
        <f>VLOOKUP($B116,'Tillförd energi'!$B$1:$AI$720,MATCH(F$1,'Tillförd energi'!$B$1:$AQ$1,0),FALSE)</f>
        <v>0</v>
      </c>
      <c r="G116">
        <f>VLOOKUP($B116,'Tillförd energi'!$B$1:$AI$720,MATCH(G$1,'Tillförd energi'!$B$1:$AQ$1,0),FALSE)</f>
        <v>0</v>
      </c>
      <c r="H116">
        <f>VLOOKUP($B116,'Tillförd energi'!$B$1:$AI$720,MATCH(H$1,'Tillförd energi'!$B$1:$AQ$1,0),FALSE)</f>
        <v>0</v>
      </c>
      <c r="I116">
        <f>VLOOKUP($B116,'Tillförd energi'!$B$1:$AI$720,MATCH(I$1,'Tillförd energi'!$B$1:$AQ$1,0),FALSE)</f>
        <v>0</v>
      </c>
      <c r="J116">
        <f>VLOOKUP($B116,'Tillförd energi'!$B$1:$AI$720,MATCH(J$1,'Tillförd energi'!$B$1:$AQ$1,0),FALSE)</f>
        <v>0</v>
      </c>
      <c r="K116">
        <f>VLOOKUP($B116,'Tillförd energi'!$B$1:$AI$720,MATCH(K$1,'Tillförd energi'!$B$1:$AQ$1,0),FALSE)</f>
        <v>0</v>
      </c>
      <c r="L116">
        <f>VLOOKUP($B116,'Tillförd energi'!$B$1:$AI$720,MATCH(L$1,'Tillförd energi'!$B$1:$AQ$1,0),FALSE)</f>
        <v>0</v>
      </c>
      <c r="M116">
        <f>VLOOKUP($B116,'Tillförd energi'!$B$1:$AI$720,MATCH(M$1,'Tillförd energi'!$B$1:$AQ$1,0),FALSE)</f>
        <v>0</v>
      </c>
      <c r="N116">
        <f>VLOOKUP($B116,'Tillförd energi'!$B$1:$AI$720,MATCH(N$1,'Tillförd energi'!$B$1:$AQ$1,0),FALSE)</f>
        <v>0</v>
      </c>
      <c r="O116">
        <f>VLOOKUP($B116,'Tillförd energi'!$B$1:$AI$720,MATCH(O$1,'Tillförd energi'!$B$1:$AQ$1,0),FALSE)</f>
        <v>0</v>
      </c>
      <c r="P116">
        <f>VLOOKUP($B116,'Tillförd energi'!$B$1:$AI$720,MATCH(P$1,'Tillförd energi'!$B$1:$AQ$1,0),FALSE)</f>
        <v>0</v>
      </c>
      <c r="Q116">
        <f>VLOOKUP($B116,'Tillförd energi'!$B$1:$AI$720,MATCH(Q$1,'Tillförd energi'!$B$1:$AQ$1,0),FALSE)</f>
        <v>0</v>
      </c>
      <c r="R116">
        <f>VLOOKUP($B116,'Tillförd energi'!$B$1:$AI$720,MATCH(R$1,'Tillförd energi'!$B$1:$AQ$1,0),FALSE)</f>
        <v>5.13</v>
      </c>
      <c r="S116">
        <f>VLOOKUP($B116,'Tillförd energi'!$B$1:$AI$720,MATCH(S$1,'Tillförd energi'!$B$1:$AQ$1,0),FALSE)</f>
        <v>0</v>
      </c>
      <c r="T116">
        <f>VLOOKUP($B116,'Tillförd energi'!$B$1:$AI$720,MATCH(T$1,'Tillförd energi'!$B$1:$AQ$1,0),FALSE)</f>
        <v>0</v>
      </c>
      <c r="U116">
        <f>VLOOKUP($B116,'Tillförd energi'!$B$1:$AI$720,MATCH(U$1,'Tillförd energi'!$B$1:$AQ$1,0),FALSE)</f>
        <v>0</v>
      </c>
      <c r="V116">
        <f>VLOOKUP($B116,'Tillförd energi'!$B$1:$AI$720,MATCH(V$1,'Tillförd energi'!$B$1:$AQ$1,0),FALSE)</f>
        <v>0</v>
      </c>
      <c r="W116">
        <f>VLOOKUP($B116,'Tillförd energi'!$B$1:$AI$720,MATCH(W$1,'Tillförd energi'!$B$1:$AQ$1,0),FALSE)</f>
        <v>0</v>
      </c>
      <c r="X116">
        <f>VLOOKUP($B116,'Tillförd energi'!$B$1:$AI$720,MATCH(X$1,'Tillförd energi'!$B$1:$AQ$1,0),FALSE)</f>
        <v>0</v>
      </c>
      <c r="Y116">
        <f>VLOOKUP($B116,'Tillförd energi'!$B$1:$AI$720,MATCH(Y$1,'Tillförd energi'!$B$1:$AQ$1,0),FALSE)</f>
        <v>0</v>
      </c>
      <c r="Z116">
        <f>VLOOKUP($B116,'Tillförd energi'!$B$1:$AI$720,MATCH(Z$1,'Tillförd energi'!$B$1:$AQ$1,0),FALSE)</f>
        <v>0</v>
      </c>
      <c r="AA116">
        <f>VLOOKUP($B116,'Tillförd energi'!$B$1:$AI$720,MATCH(AA$1,'Tillförd energi'!$B$1:$AQ$1,0),FALSE)</f>
        <v>0</v>
      </c>
      <c r="AB116">
        <f>VLOOKUP($B116,'Tillförd energi'!$B$1:$AI$720,MATCH(AB$1,'Tillförd energi'!$B$1:$AQ$1,0),FALSE)</f>
        <v>0</v>
      </c>
      <c r="AC116">
        <f>VLOOKUP($B116,'Tillförd energi'!$B$1:$AI$720,MATCH(AC$1,'Tillförd energi'!$B$1:$AQ$1,0),FALSE)</f>
        <v>0</v>
      </c>
      <c r="AD116">
        <f>VLOOKUP($B116,'Tillförd energi'!$B$1:$AI$720,MATCH(AD$1,'Tillförd energi'!$B$1:$AQ$1,0),FALSE)</f>
        <v>0</v>
      </c>
      <c r="AE116">
        <f>VLOOKUP($B116,'Tillförd energi'!$B$1:$AI$720,MATCH(AE$1,'Tillförd energi'!$B$1:$AQ$1,0),FALSE)</f>
        <v>0</v>
      </c>
      <c r="AF116">
        <f>VLOOKUP($B116,'Tillförd energi'!$B$1:$AI$720,MATCH(AF$1,'Tillförd energi'!$B$1:$AQ$1,0),FALSE)</f>
        <v>0.11</v>
      </c>
      <c r="AG116">
        <f>IFERROR(VLOOKUP(B116,Miljö!$B$1:$AC$550,MATCH("Köpt mängd produktionsspecifik fjärrvärme:",Miljö!$B$1:$AC$1,0),FALSE)/1,0)</f>
        <v>0</v>
      </c>
      <c r="AI116">
        <f t="shared" si="23"/>
        <v>5.6400000000000006</v>
      </c>
      <c r="AJ116">
        <f t="shared" si="24"/>
        <v>5.6400000000000006</v>
      </c>
      <c r="AK116">
        <f>IF(ISERROR(1/VLOOKUP($B116,Leveranser!$B$1:$S$499,MATCH("Såld värme (GWh)",Leveranser!$B$1:$S$1,0),FALSE)),"",VLOOKUP($B116,Leveranser!$B$1:$S$499,MATCH("Såld värme (GWh)",Leveranser!$B$1:$S$1,0),FALSE))</f>
        <v>5.2770000000000001</v>
      </c>
      <c r="AL116">
        <f>VLOOKUP($B116,Leveranser!$B$1:$Y$499,MATCH("Totalt såld fjärrvärme till andra fjärrvärmeföretag",Leveranser!$B$1:$AA$1,0),FALSE)</f>
        <v>0</v>
      </c>
      <c r="AM116">
        <f>IF(ISERROR(1/VLOOKUP($B116,Miljö!$B$1:$S$500,MATCH("Såld mängd produktionsspecifik fjärrvärme (GWh)",Miljö!$B$1:$R$1,0),FALSE)),0,VLOOKUP($B116,Miljö!$B$1:$S$500,MATCH("Såld mängd produktionsspecifik fjärrvärme (GWh)",Miljö!$B$1:$R$1,0),FALSE))</f>
        <v>0</v>
      </c>
      <c r="AN116" s="114">
        <f t="shared" si="25"/>
        <v>0.93563829787234032</v>
      </c>
      <c r="AP116" t="str">
        <f>IFERROR(VLOOKUP($B116,Miljövärden!$B$2:$H$600,7,FALSE),"Nej, saknas")</f>
        <v>Ja</v>
      </c>
      <c r="AQ116" t="str">
        <f>IFERROR(VLOOKUP($B116,Miljövärden!$B$2:$H$600,6,FALSE),"Nej, saknas")</f>
        <v>Nej</v>
      </c>
      <c r="AU116">
        <f t="shared" si="26"/>
        <v>0.11</v>
      </c>
      <c r="AV116">
        <f t="shared" si="27"/>
        <v>0</v>
      </c>
      <c r="AW116">
        <f t="shared" si="28"/>
        <v>0</v>
      </c>
      <c r="AX116">
        <f t="shared" si="29"/>
        <v>5.13</v>
      </c>
      <c r="AZ116">
        <f t="shared" si="30"/>
        <v>5.13</v>
      </c>
      <c r="BC116">
        <f t="shared" si="31"/>
        <v>0.4</v>
      </c>
      <c r="BD116">
        <f t="shared" si="32"/>
        <v>0</v>
      </c>
      <c r="BE116">
        <f t="shared" si="33"/>
        <v>5.13</v>
      </c>
      <c r="BF116">
        <f t="shared" si="34"/>
        <v>0</v>
      </c>
      <c r="BG116">
        <f t="shared" si="35"/>
        <v>0.11</v>
      </c>
      <c r="BH116">
        <f>VLOOKUP(B116,Miljö!$B$1:$BX$482,MATCH("Fossilandel för ursprungspecificerad el ()",Miljö!$B$1:$I$1,0),FALSE)</f>
        <v>0</v>
      </c>
      <c r="BI116">
        <f>VLOOKUP(B116,Miljö!$B$1:$BX$482,MATCH("Kärnkraftsandel för ursprungsspecificerad el ()",Miljö!$B$1:$O$1,0),FALSE)</f>
        <v>0</v>
      </c>
      <c r="BJ116">
        <f t="shared" si="36"/>
        <v>0</v>
      </c>
      <c r="BK116" t="str">
        <f>VLOOKUP(B116,Miljö!$B$1:$P$482,MATCH("Fossil andel i procent (%)",Miljö!$B$1:$P$1,0),FALSE)</f>
        <v>ET</v>
      </c>
      <c r="BL116">
        <f t="shared" si="37"/>
        <v>5.6400000000000006</v>
      </c>
      <c r="BO116" s="21">
        <f t="shared" si="38"/>
        <v>7.0921985815602828E-2</v>
      </c>
      <c r="BP116" s="115">
        <f t="shared" si="39"/>
        <v>0</v>
      </c>
      <c r="BQ116" s="115">
        <f t="shared" si="40"/>
        <v>0.92907801418439706</v>
      </c>
      <c r="BR116" s="115">
        <f t="shared" si="41"/>
        <v>0</v>
      </c>
      <c r="BT116" s="116">
        <f t="shared" si="42"/>
        <v>0.99999999999999989</v>
      </c>
      <c r="BW116" s="115">
        <f>IF(AP116="Ja",VLOOKUP(B116,Miljövärden!$B$2:$H$600,MATCH("Total andel fossilt",Miljövärden!$B$2:$H$2,0),FALSE),"")</f>
        <v>7.0921999999999999E-2</v>
      </c>
      <c r="BX116" s="116">
        <f t="shared" si="43"/>
        <v>1.4184397170713403E-8</v>
      </c>
      <c r="BZ116">
        <f t="shared" si="44"/>
        <v>1.4184397170713403E-8</v>
      </c>
      <c r="CA116" s="115">
        <f t="shared" si="45"/>
        <v>0</v>
      </c>
    </row>
    <row r="117" spans="1:79">
      <c r="A117" t="s">
        <v>202</v>
      </c>
      <c r="B117" t="s">
        <v>203</v>
      </c>
      <c r="C117">
        <f>VLOOKUP($B117,'Tillförd energi'!$B$1:$AI$720,MATCH(C$1,'Tillförd energi'!$B$1:$AQ$1,0),FALSE)</f>
        <v>0</v>
      </c>
      <c r="D117">
        <f>VLOOKUP($B117,'Tillförd energi'!$B$1:$AI$720,MATCH(D$1,'Tillförd energi'!$B$1:$AQ$1,0),FALSE)</f>
        <v>0.44</v>
      </c>
      <c r="E117">
        <f>VLOOKUP($B117,'Tillförd energi'!$B$1:$AI$720,MATCH(E$1,'Tillförd energi'!$B$1:$AQ$1,0),FALSE)</f>
        <v>0</v>
      </c>
      <c r="F117">
        <f>VLOOKUP($B117,'Tillförd energi'!$B$1:$AI$720,MATCH(F$1,'Tillförd energi'!$B$1:$AQ$1,0),FALSE)</f>
        <v>0.17</v>
      </c>
      <c r="G117">
        <f>VLOOKUP($B117,'Tillförd energi'!$B$1:$AI$720,MATCH(G$1,'Tillförd energi'!$B$1:$AQ$1,0),FALSE)</f>
        <v>0</v>
      </c>
      <c r="H117">
        <f>VLOOKUP($B117,'Tillförd energi'!$B$1:$AI$720,MATCH(H$1,'Tillförd energi'!$B$1:$AQ$1,0),FALSE)</f>
        <v>0</v>
      </c>
      <c r="I117">
        <f>VLOOKUP($B117,'Tillförd energi'!$B$1:$AI$720,MATCH(I$1,'Tillförd energi'!$B$1:$AQ$1,0),FALSE)</f>
        <v>0</v>
      </c>
      <c r="J117">
        <f>VLOOKUP($B117,'Tillförd energi'!$B$1:$AI$720,MATCH(J$1,'Tillförd energi'!$B$1:$AQ$1,0),FALSE)</f>
        <v>0</v>
      </c>
      <c r="K117">
        <f>VLOOKUP($B117,'Tillförd energi'!$B$1:$AI$720,MATCH(K$1,'Tillförd energi'!$B$1:$AQ$1,0),FALSE)</f>
        <v>0</v>
      </c>
      <c r="L117">
        <f>VLOOKUP($B117,'Tillförd energi'!$B$1:$AI$720,MATCH(L$1,'Tillförd energi'!$B$1:$AQ$1,0),FALSE)</f>
        <v>0</v>
      </c>
      <c r="M117">
        <f>VLOOKUP($B117,'Tillförd energi'!$B$1:$AI$720,MATCH(M$1,'Tillförd energi'!$B$1:$AQ$1,0),FALSE)</f>
        <v>57.591900000000003</v>
      </c>
      <c r="N117">
        <f>VLOOKUP($B117,'Tillförd energi'!$B$1:$AI$720,MATCH(N$1,'Tillförd energi'!$B$1:$AQ$1,0),FALSE)</f>
        <v>137.86699999999999</v>
      </c>
      <c r="O117">
        <f>VLOOKUP($B117,'Tillförd energi'!$B$1:$AI$720,MATCH(O$1,'Tillförd energi'!$B$1:$AQ$1,0),FALSE)</f>
        <v>17.681699999999999</v>
      </c>
      <c r="P117">
        <f>VLOOKUP($B117,'Tillförd energi'!$B$1:$AI$720,MATCH(P$1,'Tillförd energi'!$B$1:$AQ$1,0),FALSE)</f>
        <v>1.6166100000000001</v>
      </c>
      <c r="Q117">
        <f>VLOOKUP($B117,'Tillförd energi'!$B$1:$AI$720,MATCH(Q$1,'Tillförd energi'!$B$1:$AQ$1,0),FALSE)</f>
        <v>0</v>
      </c>
      <c r="R117">
        <f>VLOOKUP($B117,'Tillförd energi'!$B$1:$AI$720,MATCH(R$1,'Tillförd energi'!$B$1:$AQ$1,0),FALSE)</f>
        <v>0</v>
      </c>
      <c r="S117">
        <f>VLOOKUP($B117,'Tillförd energi'!$B$1:$AI$720,MATCH(S$1,'Tillförd energi'!$B$1:$AQ$1,0),FALSE)</f>
        <v>0</v>
      </c>
      <c r="T117">
        <f>VLOOKUP($B117,'Tillförd energi'!$B$1:$AI$720,MATCH(T$1,'Tillförd energi'!$B$1:$AQ$1,0),FALSE)</f>
        <v>23.4</v>
      </c>
      <c r="U117">
        <f>VLOOKUP($B117,'Tillförd energi'!$B$1:$AI$720,MATCH(U$1,'Tillförd energi'!$B$1:$AQ$1,0),FALSE)</f>
        <v>0</v>
      </c>
      <c r="V117">
        <f>VLOOKUP($B117,'Tillförd energi'!$B$1:$AI$720,MATCH(V$1,'Tillförd energi'!$B$1:$AQ$1,0),FALSE)</f>
        <v>0</v>
      </c>
      <c r="W117">
        <f>VLOOKUP($B117,'Tillförd energi'!$B$1:$AI$720,MATCH(W$1,'Tillförd energi'!$B$1:$AQ$1,0),FALSE)</f>
        <v>0</v>
      </c>
      <c r="X117">
        <f>VLOOKUP($B117,'Tillförd energi'!$B$1:$AI$720,MATCH(X$1,'Tillförd energi'!$B$1:$AQ$1,0),FALSE)</f>
        <v>0</v>
      </c>
      <c r="Y117">
        <f>VLOOKUP($B117,'Tillförd energi'!$B$1:$AI$720,MATCH(Y$1,'Tillförd energi'!$B$1:$AQ$1,0),FALSE)</f>
        <v>0</v>
      </c>
      <c r="Z117">
        <f>VLOOKUP($B117,'Tillförd energi'!$B$1:$AI$720,MATCH(Z$1,'Tillförd energi'!$B$1:$AQ$1,0),FALSE)</f>
        <v>0</v>
      </c>
      <c r="AA117">
        <f>VLOOKUP($B117,'Tillförd energi'!$B$1:$AI$720,MATCH(AA$1,'Tillförd energi'!$B$1:$AQ$1,0),FALSE)</f>
        <v>0</v>
      </c>
      <c r="AB117">
        <f>VLOOKUP($B117,'Tillförd energi'!$B$1:$AI$720,MATCH(AB$1,'Tillförd energi'!$B$1:$AQ$1,0),FALSE)</f>
        <v>0</v>
      </c>
      <c r="AC117">
        <f>VLOOKUP($B117,'Tillförd energi'!$B$1:$AI$720,MATCH(AC$1,'Tillförd energi'!$B$1:$AQ$1,0),FALSE)</f>
        <v>92.3</v>
      </c>
      <c r="AD117">
        <f>VLOOKUP($B117,'Tillförd energi'!$B$1:$AI$720,MATCH(AD$1,'Tillförd energi'!$B$1:$AQ$1,0),FALSE)</f>
        <v>0</v>
      </c>
      <c r="AE117">
        <f>VLOOKUP($B117,'Tillförd energi'!$B$1:$AI$720,MATCH(AE$1,'Tillförd energi'!$B$1:$AQ$1,0),FALSE)</f>
        <v>0</v>
      </c>
      <c r="AF117">
        <f>VLOOKUP($B117,'Tillförd energi'!$B$1:$AI$720,MATCH(AF$1,'Tillförd energi'!$B$1:$AQ$1,0),FALSE)</f>
        <v>10.674799999999999</v>
      </c>
      <c r="AG117">
        <f>IFERROR(VLOOKUP(B117,Miljö!$B$1:$AC$550,MATCH("Köpt mängd produktionsspecifik fjärrvärme:",Miljö!$B$1:$AC$1,0),FALSE)/1,0)</f>
        <v>0</v>
      </c>
      <c r="AI117">
        <f t="shared" si="23"/>
        <v>341.74200999999999</v>
      </c>
      <c r="AJ117">
        <f t="shared" si="24"/>
        <v>341.74200999999999</v>
      </c>
      <c r="AK117">
        <f>IF(ISERROR(1/VLOOKUP($B117,Leveranser!$B$1:$S$499,MATCH("Såld värme (GWh)",Leveranser!$B$1:$S$1,0),FALSE)),"",VLOOKUP($B117,Leveranser!$B$1:$S$499,MATCH("Såld värme (GWh)",Leveranser!$B$1:$S$1,0),FALSE))</f>
        <v>330.8</v>
      </c>
      <c r="AL117">
        <f>VLOOKUP($B117,Leveranser!$B$1:$Y$499,MATCH("Totalt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114">
        <f t="shared" si="25"/>
        <v>0.96798166546746778</v>
      </c>
      <c r="AP117" t="str">
        <f>IFERROR(VLOOKUP($B117,Miljövärden!$B$2:$H$600,7,FALSE),"Nej, saknas")</f>
        <v>Ja</v>
      </c>
      <c r="AQ117" t="str">
        <f>IFERROR(VLOOKUP($B117,Miljövärden!$B$2:$H$600,6,FALSE),"Nej, saknas")</f>
        <v>Ja</v>
      </c>
      <c r="AU117">
        <f t="shared" si="26"/>
        <v>10.674799999999999</v>
      </c>
      <c r="AV117">
        <f t="shared" si="27"/>
        <v>0</v>
      </c>
      <c r="AW117">
        <f t="shared" si="28"/>
        <v>214.75721000000001</v>
      </c>
      <c r="AX117">
        <f t="shared" si="29"/>
        <v>23.4</v>
      </c>
      <c r="AZ117">
        <f t="shared" si="30"/>
        <v>238.15721000000002</v>
      </c>
      <c r="BC117">
        <f t="shared" si="31"/>
        <v>0.61</v>
      </c>
      <c r="BD117">
        <f t="shared" si="32"/>
        <v>0</v>
      </c>
      <c r="BE117">
        <f t="shared" si="33"/>
        <v>238.15721000000002</v>
      </c>
      <c r="BF117">
        <f t="shared" si="34"/>
        <v>92.3</v>
      </c>
      <c r="BG117">
        <f t="shared" si="35"/>
        <v>10.674799999999999</v>
      </c>
      <c r="BH117">
        <f>VLOOKUP(B117,Miljö!$B$1:$BX$482,MATCH("Fossilandel för ursprungspecificerad el ()",Miljö!$B$1:$I$1,0),FALSE)</f>
        <v>0</v>
      </c>
      <c r="BI117">
        <f>VLOOKUP(B117,Miljö!$B$1:$BX$482,MATCH("Kärnkraftsandel för ursprungsspecificerad el ()",Miljö!$B$1:$O$1,0),FALSE)</f>
        <v>0</v>
      </c>
      <c r="BJ117">
        <f t="shared" si="36"/>
        <v>0</v>
      </c>
      <c r="BK117" t="str">
        <f>VLOOKUP(B117,Miljö!$B$1:$P$482,MATCH("Fossil andel i procent (%)",Miljö!$B$1:$P$1,0),FALSE)</f>
        <v>ET</v>
      </c>
      <c r="BL117">
        <f t="shared" si="37"/>
        <v>341.74201000000005</v>
      </c>
      <c r="BO117" s="21">
        <f t="shared" si="38"/>
        <v>1.784972236805185E-3</v>
      </c>
      <c r="BP117" s="115">
        <f t="shared" si="39"/>
        <v>0</v>
      </c>
      <c r="BQ117" s="115">
        <f t="shared" si="40"/>
        <v>0.72812824504660689</v>
      </c>
      <c r="BR117" s="115">
        <f t="shared" si="41"/>
        <v>0.27008678271658781</v>
      </c>
      <c r="BT117" s="116">
        <f t="shared" si="42"/>
        <v>0.99999999999999989</v>
      </c>
      <c r="BW117" s="115">
        <f>IF(AP117="Ja",VLOOKUP(B117,Miljövärden!$B$2:$H$600,MATCH("Total andel fossilt",Miljövärden!$B$2:$H$2,0),FALSE),"")</f>
        <v>1.7849700000000001E-3</v>
      </c>
      <c r="BX117" s="116">
        <f t="shared" si="43"/>
        <v>-2.2368051848676435E-9</v>
      </c>
      <c r="BZ117">
        <f t="shared" si="44"/>
        <v>-2.2368051848676435E-9</v>
      </c>
      <c r="CA117" s="115">
        <f t="shared" si="45"/>
        <v>0</v>
      </c>
    </row>
    <row r="118" spans="1:79">
      <c r="A118" t="s">
        <v>204</v>
      </c>
      <c r="B118" t="s">
        <v>205</v>
      </c>
      <c r="C118">
        <f>VLOOKUP($B118,'Tillförd energi'!$B$1:$AI$720,MATCH(C$1,'Tillförd energi'!$B$1:$AQ$1,0),FALSE)</f>
        <v>0</v>
      </c>
      <c r="D118">
        <f>VLOOKUP($B118,'Tillförd energi'!$B$1:$AI$720,MATCH(D$1,'Tillförd energi'!$B$1:$AQ$1,0),FALSE)</f>
        <v>0.22900000000000001</v>
      </c>
      <c r="E118">
        <f>VLOOKUP($B118,'Tillförd energi'!$B$1:$AI$720,MATCH(E$1,'Tillförd energi'!$B$1:$AQ$1,0),FALSE)</f>
        <v>0</v>
      </c>
      <c r="F118">
        <f>VLOOKUP($B118,'Tillförd energi'!$B$1:$AI$720,MATCH(F$1,'Tillförd energi'!$B$1:$AQ$1,0),FALSE)</f>
        <v>0</v>
      </c>
      <c r="G118">
        <f>VLOOKUP($B118,'Tillförd energi'!$B$1:$AI$720,MATCH(G$1,'Tillförd energi'!$B$1:$AQ$1,0),FALSE)</f>
        <v>0</v>
      </c>
      <c r="H118">
        <f>VLOOKUP($B118,'Tillförd energi'!$B$1:$AI$720,MATCH(H$1,'Tillförd energi'!$B$1:$AQ$1,0),FALSE)</f>
        <v>0</v>
      </c>
      <c r="I118">
        <f>VLOOKUP($B118,'Tillförd energi'!$B$1:$AI$720,MATCH(I$1,'Tillförd energi'!$B$1:$AQ$1,0),FALSE)</f>
        <v>0</v>
      </c>
      <c r="J118">
        <f>VLOOKUP($B118,'Tillförd energi'!$B$1:$AI$720,MATCH(J$1,'Tillförd energi'!$B$1:$AQ$1,0),FALSE)</f>
        <v>0</v>
      </c>
      <c r="K118">
        <f>VLOOKUP($B118,'Tillförd energi'!$B$1:$AI$720,MATCH(K$1,'Tillförd energi'!$B$1:$AQ$1,0),FALSE)</f>
        <v>0</v>
      </c>
      <c r="L118">
        <f>VLOOKUP($B118,'Tillförd energi'!$B$1:$AI$720,MATCH(L$1,'Tillförd energi'!$B$1:$AQ$1,0),FALSE)</f>
        <v>0</v>
      </c>
      <c r="M118">
        <f>VLOOKUP($B118,'Tillförd energi'!$B$1:$AI$720,MATCH(M$1,'Tillförd energi'!$B$1:$AQ$1,0),FALSE)</f>
        <v>0</v>
      </c>
      <c r="N118">
        <f>VLOOKUP($B118,'Tillförd energi'!$B$1:$AI$720,MATCH(N$1,'Tillförd energi'!$B$1:$AQ$1,0),FALSE)</f>
        <v>0</v>
      </c>
      <c r="O118">
        <f>VLOOKUP($B118,'Tillförd energi'!$B$1:$AI$720,MATCH(O$1,'Tillförd energi'!$B$1:$AQ$1,0),FALSE)</f>
        <v>0</v>
      </c>
      <c r="P118">
        <f>VLOOKUP($B118,'Tillförd energi'!$B$1:$AI$720,MATCH(P$1,'Tillförd energi'!$B$1:$AQ$1,0),FALSE)</f>
        <v>15.8</v>
      </c>
      <c r="Q118">
        <f>VLOOKUP($B118,'Tillförd energi'!$B$1:$AI$720,MATCH(Q$1,'Tillförd energi'!$B$1:$AQ$1,0),FALSE)</f>
        <v>0</v>
      </c>
      <c r="R118">
        <f>VLOOKUP($B118,'Tillförd energi'!$B$1:$AI$720,MATCH(R$1,'Tillförd energi'!$B$1:$AQ$1,0),FALSE)</f>
        <v>0</v>
      </c>
      <c r="S118">
        <f>VLOOKUP($B118,'Tillförd energi'!$B$1:$AI$720,MATCH(S$1,'Tillförd energi'!$B$1:$AQ$1,0),FALSE)</f>
        <v>0</v>
      </c>
      <c r="T118">
        <f>VLOOKUP($B118,'Tillförd energi'!$B$1:$AI$720,MATCH(T$1,'Tillförd energi'!$B$1:$AQ$1,0),FALSE)</f>
        <v>0</v>
      </c>
      <c r="U118">
        <f>VLOOKUP($B118,'Tillförd energi'!$B$1:$AI$720,MATCH(U$1,'Tillförd energi'!$B$1:$AQ$1,0),FALSE)</f>
        <v>0</v>
      </c>
      <c r="V118">
        <f>VLOOKUP($B118,'Tillförd energi'!$B$1:$AI$720,MATCH(V$1,'Tillförd energi'!$B$1:$AQ$1,0),FALSE)</f>
        <v>0</v>
      </c>
      <c r="W118">
        <f>VLOOKUP($B118,'Tillförd energi'!$B$1:$AI$720,MATCH(W$1,'Tillförd energi'!$B$1:$AQ$1,0),FALSE)</f>
        <v>0</v>
      </c>
      <c r="X118">
        <f>VLOOKUP($B118,'Tillförd energi'!$B$1:$AI$720,MATCH(X$1,'Tillförd energi'!$B$1:$AQ$1,0),FALSE)</f>
        <v>0</v>
      </c>
      <c r="Y118">
        <f>VLOOKUP($B118,'Tillförd energi'!$B$1:$AI$720,MATCH(Y$1,'Tillförd energi'!$B$1:$AQ$1,0),FALSE)</f>
        <v>0</v>
      </c>
      <c r="Z118">
        <f>VLOOKUP($B118,'Tillförd energi'!$B$1:$AI$720,MATCH(Z$1,'Tillförd energi'!$B$1:$AQ$1,0),FALSE)</f>
        <v>0</v>
      </c>
      <c r="AA118">
        <f>VLOOKUP($B118,'Tillförd energi'!$B$1:$AI$720,MATCH(AA$1,'Tillförd energi'!$B$1:$AQ$1,0),FALSE)</f>
        <v>0</v>
      </c>
      <c r="AB118">
        <f>VLOOKUP($B118,'Tillförd energi'!$B$1:$AI$720,MATCH(AB$1,'Tillförd energi'!$B$1:$AQ$1,0),FALSE)</f>
        <v>0</v>
      </c>
      <c r="AC118">
        <f>VLOOKUP($B118,'Tillförd energi'!$B$1:$AI$720,MATCH(AC$1,'Tillförd energi'!$B$1:$AQ$1,0),FALSE)</f>
        <v>0</v>
      </c>
      <c r="AD118">
        <f>VLOOKUP($B118,'Tillförd energi'!$B$1:$AI$720,MATCH(AD$1,'Tillförd energi'!$B$1:$AQ$1,0),FALSE)</f>
        <v>0</v>
      </c>
      <c r="AE118">
        <f>VLOOKUP($B118,'Tillförd energi'!$B$1:$AI$720,MATCH(AE$1,'Tillförd energi'!$B$1:$AQ$1,0),FALSE)</f>
        <v>0</v>
      </c>
      <c r="AF118">
        <f>VLOOKUP($B118,'Tillförd energi'!$B$1:$AI$720,MATCH(AF$1,'Tillförd energi'!$B$1:$AQ$1,0),FALSE)</f>
        <v>0.40799999999999997</v>
      </c>
      <c r="AG118">
        <f>IFERROR(VLOOKUP(B118,Miljö!$B$1:$AC$550,MATCH("Köpt mängd produktionsspecifik fjärrvärme:",Miljö!$B$1:$AC$1,0),FALSE)/1,0)</f>
        <v>0</v>
      </c>
      <c r="AI118">
        <f t="shared" si="23"/>
        <v>16.437000000000001</v>
      </c>
      <c r="AJ118">
        <f t="shared" si="24"/>
        <v>16.437000000000001</v>
      </c>
      <c r="AK118">
        <f>IF(ISERROR(1/VLOOKUP($B118,Leveranser!$B$1:$S$499,MATCH("Såld värme (GWh)",Leveranser!$B$1:$S$1,0),FALSE)),"",VLOOKUP($B118,Leveranser!$B$1:$S$499,MATCH("Såld värme (GWh)",Leveranser!$B$1:$S$1,0),FALSE))</f>
        <v>13.6</v>
      </c>
      <c r="AL118">
        <f>VLOOKUP($B118,Leveranser!$B$1:$Y$499,MATCH("Totalt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114">
        <f t="shared" si="25"/>
        <v>0.82740159396483537</v>
      </c>
      <c r="AP118" t="str">
        <f>IFERROR(VLOOKUP($B118,Miljövärden!$B$2:$H$600,7,FALSE),"Nej, saknas")</f>
        <v>Ja</v>
      </c>
      <c r="AQ118" t="str">
        <f>IFERROR(VLOOKUP($B118,Miljövärden!$B$2:$H$600,6,FALSE),"Nej, saknas")</f>
        <v>Nej</v>
      </c>
      <c r="AU118">
        <f t="shared" si="26"/>
        <v>0.40799999999999997</v>
      </c>
      <c r="AV118">
        <f t="shared" si="27"/>
        <v>0</v>
      </c>
      <c r="AW118">
        <f t="shared" si="28"/>
        <v>15.8</v>
      </c>
      <c r="AX118">
        <f t="shared" si="29"/>
        <v>0</v>
      </c>
      <c r="AZ118">
        <f t="shared" si="30"/>
        <v>15.8</v>
      </c>
      <c r="BC118">
        <f t="shared" si="31"/>
        <v>0.22900000000000001</v>
      </c>
      <c r="BD118">
        <f t="shared" si="32"/>
        <v>0</v>
      </c>
      <c r="BE118">
        <f t="shared" si="33"/>
        <v>15.8</v>
      </c>
      <c r="BF118">
        <f t="shared" si="34"/>
        <v>0</v>
      </c>
      <c r="BG118">
        <f t="shared" si="35"/>
        <v>0.40799999999999997</v>
      </c>
      <c r="BH118">
        <f>VLOOKUP(B118,Miljö!$B$1:$BX$482,MATCH("Fossilandel för ursprungspecificerad el ()",Miljö!$B$1:$I$1,0),FALSE)</f>
        <v>0.47</v>
      </c>
      <c r="BI118">
        <f>VLOOKUP(B118,Miljö!$B$1:$BX$482,MATCH("Kärnkraftsandel för ursprungsspecificerad el ()",Miljö!$B$1:$O$1,0),FALSE)</f>
        <v>0.42499999999999999</v>
      </c>
      <c r="BJ118">
        <f t="shared" si="36"/>
        <v>0</v>
      </c>
      <c r="BK118" t="str">
        <f>VLOOKUP(B118,Miljö!$B$1:$P$482,MATCH("Fossil andel i procent (%)",Miljö!$B$1:$P$1,0),FALSE)</f>
        <v>ET</v>
      </c>
      <c r="BL118">
        <f t="shared" si="37"/>
        <v>16.437000000000001</v>
      </c>
      <c r="BO118" s="21">
        <f t="shared" si="38"/>
        <v>2.5598345196812072E-2</v>
      </c>
      <c r="BP118" s="115">
        <f t="shared" si="39"/>
        <v>1.0549370323051649E-2</v>
      </c>
      <c r="BQ118" s="115">
        <f t="shared" si="40"/>
        <v>0.96385228448013627</v>
      </c>
      <c r="BR118" s="115">
        <f t="shared" si="41"/>
        <v>0</v>
      </c>
      <c r="BT118" s="116">
        <f t="shared" si="42"/>
        <v>1</v>
      </c>
      <c r="BW118" s="115">
        <f>IF(AP118="Ja",VLOOKUP(B118,Miljövärden!$B$2:$H$600,MATCH("Total andel fossilt",Miljövärden!$B$2:$H$2,0),FALSE),"")</f>
        <v>2.5598300000000001E-2</v>
      </c>
      <c r="BX118" s="116">
        <f t="shared" si="43"/>
        <v>-4.5196812070713577E-8</v>
      </c>
      <c r="BZ118">
        <f t="shared" si="44"/>
        <v>-4.5196812070713577E-8</v>
      </c>
      <c r="CA118" s="115">
        <f t="shared" si="45"/>
        <v>0</v>
      </c>
    </row>
    <row r="119" spans="1:79">
      <c r="A119" t="s">
        <v>206</v>
      </c>
      <c r="B119" t="s">
        <v>207</v>
      </c>
      <c r="C119">
        <f>VLOOKUP($B119,'Tillförd energi'!$B$1:$AI$720,MATCH(C$1,'Tillförd energi'!$B$1:$AQ$1,0),FALSE)</f>
        <v>0</v>
      </c>
      <c r="D119">
        <f>VLOOKUP($B119,'Tillförd energi'!$B$1:$AI$720,MATCH(D$1,'Tillförd energi'!$B$1:$AQ$1,0),FALSE)</f>
        <v>0.624</v>
      </c>
      <c r="E119">
        <f>VLOOKUP($B119,'Tillförd energi'!$B$1:$AI$720,MATCH(E$1,'Tillförd energi'!$B$1:$AQ$1,0),FALSE)</f>
        <v>0</v>
      </c>
      <c r="F119">
        <f>VLOOKUP($B119,'Tillförd energi'!$B$1:$AI$720,MATCH(F$1,'Tillförd energi'!$B$1:$AQ$1,0),FALSE)</f>
        <v>0</v>
      </c>
      <c r="G119">
        <f>VLOOKUP($B119,'Tillförd energi'!$B$1:$AI$720,MATCH(G$1,'Tillförd energi'!$B$1:$AQ$1,0),FALSE)</f>
        <v>0.97</v>
      </c>
      <c r="H119">
        <f>VLOOKUP($B119,'Tillförd energi'!$B$1:$AI$720,MATCH(H$1,'Tillförd energi'!$B$1:$AQ$1,0),FALSE)</f>
        <v>0</v>
      </c>
      <c r="I119">
        <f>VLOOKUP($B119,'Tillförd energi'!$B$1:$AI$720,MATCH(I$1,'Tillförd energi'!$B$1:$AQ$1,0),FALSE)</f>
        <v>0</v>
      </c>
      <c r="J119">
        <f>VLOOKUP($B119,'Tillförd energi'!$B$1:$AI$720,MATCH(J$1,'Tillförd energi'!$B$1:$AQ$1,0),FALSE)</f>
        <v>0</v>
      </c>
      <c r="K119">
        <f>VLOOKUP($B119,'Tillförd energi'!$B$1:$AI$720,MATCH(K$1,'Tillförd energi'!$B$1:$AQ$1,0),FALSE)</f>
        <v>0</v>
      </c>
      <c r="L119">
        <f>VLOOKUP($B119,'Tillförd energi'!$B$1:$AI$720,MATCH(L$1,'Tillförd energi'!$B$1:$AQ$1,0),FALSE)</f>
        <v>0</v>
      </c>
      <c r="M119">
        <f>VLOOKUP($B119,'Tillförd energi'!$B$1:$AI$720,MATCH(M$1,'Tillförd energi'!$B$1:$AQ$1,0),FALSE)</f>
        <v>0</v>
      </c>
      <c r="N119">
        <f>VLOOKUP($B119,'Tillförd energi'!$B$1:$AI$720,MATCH(N$1,'Tillförd energi'!$B$1:$AQ$1,0),FALSE)</f>
        <v>0</v>
      </c>
      <c r="O119">
        <f>VLOOKUP($B119,'Tillförd energi'!$B$1:$AI$720,MATCH(O$1,'Tillförd energi'!$B$1:$AQ$1,0),FALSE)</f>
        <v>0</v>
      </c>
      <c r="P119">
        <f>VLOOKUP($B119,'Tillförd energi'!$B$1:$AI$720,MATCH(P$1,'Tillförd energi'!$B$1:$AQ$1,0),FALSE)</f>
        <v>0</v>
      </c>
      <c r="Q119">
        <f>VLOOKUP($B119,'Tillförd energi'!$B$1:$AI$720,MATCH(Q$1,'Tillförd energi'!$B$1:$AQ$1,0),FALSE)</f>
        <v>0</v>
      </c>
      <c r="R119">
        <f>VLOOKUP($B119,'Tillförd energi'!$B$1:$AI$720,MATCH(R$1,'Tillförd energi'!$B$1:$AQ$1,0),FALSE)</f>
        <v>14.4922</v>
      </c>
      <c r="S119">
        <f>VLOOKUP($B119,'Tillförd energi'!$B$1:$AI$720,MATCH(S$1,'Tillförd energi'!$B$1:$AQ$1,0),FALSE)</f>
        <v>0</v>
      </c>
      <c r="T119">
        <f>VLOOKUP($B119,'Tillförd energi'!$B$1:$AI$720,MATCH(T$1,'Tillförd energi'!$B$1:$AQ$1,0),FALSE)</f>
        <v>0</v>
      </c>
      <c r="U119">
        <f>VLOOKUP($B119,'Tillförd energi'!$B$1:$AI$720,MATCH(U$1,'Tillförd energi'!$B$1:$AQ$1,0),FALSE)</f>
        <v>0</v>
      </c>
      <c r="V119">
        <f>VLOOKUP($B119,'Tillförd energi'!$B$1:$AI$720,MATCH(V$1,'Tillförd energi'!$B$1:$AQ$1,0),FALSE)</f>
        <v>0</v>
      </c>
      <c r="W119">
        <f>VLOOKUP($B119,'Tillförd energi'!$B$1:$AI$720,MATCH(W$1,'Tillförd energi'!$B$1:$AQ$1,0),FALSE)</f>
        <v>9.14</v>
      </c>
      <c r="X119">
        <f>VLOOKUP($B119,'Tillförd energi'!$B$1:$AI$720,MATCH(X$1,'Tillförd energi'!$B$1:$AQ$1,0),FALSE)</f>
        <v>0</v>
      </c>
      <c r="Y119">
        <f>VLOOKUP($B119,'Tillförd energi'!$B$1:$AI$720,MATCH(Y$1,'Tillförd energi'!$B$1:$AQ$1,0),FALSE)</f>
        <v>0</v>
      </c>
      <c r="Z119">
        <f>VLOOKUP($B119,'Tillförd energi'!$B$1:$AI$720,MATCH(Z$1,'Tillförd energi'!$B$1:$AQ$1,0),FALSE)</f>
        <v>0</v>
      </c>
      <c r="AA119">
        <f>VLOOKUP($B119,'Tillförd energi'!$B$1:$AI$720,MATCH(AA$1,'Tillförd energi'!$B$1:$AQ$1,0),FALSE)</f>
        <v>0</v>
      </c>
      <c r="AB119">
        <f>VLOOKUP($B119,'Tillförd energi'!$B$1:$AI$720,MATCH(AB$1,'Tillförd energi'!$B$1:$AQ$1,0),FALSE)</f>
        <v>0</v>
      </c>
      <c r="AC119">
        <f>VLOOKUP($B119,'Tillförd energi'!$B$1:$AI$720,MATCH(AC$1,'Tillförd energi'!$B$1:$AQ$1,0),FALSE)</f>
        <v>0</v>
      </c>
      <c r="AD119">
        <f>VLOOKUP($B119,'Tillförd energi'!$B$1:$AI$720,MATCH(AD$1,'Tillförd energi'!$B$1:$AQ$1,0),FALSE)</f>
        <v>155.69300000000001</v>
      </c>
      <c r="AE119">
        <f>VLOOKUP($B119,'Tillförd energi'!$B$1:$AI$720,MATCH(AE$1,'Tillförd energi'!$B$1:$AQ$1,0),FALSE)</f>
        <v>0</v>
      </c>
      <c r="AF119">
        <f>VLOOKUP($B119,'Tillförd energi'!$B$1:$AI$720,MATCH(AF$1,'Tillförd energi'!$B$1:$AQ$1,0),FALSE)</f>
        <v>4.6286399999999999</v>
      </c>
      <c r="AG119">
        <f>IFERROR(VLOOKUP(B119,Miljö!$B$1:$AC$550,MATCH("Köpt mängd produktionsspecifik fjärrvärme:",Miljö!$B$1:$AC$1,0),FALSE)/1,0)</f>
        <v>0</v>
      </c>
      <c r="AI119">
        <f t="shared" si="23"/>
        <v>185.54784000000001</v>
      </c>
      <c r="AJ119">
        <f t="shared" si="24"/>
        <v>185.54784000000001</v>
      </c>
      <c r="AK119">
        <f>IF(ISERROR(1/VLOOKUP($B119,Leveranser!$B$1:$S$499,MATCH("Såld värme (GWh)",Leveranser!$B$1:$S$1,0),FALSE)),"",VLOOKUP($B119,Leveranser!$B$1:$S$499,MATCH("Såld värme (GWh)",Leveranser!$B$1:$S$1,0),FALSE))</f>
        <v>154.28800000000001</v>
      </c>
      <c r="AL119">
        <f>VLOOKUP($B119,Leveranser!$B$1:$Y$499,MATCH("Totalt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114">
        <f t="shared" si="25"/>
        <v>0.83152679114992667</v>
      </c>
      <c r="AP119" t="str">
        <f>IFERROR(VLOOKUP($B119,Miljövärden!$B$2:$H$600,7,FALSE),"Nej, saknas")</f>
        <v>Ja</v>
      </c>
      <c r="AQ119" t="str">
        <f>IFERROR(VLOOKUP($B119,Miljövärden!$B$2:$H$600,6,FALSE),"Nej, saknas")</f>
        <v>Ja</v>
      </c>
      <c r="AU119">
        <f t="shared" si="26"/>
        <v>4.6286399999999999</v>
      </c>
      <c r="AV119">
        <f t="shared" si="27"/>
        <v>0</v>
      </c>
      <c r="AW119">
        <f t="shared" si="28"/>
        <v>0</v>
      </c>
      <c r="AX119">
        <f t="shared" si="29"/>
        <v>14.4922</v>
      </c>
      <c r="AZ119">
        <f t="shared" si="30"/>
        <v>23.632200000000001</v>
      </c>
      <c r="BC119">
        <f t="shared" si="31"/>
        <v>1.5939999999999999</v>
      </c>
      <c r="BD119">
        <f t="shared" si="32"/>
        <v>0</v>
      </c>
      <c r="BE119">
        <f t="shared" si="33"/>
        <v>23.632200000000001</v>
      </c>
      <c r="BF119">
        <f t="shared" si="34"/>
        <v>155.69300000000001</v>
      </c>
      <c r="BG119">
        <f t="shared" si="35"/>
        <v>4.6286399999999999</v>
      </c>
      <c r="BH119">
        <f>VLOOKUP(B119,Miljö!$B$1:$BX$482,MATCH("Fossilandel för ursprungspecificerad el ()",Miljö!$B$1:$I$1,0),FALSE)</f>
        <v>0</v>
      </c>
      <c r="BI119">
        <f>VLOOKUP(B119,Miljö!$B$1:$BX$482,MATCH("Kärnkraftsandel för ursprungsspecificerad el ()",Miljö!$B$1:$O$1,0),FALSE)</f>
        <v>0</v>
      </c>
      <c r="BJ119">
        <f t="shared" si="36"/>
        <v>0</v>
      </c>
      <c r="BK119" t="str">
        <f>VLOOKUP(B119,Miljö!$B$1:$P$482,MATCH("Fossil andel i procent (%)",Miljö!$B$1:$P$1,0),FALSE)</f>
        <v>ET</v>
      </c>
      <c r="BL119">
        <f t="shared" si="37"/>
        <v>185.54784000000001</v>
      </c>
      <c r="BO119" s="21">
        <f t="shared" si="38"/>
        <v>8.5907763733600977E-3</v>
      </c>
      <c r="BP119" s="115">
        <f t="shared" si="39"/>
        <v>0</v>
      </c>
      <c r="BQ119" s="115">
        <f t="shared" si="40"/>
        <v>0.15231026133206402</v>
      </c>
      <c r="BR119" s="115">
        <f t="shared" si="41"/>
        <v>0.83909896229457592</v>
      </c>
      <c r="BT119" s="116">
        <f t="shared" si="42"/>
        <v>1</v>
      </c>
      <c r="BW119" s="115">
        <f>IF(AP119="Ja",VLOOKUP(B119,Miljövärden!$B$2:$H$600,MATCH("Total andel fossilt",Miljövärden!$B$2:$H$2,0),FALSE),"")</f>
        <v>8.5907699999999993E-3</v>
      </c>
      <c r="BX119" s="116">
        <f t="shared" si="43"/>
        <v>-6.373360098357872E-9</v>
      </c>
      <c r="BZ119">
        <f t="shared" si="44"/>
        <v>-6.373360098357872E-9</v>
      </c>
      <c r="CA119" s="115">
        <f t="shared" si="45"/>
        <v>0</v>
      </c>
    </row>
    <row r="120" spans="1:79">
      <c r="A120" t="s">
        <v>208</v>
      </c>
      <c r="B120" t="s">
        <v>209</v>
      </c>
      <c r="C120">
        <f>VLOOKUP($B120,'Tillförd energi'!$B$1:$AI$720,MATCH(C$1,'Tillförd energi'!$B$1:$AQ$1,0),FALSE)</f>
        <v>0</v>
      </c>
      <c r="D120">
        <f>VLOOKUP($B120,'Tillförd energi'!$B$1:$AI$720,MATCH(D$1,'Tillförd energi'!$B$1:$AQ$1,0),FALSE)</f>
        <v>12.837899999999999</v>
      </c>
      <c r="E120">
        <f>VLOOKUP($B120,'Tillförd energi'!$B$1:$AI$720,MATCH(E$1,'Tillförd energi'!$B$1:$AQ$1,0),FALSE)</f>
        <v>0</v>
      </c>
      <c r="F120">
        <f>VLOOKUP($B120,'Tillförd energi'!$B$1:$AI$720,MATCH(F$1,'Tillförd energi'!$B$1:$AQ$1,0),FALSE)</f>
        <v>0</v>
      </c>
      <c r="G120">
        <f>VLOOKUP($B120,'Tillförd energi'!$B$1:$AI$720,MATCH(G$1,'Tillförd energi'!$B$1:$AQ$1,0),FALSE)</f>
        <v>0</v>
      </c>
      <c r="H120">
        <f>VLOOKUP($B120,'Tillförd energi'!$B$1:$AI$720,MATCH(H$1,'Tillförd energi'!$B$1:$AQ$1,0),FALSE)</f>
        <v>0</v>
      </c>
      <c r="I120">
        <f>VLOOKUP($B120,'Tillförd energi'!$B$1:$AI$720,MATCH(I$1,'Tillförd energi'!$B$1:$AQ$1,0),FALSE)</f>
        <v>67.438500000000005</v>
      </c>
      <c r="J120">
        <f>VLOOKUP($B120,'Tillförd energi'!$B$1:$AI$720,MATCH(J$1,'Tillförd energi'!$B$1:$AQ$1,0),FALSE)</f>
        <v>0</v>
      </c>
      <c r="K120">
        <f>VLOOKUP($B120,'Tillförd energi'!$B$1:$AI$720,MATCH(K$1,'Tillförd energi'!$B$1:$AQ$1,0),FALSE)</f>
        <v>0</v>
      </c>
      <c r="L120">
        <f>VLOOKUP($B120,'Tillförd energi'!$B$1:$AI$720,MATCH(L$1,'Tillförd energi'!$B$1:$AQ$1,0),FALSE)</f>
        <v>164.15299999999999</v>
      </c>
      <c r="M120">
        <f>VLOOKUP($B120,'Tillförd energi'!$B$1:$AI$720,MATCH(M$1,'Tillförd energi'!$B$1:$AQ$1,0),FALSE)</f>
        <v>0</v>
      </c>
      <c r="N120">
        <f>VLOOKUP($B120,'Tillförd energi'!$B$1:$AI$720,MATCH(N$1,'Tillförd energi'!$B$1:$AQ$1,0),FALSE)</f>
        <v>0</v>
      </c>
      <c r="O120">
        <f>VLOOKUP($B120,'Tillförd energi'!$B$1:$AI$720,MATCH(O$1,'Tillförd energi'!$B$1:$AQ$1,0),FALSE)</f>
        <v>0</v>
      </c>
      <c r="P120">
        <f>VLOOKUP($B120,'Tillförd energi'!$B$1:$AI$720,MATCH(P$1,'Tillförd energi'!$B$1:$AQ$1,0),FALSE)</f>
        <v>0</v>
      </c>
      <c r="Q120">
        <f>VLOOKUP($B120,'Tillförd energi'!$B$1:$AI$720,MATCH(Q$1,'Tillförd energi'!$B$1:$AQ$1,0),FALSE)</f>
        <v>0</v>
      </c>
      <c r="R120">
        <f>VLOOKUP($B120,'Tillförd energi'!$B$1:$AI$720,MATCH(R$1,'Tillförd energi'!$B$1:$AQ$1,0),FALSE)</f>
        <v>0</v>
      </c>
      <c r="S120">
        <f>VLOOKUP($B120,'Tillförd energi'!$B$1:$AI$720,MATCH(S$1,'Tillförd energi'!$B$1:$AQ$1,0),FALSE)</f>
        <v>0</v>
      </c>
      <c r="T120">
        <f>VLOOKUP($B120,'Tillförd energi'!$B$1:$AI$720,MATCH(T$1,'Tillförd energi'!$B$1:$AQ$1,0),FALSE)</f>
        <v>0</v>
      </c>
      <c r="U120">
        <f>VLOOKUP($B120,'Tillförd energi'!$B$1:$AI$720,MATCH(U$1,'Tillförd energi'!$B$1:$AQ$1,0),FALSE)</f>
        <v>6.9942399999999996</v>
      </c>
      <c r="V120">
        <f>VLOOKUP($B120,'Tillförd energi'!$B$1:$AI$720,MATCH(V$1,'Tillförd energi'!$B$1:$AQ$1,0),FALSE)</f>
        <v>0</v>
      </c>
      <c r="W120">
        <f>VLOOKUP($B120,'Tillförd energi'!$B$1:$AI$720,MATCH(W$1,'Tillförd energi'!$B$1:$AQ$1,0),FALSE)</f>
        <v>17.526199999999999</v>
      </c>
      <c r="X120">
        <f>VLOOKUP($B120,'Tillförd energi'!$B$1:$AI$720,MATCH(X$1,'Tillförd energi'!$B$1:$AQ$1,0),FALSE)</f>
        <v>0</v>
      </c>
      <c r="Y120">
        <f>VLOOKUP($B120,'Tillförd energi'!$B$1:$AI$720,MATCH(Y$1,'Tillförd energi'!$B$1:$AQ$1,0),FALSE)</f>
        <v>39.463900000000002</v>
      </c>
      <c r="Z120">
        <f>VLOOKUP($B120,'Tillförd energi'!$B$1:$AI$720,MATCH(Z$1,'Tillförd energi'!$B$1:$AQ$1,0),FALSE)</f>
        <v>0</v>
      </c>
      <c r="AA120">
        <f>VLOOKUP($B120,'Tillförd energi'!$B$1:$AI$720,MATCH(AA$1,'Tillförd energi'!$B$1:$AQ$1,0),FALSE)</f>
        <v>0</v>
      </c>
      <c r="AB120">
        <f>VLOOKUP($B120,'Tillförd energi'!$B$1:$AI$720,MATCH(AB$1,'Tillförd energi'!$B$1:$AQ$1,0),FALSE)</f>
        <v>0</v>
      </c>
      <c r="AC120">
        <f>VLOOKUP($B120,'Tillförd energi'!$B$1:$AI$720,MATCH(AC$1,'Tillförd energi'!$B$1:$AQ$1,0),FALSE)</f>
        <v>21.3</v>
      </c>
      <c r="AD120">
        <f>VLOOKUP($B120,'Tillförd energi'!$B$1:$AI$720,MATCH(AD$1,'Tillförd energi'!$B$1:$AQ$1,0),FALSE)</f>
        <v>0</v>
      </c>
      <c r="AE120">
        <f>VLOOKUP($B120,'Tillförd energi'!$B$1:$AI$720,MATCH(AE$1,'Tillförd energi'!$B$1:$AQ$1,0),FALSE)</f>
        <v>0</v>
      </c>
      <c r="AF120">
        <f>VLOOKUP($B120,'Tillförd energi'!$B$1:$AI$720,MATCH(AF$1,'Tillförd energi'!$B$1:$AQ$1,0),FALSE)</f>
        <v>11.929399999999999</v>
      </c>
      <c r="AG120">
        <f>IFERROR(VLOOKUP(B120,Miljö!$B$1:$AC$550,MATCH("Köpt mängd produktionsspecifik fjärrvärme:",Miljö!$B$1:$AC$1,0),FALSE)/1,0)</f>
        <v>0</v>
      </c>
      <c r="AI120">
        <f t="shared" si="23"/>
        <v>341.64314000000002</v>
      </c>
      <c r="AJ120">
        <f t="shared" si="24"/>
        <v>341.64314000000002</v>
      </c>
      <c r="AK120">
        <f>IF(ISERROR(1/VLOOKUP($B120,Leveranser!$B$1:$S$499,MATCH("Såld värme (GWh)",Leveranser!$B$1:$S$1,0),FALSE)),"",VLOOKUP($B120,Leveranser!$B$1:$S$499,MATCH("Såld värme (GWh)",Leveranser!$B$1:$S$1,0),FALSE))</f>
        <v>279.8</v>
      </c>
      <c r="AL120">
        <f>VLOOKUP($B120,Leveranser!$B$1:$Y$499,MATCH("Totalt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114">
        <f t="shared" si="25"/>
        <v>0.81898322325453399</v>
      </c>
      <c r="AP120" t="str">
        <f>IFERROR(VLOOKUP($B120,Miljövärden!$B$2:$H$600,7,FALSE),"Nej, saknas")</f>
        <v>Ja</v>
      </c>
      <c r="AQ120" t="str">
        <f>IFERROR(VLOOKUP($B120,Miljövärden!$B$2:$H$600,6,FALSE),"Nej, saknas")</f>
        <v>Nej</v>
      </c>
      <c r="AU120">
        <f t="shared" si="26"/>
        <v>11.929399999999999</v>
      </c>
      <c r="AV120">
        <f t="shared" si="27"/>
        <v>0</v>
      </c>
      <c r="AW120">
        <f t="shared" si="28"/>
        <v>0</v>
      </c>
      <c r="AX120">
        <f t="shared" si="29"/>
        <v>6.9942399999999996</v>
      </c>
      <c r="AZ120">
        <f t="shared" si="30"/>
        <v>188.67343999999997</v>
      </c>
      <c r="BC120">
        <f t="shared" si="31"/>
        <v>12.837899999999999</v>
      </c>
      <c r="BD120">
        <f t="shared" si="32"/>
        <v>39.463900000000002</v>
      </c>
      <c r="BE120">
        <f t="shared" si="33"/>
        <v>24.520440000000001</v>
      </c>
      <c r="BF120">
        <f t="shared" si="34"/>
        <v>252.89150000000001</v>
      </c>
      <c r="BG120">
        <f t="shared" si="35"/>
        <v>11.929399999999999</v>
      </c>
      <c r="BH120">
        <f>VLOOKUP(B120,Miljö!$B$1:$BX$482,MATCH("Fossilandel för ursprungspecificerad el ()",Miljö!$B$1:$I$1,0),FALSE)</f>
        <v>0</v>
      </c>
      <c r="BI120">
        <f>VLOOKUP(B120,Miljö!$B$1:$BX$482,MATCH("Kärnkraftsandel för ursprungsspecificerad el ()",Miljö!$B$1:$O$1,0),FALSE)</f>
        <v>0</v>
      </c>
      <c r="BJ120">
        <f t="shared" si="36"/>
        <v>0</v>
      </c>
      <c r="BK120" t="str">
        <f>VLOOKUP(B120,Miljö!$B$1:$P$482,MATCH("Fossil andel i procent (%)",Miljö!$B$1:$P$1,0),FALSE)</f>
        <v>ET</v>
      </c>
      <c r="BL120">
        <f t="shared" si="37"/>
        <v>341.64314000000002</v>
      </c>
      <c r="BO120" s="21">
        <f t="shared" si="38"/>
        <v>3.7576928955751897E-2</v>
      </c>
      <c r="BP120" s="115">
        <f t="shared" si="39"/>
        <v>0.11551205155180344</v>
      </c>
      <c r="BQ120" s="115">
        <f t="shared" si="40"/>
        <v>0.10668980504042903</v>
      </c>
      <c r="BR120" s="115">
        <f t="shared" si="41"/>
        <v>0.74022121445201561</v>
      </c>
      <c r="BT120" s="116">
        <f t="shared" si="42"/>
        <v>1</v>
      </c>
      <c r="BW120" s="115">
        <f>IF(AP120="Ja",VLOOKUP(B120,Miljövärden!$B$2:$H$600,MATCH("Total andel fossilt",Miljövärden!$B$2:$H$2,0),FALSE),"")</f>
        <v>3.7576900000000003E-2</v>
      </c>
      <c r="BX120" s="116">
        <f t="shared" si="43"/>
        <v>-2.8955751893433579E-8</v>
      </c>
      <c r="BZ120">
        <f t="shared" si="44"/>
        <v>-2.8955751893433579E-8</v>
      </c>
      <c r="CA120" s="115">
        <f t="shared" si="45"/>
        <v>0</v>
      </c>
    </row>
    <row r="121" spans="1:79">
      <c r="A121" t="s">
        <v>210</v>
      </c>
      <c r="B121" t="s">
        <v>211</v>
      </c>
      <c r="C121">
        <f>VLOOKUP($B121,'Tillförd energi'!$B$1:$AI$720,MATCH(C$1,'Tillförd energi'!$B$1:$AQ$1,0),FALSE)</f>
        <v>0</v>
      </c>
      <c r="D121">
        <f>VLOOKUP($B121,'Tillförd energi'!$B$1:$AI$720,MATCH(D$1,'Tillförd energi'!$B$1:$AQ$1,0),FALSE)</f>
        <v>2.2362000000000002</v>
      </c>
      <c r="E121">
        <f>VLOOKUP($B121,'Tillförd energi'!$B$1:$AI$720,MATCH(E$1,'Tillförd energi'!$B$1:$AQ$1,0),FALSE)</f>
        <v>0</v>
      </c>
      <c r="F121">
        <f>VLOOKUP($B121,'Tillförd energi'!$B$1:$AI$720,MATCH(F$1,'Tillförd energi'!$B$1:$AQ$1,0),FALSE)</f>
        <v>0.17283699999999999</v>
      </c>
      <c r="G121">
        <f>VLOOKUP($B121,'Tillförd energi'!$B$1:$AI$720,MATCH(G$1,'Tillförd energi'!$B$1:$AQ$1,0),FALSE)</f>
        <v>0</v>
      </c>
      <c r="H121">
        <f>VLOOKUP($B121,'Tillförd energi'!$B$1:$AI$720,MATCH(H$1,'Tillförd energi'!$B$1:$AQ$1,0),FALSE)</f>
        <v>0</v>
      </c>
      <c r="I121">
        <f>VLOOKUP($B121,'Tillförd energi'!$B$1:$AI$720,MATCH(I$1,'Tillförd energi'!$B$1:$AQ$1,0),FALSE)</f>
        <v>149.63399999999999</v>
      </c>
      <c r="J121">
        <f>VLOOKUP($B121,'Tillförd energi'!$B$1:$AI$720,MATCH(J$1,'Tillförd energi'!$B$1:$AQ$1,0),FALSE)</f>
        <v>0</v>
      </c>
      <c r="K121">
        <f>VLOOKUP($B121,'Tillförd energi'!$B$1:$AI$720,MATCH(K$1,'Tillförd energi'!$B$1:$AQ$1,0),FALSE)</f>
        <v>0</v>
      </c>
      <c r="L121">
        <f>VLOOKUP($B121,'Tillförd energi'!$B$1:$AI$720,MATCH(L$1,'Tillförd energi'!$B$1:$AQ$1,0),FALSE)</f>
        <v>0</v>
      </c>
      <c r="M121">
        <f>VLOOKUP($B121,'Tillförd energi'!$B$1:$AI$720,MATCH(M$1,'Tillförd energi'!$B$1:$AQ$1,0),FALSE)</f>
        <v>0</v>
      </c>
      <c r="N121">
        <f>VLOOKUP($B121,'Tillförd energi'!$B$1:$AI$720,MATCH(N$1,'Tillförd energi'!$B$1:$AQ$1,0),FALSE)</f>
        <v>0</v>
      </c>
      <c r="O121">
        <f>VLOOKUP($B121,'Tillförd energi'!$B$1:$AI$720,MATCH(O$1,'Tillförd energi'!$B$1:$AQ$1,0),FALSE)</f>
        <v>0</v>
      </c>
      <c r="P121">
        <f>VLOOKUP($B121,'Tillförd energi'!$B$1:$AI$720,MATCH(P$1,'Tillförd energi'!$B$1:$AQ$1,0),FALSE)</f>
        <v>0</v>
      </c>
      <c r="Q121">
        <f>VLOOKUP($B121,'Tillförd energi'!$B$1:$AI$720,MATCH(Q$1,'Tillförd energi'!$B$1:$AQ$1,0),FALSE)</f>
        <v>288.41199999999998</v>
      </c>
      <c r="R121">
        <f>VLOOKUP($B121,'Tillförd energi'!$B$1:$AI$720,MATCH(R$1,'Tillförd energi'!$B$1:$AQ$1,0),FALSE)</f>
        <v>0</v>
      </c>
      <c r="S121">
        <f>VLOOKUP($B121,'Tillförd energi'!$B$1:$AI$720,MATCH(S$1,'Tillförd energi'!$B$1:$AQ$1,0),FALSE)</f>
        <v>0</v>
      </c>
      <c r="T121">
        <f>VLOOKUP($B121,'Tillförd energi'!$B$1:$AI$720,MATCH(T$1,'Tillförd energi'!$B$1:$AQ$1,0),FALSE)</f>
        <v>0</v>
      </c>
      <c r="U121">
        <f>VLOOKUP($B121,'Tillförd energi'!$B$1:$AI$720,MATCH(U$1,'Tillförd energi'!$B$1:$AQ$1,0),FALSE)</f>
        <v>0</v>
      </c>
      <c r="V121">
        <f>VLOOKUP($B121,'Tillförd energi'!$B$1:$AI$720,MATCH(V$1,'Tillförd energi'!$B$1:$AQ$1,0),FALSE)</f>
        <v>0</v>
      </c>
      <c r="W121">
        <f>VLOOKUP($B121,'Tillförd energi'!$B$1:$AI$720,MATCH(W$1,'Tillförd energi'!$B$1:$AQ$1,0),FALSE)</f>
        <v>1.77</v>
      </c>
      <c r="X121">
        <f>VLOOKUP($B121,'Tillförd energi'!$B$1:$AI$720,MATCH(X$1,'Tillförd energi'!$B$1:$AQ$1,0),FALSE)</f>
        <v>0</v>
      </c>
      <c r="Y121">
        <f>VLOOKUP($B121,'Tillförd energi'!$B$1:$AI$720,MATCH(Y$1,'Tillförd energi'!$B$1:$AQ$1,0),FALSE)</f>
        <v>0</v>
      </c>
      <c r="Z121">
        <f>VLOOKUP($B121,'Tillförd energi'!$B$1:$AI$720,MATCH(Z$1,'Tillförd energi'!$B$1:$AQ$1,0),FALSE)</f>
        <v>0</v>
      </c>
      <c r="AA121">
        <f>VLOOKUP($B121,'Tillförd energi'!$B$1:$AI$720,MATCH(AA$1,'Tillförd energi'!$B$1:$AQ$1,0),FALSE)</f>
        <v>0</v>
      </c>
      <c r="AB121">
        <f>VLOOKUP($B121,'Tillförd energi'!$B$1:$AI$720,MATCH(AB$1,'Tillförd energi'!$B$1:$AQ$1,0),FALSE)</f>
        <v>0</v>
      </c>
      <c r="AC121">
        <f>VLOOKUP($B121,'Tillförd energi'!$B$1:$AI$720,MATCH(AC$1,'Tillförd energi'!$B$1:$AQ$1,0),FALSE)</f>
        <v>138.423</v>
      </c>
      <c r="AD121">
        <f>VLOOKUP($B121,'Tillförd energi'!$B$1:$AI$720,MATCH(AD$1,'Tillförd energi'!$B$1:$AQ$1,0),FALSE)</f>
        <v>19.1159</v>
      </c>
      <c r="AE121">
        <f>VLOOKUP($B121,'Tillförd energi'!$B$1:$AI$720,MATCH(AE$1,'Tillförd energi'!$B$1:$AQ$1,0),FALSE)</f>
        <v>0</v>
      </c>
      <c r="AF121">
        <f>VLOOKUP($B121,'Tillförd energi'!$B$1:$AI$720,MATCH(AF$1,'Tillförd energi'!$B$1:$AQ$1,0),FALSE)</f>
        <v>25.4133</v>
      </c>
      <c r="AG121">
        <f>IFERROR(VLOOKUP(B121,Miljö!$B$1:$AC$550,MATCH("Köpt mängd produktionsspecifik fjärrvärme:",Miljö!$B$1:$AC$1,0),FALSE)/1,0)</f>
        <v>0</v>
      </c>
      <c r="AI121">
        <f t="shared" si="23"/>
        <v>625.17723699999999</v>
      </c>
      <c r="AJ121">
        <f t="shared" si="24"/>
        <v>625.17723699999999</v>
      </c>
      <c r="AK121">
        <f>IF(ISERROR(1/VLOOKUP($B121,Leveranser!$B$1:$S$499,MATCH("Såld värme (GWh)",Leveranser!$B$1:$S$1,0),FALSE)),"",VLOOKUP($B121,Leveranser!$B$1:$S$499,MATCH("Såld värme (GWh)",Leveranser!$B$1:$S$1,0),FALSE))</f>
        <v>500.1</v>
      </c>
      <c r="AL121">
        <f>VLOOKUP($B121,Leveranser!$B$1:$Y$499,MATCH("Totalt såld fjärrvärme till andra fjärrvärmeföretag",Leveranser!$B$1:$AA$1,0),FALSE)</f>
        <v>53.7</v>
      </c>
      <c r="AM121">
        <f>IF(ISERROR(1/VLOOKUP($B121,Miljö!$B$1:$S$500,MATCH("Såld mängd produktionsspecifik fjärrvärme (GWh)",Miljö!$B$1:$R$1,0),FALSE)),0,VLOOKUP($B121,Miljö!$B$1:$S$500,MATCH("Såld mängd produktionsspecifik fjärrvärme (GWh)",Miljö!$B$1:$R$1,0),FALSE))</f>
        <v>0</v>
      </c>
      <c r="AN121" s="114">
        <f t="shared" si="25"/>
        <v>0.79993315559568279</v>
      </c>
      <c r="AP121" t="str">
        <f>IFERROR(VLOOKUP($B121,Miljövärden!$B$2:$H$600,7,FALSE),"Nej, saknas")</f>
        <v>Ja</v>
      </c>
      <c r="AQ121" t="str">
        <f>IFERROR(VLOOKUP($B121,Miljövärden!$B$2:$H$600,6,FALSE),"Nej, saknas")</f>
        <v>Ja</v>
      </c>
      <c r="AU121">
        <f t="shared" si="26"/>
        <v>25.4133</v>
      </c>
      <c r="AV121">
        <f t="shared" si="27"/>
        <v>0</v>
      </c>
      <c r="AW121">
        <f t="shared" si="28"/>
        <v>288.41199999999998</v>
      </c>
      <c r="AX121">
        <f t="shared" si="29"/>
        <v>0</v>
      </c>
      <c r="AZ121">
        <f t="shared" si="30"/>
        <v>290.18199999999996</v>
      </c>
      <c r="BC121">
        <f t="shared" si="31"/>
        <v>2.4090370000000001</v>
      </c>
      <c r="BD121">
        <f t="shared" si="32"/>
        <v>0</v>
      </c>
      <c r="BE121">
        <f t="shared" si="33"/>
        <v>290.18199999999996</v>
      </c>
      <c r="BF121">
        <f t="shared" si="34"/>
        <v>307.17290000000003</v>
      </c>
      <c r="BG121">
        <f t="shared" si="35"/>
        <v>25.4133</v>
      </c>
      <c r="BH121">
        <f>VLOOKUP(B121,Miljö!$B$1:$BX$482,MATCH("Fossilandel för ursprungspecificerad el ()",Miljö!$B$1:$I$1,0),FALSE)</f>
        <v>0</v>
      </c>
      <c r="BI121">
        <f>VLOOKUP(B121,Miljö!$B$1:$BX$482,MATCH("Kärnkraftsandel för ursprungsspecificerad el ()",Miljö!$B$1:$O$1,0),FALSE)</f>
        <v>0</v>
      </c>
      <c r="BJ121">
        <f t="shared" si="36"/>
        <v>0</v>
      </c>
      <c r="BK121" t="str">
        <f>VLOOKUP(B121,Miljö!$B$1:$P$482,MATCH("Fossil andel i procent (%)",Miljö!$B$1:$P$1,0),FALSE)</f>
        <v>ET</v>
      </c>
      <c r="BL121">
        <f t="shared" si="37"/>
        <v>625.17723699999999</v>
      </c>
      <c r="BO121" s="21">
        <f t="shared" si="38"/>
        <v>3.8533664654204296E-3</v>
      </c>
      <c r="BP121" s="115">
        <f t="shared" si="39"/>
        <v>0</v>
      </c>
      <c r="BQ121" s="115">
        <f t="shared" si="40"/>
        <v>0.5048093265750172</v>
      </c>
      <c r="BR121" s="115">
        <f t="shared" si="41"/>
        <v>0.49133730695956229</v>
      </c>
      <c r="BT121" s="116">
        <f t="shared" si="42"/>
        <v>1</v>
      </c>
      <c r="BW121" s="115">
        <f>IF(AP121="Ja",VLOOKUP(B121,Miljövärden!$B$2:$H$600,MATCH("Total andel fossilt",Miljövärden!$B$2:$H$2,0),FALSE),"")</f>
        <v>3.8533700000000001E-3</v>
      </c>
      <c r="BX121" s="116">
        <f t="shared" si="43"/>
        <v>3.5345795704362637E-9</v>
      </c>
      <c r="BZ121">
        <f t="shared" si="44"/>
        <v>3.5345795704362637E-9</v>
      </c>
      <c r="CA121" s="115">
        <f t="shared" si="45"/>
        <v>0</v>
      </c>
    </row>
    <row r="122" spans="1:79">
      <c r="A122" t="s">
        <v>212</v>
      </c>
      <c r="B122" t="s">
        <v>213</v>
      </c>
      <c r="C122">
        <f>VLOOKUP($B122,'Tillförd energi'!$B$1:$AI$720,MATCH(C$1,'Tillförd energi'!$B$1:$AQ$1,0),FALSE)</f>
        <v>0</v>
      </c>
      <c r="D122">
        <f>VLOOKUP($B122,'Tillförd energi'!$B$1:$AI$720,MATCH(D$1,'Tillförd energi'!$B$1:$AQ$1,0),FALSE)</f>
        <v>0.18</v>
      </c>
      <c r="E122">
        <f>VLOOKUP($B122,'Tillförd energi'!$B$1:$AI$720,MATCH(E$1,'Tillförd energi'!$B$1:$AQ$1,0),FALSE)</f>
        <v>0</v>
      </c>
      <c r="F122">
        <f>VLOOKUP($B122,'Tillförd energi'!$B$1:$AI$720,MATCH(F$1,'Tillförd energi'!$B$1:$AQ$1,0),FALSE)</f>
        <v>0</v>
      </c>
      <c r="G122">
        <f>VLOOKUP($B122,'Tillförd energi'!$B$1:$AI$720,MATCH(G$1,'Tillförd energi'!$B$1:$AQ$1,0),FALSE)</f>
        <v>0</v>
      </c>
      <c r="H122">
        <f>VLOOKUP($B122,'Tillförd energi'!$B$1:$AI$720,MATCH(H$1,'Tillförd energi'!$B$1:$AQ$1,0),FALSE)</f>
        <v>0</v>
      </c>
      <c r="I122">
        <f>VLOOKUP($B122,'Tillförd energi'!$B$1:$AI$720,MATCH(I$1,'Tillförd energi'!$B$1:$AQ$1,0),FALSE)</f>
        <v>0</v>
      </c>
      <c r="J122">
        <f>VLOOKUP($B122,'Tillförd energi'!$B$1:$AI$720,MATCH(J$1,'Tillförd energi'!$B$1:$AQ$1,0),FALSE)</f>
        <v>0.54411799999999999</v>
      </c>
      <c r="K122">
        <f>VLOOKUP($B122,'Tillförd energi'!$B$1:$AI$720,MATCH(K$1,'Tillförd energi'!$B$1:$AQ$1,0),FALSE)</f>
        <v>0</v>
      </c>
      <c r="L122">
        <f>VLOOKUP($B122,'Tillförd energi'!$B$1:$AI$720,MATCH(L$1,'Tillförd energi'!$B$1:$AQ$1,0),FALSE)</f>
        <v>41.4</v>
      </c>
      <c r="M122">
        <f>VLOOKUP($B122,'Tillförd energi'!$B$1:$AI$720,MATCH(M$1,'Tillförd energi'!$B$1:$AQ$1,0),FALSE)</f>
        <v>0</v>
      </c>
      <c r="N122">
        <f>VLOOKUP($B122,'Tillförd energi'!$B$1:$AI$720,MATCH(N$1,'Tillförd energi'!$B$1:$AQ$1,0),FALSE)</f>
        <v>0</v>
      </c>
      <c r="O122">
        <f>VLOOKUP($B122,'Tillförd energi'!$B$1:$AI$720,MATCH(O$1,'Tillförd energi'!$B$1:$AQ$1,0),FALSE)</f>
        <v>0</v>
      </c>
      <c r="P122">
        <f>VLOOKUP($B122,'Tillförd energi'!$B$1:$AI$720,MATCH(P$1,'Tillförd energi'!$B$1:$AQ$1,0),FALSE)</f>
        <v>0</v>
      </c>
      <c r="Q122">
        <f>VLOOKUP($B122,'Tillförd energi'!$B$1:$AI$720,MATCH(Q$1,'Tillförd energi'!$B$1:$AQ$1,0),FALSE)</f>
        <v>0</v>
      </c>
      <c r="R122">
        <f>VLOOKUP($B122,'Tillförd energi'!$B$1:$AI$720,MATCH(R$1,'Tillförd energi'!$B$1:$AQ$1,0),FALSE)</f>
        <v>1</v>
      </c>
      <c r="S122">
        <f>VLOOKUP($B122,'Tillförd energi'!$B$1:$AI$720,MATCH(S$1,'Tillförd energi'!$B$1:$AQ$1,0),FALSE)</f>
        <v>0</v>
      </c>
      <c r="T122">
        <f>VLOOKUP($B122,'Tillförd energi'!$B$1:$AI$720,MATCH(T$1,'Tillförd energi'!$B$1:$AQ$1,0),FALSE)</f>
        <v>0</v>
      </c>
      <c r="U122">
        <f>VLOOKUP($B122,'Tillförd energi'!$B$1:$AI$720,MATCH(U$1,'Tillförd energi'!$B$1:$AQ$1,0),FALSE)</f>
        <v>0</v>
      </c>
      <c r="V122">
        <f>VLOOKUP($B122,'Tillförd energi'!$B$1:$AI$720,MATCH(V$1,'Tillförd energi'!$B$1:$AQ$1,0),FALSE)</f>
        <v>0</v>
      </c>
      <c r="W122">
        <f>VLOOKUP($B122,'Tillförd energi'!$B$1:$AI$720,MATCH(W$1,'Tillförd energi'!$B$1:$AQ$1,0),FALSE)</f>
        <v>0</v>
      </c>
      <c r="X122">
        <f>VLOOKUP($B122,'Tillförd energi'!$B$1:$AI$720,MATCH(X$1,'Tillförd energi'!$B$1:$AQ$1,0),FALSE)</f>
        <v>0</v>
      </c>
      <c r="Y122">
        <f>VLOOKUP($B122,'Tillförd energi'!$B$1:$AI$720,MATCH(Y$1,'Tillförd energi'!$B$1:$AQ$1,0),FALSE)</f>
        <v>0</v>
      </c>
      <c r="Z122">
        <f>VLOOKUP($B122,'Tillförd energi'!$B$1:$AI$720,MATCH(Z$1,'Tillförd energi'!$B$1:$AQ$1,0),FALSE)</f>
        <v>0</v>
      </c>
      <c r="AA122">
        <f>VLOOKUP($B122,'Tillförd energi'!$B$1:$AI$720,MATCH(AA$1,'Tillförd energi'!$B$1:$AQ$1,0),FALSE)</f>
        <v>0</v>
      </c>
      <c r="AB122">
        <f>VLOOKUP($B122,'Tillförd energi'!$B$1:$AI$720,MATCH(AB$1,'Tillförd energi'!$B$1:$AQ$1,0),FALSE)</f>
        <v>0</v>
      </c>
      <c r="AC122">
        <f>VLOOKUP($B122,'Tillförd energi'!$B$1:$AI$720,MATCH(AC$1,'Tillförd energi'!$B$1:$AQ$1,0),FALSE)</f>
        <v>0</v>
      </c>
      <c r="AD122">
        <f>VLOOKUP($B122,'Tillförd energi'!$B$1:$AI$720,MATCH(AD$1,'Tillförd energi'!$B$1:$AQ$1,0),FALSE)</f>
        <v>0</v>
      </c>
      <c r="AE122">
        <f>VLOOKUP($B122,'Tillförd energi'!$B$1:$AI$720,MATCH(AE$1,'Tillförd energi'!$B$1:$AQ$1,0),FALSE)</f>
        <v>0</v>
      </c>
      <c r="AF122">
        <f>VLOOKUP($B122,'Tillförd energi'!$B$1:$AI$720,MATCH(AF$1,'Tillförd energi'!$B$1:$AQ$1,0),FALSE)</f>
        <v>1.93</v>
      </c>
      <c r="AG122">
        <f>IFERROR(VLOOKUP(B122,Miljö!$B$1:$AC$550,MATCH("Köpt mängd produktionsspecifik fjärrvärme:",Miljö!$B$1:$AC$1,0),FALSE)/1,0)</f>
        <v>0</v>
      </c>
      <c r="AI122">
        <f t="shared" si="23"/>
        <v>45.054117999999995</v>
      </c>
      <c r="AJ122">
        <f t="shared" si="24"/>
        <v>45.054117999999995</v>
      </c>
      <c r="AK122">
        <f>IF(ISERROR(1/VLOOKUP($B122,Leveranser!$B$1:$S$499,MATCH("Såld värme (GWh)",Leveranser!$B$1:$S$1,0),FALSE)),"",VLOOKUP($B122,Leveranser!$B$1:$S$499,MATCH("Såld värme (GWh)",Leveranser!$B$1:$S$1,0),FALSE))</f>
        <v>32.713999999999999</v>
      </c>
      <c r="AL122">
        <f>VLOOKUP($B122,Leveranser!$B$1:$Y$499,MATCH("Totalt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114">
        <f t="shared" si="25"/>
        <v>0.72610454831232074</v>
      </c>
      <c r="AP122" t="str">
        <f>IFERROR(VLOOKUP($B122,Miljövärden!$B$2:$H$600,7,FALSE),"Nej, saknas")</f>
        <v>Ja</v>
      </c>
      <c r="AQ122" t="str">
        <f>IFERROR(VLOOKUP($B122,Miljövärden!$B$2:$H$600,6,FALSE),"Nej, saknas")</f>
        <v>Ja</v>
      </c>
      <c r="AU122">
        <f t="shared" si="26"/>
        <v>1.93</v>
      </c>
      <c r="AV122">
        <f t="shared" si="27"/>
        <v>0</v>
      </c>
      <c r="AW122">
        <f t="shared" si="28"/>
        <v>0</v>
      </c>
      <c r="AX122">
        <f t="shared" si="29"/>
        <v>1</v>
      </c>
      <c r="AZ122">
        <f t="shared" si="30"/>
        <v>42.4</v>
      </c>
      <c r="BC122">
        <f t="shared" si="31"/>
        <v>0.18</v>
      </c>
      <c r="BD122">
        <f t="shared" si="32"/>
        <v>0</v>
      </c>
      <c r="BE122">
        <f t="shared" si="33"/>
        <v>1</v>
      </c>
      <c r="BF122">
        <f t="shared" si="34"/>
        <v>41.944117999999996</v>
      </c>
      <c r="BG122">
        <f t="shared" si="35"/>
        <v>1.93</v>
      </c>
      <c r="BH122">
        <f>VLOOKUP(B122,Miljö!$B$1:$BX$482,MATCH("Fossilandel för ursprungspecificerad el ()",Miljö!$B$1:$I$1,0),FALSE)</f>
        <v>0</v>
      </c>
      <c r="BI122">
        <f>VLOOKUP(B122,Miljö!$B$1:$BX$482,MATCH("Kärnkraftsandel för ursprungsspecificerad el ()",Miljö!$B$1:$O$1,0),FALSE)</f>
        <v>0</v>
      </c>
      <c r="BJ122">
        <f t="shared" si="36"/>
        <v>0</v>
      </c>
      <c r="BK122" t="str">
        <f>VLOOKUP(B122,Miljö!$B$1:$P$482,MATCH("Fossil andel i procent (%)",Miljö!$B$1:$P$1,0),FALSE)</f>
        <v>ET</v>
      </c>
      <c r="BL122">
        <f t="shared" si="37"/>
        <v>45.054117999999995</v>
      </c>
      <c r="BO122" s="21">
        <f t="shared" si="38"/>
        <v>3.9951952893628948E-3</v>
      </c>
      <c r="BP122" s="115">
        <f t="shared" si="39"/>
        <v>0</v>
      </c>
      <c r="BQ122" s="115">
        <f t="shared" si="40"/>
        <v>6.5032901099073781E-2</v>
      </c>
      <c r="BR122" s="115">
        <f t="shared" si="41"/>
        <v>0.93097190361156335</v>
      </c>
      <c r="BT122" s="116">
        <f t="shared" si="42"/>
        <v>1</v>
      </c>
      <c r="BW122" s="115">
        <f>IF(AP122="Ja",VLOOKUP(B122,Miljövärden!$B$2:$H$600,MATCH("Total andel fossilt",Miljövärden!$B$2:$H$2,0),FALSE),"")</f>
        <v>3.9952E-3</v>
      </c>
      <c r="BX122" s="116">
        <f t="shared" si="43"/>
        <v>4.7106371052138551E-9</v>
      </c>
      <c r="BZ122">
        <f t="shared" si="44"/>
        <v>4.7106371052138551E-9</v>
      </c>
      <c r="CA122" s="115">
        <f t="shared" si="45"/>
        <v>0</v>
      </c>
    </row>
    <row r="123" spans="1:79">
      <c r="A123" t="s">
        <v>214</v>
      </c>
      <c r="B123" t="s">
        <v>215</v>
      </c>
      <c r="C123">
        <f>VLOOKUP($B123,'Tillförd energi'!$B$1:$AI$720,MATCH(C$1,'Tillförd energi'!$B$1:$AQ$1,0),FALSE)</f>
        <v>0</v>
      </c>
      <c r="D123">
        <f>VLOOKUP($B123,'Tillförd energi'!$B$1:$AI$720,MATCH(D$1,'Tillförd energi'!$B$1:$AQ$1,0),FALSE)</f>
        <v>3.5510000000000002</v>
      </c>
      <c r="E123">
        <f>VLOOKUP($B123,'Tillförd energi'!$B$1:$AI$720,MATCH(E$1,'Tillförd energi'!$B$1:$AQ$1,0),FALSE)</f>
        <v>0</v>
      </c>
      <c r="F123">
        <f>VLOOKUP($B123,'Tillförd energi'!$B$1:$AI$720,MATCH(F$1,'Tillförd energi'!$B$1:$AQ$1,0),FALSE)</f>
        <v>0</v>
      </c>
      <c r="G123">
        <f>VLOOKUP($B123,'Tillförd energi'!$B$1:$AI$720,MATCH(G$1,'Tillförd energi'!$B$1:$AQ$1,0),FALSE)</f>
        <v>0</v>
      </c>
      <c r="H123">
        <f>VLOOKUP($B123,'Tillförd energi'!$B$1:$AI$720,MATCH(H$1,'Tillförd energi'!$B$1:$AQ$1,0),FALSE)</f>
        <v>0</v>
      </c>
      <c r="I123">
        <f>VLOOKUP($B123,'Tillförd energi'!$B$1:$AI$720,MATCH(I$1,'Tillförd energi'!$B$1:$AQ$1,0),FALSE)</f>
        <v>110.529</v>
      </c>
      <c r="J123">
        <f>VLOOKUP($B123,'Tillförd energi'!$B$1:$AI$720,MATCH(J$1,'Tillförd energi'!$B$1:$AQ$1,0),FALSE)</f>
        <v>0</v>
      </c>
      <c r="K123">
        <f>VLOOKUP($B123,'Tillförd energi'!$B$1:$AI$720,MATCH(K$1,'Tillförd energi'!$B$1:$AQ$1,0),FALSE)</f>
        <v>0</v>
      </c>
      <c r="L123">
        <f>VLOOKUP($B123,'Tillförd energi'!$B$1:$AI$720,MATCH(L$1,'Tillförd energi'!$B$1:$AQ$1,0),FALSE)</f>
        <v>55.244900000000001</v>
      </c>
      <c r="M123">
        <f>VLOOKUP($B123,'Tillförd energi'!$B$1:$AI$720,MATCH(M$1,'Tillförd energi'!$B$1:$AQ$1,0),FALSE)</f>
        <v>0</v>
      </c>
      <c r="N123">
        <f>VLOOKUP($B123,'Tillförd energi'!$B$1:$AI$720,MATCH(N$1,'Tillförd energi'!$B$1:$AQ$1,0),FALSE)</f>
        <v>0</v>
      </c>
      <c r="O123">
        <f>VLOOKUP($B123,'Tillförd energi'!$B$1:$AI$720,MATCH(O$1,'Tillförd energi'!$B$1:$AQ$1,0),FALSE)</f>
        <v>0</v>
      </c>
      <c r="P123">
        <f>VLOOKUP($B123,'Tillförd energi'!$B$1:$AI$720,MATCH(P$1,'Tillförd energi'!$B$1:$AQ$1,0),FALSE)</f>
        <v>1.38784</v>
      </c>
      <c r="Q123">
        <f>VLOOKUP($B123,'Tillförd energi'!$B$1:$AI$720,MATCH(Q$1,'Tillförd energi'!$B$1:$AQ$1,0),FALSE)</f>
        <v>0</v>
      </c>
      <c r="R123">
        <f>VLOOKUP($B123,'Tillförd energi'!$B$1:$AI$720,MATCH(R$1,'Tillförd energi'!$B$1:$AQ$1,0),FALSE)</f>
        <v>0.127</v>
      </c>
      <c r="S123">
        <f>VLOOKUP($B123,'Tillförd energi'!$B$1:$AI$720,MATCH(S$1,'Tillförd energi'!$B$1:$AQ$1,0),FALSE)</f>
        <v>0</v>
      </c>
      <c r="T123">
        <f>VLOOKUP($B123,'Tillförd energi'!$B$1:$AI$720,MATCH(T$1,'Tillförd energi'!$B$1:$AQ$1,0),FALSE)</f>
        <v>0</v>
      </c>
      <c r="U123">
        <f>VLOOKUP($B123,'Tillförd energi'!$B$1:$AI$720,MATCH(U$1,'Tillförd energi'!$B$1:$AQ$1,0),FALSE)</f>
        <v>0</v>
      </c>
      <c r="V123">
        <f>VLOOKUP($B123,'Tillförd energi'!$B$1:$AI$720,MATCH(V$1,'Tillförd energi'!$B$1:$AQ$1,0),FALSE)</f>
        <v>0</v>
      </c>
      <c r="W123">
        <f>VLOOKUP($B123,'Tillförd energi'!$B$1:$AI$720,MATCH(W$1,'Tillförd energi'!$B$1:$AQ$1,0),FALSE)</f>
        <v>3.3420000000000001</v>
      </c>
      <c r="X123">
        <f>VLOOKUP($B123,'Tillförd energi'!$B$1:$AI$720,MATCH(X$1,'Tillförd energi'!$B$1:$AQ$1,0),FALSE)</f>
        <v>0</v>
      </c>
      <c r="Y123">
        <f>VLOOKUP($B123,'Tillförd energi'!$B$1:$AI$720,MATCH(Y$1,'Tillförd energi'!$B$1:$AQ$1,0),FALSE)</f>
        <v>0</v>
      </c>
      <c r="Z123">
        <f>VLOOKUP($B123,'Tillförd energi'!$B$1:$AI$720,MATCH(Z$1,'Tillförd energi'!$B$1:$AQ$1,0),FALSE)</f>
        <v>0</v>
      </c>
      <c r="AA123">
        <f>VLOOKUP($B123,'Tillförd energi'!$B$1:$AI$720,MATCH(AA$1,'Tillförd energi'!$B$1:$AQ$1,0),FALSE)</f>
        <v>0</v>
      </c>
      <c r="AB123">
        <f>VLOOKUP($B123,'Tillförd energi'!$B$1:$AI$720,MATCH(AB$1,'Tillförd energi'!$B$1:$AQ$1,0),FALSE)</f>
        <v>0</v>
      </c>
      <c r="AC123">
        <f>VLOOKUP($B123,'Tillförd energi'!$B$1:$AI$720,MATCH(AC$1,'Tillförd energi'!$B$1:$AQ$1,0),FALSE)</f>
        <v>20.27</v>
      </c>
      <c r="AD123">
        <f>VLOOKUP($B123,'Tillförd energi'!$B$1:$AI$720,MATCH(AD$1,'Tillförd energi'!$B$1:$AQ$1,0),FALSE)</f>
        <v>58.326000000000001</v>
      </c>
      <c r="AE123">
        <f>VLOOKUP($B123,'Tillförd energi'!$B$1:$AI$720,MATCH(AE$1,'Tillförd energi'!$B$1:$AQ$1,0),FALSE)</f>
        <v>0</v>
      </c>
      <c r="AF123">
        <f>VLOOKUP($B123,'Tillförd energi'!$B$1:$AI$720,MATCH(AF$1,'Tillförd energi'!$B$1:$AQ$1,0),FALSE)</f>
        <v>7.4250999999999996</v>
      </c>
      <c r="AG123">
        <f>IFERROR(VLOOKUP(B123,Miljö!$B$1:$AC$550,MATCH("Köpt mängd produktionsspecifik fjärrvärme:",Miljö!$B$1:$AC$1,0),FALSE)/1,0)</f>
        <v>0</v>
      </c>
      <c r="AI123">
        <f t="shared" si="23"/>
        <v>260.20284000000004</v>
      </c>
      <c r="AJ123">
        <f t="shared" si="24"/>
        <v>260.20284000000004</v>
      </c>
      <c r="AK123">
        <f>IF(ISERROR(1/VLOOKUP($B123,Leveranser!$B$1:$S$499,MATCH("Såld värme (GWh)",Leveranser!$B$1:$S$1,0),FALSE)),"",VLOOKUP($B123,Leveranser!$B$1:$S$499,MATCH("Såld värme (GWh)",Leveranser!$B$1:$S$1,0),FALSE))</f>
        <v>201.87100000000001</v>
      </c>
      <c r="AL123">
        <f>VLOOKUP($B123,Leveranser!$B$1:$Y$499,MATCH("Totalt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114">
        <f t="shared" si="25"/>
        <v>0.77582166282274234</v>
      </c>
      <c r="AP123" t="str">
        <f>IFERROR(VLOOKUP($B123,Miljövärden!$B$2:$H$600,7,FALSE),"Nej, saknas")</f>
        <v>Ja</v>
      </c>
      <c r="AQ123" t="str">
        <f>IFERROR(VLOOKUP($B123,Miljövärden!$B$2:$H$600,6,FALSE),"Nej, saknas")</f>
        <v>Ja</v>
      </c>
      <c r="AU123">
        <f t="shared" si="26"/>
        <v>7.4250999999999996</v>
      </c>
      <c r="AV123">
        <f t="shared" si="27"/>
        <v>0</v>
      </c>
      <c r="AW123">
        <f t="shared" si="28"/>
        <v>1.38784</v>
      </c>
      <c r="AX123">
        <f t="shared" si="29"/>
        <v>0.127</v>
      </c>
      <c r="AZ123">
        <f t="shared" si="30"/>
        <v>60.101739999999999</v>
      </c>
      <c r="BC123">
        <f t="shared" si="31"/>
        <v>3.5510000000000002</v>
      </c>
      <c r="BD123">
        <f t="shared" si="32"/>
        <v>0</v>
      </c>
      <c r="BE123">
        <f t="shared" si="33"/>
        <v>4.85684</v>
      </c>
      <c r="BF123">
        <f t="shared" si="34"/>
        <v>244.3699</v>
      </c>
      <c r="BG123">
        <f t="shared" si="35"/>
        <v>7.4250999999999996</v>
      </c>
      <c r="BH123">
        <f>VLOOKUP(B123,Miljö!$B$1:$BX$482,MATCH("Fossilandel för ursprungspecificerad el ()",Miljö!$B$1:$I$1,0),FALSE)</f>
        <v>0</v>
      </c>
      <c r="BI123">
        <f>VLOOKUP(B123,Miljö!$B$1:$BX$482,MATCH("Kärnkraftsandel för ursprungsspecificerad el ()",Miljö!$B$1:$O$1,0),FALSE)</f>
        <v>0</v>
      </c>
      <c r="BJ123">
        <f t="shared" si="36"/>
        <v>0</v>
      </c>
      <c r="BK123" t="str">
        <f>VLOOKUP(B123,Miljö!$B$1:$P$482,MATCH("Fossil andel i procent (%)",Miljö!$B$1:$P$1,0),FALSE)</f>
        <v>ET</v>
      </c>
      <c r="BL123">
        <f t="shared" si="37"/>
        <v>260.20283999999998</v>
      </c>
      <c r="BO123" s="21">
        <f t="shared" si="38"/>
        <v>1.364704551264698E-2</v>
      </c>
      <c r="BP123" s="115">
        <f t="shared" si="39"/>
        <v>0</v>
      </c>
      <c r="BQ123" s="115">
        <f t="shared" si="40"/>
        <v>4.7201406410475766E-2</v>
      </c>
      <c r="BR123" s="115">
        <f t="shared" si="41"/>
        <v>0.93915154807687728</v>
      </c>
      <c r="BT123" s="116">
        <f t="shared" si="42"/>
        <v>1</v>
      </c>
      <c r="BW123" s="115">
        <f>IF(AP123="Ja",VLOOKUP(B123,Miljövärden!$B$2:$H$600,MATCH("Total andel fossilt",Miljövärden!$B$2:$H$2,0),FALSE),"")</f>
        <v>1.3646999999999999E-2</v>
      </c>
      <c r="BX123" s="116">
        <f t="shared" si="43"/>
        <v>-4.5512646981021865E-8</v>
      </c>
      <c r="BZ123">
        <f t="shared" si="44"/>
        <v>-4.5512646981021865E-8</v>
      </c>
      <c r="CA123" s="115">
        <f t="shared" si="45"/>
        <v>0</v>
      </c>
    </row>
    <row r="124" spans="1:79">
      <c r="A124" t="s">
        <v>214</v>
      </c>
      <c r="B124" t="s">
        <v>216</v>
      </c>
      <c r="C124">
        <f>VLOOKUP($B124,'Tillförd energi'!$B$1:$AI$720,MATCH(C$1,'Tillförd energi'!$B$1:$AQ$1,0),FALSE)</f>
        <v>0</v>
      </c>
      <c r="D124">
        <f>VLOOKUP($B124,'Tillförd energi'!$B$1:$AI$720,MATCH(D$1,'Tillförd energi'!$B$1:$AQ$1,0),FALSE)</f>
        <v>0.16300000000000001</v>
      </c>
      <c r="E124">
        <f>VLOOKUP($B124,'Tillförd energi'!$B$1:$AI$720,MATCH(E$1,'Tillförd energi'!$B$1:$AQ$1,0),FALSE)</f>
        <v>0</v>
      </c>
      <c r="F124">
        <f>VLOOKUP($B124,'Tillförd energi'!$B$1:$AI$720,MATCH(F$1,'Tillförd energi'!$B$1:$AQ$1,0),FALSE)</f>
        <v>0</v>
      </c>
      <c r="G124">
        <f>VLOOKUP($B124,'Tillförd energi'!$B$1:$AI$720,MATCH(G$1,'Tillförd energi'!$B$1:$AQ$1,0),FALSE)</f>
        <v>0</v>
      </c>
      <c r="H124">
        <f>VLOOKUP($B124,'Tillförd energi'!$B$1:$AI$720,MATCH(H$1,'Tillförd energi'!$B$1:$AQ$1,0),FALSE)</f>
        <v>0</v>
      </c>
      <c r="I124">
        <f>VLOOKUP($B124,'Tillförd energi'!$B$1:$AI$720,MATCH(I$1,'Tillförd energi'!$B$1:$AQ$1,0),FALSE)</f>
        <v>0</v>
      </c>
      <c r="J124">
        <f>VLOOKUP($B124,'Tillförd energi'!$B$1:$AI$720,MATCH(J$1,'Tillförd energi'!$B$1:$AQ$1,0),FALSE)</f>
        <v>0</v>
      </c>
      <c r="K124">
        <f>VLOOKUP($B124,'Tillförd energi'!$B$1:$AI$720,MATCH(K$1,'Tillförd energi'!$B$1:$AQ$1,0),FALSE)</f>
        <v>0</v>
      </c>
      <c r="L124">
        <f>VLOOKUP($B124,'Tillförd energi'!$B$1:$AI$720,MATCH(L$1,'Tillförd energi'!$B$1:$AQ$1,0),FALSE)</f>
        <v>0</v>
      </c>
      <c r="M124">
        <f>VLOOKUP($B124,'Tillförd energi'!$B$1:$AI$720,MATCH(M$1,'Tillförd energi'!$B$1:$AQ$1,0),FALSE)</f>
        <v>0</v>
      </c>
      <c r="N124">
        <f>VLOOKUP($B124,'Tillförd energi'!$B$1:$AI$720,MATCH(N$1,'Tillförd energi'!$B$1:$AQ$1,0),FALSE)</f>
        <v>0</v>
      </c>
      <c r="O124">
        <f>VLOOKUP($B124,'Tillförd energi'!$B$1:$AI$720,MATCH(O$1,'Tillförd energi'!$B$1:$AQ$1,0),FALSE)</f>
        <v>0</v>
      </c>
      <c r="P124">
        <f>VLOOKUP($B124,'Tillförd energi'!$B$1:$AI$720,MATCH(P$1,'Tillförd energi'!$B$1:$AQ$1,0),FALSE)</f>
        <v>7.7709999999999999</v>
      </c>
      <c r="Q124">
        <f>VLOOKUP($B124,'Tillförd energi'!$B$1:$AI$720,MATCH(Q$1,'Tillförd energi'!$B$1:$AQ$1,0),FALSE)</f>
        <v>0</v>
      </c>
      <c r="R124">
        <f>VLOOKUP($B124,'Tillförd energi'!$B$1:$AI$720,MATCH(R$1,'Tillförd energi'!$B$1:$AQ$1,0),FALSE)</f>
        <v>0</v>
      </c>
      <c r="S124">
        <f>VLOOKUP($B124,'Tillförd energi'!$B$1:$AI$720,MATCH(S$1,'Tillförd energi'!$B$1:$AQ$1,0),FALSE)</f>
        <v>0</v>
      </c>
      <c r="T124">
        <f>VLOOKUP($B124,'Tillförd energi'!$B$1:$AI$720,MATCH(T$1,'Tillförd energi'!$B$1:$AQ$1,0),FALSE)</f>
        <v>0</v>
      </c>
      <c r="U124">
        <f>VLOOKUP($B124,'Tillförd energi'!$B$1:$AI$720,MATCH(U$1,'Tillförd energi'!$B$1:$AQ$1,0),FALSE)</f>
        <v>0</v>
      </c>
      <c r="V124">
        <f>VLOOKUP($B124,'Tillförd energi'!$B$1:$AI$720,MATCH(V$1,'Tillförd energi'!$B$1:$AQ$1,0),FALSE)</f>
        <v>0</v>
      </c>
      <c r="W124">
        <f>VLOOKUP($B124,'Tillförd energi'!$B$1:$AI$720,MATCH(W$1,'Tillförd energi'!$B$1:$AQ$1,0),FALSE)</f>
        <v>0</v>
      </c>
      <c r="X124">
        <f>VLOOKUP($B124,'Tillförd energi'!$B$1:$AI$720,MATCH(X$1,'Tillförd energi'!$B$1:$AQ$1,0),FALSE)</f>
        <v>0</v>
      </c>
      <c r="Y124">
        <f>VLOOKUP($B124,'Tillförd energi'!$B$1:$AI$720,MATCH(Y$1,'Tillförd energi'!$B$1:$AQ$1,0),FALSE)</f>
        <v>0</v>
      </c>
      <c r="Z124">
        <f>VLOOKUP($B124,'Tillförd energi'!$B$1:$AI$720,MATCH(Z$1,'Tillförd energi'!$B$1:$AQ$1,0),FALSE)</f>
        <v>0.309</v>
      </c>
      <c r="AA124">
        <f>VLOOKUP($B124,'Tillförd energi'!$B$1:$AI$720,MATCH(AA$1,'Tillförd energi'!$B$1:$AQ$1,0),FALSE)</f>
        <v>0</v>
      </c>
      <c r="AB124">
        <f>VLOOKUP($B124,'Tillförd energi'!$B$1:$AI$720,MATCH(AB$1,'Tillförd energi'!$B$1:$AQ$1,0),FALSE)</f>
        <v>0</v>
      </c>
      <c r="AC124">
        <f>VLOOKUP($B124,'Tillförd energi'!$B$1:$AI$720,MATCH(AC$1,'Tillförd energi'!$B$1:$AQ$1,0),FALSE)</f>
        <v>0</v>
      </c>
      <c r="AD124">
        <f>VLOOKUP($B124,'Tillförd energi'!$B$1:$AI$720,MATCH(AD$1,'Tillförd energi'!$B$1:$AQ$1,0),FALSE)</f>
        <v>0</v>
      </c>
      <c r="AE124">
        <f>VLOOKUP($B124,'Tillförd energi'!$B$1:$AI$720,MATCH(AE$1,'Tillförd energi'!$B$1:$AQ$1,0),FALSE)</f>
        <v>0</v>
      </c>
      <c r="AF124">
        <f>VLOOKUP($B124,'Tillförd energi'!$B$1:$AI$720,MATCH(AF$1,'Tillförd energi'!$B$1:$AQ$1,0),FALSE)</f>
        <v>0.125</v>
      </c>
      <c r="AG124">
        <f>IFERROR(VLOOKUP(B124,Miljö!$B$1:$AC$550,MATCH("Köpt mängd produktionsspecifik fjärrvärme:",Miljö!$B$1:$AC$1,0),FALSE)/1,0)</f>
        <v>0</v>
      </c>
      <c r="AI124">
        <f t="shared" si="23"/>
        <v>8.3680000000000003</v>
      </c>
      <c r="AJ124">
        <f t="shared" si="24"/>
        <v>8.3680000000000003</v>
      </c>
      <c r="AK124">
        <f>IF(ISERROR(1/VLOOKUP($B124,Leveranser!$B$1:$S$499,MATCH("Såld värme (GWh)",Leveranser!$B$1:$S$1,0),FALSE)),"",VLOOKUP($B124,Leveranser!$B$1:$S$499,MATCH("Såld värme (GWh)",Leveranser!$B$1:$S$1,0),FALSE))</f>
        <v>4.4660000000000002</v>
      </c>
      <c r="AL124">
        <f>VLOOKUP($B124,Leveranser!$B$1:$Y$499,MATCH("Totalt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114">
        <f t="shared" si="25"/>
        <v>0.53369980879541112</v>
      </c>
      <c r="AP124" t="str">
        <f>IFERROR(VLOOKUP($B124,Miljövärden!$B$2:$H$600,7,FALSE),"Nej, saknas")</f>
        <v>Ja</v>
      </c>
      <c r="AQ124" t="str">
        <f>IFERROR(VLOOKUP($B124,Miljövärden!$B$2:$H$600,6,FALSE),"Nej, saknas")</f>
        <v>Ja</v>
      </c>
      <c r="AU124">
        <f t="shared" si="26"/>
        <v>0.434</v>
      </c>
      <c r="AV124">
        <f t="shared" si="27"/>
        <v>0</v>
      </c>
      <c r="AW124">
        <f t="shared" si="28"/>
        <v>7.7709999999999999</v>
      </c>
      <c r="AX124">
        <f t="shared" si="29"/>
        <v>0</v>
      </c>
      <c r="AZ124">
        <f t="shared" si="30"/>
        <v>7.7709999999999999</v>
      </c>
      <c r="BC124">
        <f t="shared" si="31"/>
        <v>0.16300000000000001</v>
      </c>
      <c r="BD124">
        <f t="shared" si="32"/>
        <v>0</v>
      </c>
      <c r="BE124">
        <f t="shared" si="33"/>
        <v>7.7709999999999999</v>
      </c>
      <c r="BF124">
        <f t="shared" si="34"/>
        <v>0</v>
      </c>
      <c r="BG124">
        <f t="shared" si="35"/>
        <v>0.434</v>
      </c>
      <c r="BH124">
        <f>VLOOKUP(B124,Miljö!$B$1:$BX$482,MATCH("Fossilandel för ursprungspecificerad el ()",Miljö!$B$1:$I$1,0),FALSE)</f>
        <v>0</v>
      </c>
      <c r="BI124">
        <f>VLOOKUP(B124,Miljö!$B$1:$BX$482,MATCH("Kärnkraftsandel för ursprungsspecificerad el ()",Miljö!$B$1:$O$1,0),FALSE)</f>
        <v>0</v>
      </c>
      <c r="BJ124">
        <f t="shared" si="36"/>
        <v>0</v>
      </c>
      <c r="BK124" t="str">
        <f>VLOOKUP(B124,Miljö!$B$1:$P$482,MATCH("Fossil andel i procent (%)",Miljö!$B$1:$P$1,0),FALSE)</f>
        <v>ET</v>
      </c>
      <c r="BL124">
        <f t="shared" si="37"/>
        <v>8.3680000000000003</v>
      </c>
      <c r="BO124" s="21">
        <f t="shared" si="38"/>
        <v>1.9478967495219886E-2</v>
      </c>
      <c r="BP124" s="115">
        <f t="shared" si="39"/>
        <v>0</v>
      </c>
      <c r="BQ124" s="115">
        <f t="shared" si="40"/>
        <v>0.98052103250478007</v>
      </c>
      <c r="BR124" s="115">
        <f t="shared" si="41"/>
        <v>0</v>
      </c>
      <c r="BT124" s="116">
        <f t="shared" si="42"/>
        <v>1</v>
      </c>
      <c r="BW124" s="115">
        <f>IF(AP124="Ja",VLOOKUP(B124,Miljövärden!$B$2:$H$600,MATCH("Total andel fossilt",Miljövärden!$B$2:$H$2,0),FALSE),"")</f>
        <v>1.9479E-2</v>
      </c>
      <c r="BX124" s="116">
        <f t="shared" si="43"/>
        <v>3.2504780114045451E-8</v>
      </c>
      <c r="BZ124">
        <f t="shared" si="44"/>
        <v>3.2504780114045451E-8</v>
      </c>
      <c r="CA124" s="115">
        <f t="shared" si="45"/>
        <v>0</v>
      </c>
    </row>
    <row r="125" spans="1:79">
      <c r="A125" t="s">
        <v>217</v>
      </c>
      <c r="B125" t="s">
        <v>218</v>
      </c>
      <c r="C125">
        <f>VLOOKUP($B125,'Tillförd energi'!$B$1:$AI$720,MATCH(C$1,'Tillförd energi'!$B$1:$AQ$1,0),FALSE)</f>
        <v>0</v>
      </c>
      <c r="D125">
        <f>VLOOKUP($B125,'Tillförd energi'!$B$1:$AI$720,MATCH(D$1,'Tillförd energi'!$B$1:$AQ$1,0),FALSE)</f>
        <v>1.1930000000000001</v>
      </c>
      <c r="E125">
        <f>VLOOKUP($B125,'Tillförd energi'!$B$1:$AI$720,MATCH(E$1,'Tillförd energi'!$B$1:$AQ$1,0),FALSE)</f>
        <v>0</v>
      </c>
      <c r="F125">
        <f>VLOOKUP($B125,'Tillförd energi'!$B$1:$AI$720,MATCH(F$1,'Tillförd energi'!$B$1:$AQ$1,0),FALSE)</f>
        <v>0</v>
      </c>
      <c r="G125">
        <f>VLOOKUP($B125,'Tillförd energi'!$B$1:$AI$720,MATCH(G$1,'Tillförd energi'!$B$1:$AQ$1,0),FALSE)</f>
        <v>0</v>
      </c>
      <c r="H125">
        <f>VLOOKUP($B125,'Tillförd energi'!$B$1:$AI$720,MATCH(H$1,'Tillförd energi'!$B$1:$AQ$1,0),FALSE)</f>
        <v>0</v>
      </c>
      <c r="I125">
        <f>VLOOKUP($B125,'Tillförd energi'!$B$1:$AI$720,MATCH(I$1,'Tillförd energi'!$B$1:$AQ$1,0),FALSE)</f>
        <v>0</v>
      </c>
      <c r="J125">
        <f>VLOOKUP($B125,'Tillförd energi'!$B$1:$AI$720,MATCH(J$1,'Tillförd energi'!$B$1:$AQ$1,0),FALSE)</f>
        <v>14.846</v>
      </c>
      <c r="K125">
        <f>VLOOKUP($B125,'Tillförd energi'!$B$1:$AI$720,MATCH(K$1,'Tillförd energi'!$B$1:$AQ$1,0),FALSE)</f>
        <v>0</v>
      </c>
      <c r="L125">
        <f>VLOOKUP($B125,'Tillförd energi'!$B$1:$AI$720,MATCH(L$1,'Tillförd energi'!$B$1:$AQ$1,0),FALSE)</f>
        <v>176.52500000000001</v>
      </c>
      <c r="M125">
        <f>VLOOKUP($B125,'Tillförd energi'!$B$1:$AI$720,MATCH(M$1,'Tillförd energi'!$B$1:$AQ$1,0),FALSE)</f>
        <v>0</v>
      </c>
      <c r="N125">
        <f>VLOOKUP($B125,'Tillförd energi'!$B$1:$AI$720,MATCH(N$1,'Tillförd energi'!$B$1:$AQ$1,0),FALSE)</f>
        <v>0</v>
      </c>
      <c r="O125">
        <f>VLOOKUP($B125,'Tillförd energi'!$B$1:$AI$720,MATCH(O$1,'Tillförd energi'!$B$1:$AQ$1,0),FALSE)</f>
        <v>0</v>
      </c>
      <c r="P125">
        <f>VLOOKUP($B125,'Tillförd energi'!$B$1:$AI$720,MATCH(P$1,'Tillförd energi'!$B$1:$AQ$1,0),FALSE)</f>
        <v>201.928</v>
      </c>
      <c r="Q125">
        <f>VLOOKUP($B125,'Tillförd energi'!$B$1:$AI$720,MATCH(Q$1,'Tillförd energi'!$B$1:$AQ$1,0),FALSE)</f>
        <v>28.1647</v>
      </c>
      <c r="R125">
        <f>VLOOKUP($B125,'Tillförd energi'!$B$1:$AI$720,MATCH(R$1,'Tillförd energi'!$B$1:$AQ$1,0),FALSE)</f>
        <v>3.1429999999999998</v>
      </c>
      <c r="S125">
        <f>VLOOKUP($B125,'Tillförd energi'!$B$1:$AI$720,MATCH(S$1,'Tillförd energi'!$B$1:$AQ$1,0),FALSE)</f>
        <v>0</v>
      </c>
      <c r="T125">
        <f>VLOOKUP($B125,'Tillförd energi'!$B$1:$AI$720,MATCH(T$1,'Tillförd energi'!$B$1:$AQ$1,0),FALSE)</f>
        <v>0</v>
      </c>
      <c r="U125">
        <f>VLOOKUP($B125,'Tillförd energi'!$B$1:$AI$720,MATCH(U$1,'Tillförd energi'!$B$1:$AQ$1,0),FALSE)</f>
        <v>0</v>
      </c>
      <c r="V125">
        <f>VLOOKUP($B125,'Tillförd energi'!$B$1:$AI$720,MATCH(V$1,'Tillförd energi'!$B$1:$AQ$1,0),FALSE)</f>
        <v>0</v>
      </c>
      <c r="W125">
        <f>VLOOKUP($B125,'Tillförd energi'!$B$1:$AI$720,MATCH(W$1,'Tillförd energi'!$B$1:$AQ$1,0),FALSE)</f>
        <v>26.824999999999999</v>
      </c>
      <c r="X125">
        <f>VLOOKUP($B125,'Tillförd energi'!$B$1:$AI$720,MATCH(X$1,'Tillförd energi'!$B$1:$AQ$1,0),FALSE)</f>
        <v>0</v>
      </c>
      <c r="Y125">
        <f>VLOOKUP($B125,'Tillförd energi'!$B$1:$AI$720,MATCH(Y$1,'Tillförd energi'!$B$1:$AQ$1,0),FALSE)</f>
        <v>0</v>
      </c>
      <c r="Z125">
        <f>VLOOKUP($B125,'Tillförd energi'!$B$1:$AI$720,MATCH(Z$1,'Tillförd energi'!$B$1:$AQ$1,0),FALSE)</f>
        <v>0</v>
      </c>
      <c r="AA125">
        <f>VLOOKUP($B125,'Tillförd energi'!$B$1:$AI$720,MATCH(AA$1,'Tillförd energi'!$B$1:$AQ$1,0),FALSE)</f>
        <v>67.7</v>
      </c>
      <c r="AB125">
        <f>VLOOKUP($B125,'Tillförd energi'!$B$1:$AI$720,MATCH(AB$1,'Tillförd energi'!$B$1:$AQ$1,0),FALSE)</f>
        <v>132.405</v>
      </c>
      <c r="AC125">
        <f>VLOOKUP($B125,'Tillförd energi'!$B$1:$AI$720,MATCH(AC$1,'Tillförd energi'!$B$1:$AQ$1,0),FALSE)</f>
        <v>101.29900000000001</v>
      </c>
      <c r="AD125">
        <f>VLOOKUP($B125,'Tillförd energi'!$B$1:$AI$720,MATCH(AD$1,'Tillförd energi'!$B$1:$AQ$1,0),FALSE)</f>
        <v>19.344000000000001</v>
      </c>
      <c r="AE125">
        <f>VLOOKUP($B125,'Tillförd energi'!$B$1:$AI$720,MATCH(AE$1,'Tillförd energi'!$B$1:$AQ$1,0),FALSE)</f>
        <v>0</v>
      </c>
      <c r="AF125">
        <f>VLOOKUP($B125,'Tillförd energi'!$B$1:$AI$720,MATCH(AF$1,'Tillförd energi'!$B$1:$AQ$1,0),FALSE)</f>
        <v>23.5152</v>
      </c>
      <c r="AG125">
        <f>IFERROR(VLOOKUP(B125,Miljö!$B$1:$AC$550,MATCH("Köpt mängd produktionsspecifik fjärrvärme:",Miljö!$B$1:$AC$1,0),FALSE)/1,0)</f>
        <v>133.66</v>
      </c>
      <c r="AI125">
        <f t="shared" si="23"/>
        <v>796.88790000000006</v>
      </c>
      <c r="AJ125">
        <f t="shared" si="24"/>
        <v>930.54790000000003</v>
      </c>
      <c r="AK125">
        <f>IF(ISERROR(1/VLOOKUP($B125,Leveranser!$B$1:$S$499,MATCH("Såld värme (GWh)",Leveranser!$B$1:$S$1,0),FALSE)),"",VLOOKUP($B125,Leveranser!$B$1:$S$499,MATCH("Såld värme (GWh)",Leveranser!$B$1:$S$1,0),FALSE))</f>
        <v>783.84100000000001</v>
      </c>
      <c r="AL125">
        <f>VLOOKUP($B125,Leveranser!$B$1:$Y$499,MATCH("Totalt såld fjärrvärme till andra fjärrvärmeföretag",Leveranser!$B$1:$AA$1,0),FALSE)</f>
        <v>27.677999999999997</v>
      </c>
      <c r="AM125">
        <f>IF(ISERROR(1/VLOOKUP($B125,Miljö!$B$1:$S$500,MATCH("Såld mängd produktionsspecifik fjärrvärme (GWh)",Miljö!$B$1:$R$1,0),FALSE)),0,VLOOKUP($B125,Miljö!$B$1:$S$500,MATCH("Såld mängd produktionsspecifik fjärrvärme (GWh)",Miljö!$B$1:$R$1,0),FALSE))</f>
        <v>46.524000000000001</v>
      </c>
      <c r="AN125" s="114">
        <f t="shared" si="25"/>
        <v>0.84234352686197023</v>
      </c>
      <c r="AP125" t="str">
        <f>IFERROR(VLOOKUP($B125,Miljövärden!$B$2:$H$600,7,FALSE),"Nej, saknas")</f>
        <v>Ja</v>
      </c>
      <c r="AQ125" t="str">
        <f>IFERROR(VLOOKUP($B125,Miljövärden!$B$2:$H$600,6,FALSE),"Nej, saknas")</f>
        <v>Ja</v>
      </c>
      <c r="AU125">
        <f t="shared" si="26"/>
        <v>91.21520000000001</v>
      </c>
      <c r="AV125">
        <f t="shared" si="27"/>
        <v>0</v>
      </c>
      <c r="AW125">
        <f t="shared" si="28"/>
        <v>230.09270000000001</v>
      </c>
      <c r="AX125">
        <f t="shared" si="29"/>
        <v>3.1429999999999998</v>
      </c>
      <c r="AZ125">
        <f t="shared" si="30"/>
        <v>436.58569999999992</v>
      </c>
      <c r="BC125">
        <f t="shared" si="31"/>
        <v>1.1930000000000001</v>
      </c>
      <c r="BD125">
        <f t="shared" si="32"/>
        <v>0</v>
      </c>
      <c r="BE125">
        <f t="shared" si="33"/>
        <v>260.0607</v>
      </c>
      <c r="BF125">
        <f t="shared" si="34"/>
        <v>444.41900000000004</v>
      </c>
      <c r="BG125">
        <f t="shared" si="35"/>
        <v>91.21520000000001</v>
      </c>
      <c r="BH125">
        <f>VLOOKUP(B125,Miljö!$B$1:$BX$482,MATCH("Fossilandel för ursprungspecificerad el ()",Miljö!$B$1:$I$1,0),FALSE)</f>
        <v>0</v>
      </c>
      <c r="BI125">
        <f>VLOOKUP(B125,Miljö!$B$1:$BX$482,MATCH("Kärnkraftsandel för ursprungsspecificerad el ()",Miljö!$B$1:$O$1,0),FALSE)</f>
        <v>0</v>
      </c>
      <c r="BJ125">
        <f t="shared" si="36"/>
        <v>133.66</v>
      </c>
      <c r="BK125">
        <f>VLOOKUP(B125,Miljö!$B$1:$P$482,MATCH("Fossil andel i procent (%)",Miljö!$B$1:$P$1,0),FALSE)</f>
        <v>0.5</v>
      </c>
      <c r="BL125">
        <f t="shared" si="37"/>
        <v>930.54790000000003</v>
      </c>
      <c r="BO125" s="21">
        <f t="shared" si="38"/>
        <v>2.0002194406112785E-3</v>
      </c>
      <c r="BP125" s="115">
        <f t="shared" si="39"/>
        <v>0.14291762949548326</v>
      </c>
      <c r="BQ125" s="115">
        <f t="shared" si="40"/>
        <v>0.37749362499232975</v>
      </c>
      <c r="BR125" s="115">
        <f t="shared" si="41"/>
        <v>0.4775885260715757</v>
      </c>
      <c r="BT125" s="116">
        <f t="shared" si="42"/>
        <v>1</v>
      </c>
      <c r="BW125" s="115">
        <f>IF(AP125="Ja",VLOOKUP(B125,Miljövärden!$B$2:$H$600,MATCH("Total andel fossilt",Miljövärden!$B$2:$H$2,0),FALSE),"")</f>
        <v>2.1054799999999999E-3</v>
      </c>
      <c r="BX125" s="116">
        <f t="shared" si="43"/>
        <v>1.0526055938872136E-4</v>
      </c>
      <c r="BZ125">
        <f t="shared" si="44"/>
        <v>1.0526055938872136E-4</v>
      </c>
      <c r="CA125" s="115">
        <f t="shared" si="45"/>
        <v>0</v>
      </c>
    </row>
    <row r="126" spans="1:79">
      <c r="A126" t="s">
        <v>217</v>
      </c>
      <c r="B126" t="s">
        <v>221</v>
      </c>
      <c r="C126">
        <f>VLOOKUP($B126,'Tillförd energi'!$B$1:$AI$720,MATCH(C$1,'Tillförd energi'!$B$1:$AQ$1,0),FALSE)</f>
        <v>0</v>
      </c>
      <c r="D126">
        <f>VLOOKUP($B126,'Tillförd energi'!$B$1:$AI$720,MATCH(D$1,'Tillförd energi'!$B$1:$AQ$1,0),FALSE)</f>
        <v>0</v>
      </c>
      <c r="E126">
        <f>VLOOKUP($B126,'Tillförd energi'!$B$1:$AI$720,MATCH(E$1,'Tillförd energi'!$B$1:$AQ$1,0),FALSE)</f>
        <v>0</v>
      </c>
      <c r="F126">
        <f>VLOOKUP($B126,'Tillförd energi'!$B$1:$AI$720,MATCH(F$1,'Tillförd energi'!$B$1:$AQ$1,0),FALSE)</f>
        <v>0</v>
      </c>
      <c r="G126">
        <f>VLOOKUP($B126,'Tillförd energi'!$B$1:$AI$720,MATCH(G$1,'Tillförd energi'!$B$1:$AQ$1,0),FALSE)</f>
        <v>0</v>
      </c>
      <c r="H126">
        <f>VLOOKUP($B126,'Tillförd energi'!$B$1:$AI$720,MATCH(H$1,'Tillförd energi'!$B$1:$AQ$1,0),FALSE)</f>
        <v>0</v>
      </c>
      <c r="I126">
        <f>VLOOKUP($B126,'Tillförd energi'!$B$1:$AI$720,MATCH(I$1,'Tillförd energi'!$B$1:$AQ$1,0),FALSE)</f>
        <v>0</v>
      </c>
      <c r="J126">
        <f>VLOOKUP($B126,'Tillförd energi'!$B$1:$AI$720,MATCH(J$1,'Tillförd energi'!$B$1:$AQ$1,0),FALSE)</f>
        <v>1.623</v>
      </c>
      <c r="K126">
        <f>VLOOKUP($B126,'Tillförd energi'!$B$1:$AI$720,MATCH(K$1,'Tillförd energi'!$B$1:$AQ$1,0),FALSE)</f>
        <v>0</v>
      </c>
      <c r="L126">
        <f>VLOOKUP($B126,'Tillförd energi'!$B$1:$AI$720,MATCH(L$1,'Tillförd energi'!$B$1:$AQ$1,0),FALSE)</f>
        <v>0</v>
      </c>
      <c r="M126">
        <f>VLOOKUP($B126,'Tillförd energi'!$B$1:$AI$720,MATCH(M$1,'Tillförd energi'!$B$1:$AQ$1,0),FALSE)</f>
        <v>0</v>
      </c>
      <c r="N126">
        <f>VLOOKUP($B126,'Tillförd energi'!$B$1:$AI$720,MATCH(N$1,'Tillförd energi'!$B$1:$AQ$1,0),FALSE)</f>
        <v>0</v>
      </c>
      <c r="O126">
        <f>VLOOKUP($B126,'Tillförd energi'!$B$1:$AI$720,MATCH(O$1,'Tillförd energi'!$B$1:$AQ$1,0),FALSE)</f>
        <v>0</v>
      </c>
      <c r="P126">
        <f>VLOOKUP($B126,'Tillförd energi'!$B$1:$AI$720,MATCH(P$1,'Tillförd energi'!$B$1:$AQ$1,0),FALSE)</f>
        <v>43.616999999999997</v>
      </c>
      <c r="Q126">
        <f>VLOOKUP($B126,'Tillförd energi'!$B$1:$AI$720,MATCH(Q$1,'Tillförd energi'!$B$1:$AQ$1,0),FALSE)</f>
        <v>0</v>
      </c>
      <c r="R126">
        <f>VLOOKUP($B126,'Tillförd energi'!$B$1:$AI$720,MATCH(R$1,'Tillförd energi'!$B$1:$AQ$1,0),FALSE)</f>
        <v>2.9649999999999999</v>
      </c>
      <c r="S126">
        <f>VLOOKUP($B126,'Tillförd energi'!$B$1:$AI$720,MATCH(S$1,'Tillförd energi'!$B$1:$AQ$1,0),FALSE)</f>
        <v>13.702999999999999</v>
      </c>
      <c r="T126">
        <f>VLOOKUP($B126,'Tillförd energi'!$B$1:$AI$720,MATCH(T$1,'Tillförd energi'!$B$1:$AQ$1,0),FALSE)</f>
        <v>0</v>
      </c>
      <c r="U126">
        <f>VLOOKUP($B126,'Tillförd energi'!$B$1:$AI$720,MATCH(U$1,'Tillförd energi'!$B$1:$AQ$1,0),FALSE)</f>
        <v>0</v>
      </c>
      <c r="V126">
        <f>VLOOKUP($B126,'Tillförd energi'!$B$1:$AI$720,MATCH(V$1,'Tillförd energi'!$B$1:$AQ$1,0),FALSE)</f>
        <v>0</v>
      </c>
      <c r="W126">
        <f>VLOOKUP($B126,'Tillförd energi'!$B$1:$AI$720,MATCH(W$1,'Tillförd energi'!$B$1:$AQ$1,0),FALSE)</f>
        <v>1.1120000000000001</v>
      </c>
      <c r="X126">
        <f>VLOOKUP($B126,'Tillförd energi'!$B$1:$AI$720,MATCH(X$1,'Tillförd energi'!$B$1:$AQ$1,0),FALSE)</f>
        <v>0</v>
      </c>
      <c r="Y126">
        <f>VLOOKUP($B126,'Tillförd energi'!$B$1:$AI$720,MATCH(Y$1,'Tillförd energi'!$B$1:$AQ$1,0),FALSE)</f>
        <v>0</v>
      </c>
      <c r="Z126">
        <f>VLOOKUP($B126,'Tillförd energi'!$B$1:$AI$720,MATCH(Z$1,'Tillförd energi'!$B$1:$AQ$1,0),FALSE)</f>
        <v>0.35799999999999998</v>
      </c>
      <c r="AA126">
        <f>VLOOKUP($B126,'Tillförd energi'!$B$1:$AI$720,MATCH(AA$1,'Tillförd energi'!$B$1:$AQ$1,0),FALSE)</f>
        <v>0</v>
      </c>
      <c r="AB126">
        <f>VLOOKUP($B126,'Tillförd energi'!$B$1:$AI$720,MATCH(AB$1,'Tillförd energi'!$B$1:$AQ$1,0),FALSE)</f>
        <v>0</v>
      </c>
      <c r="AC126">
        <f>VLOOKUP($B126,'Tillförd energi'!$B$1:$AI$720,MATCH(AC$1,'Tillförd energi'!$B$1:$AQ$1,0),FALSE)</f>
        <v>3.99</v>
      </c>
      <c r="AD126">
        <f>VLOOKUP($B126,'Tillförd energi'!$B$1:$AI$720,MATCH(AD$1,'Tillförd energi'!$B$1:$AQ$1,0),FALSE)</f>
        <v>0</v>
      </c>
      <c r="AE126">
        <f>VLOOKUP($B126,'Tillförd energi'!$B$1:$AI$720,MATCH(AE$1,'Tillförd energi'!$B$1:$AQ$1,0),FALSE)</f>
        <v>0</v>
      </c>
      <c r="AF126">
        <f>VLOOKUP($B126,'Tillförd energi'!$B$1:$AI$720,MATCH(AF$1,'Tillförd energi'!$B$1:$AQ$1,0),FALSE)</f>
        <v>1.48611</v>
      </c>
      <c r="AG126">
        <f>IFERROR(VLOOKUP(B126,Miljö!$B$1:$AC$550,MATCH("Köpt mängd produktionsspecifik fjärrvärme:",Miljö!$B$1:$AC$1,0),FALSE)/1,0)</f>
        <v>0</v>
      </c>
      <c r="AI126">
        <f t="shared" si="23"/>
        <v>68.854109999999991</v>
      </c>
      <c r="AJ126">
        <f t="shared" si="24"/>
        <v>68.854109999999991</v>
      </c>
      <c r="AK126">
        <f>IF(ISERROR(1/VLOOKUP($B126,Leveranser!$B$1:$S$499,MATCH("Såld värme (GWh)",Leveranser!$B$1:$S$1,0),FALSE)),"",VLOOKUP($B126,Leveranser!$B$1:$S$499,MATCH("Såld värme (GWh)",Leveranser!$B$1:$S$1,0),FALSE))</f>
        <v>49.536999999999999</v>
      </c>
      <c r="AL126">
        <f>VLOOKUP($B126,Leveranser!$B$1:$Y$499,MATCH("Totalt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114">
        <f t="shared" si="25"/>
        <v>0.7194487010288857</v>
      </c>
      <c r="AP126" t="str">
        <f>IFERROR(VLOOKUP($B126,Miljövärden!$B$2:$H$600,7,FALSE),"Nej, saknas")</f>
        <v>Ja</v>
      </c>
      <c r="AQ126" t="str">
        <f>IFERROR(VLOOKUP($B126,Miljövärden!$B$2:$H$600,6,FALSE),"Nej, saknas")</f>
        <v>Ja</v>
      </c>
      <c r="AU126">
        <f t="shared" si="26"/>
        <v>1.8441100000000001</v>
      </c>
      <c r="AV126">
        <f t="shared" si="27"/>
        <v>0</v>
      </c>
      <c r="AW126">
        <f t="shared" si="28"/>
        <v>43.616999999999997</v>
      </c>
      <c r="AX126">
        <f t="shared" si="29"/>
        <v>16.667999999999999</v>
      </c>
      <c r="AZ126">
        <f t="shared" si="30"/>
        <v>61.396999999999998</v>
      </c>
      <c r="BC126">
        <f t="shared" si="31"/>
        <v>0</v>
      </c>
      <c r="BD126">
        <f t="shared" si="32"/>
        <v>0</v>
      </c>
      <c r="BE126">
        <f t="shared" si="33"/>
        <v>61.396999999999998</v>
      </c>
      <c r="BF126">
        <f t="shared" si="34"/>
        <v>5.6130000000000004</v>
      </c>
      <c r="BG126">
        <f t="shared" si="35"/>
        <v>1.8441100000000001</v>
      </c>
      <c r="BH126">
        <f>VLOOKUP(B126,Miljö!$B$1:$BX$482,MATCH("Fossilandel för ursprungspecificerad el ()",Miljö!$B$1:$I$1,0),FALSE)</f>
        <v>0</v>
      </c>
      <c r="BI126">
        <f>VLOOKUP(B126,Miljö!$B$1:$BX$482,MATCH("Kärnkraftsandel för ursprungsspecificerad el ()",Miljö!$B$1:$O$1,0),FALSE)</f>
        <v>0</v>
      </c>
      <c r="BJ126">
        <f t="shared" si="36"/>
        <v>0</v>
      </c>
      <c r="BK126" t="str">
        <f>VLOOKUP(B126,Miljö!$B$1:$P$482,MATCH("Fossil andel i procent (%)",Miljö!$B$1:$P$1,0),FALSE)</f>
        <v>ET</v>
      </c>
      <c r="BL126">
        <f t="shared" si="37"/>
        <v>68.854110000000006</v>
      </c>
      <c r="BO126" s="21">
        <f t="shared" si="38"/>
        <v>0</v>
      </c>
      <c r="BP126" s="115">
        <f t="shared" si="39"/>
        <v>0</v>
      </c>
      <c r="BQ126" s="115">
        <f t="shared" si="40"/>
        <v>0.91847981188051075</v>
      </c>
      <c r="BR126" s="115">
        <f t="shared" si="41"/>
        <v>8.1520188119489162E-2</v>
      </c>
      <c r="BT126" s="116">
        <f t="shared" si="42"/>
        <v>0.99999999999999989</v>
      </c>
      <c r="BW126" s="115">
        <f>IF(AP126="Ja",VLOOKUP(B126,Miljövärden!$B$2:$H$600,MATCH("Total andel fossilt",Miljövärden!$B$2:$H$2,0),FALSE),"")</f>
        <v>0</v>
      </c>
      <c r="BX126" s="116">
        <f t="shared" si="43"/>
        <v>0</v>
      </c>
      <c r="BZ126">
        <f t="shared" si="44"/>
        <v>0</v>
      </c>
      <c r="CA126" s="115">
        <f t="shared" si="45"/>
        <v>0</v>
      </c>
    </row>
    <row r="127" spans="1:79">
      <c r="A127" t="s">
        <v>222</v>
      </c>
      <c r="B127" t="s">
        <v>223</v>
      </c>
      <c r="C127">
        <f>VLOOKUP($B127,'Tillförd energi'!$B$1:$AI$720,MATCH(C$1,'Tillförd energi'!$B$1:$AQ$1,0),FALSE)</f>
        <v>0</v>
      </c>
      <c r="D127">
        <f>VLOOKUP($B127,'Tillförd energi'!$B$1:$AI$720,MATCH(D$1,'Tillförd energi'!$B$1:$AQ$1,0),FALSE)</f>
        <v>3.2000000000000001E-2</v>
      </c>
      <c r="E127">
        <f>VLOOKUP($B127,'Tillförd energi'!$B$1:$AI$720,MATCH(E$1,'Tillförd energi'!$B$1:$AQ$1,0),FALSE)</f>
        <v>0</v>
      </c>
      <c r="F127">
        <f>VLOOKUP($B127,'Tillförd energi'!$B$1:$AI$720,MATCH(F$1,'Tillförd energi'!$B$1:$AQ$1,0),FALSE)</f>
        <v>0</v>
      </c>
      <c r="G127">
        <f>VLOOKUP($B127,'Tillförd energi'!$B$1:$AI$720,MATCH(G$1,'Tillförd energi'!$B$1:$AQ$1,0),FALSE)</f>
        <v>0</v>
      </c>
      <c r="H127">
        <f>VLOOKUP($B127,'Tillförd energi'!$B$1:$AI$720,MATCH(H$1,'Tillförd energi'!$B$1:$AQ$1,0),FALSE)</f>
        <v>0</v>
      </c>
      <c r="I127">
        <f>VLOOKUP($B127,'Tillförd energi'!$B$1:$AI$720,MATCH(I$1,'Tillförd energi'!$B$1:$AQ$1,0),FALSE)</f>
        <v>0</v>
      </c>
      <c r="J127">
        <f>VLOOKUP($B127,'Tillförd energi'!$B$1:$AI$720,MATCH(J$1,'Tillförd energi'!$B$1:$AQ$1,0),FALSE)</f>
        <v>0</v>
      </c>
      <c r="K127">
        <f>VLOOKUP($B127,'Tillförd energi'!$B$1:$AI$720,MATCH(K$1,'Tillförd energi'!$B$1:$AQ$1,0),FALSE)</f>
        <v>0</v>
      </c>
      <c r="L127">
        <f>VLOOKUP($B127,'Tillförd energi'!$B$1:$AI$720,MATCH(L$1,'Tillförd energi'!$B$1:$AQ$1,0),FALSE)</f>
        <v>0</v>
      </c>
      <c r="M127">
        <f>VLOOKUP($B127,'Tillförd energi'!$B$1:$AI$720,MATCH(M$1,'Tillförd energi'!$B$1:$AQ$1,0),FALSE)</f>
        <v>0</v>
      </c>
      <c r="N127">
        <f>VLOOKUP($B127,'Tillförd energi'!$B$1:$AI$720,MATCH(N$1,'Tillförd energi'!$B$1:$AQ$1,0),FALSE)</f>
        <v>0</v>
      </c>
      <c r="O127">
        <f>VLOOKUP($B127,'Tillförd energi'!$B$1:$AI$720,MATCH(O$1,'Tillförd energi'!$B$1:$AQ$1,0),FALSE)</f>
        <v>0</v>
      </c>
      <c r="P127">
        <f>VLOOKUP($B127,'Tillförd energi'!$B$1:$AI$720,MATCH(P$1,'Tillförd energi'!$B$1:$AQ$1,0),FALSE)</f>
        <v>0</v>
      </c>
      <c r="Q127">
        <f>VLOOKUP($B127,'Tillförd energi'!$B$1:$AI$720,MATCH(Q$1,'Tillförd energi'!$B$1:$AQ$1,0),FALSE)</f>
        <v>0</v>
      </c>
      <c r="R127">
        <f>VLOOKUP($B127,'Tillförd energi'!$B$1:$AI$720,MATCH(R$1,'Tillförd energi'!$B$1:$AQ$1,0),FALSE)</f>
        <v>1.375</v>
      </c>
      <c r="S127">
        <f>VLOOKUP($B127,'Tillförd energi'!$B$1:$AI$720,MATCH(S$1,'Tillförd energi'!$B$1:$AQ$1,0),FALSE)</f>
        <v>0</v>
      </c>
      <c r="T127">
        <f>VLOOKUP($B127,'Tillförd energi'!$B$1:$AI$720,MATCH(T$1,'Tillförd energi'!$B$1:$AQ$1,0),FALSE)</f>
        <v>0</v>
      </c>
      <c r="U127">
        <f>VLOOKUP($B127,'Tillförd energi'!$B$1:$AI$720,MATCH(U$1,'Tillförd energi'!$B$1:$AQ$1,0),FALSE)</f>
        <v>0</v>
      </c>
      <c r="V127">
        <f>VLOOKUP($B127,'Tillförd energi'!$B$1:$AI$720,MATCH(V$1,'Tillförd energi'!$B$1:$AQ$1,0),FALSE)</f>
        <v>0</v>
      </c>
      <c r="W127">
        <f>VLOOKUP($B127,'Tillförd energi'!$B$1:$AI$720,MATCH(W$1,'Tillförd energi'!$B$1:$AQ$1,0),FALSE)</f>
        <v>0</v>
      </c>
      <c r="X127">
        <f>VLOOKUP($B127,'Tillförd energi'!$B$1:$AI$720,MATCH(X$1,'Tillförd energi'!$B$1:$AQ$1,0),FALSE)</f>
        <v>0</v>
      </c>
      <c r="Y127">
        <f>VLOOKUP($B127,'Tillförd energi'!$B$1:$AI$720,MATCH(Y$1,'Tillförd energi'!$B$1:$AQ$1,0),FALSE)</f>
        <v>0</v>
      </c>
      <c r="Z127">
        <f>VLOOKUP($B127,'Tillförd energi'!$B$1:$AI$720,MATCH(Z$1,'Tillförd energi'!$B$1:$AQ$1,0),FALSE)</f>
        <v>0</v>
      </c>
      <c r="AA127">
        <f>VLOOKUP($B127,'Tillförd energi'!$B$1:$AI$720,MATCH(AA$1,'Tillförd energi'!$B$1:$AQ$1,0),FALSE)</f>
        <v>0</v>
      </c>
      <c r="AB127">
        <f>VLOOKUP($B127,'Tillförd energi'!$B$1:$AI$720,MATCH(AB$1,'Tillförd energi'!$B$1:$AQ$1,0),FALSE)</f>
        <v>0</v>
      </c>
      <c r="AC127">
        <f>VLOOKUP($B127,'Tillförd energi'!$B$1:$AI$720,MATCH(AC$1,'Tillförd energi'!$B$1:$AQ$1,0),FALSE)</f>
        <v>0</v>
      </c>
      <c r="AD127">
        <f>VLOOKUP($B127,'Tillförd energi'!$B$1:$AI$720,MATCH(AD$1,'Tillförd energi'!$B$1:$AQ$1,0),FALSE)</f>
        <v>0</v>
      </c>
      <c r="AE127">
        <f>VLOOKUP($B127,'Tillförd energi'!$B$1:$AI$720,MATCH(AE$1,'Tillförd energi'!$B$1:$AQ$1,0),FALSE)</f>
        <v>0</v>
      </c>
      <c r="AF127">
        <f>VLOOKUP($B127,'Tillförd energi'!$B$1:$AI$720,MATCH(AF$1,'Tillförd energi'!$B$1:$AQ$1,0),FALSE)</f>
        <v>2.5999999999999999E-2</v>
      </c>
      <c r="AG127">
        <f>IFERROR(VLOOKUP(B127,Miljö!$B$1:$AC$550,MATCH("Köpt mängd produktionsspecifik fjärrvärme:",Miljö!$B$1:$AC$1,0),FALSE)/1,0)</f>
        <v>0</v>
      </c>
      <c r="AI127">
        <f t="shared" si="23"/>
        <v>1.4330000000000001</v>
      </c>
      <c r="AJ127">
        <f t="shared" si="24"/>
        <v>1.4330000000000001</v>
      </c>
      <c r="AK127">
        <f>IF(ISERROR(1/VLOOKUP($B127,Leveranser!$B$1:$S$499,MATCH("Såld värme (GWh)",Leveranser!$B$1:$S$1,0),FALSE)),"",VLOOKUP($B127,Leveranser!$B$1:$S$499,MATCH("Såld värme (GWh)",Leveranser!$B$1:$S$1,0),FALSE))</f>
        <v>1.0489999999999999</v>
      </c>
      <c r="AL127">
        <f>VLOOKUP($B127,Leveranser!$B$1:$Y$499,MATCH("Totalt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114">
        <f t="shared" si="25"/>
        <v>0.73203070481507315</v>
      </c>
      <c r="AP127" t="str">
        <f>IFERROR(VLOOKUP($B127,Miljövärden!$B$2:$H$600,7,FALSE),"Nej, saknas")</f>
        <v>Ja</v>
      </c>
      <c r="AQ127" t="str">
        <f>IFERROR(VLOOKUP($B127,Miljövärden!$B$2:$H$600,6,FALSE),"Nej, saknas")</f>
        <v>Ja</v>
      </c>
      <c r="AU127">
        <f t="shared" si="26"/>
        <v>2.5999999999999999E-2</v>
      </c>
      <c r="AV127">
        <f t="shared" si="27"/>
        <v>0</v>
      </c>
      <c r="AW127">
        <f t="shared" si="28"/>
        <v>0</v>
      </c>
      <c r="AX127">
        <f t="shared" si="29"/>
        <v>1.375</v>
      </c>
      <c r="AZ127">
        <f t="shared" si="30"/>
        <v>1.375</v>
      </c>
      <c r="BC127">
        <f t="shared" si="31"/>
        <v>3.2000000000000001E-2</v>
      </c>
      <c r="BD127">
        <f t="shared" si="32"/>
        <v>0</v>
      </c>
      <c r="BE127">
        <f t="shared" si="33"/>
        <v>1.375</v>
      </c>
      <c r="BF127">
        <f t="shared" si="34"/>
        <v>0</v>
      </c>
      <c r="BG127">
        <f t="shared" si="35"/>
        <v>2.5999999999999999E-2</v>
      </c>
      <c r="BH127">
        <f>VLOOKUP(B127,Miljö!$B$1:$BX$482,MATCH("Fossilandel för ursprungspecificerad el ()",Miljö!$B$1:$I$1,0),FALSE)</f>
        <v>0</v>
      </c>
      <c r="BI127">
        <f>VLOOKUP(B127,Miljö!$B$1:$BX$482,MATCH("Kärnkraftsandel för ursprungsspecificerad el ()",Miljö!$B$1:$O$1,0),FALSE)</f>
        <v>0</v>
      </c>
      <c r="BJ127">
        <f t="shared" si="36"/>
        <v>0</v>
      </c>
      <c r="BK127" t="str">
        <f>VLOOKUP(B127,Miljö!$B$1:$P$482,MATCH("Fossil andel i procent (%)",Miljö!$B$1:$P$1,0),FALSE)</f>
        <v>ET</v>
      </c>
      <c r="BL127">
        <f t="shared" si="37"/>
        <v>1.4330000000000001</v>
      </c>
      <c r="BO127" s="21">
        <f t="shared" si="38"/>
        <v>2.2330774598743892E-2</v>
      </c>
      <c r="BP127" s="115">
        <f t="shared" si="39"/>
        <v>0</v>
      </c>
      <c r="BQ127" s="115">
        <f t="shared" si="40"/>
        <v>0.97766922540125611</v>
      </c>
      <c r="BR127" s="115">
        <f t="shared" si="41"/>
        <v>0</v>
      </c>
      <c r="BT127" s="116">
        <f t="shared" si="42"/>
        <v>1</v>
      </c>
      <c r="BW127" s="115">
        <f>IF(AP127="Ja",VLOOKUP(B127,Miljövärden!$B$2:$H$600,MATCH("Total andel fossilt",Miljövärden!$B$2:$H$2,0),FALSE),"")</f>
        <v>2.2330800000000001E-2</v>
      </c>
      <c r="BX127" s="116">
        <f t="shared" si="43"/>
        <v>2.5401256108920078E-8</v>
      </c>
      <c r="BZ127">
        <f t="shared" si="44"/>
        <v>2.5401256108920078E-8</v>
      </c>
      <c r="CA127" s="115">
        <f t="shared" si="45"/>
        <v>0</v>
      </c>
    </row>
    <row r="128" spans="1:79">
      <c r="A128" t="s">
        <v>222</v>
      </c>
      <c r="B128" t="s">
        <v>224</v>
      </c>
      <c r="C128">
        <f>VLOOKUP($B128,'Tillförd energi'!$B$1:$AI$720,MATCH(C$1,'Tillförd energi'!$B$1:$AQ$1,0),FALSE)</f>
        <v>0</v>
      </c>
      <c r="D128">
        <f>VLOOKUP($B128,'Tillförd energi'!$B$1:$AI$720,MATCH(D$1,'Tillförd energi'!$B$1:$AQ$1,0),FALSE)</f>
        <v>0.12</v>
      </c>
      <c r="E128">
        <f>VLOOKUP($B128,'Tillförd energi'!$B$1:$AI$720,MATCH(E$1,'Tillförd energi'!$B$1:$AQ$1,0),FALSE)</f>
        <v>0</v>
      </c>
      <c r="F128">
        <f>VLOOKUP($B128,'Tillförd energi'!$B$1:$AI$720,MATCH(F$1,'Tillförd energi'!$B$1:$AQ$1,0),FALSE)</f>
        <v>0</v>
      </c>
      <c r="G128">
        <f>VLOOKUP($B128,'Tillförd energi'!$B$1:$AI$720,MATCH(G$1,'Tillförd energi'!$B$1:$AQ$1,0),FALSE)</f>
        <v>0</v>
      </c>
      <c r="H128">
        <f>VLOOKUP($B128,'Tillförd energi'!$B$1:$AI$720,MATCH(H$1,'Tillförd energi'!$B$1:$AQ$1,0),FALSE)</f>
        <v>0</v>
      </c>
      <c r="I128">
        <f>VLOOKUP($B128,'Tillförd energi'!$B$1:$AI$720,MATCH(I$1,'Tillförd energi'!$B$1:$AQ$1,0),FALSE)</f>
        <v>0</v>
      </c>
      <c r="J128">
        <f>VLOOKUP($B128,'Tillförd energi'!$B$1:$AI$720,MATCH(J$1,'Tillförd energi'!$B$1:$AQ$1,0),FALSE)</f>
        <v>0</v>
      </c>
      <c r="K128">
        <f>VLOOKUP($B128,'Tillförd energi'!$B$1:$AI$720,MATCH(K$1,'Tillförd energi'!$B$1:$AQ$1,0),FALSE)</f>
        <v>0</v>
      </c>
      <c r="L128">
        <f>VLOOKUP($B128,'Tillförd energi'!$B$1:$AI$720,MATCH(L$1,'Tillförd energi'!$B$1:$AQ$1,0),FALSE)</f>
        <v>0</v>
      </c>
      <c r="M128">
        <f>VLOOKUP($B128,'Tillförd energi'!$B$1:$AI$720,MATCH(M$1,'Tillförd energi'!$B$1:$AQ$1,0),FALSE)</f>
        <v>0</v>
      </c>
      <c r="N128">
        <f>VLOOKUP($B128,'Tillförd energi'!$B$1:$AI$720,MATCH(N$1,'Tillförd energi'!$B$1:$AQ$1,0),FALSE)</f>
        <v>0</v>
      </c>
      <c r="O128">
        <f>VLOOKUP($B128,'Tillförd energi'!$B$1:$AI$720,MATCH(O$1,'Tillförd energi'!$B$1:$AQ$1,0),FALSE)</f>
        <v>0</v>
      </c>
      <c r="P128">
        <f>VLOOKUP($B128,'Tillförd energi'!$B$1:$AI$720,MATCH(P$1,'Tillförd energi'!$B$1:$AQ$1,0),FALSE)</f>
        <v>0</v>
      </c>
      <c r="Q128">
        <f>VLOOKUP($B128,'Tillförd energi'!$B$1:$AI$720,MATCH(Q$1,'Tillförd energi'!$B$1:$AQ$1,0),FALSE)</f>
        <v>0</v>
      </c>
      <c r="R128">
        <f>VLOOKUP($B128,'Tillförd energi'!$B$1:$AI$720,MATCH(R$1,'Tillförd energi'!$B$1:$AQ$1,0),FALSE)</f>
        <v>1.1539999999999999</v>
      </c>
      <c r="S128">
        <f>VLOOKUP($B128,'Tillförd energi'!$B$1:$AI$720,MATCH(S$1,'Tillförd energi'!$B$1:$AQ$1,0),FALSE)</f>
        <v>0</v>
      </c>
      <c r="T128">
        <f>VLOOKUP($B128,'Tillförd energi'!$B$1:$AI$720,MATCH(T$1,'Tillförd energi'!$B$1:$AQ$1,0),FALSE)</f>
        <v>0</v>
      </c>
      <c r="U128">
        <f>VLOOKUP($B128,'Tillförd energi'!$B$1:$AI$720,MATCH(U$1,'Tillförd energi'!$B$1:$AQ$1,0),FALSE)</f>
        <v>0</v>
      </c>
      <c r="V128">
        <f>VLOOKUP($B128,'Tillförd energi'!$B$1:$AI$720,MATCH(V$1,'Tillförd energi'!$B$1:$AQ$1,0),FALSE)</f>
        <v>0</v>
      </c>
      <c r="W128">
        <f>VLOOKUP($B128,'Tillförd energi'!$B$1:$AI$720,MATCH(W$1,'Tillförd energi'!$B$1:$AQ$1,0),FALSE)</f>
        <v>0</v>
      </c>
      <c r="X128">
        <f>VLOOKUP($B128,'Tillförd energi'!$B$1:$AI$720,MATCH(X$1,'Tillförd energi'!$B$1:$AQ$1,0),FALSE)</f>
        <v>0</v>
      </c>
      <c r="Y128">
        <f>VLOOKUP($B128,'Tillförd energi'!$B$1:$AI$720,MATCH(Y$1,'Tillförd energi'!$B$1:$AQ$1,0),FALSE)</f>
        <v>0</v>
      </c>
      <c r="Z128">
        <f>VLOOKUP($B128,'Tillförd energi'!$B$1:$AI$720,MATCH(Z$1,'Tillförd energi'!$B$1:$AQ$1,0),FALSE)</f>
        <v>0</v>
      </c>
      <c r="AA128">
        <f>VLOOKUP($B128,'Tillförd energi'!$B$1:$AI$720,MATCH(AA$1,'Tillförd energi'!$B$1:$AQ$1,0),FALSE)</f>
        <v>0</v>
      </c>
      <c r="AB128">
        <f>VLOOKUP($B128,'Tillförd energi'!$B$1:$AI$720,MATCH(AB$1,'Tillförd energi'!$B$1:$AQ$1,0),FALSE)</f>
        <v>0</v>
      </c>
      <c r="AC128">
        <f>VLOOKUP($B128,'Tillförd energi'!$B$1:$AI$720,MATCH(AC$1,'Tillförd energi'!$B$1:$AQ$1,0),FALSE)</f>
        <v>0</v>
      </c>
      <c r="AD128">
        <f>VLOOKUP($B128,'Tillförd energi'!$B$1:$AI$720,MATCH(AD$1,'Tillförd energi'!$B$1:$AQ$1,0),FALSE)</f>
        <v>0</v>
      </c>
      <c r="AE128">
        <f>VLOOKUP($B128,'Tillförd energi'!$B$1:$AI$720,MATCH(AE$1,'Tillförd energi'!$B$1:$AQ$1,0),FALSE)</f>
        <v>0</v>
      </c>
      <c r="AF128">
        <f>VLOOKUP($B128,'Tillförd energi'!$B$1:$AI$720,MATCH(AF$1,'Tillförd energi'!$B$1:$AQ$1,0),FALSE)</f>
        <v>2.1700000000000001E-2</v>
      </c>
      <c r="AG128">
        <f>IFERROR(VLOOKUP(B128,Miljö!$B$1:$AC$550,MATCH("Köpt mängd produktionsspecifik fjärrvärme:",Miljö!$B$1:$AC$1,0),FALSE)/1,0)</f>
        <v>0</v>
      </c>
      <c r="AI128">
        <f t="shared" si="23"/>
        <v>1.2957000000000001</v>
      </c>
      <c r="AJ128">
        <f t="shared" si="24"/>
        <v>1.2957000000000001</v>
      </c>
      <c r="AK128">
        <f>IF(ISERROR(1/VLOOKUP($B128,Leveranser!$B$1:$S$499,MATCH("Såld värme (GWh)",Leveranser!$B$1:$S$1,0),FALSE)),"",VLOOKUP($B128,Leveranser!$B$1:$S$499,MATCH("Såld värme (GWh)",Leveranser!$B$1:$S$1,0),FALSE))</f>
        <v>1.012</v>
      </c>
      <c r="AL128">
        <f>VLOOKUP($B128,Leveranser!$B$1:$Y$499,MATCH("Totalt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0</v>
      </c>
      <c r="AN128" s="114">
        <f t="shared" si="25"/>
        <v>0.78104499498340663</v>
      </c>
      <c r="AP128" t="str">
        <f>IFERROR(VLOOKUP($B128,Miljövärden!$B$2:$H$600,7,FALSE),"Nej, saknas")</f>
        <v>Ja</v>
      </c>
      <c r="AQ128" t="str">
        <f>IFERROR(VLOOKUP($B128,Miljövärden!$B$2:$H$600,6,FALSE),"Nej, saknas")</f>
        <v>Ja</v>
      </c>
      <c r="AU128">
        <f t="shared" si="26"/>
        <v>2.1700000000000001E-2</v>
      </c>
      <c r="AV128">
        <f t="shared" si="27"/>
        <v>0</v>
      </c>
      <c r="AW128">
        <f t="shared" si="28"/>
        <v>0</v>
      </c>
      <c r="AX128">
        <f t="shared" si="29"/>
        <v>1.1539999999999999</v>
      </c>
      <c r="AZ128">
        <f t="shared" si="30"/>
        <v>1.1539999999999999</v>
      </c>
      <c r="BC128">
        <f t="shared" si="31"/>
        <v>0.12</v>
      </c>
      <c r="BD128">
        <f t="shared" si="32"/>
        <v>0</v>
      </c>
      <c r="BE128">
        <f t="shared" si="33"/>
        <v>1.1539999999999999</v>
      </c>
      <c r="BF128">
        <f t="shared" si="34"/>
        <v>0</v>
      </c>
      <c r="BG128">
        <f t="shared" si="35"/>
        <v>2.1700000000000001E-2</v>
      </c>
      <c r="BH128">
        <f>VLOOKUP(B128,Miljö!$B$1:$BX$482,MATCH("Fossilandel för ursprungspecificerad el ()",Miljö!$B$1:$I$1,0),FALSE)</f>
        <v>0</v>
      </c>
      <c r="BI128">
        <f>VLOOKUP(B128,Miljö!$B$1:$BX$482,MATCH("Kärnkraftsandel för ursprungsspecificerad el ()",Miljö!$B$1:$O$1,0),FALSE)</f>
        <v>0</v>
      </c>
      <c r="BJ128">
        <f t="shared" si="36"/>
        <v>0</v>
      </c>
      <c r="BK128" t="str">
        <f>VLOOKUP(B128,Miljö!$B$1:$P$482,MATCH("Fossil andel i procent (%)",Miljö!$B$1:$P$1,0),FALSE)</f>
        <v>ET</v>
      </c>
      <c r="BL128">
        <f t="shared" si="37"/>
        <v>1.2957000000000001</v>
      </c>
      <c r="BO128" s="21">
        <f t="shared" si="38"/>
        <v>9.2614031025700386E-2</v>
      </c>
      <c r="BP128" s="115">
        <f t="shared" si="39"/>
        <v>0</v>
      </c>
      <c r="BQ128" s="115">
        <f t="shared" si="40"/>
        <v>0.90738596897429957</v>
      </c>
      <c r="BR128" s="115">
        <f t="shared" si="41"/>
        <v>0</v>
      </c>
      <c r="BT128" s="116">
        <f t="shared" si="42"/>
        <v>1</v>
      </c>
      <c r="BW128" s="115">
        <f>IF(AP128="Ja",VLOOKUP(B128,Miljövärden!$B$2:$H$600,MATCH("Total andel fossilt",Miljövärden!$B$2:$H$2,0),FALSE),"")</f>
        <v>9.2614000000000002E-2</v>
      </c>
      <c r="BX128" s="116">
        <f t="shared" si="43"/>
        <v>-3.1025700383824351E-8</v>
      </c>
      <c r="BZ128">
        <f t="shared" si="44"/>
        <v>-3.1025700383824351E-8</v>
      </c>
      <c r="CA128" s="115">
        <f t="shared" si="45"/>
        <v>0</v>
      </c>
    </row>
    <row r="129" spans="1:79">
      <c r="A129" t="s">
        <v>222</v>
      </c>
      <c r="B129" t="s">
        <v>225</v>
      </c>
      <c r="C129">
        <f>VLOOKUP($B129,'Tillförd energi'!$B$1:$AI$720,MATCH(C$1,'Tillförd energi'!$B$1:$AQ$1,0),FALSE)</f>
        <v>0</v>
      </c>
      <c r="D129">
        <f>VLOOKUP($B129,'Tillförd energi'!$B$1:$AI$720,MATCH(D$1,'Tillförd energi'!$B$1:$AQ$1,0),FALSE)</f>
        <v>0.04</v>
      </c>
      <c r="E129">
        <f>VLOOKUP($B129,'Tillförd energi'!$B$1:$AI$720,MATCH(E$1,'Tillförd energi'!$B$1:$AQ$1,0),FALSE)</f>
        <v>0</v>
      </c>
      <c r="F129">
        <f>VLOOKUP($B129,'Tillförd energi'!$B$1:$AI$720,MATCH(F$1,'Tillförd energi'!$B$1:$AQ$1,0),FALSE)</f>
        <v>0</v>
      </c>
      <c r="G129">
        <f>VLOOKUP($B129,'Tillförd energi'!$B$1:$AI$720,MATCH(G$1,'Tillförd energi'!$B$1:$AQ$1,0),FALSE)</f>
        <v>0</v>
      </c>
      <c r="H129">
        <f>VLOOKUP($B129,'Tillförd energi'!$B$1:$AI$720,MATCH(H$1,'Tillförd energi'!$B$1:$AQ$1,0),FALSE)</f>
        <v>0</v>
      </c>
      <c r="I129">
        <f>VLOOKUP($B129,'Tillförd energi'!$B$1:$AI$720,MATCH(I$1,'Tillförd energi'!$B$1:$AQ$1,0),FALSE)</f>
        <v>0</v>
      </c>
      <c r="J129">
        <f>VLOOKUP($B129,'Tillförd energi'!$B$1:$AI$720,MATCH(J$1,'Tillförd energi'!$B$1:$AQ$1,0),FALSE)</f>
        <v>0</v>
      </c>
      <c r="K129">
        <f>VLOOKUP($B129,'Tillförd energi'!$B$1:$AI$720,MATCH(K$1,'Tillförd energi'!$B$1:$AQ$1,0),FALSE)</f>
        <v>0</v>
      </c>
      <c r="L129">
        <f>VLOOKUP($B129,'Tillförd energi'!$B$1:$AI$720,MATCH(L$1,'Tillförd energi'!$B$1:$AQ$1,0),FALSE)</f>
        <v>0</v>
      </c>
      <c r="M129">
        <f>VLOOKUP($B129,'Tillförd energi'!$B$1:$AI$720,MATCH(M$1,'Tillförd energi'!$B$1:$AQ$1,0),FALSE)</f>
        <v>0</v>
      </c>
      <c r="N129">
        <f>VLOOKUP($B129,'Tillförd energi'!$B$1:$AI$720,MATCH(N$1,'Tillförd energi'!$B$1:$AQ$1,0),FALSE)</f>
        <v>0</v>
      </c>
      <c r="O129">
        <f>VLOOKUP($B129,'Tillförd energi'!$B$1:$AI$720,MATCH(O$1,'Tillförd energi'!$B$1:$AQ$1,0),FALSE)</f>
        <v>0</v>
      </c>
      <c r="P129">
        <f>VLOOKUP($B129,'Tillförd energi'!$B$1:$AI$720,MATCH(P$1,'Tillförd energi'!$B$1:$AQ$1,0),FALSE)</f>
        <v>0</v>
      </c>
      <c r="Q129">
        <f>VLOOKUP($B129,'Tillförd energi'!$B$1:$AI$720,MATCH(Q$1,'Tillförd energi'!$B$1:$AQ$1,0),FALSE)</f>
        <v>0</v>
      </c>
      <c r="R129">
        <f>VLOOKUP($B129,'Tillförd energi'!$B$1:$AI$720,MATCH(R$1,'Tillförd energi'!$B$1:$AQ$1,0),FALSE)</f>
        <v>2.839</v>
      </c>
      <c r="S129">
        <f>VLOOKUP($B129,'Tillförd energi'!$B$1:$AI$720,MATCH(S$1,'Tillförd energi'!$B$1:$AQ$1,0),FALSE)</f>
        <v>0</v>
      </c>
      <c r="T129">
        <f>VLOOKUP($B129,'Tillförd energi'!$B$1:$AI$720,MATCH(T$1,'Tillförd energi'!$B$1:$AQ$1,0),FALSE)</f>
        <v>0</v>
      </c>
      <c r="U129">
        <f>VLOOKUP($B129,'Tillförd energi'!$B$1:$AI$720,MATCH(U$1,'Tillförd energi'!$B$1:$AQ$1,0),FALSE)</f>
        <v>0</v>
      </c>
      <c r="V129">
        <f>VLOOKUP($B129,'Tillförd energi'!$B$1:$AI$720,MATCH(V$1,'Tillförd energi'!$B$1:$AQ$1,0),FALSE)</f>
        <v>0</v>
      </c>
      <c r="W129">
        <f>VLOOKUP($B129,'Tillförd energi'!$B$1:$AI$720,MATCH(W$1,'Tillförd energi'!$B$1:$AQ$1,0),FALSE)</f>
        <v>0</v>
      </c>
      <c r="X129">
        <f>VLOOKUP($B129,'Tillförd energi'!$B$1:$AI$720,MATCH(X$1,'Tillförd energi'!$B$1:$AQ$1,0),FALSE)</f>
        <v>0</v>
      </c>
      <c r="Y129">
        <f>VLOOKUP($B129,'Tillförd energi'!$B$1:$AI$720,MATCH(Y$1,'Tillförd energi'!$B$1:$AQ$1,0),FALSE)</f>
        <v>0</v>
      </c>
      <c r="Z129">
        <f>VLOOKUP($B129,'Tillförd energi'!$B$1:$AI$720,MATCH(Z$1,'Tillförd energi'!$B$1:$AQ$1,0),FALSE)</f>
        <v>0</v>
      </c>
      <c r="AA129">
        <f>VLOOKUP($B129,'Tillförd energi'!$B$1:$AI$720,MATCH(AA$1,'Tillförd energi'!$B$1:$AQ$1,0),FALSE)</f>
        <v>0</v>
      </c>
      <c r="AB129">
        <f>VLOOKUP($B129,'Tillförd energi'!$B$1:$AI$720,MATCH(AB$1,'Tillförd energi'!$B$1:$AQ$1,0),FALSE)</f>
        <v>0</v>
      </c>
      <c r="AC129">
        <f>VLOOKUP($B129,'Tillförd energi'!$B$1:$AI$720,MATCH(AC$1,'Tillförd energi'!$B$1:$AQ$1,0),FALSE)</f>
        <v>0</v>
      </c>
      <c r="AD129">
        <f>VLOOKUP($B129,'Tillförd energi'!$B$1:$AI$720,MATCH(AD$1,'Tillförd energi'!$B$1:$AQ$1,0),FALSE)</f>
        <v>0</v>
      </c>
      <c r="AE129">
        <f>VLOOKUP($B129,'Tillförd energi'!$B$1:$AI$720,MATCH(AE$1,'Tillförd energi'!$B$1:$AQ$1,0),FALSE)</f>
        <v>0</v>
      </c>
      <c r="AF129">
        <f>VLOOKUP($B129,'Tillförd energi'!$B$1:$AI$720,MATCH(AF$1,'Tillförd energi'!$B$1:$AQ$1,0),FALSE)</f>
        <v>4.8000000000000001E-2</v>
      </c>
      <c r="AG129">
        <f>IFERROR(VLOOKUP(B129,Miljö!$B$1:$AC$550,MATCH("Köpt mängd produktionsspecifik fjärrvärme:",Miljö!$B$1:$AC$1,0),FALSE)/1,0)</f>
        <v>0</v>
      </c>
      <c r="AI129">
        <f t="shared" si="23"/>
        <v>2.927</v>
      </c>
      <c r="AJ129">
        <f t="shared" si="24"/>
        <v>2.927</v>
      </c>
      <c r="AK129">
        <f>IF(ISERROR(1/VLOOKUP($B129,Leveranser!$B$1:$S$499,MATCH("Såld värme (GWh)",Leveranser!$B$1:$S$1,0),FALSE)),"",VLOOKUP($B129,Leveranser!$B$1:$S$499,MATCH("Såld värme (GWh)",Leveranser!$B$1:$S$1,0),FALSE))</f>
        <v>2.38</v>
      </c>
      <c r="AL129">
        <f>VLOOKUP($B129,Leveranser!$B$1:$Y$499,MATCH("Totalt såld fjärrvärme till andra fjärrvärmeföretag",Leveranser!$B$1:$AA$1,0),FALSE)</f>
        <v>0</v>
      </c>
      <c r="AM129">
        <f>IF(ISERROR(1/VLOOKUP($B129,Miljö!$B$1:$S$500,MATCH("Såld mängd produktionsspecifik fjärrvärme (GWh)",Miljö!$B$1:$R$1,0),FALSE)),0,VLOOKUP($B129,Miljö!$B$1:$S$500,MATCH("Såld mängd produktionsspecifik fjärrvärme (GWh)",Miljö!$B$1:$R$1,0),FALSE))</f>
        <v>0</v>
      </c>
      <c r="AN129" s="114">
        <f t="shared" si="25"/>
        <v>0.81311923471130843</v>
      </c>
      <c r="AP129" t="str">
        <f>IFERROR(VLOOKUP($B129,Miljövärden!$B$2:$H$600,7,FALSE),"Nej, saknas")</f>
        <v>Ja</v>
      </c>
      <c r="AQ129" t="str">
        <f>IFERROR(VLOOKUP($B129,Miljövärden!$B$2:$H$600,6,FALSE),"Nej, saknas")</f>
        <v>Ja</v>
      </c>
      <c r="AU129">
        <f t="shared" si="26"/>
        <v>4.8000000000000001E-2</v>
      </c>
      <c r="AV129">
        <f t="shared" si="27"/>
        <v>0</v>
      </c>
      <c r="AW129">
        <f t="shared" si="28"/>
        <v>0</v>
      </c>
      <c r="AX129">
        <f t="shared" si="29"/>
        <v>2.839</v>
      </c>
      <c r="AZ129">
        <f t="shared" si="30"/>
        <v>2.839</v>
      </c>
      <c r="BC129">
        <f t="shared" si="31"/>
        <v>0.04</v>
      </c>
      <c r="BD129">
        <f t="shared" si="32"/>
        <v>0</v>
      </c>
      <c r="BE129">
        <f t="shared" si="33"/>
        <v>2.839</v>
      </c>
      <c r="BF129">
        <f t="shared" si="34"/>
        <v>0</v>
      </c>
      <c r="BG129">
        <f t="shared" si="35"/>
        <v>4.8000000000000001E-2</v>
      </c>
      <c r="BH129">
        <f>VLOOKUP(B129,Miljö!$B$1:$BX$482,MATCH("Fossilandel för ursprungspecificerad el ()",Miljö!$B$1:$I$1,0),FALSE)</f>
        <v>0</v>
      </c>
      <c r="BI129">
        <f>VLOOKUP(B129,Miljö!$B$1:$BX$482,MATCH("Kärnkraftsandel för ursprungsspecificerad el ()",Miljö!$B$1:$O$1,0),FALSE)</f>
        <v>0</v>
      </c>
      <c r="BJ129">
        <f t="shared" si="36"/>
        <v>0</v>
      </c>
      <c r="BK129" t="str">
        <f>VLOOKUP(B129,Miljö!$B$1:$P$482,MATCH("Fossil andel i procent (%)",Miljö!$B$1:$P$1,0),FALSE)</f>
        <v>ET</v>
      </c>
      <c r="BL129">
        <f t="shared" si="37"/>
        <v>2.927</v>
      </c>
      <c r="BO129" s="21">
        <f t="shared" si="38"/>
        <v>1.3665869490946362E-2</v>
      </c>
      <c r="BP129" s="115">
        <f t="shared" si="39"/>
        <v>0</v>
      </c>
      <c r="BQ129" s="115">
        <f t="shared" si="40"/>
        <v>0.98633413050905361</v>
      </c>
      <c r="BR129" s="115">
        <f t="shared" si="41"/>
        <v>0</v>
      </c>
      <c r="BT129" s="116">
        <f t="shared" si="42"/>
        <v>1</v>
      </c>
      <c r="BW129" s="115">
        <f>IF(AP129="Ja",VLOOKUP(B129,Miljövärden!$B$2:$H$600,MATCH("Total andel fossilt",Miljövärden!$B$2:$H$2,0),FALSE),"")</f>
        <v>1.36659E-2</v>
      </c>
      <c r="BX129" s="116">
        <f t="shared" si="43"/>
        <v>3.0509053637606254E-8</v>
      </c>
      <c r="BZ129">
        <f t="shared" si="44"/>
        <v>3.0509053637606254E-8</v>
      </c>
      <c r="CA129" s="115">
        <f t="shared" si="45"/>
        <v>0</v>
      </c>
    </row>
    <row r="130" spans="1:79">
      <c r="A130" t="s">
        <v>222</v>
      </c>
      <c r="B130" t="s">
        <v>226</v>
      </c>
      <c r="C130">
        <f>VLOOKUP($B130,'Tillförd energi'!$B$1:$AI$720,MATCH(C$1,'Tillförd energi'!$B$1:$AQ$1,0),FALSE)</f>
        <v>0</v>
      </c>
      <c r="D130">
        <f>VLOOKUP($B130,'Tillförd energi'!$B$1:$AI$720,MATCH(D$1,'Tillförd energi'!$B$1:$AQ$1,0),FALSE)</f>
        <v>0</v>
      </c>
      <c r="E130">
        <f>VLOOKUP($B130,'Tillförd energi'!$B$1:$AI$720,MATCH(E$1,'Tillförd energi'!$B$1:$AQ$1,0),FALSE)</f>
        <v>0</v>
      </c>
      <c r="F130">
        <f>VLOOKUP($B130,'Tillförd energi'!$B$1:$AI$720,MATCH(F$1,'Tillförd energi'!$B$1:$AQ$1,0),FALSE)</f>
        <v>0</v>
      </c>
      <c r="G130">
        <f>VLOOKUP($B130,'Tillförd energi'!$B$1:$AI$720,MATCH(G$1,'Tillförd energi'!$B$1:$AQ$1,0),FALSE)</f>
        <v>0</v>
      </c>
      <c r="H130">
        <f>VLOOKUP($B130,'Tillförd energi'!$B$1:$AI$720,MATCH(H$1,'Tillförd energi'!$B$1:$AQ$1,0),FALSE)</f>
        <v>0</v>
      </c>
      <c r="I130">
        <f>VLOOKUP($B130,'Tillförd energi'!$B$1:$AI$720,MATCH(I$1,'Tillförd energi'!$B$1:$AQ$1,0),FALSE)</f>
        <v>0</v>
      </c>
      <c r="J130">
        <f>VLOOKUP($B130,'Tillförd energi'!$B$1:$AI$720,MATCH(J$1,'Tillförd energi'!$B$1:$AQ$1,0),FALSE)</f>
        <v>0</v>
      </c>
      <c r="K130">
        <f>VLOOKUP($B130,'Tillförd energi'!$B$1:$AI$720,MATCH(K$1,'Tillförd energi'!$B$1:$AQ$1,0),FALSE)</f>
        <v>0</v>
      </c>
      <c r="L130">
        <f>VLOOKUP($B130,'Tillförd energi'!$B$1:$AI$720,MATCH(L$1,'Tillförd energi'!$B$1:$AQ$1,0),FALSE)</f>
        <v>0</v>
      </c>
      <c r="M130">
        <f>VLOOKUP($B130,'Tillförd energi'!$B$1:$AI$720,MATCH(M$1,'Tillförd energi'!$B$1:$AQ$1,0),FALSE)</f>
        <v>21.101900000000001</v>
      </c>
      <c r="N130">
        <f>VLOOKUP($B130,'Tillförd energi'!$B$1:$AI$720,MATCH(N$1,'Tillförd energi'!$B$1:$AQ$1,0),FALSE)</f>
        <v>41.591000000000001</v>
      </c>
      <c r="O130">
        <f>VLOOKUP($B130,'Tillförd energi'!$B$1:$AI$720,MATCH(O$1,'Tillförd energi'!$B$1:$AQ$1,0),FALSE)</f>
        <v>0</v>
      </c>
      <c r="P130">
        <f>VLOOKUP($B130,'Tillförd energi'!$B$1:$AI$720,MATCH(P$1,'Tillförd energi'!$B$1:$AQ$1,0),FALSE)</f>
        <v>15.9359</v>
      </c>
      <c r="Q130">
        <f>VLOOKUP($B130,'Tillförd energi'!$B$1:$AI$720,MATCH(Q$1,'Tillförd energi'!$B$1:$AQ$1,0),FALSE)</f>
        <v>0</v>
      </c>
      <c r="R130">
        <f>VLOOKUP($B130,'Tillförd energi'!$B$1:$AI$720,MATCH(R$1,'Tillförd energi'!$B$1:$AQ$1,0),FALSE)</f>
        <v>0</v>
      </c>
      <c r="S130">
        <f>VLOOKUP($B130,'Tillförd energi'!$B$1:$AI$720,MATCH(S$1,'Tillförd energi'!$B$1:$AQ$1,0),FALSE)</f>
        <v>0</v>
      </c>
      <c r="T130">
        <f>VLOOKUP($B130,'Tillförd energi'!$B$1:$AI$720,MATCH(T$1,'Tillförd energi'!$B$1:$AQ$1,0),FALSE)</f>
        <v>0</v>
      </c>
      <c r="U130">
        <f>VLOOKUP($B130,'Tillförd energi'!$B$1:$AI$720,MATCH(U$1,'Tillförd energi'!$B$1:$AQ$1,0),FALSE)</f>
        <v>0</v>
      </c>
      <c r="V130">
        <f>VLOOKUP($B130,'Tillförd energi'!$B$1:$AI$720,MATCH(V$1,'Tillförd energi'!$B$1:$AQ$1,0),FALSE)</f>
        <v>0</v>
      </c>
      <c r="W130">
        <f>VLOOKUP($B130,'Tillförd energi'!$B$1:$AI$720,MATCH(W$1,'Tillförd energi'!$B$1:$AQ$1,0),FALSE)</f>
        <v>0.52700000000000002</v>
      </c>
      <c r="X130">
        <f>VLOOKUP($B130,'Tillförd energi'!$B$1:$AI$720,MATCH(X$1,'Tillförd energi'!$B$1:$AQ$1,0),FALSE)</f>
        <v>0</v>
      </c>
      <c r="Y130">
        <f>VLOOKUP($B130,'Tillförd energi'!$B$1:$AI$720,MATCH(Y$1,'Tillförd energi'!$B$1:$AQ$1,0),FALSE)</f>
        <v>0</v>
      </c>
      <c r="Z130">
        <f>VLOOKUP($B130,'Tillförd energi'!$B$1:$AI$720,MATCH(Z$1,'Tillförd energi'!$B$1:$AQ$1,0),FALSE)</f>
        <v>0</v>
      </c>
      <c r="AA130">
        <f>VLOOKUP($B130,'Tillförd energi'!$B$1:$AI$720,MATCH(AA$1,'Tillförd energi'!$B$1:$AQ$1,0),FALSE)</f>
        <v>0</v>
      </c>
      <c r="AB130">
        <f>VLOOKUP($B130,'Tillförd energi'!$B$1:$AI$720,MATCH(AB$1,'Tillförd energi'!$B$1:$AQ$1,0),FALSE)</f>
        <v>0</v>
      </c>
      <c r="AC130">
        <f>VLOOKUP($B130,'Tillförd energi'!$B$1:$AI$720,MATCH(AC$1,'Tillförd energi'!$B$1:$AQ$1,0),FALSE)</f>
        <v>22.9</v>
      </c>
      <c r="AD130">
        <f>VLOOKUP($B130,'Tillförd energi'!$B$1:$AI$720,MATCH(AD$1,'Tillförd energi'!$B$1:$AQ$1,0),FALSE)</f>
        <v>0</v>
      </c>
      <c r="AE130">
        <f>VLOOKUP($B130,'Tillförd energi'!$B$1:$AI$720,MATCH(AE$1,'Tillförd energi'!$B$1:$AQ$1,0),FALSE)</f>
        <v>0</v>
      </c>
      <c r="AF130">
        <f>VLOOKUP($B130,'Tillförd energi'!$B$1:$AI$720,MATCH(AF$1,'Tillförd energi'!$B$1:$AQ$1,0),FALSE)</f>
        <v>2.8267500000000001</v>
      </c>
      <c r="AG130">
        <f>IFERROR(VLOOKUP(B130,Miljö!$B$1:$AC$550,MATCH("Köpt mängd produktionsspecifik fjärrvärme:",Miljö!$B$1:$AC$1,0),FALSE)/1,0)</f>
        <v>35.700000000000003</v>
      </c>
      <c r="AI130">
        <f t="shared" si="23"/>
        <v>104.88255000000001</v>
      </c>
      <c r="AJ130">
        <f t="shared" si="24"/>
        <v>140.58255000000003</v>
      </c>
      <c r="AK130">
        <f>IF(ISERROR(1/VLOOKUP($B130,Leveranser!$B$1:$S$499,MATCH("Såld värme (GWh)",Leveranser!$B$1:$S$1,0),FALSE)),"",VLOOKUP($B130,Leveranser!$B$1:$S$499,MATCH("Såld värme (GWh)",Leveranser!$B$1:$S$1,0),FALSE))</f>
        <v>107.5</v>
      </c>
      <c r="AL130">
        <f>VLOOKUP($B130,Leveranser!$B$1:$Y$499,MATCH("Totalt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114">
        <f t="shared" si="25"/>
        <v>0.76467527442061611</v>
      </c>
      <c r="AP130" t="str">
        <f>IFERROR(VLOOKUP($B130,Miljövärden!$B$2:$H$600,7,FALSE),"Nej, saknas")</f>
        <v>Ja</v>
      </c>
      <c r="AQ130" t="str">
        <f>IFERROR(VLOOKUP($B130,Miljövärden!$B$2:$H$600,6,FALSE),"Nej, saknas")</f>
        <v>Ja</v>
      </c>
      <c r="AU130">
        <f t="shared" si="26"/>
        <v>2.8267500000000001</v>
      </c>
      <c r="AV130">
        <f t="shared" si="27"/>
        <v>0</v>
      </c>
      <c r="AW130">
        <f t="shared" si="28"/>
        <v>78.628799999999998</v>
      </c>
      <c r="AX130">
        <f t="shared" si="29"/>
        <v>0</v>
      </c>
      <c r="AZ130">
        <f t="shared" si="30"/>
        <v>79.155799999999999</v>
      </c>
      <c r="BC130">
        <f t="shared" si="31"/>
        <v>0</v>
      </c>
      <c r="BD130">
        <f t="shared" si="32"/>
        <v>0</v>
      </c>
      <c r="BE130">
        <f t="shared" si="33"/>
        <v>79.155799999999999</v>
      </c>
      <c r="BF130">
        <f t="shared" si="34"/>
        <v>22.9</v>
      </c>
      <c r="BG130">
        <f t="shared" si="35"/>
        <v>2.8267500000000001</v>
      </c>
      <c r="BH130">
        <f>VLOOKUP(B130,Miljö!$B$1:$BX$482,MATCH("Fossilandel för ursprungspecificerad el ()",Miljö!$B$1:$I$1,0),FALSE)</f>
        <v>0</v>
      </c>
      <c r="BI130">
        <f>VLOOKUP(B130,Miljö!$B$1:$BX$482,MATCH("Kärnkraftsandel för ursprungsspecificerad el ()",Miljö!$B$1:$O$1,0),FALSE)</f>
        <v>0</v>
      </c>
      <c r="BJ130">
        <f t="shared" si="36"/>
        <v>35.700000000000003</v>
      </c>
      <c r="BK130">
        <f>VLOOKUP(B130,Miljö!$B$1:$P$482,MATCH("Fossil andel i procent (%)",Miljö!$B$1:$P$1,0),FALSE)</f>
        <v>11</v>
      </c>
      <c r="BL130">
        <f t="shared" si="37"/>
        <v>140.58255000000003</v>
      </c>
      <c r="BO130" s="21">
        <f t="shared" si="38"/>
        <v>2.7933765606044277E-2</v>
      </c>
      <c r="BP130" s="115">
        <f t="shared" si="39"/>
        <v>0.22600955808526732</v>
      </c>
      <c r="BQ130" s="115">
        <f t="shared" si="40"/>
        <v>0.58316305971118032</v>
      </c>
      <c r="BR130" s="115">
        <f t="shared" si="41"/>
        <v>0.16289361659750798</v>
      </c>
      <c r="BT130" s="116">
        <f t="shared" si="42"/>
        <v>0.99999999999999989</v>
      </c>
      <c r="BW130" s="115">
        <f>IF(AP130="Ja",VLOOKUP(B130,Miljövärden!$B$2:$H$600,MATCH("Total andel fossilt",Miljövärden!$B$2:$H$2,0),FALSE),"")</f>
        <v>2.7933699999999999E-2</v>
      </c>
      <c r="BX130" s="116">
        <f t="shared" si="43"/>
        <v>-6.5606044277743969E-8</v>
      </c>
      <c r="BZ130">
        <f t="shared" si="44"/>
        <v>-6.5606044277743969E-8</v>
      </c>
      <c r="CA130" s="115">
        <f t="shared" si="45"/>
        <v>0</v>
      </c>
    </row>
    <row r="131" spans="1:79">
      <c r="A131" t="s">
        <v>227</v>
      </c>
      <c r="B131" t="s">
        <v>228</v>
      </c>
      <c r="C131">
        <f>VLOOKUP($B131,'Tillförd energi'!$B$1:$AI$720,MATCH(C$1,'Tillförd energi'!$B$1:$AQ$1,0),FALSE)</f>
        <v>0</v>
      </c>
      <c r="D131">
        <f>VLOOKUP($B131,'Tillförd energi'!$B$1:$AI$720,MATCH(D$1,'Tillförd energi'!$B$1:$AQ$1,0),FALSE)</f>
        <v>1.2662800000000001</v>
      </c>
      <c r="E131">
        <f>VLOOKUP($B131,'Tillförd energi'!$B$1:$AI$720,MATCH(E$1,'Tillförd energi'!$B$1:$AQ$1,0),FALSE)</f>
        <v>0</v>
      </c>
      <c r="F131">
        <f>VLOOKUP($B131,'Tillförd energi'!$B$1:$AI$720,MATCH(F$1,'Tillförd energi'!$B$1:$AQ$1,0),FALSE)</f>
        <v>0</v>
      </c>
      <c r="G131">
        <f>VLOOKUP($B131,'Tillförd energi'!$B$1:$AI$720,MATCH(G$1,'Tillförd energi'!$B$1:$AQ$1,0),FALSE)</f>
        <v>3.0000000000000001E-3</v>
      </c>
      <c r="H131">
        <f>VLOOKUP($B131,'Tillförd energi'!$B$1:$AI$720,MATCH(H$1,'Tillförd energi'!$B$1:$AQ$1,0),FALSE)</f>
        <v>0</v>
      </c>
      <c r="I131">
        <f>VLOOKUP($B131,'Tillförd energi'!$B$1:$AI$720,MATCH(I$1,'Tillförd energi'!$B$1:$AQ$1,0),FALSE)</f>
        <v>152.25800000000001</v>
      </c>
      <c r="J131">
        <f>VLOOKUP($B131,'Tillförd energi'!$B$1:$AI$720,MATCH(J$1,'Tillförd energi'!$B$1:$AQ$1,0),FALSE)</f>
        <v>9.5</v>
      </c>
      <c r="K131">
        <f>VLOOKUP($B131,'Tillförd energi'!$B$1:$AI$720,MATCH(K$1,'Tillförd energi'!$B$1:$AQ$1,0),FALSE)</f>
        <v>0</v>
      </c>
      <c r="L131">
        <f>VLOOKUP($B131,'Tillförd energi'!$B$1:$AI$720,MATCH(L$1,'Tillförd energi'!$B$1:$AQ$1,0),FALSE)</f>
        <v>48.473700000000001</v>
      </c>
      <c r="M131">
        <f>VLOOKUP($B131,'Tillförd energi'!$B$1:$AI$720,MATCH(M$1,'Tillförd energi'!$B$1:$AQ$1,0),FALSE)</f>
        <v>0</v>
      </c>
      <c r="N131">
        <f>VLOOKUP($B131,'Tillförd energi'!$B$1:$AI$720,MATCH(N$1,'Tillförd energi'!$B$1:$AQ$1,0),FALSE)</f>
        <v>0</v>
      </c>
      <c r="O131">
        <f>VLOOKUP($B131,'Tillförd energi'!$B$1:$AI$720,MATCH(O$1,'Tillförd energi'!$B$1:$AQ$1,0),FALSE)</f>
        <v>0</v>
      </c>
      <c r="P131">
        <f>VLOOKUP($B131,'Tillförd energi'!$B$1:$AI$720,MATCH(P$1,'Tillförd energi'!$B$1:$AQ$1,0),FALSE)</f>
        <v>32.4</v>
      </c>
      <c r="Q131">
        <f>VLOOKUP($B131,'Tillförd energi'!$B$1:$AI$720,MATCH(Q$1,'Tillförd energi'!$B$1:$AQ$1,0),FALSE)</f>
        <v>0</v>
      </c>
      <c r="R131">
        <f>VLOOKUP($B131,'Tillförd energi'!$B$1:$AI$720,MATCH(R$1,'Tillförd energi'!$B$1:$AQ$1,0),FALSE)</f>
        <v>0</v>
      </c>
      <c r="S131">
        <f>VLOOKUP($B131,'Tillförd energi'!$B$1:$AI$720,MATCH(S$1,'Tillförd energi'!$B$1:$AQ$1,0),FALSE)</f>
        <v>0</v>
      </c>
      <c r="T131">
        <f>VLOOKUP($B131,'Tillförd energi'!$B$1:$AI$720,MATCH(T$1,'Tillförd energi'!$B$1:$AQ$1,0),FALSE)</f>
        <v>0</v>
      </c>
      <c r="U131">
        <f>VLOOKUP($B131,'Tillförd energi'!$B$1:$AI$720,MATCH(U$1,'Tillförd energi'!$B$1:$AQ$1,0),FALSE)</f>
        <v>0</v>
      </c>
      <c r="V131">
        <f>VLOOKUP($B131,'Tillförd energi'!$B$1:$AI$720,MATCH(V$1,'Tillförd energi'!$B$1:$AQ$1,0),FALSE)</f>
        <v>0</v>
      </c>
      <c r="W131">
        <f>VLOOKUP($B131,'Tillförd energi'!$B$1:$AI$720,MATCH(W$1,'Tillförd energi'!$B$1:$AQ$1,0),FALSE)</f>
        <v>0</v>
      </c>
      <c r="X131">
        <f>VLOOKUP($B131,'Tillförd energi'!$B$1:$AI$720,MATCH(X$1,'Tillförd energi'!$B$1:$AQ$1,0),FALSE)</f>
        <v>0</v>
      </c>
      <c r="Y131">
        <f>VLOOKUP($B131,'Tillförd energi'!$B$1:$AI$720,MATCH(Y$1,'Tillförd energi'!$B$1:$AQ$1,0),FALSE)</f>
        <v>0</v>
      </c>
      <c r="Z131">
        <f>VLOOKUP($B131,'Tillförd energi'!$B$1:$AI$720,MATCH(Z$1,'Tillförd energi'!$B$1:$AQ$1,0),FALSE)</f>
        <v>0</v>
      </c>
      <c r="AA131">
        <f>VLOOKUP($B131,'Tillförd energi'!$B$1:$AI$720,MATCH(AA$1,'Tillförd energi'!$B$1:$AQ$1,0),FALSE)</f>
        <v>0</v>
      </c>
      <c r="AB131">
        <f>VLOOKUP($B131,'Tillförd energi'!$B$1:$AI$720,MATCH(AB$1,'Tillförd energi'!$B$1:$AQ$1,0),FALSE)</f>
        <v>0</v>
      </c>
      <c r="AC131">
        <f>VLOOKUP($B131,'Tillförd energi'!$B$1:$AI$720,MATCH(AC$1,'Tillförd energi'!$B$1:$AQ$1,0),FALSE)</f>
        <v>19.190000000000001</v>
      </c>
      <c r="AD131">
        <f>VLOOKUP($B131,'Tillförd energi'!$B$1:$AI$720,MATCH(AD$1,'Tillförd energi'!$B$1:$AQ$1,0),FALSE)</f>
        <v>64.97</v>
      </c>
      <c r="AE131">
        <f>VLOOKUP($B131,'Tillförd energi'!$B$1:$AI$720,MATCH(AE$1,'Tillförd energi'!$B$1:$AQ$1,0),FALSE)</f>
        <v>0</v>
      </c>
      <c r="AF131">
        <f>VLOOKUP($B131,'Tillförd energi'!$B$1:$AI$720,MATCH(AF$1,'Tillförd energi'!$B$1:$AQ$1,0),FALSE)</f>
        <v>8.3921899999999994</v>
      </c>
      <c r="AG131">
        <f>IFERROR(VLOOKUP(B131,Miljö!$B$1:$AC$550,MATCH("Köpt mängd produktionsspecifik fjärrvärme:",Miljö!$B$1:$AC$1,0),FALSE)/1,0)</f>
        <v>26.56</v>
      </c>
      <c r="AI131">
        <f t="shared" ref="AI131:AI194" si="46">SUM(C131:AF131)</f>
        <v>336.45317000000011</v>
      </c>
      <c r="AJ131">
        <f t="shared" ref="AJ131:AJ194" si="47">SUM(C131:AG131)</f>
        <v>363.01317000000012</v>
      </c>
      <c r="AK131">
        <f>IF(ISERROR(1/VLOOKUP($B131,Leveranser!$B$1:$S$499,MATCH("Såld värme (GWh)",Leveranser!$B$1:$S$1,0),FALSE)),"",VLOOKUP($B131,Leveranser!$B$1:$S$499,MATCH("Såld värme (GWh)",Leveranser!$B$1:$S$1,0),FALSE))</f>
        <v>296.7</v>
      </c>
      <c r="AL131">
        <f>VLOOKUP($B131,Leveranser!$B$1:$Y$499,MATCH("Totalt såld fjärrvärme till andra fjärrvärmeföretag",Leveranser!$B$1:$AA$1,0),FALSE)</f>
        <v>53.099999999999994</v>
      </c>
      <c r="AM131">
        <f>IF(ISERROR(1/VLOOKUP($B131,Miljö!$B$1:$S$500,MATCH("Såld mängd produktionsspecifik fjärrvärme (GWh)",Miljö!$B$1:$R$1,0),FALSE)),0,VLOOKUP($B131,Miljö!$B$1:$S$500,MATCH("Såld mängd produktionsspecifik fjärrvärme (GWh)",Miljö!$B$1:$R$1,0),FALSE))</f>
        <v>53.1</v>
      </c>
      <c r="AN131" s="114">
        <f t="shared" ref="AN131:AN194" si="48">IFERROR(AK131/AJ131,"")</f>
        <v>0.81732571851318758</v>
      </c>
      <c r="AP131" t="str">
        <f>IFERROR(VLOOKUP($B131,Miljövärden!$B$2:$H$600,7,FALSE),"Nej, saknas")</f>
        <v>Ja</v>
      </c>
      <c r="AQ131" t="str">
        <f>IFERROR(VLOOKUP($B131,Miljövärden!$B$2:$H$600,6,FALSE),"Nej, saknas")</f>
        <v>Ja</v>
      </c>
      <c r="AU131">
        <f t="shared" ref="AU131:AU194" si="49">Z131+AA131+AF131</f>
        <v>8.3921899999999994</v>
      </c>
      <c r="AV131">
        <f t="shared" ref="AV131:AV194" si="50">X131</f>
        <v>0</v>
      </c>
      <c r="AW131">
        <f t="shared" ref="AW131:AW194" si="51">M131+N131+O131+P131+Q131</f>
        <v>32.4</v>
      </c>
      <c r="AX131">
        <f t="shared" ref="AX131:AX194" si="52">R131+S131+T131+U131</f>
        <v>0</v>
      </c>
      <c r="AZ131">
        <f t="shared" ref="AZ131:AZ194" si="53">L131+M131+N131+O131+P131+Q131+R131+S131+T131+U131+V131+W131+X131</f>
        <v>80.873699999999999</v>
      </c>
      <c r="BC131">
        <f t="shared" ref="BC131:BC194" si="54">C131+D131+E131+F131+G131+H131+AE131</f>
        <v>1.26928</v>
      </c>
      <c r="BD131">
        <f t="shared" ref="BD131:BD194" si="55">Y131</f>
        <v>0</v>
      </c>
      <c r="BE131">
        <f t="shared" ref="BE131:BE194" si="56">M131+N131+O131+P131+Q131+R131+S131+T131+U131+V131+W131+X131</f>
        <v>32.4</v>
      </c>
      <c r="BF131">
        <f t="shared" ref="BF131:BF194" si="57">I131+J131+K131+L131+AB131+AC131+AD131</f>
        <v>294.39170000000001</v>
      </c>
      <c r="BG131">
        <f t="shared" ref="BG131:BG194" si="58">Z131+AA131+AF131</f>
        <v>8.3921899999999994</v>
      </c>
      <c r="BH131">
        <f>VLOOKUP(B131,Miljö!$B$1:$BX$482,MATCH("Fossilandel för ursprungspecificerad el ()",Miljö!$B$1:$I$1,0),FALSE)</f>
        <v>0</v>
      </c>
      <c r="BI131">
        <f>VLOOKUP(B131,Miljö!$B$1:$BX$482,MATCH("Kärnkraftsandel för ursprungsspecificerad el ()",Miljö!$B$1:$O$1,0),FALSE)</f>
        <v>0</v>
      </c>
      <c r="BJ131">
        <f t="shared" ref="BJ131:BJ194" si="59">AG131</f>
        <v>26.56</v>
      </c>
      <c r="BK131">
        <f>VLOOKUP(B131,Miljö!$B$1:$P$482,MATCH("Fossil andel i procent (%)",Miljö!$B$1:$P$1,0),FALSE)</f>
        <v>0</v>
      </c>
      <c r="BL131">
        <f t="shared" ref="BL131:BL194" si="60">SUM(BC131:BG131,BJ131)</f>
        <v>363.01317</v>
      </c>
      <c r="BO131" s="21">
        <f t="shared" ref="BO131:BO194" si="61">IF(AP131="ja",(BC131+IFERROR(BG131*BH131,0)+IFERROR(BJ131*BK131/100,0))/$BL131,"")</f>
        <v>3.4965122615248367E-3</v>
      </c>
      <c r="BP131" s="115">
        <f t="shared" ref="BP131:BP194" si="62">IF(AP131="ja",(BD131+IFERROR(BG131*BI131,0)+IFERROR(BJ131*(1-BK131/100),0))/$BL131,"")</f>
        <v>7.3165389564240874E-2</v>
      </c>
      <c r="BQ131" s="115">
        <f t="shared" ref="BQ131:BQ194" si="63">IF(AP131="ja",(BE131+IFERROR(BG131*(1-BH131-BI131),0))/$BL131,"")</f>
        <v>0.11237110212833325</v>
      </c>
      <c r="BR131" s="115">
        <f t="shared" ref="BR131:BR194" si="64">IF(AP131="Ja",BF131/$BL131,"")</f>
        <v>0.81096699604590106</v>
      </c>
      <c r="BT131" s="116">
        <f t="shared" ref="BT131:BT194" si="65">SUM(BO131:BR131)</f>
        <v>1</v>
      </c>
      <c r="BW131" s="115">
        <f>IF(AP131="Ja",VLOOKUP(B131,Miljövärden!$B$2:$H$600,MATCH("Total andel fossilt",Miljövärden!$B$2:$H$2,0),FALSE),"")</f>
        <v>4.0955999999999996E-3</v>
      </c>
      <c r="BX131" s="116">
        <f t="shared" ref="BX131:BX194" si="66">BW131-BO131</f>
        <v>5.9908773847516285E-4</v>
      </c>
      <c r="BZ131">
        <f t="shared" ref="BZ131:BZ194" si="67">IFERROR(BW131-BO131,"")</f>
        <v>5.9908773847516285E-4</v>
      </c>
      <c r="CA131" s="115">
        <f t="shared" ref="CA131:CA194" si="68">IFERROR(ROUND(BW131,3)-ROUND(BO131,3),"")</f>
        <v>1E-3</v>
      </c>
    </row>
    <row r="132" spans="1:79">
      <c r="A132" t="s">
        <v>231</v>
      </c>
      <c r="B132" t="s">
        <v>232</v>
      </c>
      <c r="C132">
        <f>VLOOKUP($B132,'Tillförd energi'!$B$1:$AI$720,MATCH(C$1,'Tillförd energi'!$B$1:$AQ$1,0),FALSE)</f>
        <v>0</v>
      </c>
      <c r="D132">
        <f>VLOOKUP($B132,'Tillförd energi'!$B$1:$AI$720,MATCH(D$1,'Tillförd energi'!$B$1:$AQ$1,0),FALSE)</f>
        <v>0.6</v>
      </c>
      <c r="E132">
        <f>VLOOKUP($B132,'Tillförd energi'!$B$1:$AI$720,MATCH(E$1,'Tillförd energi'!$B$1:$AQ$1,0),FALSE)</f>
        <v>0</v>
      </c>
      <c r="F132">
        <f>VLOOKUP($B132,'Tillförd energi'!$B$1:$AI$720,MATCH(F$1,'Tillförd energi'!$B$1:$AQ$1,0),FALSE)</f>
        <v>0</v>
      </c>
      <c r="G132">
        <f>VLOOKUP($B132,'Tillförd energi'!$B$1:$AI$720,MATCH(G$1,'Tillförd energi'!$B$1:$AQ$1,0),FALSE)</f>
        <v>0</v>
      </c>
      <c r="H132">
        <f>VLOOKUP($B132,'Tillförd energi'!$B$1:$AI$720,MATCH(H$1,'Tillförd energi'!$B$1:$AQ$1,0),FALSE)</f>
        <v>0</v>
      </c>
      <c r="I132">
        <f>VLOOKUP($B132,'Tillförd energi'!$B$1:$AI$720,MATCH(I$1,'Tillförd energi'!$B$1:$AQ$1,0),FALSE)</f>
        <v>0</v>
      </c>
      <c r="J132">
        <f>VLOOKUP($B132,'Tillförd energi'!$B$1:$AI$720,MATCH(J$1,'Tillförd energi'!$B$1:$AQ$1,0),FALSE)</f>
        <v>0</v>
      </c>
      <c r="K132">
        <f>VLOOKUP($B132,'Tillförd energi'!$B$1:$AI$720,MATCH(K$1,'Tillförd energi'!$B$1:$AQ$1,0),FALSE)</f>
        <v>0</v>
      </c>
      <c r="L132">
        <f>VLOOKUP($B132,'Tillförd energi'!$B$1:$AI$720,MATCH(L$1,'Tillförd energi'!$B$1:$AQ$1,0),FALSE)</f>
        <v>0</v>
      </c>
      <c r="M132">
        <f>VLOOKUP($B132,'Tillförd energi'!$B$1:$AI$720,MATCH(M$1,'Tillförd energi'!$B$1:$AQ$1,0),FALSE)</f>
        <v>0</v>
      </c>
      <c r="N132">
        <f>VLOOKUP($B132,'Tillförd energi'!$B$1:$AI$720,MATCH(N$1,'Tillförd energi'!$B$1:$AQ$1,0),FALSE)</f>
        <v>0</v>
      </c>
      <c r="O132">
        <f>VLOOKUP($B132,'Tillförd energi'!$B$1:$AI$720,MATCH(O$1,'Tillförd energi'!$B$1:$AQ$1,0),FALSE)</f>
        <v>0</v>
      </c>
      <c r="P132">
        <f>VLOOKUP($B132,'Tillförd energi'!$B$1:$AI$720,MATCH(P$1,'Tillförd energi'!$B$1:$AQ$1,0),FALSE)</f>
        <v>11.02</v>
      </c>
      <c r="Q132">
        <f>VLOOKUP($B132,'Tillförd energi'!$B$1:$AI$720,MATCH(Q$1,'Tillförd energi'!$B$1:$AQ$1,0),FALSE)</f>
        <v>0</v>
      </c>
      <c r="R132">
        <f>VLOOKUP($B132,'Tillförd energi'!$B$1:$AI$720,MATCH(R$1,'Tillförd energi'!$B$1:$AQ$1,0),FALSE)</f>
        <v>0</v>
      </c>
      <c r="S132">
        <f>VLOOKUP($B132,'Tillförd energi'!$B$1:$AI$720,MATCH(S$1,'Tillförd energi'!$B$1:$AQ$1,0),FALSE)</f>
        <v>0</v>
      </c>
      <c r="T132">
        <f>VLOOKUP($B132,'Tillförd energi'!$B$1:$AI$720,MATCH(T$1,'Tillförd energi'!$B$1:$AQ$1,0),FALSE)</f>
        <v>0</v>
      </c>
      <c r="U132">
        <f>VLOOKUP($B132,'Tillförd energi'!$B$1:$AI$720,MATCH(U$1,'Tillförd energi'!$B$1:$AQ$1,0),FALSE)</f>
        <v>0</v>
      </c>
      <c r="V132">
        <f>VLOOKUP($B132,'Tillförd energi'!$B$1:$AI$720,MATCH(V$1,'Tillförd energi'!$B$1:$AQ$1,0),FALSE)</f>
        <v>0</v>
      </c>
      <c r="W132">
        <f>VLOOKUP($B132,'Tillförd energi'!$B$1:$AI$720,MATCH(W$1,'Tillförd energi'!$B$1:$AQ$1,0),FALSE)</f>
        <v>0</v>
      </c>
      <c r="X132">
        <f>VLOOKUP($B132,'Tillförd energi'!$B$1:$AI$720,MATCH(X$1,'Tillförd energi'!$B$1:$AQ$1,0),FALSE)</f>
        <v>0</v>
      </c>
      <c r="Y132">
        <f>VLOOKUP($B132,'Tillförd energi'!$B$1:$AI$720,MATCH(Y$1,'Tillförd energi'!$B$1:$AQ$1,0),FALSE)</f>
        <v>0</v>
      </c>
      <c r="Z132">
        <f>VLOOKUP($B132,'Tillförd energi'!$B$1:$AI$720,MATCH(Z$1,'Tillförd energi'!$B$1:$AQ$1,0),FALSE)</f>
        <v>0</v>
      </c>
      <c r="AA132">
        <f>VLOOKUP($B132,'Tillförd energi'!$B$1:$AI$720,MATCH(AA$1,'Tillförd energi'!$B$1:$AQ$1,0),FALSE)</f>
        <v>0</v>
      </c>
      <c r="AB132">
        <f>VLOOKUP($B132,'Tillförd energi'!$B$1:$AI$720,MATCH(AB$1,'Tillförd energi'!$B$1:$AQ$1,0),FALSE)</f>
        <v>0</v>
      </c>
      <c r="AC132">
        <f>VLOOKUP($B132,'Tillförd energi'!$B$1:$AI$720,MATCH(AC$1,'Tillförd energi'!$B$1:$AQ$1,0),FALSE)</f>
        <v>0</v>
      </c>
      <c r="AD132">
        <f>VLOOKUP($B132,'Tillförd energi'!$B$1:$AI$720,MATCH(AD$1,'Tillförd energi'!$B$1:$AQ$1,0),FALSE)</f>
        <v>0</v>
      </c>
      <c r="AE132">
        <f>VLOOKUP($B132,'Tillförd energi'!$B$1:$AI$720,MATCH(AE$1,'Tillförd energi'!$B$1:$AQ$1,0),FALSE)</f>
        <v>0</v>
      </c>
      <c r="AF132">
        <f>VLOOKUP($B132,'Tillförd energi'!$B$1:$AI$720,MATCH(AF$1,'Tillförd energi'!$B$1:$AQ$1,0),FALSE)</f>
        <v>0.152</v>
      </c>
      <c r="AG132">
        <f>IFERROR(VLOOKUP(B132,Miljö!$B$1:$AC$550,MATCH("Köpt mängd produktionsspecifik fjärrvärme:",Miljö!$B$1:$AC$1,0),FALSE)/1,0)</f>
        <v>0</v>
      </c>
      <c r="AI132">
        <f t="shared" si="46"/>
        <v>11.771999999999998</v>
      </c>
      <c r="AJ132">
        <f t="shared" si="47"/>
        <v>11.771999999999998</v>
      </c>
      <c r="AK132">
        <f>IF(ISERROR(1/VLOOKUP($B132,Leveranser!$B$1:$S$499,MATCH("Såld värme (GWh)",Leveranser!$B$1:$S$1,0),FALSE)),"",VLOOKUP($B132,Leveranser!$B$1:$S$499,MATCH("Såld värme (GWh)",Leveranser!$B$1:$S$1,0),FALSE))</f>
        <v>7.2880000000000003</v>
      </c>
      <c r="AL132">
        <f>VLOOKUP($B132,Leveranser!$B$1:$Y$499,MATCH("Totalt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114">
        <f t="shared" si="48"/>
        <v>0.61909616038056414</v>
      </c>
      <c r="AP132" t="str">
        <f>IFERROR(VLOOKUP($B132,Miljövärden!$B$2:$H$600,7,FALSE),"Nej, saknas")</f>
        <v>Ja</v>
      </c>
      <c r="AQ132" t="str">
        <f>IFERROR(VLOOKUP($B132,Miljövärden!$B$2:$H$600,6,FALSE),"Nej, saknas")</f>
        <v>Nej</v>
      </c>
      <c r="AU132">
        <f t="shared" si="49"/>
        <v>0.152</v>
      </c>
      <c r="AV132">
        <f t="shared" si="50"/>
        <v>0</v>
      </c>
      <c r="AW132">
        <f t="shared" si="51"/>
        <v>11.02</v>
      </c>
      <c r="AX132">
        <f t="shared" si="52"/>
        <v>0</v>
      </c>
      <c r="AZ132">
        <f t="shared" si="53"/>
        <v>11.02</v>
      </c>
      <c r="BC132">
        <f t="shared" si="54"/>
        <v>0.6</v>
      </c>
      <c r="BD132">
        <f t="shared" si="55"/>
        <v>0</v>
      </c>
      <c r="BE132">
        <f t="shared" si="56"/>
        <v>11.02</v>
      </c>
      <c r="BF132">
        <f t="shared" si="57"/>
        <v>0</v>
      </c>
      <c r="BG132">
        <f t="shared" si="58"/>
        <v>0.152</v>
      </c>
      <c r="BH132">
        <f>VLOOKUP(B132,Miljö!$B$1:$BX$482,MATCH("Fossilandel för ursprungspecificerad el ()",Miljö!$B$1:$I$1,0),FALSE)</f>
        <v>0</v>
      </c>
      <c r="BI132">
        <f>VLOOKUP(B132,Miljö!$B$1:$BX$482,MATCH("Kärnkraftsandel för ursprungsspecificerad el ()",Miljö!$B$1:$O$1,0),FALSE)</f>
        <v>0</v>
      </c>
      <c r="BJ132">
        <f t="shared" si="59"/>
        <v>0</v>
      </c>
      <c r="BK132" t="str">
        <f>VLOOKUP(B132,Miljö!$B$1:$P$482,MATCH("Fossil andel i procent (%)",Miljö!$B$1:$P$1,0),FALSE)</f>
        <v>ET</v>
      </c>
      <c r="BL132">
        <f t="shared" si="60"/>
        <v>11.771999999999998</v>
      </c>
      <c r="BO132" s="21">
        <f t="shared" si="61"/>
        <v>5.0968399592252807E-2</v>
      </c>
      <c r="BP132" s="115">
        <f t="shared" si="62"/>
        <v>0</v>
      </c>
      <c r="BQ132" s="115">
        <f t="shared" si="63"/>
        <v>0.94903160040774726</v>
      </c>
      <c r="BR132" s="115">
        <f t="shared" si="64"/>
        <v>0</v>
      </c>
      <c r="BT132" s="116">
        <f t="shared" si="65"/>
        <v>1</v>
      </c>
      <c r="BW132" s="115">
        <f>IF(AP132="Ja",VLOOKUP(B132,Miljövärden!$B$2:$H$600,MATCH("Total andel fossilt",Miljövärden!$B$2:$H$2,0),FALSE),"")</f>
        <v>5.0968399999999997E-2</v>
      </c>
      <c r="BX132" s="116">
        <f t="shared" si="66"/>
        <v>4.0774719017866445E-10</v>
      </c>
      <c r="BZ132">
        <f t="shared" si="67"/>
        <v>4.0774719017866445E-10</v>
      </c>
      <c r="CA132" s="115">
        <f t="shared" si="68"/>
        <v>0</v>
      </c>
    </row>
    <row r="133" spans="1:79">
      <c r="A133" t="s">
        <v>231</v>
      </c>
      <c r="B133" t="s">
        <v>233</v>
      </c>
      <c r="C133">
        <f>VLOOKUP($B133,'Tillförd energi'!$B$1:$AI$720,MATCH(C$1,'Tillförd energi'!$B$1:$AQ$1,0),FALSE)</f>
        <v>0</v>
      </c>
      <c r="D133">
        <f>VLOOKUP($B133,'Tillförd energi'!$B$1:$AI$720,MATCH(D$1,'Tillförd energi'!$B$1:$AQ$1,0),FALSE)</f>
        <v>0.28000000000000003</v>
      </c>
      <c r="E133">
        <f>VLOOKUP($B133,'Tillförd energi'!$B$1:$AI$720,MATCH(E$1,'Tillförd energi'!$B$1:$AQ$1,0),FALSE)</f>
        <v>0</v>
      </c>
      <c r="F133">
        <f>VLOOKUP($B133,'Tillförd energi'!$B$1:$AI$720,MATCH(F$1,'Tillförd energi'!$B$1:$AQ$1,0),FALSE)</f>
        <v>0</v>
      </c>
      <c r="G133">
        <f>VLOOKUP($B133,'Tillförd energi'!$B$1:$AI$720,MATCH(G$1,'Tillförd energi'!$B$1:$AQ$1,0),FALSE)</f>
        <v>0</v>
      </c>
      <c r="H133">
        <f>VLOOKUP($B133,'Tillförd energi'!$B$1:$AI$720,MATCH(H$1,'Tillförd energi'!$B$1:$AQ$1,0),FALSE)</f>
        <v>0</v>
      </c>
      <c r="I133">
        <f>VLOOKUP($B133,'Tillförd energi'!$B$1:$AI$720,MATCH(I$1,'Tillförd energi'!$B$1:$AQ$1,0),FALSE)</f>
        <v>0</v>
      </c>
      <c r="J133">
        <f>VLOOKUP($B133,'Tillförd energi'!$B$1:$AI$720,MATCH(J$1,'Tillförd energi'!$B$1:$AQ$1,0),FALSE)</f>
        <v>0</v>
      </c>
      <c r="K133">
        <f>VLOOKUP($B133,'Tillförd energi'!$B$1:$AI$720,MATCH(K$1,'Tillförd energi'!$B$1:$AQ$1,0),FALSE)</f>
        <v>0</v>
      </c>
      <c r="L133">
        <f>VLOOKUP($B133,'Tillförd energi'!$B$1:$AI$720,MATCH(L$1,'Tillförd energi'!$B$1:$AQ$1,0),FALSE)</f>
        <v>0</v>
      </c>
      <c r="M133">
        <f>VLOOKUP($B133,'Tillförd energi'!$B$1:$AI$720,MATCH(M$1,'Tillförd energi'!$B$1:$AQ$1,0),FALSE)</f>
        <v>0</v>
      </c>
      <c r="N133">
        <f>VLOOKUP($B133,'Tillförd energi'!$B$1:$AI$720,MATCH(N$1,'Tillförd energi'!$B$1:$AQ$1,0),FALSE)</f>
        <v>0</v>
      </c>
      <c r="O133">
        <f>VLOOKUP($B133,'Tillförd energi'!$B$1:$AI$720,MATCH(O$1,'Tillförd energi'!$B$1:$AQ$1,0),FALSE)</f>
        <v>0</v>
      </c>
      <c r="P133">
        <f>VLOOKUP($B133,'Tillförd energi'!$B$1:$AI$720,MATCH(P$1,'Tillförd energi'!$B$1:$AQ$1,0),FALSE)</f>
        <v>8.86</v>
      </c>
      <c r="Q133">
        <f>VLOOKUP($B133,'Tillförd energi'!$B$1:$AI$720,MATCH(Q$1,'Tillförd energi'!$B$1:$AQ$1,0),FALSE)</f>
        <v>0</v>
      </c>
      <c r="R133">
        <f>VLOOKUP($B133,'Tillförd energi'!$B$1:$AI$720,MATCH(R$1,'Tillförd energi'!$B$1:$AQ$1,0),FALSE)</f>
        <v>0</v>
      </c>
      <c r="S133">
        <f>VLOOKUP($B133,'Tillförd energi'!$B$1:$AI$720,MATCH(S$1,'Tillförd energi'!$B$1:$AQ$1,0),FALSE)</f>
        <v>0</v>
      </c>
      <c r="T133">
        <f>VLOOKUP($B133,'Tillförd energi'!$B$1:$AI$720,MATCH(T$1,'Tillförd energi'!$B$1:$AQ$1,0),FALSE)</f>
        <v>0</v>
      </c>
      <c r="U133">
        <f>VLOOKUP($B133,'Tillförd energi'!$B$1:$AI$720,MATCH(U$1,'Tillförd energi'!$B$1:$AQ$1,0),FALSE)</f>
        <v>0</v>
      </c>
      <c r="V133">
        <f>VLOOKUP($B133,'Tillförd energi'!$B$1:$AI$720,MATCH(V$1,'Tillförd energi'!$B$1:$AQ$1,0),FALSE)</f>
        <v>0</v>
      </c>
      <c r="W133">
        <f>VLOOKUP($B133,'Tillförd energi'!$B$1:$AI$720,MATCH(W$1,'Tillförd energi'!$B$1:$AQ$1,0),FALSE)</f>
        <v>0</v>
      </c>
      <c r="X133">
        <f>VLOOKUP($B133,'Tillförd energi'!$B$1:$AI$720,MATCH(X$1,'Tillförd energi'!$B$1:$AQ$1,0),FALSE)</f>
        <v>0</v>
      </c>
      <c r="Y133">
        <f>VLOOKUP($B133,'Tillförd energi'!$B$1:$AI$720,MATCH(Y$1,'Tillförd energi'!$B$1:$AQ$1,0),FALSE)</f>
        <v>0</v>
      </c>
      <c r="Z133">
        <f>VLOOKUP($B133,'Tillförd energi'!$B$1:$AI$720,MATCH(Z$1,'Tillförd energi'!$B$1:$AQ$1,0),FALSE)</f>
        <v>0</v>
      </c>
      <c r="AA133">
        <f>VLOOKUP($B133,'Tillförd energi'!$B$1:$AI$720,MATCH(AA$1,'Tillförd energi'!$B$1:$AQ$1,0),FALSE)</f>
        <v>0</v>
      </c>
      <c r="AB133">
        <f>VLOOKUP($B133,'Tillförd energi'!$B$1:$AI$720,MATCH(AB$1,'Tillförd energi'!$B$1:$AQ$1,0),FALSE)</f>
        <v>0</v>
      </c>
      <c r="AC133">
        <f>VLOOKUP($B133,'Tillförd energi'!$B$1:$AI$720,MATCH(AC$1,'Tillförd energi'!$B$1:$AQ$1,0),FALSE)</f>
        <v>0</v>
      </c>
      <c r="AD133">
        <f>VLOOKUP($B133,'Tillförd energi'!$B$1:$AI$720,MATCH(AD$1,'Tillförd energi'!$B$1:$AQ$1,0),FALSE)</f>
        <v>0</v>
      </c>
      <c r="AE133">
        <f>VLOOKUP($B133,'Tillförd energi'!$B$1:$AI$720,MATCH(AE$1,'Tillförd energi'!$B$1:$AQ$1,0),FALSE)</f>
        <v>0</v>
      </c>
      <c r="AF133">
        <f>VLOOKUP($B133,'Tillförd energi'!$B$1:$AI$720,MATCH(AF$1,'Tillförd energi'!$B$1:$AQ$1,0),FALSE)</f>
        <v>8.6999999999999994E-2</v>
      </c>
      <c r="AG133">
        <f>IFERROR(VLOOKUP(B133,Miljö!$B$1:$AC$550,MATCH("Köpt mängd produktionsspecifik fjärrvärme:",Miljö!$B$1:$AC$1,0),FALSE)/1,0)</f>
        <v>0</v>
      </c>
      <c r="AI133">
        <f t="shared" si="46"/>
        <v>9.2269999999999985</v>
      </c>
      <c r="AJ133">
        <f t="shared" si="47"/>
        <v>9.2269999999999985</v>
      </c>
      <c r="AK133">
        <f>IF(ISERROR(1/VLOOKUP($B133,Leveranser!$B$1:$S$499,MATCH("Såld värme (GWh)",Leveranser!$B$1:$S$1,0),FALSE)),"",VLOOKUP($B133,Leveranser!$B$1:$S$499,MATCH("Såld värme (GWh)",Leveranser!$B$1:$S$1,0),FALSE))</f>
        <v>6.5</v>
      </c>
      <c r="AL133">
        <f>VLOOKUP($B133,Leveranser!$B$1:$Y$499,MATCH("Totalt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114">
        <f t="shared" si="48"/>
        <v>0.7044543188468626</v>
      </c>
      <c r="AP133" t="str">
        <f>IFERROR(VLOOKUP($B133,Miljövärden!$B$2:$H$600,7,FALSE),"Nej, saknas")</f>
        <v>Ja</v>
      </c>
      <c r="AQ133" t="str">
        <f>IFERROR(VLOOKUP($B133,Miljövärden!$B$2:$H$600,6,FALSE),"Nej, saknas")</f>
        <v>Nej</v>
      </c>
      <c r="AU133">
        <f t="shared" si="49"/>
        <v>8.6999999999999994E-2</v>
      </c>
      <c r="AV133">
        <f t="shared" si="50"/>
        <v>0</v>
      </c>
      <c r="AW133">
        <f t="shared" si="51"/>
        <v>8.86</v>
      </c>
      <c r="AX133">
        <f t="shared" si="52"/>
        <v>0</v>
      </c>
      <c r="AZ133">
        <f t="shared" si="53"/>
        <v>8.86</v>
      </c>
      <c r="BC133">
        <f t="shared" si="54"/>
        <v>0.28000000000000003</v>
      </c>
      <c r="BD133">
        <f t="shared" si="55"/>
        <v>0</v>
      </c>
      <c r="BE133">
        <f t="shared" si="56"/>
        <v>8.86</v>
      </c>
      <c r="BF133">
        <f t="shared" si="57"/>
        <v>0</v>
      </c>
      <c r="BG133">
        <f t="shared" si="58"/>
        <v>8.6999999999999994E-2</v>
      </c>
      <c r="BH133">
        <f>VLOOKUP(B133,Miljö!$B$1:$BX$482,MATCH("Fossilandel för ursprungspecificerad el ()",Miljö!$B$1:$I$1,0),FALSE)</f>
        <v>0</v>
      </c>
      <c r="BI133">
        <f>VLOOKUP(B133,Miljö!$B$1:$BX$482,MATCH("Kärnkraftsandel för ursprungsspecificerad el ()",Miljö!$B$1:$O$1,0),FALSE)</f>
        <v>0</v>
      </c>
      <c r="BJ133">
        <f t="shared" si="59"/>
        <v>0</v>
      </c>
      <c r="BK133" t="str">
        <f>VLOOKUP(B133,Miljö!$B$1:$P$482,MATCH("Fossil andel i procent (%)",Miljö!$B$1:$P$1,0),FALSE)</f>
        <v>ET</v>
      </c>
      <c r="BL133">
        <f t="shared" si="60"/>
        <v>9.2269999999999985</v>
      </c>
      <c r="BO133" s="21">
        <f t="shared" si="61"/>
        <v>3.0345724504172545E-2</v>
      </c>
      <c r="BP133" s="115">
        <f t="shared" si="62"/>
        <v>0</v>
      </c>
      <c r="BQ133" s="115">
        <f t="shared" si="63"/>
        <v>0.9696542754958275</v>
      </c>
      <c r="BR133" s="115">
        <f t="shared" si="64"/>
        <v>0</v>
      </c>
      <c r="BT133" s="116">
        <f t="shared" si="65"/>
        <v>1</v>
      </c>
      <c r="BW133" s="115">
        <f>IF(AP133="Ja",VLOOKUP(B133,Miljövärden!$B$2:$H$600,MATCH("Total andel fossilt",Miljövärden!$B$2:$H$2,0),FALSE),"")</f>
        <v>3.03457E-2</v>
      </c>
      <c r="BX133" s="116">
        <f t="shared" si="66"/>
        <v>-2.4504172545236624E-8</v>
      </c>
      <c r="BZ133">
        <f t="shared" si="67"/>
        <v>-2.4504172545236624E-8</v>
      </c>
      <c r="CA133" s="115">
        <f t="shared" si="68"/>
        <v>0</v>
      </c>
    </row>
    <row r="134" spans="1:79">
      <c r="A134" t="s">
        <v>231</v>
      </c>
      <c r="B134" t="s">
        <v>234</v>
      </c>
      <c r="C134">
        <f>VLOOKUP($B134,'Tillförd energi'!$B$1:$AI$720,MATCH(C$1,'Tillförd energi'!$B$1:$AQ$1,0),FALSE)</f>
        <v>0</v>
      </c>
      <c r="D134">
        <f>VLOOKUP($B134,'Tillförd energi'!$B$1:$AI$720,MATCH(D$1,'Tillförd energi'!$B$1:$AQ$1,0),FALSE)</f>
        <v>0.129</v>
      </c>
      <c r="E134">
        <f>VLOOKUP($B134,'Tillförd energi'!$B$1:$AI$720,MATCH(E$1,'Tillförd energi'!$B$1:$AQ$1,0),FALSE)</f>
        <v>0</v>
      </c>
      <c r="F134">
        <f>VLOOKUP($B134,'Tillförd energi'!$B$1:$AI$720,MATCH(F$1,'Tillförd energi'!$B$1:$AQ$1,0),FALSE)</f>
        <v>0</v>
      </c>
      <c r="G134">
        <f>VLOOKUP($B134,'Tillförd energi'!$B$1:$AI$720,MATCH(G$1,'Tillförd energi'!$B$1:$AQ$1,0),FALSE)</f>
        <v>0</v>
      </c>
      <c r="H134">
        <f>VLOOKUP($B134,'Tillförd energi'!$B$1:$AI$720,MATCH(H$1,'Tillförd energi'!$B$1:$AQ$1,0),FALSE)</f>
        <v>0</v>
      </c>
      <c r="I134">
        <f>VLOOKUP($B134,'Tillförd energi'!$B$1:$AI$720,MATCH(I$1,'Tillförd energi'!$B$1:$AQ$1,0),FALSE)</f>
        <v>0</v>
      </c>
      <c r="J134">
        <f>VLOOKUP($B134,'Tillförd energi'!$B$1:$AI$720,MATCH(J$1,'Tillförd energi'!$B$1:$AQ$1,0),FALSE)</f>
        <v>0</v>
      </c>
      <c r="K134">
        <f>VLOOKUP($B134,'Tillförd energi'!$B$1:$AI$720,MATCH(K$1,'Tillförd energi'!$B$1:$AQ$1,0),FALSE)</f>
        <v>0</v>
      </c>
      <c r="L134">
        <f>VLOOKUP($B134,'Tillförd energi'!$B$1:$AI$720,MATCH(L$1,'Tillförd energi'!$B$1:$AQ$1,0),FALSE)</f>
        <v>0</v>
      </c>
      <c r="M134">
        <f>VLOOKUP($B134,'Tillförd energi'!$B$1:$AI$720,MATCH(M$1,'Tillförd energi'!$B$1:$AQ$1,0),FALSE)</f>
        <v>0</v>
      </c>
      <c r="N134">
        <f>VLOOKUP($B134,'Tillförd energi'!$B$1:$AI$720,MATCH(N$1,'Tillförd energi'!$B$1:$AQ$1,0),FALSE)</f>
        <v>0</v>
      </c>
      <c r="O134">
        <f>VLOOKUP($B134,'Tillförd energi'!$B$1:$AI$720,MATCH(O$1,'Tillförd energi'!$B$1:$AQ$1,0),FALSE)</f>
        <v>0</v>
      </c>
      <c r="P134">
        <f>VLOOKUP($B134,'Tillförd energi'!$B$1:$AI$720,MATCH(P$1,'Tillförd energi'!$B$1:$AQ$1,0),FALSE)</f>
        <v>29.98</v>
      </c>
      <c r="Q134">
        <f>VLOOKUP($B134,'Tillförd energi'!$B$1:$AI$720,MATCH(Q$1,'Tillförd energi'!$B$1:$AQ$1,0),FALSE)</f>
        <v>0</v>
      </c>
      <c r="R134">
        <f>VLOOKUP($B134,'Tillförd energi'!$B$1:$AI$720,MATCH(R$1,'Tillförd energi'!$B$1:$AQ$1,0),FALSE)</f>
        <v>0</v>
      </c>
      <c r="S134">
        <f>VLOOKUP($B134,'Tillförd energi'!$B$1:$AI$720,MATCH(S$1,'Tillförd energi'!$B$1:$AQ$1,0),FALSE)</f>
        <v>0</v>
      </c>
      <c r="T134">
        <f>VLOOKUP($B134,'Tillförd energi'!$B$1:$AI$720,MATCH(T$1,'Tillförd energi'!$B$1:$AQ$1,0),FALSE)</f>
        <v>0</v>
      </c>
      <c r="U134">
        <f>VLOOKUP($B134,'Tillförd energi'!$B$1:$AI$720,MATCH(U$1,'Tillförd energi'!$B$1:$AQ$1,0),FALSE)</f>
        <v>0</v>
      </c>
      <c r="V134">
        <f>VLOOKUP($B134,'Tillförd energi'!$B$1:$AI$720,MATCH(V$1,'Tillförd energi'!$B$1:$AQ$1,0),FALSE)</f>
        <v>0</v>
      </c>
      <c r="W134">
        <f>VLOOKUP($B134,'Tillförd energi'!$B$1:$AI$720,MATCH(W$1,'Tillförd energi'!$B$1:$AQ$1,0),FALSE)</f>
        <v>0</v>
      </c>
      <c r="X134">
        <f>VLOOKUP($B134,'Tillförd energi'!$B$1:$AI$720,MATCH(X$1,'Tillförd energi'!$B$1:$AQ$1,0),FALSE)</f>
        <v>0</v>
      </c>
      <c r="Y134">
        <f>VLOOKUP($B134,'Tillförd energi'!$B$1:$AI$720,MATCH(Y$1,'Tillförd energi'!$B$1:$AQ$1,0),FALSE)</f>
        <v>0</v>
      </c>
      <c r="Z134">
        <f>VLOOKUP($B134,'Tillförd energi'!$B$1:$AI$720,MATCH(Z$1,'Tillförd energi'!$B$1:$AQ$1,0),FALSE)</f>
        <v>0</v>
      </c>
      <c r="AA134">
        <f>VLOOKUP($B134,'Tillförd energi'!$B$1:$AI$720,MATCH(AA$1,'Tillförd energi'!$B$1:$AQ$1,0),FALSE)</f>
        <v>0</v>
      </c>
      <c r="AB134">
        <f>VLOOKUP($B134,'Tillförd energi'!$B$1:$AI$720,MATCH(AB$1,'Tillförd energi'!$B$1:$AQ$1,0),FALSE)</f>
        <v>0</v>
      </c>
      <c r="AC134">
        <f>VLOOKUP($B134,'Tillförd energi'!$B$1:$AI$720,MATCH(AC$1,'Tillförd energi'!$B$1:$AQ$1,0),FALSE)</f>
        <v>0</v>
      </c>
      <c r="AD134">
        <f>VLOOKUP($B134,'Tillförd energi'!$B$1:$AI$720,MATCH(AD$1,'Tillförd energi'!$B$1:$AQ$1,0),FALSE)</f>
        <v>0</v>
      </c>
      <c r="AE134">
        <f>VLOOKUP($B134,'Tillförd energi'!$B$1:$AI$720,MATCH(AE$1,'Tillförd energi'!$B$1:$AQ$1,0),FALSE)</f>
        <v>0</v>
      </c>
      <c r="AF134">
        <f>VLOOKUP($B134,'Tillförd energi'!$B$1:$AI$720,MATCH(AF$1,'Tillförd energi'!$B$1:$AQ$1,0),FALSE)</f>
        <v>0.45</v>
      </c>
      <c r="AG134">
        <f>IFERROR(VLOOKUP(B134,Miljö!$B$1:$AC$550,MATCH("Köpt mängd produktionsspecifik fjärrvärme:",Miljö!$B$1:$AC$1,0),FALSE)/1,0)</f>
        <v>0</v>
      </c>
      <c r="AI134">
        <f t="shared" si="46"/>
        <v>30.559000000000001</v>
      </c>
      <c r="AJ134">
        <f t="shared" si="47"/>
        <v>30.559000000000001</v>
      </c>
      <c r="AK134">
        <f>IF(ISERROR(1/VLOOKUP($B134,Leveranser!$B$1:$S$499,MATCH("Såld värme (GWh)",Leveranser!$B$1:$S$1,0),FALSE)),"",VLOOKUP($B134,Leveranser!$B$1:$S$499,MATCH("Såld värme (GWh)",Leveranser!$B$1:$S$1,0),FALSE))</f>
        <v>17.920000000000002</v>
      </c>
      <c r="AL134">
        <f>VLOOKUP($B134,Leveranser!$B$1:$Y$499,MATCH("Totalt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114">
        <f t="shared" si="48"/>
        <v>0.58640662325337878</v>
      </c>
      <c r="AP134" t="str">
        <f>IFERROR(VLOOKUP($B134,Miljövärden!$B$2:$H$600,7,FALSE),"Nej, saknas")</f>
        <v>Ja</v>
      </c>
      <c r="AQ134" t="str">
        <f>IFERROR(VLOOKUP($B134,Miljövärden!$B$2:$H$600,6,FALSE),"Nej, saknas")</f>
        <v>Nej</v>
      </c>
      <c r="AU134">
        <f t="shared" si="49"/>
        <v>0.45</v>
      </c>
      <c r="AV134">
        <f t="shared" si="50"/>
        <v>0</v>
      </c>
      <c r="AW134">
        <f t="shared" si="51"/>
        <v>29.98</v>
      </c>
      <c r="AX134">
        <f t="shared" si="52"/>
        <v>0</v>
      </c>
      <c r="AZ134">
        <f t="shared" si="53"/>
        <v>29.98</v>
      </c>
      <c r="BC134">
        <f t="shared" si="54"/>
        <v>0.129</v>
      </c>
      <c r="BD134">
        <f t="shared" si="55"/>
        <v>0</v>
      </c>
      <c r="BE134">
        <f t="shared" si="56"/>
        <v>29.98</v>
      </c>
      <c r="BF134">
        <f t="shared" si="57"/>
        <v>0</v>
      </c>
      <c r="BG134">
        <f t="shared" si="58"/>
        <v>0.45</v>
      </c>
      <c r="BH134">
        <f>VLOOKUP(B134,Miljö!$B$1:$BX$482,MATCH("Fossilandel för ursprungspecificerad el ()",Miljö!$B$1:$I$1,0),FALSE)</f>
        <v>0</v>
      </c>
      <c r="BI134">
        <f>VLOOKUP(B134,Miljö!$B$1:$BX$482,MATCH("Kärnkraftsandel för ursprungsspecificerad el ()",Miljö!$B$1:$O$1,0),FALSE)</f>
        <v>0</v>
      </c>
      <c r="BJ134">
        <f t="shared" si="59"/>
        <v>0</v>
      </c>
      <c r="BK134" t="str">
        <f>VLOOKUP(B134,Miljö!$B$1:$P$482,MATCH("Fossil andel i procent (%)",Miljö!$B$1:$P$1,0),FALSE)</f>
        <v>ET</v>
      </c>
      <c r="BL134">
        <f t="shared" si="60"/>
        <v>30.559000000000001</v>
      </c>
      <c r="BO134" s="21">
        <f t="shared" si="61"/>
        <v>4.2213423214110413E-3</v>
      </c>
      <c r="BP134" s="115">
        <f t="shared" si="62"/>
        <v>0</v>
      </c>
      <c r="BQ134" s="115">
        <f t="shared" si="63"/>
        <v>0.99577865767858886</v>
      </c>
      <c r="BR134" s="115">
        <f t="shared" si="64"/>
        <v>0</v>
      </c>
      <c r="BT134" s="116">
        <f t="shared" si="65"/>
        <v>0.99999999999999989</v>
      </c>
      <c r="BW134" s="115">
        <f>IF(AP134="Ja",VLOOKUP(B134,Miljövärden!$B$2:$H$600,MATCH("Total andel fossilt",Miljövärden!$B$2:$H$2,0),FALSE),"")</f>
        <v>4.2213399999999996E-3</v>
      </c>
      <c r="BX134" s="116">
        <f t="shared" si="66"/>
        <v>-2.3214110416933109E-9</v>
      </c>
      <c r="BZ134">
        <f t="shared" si="67"/>
        <v>-2.3214110416933109E-9</v>
      </c>
      <c r="CA134" s="115">
        <f t="shared" si="68"/>
        <v>0</v>
      </c>
    </row>
    <row r="135" spans="1:79">
      <c r="A135" t="s">
        <v>231</v>
      </c>
      <c r="B135" t="s">
        <v>235</v>
      </c>
      <c r="C135">
        <f>VLOOKUP($B135,'Tillförd energi'!$B$1:$AI$720,MATCH(C$1,'Tillförd energi'!$B$1:$AQ$1,0),FALSE)</f>
        <v>0</v>
      </c>
      <c r="D135">
        <f>VLOOKUP($B135,'Tillförd energi'!$B$1:$AI$720,MATCH(D$1,'Tillförd energi'!$B$1:$AQ$1,0),FALSE)</f>
        <v>5.2999999999999999E-2</v>
      </c>
      <c r="E135">
        <f>VLOOKUP($B135,'Tillförd energi'!$B$1:$AI$720,MATCH(E$1,'Tillförd energi'!$B$1:$AQ$1,0),FALSE)</f>
        <v>0</v>
      </c>
      <c r="F135">
        <f>VLOOKUP($B135,'Tillförd energi'!$B$1:$AI$720,MATCH(F$1,'Tillförd energi'!$B$1:$AQ$1,0),FALSE)</f>
        <v>0</v>
      </c>
      <c r="G135">
        <f>VLOOKUP($B135,'Tillförd energi'!$B$1:$AI$720,MATCH(G$1,'Tillförd energi'!$B$1:$AQ$1,0),FALSE)</f>
        <v>0</v>
      </c>
      <c r="H135">
        <f>VLOOKUP($B135,'Tillförd energi'!$B$1:$AI$720,MATCH(H$1,'Tillförd energi'!$B$1:$AQ$1,0),FALSE)</f>
        <v>0</v>
      </c>
      <c r="I135">
        <f>VLOOKUP($B135,'Tillförd energi'!$B$1:$AI$720,MATCH(I$1,'Tillförd energi'!$B$1:$AQ$1,0),FALSE)</f>
        <v>0</v>
      </c>
      <c r="J135">
        <f>VLOOKUP($B135,'Tillförd energi'!$B$1:$AI$720,MATCH(J$1,'Tillförd energi'!$B$1:$AQ$1,0),FALSE)</f>
        <v>0</v>
      </c>
      <c r="K135">
        <f>VLOOKUP($B135,'Tillförd energi'!$B$1:$AI$720,MATCH(K$1,'Tillförd energi'!$B$1:$AQ$1,0),FALSE)</f>
        <v>0</v>
      </c>
      <c r="L135">
        <f>VLOOKUP($B135,'Tillförd energi'!$B$1:$AI$720,MATCH(L$1,'Tillförd energi'!$B$1:$AQ$1,0),FALSE)</f>
        <v>0</v>
      </c>
      <c r="M135">
        <f>VLOOKUP($B135,'Tillförd energi'!$B$1:$AI$720,MATCH(M$1,'Tillförd energi'!$B$1:$AQ$1,0),FALSE)</f>
        <v>0</v>
      </c>
      <c r="N135">
        <f>VLOOKUP($B135,'Tillförd energi'!$B$1:$AI$720,MATCH(N$1,'Tillförd energi'!$B$1:$AQ$1,0),FALSE)</f>
        <v>0</v>
      </c>
      <c r="O135">
        <f>VLOOKUP($B135,'Tillförd energi'!$B$1:$AI$720,MATCH(O$1,'Tillförd energi'!$B$1:$AQ$1,0),FALSE)</f>
        <v>0</v>
      </c>
      <c r="P135">
        <f>VLOOKUP($B135,'Tillförd energi'!$B$1:$AI$720,MATCH(P$1,'Tillförd energi'!$B$1:$AQ$1,0),FALSE)</f>
        <v>14.923999999999999</v>
      </c>
      <c r="Q135">
        <f>VLOOKUP($B135,'Tillförd energi'!$B$1:$AI$720,MATCH(Q$1,'Tillförd energi'!$B$1:$AQ$1,0),FALSE)</f>
        <v>0</v>
      </c>
      <c r="R135">
        <f>VLOOKUP($B135,'Tillförd energi'!$B$1:$AI$720,MATCH(R$1,'Tillförd energi'!$B$1:$AQ$1,0),FALSE)</f>
        <v>0</v>
      </c>
      <c r="S135">
        <f>VLOOKUP($B135,'Tillförd energi'!$B$1:$AI$720,MATCH(S$1,'Tillförd energi'!$B$1:$AQ$1,0),FALSE)</f>
        <v>0</v>
      </c>
      <c r="T135">
        <f>VLOOKUP($B135,'Tillförd energi'!$B$1:$AI$720,MATCH(T$1,'Tillförd energi'!$B$1:$AQ$1,0),FALSE)</f>
        <v>0</v>
      </c>
      <c r="U135">
        <f>VLOOKUP($B135,'Tillförd energi'!$B$1:$AI$720,MATCH(U$1,'Tillförd energi'!$B$1:$AQ$1,0),FALSE)</f>
        <v>0</v>
      </c>
      <c r="V135">
        <f>VLOOKUP($B135,'Tillförd energi'!$B$1:$AI$720,MATCH(V$1,'Tillförd energi'!$B$1:$AQ$1,0),FALSE)</f>
        <v>0</v>
      </c>
      <c r="W135">
        <f>VLOOKUP($B135,'Tillförd energi'!$B$1:$AI$720,MATCH(W$1,'Tillförd energi'!$B$1:$AQ$1,0),FALSE)</f>
        <v>0</v>
      </c>
      <c r="X135">
        <f>VLOOKUP($B135,'Tillförd energi'!$B$1:$AI$720,MATCH(X$1,'Tillförd energi'!$B$1:$AQ$1,0),FALSE)</f>
        <v>0</v>
      </c>
      <c r="Y135">
        <f>VLOOKUP($B135,'Tillförd energi'!$B$1:$AI$720,MATCH(Y$1,'Tillförd energi'!$B$1:$AQ$1,0),FALSE)</f>
        <v>0</v>
      </c>
      <c r="Z135">
        <f>VLOOKUP($B135,'Tillförd energi'!$B$1:$AI$720,MATCH(Z$1,'Tillförd energi'!$B$1:$AQ$1,0),FALSE)</f>
        <v>0</v>
      </c>
      <c r="AA135">
        <f>VLOOKUP($B135,'Tillförd energi'!$B$1:$AI$720,MATCH(AA$1,'Tillförd energi'!$B$1:$AQ$1,0),FALSE)</f>
        <v>0</v>
      </c>
      <c r="AB135">
        <f>VLOOKUP($B135,'Tillförd energi'!$B$1:$AI$720,MATCH(AB$1,'Tillförd energi'!$B$1:$AQ$1,0),FALSE)</f>
        <v>0</v>
      </c>
      <c r="AC135">
        <f>VLOOKUP($B135,'Tillförd energi'!$B$1:$AI$720,MATCH(AC$1,'Tillförd energi'!$B$1:$AQ$1,0),FALSE)</f>
        <v>0</v>
      </c>
      <c r="AD135">
        <f>VLOOKUP($B135,'Tillförd energi'!$B$1:$AI$720,MATCH(AD$1,'Tillförd energi'!$B$1:$AQ$1,0),FALSE)</f>
        <v>0</v>
      </c>
      <c r="AE135">
        <f>VLOOKUP($B135,'Tillförd energi'!$B$1:$AI$720,MATCH(AE$1,'Tillförd energi'!$B$1:$AQ$1,0),FALSE)</f>
        <v>0</v>
      </c>
      <c r="AF135">
        <f>VLOOKUP($B135,'Tillförd energi'!$B$1:$AI$720,MATCH(AF$1,'Tillförd energi'!$B$1:$AQ$1,0),FALSE)</f>
        <v>0.245</v>
      </c>
      <c r="AG135">
        <f>IFERROR(VLOOKUP(B135,Miljö!$B$1:$AC$550,MATCH("Köpt mängd produktionsspecifik fjärrvärme:",Miljö!$B$1:$AC$1,0),FALSE)/1,0)</f>
        <v>0</v>
      </c>
      <c r="AI135">
        <f t="shared" si="46"/>
        <v>15.222</v>
      </c>
      <c r="AJ135">
        <f t="shared" si="47"/>
        <v>15.222</v>
      </c>
      <c r="AK135">
        <f>IF(ISERROR(1/VLOOKUP($B135,Leveranser!$B$1:$S$499,MATCH("Såld värme (GWh)",Leveranser!$B$1:$S$1,0),FALSE)),"",VLOOKUP($B135,Leveranser!$B$1:$S$499,MATCH("Såld värme (GWh)",Leveranser!$B$1:$S$1,0),FALSE))</f>
        <v>9.9499999999999993</v>
      </c>
      <c r="AL135">
        <f>VLOOKUP($B135,Leveranser!$B$1:$Y$499,MATCH("Totalt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114">
        <f t="shared" si="48"/>
        <v>0.65365917750624092</v>
      </c>
      <c r="AP135" t="str">
        <f>IFERROR(VLOOKUP($B135,Miljövärden!$B$2:$H$600,7,FALSE),"Nej, saknas")</f>
        <v>Ja</v>
      </c>
      <c r="AQ135" t="str">
        <f>IFERROR(VLOOKUP($B135,Miljövärden!$B$2:$H$600,6,FALSE),"Nej, saknas")</f>
        <v>Nej</v>
      </c>
      <c r="AU135">
        <f t="shared" si="49"/>
        <v>0.245</v>
      </c>
      <c r="AV135">
        <f t="shared" si="50"/>
        <v>0</v>
      </c>
      <c r="AW135">
        <f t="shared" si="51"/>
        <v>14.923999999999999</v>
      </c>
      <c r="AX135">
        <f t="shared" si="52"/>
        <v>0</v>
      </c>
      <c r="AZ135">
        <f t="shared" si="53"/>
        <v>14.923999999999999</v>
      </c>
      <c r="BC135">
        <f t="shared" si="54"/>
        <v>5.2999999999999999E-2</v>
      </c>
      <c r="BD135">
        <f t="shared" si="55"/>
        <v>0</v>
      </c>
      <c r="BE135">
        <f t="shared" si="56"/>
        <v>14.923999999999999</v>
      </c>
      <c r="BF135">
        <f t="shared" si="57"/>
        <v>0</v>
      </c>
      <c r="BG135">
        <f t="shared" si="58"/>
        <v>0.245</v>
      </c>
      <c r="BH135">
        <f>VLOOKUP(B135,Miljö!$B$1:$BX$482,MATCH("Fossilandel för ursprungspecificerad el ()",Miljö!$B$1:$I$1,0),FALSE)</f>
        <v>0</v>
      </c>
      <c r="BI135">
        <f>VLOOKUP(B135,Miljö!$B$1:$BX$482,MATCH("Kärnkraftsandel för ursprungsspecificerad el ()",Miljö!$B$1:$O$1,0),FALSE)</f>
        <v>0</v>
      </c>
      <c r="BJ135">
        <f t="shared" si="59"/>
        <v>0</v>
      </c>
      <c r="BK135" t="str">
        <f>VLOOKUP(B135,Miljö!$B$1:$P$482,MATCH("Fossil andel i procent (%)",Miljö!$B$1:$P$1,0),FALSE)</f>
        <v>ET</v>
      </c>
      <c r="BL135">
        <f t="shared" si="60"/>
        <v>15.222</v>
      </c>
      <c r="BO135" s="21">
        <f t="shared" si="61"/>
        <v>3.481802654053344E-3</v>
      </c>
      <c r="BP135" s="115">
        <f t="shared" si="62"/>
        <v>0</v>
      </c>
      <c r="BQ135" s="115">
        <f t="shared" si="63"/>
        <v>0.9965181973459466</v>
      </c>
      <c r="BR135" s="115">
        <f t="shared" si="64"/>
        <v>0</v>
      </c>
      <c r="BT135" s="116">
        <f t="shared" si="65"/>
        <v>0.99999999999999989</v>
      </c>
      <c r="BW135" s="115">
        <f>IF(AP135="Ja",VLOOKUP(B135,Miljövärden!$B$2:$H$600,MATCH("Total andel fossilt",Miljövärden!$B$2:$H$2,0),FALSE),"")</f>
        <v>3.4818000000000002E-3</v>
      </c>
      <c r="BX135" s="116">
        <f t="shared" si="66"/>
        <v>-2.6540533438514091E-9</v>
      </c>
      <c r="BZ135">
        <f t="shared" si="67"/>
        <v>-2.6540533438514091E-9</v>
      </c>
      <c r="CA135" s="115">
        <f t="shared" si="68"/>
        <v>0</v>
      </c>
    </row>
    <row r="136" spans="1:79">
      <c r="A136" t="s">
        <v>231</v>
      </c>
      <c r="B136" t="s">
        <v>236</v>
      </c>
      <c r="C136">
        <f>VLOOKUP($B136,'Tillförd energi'!$B$1:$AI$720,MATCH(C$1,'Tillförd energi'!$B$1:$AQ$1,0),FALSE)</f>
        <v>0</v>
      </c>
      <c r="D136">
        <f>VLOOKUP($B136,'Tillförd energi'!$B$1:$AI$720,MATCH(D$1,'Tillförd energi'!$B$1:$AQ$1,0),FALSE)</f>
        <v>0.114</v>
      </c>
      <c r="E136">
        <f>VLOOKUP($B136,'Tillförd energi'!$B$1:$AI$720,MATCH(E$1,'Tillförd energi'!$B$1:$AQ$1,0),FALSE)</f>
        <v>0</v>
      </c>
      <c r="F136">
        <f>VLOOKUP($B136,'Tillförd energi'!$B$1:$AI$720,MATCH(F$1,'Tillförd energi'!$B$1:$AQ$1,0),FALSE)</f>
        <v>0</v>
      </c>
      <c r="G136">
        <f>VLOOKUP($B136,'Tillförd energi'!$B$1:$AI$720,MATCH(G$1,'Tillförd energi'!$B$1:$AQ$1,0),FALSE)</f>
        <v>0</v>
      </c>
      <c r="H136">
        <f>VLOOKUP($B136,'Tillförd energi'!$B$1:$AI$720,MATCH(H$1,'Tillförd energi'!$B$1:$AQ$1,0),FALSE)</f>
        <v>0</v>
      </c>
      <c r="I136">
        <f>VLOOKUP($B136,'Tillförd energi'!$B$1:$AI$720,MATCH(I$1,'Tillförd energi'!$B$1:$AQ$1,0),FALSE)</f>
        <v>0</v>
      </c>
      <c r="J136">
        <f>VLOOKUP($B136,'Tillförd energi'!$B$1:$AI$720,MATCH(J$1,'Tillförd energi'!$B$1:$AQ$1,0),FALSE)</f>
        <v>0</v>
      </c>
      <c r="K136">
        <f>VLOOKUP($B136,'Tillförd energi'!$B$1:$AI$720,MATCH(K$1,'Tillförd energi'!$B$1:$AQ$1,0),FALSE)</f>
        <v>0</v>
      </c>
      <c r="L136">
        <f>VLOOKUP($B136,'Tillförd energi'!$B$1:$AI$720,MATCH(L$1,'Tillförd energi'!$B$1:$AQ$1,0),FALSE)</f>
        <v>0</v>
      </c>
      <c r="M136">
        <f>VLOOKUP($B136,'Tillförd energi'!$B$1:$AI$720,MATCH(M$1,'Tillförd energi'!$B$1:$AQ$1,0),FALSE)</f>
        <v>0</v>
      </c>
      <c r="N136">
        <f>VLOOKUP($B136,'Tillförd energi'!$B$1:$AI$720,MATCH(N$1,'Tillförd energi'!$B$1:$AQ$1,0),FALSE)</f>
        <v>0</v>
      </c>
      <c r="O136">
        <f>VLOOKUP($B136,'Tillförd energi'!$B$1:$AI$720,MATCH(O$1,'Tillförd energi'!$B$1:$AQ$1,0),FALSE)</f>
        <v>0</v>
      </c>
      <c r="P136">
        <f>VLOOKUP($B136,'Tillförd energi'!$B$1:$AI$720,MATCH(P$1,'Tillförd energi'!$B$1:$AQ$1,0),FALSE)</f>
        <v>0</v>
      </c>
      <c r="Q136">
        <f>VLOOKUP($B136,'Tillförd energi'!$B$1:$AI$720,MATCH(Q$1,'Tillförd energi'!$B$1:$AQ$1,0),FALSE)</f>
        <v>0</v>
      </c>
      <c r="R136">
        <f>VLOOKUP($B136,'Tillförd energi'!$B$1:$AI$720,MATCH(R$1,'Tillförd energi'!$B$1:$AQ$1,0),FALSE)</f>
        <v>4.1500000000000004</v>
      </c>
      <c r="S136">
        <f>VLOOKUP($B136,'Tillförd energi'!$B$1:$AI$720,MATCH(S$1,'Tillförd energi'!$B$1:$AQ$1,0),FALSE)</f>
        <v>3.07</v>
      </c>
      <c r="T136">
        <f>VLOOKUP($B136,'Tillförd energi'!$B$1:$AI$720,MATCH(T$1,'Tillförd energi'!$B$1:$AQ$1,0),FALSE)</f>
        <v>0</v>
      </c>
      <c r="U136">
        <f>VLOOKUP($B136,'Tillförd energi'!$B$1:$AI$720,MATCH(U$1,'Tillförd energi'!$B$1:$AQ$1,0),FALSE)</f>
        <v>0</v>
      </c>
      <c r="V136">
        <f>VLOOKUP($B136,'Tillförd energi'!$B$1:$AI$720,MATCH(V$1,'Tillförd energi'!$B$1:$AQ$1,0),FALSE)</f>
        <v>0</v>
      </c>
      <c r="W136">
        <f>VLOOKUP($B136,'Tillförd energi'!$B$1:$AI$720,MATCH(W$1,'Tillförd energi'!$B$1:$AQ$1,0),FALSE)</f>
        <v>0</v>
      </c>
      <c r="X136">
        <f>VLOOKUP($B136,'Tillförd energi'!$B$1:$AI$720,MATCH(X$1,'Tillförd energi'!$B$1:$AQ$1,0),FALSE)</f>
        <v>0</v>
      </c>
      <c r="Y136">
        <f>VLOOKUP($B136,'Tillförd energi'!$B$1:$AI$720,MATCH(Y$1,'Tillförd energi'!$B$1:$AQ$1,0),FALSE)</f>
        <v>0</v>
      </c>
      <c r="Z136">
        <f>VLOOKUP($B136,'Tillförd energi'!$B$1:$AI$720,MATCH(Z$1,'Tillförd energi'!$B$1:$AQ$1,0),FALSE)</f>
        <v>0</v>
      </c>
      <c r="AA136">
        <f>VLOOKUP($B136,'Tillförd energi'!$B$1:$AI$720,MATCH(AA$1,'Tillförd energi'!$B$1:$AQ$1,0),FALSE)</f>
        <v>0</v>
      </c>
      <c r="AB136">
        <f>VLOOKUP($B136,'Tillförd energi'!$B$1:$AI$720,MATCH(AB$1,'Tillförd energi'!$B$1:$AQ$1,0),FALSE)</f>
        <v>0</v>
      </c>
      <c r="AC136">
        <f>VLOOKUP($B136,'Tillförd energi'!$B$1:$AI$720,MATCH(AC$1,'Tillförd energi'!$B$1:$AQ$1,0),FALSE)</f>
        <v>0</v>
      </c>
      <c r="AD136">
        <f>VLOOKUP($B136,'Tillförd energi'!$B$1:$AI$720,MATCH(AD$1,'Tillförd energi'!$B$1:$AQ$1,0),FALSE)</f>
        <v>0</v>
      </c>
      <c r="AE136">
        <f>VLOOKUP($B136,'Tillförd energi'!$B$1:$AI$720,MATCH(AE$1,'Tillförd energi'!$B$1:$AQ$1,0),FALSE)</f>
        <v>0</v>
      </c>
      <c r="AF136">
        <f>VLOOKUP($B136,'Tillförd energi'!$B$1:$AI$720,MATCH(AF$1,'Tillförd energi'!$B$1:$AQ$1,0),FALSE)</f>
        <v>0.105</v>
      </c>
      <c r="AG136">
        <f>IFERROR(VLOOKUP(B136,Miljö!$B$1:$AC$550,MATCH("Köpt mängd produktionsspecifik fjärrvärme:",Miljö!$B$1:$AC$1,0),FALSE)/1,0)</f>
        <v>0</v>
      </c>
      <c r="AI136">
        <f t="shared" si="46"/>
        <v>7.4390000000000001</v>
      </c>
      <c r="AJ136">
        <f t="shared" si="47"/>
        <v>7.4390000000000001</v>
      </c>
      <c r="AK136">
        <f>IF(ISERROR(1/VLOOKUP($B136,Leveranser!$B$1:$S$499,MATCH("Såld värme (GWh)",Leveranser!$B$1:$S$1,0),FALSE)),"",VLOOKUP($B136,Leveranser!$B$1:$S$499,MATCH("Såld värme (GWh)",Leveranser!$B$1:$S$1,0),FALSE))</f>
        <v>5.05</v>
      </c>
      <c r="AL136">
        <f>VLOOKUP($B136,Leveranser!$B$1:$Y$499,MATCH("Totalt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114">
        <f t="shared" si="48"/>
        <v>0.67885468476945821</v>
      </c>
      <c r="AP136" t="str">
        <f>IFERROR(VLOOKUP($B136,Miljövärden!$B$2:$H$600,7,FALSE),"Nej, saknas")</f>
        <v>Ja</v>
      </c>
      <c r="AQ136" t="str">
        <f>IFERROR(VLOOKUP($B136,Miljövärden!$B$2:$H$600,6,FALSE),"Nej, saknas")</f>
        <v>Nej</v>
      </c>
      <c r="AU136">
        <f t="shared" si="49"/>
        <v>0.105</v>
      </c>
      <c r="AV136">
        <f t="shared" si="50"/>
        <v>0</v>
      </c>
      <c r="AW136">
        <f t="shared" si="51"/>
        <v>0</v>
      </c>
      <c r="AX136">
        <f t="shared" si="52"/>
        <v>7.2200000000000006</v>
      </c>
      <c r="AZ136">
        <f t="shared" si="53"/>
        <v>7.2200000000000006</v>
      </c>
      <c r="BC136">
        <f t="shared" si="54"/>
        <v>0.114</v>
      </c>
      <c r="BD136">
        <f t="shared" si="55"/>
        <v>0</v>
      </c>
      <c r="BE136">
        <f t="shared" si="56"/>
        <v>7.2200000000000006</v>
      </c>
      <c r="BF136">
        <f t="shared" si="57"/>
        <v>0</v>
      </c>
      <c r="BG136">
        <f t="shared" si="58"/>
        <v>0.105</v>
      </c>
      <c r="BH136">
        <f>VLOOKUP(B136,Miljö!$B$1:$BX$482,MATCH("Fossilandel för ursprungspecificerad el ()",Miljö!$B$1:$I$1,0),FALSE)</f>
        <v>0</v>
      </c>
      <c r="BI136">
        <f>VLOOKUP(B136,Miljö!$B$1:$BX$482,MATCH("Kärnkraftsandel för ursprungsspecificerad el ()",Miljö!$B$1:$O$1,0),FALSE)</f>
        <v>0</v>
      </c>
      <c r="BJ136">
        <f t="shared" si="59"/>
        <v>0</v>
      </c>
      <c r="BK136" t="str">
        <f>VLOOKUP(B136,Miljö!$B$1:$P$482,MATCH("Fossil andel i procent (%)",Miljö!$B$1:$P$1,0),FALSE)</f>
        <v>ET</v>
      </c>
      <c r="BL136">
        <f t="shared" si="60"/>
        <v>7.4390000000000009</v>
      </c>
      <c r="BO136" s="21">
        <f t="shared" si="61"/>
        <v>1.5324640408657076E-2</v>
      </c>
      <c r="BP136" s="115">
        <f t="shared" si="62"/>
        <v>0</v>
      </c>
      <c r="BQ136" s="115">
        <f t="shared" si="63"/>
        <v>0.98467535959134289</v>
      </c>
      <c r="BR136" s="115">
        <f t="shared" si="64"/>
        <v>0</v>
      </c>
      <c r="BT136" s="116">
        <f t="shared" si="65"/>
        <v>1</v>
      </c>
      <c r="BW136" s="115">
        <f>IF(AP136="Ja",VLOOKUP(B136,Miljövärden!$B$2:$H$600,MATCH("Total andel fossilt",Miljövärden!$B$2:$H$2,0),FALSE),"")</f>
        <v>1.5324600000000001E-2</v>
      </c>
      <c r="BX136" s="116">
        <f t="shared" si="66"/>
        <v>-4.0408657074955667E-8</v>
      </c>
      <c r="BZ136">
        <f t="shared" si="67"/>
        <v>-4.0408657074955667E-8</v>
      </c>
      <c r="CA136" s="115">
        <f t="shared" si="68"/>
        <v>0</v>
      </c>
    </row>
    <row r="137" spans="1:79">
      <c r="A137" t="s">
        <v>231</v>
      </c>
      <c r="B137" t="s">
        <v>237</v>
      </c>
      <c r="C137">
        <f>VLOOKUP($B137,'Tillförd energi'!$B$1:$AI$720,MATCH(C$1,'Tillförd energi'!$B$1:$AQ$1,0),FALSE)</f>
        <v>0</v>
      </c>
      <c r="D137">
        <f>VLOOKUP($B137,'Tillförd energi'!$B$1:$AI$720,MATCH(D$1,'Tillförd energi'!$B$1:$AQ$1,0),FALSE)</f>
        <v>2E-3</v>
      </c>
      <c r="E137">
        <f>VLOOKUP($B137,'Tillförd energi'!$B$1:$AI$720,MATCH(E$1,'Tillförd energi'!$B$1:$AQ$1,0),FALSE)</f>
        <v>0</v>
      </c>
      <c r="F137">
        <f>VLOOKUP($B137,'Tillförd energi'!$B$1:$AI$720,MATCH(F$1,'Tillförd energi'!$B$1:$AQ$1,0),FALSE)</f>
        <v>0</v>
      </c>
      <c r="G137">
        <f>VLOOKUP($B137,'Tillförd energi'!$B$1:$AI$720,MATCH(G$1,'Tillförd energi'!$B$1:$AQ$1,0),FALSE)</f>
        <v>0</v>
      </c>
      <c r="H137">
        <f>VLOOKUP($B137,'Tillförd energi'!$B$1:$AI$720,MATCH(H$1,'Tillförd energi'!$B$1:$AQ$1,0),FALSE)</f>
        <v>0</v>
      </c>
      <c r="I137">
        <f>VLOOKUP($B137,'Tillförd energi'!$B$1:$AI$720,MATCH(I$1,'Tillförd energi'!$B$1:$AQ$1,0),FALSE)</f>
        <v>0</v>
      </c>
      <c r="J137">
        <f>VLOOKUP($B137,'Tillförd energi'!$B$1:$AI$720,MATCH(J$1,'Tillförd energi'!$B$1:$AQ$1,0),FALSE)</f>
        <v>0</v>
      </c>
      <c r="K137">
        <f>VLOOKUP($B137,'Tillförd energi'!$B$1:$AI$720,MATCH(K$1,'Tillförd energi'!$B$1:$AQ$1,0),FALSE)</f>
        <v>0</v>
      </c>
      <c r="L137">
        <f>VLOOKUP($B137,'Tillförd energi'!$B$1:$AI$720,MATCH(L$1,'Tillförd energi'!$B$1:$AQ$1,0),FALSE)</f>
        <v>0</v>
      </c>
      <c r="M137">
        <f>VLOOKUP($B137,'Tillförd energi'!$B$1:$AI$720,MATCH(M$1,'Tillförd energi'!$B$1:$AQ$1,0),FALSE)</f>
        <v>0</v>
      </c>
      <c r="N137">
        <f>VLOOKUP($B137,'Tillförd energi'!$B$1:$AI$720,MATCH(N$1,'Tillförd energi'!$B$1:$AQ$1,0),FALSE)</f>
        <v>0</v>
      </c>
      <c r="O137">
        <f>VLOOKUP($B137,'Tillförd energi'!$B$1:$AI$720,MATCH(O$1,'Tillförd energi'!$B$1:$AQ$1,0),FALSE)</f>
        <v>0</v>
      </c>
      <c r="P137">
        <f>VLOOKUP($B137,'Tillförd energi'!$B$1:$AI$720,MATCH(P$1,'Tillförd energi'!$B$1:$AQ$1,0),FALSE)</f>
        <v>0</v>
      </c>
      <c r="Q137">
        <f>VLOOKUP($B137,'Tillförd energi'!$B$1:$AI$720,MATCH(Q$1,'Tillförd energi'!$B$1:$AQ$1,0),FALSE)</f>
        <v>0</v>
      </c>
      <c r="R137">
        <f>VLOOKUP($B137,'Tillförd energi'!$B$1:$AI$720,MATCH(R$1,'Tillförd energi'!$B$1:$AQ$1,0),FALSE)</f>
        <v>0.24</v>
      </c>
      <c r="S137">
        <f>VLOOKUP($B137,'Tillförd energi'!$B$1:$AI$720,MATCH(S$1,'Tillförd energi'!$B$1:$AQ$1,0),FALSE)</f>
        <v>5.49</v>
      </c>
      <c r="T137">
        <f>VLOOKUP($B137,'Tillförd energi'!$B$1:$AI$720,MATCH(T$1,'Tillförd energi'!$B$1:$AQ$1,0),FALSE)</f>
        <v>0</v>
      </c>
      <c r="U137">
        <f>VLOOKUP($B137,'Tillförd energi'!$B$1:$AI$720,MATCH(U$1,'Tillförd energi'!$B$1:$AQ$1,0),FALSE)</f>
        <v>0</v>
      </c>
      <c r="V137">
        <f>VLOOKUP($B137,'Tillförd energi'!$B$1:$AI$720,MATCH(V$1,'Tillförd energi'!$B$1:$AQ$1,0),FALSE)</f>
        <v>0</v>
      </c>
      <c r="W137">
        <f>VLOOKUP($B137,'Tillförd energi'!$B$1:$AI$720,MATCH(W$1,'Tillförd energi'!$B$1:$AQ$1,0),FALSE)</f>
        <v>0</v>
      </c>
      <c r="X137">
        <f>VLOOKUP($B137,'Tillförd energi'!$B$1:$AI$720,MATCH(X$1,'Tillförd energi'!$B$1:$AQ$1,0),FALSE)</f>
        <v>7.95</v>
      </c>
      <c r="Y137">
        <f>VLOOKUP($B137,'Tillförd energi'!$B$1:$AI$720,MATCH(Y$1,'Tillförd energi'!$B$1:$AQ$1,0),FALSE)</f>
        <v>0</v>
      </c>
      <c r="Z137">
        <f>VLOOKUP($B137,'Tillförd energi'!$B$1:$AI$720,MATCH(Z$1,'Tillförd energi'!$B$1:$AQ$1,0),FALSE)</f>
        <v>0</v>
      </c>
      <c r="AA137">
        <f>VLOOKUP($B137,'Tillförd energi'!$B$1:$AI$720,MATCH(AA$1,'Tillförd energi'!$B$1:$AQ$1,0),FALSE)</f>
        <v>0</v>
      </c>
      <c r="AB137">
        <f>VLOOKUP($B137,'Tillförd energi'!$B$1:$AI$720,MATCH(AB$1,'Tillförd energi'!$B$1:$AQ$1,0),FALSE)</f>
        <v>0</v>
      </c>
      <c r="AC137">
        <f>VLOOKUP($B137,'Tillförd energi'!$B$1:$AI$720,MATCH(AC$1,'Tillförd energi'!$B$1:$AQ$1,0),FALSE)</f>
        <v>0</v>
      </c>
      <c r="AD137">
        <f>VLOOKUP($B137,'Tillförd energi'!$B$1:$AI$720,MATCH(AD$1,'Tillförd energi'!$B$1:$AQ$1,0),FALSE)</f>
        <v>0</v>
      </c>
      <c r="AE137">
        <f>VLOOKUP($B137,'Tillförd energi'!$B$1:$AI$720,MATCH(AE$1,'Tillförd energi'!$B$1:$AQ$1,0),FALSE)</f>
        <v>0</v>
      </c>
      <c r="AF137">
        <f>VLOOKUP($B137,'Tillförd energi'!$B$1:$AI$720,MATCH(AF$1,'Tillförd energi'!$B$1:$AQ$1,0),FALSE)</f>
        <v>0.28699999999999998</v>
      </c>
      <c r="AG137">
        <f>IFERROR(VLOOKUP(B137,Miljö!$B$1:$AC$550,MATCH("Köpt mängd produktionsspecifik fjärrvärme:",Miljö!$B$1:$AC$1,0),FALSE)/1,0)</f>
        <v>0</v>
      </c>
      <c r="AI137">
        <f t="shared" si="46"/>
        <v>13.969000000000001</v>
      </c>
      <c r="AJ137">
        <f t="shared" si="47"/>
        <v>13.969000000000001</v>
      </c>
      <c r="AK137">
        <f>IF(ISERROR(1/VLOOKUP($B137,Leveranser!$B$1:$S$499,MATCH("Såld värme (GWh)",Leveranser!$B$1:$S$1,0),FALSE)),"",VLOOKUP($B137,Leveranser!$B$1:$S$499,MATCH("Såld värme (GWh)",Leveranser!$B$1:$S$1,0),FALSE))</f>
        <v>10.44</v>
      </c>
      <c r="AL137">
        <f>VLOOKUP($B137,Leveranser!$B$1:$Y$499,MATCH("Totalt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114">
        <f t="shared" si="48"/>
        <v>0.74736917460090191</v>
      </c>
      <c r="AP137" t="str">
        <f>IFERROR(VLOOKUP($B137,Miljövärden!$B$2:$H$600,7,FALSE),"Nej, saknas")</f>
        <v>Ja</v>
      </c>
      <c r="AQ137" t="str">
        <f>IFERROR(VLOOKUP($B137,Miljövärden!$B$2:$H$600,6,FALSE),"Nej, saknas")</f>
        <v>Nej</v>
      </c>
      <c r="AU137">
        <f t="shared" si="49"/>
        <v>0.28699999999999998</v>
      </c>
      <c r="AV137">
        <f t="shared" si="50"/>
        <v>7.95</v>
      </c>
      <c r="AW137">
        <f t="shared" si="51"/>
        <v>0</v>
      </c>
      <c r="AX137">
        <f t="shared" si="52"/>
        <v>5.73</v>
      </c>
      <c r="AZ137">
        <f t="shared" si="53"/>
        <v>13.68</v>
      </c>
      <c r="BC137">
        <f t="shared" si="54"/>
        <v>2E-3</v>
      </c>
      <c r="BD137">
        <f t="shared" si="55"/>
        <v>0</v>
      </c>
      <c r="BE137">
        <f t="shared" si="56"/>
        <v>13.68</v>
      </c>
      <c r="BF137">
        <f t="shared" si="57"/>
        <v>0</v>
      </c>
      <c r="BG137">
        <f t="shared" si="58"/>
        <v>0.28699999999999998</v>
      </c>
      <c r="BH137">
        <f>VLOOKUP(B137,Miljö!$B$1:$BX$482,MATCH("Fossilandel för ursprungspecificerad el ()",Miljö!$B$1:$I$1,0),FALSE)</f>
        <v>0</v>
      </c>
      <c r="BI137">
        <f>VLOOKUP(B137,Miljö!$B$1:$BX$482,MATCH("Kärnkraftsandel för ursprungsspecificerad el ()",Miljö!$B$1:$O$1,0),FALSE)</f>
        <v>0</v>
      </c>
      <c r="BJ137">
        <f t="shared" si="59"/>
        <v>0</v>
      </c>
      <c r="BK137" t="str">
        <f>VLOOKUP(B137,Miljö!$B$1:$P$482,MATCH("Fossil andel i procent (%)",Miljö!$B$1:$P$1,0),FALSE)</f>
        <v>ET</v>
      </c>
      <c r="BL137">
        <f t="shared" si="60"/>
        <v>13.969000000000001</v>
      </c>
      <c r="BO137" s="21">
        <f t="shared" si="61"/>
        <v>1.4317417137948312E-4</v>
      </c>
      <c r="BP137" s="115">
        <f t="shared" si="62"/>
        <v>0</v>
      </c>
      <c r="BQ137" s="115">
        <f t="shared" si="63"/>
        <v>0.99985682582862045</v>
      </c>
      <c r="BR137" s="115">
        <f t="shared" si="64"/>
        <v>0</v>
      </c>
      <c r="BT137" s="116">
        <f t="shared" si="65"/>
        <v>0.99999999999999989</v>
      </c>
      <c r="BW137" s="115">
        <f>IF(AP137="Ja",VLOOKUP(B137,Miljövärden!$B$2:$H$600,MATCH("Total andel fossilt",Miljövärden!$B$2:$H$2,0),FALSE),"")</f>
        <v>1.4317400000000001E-4</v>
      </c>
      <c r="BX137" s="116">
        <f t="shared" si="66"/>
        <v>-1.7137948311461877E-10</v>
      </c>
      <c r="BZ137">
        <f t="shared" si="67"/>
        <v>-1.7137948311461877E-10</v>
      </c>
      <c r="CA137" s="115">
        <f t="shared" si="68"/>
        <v>0</v>
      </c>
    </row>
    <row r="138" spans="1:79">
      <c r="A138" t="s">
        <v>231</v>
      </c>
      <c r="B138" t="s">
        <v>238</v>
      </c>
      <c r="C138">
        <f>VLOOKUP($B138,'Tillförd energi'!$B$1:$AI$720,MATCH(C$1,'Tillförd energi'!$B$1:$AQ$1,0),FALSE)</f>
        <v>0</v>
      </c>
      <c r="D138">
        <f>VLOOKUP($B138,'Tillförd energi'!$B$1:$AI$720,MATCH(D$1,'Tillförd energi'!$B$1:$AQ$1,0),FALSE)</f>
        <v>6.53</v>
      </c>
      <c r="E138">
        <f>VLOOKUP($B138,'Tillförd energi'!$B$1:$AI$720,MATCH(E$1,'Tillförd energi'!$B$1:$AQ$1,0),FALSE)</f>
        <v>0</v>
      </c>
      <c r="F138">
        <f>VLOOKUP($B138,'Tillförd energi'!$B$1:$AI$720,MATCH(F$1,'Tillförd energi'!$B$1:$AQ$1,0),FALSE)</f>
        <v>0</v>
      </c>
      <c r="G138">
        <f>VLOOKUP($B138,'Tillförd energi'!$B$1:$AI$720,MATCH(G$1,'Tillförd energi'!$B$1:$AQ$1,0),FALSE)</f>
        <v>0</v>
      </c>
      <c r="H138">
        <f>VLOOKUP($B138,'Tillförd energi'!$B$1:$AI$720,MATCH(H$1,'Tillförd energi'!$B$1:$AQ$1,0),FALSE)</f>
        <v>0</v>
      </c>
      <c r="I138">
        <f>VLOOKUP($B138,'Tillförd energi'!$B$1:$AI$720,MATCH(I$1,'Tillförd energi'!$B$1:$AQ$1,0),FALSE)</f>
        <v>0</v>
      </c>
      <c r="J138">
        <f>VLOOKUP($B138,'Tillförd energi'!$B$1:$AI$720,MATCH(J$1,'Tillförd energi'!$B$1:$AQ$1,0),FALSE)</f>
        <v>0</v>
      </c>
      <c r="K138">
        <f>VLOOKUP($B138,'Tillförd energi'!$B$1:$AI$720,MATCH(K$1,'Tillförd energi'!$B$1:$AQ$1,0),FALSE)</f>
        <v>0</v>
      </c>
      <c r="L138">
        <f>VLOOKUP($B138,'Tillförd energi'!$B$1:$AI$720,MATCH(L$1,'Tillförd energi'!$B$1:$AQ$1,0),FALSE)</f>
        <v>0</v>
      </c>
      <c r="M138">
        <f>VLOOKUP($B138,'Tillförd energi'!$B$1:$AI$720,MATCH(M$1,'Tillförd energi'!$B$1:$AQ$1,0),FALSE)</f>
        <v>0</v>
      </c>
      <c r="N138">
        <f>VLOOKUP($B138,'Tillförd energi'!$B$1:$AI$720,MATCH(N$1,'Tillförd energi'!$B$1:$AQ$1,0),FALSE)</f>
        <v>0</v>
      </c>
      <c r="O138">
        <f>VLOOKUP($B138,'Tillförd energi'!$B$1:$AI$720,MATCH(O$1,'Tillförd energi'!$B$1:$AQ$1,0),FALSE)</f>
        <v>0</v>
      </c>
      <c r="P138">
        <f>VLOOKUP($B138,'Tillförd energi'!$B$1:$AI$720,MATCH(P$1,'Tillförd energi'!$B$1:$AQ$1,0),FALSE)</f>
        <v>30.181999999999999</v>
      </c>
      <c r="Q138">
        <f>VLOOKUP($B138,'Tillförd energi'!$B$1:$AI$720,MATCH(Q$1,'Tillförd energi'!$B$1:$AQ$1,0),FALSE)</f>
        <v>0</v>
      </c>
      <c r="R138">
        <f>VLOOKUP($B138,'Tillförd energi'!$B$1:$AI$720,MATCH(R$1,'Tillförd energi'!$B$1:$AQ$1,0),FALSE)</f>
        <v>0</v>
      </c>
      <c r="S138">
        <f>VLOOKUP($B138,'Tillförd energi'!$B$1:$AI$720,MATCH(S$1,'Tillförd energi'!$B$1:$AQ$1,0),FALSE)</f>
        <v>0</v>
      </c>
      <c r="T138">
        <f>VLOOKUP($B138,'Tillförd energi'!$B$1:$AI$720,MATCH(T$1,'Tillförd energi'!$B$1:$AQ$1,0),FALSE)</f>
        <v>0</v>
      </c>
      <c r="U138">
        <f>VLOOKUP($B138,'Tillförd energi'!$B$1:$AI$720,MATCH(U$1,'Tillförd energi'!$B$1:$AQ$1,0),FALSE)</f>
        <v>0</v>
      </c>
      <c r="V138">
        <f>VLOOKUP($B138,'Tillförd energi'!$B$1:$AI$720,MATCH(V$1,'Tillförd energi'!$B$1:$AQ$1,0),FALSE)</f>
        <v>0</v>
      </c>
      <c r="W138">
        <f>VLOOKUP($B138,'Tillförd energi'!$B$1:$AI$720,MATCH(W$1,'Tillförd energi'!$B$1:$AQ$1,0),FALSE)</f>
        <v>0</v>
      </c>
      <c r="X138">
        <f>VLOOKUP($B138,'Tillförd energi'!$B$1:$AI$720,MATCH(X$1,'Tillförd energi'!$B$1:$AQ$1,0),FALSE)</f>
        <v>0</v>
      </c>
      <c r="Y138">
        <f>VLOOKUP($B138,'Tillförd energi'!$B$1:$AI$720,MATCH(Y$1,'Tillförd energi'!$B$1:$AQ$1,0),FALSE)</f>
        <v>0</v>
      </c>
      <c r="Z138">
        <f>VLOOKUP($B138,'Tillförd energi'!$B$1:$AI$720,MATCH(Z$1,'Tillförd energi'!$B$1:$AQ$1,0),FALSE)</f>
        <v>0</v>
      </c>
      <c r="AA138">
        <f>VLOOKUP($B138,'Tillförd energi'!$B$1:$AI$720,MATCH(AA$1,'Tillförd energi'!$B$1:$AQ$1,0),FALSE)</f>
        <v>0</v>
      </c>
      <c r="AB138">
        <f>VLOOKUP($B138,'Tillförd energi'!$B$1:$AI$720,MATCH(AB$1,'Tillförd energi'!$B$1:$AQ$1,0),FALSE)</f>
        <v>0</v>
      </c>
      <c r="AC138">
        <f>VLOOKUP($B138,'Tillförd energi'!$B$1:$AI$720,MATCH(AC$1,'Tillförd energi'!$B$1:$AQ$1,0),FALSE)</f>
        <v>2.3199999999999998</v>
      </c>
      <c r="AD138">
        <f>VLOOKUP($B138,'Tillförd energi'!$B$1:$AI$720,MATCH(AD$1,'Tillförd energi'!$B$1:$AQ$1,0),FALSE)</f>
        <v>0</v>
      </c>
      <c r="AE138">
        <f>VLOOKUP($B138,'Tillförd energi'!$B$1:$AI$720,MATCH(AE$1,'Tillförd energi'!$B$1:$AQ$1,0),FALSE)</f>
        <v>0</v>
      </c>
      <c r="AF138">
        <f>VLOOKUP($B138,'Tillförd energi'!$B$1:$AI$720,MATCH(AF$1,'Tillförd energi'!$B$1:$AQ$1,0),FALSE)</f>
        <v>0.41</v>
      </c>
      <c r="AG138">
        <f>IFERROR(VLOOKUP(B138,Miljö!$B$1:$AC$550,MATCH("Köpt mängd produktionsspecifik fjärrvärme:",Miljö!$B$1:$AC$1,0),FALSE)/1,0)</f>
        <v>0</v>
      </c>
      <c r="AI138">
        <f t="shared" si="46"/>
        <v>39.441999999999993</v>
      </c>
      <c r="AJ138">
        <f t="shared" si="47"/>
        <v>39.441999999999993</v>
      </c>
      <c r="AK138">
        <f>IF(ISERROR(1/VLOOKUP($B138,Leveranser!$B$1:$S$499,MATCH("Såld värme (GWh)",Leveranser!$B$1:$S$1,0),FALSE)),"",VLOOKUP($B138,Leveranser!$B$1:$S$499,MATCH("Såld värme (GWh)",Leveranser!$B$1:$S$1,0),FALSE))</f>
        <v>26.34</v>
      </c>
      <c r="AL138">
        <f>VLOOKUP($B138,Leveranser!$B$1:$Y$499,MATCH("Totalt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114">
        <f t="shared" si="48"/>
        <v>0.66781603366969233</v>
      </c>
      <c r="AP138" t="str">
        <f>IFERROR(VLOOKUP($B138,Miljövärden!$B$2:$H$600,7,FALSE),"Nej, saknas")</f>
        <v>Ja</v>
      </c>
      <c r="AQ138" t="str">
        <f>IFERROR(VLOOKUP($B138,Miljövärden!$B$2:$H$600,6,FALSE),"Nej, saknas")</f>
        <v>Nej</v>
      </c>
      <c r="AU138">
        <f t="shared" si="49"/>
        <v>0.41</v>
      </c>
      <c r="AV138">
        <f t="shared" si="50"/>
        <v>0</v>
      </c>
      <c r="AW138">
        <f t="shared" si="51"/>
        <v>30.181999999999999</v>
      </c>
      <c r="AX138">
        <f t="shared" si="52"/>
        <v>0</v>
      </c>
      <c r="AZ138">
        <f t="shared" si="53"/>
        <v>30.181999999999999</v>
      </c>
      <c r="BC138">
        <f t="shared" si="54"/>
        <v>6.53</v>
      </c>
      <c r="BD138">
        <f t="shared" si="55"/>
        <v>0</v>
      </c>
      <c r="BE138">
        <f t="shared" si="56"/>
        <v>30.181999999999999</v>
      </c>
      <c r="BF138">
        <f t="shared" si="57"/>
        <v>2.3199999999999998</v>
      </c>
      <c r="BG138">
        <f t="shared" si="58"/>
        <v>0.41</v>
      </c>
      <c r="BH138">
        <f>VLOOKUP(B138,Miljö!$B$1:$BX$482,MATCH("Fossilandel för ursprungspecificerad el ()",Miljö!$B$1:$I$1,0),FALSE)</f>
        <v>0</v>
      </c>
      <c r="BI138">
        <f>VLOOKUP(B138,Miljö!$B$1:$BX$482,MATCH("Kärnkraftsandel för ursprungsspecificerad el ()",Miljö!$B$1:$O$1,0),FALSE)</f>
        <v>0</v>
      </c>
      <c r="BJ138">
        <f t="shared" si="59"/>
        <v>0</v>
      </c>
      <c r="BK138" t="str">
        <f>VLOOKUP(B138,Miljö!$B$1:$P$482,MATCH("Fossil andel i procent (%)",Miljö!$B$1:$P$1,0),FALSE)</f>
        <v>ET</v>
      </c>
      <c r="BL138">
        <f t="shared" si="60"/>
        <v>39.441999999999993</v>
      </c>
      <c r="BO138" s="21">
        <f t="shared" si="61"/>
        <v>0.16555955580345827</v>
      </c>
      <c r="BP138" s="115">
        <f t="shared" si="62"/>
        <v>0</v>
      </c>
      <c r="BQ138" s="115">
        <f t="shared" si="63"/>
        <v>0.77561989757111716</v>
      </c>
      <c r="BR138" s="115">
        <f t="shared" si="64"/>
        <v>5.8820546625424679E-2</v>
      </c>
      <c r="BT138" s="116">
        <f t="shared" si="65"/>
        <v>1</v>
      </c>
      <c r="BW138" s="115">
        <f>IF(AP138="Ja",VLOOKUP(B138,Miljövärden!$B$2:$H$600,MATCH("Total andel fossilt",Miljövärden!$B$2:$H$2,0),FALSE),"")</f>
        <v>0.16556000000000001</v>
      </c>
      <c r="BX138" s="116">
        <f t="shared" si="66"/>
        <v>4.441965417434357E-7</v>
      </c>
      <c r="BZ138">
        <f t="shared" si="67"/>
        <v>4.441965417434357E-7</v>
      </c>
      <c r="CA138" s="115">
        <f t="shared" si="68"/>
        <v>0</v>
      </c>
    </row>
    <row r="139" spans="1:79">
      <c r="A139" t="s">
        <v>231</v>
      </c>
      <c r="B139" t="s">
        <v>239</v>
      </c>
      <c r="C139">
        <f>VLOOKUP($B139,'Tillförd energi'!$B$1:$AI$720,MATCH(C$1,'Tillförd energi'!$B$1:$AQ$1,0),FALSE)</f>
        <v>0</v>
      </c>
      <c r="D139">
        <f>VLOOKUP($B139,'Tillförd energi'!$B$1:$AI$720,MATCH(D$1,'Tillförd energi'!$B$1:$AQ$1,0),FALSE)</f>
        <v>4.3999999999999997E-2</v>
      </c>
      <c r="E139">
        <f>VLOOKUP($B139,'Tillförd energi'!$B$1:$AI$720,MATCH(E$1,'Tillförd energi'!$B$1:$AQ$1,0),FALSE)</f>
        <v>0</v>
      </c>
      <c r="F139">
        <f>VLOOKUP($B139,'Tillförd energi'!$B$1:$AI$720,MATCH(F$1,'Tillförd energi'!$B$1:$AQ$1,0),FALSE)</f>
        <v>0</v>
      </c>
      <c r="G139">
        <f>VLOOKUP($B139,'Tillförd energi'!$B$1:$AI$720,MATCH(G$1,'Tillförd energi'!$B$1:$AQ$1,0),FALSE)</f>
        <v>0</v>
      </c>
      <c r="H139">
        <f>VLOOKUP($B139,'Tillförd energi'!$B$1:$AI$720,MATCH(H$1,'Tillförd energi'!$B$1:$AQ$1,0),FALSE)</f>
        <v>0</v>
      </c>
      <c r="I139">
        <f>VLOOKUP($B139,'Tillförd energi'!$B$1:$AI$720,MATCH(I$1,'Tillförd energi'!$B$1:$AQ$1,0),FALSE)</f>
        <v>0</v>
      </c>
      <c r="J139">
        <f>VLOOKUP($B139,'Tillförd energi'!$B$1:$AI$720,MATCH(J$1,'Tillförd energi'!$B$1:$AQ$1,0),FALSE)</f>
        <v>0</v>
      </c>
      <c r="K139">
        <f>VLOOKUP($B139,'Tillförd energi'!$B$1:$AI$720,MATCH(K$1,'Tillförd energi'!$B$1:$AQ$1,0),FALSE)</f>
        <v>0</v>
      </c>
      <c r="L139">
        <f>VLOOKUP($B139,'Tillförd energi'!$B$1:$AI$720,MATCH(L$1,'Tillförd energi'!$B$1:$AQ$1,0),FALSE)</f>
        <v>0</v>
      </c>
      <c r="M139">
        <f>VLOOKUP($B139,'Tillförd energi'!$B$1:$AI$720,MATCH(M$1,'Tillförd energi'!$B$1:$AQ$1,0),FALSE)</f>
        <v>0</v>
      </c>
      <c r="N139">
        <f>VLOOKUP($B139,'Tillförd energi'!$B$1:$AI$720,MATCH(N$1,'Tillförd energi'!$B$1:$AQ$1,0),FALSE)</f>
        <v>0</v>
      </c>
      <c r="O139">
        <f>VLOOKUP($B139,'Tillförd energi'!$B$1:$AI$720,MATCH(O$1,'Tillförd energi'!$B$1:$AQ$1,0),FALSE)</f>
        <v>0</v>
      </c>
      <c r="P139">
        <f>VLOOKUP($B139,'Tillförd energi'!$B$1:$AI$720,MATCH(P$1,'Tillförd energi'!$B$1:$AQ$1,0),FALSE)</f>
        <v>10.63</v>
      </c>
      <c r="Q139">
        <f>VLOOKUP($B139,'Tillförd energi'!$B$1:$AI$720,MATCH(Q$1,'Tillförd energi'!$B$1:$AQ$1,0),FALSE)</f>
        <v>0</v>
      </c>
      <c r="R139">
        <f>VLOOKUP($B139,'Tillförd energi'!$B$1:$AI$720,MATCH(R$1,'Tillförd energi'!$B$1:$AQ$1,0),FALSE)</f>
        <v>0</v>
      </c>
      <c r="S139">
        <f>VLOOKUP($B139,'Tillförd energi'!$B$1:$AI$720,MATCH(S$1,'Tillförd energi'!$B$1:$AQ$1,0),FALSE)</f>
        <v>0</v>
      </c>
      <c r="T139">
        <f>VLOOKUP($B139,'Tillförd energi'!$B$1:$AI$720,MATCH(T$1,'Tillförd energi'!$B$1:$AQ$1,0),FALSE)</f>
        <v>0</v>
      </c>
      <c r="U139">
        <f>VLOOKUP($B139,'Tillförd energi'!$B$1:$AI$720,MATCH(U$1,'Tillförd energi'!$B$1:$AQ$1,0),FALSE)</f>
        <v>0</v>
      </c>
      <c r="V139">
        <f>VLOOKUP($B139,'Tillförd energi'!$B$1:$AI$720,MATCH(V$1,'Tillförd energi'!$B$1:$AQ$1,0),FALSE)</f>
        <v>0</v>
      </c>
      <c r="W139">
        <f>VLOOKUP($B139,'Tillförd energi'!$B$1:$AI$720,MATCH(W$1,'Tillförd energi'!$B$1:$AQ$1,0),FALSE)</f>
        <v>0</v>
      </c>
      <c r="X139">
        <f>VLOOKUP($B139,'Tillförd energi'!$B$1:$AI$720,MATCH(X$1,'Tillförd energi'!$B$1:$AQ$1,0),FALSE)</f>
        <v>0</v>
      </c>
      <c r="Y139">
        <f>VLOOKUP($B139,'Tillförd energi'!$B$1:$AI$720,MATCH(Y$1,'Tillförd energi'!$B$1:$AQ$1,0),FALSE)</f>
        <v>0</v>
      </c>
      <c r="Z139">
        <f>VLOOKUP($B139,'Tillförd energi'!$B$1:$AI$720,MATCH(Z$1,'Tillförd energi'!$B$1:$AQ$1,0),FALSE)</f>
        <v>0</v>
      </c>
      <c r="AA139">
        <f>VLOOKUP($B139,'Tillförd energi'!$B$1:$AI$720,MATCH(AA$1,'Tillförd energi'!$B$1:$AQ$1,0),FALSE)</f>
        <v>0</v>
      </c>
      <c r="AB139">
        <f>VLOOKUP($B139,'Tillförd energi'!$B$1:$AI$720,MATCH(AB$1,'Tillförd energi'!$B$1:$AQ$1,0),FALSE)</f>
        <v>0</v>
      </c>
      <c r="AC139">
        <f>VLOOKUP($B139,'Tillförd energi'!$B$1:$AI$720,MATCH(AC$1,'Tillförd energi'!$B$1:$AQ$1,0),FALSE)</f>
        <v>0</v>
      </c>
      <c r="AD139">
        <f>VLOOKUP($B139,'Tillförd energi'!$B$1:$AI$720,MATCH(AD$1,'Tillförd energi'!$B$1:$AQ$1,0),FALSE)</f>
        <v>0</v>
      </c>
      <c r="AE139">
        <f>VLOOKUP($B139,'Tillförd energi'!$B$1:$AI$720,MATCH(AE$1,'Tillförd energi'!$B$1:$AQ$1,0),FALSE)</f>
        <v>0</v>
      </c>
      <c r="AF139">
        <f>VLOOKUP($B139,'Tillförd energi'!$B$1:$AI$720,MATCH(AF$1,'Tillförd energi'!$B$1:$AQ$1,0),FALSE)</f>
        <v>0.187</v>
      </c>
      <c r="AG139">
        <f>IFERROR(VLOOKUP(B139,Miljö!$B$1:$AC$550,MATCH("Köpt mängd produktionsspecifik fjärrvärme:",Miljö!$B$1:$AC$1,0),FALSE)/1,0)</f>
        <v>0</v>
      </c>
      <c r="AI139">
        <f t="shared" si="46"/>
        <v>10.861000000000001</v>
      </c>
      <c r="AJ139">
        <f t="shared" si="47"/>
        <v>10.861000000000001</v>
      </c>
      <c r="AK139">
        <f>IF(ISERROR(1/VLOOKUP($B139,Leveranser!$B$1:$S$499,MATCH("Såld värme (GWh)",Leveranser!$B$1:$S$1,0),FALSE)),"",VLOOKUP($B139,Leveranser!$B$1:$S$499,MATCH("Såld värme (GWh)",Leveranser!$B$1:$S$1,0),FALSE))</f>
        <v>6.8</v>
      </c>
      <c r="AL139">
        <f>VLOOKUP($B139,Leveranser!$B$1:$Y$499,MATCH("Totalt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114">
        <f t="shared" si="48"/>
        <v>0.62609336156891626</v>
      </c>
      <c r="AP139" t="str">
        <f>IFERROR(VLOOKUP($B139,Miljövärden!$B$2:$H$600,7,FALSE),"Nej, saknas")</f>
        <v>Ja</v>
      </c>
      <c r="AQ139" t="str">
        <f>IFERROR(VLOOKUP($B139,Miljövärden!$B$2:$H$600,6,FALSE),"Nej, saknas")</f>
        <v>Nej</v>
      </c>
      <c r="AU139">
        <f t="shared" si="49"/>
        <v>0.187</v>
      </c>
      <c r="AV139">
        <f t="shared" si="50"/>
        <v>0</v>
      </c>
      <c r="AW139">
        <f t="shared" si="51"/>
        <v>10.63</v>
      </c>
      <c r="AX139">
        <f t="shared" si="52"/>
        <v>0</v>
      </c>
      <c r="AZ139">
        <f t="shared" si="53"/>
        <v>10.63</v>
      </c>
      <c r="BC139">
        <f t="shared" si="54"/>
        <v>4.3999999999999997E-2</v>
      </c>
      <c r="BD139">
        <f t="shared" si="55"/>
        <v>0</v>
      </c>
      <c r="BE139">
        <f t="shared" si="56"/>
        <v>10.63</v>
      </c>
      <c r="BF139">
        <f t="shared" si="57"/>
        <v>0</v>
      </c>
      <c r="BG139">
        <f t="shared" si="58"/>
        <v>0.187</v>
      </c>
      <c r="BH139">
        <f>VLOOKUP(B139,Miljö!$B$1:$BX$482,MATCH("Fossilandel för ursprungspecificerad el ()",Miljö!$B$1:$I$1,0),FALSE)</f>
        <v>0</v>
      </c>
      <c r="BI139">
        <f>VLOOKUP(B139,Miljö!$B$1:$BX$482,MATCH("Kärnkraftsandel för ursprungsspecificerad el ()",Miljö!$B$1:$O$1,0),FALSE)</f>
        <v>0</v>
      </c>
      <c r="BJ139">
        <f t="shared" si="59"/>
        <v>0</v>
      </c>
      <c r="BK139" t="str">
        <f>VLOOKUP(B139,Miljö!$B$1:$P$482,MATCH("Fossil andel i procent (%)",Miljö!$B$1:$P$1,0),FALSE)</f>
        <v>ET</v>
      </c>
      <c r="BL139">
        <f t="shared" si="60"/>
        <v>10.861000000000001</v>
      </c>
      <c r="BO139" s="21">
        <f t="shared" si="61"/>
        <v>4.0511923395635755E-3</v>
      </c>
      <c r="BP139" s="115">
        <f t="shared" si="62"/>
        <v>0</v>
      </c>
      <c r="BQ139" s="115">
        <f t="shared" si="63"/>
        <v>0.99594880766043636</v>
      </c>
      <c r="BR139" s="115">
        <f t="shared" si="64"/>
        <v>0</v>
      </c>
      <c r="BT139" s="116">
        <f t="shared" si="65"/>
        <v>0.99999999999999989</v>
      </c>
      <c r="BW139" s="115">
        <f>IF(AP139="Ja",VLOOKUP(B139,Miljövärden!$B$2:$H$600,MATCH("Total andel fossilt",Miljövärden!$B$2:$H$2,0),FALSE),"")</f>
        <v>4.0511899999999997E-3</v>
      </c>
      <c r="BX139" s="116">
        <f t="shared" si="66"/>
        <v>-2.3395635758566291E-9</v>
      </c>
      <c r="BZ139">
        <f t="shared" si="67"/>
        <v>-2.3395635758566291E-9</v>
      </c>
      <c r="CA139" s="115">
        <f t="shared" si="68"/>
        <v>0</v>
      </c>
    </row>
    <row r="140" spans="1:79">
      <c r="A140" t="s">
        <v>231</v>
      </c>
      <c r="B140" t="s">
        <v>240</v>
      </c>
      <c r="C140">
        <f>VLOOKUP($B140,'Tillförd energi'!$B$1:$AI$720,MATCH(C$1,'Tillförd energi'!$B$1:$AQ$1,0),FALSE)</f>
        <v>0</v>
      </c>
      <c r="D140">
        <f>VLOOKUP($B140,'Tillförd energi'!$B$1:$AI$720,MATCH(D$1,'Tillförd energi'!$B$1:$AQ$1,0),FALSE)</f>
        <v>0.125</v>
      </c>
      <c r="E140">
        <f>VLOOKUP($B140,'Tillförd energi'!$B$1:$AI$720,MATCH(E$1,'Tillförd energi'!$B$1:$AQ$1,0),FALSE)</f>
        <v>0</v>
      </c>
      <c r="F140">
        <f>VLOOKUP($B140,'Tillförd energi'!$B$1:$AI$720,MATCH(F$1,'Tillförd energi'!$B$1:$AQ$1,0),FALSE)</f>
        <v>0</v>
      </c>
      <c r="G140">
        <f>VLOOKUP($B140,'Tillförd energi'!$B$1:$AI$720,MATCH(G$1,'Tillförd energi'!$B$1:$AQ$1,0),FALSE)</f>
        <v>0</v>
      </c>
      <c r="H140">
        <f>VLOOKUP($B140,'Tillförd energi'!$B$1:$AI$720,MATCH(H$1,'Tillförd energi'!$B$1:$AQ$1,0),FALSE)</f>
        <v>0</v>
      </c>
      <c r="I140">
        <f>VLOOKUP($B140,'Tillförd energi'!$B$1:$AI$720,MATCH(I$1,'Tillförd energi'!$B$1:$AQ$1,0),FALSE)</f>
        <v>0</v>
      </c>
      <c r="J140">
        <f>VLOOKUP($B140,'Tillförd energi'!$B$1:$AI$720,MATCH(J$1,'Tillförd energi'!$B$1:$AQ$1,0),FALSE)</f>
        <v>0</v>
      </c>
      <c r="K140">
        <f>VLOOKUP($B140,'Tillförd energi'!$B$1:$AI$720,MATCH(K$1,'Tillförd energi'!$B$1:$AQ$1,0),FALSE)</f>
        <v>0</v>
      </c>
      <c r="L140">
        <f>VLOOKUP($B140,'Tillförd energi'!$B$1:$AI$720,MATCH(L$1,'Tillförd energi'!$B$1:$AQ$1,0),FALSE)</f>
        <v>0</v>
      </c>
      <c r="M140">
        <f>VLOOKUP($B140,'Tillförd energi'!$B$1:$AI$720,MATCH(M$1,'Tillförd energi'!$B$1:$AQ$1,0),FALSE)</f>
        <v>0</v>
      </c>
      <c r="N140">
        <f>VLOOKUP($B140,'Tillförd energi'!$B$1:$AI$720,MATCH(N$1,'Tillförd energi'!$B$1:$AQ$1,0),FALSE)</f>
        <v>0</v>
      </c>
      <c r="O140">
        <f>VLOOKUP($B140,'Tillförd energi'!$B$1:$AI$720,MATCH(O$1,'Tillförd energi'!$B$1:$AQ$1,0),FALSE)</f>
        <v>0</v>
      </c>
      <c r="P140">
        <f>VLOOKUP($B140,'Tillförd energi'!$B$1:$AI$720,MATCH(P$1,'Tillförd energi'!$B$1:$AQ$1,0),FALSE)</f>
        <v>14.83</v>
      </c>
      <c r="Q140">
        <f>VLOOKUP($B140,'Tillförd energi'!$B$1:$AI$720,MATCH(Q$1,'Tillförd energi'!$B$1:$AQ$1,0),FALSE)</f>
        <v>0</v>
      </c>
      <c r="R140">
        <f>VLOOKUP($B140,'Tillförd energi'!$B$1:$AI$720,MATCH(R$1,'Tillförd energi'!$B$1:$AQ$1,0),FALSE)</f>
        <v>0</v>
      </c>
      <c r="S140">
        <f>VLOOKUP($B140,'Tillförd energi'!$B$1:$AI$720,MATCH(S$1,'Tillförd energi'!$B$1:$AQ$1,0),FALSE)</f>
        <v>0</v>
      </c>
      <c r="T140">
        <f>VLOOKUP($B140,'Tillförd energi'!$B$1:$AI$720,MATCH(T$1,'Tillförd energi'!$B$1:$AQ$1,0),FALSE)</f>
        <v>0</v>
      </c>
      <c r="U140">
        <f>VLOOKUP($B140,'Tillförd energi'!$B$1:$AI$720,MATCH(U$1,'Tillförd energi'!$B$1:$AQ$1,0),FALSE)</f>
        <v>0</v>
      </c>
      <c r="V140">
        <f>VLOOKUP($B140,'Tillförd energi'!$B$1:$AI$720,MATCH(V$1,'Tillförd energi'!$B$1:$AQ$1,0),FALSE)</f>
        <v>0</v>
      </c>
      <c r="W140">
        <f>VLOOKUP($B140,'Tillförd energi'!$B$1:$AI$720,MATCH(W$1,'Tillförd energi'!$B$1:$AQ$1,0),FALSE)</f>
        <v>0.99299999999999999</v>
      </c>
      <c r="X140">
        <f>VLOOKUP($B140,'Tillförd energi'!$B$1:$AI$720,MATCH(X$1,'Tillförd energi'!$B$1:$AQ$1,0),FALSE)</f>
        <v>0</v>
      </c>
      <c r="Y140">
        <f>VLOOKUP($B140,'Tillförd energi'!$B$1:$AI$720,MATCH(Y$1,'Tillförd energi'!$B$1:$AQ$1,0),FALSE)</f>
        <v>0</v>
      </c>
      <c r="Z140">
        <f>VLOOKUP($B140,'Tillförd energi'!$B$1:$AI$720,MATCH(Z$1,'Tillförd energi'!$B$1:$AQ$1,0),FALSE)</f>
        <v>0</v>
      </c>
      <c r="AA140">
        <f>VLOOKUP($B140,'Tillförd energi'!$B$1:$AI$720,MATCH(AA$1,'Tillförd energi'!$B$1:$AQ$1,0),FALSE)</f>
        <v>0</v>
      </c>
      <c r="AB140">
        <f>VLOOKUP($B140,'Tillförd energi'!$B$1:$AI$720,MATCH(AB$1,'Tillförd energi'!$B$1:$AQ$1,0),FALSE)</f>
        <v>0</v>
      </c>
      <c r="AC140">
        <f>VLOOKUP($B140,'Tillförd energi'!$B$1:$AI$720,MATCH(AC$1,'Tillförd energi'!$B$1:$AQ$1,0),FALSE)</f>
        <v>0</v>
      </c>
      <c r="AD140">
        <f>VLOOKUP($B140,'Tillförd energi'!$B$1:$AI$720,MATCH(AD$1,'Tillförd energi'!$B$1:$AQ$1,0),FALSE)</f>
        <v>0</v>
      </c>
      <c r="AE140">
        <f>VLOOKUP($B140,'Tillförd energi'!$B$1:$AI$720,MATCH(AE$1,'Tillförd energi'!$B$1:$AQ$1,0),FALSE)</f>
        <v>0</v>
      </c>
      <c r="AF140">
        <f>VLOOKUP($B140,'Tillförd energi'!$B$1:$AI$720,MATCH(AF$1,'Tillförd energi'!$B$1:$AQ$1,0),FALSE)</f>
        <v>0.219</v>
      </c>
      <c r="AG140">
        <f>IFERROR(VLOOKUP(B140,Miljö!$B$1:$AC$550,MATCH("Köpt mängd produktionsspecifik fjärrvärme:",Miljö!$B$1:$AC$1,0),FALSE)/1,0)</f>
        <v>0</v>
      </c>
      <c r="AI140">
        <f t="shared" si="46"/>
        <v>16.167000000000002</v>
      </c>
      <c r="AJ140">
        <f t="shared" si="47"/>
        <v>16.167000000000002</v>
      </c>
      <c r="AK140">
        <f>IF(ISERROR(1/VLOOKUP($B140,Leveranser!$B$1:$S$499,MATCH("Såld värme (GWh)",Leveranser!$B$1:$S$1,0),FALSE)),"",VLOOKUP($B140,Leveranser!$B$1:$S$499,MATCH("Såld värme (GWh)",Leveranser!$B$1:$S$1,0),FALSE))</f>
        <v>10.52</v>
      </c>
      <c r="AL140">
        <f>VLOOKUP($B140,Leveranser!$B$1:$Y$499,MATCH("Totalt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114">
        <f t="shared" si="48"/>
        <v>0.65070823281994172</v>
      </c>
      <c r="AP140" t="str">
        <f>IFERROR(VLOOKUP($B140,Miljövärden!$B$2:$H$600,7,FALSE),"Nej, saknas")</f>
        <v>Ja</v>
      </c>
      <c r="AQ140" t="str">
        <f>IFERROR(VLOOKUP($B140,Miljövärden!$B$2:$H$600,6,FALSE),"Nej, saknas")</f>
        <v>Nej</v>
      </c>
      <c r="AU140">
        <f t="shared" si="49"/>
        <v>0.219</v>
      </c>
      <c r="AV140">
        <f t="shared" si="50"/>
        <v>0</v>
      </c>
      <c r="AW140">
        <f t="shared" si="51"/>
        <v>14.83</v>
      </c>
      <c r="AX140">
        <f t="shared" si="52"/>
        <v>0</v>
      </c>
      <c r="AZ140">
        <f t="shared" si="53"/>
        <v>15.823</v>
      </c>
      <c r="BC140">
        <f t="shared" si="54"/>
        <v>0.125</v>
      </c>
      <c r="BD140">
        <f t="shared" si="55"/>
        <v>0</v>
      </c>
      <c r="BE140">
        <f t="shared" si="56"/>
        <v>15.823</v>
      </c>
      <c r="BF140">
        <f t="shared" si="57"/>
        <v>0</v>
      </c>
      <c r="BG140">
        <f t="shared" si="58"/>
        <v>0.219</v>
      </c>
      <c r="BH140">
        <f>VLOOKUP(B140,Miljö!$B$1:$BX$482,MATCH("Fossilandel för ursprungspecificerad el ()",Miljö!$B$1:$I$1,0),FALSE)</f>
        <v>0</v>
      </c>
      <c r="BI140">
        <f>VLOOKUP(B140,Miljö!$B$1:$BX$482,MATCH("Kärnkraftsandel för ursprungsspecificerad el ()",Miljö!$B$1:$O$1,0),FALSE)</f>
        <v>0</v>
      </c>
      <c r="BJ140">
        <f t="shared" si="59"/>
        <v>0</v>
      </c>
      <c r="BK140" t="str">
        <f>VLOOKUP(B140,Miljö!$B$1:$P$482,MATCH("Fossil andel i procent (%)",Miljö!$B$1:$P$1,0),FALSE)</f>
        <v>ET</v>
      </c>
      <c r="BL140">
        <f t="shared" si="60"/>
        <v>16.167000000000002</v>
      </c>
      <c r="BO140" s="21">
        <f t="shared" si="61"/>
        <v>7.731799344343415E-3</v>
      </c>
      <c r="BP140" s="115">
        <f t="shared" si="62"/>
        <v>0</v>
      </c>
      <c r="BQ140" s="115">
        <f t="shared" si="63"/>
        <v>0.99226820065565657</v>
      </c>
      <c r="BR140" s="115">
        <f t="shared" si="64"/>
        <v>0</v>
      </c>
      <c r="BT140" s="116">
        <f t="shared" si="65"/>
        <v>1</v>
      </c>
      <c r="BW140" s="115">
        <f>IF(AP140="Ja",VLOOKUP(B140,Miljövärden!$B$2:$H$600,MATCH("Total andel fossilt",Miljövärden!$B$2:$H$2,0),FALSE),"")</f>
        <v>7.7317999999999996E-3</v>
      </c>
      <c r="BX140" s="116">
        <f t="shared" si="66"/>
        <v>6.5565658458055509E-10</v>
      </c>
      <c r="BZ140">
        <f t="shared" si="67"/>
        <v>6.5565658458055509E-10</v>
      </c>
      <c r="CA140" s="115">
        <f t="shared" si="68"/>
        <v>0</v>
      </c>
    </row>
    <row r="141" spans="1:79">
      <c r="A141" t="s">
        <v>231</v>
      </c>
      <c r="B141" t="s">
        <v>241</v>
      </c>
      <c r="C141">
        <f>VLOOKUP($B141,'Tillförd energi'!$B$1:$AI$720,MATCH(C$1,'Tillförd energi'!$B$1:$AQ$1,0),FALSE)</f>
        <v>0</v>
      </c>
      <c r="D141">
        <f>VLOOKUP($B141,'Tillförd energi'!$B$1:$AI$720,MATCH(D$1,'Tillförd energi'!$B$1:$AQ$1,0),FALSE)</f>
        <v>0.23799999999999999</v>
      </c>
      <c r="E141">
        <f>VLOOKUP($B141,'Tillförd energi'!$B$1:$AI$720,MATCH(E$1,'Tillförd energi'!$B$1:$AQ$1,0),FALSE)</f>
        <v>0</v>
      </c>
      <c r="F141">
        <f>VLOOKUP($B141,'Tillförd energi'!$B$1:$AI$720,MATCH(F$1,'Tillförd energi'!$B$1:$AQ$1,0),FALSE)</f>
        <v>0</v>
      </c>
      <c r="G141">
        <f>VLOOKUP($B141,'Tillförd energi'!$B$1:$AI$720,MATCH(G$1,'Tillförd energi'!$B$1:$AQ$1,0),FALSE)</f>
        <v>0</v>
      </c>
      <c r="H141">
        <f>VLOOKUP($B141,'Tillförd energi'!$B$1:$AI$720,MATCH(H$1,'Tillförd energi'!$B$1:$AQ$1,0),FALSE)</f>
        <v>0</v>
      </c>
      <c r="I141">
        <f>VLOOKUP($B141,'Tillförd energi'!$B$1:$AI$720,MATCH(I$1,'Tillförd energi'!$B$1:$AQ$1,0),FALSE)</f>
        <v>0</v>
      </c>
      <c r="J141">
        <f>VLOOKUP($B141,'Tillförd energi'!$B$1:$AI$720,MATCH(J$1,'Tillförd energi'!$B$1:$AQ$1,0),FALSE)</f>
        <v>0</v>
      </c>
      <c r="K141">
        <f>VLOOKUP($B141,'Tillförd energi'!$B$1:$AI$720,MATCH(K$1,'Tillförd energi'!$B$1:$AQ$1,0),FALSE)</f>
        <v>0</v>
      </c>
      <c r="L141">
        <f>VLOOKUP($B141,'Tillförd energi'!$B$1:$AI$720,MATCH(L$1,'Tillförd energi'!$B$1:$AQ$1,0),FALSE)</f>
        <v>0</v>
      </c>
      <c r="M141">
        <f>VLOOKUP($B141,'Tillförd energi'!$B$1:$AI$720,MATCH(M$1,'Tillförd energi'!$B$1:$AQ$1,0),FALSE)</f>
        <v>0</v>
      </c>
      <c r="N141">
        <f>VLOOKUP($B141,'Tillförd energi'!$B$1:$AI$720,MATCH(N$1,'Tillförd energi'!$B$1:$AQ$1,0),FALSE)</f>
        <v>0</v>
      </c>
      <c r="O141">
        <f>VLOOKUP($B141,'Tillförd energi'!$B$1:$AI$720,MATCH(O$1,'Tillförd energi'!$B$1:$AQ$1,0),FALSE)</f>
        <v>0</v>
      </c>
      <c r="P141">
        <f>VLOOKUP($B141,'Tillförd energi'!$B$1:$AI$720,MATCH(P$1,'Tillförd energi'!$B$1:$AQ$1,0),FALSE)</f>
        <v>6.13</v>
      </c>
      <c r="Q141">
        <f>VLOOKUP($B141,'Tillförd energi'!$B$1:$AI$720,MATCH(Q$1,'Tillförd energi'!$B$1:$AQ$1,0),FALSE)</f>
        <v>0</v>
      </c>
      <c r="R141">
        <f>VLOOKUP($B141,'Tillförd energi'!$B$1:$AI$720,MATCH(R$1,'Tillförd energi'!$B$1:$AQ$1,0),FALSE)</f>
        <v>0</v>
      </c>
      <c r="S141">
        <f>VLOOKUP($B141,'Tillförd energi'!$B$1:$AI$720,MATCH(S$1,'Tillförd energi'!$B$1:$AQ$1,0),FALSE)</f>
        <v>0</v>
      </c>
      <c r="T141">
        <f>VLOOKUP($B141,'Tillförd energi'!$B$1:$AI$720,MATCH(T$1,'Tillförd energi'!$B$1:$AQ$1,0),FALSE)</f>
        <v>0</v>
      </c>
      <c r="U141">
        <f>VLOOKUP($B141,'Tillförd energi'!$B$1:$AI$720,MATCH(U$1,'Tillförd energi'!$B$1:$AQ$1,0),FALSE)</f>
        <v>0</v>
      </c>
      <c r="V141">
        <f>VLOOKUP($B141,'Tillförd energi'!$B$1:$AI$720,MATCH(V$1,'Tillförd energi'!$B$1:$AQ$1,0),FALSE)</f>
        <v>0</v>
      </c>
      <c r="W141">
        <f>VLOOKUP($B141,'Tillförd energi'!$B$1:$AI$720,MATCH(W$1,'Tillförd energi'!$B$1:$AQ$1,0),FALSE)</f>
        <v>0</v>
      </c>
      <c r="X141">
        <f>VLOOKUP($B141,'Tillförd energi'!$B$1:$AI$720,MATCH(X$1,'Tillförd energi'!$B$1:$AQ$1,0),FALSE)</f>
        <v>0</v>
      </c>
      <c r="Y141">
        <f>VLOOKUP($B141,'Tillförd energi'!$B$1:$AI$720,MATCH(Y$1,'Tillförd energi'!$B$1:$AQ$1,0),FALSE)</f>
        <v>0</v>
      </c>
      <c r="Z141">
        <f>VLOOKUP($B141,'Tillförd energi'!$B$1:$AI$720,MATCH(Z$1,'Tillförd energi'!$B$1:$AQ$1,0),FALSE)</f>
        <v>0</v>
      </c>
      <c r="AA141">
        <f>VLOOKUP($B141,'Tillförd energi'!$B$1:$AI$720,MATCH(AA$1,'Tillförd energi'!$B$1:$AQ$1,0),FALSE)</f>
        <v>0</v>
      </c>
      <c r="AB141">
        <f>VLOOKUP($B141,'Tillförd energi'!$B$1:$AI$720,MATCH(AB$1,'Tillförd energi'!$B$1:$AQ$1,0),FALSE)</f>
        <v>0</v>
      </c>
      <c r="AC141">
        <f>VLOOKUP($B141,'Tillförd energi'!$B$1:$AI$720,MATCH(AC$1,'Tillförd energi'!$B$1:$AQ$1,0),FALSE)</f>
        <v>0</v>
      </c>
      <c r="AD141">
        <f>VLOOKUP($B141,'Tillförd energi'!$B$1:$AI$720,MATCH(AD$1,'Tillförd energi'!$B$1:$AQ$1,0),FALSE)</f>
        <v>0</v>
      </c>
      <c r="AE141">
        <f>VLOOKUP($B141,'Tillförd energi'!$B$1:$AI$720,MATCH(AE$1,'Tillförd energi'!$B$1:$AQ$1,0),FALSE)</f>
        <v>0</v>
      </c>
      <c r="AF141">
        <f>VLOOKUP($B141,'Tillförd energi'!$B$1:$AI$720,MATCH(AF$1,'Tillförd energi'!$B$1:$AQ$1,0),FALSE)</f>
        <v>0.11799999999999999</v>
      </c>
      <c r="AG141">
        <f>IFERROR(VLOOKUP(B141,Miljö!$B$1:$AC$550,MATCH("Köpt mängd produktionsspecifik fjärrvärme:",Miljö!$B$1:$AC$1,0),FALSE)/1,0)</f>
        <v>0</v>
      </c>
      <c r="AI141">
        <f t="shared" si="46"/>
        <v>6.4860000000000007</v>
      </c>
      <c r="AJ141">
        <f t="shared" si="47"/>
        <v>6.4860000000000007</v>
      </c>
      <c r="AK141">
        <f>IF(ISERROR(1/VLOOKUP($B141,Leveranser!$B$1:$S$499,MATCH("Såld värme (GWh)",Leveranser!$B$1:$S$1,0),FALSE)),"",VLOOKUP($B141,Leveranser!$B$1:$S$499,MATCH("Såld värme (GWh)",Leveranser!$B$1:$S$1,0),FALSE))</f>
        <v>4.7619999999999996</v>
      </c>
      <c r="AL141">
        <f>VLOOKUP($B141,Leveranser!$B$1:$Y$499,MATCH("Totalt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0</v>
      </c>
      <c r="AN141" s="114">
        <f t="shared" si="48"/>
        <v>0.73419673142152309</v>
      </c>
      <c r="AP141" t="str">
        <f>IFERROR(VLOOKUP($B141,Miljövärden!$B$2:$H$600,7,FALSE),"Nej, saknas")</f>
        <v>Ja</v>
      </c>
      <c r="AQ141" t="str">
        <f>IFERROR(VLOOKUP($B141,Miljövärden!$B$2:$H$600,6,FALSE),"Nej, saknas")</f>
        <v>Nej</v>
      </c>
      <c r="AU141">
        <f t="shared" si="49"/>
        <v>0.11799999999999999</v>
      </c>
      <c r="AV141">
        <f t="shared" si="50"/>
        <v>0</v>
      </c>
      <c r="AW141">
        <f t="shared" si="51"/>
        <v>6.13</v>
      </c>
      <c r="AX141">
        <f t="shared" si="52"/>
        <v>0</v>
      </c>
      <c r="AZ141">
        <f t="shared" si="53"/>
        <v>6.13</v>
      </c>
      <c r="BC141">
        <f t="shared" si="54"/>
        <v>0.23799999999999999</v>
      </c>
      <c r="BD141">
        <f t="shared" si="55"/>
        <v>0</v>
      </c>
      <c r="BE141">
        <f t="shared" si="56"/>
        <v>6.13</v>
      </c>
      <c r="BF141">
        <f t="shared" si="57"/>
        <v>0</v>
      </c>
      <c r="BG141">
        <f t="shared" si="58"/>
        <v>0.11799999999999999</v>
      </c>
      <c r="BH141">
        <f>VLOOKUP(B141,Miljö!$B$1:$BX$482,MATCH("Fossilandel för ursprungspecificerad el ()",Miljö!$B$1:$I$1,0),FALSE)</f>
        <v>0</v>
      </c>
      <c r="BI141">
        <f>VLOOKUP(B141,Miljö!$B$1:$BX$482,MATCH("Kärnkraftsandel för ursprungsspecificerad el ()",Miljö!$B$1:$O$1,0),FALSE)</f>
        <v>0</v>
      </c>
      <c r="BJ141">
        <f t="shared" si="59"/>
        <v>0</v>
      </c>
      <c r="BK141" t="str">
        <f>VLOOKUP(B141,Miljö!$B$1:$P$482,MATCH("Fossil andel i procent (%)",Miljö!$B$1:$P$1,0),FALSE)</f>
        <v>ET</v>
      </c>
      <c r="BL141">
        <f t="shared" si="60"/>
        <v>6.4860000000000007</v>
      </c>
      <c r="BO141" s="21">
        <f t="shared" si="61"/>
        <v>3.669441874807277E-2</v>
      </c>
      <c r="BP141" s="115">
        <f t="shared" si="62"/>
        <v>0</v>
      </c>
      <c r="BQ141" s="115">
        <f t="shared" si="63"/>
        <v>0.96330558125192711</v>
      </c>
      <c r="BR141" s="115">
        <f t="shared" si="64"/>
        <v>0</v>
      </c>
      <c r="BT141" s="116">
        <f t="shared" si="65"/>
        <v>0.99999999999999989</v>
      </c>
      <c r="BW141" s="115">
        <f>IF(AP141="Ja",VLOOKUP(B141,Miljövärden!$B$2:$H$600,MATCH("Total andel fossilt",Miljövärden!$B$2:$H$2,0),FALSE),"")</f>
        <v>3.6694400000000002E-2</v>
      </c>
      <c r="BX141" s="116">
        <f t="shared" si="66"/>
        <v>-1.8748072767860169E-8</v>
      </c>
      <c r="BZ141">
        <f t="shared" si="67"/>
        <v>-1.8748072767860169E-8</v>
      </c>
      <c r="CA141" s="115">
        <f t="shared" si="68"/>
        <v>0</v>
      </c>
    </row>
    <row r="142" spans="1:79">
      <c r="A142" t="s">
        <v>242</v>
      </c>
      <c r="B142" t="s">
        <v>243</v>
      </c>
      <c r="C142">
        <f>VLOOKUP($B142,'Tillförd energi'!$B$1:$AI$720,MATCH(C$1,'Tillförd energi'!$B$1:$AQ$1,0),FALSE)</f>
        <v>0</v>
      </c>
      <c r="D142">
        <f>VLOOKUP($B142,'Tillförd energi'!$B$1:$AI$720,MATCH(D$1,'Tillförd energi'!$B$1:$AQ$1,0),FALSE)</f>
        <v>0.32300000000000001</v>
      </c>
      <c r="E142">
        <f>VLOOKUP($B142,'Tillförd energi'!$B$1:$AI$720,MATCH(E$1,'Tillförd energi'!$B$1:$AQ$1,0),FALSE)</f>
        <v>0</v>
      </c>
      <c r="F142">
        <f>VLOOKUP($B142,'Tillförd energi'!$B$1:$AI$720,MATCH(F$1,'Tillförd energi'!$B$1:$AQ$1,0),FALSE)</f>
        <v>0</v>
      </c>
      <c r="G142">
        <f>VLOOKUP($B142,'Tillförd energi'!$B$1:$AI$720,MATCH(G$1,'Tillförd energi'!$B$1:$AQ$1,0),FALSE)</f>
        <v>0</v>
      </c>
      <c r="H142">
        <f>VLOOKUP($B142,'Tillförd energi'!$B$1:$AI$720,MATCH(H$1,'Tillförd energi'!$B$1:$AQ$1,0),FALSE)</f>
        <v>0</v>
      </c>
      <c r="I142">
        <f>VLOOKUP($B142,'Tillförd energi'!$B$1:$AI$720,MATCH(I$1,'Tillförd energi'!$B$1:$AQ$1,0),FALSE)</f>
        <v>0</v>
      </c>
      <c r="J142">
        <f>VLOOKUP($B142,'Tillförd energi'!$B$1:$AI$720,MATCH(J$1,'Tillförd energi'!$B$1:$AQ$1,0),FALSE)</f>
        <v>0</v>
      </c>
      <c r="K142">
        <f>VLOOKUP($B142,'Tillförd energi'!$B$1:$AI$720,MATCH(K$1,'Tillförd energi'!$B$1:$AQ$1,0),FALSE)</f>
        <v>0</v>
      </c>
      <c r="L142">
        <f>VLOOKUP($B142,'Tillförd energi'!$B$1:$AI$720,MATCH(L$1,'Tillförd energi'!$B$1:$AQ$1,0),FALSE)</f>
        <v>0</v>
      </c>
      <c r="M142">
        <f>VLOOKUP($B142,'Tillförd energi'!$B$1:$AI$720,MATCH(M$1,'Tillförd energi'!$B$1:$AQ$1,0),FALSE)</f>
        <v>0</v>
      </c>
      <c r="N142">
        <f>VLOOKUP($B142,'Tillförd energi'!$B$1:$AI$720,MATCH(N$1,'Tillförd energi'!$B$1:$AQ$1,0),FALSE)</f>
        <v>0</v>
      </c>
      <c r="O142">
        <f>VLOOKUP($B142,'Tillförd energi'!$B$1:$AI$720,MATCH(O$1,'Tillförd energi'!$B$1:$AQ$1,0),FALSE)</f>
        <v>0</v>
      </c>
      <c r="P142">
        <f>VLOOKUP($B142,'Tillförd energi'!$B$1:$AI$720,MATCH(P$1,'Tillförd energi'!$B$1:$AQ$1,0),FALSE)</f>
        <v>0</v>
      </c>
      <c r="Q142">
        <f>VLOOKUP($B142,'Tillförd energi'!$B$1:$AI$720,MATCH(Q$1,'Tillförd energi'!$B$1:$AQ$1,0),FALSE)</f>
        <v>0</v>
      </c>
      <c r="R142">
        <f>VLOOKUP($B142,'Tillförd energi'!$B$1:$AI$720,MATCH(R$1,'Tillförd energi'!$B$1:$AQ$1,0),FALSE)</f>
        <v>1.7529999999999999</v>
      </c>
      <c r="S142">
        <f>VLOOKUP($B142,'Tillförd energi'!$B$1:$AI$720,MATCH(S$1,'Tillförd energi'!$B$1:$AQ$1,0),FALSE)</f>
        <v>32.234999999999999</v>
      </c>
      <c r="T142">
        <f>VLOOKUP($B142,'Tillförd energi'!$B$1:$AI$720,MATCH(T$1,'Tillförd energi'!$B$1:$AQ$1,0),FALSE)</f>
        <v>0</v>
      </c>
      <c r="U142">
        <f>VLOOKUP($B142,'Tillförd energi'!$B$1:$AI$720,MATCH(U$1,'Tillförd energi'!$B$1:$AQ$1,0),FALSE)</f>
        <v>0</v>
      </c>
      <c r="V142">
        <f>VLOOKUP($B142,'Tillförd energi'!$B$1:$AI$720,MATCH(V$1,'Tillförd energi'!$B$1:$AQ$1,0),FALSE)</f>
        <v>0</v>
      </c>
      <c r="W142">
        <f>VLOOKUP($B142,'Tillförd energi'!$B$1:$AI$720,MATCH(W$1,'Tillförd energi'!$B$1:$AQ$1,0),FALSE)</f>
        <v>0</v>
      </c>
      <c r="X142">
        <f>VLOOKUP($B142,'Tillförd energi'!$B$1:$AI$720,MATCH(X$1,'Tillförd energi'!$B$1:$AQ$1,0),FALSE)</f>
        <v>0</v>
      </c>
      <c r="Y142">
        <f>VLOOKUP($B142,'Tillförd energi'!$B$1:$AI$720,MATCH(Y$1,'Tillförd energi'!$B$1:$AQ$1,0),FALSE)</f>
        <v>0</v>
      </c>
      <c r="Z142">
        <f>VLOOKUP($B142,'Tillförd energi'!$B$1:$AI$720,MATCH(Z$1,'Tillförd energi'!$B$1:$AQ$1,0),FALSE)</f>
        <v>0</v>
      </c>
      <c r="AA142">
        <f>VLOOKUP($B142,'Tillförd energi'!$B$1:$AI$720,MATCH(AA$1,'Tillförd energi'!$B$1:$AQ$1,0),FALSE)</f>
        <v>0</v>
      </c>
      <c r="AB142">
        <f>VLOOKUP($B142,'Tillförd energi'!$B$1:$AI$720,MATCH(AB$1,'Tillförd energi'!$B$1:$AQ$1,0),FALSE)</f>
        <v>0</v>
      </c>
      <c r="AC142">
        <f>VLOOKUP($B142,'Tillförd energi'!$B$1:$AI$720,MATCH(AC$1,'Tillförd energi'!$B$1:$AQ$1,0),FALSE)</f>
        <v>0</v>
      </c>
      <c r="AD142">
        <f>VLOOKUP($B142,'Tillförd energi'!$B$1:$AI$720,MATCH(AD$1,'Tillförd energi'!$B$1:$AQ$1,0),FALSE)</f>
        <v>0</v>
      </c>
      <c r="AE142">
        <f>VLOOKUP($B142,'Tillförd energi'!$B$1:$AI$720,MATCH(AE$1,'Tillförd energi'!$B$1:$AQ$1,0),FALSE)</f>
        <v>0</v>
      </c>
      <c r="AF142">
        <f>VLOOKUP($B142,'Tillförd energi'!$B$1:$AI$720,MATCH(AF$1,'Tillförd energi'!$B$1:$AQ$1,0),FALSE)</f>
        <v>0.376</v>
      </c>
      <c r="AG142">
        <f>IFERROR(VLOOKUP(B142,Miljö!$B$1:$AC$550,MATCH("Köpt mängd produktionsspecifik fjärrvärme:",Miljö!$B$1:$AC$1,0),FALSE)/1,0)</f>
        <v>0</v>
      </c>
      <c r="AI142">
        <f t="shared" si="46"/>
        <v>34.686999999999998</v>
      </c>
      <c r="AJ142">
        <f t="shared" si="47"/>
        <v>34.686999999999998</v>
      </c>
      <c r="AK142">
        <f>IF(ISERROR(1/VLOOKUP($B142,Leveranser!$B$1:$S$499,MATCH("Såld värme (GWh)",Leveranser!$B$1:$S$1,0),FALSE)),"",VLOOKUP($B142,Leveranser!$B$1:$S$499,MATCH("Såld värme (GWh)",Leveranser!$B$1:$S$1,0),FALSE))</f>
        <v>25.045999999999999</v>
      </c>
      <c r="AL142">
        <f>VLOOKUP($B142,Leveranser!$B$1:$Y$499,MATCH("Totalt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114">
        <f t="shared" si="48"/>
        <v>0.72205725487934969</v>
      </c>
      <c r="AP142" t="str">
        <f>IFERROR(VLOOKUP($B142,Miljövärden!$B$2:$H$600,7,FALSE),"Nej, saknas")</f>
        <v>Ja</v>
      </c>
      <c r="AQ142" t="str">
        <f>IFERROR(VLOOKUP($B142,Miljövärden!$B$2:$H$600,6,FALSE),"Nej, saknas")</f>
        <v>Nej</v>
      </c>
      <c r="AU142">
        <f t="shared" si="49"/>
        <v>0.376</v>
      </c>
      <c r="AV142">
        <f t="shared" si="50"/>
        <v>0</v>
      </c>
      <c r="AW142">
        <f t="shared" si="51"/>
        <v>0</v>
      </c>
      <c r="AX142">
        <f t="shared" si="52"/>
        <v>33.988</v>
      </c>
      <c r="AZ142">
        <f t="shared" si="53"/>
        <v>33.988</v>
      </c>
      <c r="BC142">
        <f t="shared" si="54"/>
        <v>0.32300000000000001</v>
      </c>
      <c r="BD142">
        <f t="shared" si="55"/>
        <v>0</v>
      </c>
      <c r="BE142">
        <f t="shared" si="56"/>
        <v>33.988</v>
      </c>
      <c r="BF142">
        <f t="shared" si="57"/>
        <v>0</v>
      </c>
      <c r="BG142">
        <f t="shared" si="58"/>
        <v>0.376</v>
      </c>
      <c r="BH142">
        <f>VLOOKUP(B142,Miljö!$B$1:$BX$482,MATCH("Fossilandel för ursprungspecificerad el ()",Miljö!$B$1:$I$1,0),FALSE)</f>
        <v>0</v>
      </c>
      <c r="BI142">
        <f>VLOOKUP(B142,Miljö!$B$1:$BX$482,MATCH("Kärnkraftsandel för ursprungsspecificerad el ()",Miljö!$B$1:$O$1,0),FALSE)</f>
        <v>0</v>
      </c>
      <c r="BJ142">
        <f t="shared" si="59"/>
        <v>0</v>
      </c>
      <c r="BK142" t="str">
        <f>VLOOKUP(B142,Miljö!$B$1:$P$482,MATCH("Fossil andel i procent (%)",Miljö!$B$1:$P$1,0),FALSE)</f>
        <v>ET</v>
      </c>
      <c r="BL142">
        <f t="shared" si="60"/>
        <v>34.686999999999998</v>
      </c>
      <c r="BO142" s="21">
        <f t="shared" si="61"/>
        <v>9.3118459365180047E-3</v>
      </c>
      <c r="BP142" s="115">
        <f t="shared" si="62"/>
        <v>0</v>
      </c>
      <c r="BQ142" s="115">
        <f t="shared" si="63"/>
        <v>0.99068815406348198</v>
      </c>
      <c r="BR142" s="115">
        <f t="shared" si="64"/>
        <v>0</v>
      </c>
      <c r="BT142" s="116">
        <f t="shared" si="65"/>
        <v>1</v>
      </c>
      <c r="BW142" s="115">
        <f>IF(AP142="Ja",VLOOKUP(B142,Miljövärden!$B$2:$H$600,MATCH("Total andel fossilt",Miljövärden!$B$2:$H$2,0),FALSE),"")</f>
        <v>9.31185E-3</v>
      </c>
      <c r="BX142" s="116">
        <f t="shared" si="66"/>
        <v>4.0634819953311307E-9</v>
      </c>
      <c r="BZ142">
        <f t="shared" si="67"/>
        <v>4.0634819953311307E-9</v>
      </c>
      <c r="CA142" s="115">
        <f t="shared" si="68"/>
        <v>0</v>
      </c>
    </row>
    <row r="143" spans="1:79">
      <c r="A143" t="s">
        <v>246</v>
      </c>
      <c r="B143" t="s">
        <v>247</v>
      </c>
      <c r="C143">
        <f>VLOOKUP($B143,'Tillförd energi'!$B$1:$AI$720,MATCH(C$1,'Tillförd energi'!$B$1:$AQ$1,0),FALSE)</f>
        <v>0</v>
      </c>
      <c r="D143">
        <f>VLOOKUP($B143,'Tillförd energi'!$B$1:$AI$720,MATCH(D$1,'Tillförd energi'!$B$1:$AQ$1,0),FALSE)</f>
        <v>0.64</v>
      </c>
      <c r="E143">
        <f>VLOOKUP($B143,'Tillförd energi'!$B$1:$AI$720,MATCH(E$1,'Tillförd energi'!$B$1:$AQ$1,0),FALSE)</f>
        <v>0</v>
      </c>
      <c r="F143">
        <f>VLOOKUP($B143,'Tillförd energi'!$B$1:$AI$720,MATCH(F$1,'Tillförd energi'!$B$1:$AQ$1,0),FALSE)</f>
        <v>0</v>
      </c>
      <c r="G143">
        <f>VLOOKUP($B143,'Tillförd energi'!$B$1:$AI$720,MATCH(G$1,'Tillförd energi'!$B$1:$AQ$1,0),FALSE)</f>
        <v>0</v>
      </c>
      <c r="H143">
        <f>VLOOKUP($B143,'Tillförd energi'!$B$1:$AI$720,MATCH(H$1,'Tillförd energi'!$B$1:$AQ$1,0),FALSE)</f>
        <v>0</v>
      </c>
      <c r="I143">
        <f>VLOOKUP($B143,'Tillförd energi'!$B$1:$AI$720,MATCH(I$1,'Tillförd energi'!$B$1:$AQ$1,0),FALSE)</f>
        <v>0</v>
      </c>
      <c r="J143">
        <f>VLOOKUP($B143,'Tillförd energi'!$B$1:$AI$720,MATCH(J$1,'Tillförd energi'!$B$1:$AQ$1,0),FALSE)</f>
        <v>0</v>
      </c>
      <c r="K143">
        <f>VLOOKUP($B143,'Tillförd energi'!$B$1:$AI$720,MATCH(K$1,'Tillförd energi'!$B$1:$AQ$1,0),FALSE)</f>
        <v>0</v>
      </c>
      <c r="L143">
        <f>VLOOKUP($B143,'Tillförd energi'!$B$1:$AI$720,MATCH(L$1,'Tillförd energi'!$B$1:$AQ$1,0),FALSE)</f>
        <v>0</v>
      </c>
      <c r="M143">
        <f>VLOOKUP($B143,'Tillförd energi'!$B$1:$AI$720,MATCH(M$1,'Tillförd energi'!$B$1:$AQ$1,0),FALSE)</f>
        <v>0</v>
      </c>
      <c r="N143">
        <f>VLOOKUP($B143,'Tillförd energi'!$B$1:$AI$720,MATCH(N$1,'Tillförd energi'!$B$1:$AQ$1,0),FALSE)</f>
        <v>0</v>
      </c>
      <c r="O143">
        <f>VLOOKUP($B143,'Tillförd energi'!$B$1:$AI$720,MATCH(O$1,'Tillförd energi'!$B$1:$AQ$1,0),FALSE)</f>
        <v>0</v>
      </c>
      <c r="P143">
        <f>VLOOKUP($B143,'Tillförd energi'!$B$1:$AI$720,MATCH(P$1,'Tillförd energi'!$B$1:$AQ$1,0),FALSE)</f>
        <v>8.4</v>
      </c>
      <c r="Q143">
        <f>VLOOKUP($B143,'Tillförd energi'!$B$1:$AI$720,MATCH(Q$1,'Tillförd energi'!$B$1:$AQ$1,0),FALSE)</f>
        <v>0</v>
      </c>
      <c r="R143">
        <f>VLOOKUP($B143,'Tillförd energi'!$B$1:$AI$720,MATCH(R$1,'Tillförd energi'!$B$1:$AQ$1,0),FALSE)</f>
        <v>0</v>
      </c>
      <c r="S143">
        <f>VLOOKUP($B143,'Tillförd energi'!$B$1:$AI$720,MATCH(S$1,'Tillförd energi'!$B$1:$AQ$1,0),FALSE)</f>
        <v>0</v>
      </c>
      <c r="T143">
        <f>VLOOKUP($B143,'Tillförd energi'!$B$1:$AI$720,MATCH(T$1,'Tillförd energi'!$B$1:$AQ$1,0),FALSE)</f>
        <v>0</v>
      </c>
      <c r="U143">
        <f>VLOOKUP($B143,'Tillförd energi'!$B$1:$AI$720,MATCH(U$1,'Tillförd energi'!$B$1:$AQ$1,0),FALSE)</f>
        <v>0</v>
      </c>
      <c r="V143">
        <f>VLOOKUP($B143,'Tillförd energi'!$B$1:$AI$720,MATCH(V$1,'Tillförd energi'!$B$1:$AQ$1,0),FALSE)</f>
        <v>0</v>
      </c>
      <c r="W143">
        <f>VLOOKUP($B143,'Tillförd energi'!$B$1:$AI$720,MATCH(W$1,'Tillförd energi'!$B$1:$AQ$1,0),FALSE)</f>
        <v>0</v>
      </c>
      <c r="X143">
        <f>VLOOKUP($B143,'Tillförd energi'!$B$1:$AI$720,MATCH(X$1,'Tillförd energi'!$B$1:$AQ$1,0),FALSE)</f>
        <v>0</v>
      </c>
      <c r="Y143">
        <f>VLOOKUP($B143,'Tillförd energi'!$B$1:$AI$720,MATCH(Y$1,'Tillförd energi'!$B$1:$AQ$1,0),FALSE)</f>
        <v>0</v>
      </c>
      <c r="Z143">
        <f>VLOOKUP($B143,'Tillförd energi'!$B$1:$AI$720,MATCH(Z$1,'Tillförd energi'!$B$1:$AQ$1,0),FALSE)</f>
        <v>0</v>
      </c>
      <c r="AA143">
        <f>VLOOKUP($B143,'Tillförd energi'!$B$1:$AI$720,MATCH(AA$1,'Tillförd energi'!$B$1:$AQ$1,0),FALSE)</f>
        <v>0</v>
      </c>
      <c r="AB143">
        <f>VLOOKUP($B143,'Tillförd energi'!$B$1:$AI$720,MATCH(AB$1,'Tillförd energi'!$B$1:$AQ$1,0),FALSE)</f>
        <v>0</v>
      </c>
      <c r="AC143">
        <f>VLOOKUP($B143,'Tillförd energi'!$B$1:$AI$720,MATCH(AC$1,'Tillförd energi'!$B$1:$AQ$1,0),FALSE)</f>
        <v>0</v>
      </c>
      <c r="AD143">
        <f>VLOOKUP($B143,'Tillförd energi'!$B$1:$AI$720,MATCH(AD$1,'Tillförd energi'!$B$1:$AQ$1,0),FALSE)</f>
        <v>0</v>
      </c>
      <c r="AE143">
        <f>VLOOKUP($B143,'Tillförd energi'!$B$1:$AI$720,MATCH(AE$1,'Tillförd energi'!$B$1:$AQ$1,0),FALSE)</f>
        <v>0</v>
      </c>
      <c r="AF143">
        <f>VLOOKUP($B143,'Tillförd energi'!$B$1:$AI$720,MATCH(AF$1,'Tillförd energi'!$B$1:$AQ$1,0),FALSE)</f>
        <v>0.152</v>
      </c>
      <c r="AG143">
        <f>IFERROR(VLOOKUP(B143,Miljö!$B$1:$AC$550,MATCH("Köpt mängd produktionsspecifik fjärrvärme:",Miljö!$B$1:$AC$1,0),FALSE)/1,0)</f>
        <v>0</v>
      </c>
      <c r="AI143">
        <f t="shared" si="46"/>
        <v>9.1920000000000002</v>
      </c>
      <c r="AJ143">
        <f t="shared" si="47"/>
        <v>9.1920000000000002</v>
      </c>
      <c r="AK143">
        <f>IF(ISERROR(1/VLOOKUP($B143,Leveranser!$B$1:$S$499,MATCH("Såld värme (GWh)",Leveranser!$B$1:$S$1,0),FALSE)),"",VLOOKUP($B143,Leveranser!$B$1:$S$499,MATCH("Såld värme (GWh)",Leveranser!$B$1:$S$1,0),FALSE))</f>
        <v>6.9489999999999998</v>
      </c>
      <c r="AL143">
        <f>VLOOKUP($B143,Leveranser!$B$1:$Y$499,MATCH("Totalt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114">
        <f t="shared" si="48"/>
        <v>0.75598346388163618</v>
      </c>
      <c r="AP143" t="str">
        <f>IFERROR(VLOOKUP($B143,Miljövärden!$B$2:$H$600,7,FALSE),"Nej, saknas")</f>
        <v>Ja</v>
      </c>
      <c r="AQ143" t="str">
        <f>IFERROR(VLOOKUP($B143,Miljövärden!$B$2:$H$600,6,FALSE),"Nej, saknas")</f>
        <v>Nej</v>
      </c>
      <c r="AU143">
        <f t="shared" si="49"/>
        <v>0.152</v>
      </c>
      <c r="AV143">
        <f t="shared" si="50"/>
        <v>0</v>
      </c>
      <c r="AW143">
        <f t="shared" si="51"/>
        <v>8.4</v>
      </c>
      <c r="AX143">
        <f t="shared" si="52"/>
        <v>0</v>
      </c>
      <c r="AZ143">
        <f t="shared" si="53"/>
        <v>8.4</v>
      </c>
      <c r="BC143">
        <f t="shared" si="54"/>
        <v>0.64</v>
      </c>
      <c r="BD143">
        <f t="shared" si="55"/>
        <v>0</v>
      </c>
      <c r="BE143">
        <f t="shared" si="56"/>
        <v>8.4</v>
      </c>
      <c r="BF143">
        <f t="shared" si="57"/>
        <v>0</v>
      </c>
      <c r="BG143">
        <f t="shared" si="58"/>
        <v>0.152</v>
      </c>
      <c r="BH143">
        <f>VLOOKUP(B143,Miljö!$B$1:$BX$482,MATCH("Fossilandel för ursprungspecificerad el ()",Miljö!$B$1:$I$1,0),FALSE)</f>
        <v>0</v>
      </c>
      <c r="BI143">
        <f>VLOOKUP(B143,Miljö!$B$1:$BX$482,MATCH("Kärnkraftsandel för ursprungsspecificerad el ()",Miljö!$B$1:$O$1,0),FALSE)</f>
        <v>0</v>
      </c>
      <c r="BJ143">
        <f t="shared" si="59"/>
        <v>0</v>
      </c>
      <c r="BK143" t="str">
        <f>VLOOKUP(B143,Miljö!$B$1:$P$482,MATCH("Fossil andel i procent (%)",Miljö!$B$1:$P$1,0),FALSE)</f>
        <v>ET</v>
      </c>
      <c r="BL143">
        <f t="shared" si="60"/>
        <v>9.1920000000000002</v>
      </c>
      <c r="BO143" s="21">
        <f t="shared" si="61"/>
        <v>6.962576153176675E-2</v>
      </c>
      <c r="BP143" s="115">
        <f t="shared" si="62"/>
        <v>0</v>
      </c>
      <c r="BQ143" s="115">
        <f t="shared" si="63"/>
        <v>0.93037423846823319</v>
      </c>
      <c r="BR143" s="115">
        <f t="shared" si="64"/>
        <v>0</v>
      </c>
      <c r="BT143" s="116">
        <f t="shared" si="65"/>
        <v>1</v>
      </c>
      <c r="BW143" s="115">
        <f>IF(AP143="Ja",VLOOKUP(B143,Miljövärden!$B$2:$H$600,MATCH("Total andel fossilt",Miljövärden!$B$2:$H$2,0),FALSE),"")</f>
        <v>6.9625800000000002E-2</v>
      </c>
      <c r="BX143" s="116">
        <f t="shared" si="66"/>
        <v>3.8468233251598427E-8</v>
      </c>
      <c r="BZ143">
        <f t="shared" si="67"/>
        <v>3.8468233251598427E-8</v>
      </c>
      <c r="CA143" s="115">
        <f t="shared" si="68"/>
        <v>0</v>
      </c>
    </row>
    <row r="144" spans="1:79">
      <c r="A144" t="s">
        <v>246</v>
      </c>
      <c r="B144" t="s">
        <v>248</v>
      </c>
      <c r="C144">
        <f>VLOOKUP($B144,'Tillförd energi'!$B$1:$AI$720,MATCH(C$1,'Tillförd energi'!$B$1:$AQ$1,0),FALSE)</f>
        <v>0</v>
      </c>
      <c r="D144">
        <f>VLOOKUP($B144,'Tillförd energi'!$B$1:$AI$720,MATCH(D$1,'Tillförd energi'!$B$1:$AQ$1,0),FALSE)</f>
        <v>0.04</v>
      </c>
      <c r="E144">
        <f>VLOOKUP($B144,'Tillförd energi'!$B$1:$AI$720,MATCH(E$1,'Tillförd energi'!$B$1:$AQ$1,0),FALSE)</f>
        <v>0</v>
      </c>
      <c r="F144">
        <f>VLOOKUP($B144,'Tillförd energi'!$B$1:$AI$720,MATCH(F$1,'Tillförd energi'!$B$1:$AQ$1,0),FALSE)</f>
        <v>0</v>
      </c>
      <c r="G144">
        <f>VLOOKUP($B144,'Tillförd energi'!$B$1:$AI$720,MATCH(G$1,'Tillförd energi'!$B$1:$AQ$1,0),FALSE)</f>
        <v>0</v>
      </c>
      <c r="H144">
        <f>VLOOKUP($B144,'Tillförd energi'!$B$1:$AI$720,MATCH(H$1,'Tillförd energi'!$B$1:$AQ$1,0),FALSE)</f>
        <v>0</v>
      </c>
      <c r="I144">
        <f>VLOOKUP($B144,'Tillförd energi'!$B$1:$AI$720,MATCH(I$1,'Tillförd energi'!$B$1:$AQ$1,0),FALSE)</f>
        <v>0</v>
      </c>
      <c r="J144">
        <f>VLOOKUP($B144,'Tillförd energi'!$B$1:$AI$720,MATCH(J$1,'Tillförd energi'!$B$1:$AQ$1,0),FALSE)</f>
        <v>0</v>
      </c>
      <c r="K144">
        <f>VLOOKUP($B144,'Tillförd energi'!$B$1:$AI$720,MATCH(K$1,'Tillförd energi'!$B$1:$AQ$1,0),FALSE)</f>
        <v>0</v>
      </c>
      <c r="L144">
        <f>VLOOKUP($B144,'Tillförd energi'!$B$1:$AI$720,MATCH(L$1,'Tillförd energi'!$B$1:$AQ$1,0),FALSE)</f>
        <v>0</v>
      </c>
      <c r="M144">
        <f>VLOOKUP($B144,'Tillförd energi'!$B$1:$AI$720,MATCH(M$1,'Tillförd energi'!$B$1:$AQ$1,0),FALSE)</f>
        <v>0</v>
      </c>
      <c r="N144">
        <f>VLOOKUP($B144,'Tillförd energi'!$B$1:$AI$720,MATCH(N$1,'Tillförd energi'!$B$1:$AQ$1,0),FALSE)</f>
        <v>0</v>
      </c>
      <c r="O144">
        <f>VLOOKUP($B144,'Tillförd energi'!$B$1:$AI$720,MATCH(O$1,'Tillförd energi'!$B$1:$AQ$1,0),FALSE)</f>
        <v>0</v>
      </c>
      <c r="P144">
        <f>VLOOKUP($B144,'Tillförd energi'!$B$1:$AI$720,MATCH(P$1,'Tillförd energi'!$B$1:$AQ$1,0),FALSE)</f>
        <v>0</v>
      </c>
      <c r="Q144">
        <f>VLOOKUP($B144,'Tillförd energi'!$B$1:$AI$720,MATCH(Q$1,'Tillförd energi'!$B$1:$AQ$1,0),FALSE)</f>
        <v>0</v>
      </c>
      <c r="R144">
        <f>VLOOKUP($B144,'Tillförd energi'!$B$1:$AI$720,MATCH(R$1,'Tillförd energi'!$B$1:$AQ$1,0),FALSE)</f>
        <v>1.58</v>
      </c>
      <c r="S144">
        <f>VLOOKUP($B144,'Tillförd energi'!$B$1:$AI$720,MATCH(S$1,'Tillförd energi'!$B$1:$AQ$1,0),FALSE)</f>
        <v>10.33</v>
      </c>
      <c r="T144">
        <f>VLOOKUP($B144,'Tillförd energi'!$B$1:$AI$720,MATCH(T$1,'Tillförd energi'!$B$1:$AQ$1,0),FALSE)</f>
        <v>0</v>
      </c>
      <c r="U144">
        <f>VLOOKUP($B144,'Tillförd energi'!$B$1:$AI$720,MATCH(U$1,'Tillförd energi'!$B$1:$AQ$1,0),FALSE)</f>
        <v>0</v>
      </c>
      <c r="V144">
        <f>VLOOKUP($B144,'Tillförd energi'!$B$1:$AI$720,MATCH(V$1,'Tillförd energi'!$B$1:$AQ$1,0),FALSE)</f>
        <v>0</v>
      </c>
      <c r="W144">
        <f>VLOOKUP($B144,'Tillförd energi'!$B$1:$AI$720,MATCH(W$1,'Tillförd energi'!$B$1:$AQ$1,0),FALSE)</f>
        <v>0</v>
      </c>
      <c r="X144">
        <f>VLOOKUP($B144,'Tillförd energi'!$B$1:$AI$720,MATCH(X$1,'Tillförd energi'!$B$1:$AQ$1,0),FALSE)</f>
        <v>0</v>
      </c>
      <c r="Y144">
        <f>VLOOKUP($B144,'Tillförd energi'!$B$1:$AI$720,MATCH(Y$1,'Tillförd energi'!$B$1:$AQ$1,0),FALSE)</f>
        <v>0</v>
      </c>
      <c r="Z144">
        <f>VLOOKUP($B144,'Tillförd energi'!$B$1:$AI$720,MATCH(Z$1,'Tillförd energi'!$B$1:$AQ$1,0),FALSE)</f>
        <v>0</v>
      </c>
      <c r="AA144">
        <f>VLOOKUP($B144,'Tillförd energi'!$B$1:$AI$720,MATCH(AA$1,'Tillförd energi'!$B$1:$AQ$1,0),FALSE)</f>
        <v>0</v>
      </c>
      <c r="AB144">
        <f>VLOOKUP($B144,'Tillförd energi'!$B$1:$AI$720,MATCH(AB$1,'Tillförd energi'!$B$1:$AQ$1,0),FALSE)</f>
        <v>0</v>
      </c>
      <c r="AC144">
        <f>VLOOKUP($B144,'Tillförd energi'!$B$1:$AI$720,MATCH(AC$1,'Tillförd energi'!$B$1:$AQ$1,0),FALSE)</f>
        <v>0</v>
      </c>
      <c r="AD144">
        <f>VLOOKUP($B144,'Tillförd energi'!$B$1:$AI$720,MATCH(AD$1,'Tillförd energi'!$B$1:$AQ$1,0),FALSE)</f>
        <v>0</v>
      </c>
      <c r="AE144">
        <f>VLOOKUP($B144,'Tillförd energi'!$B$1:$AI$720,MATCH(AE$1,'Tillförd energi'!$B$1:$AQ$1,0),FALSE)</f>
        <v>0</v>
      </c>
      <c r="AF144">
        <f>VLOOKUP($B144,'Tillförd energi'!$B$1:$AI$720,MATCH(AF$1,'Tillförd energi'!$B$1:$AQ$1,0),FALSE)</f>
        <v>0.16300000000000001</v>
      </c>
      <c r="AG144">
        <f>IFERROR(VLOOKUP(B144,Miljö!$B$1:$AC$550,MATCH("Köpt mängd produktionsspecifik fjärrvärme:",Miljö!$B$1:$AC$1,0),FALSE)/1,0)</f>
        <v>0</v>
      </c>
      <c r="AI144">
        <f t="shared" si="46"/>
        <v>12.113</v>
      </c>
      <c r="AJ144">
        <f t="shared" si="47"/>
        <v>12.113</v>
      </c>
      <c r="AK144">
        <f>IF(ISERROR(1/VLOOKUP($B144,Leveranser!$B$1:$S$499,MATCH("Såld värme (GWh)",Leveranser!$B$1:$S$1,0),FALSE)),"",VLOOKUP($B144,Leveranser!$B$1:$S$499,MATCH("Såld värme (GWh)",Leveranser!$B$1:$S$1,0),FALSE))</f>
        <v>8.52</v>
      </c>
      <c r="AL144">
        <f>VLOOKUP($B144,Leveranser!$B$1:$Y$499,MATCH("Totalt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114">
        <f t="shared" si="48"/>
        <v>0.7033765376042268</v>
      </c>
      <c r="AP144" t="str">
        <f>IFERROR(VLOOKUP($B144,Miljövärden!$B$2:$H$600,7,FALSE),"Nej, saknas")</f>
        <v>Ja</v>
      </c>
      <c r="AQ144" t="str">
        <f>IFERROR(VLOOKUP($B144,Miljövärden!$B$2:$H$600,6,FALSE),"Nej, saknas")</f>
        <v>Nej</v>
      </c>
      <c r="AU144">
        <f t="shared" si="49"/>
        <v>0.16300000000000001</v>
      </c>
      <c r="AV144">
        <f t="shared" si="50"/>
        <v>0</v>
      </c>
      <c r="AW144">
        <f t="shared" si="51"/>
        <v>0</v>
      </c>
      <c r="AX144">
        <f t="shared" si="52"/>
        <v>11.91</v>
      </c>
      <c r="AZ144">
        <f t="shared" si="53"/>
        <v>11.91</v>
      </c>
      <c r="BC144">
        <f t="shared" si="54"/>
        <v>0.04</v>
      </c>
      <c r="BD144">
        <f t="shared" si="55"/>
        <v>0</v>
      </c>
      <c r="BE144">
        <f t="shared" si="56"/>
        <v>11.91</v>
      </c>
      <c r="BF144">
        <f t="shared" si="57"/>
        <v>0</v>
      </c>
      <c r="BG144">
        <f t="shared" si="58"/>
        <v>0.16300000000000001</v>
      </c>
      <c r="BH144">
        <f>VLOOKUP(B144,Miljö!$B$1:$BX$482,MATCH("Fossilandel för ursprungspecificerad el ()",Miljö!$B$1:$I$1,0),FALSE)</f>
        <v>0</v>
      </c>
      <c r="BI144">
        <f>VLOOKUP(B144,Miljö!$B$1:$BX$482,MATCH("Kärnkraftsandel för ursprungsspecificerad el ()",Miljö!$B$1:$O$1,0),FALSE)</f>
        <v>0</v>
      </c>
      <c r="BJ144">
        <f t="shared" si="59"/>
        <v>0</v>
      </c>
      <c r="BK144" t="str">
        <f>VLOOKUP(B144,Miljö!$B$1:$P$482,MATCH("Fossil andel i procent (%)",Miljö!$B$1:$P$1,0),FALSE)</f>
        <v>ET</v>
      </c>
      <c r="BL144">
        <f t="shared" si="60"/>
        <v>12.113</v>
      </c>
      <c r="BO144" s="21">
        <f t="shared" si="61"/>
        <v>3.3022372657475442E-3</v>
      </c>
      <c r="BP144" s="115">
        <f t="shared" si="62"/>
        <v>0</v>
      </c>
      <c r="BQ144" s="115">
        <f t="shared" si="63"/>
        <v>0.99669776273425248</v>
      </c>
      <c r="BR144" s="115">
        <f t="shared" si="64"/>
        <v>0</v>
      </c>
      <c r="BT144" s="116">
        <f t="shared" si="65"/>
        <v>1</v>
      </c>
      <c r="BW144" s="115">
        <f>IF(AP144="Ja",VLOOKUP(B144,Miljövärden!$B$2:$H$600,MATCH("Total andel fossilt",Miljövärden!$B$2:$H$2,0),FALSE),"")</f>
        <v>3.3022400000000001E-3</v>
      </c>
      <c r="BX144" s="116">
        <f t="shared" si="66"/>
        <v>2.7342524559596793E-9</v>
      </c>
      <c r="BZ144">
        <f t="shared" si="67"/>
        <v>2.7342524559596793E-9</v>
      </c>
      <c r="CA144" s="115">
        <f t="shared" si="68"/>
        <v>0</v>
      </c>
    </row>
    <row r="145" spans="1:79">
      <c r="A145" t="s">
        <v>246</v>
      </c>
      <c r="B145" t="s">
        <v>249</v>
      </c>
      <c r="C145">
        <f>VLOOKUP($B145,'Tillförd energi'!$B$1:$AI$720,MATCH(C$1,'Tillförd energi'!$B$1:$AQ$1,0),FALSE)</f>
        <v>0</v>
      </c>
      <c r="D145">
        <f>VLOOKUP($B145,'Tillförd energi'!$B$1:$AI$720,MATCH(D$1,'Tillförd energi'!$B$1:$AQ$1,0),FALSE)</f>
        <v>1.4E-2</v>
      </c>
      <c r="E145">
        <f>VLOOKUP($B145,'Tillförd energi'!$B$1:$AI$720,MATCH(E$1,'Tillförd energi'!$B$1:$AQ$1,0),FALSE)</f>
        <v>0</v>
      </c>
      <c r="F145">
        <f>VLOOKUP($B145,'Tillförd energi'!$B$1:$AI$720,MATCH(F$1,'Tillförd energi'!$B$1:$AQ$1,0),FALSE)</f>
        <v>0</v>
      </c>
      <c r="G145">
        <f>VLOOKUP($B145,'Tillförd energi'!$B$1:$AI$720,MATCH(G$1,'Tillförd energi'!$B$1:$AQ$1,0),FALSE)</f>
        <v>0</v>
      </c>
      <c r="H145">
        <f>VLOOKUP($B145,'Tillförd energi'!$B$1:$AI$720,MATCH(H$1,'Tillförd energi'!$B$1:$AQ$1,0),FALSE)</f>
        <v>0</v>
      </c>
      <c r="I145">
        <f>VLOOKUP($B145,'Tillförd energi'!$B$1:$AI$720,MATCH(I$1,'Tillförd energi'!$B$1:$AQ$1,0),FALSE)</f>
        <v>0</v>
      </c>
      <c r="J145">
        <f>VLOOKUP($B145,'Tillförd energi'!$B$1:$AI$720,MATCH(J$1,'Tillförd energi'!$B$1:$AQ$1,0),FALSE)</f>
        <v>0</v>
      </c>
      <c r="K145">
        <f>VLOOKUP($B145,'Tillförd energi'!$B$1:$AI$720,MATCH(K$1,'Tillförd energi'!$B$1:$AQ$1,0),FALSE)</f>
        <v>0</v>
      </c>
      <c r="L145">
        <f>VLOOKUP($B145,'Tillförd energi'!$B$1:$AI$720,MATCH(L$1,'Tillförd energi'!$B$1:$AQ$1,0),FALSE)</f>
        <v>0</v>
      </c>
      <c r="M145">
        <f>VLOOKUP($B145,'Tillförd energi'!$B$1:$AI$720,MATCH(M$1,'Tillförd energi'!$B$1:$AQ$1,0),FALSE)</f>
        <v>0</v>
      </c>
      <c r="N145">
        <f>VLOOKUP($B145,'Tillförd energi'!$B$1:$AI$720,MATCH(N$1,'Tillförd energi'!$B$1:$AQ$1,0),FALSE)</f>
        <v>0</v>
      </c>
      <c r="O145">
        <f>VLOOKUP($B145,'Tillförd energi'!$B$1:$AI$720,MATCH(O$1,'Tillförd energi'!$B$1:$AQ$1,0),FALSE)</f>
        <v>0</v>
      </c>
      <c r="P145">
        <f>VLOOKUP($B145,'Tillförd energi'!$B$1:$AI$720,MATCH(P$1,'Tillförd energi'!$B$1:$AQ$1,0),FALSE)</f>
        <v>24.1</v>
      </c>
      <c r="Q145">
        <f>VLOOKUP($B145,'Tillförd energi'!$B$1:$AI$720,MATCH(Q$1,'Tillförd energi'!$B$1:$AQ$1,0),FALSE)</f>
        <v>0</v>
      </c>
      <c r="R145">
        <f>VLOOKUP($B145,'Tillförd energi'!$B$1:$AI$720,MATCH(R$1,'Tillförd energi'!$B$1:$AQ$1,0),FALSE)</f>
        <v>9.99</v>
      </c>
      <c r="S145">
        <f>VLOOKUP($B145,'Tillförd energi'!$B$1:$AI$720,MATCH(S$1,'Tillförd energi'!$B$1:$AQ$1,0),FALSE)</f>
        <v>0</v>
      </c>
      <c r="T145">
        <f>VLOOKUP($B145,'Tillförd energi'!$B$1:$AI$720,MATCH(T$1,'Tillförd energi'!$B$1:$AQ$1,0),FALSE)</f>
        <v>0</v>
      </c>
      <c r="U145">
        <f>VLOOKUP($B145,'Tillförd energi'!$B$1:$AI$720,MATCH(U$1,'Tillförd energi'!$B$1:$AQ$1,0),FALSE)</f>
        <v>0.89</v>
      </c>
      <c r="V145">
        <f>VLOOKUP($B145,'Tillförd energi'!$B$1:$AI$720,MATCH(V$1,'Tillförd energi'!$B$1:$AQ$1,0),FALSE)</f>
        <v>0</v>
      </c>
      <c r="W145">
        <f>VLOOKUP($B145,'Tillförd energi'!$B$1:$AI$720,MATCH(W$1,'Tillförd energi'!$B$1:$AQ$1,0),FALSE)</f>
        <v>0</v>
      </c>
      <c r="X145">
        <f>VLOOKUP($B145,'Tillförd energi'!$B$1:$AI$720,MATCH(X$1,'Tillförd energi'!$B$1:$AQ$1,0),FALSE)</f>
        <v>0</v>
      </c>
      <c r="Y145">
        <f>VLOOKUP($B145,'Tillförd energi'!$B$1:$AI$720,MATCH(Y$1,'Tillförd energi'!$B$1:$AQ$1,0),FALSE)</f>
        <v>0</v>
      </c>
      <c r="Z145">
        <f>VLOOKUP($B145,'Tillförd energi'!$B$1:$AI$720,MATCH(Z$1,'Tillförd energi'!$B$1:$AQ$1,0),FALSE)</f>
        <v>0</v>
      </c>
      <c r="AA145">
        <f>VLOOKUP($B145,'Tillförd energi'!$B$1:$AI$720,MATCH(AA$1,'Tillförd energi'!$B$1:$AQ$1,0),FALSE)</f>
        <v>0</v>
      </c>
      <c r="AB145">
        <f>VLOOKUP($B145,'Tillförd energi'!$B$1:$AI$720,MATCH(AB$1,'Tillförd energi'!$B$1:$AQ$1,0),FALSE)</f>
        <v>0</v>
      </c>
      <c r="AC145">
        <f>VLOOKUP($B145,'Tillförd energi'!$B$1:$AI$720,MATCH(AC$1,'Tillförd energi'!$B$1:$AQ$1,0),FALSE)</f>
        <v>3.5</v>
      </c>
      <c r="AD145">
        <f>VLOOKUP($B145,'Tillförd energi'!$B$1:$AI$720,MATCH(AD$1,'Tillförd energi'!$B$1:$AQ$1,0),FALSE)</f>
        <v>0</v>
      </c>
      <c r="AE145">
        <f>VLOOKUP($B145,'Tillförd energi'!$B$1:$AI$720,MATCH(AE$1,'Tillförd energi'!$B$1:$AQ$1,0),FALSE)</f>
        <v>0</v>
      </c>
      <c r="AF145">
        <f>VLOOKUP($B145,'Tillförd energi'!$B$1:$AI$720,MATCH(AF$1,'Tillförd energi'!$B$1:$AQ$1,0),FALSE)</f>
        <v>0.49</v>
      </c>
      <c r="AG145">
        <f>IFERROR(VLOOKUP(B145,Miljö!$B$1:$AC$550,MATCH("Köpt mängd produktionsspecifik fjärrvärme:",Miljö!$B$1:$AC$1,0),FALSE)/1,0)</f>
        <v>0</v>
      </c>
      <c r="AI145">
        <f t="shared" si="46"/>
        <v>38.984000000000002</v>
      </c>
      <c r="AJ145">
        <f t="shared" si="47"/>
        <v>38.984000000000002</v>
      </c>
      <c r="AK145">
        <f>IF(ISERROR(1/VLOOKUP($B145,Leveranser!$B$1:$S$499,MATCH("Såld värme (GWh)",Leveranser!$B$1:$S$1,0),FALSE)),"",VLOOKUP($B145,Leveranser!$B$1:$S$499,MATCH("Såld värme (GWh)",Leveranser!$B$1:$S$1,0),FALSE))</f>
        <v>26.1</v>
      </c>
      <c r="AL145">
        <f>VLOOKUP($B145,Leveranser!$B$1:$Y$499,MATCH("Totalt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114">
        <f t="shared" si="48"/>
        <v>0.66950543812846297</v>
      </c>
      <c r="AP145" t="str">
        <f>IFERROR(VLOOKUP($B145,Miljövärden!$B$2:$H$600,7,FALSE),"Nej, saknas")</f>
        <v>Ja</v>
      </c>
      <c r="AQ145" t="str">
        <f>IFERROR(VLOOKUP($B145,Miljövärden!$B$2:$H$600,6,FALSE),"Nej, saknas")</f>
        <v>Nej</v>
      </c>
      <c r="AU145">
        <f t="shared" si="49"/>
        <v>0.49</v>
      </c>
      <c r="AV145">
        <f t="shared" si="50"/>
        <v>0</v>
      </c>
      <c r="AW145">
        <f t="shared" si="51"/>
        <v>24.1</v>
      </c>
      <c r="AX145">
        <f t="shared" si="52"/>
        <v>10.88</v>
      </c>
      <c r="AZ145">
        <f t="shared" si="53"/>
        <v>34.980000000000004</v>
      </c>
      <c r="BC145">
        <f t="shared" si="54"/>
        <v>1.4E-2</v>
      </c>
      <c r="BD145">
        <f t="shared" si="55"/>
        <v>0</v>
      </c>
      <c r="BE145">
        <f t="shared" si="56"/>
        <v>34.980000000000004</v>
      </c>
      <c r="BF145">
        <f t="shared" si="57"/>
        <v>3.5</v>
      </c>
      <c r="BG145">
        <f t="shared" si="58"/>
        <v>0.49</v>
      </c>
      <c r="BH145">
        <f>VLOOKUP(B145,Miljö!$B$1:$BX$482,MATCH("Fossilandel för ursprungspecificerad el ()",Miljö!$B$1:$I$1,0),FALSE)</f>
        <v>0</v>
      </c>
      <c r="BI145">
        <f>VLOOKUP(B145,Miljö!$B$1:$BX$482,MATCH("Kärnkraftsandel för ursprungsspecificerad el ()",Miljö!$B$1:$O$1,0),FALSE)</f>
        <v>0</v>
      </c>
      <c r="BJ145">
        <f t="shared" si="59"/>
        <v>0</v>
      </c>
      <c r="BK145" t="str">
        <f>VLOOKUP(B145,Miljö!$B$1:$P$482,MATCH("Fossil andel i procent (%)",Miljö!$B$1:$P$1,0),FALSE)</f>
        <v>ET</v>
      </c>
      <c r="BL145">
        <f t="shared" si="60"/>
        <v>38.984000000000009</v>
      </c>
      <c r="BO145" s="21">
        <f t="shared" si="61"/>
        <v>3.5912169095013332E-4</v>
      </c>
      <c r="BP145" s="115">
        <f t="shared" si="62"/>
        <v>0</v>
      </c>
      <c r="BQ145" s="115">
        <f t="shared" si="63"/>
        <v>0.90986045557151651</v>
      </c>
      <c r="BR145" s="115">
        <f t="shared" si="64"/>
        <v>8.9780422737533325E-2</v>
      </c>
      <c r="BT145" s="116">
        <f t="shared" si="65"/>
        <v>0.99999999999999989</v>
      </c>
      <c r="BW145" s="115">
        <f>IF(AP145="Ja",VLOOKUP(B145,Miljövärden!$B$2:$H$600,MATCH("Total andel fossilt",Miljövärden!$B$2:$H$2,0),FALSE),"")</f>
        <v>3.5912200000000002E-4</v>
      </c>
      <c r="BX145" s="116">
        <f t="shared" si="66"/>
        <v>3.0904986669843051E-10</v>
      </c>
      <c r="BZ145">
        <f t="shared" si="67"/>
        <v>3.0904986669843051E-10</v>
      </c>
      <c r="CA145" s="115">
        <f t="shared" si="68"/>
        <v>0</v>
      </c>
    </row>
    <row r="146" spans="1:79">
      <c r="A146" t="s">
        <v>246</v>
      </c>
      <c r="B146" t="s">
        <v>250</v>
      </c>
      <c r="C146">
        <f>VLOOKUP($B146,'Tillförd energi'!$B$1:$AI$720,MATCH(C$1,'Tillförd energi'!$B$1:$AQ$1,0),FALSE)</f>
        <v>0</v>
      </c>
      <c r="D146">
        <f>VLOOKUP($B146,'Tillförd energi'!$B$1:$AI$720,MATCH(D$1,'Tillförd energi'!$B$1:$AQ$1,0),FALSE)</f>
        <v>0.11799999999999999</v>
      </c>
      <c r="E146">
        <f>VLOOKUP($B146,'Tillförd energi'!$B$1:$AI$720,MATCH(E$1,'Tillförd energi'!$B$1:$AQ$1,0),FALSE)</f>
        <v>0</v>
      </c>
      <c r="F146">
        <f>VLOOKUP($B146,'Tillförd energi'!$B$1:$AI$720,MATCH(F$1,'Tillförd energi'!$B$1:$AQ$1,0),FALSE)</f>
        <v>0</v>
      </c>
      <c r="G146">
        <f>VLOOKUP($B146,'Tillförd energi'!$B$1:$AI$720,MATCH(G$1,'Tillförd energi'!$B$1:$AQ$1,0),FALSE)</f>
        <v>0</v>
      </c>
      <c r="H146">
        <f>VLOOKUP($B146,'Tillförd energi'!$B$1:$AI$720,MATCH(H$1,'Tillförd energi'!$B$1:$AQ$1,0),FALSE)</f>
        <v>0</v>
      </c>
      <c r="I146">
        <f>VLOOKUP($B146,'Tillförd energi'!$B$1:$AI$720,MATCH(I$1,'Tillförd energi'!$B$1:$AQ$1,0),FALSE)</f>
        <v>0</v>
      </c>
      <c r="J146">
        <f>VLOOKUP($B146,'Tillförd energi'!$B$1:$AI$720,MATCH(J$1,'Tillförd energi'!$B$1:$AQ$1,0),FALSE)</f>
        <v>0</v>
      </c>
      <c r="K146">
        <f>VLOOKUP($B146,'Tillförd energi'!$B$1:$AI$720,MATCH(K$1,'Tillförd energi'!$B$1:$AQ$1,0),FALSE)</f>
        <v>0</v>
      </c>
      <c r="L146">
        <f>VLOOKUP($B146,'Tillförd energi'!$B$1:$AI$720,MATCH(L$1,'Tillförd energi'!$B$1:$AQ$1,0),FALSE)</f>
        <v>0</v>
      </c>
      <c r="M146">
        <f>VLOOKUP($B146,'Tillförd energi'!$B$1:$AI$720,MATCH(M$1,'Tillförd energi'!$B$1:$AQ$1,0),FALSE)</f>
        <v>0</v>
      </c>
      <c r="N146">
        <f>VLOOKUP($B146,'Tillförd energi'!$B$1:$AI$720,MATCH(N$1,'Tillförd energi'!$B$1:$AQ$1,0),FALSE)</f>
        <v>0</v>
      </c>
      <c r="O146">
        <f>VLOOKUP($B146,'Tillförd energi'!$B$1:$AI$720,MATCH(O$1,'Tillförd energi'!$B$1:$AQ$1,0),FALSE)</f>
        <v>0</v>
      </c>
      <c r="P146">
        <f>VLOOKUP($B146,'Tillförd energi'!$B$1:$AI$720,MATCH(P$1,'Tillförd energi'!$B$1:$AQ$1,0),FALSE)</f>
        <v>0</v>
      </c>
      <c r="Q146">
        <f>VLOOKUP($B146,'Tillförd energi'!$B$1:$AI$720,MATCH(Q$1,'Tillförd energi'!$B$1:$AQ$1,0),FALSE)</f>
        <v>0</v>
      </c>
      <c r="R146">
        <f>VLOOKUP($B146,'Tillförd energi'!$B$1:$AI$720,MATCH(R$1,'Tillförd energi'!$B$1:$AQ$1,0),FALSE)</f>
        <v>3.75</v>
      </c>
      <c r="S146">
        <f>VLOOKUP($B146,'Tillförd energi'!$B$1:$AI$720,MATCH(S$1,'Tillförd energi'!$B$1:$AQ$1,0),FALSE)</f>
        <v>0</v>
      </c>
      <c r="T146">
        <f>VLOOKUP($B146,'Tillförd energi'!$B$1:$AI$720,MATCH(T$1,'Tillförd energi'!$B$1:$AQ$1,0),FALSE)</f>
        <v>0</v>
      </c>
      <c r="U146">
        <f>VLOOKUP($B146,'Tillförd energi'!$B$1:$AI$720,MATCH(U$1,'Tillförd energi'!$B$1:$AQ$1,0),FALSE)</f>
        <v>0</v>
      </c>
      <c r="V146">
        <f>VLOOKUP($B146,'Tillförd energi'!$B$1:$AI$720,MATCH(V$1,'Tillförd energi'!$B$1:$AQ$1,0),FALSE)</f>
        <v>0</v>
      </c>
      <c r="W146">
        <f>VLOOKUP($B146,'Tillförd energi'!$B$1:$AI$720,MATCH(W$1,'Tillförd energi'!$B$1:$AQ$1,0),FALSE)</f>
        <v>0</v>
      </c>
      <c r="X146">
        <f>VLOOKUP($B146,'Tillförd energi'!$B$1:$AI$720,MATCH(X$1,'Tillförd energi'!$B$1:$AQ$1,0),FALSE)</f>
        <v>0</v>
      </c>
      <c r="Y146">
        <f>VLOOKUP($B146,'Tillförd energi'!$B$1:$AI$720,MATCH(Y$1,'Tillförd energi'!$B$1:$AQ$1,0),FALSE)</f>
        <v>0</v>
      </c>
      <c r="Z146">
        <f>VLOOKUP($B146,'Tillförd energi'!$B$1:$AI$720,MATCH(Z$1,'Tillförd energi'!$B$1:$AQ$1,0),FALSE)</f>
        <v>0</v>
      </c>
      <c r="AA146">
        <f>VLOOKUP($B146,'Tillförd energi'!$B$1:$AI$720,MATCH(AA$1,'Tillförd energi'!$B$1:$AQ$1,0),FALSE)</f>
        <v>0</v>
      </c>
      <c r="AB146">
        <f>VLOOKUP($B146,'Tillförd energi'!$B$1:$AI$720,MATCH(AB$1,'Tillförd energi'!$B$1:$AQ$1,0),FALSE)</f>
        <v>0</v>
      </c>
      <c r="AC146">
        <f>VLOOKUP($B146,'Tillförd energi'!$B$1:$AI$720,MATCH(AC$1,'Tillförd energi'!$B$1:$AQ$1,0),FALSE)</f>
        <v>0</v>
      </c>
      <c r="AD146">
        <f>VLOOKUP($B146,'Tillförd energi'!$B$1:$AI$720,MATCH(AD$1,'Tillförd energi'!$B$1:$AQ$1,0),FALSE)</f>
        <v>0</v>
      </c>
      <c r="AE146">
        <f>VLOOKUP($B146,'Tillförd energi'!$B$1:$AI$720,MATCH(AE$1,'Tillförd energi'!$B$1:$AQ$1,0),FALSE)</f>
        <v>0</v>
      </c>
      <c r="AF146">
        <f>VLOOKUP($B146,'Tillförd energi'!$B$1:$AI$720,MATCH(AF$1,'Tillförd energi'!$B$1:$AQ$1,0),FALSE)</f>
        <v>3.32E-2</v>
      </c>
      <c r="AG146">
        <f>IFERROR(VLOOKUP(B146,Miljö!$B$1:$AC$550,MATCH("Köpt mängd produktionsspecifik fjärrvärme:",Miljö!$B$1:$AC$1,0),FALSE)/1,0)</f>
        <v>0</v>
      </c>
      <c r="AI146">
        <f t="shared" si="46"/>
        <v>3.9011999999999998</v>
      </c>
      <c r="AJ146">
        <f t="shared" si="47"/>
        <v>3.9011999999999998</v>
      </c>
      <c r="AK146">
        <f>IF(ISERROR(1/VLOOKUP($B146,Leveranser!$B$1:$S$499,MATCH("Såld värme (GWh)",Leveranser!$B$1:$S$1,0),FALSE)),"",VLOOKUP($B146,Leveranser!$B$1:$S$499,MATCH("Såld värme (GWh)",Leveranser!$B$1:$S$1,0),FALSE))</f>
        <v>3.05</v>
      </c>
      <c r="AL146">
        <f>VLOOKUP($B146,Leveranser!$B$1:$Y$499,MATCH("Totalt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0</v>
      </c>
      <c r="AN146" s="114">
        <f t="shared" si="48"/>
        <v>0.78181072490515735</v>
      </c>
      <c r="AP146" t="str">
        <f>IFERROR(VLOOKUP($B146,Miljövärden!$B$2:$H$600,7,FALSE),"Nej, saknas")</f>
        <v>Ja</v>
      </c>
      <c r="AQ146" t="str">
        <f>IFERROR(VLOOKUP($B146,Miljövärden!$B$2:$H$600,6,FALSE),"Nej, saknas")</f>
        <v>Nej</v>
      </c>
      <c r="AU146">
        <f t="shared" si="49"/>
        <v>3.32E-2</v>
      </c>
      <c r="AV146">
        <f t="shared" si="50"/>
        <v>0</v>
      </c>
      <c r="AW146">
        <f t="shared" si="51"/>
        <v>0</v>
      </c>
      <c r="AX146">
        <f t="shared" si="52"/>
        <v>3.75</v>
      </c>
      <c r="AZ146">
        <f t="shared" si="53"/>
        <v>3.75</v>
      </c>
      <c r="BC146">
        <f t="shared" si="54"/>
        <v>0.11799999999999999</v>
      </c>
      <c r="BD146">
        <f t="shared" si="55"/>
        <v>0</v>
      </c>
      <c r="BE146">
        <f t="shared" si="56"/>
        <v>3.75</v>
      </c>
      <c r="BF146">
        <f t="shared" si="57"/>
        <v>0</v>
      </c>
      <c r="BG146">
        <f t="shared" si="58"/>
        <v>3.32E-2</v>
      </c>
      <c r="BH146">
        <f>VLOOKUP(B146,Miljö!$B$1:$BX$482,MATCH("Fossilandel för ursprungspecificerad el ()",Miljö!$B$1:$I$1,0),FALSE)</f>
        <v>0</v>
      </c>
      <c r="BI146">
        <f>VLOOKUP(B146,Miljö!$B$1:$BX$482,MATCH("Kärnkraftsandel för ursprungsspecificerad el ()",Miljö!$B$1:$O$1,0),FALSE)</f>
        <v>0</v>
      </c>
      <c r="BJ146">
        <f t="shared" si="59"/>
        <v>0</v>
      </c>
      <c r="BK146" t="str">
        <f>VLOOKUP(B146,Miljö!$B$1:$P$482,MATCH("Fossil andel i procent (%)",Miljö!$B$1:$P$1,0),FALSE)</f>
        <v>ET</v>
      </c>
      <c r="BL146">
        <f t="shared" si="60"/>
        <v>3.9011999999999998</v>
      </c>
      <c r="BO146" s="21">
        <f t="shared" si="61"/>
        <v>3.0247103455347073E-2</v>
      </c>
      <c r="BP146" s="115">
        <f t="shared" si="62"/>
        <v>0</v>
      </c>
      <c r="BQ146" s="115">
        <f t="shared" si="63"/>
        <v>0.96975289654465291</v>
      </c>
      <c r="BR146" s="115">
        <f t="shared" si="64"/>
        <v>0</v>
      </c>
      <c r="BT146" s="116">
        <f t="shared" si="65"/>
        <v>1</v>
      </c>
      <c r="BW146" s="115">
        <f>IF(AP146="Ja",VLOOKUP(B146,Miljövärden!$B$2:$H$600,MATCH("Total andel fossilt",Miljövärden!$B$2:$H$2,0),FALSE),"")</f>
        <v>3.0247099999999999E-2</v>
      </c>
      <c r="BX146" s="116">
        <f t="shared" si="66"/>
        <v>-3.4553470744380643E-9</v>
      </c>
      <c r="BZ146">
        <f t="shared" si="67"/>
        <v>-3.4553470744380643E-9</v>
      </c>
      <c r="CA146" s="115">
        <f t="shared" si="68"/>
        <v>0</v>
      </c>
    </row>
    <row r="147" spans="1:79">
      <c r="A147" t="s">
        <v>251</v>
      </c>
      <c r="B147" t="s">
        <v>252</v>
      </c>
      <c r="C147">
        <f>VLOOKUP($B147,'Tillförd energi'!$B$1:$AI$720,MATCH(C$1,'Tillförd energi'!$B$1:$AQ$1,0),FALSE)</f>
        <v>0</v>
      </c>
      <c r="D147">
        <f>VLOOKUP($B147,'Tillförd energi'!$B$1:$AI$720,MATCH(D$1,'Tillförd energi'!$B$1:$AQ$1,0),FALSE)</f>
        <v>0.05</v>
      </c>
      <c r="E147">
        <f>VLOOKUP($B147,'Tillförd energi'!$B$1:$AI$720,MATCH(E$1,'Tillförd energi'!$B$1:$AQ$1,0),FALSE)</f>
        <v>0</v>
      </c>
      <c r="F147">
        <f>VLOOKUP($B147,'Tillförd energi'!$B$1:$AI$720,MATCH(F$1,'Tillförd energi'!$B$1:$AQ$1,0),FALSE)</f>
        <v>0</v>
      </c>
      <c r="G147">
        <f>VLOOKUP($B147,'Tillförd energi'!$B$1:$AI$720,MATCH(G$1,'Tillförd energi'!$B$1:$AQ$1,0),FALSE)</f>
        <v>0</v>
      </c>
      <c r="H147">
        <f>VLOOKUP($B147,'Tillförd energi'!$B$1:$AI$720,MATCH(H$1,'Tillförd energi'!$B$1:$AQ$1,0),FALSE)</f>
        <v>0</v>
      </c>
      <c r="I147">
        <f>VLOOKUP($B147,'Tillförd energi'!$B$1:$AI$720,MATCH(I$1,'Tillförd energi'!$B$1:$AQ$1,0),FALSE)</f>
        <v>0</v>
      </c>
      <c r="J147">
        <f>VLOOKUP($B147,'Tillförd energi'!$B$1:$AI$720,MATCH(J$1,'Tillförd energi'!$B$1:$AQ$1,0),FALSE)</f>
        <v>0</v>
      </c>
      <c r="K147">
        <f>VLOOKUP($B147,'Tillförd energi'!$B$1:$AI$720,MATCH(K$1,'Tillförd energi'!$B$1:$AQ$1,0),FALSE)</f>
        <v>0</v>
      </c>
      <c r="L147">
        <f>VLOOKUP($B147,'Tillförd energi'!$B$1:$AI$720,MATCH(L$1,'Tillförd energi'!$B$1:$AQ$1,0),FALSE)</f>
        <v>0</v>
      </c>
      <c r="M147">
        <f>VLOOKUP($B147,'Tillförd energi'!$B$1:$AI$720,MATCH(M$1,'Tillförd energi'!$B$1:$AQ$1,0),FALSE)</f>
        <v>0</v>
      </c>
      <c r="N147">
        <f>VLOOKUP($B147,'Tillförd energi'!$B$1:$AI$720,MATCH(N$1,'Tillförd energi'!$B$1:$AQ$1,0),FALSE)</f>
        <v>0</v>
      </c>
      <c r="O147">
        <f>VLOOKUP($B147,'Tillförd energi'!$B$1:$AI$720,MATCH(O$1,'Tillförd energi'!$B$1:$AQ$1,0),FALSE)</f>
        <v>0</v>
      </c>
      <c r="P147">
        <f>VLOOKUP($B147,'Tillförd energi'!$B$1:$AI$720,MATCH(P$1,'Tillförd energi'!$B$1:$AQ$1,0),FALSE)</f>
        <v>0</v>
      </c>
      <c r="Q147">
        <f>VLOOKUP($B147,'Tillförd energi'!$B$1:$AI$720,MATCH(Q$1,'Tillförd energi'!$B$1:$AQ$1,0),FALSE)</f>
        <v>0</v>
      </c>
      <c r="R147">
        <f>VLOOKUP($B147,'Tillförd energi'!$B$1:$AI$720,MATCH(R$1,'Tillförd energi'!$B$1:$AQ$1,0),FALSE)</f>
        <v>0</v>
      </c>
      <c r="S147">
        <f>VLOOKUP($B147,'Tillförd energi'!$B$1:$AI$720,MATCH(S$1,'Tillförd energi'!$B$1:$AQ$1,0),FALSE)</f>
        <v>0</v>
      </c>
      <c r="T147">
        <f>VLOOKUP($B147,'Tillförd energi'!$B$1:$AI$720,MATCH(T$1,'Tillförd energi'!$B$1:$AQ$1,0),FALSE)</f>
        <v>0</v>
      </c>
      <c r="U147">
        <f>VLOOKUP($B147,'Tillförd energi'!$B$1:$AI$720,MATCH(U$1,'Tillförd energi'!$B$1:$AQ$1,0),FALSE)</f>
        <v>0</v>
      </c>
      <c r="V147">
        <f>VLOOKUP($B147,'Tillförd energi'!$B$1:$AI$720,MATCH(V$1,'Tillförd energi'!$B$1:$AQ$1,0),FALSE)</f>
        <v>0</v>
      </c>
      <c r="W147">
        <f>VLOOKUP($B147,'Tillförd energi'!$B$1:$AI$720,MATCH(W$1,'Tillförd energi'!$B$1:$AQ$1,0),FALSE)</f>
        <v>0</v>
      </c>
      <c r="X147">
        <f>VLOOKUP($B147,'Tillförd energi'!$B$1:$AI$720,MATCH(X$1,'Tillförd energi'!$B$1:$AQ$1,0),FALSE)</f>
        <v>0</v>
      </c>
      <c r="Y147">
        <f>VLOOKUP($B147,'Tillförd energi'!$B$1:$AI$720,MATCH(Y$1,'Tillförd energi'!$B$1:$AQ$1,0),FALSE)</f>
        <v>0</v>
      </c>
      <c r="Z147">
        <f>VLOOKUP($B147,'Tillförd energi'!$B$1:$AI$720,MATCH(Z$1,'Tillförd energi'!$B$1:$AQ$1,0),FALSE)</f>
        <v>0</v>
      </c>
      <c r="AA147">
        <f>VLOOKUP($B147,'Tillförd energi'!$B$1:$AI$720,MATCH(AA$1,'Tillförd energi'!$B$1:$AQ$1,0),FALSE)</f>
        <v>0</v>
      </c>
      <c r="AB147">
        <f>VLOOKUP($B147,'Tillförd energi'!$B$1:$AI$720,MATCH(AB$1,'Tillförd energi'!$B$1:$AQ$1,0),FALSE)</f>
        <v>0</v>
      </c>
      <c r="AC147">
        <f>VLOOKUP($B147,'Tillförd energi'!$B$1:$AI$720,MATCH(AC$1,'Tillförd energi'!$B$1:$AQ$1,0),FALSE)</f>
        <v>0</v>
      </c>
      <c r="AD147">
        <f>VLOOKUP($B147,'Tillförd energi'!$B$1:$AI$720,MATCH(AD$1,'Tillförd energi'!$B$1:$AQ$1,0),FALSE)</f>
        <v>51.646999999999998</v>
      </c>
      <c r="AE147">
        <f>VLOOKUP($B147,'Tillförd energi'!$B$1:$AI$720,MATCH(AE$1,'Tillförd energi'!$B$1:$AQ$1,0),FALSE)</f>
        <v>0</v>
      </c>
      <c r="AF147">
        <f>VLOOKUP($B147,'Tillförd energi'!$B$1:$AI$720,MATCH(AF$1,'Tillförd energi'!$B$1:$AQ$1,0),FALSE)</f>
        <v>1.1711400000000001</v>
      </c>
      <c r="AG147">
        <f>IFERROR(VLOOKUP(B147,Miljö!$B$1:$AC$550,MATCH("Köpt mängd produktionsspecifik fjärrvärme:",Miljö!$B$1:$AC$1,0),FALSE)/1,0)</f>
        <v>0</v>
      </c>
      <c r="AI147">
        <f t="shared" si="46"/>
        <v>52.868139999999997</v>
      </c>
      <c r="AJ147">
        <f t="shared" si="47"/>
        <v>52.868139999999997</v>
      </c>
      <c r="AK147">
        <f>IF(ISERROR(1/VLOOKUP($B147,Leveranser!$B$1:$S$499,MATCH("Såld värme (GWh)",Leveranser!$B$1:$S$1,0),FALSE)),"",VLOOKUP($B147,Leveranser!$B$1:$S$499,MATCH("Såld värme (GWh)",Leveranser!$B$1:$S$1,0),FALSE))</f>
        <v>39.037999999999997</v>
      </c>
      <c r="AL147">
        <f>VLOOKUP($B147,Leveranser!$B$1:$Y$499,MATCH("Totalt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114">
        <f t="shared" si="48"/>
        <v>0.7384031289922437</v>
      </c>
      <c r="AP147" t="str">
        <f>IFERROR(VLOOKUP($B147,Miljövärden!$B$2:$H$600,7,FALSE),"Nej, saknas")</f>
        <v>Ja</v>
      </c>
      <c r="AQ147" t="str">
        <f>IFERROR(VLOOKUP($B147,Miljövärden!$B$2:$H$600,6,FALSE),"Nej, saknas")</f>
        <v>Ja</v>
      </c>
      <c r="AU147">
        <f t="shared" si="49"/>
        <v>1.1711400000000001</v>
      </c>
      <c r="AV147">
        <f t="shared" si="50"/>
        <v>0</v>
      </c>
      <c r="AW147">
        <f t="shared" si="51"/>
        <v>0</v>
      </c>
      <c r="AX147">
        <f t="shared" si="52"/>
        <v>0</v>
      </c>
      <c r="AZ147">
        <f t="shared" si="53"/>
        <v>0</v>
      </c>
      <c r="BC147">
        <f t="shared" si="54"/>
        <v>0.05</v>
      </c>
      <c r="BD147">
        <f t="shared" si="55"/>
        <v>0</v>
      </c>
      <c r="BE147">
        <f t="shared" si="56"/>
        <v>0</v>
      </c>
      <c r="BF147">
        <f t="shared" si="57"/>
        <v>51.646999999999998</v>
      </c>
      <c r="BG147">
        <f t="shared" si="58"/>
        <v>1.1711400000000001</v>
      </c>
      <c r="BH147">
        <f>VLOOKUP(B147,Miljö!$B$1:$BX$482,MATCH("Fossilandel för ursprungspecificerad el ()",Miljö!$B$1:$I$1,0),FALSE)</f>
        <v>0.47</v>
      </c>
      <c r="BI147">
        <f>VLOOKUP(B147,Miljö!$B$1:$BX$482,MATCH("Kärnkraftsandel för ursprungsspecificerad el ()",Miljö!$B$1:$O$1,0),FALSE)</f>
        <v>0.48170000000000002</v>
      </c>
      <c r="BJ147">
        <f t="shared" si="59"/>
        <v>0</v>
      </c>
      <c r="BK147" t="str">
        <f>VLOOKUP(B147,Miljö!$B$1:$P$482,MATCH("Fossil andel i procent (%)",Miljö!$B$1:$P$1,0),FALSE)</f>
        <v>ET</v>
      </c>
      <c r="BL147">
        <f t="shared" si="60"/>
        <v>52.868139999999997</v>
      </c>
      <c r="BO147" s="21">
        <f t="shared" si="61"/>
        <v>1.1357233297785777E-2</v>
      </c>
      <c r="BP147" s="115">
        <f t="shared" si="62"/>
        <v>1.0670663617066915E-2</v>
      </c>
      <c r="BQ147" s="115">
        <f t="shared" si="63"/>
        <v>1.0699461339097615E-3</v>
      </c>
      <c r="BR147" s="115">
        <f t="shared" si="64"/>
        <v>0.97690215695123761</v>
      </c>
      <c r="BT147" s="116">
        <f t="shared" si="65"/>
        <v>1</v>
      </c>
      <c r="BW147" s="115">
        <f>IF(AP147="Ja",VLOOKUP(B147,Miljövärden!$B$2:$H$600,MATCH("Total andel fossilt",Miljövärden!$B$2:$H$2,0),FALSE),"")</f>
        <v>1.13572E-2</v>
      </c>
      <c r="BX147" s="116">
        <f t="shared" si="66"/>
        <v>-3.3297785776917332E-8</v>
      </c>
      <c r="BZ147">
        <f t="shared" si="67"/>
        <v>-3.3297785776917332E-8</v>
      </c>
      <c r="CA147" s="115">
        <f t="shared" si="68"/>
        <v>0</v>
      </c>
    </row>
    <row r="148" spans="1:79">
      <c r="A148" t="s">
        <v>253</v>
      </c>
      <c r="B148" t="s">
        <v>254</v>
      </c>
      <c r="C148">
        <f>VLOOKUP($B148,'Tillförd energi'!$B$1:$AI$720,MATCH(C$1,'Tillförd energi'!$B$1:$AQ$1,0),FALSE)</f>
        <v>0</v>
      </c>
      <c r="D148">
        <f>VLOOKUP($B148,'Tillförd energi'!$B$1:$AI$720,MATCH(D$1,'Tillförd energi'!$B$1:$AQ$1,0),FALSE)</f>
        <v>0</v>
      </c>
      <c r="E148">
        <f>VLOOKUP($B148,'Tillförd energi'!$B$1:$AI$720,MATCH(E$1,'Tillförd energi'!$B$1:$AQ$1,0),FALSE)</f>
        <v>0</v>
      </c>
      <c r="F148">
        <f>VLOOKUP($B148,'Tillförd energi'!$B$1:$AI$720,MATCH(F$1,'Tillförd energi'!$B$1:$AQ$1,0),FALSE)</f>
        <v>0</v>
      </c>
      <c r="G148">
        <f>VLOOKUP($B148,'Tillförd energi'!$B$1:$AI$720,MATCH(G$1,'Tillförd energi'!$B$1:$AQ$1,0),FALSE)</f>
        <v>0</v>
      </c>
      <c r="H148">
        <f>VLOOKUP($B148,'Tillförd energi'!$B$1:$AI$720,MATCH(H$1,'Tillförd energi'!$B$1:$AQ$1,0),FALSE)</f>
        <v>0</v>
      </c>
      <c r="I148">
        <f>VLOOKUP($B148,'Tillförd energi'!$B$1:$AI$720,MATCH(I$1,'Tillförd energi'!$B$1:$AQ$1,0),FALSE)</f>
        <v>46.277000000000001</v>
      </c>
      <c r="J148">
        <f>VLOOKUP($B148,'Tillförd energi'!$B$1:$AI$720,MATCH(J$1,'Tillförd energi'!$B$1:$AQ$1,0),FALSE)</f>
        <v>0</v>
      </c>
      <c r="K148">
        <f>VLOOKUP($B148,'Tillförd energi'!$B$1:$AI$720,MATCH(K$1,'Tillförd energi'!$B$1:$AQ$1,0),FALSE)</f>
        <v>0</v>
      </c>
      <c r="L148">
        <f>VLOOKUP($B148,'Tillförd energi'!$B$1:$AI$720,MATCH(L$1,'Tillförd energi'!$B$1:$AQ$1,0),FALSE)</f>
        <v>0</v>
      </c>
      <c r="M148">
        <f>VLOOKUP($B148,'Tillförd energi'!$B$1:$AI$720,MATCH(M$1,'Tillförd energi'!$B$1:$AQ$1,0),FALSE)</f>
        <v>0</v>
      </c>
      <c r="N148">
        <f>VLOOKUP($B148,'Tillförd energi'!$B$1:$AI$720,MATCH(N$1,'Tillförd energi'!$B$1:$AQ$1,0),FALSE)</f>
        <v>0</v>
      </c>
      <c r="O148">
        <f>VLOOKUP($B148,'Tillförd energi'!$B$1:$AI$720,MATCH(O$1,'Tillförd energi'!$B$1:$AQ$1,0),FALSE)</f>
        <v>0</v>
      </c>
      <c r="P148">
        <f>VLOOKUP($B148,'Tillförd energi'!$B$1:$AI$720,MATCH(P$1,'Tillförd energi'!$B$1:$AQ$1,0),FALSE)</f>
        <v>0</v>
      </c>
      <c r="Q148">
        <f>VLOOKUP($B148,'Tillförd energi'!$B$1:$AI$720,MATCH(Q$1,'Tillförd energi'!$B$1:$AQ$1,0),FALSE)</f>
        <v>0</v>
      </c>
      <c r="R148">
        <f>VLOOKUP($B148,'Tillförd energi'!$B$1:$AI$720,MATCH(R$1,'Tillförd energi'!$B$1:$AQ$1,0),FALSE)</f>
        <v>0</v>
      </c>
      <c r="S148">
        <f>VLOOKUP($B148,'Tillförd energi'!$B$1:$AI$720,MATCH(S$1,'Tillförd energi'!$B$1:$AQ$1,0),FALSE)</f>
        <v>0</v>
      </c>
      <c r="T148">
        <f>VLOOKUP($B148,'Tillförd energi'!$B$1:$AI$720,MATCH(T$1,'Tillförd energi'!$B$1:$AQ$1,0),FALSE)</f>
        <v>0</v>
      </c>
      <c r="U148">
        <f>VLOOKUP($B148,'Tillförd energi'!$B$1:$AI$720,MATCH(U$1,'Tillförd energi'!$B$1:$AQ$1,0),FALSE)</f>
        <v>0</v>
      </c>
      <c r="V148">
        <f>VLOOKUP($B148,'Tillförd energi'!$B$1:$AI$720,MATCH(V$1,'Tillförd energi'!$B$1:$AQ$1,0),FALSE)</f>
        <v>0</v>
      </c>
      <c r="W148">
        <f>VLOOKUP($B148,'Tillförd energi'!$B$1:$AI$720,MATCH(W$1,'Tillförd energi'!$B$1:$AQ$1,0),FALSE)</f>
        <v>0</v>
      </c>
      <c r="X148">
        <f>VLOOKUP($B148,'Tillförd energi'!$B$1:$AI$720,MATCH(X$1,'Tillförd energi'!$B$1:$AQ$1,0),FALSE)</f>
        <v>0</v>
      </c>
      <c r="Y148">
        <f>VLOOKUP($B148,'Tillförd energi'!$B$1:$AI$720,MATCH(Y$1,'Tillförd energi'!$B$1:$AQ$1,0),FALSE)</f>
        <v>0</v>
      </c>
      <c r="Z148">
        <f>VLOOKUP($B148,'Tillförd energi'!$B$1:$AI$720,MATCH(Z$1,'Tillförd energi'!$B$1:$AQ$1,0),FALSE)</f>
        <v>0</v>
      </c>
      <c r="AA148">
        <f>VLOOKUP($B148,'Tillförd energi'!$B$1:$AI$720,MATCH(AA$1,'Tillförd energi'!$B$1:$AQ$1,0),FALSE)</f>
        <v>0</v>
      </c>
      <c r="AB148">
        <f>VLOOKUP($B148,'Tillförd energi'!$B$1:$AI$720,MATCH(AB$1,'Tillförd energi'!$B$1:$AQ$1,0),FALSE)</f>
        <v>0</v>
      </c>
      <c r="AC148">
        <f>VLOOKUP($B148,'Tillförd energi'!$B$1:$AI$720,MATCH(AC$1,'Tillförd energi'!$B$1:$AQ$1,0),FALSE)</f>
        <v>0</v>
      </c>
      <c r="AD148">
        <f>VLOOKUP($B148,'Tillförd energi'!$B$1:$AI$720,MATCH(AD$1,'Tillförd energi'!$B$1:$AQ$1,0),FALSE)</f>
        <v>11.25</v>
      </c>
      <c r="AE148">
        <f>VLOOKUP($B148,'Tillförd energi'!$B$1:$AI$720,MATCH(AE$1,'Tillförd energi'!$B$1:$AQ$1,0),FALSE)</f>
        <v>0</v>
      </c>
      <c r="AF148">
        <f>VLOOKUP($B148,'Tillförd energi'!$B$1:$AI$720,MATCH(AF$1,'Tillförd energi'!$B$1:$AQ$1,0),FALSE)</f>
        <v>24.420999999999999</v>
      </c>
      <c r="AG148">
        <f>IFERROR(VLOOKUP(B148,Miljö!$B$1:$AC$550,MATCH("Köpt mängd produktionsspecifik fjärrvärme:",Miljö!$B$1:$AC$1,0),FALSE)/1,0)</f>
        <v>0</v>
      </c>
      <c r="AI148">
        <f t="shared" si="46"/>
        <v>81.948000000000008</v>
      </c>
      <c r="AJ148">
        <f t="shared" si="47"/>
        <v>81.948000000000008</v>
      </c>
      <c r="AK148">
        <f>IF(ISERROR(1/VLOOKUP($B148,Leveranser!$B$1:$S$499,MATCH("Såld värme (GWh)",Leveranser!$B$1:$S$1,0),FALSE)),"",VLOOKUP($B148,Leveranser!$B$1:$S$499,MATCH("Såld värme (GWh)",Leveranser!$B$1:$S$1,0),FALSE))</f>
        <v>76.319999999999993</v>
      </c>
      <c r="AL148">
        <f>VLOOKUP($B148,Leveranser!$B$1:$Y$499,MATCH("Totalt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0</v>
      </c>
      <c r="AN148" s="114">
        <f t="shared" si="48"/>
        <v>0.93132230194757637</v>
      </c>
      <c r="AP148" t="str">
        <f>IFERROR(VLOOKUP($B148,Miljövärden!$B$2:$H$600,7,FALSE),"Nej, saknas")</f>
        <v>Ja</v>
      </c>
      <c r="AQ148" t="str">
        <f>IFERROR(VLOOKUP($B148,Miljövärden!$B$2:$H$600,6,FALSE),"Nej, saknas")</f>
        <v>Ja</v>
      </c>
      <c r="AU148">
        <f t="shared" si="49"/>
        <v>24.420999999999999</v>
      </c>
      <c r="AV148">
        <f t="shared" si="50"/>
        <v>0</v>
      </c>
      <c r="AW148">
        <f t="shared" si="51"/>
        <v>0</v>
      </c>
      <c r="AX148">
        <f t="shared" si="52"/>
        <v>0</v>
      </c>
      <c r="AZ148">
        <f t="shared" si="53"/>
        <v>0</v>
      </c>
      <c r="BC148">
        <f t="shared" si="54"/>
        <v>0</v>
      </c>
      <c r="BD148">
        <f t="shared" si="55"/>
        <v>0</v>
      </c>
      <c r="BE148">
        <f t="shared" si="56"/>
        <v>0</v>
      </c>
      <c r="BF148">
        <f t="shared" si="57"/>
        <v>57.527000000000001</v>
      </c>
      <c r="BG148">
        <f t="shared" si="58"/>
        <v>24.420999999999999</v>
      </c>
      <c r="BH148">
        <f>VLOOKUP(B148,Miljö!$B$1:$BX$482,MATCH("Fossilandel för ursprungspecificerad el ()",Miljö!$B$1:$I$1,0),FALSE)</f>
        <v>0</v>
      </c>
      <c r="BI148">
        <f>VLOOKUP(B148,Miljö!$B$1:$BX$482,MATCH("Kärnkraftsandel för ursprungsspecificerad el ()",Miljö!$B$1:$O$1,0),FALSE)</f>
        <v>0</v>
      </c>
      <c r="BJ148">
        <f t="shared" si="59"/>
        <v>0</v>
      </c>
      <c r="BK148" t="str">
        <f>VLOOKUP(B148,Miljö!$B$1:$P$482,MATCH("Fossil andel i procent (%)",Miljö!$B$1:$P$1,0),FALSE)</f>
        <v>ET</v>
      </c>
      <c r="BL148">
        <f t="shared" si="60"/>
        <v>81.948000000000008</v>
      </c>
      <c r="BO148" s="21">
        <f t="shared" si="61"/>
        <v>0</v>
      </c>
      <c r="BP148" s="115">
        <f t="shared" si="62"/>
        <v>0</v>
      </c>
      <c r="BQ148" s="115">
        <f t="shared" si="63"/>
        <v>0.29800605261873381</v>
      </c>
      <c r="BR148" s="115">
        <f t="shared" si="64"/>
        <v>0.70199394738126608</v>
      </c>
      <c r="BT148" s="116">
        <f t="shared" si="65"/>
        <v>0.99999999999999989</v>
      </c>
      <c r="BW148" s="115">
        <f>IF(AP148="Ja",VLOOKUP(B148,Miljövärden!$B$2:$H$600,MATCH("Total andel fossilt",Miljövärden!$B$2:$H$2,0),FALSE),"")</f>
        <v>0</v>
      </c>
      <c r="BX148" s="116">
        <f t="shared" si="66"/>
        <v>0</v>
      </c>
      <c r="BZ148">
        <f t="shared" si="67"/>
        <v>0</v>
      </c>
      <c r="CA148" s="115">
        <f t="shared" si="68"/>
        <v>0</v>
      </c>
    </row>
    <row r="149" spans="1:79">
      <c r="A149" t="s">
        <v>253</v>
      </c>
      <c r="B149" t="s">
        <v>255</v>
      </c>
      <c r="C149">
        <f>VLOOKUP($B149,'Tillförd energi'!$B$1:$AI$720,MATCH(C$1,'Tillförd energi'!$B$1:$AQ$1,0),FALSE)</f>
        <v>0</v>
      </c>
      <c r="D149">
        <f>VLOOKUP($B149,'Tillförd energi'!$B$1:$AI$720,MATCH(D$1,'Tillförd energi'!$B$1:$AQ$1,0),FALSE)</f>
        <v>3.6240000000000001</v>
      </c>
      <c r="E149">
        <f>VLOOKUP($B149,'Tillförd energi'!$B$1:$AI$720,MATCH(E$1,'Tillförd energi'!$B$1:$AQ$1,0),FALSE)</f>
        <v>0</v>
      </c>
      <c r="F149">
        <f>VLOOKUP($B149,'Tillförd energi'!$B$1:$AI$720,MATCH(F$1,'Tillförd energi'!$B$1:$AQ$1,0),FALSE)</f>
        <v>0</v>
      </c>
      <c r="G149">
        <f>VLOOKUP($B149,'Tillförd energi'!$B$1:$AI$720,MATCH(G$1,'Tillförd energi'!$B$1:$AQ$1,0),FALSE)</f>
        <v>0</v>
      </c>
      <c r="H149">
        <f>VLOOKUP($B149,'Tillförd energi'!$B$1:$AI$720,MATCH(H$1,'Tillförd energi'!$B$1:$AQ$1,0),FALSE)</f>
        <v>0</v>
      </c>
      <c r="I149">
        <f>VLOOKUP($B149,'Tillförd energi'!$B$1:$AI$720,MATCH(I$1,'Tillförd energi'!$B$1:$AQ$1,0),FALSE)</f>
        <v>249.35300000000001</v>
      </c>
      <c r="J149">
        <f>VLOOKUP($B149,'Tillförd energi'!$B$1:$AI$720,MATCH(J$1,'Tillförd energi'!$B$1:$AQ$1,0),FALSE)</f>
        <v>0</v>
      </c>
      <c r="K149">
        <f>VLOOKUP($B149,'Tillförd energi'!$B$1:$AI$720,MATCH(K$1,'Tillförd energi'!$B$1:$AQ$1,0),FALSE)</f>
        <v>0</v>
      </c>
      <c r="L149">
        <f>VLOOKUP($B149,'Tillförd energi'!$B$1:$AI$720,MATCH(L$1,'Tillförd energi'!$B$1:$AQ$1,0),FALSE)</f>
        <v>0</v>
      </c>
      <c r="M149">
        <f>VLOOKUP($B149,'Tillförd energi'!$B$1:$AI$720,MATCH(M$1,'Tillförd energi'!$B$1:$AQ$1,0),FALSE)</f>
        <v>0</v>
      </c>
      <c r="N149">
        <f>VLOOKUP($B149,'Tillförd energi'!$B$1:$AI$720,MATCH(N$1,'Tillförd energi'!$B$1:$AQ$1,0),FALSE)</f>
        <v>0</v>
      </c>
      <c r="O149">
        <f>VLOOKUP($B149,'Tillförd energi'!$B$1:$AI$720,MATCH(O$1,'Tillförd energi'!$B$1:$AQ$1,0),FALSE)</f>
        <v>0</v>
      </c>
      <c r="P149">
        <f>VLOOKUP($B149,'Tillförd energi'!$B$1:$AI$720,MATCH(P$1,'Tillförd energi'!$B$1:$AQ$1,0),FALSE)</f>
        <v>0</v>
      </c>
      <c r="Q149">
        <f>VLOOKUP($B149,'Tillförd energi'!$B$1:$AI$720,MATCH(Q$1,'Tillförd energi'!$B$1:$AQ$1,0),FALSE)</f>
        <v>0</v>
      </c>
      <c r="R149">
        <f>VLOOKUP($B149,'Tillförd energi'!$B$1:$AI$720,MATCH(R$1,'Tillförd energi'!$B$1:$AQ$1,0),FALSE)</f>
        <v>0</v>
      </c>
      <c r="S149">
        <f>VLOOKUP($B149,'Tillförd energi'!$B$1:$AI$720,MATCH(S$1,'Tillförd energi'!$B$1:$AQ$1,0),FALSE)</f>
        <v>0</v>
      </c>
      <c r="T149">
        <f>VLOOKUP($B149,'Tillförd energi'!$B$1:$AI$720,MATCH(T$1,'Tillförd energi'!$B$1:$AQ$1,0),FALSE)</f>
        <v>0</v>
      </c>
      <c r="U149">
        <f>VLOOKUP($B149,'Tillförd energi'!$B$1:$AI$720,MATCH(U$1,'Tillförd energi'!$B$1:$AQ$1,0),FALSE)</f>
        <v>0</v>
      </c>
      <c r="V149">
        <f>VLOOKUP($B149,'Tillförd energi'!$B$1:$AI$720,MATCH(V$1,'Tillförd energi'!$B$1:$AQ$1,0),FALSE)</f>
        <v>0</v>
      </c>
      <c r="W149">
        <f>VLOOKUP($B149,'Tillförd energi'!$B$1:$AI$720,MATCH(W$1,'Tillförd energi'!$B$1:$AQ$1,0),FALSE)</f>
        <v>3.109</v>
      </c>
      <c r="X149">
        <f>VLOOKUP($B149,'Tillförd energi'!$B$1:$AI$720,MATCH(X$1,'Tillförd energi'!$B$1:$AQ$1,0),FALSE)</f>
        <v>0</v>
      </c>
      <c r="Y149">
        <f>VLOOKUP($B149,'Tillförd energi'!$B$1:$AI$720,MATCH(Y$1,'Tillförd energi'!$B$1:$AQ$1,0),FALSE)</f>
        <v>0</v>
      </c>
      <c r="Z149">
        <f>VLOOKUP($B149,'Tillförd energi'!$B$1:$AI$720,MATCH(Z$1,'Tillförd energi'!$B$1:$AQ$1,0),FALSE)</f>
        <v>0</v>
      </c>
      <c r="AA149">
        <f>VLOOKUP($B149,'Tillförd energi'!$B$1:$AI$720,MATCH(AA$1,'Tillförd energi'!$B$1:$AQ$1,0),FALSE)</f>
        <v>0</v>
      </c>
      <c r="AB149">
        <f>VLOOKUP($B149,'Tillförd energi'!$B$1:$AI$720,MATCH(AB$1,'Tillförd energi'!$B$1:$AQ$1,0),FALSE)</f>
        <v>0</v>
      </c>
      <c r="AC149">
        <f>VLOOKUP($B149,'Tillförd energi'!$B$1:$AI$720,MATCH(AC$1,'Tillförd energi'!$B$1:$AQ$1,0),FALSE)</f>
        <v>11.323</v>
      </c>
      <c r="AD149">
        <f>VLOOKUP($B149,'Tillförd energi'!$B$1:$AI$720,MATCH(AD$1,'Tillförd energi'!$B$1:$AQ$1,0),FALSE)</f>
        <v>0</v>
      </c>
      <c r="AE149">
        <f>VLOOKUP($B149,'Tillförd energi'!$B$1:$AI$720,MATCH(AE$1,'Tillförd energi'!$B$1:$AQ$1,0),FALSE)</f>
        <v>0</v>
      </c>
      <c r="AF149">
        <f>VLOOKUP($B149,'Tillförd energi'!$B$1:$AI$720,MATCH(AF$1,'Tillförd energi'!$B$1:$AQ$1,0),FALSE)</f>
        <v>5.7230999999999996</v>
      </c>
      <c r="AG149">
        <f>IFERROR(VLOOKUP(B149,Miljö!$B$1:$AC$550,MATCH("Köpt mängd produktionsspecifik fjärrvärme:",Miljö!$B$1:$AC$1,0),FALSE)/1,0)</f>
        <v>0</v>
      </c>
      <c r="AI149">
        <f t="shared" si="46"/>
        <v>273.13209999999998</v>
      </c>
      <c r="AJ149">
        <f t="shared" si="47"/>
        <v>273.13209999999998</v>
      </c>
      <c r="AK149">
        <f>IF(ISERROR(1/VLOOKUP($B149,Leveranser!$B$1:$S$499,MATCH("Såld värme (GWh)",Leveranser!$B$1:$S$1,0),FALSE)),"",VLOOKUP($B149,Leveranser!$B$1:$S$499,MATCH("Såld värme (GWh)",Leveranser!$B$1:$S$1,0),FALSE))</f>
        <v>190.77</v>
      </c>
      <c r="AL149">
        <f>VLOOKUP($B149,Leveranser!$B$1:$Y$499,MATCH("Totalt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0</v>
      </c>
      <c r="AN149" s="114">
        <f t="shared" si="48"/>
        <v>0.69845323929336767</v>
      </c>
      <c r="AP149" t="str">
        <f>IFERROR(VLOOKUP($B149,Miljövärden!$B$2:$H$600,7,FALSE),"Nej, saknas")</f>
        <v>Ja</v>
      </c>
      <c r="AQ149" t="str">
        <f>IFERROR(VLOOKUP($B149,Miljövärden!$B$2:$H$600,6,FALSE),"Nej, saknas")</f>
        <v>Ja</v>
      </c>
      <c r="AU149">
        <f t="shared" si="49"/>
        <v>5.7230999999999996</v>
      </c>
      <c r="AV149">
        <f t="shared" si="50"/>
        <v>0</v>
      </c>
      <c r="AW149">
        <f t="shared" si="51"/>
        <v>0</v>
      </c>
      <c r="AX149">
        <f t="shared" si="52"/>
        <v>0</v>
      </c>
      <c r="AZ149">
        <f t="shared" si="53"/>
        <v>3.109</v>
      </c>
      <c r="BC149">
        <f t="shared" si="54"/>
        <v>3.6240000000000001</v>
      </c>
      <c r="BD149">
        <f t="shared" si="55"/>
        <v>0</v>
      </c>
      <c r="BE149">
        <f t="shared" si="56"/>
        <v>3.109</v>
      </c>
      <c r="BF149">
        <f t="shared" si="57"/>
        <v>260.67599999999999</v>
      </c>
      <c r="BG149">
        <f t="shared" si="58"/>
        <v>5.7230999999999996</v>
      </c>
      <c r="BH149">
        <f>VLOOKUP(B149,Miljö!$B$1:$BX$482,MATCH("Fossilandel för ursprungspecificerad el ()",Miljö!$B$1:$I$1,0),FALSE)</f>
        <v>0</v>
      </c>
      <c r="BI149">
        <f>VLOOKUP(B149,Miljö!$B$1:$BX$482,MATCH("Kärnkraftsandel för ursprungsspecificerad el ()",Miljö!$B$1:$O$1,0),FALSE)</f>
        <v>0</v>
      </c>
      <c r="BJ149">
        <f t="shared" si="59"/>
        <v>0</v>
      </c>
      <c r="BK149" t="str">
        <f>VLOOKUP(B149,Miljö!$B$1:$P$482,MATCH("Fossil andel i procent (%)",Miljö!$B$1:$P$1,0),FALSE)</f>
        <v>ET</v>
      </c>
      <c r="BL149">
        <f t="shared" si="60"/>
        <v>273.13209999999998</v>
      </c>
      <c r="BO149" s="21">
        <f t="shared" si="61"/>
        <v>1.3268304970378803E-2</v>
      </c>
      <c r="BP149" s="115">
        <f t="shared" si="62"/>
        <v>0</v>
      </c>
      <c r="BQ149" s="115">
        <f t="shared" si="63"/>
        <v>3.2336367640420152E-2</v>
      </c>
      <c r="BR149" s="115">
        <f t="shared" si="64"/>
        <v>0.95439532738920108</v>
      </c>
      <c r="BT149" s="116">
        <f t="shared" si="65"/>
        <v>1</v>
      </c>
      <c r="BW149" s="115">
        <f>IF(AP149="Ja",VLOOKUP(B149,Miljövärden!$B$2:$H$600,MATCH("Total andel fossilt",Miljövärden!$B$2:$H$2,0),FALSE),"")</f>
        <v>1.32683E-2</v>
      </c>
      <c r="BX149" s="116">
        <f t="shared" si="66"/>
        <v>-4.9703788029820117E-9</v>
      </c>
      <c r="BZ149">
        <f t="shared" si="67"/>
        <v>-4.9703788029820117E-9</v>
      </c>
      <c r="CA149" s="115">
        <f t="shared" si="68"/>
        <v>0</v>
      </c>
    </row>
    <row r="150" spans="1:79">
      <c r="A150" t="s">
        <v>256</v>
      </c>
      <c r="B150" t="s">
        <v>257</v>
      </c>
      <c r="C150">
        <f>VLOOKUP($B150,'Tillförd energi'!$B$1:$AI$720,MATCH(C$1,'Tillförd energi'!$B$1:$AQ$1,0),FALSE)</f>
        <v>0</v>
      </c>
      <c r="D150">
        <f>VLOOKUP($B150,'Tillförd energi'!$B$1:$AI$720,MATCH(D$1,'Tillförd energi'!$B$1:$AQ$1,0),FALSE)</f>
        <v>1.4570000000000001</v>
      </c>
      <c r="E150">
        <f>VLOOKUP($B150,'Tillförd energi'!$B$1:$AI$720,MATCH(E$1,'Tillförd energi'!$B$1:$AQ$1,0),FALSE)</f>
        <v>0</v>
      </c>
      <c r="F150">
        <f>VLOOKUP($B150,'Tillförd energi'!$B$1:$AI$720,MATCH(F$1,'Tillförd energi'!$B$1:$AQ$1,0),FALSE)</f>
        <v>0</v>
      </c>
      <c r="G150">
        <f>VLOOKUP($B150,'Tillförd energi'!$B$1:$AI$720,MATCH(G$1,'Tillförd energi'!$B$1:$AQ$1,0),FALSE)</f>
        <v>0</v>
      </c>
      <c r="H150">
        <f>VLOOKUP($B150,'Tillförd energi'!$B$1:$AI$720,MATCH(H$1,'Tillförd energi'!$B$1:$AQ$1,0),FALSE)</f>
        <v>0</v>
      </c>
      <c r="I150">
        <f>VLOOKUP($B150,'Tillförd energi'!$B$1:$AI$720,MATCH(I$1,'Tillförd energi'!$B$1:$AQ$1,0),FALSE)</f>
        <v>0</v>
      </c>
      <c r="J150">
        <f>VLOOKUP($B150,'Tillförd energi'!$B$1:$AI$720,MATCH(J$1,'Tillförd energi'!$B$1:$AQ$1,0),FALSE)</f>
        <v>0</v>
      </c>
      <c r="K150">
        <f>VLOOKUP($B150,'Tillförd energi'!$B$1:$AI$720,MATCH(K$1,'Tillförd energi'!$B$1:$AQ$1,0),FALSE)</f>
        <v>0</v>
      </c>
      <c r="L150">
        <f>VLOOKUP($B150,'Tillförd energi'!$B$1:$AI$720,MATCH(L$1,'Tillförd energi'!$B$1:$AQ$1,0),FALSE)</f>
        <v>0</v>
      </c>
      <c r="M150">
        <f>VLOOKUP($B150,'Tillförd energi'!$B$1:$AI$720,MATCH(M$1,'Tillförd energi'!$B$1:$AQ$1,0),FALSE)</f>
        <v>0</v>
      </c>
      <c r="N150">
        <f>VLOOKUP($B150,'Tillförd energi'!$B$1:$AI$720,MATCH(N$1,'Tillförd energi'!$B$1:$AQ$1,0),FALSE)</f>
        <v>0</v>
      </c>
      <c r="O150">
        <f>VLOOKUP($B150,'Tillförd energi'!$B$1:$AI$720,MATCH(O$1,'Tillförd energi'!$B$1:$AQ$1,0),FALSE)</f>
        <v>0</v>
      </c>
      <c r="P150">
        <f>VLOOKUP($B150,'Tillförd energi'!$B$1:$AI$720,MATCH(P$1,'Tillförd energi'!$B$1:$AQ$1,0),FALSE)</f>
        <v>0</v>
      </c>
      <c r="Q150">
        <f>VLOOKUP($B150,'Tillförd energi'!$B$1:$AI$720,MATCH(Q$1,'Tillförd energi'!$B$1:$AQ$1,0),FALSE)</f>
        <v>11.114000000000001</v>
      </c>
      <c r="R150">
        <f>VLOOKUP($B150,'Tillförd energi'!$B$1:$AI$720,MATCH(R$1,'Tillförd energi'!$B$1:$AQ$1,0),FALSE)</f>
        <v>0</v>
      </c>
      <c r="S150">
        <f>VLOOKUP($B150,'Tillförd energi'!$B$1:$AI$720,MATCH(S$1,'Tillförd energi'!$B$1:$AQ$1,0),FALSE)</f>
        <v>0</v>
      </c>
      <c r="T150">
        <f>VLOOKUP($B150,'Tillförd energi'!$B$1:$AI$720,MATCH(T$1,'Tillförd energi'!$B$1:$AQ$1,0),FALSE)</f>
        <v>0</v>
      </c>
      <c r="U150">
        <f>VLOOKUP($B150,'Tillförd energi'!$B$1:$AI$720,MATCH(U$1,'Tillförd energi'!$B$1:$AQ$1,0),FALSE)</f>
        <v>0</v>
      </c>
      <c r="V150">
        <f>VLOOKUP($B150,'Tillförd energi'!$B$1:$AI$720,MATCH(V$1,'Tillförd energi'!$B$1:$AQ$1,0),FALSE)</f>
        <v>0</v>
      </c>
      <c r="W150">
        <f>VLOOKUP($B150,'Tillförd energi'!$B$1:$AI$720,MATCH(W$1,'Tillförd energi'!$B$1:$AQ$1,0),FALSE)</f>
        <v>0</v>
      </c>
      <c r="X150">
        <f>VLOOKUP($B150,'Tillförd energi'!$B$1:$AI$720,MATCH(X$1,'Tillförd energi'!$B$1:$AQ$1,0),FALSE)</f>
        <v>0</v>
      </c>
      <c r="Y150">
        <f>VLOOKUP($B150,'Tillförd energi'!$B$1:$AI$720,MATCH(Y$1,'Tillförd energi'!$B$1:$AQ$1,0),FALSE)</f>
        <v>0</v>
      </c>
      <c r="Z150">
        <f>VLOOKUP($B150,'Tillförd energi'!$B$1:$AI$720,MATCH(Z$1,'Tillförd energi'!$B$1:$AQ$1,0),FALSE)</f>
        <v>0</v>
      </c>
      <c r="AA150">
        <f>VLOOKUP($B150,'Tillförd energi'!$B$1:$AI$720,MATCH(AA$1,'Tillförd energi'!$B$1:$AQ$1,0),FALSE)</f>
        <v>0</v>
      </c>
      <c r="AB150">
        <f>VLOOKUP($B150,'Tillförd energi'!$B$1:$AI$720,MATCH(AB$1,'Tillförd energi'!$B$1:$AQ$1,0),FALSE)</f>
        <v>0</v>
      </c>
      <c r="AC150">
        <f>VLOOKUP($B150,'Tillförd energi'!$B$1:$AI$720,MATCH(AC$1,'Tillförd energi'!$B$1:$AQ$1,0),FALSE)</f>
        <v>0</v>
      </c>
      <c r="AD150">
        <f>VLOOKUP($B150,'Tillförd energi'!$B$1:$AI$720,MATCH(AD$1,'Tillförd energi'!$B$1:$AQ$1,0),FALSE)</f>
        <v>0</v>
      </c>
      <c r="AE150">
        <f>VLOOKUP($B150,'Tillförd energi'!$B$1:$AI$720,MATCH(AE$1,'Tillförd energi'!$B$1:$AQ$1,0),FALSE)</f>
        <v>0</v>
      </c>
      <c r="AF150">
        <f>VLOOKUP($B150,'Tillförd energi'!$B$1:$AI$720,MATCH(AF$1,'Tillförd energi'!$B$1:$AQ$1,0),FALSE)</f>
        <v>0.33101999999999998</v>
      </c>
      <c r="AG150">
        <f>IFERROR(VLOOKUP(B150,Miljö!$B$1:$AC$550,MATCH("Köpt mängd produktionsspecifik fjärrvärme:",Miljö!$B$1:$AC$1,0),FALSE)/1,0)</f>
        <v>0</v>
      </c>
      <c r="AI150">
        <f t="shared" si="46"/>
        <v>12.902020000000002</v>
      </c>
      <c r="AJ150">
        <f t="shared" si="47"/>
        <v>12.902020000000002</v>
      </c>
      <c r="AK150">
        <f>IF(ISERROR(1/VLOOKUP($B150,Leveranser!$B$1:$S$499,MATCH("Såld värme (GWh)",Leveranser!$B$1:$S$1,0),FALSE)),"",VLOOKUP($B150,Leveranser!$B$1:$S$499,MATCH("Såld värme (GWh)",Leveranser!$B$1:$S$1,0),FALSE))</f>
        <v>11.034000000000001</v>
      </c>
      <c r="AL150">
        <f>VLOOKUP($B150,Leveranser!$B$1:$Y$499,MATCH("Totalt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0</v>
      </c>
      <c r="AN150" s="114">
        <f t="shared" si="48"/>
        <v>0.85521491983425846</v>
      </c>
      <c r="AP150" t="str">
        <f>IFERROR(VLOOKUP($B150,Miljövärden!$B$2:$H$600,7,FALSE),"Nej, saknas")</f>
        <v>Ja</v>
      </c>
      <c r="AQ150" t="str">
        <f>IFERROR(VLOOKUP($B150,Miljövärden!$B$2:$H$600,6,FALSE),"Nej, saknas")</f>
        <v>Ja</v>
      </c>
      <c r="AU150">
        <f t="shared" si="49"/>
        <v>0.33101999999999998</v>
      </c>
      <c r="AV150">
        <f t="shared" si="50"/>
        <v>0</v>
      </c>
      <c r="AW150">
        <f t="shared" si="51"/>
        <v>11.114000000000001</v>
      </c>
      <c r="AX150">
        <f t="shared" si="52"/>
        <v>0</v>
      </c>
      <c r="AZ150">
        <f t="shared" si="53"/>
        <v>11.114000000000001</v>
      </c>
      <c r="BC150">
        <f t="shared" si="54"/>
        <v>1.4570000000000001</v>
      </c>
      <c r="BD150">
        <f t="shared" si="55"/>
        <v>0</v>
      </c>
      <c r="BE150">
        <f t="shared" si="56"/>
        <v>11.114000000000001</v>
      </c>
      <c r="BF150">
        <f t="shared" si="57"/>
        <v>0</v>
      </c>
      <c r="BG150">
        <f t="shared" si="58"/>
        <v>0.33101999999999998</v>
      </c>
      <c r="BH150">
        <f>VLOOKUP(B150,Miljö!$B$1:$BX$482,MATCH("Fossilandel för ursprungspecificerad el ()",Miljö!$B$1:$I$1,0),FALSE)</f>
        <v>0</v>
      </c>
      <c r="BI150">
        <f>VLOOKUP(B150,Miljö!$B$1:$BX$482,MATCH("Kärnkraftsandel för ursprungsspecificerad el ()",Miljö!$B$1:$O$1,0),FALSE)</f>
        <v>0.51200000000000001</v>
      </c>
      <c r="BJ150">
        <f t="shared" si="59"/>
        <v>0</v>
      </c>
      <c r="BK150" t="str">
        <f>VLOOKUP(B150,Miljö!$B$1:$P$482,MATCH("Fossil andel i procent (%)",Miljö!$B$1:$P$1,0),FALSE)</f>
        <v>ET</v>
      </c>
      <c r="BL150">
        <f t="shared" si="60"/>
        <v>12.902020000000002</v>
      </c>
      <c r="BO150" s="21">
        <f t="shared" si="61"/>
        <v>0.11292805312656466</v>
      </c>
      <c r="BP150" s="115">
        <f t="shared" si="62"/>
        <v>1.3136101168654209E-2</v>
      </c>
      <c r="BQ150" s="115">
        <f t="shared" si="63"/>
        <v>0.873935845704781</v>
      </c>
      <c r="BR150" s="115">
        <f t="shared" si="64"/>
        <v>0</v>
      </c>
      <c r="BT150" s="116">
        <f t="shared" si="65"/>
        <v>0.99999999999999989</v>
      </c>
      <c r="BW150" s="115">
        <f>IF(AP150="Ja",VLOOKUP(B150,Miljövärden!$B$2:$H$600,MATCH("Total andel fossilt",Miljövärden!$B$2:$H$2,0),FALSE),"")</f>
        <v>0.112928</v>
      </c>
      <c r="BX150" s="116">
        <f t="shared" si="66"/>
        <v>-5.3126564661387654E-8</v>
      </c>
      <c r="BZ150">
        <f t="shared" si="67"/>
        <v>-5.3126564661387654E-8</v>
      </c>
      <c r="CA150" s="115">
        <f t="shared" si="68"/>
        <v>0</v>
      </c>
    </row>
    <row r="151" spans="1:79">
      <c r="A151" t="s">
        <v>258</v>
      </c>
      <c r="B151" t="s">
        <v>259</v>
      </c>
      <c r="C151">
        <f>VLOOKUP($B151,'Tillförd energi'!$B$1:$AI$720,MATCH(C$1,'Tillförd energi'!$B$1:$AQ$1,0),FALSE)</f>
        <v>0</v>
      </c>
      <c r="D151">
        <f>VLOOKUP($B151,'Tillförd energi'!$B$1:$AI$720,MATCH(D$1,'Tillförd energi'!$B$1:$AQ$1,0),FALSE)</f>
        <v>0.34799999999999998</v>
      </c>
      <c r="E151">
        <f>VLOOKUP($B151,'Tillförd energi'!$B$1:$AI$720,MATCH(E$1,'Tillförd energi'!$B$1:$AQ$1,0),FALSE)</f>
        <v>0</v>
      </c>
      <c r="F151">
        <f>VLOOKUP($B151,'Tillförd energi'!$B$1:$AI$720,MATCH(F$1,'Tillförd energi'!$B$1:$AQ$1,0),FALSE)</f>
        <v>0</v>
      </c>
      <c r="G151">
        <f>VLOOKUP($B151,'Tillförd energi'!$B$1:$AI$720,MATCH(G$1,'Tillförd energi'!$B$1:$AQ$1,0),FALSE)</f>
        <v>0</v>
      </c>
      <c r="H151">
        <f>VLOOKUP($B151,'Tillförd energi'!$B$1:$AI$720,MATCH(H$1,'Tillförd energi'!$B$1:$AQ$1,0),FALSE)</f>
        <v>0</v>
      </c>
      <c r="I151">
        <f>VLOOKUP($B151,'Tillförd energi'!$B$1:$AI$720,MATCH(I$1,'Tillförd energi'!$B$1:$AQ$1,0),FALSE)</f>
        <v>0</v>
      </c>
      <c r="J151">
        <f>VLOOKUP($B151,'Tillförd energi'!$B$1:$AI$720,MATCH(J$1,'Tillförd energi'!$B$1:$AQ$1,0),FALSE)</f>
        <v>0</v>
      </c>
      <c r="K151">
        <f>VLOOKUP($B151,'Tillförd energi'!$B$1:$AI$720,MATCH(K$1,'Tillförd energi'!$B$1:$AQ$1,0),FALSE)</f>
        <v>0</v>
      </c>
      <c r="L151">
        <f>VLOOKUP($B151,'Tillförd energi'!$B$1:$AI$720,MATCH(L$1,'Tillförd energi'!$B$1:$AQ$1,0),FALSE)</f>
        <v>0</v>
      </c>
      <c r="M151">
        <f>VLOOKUP($B151,'Tillförd energi'!$B$1:$AI$720,MATCH(M$1,'Tillförd energi'!$B$1:$AQ$1,0),FALSE)</f>
        <v>0</v>
      </c>
      <c r="N151">
        <f>VLOOKUP($B151,'Tillförd energi'!$B$1:$AI$720,MATCH(N$1,'Tillförd energi'!$B$1:$AQ$1,0),FALSE)</f>
        <v>0</v>
      </c>
      <c r="O151">
        <f>VLOOKUP($B151,'Tillförd energi'!$B$1:$AI$720,MATCH(O$1,'Tillförd energi'!$B$1:$AQ$1,0),FALSE)</f>
        <v>0</v>
      </c>
      <c r="P151">
        <f>VLOOKUP($B151,'Tillförd energi'!$B$1:$AI$720,MATCH(P$1,'Tillförd energi'!$B$1:$AQ$1,0),FALSE)</f>
        <v>0</v>
      </c>
      <c r="Q151">
        <f>VLOOKUP($B151,'Tillförd energi'!$B$1:$AI$720,MATCH(Q$1,'Tillförd energi'!$B$1:$AQ$1,0),FALSE)</f>
        <v>3.5294100000000002E-2</v>
      </c>
      <c r="R151">
        <f>VLOOKUP($B151,'Tillförd energi'!$B$1:$AI$720,MATCH(R$1,'Tillförd energi'!$B$1:$AQ$1,0),FALSE)</f>
        <v>0</v>
      </c>
      <c r="S151">
        <f>VLOOKUP($B151,'Tillförd energi'!$B$1:$AI$720,MATCH(S$1,'Tillförd energi'!$B$1:$AQ$1,0),FALSE)</f>
        <v>0</v>
      </c>
      <c r="T151">
        <f>VLOOKUP($B151,'Tillförd energi'!$B$1:$AI$720,MATCH(T$1,'Tillförd energi'!$B$1:$AQ$1,0),FALSE)</f>
        <v>0</v>
      </c>
      <c r="U151">
        <f>VLOOKUP($B151,'Tillförd energi'!$B$1:$AI$720,MATCH(U$1,'Tillförd energi'!$B$1:$AQ$1,0),FALSE)</f>
        <v>0</v>
      </c>
      <c r="V151">
        <f>VLOOKUP($B151,'Tillförd energi'!$B$1:$AI$720,MATCH(V$1,'Tillförd energi'!$B$1:$AQ$1,0),FALSE)</f>
        <v>0</v>
      </c>
      <c r="W151">
        <f>VLOOKUP($B151,'Tillförd energi'!$B$1:$AI$720,MATCH(W$1,'Tillförd energi'!$B$1:$AQ$1,0),FALSE)</f>
        <v>0</v>
      </c>
      <c r="X151">
        <f>VLOOKUP($B151,'Tillförd energi'!$B$1:$AI$720,MATCH(X$1,'Tillförd energi'!$B$1:$AQ$1,0),FALSE)</f>
        <v>0</v>
      </c>
      <c r="Y151">
        <f>VLOOKUP($B151,'Tillförd energi'!$B$1:$AI$720,MATCH(Y$1,'Tillförd energi'!$B$1:$AQ$1,0),FALSE)</f>
        <v>0</v>
      </c>
      <c r="Z151">
        <f>VLOOKUP($B151,'Tillförd energi'!$B$1:$AI$720,MATCH(Z$1,'Tillförd energi'!$B$1:$AQ$1,0),FALSE)</f>
        <v>0</v>
      </c>
      <c r="AA151">
        <f>VLOOKUP($B151,'Tillförd energi'!$B$1:$AI$720,MATCH(AA$1,'Tillförd energi'!$B$1:$AQ$1,0),FALSE)</f>
        <v>0</v>
      </c>
      <c r="AB151">
        <f>VLOOKUP($B151,'Tillförd energi'!$B$1:$AI$720,MATCH(AB$1,'Tillförd energi'!$B$1:$AQ$1,0),FALSE)</f>
        <v>0</v>
      </c>
      <c r="AC151">
        <f>VLOOKUP($B151,'Tillförd energi'!$B$1:$AI$720,MATCH(AC$1,'Tillförd energi'!$B$1:$AQ$1,0),FALSE)</f>
        <v>0</v>
      </c>
      <c r="AD151">
        <f>VLOOKUP($B151,'Tillförd energi'!$B$1:$AI$720,MATCH(AD$1,'Tillförd energi'!$B$1:$AQ$1,0),FALSE)</f>
        <v>16.670000000000002</v>
      </c>
      <c r="AE151">
        <f>VLOOKUP($B151,'Tillförd energi'!$B$1:$AI$720,MATCH(AE$1,'Tillförd energi'!$B$1:$AQ$1,0),FALSE)</f>
        <v>0</v>
      </c>
      <c r="AF151">
        <f>VLOOKUP($B151,'Tillförd energi'!$B$1:$AI$720,MATCH(AF$1,'Tillförd energi'!$B$1:$AQ$1,0),FALSE)</f>
        <v>7.4999999999999997E-2</v>
      </c>
      <c r="AG151">
        <f>IFERROR(VLOOKUP(B151,Miljö!$B$1:$AC$550,MATCH("Köpt mängd produktionsspecifik fjärrvärme:",Miljö!$B$1:$AC$1,0),FALSE)/1,0)</f>
        <v>0</v>
      </c>
      <c r="AI151">
        <f t="shared" si="46"/>
        <v>17.128294100000002</v>
      </c>
      <c r="AJ151">
        <f t="shared" si="47"/>
        <v>17.128294100000002</v>
      </c>
      <c r="AK151">
        <f>IF(ISERROR(1/VLOOKUP($B151,Leveranser!$B$1:$S$499,MATCH("Såld värme (GWh)",Leveranser!$B$1:$S$1,0),FALSE)),"",VLOOKUP($B151,Leveranser!$B$1:$S$499,MATCH("Såld värme (GWh)",Leveranser!$B$1:$S$1,0),FALSE))</f>
        <v>12.8</v>
      </c>
      <c r="AL151">
        <f>VLOOKUP($B151,Leveranser!$B$1:$Y$499,MATCH("Totalt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114">
        <f t="shared" si="48"/>
        <v>0.7473015073929633</v>
      </c>
      <c r="AP151" t="str">
        <f>IFERROR(VLOOKUP($B151,Miljövärden!$B$2:$H$600,7,FALSE),"Nej, saknas")</f>
        <v>Ja</v>
      </c>
      <c r="AQ151" t="str">
        <f>IFERROR(VLOOKUP($B151,Miljövärden!$B$2:$H$600,6,FALSE),"Nej, saknas")</f>
        <v>Ja</v>
      </c>
      <c r="AU151">
        <f t="shared" si="49"/>
        <v>7.4999999999999997E-2</v>
      </c>
      <c r="AV151">
        <f t="shared" si="50"/>
        <v>0</v>
      </c>
      <c r="AW151">
        <f t="shared" si="51"/>
        <v>3.5294100000000002E-2</v>
      </c>
      <c r="AX151">
        <f t="shared" si="52"/>
        <v>0</v>
      </c>
      <c r="AZ151">
        <f t="shared" si="53"/>
        <v>3.5294100000000002E-2</v>
      </c>
      <c r="BC151">
        <f t="shared" si="54"/>
        <v>0.34799999999999998</v>
      </c>
      <c r="BD151">
        <f t="shared" si="55"/>
        <v>0</v>
      </c>
      <c r="BE151">
        <f t="shared" si="56"/>
        <v>3.5294100000000002E-2</v>
      </c>
      <c r="BF151">
        <f t="shared" si="57"/>
        <v>16.670000000000002</v>
      </c>
      <c r="BG151">
        <f t="shared" si="58"/>
        <v>7.4999999999999997E-2</v>
      </c>
      <c r="BH151">
        <f>VLOOKUP(B151,Miljö!$B$1:$BX$482,MATCH("Fossilandel för ursprungspecificerad el ()",Miljö!$B$1:$I$1,0),FALSE)</f>
        <v>0</v>
      </c>
      <c r="BI151">
        <f>VLOOKUP(B151,Miljö!$B$1:$BX$482,MATCH("Kärnkraftsandel för ursprungsspecificerad el ()",Miljö!$B$1:$O$1,0),FALSE)</f>
        <v>0</v>
      </c>
      <c r="BJ151">
        <f t="shared" si="59"/>
        <v>0</v>
      </c>
      <c r="BK151" t="str">
        <f>VLOOKUP(B151,Miljö!$B$1:$P$482,MATCH("Fossil andel i procent (%)",Miljö!$B$1:$P$1,0),FALSE)</f>
        <v>ET</v>
      </c>
      <c r="BL151">
        <f t="shared" si="60"/>
        <v>17.128294100000002</v>
      </c>
      <c r="BO151" s="21">
        <f t="shared" si="61"/>
        <v>2.0317259732246188E-2</v>
      </c>
      <c r="BP151" s="115">
        <f t="shared" si="62"/>
        <v>0</v>
      </c>
      <c r="BQ151" s="115">
        <f t="shared" si="63"/>
        <v>6.4392927489492369E-3</v>
      </c>
      <c r="BR151" s="115">
        <f t="shared" si="64"/>
        <v>0.97324344751880454</v>
      </c>
      <c r="BT151" s="116">
        <f t="shared" si="65"/>
        <v>1</v>
      </c>
      <c r="BW151" s="115">
        <f>IF(AP151="Ja",VLOOKUP(B151,Miljövärden!$B$2:$H$600,MATCH("Total andel fossilt",Miljövärden!$B$2:$H$2,0),FALSE),"")</f>
        <v>2.03173E-2</v>
      </c>
      <c r="BX151" s="116">
        <f t="shared" si="66"/>
        <v>4.0267753811940032E-8</v>
      </c>
      <c r="BZ151">
        <f t="shared" si="67"/>
        <v>4.0267753811940032E-8</v>
      </c>
      <c r="CA151" s="115">
        <f t="shared" si="68"/>
        <v>0</v>
      </c>
    </row>
    <row r="152" spans="1:79">
      <c r="A152" t="s">
        <v>258</v>
      </c>
      <c r="B152" t="s">
        <v>260</v>
      </c>
      <c r="C152">
        <f>VLOOKUP($B152,'Tillförd energi'!$B$1:$AI$720,MATCH(C$1,'Tillförd energi'!$B$1:$AQ$1,0),FALSE)</f>
        <v>0</v>
      </c>
      <c r="D152">
        <f>VLOOKUP($B152,'Tillförd energi'!$B$1:$AI$720,MATCH(D$1,'Tillförd energi'!$B$1:$AQ$1,0),FALSE)</f>
        <v>0</v>
      </c>
      <c r="E152">
        <f>VLOOKUP($B152,'Tillförd energi'!$B$1:$AI$720,MATCH(E$1,'Tillförd energi'!$B$1:$AQ$1,0),FALSE)</f>
        <v>0</v>
      </c>
      <c r="F152">
        <f>VLOOKUP($B152,'Tillförd energi'!$B$1:$AI$720,MATCH(F$1,'Tillförd energi'!$B$1:$AQ$1,0),FALSE)</f>
        <v>0</v>
      </c>
      <c r="G152">
        <f>VLOOKUP($B152,'Tillförd energi'!$B$1:$AI$720,MATCH(G$1,'Tillförd energi'!$B$1:$AQ$1,0),FALSE)</f>
        <v>0</v>
      </c>
      <c r="H152">
        <f>VLOOKUP($B152,'Tillförd energi'!$B$1:$AI$720,MATCH(H$1,'Tillförd energi'!$B$1:$AQ$1,0),FALSE)</f>
        <v>0</v>
      </c>
      <c r="I152">
        <f>VLOOKUP($B152,'Tillförd energi'!$B$1:$AI$720,MATCH(I$1,'Tillförd energi'!$B$1:$AQ$1,0),FALSE)</f>
        <v>0</v>
      </c>
      <c r="J152">
        <f>VLOOKUP($B152,'Tillförd energi'!$B$1:$AI$720,MATCH(J$1,'Tillförd energi'!$B$1:$AQ$1,0),FALSE)</f>
        <v>0</v>
      </c>
      <c r="K152">
        <f>VLOOKUP($B152,'Tillförd energi'!$B$1:$AI$720,MATCH(K$1,'Tillförd energi'!$B$1:$AQ$1,0),FALSE)</f>
        <v>0</v>
      </c>
      <c r="L152">
        <f>VLOOKUP($B152,'Tillförd energi'!$B$1:$AI$720,MATCH(L$1,'Tillförd energi'!$B$1:$AQ$1,0),FALSE)</f>
        <v>0</v>
      </c>
      <c r="M152">
        <f>VLOOKUP($B152,'Tillförd energi'!$B$1:$AI$720,MATCH(M$1,'Tillförd energi'!$B$1:$AQ$1,0),FALSE)</f>
        <v>0</v>
      </c>
      <c r="N152">
        <f>VLOOKUP($B152,'Tillförd energi'!$B$1:$AI$720,MATCH(N$1,'Tillförd energi'!$B$1:$AQ$1,0),FALSE)</f>
        <v>0</v>
      </c>
      <c r="O152">
        <f>VLOOKUP($B152,'Tillförd energi'!$B$1:$AI$720,MATCH(O$1,'Tillförd energi'!$B$1:$AQ$1,0),FALSE)</f>
        <v>0</v>
      </c>
      <c r="P152">
        <f>VLOOKUP($B152,'Tillförd energi'!$B$1:$AI$720,MATCH(P$1,'Tillförd energi'!$B$1:$AQ$1,0),FALSE)</f>
        <v>0</v>
      </c>
      <c r="Q152">
        <f>VLOOKUP($B152,'Tillförd energi'!$B$1:$AI$720,MATCH(Q$1,'Tillförd energi'!$B$1:$AQ$1,0),FALSE)</f>
        <v>0</v>
      </c>
      <c r="R152">
        <f>VLOOKUP($B152,'Tillförd energi'!$B$1:$AI$720,MATCH(R$1,'Tillförd energi'!$B$1:$AQ$1,0),FALSE)</f>
        <v>3.41</v>
      </c>
      <c r="S152">
        <f>VLOOKUP($B152,'Tillförd energi'!$B$1:$AI$720,MATCH(S$1,'Tillförd energi'!$B$1:$AQ$1,0),FALSE)</f>
        <v>0</v>
      </c>
      <c r="T152">
        <f>VLOOKUP($B152,'Tillförd energi'!$B$1:$AI$720,MATCH(T$1,'Tillförd energi'!$B$1:$AQ$1,0),FALSE)</f>
        <v>0</v>
      </c>
      <c r="U152">
        <f>VLOOKUP($B152,'Tillförd energi'!$B$1:$AI$720,MATCH(U$1,'Tillförd energi'!$B$1:$AQ$1,0),FALSE)</f>
        <v>0</v>
      </c>
      <c r="V152">
        <f>VLOOKUP($B152,'Tillförd energi'!$B$1:$AI$720,MATCH(V$1,'Tillförd energi'!$B$1:$AQ$1,0),FALSE)</f>
        <v>0</v>
      </c>
      <c r="W152">
        <f>VLOOKUP($B152,'Tillförd energi'!$B$1:$AI$720,MATCH(W$1,'Tillförd energi'!$B$1:$AQ$1,0),FALSE)</f>
        <v>0</v>
      </c>
      <c r="X152">
        <f>VLOOKUP($B152,'Tillförd energi'!$B$1:$AI$720,MATCH(X$1,'Tillförd energi'!$B$1:$AQ$1,0),FALSE)</f>
        <v>0</v>
      </c>
      <c r="Y152">
        <f>VLOOKUP($B152,'Tillförd energi'!$B$1:$AI$720,MATCH(Y$1,'Tillförd energi'!$B$1:$AQ$1,0),FALSE)</f>
        <v>0</v>
      </c>
      <c r="Z152">
        <f>VLOOKUP($B152,'Tillförd energi'!$B$1:$AI$720,MATCH(Z$1,'Tillförd energi'!$B$1:$AQ$1,0),FALSE)</f>
        <v>6.9411799999999996E-2</v>
      </c>
      <c r="AA152">
        <f>VLOOKUP($B152,'Tillförd energi'!$B$1:$AI$720,MATCH(AA$1,'Tillförd energi'!$B$1:$AQ$1,0),FALSE)</f>
        <v>0</v>
      </c>
      <c r="AB152">
        <f>VLOOKUP($B152,'Tillförd energi'!$B$1:$AI$720,MATCH(AB$1,'Tillförd energi'!$B$1:$AQ$1,0),FALSE)</f>
        <v>0</v>
      </c>
      <c r="AC152">
        <f>VLOOKUP($B152,'Tillförd energi'!$B$1:$AI$720,MATCH(AC$1,'Tillförd energi'!$B$1:$AQ$1,0),FALSE)</f>
        <v>0</v>
      </c>
      <c r="AD152">
        <f>VLOOKUP($B152,'Tillförd energi'!$B$1:$AI$720,MATCH(AD$1,'Tillförd energi'!$B$1:$AQ$1,0),FALSE)</f>
        <v>1.3939999999999999</v>
      </c>
      <c r="AE152">
        <f>VLOOKUP($B152,'Tillförd energi'!$B$1:$AI$720,MATCH(AE$1,'Tillförd energi'!$B$1:$AQ$1,0),FALSE)</f>
        <v>0</v>
      </c>
      <c r="AF152">
        <f>VLOOKUP($B152,'Tillförd energi'!$B$1:$AI$720,MATCH(AF$1,'Tillförd energi'!$B$1:$AQ$1,0),FALSE)</f>
        <v>0.22</v>
      </c>
      <c r="AG152">
        <f>IFERROR(VLOOKUP(B152,Miljö!$B$1:$AC$550,MATCH("Köpt mängd produktionsspecifik fjärrvärme:",Miljö!$B$1:$AC$1,0),FALSE)/1,0)</f>
        <v>0</v>
      </c>
      <c r="AI152">
        <f t="shared" si="46"/>
        <v>5.0934118000000002</v>
      </c>
      <c r="AJ152">
        <f t="shared" si="47"/>
        <v>5.0934118000000002</v>
      </c>
      <c r="AK152">
        <f>IF(ISERROR(1/VLOOKUP($B152,Leveranser!$B$1:$S$499,MATCH("Såld värme (GWh)",Leveranser!$B$1:$S$1,0),FALSE)),"",VLOOKUP($B152,Leveranser!$B$1:$S$499,MATCH("Såld värme (GWh)",Leveranser!$B$1:$S$1,0),FALSE))</f>
        <v>4.3</v>
      </c>
      <c r="AL152">
        <f>VLOOKUP($B152,Leveranser!$B$1:$Y$499,MATCH("Totalt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114">
        <f t="shared" si="48"/>
        <v>0.84422783172568139</v>
      </c>
      <c r="AP152" t="str">
        <f>IFERROR(VLOOKUP($B152,Miljövärden!$B$2:$H$600,7,FALSE),"Nej, saknas")</f>
        <v>Ja</v>
      </c>
      <c r="AQ152" t="str">
        <f>IFERROR(VLOOKUP($B152,Miljövärden!$B$2:$H$600,6,FALSE),"Nej, saknas")</f>
        <v>Ja</v>
      </c>
      <c r="AU152">
        <f t="shared" si="49"/>
        <v>0.2894118</v>
      </c>
      <c r="AV152">
        <f t="shared" si="50"/>
        <v>0</v>
      </c>
      <c r="AW152">
        <f t="shared" si="51"/>
        <v>0</v>
      </c>
      <c r="AX152">
        <f t="shared" si="52"/>
        <v>3.41</v>
      </c>
      <c r="AZ152">
        <f t="shared" si="53"/>
        <v>3.41</v>
      </c>
      <c r="BC152">
        <f t="shared" si="54"/>
        <v>0</v>
      </c>
      <c r="BD152">
        <f t="shared" si="55"/>
        <v>0</v>
      </c>
      <c r="BE152">
        <f t="shared" si="56"/>
        <v>3.41</v>
      </c>
      <c r="BF152">
        <f t="shared" si="57"/>
        <v>1.3939999999999999</v>
      </c>
      <c r="BG152">
        <f t="shared" si="58"/>
        <v>0.2894118</v>
      </c>
      <c r="BH152">
        <f>VLOOKUP(B152,Miljö!$B$1:$BX$482,MATCH("Fossilandel för ursprungspecificerad el ()",Miljö!$B$1:$I$1,0),FALSE)</f>
        <v>0</v>
      </c>
      <c r="BI152">
        <f>VLOOKUP(B152,Miljö!$B$1:$BX$482,MATCH("Kärnkraftsandel för ursprungsspecificerad el ()",Miljö!$B$1:$O$1,0),FALSE)</f>
        <v>0</v>
      </c>
      <c r="BJ152">
        <f t="shared" si="59"/>
        <v>0</v>
      </c>
      <c r="BK152" t="str">
        <f>VLOOKUP(B152,Miljö!$B$1:$P$482,MATCH("Fossil andel i procent (%)",Miljö!$B$1:$P$1,0),FALSE)</f>
        <v>ET</v>
      </c>
      <c r="BL152">
        <f t="shared" si="60"/>
        <v>5.0934118000000002</v>
      </c>
      <c r="BO152" s="21">
        <f t="shared" si="61"/>
        <v>0</v>
      </c>
      <c r="BP152" s="115">
        <f t="shared" si="62"/>
        <v>0</v>
      </c>
      <c r="BQ152" s="115">
        <f t="shared" si="63"/>
        <v>0.72631311687776745</v>
      </c>
      <c r="BR152" s="115">
        <f t="shared" si="64"/>
        <v>0.27368688312223249</v>
      </c>
      <c r="BT152" s="116">
        <f t="shared" si="65"/>
        <v>1</v>
      </c>
      <c r="BW152" s="115">
        <f>IF(AP152="Ja",VLOOKUP(B152,Miljövärden!$B$2:$H$600,MATCH("Total andel fossilt",Miljövärden!$B$2:$H$2,0),FALSE),"")</f>
        <v>0</v>
      </c>
      <c r="BX152" s="116">
        <f t="shared" si="66"/>
        <v>0</v>
      </c>
      <c r="BZ152">
        <f t="shared" si="67"/>
        <v>0</v>
      </c>
      <c r="CA152" s="115">
        <f t="shared" si="68"/>
        <v>0</v>
      </c>
    </row>
    <row r="153" spans="1:79">
      <c r="A153" t="s">
        <v>258</v>
      </c>
      <c r="B153" t="s">
        <v>261</v>
      </c>
      <c r="C153">
        <f>VLOOKUP($B153,'Tillförd energi'!$B$1:$AI$720,MATCH(C$1,'Tillförd energi'!$B$1:$AQ$1,0),FALSE)</f>
        <v>0</v>
      </c>
      <c r="D153">
        <f>VLOOKUP($B153,'Tillförd energi'!$B$1:$AI$720,MATCH(D$1,'Tillförd energi'!$B$1:$AQ$1,0),FALSE)</f>
        <v>6.2E-2</v>
      </c>
      <c r="E153">
        <f>VLOOKUP($B153,'Tillförd energi'!$B$1:$AI$720,MATCH(E$1,'Tillförd energi'!$B$1:$AQ$1,0),FALSE)</f>
        <v>0</v>
      </c>
      <c r="F153">
        <f>VLOOKUP($B153,'Tillförd energi'!$B$1:$AI$720,MATCH(F$1,'Tillförd energi'!$B$1:$AQ$1,0),FALSE)</f>
        <v>0</v>
      </c>
      <c r="G153">
        <f>VLOOKUP($B153,'Tillförd energi'!$B$1:$AI$720,MATCH(G$1,'Tillförd energi'!$B$1:$AQ$1,0),FALSE)</f>
        <v>0</v>
      </c>
      <c r="H153">
        <f>VLOOKUP($B153,'Tillförd energi'!$B$1:$AI$720,MATCH(H$1,'Tillförd energi'!$B$1:$AQ$1,0),FALSE)</f>
        <v>0</v>
      </c>
      <c r="I153">
        <f>VLOOKUP($B153,'Tillförd energi'!$B$1:$AI$720,MATCH(I$1,'Tillförd energi'!$B$1:$AQ$1,0),FALSE)</f>
        <v>0</v>
      </c>
      <c r="J153">
        <f>VLOOKUP($B153,'Tillförd energi'!$B$1:$AI$720,MATCH(J$1,'Tillförd energi'!$B$1:$AQ$1,0),FALSE)</f>
        <v>0</v>
      </c>
      <c r="K153">
        <f>VLOOKUP($B153,'Tillförd energi'!$B$1:$AI$720,MATCH(K$1,'Tillförd energi'!$B$1:$AQ$1,0),FALSE)</f>
        <v>0</v>
      </c>
      <c r="L153">
        <f>VLOOKUP($B153,'Tillförd energi'!$B$1:$AI$720,MATCH(L$1,'Tillförd energi'!$B$1:$AQ$1,0),FALSE)</f>
        <v>0</v>
      </c>
      <c r="M153">
        <f>VLOOKUP($B153,'Tillförd energi'!$B$1:$AI$720,MATCH(M$1,'Tillförd energi'!$B$1:$AQ$1,0),FALSE)</f>
        <v>0</v>
      </c>
      <c r="N153">
        <f>VLOOKUP($B153,'Tillförd energi'!$B$1:$AI$720,MATCH(N$1,'Tillförd energi'!$B$1:$AQ$1,0),FALSE)</f>
        <v>0</v>
      </c>
      <c r="O153">
        <f>VLOOKUP($B153,'Tillförd energi'!$B$1:$AI$720,MATCH(O$1,'Tillförd energi'!$B$1:$AQ$1,0),FALSE)</f>
        <v>0</v>
      </c>
      <c r="P153">
        <f>VLOOKUP($B153,'Tillförd energi'!$B$1:$AI$720,MATCH(P$1,'Tillförd energi'!$B$1:$AQ$1,0),FALSE)</f>
        <v>0</v>
      </c>
      <c r="Q153">
        <f>VLOOKUP($B153,'Tillförd energi'!$B$1:$AI$720,MATCH(Q$1,'Tillförd energi'!$B$1:$AQ$1,0),FALSE)</f>
        <v>3.76471</v>
      </c>
      <c r="R153">
        <f>VLOOKUP($B153,'Tillförd energi'!$B$1:$AI$720,MATCH(R$1,'Tillförd energi'!$B$1:$AQ$1,0),FALSE)</f>
        <v>0.88100000000000001</v>
      </c>
      <c r="S153">
        <f>VLOOKUP($B153,'Tillförd energi'!$B$1:$AI$720,MATCH(S$1,'Tillförd energi'!$B$1:$AQ$1,0),FALSE)</f>
        <v>0</v>
      </c>
      <c r="T153">
        <f>VLOOKUP($B153,'Tillförd energi'!$B$1:$AI$720,MATCH(T$1,'Tillförd energi'!$B$1:$AQ$1,0),FALSE)</f>
        <v>0</v>
      </c>
      <c r="U153">
        <f>VLOOKUP($B153,'Tillförd energi'!$B$1:$AI$720,MATCH(U$1,'Tillförd energi'!$B$1:$AQ$1,0),FALSE)</f>
        <v>0</v>
      </c>
      <c r="V153">
        <f>VLOOKUP($B153,'Tillförd energi'!$B$1:$AI$720,MATCH(V$1,'Tillförd energi'!$B$1:$AQ$1,0),FALSE)</f>
        <v>0</v>
      </c>
      <c r="W153">
        <f>VLOOKUP($B153,'Tillförd energi'!$B$1:$AI$720,MATCH(W$1,'Tillförd energi'!$B$1:$AQ$1,0),FALSE)</f>
        <v>0.217</v>
      </c>
      <c r="X153">
        <f>VLOOKUP($B153,'Tillförd energi'!$B$1:$AI$720,MATCH(X$1,'Tillförd energi'!$B$1:$AQ$1,0),FALSE)</f>
        <v>0</v>
      </c>
      <c r="Y153">
        <f>VLOOKUP($B153,'Tillförd energi'!$B$1:$AI$720,MATCH(Y$1,'Tillförd energi'!$B$1:$AQ$1,0),FALSE)</f>
        <v>0</v>
      </c>
      <c r="Z153">
        <f>VLOOKUP($B153,'Tillförd energi'!$B$1:$AI$720,MATCH(Z$1,'Tillförd energi'!$B$1:$AQ$1,0),FALSE)</f>
        <v>1.123</v>
      </c>
      <c r="AA153">
        <f>VLOOKUP($B153,'Tillförd energi'!$B$1:$AI$720,MATCH(AA$1,'Tillförd energi'!$B$1:$AQ$1,0),FALSE)</f>
        <v>0</v>
      </c>
      <c r="AB153">
        <f>VLOOKUP($B153,'Tillförd energi'!$B$1:$AI$720,MATCH(AB$1,'Tillförd energi'!$B$1:$AQ$1,0),FALSE)</f>
        <v>0</v>
      </c>
      <c r="AC153">
        <f>VLOOKUP($B153,'Tillförd energi'!$B$1:$AI$720,MATCH(AC$1,'Tillförd energi'!$B$1:$AQ$1,0),FALSE)</f>
        <v>0</v>
      </c>
      <c r="AD153">
        <f>VLOOKUP($B153,'Tillförd energi'!$B$1:$AI$720,MATCH(AD$1,'Tillförd energi'!$B$1:$AQ$1,0),FALSE)</f>
        <v>78.400000000000006</v>
      </c>
      <c r="AE153">
        <f>VLOOKUP($B153,'Tillförd energi'!$B$1:$AI$720,MATCH(AE$1,'Tillförd energi'!$B$1:$AQ$1,0),FALSE)</f>
        <v>0</v>
      </c>
      <c r="AF153">
        <f>VLOOKUP($B153,'Tillförd energi'!$B$1:$AI$720,MATCH(AF$1,'Tillförd energi'!$B$1:$AQ$1,0),FALSE)</f>
        <v>1.78</v>
      </c>
      <c r="AG153">
        <f>IFERROR(VLOOKUP(B153,Miljö!$B$1:$AC$550,MATCH("Köpt mängd produktionsspecifik fjärrvärme:",Miljö!$B$1:$AC$1,0),FALSE)/1,0)</f>
        <v>0</v>
      </c>
      <c r="AI153">
        <f t="shared" si="46"/>
        <v>86.227710000000002</v>
      </c>
      <c r="AJ153">
        <f t="shared" si="47"/>
        <v>86.227710000000002</v>
      </c>
      <c r="AK153">
        <f>IF(ISERROR(1/VLOOKUP($B153,Leveranser!$B$1:$S$499,MATCH("Såld värme (GWh)",Leveranser!$B$1:$S$1,0),FALSE)),"",VLOOKUP($B153,Leveranser!$B$1:$S$499,MATCH("Såld värme (GWh)",Leveranser!$B$1:$S$1,0),FALSE))</f>
        <v>75.900000000000006</v>
      </c>
      <c r="AL153">
        <f>VLOOKUP($B153,Leveranser!$B$1:$Y$499,MATCH("Totalt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114">
        <f t="shared" si="48"/>
        <v>0.88022748139780127</v>
      </c>
      <c r="AP153" t="str">
        <f>IFERROR(VLOOKUP($B153,Miljövärden!$B$2:$H$600,7,FALSE),"Nej, saknas")</f>
        <v>Ja</v>
      </c>
      <c r="AQ153" t="str">
        <f>IFERROR(VLOOKUP($B153,Miljövärden!$B$2:$H$600,6,FALSE),"Nej, saknas")</f>
        <v>Ja</v>
      </c>
      <c r="AU153">
        <f t="shared" si="49"/>
        <v>2.903</v>
      </c>
      <c r="AV153">
        <f t="shared" si="50"/>
        <v>0</v>
      </c>
      <c r="AW153">
        <f t="shared" si="51"/>
        <v>3.76471</v>
      </c>
      <c r="AX153">
        <f t="shared" si="52"/>
        <v>0.88100000000000001</v>
      </c>
      <c r="AZ153">
        <f t="shared" si="53"/>
        <v>4.8627099999999999</v>
      </c>
      <c r="BC153">
        <f t="shared" si="54"/>
        <v>6.2E-2</v>
      </c>
      <c r="BD153">
        <f t="shared" si="55"/>
        <v>0</v>
      </c>
      <c r="BE153">
        <f t="shared" si="56"/>
        <v>4.8627099999999999</v>
      </c>
      <c r="BF153">
        <f t="shared" si="57"/>
        <v>78.400000000000006</v>
      </c>
      <c r="BG153">
        <f t="shared" si="58"/>
        <v>2.903</v>
      </c>
      <c r="BH153">
        <f>VLOOKUP(B153,Miljö!$B$1:$BX$482,MATCH("Fossilandel för ursprungspecificerad el ()",Miljö!$B$1:$I$1,0),FALSE)</f>
        <v>0</v>
      </c>
      <c r="BI153">
        <f>VLOOKUP(B153,Miljö!$B$1:$BX$482,MATCH("Kärnkraftsandel för ursprungsspecificerad el ()",Miljö!$B$1:$O$1,0),FALSE)</f>
        <v>0</v>
      </c>
      <c r="BJ153">
        <f t="shared" si="59"/>
        <v>0</v>
      </c>
      <c r="BK153" t="str">
        <f>VLOOKUP(B153,Miljö!$B$1:$P$482,MATCH("Fossil andel i procent (%)",Miljö!$B$1:$P$1,0),FALSE)</f>
        <v>ET</v>
      </c>
      <c r="BL153">
        <f t="shared" si="60"/>
        <v>86.227710000000016</v>
      </c>
      <c r="BO153" s="21">
        <f t="shared" si="61"/>
        <v>7.1902640114181377E-4</v>
      </c>
      <c r="BP153" s="115">
        <f t="shared" si="62"/>
        <v>0</v>
      </c>
      <c r="BQ153" s="115">
        <f t="shared" si="63"/>
        <v>9.0060492155016048E-2</v>
      </c>
      <c r="BR153" s="115">
        <f t="shared" si="64"/>
        <v>0.90922048144384204</v>
      </c>
      <c r="BT153" s="116">
        <f t="shared" si="65"/>
        <v>0.99999999999999989</v>
      </c>
      <c r="BW153" s="115">
        <f>IF(AP153="Ja",VLOOKUP(B153,Miljövärden!$B$2:$H$600,MATCH("Total andel fossilt",Miljövärden!$B$2:$H$2,0),FALSE),"")</f>
        <v>7.19026E-4</v>
      </c>
      <c r="BX153" s="116">
        <f t="shared" si="66"/>
        <v>-4.0114181377656766E-10</v>
      </c>
      <c r="BZ153">
        <f t="shared" si="67"/>
        <v>-4.0114181377656766E-10</v>
      </c>
      <c r="CA153" s="115">
        <f t="shared" si="68"/>
        <v>0</v>
      </c>
    </row>
    <row r="154" spans="1:79">
      <c r="A154" t="s">
        <v>258</v>
      </c>
      <c r="B154" t="s">
        <v>262</v>
      </c>
      <c r="C154">
        <f>VLOOKUP($B154,'Tillförd energi'!$B$1:$AI$720,MATCH(C$1,'Tillförd energi'!$B$1:$AQ$1,0),FALSE)</f>
        <v>0</v>
      </c>
      <c r="D154">
        <f>VLOOKUP($B154,'Tillförd energi'!$B$1:$AI$720,MATCH(D$1,'Tillförd energi'!$B$1:$AQ$1,0),FALSE)</f>
        <v>0</v>
      </c>
      <c r="E154">
        <f>VLOOKUP($B154,'Tillförd energi'!$B$1:$AI$720,MATCH(E$1,'Tillförd energi'!$B$1:$AQ$1,0),FALSE)</f>
        <v>0</v>
      </c>
      <c r="F154">
        <f>VLOOKUP($B154,'Tillförd energi'!$B$1:$AI$720,MATCH(F$1,'Tillförd energi'!$B$1:$AQ$1,0),FALSE)</f>
        <v>0</v>
      </c>
      <c r="G154">
        <f>VLOOKUP($B154,'Tillförd energi'!$B$1:$AI$720,MATCH(G$1,'Tillförd energi'!$B$1:$AQ$1,0),FALSE)</f>
        <v>0</v>
      </c>
      <c r="H154">
        <f>VLOOKUP($B154,'Tillförd energi'!$B$1:$AI$720,MATCH(H$1,'Tillförd energi'!$B$1:$AQ$1,0),FALSE)</f>
        <v>0</v>
      </c>
      <c r="I154">
        <f>VLOOKUP($B154,'Tillförd energi'!$B$1:$AI$720,MATCH(I$1,'Tillförd energi'!$B$1:$AQ$1,0),FALSE)</f>
        <v>0</v>
      </c>
      <c r="J154">
        <f>VLOOKUP($B154,'Tillförd energi'!$B$1:$AI$720,MATCH(J$1,'Tillförd energi'!$B$1:$AQ$1,0),FALSE)</f>
        <v>0</v>
      </c>
      <c r="K154">
        <f>VLOOKUP($B154,'Tillförd energi'!$B$1:$AI$720,MATCH(K$1,'Tillförd energi'!$B$1:$AQ$1,0),FALSE)</f>
        <v>0</v>
      </c>
      <c r="L154">
        <f>VLOOKUP($B154,'Tillförd energi'!$B$1:$AI$720,MATCH(L$1,'Tillförd energi'!$B$1:$AQ$1,0),FALSE)</f>
        <v>0</v>
      </c>
      <c r="M154">
        <f>VLOOKUP($B154,'Tillförd energi'!$B$1:$AI$720,MATCH(M$1,'Tillförd energi'!$B$1:$AQ$1,0),FALSE)</f>
        <v>0</v>
      </c>
      <c r="N154">
        <f>VLOOKUP($B154,'Tillförd energi'!$B$1:$AI$720,MATCH(N$1,'Tillförd energi'!$B$1:$AQ$1,0),FALSE)</f>
        <v>0</v>
      </c>
      <c r="O154">
        <f>VLOOKUP($B154,'Tillförd energi'!$B$1:$AI$720,MATCH(O$1,'Tillförd energi'!$B$1:$AQ$1,0),FALSE)</f>
        <v>0</v>
      </c>
      <c r="P154">
        <f>VLOOKUP($B154,'Tillförd energi'!$B$1:$AI$720,MATCH(P$1,'Tillförd energi'!$B$1:$AQ$1,0),FALSE)</f>
        <v>0</v>
      </c>
      <c r="Q154">
        <f>VLOOKUP($B154,'Tillförd energi'!$B$1:$AI$720,MATCH(Q$1,'Tillförd energi'!$B$1:$AQ$1,0),FALSE)</f>
        <v>0.17647099999999999</v>
      </c>
      <c r="R154">
        <f>VLOOKUP($B154,'Tillförd energi'!$B$1:$AI$720,MATCH(R$1,'Tillförd energi'!$B$1:$AQ$1,0),FALSE)</f>
        <v>0</v>
      </c>
      <c r="S154">
        <f>VLOOKUP($B154,'Tillförd energi'!$B$1:$AI$720,MATCH(S$1,'Tillförd energi'!$B$1:$AQ$1,0),FALSE)</f>
        <v>0</v>
      </c>
      <c r="T154">
        <f>VLOOKUP($B154,'Tillförd energi'!$B$1:$AI$720,MATCH(T$1,'Tillförd energi'!$B$1:$AQ$1,0),FALSE)</f>
        <v>0</v>
      </c>
      <c r="U154">
        <f>VLOOKUP($B154,'Tillförd energi'!$B$1:$AI$720,MATCH(U$1,'Tillförd energi'!$B$1:$AQ$1,0),FALSE)</f>
        <v>0</v>
      </c>
      <c r="V154">
        <f>VLOOKUP($B154,'Tillförd energi'!$B$1:$AI$720,MATCH(V$1,'Tillförd energi'!$B$1:$AQ$1,0),FALSE)</f>
        <v>0</v>
      </c>
      <c r="W154">
        <f>VLOOKUP($B154,'Tillförd energi'!$B$1:$AI$720,MATCH(W$1,'Tillförd energi'!$B$1:$AQ$1,0),FALSE)</f>
        <v>0.19</v>
      </c>
      <c r="X154">
        <f>VLOOKUP($B154,'Tillförd energi'!$B$1:$AI$720,MATCH(X$1,'Tillförd energi'!$B$1:$AQ$1,0),FALSE)</f>
        <v>0</v>
      </c>
      <c r="Y154">
        <f>VLOOKUP($B154,'Tillförd energi'!$B$1:$AI$720,MATCH(Y$1,'Tillförd energi'!$B$1:$AQ$1,0),FALSE)</f>
        <v>0</v>
      </c>
      <c r="Z154">
        <f>VLOOKUP($B154,'Tillförd energi'!$B$1:$AI$720,MATCH(Z$1,'Tillförd energi'!$B$1:$AQ$1,0),FALSE)</f>
        <v>0</v>
      </c>
      <c r="AA154">
        <f>VLOOKUP($B154,'Tillförd energi'!$B$1:$AI$720,MATCH(AA$1,'Tillförd energi'!$B$1:$AQ$1,0),FALSE)</f>
        <v>0</v>
      </c>
      <c r="AB154">
        <f>VLOOKUP($B154,'Tillförd energi'!$B$1:$AI$720,MATCH(AB$1,'Tillförd energi'!$B$1:$AQ$1,0),FALSE)</f>
        <v>0</v>
      </c>
      <c r="AC154">
        <f>VLOOKUP($B154,'Tillförd energi'!$B$1:$AI$720,MATCH(AC$1,'Tillförd energi'!$B$1:$AQ$1,0),FALSE)</f>
        <v>0</v>
      </c>
      <c r="AD154">
        <f>VLOOKUP($B154,'Tillförd energi'!$B$1:$AI$720,MATCH(AD$1,'Tillförd energi'!$B$1:$AQ$1,0),FALSE)</f>
        <v>3.34</v>
      </c>
      <c r="AE154">
        <f>VLOOKUP($B154,'Tillförd energi'!$B$1:$AI$720,MATCH(AE$1,'Tillförd energi'!$B$1:$AQ$1,0),FALSE)</f>
        <v>0</v>
      </c>
      <c r="AF154">
        <f>VLOOKUP($B154,'Tillförd energi'!$B$1:$AI$720,MATCH(AF$1,'Tillförd energi'!$B$1:$AQ$1,0),FALSE)</f>
        <v>2.7E-2</v>
      </c>
      <c r="AG154">
        <f>IFERROR(VLOOKUP(B154,Miljö!$B$1:$AC$550,MATCH("Köpt mängd produktionsspecifik fjärrvärme:",Miljö!$B$1:$AC$1,0),FALSE)/1,0)</f>
        <v>0</v>
      </c>
      <c r="AI154">
        <f t="shared" si="46"/>
        <v>3.7334709999999998</v>
      </c>
      <c r="AJ154">
        <f t="shared" si="47"/>
        <v>3.7334709999999998</v>
      </c>
      <c r="AK154">
        <f>IF(ISERROR(1/VLOOKUP($B154,Leveranser!$B$1:$S$499,MATCH("Såld värme (GWh)",Leveranser!$B$1:$S$1,0),FALSE)),"",VLOOKUP($B154,Leveranser!$B$1:$S$499,MATCH("Såld värme (GWh)",Leveranser!$B$1:$S$1,0),FALSE))</f>
        <v>3.5</v>
      </c>
      <c r="AL154">
        <f>VLOOKUP($B154,Leveranser!$B$1:$Y$499,MATCH("Totalt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114">
        <f t="shared" si="48"/>
        <v>0.93746543096223334</v>
      </c>
      <c r="AP154" t="str">
        <f>IFERROR(VLOOKUP($B154,Miljövärden!$B$2:$H$600,7,FALSE),"Nej, saknas")</f>
        <v>Ja</v>
      </c>
      <c r="AQ154" t="str">
        <f>IFERROR(VLOOKUP($B154,Miljövärden!$B$2:$H$600,6,FALSE),"Nej, saknas")</f>
        <v>Ja</v>
      </c>
      <c r="AU154">
        <f t="shared" si="49"/>
        <v>2.7E-2</v>
      </c>
      <c r="AV154">
        <f t="shared" si="50"/>
        <v>0</v>
      </c>
      <c r="AW154">
        <f t="shared" si="51"/>
        <v>0.17647099999999999</v>
      </c>
      <c r="AX154">
        <f t="shared" si="52"/>
        <v>0</v>
      </c>
      <c r="AZ154">
        <f t="shared" si="53"/>
        <v>0.36647099999999999</v>
      </c>
      <c r="BC154">
        <f t="shared" si="54"/>
        <v>0</v>
      </c>
      <c r="BD154">
        <f t="shared" si="55"/>
        <v>0</v>
      </c>
      <c r="BE154">
        <f t="shared" si="56"/>
        <v>0.36647099999999999</v>
      </c>
      <c r="BF154">
        <f t="shared" si="57"/>
        <v>3.34</v>
      </c>
      <c r="BG154">
        <f t="shared" si="58"/>
        <v>2.7E-2</v>
      </c>
      <c r="BH154">
        <f>VLOOKUP(B154,Miljö!$B$1:$BX$482,MATCH("Fossilandel för ursprungspecificerad el ()",Miljö!$B$1:$I$1,0),FALSE)</f>
        <v>0</v>
      </c>
      <c r="BI154">
        <f>VLOOKUP(B154,Miljö!$B$1:$BX$482,MATCH("Kärnkraftsandel för ursprungsspecificerad el ()",Miljö!$B$1:$O$1,0),FALSE)</f>
        <v>0</v>
      </c>
      <c r="BJ154">
        <f t="shared" si="59"/>
        <v>0</v>
      </c>
      <c r="BK154" t="str">
        <f>VLOOKUP(B154,Miljö!$B$1:$P$482,MATCH("Fossil andel i procent (%)",Miljö!$B$1:$P$1,0),FALSE)</f>
        <v>ET</v>
      </c>
      <c r="BL154">
        <f t="shared" si="60"/>
        <v>3.7334709999999998</v>
      </c>
      <c r="BO154" s="21">
        <f t="shared" si="61"/>
        <v>0</v>
      </c>
      <c r="BP154" s="115">
        <f t="shared" si="62"/>
        <v>0</v>
      </c>
      <c r="BQ154" s="115">
        <f t="shared" si="63"/>
        <v>0.10539013159604027</v>
      </c>
      <c r="BR154" s="115">
        <f t="shared" si="64"/>
        <v>0.89460986840395973</v>
      </c>
      <c r="BT154" s="116">
        <f t="shared" si="65"/>
        <v>1</v>
      </c>
      <c r="BW154" s="115">
        <f>IF(AP154="Ja",VLOOKUP(B154,Miljövärden!$B$2:$H$600,MATCH("Total andel fossilt",Miljövärden!$B$2:$H$2,0),FALSE),"")</f>
        <v>0</v>
      </c>
      <c r="BX154" s="116">
        <f t="shared" si="66"/>
        <v>0</v>
      </c>
      <c r="BZ154">
        <f t="shared" si="67"/>
        <v>0</v>
      </c>
      <c r="CA154" s="115">
        <f t="shared" si="68"/>
        <v>0</v>
      </c>
    </row>
    <row r="155" spans="1:79">
      <c r="A155" t="s">
        <v>263</v>
      </c>
      <c r="B155" t="s">
        <v>264</v>
      </c>
      <c r="C155">
        <f>VLOOKUP($B155,'Tillförd energi'!$B$1:$AI$720,MATCH(C$1,'Tillförd energi'!$B$1:$AQ$1,0),FALSE)</f>
        <v>0</v>
      </c>
      <c r="D155">
        <f>VLOOKUP($B155,'Tillförd energi'!$B$1:$AI$720,MATCH(D$1,'Tillförd energi'!$B$1:$AQ$1,0),FALSE)</f>
        <v>1.39</v>
      </c>
      <c r="E155">
        <f>VLOOKUP($B155,'Tillförd energi'!$B$1:$AI$720,MATCH(E$1,'Tillförd energi'!$B$1:$AQ$1,0),FALSE)</f>
        <v>0</v>
      </c>
      <c r="F155">
        <f>VLOOKUP($B155,'Tillförd energi'!$B$1:$AI$720,MATCH(F$1,'Tillförd energi'!$B$1:$AQ$1,0),FALSE)</f>
        <v>0</v>
      </c>
      <c r="G155">
        <f>VLOOKUP($B155,'Tillförd energi'!$B$1:$AI$720,MATCH(G$1,'Tillförd energi'!$B$1:$AQ$1,0),FALSE)</f>
        <v>0</v>
      </c>
      <c r="H155">
        <f>VLOOKUP($B155,'Tillförd energi'!$B$1:$AI$720,MATCH(H$1,'Tillförd energi'!$B$1:$AQ$1,0),FALSE)</f>
        <v>0</v>
      </c>
      <c r="I155">
        <f>VLOOKUP($B155,'Tillförd energi'!$B$1:$AI$720,MATCH(I$1,'Tillförd energi'!$B$1:$AQ$1,0),FALSE)</f>
        <v>118.801</v>
      </c>
      <c r="J155">
        <f>VLOOKUP($B155,'Tillförd energi'!$B$1:$AI$720,MATCH(J$1,'Tillförd energi'!$B$1:$AQ$1,0),FALSE)</f>
        <v>0</v>
      </c>
      <c r="K155">
        <f>VLOOKUP($B155,'Tillförd energi'!$B$1:$AI$720,MATCH(K$1,'Tillförd energi'!$B$1:$AQ$1,0),FALSE)</f>
        <v>0</v>
      </c>
      <c r="L155">
        <f>VLOOKUP($B155,'Tillförd energi'!$B$1:$AI$720,MATCH(L$1,'Tillförd energi'!$B$1:$AQ$1,0),FALSE)</f>
        <v>19.0215</v>
      </c>
      <c r="M155">
        <f>VLOOKUP($B155,'Tillförd energi'!$B$1:$AI$720,MATCH(M$1,'Tillförd energi'!$B$1:$AQ$1,0),FALSE)</f>
        <v>0</v>
      </c>
      <c r="N155">
        <f>VLOOKUP($B155,'Tillförd energi'!$B$1:$AI$720,MATCH(N$1,'Tillförd energi'!$B$1:$AQ$1,0),FALSE)</f>
        <v>44.987699999999997</v>
      </c>
      <c r="O155">
        <f>VLOOKUP($B155,'Tillförd energi'!$B$1:$AI$720,MATCH(O$1,'Tillförd energi'!$B$1:$AQ$1,0),FALSE)</f>
        <v>0</v>
      </c>
      <c r="P155">
        <f>VLOOKUP($B155,'Tillförd energi'!$B$1:$AI$720,MATCH(P$1,'Tillförd energi'!$B$1:$AQ$1,0),FALSE)</f>
        <v>7.25</v>
      </c>
      <c r="Q155">
        <f>VLOOKUP($B155,'Tillförd energi'!$B$1:$AI$720,MATCH(Q$1,'Tillförd energi'!$B$1:$AQ$1,0),FALSE)</f>
        <v>0</v>
      </c>
      <c r="R155">
        <f>VLOOKUP($B155,'Tillförd energi'!$B$1:$AI$720,MATCH(R$1,'Tillförd energi'!$B$1:$AQ$1,0),FALSE)</f>
        <v>3.97</v>
      </c>
      <c r="S155">
        <f>VLOOKUP($B155,'Tillförd energi'!$B$1:$AI$720,MATCH(S$1,'Tillförd energi'!$B$1:$AQ$1,0),FALSE)</f>
        <v>0</v>
      </c>
      <c r="T155">
        <f>VLOOKUP($B155,'Tillförd energi'!$B$1:$AI$720,MATCH(T$1,'Tillförd energi'!$B$1:$AQ$1,0),FALSE)</f>
        <v>0</v>
      </c>
      <c r="U155">
        <f>VLOOKUP($B155,'Tillförd energi'!$B$1:$AI$720,MATCH(U$1,'Tillförd energi'!$B$1:$AQ$1,0),FALSE)</f>
        <v>0</v>
      </c>
      <c r="V155">
        <f>VLOOKUP($B155,'Tillförd energi'!$B$1:$AI$720,MATCH(V$1,'Tillförd energi'!$B$1:$AQ$1,0),FALSE)</f>
        <v>0</v>
      </c>
      <c r="W155">
        <f>VLOOKUP($B155,'Tillförd energi'!$B$1:$AI$720,MATCH(W$1,'Tillförd energi'!$B$1:$AQ$1,0),FALSE)</f>
        <v>0</v>
      </c>
      <c r="X155">
        <f>VLOOKUP($B155,'Tillförd energi'!$B$1:$AI$720,MATCH(X$1,'Tillförd energi'!$B$1:$AQ$1,0),FALSE)</f>
        <v>0</v>
      </c>
      <c r="Y155">
        <f>VLOOKUP($B155,'Tillförd energi'!$B$1:$AI$720,MATCH(Y$1,'Tillförd energi'!$B$1:$AQ$1,0),FALSE)</f>
        <v>0</v>
      </c>
      <c r="Z155">
        <f>VLOOKUP($B155,'Tillförd energi'!$B$1:$AI$720,MATCH(Z$1,'Tillförd energi'!$B$1:$AQ$1,0),FALSE)</f>
        <v>0</v>
      </c>
      <c r="AA155">
        <f>VLOOKUP($B155,'Tillförd energi'!$B$1:$AI$720,MATCH(AA$1,'Tillförd energi'!$B$1:$AQ$1,0),FALSE)</f>
        <v>0</v>
      </c>
      <c r="AB155">
        <f>VLOOKUP($B155,'Tillförd energi'!$B$1:$AI$720,MATCH(AB$1,'Tillförd energi'!$B$1:$AQ$1,0),FALSE)</f>
        <v>0</v>
      </c>
      <c r="AC155">
        <f>VLOOKUP($B155,'Tillförd energi'!$B$1:$AI$720,MATCH(AC$1,'Tillförd energi'!$B$1:$AQ$1,0),FALSE)</f>
        <v>0</v>
      </c>
      <c r="AD155">
        <f>VLOOKUP($B155,'Tillförd energi'!$B$1:$AI$720,MATCH(AD$1,'Tillförd energi'!$B$1:$AQ$1,0),FALSE)</f>
        <v>0</v>
      </c>
      <c r="AE155">
        <f>VLOOKUP($B155,'Tillförd energi'!$B$1:$AI$720,MATCH(AE$1,'Tillförd energi'!$B$1:$AQ$1,0),FALSE)</f>
        <v>0</v>
      </c>
      <c r="AF155">
        <f>VLOOKUP($B155,'Tillförd energi'!$B$1:$AI$720,MATCH(AF$1,'Tillförd energi'!$B$1:$AQ$1,0),FALSE)</f>
        <v>4.2450000000000001</v>
      </c>
      <c r="AG155">
        <f>IFERROR(VLOOKUP(B155,Miljö!$B$1:$AC$550,MATCH("Köpt mängd produktionsspecifik fjärrvärme:",Miljö!$B$1:$AC$1,0),FALSE)/1,0)</f>
        <v>0</v>
      </c>
      <c r="AI155">
        <f t="shared" si="46"/>
        <v>199.6652</v>
      </c>
      <c r="AJ155">
        <f t="shared" si="47"/>
        <v>199.6652</v>
      </c>
      <c r="AK155">
        <f>IF(ISERROR(1/VLOOKUP($B155,Leveranser!$B$1:$S$499,MATCH("Såld värme (GWh)",Leveranser!$B$1:$S$1,0),FALSE)),"",VLOOKUP($B155,Leveranser!$B$1:$S$499,MATCH("Såld värme (GWh)",Leveranser!$B$1:$S$1,0),FALSE))</f>
        <v>141.5</v>
      </c>
      <c r="AL155">
        <f>VLOOKUP($B155,Leveranser!$B$1:$Y$499,MATCH("Totalt såld fjärrvärme till andra fjärrvärmeföretag",Leveranser!$B$1:$AA$1,0),FALSE)</f>
        <v>12.3</v>
      </c>
      <c r="AM155">
        <f>IF(ISERROR(1/VLOOKUP($B155,Miljö!$B$1:$S$500,MATCH("Såld mängd produktionsspecifik fjärrvärme (GWh)",Miljö!$B$1:$R$1,0),FALSE)),0,VLOOKUP($B155,Miljö!$B$1:$S$500,MATCH("Såld mängd produktionsspecifik fjärrvärme (GWh)",Miljö!$B$1:$R$1,0),FALSE))</f>
        <v>0</v>
      </c>
      <c r="AN155" s="114">
        <f t="shared" si="48"/>
        <v>0.70868634093472471</v>
      </c>
      <c r="AP155" t="str">
        <f>IFERROR(VLOOKUP($B155,Miljövärden!$B$2:$H$600,7,FALSE),"Nej, saknas")</f>
        <v>Ja</v>
      </c>
      <c r="AQ155" t="str">
        <f>IFERROR(VLOOKUP($B155,Miljövärden!$B$2:$H$600,6,FALSE),"Nej, saknas")</f>
        <v>Nej</v>
      </c>
      <c r="AU155">
        <f t="shared" si="49"/>
        <v>4.2450000000000001</v>
      </c>
      <c r="AV155">
        <f t="shared" si="50"/>
        <v>0</v>
      </c>
      <c r="AW155">
        <f t="shared" si="51"/>
        <v>52.237699999999997</v>
      </c>
      <c r="AX155">
        <f t="shared" si="52"/>
        <v>3.97</v>
      </c>
      <c r="AZ155">
        <f t="shared" si="53"/>
        <v>75.229199999999992</v>
      </c>
      <c r="BC155">
        <f t="shared" si="54"/>
        <v>1.39</v>
      </c>
      <c r="BD155">
        <f t="shared" si="55"/>
        <v>0</v>
      </c>
      <c r="BE155">
        <f t="shared" si="56"/>
        <v>56.207699999999996</v>
      </c>
      <c r="BF155">
        <f t="shared" si="57"/>
        <v>137.82249999999999</v>
      </c>
      <c r="BG155">
        <f t="shared" si="58"/>
        <v>4.2450000000000001</v>
      </c>
      <c r="BH155">
        <f>VLOOKUP(B155,Miljö!$B$1:$BX$482,MATCH("Fossilandel för ursprungspecificerad el ()",Miljö!$B$1:$I$1,0),FALSE)</f>
        <v>0</v>
      </c>
      <c r="BI155">
        <f>VLOOKUP(B155,Miljö!$B$1:$BX$482,MATCH("Kärnkraftsandel för ursprungsspecificerad el ()",Miljö!$B$1:$O$1,0),FALSE)</f>
        <v>0</v>
      </c>
      <c r="BJ155">
        <f t="shared" si="59"/>
        <v>0</v>
      </c>
      <c r="BK155" t="str">
        <f>VLOOKUP(B155,Miljö!$B$1:$P$482,MATCH("Fossil andel i procent (%)",Miljö!$B$1:$P$1,0),FALSE)</f>
        <v>ET</v>
      </c>
      <c r="BL155">
        <f t="shared" si="60"/>
        <v>199.6652</v>
      </c>
      <c r="BO155" s="21">
        <f t="shared" si="61"/>
        <v>6.9616538084753873E-3</v>
      </c>
      <c r="BP155" s="115">
        <f t="shared" si="62"/>
        <v>0</v>
      </c>
      <c r="BQ155" s="115">
        <f t="shared" si="63"/>
        <v>0.30277033754505039</v>
      </c>
      <c r="BR155" s="115">
        <f t="shared" si="64"/>
        <v>0.6902680086464742</v>
      </c>
      <c r="BT155" s="116">
        <f t="shared" si="65"/>
        <v>1</v>
      </c>
      <c r="BW155" s="115">
        <f>IF(AP155="Ja",VLOOKUP(B155,Miljövärden!$B$2:$H$600,MATCH("Total andel fossilt",Miljövärden!$B$2:$H$2,0),FALSE),"")</f>
        <v>6.9616599999999997E-3</v>
      </c>
      <c r="BX155" s="116">
        <f t="shared" si="66"/>
        <v>6.1915246124533141E-9</v>
      </c>
      <c r="BZ155">
        <f t="shared" si="67"/>
        <v>6.1915246124533141E-9</v>
      </c>
      <c r="CA155" s="115">
        <f t="shared" si="68"/>
        <v>0</v>
      </c>
    </row>
    <row r="156" spans="1:79">
      <c r="A156" t="s">
        <v>266</v>
      </c>
      <c r="B156" t="s">
        <v>267</v>
      </c>
      <c r="C156">
        <f>VLOOKUP($B156,'Tillförd energi'!$B$1:$AI$720,MATCH(C$1,'Tillförd energi'!$B$1:$AQ$1,0),FALSE)</f>
        <v>0</v>
      </c>
      <c r="D156">
        <f>VLOOKUP($B156,'Tillförd energi'!$B$1:$AI$720,MATCH(D$1,'Tillförd energi'!$B$1:$AQ$1,0),FALSE)</f>
        <v>2.1000000000000001E-2</v>
      </c>
      <c r="E156">
        <f>VLOOKUP($B156,'Tillförd energi'!$B$1:$AI$720,MATCH(E$1,'Tillförd energi'!$B$1:$AQ$1,0),FALSE)</f>
        <v>0</v>
      </c>
      <c r="F156">
        <f>VLOOKUP($B156,'Tillförd energi'!$B$1:$AI$720,MATCH(F$1,'Tillförd energi'!$B$1:$AQ$1,0),FALSE)</f>
        <v>0</v>
      </c>
      <c r="G156">
        <f>VLOOKUP($B156,'Tillförd energi'!$B$1:$AI$720,MATCH(G$1,'Tillförd energi'!$B$1:$AQ$1,0),FALSE)</f>
        <v>0</v>
      </c>
      <c r="H156">
        <f>VLOOKUP($B156,'Tillförd energi'!$B$1:$AI$720,MATCH(H$1,'Tillförd energi'!$B$1:$AQ$1,0),FALSE)</f>
        <v>0</v>
      </c>
      <c r="I156">
        <f>VLOOKUP($B156,'Tillförd energi'!$B$1:$AI$720,MATCH(I$1,'Tillförd energi'!$B$1:$AQ$1,0),FALSE)</f>
        <v>0</v>
      </c>
      <c r="J156">
        <f>VLOOKUP($B156,'Tillförd energi'!$B$1:$AI$720,MATCH(J$1,'Tillförd energi'!$B$1:$AQ$1,0),FALSE)</f>
        <v>0</v>
      </c>
      <c r="K156">
        <f>VLOOKUP($B156,'Tillförd energi'!$B$1:$AI$720,MATCH(K$1,'Tillförd energi'!$B$1:$AQ$1,0),FALSE)</f>
        <v>0</v>
      </c>
      <c r="L156">
        <f>VLOOKUP($B156,'Tillförd energi'!$B$1:$AI$720,MATCH(L$1,'Tillförd energi'!$B$1:$AQ$1,0),FALSE)</f>
        <v>0</v>
      </c>
      <c r="M156">
        <f>VLOOKUP($B156,'Tillförd energi'!$B$1:$AI$720,MATCH(M$1,'Tillförd energi'!$B$1:$AQ$1,0),FALSE)</f>
        <v>0</v>
      </c>
      <c r="N156">
        <f>VLOOKUP($B156,'Tillförd energi'!$B$1:$AI$720,MATCH(N$1,'Tillförd energi'!$B$1:$AQ$1,0),FALSE)</f>
        <v>0</v>
      </c>
      <c r="O156">
        <f>VLOOKUP($B156,'Tillförd energi'!$B$1:$AI$720,MATCH(O$1,'Tillförd energi'!$B$1:$AQ$1,0),FALSE)</f>
        <v>0</v>
      </c>
      <c r="P156">
        <f>VLOOKUP($B156,'Tillförd energi'!$B$1:$AI$720,MATCH(P$1,'Tillförd energi'!$B$1:$AQ$1,0),FALSE)</f>
        <v>0</v>
      </c>
      <c r="Q156">
        <f>VLOOKUP($B156,'Tillförd energi'!$B$1:$AI$720,MATCH(Q$1,'Tillförd energi'!$B$1:$AQ$1,0),FALSE)</f>
        <v>0</v>
      </c>
      <c r="R156">
        <f>VLOOKUP($B156,'Tillförd energi'!$B$1:$AI$720,MATCH(R$1,'Tillförd energi'!$B$1:$AQ$1,0),FALSE)</f>
        <v>2</v>
      </c>
      <c r="S156">
        <f>VLOOKUP($B156,'Tillförd energi'!$B$1:$AI$720,MATCH(S$1,'Tillförd energi'!$B$1:$AQ$1,0),FALSE)</f>
        <v>0</v>
      </c>
      <c r="T156">
        <f>VLOOKUP($B156,'Tillförd energi'!$B$1:$AI$720,MATCH(T$1,'Tillförd energi'!$B$1:$AQ$1,0),FALSE)</f>
        <v>0</v>
      </c>
      <c r="U156">
        <f>VLOOKUP($B156,'Tillförd energi'!$B$1:$AI$720,MATCH(U$1,'Tillförd energi'!$B$1:$AQ$1,0),FALSE)</f>
        <v>7.6</v>
      </c>
      <c r="V156">
        <f>VLOOKUP($B156,'Tillförd energi'!$B$1:$AI$720,MATCH(V$1,'Tillförd energi'!$B$1:$AQ$1,0),FALSE)</f>
        <v>0</v>
      </c>
      <c r="W156">
        <f>VLOOKUP($B156,'Tillförd energi'!$B$1:$AI$720,MATCH(W$1,'Tillförd energi'!$B$1:$AQ$1,0),FALSE)</f>
        <v>0</v>
      </c>
      <c r="X156">
        <f>VLOOKUP($B156,'Tillförd energi'!$B$1:$AI$720,MATCH(X$1,'Tillförd energi'!$B$1:$AQ$1,0),FALSE)</f>
        <v>0</v>
      </c>
      <c r="Y156">
        <f>VLOOKUP($B156,'Tillförd energi'!$B$1:$AI$720,MATCH(Y$1,'Tillförd energi'!$B$1:$AQ$1,0),FALSE)</f>
        <v>0</v>
      </c>
      <c r="Z156">
        <f>VLOOKUP($B156,'Tillförd energi'!$B$1:$AI$720,MATCH(Z$1,'Tillförd energi'!$B$1:$AQ$1,0),FALSE)</f>
        <v>0</v>
      </c>
      <c r="AA156">
        <f>VLOOKUP($B156,'Tillförd energi'!$B$1:$AI$720,MATCH(AA$1,'Tillförd energi'!$B$1:$AQ$1,0),FALSE)</f>
        <v>0</v>
      </c>
      <c r="AB156">
        <f>VLOOKUP($B156,'Tillförd energi'!$B$1:$AI$720,MATCH(AB$1,'Tillförd energi'!$B$1:$AQ$1,0),FALSE)</f>
        <v>0</v>
      </c>
      <c r="AC156">
        <f>VLOOKUP($B156,'Tillförd energi'!$B$1:$AI$720,MATCH(AC$1,'Tillförd energi'!$B$1:$AQ$1,0),FALSE)</f>
        <v>0</v>
      </c>
      <c r="AD156">
        <f>VLOOKUP($B156,'Tillförd energi'!$B$1:$AI$720,MATCH(AD$1,'Tillförd energi'!$B$1:$AQ$1,0),FALSE)</f>
        <v>0</v>
      </c>
      <c r="AE156">
        <f>VLOOKUP($B156,'Tillförd energi'!$B$1:$AI$720,MATCH(AE$1,'Tillförd energi'!$B$1:$AQ$1,0),FALSE)</f>
        <v>0</v>
      </c>
      <c r="AF156">
        <f>VLOOKUP($B156,'Tillförd energi'!$B$1:$AI$720,MATCH(AF$1,'Tillförd energi'!$B$1:$AQ$1,0),FALSE)</f>
        <v>0.161</v>
      </c>
      <c r="AG156">
        <f>IFERROR(VLOOKUP(B156,Miljö!$B$1:$AC$550,MATCH("Köpt mängd produktionsspecifik fjärrvärme:",Miljö!$B$1:$AC$1,0),FALSE)/1,0)</f>
        <v>0</v>
      </c>
      <c r="AI156">
        <f t="shared" si="46"/>
        <v>9.7819999999999983</v>
      </c>
      <c r="AJ156">
        <f t="shared" si="47"/>
        <v>9.7819999999999983</v>
      </c>
      <c r="AK156">
        <f>IF(ISERROR(1/VLOOKUP($B156,Leveranser!$B$1:$S$499,MATCH("Såld värme (GWh)",Leveranser!$B$1:$S$1,0),FALSE)),"",VLOOKUP($B156,Leveranser!$B$1:$S$499,MATCH("Såld värme (GWh)",Leveranser!$B$1:$S$1,0),FALSE))</f>
        <v>7.29</v>
      </c>
      <c r="AL156">
        <f>VLOOKUP($B156,Leveranser!$B$1:$Y$499,MATCH("Totalt såld fjärrvärme till andra fjärrvärmeföretag",Leveranser!$B$1:$AA$1,0),FALSE)</f>
        <v>0</v>
      </c>
      <c r="AM156">
        <f>IF(ISERROR(1/VLOOKUP($B156,Miljö!$B$1:$S$500,MATCH("Såld mängd produktionsspecifik fjärrvärme (GWh)",Miljö!$B$1:$R$1,0),FALSE)),0,VLOOKUP($B156,Miljö!$B$1:$S$500,MATCH("Såld mängd produktionsspecifik fjärrvärme (GWh)",Miljö!$B$1:$R$1,0),FALSE))</f>
        <v>0</v>
      </c>
      <c r="AN156" s="114">
        <f t="shared" si="48"/>
        <v>0.74524637088529966</v>
      </c>
      <c r="AP156" t="str">
        <f>IFERROR(VLOOKUP($B156,Miljövärden!$B$2:$H$600,7,FALSE),"Nej, saknas")</f>
        <v>Ja</v>
      </c>
      <c r="AQ156" t="str">
        <f>IFERROR(VLOOKUP($B156,Miljövärden!$B$2:$H$600,6,FALSE),"Nej, saknas")</f>
        <v>Ja</v>
      </c>
      <c r="AU156">
        <f t="shared" si="49"/>
        <v>0.161</v>
      </c>
      <c r="AV156">
        <f t="shared" si="50"/>
        <v>0</v>
      </c>
      <c r="AW156">
        <f t="shared" si="51"/>
        <v>0</v>
      </c>
      <c r="AX156">
        <f t="shared" si="52"/>
        <v>9.6</v>
      </c>
      <c r="AZ156">
        <f t="shared" si="53"/>
        <v>9.6</v>
      </c>
      <c r="BC156">
        <f t="shared" si="54"/>
        <v>2.1000000000000001E-2</v>
      </c>
      <c r="BD156">
        <f t="shared" si="55"/>
        <v>0</v>
      </c>
      <c r="BE156">
        <f t="shared" si="56"/>
        <v>9.6</v>
      </c>
      <c r="BF156">
        <f t="shared" si="57"/>
        <v>0</v>
      </c>
      <c r="BG156">
        <f t="shared" si="58"/>
        <v>0.161</v>
      </c>
      <c r="BH156">
        <f>VLOOKUP(B156,Miljö!$B$1:$BX$482,MATCH("Fossilandel för ursprungspecificerad el ()",Miljö!$B$1:$I$1,0),FALSE)</f>
        <v>0</v>
      </c>
      <c r="BI156">
        <f>VLOOKUP(B156,Miljö!$B$1:$BX$482,MATCH("Kärnkraftsandel för ursprungsspecificerad el ()",Miljö!$B$1:$O$1,0),FALSE)</f>
        <v>0</v>
      </c>
      <c r="BJ156">
        <f t="shared" si="59"/>
        <v>0</v>
      </c>
      <c r="BK156" t="str">
        <f>VLOOKUP(B156,Miljö!$B$1:$P$482,MATCH("Fossil andel i procent (%)",Miljö!$B$1:$P$1,0),FALSE)</f>
        <v>ET</v>
      </c>
      <c r="BL156">
        <f t="shared" si="60"/>
        <v>9.782</v>
      </c>
      <c r="BO156" s="21">
        <f t="shared" si="61"/>
        <v>2.1468002453485994E-3</v>
      </c>
      <c r="BP156" s="115">
        <f t="shared" si="62"/>
        <v>0</v>
      </c>
      <c r="BQ156" s="115">
        <f t="shared" si="63"/>
        <v>0.99785319975465137</v>
      </c>
      <c r="BR156" s="115">
        <f t="shared" si="64"/>
        <v>0</v>
      </c>
      <c r="BT156" s="116">
        <f t="shared" si="65"/>
        <v>1</v>
      </c>
      <c r="BW156" s="115">
        <f>IF(AP156="Ja",VLOOKUP(B156,Miljövärden!$B$2:$H$600,MATCH("Total andel fossilt",Miljövärden!$B$2:$H$2,0),FALSE),"")</f>
        <v>2.1467999999999999E-3</v>
      </c>
      <c r="BX156" s="116">
        <f t="shared" si="66"/>
        <v>-2.453485995097815E-10</v>
      </c>
      <c r="BZ156">
        <f t="shared" si="67"/>
        <v>-2.453485995097815E-10</v>
      </c>
      <c r="CA156" s="115">
        <f t="shared" si="68"/>
        <v>0</v>
      </c>
    </row>
    <row r="157" spans="1:79">
      <c r="A157" t="s">
        <v>266</v>
      </c>
      <c r="B157" t="s">
        <v>268</v>
      </c>
      <c r="C157">
        <f>VLOOKUP($B157,'Tillförd energi'!$B$1:$AI$720,MATCH(C$1,'Tillförd energi'!$B$1:$AQ$1,0),FALSE)</f>
        <v>0</v>
      </c>
      <c r="D157">
        <f>VLOOKUP($B157,'Tillförd energi'!$B$1:$AI$720,MATCH(D$1,'Tillförd energi'!$B$1:$AQ$1,0),FALSE)</f>
        <v>6.3E-2</v>
      </c>
      <c r="E157">
        <f>VLOOKUP($B157,'Tillförd energi'!$B$1:$AI$720,MATCH(E$1,'Tillförd energi'!$B$1:$AQ$1,0),FALSE)</f>
        <v>0</v>
      </c>
      <c r="F157">
        <f>VLOOKUP($B157,'Tillförd energi'!$B$1:$AI$720,MATCH(F$1,'Tillförd energi'!$B$1:$AQ$1,0),FALSE)</f>
        <v>0</v>
      </c>
      <c r="G157">
        <f>VLOOKUP($B157,'Tillförd energi'!$B$1:$AI$720,MATCH(G$1,'Tillförd energi'!$B$1:$AQ$1,0),FALSE)</f>
        <v>0</v>
      </c>
      <c r="H157">
        <f>VLOOKUP($B157,'Tillförd energi'!$B$1:$AI$720,MATCH(H$1,'Tillförd energi'!$B$1:$AQ$1,0),FALSE)</f>
        <v>0</v>
      </c>
      <c r="I157">
        <f>VLOOKUP($B157,'Tillförd energi'!$B$1:$AI$720,MATCH(I$1,'Tillförd energi'!$B$1:$AQ$1,0),FALSE)</f>
        <v>0</v>
      </c>
      <c r="J157">
        <f>VLOOKUP($B157,'Tillförd energi'!$B$1:$AI$720,MATCH(J$1,'Tillförd energi'!$B$1:$AQ$1,0),FALSE)</f>
        <v>0</v>
      </c>
      <c r="K157">
        <f>VLOOKUP($B157,'Tillförd energi'!$B$1:$AI$720,MATCH(K$1,'Tillförd energi'!$B$1:$AQ$1,0),FALSE)</f>
        <v>0</v>
      </c>
      <c r="L157">
        <f>VLOOKUP($B157,'Tillförd energi'!$B$1:$AI$720,MATCH(L$1,'Tillförd energi'!$B$1:$AQ$1,0),FALSE)</f>
        <v>0</v>
      </c>
      <c r="M157">
        <f>VLOOKUP($B157,'Tillförd energi'!$B$1:$AI$720,MATCH(M$1,'Tillförd energi'!$B$1:$AQ$1,0),FALSE)</f>
        <v>0</v>
      </c>
      <c r="N157">
        <f>VLOOKUP($B157,'Tillförd energi'!$B$1:$AI$720,MATCH(N$1,'Tillförd energi'!$B$1:$AQ$1,0),FALSE)</f>
        <v>0</v>
      </c>
      <c r="O157">
        <f>VLOOKUP($B157,'Tillförd energi'!$B$1:$AI$720,MATCH(O$1,'Tillförd energi'!$B$1:$AQ$1,0),FALSE)</f>
        <v>0</v>
      </c>
      <c r="P157">
        <f>VLOOKUP($B157,'Tillförd energi'!$B$1:$AI$720,MATCH(P$1,'Tillförd energi'!$B$1:$AQ$1,0),FALSE)</f>
        <v>11</v>
      </c>
      <c r="Q157">
        <f>VLOOKUP($B157,'Tillförd energi'!$B$1:$AI$720,MATCH(Q$1,'Tillförd energi'!$B$1:$AQ$1,0),FALSE)</f>
        <v>0</v>
      </c>
      <c r="R157">
        <f>VLOOKUP($B157,'Tillförd energi'!$B$1:$AI$720,MATCH(R$1,'Tillförd energi'!$B$1:$AQ$1,0),FALSE)</f>
        <v>1.5</v>
      </c>
      <c r="S157">
        <f>VLOOKUP($B157,'Tillförd energi'!$B$1:$AI$720,MATCH(S$1,'Tillförd energi'!$B$1:$AQ$1,0),FALSE)</f>
        <v>0</v>
      </c>
      <c r="T157">
        <f>VLOOKUP($B157,'Tillförd energi'!$B$1:$AI$720,MATCH(T$1,'Tillförd energi'!$B$1:$AQ$1,0),FALSE)</f>
        <v>0</v>
      </c>
      <c r="U157">
        <f>VLOOKUP($B157,'Tillförd energi'!$B$1:$AI$720,MATCH(U$1,'Tillförd energi'!$B$1:$AQ$1,0),FALSE)</f>
        <v>0</v>
      </c>
      <c r="V157">
        <f>VLOOKUP($B157,'Tillförd energi'!$B$1:$AI$720,MATCH(V$1,'Tillförd energi'!$B$1:$AQ$1,0),FALSE)</f>
        <v>0</v>
      </c>
      <c r="W157">
        <f>VLOOKUP($B157,'Tillförd energi'!$B$1:$AI$720,MATCH(W$1,'Tillförd energi'!$B$1:$AQ$1,0),FALSE)</f>
        <v>0</v>
      </c>
      <c r="X157">
        <f>VLOOKUP($B157,'Tillförd energi'!$B$1:$AI$720,MATCH(X$1,'Tillförd energi'!$B$1:$AQ$1,0),FALSE)</f>
        <v>0</v>
      </c>
      <c r="Y157">
        <f>VLOOKUP($B157,'Tillförd energi'!$B$1:$AI$720,MATCH(Y$1,'Tillförd energi'!$B$1:$AQ$1,0),FALSE)</f>
        <v>0</v>
      </c>
      <c r="Z157">
        <f>VLOOKUP($B157,'Tillförd energi'!$B$1:$AI$720,MATCH(Z$1,'Tillförd energi'!$B$1:$AQ$1,0),FALSE)</f>
        <v>0</v>
      </c>
      <c r="AA157">
        <f>VLOOKUP($B157,'Tillförd energi'!$B$1:$AI$720,MATCH(AA$1,'Tillförd energi'!$B$1:$AQ$1,0),FALSE)</f>
        <v>0</v>
      </c>
      <c r="AB157">
        <f>VLOOKUP($B157,'Tillförd energi'!$B$1:$AI$720,MATCH(AB$1,'Tillförd energi'!$B$1:$AQ$1,0),FALSE)</f>
        <v>0</v>
      </c>
      <c r="AC157">
        <f>VLOOKUP($B157,'Tillförd energi'!$B$1:$AI$720,MATCH(AC$1,'Tillförd energi'!$B$1:$AQ$1,0),FALSE)</f>
        <v>1.3</v>
      </c>
      <c r="AD157">
        <f>VLOOKUP($B157,'Tillförd energi'!$B$1:$AI$720,MATCH(AD$1,'Tillförd energi'!$B$1:$AQ$1,0),FALSE)</f>
        <v>0</v>
      </c>
      <c r="AE157">
        <f>VLOOKUP($B157,'Tillförd energi'!$B$1:$AI$720,MATCH(AE$1,'Tillförd energi'!$B$1:$AQ$1,0),FALSE)</f>
        <v>0</v>
      </c>
      <c r="AF157">
        <f>VLOOKUP($B157,'Tillförd energi'!$B$1:$AI$720,MATCH(AF$1,'Tillförd energi'!$B$1:$AQ$1,0),FALSE)</f>
        <v>0.4</v>
      </c>
      <c r="AG157">
        <f>IFERROR(VLOOKUP(B157,Miljö!$B$1:$AC$550,MATCH("Köpt mängd produktionsspecifik fjärrvärme:",Miljö!$B$1:$AC$1,0),FALSE)/1,0)</f>
        <v>0</v>
      </c>
      <c r="AI157">
        <f t="shared" si="46"/>
        <v>14.263000000000002</v>
      </c>
      <c r="AJ157">
        <f t="shared" si="47"/>
        <v>14.263000000000002</v>
      </c>
      <c r="AK157">
        <f>IF(ISERROR(1/VLOOKUP($B157,Leveranser!$B$1:$S$499,MATCH("Såld värme (GWh)",Leveranser!$B$1:$S$1,0),FALSE)),"",VLOOKUP($B157,Leveranser!$B$1:$S$499,MATCH("Såld värme (GWh)",Leveranser!$B$1:$S$1,0),FALSE))</f>
        <v>9.6</v>
      </c>
      <c r="AL157">
        <f>VLOOKUP($B157,Leveranser!$B$1:$Y$499,MATCH("Totalt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114">
        <f t="shared" si="48"/>
        <v>0.673070181588726</v>
      </c>
      <c r="AP157" t="str">
        <f>IFERROR(VLOOKUP($B157,Miljövärden!$B$2:$H$600,7,FALSE),"Nej, saknas")</f>
        <v>Ja</v>
      </c>
      <c r="AQ157" t="str">
        <f>IFERROR(VLOOKUP($B157,Miljövärden!$B$2:$H$600,6,FALSE),"Nej, saknas")</f>
        <v>Ja</v>
      </c>
      <c r="AU157">
        <f t="shared" si="49"/>
        <v>0.4</v>
      </c>
      <c r="AV157">
        <f t="shared" si="50"/>
        <v>0</v>
      </c>
      <c r="AW157">
        <f t="shared" si="51"/>
        <v>11</v>
      </c>
      <c r="AX157">
        <f t="shared" si="52"/>
        <v>1.5</v>
      </c>
      <c r="AZ157">
        <f t="shared" si="53"/>
        <v>12.5</v>
      </c>
      <c r="BC157">
        <f t="shared" si="54"/>
        <v>6.3E-2</v>
      </c>
      <c r="BD157">
        <f t="shared" si="55"/>
        <v>0</v>
      </c>
      <c r="BE157">
        <f t="shared" si="56"/>
        <v>12.5</v>
      </c>
      <c r="BF157">
        <f t="shared" si="57"/>
        <v>1.3</v>
      </c>
      <c r="BG157">
        <f t="shared" si="58"/>
        <v>0.4</v>
      </c>
      <c r="BH157">
        <f>VLOOKUP(B157,Miljö!$B$1:$BX$482,MATCH("Fossilandel för ursprungspecificerad el ()",Miljö!$B$1:$I$1,0),FALSE)</f>
        <v>0</v>
      </c>
      <c r="BI157">
        <f>VLOOKUP(B157,Miljö!$B$1:$BX$482,MATCH("Kärnkraftsandel för ursprungsspecificerad el ()",Miljö!$B$1:$O$1,0),FALSE)</f>
        <v>0</v>
      </c>
      <c r="BJ157">
        <f t="shared" si="59"/>
        <v>0</v>
      </c>
      <c r="BK157" t="str">
        <f>VLOOKUP(B157,Miljö!$B$1:$P$482,MATCH("Fossil andel i procent (%)",Miljö!$B$1:$P$1,0),FALSE)</f>
        <v>ET</v>
      </c>
      <c r="BL157">
        <f t="shared" si="60"/>
        <v>14.263000000000002</v>
      </c>
      <c r="BO157" s="21">
        <f t="shared" si="61"/>
        <v>4.4170230666760145E-3</v>
      </c>
      <c r="BP157" s="115">
        <f t="shared" si="62"/>
        <v>0</v>
      </c>
      <c r="BQ157" s="115">
        <f t="shared" si="63"/>
        <v>0.90443805650985054</v>
      </c>
      <c r="BR157" s="115">
        <f t="shared" si="64"/>
        <v>9.1144920423473316E-2</v>
      </c>
      <c r="BT157" s="116">
        <f t="shared" si="65"/>
        <v>0.99999999999999989</v>
      </c>
      <c r="BW157" s="115">
        <f>IF(AP157="Ja",VLOOKUP(B157,Miljövärden!$B$2:$H$600,MATCH("Total andel fossilt",Miljövärden!$B$2:$H$2,0),FALSE),"")</f>
        <v>4.4170199999999998E-3</v>
      </c>
      <c r="BX157" s="116">
        <f t="shared" si="66"/>
        <v>-3.0666760146916272E-9</v>
      </c>
      <c r="BZ157">
        <f t="shared" si="67"/>
        <v>-3.0666760146916272E-9</v>
      </c>
      <c r="CA157" s="115">
        <f t="shared" si="68"/>
        <v>0</v>
      </c>
    </row>
    <row r="158" spans="1:79">
      <c r="A158" t="s">
        <v>266</v>
      </c>
      <c r="B158" t="s">
        <v>269</v>
      </c>
      <c r="C158">
        <f>VLOOKUP($B158,'Tillförd energi'!$B$1:$AI$720,MATCH(C$1,'Tillförd energi'!$B$1:$AQ$1,0),FALSE)</f>
        <v>0</v>
      </c>
      <c r="D158">
        <f>VLOOKUP($B158,'Tillförd energi'!$B$1:$AI$720,MATCH(D$1,'Tillförd energi'!$B$1:$AQ$1,0),FALSE)</f>
        <v>0.27400000000000002</v>
      </c>
      <c r="E158">
        <f>VLOOKUP($B158,'Tillförd energi'!$B$1:$AI$720,MATCH(E$1,'Tillförd energi'!$B$1:$AQ$1,0),FALSE)</f>
        <v>0</v>
      </c>
      <c r="F158">
        <f>VLOOKUP($B158,'Tillförd energi'!$B$1:$AI$720,MATCH(F$1,'Tillförd energi'!$B$1:$AQ$1,0),FALSE)</f>
        <v>0</v>
      </c>
      <c r="G158">
        <f>VLOOKUP($B158,'Tillförd energi'!$B$1:$AI$720,MATCH(G$1,'Tillförd energi'!$B$1:$AQ$1,0),FALSE)</f>
        <v>0</v>
      </c>
      <c r="H158">
        <f>VLOOKUP($B158,'Tillförd energi'!$B$1:$AI$720,MATCH(H$1,'Tillförd energi'!$B$1:$AQ$1,0),FALSE)</f>
        <v>0</v>
      </c>
      <c r="I158">
        <f>VLOOKUP($B158,'Tillförd energi'!$B$1:$AI$720,MATCH(I$1,'Tillförd energi'!$B$1:$AQ$1,0),FALSE)</f>
        <v>0</v>
      </c>
      <c r="J158">
        <f>VLOOKUP($B158,'Tillförd energi'!$B$1:$AI$720,MATCH(J$1,'Tillförd energi'!$B$1:$AQ$1,0),FALSE)</f>
        <v>0</v>
      </c>
      <c r="K158">
        <f>VLOOKUP($B158,'Tillförd energi'!$B$1:$AI$720,MATCH(K$1,'Tillförd energi'!$B$1:$AQ$1,0),FALSE)</f>
        <v>0</v>
      </c>
      <c r="L158">
        <f>VLOOKUP($B158,'Tillförd energi'!$B$1:$AI$720,MATCH(L$1,'Tillförd energi'!$B$1:$AQ$1,0),FALSE)</f>
        <v>0</v>
      </c>
      <c r="M158">
        <f>VLOOKUP($B158,'Tillförd energi'!$B$1:$AI$720,MATCH(M$1,'Tillförd energi'!$B$1:$AQ$1,0),FALSE)</f>
        <v>8.6999999999999993</v>
      </c>
      <c r="N158">
        <f>VLOOKUP($B158,'Tillförd energi'!$B$1:$AI$720,MATCH(N$1,'Tillförd energi'!$B$1:$AQ$1,0),FALSE)</f>
        <v>47.2</v>
      </c>
      <c r="O158">
        <f>VLOOKUP($B158,'Tillförd energi'!$B$1:$AI$720,MATCH(O$1,'Tillförd energi'!$B$1:$AQ$1,0),FALSE)</f>
        <v>0</v>
      </c>
      <c r="P158">
        <f>VLOOKUP($B158,'Tillförd energi'!$B$1:$AI$720,MATCH(P$1,'Tillförd energi'!$B$1:$AQ$1,0),FALSE)</f>
        <v>0</v>
      </c>
      <c r="Q158">
        <f>VLOOKUP($B158,'Tillförd energi'!$B$1:$AI$720,MATCH(Q$1,'Tillförd energi'!$B$1:$AQ$1,0),FALSE)</f>
        <v>0</v>
      </c>
      <c r="R158">
        <f>VLOOKUP($B158,'Tillförd energi'!$B$1:$AI$720,MATCH(R$1,'Tillförd energi'!$B$1:$AQ$1,0),FALSE)</f>
        <v>0</v>
      </c>
      <c r="S158">
        <f>VLOOKUP($B158,'Tillförd energi'!$B$1:$AI$720,MATCH(S$1,'Tillförd energi'!$B$1:$AQ$1,0),FALSE)</f>
        <v>0</v>
      </c>
      <c r="T158">
        <f>VLOOKUP($B158,'Tillförd energi'!$B$1:$AI$720,MATCH(T$1,'Tillförd energi'!$B$1:$AQ$1,0),FALSE)</f>
        <v>0</v>
      </c>
      <c r="U158">
        <f>VLOOKUP($B158,'Tillförd energi'!$B$1:$AI$720,MATCH(U$1,'Tillförd energi'!$B$1:$AQ$1,0),FALSE)</f>
        <v>0</v>
      </c>
      <c r="V158">
        <f>VLOOKUP($B158,'Tillförd energi'!$B$1:$AI$720,MATCH(V$1,'Tillförd energi'!$B$1:$AQ$1,0),FALSE)</f>
        <v>0</v>
      </c>
      <c r="W158">
        <f>VLOOKUP($B158,'Tillförd energi'!$B$1:$AI$720,MATCH(W$1,'Tillförd energi'!$B$1:$AQ$1,0),FALSE)</f>
        <v>0</v>
      </c>
      <c r="X158">
        <f>VLOOKUP($B158,'Tillförd energi'!$B$1:$AI$720,MATCH(X$1,'Tillförd energi'!$B$1:$AQ$1,0),FALSE)</f>
        <v>0</v>
      </c>
      <c r="Y158">
        <f>VLOOKUP($B158,'Tillförd energi'!$B$1:$AI$720,MATCH(Y$1,'Tillförd energi'!$B$1:$AQ$1,0),FALSE)</f>
        <v>0</v>
      </c>
      <c r="Z158">
        <f>VLOOKUP($B158,'Tillförd energi'!$B$1:$AI$720,MATCH(Z$1,'Tillförd energi'!$B$1:$AQ$1,0),FALSE)</f>
        <v>0</v>
      </c>
      <c r="AA158">
        <f>VLOOKUP($B158,'Tillförd energi'!$B$1:$AI$720,MATCH(AA$1,'Tillförd energi'!$B$1:$AQ$1,0),FALSE)</f>
        <v>0</v>
      </c>
      <c r="AB158">
        <f>VLOOKUP($B158,'Tillförd energi'!$B$1:$AI$720,MATCH(AB$1,'Tillförd energi'!$B$1:$AQ$1,0),FALSE)</f>
        <v>0</v>
      </c>
      <c r="AC158">
        <f>VLOOKUP($B158,'Tillförd energi'!$B$1:$AI$720,MATCH(AC$1,'Tillförd energi'!$B$1:$AQ$1,0),FALSE)</f>
        <v>12.5</v>
      </c>
      <c r="AD158">
        <f>VLOOKUP($B158,'Tillförd energi'!$B$1:$AI$720,MATCH(AD$1,'Tillförd energi'!$B$1:$AQ$1,0),FALSE)</f>
        <v>0</v>
      </c>
      <c r="AE158">
        <f>VLOOKUP($B158,'Tillförd energi'!$B$1:$AI$720,MATCH(AE$1,'Tillförd energi'!$B$1:$AQ$1,0),FALSE)</f>
        <v>0</v>
      </c>
      <c r="AF158">
        <f>VLOOKUP($B158,'Tillförd energi'!$B$1:$AI$720,MATCH(AF$1,'Tillförd energi'!$B$1:$AQ$1,0),FALSE)</f>
        <v>2.1</v>
      </c>
      <c r="AG158">
        <f>IFERROR(VLOOKUP(B158,Miljö!$B$1:$AC$550,MATCH("Köpt mängd produktionsspecifik fjärrvärme:",Miljö!$B$1:$AC$1,0),FALSE)/1,0)</f>
        <v>0</v>
      </c>
      <c r="AI158">
        <f t="shared" si="46"/>
        <v>70.774000000000001</v>
      </c>
      <c r="AJ158">
        <f t="shared" si="47"/>
        <v>70.774000000000001</v>
      </c>
      <c r="AK158">
        <f>IF(ISERROR(1/VLOOKUP($B158,Leveranser!$B$1:$S$499,MATCH("Såld värme (GWh)",Leveranser!$B$1:$S$1,0),FALSE)),"",VLOOKUP($B158,Leveranser!$B$1:$S$499,MATCH("Såld värme (GWh)",Leveranser!$B$1:$S$1,0),FALSE))</f>
        <v>55.5</v>
      </c>
      <c r="AL158">
        <f>VLOOKUP($B158,Leveranser!$B$1:$Y$499,MATCH("Totalt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0</v>
      </c>
      <c r="AN158" s="114">
        <f t="shared" si="48"/>
        <v>0.78418628309831295</v>
      </c>
      <c r="AP158" t="str">
        <f>IFERROR(VLOOKUP($B158,Miljövärden!$B$2:$H$600,7,FALSE),"Nej, saknas")</f>
        <v>Ja</v>
      </c>
      <c r="AQ158" t="str">
        <f>IFERROR(VLOOKUP($B158,Miljövärden!$B$2:$H$600,6,FALSE),"Nej, saknas")</f>
        <v>Ja</v>
      </c>
      <c r="AU158">
        <f t="shared" si="49"/>
        <v>2.1</v>
      </c>
      <c r="AV158">
        <f t="shared" si="50"/>
        <v>0</v>
      </c>
      <c r="AW158">
        <f t="shared" si="51"/>
        <v>55.900000000000006</v>
      </c>
      <c r="AX158">
        <f t="shared" si="52"/>
        <v>0</v>
      </c>
      <c r="AZ158">
        <f t="shared" si="53"/>
        <v>55.900000000000006</v>
      </c>
      <c r="BC158">
        <f t="shared" si="54"/>
        <v>0.27400000000000002</v>
      </c>
      <c r="BD158">
        <f t="shared" si="55"/>
        <v>0</v>
      </c>
      <c r="BE158">
        <f t="shared" si="56"/>
        <v>55.900000000000006</v>
      </c>
      <c r="BF158">
        <f t="shared" si="57"/>
        <v>12.5</v>
      </c>
      <c r="BG158">
        <f t="shared" si="58"/>
        <v>2.1</v>
      </c>
      <c r="BH158">
        <f>VLOOKUP(B158,Miljö!$B$1:$BX$482,MATCH("Fossilandel för ursprungspecificerad el ()",Miljö!$B$1:$I$1,0),FALSE)</f>
        <v>0</v>
      </c>
      <c r="BI158">
        <f>VLOOKUP(B158,Miljö!$B$1:$BX$482,MATCH("Kärnkraftsandel för ursprungsspecificerad el ()",Miljö!$B$1:$O$1,0),FALSE)</f>
        <v>0</v>
      </c>
      <c r="BJ158">
        <f t="shared" si="59"/>
        <v>0</v>
      </c>
      <c r="BK158" t="str">
        <f>VLOOKUP(B158,Miljö!$B$1:$P$482,MATCH("Fossil andel i procent (%)",Miljö!$B$1:$P$1,0),FALSE)</f>
        <v>ET</v>
      </c>
      <c r="BL158">
        <f t="shared" si="60"/>
        <v>70.774000000000001</v>
      </c>
      <c r="BO158" s="21">
        <f t="shared" si="61"/>
        <v>3.8714782264673469E-3</v>
      </c>
      <c r="BP158" s="115">
        <f t="shared" si="62"/>
        <v>0</v>
      </c>
      <c r="BQ158" s="115">
        <f t="shared" si="63"/>
        <v>0.81950998954418297</v>
      </c>
      <c r="BR158" s="115">
        <f t="shared" si="64"/>
        <v>0.17661853222934976</v>
      </c>
      <c r="BT158" s="116">
        <f t="shared" si="65"/>
        <v>1</v>
      </c>
      <c r="BW158" s="115">
        <f>IF(AP158="Ja",VLOOKUP(B158,Miljövärden!$B$2:$H$600,MATCH("Total andel fossilt",Miljövärden!$B$2:$H$2,0),FALSE),"")</f>
        <v>3.8714800000000001E-3</v>
      </c>
      <c r="BX158" s="116">
        <f t="shared" si="66"/>
        <v>1.7735326532028473E-9</v>
      </c>
      <c r="BZ158">
        <f t="shared" si="67"/>
        <v>1.7735326532028473E-9</v>
      </c>
      <c r="CA158" s="115">
        <f t="shared" si="68"/>
        <v>0</v>
      </c>
    </row>
    <row r="159" spans="1:79">
      <c r="A159" t="s">
        <v>270</v>
      </c>
      <c r="B159" t="s">
        <v>271</v>
      </c>
      <c r="C159">
        <f>VLOOKUP($B159,'Tillförd energi'!$B$1:$AI$720,MATCH(C$1,'Tillförd energi'!$B$1:$AQ$1,0),FALSE)</f>
        <v>0</v>
      </c>
      <c r="D159">
        <f>VLOOKUP($B159,'Tillförd energi'!$B$1:$AI$720,MATCH(D$1,'Tillförd energi'!$B$1:$AQ$1,0),FALSE)</f>
        <v>19.8</v>
      </c>
      <c r="E159">
        <f>VLOOKUP($B159,'Tillförd energi'!$B$1:$AI$720,MATCH(E$1,'Tillförd energi'!$B$1:$AQ$1,0),FALSE)</f>
        <v>0</v>
      </c>
      <c r="F159">
        <f>VLOOKUP($B159,'Tillförd energi'!$B$1:$AI$720,MATCH(F$1,'Tillförd energi'!$B$1:$AQ$1,0),FALSE)</f>
        <v>1</v>
      </c>
      <c r="G159">
        <f>VLOOKUP($B159,'Tillförd energi'!$B$1:$AI$720,MATCH(G$1,'Tillförd energi'!$B$1:$AQ$1,0),FALSE)</f>
        <v>0</v>
      </c>
      <c r="H159">
        <f>VLOOKUP($B159,'Tillförd energi'!$B$1:$AI$720,MATCH(H$1,'Tillförd energi'!$B$1:$AQ$1,0),FALSE)</f>
        <v>0</v>
      </c>
      <c r="I159">
        <f>VLOOKUP($B159,'Tillförd energi'!$B$1:$AI$720,MATCH(I$1,'Tillförd energi'!$B$1:$AQ$1,0),FALSE)</f>
        <v>0</v>
      </c>
      <c r="J159">
        <f>VLOOKUP($B159,'Tillförd energi'!$B$1:$AI$720,MATCH(J$1,'Tillförd energi'!$B$1:$AQ$1,0),FALSE)</f>
        <v>0</v>
      </c>
      <c r="K159" s="52">
        <v>738.5</v>
      </c>
      <c r="L159">
        <f>VLOOKUP($B159,'Tillförd energi'!$B$1:$AI$720,MATCH(L$1,'Tillförd energi'!$B$1:$AQ$1,0),FALSE)</f>
        <v>0</v>
      </c>
      <c r="M159">
        <f>VLOOKUP($B159,'Tillförd energi'!$B$1:$AI$720,MATCH(M$1,'Tillförd energi'!$B$1:$AQ$1,0),FALSE)</f>
        <v>0</v>
      </c>
      <c r="N159">
        <f>VLOOKUP($B159,'Tillförd energi'!$B$1:$AI$720,MATCH(N$1,'Tillförd energi'!$B$1:$AQ$1,0),FALSE)</f>
        <v>0</v>
      </c>
      <c r="O159">
        <f>VLOOKUP($B159,'Tillförd energi'!$B$1:$AI$720,MATCH(O$1,'Tillförd energi'!$B$1:$AQ$1,0),FALSE)</f>
        <v>0</v>
      </c>
      <c r="P159">
        <f>VLOOKUP($B159,'Tillförd energi'!$B$1:$AI$720,MATCH(P$1,'Tillförd energi'!$B$1:$AQ$1,0),FALSE)</f>
        <v>0</v>
      </c>
      <c r="Q159">
        <f>VLOOKUP($B159,'Tillförd energi'!$B$1:$AI$720,MATCH(Q$1,'Tillförd energi'!$B$1:$AQ$1,0),FALSE)</f>
        <v>0</v>
      </c>
      <c r="R159">
        <f>VLOOKUP($B159,'Tillförd energi'!$B$1:$AI$720,MATCH(R$1,'Tillförd energi'!$B$1:$AQ$1,0),FALSE)</f>
        <v>13.5</v>
      </c>
      <c r="S159">
        <f>VLOOKUP($B159,'Tillförd energi'!$B$1:$AI$720,MATCH(S$1,'Tillförd energi'!$B$1:$AQ$1,0),FALSE)</f>
        <v>0</v>
      </c>
      <c r="T159">
        <f>VLOOKUP($B159,'Tillförd energi'!$B$1:$AI$720,MATCH(T$1,'Tillförd energi'!$B$1:$AQ$1,0),FALSE)</f>
        <v>0</v>
      </c>
      <c r="U159">
        <f>VLOOKUP($B159,'Tillförd energi'!$B$1:$AI$720,MATCH(U$1,'Tillförd energi'!$B$1:$AQ$1,0),FALSE)</f>
        <v>0</v>
      </c>
      <c r="V159">
        <f>VLOOKUP($B159,'Tillförd energi'!$B$1:$AI$720,MATCH(V$1,'Tillförd energi'!$B$1:$AQ$1,0),FALSE)</f>
        <v>0</v>
      </c>
      <c r="W159">
        <f>VLOOKUP($B159,'Tillförd energi'!$B$1:$AI$720,MATCH(W$1,'Tillförd energi'!$B$1:$AQ$1,0),FALSE)</f>
        <v>2.1</v>
      </c>
      <c r="X159">
        <f>VLOOKUP($B159,'Tillförd energi'!$B$1:$AI$720,MATCH(X$1,'Tillförd energi'!$B$1:$AQ$1,0),FALSE)</f>
        <v>0</v>
      </c>
      <c r="Y159">
        <f>VLOOKUP($B159,'Tillförd energi'!$B$1:$AI$720,MATCH(Y$1,'Tillförd energi'!$B$1:$AQ$1,0),FALSE)</f>
        <v>0</v>
      </c>
      <c r="Z159">
        <f>VLOOKUP($B159,'Tillförd energi'!$B$1:$AI$720,MATCH(Z$1,'Tillförd energi'!$B$1:$AQ$1,0),FALSE)</f>
        <v>9.5</v>
      </c>
      <c r="AA159">
        <f>VLOOKUP($B159,'Tillförd energi'!$B$1:$AI$720,MATCH(AA$1,'Tillförd energi'!$B$1:$AQ$1,0),FALSE)</f>
        <v>0</v>
      </c>
      <c r="AB159">
        <f>VLOOKUP($B159,'Tillförd energi'!$B$1:$AI$720,MATCH(AB$1,'Tillförd energi'!$B$1:$AQ$1,0),FALSE)</f>
        <v>0</v>
      </c>
      <c r="AC159">
        <f>VLOOKUP($B159,'Tillförd energi'!$B$1:$AI$720,MATCH(AC$1,'Tillförd energi'!$B$1:$AQ$1,0),FALSE)</f>
        <v>0</v>
      </c>
      <c r="AD159" s="52">
        <v>0</v>
      </c>
      <c r="AE159">
        <f>VLOOKUP($B159,'Tillförd energi'!$B$1:$AI$720,MATCH(AE$1,'Tillförd energi'!$B$1:$AQ$1,0),FALSE)</f>
        <v>0</v>
      </c>
      <c r="AF159">
        <f>VLOOKUP($B159,'Tillförd energi'!$B$1:$AI$720,MATCH(AF$1,'Tillförd energi'!$B$1:$AQ$1,0),FALSE)</f>
        <v>26.7</v>
      </c>
      <c r="AG159">
        <f>IFERROR(VLOOKUP(B159,Miljö!$B$1:$AC$550,MATCH("Köpt mängd produktionsspecifik fjärrvärme:",Miljö!$B$1:$AC$1,0),FALSE)/1,0)</f>
        <v>0</v>
      </c>
      <c r="AI159">
        <f t="shared" si="46"/>
        <v>811.1</v>
      </c>
      <c r="AJ159">
        <f t="shared" si="47"/>
        <v>811.1</v>
      </c>
      <c r="AK159">
        <f>IF(ISERROR(1/VLOOKUP($B159,Leveranser!$B$1:$S$499,MATCH("Såld värme (GWh)",Leveranser!$B$1:$S$1,0),FALSE)),"",VLOOKUP($B159,Leveranser!$B$1:$S$499,MATCH("Såld värme (GWh)",Leveranser!$B$1:$S$1,0),FALSE))</f>
        <v>708.4</v>
      </c>
      <c r="AL159">
        <f>VLOOKUP($B159,Leveranser!$B$1:$Y$499,MATCH("Totalt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114">
        <f t="shared" si="48"/>
        <v>0.87338182714831702</v>
      </c>
      <c r="AP159" t="str">
        <f>IFERROR(VLOOKUP($B159,Miljövärden!$B$2:$H$600,7,FALSE),"Nej, saknas")</f>
        <v>Ja</v>
      </c>
      <c r="AQ159" t="str">
        <f>IFERROR(VLOOKUP($B159,Miljövärden!$B$2:$H$600,6,FALSE),"Nej, saknas")</f>
        <v>Ja</v>
      </c>
      <c r="AU159">
        <f t="shared" si="49"/>
        <v>36.200000000000003</v>
      </c>
      <c r="AV159">
        <f t="shared" si="50"/>
        <v>0</v>
      </c>
      <c r="AW159">
        <f t="shared" si="51"/>
        <v>0</v>
      </c>
      <c r="AX159">
        <f t="shared" si="52"/>
        <v>13.5</v>
      </c>
      <c r="AZ159">
        <f t="shared" si="53"/>
        <v>15.6</v>
      </c>
      <c r="BC159">
        <f t="shared" si="54"/>
        <v>20.8</v>
      </c>
      <c r="BD159">
        <f t="shared" si="55"/>
        <v>0</v>
      </c>
      <c r="BE159">
        <f t="shared" si="56"/>
        <v>15.6</v>
      </c>
      <c r="BF159">
        <f t="shared" si="57"/>
        <v>738.5</v>
      </c>
      <c r="BG159">
        <f t="shared" si="58"/>
        <v>36.200000000000003</v>
      </c>
      <c r="BH159">
        <f>VLOOKUP(B159,Miljö!$B$1:$BX$482,MATCH("Fossilandel för ursprungspecificerad el ()",Miljö!$B$1:$I$1,0),FALSE)</f>
        <v>1.6E-2</v>
      </c>
      <c r="BI159">
        <f>VLOOKUP(B159,Miljö!$B$1:$BX$482,MATCH("Kärnkraftsandel för ursprungsspecificerad el ()",Miljö!$B$1:$O$1,0),FALSE)</f>
        <v>0</v>
      </c>
      <c r="BJ159">
        <f t="shared" si="59"/>
        <v>0</v>
      </c>
      <c r="BK159" t="str">
        <f>VLOOKUP(B159,Miljö!$B$1:$P$482,MATCH("Fossil andel i procent (%)",Miljö!$B$1:$P$1,0),FALSE)</f>
        <v>ET</v>
      </c>
      <c r="BL159">
        <f t="shared" si="60"/>
        <v>811.1</v>
      </c>
      <c r="BO159" s="21">
        <f t="shared" si="61"/>
        <v>2.6358278880532611E-2</v>
      </c>
      <c r="BP159" s="115">
        <f t="shared" si="62"/>
        <v>0</v>
      </c>
      <c r="BQ159" s="115">
        <f t="shared" si="63"/>
        <v>6.3149796572555789E-2</v>
      </c>
      <c r="BR159" s="115">
        <f t="shared" si="64"/>
        <v>0.91049192454691152</v>
      </c>
      <c r="BT159" s="116">
        <f t="shared" si="65"/>
        <v>0.99999999999999989</v>
      </c>
      <c r="BW159" s="115">
        <f>IF(AP159="Ja",VLOOKUP(B159,Miljövärden!$B$2:$H$600,MATCH("Total andel fossilt",Miljövärden!$B$2:$H$2,0),FALSE),"")</f>
        <v>2.6358300000000001E-2</v>
      </c>
      <c r="BX159" s="116">
        <f t="shared" si="66"/>
        <v>2.111946739019599E-8</v>
      </c>
      <c r="BZ159">
        <f t="shared" si="67"/>
        <v>2.111946739019599E-8</v>
      </c>
      <c r="CA159" s="115">
        <f t="shared" si="68"/>
        <v>0</v>
      </c>
    </row>
    <row r="160" spans="1:79">
      <c r="A160" t="s">
        <v>270</v>
      </c>
      <c r="B160" t="s">
        <v>272</v>
      </c>
      <c r="C160">
        <f>VLOOKUP($B160,'Tillförd energi'!$B$1:$AI$720,MATCH(C$1,'Tillförd energi'!$B$1:$AQ$1,0),FALSE)</f>
        <v>0</v>
      </c>
      <c r="D160">
        <f>VLOOKUP($B160,'Tillförd energi'!$B$1:$AI$720,MATCH(D$1,'Tillförd energi'!$B$1:$AQ$1,0),FALSE)</f>
        <v>0</v>
      </c>
      <c r="E160">
        <f>VLOOKUP($B160,'Tillförd energi'!$B$1:$AI$720,MATCH(E$1,'Tillförd energi'!$B$1:$AQ$1,0),FALSE)</f>
        <v>0</v>
      </c>
      <c r="F160">
        <f>VLOOKUP($B160,'Tillförd energi'!$B$1:$AI$720,MATCH(F$1,'Tillförd energi'!$B$1:$AQ$1,0),FALSE)</f>
        <v>0</v>
      </c>
      <c r="G160">
        <f>VLOOKUP($B160,'Tillförd energi'!$B$1:$AI$720,MATCH(G$1,'Tillförd energi'!$B$1:$AQ$1,0),FALSE)</f>
        <v>0</v>
      </c>
      <c r="H160">
        <f>VLOOKUP($B160,'Tillförd energi'!$B$1:$AI$720,MATCH(H$1,'Tillförd energi'!$B$1:$AQ$1,0),FALSE)</f>
        <v>0</v>
      </c>
      <c r="I160">
        <f>VLOOKUP($B160,'Tillförd energi'!$B$1:$AI$720,MATCH(I$1,'Tillförd energi'!$B$1:$AQ$1,0),FALSE)</f>
        <v>0</v>
      </c>
      <c r="J160">
        <f>VLOOKUP($B160,'Tillförd energi'!$B$1:$AI$720,MATCH(J$1,'Tillförd energi'!$B$1:$AQ$1,0),FALSE)</f>
        <v>0</v>
      </c>
      <c r="K160" s="52">
        <v>8.76</v>
      </c>
      <c r="L160">
        <f>VLOOKUP($B160,'Tillförd energi'!$B$1:$AI$720,MATCH(L$1,'Tillförd energi'!$B$1:$AQ$1,0),FALSE)</f>
        <v>0</v>
      </c>
      <c r="M160">
        <f>VLOOKUP($B160,'Tillförd energi'!$B$1:$AI$720,MATCH(M$1,'Tillförd energi'!$B$1:$AQ$1,0),FALSE)</f>
        <v>0</v>
      </c>
      <c r="N160">
        <f>VLOOKUP($B160,'Tillförd energi'!$B$1:$AI$720,MATCH(N$1,'Tillförd energi'!$B$1:$AQ$1,0),FALSE)</f>
        <v>0</v>
      </c>
      <c r="O160">
        <f>VLOOKUP($B160,'Tillförd energi'!$B$1:$AI$720,MATCH(O$1,'Tillförd energi'!$B$1:$AQ$1,0),FALSE)</f>
        <v>0</v>
      </c>
      <c r="P160">
        <f>VLOOKUP($B160,'Tillförd energi'!$B$1:$AI$720,MATCH(P$1,'Tillförd energi'!$B$1:$AQ$1,0),FALSE)</f>
        <v>0</v>
      </c>
      <c r="Q160">
        <f>VLOOKUP($B160,'Tillförd energi'!$B$1:$AI$720,MATCH(Q$1,'Tillförd energi'!$B$1:$AQ$1,0),FALSE)</f>
        <v>0</v>
      </c>
      <c r="R160">
        <f>VLOOKUP($B160,'Tillförd energi'!$B$1:$AI$720,MATCH(R$1,'Tillförd energi'!$B$1:$AQ$1,0),FALSE)</f>
        <v>0.17</v>
      </c>
      <c r="S160">
        <f>VLOOKUP($B160,'Tillförd energi'!$B$1:$AI$720,MATCH(S$1,'Tillförd energi'!$B$1:$AQ$1,0),FALSE)</f>
        <v>0</v>
      </c>
      <c r="T160">
        <f>VLOOKUP($B160,'Tillförd energi'!$B$1:$AI$720,MATCH(T$1,'Tillförd energi'!$B$1:$AQ$1,0),FALSE)</f>
        <v>0</v>
      </c>
      <c r="U160">
        <f>VLOOKUP($B160,'Tillförd energi'!$B$1:$AI$720,MATCH(U$1,'Tillförd energi'!$B$1:$AQ$1,0),FALSE)</f>
        <v>0</v>
      </c>
      <c r="V160">
        <f>VLOOKUP($B160,'Tillförd energi'!$B$1:$AI$720,MATCH(V$1,'Tillförd energi'!$B$1:$AQ$1,0),FALSE)</f>
        <v>0</v>
      </c>
      <c r="W160">
        <f>VLOOKUP($B160,'Tillförd energi'!$B$1:$AI$720,MATCH(W$1,'Tillförd energi'!$B$1:$AQ$1,0),FALSE)</f>
        <v>0.03</v>
      </c>
      <c r="X160">
        <f>VLOOKUP($B160,'Tillförd energi'!$B$1:$AI$720,MATCH(X$1,'Tillförd energi'!$B$1:$AQ$1,0),FALSE)</f>
        <v>0</v>
      </c>
      <c r="Y160">
        <f>VLOOKUP($B160,'Tillförd energi'!$B$1:$AI$720,MATCH(Y$1,'Tillförd energi'!$B$1:$AQ$1,0),FALSE)</f>
        <v>0</v>
      </c>
      <c r="Z160">
        <f>VLOOKUP($B160,'Tillförd energi'!$B$1:$AI$720,MATCH(Z$1,'Tillförd energi'!$B$1:$AQ$1,0),FALSE)</f>
        <v>0.11</v>
      </c>
      <c r="AA160">
        <f>VLOOKUP($B160,'Tillförd energi'!$B$1:$AI$720,MATCH(AA$1,'Tillförd energi'!$B$1:$AQ$1,0),FALSE)</f>
        <v>0</v>
      </c>
      <c r="AB160">
        <f>VLOOKUP($B160,'Tillförd energi'!$B$1:$AI$720,MATCH(AB$1,'Tillförd energi'!$B$1:$AQ$1,0),FALSE)</f>
        <v>0</v>
      </c>
      <c r="AC160">
        <f>VLOOKUP($B160,'Tillförd energi'!$B$1:$AI$720,MATCH(AC$1,'Tillförd energi'!$B$1:$AQ$1,0),FALSE)</f>
        <v>0</v>
      </c>
      <c r="AD160" s="52">
        <v>0</v>
      </c>
      <c r="AE160">
        <f>VLOOKUP($B160,'Tillförd energi'!$B$1:$AI$720,MATCH(AE$1,'Tillförd energi'!$B$1:$AQ$1,0),FALSE)</f>
        <v>0</v>
      </c>
      <c r="AF160">
        <f>VLOOKUP($B160,'Tillförd energi'!$B$1:$AI$720,MATCH(AF$1,'Tillförd energi'!$B$1:$AQ$1,0),FALSE)</f>
        <v>0.28999999999999998</v>
      </c>
      <c r="AG160">
        <f>IFERROR(VLOOKUP(B160,Miljö!$B$1:$AC$550,MATCH("Köpt mängd produktionsspecifik fjärrvärme:",Miljö!$B$1:$AC$1,0),FALSE)/1,0)</f>
        <v>0</v>
      </c>
      <c r="AI160">
        <f t="shared" si="46"/>
        <v>9.3599999999999977</v>
      </c>
      <c r="AJ160">
        <f t="shared" si="47"/>
        <v>9.3599999999999977</v>
      </c>
      <c r="AK160">
        <f>IF(ISERROR(1/VLOOKUP($B160,Leveranser!$B$1:$S$499,MATCH("Såld värme (GWh)",Leveranser!$B$1:$S$1,0),FALSE)),"",VLOOKUP($B160,Leveranser!$B$1:$S$499,MATCH("Såld värme (GWh)",Leveranser!$B$1:$S$1,0),FALSE))</f>
        <v>8.07</v>
      </c>
      <c r="AL160">
        <f>VLOOKUP($B160,Leveranser!$B$1:$Y$499,MATCH("Totalt såld fjärrvärme till andra fjärrvärmeföretag",Leveranser!$B$1:$AA$1,0),FALSE)</f>
        <v>0</v>
      </c>
      <c r="AM160">
        <f>IF(ISERROR(1/VLOOKUP($B160,Miljö!$B$1:$S$500,MATCH("Såld mängd produktionsspecifik fjärrvärme (GWh)",Miljö!$B$1:$R$1,0),FALSE)),0,VLOOKUP($B160,Miljö!$B$1:$S$500,MATCH("Såld mängd produktionsspecifik fjärrvärme (GWh)",Miljö!$B$1:$R$1,0),FALSE))</f>
        <v>0</v>
      </c>
      <c r="AN160" s="114">
        <f t="shared" si="48"/>
        <v>0.86217948717948745</v>
      </c>
      <c r="AP160" t="str">
        <f>IFERROR(VLOOKUP($B160,Miljövärden!$B$2:$H$600,7,FALSE),"Nej, saknas")</f>
        <v>Ja</v>
      </c>
      <c r="AQ160" t="str">
        <f>IFERROR(VLOOKUP($B160,Miljövärden!$B$2:$H$600,6,FALSE),"Nej, saknas")</f>
        <v>Ja</v>
      </c>
      <c r="AU160">
        <f t="shared" si="49"/>
        <v>0.39999999999999997</v>
      </c>
      <c r="AV160">
        <f t="shared" si="50"/>
        <v>0</v>
      </c>
      <c r="AW160">
        <f t="shared" si="51"/>
        <v>0</v>
      </c>
      <c r="AX160">
        <f t="shared" si="52"/>
        <v>0.17</v>
      </c>
      <c r="AZ160">
        <f t="shared" si="53"/>
        <v>0.2</v>
      </c>
      <c r="BC160">
        <f t="shared" si="54"/>
        <v>0</v>
      </c>
      <c r="BD160">
        <f t="shared" si="55"/>
        <v>0</v>
      </c>
      <c r="BE160">
        <f t="shared" si="56"/>
        <v>0.2</v>
      </c>
      <c r="BF160">
        <f t="shared" si="57"/>
        <v>8.76</v>
      </c>
      <c r="BG160">
        <f t="shared" si="58"/>
        <v>0.39999999999999997</v>
      </c>
      <c r="BH160">
        <f>VLOOKUP(B160,Miljö!$B$1:$BX$482,MATCH("Fossilandel för ursprungspecificerad el ()",Miljö!$B$1:$I$1,0),FALSE)</f>
        <v>0</v>
      </c>
      <c r="BI160">
        <f>VLOOKUP(B160,Miljö!$B$1:$BX$482,MATCH("Kärnkraftsandel för ursprungsspecificerad el ()",Miljö!$B$1:$O$1,0),FALSE)</f>
        <v>0</v>
      </c>
      <c r="BJ160">
        <f t="shared" si="59"/>
        <v>0</v>
      </c>
      <c r="BK160" t="str">
        <f>VLOOKUP(B160,Miljö!$B$1:$P$482,MATCH("Fossil andel i procent (%)",Miljö!$B$1:$P$1,0),FALSE)</f>
        <v>ET</v>
      </c>
      <c r="BL160">
        <f t="shared" si="60"/>
        <v>9.36</v>
      </c>
      <c r="BO160" s="21">
        <f t="shared" si="61"/>
        <v>0</v>
      </c>
      <c r="BP160" s="115">
        <f t="shared" si="62"/>
        <v>0</v>
      </c>
      <c r="BQ160" s="115">
        <f t="shared" si="63"/>
        <v>6.4102564102564111E-2</v>
      </c>
      <c r="BR160" s="115">
        <f t="shared" si="64"/>
        <v>0.9358974358974359</v>
      </c>
      <c r="BT160" s="116">
        <f t="shared" si="65"/>
        <v>1</v>
      </c>
      <c r="BW160" s="115">
        <f>IF(AP160="Ja",VLOOKUP(B160,Miljövärden!$B$2:$H$600,MATCH("Total andel fossilt",Miljövärden!$B$2:$H$2,0),FALSE),"")</f>
        <v>0</v>
      </c>
      <c r="BX160" s="116">
        <f t="shared" si="66"/>
        <v>0</v>
      </c>
      <c r="BZ160">
        <f t="shared" si="67"/>
        <v>0</v>
      </c>
      <c r="CA160" s="115">
        <f t="shared" si="68"/>
        <v>0</v>
      </c>
    </row>
    <row r="161" spans="1:79">
      <c r="A161" t="s">
        <v>270</v>
      </c>
      <c r="B161" t="s">
        <v>273</v>
      </c>
      <c r="C161">
        <f>VLOOKUP($B161,'Tillförd energi'!$B$1:$AI$720,MATCH(C$1,'Tillförd energi'!$B$1:$AQ$1,0),FALSE)</f>
        <v>0</v>
      </c>
      <c r="D161">
        <f>VLOOKUP($B161,'Tillförd energi'!$B$1:$AI$720,MATCH(D$1,'Tillförd energi'!$B$1:$AQ$1,0),FALSE)</f>
        <v>1.2</v>
      </c>
      <c r="E161">
        <f>VLOOKUP($B161,'Tillförd energi'!$B$1:$AI$720,MATCH(E$1,'Tillförd energi'!$B$1:$AQ$1,0),FALSE)</f>
        <v>0</v>
      </c>
      <c r="F161">
        <f>VLOOKUP($B161,'Tillförd energi'!$B$1:$AI$720,MATCH(F$1,'Tillförd energi'!$B$1:$AQ$1,0),FALSE)</f>
        <v>0</v>
      </c>
      <c r="G161">
        <f>VLOOKUP($B161,'Tillförd energi'!$B$1:$AI$720,MATCH(G$1,'Tillförd energi'!$B$1:$AQ$1,0),FALSE)</f>
        <v>0</v>
      </c>
      <c r="H161">
        <f>VLOOKUP($B161,'Tillförd energi'!$B$1:$AI$720,MATCH(H$1,'Tillförd energi'!$B$1:$AQ$1,0),FALSE)</f>
        <v>0</v>
      </c>
      <c r="I161">
        <f>VLOOKUP($B161,'Tillförd energi'!$B$1:$AI$720,MATCH(I$1,'Tillförd energi'!$B$1:$AQ$1,0),FALSE)</f>
        <v>0</v>
      </c>
      <c r="J161">
        <f>VLOOKUP($B161,'Tillförd energi'!$B$1:$AI$720,MATCH(J$1,'Tillförd energi'!$B$1:$AQ$1,0),FALSE)</f>
        <v>0</v>
      </c>
      <c r="K161">
        <f>VLOOKUP($B161,'Tillförd energi'!$B$1:$AI$720,MATCH(K$1,'Tillförd energi'!$B$1:$AQ$1,0),FALSE)</f>
        <v>0</v>
      </c>
      <c r="L161">
        <f>VLOOKUP($B161,'Tillförd energi'!$B$1:$AI$720,MATCH(L$1,'Tillförd energi'!$B$1:$AQ$1,0),FALSE)</f>
        <v>0</v>
      </c>
      <c r="M161">
        <f>VLOOKUP($B161,'Tillförd energi'!$B$1:$AI$720,MATCH(M$1,'Tillförd energi'!$B$1:$AQ$1,0),FALSE)</f>
        <v>0</v>
      </c>
      <c r="N161">
        <f>VLOOKUP($B161,'Tillförd energi'!$B$1:$AI$720,MATCH(N$1,'Tillförd energi'!$B$1:$AQ$1,0),FALSE)</f>
        <v>0</v>
      </c>
      <c r="O161">
        <f>VLOOKUP($B161,'Tillförd energi'!$B$1:$AI$720,MATCH(O$1,'Tillförd energi'!$B$1:$AQ$1,0),FALSE)</f>
        <v>0</v>
      </c>
      <c r="P161">
        <f>VLOOKUP($B161,'Tillförd energi'!$B$1:$AI$720,MATCH(P$1,'Tillförd energi'!$B$1:$AQ$1,0),FALSE)</f>
        <v>12</v>
      </c>
      <c r="Q161">
        <f>VLOOKUP($B161,'Tillförd energi'!$B$1:$AI$720,MATCH(Q$1,'Tillförd energi'!$B$1:$AQ$1,0),FALSE)</f>
        <v>0</v>
      </c>
      <c r="R161">
        <f>VLOOKUP($B161,'Tillförd energi'!$B$1:$AI$720,MATCH(R$1,'Tillförd energi'!$B$1:$AQ$1,0),FALSE)</f>
        <v>14.7</v>
      </c>
      <c r="S161">
        <f>VLOOKUP($B161,'Tillförd energi'!$B$1:$AI$720,MATCH(S$1,'Tillförd energi'!$B$1:$AQ$1,0),FALSE)</f>
        <v>0</v>
      </c>
      <c r="T161">
        <f>VLOOKUP($B161,'Tillförd energi'!$B$1:$AI$720,MATCH(T$1,'Tillförd energi'!$B$1:$AQ$1,0),FALSE)</f>
        <v>0</v>
      </c>
      <c r="U161">
        <f>VLOOKUP($B161,'Tillförd energi'!$B$1:$AI$720,MATCH(U$1,'Tillförd energi'!$B$1:$AQ$1,0),FALSE)</f>
        <v>0</v>
      </c>
      <c r="V161">
        <f>VLOOKUP($B161,'Tillförd energi'!$B$1:$AI$720,MATCH(V$1,'Tillförd energi'!$B$1:$AQ$1,0),FALSE)</f>
        <v>0</v>
      </c>
      <c r="W161">
        <f>VLOOKUP($B161,'Tillförd energi'!$B$1:$AI$720,MATCH(W$1,'Tillförd energi'!$B$1:$AQ$1,0),FALSE)</f>
        <v>0</v>
      </c>
      <c r="X161">
        <f>VLOOKUP($B161,'Tillförd energi'!$B$1:$AI$720,MATCH(X$1,'Tillförd energi'!$B$1:$AQ$1,0),FALSE)</f>
        <v>0</v>
      </c>
      <c r="Y161">
        <f>VLOOKUP($B161,'Tillförd energi'!$B$1:$AI$720,MATCH(Y$1,'Tillförd energi'!$B$1:$AQ$1,0),FALSE)</f>
        <v>0</v>
      </c>
      <c r="Z161">
        <f>VLOOKUP($B161,'Tillförd energi'!$B$1:$AI$720,MATCH(Z$1,'Tillförd energi'!$B$1:$AQ$1,0),FALSE)</f>
        <v>0</v>
      </c>
      <c r="AA161">
        <f>VLOOKUP($B161,'Tillförd energi'!$B$1:$AI$720,MATCH(AA$1,'Tillförd energi'!$B$1:$AQ$1,0),FALSE)</f>
        <v>0</v>
      </c>
      <c r="AB161">
        <f>VLOOKUP($B161,'Tillförd energi'!$B$1:$AI$720,MATCH(AB$1,'Tillförd energi'!$B$1:$AQ$1,0),FALSE)</f>
        <v>0</v>
      </c>
      <c r="AC161">
        <f>VLOOKUP($B161,'Tillförd energi'!$B$1:$AI$720,MATCH(AC$1,'Tillförd energi'!$B$1:$AQ$1,0),FALSE)</f>
        <v>0</v>
      </c>
      <c r="AD161">
        <f>VLOOKUP($B161,'Tillförd energi'!$B$1:$AI$720,MATCH(AD$1,'Tillförd energi'!$B$1:$AQ$1,0),FALSE)</f>
        <v>0</v>
      </c>
      <c r="AE161">
        <f>VLOOKUP($B161,'Tillförd energi'!$B$1:$AI$720,MATCH(AE$1,'Tillförd energi'!$B$1:$AQ$1,0),FALSE)</f>
        <v>0</v>
      </c>
      <c r="AF161">
        <f>VLOOKUP($B161,'Tillförd energi'!$B$1:$AI$720,MATCH(AF$1,'Tillförd energi'!$B$1:$AQ$1,0),FALSE)</f>
        <v>0.45</v>
      </c>
      <c r="AG161">
        <f>IFERROR(VLOOKUP(B161,Miljö!$B$1:$AC$550,MATCH("Köpt mängd produktionsspecifik fjärrvärme:",Miljö!$B$1:$AC$1,0),FALSE)/1,0)</f>
        <v>0</v>
      </c>
      <c r="AI161">
        <f t="shared" si="46"/>
        <v>28.349999999999998</v>
      </c>
      <c r="AJ161">
        <f t="shared" si="47"/>
        <v>28.349999999999998</v>
      </c>
      <c r="AK161">
        <f>IF(ISERROR(1/VLOOKUP($B161,Leveranser!$B$1:$S$499,MATCH("Såld värme (GWh)",Leveranser!$B$1:$S$1,0),FALSE)),"",VLOOKUP($B161,Leveranser!$B$1:$S$499,MATCH("Såld värme (GWh)",Leveranser!$B$1:$S$1,0),FALSE))</f>
        <v>19.5</v>
      </c>
      <c r="AL161">
        <f>VLOOKUP($B161,Leveranser!$B$1:$Y$499,MATCH("Totalt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0</v>
      </c>
      <c r="AN161" s="114">
        <f t="shared" si="48"/>
        <v>0.6878306878306879</v>
      </c>
      <c r="AP161" t="str">
        <f>IFERROR(VLOOKUP($B161,Miljövärden!$B$2:$H$600,7,FALSE),"Nej, saknas")</f>
        <v>Ja</v>
      </c>
      <c r="AQ161" t="str">
        <f>IFERROR(VLOOKUP($B161,Miljövärden!$B$2:$H$600,6,FALSE),"Nej, saknas")</f>
        <v>Ja</v>
      </c>
      <c r="AU161">
        <f t="shared" si="49"/>
        <v>0.45</v>
      </c>
      <c r="AV161">
        <f t="shared" si="50"/>
        <v>0</v>
      </c>
      <c r="AW161">
        <f t="shared" si="51"/>
        <v>12</v>
      </c>
      <c r="AX161">
        <f t="shared" si="52"/>
        <v>14.7</v>
      </c>
      <c r="AZ161">
        <f t="shared" si="53"/>
        <v>26.7</v>
      </c>
      <c r="BC161">
        <f t="shared" si="54"/>
        <v>1.2</v>
      </c>
      <c r="BD161">
        <f t="shared" si="55"/>
        <v>0</v>
      </c>
      <c r="BE161">
        <f t="shared" si="56"/>
        <v>26.7</v>
      </c>
      <c r="BF161">
        <f t="shared" si="57"/>
        <v>0</v>
      </c>
      <c r="BG161">
        <f t="shared" si="58"/>
        <v>0.45</v>
      </c>
      <c r="BH161">
        <f>VLOOKUP(B161,Miljö!$B$1:$BX$482,MATCH("Fossilandel för ursprungspecificerad el ()",Miljö!$B$1:$I$1,0),FALSE)</f>
        <v>0</v>
      </c>
      <c r="BI161">
        <f>VLOOKUP(B161,Miljö!$B$1:$BX$482,MATCH("Kärnkraftsandel för ursprungsspecificerad el ()",Miljö!$B$1:$O$1,0),FALSE)</f>
        <v>0</v>
      </c>
      <c r="BJ161">
        <f t="shared" si="59"/>
        <v>0</v>
      </c>
      <c r="BK161" t="str">
        <f>VLOOKUP(B161,Miljö!$B$1:$P$482,MATCH("Fossil andel i procent (%)",Miljö!$B$1:$P$1,0),FALSE)</f>
        <v>ET</v>
      </c>
      <c r="BL161">
        <f t="shared" si="60"/>
        <v>28.349999999999998</v>
      </c>
      <c r="BO161" s="21">
        <f t="shared" si="61"/>
        <v>4.2328042328042333E-2</v>
      </c>
      <c r="BP161" s="115">
        <f t="shared" si="62"/>
        <v>0</v>
      </c>
      <c r="BQ161" s="115">
        <f t="shared" si="63"/>
        <v>0.95767195767195767</v>
      </c>
      <c r="BR161" s="115">
        <f t="shared" si="64"/>
        <v>0</v>
      </c>
      <c r="BT161" s="116">
        <f t="shared" si="65"/>
        <v>1</v>
      </c>
      <c r="BW161" s="115">
        <f>IF(AP161="Ja",VLOOKUP(B161,Miljövärden!$B$2:$H$600,MATCH("Total andel fossilt",Miljövärden!$B$2:$H$2,0),FALSE),"")</f>
        <v>4.2327999999999998E-2</v>
      </c>
      <c r="BX161" s="116">
        <f t="shared" si="66"/>
        <v>-4.2328042335060267E-8</v>
      </c>
      <c r="BZ161">
        <f t="shared" si="67"/>
        <v>-4.2328042335060267E-8</v>
      </c>
      <c r="CA161" s="115">
        <f t="shared" si="68"/>
        <v>0</v>
      </c>
    </row>
    <row r="162" spans="1:79">
      <c r="A162" t="s">
        <v>274</v>
      </c>
      <c r="B162" t="s">
        <v>275</v>
      </c>
      <c r="C162">
        <f>VLOOKUP($B162,'Tillförd energi'!$B$1:$AI$720,MATCH(C$1,'Tillförd energi'!$B$1:$AQ$1,0),FALSE)</f>
        <v>0</v>
      </c>
      <c r="D162">
        <f>VLOOKUP($B162,'Tillförd energi'!$B$1:$AI$720,MATCH(D$1,'Tillförd energi'!$B$1:$AQ$1,0),FALSE)</f>
        <v>0.18</v>
      </c>
      <c r="E162">
        <f>VLOOKUP($B162,'Tillförd energi'!$B$1:$AI$720,MATCH(E$1,'Tillförd energi'!$B$1:$AQ$1,0),FALSE)</f>
        <v>0</v>
      </c>
      <c r="F162">
        <f>VLOOKUP($B162,'Tillförd energi'!$B$1:$AI$720,MATCH(F$1,'Tillförd energi'!$B$1:$AQ$1,0),FALSE)</f>
        <v>0</v>
      </c>
      <c r="G162">
        <f>VLOOKUP($B162,'Tillförd energi'!$B$1:$AI$720,MATCH(G$1,'Tillförd energi'!$B$1:$AQ$1,0),FALSE)</f>
        <v>0</v>
      </c>
      <c r="H162">
        <f>VLOOKUP($B162,'Tillförd energi'!$B$1:$AI$720,MATCH(H$1,'Tillförd energi'!$B$1:$AQ$1,0),FALSE)</f>
        <v>0</v>
      </c>
      <c r="I162">
        <f>VLOOKUP($B162,'Tillförd energi'!$B$1:$AI$720,MATCH(I$1,'Tillförd energi'!$B$1:$AQ$1,0),FALSE)</f>
        <v>0</v>
      </c>
      <c r="J162">
        <f>VLOOKUP($B162,'Tillförd energi'!$B$1:$AI$720,MATCH(J$1,'Tillförd energi'!$B$1:$AQ$1,0),FALSE)</f>
        <v>0</v>
      </c>
      <c r="K162">
        <f>VLOOKUP($B162,'Tillförd energi'!$B$1:$AI$720,MATCH(K$1,'Tillförd energi'!$B$1:$AQ$1,0),FALSE)</f>
        <v>0</v>
      </c>
      <c r="L162">
        <f>VLOOKUP($B162,'Tillförd energi'!$B$1:$AI$720,MATCH(L$1,'Tillförd energi'!$B$1:$AQ$1,0),FALSE)</f>
        <v>0</v>
      </c>
      <c r="M162">
        <f>VLOOKUP($B162,'Tillförd energi'!$B$1:$AI$720,MATCH(M$1,'Tillförd energi'!$B$1:$AQ$1,0),FALSE)</f>
        <v>0</v>
      </c>
      <c r="N162">
        <f>VLOOKUP($B162,'Tillförd energi'!$B$1:$AI$720,MATCH(N$1,'Tillförd energi'!$B$1:$AQ$1,0),FALSE)</f>
        <v>0</v>
      </c>
      <c r="O162">
        <f>VLOOKUP($B162,'Tillförd energi'!$B$1:$AI$720,MATCH(O$1,'Tillförd energi'!$B$1:$AQ$1,0),FALSE)</f>
        <v>0</v>
      </c>
      <c r="P162">
        <f>VLOOKUP($B162,'Tillförd energi'!$B$1:$AI$720,MATCH(P$1,'Tillförd energi'!$B$1:$AQ$1,0),FALSE)</f>
        <v>26</v>
      </c>
      <c r="Q162">
        <f>VLOOKUP($B162,'Tillförd energi'!$B$1:$AI$720,MATCH(Q$1,'Tillförd energi'!$B$1:$AQ$1,0),FALSE)</f>
        <v>0</v>
      </c>
      <c r="R162">
        <f>VLOOKUP($B162,'Tillförd energi'!$B$1:$AI$720,MATCH(R$1,'Tillförd energi'!$B$1:$AQ$1,0),FALSE)</f>
        <v>0</v>
      </c>
      <c r="S162">
        <f>VLOOKUP($B162,'Tillförd energi'!$B$1:$AI$720,MATCH(S$1,'Tillförd energi'!$B$1:$AQ$1,0),FALSE)</f>
        <v>0</v>
      </c>
      <c r="T162">
        <f>VLOOKUP($B162,'Tillförd energi'!$B$1:$AI$720,MATCH(T$1,'Tillförd energi'!$B$1:$AQ$1,0),FALSE)</f>
        <v>0</v>
      </c>
      <c r="U162">
        <f>VLOOKUP($B162,'Tillförd energi'!$B$1:$AI$720,MATCH(U$1,'Tillförd energi'!$B$1:$AQ$1,0),FALSE)</f>
        <v>0</v>
      </c>
      <c r="V162">
        <f>VLOOKUP($B162,'Tillförd energi'!$B$1:$AI$720,MATCH(V$1,'Tillförd energi'!$B$1:$AQ$1,0),FALSE)</f>
        <v>0</v>
      </c>
      <c r="W162">
        <f>VLOOKUP($B162,'Tillförd energi'!$B$1:$AI$720,MATCH(W$1,'Tillförd energi'!$B$1:$AQ$1,0),FALSE)</f>
        <v>0</v>
      </c>
      <c r="X162">
        <f>VLOOKUP($B162,'Tillförd energi'!$B$1:$AI$720,MATCH(X$1,'Tillförd energi'!$B$1:$AQ$1,0),FALSE)</f>
        <v>0</v>
      </c>
      <c r="Y162">
        <f>VLOOKUP($B162,'Tillförd energi'!$B$1:$AI$720,MATCH(Y$1,'Tillförd energi'!$B$1:$AQ$1,0),FALSE)</f>
        <v>0</v>
      </c>
      <c r="Z162">
        <f>VLOOKUP($B162,'Tillförd energi'!$B$1:$AI$720,MATCH(Z$1,'Tillförd energi'!$B$1:$AQ$1,0),FALSE)</f>
        <v>0</v>
      </c>
      <c r="AA162">
        <f>VLOOKUP($B162,'Tillförd energi'!$B$1:$AI$720,MATCH(AA$1,'Tillförd energi'!$B$1:$AQ$1,0),FALSE)</f>
        <v>0</v>
      </c>
      <c r="AB162">
        <f>VLOOKUP($B162,'Tillförd energi'!$B$1:$AI$720,MATCH(AB$1,'Tillförd energi'!$B$1:$AQ$1,0),FALSE)</f>
        <v>0</v>
      </c>
      <c r="AC162">
        <f>VLOOKUP($B162,'Tillförd energi'!$B$1:$AI$720,MATCH(AC$1,'Tillförd energi'!$B$1:$AQ$1,0),FALSE)</f>
        <v>3.8</v>
      </c>
      <c r="AD162">
        <f>VLOOKUP($B162,'Tillförd energi'!$B$1:$AI$720,MATCH(AD$1,'Tillförd energi'!$B$1:$AQ$1,0),FALSE)</f>
        <v>0</v>
      </c>
      <c r="AE162">
        <f>VLOOKUP($B162,'Tillförd energi'!$B$1:$AI$720,MATCH(AE$1,'Tillförd energi'!$B$1:$AQ$1,0),FALSE)</f>
        <v>0</v>
      </c>
      <c r="AF162">
        <f>VLOOKUP($B162,'Tillförd energi'!$B$1:$AI$720,MATCH(AF$1,'Tillförd energi'!$B$1:$AQ$1,0),FALSE)</f>
        <v>0.5</v>
      </c>
      <c r="AG162">
        <f>IFERROR(VLOOKUP(B162,Miljö!$B$1:$AC$550,MATCH("Köpt mängd produktionsspecifik fjärrvärme:",Miljö!$B$1:$AC$1,0),FALSE)/1,0)</f>
        <v>0</v>
      </c>
      <c r="AI162">
        <f t="shared" si="46"/>
        <v>30.48</v>
      </c>
      <c r="AJ162">
        <f t="shared" si="47"/>
        <v>30.48</v>
      </c>
      <c r="AK162">
        <f>IF(ISERROR(1/VLOOKUP($B162,Leveranser!$B$1:$S$499,MATCH("Såld värme (GWh)",Leveranser!$B$1:$S$1,0),FALSE)),"",VLOOKUP($B162,Leveranser!$B$1:$S$499,MATCH("Såld värme (GWh)",Leveranser!$B$1:$S$1,0),FALSE))</f>
        <v>23.7</v>
      </c>
      <c r="AL162">
        <f>VLOOKUP($B162,Leveranser!$B$1:$Y$499,MATCH("Totalt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114">
        <f t="shared" si="48"/>
        <v>0.77755905511811019</v>
      </c>
      <c r="AP162" t="str">
        <f>IFERROR(VLOOKUP($B162,Miljövärden!$B$2:$H$600,7,FALSE),"Nej, saknas")</f>
        <v>Ja</v>
      </c>
      <c r="AQ162" t="str">
        <f>IFERROR(VLOOKUP($B162,Miljövärden!$B$2:$H$600,6,FALSE),"Nej, saknas")</f>
        <v>Nej</v>
      </c>
      <c r="AU162">
        <f t="shared" si="49"/>
        <v>0.5</v>
      </c>
      <c r="AV162">
        <f t="shared" si="50"/>
        <v>0</v>
      </c>
      <c r="AW162">
        <f t="shared" si="51"/>
        <v>26</v>
      </c>
      <c r="AX162">
        <f t="shared" si="52"/>
        <v>0</v>
      </c>
      <c r="AZ162">
        <f t="shared" si="53"/>
        <v>26</v>
      </c>
      <c r="BC162">
        <f t="shared" si="54"/>
        <v>0.18</v>
      </c>
      <c r="BD162">
        <f t="shared" si="55"/>
        <v>0</v>
      </c>
      <c r="BE162">
        <f t="shared" si="56"/>
        <v>26</v>
      </c>
      <c r="BF162">
        <f t="shared" si="57"/>
        <v>3.8</v>
      </c>
      <c r="BG162">
        <f t="shared" si="58"/>
        <v>0.5</v>
      </c>
      <c r="BH162">
        <f>VLOOKUP(B162,Miljö!$B$1:$BX$482,MATCH("Fossilandel för ursprungspecificerad el ()",Miljö!$B$1:$I$1,0),FALSE)</f>
        <v>0</v>
      </c>
      <c r="BI162">
        <f>VLOOKUP(B162,Miljö!$B$1:$BX$482,MATCH("Kärnkraftsandel för ursprungsspecificerad el ()",Miljö!$B$1:$O$1,0),FALSE)</f>
        <v>0</v>
      </c>
      <c r="BJ162">
        <f t="shared" si="59"/>
        <v>0</v>
      </c>
      <c r="BK162" t="str">
        <f>VLOOKUP(B162,Miljö!$B$1:$P$482,MATCH("Fossil andel i procent (%)",Miljö!$B$1:$P$1,0),FALSE)</f>
        <v>ET</v>
      </c>
      <c r="BL162">
        <f t="shared" si="60"/>
        <v>30.48</v>
      </c>
      <c r="BO162" s="21">
        <f t="shared" si="61"/>
        <v>5.905511811023622E-3</v>
      </c>
      <c r="BP162" s="115">
        <f t="shared" si="62"/>
        <v>0</v>
      </c>
      <c r="BQ162" s="115">
        <f t="shared" si="63"/>
        <v>0.86942257217847763</v>
      </c>
      <c r="BR162" s="115">
        <f t="shared" si="64"/>
        <v>0.12467191601049868</v>
      </c>
      <c r="BT162" s="116">
        <f t="shared" si="65"/>
        <v>0.99999999999999989</v>
      </c>
      <c r="BW162" s="115">
        <f>IF(AP162="Ja",VLOOKUP(B162,Miljövärden!$B$2:$H$600,MATCH("Total andel fossilt",Miljövärden!$B$2:$H$2,0),FALSE),"")</f>
        <v>5.9055100000000001E-3</v>
      </c>
      <c r="BX162" s="116">
        <f t="shared" si="66"/>
        <v>-1.8110236218657483E-9</v>
      </c>
      <c r="BZ162">
        <f t="shared" si="67"/>
        <v>-1.8110236218657483E-9</v>
      </c>
      <c r="CA162" s="115">
        <f t="shared" si="68"/>
        <v>0</v>
      </c>
    </row>
    <row r="163" spans="1:79">
      <c r="A163" t="s">
        <v>276</v>
      </c>
      <c r="B163" t="s">
        <v>277</v>
      </c>
      <c r="C163">
        <f>VLOOKUP($B163,'Tillförd energi'!$B$1:$AI$720,MATCH(C$1,'Tillförd energi'!$B$1:$AQ$1,0),FALSE)</f>
        <v>0</v>
      </c>
      <c r="D163">
        <f>VLOOKUP($B163,'Tillförd energi'!$B$1:$AI$720,MATCH(D$1,'Tillförd energi'!$B$1:$AQ$1,0),FALSE)</f>
        <v>2.62</v>
      </c>
      <c r="E163">
        <f>VLOOKUP($B163,'Tillförd energi'!$B$1:$AI$720,MATCH(E$1,'Tillförd energi'!$B$1:$AQ$1,0),FALSE)</f>
        <v>0</v>
      </c>
      <c r="F163">
        <f>VLOOKUP($B163,'Tillförd energi'!$B$1:$AI$720,MATCH(F$1,'Tillförd energi'!$B$1:$AQ$1,0),FALSE)</f>
        <v>0</v>
      </c>
      <c r="G163">
        <f>VLOOKUP($B163,'Tillförd energi'!$B$1:$AI$720,MATCH(G$1,'Tillförd energi'!$B$1:$AQ$1,0),FALSE)</f>
        <v>0</v>
      </c>
      <c r="H163">
        <f>VLOOKUP($B163,'Tillförd energi'!$B$1:$AI$720,MATCH(H$1,'Tillförd energi'!$B$1:$AQ$1,0),FALSE)</f>
        <v>0</v>
      </c>
      <c r="I163">
        <f>VLOOKUP($B163,'Tillförd energi'!$B$1:$AI$720,MATCH(I$1,'Tillförd energi'!$B$1:$AQ$1,0),FALSE)</f>
        <v>0</v>
      </c>
      <c r="J163">
        <f>VLOOKUP($B163,'Tillförd energi'!$B$1:$AI$720,MATCH(J$1,'Tillförd energi'!$B$1:$AQ$1,0),FALSE)</f>
        <v>0</v>
      </c>
      <c r="K163">
        <f>VLOOKUP($B163,'Tillförd energi'!$B$1:$AI$720,MATCH(K$1,'Tillförd energi'!$B$1:$AQ$1,0),FALSE)</f>
        <v>0</v>
      </c>
      <c r="L163">
        <f>VLOOKUP($B163,'Tillförd energi'!$B$1:$AI$720,MATCH(L$1,'Tillförd energi'!$B$1:$AQ$1,0),FALSE)</f>
        <v>0</v>
      </c>
      <c r="M163">
        <f>VLOOKUP($B163,'Tillförd energi'!$B$1:$AI$720,MATCH(M$1,'Tillförd energi'!$B$1:$AQ$1,0),FALSE)</f>
        <v>0.22577900000000001</v>
      </c>
      <c r="N163">
        <f>VLOOKUP($B163,'Tillförd energi'!$B$1:$AI$720,MATCH(N$1,'Tillförd energi'!$B$1:$AQ$1,0),FALSE)</f>
        <v>68.755799999999994</v>
      </c>
      <c r="O163">
        <f>VLOOKUP($B163,'Tillförd energi'!$B$1:$AI$720,MATCH(O$1,'Tillförd energi'!$B$1:$AQ$1,0),FALSE)</f>
        <v>0</v>
      </c>
      <c r="P163">
        <f>VLOOKUP($B163,'Tillförd energi'!$B$1:$AI$720,MATCH(P$1,'Tillförd energi'!$B$1:$AQ$1,0),FALSE)</f>
        <v>29.979099999999999</v>
      </c>
      <c r="Q163">
        <f>VLOOKUP($B163,'Tillförd energi'!$B$1:$AI$720,MATCH(Q$1,'Tillförd energi'!$B$1:$AQ$1,0),FALSE)</f>
        <v>0</v>
      </c>
      <c r="R163">
        <f>VLOOKUP($B163,'Tillförd energi'!$B$1:$AI$720,MATCH(R$1,'Tillförd energi'!$B$1:$AQ$1,0),FALSE)</f>
        <v>0</v>
      </c>
      <c r="S163">
        <f>VLOOKUP($B163,'Tillförd energi'!$B$1:$AI$720,MATCH(S$1,'Tillförd energi'!$B$1:$AQ$1,0),FALSE)</f>
        <v>6.22</v>
      </c>
      <c r="T163">
        <f>VLOOKUP($B163,'Tillförd energi'!$B$1:$AI$720,MATCH(T$1,'Tillförd energi'!$B$1:$AQ$1,0),FALSE)</f>
        <v>0</v>
      </c>
      <c r="U163">
        <f>VLOOKUP($B163,'Tillförd energi'!$B$1:$AI$720,MATCH(U$1,'Tillförd energi'!$B$1:$AQ$1,0),FALSE)</f>
        <v>0</v>
      </c>
      <c r="V163">
        <f>VLOOKUP($B163,'Tillförd energi'!$B$1:$AI$720,MATCH(V$1,'Tillförd energi'!$B$1:$AQ$1,0),FALSE)</f>
        <v>0</v>
      </c>
      <c r="W163">
        <f>VLOOKUP($B163,'Tillförd energi'!$B$1:$AI$720,MATCH(W$1,'Tillförd energi'!$B$1:$AQ$1,0),FALSE)</f>
        <v>0</v>
      </c>
      <c r="X163">
        <f>VLOOKUP($B163,'Tillförd energi'!$B$1:$AI$720,MATCH(X$1,'Tillförd energi'!$B$1:$AQ$1,0),FALSE)</f>
        <v>0</v>
      </c>
      <c r="Y163">
        <f>VLOOKUP($B163,'Tillförd energi'!$B$1:$AI$720,MATCH(Y$1,'Tillförd energi'!$B$1:$AQ$1,0),FALSE)</f>
        <v>0</v>
      </c>
      <c r="Z163">
        <f>VLOOKUP($B163,'Tillförd energi'!$B$1:$AI$720,MATCH(Z$1,'Tillförd energi'!$B$1:$AQ$1,0),FALSE)</f>
        <v>0</v>
      </c>
      <c r="AA163">
        <f>VLOOKUP($B163,'Tillförd energi'!$B$1:$AI$720,MATCH(AA$1,'Tillförd energi'!$B$1:$AQ$1,0),FALSE)</f>
        <v>0</v>
      </c>
      <c r="AB163">
        <f>VLOOKUP($B163,'Tillförd energi'!$B$1:$AI$720,MATCH(AB$1,'Tillförd energi'!$B$1:$AQ$1,0),FALSE)</f>
        <v>0</v>
      </c>
      <c r="AC163">
        <f>VLOOKUP($B163,'Tillförd energi'!$B$1:$AI$720,MATCH(AC$1,'Tillförd energi'!$B$1:$AQ$1,0),FALSE)</f>
        <v>17.5</v>
      </c>
      <c r="AD163">
        <f>VLOOKUP($B163,'Tillförd energi'!$B$1:$AI$720,MATCH(AD$1,'Tillförd energi'!$B$1:$AQ$1,0),FALSE)</f>
        <v>0</v>
      </c>
      <c r="AE163">
        <f>VLOOKUP($B163,'Tillförd energi'!$B$1:$AI$720,MATCH(AE$1,'Tillförd energi'!$B$1:$AQ$1,0),FALSE)</f>
        <v>0</v>
      </c>
      <c r="AF163">
        <f>VLOOKUP($B163,'Tillförd energi'!$B$1:$AI$720,MATCH(AF$1,'Tillförd energi'!$B$1:$AQ$1,0),FALSE)</f>
        <v>3.7096200000000001</v>
      </c>
      <c r="AG163">
        <f>IFERROR(VLOOKUP(B163,Miljö!$B$1:$AC$550,MATCH("Köpt mängd produktionsspecifik fjärrvärme:",Miljö!$B$1:$AC$1,0),FALSE)/1,0)</f>
        <v>0</v>
      </c>
      <c r="AI163">
        <f t="shared" si="46"/>
        <v>129.01029899999997</v>
      </c>
      <c r="AJ163">
        <f t="shared" si="47"/>
        <v>129.01029899999997</v>
      </c>
      <c r="AK163">
        <f>IF(ISERROR(1/VLOOKUP($B163,Leveranser!$B$1:$S$499,MATCH("Såld värme (GWh)",Leveranser!$B$1:$S$1,0),FALSE)),"",VLOOKUP($B163,Leveranser!$B$1:$S$499,MATCH("Såld värme (GWh)",Leveranser!$B$1:$S$1,0),FALSE))</f>
        <v>85.46</v>
      </c>
      <c r="AL163">
        <f>VLOOKUP($B163,Leveranser!$B$1:$Y$499,MATCH("Totalt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114">
        <f t="shared" si="48"/>
        <v>0.66242773377340991</v>
      </c>
      <c r="AP163" t="str">
        <f>IFERROR(VLOOKUP($B163,Miljövärden!$B$2:$H$600,7,FALSE),"Nej, saknas")</f>
        <v>Ja</v>
      </c>
      <c r="AQ163" t="str">
        <f>IFERROR(VLOOKUP($B163,Miljövärden!$B$2:$H$600,6,FALSE),"Nej, saknas")</f>
        <v>Ja</v>
      </c>
      <c r="AU163">
        <f t="shared" si="49"/>
        <v>3.7096200000000001</v>
      </c>
      <c r="AV163">
        <f t="shared" si="50"/>
        <v>0</v>
      </c>
      <c r="AW163">
        <f t="shared" si="51"/>
        <v>98.960678999999999</v>
      </c>
      <c r="AX163">
        <f t="shared" si="52"/>
        <v>6.22</v>
      </c>
      <c r="AZ163">
        <f t="shared" si="53"/>
        <v>105.180679</v>
      </c>
      <c r="BC163">
        <f t="shared" si="54"/>
        <v>2.62</v>
      </c>
      <c r="BD163">
        <f t="shared" si="55"/>
        <v>0</v>
      </c>
      <c r="BE163">
        <f t="shared" si="56"/>
        <v>105.180679</v>
      </c>
      <c r="BF163">
        <f t="shared" si="57"/>
        <v>17.5</v>
      </c>
      <c r="BG163">
        <f t="shared" si="58"/>
        <v>3.7096200000000001</v>
      </c>
      <c r="BH163">
        <f>VLOOKUP(B163,Miljö!$B$1:$BX$482,MATCH("Fossilandel för ursprungspecificerad el ()",Miljö!$B$1:$I$1,0),FALSE)</f>
        <v>0</v>
      </c>
      <c r="BI163">
        <f>VLOOKUP(B163,Miljö!$B$1:$BX$482,MATCH("Kärnkraftsandel för ursprungsspecificerad el ()",Miljö!$B$1:$O$1,0),FALSE)</f>
        <v>0</v>
      </c>
      <c r="BJ163">
        <f t="shared" si="59"/>
        <v>0</v>
      </c>
      <c r="BK163" t="str">
        <f>VLOOKUP(B163,Miljö!$B$1:$P$482,MATCH("Fossil andel i procent (%)",Miljö!$B$1:$P$1,0),FALSE)</f>
        <v>ET</v>
      </c>
      <c r="BL163">
        <f t="shared" si="60"/>
        <v>129.010299</v>
      </c>
      <c r="BO163" s="21">
        <f t="shared" si="61"/>
        <v>2.0308456148915677E-2</v>
      </c>
      <c r="BP163" s="115">
        <f t="shared" si="62"/>
        <v>0</v>
      </c>
      <c r="BQ163" s="115">
        <f t="shared" si="63"/>
        <v>0.84404345888695287</v>
      </c>
      <c r="BR163" s="115">
        <f t="shared" si="64"/>
        <v>0.13564808496413142</v>
      </c>
      <c r="BT163" s="116">
        <f t="shared" si="65"/>
        <v>0.99999999999999989</v>
      </c>
      <c r="BW163" s="115">
        <f>IF(AP163="Ja",VLOOKUP(B163,Miljövärden!$B$2:$H$600,MATCH("Total andel fossilt",Miljövärden!$B$2:$H$2,0),FALSE),"")</f>
        <v>2.03085E-2</v>
      </c>
      <c r="BX163" s="116">
        <f t="shared" si="66"/>
        <v>4.3851084322726885E-8</v>
      </c>
      <c r="BZ163">
        <f t="shared" si="67"/>
        <v>4.3851084322726885E-8</v>
      </c>
      <c r="CA163" s="115">
        <f t="shared" si="68"/>
        <v>0</v>
      </c>
    </row>
    <row r="164" spans="1:79">
      <c r="A164" t="s">
        <v>276</v>
      </c>
      <c r="B164" t="s">
        <v>278</v>
      </c>
      <c r="C164">
        <f>VLOOKUP($B164,'Tillförd energi'!$B$1:$AI$720,MATCH(C$1,'Tillförd energi'!$B$1:$AQ$1,0),FALSE)</f>
        <v>0</v>
      </c>
      <c r="D164">
        <f>VLOOKUP($B164,'Tillförd energi'!$B$1:$AI$720,MATCH(D$1,'Tillförd energi'!$B$1:$AQ$1,0),FALSE)</f>
        <v>1E-3</v>
      </c>
      <c r="E164">
        <f>VLOOKUP($B164,'Tillförd energi'!$B$1:$AI$720,MATCH(E$1,'Tillförd energi'!$B$1:$AQ$1,0),FALSE)</f>
        <v>0</v>
      </c>
      <c r="F164">
        <f>VLOOKUP($B164,'Tillförd energi'!$B$1:$AI$720,MATCH(F$1,'Tillförd energi'!$B$1:$AQ$1,0),FALSE)</f>
        <v>0</v>
      </c>
      <c r="G164">
        <f>VLOOKUP($B164,'Tillförd energi'!$B$1:$AI$720,MATCH(G$1,'Tillförd energi'!$B$1:$AQ$1,0),FALSE)</f>
        <v>0</v>
      </c>
      <c r="H164">
        <f>VLOOKUP($B164,'Tillförd energi'!$B$1:$AI$720,MATCH(H$1,'Tillförd energi'!$B$1:$AQ$1,0),FALSE)</f>
        <v>0</v>
      </c>
      <c r="I164">
        <f>VLOOKUP($B164,'Tillförd energi'!$B$1:$AI$720,MATCH(I$1,'Tillförd energi'!$B$1:$AQ$1,0),FALSE)</f>
        <v>0</v>
      </c>
      <c r="J164">
        <f>VLOOKUP($B164,'Tillförd energi'!$B$1:$AI$720,MATCH(J$1,'Tillförd energi'!$B$1:$AQ$1,0),FALSE)</f>
        <v>0</v>
      </c>
      <c r="K164">
        <f>VLOOKUP($B164,'Tillförd energi'!$B$1:$AI$720,MATCH(K$1,'Tillförd energi'!$B$1:$AQ$1,0),FALSE)</f>
        <v>0</v>
      </c>
      <c r="L164">
        <f>VLOOKUP($B164,'Tillförd energi'!$B$1:$AI$720,MATCH(L$1,'Tillförd energi'!$B$1:$AQ$1,0),FALSE)</f>
        <v>0</v>
      </c>
      <c r="M164">
        <f>VLOOKUP($B164,'Tillförd energi'!$B$1:$AI$720,MATCH(M$1,'Tillförd energi'!$B$1:$AQ$1,0),FALSE)</f>
        <v>0</v>
      </c>
      <c r="N164">
        <f>VLOOKUP($B164,'Tillförd energi'!$B$1:$AI$720,MATCH(N$1,'Tillförd energi'!$B$1:$AQ$1,0),FALSE)</f>
        <v>0</v>
      </c>
      <c r="O164">
        <f>VLOOKUP($B164,'Tillförd energi'!$B$1:$AI$720,MATCH(O$1,'Tillförd energi'!$B$1:$AQ$1,0),FALSE)</f>
        <v>0</v>
      </c>
      <c r="P164">
        <f>VLOOKUP($B164,'Tillförd energi'!$B$1:$AI$720,MATCH(P$1,'Tillförd energi'!$B$1:$AQ$1,0),FALSE)</f>
        <v>0</v>
      </c>
      <c r="Q164">
        <f>VLOOKUP($B164,'Tillförd energi'!$B$1:$AI$720,MATCH(Q$1,'Tillförd energi'!$B$1:$AQ$1,0),FALSE)</f>
        <v>0</v>
      </c>
      <c r="R164">
        <f>VLOOKUP($B164,'Tillförd energi'!$B$1:$AI$720,MATCH(R$1,'Tillförd energi'!$B$1:$AQ$1,0),FALSE)</f>
        <v>0</v>
      </c>
      <c r="S164">
        <f>VLOOKUP($B164,'Tillförd energi'!$B$1:$AI$720,MATCH(S$1,'Tillförd energi'!$B$1:$AQ$1,0),FALSE)</f>
        <v>1.6439999999999999</v>
      </c>
      <c r="T164">
        <f>VLOOKUP($B164,'Tillförd energi'!$B$1:$AI$720,MATCH(T$1,'Tillförd energi'!$B$1:$AQ$1,0),FALSE)</f>
        <v>0</v>
      </c>
      <c r="U164">
        <f>VLOOKUP($B164,'Tillförd energi'!$B$1:$AI$720,MATCH(U$1,'Tillförd energi'!$B$1:$AQ$1,0),FALSE)</f>
        <v>0</v>
      </c>
      <c r="V164">
        <f>VLOOKUP($B164,'Tillförd energi'!$B$1:$AI$720,MATCH(V$1,'Tillförd energi'!$B$1:$AQ$1,0),FALSE)</f>
        <v>0</v>
      </c>
      <c r="W164">
        <f>VLOOKUP($B164,'Tillförd energi'!$B$1:$AI$720,MATCH(W$1,'Tillförd energi'!$B$1:$AQ$1,0),FALSE)</f>
        <v>0</v>
      </c>
      <c r="X164">
        <f>VLOOKUP($B164,'Tillförd energi'!$B$1:$AI$720,MATCH(X$1,'Tillförd energi'!$B$1:$AQ$1,0),FALSE)</f>
        <v>0</v>
      </c>
      <c r="Y164">
        <f>VLOOKUP($B164,'Tillförd energi'!$B$1:$AI$720,MATCH(Y$1,'Tillförd energi'!$B$1:$AQ$1,0),FALSE)</f>
        <v>0</v>
      </c>
      <c r="Z164">
        <f>VLOOKUP($B164,'Tillförd energi'!$B$1:$AI$720,MATCH(Z$1,'Tillförd energi'!$B$1:$AQ$1,0),FALSE)</f>
        <v>0</v>
      </c>
      <c r="AA164">
        <f>VLOOKUP($B164,'Tillförd energi'!$B$1:$AI$720,MATCH(AA$1,'Tillförd energi'!$B$1:$AQ$1,0),FALSE)</f>
        <v>0</v>
      </c>
      <c r="AB164">
        <f>VLOOKUP($B164,'Tillförd energi'!$B$1:$AI$720,MATCH(AB$1,'Tillförd energi'!$B$1:$AQ$1,0),FALSE)</f>
        <v>0</v>
      </c>
      <c r="AC164">
        <f>VLOOKUP($B164,'Tillförd energi'!$B$1:$AI$720,MATCH(AC$1,'Tillförd energi'!$B$1:$AQ$1,0),FALSE)</f>
        <v>0</v>
      </c>
      <c r="AD164">
        <f>VLOOKUP($B164,'Tillförd energi'!$B$1:$AI$720,MATCH(AD$1,'Tillförd energi'!$B$1:$AQ$1,0),FALSE)</f>
        <v>0</v>
      </c>
      <c r="AE164">
        <f>VLOOKUP($B164,'Tillförd energi'!$B$1:$AI$720,MATCH(AE$1,'Tillförd energi'!$B$1:$AQ$1,0),FALSE)</f>
        <v>0</v>
      </c>
      <c r="AF164">
        <f>VLOOKUP($B164,'Tillförd energi'!$B$1:$AI$720,MATCH(AF$1,'Tillförd energi'!$B$1:$AQ$1,0),FALSE)</f>
        <v>3.5000000000000003E-2</v>
      </c>
      <c r="AG164">
        <f>IFERROR(VLOOKUP(B164,Miljö!$B$1:$AC$550,MATCH("Köpt mängd produktionsspecifik fjärrvärme:",Miljö!$B$1:$AC$1,0),FALSE)/1,0)</f>
        <v>0</v>
      </c>
      <c r="AI164">
        <f t="shared" si="46"/>
        <v>1.6799999999999997</v>
      </c>
      <c r="AJ164">
        <f t="shared" si="47"/>
        <v>1.6799999999999997</v>
      </c>
      <c r="AK164">
        <f>IF(ISERROR(1/VLOOKUP($B164,Leveranser!$B$1:$S$499,MATCH("Såld värme (GWh)",Leveranser!$B$1:$S$1,0),FALSE)),"",VLOOKUP($B164,Leveranser!$B$1:$S$499,MATCH("Såld värme (GWh)",Leveranser!$B$1:$S$1,0),FALSE))</f>
        <v>1.163</v>
      </c>
      <c r="AL164">
        <f>VLOOKUP($B164,Leveranser!$B$1:$Y$499,MATCH("Totalt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114">
        <f t="shared" si="48"/>
        <v>0.69226190476190486</v>
      </c>
      <c r="AP164" t="str">
        <f>IFERROR(VLOOKUP($B164,Miljövärden!$B$2:$H$600,7,FALSE),"Nej, saknas")</f>
        <v>Ja</v>
      </c>
      <c r="AQ164" t="str">
        <f>IFERROR(VLOOKUP($B164,Miljövärden!$B$2:$H$600,6,FALSE),"Nej, saknas")</f>
        <v>Ja</v>
      </c>
      <c r="AU164">
        <f t="shared" si="49"/>
        <v>3.5000000000000003E-2</v>
      </c>
      <c r="AV164">
        <f t="shared" si="50"/>
        <v>0</v>
      </c>
      <c r="AW164">
        <f t="shared" si="51"/>
        <v>0</v>
      </c>
      <c r="AX164">
        <f t="shared" si="52"/>
        <v>1.6439999999999999</v>
      </c>
      <c r="AZ164">
        <f t="shared" si="53"/>
        <v>1.6439999999999999</v>
      </c>
      <c r="BC164">
        <f t="shared" si="54"/>
        <v>1E-3</v>
      </c>
      <c r="BD164">
        <f t="shared" si="55"/>
        <v>0</v>
      </c>
      <c r="BE164">
        <f t="shared" si="56"/>
        <v>1.6439999999999999</v>
      </c>
      <c r="BF164">
        <f t="shared" si="57"/>
        <v>0</v>
      </c>
      <c r="BG164">
        <f t="shared" si="58"/>
        <v>3.5000000000000003E-2</v>
      </c>
      <c r="BH164">
        <f>VLOOKUP(B164,Miljö!$B$1:$BX$482,MATCH("Fossilandel för ursprungspecificerad el ()",Miljö!$B$1:$I$1,0),FALSE)</f>
        <v>0</v>
      </c>
      <c r="BI164">
        <f>VLOOKUP(B164,Miljö!$B$1:$BX$482,MATCH("Kärnkraftsandel för ursprungsspecificerad el ()",Miljö!$B$1:$O$1,0),FALSE)</f>
        <v>0</v>
      </c>
      <c r="BJ164">
        <f t="shared" si="59"/>
        <v>0</v>
      </c>
      <c r="BK164" t="str">
        <f>VLOOKUP(B164,Miljö!$B$1:$P$482,MATCH("Fossil andel i procent (%)",Miljö!$B$1:$P$1,0),FALSE)</f>
        <v>ET</v>
      </c>
      <c r="BL164">
        <f t="shared" si="60"/>
        <v>1.6799999999999997</v>
      </c>
      <c r="BO164" s="21">
        <f t="shared" si="61"/>
        <v>5.952380952380954E-4</v>
      </c>
      <c r="BP164" s="115">
        <f t="shared" si="62"/>
        <v>0</v>
      </c>
      <c r="BQ164" s="115">
        <f t="shared" si="63"/>
        <v>0.99940476190476202</v>
      </c>
      <c r="BR164" s="115">
        <f t="shared" si="64"/>
        <v>0</v>
      </c>
      <c r="BT164" s="116">
        <f t="shared" si="65"/>
        <v>1.0000000000000002</v>
      </c>
      <c r="BW164" s="115">
        <f>IF(AP164="Ja",VLOOKUP(B164,Miljövärden!$B$2:$H$600,MATCH("Total andel fossilt",Miljövärden!$B$2:$H$2,0),FALSE),"")</f>
        <v>5.95238E-4</v>
      </c>
      <c r="BX164" s="116">
        <f t="shared" si="66"/>
        <v>-9.5238095404806544E-11</v>
      </c>
      <c r="BZ164">
        <f t="shared" si="67"/>
        <v>-9.5238095404806544E-11</v>
      </c>
      <c r="CA164" s="115">
        <f t="shared" si="68"/>
        <v>0</v>
      </c>
    </row>
    <row r="165" spans="1:79">
      <c r="A165" t="s">
        <v>279</v>
      </c>
      <c r="B165" t="s">
        <v>280</v>
      </c>
      <c r="C165">
        <f>VLOOKUP($B165,'Tillförd energi'!$B$1:$AI$720,MATCH(C$1,'Tillförd energi'!$B$1:$AQ$1,0),FALSE)</f>
        <v>0</v>
      </c>
      <c r="D165">
        <f>VLOOKUP($B165,'Tillförd energi'!$B$1:$AI$720,MATCH(D$1,'Tillförd energi'!$B$1:$AQ$1,0),FALSE)</f>
        <v>0.50757699999999994</v>
      </c>
      <c r="E165">
        <f>VLOOKUP($B165,'Tillförd energi'!$B$1:$AI$720,MATCH(E$1,'Tillförd energi'!$B$1:$AQ$1,0),FALSE)</f>
        <v>0</v>
      </c>
      <c r="F165">
        <f>VLOOKUP($B165,'Tillförd energi'!$B$1:$AI$720,MATCH(F$1,'Tillförd energi'!$B$1:$AQ$1,0),FALSE)</f>
        <v>0</v>
      </c>
      <c r="G165">
        <f>VLOOKUP($B165,'Tillförd energi'!$B$1:$AI$720,MATCH(G$1,'Tillförd energi'!$B$1:$AQ$1,0),FALSE)</f>
        <v>0</v>
      </c>
      <c r="H165">
        <f>VLOOKUP($B165,'Tillförd energi'!$B$1:$AI$720,MATCH(H$1,'Tillförd energi'!$B$1:$AQ$1,0),FALSE)</f>
        <v>0</v>
      </c>
      <c r="I165">
        <f>VLOOKUP($B165,'Tillförd energi'!$B$1:$AI$720,MATCH(I$1,'Tillförd energi'!$B$1:$AQ$1,0),FALSE)</f>
        <v>0</v>
      </c>
      <c r="J165">
        <f>VLOOKUP($B165,'Tillförd energi'!$B$1:$AI$720,MATCH(J$1,'Tillförd energi'!$B$1:$AQ$1,0),FALSE)</f>
        <v>0</v>
      </c>
      <c r="K165">
        <f>VLOOKUP($B165,'Tillförd energi'!$B$1:$AI$720,MATCH(K$1,'Tillförd energi'!$B$1:$AQ$1,0),FALSE)</f>
        <v>0</v>
      </c>
      <c r="L165">
        <f>VLOOKUP($B165,'Tillförd energi'!$B$1:$AI$720,MATCH(L$1,'Tillförd energi'!$B$1:$AQ$1,0),FALSE)</f>
        <v>0</v>
      </c>
      <c r="M165">
        <f>VLOOKUP($B165,'Tillförd energi'!$B$1:$AI$720,MATCH(M$1,'Tillförd energi'!$B$1:$AQ$1,0),FALSE)</f>
        <v>4.8</v>
      </c>
      <c r="N165">
        <f>VLOOKUP($B165,'Tillförd energi'!$B$1:$AI$720,MATCH(N$1,'Tillförd energi'!$B$1:$AQ$1,0),FALSE)</f>
        <v>59.607900000000001</v>
      </c>
      <c r="O165">
        <f>VLOOKUP($B165,'Tillförd energi'!$B$1:$AI$720,MATCH(O$1,'Tillförd energi'!$B$1:$AQ$1,0),FALSE)</f>
        <v>4.8</v>
      </c>
      <c r="P165">
        <f>VLOOKUP($B165,'Tillförd energi'!$B$1:$AI$720,MATCH(P$1,'Tillförd energi'!$B$1:$AQ$1,0),FALSE)</f>
        <v>8.5045699999999993</v>
      </c>
      <c r="Q165">
        <f>VLOOKUP($B165,'Tillförd energi'!$B$1:$AI$720,MATCH(Q$1,'Tillförd energi'!$B$1:$AQ$1,0),FALSE)</f>
        <v>8.3529400000000003</v>
      </c>
      <c r="R165">
        <f>VLOOKUP($B165,'Tillförd energi'!$B$1:$AI$720,MATCH(R$1,'Tillförd energi'!$B$1:$AQ$1,0),FALSE)</f>
        <v>0</v>
      </c>
      <c r="S165">
        <f>VLOOKUP($B165,'Tillförd energi'!$B$1:$AI$720,MATCH(S$1,'Tillförd energi'!$B$1:$AQ$1,0),FALSE)</f>
        <v>0</v>
      </c>
      <c r="T165">
        <f>VLOOKUP($B165,'Tillförd energi'!$B$1:$AI$720,MATCH(T$1,'Tillförd energi'!$B$1:$AQ$1,0),FALSE)</f>
        <v>0</v>
      </c>
      <c r="U165">
        <f>VLOOKUP($B165,'Tillförd energi'!$B$1:$AI$720,MATCH(U$1,'Tillförd energi'!$B$1:$AQ$1,0),FALSE)</f>
        <v>0</v>
      </c>
      <c r="V165">
        <f>VLOOKUP($B165,'Tillförd energi'!$B$1:$AI$720,MATCH(V$1,'Tillförd energi'!$B$1:$AQ$1,0),FALSE)</f>
        <v>0</v>
      </c>
      <c r="W165">
        <f>VLOOKUP($B165,'Tillförd energi'!$B$1:$AI$720,MATCH(W$1,'Tillförd energi'!$B$1:$AQ$1,0),FALSE)</f>
        <v>0</v>
      </c>
      <c r="X165">
        <f>VLOOKUP($B165,'Tillförd energi'!$B$1:$AI$720,MATCH(X$1,'Tillförd energi'!$B$1:$AQ$1,0),FALSE)</f>
        <v>0</v>
      </c>
      <c r="Y165">
        <f>VLOOKUP($B165,'Tillförd energi'!$B$1:$AI$720,MATCH(Y$1,'Tillförd energi'!$B$1:$AQ$1,0),FALSE)</f>
        <v>0</v>
      </c>
      <c r="Z165">
        <f>VLOOKUP($B165,'Tillförd energi'!$B$1:$AI$720,MATCH(Z$1,'Tillförd energi'!$B$1:$AQ$1,0),FALSE)</f>
        <v>0</v>
      </c>
      <c r="AA165">
        <f>VLOOKUP($B165,'Tillförd energi'!$B$1:$AI$720,MATCH(AA$1,'Tillförd energi'!$B$1:$AQ$1,0),FALSE)</f>
        <v>0</v>
      </c>
      <c r="AB165">
        <f>VLOOKUP($B165,'Tillförd energi'!$B$1:$AI$720,MATCH(AB$1,'Tillförd energi'!$B$1:$AQ$1,0),FALSE)</f>
        <v>0</v>
      </c>
      <c r="AC165">
        <f>VLOOKUP($B165,'Tillförd energi'!$B$1:$AI$720,MATCH(AC$1,'Tillförd energi'!$B$1:$AQ$1,0),FALSE)</f>
        <v>17</v>
      </c>
      <c r="AD165">
        <f>VLOOKUP($B165,'Tillförd energi'!$B$1:$AI$720,MATCH(AD$1,'Tillförd energi'!$B$1:$AQ$1,0),FALSE)</f>
        <v>0</v>
      </c>
      <c r="AE165">
        <f>VLOOKUP($B165,'Tillförd energi'!$B$1:$AI$720,MATCH(AE$1,'Tillförd energi'!$B$1:$AQ$1,0),FALSE)</f>
        <v>0</v>
      </c>
      <c r="AF165">
        <f>VLOOKUP($B165,'Tillförd energi'!$B$1:$AI$720,MATCH(AF$1,'Tillförd energi'!$B$1:$AQ$1,0),FALSE)</f>
        <v>4.1139299999999999</v>
      </c>
      <c r="AG165">
        <f>IFERROR(VLOOKUP(B165,Miljö!$B$1:$AC$550,MATCH("Köpt mängd produktionsspecifik fjärrvärme:",Miljö!$B$1:$AC$1,0),FALSE)/1,0)</f>
        <v>89.1</v>
      </c>
      <c r="AI165">
        <f t="shared" si="46"/>
        <v>107.68691699999999</v>
      </c>
      <c r="AJ165">
        <f t="shared" si="47"/>
        <v>196.78691699999999</v>
      </c>
      <c r="AK165">
        <f>IF(ISERROR(1/VLOOKUP($B165,Leveranser!$B$1:$S$499,MATCH("Såld värme (GWh)",Leveranser!$B$1:$S$1,0),FALSE)),"",VLOOKUP($B165,Leveranser!$B$1:$S$499,MATCH("Såld värme (GWh)",Leveranser!$B$1:$S$1,0),FALSE))</f>
        <v>159.30000000000001</v>
      </c>
      <c r="AL165">
        <f>VLOOKUP($B165,Leveranser!$B$1:$Y$499,MATCH("Totalt såld fjärrvärme till andra fjärrvärmeföretag",Leveranser!$B$1:$AA$1,0),FALSE)</f>
        <v>0.11</v>
      </c>
      <c r="AM165">
        <f>IF(ISERROR(1/VLOOKUP($B165,Miljö!$B$1:$S$500,MATCH("Såld mängd produktionsspecifik fjärrvärme (GWh)",Miljö!$B$1:$R$1,0),FALSE)),0,VLOOKUP($B165,Miljö!$B$1:$S$500,MATCH("Såld mängd produktionsspecifik fjärrvärme (GWh)",Miljö!$B$1:$R$1,0),FALSE))</f>
        <v>0</v>
      </c>
      <c r="AN165" s="114">
        <f t="shared" si="48"/>
        <v>0.80950503432095555</v>
      </c>
      <c r="AP165" t="str">
        <f>IFERROR(VLOOKUP($B165,Miljövärden!$B$2:$H$600,7,FALSE),"Nej, saknas")</f>
        <v>Ja</v>
      </c>
      <c r="AQ165" t="str">
        <f>IFERROR(VLOOKUP($B165,Miljövärden!$B$2:$H$600,6,FALSE),"Nej, saknas")</f>
        <v>Ja</v>
      </c>
      <c r="AU165">
        <f t="shared" si="49"/>
        <v>4.1139299999999999</v>
      </c>
      <c r="AV165">
        <f t="shared" si="50"/>
        <v>0</v>
      </c>
      <c r="AW165">
        <f t="shared" si="51"/>
        <v>86.06541</v>
      </c>
      <c r="AX165">
        <f t="shared" si="52"/>
        <v>0</v>
      </c>
      <c r="AZ165">
        <f t="shared" si="53"/>
        <v>86.06541</v>
      </c>
      <c r="BC165">
        <f t="shared" si="54"/>
        <v>0.50757699999999994</v>
      </c>
      <c r="BD165">
        <f t="shared" si="55"/>
        <v>0</v>
      </c>
      <c r="BE165">
        <f t="shared" si="56"/>
        <v>86.06541</v>
      </c>
      <c r="BF165">
        <f t="shared" si="57"/>
        <v>17</v>
      </c>
      <c r="BG165">
        <f t="shared" si="58"/>
        <v>4.1139299999999999</v>
      </c>
      <c r="BH165">
        <f>VLOOKUP(B165,Miljö!$B$1:$BX$482,MATCH("Fossilandel för ursprungspecificerad el ()",Miljö!$B$1:$I$1,0),FALSE)</f>
        <v>0</v>
      </c>
      <c r="BI165">
        <f>VLOOKUP(B165,Miljö!$B$1:$BX$482,MATCH("Kärnkraftsandel för ursprungsspecificerad el ()",Miljö!$B$1:$O$1,0),FALSE)</f>
        <v>0</v>
      </c>
      <c r="BJ165">
        <f t="shared" si="59"/>
        <v>89.1</v>
      </c>
      <c r="BK165">
        <f>VLOOKUP(B165,Miljö!$B$1:$P$482,MATCH("Fossil andel i procent (%)",Miljö!$B$1:$P$1,0),FALSE)</f>
        <v>0.3</v>
      </c>
      <c r="BL165">
        <f t="shared" si="60"/>
        <v>196.78691699999999</v>
      </c>
      <c r="BO165" s="21">
        <f t="shared" si="61"/>
        <v>3.9376448994320086E-3</v>
      </c>
      <c r="BP165" s="115">
        <f t="shared" si="62"/>
        <v>0.45141568024057205</v>
      </c>
      <c r="BQ165" s="115">
        <f t="shared" si="63"/>
        <v>0.45825881809002578</v>
      </c>
      <c r="BR165" s="115">
        <f t="shared" si="64"/>
        <v>8.6387856769970128E-2</v>
      </c>
      <c r="BT165" s="116">
        <f t="shared" si="65"/>
        <v>1</v>
      </c>
      <c r="BW165" s="115">
        <f>IF(AP165="Ja",VLOOKUP(B165,Miljövärden!$B$2:$H$600,MATCH("Total andel fossilt",Miljövärden!$B$2:$H$2,0),FALSE),"")</f>
        <v>3.9376400000000001E-3</v>
      </c>
      <c r="BX165" s="116">
        <f t="shared" si="66"/>
        <v>-4.8994320085357645E-9</v>
      </c>
      <c r="BZ165">
        <f t="shared" si="67"/>
        <v>-4.8994320085357645E-9</v>
      </c>
      <c r="CA165" s="115">
        <f t="shared" si="68"/>
        <v>0</v>
      </c>
    </row>
    <row r="166" spans="1:79">
      <c r="A166" t="s">
        <v>284</v>
      </c>
      <c r="B166" t="s">
        <v>285</v>
      </c>
      <c r="C166">
        <f>VLOOKUP($B166,'Tillförd energi'!$B$1:$AI$720,MATCH(C$1,'Tillförd energi'!$B$1:$AQ$1,0),FALSE)</f>
        <v>0</v>
      </c>
      <c r="D166">
        <f>VLOOKUP($B166,'Tillförd energi'!$B$1:$AI$720,MATCH(D$1,'Tillförd energi'!$B$1:$AQ$1,0),FALSE)</f>
        <v>0.21</v>
      </c>
      <c r="E166">
        <f>VLOOKUP($B166,'Tillförd energi'!$B$1:$AI$720,MATCH(E$1,'Tillförd energi'!$B$1:$AQ$1,0),FALSE)</f>
        <v>0</v>
      </c>
      <c r="F166">
        <f>VLOOKUP($B166,'Tillförd energi'!$B$1:$AI$720,MATCH(F$1,'Tillförd energi'!$B$1:$AQ$1,0),FALSE)</f>
        <v>0</v>
      </c>
      <c r="G166">
        <f>VLOOKUP($B166,'Tillförd energi'!$B$1:$AI$720,MATCH(G$1,'Tillförd energi'!$B$1:$AQ$1,0),FALSE)</f>
        <v>0</v>
      </c>
      <c r="H166">
        <f>VLOOKUP($B166,'Tillförd energi'!$B$1:$AI$720,MATCH(H$1,'Tillförd energi'!$B$1:$AQ$1,0),FALSE)</f>
        <v>0</v>
      </c>
      <c r="I166">
        <f>VLOOKUP($B166,'Tillförd energi'!$B$1:$AI$720,MATCH(I$1,'Tillförd energi'!$B$1:$AQ$1,0),FALSE)</f>
        <v>0</v>
      </c>
      <c r="J166">
        <f>VLOOKUP($B166,'Tillförd energi'!$B$1:$AI$720,MATCH(J$1,'Tillförd energi'!$B$1:$AQ$1,0),FALSE)</f>
        <v>0</v>
      </c>
      <c r="K166">
        <f>VLOOKUP($B166,'Tillförd energi'!$B$1:$AI$720,MATCH(K$1,'Tillförd energi'!$B$1:$AQ$1,0),FALSE)</f>
        <v>0</v>
      </c>
      <c r="L166">
        <f>VLOOKUP($B166,'Tillförd energi'!$B$1:$AI$720,MATCH(L$1,'Tillförd energi'!$B$1:$AQ$1,0),FALSE)</f>
        <v>29.8</v>
      </c>
      <c r="M166">
        <f>VLOOKUP($B166,'Tillförd energi'!$B$1:$AI$720,MATCH(M$1,'Tillförd energi'!$B$1:$AQ$1,0),FALSE)</f>
        <v>0</v>
      </c>
      <c r="N166">
        <f>VLOOKUP($B166,'Tillförd energi'!$B$1:$AI$720,MATCH(N$1,'Tillförd energi'!$B$1:$AQ$1,0),FALSE)</f>
        <v>2.2999999999999998</v>
      </c>
      <c r="O166">
        <f>VLOOKUP($B166,'Tillförd energi'!$B$1:$AI$720,MATCH(O$1,'Tillförd energi'!$B$1:$AQ$1,0),FALSE)</f>
        <v>0</v>
      </c>
      <c r="P166">
        <f>VLOOKUP($B166,'Tillförd energi'!$B$1:$AI$720,MATCH(P$1,'Tillförd energi'!$B$1:$AQ$1,0),FALSE)</f>
        <v>0</v>
      </c>
      <c r="Q166">
        <f>VLOOKUP($B166,'Tillförd energi'!$B$1:$AI$720,MATCH(Q$1,'Tillförd energi'!$B$1:$AQ$1,0),FALSE)</f>
        <v>0</v>
      </c>
      <c r="R166">
        <f>VLOOKUP($B166,'Tillförd energi'!$B$1:$AI$720,MATCH(R$1,'Tillförd energi'!$B$1:$AQ$1,0),FALSE)</f>
        <v>7.68</v>
      </c>
      <c r="S166">
        <f>VLOOKUP($B166,'Tillförd energi'!$B$1:$AI$720,MATCH(S$1,'Tillförd energi'!$B$1:$AQ$1,0),FALSE)</f>
        <v>0</v>
      </c>
      <c r="T166">
        <f>VLOOKUP($B166,'Tillförd energi'!$B$1:$AI$720,MATCH(T$1,'Tillförd energi'!$B$1:$AQ$1,0),FALSE)</f>
        <v>0</v>
      </c>
      <c r="U166">
        <f>VLOOKUP($B166,'Tillförd energi'!$B$1:$AI$720,MATCH(U$1,'Tillförd energi'!$B$1:$AQ$1,0),FALSE)</f>
        <v>0</v>
      </c>
      <c r="V166">
        <f>VLOOKUP($B166,'Tillförd energi'!$B$1:$AI$720,MATCH(V$1,'Tillförd energi'!$B$1:$AQ$1,0),FALSE)</f>
        <v>0</v>
      </c>
      <c r="W166">
        <f>VLOOKUP($B166,'Tillförd energi'!$B$1:$AI$720,MATCH(W$1,'Tillförd energi'!$B$1:$AQ$1,0),FALSE)</f>
        <v>0</v>
      </c>
      <c r="X166">
        <f>VLOOKUP($B166,'Tillförd energi'!$B$1:$AI$720,MATCH(X$1,'Tillförd energi'!$B$1:$AQ$1,0),FALSE)</f>
        <v>0</v>
      </c>
      <c r="Y166">
        <f>VLOOKUP($B166,'Tillförd energi'!$B$1:$AI$720,MATCH(Y$1,'Tillförd energi'!$B$1:$AQ$1,0),FALSE)</f>
        <v>0</v>
      </c>
      <c r="Z166">
        <f>VLOOKUP($B166,'Tillförd energi'!$B$1:$AI$720,MATCH(Z$1,'Tillförd energi'!$B$1:$AQ$1,0),FALSE)</f>
        <v>0</v>
      </c>
      <c r="AA166">
        <f>VLOOKUP($B166,'Tillförd energi'!$B$1:$AI$720,MATCH(AA$1,'Tillförd energi'!$B$1:$AQ$1,0),FALSE)</f>
        <v>0</v>
      </c>
      <c r="AB166">
        <f>VLOOKUP($B166,'Tillförd energi'!$B$1:$AI$720,MATCH(AB$1,'Tillförd energi'!$B$1:$AQ$1,0),FALSE)</f>
        <v>0</v>
      </c>
      <c r="AC166">
        <f>VLOOKUP($B166,'Tillförd energi'!$B$1:$AI$720,MATCH(AC$1,'Tillförd energi'!$B$1:$AQ$1,0),FALSE)</f>
        <v>3.4</v>
      </c>
      <c r="AD166">
        <f>VLOOKUP($B166,'Tillförd energi'!$B$1:$AI$720,MATCH(AD$1,'Tillförd energi'!$B$1:$AQ$1,0),FALSE)</f>
        <v>0</v>
      </c>
      <c r="AE166">
        <f>VLOOKUP($B166,'Tillförd energi'!$B$1:$AI$720,MATCH(AE$1,'Tillförd energi'!$B$1:$AQ$1,0),FALSE)</f>
        <v>0</v>
      </c>
      <c r="AF166">
        <f>VLOOKUP($B166,'Tillförd energi'!$B$1:$AI$720,MATCH(AF$1,'Tillförd energi'!$B$1:$AQ$1,0),FALSE)</f>
        <v>1.0409999999999999</v>
      </c>
      <c r="AG166">
        <f>IFERROR(VLOOKUP(B166,Miljö!$B$1:$AC$550,MATCH("Köpt mängd produktionsspecifik fjärrvärme:",Miljö!$B$1:$AC$1,0),FALSE)/1,0)</f>
        <v>0</v>
      </c>
      <c r="AI166">
        <f t="shared" si="46"/>
        <v>44.430999999999997</v>
      </c>
      <c r="AJ166">
        <f t="shared" si="47"/>
        <v>44.430999999999997</v>
      </c>
      <c r="AK166">
        <f>IF(ISERROR(1/VLOOKUP($B166,Leveranser!$B$1:$S$499,MATCH("Såld värme (GWh)",Leveranser!$B$1:$S$1,0),FALSE)),"",VLOOKUP($B166,Leveranser!$B$1:$S$499,MATCH("Såld värme (GWh)",Leveranser!$B$1:$S$1,0),FALSE))</f>
        <v>33.799999999999997</v>
      </c>
      <c r="AL166">
        <f>VLOOKUP($B166,Leveranser!$B$1:$Y$499,MATCH("Totalt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114">
        <f t="shared" si="48"/>
        <v>0.76073012086156055</v>
      </c>
      <c r="AP166" t="str">
        <f>IFERROR(VLOOKUP($B166,Miljövärden!$B$2:$H$600,7,FALSE),"Nej, saknas")</f>
        <v>Ja</v>
      </c>
      <c r="AQ166" t="str">
        <f>IFERROR(VLOOKUP($B166,Miljövärden!$B$2:$H$600,6,FALSE),"Nej, saknas")</f>
        <v>Ja</v>
      </c>
      <c r="AU166">
        <f t="shared" si="49"/>
        <v>1.0409999999999999</v>
      </c>
      <c r="AV166">
        <f t="shared" si="50"/>
        <v>0</v>
      </c>
      <c r="AW166">
        <f t="shared" si="51"/>
        <v>2.2999999999999998</v>
      </c>
      <c r="AX166">
        <f t="shared" si="52"/>
        <v>7.68</v>
      </c>
      <c r="AZ166">
        <f t="shared" si="53"/>
        <v>39.78</v>
      </c>
      <c r="BC166">
        <f t="shared" si="54"/>
        <v>0.21</v>
      </c>
      <c r="BD166">
        <f t="shared" si="55"/>
        <v>0</v>
      </c>
      <c r="BE166">
        <f t="shared" si="56"/>
        <v>9.98</v>
      </c>
      <c r="BF166">
        <f t="shared" si="57"/>
        <v>33.200000000000003</v>
      </c>
      <c r="BG166">
        <f t="shared" si="58"/>
        <v>1.0409999999999999</v>
      </c>
      <c r="BH166">
        <f>VLOOKUP(B166,Miljö!$B$1:$BX$482,MATCH("Fossilandel för ursprungspecificerad el ()",Miljö!$B$1:$I$1,0),FALSE)</f>
        <v>0</v>
      </c>
      <c r="BI166">
        <f>VLOOKUP(B166,Miljö!$B$1:$BX$482,MATCH("Kärnkraftsandel för ursprungsspecificerad el ()",Miljö!$B$1:$O$1,0),FALSE)</f>
        <v>0</v>
      </c>
      <c r="BJ166">
        <f t="shared" si="59"/>
        <v>0</v>
      </c>
      <c r="BK166" t="str">
        <f>VLOOKUP(B166,Miljö!$B$1:$P$482,MATCH("Fossil andel i procent (%)",Miljö!$B$1:$P$1,0),FALSE)</f>
        <v>ET</v>
      </c>
      <c r="BL166">
        <f t="shared" si="60"/>
        <v>44.430999999999997</v>
      </c>
      <c r="BO166" s="21">
        <f t="shared" si="61"/>
        <v>4.7264297449978619E-3</v>
      </c>
      <c r="BP166" s="115">
        <f t="shared" si="62"/>
        <v>0</v>
      </c>
      <c r="BQ166" s="115">
        <f t="shared" si="63"/>
        <v>0.24804753437914973</v>
      </c>
      <c r="BR166" s="115">
        <f t="shared" si="64"/>
        <v>0.74722603587585257</v>
      </c>
      <c r="BT166" s="116">
        <f t="shared" si="65"/>
        <v>1.0000000000000002</v>
      </c>
      <c r="BW166" s="115">
        <f>IF(AP166="Ja",VLOOKUP(B166,Miljövärden!$B$2:$H$600,MATCH("Total andel fossilt",Miljövärden!$B$2:$H$2,0),FALSE),"")</f>
        <v>4.7264300000000002E-3</v>
      </c>
      <c r="BX166" s="116">
        <f t="shared" si="66"/>
        <v>2.5500213832879703E-10</v>
      </c>
      <c r="BZ166">
        <f t="shared" si="67"/>
        <v>2.5500213832879703E-10</v>
      </c>
      <c r="CA166" s="115">
        <f t="shared" si="68"/>
        <v>0</v>
      </c>
    </row>
    <row r="167" spans="1:79">
      <c r="A167" t="s">
        <v>284</v>
      </c>
      <c r="B167" t="s">
        <v>287</v>
      </c>
      <c r="C167">
        <f>VLOOKUP($B167,'Tillförd energi'!$B$1:$AI$720,MATCH(C$1,'Tillförd energi'!$B$1:$AQ$1,0),FALSE)</f>
        <v>1.0543800000000001E-2</v>
      </c>
      <c r="D167">
        <f>VLOOKUP($B167,'Tillförd energi'!$B$1:$AI$720,MATCH(D$1,'Tillförd energi'!$B$1:$AQ$1,0),FALSE)</f>
        <v>9.0203100000000003</v>
      </c>
      <c r="E167">
        <f>VLOOKUP($B167,'Tillförd energi'!$B$1:$AI$720,MATCH(E$1,'Tillförd energi'!$B$1:$AQ$1,0),FALSE)</f>
        <v>0</v>
      </c>
      <c r="F167">
        <f>VLOOKUP($B167,'Tillförd energi'!$B$1:$AI$720,MATCH(F$1,'Tillförd energi'!$B$1:$AQ$1,0),FALSE)</f>
        <v>0.08</v>
      </c>
      <c r="G167">
        <f>VLOOKUP($B167,'Tillförd energi'!$B$1:$AI$720,MATCH(G$1,'Tillförd energi'!$B$1:$AQ$1,0),FALSE)</f>
        <v>0</v>
      </c>
      <c r="H167">
        <f>VLOOKUP($B167,'Tillförd energi'!$B$1:$AI$720,MATCH(H$1,'Tillförd energi'!$B$1:$AQ$1,0),FALSE)</f>
        <v>0</v>
      </c>
      <c r="I167">
        <f>VLOOKUP($B167,'Tillförd energi'!$B$1:$AI$720,MATCH(I$1,'Tillförd energi'!$B$1:$AQ$1,0),FALSE)</f>
        <v>400.99400000000003</v>
      </c>
      <c r="J167">
        <f>VLOOKUP($B167,'Tillförd energi'!$B$1:$AI$720,MATCH(J$1,'Tillförd energi'!$B$1:$AQ$1,0),FALSE)</f>
        <v>0.91764699999999999</v>
      </c>
      <c r="K167">
        <f>VLOOKUP($B167,'Tillförd energi'!$B$1:$AI$720,MATCH(K$1,'Tillförd energi'!$B$1:$AQ$1,0),FALSE)</f>
        <v>0</v>
      </c>
      <c r="L167">
        <f>VLOOKUP($B167,'Tillförd energi'!$B$1:$AI$720,MATCH(L$1,'Tillförd energi'!$B$1:$AQ$1,0),FALSE)</f>
        <v>518.39800000000002</v>
      </c>
      <c r="M167">
        <f>VLOOKUP($B167,'Tillförd energi'!$B$1:$AI$720,MATCH(M$1,'Tillförd energi'!$B$1:$AQ$1,0),FALSE)</f>
        <v>16.618400000000001</v>
      </c>
      <c r="N167">
        <f>VLOOKUP($B167,'Tillförd energi'!$B$1:$AI$720,MATCH(N$1,'Tillförd energi'!$B$1:$AQ$1,0),FALSE)</f>
        <v>29.917999999999999</v>
      </c>
      <c r="O167">
        <f>VLOOKUP($B167,'Tillförd energi'!$B$1:$AI$720,MATCH(O$1,'Tillförd energi'!$B$1:$AQ$1,0),FALSE)</f>
        <v>29.941800000000001</v>
      </c>
      <c r="P167">
        <f>VLOOKUP($B167,'Tillförd energi'!$B$1:$AI$720,MATCH(P$1,'Tillförd energi'!$B$1:$AQ$1,0),FALSE)</f>
        <v>43.14</v>
      </c>
      <c r="Q167">
        <f>VLOOKUP($B167,'Tillförd energi'!$B$1:$AI$720,MATCH(Q$1,'Tillförd energi'!$B$1:$AQ$1,0),FALSE)</f>
        <v>0</v>
      </c>
      <c r="R167">
        <f>VLOOKUP($B167,'Tillförd energi'!$B$1:$AI$720,MATCH(R$1,'Tillförd energi'!$B$1:$AQ$1,0),FALSE)</f>
        <v>0</v>
      </c>
      <c r="S167">
        <f>VLOOKUP($B167,'Tillförd energi'!$B$1:$AI$720,MATCH(S$1,'Tillförd energi'!$B$1:$AQ$1,0),FALSE)</f>
        <v>0</v>
      </c>
      <c r="T167">
        <f>VLOOKUP($B167,'Tillförd energi'!$B$1:$AI$720,MATCH(T$1,'Tillförd energi'!$B$1:$AQ$1,0),FALSE)</f>
        <v>0</v>
      </c>
      <c r="U167">
        <f>VLOOKUP($B167,'Tillförd energi'!$B$1:$AI$720,MATCH(U$1,'Tillförd energi'!$B$1:$AQ$1,0),FALSE)</f>
        <v>0</v>
      </c>
      <c r="V167">
        <f>VLOOKUP($B167,'Tillförd energi'!$B$1:$AI$720,MATCH(V$1,'Tillförd energi'!$B$1:$AQ$1,0),FALSE)</f>
        <v>0</v>
      </c>
      <c r="W167">
        <f>VLOOKUP($B167,'Tillförd energi'!$B$1:$AI$720,MATCH(W$1,'Tillförd energi'!$B$1:$AQ$1,0),FALSE)</f>
        <v>1.92</v>
      </c>
      <c r="X167">
        <f>VLOOKUP($B167,'Tillförd energi'!$B$1:$AI$720,MATCH(X$1,'Tillförd energi'!$B$1:$AQ$1,0),FALSE)</f>
        <v>1.3233600000000001</v>
      </c>
      <c r="Y167">
        <f>VLOOKUP($B167,'Tillförd energi'!$B$1:$AI$720,MATCH(Y$1,'Tillförd energi'!$B$1:$AQ$1,0),FALSE)</f>
        <v>5.9280900000000001</v>
      </c>
      <c r="Z167">
        <f>VLOOKUP($B167,'Tillförd energi'!$B$1:$AI$720,MATCH(Z$1,'Tillförd energi'!$B$1:$AQ$1,0),FALSE)</f>
        <v>0.13</v>
      </c>
      <c r="AA167">
        <f>VLOOKUP($B167,'Tillförd energi'!$B$1:$AI$720,MATCH(AA$1,'Tillförd energi'!$B$1:$AQ$1,0),FALSE)</f>
        <v>1.31</v>
      </c>
      <c r="AB167">
        <f>VLOOKUP($B167,'Tillförd energi'!$B$1:$AI$720,MATCH(AB$1,'Tillförd energi'!$B$1:$AQ$1,0),FALSE)</f>
        <v>3.98</v>
      </c>
      <c r="AC167">
        <f>VLOOKUP($B167,'Tillförd energi'!$B$1:$AI$720,MATCH(AC$1,'Tillförd energi'!$B$1:$AQ$1,0),FALSE)</f>
        <v>216.36</v>
      </c>
      <c r="AD167">
        <f>VLOOKUP($B167,'Tillförd energi'!$B$1:$AI$720,MATCH(AD$1,'Tillförd energi'!$B$1:$AQ$1,0),FALSE)</f>
        <v>0</v>
      </c>
      <c r="AE167">
        <f>VLOOKUP($B167,'Tillförd energi'!$B$1:$AI$720,MATCH(AE$1,'Tillförd energi'!$B$1:$AQ$1,0),FALSE)</f>
        <v>0</v>
      </c>
      <c r="AF167">
        <f>VLOOKUP($B167,'Tillförd energi'!$B$1:$AI$720,MATCH(AF$1,'Tillförd energi'!$B$1:$AQ$1,0),FALSE)</f>
        <v>40.5244</v>
      </c>
      <c r="AG167">
        <f>IFERROR(VLOOKUP(B167,Miljö!$B$1:$AC$550,MATCH("Köpt mängd produktionsspecifik fjärrvärme:",Miljö!$B$1:$AC$1,0),FALSE)/1,0)</f>
        <v>0</v>
      </c>
      <c r="AI167">
        <f t="shared" si="46"/>
        <v>1320.5145508000003</v>
      </c>
      <c r="AJ167">
        <f t="shared" si="47"/>
        <v>1320.5145508000003</v>
      </c>
      <c r="AK167">
        <f>IF(ISERROR(1/VLOOKUP($B167,Leveranser!$B$1:$S$499,MATCH("Såld värme (GWh)",Leveranser!$B$1:$S$1,0),FALSE)),"",VLOOKUP($B167,Leveranser!$B$1:$S$499,MATCH("Såld värme (GWh)",Leveranser!$B$1:$S$1,0),FALSE))</f>
        <v>1242.3105399999999</v>
      </c>
      <c r="AL167">
        <f>VLOOKUP($B167,Leveranser!$B$1:$Y$499,MATCH("Totalt såld fjärrvärme till andra fjärrvärmeföretag",Leveranser!$B$1:$AA$1,0),FALSE)</f>
        <v>0</v>
      </c>
      <c r="AM167">
        <f>IF(ISERROR(1/VLOOKUP($B167,Miljö!$B$1:$S$500,MATCH("Såld mängd produktionsspecifik fjärrvärme (GWh)",Miljö!$B$1:$R$1,0),FALSE)),0,VLOOKUP($B167,Miljö!$B$1:$S$500,MATCH("Såld mängd produktionsspecifik fjärrvärme (GWh)",Miljö!$B$1:$R$1,0),FALSE))</f>
        <v>0</v>
      </c>
      <c r="AN167" s="114">
        <f t="shared" si="48"/>
        <v>0.9407776228193605</v>
      </c>
      <c r="AP167" t="str">
        <f>IFERROR(VLOOKUP($B167,Miljövärden!$B$2:$H$600,7,FALSE),"Nej, saknas")</f>
        <v>Ja</v>
      </c>
      <c r="AQ167" t="str">
        <f>IFERROR(VLOOKUP($B167,Miljövärden!$B$2:$H$600,6,FALSE),"Nej, saknas")</f>
        <v>Ja</v>
      </c>
      <c r="AU167">
        <f t="shared" si="49"/>
        <v>41.964399999999998</v>
      </c>
      <c r="AV167">
        <f t="shared" si="50"/>
        <v>1.3233600000000001</v>
      </c>
      <c r="AW167">
        <f t="shared" si="51"/>
        <v>119.6182</v>
      </c>
      <c r="AX167">
        <f t="shared" si="52"/>
        <v>0</v>
      </c>
      <c r="AZ167">
        <f t="shared" si="53"/>
        <v>641.25955999999985</v>
      </c>
      <c r="BC167">
        <f t="shared" si="54"/>
        <v>9.110853800000001</v>
      </c>
      <c r="BD167">
        <f t="shared" si="55"/>
        <v>5.9280900000000001</v>
      </c>
      <c r="BE167">
        <f t="shared" si="56"/>
        <v>122.86156</v>
      </c>
      <c r="BF167">
        <f t="shared" si="57"/>
        <v>1140.6496470000002</v>
      </c>
      <c r="BG167">
        <f t="shared" si="58"/>
        <v>41.964399999999998</v>
      </c>
      <c r="BH167">
        <f>VLOOKUP(B167,Miljö!$B$1:$BX$482,MATCH("Fossilandel för ursprungspecificerad el ()",Miljö!$B$1:$I$1,0),FALSE)</f>
        <v>0</v>
      </c>
      <c r="BI167">
        <f>VLOOKUP(B167,Miljö!$B$1:$BX$482,MATCH("Kärnkraftsandel för ursprungsspecificerad el ()",Miljö!$B$1:$O$1,0),FALSE)</f>
        <v>0</v>
      </c>
      <c r="BJ167">
        <f t="shared" si="59"/>
        <v>0</v>
      </c>
      <c r="BK167" t="str">
        <f>VLOOKUP(B167,Miljö!$B$1:$P$482,MATCH("Fossil andel i procent (%)",Miljö!$B$1:$P$1,0),FALSE)</f>
        <v>ET</v>
      </c>
      <c r="BL167">
        <f t="shared" si="60"/>
        <v>1320.5145508000003</v>
      </c>
      <c r="BO167" s="21">
        <f t="shared" si="61"/>
        <v>6.8994724779673352E-3</v>
      </c>
      <c r="BP167" s="115">
        <f t="shared" si="62"/>
        <v>4.4892273215835577E-3</v>
      </c>
      <c r="BQ167" s="115">
        <f t="shared" si="63"/>
        <v>0.12481949547632351</v>
      </c>
      <c r="BR167" s="115">
        <f t="shared" si="64"/>
        <v>0.86379180472412553</v>
      </c>
      <c r="BT167" s="116">
        <f t="shared" si="65"/>
        <v>1</v>
      </c>
      <c r="BW167" s="115">
        <f>IF(AP167="Ja",VLOOKUP(B167,Miljövärden!$B$2:$H$600,MATCH("Total andel fossilt",Miljövärden!$B$2:$H$2,0),FALSE),"")</f>
        <v>6.8994900000000003E-3</v>
      </c>
      <c r="BX167" s="116">
        <f t="shared" si="66"/>
        <v>1.7522032665084897E-8</v>
      </c>
      <c r="BZ167">
        <f t="shared" si="67"/>
        <v>1.7522032665084897E-8</v>
      </c>
      <c r="CA167" s="115">
        <f t="shared" si="68"/>
        <v>0</v>
      </c>
    </row>
    <row r="168" spans="1:79">
      <c r="A168" t="s">
        <v>284</v>
      </c>
      <c r="B168" t="s">
        <v>288</v>
      </c>
      <c r="C168">
        <f>VLOOKUP($B168,'Tillförd energi'!$B$1:$AI$720,MATCH(C$1,'Tillförd energi'!$B$1:$AQ$1,0),FALSE)</f>
        <v>3.7700800000000002E-4</v>
      </c>
      <c r="D168">
        <f>VLOOKUP($B168,'Tillförd energi'!$B$1:$AI$720,MATCH(D$1,'Tillförd energi'!$B$1:$AQ$1,0),FALSE)</f>
        <v>0.23106099999999999</v>
      </c>
      <c r="E168">
        <f>VLOOKUP($B168,'Tillförd energi'!$B$1:$AI$720,MATCH(E$1,'Tillförd energi'!$B$1:$AQ$1,0),FALSE)</f>
        <v>0</v>
      </c>
      <c r="F168">
        <f>VLOOKUP($B168,'Tillförd energi'!$B$1:$AI$720,MATCH(F$1,'Tillförd energi'!$B$1:$AQ$1,0),FALSE)</f>
        <v>1.6163E-3</v>
      </c>
      <c r="G168">
        <f>VLOOKUP($B168,'Tillförd energi'!$B$1:$AI$720,MATCH(G$1,'Tillförd energi'!$B$1:$AQ$1,0),FALSE)</f>
        <v>0</v>
      </c>
      <c r="H168">
        <f>VLOOKUP($B168,'Tillförd energi'!$B$1:$AI$720,MATCH(H$1,'Tillförd energi'!$B$1:$AQ$1,0),FALSE)</f>
        <v>0</v>
      </c>
      <c r="I168">
        <f>VLOOKUP($B168,'Tillförd energi'!$B$1:$AI$720,MATCH(I$1,'Tillförd energi'!$B$1:$AQ$1,0),FALSE)</f>
        <v>15.105499999999999</v>
      </c>
      <c r="J168">
        <f>VLOOKUP($B168,'Tillförd energi'!$B$1:$AI$720,MATCH(J$1,'Tillförd energi'!$B$1:$AQ$1,0),FALSE)</f>
        <v>1.7609300000000001E-2</v>
      </c>
      <c r="K168">
        <f>VLOOKUP($B168,'Tillförd energi'!$B$1:$AI$720,MATCH(K$1,'Tillförd energi'!$B$1:$AQ$1,0),FALSE)</f>
        <v>0</v>
      </c>
      <c r="L168">
        <f>VLOOKUP($B168,'Tillförd energi'!$B$1:$AI$720,MATCH(L$1,'Tillförd energi'!$B$1:$AQ$1,0),FALSE)</f>
        <v>15.9833</v>
      </c>
      <c r="M168">
        <f>VLOOKUP($B168,'Tillförd energi'!$B$1:$AI$720,MATCH(M$1,'Tillförd energi'!$B$1:$AQ$1,0),FALSE)</f>
        <v>0.47624300000000003</v>
      </c>
      <c r="N168">
        <f>VLOOKUP($B168,'Tillförd energi'!$B$1:$AI$720,MATCH(N$1,'Tillförd energi'!$B$1:$AQ$1,0),FALSE)</f>
        <v>0.85742600000000002</v>
      </c>
      <c r="O168">
        <f>VLOOKUP($B168,'Tillförd energi'!$B$1:$AI$720,MATCH(O$1,'Tillförd energi'!$B$1:$AQ$1,0),FALSE)</f>
        <v>0.85825700000000005</v>
      </c>
      <c r="P168">
        <f>VLOOKUP($B168,'Tillförd energi'!$B$1:$AI$720,MATCH(P$1,'Tillförd energi'!$B$1:$AQ$1,0),FALSE)</f>
        <v>1.2365699999999999</v>
      </c>
      <c r="Q168">
        <f>VLOOKUP($B168,'Tillförd energi'!$B$1:$AI$720,MATCH(Q$1,'Tillförd energi'!$B$1:$AQ$1,0),FALSE)</f>
        <v>0</v>
      </c>
      <c r="R168">
        <f>VLOOKUP($B168,'Tillförd energi'!$B$1:$AI$720,MATCH(R$1,'Tillförd energi'!$B$1:$AQ$1,0),FALSE)</f>
        <v>0</v>
      </c>
      <c r="S168">
        <f>VLOOKUP($B168,'Tillförd energi'!$B$1:$AI$720,MATCH(S$1,'Tillförd energi'!$B$1:$AQ$1,0),FALSE)</f>
        <v>0</v>
      </c>
      <c r="T168">
        <f>VLOOKUP($B168,'Tillförd energi'!$B$1:$AI$720,MATCH(T$1,'Tillförd energi'!$B$1:$AQ$1,0),FALSE)</f>
        <v>0</v>
      </c>
      <c r="U168">
        <f>VLOOKUP($B168,'Tillförd energi'!$B$1:$AI$720,MATCH(U$1,'Tillförd energi'!$B$1:$AQ$1,0),FALSE)</f>
        <v>0</v>
      </c>
      <c r="V168">
        <f>VLOOKUP($B168,'Tillförd energi'!$B$1:$AI$720,MATCH(V$1,'Tillförd energi'!$B$1:$AQ$1,0),FALSE)</f>
        <v>0</v>
      </c>
      <c r="W168">
        <f>VLOOKUP($B168,'Tillförd energi'!$B$1:$AI$720,MATCH(W$1,'Tillförd energi'!$B$1:$AQ$1,0),FALSE)</f>
        <v>0</v>
      </c>
      <c r="X168">
        <f>VLOOKUP($B168,'Tillförd energi'!$B$1:$AI$720,MATCH(X$1,'Tillförd energi'!$B$1:$AQ$1,0),FALSE)</f>
        <v>3.5527700000000002E-2</v>
      </c>
      <c r="Y168">
        <f>VLOOKUP($B168,'Tillförd energi'!$B$1:$AI$720,MATCH(Y$1,'Tillförd energi'!$B$1:$AQ$1,0),FALSE)</f>
        <v>0.26111499999999999</v>
      </c>
      <c r="Z168">
        <f>VLOOKUP($B168,'Tillförd energi'!$B$1:$AI$720,MATCH(Z$1,'Tillförd energi'!$B$1:$AQ$1,0),FALSE)</f>
        <v>0</v>
      </c>
      <c r="AA168">
        <f>VLOOKUP($B168,'Tillförd energi'!$B$1:$AI$720,MATCH(AA$1,'Tillförd energi'!$B$1:$AQ$1,0),FALSE)</f>
        <v>0</v>
      </c>
      <c r="AB168">
        <f>VLOOKUP($B168,'Tillförd energi'!$B$1:$AI$720,MATCH(AB$1,'Tillförd energi'!$B$1:$AQ$1,0),FALSE)</f>
        <v>0</v>
      </c>
      <c r="AC168">
        <f>VLOOKUP($B168,'Tillförd energi'!$B$1:$AI$720,MATCH(AC$1,'Tillförd energi'!$B$1:$AQ$1,0),FALSE)</f>
        <v>7.22424</v>
      </c>
      <c r="AD168">
        <f>VLOOKUP($B168,'Tillförd energi'!$B$1:$AI$720,MATCH(AD$1,'Tillförd energi'!$B$1:$AQ$1,0),FALSE)</f>
        <v>0</v>
      </c>
      <c r="AE168">
        <f>VLOOKUP($B168,'Tillförd energi'!$B$1:$AI$720,MATCH(AE$1,'Tillförd energi'!$B$1:$AQ$1,0),FALSE)</f>
        <v>0</v>
      </c>
      <c r="AF168">
        <f>VLOOKUP($B168,'Tillförd energi'!$B$1:$AI$720,MATCH(AF$1,'Tillförd energi'!$B$1:$AQ$1,0),FALSE)</f>
        <v>1.80307</v>
      </c>
      <c r="AG168">
        <f>IFERROR(VLOOKUP(B168,Miljö!$B$1:$AC$550,MATCH("Köpt mängd produktionsspecifik fjärrvärme:",Miljö!$B$1:$AC$1,0),FALSE)/1,0)</f>
        <v>0</v>
      </c>
      <c r="AI168">
        <f t="shared" si="46"/>
        <v>44.091912307999998</v>
      </c>
      <c r="AJ168">
        <f t="shared" si="47"/>
        <v>44.091912307999998</v>
      </c>
      <c r="AK168">
        <f>IF(ISERROR(1/VLOOKUP($B168,Leveranser!$B$1:$S$499,MATCH("Såld värme (GWh)",Leveranser!$B$1:$S$1,0),FALSE)),"",VLOOKUP($B168,Leveranser!$B$1:$S$499,MATCH("Såld värme (GWh)",Leveranser!$B$1:$S$1,0),FALSE))</f>
        <v>53.761200000000002</v>
      </c>
      <c r="AL168">
        <f>VLOOKUP($B168,Leveranser!$B$1:$Y$499,MATCH("Totalt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114">
        <f t="shared" si="48"/>
        <v>1.219298442409485</v>
      </c>
      <c r="AP168" t="str">
        <f>IFERROR(VLOOKUP($B168,Miljövärden!$B$2:$H$600,7,FALSE),"Nej, saknas")</f>
        <v>Ja</v>
      </c>
      <c r="AQ168" t="str">
        <f>IFERROR(VLOOKUP($B168,Miljövärden!$B$2:$H$600,6,FALSE),"Nej, saknas")</f>
        <v>Ja</v>
      </c>
      <c r="AU168">
        <f t="shared" si="49"/>
        <v>1.80307</v>
      </c>
      <c r="AV168">
        <f t="shared" si="50"/>
        <v>3.5527700000000002E-2</v>
      </c>
      <c r="AW168">
        <f t="shared" si="51"/>
        <v>3.428496</v>
      </c>
      <c r="AX168">
        <f t="shared" si="52"/>
        <v>0</v>
      </c>
      <c r="AZ168">
        <f t="shared" si="53"/>
        <v>19.447323700000002</v>
      </c>
      <c r="BC168">
        <f t="shared" si="54"/>
        <v>0.23305430799999999</v>
      </c>
      <c r="BD168">
        <f t="shared" si="55"/>
        <v>0.26111499999999999</v>
      </c>
      <c r="BE168">
        <f t="shared" si="56"/>
        <v>3.4640236999999998</v>
      </c>
      <c r="BF168">
        <f t="shared" si="57"/>
        <v>38.330649299999997</v>
      </c>
      <c r="BG168">
        <f t="shared" si="58"/>
        <v>1.80307</v>
      </c>
      <c r="BH168">
        <f>VLOOKUP(B168,Miljö!$B$1:$BX$482,MATCH("Fossilandel för ursprungspecificerad el ()",Miljö!$B$1:$I$1,0),FALSE)</f>
        <v>0</v>
      </c>
      <c r="BI168">
        <f>VLOOKUP(B168,Miljö!$B$1:$BX$482,MATCH("Kärnkraftsandel för ursprungsspecificerad el ()",Miljö!$B$1:$O$1,0),FALSE)</f>
        <v>0</v>
      </c>
      <c r="BJ168">
        <f t="shared" si="59"/>
        <v>0</v>
      </c>
      <c r="BK168" t="str">
        <f>VLOOKUP(B168,Miljö!$B$1:$P$482,MATCH("Fossil andel i procent (%)",Miljö!$B$1:$P$1,0),FALSE)</f>
        <v>ET</v>
      </c>
      <c r="BL168">
        <f t="shared" si="60"/>
        <v>44.091912307999998</v>
      </c>
      <c r="BO168" s="21">
        <f t="shared" si="61"/>
        <v>5.2856475439763319E-3</v>
      </c>
      <c r="BP168" s="115">
        <f t="shared" si="62"/>
        <v>5.9220611293972726E-3</v>
      </c>
      <c r="BQ168" s="115">
        <f t="shared" si="63"/>
        <v>0.11945713906004352</v>
      </c>
      <c r="BR168" s="115">
        <f t="shared" si="64"/>
        <v>0.86933515226658287</v>
      </c>
      <c r="BT168" s="116">
        <f t="shared" si="65"/>
        <v>1</v>
      </c>
      <c r="BW168" s="115">
        <f>IF(AP168="Ja",VLOOKUP(B168,Miljövärden!$B$2:$H$600,MATCH("Total andel fossilt",Miljövärden!$B$2:$H$2,0),FALSE),"")</f>
        <v>5.2856400000000003E-3</v>
      </c>
      <c r="BX168" s="116">
        <f t="shared" si="66"/>
        <v>-7.5439763316462183E-9</v>
      </c>
      <c r="BZ168">
        <f t="shared" si="67"/>
        <v>-7.5439763316462183E-9</v>
      </c>
      <c r="CA168" s="115">
        <f t="shared" si="68"/>
        <v>0</v>
      </c>
    </row>
    <row r="169" spans="1:79">
      <c r="A169" t="s">
        <v>289</v>
      </c>
      <c r="B169" t="s">
        <v>290</v>
      </c>
      <c r="C169">
        <f>VLOOKUP($B169,'Tillförd energi'!$B$1:$AI$720,MATCH(C$1,'Tillförd energi'!$B$1:$AQ$1,0),FALSE)</f>
        <v>0</v>
      </c>
      <c r="D169">
        <f>VLOOKUP($B169,'Tillförd energi'!$B$1:$AI$720,MATCH(D$1,'Tillförd energi'!$B$1:$AQ$1,0),FALSE)</f>
        <v>0</v>
      </c>
      <c r="E169">
        <f>VLOOKUP($B169,'Tillförd energi'!$B$1:$AI$720,MATCH(E$1,'Tillförd energi'!$B$1:$AQ$1,0),FALSE)</f>
        <v>0</v>
      </c>
      <c r="F169">
        <f>VLOOKUP($B169,'Tillförd energi'!$B$1:$AI$720,MATCH(F$1,'Tillförd energi'!$B$1:$AQ$1,0),FALSE)</f>
        <v>0</v>
      </c>
      <c r="G169">
        <f>VLOOKUP($B169,'Tillförd energi'!$B$1:$AI$720,MATCH(G$1,'Tillförd energi'!$B$1:$AQ$1,0),FALSE)</f>
        <v>0</v>
      </c>
      <c r="H169">
        <f>VLOOKUP($B169,'Tillförd energi'!$B$1:$AI$720,MATCH(H$1,'Tillförd energi'!$B$1:$AQ$1,0),FALSE)</f>
        <v>0</v>
      </c>
      <c r="I169">
        <f>VLOOKUP($B169,'Tillförd energi'!$B$1:$AI$720,MATCH(I$1,'Tillförd energi'!$B$1:$AQ$1,0),FALSE)</f>
        <v>0</v>
      </c>
      <c r="J169">
        <f>VLOOKUP($B169,'Tillförd energi'!$B$1:$AI$720,MATCH(J$1,'Tillförd energi'!$B$1:$AQ$1,0),FALSE)</f>
        <v>0</v>
      </c>
      <c r="K169">
        <f>VLOOKUP($B169,'Tillförd energi'!$B$1:$AI$720,MATCH(K$1,'Tillförd energi'!$B$1:$AQ$1,0),FALSE)</f>
        <v>0</v>
      </c>
      <c r="L169">
        <f>VLOOKUP($B169,'Tillförd energi'!$B$1:$AI$720,MATCH(L$1,'Tillförd energi'!$B$1:$AQ$1,0),FALSE)</f>
        <v>100.468</v>
      </c>
      <c r="M169">
        <f>VLOOKUP($B169,'Tillförd energi'!$B$1:$AI$720,MATCH(M$1,'Tillförd energi'!$B$1:$AQ$1,0),FALSE)</f>
        <v>54.055300000000003</v>
      </c>
      <c r="N169">
        <f>VLOOKUP($B169,'Tillförd energi'!$B$1:$AI$720,MATCH(N$1,'Tillförd energi'!$B$1:$AQ$1,0),FALSE)</f>
        <v>0.79700000000000004</v>
      </c>
      <c r="O169">
        <f>VLOOKUP($B169,'Tillförd energi'!$B$1:$AI$720,MATCH(O$1,'Tillförd energi'!$B$1:$AQ$1,0),FALSE)</f>
        <v>0</v>
      </c>
      <c r="P169">
        <f>VLOOKUP($B169,'Tillförd energi'!$B$1:$AI$720,MATCH(P$1,'Tillförd energi'!$B$1:$AQ$1,0),FALSE)</f>
        <v>8.2984399999999994</v>
      </c>
      <c r="Q169">
        <f>VLOOKUP($B169,'Tillförd energi'!$B$1:$AI$720,MATCH(Q$1,'Tillförd energi'!$B$1:$AQ$1,0),FALSE)</f>
        <v>0</v>
      </c>
      <c r="R169">
        <f>VLOOKUP($B169,'Tillförd energi'!$B$1:$AI$720,MATCH(R$1,'Tillförd energi'!$B$1:$AQ$1,0),FALSE)</f>
        <v>0</v>
      </c>
      <c r="S169">
        <f>VLOOKUP($B169,'Tillförd energi'!$B$1:$AI$720,MATCH(S$1,'Tillförd energi'!$B$1:$AQ$1,0),FALSE)</f>
        <v>0</v>
      </c>
      <c r="T169">
        <f>VLOOKUP($B169,'Tillförd energi'!$B$1:$AI$720,MATCH(T$1,'Tillförd energi'!$B$1:$AQ$1,0),FALSE)</f>
        <v>0</v>
      </c>
      <c r="U169">
        <f>VLOOKUP($B169,'Tillförd energi'!$B$1:$AI$720,MATCH(U$1,'Tillförd energi'!$B$1:$AQ$1,0),FALSE)</f>
        <v>0</v>
      </c>
      <c r="V169">
        <f>VLOOKUP($B169,'Tillförd energi'!$B$1:$AI$720,MATCH(V$1,'Tillförd energi'!$B$1:$AQ$1,0),FALSE)</f>
        <v>0</v>
      </c>
      <c r="W169">
        <f>VLOOKUP($B169,'Tillförd energi'!$B$1:$AI$720,MATCH(W$1,'Tillförd energi'!$B$1:$AQ$1,0),FALSE)</f>
        <v>2.0753900000000001</v>
      </c>
      <c r="X169">
        <f>VLOOKUP($B169,'Tillförd energi'!$B$1:$AI$720,MATCH(X$1,'Tillförd energi'!$B$1:$AQ$1,0),FALSE)</f>
        <v>0</v>
      </c>
      <c r="Y169">
        <f>VLOOKUP($B169,'Tillförd energi'!$B$1:$AI$720,MATCH(Y$1,'Tillförd energi'!$B$1:$AQ$1,0),FALSE)</f>
        <v>0</v>
      </c>
      <c r="Z169">
        <f>VLOOKUP($B169,'Tillförd energi'!$B$1:$AI$720,MATCH(Z$1,'Tillförd energi'!$B$1:$AQ$1,0),FALSE)</f>
        <v>0</v>
      </c>
      <c r="AA169">
        <f>VLOOKUP($B169,'Tillförd energi'!$B$1:$AI$720,MATCH(AA$1,'Tillförd energi'!$B$1:$AQ$1,0),FALSE)</f>
        <v>0</v>
      </c>
      <c r="AB169">
        <f>VLOOKUP($B169,'Tillförd energi'!$B$1:$AI$720,MATCH(AB$1,'Tillförd energi'!$B$1:$AQ$1,0),FALSE)</f>
        <v>0</v>
      </c>
      <c r="AC169">
        <f>VLOOKUP($B169,'Tillförd energi'!$B$1:$AI$720,MATCH(AC$1,'Tillförd energi'!$B$1:$AQ$1,0),FALSE)</f>
        <v>85.263999999999996</v>
      </c>
      <c r="AD169">
        <f>VLOOKUP($B169,'Tillförd energi'!$B$1:$AI$720,MATCH(AD$1,'Tillförd energi'!$B$1:$AQ$1,0),FALSE)</f>
        <v>0</v>
      </c>
      <c r="AE169">
        <f>VLOOKUP($B169,'Tillförd energi'!$B$1:$AI$720,MATCH(AE$1,'Tillförd energi'!$B$1:$AQ$1,0),FALSE)</f>
        <v>0</v>
      </c>
      <c r="AF169">
        <f>VLOOKUP($B169,'Tillförd energi'!$B$1:$AI$720,MATCH(AF$1,'Tillförd energi'!$B$1:$AQ$1,0),FALSE)</f>
        <v>8.8761500000000009</v>
      </c>
      <c r="AG169">
        <f>IFERROR(VLOOKUP(B169,Miljö!$B$1:$AC$550,MATCH("Köpt mängd produktionsspecifik fjärrvärme:",Miljö!$B$1:$AC$1,0),FALSE)/1,0)</f>
        <v>26.89</v>
      </c>
      <c r="AI169">
        <f t="shared" si="46"/>
        <v>259.83427999999998</v>
      </c>
      <c r="AJ169">
        <f t="shared" si="47"/>
        <v>286.72427999999996</v>
      </c>
      <c r="AK169">
        <f>IF(ISERROR(1/VLOOKUP($B169,Leveranser!$B$1:$S$499,MATCH("Såld värme (GWh)",Leveranser!$B$1:$S$1,0),FALSE)),"",VLOOKUP($B169,Leveranser!$B$1:$S$499,MATCH("Såld värme (GWh)",Leveranser!$B$1:$S$1,0),FALSE))</f>
        <v>285.86500000000001</v>
      </c>
      <c r="AL169">
        <f>VLOOKUP($B169,Leveranser!$B$1:$Y$499,MATCH("Totalt såld fjärrvärme till andra fjärrvärmeföretag",Leveranser!$B$1:$AA$1,0),FALSE)</f>
        <v>88.692999999999998</v>
      </c>
      <c r="AM169">
        <f>IF(ISERROR(1/VLOOKUP($B169,Miljö!$B$1:$S$500,MATCH("Såld mängd produktionsspecifik fjärrvärme (GWh)",Miljö!$B$1:$R$1,0),FALSE)),0,VLOOKUP($B169,Miljö!$B$1:$S$500,MATCH("Såld mängd produktionsspecifik fjärrvärme (GWh)",Miljö!$B$1:$R$1,0),FALSE))</f>
        <v>88.692999999999998</v>
      </c>
      <c r="AN169" s="114">
        <f t="shared" si="48"/>
        <v>0.99700311393231167</v>
      </c>
      <c r="AP169" t="str">
        <f>IFERROR(VLOOKUP($B169,Miljövärden!$B$2:$H$600,7,FALSE),"Nej, saknas")</f>
        <v>Ja</v>
      </c>
      <c r="AQ169" t="str">
        <f>IFERROR(VLOOKUP($B169,Miljövärden!$B$2:$H$600,6,FALSE),"Nej, saknas")</f>
        <v>Ja</v>
      </c>
      <c r="AU169">
        <f t="shared" si="49"/>
        <v>8.8761500000000009</v>
      </c>
      <c r="AV169">
        <f t="shared" si="50"/>
        <v>0</v>
      </c>
      <c r="AW169">
        <f t="shared" si="51"/>
        <v>63.150739999999999</v>
      </c>
      <c r="AX169">
        <f t="shared" si="52"/>
        <v>0</v>
      </c>
      <c r="AZ169">
        <f t="shared" si="53"/>
        <v>165.69413</v>
      </c>
      <c r="BC169">
        <f t="shared" si="54"/>
        <v>0</v>
      </c>
      <c r="BD169">
        <f t="shared" si="55"/>
        <v>0</v>
      </c>
      <c r="BE169">
        <f t="shared" si="56"/>
        <v>65.226129999999998</v>
      </c>
      <c r="BF169">
        <f t="shared" si="57"/>
        <v>185.732</v>
      </c>
      <c r="BG169">
        <f t="shared" si="58"/>
        <v>8.8761500000000009</v>
      </c>
      <c r="BH169">
        <f>VLOOKUP(B169,Miljö!$B$1:$BX$482,MATCH("Fossilandel för ursprungspecificerad el ()",Miljö!$B$1:$I$1,0),FALSE)</f>
        <v>0</v>
      </c>
      <c r="BI169">
        <f>VLOOKUP(B169,Miljö!$B$1:$BX$482,MATCH("Kärnkraftsandel för ursprungsspecificerad el ()",Miljö!$B$1:$O$1,0),FALSE)</f>
        <v>0</v>
      </c>
      <c r="BJ169">
        <f t="shared" si="59"/>
        <v>26.89</v>
      </c>
      <c r="BK169">
        <f>VLOOKUP(B169,Miljö!$B$1:$P$482,MATCH("Fossil andel i procent (%)",Miljö!$B$1:$P$1,0),FALSE)</f>
        <v>0</v>
      </c>
      <c r="BL169">
        <f t="shared" si="60"/>
        <v>286.72427999999996</v>
      </c>
      <c r="BO169" s="21">
        <f t="shared" si="61"/>
        <v>0</v>
      </c>
      <c r="BP169" s="115">
        <f t="shared" si="62"/>
        <v>9.3783477283472486E-2</v>
      </c>
      <c r="BQ169" s="115">
        <f t="shared" si="63"/>
        <v>0.25844438427049149</v>
      </c>
      <c r="BR169" s="115">
        <f t="shared" si="64"/>
        <v>0.64777213844603609</v>
      </c>
      <c r="BT169" s="116">
        <f t="shared" si="65"/>
        <v>1</v>
      </c>
      <c r="BW169" s="115">
        <f>IF(AP169="Ja",VLOOKUP(B169,Miljövärden!$B$2:$H$600,MATCH("Total andel fossilt",Miljövärden!$B$2:$H$2,0),FALSE),"")</f>
        <v>0</v>
      </c>
      <c r="BX169" s="116">
        <f t="shared" si="66"/>
        <v>0</v>
      </c>
      <c r="BZ169">
        <f t="shared" si="67"/>
        <v>0</v>
      </c>
      <c r="CA169" s="115">
        <f t="shared" si="68"/>
        <v>0</v>
      </c>
    </row>
    <row r="170" spans="1:79">
      <c r="A170" t="s">
        <v>289</v>
      </c>
      <c r="B170" t="s">
        <v>292</v>
      </c>
      <c r="C170">
        <f>VLOOKUP($B170,'Tillförd energi'!$B$1:$AI$720,MATCH(C$1,'Tillförd energi'!$B$1:$AQ$1,0),FALSE)</f>
        <v>0</v>
      </c>
      <c r="D170">
        <f>VLOOKUP($B170,'Tillförd energi'!$B$1:$AI$720,MATCH(D$1,'Tillförd energi'!$B$1:$AQ$1,0),FALSE)</f>
        <v>0</v>
      </c>
      <c r="E170">
        <f>VLOOKUP($B170,'Tillförd energi'!$B$1:$AI$720,MATCH(E$1,'Tillförd energi'!$B$1:$AQ$1,0),FALSE)</f>
        <v>0</v>
      </c>
      <c r="F170">
        <f>VLOOKUP($B170,'Tillförd energi'!$B$1:$AI$720,MATCH(F$1,'Tillförd energi'!$B$1:$AQ$1,0),FALSE)</f>
        <v>0</v>
      </c>
      <c r="G170">
        <f>VLOOKUP($B170,'Tillförd energi'!$B$1:$AI$720,MATCH(G$1,'Tillförd energi'!$B$1:$AQ$1,0),FALSE)</f>
        <v>0</v>
      </c>
      <c r="H170">
        <f>VLOOKUP($B170,'Tillförd energi'!$B$1:$AI$720,MATCH(H$1,'Tillförd energi'!$B$1:$AQ$1,0),FALSE)</f>
        <v>0</v>
      </c>
      <c r="I170">
        <f>VLOOKUP($B170,'Tillförd energi'!$B$1:$AI$720,MATCH(I$1,'Tillförd energi'!$B$1:$AQ$1,0),FALSE)</f>
        <v>0</v>
      </c>
      <c r="J170">
        <f>VLOOKUP($B170,'Tillförd energi'!$B$1:$AI$720,MATCH(J$1,'Tillförd energi'!$B$1:$AQ$1,0),FALSE)</f>
        <v>0</v>
      </c>
      <c r="K170">
        <f>VLOOKUP($B170,'Tillförd energi'!$B$1:$AI$720,MATCH(K$1,'Tillförd energi'!$B$1:$AQ$1,0),FALSE)</f>
        <v>0</v>
      </c>
      <c r="L170">
        <f>VLOOKUP($B170,'Tillförd energi'!$B$1:$AI$720,MATCH(L$1,'Tillförd energi'!$B$1:$AQ$1,0),FALSE)</f>
        <v>0</v>
      </c>
      <c r="M170">
        <f>VLOOKUP($B170,'Tillförd energi'!$B$1:$AI$720,MATCH(M$1,'Tillförd energi'!$B$1:$AQ$1,0),FALSE)</f>
        <v>9.5366700000000009</v>
      </c>
      <c r="N170">
        <f>VLOOKUP($B170,'Tillförd energi'!$B$1:$AI$720,MATCH(N$1,'Tillförd energi'!$B$1:$AQ$1,0),FALSE)</f>
        <v>24.924600000000002</v>
      </c>
      <c r="O170">
        <f>VLOOKUP($B170,'Tillförd energi'!$B$1:$AI$720,MATCH(O$1,'Tillförd energi'!$B$1:$AQ$1,0),FALSE)</f>
        <v>0</v>
      </c>
      <c r="P170">
        <f>VLOOKUP($B170,'Tillförd energi'!$B$1:$AI$720,MATCH(P$1,'Tillförd energi'!$B$1:$AQ$1,0),FALSE)</f>
        <v>0</v>
      </c>
      <c r="Q170">
        <f>VLOOKUP($B170,'Tillförd energi'!$B$1:$AI$720,MATCH(Q$1,'Tillförd energi'!$B$1:$AQ$1,0),FALSE)</f>
        <v>0</v>
      </c>
      <c r="R170">
        <f>VLOOKUP($B170,'Tillförd energi'!$B$1:$AI$720,MATCH(R$1,'Tillförd energi'!$B$1:$AQ$1,0),FALSE)</f>
        <v>0</v>
      </c>
      <c r="S170">
        <f>VLOOKUP($B170,'Tillförd energi'!$B$1:$AI$720,MATCH(S$1,'Tillförd energi'!$B$1:$AQ$1,0),FALSE)</f>
        <v>0</v>
      </c>
      <c r="T170">
        <f>VLOOKUP($B170,'Tillförd energi'!$B$1:$AI$720,MATCH(T$1,'Tillförd energi'!$B$1:$AQ$1,0),FALSE)</f>
        <v>0</v>
      </c>
      <c r="U170">
        <f>VLOOKUP($B170,'Tillförd energi'!$B$1:$AI$720,MATCH(U$1,'Tillförd energi'!$B$1:$AQ$1,0),FALSE)</f>
        <v>0</v>
      </c>
      <c r="V170">
        <f>VLOOKUP($B170,'Tillförd energi'!$B$1:$AI$720,MATCH(V$1,'Tillförd energi'!$B$1:$AQ$1,0),FALSE)</f>
        <v>0</v>
      </c>
      <c r="W170">
        <f>VLOOKUP($B170,'Tillförd energi'!$B$1:$AI$720,MATCH(W$1,'Tillförd energi'!$B$1:$AQ$1,0),FALSE)</f>
        <v>0</v>
      </c>
      <c r="X170">
        <f>VLOOKUP($B170,'Tillförd energi'!$B$1:$AI$720,MATCH(X$1,'Tillförd energi'!$B$1:$AQ$1,0),FALSE)</f>
        <v>0</v>
      </c>
      <c r="Y170">
        <f>VLOOKUP($B170,'Tillförd energi'!$B$1:$AI$720,MATCH(Y$1,'Tillförd energi'!$B$1:$AQ$1,0),FALSE)</f>
        <v>0</v>
      </c>
      <c r="Z170">
        <f>VLOOKUP($B170,'Tillförd energi'!$B$1:$AI$720,MATCH(Z$1,'Tillförd energi'!$B$1:$AQ$1,0),FALSE)</f>
        <v>0</v>
      </c>
      <c r="AA170">
        <f>VLOOKUP($B170,'Tillförd energi'!$B$1:$AI$720,MATCH(AA$1,'Tillförd energi'!$B$1:$AQ$1,0),FALSE)</f>
        <v>0</v>
      </c>
      <c r="AB170">
        <f>VLOOKUP($B170,'Tillförd energi'!$B$1:$AI$720,MATCH(AB$1,'Tillförd energi'!$B$1:$AQ$1,0),FALSE)</f>
        <v>0</v>
      </c>
      <c r="AC170">
        <f>VLOOKUP($B170,'Tillförd energi'!$B$1:$AI$720,MATCH(AC$1,'Tillförd energi'!$B$1:$AQ$1,0),FALSE)</f>
        <v>18.192</v>
      </c>
      <c r="AD170">
        <f>VLOOKUP($B170,'Tillförd energi'!$B$1:$AI$720,MATCH(AD$1,'Tillförd energi'!$B$1:$AQ$1,0),FALSE)</f>
        <v>0</v>
      </c>
      <c r="AE170">
        <f>VLOOKUP($B170,'Tillförd energi'!$B$1:$AI$720,MATCH(AE$1,'Tillförd energi'!$B$1:$AQ$1,0),FALSE)</f>
        <v>0</v>
      </c>
      <c r="AF170">
        <f>VLOOKUP($B170,'Tillförd energi'!$B$1:$AI$720,MATCH(AF$1,'Tillförd energi'!$B$1:$AQ$1,0),FALSE)</f>
        <v>1.1065799999999999</v>
      </c>
      <c r="AG170">
        <f>IFERROR(VLOOKUP(B170,Miljö!$B$1:$AC$550,MATCH("Köpt mängd produktionsspecifik fjärrvärme:",Miljö!$B$1:$AC$1,0),FALSE)/1,0)</f>
        <v>0</v>
      </c>
      <c r="AI170">
        <f t="shared" si="46"/>
        <v>53.75985</v>
      </c>
      <c r="AJ170">
        <f t="shared" si="47"/>
        <v>53.75985</v>
      </c>
      <c r="AK170">
        <f>IF(ISERROR(1/VLOOKUP($B170,Leveranser!$B$1:$S$499,MATCH("Såld värme (GWh)",Leveranser!$B$1:$S$1,0),FALSE)),"",VLOOKUP($B170,Leveranser!$B$1:$S$499,MATCH("Såld värme (GWh)",Leveranser!$B$1:$S$1,0),FALSE))</f>
        <v>55.606000000000002</v>
      </c>
      <c r="AL170">
        <f>VLOOKUP($B170,Leveranser!$B$1:$Y$499,MATCH("Totalt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114">
        <f t="shared" si="48"/>
        <v>1.0343406836142586</v>
      </c>
      <c r="AP170" t="str">
        <f>IFERROR(VLOOKUP($B170,Miljövärden!$B$2:$H$600,7,FALSE),"Nej, saknas")</f>
        <v>Ja</v>
      </c>
      <c r="AQ170" t="str">
        <f>IFERROR(VLOOKUP($B170,Miljövärden!$B$2:$H$600,6,FALSE),"Nej, saknas")</f>
        <v>Ja</v>
      </c>
      <c r="AU170">
        <f t="shared" si="49"/>
        <v>1.1065799999999999</v>
      </c>
      <c r="AV170">
        <f t="shared" si="50"/>
        <v>0</v>
      </c>
      <c r="AW170">
        <f t="shared" si="51"/>
        <v>34.461269999999999</v>
      </c>
      <c r="AX170">
        <f t="shared" si="52"/>
        <v>0</v>
      </c>
      <c r="AZ170">
        <f t="shared" si="53"/>
        <v>34.461269999999999</v>
      </c>
      <c r="BC170">
        <f t="shared" si="54"/>
        <v>0</v>
      </c>
      <c r="BD170">
        <f t="shared" si="55"/>
        <v>0</v>
      </c>
      <c r="BE170">
        <f t="shared" si="56"/>
        <v>34.461269999999999</v>
      </c>
      <c r="BF170">
        <f t="shared" si="57"/>
        <v>18.192</v>
      </c>
      <c r="BG170">
        <f t="shared" si="58"/>
        <v>1.1065799999999999</v>
      </c>
      <c r="BH170">
        <f>VLOOKUP(B170,Miljö!$B$1:$BX$482,MATCH("Fossilandel för ursprungspecificerad el ()",Miljö!$B$1:$I$1,0),FALSE)</f>
        <v>0</v>
      </c>
      <c r="BI170">
        <f>VLOOKUP(B170,Miljö!$B$1:$BX$482,MATCH("Kärnkraftsandel för ursprungsspecificerad el ()",Miljö!$B$1:$O$1,0),FALSE)</f>
        <v>0</v>
      </c>
      <c r="BJ170">
        <f t="shared" si="59"/>
        <v>0</v>
      </c>
      <c r="BK170" t="str">
        <f>VLOOKUP(B170,Miljö!$B$1:$P$482,MATCH("Fossil andel i procent (%)",Miljö!$B$1:$P$1,0),FALSE)</f>
        <v>ET</v>
      </c>
      <c r="BL170">
        <f t="shared" si="60"/>
        <v>53.75985</v>
      </c>
      <c r="BO170" s="21">
        <f t="shared" si="61"/>
        <v>0</v>
      </c>
      <c r="BP170" s="115">
        <f t="shared" si="62"/>
        <v>0</v>
      </c>
      <c r="BQ170" s="115">
        <f t="shared" si="63"/>
        <v>0.66160619867800974</v>
      </c>
      <c r="BR170" s="115">
        <f t="shared" si="64"/>
        <v>0.33839380132199032</v>
      </c>
      <c r="BT170" s="116">
        <f t="shared" si="65"/>
        <v>1</v>
      </c>
      <c r="BW170" s="115">
        <f>IF(AP170="Ja",VLOOKUP(B170,Miljövärden!$B$2:$H$600,MATCH("Total andel fossilt",Miljövärden!$B$2:$H$2,0),FALSE),"")</f>
        <v>0</v>
      </c>
      <c r="BX170" s="116">
        <f t="shared" si="66"/>
        <v>0</v>
      </c>
      <c r="BZ170">
        <f t="shared" si="67"/>
        <v>0</v>
      </c>
      <c r="CA170" s="115">
        <f t="shared" si="68"/>
        <v>0</v>
      </c>
    </row>
    <row r="171" spans="1:79">
      <c r="A171" t="s">
        <v>294</v>
      </c>
      <c r="B171" t="s">
        <v>295</v>
      </c>
      <c r="C171">
        <f>VLOOKUP($B171,'Tillförd energi'!$B$1:$AI$720,MATCH(C$1,'Tillförd energi'!$B$1:$AQ$1,0),FALSE)</f>
        <v>0</v>
      </c>
      <c r="D171">
        <f>VLOOKUP($B171,'Tillförd energi'!$B$1:$AI$720,MATCH(D$1,'Tillförd energi'!$B$1:$AQ$1,0),FALSE)</f>
        <v>6.3E-2</v>
      </c>
      <c r="E171">
        <f>VLOOKUP($B171,'Tillförd energi'!$B$1:$AI$720,MATCH(E$1,'Tillförd energi'!$B$1:$AQ$1,0),FALSE)</f>
        <v>0</v>
      </c>
      <c r="F171">
        <f>VLOOKUP($B171,'Tillförd energi'!$B$1:$AI$720,MATCH(F$1,'Tillförd energi'!$B$1:$AQ$1,0),FALSE)</f>
        <v>0</v>
      </c>
      <c r="G171">
        <f>VLOOKUP($B171,'Tillförd energi'!$B$1:$AI$720,MATCH(G$1,'Tillförd energi'!$B$1:$AQ$1,0),FALSE)</f>
        <v>0</v>
      </c>
      <c r="H171">
        <f>VLOOKUP($B171,'Tillförd energi'!$B$1:$AI$720,MATCH(H$1,'Tillförd energi'!$B$1:$AQ$1,0),FALSE)</f>
        <v>0</v>
      </c>
      <c r="I171">
        <f>VLOOKUP($B171,'Tillförd energi'!$B$1:$AI$720,MATCH(I$1,'Tillförd energi'!$B$1:$AQ$1,0),FALSE)</f>
        <v>0</v>
      </c>
      <c r="J171">
        <f>VLOOKUP($B171,'Tillförd energi'!$B$1:$AI$720,MATCH(J$1,'Tillförd energi'!$B$1:$AQ$1,0),FALSE)</f>
        <v>0</v>
      </c>
      <c r="K171">
        <f>VLOOKUP($B171,'Tillförd energi'!$B$1:$AI$720,MATCH(K$1,'Tillförd energi'!$B$1:$AQ$1,0),FALSE)</f>
        <v>0</v>
      </c>
      <c r="L171">
        <f>VLOOKUP($B171,'Tillförd energi'!$B$1:$AI$720,MATCH(L$1,'Tillförd energi'!$B$1:$AQ$1,0),FALSE)</f>
        <v>0</v>
      </c>
      <c r="M171">
        <f>VLOOKUP($B171,'Tillförd energi'!$B$1:$AI$720,MATCH(M$1,'Tillförd energi'!$B$1:$AQ$1,0),FALSE)</f>
        <v>0</v>
      </c>
      <c r="N171">
        <f>VLOOKUP($B171,'Tillförd energi'!$B$1:$AI$720,MATCH(N$1,'Tillförd energi'!$B$1:$AQ$1,0),FALSE)</f>
        <v>0</v>
      </c>
      <c r="O171">
        <f>VLOOKUP($B171,'Tillförd energi'!$B$1:$AI$720,MATCH(O$1,'Tillförd energi'!$B$1:$AQ$1,0),FALSE)</f>
        <v>0</v>
      </c>
      <c r="P171">
        <f>VLOOKUP($B171,'Tillförd energi'!$B$1:$AI$720,MATCH(P$1,'Tillförd energi'!$B$1:$AQ$1,0),FALSE)</f>
        <v>0</v>
      </c>
      <c r="Q171">
        <f>VLOOKUP($B171,'Tillförd energi'!$B$1:$AI$720,MATCH(Q$1,'Tillförd energi'!$B$1:$AQ$1,0),FALSE)</f>
        <v>0</v>
      </c>
      <c r="R171">
        <f>VLOOKUP($B171,'Tillförd energi'!$B$1:$AI$720,MATCH(R$1,'Tillförd energi'!$B$1:$AQ$1,0),FALSE)</f>
        <v>3.254</v>
      </c>
      <c r="S171">
        <f>VLOOKUP($B171,'Tillförd energi'!$B$1:$AI$720,MATCH(S$1,'Tillförd energi'!$B$1:$AQ$1,0),FALSE)</f>
        <v>0</v>
      </c>
      <c r="T171">
        <f>VLOOKUP($B171,'Tillförd energi'!$B$1:$AI$720,MATCH(T$1,'Tillförd energi'!$B$1:$AQ$1,0),FALSE)</f>
        <v>0</v>
      </c>
      <c r="U171">
        <f>VLOOKUP($B171,'Tillförd energi'!$B$1:$AI$720,MATCH(U$1,'Tillförd energi'!$B$1:$AQ$1,0),FALSE)</f>
        <v>0</v>
      </c>
      <c r="V171">
        <f>VLOOKUP($B171,'Tillförd energi'!$B$1:$AI$720,MATCH(V$1,'Tillförd energi'!$B$1:$AQ$1,0),FALSE)</f>
        <v>0</v>
      </c>
      <c r="W171">
        <f>VLOOKUP($B171,'Tillförd energi'!$B$1:$AI$720,MATCH(W$1,'Tillförd energi'!$B$1:$AQ$1,0),FALSE)</f>
        <v>0</v>
      </c>
      <c r="X171">
        <f>VLOOKUP($B171,'Tillförd energi'!$B$1:$AI$720,MATCH(X$1,'Tillförd energi'!$B$1:$AQ$1,0),FALSE)</f>
        <v>0</v>
      </c>
      <c r="Y171">
        <f>VLOOKUP($B171,'Tillförd energi'!$B$1:$AI$720,MATCH(Y$1,'Tillförd energi'!$B$1:$AQ$1,0),FALSE)</f>
        <v>0</v>
      </c>
      <c r="Z171">
        <f>VLOOKUP($B171,'Tillförd energi'!$B$1:$AI$720,MATCH(Z$1,'Tillförd energi'!$B$1:$AQ$1,0),FALSE)</f>
        <v>0</v>
      </c>
      <c r="AA171">
        <f>VLOOKUP($B171,'Tillförd energi'!$B$1:$AI$720,MATCH(AA$1,'Tillförd energi'!$B$1:$AQ$1,0),FALSE)</f>
        <v>0</v>
      </c>
      <c r="AB171">
        <f>VLOOKUP($B171,'Tillförd energi'!$B$1:$AI$720,MATCH(AB$1,'Tillförd energi'!$B$1:$AQ$1,0),FALSE)</f>
        <v>0</v>
      </c>
      <c r="AC171">
        <f>VLOOKUP($B171,'Tillförd energi'!$B$1:$AI$720,MATCH(AC$1,'Tillförd energi'!$B$1:$AQ$1,0),FALSE)</f>
        <v>0</v>
      </c>
      <c r="AD171">
        <f>VLOOKUP($B171,'Tillförd energi'!$B$1:$AI$720,MATCH(AD$1,'Tillförd energi'!$B$1:$AQ$1,0),FALSE)</f>
        <v>0</v>
      </c>
      <c r="AE171">
        <f>VLOOKUP($B171,'Tillförd energi'!$B$1:$AI$720,MATCH(AE$1,'Tillförd energi'!$B$1:$AQ$1,0),FALSE)</f>
        <v>0</v>
      </c>
      <c r="AF171">
        <f>VLOOKUP($B171,'Tillförd energi'!$B$1:$AI$720,MATCH(AF$1,'Tillförd energi'!$B$1:$AQ$1,0),FALSE)</f>
        <v>4.2999999999999997E-2</v>
      </c>
      <c r="AG171">
        <f>IFERROR(VLOOKUP(B171,Miljö!$B$1:$AC$550,MATCH("Köpt mängd produktionsspecifik fjärrvärme:",Miljö!$B$1:$AC$1,0),FALSE)/1,0)</f>
        <v>0</v>
      </c>
      <c r="AI171">
        <f t="shared" si="46"/>
        <v>3.3600000000000003</v>
      </c>
      <c r="AJ171">
        <f t="shared" si="47"/>
        <v>3.3600000000000003</v>
      </c>
      <c r="AK171">
        <f>IF(ISERROR(1/VLOOKUP($B171,Leveranser!$B$1:$S$499,MATCH("Såld värme (GWh)",Leveranser!$B$1:$S$1,0),FALSE)),"",VLOOKUP($B171,Leveranser!$B$1:$S$499,MATCH("Såld värme (GWh)",Leveranser!$B$1:$S$1,0),FALSE))</f>
        <v>2.7309999999999999</v>
      </c>
      <c r="AL171">
        <f>VLOOKUP($B171,Leveranser!$B$1:$Y$499,MATCH("Totalt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114">
        <f t="shared" si="48"/>
        <v>0.81279761904761894</v>
      </c>
      <c r="AP171" t="str">
        <f>IFERROR(VLOOKUP($B171,Miljövärden!$B$2:$H$600,7,FALSE),"Nej, saknas")</f>
        <v>Ja</v>
      </c>
      <c r="AQ171" t="str">
        <f>IFERROR(VLOOKUP($B171,Miljövärden!$B$2:$H$600,6,FALSE),"Nej, saknas")</f>
        <v>Ja</v>
      </c>
      <c r="AU171">
        <f t="shared" si="49"/>
        <v>4.2999999999999997E-2</v>
      </c>
      <c r="AV171">
        <f t="shared" si="50"/>
        <v>0</v>
      </c>
      <c r="AW171">
        <f t="shared" si="51"/>
        <v>0</v>
      </c>
      <c r="AX171">
        <f t="shared" si="52"/>
        <v>3.254</v>
      </c>
      <c r="AZ171">
        <f t="shared" si="53"/>
        <v>3.254</v>
      </c>
      <c r="BC171">
        <f t="shared" si="54"/>
        <v>6.3E-2</v>
      </c>
      <c r="BD171">
        <f t="shared" si="55"/>
        <v>0</v>
      </c>
      <c r="BE171">
        <f t="shared" si="56"/>
        <v>3.254</v>
      </c>
      <c r="BF171">
        <f t="shared" si="57"/>
        <v>0</v>
      </c>
      <c r="BG171">
        <f t="shared" si="58"/>
        <v>4.2999999999999997E-2</v>
      </c>
      <c r="BH171">
        <f>VLOOKUP(B171,Miljö!$B$1:$BX$482,MATCH("Fossilandel för ursprungspecificerad el ()",Miljö!$B$1:$I$1,0),FALSE)</f>
        <v>0</v>
      </c>
      <c r="BI171">
        <f>VLOOKUP(B171,Miljö!$B$1:$BX$482,MATCH("Kärnkraftsandel för ursprungsspecificerad el ()",Miljö!$B$1:$O$1,0),FALSE)</f>
        <v>0</v>
      </c>
      <c r="BJ171">
        <f t="shared" si="59"/>
        <v>0</v>
      </c>
      <c r="BK171" t="str">
        <f>VLOOKUP(B171,Miljö!$B$1:$P$482,MATCH("Fossil andel i procent (%)",Miljö!$B$1:$P$1,0),FALSE)</f>
        <v>ET</v>
      </c>
      <c r="BL171">
        <f t="shared" si="60"/>
        <v>3.3600000000000003</v>
      </c>
      <c r="BO171" s="21">
        <f t="shared" si="61"/>
        <v>1.8749999999999999E-2</v>
      </c>
      <c r="BP171" s="115">
        <f t="shared" si="62"/>
        <v>0</v>
      </c>
      <c r="BQ171" s="115">
        <f t="shared" si="63"/>
        <v>0.98124999999999996</v>
      </c>
      <c r="BR171" s="115">
        <f t="shared" si="64"/>
        <v>0</v>
      </c>
      <c r="BT171" s="116">
        <f t="shared" si="65"/>
        <v>1</v>
      </c>
      <c r="BW171" s="115">
        <f>IF(AP171="Ja",VLOOKUP(B171,Miljövärden!$B$2:$H$600,MATCH("Total andel fossilt",Miljövärden!$B$2:$H$2,0),FALSE),"")</f>
        <v>1.8749999999999999E-2</v>
      </c>
      <c r="BX171" s="116">
        <f t="shared" si="66"/>
        <v>0</v>
      </c>
      <c r="BZ171">
        <f t="shared" si="67"/>
        <v>0</v>
      </c>
      <c r="CA171" s="115">
        <f t="shared" si="68"/>
        <v>0</v>
      </c>
    </row>
    <row r="172" spans="1:79">
      <c r="A172" t="s">
        <v>294</v>
      </c>
      <c r="B172" t="s">
        <v>296</v>
      </c>
      <c r="C172">
        <f>VLOOKUP($B172,'Tillförd energi'!$B$1:$AI$720,MATCH(C$1,'Tillförd energi'!$B$1:$AQ$1,0),FALSE)</f>
        <v>0</v>
      </c>
      <c r="D172">
        <f>VLOOKUP($B172,'Tillförd energi'!$B$1:$AI$720,MATCH(D$1,'Tillförd energi'!$B$1:$AQ$1,0),FALSE)</f>
        <v>0.22800000000000001</v>
      </c>
      <c r="E172">
        <f>VLOOKUP($B172,'Tillförd energi'!$B$1:$AI$720,MATCH(E$1,'Tillförd energi'!$B$1:$AQ$1,0),FALSE)</f>
        <v>0</v>
      </c>
      <c r="F172">
        <f>VLOOKUP($B172,'Tillförd energi'!$B$1:$AI$720,MATCH(F$1,'Tillförd energi'!$B$1:$AQ$1,0),FALSE)</f>
        <v>0</v>
      </c>
      <c r="G172">
        <f>VLOOKUP($B172,'Tillförd energi'!$B$1:$AI$720,MATCH(G$1,'Tillförd energi'!$B$1:$AQ$1,0),FALSE)</f>
        <v>0</v>
      </c>
      <c r="H172">
        <f>VLOOKUP($B172,'Tillförd energi'!$B$1:$AI$720,MATCH(H$1,'Tillförd energi'!$B$1:$AQ$1,0),FALSE)</f>
        <v>0</v>
      </c>
      <c r="I172">
        <f>VLOOKUP($B172,'Tillförd energi'!$B$1:$AI$720,MATCH(I$1,'Tillförd energi'!$B$1:$AQ$1,0),FALSE)</f>
        <v>0</v>
      </c>
      <c r="J172">
        <f>VLOOKUP($B172,'Tillförd energi'!$B$1:$AI$720,MATCH(J$1,'Tillförd energi'!$B$1:$AQ$1,0),FALSE)</f>
        <v>0</v>
      </c>
      <c r="K172">
        <f>VLOOKUP($B172,'Tillförd energi'!$B$1:$AI$720,MATCH(K$1,'Tillförd energi'!$B$1:$AQ$1,0),FALSE)</f>
        <v>0</v>
      </c>
      <c r="L172">
        <f>VLOOKUP($B172,'Tillförd energi'!$B$1:$AI$720,MATCH(L$1,'Tillförd energi'!$B$1:$AQ$1,0),FALSE)</f>
        <v>0</v>
      </c>
      <c r="M172">
        <f>VLOOKUP($B172,'Tillförd energi'!$B$1:$AI$720,MATCH(M$1,'Tillförd energi'!$B$1:$AQ$1,0),FALSE)</f>
        <v>0</v>
      </c>
      <c r="N172">
        <f>VLOOKUP($B172,'Tillförd energi'!$B$1:$AI$720,MATCH(N$1,'Tillförd energi'!$B$1:$AQ$1,0),FALSE)</f>
        <v>0</v>
      </c>
      <c r="O172">
        <f>VLOOKUP($B172,'Tillförd energi'!$B$1:$AI$720,MATCH(O$1,'Tillförd energi'!$B$1:$AQ$1,0),FALSE)</f>
        <v>0</v>
      </c>
      <c r="P172">
        <f>VLOOKUP($B172,'Tillförd energi'!$B$1:$AI$720,MATCH(P$1,'Tillförd energi'!$B$1:$AQ$1,0),FALSE)</f>
        <v>27.375</v>
      </c>
      <c r="Q172">
        <f>VLOOKUP($B172,'Tillförd energi'!$B$1:$AI$720,MATCH(Q$1,'Tillförd energi'!$B$1:$AQ$1,0),FALSE)</f>
        <v>0</v>
      </c>
      <c r="R172">
        <f>VLOOKUP($B172,'Tillförd energi'!$B$1:$AI$720,MATCH(R$1,'Tillförd energi'!$B$1:$AQ$1,0),FALSE)</f>
        <v>0.224</v>
      </c>
      <c r="S172">
        <f>VLOOKUP($B172,'Tillförd energi'!$B$1:$AI$720,MATCH(S$1,'Tillförd energi'!$B$1:$AQ$1,0),FALSE)</f>
        <v>0</v>
      </c>
      <c r="T172">
        <f>VLOOKUP($B172,'Tillförd energi'!$B$1:$AI$720,MATCH(T$1,'Tillförd energi'!$B$1:$AQ$1,0),FALSE)</f>
        <v>0</v>
      </c>
      <c r="U172">
        <f>VLOOKUP($B172,'Tillförd energi'!$B$1:$AI$720,MATCH(U$1,'Tillförd energi'!$B$1:$AQ$1,0),FALSE)</f>
        <v>0</v>
      </c>
      <c r="V172">
        <f>VLOOKUP($B172,'Tillförd energi'!$B$1:$AI$720,MATCH(V$1,'Tillförd energi'!$B$1:$AQ$1,0),FALSE)</f>
        <v>0</v>
      </c>
      <c r="W172">
        <f>VLOOKUP($B172,'Tillförd energi'!$B$1:$AI$720,MATCH(W$1,'Tillförd energi'!$B$1:$AQ$1,0),FALSE)</f>
        <v>0.44400000000000001</v>
      </c>
      <c r="X172">
        <f>VLOOKUP($B172,'Tillförd energi'!$B$1:$AI$720,MATCH(X$1,'Tillförd energi'!$B$1:$AQ$1,0),FALSE)</f>
        <v>0</v>
      </c>
      <c r="Y172">
        <f>VLOOKUP($B172,'Tillförd energi'!$B$1:$AI$720,MATCH(Y$1,'Tillförd energi'!$B$1:$AQ$1,0),FALSE)</f>
        <v>0</v>
      </c>
      <c r="Z172">
        <f>VLOOKUP($B172,'Tillförd energi'!$B$1:$AI$720,MATCH(Z$1,'Tillförd energi'!$B$1:$AQ$1,0),FALSE)</f>
        <v>0</v>
      </c>
      <c r="AA172">
        <f>VLOOKUP($B172,'Tillförd energi'!$B$1:$AI$720,MATCH(AA$1,'Tillförd energi'!$B$1:$AQ$1,0),FALSE)</f>
        <v>0</v>
      </c>
      <c r="AB172">
        <f>VLOOKUP($B172,'Tillförd energi'!$B$1:$AI$720,MATCH(AB$1,'Tillförd energi'!$B$1:$AQ$1,0),FALSE)</f>
        <v>0</v>
      </c>
      <c r="AC172">
        <f>VLOOKUP($B172,'Tillförd energi'!$B$1:$AI$720,MATCH(AC$1,'Tillförd energi'!$B$1:$AQ$1,0),FALSE)</f>
        <v>0</v>
      </c>
      <c r="AD172">
        <f>VLOOKUP($B172,'Tillförd energi'!$B$1:$AI$720,MATCH(AD$1,'Tillförd energi'!$B$1:$AQ$1,0),FALSE)</f>
        <v>7.0999999999999994E-2</v>
      </c>
      <c r="AE172">
        <f>VLOOKUP($B172,'Tillförd energi'!$B$1:$AI$720,MATCH(AE$1,'Tillförd energi'!$B$1:$AQ$1,0),FALSE)</f>
        <v>0</v>
      </c>
      <c r="AF172">
        <f>VLOOKUP($B172,'Tillförd energi'!$B$1:$AI$720,MATCH(AF$1,'Tillförd energi'!$B$1:$AQ$1,0),FALSE)</f>
        <v>0.85</v>
      </c>
      <c r="AG172">
        <f>IFERROR(VLOOKUP(B172,Miljö!$B$1:$AC$550,MATCH("Köpt mängd produktionsspecifik fjärrvärme:",Miljö!$B$1:$AC$1,0),FALSE)/1,0)</f>
        <v>0</v>
      </c>
      <c r="AI172">
        <f t="shared" si="46"/>
        <v>29.192000000000004</v>
      </c>
      <c r="AJ172">
        <f t="shared" si="47"/>
        <v>29.192000000000004</v>
      </c>
      <c r="AK172">
        <f>IF(ISERROR(1/VLOOKUP($B172,Leveranser!$B$1:$S$499,MATCH("Såld värme (GWh)",Leveranser!$B$1:$S$1,0),FALSE)),"",VLOOKUP($B172,Leveranser!$B$1:$S$499,MATCH("Såld värme (GWh)",Leveranser!$B$1:$S$1,0),FALSE))</f>
        <v>21.134</v>
      </c>
      <c r="AL172">
        <f>VLOOKUP($B172,Leveranser!$B$1:$Y$499,MATCH("Totalt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114">
        <f t="shared" si="48"/>
        <v>0.72396546999177847</v>
      </c>
      <c r="AP172" t="str">
        <f>IFERROR(VLOOKUP($B172,Miljövärden!$B$2:$H$600,7,FALSE),"Nej, saknas")</f>
        <v>Ja</v>
      </c>
      <c r="AQ172" t="str">
        <f>IFERROR(VLOOKUP($B172,Miljövärden!$B$2:$H$600,6,FALSE),"Nej, saknas")</f>
        <v>Ja</v>
      </c>
      <c r="AU172">
        <f t="shared" si="49"/>
        <v>0.85</v>
      </c>
      <c r="AV172">
        <f t="shared" si="50"/>
        <v>0</v>
      </c>
      <c r="AW172">
        <f t="shared" si="51"/>
        <v>27.375</v>
      </c>
      <c r="AX172">
        <f t="shared" si="52"/>
        <v>0.224</v>
      </c>
      <c r="AZ172">
        <f t="shared" si="53"/>
        <v>28.042999999999999</v>
      </c>
      <c r="BC172">
        <f t="shared" si="54"/>
        <v>0.22800000000000001</v>
      </c>
      <c r="BD172">
        <f t="shared" si="55"/>
        <v>0</v>
      </c>
      <c r="BE172">
        <f t="shared" si="56"/>
        <v>28.042999999999999</v>
      </c>
      <c r="BF172">
        <f t="shared" si="57"/>
        <v>7.0999999999999994E-2</v>
      </c>
      <c r="BG172">
        <f t="shared" si="58"/>
        <v>0.85</v>
      </c>
      <c r="BH172">
        <f>VLOOKUP(B172,Miljö!$B$1:$BX$482,MATCH("Fossilandel för ursprungspecificerad el ()",Miljö!$B$1:$I$1,0),FALSE)</f>
        <v>0</v>
      </c>
      <c r="BI172">
        <f>VLOOKUP(B172,Miljö!$B$1:$BX$482,MATCH("Kärnkraftsandel för ursprungsspecificerad el ()",Miljö!$B$1:$O$1,0),FALSE)</f>
        <v>0</v>
      </c>
      <c r="BJ172">
        <f t="shared" si="59"/>
        <v>0</v>
      </c>
      <c r="BK172" t="str">
        <f>VLOOKUP(B172,Miljö!$B$1:$P$482,MATCH("Fossil andel i procent (%)",Miljö!$B$1:$P$1,0),FALSE)</f>
        <v>ET</v>
      </c>
      <c r="BL172">
        <f t="shared" si="60"/>
        <v>29.192000000000004</v>
      </c>
      <c r="BO172" s="21">
        <f t="shared" si="61"/>
        <v>7.8103590024664283E-3</v>
      </c>
      <c r="BP172" s="115">
        <f t="shared" si="62"/>
        <v>0</v>
      </c>
      <c r="BQ172" s="115">
        <f t="shared" si="63"/>
        <v>0.98975746779939699</v>
      </c>
      <c r="BR172" s="115">
        <f t="shared" si="64"/>
        <v>2.4321731981364753E-3</v>
      </c>
      <c r="BT172" s="116">
        <f t="shared" si="65"/>
        <v>0.99999999999999989</v>
      </c>
      <c r="BW172" s="115">
        <f>IF(AP172="Ja",VLOOKUP(B172,Miljövärden!$B$2:$H$600,MATCH("Total andel fossilt",Miljövärden!$B$2:$H$2,0),FALSE),"")</f>
        <v>7.8103599999999997E-3</v>
      </c>
      <c r="BX172" s="116">
        <f t="shared" si="66"/>
        <v>9.975335713702238E-10</v>
      </c>
      <c r="BZ172">
        <f t="shared" si="67"/>
        <v>9.975335713702238E-10</v>
      </c>
      <c r="CA172" s="115">
        <f t="shared" si="68"/>
        <v>0</v>
      </c>
    </row>
    <row r="173" spans="1:79">
      <c r="A173" t="s">
        <v>294</v>
      </c>
      <c r="B173" t="s">
        <v>297</v>
      </c>
      <c r="C173">
        <f>VLOOKUP($B173,'Tillförd energi'!$B$1:$AI$720,MATCH(C$1,'Tillförd energi'!$B$1:$AQ$1,0),FALSE)</f>
        <v>0</v>
      </c>
      <c r="D173">
        <f>VLOOKUP($B173,'Tillförd energi'!$B$1:$AI$720,MATCH(D$1,'Tillförd energi'!$B$1:$AQ$1,0),FALSE)</f>
        <v>0.28599999999999998</v>
      </c>
      <c r="E173">
        <f>VLOOKUP($B173,'Tillförd energi'!$B$1:$AI$720,MATCH(E$1,'Tillförd energi'!$B$1:$AQ$1,0),FALSE)</f>
        <v>0</v>
      </c>
      <c r="F173">
        <f>VLOOKUP($B173,'Tillförd energi'!$B$1:$AI$720,MATCH(F$1,'Tillförd energi'!$B$1:$AQ$1,0),FALSE)</f>
        <v>0</v>
      </c>
      <c r="G173">
        <f>VLOOKUP($B173,'Tillförd energi'!$B$1:$AI$720,MATCH(G$1,'Tillförd energi'!$B$1:$AQ$1,0),FALSE)</f>
        <v>0</v>
      </c>
      <c r="H173">
        <f>VLOOKUP($B173,'Tillförd energi'!$B$1:$AI$720,MATCH(H$1,'Tillförd energi'!$B$1:$AQ$1,0),FALSE)</f>
        <v>0</v>
      </c>
      <c r="I173">
        <f>VLOOKUP($B173,'Tillförd energi'!$B$1:$AI$720,MATCH(I$1,'Tillförd energi'!$B$1:$AQ$1,0),FALSE)</f>
        <v>0</v>
      </c>
      <c r="J173">
        <f>VLOOKUP($B173,'Tillförd energi'!$B$1:$AI$720,MATCH(J$1,'Tillförd energi'!$B$1:$AQ$1,0),FALSE)</f>
        <v>0</v>
      </c>
      <c r="K173">
        <f>VLOOKUP($B173,'Tillförd energi'!$B$1:$AI$720,MATCH(K$1,'Tillförd energi'!$B$1:$AQ$1,0),FALSE)</f>
        <v>0</v>
      </c>
      <c r="L173">
        <f>VLOOKUP($B173,'Tillförd energi'!$B$1:$AI$720,MATCH(L$1,'Tillförd energi'!$B$1:$AQ$1,0),FALSE)</f>
        <v>0</v>
      </c>
      <c r="M173">
        <f>VLOOKUP($B173,'Tillförd energi'!$B$1:$AI$720,MATCH(M$1,'Tillförd energi'!$B$1:$AQ$1,0),FALSE)</f>
        <v>0</v>
      </c>
      <c r="N173">
        <f>VLOOKUP($B173,'Tillförd energi'!$B$1:$AI$720,MATCH(N$1,'Tillförd energi'!$B$1:$AQ$1,0),FALSE)</f>
        <v>0</v>
      </c>
      <c r="O173">
        <f>VLOOKUP($B173,'Tillförd energi'!$B$1:$AI$720,MATCH(O$1,'Tillförd energi'!$B$1:$AQ$1,0),FALSE)</f>
        <v>0</v>
      </c>
      <c r="P173">
        <f>VLOOKUP($B173,'Tillförd energi'!$B$1:$AI$720,MATCH(P$1,'Tillförd energi'!$B$1:$AQ$1,0),FALSE)</f>
        <v>17.108000000000001</v>
      </c>
      <c r="Q173">
        <f>VLOOKUP($B173,'Tillförd energi'!$B$1:$AI$720,MATCH(Q$1,'Tillförd energi'!$B$1:$AQ$1,0),FALSE)</f>
        <v>0</v>
      </c>
      <c r="R173">
        <f>VLOOKUP($B173,'Tillförd energi'!$B$1:$AI$720,MATCH(R$1,'Tillförd energi'!$B$1:$AQ$1,0),FALSE)</f>
        <v>0</v>
      </c>
      <c r="S173">
        <f>VLOOKUP($B173,'Tillförd energi'!$B$1:$AI$720,MATCH(S$1,'Tillförd energi'!$B$1:$AQ$1,0),FALSE)</f>
        <v>0</v>
      </c>
      <c r="T173">
        <f>VLOOKUP($B173,'Tillförd energi'!$B$1:$AI$720,MATCH(T$1,'Tillförd energi'!$B$1:$AQ$1,0),FALSE)</f>
        <v>0</v>
      </c>
      <c r="U173">
        <f>VLOOKUP($B173,'Tillförd energi'!$B$1:$AI$720,MATCH(U$1,'Tillförd energi'!$B$1:$AQ$1,0),FALSE)</f>
        <v>0</v>
      </c>
      <c r="V173">
        <f>VLOOKUP($B173,'Tillförd energi'!$B$1:$AI$720,MATCH(V$1,'Tillförd energi'!$B$1:$AQ$1,0),FALSE)</f>
        <v>0</v>
      </c>
      <c r="W173">
        <f>VLOOKUP($B173,'Tillförd energi'!$B$1:$AI$720,MATCH(W$1,'Tillförd energi'!$B$1:$AQ$1,0),FALSE)</f>
        <v>0</v>
      </c>
      <c r="X173">
        <f>VLOOKUP($B173,'Tillförd energi'!$B$1:$AI$720,MATCH(X$1,'Tillförd energi'!$B$1:$AQ$1,0),FALSE)</f>
        <v>0</v>
      </c>
      <c r="Y173">
        <f>VLOOKUP($B173,'Tillförd energi'!$B$1:$AI$720,MATCH(Y$1,'Tillförd energi'!$B$1:$AQ$1,0),FALSE)</f>
        <v>0</v>
      </c>
      <c r="Z173">
        <f>VLOOKUP($B173,'Tillförd energi'!$B$1:$AI$720,MATCH(Z$1,'Tillförd energi'!$B$1:$AQ$1,0),FALSE)</f>
        <v>0</v>
      </c>
      <c r="AA173">
        <f>VLOOKUP($B173,'Tillförd energi'!$B$1:$AI$720,MATCH(AA$1,'Tillförd energi'!$B$1:$AQ$1,0),FALSE)</f>
        <v>0</v>
      </c>
      <c r="AB173">
        <f>VLOOKUP($B173,'Tillförd energi'!$B$1:$AI$720,MATCH(AB$1,'Tillförd energi'!$B$1:$AQ$1,0),FALSE)</f>
        <v>0</v>
      </c>
      <c r="AC173">
        <f>VLOOKUP($B173,'Tillförd energi'!$B$1:$AI$720,MATCH(AC$1,'Tillförd energi'!$B$1:$AQ$1,0),FALSE)</f>
        <v>0</v>
      </c>
      <c r="AD173">
        <f>VLOOKUP($B173,'Tillförd energi'!$B$1:$AI$720,MATCH(AD$1,'Tillförd energi'!$B$1:$AQ$1,0),FALSE)</f>
        <v>0</v>
      </c>
      <c r="AE173">
        <f>VLOOKUP($B173,'Tillförd energi'!$B$1:$AI$720,MATCH(AE$1,'Tillförd energi'!$B$1:$AQ$1,0),FALSE)</f>
        <v>0</v>
      </c>
      <c r="AF173">
        <f>VLOOKUP($B173,'Tillförd energi'!$B$1:$AI$720,MATCH(AF$1,'Tillförd energi'!$B$1:$AQ$1,0),FALSE)</f>
        <v>0.34799999999999998</v>
      </c>
      <c r="AG173">
        <f>IFERROR(VLOOKUP(B173,Miljö!$B$1:$AC$550,MATCH("Köpt mängd produktionsspecifik fjärrvärme:",Miljö!$B$1:$AC$1,0),FALSE)/1,0)</f>
        <v>0</v>
      </c>
      <c r="AI173">
        <f t="shared" si="46"/>
        <v>17.742000000000001</v>
      </c>
      <c r="AJ173">
        <f t="shared" si="47"/>
        <v>17.742000000000001</v>
      </c>
      <c r="AK173">
        <f>IF(ISERROR(1/VLOOKUP($B173,Leveranser!$B$1:$S$499,MATCH("Såld värme (GWh)",Leveranser!$B$1:$S$1,0),FALSE)),"",VLOOKUP($B173,Leveranser!$B$1:$S$499,MATCH("Såld värme (GWh)",Leveranser!$B$1:$S$1,0),FALSE))</f>
        <v>13.991</v>
      </c>
      <c r="AL173">
        <f>VLOOKUP($B173,Leveranser!$B$1:$Y$499,MATCH("Totalt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114">
        <f t="shared" si="48"/>
        <v>0.78858076879720429</v>
      </c>
      <c r="AP173" t="str">
        <f>IFERROR(VLOOKUP($B173,Miljövärden!$B$2:$H$600,7,FALSE),"Nej, saknas")</f>
        <v>Ja</v>
      </c>
      <c r="AQ173" t="str">
        <f>IFERROR(VLOOKUP($B173,Miljövärden!$B$2:$H$600,6,FALSE),"Nej, saknas")</f>
        <v>Ja</v>
      </c>
      <c r="AU173">
        <f t="shared" si="49"/>
        <v>0.34799999999999998</v>
      </c>
      <c r="AV173">
        <f t="shared" si="50"/>
        <v>0</v>
      </c>
      <c r="AW173">
        <f t="shared" si="51"/>
        <v>17.108000000000001</v>
      </c>
      <c r="AX173">
        <f t="shared" si="52"/>
        <v>0</v>
      </c>
      <c r="AZ173">
        <f t="shared" si="53"/>
        <v>17.108000000000001</v>
      </c>
      <c r="BC173">
        <f t="shared" si="54"/>
        <v>0.28599999999999998</v>
      </c>
      <c r="BD173">
        <f t="shared" si="55"/>
        <v>0</v>
      </c>
      <c r="BE173">
        <f t="shared" si="56"/>
        <v>17.108000000000001</v>
      </c>
      <c r="BF173">
        <f t="shared" si="57"/>
        <v>0</v>
      </c>
      <c r="BG173">
        <f t="shared" si="58"/>
        <v>0.34799999999999998</v>
      </c>
      <c r="BH173">
        <f>VLOOKUP(B173,Miljö!$B$1:$BX$482,MATCH("Fossilandel för ursprungspecificerad el ()",Miljö!$B$1:$I$1,0),FALSE)</f>
        <v>0</v>
      </c>
      <c r="BI173">
        <f>VLOOKUP(B173,Miljö!$B$1:$BX$482,MATCH("Kärnkraftsandel för ursprungsspecificerad el ()",Miljö!$B$1:$O$1,0),FALSE)</f>
        <v>0</v>
      </c>
      <c r="BJ173">
        <f t="shared" si="59"/>
        <v>0</v>
      </c>
      <c r="BK173" t="str">
        <f>VLOOKUP(B173,Miljö!$B$1:$P$482,MATCH("Fossil andel i procent (%)",Miljö!$B$1:$P$1,0),FALSE)</f>
        <v>ET</v>
      </c>
      <c r="BL173">
        <f t="shared" si="60"/>
        <v>17.742000000000001</v>
      </c>
      <c r="BO173" s="21">
        <f t="shared" si="61"/>
        <v>1.6119941382031336E-2</v>
      </c>
      <c r="BP173" s="115">
        <f t="shared" si="62"/>
        <v>0</v>
      </c>
      <c r="BQ173" s="115">
        <f t="shared" si="63"/>
        <v>0.98388005861796857</v>
      </c>
      <c r="BR173" s="115">
        <f t="shared" si="64"/>
        <v>0</v>
      </c>
      <c r="BT173" s="116">
        <f t="shared" si="65"/>
        <v>0.99999999999999989</v>
      </c>
      <c r="BW173" s="115">
        <f>IF(AP173="Ja",VLOOKUP(B173,Miljövärden!$B$2:$H$600,MATCH("Total andel fossilt",Miljövärden!$B$2:$H$2,0),FALSE),"")</f>
        <v>1.61199E-2</v>
      </c>
      <c r="BX173" s="116">
        <f t="shared" si="66"/>
        <v>-4.1382031336356651E-8</v>
      </c>
      <c r="BZ173">
        <f t="shared" si="67"/>
        <v>-4.1382031336356651E-8</v>
      </c>
      <c r="CA173" s="115">
        <f t="shared" si="68"/>
        <v>0</v>
      </c>
    </row>
    <row r="174" spans="1:79">
      <c r="A174" t="s">
        <v>294</v>
      </c>
      <c r="B174" t="s">
        <v>298</v>
      </c>
      <c r="C174">
        <f>VLOOKUP($B174,'Tillförd energi'!$B$1:$AI$720,MATCH(C$1,'Tillförd energi'!$B$1:$AQ$1,0),FALSE)</f>
        <v>0</v>
      </c>
      <c r="D174">
        <f>VLOOKUP($B174,'Tillförd energi'!$B$1:$AI$720,MATCH(D$1,'Tillförd energi'!$B$1:$AQ$1,0),FALSE)</f>
        <v>0</v>
      </c>
      <c r="E174">
        <f>VLOOKUP($B174,'Tillförd energi'!$B$1:$AI$720,MATCH(E$1,'Tillförd energi'!$B$1:$AQ$1,0),FALSE)</f>
        <v>0</v>
      </c>
      <c r="F174">
        <f>VLOOKUP($B174,'Tillförd energi'!$B$1:$AI$720,MATCH(F$1,'Tillförd energi'!$B$1:$AQ$1,0),FALSE)</f>
        <v>0</v>
      </c>
      <c r="G174">
        <f>VLOOKUP($B174,'Tillförd energi'!$B$1:$AI$720,MATCH(G$1,'Tillförd energi'!$B$1:$AQ$1,0),FALSE)</f>
        <v>0</v>
      </c>
      <c r="H174">
        <f>VLOOKUP($B174,'Tillförd energi'!$B$1:$AI$720,MATCH(H$1,'Tillförd energi'!$B$1:$AQ$1,0),FALSE)</f>
        <v>0</v>
      </c>
      <c r="I174">
        <f>VLOOKUP($B174,'Tillförd energi'!$B$1:$AI$720,MATCH(I$1,'Tillförd energi'!$B$1:$AQ$1,0),FALSE)</f>
        <v>0</v>
      </c>
      <c r="J174">
        <f>VLOOKUP($B174,'Tillförd energi'!$B$1:$AI$720,MATCH(J$1,'Tillförd energi'!$B$1:$AQ$1,0),FALSE)</f>
        <v>0</v>
      </c>
      <c r="K174">
        <f>VLOOKUP($B174,'Tillförd energi'!$B$1:$AI$720,MATCH(K$1,'Tillförd energi'!$B$1:$AQ$1,0),FALSE)</f>
        <v>0</v>
      </c>
      <c r="L174">
        <f>VLOOKUP($B174,'Tillförd energi'!$B$1:$AI$720,MATCH(L$1,'Tillförd energi'!$B$1:$AQ$1,0),FALSE)</f>
        <v>0</v>
      </c>
      <c r="M174">
        <f>VLOOKUP($B174,'Tillförd energi'!$B$1:$AI$720,MATCH(M$1,'Tillförd energi'!$B$1:$AQ$1,0),FALSE)</f>
        <v>0</v>
      </c>
      <c r="N174">
        <f>VLOOKUP($B174,'Tillförd energi'!$B$1:$AI$720,MATCH(N$1,'Tillförd energi'!$B$1:$AQ$1,0),FALSE)</f>
        <v>0</v>
      </c>
      <c r="O174">
        <f>VLOOKUP($B174,'Tillförd energi'!$B$1:$AI$720,MATCH(O$1,'Tillförd energi'!$B$1:$AQ$1,0),FALSE)</f>
        <v>0</v>
      </c>
      <c r="P174">
        <f>VLOOKUP($B174,'Tillförd energi'!$B$1:$AI$720,MATCH(P$1,'Tillförd energi'!$B$1:$AQ$1,0),FALSE)</f>
        <v>0</v>
      </c>
      <c r="Q174">
        <f>VLOOKUP($B174,'Tillförd energi'!$B$1:$AI$720,MATCH(Q$1,'Tillförd energi'!$B$1:$AQ$1,0),FALSE)</f>
        <v>0</v>
      </c>
      <c r="R174">
        <f>VLOOKUP($B174,'Tillförd energi'!$B$1:$AI$720,MATCH(R$1,'Tillförd energi'!$B$1:$AQ$1,0),FALSE)</f>
        <v>4.2160000000000002</v>
      </c>
      <c r="S174">
        <f>VLOOKUP($B174,'Tillförd energi'!$B$1:$AI$720,MATCH(S$1,'Tillförd energi'!$B$1:$AQ$1,0),FALSE)</f>
        <v>0</v>
      </c>
      <c r="T174">
        <f>VLOOKUP($B174,'Tillförd energi'!$B$1:$AI$720,MATCH(T$1,'Tillförd energi'!$B$1:$AQ$1,0),FALSE)</f>
        <v>0</v>
      </c>
      <c r="U174">
        <f>VLOOKUP($B174,'Tillförd energi'!$B$1:$AI$720,MATCH(U$1,'Tillförd energi'!$B$1:$AQ$1,0),FALSE)</f>
        <v>0</v>
      </c>
      <c r="V174">
        <f>VLOOKUP($B174,'Tillförd energi'!$B$1:$AI$720,MATCH(V$1,'Tillförd energi'!$B$1:$AQ$1,0),FALSE)</f>
        <v>0</v>
      </c>
      <c r="W174">
        <f>VLOOKUP($B174,'Tillförd energi'!$B$1:$AI$720,MATCH(W$1,'Tillförd energi'!$B$1:$AQ$1,0),FALSE)</f>
        <v>0</v>
      </c>
      <c r="X174">
        <f>VLOOKUP($B174,'Tillförd energi'!$B$1:$AI$720,MATCH(X$1,'Tillförd energi'!$B$1:$AQ$1,0),FALSE)</f>
        <v>0</v>
      </c>
      <c r="Y174">
        <f>VLOOKUP($B174,'Tillförd energi'!$B$1:$AI$720,MATCH(Y$1,'Tillförd energi'!$B$1:$AQ$1,0),FALSE)</f>
        <v>0</v>
      </c>
      <c r="Z174">
        <f>VLOOKUP($B174,'Tillförd energi'!$B$1:$AI$720,MATCH(Z$1,'Tillförd energi'!$B$1:$AQ$1,0),FALSE)</f>
        <v>0</v>
      </c>
      <c r="AA174">
        <f>VLOOKUP($B174,'Tillförd energi'!$B$1:$AI$720,MATCH(AA$1,'Tillförd energi'!$B$1:$AQ$1,0),FALSE)</f>
        <v>0</v>
      </c>
      <c r="AB174">
        <f>VLOOKUP($B174,'Tillförd energi'!$B$1:$AI$720,MATCH(AB$1,'Tillförd energi'!$B$1:$AQ$1,0),FALSE)</f>
        <v>0</v>
      </c>
      <c r="AC174">
        <f>VLOOKUP($B174,'Tillförd energi'!$B$1:$AI$720,MATCH(AC$1,'Tillförd energi'!$B$1:$AQ$1,0),FALSE)</f>
        <v>0</v>
      </c>
      <c r="AD174">
        <f>VLOOKUP($B174,'Tillförd energi'!$B$1:$AI$720,MATCH(AD$1,'Tillförd energi'!$B$1:$AQ$1,0),FALSE)</f>
        <v>0</v>
      </c>
      <c r="AE174">
        <f>VLOOKUP($B174,'Tillförd energi'!$B$1:$AI$720,MATCH(AE$1,'Tillförd energi'!$B$1:$AQ$1,0),FALSE)</f>
        <v>0</v>
      </c>
      <c r="AF174">
        <f>VLOOKUP($B174,'Tillförd energi'!$B$1:$AI$720,MATCH(AF$1,'Tillförd energi'!$B$1:$AQ$1,0),FALSE)</f>
        <v>0.01</v>
      </c>
      <c r="AG174">
        <f>IFERROR(VLOOKUP(B174,Miljö!$B$1:$AC$550,MATCH("Köpt mängd produktionsspecifik fjärrvärme:",Miljö!$B$1:$AC$1,0),FALSE)/1,0)</f>
        <v>0</v>
      </c>
      <c r="AI174">
        <f t="shared" si="46"/>
        <v>4.226</v>
      </c>
      <c r="AJ174">
        <f t="shared" si="47"/>
        <v>4.226</v>
      </c>
      <c r="AK174">
        <f>IF(ISERROR(1/VLOOKUP($B174,Leveranser!$B$1:$S$499,MATCH("Såld värme (GWh)",Leveranser!$B$1:$S$1,0),FALSE)),"",VLOOKUP($B174,Leveranser!$B$1:$S$499,MATCH("Såld värme (GWh)",Leveranser!$B$1:$S$1,0),FALSE))</f>
        <v>3.1179999999999999</v>
      </c>
      <c r="AL174">
        <f>VLOOKUP($B174,Leveranser!$B$1:$Y$499,MATCH("Totalt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0</v>
      </c>
      <c r="AN174" s="114">
        <f t="shared" si="48"/>
        <v>0.73781353525792714</v>
      </c>
      <c r="AP174" t="str">
        <f>IFERROR(VLOOKUP($B174,Miljövärden!$B$2:$H$600,7,FALSE),"Nej, saknas")</f>
        <v>Ja</v>
      </c>
      <c r="AQ174" t="str">
        <f>IFERROR(VLOOKUP($B174,Miljövärden!$B$2:$H$600,6,FALSE),"Nej, saknas")</f>
        <v>Ja</v>
      </c>
      <c r="AU174">
        <f t="shared" si="49"/>
        <v>0.01</v>
      </c>
      <c r="AV174">
        <f t="shared" si="50"/>
        <v>0</v>
      </c>
      <c r="AW174">
        <f t="shared" si="51"/>
        <v>0</v>
      </c>
      <c r="AX174">
        <f t="shared" si="52"/>
        <v>4.2160000000000002</v>
      </c>
      <c r="AZ174">
        <f t="shared" si="53"/>
        <v>4.2160000000000002</v>
      </c>
      <c r="BC174">
        <f t="shared" si="54"/>
        <v>0</v>
      </c>
      <c r="BD174">
        <f t="shared" si="55"/>
        <v>0</v>
      </c>
      <c r="BE174">
        <f t="shared" si="56"/>
        <v>4.2160000000000002</v>
      </c>
      <c r="BF174">
        <f t="shared" si="57"/>
        <v>0</v>
      </c>
      <c r="BG174">
        <f t="shared" si="58"/>
        <v>0.01</v>
      </c>
      <c r="BH174">
        <f>VLOOKUP(B174,Miljö!$B$1:$BX$482,MATCH("Fossilandel för ursprungspecificerad el ()",Miljö!$B$1:$I$1,0),FALSE)</f>
        <v>0</v>
      </c>
      <c r="BI174">
        <f>VLOOKUP(B174,Miljö!$B$1:$BX$482,MATCH("Kärnkraftsandel för ursprungsspecificerad el ()",Miljö!$B$1:$O$1,0),FALSE)</f>
        <v>0</v>
      </c>
      <c r="BJ174">
        <f t="shared" si="59"/>
        <v>0</v>
      </c>
      <c r="BK174" t="str">
        <f>VLOOKUP(B174,Miljö!$B$1:$P$482,MATCH("Fossil andel i procent (%)",Miljö!$B$1:$P$1,0),FALSE)</f>
        <v>ET</v>
      </c>
      <c r="BL174">
        <f t="shared" si="60"/>
        <v>4.226</v>
      </c>
      <c r="BO174" s="21">
        <f t="shared" si="61"/>
        <v>0</v>
      </c>
      <c r="BP174" s="115">
        <f t="shared" si="62"/>
        <v>0</v>
      </c>
      <c r="BQ174" s="115">
        <f t="shared" si="63"/>
        <v>1</v>
      </c>
      <c r="BR174" s="115">
        <f t="shared" si="64"/>
        <v>0</v>
      </c>
      <c r="BT174" s="116">
        <f t="shared" si="65"/>
        <v>1</v>
      </c>
      <c r="BW174" s="115">
        <f>IF(AP174="Ja",VLOOKUP(B174,Miljövärden!$B$2:$H$600,MATCH("Total andel fossilt",Miljövärden!$B$2:$H$2,0),FALSE),"")</f>
        <v>0</v>
      </c>
      <c r="BX174" s="116">
        <f t="shared" si="66"/>
        <v>0</v>
      </c>
      <c r="BZ174">
        <f t="shared" si="67"/>
        <v>0</v>
      </c>
      <c r="CA174" s="115">
        <f t="shared" si="68"/>
        <v>0</v>
      </c>
    </row>
    <row r="175" spans="1:79">
      <c r="A175" t="s">
        <v>294</v>
      </c>
      <c r="B175" t="s">
        <v>299</v>
      </c>
      <c r="C175">
        <f>VLOOKUP($B175,'Tillförd energi'!$B$1:$AI$720,MATCH(C$1,'Tillförd energi'!$B$1:$AQ$1,0),FALSE)</f>
        <v>0</v>
      </c>
      <c r="D175">
        <f>VLOOKUP($B175,'Tillförd energi'!$B$1:$AI$720,MATCH(D$1,'Tillförd energi'!$B$1:$AQ$1,0),FALSE)</f>
        <v>4.7E-2</v>
      </c>
      <c r="E175">
        <f>VLOOKUP($B175,'Tillförd energi'!$B$1:$AI$720,MATCH(E$1,'Tillförd energi'!$B$1:$AQ$1,0),FALSE)</f>
        <v>0</v>
      </c>
      <c r="F175">
        <f>VLOOKUP($B175,'Tillförd energi'!$B$1:$AI$720,MATCH(F$1,'Tillförd energi'!$B$1:$AQ$1,0),FALSE)</f>
        <v>0</v>
      </c>
      <c r="G175">
        <f>VLOOKUP($B175,'Tillförd energi'!$B$1:$AI$720,MATCH(G$1,'Tillförd energi'!$B$1:$AQ$1,0),FALSE)</f>
        <v>0</v>
      </c>
      <c r="H175">
        <f>VLOOKUP($B175,'Tillförd energi'!$B$1:$AI$720,MATCH(H$1,'Tillförd energi'!$B$1:$AQ$1,0),FALSE)</f>
        <v>0</v>
      </c>
      <c r="I175">
        <f>VLOOKUP($B175,'Tillförd energi'!$B$1:$AI$720,MATCH(I$1,'Tillförd energi'!$B$1:$AQ$1,0),FALSE)</f>
        <v>0</v>
      </c>
      <c r="J175">
        <f>VLOOKUP($B175,'Tillförd energi'!$B$1:$AI$720,MATCH(J$1,'Tillförd energi'!$B$1:$AQ$1,0),FALSE)</f>
        <v>0</v>
      </c>
      <c r="K175">
        <f>VLOOKUP($B175,'Tillförd energi'!$B$1:$AI$720,MATCH(K$1,'Tillförd energi'!$B$1:$AQ$1,0),FALSE)</f>
        <v>0</v>
      </c>
      <c r="L175">
        <f>VLOOKUP($B175,'Tillförd energi'!$B$1:$AI$720,MATCH(L$1,'Tillförd energi'!$B$1:$AQ$1,0),FALSE)</f>
        <v>0</v>
      </c>
      <c r="M175">
        <f>VLOOKUP($B175,'Tillförd energi'!$B$1:$AI$720,MATCH(M$1,'Tillförd energi'!$B$1:$AQ$1,0),FALSE)</f>
        <v>0</v>
      </c>
      <c r="N175">
        <f>VLOOKUP($B175,'Tillförd energi'!$B$1:$AI$720,MATCH(N$1,'Tillförd energi'!$B$1:$AQ$1,0),FALSE)</f>
        <v>0</v>
      </c>
      <c r="O175">
        <f>VLOOKUP($B175,'Tillförd energi'!$B$1:$AI$720,MATCH(O$1,'Tillförd energi'!$B$1:$AQ$1,0),FALSE)</f>
        <v>0</v>
      </c>
      <c r="P175">
        <f>VLOOKUP($B175,'Tillförd energi'!$B$1:$AI$720,MATCH(P$1,'Tillförd energi'!$B$1:$AQ$1,0),FALSE)</f>
        <v>0</v>
      </c>
      <c r="Q175">
        <f>VLOOKUP($B175,'Tillförd energi'!$B$1:$AI$720,MATCH(Q$1,'Tillförd energi'!$B$1:$AQ$1,0),FALSE)</f>
        <v>0</v>
      </c>
      <c r="R175">
        <f>VLOOKUP($B175,'Tillförd energi'!$B$1:$AI$720,MATCH(R$1,'Tillförd energi'!$B$1:$AQ$1,0),FALSE)</f>
        <v>1.9490000000000001</v>
      </c>
      <c r="S175">
        <f>VLOOKUP($B175,'Tillförd energi'!$B$1:$AI$720,MATCH(S$1,'Tillförd energi'!$B$1:$AQ$1,0),FALSE)</f>
        <v>0</v>
      </c>
      <c r="T175">
        <f>VLOOKUP($B175,'Tillförd energi'!$B$1:$AI$720,MATCH(T$1,'Tillförd energi'!$B$1:$AQ$1,0),FALSE)</f>
        <v>0</v>
      </c>
      <c r="U175">
        <f>VLOOKUP($B175,'Tillförd energi'!$B$1:$AI$720,MATCH(U$1,'Tillförd energi'!$B$1:$AQ$1,0),FALSE)</f>
        <v>0</v>
      </c>
      <c r="V175">
        <f>VLOOKUP($B175,'Tillförd energi'!$B$1:$AI$720,MATCH(V$1,'Tillförd energi'!$B$1:$AQ$1,0),FALSE)</f>
        <v>0</v>
      </c>
      <c r="W175">
        <f>VLOOKUP($B175,'Tillförd energi'!$B$1:$AI$720,MATCH(W$1,'Tillförd energi'!$B$1:$AQ$1,0),FALSE)</f>
        <v>0</v>
      </c>
      <c r="X175">
        <f>VLOOKUP($B175,'Tillförd energi'!$B$1:$AI$720,MATCH(X$1,'Tillförd energi'!$B$1:$AQ$1,0),FALSE)</f>
        <v>0</v>
      </c>
      <c r="Y175">
        <f>VLOOKUP($B175,'Tillförd energi'!$B$1:$AI$720,MATCH(Y$1,'Tillförd energi'!$B$1:$AQ$1,0),FALSE)</f>
        <v>0</v>
      </c>
      <c r="Z175">
        <f>VLOOKUP($B175,'Tillförd energi'!$B$1:$AI$720,MATCH(Z$1,'Tillförd energi'!$B$1:$AQ$1,0),FALSE)</f>
        <v>0</v>
      </c>
      <c r="AA175">
        <f>VLOOKUP($B175,'Tillförd energi'!$B$1:$AI$720,MATCH(AA$1,'Tillförd energi'!$B$1:$AQ$1,0),FALSE)</f>
        <v>0</v>
      </c>
      <c r="AB175">
        <f>VLOOKUP($B175,'Tillförd energi'!$B$1:$AI$720,MATCH(AB$1,'Tillförd energi'!$B$1:$AQ$1,0),FALSE)</f>
        <v>0</v>
      </c>
      <c r="AC175">
        <f>VLOOKUP($B175,'Tillförd energi'!$B$1:$AI$720,MATCH(AC$1,'Tillförd energi'!$B$1:$AQ$1,0),FALSE)</f>
        <v>0</v>
      </c>
      <c r="AD175">
        <f>VLOOKUP($B175,'Tillförd energi'!$B$1:$AI$720,MATCH(AD$1,'Tillförd energi'!$B$1:$AQ$1,0),FALSE)</f>
        <v>0</v>
      </c>
      <c r="AE175">
        <f>VLOOKUP($B175,'Tillförd energi'!$B$1:$AI$720,MATCH(AE$1,'Tillförd energi'!$B$1:$AQ$1,0),FALSE)</f>
        <v>0</v>
      </c>
      <c r="AF175">
        <f>VLOOKUP($B175,'Tillförd energi'!$B$1:$AI$720,MATCH(AF$1,'Tillförd energi'!$B$1:$AQ$1,0),FALSE)</f>
        <v>1.6E-2</v>
      </c>
      <c r="AG175">
        <f>IFERROR(VLOOKUP(B175,Miljö!$B$1:$AC$550,MATCH("Köpt mängd produktionsspecifik fjärrvärme:",Miljö!$B$1:$AC$1,0),FALSE)/1,0)</f>
        <v>0</v>
      </c>
      <c r="AI175">
        <f t="shared" si="46"/>
        <v>2.012</v>
      </c>
      <c r="AJ175">
        <f t="shared" si="47"/>
        <v>2.012</v>
      </c>
      <c r="AK175">
        <f>IF(ISERROR(1/VLOOKUP($B175,Leveranser!$B$1:$S$499,MATCH("Såld värme (GWh)",Leveranser!$B$1:$S$1,0),FALSE)),"",VLOOKUP($B175,Leveranser!$B$1:$S$499,MATCH("Såld värme (GWh)",Leveranser!$B$1:$S$1,0),FALSE))</f>
        <v>1.6619999999999999</v>
      </c>
      <c r="AL175">
        <f>VLOOKUP($B175,Leveranser!$B$1:$Y$499,MATCH("Totalt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114">
        <f t="shared" si="48"/>
        <v>0.82604373757455263</v>
      </c>
      <c r="AP175" t="str">
        <f>IFERROR(VLOOKUP($B175,Miljövärden!$B$2:$H$600,7,FALSE),"Nej, saknas")</f>
        <v>Ja</v>
      </c>
      <c r="AQ175" t="str">
        <f>IFERROR(VLOOKUP($B175,Miljövärden!$B$2:$H$600,6,FALSE),"Nej, saknas")</f>
        <v>Ja</v>
      </c>
      <c r="AU175">
        <f t="shared" si="49"/>
        <v>1.6E-2</v>
      </c>
      <c r="AV175">
        <f t="shared" si="50"/>
        <v>0</v>
      </c>
      <c r="AW175">
        <f t="shared" si="51"/>
        <v>0</v>
      </c>
      <c r="AX175">
        <f t="shared" si="52"/>
        <v>1.9490000000000001</v>
      </c>
      <c r="AZ175">
        <f t="shared" si="53"/>
        <v>1.9490000000000001</v>
      </c>
      <c r="BC175">
        <f t="shared" si="54"/>
        <v>4.7E-2</v>
      </c>
      <c r="BD175">
        <f t="shared" si="55"/>
        <v>0</v>
      </c>
      <c r="BE175">
        <f t="shared" si="56"/>
        <v>1.9490000000000001</v>
      </c>
      <c r="BF175">
        <f t="shared" si="57"/>
        <v>0</v>
      </c>
      <c r="BG175">
        <f t="shared" si="58"/>
        <v>1.6E-2</v>
      </c>
      <c r="BH175">
        <f>VLOOKUP(B175,Miljö!$B$1:$BX$482,MATCH("Fossilandel för ursprungspecificerad el ()",Miljö!$B$1:$I$1,0),FALSE)</f>
        <v>0</v>
      </c>
      <c r="BI175">
        <f>VLOOKUP(B175,Miljö!$B$1:$BX$482,MATCH("Kärnkraftsandel för ursprungsspecificerad el ()",Miljö!$B$1:$O$1,0),FALSE)</f>
        <v>0</v>
      </c>
      <c r="BJ175">
        <f t="shared" si="59"/>
        <v>0</v>
      </c>
      <c r="BK175" t="str">
        <f>VLOOKUP(B175,Miljö!$B$1:$P$482,MATCH("Fossil andel i procent (%)",Miljö!$B$1:$P$1,0),FALSE)</f>
        <v>ET</v>
      </c>
      <c r="BL175">
        <f t="shared" si="60"/>
        <v>2.012</v>
      </c>
      <c r="BO175" s="21">
        <f t="shared" si="61"/>
        <v>2.3359840954274354E-2</v>
      </c>
      <c r="BP175" s="115">
        <f t="shared" si="62"/>
        <v>0</v>
      </c>
      <c r="BQ175" s="115">
        <f t="shared" si="63"/>
        <v>0.97664015904572565</v>
      </c>
      <c r="BR175" s="115">
        <f t="shared" si="64"/>
        <v>0</v>
      </c>
      <c r="BT175" s="116">
        <f t="shared" si="65"/>
        <v>1</v>
      </c>
      <c r="BW175" s="115">
        <f>IF(AP175="Ja",VLOOKUP(B175,Miljövärden!$B$2:$H$600,MATCH("Total andel fossilt",Miljövärden!$B$2:$H$2,0),FALSE),"")</f>
        <v>2.33598E-2</v>
      </c>
      <c r="BX175" s="116">
        <f t="shared" si="66"/>
        <v>-4.095427435374388E-8</v>
      </c>
      <c r="BZ175">
        <f t="shared" si="67"/>
        <v>-4.095427435374388E-8</v>
      </c>
      <c r="CA175" s="115">
        <f t="shared" si="68"/>
        <v>0</v>
      </c>
    </row>
    <row r="176" spans="1:79">
      <c r="A176" t="s">
        <v>294</v>
      </c>
      <c r="B176" t="s">
        <v>300</v>
      </c>
      <c r="C176">
        <f>VLOOKUP($B176,'Tillförd energi'!$B$1:$AI$720,MATCH(C$1,'Tillförd energi'!$B$1:$AQ$1,0),FALSE)</f>
        <v>0</v>
      </c>
      <c r="D176">
        <f>VLOOKUP($B176,'Tillförd energi'!$B$1:$AI$720,MATCH(D$1,'Tillförd energi'!$B$1:$AQ$1,0),FALSE)</f>
        <v>1.2999999999999999E-2</v>
      </c>
      <c r="E176">
        <f>VLOOKUP($B176,'Tillförd energi'!$B$1:$AI$720,MATCH(E$1,'Tillförd energi'!$B$1:$AQ$1,0),FALSE)</f>
        <v>0</v>
      </c>
      <c r="F176">
        <f>VLOOKUP($B176,'Tillförd energi'!$B$1:$AI$720,MATCH(F$1,'Tillförd energi'!$B$1:$AQ$1,0),FALSE)</f>
        <v>0</v>
      </c>
      <c r="G176">
        <f>VLOOKUP($B176,'Tillförd energi'!$B$1:$AI$720,MATCH(G$1,'Tillförd energi'!$B$1:$AQ$1,0),FALSE)</f>
        <v>0</v>
      </c>
      <c r="H176">
        <f>VLOOKUP($B176,'Tillförd energi'!$B$1:$AI$720,MATCH(H$1,'Tillförd energi'!$B$1:$AQ$1,0),FALSE)</f>
        <v>0</v>
      </c>
      <c r="I176">
        <f>VLOOKUP($B176,'Tillförd energi'!$B$1:$AI$720,MATCH(I$1,'Tillförd energi'!$B$1:$AQ$1,0),FALSE)</f>
        <v>0</v>
      </c>
      <c r="J176">
        <f>VLOOKUP($B176,'Tillförd energi'!$B$1:$AI$720,MATCH(J$1,'Tillförd energi'!$B$1:$AQ$1,0),FALSE)</f>
        <v>0</v>
      </c>
      <c r="K176">
        <f>VLOOKUP($B176,'Tillförd energi'!$B$1:$AI$720,MATCH(K$1,'Tillförd energi'!$B$1:$AQ$1,0),FALSE)</f>
        <v>0</v>
      </c>
      <c r="L176">
        <f>VLOOKUP($B176,'Tillförd energi'!$B$1:$AI$720,MATCH(L$1,'Tillförd energi'!$B$1:$AQ$1,0),FALSE)</f>
        <v>0</v>
      </c>
      <c r="M176">
        <f>VLOOKUP($B176,'Tillförd energi'!$B$1:$AI$720,MATCH(M$1,'Tillförd energi'!$B$1:$AQ$1,0),FALSE)</f>
        <v>0</v>
      </c>
      <c r="N176">
        <f>VLOOKUP($B176,'Tillförd energi'!$B$1:$AI$720,MATCH(N$1,'Tillförd energi'!$B$1:$AQ$1,0),FALSE)</f>
        <v>0</v>
      </c>
      <c r="O176">
        <f>VLOOKUP($B176,'Tillförd energi'!$B$1:$AI$720,MATCH(O$1,'Tillförd energi'!$B$1:$AQ$1,0),FALSE)</f>
        <v>0</v>
      </c>
      <c r="P176">
        <f>VLOOKUP($B176,'Tillförd energi'!$B$1:$AI$720,MATCH(P$1,'Tillförd energi'!$B$1:$AQ$1,0),FALSE)</f>
        <v>33.886000000000003</v>
      </c>
      <c r="Q176">
        <f>VLOOKUP($B176,'Tillförd energi'!$B$1:$AI$720,MATCH(Q$1,'Tillförd energi'!$B$1:$AQ$1,0),FALSE)</f>
        <v>0</v>
      </c>
      <c r="R176">
        <f>VLOOKUP($B176,'Tillförd energi'!$B$1:$AI$720,MATCH(R$1,'Tillförd energi'!$B$1:$AQ$1,0),FALSE)</f>
        <v>0</v>
      </c>
      <c r="S176">
        <f>VLOOKUP($B176,'Tillförd energi'!$B$1:$AI$720,MATCH(S$1,'Tillförd energi'!$B$1:$AQ$1,0),FALSE)</f>
        <v>0</v>
      </c>
      <c r="T176">
        <f>VLOOKUP($B176,'Tillförd energi'!$B$1:$AI$720,MATCH(T$1,'Tillförd energi'!$B$1:$AQ$1,0),FALSE)</f>
        <v>0</v>
      </c>
      <c r="U176">
        <f>VLOOKUP($B176,'Tillförd energi'!$B$1:$AI$720,MATCH(U$1,'Tillförd energi'!$B$1:$AQ$1,0),FALSE)</f>
        <v>0</v>
      </c>
      <c r="V176">
        <f>VLOOKUP($B176,'Tillförd energi'!$B$1:$AI$720,MATCH(V$1,'Tillförd energi'!$B$1:$AQ$1,0),FALSE)</f>
        <v>0</v>
      </c>
      <c r="W176">
        <f>VLOOKUP($B176,'Tillförd energi'!$B$1:$AI$720,MATCH(W$1,'Tillförd energi'!$B$1:$AQ$1,0),FALSE)</f>
        <v>0</v>
      </c>
      <c r="X176">
        <f>VLOOKUP($B176,'Tillförd energi'!$B$1:$AI$720,MATCH(X$1,'Tillförd energi'!$B$1:$AQ$1,0),FALSE)</f>
        <v>0</v>
      </c>
      <c r="Y176">
        <f>VLOOKUP($B176,'Tillförd energi'!$B$1:$AI$720,MATCH(Y$1,'Tillförd energi'!$B$1:$AQ$1,0),FALSE)</f>
        <v>0</v>
      </c>
      <c r="Z176">
        <f>VLOOKUP($B176,'Tillförd energi'!$B$1:$AI$720,MATCH(Z$1,'Tillförd energi'!$B$1:$AQ$1,0),FALSE)</f>
        <v>0</v>
      </c>
      <c r="AA176">
        <f>VLOOKUP($B176,'Tillförd energi'!$B$1:$AI$720,MATCH(AA$1,'Tillförd energi'!$B$1:$AQ$1,0),FALSE)</f>
        <v>0</v>
      </c>
      <c r="AB176">
        <f>VLOOKUP($B176,'Tillförd energi'!$B$1:$AI$720,MATCH(AB$1,'Tillförd energi'!$B$1:$AQ$1,0),FALSE)</f>
        <v>0</v>
      </c>
      <c r="AC176">
        <f>VLOOKUP($B176,'Tillförd energi'!$B$1:$AI$720,MATCH(AC$1,'Tillförd energi'!$B$1:$AQ$1,0),FALSE)</f>
        <v>0</v>
      </c>
      <c r="AD176">
        <f>VLOOKUP($B176,'Tillförd energi'!$B$1:$AI$720,MATCH(AD$1,'Tillförd energi'!$B$1:$AQ$1,0),FALSE)</f>
        <v>0</v>
      </c>
      <c r="AE176">
        <f>VLOOKUP($B176,'Tillförd energi'!$B$1:$AI$720,MATCH(AE$1,'Tillförd energi'!$B$1:$AQ$1,0),FALSE)</f>
        <v>0</v>
      </c>
      <c r="AF176">
        <f>VLOOKUP($B176,'Tillförd energi'!$B$1:$AI$720,MATCH(AF$1,'Tillförd energi'!$B$1:$AQ$1,0),FALSE)</f>
        <v>0.52300000000000002</v>
      </c>
      <c r="AG176">
        <f>IFERROR(VLOOKUP(B176,Miljö!$B$1:$AC$550,MATCH("Köpt mängd produktionsspecifik fjärrvärme:",Miljö!$B$1:$AC$1,0),FALSE)/1,0)</f>
        <v>0</v>
      </c>
      <c r="AI176">
        <f t="shared" si="46"/>
        <v>34.422000000000004</v>
      </c>
      <c r="AJ176">
        <f t="shared" si="47"/>
        <v>34.422000000000004</v>
      </c>
      <c r="AK176">
        <f>IF(ISERROR(1/VLOOKUP($B176,Leveranser!$B$1:$S$499,MATCH("Såld värme (GWh)",Leveranser!$B$1:$S$1,0),FALSE)),"",VLOOKUP($B176,Leveranser!$B$1:$S$499,MATCH("Såld värme (GWh)",Leveranser!$B$1:$S$1,0),FALSE))</f>
        <v>28.928999999999998</v>
      </c>
      <c r="AL176">
        <f>VLOOKUP($B176,Leveranser!$B$1:$Y$499,MATCH("Totalt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114">
        <f t="shared" si="48"/>
        <v>0.84042182325257087</v>
      </c>
      <c r="AP176" t="str">
        <f>IFERROR(VLOOKUP($B176,Miljövärden!$B$2:$H$600,7,FALSE),"Nej, saknas")</f>
        <v>Ja</v>
      </c>
      <c r="AQ176" t="str">
        <f>IFERROR(VLOOKUP($B176,Miljövärden!$B$2:$H$600,6,FALSE),"Nej, saknas")</f>
        <v>Ja</v>
      </c>
      <c r="AU176">
        <f t="shared" si="49"/>
        <v>0.52300000000000002</v>
      </c>
      <c r="AV176">
        <f t="shared" si="50"/>
        <v>0</v>
      </c>
      <c r="AW176">
        <f t="shared" si="51"/>
        <v>33.886000000000003</v>
      </c>
      <c r="AX176">
        <f t="shared" si="52"/>
        <v>0</v>
      </c>
      <c r="AZ176">
        <f t="shared" si="53"/>
        <v>33.886000000000003</v>
      </c>
      <c r="BC176">
        <f t="shared" si="54"/>
        <v>1.2999999999999999E-2</v>
      </c>
      <c r="BD176">
        <f t="shared" si="55"/>
        <v>0</v>
      </c>
      <c r="BE176">
        <f t="shared" si="56"/>
        <v>33.886000000000003</v>
      </c>
      <c r="BF176">
        <f t="shared" si="57"/>
        <v>0</v>
      </c>
      <c r="BG176">
        <f t="shared" si="58"/>
        <v>0.52300000000000002</v>
      </c>
      <c r="BH176">
        <f>VLOOKUP(B176,Miljö!$B$1:$BX$482,MATCH("Fossilandel för ursprungspecificerad el ()",Miljö!$B$1:$I$1,0),FALSE)</f>
        <v>0</v>
      </c>
      <c r="BI176">
        <f>VLOOKUP(B176,Miljö!$B$1:$BX$482,MATCH("Kärnkraftsandel för ursprungsspecificerad el ()",Miljö!$B$1:$O$1,0),FALSE)</f>
        <v>0</v>
      </c>
      <c r="BJ176">
        <f t="shared" si="59"/>
        <v>0</v>
      </c>
      <c r="BK176" t="str">
        <f>VLOOKUP(B176,Miljö!$B$1:$P$482,MATCH("Fossil andel i procent (%)",Miljö!$B$1:$P$1,0),FALSE)</f>
        <v>ET</v>
      </c>
      <c r="BL176">
        <f t="shared" si="60"/>
        <v>34.422000000000004</v>
      </c>
      <c r="BO176" s="21">
        <f t="shared" si="61"/>
        <v>3.7766544651676249E-4</v>
      </c>
      <c r="BP176" s="115">
        <f t="shared" si="62"/>
        <v>0</v>
      </c>
      <c r="BQ176" s="115">
        <f t="shared" si="63"/>
        <v>0.99962233455348326</v>
      </c>
      <c r="BR176" s="115">
        <f t="shared" si="64"/>
        <v>0</v>
      </c>
      <c r="BT176" s="116">
        <f t="shared" si="65"/>
        <v>1</v>
      </c>
      <c r="BW176" s="115">
        <f>IF(AP176="Ja",VLOOKUP(B176,Miljövärden!$B$2:$H$600,MATCH("Total andel fossilt",Miljövärden!$B$2:$H$2,0),FALSE),"")</f>
        <v>3.7766500000000001E-4</v>
      </c>
      <c r="BX176" s="116">
        <f t="shared" si="66"/>
        <v>-4.4651676247512567E-10</v>
      </c>
      <c r="BZ176">
        <f t="shared" si="67"/>
        <v>-4.4651676247512567E-10</v>
      </c>
      <c r="CA176" s="115">
        <f t="shared" si="68"/>
        <v>0</v>
      </c>
    </row>
    <row r="177" spans="1:79">
      <c r="A177" t="s">
        <v>294</v>
      </c>
      <c r="B177" t="s">
        <v>301</v>
      </c>
      <c r="C177">
        <f>VLOOKUP($B177,'Tillförd energi'!$B$1:$AI$720,MATCH(C$1,'Tillförd energi'!$B$1:$AQ$1,0),FALSE)</f>
        <v>0</v>
      </c>
      <c r="D177">
        <f>VLOOKUP($B177,'Tillförd energi'!$B$1:$AI$720,MATCH(D$1,'Tillförd energi'!$B$1:$AQ$1,0),FALSE)</f>
        <v>9.1999999999999998E-2</v>
      </c>
      <c r="E177">
        <f>VLOOKUP($B177,'Tillförd energi'!$B$1:$AI$720,MATCH(E$1,'Tillförd energi'!$B$1:$AQ$1,0),FALSE)</f>
        <v>0</v>
      </c>
      <c r="F177">
        <f>VLOOKUP($B177,'Tillförd energi'!$B$1:$AI$720,MATCH(F$1,'Tillförd energi'!$B$1:$AQ$1,0),FALSE)</f>
        <v>0</v>
      </c>
      <c r="G177">
        <f>VLOOKUP($B177,'Tillförd energi'!$B$1:$AI$720,MATCH(G$1,'Tillförd energi'!$B$1:$AQ$1,0),FALSE)</f>
        <v>0</v>
      </c>
      <c r="H177">
        <f>VLOOKUP($B177,'Tillförd energi'!$B$1:$AI$720,MATCH(H$1,'Tillförd energi'!$B$1:$AQ$1,0),FALSE)</f>
        <v>0</v>
      </c>
      <c r="I177">
        <f>VLOOKUP($B177,'Tillförd energi'!$B$1:$AI$720,MATCH(I$1,'Tillförd energi'!$B$1:$AQ$1,0),FALSE)</f>
        <v>0</v>
      </c>
      <c r="J177">
        <f>VLOOKUP($B177,'Tillförd energi'!$B$1:$AI$720,MATCH(J$1,'Tillförd energi'!$B$1:$AQ$1,0),FALSE)</f>
        <v>0</v>
      </c>
      <c r="K177">
        <f>VLOOKUP($B177,'Tillförd energi'!$B$1:$AI$720,MATCH(K$1,'Tillförd energi'!$B$1:$AQ$1,0),FALSE)</f>
        <v>0</v>
      </c>
      <c r="L177">
        <f>VLOOKUP($B177,'Tillförd energi'!$B$1:$AI$720,MATCH(L$1,'Tillförd energi'!$B$1:$AQ$1,0),FALSE)</f>
        <v>0</v>
      </c>
      <c r="M177">
        <f>VLOOKUP($B177,'Tillförd energi'!$B$1:$AI$720,MATCH(M$1,'Tillförd energi'!$B$1:$AQ$1,0),FALSE)</f>
        <v>0</v>
      </c>
      <c r="N177">
        <f>VLOOKUP($B177,'Tillförd energi'!$B$1:$AI$720,MATCH(N$1,'Tillförd energi'!$B$1:$AQ$1,0),FALSE)</f>
        <v>0</v>
      </c>
      <c r="O177">
        <f>VLOOKUP($B177,'Tillförd energi'!$B$1:$AI$720,MATCH(O$1,'Tillförd energi'!$B$1:$AQ$1,0),FALSE)</f>
        <v>0</v>
      </c>
      <c r="P177">
        <f>VLOOKUP($B177,'Tillförd energi'!$B$1:$AI$720,MATCH(P$1,'Tillförd energi'!$B$1:$AQ$1,0),FALSE)</f>
        <v>35.582999999999998</v>
      </c>
      <c r="Q177">
        <f>VLOOKUP($B177,'Tillförd energi'!$B$1:$AI$720,MATCH(Q$1,'Tillförd energi'!$B$1:$AQ$1,0),FALSE)</f>
        <v>0</v>
      </c>
      <c r="R177">
        <f>VLOOKUP($B177,'Tillförd energi'!$B$1:$AI$720,MATCH(R$1,'Tillförd energi'!$B$1:$AQ$1,0),FALSE)</f>
        <v>7.5229999999999997</v>
      </c>
      <c r="S177">
        <f>VLOOKUP($B177,'Tillförd energi'!$B$1:$AI$720,MATCH(S$1,'Tillförd energi'!$B$1:$AQ$1,0),FALSE)</f>
        <v>0</v>
      </c>
      <c r="T177">
        <f>VLOOKUP($B177,'Tillförd energi'!$B$1:$AI$720,MATCH(T$1,'Tillförd energi'!$B$1:$AQ$1,0),FALSE)</f>
        <v>0</v>
      </c>
      <c r="U177">
        <f>VLOOKUP($B177,'Tillförd energi'!$B$1:$AI$720,MATCH(U$1,'Tillförd energi'!$B$1:$AQ$1,0),FALSE)</f>
        <v>0</v>
      </c>
      <c r="V177">
        <f>VLOOKUP($B177,'Tillförd energi'!$B$1:$AI$720,MATCH(V$1,'Tillförd energi'!$B$1:$AQ$1,0),FALSE)</f>
        <v>0</v>
      </c>
      <c r="W177">
        <f>VLOOKUP($B177,'Tillförd energi'!$B$1:$AI$720,MATCH(W$1,'Tillförd energi'!$B$1:$AQ$1,0),FALSE)</f>
        <v>0</v>
      </c>
      <c r="X177">
        <f>VLOOKUP($B177,'Tillförd energi'!$B$1:$AI$720,MATCH(X$1,'Tillförd energi'!$B$1:$AQ$1,0),FALSE)</f>
        <v>0</v>
      </c>
      <c r="Y177">
        <f>VLOOKUP($B177,'Tillförd energi'!$B$1:$AI$720,MATCH(Y$1,'Tillförd energi'!$B$1:$AQ$1,0),FALSE)</f>
        <v>5.4829999999999997</v>
      </c>
      <c r="Z177">
        <f>VLOOKUP($B177,'Tillförd energi'!$B$1:$AI$720,MATCH(Z$1,'Tillförd energi'!$B$1:$AQ$1,0),FALSE)</f>
        <v>0</v>
      </c>
      <c r="AA177">
        <f>VLOOKUP($B177,'Tillförd energi'!$B$1:$AI$720,MATCH(AA$1,'Tillförd energi'!$B$1:$AQ$1,0),FALSE)</f>
        <v>0</v>
      </c>
      <c r="AB177">
        <f>VLOOKUP($B177,'Tillförd energi'!$B$1:$AI$720,MATCH(AB$1,'Tillförd energi'!$B$1:$AQ$1,0),FALSE)</f>
        <v>0</v>
      </c>
      <c r="AC177">
        <f>VLOOKUP($B177,'Tillförd energi'!$B$1:$AI$720,MATCH(AC$1,'Tillförd energi'!$B$1:$AQ$1,0),FALSE)</f>
        <v>0</v>
      </c>
      <c r="AD177">
        <f>VLOOKUP($B177,'Tillförd energi'!$B$1:$AI$720,MATCH(AD$1,'Tillförd energi'!$B$1:$AQ$1,0),FALSE)</f>
        <v>0.38705899999999999</v>
      </c>
      <c r="AE177">
        <f>VLOOKUP($B177,'Tillförd energi'!$B$1:$AI$720,MATCH(AE$1,'Tillförd energi'!$B$1:$AQ$1,0),FALSE)</f>
        <v>0</v>
      </c>
      <c r="AF177">
        <f>VLOOKUP($B177,'Tillförd energi'!$B$1:$AI$720,MATCH(AF$1,'Tillförd energi'!$B$1:$AQ$1,0),FALSE)</f>
        <v>1.3540000000000001</v>
      </c>
      <c r="AG177">
        <f>IFERROR(VLOOKUP(B177,Miljö!$B$1:$AC$550,MATCH("Köpt mängd produktionsspecifik fjärrvärme:",Miljö!$B$1:$AC$1,0),FALSE)/1,0)</f>
        <v>0</v>
      </c>
      <c r="AI177">
        <f t="shared" si="46"/>
        <v>50.42205899999999</v>
      </c>
      <c r="AJ177">
        <f t="shared" si="47"/>
        <v>50.42205899999999</v>
      </c>
      <c r="AK177">
        <f>IF(ISERROR(1/VLOOKUP($B177,Leveranser!$B$1:$S$499,MATCH("Såld värme (GWh)",Leveranser!$B$1:$S$1,0),FALSE)),"",VLOOKUP($B177,Leveranser!$B$1:$S$499,MATCH("Såld värme (GWh)",Leveranser!$B$1:$S$1,0),FALSE))</f>
        <v>38.654000000000003</v>
      </c>
      <c r="AL177">
        <f>VLOOKUP($B177,Leveranser!$B$1:$Y$499,MATCH("Totalt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114">
        <f t="shared" si="48"/>
        <v>0.76660891614918003</v>
      </c>
      <c r="AP177" t="str">
        <f>IFERROR(VLOOKUP($B177,Miljövärden!$B$2:$H$600,7,FALSE),"Nej, saknas")</f>
        <v>Ja</v>
      </c>
      <c r="AQ177" t="str">
        <f>IFERROR(VLOOKUP($B177,Miljövärden!$B$2:$H$600,6,FALSE),"Nej, saknas")</f>
        <v>Ja</v>
      </c>
      <c r="AU177">
        <f t="shared" si="49"/>
        <v>1.3540000000000001</v>
      </c>
      <c r="AV177">
        <f t="shared" si="50"/>
        <v>0</v>
      </c>
      <c r="AW177">
        <f t="shared" si="51"/>
        <v>35.582999999999998</v>
      </c>
      <c r="AX177">
        <f t="shared" si="52"/>
        <v>7.5229999999999997</v>
      </c>
      <c r="AZ177">
        <f t="shared" si="53"/>
        <v>43.105999999999995</v>
      </c>
      <c r="BC177">
        <f t="shared" si="54"/>
        <v>9.1999999999999998E-2</v>
      </c>
      <c r="BD177">
        <f t="shared" si="55"/>
        <v>5.4829999999999997</v>
      </c>
      <c r="BE177">
        <f t="shared" si="56"/>
        <v>43.105999999999995</v>
      </c>
      <c r="BF177">
        <f t="shared" si="57"/>
        <v>0.38705899999999999</v>
      </c>
      <c r="BG177">
        <f t="shared" si="58"/>
        <v>1.3540000000000001</v>
      </c>
      <c r="BH177">
        <f>VLOOKUP(B177,Miljö!$B$1:$BX$482,MATCH("Fossilandel för ursprungspecificerad el ()",Miljö!$B$1:$I$1,0),FALSE)</f>
        <v>0</v>
      </c>
      <c r="BI177">
        <f>VLOOKUP(B177,Miljö!$B$1:$BX$482,MATCH("Kärnkraftsandel för ursprungsspecificerad el ()",Miljö!$B$1:$O$1,0),FALSE)</f>
        <v>0</v>
      </c>
      <c r="BJ177">
        <f t="shared" si="59"/>
        <v>0</v>
      </c>
      <c r="BK177" t="str">
        <f>VLOOKUP(B177,Miljö!$B$1:$P$482,MATCH("Fossil andel i procent (%)",Miljö!$B$1:$P$1,0),FALSE)</f>
        <v>ET</v>
      </c>
      <c r="BL177">
        <f t="shared" si="60"/>
        <v>50.422058999999997</v>
      </c>
      <c r="BO177" s="21">
        <f t="shared" si="61"/>
        <v>1.8245982378466536E-3</v>
      </c>
      <c r="BP177" s="115">
        <f t="shared" si="62"/>
        <v>0.10874208845775218</v>
      </c>
      <c r="BQ177" s="115">
        <f t="shared" si="63"/>
        <v>0.88175693102893704</v>
      </c>
      <c r="BR177" s="115">
        <f t="shared" si="64"/>
        <v>7.6763822754639987E-3</v>
      </c>
      <c r="BT177" s="116">
        <f t="shared" si="65"/>
        <v>0.99999999999999989</v>
      </c>
      <c r="BW177" s="115">
        <f>IF(AP177="Ja",VLOOKUP(B177,Miljövärden!$B$2:$H$600,MATCH("Total andel fossilt",Miljövärden!$B$2:$H$2,0),FALSE),"")</f>
        <v>1.8246E-3</v>
      </c>
      <c r="BX177" s="116">
        <f t="shared" si="66"/>
        <v>1.7621533464177996E-9</v>
      </c>
      <c r="BZ177">
        <f t="shared" si="67"/>
        <v>1.7621533464177996E-9</v>
      </c>
      <c r="CA177" s="115">
        <f t="shared" si="68"/>
        <v>0</v>
      </c>
    </row>
    <row r="178" spans="1:79">
      <c r="A178" t="s">
        <v>294</v>
      </c>
      <c r="B178" t="s">
        <v>302</v>
      </c>
      <c r="C178">
        <f>VLOOKUP($B178,'Tillförd energi'!$B$1:$AI$720,MATCH(C$1,'Tillförd energi'!$B$1:$AQ$1,0),FALSE)</f>
        <v>0</v>
      </c>
      <c r="D178">
        <f>VLOOKUP($B178,'Tillförd energi'!$B$1:$AI$720,MATCH(D$1,'Tillförd energi'!$B$1:$AQ$1,0),FALSE)</f>
        <v>7.8E-2</v>
      </c>
      <c r="E178">
        <f>VLOOKUP($B178,'Tillförd energi'!$B$1:$AI$720,MATCH(E$1,'Tillförd energi'!$B$1:$AQ$1,0),FALSE)</f>
        <v>0</v>
      </c>
      <c r="F178">
        <f>VLOOKUP($B178,'Tillförd energi'!$B$1:$AI$720,MATCH(F$1,'Tillförd energi'!$B$1:$AQ$1,0),FALSE)</f>
        <v>0</v>
      </c>
      <c r="G178">
        <f>VLOOKUP($B178,'Tillförd energi'!$B$1:$AI$720,MATCH(G$1,'Tillförd energi'!$B$1:$AQ$1,0),FALSE)</f>
        <v>0</v>
      </c>
      <c r="H178">
        <f>VLOOKUP($B178,'Tillförd energi'!$B$1:$AI$720,MATCH(H$1,'Tillförd energi'!$B$1:$AQ$1,0),FALSE)</f>
        <v>0</v>
      </c>
      <c r="I178">
        <f>VLOOKUP($B178,'Tillförd energi'!$B$1:$AI$720,MATCH(I$1,'Tillförd energi'!$B$1:$AQ$1,0),FALSE)</f>
        <v>0</v>
      </c>
      <c r="J178">
        <f>VLOOKUP($B178,'Tillförd energi'!$B$1:$AI$720,MATCH(J$1,'Tillförd energi'!$B$1:$AQ$1,0),FALSE)</f>
        <v>0</v>
      </c>
      <c r="K178">
        <f>VLOOKUP($B178,'Tillförd energi'!$B$1:$AI$720,MATCH(K$1,'Tillförd energi'!$B$1:$AQ$1,0),FALSE)</f>
        <v>0</v>
      </c>
      <c r="L178">
        <f>VLOOKUP($B178,'Tillförd energi'!$B$1:$AI$720,MATCH(L$1,'Tillförd energi'!$B$1:$AQ$1,0),FALSE)</f>
        <v>0</v>
      </c>
      <c r="M178">
        <f>VLOOKUP($B178,'Tillförd energi'!$B$1:$AI$720,MATCH(M$1,'Tillförd energi'!$B$1:$AQ$1,0),FALSE)</f>
        <v>0</v>
      </c>
      <c r="N178">
        <f>VLOOKUP($B178,'Tillförd energi'!$B$1:$AI$720,MATCH(N$1,'Tillförd energi'!$B$1:$AQ$1,0),FALSE)</f>
        <v>0</v>
      </c>
      <c r="O178">
        <f>VLOOKUP($B178,'Tillförd energi'!$B$1:$AI$720,MATCH(O$1,'Tillförd energi'!$B$1:$AQ$1,0),FALSE)</f>
        <v>0</v>
      </c>
      <c r="P178">
        <f>VLOOKUP($B178,'Tillförd energi'!$B$1:$AI$720,MATCH(P$1,'Tillförd energi'!$B$1:$AQ$1,0),FALSE)</f>
        <v>0</v>
      </c>
      <c r="Q178">
        <f>VLOOKUP($B178,'Tillförd energi'!$B$1:$AI$720,MATCH(Q$1,'Tillförd energi'!$B$1:$AQ$1,0),FALSE)</f>
        <v>0</v>
      </c>
      <c r="R178">
        <f>VLOOKUP($B178,'Tillförd energi'!$B$1:$AI$720,MATCH(R$1,'Tillförd energi'!$B$1:$AQ$1,0),FALSE)</f>
        <v>8.2759999999999998</v>
      </c>
      <c r="S178">
        <f>VLOOKUP($B178,'Tillförd energi'!$B$1:$AI$720,MATCH(S$1,'Tillförd energi'!$B$1:$AQ$1,0),FALSE)</f>
        <v>0</v>
      </c>
      <c r="T178">
        <f>VLOOKUP($B178,'Tillförd energi'!$B$1:$AI$720,MATCH(T$1,'Tillförd energi'!$B$1:$AQ$1,0),FALSE)</f>
        <v>0</v>
      </c>
      <c r="U178">
        <f>VLOOKUP($B178,'Tillförd energi'!$B$1:$AI$720,MATCH(U$1,'Tillförd energi'!$B$1:$AQ$1,0),FALSE)</f>
        <v>0</v>
      </c>
      <c r="V178">
        <f>VLOOKUP($B178,'Tillförd energi'!$B$1:$AI$720,MATCH(V$1,'Tillförd energi'!$B$1:$AQ$1,0),FALSE)</f>
        <v>0</v>
      </c>
      <c r="W178">
        <f>VLOOKUP($B178,'Tillförd energi'!$B$1:$AI$720,MATCH(W$1,'Tillförd energi'!$B$1:$AQ$1,0),FALSE)</f>
        <v>0</v>
      </c>
      <c r="X178">
        <f>VLOOKUP($B178,'Tillförd energi'!$B$1:$AI$720,MATCH(X$1,'Tillförd energi'!$B$1:$AQ$1,0),FALSE)</f>
        <v>0</v>
      </c>
      <c r="Y178">
        <f>VLOOKUP($B178,'Tillförd energi'!$B$1:$AI$720,MATCH(Y$1,'Tillförd energi'!$B$1:$AQ$1,0),FALSE)</f>
        <v>0</v>
      </c>
      <c r="Z178">
        <f>VLOOKUP($B178,'Tillförd energi'!$B$1:$AI$720,MATCH(Z$1,'Tillförd energi'!$B$1:$AQ$1,0),FALSE)</f>
        <v>0</v>
      </c>
      <c r="AA178">
        <f>VLOOKUP($B178,'Tillförd energi'!$B$1:$AI$720,MATCH(AA$1,'Tillförd energi'!$B$1:$AQ$1,0),FALSE)</f>
        <v>0</v>
      </c>
      <c r="AB178">
        <f>VLOOKUP($B178,'Tillförd energi'!$B$1:$AI$720,MATCH(AB$1,'Tillförd energi'!$B$1:$AQ$1,0),FALSE)</f>
        <v>0</v>
      </c>
      <c r="AC178">
        <f>VLOOKUP($B178,'Tillförd energi'!$B$1:$AI$720,MATCH(AC$1,'Tillförd energi'!$B$1:$AQ$1,0),FALSE)</f>
        <v>0</v>
      </c>
      <c r="AD178">
        <f>VLOOKUP($B178,'Tillförd energi'!$B$1:$AI$720,MATCH(AD$1,'Tillförd energi'!$B$1:$AQ$1,0),FALSE)</f>
        <v>0</v>
      </c>
      <c r="AE178">
        <f>VLOOKUP($B178,'Tillförd energi'!$B$1:$AI$720,MATCH(AE$1,'Tillförd energi'!$B$1:$AQ$1,0),FALSE)</f>
        <v>0</v>
      </c>
      <c r="AF178">
        <f>VLOOKUP($B178,'Tillförd energi'!$B$1:$AI$720,MATCH(AF$1,'Tillförd energi'!$B$1:$AQ$1,0),FALSE)</f>
        <v>9.9000000000000005E-2</v>
      </c>
      <c r="AG178">
        <f>IFERROR(VLOOKUP(B178,Miljö!$B$1:$AC$550,MATCH("Köpt mängd produktionsspecifik fjärrvärme:",Miljö!$B$1:$AC$1,0),FALSE)/1,0)</f>
        <v>0</v>
      </c>
      <c r="AI178">
        <f t="shared" si="46"/>
        <v>8.4529999999999994</v>
      </c>
      <c r="AJ178">
        <f t="shared" si="47"/>
        <v>8.4529999999999994</v>
      </c>
      <c r="AK178">
        <f>IF(ISERROR(1/VLOOKUP($B178,Leveranser!$B$1:$S$499,MATCH("Såld värme (GWh)",Leveranser!$B$1:$S$1,0),FALSE)),"",VLOOKUP($B178,Leveranser!$B$1:$S$499,MATCH("Såld värme (GWh)",Leveranser!$B$1:$S$1,0),FALSE))</f>
        <v>6.5590000000000002</v>
      </c>
      <c r="AL178">
        <f>VLOOKUP($B178,Leveranser!$B$1:$Y$499,MATCH("Totalt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114">
        <f t="shared" si="48"/>
        <v>0.77593753696912349</v>
      </c>
      <c r="AP178" t="str">
        <f>IFERROR(VLOOKUP($B178,Miljövärden!$B$2:$H$600,7,FALSE),"Nej, saknas")</f>
        <v>Ja</v>
      </c>
      <c r="AQ178" t="str">
        <f>IFERROR(VLOOKUP($B178,Miljövärden!$B$2:$H$600,6,FALSE),"Nej, saknas")</f>
        <v>Ja</v>
      </c>
      <c r="AU178">
        <f t="shared" si="49"/>
        <v>9.9000000000000005E-2</v>
      </c>
      <c r="AV178">
        <f t="shared" si="50"/>
        <v>0</v>
      </c>
      <c r="AW178">
        <f t="shared" si="51"/>
        <v>0</v>
      </c>
      <c r="AX178">
        <f t="shared" si="52"/>
        <v>8.2759999999999998</v>
      </c>
      <c r="AZ178">
        <f t="shared" si="53"/>
        <v>8.2759999999999998</v>
      </c>
      <c r="BC178">
        <f t="shared" si="54"/>
        <v>7.8E-2</v>
      </c>
      <c r="BD178">
        <f t="shared" si="55"/>
        <v>0</v>
      </c>
      <c r="BE178">
        <f t="shared" si="56"/>
        <v>8.2759999999999998</v>
      </c>
      <c r="BF178">
        <f t="shared" si="57"/>
        <v>0</v>
      </c>
      <c r="BG178">
        <f t="shared" si="58"/>
        <v>9.9000000000000005E-2</v>
      </c>
      <c r="BH178">
        <f>VLOOKUP(B178,Miljö!$B$1:$BX$482,MATCH("Fossilandel för ursprungspecificerad el ()",Miljö!$B$1:$I$1,0),FALSE)</f>
        <v>0</v>
      </c>
      <c r="BI178">
        <f>VLOOKUP(B178,Miljö!$B$1:$BX$482,MATCH("Kärnkraftsandel för ursprungsspecificerad el ()",Miljö!$B$1:$O$1,0),FALSE)</f>
        <v>0</v>
      </c>
      <c r="BJ178">
        <f t="shared" si="59"/>
        <v>0</v>
      </c>
      <c r="BK178" t="str">
        <f>VLOOKUP(B178,Miljö!$B$1:$P$482,MATCH("Fossil andel i procent (%)",Miljö!$B$1:$P$1,0),FALSE)</f>
        <v>ET</v>
      </c>
      <c r="BL178">
        <f t="shared" si="60"/>
        <v>8.4529999999999994</v>
      </c>
      <c r="BO178" s="21">
        <f t="shared" si="61"/>
        <v>9.2274931976812965E-3</v>
      </c>
      <c r="BP178" s="115">
        <f t="shared" si="62"/>
        <v>0</v>
      </c>
      <c r="BQ178" s="115">
        <f t="shared" si="63"/>
        <v>0.99077250680231876</v>
      </c>
      <c r="BR178" s="115">
        <f t="shared" si="64"/>
        <v>0</v>
      </c>
      <c r="BT178" s="116">
        <f t="shared" si="65"/>
        <v>1</v>
      </c>
      <c r="BW178" s="115">
        <f>IF(AP178="Ja",VLOOKUP(B178,Miljövärden!$B$2:$H$600,MATCH("Total andel fossilt",Miljövärden!$B$2:$H$2,0),FALSE),"")</f>
        <v>9.2274899999999997E-3</v>
      </c>
      <c r="BX178" s="116">
        <f t="shared" si="66"/>
        <v>-3.1976812968348423E-9</v>
      </c>
      <c r="BZ178">
        <f t="shared" si="67"/>
        <v>-3.1976812968348423E-9</v>
      </c>
      <c r="CA178" s="115">
        <f t="shared" si="68"/>
        <v>0</v>
      </c>
    </row>
    <row r="179" spans="1:79">
      <c r="A179" t="s">
        <v>294</v>
      </c>
      <c r="B179" t="s">
        <v>303</v>
      </c>
      <c r="C179">
        <f>VLOOKUP($B179,'Tillförd energi'!$B$1:$AI$720,MATCH(C$1,'Tillförd energi'!$B$1:$AQ$1,0),FALSE)</f>
        <v>0</v>
      </c>
      <c r="D179">
        <f>VLOOKUP($B179,'Tillförd energi'!$B$1:$AI$720,MATCH(D$1,'Tillförd energi'!$B$1:$AQ$1,0),FALSE)</f>
        <v>0.13900000000000001</v>
      </c>
      <c r="E179">
        <f>VLOOKUP($B179,'Tillförd energi'!$B$1:$AI$720,MATCH(E$1,'Tillförd energi'!$B$1:$AQ$1,0),FALSE)</f>
        <v>0</v>
      </c>
      <c r="F179">
        <f>VLOOKUP($B179,'Tillförd energi'!$B$1:$AI$720,MATCH(F$1,'Tillförd energi'!$B$1:$AQ$1,0),FALSE)</f>
        <v>0</v>
      </c>
      <c r="G179">
        <f>VLOOKUP($B179,'Tillförd energi'!$B$1:$AI$720,MATCH(G$1,'Tillförd energi'!$B$1:$AQ$1,0),FALSE)</f>
        <v>0</v>
      </c>
      <c r="H179">
        <f>VLOOKUP($B179,'Tillförd energi'!$B$1:$AI$720,MATCH(H$1,'Tillförd energi'!$B$1:$AQ$1,0),FALSE)</f>
        <v>0</v>
      </c>
      <c r="I179">
        <f>VLOOKUP($B179,'Tillförd energi'!$B$1:$AI$720,MATCH(I$1,'Tillförd energi'!$B$1:$AQ$1,0),FALSE)</f>
        <v>0</v>
      </c>
      <c r="J179">
        <f>VLOOKUP($B179,'Tillförd energi'!$B$1:$AI$720,MATCH(J$1,'Tillförd energi'!$B$1:$AQ$1,0),FALSE)</f>
        <v>0</v>
      </c>
      <c r="K179">
        <f>VLOOKUP($B179,'Tillförd energi'!$B$1:$AI$720,MATCH(K$1,'Tillförd energi'!$B$1:$AQ$1,0),FALSE)</f>
        <v>0</v>
      </c>
      <c r="L179">
        <f>VLOOKUP($B179,'Tillförd energi'!$B$1:$AI$720,MATCH(L$1,'Tillförd energi'!$B$1:$AQ$1,0),FALSE)</f>
        <v>0</v>
      </c>
      <c r="M179">
        <f>VLOOKUP($B179,'Tillförd energi'!$B$1:$AI$720,MATCH(M$1,'Tillförd energi'!$B$1:$AQ$1,0),FALSE)</f>
        <v>0</v>
      </c>
      <c r="N179">
        <f>VLOOKUP($B179,'Tillförd energi'!$B$1:$AI$720,MATCH(N$1,'Tillförd energi'!$B$1:$AQ$1,0),FALSE)</f>
        <v>0</v>
      </c>
      <c r="O179">
        <f>VLOOKUP($B179,'Tillförd energi'!$B$1:$AI$720,MATCH(O$1,'Tillförd energi'!$B$1:$AQ$1,0),FALSE)</f>
        <v>0</v>
      </c>
      <c r="P179">
        <f>VLOOKUP($B179,'Tillförd energi'!$B$1:$AI$720,MATCH(P$1,'Tillförd energi'!$B$1:$AQ$1,0),FALSE)</f>
        <v>0</v>
      </c>
      <c r="Q179">
        <f>VLOOKUP($B179,'Tillförd energi'!$B$1:$AI$720,MATCH(Q$1,'Tillförd energi'!$B$1:$AQ$1,0),FALSE)</f>
        <v>0</v>
      </c>
      <c r="R179">
        <f>VLOOKUP($B179,'Tillförd energi'!$B$1:$AI$720,MATCH(R$1,'Tillförd energi'!$B$1:$AQ$1,0),FALSE)</f>
        <v>7.28</v>
      </c>
      <c r="S179">
        <f>VLOOKUP($B179,'Tillförd energi'!$B$1:$AI$720,MATCH(S$1,'Tillförd energi'!$B$1:$AQ$1,0),FALSE)</f>
        <v>0</v>
      </c>
      <c r="T179">
        <f>VLOOKUP($B179,'Tillförd energi'!$B$1:$AI$720,MATCH(T$1,'Tillförd energi'!$B$1:$AQ$1,0),FALSE)</f>
        <v>0</v>
      </c>
      <c r="U179">
        <f>VLOOKUP($B179,'Tillförd energi'!$B$1:$AI$720,MATCH(U$1,'Tillförd energi'!$B$1:$AQ$1,0),FALSE)</f>
        <v>0</v>
      </c>
      <c r="V179">
        <f>VLOOKUP($B179,'Tillförd energi'!$B$1:$AI$720,MATCH(V$1,'Tillförd energi'!$B$1:$AQ$1,0),FALSE)</f>
        <v>0</v>
      </c>
      <c r="W179">
        <f>VLOOKUP($B179,'Tillförd energi'!$B$1:$AI$720,MATCH(W$1,'Tillförd energi'!$B$1:$AQ$1,0),FALSE)</f>
        <v>0</v>
      </c>
      <c r="X179">
        <f>VLOOKUP($B179,'Tillförd energi'!$B$1:$AI$720,MATCH(X$1,'Tillförd energi'!$B$1:$AQ$1,0),FALSE)</f>
        <v>0</v>
      </c>
      <c r="Y179">
        <f>VLOOKUP($B179,'Tillförd energi'!$B$1:$AI$720,MATCH(Y$1,'Tillförd energi'!$B$1:$AQ$1,0),FALSE)</f>
        <v>0</v>
      </c>
      <c r="Z179">
        <f>VLOOKUP($B179,'Tillförd energi'!$B$1:$AI$720,MATCH(Z$1,'Tillförd energi'!$B$1:$AQ$1,0),FALSE)</f>
        <v>0</v>
      </c>
      <c r="AA179">
        <f>VLOOKUP($B179,'Tillförd energi'!$B$1:$AI$720,MATCH(AA$1,'Tillförd energi'!$B$1:$AQ$1,0),FALSE)</f>
        <v>0</v>
      </c>
      <c r="AB179">
        <f>VLOOKUP($B179,'Tillförd energi'!$B$1:$AI$720,MATCH(AB$1,'Tillförd energi'!$B$1:$AQ$1,0),FALSE)</f>
        <v>0</v>
      </c>
      <c r="AC179">
        <f>VLOOKUP($B179,'Tillförd energi'!$B$1:$AI$720,MATCH(AC$1,'Tillförd energi'!$B$1:$AQ$1,0),FALSE)</f>
        <v>0</v>
      </c>
      <c r="AD179">
        <f>VLOOKUP($B179,'Tillförd energi'!$B$1:$AI$720,MATCH(AD$1,'Tillförd energi'!$B$1:$AQ$1,0),FALSE)</f>
        <v>3.403</v>
      </c>
      <c r="AE179">
        <f>VLOOKUP($B179,'Tillförd energi'!$B$1:$AI$720,MATCH(AE$1,'Tillförd energi'!$B$1:$AQ$1,0),FALSE)</f>
        <v>0</v>
      </c>
      <c r="AF179">
        <f>VLOOKUP($B179,'Tillförd energi'!$B$1:$AI$720,MATCH(AF$1,'Tillförd energi'!$B$1:$AQ$1,0),FALSE)</f>
        <v>0.158</v>
      </c>
      <c r="AG179">
        <f>IFERROR(VLOOKUP(B179,Miljö!$B$1:$AC$550,MATCH("Köpt mängd produktionsspecifik fjärrvärme:",Miljö!$B$1:$AC$1,0),FALSE)/1,0)</f>
        <v>0</v>
      </c>
      <c r="AI179">
        <f t="shared" si="46"/>
        <v>10.98</v>
      </c>
      <c r="AJ179">
        <f t="shared" si="47"/>
        <v>10.98</v>
      </c>
      <c r="AK179">
        <f>IF(ISERROR(1/VLOOKUP($B179,Leveranser!$B$1:$S$499,MATCH("Såld värme (GWh)",Leveranser!$B$1:$S$1,0),FALSE)),"",VLOOKUP($B179,Leveranser!$B$1:$S$499,MATCH("Såld värme (GWh)",Leveranser!$B$1:$S$1,0),FALSE))</f>
        <v>8.6189999999999998</v>
      </c>
      <c r="AL179">
        <f>VLOOKUP($B179,Leveranser!$B$1:$Y$499,MATCH("Totalt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114">
        <f t="shared" si="48"/>
        <v>0.78497267759562839</v>
      </c>
      <c r="AP179" t="str">
        <f>IFERROR(VLOOKUP($B179,Miljövärden!$B$2:$H$600,7,FALSE),"Nej, saknas")</f>
        <v>Ja</v>
      </c>
      <c r="AQ179" t="str">
        <f>IFERROR(VLOOKUP($B179,Miljövärden!$B$2:$H$600,6,FALSE),"Nej, saknas")</f>
        <v>Ja</v>
      </c>
      <c r="AU179">
        <f t="shared" si="49"/>
        <v>0.158</v>
      </c>
      <c r="AV179">
        <f t="shared" si="50"/>
        <v>0</v>
      </c>
      <c r="AW179">
        <f t="shared" si="51"/>
        <v>0</v>
      </c>
      <c r="AX179">
        <f t="shared" si="52"/>
        <v>7.28</v>
      </c>
      <c r="AZ179">
        <f t="shared" si="53"/>
        <v>7.28</v>
      </c>
      <c r="BC179">
        <f t="shared" si="54"/>
        <v>0.13900000000000001</v>
      </c>
      <c r="BD179">
        <f t="shared" si="55"/>
        <v>0</v>
      </c>
      <c r="BE179">
        <f t="shared" si="56"/>
        <v>7.28</v>
      </c>
      <c r="BF179">
        <f t="shared" si="57"/>
        <v>3.403</v>
      </c>
      <c r="BG179">
        <f t="shared" si="58"/>
        <v>0.158</v>
      </c>
      <c r="BH179">
        <f>VLOOKUP(B179,Miljö!$B$1:$BX$482,MATCH("Fossilandel för ursprungspecificerad el ()",Miljö!$B$1:$I$1,0),FALSE)</f>
        <v>0</v>
      </c>
      <c r="BI179">
        <f>VLOOKUP(B179,Miljö!$B$1:$BX$482,MATCH("Kärnkraftsandel för ursprungsspecificerad el ()",Miljö!$B$1:$O$1,0),FALSE)</f>
        <v>0</v>
      </c>
      <c r="BJ179">
        <f t="shared" si="59"/>
        <v>0</v>
      </c>
      <c r="BK179" t="str">
        <f>VLOOKUP(B179,Miljö!$B$1:$P$482,MATCH("Fossil andel i procent (%)",Miljö!$B$1:$P$1,0),FALSE)</f>
        <v>ET</v>
      </c>
      <c r="BL179">
        <f t="shared" si="60"/>
        <v>10.98</v>
      </c>
      <c r="BO179" s="21">
        <f t="shared" si="61"/>
        <v>1.2659380692167578E-2</v>
      </c>
      <c r="BP179" s="115">
        <f t="shared" si="62"/>
        <v>0</v>
      </c>
      <c r="BQ179" s="115">
        <f t="shared" si="63"/>
        <v>0.67741347905282334</v>
      </c>
      <c r="BR179" s="115">
        <f t="shared" si="64"/>
        <v>0.30992714025500911</v>
      </c>
      <c r="BT179" s="116">
        <f t="shared" si="65"/>
        <v>1</v>
      </c>
      <c r="BW179" s="115">
        <f>IF(AP179="Ja",VLOOKUP(B179,Miljövärden!$B$2:$H$600,MATCH("Total andel fossilt",Miljövärden!$B$2:$H$2,0),FALSE),"")</f>
        <v>1.2659399999999999E-2</v>
      </c>
      <c r="BX179" s="116">
        <f t="shared" si="66"/>
        <v>1.9307832421419646E-8</v>
      </c>
      <c r="BZ179">
        <f t="shared" si="67"/>
        <v>1.9307832421419646E-8</v>
      </c>
      <c r="CA179" s="115">
        <f t="shared" si="68"/>
        <v>0</v>
      </c>
    </row>
    <row r="180" spans="1:79">
      <c r="A180" t="s">
        <v>294</v>
      </c>
      <c r="B180" t="s">
        <v>304</v>
      </c>
      <c r="C180">
        <f>VLOOKUP($B180,'Tillförd energi'!$B$1:$AI$720,MATCH(C$1,'Tillförd energi'!$B$1:$AQ$1,0),FALSE)</f>
        <v>0</v>
      </c>
      <c r="D180">
        <f>VLOOKUP($B180,'Tillförd energi'!$B$1:$AI$720,MATCH(D$1,'Tillförd energi'!$B$1:$AQ$1,0),FALSE)</f>
        <v>0.107</v>
      </c>
      <c r="E180">
        <f>VLOOKUP($B180,'Tillförd energi'!$B$1:$AI$720,MATCH(E$1,'Tillförd energi'!$B$1:$AQ$1,0),FALSE)</f>
        <v>0</v>
      </c>
      <c r="F180">
        <f>VLOOKUP($B180,'Tillförd energi'!$B$1:$AI$720,MATCH(F$1,'Tillförd energi'!$B$1:$AQ$1,0),FALSE)</f>
        <v>0</v>
      </c>
      <c r="G180">
        <f>VLOOKUP($B180,'Tillförd energi'!$B$1:$AI$720,MATCH(G$1,'Tillförd energi'!$B$1:$AQ$1,0),FALSE)</f>
        <v>0</v>
      </c>
      <c r="H180">
        <f>VLOOKUP($B180,'Tillförd energi'!$B$1:$AI$720,MATCH(H$1,'Tillförd energi'!$B$1:$AQ$1,0),FALSE)</f>
        <v>0</v>
      </c>
      <c r="I180">
        <f>VLOOKUP($B180,'Tillförd energi'!$B$1:$AI$720,MATCH(I$1,'Tillförd energi'!$B$1:$AQ$1,0),FALSE)</f>
        <v>0</v>
      </c>
      <c r="J180">
        <f>VLOOKUP($B180,'Tillförd energi'!$B$1:$AI$720,MATCH(J$1,'Tillförd energi'!$B$1:$AQ$1,0),FALSE)</f>
        <v>0</v>
      </c>
      <c r="K180">
        <f>VLOOKUP($B180,'Tillförd energi'!$B$1:$AI$720,MATCH(K$1,'Tillförd energi'!$B$1:$AQ$1,0),FALSE)</f>
        <v>0</v>
      </c>
      <c r="L180">
        <f>VLOOKUP($B180,'Tillförd energi'!$B$1:$AI$720,MATCH(L$1,'Tillförd energi'!$B$1:$AQ$1,0),FALSE)</f>
        <v>0</v>
      </c>
      <c r="M180">
        <f>VLOOKUP($B180,'Tillförd energi'!$B$1:$AI$720,MATCH(M$1,'Tillförd energi'!$B$1:$AQ$1,0),FALSE)</f>
        <v>0</v>
      </c>
      <c r="N180">
        <f>VLOOKUP($B180,'Tillförd energi'!$B$1:$AI$720,MATCH(N$1,'Tillförd energi'!$B$1:$AQ$1,0),FALSE)</f>
        <v>0</v>
      </c>
      <c r="O180">
        <f>VLOOKUP($B180,'Tillförd energi'!$B$1:$AI$720,MATCH(O$1,'Tillförd energi'!$B$1:$AQ$1,0),FALSE)</f>
        <v>53.317</v>
      </c>
      <c r="P180">
        <f>VLOOKUP($B180,'Tillförd energi'!$B$1:$AI$720,MATCH(P$1,'Tillförd energi'!$B$1:$AQ$1,0),FALSE)</f>
        <v>0</v>
      </c>
      <c r="Q180">
        <f>VLOOKUP($B180,'Tillförd energi'!$B$1:$AI$720,MATCH(Q$1,'Tillförd energi'!$B$1:$AQ$1,0),FALSE)</f>
        <v>0</v>
      </c>
      <c r="R180">
        <f>VLOOKUP($B180,'Tillförd energi'!$B$1:$AI$720,MATCH(R$1,'Tillförd energi'!$B$1:$AQ$1,0),FALSE)</f>
        <v>0</v>
      </c>
      <c r="S180">
        <f>VLOOKUP($B180,'Tillförd energi'!$B$1:$AI$720,MATCH(S$1,'Tillförd energi'!$B$1:$AQ$1,0),FALSE)</f>
        <v>11.615</v>
      </c>
      <c r="T180">
        <f>VLOOKUP($B180,'Tillförd energi'!$B$1:$AI$720,MATCH(T$1,'Tillförd energi'!$B$1:$AQ$1,0),FALSE)</f>
        <v>0</v>
      </c>
      <c r="U180">
        <f>VLOOKUP($B180,'Tillförd energi'!$B$1:$AI$720,MATCH(U$1,'Tillförd energi'!$B$1:$AQ$1,0),FALSE)</f>
        <v>0</v>
      </c>
      <c r="V180">
        <f>VLOOKUP($B180,'Tillförd energi'!$B$1:$AI$720,MATCH(V$1,'Tillförd energi'!$B$1:$AQ$1,0),FALSE)</f>
        <v>0</v>
      </c>
      <c r="W180">
        <f>VLOOKUP($B180,'Tillförd energi'!$B$1:$AI$720,MATCH(W$1,'Tillförd energi'!$B$1:$AQ$1,0),FALSE)</f>
        <v>0</v>
      </c>
      <c r="X180">
        <f>VLOOKUP($B180,'Tillförd energi'!$B$1:$AI$720,MATCH(X$1,'Tillförd energi'!$B$1:$AQ$1,0),FALSE)</f>
        <v>0</v>
      </c>
      <c r="Y180">
        <f>VLOOKUP($B180,'Tillförd energi'!$B$1:$AI$720,MATCH(Y$1,'Tillförd energi'!$B$1:$AQ$1,0),FALSE)</f>
        <v>0</v>
      </c>
      <c r="Z180">
        <f>VLOOKUP($B180,'Tillförd energi'!$B$1:$AI$720,MATCH(Z$1,'Tillförd energi'!$B$1:$AQ$1,0),FALSE)</f>
        <v>0</v>
      </c>
      <c r="AA180">
        <f>VLOOKUP($B180,'Tillförd energi'!$B$1:$AI$720,MATCH(AA$1,'Tillförd energi'!$B$1:$AQ$1,0),FALSE)</f>
        <v>0</v>
      </c>
      <c r="AB180">
        <f>VLOOKUP($B180,'Tillförd energi'!$B$1:$AI$720,MATCH(AB$1,'Tillförd energi'!$B$1:$AQ$1,0),FALSE)</f>
        <v>0</v>
      </c>
      <c r="AC180">
        <f>VLOOKUP($B180,'Tillförd energi'!$B$1:$AI$720,MATCH(AC$1,'Tillförd energi'!$B$1:$AQ$1,0),FALSE)</f>
        <v>0</v>
      </c>
      <c r="AD180">
        <f>VLOOKUP($B180,'Tillförd energi'!$B$1:$AI$720,MATCH(AD$1,'Tillförd energi'!$B$1:$AQ$1,0),FALSE)</f>
        <v>0</v>
      </c>
      <c r="AE180">
        <f>VLOOKUP($B180,'Tillförd energi'!$B$1:$AI$720,MATCH(AE$1,'Tillförd energi'!$B$1:$AQ$1,0),FALSE)</f>
        <v>0</v>
      </c>
      <c r="AF180">
        <f>VLOOKUP($B180,'Tillförd energi'!$B$1:$AI$720,MATCH(AF$1,'Tillförd energi'!$B$1:$AQ$1,0),FALSE)</f>
        <v>1.1140000000000001</v>
      </c>
      <c r="AG180">
        <f>IFERROR(VLOOKUP(B180,Miljö!$B$1:$AC$550,MATCH("Köpt mängd produktionsspecifik fjärrvärme:",Miljö!$B$1:$AC$1,0),FALSE)/1,0)</f>
        <v>0</v>
      </c>
      <c r="AI180">
        <f t="shared" si="46"/>
        <v>66.153000000000006</v>
      </c>
      <c r="AJ180">
        <f t="shared" si="47"/>
        <v>66.153000000000006</v>
      </c>
      <c r="AK180">
        <f>IF(ISERROR(1/VLOOKUP($B180,Leveranser!$B$1:$S$499,MATCH("Såld värme (GWh)",Leveranser!$B$1:$S$1,0),FALSE)),"",VLOOKUP($B180,Leveranser!$B$1:$S$499,MATCH("Såld värme (GWh)",Leveranser!$B$1:$S$1,0),FALSE))</f>
        <v>54.695</v>
      </c>
      <c r="AL180">
        <f>VLOOKUP($B180,Leveranser!$B$1:$Y$499,MATCH("Totalt såld fjärrvärme till andra fjärrvärmeföretag",Leveranser!$B$1:$AA$1,0),FALSE)</f>
        <v>36.795999999999999</v>
      </c>
      <c r="AM180">
        <f>IF(ISERROR(1/VLOOKUP($B180,Miljö!$B$1:$S$500,MATCH("Såld mängd produktionsspecifik fjärrvärme (GWh)",Miljö!$B$1:$R$1,0),FALSE)),0,VLOOKUP($B180,Miljö!$B$1:$S$500,MATCH("Såld mängd produktionsspecifik fjärrvärme (GWh)",Miljö!$B$1:$R$1,0),FALSE))</f>
        <v>0</v>
      </c>
      <c r="AN180" s="114">
        <f t="shared" si="48"/>
        <v>0.82679545901168494</v>
      </c>
      <c r="AP180" t="str">
        <f>IFERROR(VLOOKUP($B180,Miljövärden!$B$2:$H$600,7,FALSE),"Nej, saknas")</f>
        <v>Ja</v>
      </c>
      <c r="AQ180" t="str">
        <f>IFERROR(VLOOKUP($B180,Miljövärden!$B$2:$H$600,6,FALSE),"Nej, saknas")</f>
        <v>Ja</v>
      </c>
      <c r="AU180">
        <f t="shared" si="49"/>
        <v>1.1140000000000001</v>
      </c>
      <c r="AV180">
        <f t="shared" si="50"/>
        <v>0</v>
      </c>
      <c r="AW180">
        <f t="shared" si="51"/>
        <v>53.317</v>
      </c>
      <c r="AX180">
        <f t="shared" si="52"/>
        <v>11.615</v>
      </c>
      <c r="AZ180">
        <f t="shared" si="53"/>
        <v>64.932000000000002</v>
      </c>
      <c r="BC180">
        <f t="shared" si="54"/>
        <v>0.107</v>
      </c>
      <c r="BD180">
        <f t="shared" si="55"/>
        <v>0</v>
      </c>
      <c r="BE180">
        <f t="shared" si="56"/>
        <v>64.932000000000002</v>
      </c>
      <c r="BF180">
        <f t="shared" si="57"/>
        <v>0</v>
      </c>
      <c r="BG180">
        <f t="shared" si="58"/>
        <v>1.1140000000000001</v>
      </c>
      <c r="BH180">
        <f>VLOOKUP(B180,Miljö!$B$1:$BX$482,MATCH("Fossilandel för ursprungspecificerad el ()",Miljö!$B$1:$I$1,0),FALSE)</f>
        <v>0</v>
      </c>
      <c r="BI180">
        <f>VLOOKUP(B180,Miljö!$B$1:$BX$482,MATCH("Kärnkraftsandel för ursprungsspecificerad el ()",Miljö!$B$1:$O$1,0),FALSE)</f>
        <v>0</v>
      </c>
      <c r="BJ180">
        <f t="shared" si="59"/>
        <v>0</v>
      </c>
      <c r="BK180" t="str">
        <f>VLOOKUP(B180,Miljö!$B$1:$P$482,MATCH("Fossil andel i procent (%)",Miljö!$B$1:$P$1,0),FALSE)</f>
        <v>ET</v>
      </c>
      <c r="BL180">
        <f t="shared" si="60"/>
        <v>66.153000000000006</v>
      </c>
      <c r="BO180" s="21">
        <f t="shared" si="61"/>
        <v>1.6174625489395792E-3</v>
      </c>
      <c r="BP180" s="115">
        <f t="shared" si="62"/>
        <v>0</v>
      </c>
      <c r="BQ180" s="115">
        <f t="shared" si="63"/>
        <v>0.99838253745106043</v>
      </c>
      <c r="BR180" s="115">
        <f t="shared" si="64"/>
        <v>0</v>
      </c>
      <c r="BT180" s="116">
        <f t="shared" si="65"/>
        <v>1</v>
      </c>
      <c r="BW180" s="115">
        <f>IF(AP180="Ja",VLOOKUP(B180,Miljövärden!$B$2:$H$600,MATCH("Total andel fossilt",Miljövärden!$B$2:$H$2,0),FALSE),"")</f>
        <v>1.61746E-3</v>
      </c>
      <c r="BX180" s="116">
        <f t="shared" si="66"/>
        <v>-2.5489395791538499E-9</v>
      </c>
      <c r="BZ180">
        <f t="shared" si="67"/>
        <v>-2.5489395791538499E-9</v>
      </c>
      <c r="CA180" s="115">
        <f t="shared" si="68"/>
        <v>0</v>
      </c>
    </row>
    <row r="181" spans="1:79">
      <c r="A181" t="s">
        <v>294</v>
      </c>
      <c r="B181" t="s">
        <v>306</v>
      </c>
      <c r="C181">
        <f>VLOOKUP($B181,'Tillförd energi'!$B$1:$AI$720,MATCH(C$1,'Tillförd energi'!$B$1:$AQ$1,0),FALSE)</f>
        <v>0</v>
      </c>
      <c r="D181">
        <f>VLOOKUP($B181,'Tillförd energi'!$B$1:$AI$720,MATCH(D$1,'Tillförd energi'!$B$1:$AQ$1,0),FALSE)</f>
        <v>2.4E-2</v>
      </c>
      <c r="E181">
        <f>VLOOKUP($B181,'Tillförd energi'!$B$1:$AI$720,MATCH(E$1,'Tillförd energi'!$B$1:$AQ$1,0),FALSE)</f>
        <v>0</v>
      </c>
      <c r="F181">
        <f>VLOOKUP($B181,'Tillförd energi'!$B$1:$AI$720,MATCH(F$1,'Tillförd energi'!$B$1:$AQ$1,0),FALSE)</f>
        <v>0</v>
      </c>
      <c r="G181">
        <f>VLOOKUP($B181,'Tillförd energi'!$B$1:$AI$720,MATCH(G$1,'Tillförd energi'!$B$1:$AQ$1,0),FALSE)</f>
        <v>0</v>
      </c>
      <c r="H181">
        <f>VLOOKUP($B181,'Tillförd energi'!$B$1:$AI$720,MATCH(H$1,'Tillförd energi'!$B$1:$AQ$1,0),FALSE)</f>
        <v>0</v>
      </c>
      <c r="I181">
        <f>VLOOKUP($B181,'Tillförd energi'!$B$1:$AI$720,MATCH(I$1,'Tillförd energi'!$B$1:$AQ$1,0),FALSE)</f>
        <v>0</v>
      </c>
      <c r="J181">
        <f>VLOOKUP($B181,'Tillförd energi'!$B$1:$AI$720,MATCH(J$1,'Tillförd energi'!$B$1:$AQ$1,0),FALSE)</f>
        <v>0</v>
      </c>
      <c r="K181">
        <f>VLOOKUP($B181,'Tillförd energi'!$B$1:$AI$720,MATCH(K$1,'Tillförd energi'!$B$1:$AQ$1,0),FALSE)</f>
        <v>0</v>
      </c>
      <c r="L181">
        <f>VLOOKUP($B181,'Tillförd energi'!$B$1:$AI$720,MATCH(L$1,'Tillförd energi'!$B$1:$AQ$1,0),FALSE)</f>
        <v>0</v>
      </c>
      <c r="M181">
        <f>VLOOKUP($B181,'Tillförd energi'!$B$1:$AI$720,MATCH(M$1,'Tillförd energi'!$B$1:$AQ$1,0),FALSE)</f>
        <v>0</v>
      </c>
      <c r="N181">
        <f>VLOOKUP($B181,'Tillförd energi'!$B$1:$AI$720,MATCH(N$1,'Tillförd energi'!$B$1:$AQ$1,0),FALSE)</f>
        <v>0</v>
      </c>
      <c r="O181">
        <f>VLOOKUP($B181,'Tillförd energi'!$B$1:$AI$720,MATCH(O$1,'Tillförd energi'!$B$1:$AQ$1,0),FALSE)</f>
        <v>0</v>
      </c>
      <c r="P181">
        <f>VLOOKUP($B181,'Tillförd energi'!$B$1:$AI$720,MATCH(P$1,'Tillförd energi'!$B$1:$AQ$1,0),FALSE)</f>
        <v>3.2949999999999999</v>
      </c>
      <c r="Q181">
        <f>VLOOKUP($B181,'Tillförd energi'!$B$1:$AI$720,MATCH(Q$1,'Tillförd energi'!$B$1:$AQ$1,0),FALSE)</f>
        <v>0</v>
      </c>
      <c r="R181">
        <f>VLOOKUP($B181,'Tillförd energi'!$B$1:$AI$720,MATCH(R$1,'Tillförd energi'!$B$1:$AQ$1,0),FALSE)</f>
        <v>0</v>
      </c>
      <c r="S181">
        <f>VLOOKUP($B181,'Tillförd energi'!$B$1:$AI$720,MATCH(S$1,'Tillförd energi'!$B$1:$AQ$1,0),FALSE)</f>
        <v>11.888999999999999</v>
      </c>
      <c r="T181">
        <f>VLOOKUP($B181,'Tillförd energi'!$B$1:$AI$720,MATCH(T$1,'Tillförd energi'!$B$1:$AQ$1,0),FALSE)</f>
        <v>0</v>
      </c>
      <c r="U181">
        <f>VLOOKUP($B181,'Tillförd energi'!$B$1:$AI$720,MATCH(U$1,'Tillförd energi'!$B$1:$AQ$1,0),FALSE)</f>
        <v>0</v>
      </c>
      <c r="V181">
        <f>VLOOKUP($B181,'Tillförd energi'!$B$1:$AI$720,MATCH(V$1,'Tillförd energi'!$B$1:$AQ$1,0),FALSE)</f>
        <v>0</v>
      </c>
      <c r="W181">
        <f>VLOOKUP($B181,'Tillförd energi'!$B$1:$AI$720,MATCH(W$1,'Tillförd energi'!$B$1:$AQ$1,0),FALSE)</f>
        <v>0</v>
      </c>
      <c r="X181">
        <f>VLOOKUP($B181,'Tillförd energi'!$B$1:$AI$720,MATCH(X$1,'Tillförd energi'!$B$1:$AQ$1,0),FALSE)</f>
        <v>0</v>
      </c>
      <c r="Y181">
        <f>VLOOKUP($B181,'Tillförd energi'!$B$1:$AI$720,MATCH(Y$1,'Tillförd energi'!$B$1:$AQ$1,0),FALSE)</f>
        <v>0</v>
      </c>
      <c r="Z181">
        <f>VLOOKUP($B181,'Tillförd energi'!$B$1:$AI$720,MATCH(Z$1,'Tillförd energi'!$B$1:$AQ$1,0),FALSE)</f>
        <v>0</v>
      </c>
      <c r="AA181">
        <f>VLOOKUP($B181,'Tillförd energi'!$B$1:$AI$720,MATCH(AA$1,'Tillförd energi'!$B$1:$AQ$1,0),FALSE)</f>
        <v>0</v>
      </c>
      <c r="AB181">
        <f>VLOOKUP($B181,'Tillförd energi'!$B$1:$AI$720,MATCH(AB$1,'Tillförd energi'!$B$1:$AQ$1,0),FALSE)</f>
        <v>0</v>
      </c>
      <c r="AC181">
        <f>VLOOKUP($B181,'Tillförd energi'!$B$1:$AI$720,MATCH(AC$1,'Tillförd energi'!$B$1:$AQ$1,0),FALSE)</f>
        <v>0</v>
      </c>
      <c r="AD181">
        <f>VLOOKUP($B181,'Tillförd energi'!$B$1:$AI$720,MATCH(AD$1,'Tillförd energi'!$B$1:$AQ$1,0),FALSE)</f>
        <v>0</v>
      </c>
      <c r="AE181">
        <f>VLOOKUP($B181,'Tillförd energi'!$B$1:$AI$720,MATCH(AE$1,'Tillförd energi'!$B$1:$AQ$1,0),FALSE)</f>
        <v>0</v>
      </c>
      <c r="AF181">
        <f>VLOOKUP($B181,'Tillförd energi'!$B$1:$AI$720,MATCH(AF$1,'Tillförd energi'!$B$1:$AQ$1,0),FALSE)</f>
        <v>0.30499999999999999</v>
      </c>
      <c r="AG181">
        <f>IFERROR(VLOOKUP(B181,Miljö!$B$1:$AC$550,MATCH("Köpt mängd produktionsspecifik fjärrvärme:",Miljö!$B$1:$AC$1,0),FALSE)/1,0)</f>
        <v>0</v>
      </c>
      <c r="AI181">
        <f t="shared" si="46"/>
        <v>15.512999999999998</v>
      </c>
      <c r="AJ181">
        <f t="shared" si="47"/>
        <v>15.512999999999998</v>
      </c>
      <c r="AK181">
        <f>IF(ISERROR(1/VLOOKUP($B181,Leveranser!$B$1:$S$499,MATCH("Såld värme (GWh)",Leveranser!$B$1:$S$1,0),FALSE)),"",VLOOKUP($B181,Leveranser!$B$1:$S$499,MATCH("Såld värme (GWh)",Leveranser!$B$1:$S$1,0),FALSE))</f>
        <v>11.576000000000001</v>
      </c>
      <c r="AL181">
        <f>VLOOKUP($B181,Leveranser!$B$1:$Y$499,MATCH("Totalt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114">
        <f t="shared" si="48"/>
        <v>0.74621285373557678</v>
      </c>
      <c r="AP181" t="str">
        <f>IFERROR(VLOOKUP($B181,Miljövärden!$B$2:$H$600,7,FALSE),"Nej, saknas")</f>
        <v>Ja</v>
      </c>
      <c r="AQ181" t="str">
        <f>IFERROR(VLOOKUP($B181,Miljövärden!$B$2:$H$600,6,FALSE),"Nej, saknas")</f>
        <v>Ja</v>
      </c>
      <c r="AU181">
        <f t="shared" si="49"/>
        <v>0.30499999999999999</v>
      </c>
      <c r="AV181">
        <f t="shared" si="50"/>
        <v>0</v>
      </c>
      <c r="AW181">
        <f t="shared" si="51"/>
        <v>3.2949999999999999</v>
      </c>
      <c r="AX181">
        <f t="shared" si="52"/>
        <v>11.888999999999999</v>
      </c>
      <c r="AZ181">
        <f t="shared" si="53"/>
        <v>15.183999999999999</v>
      </c>
      <c r="BC181">
        <f t="shared" si="54"/>
        <v>2.4E-2</v>
      </c>
      <c r="BD181">
        <f t="shared" si="55"/>
        <v>0</v>
      </c>
      <c r="BE181">
        <f t="shared" si="56"/>
        <v>15.183999999999999</v>
      </c>
      <c r="BF181">
        <f t="shared" si="57"/>
        <v>0</v>
      </c>
      <c r="BG181">
        <f t="shared" si="58"/>
        <v>0.30499999999999999</v>
      </c>
      <c r="BH181">
        <f>VLOOKUP(B181,Miljö!$B$1:$BX$482,MATCH("Fossilandel för ursprungspecificerad el ()",Miljö!$B$1:$I$1,0),FALSE)</f>
        <v>0</v>
      </c>
      <c r="BI181">
        <f>VLOOKUP(B181,Miljö!$B$1:$BX$482,MATCH("Kärnkraftsandel för ursprungsspecificerad el ()",Miljö!$B$1:$O$1,0),FALSE)</f>
        <v>0</v>
      </c>
      <c r="BJ181">
        <f t="shared" si="59"/>
        <v>0</v>
      </c>
      <c r="BK181" t="str">
        <f>VLOOKUP(B181,Miljö!$B$1:$P$482,MATCH("Fossil andel i procent (%)",Miljö!$B$1:$P$1,0),FALSE)</f>
        <v>ET</v>
      </c>
      <c r="BL181">
        <f t="shared" si="60"/>
        <v>15.512999999999998</v>
      </c>
      <c r="BO181" s="21">
        <f t="shared" si="61"/>
        <v>1.5470895378070007E-3</v>
      </c>
      <c r="BP181" s="115">
        <f t="shared" si="62"/>
        <v>0</v>
      </c>
      <c r="BQ181" s="115">
        <f t="shared" si="63"/>
        <v>0.99845291046219309</v>
      </c>
      <c r="BR181" s="115">
        <f t="shared" si="64"/>
        <v>0</v>
      </c>
      <c r="BT181" s="116">
        <f t="shared" si="65"/>
        <v>1</v>
      </c>
      <c r="BW181" s="115">
        <f>IF(AP181="Ja",VLOOKUP(B181,Miljövärden!$B$2:$H$600,MATCH("Total andel fossilt",Miljövärden!$B$2:$H$2,0),FALSE),"")</f>
        <v>1.5470900000000001E-3</v>
      </c>
      <c r="BX181" s="116">
        <f t="shared" si="66"/>
        <v>4.6219299936790803E-10</v>
      </c>
      <c r="BZ181">
        <f t="shared" si="67"/>
        <v>4.6219299936790803E-10</v>
      </c>
      <c r="CA181" s="115">
        <f t="shared" si="68"/>
        <v>0</v>
      </c>
    </row>
    <row r="182" spans="1:79">
      <c r="A182" t="s">
        <v>294</v>
      </c>
      <c r="B182" t="s">
        <v>307</v>
      </c>
      <c r="C182">
        <f>VLOOKUP($B182,'Tillförd energi'!$B$1:$AI$720,MATCH(C$1,'Tillförd energi'!$B$1:$AQ$1,0),FALSE)</f>
        <v>0</v>
      </c>
      <c r="D182">
        <f>VLOOKUP($B182,'Tillförd energi'!$B$1:$AI$720,MATCH(D$1,'Tillförd energi'!$B$1:$AQ$1,0),FALSE)</f>
        <v>0.252</v>
      </c>
      <c r="E182">
        <f>VLOOKUP($B182,'Tillförd energi'!$B$1:$AI$720,MATCH(E$1,'Tillförd energi'!$B$1:$AQ$1,0),FALSE)</f>
        <v>0</v>
      </c>
      <c r="F182">
        <f>VLOOKUP($B182,'Tillförd energi'!$B$1:$AI$720,MATCH(F$1,'Tillförd energi'!$B$1:$AQ$1,0),FALSE)</f>
        <v>0</v>
      </c>
      <c r="G182">
        <f>VLOOKUP($B182,'Tillförd energi'!$B$1:$AI$720,MATCH(G$1,'Tillförd energi'!$B$1:$AQ$1,0),FALSE)</f>
        <v>0</v>
      </c>
      <c r="H182">
        <f>VLOOKUP($B182,'Tillförd energi'!$B$1:$AI$720,MATCH(H$1,'Tillförd energi'!$B$1:$AQ$1,0),FALSE)</f>
        <v>0</v>
      </c>
      <c r="I182">
        <f>VLOOKUP($B182,'Tillförd energi'!$B$1:$AI$720,MATCH(I$1,'Tillförd energi'!$B$1:$AQ$1,0),FALSE)</f>
        <v>0</v>
      </c>
      <c r="J182">
        <f>VLOOKUP($B182,'Tillförd energi'!$B$1:$AI$720,MATCH(J$1,'Tillförd energi'!$B$1:$AQ$1,0),FALSE)</f>
        <v>0</v>
      </c>
      <c r="K182">
        <f>VLOOKUP($B182,'Tillförd energi'!$B$1:$AI$720,MATCH(K$1,'Tillförd energi'!$B$1:$AQ$1,0),FALSE)</f>
        <v>0</v>
      </c>
      <c r="L182">
        <f>VLOOKUP($B182,'Tillförd energi'!$B$1:$AI$720,MATCH(L$1,'Tillförd energi'!$B$1:$AQ$1,0),FALSE)</f>
        <v>0</v>
      </c>
      <c r="M182">
        <f>VLOOKUP($B182,'Tillförd energi'!$B$1:$AI$720,MATCH(M$1,'Tillförd energi'!$B$1:$AQ$1,0),FALSE)</f>
        <v>0</v>
      </c>
      <c r="N182">
        <f>VLOOKUP($B182,'Tillförd energi'!$B$1:$AI$720,MATCH(N$1,'Tillförd energi'!$B$1:$AQ$1,0),FALSE)</f>
        <v>0</v>
      </c>
      <c r="O182">
        <f>VLOOKUP($B182,'Tillförd energi'!$B$1:$AI$720,MATCH(O$1,'Tillförd energi'!$B$1:$AQ$1,0),FALSE)</f>
        <v>0</v>
      </c>
      <c r="P182">
        <f>VLOOKUP($B182,'Tillförd energi'!$B$1:$AI$720,MATCH(P$1,'Tillförd energi'!$B$1:$AQ$1,0),FALSE)</f>
        <v>0</v>
      </c>
      <c r="Q182">
        <f>VLOOKUP($B182,'Tillförd energi'!$B$1:$AI$720,MATCH(Q$1,'Tillförd energi'!$B$1:$AQ$1,0),FALSE)</f>
        <v>0</v>
      </c>
      <c r="R182">
        <f>VLOOKUP($B182,'Tillförd energi'!$B$1:$AI$720,MATCH(R$1,'Tillförd energi'!$B$1:$AQ$1,0),FALSE)</f>
        <v>10.122</v>
      </c>
      <c r="S182">
        <f>VLOOKUP($B182,'Tillförd energi'!$B$1:$AI$720,MATCH(S$1,'Tillförd energi'!$B$1:$AQ$1,0),FALSE)</f>
        <v>0</v>
      </c>
      <c r="T182">
        <f>VLOOKUP($B182,'Tillförd energi'!$B$1:$AI$720,MATCH(T$1,'Tillförd energi'!$B$1:$AQ$1,0),FALSE)</f>
        <v>0</v>
      </c>
      <c r="U182">
        <f>VLOOKUP($B182,'Tillförd energi'!$B$1:$AI$720,MATCH(U$1,'Tillförd energi'!$B$1:$AQ$1,0),FALSE)</f>
        <v>0</v>
      </c>
      <c r="V182">
        <f>VLOOKUP($B182,'Tillförd energi'!$B$1:$AI$720,MATCH(V$1,'Tillförd energi'!$B$1:$AQ$1,0),FALSE)</f>
        <v>0</v>
      </c>
      <c r="W182">
        <f>VLOOKUP($B182,'Tillförd energi'!$B$1:$AI$720,MATCH(W$1,'Tillförd energi'!$B$1:$AQ$1,0),FALSE)</f>
        <v>0</v>
      </c>
      <c r="X182">
        <f>VLOOKUP($B182,'Tillförd energi'!$B$1:$AI$720,MATCH(X$1,'Tillförd energi'!$B$1:$AQ$1,0),FALSE)</f>
        <v>0</v>
      </c>
      <c r="Y182">
        <f>VLOOKUP($B182,'Tillförd energi'!$B$1:$AI$720,MATCH(Y$1,'Tillförd energi'!$B$1:$AQ$1,0),FALSE)</f>
        <v>0</v>
      </c>
      <c r="Z182">
        <f>VLOOKUP($B182,'Tillförd energi'!$B$1:$AI$720,MATCH(Z$1,'Tillförd energi'!$B$1:$AQ$1,0),FALSE)</f>
        <v>0</v>
      </c>
      <c r="AA182">
        <f>VLOOKUP($B182,'Tillförd energi'!$B$1:$AI$720,MATCH(AA$1,'Tillförd energi'!$B$1:$AQ$1,0),FALSE)</f>
        <v>0</v>
      </c>
      <c r="AB182">
        <f>VLOOKUP($B182,'Tillförd energi'!$B$1:$AI$720,MATCH(AB$1,'Tillförd energi'!$B$1:$AQ$1,0),FALSE)</f>
        <v>0</v>
      </c>
      <c r="AC182">
        <f>VLOOKUP($B182,'Tillförd energi'!$B$1:$AI$720,MATCH(AC$1,'Tillförd energi'!$B$1:$AQ$1,0),FALSE)</f>
        <v>0</v>
      </c>
      <c r="AD182">
        <f>VLOOKUP($B182,'Tillförd energi'!$B$1:$AI$720,MATCH(AD$1,'Tillförd energi'!$B$1:$AQ$1,0),FALSE)</f>
        <v>0</v>
      </c>
      <c r="AE182">
        <f>VLOOKUP($B182,'Tillförd energi'!$B$1:$AI$720,MATCH(AE$1,'Tillförd energi'!$B$1:$AQ$1,0),FALSE)</f>
        <v>0</v>
      </c>
      <c r="AF182">
        <f>VLOOKUP($B182,'Tillförd energi'!$B$1:$AI$720,MATCH(AF$1,'Tillförd energi'!$B$1:$AQ$1,0),FALSE)</f>
        <v>0.30499999999999999</v>
      </c>
      <c r="AG182">
        <f>IFERROR(VLOOKUP(B182,Miljö!$B$1:$AC$550,MATCH("Köpt mängd produktionsspecifik fjärrvärme:",Miljö!$B$1:$AC$1,0),FALSE)/1,0)</f>
        <v>0</v>
      </c>
      <c r="AI182">
        <f t="shared" si="46"/>
        <v>10.679</v>
      </c>
      <c r="AJ182">
        <f t="shared" si="47"/>
        <v>10.679</v>
      </c>
      <c r="AK182">
        <f>IF(ISERROR(1/VLOOKUP($B182,Leveranser!$B$1:$S$499,MATCH("Såld värme (GWh)",Leveranser!$B$1:$S$1,0),FALSE)),"",VLOOKUP($B182,Leveranser!$B$1:$S$499,MATCH("Såld värme (GWh)",Leveranser!$B$1:$S$1,0),FALSE))</f>
        <v>7.3079999999999998</v>
      </c>
      <c r="AL182">
        <f>VLOOKUP($B182,Leveranser!$B$1:$Y$499,MATCH("Totalt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114">
        <f t="shared" si="48"/>
        <v>0.68433373911414919</v>
      </c>
      <c r="AP182" t="str">
        <f>IFERROR(VLOOKUP($B182,Miljövärden!$B$2:$H$600,7,FALSE),"Nej, saknas")</f>
        <v>Ja</v>
      </c>
      <c r="AQ182" t="str">
        <f>IFERROR(VLOOKUP($B182,Miljövärden!$B$2:$H$600,6,FALSE),"Nej, saknas")</f>
        <v>Ja</v>
      </c>
      <c r="AU182">
        <f t="shared" si="49"/>
        <v>0.30499999999999999</v>
      </c>
      <c r="AV182">
        <f t="shared" si="50"/>
        <v>0</v>
      </c>
      <c r="AW182">
        <f t="shared" si="51"/>
        <v>0</v>
      </c>
      <c r="AX182">
        <f t="shared" si="52"/>
        <v>10.122</v>
      </c>
      <c r="AZ182">
        <f t="shared" si="53"/>
        <v>10.122</v>
      </c>
      <c r="BC182">
        <f t="shared" si="54"/>
        <v>0.252</v>
      </c>
      <c r="BD182">
        <f t="shared" si="55"/>
        <v>0</v>
      </c>
      <c r="BE182">
        <f t="shared" si="56"/>
        <v>10.122</v>
      </c>
      <c r="BF182">
        <f t="shared" si="57"/>
        <v>0</v>
      </c>
      <c r="BG182">
        <f t="shared" si="58"/>
        <v>0.30499999999999999</v>
      </c>
      <c r="BH182">
        <f>VLOOKUP(B182,Miljö!$B$1:$BX$482,MATCH("Fossilandel för ursprungspecificerad el ()",Miljö!$B$1:$I$1,0),FALSE)</f>
        <v>0</v>
      </c>
      <c r="BI182">
        <f>VLOOKUP(B182,Miljö!$B$1:$BX$482,MATCH("Kärnkraftsandel för ursprungsspecificerad el ()",Miljö!$B$1:$O$1,0),FALSE)</f>
        <v>0</v>
      </c>
      <c r="BJ182">
        <f t="shared" si="59"/>
        <v>0</v>
      </c>
      <c r="BK182" t="str">
        <f>VLOOKUP(B182,Miljö!$B$1:$P$482,MATCH("Fossil andel i procent (%)",Miljö!$B$1:$P$1,0),FALSE)</f>
        <v>ET</v>
      </c>
      <c r="BL182">
        <f t="shared" si="60"/>
        <v>10.679</v>
      </c>
      <c r="BO182" s="21">
        <f t="shared" si="61"/>
        <v>2.3597715141867214E-2</v>
      </c>
      <c r="BP182" s="115">
        <f t="shared" si="62"/>
        <v>0</v>
      </c>
      <c r="BQ182" s="115">
        <f t="shared" si="63"/>
        <v>0.97640228485813274</v>
      </c>
      <c r="BR182" s="115">
        <f t="shared" si="64"/>
        <v>0</v>
      </c>
      <c r="BT182" s="116">
        <f t="shared" si="65"/>
        <v>1</v>
      </c>
      <c r="BW182" s="115">
        <f>IF(AP182="Ja",VLOOKUP(B182,Miljövärden!$B$2:$H$600,MATCH("Total andel fossilt",Miljövärden!$B$2:$H$2,0),FALSE),"")</f>
        <v>2.3597699999999999E-2</v>
      </c>
      <c r="BX182" s="116">
        <f t="shared" si="66"/>
        <v>-1.5141867214935045E-8</v>
      </c>
      <c r="BZ182">
        <f t="shared" si="67"/>
        <v>-1.5141867214935045E-8</v>
      </c>
      <c r="CA182" s="115">
        <f t="shared" si="68"/>
        <v>0</v>
      </c>
    </row>
    <row r="183" spans="1:79">
      <c r="A183" t="s">
        <v>294</v>
      </c>
      <c r="B183" t="s">
        <v>308</v>
      </c>
      <c r="C183">
        <f>VLOOKUP($B183,'Tillförd energi'!$B$1:$AI$720,MATCH(C$1,'Tillförd energi'!$B$1:$AQ$1,0),FALSE)</f>
        <v>0</v>
      </c>
      <c r="D183">
        <f>VLOOKUP($B183,'Tillförd energi'!$B$1:$AI$720,MATCH(D$1,'Tillförd energi'!$B$1:$AQ$1,0),FALSE)</f>
        <v>0.79555600000000004</v>
      </c>
      <c r="E183">
        <f>VLOOKUP($B183,'Tillförd energi'!$B$1:$AI$720,MATCH(E$1,'Tillförd energi'!$B$1:$AQ$1,0),FALSE)</f>
        <v>0</v>
      </c>
      <c r="F183">
        <f>VLOOKUP($B183,'Tillförd energi'!$B$1:$AI$720,MATCH(F$1,'Tillförd energi'!$B$1:$AQ$1,0),FALSE)</f>
        <v>0</v>
      </c>
      <c r="G183">
        <f>VLOOKUP($B183,'Tillförd energi'!$B$1:$AI$720,MATCH(G$1,'Tillförd energi'!$B$1:$AQ$1,0),FALSE)</f>
        <v>0</v>
      </c>
      <c r="H183">
        <f>VLOOKUP($B183,'Tillförd energi'!$B$1:$AI$720,MATCH(H$1,'Tillförd energi'!$B$1:$AQ$1,0),FALSE)</f>
        <v>0</v>
      </c>
      <c r="I183">
        <f>VLOOKUP($B183,'Tillförd energi'!$B$1:$AI$720,MATCH(I$1,'Tillförd energi'!$B$1:$AQ$1,0),FALSE)</f>
        <v>0</v>
      </c>
      <c r="J183">
        <f>VLOOKUP($B183,'Tillförd energi'!$B$1:$AI$720,MATCH(J$1,'Tillförd energi'!$B$1:$AQ$1,0),FALSE)</f>
        <v>0</v>
      </c>
      <c r="K183">
        <f>VLOOKUP($B183,'Tillförd energi'!$B$1:$AI$720,MATCH(K$1,'Tillförd energi'!$B$1:$AQ$1,0),FALSE)</f>
        <v>0</v>
      </c>
      <c r="L183">
        <f>VLOOKUP($B183,'Tillförd energi'!$B$1:$AI$720,MATCH(L$1,'Tillförd energi'!$B$1:$AQ$1,0),FALSE)</f>
        <v>0</v>
      </c>
      <c r="M183">
        <f>VLOOKUP($B183,'Tillförd energi'!$B$1:$AI$720,MATCH(M$1,'Tillförd energi'!$B$1:$AQ$1,0),FALSE)</f>
        <v>0</v>
      </c>
      <c r="N183">
        <f>VLOOKUP($B183,'Tillförd energi'!$B$1:$AI$720,MATCH(N$1,'Tillförd energi'!$B$1:$AQ$1,0),FALSE)</f>
        <v>0</v>
      </c>
      <c r="O183">
        <f>VLOOKUP($B183,'Tillförd energi'!$B$1:$AI$720,MATCH(O$1,'Tillförd energi'!$B$1:$AQ$1,0),FALSE)</f>
        <v>0</v>
      </c>
      <c r="P183">
        <f>VLOOKUP($B183,'Tillförd energi'!$B$1:$AI$720,MATCH(P$1,'Tillförd energi'!$B$1:$AQ$1,0),FALSE)</f>
        <v>0</v>
      </c>
      <c r="Q183">
        <f>VLOOKUP($B183,'Tillförd energi'!$B$1:$AI$720,MATCH(Q$1,'Tillförd energi'!$B$1:$AQ$1,0),FALSE)</f>
        <v>13.732200000000001</v>
      </c>
      <c r="R183">
        <f>VLOOKUP($B183,'Tillförd energi'!$B$1:$AI$720,MATCH(R$1,'Tillförd energi'!$B$1:$AQ$1,0),FALSE)</f>
        <v>3.7389999999999999</v>
      </c>
      <c r="S183">
        <f>VLOOKUP($B183,'Tillförd energi'!$B$1:$AI$720,MATCH(S$1,'Tillförd energi'!$B$1:$AQ$1,0),FALSE)</f>
        <v>0</v>
      </c>
      <c r="T183">
        <f>VLOOKUP($B183,'Tillförd energi'!$B$1:$AI$720,MATCH(T$1,'Tillförd energi'!$B$1:$AQ$1,0),FALSE)</f>
        <v>0</v>
      </c>
      <c r="U183">
        <f>VLOOKUP($B183,'Tillförd energi'!$B$1:$AI$720,MATCH(U$1,'Tillförd energi'!$B$1:$AQ$1,0),FALSE)</f>
        <v>0</v>
      </c>
      <c r="V183">
        <f>VLOOKUP($B183,'Tillförd energi'!$B$1:$AI$720,MATCH(V$1,'Tillförd energi'!$B$1:$AQ$1,0),FALSE)</f>
        <v>0</v>
      </c>
      <c r="W183">
        <f>VLOOKUP($B183,'Tillförd energi'!$B$1:$AI$720,MATCH(W$1,'Tillförd energi'!$B$1:$AQ$1,0),FALSE)</f>
        <v>0</v>
      </c>
      <c r="X183">
        <f>VLOOKUP($B183,'Tillförd energi'!$B$1:$AI$720,MATCH(X$1,'Tillförd energi'!$B$1:$AQ$1,0),FALSE)</f>
        <v>0</v>
      </c>
      <c r="Y183">
        <f>VLOOKUP($B183,'Tillförd energi'!$B$1:$AI$720,MATCH(Y$1,'Tillförd energi'!$B$1:$AQ$1,0),FALSE)</f>
        <v>0</v>
      </c>
      <c r="Z183">
        <f>VLOOKUP($B183,'Tillförd energi'!$B$1:$AI$720,MATCH(Z$1,'Tillförd energi'!$B$1:$AQ$1,0),FALSE)</f>
        <v>0</v>
      </c>
      <c r="AA183">
        <f>VLOOKUP($B183,'Tillförd energi'!$B$1:$AI$720,MATCH(AA$1,'Tillförd energi'!$B$1:$AQ$1,0),FALSE)</f>
        <v>0</v>
      </c>
      <c r="AB183">
        <f>VLOOKUP($B183,'Tillförd energi'!$B$1:$AI$720,MATCH(AB$1,'Tillförd energi'!$B$1:$AQ$1,0),FALSE)</f>
        <v>0</v>
      </c>
      <c r="AC183">
        <f>VLOOKUP($B183,'Tillförd energi'!$B$1:$AI$720,MATCH(AC$1,'Tillförd energi'!$B$1:$AQ$1,0),FALSE)</f>
        <v>0</v>
      </c>
      <c r="AD183">
        <f>VLOOKUP($B183,'Tillförd energi'!$B$1:$AI$720,MATCH(AD$1,'Tillförd energi'!$B$1:$AQ$1,0),FALSE)</f>
        <v>0</v>
      </c>
      <c r="AE183">
        <f>VLOOKUP($B183,'Tillförd energi'!$B$1:$AI$720,MATCH(AE$1,'Tillförd energi'!$B$1:$AQ$1,0),FALSE)</f>
        <v>0</v>
      </c>
      <c r="AF183">
        <f>VLOOKUP($B183,'Tillförd energi'!$B$1:$AI$720,MATCH(AF$1,'Tillförd energi'!$B$1:$AQ$1,0),FALSE)</f>
        <v>0.112</v>
      </c>
      <c r="AG183">
        <f>IFERROR(VLOOKUP(B183,Miljö!$B$1:$AC$550,MATCH("Köpt mängd produktionsspecifik fjärrvärme:",Miljö!$B$1:$AC$1,0),FALSE)/1,0)</f>
        <v>0</v>
      </c>
      <c r="AI183">
        <f t="shared" si="46"/>
        <v>18.378755999999999</v>
      </c>
      <c r="AJ183">
        <f t="shared" si="47"/>
        <v>18.378755999999999</v>
      </c>
      <c r="AK183">
        <f>IF(ISERROR(1/VLOOKUP($B183,Leveranser!$B$1:$S$499,MATCH("Såld värme (GWh)",Leveranser!$B$1:$S$1,0),FALSE)),"",VLOOKUP($B183,Leveranser!$B$1:$S$499,MATCH("Såld värme (GWh)",Leveranser!$B$1:$S$1,0),FALSE))</f>
        <v>14.196999999999999</v>
      </c>
      <c r="AL183">
        <f>VLOOKUP($B183,Leveranser!$B$1:$Y$499,MATCH("Totalt såld fjärrvärme till andra fjärrvärmeföretag",Leveranser!$B$1:$AA$1,0),FALSE)</f>
        <v>0</v>
      </c>
      <c r="AM183">
        <f>IF(ISERROR(1/VLOOKUP($B183,Miljö!$B$1:$S$500,MATCH("Såld mängd produktionsspecifik fjärrvärme (GWh)",Miljö!$B$1:$R$1,0),FALSE)),0,VLOOKUP($B183,Miljö!$B$1:$S$500,MATCH("Såld mängd produktionsspecifik fjärrvärme (GWh)",Miljö!$B$1:$R$1,0),FALSE))</f>
        <v>0</v>
      </c>
      <c r="AN183" s="114">
        <f t="shared" si="48"/>
        <v>0.77246795158497128</v>
      </c>
      <c r="AP183" t="str">
        <f>IFERROR(VLOOKUP($B183,Miljövärden!$B$2:$H$600,7,FALSE),"Nej, saknas")</f>
        <v>Ja</v>
      </c>
      <c r="AQ183" t="str">
        <f>IFERROR(VLOOKUP($B183,Miljövärden!$B$2:$H$600,6,FALSE),"Nej, saknas")</f>
        <v>Ja</v>
      </c>
      <c r="AU183">
        <f t="shared" si="49"/>
        <v>0.112</v>
      </c>
      <c r="AV183">
        <f t="shared" si="50"/>
        <v>0</v>
      </c>
      <c r="AW183">
        <f t="shared" si="51"/>
        <v>13.732200000000001</v>
      </c>
      <c r="AX183">
        <f t="shared" si="52"/>
        <v>3.7389999999999999</v>
      </c>
      <c r="AZ183">
        <f t="shared" si="53"/>
        <v>17.4712</v>
      </c>
      <c r="BC183">
        <f t="shared" si="54"/>
        <v>0.79555600000000004</v>
      </c>
      <c r="BD183">
        <f t="shared" si="55"/>
        <v>0</v>
      </c>
      <c r="BE183">
        <f t="shared" si="56"/>
        <v>17.4712</v>
      </c>
      <c r="BF183">
        <f t="shared" si="57"/>
        <v>0</v>
      </c>
      <c r="BG183">
        <f t="shared" si="58"/>
        <v>0.112</v>
      </c>
      <c r="BH183">
        <f>VLOOKUP(B183,Miljö!$B$1:$BX$482,MATCH("Fossilandel för ursprungspecificerad el ()",Miljö!$B$1:$I$1,0),FALSE)</f>
        <v>0</v>
      </c>
      <c r="BI183">
        <f>VLOOKUP(B183,Miljö!$B$1:$BX$482,MATCH("Kärnkraftsandel för ursprungsspecificerad el ()",Miljö!$B$1:$O$1,0),FALSE)</f>
        <v>0</v>
      </c>
      <c r="BJ183">
        <f t="shared" si="59"/>
        <v>0</v>
      </c>
      <c r="BK183" t="str">
        <f>VLOOKUP(B183,Miljö!$B$1:$P$482,MATCH("Fossil andel i procent (%)",Miljö!$B$1:$P$1,0),FALSE)</f>
        <v>ET</v>
      </c>
      <c r="BL183">
        <f t="shared" si="60"/>
        <v>18.378755999999999</v>
      </c>
      <c r="BO183" s="21">
        <f t="shared" si="61"/>
        <v>4.3286716467643406E-2</v>
      </c>
      <c r="BP183" s="115">
        <f t="shared" si="62"/>
        <v>0</v>
      </c>
      <c r="BQ183" s="115">
        <f t="shared" si="63"/>
        <v>0.95671328353235652</v>
      </c>
      <c r="BR183" s="115">
        <f t="shared" si="64"/>
        <v>0</v>
      </c>
      <c r="BT183" s="116">
        <f t="shared" si="65"/>
        <v>0.99999999999999989</v>
      </c>
      <c r="BW183" s="115">
        <f>IF(AP183="Ja",VLOOKUP(B183,Miljövärden!$B$2:$H$600,MATCH("Total andel fossilt",Miljövärden!$B$2:$H$2,0),FALSE),"")</f>
        <v>4.3286600000000001E-2</v>
      </c>
      <c r="BX183" s="116">
        <f t="shared" si="66"/>
        <v>-1.1646764340456084E-7</v>
      </c>
      <c r="BZ183">
        <f t="shared" si="67"/>
        <v>-1.1646764340456084E-7</v>
      </c>
      <c r="CA183" s="115">
        <f t="shared" si="68"/>
        <v>0</v>
      </c>
    </row>
    <row r="184" spans="1:79">
      <c r="A184" t="s">
        <v>294</v>
      </c>
      <c r="B184" t="s">
        <v>309</v>
      </c>
      <c r="C184">
        <f>VLOOKUP($B184,'Tillförd energi'!$B$1:$AI$720,MATCH(C$1,'Tillförd energi'!$B$1:$AQ$1,0),FALSE)</f>
        <v>0</v>
      </c>
      <c r="D184">
        <f>VLOOKUP($B184,'Tillförd energi'!$B$1:$AI$720,MATCH(D$1,'Tillförd energi'!$B$1:$AQ$1,0),FALSE)</f>
        <v>0.90500000000000003</v>
      </c>
      <c r="E184">
        <f>VLOOKUP($B184,'Tillförd energi'!$B$1:$AI$720,MATCH(E$1,'Tillförd energi'!$B$1:$AQ$1,0),FALSE)</f>
        <v>0</v>
      </c>
      <c r="F184">
        <f>VLOOKUP($B184,'Tillförd energi'!$B$1:$AI$720,MATCH(F$1,'Tillförd energi'!$B$1:$AQ$1,0),FALSE)</f>
        <v>0</v>
      </c>
      <c r="G184">
        <f>VLOOKUP($B184,'Tillförd energi'!$B$1:$AI$720,MATCH(G$1,'Tillförd energi'!$B$1:$AQ$1,0),FALSE)</f>
        <v>0</v>
      </c>
      <c r="H184">
        <f>VLOOKUP($B184,'Tillförd energi'!$B$1:$AI$720,MATCH(H$1,'Tillförd energi'!$B$1:$AQ$1,0),FALSE)</f>
        <v>0</v>
      </c>
      <c r="I184">
        <f>VLOOKUP($B184,'Tillförd energi'!$B$1:$AI$720,MATCH(I$1,'Tillförd energi'!$B$1:$AQ$1,0),FALSE)</f>
        <v>0</v>
      </c>
      <c r="J184">
        <f>VLOOKUP($B184,'Tillförd energi'!$B$1:$AI$720,MATCH(J$1,'Tillförd energi'!$B$1:$AQ$1,0),FALSE)</f>
        <v>0</v>
      </c>
      <c r="K184">
        <f>VLOOKUP($B184,'Tillförd energi'!$B$1:$AI$720,MATCH(K$1,'Tillförd energi'!$B$1:$AQ$1,0),FALSE)</f>
        <v>0</v>
      </c>
      <c r="L184">
        <f>VLOOKUP($B184,'Tillförd energi'!$B$1:$AI$720,MATCH(L$1,'Tillförd energi'!$B$1:$AQ$1,0),FALSE)</f>
        <v>0</v>
      </c>
      <c r="M184">
        <f>VLOOKUP($B184,'Tillförd energi'!$B$1:$AI$720,MATCH(M$1,'Tillförd energi'!$B$1:$AQ$1,0),FALSE)</f>
        <v>0</v>
      </c>
      <c r="N184">
        <f>VLOOKUP($B184,'Tillförd energi'!$B$1:$AI$720,MATCH(N$1,'Tillförd energi'!$B$1:$AQ$1,0),FALSE)</f>
        <v>0</v>
      </c>
      <c r="O184">
        <f>VLOOKUP($B184,'Tillförd energi'!$B$1:$AI$720,MATCH(O$1,'Tillförd energi'!$B$1:$AQ$1,0),FALSE)</f>
        <v>0</v>
      </c>
      <c r="P184">
        <f>VLOOKUP($B184,'Tillförd energi'!$B$1:$AI$720,MATCH(P$1,'Tillförd energi'!$B$1:$AQ$1,0),FALSE)</f>
        <v>40.015000000000001</v>
      </c>
      <c r="Q184">
        <f>VLOOKUP($B184,'Tillförd energi'!$B$1:$AI$720,MATCH(Q$1,'Tillförd energi'!$B$1:$AQ$1,0),FALSE)</f>
        <v>0</v>
      </c>
      <c r="R184">
        <f>VLOOKUP($B184,'Tillförd energi'!$B$1:$AI$720,MATCH(R$1,'Tillförd energi'!$B$1:$AQ$1,0),FALSE)</f>
        <v>0</v>
      </c>
      <c r="S184">
        <f>VLOOKUP($B184,'Tillförd energi'!$B$1:$AI$720,MATCH(S$1,'Tillförd energi'!$B$1:$AQ$1,0),FALSE)</f>
        <v>0</v>
      </c>
      <c r="T184">
        <f>VLOOKUP($B184,'Tillförd energi'!$B$1:$AI$720,MATCH(T$1,'Tillförd energi'!$B$1:$AQ$1,0),FALSE)</f>
        <v>0</v>
      </c>
      <c r="U184">
        <f>VLOOKUP($B184,'Tillförd energi'!$B$1:$AI$720,MATCH(U$1,'Tillförd energi'!$B$1:$AQ$1,0),FALSE)</f>
        <v>0</v>
      </c>
      <c r="V184">
        <f>VLOOKUP($B184,'Tillförd energi'!$B$1:$AI$720,MATCH(V$1,'Tillförd energi'!$B$1:$AQ$1,0),FALSE)</f>
        <v>0</v>
      </c>
      <c r="W184">
        <f>VLOOKUP($B184,'Tillförd energi'!$B$1:$AI$720,MATCH(W$1,'Tillförd energi'!$B$1:$AQ$1,0),FALSE)</f>
        <v>0</v>
      </c>
      <c r="X184">
        <f>VLOOKUP($B184,'Tillförd energi'!$B$1:$AI$720,MATCH(X$1,'Tillförd energi'!$B$1:$AQ$1,0),FALSE)</f>
        <v>0</v>
      </c>
      <c r="Y184">
        <f>VLOOKUP($B184,'Tillförd energi'!$B$1:$AI$720,MATCH(Y$1,'Tillförd energi'!$B$1:$AQ$1,0),FALSE)</f>
        <v>0</v>
      </c>
      <c r="Z184">
        <f>VLOOKUP($B184,'Tillförd energi'!$B$1:$AI$720,MATCH(Z$1,'Tillförd energi'!$B$1:$AQ$1,0),FALSE)</f>
        <v>0</v>
      </c>
      <c r="AA184">
        <f>VLOOKUP($B184,'Tillförd energi'!$B$1:$AI$720,MATCH(AA$1,'Tillförd energi'!$B$1:$AQ$1,0),FALSE)</f>
        <v>0</v>
      </c>
      <c r="AB184">
        <f>VLOOKUP($B184,'Tillförd energi'!$B$1:$AI$720,MATCH(AB$1,'Tillförd energi'!$B$1:$AQ$1,0),FALSE)</f>
        <v>0</v>
      </c>
      <c r="AC184">
        <f>VLOOKUP($B184,'Tillförd energi'!$B$1:$AI$720,MATCH(AC$1,'Tillförd energi'!$B$1:$AQ$1,0),FALSE)</f>
        <v>0</v>
      </c>
      <c r="AD184">
        <f>VLOOKUP($B184,'Tillförd energi'!$B$1:$AI$720,MATCH(AD$1,'Tillförd energi'!$B$1:$AQ$1,0),FALSE)</f>
        <v>0</v>
      </c>
      <c r="AE184">
        <f>VLOOKUP($B184,'Tillförd energi'!$B$1:$AI$720,MATCH(AE$1,'Tillförd energi'!$B$1:$AQ$1,0),FALSE)</f>
        <v>0</v>
      </c>
      <c r="AF184">
        <f>VLOOKUP($B184,'Tillförd energi'!$B$1:$AI$720,MATCH(AF$1,'Tillförd energi'!$B$1:$AQ$1,0),FALSE)</f>
        <v>0.65600000000000003</v>
      </c>
      <c r="AG184">
        <f>IFERROR(VLOOKUP(B184,Miljö!$B$1:$AC$550,MATCH("Köpt mängd produktionsspecifik fjärrvärme:",Miljö!$B$1:$AC$1,0),FALSE)/1,0)</f>
        <v>0</v>
      </c>
      <c r="AI184">
        <f t="shared" si="46"/>
        <v>41.576000000000001</v>
      </c>
      <c r="AJ184">
        <f t="shared" si="47"/>
        <v>41.576000000000001</v>
      </c>
      <c r="AK184">
        <f>IF(ISERROR(1/VLOOKUP($B184,Leveranser!$B$1:$S$499,MATCH("Såld värme (GWh)",Leveranser!$B$1:$S$1,0),FALSE)),"",VLOOKUP($B184,Leveranser!$B$1:$S$499,MATCH("Såld värme (GWh)",Leveranser!$B$1:$S$1,0),FALSE))</f>
        <v>34.781999999999996</v>
      </c>
      <c r="AL184">
        <f>VLOOKUP($B184,Leveranser!$B$1:$Y$499,MATCH("Totalt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114">
        <f t="shared" si="48"/>
        <v>0.83658841639407344</v>
      </c>
      <c r="AP184" t="str">
        <f>IFERROR(VLOOKUP($B184,Miljövärden!$B$2:$H$600,7,FALSE),"Nej, saknas")</f>
        <v>Ja</v>
      </c>
      <c r="AQ184" t="str">
        <f>IFERROR(VLOOKUP($B184,Miljövärden!$B$2:$H$600,6,FALSE),"Nej, saknas")</f>
        <v>Ja</v>
      </c>
      <c r="AU184">
        <f t="shared" si="49"/>
        <v>0.65600000000000003</v>
      </c>
      <c r="AV184">
        <f t="shared" si="50"/>
        <v>0</v>
      </c>
      <c r="AW184">
        <f t="shared" si="51"/>
        <v>40.015000000000001</v>
      </c>
      <c r="AX184">
        <f t="shared" si="52"/>
        <v>0</v>
      </c>
      <c r="AZ184">
        <f t="shared" si="53"/>
        <v>40.015000000000001</v>
      </c>
      <c r="BC184">
        <f t="shared" si="54"/>
        <v>0.90500000000000003</v>
      </c>
      <c r="BD184">
        <f t="shared" si="55"/>
        <v>0</v>
      </c>
      <c r="BE184">
        <f t="shared" si="56"/>
        <v>40.015000000000001</v>
      </c>
      <c r="BF184">
        <f t="shared" si="57"/>
        <v>0</v>
      </c>
      <c r="BG184">
        <f t="shared" si="58"/>
        <v>0.65600000000000003</v>
      </c>
      <c r="BH184">
        <f>VLOOKUP(B184,Miljö!$B$1:$BX$482,MATCH("Fossilandel för ursprungspecificerad el ()",Miljö!$B$1:$I$1,0),FALSE)</f>
        <v>0</v>
      </c>
      <c r="BI184">
        <f>VLOOKUP(B184,Miljö!$B$1:$BX$482,MATCH("Kärnkraftsandel för ursprungsspecificerad el ()",Miljö!$B$1:$O$1,0),FALSE)</f>
        <v>0</v>
      </c>
      <c r="BJ184">
        <f t="shared" si="59"/>
        <v>0</v>
      </c>
      <c r="BK184" t="str">
        <f>VLOOKUP(B184,Miljö!$B$1:$P$482,MATCH("Fossil andel i procent (%)",Miljö!$B$1:$P$1,0),FALSE)</f>
        <v>ET</v>
      </c>
      <c r="BL184">
        <f t="shared" si="60"/>
        <v>41.576000000000001</v>
      </c>
      <c r="BO184" s="21">
        <f t="shared" si="61"/>
        <v>2.1767365787954591E-2</v>
      </c>
      <c r="BP184" s="115">
        <f t="shared" si="62"/>
        <v>0</v>
      </c>
      <c r="BQ184" s="115">
        <f t="shared" si="63"/>
        <v>0.97823263421204543</v>
      </c>
      <c r="BR184" s="115">
        <f t="shared" si="64"/>
        <v>0</v>
      </c>
      <c r="BT184" s="116">
        <f t="shared" si="65"/>
        <v>1</v>
      </c>
      <c r="BW184" s="115">
        <f>IF(AP184="Ja",VLOOKUP(B184,Miljövärden!$B$2:$H$600,MATCH("Total andel fossilt",Miljövärden!$B$2:$H$2,0),FALSE),"")</f>
        <v>2.1767399999999999E-2</v>
      </c>
      <c r="BX184" s="116">
        <f t="shared" si="66"/>
        <v>3.4212045408460456E-8</v>
      </c>
      <c r="BZ184">
        <f t="shared" si="67"/>
        <v>3.4212045408460456E-8</v>
      </c>
      <c r="CA184" s="115">
        <f t="shared" si="68"/>
        <v>0</v>
      </c>
    </row>
    <row r="185" spans="1:79">
      <c r="A185" t="s">
        <v>294</v>
      </c>
      <c r="B185" t="s">
        <v>310</v>
      </c>
      <c r="C185">
        <f>VLOOKUP($B185,'Tillförd energi'!$B$1:$AI$720,MATCH(C$1,'Tillförd energi'!$B$1:$AQ$1,0),FALSE)</f>
        <v>0</v>
      </c>
      <c r="D185">
        <f>VLOOKUP($B185,'Tillförd energi'!$B$1:$AI$720,MATCH(D$1,'Tillförd energi'!$B$1:$AQ$1,0),FALSE)</f>
        <v>0.129</v>
      </c>
      <c r="E185">
        <f>VLOOKUP($B185,'Tillförd energi'!$B$1:$AI$720,MATCH(E$1,'Tillförd energi'!$B$1:$AQ$1,0),FALSE)</f>
        <v>0</v>
      </c>
      <c r="F185">
        <f>VLOOKUP($B185,'Tillförd energi'!$B$1:$AI$720,MATCH(F$1,'Tillförd energi'!$B$1:$AQ$1,0),FALSE)</f>
        <v>0</v>
      </c>
      <c r="G185">
        <f>VLOOKUP($B185,'Tillförd energi'!$B$1:$AI$720,MATCH(G$1,'Tillförd energi'!$B$1:$AQ$1,0),FALSE)</f>
        <v>0</v>
      </c>
      <c r="H185">
        <f>VLOOKUP($B185,'Tillförd energi'!$B$1:$AI$720,MATCH(H$1,'Tillförd energi'!$B$1:$AQ$1,0),FALSE)</f>
        <v>0</v>
      </c>
      <c r="I185">
        <f>VLOOKUP($B185,'Tillförd energi'!$B$1:$AI$720,MATCH(I$1,'Tillförd energi'!$B$1:$AQ$1,0),FALSE)</f>
        <v>0</v>
      </c>
      <c r="J185">
        <f>VLOOKUP($B185,'Tillförd energi'!$B$1:$AI$720,MATCH(J$1,'Tillförd energi'!$B$1:$AQ$1,0),FALSE)</f>
        <v>0</v>
      </c>
      <c r="K185">
        <f>VLOOKUP($B185,'Tillförd energi'!$B$1:$AI$720,MATCH(K$1,'Tillförd energi'!$B$1:$AQ$1,0),FALSE)</f>
        <v>0</v>
      </c>
      <c r="L185">
        <f>VLOOKUP($B185,'Tillförd energi'!$B$1:$AI$720,MATCH(L$1,'Tillförd energi'!$B$1:$AQ$1,0),FALSE)</f>
        <v>0</v>
      </c>
      <c r="M185">
        <f>VLOOKUP($B185,'Tillförd energi'!$B$1:$AI$720,MATCH(M$1,'Tillförd energi'!$B$1:$AQ$1,0),FALSE)</f>
        <v>0</v>
      </c>
      <c r="N185">
        <f>VLOOKUP($B185,'Tillförd energi'!$B$1:$AI$720,MATCH(N$1,'Tillförd energi'!$B$1:$AQ$1,0),FALSE)</f>
        <v>0</v>
      </c>
      <c r="O185">
        <f>VLOOKUP($B185,'Tillförd energi'!$B$1:$AI$720,MATCH(O$1,'Tillförd energi'!$B$1:$AQ$1,0),FALSE)</f>
        <v>0</v>
      </c>
      <c r="P185">
        <f>VLOOKUP($B185,'Tillförd energi'!$B$1:$AI$720,MATCH(P$1,'Tillförd energi'!$B$1:$AQ$1,0),FALSE)</f>
        <v>9.0180000000000007</v>
      </c>
      <c r="Q185">
        <f>VLOOKUP($B185,'Tillförd energi'!$B$1:$AI$720,MATCH(Q$1,'Tillförd energi'!$B$1:$AQ$1,0),FALSE)</f>
        <v>0</v>
      </c>
      <c r="R185">
        <f>VLOOKUP($B185,'Tillförd energi'!$B$1:$AI$720,MATCH(R$1,'Tillförd energi'!$B$1:$AQ$1,0),FALSE)</f>
        <v>0</v>
      </c>
      <c r="S185">
        <f>VLOOKUP($B185,'Tillförd energi'!$B$1:$AI$720,MATCH(S$1,'Tillförd energi'!$B$1:$AQ$1,0),FALSE)</f>
        <v>0</v>
      </c>
      <c r="T185">
        <f>VLOOKUP($B185,'Tillförd energi'!$B$1:$AI$720,MATCH(T$1,'Tillförd energi'!$B$1:$AQ$1,0),FALSE)</f>
        <v>0</v>
      </c>
      <c r="U185">
        <f>VLOOKUP($B185,'Tillförd energi'!$B$1:$AI$720,MATCH(U$1,'Tillförd energi'!$B$1:$AQ$1,0),FALSE)</f>
        <v>0</v>
      </c>
      <c r="V185">
        <f>VLOOKUP($B185,'Tillförd energi'!$B$1:$AI$720,MATCH(V$1,'Tillförd energi'!$B$1:$AQ$1,0),FALSE)</f>
        <v>0</v>
      </c>
      <c r="W185">
        <f>VLOOKUP($B185,'Tillförd energi'!$B$1:$AI$720,MATCH(W$1,'Tillförd energi'!$B$1:$AQ$1,0),FALSE)</f>
        <v>0</v>
      </c>
      <c r="X185">
        <f>VLOOKUP($B185,'Tillförd energi'!$B$1:$AI$720,MATCH(X$1,'Tillförd energi'!$B$1:$AQ$1,0),FALSE)</f>
        <v>0</v>
      </c>
      <c r="Y185">
        <f>VLOOKUP($B185,'Tillförd energi'!$B$1:$AI$720,MATCH(Y$1,'Tillförd energi'!$B$1:$AQ$1,0),FALSE)</f>
        <v>0</v>
      </c>
      <c r="Z185">
        <f>VLOOKUP($B185,'Tillförd energi'!$B$1:$AI$720,MATCH(Z$1,'Tillförd energi'!$B$1:$AQ$1,0),FALSE)</f>
        <v>0</v>
      </c>
      <c r="AA185">
        <f>VLOOKUP($B185,'Tillförd energi'!$B$1:$AI$720,MATCH(AA$1,'Tillförd energi'!$B$1:$AQ$1,0),FALSE)</f>
        <v>0</v>
      </c>
      <c r="AB185">
        <f>VLOOKUP($B185,'Tillförd energi'!$B$1:$AI$720,MATCH(AB$1,'Tillförd energi'!$B$1:$AQ$1,0),FALSE)</f>
        <v>0</v>
      </c>
      <c r="AC185">
        <f>VLOOKUP($B185,'Tillförd energi'!$B$1:$AI$720,MATCH(AC$1,'Tillförd energi'!$B$1:$AQ$1,0),FALSE)</f>
        <v>0</v>
      </c>
      <c r="AD185">
        <f>VLOOKUP($B185,'Tillförd energi'!$B$1:$AI$720,MATCH(AD$1,'Tillförd energi'!$B$1:$AQ$1,0),FALSE)</f>
        <v>0</v>
      </c>
      <c r="AE185">
        <f>VLOOKUP($B185,'Tillförd energi'!$B$1:$AI$720,MATCH(AE$1,'Tillförd energi'!$B$1:$AQ$1,0),FALSE)</f>
        <v>0</v>
      </c>
      <c r="AF185">
        <f>VLOOKUP($B185,'Tillförd energi'!$B$1:$AI$720,MATCH(AF$1,'Tillförd energi'!$B$1:$AQ$1,0),FALSE)</f>
        <v>0.19900000000000001</v>
      </c>
      <c r="AG185">
        <f>IFERROR(VLOOKUP(B185,Miljö!$B$1:$AC$550,MATCH("Köpt mängd produktionsspecifik fjärrvärme:",Miljö!$B$1:$AC$1,0),FALSE)/1,0)</f>
        <v>0</v>
      </c>
      <c r="AI185">
        <f t="shared" si="46"/>
        <v>9.3460000000000001</v>
      </c>
      <c r="AJ185">
        <f t="shared" si="47"/>
        <v>9.3460000000000001</v>
      </c>
      <c r="AK185">
        <f>IF(ISERROR(1/VLOOKUP($B185,Leveranser!$B$1:$S$499,MATCH("Såld värme (GWh)",Leveranser!$B$1:$S$1,0),FALSE)),"",VLOOKUP($B185,Leveranser!$B$1:$S$499,MATCH("Såld värme (GWh)",Leveranser!$B$1:$S$1,0),FALSE))</f>
        <v>6.7709999999999999</v>
      </c>
      <c r="AL185">
        <f>VLOOKUP($B185,Leveranser!$B$1:$Y$499,MATCH("Totalt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114">
        <f t="shared" si="48"/>
        <v>0.72448106141664881</v>
      </c>
      <c r="AP185" t="str">
        <f>IFERROR(VLOOKUP($B185,Miljövärden!$B$2:$H$600,7,FALSE),"Nej, saknas")</f>
        <v>Ja</v>
      </c>
      <c r="AQ185" t="str">
        <f>IFERROR(VLOOKUP($B185,Miljövärden!$B$2:$H$600,6,FALSE),"Nej, saknas")</f>
        <v>Ja</v>
      </c>
      <c r="AU185">
        <f t="shared" si="49"/>
        <v>0.19900000000000001</v>
      </c>
      <c r="AV185">
        <f t="shared" si="50"/>
        <v>0</v>
      </c>
      <c r="AW185">
        <f t="shared" si="51"/>
        <v>9.0180000000000007</v>
      </c>
      <c r="AX185">
        <f t="shared" si="52"/>
        <v>0</v>
      </c>
      <c r="AZ185">
        <f t="shared" si="53"/>
        <v>9.0180000000000007</v>
      </c>
      <c r="BC185">
        <f t="shared" si="54"/>
        <v>0.129</v>
      </c>
      <c r="BD185">
        <f t="shared" si="55"/>
        <v>0</v>
      </c>
      <c r="BE185">
        <f t="shared" si="56"/>
        <v>9.0180000000000007</v>
      </c>
      <c r="BF185">
        <f t="shared" si="57"/>
        <v>0</v>
      </c>
      <c r="BG185">
        <f t="shared" si="58"/>
        <v>0.19900000000000001</v>
      </c>
      <c r="BH185">
        <f>VLOOKUP(B185,Miljö!$B$1:$BX$482,MATCH("Fossilandel för ursprungspecificerad el ()",Miljö!$B$1:$I$1,0),FALSE)</f>
        <v>0</v>
      </c>
      <c r="BI185">
        <f>VLOOKUP(B185,Miljö!$B$1:$BX$482,MATCH("Kärnkraftsandel för ursprungsspecificerad el ()",Miljö!$B$1:$O$1,0),FALSE)</f>
        <v>0</v>
      </c>
      <c r="BJ185">
        <f t="shared" si="59"/>
        <v>0</v>
      </c>
      <c r="BK185" t="str">
        <f>VLOOKUP(B185,Miljö!$B$1:$P$482,MATCH("Fossil andel i procent (%)",Miljö!$B$1:$P$1,0),FALSE)</f>
        <v>ET</v>
      </c>
      <c r="BL185">
        <f t="shared" si="60"/>
        <v>9.3460000000000001</v>
      </c>
      <c r="BO185" s="21">
        <f t="shared" si="61"/>
        <v>1.3802696340680506E-2</v>
      </c>
      <c r="BP185" s="115">
        <f t="shared" si="62"/>
        <v>0</v>
      </c>
      <c r="BQ185" s="115">
        <f t="shared" si="63"/>
        <v>0.98619730365931957</v>
      </c>
      <c r="BR185" s="115">
        <f t="shared" si="64"/>
        <v>0</v>
      </c>
      <c r="BT185" s="116">
        <f t="shared" si="65"/>
        <v>1</v>
      </c>
      <c r="BW185" s="115">
        <f>IF(AP185="Ja",VLOOKUP(B185,Miljövärden!$B$2:$H$600,MATCH("Total andel fossilt",Miljövärden!$B$2:$H$2,0),FALSE),"")</f>
        <v>1.3802699999999999E-2</v>
      </c>
      <c r="BX185" s="116">
        <f t="shared" si="66"/>
        <v>3.659319493254376E-9</v>
      </c>
      <c r="BZ185">
        <f t="shared" si="67"/>
        <v>3.659319493254376E-9</v>
      </c>
      <c r="CA185" s="115">
        <f t="shared" si="68"/>
        <v>0</v>
      </c>
    </row>
    <row r="186" spans="1:79">
      <c r="A186" t="s">
        <v>294</v>
      </c>
      <c r="B186" t="s">
        <v>311</v>
      </c>
      <c r="C186">
        <f>VLOOKUP($B186,'Tillförd energi'!$B$1:$AI$720,MATCH(C$1,'Tillförd energi'!$B$1:$AQ$1,0),FALSE)</f>
        <v>0</v>
      </c>
      <c r="D186">
        <f>VLOOKUP($B186,'Tillförd energi'!$B$1:$AI$720,MATCH(D$1,'Tillförd energi'!$B$1:$AQ$1,0),FALSE)</f>
        <v>0.11899999999999999</v>
      </c>
      <c r="E186">
        <f>VLOOKUP($B186,'Tillförd energi'!$B$1:$AI$720,MATCH(E$1,'Tillförd energi'!$B$1:$AQ$1,0),FALSE)</f>
        <v>0</v>
      </c>
      <c r="F186">
        <f>VLOOKUP($B186,'Tillförd energi'!$B$1:$AI$720,MATCH(F$1,'Tillförd energi'!$B$1:$AQ$1,0),FALSE)</f>
        <v>0</v>
      </c>
      <c r="G186">
        <f>VLOOKUP($B186,'Tillförd energi'!$B$1:$AI$720,MATCH(G$1,'Tillförd energi'!$B$1:$AQ$1,0),FALSE)</f>
        <v>0</v>
      </c>
      <c r="H186">
        <f>VLOOKUP($B186,'Tillförd energi'!$B$1:$AI$720,MATCH(H$1,'Tillförd energi'!$B$1:$AQ$1,0),FALSE)</f>
        <v>0</v>
      </c>
      <c r="I186">
        <f>VLOOKUP($B186,'Tillförd energi'!$B$1:$AI$720,MATCH(I$1,'Tillförd energi'!$B$1:$AQ$1,0),FALSE)</f>
        <v>0</v>
      </c>
      <c r="J186">
        <f>VLOOKUP($B186,'Tillförd energi'!$B$1:$AI$720,MATCH(J$1,'Tillförd energi'!$B$1:$AQ$1,0),FALSE)</f>
        <v>0</v>
      </c>
      <c r="K186">
        <f>VLOOKUP($B186,'Tillförd energi'!$B$1:$AI$720,MATCH(K$1,'Tillförd energi'!$B$1:$AQ$1,0),FALSE)</f>
        <v>0</v>
      </c>
      <c r="L186">
        <f>VLOOKUP($B186,'Tillförd energi'!$B$1:$AI$720,MATCH(L$1,'Tillförd energi'!$B$1:$AQ$1,0),FALSE)</f>
        <v>0</v>
      </c>
      <c r="M186">
        <f>VLOOKUP($B186,'Tillförd energi'!$B$1:$AI$720,MATCH(M$1,'Tillförd energi'!$B$1:$AQ$1,0),FALSE)</f>
        <v>0</v>
      </c>
      <c r="N186">
        <f>VLOOKUP($B186,'Tillförd energi'!$B$1:$AI$720,MATCH(N$1,'Tillförd energi'!$B$1:$AQ$1,0),FALSE)</f>
        <v>0</v>
      </c>
      <c r="O186">
        <f>VLOOKUP($B186,'Tillförd energi'!$B$1:$AI$720,MATCH(O$1,'Tillförd energi'!$B$1:$AQ$1,0),FALSE)</f>
        <v>0</v>
      </c>
      <c r="P186">
        <f>VLOOKUP($B186,'Tillförd energi'!$B$1:$AI$720,MATCH(P$1,'Tillförd energi'!$B$1:$AQ$1,0),FALSE)</f>
        <v>0</v>
      </c>
      <c r="Q186">
        <f>VLOOKUP($B186,'Tillförd energi'!$B$1:$AI$720,MATCH(Q$1,'Tillförd energi'!$B$1:$AQ$1,0),FALSE)</f>
        <v>0</v>
      </c>
      <c r="R186">
        <f>VLOOKUP($B186,'Tillförd energi'!$B$1:$AI$720,MATCH(R$1,'Tillförd energi'!$B$1:$AQ$1,0),FALSE)</f>
        <v>9.15</v>
      </c>
      <c r="S186">
        <f>VLOOKUP($B186,'Tillförd energi'!$B$1:$AI$720,MATCH(S$1,'Tillförd energi'!$B$1:$AQ$1,0),FALSE)</f>
        <v>0</v>
      </c>
      <c r="T186">
        <f>VLOOKUP($B186,'Tillförd energi'!$B$1:$AI$720,MATCH(T$1,'Tillförd energi'!$B$1:$AQ$1,0),FALSE)</f>
        <v>0</v>
      </c>
      <c r="U186">
        <f>VLOOKUP($B186,'Tillförd energi'!$B$1:$AI$720,MATCH(U$1,'Tillförd energi'!$B$1:$AQ$1,0),FALSE)</f>
        <v>0</v>
      </c>
      <c r="V186">
        <f>VLOOKUP($B186,'Tillförd energi'!$B$1:$AI$720,MATCH(V$1,'Tillförd energi'!$B$1:$AQ$1,0),FALSE)</f>
        <v>0</v>
      </c>
      <c r="W186">
        <f>VLOOKUP($B186,'Tillförd energi'!$B$1:$AI$720,MATCH(W$1,'Tillförd energi'!$B$1:$AQ$1,0),FALSE)</f>
        <v>0</v>
      </c>
      <c r="X186">
        <f>VLOOKUP($B186,'Tillförd energi'!$B$1:$AI$720,MATCH(X$1,'Tillförd energi'!$B$1:$AQ$1,0),FALSE)</f>
        <v>0</v>
      </c>
      <c r="Y186">
        <f>VLOOKUP($B186,'Tillförd energi'!$B$1:$AI$720,MATCH(Y$1,'Tillförd energi'!$B$1:$AQ$1,0),FALSE)</f>
        <v>0</v>
      </c>
      <c r="Z186">
        <f>VLOOKUP($B186,'Tillförd energi'!$B$1:$AI$720,MATCH(Z$1,'Tillförd energi'!$B$1:$AQ$1,0),FALSE)</f>
        <v>0</v>
      </c>
      <c r="AA186">
        <f>VLOOKUP($B186,'Tillförd energi'!$B$1:$AI$720,MATCH(AA$1,'Tillförd energi'!$B$1:$AQ$1,0),FALSE)</f>
        <v>0</v>
      </c>
      <c r="AB186">
        <f>VLOOKUP($B186,'Tillförd energi'!$B$1:$AI$720,MATCH(AB$1,'Tillförd energi'!$B$1:$AQ$1,0),FALSE)</f>
        <v>0</v>
      </c>
      <c r="AC186">
        <f>VLOOKUP($B186,'Tillförd energi'!$B$1:$AI$720,MATCH(AC$1,'Tillförd energi'!$B$1:$AQ$1,0),FALSE)</f>
        <v>0</v>
      </c>
      <c r="AD186">
        <f>VLOOKUP($B186,'Tillförd energi'!$B$1:$AI$720,MATCH(AD$1,'Tillförd energi'!$B$1:$AQ$1,0),FALSE)</f>
        <v>0</v>
      </c>
      <c r="AE186">
        <f>VLOOKUP($B186,'Tillförd energi'!$B$1:$AI$720,MATCH(AE$1,'Tillförd energi'!$B$1:$AQ$1,0),FALSE)</f>
        <v>0</v>
      </c>
      <c r="AF186">
        <f>VLOOKUP($B186,'Tillförd energi'!$B$1:$AI$720,MATCH(AF$1,'Tillförd energi'!$B$1:$AQ$1,0),FALSE)</f>
        <v>6.6000000000000003E-2</v>
      </c>
      <c r="AG186">
        <f>IFERROR(VLOOKUP(B186,Miljö!$B$1:$AC$550,MATCH("Köpt mängd produktionsspecifik fjärrvärme:",Miljö!$B$1:$AC$1,0),FALSE)/1,0)</f>
        <v>0</v>
      </c>
      <c r="AI186">
        <f t="shared" si="46"/>
        <v>9.3350000000000009</v>
      </c>
      <c r="AJ186">
        <f t="shared" si="47"/>
        <v>9.3350000000000009</v>
      </c>
      <c r="AK186">
        <f>IF(ISERROR(1/VLOOKUP($B186,Leveranser!$B$1:$S$499,MATCH("Såld värme (GWh)",Leveranser!$B$1:$S$1,0),FALSE)),"",VLOOKUP($B186,Leveranser!$B$1:$S$499,MATCH("Såld värme (GWh)",Leveranser!$B$1:$S$1,0),FALSE))</f>
        <v>7.1070000000000002</v>
      </c>
      <c r="AL186">
        <f>VLOOKUP($B186,Leveranser!$B$1:$Y$499,MATCH("Totalt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114">
        <f t="shared" si="48"/>
        <v>0.76132833422603097</v>
      </c>
      <c r="AP186" t="str">
        <f>IFERROR(VLOOKUP($B186,Miljövärden!$B$2:$H$600,7,FALSE),"Nej, saknas")</f>
        <v>Ja</v>
      </c>
      <c r="AQ186" t="str">
        <f>IFERROR(VLOOKUP($B186,Miljövärden!$B$2:$H$600,6,FALSE),"Nej, saknas")</f>
        <v>Ja</v>
      </c>
      <c r="AU186">
        <f t="shared" si="49"/>
        <v>6.6000000000000003E-2</v>
      </c>
      <c r="AV186">
        <f t="shared" si="50"/>
        <v>0</v>
      </c>
      <c r="AW186">
        <f t="shared" si="51"/>
        <v>0</v>
      </c>
      <c r="AX186">
        <f t="shared" si="52"/>
        <v>9.15</v>
      </c>
      <c r="AZ186">
        <f t="shared" si="53"/>
        <v>9.15</v>
      </c>
      <c r="BC186">
        <f t="shared" si="54"/>
        <v>0.11899999999999999</v>
      </c>
      <c r="BD186">
        <f t="shared" si="55"/>
        <v>0</v>
      </c>
      <c r="BE186">
        <f t="shared" si="56"/>
        <v>9.15</v>
      </c>
      <c r="BF186">
        <f t="shared" si="57"/>
        <v>0</v>
      </c>
      <c r="BG186">
        <f t="shared" si="58"/>
        <v>6.6000000000000003E-2</v>
      </c>
      <c r="BH186">
        <f>VLOOKUP(B186,Miljö!$B$1:$BX$482,MATCH("Fossilandel för ursprungspecificerad el ()",Miljö!$B$1:$I$1,0),FALSE)</f>
        <v>0</v>
      </c>
      <c r="BI186">
        <f>VLOOKUP(B186,Miljö!$B$1:$BX$482,MATCH("Kärnkraftsandel för ursprungsspecificerad el ()",Miljö!$B$1:$O$1,0),FALSE)</f>
        <v>0</v>
      </c>
      <c r="BJ186">
        <f t="shared" si="59"/>
        <v>0</v>
      </c>
      <c r="BK186" t="str">
        <f>VLOOKUP(B186,Miljö!$B$1:$P$482,MATCH("Fossil andel i procent (%)",Miljö!$B$1:$P$1,0),FALSE)</f>
        <v>ET</v>
      </c>
      <c r="BL186">
        <f t="shared" si="60"/>
        <v>9.3350000000000009</v>
      </c>
      <c r="BO186" s="21">
        <f t="shared" si="61"/>
        <v>1.2747723620782001E-2</v>
      </c>
      <c r="BP186" s="115">
        <f t="shared" si="62"/>
        <v>0</v>
      </c>
      <c r="BQ186" s="115">
        <f t="shared" si="63"/>
        <v>0.98725227637921797</v>
      </c>
      <c r="BR186" s="115">
        <f t="shared" si="64"/>
        <v>0</v>
      </c>
      <c r="BT186" s="116">
        <f t="shared" si="65"/>
        <v>1</v>
      </c>
      <c r="BW186" s="115">
        <f>IF(AP186="Ja",VLOOKUP(B186,Miljövärden!$B$2:$H$600,MATCH("Total andel fossilt",Miljövärden!$B$2:$H$2,0),FALSE),"")</f>
        <v>1.2747700000000001E-2</v>
      </c>
      <c r="BX186" s="116">
        <f t="shared" si="66"/>
        <v>-2.3620782000494112E-8</v>
      </c>
      <c r="BZ186">
        <f t="shared" si="67"/>
        <v>-2.3620782000494112E-8</v>
      </c>
      <c r="CA186" s="115">
        <f t="shared" si="68"/>
        <v>0</v>
      </c>
    </row>
    <row r="187" spans="1:79">
      <c r="A187" t="s">
        <v>312</v>
      </c>
      <c r="B187" t="s">
        <v>313</v>
      </c>
      <c r="C187">
        <f>VLOOKUP($B187,'Tillförd energi'!$B$1:$AI$720,MATCH(C$1,'Tillförd energi'!$B$1:$AQ$1,0),FALSE)</f>
        <v>0</v>
      </c>
      <c r="D187">
        <f>VLOOKUP($B187,'Tillförd energi'!$B$1:$AI$720,MATCH(D$1,'Tillförd energi'!$B$1:$AQ$1,0),FALSE)</f>
        <v>0</v>
      </c>
      <c r="E187">
        <f>VLOOKUP($B187,'Tillförd energi'!$B$1:$AI$720,MATCH(E$1,'Tillförd energi'!$B$1:$AQ$1,0),FALSE)</f>
        <v>0</v>
      </c>
      <c r="F187">
        <f>VLOOKUP($B187,'Tillförd energi'!$B$1:$AI$720,MATCH(F$1,'Tillförd energi'!$B$1:$AQ$1,0),FALSE)</f>
        <v>0</v>
      </c>
      <c r="G187">
        <f>VLOOKUP($B187,'Tillförd energi'!$B$1:$AI$720,MATCH(G$1,'Tillförd energi'!$B$1:$AQ$1,0),FALSE)</f>
        <v>0</v>
      </c>
      <c r="H187">
        <f>VLOOKUP($B187,'Tillförd energi'!$B$1:$AI$720,MATCH(H$1,'Tillförd energi'!$B$1:$AQ$1,0),FALSE)</f>
        <v>0</v>
      </c>
      <c r="I187">
        <f>VLOOKUP($B187,'Tillförd energi'!$B$1:$AI$720,MATCH(I$1,'Tillförd energi'!$B$1:$AQ$1,0),FALSE)</f>
        <v>0</v>
      </c>
      <c r="J187">
        <f>VLOOKUP($B187,'Tillförd energi'!$B$1:$AI$720,MATCH(J$1,'Tillförd energi'!$B$1:$AQ$1,0),FALSE)</f>
        <v>0</v>
      </c>
      <c r="K187">
        <f>VLOOKUP($B187,'Tillförd energi'!$B$1:$AI$720,MATCH(K$1,'Tillförd energi'!$B$1:$AQ$1,0),FALSE)</f>
        <v>0</v>
      </c>
      <c r="L187">
        <f>VLOOKUP($B187,'Tillförd energi'!$B$1:$AI$720,MATCH(L$1,'Tillförd energi'!$B$1:$AQ$1,0),FALSE)</f>
        <v>0</v>
      </c>
      <c r="M187">
        <f>VLOOKUP($B187,'Tillförd energi'!$B$1:$AI$720,MATCH(M$1,'Tillförd energi'!$B$1:$AQ$1,0),FALSE)</f>
        <v>0</v>
      </c>
      <c r="N187">
        <f>VLOOKUP($B187,'Tillförd energi'!$B$1:$AI$720,MATCH(N$1,'Tillförd energi'!$B$1:$AQ$1,0),FALSE)</f>
        <v>0</v>
      </c>
      <c r="O187">
        <f>VLOOKUP($B187,'Tillförd energi'!$B$1:$AI$720,MATCH(O$1,'Tillförd energi'!$B$1:$AQ$1,0),FALSE)</f>
        <v>0</v>
      </c>
      <c r="P187">
        <f>VLOOKUP($B187,'Tillförd energi'!$B$1:$AI$720,MATCH(P$1,'Tillförd energi'!$B$1:$AQ$1,0),FALSE)</f>
        <v>0</v>
      </c>
      <c r="Q187">
        <f>VLOOKUP($B187,'Tillförd energi'!$B$1:$AI$720,MATCH(Q$1,'Tillförd energi'!$B$1:$AQ$1,0),FALSE)</f>
        <v>5.5917599999999998</v>
      </c>
      <c r="R187">
        <f>VLOOKUP($B187,'Tillförd energi'!$B$1:$AI$720,MATCH(R$1,'Tillförd energi'!$B$1:$AQ$1,0),FALSE)</f>
        <v>0</v>
      </c>
      <c r="S187">
        <f>VLOOKUP($B187,'Tillförd energi'!$B$1:$AI$720,MATCH(S$1,'Tillförd energi'!$B$1:$AQ$1,0),FALSE)</f>
        <v>0</v>
      </c>
      <c r="T187">
        <f>VLOOKUP($B187,'Tillförd energi'!$B$1:$AI$720,MATCH(T$1,'Tillförd energi'!$B$1:$AQ$1,0),FALSE)</f>
        <v>0</v>
      </c>
      <c r="U187">
        <f>VLOOKUP($B187,'Tillförd energi'!$B$1:$AI$720,MATCH(U$1,'Tillförd energi'!$B$1:$AQ$1,0),FALSE)</f>
        <v>0</v>
      </c>
      <c r="V187">
        <f>VLOOKUP($B187,'Tillförd energi'!$B$1:$AI$720,MATCH(V$1,'Tillförd energi'!$B$1:$AQ$1,0),FALSE)</f>
        <v>0</v>
      </c>
      <c r="W187">
        <f>VLOOKUP($B187,'Tillförd energi'!$B$1:$AI$720,MATCH(W$1,'Tillförd energi'!$B$1:$AQ$1,0),FALSE)</f>
        <v>0</v>
      </c>
      <c r="X187">
        <f>VLOOKUP($B187,'Tillförd energi'!$B$1:$AI$720,MATCH(X$1,'Tillförd energi'!$B$1:$AQ$1,0),FALSE)</f>
        <v>0</v>
      </c>
      <c r="Y187">
        <f>VLOOKUP($B187,'Tillförd energi'!$B$1:$AI$720,MATCH(Y$1,'Tillförd energi'!$B$1:$AQ$1,0),FALSE)</f>
        <v>0</v>
      </c>
      <c r="Z187">
        <f>VLOOKUP($B187,'Tillförd energi'!$B$1:$AI$720,MATCH(Z$1,'Tillförd energi'!$B$1:$AQ$1,0),FALSE)</f>
        <v>0</v>
      </c>
      <c r="AA187">
        <f>VLOOKUP($B187,'Tillförd energi'!$B$1:$AI$720,MATCH(AA$1,'Tillförd energi'!$B$1:$AQ$1,0),FALSE)</f>
        <v>0</v>
      </c>
      <c r="AB187">
        <f>VLOOKUP($B187,'Tillförd energi'!$B$1:$AI$720,MATCH(AB$1,'Tillförd energi'!$B$1:$AQ$1,0),FALSE)</f>
        <v>0</v>
      </c>
      <c r="AC187">
        <f>VLOOKUP($B187,'Tillförd energi'!$B$1:$AI$720,MATCH(AC$1,'Tillförd energi'!$B$1:$AQ$1,0),FALSE)</f>
        <v>0</v>
      </c>
      <c r="AD187">
        <f>VLOOKUP($B187,'Tillförd energi'!$B$1:$AI$720,MATCH(AD$1,'Tillförd energi'!$B$1:$AQ$1,0),FALSE)</f>
        <v>0</v>
      </c>
      <c r="AE187">
        <f>VLOOKUP($B187,'Tillförd energi'!$B$1:$AI$720,MATCH(AE$1,'Tillförd energi'!$B$1:$AQ$1,0),FALSE)</f>
        <v>0</v>
      </c>
      <c r="AF187">
        <f>VLOOKUP($B187,'Tillförd energi'!$B$1:$AI$720,MATCH(AF$1,'Tillförd energi'!$B$1:$AQ$1,0),FALSE)</f>
        <v>0.11196</v>
      </c>
      <c r="AG187">
        <f>IFERROR(VLOOKUP(B187,Miljö!$B$1:$AC$550,MATCH("Köpt mängd produktionsspecifik fjärrvärme:",Miljö!$B$1:$AC$1,0),FALSE)/1,0)</f>
        <v>0</v>
      </c>
      <c r="AI187">
        <f t="shared" si="46"/>
        <v>5.7037199999999997</v>
      </c>
      <c r="AJ187">
        <f t="shared" si="47"/>
        <v>5.7037199999999997</v>
      </c>
      <c r="AK187">
        <f>IF(ISERROR(1/VLOOKUP($B187,Leveranser!$B$1:$S$499,MATCH("Såld värme (GWh)",Leveranser!$B$1:$S$1,0),FALSE)),"",VLOOKUP($B187,Leveranser!$B$1:$S$499,MATCH("Såld värme (GWh)",Leveranser!$B$1:$S$1,0),FALSE))</f>
        <v>3.7320000000000002</v>
      </c>
      <c r="AL187">
        <f>VLOOKUP($B187,Leveranser!$B$1:$Y$499,MATCH("Totalt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114">
        <f t="shared" si="48"/>
        <v>0.65430981885506312</v>
      </c>
      <c r="AP187" t="str">
        <f>IFERROR(VLOOKUP($B187,Miljövärden!$B$2:$H$600,7,FALSE),"Nej, saknas")</f>
        <v>Ja</v>
      </c>
      <c r="AQ187" t="str">
        <f>IFERROR(VLOOKUP($B187,Miljövärden!$B$2:$H$600,6,FALSE),"Nej, saknas")</f>
        <v>Ja</v>
      </c>
      <c r="AU187">
        <f t="shared" si="49"/>
        <v>0.11196</v>
      </c>
      <c r="AV187">
        <f t="shared" si="50"/>
        <v>0</v>
      </c>
      <c r="AW187">
        <f t="shared" si="51"/>
        <v>5.5917599999999998</v>
      </c>
      <c r="AX187">
        <f t="shared" si="52"/>
        <v>0</v>
      </c>
      <c r="AZ187">
        <f t="shared" si="53"/>
        <v>5.5917599999999998</v>
      </c>
      <c r="BC187">
        <f t="shared" si="54"/>
        <v>0</v>
      </c>
      <c r="BD187">
        <f t="shared" si="55"/>
        <v>0</v>
      </c>
      <c r="BE187">
        <f t="shared" si="56"/>
        <v>5.5917599999999998</v>
      </c>
      <c r="BF187">
        <f t="shared" si="57"/>
        <v>0</v>
      </c>
      <c r="BG187">
        <f t="shared" si="58"/>
        <v>0.11196</v>
      </c>
      <c r="BH187">
        <f>VLOOKUP(B187,Miljö!$B$1:$BX$482,MATCH("Fossilandel för ursprungspecificerad el ()",Miljö!$B$1:$I$1,0),FALSE)</f>
        <v>0.47</v>
      </c>
      <c r="BI187">
        <f>VLOOKUP(B187,Miljö!$B$1:$BX$482,MATCH("Kärnkraftsandel för ursprungsspecificerad el ()",Miljö!$B$1:$O$1,0),FALSE)</f>
        <v>0.48170000000000002</v>
      </c>
      <c r="BJ187">
        <f t="shared" si="59"/>
        <v>0</v>
      </c>
      <c r="BK187" t="str">
        <f>VLOOKUP(B187,Miljö!$B$1:$P$482,MATCH("Fossil andel i procent (%)",Miljö!$B$1:$P$1,0),FALSE)</f>
        <v>ET</v>
      </c>
      <c r="BL187">
        <f t="shared" si="60"/>
        <v>5.7037199999999997</v>
      </c>
      <c r="BO187" s="21">
        <f t="shared" si="61"/>
        <v>9.2257684458563888E-3</v>
      </c>
      <c r="BP187" s="115">
        <f t="shared" si="62"/>
        <v>9.4554311922745177E-3</v>
      </c>
      <c r="BQ187" s="115">
        <f t="shared" si="63"/>
        <v>0.98131880036186914</v>
      </c>
      <c r="BR187" s="115">
        <f t="shared" si="64"/>
        <v>0</v>
      </c>
      <c r="BT187" s="116">
        <f t="shared" si="65"/>
        <v>1</v>
      </c>
      <c r="BW187" s="115">
        <f>IF(AP187="Ja",VLOOKUP(B187,Miljövärden!$B$2:$H$600,MATCH("Total andel fossilt",Miljövärden!$B$2:$H$2,0),FALSE),"")</f>
        <v>9.2257699999999995E-3</v>
      </c>
      <c r="BX187" s="116">
        <f t="shared" si="66"/>
        <v>1.5541436106797368E-9</v>
      </c>
      <c r="BZ187">
        <f t="shared" si="67"/>
        <v>1.5541436106797368E-9</v>
      </c>
      <c r="CA187" s="115">
        <f t="shared" si="68"/>
        <v>0</v>
      </c>
    </row>
    <row r="188" spans="1:79">
      <c r="A188" t="s">
        <v>312</v>
      </c>
      <c r="B188" t="s">
        <v>314</v>
      </c>
      <c r="C188">
        <f>VLOOKUP($B188,'Tillförd energi'!$B$1:$AI$720,MATCH(C$1,'Tillförd energi'!$B$1:$AQ$1,0),FALSE)</f>
        <v>0</v>
      </c>
      <c r="D188">
        <f>VLOOKUP($B188,'Tillförd energi'!$B$1:$AI$720,MATCH(D$1,'Tillförd energi'!$B$1:$AQ$1,0),FALSE)</f>
        <v>8.2000000000000003E-2</v>
      </c>
      <c r="E188">
        <f>VLOOKUP($B188,'Tillförd energi'!$B$1:$AI$720,MATCH(E$1,'Tillförd energi'!$B$1:$AQ$1,0),FALSE)</f>
        <v>0</v>
      </c>
      <c r="F188">
        <f>VLOOKUP($B188,'Tillförd energi'!$B$1:$AI$720,MATCH(F$1,'Tillförd energi'!$B$1:$AQ$1,0),FALSE)</f>
        <v>0</v>
      </c>
      <c r="G188">
        <f>VLOOKUP($B188,'Tillförd energi'!$B$1:$AI$720,MATCH(G$1,'Tillförd energi'!$B$1:$AQ$1,0),FALSE)</f>
        <v>0</v>
      </c>
      <c r="H188">
        <f>VLOOKUP($B188,'Tillförd energi'!$B$1:$AI$720,MATCH(H$1,'Tillförd energi'!$B$1:$AQ$1,0),FALSE)</f>
        <v>0</v>
      </c>
      <c r="I188">
        <f>VLOOKUP($B188,'Tillförd energi'!$B$1:$AI$720,MATCH(I$1,'Tillförd energi'!$B$1:$AQ$1,0),FALSE)</f>
        <v>0</v>
      </c>
      <c r="J188">
        <f>VLOOKUP($B188,'Tillförd energi'!$B$1:$AI$720,MATCH(J$1,'Tillförd energi'!$B$1:$AQ$1,0),FALSE)</f>
        <v>0</v>
      </c>
      <c r="K188">
        <f>VLOOKUP($B188,'Tillförd energi'!$B$1:$AI$720,MATCH(K$1,'Tillförd energi'!$B$1:$AQ$1,0),FALSE)</f>
        <v>0</v>
      </c>
      <c r="L188">
        <f>VLOOKUP($B188,'Tillförd energi'!$B$1:$AI$720,MATCH(L$1,'Tillförd energi'!$B$1:$AQ$1,0),FALSE)</f>
        <v>0</v>
      </c>
      <c r="M188">
        <f>VLOOKUP($B188,'Tillförd energi'!$B$1:$AI$720,MATCH(M$1,'Tillförd energi'!$B$1:$AQ$1,0),FALSE)</f>
        <v>0</v>
      </c>
      <c r="N188">
        <f>VLOOKUP($B188,'Tillförd energi'!$B$1:$AI$720,MATCH(N$1,'Tillförd energi'!$B$1:$AQ$1,0),FALSE)</f>
        <v>55.475999999999999</v>
      </c>
      <c r="O188">
        <f>VLOOKUP($B188,'Tillförd energi'!$B$1:$AI$720,MATCH(O$1,'Tillförd energi'!$B$1:$AQ$1,0),FALSE)</f>
        <v>0</v>
      </c>
      <c r="P188">
        <f>VLOOKUP($B188,'Tillförd energi'!$B$1:$AI$720,MATCH(P$1,'Tillförd energi'!$B$1:$AQ$1,0),FALSE)</f>
        <v>0</v>
      </c>
      <c r="Q188">
        <f>VLOOKUP($B188,'Tillförd energi'!$B$1:$AI$720,MATCH(Q$1,'Tillförd energi'!$B$1:$AQ$1,0),FALSE)</f>
        <v>0</v>
      </c>
      <c r="R188">
        <f>VLOOKUP($B188,'Tillförd energi'!$B$1:$AI$720,MATCH(R$1,'Tillförd energi'!$B$1:$AQ$1,0),FALSE)</f>
        <v>0.98199999999999998</v>
      </c>
      <c r="S188">
        <f>VLOOKUP($B188,'Tillförd energi'!$B$1:$AI$720,MATCH(S$1,'Tillförd energi'!$B$1:$AQ$1,0),FALSE)</f>
        <v>0</v>
      </c>
      <c r="T188">
        <f>VLOOKUP($B188,'Tillförd energi'!$B$1:$AI$720,MATCH(T$1,'Tillförd energi'!$B$1:$AQ$1,0),FALSE)</f>
        <v>0</v>
      </c>
      <c r="U188">
        <f>VLOOKUP($B188,'Tillförd energi'!$B$1:$AI$720,MATCH(U$1,'Tillförd energi'!$B$1:$AQ$1,0),FALSE)</f>
        <v>0</v>
      </c>
      <c r="V188">
        <f>VLOOKUP($B188,'Tillförd energi'!$B$1:$AI$720,MATCH(V$1,'Tillförd energi'!$B$1:$AQ$1,0),FALSE)</f>
        <v>0</v>
      </c>
      <c r="W188">
        <f>VLOOKUP($B188,'Tillförd energi'!$B$1:$AI$720,MATCH(W$1,'Tillförd energi'!$B$1:$AQ$1,0),FALSE)</f>
        <v>0</v>
      </c>
      <c r="X188">
        <f>VLOOKUP($B188,'Tillförd energi'!$B$1:$AI$720,MATCH(X$1,'Tillförd energi'!$B$1:$AQ$1,0),FALSE)</f>
        <v>0</v>
      </c>
      <c r="Y188">
        <f>VLOOKUP($B188,'Tillförd energi'!$B$1:$AI$720,MATCH(Y$1,'Tillförd energi'!$B$1:$AQ$1,0),FALSE)</f>
        <v>0</v>
      </c>
      <c r="Z188">
        <f>VLOOKUP($B188,'Tillförd energi'!$B$1:$AI$720,MATCH(Z$1,'Tillförd energi'!$B$1:$AQ$1,0),FALSE)</f>
        <v>0</v>
      </c>
      <c r="AA188">
        <f>VLOOKUP($B188,'Tillförd energi'!$B$1:$AI$720,MATCH(AA$1,'Tillförd energi'!$B$1:$AQ$1,0),FALSE)</f>
        <v>0</v>
      </c>
      <c r="AB188">
        <f>VLOOKUP($B188,'Tillförd energi'!$B$1:$AI$720,MATCH(AB$1,'Tillförd energi'!$B$1:$AQ$1,0),FALSE)</f>
        <v>0</v>
      </c>
      <c r="AC188">
        <f>VLOOKUP($B188,'Tillförd energi'!$B$1:$AI$720,MATCH(AC$1,'Tillförd energi'!$B$1:$AQ$1,0),FALSE)</f>
        <v>7.8780000000000001</v>
      </c>
      <c r="AD188">
        <f>VLOOKUP($B188,'Tillförd energi'!$B$1:$AI$720,MATCH(AD$1,'Tillförd energi'!$B$1:$AQ$1,0),FALSE)</f>
        <v>0</v>
      </c>
      <c r="AE188">
        <f>VLOOKUP($B188,'Tillförd energi'!$B$1:$AI$720,MATCH(AE$1,'Tillförd energi'!$B$1:$AQ$1,0),FALSE)</f>
        <v>0</v>
      </c>
      <c r="AF188">
        <f>VLOOKUP($B188,'Tillförd energi'!$B$1:$AI$720,MATCH(AF$1,'Tillförd energi'!$B$1:$AQ$1,0),FALSE)</f>
        <v>1.2964500000000001</v>
      </c>
      <c r="AG188">
        <f>IFERROR(VLOOKUP(B188,Miljö!$B$1:$AC$550,MATCH("Köpt mängd produktionsspecifik fjärrvärme:",Miljö!$B$1:$AC$1,0),FALSE)/1,0)</f>
        <v>0</v>
      </c>
      <c r="AI188">
        <f t="shared" si="46"/>
        <v>65.714449999999999</v>
      </c>
      <c r="AJ188">
        <f t="shared" si="47"/>
        <v>65.714449999999999</v>
      </c>
      <c r="AK188">
        <f>IF(ISERROR(1/VLOOKUP($B188,Leveranser!$B$1:$S$499,MATCH("Såld värme (GWh)",Leveranser!$B$1:$S$1,0),FALSE)),"",VLOOKUP($B188,Leveranser!$B$1:$S$499,MATCH("Såld värme (GWh)",Leveranser!$B$1:$S$1,0),FALSE))</f>
        <v>43.215000000000003</v>
      </c>
      <c r="AL188">
        <f>VLOOKUP($B188,Leveranser!$B$1:$Y$499,MATCH("Totalt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114">
        <f t="shared" si="48"/>
        <v>0.65761792117258844</v>
      </c>
      <c r="AP188" t="str">
        <f>IFERROR(VLOOKUP($B188,Miljövärden!$B$2:$H$600,7,FALSE),"Nej, saknas")</f>
        <v>Ja</v>
      </c>
      <c r="AQ188" t="str">
        <f>IFERROR(VLOOKUP($B188,Miljövärden!$B$2:$H$600,6,FALSE),"Nej, saknas")</f>
        <v>Ja</v>
      </c>
      <c r="AU188">
        <f t="shared" si="49"/>
        <v>1.2964500000000001</v>
      </c>
      <c r="AV188">
        <f t="shared" si="50"/>
        <v>0</v>
      </c>
      <c r="AW188">
        <f t="shared" si="51"/>
        <v>55.475999999999999</v>
      </c>
      <c r="AX188">
        <f t="shared" si="52"/>
        <v>0.98199999999999998</v>
      </c>
      <c r="AZ188">
        <f t="shared" si="53"/>
        <v>56.457999999999998</v>
      </c>
      <c r="BC188">
        <f t="shared" si="54"/>
        <v>8.2000000000000003E-2</v>
      </c>
      <c r="BD188">
        <f t="shared" si="55"/>
        <v>0</v>
      </c>
      <c r="BE188">
        <f t="shared" si="56"/>
        <v>56.457999999999998</v>
      </c>
      <c r="BF188">
        <f t="shared" si="57"/>
        <v>7.8780000000000001</v>
      </c>
      <c r="BG188">
        <f t="shared" si="58"/>
        <v>1.2964500000000001</v>
      </c>
      <c r="BH188">
        <f>VLOOKUP(B188,Miljö!$B$1:$BX$482,MATCH("Fossilandel för ursprungspecificerad el ()",Miljö!$B$1:$I$1,0),FALSE)</f>
        <v>0</v>
      </c>
      <c r="BI188">
        <f>VLOOKUP(B188,Miljö!$B$1:$BX$482,MATCH("Kärnkraftsandel för ursprungsspecificerad el ()",Miljö!$B$1:$O$1,0),FALSE)</f>
        <v>0.47</v>
      </c>
      <c r="BJ188">
        <f t="shared" si="59"/>
        <v>0</v>
      </c>
      <c r="BK188" t="str">
        <f>VLOOKUP(B188,Miljö!$B$1:$P$482,MATCH("Fossil andel i procent (%)",Miljö!$B$1:$P$1,0),FALSE)</f>
        <v>ET</v>
      </c>
      <c r="BL188">
        <f t="shared" si="60"/>
        <v>65.714449999999999</v>
      </c>
      <c r="BO188" s="21">
        <f t="shared" si="61"/>
        <v>1.2478229673991033E-3</v>
      </c>
      <c r="BP188" s="115">
        <f t="shared" si="62"/>
        <v>9.2724126885334966E-3</v>
      </c>
      <c r="BQ188" s="115">
        <f t="shared" si="63"/>
        <v>0.86959745535418764</v>
      </c>
      <c r="BR188" s="115">
        <f t="shared" si="64"/>
        <v>0.1198823089898797</v>
      </c>
      <c r="BT188" s="116">
        <f t="shared" si="65"/>
        <v>1</v>
      </c>
      <c r="BW188" s="115">
        <f>IF(AP188="Ja",VLOOKUP(B188,Miljövärden!$B$2:$H$600,MATCH("Total andel fossilt",Miljövärden!$B$2:$H$2,0),FALSE),"")</f>
        <v>1.24782E-3</v>
      </c>
      <c r="BX188" s="116">
        <f t="shared" si="66"/>
        <v>-2.9673991033471459E-9</v>
      </c>
      <c r="BZ188">
        <f t="shared" si="67"/>
        <v>-2.9673991033471459E-9</v>
      </c>
      <c r="CA188" s="115">
        <f t="shared" si="68"/>
        <v>0</v>
      </c>
    </row>
    <row r="189" spans="1:79">
      <c r="A189" t="s">
        <v>315</v>
      </c>
      <c r="B189" t="s">
        <v>316</v>
      </c>
      <c r="C189">
        <f>VLOOKUP($B189,'Tillförd energi'!$B$1:$AI$720,MATCH(C$1,'Tillförd energi'!$B$1:$AQ$1,0),FALSE)</f>
        <v>0</v>
      </c>
      <c r="D189">
        <f>VLOOKUP($B189,'Tillförd energi'!$B$1:$AI$720,MATCH(D$1,'Tillförd energi'!$B$1:$AQ$1,0),FALSE)</f>
        <v>9.2999999999999999E-2</v>
      </c>
      <c r="E189">
        <f>VLOOKUP($B189,'Tillförd energi'!$B$1:$AI$720,MATCH(E$1,'Tillförd energi'!$B$1:$AQ$1,0),FALSE)</f>
        <v>0</v>
      </c>
      <c r="F189">
        <f>VLOOKUP($B189,'Tillförd energi'!$B$1:$AI$720,MATCH(F$1,'Tillförd energi'!$B$1:$AQ$1,0),FALSE)</f>
        <v>0</v>
      </c>
      <c r="G189">
        <f>VLOOKUP($B189,'Tillförd energi'!$B$1:$AI$720,MATCH(G$1,'Tillförd energi'!$B$1:$AQ$1,0),FALSE)</f>
        <v>0</v>
      </c>
      <c r="H189">
        <f>VLOOKUP($B189,'Tillförd energi'!$B$1:$AI$720,MATCH(H$1,'Tillförd energi'!$B$1:$AQ$1,0),FALSE)</f>
        <v>0</v>
      </c>
      <c r="I189">
        <f>VLOOKUP($B189,'Tillförd energi'!$B$1:$AI$720,MATCH(I$1,'Tillförd energi'!$B$1:$AQ$1,0),FALSE)</f>
        <v>0</v>
      </c>
      <c r="J189">
        <f>VLOOKUP($B189,'Tillförd energi'!$B$1:$AI$720,MATCH(J$1,'Tillförd energi'!$B$1:$AQ$1,0),FALSE)</f>
        <v>0</v>
      </c>
      <c r="K189">
        <f>VLOOKUP($B189,'Tillförd energi'!$B$1:$AI$720,MATCH(K$1,'Tillförd energi'!$B$1:$AQ$1,0),FALSE)</f>
        <v>0</v>
      </c>
      <c r="L189">
        <f>VLOOKUP($B189,'Tillförd energi'!$B$1:$AI$720,MATCH(L$1,'Tillförd energi'!$B$1:$AQ$1,0),FALSE)</f>
        <v>0</v>
      </c>
      <c r="M189">
        <f>VLOOKUP($B189,'Tillförd energi'!$B$1:$AI$720,MATCH(M$1,'Tillförd energi'!$B$1:$AQ$1,0),FALSE)</f>
        <v>0</v>
      </c>
      <c r="N189">
        <f>VLOOKUP($B189,'Tillförd energi'!$B$1:$AI$720,MATCH(N$1,'Tillförd energi'!$B$1:$AQ$1,0),FALSE)</f>
        <v>1.548</v>
      </c>
      <c r="O189">
        <f>VLOOKUP($B189,'Tillförd energi'!$B$1:$AI$720,MATCH(O$1,'Tillförd energi'!$B$1:$AQ$1,0),FALSE)</f>
        <v>0</v>
      </c>
      <c r="P189">
        <f>VLOOKUP($B189,'Tillförd energi'!$B$1:$AI$720,MATCH(P$1,'Tillförd energi'!$B$1:$AQ$1,0),FALSE)</f>
        <v>3.452</v>
      </c>
      <c r="Q189">
        <f>VLOOKUP($B189,'Tillförd energi'!$B$1:$AI$720,MATCH(Q$1,'Tillförd energi'!$B$1:$AQ$1,0),FALSE)</f>
        <v>0</v>
      </c>
      <c r="R189">
        <f>VLOOKUP($B189,'Tillförd energi'!$B$1:$AI$720,MATCH(R$1,'Tillförd energi'!$B$1:$AQ$1,0),FALSE)</f>
        <v>0</v>
      </c>
      <c r="S189">
        <f>VLOOKUP($B189,'Tillförd energi'!$B$1:$AI$720,MATCH(S$1,'Tillförd energi'!$B$1:$AQ$1,0),FALSE)</f>
        <v>0</v>
      </c>
      <c r="T189">
        <f>VLOOKUP($B189,'Tillförd energi'!$B$1:$AI$720,MATCH(T$1,'Tillförd energi'!$B$1:$AQ$1,0),FALSE)</f>
        <v>0</v>
      </c>
      <c r="U189">
        <f>VLOOKUP($B189,'Tillförd energi'!$B$1:$AI$720,MATCH(U$1,'Tillförd energi'!$B$1:$AQ$1,0),FALSE)</f>
        <v>0</v>
      </c>
      <c r="V189">
        <f>VLOOKUP($B189,'Tillförd energi'!$B$1:$AI$720,MATCH(V$1,'Tillförd energi'!$B$1:$AQ$1,0),FALSE)</f>
        <v>0</v>
      </c>
      <c r="W189">
        <f>VLOOKUP($B189,'Tillförd energi'!$B$1:$AI$720,MATCH(W$1,'Tillförd energi'!$B$1:$AQ$1,0),FALSE)</f>
        <v>0</v>
      </c>
      <c r="X189">
        <f>VLOOKUP($B189,'Tillförd energi'!$B$1:$AI$720,MATCH(X$1,'Tillförd energi'!$B$1:$AQ$1,0),FALSE)</f>
        <v>0</v>
      </c>
      <c r="Y189">
        <f>VLOOKUP($B189,'Tillförd energi'!$B$1:$AI$720,MATCH(Y$1,'Tillförd energi'!$B$1:$AQ$1,0),FALSE)</f>
        <v>0</v>
      </c>
      <c r="Z189">
        <f>VLOOKUP($B189,'Tillförd energi'!$B$1:$AI$720,MATCH(Z$1,'Tillförd energi'!$B$1:$AQ$1,0),FALSE)</f>
        <v>0</v>
      </c>
      <c r="AA189">
        <f>VLOOKUP($B189,'Tillförd energi'!$B$1:$AI$720,MATCH(AA$1,'Tillförd energi'!$B$1:$AQ$1,0),FALSE)</f>
        <v>0</v>
      </c>
      <c r="AB189">
        <f>VLOOKUP($B189,'Tillförd energi'!$B$1:$AI$720,MATCH(AB$1,'Tillförd energi'!$B$1:$AQ$1,0),FALSE)</f>
        <v>0</v>
      </c>
      <c r="AC189">
        <f>VLOOKUP($B189,'Tillförd energi'!$B$1:$AI$720,MATCH(AC$1,'Tillförd energi'!$B$1:$AQ$1,0),FALSE)</f>
        <v>0</v>
      </c>
      <c r="AD189">
        <f>VLOOKUP($B189,'Tillförd energi'!$B$1:$AI$720,MATCH(AD$1,'Tillförd energi'!$B$1:$AQ$1,0),FALSE)</f>
        <v>0</v>
      </c>
      <c r="AE189">
        <f>VLOOKUP($B189,'Tillförd energi'!$B$1:$AI$720,MATCH(AE$1,'Tillförd energi'!$B$1:$AQ$1,0),FALSE)</f>
        <v>0</v>
      </c>
      <c r="AF189">
        <f>VLOOKUP($B189,'Tillförd energi'!$B$1:$AI$720,MATCH(AF$1,'Tillförd energi'!$B$1:$AQ$1,0),FALSE)</f>
        <v>0.11277</v>
      </c>
      <c r="AG189">
        <f>IFERROR(VLOOKUP(B189,Miljö!$B$1:$AC$550,MATCH("Köpt mängd produktionsspecifik fjärrvärme:",Miljö!$B$1:$AC$1,0),FALSE)/1,0)</f>
        <v>0</v>
      </c>
      <c r="AI189">
        <f t="shared" si="46"/>
        <v>5.2057700000000002</v>
      </c>
      <c r="AJ189">
        <f t="shared" si="47"/>
        <v>5.2057700000000002</v>
      </c>
      <c r="AK189">
        <f>IF(ISERROR(1/VLOOKUP($B189,Leveranser!$B$1:$S$499,MATCH("Såld värme (GWh)",Leveranser!$B$1:$S$1,0),FALSE)),"",VLOOKUP($B189,Leveranser!$B$1:$S$499,MATCH("Såld värme (GWh)",Leveranser!$B$1:$S$1,0),FALSE))</f>
        <v>3.7589999999999999</v>
      </c>
      <c r="AL189">
        <f>VLOOKUP($B189,Leveranser!$B$1:$Y$499,MATCH("Totalt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114">
        <f t="shared" si="48"/>
        <v>0.72208338055657462</v>
      </c>
      <c r="AP189" t="str">
        <f>IFERROR(VLOOKUP($B189,Miljövärden!$B$2:$H$600,7,FALSE),"Nej, saknas")</f>
        <v>Ja</v>
      </c>
      <c r="AQ189" t="str">
        <f>IFERROR(VLOOKUP($B189,Miljövärden!$B$2:$H$600,6,FALSE),"Nej, saknas")</f>
        <v>Ja</v>
      </c>
      <c r="AU189">
        <f t="shared" si="49"/>
        <v>0.11277</v>
      </c>
      <c r="AV189">
        <f t="shared" si="50"/>
        <v>0</v>
      </c>
      <c r="AW189">
        <f t="shared" si="51"/>
        <v>5</v>
      </c>
      <c r="AX189">
        <f t="shared" si="52"/>
        <v>0</v>
      </c>
      <c r="AZ189">
        <f t="shared" si="53"/>
        <v>5</v>
      </c>
      <c r="BC189">
        <f t="shared" si="54"/>
        <v>9.2999999999999999E-2</v>
      </c>
      <c r="BD189">
        <f t="shared" si="55"/>
        <v>0</v>
      </c>
      <c r="BE189">
        <f t="shared" si="56"/>
        <v>5</v>
      </c>
      <c r="BF189">
        <f t="shared" si="57"/>
        <v>0</v>
      </c>
      <c r="BG189">
        <f t="shared" si="58"/>
        <v>0.11277</v>
      </c>
      <c r="BH189">
        <f>VLOOKUP(B189,Miljö!$B$1:$BX$482,MATCH("Fossilandel för ursprungspecificerad el ()",Miljö!$B$1:$I$1,0),FALSE)</f>
        <v>0</v>
      </c>
      <c r="BI189">
        <f>VLOOKUP(B189,Miljö!$B$1:$BX$482,MATCH("Kärnkraftsandel för ursprungsspecificerad el ()",Miljö!$B$1:$O$1,0),FALSE)</f>
        <v>0.47</v>
      </c>
      <c r="BJ189">
        <f t="shared" si="59"/>
        <v>0</v>
      </c>
      <c r="BK189" t="str">
        <f>VLOOKUP(B189,Miljö!$B$1:$P$482,MATCH("Fossil andel i procent (%)",Miljö!$B$1:$P$1,0),FALSE)</f>
        <v>ET</v>
      </c>
      <c r="BL189">
        <f t="shared" si="60"/>
        <v>5.2057700000000002</v>
      </c>
      <c r="BO189" s="21">
        <f t="shared" si="61"/>
        <v>1.7864792336196183E-2</v>
      </c>
      <c r="BP189" s="115">
        <f t="shared" si="62"/>
        <v>1.0181375665847703E-2</v>
      </c>
      <c r="BQ189" s="115">
        <f t="shared" si="63"/>
        <v>0.97195383199795615</v>
      </c>
      <c r="BR189" s="115">
        <f t="shared" si="64"/>
        <v>0</v>
      </c>
      <c r="BT189" s="116">
        <f t="shared" si="65"/>
        <v>1</v>
      </c>
      <c r="BW189" s="115">
        <f>IF(AP189="Ja",VLOOKUP(B189,Miljövärden!$B$2:$H$600,MATCH("Total andel fossilt",Miljövärden!$B$2:$H$2,0),FALSE),"")</f>
        <v>1.78648E-2</v>
      </c>
      <c r="BX189" s="116">
        <f t="shared" si="66"/>
        <v>7.6638038172538447E-9</v>
      </c>
      <c r="BZ189">
        <f t="shared" si="67"/>
        <v>7.6638038172538447E-9</v>
      </c>
      <c r="CA189" s="115">
        <f t="shared" si="68"/>
        <v>0</v>
      </c>
    </row>
    <row r="190" spans="1:79">
      <c r="A190" t="s">
        <v>315</v>
      </c>
      <c r="B190" t="s">
        <v>317</v>
      </c>
      <c r="C190">
        <f>VLOOKUP($B190,'Tillförd energi'!$B$1:$AI$720,MATCH(C$1,'Tillförd energi'!$B$1:$AQ$1,0),FALSE)</f>
        <v>0</v>
      </c>
      <c r="D190">
        <f>VLOOKUP($B190,'Tillförd energi'!$B$1:$AI$720,MATCH(D$1,'Tillförd energi'!$B$1:$AQ$1,0),FALSE)</f>
        <v>1.2411700000000001</v>
      </c>
      <c r="E190">
        <f>VLOOKUP($B190,'Tillförd energi'!$B$1:$AI$720,MATCH(E$1,'Tillförd energi'!$B$1:$AQ$1,0),FALSE)</f>
        <v>0</v>
      </c>
      <c r="F190">
        <f>VLOOKUP($B190,'Tillförd energi'!$B$1:$AI$720,MATCH(F$1,'Tillförd energi'!$B$1:$AQ$1,0),FALSE)</f>
        <v>0</v>
      </c>
      <c r="G190">
        <f>VLOOKUP($B190,'Tillförd energi'!$B$1:$AI$720,MATCH(G$1,'Tillförd energi'!$B$1:$AQ$1,0),FALSE)</f>
        <v>0</v>
      </c>
      <c r="H190">
        <f>VLOOKUP($B190,'Tillförd energi'!$B$1:$AI$720,MATCH(H$1,'Tillförd energi'!$B$1:$AQ$1,0),FALSE)</f>
        <v>0</v>
      </c>
      <c r="I190">
        <f>VLOOKUP($B190,'Tillförd energi'!$B$1:$AI$720,MATCH(I$1,'Tillförd energi'!$B$1:$AQ$1,0),FALSE)</f>
        <v>0</v>
      </c>
      <c r="J190">
        <f>VLOOKUP($B190,'Tillförd energi'!$B$1:$AI$720,MATCH(J$1,'Tillförd energi'!$B$1:$AQ$1,0),FALSE)</f>
        <v>0</v>
      </c>
      <c r="K190">
        <f>VLOOKUP($B190,'Tillförd energi'!$B$1:$AI$720,MATCH(K$1,'Tillförd energi'!$B$1:$AQ$1,0),FALSE)</f>
        <v>0</v>
      </c>
      <c r="L190">
        <f>VLOOKUP($B190,'Tillförd energi'!$B$1:$AI$720,MATCH(L$1,'Tillförd energi'!$B$1:$AQ$1,0),FALSE)</f>
        <v>77.128100000000003</v>
      </c>
      <c r="M190">
        <f>VLOOKUP($B190,'Tillförd energi'!$B$1:$AI$720,MATCH(M$1,'Tillförd energi'!$B$1:$AQ$1,0),FALSE)</f>
        <v>8.9408200000000004</v>
      </c>
      <c r="N190">
        <f>VLOOKUP($B190,'Tillförd energi'!$B$1:$AI$720,MATCH(N$1,'Tillförd energi'!$B$1:$AQ$1,0),FALSE)</f>
        <v>6.71807</v>
      </c>
      <c r="O190">
        <f>VLOOKUP($B190,'Tillförd energi'!$B$1:$AI$720,MATCH(O$1,'Tillförd energi'!$B$1:$AQ$1,0),FALSE)</f>
        <v>0</v>
      </c>
      <c r="P190">
        <f>VLOOKUP($B190,'Tillförd energi'!$B$1:$AI$720,MATCH(P$1,'Tillförd energi'!$B$1:$AQ$1,0),FALSE)</f>
        <v>32.283700000000003</v>
      </c>
      <c r="Q190">
        <f>VLOOKUP($B190,'Tillförd energi'!$B$1:$AI$720,MATCH(Q$1,'Tillförd energi'!$B$1:$AQ$1,0),FALSE)</f>
        <v>2.8258800000000002</v>
      </c>
      <c r="R190">
        <f>VLOOKUP($B190,'Tillförd energi'!$B$1:$AI$720,MATCH(R$1,'Tillförd energi'!$B$1:$AQ$1,0),FALSE)</f>
        <v>0</v>
      </c>
      <c r="S190">
        <f>VLOOKUP($B190,'Tillförd energi'!$B$1:$AI$720,MATCH(S$1,'Tillförd energi'!$B$1:$AQ$1,0),FALSE)</f>
        <v>0</v>
      </c>
      <c r="T190">
        <f>VLOOKUP($B190,'Tillförd energi'!$B$1:$AI$720,MATCH(T$1,'Tillförd energi'!$B$1:$AQ$1,0),FALSE)</f>
        <v>0</v>
      </c>
      <c r="U190">
        <f>VLOOKUP($B190,'Tillförd energi'!$B$1:$AI$720,MATCH(U$1,'Tillförd energi'!$B$1:$AQ$1,0),FALSE)</f>
        <v>0</v>
      </c>
      <c r="V190">
        <f>VLOOKUP($B190,'Tillförd energi'!$B$1:$AI$720,MATCH(V$1,'Tillförd energi'!$B$1:$AQ$1,0),FALSE)</f>
        <v>0</v>
      </c>
      <c r="W190">
        <f>VLOOKUP($B190,'Tillförd energi'!$B$1:$AI$720,MATCH(W$1,'Tillförd energi'!$B$1:$AQ$1,0),FALSE)</f>
        <v>0</v>
      </c>
      <c r="X190">
        <f>VLOOKUP($B190,'Tillförd energi'!$B$1:$AI$720,MATCH(X$1,'Tillförd energi'!$B$1:$AQ$1,0),FALSE)</f>
        <v>0</v>
      </c>
      <c r="Y190">
        <f>VLOOKUP($B190,'Tillförd energi'!$B$1:$AI$720,MATCH(Y$1,'Tillförd energi'!$B$1:$AQ$1,0),FALSE)</f>
        <v>0</v>
      </c>
      <c r="Z190">
        <f>VLOOKUP($B190,'Tillförd energi'!$B$1:$AI$720,MATCH(Z$1,'Tillförd energi'!$B$1:$AQ$1,0),FALSE)</f>
        <v>0</v>
      </c>
      <c r="AA190">
        <f>VLOOKUP($B190,'Tillförd energi'!$B$1:$AI$720,MATCH(AA$1,'Tillförd energi'!$B$1:$AQ$1,0),FALSE)</f>
        <v>0</v>
      </c>
      <c r="AB190">
        <f>VLOOKUP($B190,'Tillförd energi'!$B$1:$AI$720,MATCH(AB$1,'Tillförd energi'!$B$1:$AQ$1,0),FALSE)</f>
        <v>0</v>
      </c>
      <c r="AC190">
        <f>VLOOKUP($B190,'Tillförd energi'!$B$1:$AI$720,MATCH(AC$1,'Tillförd energi'!$B$1:$AQ$1,0),FALSE)</f>
        <v>22.155000000000001</v>
      </c>
      <c r="AD190">
        <f>VLOOKUP($B190,'Tillförd energi'!$B$1:$AI$720,MATCH(AD$1,'Tillförd energi'!$B$1:$AQ$1,0),FALSE)</f>
        <v>0</v>
      </c>
      <c r="AE190">
        <f>VLOOKUP($B190,'Tillförd energi'!$B$1:$AI$720,MATCH(AE$1,'Tillförd energi'!$B$1:$AQ$1,0),FALSE)</f>
        <v>0</v>
      </c>
      <c r="AF190">
        <f>VLOOKUP($B190,'Tillförd energi'!$B$1:$AI$720,MATCH(AF$1,'Tillförd energi'!$B$1:$AQ$1,0),FALSE)</f>
        <v>3.4482300000000001</v>
      </c>
      <c r="AG190">
        <f>IFERROR(VLOOKUP(B190,Miljö!$B$1:$AC$550,MATCH("Köpt mängd produktionsspecifik fjärrvärme:",Miljö!$B$1:$AC$1,0),FALSE)/1,0)</f>
        <v>0</v>
      </c>
      <c r="AI190">
        <f t="shared" si="46"/>
        <v>154.74097</v>
      </c>
      <c r="AJ190">
        <f t="shared" si="47"/>
        <v>154.74097</v>
      </c>
      <c r="AK190">
        <f>IF(ISERROR(1/VLOOKUP($B190,Leveranser!$B$1:$S$499,MATCH("Såld värme (GWh)",Leveranser!$B$1:$S$1,0),FALSE)),"",VLOOKUP($B190,Leveranser!$B$1:$S$499,MATCH("Såld värme (GWh)",Leveranser!$B$1:$S$1,0),FALSE))</f>
        <v>114.941</v>
      </c>
      <c r="AL190">
        <f>VLOOKUP($B190,Leveranser!$B$1:$Y$499,MATCH("Totalt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114">
        <f t="shared" si="48"/>
        <v>0.74279617091711392</v>
      </c>
      <c r="AP190" t="str">
        <f>IFERROR(VLOOKUP($B190,Miljövärden!$B$2:$H$600,7,FALSE),"Nej, saknas")</f>
        <v>Ja</v>
      </c>
      <c r="AQ190" t="str">
        <f>IFERROR(VLOOKUP($B190,Miljövärden!$B$2:$H$600,6,FALSE),"Nej, saknas")</f>
        <v>Ja</v>
      </c>
      <c r="AU190">
        <f t="shared" si="49"/>
        <v>3.4482300000000001</v>
      </c>
      <c r="AV190">
        <f t="shared" si="50"/>
        <v>0</v>
      </c>
      <c r="AW190">
        <f t="shared" si="51"/>
        <v>50.768470000000001</v>
      </c>
      <c r="AX190">
        <f t="shared" si="52"/>
        <v>0</v>
      </c>
      <c r="AZ190">
        <f t="shared" si="53"/>
        <v>127.89657000000001</v>
      </c>
      <c r="BC190">
        <f t="shared" si="54"/>
        <v>1.2411700000000001</v>
      </c>
      <c r="BD190">
        <f t="shared" si="55"/>
        <v>0</v>
      </c>
      <c r="BE190">
        <f t="shared" si="56"/>
        <v>50.768470000000001</v>
      </c>
      <c r="BF190">
        <f t="shared" si="57"/>
        <v>99.283100000000005</v>
      </c>
      <c r="BG190">
        <f t="shared" si="58"/>
        <v>3.4482300000000001</v>
      </c>
      <c r="BH190">
        <f>VLOOKUP(B190,Miljö!$B$1:$BX$482,MATCH("Fossilandel för ursprungspecificerad el ()",Miljö!$B$1:$I$1,0),FALSE)</f>
        <v>0</v>
      </c>
      <c r="BI190">
        <f>VLOOKUP(B190,Miljö!$B$1:$BX$482,MATCH("Kärnkraftsandel för ursprungsspecificerad el ()",Miljö!$B$1:$O$1,0),FALSE)</f>
        <v>0.47</v>
      </c>
      <c r="BJ190">
        <f t="shared" si="59"/>
        <v>0</v>
      </c>
      <c r="BK190" t="str">
        <f>VLOOKUP(B190,Miljö!$B$1:$P$482,MATCH("Fossil andel i procent (%)",Miljö!$B$1:$P$1,0),FALSE)</f>
        <v>ET</v>
      </c>
      <c r="BL190">
        <f t="shared" si="60"/>
        <v>154.74097</v>
      </c>
      <c r="BO190" s="21">
        <f t="shared" si="61"/>
        <v>8.0209526927484051E-3</v>
      </c>
      <c r="BP190" s="115">
        <f t="shared" si="62"/>
        <v>1.0473426009931307E-2</v>
      </c>
      <c r="BQ190" s="115">
        <f t="shared" si="63"/>
        <v>0.33989726121013714</v>
      </c>
      <c r="BR190" s="115">
        <f t="shared" si="64"/>
        <v>0.64160836008718314</v>
      </c>
      <c r="BT190" s="116">
        <f t="shared" si="65"/>
        <v>1</v>
      </c>
      <c r="BW190" s="115">
        <f>IF(AP190="Ja",VLOOKUP(B190,Miljövärden!$B$2:$H$600,MATCH("Total andel fossilt",Miljövärden!$B$2:$H$2,0),FALSE),"")</f>
        <v>8.0209500000000006E-3</v>
      </c>
      <c r="BX190" s="116">
        <f t="shared" si="66"/>
        <v>-2.6927484044619865E-9</v>
      </c>
      <c r="BZ190">
        <f t="shared" si="67"/>
        <v>-2.6927484044619865E-9</v>
      </c>
      <c r="CA190" s="115">
        <f t="shared" si="68"/>
        <v>0</v>
      </c>
    </row>
    <row r="191" spans="1:79">
      <c r="A191" t="s">
        <v>320</v>
      </c>
      <c r="B191" t="s">
        <v>321</v>
      </c>
      <c r="C191">
        <f>VLOOKUP($B191,'Tillförd energi'!$B$1:$AI$720,MATCH(C$1,'Tillförd energi'!$B$1:$AQ$1,0),FALSE)</f>
        <v>0</v>
      </c>
      <c r="D191">
        <f>VLOOKUP($B191,'Tillförd energi'!$B$1:$AI$720,MATCH(D$1,'Tillförd energi'!$B$1:$AQ$1,0),FALSE)</f>
        <v>0.68400000000000005</v>
      </c>
      <c r="E191">
        <f>VLOOKUP($B191,'Tillförd energi'!$B$1:$AI$720,MATCH(E$1,'Tillförd energi'!$B$1:$AQ$1,0),FALSE)</f>
        <v>0</v>
      </c>
      <c r="F191">
        <f>VLOOKUP($B191,'Tillförd energi'!$B$1:$AI$720,MATCH(F$1,'Tillförd energi'!$B$1:$AQ$1,0),FALSE)</f>
        <v>0.59099999999999997</v>
      </c>
      <c r="G191">
        <f>VLOOKUP($B191,'Tillförd energi'!$B$1:$AI$720,MATCH(G$1,'Tillförd energi'!$B$1:$AQ$1,0),FALSE)</f>
        <v>0</v>
      </c>
      <c r="H191">
        <f>VLOOKUP($B191,'Tillförd energi'!$B$1:$AI$720,MATCH(H$1,'Tillförd energi'!$B$1:$AQ$1,0),FALSE)</f>
        <v>0</v>
      </c>
      <c r="I191">
        <f>VLOOKUP($B191,'Tillförd energi'!$B$1:$AI$720,MATCH(I$1,'Tillförd energi'!$B$1:$AQ$1,0),FALSE)</f>
        <v>0</v>
      </c>
      <c r="J191">
        <f>VLOOKUP($B191,'Tillförd energi'!$B$1:$AI$720,MATCH(J$1,'Tillförd energi'!$B$1:$AQ$1,0),FALSE)</f>
        <v>0</v>
      </c>
      <c r="K191">
        <f>VLOOKUP($B191,'Tillförd energi'!$B$1:$AI$720,MATCH(K$1,'Tillförd energi'!$B$1:$AQ$1,0),FALSE)</f>
        <v>0</v>
      </c>
      <c r="L191">
        <f>VLOOKUP($B191,'Tillförd energi'!$B$1:$AI$720,MATCH(L$1,'Tillförd energi'!$B$1:$AQ$1,0),FALSE)</f>
        <v>0</v>
      </c>
      <c r="M191">
        <f>VLOOKUP($B191,'Tillförd energi'!$B$1:$AI$720,MATCH(M$1,'Tillförd energi'!$B$1:$AQ$1,0),FALSE)</f>
        <v>0</v>
      </c>
      <c r="N191">
        <f>VLOOKUP($B191,'Tillförd energi'!$B$1:$AI$720,MATCH(N$1,'Tillförd energi'!$B$1:$AQ$1,0),FALSE)</f>
        <v>0</v>
      </c>
      <c r="O191">
        <f>VLOOKUP($B191,'Tillförd energi'!$B$1:$AI$720,MATCH(O$1,'Tillförd energi'!$B$1:$AQ$1,0),FALSE)</f>
        <v>0</v>
      </c>
      <c r="P191">
        <f>VLOOKUP($B191,'Tillförd energi'!$B$1:$AI$720,MATCH(P$1,'Tillförd energi'!$B$1:$AQ$1,0),FALSE)</f>
        <v>0</v>
      </c>
      <c r="Q191">
        <f>VLOOKUP($B191,'Tillförd energi'!$B$1:$AI$720,MATCH(Q$1,'Tillförd energi'!$B$1:$AQ$1,0),FALSE)</f>
        <v>0</v>
      </c>
      <c r="R191">
        <f>VLOOKUP($B191,'Tillförd energi'!$B$1:$AI$720,MATCH(R$1,'Tillförd energi'!$B$1:$AQ$1,0),FALSE)</f>
        <v>0</v>
      </c>
      <c r="S191">
        <f>VLOOKUP($B191,'Tillförd energi'!$B$1:$AI$720,MATCH(S$1,'Tillförd energi'!$B$1:$AQ$1,0),FALSE)</f>
        <v>0</v>
      </c>
      <c r="T191">
        <f>VLOOKUP($B191,'Tillförd energi'!$B$1:$AI$720,MATCH(T$1,'Tillförd energi'!$B$1:$AQ$1,0),FALSE)</f>
        <v>78.045000000000002</v>
      </c>
      <c r="U191">
        <f>VLOOKUP($B191,'Tillförd energi'!$B$1:$AI$720,MATCH(U$1,'Tillförd energi'!$B$1:$AQ$1,0),FALSE)</f>
        <v>0</v>
      </c>
      <c r="V191">
        <f>VLOOKUP($B191,'Tillförd energi'!$B$1:$AI$720,MATCH(V$1,'Tillförd energi'!$B$1:$AQ$1,0),FALSE)</f>
        <v>1.373</v>
      </c>
      <c r="W191">
        <f>VLOOKUP($B191,'Tillförd energi'!$B$1:$AI$720,MATCH(W$1,'Tillförd energi'!$B$1:$AQ$1,0),FALSE)</f>
        <v>1.704</v>
      </c>
      <c r="X191">
        <f>VLOOKUP($B191,'Tillförd energi'!$B$1:$AI$720,MATCH(X$1,'Tillförd energi'!$B$1:$AQ$1,0),FALSE)</f>
        <v>0</v>
      </c>
      <c r="Y191">
        <f>VLOOKUP($B191,'Tillförd energi'!$B$1:$AI$720,MATCH(Y$1,'Tillförd energi'!$B$1:$AQ$1,0),FALSE)</f>
        <v>0</v>
      </c>
      <c r="Z191">
        <f>VLOOKUP($B191,'Tillförd energi'!$B$1:$AI$720,MATCH(Z$1,'Tillförd energi'!$B$1:$AQ$1,0),FALSE)</f>
        <v>0</v>
      </c>
      <c r="AA191">
        <f>VLOOKUP($B191,'Tillförd energi'!$B$1:$AI$720,MATCH(AA$1,'Tillförd energi'!$B$1:$AQ$1,0),FALSE)</f>
        <v>145.69999999999999</v>
      </c>
      <c r="AB191">
        <f>VLOOKUP($B191,'Tillförd energi'!$B$1:$AI$720,MATCH(AB$1,'Tillförd energi'!$B$1:$AQ$1,0),FALSE)</f>
        <v>305</v>
      </c>
      <c r="AC191">
        <f>VLOOKUP($B191,'Tillförd energi'!$B$1:$AI$720,MATCH(AC$1,'Tillförd energi'!$B$1:$AQ$1,0),FALSE)</f>
        <v>0</v>
      </c>
      <c r="AD191">
        <f>VLOOKUP($B191,'Tillförd energi'!$B$1:$AI$720,MATCH(AD$1,'Tillförd energi'!$B$1:$AQ$1,0),FALSE)</f>
        <v>0.01</v>
      </c>
      <c r="AE191">
        <f>VLOOKUP($B191,'Tillförd energi'!$B$1:$AI$720,MATCH(AE$1,'Tillförd energi'!$B$1:$AQ$1,0),FALSE)</f>
        <v>0</v>
      </c>
      <c r="AF191">
        <f>VLOOKUP($B191,'Tillförd energi'!$B$1:$AI$720,MATCH(AF$1,'Tillförd energi'!$B$1:$AQ$1,0),FALSE)</f>
        <v>11.798</v>
      </c>
      <c r="AG191">
        <f>IFERROR(VLOOKUP(B191,Miljö!$B$1:$AC$550,MATCH("Köpt mängd produktionsspecifik fjärrvärme:",Miljö!$B$1:$AC$1,0),FALSE)/1,0)</f>
        <v>406.798</v>
      </c>
      <c r="AI191">
        <f t="shared" si="46"/>
        <v>544.90499999999997</v>
      </c>
      <c r="AJ191">
        <f t="shared" si="47"/>
        <v>951.70299999999997</v>
      </c>
      <c r="AK191">
        <f>IF(ISERROR(1/VLOOKUP($B191,Leveranser!$B$1:$S$499,MATCH("Såld värme (GWh)",Leveranser!$B$1:$S$1,0),FALSE)),"",VLOOKUP($B191,Leveranser!$B$1:$S$499,MATCH("Såld värme (GWh)",Leveranser!$B$1:$S$1,0),FALSE))</f>
        <v>874</v>
      </c>
      <c r="AL191">
        <f>VLOOKUP($B191,Leveranser!$B$1:$Y$499,MATCH("Totalt såld fjärrvärme till andra fjärrvärmeföretag",Leveranser!$B$1:$AA$1,0),FALSE)</f>
        <v>1.2</v>
      </c>
      <c r="AM191">
        <f>IF(ISERROR(1/VLOOKUP($B191,Miljö!$B$1:$S$500,MATCH("Såld mängd produktionsspecifik fjärrvärme (GWh)",Miljö!$B$1:$R$1,0),FALSE)),0,VLOOKUP($B191,Miljö!$B$1:$S$500,MATCH("Såld mängd produktionsspecifik fjärrvärme (GWh)",Miljö!$B$1:$R$1,0),FALSE))</f>
        <v>3.5550000000000002</v>
      </c>
      <c r="AN191" s="114">
        <f t="shared" si="48"/>
        <v>0.91835373010277366</v>
      </c>
      <c r="AP191" t="str">
        <f>IFERROR(VLOOKUP($B191,Miljövärden!$B$2:$H$600,7,FALSE),"Nej, saknas")</f>
        <v>Ja</v>
      </c>
      <c r="AQ191" t="str">
        <f>IFERROR(VLOOKUP($B191,Miljövärden!$B$2:$H$600,6,FALSE),"Nej, saknas")</f>
        <v>Nej</v>
      </c>
      <c r="AU191">
        <f t="shared" si="49"/>
        <v>157.49799999999999</v>
      </c>
      <c r="AV191">
        <f t="shared" si="50"/>
        <v>0</v>
      </c>
      <c r="AW191">
        <f t="shared" si="51"/>
        <v>0</v>
      </c>
      <c r="AX191">
        <f t="shared" si="52"/>
        <v>78.045000000000002</v>
      </c>
      <c r="AZ191">
        <f t="shared" si="53"/>
        <v>81.122</v>
      </c>
      <c r="BC191">
        <f t="shared" si="54"/>
        <v>1.2749999999999999</v>
      </c>
      <c r="BD191">
        <f t="shared" si="55"/>
        <v>0</v>
      </c>
      <c r="BE191">
        <f t="shared" si="56"/>
        <v>81.122</v>
      </c>
      <c r="BF191">
        <f t="shared" si="57"/>
        <v>305.01</v>
      </c>
      <c r="BG191">
        <f t="shared" si="58"/>
        <v>157.49799999999999</v>
      </c>
      <c r="BH191">
        <f>VLOOKUP(B191,Miljö!$B$1:$BX$482,MATCH("Fossilandel för ursprungspecificerad el ()",Miljö!$B$1:$I$1,0),FALSE)</f>
        <v>0</v>
      </c>
      <c r="BI191">
        <f>VLOOKUP(B191,Miljö!$B$1:$BX$482,MATCH("Kärnkraftsandel för ursprungsspecificerad el ()",Miljö!$B$1:$O$1,0),FALSE)</f>
        <v>0</v>
      </c>
      <c r="BJ191">
        <f t="shared" si="59"/>
        <v>406.798</v>
      </c>
      <c r="BK191">
        <f>VLOOKUP(B191,Miljö!$B$1:$P$482,MATCH("Fossil andel i procent (%)",Miljö!$B$1:$P$1,0),FALSE)</f>
        <v>0</v>
      </c>
      <c r="BL191">
        <f t="shared" si="60"/>
        <v>951.70299999999997</v>
      </c>
      <c r="BO191" s="21">
        <f t="shared" si="61"/>
        <v>1.3397036680561057E-3</v>
      </c>
      <c r="BP191" s="115">
        <f t="shared" si="62"/>
        <v>0.4274421747120688</v>
      </c>
      <c r="BQ191" s="115">
        <f t="shared" si="63"/>
        <v>0.25072948178160626</v>
      </c>
      <c r="BR191" s="115">
        <f t="shared" si="64"/>
        <v>0.32048863983826886</v>
      </c>
      <c r="BT191" s="116">
        <f t="shared" si="65"/>
        <v>1</v>
      </c>
      <c r="BW191" s="115">
        <f>IF(AP191="Ja",VLOOKUP(B191,Miljövärden!$B$2:$H$600,MATCH("Total andel fossilt",Miljövärden!$B$2:$H$2,0),FALSE),"")</f>
        <v>1.3447299999999999E-3</v>
      </c>
      <c r="BX191" s="116">
        <f t="shared" si="66"/>
        <v>5.0263319438942355E-6</v>
      </c>
      <c r="BZ191">
        <f t="shared" si="67"/>
        <v>5.0263319438942355E-6</v>
      </c>
      <c r="CA191" s="115">
        <f t="shared" si="68"/>
        <v>0</v>
      </c>
    </row>
    <row r="192" spans="1:79">
      <c r="A192" t="s">
        <v>322</v>
      </c>
      <c r="B192" t="s">
        <v>323</v>
      </c>
      <c r="C192">
        <f>VLOOKUP($B192,'Tillförd energi'!$B$1:$AI$720,MATCH(C$1,'Tillförd energi'!$B$1:$AQ$1,0),FALSE)</f>
        <v>0</v>
      </c>
      <c r="D192">
        <f>VLOOKUP($B192,'Tillförd energi'!$B$1:$AI$720,MATCH(D$1,'Tillförd energi'!$B$1:$AQ$1,0),FALSE)</f>
        <v>1E-3</v>
      </c>
      <c r="E192">
        <f>VLOOKUP($B192,'Tillförd energi'!$B$1:$AI$720,MATCH(E$1,'Tillförd energi'!$B$1:$AQ$1,0),FALSE)</f>
        <v>0</v>
      </c>
      <c r="F192">
        <f>VLOOKUP($B192,'Tillförd energi'!$B$1:$AI$720,MATCH(F$1,'Tillförd energi'!$B$1:$AQ$1,0),FALSE)</f>
        <v>0</v>
      </c>
      <c r="G192">
        <f>VLOOKUP($B192,'Tillförd energi'!$B$1:$AI$720,MATCH(G$1,'Tillförd energi'!$B$1:$AQ$1,0),FALSE)</f>
        <v>0</v>
      </c>
      <c r="H192">
        <f>VLOOKUP($B192,'Tillförd energi'!$B$1:$AI$720,MATCH(H$1,'Tillförd energi'!$B$1:$AQ$1,0),FALSE)</f>
        <v>0</v>
      </c>
      <c r="I192">
        <f>VLOOKUP($B192,'Tillförd energi'!$B$1:$AI$720,MATCH(I$1,'Tillförd energi'!$B$1:$AQ$1,0),FALSE)</f>
        <v>0</v>
      </c>
      <c r="J192">
        <f>VLOOKUP($B192,'Tillförd energi'!$B$1:$AI$720,MATCH(J$1,'Tillförd energi'!$B$1:$AQ$1,0),FALSE)</f>
        <v>0</v>
      </c>
      <c r="K192">
        <f>VLOOKUP($B192,'Tillförd energi'!$B$1:$AI$720,MATCH(K$1,'Tillförd energi'!$B$1:$AQ$1,0),FALSE)</f>
        <v>0</v>
      </c>
      <c r="L192">
        <f>VLOOKUP($B192,'Tillförd energi'!$B$1:$AI$720,MATCH(L$1,'Tillförd energi'!$B$1:$AQ$1,0),FALSE)</f>
        <v>0</v>
      </c>
      <c r="M192">
        <f>VLOOKUP($B192,'Tillförd energi'!$B$1:$AI$720,MATCH(M$1,'Tillförd energi'!$B$1:$AQ$1,0),FALSE)</f>
        <v>0</v>
      </c>
      <c r="N192">
        <f>VLOOKUP($B192,'Tillförd energi'!$B$1:$AI$720,MATCH(N$1,'Tillförd energi'!$B$1:$AQ$1,0),FALSE)</f>
        <v>0</v>
      </c>
      <c r="O192">
        <f>VLOOKUP($B192,'Tillförd energi'!$B$1:$AI$720,MATCH(O$1,'Tillförd energi'!$B$1:$AQ$1,0),FALSE)</f>
        <v>0</v>
      </c>
      <c r="P192">
        <f>VLOOKUP($B192,'Tillförd energi'!$B$1:$AI$720,MATCH(P$1,'Tillförd energi'!$B$1:$AQ$1,0),FALSE)</f>
        <v>0</v>
      </c>
      <c r="Q192">
        <f>VLOOKUP($B192,'Tillförd energi'!$B$1:$AI$720,MATCH(Q$1,'Tillförd energi'!$B$1:$AQ$1,0),FALSE)</f>
        <v>0</v>
      </c>
      <c r="R192">
        <f>VLOOKUP($B192,'Tillförd energi'!$B$1:$AI$720,MATCH(R$1,'Tillförd energi'!$B$1:$AQ$1,0),FALSE)</f>
        <v>8.7650000000000006</v>
      </c>
      <c r="S192">
        <f>VLOOKUP($B192,'Tillförd energi'!$B$1:$AI$720,MATCH(S$1,'Tillförd energi'!$B$1:$AQ$1,0),FALSE)</f>
        <v>0</v>
      </c>
      <c r="T192">
        <f>VLOOKUP($B192,'Tillförd energi'!$B$1:$AI$720,MATCH(T$1,'Tillförd energi'!$B$1:$AQ$1,0),FALSE)</f>
        <v>0</v>
      </c>
      <c r="U192">
        <f>VLOOKUP($B192,'Tillförd energi'!$B$1:$AI$720,MATCH(U$1,'Tillförd energi'!$B$1:$AQ$1,0),FALSE)</f>
        <v>0</v>
      </c>
      <c r="V192">
        <f>VLOOKUP($B192,'Tillförd energi'!$B$1:$AI$720,MATCH(V$1,'Tillförd energi'!$B$1:$AQ$1,0),FALSE)</f>
        <v>0</v>
      </c>
      <c r="W192">
        <f>VLOOKUP($B192,'Tillförd energi'!$B$1:$AI$720,MATCH(W$1,'Tillförd energi'!$B$1:$AQ$1,0),FALSE)</f>
        <v>0</v>
      </c>
      <c r="X192">
        <f>VLOOKUP($B192,'Tillförd energi'!$B$1:$AI$720,MATCH(X$1,'Tillförd energi'!$B$1:$AQ$1,0),FALSE)</f>
        <v>0</v>
      </c>
      <c r="Y192">
        <f>VLOOKUP($B192,'Tillförd energi'!$B$1:$AI$720,MATCH(Y$1,'Tillförd energi'!$B$1:$AQ$1,0),FALSE)</f>
        <v>0</v>
      </c>
      <c r="Z192">
        <f>VLOOKUP($B192,'Tillförd energi'!$B$1:$AI$720,MATCH(Z$1,'Tillförd energi'!$B$1:$AQ$1,0),FALSE)</f>
        <v>0</v>
      </c>
      <c r="AA192">
        <f>VLOOKUP($B192,'Tillförd energi'!$B$1:$AI$720,MATCH(AA$1,'Tillförd energi'!$B$1:$AQ$1,0),FALSE)</f>
        <v>0</v>
      </c>
      <c r="AB192">
        <f>VLOOKUP($B192,'Tillförd energi'!$B$1:$AI$720,MATCH(AB$1,'Tillförd energi'!$B$1:$AQ$1,0),FALSE)</f>
        <v>0</v>
      </c>
      <c r="AC192">
        <f>VLOOKUP($B192,'Tillförd energi'!$B$1:$AI$720,MATCH(AC$1,'Tillförd energi'!$B$1:$AQ$1,0),FALSE)</f>
        <v>0</v>
      </c>
      <c r="AD192">
        <f>VLOOKUP($B192,'Tillförd energi'!$B$1:$AI$720,MATCH(AD$1,'Tillförd energi'!$B$1:$AQ$1,0),FALSE)</f>
        <v>9.2579999999999991</v>
      </c>
      <c r="AE192">
        <f>VLOOKUP($B192,'Tillförd energi'!$B$1:$AI$720,MATCH(AE$1,'Tillförd energi'!$B$1:$AQ$1,0),FALSE)</f>
        <v>0</v>
      </c>
      <c r="AF192">
        <f>VLOOKUP($B192,'Tillförd energi'!$B$1:$AI$720,MATCH(AF$1,'Tillförd energi'!$B$1:$AQ$1,0),FALSE)</f>
        <v>0.26200000000000001</v>
      </c>
      <c r="AG192">
        <f>IFERROR(VLOOKUP(B192,Miljö!$B$1:$AC$550,MATCH("Köpt mängd produktionsspecifik fjärrvärme:",Miljö!$B$1:$AC$1,0),FALSE)/1,0)</f>
        <v>0</v>
      </c>
      <c r="AI192">
        <f t="shared" si="46"/>
        <v>18.286000000000001</v>
      </c>
      <c r="AJ192">
        <f t="shared" si="47"/>
        <v>18.286000000000001</v>
      </c>
      <c r="AK192">
        <f>IF(ISERROR(1/VLOOKUP($B192,Leveranser!$B$1:$S$499,MATCH("Såld värme (GWh)",Leveranser!$B$1:$S$1,0),FALSE)),"",VLOOKUP($B192,Leveranser!$B$1:$S$499,MATCH("Såld värme (GWh)",Leveranser!$B$1:$S$1,0),FALSE))</f>
        <v>14.923999999999999</v>
      </c>
      <c r="AL192">
        <f>VLOOKUP($B192,Leveranser!$B$1:$Y$499,MATCH("Totalt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114">
        <f t="shared" si="48"/>
        <v>0.81614349775784745</v>
      </c>
      <c r="AP192" t="str">
        <f>IFERROR(VLOOKUP($B192,Miljövärden!$B$2:$H$600,7,FALSE),"Nej, saknas")</f>
        <v>Ja</v>
      </c>
      <c r="AQ192" t="str">
        <f>IFERROR(VLOOKUP($B192,Miljövärden!$B$2:$H$600,6,FALSE),"Nej, saknas")</f>
        <v>Ja</v>
      </c>
      <c r="AU192">
        <f t="shared" si="49"/>
        <v>0.26200000000000001</v>
      </c>
      <c r="AV192">
        <f t="shared" si="50"/>
        <v>0</v>
      </c>
      <c r="AW192">
        <f t="shared" si="51"/>
        <v>0</v>
      </c>
      <c r="AX192">
        <f t="shared" si="52"/>
        <v>8.7650000000000006</v>
      </c>
      <c r="AZ192">
        <f t="shared" si="53"/>
        <v>8.7650000000000006</v>
      </c>
      <c r="BC192">
        <f t="shared" si="54"/>
        <v>1E-3</v>
      </c>
      <c r="BD192">
        <f t="shared" si="55"/>
        <v>0</v>
      </c>
      <c r="BE192">
        <f t="shared" si="56"/>
        <v>8.7650000000000006</v>
      </c>
      <c r="BF192">
        <f t="shared" si="57"/>
        <v>9.2579999999999991</v>
      </c>
      <c r="BG192">
        <f t="shared" si="58"/>
        <v>0.26200000000000001</v>
      </c>
      <c r="BH192">
        <f>VLOOKUP(B192,Miljö!$B$1:$BX$482,MATCH("Fossilandel för ursprungspecificerad el ()",Miljö!$B$1:$I$1,0),FALSE)</f>
        <v>0</v>
      </c>
      <c r="BI192">
        <f>VLOOKUP(B192,Miljö!$B$1:$BX$482,MATCH("Kärnkraftsandel för ursprungsspecificerad el ()",Miljö!$B$1:$O$1,0),FALSE)</f>
        <v>0</v>
      </c>
      <c r="BJ192">
        <f t="shared" si="59"/>
        <v>0</v>
      </c>
      <c r="BK192" t="str">
        <f>VLOOKUP(B192,Miljö!$B$1:$P$482,MATCH("Fossil andel i procent (%)",Miljö!$B$1:$P$1,0),FALSE)</f>
        <v>ET</v>
      </c>
      <c r="BL192">
        <f t="shared" si="60"/>
        <v>18.286000000000001</v>
      </c>
      <c r="BO192" s="21">
        <f t="shared" si="61"/>
        <v>5.4686645521163728E-5</v>
      </c>
      <c r="BP192" s="115">
        <f t="shared" si="62"/>
        <v>0</v>
      </c>
      <c r="BQ192" s="115">
        <f t="shared" si="63"/>
        <v>0.49365634911954503</v>
      </c>
      <c r="BR192" s="115">
        <f t="shared" si="64"/>
        <v>0.50628896423493375</v>
      </c>
      <c r="BT192" s="116">
        <f t="shared" si="65"/>
        <v>1</v>
      </c>
      <c r="BW192" s="115">
        <f>IF(AP192="Ja",VLOOKUP(B192,Miljövärden!$B$2:$H$600,MATCH("Total andel fossilt",Miljövärden!$B$2:$H$2,0),FALSE),"")</f>
        <v>5.4686599999999999E-5</v>
      </c>
      <c r="BX192" s="116">
        <f t="shared" si="66"/>
        <v>-4.552116372920096E-11</v>
      </c>
      <c r="BZ192">
        <f t="shared" si="67"/>
        <v>-4.552116372920096E-11</v>
      </c>
      <c r="CA192" s="115">
        <f t="shared" si="68"/>
        <v>0</v>
      </c>
    </row>
    <row r="193" spans="1:79">
      <c r="A193" t="s">
        <v>322</v>
      </c>
      <c r="B193" t="s">
        <v>324</v>
      </c>
      <c r="C193">
        <f>VLOOKUP($B193,'Tillförd energi'!$B$1:$AI$720,MATCH(C$1,'Tillförd energi'!$B$1:$AQ$1,0),FALSE)</f>
        <v>0</v>
      </c>
      <c r="D193">
        <f>VLOOKUP($B193,'Tillförd energi'!$B$1:$AI$720,MATCH(D$1,'Tillförd energi'!$B$1:$AQ$1,0),FALSE)</f>
        <v>8.3000000000000004E-2</v>
      </c>
      <c r="E193">
        <f>VLOOKUP($B193,'Tillförd energi'!$B$1:$AI$720,MATCH(E$1,'Tillförd energi'!$B$1:$AQ$1,0),FALSE)</f>
        <v>0</v>
      </c>
      <c r="F193">
        <f>VLOOKUP($B193,'Tillförd energi'!$B$1:$AI$720,MATCH(F$1,'Tillförd energi'!$B$1:$AQ$1,0),FALSE)</f>
        <v>0</v>
      </c>
      <c r="G193">
        <f>VLOOKUP($B193,'Tillförd energi'!$B$1:$AI$720,MATCH(G$1,'Tillförd energi'!$B$1:$AQ$1,0),FALSE)</f>
        <v>0</v>
      </c>
      <c r="H193">
        <f>VLOOKUP($B193,'Tillförd energi'!$B$1:$AI$720,MATCH(H$1,'Tillförd energi'!$B$1:$AQ$1,0),FALSE)</f>
        <v>0</v>
      </c>
      <c r="I193">
        <f>VLOOKUP($B193,'Tillförd energi'!$B$1:$AI$720,MATCH(I$1,'Tillförd energi'!$B$1:$AQ$1,0),FALSE)</f>
        <v>0</v>
      </c>
      <c r="J193">
        <f>VLOOKUP($B193,'Tillförd energi'!$B$1:$AI$720,MATCH(J$1,'Tillförd energi'!$B$1:$AQ$1,0),FALSE)</f>
        <v>0</v>
      </c>
      <c r="K193">
        <f>VLOOKUP($B193,'Tillförd energi'!$B$1:$AI$720,MATCH(K$1,'Tillförd energi'!$B$1:$AQ$1,0),FALSE)</f>
        <v>0</v>
      </c>
      <c r="L193">
        <f>VLOOKUP($B193,'Tillförd energi'!$B$1:$AI$720,MATCH(L$1,'Tillförd energi'!$B$1:$AQ$1,0),FALSE)</f>
        <v>0</v>
      </c>
      <c r="M193">
        <f>VLOOKUP($B193,'Tillförd energi'!$B$1:$AI$720,MATCH(M$1,'Tillförd energi'!$B$1:$AQ$1,0),FALSE)</f>
        <v>0</v>
      </c>
      <c r="N193">
        <f>VLOOKUP($B193,'Tillförd energi'!$B$1:$AI$720,MATCH(N$1,'Tillförd energi'!$B$1:$AQ$1,0),FALSE)</f>
        <v>115.449</v>
      </c>
      <c r="O193">
        <f>VLOOKUP($B193,'Tillförd energi'!$B$1:$AI$720,MATCH(O$1,'Tillförd energi'!$B$1:$AQ$1,0),FALSE)</f>
        <v>0</v>
      </c>
      <c r="P193">
        <f>VLOOKUP($B193,'Tillförd energi'!$B$1:$AI$720,MATCH(P$1,'Tillförd energi'!$B$1:$AQ$1,0),FALSE)</f>
        <v>1.0881799999999999</v>
      </c>
      <c r="Q193">
        <f>VLOOKUP($B193,'Tillförd energi'!$B$1:$AI$720,MATCH(Q$1,'Tillförd energi'!$B$1:$AQ$1,0),FALSE)</f>
        <v>0</v>
      </c>
      <c r="R193">
        <f>VLOOKUP($B193,'Tillförd energi'!$B$1:$AI$720,MATCH(R$1,'Tillförd energi'!$B$1:$AQ$1,0),FALSE)</f>
        <v>0</v>
      </c>
      <c r="S193">
        <f>VLOOKUP($B193,'Tillförd energi'!$B$1:$AI$720,MATCH(S$1,'Tillförd energi'!$B$1:$AQ$1,0),FALSE)</f>
        <v>0</v>
      </c>
      <c r="T193">
        <f>VLOOKUP($B193,'Tillförd energi'!$B$1:$AI$720,MATCH(T$1,'Tillförd energi'!$B$1:$AQ$1,0),FALSE)</f>
        <v>0</v>
      </c>
      <c r="U193">
        <f>VLOOKUP($B193,'Tillförd energi'!$B$1:$AI$720,MATCH(U$1,'Tillförd energi'!$B$1:$AQ$1,0),FALSE)</f>
        <v>0</v>
      </c>
      <c r="V193">
        <f>VLOOKUP($B193,'Tillförd energi'!$B$1:$AI$720,MATCH(V$1,'Tillförd energi'!$B$1:$AQ$1,0),FALSE)</f>
        <v>0</v>
      </c>
      <c r="W193">
        <f>VLOOKUP($B193,'Tillförd energi'!$B$1:$AI$720,MATCH(W$1,'Tillförd energi'!$B$1:$AQ$1,0),FALSE)</f>
        <v>0</v>
      </c>
      <c r="X193">
        <f>VLOOKUP($B193,'Tillförd energi'!$B$1:$AI$720,MATCH(X$1,'Tillförd energi'!$B$1:$AQ$1,0),FALSE)</f>
        <v>0</v>
      </c>
      <c r="Y193">
        <f>VLOOKUP($B193,'Tillförd energi'!$B$1:$AI$720,MATCH(Y$1,'Tillförd energi'!$B$1:$AQ$1,0),FALSE)</f>
        <v>0</v>
      </c>
      <c r="Z193">
        <f>VLOOKUP($B193,'Tillförd energi'!$B$1:$AI$720,MATCH(Z$1,'Tillförd energi'!$B$1:$AQ$1,0),FALSE)</f>
        <v>3.6999999999999998E-2</v>
      </c>
      <c r="AA193">
        <f>VLOOKUP($B193,'Tillförd energi'!$B$1:$AI$720,MATCH(AA$1,'Tillförd energi'!$B$1:$AQ$1,0),FALSE)</f>
        <v>0</v>
      </c>
      <c r="AB193">
        <f>VLOOKUP($B193,'Tillförd energi'!$B$1:$AI$720,MATCH(AB$1,'Tillförd energi'!$B$1:$AQ$1,0),FALSE)</f>
        <v>0</v>
      </c>
      <c r="AC193">
        <f>VLOOKUP($B193,'Tillförd energi'!$B$1:$AI$720,MATCH(AC$1,'Tillförd energi'!$B$1:$AQ$1,0),FALSE)</f>
        <v>24.178000000000001</v>
      </c>
      <c r="AD193">
        <f>VLOOKUP($B193,'Tillförd energi'!$B$1:$AI$720,MATCH(AD$1,'Tillförd energi'!$B$1:$AQ$1,0),FALSE)</f>
        <v>0</v>
      </c>
      <c r="AE193">
        <f>VLOOKUP($B193,'Tillförd energi'!$B$1:$AI$720,MATCH(AE$1,'Tillförd energi'!$B$1:$AQ$1,0),FALSE)</f>
        <v>0</v>
      </c>
      <c r="AF193">
        <f>VLOOKUP($B193,'Tillförd energi'!$B$1:$AI$720,MATCH(AF$1,'Tillförd energi'!$B$1:$AQ$1,0),FALSE)</f>
        <v>3.9371200000000002</v>
      </c>
      <c r="AG193">
        <f>IFERROR(VLOOKUP(B193,Miljö!$B$1:$AC$550,MATCH("Köpt mängd produktionsspecifik fjärrvärme:",Miljö!$B$1:$AC$1,0),FALSE)/1,0)</f>
        <v>0</v>
      </c>
      <c r="AI193">
        <f t="shared" si="46"/>
        <v>144.7723</v>
      </c>
      <c r="AJ193">
        <f t="shared" si="47"/>
        <v>144.7723</v>
      </c>
      <c r="AK193">
        <f>IF(ISERROR(1/VLOOKUP($B193,Leveranser!$B$1:$S$499,MATCH("Såld värme (GWh)",Leveranser!$B$1:$S$1,0),FALSE)),"",VLOOKUP($B193,Leveranser!$B$1:$S$499,MATCH("Såld värme (GWh)",Leveranser!$B$1:$S$1,0),FALSE))</f>
        <v>108.73</v>
      </c>
      <c r="AL193">
        <f>VLOOKUP($B193,Leveranser!$B$1:$Y$499,MATCH("Totalt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114">
        <f t="shared" si="48"/>
        <v>0.75104146304230857</v>
      </c>
      <c r="AP193" t="str">
        <f>IFERROR(VLOOKUP($B193,Miljövärden!$B$2:$H$600,7,FALSE),"Nej, saknas")</f>
        <v>Ja</v>
      </c>
      <c r="AQ193" t="str">
        <f>IFERROR(VLOOKUP($B193,Miljövärden!$B$2:$H$600,6,FALSE),"Nej, saknas")</f>
        <v>Ja</v>
      </c>
      <c r="AU193">
        <f t="shared" si="49"/>
        <v>3.9741200000000001</v>
      </c>
      <c r="AV193">
        <f t="shared" si="50"/>
        <v>0</v>
      </c>
      <c r="AW193">
        <f t="shared" si="51"/>
        <v>116.53717999999999</v>
      </c>
      <c r="AX193">
        <f t="shared" si="52"/>
        <v>0</v>
      </c>
      <c r="AZ193">
        <f t="shared" si="53"/>
        <v>116.53717999999999</v>
      </c>
      <c r="BC193">
        <f t="shared" si="54"/>
        <v>8.3000000000000004E-2</v>
      </c>
      <c r="BD193">
        <f t="shared" si="55"/>
        <v>0</v>
      </c>
      <c r="BE193">
        <f t="shared" si="56"/>
        <v>116.53717999999999</v>
      </c>
      <c r="BF193">
        <f t="shared" si="57"/>
        <v>24.178000000000001</v>
      </c>
      <c r="BG193">
        <f t="shared" si="58"/>
        <v>3.9741200000000001</v>
      </c>
      <c r="BH193">
        <f>VLOOKUP(B193,Miljö!$B$1:$BX$482,MATCH("Fossilandel för ursprungspecificerad el ()",Miljö!$B$1:$I$1,0),FALSE)</f>
        <v>0</v>
      </c>
      <c r="BI193">
        <f>VLOOKUP(B193,Miljö!$B$1:$BX$482,MATCH("Kärnkraftsandel för ursprungsspecificerad el ()",Miljö!$B$1:$O$1,0),FALSE)</f>
        <v>0</v>
      </c>
      <c r="BJ193">
        <f t="shared" si="59"/>
        <v>0</v>
      </c>
      <c r="BK193" t="str">
        <f>VLOOKUP(B193,Miljö!$B$1:$P$482,MATCH("Fossil andel i procent (%)",Miljö!$B$1:$P$1,0),FALSE)</f>
        <v>ET</v>
      </c>
      <c r="BL193">
        <f t="shared" si="60"/>
        <v>144.7723</v>
      </c>
      <c r="BO193" s="21">
        <f t="shared" si="61"/>
        <v>5.7331409392542636E-4</v>
      </c>
      <c r="BP193" s="115">
        <f t="shared" si="62"/>
        <v>0</v>
      </c>
      <c r="BQ193" s="115">
        <f t="shared" si="63"/>
        <v>0.83241959960572565</v>
      </c>
      <c r="BR193" s="115">
        <f t="shared" si="64"/>
        <v>0.16700708630034888</v>
      </c>
      <c r="BT193" s="116">
        <f t="shared" si="65"/>
        <v>1</v>
      </c>
      <c r="BW193" s="115">
        <f>IF(AP193="Ja",VLOOKUP(B193,Miljövärden!$B$2:$H$600,MATCH("Total andel fossilt",Miljövärden!$B$2:$H$2,0),FALSE),"")</f>
        <v>5.7331500000000002E-4</v>
      </c>
      <c r="BX193" s="116">
        <f t="shared" si="66"/>
        <v>9.0607457365991795E-10</v>
      </c>
      <c r="BZ193">
        <f t="shared" si="67"/>
        <v>9.0607457365991795E-10</v>
      </c>
      <c r="CA193" s="115">
        <f t="shared" si="68"/>
        <v>0</v>
      </c>
    </row>
    <row r="194" spans="1:79">
      <c r="A194" t="s">
        <v>322</v>
      </c>
      <c r="B194" t="s">
        <v>325</v>
      </c>
      <c r="C194">
        <f>VLOOKUP($B194,'Tillförd energi'!$B$1:$AI$720,MATCH(C$1,'Tillförd energi'!$B$1:$AQ$1,0),FALSE)</f>
        <v>0</v>
      </c>
      <c r="D194">
        <f>VLOOKUP($B194,'Tillförd energi'!$B$1:$AI$720,MATCH(D$1,'Tillförd energi'!$B$1:$AQ$1,0),FALSE)</f>
        <v>0</v>
      </c>
      <c r="E194">
        <f>VLOOKUP($B194,'Tillförd energi'!$B$1:$AI$720,MATCH(E$1,'Tillförd energi'!$B$1:$AQ$1,0),FALSE)</f>
        <v>0</v>
      </c>
      <c r="F194">
        <f>VLOOKUP($B194,'Tillförd energi'!$B$1:$AI$720,MATCH(F$1,'Tillförd energi'!$B$1:$AQ$1,0),FALSE)</f>
        <v>0</v>
      </c>
      <c r="G194">
        <f>VLOOKUP($B194,'Tillförd energi'!$B$1:$AI$720,MATCH(G$1,'Tillförd energi'!$B$1:$AQ$1,0),FALSE)</f>
        <v>0</v>
      </c>
      <c r="H194">
        <f>VLOOKUP($B194,'Tillförd energi'!$B$1:$AI$720,MATCH(H$1,'Tillförd energi'!$B$1:$AQ$1,0),FALSE)</f>
        <v>0</v>
      </c>
      <c r="I194">
        <f>VLOOKUP($B194,'Tillförd energi'!$B$1:$AI$720,MATCH(I$1,'Tillförd energi'!$B$1:$AQ$1,0),FALSE)</f>
        <v>0</v>
      </c>
      <c r="J194">
        <f>VLOOKUP($B194,'Tillförd energi'!$B$1:$AI$720,MATCH(J$1,'Tillförd energi'!$B$1:$AQ$1,0),FALSE)</f>
        <v>0</v>
      </c>
      <c r="K194">
        <f>VLOOKUP($B194,'Tillförd energi'!$B$1:$AI$720,MATCH(K$1,'Tillförd energi'!$B$1:$AQ$1,0),FALSE)</f>
        <v>0</v>
      </c>
      <c r="L194">
        <f>VLOOKUP($B194,'Tillförd energi'!$B$1:$AI$720,MATCH(L$1,'Tillförd energi'!$B$1:$AQ$1,0),FALSE)</f>
        <v>0</v>
      </c>
      <c r="M194">
        <f>VLOOKUP($B194,'Tillförd energi'!$B$1:$AI$720,MATCH(M$1,'Tillförd energi'!$B$1:$AQ$1,0),FALSE)</f>
        <v>0</v>
      </c>
      <c r="N194">
        <f>VLOOKUP($B194,'Tillförd energi'!$B$1:$AI$720,MATCH(N$1,'Tillförd energi'!$B$1:$AQ$1,0),FALSE)</f>
        <v>0</v>
      </c>
      <c r="O194">
        <f>VLOOKUP($B194,'Tillförd energi'!$B$1:$AI$720,MATCH(O$1,'Tillförd energi'!$B$1:$AQ$1,0),FALSE)</f>
        <v>0</v>
      </c>
      <c r="P194">
        <f>VLOOKUP($B194,'Tillförd energi'!$B$1:$AI$720,MATCH(P$1,'Tillförd energi'!$B$1:$AQ$1,0),FALSE)</f>
        <v>17.806000000000001</v>
      </c>
      <c r="Q194">
        <f>VLOOKUP($B194,'Tillförd energi'!$B$1:$AI$720,MATCH(Q$1,'Tillförd energi'!$B$1:$AQ$1,0),FALSE)</f>
        <v>0</v>
      </c>
      <c r="R194">
        <f>VLOOKUP($B194,'Tillförd energi'!$B$1:$AI$720,MATCH(R$1,'Tillförd energi'!$B$1:$AQ$1,0),FALSE)</f>
        <v>0</v>
      </c>
      <c r="S194">
        <f>VLOOKUP($B194,'Tillförd energi'!$B$1:$AI$720,MATCH(S$1,'Tillförd energi'!$B$1:$AQ$1,0),FALSE)</f>
        <v>0</v>
      </c>
      <c r="T194">
        <f>VLOOKUP($B194,'Tillförd energi'!$B$1:$AI$720,MATCH(T$1,'Tillförd energi'!$B$1:$AQ$1,0),FALSE)</f>
        <v>0</v>
      </c>
      <c r="U194">
        <f>VLOOKUP($B194,'Tillförd energi'!$B$1:$AI$720,MATCH(U$1,'Tillförd energi'!$B$1:$AQ$1,0),FALSE)</f>
        <v>0</v>
      </c>
      <c r="V194">
        <f>VLOOKUP($B194,'Tillförd energi'!$B$1:$AI$720,MATCH(V$1,'Tillförd energi'!$B$1:$AQ$1,0),FALSE)</f>
        <v>0</v>
      </c>
      <c r="W194">
        <f>VLOOKUP($B194,'Tillförd energi'!$B$1:$AI$720,MATCH(W$1,'Tillförd energi'!$B$1:$AQ$1,0),FALSE)</f>
        <v>0.97599999999999998</v>
      </c>
      <c r="X194">
        <f>VLOOKUP($B194,'Tillförd energi'!$B$1:$AI$720,MATCH(X$1,'Tillförd energi'!$B$1:$AQ$1,0),FALSE)</f>
        <v>0</v>
      </c>
      <c r="Y194">
        <f>VLOOKUP($B194,'Tillförd energi'!$B$1:$AI$720,MATCH(Y$1,'Tillförd energi'!$B$1:$AQ$1,0),FALSE)</f>
        <v>0</v>
      </c>
      <c r="Z194">
        <f>VLOOKUP($B194,'Tillförd energi'!$B$1:$AI$720,MATCH(Z$1,'Tillförd energi'!$B$1:$AQ$1,0),FALSE)</f>
        <v>0</v>
      </c>
      <c r="AA194">
        <f>VLOOKUP($B194,'Tillförd energi'!$B$1:$AI$720,MATCH(AA$1,'Tillförd energi'!$B$1:$AQ$1,0),FALSE)</f>
        <v>0</v>
      </c>
      <c r="AB194">
        <f>VLOOKUP($B194,'Tillförd energi'!$B$1:$AI$720,MATCH(AB$1,'Tillförd energi'!$B$1:$AQ$1,0),FALSE)</f>
        <v>0</v>
      </c>
      <c r="AC194">
        <f>VLOOKUP($B194,'Tillförd energi'!$B$1:$AI$720,MATCH(AC$1,'Tillförd energi'!$B$1:$AQ$1,0),FALSE)</f>
        <v>2.367</v>
      </c>
      <c r="AD194">
        <f>VLOOKUP($B194,'Tillförd energi'!$B$1:$AI$720,MATCH(AD$1,'Tillförd energi'!$B$1:$AQ$1,0),FALSE)</f>
        <v>0</v>
      </c>
      <c r="AE194">
        <f>VLOOKUP($B194,'Tillförd energi'!$B$1:$AI$720,MATCH(AE$1,'Tillförd energi'!$B$1:$AQ$1,0),FALSE)</f>
        <v>0</v>
      </c>
      <c r="AF194">
        <f>VLOOKUP($B194,'Tillförd energi'!$B$1:$AI$720,MATCH(AF$1,'Tillförd energi'!$B$1:$AQ$1,0),FALSE)</f>
        <v>0.45700000000000002</v>
      </c>
      <c r="AG194">
        <f>IFERROR(VLOOKUP(B194,Miljö!$B$1:$AC$550,MATCH("Köpt mängd produktionsspecifik fjärrvärme:",Miljö!$B$1:$AC$1,0),FALSE)/1,0)</f>
        <v>0</v>
      </c>
      <c r="AI194">
        <f t="shared" si="46"/>
        <v>21.606000000000002</v>
      </c>
      <c r="AJ194">
        <f t="shared" si="47"/>
        <v>21.606000000000002</v>
      </c>
      <c r="AK194">
        <f>IF(ISERROR(1/VLOOKUP($B194,Leveranser!$B$1:$S$499,MATCH("Såld värme (GWh)",Leveranser!$B$1:$S$1,0),FALSE)),"",VLOOKUP($B194,Leveranser!$B$1:$S$499,MATCH("Såld värme (GWh)",Leveranser!$B$1:$S$1,0),FALSE))</f>
        <v>15.132</v>
      </c>
      <c r="AL194">
        <f>VLOOKUP($B194,Leveranser!$B$1:$Y$499,MATCH("Totalt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114">
        <f t="shared" si="48"/>
        <v>0.70036101083032487</v>
      </c>
      <c r="AP194" t="str">
        <f>IFERROR(VLOOKUP($B194,Miljövärden!$B$2:$H$600,7,FALSE),"Nej, saknas")</f>
        <v>Ja</v>
      </c>
      <c r="AQ194" t="str">
        <f>IFERROR(VLOOKUP($B194,Miljövärden!$B$2:$H$600,6,FALSE),"Nej, saknas")</f>
        <v>Ja</v>
      </c>
      <c r="AU194">
        <f t="shared" si="49"/>
        <v>0.45700000000000002</v>
      </c>
      <c r="AV194">
        <f t="shared" si="50"/>
        <v>0</v>
      </c>
      <c r="AW194">
        <f t="shared" si="51"/>
        <v>17.806000000000001</v>
      </c>
      <c r="AX194">
        <f t="shared" si="52"/>
        <v>0</v>
      </c>
      <c r="AZ194">
        <f t="shared" si="53"/>
        <v>18.782</v>
      </c>
      <c r="BC194">
        <f t="shared" si="54"/>
        <v>0</v>
      </c>
      <c r="BD194">
        <f t="shared" si="55"/>
        <v>0</v>
      </c>
      <c r="BE194">
        <f t="shared" si="56"/>
        <v>18.782</v>
      </c>
      <c r="BF194">
        <f t="shared" si="57"/>
        <v>2.367</v>
      </c>
      <c r="BG194">
        <f t="shared" si="58"/>
        <v>0.45700000000000002</v>
      </c>
      <c r="BH194">
        <f>VLOOKUP(B194,Miljö!$B$1:$BX$482,MATCH("Fossilandel för ursprungspecificerad el ()",Miljö!$B$1:$I$1,0),FALSE)</f>
        <v>0</v>
      </c>
      <c r="BI194">
        <f>VLOOKUP(B194,Miljö!$B$1:$BX$482,MATCH("Kärnkraftsandel för ursprungsspecificerad el ()",Miljö!$B$1:$O$1,0),FALSE)</f>
        <v>0</v>
      </c>
      <c r="BJ194">
        <f t="shared" si="59"/>
        <v>0</v>
      </c>
      <c r="BK194" t="str">
        <f>VLOOKUP(B194,Miljö!$B$1:$P$482,MATCH("Fossil andel i procent (%)",Miljö!$B$1:$P$1,0),FALSE)</f>
        <v>ET</v>
      </c>
      <c r="BL194">
        <f t="shared" si="60"/>
        <v>21.606000000000002</v>
      </c>
      <c r="BO194" s="21">
        <f t="shared" si="61"/>
        <v>0</v>
      </c>
      <c r="BP194" s="115">
        <f t="shared" si="62"/>
        <v>0</v>
      </c>
      <c r="BQ194" s="115">
        <f t="shared" si="63"/>
        <v>0.89044709802832545</v>
      </c>
      <c r="BR194" s="115">
        <f t="shared" si="64"/>
        <v>0.10955290197167453</v>
      </c>
      <c r="BT194" s="116">
        <f t="shared" si="65"/>
        <v>1</v>
      </c>
      <c r="BW194" s="115">
        <f>IF(AP194="Ja",VLOOKUP(B194,Miljövärden!$B$2:$H$600,MATCH("Total andel fossilt",Miljövärden!$B$2:$H$2,0),FALSE),"")</f>
        <v>0</v>
      </c>
      <c r="BX194" s="116">
        <f t="shared" si="66"/>
        <v>0</v>
      </c>
      <c r="BZ194">
        <f t="shared" si="67"/>
        <v>0</v>
      </c>
      <c r="CA194" s="115">
        <f t="shared" si="68"/>
        <v>0</v>
      </c>
    </row>
    <row r="195" spans="1:79">
      <c r="A195" t="s">
        <v>326</v>
      </c>
      <c r="B195" t="s">
        <v>327</v>
      </c>
      <c r="C195">
        <f>VLOOKUP($B195,'Tillförd energi'!$B$1:$AI$720,MATCH(C$1,'Tillförd energi'!$B$1:$AQ$1,0),FALSE)</f>
        <v>0</v>
      </c>
      <c r="D195">
        <f>VLOOKUP($B195,'Tillförd energi'!$B$1:$AI$720,MATCH(D$1,'Tillförd energi'!$B$1:$AQ$1,0),FALSE)</f>
        <v>0.37</v>
      </c>
      <c r="E195">
        <f>VLOOKUP($B195,'Tillförd energi'!$B$1:$AI$720,MATCH(E$1,'Tillförd energi'!$B$1:$AQ$1,0),FALSE)</f>
        <v>0</v>
      </c>
      <c r="F195">
        <f>VLOOKUP($B195,'Tillförd energi'!$B$1:$AI$720,MATCH(F$1,'Tillförd energi'!$B$1:$AQ$1,0),FALSE)</f>
        <v>0</v>
      </c>
      <c r="G195">
        <f>VLOOKUP($B195,'Tillförd energi'!$B$1:$AI$720,MATCH(G$1,'Tillförd energi'!$B$1:$AQ$1,0),FALSE)</f>
        <v>0</v>
      </c>
      <c r="H195">
        <f>VLOOKUP($B195,'Tillförd energi'!$B$1:$AI$720,MATCH(H$1,'Tillförd energi'!$B$1:$AQ$1,0),FALSE)</f>
        <v>0</v>
      </c>
      <c r="I195">
        <f>VLOOKUP($B195,'Tillförd energi'!$B$1:$AI$720,MATCH(I$1,'Tillförd energi'!$B$1:$AQ$1,0),FALSE)</f>
        <v>146.19499999999999</v>
      </c>
      <c r="J195">
        <f>VLOOKUP($B195,'Tillförd energi'!$B$1:$AI$720,MATCH(J$1,'Tillförd energi'!$B$1:$AQ$1,0),FALSE)</f>
        <v>0</v>
      </c>
      <c r="K195">
        <f>VLOOKUP($B195,'Tillförd energi'!$B$1:$AI$720,MATCH(K$1,'Tillförd energi'!$B$1:$AQ$1,0),FALSE)</f>
        <v>0</v>
      </c>
      <c r="L195">
        <f>VLOOKUP($B195,'Tillförd energi'!$B$1:$AI$720,MATCH(L$1,'Tillförd energi'!$B$1:$AQ$1,0),FALSE)</f>
        <v>0</v>
      </c>
      <c r="M195">
        <f>VLOOKUP($B195,'Tillförd energi'!$B$1:$AI$720,MATCH(M$1,'Tillförd energi'!$B$1:$AQ$1,0),FALSE)</f>
        <v>0</v>
      </c>
      <c r="N195">
        <f>VLOOKUP($B195,'Tillförd energi'!$B$1:$AI$720,MATCH(N$1,'Tillförd energi'!$B$1:$AQ$1,0),FALSE)</f>
        <v>0</v>
      </c>
      <c r="O195">
        <f>VLOOKUP($B195,'Tillförd energi'!$B$1:$AI$720,MATCH(O$1,'Tillförd energi'!$B$1:$AQ$1,0),FALSE)</f>
        <v>25.604600000000001</v>
      </c>
      <c r="P195">
        <f>VLOOKUP($B195,'Tillförd energi'!$B$1:$AI$720,MATCH(P$1,'Tillförd energi'!$B$1:$AQ$1,0),FALSE)</f>
        <v>0</v>
      </c>
      <c r="Q195">
        <f>VLOOKUP($B195,'Tillförd energi'!$B$1:$AI$720,MATCH(Q$1,'Tillförd energi'!$B$1:$AQ$1,0),FALSE)</f>
        <v>0</v>
      </c>
      <c r="R195">
        <f>VLOOKUP($B195,'Tillförd energi'!$B$1:$AI$720,MATCH(R$1,'Tillförd energi'!$B$1:$AQ$1,0),FALSE)</f>
        <v>0</v>
      </c>
      <c r="S195">
        <f>VLOOKUP($B195,'Tillförd energi'!$B$1:$AI$720,MATCH(S$1,'Tillförd energi'!$B$1:$AQ$1,0),FALSE)</f>
        <v>0</v>
      </c>
      <c r="T195">
        <f>VLOOKUP($B195,'Tillförd energi'!$B$1:$AI$720,MATCH(T$1,'Tillförd energi'!$B$1:$AQ$1,0),FALSE)</f>
        <v>0</v>
      </c>
      <c r="U195">
        <f>VLOOKUP($B195,'Tillförd energi'!$B$1:$AI$720,MATCH(U$1,'Tillförd energi'!$B$1:$AQ$1,0),FALSE)</f>
        <v>0</v>
      </c>
      <c r="V195">
        <f>VLOOKUP($B195,'Tillförd energi'!$B$1:$AI$720,MATCH(V$1,'Tillförd energi'!$B$1:$AQ$1,0),FALSE)</f>
        <v>0</v>
      </c>
      <c r="W195">
        <f>VLOOKUP($B195,'Tillförd energi'!$B$1:$AI$720,MATCH(W$1,'Tillförd energi'!$B$1:$AQ$1,0),FALSE)</f>
        <v>0</v>
      </c>
      <c r="X195">
        <f>VLOOKUP($B195,'Tillförd energi'!$B$1:$AI$720,MATCH(X$1,'Tillförd energi'!$B$1:$AQ$1,0),FALSE)</f>
        <v>0</v>
      </c>
      <c r="Y195">
        <f>VLOOKUP($B195,'Tillförd energi'!$B$1:$AI$720,MATCH(Y$1,'Tillförd energi'!$B$1:$AQ$1,0),FALSE)</f>
        <v>0</v>
      </c>
      <c r="Z195">
        <f>VLOOKUP($B195,'Tillförd energi'!$B$1:$AI$720,MATCH(Z$1,'Tillförd energi'!$B$1:$AQ$1,0),FALSE)</f>
        <v>0</v>
      </c>
      <c r="AA195">
        <f>VLOOKUP($B195,'Tillförd energi'!$B$1:$AI$720,MATCH(AA$1,'Tillförd energi'!$B$1:$AQ$1,0),FALSE)</f>
        <v>0</v>
      </c>
      <c r="AB195">
        <f>VLOOKUP($B195,'Tillförd energi'!$B$1:$AI$720,MATCH(AB$1,'Tillförd energi'!$B$1:$AQ$1,0),FALSE)</f>
        <v>0</v>
      </c>
      <c r="AC195">
        <f>VLOOKUP($B195,'Tillförd energi'!$B$1:$AI$720,MATCH(AC$1,'Tillförd energi'!$B$1:$AQ$1,0),FALSE)</f>
        <v>0</v>
      </c>
      <c r="AD195">
        <f>VLOOKUP($B195,'Tillförd energi'!$B$1:$AI$720,MATCH(AD$1,'Tillförd energi'!$B$1:$AQ$1,0),FALSE)</f>
        <v>0</v>
      </c>
      <c r="AE195">
        <f>VLOOKUP($B195,'Tillförd energi'!$B$1:$AI$720,MATCH(AE$1,'Tillförd energi'!$B$1:$AQ$1,0),FALSE)</f>
        <v>0</v>
      </c>
      <c r="AF195">
        <f>VLOOKUP($B195,'Tillförd energi'!$B$1:$AI$720,MATCH(AF$1,'Tillförd energi'!$B$1:$AQ$1,0),FALSE)</f>
        <v>8.3561599999999991</v>
      </c>
      <c r="AG195">
        <f>IFERROR(VLOOKUP(B195,Miljö!$B$1:$AC$550,MATCH("Köpt mängd produktionsspecifik fjärrvärme:",Miljö!$B$1:$AC$1,0),FALSE)/1,0)</f>
        <v>0</v>
      </c>
      <c r="AI195">
        <f t="shared" ref="AI195:AI258" si="69">SUM(C195:AF195)</f>
        <v>180.52575999999999</v>
      </c>
      <c r="AJ195">
        <f t="shared" ref="AJ195:AJ258" si="70">SUM(C195:AG195)</f>
        <v>180.52575999999999</v>
      </c>
      <c r="AK195">
        <f>IF(ISERROR(1/VLOOKUP($B195,Leveranser!$B$1:$S$499,MATCH("Såld värme (GWh)",Leveranser!$B$1:$S$1,0),FALSE)),"",VLOOKUP($B195,Leveranser!$B$1:$S$499,MATCH("Såld värme (GWh)",Leveranser!$B$1:$S$1,0),FALSE))</f>
        <v>135.6</v>
      </c>
      <c r="AL195">
        <f>VLOOKUP($B195,Leveranser!$B$1:$Y$499,MATCH("Totalt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114">
        <f t="shared" ref="AN195:AN258" si="71">IFERROR(AK195/AJ195,"")</f>
        <v>0.75113933878466987</v>
      </c>
      <c r="AP195" t="str">
        <f>IFERROR(VLOOKUP($B195,Miljövärden!$B$2:$H$600,7,FALSE),"Nej, saknas")</f>
        <v>Ja</v>
      </c>
      <c r="AQ195" t="str">
        <f>IFERROR(VLOOKUP($B195,Miljövärden!$B$2:$H$600,6,FALSE),"Nej, saknas")</f>
        <v>Nej</v>
      </c>
      <c r="AU195">
        <f t="shared" ref="AU195:AU258" si="72">Z195+AA195+AF195</f>
        <v>8.3561599999999991</v>
      </c>
      <c r="AV195">
        <f t="shared" ref="AV195:AV258" si="73">X195</f>
        <v>0</v>
      </c>
      <c r="AW195">
        <f t="shared" ref="AW195:AW258" si="74">M195+N195+O195+P195+Q195</f>
        <v>25.604600000000001</v>
      </c>
      <c r="AX195">
        <f t="shared" ref="AX195:AX258" si="75">R195+S195+T195+U195</f>
        <v>0</v>
      </c>
      <c r="AZ195">
        <f t="shared" ref="AZ195:AZ258" si="76">L195+M195+N195+O195+P195+Q195+R195+S195+T195+U195+V195+W195+X195</f>
        <v>25.604600000000001</v>
      </c>
      <c r="BC195">
        <f t="shared" ref="BC195:BC258" si="77">C195+D195+E195+F195+G195+H195+AE195</f>
        <v>0.37</v>
      </c>
      <c r="BD195">
        <f t="shared" ref="BD195:BD258" si="78">Y195</f>
        <v>0</v>
      </c>
      <c r="BE195">
        <f t="shared" ref="BE195:BE258" si="79">M195+N195+O195+P195+Q195+R195+S195+T195+U195+V195+W195+X195</f>
        <v>25.604600000000001</v>
      </c>
      <c r="BF195">
        <f t="shared" ref="BF195:BF258" si="80">I195+J195+K195+L195+AB195+AC195+AD195</f>
        <v>146.19499999999999</v>
      </c>
      <c r="BG195">
        <f t="shared" ref="BG195:BG258" si="81">Z195+AA195+AF195</f>
        <v>8.3561599999999991</v>
      </c>
      <c r="BH195">
        <f>VLOOKUP(B195,Miljö!$B$1:$BX$482,MATCH("Fossilandel för ursprungspecificerad el ()",Miljö!$B$1:$I$1,0),FALSE)</f>
        <v>0</v>
      </c>
      <c r="BI195">
        <f>VLOOKUP(B195,Miljö!$B$1:$BX$482,MATCH("Kärnkraftsandel för ursprungsspecificerad el ()",Miljö!$B$1:$O$1,0),FALSE)</f>
        <v>0</v>
      </c>
      <c r="BJ195">
        <f t="shared" ref="BJ195:BJ258" si="82">AG195</f>
        <v>0</v>
      </c>
      <c r="BK195" t="str">
        <f>VLOOKUP(B195,Miljö!$B$1:$P$482,MATCH("Fossil andel i procent (%)",Miljö!$B$1:$P$1,0),FALSE)</f>
        <v>ET</v>
      </c>
      <c r="BL195">
        <f t="shared" ref="BL195:BL258" si="83">SUM(BC195:BG195,BJ195)</f>
        <v>180.52575999999999</v>
      </c>
      <c r="BO195" s="21">
        <f t="shared" ref="BO195:BO258" si="84">IF(AP195="ja",(BC195+IFERROR(BG195*BH195,0)+IFERROR(BJ195*BK195/100,0))/$BL195,"")</f>
        <v>2.0495689922590547E-3</v>
      </c>
      <c r="BP195" s="115">
        <f t="shared" ref="BP195:BP258" si="85">IF(AP195="ja",(BD195+IFERROR(BG195*BI195,0)+IFERROR(BJ195*(1-BK195/100),0))/$BL195,"")</f>
        <v>0</v>
      </c>
      <c r="BQ195" s="115">
        <f t="shared" ref="BQ195:BQ258" si="86">IF(AP195="ja",(BE195+IFERROR(BG195*(1-BH195-BI195),0))/$BL195,"")</f>
        <v>0.18812140716095033</v>
      </c>
      <c r="BR195" s="115">
        <f t="shared" ref="BR195:BR258" si="87">IF(AP195="Ja",BF195/$BL195,"")</f>
        <v>0.80982902384679067</v>
      </c>
      <c r="BT195" s="116">
        <f t="shared" ref="BT195:BT258" si="88">SUM(BO195:BR195)</f>
        <v>1</v>
      </c>
      <c r="BW195" s="115">
        <f>IF(AP195="Ja",VLOOKUP(B195,Miljövärden!$B$2:$H$600,MATCH("Total andel fossilt",Miljövärden!$B$2:$H$2,0),FALSE),"")</f>
        <v>2.0495700000000001E-3</v>
      </c>
      <c r="BX195" s="116">
        <f t="shared" ref="BX195:BX258" si="89">BW195-BO195</f>
        <v>1.0077409453787545E-9</v>
      </c>
      <c r="BZ195">
        <f t="shared" ref="BZ195:BZ258" si="90">IFERROR(BW195-BO195,"")</f>
        <v>1.0077409453787545E-9</v>
      </c>
      <c r="CA195" s="115">
        <f t="shared" ref="CA195:CA258" si="91">IFERROR(ROUND(BW195,3)-ROUND(BO195,3),"")</f>
        <v>0</v>
      </c>
    </row>
    <row r="196" spans="1:79">
      <c r="A196" t="s">
        <v>328</v>
      </c>
      <c r="B196" t="s">
        <v>329</v>
      </c>
      <c r="C196">
        <f>VLOOKUP($B196,'Tillförd energi'!$B$1:$AI$720,MATCH(C$1,'Tillförd energi'!$B$1:$AQ$1,0),FALSE)</f>
        <v>0</v>
      </c>
      <c r="D196">
        <f>VLOOKUP($B196,'Tillförd energi'!$B$1:$AI$720,MATCH(D$1,'Tillförd energi'!$B$1:$AQ$1,0),FALSE)</f>
        <v>4.2999999999999997E-2</v>
      </c>
      <c r="E196">
        <f>VLOOKUP($B196,'Tillförd energi'!$B$1:$AI$720,MATCH(E$1,'Tillförd energi'!$B$1:$AQ$1,0),FALSE)</f>
        <v>0</v>
      </c>
      <c r="F196">
        <f>VLOOKUP($B196,'Tillförd energi'!$B$1:$AI$720,MATCH(F$1,'Tillförd energi'!$B$1:$AQ$1,0),FALSE)</f>
        <v>0</v>
      </c>
      <c r="G196">
        <f>VLOOKUP($B196,'Tillförd energi'!$B$1:$AI$720,MATCH(G$1,'Tillförd energi'!$B$1:$AQ$1,0),FALSE)</f>
        <v>0</v>
      </c>
      <c r="H196">
        <f>VLOOKUP($B196,'Tillförd energi'!$B$1:$AI$720,MATCH(H$1,'Tillförd energi'!$B$1:$AQ$1,0),FALSE)</f>
        <v>0</v>
      </c>
      <c r="I196">
        <f>VLOOKUP($B196,'Tillförd energi'!$B$1:$AI$720,MATCH(I$1,'Tillförd energi'!$B$1:$AQ$1,0),FALSE)</f>
        <v>0</v>
      </c>
      <c r="J196">
        <f>VLOOKUP($B196,'Tillförd energi'!$B$1:$AI$720,MATCH(J$1,'Tillförd energi'!$B$1:$AQ$1,0),FALSE)</f>
        <v>0</v>
      </c>
      <c r="K196">
        <f>VLOOKUP($B196,'Tillförd energi'!$B$1:$AI$720,MATCH(K$1,'Tillförd energi'!$B$1:$AQ$1,0),FALSE)</f>
        <v>0</v>
      </c>
      <c r="L196">
        <f>VLOOKUP($B196,'Tillförd energi'!$B$1:$AI$720,MATCH(L$1,'Tillförd energi'!$B$1:$AQ$1,0),FALSE)</f>
        <v>0</v>
      </c>
      <c r="M196">
        <f>VLOOKUP($B196,'Tillförd energi'!$B$1:$AI$720,MATCH(M$1,'Tillförd energi'!$B$1:$AQ$1,0),FALSE)</f>
        <v>0</v>
      </c>
      <c r="N196">
        <f>VLOOKUP($B196,'Tillförd energi'!$B$1:$AI$720,MATCH(N$1,'Tillförd energi'!$B$1:$AQ$1,0),FALSE)</f>
        <v>0</v>
      </c>
      <c r="O196">
        <f>VLOOKUP($B196,'Tillförd energi'!$B$1:$AI$720,MATCH(O$1,'Tillförd energi'!$B$1:$AQ$1,0),FALSE)</f>
        <v>0</v>
      </c>
      <c r="P196">
        <f>VLOOKUP($B196,'Tillförd energi'!$B$1:$AI$720,MATCH(P$1,'Tillförd energi'!$B$1:$AQ$1,0),FALSE)</f>
        <v>0</v>
      </c>
      <c r="Q196">
        <f>VLOOKUP($B196,'Tillförd energi'!$B$1:$AI$720,MATCH(Q$1,'Tillförd energi'!$B$1:$AQ$1,0),FALSE)</f>
        <v>0</v>
      </c>
      <c r="R196">
        <f>VLOOKUP($B196,'Tillförd energi'!$B$1:$AI$720,MATCH(R$1,'Tillförd energi'!$B$1:$AQ$1,0),FALSE)</f>
        <v>1.8320000000000001</v>
      </c>
      <c r="S196">
        <f>VLOOKUP($B196,'Tillförd energi'!$B$1:$AI$720,MATCH(S$1,'Tillförd energi'!$B$1:$AQ$1,0),FALSE)</f>
        <v>0</v>
      </c>
      <c r="T196">
        <f>VLOOKUP($B196,'Tillförd energi'!$B$1:$AI$720,MATCH(T$1,'Tillförd energi'!$B$1:$AQ$1,0),FALSE)</f>
        <v>0</v>
      </c>
      <c r="U196">
        <f>VLOOKUP($B196,'Tillförd energi'!$B$1:$AI$720,MATCH(U$1,'Tillförd energi'!$B$1:$AQ$1,0),FALSE)</f>
        <v>0</v>
      </c>
      <c r="V196">
        <f>VLOOKUP($B196,'Tillförd energi'!$B$1:$AI$720,MATCH(V$1,'Tillförd energi'!$B$1:$AQ$1,0),FALSE)</f>
        <v>0</v>
      </c>
      <c r="W196">
        <f>VLOOKUP($B196,'Tillförd energi'!$B$1:$AI$720,MATCH(W$1,'Tillförd energi'!$B$1:$AQ$1,0),FALSE)</f>
        <v>0</v>
      </c>
      <c r="X196">
        <f>VLOOKUP($B196,'Tillförd energi'!$B$1:$AI$720,MATCH(X$1,'Tillförd energi'!$B$1:$AQ$1,0),FALSE)</f>
        <v>0</v>
      </c>
      <c r="Y196">
        <f>VLOOKUP($B196,'Tillförd energi'!$B$1:$AI$720,MATCH(Y$1,'Tillförd energi'!$B$1:$AQ$1,0),FALSE)</f>
        <v>0</v>
      </c>
      <c r="Z196">
        <f>VLOOKUP($B196,'Tillförd energi'!$B$1:$AI$720,MATCH(Z$1,'Tillförd energi'!$B$1:$AQ$1,0),FALSE)</f>
        <v>0</v>
      </c>
      <c r="AA196">
        <f>VLOOKUP($B196,'Tillförd energi'!$B$1:$AI$720,MATCH(AA$1,'Tillförd energi'!$B$1:$AQ$1,0),FALSE)</f>
        <v>0</v>
      </c>
      <c r="AB196">
        <f>VLOOKUP($B196,'Tillförd energi'!$B$1:$AI$720,MATCH(AB$1,'Tillförd energi'!$B$1:$AQ$1,0),FALSE)</f>
        <v>0</v>
      </c>
      <c r="AC196">
        <f>VLOOKUP($B196,'Tillförd energi'!$B$1:$AI$720,MATCH(AC$1,'Tillförd energi'!$B$1:$AQ$1,0),FALSE)</f>
        <v>0</v>
      </c>
      <c r="AD196">
        <f>VLOOKUP($B196,'Tillförd energi'!$B$1:$AI$720,MATCH(AD$1,'Tillförd energi'!$B$1:$AQ$1,0),FALSE)</f>
        <v>0</v>
      </c>
      <c r="AE196">
        <f>VLOOKUP($B196,'Tillförd energi'!$B$1:$AI$720,MATCH(AE$1,'Tillförd energi'!$B$1:$AQ$1,0),FALSE)</f>
        <v>0</v>
      </c>
      <c r="AF196">
        <f>VLOOKUP($B196,'Tillförd energi'!$B$1:$AI$720,MATCH(AF$1,'Tillförd energi'!$B$1:$AQ$1,0),FALSE)</f>
        <v>3.2000000000000001E-2</v>
      </c>
      <c r="AG196">
        <f>IFERROR(VLOOKUP(B196,Miljö!$B$1:$AC$550,MATCH("Köpt mängd produktionsspecifik fjärrvärme:",Miljö!$B$1:$AC$1,0),FALSE)/1,0)</f>
        <v>0</v>
      </c>
      <c r="AI196">
        <f t="shared" si="69"/>
        <v>1.907</v>
      </c>
      <c r="AJ196">
        <f t="shared" si="70"/>
        <v>1.907</v>
      </c>
      <c r="AK196">
        <f>IF(ISERROR(1/VLOOKUP($B196,Leveranser!$B$1:$S$499,MATCH("Såld värme (GWh)",Leveranser!$B$1:$S$1,0),FALSE)),"",VLOOKUP($B196,Leveranser!$B$1:$S$499,MATCH("Såld värme (GWh)",Leveranser!$B$1:$S$1,0),FALSE))</f>
        <v>1.43</v>
      </c>
      <c r="AL196">
        <f>VLOOKUP($B196,Leveranser!$B$1:$Y$499,MATCH("Totalt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114">
        <f t="shared" si="71"/>
        <v>0.74986890403775563</v>
      </c>
      <c r="AP196" t="str">
        <f>IFERROR(VLOOKUP($B196,Miljövärden!$B$2:$H$600,7,FALSE),"Nej, saknas")</f>
        <v>Ja</v>
      </c>
      <c r="AQ196" t="str">
        <f>IFERROR(VLOOKUP($B196,Miljövärden!$B$2:$H$600,6,FALSE),"Nej, saknas")</f>
        <v>Ja</v>
      </c>
      <c r="AU196">
        <f t="shared" si="72"/>
        <v>3.2000000000000001E-2</v>
      </c>
      <c r="AV196">
        <f t="shared" si="73"/>
        <v>0</v>
      </c>
      <c r="AW196">
        <f t="shared" si="74"/>
        <v>0</v>
      </c>
      <c r="AX196">
        <f t="shared" si="75"/>
        <v>1.8320000000000001</v>
      </c>
      <c r="AZ196">
        <f t="shared" si="76"/>
        <v>1.8320000000000001</v>
      </c>
      <c r="BC196">
        <f t="shared" si="77"/>
        <v>4.2999999999999997E-2</v>
      </c>
      <c r="BD196">
        <f t="shared" si="78"/>
        <v>0</v>
      </c>
      <c r="BE196">
        <f t="shared" si="79"/>
        <v>1.8320000000000001</v>
      </c>
      <c r="BF196">
        <f t="shared" si="80"/>
        <v>0</v>
      </c>
      <c r="BG196">
        <f t="shared" si="81"/>
        <v>3.2000000000000001E-2</v>
      </c>
      <c r="BH196">
        <f>VLOOKUP(B196,Miljö!$B$1:$BX$482,MATCH("Fossilandel för ursprungspecificerad el ()",Miljö!$B$1:$I$1,0),FALSE)</f>
        <v>0</v>
      </c>
      <c r="BI196">
        <f>VLOOKUP(B196,Miljö!$B$1:$BX$482,MATCH("Kärnkraftsandel för ursprungsspecificerad el ()",Miljö!$B$1:$O$1,0),FALSE)</f>
        <v>0</v>
      </c>
      <c r="BJ196">
        <f t="shared" si="82"/>
        <v>0</v>
      </c>
      <c r="BK196" t="str">
        <f>VLOOKUP(B196,Miljö!$B$1:$P$482,MATCH("Fossil andel i procent (%)",Miljö!$B$1:$P$1,0),FALSE)</f>
        <v>ET</v>
      </c>
      <c r="BL196">
        <f t="shared" si="83"/>
        <v>1.907</v>
      </c>
      <c r="BO196" s="21">
        <f t="shared" si="84"/>
        <v>2.2548505506030412E-2</v>
      </c>
      <c r="BP196" s="115">
        <f t="shared" si="85"/>
        <v>0</v>
      </c>
      <c r="BQ196" s="115">
        <f t="shared" si="86"/>
        <v>0.97745149449396962</v>
      </c>
      <c r="BR196" s="115">
        <f t="shared" si="87"/>
        <v>0</v>
      </c>
      <c r="BT196" s="116">
        <f t="shared" si="88"/>
        <v>1</v>
      </c>
      <c r="BW196" s="115">
        <f>IF(AP196="Ja",VLOOKUP(B196,Miljövärden!$B$2:$H$600,MATCH("Total andel fossilt",Miljövärden!$B$2:$H$2,0),FALSE),"")</f>
        <v>2.2548499999999999E-2</v>
      </c>
      <c r="BX196" s="116">
        <f t="shared" si="89"/>
        <v>-5.5060304128551341E-9</v>
      </c>
      <c r="BZ196">
        <f t="shared" si="90"/>
        <v>-5.5060304128551341E-9</v>
      </c>
      <c r="CA196" s="115">
        <f t="shared" si="91"/>
        <v>0</v>
      </c>
    </row>
    <row r="197" spans="1:79">
      <c r="A197" t="s">
        <v>328</v>
      </c>
      <c r="B197" t="s">
        <v>330</v>
      </c>
      <c r="C197">
        <f>VLOOKUP($B197,'Tillförd energi'!$B$1:$AI$720,MATCH(C$1,'Tillförd energi'!$B$1:$AQ$1,0),FALSE)</f>
        <v>0</v>
      </c>
      <c r="D197">
        <f>VLOOKUP($B197,'Tillförd energi'!$B$1:$AI$720,MATCH(D$1,'Tillförd energi'!$B$1:$AQ$1,0),FALSE)</f>
        <v>0.27200000000000002</v>
      </c>
      <c r="E197">
        <f>VLOOKUP($B197,'Tillförd energi'!$B$1:$AI$720,MATCH(E$1,'Tillförd energi'!$B$1:$AQ$1,0),FALSE)</f>
        <v>0</v>
      </c>
      <c r="F197">
        <f>VLOOKUP($B197,'Tillförd energi'!$B$1:$AI$720,MATCH(F$1,'Tillförd energi'!$B$1:$AQ$1,0),FALSE)</f>
        <v>0</v>
      </c>
      <c r="G197">
        <f>VLOOKUP($B197,'Tillförd energi'!$B$1:$AI$720,MATCH(G$1,'Tillförd energi'!$B$1:$AQ$1,0),FALSE)</f>
        <v>0</v>
      </c>
      <c r="H197">
        <f>VLOOKUP($B197,'Tillförd energi'!$B$1:$AI$720,MATCH(H$1,'Tillförd energi'!$B$1:$AQ$1,0),FALSE)</f>
        <v>0</v>
      </c>
      <c r="I197">
        <f>VLOOKUP($B197,'Tillförd energi'!$B$1:$AI$720,MATCH(I$1,'Tillförd energi'!$B$1:$AQ$1,0),FALSE)</f>
        <v>0</v>
      </c>
      <c r="J197">
        <f>VLOOKUP($B197,'Tillförd energi'!$B$1:$AI$720,MATCH(J$1,'Tillförd energi'!$B$1:$AQ$1,0),FALSE)</f>
        <v>0</v>
      </c>
      <c r="K197">
        <f>VLOOKUP($B197,'Tillförd energi'!$B$1:$AI$720,MATCH(K$1,'Tillförd energi'!$B$1:$AQ$1,0),FALSE)</f>
        <v>0</v>
      </c>
      <c r="L197">
        <f>VLOOKUP($B197,'Tillförd energi'!$B$1:$AI$720,MATCH(L$1,'Tillförd energi'!$B$1:$AQ$1,0),FALSE)</f>
        <v>0</v>
      </c>
      <c r="M197">
        <f>VLOOKUP($B197,'Tillförd energi'!$B$1:$AI$720,MATCH(M$1,'Tillförd energi'!$B$1:$AQ$1,0),FALSE)</f>
        <v>0</v>
      </c>
      <c r="N197">
        <f>VLOOKUP($B197,'Tillförd energi'!$B$1:$AI$720,MATCH(N$1,'Tillförd energi'!$B$1:$AQ$1,0),FALSE)</f>
        <v>0</v>
      </c>
      <c r="O197">
        <f>VLOOKUP($B197,'Tillförd energi'!$B$1:$AI$720,MATCH(O$1,'Tillförd energi'!$B$1:$AQ$1,0),FALSE)</f>
        <v>0</v>
      </c>
      <c r="P197">
        <f>VLOOKUP($B197,'Tillförd energi'!$B$1:$AI$720,MATCH(P$1,'Tillförd energi'!$B$1:$AQ$1,0),FALSE)</f>
        <v>11.355</v>
      </c>
      <c r="Q197">
        <f>VLOOKUP($B197,'Tillförd energi'!$B$1:$AI$720,MATCH(Q$1,'Tillförd energi'!$B$1:$AQ$1,0),FALSE)</f>
        <v>0</v>
      </c>
      <c r="R197">
        <f>VLOOKUP($B197,'Tillförd energi'!$B$1:$AI$720,MATCH(R$1,'Tillförd energi'!$B$1:$AQ$1,0),FALSE)</f>
        <v>0</v>
      </c>
      <c r="S197">
        <f>VLOOKUP($B197,'Tillförd energi'!$B$1:$AI$720,MATCH(S$1,'Tillförd energi'!$B$1:$AQ$1,0),FALSE)</f>
        <v>0</v>
      </c>
      <c r="T197">
        <f>VLOOKUP($B197,'Tillförd energi'!$B$1:$AI$720,MATCH(T$1,'Tillförd energi'!$B$1:$AQ$1,0),FALSE)</f>
        <v>0</v>
      </c>
      <c r="U197">
        <f>VLOOKUP($B197,'Tillförd energi'!$B$1:$AI$720,MATCH(U$1,'Tillförd energi'!$B$1:$AQ$1,0),FALSE)</f>
        <v>0</v>
      </c>
      <c r="V197">
        <f>VLOOKUP($B197,'Tillförd energi'!$B$1:$AI$720,MATCH(V$1,'Tillförd energi'!$B$1:$AQ$1,0),FALSE)</f>
        <v>0</v>
      </c>
      <c r="W197">
        <f>VLOOKUP($B197,'Tillförd energi'!$B$1:$AI$720,MATCH(W$1,'Tillförd energi'!$B$1:$AQ$1,0),FALSE)</f>
        <v>1.3939999999999999</v>
      </c>
      <c r="X197">
        <f>VLOOKUP($B197,'Tillförd energi'!$B$1:$AI$720,MATCH(X$1,'Tillförd energi'!$B$1:$AQ$1,0),FALSE)</f>
        <v>0</v>
      </c>
      <c r="Y197">
        <f>VLOOKUP($B197,'Tillförd energi'!$B$1:$AI$720,MATCH(Y$1,'Tillförd energi'!$B$1:$AQ$1,0),FALSE)</f>
        <v>0</v>
      </c>
      <c r="Z197">
        <f>VLOOKUP($B197,'Tillförd energi'!$B$1:$AI$720,MATCH(Z$1,'Tillförd energi'!$B$1:$AQ$1,0),FALSE)</f>
        <v>0</v>
      </c>
      <c r="AA197">
        <f>VLOOKUP($B197,'Tillförd energi'!$B$1:$AI$720,MATCH(AA$1,'Tillförd energi'!$B$1:$AQ$1,0),FALSE)</f>
        <v>0</v>
      </c>
      <c r="AB197">
        <f>VLOOKUP($B197,'Tillförd energi'!$B$1:$AI$720,MATCH(AB$1,'Tillförd energi'!$B$1:$AQ$1,0),FALSE)</f>
        <v>0</v>
      </c>
      <c r="AC197">
        <f>VLOOKUP($B197,'Tillförd energi'!$B$1:$AI$720,MATCH(AC$1,'Tillförd energi'!$B$1:$AQ$1,0),FALSE)</f>
        <v>1.26</v>
      </c>
      <c r="AD197">
        <f>VLOOKUP($B197,'Tillförd energi'!$B$1:$AI$720,MATCH(AD$1,'Tillförd energi'!$B$1:$AQ$1,0),FALSE)</f>
        <v>0</v>
      </c>
      <c r="AE197">
        <f>VLOOKUP($B197,'Tillförd energi'!$B$1:$AI$720,MATCH(AE$1,'Tillförd energi'!$B$1:$AQ$1,0),FALSE)</f>
        <v>0</v>
      </c>
      <c r="AF197">
        <f>VLOOKUP($B197,'Tillförd energi'!$B$1:$AI$720,MATCH(AF$1,'Tillförd energi'!$B$1:$AQ$1,0),FALSE)</f>
        <v>0.25800000000000001</v>
      </c>
      <c r="AG197">
        <f>IFERROR(VLOOKUP(B197,Miljö!$B$1:$AC$550,MATCH("Köpt mängd produktionsspecifik fjärrvärme:",Miljö!$B$1:$AC$1,0),FALSE)/1,0)</f>
        <v>0</v>
      </c>
      <c r="AI197">
        <f t="shared" si="69"/>
        <v>14.539000000000001</v>
      </c>
      <c r="AJ197">
        <f t="shared" si="70"/>
        <v>14.539000000000001</v>
      </c>
      <c r="AK197">
        <f>IF(ISERROR(1/VLOOKUP($B197,Leveranser!$B$1:$S$499,MATCH("Såld värme (GWh)",Leveranser!$B$1:$S$1,0),FALSE)),"",VLOOKUP($B197,Leveranser!$B$1:$S$499,MATCH("Såld värme (GWh)",Leveranser!$B$1:$S$1,0),FALSE))</f>
        <v>9</v>
      </c>
      <c r="AL197">
        <f>VLOOKUP($B197,Leveranser!$B$1:$Y$499,MATCH("Totalt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114">
        <f t="shared" si="71"/>
        <v>0.61902469220716683</v>
      </c>
      <c r="AP197" t="str">
        <f>IFERROR(VLOOKUP($B197,Miljövärden!$B$2:$H$600,7,FALSE),"Nej, saknas")</f>
        <v>Ja</v>
      </c>
      <c r="AQ197" t="str">
        <f>IFERROR(VLOOKUP($B197,Miljövärden!$B$2:$H$600,6,FALSE),"Nej, saknas")</f>
        <v>Ja</v>
      </c>
      <c r="AU197">
        <f t="shared" si="72"/>
        <v>0.25800000000000001</v>
      </c>
      <c r="AV197">
        <f t="shared" si="73"/>
        <v>0</v>
      </c>
      <c r="AW197">
        <f t="shared" si="74"/>
        <v>11.355</v>
      </c>
      <c r="AX197">
        <f t="shared" si="75"/>
        <v>0</v>
      </c>
      <c r="AZ197">
        <f t="shared" si="76"/>
        <v>12.749000000000001</v>
      </c>
      <c r="BC197">
        <f t="shared" si="77"/>
        <v>0.27200000000000002</v>
      </c>
      <c r="BD197">
        <f t="shared" si="78"/>
        <v>0</v>
      </c>
      <c r="BE197">
        <f t="shared" si="79"/>
        <v>12.749000000000001</v>
      </c>
      <c r="BF197">
        <f t="shared" si="80"/>
        <v>1.26</v>
      </c>
      <c r="BG197">
        <f t="shared" si="81"/>
        <v>0.25800000000000001</v>
      </c>
      <c r="BH197">
        <f>VLOOKUP(B197,Miljö!$B$1:$BX$482,MATCH("Fossilandel för ursprungspecificerad el ()",Miljö!$B$1:$I$1,0),FALSE)</f>
        <v>0</v>
      </c>
      <c r="BI197">
        <f>VLOOKUP(B197,Miljö!$B$1:$BX$482,MATCH("Kärnkraftsandel för ursprungsspecificerad el ()",Miljö!$B$1:$O$1,0),FALSE)</f>
        <v>0</v>
      </c>
      <c r="BJ197">
        <f t="shared" si="82"/>
        <v>0</v>
      </c>
      <c r="BK197" t="str">
        <f>VLOOKUP(B197,Miljö!$B$1:$P$482,MATCH("Fossil andel i procent (%)",Miljö!$B$1:$P$1,0),FALSE)</f>
        <v>ET</v>
      </c>
      <c r="BL197">
        <f t="shared" si="83"/>
        <v>14.539000000000001</v>
      </c>
      <c r="BO197" s="21">
        <f t="shared" si="84"/>
        <v>1.870830180892771E-2</v>
      </c>
      <c r="BP197" s="115">
        <f t="shared" si="85"/>
        <v>0</v>
      </c>
      <c r="BQ197" s="115">
        <f t="shared" si="86"/>
        <v>0.89462824128206897</v>
      </c>
      <c r="BR197" s="115">
        <f t="shared" si="87"/>
        <v>8.6663456909003359E-2</v>
      </c>
      <c r="BT197" s="116">
        <f t="shared" si="88"/>
        <v>1</v>
      </c>
      <c r="BW197" s="115">
        <f>IF(AP197="Ja",VLOOKUP(B197,Miljövärden!$B$2:$H$600,MATCH("Total andel fossilt",Miljövärden!$B$2:$H$2,0),FALSE),"")</f>
        <v>1.8708300000000001E-2</v>
      </c>
      <c r="BX197" s="116">
        <f t="shared" si="89"/>
        <v>-1.8089277090127531E-9</v>
      </c>
      <c r="BZ197">
        <f t="shared" si="90"/>
        <v>-1.8089277090127531E-9</v>
      </c>
      <c r="CA197" s="115">
        <f t="shared" si="91"/>
        <v>0</v>
      </c>
    </row>
    <row r="198" spans="1:79">
      <c r="A198" t="s">
        <v>328</v>
      </c>
      <c r="B198" t="s">
        <v>331</v>
      </c>
      <c r="C198">
        <f>VLOOKUP($B198,'Tillförd energi'!$B$1:$AI$720,MATCH(C$1,'Tillförd energi'!$B$1:$AQ$1,0),FALSE)</f>
        <v>0</v>
      </c>
      <c r="D198">
        <f>VLOOKUP($B198,'Tillförd energi'!$B$1:$AI$720,MATCH(D$1,'Tillförd energi'!$B$1:$AQ$1,0),FALSE)</f>
        <v>3.407</v>
      </c>
      <c r="E198">
        <f>VLOOKUP($B198,'Tillförd energi'!$B$1:$AI$720,MATCH(E$1,'Tillförd energi'!$B$1:$AQ$1,0),FALSE)</f>
        <v>0</v>
      </c>
      <c r="F198">
        <f>VLOOKUP($B198,'Tillförd energi'!$B$1:$AI$720,MATCH(F$1,'Tillförd energi'!$B$1:$AQ$1,0),FALSE)</f>
        <v>0</v>
      </c>
      <c r="G198">
        <f>VLOOKUP($B198,'Tillförd energi'!$B$1:$AI$720,MATCH(G$1,'Tillförd energi'!$B$1:$AQ$1,0),FALSE)</f>
        <v>0</v>
      </c>
      <c r="H198">
        <f>VLOOKUP($B198,'Tillförd energi'!$B$1:$AI$720,MATCH(H$1,'Tillförd energi'!$B$1:$AQ$1,0),FALSE)</f>
        <v>0</v>
      </c>
      <c r="I198">
        <f>VLOOKUP($B198,'Tillförd energi'!$B$1:$AI$720,MATCH(I$1,'Tillförd energi'!$B$1:$AQ$1,0),FALSE)</f>
        <v>0</v>
      </c>
      <c r="J198">
        <f>VLOOKUP($B198,'Tillförd energi'!$B$1:$AI$720,MATCH(J$1,'Tillförd energi'!$B$1:$AQ$1,0),FALSE)</f>
        <v>0</v>
      </c>
      <c r="K198">
        <f>VLOOKUP($B198,'Tillförd energi'!$B$1:$AI$720,MATCH(K$1,'Tillförd energi'!$B$1:$AQ$1,0),FALSE)</f>
        <v>0</v>
      </c>
      <c r="L198">
        <f>VLOOKUP($B198,'Tillförd energi'!$B$1:$AI$720,MATCH(L$1,'Tillförd energi'!$B$1:$AQ$1,0),FALSE)</f>
        <v>0</v>
      </c>
      <c r="M198">
        <f>VLOOKUP($B198,'Tillförd energi'!$B$1:$AI$720,MATCH(M$1,'Tillförd energi'!$B$1:$AQ$1,0),FALSE)</f>
        <v>9.7692300000000003</v>
      </c>
      <c r="N198">
        <f>VLOOKUP($B198,'Tillförd energi'!$B$1:$AI$720,MATCH(N$1,'Tillförd energi'!$B$1:$AQ$1,0),FALSE)</f>
        <v>54.270899999999997</v>
      </c>
      <c r="O198">
        <f>VLOOKUP($B198,'Tillförd energi'!$B$1:$AI$720,MATCH(O$1,'Tillförd energi'!$B$1:$AQ$1,0),FALSE)</f>
        <v>4.3371399999999998</v>
      </c>
      <c r="P198">
        <f>VLOOKUP($B198,'Tillförd energi'!$B$1:$AI$720,MATCH(P$1,'Tillförd energi'!$B$1:$AQ$1,0),FALSE)</f>
        <v>40.151899999999998</v>
      </c>
      <c r="Q198">
        <f>VLOOKUP($B198,'Tillförd energi'!$B$1:$AI$720,MATCH(Q$1,'Tillförd energi'!$B$1:$AQ$1,0),FALSE)</f>
        <v>0</v>
      </c>
      <c r="R198">
        <f>VLOOKUP($B198,'Tillförd energi'!$B$1:$AI$720,MATCH(R$1,'Tillförd energi'!$B$1:$AQ$1,0),FALSE)</f>
        <v>0</v>
      </c>
      <c r="S198">
        <f>VLOOKUP($B198,'Tillförd energi'!$B$1:$AI$720,MATCH(S$1,'Tillförd energi'!$B$1:$AQ$1,0),FALSE)</f>
        <v>0</v>
      </c>
      <c r="T198">
        <f>VLOOKUP($B198,'Tillförd energi'!$B$1:$AI$720,MATCH(T$1,'Tillförd energi'!$B$1:$AQ$1,0),FALSE)</f>
        <v>0</v>
      </c>
      <c r="U198">
        <f>VLOOKUP($B198,'Tillförd energi'!$B$1:$AI$720,MATCH(U$1,'Tillförd energi'!$B$1:$AQ$1,0),FALSE)</f>
        <v>0</v>
      </c>
      <c r="V198">
        <f>VLOOKUP($B198,'Tillförd energi'!$B$1:$AI$720,MATCH(V$1,'Tillförd energi'!$B$1:$AQ$1,0),FALSE)</f>
        <v>0</v>
      </c>
      <c r="W198">
        <f>VLOOKUP($B198,'Tillförd energi'!$B$1:$AI$720,MATCH(W$1,'Tillförd energi'!$B$1:$AQ$1,0),FALSE)</f>
        <v>0</v>
      </c>
      <c r="X198">
        <f>VLOOKUP($B198,'Tillförd energi'!$B$1:$AI$720,MATCH(X$1,'Tillförd energi'!$B$1:$AQ$1,0),FALSE)</f>
        <v>0</v>
      </c>
      <c r="Y198">
        <f>VLOOKUP($B198,'Tillförd energi'!$B$1:$AI$720,MATCH(Y$1,'Tillförd energi'!$B$1:$AQ$1,0),FALSE)</f>
        <v>0</v>
      </c>
      <c r="Z198">
        <f>VLOOKUP($B198,'Tillförd energi'!$B$1:$AI$720,MATCH(Z$1,'Tillförd energi'!$B$1:$AQ$1,0),FALSE)</f>
        <v>0</v>
      </c>
      <c r="AA198">
        <f>VLOOKUP($B198,'Tillförd energi'!$B$1:$AI$720,MATCH(AA$1,'Tillförd energi'!$B$1:$AQ$1,0),FALSE)</f>
        <v>0</v>
      </c>
      <c r="AB198">
        <f>VLOOKUP($B198,'Tillförd energi'!$B$1:$AI$720,MATCH(AB$1,'Tillförd energi'!$B$1:$AQ$1,0),FALSE)</f>
        <v>0</v>
      </c>
      <c r="AC198">
        <f>VLOOKUP($B198,'Tillförd energi'!$B$1:$AI$720,MATCH(AC$1,'Tillförd energi'!$B$1:$AQ$1,0),FALSE)</f>
        <v>30.417000000000002</v>
      </c>
      <c r="AD198">
        <f>VLOOKUP($B198,'Tillförd energi'!$B$1:$AI$720,MATCH(AD$1,'Tillförd energi'!$B$1:$AQ$1,0),FALSE)</f>
        <v>0</v>
      </c>
      <c r="AE198">
        <f>VLOOKUP($B198,'Tillförd energi'!$B$1:$AI$720,MATCH(AE$1,'Tillförd energi'!$B$1:$AQ$1,0),FALSE)</f>
        <v>0</v>
      </c>
      <c r="AF198">
        <f>VLOOKUP($B198,'Tillförd energi'!$B$1:$AI$720,MATCH(AF$1,'Tillförd energi'!$B$1:$AQ$1,0),FALSE)</f>
        <v>3.8148499999999999</v>
      </c>
      <c r="AG198">
        <f>IFERROR(VLOOKUP(B198,Miljö!$B$1:$AC$550,MATCH("Köpt mängd produktionsspecifik fjärrvärme:",Miljö!$B$1:$AC$1,0),FALSE)/1,0)</f>
        <v>0</v>
      </c>
      <c r="AI198">
        <f t="shared" si="69"/>
        <v>146.16802000000001</v>
      </c>
      <c r="AJ198">
        <f t="shared" si="70"/>
        <v>146.16802000000001</v>
      </c>
      <c r="AK198">
        <f>IF(ISERROR(1/VLOOKUP($B198,Leveranser!$B$1:$S$499,MATCH("Såld värme (GWh)",Leveranser!$B$1:$S$1,0),FALSE)),"",VLOOKUP($B198,Leveranser!$B$1:$S$499,MATCH("Såld värme (GWh)",Leveranser!$B$1:$S$1,0),FALSE))</f>
        <v>137.19999999999999</v>
      </c>
      <c r="AL198">
        <f>VLOOKUP($B198,Leveranser!$B$1:$Y$499,MATCH("Totalt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114">
        <f t="shared" si="71"/>
        <v>0.93864581322234497</v>
      </c>
      <c r="AP198" t="str">
        <f>IFERROR(VLOOKUP($B198,Miljövärden!$B$2:$H$600,7,FALSE),"Nej, saknas")</f>
        <v>Ja</v>
      </c>
      <c r="AQ198" t="str">
        <f>IFERROR(VLOOKUP($B198,Miljövärden!$B$2:$H$600,6,FALSE),"Nej, saknas")</f>
        <v>Ja</v>
      </c>
      <c r="AU198">
        <f t="shared" si="72"/>
        <v>3.8148499999999999</v>
      </c>
      <c r="AV198">
        <f t="shared" si="73"/>
        <v>0</v>
      </c>
      <c r="AW198">
        <f t="shared" si="74"/>
        <v>108.52917000000001</v>
      </c>
      <c r="AX198">
        <f t="shared" si="75"/>
        <v>0</v>
      </c>
      <c r="AZ198">
        <f t="shared" si="76"/>
        <v>108.52917000000001</v>
      </c>
      <c r="BC198">
        <f t="shared" si="77"/>
        <v>3.407</v>
      </c>
      <c r="BD198">
        <f t="shared" si="78"/>
        <v>0</v>
      </c>
      <c r="BE198">
        <f t="shared" si="79"/>
        <v>108.52917000000001</v>
      </c>
      <c r="BF198">
        <f t="shared" si="80"/>
        <v>30.417000000000002</v>
      </c>
      <c r="BG198">
        <f t="shared" si="81"/>
        <v>3.8148499999999999</v>
      </c>
      <c r="BH198">
        <f>VLOOKUP(B198,Miljö!$B$1:$BX$482,MATCH("Fossilandel för ursprungspecificerad el ()",Miljö!$B$1:$I$1,0),FALSE)</f>
        <v>0</v>
      </c>
      <c r="BI198">
        <f>VLOOKUP(B198,Miljö!$B$1:$BX$482,MATCH("Kärnkraftsandel för ursprungsspecificerad el ()",Miljö!$B$1:$O$1,0),FALSE)</f>
        <v>0</v>
      </c>
      <c r="BJ198">
        <f t="shared" si="82"/>
        <v>0</v>
      </c>
      <c r="BK198" t="str">
        <f>VLOOKUP(B198,Miljö!$B$1:$P$482,MATCH("Fossil andel i procent (%)",Miljö!$B$1:$P$1,0),FALSE)</f>
        <v>ET</v>
      </c>
      <c r="BL198">
        <f t="shared" si="83"/>
        <v>146.16802000000001</v>
      </c>
      <c r="BO198" s="21">
        <f t="shared" si="84"/>
        <v>2.3308792169449925E-2</v>
      </c>
      <c r="BP198" s="115">
        <f t="shared" si="85"/>
        <v>0</v>
      </c>
      <c r="BQ198" s="115">
        <f t="shared" si="86"/>
        <v>0.76859507298518503</v>
      </c>
      <c r="BR198" s="115">
        <f t="shared" si="87"/>
        <v>0.20809613484536493</v>
      </c>
      <c r="BT198" s="116">
        <f t="shared" si="88"/>
        <v>0.99999999999999989</v>
      </c>
      <c r="BW198" s="115">
        <f>IF(AP198="Ja",VLOOKUP(B198,Miljövärden!$B$2:$H$600,MATCH("Total andel fossilt",Miljövärden!$B$2:$H$2,0),FALSE),"")</f>
        <v>2.3308800000000001E-2</v>
      </c>
      <c r="BX198" s="116">
        <f t="shared" si="89"/>
        <v>7.8305500764153102E-9</v>
      </c>
      <c r="BZ198">
        <f t="shared" si="90"/>
        <v>7.8305500764153102E-9</v>
      </c>
      <c r="CA198" s="115">
        <f t="shared" si="91"/>
        <v>0</v>
      </c>
    </row>
    <row r="199" spans="1:79">
      <c r="A199" t="s">
        <v>332</v>
      </c>
      <c r="B199" t="s">
        <v>333</v>
      </c>
      <c r="C199">
        <f>VLOOKUP($B199,'Tillförd energi'!$B$1:$AI$720,MATCH(C$1,'Tillförd energi'!$B$1:$AQ$1,0),FALSE)</f>
        <v>0</v>
      </c>
      <c r="D199">
        <f>VLOOKUP($B199,'Tillförd energi'!$B$1:$AI$720,MATCH(D$1,'Tillförd energi'!$B$1:$AQ$1,0),FALSE)</f>
        <v>0</v>
      </c>
      <c r="E199">
        <f>VLOOKUP($B199,'Tillförd energi'!$B$1:$AI$720,MATCH(E$1,'Tillförd energi'!$B$1:$AQ$1,0),FALSE)</f>
        <v>0</v>
      </c>
      <c r="F199">
        <f>VLOOKUP($B199,'Tillförd energi'!$B$1:$AI$720,MATCH(F$1,'Tillförd energi'!$B$1:$AQ$1,0),FALSE)</f>
        <v>0</v>
      </c>
      <c r="G199">
        <f>VLOOKUP($B199,'Tillförd energi'!$B$1:$AI$720,MATCH(G$1,'Tillförd energi'!$B$1:$AQ$1,0),FALSE)</f>
        <v>0</v>
      </c>
      <c r="H199">
        <f>VLOOKUP($B199,'Tillförd energi'!$B$1:$AI$720,MATCH(H$1,'Tillförd energi'!$B$1:$AQ$1,0),FALSE)</f>
        <v>1.07</v>
      </c>
      <c r="I199">
        <f>VLOOKUP($B199,'Tillförd energi'!$B$1:$AI$720,MATCH(I$1,'Tillförd energi'!$B$1:$AQ$1,0),FALSE)</f>
        <v>0</v>
      </c>
      <c r="J199">
        <f>VLOOKUP($B199,'Tillförd energi'!$B$1:$AI$720,MATCH(J$1,'Tillförd energi'!$B$1:$AQ$1,0),FALSE)</f>
        <v>0</v>
      </c>
      <c r="K199">
        <f>VLOOKUP($B199,'Tillförd energi'!$B$1:$AI$720,MATCH(K$1,'Tillförd energi'!$B$1:$AQ$1,0),FALSE)</f>
        <v>0</v>
      </c>
      <c r="L199">
        <f>VLOOKUP($B199,'Tillförd energi'!$B$1:$AI$720,MATCH(L$1,'Tillförd energi'!$B$1:$AQ$1,0),FALSE)</f>
        <v>0</v>
      </c>
      <c r="M199">
        <f>VLOOKUP($B199,'Tillförd energi'!$B$1:$AI$720,MATCH(M$1,'Tillförd energi'!$B$1:$AQ$1,0),FALSE)</f>
        <v>0</v>
      </c>
      <c r="N199">
        <f>VLOOKUP($B199,'Tillförd energi'!$B$1:$AI$720,MATCH(N$1,'Tillförd energi'!$B$1:$AQ$1,0),FALSE)</f>
        <v>38.299999999999997</v>
      </c>
      <c r="O199">
        <f>VLOOKUP($B199,'Tillförd energi'!$B$1:$AI$720,MATCH(O$1,'Tillförd energi'!$B$1:$AQ$1,0),FALSE)</f>
        <v>0</v>
      </c>
      <c r="P199">
        <f>VLOOKUP($B199,'Tillförd energi'!$B$1:$AI$720,MATCH(P$1,'Tillförd energi'!$B$1:$AQ$1,0),FALSE)</f>
        <v>0</v>
      </c>
      <c r="Q199">
        <f>VLOOKUP($B199,'Tillförd energi'!$B$1:$AI$720,MATCH(Q$1,'Tillförd energi'!$B$1:$AQ$1,0),FALSE)</f>
        <v>0</v>
      </c>
      <c r="R199">
        <f>VLOOKUP($B199,'Tillförd energi'!$B$1:$AI$720,MATCH(R$1,'Tillförd energi'!$B$1:$AQ$1,0),FALSE)</f>
        <v>1.3</v>
      </c>
      <c r="S199">
        <f>VLOOKUP($B199,'Tillförd energi'!$B$1:$AI$720,MATCH(S$1,'Tillförd energi'!$B$1:$AQ$1,0),FALSE)</f>
        <v>0</v>
      </c>
      <c r="T199">
        <f>VLOOKUP($B199,'Tillförd energi'!$B$1:$AI$720,MATCH(T$1,'Tillförd energi'!$B$1:$AQ$1,0),FALSE)</f>
        <v>0</v>
      </c>
      <c r="U199">
        <f>VLOOKUP($B199,'Tillförd energi'!$B$1:$AI$720,MATCH(U$1,'Tillförd energi'!$B$1:$AQ$1,0),FALSE)</f>
        <v>0</v>
      </c>
      <c r="V199">
        <f>VLOOKUP($B199,'Tillförd energi'!$B$1:$AI$720,MATCH(V$1,'Tillförd energi'!$B$1:$AQ$1,0),FALSE)</f>
        <v>0</v>
      </c>
      <c r="W199">
        <f>VLOOKUP($B199,'Tillförd energi'!$B$1:$AI$720,MATCH(W$1,'Tillförd energi'!$B$1:$AQ$1,0),FALSE)</f>
        <v>1.2</v>
      </c>
      <c r="X199">
        <f>VLOOKUP($B199,'Tillförd energi'!$B$1:$AI$720,MATCH(X$1,'Tillförd energi'!$B$1:$AQ$1,0),FALSE)</f>
        <v>0</v>
      </c>
      <c r="Y199">
        <f>VLOOKUP($B199,'Tillförd energi'!$B$1:$AI$720,MATCH(Y$1,'Tillförd energi'!$B$1:$AQ$1,0),FALSE)</f>
        <v>0</v>
      </c>
      <c r="Z199">
        <f>VLOOKUP($B199,'Tillförd energi'!$B$1:$AI$720,MATCH(Z$1,'Tillförd energi'!$B$1:$AQ$1,0),FALSE)</f>
        <v>0</v>
      </c>
      <c r="AA199">
        <f>VLOOKUP($B199,'Tillförd energi'!$B$1:$AI$720,MATCH(AA$1,'Tillförd energi'!$B$1:$AQ$1,0),FALSE)</f>
        <v>0</v>
      </c>
      <c r="AB199">
        <f>VLOOKUP($B199,'Tillförd energi'!$B$1:$AI$720,MATCH(AB$1,'Tillförd energi'!$B$1:$AQ$1,0),FALSE)</f>
        <v>0</v>
      </c>
      <c r="AC199">
        <f>VLOOKUP($B199,'Tillförd energi'!$B$1:$AI$720,MATCH(AC$1,'Tillförd energi'!$B$1:$AQ$1,0),FALSE)</f>
        <v>5.14</v>
      </c>
      <c r="AD199">
        <f>VLOOKUP($B199,'Tillförd energi'!$B$1:$AI$720,MATCH(AD$1,'Tillförd energi'!$B$1:$AQ$1,0),FALSE)</f>
        <v>0</v>
      </c>
      <c r="AE199">
        <f>VLOOKUP($B199,'Tillförd energi'!$B$1:$AI$720,MATCH(AE$1,'Tillförd energi'!$B$1:$AQ$1,0),FALSE)</f>
        <v>0</v>
      </c>
      <c r="AF199">
        <f>VLOOKUP($B199,'Tillförd energi'!$B$1:$AI$720,MATCH(AF$1,'Tillförd energi'!$B$1:$AQ$1,0),FALSE)</f>
        <v>1.35</v>
      </c>
      <c r="AG199">
        <f>IFERROR(VLOOKUP(B199,Miljö!$B$1:$AC$550,MATCH("Köpt mängd produktionsspecifik fjärrvärme:",Miljö!$B$1:$AC$1,0),FALSE)/1,0)</f>
        <v>0</v>
      </c>
      <c r="AI199">
        <f t="shared" si="69"/>
        <v>48.36</v>
      </c>
      <c r="AJ199">
        <f t="shared" si="70"/>
        <v>48.36</v>
      </c>
      <c r="AK199">
        <f>IF(ISERROR(1/VLOOKUP($B199,Leveranser!$B$1:$S$499,MATCH("Såld värme (GWh)",Leveranser!$B$1:$S$1,0),FALSE)),"",VLOOKUP($B199,Leveranser!$B$1:$S$499,MATCH("Såld värme (GWh)",Leveranser!$B$1:$S$1,0),FALSE))</f>
        <v>43.5</v>
      </c>
      <c r="AL199">
        <f>VLOOKUP($B199,Leveranser!$B$1:$Y$499,MATCH("Totalt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114">
        <f t="shared" si="71"/>
        <v>0.89950372208436724</v>
      </c>
      <c r="AP199" t="str">
        <f>IFERROR(VLOOKUP($B199,Miljövärden!$B$2:$H$600,7,FALSE),"Nej, saknas")</f>
        <v>Ja</v>
      </c>
      <c r="AQ199" t="str">
        <f>IFERROR(VLOOKUP($B199,Miljövärden!$B$2:$H$600,6,FALSE),"Nej, saknas")</f>
        <v>Nej</v>
      </c>
      <c r="AU199">
        <f t="shared" si="72"/>
        <v>1.35</v>
      </c>
      <c r="AV199">
        <f t="shared" si="73"/>
        <v>0</v>
      </c>
      <c r="AW199">
        <f t="shared" si="74"/>
        <v>38.299999999999997</v>
      </c>
      <c r="AX199">
        <f t="shared" si="75"/>
        <v>1.3</v>
      </c>
      <c r="AZ199">
        <f t="shared" si="76"/>
        <v>40.799999999999997</v>
      </c>
      <c r="BC199">
        <f t="shared" si="77"/>
        <v>1.07</v>
      </c>
      <c r="BD199">
        <f t="shared" si="78"/>
        <v>0</v>
      </c>
      <c r="BE199">
        <f t="shared" si="79"/>
        <v>40.799999999999997</v>
      </c>
      <c r="BF199">
        <f t="shared" si="80"/>
        <v>5.14</v>
      </c>
      <c r="BG199">
        <f t="shared" si="81"/>
        <v>1.35</v>
      </c>
      <c r="BH199">
        <f>VLOOKUP(B199,Miljö!$B$1:$BX$482,MATCH("Fossilandel för ursprungspecificerad el ()",Miljö!$B$1:$I$1,0),FALSE)</f>
        <v>0</v>
      </c>
      <c r="BI199">
        <f>VLOOKUP(B199,Miljö!$B$1:$BX$482,MATCH("Kärnkraftsandel för ursprungsspecificerad el ()",Miljö!$B$1:$O$1,0),FALSE)</f>
        <v>0</v>
      </c>
      <c r="BJ199">
        <f t="shared" si="82"/>
        <v>0</v>
      </c>
      <c r="BK199" t="str">
        <f>VLOOKUP(B199,Miljö!$B$1:$P$482,MATCH("Fossil andel i procent (%)",Miljö!$B$1:$P$1,0),FALSE)</f>
        <v>ET</v>
      </c>
      <c r="BL199">
        <f t="shared" si="83"/>
        <v>48.36</v>
      </c>
      <c r="BO199" s="21">
        <f t="shared" si="84"/>
        <v>2.2125723738626965E-2</v>
      </c>
      <c r="BP199" s="115">
        <f t="shared" si="85"/>
        <v>0</v>
      </c>
      <c r="BQ199" s="115">
        <f t="shared" si="86"/>
        <v>0.87158808933002474</v>
      </c>
      <c r="BR199" s="115">
        <f t="shared" si="87"/>
        <v>0.10628618693134821</v>
      </c>
      <c r="BT199" s="116">
        <f t="shared" si="88"/>
        <v>0.99999999999999989</v>
      </c>
      <c r="BW199" s="115">
        <f>IF(AP199="Ja",VLOOKUP(B199,Miljövärden!$B$2:$H$600,MATCH("Total andel fossilt",Miljövärden!$B$2:$H$2,0),FALSE),"")</f>
        <v>2.2125700000000002E-2</v>
      </c>
      <c r="BX199" s="116">
        <f t="shared" si="89"/>
        <v>-2.373862696344875E-8</v>
      </c>
      <c r="BZ199">
        <f t="shared" si="90"/>
        <v>-2.373862696344875E-8</v>
      </c>
      <c r="CA199" s="115">
        <f t="shared" si="91"/>
        <v>0</v>
      </c>
    </row>
    <row r="200" spans="1:79">
      <c r="A200" t="s">
        <v>335</v>
      </c>
      <c r="B200" t="s">
        <v>336</v>
      </c>
      <c r="C200">
        <f>VLOOKUP($B200,'Tillförd energi'!$B$1:$AI$720,MATCH(C$1,'Tillförd energi'!$B$1:$AQ$1,0),FALSE)</f>
        <v>0</v>
      </c>
      <c r="D200">
        <f>VLOOKUP($B200,'Tillförd energi'!$B$1:$AI$720,MATCH(D$1,'Tillförd energi'!$B$1:$AQ$1,0),FALSE)</f>
        <v>0.1</v>
      </c>
      <c r="E200">
        <f>VLOOKUP($B200,'Tillförd energi'!$B$1:$AI$720,MATCH(E$1,'Tillförd energi'!$B$1:$AQ$1,0),FALSE)</f>
        <v>0</v>
      </c>
      <c r="F200">
        <f>VLOOKUP($B200,'Tillförd energi'!$B$1:$AI$720,MATCH(F$1,'Tillförd energi'!$B$1:$AQ$1,0),FALSE)</f>
        <v>0</v>
      </c>
      <c r="G200">
        <f>VLOOKUP($B200,'Tillförd energi'!$B$1:$AI$720,MATCH(G$1,'Tillförd energi'!$B$1:$AQ$1,0),FALSE)</f>
        <v>0</v>
      </c>
      <c r="H200">
        <f>VLOOKUP($B200,'Tillförd energi'!$B$1:$AI$720,MATCH(H$1,'Tillförd energi'!$B$1:$AQ$1,0),FALSE)</f>
        <v>0</v>
      </c>
      <c r="I200">
        <f>VLOOKUP($B200,'Tillförd energi'!$B$1:$AI$720,MATCH(I$1,'Tillförd energi'!$B$1:$AQ$1,0),FALSE)</f>
        <v>0</v>
      </c>
      <c r="J200">
        <f>VLOOKUP($B200,'Tillförd energi'!$B$1:$AI$720,MATCH(J$1,'Tillförd energi'!$B$1:$AQ$1,0),FALSE)</f>
        <v>0</v>
      </c>
      <c r="K200">
        <f>VLOOKUP($B200,'Tillförd energi'!$B$1:$AI$720,MATCH(K$1,'Tillförd energi'!$B$1:$AQ$1,0),FALSE)</f>
        <v>0</v>
      </c>
      <c r="L200">
        <f>VLOOKUP($B200,'Tillförd energi'!$B$1:$AI$720,MATCH(L$1,'Tillförd energi'!$B$1:$AQ$1,0),FALSE)</f>
        <v>0</v>
      </c>
      <c r="M200">
        <f>VLOOKUP($B200,'Tillförd energi'!$B$1:$AI$720,MATCH(M$1,'Tillförd energi'!$B$1:$AQ$1,0),FALSE)</f>
        <v>53.134500000000003</v>
      </c>
      <c r="N200">
        <f>VLOOKUP($B200,'Tillförd energi'!$B$1:$AI$720,MATCH(N$1,'Tillförd energi'!$B$1:$AQ$1,0),FALSE)</f>
        <v>27.467400000000001</v>
      </c>
      <c r="O200">
        <f>VLOOKUP($B200,'Tillförd energi'!$B$1:$AI$720,MATCH(O$1,'Tillförd energi'!$B$1:$AQ$1,0),FALSE)</f>
        <v>10.8255</v>
      </c>
      <c r="P200">
        <f>VLOOKUP($B200,'Tillförd energi'!$B$1:$AI$720,MATCH(P$1,'Tillförd energi'!$B$1:$AQ$1,0),FALSE)</f>
        <v>31.284700000000001</v>
      </c>
      <c r="Q200">
        <f>VLOOKUP($B200,'Tillförd energi'!$B$1:$AI$720,MATCH(Q$1,'Tillförd energi'!$B$1:$AQ$1,0),FALSE)</f>
        <v>0</v>
      </c>
      <c r="R200">
        <f>VLOOKUP($B200,'Tillförd energi'!$B$1:$AI$720,MATCH(R$1,'Tillförd energi'!$B$1:$AQ$1,0),FALSE)</f>
        <v>0.7</v>
      </c>
      <c r="S200">
        <f>VLOOKUP($B200,'Tillförd energi'!$B$1:$AI$720,MATCH(S$1,'Tillförd energi'!$B$1:$AQ$1,0),FALSE)</f>
        <v>0</v>
      </c>
      <c r="T200">
        <f>VLOOKUP($B200,'Tillförd energi'!$B$1:$AI$720,MATCH(T$1,'Tillförd energi'!$B$1:$AQ$1,0),FALSE)</f>
        <v>0</v>
      </c>
      <c r="U200">
        <f>VLOOKUP($B200,'Tillförd energi'!$B$1:$AI$720,MATCH(U$1,'Tillförd energi'!$B$1:$AQ$1,0),FALSE)</f>
        <v>0</v>
      </c>
      <c r="V200">
        <f>VLOOKUP($B200,'Tillförd energi'!$B$1:$AI$720,MATCH(V$1,'Tillförd energi'!$B$1:$AQ$1,0),FALSE)</f>
        <v>0</v>
      </c>
      <c r="W200">
        <f>VLOOKUP($B200,'Tillförd energi'!$B$1:$AI$720,MATCH(W$1,'Tillförd energi'!$B$1:$AQ$1,0),FALSE)</f>
        <v>3.2</v>
      </c>
      <c r="X200">
        <f>VLOOKUP($B200,'Tillförd energi'!$B$1:$AI$720,MATCH(X$1,'Tillförd energi'!$B$1:$AQ$1,0),FALSE)</f>
        <v>0</v>
      </c>
      <c r="Y200">
        <f>VLOOKUP($B200,'Tillförd energi'!$B$1:$AI$720,MATCH(Y$1,'Tillförd energi'!$B$1:$AQ$1,0),FALSE)</f>
        <v>0</v>
      </c>
      <c r="Z200">
        <f>VLOOKUP($B200,'Tillförd energi'!$B$1:$AI$720,MATCH(Z$1,'Tillförd energi'!$B$1:$AQ$1,0),FALSE)</f>
        <v>0</v>
      </c>
      <c r="AA200">
        <f>VLOOKUP($B200,'Tillförd energi'!$B$1:$AI$720,MATCH(AA$1,'Tillförd energi'!$B$1:$AQ$1,0),FALSE)</f>
        <v>0</v>
      </c>
      <c r="AB200">
        <f>VLOOKUP($B200,'Tillförd energi'!$B$1:$AI$720,MATCH(AB$1,'Tillförd energi'!$B$1:$AQ$1,0),FALSE)</f>
        <v>0</v>
      </c>
      <c r="AC200">
        <f>VLOOKUP($B200,'Tillförd energi'!$B$1:$AI$720,MATCH(AC$1,'Tillförd energi'!$B$1:$AQ$1,0),FALSE)</f>
        <v>29.1</v>
      </c>
      <c r="AD200">
        <f>VLOOKUP($B200,'Tillförd energi'!$B$1:$AI$720,MATCH(AD$1,'Tillförd energi'!$B$1:$AQ$1,0),FALSE)</f>
        <v>0.47</v>
      </c>
      <c r="AE200">
        <f>VLOOKUP($B200,'Tillförd energi'!$B$1:$AI$720,MATCH(AE$1,'Tillförd energi'!$B$1:$AQ$1,0),FALSE)</f>
        <v>0</v>
      </c>
      <c r="AF200">
        <f>VLOOKUP($B200,'Tillförd energi'!$B$1:$AI$720,MATCH(AF$1,'Tillförd energi'!$B$1:$AQ$1,0),FALSE)</f>
        <v>3.4422999999999999</v>
      </c>
      <c r="AG200">
        <f>IFERROR(VLOOKUP(B200,Miljö!$B$1:$AC$550,MATCH("Köpt mängd produktionsspecifik fjärrvärme:",Miljö!$B$1:$AC$1,0),FALSE)/1,0)</f>
        <v>0</v>
      </c>
      <c r="AI200">
        <f t="shared" si="69"/>
        <v>159.7244</v>
      </c>
      <c r="AJ200">
        <f t="shared" si="70"/>
        <v>159.7244</v>
      </c>
      <c r="AK200">
        <f>IF(ISERROR(1/VLOOKUP($B200,Leveranser!$B$1:$S$499,MATCH("Såld värme (GWh)",Leveranser!$B$1:$S$1,0),FALSE)),"",VLOOKUP($B200,Leveranser!$B$1:$S$499,MATCH("Såld värme (GWh)",Leveranser!$B$1:$S$1,0),FALSE))</f>
        <v>128.9</v>
      </c>
      <c r="AL200">
        <f>VLOOKUP($B200,Leveranser!$B$1:$Y$499,MATCH("Totalt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114">
        <f t="shared" si="71"/>
        <v>0.80701508348129658</v>
      </c>
      <c r="AP200" t="str">
        <f>IFERROR(VLOOKUP($B200,Miljövärden!$B$2:$H$600,7,FALSE),"Nej, saknas")</f>
        <v>Ja</v>
      </c>
      <c r="AQ200" t="str">
        <f>IFERROR(VLOOKUP($B200,Miljövärden!$B$2:$H$600,6,FALSE),"Nej, saknas")</f>
        <v>Nej</v>
      </c>
      <c r="AU200">
        <f t="shared" si="72"/>
        <v>3.4422999999999999</v>
      </c>
      <c r="AV200">
        <f t="shared" si="73"/>
        <v>0</v>
      </c>
      <c r="AW200">
        <f t="shared" si="74"/>
        <v>122.71210000000001</v>
      </c>
      <c r="AX200">
        <f t="shared" si="75"/>
        <v>0.7</v>
      </c>
      <c r="AZ200">
        <f t="shared" si="76"/>
        <v>126.61210000000001</v>
      </c>
      <c r="BC200">
        <f t="shared" si="77"/>
        <v>0.1</v>
      </c>
      <c r="BD200">
        <f t="shared" si="78"/>
        <v>0</v>
      </c>
      <c r="BE200">
        <f t="shared" si="79"/>
        <v>126.61210000000001</v>
      </c>
      <c r="BF200">
        <f t="shared" si="80"/>
        <v>29.57</v>
      </c>
      <c r="BG200">
        <f t="shared" si="81"/>
        <v>3.4422999999999999</v>
      </c>
      <c r="BH200">
        <f>VLOOKUP(B200,Miljö!$B$1:$BX$482,MATCH("Fossilandel för ursprungspecificerad el ()",Miljö!$B$1:$I$1,0),FALSE)</f>
        <v>0</v>
      </c>
      <c r="BI200">
        <f>VLOOKUP(B200,Miljö!$B$1:$BX$482,MATCH("Kärnkraftsandel för ursprungsspecificerad el ()",Miljö!$B$1:$O$1,0),FALSE)</f>
        <v>0.5</v>
      </c>
      <c r="BJ200">
        <f t="shared" si="82"/>
        <v>0</v>
      </c>
      <c r="BK200" t="str">
        <f>VLOOKUP(B200,Miljö!$B$1:$P$482,MATCH("Fossil andel i procent (%)",Miljö!$B$1:$P$1,0),FALSE)</f>
        <v>ET</v>
      </c>
      <c r="BL200">
        <f t="shared" si="83"/>
        <v>159.7244</v>
      </c>
      <c r="BO200" s="21">
        <f t="shared" si="84"/>
        <v>6.2607842007858538E-4</v>
      </c>
      <c r="BP200" s="115">
        <f t="shared" si="85"/>
        <v>1.0775748727182571E-2</v>
      </c>
      <c r="BQ200" s="115">
        <f t="shared" si="86"/>
        <v>0.80346678403550131</v>
      </c>
      <c r="BR200" s="115">
        <f t="shared" si="87"/>
        <v>0.1851313888172377</v>
      </c>
      <c r="BT200" s="116">
        <f t="shared" si="88"/>
        <v>1.0000000000000002</v>
      </c>
      <c r="BW200" s="115">
        <f>IF(AP200="Ja",VLOOKUP(B200,Miljövärden!$B$2:$H$600,MATCH("Total andel fossilt",Miljövärden!$B$2:$H$2,0),FALSE),"")</f>
        <v>6.2608E-4</v>
      </c>
      <c r="BX200" s="116">
        <f t="shared" si="89"/>
        <v>1.5799214146162976E-9</v>
      </c>
      <c r="BZ200">
        <f t="shared" si="90"/>
        <v>1.5799214146162976E-9</v>
      </c>
      <c r="CA200" s="115">
        <f t="shared" si="91"/>
        <v>0</v>
      </c>
    </row>
    <row r="201" spans="1:79">
      <c r="A201" t="s">
        <v>337</v>
      </c>
      <c r="B201" t="s">
        <v>338</v>
      </c>
      <c r="C201">
        <f>VLOOKUP($B201,'Tillförd energi'!$B$1:$AI$720,MATCH(C$1,'Tillförd energi'!$B$1:$AQ$1,0),FALSE)</f>
        <v>0</v>
      </c>
      <c r="D201">
        <f>VLOOKUP($B201,'Tillförd energi'!$B$1:$AI$720,MATCH(D$1,'Tillförd energi'!$B$1:$AQ$1,0),FALSE)</f>
        <v>0</v>
      </c>
      <c r="E201">
        <f>VLOOKUP($B201,'Tillförd energi'!$B$1:$AI$720,MATCH(E$1,'Tillförd energi'!$B$1:$AQ$1,0),FALSE)</f>
        <v>0</v>
      </c>
      <c r="F201">
        <f>VLOOKUP($B201,'Tillförd energi'!$B$1:$AI$720,MATCH(F$1,'Tillförd energi'!$B$1:$AQ$1,0),FALSE)</f>
        <v>0</v>
      </c>
      <c r="G201">
        <f>VLOOKUP($B201,'Tillförd energi'!$B$1:$AI$720,MATCH(G$1,'Tillförd energi'!$B$1:$AQ$1,0),FALSE)</f>
        <v>0</v>
      </c>
      <c r="H201">
        <f>VLOOKUP($B201,'Tillförd energi'!$B$1:$AI$720,MATCH(H$1,'Tillförd energi'!$B$1:$AQ$1,0),FALSE)</f>
        <v>0</v>
      </c>
      <c r="I201">
        <f>VLOOKUP($B201,'Tillförd energi'!$B$1:$AI$720,MATCH(I$1,'Tillförd energi'!$B$1:$AQ$1,0),FALSE)</f>
        <v>0</v>
      </c>
      <c r="J201">
        <f>VLOOKUP($B201,'Tillförd energi'!$B$1:$AI$720,MATCH(J$1,'Tillförd energi'!$B$1:$AQ$1,0),FALSE)</f>
        <v>0</v>
      </c>
      <c r="K201">
        <f>VLOOKUP($B201,'Tillförd energi'!$B$1:$AI$720,MATCH(K$1,'Tillförd energi'!$B$1:$AQ$1,0),FALSE)</f>
        <v>0</v>
      </c>
      <c r="L201">
        <f>VLOOKUP($B201,'Tillförd energi'!$B$1:$AI$720,MATCH(L$1,'Tillförd energi'!$B$1:$AQ$1,0),FALSE)</f>
        <v>0</v>
      </c>
      <c r="M201">
        <f>VLOOKUP($B201,'Tillförd energi'!$B$1:$AI$720,MATCH(M$1,'Tillförd energi'!$B$1:$AQ$1,0),FALSE)</f>
        <v>0</v>
      </c>
      <c r="N201">
        <f>VLOOKUP($B201,'Tillförd energi'!$B$1:$AI$720,MATCH(N$1,'Tillförd energi'!$B$1:$AQ$1,0),FALSE)</f>
        <v>0</v>
      </c>
      <c r="O201">
        <f>VLOOKUP($B201,'Tillförd energi'!$B$1:$AI$720,MATCH(O$1,'Tillförd energi'!$B$1:$AQ$1,0),FALSE)</f>
        <v>0</v>
      </c>
      <c r="P201">
        <f>VLOOKUP($B201,'Tillförd energi'!$B$1:$AI$720,MATCH(P$1,'Tillförd energi'!$B$1:$AQ$1,0),FALSE)</f>
        <v>0</v>
      </c>
      <c r="Q201">
        <f>VLOOKUP($B201,'Tillförd energi'!$B$1:$AI$720,MATCH(Q$1,'Tillförd energi'!$B$1:$AQ$1,0),FALSE)</f>
        <v>0</v>
      </c>
      <c r="R201">
        <f>VLOOKUP($B201,'Tillförd energi'!$B$1:$AI$720,MATCH(R$1,'Tillförd energi'!$B$1:$AQ$1,0),FALSE)</f>
        <v>0</v>
      </c>
      <c r="S201">
        <f>VLOOKUP($B201,'Tillförd energi'!$B$1:$AI$720,MATCH(S$1,'Tillförd energi'!$B$1:$AQ$1,0),FALSE)</f>
        <v>0</v>
      </c>
      <c r="T201">
        <f>VLOOKUP($B201,'Tillförd energi'!$B$1:$AI$720,MATCH(T$1,'Tillförd energi'!$B$1:$AQ$1,0),FALSE)</f>
        <v>0</v>
      </c>
      <c r="U201">
        <f>VLOOKUP($B201,'Tillförd energi'!$B$1:$AI$720,MATCH(U$1,'Tillförd energi'!$B$1:$AQ$1,0),FALSE)</f>
        <v>0</v>
      </c>
      <c r="V201">
        <f>VLOOKUP($B201,'Tillförd energi'!$B$1:$AI$720,MATCH(V$1,'Tillförd energi'!$B$1:$AQ$1,0),FALSE)</f>
        <v>0</v>
      </c>
      <c r="W201">
        <f>VLOOKUP($B201,'Tillförd energi'!$B$1:$AI$720,MATCH(W$1,'Tillförd energi'!$B$1:$AQ$1,0),FALSE)</f>
        <v>0</v>
      </c>
      <c r="X201">
        <f>VLOOKUP($B201,'Tillförd energi'!$B$1:$AI$720,MATCH(X$1,'Tillförd energi'!$B$1:$AQ$1,0),FALSE)</f>
        <v>0</v>
      </c>
      <c r="Y201">
        <f>VLOOKUP($B201,'Tillförd energi'!$B$1:$AI$720,MATCH(Y$1,'Tillförd energi'!$B$1:$AQ$1,0),FALSE)</f>
        <v>0</v>
      </c>
      <c r="Z201">
        <f>VLOOKUP($B201,'Tillförd energi'!$B$1:$AI$720,MATCH(Z$1,'Tillförd energi'!$B$1:$AQ$1,0),FALSE)</f>
        <v>0</v>
      </c>
      <c r="AA201">
        <f>VLOOKUP($B201,'Tillförd energi'!$B$1:$AI$720,MATCH(AA$1,'Tillförd energi'!$B$1:$AQ$1,0),FALSE)</f>
        <v>0</v>
      </c>
      <c r="AB201">
        <f>VLOOKUP($B201,'Tillförd energi'!$B$1:$AI$720,MATCH(AB$1,'Tillförd energi'!$B$1:$AQ$1,0),FALSE)</f>
        <v>0</v>
      </c>
      <c r="AC201">
        <f>VLOOKUP($B201,'Tillförd energi'!$B$1:$AI$720,MATCH(AC$1,'Tillförd energi'!$B$1:$AQ$1,0),FALSE)</f>
        <v>0</v>
      </c>
      <c r="AD201">
        <f>VLOOKUP($B201,'Tillförd energi'!$B$1:$AI$720,MATCH(AD$1,'Tillförd energi'!$B$1:$AQ$1,0),FALSE)</f>
        <v>95.5</v>
      </c>
      <c r="AE201">
        <f>VLOOKUP($B201,'Tillförd energi'!$B$1:$AI$720,MATCH(AE$1,'Tillförd energi'!$B$1:$AQ$1,0),FALSE)</f>
        <v>0</v>
      </c>
      <c r="AF201">
        <f>VLOOKUP($B201,'Tillförd energi'!$B$1:$AI$720,MATCH(AF$1,'Tillförd energi'!$B$1:$AQ$1,0),FALSE)</f>
        <v>2.367</v>
      </c>
      <c r="AG201">
        <f>IFERROR(VLOOKUP(B201,Miljö!$B$1:$AC$550,MATCH("Köpt mängd produktionsspecifik fjärrvärme:",Miljö!$B$1:$AC$1,0),FALSE)/1,0)</f>
        <v>0</v>
      </c>
      <c r="AI201">
        <f t="shared" si="69"/>
        <v>97.867000000000004</v>
      </c>
      <c r="AJ201">
        <f t="shared" si="70"/>
        <v>97.867000000000004</v>
      </c>
      <c r="AK201">
        <f>IF(ISERROR(1/VLOOKUP($B201,Leveranser!$B$1:$S$499,MATCH("Såld värme (GWh)",Leveranser!$B$1:$S$1,0),FALSE)),"",VLOOKUP($B201,Leveranser!$B$1:$S$499,MATCH("Såld värme (GWh)",Leveranser!$B$1:$S$1,0),FALSE))</f>
        <v>78.900000000000006</v>
      </c>
      <c r="AL201">
        <f>VLOOKUP($B201,Leveranser!$B$1:$Y$499,MATCH("Totalt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114">
        <f t="shared" si="71"/>
        <v>0.80619616418200213</v>
      </c>
      <c r="AP201" t="str">
        <f>IFERROR(VLOOKUP($B201,Miljövärden!$B$2:$H$600,7,FALSE),"Nej, saknas")</f>
        <v>Ja</v>
      </c>
      <c r="AQ201" t="str">
        <f>IFERROR(VLOOKUP($B201,Miljövärden!$B$2:$H$600,6,FALSE),"Nej, saknas")</f>
        <v>Nej</v>
      </c>
      <c r="AU201">
        <f t="shared" si="72"/>
        <v>2.367</v>
      </c>
      <c r="AV201">
        <f t="shared" si="73"/>
        <v>0</v>
      </c>
      <c r="AW201">
        <f t="shared" si="74"/>
        <v>0</v>
      </c>
      <c r="AX201">
        <f t="shared" si="75"/>
        <v>0</v>
      </c>
      <c r="AZ201">
        <f t="shared" si="76"/>
        <v>0</v>
      </c>
      <c r="BC201">
        <f t="shared" si="77"/>
        <v>0</v>
      </c>
      <c r="BD201">
        <f t="shared" si="78"/>
        <v>0</v>
      </c>
      <c r="BE201">
        <f t="shared" si="79"/>
        <v>0</v>
      </c>
      <c r="BF201">
        <f t="shared" si="80"/>
        <v>95.5</v>
      </c>
      <c r="BG201">
        <f t="shared" si="81"/>
        <v>2.367</v>
      </c>
      <c r="BH201">
        <f>VLOOKUP(B201,Miljö!$B$1:$BX$482,MATCH("Fossilandel för ursprungspecificerad el ()",Miljö!$B$1:$I$1,0),FALSE)</f>
        <v>0.47</v>
      </c>
      <c r="BI201">
        <f>VLOOKUP(B201,Miljö!$B$1:$BX$482,MATCH("Kärnkraftsandel för ursprungsspecificerad el ()",Miljö!$B$1:$O$1,0),FALSE)</f>
        <v>0.48170000000000002</v>
      </c>
      <c r="BJ201">
        <f t="shared" si="82"/>
        <v>0</v>
      </c>
      <c r="BK201" t="str">
        <f>VLOOKUP(B201,Miljö!$B$1:$P$482,MATCH("Fossil andel i procent (%)",Miljö!$B$1:$P$1,0),FALSE)</f>
        <v>ET</v>
      </c>
      <c r="BL201">
        <f t="shared" si="83"/>
        <v>97.867000000000004</v>
      </c>
      <c r="BO201" s="21">
        <f t="shared" si="84"/>
        <v>1.1367365914966229E-2</v>
      </c>
      <c r="BP201" s="115">
        <f t="shared" si="85"/>
        <v>1.1650340768594112E-2</v>
      </c>
      <c r="BQ201" s="115">
        <f t="shared" si="86"/>
        <v>1.1681782418997214E-3</v>
      </c>
      <c r="BR201" s="115">
        <f t="shared" si="87"/>
        <v>0.97581411507453986</v>
      </c>
      <c r="BT201" s="116">
        <f t="shared" si="88"/>
        <v>0.99999999999999989</v>
      </c>
      <c r="BW201" s="115">
        <f>IF(AP201="Ja",VLOOKUP(B201,Miljövärden!$B$2:$H$600,MATCH("Total andel fossilt",Miljövärden!$B$2:$H$2,0),FALSE),"")</f>
        <v>1.13674E-2</v>
      </c>
      <c r="BX201" s="116">
        <f t="shared" si="89"/>
        <v>3.4085033771141804E-8</v>
      </c>
      <c r="BZ201">
        <f t="shared" si="90"/>
        <v>3.4085033771141804E-8</v>
      </c>
      <c r="CA201" s="115">
        <f t="shared" si="91"/>
        <v>0</v>
      </c>
    </row>
    <row r="202" spans="1:79">
      <c r="A202" t="s">
        <v>341</v>
      </c>
      <c r="B202" t="s">
        <v>342</v>
      </c>
      <c r="C202">
        <f>VLOOKUP($B202,'Tillförd energi'!$B$1:$AI$720,MATCH(C$1,'Tillförd energi'!$B$1:$AQ$1,0),FALSE)</f>
        <v>0</v>
      </c>
      <c r="D202">
        <f>VLOOKUP($B202,'Tillförd energi'!$B$1:$AI$720,MATCH(D$1,'Tillförd energi'!$B$1:$AQ$1,0),FALSE)</f>
        <v>0</v>
      </c>
      <c r="E202">
        <f>VLOOKUP($B202,'Tillförd energi'!$B$1:$AI$720,MATCH(E$1,'Tillförd energi'!$B$1:$AQ$1,0),FALSE)</f>
        <v>0</v>
      </c>
      <c r="F202">
        <f>VLOOKUP($B202,'Tillförd energi'!$B$1:$AI$720,MATCH(F$1,'Tillförd energi'!$B$1:$AQ$1,0),FALSE)</f>
        <v>0</v>
      </c>
      <c r="G202">
        <f>VLOOKUP($B202,'Tillförd energi'!$B$1:$AI$720,MATCH(G$1,'Tillförd energi'!$B$1:$AQ$1,0),FALSE)</f>
        <v>0</v>
      </c>
      <c r="H202">
        <f>VLOOKUP($B202,'Tillförd energi'!$B$1:$AI$720,MATCH(H$1,'Tillförd energi'!$B$1:$AQ$1,0),FALSE)</f>
        <v>0</v>
      </c>
      <c r="I202">
        <f>VLOOKUP($B202,'Tillförd energi'!$B$1:$AI$720,MATCH(I$1,'Tillförd energi'!$B$1:$AQ$1,0),FALSE)</f>
        <v>0</v>
      </c>
      <c r="J202">
        <f>VLOOKUP($B202,'Tillförd energi'!$B$1:$AI$720,MATCH(J$1,'Tillförd energi'!$B$1:$AQ$1,0),FALSE)</f>
        <v>0</v>
      </c>
      <c r="K202">
        <f>VLOOKUP($B202,'Tillförd energi'!$B$1:$AI$720,MATCH(K$1,'Tillförd energi'!$B$1:$AQ$1,0),FALSE)</f>
        <v>0</v>
      </c>
      <c r="L202">
        <f>VLOOKUP($B202,'Tillförd energi'!$B$1:$AI$720,MATCH(L$1,'Tillförd energi'!$B$1:$AQ$1,0),FALSE)</f>
        <v>0</v>
      </c>
      <c r="M202">
        <f>VLOOKUP($B202,'Tillförd energi'!$B$1:$AI$720,MATCH(M$1,'Tillförd energi'!$B$1:$AQ$1,0),FALSE)</f>
        <v>0</v>
      </c>
      <c r="N202">
        <f>VLOOKUP($B202,'Tillförd energi'!$B$1:$AI$720,MATCH(N$1,'Tillförd energi'!$B$1:$AQ$1,0),FALSE)</f>
        <v>0</v>
      </c>
      <c r="O202">
        <f>VLOOKUP($B202,'Tillförd energi'!$B$1:$AI$720,MATCH(O$1,'Tillförd energi'!$B$1:$AQ$1,0),FALSE)</f>
        <v>0</v>
      </c>
      <c r="P202">
        <f>VLOOKUP($B202,'Tillförd energi'!$B$1:$AI$720,MATCH(P$1,'Tillförd energi'!$B$1:$AQ$1,0),FALSE)</f>
        <v>0</v>
      </c>
      <c r="Q202">
        <f>VLOOKUP($B202,'Tillförd energi'!$B$1:$AI$720,MATCH(Q$1,'Tillförd energi'!$B$1:$AQ$1,0),FALSE)</f>
        <v>0</v>
      </c>
      <c r="R202">
        <f>VLOOKUP($B202,'Tillförd energi'!$B$1:$AI$720,MATCH(R$1,'Tillförd energi'!$B$1:$AQ$1,0),FALSE)</f>
        <v>0</v>
      </c>
      <c r="S202">
        <f>VLOOKUP($B202,'Tillförd energi'!$B$1:$AI$720,MATCH(S$1,'Tillförd energi'!$B$1:$AQ$1,0),FALSE)</f>
        <v>0</v>
      </c>
      <c r="T202">
        <f>VLOOKUP($B202,'Tillförd energi'!$B$1:$AI$720,MATCH(T$1,'Tillförd energi'!$B$1:$AQ$1,0),FALSE)</f>
        <v>0</v>
      </c>
      <c r="U202">
        <f>VLOOKUP($B202,'Tillförd energi'!$B$1:$AI$720,MATCH(U$1,'Tillförd energi'!$B$1:$AQ$1,0),FALSE)</f>
        <v>0</v>
      </c>
      <c r="V202">
        <f>VLOOKUP($B202,'Tillförd energi'!$B$1:$AI$720,MATCH(V$1,'Tillförd energi'!$B$1:$AQ$1,0),FALSE)</f>
        <v>0</v>
      </c>
      <c r="W202">
        <f>VLOOKUP($B202,'Tillförd energi'!$B$1:$AI$720,MATCH(W$1,'Tillförd energi'!$B$1:$AQ$1,0),FALSE)</f>
        <v>0</v>
      </c>
      <c r="X202">
        <f>VLOOKUP($B202,'Tillförd energi'!$B$1:$AI$720,MATCH(X$1,'Tillförd energi'!$B$1:$AQ$1,0),FALSE)</f>
        <v>0</v>
      </c>
      <c r="Y202">
        <f>VLOOKUP($B202,'Tillförd energi'!$B$1:$AI$720,MATCH(Y$1,'Tillförd energi'!$B$1:$AQ$1,0),FALSE)</f>
        <v>0</v>
      </c>
      <c r="Z202">
        <f>VLOOKUP($B202,'Tillförd energi'!$B$1:$AI$720,MATCH(Z$1,'Tillförd energi'!$B$1:$AQ$1,0),FALSE)</f>
        <v>0</v>
      </c>
      <c r="AA202">
        <f>VLOOKUP($B202,'Tillförd energi'!$B$1:$AI$720,MATCH(AA$1,'Tillförd energi'!$B$1:$AQ$1,0),FALSE)</f>
        <v>0</v>
      </c>
      <c r="AB202">
        <f>VLOOKUP($B202,'Tillförd energi'!$B$1:$AI$720,MATCH(AB$1,'Tillförd energi'!$B$1:$AQ$1,0),FALSE)</f>
        <v>0</v>
      </c>
      <c r="AC202">
        <f>VLOOKUP($B202,'Tillförd energi'!$B$1:$AI$720,MATCH(AC$1,'Tillförd energi'!$B$1:$AQ$1,0),FALSE)</f>
        <v>0</v>
      </c>
      <c r="AD202">
        <f>VLOOKUP($B202,'Tillförd energi'!$B$1:$AI$720,MATCH(AD$1,'Tillförd energi'!$B$1:$AQ$1,0),FALSE)</f>
        <v>0</v>
      </c>
      <c r="AE202">
        <f>VLOOKUP($B202,'Tillförd energi'!$B$1:$AI$720,MATCH(AE$1,'Tillförd energi'!$B$1:$AQ$1,0),FALSE)</f>
        <v>0</v>
      </c>
      <c r="AF202">
        <f>VLOOKUP($B202,'Tillförd energi'!$B$1:$AI$720,MATCH(AF$1,'Tillförd energi'!$B$1:$AQ$1,0),FALSE)</f>
        <v>9.9999999999999995E-8</v>
      </c>
      <c r="AG202">
        <f>IFERROR(VLOOKUP(B202,Miljö!$B$1:$AC$550,MATCH("Köpt mängd produktionsspecifik fjärrvärme:",Miljö!$B$1:$AC$1,0),FALSE)/1,0)</f>
        <v>155.08000000000001</v>
      </c>
      <c r="AI202">
        <f t="shared" si="69"/>
        <v>9.9999999999999995E-8</v>
      </c>
      <c r="AJ202">
        <f t="shared" si="70"/>
        <v>155.08000010000001</v>
      </c>
      <c r="AK202">
        <f>IF(ISERROR(1/VLOOKUP($B202,Leveranser!$B$1:$S$499,MATCH("Såld värme (GWh)",Leveranser!$B$1:$S$1,0),FALSE)),"",VLOOKUP($B202,Leveranser!$B$1:$S$499,MATCH("Såld värme (GWh)",Leveranser!$B$1:$S$1,0),FALSE))</f>
        <v>142</v>
      </c>
      <c r="AL202">
        <f>VLOOKUP($B202,Leveranser!$B$1:$Y$499,MATCH("Totalt såld fjärrvärme till andra fjärrvärmeföretag",Leveranser!$B$1:$AA$1,0),FALSE)</f>
        <v>0</v>
      </c>
      <c r="AM202">
        <f>IF(ISERROR(1/VLOOKUP($B202,Miljö!$B$1:$S$500,MATCH("Såld mängd produktionsspecifik fjärrvärme (GWh)",Miljö!$B$1:$R$1,0),FALSE)),0,VLOOKUP($B202,Miljö!$B$1:$S$500,MATCH("Såld mängd produktionsspecifik fjärrvärme (GWh)",Miljö!$B$1:$R$1,0),FALSE))</f>
        <v>0</v>
      </c>
      <c r="AN202" s="114">
        <f t="shared" si="71"/>
        <v>0.91565643479774539</v>
      </c>
      <c r="AP202" t="str">
        <f>IFERROR(VLOOKUP($B202,Miljövärden!$B$2:$H$600,7,FALSE),"Nej, saknas")</f>
        <v>Ja</v>
      </c>
      <c r="AQ202" t="str">
        <f>IFERROR(VLOOKUP($B202,Miljövärden!$B$2:$H$600,6,FALSE),"Nej, saknas")</f>
        <v>Ja</v>
      </c>
      <c r="AU202">
        <f t="shared" si="72"/>
        <v>9.9999999999999995E-8</v>
      </c>
      <c r="AV202">
        <f t="shared" si="73"/>
        <v>0</v>
      </c>
      <c r="AW202">
        <f t="shared" si="74"/>
        <v>0</v>
      </c>
      <c r="AX202">
        <f t="shared" si="75"/>
        <v>0</v>
      </c>
      <c r="AZ202">
        <f t="shared" si="76"/>
        <v>0</v>
      </c>
      <c r="BC202">
        <f t="shared" si="77"/>
        <v>0</v>
      </c>
      <c r="BD202">
        <f t="shared" si="78"/>
        <v>0</v>
      </c>
      <c r="BE202">
        <f t="shared" si="79"/>
        <v>0</v>
      </c>
      <c r="BF202">
        <f t="shared" si="80"/>
        <v>0</v>
      </c>
      <c r="BG202">
        <f t="shared" si="81"/>
        <v>9.9999999999999995E-8</v>
      </c>
      <c r="BH202">
        <f>VLOOKUP(B202,Miljö!$B$1:$BX$482,MATCH("Fossilandel för ursprungspecificerad el ()",Miljö!$B$1:$I$1,0),FALSE)</f>
        <v>0</v>
      </c>
      <c r="BI202">
        <f>VLOOKUP(B202,Miljö!$B$1:$BX$482,MATCH("Kärnkraftsandel för ursprungsspecificerad el ()",Miljö!$B$1:$O$1,0),FALSE)</f>
        <v>0</v>
      </c>
      <c r="BJ202">
        <f t="shared" si="82"/>
        <v>155.08000000000001</v>
      </c>
      <c r="BK202">
        <f>VLOOKUP(B202,Miljö!$B$1:$P$482,MATCH("Fossil andel i procent (%)",Miljö!$B$1:$P$1,0),FALSE)</f>
        <v>0.91700000000000004</v>
      </c>
      <c r="BL202">
        <f t="shared" si="83"/>
        <v>155.08000010000001</v>
      </c>
      <c r="BO202" s="21">
        <f t="shared" si="84"/>
        <v>9.1699999940869255E-3</v>
      </c>
      <c r="BP202" s="115">
        <f t="shared" si="85"/>
        <v>0.99082999936108462</v>
      </c>
      <c r="BQ202" s="115">
        <f t="shared" si="86"/>
        <v>6.4482847520967981E-10</v>
      </c>
      <c r="BR202" s="115">
        <f t="shared" si="87"/>
        <v>0</v>
      </c>
      <c r="BT202" s="116">
        <f t="shared" si="88"/>
        <v>1</v>
      </c>
      <c r="BW202" s="115">
        <f>IF(AP202="Ja",VLOOKUP(B202,Miljövärden!$B$2:$H$600,MATCH("Total andel fossilt",Miljövärden!$B$2:$H$2,0),FALSE),"")</f>
        <v>9.1699999999999993E-3</v>
      </c>
      <c r="BX202" s="116">
        <f t="shared" si="89"/>
        <v>5.9130738500057234E-12</v>
      </c>
      <c r="BZ202">
        <f t="shared" si="90"/>
        <v>5.9130738500057234E-12</v>
      </c>
      <c r="CA202" s="115">
        <f t="shared" si="91"/>
        <v>0</v>
      </c>
    </row>
    <row r="203" spans="1:79">
      <c r="A203" t="s">
        <v>344</v>
      </c>
      <c r="B203" t="s">
        <v>345</v>
      </c>
      <c r="C203">
        <f>VLOOKUP($B203,'Tillförd energi'!$B$1:$AI$720,MATCH(C$1,'Tillförd energi'!$B$1:$AQ$1,0),FALSE)</f>
        <v>0</v>
      </c>
      <c r="D203">
        <f>VLOOKUP($B203,'Tillförd energi'!$B$1:$AI$720,MATCH(D$1,'Tillförd energi'!$B$1:$AQ$1,0),FALSE)</f>
        <v>0</v>
      </c>
      <c r="E203">
        <f>VLOOKUP($B203,'Tillförd energi'!$B$1:$AI$720,MATCH(E$1,'Tillförd energi'!$B$1:$AQ$1,0),FALSE)</f>
        <v>0</v>
      </c>
      <c r="F203">
        <f>VLOOKUP($B203,'Tillförd energi'!$B$1:$AI$720,MATCH(F$1,'Tillförd energi'!$B$1:$AQ$1,0),FALSE)</f>
        <v>0</v>
      </c>
      <c r="G203">
        <f>VLOOKUP($B203,'Tillförd energi'!$B$1:$AI$720,MATCH(G$1,'Tillförd energi'!$B$1:$AQ$1,0),FALSE)</f>
        <v>0</v>
      </c>
      <c r="H203">
        <f>VLOOKUP($B203,'Tillförd energi'!$B$1:$AI$720,MATCH(H$1,'Tillförd energi'!$B$1:$AQ$1,0),FALSE)</f>
        <v>0</v>
      </c>
      <c r="I203">
        <f>VLOOKUP($B203,'Tillförd energi'!$B$1:$AI$720,MATCH(I$1,'Tillförd energi'!$B$1:$AQ$1,0),FALSE)</f>
        <v>0</v>
      </c>
      <c r="J203">
        <f>VLOOKUP($B203,'Tillförd energi'!$B$1:$AI$720,MATCH(J$1,'Tillförd energi'!$B$1:$AQ$1,0),FALSE)</f>
        <v>0</v>
      </c>
      <c r="K203">
        <f>VLOOKUP($B203,'Tillförd energi'!$B$1:$AI$720,MATCH(K$1,'Tillförd energi'!$B$1:$AQ$1,0),FALSE)</f>
        <v>0</v>
      </c>
      <c r="L203">
        <f>VLOOKUP($B203,'Tillförd energi'!$B$1:$AI$720,MATCH(L$1,'Tillförd energi'!$B$1:$AQ$1,0),FALSE)</f>
        <v>0</v>
      </c>
      <c r="M203">
        <f>VLOOKUP($B203,'Tillförd energi'!$B$1:$AI$720,MATCH(M$1,'Tillförd energi'!$B$1:$AQ$1,0),FALSE)</f>
        <v>12.164999999999999</v>
      </c>
      <c r="N203">
        <f>VLOOKUP($B203,'Tillförd energi'!$B$1:$AI$720,MATCH(N$1,'Tillförd energi'!$B$1:$AQ$1,0),FALSE)</f>
        <v>0.248</v>
      </c>
      <c r="O203">
        <f>VLOOKUP($B203,'Tillförd energi'!$B$1:$AI$720,MATCH(O$1,'Tillförd energi'!$B$1:$AQ$1,0),FALSE)</f>
        <v>17.835999999999999</v>
      </c>
      <c r="P203">
        <f>VLOOKUP($B203,'Tillförd energi'!$B$1:$AI$720,MATCH(P$1,'Tillförd energi'!$B$1:$AQ$1,0),FALSE)</f>
        <v>4.7089999999999996</v>
      </c>
      <c r="Q203">
        <f>VLOOKUP($B203,'Tillförd energi'!$B$1:$AI$720,MATCH(Q$1,'Tillförd energi'!$B$1:$AQ$1,0),FALSE)</f>
        <v>12.423</v>
      </c>
      <c r="R203">
        <f>VLOOKUP($B203,'Tillförd energi'!$B$1:$AI$720,MATCH(R$1,'Tillförd energi'!$B$1:$AQ$1,0),FALSE)</f>
        <v>0</v>
      </c>
      <c r="S203">
        <f>VLOOKUP($B203,'Tillförd energi'!$B$1:$AI$720,MATCH(S$1,'Tillförd energi'!$B$1:$AQ$1,0),FALSE)</f>
        <v>0</v>
      </c>
      <c r="T203">
        <f>VLOOKUP($B203,'Tillförd energi'!$B$1:$AI$720,MATCH(T$1,'Tillförd energi'!$B$1:$AQ$1,0),FALSE)</f>
        <v>0</v>
      </c>
      <c r="U203">
        <f>VLOOKUP($B203,'Tillförd energi'!$B$1:$AI$720,MATCH(U$1,'Tillförd energi'!$B$1:$AQ$1,0),FALSE)</f>
        <v>0</v>
      </c>
      <c r="V203">
        <f>VLOOKUP($B203,'Tillförd energi'!$B$1:$AI$720,MATCH(V$1,'Tillförd energi'!$B$1:$AQ$1,0),FALSE)</f>
        <v>0</v>
      </c>
      <c r="W203">
        <f>VLOOKUP($B203,'Tillförd energi'!$B$1:$AI$720,MATCH(W$1,'Tillförd energi'!$B$1:$AQ$1,0),FALSE)</f>
        <v>0</v>
      </c>
      <c r="X203">
        <f>VLOOKUP($B203,'Tillförd energi'!$B$1:$AI$720,MATCH(X$1,'Tillförd energi'!$B$1:$AQ$1,0),FALSE)</f>
        <v>0</v>
      </c>
      <c r="Y203">
        <f>VLOOKUP($B203,'Tillförd energi'!$B$1:$AI$720,MATCH(Y$1,'Tillförd energi'!$B$1:$AQ$1,0),FALSE)</f>
        <v>0</v>
      </c>
      <c r="Z203">
        <f>VLOOKUP($B203,'Tillförd energi'!$B$1:$AI$720,MATCH(Z$1,'Tillförd energi'!$B$1:$AQ$1,0),FALSE)</f>
        <v>0</v>
      </c>
      <c r="AA203">
        <f>VLOOKUP($B203,'Tillförd energi'!$B$1:$AI$720,MATCH(AA$1,'Tillförd energi'!$B$1:$AQ$1,0),FALSE)</f>
        <v>0</v>
      </c>
      <c r="AB203">
        <f>VLOOKUP($B203,'Tillförd energi'!$B$1:$AI$720,MATCH(AB$1,'Tillförd energi'!$B$1:$AQ$1,0),FALSE)</f>
        <v>0</v>
      </c>
      <c r="AC203">
        <f>VLOOKUP($B203,'Tillförd energi'!$B$1:$AI$720,MATCH(AC$1,'Tillförd energi'!$B$1:$AQ$1,0),FALSE)</f>
        <v>9.7669999999999995</v>
      </c>
      <c r="AD203">
        <f>VLOOKUP($B203,'Tillförd energi'!$B$1:$AI$720,MATCH(AD$1,'Tillförd energi'!$B$1:$AQ$1,0),FALSE)</f>
        <v>0</v>
      </c>
      <c r="AE203">
        <f>VLOOKUP($B203,'Tillförd energi'!$B$1:$AI$720,MATCH(AE$1,'Tillförd energi'!$B$1:$AQ$1,0),FALSE)</f>
        <v>0</v>
      </c>
      <c r="AF203">
        <f>VLOOKUP($B203,'Tillförd energi'!$B$1:$AI$720,MATCH(AF$1,'Tillförd energi'!$B$1:$AQ$1,0),FALSE)</f>
        <v>0.64100000000000001</v>
      </c>
      <c r="AG203">
        <f>IFERROR(VLOOKUP(B203,Miljö!$B$1:$AC$550,MATCH("Köpt mängd produktionsspecifik fjärrvärme:",Miljö!$B$1:$AC$1,0),FALSE)/1,0)</f>
        <v>0</v>
      </c>
      <c r="AI203">
        <f t="shared" si="69"/>
        <v>57.788999999999994</v>
      </c>
      <c r="AJ203">
        <f t="shared" si="70"/>
        <v>57.788999999999994</v>
      </c>
      <c r="AK203">
        <f>IF(ISERROR(1/VLOOKUP($B203,Leveranser!$B$1:$S$499,MATCH("Såld värme (GWh)",Leveranser!$B$1:$S$1,0),FALSE)),"",VLOOKUP($B203,Leveranser!$B$1:$S$499,MATCH("Såld värme (GWh)",Leveranser!$B$1:$S$1,0),FALSE))</f>
        <v>44.2</v>
      </c>
      <c r="AL203">
        <f>VLOOKUP($B203,Leveranser!$B$1:$Y$499,MATCH("Totalt såld fjärrvärme till andra fjärrvärmeföretag",Leveranser!$B$1:$AA$1,0),FALSE)</f>
        <v>0</v>
      </c>
      <c r="AM203">
        <f>IF(ISERROR(1/VLOOKUP($B203,Miljö!$B$1:$S$500,MATCH("Såld mängd produktionsspecifik fjärrvärme (GWh)",Miljö!$B$1:$R$1,0),FALSE)),0,VLOOKUP($B203,Miljö!$B$1:$S$500,MATCH("Såld mängd produktionsspecifik fjärrvärme (GWh)",Miljö!$B$1:$R$1,0),FALSE))</f>
        <v>0</v>
      </c>
      <c r="AN203" s="114">
        <f t="shared" si="71"/>
        <v>0.76485144231601188</v>
      </c>
      <c r="AP203" t="str">
        <f>IFERROR(VLOOKUP($B203,Miljövärden!$B$2:$H$600,7,FALSE),"Nej, saknas")</f>
        <v>Ja</v>
      </c>
      <c r="AQ203" t="str">
        <f>IFERROR(VLOOKUP($B203,Miljövärden!$B$2:$H$600,6,FALSE),"Nej, saknas")</f>
        <v>Ja</v>
      </c>
      <c r="AU203">
        <f t="shared" si="72"/>
        <v>0.64100000000000001</v>
      </c>
      <c r="AV203">
        <f t="shared" si="73"/>
        <v>0</v>
      </c>
      <c r="AW203">
        <f t="shared" si="74"/>
        <v>47.381</v>
      </c>
      <c r="AX203">
        <f t="shared" si="75"/>
        <v>0</v>
      </c>
      <c r="AZ203">
        <f t="shared" si="76"/>
        <v>47.381</v>
      </c>
      <c r="BC203">
        <f t="shared" si="77"/>
        <v>0</v>
      </c>
      <c r="BD203">
        <f t="shared" si="78"/>
        <v>0</v>
      </c>
      <c r="BE203">
        <f t="shared" si="79"/>
        <v>47.381</v>
      </c>
      <c r="BF203">
        <f t="shared" si="80"/>
        <v>9.7669999999999995</v>
      </c>
      <c r="BG203">
        <f t="shared" si="81"/>
        <v>0.64100000000000001</v>
      </c>
      <c r="BH203">
        <f>VLOOKUP(B203,Miljö!$B$1:$BX$482,MATCH("Fossilandel för ursprungspecificerad el ()",Miljö!$B$1:$I$1,0),FALSE)</f>
        <v>0</v>
      </c>
      <c r="BI203">
        <f>VLOOKUP(B203,Miljö!$B$1:$BX$482,MATCH("Kärnkraftsandel för ursprungsspecificerad el ()",Miljö!$B$1:$O$1,0),FALSE)</f>
        <v>0</v>
      </c>
      <c r="BJ203">
        <f t="shared" si="82"/>
        <v>0</v>
      </c>
      <c r="BK203" t="str">
        <f>VLOOKUP(B203,Miljö!$B$1:$P$482,MATCH("Fossil andel i procent (%)",Miljö!$B$1:$P$1,0),FALSE)</f>
        <v>ET</v>
      </c>
      <c r="BL203">
        <f t="shared" si="83"/>
        <v>57.788999999999994</v>
      </c>
      <c r="BO203" s="21">
        <f t="shared" si="84"/>
        <v>0</v>
      </c>
      <c r="BP203" s="115">
        <f t="shared" si="85"/>
        <v>0</v>
      </c>
      <c r="BQ203" s="115">
        <f t="shared" si="86"/>
        <v>0.83098859644569045</v>
      </c>
      <c r="BR203" s="115">
        <f t="shared" si="87"/>
        <v>0.16901140355430966</v>
      </c>
      <c r="BT203" s="116">
        <f t="shared" si="88"/>
        <v>1</v>
      </c>
      <c r="BW203" s="115">
        <f>IF(AP203="Ja",VLOOKUP(B203,Miljövärden!$B$2:$H$600,MATCH("Total andel fossilt",Miljövärden!$B$2:$H$2,0),FALSE),"")</f>
        <v>0</v>
      </c>
      <c r="BX203" s="116">
        <f t="shared" si="89"/>
        <v>0</v>
      </c>
      <c r="BZ203">
        <f t="shared" si="90"/>
        <v>0</v>
      </c>
      <c r="CA203" s="115">
        <f t="shared" si="91"/>
        <v>0</v>
      </c>
    </row>
    <row r="204" spans="1:79">
      <c r="A204" t="s">
        <v>346</v>
      </c>
      <c r="B204" t="s">
        <v>347</v>
      </c>
      <c r="C204">
        <f>VLOOKUP($B204,'Tillförd energi'!$B$1:$AI$720,MATCH(C$1,'Tillförd energi'!$B$1:$AQ$1,0),FALSE)</f>
        <v>0</v>
      </c>
      <c r="D204">
        <f>VLOOKUP($B204,'Tillförd energi'!$B$1:$AI$720,MATCH(D$1,'Tillförd energi'!$B$1:$AQ$1,0),FALSE)</f>
        <v>4.0000000000000001E-3</v>
      </c>
      <c r="E204">
        <f>VLOOKUP($B204,'Tillförd energi'!$B$1:$AI$720,MATCH(E$1,'Tillförd energi'!$B$1:$AQ$1,0),FALSE)</f>
        <v>0</v>
      </c>
      <c r="F204">
        <f>VLOOKUP($B204,'Tillförd energi'!$B$1:$AI$720,MATCH(F$1,'Tillförd energi'!$B$1:$AQ$1,0),FALSE)</f>
        <v>0</v>
      </c>
      <c r="G204">
        <f>VLOOKUP($B204,'Tillförd energi'!$B$1:$AI$720,MATCH(G$1,'Tillförd energi'!$B$1:$AQ$1,0),FALSE)</f>
        <v>0</v>
      </c>
      <c r="H204">
        <f>VLOOKUP($B204,'Tillförd energi'!$B$1:$AI$720,MATCH(H$1,'Tillförd energi'!$B$1:$AQ$1,0),FALSE)</f>
        <v>0</v>
      </c>
      <c r="I204">
        <f>VLOOKUP($B204,'Tillförd energi'!$B$1:$AI$720,MATCH(I$1,'Tillförd energi'!$B$1:$AQ$1,0),FALSE)</f>
        <v>0</v>
      </c>
      <c r="J204">
        <f>VLOOKUP($B204,'Tillförd energi'!$B$1:$AI$720,MATCH(J$1,'Tillförd energi'!$B$1:$AQ$1,0),FALSE)</f>
        <v>0</v>
      </c>
      <c r="K204">
        <f>VLOOKUP($B204,'Tillförd energi'!$B$1:$AI$720,MATCH(K$1,'Tillförd energi'!$B$1:$AQ$1,0),FALSE)</f>
        <v>0</v>
      </c>
      <c r="L204">
        <f>VLOOKUP($B204,'Tillförd energi'!$B$1:$AI$720,MATCH(L$1,'Tillförd energi'!$B$1:$AQ$1,0),FALSE)</f>
        <v>0</v>
      </c>
      <c r="M204">
        <f>VLOOKUP($B204,'Tillförd energi'!$B$1:$AI$720,MATCH(M$1,'Tillförd energi'!$B$1:$AQ$1,0),FALSE)</f>
        <v>0</v>
      </c>
      <c r="N204">
        <f>VLOOKUP($B204,'Tillförd energi'!$B$1:$AI$720,MATCH(N$1,'Tillförd energi'!$B$1:$AQ$1,0),FALSE)</f>
        <v>0</v>
      </c>
      <c r="O204">
        <f>VLOOKUP($B204,'Tillförd energi'!$B$1:$AI$720,MATCH(O$1,'Tillförd energi'!$B$1:$AQ$1,0),FALSE)</f>
        <v>0</v>
      </c>
      <c r="P204">
        <f>VLOOKUP($B204,'Tillförd energi'!$B$1:$AI$720,MATCH(P$1,'Tillförd energi'!$B$1:$AQ$1,0),FALSE)</f>
        <v>0</v>
      </c>
      <c r="Q204">
        <f>VLOOKUP($B204,'Tillförd energi'!$B$1:$AI$720,MATCH(Q$1,'Tillförd energi'!$B$1:$AQ$1,0),FALSE)</f>
        <v>0</v>
      </c>
      <c r="R204">
        <f>VLOOKUP($B204,'Tillförd energi'!$B$1:$AI$720,MATCH(R$1,'Tillförd energi'!$B$1:$AQ$1,0),FALSE)</f>
        <v>6.86</v>
      </c>
      <c r="S204">
        <f>VLOOKUP($B204,'Tillförd energi'!$B$1:$AI$720,MATCH(S$1,'Tillförd energi'!$B$1:$AQ$1,0),FALSE)</f>
        <v>0</v>
      </c>
      <c r="T204">
        <f>VLOOKUP($B204,'Tillförd energi'!$B$1:$AI$720,MATCH(T$1,'Tillförd energi'!$B$1:$AQ$1,0),FALSE)</f>
        <v>0</v>
      </c>
      <c r="U204">
        <f>VLOOKUP($B204,'Tillförd energi'!$B$1:$AI$720,MATCH(U$1,'Tillförd energi'!$B$1:$AQ$1,0),FALSE)</f>
        <v>0</v>
      </c>
      <c r="V204">
        <f>VLOOKUP($B204,'Tillförd energi'!$B$1:$AI$720,MATCH(V$1,'Tillförd energi'!$B$1:$AQ$1,0),FALSE)</f>
        <v>0</v>
      </c>
      <c r="W204">
        <f>VLOOKUP($B204,'Tillförd energi'!$B$1:$AI$720,MATCH(W$1,'Tillförd energi'!$B$1:$AQ$1,0),FALSE)</f>
        <v>0</v>
      </c>
      <c r="X204">
        <f>VLOOKUP($B204,'Tillförd energi'!$B$1:$AI$720,MATCH(X$1,'Tillförd energi'!$B$1:$AQ$1,0),FALSE)</f>
        <v>0</v>
      </c>
      <c r="Y204">
        <f>VLOOKUP($B204,'Tillförd energi'!$B$1:$AI$720,MATCH(Y$1,'Tillförd energi'!$B$1:$AQ$1,0),FALSE)</f>
        <v>0</v>
      </c>
      <c r="Z204">
        <f>VLOOKUP($B204,'Tillförd energi'!$B$1:$AI$720,MATCH(Z$1,'Tillförd energi'!$B$1:$AQ$1,0),FALSE)</f>
        <v>5.5E-2</v>
      </c>
      <c r="AA204">
        <f>VLOOKUP($B204,'Tillförd energi'!$B$1:$AI$720,MATCH(AA$1,'Tillförd energi'!$B$1:$AQ$1,0),FALSE)</f>
        <v>0</v>
      </c>
      <c r="AB204">
        <f>VLOOKUP($B204,'Tillförd energi'!$B$1:$AI$720,MATCH(AB$1,'Tillförd energi'!$B$1:$AQ$1,0),FALSE)</f>
        <v>0</v>
      </c>
      <c r="AC204">
        <f>VLOOKUP($B204,'Tillförd energi'!$B$1:$AI$720,MATCH(AC$1,'Tillförd energi'!$B$1:$AQ$1,0),FALSE)</f>
        <v>0</v>
      </c>
      <c r="AD204">
        <f>VLOOKUP($B204,'Tillförd energi'!$B$1:$AI$720,MATCH(AD$1,'Tillförd energi'!$B$1:$AQ$1,0),FALSE)</f>
        <v>0</v>
      </c>
      <c r="AE204">
        <f>VLOOKUP($B204,'Tillförd energi'!$B$1:$AI$720,MATCH(AE$1,'Tillförd energi'!$B$1:$AQ$1,0),FALSE)</f>
        <v>0</v>
      </c>
      <c r="AF204">
        <f>VLOOKUP($B204,'Tillförd energi'!$B$1:$AI$720,MATCH(AF$1,'Tillförd energi'!$B$1:$AQ$1,0),FALSE)</f>
        <v>0.5</v>
      </c>
      <c r="AG204">
        <f>IFERROR(VLOOKUP(B204,Miljö!$B$1:$AC$550,MATCH("Köpt mängd produktionsspecifik fjärrvärme:",Miljö!$B$1:$AC$1,0),FALSE)/1,0)</f>
        <v>0</v>
      </c>
      <c r="AI204">
        <f t="shared" si="69"/>
        <v>7.4189999999999996</v>
      </c>
      <c r="AJ204">
        <f t="shared" si="70"/>
        <v>7.4189999999999996</v>
      </c>
      <c r="AK204">
        <f>IF(ISERROR(1/VLOOKUP($B204,Leveranser!$B$1:$S$499,MATCH("Såld värme (GWh)",Leveranser!$B$1:$S$1,0),FALSE)),"",VLOOKUP($B204,Leveranser!$B$1:$S$499,MATCH("Såld värme (GWh)",Leveranser!$B$1:$S$1,0),FALSE))</f>
        <v>5.43</v>
      </c>
      <c r="AL204">
        <f>VLOOKUP($B204,Leveranser!$B$1:$Y$499,MATCH("Totalt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114">
        <f t="shared" si="71"/>
        <v>0.73190456934896886</v>
      </c>
      <c r="AP204" t="str">
        <f>IFERROR(VLOOKUP($B204,Miljövärden!$B$2:$H$600,7,FALSE),"Nej, saknas")</f>
        <v>Ja</v>
      </c>
      <c r="AQ204" t="str">
        <f>IFERROR(VLOOKUP($B204,Miljövärden!$B$2:$H$600,6,FALSE),"Nej, saknas")</f>
        <v>Ja</v>
      </c>
      <c r="AU204">
        <f t="shared" si="72"/>
        <v>0.55500000000000005</v>
      </c>
      <c r="AV204">
        <f t="shared" si="73"/>
        <v>0</v>
      </c>
      <c r="AW204">
        <f t="shared" si="74"/>
        <v>0</v>
      </c>
      <c r="AX204">
        <f t="shared" si="75"/>
        <v>6.86</v>
      </c>
      <c r="AZ204">
        <f t="shared" si="76"/>
        <v>6.86</v>
      </c>
      <c r="BC204">
        <f t="shared" si="77"/>
        <v>4.0000000000000001E-3</v>
      </c>
      <c r="BD204">
        <f t="shared" si="78"/>
        <v>0</v>
      </c>
      <c r="BE204">
        <f t="shared" si="79"/>
        <v>6.86</v>
      </c>
      <c r="BF204">
        <f t="shared" si="80"/>
        <v>0</v>
      </c>
      <c r="BG204">
        <f t="shared" si="81"/>
        <v>0.55500000000000005</v>
      </c>
      <c r="BH204">
        <f>VLOOKUP(B204,Miljö!$B$1:$BX$482,MATCH("Fossilandel för ursprungspecificerad el ()",Miljö!$B$1:$I$1,0),FALSE)</f>
        <v>0</v>
      </c>
      <c r="BI204">
        <f>VLOOKUP(B204,Miljö!$B$1:$BX$482,MATCH("Kärnkraftsandel för ursprungsspecificerad el ()",Miljö!$B$1:$O$1,0),FALSE)</f>
        <v>0</v>
      </c>
      <c r="BJ204">
        <f t="shared" si="82"/>
        <v>0</v>
      </c>
      <c r="BK204" t="str">
        <f>VLOOKUP(B204,Miljö!$B$1:$P$482,MATCH("Fossil andel i procent (%)",Miljö!$B$1:$P$1,0),FALSE)</f>
        <v>ET</v>
      </c>
      <c r="BL204">
        <f t="shared" si="83"/>
        <v>7.4189999999999996</v>
      </c>
      <c r="BO204" s="21">
        <f t="shared" si="84"/>
        <v>5.3915622051489427E-4</v>
      </c>
      <c r="BP204" s="115">
        <f t="shared" si="85"/>
        <v>0</v>
      </c>
      <c r="BQ204" s="115">
        <f t="shared" si="86"/>
        <v>0.99946084377948519</v>
      </c>
      <c r="BR204" s="115">
        <f t="shared" si="87"/>
        <v>0</v>
      </c>
      <c r="BT204" s="116">
        <f t="shared" si="88"/>
        <v>1</v>
      </c>
      <c r="BW204" s="115">
        <f>IF(AP204="Ja",VLOOKUP(B204,Miljövärden!$B$2:$H$600,MATCH("Total andel fossilt",Miljövärden!$B$2:$H$2,0),FALSE),"")</f>
        <v>5.3915600000000005E-4</v>
      </c>
      <c r="BX204" s="116">
        <f t="shared" si="89"/>
        <v>-2.2051489421363174E-10</v>
      </c>
      <c r="BZ204">
        <f t="shared" si="90"/>
        <v>-2.2051489421363174E-10</v>
      </c>
      <c r="CA204" s="115">
        <f t="shared" si="91"/>
        <v>0</v>
      </c>
    </row>
    <row r="205" spans="1:79">
      <c r="A205" t="s">
        <v>346</v>
      </c>
      <c r="B205" t="s">
        <v>348</v>
      </c>
      <c r="C205">
        <f>VLOOKUP($B205,'Tillförd energi'!$B$1:$AI$720,MATCH(C$1,'Tillförd energi'!$B$1:$AQ$1,0),FALSE)</f>
        <v>0</v>
      </c>
      <c r="D205">
        <f>VLOOKUP($B205,'Tillförd energi'!$B$1:$AI$720,MATCH(D$1,'Tillförd energi'!$B$1:$AQ$1,0),FALSE)</f>
        <v>3.0649999999999999</v>
      </c>
      <c r="E205">
        <f>VLOOKUP($B205,'Tillförd energi'!$B$1:$AI$720,MATCH(E$1,'Tillförd energi'!$B$1:$AQ$1,0),FALSE)</f>
        <v>0</v>
      </c>
      <c r="F205">
        <f>VLOOKUP($B205,'Tillförd energi'!$B$1:$AI$720,MATCH(F$1,'Tillförd energi'!$B$1:$AQ$1,0),FALSE)</f>
        <v>0</v>
      </c>
      <c r="G205">
        <f>VLOOKUP($B205,'Tillförd energi'!$B$1:$AI$720,MATCH(G$1,'Tillförd energi'!$B$1:$AQ$1,0),FALSE)</f>
        <v>0</v>
      </c>
      <c r="H205">
        <f>VLOOKUP($B205,'Tillförd energi'!$B$1:$AI$720,MATCH(H$1,'Tillförd energi'!$B$1:$AQ$1,0),FALSE)</f>
        <v>0</v>
      </c>
      <c r="I205">
        <f>VLOOKUP($B205,'Tillförd energi'!$B$1:$AI$720,MATCH(I$1,'Tillförd energi'!$B$1:$AQ$1,0),FALSE)</f>
        <v>0</v>
      </c>
      <c r="J205">
        <f>VLOOKUP($B205,'Tillförd energi'!$B$1:$AI$720,MATCH(J$1,'Tillförd energi'!$B$1:$AQ$1,0),FALSE)</f>
        <v>0</v>
      </c>
      <c r="K205">
        <f>VLOOKUP($B205,'Tillförd energi'!$B$1:$AI$720,MATCH(K$1,'Tillförd energi'!$B$1:$AQ$1,0),FALSE)</f>
        <v>0</v>
      </c>
      <c r="L205">
        <f>VLOOKUP($B205,'Tillförd energi'!$B$1:$AI$720,MATCH(L$1,'Tillförd energi'!$B$1:$AQ$1,0),FALSE)</f>
        <v>0</v>
      </c>
      <c r="M205">
        <f>VLOOKUP($B205,'Tillförd energi'!$B$1:$AI$720,MATCH(M$1,'Tillförd energi'!$B$1:$AQ$1,0),FALSE)</f>
        <v>0</v>
      </c>
      <c r="N205">
        <f>VLOOKUP($B205,'Tillförd energi'!$B$1:$AI$720,MATCH(N$1,'Tillförd energi'!$B$1:$AQ$1,0),FALSE)</f>
        <v>0</v>
      </c>
      <c r="O205">
        <f>VLOOKUP($B205,'Tillförd energi'!$B$1:$AI$720,MATCH(O$1,'Tillförd energi'!$B$1:$AQ$1,0),FALSE)</f>
        <v>0</v>
      </c>
      <c r="P205">
        <f>VLOOKUP($B205,'Tillförd energi'!$B$1:$AI$720,MATCH(P$1,'Tillförd energi'!$B$1:$AQ$1,0),FALSE)</f>
        <v>0</v>
      </c>
      <c r="Q205">
        <f>VLOOKUP($B205,'Tillförd energi'!$B$1:$AI$720,MATCH(Q$1,'Tillförd energi'!$B$1:$AQ$1,0),FALSE)</f>
        <v>0</v>
      </c>
      <c r="R205">
        <f>VLOOKUP($B205,'Tillförd energi'!$B$1:$AI$720,MATCH(R$1,'Tillförd energi'!$B$1:$AQ$1,0),FALSE)</f>
        <v>0</v>
      </c>
      <c r="S205">
        <f>VLOOKUP($B205,'Tillförd energi'!$B$1:$AI$720,MATCH(S$1,'Tillförd energi'!$B$1:$AQ$1,0),FALSE)</f>
        <v>0</v>
      </c>
      <c r="T205">
        <f>VLOOKUP($B205,'Tillförd energi'!$B$1:$AI$720,MATCH(T$1,'Tillförd energi'!$B$1:$AQ$1,0),FALSE)</f>
        <v>0</v>
      </c>
      <c r="U205">
        <f>VLOOKUP($B205,'Tillförd energi'!$B$1:$AI$720,MATCH(U$1,'Tillförd energi'!$B$1:$AQ$1,0),FALSE)</f>
        <v>0</v>
      </c>
      <c r="V205">
        <f>VLOOKUP($B205,'Tillförd energi'!$B$1:$AI$720,MATCH(V$1,'Tillförd energi'!$B$1:$AQ$1,0),FALSE)</f>
        <v>0</v>
      </c>
      <c r="W205">
        <f>VLOOKUP($B205,'Tillförd energi'!$B$1:$AI$720,MATCH(W$1,'Tillförd energi'!$B$1:$AQ$1,0),FALSE)</f>
        <v>0</v>
      </c>
      <c r="X205">
        <f>VLOOKUP($B205,'Tillförd energi'!$B$1:$AI$720,MATCH(X$1,'Tillförd energi'!$B$1:$AQ$1,0),FALSE)</f>
        <v>0</v>
      </c>
      <c r="Y205">
        <f>VLOOKUP($B205,'Tillförd energi'!$B$1:$AI$720,MATCH(Y$1,'Tillförd energi'!$B$1:$AQ$1,0),FALSE)</f>
        <v>0</v>
      </c>
      <c r="Z205">
        <f>VLOOKUP($B205,'Tillförd energi'!$B$1:$AI$720,MATCH(Z$1,'Tillförd energi'!$B$1:$AQ$1,0),FALSE)</f>
        <v>0</v>
      </c>
      <c r="AA205">
        <f>VLOOKUP($B205,'Tillförd energi'!$B$1:$AI$720,MATCH(AA$1,'Tillförd energi'!$B$1:$AQ$1,0),FALSE)</f>
        <v>0</v>
      </c>
      <c r="AB205">
        <f>VLOOKUP($B205,'Tillförd energi'!$B$1:$AI$720,MATCH(AB$1,'Tillförd energi'!$B$1:$AQ$1,0),FALSE)</f>
        <v>0</v>
      </c>
      <c r="AC205">
        <f>VLOOKUP($B205,'Tillförd energi'!$B$1:$AI$720,MATCH(AC$1,'Tillförd energi'!$B$1:$AQ$1,0),FALSE)</f>
        <v>0</v>
      </c>
      <c r="AD205">
        <f>VLOOKUP($B205,'Tillförd energi'!$B$1:$AI$720,MATCH(AD$1,'Tillförd energi'!$B$1:$AQ$1,0),FALSE)</f>
        <v>265.27</v>
      </c>
      <c r="AE205">
        <f>VLOOKUP($B205,'Tillförd energi'!$B$1:$AI$720,MATCH(AE$1,'Tillförd energi'!$B$1:$AQ$1,0),FALSE)</f>
        <v>0</v>
      </c>
      <c r="AF205">
        <f>VLOOKUP($B205,'Tillförd energi'!$B$1:$AI$720,MATCH(AF$1,'Tillförd energi'!$B$1:$AQ$1,0),FALSE)</f>
        <v>1.85</v>
      </c>
      <c r="AG205">
        <f>IFERROR(VLOOKUP(B205,Miljö!$B$1:$AC$550,MATCH("Köpt mängd produktionsspecifik fjärrvärme:",Miljö!$B$1:$AC$1,0),FALSE)/1,0)</f>
        <v>0</v>
      </c>
      <c r="AI205">
        <f t="shared" si="69"/>
        <v>270.185</v>
      </c>
      <c r="AJ205">
        <f t="shared" si="70"/>
        <v>270.185</v>
      </c>
      <c r="AK205">
        <f>IF(ISERROR(1/VLOOKUP($B205,Leveranser!$B$1:$S$499,MATCH("Såld värme (GWh)",Leveranser!$B$1:$S$1,0),FALSE)),"",VLOOKUP($B205,Leveranser!$B$1:$S$499,MATCH("Såld värme (GWh)",Leveranser!$B$1:$S$1,0),FALSE))</f>
        <v>222.98</v>
      </c>
      <c r="AL205">
        <f>VLOOKUP($B205,Leveranser!$B$1:$Y$499,MATCH("Totalt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114">
        <f t="shared" si="71"/>
        <v>0.82528637785221237</v>
      </c>
      <c r="AP205" t="str">
        <f>IFERROR(VLOOKUP($B205,Miljövärden!$B$2:$H$600,7,FALSE),"Nej, saknas")</f>
        <v>Ja</v>
      </c>
      <c r="AQ205" t="str">
        <f>IFERROR(VLOOKUP($B205,Miljövärden!$B$2:$H$600,6,FALSE),"Nej, saknas")</f>
        <v>Ja</v>
      </c>
      <c r="AU205">
        <f t="shared" si="72"/>
        <v>1.85</v>
      </c>
      <c r="AV205">
        <f t="shared" si="73"/>
        <v>0</v>
      </c>
      <c r="AW205">
        <f t="shared" si="74"/>
        <v>0</v>
      </c>
      <c r="AX205">
        <f t="shared" si="75"/>
        <v>0</v>
      </c>
      <c r="AZ205">
        <f t="shared" si="76"/>
        <v>0</v>
      </c>
      <c r="BC205">
        <f t="shared" si="77"/>
        <v>3.0649999999999999</v>
      </c>
      <c r="BD205">
        <f t="shared" si="78"/>
        <v>0</v>
      </c>
      <c r="BE205">
        <f t="shared" si="79"/>
        <v>0</v>
      </c>
      <c r="BF205">
        <f t="shared" si="80"/>
        <v>265.27</v>
      </c>
      <c r="BG205">
        <f t="shared" si="81"/>
        <v>1.85</v>
      </c>
      <c r="BH205">
        <f>VLOOKUP(B205,Miljö!$B$1:$BX$482,MATCH("Fossilandel för ursprungspecificerad el ()",Miljö!$B$1:$I$1,0),FALSE)</f>
        <v>0</v>
      </c>
      <c r="BI205">
        <f>VLOOKUP(B205,Miljö!$B$1:$BX$482,MATCH("Kärnkraftsandel för ursprungsspecificerad el ()",Miljö!$B$1:$O$1,0),FALSE)</f>
        <v>0</v>
      </c>
      <c r="BJ205">
        <f t="shared" si="82"/>
        <v>0</v>
      </c>
      <c r="BK205" t="str">
        <f>VLOOKUP(B205,Miljö!$B$1:$P$482,MATCH("Fossil andel i procent (%)",Miljö!$B$1:$P$1,0),FALSE)</f>
        <v>ET</v>
      </c>
      <c r="BL205">
        <f t="shared" si="83"/>
        <v>270.185</v>
      </c>
      <c r="BO205" s="21">
        <f t="shared" si="84"/>
        <v>1.1344079056942465E-2</v>
      </c>
      <c r="BP205" s="115">
        <f t="shared" si="85"/>
        <v>0</v>
      </c>
      <c r="BQ205" s="115">
        <f t="shared" si="86"/>
        <v>6.8471602790680462E-3</v>
      </c>
      <c r="BR205" s="115">
        <f t="shared" si="87"/>
        <v>0.98180876066398937</v>
      </c>
      <c r="BT205" s="116">
        <f t="shared" si="88"/>
        <v>0.99999999999999989</v>
      </c>
      <c r="BW205" s="115">
        <f>IF(AP205="Ja",VLOOKUP(B205,Miljövärden!$B$2:$H$600,MATCH("Total andel fossilt",Miljövärden!$B$2:$H$2,0),FALSE),"")</f>
        <v>1.1344099999999999E-2</v>
      </c>
      <c r="BX205" s="116">
        <f t="shared" si="89"/>
        <v>2.0943057534722476E-8</v>
      </c>
      <c r="BZ205">
        <f t="shared" si="90"/>
        <v>2.0943057534722476E-8</v>
      </c>
      <c r="CA205" s="115">
        <f t="shared" si="91"/>
        <v>0</v>
      </c>
    </row>
    <row r="206" spans="1:79">
      <c r="A206" t="s">
        <v>346</v>
      </c>
      <c r="B206" t="s">
        <v>349</v>
      </c>
      <c r="C206">
        <f>VLOOKUP($B206,'Tillförd energi'!$B$1:$AI$720,MATCH(C$1,'Tillförd energi'!$B$1:$AQ$1,0),FALSE)</f>
        <v>0</v>
      </c>
      <c r="D206">
        <f>VLOOKUP($B206,'Tillförd energi'!$B$1:$AI$720,MATCH(D$1,'Tillförd energi'!$B$1:$AQ$1,0),FALSE)</f>
        <v>0</v>
      </c>
      <c r="E206">
        <f>VLOOKUP($B206,'Tillförd energi'!$B$1:$AI$720,MATCH(E$1,'Tillförd energi'!$B$1:$AQ$1,0),FALSE)</f>
        <v>0</v>
      </c>
      <c r="F206">
        <f>VLOOKUP($B206,'Tillförd energi'!$B$1:$AI$720,MATCH(F$1,'Tillförd energi'!$B$1:$AQ$1,0),FALSE)</f>
        <v>0</v>
      </c>
      <c r="G206">
        <f>VLOOKUP($B206,'Tillförd energi'!$B$1:$AI$720,MATCH(G$1,'Tillförd energi'!$B$1:$AQ$1,0),FALSE)</f>
        <v>0</v>
      </c>
      <c r="H206">
        <f>VLOOKUP($B206,'Tillförd energi'!$B$1:$AI$720,MATCH(H$1,'Tillförd energi'!$B$1:$AQ$1,0),FALSE)</f>
        <v>0</v>
      </c>
      <c r="I206">
        <f>VLOOKUP($B206,'Tillförd energi'!$B$1:$AI$720,MATCH(I$1,'Tillförd energi'!$B$1:$AQ$1,0),FALSE)</f>
        <v>0</v>
      </c>
      <c r="J206">
        <f>VLOOKUP($B206,'Tillförd energi'!$B$1:$AI$720,MATCH(J$1,'Tillförd energi'!$B$1:$AQ$1,0),FALSE)</f>
        <v>0</v>
      </c>
      <c r="K206">
        <f>VLOOKUP($B206,'Tillförd energi'!$B$1:$AI$720,MATCH(K$1,'Tillförd energi'!$B$1:$AQ$1,0),FALSE)</f>
        <v>0</v>
      </c>
      <c r="L206">
        <f>VLOOKUP($B206,'Tillförd energi'!$B$1:$AI$720,MATCH(L$1,'Tillförd energi'!$B$1:$AQ$1,0),FALSE)</f>
        <v>0</v>
      </c>
      <c r="M206">
        <f>VLOOKUP($B206,'Tillförd energi'!$B$1:$AI$720,MATCH(M$1,'Tillförd energi'!$B$1:$AQ$1,0),FALSE)</f>
        <v>0</v>
      </c>
      <c r="N206">
        <f>VLOOKUP($B206,'Tillförd energi'!$B$1:$AI$720,MATCH(N$1,'Tillförd energi'!$B$1:$AQ$1,0),FALSE)</f>
        <v>0</v>
      </c>
      <c r="O206">
        <f>VLOOKUP($B206,'Tillförd energi'!$B$1:$AI$720,MATCH(O$1,'Tillförd energi'!$B$1:$AQ$1,0),FALSE)</f>
        <v>0</v>
      </c>
      <c r="P206">
        <f>VLOOKUP($B206,'Tillförd energi'!$B$1:$AI$720,MATCH(P$1,'Tillförd energi'!$B$1:$AQ$1,0),FALSE)</f>
        <v>0</v>
      </c>
      <c r="Q206">
        <f>VLOOKUP($B206,'Tillförd energi'!$B$1:$AI$720,MATCH(Q$1,'Tillförd energi'!$B$1:$AQ$1,0),FALSE)</f>
        <v>1.9529399999999999</v>
      </c>
      <c r="R206">
        <f>VLOOKUP($B206,'Tillförd energi'!$B$1:$AI$720,MATCH(R$1,'Tillförd energi'!$B$1:$AQ$1,0),FALSE)</f>
        <v>0</v>
      </c>
      <c r="S206">
        <f>VLOOKUP($B206,'Tillförd energi'!$B$1:$AI$720,MATCH(S$1,'Tillförd energi'!$B$1:$AQ$1,0),FALSE)</f>
        <v>0</v>
      </c>
      <c r="T206">
        <f>VLOOKUP($B206,'Tillförd energi'!$B$1:$AI$720,MATCH(T$1,'Tillförd energi'!$B$1:$AQ$1,0),FALSE)</f>
        <v>0</v>
      </c>
      <c r="U206">
        <f>VLOOKUP($B206,'Tillförd energi'!$B$1:$AI$720,MATCH(U$1,'Tillförd energi'!$B$1:$AQ$1,0),FALSE)</f>
        <v>0</v>
      </c>
      <c r="V206">
        <f>VLOOKUP($B206,'Tillförd energi'!$B$1:$AI$720,MATCH(V$1,'Tillförd energi'!$B$1:$AQ$1,0),FALSE)</f>
        <v>0</v>
      </c>
      <c r="W206">
        <f>VLOOKUP($B206,'Tillförd energi'!$B$1:$AI$720,MATCH(W$1,'Tillförd energi'!$B$1:$AQ$1,0),FALSE)</f>
        <v>0</v>
      </c>
      <c r="X206">
        <f>VLOOKUP($B206,'Tillförd energi'!$B$1:$AI$720,MATCH(X$1,'Tillförd energi'!$B$1:$AQ$1,0),FALSE)</f>
        <v>0</v>
      </c>
      <c r="Y206">
        <f>VLOOKUP($B206,'Tillförd energi'!$B$1:$AI$720,MATCH(Y$1,'Tillförd energi'!$B$1:$AQ$1,0),FALSE)</f>
        <v>0</v>
      </c>
      <c r="Z206">
        <f>VLOOKUP($B206,'Tillförd energi'!$B$1:$AI$720,MATCH(Z$1,'Tillförd energi'!$B$1:$AQ$1,0),FALSE)</f>
        <v>0</v>
      </c>
      <c r="AA206">
        <f>VLOOKUP($B206,'Tillförd energi'!$B$1:$AI$720,MATCH(AA$1,'Tillförd energi'!$B$1:$AQ$1,0),FALSE)</f>
        <v>0</v>
      </c>
      <c r="AB206">
        <f>VLOOKUP($B206,'Tillförd energi'!$B$1:$AI$720,MATCH(AB$1,'Tillförd energi'!$B$1:$AQ$1,0),FALSE)</f>
        <v>0</v>
      </c>
      <c r="AC206">
        <f>VLOOKUP($B206,'Tillförd energi'!$B$1:$AI$720,MATCH(AC$1,'Tillförd energi'!$B$1:$AQ$1,0),FALSE)</f>
        <v>0</v>
      </c>
      <c r="AD206">
        <f>VLOOKUP($B206,'Tillförd energi'!$B$1:$AI$720,MATCH(AD$1,'Tillförd energi'!$B$1:$AQ$1,0),FALSE)</f>
        <v>0</v>
      </c>
      <c r="AE206">
        <f>VLOOKUP($B206,'Tillförd energi'!$B$1:$AI$720,MATCH(AE$1,'Tillförd energi'!$B$1:$AQ$1,0),FALSE)</f>
        <v>0</v>
      </c>
      <c r="AF206">
        <f>VLOOKUP($B206,'Tillförd energi'!$B$1:$AI$720,MATCH(AF$1,'Tillförd energi'!$B$1:$AQ$1,0),FALSE)</f>
        <v>3.5999999999999997E-2</v>
      </c>
      <c r="AG206">
        <f>IFERROR(VLOOKUP(B206,Miljö!$B$1:$AC$550,MATCH("Köpt mängd produktionsspecifik fjärrvärme:",Miljö!$B$1:$AC$1,0),FALSE)/1,0)</f>
        <v>0</v>
      </c>
      <c r="AI206">
        <f t="shared" si="69"/>
        <v>1.9889399999999999</v>
      </c>
      <c r="AJ206">
        <f t="shared" si="70"/>
        <v>1.9889399999999999</v>
      </c>
      <c r="AK206">
        <f>IF(ISERROR(1/VLOOKUP($B206,Leveranser!$B$1:$S$499,MATCH("Såld värme (GWh)",Leveranser!$B$1:$S$1,0),FALSE)),"",VLOOKUP($B206,Leveranser!$B$1:$S$499,MATCH("Såld värme (GWh)",Leveranser!$B$1:$S$1,0),FALSE))</f>
        <v>1.2</v>
      </c>
      <c r="AL206">
        <f>VLOOKUP($B206,Leveranser!$B$1:$Y$499,MATCH("Totalt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114">
        <f t="shared" si="71"/>
        <v>0.6033364505716613</v>
      </c>
      <c r="AP206" t="str">
        <f>IFERROR(VLOOKUP($B206,Miljövärden!$B$2:$H$600,7,FALSE),"Nej, saknas")</f>
        <v>Ja</v>
      </c>
      <c r="AQ206" t="str">
        <f>IFERROR(VLOOKUP($B206,Miljövärden!$B$2:$H$600,6,FALSE),"Nej, saknas")</f>
        <v>Ja</v>
      </c>
      <c r="AU206">
        <f t="shared" si="72"/>
        <v>3.5999999999999997E-2</v>
      </c>
      <c r="AV206">
        <f t="shared" si="73"/>
        <v>0</v>
      </c>
      <c r="AW206">
        <f t="shared" si="74"/>
        <v>1.9529399999999999</v>
      </c>
      <c r="AX206">
        <f t="shared" si="75"/>
        <v>0</v>
      </c>
      <c r="AZ206">
        <f t="shared" si="76"/>
        <v>1.9529399999999999</v>
      </c>
      <c r="BC206">
        <f t="shared" si="77"/>
        <v>0</v>
      </c>
      <c r="BD206">
        <f t="shared" si="78"/>
        <v>0</v>
      </c>
      <c r="BE206">
        <f t="shared" si="79"/>
        <v>1.9529399999999999</v>
      </c>
      <c r="BF206">
        <f t="shared" si="80"/>
        <v>0</v>
      </c>
      <c r="BG206">
        <f t="shared" si="81"/>
        <v>3.5999999999999997E-2</v>
      </c>
      <c r="BH206">
        <f>VLOOKUP(B206,Miljö!$B$1:$BX$482,MATCH("Fossilandel för ursprungspecificerad el ()",Miljö!$B$1:$I$1,0),FALSE)</f>
        <v>0</v>
      </c>
      <c r="BI206">
        <f>VLOOKUP(B206,Miljö!$B$1:$BX$482,MATCH("Kärnkraftsandel för ursprungsspecificerad el ()",Miljö!$B$1:$O$1,0),FALSE)</f>
        <v>0</v>
      </c>
      <c r="BJ206">
        <f t="shared" si="82"/>
        <v>0</v>
      </c>
      <c r="BK206" t="str">
        <f>VLOOKUP(B206,Miljö!$B$1:$P$482,MATCH("Fossil andel i procent (%)",Miljö!$B$1:$P$1,0),FALSE)</f>
        <v>ET</v>
      </c>
      <c r="BL206">
        <f t="shared" si="83"/>
        <v>1.9889399999999999</v>
      </c>
      <c r="BO206" s="21">
        <f t="shared" si="84"/>
        <v>0</v>
      </c>
      <c r="BP206" s="115">
        <f t="shared" si="85"/>
        <v>0</v>
      </c>
      <c r="BQ206" s="115">
        <f t="shared" si="86"/>
        <v>1</v>
      </c>
      <c r="BR206" s="115">
        <f t="shared" si="87"/>
        <v>0</v>
      </c>
      <c r="BT206" s="116">
        <f t="shared" si="88"/>
        <v>1</v>
      </c>
      <c r="BW206" s="115">
        <f>IF(AP206="Ja",VLOOKUP(B206,Miljövärden!$B$2:$H$600,MATCH("Total andel fossilt",Miljövärden!$B$2:$H$2,0),FALSE),"")</f>
        <v>0</v>
      </c>
      <c r="BX206" s="116">
        <f t="shared" si="89"/>
        <v>0</v>
      </c>
      <c r="BZ206">
        <f t="shared" si="90"/>
        <v>0</v>
      </c>
      <c r="CA206" s="115">
        <f t="shared" si="91"/>
        <v>0</v>
      </c>
    </row>
    <row r="207" spans="1:79">
      <c r="A207" t="s">
        <v>346</v>
      </c>
      <c r="B207" t="s">
        <v>350</v>
      </c>
      <c r="C207">
        <f>VLOOKUP($B207,'Tillförd energi'!$B$1:$AI$720,MATCH(C$1,'Tillförd energi'!$B$1:$AQ$1,0),FALSE)</f>
        <v>0</v>
      </c>
      <c r="D207">
        <f>VLOOKUP($B207,'Tillförd energi'!$B$1:$AI$720,MATCH(D$1,'Tillförd energi'!$B$1:$AQ$1,0),FALSE)</f>
        <v>8.1000000000000003E-2</v>
      </c>
      <c r="E207">
        <f>VLOOKUP($B207,'Tillförd energi'!$B$1:$AI$720,MATCH(E$1,'Tillförd energi'!$B$1:$AQ$1,0),FALSE)</f>
        <v>0</v>
      </c>
      <c r="F207">
        <f>VLOOKUP($B207,'Tillförd energi'!$B$1:$AI$720,MATCH(F$1,'Tillförd energi'!$B$1:$AQ$1,0),FALSE)</f>
        <v>0</v>
      </c>
      <c r="G207">
        <f>VLOOKUP($B207,'Tillförd energi'!$B$1:$AI$720,MATCH(G$1,'Tillförd energi'!$B$1:$AQ$1,0),FALSE)</f>
        <v>0</v>
      </c>
      <c r="H207">
        <f>VLOOKUP($B207,'Tillförd energi'!$B$1:$AI$720,MATCH(H$1,'Tillförd energi'!$B$1:$AQ$1,0),FALSE)</f>
        <v>0</v>
      </c>
      <c r="I207">
        <f>VLOOKUP($B207,'Tillförd energi'!$B$1:$AI$720,MATCH(I$1,'Tillförd energi'!$B$1:$AQ$1,0),FALSE)</f>
        <v>0</v>
      </c>
      <c r="J207">
        <f>VLOOKUP($B207,'Tillförd energi'!$B$1:$AI$720,MATCH(J$1,'Tillförd energi'!$B$1:$AQ$1,0),FALSE)</f>
        <v>0</v>
      </c>
      <c r="K207">
        <f>VLOOKUP($B207,'Tillförd energi'!$B$1:$AI$720,MATCH(K$1,'Tillförd energi'!$B$1:$AQ$1,0),FALSE)</f>
        <v>0</v>
      </c>
      <c r="L207">
        <f>VLOOKUP($B207,'Tillförd energi'!$B$1:$AI$720,MATCH(L$1,'Tillförd energi'!$B$1:$AQ$1,0),FALSE)</f>
        <v>0</v>
      </c>
      <c r="M207">
        <f>VLOOKUP($B207,'Tillförd energi'!$B$1:$AI$720,MATCH(M$1,'Tillförd energi'!$B$1:$AQ$1,0),FALSE)</f>
        <v>0</v>
      </c>
      <c r="N207">
        <f>VLOOKUP($B207,'Tillförd energi'!$B$1:$AI$720,MATCH(N$1,'Tillförd energi'!$B$1:$AQ$1,0),FALSE)</f>
        <v>0</v>
      </c>
      <c r="O207">
        <f>VLOOKUP($B207,'Tillförd energi'!$B$1:$AI$720,MATCH(O$1,'Tillförd energi'!$B$1:$AQ$1,0),FALSE)</f>
        <v>0</v>
      </c>
      <c r="P207">
        <f>VLOOKUP($B207,'Tillförd energi'!$B$1:$AI$720,MATCH(P$1,'Tillförd energi'!$B$1:$AQ$1,0),FALSE)</f>
        <v>0</v>
      </c>
      <c r="Q207">
        <f>VLOOKUP($B207,'Tillförd energi'!$B$1:$AI$720,MATCH(Q$1,'Tillförd energi'!$B$1:$AQ$1,0),FALSE)</f>
        <v>0</v>
      </c>
      <c r="R207">
        <f>VLOOKUP($B207,'Tillförd energi'!$B$1:$AI$720,MATCH(R$1,'Tillförd energi'!$B$1:$AQ$1,0),FALSE)</f>
        <v>1.988</v>
      </c>
      <c r="S207">
        <f>VLOOKUP($B207,'Tillförd energi'!$B$1:$AI$720,MATCH(S$1,'Tillförd energi'!$B$1:$AQ$1,0),FALSE)</f>
        <v>0</v>
      </c>
      <c r="T207">
        <f>VLOOKUP($B207,'Tillförd energi'!$B$1:$AI$720,MATCH(T$1,'Tillförd energi'!$B$1:$AQ$1,0),FALSE)</f>
        <v>0</v>
      </c>
      <c r="U207">
        <f>VLOOKUP($B207,'Tillförd energi'!$B$1:$AI$720,MATCH(U$1,'Tillförd energi'!$B$1:$AQ$1,0),FALSE)</f>
        <v>0</v>
      </c>
      <c r="V207">
        <f>VLOOKUP($B207,'Tillförd energi'!$B$1:$AI$720,MATCH(V$1,'Tillförd energi'!$B$1:$AQ$1,0),FALSE)</f>
        <v>0</v>
      </c>
      <c r="W207">
        <f>VLOOKUP($B207,'Tillförd energi'!$B$1:$AI$720,MATCH(W$1,'Tillförd energi'!$B$1:$AQ$1,0),FALSE)</f>
        <v>0</v>
      </c>
      <c r="X207">
        <f>VLOOKUP($B207,'Tillförd energi'!$B$1:$AI$720,MATCH(X$1,'Tillförd energi'!$B$1:$AQ$1,0),FALSE)</f>
        <v>0</v>
      </c>
      <c r="Y207">
        <f>VLOOKUP($B207,'Tillförd energi'!$B$1:$AI$720,MATCH(Y$1,'Tillförd energi'!$B$1:$AQ$1,0),FALSE)</f>
        <v>0</v>
      </c>
      <c r="Z207">
        <f>VLOOKUP($B207,'Tillförd energi'!$B$1:$AI$720,MATCH(Z$1,'Tillförd energi'!$B$1:$AQ$1,0),FALSE)</f>
        <v>3.5999999999999997E-2</v>
      </c>
      <c r="AA207">
        <f>VLOOKUP($B207,'Tillförd energi'!$B$1:$AI$720,MATCH(AA$1,'Tillförd energi'!$B$1:$AQ$1,0),FALSE)</f>
        <v>0</v>
      </c>
      <c r="AB207">
        <f>VLOOKUP($B207,'Tillförd energi'!$B$1:$AI$720,MATCH(AB$1,'Tillförd energi'!$B$1:$AQ$1,0),FALSE)</f>
        <v>0</v>
      </c>
      <c r="AC207">
        <f>VLOOKUP($B207,'Tillförd energi'!$B$1:$AI$720,MATCH(AC$1,'Tillförd energi'!$B$1:$AQ$1,0),FALSE)</f>
        <v>0</v>
      </c>
      <c r="AD207">
        <f>VLOOKUP($B207,'Tillförd energi'!$B$1:$AI$720,MATCH(AD$1,'Tillförd energi'!$B$1:$AQ$1,0),FALSE)</f>
        <v>0</v>
      </c>
      <c r="AE207">
        <f>VLOOKUP($B207,'Tillförd energi'!$B$1:$AI$720,MATCH(AE$1,'Tillförd energi'!$B$1:$AQ$1,0),FALSE)</f>
        <v>0</v>
      </c>
      <c r="AF207">
        <f>VLOOKUP($B207,'Tillförd energi'!$B$1:$AI$720,MATCH(AF$1,'Tillförd energi'!$B$1:$AQ$1,0),FALSE)</f>
        <v>0.3</v>
      </c>
      <c r="AG207">
        <f>IFERROR(VLOOKUP(B207,Miljö!$B$1:$AC$550,MATCH("Köpt mängd produktionsspecifik fjärrvärme:",Miljö!$B$1:$AC$1,0),FALSE)/1,0)</f>
        <v>0</v>
      </c>
      <c r="AI207">
        <f t="shared" si="69"/>
        <v>2.4049999999999998</v>
      </c>
      <c r="AJ207">
        <f t="shared" si="70"/>
        <v>2.4049999999999998</v>
      </c>
      <c r="AK207">
        <f>IF(ISERROR(1/VLOOKUP($B207,Leveranser!$B$1:$S$499,MATCH("Såld värme (GWh)",Leveranser!$B$1:$S$1,0),FALSE)),"",VLOOKUP($B207,Leveranser!$B$1:$S$499,MATCH("Såld värme (GWh)",Leveranser!$B$1:$S$1,0),FALSE))</f>
        <v>1.77</v>
      </c>
      <c r="AL207">
        <f>VLOOKUP($B207,Leveranser!$B$1:$Y$499,MATCH("Totalt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114">
        <f t="shared" si="71"/>
        <v>0.73596673596673601</v>
      </c>
      <c r="AP207" t="str">
        <f>IFERROR(VLOOKUP($B207,Miljövärden!$B$2:$H$600,7,FALSE),"Nej, saknas")</f>
        <v>Ja</v>
      </c>
      <c r="AQ207" t="str">
        <f>IFERROR(VLOOKUP($B207,Miljövärden!$B$2:$H$600,6,FALSE),"Nej, saknas")</f>
        <v>Ja</v>
      </c>
      <c r="AU207">
        <f t="shared" si="72"/>
        <v>0.33599999999999997</v>
      </c>
      <c r="AV207">
        <f t="shared" si="73"/>
        <v>0</v>
      </c>
      <c r="AW207">
        <f t="shared" si="74"/>
        <v>0</v>
      </c>
      <c r="AX207">
        <f t="shared" si="75"/>
        <v>1.988</v>
      </c>
      <c r="AZ207">
        <f t="shared" si="76"/>
        <v>1.988</v>
      </c>
      <c r="BC207">
        <f t="shared" si="77"/>
        <v>8.1000000000000003E-2</v>
      </c>
      <c r="BD207">
        <f t="shared" si="78"/>
        <v>0</v>
      </c>
      <c r="BE207">
        <f t="shared" si="79"/>
        <v>1.988</v>
      </c>
      <c r="BF207">
        <f t="shared" si="80"/>
        <v>0</v>
      </c>
      <c r="BG207">
        <f t="shared" si="81"/>
        <v>0.33599999999999997</v>
      </c>
      <c r="BH207">
        <f>VLOOKUP(B207,Miljö!$B$1:$BX$482,MATCH("Fossilandel för ursprungspecificerad el ()",Miljö!$B$1:$I$1,0),FALSE)</f>
        <v>0</v>
      </c>
      <c r="BI207">
        <f>VLOOKUP(B207,Miljö!$B$1:$BX$482,MATCH("Kärnkraftsandel för ursprungsspecificerad el ()",Miljö!$B$1:$O$1,0),FALSE)</f>
        <v>0</v>
      </c>
      <c r="BJ207">
        <f t="shared" si="82"/>
        <v>0</v>
      </c>
      <c r="BK207" t="str">
        <f>VLOOKUP(B207,Miljö!$B$1:$P$482,MATCH("Fossil andel i procent (%)",Miljö!$B$1:$P$1,0),FALSE)</f>
        <v>ET</v>
      </c>
      <c r="BL207">
        <f t="shared" si="83"/>
        <v>2.4049999999999998</v>
      </c>
      <c r="BO207" s="21">
        <f t="shared" si="84"/>
        <v>3.3679833679833682E-2</v>
      </c>
      <c r="BP207" s="115">
        <f t="shared" si="85"/>
        <v>0</v>
      </c>
      <c r="BQ207" s="115">
        <f t="shared" si="86"/>
        <v>0.96632016632016637</v>
      </c>
      <c r="BR207" s="115">
        <f t="shared" si="87"/>
        <v>0</v>
      </c>
      <c r="BT207" s="116">
        <f t="shared" si="88"/>
        <v>1</v>
      </c>
      <c r="BW207" s="115">
        <f>IF(AP207="Ja",VLOOKUP(B207,Miljövärden!$B$2:$H$600,MATCH("Total andel fossilt",Miljövärden!$B$2:$H$2,0),FALSE),"")</f>
        <v>3.3679800000000003E-2</v>
      </c>
      <c r="BX207" s="116">
        <f t="shared" si="89"/>
        <v>-3.3679833678912363E-8</v>
      </c>
      <c r="BZ207">
        <f t="shared" si="90"/>
        <v>-3.3679833678912363E-8</v>
      </c>
      <c r="CA207" s="115">
        <f t="shared" si="91"/>
        <v>0</v>
      </c>
    </row>
    <row r="208" spans="1:79">
      <c r="A208" t="s">
        <v>353</v>
      </c>
      <c r="B208" t="s">
        <v>354</v>
      </c>
      <c r="C208">
        <f>VLOOKUP($B208,'Tillförd energi'!$B$1:$AI$720,MATCH(C$1,'Tillförd energi'!$B$1:$AQ$1,0),FALSE)</f>
        <v>0</v>
      </c>
      <c r="D208">
        <f>VLOOKUP($B208,'Tillförd energi'!$B$1:$AI$720,MATCH(D$1,'Tillförd energi'!$B$1:$AQ$1,0),FALSE)</f>
        <v>0.03</v>
      </c>
      <c r="E208">
        <f>VLOOKUP($B208,'Tillförd energi'!$B$1:$AI$720,MATCH(E$1,'Tillförd energi'!$B$1:$AQ$1,0),FALSE)</f>
        <v>0</v>
      </c>
      <c r="F208">
        <f>VLOOKUP($B208,'Tillförd energi'!$B$1:$AI$720,MATCH(F$1,'Tillförd energi'!$B$1:$AQ$1,0),FALSE)</f>
        <v>0</v>
      </c>
      <c r="G208">
        <f>VLOOKUP($B208,'Tillförd energi'!$B$1:$AI$720,MATCH(G$1,'Tillförd energi'!$B$1:$AQ$1,0),FALSE)</f>
        <v>0</v>
      </c>
      <c r="H208">
        <f>VLOOKUP($B208,'Tillförd energi'!$B$1:$AI$720,MATCH(H$1,'Tillförd energi'!$B$1:$AQ$1,0),FALSE)</f>
        <v>0</v>
      </c>
      <c r="I208">
        <f>VLOOKUP($B208,'Tillförd energi'!$B$1:$AI$720,MATCH(I$1,'Tillförd energi'!$B$1:$AQ$1,0),FALSE)</f>
        <v>0</v>
      </c>
      <c r="J208">
        <f>VLOOKUP($B208,'Tillförd energi'!$B$1:$AI$720,MATCH(J$1,'Tillförd energi'!$B$1:$AQ$1,0),FALSE)</f>
        <v>0</v>
      </c>
      <c r="K208">
        <f>VLOOKUP($B208,'Tillförd energi'!$B$1:$AI$720,MATCH(K$1,'Tillförd energi'!$B$1:$AQ$1,0),FALSE)</f>
        <v>0</v>
      </c>
      <c r="L208">
        <f>VLOOKUP($B208,'Tillförd energi'!$B$1:$AI$720,MATCH(L$1,'Tillförd energi'!$B$1:$AQ$1,0),FALSE)</f>
        <v>0</v>
      </c>
      <c r="M208">
        <f>VLOOKUP($B208,'Tillförd energi'!$B$1:$AI$720,MATCH(M$1,'Tillförd energi'!$B$1:$AQ$1,0),FALSE)</f>
        <v>5.4</v>
      </c>
      <c r="N208">
        <f>VLOOKUP($B208,'Tillförd energi'!$B$1:$AI$720,MATCH(N$1,'Tillförd energi'!$B$1:$AQ$1,0),FALSE)</f>
        <v>7.7</v>
      </c>
      <c r="O208">
        <f>VLOOKUP($B208,'Tillförd energi'!$B$1:$AI$720,MATCH(O$1,'Tillförd energi'!$B$1:$AQ$1,0),FALSE)</f>
        <v>0</v>
      </c>
      <c r="P208">
        <f>VLOOKUP($B208,'Tillförd energi'!$B$1:$AI$720,MATCH(P$1,'Tillförd energi'!$B$1:$AQ$1,0),FALSE)</f>
        <v>3.2</v>
      </c>
      <c r="Q208">
        <f>VLOOKUP($B208,'Tillförd energi'!$B$1:$AI$720,MATCH(Q$1,'Tillförd energi'!$B$1:$AQ$1,0),FALSE)</f>
        <v>0</v>
      </c>
      <c r="R208">
        <f>VLOOKUP($B208,'Tillförd energi'!$B$1:$AI$720,MATCH(R$1,'Tillförd energi'!$B$1:$AQ$1,0),FALSE)</f>
        <v>2</v>
      </c>
      <c r="S208">
        <f>VLOOKUP($B208,'Tillförd energi'!$B$1:$AI$720,MATCH(S$1,'Tillförd energi'!$B$1:$AQ$1,0),FALSE)</f>
        <v>0</v>
      </c>
      <c r="T208">
        <f>VLOOKUP($B208,'Tillförd energi'!$B$1:$AI$720,MATCH(T$1,'Tillförd energi'!$B$1:$AQ$1,0),FALSE)</f>
        <v>0</v>
      </c>
      <c r="U208">
        <f>VLOOKUP($B208,'Tillförd energi'!$B$1:$AI$720,MATCH(U$1,'Tillförd energi'!$B$1:$AQ$1,0),FALSE)</f>
        <v>0</v>
      </c>
      <c r="V208">
        <f>VLOOKUP($B208,'Tillförd energi'!$B$1:$AI$720,MATCH(V$1,'Tillförd energi'!$B$1:$AQ$1,0),FALSE)</f>
        <v>0</v>
      </c>
      <c r="W208">
        <f>VLOOKUP($B208,'Tillförd energi'!$B$1:$AI$720,MATCH(W$1,'Tillförd energi'!$B$1:$AQ$1,0),FALSE)</f>
        <v>0</v>
      </c>
      <c r="X208">
        <f>VLOOKUP($B208,'Tillförd energi'!$B$1:$AI$720,MATCH(X$1,'Tillförd energi'!$B$1:$AQ$1,0),FALSE)</f>
        <v>0</v>
      </c>
      <c r="Y208">
        <f>VLOOKUP($B208,'Tillförd energi'!$B$1:$AI$720,MATCH(Y$1,'Tillförd energi'!$B$1:$AQ$1,0),FALSE)</f>
        <v>0</v>
      </c>
      <c r="Z208">
        <f>VLOOKUP($B208,'Tillförd energi'!$B$1:$AI$720,MATCH(Z$1,'Tillförd energi'!$B$1:$AQ$1,0),FALSE)</f>
        <v>0</v>
      </c>
      <c r="AA208">
        <f>VLOOKUP($B208,'Tillförd energi'!$B$1:$AI$720,MATCH(AA$1,'Tillförd energi'!$B$1:$AQ$1,0),FALSE)</f>
        <v>0</v>
      </c>
      <c r="AB208">
        <f>VLOOKUP($B208,'Tillförd energi'!$B$1:$AI$720,MATCH(AB$1,'Tillförd energi'!$B$1:$AQ$1,0),FALSE)</f>
        <v>0</v>
      </c>
      <c r="AC208">
        <f>VLOOKUP($B208,'Tillförd energi'!$B$1:$AI$720,MATCH(AC$1,'Tillförd energi'!$B$1:$AQ$1,0),FALSE)</f>
        <v>0</v>
      </c>
      <c r="AD208">
        <f>VLOOKUP($B208,'Tillförd energi'!$B$1:$AI$720,MATCH(AD$1,'Tillförd energi'!$B$1:$AQ$1,0),FALSE)</f>
        <v>0</v>
      </c>
      <c r="AE208">
        <f>VLOOKUP($B208,'Tillförd energi'!$B$1:$AI$720,MATCH(AE$1,'Tillförd energi'!$B$1:$AQ$1,0),FALSE)</f>
        <v>0</v>
      </c>
      <c r="AF208">
        <f>VLOOKUP($B208,'Tillförd energi'!$B$1:$AI$720,MATCH(AF$1,'Tillförd energi'!$B$1:$AQ$1,0),FALSE)</f>
        <v>0.45</v>
      </c>
      <c r="AG208">
        <f>IFERROR(VLOOKUP(B208,Miljö!$B$1:$AC$550,MATCH("Köpt mängd produktionsspecifik fjärrvärme:",Miljö!$B$1:$AC$1,0),FALSE)/1,0)</f>
        <v>0</v>
      </c>
      <c r="AI208">
        <f t="shared" si="69"/>
        <v>18.78</v>
      </c>
      <c r="AJ208">
        <f t="shared" si="70"/>
        <v>18.78</v>
      </c>
      <c r="AK208">
        <f>IF(ISERROR(1/VLOOKUP($B208,Leveranser!$B$1:$S$499,MATCH("Såld värme (GWh)",Leveranser!$B$1:$S$1,0),FALSE)),"",VLOOKUP($B208,Leveranser!$B$1:$S$499,MATCH("Såld värme (GWh)",Leveranser!$B$1:$S$1,0),FALSE))</f>
        <v>12.8</v>
      </c>
      <c r="AL208">
        <f>VLOOKUP($B208,Leveranser!$B$1:$Y$499,MATCH("Totalt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114">
        <f t="shared" si="71"/>
        <v>0.68157614483493079</v>
      </c>
      <c r="AP208" t="str">
        <f>IFERROR(VLOOKUP($B208,Miljövärden!$B$2:$H$600,7,FALSE),"Nej, saknas")</f>
        <v>Ja</v>
      </c>
      <c r="AQ208" t="str">
        <f>IFERROR(VLOOKUP($B208,Miljövärden!$B$2:$H$600,6,FALSE),"Nej, saknas")</f>
        <v>Ja</v>
      </c>
      <c r="AU208">
        <f t="shared" si="72"/>
        <v>0.45</v>
      </c>
      <c r="AV208">
        <f t="shared" si="73"/>
        <v>0</v>
      </c>
      <c r="AW208">
        <f t="shared" si="74"/>
        <v>16.3</v>
      </c>
      <c r="AX208">
        <f t="shared" si="75"/>
        <v>2</v>
      </c>
      <c r="AZ208">
        <f t="shared" si="76"/>
        <v>18.3</v>
      </c>
      <c r="BC208">
        <f t="shared" si="77"/>
        <v>0.03</v>
      </c>
      <c r="BD208">
        <f t="shared" si="78"/>
        <v>0</v>
      </c>
      <c r="BE208">
        <f t="shared" si="79"/>
        <v>18.3</v>
      </c>
      <c r="BF208">
        <f t="shared" si="80"/>
        <v>0</v>
      </c>
      <c r="BG208">
        <f t="shared" si="81"/>
        <v>0.45</v>
      </c>
      <c r="BH208">
        <f>VLOOKUP(B208,Miljö!$B$1:$BX$482,MATCH("Fossilandel för ursprungspecificerad el ()",Miljö!$B$1:$I$1,0),FALSE)</f>
        <v>0</v>
      </c>
      <c r="BI208">
        <f>VLOOKUP(B208,Miljö!$B$1:$BX$482,MATCH("Kärnkraftsandel för ursprungsspecificerad el ()",Miljö!$B$1:$O$1,0),FALSE)</f>
        <v>0</v>
      </c>
      <c r="BJ208">
        <f t="shared" si="82"/>
        <v>0</v>
      </c>
      <c r="BK208" t="str">
        <f>VLOOKUP(B208,Miljö!$B$1:$P$482,MATCH("Fossil andel i procent (%)",Miljö!$B$1:$P$1,0),FALSE)</f>
        <v>ET</v>
      </c>
      <c r="BL208">
        <f t="shared" si="83"/>
        <v>18.78</v>
      </c>
      <c r="BO208" s="21">
        <f t="shared" si="84"/>
        <v>1.5974440894568689E-3</v>
      </c>
      <c r="BP208" s="115">
        <f t="shared" si="85"/>
        <v>0</v>
      </c>
      <c r="BQ208" s="115">
        <f t="shared" si="86"/>
        <v>0.99840255591054305</v>
      </c>
      <c r="BR208" s="115">
        <f t="shared" si="87"/>
        <v>0</v>
      </c>
      <c r="BT208" s="116">
        <f t="shared" si="88"/>
        <v>0.99999999999999989</v>
      </c>
      <c r="BW208" s="115">
        <f>IF(AP208="Ja",VLOOKUP(B208,Miljövärden!$B$2:$H$600,MATCH("Total andel fossilt",Miljövärden!$B$2:$H$2,0),FALSE),"")</f>
        <v>1.5974400000000001E-3</v>
      </c>
      <c r="BX208" s="116">
        <f t="shared" si="89"/>
        <v>-4.0894568688418925E-9</v>
      </c>
      <c r="BZ208">
        <f t="shared" si="90"/>
        <v>-4.0894568688418925E-9</v>
      </c>
      <c r="CA208" s="115">
        <f t="shared" si="91"/>
        <v>0</v>
      </c>
    </row>
    <row r="209" spans="1:79">
      <c r="A209" t="s">
        <v>353</v>
      </c>
      <c r="B209" t="s">
        <v>355</v>
      </c>
      <c r="C209">
        <f>VLOOKUP($B209,'Tillförd energi'!$B$1:$AI$720,MATCH(C$1,'Tillförd energi'!$B$1:$AQ$1,0),FALSE)</f>
        <v>0</v>
      </c>
      <c r="D209">
        <f>VLOOKUP($B209,'Tillförd energi'!$B$1:$AI$720,MATCH(D$1,'Tillförd energi'!$B$1:$AQ$1,0),FALSE)</f>
        <v>0.46</v>
      </c>
      <c r="E209">
        <f>VLOOKUP($B209,'Tillförd energi'!$B$1:$AI$720,MATCH(E$1,'Tillförd energi'!$B$1:$AQ$1,0),FALSE)</f>
        <v>0</v>
      </c>
      <c r="F209">
        <f>VLOOKUP($B209,'Tillförd energi'!$B$1:$AI$720,MATCH(F$1,'Tillförd energi'!$B$1:$AQ$1,0),FALSE)</f>
        <v>0</v>
      </c>
      <c r="G209">
        <f>VLOOKUP($B209,'Tillförd energi'!$B$1:$AI$720,MATCH(G$1,'Tillförd energi'!$B$1:$AQ$1,0),FALSE)</f>
        <v>0</v>
      </c>
      <c r="H209">
        <f>VLOOKUP($B209,'Tillförd energi'!$B$1:$AI$720,MATCH(H$1,'Tillförd energi'!$B$1:$AQ$1,0),FALSE)</f>
        <v>0</v>
      </c>
      <c r="I209">
        <f>VLOOKUP($B209,'Tillförd energi'!$B$1:$AI$720,MATCH(I$1,'Tillförd energi'!$B$1:$AQ$1,0),FALSE)</f>
        <v>0</v>
      </c>
      <c r="J209">
        <f>VLOOKUP($B209,'Tillförd energi'!$B$1:$AI$720,MATCH(J$1,'Tillförd energi'!$B$1:$AQ$1,0),FALSE)</f>
        <v>0</v>
      </c>
      <c r="K209">
        <f>VLOOKUP($B209,'Tillförd energi'!$B$1:$AI$720,MATCH(K$1,'Tillförd energi'!$B$1:$AQ$1,0),FALSE)</f>
        <v>0</v>
      </c>
      <c r="L209">
        <f>VLOOKUP($B209,'Tillförd energi'!$B$1:$AI$720,MATCH(L$1,'Tillförd energi'!$B$1:$AQ$1,0),FALSE)</f>
        <v>0</v>
      </c>
      <c r="M209">
        <f>VLOOKUP($B209,'Tillförd energi'!$B$1:$AI$720,MATCH(M$1,'Tillförd energi'!$B$1:$AQ$1,0),FALSE)</f>
        <v>23.6</v>
      </c>
      <c r="N209">
        <f>VLOOKUP($B209,'Tillförd energi'!$B$1:$AI$720,MATCH(N$1,'Tillförd energi'!$B$1:$AQ$1,0),FALSE)</f>
        <v>27.6</v>
      </c>
      <c r="O209">
        <f>VLOOKUP($B209,'Tillförd energi'!$B$1:$AI$720,MATCH(O$1,'Tillförd energi'!$B$1:$AQ$1,0),FALSE)</f>
        <v>0</v>
      </c>
      <c r="P209">
        <f>VLOOKUP($B209,'Tillförd energi'!$B$1:$AI$720,MATCH(P$1,'Tillförd energi'!$B$1:$AQ$1,0),FALSE)</f>
        <v>35.9</v>
      </c>
      <c r="Q209">
        <f>VLOOKUP($B209,'Tillförd energi'!$B$1:$AI$720,MATCH(Q$1,'Tillförd energi'!$B$1:$AQ$1,0),FALSE)</f>
        <v>0</v>
      </c>
      <c r="R209">
        <f>VLOOKUP($B209,'Tillförd energi'!$B$1:$AI$720,MATCH(R$1,'Tillförd energi'!$B$1:$AQ$1,0),FALSE)</f>
        <v>0</v>
      </c>
      <c r="S209">
        <f>VLOOKUP($B209,'Tillförd energi'!$B$1:$AI$720,MATCH(S$1,'Tillförd energi'!$B$1:$AQ$1,0),FALSE)</f>
        <v>22.7</v>
      </c>
      <c r="T209">
        <f>VLOOKUP($B209,'Tillförd energi'!$B$1:$AI$720,MATCH(T$1,'Tillförd energi'!$B$1:$AQ$1,0),FALSE)</f>
        <v>0</v>
      </c>
      <c r="U209">
        <f>VLOOKUP($B209,'Tillförd energi'!$B$1:$AI$720,MATCH(U$1,'Tillförd energi'!$B$1:$AQ$1,0),FALSE)</f>
        <v>0</v>
      </c>
      <c r="V209">
        <f>VLOOKUP($B209,'Tillförd energi'!$B$1:$AI$720,MATCH(V$1,'Tillförd energi'!$B$1:$AQ$1,0),FALSE)</f>
        <v>0</v>
      </c>
      <c r="W209">
        <f>VLOOKUP($B209,'Tillförd energi'!$B$1:$AI$720,MATCH(W$1,'Tillförd energi'!$B$1:$AQ$1,0),FALSE)</f>
        <v>0</v>
      </c>
      <c r="X209">
        <f>VLOOKUP($B209,'Tillförd energi'!$B$1:$AI$720,MATCH(X$1,'Tillförd energi'!$B$1:$AQ$1,0),FALSE)</f>
        <v>0</v>
      </c>
      <c r="Y209">
        <f>VLOOKUP($B209,'Tillförd energi'!$B$1:$AI$720,MATCH(Y$1,'Tillförd energi'!$B$1:$AQ$1,0),FALSE)</f>
        <v>0</v>
      </c>
      <c r="Z209">
        <f>VLOOKUP($B209,'Tillförd energi'!$B$1:$AI$720,MATCH(Z$1,'Tillförd energi'!$B$1:$AQ$1,0),FALSE)</f>
        <v>0</v>
      </c>
      <c r="AA209">
        <f>VLOOKUP($B209,'Tillförd energi'!$B$1:$AI$720,MATCH(AA$1,'Tillförd energi'!$B$1:$AQ$1,0),FALSE)</f>
        <v>0</v>
      </c>
      <c r="AB209">
        <f>VLOOKUP($B209,'Tillförd energi'!$B$1:$AI$720,MATCH(AB$1,'Tillförd energi'!$B$1:$AQ$1,0),FALSE)</f>
        <v>0</v>
      </c>
      <c r="AC209">
        <f>VLOOKUP($B209,'Tillförd energi'!$B$1:$AI$720,MATCH(AC$1,'Tillförd energi'!$B$1:$AQ$1,0),FALSE)</f>
        <v>0</v>
      </c>
      <c r="AD209">
        <f>VLOOKUP($B209,'Tillförd energi'!$B$1:$AI$720,MATCH(AD$1,'Tillförd energi'!$B$1:$AQ$1,0),FALSE)</f>
        <v>0</v>
      </c>
      <c r="AE209">
        <f>VLOOKUP($B209,'Tillförd energi'!$B$1:$AI$720,MATCH(AE$1,'Tillförd energi'!$B$1:$AQ$1,0),FALSE)</f>
        <v>0</v>
      </c>
      <c r="AF209">
        <f>VLOOKUP($B209,'Tillförd energi'!$B$1:$AI$720,MATCH(AF$1,'Tillförd energi'!$B$1:$AQ$1,0),FALSE)</f>
        <v>2.2999999999999998</v>
      </c>
      <c r="AG209">
        <f>IFERROR(VLOOKUP(B209,Miljö!$B$1:$AC$550,MATCH("Köpt mängd produktionsspecifik fjärrvärme:",Miljö!$B$1:$AC$1,0),FALSE)/1,0)</f>
        <v>0</v>
      </c>
      <c r="AI209">
        <f t="shared" si="69"/>
        <v>112.56</v>
      </c>
      <c r="AJ209">
        <f t="shared" si="70"/>
        <v>112.56</v>
      </c>
      <c r="AK209">
        <f>IF(ISERROR(1/VLOOKUP($B209,Leveranser!$B$1:$S$499,MATCH("Såld värme (GWh)",Leveranser!$B$1:$S$1,0),FALSE)),"",VLOOKUP($B209,Leveranser!$B$1:$S$499,MATCH("Såld värme (GWh)",Leveranser!$B$1:$S$1,0),FALSE))</f>
        <v>97.3</v>
      </c>
      <c r="AL209">
        <f>VLOOKUP($B209,Leveranser!$B$1:$Y$499,MATCH("Totalt såld fjärrvärme till andra fjärrvärmeföretag",Leveranser!$B$1:$AA$1,0),FALSE)</f>
        <v>0</v>
      </c>
      <c r="AM209">
        <f>IF(ISERROR(1/VLOOKUP($B209,Miljö!$B$1:$S$500,MATCH("Såld mängd produktionsspecifik fjärrvärme (GWh)",Miljö!$B$1:$R$1,0),FALSE)),0,VLOOKUP($B209,Miljö!$B$1:$S$500,MATCH("Såld mängd produktionsspecifik fjärrvärme (GWh)",Miljö!$B$1:$R$1,0),FALSE))</f>
        <v>0</v>
      </c>
      <c r="AN209" s="114">
        <f t="shared" si="71"/>
        <v>0.86442786069651734</v>
      </c>
      <c r="AP209" t="str">
        <f>IFERROR(VLOOKUP($B209,Miljövärden!$B$2:$H$600,7,FALSE),"Nej, saknas")</f>
        <v>Ja</v>
      </c>
      <c r="AQ209" t="str">
        <f>IFERROR(VLOOKUP($B209,Miljövärden!$B$2:$H$600,6,FALSE),"Nej, saknas")</f>
        <v>Ja</v>
      </c>
      <c r="AU209">
        <f t="shared" si="72"/>
        <v>2.2999999999999998</v>
      </c>
      <c r="AV209">
        <f t="shared" si="73"/>
        <v>0</v>
      </c>
      <c r="AW209">
        <f t="shared" si="74"/>
        <v>87.1</v>
      </c>
      <c r="AX209">
        <f t="shared" si="75"/>
        <v>22.7</v>
      </c>
      <c r="AZ209">
        <f t="shared" si="76"/>
        <v>109.8</v>
      </c>
      <c r="BC209">
        <f t="shared" si="77"/>
        <v>0.46</v>
      </c>
      <c r="BD209">
        <f t="shared" si="78"/>
        <v>0</v>
      </c>
      <c r="BE209">
        <f t="shared" si="79"/>
        <v>109.8</v>
      </c>
      <c r="BF209">
        <f t="shared" si="80"/>
        <v>0</v>
      </c>
      <c r="BG209">
        <f t="shared" si="81"/>
        <v>2.2999999999999998</v>
      </c>
      <c r="BH209">
        <f>VLOOKUP(B209,Miljö!$B$1:$BX$482,MATCH("Fossilandel för ursprungspecificerad el ()",Miljö!$B$1:$I$1,0),FALSE)</f>
        <v>0</v>
      </c>
      <c r="BI209">
        <f>VLOOKUP(B209,Miljö!$B$1:$BX$482,MATCH("Kärnkraftsandel för ursprungsspecificerad el ()",Miljö!$B$1:$O$1,0),FALSE)</f>
        <v>0</v>
      </c>
      <c r="BJ209">
        <f t="shared" si="82"/>
        <v>0</v>
      </c>
      <c r="BK209" t="str">
        <f>VLOOKUP(B209,Miljö!$B$1:$P$482,MATCH("Fossil andel i procent (%)",Miljö!$B$1:$P$1,0),FALSE)</f>
        <v>ET</v>
      </c>
      <c r="BL209">
        <f t="shared" si="83"/>
        <v>112.55999999999999</v>
      </c>
      <c r="BO209" s="21">
        <f t="shared" si="84"/>
        <v>4.086709310589908E-3</v>
      </c>
      <c r="BP209" s="115">
        <f t="shared" si="85"/>
        <v>0</v>
      </c>
      <c r="BQ209" s="115">
        <f t="shared" si="86"/>
        <v>0.99591329068941015</v>
      </c>
      <c r="BR209" s="115">
        <f t="shared" si="87"/>
        <v>0</v>
      </c>
      <c r="BT209" s="116">
        <f t="shared" si="88"/>
        <v>1</v>
      </c>
      <c r="BW209" s="115">
        <f>IF(AP209="Ja",VLOOKUP(B209,Miljövärden!$B$2:$H$600,MATCH("Total andel fossilt",Miljövärden!$B$2:$H$2,0),FALSE),"")</f>
        <v>4.0867100000000003E-3</v>
      </c>
      <c r="BX209" s="116">
        <f t="shared" si="89"/>
        <v>6.8941009238182582E-10</v>
      </c>
      <c r="BZ209">
        <f t="shared" si="90"/>
        <v>6.8941009238182582E-10</v>
      </c>
      <c r="CA209" s="115">
        <f t="shared" si="91"/>
        <v>0</v>
      </c>
    </row>
    <row r="210" spans="1:79">
      <c r="A210" t="s">
        <v>356</v>
      </c>
      <c r="B210" t="s">
        <v>357</v>
      </c>
      <c r="C210">
        <f>VLOOKUP($B210,'Tillförd energi'!$B$1:$AI$720,MATCH(C$1,'Tillförd energi'!$B$1:$AQ$1,0),FALSE)</f>
        <v>0</v>
      </c>
      <c r="D210">
        <f>VLOOKUP($B210,'Tillförd energi'!$B$1:$AI$720,MATCH(D$1,'Tillförd energi'!$B$1:$AQ$1,0),FALSE)</f>
        <v>0</v>
      </c>
      <c r="E210">
        <f>VLOOKUP($B210,'Tillförd energi'!$B$1:$AI$720,MATCH(E$1,'Tillförd energi'!$B$1:$AQ$1,0),FALSE)</f>
        <v>0</v>
      </c>
      <c r="F210">
        <f>VLOOKUP($B210,'Tillförd energi'!$B$1:$AI$720,MATCH(F$1,'Tillförd energi'!$B$1:$AQ$1,0),FALSE)</f>
        <v>0</v>
      </c>
      <c r="G210">
        <f>VLOOKUP($B210,'Tillförd energi'!$B$1:$AI$720,MATCH(G$1,'Tillförd energi'!$B$1:$AQ$1,0),FALSE)</f>
        <v>0</v>
      </c>
      <c r="H210">
        <f>VLOOKUP($B210,'Tillförd energi'!$B$1:$AI$720,MATCH(H$1,'Tillförd energi'!$B$1:$AQ$1,0),FALSE)</f>
        <v>0</v>
      </c>
      <c r="I210">
        <f>VLOOKUP($B210,'Tillförd energi'!$B$1:$AI$720,MATCH(I$1,'Tillförd energi'!$B$1:$AQ$1,0),FALSE)</f>
        <v>0</v>
      </c>
      <c r="J210">
        <f>VLOOKUP($B210,'Tillförd energi'!$B$1:$AI$720,MATCH(J$1,'Tillförd energi'!$B$1:$AQ$1,0),FALSE)</f>
        <v>1.5510600000000001</v>
      </c>
      <c r="K210">
        <f>VLOOKUP($B210,'Tillförd energi'!$B$1:$AI$720,MATCH(K$1,'Tillförd energi'!$B$1:$AQ$1,0),FALSE)</f>
        <v>0</v>
      </c>
      <c r="L210">
        <f>VLOOKUP($B210,'Tillförd energi'!$B$1:$AI$720,MATCH(L$1,'Tillförd energi'!$B$1:$AQ$1,0),FALSE)</f>
        <v>25.3565</v>
      </c>
      <c r="M210">
        <f>VLOOKUP($B210,'Tillförd energi'!$B$1:$AI$720,MATCH(M$1,'Tillförd energi'!$B$1:$AQ$1,0),FALSE)</f>
        <v>0</v>
      </c>
      <c r="N210">
        <f>VLOOKUP($B210,'Tillförd energi'!$B$1:$AI$720,MATCH(N$1,'Tillförd energi'!$B$1:$AQ$1,0),FALSE)</f>
        <v>41.9251</v>
      </c>
      <c r="O210">
        <f>VLOOKUP($B210,'Tillförd energi'!$B$1:$AI$720,MATCH(O$1,'Tillförd energi'!$B$1:$AQ$1,0),FALSE)</f>
        <v>10.293900000000001</v>
      </c>
      <c r="P210">
        <f>VLOOKUP($B210,'Tillförd energi'!$B$1:$AI$720,MATCH(P$1,'Tillförd energi'!$B$1:$AQ$1,0),FALSE)</f>
        <v>27.0779</v>
      </c>
      <c r="Q210">
        <f>VLOOKUP($B210,'Tillförd energi'!$B$1:$AI$720,MATCH(Q$1,'Tillförd energi'!$B$1:$AQ$1,0),FALSE)</f>
        <v>12.8886</v>
      </c>
      <c r="R210">
        <f>VLOOKUP($B210,'Tillförd energi'!$B$1:$AI$720,MATCH(R$1,'Tillförd energi'!$B$1:$AQ$1,0),FALSE)</f>
        <v>23.753599999999999</v>
      </c>
      <c r="S210">
        <f>VLOOKUP($B210,'Tillförd energi'!$B$1:$AI$720,MATCH(S$1,'Tillförd energi'!$B$1:$AQ$1,0),FALSE)</f>
        <v>0</v>
      </c>
      <c r="T210">
        <f>VLOOKUP($B210,'Tillförd energi'!$B$1:$AI$720,MATCH(T$1,'Tillförd energi'!$B$1:$AQ$1,0),FALSE)</f>
        <v>0</v>
      </c>
      <c r="U210">
        <f>VLOOKUP($B210,'Tillförd energi'!$B$1:$AI$720,MATCH(U$1,'Tillförd energi'!$B$1:$AQ$1,0),FALSE)</f>
        <v>0</v>
      </c>
      <c r="V210">
        <f>VLOOKUP($B210,'Tillförd energi'!$B$1:$AI$720,MATCH(V$1,'Tillförd energi'!$B$1:$AQ$1,0),FALSE)</f>
        <v>0</v>
      </c>
      <c r="W210">
        <f>VLOOKUP($B210,'Tillförd energi'!$B$1:$AI$720,MATCH(W$1,'Tillförd energi'!$B$1:$AQ$1,0),FALSE)</f>
        <v>3.9910000000000001</v>
      </c>
      <c r="X210">
        <f>VLOOKUP($B210,'Tillförd energi'!$B$1:$AI$720,MATCH(X$1,'Tillförd energi'!$B$1:$AQ$1,0),FALSE)</f>
        <v>0</v>
      </c>
      <c r="Y210">
        <f>VLOOKUP($B210,'Tillförd energi'!$B$1:$AI$720,MATCH(Y$1,'Tillförd energi'!$B$1:$AQ$1,0),FALSE)</f>
        <v>0</v>
      </c>
      <c r="Z210">
        <f>VLOOKUP($B210,'Tillförd energi'!$B$1:$AI$720,MATCH(Z$1,'Tillförd energi'!$B$1:$AQ$1,0),FALSE)</f>
        <v>5.4610000000000003</v>
      </c>
      <c r="AA210">
        <f>VLOOKUP($B210,'Tillförd energi'!$B$1:$AI$720,MATCH(AA$1,'Tillförd energi'!$B$1:$AQ$1,0),FALSE)</f>
        <v>0</v>
      </c>
      <c r="AB210">
        <f>VLOOKUP($B210,'Tillförd energi'!$B$1:$AI$720,MATCH(AB$1,'Tillförd energi'!$B$1:$AQ$1,0),FALSE)</f>
        <v>0</v>
      </c>
      <c r="AC210">
        <f>VLOOKUP($B210,'Tillförd energi'!$B$1:$AI$720,MATCH(AC$1,'Tillförd energi'!$B$1:$AQ$1,0),FALSE)</f>
        <v>10.857100000000001</v>
      </c>
      <c r="AD210">
        <f>VLOOKUP($B210,'Tillförd energi'!$B$1:$AI$720,MATCH(AD$1,'Tillförd energi'!$B$1:$AQ$1,0),FALSE)</f>
        <v>0</v>
      </c>
      <c r="AE210">
        <f>VLOOKUP($B210,'Tillförd energi'!$B$1:$AI$720,MATCH(AE$1,'Tillförd energi'!$B$1:$AQ$1,0),FALSE)</f>
        <v>0</v>
      </c>
      <c r="AF210">
        <f>VLOOKUP($B210,'Tillförd energi'!$B$1:$AI$720,MATCH(AF$1,'Tillförd energi'!$B$1:$AQ$1,0),FALSE)</f>
        <v>5.7391399999999999</v>
      </c>
      <c r="AG210">
        <f>IFERROR(VLOOKUP(B210,Miljö!$B$1:$AC$550,MATCH("Köpt mängd produktionsspecifik fjärrvärme:",Miljö!$B$1:$AC$1,0),FALSE)/1,0)</f>
        <v>0</v>
      </c>
      <c r="AI210">
        <f t="shared" si="69"/>
        <v>168.89490000000004</v>
      </c>
      <c r="AJ210">
        <f t="shared" si="70"/>
        <v>168.89490000000004</v>
      </c>
      <c r="AK210">
        <f>IF(ISERROR(1/VLOOKUP($B210,Leveranser!$B$1:$S$499,MATCH("Såld värme (GWh)",Leveranser!$B$1:$S$1,0),FALSE)),"",VLOOKUP($B210,Leveranser!$B$1:$S$499,MATCH("Såld värme (GWh)",Leveranser!$B$1:$S$1,0),FALSE))</f>
        <v>128.893415</v>
      </c>
      <c r="AL210">
        <f>VLOOKUP($B210,Leveranser!$B$1:$Y$499,MATCH("Totalt såld fjärrvärme till andra fjärrvärmeföretag",Leveranser!$B$1:$AA$1,0),FALSE)</f>
        <v>0</v>
      </c>
      <c r="AM210">
        <f>IF(ISERROR(1/VLOOKUP($B210,Miljö!$B$1:$S$500,MATCH("Såld mängd produktionsspecifik fjärrvärme (GWh)",Miljö!$B$1:$R$1,0),FALSE)),0,VLOOKUP($B210,Miljö!$B$1:$S$500,MATCH("Såld mängd produktionsspecifik fjärrvärme (GWh)",Miljö!$B$1:$R$1,0),FALSE))</f>
        <v>0</v>
      </c>
      <c r="AN210" s="114">
        <f t="shared" si="71"/>
        <v>0.76315753169574674</v>
      </c>
      <c r="AP210" t="str">
        <f>IFERROR(VLOOKUP($B210,Miljövärden!$B$2:$H$600,7,FALSE),"Nej, saknas")</f>
        <v>Ja</v>
      </c>
      <c r="AQ210" t="str">
        <f>IFERROR(VLOOKUP($B210,Miljövärden!$B$2:$H$600,6,FALSE),"Nej, saknas")</f>
        <v>Ja</v>
      </c>
      <c r="AU210">
        <f t="shared" si="72"/>
        <v>11.200140000000001</v>
      </c>
      <c r="AV210">
        <f t="shared" si="73"/>
        <v>0</v>
      </c>
      <c r="AW210">
        <f t="shared" si="74"/>
        <v>92.18549999999999</v>
      </c>
      <c r="AX210">
        <f t="shared" si="75"/>
        <v>23.753599999999999</v>
      </c>
      <c r="AZ210">
        <f t="shared" si="76"/>
        <v>145.28660000000002</v>
      </c>
      <c r="BC210">
        <f t="shared" si="77"/>
        <v>0</v>
      </c>
      <c r="BD210">
        <f t="shared" si="78"/>
        <v>0</v>
      </c>
      <c r="BE210">
        <f t="shared" si="79"/>
        <v>119.9301</v>
      </c>
      <c r="BF210">
        <f t="shared" si="80"/>
        <v>37.764659999999999</v>
      </c>
      <c r="BG210">
        <f t="shared" si="81"/>
        <v>11.200140000000001</v>
      </c>
      <c r="BH210">
        <f>VLOOKUP(B210,Miljö!$B$1:$BX$482,MATCH("Fossilandel för ursprungspecificerad el ()",Miljö!$B$1:$I$1,0),FALSE)</f>
        <v>0</v>
      </c>
      <c r="BI210">
        <f>VLOOKUP(B210,Miljö!$B$1:$BX$482,MATCH("Kärnkraftsandel för ursprungsspecificerad el ()",Miljö!$B$1:$O$1,0),FALSE)</f>
        <v>0</v>
      </c>
      <c r="BJ210">
        <f t="shared" si="82"/>
        <v>0</v>
      </c>
      <c r="BK210" t="str">
        <f>VLOOKUP(B210,Miljö!$B$1:$P$482,MATCH("Fossil andel i procent (%)",Miljö!$B$1:$P$1,0),FALSE)</f>
        <v>ET</v>
      </c>
      <c r="BL210">
        <f t="shared" si="83"/>
        <v>168.89490000000001</v>
      </c>
      <c r="BO210" s="21">
        <f t="shared" si="84"/>
        <v>0</v>
      </c>
      <c r="BP210" s="115">
        <f t="shared" si="85"/>
        <v>0</v>
      </c>
      <c r="BQ210" s="115">
        <f t="shared" si="86"/>
        <v>0.77640141887055192</v>
      </c>
      <c r="BR210" s="115">
        <f t="shared" si="87"/>
        <v>0.22359858112944794</v>
      </c>
      <c r="BT210" s="116">
        <f t="shared" si="88"/>
        <v>0.99999999999999989</v>
      </c>
      <c r="BW210" s="115">
        <f>IF(AP210="Ja",VLOOKUP(B210,Miljövärden!$B$2:$H$600,MATCH("Total andel fossilt",Miljövärden!$B$2:$H$2,0),FALSE),"")</f>
        <v>0</v>
      </c>
      <c r="BX210" s="116">
        <f t="shared" si="89"/>
        <v>0</v>
      </c>
      <c r="BZ210">
        <f t="shared" si="90"/>
        <v>0</v>
      </c>
      <c r="CA210" s="115">
        <f t="shared" si="91"/>
        <v>0</v>
      </c>
    </row>
    <row r="211" spans="1:79">
      <c r="A211" t="s">
        <v>358</v>
      </c>
      <c r="B211" t="s">
        <v>359</v>
      </c>
      <c r="C211">
        <f>VLOOKUP($B211,'Tillförd energi'!$B$1:$AI$720,MATCH(C$1,'Tillförd energi'!$B$1:$AQ$1,0),FALSE)</f>
        <v>0</v>
      </c>
      <c r="D211">
        <f>VLOOKUP($B211,'Tillförd energi'!$B$1:$AI$720,MATCH(D$1,'Tillförd energi'!$B$1:$AQ$1,0),FALSE)</f>
        <v>0.40799999999999997</v>
      </c>
      <c r="E211">
        <f>VLOOKUP($B211,'Tillförd energi'!$B$1:$AI$720,MATCH(E$1,'Tillförd energi'!$B$1:$AQ$1,0),FALSE)</f>
        <v>0</v>
      </c>
      <c r="F211">
        <f>VLOOKUP($B211,'Tillförd energi'!$B$1:$AI$720,MATCH(F$1,'Tillförd energi'!$B$1:$AQ$1,0),FALSE)</f>
        <v>0</v>
      </c>
      <c r="G211">
        <f>VLOOKUP($B211,'Tillförd energi'!$B$1:$AI$720,MATCH(G$1,'Tillförd energi'!$B$1:$AQ$1,0),FALSE)</f>
        <v>0</v>
      </c>
      <c r="H211">
        <f>VLOOKUP($B211,'Tillförd energi'!$B$1:$AI$720,MATCH(H$1,'Tillförd energi'!$B$1:$AQ$1,0),FALSE)</f>
        <v>2.16</v>
      </c>
      <c r="I211">
        <f>VLOOKUP($B211,'Tillförd energi'!$B$1:$AI$720,MATCH(I$1,'Tillförd energi'!$B$1:$AQ$1,0),FALSE)</f>
        <v>0</v>
      </c>
      <c r="J211">
        <f>VLOOKUP($B211,'Tillförd energi'!$B$1:$AI$720,MATCH(J$1,'Tillförd energi'!$B$1:$AQ$1,0),FALSE)</f>
        <v>0</v>
      </c>
      <c r="K211">
        <f>VLOOKUP($B211,'Tillförd energi'!$B$1:$AI$720,MATCH(K$1,'Tillförd energi'!$B$1:$AQ$1,0),FALSE)</f>
        <v>0</v>
      </c>
      <c r="L211">
        <f>VLOOKUP($B211,'Tillförd energi'!$B$1:$AI$720,MATCH(L$1,'Tillförd energi'!$B$1:$AQ$1,0),FALSE)</f>
        <v>37.302</v>
      </c>
      <c r="M211">
        <f>VLOOKUP($B211,'Tillförd energi'!$B$1:$AI$720,MATCH(M$1,'Tillförd energi'!$B$1:$AQ$1,0),FALSE)</f>
        <v>0</v>
      </c>
      <c r="N211">
        <f>VLOOKUP($B211,'Tillförd energi'!$B$1:$AI$720,MATCH(N$1,'Tillförd energi'!$B$1:$AQ$1,0),FALSE)</f>
        <v>0</v>
      </c>
      <c r="O211">
        <f>VLOOKUP($B211,'Tillförd energi'!$B$1:$AI$720,MATCH(O$1,'Tillförd energi'!$B$1:$AQ$1,0),FALSE)</f>
        <v>58.982999999999997</v>
      </c>
      <c r="P211">
        <f>VLOOKUP($B211,'Tillförd energi'!$B$1:$AI$720,MATCH(P$1,'Tillförd energi'!$B$1:$AQ$1,0),FALSE)</f>
        <v>0.97799999999999998</v>
      </c>
      <c r="Q211">
        <f>VLOOKUP($B211,'Tillförd energi'!$B$1:$AI$720,MATCH(Q$1,'Tillförd energi'!$B$1:$AQ$1,0),FALSE)</f>
        <v>0.76300000000000001</v>
      </c>
      <c r="R211">
        <f>VLOOKUP($B211,'Tillförd energi'!$B$1:$AI$720,MATCH(R$1,'Tillförd energi'!$B$1:$AQ$1,0),FALSE)</f>
        <v>37.594000000000001</v>
      </c>
      <c r="S211">
        <f>VLOOKUP($B211,'Tillförd energi'!$B$1:$AI$720,MATCH(S$1,'Tillförd energi'!$B$1:$AQ$1,0),FALSE)</f>
        <v>0</v>
      </c>
      <c r="T211">
        <f>VLOOKUP($B211,'Tillförd energi'!$B$1:$AI$720,MATCH(T$1,'Tillförd energi'!$B$1:$AQ$1,0),FALSE)</f>
        <v>0</v>
      </c>
      <c r="U211">
        <f>VLOOKUP($B211,'Tillförd energi'!$B$1:$AI$720,MATCH(U$1,'Tillförd energi'!$B$1:$AQ$1,0),FALSE)</f>
        <v>0</v>
      </c>
      <c r="V211">
        <f>VLOOKUP($B211,'Tillförd energi'!$B$1:$AI$720,MATCH(V$1,'Tillförd energi'!$B$1:$AQ$1,0),FALSE)</f>
        <v>0</v>
      </c>
      <c r="W211">
        <f>VLOOKUP($B211,'Tillförd energi'!$B$1:$AI$720,MATCH(W$1,'Tillförd energi'!$B$1:$AQ$1,0),FALSE)</f>
        <v>0</v>
      </c>
      <c r="X211">
        <f>VLOOKUP($B211,'Tillförd energi'!$B$1:$AI$720,MATCH(X$1,'Tillförd energi'!$B$1:$AQ$1,0),FALSE)</f>
        <v>0</v>
      </c>
      <c r="Y211">
        <f>VLOOKUP($B211,'Tillförd energi'!$B$1:$AI$720,MATCH(Y$1,'Tillförd energi'!$B$1:$AQ$1,0),FALSE)</f>
        <v>82.432000000000002</v>
      </c>
      <c r="Z211">
        <f>VLOOKUP($B211,'Tillförd energi'!$B$1:$AI$720,MATCH(Z$1,'Tillförd energi'!$B$1:$AQ$1,0),FALSE)</f>
        <v>0</v>
      </c>
      <c r="AA211">
        <f>VLOOKUP($B211,'Tillförd energi'!$B$1:$AI$720,MATCH(AA$1,'Tillförd energi'!$B$1:$AQ$1,0),FALSE)</f>
        <v>0</v>
      </c>
      <c r="AB211">
        <f>VLOOKUP($B211,'Tillförd energi'!$B$1:$AI$720,MATCH(AB$1,'Tillförd energi'!$B$1:$AQ$1,0),FALSE)</f>
        <v>0</v>
      </c>
      <c r="AC211">
        <f>VLOOKUP($B211,'Tillförd energi'!$B$1:$AI$720,MATCH(AC$1,'Tillförd energi'!$B$1:$AQ$1,0),FALSE)</f>
        <v>25.029</v>
      </c>
      <c r="AD211">
        <f>VLOOKUP($B211,'Tillförd energi'!$B$1:$AI$720,MATCH(AD$1,'Tillförd energi'!$B$1:$AQ$1,0),FALSE)</f>
        <v>0</v>
      </c>
      <c r="AE211">
        <f>VLOOKUP($B211,'Tillförd energi'!$B$1:$AI$720,MATCH(AE$1,'Tillförd energi'!$B$1:$AQ$1,0),FALSE)</f>
        <v>0</v>
      </c>
      <c r="AF211">
        <f>VLOOKUP($B211,'Tillförd energi'!$B$1:$AI$720,MATCH(AF$1,'Tillförd energi'!$B$1:$AQ$1,0),FALSE)</f>
        <v>7.4059999999999997</v>
      </c>
      <c r="AG211">
        <f>IFERROR(VLOOKUP(B211,Miljö!$B$1:$AC$550,MATCH("Köpt mängd produktionsspecifik fjärrvärme:",Miljö!$B$1:$AC$1,0),FALSE)/1,0)</f>
        <v>0</v>
      </c>
      <c r="AI211">
        <f t="shared" si="69"/>
        <v>253.05500000000001</v>
      </c>
      <c r="AJ211">
        <f t="shared" si="70"/>
        <v>253.05500000000001</v>
      </c>
      <c r="AK211">
        <f>IF(ISERROR(1/VLOOKUP($B211,Leveranser!$B$1:$S$499,MATCH("Såld värme (GWh)",Leveranser!$B$1:$S$1,0),FALSE)),"",VLOOKUP($B211,Leveranser!$B$1:$S$499,MATCH("Såld värme (GWh)",Leveranser!$B$1:$S$1,0),FALSE))</f>
        <v>198.3</v>
      </c>
      <c r="AL211">
        <f>VLOOKUP($B211,Leveranser!$B$1:$Y$499,MATCH("Totalt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114">
        <f t="shared" si="71"/>
        <v>0.78362411333504578</v>
      </c>
      <c r="AP211" t="str">
        <f>IFERROR(VLOOKUP($B211,Miljövärden!$B$2:$H$600,7,FALSE),"Nej, saknas")</f>
        <v>Ja</v>
      </c>
      <c r="AQ211" t="str">
        <f>IFERROR(VLOOKUP($B211,Miljövärden!$B$2:$H$600,6,FALSE),"Nej, saknas")</f>
        <v>Nej</v>
      </c>
      <c r="AU211">
        <f t="shared" si="72"/>
        <v>7.4059999999999997</v>
      </c>
      <c r="AV211">
        <f t="shared" si="73"/>
        <v>0</v>
      </c>
      <c r="AW211">
        <f t="shared" si="74"/>
        <v>60.723999999999997</v>
      </c>
      <c r="AX211">
        <f t="shared" si="75"/>
        <v>37.594000000000001</v>
      </c>
      <c r="AZ211">
        <f t="shared" si="76"/>
        <v>135.62</v>
      </c>
      <c r="BC211">
        <f t="shared" si="77"/>
        <v>2.5680000000000001</v>
      </c>
      <c r="BD211">
        <f t="shared" si="78"/>
        <v>82.432000000000002</v>
      </c>
      <c r="BE211">
        <f t="shared" si="79"/>
        <v>98.317999999999998</v>
      </c>
      <c r="BF211">
        <f t="shared" si="80"/>
        <v>62.331000000000003</v>
      </c>
      <c r="BG211">
        <f t="shared" si="81"/>
        <v>7.4059999999999997</v>
      </c>
      <c r="BH211">
        <f>VLOOKUP(B211,Miljö!$B$1:$BX$482,MATCH("Fossilandel för ursprungspecificerad el ()",Miljö!$B$1:$I$1,0),FALSE)</f>
        <v>0.47</v>
      </c>
      <c r="BI211">
        <f>VLOOKUP(B211,Miljö!$B$1:$BX$482,MATCH("Kärnkraftsandel för ursprungsspecificerad el ()",Miljö!$B$1:$O$1,0),FALSE)</f>
        <v>0.48170000000000002</v>
      </c>
      <c r="BJ211">
        <f t="shared" si="82"/>
        <v>0</v>
      </c>
      <c r="BK211" t="str">
        <f>VLOOKUP(B211,Miljö!$B$1:$P$482,MATCH("Fossil andel i procent (%)",Miljö!$B$1:$P$1,0),FALSE)</f>
        <v>ET</v>
      </c>
      <c r="BL211">
        <f t="shared" si="83"/>
        <v>253.05500000000001</v>
      </c>
      <c r="BO211" s="21">
        <f t="shared" si="84"/>
        <v>2.3903183102487596E-2</v>
      </c>
      <c r="BP211" s="115">
        <f t="shared" si="85"/>
        <v>0.3398449752030191</v>
      </c>
      <c r="BQ211" s="115">
        <f t="shared" si="86"/>
        <v>0.38993779929264383</v>
      </c>
      <c r="BR211" s="115">
        <f t="shared" si="87"/>
        <v>0.2463140424018494</v>
      </c>
      <c r="BT211" s="116">
        <f t="shared" si="88"/>
        <v>0.99999999999999989</v>
      </c>
      <c r="BW211" s="115">
        <f>IF(AP211="Ja",VLOOKUP(B211,Miljövärden!$B$2:$H$600,MATCH("Total andel fossilt",Miljövärden!$B$2:$H$2,0),FALSE),"")</f>
        <v>2.3903199999999999E-2</v>
      </c>
      <c r="BX211" s="116">
        <f t="shared" si="89"/>
        <v>1.6897512403191151E-8</v>
      </c>
      <c r="BZ211">
        <f t="shared" si="90"/>
        <v>1.6897512403191151E-8</v>
      </c>
      <c r="CA211" s="115">
        <f t="shared" si="91"/>
        <v>0</v>
      </c>
    </row>
    <row r="212" spans="1:79">
      <c r="A212" t="s">
        <v>360</v>
      </c>
      <c r="B212" t="s">
        <v>361</v>
      </c>
      <c r="C212">
        <f>VLOOKUP($B212,'Tillförd energi'!$B$1:$AI$720,MATCH(C$1,'Tillförd energi'!$B$1:$AQ$1,0),FALSE)</f>
        <v>0</v>
      </c>
      <c r="D212">
        <f>VLOOKUP($B212,'Tillförd energi'!$B$1:$AI$720,MATCH(D$1,'Tillförd energi'!$B$1:$AQ$1,0),FALSE)</f>
        <v>4.1420000000000003</v>
      </c>
      <c r="E212">
        <f>VLOOKUP($B212,'Tillförd energi'!$B$1:$AI$720,MATCH(E$1,'Tillförd energi'!$B$1:$AQ$1,0),FALSE)</f>
        <v>0</v>
      </c>
      <c r="F212">
        <f>VLOOKUP($B212,'Tillförd energi'!$B$1:$AI$720,MATCH(F$1,'Tillförd energi'!$B$1:$AQ$1,0),FALSE)</f>
        <v>0</v>
      </c>
      <c r="G212">
        <f>VLOOKUP($B212,'Tillförd energi'!$B$1:$AI$720,MATCH(G$1,'Tillförd energi'!$B$1:$AQ$1,0),FALSE)</f>
        <v>0</v>
      </c>
      <c r="H212">
        <f>VLOOKUP($B212,'Tillförd energi'!$B$1:$AI$720,MATCH(H$1,'Tillförd energi'!$B$1:$AQ$1,0),FALSE)</f>
        <v>0</v>
      </c>
      <c r="I212">
        <f>VLOOKUP($B212,'Tillförd energi'!$B$1:$AI$720,MATCH(I$1,'Tillförd energi'!$B$1:$AQ$1,0),FALSE)</f>
        <v>0</v>
      </c>
      <c r="J212">
        <f>VLOOKUP($B212,'Tillförd energi'!$B$1:$AI$720,MATCH(J$1,'Tillförd energi'!$B$1:$AQ$1,0),FALSE)</f>
        <v>0</v>
      </c>
      <c r="K212">
        <f>VLOOKUP($B212,'Tillförd energi'!$B$1:$AI$720,MATCH(K$1,'Tillförd energi'!$B$1:$AQ$1,0),FALSE)</f>
        <v>0</v>
      </c>
      <c r="L212">
        <f>VLOOKUP($B212,'Tillförd energi'!$B$1:$AI$720,MATCH(L$1,'Tillförd energi'!$B$1:$AQ$1,0),FALSE)</f>
        <v>102.01900000000001</v>
      </c>
      <c r="M212">
        <f>VLOOKUP($B212,'Tillförd energi'!$B$1:$AI$720,MATCH(M$1,'Tillförd energi'!$B$1:$AQ$1,0),FALSE)</f>
        <v>9.34788</v>
      </c>
      <c r="N212">
        <f>VLOOKUP($B212,'Tillförd energi'!$B$1:$AI$720,MATCH(N$1,'Tillförd energi'!$B$1:$AQ$1,0),FALSE)</f>
        <v>16.451499999999999</v>
      </c>
      <c r="O212">
        <f>VLOOKUP($B212,'Tillförd energi'!$B$1:$AI$720,MATCH(O$1,'Tillförd energi'!$B$1:$AQ$1,0),FALSE)</f>
        <v>0</v>
      </c>
      <c r="P212">
        <f>VLOOKUP($B212,'Tillförd energi'!$B$1:$AI$720,MATCH(P$1,'Tillförd energi'!$B$1:$AQ$1,0),FALSE)</f>
        <v>0</v>
      </c>
      <c r="Q212">
        <f>VLOOKUP($B212,'Tillförd energi'!$B$1:$AI$720,MATCH(Q$1,'Tillförd energi'!$B$1:$AQ$1,0),FALSE)</f>
        <v>9.5964700000000001</v>
      </c>
      <c r="R212">
        <f>VLOOKUP($B212,'Tillförd energi'!$B$1:$AI$720,MATCH(R$1,'Tillförd energi'!$B$1:$AQ$1,0),FALSE)</f>
        <v>7.3970000000000002</v>
      </c>
      <c r="S212">
        <f>VLOOKUP($B212,'Tillförd energi'!$B$1:$AI$720,MATCH(S$1,'Tillförd energi'!$B$1:$AQ$1,0),FALSE)</f>
        <v>0</v>
      </c>
      <c r="T212">
        <f>VLOOKUP($B212,'Tillförd energi'!$B$1:$AI$720,MATCH(T$1,'Tillförd energi'!$B$1:$AQ$1,0),FALSE)</f>
        <v>0</v>
      </c>
      <c r="U212">
        <f>VLOOKUP($B212,'Tillförd energi'!$B$1:$AI$720,MATCH(U$1,'Tillförd energi'!$B$1:$AQ$1,0),FALSE)</f>
        <v>0</v>
      </c>
      <c r="V212">
        <f>VLOOKUP($B212,'Tillförd energi'!$B$1:$AI$720,MATCH(V$1,'Tillförd energi'!$B$1:$AQ$1,0),FALSE)</f>
        <v>0</v>
      </c>
      <c r="W212">
        <f>VLOOKUP($B212,'Tillförd energi'!$B$1:$AI$720,MATCH(W$1,'Tillförd energi'!$B$1:$AQ$1,0),FALSE)</f>
        <v>0</v>
      </c>
      <c r="X212">
        <f>VLOOKUP($B212,'Tillförd energi'!$B$1:$AI$720,MATCH(X$1,'Tillförd energi'!$B$1:$AQ$1,0),FALSE)</f>
        <v>0</v>
      </c>
      <c r="Y212">
        <f>VLOOKUP($B212,'Tillförd energi'!$B$1:$AI$720,MATCH(Y$1,'Tillförd energi'!$B$1:$AQ$1,0),FALSE)</f>
        <v>0</v>
      </c>
      <c r="Z212">
        <f>VLOOKUP($B212,'Tillförd energi'!$B$1:$AI$720,MATCH(Z$1,'Tillförd energi'!$B$1:$AQ$1,0),FALSE)</f>
        <v>0</v>
      </c>
      <c r="AA212">
        <f>VLOOKUP($B212,'Tillförd energi'!$B$1:$AI$720,MATCH(AA$1,'Tillförd energi'!$B$1:$AQ$1,0),FALSE)</f>
        <v>0</v>
      </c>
      <c r="AB212">
        <f>VLOOKUP($B212,'Tillförd energi'!$B$1:$AI$720,MATCH(AB$1,'Tillförd energi'!$B$1:$AQ$1,0),FALSE)</f>
        <v>0</v>
      </c>
      <c r="AC212">
        <f>VLOOKUP($B212,'Tillförd energi'!$B$1:$AI$720,MATCH(AC$1,'Tillförd energi'!$B$1:$AQ$1,0),FALSE)</f>
        <v>19.265000000000001</v>
      </c>
      <c r="AD212">
        <f>VLOOKUP($B212,'Tillförd energi'!$B$1:$AI$720,MATCH(AD$1,'Tillförd energi'!$B$1:$AQ$1,0),FALSE)</f>
        <v>0</v>
      </c>
      <c r="AE212">
        <f>VLOOKUP($B212,'Tillförd energi'!$B$1:$AI$720,MATCH(AE$1,'Tillförd energi'!$B$1:$AQ$1,0),FALSE)</f>
        <v>0</v>
      </c>
      <c r="AF212">
        <f>VLOOKUP($B212,'Tillförd energi'!$B$1:$AI$720,MATCH(AF$1,'Tillförd energi'!$B$1:$AQ$1,0),FALSE)</f>
        <v>4.1555600000000004</v>
      </c>
      <c r="AG212">
        <f>IFERROR(VLOOKUP(B212,Miljö!$B$1:$AC$550,MATCH("Köpt mängd produktionsspecifik fjärrvärme:",Miljö!$B$1:$AC$1,0),FALSE)/1,0)</f>
        <v>0</v>
      </c>
      <c r="AI212">
        <f t="shared" si="69"/>
        <v>172.37441000000004</v>
      </c>
      <c r="AJ212">
        <f t="shared" si="70"/>
        <v>172.37441000000004</v>
      </c>
      <c r="AK212">
        <f>IF(ISERROR(1/VLOOKUP($B212,Leveranser!$B$1:$S$499,MATCH("Såld värme (GWh)",Leveranser!$B$1:$S$1,0),FALSE)),"",VLOOKUP($B212,Leveranser!$B$1:$S$499,MATCH("Såld värme (GWh)",Leveranser!$B$1:$S$1,0),FALSE))</f>
        <v>138.24</v>
      </c>
      <c r="AL212">
        <f>VLOOKUP($B212,Leveranser!$B$1:$Y$499,MATCH("Totalt såld fjärrvärme till andra fjärrvärmeföretag",Leveranser!$B$1:$AA$1,0),FALSE)</f>
        <v>0</v>
      </c>
      <c r="AM212">
        <f>IF(ISERROR(1/VLOOKUP($B212,Miljö!$B$1:$S$500,MATCH("Såld mängd produktionsspecifik fjärrvärme (GWh)",Miljö!$B$1:$R$1,0),FALSE)),0,VLOOKUP($B212,Miljö!$B$1:$S$500,MATCH("Såld mängd produktionsspecifik fjärrvärme (GWh)",Miljö!$B$1:$R$1,0),FALSE))</f>
        <v>0</v>
      </c>
      <c r="AN212" s="114">
        <f t="shared" si="71"/>
        <v>0.80197518877657059</v>
      </c>
      <c r="AP212" t="str">
        <f>IFERROR(VLOOKUP($B212,Miljövärden!$B$2:$H$600,7,FALSE),"Nej, saknas")</f>
        <v>Ja</v>
      </c>
      <c r="AQ212" t="str">
        <f>IFERROR(VLOOKUP($B212,Miljövärden!$B$2:$H$600,6,FALSE),"Nej, saknas")</f>
        <v>Ja</v>
      </c>
      <c r="AU212">
        <f t="shared" si="72"/>
        <v>4.1555600000000004</v>
      </c>
      <c r="AV212">
        <f t="shared" si="73"/>
        <v>0</v>
      </c>
      <c r="AW212">
        <f t="shared" si="74"/>
        <v>35.395849999999996</v>
      </c>
      <c r="AX212">
        <f t="shared" si="75"/>
        <v>7.3970000000000002</v>
      </c>
      <c r="AZ212">
        <f t="shared" si="76"/>
        <v>144.81184999999999</v>
      </c>
      <c r="BC212">
        <f t="shared" si="77"/>
        <v>4.1420000000000003</v>
      </c>
      <c r="BD212">
        <f t="shared" si="78"/>
        <v>0</v>
      </c>
      <c r="BE212">
        <f t="shared" si="79"/>
        <v>42.792849999999994</v>
      </c>
      <c r="BF212">
        <f t="shared" si="80"/>
        <v>121.28400000000001</v>
      </c>
      <c r="BG212">
        <f t="shared" si="81"/>
        <v>4.1555600000000004</v>
      </c>
      <c r="BH212">
        <f>VLOOKUP(B212,Miljö!$B$1:$BX$482,MATCH("Fossilandel för ursprungspecificerad el ()",Miljö!$B$1:$I$1,0),FALSE)</f>
        <v>0</v>
      </c>
      <c r="BI212">
        <f>VLOOKUP(B212,Miljö!$B$1:$BX$482,MATCH("Kärnkraftsandel för ursprungsspecificerad el ()",Miljö!$B$1:$O$1,0),FALSE)</f>
        <v>0</v>
      </c>
      <c r="BJ212">
        <f t="shared" si="82"/>
        <v>0</v>
      </c>
      <c r="BK212" t="str">
        <f>VLOOKUP(B212,Miljö!$B$1:$P$482,MATCH("Fossil andel i procent (%)",Miljö!$B$1:$P$1,0),FALSE)</f>
        <v>ET</v>
      </c>
      <c r="BL212">
        <f t="shared" si="83"/>
        <v>172.37441000000001</v>
      </c>
      <c r="BO212" s="21">
        <f t="shared" si="84"/>
        <v>2.4029088772515597E-2</v>
      </c>
      <c r="BP212" s="115">
        <f t="shared" si="85"/>
        <v>0</v>
      </c>
      <c r="BQ212" s="115">
        <f t="shared" si="86"/>
        <v>0.2723629916992899</v>
      </c>
      <c r="BR212" s="115">
        <f t="shared" si="87"/>
        <v>0.70360791952819446</v>
      </c>
      <c r="BT212" s="116">
        <f t="shared" si="88"/>
        <v>1</v>
      </c>
      <c r="BW212" s="115">
        <f>IF(AP212="Ja",VLOOKUP(B212,Miljövärden!$B$2:$H$600,MATCH("Total andel fossilt",Miljövärden!$B$2:$H$2,0),FALSE),"")</f>
        <v>2.4029100000000001E-2</v>
      </c>
      <c r="BX212" s="116">
        <f t="shared" si="89"/>
        <v>1.1227484403991683E-8</v>
      </c>
      <c r="BZ212">
        <f t="shared" si="90"/>
        <v>1.1227484403991683E-8</v>
      </c>
      <c r="CA212" s="115">
        <f t="shared" si="91"/>
        <v>0</v>
      </c>
    </row>
    <row r="213" spans="1:79">
      <c r="A213" t="s">
        <v>362</v>
      </c>
      <c r="B213" t="s">
        <v>363</v>
      </c>
      <c r="C213">
        <f>VLOOKUP($B213,'Tillförd energi'!$B$1:$AI$720,MATCH(C$1,'Tillförd energi'!$B$1:$AQ$1,0),FALSE)</f>
        <v>0</v>
      </c>
      <c r="D213">
        <f>VLOOKUP($B213,'Tillförd energi'!$B$1:$AI$720,MATCH(D$1,'Tillförd energi'!$B$1:$AQ$1,0),FALSE)</f>
        <v>7.0999999999999994E-2</v>
      </c>
      <c r="E213">
        <f>VLOOKUP($B213,'Tillförd energi'!$B$1:$AI$720,MATCH(E$1,'Tillförd energi'!$B$1:$AQ$1,0),FALSE)</f>
        <v>0</v>
      </c>
      <c r="F213">
        <f>VLOOKUP($B213,'Tillförd energi'!$B$1:$AI$720,MATCH(F$1,'Tillförd energi'!$B$1:$AQ$1,0),FALSE)</f>
        <v>0</v>
      </c>
      <c r="G213">
        <f>VLOOKUP($B213,'Tillförd energi'!$B$1:$AI$720,MATCH(G$1,'Tillförd energi'!$B$1:$AQ$1,0),FALSE)</f>
        <v>0</v>
      </c>
      <c r="H213">
        <f>VLOOKUP($B213,'Tillförd energi'!$B$1:$AI$720,MATCH(H$1,'Tillförd energi'!$B$1:$AQ$1,0),FALSE)</f>
        <v>0</v>
      </c>
      <c r="I213">
        <f>VLOOKUP($B213,'Tillförd energi'!$B$1:$AI$720,MATCH(I$1,'Tillförd energi'!$B$1:$AQ$1,0),FALSE)</f>
        <v>0</v>
      </c>
      <c r="J213">
        <f>VLOOKUP($B213,'Tillförd energi'!$B$1:$AI$720,MATCH(J$1,'Tillförd energi'!$B$1:$AQ$1,0),FALSE)</f>
        <v>0.59</v>
      </c>
      <c r="K213">
        <f>VLOOKUP($B213,'Tillförd energi'!$B$1:$AI$720,MATCH(K$1,'Tillförd energi'!$B$1:$AQ$1,0),FALSE)</f>
        <v>0</v>
      </c>
      <c r="L213">
        <f>VLOOKUP($B213,'Tillförd energi'!$B$1:$AI$720,MATCH(L$1,'Tillförd energi'!$B$1:$AQ$1,0),FALSE)</f>
        <v>13.75</v>
      </c>
      <c r="M213">
        <f>VLOOKUP($B213,'Tillförd energi'!$B$1:$AI$720,MATCH(M$1,'Tillförd energi'!$B$1:$AQ$1,0),FALSE)</f>
        <v>14</v>
      </c>
      <c r="N213">
        <f>VLOOKUP($B213,'Tillförd energi'!$B$1:$AI$720,MATCH(N$1,'Tillförd energi'!$B$1:$AQ$1,0),FALSE)</f>
        <v>66.25</v>
      </c>
      <c r="O213">
        <f>VLOOKUP($B213,'Tillförd energi'!$B$1:$AI$720,MATCH(O$1,'Tillförd energi'!$B$1:$AQ$1,0),FALSE)</f>
        <v>0</v>
      </c>
      <c r="P213">
        <f>VLOOKUP($B213,'Tillförd energi'!$B$1:$AI$720,MATCH(P$1,'Tillförd energi'!$B$1:$AQ$1,0),FALSE)</f>
        <v>0</v>
      </c>
      <c r="Q213">
        <f>VLOOKUP($B213,'Tillförd energi'!$B$1:$AI$720,MATCH(Q$1,'Tillförd energi'!$B$1:$AQ$1,0),FALSE)</f>
        <v>0</v>
      </c>
      <c r="R213">
        <f>VLOOKUP($B213,'Tillförd energi'!$B$1:$AI$720,MATCH(R$1,'Tillförd energi'!$B$1:$AQ$1,0),FALSE)</f>
        <v>0</v>
      </c>
      <c r="S213">
        <f>VLOOKUP($B213,'Tillförd energi'!$B$1:$AI$720,MATCH(S$1,'Tillförd energi'!$B$1:$AQ$1,0),FALSE)</f>
        <v>0</v>
      </c>
      <c r="T213">
        <f>VLOOKUP($B213,'Tillförd energi'!$B$1:$AI$720,MATCH(T$1,'Tillförd energi'!$B$1:$AQ$1,0),FALSE)</f>
        <v>0</v>
      </c>
      <c r="U213">
        <f>VLOOKUP($B213,'Tillförd energi'!$B$1:$AI$720,MATCH(U$1,'Tillförd energi'!$B$1:$AQ$1,0),FALSE)</f>
        <v>0</v>
      </c>
      <c r="V213">
        <f>VLOOKUP($B213,'Tillförd energi'!$B$1:$AI$720,MATCH(V$1,'Tillförd energi'!$B$1:$AQ$1,0),FALSE)</f>
        <v>0</v>
      </c>
      <c r="W213">
        <f>VLOOKUP($B213,'Tillförd energi'!$B$1:$AI$720,MATCH(W$1,'Tillförd energi'!$B$1:$AQ$1,0),FALSE)</f>
        <v>0</v>
      </c>
      <c r="X213">
        <f>VLOOKUP($B213,'Tillförd energi'!$B$1:$AI$720,MATCH(X$1,'Tillförd energi'!$B$1:$AQ$1,0),FALSE)</f>
        <v>0</v>
      </c>
      <c r="Y213">
        <f>VLOOKUP($B213,'Tillförd energi'!$B$1:$AI$720,MATCH(Y$1,'Tillförd energi'!$B$1:$AQ$1,0),FALSE)</f>
        <v>0</v>
      </c>
      <c r="Z213">
        <f>VLOOKUP($B213,'Tillförd energi'!$B$1:$AI$720,MATCH(Z$1,'Tillförd energi'!$B$1:$AQ$1,0),FALSE)</f>
        <v>0</v>
      </c>
      <c r="AA213">
        <f>VLOOKUP($B213,'Tillförd energi'!$B$1:$AI$720,MATCH(AA$1,'Tillförd energi'!$B$1:$AQ$1,0),FALSE)</f>
        <v>0</v>
      </c>
      <c r="AB213">
        <f>VLOOKUP($B213,'Tillförd energi'!$B$1:$AI$720,MATCH(AB$1,'Tillförd energi'!$B$1:$AQ$1,0),FALSE)</f>
        <v>0</v>
      </c>
      <c r="AC213">
        <f>VLOOKUP($B213,'Tillförd energi'!$B$1:$AI$720,MATCH(AC$1,'Tillförd energi'!$B$1:$AQ$1,0),FALSE)</f>
        <v>12.8</v>
      </c>
      <c r="AD213">
        <f>VLOOKUP($B213,'Tillförd energi'!$B$1:$AI$720,MATCH(AD$1,'Tillförd energi'!$B$1:$AQ$1,0),FALSE)</f>
        <v>0.1</v>
      </c>
      <c r="AE213">
        <f>VLOOKUP($B213,'Tillförd energi'!$B$1:$AI$720,MATCH(AE$1,'Tillförd energi'!$B$1:$AQ$1,0),FALSE)</f>
        <v>0</v>
      </c>
      <c r="AF213">
        <f>VLOOKUP($B213,'Tillförd energi'!$B$1:$AI$720,MATCH(AF$1,'Tillförd energi'!$B$1:$AQ$1,0),FALSE)</f>
        <v>1.67</v>
      </c>
      <c r="AG213">
        <f>IFERROR(VLOOKUP(B213,Miljö!$B$1:$AC$550,MATCH("Köpt mängd produktionsspecifik fjärrvärme:",Miljö!$B$1:$AC$1,0),FALSE)/1,0)</f>
        <v>0</v>
      </c>
      <c r="AI213">
        <f t="shared" si="69"/>
        <v>109.23099999999999</v>
      </c>
      <c r="AJ213">
        <f t="shared" si="70"/>
        <v>109.23099999999999</v>
      </c>
      <c r="AK213">
        <f>IF(ISERROR(1/VLOOKUP($B213,Leveranser!$B$1:$S$499,MATCH("Såld värme (GWh)",Leveranser!$B$1:$S$1,0),FALSE)),"",VLOOKUP($B213,Leveranser!$B$1:$S$499,MATCH("Såld värme (GWh)",Leveranser!$B$1:$S$1,0),FALSE))</f>
        <v>84.9</v>
      </c>
      <c r="AL213">
        <f>VLOOKUP($B213,Leveranser!$B$1:$Y$499,MATCH("Totalt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114">
        <f t="shared" si="71"/>
        <v>0.777251879045326</v>
      </c>
      <c r="AP213" t="str">
        <f>IFERROR(VLOOKUP($B213,Miljövärden!$B$2:$H$600,7,FALSE),"Nej, saknas")</f>
        <v>Ja</v>
      </c>
      <c r="AQ213" t="str">
        <f>IFERROR(VLOOKUP($B213,Miljövärden!$B$2:$H$600,6,FALSE),"Nej, saknas")</f>
        <v>Ja</v>
      </c>
      <c r="AU213">
        <f t="shared" si="72"/>
        <v>1.67</v>
      </c>
      <c r="AV213">
        <f t="shared" si="73"/>
        <v>0</v>
      </c>
      <c r="AW213">
        <f t="shared" si="74"/>
        <v>80.25</v>
      </c>
      <c r="AX213">
        <f t="shared" si="75"/>
        <v>0</v>
      </c>
      <c r="AZ213">
        <f t="shared" si="76"/>
        <v>94</v>
      </c>
      <c r="BC213">
        <f t="shared" si="77"/>
        <v>7.0999999999999994E-2</v>
      </c>
      <c r="BD213">
        <f t="shared" si="78"/>
        <v>0</v>
      </c>
      <c r="BE213">
        <f t="shared" si="79"/>
        <v>80.25</v>
      </c>
      <c r="BF213">
        <f t="shared" si="80"/>
        <v>27.240000000000002</v>
      </c>
      <c r="BG213">
        <f t="shared" si="81"/>
        <v>1.67</v>
      </c>
      <c r="BH213">
        <f>VLOOKUP(B213,Miljö!$B$1:$BX$482,MATCH("Fossilandel för ursprungspecificerad el ()",Miljö!$B$1:$I$1,0),FALSE)</f>
        <v>0.47</v>
      </c>
      <c r="BI213">
        <f>VLOOKUP(B213,Miljö!$B$1:$BX$482,MATCH("Kärnkraftsandel för ursprungsspecificerad el ()",Miljö!$B$1:$O$1,0),FALSE)</f>
        <v>0.48170000000000002</v>
      </c>
      <c r="BJ213">
        <f t="shared" si="82"/>
        <v>0</v>
      </c>
      <c r="BK213" t="str">
        <f>VLOOKUP(B213,Miljö!$B$1:$P$482,MATCH("Fossil andel i procent (%)",Miljö!$B$1:$P$1,0),FALSE)</f>
        <v>ET</v>
      </c>
      <c r="BL213">
        <f t="shared" si="83"/>
        <v>109.23100000000001</v>
      </c>
      <c r="BO213" s="21">
        <f t="shared" si="84"/>
        <v>7.8356876710823833E-3</v>
      </c>
      <c r="BP213" s="115">
        <f t="shared" si="85"/>
        <v>7.364566835422178E-3</v>
      </c>
      <c r="BQ213" s="115">
        <f t="shared" si="86"/>
        <v>0.7354199906619916</v>
      </c>
      <c r="BR213" s="115">
        <f t="shared" si="87"/>
        <v>0.24937975483150387</v>
      </c>
      <c r="BT213" s="116">
        <f t="shared" si="88"/>
        <v>1</v>
      </c>
      <c r="BW213" s="115">
        <f>IF(AP213="Ja",VLOOKUP(B213,Miljövärden!$B$2:$H$600,MATCH("Total andel fossilt",Miljövärden!$B$2:$H$2,0),FALSE),"")</f>
        <v>7.8356899999999993E-3</v>
      </c>
      <c r="BX213" s="116">
        <f t="shared" si="89"/>
        <v>2.3289176160484759E-9</v>
      </c>
      <c r="BZ213">
        <f t="shared" si="90"/>
        <v>2.3289176160484759E-9</v>
      </c>
      <c r="CA213" s="115">
        <f t="shared" si="91"/>
        <v>0</v>
      </c>
    </row>
    <row r="214" spans="1:79">
      <c r="A214" t="s">
        <v>364</v>
      </c>
      <c r="B214" t="s">
        <v>365</v>
      </c>
      <c r="C214">
        <f>VLOOKUP($B214,'Tillförd energi'!$B$1:$AI$720,MATCH(C$1,'Tillförd energi'!$B$1:$AQ$1,0),FALSE)</f>
        <v>0</v>
      </c>
      <c r="D214">
        <f>VLOOKUP($B214,'Tillförd energi'!$B$1:$AI$720,MATCH(D$1,'Tillförd energi'!$B$1:$AQ$1,0),FALSE)</f>
        <v>7.8E-2</v>
      </c>
      <c r="E214">
        <f>VLOOKUP($B214,'Tillförd energi'!$B$1:$AI$720,MATCH(E$1,'Tillförd energi'!$B$1:$AQ$1,0),FALSE)</f>
        <v>0</v>
      </c>
      <c r="F214">
        <f>VLOOKUP($B214,'Tillförd energi'!$B$1:$AI$720,MATCH(F$1,'Tillförd energi'!$B$1:$AQ$1,0),FALSE)</f>
        <v>0</v>
      </c>
      <c r="G214">
        <f>VLOOKUP($B214,'Tillförd energi'!$B$1:$AI$720,MATCH(G$1,'Tillförd energi'!$B$1:$AQ$1,0),FALSE)</f>
        <v>0</v>
      </c>
      <c r="H214">
        <f>VLOOKUP($B214,'Tillförd energi'!$B$1:$AI$720,MATCH(H$1,'Tillförd energi'!$B$1:$AQ$1,0),FALSE)</f>
        <v>0</v>
      </c>
      <c r="I214">
        <f>VLOOKUP($B214,'Tillförd energi'!$B$1:$AI$720,MATCH(I$1,'Tillförd energi'!$B$1:$AQ$1,0),FALSE)</f>
        <v>0</v>
      </c>
      <c r="J214">
        <f>VLOOKUP($B214,'Tillförd energi'!$B$1:$AI$720,MATCH(J$1,'Tillförd energi'!$B$1:$AQ$1,0),FALSE)</f>
        <v>0</v>
      </c>
      <c r="K214">
        <f>VLOOKUP($B214,'Tillförd energi'!$B$1:$AI$720,MATCH(K$1,'Tillförd energi'!$B$1:$AQ$1,0),FALSE)</f>
        <v>0</v>
      </c>
      <c r="L214">
        <f>VLOOKUP($B214,'Tillförd energi'!$B$1:$AI$720,MATCH(L$1,'Tillförd energi'!$B$1:$AQ$1,0),FALSE)</f>
        <v>0</v>
      </c>
      <c r="M214">
        <f>VLOOKUP($B214,'Tillförd energi'!$B$1:$AI$720,MATCH(M$1,'Tillförd energi'!$B$1:$AQ$1,0),FALSE)</f>
        <v>0</v>
      </c>
      <c r="N214">
        <f>VLOOKUP($B214,'Tillförd energi'!$B$1:$AI$720,MATCH(N$1,'Tillförd energi'!$B$1:$AQ$1,0),FALSE)</f>
        <v>0</v>
      </c>
      <c r="O214">
        <f>VLOOKUP($B214,'Tillförd energi'!$B$1:$AI$720,MATCH(O$1,'Tillförd energi'!$B$1:$AQ$1,0),FALSE)</f>
        <v>0</v>
      </c>
      <c r="P214">
        <f>VLOOKUP($B214,'Tillförd energi'!$B$1:$AI$720,MATCH(P$1,'Tillförd energi'!$B$1:$AQ$1,0),FALSE)</f>
        <v>0</v>
      </c>
      <c r="Q214">
        <f>VLOOKUP($B214,'Tillförd energi'!$B$1:$AI$720,MATCH(Q$1,'Tillförd energi'!$B$1:$AQ$1,0),FALSE)</f>
        <v>0</v>
      </c>
      <c r="R214">
        <f>VLOOKUP($B214,'Tillförd energi'!$B$1:$AI$720,MATCH(R$1,'Tillförd energi'!$B$1:$AQ$1,0),FALSE)</f>
        <v>8.7230000000000008</v>
      </c>
      <c r="S214">
        <f>VLOOKUP($B214,'Tillförd energi'!$B$1:$AI$720,MATCH(S$1,'Tillförd energi'!$B$1:$AQ$1,0),FALSE)</f>
        <v>0</v>
      </c>
      <c r="T214">
        <f>VLOOKUP($B214,'Tillförd energi'!$B$1:$AI$720,MATCH(T$1,'Tillförd energi'!$B$1:$AQ$1,0),FALSE)</f>
        <v>0</v>
      </c>
      <c r="U214">
        <f>VLOOKUP($B214,'Tillförd energi'!$B$1:$AI$720,MATCH(U$1,'Tillförd energi'!$B$1:$AQ$1,0),FALSE)</f>
        <v>0</v>
      </c>
      <c r="V214">
        <f>VLOOKUP($B214,'Tillförd energi'!$B$1:$AI$720,MATCH(V$1,'Tillförd energi'!$B$1:$AQ$1,0),FALSE)</f>
        <v>0</v>
      </c>
      <c r="W214">
        <f>VLOOKUP($B214,'Tillförd energi'!$B$1:$AI$720,MATCH(W$1,'Tillförd energi'!$B$1:$AQ$1,0),FALSE)</f>
        <v>0</v>
      </c>
      <c r="X214">
        <f>VLOOKUP($B214,'Tillförd energi'!$B$1:$AI$720,MATCH(X$1,'Tillförd energi'!$B$1:$AQ$1,0),FALSE)</f>
        <v>0</v>
      </c>
      <c r="Y214">
        <f>VLOOKUP($B214,'Tillförd energi'!$B$1:$AI$720,MATCH(Y$1,'Tillförd energi'!$B$1:$AQ$1,0),FALSE)</f>
        <v>0</v>
      </c>
      <c r="Z214">
        <f>VLOOKUP($B214,'Tillförd energi'!$B$1:$AI$720,MATCH(Z$1,'Tillförd energi'!$B$1:$AQ$1,0),FALSE)</f>
        <v>0</v>
      </c>
      <c r="AA214">
        <f>VLOOKUP($B214,'Tillförd energi'!$B$1:$AI$720,MATCH(AA$1,'Tillförd energi'!$B$1:$AQ$1,0),FALSE)</f>
        <v>0</v>
      </c>
      <c r="AB214">
        <f>VLOOKUP($B214,'Tillförd energi'!$B$1:$AI$720,MATCH(AB$1,'Tillförd energi'!$B$1:$AQ$1,0),FALSE)</f>
        <v>0</v>
      </c>
      <c r="AC214">
        <f>VLOOKUP($B214,'Tillförd energi'!$B$1:$AI$720,MATCH(AC$1,'Tillförd energi'!$B$1:$AQ$1,0),FALSE)</f>
        <v>0</v>
      </c>
      <c r="AD214">
        <f>VLOOKUP($B214,'Tillförd energi'!$B$1:$AI$720,MATCH(AD$1,'Tillförd energi'!$B$1:$AQ$1,0),FALSE)</f>
        <v>0</v>
      </c>
      <c r="AE214">
        <f>VLOOKUP($B214,'Tillförd energi'!$B$1:$AI$720,MATCH(AE$1,'Tillförd energi'!$B$1:$AQ$1,0),FALSE)</f>
        <v>0</v>
      </c>
      <c r="AF214">
        <f>VLOOKUP($B214,'Tillförd energi'!$B$1:$AI$720,MATCH(AF$1,'Tillförd energi'!$B$1:$AQ$1,0),FALSE)</f>
        <v>0.10199999999999999</v>
      </c>
      <c r="AG214">
        <f>IFERROR(VLOOKUP(B214,Miljö!$B$1:$AC$550,MATCH("Köpt mängd produktionsspecifik fjärrvärme:",Miljö!$B$1:$AC$1,0),FALSE)/1,0)</f>
        <v>0</v>
      </c>
      <c r="AI214">
        <f t="shared" si="69"/>
        <v>8.9030000000000005</v>
      </c>
      <c r="AJ214">
        <f t="shared" si="70"/>
        <v>8.9030000000000005</v>
      </c>
      <c r="AK214">
        <f>IF(ISERROR(1/VLOOKUP($B214,Leveranser!$B$1:$S$499,MATCH("Såld värme (GWh)",Leveranser!$B$1:$S$1,0),FALSE)),"",VLOOKUP($B214,Leveranser!$B$1:$S$499,MATCH("Såld värme (GWh)",Leveranser!$B$1:$S$1,0),FALSE))</f>
        <v>6.9827000000000004</v>
      </c>
      <c r="AL214">
        <f>VLOOKUP($B214,Leveranser!$B$1:$Y$499,MATCH("Totalt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114">
        <f t="shared" si="71"/>
        <v>0.78430866000224642</v>
      </c>
      <c r="AP214" t="str">
        <f>IFERROR(VLOOKUP($B214,Miljövärden!$B$2:$H$600,7,FALSE),"Nej, saknas")</f>
        <v>Ja</v>
      </c>
      <c r="AQ214" t="str">
        <f>IFERROR(VLOOKUP($B214,Miljövärden!$B$2:$H$600,6,FALSE),"Nej, saknas")</f>
        <v>Nej</v>
      </c>
      <c r="AU214">
        <f t="shared" si="72"/>
        <v>0.10199999999999999</v>
      </c>
      <c r="AV214">
        <f t="shared" si="73"/>
        <v>0</v>
      </c>
      <c r="AW214">
        <f t="shared" si="74"/>
        <v>0</v>
      </c>
      <c r="AX214">
        <f t="shared" si="75"/>
        <v>8.7230000000000008</v>
      </c>
      <c r="AZ214">
        <f t="shared" si="76"/>
        <v>8.7230000000000008</v>
      </c>
      <c r="BC214">
        <f t="shared" si="77"/>
        <v>7.8E-2</v>
      </c>
      <c r="BD214">
        <f t="shared" si="78"/>
        <v>0</v>
      </c>
      <c r="BE214">
        <f t="shared" si="79"/>
        <v>8.7230000000000008</v>
      </c>
      <c r="BF214">
        <f t="shared" si="80"/>
        <v>0</v>
      </c>
      <c r="BG214">
        <f t="shared" si="81"/>
        <v>0.10199999999999999</v>
      </c>
      <c r="BH214">
        <f>VLOOKUP(B214,Miljö!$B$1:$BX$482,MATCH("Fossilandel för ursprungspecificerad el ()",Miljö!$B$1:$I$1,0),FALSE)</f>
        <v>0</v>
      </c>
      <c r="BI214">
        <f>VLOOKUP(B214,Miljö!$B$1:$BX$482,MATCH("Kärnkraftsandel för ursprungsspecificerad el ()",Miljö!$B$1:$O$1,0),FALSE)</f>
        <v>0</v>
      </c>
      <c r="BJ214">
        <f t="shared" si="82"/>
        <v>0</v>
      </c>
      <c r="BK214" t="str">
        <f>VLOOKUP(B214,Miljö!$B$1:$P$482,MATCH("Fossil andel i procent (%)",Miljö!$B$1:$P$1,0),FALSE)</f>
        <v>ET</v>
      </c>
      <c r="BL214">
        <f t="shared" si="83"/>
        <v>8.9030000000000005</v>
      </c>
      <c r="BO214" s="21">
        <f t="shared" si="84"/>
        <v>8.761091766820172E-3</v>
      </c>
      <c r="BP214" s="115">
        <f t="shared" si="85"/>
        <v>0</v>
      </c>
      <c r="BQ214" s="115">
        <f t="shared" si="86"/>
        <v>0.99123890823317995</v>
      </c>
      <c r="BR214" s="115">
        <f t="shared" si="87"/>
        <v>0</v>
      </c>
      <c r="BT214" s="116">
        <f t="shared" si="88"/>
        <v>1.0000000000000002</v>
      </c>
      <c r="BW214" s="115">
        <f>IF(AP214="Ja",VLOOKUP(B214,Miljövärden!$B$2:$H$600,MATCH("Total andel fossilt",Miljövärden!$B$2:$H$2,0),FALSE),"")</f>
        <v>8.7610899999999992E-3</v>
      </c>
      <c r="BX214" s="116">
        <f t="shared" si="89"/>
        <v>-1.7668201728049393E-9</v>
      </c>
      <c r="BZ214">
        <f t="shared" si="90"/>
        <v>-1.7668201728049393E-9</v>
      </c>
      <c r="CA214" s="115">
        <f t="shared" si="91"/>
        <v>0</v>
      </c>
    </row>
    <row r="215" spans="1:79">
      <c r="A215" t="s">
        <v>364</v>
      </c>
      <c r="B215" t="s">
        <v>366</v>
      </c>
      <c r="C215">
        <f>VLOOKUP($B215,'Tillförd energi'!$B$1:$AI$720,MATCH(C$1,'Tillförd energi'!$B$1:$AQ$1,0),FALSE)</f>
        <v>0</v>
      </c>
      <c r="D215">
        <f>VLOOKUP($B215,'Tillförd energi'!$B$1:$AI$720,MATCH(D$1,'Tillförd energi'!$B$1:$AQ$1,0),FALSE)</f>
        <v>7.2999999999999995E-2</v>
      </c>
      <c r="E215">
        <f>VLOOKUP($B215,'Tillförd energi'!$B$1:$AI$720,MATCH(E$1,'Tillförd energi'!$B$1:$AQ$1,0),FALSE)</f>
        <v>0</v>
      </c>
      <c r="F215">
        <f>VLOOKUP($B215,'Tillförd energi'!$B$1:$AI$720,MATCH(F$1,'Tillförd energi'!$B$1:$AQ$1,0),FALSE)</f>
        <v>0</v>
      </c>
      <c r="G215">
        <f>VLOOKUP($B215,'Tillförd energi'!$B$1:$AI$720,MATCH(G$1,'Tillförd energi'!$B$1:$AQ$1,0),FALSE)</f>
        <v>0</v>
      </c>
      <c r="H215">
        <f>VLOOKUP($B215,'Tillförd energi'!$B$1:$AI$720,MATCH(H$1,'Tillförd energi'!$B$1:$AQ$1,0),FALSE)</f>
        <v>0</v>
      </c>
      <c r="I215">
        <f>VLOOKUP($B215,'Tillförd energi'!$B$1:$AI$720,MATCH(I$1,'Tillförd energi'!$B$1:$AQ$1,0),FALSE)</f>
        <v>0</v>
      </c>
      <c r="J215">
        <f>VLOOKUP($B215,'Tillförd energi'!$B$1:$AI$720,MATCH(J$1,'Tillförd energi'!$B$1:$AQ$1,0),FALSE)</f>
        <v>0</v>
      </c>
      <c r="K215">
        <f>VLOOKUP($B215,'Tillförd energi'!$B$1:$AI$720,MATCH(K$1,'Tillförd energi'!$B$1:$AQ$1,0),FALSE)</f>
        <v>0</v>
      </c>
      <c r="L215">
        <f>VLOOKUP($B215,'Tillförd energi'!$B$1:$AI$720,MATCH(L$1,'Tillförd energi'!$B$1:$AQ$1,0),FALSE)</f>
        <v>0</v>
      </c>
      <c r="M215">
        <f>VLOOKUP($B215,'Tillförd energi'!$B$1:$AI$720,MATCH(M$1,'Tillförd energi'!$B$1:$AQ$1,0),FALSE)</f>
        <v>0</v>
      </c>
      <c r="N215">
        <f>VLOOKUP($B215,'Tillförd energi'!$B$1:$AI$720,MATCH(N$1,'Tillförd energi'!$B$1:$AQ$1,0),FALSE)</f>
        <v>0</v>
      </c>
      <c r="O215">
        <f>VLOOKUP($B215,'Tillförd energi'!$B$1:$AI$720,MATCH(O$1,'Tillförd energi'!$B$1:$AQ$1,0),FALSE)</f>
        <v>0</v>
      </c>
      <c r="P215">
        <f>VLOOKUP($B215,'Tillförd energi'!$B$1:$AI$720,MATCH(P$1,'Tillförd energi'!$B$1:$AQ$1,0),FALSE)</f>
        <v>0</v>
      </c>
      <c r="Q215">
        <f>VLOOKUP($B215,'Tillförd energi'!$B$1:$AI$720,MATCH(Q$1,'Tillförd energi'!$B$1:$AQ$1,0),FALSE)</f>
        <v>0</v>
      </c>
      <c r="R215">
        <f>VLOOKUP($B215,'Tillförd energi'!$B$1:$AI$720,MATCH(R$1,'Tillförd energi'!$B$1:$AQ$1,0),FALSE)</f>
        <v>9.0939999999999994</v>
      </c>
      <c r="S215">
        <f>VLOOKUP($B215,'Tillförd energi'!$B$1:$AI$720,MATCH(S$1,'Tillförd energi'!$B$1:$AQ$1,0),FALSE)</f>
        <v>0</v>
      </c>
      <c r="T215">
        <f>VLOOKUP($B215,'Tillförd energi'!$B$1:$AI$720,MATCH(T$1,'Tillförd energi'!$B$1:$AQ$1,0),FALSE)</f>
        <v>0</v>
      </c>
      <c r="U215">
        <f>VLOOKUP($B215,'Tillförd energi'!$B$1:$AI$720,MATCH(U$1,'Tillförd energi'!$B$1:$AQ$1,0),FALSE)</f>
        <v>0</v>
      </c>
      <c r="V215">
        <f>VLOOKUP($B215,'Tillförd energi'!$B$1:$AI$720,MATCH(V$1,'Tillförd energi'!$B$1:$AQ$1,0),FALSE)</f>
        <v>0</v>
      </c>
      <c r="W215">
        <f>VLOOKUP($B215,'Tillförd energi'!$B$1:$AI$720,MATCH(W$1,'Tillförd energi'!$B$1:$AQ$1,0),FALSE)</f>
        <v>0</v>
      </c>
      <c r="X215">
        <f>VLOOKUP($B215,'Tillförd energi'!$B$1:$AI$720,MATCH(X$1,'Tillförd energi'!$B$1:$AQ$1,0),FALSE)</f>
        <v>0</v>
      </c>
      <c r="Y215">
        <f>VLOOKUP($B215,'Tillförd energi'!$B$1:$AI$720,MATCH(Y$1,'Tillförd energi'!$B$1:$AQ$1,0),FALSE)</f>
        <v>0</v>
      </c>
      <c r="Z215">
        <f>VLOOKUP($B215,'Tillförd energi'!$B$1:$AI$720,MATCH(Z$1,'Tillförd energi'!$B$1:$AQ$1,0),FALSE)</f>
        <v>0</v>
      </c>
      <c r="AA215">
        <f>VLOOKUP($B215,'Tillförd energi'!$B$1:$AI$720,MATCH(AA$1,'Tillförd energi'!$B$1:$AQ$1,0),FALSE)</f>
        <v>0</v>
      </c>
      <c r="AB215">
        <f>VLOOKUP($B215,'Tillförd energi'!$B$1:$AI$720,MATCH(AB$1,'Tillförd energi'!$B$1:$AQ$1,0),FALSE)</f>
        <v>0</v>
      </c>
      <c r="AC215">
        <f>VLOOKUP($B215,'Tillförd energi'!$B$1:$AI$720,MATCH(AC$1,'Tillförd energi'!$B$1:$AQ$1,0),FALSE)</f>
        <v>0</v>
      </c>
      <c r="AD215">
        <f>VLOOKUP($B215,'Tillförd energi'!$B$1:$AI$720,MATCH(AD$1,'Tillförd energi'!$B$1:$AQ$1,0),FALSE)</f>
        <v>0</v>
      </c>
      <c r="AE215">
        <f>VLOOKUP($B215,'Tillförd energi'!$B$1:$AI$720,MATCH(AE$1,'Tillförd energi'!$B$1:$AQ$1,0),FALSE)</f>
        <v>0</v>
      </c>
      <c r="AF215">
        <f>VLOOKUP($B215,'Tillförd energi'!$B$1:$AI$720,MATCH(AF$1,'Tillförd energi'!$B$1:$AQ$1,0),FALSE)</f>
        <v>8.8999999999999996E-2</v>
      </c>
      <c r="AG215">
        <f>IFERROR(VLOOKUP(B215,Miljö!$B$1:$AC$550,MATCH("Köpt mängd produktionsspecifik fjärrvärme:",Miljö!$B$1:$AC$1,0),FALSE)/1,0)</f>
        <v>0</v>
      </c>
      <c r="AI215">
        <f t="shared" si="69"/>
        <v>9.2560000000000002</v>
      </c>
      <c r="AJ215">
        <f t="shared" si="70"/>
        <v>9.2560000000000002</v>
      </c>
      <c r="AK215">
        <f>IF(ISERROR(1/VLOOKUP($B215,Leveranser!$B$1:$S$499,MATCH("Såld värme (GWh)",Leveranser!$B$1:$S$1,0),FALSE)),"",VLOOKUP($B215,Leveranser!$B$1:$S$499,MATCH("Såld värme (GWh)",Leveranser!$B$1:$S$1,0),FALSE))</f>
        <v>6.8208000000000002</v>
      </c>
      <c r="AL215">
        <f>VLOOKUP($B215,Leveranser!$B$1:$Y$499,MATCH("Totalt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114">
        <f t="shared" si="71"/>
        <v>0.73690579083837515</v>
      </c>
      <c r="AP215" t="str">
        <f>IFERROR(VLOOKUP($B215,Miljövärden!$B$2:$H$600,7,FALSE),"Nej, saknas")</f>
        <v>Ja</v>
      </c>
      <c r="AQ215" t="str">
        <f>IFERROR(VLOOKUP($B215,Miljövärden!$B$2:$H$600,6,FALSE),"Nej, saknas")</f>
        <v>Nej</v>
      </c>
      <c r="AU215">
        <f t="shared" si="72"/>
        <v>8.8999999999999996E-2</v>
      </c>
      <c r="AV215">
        <f t="shared" si="73"/>
        <v>0</v>
      </c>
      <c r="AW215">
        <f t="shared" si="74"/>
        <v>0</v>
      </c>
      <c r="AX215">
        <f t="shared" si="75"/>
        <v>9.0939999999999994</v>
      </c>
      <c r="AZ215">
        <f t="shared" si="76"/>
        <v>9.0939999999999994</v>
      </c>
      <c r="BC215">
        <f t="shared" si="77"/>
        <v>7.2999999999999995E-2</v>
      </c>
      <c r="BD215">
        <f t="shared" si="78"/>
        <v>0</v>
      </c>
      <c r="BE215">
        <f t="shared" si="79"/>
        <v>9.0939999999999994</v>
      </c>
      <c r="BF215">
        <f t="shared" si="80"/>
        <v>0</v>
      </c>
      <c r="BG215">
        <f t="shared" si="81"/>
        <v>8.8999999999999996E-2</v>
      </c>
      <c r="BH215">
        <f>VLOOKUP(B215,Miljö!$B$1:$BX$482,MATCH("Fossilandel för ursprungspecificerad el ()",Miljö!$B$1:$I$1,0),FALSE)</f>
        <v>0</v>
      </c>
      <c r="BI215">
        <f>VLOOKUP(B215,Miljö!$B$1:$BX$482,MATCH("Kärnkraftsandel för ursprungsspecificerad el ()",Miljö!$B$1:$O$1,0),FALSE)</f>
        <v>0</v>
      </c>
      <c r="BJ215">
        <f t="shared" si="82"/>
        <v>0</v>
      </c>
      <c r="BK215" t="str">
        <f>VLOOKUP(B215,Miljö!$B$1:$P$482,MATCH("Fossil andel i procent (%)",Miljö!$B$1:$P$1,0),FALSE)</f>
        <v>ET</v>
      </c>
      <c r="BL215">
        <f t="shared" si="83"/>
        <v>9.2560000000000002</v>
      </c>
      <c r="BO215" s="21">
        <f t="shared" si="84"/>
        <v>7.8867761452031115E-3</v>
      </c>
      <c r="BP215" s="115">
        <f t="shared" si="85"/>
        <v>0</v>
      </c>
      <c r="BQ215" s="115">
        <f t="shared" si="86"/>
        <v>0.99211322385479683</v>
      </c>
      <c r="BR215" s="115">
        <f t="shared" si="87"/>
        <v>0</v>
      </c>
      <c r="BT215" s="116">
        <f t="shared" si="88"/>
        <v>1</v>
      </c>
      <c r="BW215" s="115">
        <f>IF(AP215="Ja",VLOOKUP(B215,Miljövärden!$B$2:$H$600,MATCH("Total andel fossilt",Miljövärden!$B$2:$H$2,0),FALSE),"")</f>
        <v>7.8867799999999995E-3</v>
      </c>
      <c r="BX215" s="116">
        <f t="shared" si="89"/>
        <v>3.8547968879421024E-9</v>
      </c>
      <c r="BZ215">
        <f t="shared" si="90"/>
        <v>3.8547968879421024E-9</v>
      </c>
      <c r="CA215" s="115">
        <f t="shared" si="91"/>
        <v>0</v>
      </c>
    </row>
    <row r="216" spans="1:79">
      <c r="A216" t="s">
        <v>364</v>
      </c>
      <c r="B216" t="s">
        <v>367</v>
      </c>
      <c r="C216">
        <f>VLOOKUP($B216,'Tillförd energi'!$B$1:$AI$720,MATCH(C$1,'Tillförd energi'!$B$1:$AQ$1,0),FALSE)</f>
        <v>0</v>
      </c>
      <c r="D216">
        <f>VLOOKUP($B216,'Tillförd energi'!$B$1:$AI$720,MATCH(D$1,'Tillförd energi'!$B$1:$AQ$1,0),FALSE)</f>
        <v>5.5E-2</v>
      </c>
      <c r="E216">
        <f>VLOOKUP($B216,'Tillförd energi'!$B$1:$AI$720,MATCH(E$1,'Tillförd energi'!$B$1:$AQ$1,0),FALSE)</f>
        <v>0</v>
      </c>
      <c r="F216">
        <f>VLOOKUP($B216,'Tillförd energi'!$B$1:$AI$720,MATCH(F$1,'Tillförd energi'!$B$1:$AQ$1,0),FALSE)</f>
        <v>0</v>
      </c>
      <c r="G216">
        <f>VLOOKUP($B216,'Tillförd energi'!$B$1:$AI$720,MATCH(G$1,'Tillförd energi'!$B$1:$AQ$1,0),FALSE)</f>
        <v>0</v>
      </c>
      <c r="H216">
        <f>VLOOKUP($B216,'Tillförd energi'!$B$1:$AI$720,MATCH(H$1,'Tillförd energi'!$B$1:$AQ$1,0),FALSE)</f>
        <v>0</v>
      </c>
      <c r="I216">
        <f>VLOOKUP($B216,'Tillförd energi'!$B$1:$AI$720,MATCH(I$1,'Tillförd energi'!$B$1:$AQ$1,0),FALSE)</f>
        <v>0</v>
      </c>
      <c r="J216">
        <f>VLOOKUP($B216,'Tillförd energi'!$B$1:$AI$720,MATCH(J$1,'Tillförd energi'!$B$1:$AQ$1,0),FALSE)</f>
        <v>0</v>
      </c>
      <c r="K216">
        <f>VLOOKUP($B216,'Tillförd energi'!$B$1:$AI$720,MATCH(K$1,'Tillförd energi'!$B$1:$AQ$1,0),FALSE)</f>
        <v>0</v>
      </c>
      <c r="L216">
        <f>VLOOKUP($B216,'Tillförd energi'!$B$1:$AI$720,MATCH(L$1,'Tillförd energi'!$B$1:$AQ$1,0),FALSE)</f>
        <v>0</v>
      </c>
      <c r="M216">
        <f>VLOOKUP($B216,'Tillförd energi'!$B$1:$AI$720,MATCH(M$1,'Tillförd energi'!$B$1:$AQ$1,0),FALSE)</f>
        <v>5.78</v>
      </c>
      <c r="N216">
        <f>VLOOKUP($B216,'Tillförd energi'!$B$1:$AI$720,MATCH(N$1,'Tillförd energi'!$B$1:$AQ$1,0),FALSE)</f>
        <v>0</v>
      </c>
      <c r="O216">
        <f>VLOOKUP($B216,'Tillförd energi'!$B$1:$AI$720,MATCH(O$1,'Tillförd energi'!$B$1:$AQ$1,0),FALSE)</f>
        <v>5.78</v>
      </c>
      <c r="P216">
        <f>VLOOKUP($B216,'Tillförd energi'!$B$1:$AI$720,MATCH(P$1,'Tillförd energi'!$B$1:$AQ$1,0),FALSE)</f>
        <v>0</v>
      </c>
      <c r="Q216">
        <f>VLOOKUP($B216,'Tillförd energi'!$B$1:$AI$720,MATCH(Q$1,'Tillförd energi'!$B$1:$AQ$1,0),FALSE)</f>
        <v>0</v>
      </c>
      <c r="R216">
        <f>VLOOKUP($B216,'Tillförd energi'!$B$1:$AI$720,MATCH(R$1,'Tillförd energi'!$B$1:$AQ$1,0),FALSE)</f>
        <v>6.06</v>
      </c>
      <c r="S216">
        <f>VLOOKUP($B216,'Tillförd energi'!$B$1:$AI$720,MATCH(S$1,'Tillförd energi'!$B$1:$AQ$1,0),FALSE)</f>
        <v>0</v>
      </c>
      <c r="T216">
        <f>VLOOKUP($B216,'Tillförd energi'!$B$1:$AI$720,MATCH(T$1,'Tillförd energi'!$B$1:$AQ$1,0),FALSE)</f>
        <v>0</v>
      </c>
      <c r="U216">
        <f>VLOOKUP($B216,'Tillförd energi'!$B$1:$AI$720,MATCH(U$1,'Tillförd energi'!$B$1:$AQ$1,0),FALSE)</f>
        <v>0</v>
      </c>
      <c r="V216">
        <f>VLOOKUP($B216,'Tillförd energi'!$B$1:$AI$720,MATCH(V$1,'Tillförd energi'!$B$1:$AQ$1,0),FALSE)</f>
        <v>0</v>
      </c>
      <c r="W216">
        <f>VLOOKUP($B216,'Tillförd energi'!$B$1:$AI$720,MATCH(W$1,'Tillförd energi'!$B$1:$AQ$1,0),FALSE)</f>
        <v>0</v>
      </c>
      <c r="X216">
        <f>VLOOKUP($B216,'Tillförd energi'!$B$1:$AI$720,MATCH(X$1,'Tillförd energi'!$B$1:$AQ$1,0),FALSE)</f>
        <v>0</v>
      </c>
      <c r="Y216">
        <f>VLOOKUP($B216,'Tillförd energi'!$B$1:$AI$720,MATCH(Y$1,'Tillförd energi'!$B$1:$AQ$1,0),FALSE)</f>
        <v>0</v>
      </c>
      <c r="Z216">
        <f>VLOOKUP($B216,'Tillförd energi'!$B$1:$AI$720,MATCH(Z$1,'Tillförd energi'!$B$1:$AQ$1,0),FALSE)</f>
        <v>0</v>
      </c>
      <c r="AA216">
        <f>VLOOKUP($B216,'Tillförd energi'!$B$1:$AI$720,MATCH(AA$1,'Tillförd energi'!$B$1:$AQ$1,0),FALSE)</f>
        <v>0</v>
      </c>
      <c r="AB216">
        <f>VLOOKUP($B216,'Tillförd energi'!$B$1:$AI$720,MATCH(AB$1,'Tillförd energi'!$B$1:$AQ$1,0),FALSE)</f>
        <v>0</v>
      </c>
      <c r="AC216">
        <f>VLOOKUP($B216,'Tillförd energi'!$B$1:$AI$720,MATCH(AC$1,'Tillförd energi'!$B$1:$AQ$1,0),FALSE)</f>
        <v>0</v>
      </c>
      <c r="AD216">
        <f>VLOOKUP($B216,'Tillförd energi'!$B$1:$AI$720,MATCH(AD$1,'Tillförd energi'!$B$1:$AQ$1,0),FALSE)</f>
        <v>0</v>
      </c>
      <c r="AE216">
        <f>VLOOKUP($B216,'Tillförd energi'!$B$1:$AI$720,MATCH(AE$1,'Tillförd energi'!$B$1:$AQ$1,0),FALSE)</f>
        <v>0</v>
      </c>
      <c r="AF216">
        <f>VLOOKUP($B216,'Tillförd energi'!$B$1:$AI$720,MATCH(AF$1,'Tillförd energi'!$B$1:$AQ$1,0),FALSE)</f>
        <v>0.25979999999999998</v>
      </c>
      <c r="AG216">
        <f>IFERROR(VLOOKUP(B216,Miljö!$B$1:$AC$550,MATCH("Köpt mängd produktionsspecifik fjärrvärme:",Miljö!$B$1:$AC$1,0),FALSE)/1,0)</f>
        <v>0</v>
      </c>
      <c r="AI216">
        <f t="shared" si="69"/>
        <v>17.934799999999999</v>
      </c>
      <c r="AJ216">
        <f t="shared" si="70"/>
        <v>17.934799999999999</v>
      </c>
      <c r="AK216">
        <f>IF(ISERROR(1/VLOOKUP($B216,Leveranser!$B$1:$S$499,MATCH("Såld värme (GWh)",Leveranser!$B$1:$S$1,0),FALSE)),"",VLOOKUP($B216,Leveranser!$B$1:$S$499,MATCH("Såld värme (GWh)",Leveranser!$B$1:$S$1,0),FALSE))</f>
        <v>13.162000000000001</v>
      </c>
      <c r="AL216">
        <f>VLOOKUP($B216,Leveranser!$B$1:$Y$499,MATCH("Totalt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114">
        <f t="shared" si="71"/>
        <v>0.73388050047951481</v>
      </c>
      <c r="AP216" t="str">
        <f>IFERROR(VLOOKUP($B216,Miljövärden!$B$2:$H$600,7,FALSE),"Nej, saknas")</f>
        <v>Ja</v>
      </c>
      <c r="AQ216" t="str">
        <f>IFERROR(VLOOKUP($B216,Miljövärden!$B$2:$H$600,6,FALSE),"Nej, saknas")</f>
        <v>Nej</v>
      </c>
      <c r="AU216">
        <f t="shared" si="72"/>
        <v>0.25979999999999998</v>
      </c>
      <c r="AV216">
        <f t="shared" si="73"/>
        <v>0</v>
      </c>
      <c r="AW216">
        <f t="shared" si="74"/>
        <v>11.56</v>
      </c>
      <c r="AX216">
        <f t="shared" si="75"/>
        <v>6.06</v>
      </c>
      <c r="AZ216">
        <f t="shared" si="76"/>
        <v>17.62</v>
      </c>
      <c r="BC216">
        <f t="shared" si="77"/>
        <v>5.5E-2</v>
      </c>
      <c r="BD216">
        <f t="shared" si="78"/>
        <v>0</v>
      </c>
      <c r="BE216">
        <f t="shared" si="79"/>
        <v>17.62</v>
      </c>
      <c r="BF216">
        <f t="shared" si="80"/>
        <v>0</v>
      </c>
      <c r="BG216">
        <f t="shared" si="81"/>
        <v>0.25979999999999998</v>
      </c>
      <c r="BH216">
        <f>VLOOKUP(B216,Miljö!$B$1:$BX$482,MATCH("Fossilandel för ursprungspecificerad el ()",Miljö!$B$1:$I$1,0),FALSE)</f>
        <v>0</v>
      </c>
      <c r="BI216">
        <f>VLOOKUP(B216,Miljö!$B$1:$BX$482,MATCH("Kärnkraftsandel för ursprungsspecificerad el ()",Miljö!$B$1:$O$1,0),FALSE)</f>
        <v>0</v>
      </c>
      <c r="BJ216">
        <f t="shared" si="82"/>
        <v>0</v>
      </c>
      <c r="BK216" t="str">
        <f>VLOOKUP(B216,Miljö!$B$1:$P$482,MATCH("Fossil andel i procent (%)",Miljö!$B$1:$P$1,0),FALSE)</f>
        <v>ET</v>
      </c>
      <c r="BL216">
        <f t="shared" si="83"/>
        <v>17.934799999999999</v>
      </c>
      <c r="BO216" s="21">
        <f t="shared" si="84"/>
        <v>3.0666636929321768E-3</v>
      </c>
      <c r="BP216" s="115">
        <f t="shared" si="85"/>
        <v>0</v>
      </c>
      <c r="BQ216" s="115">
        <f t="shared" si="86"/>
        <v>0.99693333630706782</v>
      </c>
      <c r="BR216" s="115">
        <f t="shared" si="87"/>
        <v>0</v>
      </c>
      <c r="BT216" s="116">
        <f t="shared" si="88"/>
        <v>1</v>
      </c>
      <c r="BW216" s="115">
        <f>IF(AP216="Ja",VLOOKUP(B216,Miljövärden!$B$2:$H$600,MATCH("Total andel fossilt",Miljövärden!$B$2:$H$2,0),FALSE),"")</f>
        <v>3.0666600000000001E-3</v>
      </c>
      <c r="BX216" s="116">
        <f t="shared" si="89"/>
        <v>-3.6929321766375478E-9</v>
      </c>
      <c r="BZ216">
        <f t="shared" si="90"/>
        <v>-3.6929321766375478E-9</v>
      </c>
      <c r="CA216" s="115">
        <f t="shared" si="91"/>
        <v>0</v>
      </c>
    </row>
    <row r="217" spans="1:79">
      <c r="A217" t="s">
        <v>364</v>
      </c>
      <c r="B217" t="s">
        <v>368</v>
      </c>
      <c r="C217">
        <f>VLOOKUP($B217,'Tillförd energi'!$B$1:$AI$720,MATCH(C$1,'Tillförd energi'!$B$1:$AQ$1,0),FALSE)</f>
        <v>0</v>
      </c>
      <c r="D217">
        <f>VLOOKUP($B217,'Tillförd energi'!$B$1:$AI$720,MATCH(D$1,'Tillförd energi'!$B$1:$AQ$1,0),FALSE)</f>
        <v>5.6500000000000002E-2</v>
      </c>
      <c r="E217">
        <f>VLOOKUP($B217,'Tillförd energi'!$B$1:$AI$720,MATCH(E$1,'Tillförd energi'!$B$1:$AQ$1,0),FALSE)</f>
        <v>0</v>
      </c>
      <c r="F217">
        <f>VLOOKUP($B217,'Tillförd energi'!$B$1:$AI$720,MATCH(F$1,'Tillförd energi'!$B$1:$AQ$1,0),FALSE)</f>
        <v>0</v>
      </c>
      <c r="G217">
        <f>VLOOKUP($B217,'Tillförd energi'!$B$1:$AI$720,MATCH(G$1,'Tillförd energi'!$B$1:$AQ$1,0),FALSE)</f>
        <v>0</v>
      </c>
      <c r="H217">
        <f>VLOOKUP($B217,'Tillförd energi'!$B$1:$AI$720,MATCH(H$1,'Tillförd energi'!$B$1:$AQ$1,0),FALSE)</f>
        <v>0</v>
      </c>
      <c r="I217">
        <f>VLOOKUP($B217,'Tillförd energi'!$B$1:$AI$720,MATCH(I$1,'Tillförd energi'!$B$1:$AQ$1,0),FALSE)</f>
        <v>0</v>
      </c>
      <c r="J217">
        <f>VLOOKUP($B217,'Tillförd energi'!$B$1:$AI$720,MATCH(J$1,'Tillförd energi'!$B$1:$AQ$1,0),FALSE)</f>
        <v>0</v>
      </c>
      <c r="K217">
        <f>VLOOKUP($B217,'Tillförd energi'!$B$1:$AI$720,MATCH(K$1,'Tillförd energi'!$B$1:$AQ$1,0),FALSE)</f>
        <v>0</v>
      </c>
      <c r="L217">
        <f>VLOOKUP($B217,'Tillförd energi'!$B$1:$AI$720,MATCH(L$1,'Tillförd energi'!$B$1:$AQ$1,0),FALSE)</f>
        <v>0</v>
      </c>
      <c r="M217">
        <f>VLOOKUP($B217,'Tillförd energi'!$B$1:$AI$720,MATCH(M$1,'Tillförd energi'!$B$1:$AQ$1,0),FALSE)</f>
        <v>0</v>
      </c>
      <c r="N217">
        <f>VLOOKUP($B217,'Tillförd energi'!$B$1:$AI$720,MATCH(N$1,'Tillförd energi'!$B$1:$AQ$1,0),FALSE)</f>
        <v>0</v>
      </c>
      <c r="O217">
        <f>VLOOKUP($B217,'Tillförd energi'!$B$1:$AI$720,MATCH(O$1,'Tillförd energi'!$B$1:$AQ$1,0),FALSE)</f>
        <v>0</v>
      </c>
      <c r="P217">
        <f>VLOOKUP($B217,'Tillförd energi'!$B$1:$AI$720,MATCH(P$1,'Tillförd energi'!$B$1:$AQ$1,0),FALSE)</f>
        <v>0</v>
      </c>
      <c r="Q217">
        <f>VLOOKUP($B217,'Tillförd energi'!$B$1:$AI$720,MATCH(Q$1,'Tillförd energi'!$B$1:$AQ$1,0),FALSE)</f>
        <v>0</v>
      </c>
      <c r="R217">
        <f>VLOOKUP($B217,'Tillförd energi'!$B$1:$AI$720,MATCH(R$1,'Tillförd energi'!$B$1:$AQ$1,0),FALSE)</f>
        <v>11.1357</v>
      </c>
      <c r="S217">
        <f>VLOOKUP($B217,'Tillförd energi'!$B$1:$AI$720,MATCH(S$1,'Tillförd energi'!$B$1:$AQ$1,0),FALSE)</f>
        <v>0</v>
      </c>
      <c r="T217">
        <f>VLOOKUP($B217,'Tillförd energi'!$B$1:$AI$720,MATCH(T$1,'Tillförd energi'!$B$1:$AQ$1,0),FALSE)</f>
        <v>0</v>
      </c>
      <c r="U217">
        <f>VLOOKUP($B217,'Tillförd energi'!$B$1:$AI$720,MATCH(U$1,'Tillförd energi'!$B$1:$AQ$1,0),FALSE)</f>
        <v>0</v>
      </c>
      <c r="V217">
        <f>VLOOKUP($B217,'Tillförd energi'!$B$1:$AI$720,MATCH(V$1,'Tillförd energi'!$B$1:$AQ$1,0),FALSE)</f>
        <v>0</v>
      </c>
      <c r="W217">
        <f>VLOOKUP($B217,'Tillförd energi'!$B$1:$AI$720,MATCH(W$1,'Tillförd energi'!$B$1:$AQ$1,0),FALSE)</f>
        <v>0</v>
      </c>
      <c r="X217">
        <f>VLOOKUP($B217,'Tillförd energi'!$B$1:$AI$720,MATCH(X$1,'Tillförd energi'!$B$1:$AQ$1,0),FALSE)</f>
        <v>0</v>
      </c>
      <c r="Y217">
        <f>VLOOKUP($B217,'Tillförd energi'!$B$1:$AI$720,MATCH(Y$1,'Tillförd energi'!$B$1:$AQ$1,0),FALSE)</f>
        <v>0</v>
      </c>
      <c r="Z217">
        <f>VLOOKUP($B217,'Tillförd energi'!$B$1:$AI$720,MATCH(Z$1,'Tillförd energi'!$B$1:$AQ$1,0),FALSE)</f>
        <v>0</v>
      </c>
      <c r="AA217">
        <f>VLOOKUP($B217,'Tillförd energi'!$B$1:$AI$720,MATCH(AA$1,'Tillförd energi'!$B$1:$AQ$1,0),FALSE)</f>
        <v>0</v>
      </c>
      <c r="AB217">
        <f>VLOOKUP($B217,'Tillförd energi'!$B$1:$AI$720,MATCH(AB$1,'Tillförd energi'!$B$1:$AQ$1,0),FALSE)</f>
        <v>0</v>
      </c>
      <c r="AC217">
        <f>VLOOKUP($B217,'Tillförd energi'!$B$1:$AI$720,MATCH(AC$1,'Tillförd energi'!$B$1:$AQ$1,0),FALSE)</f>
        <v>0</v>
      </c>
      <c r="AD217">
        <f>VLOOKUP($B217,'Tillförd energi'!$B$1:$AI$720,MATCH(AD$1,'Tillförd energi'!$B$1:$AQ$1,0),FALSE)</f>
        <v>0</v>
      </c>
      <c r="AE217">
        <f>VLOOKUP($B217,'Tillförd energi'!$B$1:$AI$720,MATCH(AE$1,'Tillförd energi'!$B$1:$AQ$1,0),FALSE)</f>
        <v>0</v>
      </c>
      <c r="AF217">
        <f>VLOOKUP($B217,'Tillförd energi'!$B$1:$AI$720,MATCH(AF$1,'Tillförd energi'!$B$1:$AQ$1,0),FALSE)</f>
        <v>9.9000000000000005E-2</v>
      </c>
      <c r="AG217">
        <f>IFERROR(VLOOKUP(B217,Miljö!$B$1:$AC$550,MATCH("Köpt mängd produktionsspecifik fjärrvärme:",Miljö!$B$1:$AC$1,0),FALSE)/1,0)</f>
        <v>0</v>
      </c>
      <c r="AI217">
        <f t="shared" si="69"/>
        <v>11.2912</v>
      </c>
      <c r="AJ217">
        <f t="shared" si="70"/>
        <v>11.2912</v>
      </c>
      <c r="AK217">
        <f>IF(ISERROR(1/VLOOKUP($B217,Leveranser!$B$1:$S$499,MATCH("Såld värme (GWh)",Leveranser!$B$1:$S$1,0),FALSE)),"",VLOOKUP($B217,Leveranser!$B$1:$S$499,MATCH("Såld värme (GWh)",Leveranser!$B$1:$S$1,0),FALSE))</f>
        <v>8.6649999999999991</v>
      </c>
      <c r="AL217">
        <f>VLOOKUP($B217,Leveranser!$B$1:$Y$499,MATCH("Totalt såld fjärrvärme till andra fjärrvärmeföretag",Leveranser!$B$1:$AA$1,0),FALSE)</f>
        <v>0</v>
      </c>
      <c r="AM217">
        <f>IF(ISERROR(1/VLOOKUP($B217,Miljö!$B$1:$S$500,MATCH("Såld mängd produktionsspecifik fjärrvärme (GWh)",Miljö!$B$1:$R$1,0),FALSE)),0,VLOOKUP($B217,Miljö!$B$1:$S$500,MATCH("Såld mängd produktionsspecifik fjärrvärme (GWh)",Miljö!$B$1:$R$1,0),FALSE))</f>
        <v>0</v>
      </c>
      <c r="AN217" s="114">
        <f t="shared" si="71"/>
        <v>0.76741178971234225</v>
      </c>
      <c r="AP217" t="str">
        <f>IFERROR(VLOOKUP($B217,Miljövärden!$B$2:$H$600,7,FALSE),"Nej, saknas")</f>
        <v>Ja</v>
      </c>
      <c r="AQ217" t="str">
        <f>IFERROR(VLOOKUP($B217,Miljövärden!$B$2:$H$600,6,FALSE),"Nej, saknas")</f>
        <v>Nej</v>
      </c>
      <c r="AU217">
        <f t="shared" si="72"/>
        <v>9.9000000000000005E-2</v>
      </c>
      <c r="AV217">
        <f t="shared" si="73"/>
        <v>0</v>
      </c>
      <c r="AW217">
        <f t="shared" si="74"/>
        <v>0</v>
      </c>
      <c r="AX217">
        <f t="shared" si="75"/>
        <v>11.1357</v>
      </c>
      <c r="AZ217">
        <f t="shared" si="76"/>
        <v>11.1357</v>
      </c>
      <c r="BC217">
        <f t="shared" si="77"/>
        <v>5.6500000000000002E-2</v>
      </c>
      <c r="BD217">
        <f t="shared" si="78"/>
        <v>0</v>
      </c>
      <c r="BE217">
        <f t="shared" si="79"/>
        <v>11.1357</v>
      </c>
      <c r="BF217">
        <f t="shared" si="80"/>
        <v>0</v>
      </c>
      <c r="BG217">
        <f t="shared" si="81"/>
        <v>9.9000000000000005E-2</v>
      </c>
      <c r="BH217">
        <f>VLOOKUP(B217,Miljö!$B$1:$BX$482,MATCH("Fossilandel för ursprungspecificerad el ()",Miljö!$B$1:$I$1,0),FALSE)</f>
        <v>0</v>
      </c>
      <c r="BI217">
        <f>VLOOKUP(B217,Miljö!$B$1:$BX$482,MATCH("Kärnkraftsandel för ursprungsspecificerad el ()",Miljö!$B$1:$O$1,0),FALSE)</f>
        <v>0</v>
      </c>
      <c r="BJ217">
        <f t="shared" si="82"/>
        <v>0</v>
      </c>
      <c r="BK217" t="str">
        <f>VLOOKUP(B217,Miljö!$B$1:$P$482,MATCH("Fossil andel i procent (%)",Miljö!$B$1:$P$1,0),FALSE)</f>
        <v>ET</v>
      </c>
      <c r="BL217">
        <f t="shared" si="83"/>
        <v>11.2912</v>
      </c>
      <c r="BO217" s="21">
        <f t="shared" si="84"/>
        <v>5.0038968400170046E-3</v>
      </c>
      <c r="BP217" s="115">
        <f t="shared" si="85"/>
        <v>0</v>
      </c>
      <c r="BQ217" s="115">
        <f t="shared" si="86"/>
        <v>0.99499610315998299</v>
      </c>
      <c r="BR217" s="115">
        <f t="shared" si="87"/>
        <v>0</v>
      </c>
      <c r="BT217" s="116">
        <f t="shared" si="88"/>
        <v>1</v>
      </c>
      <c r="BW217" s="115">
        <f>IF(AP217="Ja",VLOOKUP(B217,Miljövärden!$B$2:$H$600,MATCH("Total andel fossilt",Miljövärden!$B$2:$H$2,0),FALSE),"")</f>
        <v>5.0039000000000004E-3</v>
      </c>
      <c r="BX217" s="116">
        <f t="shared" si="89"/>
        <v>3.159982995756816E-9</v>
      </c>
      <c r="BZ217">
        <f t="shared" si="90"/>
        <v>3.159982995756816E-9</v>
      </c>
      <c r="CA217" s="115">
        <f t="shared" si="91"/>
        <v>0</v>
      </c>
    </row>
    <row r="218" spans="1:79">
      <c r="A218" t="s">
        <v>364</v>
      </c>
      <c r="B218" t="s">
        <v>369</v>
      </c>
      <c r="C218">
        <f>VLOOKUP($B218,'Tillförd energi'!$B$1:$AI$720,MATCH(C$1,'Tillförd energi'!$B$1:$AQ$1,0),FALSE)</f>
        <v>0</v>
      </c>
      <c r="D218">
        <f>VLOOKUP($B218,'Tillförd energi'!$B$1:$AI$720,MATCH(D$1,'Tillförd energi'!$B$1:$AQ$1,0),FALSE)</f>
        <v>0.10299999999999999</v>
      </c>
      <c r="E218">
        <f>VLOOKUP($B218,'Tillförd energi'!$B$1:$AI$720,MATCH(E$1,'Tillförd energi'!$B$1:$AQ$1,0),FALSE)</f>
        <v>0</v>
      </c>
      <c r="F218">
        <f>VLOOKUP($B218,'Tillförd energi'!$B$1:$AI$720,MATCH(F$1,'Tillförd energi'!$B$1:$AQ$1,0),FALSE)</f>
        <v>0</v>
      </c>
      <c r="G218">
        <f>VLOOKUP($B218,'Tillförd energi'!$B$1:$AI$720,MATCH(G$1,'Tillförd energi'!$B$1:$AQ$1,0),FALSE)</f>
        <v>0</v>
      </c>
      <c r="H218">
        <f>VLOOKUP($B218,'Tillförd energi'!$B$1:$AI$720,MATCH(H$1,'Tillförd energi'!$B$1:$AQ$1,0),FALSE)</f>
        <v>0</v>
      </c>
      <c r="I218">
        <f>VLOOKUP($B218,'Tillförd energi'!$B$1:$AI$720,MATCH(I$1,'Tillförd energi'!$B$1:$AQ$1,0),FALSE)</f>
        <v>0</v>
      </c>
      <c r="J218">
        <f>VLOOKUP($B218,'Tillförd energi'!$B$1:$AI$720,MATCH(J$1,'Tillförd energi'!$B$1:$AQ$1,0),FALSE)</f>
        <v>0</v>
      </c>
      <c r="K218">
        <f>VLOOKUP($B218,'Tillförd energi'!$B$1:$AI$720,MATCH(K$1,'Tillförd energi'!$B$1:$AQ$1,0),FALSE)</f>
        <v>0</v>
      </c>
      <c r="L218">
        <f>VLOOKUP($B218,'Tillförd energi'!$B$1:$AI$720,MATCH(L$1,'Tillförd energi'!$B$1:$AQ$1,0),FALSE)</f>
        <v>0</v>
      </c>
      <c r="M218">
        <f>VLOOKUP($B218,'Tillförd energi'!$B$1:$AI$720,MATCH(M$1,'Tillförd energi'!$B$1:$AQ$1,0),FALSE)</f>
        <v>0</v>
      </c>
      <c r="N218">
        <f>VLOOKUP($B218,'Tillförd energi'!$B$1:$AI$720,MATCH(N$1,'Tillförd energi'!$B$1:$AQ$1,0),FALSE)</f>
        <v>0</v>
      </c>
      <c r="O218">
        <f>VLOOKUP($B218,'Tillförd energi'!$B$1:$AI$720,MATCH(O$1,'Tillförd energi'!$B$1:$AQ$1,0),FALSE)</f>
        <v>0</v>
      </c>
      <c r="P218">
        <f>VLOOKUP($B218,'Tillförd energi'!$B$1:$AI$720,MATCH(P$1,'Tillförd energi'!$B$1:$AQ$1,0),FALSE)</f>
        <v>0</v>
      </c>
      <c r="Q218">
        <f>VLOOKUP($B218,'Tillförd energi'!$B$1:$AI$720,MATCH(Q$1,'Tillförd energi'!$B$1:$AQ$1,0),FALSE)</f>
        <v>0</v>
      </c>
      <c r="R218">
        <f>VLOOKUP($B218,'Tillförd energi'!$B$1:$AI$720,MATCH(R$1,'Tillförd energi'!$B$1:$AQ$1,0),FALSE)</f>
        <v>7.0620000000000003</v>
      </c>
      <c r="S218">
        <f>VLOOKUP($B218,'Tillförd energi'!$B$1:$AI$720,MATCH(S$1,'Tillförd energi'!$B$1:$AQ$1,0),FALSE)</f>
        <v>0</v>
      </c>
      <c r="T218">
        <f>VLOOKUP($B218,'Tillförd energi'!$B$1:$AI$720,MATCH(T$1,'Tillförd energi'!$B$1:$AQ$1,0),FALSE)</f>
        <v>0</v>
      </c>
      <c r="U218">
        <f>VLOOKUP($B218,'Tillförd energi'!$B$1:$AI$720,MATCH(U$1,'Tillförd energi'!$B$1:$AQ$1,0),FALSE)</f>
        <v>0</v>
      </c>
      <c r="V218">
        <f>VLOOKUP($B218,'Tillförd energi'!$B$1:$AI$720,MATCH(V$1,'Tillförd energi'!$B$1:$AQ$1,0),FALSE)</f>
        <v>0</v>
      </c>
      <c r="W218">
        <f>VLOOKUP($B218,'Tillförd energi'!$B$1:$AI$720,MATCH(W$1,'Tillförd energi'!$B$1:$AQ$1,0),FALSE)</f>
        <v>0</v>
      </c>
      <c r="X218">
        <f>VLOOKUP($B218,'Tillförd energi'!$B$1:$AI$720,MATCH(X$1,'Tillförd energi'!$B$1:$AQ$1,0),FALSE)</f>
        <v>0</v>
      </c>
      <c r="Y218">
        <f>VLOOKUP($B218,'Tillförd energi'!$B$1:$AI$720,MATCH(Y$1,'Tillförd energi'!$B$1:$AQ$1,0),FALSE)</f>
        <v>0</v>
      </c>
      <c r="Z218">
        <f>VLOOKUP($B218,'Tillförd energi'!$B$1:$AI$720,MATCH(Z$1,'Tillförd energi'!$B$1:$AQ$1,0),FALSE)</f>
        <v>0</v>
      </c>
      <c r="AA218">
        <f>VLOOKUP($B218,'Tillförd energi'!$B$1:$AI$720,MATCH(AA$1,'Tillförd energi'!$B$1:$AQ$1,0),FALSE)</f>
        <v>0</v>
      </c>
      <c r="AB218">
        <f>VLOOKUP($B218,'Tillförd energi'!$B$1:$AI$720,MATCH(AB$1,'Tillförd energi'!$B$1:$AQ$1,0),FALSE)</f>
        <v>0</v>
      </c>
      <c r="AC218">
        <f>VLOOKUP($B218,'Tillförd energi'!$B$1:$AI$720,MATCH(AC$1,'Tillförd energi'!$B$1:$AQ$1,0),FALSE)</f>
        <v>0</v>
      </c>
      <c r="AD218">
        <f>VLOOKUP($B218,'Tillförd energi'!$B$1:$AI$720,MATCH(AD$1,'Tillförd energi'!$B$1:$AQ$1,0),FALSE)</f>
        <v>0</v>
      </c>
      <c r="AE218">
        <f>VLOOKUP($B218,'Tillförd energi'!$B$1:$AI$720,MATCH(AE$1,'Tillförd energi'!$B$1:$AQ$1,0),FALSE)</f>
        <v>0</v>
      </c>
      <c r="AF218">
        <f>VLOOKUP($B218,'Tillförd energi'!$B$1:$AI$720,MATCH(AF$1,'Tillförd energi'!$B$1:$AQ$1,0),FALSE)</f>
        <v>0.09</v>
      </c>
      <c r="AG218">
        <f>IFERROR(VLOOKUP(B218,Miljö!$B$1:$AC$550,MATCH("Köpt mängd produktionsspecifik fjärrvärme:",Miljö!$B$1:$AC$1,0),FALSE)/1,0)</f>
        <v>0</v>
      </c>
      <c r="AI218">
        <f t="shared" si="69"/>
        <v>7.2549999999999999</v>
      </c>
      <c r="AJ218">
        <f t="shared" si="70"/>
        <v>7.2549999999999999</v>
      </c>
      <c r="AK218">
        <f>IF(ISERROR(1/VLOOKUP($B218,Leveranser!$B$1:$S$499,MATCH("Såld värme (GWh)",Leveranser!$B$1:$S$1,0),FALSE)),"",VLOOKUP($B218,Leveranser!$B$1:$S$499,MATCH("Såld värme (GWh)",Leveranser!$B$1:$S$1,0),FALSE))</f>
        <v>5.7530000000000001</v>
      </c>
      <c r="AL218">
        <f>VLOOKUP($B218,Leveranser!$B$1:$Y$499,MATCH("Totalt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114">
        <f t="shared" si="71"/>
        <v>0.79297036526533426</v>
      </c>
      <c r="AP218" t="str">
        <f>IFERROR(VLOOKUP($B218,Miljövärden!$B$2:$H$600,7,FALSE),"Nej, saknas")</f>
        <v>Ja</v>
      </c>
      <c r="AQ218" t="str">
        <f>IFERROR(VLOOKUP($B218,Miljövärden!$B$2:$H$600,6,FALSE),"Nej, saknas")</f>
        <v>Nej</v>
      </c>
      <c r="AU218">
        <f t="shared" si="72"/>
        <v>0.09</v>
      </c>
      <c r="AV218">
        <f t="shared" si="73"/>
        <v>0</v>
      </c>
      <c r="AW218">
        <f t="shared" si="74"/>
        <v>0</v>
      </c>
      <c r="AX218">
        <f t="shared" si="75"/>
        <v>7.0620000000000003</v>
      </c>
      <c r="AZ218">
        <f t="shared" si="76"/>
        <v>7.0620000000000003</v>
      </c>
      <c r="BC218">
        <f t="shared" si="77"/>
        <v>0.10299999999999999</v>
      </c>
      <c r="BD218">
        <f t="shared" si="78"/>
        <v>0</v>
      </c>
      <c r="BE218">
        <f t="shared" si="79"/>
        <v>7.0620000000000003</v>
      </c>
      <c r="BF218">
        <f t="shared" si="80"/>
        <v>0</v>
      </c>
      <c r="BG218">
        <f t="shared" si="81"/>
        <v>0.09</v>
      </c>
      <c r="BH218">
        <f>VLOOKUP(B218,Miljö!$B$1:$BX$482,MATCH("Fossilandel för ursprungspecificerad el ()",Miljö!$B$1:$I$1,0),FALSE)</f>
        <v>0</v>
      </c>
      <c r="BI218">
        <f>VLOOKUP(B218,Miljö!$B$1:$BX$482,MATCH("Kärnkraftsandel för ursprungsspecificerad el ()",Miljö!$B$1:$O$1,0),FALSE)</f>
        <v>0</v>
      </c>
      <c r="BJ218">
        <f t="shared" si="82"/>
        <v>0</v>
      </c>
      <c r="BK218" t="str">
        <f>VLOOKUP(B218,Miljö!$B$1:$P$482,MATCH("Fossil andel i procent (%)",Miljö!$B$1:$P$1,0),FALSE)</f>
        <v>ET</v>
      </c>
      <c r="BL218">
        <f t="shared" si="83"/>
        <v>7.2549999999999999</v>
      </c>
      <c r="BO218" s="21">
        <f t="shared" si="84"/>
        <v>1.4197105444521019E-2</v>
      </c>
      <c r="BP218" s="115">
        <f t="shared" si="85"/>
        <v>0</v>
      </c>
      <c r="BQ218" s="115">
        <f t="shared" si="86"/>
        <v>0.98580289455547898</v>
      </c>
      <c r="BR218" s="115">
        <f t="shared" si="87"/>
        <v>0</v>
      </c>
      <c r="BT218" s="116">
        <f t="shared" si="88"/>
        <v>1</v>
      </c>
      <c r="BW218" s="115">
        <f>IF(AP218="Ja",VLOOKUP(B218,Miljövärden!$B$2:$H$600,MATCH("Total andel fossilt",Miljövärden!$B$2:$H$2,0),FALSE),"")</f>
        <v>1.4197100000000001E-2</v>
      </c>
      <c r="BX218" s="116">
        <f t="shared" si="89"/>
        <v>-5.4445210180553705E-9</v>
      </c>
      <c r="BZ218">
        <f t="shared" si="90"/>
        <v>-5.4445210180553705E-9</v>
      </c>
      <c r="CA218" s="115">
        <f t="shared" si="91"/>
        <v>0</v>
      </c>
    </row>
    <row r="219" spans="1:79">
      <c r="A219" t="s">
        <v>364</v>
      </c>
      <c r="B219" t="s">
        <v>370</v>
      </c>
      <c r="C219">
        <f>VLOOKUP($B219,'Tillförd energi'!$B$1:$AI$720,MATCH(C$1,'Tillförd energi'!$B$1:$AQ$1,0),FALSE)</f>
        <v>0</v>
      </c>
      <c r="D219">
        <f>VLOOKUP($B219,'Tillförd energi'!$B$1:$AI$720,MATCH(D$1,'Tillförd energi'!$B$1:$AQ$1,0),FALSE)</f>
        <v>4.1000000000000002E-2</v>
      </c>
      <c r="E219">
        <f>VLOOKUP($B219,'Tillförd energi'!$B$1:$AI$720,MATCH(E$1,'Tillförd energi'!$B$1:$AQ$1,0),FALSE)</f>
        <v>0</v>
      </c>
      <c r="F219">
        <f>VLOOKUP($B219,'Tillförd energi'!$B$1:$AI$720,MATCH(F$1,'Tillförd energi'!$B$1:$AQ$1,0),FALSE)</f>
        <v>0</v>
      </c>
      <c r="G219">
        <f>VLOOKUP($B219,'Tillförd energi'!$B$1:$AI$720,MATCH(G$1,'Tillförd energi'!$B$1:$AQ$1,0),FALSE)</f>
        <v>0</v>
      </c>
      <c r="H219">
        <f>VLOOKUP($B219,'Tillförd energi'!$B$1:$AI$720,MATCH(H$1,'Tillförd energi'!$B$1:$AQ$1,0),FALSE)</f>
        <v>0</v>
      </c>
      <c r="I219">
        <f>VLOOKUP($B219,'Tillförd energi'!$B$1:$AI$720,MATCH(I$1,'Tillförd energi'!$B$1:$AQ$1,0),FALSE)</f>
        <v>0</v>
      </c>
      <c r="J219">
        <f>VLOOKUP($B219,'Tillförd energi'!$B$1:$AI$720,MATCH(J$1,'Tillförd energi'!$B$1:$AQ$1,0),FALSE)</f>
        <v>0</v>
      </c>
      <c r="K219">
        <f>VLOOKUP($B219,'Tillförd energi'!$B$1:$AI$720,MATCH(K$1,'Tillförd energi'!$B$1:$AQ$1,0),FALSE)</f>
        <v>0</v>
      </c>
      <c r="L219">
        <f>VLOOKUP($B219,'Tillförd energi'!$B$1:$AI$720,MATCH(L$1,'Tillförd energi'!$B$1:$AQ$1,0),FALSE)</f>
        <v>0</v>
      </c>
      <c r="M219">
        <f>VLOOKUP($B219,'Tillförd energi'!$B$1:$AI$720,MATCH(M$1,'Tillförd energi'!$B$1:$AQ$1,0),FALSE)</f>
        <v>0</v>
      </c>
      <c r="N219">
        <f>VLOOKUP($B219,'Tillförd energi'!$B$1:$AI$720,MATCH(N$1,'Tillförd energi'!$B$1:$AQ$1,0),FALSE)</f>
        <v>0</v>
      </c>
      <c r="O219">
        <f>VLOOKUP($B219,'Tillförd energi'!$B$1:$AI$720,MATCH(O$1,'Tillförd energi'!$B$1:$AQ$1,0),FALSE)</f>
        <v>0</v>
      </c>
      <c r="P219">
        <f>VLOOKUP($B219,'Tillförd energi'!$B$1:$AI$720,MATCH(P$1,'Tillförd energi'!$B$1:$AQ$1,0),FALSE)</f>
        <v>0</v>
      </c>
      <c r="Q219">
        <f>VLOOKUP($B219,'Tillförd energi'!$B$1:$AI$720,MATCH(Q$1,'Tillförd energi'!$B$1:$AQ$1,0),FALSE)</f>
        <v>0</v>
      </c>
      <c r="R219">
        <f>VLOOKUP($B219,'Tillförd energi'!$B$1:$AI$720,MATCH(R$1,'Tillförd energi'!$B$1:$AQ$1,0),FALSE)</f>
        <v>6.5728</v>
      </c>
      <c r="S219">
        <f>VLOOKUP($B219,'Tillförd energi'!$B$1:$AI$720,MATCH(S$1,'Tillförd energi'!$B$1:$AQ$1,0),FALSE)</f>
        <v>0</v>
      </c>
      <c r="T219">
        <f>VLOOKUP($B219,'Tillförd energi'!$B$1:$AI$720,MATCH(T$1,'Tillförd energi'!$B$1:$AQ$1,0),FALSE)</f>
        <v>0</v>
      </c>
      <c r="U219">
        <f>VLOOKUP($B219,'Tillförd energi'!$B$1:$AI$720,MATCH(U$1,'Tillförd energi'!$B$1:$AQ$1,0),FALSE)</f>
        <v>0</v>
      </c>
      <c r="V219">
        <f>VLOOKUP($B219,'Tillförd energi'!$B$1:$AI$720,MATCH(V$1,'Tillförd energi'!$B$1:$AQ$1,0),FALSE)</f>
        <v>0</v>
      </c>
      <c r="W219">
        <f>VLOOKUP($B219,'Tillförd energi'!$B$1:$AI$720,MATCH(W$1,'Tillförd energi'!$B$1:$AQ$1,0),FALSE)</f>
        <v>0</v>
      </c>
      <c r="X219">
        <f>VLOOKUP($B219,'Tillförd energi'!$B$1:$AI$720,MATCH(X$1,'Tillförd energi'!$B$1:$AQ$1,0),FALSE)</f>
        <v>0</v>
      </c>
      <c r="Y219">
        <f>VLOOKUP($B219,'Tillförd energi'!$B$1:$AI$720,MATCH(Y$1,'Tillförd energi'!$B$1:$AQ$1,0),FALSE)</f>
        <v>0</v>
      </c>
      <c r="Z219">
        <f>VLOOKUP($B219,'Tillförd energi'!$B$1:$AI$720,MATCH(Z$1,'Tillförd energi'!$B$1:$AQ$1,0),FALSE)</f>
        <v>5.1999999999999998E-2</v>
      </c>
      <c r="AA219">
        <f>VLOOKUP($B219,'Tillförd energi'!$B$1:$AI$720,MATCH(AA$1,'Tillförd energi'!$B$1:$AQ$1,0),FALSE)</f>
        <v>0</v>
      </c>
      <c r="AB219">
        <f>VLOOKUP($B219,'Tillförd energi'!$B$1:$AI$720,MATCH(AB$1,'Tillförd energi'!$B$1:$AQ$1,0),FALSE)</f>
        <v>0</v>
      </c>
      <c r="AC219">
        <f>VLOOKUP($B219,'Tillförd energi'!$B$1:$AI$720,MATCH(AC$1,'Tillförd energi'!$B$1:$AQ$1,0),FALSE)</f>
        <v>0</v>
      </c>
      <c r="AD219">
        <f>VLOOKUP($B219,'Tillförd energi'!$B$1:$AI$720,MATCH(AD$1,'Tillförd energi'!$B$1:$AQ$1,0),FALSE)</f>
        <v>0</v>
      </c>
      <c r="AE219">
        <f>VLOOKUP($B219,'Tillförd energi'!$B$1:$AI$720,MATCH(AE$1,'Tillförd energi'!$B$1:$AQ$1,0),FALSE)</f>
        <v>0</v>
      </c>
      <c r="AF219">
        <f>VLOOKUP($B219,'Tillförd energi'!$B$1:$AI$720,MATCH(AF$1,'Tillförd energi'!$B$1:$AQ$1,0),FALSE)</f>
        <v>6.4000000000000001E-2</v>
      </c>
      <c r="AG219">
        <f>IFERROR(VLOOKUP(B219,Miljö!$B$1:$AC$550,MATCH("Köpt mängd produktionsspecifik fjärrvärme:",Miljö!$B$1:$AC$1,0),FALSE)/1,0)</f>
        <v>0</v>
      </c>
      <c r="AI219">
        <f t="shared" si="69"/>
        <v>6.7298</v>
      </c>
      <c r="AJ219">
        <f t="shared" si="70"/>
        <v>6.7298</v>
      </c>
      <c r="AK219">
        <f>IF(ISERROR(1/VLOOKUP($B219,Leveranser!$B$1:$S$499,MATCH("Såld värme (GWh)",Leveranser!$B$1:$S$1,0),FALSE)),"",VLOOKUP($B219,Leveranser!$B$1:$S$499,MATCH("Såld värme (GWh)",Leveranser!$B$1:$S$1,0),FALSE))</f>
        <v>4.8719999999999999</v>
      </c>
      <c r="AL219">
        <f>VLOOKUP($B219,Leveranser!$B$1:$Y$499,MATCH("Totalt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114">
        <f t="shared" si="71"/>
        <v>0.72394424797170787</v>
      </c>
      <c r="AP219" t="str">
        <f>IFERROR(VLOOKUP($B219,Miljövärden!$B$2:$H$600,7,FALSE),"Nej, saknas")</f>
        <v>Ja</v>
      </c>
      <c r="AQ219" t="str">
        <f>IFERROR(VLOOKUP($B219,Miljövärden!$B$2:$H$600,6,FALSE),"Nej, saknas")</f>
        <v>Nej</v>
      </c>
      <c r="AU219">
        <f t="shared" si="72"/>
        <v>0.11599999999999999</v>
      </c>
      <c r="AV219">
        <f t="shared" si="73"/>
        <v>0</v>
      </c>
      <c r="AW219">
        <f t="shared" si="74"/>
        <v>0</v>
      </c>
      <c r="AX219">
        <f t="shared" si="75"/>
        <v>6.5728</v>
      </c>
      <c r="AZ219">
        <f t="shared" si="76"/>
        <v>6.5728</v>
      </c>
      <c r="BC219">
        <f t="shared" si="77"/>
        <v>4.1000000000000002E-2</v>
      </c>
      <c r="BD219">
        <f t="shared" si="78"/>
        <v>0</v>
      </c>
      <c r="BE219">
        <f t="shared" si="79"/>
        <v>6.5728</v>
      </c>
      <c r="BF219">
        <f t="shared" si="80"/>
        <v>0</v>
      </c>
      <c r="BG219">
        <f t="shared" si="81"/>
        <v>0.11599999999999999</v>
      </c>
      <c r="BH219">
        <f>VLOOKUP(B219,Miljö!$B$1:$BX$482,MATCH("Fossilandel för ursprungspecificerad el ()",Miljö!$B$1:$I$1,0),FALSE)</f>
        <v>0</v>
      </c>
      <c r="BI219">
        <f>VLOOKUP(B219,Miljö!$B$1:$BX$482,MATCH("Kärnkraftsandel för ursprungsspecificerad el ()",Miljö!$B$1:$O$1,0),FALSE)</f>
        <v>0</v>
      </c>
      <c r="BJ219">
        <f t="shared" si="82"/>
        <v>0</v>
      </c>
      <c r="BK219" t="str">
        <f>VLOOKUP(B219,Miljö!$B$1:$P$482,MATCH("Fossil andel i procent (%)",Miljö!$B$1:$P$1,0),FALSE)</f>
        <v>ET</v>
      </c>
      <c r="BL219">
        <f t="shared" si="83"/>
        <v>6.7298</v>
      </c>
      <c r="BO219" s="21">
        <f t="shared" si="84"/>
        <v>6.0923058634729122E-3</v>
      </c>
      <c r="BP219" s="115">
        <f t="shared" si="85"/>
        <v>0</v>
      </c>
      <c r="BQ219" s="115">
        <f t="shared" si="86"/>
        <v>0.99390769413652702</v>
      </c>
      <c r="BR219" s="115">
        <f t="shared" si="87"/>
        <v>0</v>
      </c>
      <c r="BT219" s="116">
        <f t="shared" si="88"/>
        <v>0.99999999999999989</v>
      </c>
      <c r="BW219" s="115">
        <f>IF(AP219="Ja",VLOOKUP(B219,Miljövärden!$B$2:$H$600,MATCH("Total andel fossilt",Miljövärden!$B$2:$H$2,0),FALSE),"")</f>
        <v>6.0923100000000001E-3</v>
      </c>
      <c r="BX219" s="116">
        <f t="shared" si="89"/>
        <v>4.1365270878751526E-9</v>
      </c>
      <c r="BZ219">
        <f t="shared" si="90"/>
        <v>4.1365270878751526E-9</v>
      </c>
      <c r="CA219" s="115">
        <f t="shared" si="91"/>
        <v>0</v>
      </c>
    </row>
    <row r="220" spans="1:79">
      <c r="A220" t="s">
        <v>364</v>
      </c>
      <c r="B220" t="s">
        <v>371</v>
      </c>
      <c r="C220">
        <f>VLOOKUP($B220,'Tillförd energi'!$B$1:$AI$720,MATCH(C$1,'Tillförd energi'!$B$1:$AQ$1,0),FALSE)</f>
        <v>0</v>
      </c>
      <c r="D220">
        <f>VLOOKUP($B220,'Tillförd energi'!$B$1:$AI$720,MATCH(D$1,'Tillförd energi'!$B$1:$AQ$1,0),FALSE)</f>
        <v>3.5000000000000003E-2</v>
      </c>
      <c r="E220">
        <f>VLOOKUP($B220,'Tillförd energi'!$B$1:$AI$720,MATCH(E$1,'Tillförd energi'!$B$1:$AQ$1,0),FALSE)</f>
        <v>0</v>
      </c>
      <c r="F220">
        <f>VLOOKUP($B220,'Tillförd energi'!$B$1:$AI$720,MATCH(F$1,'Tillförd energi'!$B$1:$AQ$1,0),FALSE)</f>
        <v>0</v>
      </c>
      <c r="G220">
        <f>VLOOKUP($B220,'Tillförd energi'!$B$1:$AI$720,MATCH(G$1,'Tillförd energi'!$B$1:$AQ$1,0),FALSE)</f>
        <v>0</v>
      </c>
      <c r="H220">
        <f>VLOOKUP($B220,'Tillförd energi'!$B$1:$AI$720,MATCH(H$1,'Tillförd energi'!$B$1:$AQ$1,0),FALSE)</f>
        <v>0</v>
      </c>
      <c r="I220">
        <f>VLOOKUP($B220,'Tillförd energi'!$B$1:$AI$720,MATCH(I$1,'Tillförd energi'!$B$1:$AQ$1,0),FALSE)</f>
        <v>0</v>
      </c>
      <c r="J220">
        <f>VLOOKUP($B220,'Tillförd energi'!$B$1:$AI$720,MATCH(J$1,'Tillförd energi'!$B$1:$AQ$1,0),FALSE)</f>
        <v>0</v>
      </c>
      <c r="K220">
        <f>VLOOKUP($B220,'Tillförd energi'!$B$1:$AI$720,MATCH(K$1,'Tillförd energi'!$B$1:$AQ$1,0),FALSE)</f>
        <v>0</v>
      </c>
      <c r="L220">
        <f>VLOOKUP($B220,'Tillförd energi'!$B$1:$AI$720,MATCH(L$1,'Tillförd energi'!$B$1:$AQ$1,0),FALSE)</f>
        <v>0</v>
      </c>
      <c r="M220">
        <f>VLOOKUP($B220,'Tillförd energi'!$B$1:$AI$720,MATCH(M$1,'Tillförd energi'!$B$1:$AQ$1,0),FALSE)</f>
        <v>0</v>
      </c>
      <c r="N220">
        <f>VLOOKUP($B220,'Tillförd energi'!$B$1:$AI$720,MATCH(N$1,'Tillförd energi'!$B$1:$AQ$1,0),FALSE)</f>
        <v>0</v>
      </c>
      <c r="O220">
        <f>VLOOKUP($B220,'Tillförd energi'!$B$1:$AI$720,MATCH(O$1,'Tillförd energi'!$B$1:$AQ$1,0),FALSE)</f>
        <v>0</v>
      </c>
      <c r="P220">
        <f>VLOOKUP($B220,'Tillförd energi'!$B$1:$AI$720,MATCH(P$1,'Tillförd energi'!$B$1:$AQ$1,0),FALSE)</f>
        <v>0</v>
      </c>
      <c r="Q220">
        <f>VLOOKUP($B220,'Tillförd energi'!$B$1:$AI$720,MATCH(Q$1,'Tillförd energi'!$B$1:$AQ$1,0),FALSE)</f>
        <v>0</v>
      </c>
      <c r="R220">
        <f>VLOOKUP($B220,'Tillförd energi'!$B$1:$AI$720,MATCH(R$1,'Tillförd energi'!$B$1:$AQ$1,0),FALSE)</f>
        <v>3.1669999999999998</v>
      </c>
      <c r="S220">
        <f>VLOOKUP($B220,'Tillförd energi'!$B$1:$AI$720,MATCH(S$1,'Tillförd energi'!$B$1:$AQ$1,0),FALSE)</f>
        <v>0</v>
      </c>
      <c r="T220">
        <f>VLOOKUP($B220,'Tillförd energi'!$B$1:$AI$720,MATCH(T$1,'Tillförd energi'!$B$1:$AQ$1,0),FALSE)</f>
        <v>0</v>
      </c>
      <c r="U220">
        <f>VLOOKUP($B220,'Tillförd energi'!$B$1:$AI$720,MATCH(U$1,'Tillförd energi'!$B$1:$AQ$1,0),FALSE)</f>
        <v>0</v>
      </c>
      <c r="V220">
        <f>VLOOKUP($B220,'Tillförd energi'!$B$1:$AI$720,MATCH(V$1,'Tillförd energi'!$B$1:$AQ$1,0),FALSE)</f>
        <v>0</v>
      </c>
      <c r="W220">
        <f>VLOOKUP($B220,'Tillförd energi'!$B$1:$AI$720,MATCH(W$1,'Tillförd energi'!$B$1:$AQ$1,0),FALSE)</f>
        <v>0</v>
      </c>
      <c r="X220">
        <f>VLOOKUP($B220,'Tillförd energi'!$B$1:$AI$720,MATCH(X$1,'Tillförd energi'!$B$1:$AQ$1,0),FALSE)</f>
        <v>0</v>
      </c>
      <c r="Y220">
        <f>VLOOKUP($B220,'Tillförd energi'!$B$1:$AI$720,MATCH(Y$1,'Tillförd energi'!$B$1:$AQ$1,0),FALSE)</f>
        <v>0</v>
      </c>
      <c r="Z220">
        <f>VLOOKUP($B220,'Tillförd energi'!$B$1:$AI$720,MATCH(Z$1,'Tillförd energi'!$B$1:$AQ$1,0),FALSE)</f>
        <v>0</v>
      </c>
      <c r="AA220">
        <f>VLOOKUP($B220,'Tillförd energi'!$B$1:$AI$720,MATCH(AA$1,'Tillförd energi'!$B$1:$AQ$1,0),FALSE)</f>
        <v>0</v>
      </c>
      <c r="AB220">
        <f>VLOOKUP($B220,'Tillförd energi'!$B$1:$AI$720,MATCH(AB$1,'Tillförd energi'!$B$1:$AQ$1,0),FALSE)</f>
        <v>0</v>
      </c>
      <c r="AC220">
        <f>VLOOKUP($B220,'Tillförd energi'!$B$1:$AI$720,MATCH(AC$1,'Tillförd energi'!$B$1:$AQ$1,0),FALSE)</f>
        <v>0</v>
      </c>
      <c r="AD220">
        <f>VLOOKUP($B220,'Tillförd energi'!$B$1:$AI$720,MATCH(AD$1,'Tillförd energi'!$B$1:$AQ$1,0),FALSE)</f>
        <v>0</v>
      </c>
      <c r="AE220">
        <f>VLOOKUP($B220,'Tillförd energi'!$B$1:$AI$720,MATCH(AE$1,'Tillförd energi'!$B$1:$AQ$1,0),FALSE)</f>
        <v>0</v>
      </c>
      <c r="AF220">
        <f>VLOOKUP($B220,'Tillförd energi'!$B$1:$AI$720,MATCH(AF$1,'Tillförd energi'!$B$1:$AQ$1,0),FALSE)</f>
        <v>4.2999999999999997E-2</v>
      </c>
      <c r="AG220">
        <f>IFERROR(VLOOKUP(B220,Miljö!$B$1:$AC$550,MATCH("Köpt mängd produktionsspecifik fjärrvärme:",Miljö!$B$1:$AC$1,0),FALSE)/1,0)</f>
        <v>0</v>
      </c>
      <c r="AI220">
        <f t="shared" si="69"/>
        <v>3.2450000000000001</v>
      </c>
      <c r="AJ220">
        <f t="shared" si="70"/>
        <v>3.2450000000000001</v>
      </c>
      <c r="AK220">
        <f>IF(ISERROR(1/VLOOKUP($B220,Leveranser!$B$1:$S$499,MATCH("Såld värme (GWh)",Leveranser!$B$1:$S$1,0),FALSE)),"",VLOOKUP($B220,Leveranser!$B$1:$S$499,MATCH("Såld värme (GWh)",Leveranser!$B$1:$S$1,0),FALSE))</f>
        <v>2.4340000000000002</v>
      </c>
      <c r="AL220">
        <f>VLOOKUP($B220,Leveranser!$B$1:$Y$499,MATCH("Totalt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114">
        <f t="shared" si="71"/>
        <v>0.75007704160246536</v>
      </c>
      <c r="AP220" t="str">
        <f>IFERROR(VLOOKUP($B220,Miljövärden!$B$2:$H$600,7,FALSE),"Nej, saknas")</f>
        <v>Ja</v>
      </c>
      <c r="AQ220" t="str">
        <f>IFERROR(VLOOKUP($B220,Miljövärden!$B$2:$H$600,6,FALSE),"Nej, saknas")</f>
        <v>Nej</v>
      </c>
      <c r="AU220">
        <f t="shared" si="72"/>
        <v>4.2999999999999997E-2</v>
      </c>
      <c r="AV220">
        <f t="shared" si="73"/>
        <v>0</v>
      </c>
      <c r="AW220">
        <f t="shared" si="74"/>
        <v>0</v>
      </c>
      <c r="AX220">
        <f t="shared" si="75"/>
        <v>3.1669999999999998</v>
      </c>
      <c r="AZ220">
        <f t="shared" si="76"/>
        <v>3.1669999999999998</v>
      </c>
      <c r="BC220">
        <f t="shared" si="77"/>
        <v>3.5000000000000003E-2</v>
      </c>
      <c r="BD220">
        <f t="shared" si="78"/>
        <v>0</v>
      </c>
      <c r="BE220">
        <f t="shared" si="79"/>
        <v>3.1669999999999998</v>
      </c>
      <c r="BF220">
        <f t="shared" si="80"/>
        <v>0</v>
      </c>
      <c r="BG220">
        <f t="shared" si="81"/>
        <v>4.2999999999999997E-2</v>
      </c>
      <c r="BH220">
        <f>VLOOKUP(B220,Miljö!$B$1:$BX$482,MATCH("Fossilandel för ursprungspecificerad el ()",Miljö!$B$1:$I$1,0),FALSE)</f>
        <v>0</v>
      </c>
      <c r="BI220">
        <f>VLOOKUP(B220,Miljö!$B$1:$BX$482,MATCH("Kärnkraftsandel för ursprungsspecificerad el ()",Miljö!$B$1:$O$1,0),FALSE)</f>
        <v>0</v>
      </c>
      <c r="BJ220">
        <f t="shared" si="82"/>
        <v>0</v>
      </c>
      <c r="BK220" t="str">
        <f>VLOOKUP(B220,Miljö!$B$1:$P$482,MATCH("Fossil andel i procent (%)",Miljö!$B$1:$P$1,0),FALSE)</f>
        <v>ET</v>
      </c>
      <c r="BL220">
        <f t="shared" si="83"/>
        <v>3.2450000000000001</v>
      </c>
      <c r="BO220" s="21">
        <f t="shared" si="84"/>
        <v>1.078582434514638E-2</v>
      </c>
      <c r="BP220" s="115">
        <f t="shared" si="85"/>
        <v>0</v>
      </c>
      <c r="BQ220" s="115">
        <f t="shared" si="86"/>
        <v>0.98921417565485359</v>
      </c>
      <c r="BR220" s="115">
        <f t="shared" si="87"/>
        <v>0</v>
      </c>
      <c r="BT220" s="116">
        <f t="shared" si="88"/>
        <v>1</v>
      </c>
      <c r="BW220" s="115">
        <f>IF(AP220="Ja",VLOOKUP(B220,Miljövärden!$B$2:$H$600,MATCH("Total andel fossilt",Miljövärden!$B$2:$H$2,0),FALSE),"")</f>
        <v>1.07858E-2</v>
      </c>
      <c r="BX220" s="116">
        <f t="shared" si="89"/>
        <v>-2.4345146379736726E-8</v>
      </c>
      <c r="BZ220">
        <f t="shared" si="90"/>
        <v>-2.4345146379736726E-8</v>
      </c>
      <c r="CA220" s="115">
        <f t="shared" si="91"/>
        <v>0</v>
      </c>
    </row>
    <row r="221" spans="1:79">
      <c r="A221" t="s">
        <v>364</v>
      </c>
      <c r="B221" t="s">
        <v>372</v>
      </c>
      <c r="C221">
        <f>VLOOKUP($B221,'Tillförd energi'!$B$1:$AI$720,MATCH(C$1,'Tillförd energi'!$B$1:$AQ$1,0),FALSE)</f>
        <v>0</v>
      </c>
      <c r="D221">
        <f>VLOOKUP($B221,'Tillförd energi'!$B$1:$AI$720,MATCH(D$1,'Tillförd energi'!$B$1:$AQ$1,0),FALSE)</f>
        <v>8.4000000000000005E-2</v>
      </c>
      <c r="E221">
        <f>VLOOKUP($B221,'Tillförd energi'!$B$1:$AI$720,MATCH(E$1,'Tillförd energi'!$B$1:$AQ$1,0),FALSE)</f>
        <v>0</v>
      </c>
      <c r="F221">
        <f>VLOOKUP($B221,'Tillförd energi'!$B$1:$AI$720,MATCH(F$1,'Tillförd energi'!$B$1:$AQ$1,0),FALSE)</f>
        <v>0</v>
      </c>
      <c r="G221">
        <f>VLOOKUP($B221,'Tillförd energi'!$B$1:$AI$720,MATCH(G$1,'Tillförd energi'!$B$1:$AQ$1,0),FALSE)</f>
        <v>0</v>
      </c>
      <c r="H221">
        <f>VLOOKUP($B221,'Tillförd energi'!$B$1:$AI$720,MATCH(H$1,'Tillförd energi'!$B$1:$AQ$1,0),FALSE)</f>
        <v>0</v>
      </c>
      <c r="I221">
        <f>VLOOKUP($B221,'Tillförd energi'!$B$1:$AI$720,MATCH(I$1,'Tillförd energi'!$B$1:$AQ$1,0),FALSE)</f>
        <v>0</v>
      </c>
      <c r="J221">
        <f>VLOOKUP($B221,'Tillförd energi'!$B$1:$AI$720,MATCH(J$1,'Tillförd energi'!$B$1:$AQ$1,0),FALSE)</f>
        <v>0</v>
      </c>
      <c r="K221">
        <f>VLOOKUP($B221,'Tillförd energi'!$B$1:$AI$720,MATCH(K$1,'Tillförd energi'!$B$1:$AQ$1,0),FALSE)</f>
        <v>0</v>
      </c>
      <c r="L221">
        <f>VLOOKUP($B221,'Tillförd energi'!$B$1:$AI$720,MATCH(L$1,'Tillförd energi'!$B$1:$AQ$1,0),FALSE)</f>
        <v>0</v>
      </c>
      <c r="M221">
        <f>VLOOKUP($B221,'Tillförd energi'!$B$1:$AI$720,MATCH(M$1,'Tillförd energi'!$B$1:$AQ$1,0),FALSE)</f>
        <v>28.0199</v>
      </c>
      <c r="N221">
        <f>VLOOKUP($B221,'Tillförd energi'!$B$1:$AI$720,MATCH(N$1,'Tillförd energi'!$B$1:$AQ$1,0),FALSE)</f>
        <v>4.7343099999999998</v>
      </c>
      <c r="O221">
        <f>VLOOKUP($B221,'Tillförd energi'!$B$1:$AI$720,MATCH(O$1,'Tillförd energi'!$B$1:$AQ$1,0),FALSE)</f>
        <v>28.978300000000001</v>
      </c>
      <c r="P221">
        <f>VLOOKUP($B221,'Tillförd energi'!$B$1:$AI$720,MATCH(P$1,'Tillförd energi'!$B$1:$AQ$1,0),FALSE)</f>
        <v>9.9154</v>
      </c>
      <c r="Q221">
        <f>VLOOKUP($B221,'Tillförd energi'!$B$1:$AI$720,MATCH(Q$1,'Tillförd energi'!$B$1:$AQ$1,0),FALSE)</f>
        <v>41.315100000000001</v>
      </c>
      <c r="R221">
        <f>VLOOKUP($B221,'Tillförd energi'!$B$1:$AI$720,MATCH(R$1,'Tillförd energi'!$B$1:$AQ$1,0),FALSE)</f>
        <v>0</v>
      </c>
      <c r="S221">
        <f>VLOOKUP($B221,'Tillförd energi'!$B$1:$AI$720,MATCH(S$1,'Tillförd energi'!$B$1:$AQ$1,0),FALSE)</f>
        <v>0</v>
      </c>
      <c r="T221">
        <f>VLOOKUP($B221,'Tillförd energi'!$B$1:$AI$720,MATCH(T$1,'Tillförd energi'!$B$1:$AQ$1,0),FALSE)</f>
        <v>0</v>
      </c>
      <c r="U221">
        <f>VLOOKUP($B221,'Tillförd energi'!$B$1:$AI$720,MATCH(U$1,'Tillförd energi'!$B$1:$AQ$1,0),FALSE)</f>
        <v>0</v>
      </c>
      <c r="V221">
        <f>VLOOKUP($B221,'Tillförd energi'!$B$1:$AI$720,MATCH(V$1,'Tillförd energi'!$B$1:$AQ$1,0),FALSE)</f>
        <v>0</v>
      </c>
      <c r="W221">
        <f>VLOOKUP($B221,'Tillförd energi'!$B$1:$AI$720,MATCH(W$1,'Tillförd energi'!$B$1:$AQ$1,0),FALSE)</f>
        <v>0.156</v>
      </c>
      <c r="X221">
        <f>VLOOKUP($B221,'Tillförd energi'!$B$1:$AI$720,MATCH(X$1,'Tillförd energi'!$B$1:$AQ$1,0),FALSE)</f>
        <v>0</v>
      </c>
      <c r="Y221">
        <f>VLOOKUP($B221,'Tillförd energi'!$B$1:$AI$720,MATCH(Y$1,'Tillförd energi'!$B$1:$AQ$1,0),FALSE)</f>
        <v>5.2559199999999997</v>
      </c>
      <c r="Z221">
        <f>VLOOKUP($B221,'Tillförd energi'!$B$1:$AI$720,MATCH(Z$1,'Tillförd energi'!$B$1:$AQ$1,0),FALSE)</f>
        <v>0</v>
      </c>
      <c r="AA221">
        <f>VLOOKUP($B221,'Tillförd energi'!$B$1:$AI$720,MATCH(AA$1,'Tillförd energi'!$B$1:$AQ$1,0),FALSE)</f>
        <v>0</v>
      </c>
      <c r="AB221">
        <f>VLOOKUP($B221,'Tillförd energi'!$B$1:$AI$720,MATCH(AB$1,'Tillförd energi'!$B$1:$AQ$1,0),FALSE)</f>
        <v>0</v>
      </c>
      <c r="AC221">
        <f>VLOOKUP($B221,'Tillförd energi'!$B$1:$AI$720,MATCH(AC$1,'Tillförd energi'!$B$1:$AQ$1,0),FALSE)</f>
        <v>0</v>
      </c>
      <c r="AD221">
        <f>VLOOKUP($B221,'Tillförd energi'!$B$1:$AI$720,MATCH(AD$1,'Tillförd energi'!$B$1:$AQ$1,0),FALSE)</f>
        <v>0</v>
      </c>
      <c r="AE221">
        <f>VLOOKUP($B221,'Tillförd energi'!$B$1:$AI$720,MATCH(AE$1,'Tillförd energi'!$B$1:$AQ$1,0),FALSE)</f>
        <v>0</v>
      </c>
      <c r="AF221">
        <f>VLOOKUP($B221,'Tillförd energi'!$B$1:$AI$720,MATCH(AF$1,'Tillförd energi'!$B$1:$AQ$1,0),FALSE)</f>
        <v>4.3025900000000004</v>
      </c>
      <c r="AG221">
        <f>IFERROR(VLOOKUP(B221,Miljö!$B$1:$AC$550,MATCH("Köpt mängd produktionsspecifik fjärrvärme:",Miljö!$B$1:$AC$1,0),FALSE)/1,0)</f>
        <v>0</v>
      </c>
      <c r="AI221">
        <f t="shared" si="69"/>
        <v>122.76152</v>
      </c>
      <c r="AJ221">
        <f t="shared" si="70"/>
        <v>122.76152</v>
      </c>
      <c r="AK221">
        <f>IF(ISERROR(1/VLOOKUP($B221,Leveranser!$B$1:$S$499,MATCH("Såld värme (GWh)",Leveranser!$B$1:$S$1,0),FALSE)),"",VLOOKUP($B221,Leveranser!$B$1:$S$499,MATCH("Såld värme (GWh)",Leveranser!$B$1:$S$1,0),FALSE))</f>
        <v>91.427999999999997</v>
      </c>
      <c r="AL221">
        <f>VLOOKUP($B221,Leveranser!$B$1:$Y$499,MATCH("Totalt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114">
        <f t="shared" si="71"/>
        <v>0.74476106193536862</v>
      </c>
      <c r="AP221" t="str">
        <f>IFERROR(VLOOKUP($B221,Miljövärden!$B$2:$H$600,7,FALSE),"Nej, saknas")</f>
        <v>Ja</v>
      </c>
      <c r="AQ221" t="str">
        <f>IFERROR(VLOOKUP($B221,Miljövärden!$B$2:$H$600,6,FALSE),"Nej, saknas")</f>
        <v>Nej</v>
      </c>
      <c r="AU221">
        <f t="shared" si="72"/>
        <v>4.3025900000000004</v>
      </c>
      <c r="AV221">
        <f t="shared" si="73"/>
        <v>0</v>
      </c>
      <c r="AW221">
        <f t="shared" si="74"/>
        <v>112.96301000000001</v>
      </c>
      <c r="AX221">
        <f t="shared" si="75"/>
        <v>0</v>
      </c>
      <c r="AZ221">
        <f t="shared" si="76"/>
        <v>113.11901000000002</v>
      </c>
      <c r="BC221">
        <f t="shared" si="77"/>
        <v>8.4000000000000005E-2</v>
      </c>
      <c r="BD221">
        <f t="shared" si="78"/>
        <v>5.2559199999999997</v>
      </c>
      <c r="BE221">
        <f t="shared" si="79"/>
        <v>113.11901000000002</v>
      </c>
      <c r="BF221">
        <f t="shared" si="80"/>
        <v>0</v>
      </c>
      <c r="BG221">
        <f t="shared" si="81"/>
        <v>4.3025900000000004</v>
      </c>
      <c r="BH221">
        <f>VLOOKUP(B221,Miljö!$B$1:$BX$482,MATCH("Fossilandel för ursprungspecificerad el ()",Miljö!$B$1:$I$1,0),FALSE)</f>
        <v>0</v>
      </c>
      <c r="BI221">
        <f>VLOOKUP(B221,Miljö!$B$1:$BX$482,MATCH("Kärnkraftsandel för ursprungsspecificerad el ()",Miljö!$B$1:$O$1,0),FALSE)</f>
        <v>0</v>
      </c>
      <c r="BJ221">
        <f t="shared" si="82"/>
        <v>0</v>
      </c>
      <c r="BK221" t="str">
        <f>VLOOKUP(B221,Miljö!$B$1:$P$482,MATCH("Fossil andel i procent (%)",Miljö!$B$1:$P$1,0),FALSE)</f>
        <v>ET</v>
      </c>
      <c r="BL221">
        <f t="shared" si="83"/>
        <v>122.76152</v>
      </c>
      <c r="BO221" s="21">
        <f t="shared" si="84"/>
        <v>6.8425350223750897E-4</v>
      </c>
      <c r="BP221" s="115">
        <f t="shared" si="85"/>
        <v>4.2814067470002E-2</v>
      </c>
      <c r="BQ221" s="115">
        <f t="shared" si="86"/>
        <v>0.95650167902776051</v>
      </c>
      <c r="BR221" s="115">
        <f t="shared" si="87"/>
        <v>0</v>
      </c>
      <c r="BT221" s="116">
        <f t="shared" si="88"/>
        <v>1</v>
      </c>
      <c r="BW221" s="115">
        <f>IF(AP221="Ja",VLOOKUP(B221,Miljövärden!$B$2:$H$600,MATCH("Total andel fossilt",Miljövärden!$B$2:$H$2,0),FALSE),"")</f>
        <v>6.8425099999999998E-4</v>
      </c>
      <c r="BX221" s="116">
        <f t="shared" si="89"/>
        <v>-2.5022375089913534E-9</v>
      </c>
      <c r="BZ221">
        <f t="shared" si="90"/>
        <v>-2.5022375089913534E-9</v>
      </c>
      <c r="CA221" s="115">
        <f t="shared" si="91"/>
        <v>0</v>
      </c>
    </row>
    <row r="222" spans="1:79">
      <c r="A222" t="s">
        <v>364</v>
      </c>
      <c r="B222" t="s">
        <v>373</v>
      </c>
      <c r="C222">
        <f>VLOOKUP($B222,'Tillförd energi'!$B$1:$AI$720,MATCH(C$1,'Tillförd energi'!$B$1:$AQ$1,0),FALSE)</f>
        <v>0</v>
      </c>
      <c r="D222">
        <f>VLOOKUP($B222,'Tillförd energi'!$B$1:$AI$720,MATCH(D$1,'Tillförd energi'!$B$1:$AQ$1,0),FALSE)</f>
        <v>1.0999999999999999E-2</v>
      </c>
      <c r="E222">
        <f>VLOOKUP($B222,'Tillförd energi'!$B$1:$AI$720,MATCH(E$1,'Tillförd energi'!$B$1:$AQ$1,0),FALSE)</f>
        <v>0</v>
      </c>
      <c r="F222">
        <f>VLOOKUP($B222,'Tillförd energi'!$B$1:$AI$720,MATCH(F$1,'Tillförd energi'!$B$1:$AQ$1,0),FALSE)</f>
        <v>0</v>
      </c>
      <c r="G222">
        <f>VLOOKUP($B222,'Tillförd energi'!$B$1:$AI$720,MATCH(G$1,'Tillförd energi'!$B$1:$AQ$1,0),FALSE)</f>
        <v>0</v>
      </c>
      <c r="H222">
        <f>VLOOKUP($B222,'Tillförd energi'!$B$1:$AI$720,MATCH(H$1,'Tillförd energi'!$B$1:$AQ$1,0),FALSE)</f>
        <v>0</v>
      </c>
      <c r="I222">
        <f>VLOOKUP($B222,'Tillförd energi'!$B$1:$AI$720,MATCH(I$1,'Tillförd energi'!$B$1:$AQ$1,0),FALSE)</f>
        <v>0</v>
      </c>
      <c r="J222">
        <f>VLOOKUP($B222,'Tillförd energi'!$B$1:$AI$720,MATCH(J$1,'Tillförd energi'!$B$1:$AQ$1,0),FALSE)</f>
        <v>0</v>
      </c>
      <c r="K222">
        <f>VLOOKUP($B222,'Tillförd energi'!$B$1:$AI$720,MATCH(K$1,'Tillförd energi'!$B$1:$AQ$1,0),FALSE)</f>
        <v>0</v>
      </c>
      <c r="L222">
        <f>VLOOKUP($B222,'Tillförd energi'!$B$1:$AI$720,MATCH(L$1,'Tillförd energi'!$B$1:$AQ$1,0),FALSE)</f>
        <v>0</v>
      </c>
      <c r="M222">
        <f>VLOOKUP($B222,'Tillförd energi'!$B$1:$AI$720,MATCH(M$1,'Tillförd energi'!$B$1:$AQ$1,0),FALSE)</f>
        <v>0</v>
      </c>
      <c r="N222">
        <f>VLOOKUP($B222,'Tillförd energi'!$B$1:$AI$720,MATCH(N$1,'Tillförd energi'!$B$1:$AQ$1,0),FALSE)</f>
        <v>0</v>
      </c>
      <c r="O222">
        <f>VLOOKUP($B222,'Tillförd energi'!$B$1:$AI$720,MATCH(O$1,'Tillförd energi'!$B$1:$AQ$1,0),FALSE)</f>
        <v>0</v>
      </c>
      <c r="P222">
        <f>VLOOKUP($B222,'Tillförd energi'!$B$1:$AI$720,MATCH(P$1,'Tillförd energi'!$B$1:$AQ$1,0),FALSE)</f>
        <v>0</v>
      </c>
      <c r="Q222">
        <f>VLOOKUP($B222,'Tillförd energi'!$B$1:$AI$720,MATCH(Q$1,'Tillförd energi'!$B$1:$AQ$1,0),FALSE)</f>
        <v>0</v>
      </c>
      <c r="R222">
        <f>VLOOKUP($B222,'Tillförd energi'!$B$1:$AI$720,MATCH(R$1,'Tillförd energi'!$B$1:$AQ$1,0),FALSE)</f>
        <v>3.4529000000000001</v>
      </c>
      <c r="S222">
        <f>VLOOKUP($B222,'Tillförd energi'!$B$1:$AI$720,MATCH(S$1,'Tillförd energi'!$B$1:$AQ$1,0),FALSE)</f>
        <v>0</v>
      </c>
      <c r="T222">
        <f>VLOOKUP($B222,'Tillförd energi'!$B$1:$AI$720,MATCH(T$1,'Tillförd energi'!$B$1:$AQ$1,0),FALSE)</f>
        <v>0</v>
      </c>
      <c r="U222">
        <f>VLOOKUP($B222,'Tillförd energi'!$B$1:$AI$720,MATCH(U$1,'Tillförd energi'!$B$1:$AQ$1,0),FALSE)</f>
        <v>0</v>
      </c>
      <c r="V222">
        <f>VLOOKUP($B222,'Tillförd energi'!$B$1:$AI$720,MATCH(V$1,'Tillförd energi'!$B$1:$AQ$1,0),FALSE)</f>
        <v>0</v>
      </c>
      <c r="W222">
        <f>VLOOKUP($B222,'Tillförd energi'!$B$1:$AI$720,MATCH(W$1,'Tillförd energi'!$B$1:$AQ$1,0),FALSE)</f>
        <v>0</v>
      </c>
      <c r="X222">
        <f>VLOOKUP($B222,'Tillförd energi'!$B$1:$AI$720,MATCH(X$1,'Tillförd energi'!$B$1:$AQ$1,0),FALSE)</f>
        <v>0</v>
      </c>
      <c r="Y222">
        <f>VLOOKUP($B222,'Tillförd energi'!$B$1:$AI$720,MATCH(Y$1,'Tillförd energi'!$B$1:$AQ$1,0),FALSE)</f>
        <v>0</v>
      </c>
      <c r="Z222">
        <f>VLOOKUP($B222,'Tillförd energi'!$B$1:$AI$720,MATCH(Z$1,'Tillförd energi'!$B$1:$AQ$1,0),FALSE)</f>
        <v>0</v>
      </c>
      <c r="AA222">
        <f>VLOOKUP($B222,'Tillförd energi'!$B$1:$AI$720,MATCH(AA$1,'Tillförd energi'!$B$1:$AQ$1,0),FALSE)</f>
        <v>0</v>
      </c>
      <c r="AB222">
        <f>VLOOKUP($B222,'Tillförd energi'!$B$1:$AI$720,MATCH(AB$1,'Tillförd energi'!$B$1:$AQ$1,0),FALSE)</f>
        <v>0</v>
      </c>
      <c r="AC222">
        <f>VLOOKUP($B222,'Tillförd energi'!$B$1:$AI$720,MATCH(AC$1,'Tillförd energi'!$B$1:$AQ$1,0),FALSE)</f>
        <v>0</v>
      </c>
      <c r="AD222">
        <f>VLOOKUP($B222,'Tillförd energi'!$B$1:$AI$720,MATCH(AD$1,'Tillförd energi'!$B$1:$AQ$1,0),FALSE)</f>
        <v>0</v>
      </c>
      <c r="AE222">
        <f>VLOOKUP($B222,'Tillförd energi'!$B$1:$AI$720,MATCH(AE$1,'Tillförd energi'!$B$1:$AQ$1,0),FALSE)</f>
        <v>0</v>
      </c>
      <c r="AF222">
        <f>VLOOKUP($B222,'Tillförd energi'!$B$1:$AI$720,MATCH(AF$1,'Tillförd energi'!$B$1:$AQ$1,0),FALSE)</f>
        <v>6.9000000000000006E-2</v>
      </c>
      <c r="AG222">
        <f>IFERROR(VLOOKUP(B222,Miljö!$B$1:$AC$550,MATCH("Köpt mängd produktionsspecifik fjärrvärme:",Miljö!$B$1:$AC$1,0),FALSE)/1,0)</f>
        <v>0</v>
      </c>
      <c r="AI222">
        <f t="shared" si="69"/>
        <v>3.5329000000000002</v>
      </c>
      <c r="AJ222">
        <f t="shared" si="70"/>
        <v>3.5329000000000002</v>
      </c>
      <c r="AK222">
        <f>IF(ISERROR(1/VLOOKUP($B222,Leveranser!$B$1:$S$499,MATCH("Såld värme (GWh)",Leveranser!$B$1:$S$1,0),FALSE)),"",VLOOKUP($B222,Leveranser!$B$1:$S$499,MATCH("Såld värme (GWh)",Leveranser!$B$1:$S$1,0),FALSE))</f>
        <v>2.9929999999999999</v>
      </c>
      <c r="AL222">
        <f>VLOOKUP($B222,Leveranser!$B$1:$Y$499,MATCH("Totalt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114">
        <f t="shared" si="71"/>
        <v>0.84717937105494068</v>
      </c>
      <c r="AP222" t="str">
        <f>IFERROR(VLOOKUP($B222,Miljövärden!$B$2:$H$600,7,FALSE),"Nej, saknas")</f>
        <v>Ja</v>
      </c>
      <c r="AQ222" t="str">
        <f>IFERROR(VLOOKUP($B222,Miljövärden!$B$2:$H$600,6,FALSE),"Nej, saknas")</f>
        <v>Nej</v>
      </c>
      <c r="AU222">
        <f t="shared" si="72"/>
        <v>6.9000000000000006E-2</v>
      </c>
      <c r="AV222">
        <f t="shared" si="73"/>
        <v>0</v>
      </c>
      <c r="AW222">
        <f t="shared" si="74"/>
        <v>0</v>
      </c>
      <c r="AX222">
        <f t="shared" si="75"/>
        <v>3.4529000000000001</v>
      </c>
      <c r="AZ222">
        <f t="shared" si="76"/>
        <v>3.4529000000000001</v>
      </c>
      <c r="BC222">
        <f t="shared" si="77"/>
        <v>1.0999999999999999E-2</v>
      </c>
      <c r="BD222">
        <f t="shared" si="78"/>
        <v>0</v>
      </c>
      <c r="BE222">
        <f t="shared" si="79"/>
        <v>3.4529000000000001</v>
      </c>
      <c r="BF222">
        <f t="shared" si="80"/>
        <v>0</v>
      </c>
      <c r="BG222">
        <f t="shared" si="81"/>
        <v>6.9000000000000006E-2</v>
      </c>
      <c r="BH222">
        <f>VLOOKUP(B222,Miljö!$B$1:$BX$482,MATCH("Fossilandel för ursprungspecificerad el ()",Miljö!$B$1:$I$1,0),FALSE)</f>
        <v>0</v>
      </c>
      <c r="BI222">
        <f>VLOOKUP(B222,Miljö!$B$1:$BX$482,MATCH("Kärnkraftsandel för ursprungsspecificerad el ()",Miljö!$B$1:$O$1,0),FALSE)</f>
        <v>0</v>
      </c>
      <c r="BJ222">
        <f t="shared" si="82"/>
        <v>0</v>
      </c>
      <c r="BK222" t="str">
        <f>VLOOKUP(B222,Miljö!$B$1:$P$482,MATCH("Fossil andel i procent (%)",Miljö!$B$1:$P$1,0),FALSE)</f>
        <v>ET</v>
      </c>
      <c r="BL222">
        <f t="shared" si="83"/>
        <v>3.5329000000000002</v>
      </c>
      <c r="BO222" s="21">
        <f t="shared" si="84"/>
        <v>3.1135894024738879E-3</v>
      </c>
      <c r="BP222" s="115">
        <f t="shared" si="85"/>
        <v>0</v>
      </c>
      <c r="BQ222" s="115">
        <f t="shared" si="86"/>
        <v>0.99688641059752603</v>
      </c>
      <c r="BR222" s="115">
        <f t="shared" si="87"/>
        <v>0</v>
      </c>
      <c r="BT222" s="116">
        <f t="shared" si="88"/>
        <v>0.99999999999999989</v>
      </c>
      <c r="BW222" s="115">
        <f>IF(AP222="Ja",VLOOKUP(B222,Miljövärden!$B$2:$H$600,MATCH("Total andel fossilt",Miljövärden!$B$2:$H$2,0),FALSE),"")</f>
        <v>3.1135899999999998E-3</v>
      </c>
      <c r="BX222" s="116">
        <f t="shared" si="89"/>
        <v>5.9752611192287475E-10</v>
      </c>
      <c r="BZ222">
        <f t="shared" si="90"/>
        <v>5.9752611192287475E-10</v>
      </c>
      <c r="CA222" s="115">
        <f t="shared" si="91"/>
        <v>0</v>
      </c>
    </row>
    <row r="223" spans="1:79">
      <c r="A223" t="s">
        <v>364</v>
      </c>
      <c r="B223" t="s">
        <v>374</v>
      </c>
      <c r="C223">
        <f>VLOOKUP($B223,'Tillförd energi'!$B$1:$AI$720,MATCH(C$1,'Tillförd energi'!$B$1:$AQ$1,0),FALSE)</f>
        <v>0</v>
      </c>
      <c r="D223">
        <f>VLOOKUP($B223,'Tillförd energi'!$B$1:$AI$720,MATCH(D$1,'Tillförd energi'!$B$1:$AQ$1,0),FALSE)</f>
        <v>0.41699999999999998</v>
      </c>
      <c r="E223">
        <f>VLOOKUP($B223,'Tillförd energi'!$B$1:$AI$720,MATCH(E$1,'Tillförd energi'!$B$1:$AQ$1,0),FALSE)</f>
        <v>0</v>
      </c>
      <c r="F223">
        <f>VLOOKUP($B223,'Tillförd energi'!$B$1:$AI$720,MATCH(F$1,'Tillförd energi'!$B$1:$AQ$1,0),FALSE)</f>
        <v>0</v>
      </c>
      <c r="G223">
        <f>VLOOKUP($B223,'Tillförd energi'!$B$1:$AI$720,MATCH(G$1,'Tillförd energi'!$B$1:$AQ$1,0),FALSE)</f>
        <v>0</v>
      </c>
      <c r="H223">
        <f>VLOOKUP($B223,'Tillförd energi'!$B$1:$AI$720,MATCH(H$1,'Tillförd energi'!$B$1:$AQ$1,0),FALSE)</f>
        <v>0</v>
      </c>
      <c r="I223">
        <f>VLOOKUP($B223,'Tillförd energi'!$B$1:$AI$720,MATCH(I$1,'Tillförd energi'!$B$1:$AQ$1,0),FALSE)</f>
        <v>0</v>
      </c>
      <c r="J223">
        <f>VLOOKUP($B223,'Tillförd energi'!$B$1:$AI$720,MATCH(J$1,'Tillförd energi'!$B$1:$AQ$1,0),FALSE)</f>
        <v>0</v>
      </c>
      <c r="K223">
        <f>VLOOKUP($B223,'Tillförd energi'!$B$1:$AI$720,MATCH(K$1,'Tillförd energi'!$B$1:$AQ$1,0),FALSE)</f>
        <v>0</v>
      </c>
      <c r="L223">
        <f>VLOOKUP($B223,'Tillförd energi'!$B$1:$AI$720,MATCH(L$1,'Tillförd energi'!$B$1:$AQ$1,0),FALSE)</f>
        <v>0</v>
      </c>
      <c r="M223">
        <f>VLOOKUP($B223,'Tillförd energi'!$B$1:$AI$720,MATCH(M$1,'Tillförd energi'!$B$1:$AQ$1,0),FALSE)</f>
        <v>0</v>
      </c>
      <c r="N223">
        <f>VLOOKUP($B223,'Tillförd energi'!$B$1:$AI$720,MATCH(N$1,'Tillförd energi'!$B$1:$AQ$1,0),FALSE)</f>
        <v>0</v>
      </c>
      <c r="O223">
        <f>VLOOKUP($B223,'Tillförd energi'!$B$1:$AI$720,MATCH(O$1,'Tillförd energi'!$B$1:$AQ$1,0),FALSE)</f>
        <v>67.855500000000006</v>
      </c>
      <c r="P223">
        <f>VLOOKUP($B223,'Tillförd energi'!$B$1:$AI$720,MATCH(P$1,'Tillförd energi'!$B$1:$AQ$1,0),FALSE)</f>
        <v>0</v>
      </c>
      <c r="Q223">
        <f>VLOOKUP($B223,'Tillförd energi'!$B$1:$AI$720,MATCH(Q$1,'Tillförd energi'!$B$1:$AQ$1,0),FALSE)</f>
        <v>0</v>
      </c>
      <c r="R223">
        <f>VLOOKUP($B223,'Tillförd energi'!$B$1:$AI$720,MATCH(R$1,'Tillförd energi'!$B$1:$AQ$1,0),FALSE)</f>
        <v>7.327</v>
      </c>
      <c r="S223">
        <f>VLOOKUP($B223,'Tillförd energi'!$B$1:$AI$720,MATCH(S$1,'Tillförd energi'!$B$1:$AQ$1,0),FALSE)</f>
        <v>0</v>
      </c>
      <c r="T223">
        <f>VLOOKUP($B223,'Tillförd energi'!$B$1:$AI$720,MATCH(T$1,'Tillförd energi'!$B$1:$AQ$1,0),FALSE)</f>
        <v>0</v>
      </c>
      <c r="U223">
        <f>VLOOKUP($B223,'Tillförd energi'!$B$1:$AI$720,MATCH(U$1,'Tillförd energi'!$B$1:$AQ$1,0),FALSE)</f>
        <v>0</v>
      </c>
      <c r="V223">
        <f>VLOOKUP($B223,'Tillförd energi'!$B$1:$AI$720,MATCH(V$1,'Tillförd energi'!$B$1:$AQ$1,0),FALSE)</f>
        <v>0</v>
      </c>
      <c r="W223">
        <f>VLOOKUP($B223,'Tillförd energi'!$B$1:$AI$720,MATCH(W$1,'Tillförd energi'!$B$1:$AQ$1,0),FALSE)</f>
        <v>0</v>
      </c>
      <c r="X223">
        <f>VLOOKUP($B223,'Tillförd energi'!$B$1:$AI$720,MATCH(X$1,'Tillförd energi'!$B$1:$AQ$1,0),FALSE)</f>
        <v>0</v>
      </c>
      <c r="Y223">
        <f>VLOOKUP($B223,'Tillförd energi'!$B$1:$AI$720,MATCH(Y$1,'Tillförd energi'!$B$1:$AQ$1,0),FALSE)</f>
        <v>0</v>
      </c>
      <c r="Z223">
        <f>VLOOKUP($B223,'Tillförd energi'!$B$1:$AI$720,MATCH(Z$1,'Tillförd energi'!$B$1:$AQ$1,0),FALSE)</f>
        <v>0</v>
      </c>
      <c r="AA223">
        <f>VLOOKUP($B223,'Tillförd energi'!$B$1:$AI$720,MATCH(AA$1,'Tillförd energi'!$B$1:$AQ$1,0),FALSE)</f>
        <v>0</v>
      </c>
      <c r="AB223">
        <f>VLOOKUP($B223,'Tillförd energi'!$B$1:$AI$720,MATCH(AB$1,'Tillförd energi'!$B$1:$AQ$1,0),FALSE)</f>
        <v>0</v>
      </c>
      <c r="AC223">
        <f>VLOOKUP($B223,'Tillförd energi'!$B$1:$AI$720,MATCH(AC$1,'Tillförd energi'!$B$1:$AQ$1,0),FALSE)</f>
        <v>0</v>
      </c>
      <c r="AD223">
        <f>VLOOKUP($B223,'Tillförd energi'!$B$1:$AI$720,MATCH(AD$1,'Tillförd energi'!$B$1:$AQ$1,0),FALSE)</f>
        <v>0</v>
      </c>
      <c r="AE223">
        <f>VLOOKUP($B223,'Tillförd energi'!$B$1:$AI$720,MATCH(AE$1,'Tillförd energi'!$B$1:$AQ$1,0),FALSE)</f>
        <v>0</v>
      </c>
      <c r="AF223">
        <f>VLOOKUP($B223,'Tillförd energi'!$B$1:$AI$720,MATCH(AF$1,'Tillförd energi'!$B$1:$AQ$1,0),FALSE)</f>
        <v>3.0371000000000001</v>
      </c>
      <c r="AG223">
        <f>IFERROR(VLOOKUP(B223,Miljö!$B$1:$AC$550,MATCH("Köpt mängd produktionsspecifik fjärrvärme:",Miljö!$B$1:$AC$1,0),FALSE)/1,0)</f>
        <v>0</v>
      </c>
      <c r="AI223">
        <f t="shared" si="69"/>
        <v>78.636600000000001</v>
      </c>
      <c r="AJ223">
        <f t="shared" si="70"/>
        <v>78.636600000000001</v>
      </c>
      <c r="AK223">
        <f>IF(ISERROR(1/VLOOKUP($B223,Leveranser!$B$1:$S$499,MATCH("Såld värme (GWh)",Leveranser!$B$1:$S$1,0),FALSE)),"",VLOOKUP($B223,Leveranser!$B$1:$S$499,MATCH("Såld värme (GWh)",Leveranser!$B$1:$S$1,0),FALSE))</f>
        <v>74.311999999999998</v>
      </c>
      <c r="AL223">
        <f>VLOOKUP($B223,Leveranser!$B$1:$Y$499,MATCH("Totalt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114">
        <f t="shared" si="71"/>
        <v>0.94500525200733498</v>
      </c>
      <c r="AP223" t="str">
        <f>IFERROR(VLOOKUP($B223,Miljövärden!$B$2:$H$600,7,FALSE),"Nej, saknas")</f>
        <v>Ja</v>
      </c>
      <c r="AQ223" t="str">
        <f>IFERROR(VLOOKUP($B223,Miljövärden!$B$2:$H$600,6,FALSE),"Nej, saknas")</f>
        <v>Nej</v>
      </c>
      <c r="AU223">
        <f t="shared" si="72"/>
        <v>3.0371000000000001</v>
      </c>
      <c r="AV223">
        <f t="shared" si="73"/>
        <v>0</v>
      </c>
      <c r="AW223">
        <f t="shared" si="74"/>
        <v>67.855500000000006</v>
      </c>
      <c r="AX223">
        <f t="shared" si="75"/>
        <v>7.327</v>
      </c>
      <c r="AZ223">
        <f t="shared" si="76"/>
        <v>75.182500000000005</v>
      </c>
      <c r="BC223">
        <f t="shared" si="77"/>
        <v>0.41699999999999998</v>
      </c>
      <c r="BD223">
        <f t="shared" si="78"/>
        <v>0</v>
      </c>
      <c r="BE223">
        <f t="shared" si="79"/>
        <v>75.182500000000005</v>
      </c>
      <c r="BF223">
        <f t="shared" si="80"/>
        <v>0</v>
      </c>
      <c r="BG223">
        <f t="shared" si="81"/>
        <v>3.0371000000000001</v>
      </c>
      <c r="BH223">
        <f>VLOOKUP(B223,Miljö!$B$1:$BX$482,MATCH("Fossilandel för ursprungspecificerad el ()",Miljö!$B$1:$I$1,0),FALSE)</f>
        <v>0</v>
      </c>
      <c r="BI223">
        <f>VLOOKUP(B223,Miljö!$B$1:$BX$482,MATCH("Kärnkraftsandel för ursprungsspecificerad el ()",Miljö!$B$1:$O$1,0),FALSE)</f>
        <v>0</v>
      </c>
      <c r="BJ223">
        <f t="shared" si="82"/>
        <v>0</v>
      </c>
      <c r="BK223" t="str">
        <f>VLOOKUP(B223,Miljö!$B$1:$P$482,MATCH("Fossil andel i procent (%)",Miljö!$B$1:$P$1,0),FALSE)</f>
        <v>ET</v>
      </c>
      <c r="BL223">
        <f t="shared" si="83"/>
        <v>78.636600000000001</v>
      </c>
      <c r="BO223" s="21">
        <f t="shared" si="84"/>
        <v>5.3028742341352493E-3</v>
      </c>
      <c r="BP223" s="115">
        <f t="shared" si="85"/>
        <v>0</v>
      </c>
      <c r="BQ223" s="115">
        <f t="shared" si="86"/>
        <v>0.99469712576586478</v>
      </c>
      <c r="BR223" s="115">
        <f t="shared" si="87"/>
        <v>0</v>
      </c>
      <c r="BT223" s="116">
        <f t="shared" si="88"/>
        <v>1</v>
      </c>
      <c r="BW223" s="115">
        <f>IF(AP223="Ja",VLOOKUP(B223,Miljövärden!$B$2:$H$600,MATCH("Total andel fossilt",Miljövärden!$B$2:$H$2,0),FALSE),"")</f>
        <v>5.3028700000000003E-3</v>
      </c>
      <c r="BX223" s="116">
        <f t="shared" si="89"/>
        <v>-4.234135249012172E-9</v>
      </c>
      <c r="BZ223">
        <f t="shared" si="90"/>
        <v>-4.234135249012172E-9</v>
      </c>
      <c r="CA223" s="115">
        <f t="shared" si="91"/>
        <v>0</v>
      </c>
    </row>
    <row r="224" spans="1:79">
      <c r="A224" t="s">
        <v>364</v>
      </c>
      <c r="B224" t="s">
        <v>375</v>
      </c>
      <c r="C224">
        <f>VLOOKUP($B224,'Tillförd energi'!$B$1:$AI$720,MATCH(C$1,'Tillförd energi'!$B$1:$AQ$1,0),FALSE)</f>
        <v>0</v>
      </c>
      <c r="D224">
        <f>VLOOKUP($B224,'Tillförd energi'!$B$1:$AI$720,MATCH(D$1,'Tillförd energi'!$B$1:$AQ$1,0),FALSE)</f>
        <v>6.5000000000000002E-2</v>
      </c>
      <c r="E224">
        <f>VLOOKUP($B224,'Tillförd energi'!$B$1:$AI$720,MATCH(E$1,'Tillförd energi'!$B$1:$AQ$1,0),FALSE)</f>
        <v>0</v>
      </c>
      <c r="F224">
        <f>VLOOKUP($B224,'Tillförd energi'!$B$1:$AI$720,MATCH(F$1,'Tillförd energi'!$B$1:$AQ$1,0),FALSE)</f>
        <v>0</v>
      </c>
      <c r="G224">
        <f>VLOOKUP($B224,'Tillförd energi'!$B$1:$AI$720,MATCH(G$1,'Tillförd energi'!$B$1:$AQ$1,0),FALSE)</f>
        <v>0</v>
      </c>
      <c r="H224">
        <f>VLOOKUP($B224,'Tillförd energi'!$B$1:$AI$720,MATCH(H$1,'Tillförd energi'!$B$1:$AQ$1,0),FALSE)</f>
        <v>0</v>
      </c>
      <c r="I224">
        <f>VLOOKUP($B224,'Tillförd energi'!$B$1:$AI$720,MATCH(I$1,'Tillförd energi'!$B$1:$AQ$1,0),FALSE)</f>
        <v>0</v>
      </c>
      <c r="J224">
        <f>VLOOKUP($B224,'Tillförd energi'!$B$1:$AI$720,MATCH(J$1,'Tillförd energi'!$B$1:$AQ$1,0),FALSE)</f>
        <v>0</v>
      </c>
      <c r="K224">
        <f>VLOOKUP($B224,'Tillförd energi'!$B$1:$AI$720,MATCH(K$1,'Tillförd energi'!$B$1:$AQ$1,0),FALSE)</f>
        <v>0</v>
      </c>
      <c r="L224">
        <f>VLOOKUP($B224,'Tillförd energi'!$B$1:$AI$720,MATCH(L$1,'Tillförd energi'!$B$1:$AQ$1,0),FALSE)</f>
        <v>0</v>
      </c>
      <c r="M224">
        <f>VLOOKUP($B224,'Tillförd energi'!$B$1:$AI$720,MATCH(M$1,'Tillförd energi'!$B$1:$AQ$1,0),FALSE)</f>
        <v>0</v>
      </c>
      <c r="N224">
        <f>VLOOKUP($B224,'Tillförd energi'!$B$1:$AI$720,MATCH(N$1,'Tillförd energi'!$B$1:$AQ$1,0),FALSE)</f>
        <v>0</v>
      </c>
      <c r="O224">
        <f>VLOOKUP($B224,'Tillförd energi'!$B$1:$AI$720,MATCH(O$1,'Tillförd energi'!$B$1:$AQ$1,0),FALSE)</f>
        <v>0</v>
      </c>
      <c r="P224">
        <f>VLOOKUP($B224,'Tillförd energi'!$B$1:$AI$720,MATCH(P$1,'Tillförd energi'!$B$1:$AQ$1,0),FALSE)</f>
        <v>0</v>
      </c>
      <c r="Q224">
        <f>VLOOKUP($B224,'Tillförd energi'!$B$1:$AI$720,MATCH(Q$1,'Tillförd energi'!$B$1:$AQ$1,0),FALSE)</f>
        <v>0</v>
      </c>
      <c r="R224">
        <f>VLOOKUP($B224,'Tillförd energi'!$B$1:$AI$720,MATCH(R$1,'Tillförd energi'!$B$1:$AQ$1,0),FALSE)</f>
        <v>6.6879999999999997</v>
      </c>
      <c r="S224">
        <f>VLOOKUP($B224,'Tillförd energi'!$B$1:$AI$720,MATCH(S$1,'Tillförd energi'!$B$1:$AQ$1,0),FALSE)</f>
        <v>0</v>
      </c>
      <c r="T224">
        <f>VLOOKUP($B224,'Tillförd energi'!$B$1:$AI$720,MATCH(T$1,'Tillförd energi'!$B$1:$AQ$1,0),FALSE)</f>
        <v>0</v>
      </c>
      <c r="U224">
        <f>VLOOKUP($B224,'Tillförd energi'!$B$1:$AI$720,MATCH(U$1,'Tillförd energi'!$B$1:$AQ$1,0),FALSE)</f>
        <v>0</v>
      </c>
      <c r="V224">
        <f>VLOOKUP($B224,'Tillförd energi'!$B$1:$AI$720,MATCH(V$1,'Tillförd energi'!$B$1:$AQ$1,0),FALSE)</f>
        <v>0</v>
      </c>
      <c r="W224">
        <f>VLOOKUP($B224,'Tillförd energi'!$B$1:$AI$720,MATCH(W$1,'Tillförd energi'!$B$1:$AQ$1,0),FALSE)</f>
        <v>0</v>
      </c>
      <c r="X224">
        <f>VLOOKUP($B224,'Tillförd energi'!$B$1:$AI$720,MATCH(X$1,'Tillförd energi'!$B$1:$AQ$1,0),FALSE)</f>
        <v>0</v>
      </c>
      <c r="Y224">
        <f>VLOOKUP($B224,'Tillförd energi'!$B$1:$AI$720,MATCH(Y$1,'Tillförd energi'!$B$1:$AQ$1,0),FALSE)</f>
        <v>0</v>
      </c>
      <c r="Z224">
        <f>VLOOKUP($B224,'Tillförd energi'!$B$1:$AI$720,MATCH(Z$1,'Tillförd energi'!$B$1:$AQ$1,0),FALSE)</f>
        <v>2.5999999999999999E-3</v>
      </c>
      <c r="AA224">
        <f>VLOOKUP($B224,'Tillförd energi'!$B$1:$AI$720,MATCH(AA$1,'Tillförd energi'!$B$1:$AQ$1,0),FALSE)</f>
        <v>0</v>
      </c>
      <c r="AB224">
        <f>VLOOKUP($B224,'Tillförd energi'!$B$1:$AI$720,MATCH(AB$1,'Tillförd energi'!$B$1:$AQ$1,0),FALSE)</f>
        <v>0</v>
      </c>
      <c r="AC224">
        <f>VLOOKUP($B224,'Tillförd energi'!$B$1:$AI$720,MATCH(AC$1,'Tillförd energi'!$B$1:$AQ$1,0),FALSE)</f>
        <v>0</v>
      </c>
      <c r="AD224">
        <f>VLOOKUP($B224,'Tillförd energi'!$B$1:$AI$720,MATCH(AD$1,'Tillförd energi'!$B$1:$AQ$1,0),FALSE)</f>
        <v>8.7349999999999994</v>
      </c>
      <c r="AE224">
        <f>VLOOKUP($B224,'Tillförd energi'!$B$1:$AI$720,MATCH(AE$1,'Tillförd energi'!$B$1:$AQ$1,0),FALSE)</f>
        <v>0</v>
      </c>
      <c r="AF224">
        <f>VLOOKUP($B224,'Tillförd energi'!$B$1:$AI$720,MATCH(AF$1,'Tillförd energi'!$B$1:$AQ$1,0),FALSE)</f>
        <v>0.121</v>
      </c>
      <c r="AG224">
        <f>IFERROR(VLOOKUP(B224,Miljö!$B$1:$AC$550,MATCH("Köpt mängd produktionsspecifik fjärrvärme:",Miljö!$B$1:$AC$1,0),FALSE)/1,0)</f>
        <v>0</v>
      </c>
      <c r="AI224">
        <f t="shared" si="69"/>
        <v>15.611600000000001</v>
      </c>
      <c r="AJ224">
        <f t="shared" si="70"/>
        <v>15.611600000000001</v>
      </c>
      <c r="AK224">
        <f>IF(ISERROR(1/VLOOKUP($B224,Leveranser!$B$1:$S$499,MATCH("Såld värme (GWh)",Leveranser!$B$1:$S$1,0),FALSE)),"",VLOOKUP($B224,Leveranser!$B$1:$S$499,MATCH("Såld värme (GWh)",Leveranser!$B$1:$S$1,0),FALSE))</f>
        <v>12.637</v>
      </c>
      <c r="AL224">
        <f>VLOOKUP($B224,Leveranser!$B$1:$Y$499,MATCH("Totalt såld fjärrvärme till andra fjärrvärmeföretag",Leveranser!$B$1:$AA$1,0),FALSE)</f>
        <v>0</v>
      </c>
      <c r="AM224">
        <f>IF(ISERROR(1/VLOOKUP($B224,Miljö!$B$1:$S$500,MATCH("Såld mängd produktionsspecifik fjärrvärme (GWh)",Miljö!$B$1:$R$1,0),FALSE)),0,VLOOKUP($B224,Miljö!$B$1:$S$500,MATCH("Såld mängd produktionsspecifik fjärrvärme (GWh)",Miljö!$B$1:$R$1,0),FALSE))</f>
        <v>0</v>
      </c>
      <c r="AN224" s="114">
        <f t="shared" si="71"/>
        <v>0.80946219477824177</v>
      </c>
      <c r="AP224" t="str">
        <f>IFERROR(VLOOKUP($B224,Miljövärden!$B$2:$H$600,7,FALSE),"Nej, saknas")</f>
        <v>Ja</v>
      </c>
      <c r="AQ224" t="str">
        <f>IFERROR(VLOOKUP($B224,Miljövärden!$B$2:$H$600,6,FALSE),"Nej, saknas")</f>
        <v>Nej</v>
      </c>
      <c r="AU224">
        <f t="shared" si="72"/>
        <v>0.1236</v>
      </c>
      <c r="AV224">
        <f t="shared" si="73"/>
        <v>0</v>
      </c>
      <c r="AW224">
        <f t="shared" si="74"/>
        <v>0</v>
      </c>
      <c r="AX224">
        <f t="shared" si="75"/>
        <v>6.6879999999999997</v>
      </c>
      <c r="AZ224">
        <f t="shared" si="76"/>
        <v>6.6879999999999997</v>
      </c>
      <c r="BC224">
        <f t="shared" si="77"/>
        <v>6.5000000000000002E-2</v>
      </c>
      <c r="BD224">
        <f t="shared" si="78"/>
        <v>0</v>
      </c>
      <c r="BE224">
        <f t="shared" si="79"/>
        <v>6.6879999999999997</v>
      </c>
      <c r="BF224">
        <f t="shared" si="80"/>
        <v>8.7349999999999994</v>
      </c>
      <c r="BG224">
        <f t="shared" si="81"/>
        <v>0.1236</v>
      </c>
      <c r="BH224">
        <f>VLOOKUP(B224,Miljö!$B$1:$BX$482,MATCH("Fossilandel för ursprungspecificerad el ()",Miljö!$B$1:$I$1,0),FALSE)</f>
        <v>0</v>
      </c>
      <c r="BI224">
        <f>VLOOKUP(B224,Miljö!$B$1:$BX$482,MATCH("Kärnkraftsandel för ursprungsspecificerad el ()",Miljö!$B$1:$O$1,0),FALSE)</f>
        <v>0</v>
      </c>
      <c r="BJ224">
        <f t="shared" si="82"/>
        <v>0</v>
      </c>
      <c r="BK224" t="str">
        <f>VLOOKUP(B224,Miljö!$B$1:$P$482,MATCH("Fossil andel i procent (%)",Miljö!$B$1:$P$1,0),FALSE)</f>
        <v>ET</v>
      </c>
      <c r="BL224">
        <f t="shared" si="83"/>
        <v>15.611599999999999</v>
      </c>
      <c r="BO224" s="21">
        <f t="shared" si="84"/>
        <v>4.1635706782136364E-3</v>
      </c>
      <c r="BP224" s="115">
        <f t="shared" si="85"/>
        <v>0</v>
      </c>
      <c r="BQ224" s="115">
        <f t="shared" si="86"/>
        <v>0.43631658510338467</v>
      </c>
      <c r="BR224" s="115">
        <f t="shared" si="87"/>
        <v>0.55951984421840173</v>
      </c>
      <c r="BT224" s="116">
        <f t="shared" si="88"/>
        <v>1</v>
      </c>
      <c r="BW224" s="115">
        <f>IF(AP224="Ja",VLOOKUP(B224,Miljövärden!$B$2:$H$600,MATCH("Total andel fossilt",Miljövärden!$B$2:$H$2,0),FALSE),"")</f>
        <v>4.1635700000000001E-3</v>
      </c>
      <c r="BX224" s="116">
        <f t="shared" si="89"/>
        <v>-6.7821363629316789E-10</v>
      </c>
      <c r="BZ224">
        <f t="shared" si="90"/>
        <v>-6.7821363629316789E-10</v>
      </c>
      <c r="CA224" s="115">
        <f t="shared" si="91"/>
        <v>0</v>
      </c>
    </row>
    <row r="225" spans="1:79">
      <c r="A225" t="s">
        <v>364</v>
      </c>
      <c r="B225" t="s">
        <v>376</v>
      </c>
      <c r="C225">
        <f>VLOOKUP($B225,'Tillförd energi'!$B$1:$AI$720,MATCH(C$1,'Tillförd energi'!$B$1:$AQ$1,0),FALSE)</f>
        <v>0</v>
      </c>
      <c r="D225">
        <f>VLOOKUP($B225,'Tillförd energi'!$B$1:$AI$720,MATCH(D$1,'Tillförd energi'!$B$1:$AQ$1,0),FALSE)</f>
        <v>2.9000000000000001E-2</v>
      </c>
      <c r="E225">
        <f>VLOOKUP($B225,'Tillförd energi'!$B$1:$AI$720,MATCH(E$1,'Tillförd energi'!$B$1:$AQ$1,0),FALSE)</f>
        <v>0</v>
      </c>
      <c r="F225">
        <f>VLOOKUP($B225,'Tillförd energi'!$B$1:$AI$720,MATCH(F$1,'Tillförd energi'!$B$1:$AQ$1,0),FALSE)</f>
        <v>0</v>
      </c>
      <c r="G225">
        <f>VLOOKUP($B225,'Tillförd energi'!$B$1:$AI$720,MATCH(G$1,'Tillförd energi'!$B$1:$AQ$1,0),FALSE)</f>
        <v>0</v>
      </c>
      <c r="H225">
        <f>VLOOKUP($B225,'Tillförd energi'!$B$1:$AI$720,MATCH(H$1,'Tillförd energi'!$B$1:$AQ$1,0),FALSE)</f>
        <v>0</v>
      </c>
      <c r="I225">
        <f>VLOOKUP($B225,'Tillförd energi'!$B$1:$AI$720,MATCH(I$1,'Tillförd energi'!$B$1:$AQ$1,0),FALSE)</f>
        <v>0</v>
      </c>
      <c r="J225">
        <f>VLOOKUP($B225,'Tillförd energi'!$B$1:$AI$720,MATCH(J$1,'Tillförd energi'!$B$1:$AQ$1,0),FALSE)</f>
        <v>0</v>
      </c>
      <c r="K225">
        <f>VLOOKUP($B225,'Tillförd energi'!$B$1:$AI$720,MATCH(K$1,'Tillförd energi'!$B$1:$AQ$1,0),FALSE)</f>
        <v>0</v>
      </c>
      <c r="L225">
        <f>VLOOKUP($B225,'Tillförd energi'!$B$1:$AI$720,MATCH(L$1,'Tillförd energi'!$B$1:$AQ$1,0),FALSE)</f>
        <v>0</v>
      </c>
      <c r="M225">
        <f>VLOOKUP($B225,'Tillförd energi'!$B$1:$AI$720,MATCH(M$1,'Tillförd energi'!$B$1:$AQ$1,0),FALSE)</f>
        <v>0</v>
      </c>
      <c r="N225">
        <f>VLOOKUP($B225,'Tillförd energi'!$B$1:$AI$720,MATCH(N$1,'Tillförd energi'!$B$1:$AQ$1,0),FALSE)</f>
        <v>0</v>
      </c>
      <c r="O225">
        <f>VLOOKUP($B225,'Tillförd energi'!$B$1:$AI$720,MATCH(O$1,'Tillförd energi'!$B$1:$AQ$1,0),FALSE)</f>
        <v>0</v>
      </c>
      <c r="P225">
        <f>VLOOKUP($B225,'Tillförd energi'!$B$1:$AI$720,MATCH(P$1,'Tillförd energi'!$B$1:$AQ$1,0),FALSE)</f>
        <v>0</v>
      </c>
      <c r="Q225">
        <f>VLOOKUP($B225,'Tillförd energi'!$B$1:$AI$720,MATCH(Q$1,'Tillförd energi'!$B$1:$AQ$1,0),FALSE)</f>
        <v>0</v>
      </c>
      <c r="R225">
        <f>VLOOKUP($B225,'Tillförd energi'!$B$1:$AI$720,MATCH(R$1,'Tillförd energi'!$B$1:$AQ$1,0),FALSE)</f>
        <v>11.551</v>
      </c>
      <c r="S225">
        <f>VLOOKUP($B225,'Tillförd energi'!$B$1:$AI$720,MATCH(S$1,'Tillförd energi'!$B$1:$AQ$1,0),FALSE)</f>
        <v>0</v>
      </c>
      <c r="T225">
        <f>VLOOKUP($B225,'Tillförd energi'!$B$1:$AI$720,MATCH(T$1,'Tillförd energi'!$B$1:$AQ$1,0),FALSE)</f>
        <v>0</v>
      </c>
      <c r="U225">
        <f>VLOOKUP($B225,'Tillförd energi'!$B$1:$AI$720,MATCH(U$1,'Tillförd energi'!$B$1:$AQ$1,0),FALSE)</f>
        <v>0</v>
      </c>
      <c r="V225">
        <f>VLOOKUP($B225,'Tillförd energi'!$B$1:$AI$720,MATCH(V$1,'Tillförd energi'!$B$1:$AQ$1,0),FALSE)</f>
        <v>0</v>
      </c>
      <c r="W225">
        <f>VLOOKUP($B225,'Tillförd energi'!$B$1:$AI$720,MATCH(W$1,'Tillförd energi'!$B$1:$AQ$1,0),FALSE)</f>
        <v>0</v>
      </c>
      <c r="X225">
        <f>VLOOKUP($B225,'Tillförd energi'!$B$1:$AI$720,MATCH(X$1,'Tillförd energi'!$B$1:$AQ$1,0),FALSE)</f>
        <v>0</v>
      </c>
      <c r="Y225">
        <f>VLOOKUP($B225,'Tillförd energi'!$B$1:$AI$720,MATCH(Y$1,'Tillförd energi'!$B$1:$AQ$1,0),FALSE)</f>
        <v>0</v>
      </c>
      <c r="Z225">
        <f>VLOOKUP($B225,'Tillförd energi'!$B$1:$AI$720,MATCH(Z$1,'Tillförd energi'!$B$1:$AQ$1,0),FALSE)</f>
        <v>0</v>
      </c>
      <c r="AA225">
        <f>VLOOKUP($B225,'Tillförd energi'!$B$1:$AI$720,MATCH(AA$1,'Tillförd energi'!$B$1:$AQ$1,0),FALSE)</f>
        <v>0</v>
      </c>
      <c r="AB225">
        <f>VLOOKUP($B225,'Tillförd energi'!$B$1:$AI$720,MATCH(AB$1,'Tillförd energi'!$B$1:$AQ$1,0),FALSE)</f>
        <v>0</v>
      </c>
      <c r="AC225">
        <f>VLOOKUP($B225,'Tillförd energi'!$B$1:$AI$720,MATCH(AC$1,'Tillförd energi'!$B$1:$AQ$1,0),FALSE)</f>
        <v>0</v>
      </c>
      <c r="AD225">
        <f>VLOOKUP($B225,'Tillförd energi'!$B$1:$AI$720,MATCH(AD$1,'Tillförd energi'!$B$1:$AQ$1,0),FALSE)</f>
        <v>0</v>
      </c>
      <c r="AE225">
        <f>VLOOKUP($B225,'Tillförd energi'!$B$1:$AI$720,MATCH(AE$1,'Tillförd energi'!$B$1:$AQ$1,0),FALSE)</f>
        <v>0</v>
      </c>
      <c r="AF225">
        <f>VLOOKUP($B225,'Tillförd energi'!$B$1:$AI$720,MATCH(AF$1,'Tillförd energi'!$B$1:$AQ$1,0),FALSE)</f>
        <v>0.112</v>
      </c>
      <c r="AG225">
        <f>IFERROR(VLOOKUP(B225,Miljö!$B$1:$AC$550,MATCH("Köpt mängd produktionsspecifik fjärrvärme:",Miljö!$B$1:$AC$1,0),FALSE)/1,0)</f>
        <v>0</v>
      </c>
      <c r="AI225">
        <f t="shared" si="69"/>
        <v>11.692</v>
      </c>
      <c r="AJ225">
        <f t="shared" si="70"/>
        <v>11.692</v>
      </c>
      <c r="AK225">
        <f>IF(ISERROR(1/VLOOKUP($B225,Leveranser!$B$1:$S$499,MATCH("Såld värme (GWh)",Leveranser!$B$1:$S$1,0),FALSE)),"",VLOOKUP($B225,Leveranser!$B$1:$S$499,MATCH("Såld värme (GWh)",Leveranser!$B$1:$S$1,0),FALSE))</f>
        <v>7.8410000000000002</v>
      </c>
      <c r="AL225">
        <f>VLOOKUP($B225,Leveranser!$B$1:$Y$499,MATCH("Totalt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114">
        <f t="shared" si="71"/>
        <v>0.67062949024974339</v>
      </c>
      <c r="AP225" t="str">
        <f>IFERROR(VLOOKUP($B225,Miljövärden!$B$2:$H$600,7,FALSE),"Nej, saknas")</f>
        <v>Ja</v>
      </c>
      <c r="AQ225" t="str">
        <f>IFERROR(VLOOKUP($B225,Miljövärden!$B$2:$H$600,6,FALSE),"Nej, saknas")</f>
        <v>Nej</v>
      </c>
      <c r="AU225">
        <f t="shared" si="72"/>
        <v>0.112</v>
      </c>
      <c r="AV225">
        <f t="shared" si="73"/>
        <v>0</v>
      </c>
      <c r="AW225">
        <f t="shared" si="74"/>
        <v>0</v>
      </c>
      <c r="AX225">
        <f t="shared" si="75"/>
        <v>11.551</v>
      </c>
      <c r="AZ225">
        <f t="shared" si="76"/>
        <v>11.551</v>
      </c>
      <c r="BC225">
        <f t="shared" si="77"/>
        <v>2.9000000000000001E-2</v>
      </c>
      <c r="BD225">
        <f t="shared" si="78"/>
        <v>0</v>
      </c>
      <c r="BE225">
        <f t="shared" si="79"/>
        <v>11.551</v>
      </c>
      <c r="BF225">
        <f t="shared" si="80"/>
        <v>0</v>
      </c>
      <c r="BG225">
        <f t="shared" si="81"/>
        <v>0.112</v>
      </c>
      <c r="BH225">
        <f>VLOOKUP(B225,Miljö!$B$1:$BX$482,MATCH("Fossilandel för ursprungspecificerad el ()",Miljö!$B$1:$I$1,0),FALSE)</f>
        <v>0</v>
      </c>
      <c r="BI225">
        <f>VLOOKUP(B225,Miljö!$B$1:$BX$482,MATCH("Kärnkraftsandel för ursprungsspecificerad el ()",Miljö!$B$1:$O$1,0),FALSE)</f>
        <v>0</v>
      </c>
      <c r="BJ225">
        <f t="shared" si="82"/>
        <v>0</v>
      </c>
      <c r="BK225" t="str">
        <f>VLOOKUP(B225,Miljö!$B$1:$P$482,MATCH("Fossil andel i procent (%)",Miljö!$B$1:$P$1,0),FALSE)</f>
        <v>ET</v>
      </c>
      <c r="BL225">
        <f t="shared" si="83"/>
        <v>11.692</v>
      </c>
      <c r="BO225" s="21">
        <f t="shared" si="84"/>
        <v>2.4803284296955183E-3</v>
      </c>
      <c r="BP225" s="115">
        <f t="shared" si="85"/>
        <v>0</v>
      </c>
      <c r="BQ225" s="115">
        <f t="shared" si="86"/>
        <v>0.99751967157030452</v>
      </c>
      <c r="BR225" s="115">
        <f t="shared" si="87"/>
        <v>0</v>
      </c>
      <c r="BT225" s="116">
        <f t="shared" si="88"/>
        <v>1</v>
      </c>
      <c r="BW225" s="115">
        <f>IF(AP225="Ja",VLOOKUP(B225,Miljövärden!$B$2:$H$600,MATCH("Total andel fossilt",Miljövärden!$B$2:$H$2,0),FALSE),"")</f>
        <v>2.4803300000000002E-3</v>
      </c>
      <c r="BX225" s="116">
        <f t="shared" si="89"/>
        <v>1.5703044819320722E-9</v>
      </c>
      <c r="BZ225">
        <f t="shared" si="90"/>
        <v>1.5703044819320722E-9</v>
      </c>
      <c r="CA225" s="115">
        <f t="shared" si="91"/>
        <v>0</v>
      </c>
    </row>
    <row r="226" spans="1:79">
      <c r="A226" t="s">
        <v>364</v>
      </c>
      <c r="B226" t="s">
        <v>377</v>
      </c>
      <c r="C226">
        <f>VLOOKUP($B226,'Tillförd energi'!$B$1:$AI$720,MATCH(C$1,'Tillförd energi'!$B$1:$AQ$1,0),FALSE)</f>
        <v>0</v>
      </c>
      <c r="D226">
        <f>VLOOKUP($B226,'Tillförd energi'!$B$1:$AI$720,MATCH(D$1,'Tillförd energi'!$B$1:$AQ$1,0),FALSE)</f>
        <v>1.2829999999999999</v>
      </c>
      <c r="E226">
        <f>VLOOKUP($B226,'Tillförd energi'!$B$1:$AI$720,MATCH(E$1,'Tillförd energi'!$B$1:$AQ$1,0),FALSE)</f>
        <v>0</v>
      </c>
      <c r="F226">
        <f>VLOOKUP($B226,'Tillförd energi'!$B$1:$AI$720,MATCH(F$1,'Tillförd energi'!$B$1:$AQ$1,0),FALSE)</f>
        <v>0</v>
      </c>
      <c r="G226">
        <f>VLOOKUP($B226,'Tillförd energi'!$B$1:$AI$720,MATCH(G$1,'Tillförd energi'!$B$1:$AQ$1,0),FALSE)</f>
        <v>0</v>
      </c>
      <c r="H226">
        <f>VLOOKUP($B226,'Tillförd energi'!$B$1:$AI$720,MATCH(H$1,'Tillförd energi'!$B$1:$AQ$1,0),FALSE)</f>
        <v>0</v>
      </c>
      <c r="I226">
        <f>VLOOKUP($B226,'Tillförd energi'!$B$1:$AI$720,MATCH(I$1,'Tillförd energi'!$B$1:$AQ$1,0),FALSE)</f>
        <v>0</v>
      </c>
      <c r="J226">
        <f>VLOOKUP($B226,'Tillförd energi'!$B$1:$AI$720,MATCH(J$1,'Tillförd energi'!$B$1:$AQ$1,0),FALSE)</f>
        <v>0</v>
      </c>
      <c r="K226">
        <f>VLOOKUP($B226,'Tillförd energi'!$B$1:$AI$720,MATCH(K$1,'Tillförd energi'!$B$1:$AQ$1,0),FALSE)</f>
        <v>0</v>
      </c>
      <c r="L226">
        <f>VLOOKUP($B226,'Tillförd energi'!$B$1:$AI$720,MATCH(L$1,'Tillförd energi'!$B$1:$AQ$1,0),FALSE)</f>
        <v>0</v>
      </c>
      <c r="M226">
        <f>VLOOKUP($B226,'Tillförd energi'!$B$1:$AI$720,MATCH(M$1,'Tillförd energi'!$B$1:$AQ$1,0),FALSE)</f>
        <v>52.630899999999997</v>
      </c>
      <c r="N226">
        <f>VLOOKUP($B226,'Tillförd energi'!$B$1:$AI$720,MATCH(N$1,'Tillförd energi'!$B$1:$AQ$1,0),FALSE)</f>
        <v>24.7516</v>
      </c>
      <c r="O226">
        <f>VLOOKUP($B226,'Tillförd energi'!$B$1:$AI$720,MATCH(O$1,'Tillförd energi'!$B$1:$AQ$1,0),FALSE)</f>
        <v>44.904800000000002</v>
      </c>
      <c r="P226">
        <f>VLOOKUP($B226,'Tillförd energi'!$B$1:$AI$720,MATCH(P$1,'Tillförd energi'!$B$1:$AQ$1,0),FALSE)</f>
        <v>9.8755400000000009</v>
      </c>
      <c r="Q226">
        <f>VLOOKUP($B226,'Tillförd energi'!$B$1:$AI$720,MATCH(Q$1,'Tillförd energi'!$B$1:$AQ$1,0),FALSE)</f>
        <v>87.434899999999999</v>
      </c>
      <c r="R226">
        <f>VLOOKUP($B226,'Tillförd energi'!$B$1:$AI$720,MATCH(R$1,'Tillförd energi'!$B$1:$AQ$1,0),FALSE)</f>
        <v>0</v>
      </c>
      <c r="S226">
        <f>VLOOKUP($B226,'Tillförd energi'!$B$1:$AI$720,MATCH(S$1,'Tillförd energi'!$B$1:$AQ$1,0),FALSE)</f>
        <v>0</v>
      </c>
      <c r="T226">
        <f>VLOOKUP($B226,'Tillförd energi'!$B$1:$AI$720,MATCH(T$1,'Tillförd energi'!$B$1:$AQ$1,0),FALSE)</f>
        <v>0</v>
      </c>
      <c r="U226">
        <f>VLOOKUP($B226,'Tillförd energi'!$B$1:$AI$720,MATCH(U$1,'Tillförd energi'!$B$1:$AQ$1,0),FALSE)</f>
        <v>0</v>
      </c>
      <c r="V226">
        <f>VLOOKUP($B226,'Tillförd energi'!$B$1:$AI$720,MATCH(V$1,'Tillförd energi'!$B$1:$AQ$1,0),FALSE)</f>
        <v>0</v>
      </c>
      <c r="W226">
        <f>VLOOKUP($B226,'Tillförd energi'!$B$1:$AI$720,MATCH(W$1,'Tillförd energi'!$B$1:$AQ$1,0),FALSE)</f>
        <v>0</v>
      </c>
      <c r="X226">
        <f>VLOOKUP($B226,'Tillförd energi'!$B$1:$AI$720,MATCH(X$1,'Tillförd energi'!$B$1:$AQ$1,0),FALSE)</f>
        <v>0</v>
      </c>
      <c r="Y226">
        <f>VLOOKUP($B226,'Tillförd energi'!$B$1:$AI$720,MATCH(Y$1,'Tillförd energi'!$B$1:$AQ$1,0),FALSE)</f>
        <v>28.584700000000002</v>
      </c>
      <c r="Z226">
        <f>VLOOKUP($B226,'Tillförd energi'!$B$1:$AI$720,MATCH(Z$1,'Tillförd energi'!$B$1:$AQ$1,0),FALSE)</f>
        <v>5.82</v>
      </c>
      <c r="AA226">
        <f>VLOOKUP($B226,'Tillförd energi'!$B$1:$AI$720,MATCH(AA$1,'Tillförd energi'!$B$1:$AQ$1,0),FALSE)</f>
        <v>0</v>
      </c>
      <c r="AB226">
        <f>VLOOKUP($B226,'Tillförd energi'!$B$1:$AI$720,MATCH(AB$1,'Tillförd energi'!$B$1:$AQ$1,0),FALSE)</f>
        <v>0</v>
      </c>
      <c r="AC226">
        <f>VLOOKUP($B226,'Tillförd energi'!$B$1:$AI$720,MATCH(AC$1,'Tillförd energi'!$B$1:$AQ$1,0),FALSE)</f>
        <v>59.386000000000003</v>
      </c>
      <c r="AD226">
        <f>VLOOKUP($B226,'Tillförd energi'!$B$1:$AI$720,MATCH(AD$1,'Tillförd energi'!$B$1:$AQ$1,0),FALSE)</f>
        <v>0</v>
      </c>
      <c r="AE226">
        <f>VLOOKUP($B226,'Tillförd energi'!$B$1:$AI$720,MATCH(AE$1,'Tillförd energi'!$B$1:$AQ$1,0),FALSE)</f>
        <v>0</v>
      </c>
      <c r="AF226">
        <f>VLOOKUP($B226,'Tillförd energi'!$B$1:$AI$720,MATCH(AF$1,'Tillförd energi'!$B$1:$AQ$1,0),FALSE)</f>
        <v>13.8344</v>
      </c>
      <c r="AG226">
        <f>IFERROR(VLOOKUP(B226,Miljö!$B$1:$AC$550,MATCH("Köpt mängd produktionsspecifik fjärrvärme:",Miljö!$B$1:$AC$1,0),FALSE)/1,0)</f>
        <v>0</v>
      </c>
      <c r="AI226">
        <f t="shared" si="69"/>
        <v>328.50584000000003</v>
      </c>
      <c r="AJ226">
        <f t="shared" si="70"/>
        <v>328.50584000000003</v>
      </c>
      <c r="AK226">
        <f>IF(ISERROR(1/VLOOKUP($B226,Leveranser!$B$1:$S$499,MATCH("Såld värme (GWh)",Leveranser!$B$1:$S$1,0),FALSE)),"",VLOOKUP($B226,Leveranser!$B$1:$S$499,MATCH("Såld värme (GWh)",Leveranser!$B$1:$S$1,0),FALSE))</f>
        <v>312.03300000000002</v>
      </c>
      <c r="AL226">
        <f>VLOOKUP($B226,Leveranser!$B$1:$Y$499,MATCH("Totalt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114">
        <f t="shared" si="71"/>
        <v>0.94985525980299157</v>
      </c>
      <c r="AP226" t="str">
        <f>IFERROR(VLOOKUP($B226,Miljövärden!$B$2:$H$600,7,FALSE),"Nej, saknas")</f>
        <v>Ja</v>
      </c>
      <c r="AQ226" t="str">
        <f>IFERROR(VLOOKUP($B226,Miljövärden!$B$2:$H$600,6,FALSE),"Nej, saknas")</f>
        <v>Nej</v>
      </c>
      <c r="AU226">
        <f t="shared" si="72"/>
        <v>19.654400000000003</v>
      </c>
      <c r="AV226">
        <f t="shared" si="73"/>
        <v>0</v>
      </c>
      <c r="AW226">
        <f t="shared" si="74"/>
        <v>219.59773999999999</v>
      </c>
      <c r="AX226">
        <f t="shared" si="75"/>
        <v>0</v>
      </c>
      <c r="AZ226">
        <f t="shared" si="76"/>
        <v>219.59773999999999</v>
      </c>
      <c r="BC226">
        <f t="shared" si="77"/>
        <v>1.2829999999999999</v>
      </c>
      <c r="BD226">
        <f t="shared" si="78"/>
        <v>28.584700000000002</v>
      </c>
      <c r="BE226">
        <f t="shared" si="79"/>
        <v>219.59773999999999</v>
      </c>
      <c r="BF226">
        <f t="shared" si="80"/>
        <v>59.386000000000003</v>
      </c>
      <c r="BG226">
        <f t="shared" si="81"/>
        <v>19.654400000000003</v>
      </c>
      <c r="BH226">
        <f>VLOOKUP(B226,Miljö!$B$1:$BX$482,MATCH("Fossilandel för ursprungspecificerad el ()",Miljö!$B$1:$I$1,0),FALSE)</f>
        <v>0</v>
      </c>
      <c r="BI226">
        <f>VLOOKUP(B226,Miljö!$B$1:$BX$482,MATCH("Kärnkraftsandel för ursprungsspecificerad el ()",Miljö!$B$1:$O$1,0),FALSE)</f>
        <v>0</v>
      </c>
      <c r="BJ226">
        <f t="shared" si="82"/>
        <v>0</v>
      </c>
      <c r="BK226" t="str">
        <f>VLOOKUP(B226,Miljö!$B$1:$P$482,MATCH("Fossil andel i procent (%)",Miljö!$B$1:$P$1,0),FALSE)</f>
        <v>ET</v>
      </c>
      <c r="BL226">
        <f t="shared" si="83"/>
        <v>328.50584000000003</v>
      </c>
      <c r="BO226" s="21">
        <f t="shared" si="84"/>
        <v>3.90556222683895E-3</v>
      </c>
      <c r="BP226" s="115">
        <f t="shared" si="85"/>
        <v>8.7014282607578597E-2</v>
      </c>
      <c r="BQ226" s="115">
        <f t="shared" si="86"/>
        <v>0.72830406911487466</v>
      </c>
      <c r="BR226" s="115">
        <f t="shared" si="87"/>
        <v>0.18077608605070764</v>
      </c>
      <c r="BT226" s="116">
        <f t="shared" si="88"/>
        <v>0.99999999999999978</v>
      </c>
      <c r="BW226" s="115">
        <f>IF(AP226="Ja",VLOOKUP(B226,Miljövärden!$B$2:$H$600,MATCH("Total andel fossilt",Miljövärden!$B$2:$H$2,0),FALSE),"")</f>
        <v>3.9055600000000002E-3</v>
      </c>
      <c r="BX226" s="116">
        <f t="shared" si="89"/>
        <v>-2.2268389497821783E-9</v>
      </c>
      <c r="BZ226">
        <f t="shared" si="90"/>
        <v>-2.2268389497821783E-9</v>
      </c>
      <c r="CA226" s="115">
        <f t="shared" si="91"/>
        <v>0</v>
      </c>
    </row>
    <row r="227" spans="1:79">
      <c r="A227" t="s">
        <v>364</v>
      </c>
      <c r="B227" t="s">
        <v>378</v>
      </c>
      <c r="C227">
        <f>VLOOKUP($B227,'Tillförd energi'!$B$1:$AI$720,MATCH(C$1,'Tillförd energi'!$B$1:$AQ$1,0),FALSE)</f>
        <v>0</v>
      </c>
      <c r="D227">
        <f>VLOOKUP($B227,'Tillförd energi'!$B$1:$AI$720,MATCH(D$1,'Tillförd energi'!$B$1:$AQ$1,0),FALSE)</f>
        <v>0.45700000000000002</v>
      </c>
      <c r="E227">
        <f>VLOOKUP($B227,'Tillförd energi'!$B$1:$AI$720,MATCH(E$1,'Tillförd energi'!$B$1:$AQ$1,0),FALSE)</f>
        <v>0</v>
      </c>
      <c r="F227">
        <f>VLOOKUP($B227,'Tillförd energi'!$B$1:$AI$720,MATCH(F$1,'Tillförd energi'!$B$1:$AQ$1,0),FALSE)</f>
        <v>0</v>
      </c>
      <c r="G227">
        <f>VLOOKUP($B227,'Tillförd energi'!$B$1:$AI$720,MATCH(G$1,'Tillförd energi'!$B$1:$AQ$1,0),FALSE)</f>
        <v>0</v>
      </c>
      <c r="H227">
        <f>VLOOKUP($B227,'Tillförd energi'!$B$1:$AI$720,MATCH(H$1,'Tillförd energi'!$B$1:$AQ$1,0),FALSE)</f>
        <v>0</v>
      </c>
      <c r="I227">
        <f>VLOOKUP($B227,'Tillförd energi'!$B$1:$AI$720,MATCH(I$1,'Tillförd energi'!$B$1:$AQ$1,0),FALSE)</f>
        <v>0</v>
      </c>
      <c r="J227">
        <f>VLOOKUP($B227,'Tillförd energi'!$B$1:$AI$720,MATCH(J$1,'Tillförd energi'!$B$1:$AQ$1,0),FALSE)</f>
        <v>0</v>
      </c>
      <c r="K227">
        <f>VLOOKUP($B227,'Tillförd energi'!$B$1:$AI$720,MATCH(K$1,'Tillförd energi'!$B$1:$AQ$1,0),FALSE)</f>
        <v>0</v>
      </c>
      <c r="L227">
        <f>VLOOKUP($B227,'Tillförd energi'!$B$1:$AI$720,MATCH(L$1,'Tillförd energi'!$B$1:$AQ$1,0),FALSE)</f>
        <v>0</v>
      </c>
      <c r="M227">
        <f>VLOOKUP($B227,'Tillförd energi'!$B$1:$AI$720,MATCH(M$1,'Tillförd energi'!$B$1:$AQ$1,0),FALSE)</f>
        <v>0</v>
      </c>
      <c r="N227">
        <f>VLOOKUP($B227,'Tillförd energi'!$B$1:$AI$720,MATCH(N$1,'Tillförd energi'!$B$1:$AQ$1,0),FALSE)</f>
        <v>0</v>
      </c>
      <c r="O227">
        <f>VLOOKUP($B227,'Tillförd energi'!$B$1:$AI$720,MATCH(O$1,'Tillförd energi'!$B$1:$AQ$1,0),FALSE)</f>
        <v>0</v>
      </c>
      <c r="P227">
        <f>VLOOKUP($B227,'Tillförd energi'!$B$1:$AI$720,MATCH(P$1,'Tillförd energi'!$B$1:$AQ$1,0),FALSE)</f>
        <v>0</v>
      </c>
      <c r="Q227">
        <f>VLOOKUP($B227,'Tillförd energi'!$B$1:$AI$720,MATCH(Q$1,'Tillförd energi'!$B$1:$AQ$1,0),FALSE)</f>
        <v>0</v>
      </c>
      <c r="R227">
        <f>VLOOKUP($B227,'Tillförd energi'!$B$1:$AI$720,MATCH(R$1,'Tillförd energi'!$B$1:$AQ$1,0),FALSE)</f>
        <v>39.960999999999999</v>
      </c>
      <c r="S227">
        <f>VLOOKUP($B227,'Tillförd energi'!$B$1:$AI$720,MATCH(S$1,'Tillförd energi'!$B$1:$AQ$1,0),FALSE)</f>
        <v>0</v>
      </c>
      <c r="T227">
        <f>VLOOKUP($B227,'Tillförd energi'!$B$1:$AI$720,MATCH(T$1,'Tillförd energi'!$B$1:$AQ$1,0),FALSE)</f>
        <v>0</v>
      </c>
      <c r="U227">
        <f>VLOOKUP($B227,'Tillförd energi'!$B$1:$AI$720,MATCH(U$1,'Tillförd energi'!$B$1:$AQ$1,0),FALSE)</f>
        <v>0</v>
      </c>
      <c r="V227">
        <f>VLOOKUP($B227,'Tillförd energi'!$B$1:$AI$720,MATCH(V$1,'Tillförd energi'!$B$1:$AQ$1,0),FALSE)</f>
        <v>0</v>
      </c>
      <c r="W227">
        <f>VLOOKUP($B227,'Tillförd energi'!$B$1:$AI$720,MATCH(W$1,'Tillförd energi'!$B$1:$AQ$1,0),FALSE)</f>
        <v>0</v>
      </c>
      <c r="X227">
        <f>VLOOKUP($B227,'Tillförd energi'!$B$1:$AI$720,MATCH(X$1,'Tillförd energi'!$B$1:$AQ$1,0),FALSE)</f>
        <v>0</v>
      </c>
      <c r="Y227">
        <f>VLOOKUP($B227,'Tillförd energi'!$B$1:$AI$720,MATCH(Y$1,'Tillförd energi'!$B$1:$AQ$1,0),FALSE)</f>
        <v>0</v>
      </c>
      <c r="Z227">
        <f>VLOOKUP($B227,'Tillförd energi'!$B$1:$AI$720,MATCH(Z$1,'Tillförd energi'!$B$1:$AQ$1,0),FALSE)</f>
        <v>0</v>
      </c>
      <c r="AA227">
        <f>VLOOKUP($B227,'Tillförd energi'!$B$1:$AI$720,MATCH(AA$1,'Tillförd energi'!$B$1:$AQ$1,0),FALSE)</f>
        <v>0</v>
      </c>
      <c r="AB227">
        <f>VLOOKUP($B227,'Tillförd energi'!$B$1:$AI$720,MATCH(AB$1,'Tillförd energi'!$B$1:$AQ$1,0),FALSE)</f>
        <v>0</v>
      </c>
      <c r="AC227">
        <f>VLOOKUP($B227,'Tillförd energi'!$B$1:$AI$720,MATCH(AC$1,'Tillförd energi'!$B$1:$AQ$1,0),FALSE)</f>
        <v>0</v>
      </c>
      <c r="AD227">
        <f>VLOOKUP($B227,'Tillförd energi'!$B$1:$AI$720,MATCH(AD$1,'Tillförd energi'!$B$1:$AQ$1,0),FALSE)</f>
        <v>0</v>
      </c>
      <c r="AE227">
        <f>VLOOKUP($B227,'Tillförd energi'!$B$1:$AI$720,MATCH(AE$1,'Tillförd energi'!$B$1:$AQ$1,0),FALSE)</f>
        <v>0</v>
      </c>
      <c r="AF227">
        <f>VLOOKUP($B227,'Tillförd energi'!$B$1:$AI$720,MATCH(AF$1,'Tillförd energi'!$B$1:$AQ$1,0),FALSE)</f>
        <v>0.68300000000000005</v>
      </c>
      <c r="AG227">
        <f>IFERROR(VLOOKUP(B227,Miljö!$B$1:$AC$550,MATCH("Köpt mängd produktionsspecifik fjärrvärme:",Miljö!$B$1:$AC$1,0),FALSE)/1,0)</f>
        <v>0</v>
      </c>
      <c r="AI227">
        <f t="shared" si="69"/>
        <v>41.100999999999999</v>
      </c>
      <c r="AJ227">
        <f t="shared" si="70"/>
        <v>41.100999999999999</v>
      </c>
      <c r="AK227">
        <f>IF(ISERROR(1/VLOOKUP($B227,Leveranser!$B$1:$S$499,MATCH("Såld värme (GWh)",Leveranser!$B$1:$S$1,0),FALSE)),"",VLOOKUP($B227,Leveranser!$B$1:$S$499,MATCH("Såld värme (GWh)",Leveranser!$B$1:$S$1,0),FALSE))</f>
        <v>27.164000000000001</v>
      </c>
      <c r="AL227">
        <f>VLOOKUP($B227,Leveranser!$B$1:$Y$499,MATCH("Totalt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114">
        <f t="shared" si="71"/>
        <v>0.66090849371061533</v>
      </c>
      <c r="AP227" t="str">
        <f>IFERROR(VLOOKUP($B227,Miljövärden!$B$2:$H$600,7,FALSE),"Nej, saknas")</f>
        <v>Ja</v>
      </c>
      <c r="AQ227" t="str">
        <f>IFERROR(VLOOKUP($B227,Miljövärden!$B$2:$H$600,6,FALSE),"Nej, saknas")</f>
        <v>Nej</v>
      </c>
      <c r="AU227">
        <f t="shared" si="72"/>
        <v>0.68300000000000005</v>
      </c>
      <c r="AV227">
        <f t="shared" si="73"/>
        <v>0</v>
      </c>
      <c r="AW227">
        <f t="shared" si="74"/>
        <v>0</v>
      </c>
      <c r="AX227">
        <f t="shared" si="75"/>
        <v>39.960999999999999</v>
      </c>
      <c r="AZ227">
        <f t="shared" si="76"/>
        <v>39.960999999999999</v>
      </c>
      <c r="BC227">
        <f t="shared" si="77"/>
        <v>0.45700000000000002</v>
      </c>
      <c r="BD227">
        <f t="shared" si="78"/>
        <v>0</v>
      </c>
      <c r="BE227">
        <f t="shared" si="79"/>
        <v>39.960999999999999</v>
      </c>
      <c r="BF227">
        <f t="shared" si="80"/>
        <v>0</v>
      </c>
      <c r="BG227">
        <f t="shared" si="81"/>
        <v>0.68300000000000005</v>
      </c>
      <c r="BH227">
        <f>VLOOKUP(B227,Miljö!$B$1:$BX$482,MATCH("Fossilandel för ursprungspecificerad el ()",Miljö!$B$1:$I$1,0),FALSE)</f>
        <v>0</v>
      </c>
      <c r="BI227">
        <f>VLOOKUP(B227,Miljö!$B$1:$BX$482,MATCH("Kärnkraftsandel för ursprungsspecificerad el ()",Miljö!$B$1:$O$1,0),FALSE)</f>
        <v>0</v>
      </c>
      <c r="BJ227">
        <f t="shared" si="82"/>
        <v>0</v>
      </c>
      <c r="BK227" t="str">
        <f>VLOOKUP(B227,Miljö!$B$1:$P$482,MATCH("Fossil andel i procent (%)",Miljö!$B$1:$P$1,0),FALSE)</f>
        <v>ET</v>
      </c>
      <c r="BL227">
        <f t="shared" si="83"/>
        <v>41.100999999999999</v>
      </c>
      <c r="BO227" s="21">
        <f t="shared" si="84"/>
        <v>1.1118950877107613E-2</v>
      </c>
      <c r="BP227" s="115">
        <f t="shared" si="85"/>
        <v>0</v>
      </c>
      <c r="BQ227" s="115">
        <f t="shared" si="86"/>
        <v>0.98888104912289232</v>
      </c>
      <c r="BR227" s="115">
        <f t="shared" si="87"/>
        <v>0</v>
      </c>
      <c r="BT227" s="116">
        <f t="shared" si="88"/>
        <v>0.99999999999999989</v>
      </c>
      <c r="BW227" s="115">
        <f>IF(AP227="Ja",VLOOKUP(B227,Miljövärden!$B$2:$H$600,MATCH("Total andel fossilt",Miljövärden!$B$2:$H$2,0),FALSE),"")</f>
        <v>1.1119E-2</v>
      </c>
      <c r="BX227" s="116">
        <f t="shared" si="89"/>
        <v>4.9122892387468142E-8</v>
      </c>
      <c r="BZ227">
        <f t="shared" si="90"/>
        <v>4.9122892387468142E-8</v>
      </c>
      <c r="CA227" s="115">
        <f t="shared" si="91"/>
        <v>0</v>
      </c>
    </row>
    <row r="228" spans="1:79">
      <c r="A228" t="s">
        <v>364</v>
      </c>
      <c r="B228" t="s">
        <v>379</v>
      </c>
      <c r="C228">
        <f>VLOOKUP($B228,'Tillförd energi'!$B$1:$AI$720,MATCH(C$1,'Tillförd energi'!$B$1:$AQ$1,0),FALSE)</f>
        <v>0</v>
      </c>
      <c r="D228">
        <f>VLOOKUP($B228,'Tillförd energi'!$B$1:$AI$720,MATCH(D$1,'Tillförd energi'!$B$1:$AQ$1,0),FALSE)</f>
        <v>0</v>
      </c>
      <c r="E228">
        <f>VLOOKUP($B228,'Tillförd energi'!$B$1:$AI$720,MATCH(E$1,'Tillförd energi'!$B$1:$AQ$1,0),FALSE)</f>
        <v>0</v>
      </c>
      <c r="F228">
        <f>VLOOKUP($B228,'Tillförd energi'!$B$1:$AI$720,MATCH(F$1,'Tillförd energi'!$B$1:$AQ$1,0),FALSE)</f>
        <v>0</v>
      </c>
      <c r="G228">
        <f>VLOOKUP($B228,'Tillförd energi'!$B$1:$AI$720,MATCH(G$1,'Tillförd energi'!$B$1:$AQ$1,0),FALSE)</f>
        <v>0</v>
      </c>
      <c r="H228">
        <f>VLOOKUP($B228,'Tillförd energi'!$B$1:$AI$720,MATCH(H$1,'Tillförd energi'!$B$1:$AQ$1,0),FALSE)</f>
        <v>0</v>
      </c>
      <c r="I228">
        <f>VLOOKUP($B228,'Tillförd energi'!$B$1:$AI$720,MATCH(I$1,'Tillförd energi'!$B$1:$AQ$1,0),FALSE)</f>
        <v>0</v>
      </c>
      <c r="J228">
        <f>VLOOKUP($B228,'Tillförd energi'!$B$1:$AI$720,MATCH(J$1,'Tillförd energi'!$B$1:$AQ$1,0),FALSE)</f>
        <v>0</v>
      </c>
      <c r="K228">
        <f>VLOOKUP($B228,'Tillförd energi'!$B$1:$AI$720,MATCH(K$1,'Tillförd energi'!$B$1:$AQ$1,0),FALSE)</f>
        <v>0</v>
      </c>
      <c r="L228">
        <f>VLOOKUP($B228,'Tillförd energi'!$B$1:$AI$720,MATCH(L$1,'Tillförd energi'!$B$1:$AQ$1,0),FALSE)</f>
        <v>0</v>
      </c>
      <c r="M228">
        <f>VLOOKUP($B228,'Tillförd energi'!$B$1:$AI$720,MATCH(M$1,'Tillförd energi'!$B$1:$AQ$1,0),FALSE)</f>
        <v>0</v>
      </c>
      <c r="N228">
        <f>VLOOKUP($B228,'Tillförd energi'!$B$1:$AI$720,MATCH(N$1,'Tillförd energi'!$B$1:$AQ$1,0),FALSE)</f>
        <v>0</v>
      </c>
      <c r="O228">
        <f>VLOOKUP($B228,'Tillförd energi'!$B$1:$AI$720,MATCH(O$1,'Tillförd energi'!$B$1:$AQ$1,0),FALSE)</f>
        <v>0</v>
      </c>
      <c r="P228">
        <f>VLOOKUP($B228,'Tillförd energi'!$B$1:$AI$720,MATCH(P$1,'Tillförd energi'!$B$1:$AQ$1,0),FALSE)</f>
        <v>0</v>
      </c>
      <c r="Q228">
        <f>VLOOKUP($B228,'Tillförd energi'!$B$1:$AI$720,MATCH(Q$1,'Tillförd energi'!$B$1:$AQ$1,0),FALSE)</f>
        <v>0</v>
      </c>
      <c r="R228">
        <f>VLOOKUP($B228,'Tillförd energi'!$B$1:$AI$720,MATCH(R$1,'Tillförd energi'!$B$1:$AQ$1,0),FALSE)</f>
        <v>0</v>
      </c>
      <c r="S228">
        <f>VLOOKUP($B228,'Tillförd energi'!$B$1:$AI$720,MATCH(S$1,'Tillförd energi'!$B$1:$AQ$1,0),FALSE)</f>
        <v>0</v>
      </c>
      <c r="T228">
        <f>VLOOKUP($B228,'Tillförd energi'!$B$1:$AI$720,MATCH(T$1,'Tillförd energi'!$B$1:$AQ$1,0),FALSE)</f>
        <v>0</v>
      </c>
      <c r="U228">
        <f>VLOOKUP($B228,'Tillförd energi'!$B$1:$AI$720,MATCH(U$1,'Tillförd energi'!$B$1:$AQ$1,0),FALSE)</f>
        <v>0</v>
      </c>
      <c r="V228">
        <f>VLOOKUP($B228,'Tillförd energi'!$B$1:$AI$720,MATCH(V$1,'Tillförd energi'!$B$1:$AQ$1,0),FALSE)</f>
        <v>0</v>
      </c>
      <c r="W228">
        <f>VLOOKUP($B228,'Tillförd energi'!$B$1:$AI$720,MATCH(W$1,'Tillförd energi'!$B$1:$AQ$1,0),FALSE)</f>
        <v>0</v>
      </c>
      <c r="X228">
        <f>VLOOKUP($B228,'Tillförd energi'!$B$1:$AI$720,MATCH(X$1,'Tillförd energi'!$B$1:$AQ$1,0),FALSE)</f>
        <v>0</v>
      </c>
      <c r="Y228">
        <f>VLOOKUP($B228,'Tillförd energi'!$B$1:$AI$720,MATCH(Y$1,'Tillförd energi'!$B$1:$AQ$1,0),FALSE)</f>
        <v>0</v>
      </c>
      <c r="Z228">
        <f>VLOOKUP($B228,'Tillförd energi'!$B$1:$AI$720,MATCH(Z$1,'Tillförd energi'!$B$1:$AQ$1,0),FALSE)</f>
        <v>0</v>
      </c>
      <c r="AA228">
        <f>VLOOKUP($B228,'Tillförd energi'!$B$1:$AI$720,MATCH(AA$1,'Tillförd energi'!$B$1:$AQ$1,0),FALSE)</f>
        <v>0</v>
      </c>
      <c r="AB228">
        <f>VLOOKUP($B228,'Tillförd energi'!$B$1:$AI$720,MATCH(AB$1,'Tillförd energi'!$B$1:$AQ$1,0),FALSE)</f>
        <v>0</v>
      </c>
      <c r="AC228">
        <f>VLOOKUP($B228,'Tillförd energi'!$B$1:$AI$720,MATCH(AC$1,'Tillförd energi'!$B$1:$AQ$1,0),FALSE)</f>
        <v>0</v>
      </c>
      <c r="AD228">
        <f>VLOOKUP($B228,'Tillförd energi'!$B$1:$AI$720,MATCH(AD$1,'Tillförd energi'!$B$1:$AQ$1,0),FALSE)</f>
        <v>35.179000000000002</v>
      </c>
      <c r="AE228">
        <f>VLOOKUP($B228,'Tillförd energi'!$B$1:$AI$720,MATCH(AE$1,'Tillförd energi'!$B$1:$AQ$1,0),FALSE)</f>
        <v>0</v>
      </c>
      <c r="AF228">
        <f>VLOOKUP($B228,'Tillförd energi'!$B$1:$AI$720,MATCH(AF$1,'Tillförd energi'!$B$1:$AQ$1,0),FALSE)</f>
        <v>0.84438000000000002</v>
      </c>
      <c r="AG228">
        <f>IFERROR(VLOOKUP(B228,Miljö!$B$1:$AC$550,MATCH("Köpt mängd produktionsspecifik fjärrvärme:",Miljö!$B$1:$AC$1,0),FALSE)/1,0)</f>
        <v>0</v>
      </c>
      <c r="AI228">
        <f t="shared" si="69"/>
        <v>36.023380000000003</v>
      </c>
      <c r="AJ228">
        <f t="shared" si="70"/>
        <v>36.023380000000003</v>
      </c>
      <c r="AK228">
        <f>IF(ISERROR(1/VLOOKUP($B228,Leveranser!$B$1:$S$499,MATCH("Såld värme (GWh)",Leveranser!$B$1:$S$1,0),FALSE)),"",VLOOKUP($B228,Leveranser!$B$1:$S$499,MATCH("Såld värme (GWh)",Leveranser!$B$1:$S$1,0),FALSE))</f>
        <v>28.146000000000001</v>
      </c>
      <c r="AL228">
        <f>VLOOKUP($B228,Leveranser!$B$1:$Y$499,MATCH("Totalt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114">
        <f t="shared" si="71"/>
        <v>0.78132590556466375</v>
      </c>
      <c r="AP228" t="str">
        <f>IFERROR(VLOOKUP($B228,Miljövärden!$B$2:$H$600,7,FALSE),"Nej, saknas")</f>
        <v>Ja</v>
      </c>
      <c r="AQ228" t="str">
        <f>IFERROR(VLOOKUP($B228,Miljövärden!$B$2:$H$600,6,FALSE),"Nej, saknas")</f>
        <v>Nej</v>
      </c>
      <c r="AU228">
        <f t="shared" si="72"/>
        <v>0.84438000000000002</v>
      </c>
      <c r="AV228">
        <f t="shared" si="73"/>
        <v>0</v>
      </c>
      <c r="AW228">
        <f t="shared" si="74"/>
        <v>0</v>
      </c>
      <c r="AX228">
        <f t="shared" si="75"/>
        <v>0</v>
      </c>
      <c r="AZ228">
        <f t="shared" si="76"/>
        <v>0</v>
      </c>
      <c r="BC228">
        <f t="shared" si="77"/>
        <v>0</v>
      </c>
      <c r="BD228">
        <f t="shared" si="78"/>
        <v>0</v>
      </c>
      <c r="BE228">
        <f t="shared" si="79"/>
        <v>0</v>
      </c>
      <c r="BF228">
        <f t="shared" si="80"/>
        <v>35.179000000000002</v>
      </c>
      <c r="BG228">
        <f t="shared" si="81"/>
        <v>0.84438000000000002</v>
      </c>
      <c r="BH228">
        <f>VLOOKUP(B228,Miljö!$B$1:$BX$482,MATCH("Fossilandel för ursprungspecificerad el ()",Miljö!$B$1:$I$1,0),FALSE)</f>
        <v>0</v>
      </c>
      <c r="BI228">
        <f>VLOOKUP(B228,Miljö!$B$1:$BX$482,MATCH("Kärnkraftsandel för ursprungsspecificerad el ()",Miljö!$B$1:$O$1,0),FALSE)</f>
        <v>0</v>
      </c>
      <c r="BJ228">
        <f t="shared" si="82"/>
        <v>0</v>
      </c>
      <c r="BK228" t="str">
        <f>VLOOKUP(B228,Miljö!$B$1:$P$482,MATCH("Fossil andel i procent (%)",Miljö!$B$1:$P$1,0),FALSE)</f>
        <v>ET</v>
      </c>
      <c r="BL228">
        <f t="shared" si="83"/>
        <v>36.023380000000003</v>
      </c>
      <c r="BO228" s="21">
        <f t="shared" si="84"/>
        <v>0</v>
      </c>
      <c r="BP228" s="115">
        <f t="shared" si="85"/>
        <v>0</v>
      </c>
      <c r="BQ228" s="115">
        <f t="shared" si="86"/>
        <v>2.3439777166939915E-2</v>
      </c>
      <c r="BR228" s="115">
        <f t="shared" si="87"/>
        <v>0.9765602228330601</v>
      </c>
      <c r="BT228" s="116">
        <f t="shared" si="88"/>
        <v>1</v>
      </c>
      <c r="BW228" s="115">
        <f>IF(AP228="Ja",VLOOKUP(B228,Miljövärden!$B$2:$H$600,MATCH("Total andel fossilt",Miljövärden!$B$2:$H$2,0),FALSE),"")</f>
        <v>0</v>
      </c>
      <c r="BX228" s="116">
        <f t="shared" si="89"/>
        <v>0</v>
      </c>
      <c r="BZ228">
        <f t="shared" si="90"/>
        <v>0</v>
      </c>
      <c r="CA228" s="115">
        <f t="shared" si="91"/>
        <v>0</v>
      </c>
    </row>
    <row r="229" spans="1:79">
      <c r="A229" t="s">
        <v>364</v>
      </c>
      <c r="B229" t="s">
        <v>380</v>
      </c>
      <c r="C229">
        <f>VLOOKUP($B229,'Tillförd energi'!$B$1:$AI$720,MATCH(C$1,'Tillförd energi'!$B$1:$AQ$1,0),FALSE)</f>
        <v>0</v>
      </c>
      <c r="D229">
        <f>VLOOKUP($B229,'Tillförd energi'!$B$1:$AI$720,MATCH(D$1,'Tillförd energi'!$B$1:$AQ$1,0),FALSE)</f>
        <v>0.14699999999999999</v>
      </c>
      <c r="E229">
        <f>VLOOKUP($B229,'Tillförd energi'!$B$1:$AI$720,MATCH(E$1,'Tillförd energi'!$B$1:$AQ$1,0),FALSE)</f>
        <v>0</v>
      </c>
      <c r="F229">
        <f>VLOOKUP($B229,'Tillförd energi'!$B$1:$AI$720,MATCH(F$1,'Tillförd energi'!$B$1:$AQ$1,0),FALSE)</f>
        <v>0</v>
      </c>
      <c r="G229">
        <f>VLOOKUP($B229,'Tillförd energi'!$B$1:$AI$720,MATCH(G$1,'Tillförd energi'!$B$1:$AQ$1,0),FALSE)</f>
        <v>0</v>
      </c>
      <c r="H229">
        <f>VLOOKUP($B229,'Tillförd energi'!$B$1:$AI$720,MATCH(H$1,'Tillförd energi'!$B$1:$AQ$1,0),FALSE)</f>
        <v>0</v>
      </c>
      <c r="I229">
        <f>VLOOKUP($B229,'Tillförd energi'!$B$1:$AI$720,MATCH(I$1,'Tillförd energi'!$B$1:$AQ$1,0),FALSE)</f>
        <v>0</v>
      </c>
      <c r="J229">
        <f>VLOOKUP($B229,'Tillförd energi'!$B$1:$AI$720,MATCH(J$1,'Tillförd energi'!$B$1:$AQ$1,0),FALSE)</f>
        <v>0</v>
      </c>
      <c r="K229">
        <f>VLOOKUP($B229,'Tillförd energi'!$B$1:$AI$720,MATCH(K$1,'Tillförd energi'!$B$1:$AQ$1,0),FALSE)</f>
        <v>0</v>
      </c>
      <c r="L229">
        <f>VLOOKUP($B229,'Tillförd energi'!$B$1:$AI$720,MATCH(L$1,'Tillförd energi'!$B$1:$AQ$1,0),FALSE)</f>
        <v>0</v>
      </c>
      <c r="M229">
        <f>VLOOKUP($B229,'Tillförd energi'!$B$1:$AI$720,MATCH(M$1,'Tillförd energi'!$B$1:$AQ$1,0),FALSE)</f>
        <v>0</v>
      </c>
      <c r="N229">
        <f>VLOOKUP($B229,'Tillförd energi'!$B$1:$AI$720,MATCH(N$1,'Tillförd energi'!$B$1:$AQ$1,0),FALSE)</f>
        <v>0</v>
      </c>
      <c r="O229">
        <f>VLOOKUP($B229,'Tillförd energi'!$B$1:$AI$720,MATCH(O$1,'Tillförd energi'!$B$1:$AQ$1,0),FALSE)</f>
        <v>0</v>
      </c>
      <c r="P229">
        <f>VLOOKUP($B229,'Tillförd energi'!$B$1:$AI$720,MATCH(P$1,'Tillförd energi'!$B$1:$AQ$1,0),FALSE)</f>
        <v>0</v>
      </c>
      <c r="Q229">
        <f>VLOOKUP($B229,'Tillförd energi'!$B$1:$AI$720,MATCH(Q$1,'Tillförd energi'!$B$1:$AQ$1,0),FALSE)</f>
        <v>0</v>
      </c>
      <c r="R229">
        <f>VLOOKUP($B229,'Tillförd energi'!$B$1:$AI$720,MATCH(R$1,'Tillförd energi'!$B$1:$AQ$1,0),FALSE)</f>
        <v>17.57</v>
      </c>
      <c r="S229">
        <f>VLOOKUP($B229,'Tillförd energi'!$B$1:$AI$720,MATCH(S$1,'Tillförd energi'!$B$1:$AQ$1,0),FALSE)</f>
        <v>0</v>
      </c>
      <c r="T229">
        <f>VLOOKUP($B229,'Tillförd energi'!$B$1:$AI$720,MATCH(T$1,'Tillförd energi'!$B$1:$AQ$1,0),FALSE)</f>
        <v>0</v>
      </c>
      <c r="U229">
        <f>VLOOKUP($B229,'Tillförd energi'!$B$1:$AI$720,MATCH(U$1,'Tillförd energi'!$B$1:$AQ$1,0),FALSE)</f>
        <v>0</v>
      </c>
      <c r="V229">
        <f>VLOOKUP($B229,'Tillförd energi'!$B$1:$AI$720,MATCH(V$1,'Tillförd energi'!$B$1:$AQ$1,0),FALSE)</f>
        <v>0</v>
      </c>
      <c r="W229">
        <f>VLOOKUP($B229,'Tillförd energi'!$B$1:$AI$720,MATCH(W$1,'Tillförd energi'!$B$1:$AQ$1,0),FALSE)</f>
        <v>0</v>
      </c>
      <c r="X229">
        <f>VLOOKUP($B229,'Tillförd energi'!$B$1:$AI$720,MATCH(X$1,'Tillförd energi'!$B$1:$AQ$1,0),FALSE)</f>
        <v>0</v>
      </c>
      <c r="Y229">
        <f>VLOOKUP($B229,'Tillförd energi'!$B$1:$AI$720,MATCH(Y$1,'Tillförd energi'!$B$1:$AQ$1,0),FALSE)</f>
        <v>0</v>
      </c>
      <c r="Z229">
        <f>VLOOKUP($B229,'Tillförd energi'!$B$1:$AI$720,MATCH(Z$1,'Tillförd energi'!$B$1:$AQ$1,0),FALSE)</f>
        <v>0</v>
      </c>
      <c r="AA229">
        <f>VLOOKUP($B229,'Tillförd energi'!$B$1:$AI$720,MATCH(AA$1,'Tillförd energi'!$B$1:$AQ$1,0),FALSE)</f>
        <v>0</v>
      </c>
      <c r="AB229">
        <f>VLOOKUP($B229,'Tillförd energi'!$B$1:$AI$720,MATCH(AB$1,'Tillförd energi'!$B$1:$AQ$1,0),FALSE)</f>
        <v>0</v>
      </c>
      <c r="AC229">
        <f>VLOOKUP($B229,'Tillförd energi'!$B$1:$AI$720,MATCH(AC$1,'Tillförd energi'!$B$1:$AQ$1,0),FALSE)</f>
        <v>0</v>
      </c>
      <c r="AD229">
        <f>VLOOKUP($B229,'Tillförd energi'!$B$1:$AI$720,MATCH(AD$1,'Tillförd energi'!$B$1:$AQ$1,0),FALSE)</f>
        <v>0</v>
      </c>
      <c r="AE229">
        <f>VLOOKUP($B229,'Tillförd energi'!$B$1:$AI$720,MATCH(AE$1,'Tillförd energi'!$B$1:$AQ$1,0),FALSE)</f>
        <v>0</v>
      </c>
      <c r="AF229">
        <f>VLOOKUP($B229,'Tillförd energi'!$B$1:$AI$720,MATCH(AF$1,'Tillförd energi'!$B$1:$AQ$1,0),FALSE)</f>
        <v>0.13500000000000001</v>
      </c>
      <c r="AG229">
        <f>IFERROR(VLOOKUP(B229,Miljö!$B$1:$AC$550,MATCH("Köpt mängd produktionsspecifik fjärrvärme:",Miljö!$B$1:$AC$1,0),FALSE)/1,0)</f>
        <v>0</v>
      </c>
      <c r="AI229">
        <f t="shared" si="69"/>
        <v>17.852</v>
      </c>
      <c r="AJ229">
        <f t="shared" si="70"/>
        <v>17.852</v>
      </c>
      <c r="AK229">
        <f>IF(ISERROR(1/VLOOKUP($B229,Leveranser!$B$1:$S$499,MATCH("Såld värme (GWh)",Leveranser!$B$1:$S$1,0),FALSE)),"",VLOOKUP($B229,Leveranser!$B$1:$S$499,MATCH("Såld värme (GWh)",Leveranser!$B$1:$S$1,0),FALSE))</f>
        <v>12.211</v>
      </c>
      <c r="AL229">
        <f>VLOOKUP($B229,Leveranser!$B$1:$Y$499,MATCH("Totalt såld fjärrvärme till andra fjärrvärmeföretag",Leveranser!$B$1:$AA$1,0),FALSE)</f>
        <v>0</v>
      </c>
      <c r="AM229">
        <f>IF(ISERROR(1/VLOOKUP($B229,Miljö!$B$1:$S$500,MATCH("Såld mängd produktionsspecifik fjärrvärme (GWh)",Miljö!$B$1:$R$1,0),FALSE)),0,VLOOKUP($B229,Miljö!$B$1:$S$500,MATCH("Såld mängd produktionsspecifik fjärrvärme (GWh)",Miljö!$B$1:$R$1,0),FALSE))</f>
        <v>0</v>
      </c>
      <c r="AN229" s="114">
        <f t="shared" si="71"/>
        <v>0.68401299574277397</v>
      </c>
      <c r="AP229" t="str">
        <f>IFERROR(VLOOKUP($B229,Miljövärden!$B$2:$H$600,7,FALSE),"Nej, saknas")</f>
        <v>Ja</v>
      </c>
      <c r="AQ229" t="str">
        <f>IFERROR(VLOOKUP($B229,Miljövärden!$B$2:$H$600,6,FALSE),"Nej, saknas")</f>
        <v>Nej</v>
      </c>
      <c r="AU229">
        <f t="shared" si="72"/>
        <v>0.13500000000000001</v>
      </c>
      <c r="AV229">
        <f t="shared" si="73"/>
        <v>0</v>
      </c>
      <c r="AW229">
        <f t="shared" si="74"/>
        <v>0</v>
      </c>
      <c r="AX229">
        <f t="shared" si="75"/>
        <v>17.57</v>
      </c>
      <c r="AZ229">
        <f t="shared" si="76"/>
        <v>17.57</v>
      </c>
      <c r="BC229">
        <f t="shared" si="77"/>
        <v>0.14699999999999999</v>
      </c>
      <c r="BD229">
        <f t="shared" si="78"/>
        <v>0</v>
      </c>
      <c r="BE229">
        <f t="shared" si="79"/>
        <v>17.57</v>
      </c>
      <c r="BF229">
        <f t="shared" si="80"/>
        <v>0</v>
      </c>
      <c r="BG229">
        <f t="shared" si="81"/>
        <v>0.13500000000000001</v>
      </c>
      <c r="BH229">
        <f>VLOOKUP(B229,Miljö!$B$1:$BX$482,MATCH("Fossilandel för ursprungspecificerad el ()",Miljö!$B$1:$I$1,0),FALSE)</f>
        <v>0</v>
      </c>
      <c r="BI229">
        <f>VLOOKUP(B229,Miljö!$B$1:$BX$482,MATCH("Kärnkraftsandel för ursprungsspecificerad el ()",Miljö!$B$1:$O$1,0),FALSE)</f>
        <v>0</v>
      </c>
      <c r="BJ229">
        <f t="shared" si="82"/>
        <v>0</v>
      </c>
      <c r="BK229" t="str">
        <f>VLOOKUP(B229,Miljö!$B$1:$P$482,MATCH("Fossil andel i procent (%)",Miljö!$B$1:$P$1,0),FALSE)</f>
        <v>ET</v>
      </c>
      <c r="BL229">
        <f t="shared" si="83"/>
        <v>17.852</v>
      </c>
      <c r="BO229" s="21">
        <f t="shared" si="84"/>
        <v>8.2343714989917098E-3</v>
      </c>
      <c r="BP229" s="115">
        <f t="shared" si="85"/>
        <v>0</v>
      </c>
      <c r="BQ229" s="115">
        <f t="shared" si="86"/>
        <v>0.99176562850100836</v>
      </c>
      <c r="BR229" s="115">
        <f t="shared" si="87"/>
        <v>0</v>
      </c>
      <c r="BT229" s="116">
        <f t="shared" si="88"/>
        <v>1</v>
      </c>
      <c r="BW229" s="115">
        <f>IF(AP229="Ja",VLOOKUP(B229,Miljövärden!$B$2:$H$600,MATCH("Total andel fossilt",Miljövärden!$B$2:$H$2,0),FALSE),"")</f>
        <v>8.2343699999999995E-3</v>
      </c>
      <c r="BX229" s="116">
        <f t="shared" si="89"/>
        <v>-1.4989917102720129E-9</v>
      </c>
      <c r="BZ229">
        <f t="shared" si="90"/>
        <v>-1.4989917102720129E-9</v>
      </c>
      <c r="CA229" s="115">
        <f t="shared" si="91"/>
        <v>0</v>
      </c>
    </row>
    <row r="230" spans="1:79">
      <c r="A230" t="s">
        <v>364</v>
      </c>
      <c r="B230" t="s">
        <v>381</v>
      </c>
      <c r="C230">
        <f>VLOOKUP($B230,'Tillförd energi'!$B$1:$AI$720,MATCH(C$1,'Tillförd energi'!$B$1:$AQ$1,0),FALSE)</f>
        <v>0</v>
      </c>
      <c r="D230">
        <f>VLOOKUP($B230,'Tillförd energi'!$B$1:$AI$720,MATCH(D$1,'Tillförd energi'!$B$1:$AQ$1,0),FALSE)</f>
        <v>2.3699999999999999E-2</v>
      </c>
      <c r="E230">
        <f>VLOOKUP($B230,'Tillförd energi'!$B$1:$AI$720,MATCH(E$1,'Tillförd energi'!$B$1:$AQ$1,0),FALSE)</f>
        <v>0</v>
      </c>
      <c r="F230">
        <f>VLOOKUP($B230,'Tillförd energi'!$B$1:$AI$720,MATCH(F$1,'Tillförd energi'!$B$1:$AQ$1,0),FALSE)</f>
        <v>0</v>
      </c>
      <c r="G230">
        <f>VLOOKUP($B230,'Tillförd energi'!$B$1:$AI$720,MATCH(G$1,'Tillförd energi'!$B$1:$AQ$1,0),FALSE)</f>
        <v>0</v>
      </c>
      <c r="H230">
        <f>VLOOKUP($B230,'Tillförd energi'!$B$1:$AI$720,MATCH(H$1,'Tillförd energi'!$B$1:$AQ$1,0),FALSE)</f>
        <v>0</v>
      </c>
      <c r="I230">
        <f>VLOOKUP($B230,'Tillförd energi'!$B$1:$AI$720,MATCH(I$1,'Tillförd energi'!$B$1:$AQ$1,0),FALSE)</f>
        <v>0</v>
      </c>
      <c r="J230">
        <f>VLOOKUP($B230,'Tillförd energi'!$B$1:$AI$720,MATCH(J$1,'Tillförd energi'!$B$1:$AQ$1,0),FALSE)</f>
        <v>0</v>
      </c>
      <c r="K230">
        <f>VLOOKUP($B230,'Tillförd energi'!$B$1:$AI$720,MATCH(K$1,'Tillförd energi'!$B$1:$AQ$1,0),FALSE)</f>
        <v>0</v>
      </c>
      <c r="L230">
        <f>VLOOKUP($B230,'Tillförd energi'!$B$1:$AI$720,MATCH(L$1,'Tillförd energi'!$B$1:$AQ$1,0),FALSE)</f>
        <v>0</v>
      </c>
      <c r="M230">
        <f>VLOOKUP($B230,'Tillförd energi'!$B$1:$AI$720,MATCH(M$1,'Tillförd energi'!$B$1:$AQ$1,0),FALSE)</f>
        <v>0</v>
      </c>
      <c r="N230">
        <f>VLOOKUP($B230,'Tillförd energi'!$B$1:$AI$720,MATCH(N$1,'Tillförd energi'!$B$1:$AQ$1,0),FALSE)</f>
        <v>0</v>
      </c>
      <c r="O230">
        <f>VLOOKUP($B230,'Tillförd energi'!$B$1:$AI$720,MATCH(O$1,'Tillförd energi'!$B$1:$AQ$1,0),FALSE)</f>
        <v>0</v>
      </c>
      <c r="P230">
        <f>VLOOKUP($B230,'Tillförd energi'!$B$1:$AI$720,MATCH(P$1,'Tillförd energi'!$B$1:$AQ$1,0),FALSE)</f>
        <v>0</v>
      </c>
      <c r="Q230">
        <f>VLOOKUP($B230,'Tillförd energi'!$B$1:$AI$720,MATCH(Q$1,'Tillförd energi'!$B$1:$AQ$1,0),FALSE)</f>
        <v>0</v>
      </c>
      <c r="R230">
        <f>VLOOKUP($B230,'Tillförd energi'!$B$1:$AI$720,MATCH(R$1,'Tillförd energi'!$B$1:$AQ$1,0),FALSE)</f>
        <v>3.2069999999999999</v>
      </c>
      <c r="S230">
        <f>VLOOKUP($B230,'Tillförd energi'!$B$1:$AI$720,MATCH(S$1,'Tillförd energi'!$B$1:$AQ$1,0),FALSE)</f>
        <v>0</v>
      </c>
      <c r="T230">
        <f>VLOOKUP($B230,'Tillförd energi'!$B$1:$AI$720,MATCH(T$1,'Tillförd energi'!$B$1:$AQ$1,0),FALSE)</f>
        <v>0</v>
      </c>
      <c r="U230">
        <f>VLOOKUP($B230,'Tillförd energi'!$B$1:$AI$720,MATCH(U$1,'Tillförd energi'!$B$1:$AQ$1,0),FALSE)</f>
        <v>0</v>
      </c>
      <c r="V230">
        <f>VLOOKUP($B230,'Tillförd energi'!$B$1:$AI$720,MATCH(V$1,'Tillförd energi'!$B$1:$AQ$1,0),FALSE)</f>
        <v>0</v>
      </c>
      <c r="W230">
        <f>VLOOKUP($B230,'Tillförd energi'!$B$1:$AI$720,MATCH(W$1,'Tillförd energi'!$B$1:$AQ$1,0),FALSE)</f>
        <v>0</v>
      </c>
      <c r="X230">
        <f>VLOOKUP($B230,'Tillförd energi'!$B$1:$AI$720,MATCH(X$1,'Tillförd energi'!$B$1:$AQ$1,0),FALSE)</f>
        <v>0</v>
      </c>
      <c r="Y230">
        <f>VLOOKUP($B230,'Tillförd energi'!$B$1:$AI$720,MATCH(Y$1,'Tillförd energi'!$B$1:$AQ$1,0),FALSE)</f>
        <v>0</v>
      </c>
      <c r="Z230">
        <f>VLOOKUP($B230,'Tillförd energi'!$B$1:$AI$720,MATCH(Z$1,'Tillförd energi'!$B$1:$AQ$1,0),FALSE)</f>
        <v>0</v>
      </c>
      <c r="AA230">
        <f>VLOOKUP($B230,'Tillförd energi'!$B$1:$AI$720,MATCH(AA$1,'Tillförd energi'!$B$1:$AQ$1,0),FALSE)</f>
        <v>0</v>
      </c>
      <c r="AB230">
        <f>VLOOKUP($B230,'Tillförd energi'!$B$1:$AI$720,MATCH(AB$1,'Tillförd energi'!$B$1:$AQ$1,0),FALSE)</f>
        <v>0</v>
      </c>
      <c r="AC230">
        <f>VLOOKUP($B230,'Tillförd energi'!$B$1:$AI$720,MATCH(AC$1,'Tillförd energi'!$B$1:$AQ$1,0),FALSE)</f>
        <v>0</v>
      </c>
      <c r="AD230">
        <f>VLOOKUP($B230,'Tillförd energi'!$B$1:$AI$720,MATCH(AD$1,'Tillförd energi'!$B$1:$AQ$1,0),FALSE)</f>
        <v>0</v>
      </c>
      <c r="AE230">
        <f>VLOOKUP($B230,'Tillförd energi'!$B$1:$AI$720,MATCH(AE$1,'Tillförd energi'!$B$1:$AQ$1,0),FALSE)</f>
        <v>0</v>
      </c>
      <c r="AF230">
        <f>VLOOKUP($B230,'Tillförd energi'!$B$1:$AI$720,MATCH(AF$1,'Tillförd energi'!$B$1:$AQ$1,0),FALSE)</f>
        <v>4.2999999999999997E-2</v>
      </c>
      <c r="AG230">
        <f>IFERROR(VLOOKUP(B230,Miljö!$B$1:$AC$550,MATCH("Köpt mängd produktionsspecifik fjärrvärme:",Miljö!$B$1:$AC$1,0),FALSE)/1,0)</f>
        <v>0</v>
      </c>
      <c r="AI230">
        <f t="shared" si="69"/>
        <v>3.2736999999999998</v>
      </c>
      <c r="AJ230">
        <f t="shared" si="70"/>
        <v>3.2736999999999998</v>
      </c>
      <c r="AK230">
        <f>IF(ISERROR(1/VLOOKUP($B230,Leveranser!$B$1:$S$499,MATCH("Såld värme (GWh)",Leveranser!$B$1:$S$1,0),FALSE)),"",VLOOKUP($B230,Leveranser!$B$1:$S$499,MATCH("Såld värme (GWh)",Leveranser!$B$1:$S$1,0),FALSE))</f>
        <v>2.2197</v>
      </c>
      <c r="AL230">
        <f>VLOOKUP($B230,Leveranser!$B$1:$Y$499,MATCH("Totalt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114">
        <f t="shared" si="71"/>
        <v>0.67804013807007368</v>
      </c>
      <c r="AP230" t="str">
        <f>IFERROR(VLOOKUP($B230,Miljövärden!$B$2:$H$600,7,FALSE),"Nej, saknas")</f>
        <v>Ja</v>
      </c>
      <c r="AQ230" t="str">
        <f>IFERROR(VLOOKUP($B230,Miljövärden!$B$2:$H$600,6,FALSE),"Nej, saknas")</f>
        <v>Nej</v>
      </c>
      <c r="AU230">
        <f t="shared" si="72"/>
        <v>4.2999999999999997E-2</v>
      </c>
      <c r="AV230">
        <f t="shared" si="73"/>
        <v>0</v>
      </c>
      <c r="AW230">
        <f t="shared" si="74"/>
        <v>0</v>
      </c>
      <c r="AX230">
        <f t="shared" si="75"/>
        <v>3.2069999999999999</v>
      </c>
      <c r="AZ230">
        <f t="shared" si="76"/>
        <v>3.2069999999999999</v>
      </c>
      <c r="BC230">
        <f t="shared" si="77"/>
        <v>2.3699999999999999E-2</v>
      </c>
      <c r="BD230">
        <f t="shared" si="78"/>
        <v>0</v>
      </c>
      <c r="BE230">
        <f t="shared" si="79"/>
        <v>3.2069999999999999</v>
      </c>
      <c r="BF230">
        <f t="shared" si="80"/>
        <v>0</v>
      </c>
      <c r="BG230">
        <f t="shared" si="81"/>
        <v>4.2999999999999997E-2</v>
      </c>
      <c r="BH230">
        <f>VLOOKUP(B230,Miljö!$B$1:$BX$482,MATCH("Fossilandel för ursprungspecificerad el ()",Miljö!$B$1:$I$1,0),FALSE)</f>
        <v>0</v>
      </c>
      <c r="BI230">
        <f>VLOOKUP(B230,Miljö!$B$1:$BX$482,MATCH("Kärnkraftsandel för ursprungsspecificerad el ()",Miljö!$B$1:$O$1,0),FALSE)</f>
        <v>0</v>
      </c>
      <c r="BJ230">
        <f t="shared" si="82"/>
        <v>0</v>
      </c>
      <c r="BK230" t="str">
        <f>VLOOKUP(B230,Miljö!$B$1:$P$482,MATCH("Fossil andel i procent (%)",Miljö!$B$1:$P$1,0),FALSE)</f>
        <v>ET</v>
      </c>
      <c r="BL230">
        <f t="shared" si="83"/>
        <v>3.2736999999999998</v>
      </c>
      <c r="BO230" s="21">
        <f t="shared" si="84"/>
        <v>7.2395149219537528E-3</v>
      </c>
      <c r="BP230" s="115">
        <f t="shared" si="85"/>
        <v>0</v>
      </c>
      <c r="BQ230" s="115">
        <f t="shared" si="86"/>
        <v>0.99276048507804626</v>
      </c>
      <c r="BR230" s="115">
        <f t="shared" si="87"/>
        <v>0</v>
      </c>
      <c r="BT230" s="116">
        <f t="shared" si="88"/>
        <v>1</v>
      </c>
      <c r="BW230" s="115">
        <f>IF(AP230="Ja",VLOOKUP(B230,Miljövärden!$B$2:$H$600,MATCH("Total andel fossilt",Miljövärden!$B$2:$H$2,0),FALSE),"")</f>
        <v>7.2395100000000002E-3</v>
      </c>
      <c r="BX230" s="116">
        <f t="shared" si="89"/>
        <v>-4.9219537525541091E-9</v>
      </c>
      <c r="BZ230">
        <f t="shared" si="90"/>
        <v>-4.9219537525541091E-9</v>
      </c>
      <c r="CA230" s="115">
        <f t="shared" si="91"/>
        <v>0</v>
      </c>
    </row>
    <row r="231" spans="1:79">
      <c r="A231" t="s">
        <v>382</v>
      </c>
      <c r="B231" t="s">
        <v>383</v>
      </c>
      <c r="C231">
        <f>VLOOKUP($B231,'Tillförd energi'!$B$1:$AI$720,MATCH(C$1,'Tillförd energi'!$B$1:$AQ$1,0),FALSE)</f>
        <v>0</v>
      </c>
      <c r="D231">
        <f>VLOOKUP($B231,'Tillförd energi'!$B$1:$AI$720,MATCH(D$1,'Tillförd energi'!$B$1:$AQ$1,0),FALSE)</f>
        <v>0.26700000000000002</v>
      </c>
      <c r="E231">
        <f>VLOOKUP($B231,'Tillförd energi'!$B$1:$AI$720,MATCH(E$1,'Tillförd energi'!$B$1:$AQ$1,0),FALSE)</f>
        <v>0</v>
      </c>
      <c r="F231">
        <f>VLOOKUP($B231,'Tillförd energi'!$B$1:$AI$720,MATCH(F$1,'Tillförd energi'!$B$1:$AQ$1,0),FALSE)</f>
        <v>0</v>
      </c>
      <c r="G231">
        <f>VLOOKUP($B231,'Tillförd energi'!$B$1:$AI$720,MATCH(G$1,'Tillförd energi'!$B$1:$AQ$1,0),FALSE)</f>
        <v>0</v>
      </c>
      <c r="H231">
        <f>VLOOKUP($B231,'Tillförd energi'!$B$1:$AI$720,MATCH(H$1,'Tillförd energi'!$B$1:$AQ$1,0),FALSE)</f>
        <v>0</v>
      </c>
      <c r="I231">
        <f>VLOOKUP($B231,'Tillförd energi'!$B$1:$AI$720,MATCH(I$1,'Tillförd energi'!$B$1:$AQ$1,0),FALSE)</f>
        <v>0</v>
      </c>
      <c r="J231">
        <f>VLOOKUP($B231,'Tillförd energi'!$B$1:$AI$720,MATCH(J$1,'Tillförd energi'!$B$1:$AQ$1,0),FALSE)</f>
        <v>0</v>
      </c>
      <c r="K231">
        <f>VLOOKUP($B231,'Tillförd energi'!$B$1:$AI$720,MATCH(K$1,'Tillförd energi'!$B$1:$AQ$1,0),FALSE)</f>
        <v>0</v>
      </c>
      <c r="L231">
        <f>VLOOKUP($B231,'Tillförd energi'!$B$1:$AI$720,MATCH(L$1,'Tillförd energi'!$B$1:$AQ$1,0),FALSE)</f>
        <v>0</v>
      </c>
      <c r="M231">
        <f>VLOOKUP($B231,'Tillförd energi'!$B$1:$AI$720,MATCH(M$1,'Tillförd energi'!$B$1:$AQ$1,0),FALSE)</f>
        <v>0</v>
      </c>
      <c r="N231">
        <f>VLOOKUP($B231,'Tillförd energi'!$B$1:$AI$720,MATCH(N$1,'Tillförd energi'!$B$1:$AQ$1,0),FALSE)</f>
        <v>2.2480000000000002</v>
      </c>
      <c r="O231">
        <f>VLOOKUP($B231,'Tillförd energi'!$B$1:$AI$720,MATCH(O$1,'Tillförd energi'!$B$1:$AQ$1,0),FALSE)</f>
        <v>0</v>
      </c>
      <c r="P231">
        <f>VLOOKUP($B231,'Tillförd energi'!$B$1:$AI$720,MATCH(P$1,'Tillförd energi'!$B$1:$AQ$1,0),FALSE)</f>
        <v>0</v>
      </c>
      <c r="Q231">
        <f>VLOOKUP($B231,'Tillförd energi'!$B$1:$AI$720,MATCH(Q$1,'Tillförd energi'!$B$1:$AQ$1,0),FALSE)</f>
        <v>0</v>
      </c>
      <c r="R231">
        <f>VLOOKUP($B231,'Tillförd energi'!$B$1:$AI$720,MATCH(R$1,'Tillförd energi'!$B$1:$AQ$1,0),FALSE)</f>
        <v>0</v>
      </c>
      <c r="S231">
        <f>VLOOKUP($B231,'Tillförd energi'!$B$1:$AI$720,MATCH(S$1,'Tillförd energi'!$B$1:$AQ$1,0),FALSE)</f>
        <v>9.6769999999999996</v>
      </c>
      <c r="T231">
        <f>VLOOKUP($B231,'Tillförd energi'!$B$1:$AI$720,MATCH(T$1,'Tillförd energi'!$B$1:$AQ$1,0),FALSE)</f>
        <v>0</v>
      </c>
      <c r="U231">
        <f>VLOOKUP($B231,'Tillförd energi'!$B$1:$AI$720,MATCH(U$1,'Tillförd energi'!$B$1:$AQ$1,0),FALSE)</f>
        <v>0</v>
      </c>
      <c r="V231">
        <f>VLOOKUP($B231,'Tillförd energi'!$B$1:$AI$720,MATCH(V$1,'Tillförd energi'!$B$1:$AQ$1,0),FALSE)</f>
        <v>0</v>
      </c>
      <c r="W231">
        <f>VLOOKUP($B231,'Tillförd energi'!$B$1:$AI$720,MATCH(W$1,'Tillförd energi'!$B$1:$AQ$1,0),FALSE)</f>
        <v>0</v>
      </c>
      <c r="X231">
        <f>VLOOKUP($B231,'Tillförd energi'!$B$1:$AI$720,MATCH(X$1,'Tillförd energi'!$B$1:$AQ$1,0),FALSE)</f>
        <v>0</v>
      </c>
      <c r="Y231">
        <f>VLOOKUP($B231,'Tillförd energi'!$B$1:$AI$720,MATCH(Y$1,'Tillförd energi'!$B$1:$AQ$1,0),FALSE)</f>
        <v>0</v>
      </c>
      <c r="Z231">
        <f>VLOOKUP($B231,'Tillförd energi'!$B$1:$AI$720,MATCH(Z$1,'Tillförd energi'!$B$1:$AQ$1,0),FALSE)</f>
        <v>0</v>
      </c>
      <c r="AA231">
        <f>VLOOKUP($B231,'Tillförd energi'!$B$1:$AI$720,MATCH(AA$1,'Tillförd energi'!$B$1:$AQ$1,0),FALSE)</f>
        <v>0</v>
      </c>
      <c r="AB231">
        <f>VLOOKUP($B231,'Tillförd energi'!$B$1:$AI$720,MATCH(AB$1,'Tillförd energi'!$B$1:$AQ$1,0),FALSE)</f>
        <v>0</v>
      </c>
      <c r="AC231">
        <f>VLOOKUP($B231,'Tillförd energi'!$B$1:$AI$720,MATCH(AC$1,'Tillförd energi'!$B$1:$AQ$1,0),FALSE)</f>
        <v>0</v>
      </c>
      <c r="AD231">
        <f>VLOOKUP($B231,'Tillförd energi'!$B$1:$AI$720,MATCH(AD$1,'Tillförd energi'!$B$1:$AQ$1,0),FALSE)</f>
        <v>0</v>
      </c>
      <c r="AE231">
        <f>VLOOKUP($B231,'Tillförd energi'!$B$1:$AI$720,MATCH(AE$1,'Tillförd energi'!$B$1:$AQ$1,0),FALSE)</f>
        <v>0</v>
      </c>
      <c r="AF231">
        <f>VLOOKUP($B231,'Tillförd energi'!$B$1:$AI$720,MATCH(AF$1,'Tillförd energi'!$B$1:$AQ$1,0),FALSE)</f>
        <v>0.1</v>
      </c>
      <c r="AG231">
        <f>IFERROR(VLOOKUP(B231,Miljö!$B$1:$AC$550,MATCH("Köpt mängd produktionsspecifik fjärrvärme:",Miljö!$B$1:$AC$1,0),FALSE)/1,0)</f>
        <v>0</v>
      </c>
      <c r="AI231">
        <f t="shared" si="69"/>
        <v>12.292</v>
      </c>
      <c r="AJ231">
        <f t="shared" si="70"/>
        <v>12.292</v>
      </c>
      <c r="AK231">
        <f>IF(ISERROR(1/VLOOKUP($B231,Leveranser!$B$1:$S$499,MATCH("Såld värme (GWh)",Leveranser!$B$1:$S$1,0),FALSE)),"",VLOOKUP($B231,Leveranser!$B$1:$S$499,MATCH("Såld värme (GWh)",Leveranser!$B$1:$S$1,0),FALSE))</f>
        <v>9.2460000000000004</v>
      </c>
      <c r="AL231">
        <f>VLOOKUP($B231,Leveranser!$B$1:$Y$499,MATCH("Totalt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114">
        <f t="shared" si="71"/>
        <v>0.75219655060201762</v>
      </c>
      <c r="AP231" t="str">
        <f>IFERROR(VLOOKUP($B231,Miljövärden!$B$2:$H$600,7,FALSE),"Nej, saknas")</f>
        <v>Ja</v>
      </c>
      <c r="AQ231" t="str">
        <f>IFERROR(VLOOKUP($B231,Miljövärden!$B$2:$H$600,6,FALSE),"Nej, saknas")</f>
        <v>Ja</v>
      </c>
      <c r="AU231">
        <f t="shared" si="72"/>
        <v>0.1</v>
      </c>
      <c r="AV231">
        <f t="shared" si="73"/>
        <v>0</v>
      </c>
      <c r="AW231">
        <f t="shared" si="74"/>
        <v>2.2480000000000002</v>
      </c>
      <c r="AX231">
        <f t="shared" si="75"/>
        <v>9.6769999999999996</v>
      </c>
      <c r="AZ231">
        <f t="shared" si="76"/>
        <v>11.925000000000001</v>
      </c>
      <c r="BC231">
        <f t="shared" si="77"/>
        <v>0.26700000000000002</v>
      </c>
      <c r="BD231">
        <f t="shared" si="78"/>
        <v>0</v>
      </c>
      <c r="BE231">
        <f t="shared" si="79"/>
        <v>11.925000000000001</v>
      </c>
      <c r="BF231">
        <f t="shared" si="80"/>
        <v>0</v>
      </c>
      <c r="BG231">
        <f t="shared" si="81"/>
        <v>0.1</v>
      </c>
      <c r="BH231">
        <f>VLOOKUP(B231,Miljö!$B$1:$BX$482,MATCH("Fossilandel för ursprungspecificerad el ()",Miljö!$B$1:$I$1,0),FALSE)</f>
        <v>0</v>
      </c>
      <c r="BI231">
        <f>VLOOKUP(B231,Miljö!$B$1:$BX$482,MATCH("Kärnkraftsandel för ursprungsspecificerad el ()",Miljö!$B$1:$O$1,0),FALSE)</f>
        <v>0</v>
      </c>
      <c r="BJ231">
        <f t="shared" si="82"/>
        <v>0</v>
      </c>
      <c r="BK231" t="str">
        <f>VLOOKUP(B231,Miljö!$B$1:$P$482,MATCH("Fossil andel i procent (%)",Miljö!$B$1:$P$1,0),FALSE)</f>
        <v>ET</v>
      </c>
      <c r="BL231">
        <f t="shared" si="83"/>
        <v>12.292</v>
      </c>
      <c r="BO231" s="21">
        <f t="shared" si="84"/>
        <v>2.1721444842173775E-2</v>
      </c>
      <c r="BP231" s="115">
        <f t="shared" si="85"/>
        <v>0</v>
      </c>
      <c r="BQ231" s="115">
        <f t="shared" si="86"/>
        <v>0.97827855515782625</v>
      </c>
      <c r="BR231" s="115">
        <f t="shared" si="87"/>
        <v>0</v>
      </c>
      <c r="BT231" s="116">
        <f t="shared" si="88"/>
        <v>1</v>
      </c>
      <c r="BW231" s="115">
        <f>IF(AP231="Ja",VLOOKUP(B231,Miljövärden!$B$2:$H$600,MATCH("Total andel fossilt",Miljövärden!$B$2:$H$2,0),FALSE),"")</f>
        <v>2.1721399999999998E-2</v>
      </c>
      <c r="BX231" s="116">
        <f t="shared" si="89"/>
        <v>-4.4842173776288297E-8</v>
      </c>
      <c r="BZ231">
        <f t="shared" si="90"/>
        <v>-4.4842173776288297E-8</v>
      </c>
      <c r="CA231" s="115">
        <f t="shared" si="91"/>
        <v>0</v>
      </c>
    </row>
    <row r="232" spans="1:79">
      <c r="A232" t="s">
        <v>382</v>
      </c>
      <c r="B232" t="s">
        <v>384</v>
      </c>
      <c r="C232">
        <f>VLOOKUP($B232,'Tillförd energi'!$B$1:$AI$720,MATCH(C$1,'Tillförd energi'!$B$1:$AQ$1,0),FALSE)</f>
        <v>0</v>
      </c>
      <c r="D232">
        <f>VLOOKUP($B232,'Tillförd energi'!$B$1:$AI$720,MATCH(D$1,'Tillförd energi'!$B$1:$AQ$1,0),FALSE)</f>
        <v>1.2143699999999999</v>
      </c>
      <c r="E232">
        <f>VLOOKUP($B232,'Tillförd energi'!$B$1:$AI$720,MATCH(E$1,'Tillförd energi'!$B$1:$AQ$1,0),FALSE)</f>
        <v>8.0299999999999996E-2</v>
      </c>
      <c r="F232">
        <f>VLOOKUP($B232,'Tillförd energi'!$B$1:$AI$720,MATCH(F$1,'Tillförd energi'!$B$1:$AQ$1,0),FALSE)</f>
        <v>0</v>
      </c>
      <c r="G232">
        <f>VLOOKUP($B232,'Tillförd energi'!$B$1:$AI$720,MATCH(G$1,'Tillförd energi'!$B$1:$AQ$1,0),FALSE)</f>
        <v>0</v>
      </c>
      <c r="H232">
        <f>VLOOKUP($B232,'Tillförd energi'!$B$1:$AI$720,MATCH(H$1,'Tillförd energi'!$B$1:$AQ$1,0),FALSE)</f>
        <v>0</v>
      </c>
      <c r="I232">
        <f>VLOOKUP($B232,'Tillförd energi'!$B$1:$AI$720,MATCH(I$1,'Tillförd energi'!$B$1:$AQ$1,0),FALSE)</f>
        <v>142.077</v>
      </c>
      <c r="J232">
        <f>VLOOKUP($B232,'Tillförd energi'!$B$1:$AI$720,MATCH(J$1,'Tillförd energi'!$B$1:$AQ$1,0),FALSE)</f>
        <v>0</v>
      </c>
      <c r="K232">
        <f>VLOOKUP($B232,'Tillförd energi'!$B$1:$AI$720,MATCH(K$1,'Tillförd energi'!$B$1:$AQ$1,0),FALSE)</f>
        <v>0</v>
      </c>
      <c r="L232">
        <f>VLOOKUP($B232,'Tillförd energi'!$B$1:$AI$720,MATCH(L$1,'Tillförd energi'!$B$1:$AQ$1,0),FALSE)</f>
        <v>0</v>
      </c>
      <c r="M232">
        <f>VLOOKUP($B232,'Tillförd energi'!$B$1:$AI$720,MATCH(M$1,'Tillförd energi'!$B$1:$AQ$1,0),FALSE)</f>
        <v>0</v>
      </c>
      <c r="N232">
        <f>VLOOKUP($B232,'Tillförd energi'!$B$1:$AI$720,MATCH(N$1,'Tillförd energi'!$B$1:$AQ$1,0),FALSE)</f>
        <v>146.535</v>
      </c>
      <c r="O232">
        <f>VLOOKUP($B232,'Tillförd energi'!$B$1:$AI$720,MATCH(O$1,'Tillförd energi'!$B$1:$AQ$1,0),FALSE)</f>
        <v>0</v>
      </c>
      <c r="P232">
        <f>VLOOKUP($B232,'Tillförd energi'!$B$1:$AI$720,MATCH(P$1,'Tillförd energi'!$B$1:$AQ$1,0),FALSE)</f>
        <v>45.106999999999999</v>
      </c>
      <c r="Q232">
        <f>VLOOKUP($B232,'Tillförd energi'!$B$1:$AI$720,MATCH(Q$1,'Tillförd energi'!$B$1:$AQ$1,0),FALSE)</f>
        <v>0</v>
      </c>
      <c r="R232">
        <f>VLOOKUP($B232,'Tillförd energi'!$B$1:$AI$720,MATCH(R$1,'Tillförd energi'!$B$1:$AQ$1,0),FALSE)</f>
        <v>0</v>
      </c>
      <c r="S232">
        <f>VLOOKUP($B232,'Tillförd energi'!$B$1:$AI$720,MATCH(S$1,'Tillförd energi'!$B$1:$AQ$1,0),FALSE)</f>
        <v>0</v>
      </c>
      <c r="T232">
        <f>VLOOKUP($B232,'Tillförd energi'!$B$1:$AI$720,MATCH(T$1,'Tillförd energi'!$B$1:$AQ$1,0),FALSE)</f>
        <v>0</v>
      </c>
      <c r="U232">
        <f>VLOOKUP($B232,'Tillförd energi'!$B$1:$AI$720,MATCH(U$1,'Tillförd energi'!$B$1:$AQ$1,0),FALSE)</f>
        <v>0</v>
      </c>
      <c r="V232">
        <f>VLOOKUP($B232,'Tillförd energi'!$B$1:$AI$720,MATCH(V$1,'Tillförd energi'!$B$1:$AQ$1,0),FALSE)</f>
        <v>0</v>
      </c>
      <c r="W232">
        <f>VLOOKUP($B232,'Tillförd energi'!$B$1:$AI$720,MATCH(W$1,'Tillförd energi'!$B$1:$AQ$1,0),FALSE)</f>
        <v>1.911</v>
      </c>
      <c r="X232">
        <f>VLOOKUP($B232,'Tillförd energi'!$B$1:$AI$720,MATCH(X$1,'Tillförd energi'!$B$1:$AQ$1,0),FALSE)</f>
        <v>0</v>
      </c>
      <c r="Y232">
        <f>VLOOKUP($B232,'Tillförd energi'!$B$1:$AI$720,MATCH(Y$1,'Tillförd energi'!$B$1:$AQ$1,0),FALSE)</f>
        <v>0</v>
      </c>
      <c r="Z232">
        <f>VLOOKUP($B232,'Tillförd energi'!$B$1:$AI$720,MATCH(Z$1,'Tillförd energi'!$B$1:$AQ$1,0),FALSE)</f>
        <v>0</v>
      </c>
      <c r="AA232">
        <f>VLOOKUP($B232,'Tillförd energi'!$B$1:$AI$720,MATCH(AA$1,'Tillförd energi'!$B$1:$AQ$1,0),FALSE)</f>
        <v>0</v>
      </c>
      <c r="AB232">
        <f>VLOOKUP($B232,'Tillförd energi'!$B$1:$AI$720,MATCH(AB$1,'Tillförd energi'!$B$1:$AQ$1,0),FALSE)</f>
        <v>0</v>
      </c>
      <c r="AC232">
        <f>VLOOKUP($B232,'Tillförd energi'!$B$1:$AI$720,MATCH(AC$1,'Tillförd energi'!$B$1:$AQ$1,0),FALSE)</f>
        <v>55.462000000000003</v>
      </c>
      <c r="AD232">
        <f>VLOOKUP($B232,'Tillförd energi'!$B$1:$AI$720,MATCH(AD$1,'Tillförd energi'!$B$1:$AQ$1,0),FALSE)</f>
        <v>5.4390000000000001</v>
      </c>
      <c r="AE232">
        <f>VLOOKUP($B232,'Tillförd energi'!$B$1:$AI$720,MATCH(AE$1,'Tillförd energi'!$B$1:$AQ$1,0),FALSE)</f>
        <v>0</v>
      </c>
      <c r="AF232">
        <f>VLOOKUP($B232,'Tillförd energi'!$B$1:$AI$720,MATCH(AF$1,'Tillförd energi'!$B$1:$AQ$1,0),FALSE)</f>
        <v>14.2972</v>
      </c>
      <c r="AG232">
        <f>IFERROR(VLOOKUP(B232,Miljö!$B$1:$AC$550,MATCH("Köpt mängd produktionsspecifik fjärrvärme:",Miljö!$B$1:$AC$1,0),FALSE)/1,0)</f>
        <v>0</v>
      </c>
      <c r="AI232">
        <f t="shared" si="69"/>
        <v>412.12286999999992</v>
      </c>
      <c r="AJ232">
        <f t="shared" si="70"/>
        <v>412.12286999999992</v>
      </c>
      <c r="AK232">
        <f>IF(ISERROR(1/VLOOKUP($B232,Leveranser!$B$1:$S$499,MATCH("Såld värme (GWh)",Leveranser!$B$1:$S$1,0),FALSE)),"",VLOOKUP($B232,Leveranser!$B$1:$S$499,MATCH("Såld värme (GWh)",Leveranser!$B$1:$S$1,0),FALSE))</f>
        <v>314.625</v>
      </c>
      <c r="AL232">
        <f>VLOOKUP($B232,Leveranser!$B$1:$Y$499,MATCH("Totalt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114">
        <f t="shared" si="71"/>
        <v>0.76342523772097404</v>
      </c>
      <c r="AP232" t="str">
        <f>IFERROR(VLOOKUP($B232,Miljövärden!$B$2:$H$600,7,FALSE),"Nej, saknas")</f>
        <v>Ja</v>
      </c>
      <c r="AQ232" t="str">
        <f>IFERROR(VLOOKUP($B232,Miljövärden!$B$2:$H$600,6,FALSE),"Nej, saknas")</f>
        <v>Ja</v>
      </c>
      <c r="AU232">
        <f t="shared" si="72"/>
        <v>14.2972</v>
      </c>
      <c r="AV232">
        <f t="shared" si="73"/>
        <v>0</v>
      </c>
      <c r="AW232">
        <f t="shared" si="74"/>
        <v>191.642</v>
      </c>
      <c r="AX232">
        <f t="shared" si="75"/>
        <v>0</v>
      </c>
      <c r="AZ232">
        <f t="shared" si="76"/>
        <v>193.553</v>
      </c>
      <c r="BC232">
        <f t="shared" si="77"/>
        <v>1.29467</v>
      </c>
      <c r="BD232">
        <f t="shared" si="78"/>
        <v>0</v>
      </c>
      <c r="BE232">
        <f t="shared" si="79"/>
        <v>193.553</v>
      </c>
      <c r="BF232">
        <f t="shared" si="80"/>
        <v>202.97799999999998</v>
      </c>
      <c r="BG232">
        <f t="shared" si="81"/>
        <v>14.2972</v>
      </c>
      <c r="BH232">
        <f>VLOOKUP(B232,Miljö!$B$1:$BX$482,MATCH("Fossilandel för ursprungspecificerad el ()",Miljö!$B$1:$I$1,0),FALSE)</f>
        <v>0</v>
      </c>
      <c r="BI232">
        <f>VLOOKUP(B232,Miljö!$B$1:$BX$482,MATCH("Kärnkraftsandel för ursprungsspecificerad el ()",Miljö!$B$1:$O$1,0),FALSE)</f>
        <v>0</v>
      </c>
      <c r="BJ232">
        <f t="shared" si="82"/>
        <v>0</v>
      </c>
      <c r="BK232" t="str">
        <f>VLOOKUP(B232,Miljö!$B$1:$P$482,MATCH("Fossil andel i procent (%)",Miljö!$B$1:$P$1,0),FALSE)</f>
        <v>ET</v>
      </c>
      <c r="BL232">
        <f t="shared" si="83"/>
        <v>412.12286999999992</v>
      </c>
      <c r="BO232" s="21">
        <f t="shared" si="84"/>
        <v>3.1414660389994862E-3</v>
      </c>
      <c r="BP232" s="115">
        <f t="shared" si="85"/>
        <v>0</v>
      </c>
      <c r="BQ232" s="115">
        <f t="shared" si="86"/>
        <v>0.50434036820135708</v>
      </c>
      <c r="BR232" s="115">
        <f t="shared" si="87"/>
        <v>0.49251816575964352</v>
      </c>
      <c r="BT232" s="116">
        <f t="shared" si="88"/>
        <v>1</v>
      </c>
      <c r="BW232" s="115">
        <f>IF(AP232="Ja",VLOOKUP(B232,Miljövärden!$B$2:$H$600,MATCH("Total andel fossilt",Miljövärden!$B$2:$H$2,0),FALSE),"")</f>
        <v>3.1414699999999999E-3</v>
      </c>
      <c r="BX232" s="116">
        <f t="shared" si="89"/>
        <v>3.9610005136969662E-9</v>
      </c>
      <c r="BZ232">
        <f t="shared" si="90"/>
        <v>3.9610005136969662E-9</v>
      </c>
      <c r="CA232" s="115">
        <f t="shared" si="91"/>
        <v>0</v>
      </c>
    </row>
    <row r="233" spans="1:79">
      <c r="A233" t="s">
        <v>382</v>
      </c>
      <c r="B233" t="s">
        <v>385</v>
      </c>
      <c r="C233">
        <f>VLOOKUP($B233,'Tillförd energi'!$B$1:$AI$720,MATCH(C$1,'Tillförd energi'!$B$1:$AQ$1,0),FALSE)</f>
        <v>0</v>
      </c>
      <c r="D233">
        <f>VLOOKUP($B233,'Tillförd energi'!$B$1:$AI$720,MATCH(D$1,'Tillförd energi'!$B$1:$AQ$1,0),FALSE)</f>
        <v>2.1600000000000001E-2</v>
      </c>
      <c r="E233">
        <f>VLOOKUP($B233,'Tillförd energi'!$B$1:$AI$720,MATCH(E$1,'Tillförd energi'!$B$1:$AQ$1,0),FALSE)</f>
        <v>0</v>
      </c>
      <c r="F233">
        <f>VLOOKUP($B233,'Tillförd energi'!$B$1:$AI$720,MATCH(F$1,'Tillförd energi'!$B$1:$AQ$1,0),FALSE)</f>
        <v>0</v>
      </c>
      <c r="G233">
        <f>VLOOKUP($B233,'Tillförd energi'!$B$1:$AI$720,MATCH(G$1,'Tillförd energi'!$B$1:$AQ$1,0),FALSE)</f>
        <v>0</v>
      </c>
      <c r="H233">
        <f>VLOOKUP($B233,'Tillförd energi'!$B$1:$AI$720,MATCH(H$1,'Tillförd energi'!$B$1:$AQ$1,0),FALSE)</f>
        <v>0</v>
      </c>
      <c r="I233">
        <f>VLOOKUP($B233,'Tillförd energi'!$B$1:$AI$720,MATCH(I$1,'Tillförd energi'!$B$1:$AQ$1,0),FALSE)</f>
        <v>0</v>
      </c>
      <c r="J233">
        <f>VLOOKUP($B233,'Tillförd energi'!$B$1:$AI$720,MATCH(J$1,'Tillförd energi'!$B$1:$AQ$1,0),FALSE)</f>
        <v>0</v>
      </c>
      <c r="K233">
        <f>VLOOKUP($B233,'Tillförd energi'!$B$1:$AI$720,MATCH(K$1,'Tillförd energi'!$B$1:$AQ$1,0),FALSE)</f>
        <v>0</v>
      </c>
      <c r="L233">
        <f>VLOOKUP($B233,'Tillförd energi'!$B$1:$AI$720,MATCH(L$1,'Tillförd energi'!$B$1:$AQ$1,0),FALSE)</f>
        <v>0</v>
      </c>
      <c r="M233">
        <f>VLOOKUP($B233,'Tillförd energi'!$B$1:$AI$720,MATCH(M$1,'Tillförd energi'!$B$1:$AQ$1,0),FALSE)</f>
        <v>0</v>
      </c>
      <c r="N233">
        <f>VLOOKUP($B233,'Tillförd energi'!$B$1:$AI$720,MATCH(N$1,'Tillförd energi'!$B$1:$AQ$1,0),FALSE)</f>
        <v>0</v>
      </c>
      <c r="O233">
        <f>VLOOKUP($B233,'Tillförd energi'!$B$1:$AI$720,MATCH(O$1,'Tillförd energi'!$B$1:$AQ$1,0),FALSE)</f>
        <v>0</v>
      </c>
      <c r="P233">
        <f>VLOOKUP($B233,'Tillförd energi'!$B$1:$AI$720,MATCH(P$1,'Tillförd energi'!$B$1:$AQ$1,0),FALSE)</f>
        <v>0</v>
      </c>
      <c r="Q233">
        <f>VLOOKUP($B233,'Tillförd energi'!$B$1:$AI$720,MATCH(Q$1,'Tillförd energi'!$B$1:$AQ$1,0),FALSE)</f>
        <v>0</v>
      </c>
      <c r="R233">
        <f>VLOOKUP($B233,'Tillförd energi'!$B$1:$AI$720,MATCH(R$1,'Tillförd energi'!$B$1:$AQ$1,0),FALSE)</f>
        <v>5.157</v>
      </c>
      <c r="S233">
        <f>VLOOKUP($B233,'Tillförd energi'!$B$1:$AI$720,MATCH(S$1,'Tillförd energi'!$B$1:$AQ$1,0),FALSE)</f>
        <v>0</v>
      </c>
      <c r="T233">
        <f>VLOOKUP($B233,'Tillförd energi'!$B$1:$AI$720,MATCH(T$1,'Tillförd energi'!$B$1:$AQ$1,0),FALSE)</f>
        <v>0</v>
      </c>
      <c r="U233">
        <f>VLOOKUP($B233,'Tillförd energi'!$B$1:$AI$720,MATCH(U$1,'Tillförd energi'!$B$1:$AQ$1,0),FALSE)</f>
        <v>0</v>
      </c>
      <c r="V233">
        <f>VLOOKUP($B233,'Tillförd energi'!$B$1:$AI$720,MATCH(V$1,'Tillförd energi'!$B$1:$AQ$1,0),FALSE)</f>
        <v>0</v>
      </c>
      <c r="W233">
        <f>VLOOKUP($B233,'Tillförd energi'!$B$1:$AI$720,MATCH(W$1,'Tillförd energi'!$B$1:$AQ$1,0),FALSE)</f>
        <v>0</v>
      </c>
      <c r="X233">
        <f>VLOOKUP($B233,'Tillförd energi'!$B$1:$AI$720,MATCH(X$1,'Tillförd energi'!$B$1:$AQ$1,0),FALSE)</f>
        <v>0</v>
      </c>
      <c r="Y233">
        <f>VLOOKUP($B233,'Tillförd energi'!$B$1:$AI$720,MATCH(Y$1,'Tillförd energi'!$B$1:$AQ$1,0),FALSE)</f>
        <v>0</v>
      </c>
      <c r="Z233">
        <f>VLOOKUP($B233,'Tillförd energi'!$B$1:$AI$720,MATCH(Z$1,'Tillförd energi'!$B$1:$AQ$1,0),FALSE)</f>
        <v>0</v>
      </c>
      <c r="AA233">
        <f>VLOOKUP($B233,'Tillförd energi'!$B$1:$AI$720,MATCH(AA$1,'Tillförd energi'!$B$1:$AQ$1,0),FALSE)</f>
        <v>0</v>
      </c>
      <c r="AB233">
        <f>VLOOKUP($B233,'Tillförd energi'!$B$1:$AI$720,MATCH(AB$1,'Tillförd energi'!$B$1:$AQ$1,0),FALSE)</f>
        <v>0</v>
      </c>
      <c r="AC233">
        <f>VLOOKUP($B233,'Tillförd energi'!$B$1:$AI$720,MATCH(AC$1,'Tillförd energi'!$B$1:$AQ$1,0),FALSE)</f>
        <v>0</v>
      </c>
      <c r="AD233">
        <f>VLOOKUP($B233,'Tillförd energi'!$B$1:$AI$720,MATCH(AD$1,'Tillförd energi'!$B$1:$AQ$1,0),FALSE)</f>
        <v>0</v>
      </c>
      <c r="AE233">
        <f>VLOOKUP($B233,'Tillförd energi'!$B$1:$AI$720,MATCH(AE$1,'Tillförd energi'!$B$1:$AQ$1,0),FALSE)</f>
        <v>0</v>
      </c>
      <c r="AF233">
        <f>VLOOKUP($B233,'Tillförd energi'!$B$1:$AI$720,MATCH(AF$1,'Tillförd energi'!$B$1:$AQ$1,0),FALSE)</f>
        <v>5.0299999999999997E-2</v>
      </c>
      <c r="AG233">
        <f>IFERROR(VLOOKUP(B233,Miljö!$B$1:$AC$550,MATCH("Köpt mängd produktionsspecifik fjärrvärme:",Miljö!$B$1:$AC$1,0),FALSE)/1,0)</f>
        <v>0</v>
      </c>
      <c r="AI233">
        <f t="shared" si="69"/>
        <v>5.2289000000000003</v>
      </c>
      <c r="AJ233">
        <f t="shared" si="70"/>
        <v>5.2289000000000003</v>
      </c>
      <c r="AK233">
        <f>IF(ISERROR(1/VLOOKUP($B233,Leveranser!$B$1:$S$499,MATCH("Såld värme (GWh)",Leveranser!$B$1:$S$1,0),FALSE)),"",VLOOKUP($B233,Leveranser!$B$1:$S$499,MATCH("Såld värme (GWh)",Leveranser!$B$1:$S$1,0),FALSE))</f>
        <v>4.1470000000000002</v>
      </c>
      <c r="AL233">
        <f>VLOOKUP($B233,Leveranser!$B$1:$Y$499,MATCH("Totalt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114">
        <f t="shared" si="71"/>
        <v>0.79309223737306123</v>
      </c>
      <c r="AP233" t="str">
        <f>IFERROR(VLOOKUP($B233,Miljövärden!$B$2:$H$600,7,FALSE),"Nej, saknas")</f>
        <v>Ja</v>
      </c>
      <c r="AQ233" t="str">
        <f>IFERROR(VLOOKUP($B233,Miljövärden!$B$2:$H$600,6,FALSE),"Nej, saknas")</f>
        <v>Ja</v>
      </c>
      <c r="AU233">
        <f t="shared" si="72"/>
        <v>5.0299999999999997E-2</v>
      </c>
      <c r="AV233">
        <f t="shared" si="73"/>
        <v>0</v>
      </c>
      <c r="AW233">
        <f t="shared" si="74"/>
        <v>0</v>
      </c>
      <c r="AX233">
        <f t="shared" si="75"/>
        <v>5.157</v>
      </c>
      <c r="AZ233">
        <f t="shared" si="76"/>
        <v>5.157</v>
      </c>
      <c r="BC233">
        <f t="shared" si="77"/>
        <v>2.1600000000000001E-2</v>
      </c>
      <c r="BD233">
        <f t="shared" si="78"/>
        <v>0</v>
      </c>
      <c r="BE233">
        <f t="shared" si="79"/>
        <v>5.157</v>
      </c>
      <c r="BF233">
        <f t="shared" si="80"/>
        <v>0</v>
      </c>
      <c r="BG233">
        <f t="shared" si="81"/>
        <v>5.0299999999999997E-2</v>
      </c>
      <c r="BH233">
        <f>VLOOKUP(B233,Miljö!$B$1:$BX$482,MATCH("Fossilandel för ursprungspecificerad el ()",Miljö!$B$1:$I$1,0),FALSE)</f>
        <v>0</v>
      </c>
      <c r="BI233">
        <f>VLOOKUP(B233,Miljö!$B$1:$BX$482,MATCH("Kärnkraftsandel för ursprungsspecificerad el ()",Miljö!$B$1:$O$1,0),FALSE)</f>
        <v>0</v>
      </c>
      <c r="BJ233">
        <f t="shared" si="82"/>
        <v>0</v>
      </c>
      <c r="BK233" t="str">
        <f>VLOOKUP(B233,Miljö!$B$1:$P$482,MATCH("Fossil andel i procent (%)",Miljö!$B$1:$P$1,0),FALSE)</f>
        <v>ET</v>
      </c>
      <c r="BL233">
        <f t="shared" si="83"/>
        <v>5.2289000000000003</v>
      </c>
      <c r="BO233" s="21">
        <f t="shared" si="84"/>
        <v>4.1308879496643651E-3</v>
      </c>
      <c r="BP233" s="115">
        <f t="shared" si="85"/>
        <v>0</v>
      </c>
      <c r="BQ233" s="115">
        <f t="shared" si="86"/>
        <v>0.99586911205033557</v>
      </c>
      <c r="BR233" s="115">
        <f t="shared" si="87"/>
        <v>0</v>
      </c>
      <c r="BT233" s="116">
        <f t="shared" si="88"/>
        <v>0.99999999999999989</v>
      </c>
      <c r="BW233" s="115">
        <f>IF(AP233="Ja",VLOOKUP(B233,Miljövärden!$B$2:$H$600,MATCH("Total andel fossilt",Miljövärden!$B$2:$H$2,0),FALSE),"")</f>
        <v>4.1308899999999999E-3</v>
      </c>
      <c r="BX233" s="116">
        <f t="shared" si="89"/>
        <v>2.0503356347803536E-9</v>
      </c>
      <c r="BZ233">
        <f t="shared" si="90"/>
        <v>2.0503356347803536E-9</v>
      </c>
      <c r="CA233" s="115">
        <f t="shared" si="91"/>
        <v>0</v>
      </c>
    </row>
    <row r="234" spans="1:79">
      <c r="A234" t="s">
        <v>382</v>
      </c>
      <c r="B234" t="s">
        <v>386</v>
      </c>
      <c r="C234">
        <f>VLOOKUP($B234,'Tillförd energi'!$B$1:$AI$720,MATCH(C$1,'Tillförd energi'!$B$1:$AQ$1,0),FALSE)</f>
        <v>0</v>
      </c>
      <c r="D234">
        <f>VLOOKUP($B234,'Tillförd energi'!$B$1:$AI$720,MATCH(D$1,'Tillförd energi'!$B$1:$AQ$1,0),FALSE)</f>
        <v>1.3899999999999999E-2</v>
      </c>
      <c r="E234">
        <f>VLOOKUP($B234,'Tillförd energi'!$B$1:$AI$720,MATCH(E$1,'Tillförd energi'!$B$1:$AQ$1,0),FALSE)</f>
        <v>0</v>
      </c>
      <c r="F234">
        <f>VLOOKUP($B234,'Tillförd energi'!$B$1:$AI$720,MATCH(F$1,'Tillförd energi'!$B$1:$AQ$1,0),FALSE)</f>
        <v>0</v>
      </c>
      <c r="G234">
        <f>VLOOKUP($B234,'Tillförd energi'!$B$1:$AI$720,MATCH(G$1,'Tillförd energi'!$B$1:$AQ$1,0),FALSE)</f>
        <v>0</v>
      </c>
      <c r="H234">
        <f>VLOOKUP($B234,'Tillförd energi'!$B$1:$AI$720,MATCH(H$1,'Tillförd energi'!$B$1:$AQ$1,0),FALSE)</f>
        <v>0</v>
      </c>
      <c r="I234">
        <f>VLOOKUP($B234,'Tillförd energi'!$B$1:$AI$720,MATCH(I$1,'Tillförd energi'!$B$1:$AQ$1,0),FALSE)</f>
        <v>0</v>
      </c>
      <c r="J234">
        <f>VLOOKUP($B234,'Tillförd energi'!$B$1:$AI$720,MATCH(J$1,'Tillförd energi'!$B$1:$AQ$1,0),FALSE)</f>
        <v>0</v>
      </c>
      <c r="K234">
        <f>VLOOKUP($B234,'Tillförd energi'!$B$1:$AI$720,MATCH(K$1,'Tillförd energi'!$B$1:$AQ$1,0),FALSE)</f>
        <v>0</v>
      </c>
      <c r="L234">
        <f>VLOOKUP($B234,'Tillförd energi'!$B$1:$AI$720,MATCH(L$1,'Tillförd energi'!$B$1:$AQ$1,0),FALSE)</f>
        <v>0</v>
      </c>
      <c r="M234">
        <f>VLOOKUP($B234,'Tillförd energi'!$B$1:$AI$720,MATCH(M$1,'Tillförd energi'!$B$1:$AQ$1,0),FALSE)</f>
        <v>0</v>
      </c>
      <c r="N234">
        <f>VLOOKUP($B234,'Tillförd energi'!$B$1:$AI$720,MATCH(N$1,'Tillförd energi'!$B$1:$AQ$1,0),FALSE)</f>
        <v>0</v>
      </c>
      <c r="O234">
        <f>VLOOKUP($B234,'Tillförd energi'!$B$1:$AI$720,MATCH(O$1,'Tillförd energi'!$B$1:$AQ$1,0),FALSE)</f>
        <v>0</v>
      </c>
      <c r="P234">
        <f>VLOOKUP($B234,'Tillförd energi'!$B$1:$AI$720,MATCH(P$1,'Tillförd energi'!$B$1:$AQ$1,0),FALSE)</f>
        <v>0</v>
      </c>
      <c r="Q234">
        <f>VLOOKUP($B234,'Tillförd energi'!$B$1:$AI$720,MATCH(Q$1,'Tillförd energi'!$B$1:$AQ$1,0),FALSE)</f>
        <v>0</v>
      </c>
      <c r="R234">
        <f>VLOOKUP($B234,'Tillförd energi'!$B$1:$AI$720,MATCH(R$1,'Tillförd energi'!$B$1:$AQ$1,0),FALSE)</f>
        <v>2.2669999999999999</v>
      </c>
      <c r="S234">
        <f>VLOOKUP($B234,'Tillförd energi'!$B$1:$AI$720,MATCH(S$1,'Tillförd energi'!$B$1:$AQ$1,0),FALSE)</f>
        <v>0</v>
      </c>
      <c r="T234">
        <f>VLOOKUP($B234,'Tillförd energi'!$B$1:$AI$720,MATCH(T$1,'Tillförd energi'!$B$1:$AQ$1,0),FALSE)</f>
        <v>0</v>
      </c>
      <c r="U234">
        <f>VLOOKUP($B234,'Tillförd energi'!$B$1:$AI$720,MATCH(U$1,'Tillförd energi'!$B$1:$AQ$1,0),FALSE)</f>
        <v>0</v>
      </c>
      <c r="V234">
        <f>VLOOKUP($B234,'Tillförd energi'!$B$1:$AI$720,MATCH(V$1,'Tillförd energi'!$B$1:$AQ$1,0),FALSE)</f>
        <v>0</v>
      </c>
      <c r="W234">
        <f>VLOOKUP($B234,'Tillförd energi'!$B$1:$AI$720,MATCH(W$1,'Tillförd energi'!$B$1:$AQ$1,0),FALSE)</f>
        <v>0</v>
      </c>
      <c r="X234">
        <f>VLOOKUP($B234,'Tillförd energi'!$B$1:$AI$720,MATCH(X$1,'Tillförd energi'!$B$1:$AQ$1,0),FALSE)</f>
        <v>0</v>
      </c>
      <c r="Y234">
        <f>VLOOKUP($B234,'Tillförd energi'!$B$1:$AI$720,MATCH(Y$1,'Tillförd energi'!$B$1:$AQ$1,0),FALSE)</f>
        <v>0</v>
      </c>
      <c r="Z234">
        <f>VLOOKUP($B234,'Tillförd energi'!$B$1:$AI$720,MATCH(Z$1,'Tillförd energi'!$B$1:$AQ$1,0),FALSE)</f>
        <v>0</v>
      </c>
      <c r="AA234">
        <f>VLOOKUP($B234,'Tillförd energi'!$B$1:$AI$720,MATCH(AA$1,'Tillförd energi'!$B$1:$AQ$1,0),FALSE)</f>
        <v>0</v>
      </c>
      <c r="AB234">
        <f>VLOOKUP($B234,'Tillförd energi'!$B$1:$AI$720,MATCH(AB$1,'Tillförd energi'!$B$1:$AQ$1,0),FALSE)</f>
        <v>0</v>
      </c>
      <c r="AC234">
        <f>VLOOKUP($B234,'Tillförd energi'!$B$1:$AI$720,MATCH(AC$1,'Tillförd energi'!$B$1:$AQ$1,0),FALSE)</f>
        <v>0</v>
      </c>
      <c r="AD234">
        <f>VLOOKUP($B234,'Tillförd energi'!$B$1:$AI$720,MATCH(AD$1,'Tillförd energi'!$B$1:$AQ$1,0),FALSE)</f>
        <v>0</v>
      </c>
      <c r="AE234">
        <f>VLOOKUP($B234,'Tillförd energi'!$B$1:$AI$720,MATCH(AE$1,'Tillförd energi'!$B$1:$AQ$1,0),FALSE)</f>
        <v>0</v>
      </c>
      <c r="AF234">
        <f>VLOOKUP($B234,'Tillförd energi'!$B$1:$AI$720,MATCH(AF$1,'Tillförd energi'!$B$1:$AQ$1,0),FALSE)</f>
        <v>1.9E-2</v>
      </c>
      <c r="AG234">
        <f>IFERROR(VLOOKUP(B234,Miljö!$B$1:$AC$550,MATCH("Köpt mängd produktionsspecifik fjärrvärme:",Miljö!$B$1:$AC$1,0),FALSE)/1,0)</f>
        <v>0</v>
      </c>
      <c r="AI234">
        <f t="shared" si="69"/>
        <v>2.2999000000000001</v>
      </c>
      <c r="AJ234">
        <f t="shared" si="70"/>
        <v>2.2999000000000001</v>
      </c>
      <c r="AK234">
        <f>IF(ISERROR(1/VLOOKUP($B234,Leveranser!$B$1:$S$499,MATCH("Såld värme (GWh)",Leveranser!$B$1:$S$1,0),FALSE)),"",VLOOKUP($B234,Leveranser!$B$1:$S$499,MATCH("Såld värme (GWh)",Leveranser!$B$1:$S$1,0),FALSE))</f>
        <v>1.8080000000000001</v>
      </c>
      <c r="AL234">
        <f>VLOOKUP($B234,Leveranser!$B$1:$Y$499,MATCH("Totalt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114">
        <f t="shared" si="71"/>
        <v>0.78612113570155229</v>
      </c>
      <c r="AP234" t="str">
        <f>IFERROR(VLOOKUP($B234,Miljövärden!$B$2:$H$600,7,FALSE),"Nej, saknas")</f>
        <v>Ja</v>
      </c>
      <c r="AQ234" t="str">
        <f>IFERROR(VLOOKUP($B234,Miljövärden!$B$2:$H$600,6,FALSE),"Nej, saknas")</f>
        <v>Ja</v>
      </c>
      <c r="AU234">
        <f t="shared" si="72"/>
        <v>1.9E-2</v>
      </c>
      <c r="AV234">
        <f t="shared" si="73"/>
        <v>0</v>
      </c>
      <c r="AW234">
        <f t="shared" si="74"/>
        <v>0</v>
      </c>
      <c r="AX234">
        <f t="shared" si="75"/>
        <v>2.2669999999999999</v>
      </c>
      <c r="AZ234">
        <f t="shared" si="76"/>
        <v>2.2669999999999999</v>
      </c>
      <c r="BC234">
        <f t="shared" si="77"/>
        <v>1.3899999999999999E-2</v>
      </c>
      <c r="BD234">
        <f t="shared" si="78"/>
        <v>0</v>
      </c>
      <c r="BE234">
        <f t="shared" si="79"/>
        <v>2.2669999999999999</v>
      </c>
      <c r="BF234">
        <f t="shared" si="80"/>
        <v>0</v>
      </c>
      <c r="BG234">
        <f t="shared" si="81"/>
        <v>1.9E-2</v>
      </c>
      <c r="BH234">
        <f>VLOOKUP(B234,Miljö!$B$1:$BX$482,MATCH("Fossilandel för ursprungspecificerad el ()",Miljö!$B$1:$I$1,0),FALSE)</f>
        <v>0</v>
      </c>
      <c r="BI234">
        <f>VLOOKUP(B234,Miljö!$B$1:$BX$482,MATCH("Kärnkraftsandel för ursprungsspecificerad el ()",Miljö!$B$1:$O$1,0),FALSE)</f>
        <v>0</v>
      </c>
      <c r="BJ234">
        <f t="shared" si="82"/>
        <v>0</v>
      </c>
      <c r="BK234" t="str">
        <f>VLOOKUP(B234,Miljö!$B$1:$P$482,MATCH("Fossil andel i procent (%)",Miljö!$B$1:$P$1,0),FALSE)</f>
        <v>ET</v>
      </c>
      <c r="BL234">
        <f t="shared" si="83"/>
        <v>2.2999000000000001</v>
      </c>
      <c r="BO234" s="21">
        <f t="shared" si="84"/>
        <v>6.0437410322187919E-3</v>
      </c>
      <c r="BP234" s="115">
        <f t="shared" si="85"/>
        <v>0</v>
      </c>
      <c r="BQ234" s="115">
        <f t="shared" si="86"/>
        <v>0.99395625896778117</v>
      </c>
      <c r="BR234" s="115">
        <f t="shared" si="87"/>
        <v>0</v>
      </c>
      <c r="BT234" s="116">
        <f t="shared" si="88"/>
        <v>1</v>
      </c>
      <c r="BW234" s="115">
        <f>IF(AP234="Ja",VLOOKUP(B234,Miljövärden!$B$2:$H$600,MATCH("Total andel fossilt",Miljövärden!$B$2:$H$2,0),FALSE),"")</f>
        <v>6.0437399999999997E-3</v>
      </c>
      <c r="BX234" s="116">
        <f t="shared" si="89"/>
        <v>-1.0322187922115478E-9</v>
      </c>
      <c r="BZ234">
        <f t="shared" si="90"/>
        <v>-1.0322187922115478E-9</v>
      </c>
      <c r="CA234" s="115">
        <f t="shared" si="91"/>
        <v>0</v>
      </c>
    </row>
    <row r="235" spans="1:79">
      <c r="A235" t="s">
        <v>382</v>
      </c>
      <c r="B235" t="s">
        <v>387</v>
      </c>
      <c r="C235">
        <f>VLOOKUP($B235,'Tillförd energi'!$B$1:$AI$720,MATCH(C$1,'Tillförd energi'!$B$1:$AQ$1,0),FALSE)</f>
        <v>0</v>
      </c>
      <c r="D235">
        <f>VLOOKUP($B235,'Tillförd energi'!$B$1:$AI$720,MATCH(D$1,'Tillförd energi'!$B$1:$AQ$1,0),FALSE)</f>
        <v>2.4500000000000001E-2</v>
      </c>
      <c r="E235">
        <f>VLOOKUP($B235,'Tillförd energi'!$B$1:$AI$720,MATCH(E$1,'Tillförd energi'!$B$1:$AQ$1,0),FALSE)</f>
        <v>0</v>
      </c>
      <c r="F235">
        <f>VLOOKUP($B235,'Tillförd energi'!$B$1:$AI$720,MATCH(F$1,'Tillförd energi'!$B$1:$AQ$1,0),FALSE)</f>
        <v>0</v>
      </c>
      <c r="G235">
        <f>VLOOKUP($B235,'Tillförd energi'!$B$1:$AI$720,MATCH(G$1,'Tillförd energi'!$B$1:$AQ$1,0),FALSE)</f>
        <v>0</v>
      </c>
      <c r="H235">
        <f>VLOOKUP($B235,'Tillförd energi'!$B$1:$AI$720,MATCH(H$1,'Tillförd energi'!$B$1:$AQ$1,0),FALSE)</f>
        <v>0</v>
      </c>
      <c r="I235">
        <f>VLOOKUP($B235,'Tillförd energi'!$B$1:$AI$720,MATCH(I$1,'Tillförd energi'!$B$1:$AQ$1,0),FALSE)</f>
        <v>0</v>
      </c>
      <c r="J235">
        <f>VLOOKUP($B235,'Tillförd energi'!$B$1:$AI$720,MATCH(J$1,'Tillförd energi'!$B$1:$AQ$1,0),FALSE)</f>
        <v>0</v>
      </c>
      <c r="K235">
        <f>VLOOKUP($B235,'Tillförd energi'!$B$1:$AI$720,MATCH(K$1,'Tillförd energi'!$B$1:$AQ$1,0),FALSE)</f>
        <v>0</v>
      </c>
      <c r="L235">
        <f>VLOOKUP($B235,'Tillförd energi'!$B$1:$AI$720,MATCH(L$1,'Tillförd energi'!$B$1:$AQ$1,0),FALSE)</f>
        <v>0</v>
      </c>
      <c r="M235">
        <f>VLOOKUP($B235,'Tillförd energi'!$B$1:$AI$720,MATCH(M$1,'Tillförd energi'!$B$1:$AQ$1,0),FALSE)</f>
        <v>0</v>
      </c>
      <c r="N235">
        <f>VLOOKUP($B235,'Tillförd energi'!$B$1:$AI$720,MATCH(N$1,'Tillförd energi'!$B$1:$AQ$1,0),FALSE)</f>
        <v>0</v>
      </c>
      <c r="O235">
        <f>VLOOKUP($B235,'Tillförd energi'!$B$1:$AI$720,MATCH(O$1,'Tillförd energi'!$B$1:$AQ$1,0),FALSE)</f>
        <v>0</v>
      </c>
      <c r="P235">
        <f>VLOOKUP($B235,'Tillförd energi'!$B$1:$AI$720,MATCH(P$1,'Tillförd energi'!$B$1:$AQ$1,0),FALSE)</f>
        <v>0</v>
      </c>
      <c r="Q235">
        <f>VLOOKUP($B235,'Tillförd energi'!$B$1:$AI$720,MATCH(Q$1,'Tillförd energi'!$B$1:$AQ$1,0),FALSE)</f>
        <v>0</v>
      </c>
      <c r="R235">
        <f>VLOOKUP($B235,'Tillförd energi'!$B$1:$AI$720,MATCH(R$1,'Tillförd energi'!$B$1:$AQ$1,0),FALSE)</f>
        <v>3.5870000000000002</v>
      </c>
      <c r="S235">
        <f>VLOOKUP($B235,'Tillförd energi'!$B$1:$AI$720,MATCH(S$1,'Tillförd energi'!$B$1:$AQ$1,0),FALSE)</f>
        <v>0</v>
      </c>
      <c r="T235">
        <f>VLOOKUP($B235,'Tillförd energi'!$B$1:$AI$720,MATCH(T$1,'Tillförd energi'!$B$1:$AQ$1,0),FALSE)</f>
        <v>0</v>
      </c>
      <c r="U235">
        <f>VLOOKUP($B235,'Tillförd energi'!$B$1:$AI$720,MATCH(U$1,'Tillförd energi'!$B$1:$AQ$1,0),FALSE)</f>
        <v>0</v>
      </c>
      <c r="V235">
        <f>VLOOKUP($B235,'Tillförd energi'!$B$1:$AI$720,MATCH(V$1,'Tillförd energi'!$B$1:$AQ$1,0),FALSE)</f>
        <v>0</v>
      </c>
      <c r="W235">
        <f>VLOOKUP($B235,'Tillförd energi'!$B$1:$AI$720,MATCH(W$1,'Tillförd energi'!$B$1:$AQ$1,0),FALSE)</f>
        <v>0</v>
      </c>
      <c r="X235">
        <f>VLOOKUP($B235,'Tillförd energi'!$B$1:$AI$720,MATCH(X$1,'Tillförd energi'!$B$1:$AQ$1,0),FALSE)</f>
        <v>0</v>
      </c>
      <c r="Y235">
        <f>VLOOKUP($B235,'Tillförd energi'!$B$1:$AI$720,MATCH(Y$1,'Tillförd energi'!$B$1:$AQ$1,0),FALSE)</f>
        <v>0</v>
      </c>
      <c r="Z235">
        <f>VLOOKUP($B235,'Tillförd energi'!$B$1:$AI$720,MATCH(Z$1,'Tillförd energi'!$B$1:$AQ$1,0),FALSE)</f>
        <v>0</v>
      </c>
      <c r="AA235">
        <f>VLOOKUP($B235,'Tillförd energi'!$B$1:$AI$720,MATCH(AA$1,'Tillförd energi'!$B$1:$AQ$1,0),FALSE)</f>
        <v>0</v>
      </c>
      <c r="AB235">
        <f>VLOOKUP($B235,'Tillförd energi'!$B$1:$AI$720,MATCH(AB$1,'Tillförd energi'!$B$1:$AQ$1,0),FALSE)</f>
        <v>0</v>
      </c>
      <c r="AC235">
        <f>VLOOKUP($B235,'Tillförd energi'!$B$1:$AI$720,MATCH(AC$1,'Tillförd energi'!$B$1:$AQ$1,0),FALSE)</f>
        <v>0</v>
      </c>
      <c r="AD235">
        <f>VLOOKUP($B235,'Tillförd energi'!$B$1:$AI$720,MATCH(AD$1,'Tillförd energi'!$B$1:$AQ$1,0),FALSE)</f>
        <v>0</v>
      </c>
      <c r="AE235">
        <f>VLOOKUP($B235,'Tillförd energi'!$B$1:$AI$720,MATCH(AE$1,'Tillförd energi'!$B$1:$AQ$1,0),FALSE)</f>
        <v>0</v>
      </c>
      <c r="AF235">
        <f>VLOOKUP($B235,'Tillförd energi'!$B$1:$AI$720,MATCH(AF$1,'Tillförd energi'!$B$1:$AQ$1,0),FALSE)</f>
        <v>5.3100000000000001E-2</v>
      </c>
      <c r="AG235">
        <f>IFERROR(VLOOKUP(B235,Miljö!$B$1:$AC$550,MATCH("Köpt mängd produktionsspecifik fjärrvärme:",Miljö!$B$1:$AC$1,0),FALSE)/1,0)</f>
        <v>0</v>
      </c>
      <c r="AI235">
        <f t="shared" si="69"/>
        <v>3.6646000000000005</v>
      </c>
      <c r="AJ235">
        <f t="shared" si="70"/>
        <v>3.6646000000000005</v>
      </c>
      <c r="AK235">
        <f>IF(ISERROR(1/VLOOKUP($B235,Leveranser!$B$1:$S$499,MATCH("Såld värme (GWh)",Leveranser!$B$1:$S$1,0),FALSE)),"",VLOOKUP($B235,Leveranser!$B$1:$S$499,MATCH("Såld värme (GWh)",Leveranser!$B$1:$S$1,0),FALSE))</f>
        <v>2.8380000000000001</v>
      </c>
      <c r="AL235">
        <f>VLOOKUP($B235,Leveranser!$B$1:$Y$499,MATCH("Totalt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114">
        <f t="shared" si="71"/>
        <v>0.77443650057305014</v>
      </c>
      <c r="AP235" t="str">
        <f>IFERROR(VLOOKUP($B235,Miljövärden!$B$2:$H$600,7,FALSE),"Nej, saknas")</f>
        <v>Ja</v>
      </c>
      <c r="AQ235" t="str">
        <f>IFERROR(VLOOKUP($B235,Miljövärden!$B$2:$H$600,6,FALSE),"Nej, saknas")</f>
        <v>Ja</v>
      </c>
      <c r="AU235">
        <f t="shared" si="72"/>
        <v>5.3100000000000001E-2</v>
      </c>
      <c r="AV235">
        <f t="shared" si="73"/>
        <v>0</v>
      </c>
      <c r="AW235">
        <f t="shared" si="74"/>
        <v>0</v>
      </c>
      <c r="AX235">
        <f t="shared" si="75"/>
        <v>3.5870000000000002</v>
      </c>
      <c r="AZ235">
        <f t="shared" si="76"/>
        <v>3.5870000000000002</v>
      </c>
      <c r="BC235">
        <f t="shared" si="77"/>
        <v>2.4500000000000001E-2</v>
      </c>
      <c r="BD235">
        <f t="shared" si="78"/>
        <v>0</v>
      </c>
      <c r="BE235">
        <f t="shared" si="79"/>
        <v>3.5870000000000002</v>
      </c>
      <c r="BF235">
        <f t="shared" si="80"/>
        <v>0</v>
      </c>
      <c r="BG235">
        <f t="shared" si="81"/>
        <v>5.3100000000000001E-2</v>
      </c>
      <c r="BH235">
        <f>VLOOKUP(B235,Miljö!$B$1:$BX$482,MATCH("Fossilandel för ursprungspecificerad el ()",Miljö!$B$1:$I$1,0),FALSE)</f>
        <v>0</v>
      </c>
      <c r="BI235">
        <f>VLOOKUP(B235,Miljö!$B$1:$BX$482,MATCH("Kärnkraftsandel för ursprungsspecificerad el ()",Miljö!$B$1:$O$1,0),FALSE)</f>
        <v>0</v>
      </c>
      <c r="BJ235">
        <f t="shared" si="82"/>
        <v>0</v>
      </c>
      <c r="BK235" t="str">
        <f>VLOOKUP(B235,Miljö!$B$1:$P$482,MATCH("Fossil andel i procent (%)",Miljö!$B$1:$P$1,0),FALSE)</f>
        <v>ET</v>
      </c>
      <c r="BL235">
        <f t="shared" si="83"/>
        <v>3.6646000000000005</v>
      </c>
      <c r="BO235" s="21">
        <f t="shared" si="84"/>
        <v>6.6855864214375371E-3</v>
      </c>
      <c r="BP235" s="115">
        <f t="shared" si="85"/>
        <v>0</v>
      </c>
      <c r="BQ235" s="115">
        <f t="shared" si="86"/>
        <v>0.99331441357856243</v>
      </c>
      <c r="BR235" s="115">
        <f t="shared" si="87"/>
        <v>0</v>
      </c>
      <c r="BT235" s="116">
        <f t="shared" si="88"/>
        <v>1</v>
      </c>
      <c r="BW235" s="115">
        <f>IF(AP235="Ja",VLOOKUP(B235,Miljövärden!$B$2:$H$600,MATCH("Total andel fossilt",Miljövärden!$B$2:$H$2,0),FALSE),"")</f>
        <v>6.6855899999999999E-3</v>
      </c>
      <c r="BX235" s="116">
        <f t="shared" si="89"/>
        <v>3.5785624628512092E-9</v>
      </c>
      <c r="BZ235">
        <f t="shared" si="90"/>
        <v>3.5785624628512092E-9</v>
      </c>
      <c r="CA235" s="115">
        <f t="shared" si="91"/>
        <v>0</v>
      </c>
    </row>
    <row r="236" spans="1:79">
      <c r="A236" t="s">
        <v>388</v>
      </c>
      <c r="B236" t="s">
        <v>389</v>
      </c>
      <c r="C236">
        <f>VLOOKUP($B236,'Tillförd energi'!$B$1:$AI$720,MATCH(C$1,'Tillförd energi'!$B$1:$AQ$1,0),FALSE)</f>
        <v>0</v>
      </c>
      <c r="D236">
        <f>VLOOKUP($B236,'Tillförd energi'!$B$1:$AI$720,MATCH(D$1,'Tillförd energi'!$B$1:$AQ$1,0),FALSE)</f>
        <v>0.183</v>
      </c>
      <c r="E236">
        <f>VLOOKUP($B236,'Tillförd energi'!$B$1:$AI$720,MATCH(E$1,'Tillförd energi'!$B$1:$AQ$1,0),FALSE)</f>
        <v>0</v>
      </c>
      <c r="F236">
        <f>VLOOKUP($B236,'Tillförd energi'!$B$1:$AI$720,MATCH(F$1,'Tillförd energi'!$B$1:$AQ$1,0),FALSE)</f>
        <v>0</v>
      </c>
      <c r="G236">
        <f>VLOOKUP($B236,'Tillförd energi'!$B$1:$AI$720,MATCH(G$1,'Tillförd energi'!$B$1:$AQ$1,0),FALSE)</f>
        <v>0</v>
      </c>
      <c r="H236">
        <f>VLOOKUP($B236,'Tillförd energi'!$B$1:$AI$720,MATCH(H$1,'Tillförd energi'!$B$1:$AQ$1,0),FALSE)</f>
        <v>0</v>
      </c>
      <c r="I236">
        <f>VLOOKUP($B236,'Tillförd energi'!$B$1:$AI$720,MATCH(I$1,'Tillförd energi'!$B$1:$AQ$1,0),FALSE)</f>
        <v>0</v>
      </c>
      <c r="J236">
        <f>VLOOKUP($B236,'Tillförd energi'!$B$1:$AI$720,MATCH(J$1,'Tillförd energi'!$B$1:$AQ$1,0),FALSE)</f>
        <v>0</v>
      </c>
      <c r="K236">
        <f>VLOOKUP($B236,'Tillförd energi'!$B$1:$AI$720,MATCH(K$1,'Tillförd energi'!$B$1:$AQ$1,0),FALSE)</f>
        <v>0</v>
      </c>
      <c r="L236">
        <f>VLOOKUP($B236,'Tillförd energi'!$B$1:$AI$720,MATCH(L$1,'Tillförd energi'!$B$1:$AQ$1,0),FALSE)</f>
        <v>0</v>
      </c>
      <c r="M236">
        <f>VLOOKUP($B236,'Tillförd energi'!$B$1:$AI$720,MATCH(M$1,'Tillförd energi'!$B$1:$AQ$1,0),FALSE)</f>
        <v>0</v>
      </c>
      <c r="N236">
        <f>VLOOKUP($B236,'Tillförd energi'!$B$1:$AI$720,MATCH(N$1,'Tillförd energi'!$B$1:$AQ$1,0),FALSE)</f>
        <v>0</v>
      </c>
      <c r="O236">
        <f>VLOOKUP($B236,'Tillförd energi'!$B$1:$AI$720,MATCH(O$1,'Tillförd energi'!$B$1:$AQ$1,0),FALSE)</f>
        <v>0</v>
      </c>
      <c r="P236">
        <f>VLOOKUP($B236,'Tillförd energi'!$B$1:$AI$720,MATCH(P$1,'Tillförd energi'!$B$1:$AQ$1,0),FALSE)</f>
        <v>0</v>
      </c>
      <c r="Q236">
        <f>VLOOKUP($B236,'Tillförd energi'!$B$1:$AI$720,MATCH(Q$1,'Tillförd energi'!$B$1:$AQ$1,0),FALSE)</f>
        <v>0</v>
      </c>
      <c r="R236">
        <f>VLOOKUP($B236,'Tillförd energi'!$B$1:$AI$720,MATCH(R$1,'Tillförd energi'!$B$1:$AQ$1,0),FALSE)</f>
        <v>14.442</v>
      </c>
      <c r="S236">
        <f>VLOOKUP($B236,'Tillförd energi'!$B$1:$AI$720,MATCH(S$1,'Tillförd energi'!$B$1:$AQ$1,0),FALSE)</f>
        <v>0</v>
      </c>
      <c r="T236">
        <f>VLOOKUP($B236,'Tillförd energi'!$B$1:$AI$720,MATCH(T$1,'Tillförd energi'!$B$1:$AQ$1,0),FALSE)</f>
        <v>0</v>
      </c>
      <c r="U236">
        <f>VLOOKUP($B236,'Tillförd energi'!$B$1:$AI$720,MATCH(U$1,'Tillförd energi'!$B$1:$AQ$1,0),FALSE)</f>
        <v>0</v>
      </c>
      <c r="V236">
        <f>VLOOKUP($B236,'Tillförd energi'!$B$1:$AI$720,MATCH(V$1,'Tillförd energi'!$B$1:$AQ$1,0),FALSE)</f>
        <v>0</v>
      </c>
      <c r="W236">
        <f>VLOOKUP($B236,'Tillförd energi'!$B$1:$AI$720,MATCH(W$1,'Tillförd energi'!$B$1:$AQ$1,0),FALSE)</f>
        <v>0</v>
      </c>
      <c r="X236">
        <f>VLOOKUP($B236,'Tillförd energi'!$B$1:$AI$720,MATCH(X$1,'Tillförd energi'!$B$1:$AQ$1,0),FALSE)</f>
        <v>0</v>
      </c>
      <c r="Y236">
        <f>VLOOKUP($B236,'Tillförd energi'!$B$1:$AI$720,MATCH(Y$1,'Tillförd energi'!$B$1:$AQ$1,0),FALSE)</f>
        <v>0</v>
      </c>
      <c r="Z236">
        <f>VLOOKUP($B236,'Tillförd energi'!$B$1:$AI$720,MATCH(Z$1,'Tillförd energi'!$B$1:$AQ$1,0),FALSE)</f>
        <v>0</v>
      </c>
      <c r="AA236">
        <f>VLOOKUP($B236,'Tillförd energi'!$B$1:$AI$720,MATCH(AA$1,'Tillförd energi'!$B$1:$AQ$1,0),FALSE)</f>
        <v>0</v>
      </c>
      <c r="AB236">
        <f>VLOOKUP($B236,'Tillförd energi'!$B$1:$AI$720,MATCH(AB$1,'Tillförd energi'!$B$1:$AQ$1,0),FALSE)</f>
        <v>0</v>
      </c>
      <c r="AC236">
        <f>VLOOKUP($B236,'Tillförd energi'!$B$1:$AI$720,MATCH(AC$1,'Tillförd energi'!$B$1:$AQ$1,0),FALSE)</f>
        <v>0</v>
      </c>
      <c r="AD236">
        <f>VLOOKUP($B236,'Tillförd energi'!$B$1:$AI$720,MATCH(AD$1,'Tillförd energi'!$B$1:$AQ$1,0),FALSE)</f>
        <v>21.478999999999999</v>
      </c>
      <c r="AE236">
        <f>VLOOKUP($B236,'Tillförd energi'!$B$1:$AI$720,MATCH(AE$1,'Tillförd energi'!$B$1:$AQ$1,0),FALSE)</f>
        <v>0</v>
      </c>
      <c r="AF236">
        <f>VLOOKUP($B236,'Tillförd energi'!$B$1:$AI$720,MATCH(AF$1,'Tillförd energi'!$B$1:$AQ$1,0),FALSE)</f>
        <v>0.9</v>
      </c>
      <c r="AG236">
        <f>IFERROR(VLOOKUP(B236,Miljö!$B$1:$AC$550,MATCH("Köpt mängd produktionsspecifik fjärrvärme:",Miljö!$B$1:$AC$1,0),FALSE)/1,0)</f>
        <v>0</v>
      </c>
      <c r="AI236">
        <f t="shared" si="69"/>
        <v>37.003999999999998</v>
      </c>
      <c r="AJ236">
        <f t="shared" si="70"/>
        <v>37.003999999999998</v>
      </c>
      <c r="AK236">
        <f>IF(ISERROR(1/VLOOKUP($B236,Leveranser!$B$1:$S$499,MATCH("Såld värme (GWh)",Leveranser!$B$1:$S$1,0),FALSE)),"",VLOOKUP($B236,Leveranser!$B$1:$S$499,MATCH("Såld värme (GWh)",Leveranser!$B$1:$S$1,0),FALSE))</f>
        <v>37.94</v>
      </c>
      <c r="AL236">
        <f>VLOOKUP($B236,Leveranser!$B$1:$Y$499,MATCH("Totalt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114">
        <f t="shared" si="71"/>
        <v>1.025294562749973</v>
      </c>
      <c r="AP236" t="str">
        <f>IFERROR(VLOOKUP($B236,Miljövärden!$B$2:$H$600,7,FALSE),"Nej, saknas")</f>
        <v>Ja</v>
      </c>
      <c r="AQ236" t="str">
        <f>IFERROR(VLOOKUP($B236,Miljövärden!$B$2:$H$600,6,FALSE),"Nej, saknas")</f>
        <v>Nej</v>
      </c>
      <c r="AU236">
        <f t="shared" si="72"/>
        <v>0.9</v>
      </c>
      <c r="AV236">
        <f t="shared" si="73"/>
        <v>0</v>
      </c>
      <c r="AW236">
        <f t="shared" si="74"/>
        <v>0</v>
      </c>
      <c r="AX236">
        <f t="shared" si="75"/>
        <v>14.442</v>
      </c>
      <c r="AZ236">
        <f t="shared" si="76"/>
        <v>14.442</v>
      </c>
      <c r="BC236">
        <f t="shared" si="77"/>
        <v>0.183</v>
      </c>
      <c r="BD236">
        <f t="shared" si="78"/>
        <v>0</v>
      </c>
      <c r="BE236">
        <f t="shared" si="79"/>
        <v>14.442</v>
      </c>
      <c r="BF236">
        <f t="shared" si="80"/>
        <v>21.478999999999999</v>
      </c>
      <c r="BG236">
        <f t="shared" si="81"/>
        <v>0.9</v>
      </c>
      <c r="BH236">
        <f>VLOOKUP(B236,Miljö!$B$1:$BX$482,MATCH("Fossilandel för ursprungspecificerad el ()",Miljö!$B$1:$I$1,0),FALSE)</f>
        <v>0.47</v>
      </c>
      <c r="BI236">
        <f>VLOOKUP(B236,Miljö!$B$1:$BX$482,MATCH("Kärnkraftsandel för ursprungsspecificerad el ()",Miljö!$B$1:$O$1,0),FALSE)</f>
        <v>0.48170000000000002</v>
      </c>
      <c r="BJ236">
        <f t="shared" si="82"/>
        <v>0</v>
      </c>
      <c r="BK236" t="str">
        <f>VLOOKUP(B236,Miljö!$B$1:$P$482,MATCH("Fossil andel i procent (%)",Miljö!$B$1:$P$1,0),FALSE)</f>
        <v>ET</v>
      </c>
      <c r="BL236">
        <f t="shared" si="83"/>
        <v>37.003999999999998</v>
      </c>
      <c r="BO236" s="21">
        <f t="shared" si="84"/>
        <v>1.6376607934277376E-2</v>
      </c>
      <c r="BP236" s="115">
        <f t="shared" si="85"/>
        <v>1.171576045832883E-2</v>
      </c>
      <c r="BQ236" s="115">
        <f t="shared" si="86"/>
        <v>0.39145686952761866</v>
      </c>
      <c r="BR236" s="115">
        <f t="shared" si="87"/>
        <v>0.5804507620797752</v>
      </c>
      <c r="BT236" s="116">
        <f t="shared" si="88"/>
        <v>1</v>
      </c>
      <c r="BW236" s="115">
        <f>IF(AP236="Ja",VLOOKUP(B236,Miljövärden!$B$2:$H$600,MATCH("Total andel fossilt",Miljövärden!$B$2:$H$2,0),FALSE),"")</f>
        <v>1.6376600000000002E-2</v>
      </c>
      <c r="BX236" s="116">
        <f t="shared" si="89"/>
        <v>-7.9342773739998762E-9</v>
      </c>
      <c r="BZ236">
        <f t="shared" si="90"/>
        <v>-7.9342773739998762E-9</v>
      </c>
      <c r="CA236" s="115">
        <f t="shared" si="91"/>
        <v>0</v>
      </c>
    </row>
    <row r="237" spans="1:79">
      <c r="A237" t="s">
        <v>388</v>
      </c>
      <c r="B237" t="s">
        <v>390</v>
      </c>
      <c r="C237">
        <f>VLOOKUP($B237,'Tillförd energi'!$B$1:$AI$720,MATCH(C$1,'Tillförd energi'!$B$1:$AQ$1,0),FALSE)</f>
        <v>0</v>
      </c>
      <c r="D237">
        <f>VLOOKUP($B237,'Tillförd energi'!$B$1:$AI$720,MATCH(D$1,'Tillförd energi'!$B$1:$AQ$1,0),FALSE)</f>
        <v>2.8000000000000001E-2</v>
      </c>
      <c r="E237">
        <f>VLOOKUP($B237,'Tillförd energi'!$B$1:$AI$720,MATCH(E$1,'Tillförd energi'!$B$1:$AQ$1,0),FALSE)</f>
        <v>0</v>
      </c>
      <c r="F237">
        <f>VLOOKUP($B237,'Tillförd energi'!$B$1:$AI$720,MATCH(F$1,'Tillförd energi'!$B$1:$AQ$1,0),FALSE)</f>
        <v>0</v>
      </c>
      <c r="G237">
        <f>VLOOKUP($B237,'Tillförd energi'!$B$1:$AI$720,MATCH(G$1,'Tillförd energi'!$B$1:$AQ$1,0),FALSE)</f>
        <v>0</v>
      </c>
      <c r="H237">
        <f>VLOOKUP($B237,'Tillförd energi'!$B$1:$AI$720,MATCH(H$1,'Tillförd energi'!$B$1:$AQ$1,0),FALSE)</f>
        <v>0</v>
      </c>
      <c r="I237">
        <f>VLOOKUP($B237,'Tillförd energi'!$B$1:$AI$720,MATCH(I$1,'Tillförd energi'!$B$1:$AQ$1,0),FALSE)</f>
        <v>0</v>
      </c>
      <c r="J237">
        <f>VLOOKUP($B237,'Tillförd energi'!$B$1:$AI$720,MATCH(J$1,'Tillförd energi'!$B$1:$AQ$1,0),FALSE)</f>
        <v>0</v>
      </c>
      <c r="K237">
        <f>VLOOKUP($B237,'Tillförd energi'!$B$1:$AI$720,MATCH(K$1,'Tillförd energi'!$B$1:$AQ$1,0),FALSE)</f>
        <v>0</v>
      </c>
      <c r="L237">
        <f>VLOOKUP($B237,'Tillförd energi'!$B$1:$AI$720,MATCH(L$1,'Tillförd energi'!$B$1:$AQ$1,0),FALSE)</f>
        <v>0</v>
      </c>
      <c r="M237">
        <f>VLOOKUP($B237,'Tillförd energi'!$B$1:$AI$720,MATCH(M$1,'Tillförd energi'!$B$1:$AQ$1,0),FALSE)</f>
        <v>0</v>
      </c>
      <c r="N237">
        <f>VLOOKUP($B237,'Tillförd energi'!$B$1:$AI$720,MATCH(N$1,'Tillförd energi'!$B$1:$AQ$1,0),FALSE)</f>
        <v>0</v>
      </c>
      <c r="O237">
        <f>VLOOKUP($B237,'Tillförd energi'!$B$1:$AI$720,MATCH(O$1,'Tillförd energi'!$B$1:$AQ$1,0),FALSE)</f>
        <v>0</v>
      </c>
      <c r="P237">
        <f>VLOOKUP($B237,'Tillförd energi'!$B$1:$AI$720,MATCH(P$1,'Tillförd energi'!$B$1:$AQ$1,0),FALSE)</f>
        <v>0</v>
      </c>
      <c r="Q237">
        <f>VLOOKUP($B237,'Tillförd energi'!$B$1:$AI$720,MATCH(Q$1,'Tillförd energi'!$B$1:$AQ$1,0),FALSE)</f>
        <v>5.0317600000000002</v>
      </c>
      <c r="R237">
        <f>VLOOKUP($B237,'Tillförd energi'!$B$1:$AI$720,MATCH(R$1,'Tillförd energi'!$B$1:$AQ$1,0),FALSE)</f>
        <v>0</v>
      </c>
      <c r="S237">
        <f>VLOOKUP($B237,'Tillförd energi'!$B$1:$AI$720,MATCH(S$1,'Tillförd energi'!$B$1:$AQ$1,0),FALSE)</f>
        <v>0</v>
      </c>
      <c r="T237">
        <f>VLOOKUP($B237,'Tillförd energi'!$B$1:$AI$720,MATCH(T$1,'Tillförd energi'!$B$1:$AQ$1,0),FALSE)</f>
        <v>0</v>
      </c>
      <c r="U237">
        <f>VLOOKUP($B237,'Tillförd energi'!$B$1:$AI$720,MATCH(U$1,'Tillförd energi'!$B$1:$AQ$1,0),FALSE)</f>
        <v>0</v>
      </c>
      <c r="V237">
        <f>VLOOKUP($B237,'Tillförd energi'!$B$1:$AI$720,MATCH(V$1,'Tillförd energi'!$B$1:$AQ$1,0),FALSE)</f>
        <v>0</v>
      </c>
      <c r="W237">
        <f>VLOOKUP($B237,'Tillförd energi'!$B$1:$AI$720,MATCH(W$1,'Tillförd energi'!$B$1:$AQ$1,0),FALSE)</f>
        <v>0</v>
      </c>
      <c r="X237">
        <f>VLOOKUP($B237,'Tillförd energi'!$B$1:$AI$720,MATCH(X$1,'Tillförd energi'!$B$1:$AQ$1,0),FALSE)</f>
        <v>0</v>
      </c>
      <c r="Y237">
        <f>VLOOKUP($B237,'Tillförd energi'!$B$1:$AI$720,MATCH(Y$1,'Tillförd energi'!$B$1:$AQ$1,0),FALSE)</f>
        <v>0</v>
      </c>
      <c r="Z237">
        <f>VLOOKUP($B237,'Tillförd energi'!$B$1:$AI$720,MATCH(Z$1,'Tillförd energi'!$B$1:$AQ$1,0),FALSE)</f>
        <v>0</v>
      </c>
      <c r="AA237">
        <f>VLOOKUP($B237,'Tillförd energi'!$B$1:$AI$720,MATCH(AA$1,'Tillförd energi'!$B$1:$AQ$1,0),FALSE)</f>
        <v>0</v>
      </c>
      <c r="AB237">
        <f>VLOOKUP($B237,'Tillförd energi'!$B$1:$AI$720,MATCH(AB$1,'Tillförd energi'!$B$1:$AQ$1,0),FALSE)</f>
        <v>0</v>
      </c>
      <c r="AC237">
        <f>VLOOKUP($B237,'Tillförd energi'!$B$1:$AI$720,MATCH(AC$1,'Tillförd energi'!$B$1:$AQ$1,0),FALSE)</f>
        <v>0</v>
      </c>
      <c r="AD237">
        <f>VLOOKUP($B237,'Tillförd energi'!$B$1:$AI$720,MATCH(AD$1,'Tillförd energi'!$B$1:$AQ$1,0),FALSE)</f>
        <v>0</v>
      </c>
      <c r="AE237">
        <f>VLOOKUP($B237,'Tillförd energi'!$B$1:$AI$720,MATCH(AE$1,'Tillförd energi'!$B$1:$AQ$1,0),FALSE)</f>
        <v>0</v>
      </c>
      <c r="AF237">
        <f>VLOOKUP($B237,'Tillförd energi'!$B$1:$AI$720,MATCH(AF$1,'Tillförd energi'!$B$1:$AQ$1,0),FALSE)</f>
        <v>0.1</v>
      </c>
      <c r="AG237">
        <f>IFERROR(VLOOKUP(B237,Miljö!$B$1:$AC$550,MATCH("Köpt mängd produktionsspecifik fjärrvärme:",Miljö!$B$1:$AC$1,0),FALSE)/1,0)</f>
        <v>0</v>
      </c>
      <c r="AI237">
        <f t="shared" si="69"/>
        <v>5.1597599999999995</v>
      </c>
      <c r="AJ237">
        <f t="shared" si="70"/>
        <v>5.1597599999999995</v>
      </c>
      <c r="AK237">
        <f>IF(ISERROR(1/VLOOKUP($B237,Leveranser!$B$1:$S$499,MATCH("Såld värme (GWh)",Leveranser!$B$1:$S$1,0),FALSE)),"",VLOOKUP($B237,Leveranser!$B$1:$S$499,MATCH("Såld värme (GWh)",Leveranser!$B$1:$S$1,0),FALSE))</f>
        <v>3.5819999999999999</v>
      </c>
      <c r="AL237">
        <f>VLOOKUP($B237,Leveranser!$B$1:$Y$499,MATCH("Totalt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114">
        <f t="shared" si="71"/>
        <v>0.6942183357365459</v>
      </c>
      <c r="AP237" t="str">
        <f>IFERROR(VLOOKUP($B237,Miljövärden!$B$2:$H$600,7,FALSE),"Nej, saknas")</f>
        <v>Ja</v>
      </c>
      <c r="AQ237" t="str">
        <f>IFERROR(VLOOKUP($B237,Miljövärden!$B$2:$H$600,6,FALSE),"Nej, saknas")</f>
        <v>Nej</v>
      </c>
      <c r="AU237">
        <f t="shared" si="72"/>
        <v>0.1</v>
      </c>
      <c r="AV237">
        <f t="shared" si="73"/>
        <v>0</v>
      </c>
      <c r="AW237">
        <f t="shared" si="74"/>
        <v>5.0317600000000002</v>
      </c>
      <c r="AX237">
        <f t="shared" si="75"/>
        <v>0</v>
      </c>
      <c r="AZ237">
        <f t="shared" si="76"/>
        <v>5.0317600000000002</v>
      </c>
      <c r="BC237">
        <f t="shared" si="77"/>
        <v>2.8000000000000001E-2</v>
      </c>
      <c r="BD237">
        <f t="shared" si="78"/>
        <v>0</v>
      </c>
      <c r="BE237">
        <f t="shared" si="79"/>
        <v>5.0317600000000002</v>
      </c>
      <c r="BF237">
        <f t="shared" si="80"/>
        <v>0</v>
      </c>
      <c r="BG237">
        <f t="shared" si="81"/>
        <v>0.1</v>
      </c>
      <c r="BH237">
        <f>VLOOKUP(B237,Miljö!$B$1:$BX$482,MATCH("Fossilandel för ursprungspecificerad el ()",Miljö!$B$1:$I$1,0),FALSE)</f>
        <v>0.47</v>
      </c>
      <c r="BI237">
        <f>VLOOKUP(B237,Miljö!$B$1:$BX$482,MATCH("Kärnkraftsandel för ursprungsspecificerad el ()",Miljö!$B$1:$O$1,0),FALSE)</f>
        <v>0.48170000000000002</v>
      </c>
      <c r="BJ237">
        <f t="shared" si="82"/>
        <v>0</v>
      </c>
      <c r="BK237" t="str">
        <f>VLOOKUP(B237,Miljö!$B$1:$P$482,MATCH("Fossil andel i procent (%)",Miljö!$B$1:$P$1,0),FALSE)</f>
        <v>ET</v>
      </c>
      <c r="BL237">
        <f t="shared" si="83"/>
        <v>5.1597599999999995</v>
      </c>
      <c r="BO237" s="21">
        <f t="shared" si="84"/>
        <v>1.4535559793478767E-2</v>
      </c>
      <c r="BP237" s="115">
        <f t="shared" si="85"/>
        <v>9.3357055366916301E-3</v>
      </c>
      <c r="BQ237" s="115">
        <f t="shared" si="86"/>
        <v>0.97612873466982975</v>
      </c>
      <c r="BR237" s="115">
        <f t="shared" si="87"/>
        <v>0</v>
      </c>
      <c r="BT237" s="116">
        <f t="shared" si="88"/>
        <v>1.0000000000000002</v>
      </c>
      <c r="BW237" s="115">
        <f>IF(AP237="Ja",VLOOKUP(B237,Miljövärden!$B$2:$H$600,MATCH("Total andel fossilt",Miljövärden!$B$2:$H$2,0),FALSE),"")</f>
        <v>1.4535599999999999E-2</v>
      </c>
      <c r="BX237" s="116">
        <f t="shared" si="89"/>
        <v>4.0206521232169501E-8</v>
      </c>
      <c r="BZ237">
        <f t="shared" si="90"/>
        <v>4.0206521232169501E-8</v>
      </c>
      <c r="CA237" s="115">
        <f t="shared" si="91"/>
        <v>0</v>
      </c>
    </row>
    <row r="238" spans="1:79">
      <c r="A238" t="s">
        <v>391</v>
      </c>
      <c r="B238" t="s">
        <v>392</v>
      </c>
      <c r="C238">
        <f>VLOOKUP($B238,'Tillförd energi'!$B$1:$AI$720,MATCH(C$1,'Tillförd energi'!$B$1:$AQ$1,0),FALSE)</f>
        <v>0</v>
      </c>
      <c r="D238">
        <f>VLOOKUP($B238,'Tillförd energi'!$B$1:$AI$720,MATCH(D$1,'Tillförd energi'!$B$1:$AQ$1,0),FALSE)</f>
        <v>3.7999999999999999E-2</v>
      </c>
      <c r="E238">
        <f>VLOOKUP($B238,'Tillförd energi'!$B$1:$AI$720,MATCH(E$1,'Tillförd energi'!$B$1:$AQ$1,0),FALSE)</f>
        <v>0</v>
      </c>
      <c r="F238">
        <f>VLOOKUP($B238,'Tillförd energi'!$B$1:$AI$720,MATCH(F$1,'Tillförd energi'!$B$1:$AQ$1,0),FALSE)</f>
        <v>0</v>
      </c>
      <c r="G238">
        <f>VLOOKUP($B238,'Tillförd energi'!$B$1:$AI$720,MATCH(G$1,'Tillförd energi'!$B$1:$AQ$1,0),FALSE)</f>
        <v>0</v>
      </c>
      <c r="H238">
        <f>VLOOKUP($B238,'Tillförd energi'!$B$1:$AI$720,MATCH(H$1,'Tillförd energi'!$B$1:$AQ$1,0),FALSE)</f>
        <v>0</v>
      </c>
      <c r="I238">
        <f>VLOOKUP($B238,'Tillförd energi'!$B$1:$AI$720,MATCH(I$1,'Tillförd energi'!$B$1:$AQ$1,0),FALSE)</f>
        <v>0</v>
      </c>
      <c r="J238">
        <f>VLOOKUP($B238,'Tillförd energi'!$B$1:$AI$720,MATCH(J$1,'Tillförd energi'!$B$1:$AQ$1,0),FALSE)</f>
        <v>0</v>
      </c>
      <c r="K238">
        <f>VLOOKUP($B238,'Tillförd energi'!$B$1:$AI$720,MATCH(K$1,'Tillförd energi'!$B$1:$AQ$1,0),FALSE)</f>
        <v>0</v>
      </c>
      <c r="L238">
        <f>VLOOKUP($B238,'Tillförd energi'!$B$1:$AI$720,MATCH(L$1,'Tillförd energi'!$B$1:$AQ$1,0),FALSE)</f>
        <v>0</v>
      </c>
      <c r="M238">
        <f>VLOOKUP($B238,'Tillförd energi'!$B$1:$AI$720,MATCH(M$1,'Tillförd energi'!$B$1:$AQ$1,0),FALSE)</f>
        <v>0</v>
      </c>
      <c r="N238">
        <f>VLOOKUP($B238,'Tillförd energi'!$B$1:$AI$720,MATCH(N$1,'Tillförd energi'!$B$1:$AQ$1,0),FALSE)</f>
        <v>0</v>
      </c>
      <c r="O238">
        <f>VLOOKUP($B238,'Tillförd energi'!$B$1:$AI$720,MATCH(O$1,'Tillförd energi'!$B$1:$AQ$1,0),FALSE)</f>
        <v>0</v>
      </c>
      <c r="P238">
        <f>VLOOKUP($B238,'Tillförd energi'!$B$1:$AI$720,MATCH(P$1,'Tillförd energi'!$B$1:$AQ$1,0),FALSE)</f>
        <v>0</v>
      </c>
      <c r="Q238">
        <f>VLOOKUP($B238,'Tillförd energi'!$B$1:$AI$720,MATCH(Q$1,'Tillförd energi'!$B$1:$AQ$1,0),FALSE)</f>
        <v>0</v>
      </c>
      <c r="R238">
        <f>VLOOKUP($B238,'Tillförd energi'!$B$1:$AI$720,MATCH(R$1,'Tillförd energi'!$B$1:$AQ$1,0),FALSE)</f>
        <v>0</v>
      </c>
      <c r="S238">
        <f>VLOOKUP($B238,'Tillförd energi'!$B$1:$AI$720,MATCH(S$1,'Tillförd energi'!$B$1:$AQ$1,0),FALSE)</f>
        <v>0</v>
      </c>
      <c r="T238">
        <f>VLOOKUP($B238,'Tillförd energi'!$B$1:$AI$720,MATCH(T$1,'Tillförd energi'!$B$1:$AQ$1,0),FALSE)</f>
        <v>0</v>
      </c>
      <c r="U238">
        <f>VLOOKUP($B238,'Tillförd energi'!$B$1:$AI$720,MATCH(U$1,'Tillförd energi'!$B$1:$AQ$1,0),FALSE)</f>
        <v>0</v>
      </c>
      <c r="V238">
        <f>VLOOKUP($B238,'Tillförd energi'!$B$1:$AI$720,MATCH(V$1,'Tillförd energi'!$B$1:$AQ$1,0),FALSE)</f>
        <v>0</v>
      </c>
      <c r="W238">
        <f>VLOOKUP($B238,'Tillförd energi'!$B$1:$AI$720,MATCH(W$1,'Tillförd energi'!$B$1:$AQ$1,0),FALSE)</f>
        <v>0</v>
      </c>
      <c r="X238">
        <f>VLOOKUP($B238,'Tillförd energi'!$B$1:$AI$720,MATCH(X$1,'Tillförd energi'!$B$1:$AQ$1,0),FALSE)</f>
        <v>0</v>
      </c>
      <c r="Y238">
        <f>VLOOKUP($B238,'Tillförd energi'!$B$1:$AI$720,MATCH(Y$1,'Tillförd energi'!$B$1:$AQ$1,0),FALSE)</f>
        <v>0</v>
      </c>
      <c r="Z238">
        <f>VLOOKUP($B238,'Tillförd energi'!$B$1:$AI$720,MATCH(Z$1,'Tillförd energi'!$B$1:$AQ$1,0),FALSE)</f>
        <v>0</v>
      </c>
      <c r="AA238">
        <f>VLOOKUP($B238,'Tillförd energi'!$B$1:$AI$720,MATCH(AA$1,'Tillförd energi'!$B$1:$AQ$1,0),FALSE)</f>
        <v>2.91</v>
      </c>
      <c r="AB238">
        <f>VLOOKUP($B238,'Tillförd energi'!$B$1:$AI$720,MATCH(AB$1,'Tillförd energi'!$B$1:$AQ$1,0),FALSE)</f>
        <v>5.8209999999999997</v>
      </c>
      <c r="AC238">
        <f>VLOOKUP($B238,'Tillförd energi'!$B$1:$AI$720,MATCH(AC$1,'Tillförd energi'!$B$1:$AQ$1,0),FALSE)</f>
        <v>0</v>
      </c>
      <c r="AD238">
        <f>VLOOKUP($B238,'Tillförd energi'!$B$1:$AI$720,MATCH(AD$1,'Tillförd energi'!$B$1:$AQ$1,0),FALSE)</f>
        <v>0</v>
      </c>
      <c r="AE238">
        <f>VLOOKUP($B238,'Tillförd energi'!$B$1:$AI$720,MATCH(AE$1,'Tillförd energi'!$B$1:$AQ$1,0),FALSE)</f>
        <v>0</v>
      </c>
      <c r="AF238">
        <f>VLOOKUP($B238,'Tillförd energi'!$B$1:$AI$720,MATCH(AF$1,'Tillförd energi'!$B$1:$AQ$1,0),FALSE)</f>
        <v>0.19</v>
      </c>
      <c r="AG238">
        <f>IFERROR(VLOOKUP(B238,Miljö!$B$1:$AC$550,MATCH("Köpt mängd produktionsspecifik fjärrvärme:",Miljö!$B$1:$AC$1,0),FALSE)/1,0)</f>
        <v>290.928</v>
      </c>
      <c r="AI238">
        <f t="shared" si="69"/>
        <v>8.9589999999999996</v>
      </c>
      <c r="AJ238">
        <f t="shared" si="70"/>
        <v>299.887</v>
      </c>
      <c r="AK238">
        <f>IF(ISERROR(1/VLOOKUP($B238,Leveranser!$B$1:$S$499,MATCH("Såld värme (GWh)",Leveranser!$B$1:$S$1,0),FALSE)),"",VLOOKUP($B238,Leveranser!$B$1:$S$499,MATCH("Såld värme (GWh)",Leveranser!$B$1:$S$1,0),FALSE))</f>
        <v>265.60000000000002</v>
      </c>
      <c r="AL238">
        <f>VLOOKUP($B238,Leveranser!$B$1:$Y$499,MATCH("Totalt såld fjärrvärme till andra fjärrvärmeföretag",Leveranser!$B$1:$AA$1,0),FALSE)</f>
        <v>0</v>
      </c>
      <c r="AM238">
        <f>IF(ISERROR(1/VLOOKUP($B238,Miljö!$B$1:$S$500,MATCH("Såld mängd produktionsspecifik fjärrvärme (GWh)",Miljö!$B$1:$R$1,0),FALSE)),0,VLOOKUP($B238,Miljö!$B$1:$S$500,MATCH("Såld mängd produktionsspecifik fjärrvärme (GWh)",Miljö!$B$1:$R$1,0),FALSE))</f>
        <v>0</v>
      </c>
      <c r="AN238" s="114">
        <f t="shared" si="71"/>
        <v>0.88566693454534551</v>
      </c>
      <c r="AP238" t="str">
        <f>IFERROR(VLOOKUP($B238,Miljövärden!$B$2:$H$600,7,FALSE),"Nej, saknas")</f>
        <v>Ja</v>
      </c>
      <c r="AQ238" t="str">
        <f>IFERROR(VLOOKUP($B238,Miljövärden!$B$2:$H$600,6,FALSE),"Nej, saknas")</f>
        <v>Ja</v>
      </c>
      <c r="AU238">
        <f t="shared" si="72"/>
        <v>3.1</v>
      </c>
      <c r="AV238">
        <f t="shared" si="73"/>
        <v>0</v>
      </c>
      <c r="AW238">
        <f t="shared" si="74"/>
        <v>0</v>
      </c>
      <c r="AX238">
        <f t="shared" si="75"/>
        <v>0</v>
      </c>
      <c r="AZ238">
        <f t="shared" si="76"/>
        <v>0</v>
      </c>
      <c r="BC238">
        <f t="shared" si="77"/>
        <v>3.7999999999999999E-2</v>
      </c>
      <c r="BD238">
        <f t="shared" si="78"/>
        <v>0</v>
      </c>
      <c r="BE238">
        <f t="shared" si="79"/>
        <v>0</v>
      </c>
      <c r="BF238">
        <f t="shared" si="80"/>
        <v>5.8209999999999997</v>
      </c>
      <c r="BG238">
        <f t="shared" si="81"/>
        <v>3.1</v>
      </c>
      <c r="BH238">
        <f>VLOOKUP(B238,Miljö!$B$1:$BX$482,MATCH("Fossilandel för ursprungspecificerad el ()",Miljö!$B$1:$I$1,0),FALSE)</f>
        <v>0</v>
      </c>
      <c r="BI238">
        <f>VLOOKUP(B238,Miljö!$B$1:$BX$482,MATCH("Kärnkraftsandel för ursprungsspecificerad el ()",Miljö!$B$1:$O$1,0),FALSE)</f>
        <v>0</v>
      </c>
      <c r="BJ238">
        <f t="shared" si="82"/>
        <v>290.928</v>
      </c>
      <c r="BK238">
        <f>VLOOKUP(B238,Miljö!$B$1:$P$482,MATCH("Fossil andel i procent (%)",Miljö!$B$1:$P$1,0),FALSE)</f>
        <v>0.7</v>
      </c>
      <c r="BL238">
        <f t="shared" si="83"/>
        <v>299.887</v>
      </c>
      <c r="BO238" s="21">
        <f t="shared" si="84"/>
        <v>6.9175922930970659E-3</v>
      </c>
      <c r="BP238" s="115">
        <f t="shared" si="85"/>
        <v>0.96333453600856322</v>
      </c>
      <c r="BQ238" s="115">
        <f t="shared" si="86"/>
        <v>1.0337227022178354E-2</v>
      </c>
      <c r="BR238" s="115">
        <f t="shared" si="87"/>
        <v>1.9410644676161354E-2</v>
      </c>
      <c r="BT238" s="116">
        <f t="shared" si="88"/>
        <v>1</v>
      </c>
      <c r="BW238" s="115">
        <f>IF(AP238="Ja",VLOOKUP(B238,Miljövärden!$B$2:$H$600,MATCH("Total andel fossilt",Miljövärden!$B$2:$H$2,0),FALSE),"")</f>
        <v>6.9175900000000004E-3</v>
      </c>
      <c r="BX238" s="116">
        <f t="shared" si="89"/>
        <v>-2.293097065529659E-9</v>
      </c>
      <c r="BZ238">
        <f t="shared" si="90"/>
        <v>-2.293097065529659E-9</v>
      </c>
      <c r="CA238" s="115">
        <f t="shared" si="91"/>
        <v>0</v>
      </c>
    </row>
    <row r="239" spans="1:79">
      <c r="A239" t="s">
        <v>393</v>
      </c>
      <c r="B239" t="s">
        <v>394</v>
      </c>
      <c r="C239">
        <f>VLOOKUP($B239,'Tillförd energi'!$B$1:$AI$720,MATCH(C$1,'Tillförd energi'!$B$1:$AQ$1,0),FALSE)</f>
        <v>0</v>
      </c>
      <c r="D239">
        <f>VLOOKUP($B239,'Tillförd energi'!$B$1:$AI$720,MATCH(D$1,'Tillförd energi'!$B$1:$AQ$1,0),FALSE)</f>
        <v>0</v>
      </c>
      <c r="E239">
        <f>VLOOKUP($B239,'Tillförd energi'!$B$1:$AI$720,MATCH(E$1,'Tillförd energi'!$B$1:$AQ$1,0),FALSE)</f>
        <v>0</v>
      </c>
      <c r="F239">
        <f>VLOOKUP($B239,'Tillförd energi'!$B$1:$AI$720,MATCH(F$1,'Tillförd energi'!$B$1:$AQ$1,0),FALSE)</f>
        <v>0</v>
      </c>
      <c r="G239">
        <f>VLOOKUP($B239,'Tillförd energi'!$B$1:$AI$720,MATCH(G$1,'Tillförd energi'!$B$1:$AQ$1,0),FALSE)</f>
        <v>0</v>
      </c>
      <c r="H239">
        <f>VLOOKUP($B239,'Tillförd energi'!$B$1:$AI$720,MATCH(H$1,'Tillförd energi'!$B$1:$AQ$1,0),FALSE)</f>
        <v>0</v>
      </c>
      <c r="I239">
        <f>VLOOKUP($B239,'Tillförd energi'!$B$1:$AI$720,MATCH(I$1,'Tillförd energi'!$B$1:$AQ$1,0),FALSE)</f>
        <v>0</v>
      </c>
      <c r="J239">
        <f>VLOOKUP($B239,'Tillförd energi'!$B$1:$AI$720,MATCH(J$1,'Tillförd energi'!$B$1:$AQ$1,0),FALSE)</f>
        <v>0</v>
      </c>
      <c r="K239">
        <f>VLOOKUP($B239,'Tillförd energi'!$B$1:$AI$720,MATCH(K$1,'Tillförd energi'!$B$1:$AQ$1,0),FALSE)</f>
        <v>0</v>
      </c>
      <c r="L239">
        <f>VLOOKUP($B239,'Tillförd energi'!$B$1:$AI$720,MATCH(L$1,'Tillförd energi'!$B$1:$AQ$1,0),FALSE)</f>
        <v>0</v>
      </c>
      <c r="M239">
        <f>VLOOKUP($B239,'Tillförd energi'!$B$1:$AI$720,MATCH(M$1,'Tillförd energi'!$B$1:$AQ$1,0),FALSE)</f>
        <v>0</v>
      </c>
      <c r="N239">
        <f>VLOOKUP($B239,'Tillförd energi'!$B$1:$AI$720,MATCH(N$1,'Tillförd energi'!$B$1:$AQ$1,0),FALSE)</f>
        <v>0</v>
      </c>
      <c r="O239">
        <f>VLOOKUP($B239,'Tillförd energi'!$B$1:$AI$720,MATCH(O$1,'Tillförd energi'!$B$1:$AQ$1,0),FALSE)</f>
        <v>0</v>
      </c>
      <c r="P239">
        <f>VLOOKUP($B239,'Tillförd energi'!$B$1:$AI$720,MATCH(P$1,'Tillförd energi'!$B$1:$AQ$1,0),FALSE)</f>
        <v>0</v>
      </c>
      <c r="Q239">
        <f>VLOOKUP($B239,'Tillförd energi'!$B$1:$AI$720,MATCH(Q$1,'Tillförd energi'!$B$1:$AQ$1,0),FALSE)</f>
        <v>6.5882399999999999</v>
      </c>
      <c r="R239">
        <f>VLOOKUP($B239,'Tillförd energi'!$B$1:$AI$720,MATCH(R$1,'Tillförd energi'!$B$1:$AQ$1,0),FALSE)</f>
        <v>0</v>
      </c>
      <c r="S239">
        <f>VLOOKUP($B239,'Tillförd energi'!$B$1:$AI$720,MATCH(S$1,'Tillförd energi'!$B$1:$AQ$1,0),FALSE)</f>
        <v>0</v>
      </c>
      <c r="T239">
        <f>VLOOKUP($B239,'Tillförd energi'!$B$1:$AI$720,MATCH(T$1,'Tillförd energi'!$B$1:$AQ$1,0),FALSE)</f>
        <v>0</v>
      </c>
      <c r="U239">
        <f>VLOOKUP($B239,'Tillförd energi'!$B$1:$AI$720,MATCH(U$1,'Tillförd energi'!$B$1:$AQ$1,0),FALSE)</f>
        <v>0</v>
      </c>
      <c r="V239">
        <f>VLOOKUP($B239,'Tillförd energi'!$B$1:$AI$720,MATCH(V$1,'Tillförd energi'!$B$1:$AQ$1,0),FALSE)</f>
        <v>0</v>
      </c>
      <c r="W239">
        <f>VLOOKUP($B239,'Tillförd energi'!$B$1:$AI$720,MATCH(W$1,'Tillförd energi'!$B$1:$AQ$1,0),FALSE)</f>
        <v>0</v>
      </c>
      <c r="X239">
        <f>VLOOKUP($B239,'Tillförd energi'!$B$1:$AI$720,MATCH(X$1,'Tillförd energi'!$B$1:$AQ$1,0),FALSE)</f>
        <v>0</v>
      </c>
      <c r="Y239">
        <f>VLOOKUP($B239,'Tillförd energi'!$B$1:$AI$720,MATCH(Y$1,'Tillförd energi'!$B$1:$AQ$1,0),FALSE)</f>
        <v>0</v>
      </c>
      <c r="Z239">
        <f>VLOOKUP($B239,'Tillförd energi'!$B$1:$AI$720,MATCH(Z$1,'Tillförd energi'!$B$1:$AQ$1,0),FALSE)</f>
        <v>0</v>
      </c>
      <c r="AA239">
        <f>VLOOKUP($B239,'Tillförd energi'!$B$1:$AI$720,MATCH(AA$1,'Tillförd energi'!$B$1:$AQ$1,0),FALSE)</f>
        <v>0</v>
      </c>
      <c r="AB239">
        <f>VLOOKUP($B239,'Tillförd energi'!$B$1:$AI$720,MATCH(AB$1,'Tillförd energi'!$B$1:$AQ$1,0),FALSE)</f>
        <v>0</v>
      </c>
      <c r="AC239">
        <f>VLOOKUP($B239,'Tillförd energi'!$B$1:$AI$720,MATCH(AC$1,'Tillförd energi'!$B$1:$AQ$1,0),FALSE)</f>
        <v>0</v>
      </c>
      <c r="AD239">
        <f>VLOOKUP($B239,'Tillförd energi'!$B$1:$AI$720,MATCH(AD$1,'Tillförd energi'!$B$1:$AQ$1,0),FALSE)</f>
        <v>0</v>
      </c>
      <c r="AE239">
        <f>VLOOKUP($B239,'Tillförd energi'!$B$1:$AI$720,MATCH(AE$1,'Tillförd energi'!$B$1:$AQ$1,0),FALSE)</f>
        <v>0</v>
      </c>
      <c r="AF239">
        <f>VLOOKUP($B239,'Tillförd energi'!$B$1:$AI$720,MATCH(AF$1,'Tillförd energi'!$B$1:$AQ$1,0),FALSE)</f>
        <v>0.5</v>
      </c>
      <c r="AG239">
        <f>IFERROR(VLOOKUP(B239,Miljö!$B$1:$AC$550,MATCH("Köpt mängd produktionsspecifik fjärrvärme:",Miljö!$B$1:$AC$1,0),FALSE)/1,0)</f>
        <v>5.5250000000000004</v>
      </c>
      <c r="AI239">
        <f t="shared" si="69"/>
        <v>7.0882399999999999</v>
      </c>
      <c r="AJ239">
        <f t="shared" si="70"/>
        <v>12.613240000000001</v>
      </c>
      <c r="AK239">
        <f>IF(ISERROR(1/VLOOKUP($B239,Leveranser!$B$1:$S$499,MATCH("Såld värme (GWh)",Leveranser!$B$1:$S$1,0),FALSE)),"",VLOOKUP($B239,Leveranser!$B$1:$S$499,MATCH("Såld värme (GWh)",Leveranser!$B$1:$S$1,0),FALSE))</f>
        <v>4.2</v>
      </c>
      <c r="AL239">
        <f>VLOOKUP($B239,Leveranser!$B$1:$Y$499,MATCH("Totalt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114">
        <f t="shared" si="71"/>
        <v>0.33298343645248957</v>
      </c>
      <c r="AP239" t="str">
        <f>IFERROR(VLOOKUP($B239,Miljövärden!$B$2:$H$600,7,FALSE),"Nej, saknas")</f>
        <v>Nej</v>
      </c>
      <c r="AQ239" t="str">
        <f>IFERROR(VLOOKUP($B239,Miljövärden!$B$2:$H$600,6,FALSE),"Nej, saknas")</f>
        <v>Ja</v>
      </c>
      <c r="AU239">
        <f t="shared" si="72"/>
        <v>0.5</v>
      </c>
      <c r="AV239">
        <f t="shared" si="73"/>
        <v>0</v>
      </c>
      <c r="AW239">
        <f t="shared" si="74"/>
        <v>6.5882399999999999</v>
      </c>
      <c r="AX239">
        <f t="shared" si="75"/>
        <v>0</v>
      </c>
      <c r="AZ239">
        <f t="shared" si="76"/>
        <v>6.5882399999999999</v>
      </c>
      <c r="BC239">
        <f t="shared" si="77"/>
        <v>0</v>
      </c>
      <c r="BD239">
        <f t="shared" si="78"/>
        <v>0</v>
      </c>
      <c r="BE239">
        <f t="shared" si="79"/>
        <v>6.5882399999999999</v>
      </c>
      <c r="BF239">
        <f t="shared" si="80"/>
        <v>0</v>
      </c>
      <c r="BG239">
        <f t="shared" si="81"/>
        <v>0.5</v>
      </c>
      <c r="BH239">
        <f>VLOOKUP(B239,Miljö!$B$1:$BX$482,MATCH("Fossilandel för ursprungspecificerad el ()",Miljö!$B$1:$I$1,0),FALSE)</f>
        <v>0</v>
      </c>
      <c r="BI239">
        <f>VLOOKUP(B239,Miljö!$B$1:$BX$482,MATCH("Kärnkraftsandel för ursprungsspecificerad el ()",Miljö!$B$1:$O$1,0),FALSE)</f>
        <v>0</v>
      </c>
      <c r="BJ239">
        <f t="shared" si="82"/>
        <v>5.5250000000000004</v>
      </c>
      <c r="BK239" t="str">
        <f>VLOOKUP(B239,Miljö!$B$1:$P$482,MATCH("Fossil andel i procent (%)",Miljö!$B$1:$P$1,0),FALSE)</f>
        <v>ET</v>
      </c>
      <c r="BL239">
        <f t="shared" si="83"/>
        <v>12.613240000000001</v>
      </c>
      <c r="BO239" s="21" t="str">
        <f t="shared" si="84"/>
        <v/>
      </c>
      <c r="BP239" s="115" t="str">
        <f t="shared" si="85"/>
        <v/>
      </c>
      <c r="BQ239" s="115" t="str">
        <f t="shared" si="86"/>
        <v/>
      </c>
      <c r="BR239" s="115" t="str">
        <f t="shared" si="87"/>
        <v/>
      </c>
      <c r="BT239" s="116">
        <f t="shared" si="88"/>
        <v>0</v>
      </c>
      <c r="BW239" s="115" t="str">
        <f>IF(AP239="Ja",VLOOKUP(B239,Miljövärden!$B$2:$H$600,MATCH("Total andel fossilt",Miljövärden!$B$2:$H$2,0),FALSE),"")</f>
        <v/>
      </c>
      <c r="BX239" s="116" t="e">
        <f t="shared" si="89"/>
        <v>#VALUE!</v>
      </c>
      <c r="BZ239" t="str">
        <f t="shared" si="90"/>
        <v/>
      </c>
      <c r="CA239" s="115" t="str">
        <f t="shared" si="91"/>
        <v/>
      </c>
    </row>
    <row r="240" spans="1:79">
      <c r="A240" t="s">
        <v>393</v>
      </c>
      <c r="B240" t="s">
        <v>395</v>
      </c>
      <c r="C240">
        <f>VLOOKUP($B240,'Tillförd energi'!$B$1:$AI$720,MATCH(C$1,'Tillförd energi'!$B$1:$AQ$1,0),FALSE)</f>
        <v>0</v>
      </c>
      <c r="D240">
        <f>VLOOKUP($B240,'Tillförd energi'!$B$1:$AI$720,MATCH(D$1,'Tillförd energi'!$B$1:$AQ$1,0),FALSE)</f>
        <v>0.02</v>
      </c>
      <c r="E240">
        <f>VLOOKUP($B240,'Tillförd energi'!$B$1:$AI$720,MATCH(E$1,'Tillförd energi'!$B$1:$AQ$1,0),FALSE)</f>
        <v>0</v>
      </c>
      <c r="F240">
        <f>VLOOKUP($B240,'Tillförd energi'!$B$1:$AI$720,MATCH(F$1,'Tillförd energi'!$B$1:$AQ$1,0),FALSE)</f>
        <v>0</v>
      </c>
      <c r="G240">
        <f>VLOOKUP($B240,'Tillförd energi'!$B$1:$AI$720,MATCH(G$1,'Tillförd energi'!$B$1:$AQ$1,0),FALSE)</f>
        <v>0</v>
      </c>
      <c r="H240">
        <f>VLOOKUP($B240,'Tillförd energi'!$B$1:$AI$720,MATCH(H$1,'Tillförd energi'!$B$1:$AQ$1,0),FALSE)</f>
        <v>0</v>
      </c>
      <c r="I240">
        <f>VLOOKUP($B240,'Tillförd energi'!$B$1:$AI$720,MATCH(I$1,'Tillförd energi'!$B$1:$AQ$1,0),FALSE)</f>
        <v>0</v>
      </c>
      <c r="J240">
        <f>VLOOKUP($B240,'Tillförd energi'!$B$1:$AI$720,MATCH(J$1,'Tillförd energi'!$B$1:$AQ$1,0),FALSE)</f>
        <v>0</v>
      </c>
      <c r="K240">
        <f>VLOOKUP($B240,'Tillförd energi'!$B$1:$AI$720,MATCH(K$1,'Tillförd energi'!$B$1:$AQ$1,0),FALSE)</f>
        <v>0</v>
      </c>
      <c r="L240">
        <f>VLOOKUP($B240,'Tillförd energi'!$B$1:$AI$720,MATCH(L$1,'Tillförd energi'!$B$1:$AQ$1,0),FALSE)</f>
        <v>0</v>
      </c>
      <c r="M240">
        <f>VLOOKUP($B240,'Tillförd energi'!$B$1:$AI$720,MATCH(M$1,'Tillförd energi'!$B$1:$AQ$1,0),FALSE)</f>
        <v>0</v>
      </c>
      <c r="N240">
        <f>VLOOKUP($B240,'Tillförd energi'!$B$1:$AI$720,MATCH(N$1,'Tillförd energi'!$B$1:$AQ$1,0),FALSE)</f>
        <v>0</v>
      </c>
      <c r="O240">
        <f>VLOOKUP($B240,'Tillförd energi'!$B$1:$AI$720,MATCH(O$1,'Tillförd energi'!$B$1:$AQ$1,0),FALSE)</f>
        <v>0</v>
      </c>
      <c r="P240">
        <f>VLOOKUP($B240,'Tillförd energi'!$B$1:$AI$720,MATCH(P$1,'Tillförd energi'!$B$1:$AQ$1,0),FALSE)</f>
        <v>0</v>
      </c>
      <c r="Q240">
        <f>VLOOKUP($B240,'Tillförd energi'!$B$1:$AI$720,MATCH(Q$1,'Tillförd energi'!$B$1:$AQ$1,0),FALSE)</f>
        <v>9</v>
      </c>
      <c r="R240">
        <f>VLOOKUP($B240,'Tillförd energi'!$B$1:$AI$720,MATCH(R$1,'Tillförd energi'!$B$1:$AQ$1,0),FALSE)</f>
        <v>0</v>
      </c>
      <c r="S240">
        <f>VLOOKUP($B240,'Tillförd energi'!$B$1:$AI$720,MATCH(S$1,'Tillförd energi'!$B$1:$AQ$1,0),FALSE)</f>
        <v>0</v>
      </c>
      <c r="T240">
        <f>VLOOKUP($B240,'Tillförd energi'!$B$1:$AI$720,MATCH(T$1,'Tillförd energi'!$B$1:$AQ$1,0),FALSE)</f>
        <v>0</v>
      </c>
      <c r="U240">
        <f>VLOOKUP($B240,'Tillförd energi'!$B$1:$AI$720,MATCH(U$1,'Tillförd energi'!$B$1:$AQ$1,0),FALSE)</f>
        <v>0</v>
      </c>
      <c r="V240">
        <f>VLOOKUP($B240,'Tillförd energi'!$B$1:$AI$720,MATCH(V$1,'Tillförd energi'!$B$1:$AQ$1,0),FALSE)</f>
        <v>0</v>
      </c>
      <c r="W240">
        <f>VLOOKUP($B240,'Tillförd energi'!$B$1:$AI$720,MATCH(W$1,'Tillförd energi'!$B$1:$AQ$1,0),FALSE)</f>
        <v>0</v>
      </c>
      <c r="X240">
        <f>VLOOKUP($B240,'Tillförd energi'!$B$1:$AI$720,MATCH(X$1,'Tillförd energi'!$B$1:$AQ$1,0),FALSE)</f>
        <v>0</v>
      </c>
      <c r="Y240">
        <f>VLOOKUP($B240,'Tillförd energi'!$B$1:$AI$720,MATCH(Y$1,'Tillförd energi'!$B$1:$AQ$1,0),FALSE)</f>
        <v>0</v>
      </c>
      <c r="Z240">
        <f>VLOOKUP($B240,'Tillförd energi'!$B$1:$AI$720,MATCH(Z$1,'Tillförd energi'!$B$1:$AQ$1,0),FALSE)</f>
        <v>0</v>
      </c>
      <c r="AA240">
        <f>VLOOKUP($B240,'Tillförd energi'!$B$1:$AI$720,MATCH(AA$1,'Tillförd energi'!$B$1:$AQ$1,0),FALSE)</f>
        <v>0</v>
      </c>
      <c r="AB240">
        <f>VLOOKUP($B240,'Tillförd energi'!$B$1:$AI$720,MATCH(AB$1,'Tillförd energi'!$B$1:$AQ$1,0),FALSE)</f>
        <v>0</v>
      </c>
      <c r="AC240">
        <f>VLOOKUP($B240,'Tillförd energi'!$B$1:$AI$720,MATCH(AC$1,'Tillförd energi'!$B$1:$AQ$1,0),FALSE)</f>
        <v>0</v>
      </c>
      <c r="AD240">
        <f>VLOOKUP($B240,'Tillförd energi'!$B$1:$AI$720,MATCH(AD$1,'Tillförd energi'!$B$1:$AQ$1,0),FALSE)</f>
        <v>0</v>
      </c>
      <c r="AE240">
        <f>VLOOKUP($B240,'Tillförd energi'!$B$1:$AI$720,MATCH(AE$1,'Tillförd energi'!$B$1:$AQ$1,0),FALSE)</f>
        <v>0</v>
      </c>
      <c r="AF240">
        <f>VLOOKUP($B240,'Tillförd energi'!$B$1:$AI$720,MATCH(AF$1,'Tillförd energi'!$B$1:$AQ$1,0),FALSE)</f>
        <v>0.08</v>
      </c>
      <c r="AG240">
        <f>IFERROR(VLOOKUP(B240,Miljö!$B$1:$AC$550,MATCH("Köpt mängd produktionsspecifik fjärrvärme:",Miljö!$B$1:$AC$1,0),FALSE)/1,0)</f>
        <v>0</v>
      </c>
      <c r="AI240">
        <f t="shared" si="69"/>
        <v>9.1</v>
      </c>
      <c r="AJ240">
        <f t="shared" si="70"/>
        <v>9.1</v>
      </c>
      <c r="AK240">
        <f>IF(ISERROR(1/VLOOKUP($B240,Leveranser!$B$1:$S$499,MATCH("Såld värme (GWh)",Leveranser!$B$1:$S$1,0),FALSE)),"",VLOOKUP($B240,Leveranser!$B$1:$S$499,MATCH("Såld värme (GWh)",Leveranser!$B$1:$S$1,0),FALSE))</f>
        <v>6.5030000000000001</v>
      </c>
      <c r="AL240">
        <f>VLOOKUP($B240,Leveranser!$B$1:$Y$499,MATCH("Totalt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114">
        <f t="shared" si="71"/>
        <v>0.71461538461538465</v>
      </c>
      <c r="AP240" t="str">
        <f>IFERROR(VLOOKUP($B240,Miljövärden!$B$2:$H$600,7,FALSE),"Nej, saknas")</f>
        <v>Ja</v>
      </c>
      <c r="AQ240" t="str">
        <f>IFERROR(VLOOKUP($B240,Miljövärden!$B$2:$H$600,6,FALSE),"Nej, saknas")</f>
        <v>Ja</v>
      </c>
      <c r="AU240">
        <f t="shared" si="72"/>
        <v>0.08</v>
      </c>
      <c r="AV240">
        <f t="shared" si="73"/>
        <v>0</v>
      </c>
      <c r="AW240">
        <f t="shared" si="74"/>
        <v>9</v>
      </c>
      <c r="AX240">
        <f t="shared" si="75"/>
        <v>0</v>
      </c>
      <c r="AZ240">
        <f t="shared" si="76"/>
        <v>9</v>
      </c>
      <c r="BC240">
        <f t="shared" si="77"/>
        <v>0.02</v>
      </c>
      <c r="BD240">
        <f t="shared" si="78"/>
        <v>0</v>
      </c>
      <c r="BE240">
        <f t="shared" si="79"/>
        <v>9</v>
      </c>
      <c r="BF240">
        <f t="shared" si="80"/>
        <v>0</v>
      </c>
      <c r="BG240">
        <f t="shared" si="81"/>
        <v>0.08</v>
      </c>
      <c r="BH240">
        <f>VLOOKUP(B240,Miljö!$B$1:$BX$482,MATCH("Fossilandel för ursprungspecificerad el ()",Miljö!$B$1:$I$1,0),FALSE)</f>
        <v>0</v>
      </c>
      <c r="BI240">
        <f>VLOOKUP(B240,Miljö!$B$1:$BX$482,MATCH("Kärnkraftsandel för ursprungsspecificerad el ()",Miljö!$B$1:$O$1,0),FALSE)</f>
        <v>0</v>
      </c>
      <c r="BJ240">
        <f t="shared" si="82"/>
        <v>0</v>
      </c>
      <c r="BK240" t="str">
        <f>VLOOKUP(B240,Miljö!$B$1:$P$482,MATCH("Fossil andel i procent (%)",Miljö!$B$1:$P$1,0),FALSE)</f>
        <v>ET</v>
      </c>
      <c r="BL240">
        <f t="shared" si="83"/>
        <v>9.1</v>
      </c>
      <c r="BO240" s="21">
        <f t="shared" si="84"/>
        <v>2.1978021978021978E-3</v>
      </c>
      <c r="BP240" s="115">
        <f t="shared" si="85"/>
        <v>0</v>
      </c>
      <c r="BQ240" s="115">
        <f t="shared" si="86"/>
        <v>0.99780219780219781</v>
      </c>
      <c r="BR240" s="115">
        <f t="shared" si="87"/>
        <v>0</v>
      </c>
      <c r="BT240" s="116">
        <f t="shared" si="88"/>
        <v>1</v>
      </c>
      <c r="BW240" s="115">
        <f>IF(AP240="Ja",VLOOKUP(B240,Miljövärden!$B$2:$H$600,MATCH("Total andel fossilt",Miljövärden!$B$2:$H$2,0),FALSE),"")</f>
        <v>2.1978000000000002E-3</v>
      </c>
      <c r="BX240" s="116">
        <f t="shared" si="89"/>
        <v>-2.1978021976128137E-9</v>
      </c>
      <c r="BZ240">
        <f t="shared" si="90"/>
        <v>-2.1978021976128137E-9</v>
      </c>
      <c r="CA240" s="115">
        <f t="shared" si="91"/>
        <v>0</v>
      </c>
    </row>
    <row r="241" spans="1:79">
      <c r="A241" t="s">
        <v>393</v>
      </c>
      <c r="B241" t="s">
        <v>396</v>
      </c>
      <c r="C241">
        <f>VLOOKUP($B241,'Tillförd energi'!$B$1:$AI$720,MATCH(C$1,'Tillförd energi'!$B$1:$AQ$1,0),FALSE)</f>
        <v>0</v>
      </c>
      <c r="D241">
        <f>VLOOKUP($B241,'Tillförd energi'!$B$1:$AI$720,MATCH(D$1,'Tillförd energi'!$B$1:$AQ$1,0),FALSE)</f>
        <v>2E-3</v>
      </c>
      <c r="E241">
        <f>VLOOKUP($B241,'Tillförd energi'!$B$1:$AI$720,MATCH(E$1,'Tillförd energi'!$B$1:$AQ$1,0),FALSE)</f>
        <v>0</v>
      </c>
      <c r="F241">
        <f>VLOOKUP($B241,'Tillförd energi'!$B$1:$AI$720,MATCH(F$1,'Tillförd energi'!$B$1:$AQ$1,0),FALSE)</f>
        <v>0</v>
      </c>
      <c r="G241">
        <f>VLOOKUP($B241,'Tillförd energi'!$B$1:$AI$720,MATCH(G$1,'Tillförd energi'!$B$1:$AQ$1,0),FALSE)</f>
        <v>0</v>
      </c>
      <c r="H241">
        <f>VLOOKUP($B241,'Tillförd energi'!$B$1:$AI$720,MATCH(H$1,'Tillförd energi'!$B$1:$AQ$1,0),FALSE)</f>
        <v>0</v>
      </c>
      <c r="I241">
        <f>VLOOKUP($B241,'Tillförd energi'!$B$1:$AI$720,MATCH(I$1,'Tillförd energi'!$B$1:$AQ$1,0),FALSE)</f>
        <v>0</v>
      </c>
      <c r="J241">
        <f>VLOOKUP($B241,'Tillförd energi'!$B$1:$AI$720,MATCH(J$1,'Tillförd energi'!$B$1:$AQ$1,0),FALSE)</f>
        <v>0</v>
      </c>
      <c r="K241">
        <f>VLOOKUP($B241,'Tillförd energi'!$B$1:$AI$720,MATCH(K$1,'Tillförd energi'!$B$1:$AQ$1,0),FALSE)</f>
        <v>0</v>
      </c>
      <c r="L241">
        <f>VLOOKUP($B241,'Tillförd energi'!$B$1:$AI$720,MATCH(L$1,'Tillförd energi'!$B$1:$AQ$1,0),FALSE)</f>
        <v>0</v>
      </c>
      <c r="M241">
        <f>VLOOKUP($B241,'Tillförd energi'!$B$1:$AI$720,MATCH(M$1,'Tillförd energi'!$B$1:$AQ$1,0),FALSE)</f>
        <v>0</v>
      </c>
      <c r="N241">
        <f>VLOOKUP($B241,'Tillförd energi'!$B$1:$AI$720,MATCH(N$1,'Tillförd energi'!$B$1:$AQ$1,0),FALSE)</f>
        <v>0</v>
      </c>
      <c r="O241">
        <f>VLOOKUP($B241,'Tillförd energi'!$B$1:$AI$720,MATCH(O$1,'Tillförd energi'!$B$1:$AQ$1,0),FALSE)</f>
        <v>0</v>
      </c>
      <c r="P241">
        <f>VLOOKUP($B241,'Tillförd energi'!$B$1:$AI$720,MATCH(P$1,'Tillförd energi'!$B$1:$AQ$1,0),FALSE)</f>
        <v>0</v>
      </c>
      <c r="Q241">
        <f>VLOOKUP($B241,'Tillförd energi'!$B$1:$AI$720,MATCH(Q$1,'Tillförd energi'!$B$1:$AQ$1,0),FALSE)</f>
        <v>0</v>
      </c>
      <c r="R241">
        <f>VLOOKUP($B241,'Tillförd energi'!$B$1:$AI$720,MATCH(R$1,'Tillförd energi'!$B$1:$AQ$1,0),FALSE)</f>
        <v>0</v>
      </c>
      <c r="S241">
        <f>VLOOKUP($B241,'Tillförd energi'!$B$1:$AI$720,MATCH(S$1,'Tillförd energi'!$B$1:$AQ$1,0),FALSE)</f>
        <v>15.218999999999999</v>
      </c>
      <c r="T241">
        <f>VLOOKUP($B241,'Tillförd energi'!$B$1:$AI$720,MATCH(T$1,'Tillförd energi'!$B$1:$AQ$1,0),FALSE)</f>
        <v>0</v>
      </c>
      <c r="U241">
        <f>VLOOKUP($B241,'Tillförd energi'!$B$1:$AI$720,MATCH(U$1,'Tillförd energi'!$B$1:$AQ$1,0),FALSE)</f>
        <v>0</v>
      </c>
      <c r="V241">
        <f>VLOOKUP($B241,'Tillförd energi'!$B$1:$AI$720,MATCH(V$1,'Tillförd energi'!$B$1:$AQ$1,0),FALSE)</f>
        <v>0</v>
      </c>
      <c r="W241">
        <f>VLOOKUP($B241,'Tillförd energi'!$B$1:$AI$720,MATCH(W$1,'Tillförd energi'!$B$1:$AQ$1,0),FALSE)</f>
        <v>0</v>
      </c>
      <c r="X241">
        <f>VLOOKUP($B241,'Tillförd energi'!$B$1:$AI$720,MATCH(X$1,'Tillförd energi'!$B$1:$AQ$1,0),FALSE)</f>
        <v>0</v>
      </c>
      <c r="Y241">
        <f>VLOOKUP($B241,'Tillförd energi'!$B$1:$AI$720,MATCH(Y$1,'Tillförd energi'!$B$1:$AQ$1,0),FALSE)</f>
        <v>0</v>
      </c>
      <c r="Z241">
        <f>VLOOKUP($B241,'Tillförd energi'!$B$1:$AI$720,MATCH(Z$1,'Tillförd energi'!$B$1:$AQ$1,0),FALSE)</f>
        <v>0</v>
      </c>
      <c r="AA241">
        <f>VLOOKUP($B241,'Tillförd energi'!$B$1:$AI$720,MATCH(AA$1,'Tillförd energi'!$B$1:$AQ$1,0),FALSE)</f>
        <v>0</v>
      </c>
      <c r="AB241">
        <f>VLOOKUP($B241,'Tillförd energi'!$B$1:$AI$720,MATCH(AB$1,'Tillförd energi'!$B$1:$AQ$1,0),FALSE)</f>
        <v>0</v>
      </c>
      <c r="AC241">
        <f>VLOOKUP($B241,'Tillförd energi'!$B$1:$AI$720,MATCH(AC$1,'Tillförd energi'!$B$1:$AQ$1,0),FALSE)</f>
        <v>0</v>
      </c>
      <c r="AD241">
        <f>VLOOKUP($B241,'Tillförd energi'!$B$1:$AI$720,MATCH(AD$1,'Tillförd energi'!$B$1:$AQ$1,0),FALSE)</f>
        <v>0</v>
      </c>
      <c r="AE241">
        <f>VLOOKUP($B241,'Tillförd energi'!$B$1:$AI$720,MATCH(AE$1,'Tillförd energi'!$B$1:$AQ$1,0),FALSE)</f>
        <v>0</v>
      </c>
      <c r="AF241">
        <f>VLOOKUP($B241,'Tillförd energi'!$B$1:$AI$720,MATCH(AF$1,'Tillförd energi'!$B$1:$AQ$1,0),FALSE)</f>
        <v>0.122</v>
      </c>
      <c r="AG241">
        <f>IFERROR(VLOOKUP(B241,Miljö!$B$1:$AC$550,MATCH("Köpt mängd produktionsspecifik fjärrvärme:",Miljö!$B$1:$AC$1,0),FALSE)/1,0)</f>
        <v>0</v>
      </c>
      <c r="AI241">
        <f t="shared" si="69"/>
        <v>15.343</v>
      </c>
      <c r="AJ241">
        <f t="shared" si="70"/>
        <v>15.343</v>
      </c>
      <c r="AK241">
        <f>IF(ISERROR(1/VLOOKUP($B241,Leveranser!$B$1:$S$499,MATCH("Såld värme (GWh)",Leveranser!$B$1:$S$1,0),FALSE)),"",VLOOKUP($B241,Leveranser!$B$1:$S$499,MATCH("Såld värme (GWh)",Leveranser!$B$1:$S$1,0),FALSE))</f>
        <v>11.976000000000001</v>
      </c>
      <c r="AL241">
        <f>VLOOKUP($B241,Leveranser!$B$1:$Y$499,MATCH("Totalt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114">
        <f t="shared" si="71"/>
        <v>0.78055139151404551</v>
      </c>
      <c r="AP241" t="str">
        <f>IFERROR(VLOOKUP($B241,Miljövärden!$B$2:$H$600,7,FALSE),"Nej, saknas")</f>
        <v>Ja</v>
      </c>
      <c r="AQ241" t="str">
        <f>IFERROR(VLOOKUP($B241,Miljövärden!$B$2:$H$600,6,FALSE),"Nej, saknas")</f>
        <v>Nej</v>
      </c>
      <c r="AU241">
        <f t="shared" si="72"/>
        <v>0.122</v>
      </c>
      <c r="AV241">
        <f t="shared" si="73"/>
        <v>0</v>
      </c>
      <c r="AW241">
        <f t="shared" si="74"/>
        <v>0</v>
      </c>
      <c r="AX241">
        <f t="shared" si="75"/>
        <v>15.218999999999999</v>
      </c>
      <c r="AZ241">
        <f t="shared" si="76"/>
        <v>15.218999999999999</v>
      </c>
      <c r="BC241">
        <f t="shared" si="77"/>
        <v>2E-3</v>
      </c>
      <c r="BD241">
        <f t="shared" si="78"/>
        <v>0</v>
      </c>
      <c r="BE241">
        <f t="shared" si="79"/>
        <v>15.218999999999999</v>
      </c>
      <c r="BF241">
        <f t="shared" si="80"/>
        <v>0</v>
      </c>
      <c r="BG241">
        <f t="shared" si="81"/>
        <v>0.122</v>
      </c>
      <c r="BH241">
        <f>VLOOKUP(B241,Miljö!$B$1:$BX$482,MATCH("Fossilandel för ursprungspecificerad el ()",Miljö!$B$1:$I$1,0),FALSE)</f>
        <v>0</v>
      </c>
      <c r="BI241">
        <f>VLOOKUP(B241,Miljö!$B$1:$BX$482,MATCH("Kärnkraftsandel för ursprungsspecificerad el ()",Miljö!$B$1:$O$1,0),FALSE)</f>
        <v>0</v>
      </c>
      <c r="BJ241">
        <f t="shared" si="82"/>
        <v>0</v>
      </c>
      <c r="BK241" t="str">
        <f>VLOOKUP(B241,Miljö!$B$1:$P$482,MATCH("Fossil andel i procent (%)",Miljö!$B$1:$P$1,0),FALSE)</f>
        <v>ET</v>
      </c>
      <c r="BL241">
        <f t="shared" si="83"/>
        <v>15.343</v>
      </c>
      <c r="BO241" s="21">
        <f t="shared" si="84"/>
        <v>1.3035260379326078E-4</v>
      </c>
      <c r="BP241" s="115">
        <f t="shared" si="85"/>
        <v>0</v>
      </c>
      <c r="BQ241" s="115">
        <f t="shared" si="86"/>
        <v>0.99986964739620665</v>
      </c>
      <c r="BR241" s="115">
        <f t="shared" si="87"/>
        <v>0</v>
      </c>
      <c r="BT241" s="116">
        <f t="shared" si="88"/>
        <v>0.99999999999999989</v>
      </c>
      <c r="BW241" s="115">
        <f>IF(AP241="Ja",VLOOKUP(B241,Miljövärden!$B$2:$H$600,MATCH("Total andel fossilt",Miljövärden!$B$2:$H$2,0),FALSE),"")</f>
        <v>1.3035299999999999E-4</v>
      </c>
      <c r="BX241" s="116">
        <f t="shared" si="89"/>
        <v>3.9620673921076689E-10</v>
      </c>
      <c r="BZ241">
        <f t="shared" si="90"/>
        <v>3.9620673921076689E-10</v>
      </c>
      <c r="CA241" s="115">
        <f t="shared" si="91"/>
        <v>0</v>
      </c>
    </row>
    <row r="242" spans="1:79">
      <c r="A242" t="s">
        <v>393</v>
      </c>
      <c r="B242" t="s">
        <v>397</v>
      </c>
      <c r="C242">
        <f>VLOOKUP($B242,'Tillförd energi'!$B$1:$AI$720,MATCH(C$1,'Tillförd energi'!$B$1:$AQ$1,0),FALSE)</f>
        <v>0</v>
      </c>
      <c r="D242">
        <f>VLOOKUP($B242,'Tillförd energi'!$B$1:$AI$720,MATCH(D$1,'Tillförd energi'!$B$1:$AQ$1,0),FALSE)</f>
        <v>9.6000000000000002E-2</v>
      </c>
      <c r="E242">
        <f>VLOOKUP($B242,'Tillförd energi'!$B$1:$AI$720,MATCH(E$1,'Tillförd energi'!$B$1:$AQ$1,0),FALSE)</f>
        <v>0</v>
      </c>
      <c r="F242">
        <f>VLOOKUP($B242,'Tillförd energi'!$B$1:$AI$720,MATCH(F$1,'Tillförd energi'!$B$1:$AQ$1,0),FALSE)</f>
        <v>0</v>
      </c>
      <c r="G242">
        <f>VLOOKUP($B242,'Tillförd energi'!$B$1:$AI$720,MATCH(G$1,'Tillförd energi'!$B$1:$AQ$1,0),FALSE)</f>
        <v>0</v>
      </c>
      <c r="H242">
        <f>VLOOKUP($B242,'Tillförd energi'!$B$1:$AI$720,MATCH(H$1,'Tillförd energi'!$B$1:$AQ$1,0),FALSE)</f>
        <v>0</v>
      </c>
      <c r="I242">
        <f>VLOOKUP($B242,'Tillförd energi'!$B$1:$AI$720,MATCH(I$1,'Tillförd energi'!$B$1:$AQ$1,0),FALSE)</f>
        <v>0</v>
      </c>
      <c r="J242">
        <f>VLOOKUP($B242,'Tillförd energi'!$B$1:$AI$720,MATCH(J$1,'Tillförd energi'!$B$1:$AQ$1,0),FALSE)</f>
        <v>0</v>
      </c>
      <c r="K242">
        <f>VLOOKUP($B242,'Tillförd energi'!$B$1:$AI$720,MATCH(K$1,'Tillförd energi'!$B$1:$AQ$1,0),FALSE)</f>
        <v>0</v>
      </c>
      <c r="L242">
        <f>VLOOKUP($B242,'Tillförd energi'!$B$1:$AI$720,MATCH(L$1,'Tillförd energi'!$B$1:$AQ$1,0),FALSE)</f>
        <v>0</v>
      </c>
      <c r="M242">
        <f>VLOOKUP($B242,'Tillförd energi'!$B$1:$AI$720,MATCH(M$1,'Tillförd energi'!$B$1:$AQ$1,0),FALSE)</f>
        <v>0</v>
      </c>
      <c r="N242">
        <f>VLOOKUP($B242,'Tillförd energi'!$B$1:$AI$720,MATCH(N$1,'Tillförd energi'!$B$1:$AQ$1,0),FALSE)</f>
        <v>0</v>
      </c>
      <c r="O242">
        <f>VLOOKUP($B242,'Tillförd energi'!$B$1:$AI$720,MATCH(O$1,'Tillförd energi'!$B$1:$AQ$1,0),FALSE)</f>
        <v>0</v>
      </c>
      <c r="P242">
        <f>VLOOKUP($B242,'Tillförd energi'!$B$1:$AI$720,MATCH(P$1,'Tillförd energi'!$B$1:$AQ$1,0),FALSE)</f>
        <v>0</v>
      </c>
      <c r="Q242">
        <f>VLOOKUP($B242,'Tillförd energi'!$B$1:$AI$720,MATCH(Q$1,'Tillförd energi'!$B$1:$AQ$1,0),FALSE)</f>
        <v>0</v>
      </c>
      <c r="R242">
        <f>VLOOKUP($B242,'Tillförd energi'!$B$1:$AI$720,MATCH(R$1,'Tillförd energi'!$B$1:$AQ$1,0),FALSE)</f>
        <v>2.6280000000000001</v>
      </c>
      <c r="S242">
        <f>VLOOKUP($B242,'Tillförd energi'!$B$1:$AI$720,MATCH(S$1,'Tillförd energi'!$B$1:$AQ$1,0),FALSE)</f>
        <v>15.662000000000001</v>
      </c>
      <c r="T242">
        <f>VLOOKUP($B242,'Tillförd energi'!$B$1:$AI$720,MATCH(T$1,'Tillförd energi'!$B$1:$AQ$1,0),FALSE)</f>
        <v>0</v>
      </c>
      <c r="U242">
        <f>VLOOKUP($B242,'Tillförd energi'!$B$1:$AI$720,MATCH(U$1,'Tillförd energi'!$B$1:$AQ$1,0),FALSE)</f>
        <v>0</v>
      </c>
      <c r="V242">
        <f>VLOOKUP($B242,'Tillförd energi'!$B$1:$AI$720,MATCH(V$1,'Tillförd energi'!$B$1:$AQ$1,0),FALSE)</f>
        <v>0</v>
      </c>
      <c r="W242">
        <f>VLOOKUP($B242,'Tillförd energi'!$B$1:$AI$720,MATCH(W$1,'Tillförd energi'!$B$1:$AQ$1,0),FALSE)</f>
        <v>0</v>
      </c>
      <c r="X242">
        <f>VLOOKUP($B242,'Tillförd energi'!$B$1:$AI$720,MATCH(X$1,'Tillförd energi'!$B$1:$AQ$1,0),FALSE)</f>
        <v>0</v>
      </c>
      <c r="Y242">
        <f>VLOOKUP($B242,'Tillförd energi'!$B$1:$AI$720,MATCH(Y$1,'Tillförd energi'!$B$1:$AQ$1,0),FALSE)</f>
        <v>0</v>
      </c>
      <c r="Z242">
        <f>VLOOKUP($B242,'Tillförd energi'!$B$1:$AI$720,MATCH(Z$1,'Tillförd energi'!$B$1:$AQ$1,0),FALSE)</f>
        <v>0</v>
      </c>
      <c r="AA242">
        <f>VLOOKUP($B242,'Tillförd energi'!$B$1:$AI$720,MATCH(AA$1,'Tillförd energi'!$B$1:$AQ$1,0),FALSE)</f>
        <v>0</v>
      </c>
      <c r="AB242">
        <f>VLOOKUP($B242,'Tillförd energi'!$B$1:$AI$720,MATCH(AB$1,'Tillförd energi'!$B$1:$AQ$1,0),FALSE)</f>
        <v>0</v>
      </c>
      <c r="AC242">
        <f>VLOOKUP($B242,'Tillförd energi'!$B$1:$AI$720,MATCH(AC$1,'Tillförd energi'!$B$1:$AQ$1,0),FALSE)</f>
        <v>0</v>
      </c>
      <c r="AD242">
        <f>VLOOKUP($B242,'Tillförd energi'!$B$1:$AI$720,MATCH(AD$1,'Tillförd energi'!$B$1:$AQ$1,0),FALSE)</f>
        <v>0</v>
      </c>
      <c r="AE242">
        <f>VLOOKUP($B242,'Tillförd energi'!$B$1:$AI$720,MATCH(AE$1,'Tillförd energi'!$B$1:$AQ$1,0),FALSE)</f>
        <v>0</v>
      </c>
      <c r="AF242">
        <f>VLOOKUP($B242,'Tillförd energi'!$B$1:$AI$720,MATCH(AF$1,'Tillförd energi'!$B$1:$AQ$1,0),FALSE)</f>
        <v>0.33400000000000002</v>
      </c>
      <c r="AG242">
        <f>IFERROR(VLOOKUP(B242,Miljö!$B$1:$AC$550,MATCH("Köpt mängd produktionsspecifik fjärrvärme:",Miljö!$B$1:$AC$1,0),FALSE)/1,0)</f>
        <v>0</v>
      </c>
      <c r="AI242">
        <f t="shared" si="69"/>
        <v>18.720000000000002</v>
      </c>
      <c r="AJ242">
        <f t="shared" si="70"/>
        <v>18.720000000000002</v>
      </c>
      <c r="AK242">
        <f>IF(ISERROR(1/VLOOKUP($B242,Leveranser!$B$1:$S$499,MATCH("Såld värme (GWh)",Leveranser!$B$1:$S$1,0),FALSE)),"",VLOOKUP($B242,Leveranser!$B$1:$S$499,MATCH("Såld värme (GWh)",Leveranser!$B$1:$S$1,0),FALSE))</f>
        <v>15.484</v>
      </c>
      <c r="AL242">
        <f>VLOOKUP($B242,Leveranser!$B$1:$Y$499,MATCH("Totalt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114">
        <f t="shared" si="71"/>
        <v>0.82713675213675208</v>
      </c>
      <c r="AP242" t="str">
        <f>IFERROR(VLOOKUP($B242,Miljövärden!$B$2:$H$600,7,FALSE),"Nej, saknas")</f>
        <v>Ja</v>
      </c>
      <c r="AQ242" t="str">
        <f>IFERROR(VLOOKUP($B242,Miljövärden!$B$2:$H$600,6,FALSE),"Nej, saknas")</f>
        <v>Ja</v>
      </c>
      <c r="AU242">
        <f t="shared" si="72"/>
        <v>0.33400000000000002</v>
      </c>
      <c r="AV242">
        <f t="shared" si="73"/>
        <v>0</v>
      </c>
      <c r="AW242">
        <f t="shared" si="74"/>
        <v>0</v>
      </c>
      <c r="AX242">
        <f t="shared" si="75"/>
        <v>18.29</v>
      </c>
      <c r="AZ242">
        <f t="shared" si="76"/>
        <v>18.29</v>
      </c>
      <c r="BC242">
        <f t="shared" si="77"/>
        <v>9.6000000000000002E-2</v>
      </c>
      <c r="BD242">
        <f t="shared" si="78"/>
        <v>0</v>
      </c>
      <c r="BE242">
        <f t="shared" si="79"/>
        <v>18.29</v>
      </c>
      <c r="BF242">
        <f t="shared" si="80"/>
        <v>0</v>
      </c>
      <c r="BG242">
        <f t="shared" si="81"/>
        <v>0.33400000000000002</v>
      </c>
      <c r="BH242">
        <f>VLOOKUP(B242,Miljö!$B$1:$BX$482,MATCH("Fossilandel för ursprungspecificerad el ()",Miljö!$B$1:$I$1,0),FALSE)</f>
        <v>0</v>
      </c>
      <c r="BI242">
        <f>VLOOKUP(B242,Miljö!$B$1:$BX$482,MATCH("Kärnkraftsandel för ursprungsspecificerad el ()",Miljö!$B$1:$O$1,0),FALSE)</f>
        <v>0</v>
      </c>
      <c r="BJ242">
        <f t="shared" si="82"/>
        <v>0</v>
      </c>
      <c r="BK242" t="str">
        <f>VLOOKUP(B242,Miljö!$B$1:$P$482,MATCH("Fossil andel i procent (%)",Miljö!$B$1:$P$1,0),FALSE)</f>
        <v>ET</v>
      </c>
      <c r="BL242">
        <f t="shared" si="83"/>
        <v>18.72</v>
      </c>
      <c r="BO242" s="21">
        <f t="shared" si="84"/>
        <v>5.1282051282051282E-3</v>
      </c>
      <c r="BP242" s="115">
        <f t="shared" si="85"/>
        <v>0</v>
      </c>
      <c r="BQ242" s="115">
        <f t="shared" si="86"/>
        <v>0.99487179487179489</v>
      </c>
      <c r="BR242" s="115">
        <f t="shared" si="87"/>
        <v>0</v>
      </c>
      <c r="BT242" s="116">
        <f t="shared" si="88"/>
        <v>1</v>
      </c>
      <c r="BW242" s="115">
        <f>IF(AP242="Ja",VLOOKUP(B242,Miljövärden!$B$2:$H$600,MATCH("Total andel fossilt",Miljövärden!$B$2:$H$2,0),FALSE),"")</f>
        <v>5.1282100000000002E-3</v>
      </c>
      <c r="BX242" s="116">
        <f t="shared" si="89"/>
        <v>4.8717948720328197E-9</v>
      </c>
      <c r="BZ242">
        <f t="shared" si="90"/>
        <v>4.8717948720328197E-9</v>
      </c>
      <c r="CA242" s="115">
        <f t="shared" si="91"/>
        <v>0</v>
      </c>
    </row>
    <row r="243" spans="1:79">
      <c r="A243" t="s">
        <v>393</v>
      </c>
      <c r="B243" t="s">
        <v>398</v>
      </c>
      <c r="C243">
        <f>VLOOKUP($B243,'Tillförd energi'!$B$1:$AI$720,MATCH(C$1,'Tillförd energi'!$B$1:$AQ$1,0),FALSE)</f>
        <v>0</v>
      </c>
      <c r="D243">
        <f>VLOOKUP($B243,'Tillförd energi'!$B$1:$AI$720,MATCH(D$1,'Tillförd energi'!$B$1:$AQ$1,0),FALSE)</f>
        <v>0.58699999999999997</v>
      </c>
      <c r="E243">
        <f>VLOOKUP($B243,'Tillförd energi'!$B$1:$AI$720,MATCH(E$1,'Tillförd energi'!$B$1:$AQ$1,0),FALSE)</f>
        <v>0</v>
      </c>
      <c r="F243">
        <f>VLOOKUP($B243,'Tillförd energi'!$B$1:$AI$720,MATCH(F$1,'Tillförd energi'!$B$1:$AQ$1,0),FALSE)</f>
        <v>0</v>
      </c>
      <c r="G243">
        <f>VLOOKUP($B243,'Tillförd energi'!$B$1:$AI$720,MATCH(G$1,'Tillförd energi'!$B$1:$AQ$1,0),FALSE)</f>
        <v>0</v>
      </c>
      <c r="H243">
        <f>VLOOKUP($B243,'Tillförd energi'!$B$1:$AI$720,MATCH(H$1,'Tillförd energi'!$B$1:$AQ$1,0),FALSE)</f>
        <v>0</v>
      </c>
      <c r="I243">
        <f>VLOOKUP($B243,'Tillförd energi'!$B$1:$AI$720,MATCH(I$1,'Tillförd energi'!$B$1:$AQ$1,0),FALSE)</f>
        <v>0</v>
      </c>
      <c r="J243">
        <f>VLOOKUP($B243,'Tillförd energi'!$B$1:$AI$720,MATCH(J$1,'Tillförd energi'!$B$1:$AQ$1,0),FALSE)</f>
        <v>0</v>
      </c>
      <c r="K243">
        <f>VLOOKUP($B243,'Tillförd energi'!$B$1:$AI$720,MATCH(K$1,'Tillförd energi'!$B$1:$AQ$1,0),FALSE)</f>
        <v>0</v>
      </c>
      <c r="L243">
        <f>VLOOKUP($B243,'Tillförd energi'!$B$1:$AI$720,MATCH(L$1,'Tillförd energi'!$B$1:$AQ$1,0),FALSE)</f>
        <v>0</v>
      </c>
      <c r="M243">
        <f>VLOOKUP($B243,'Tillförd energi'!$B$1:$AI$720,MATCH(M$1,'Tillförd energi'!$B$1:$AQ$1,0),FALSE)</f>
        <v>5.5979999999999999</v>
      </c>
      <c r="N243">
        <f>VLOOKUP($B243,'Tillförd energi'!$B$1:$AI$720,MATCH(N$1,'Tillförd energi'!$B$1:$AQ$1,0),FALSE)</f>
        <v>0</v>
      </c>
      <c r="O243">
        <f>VLOOKUP($B243,'Tillförd energi'!$B$1:$AI$720,MATCH(O$1,'Tillförd energi'!$B$1:$AQ$1,0),FALSE)</f>
        <v>0</v>
      </c>
      <c r="P243">
        <f>VLOOKUP($B243,'Tillförd energi'!$B$1:$AI$720,MATCH(P$1,'Tillförd energi'!$B$1:$AQ$1,0),FALSE)</f>
        <v>0</v>
      </c>
      <c r="Q243">
        <f>VLOOKUP($B243,'Tillförd energi'!$B$1:$AI$720,MATCH(Q$1,'Tillförd energi'!$B$1:$AQ$1,0),FALSE)</f>
        <v>12.789</v>
      </c>
      <c r="R243">
        <f>VLOOKUP($B243,'Tillförd energi'!$B$1:$AI$720,MATCH(R$1,'Tillförd energi'!$B$1:$AQ$1,0),FALSE)</f>
        <v>1.3380000000000001</v>
      </c>
      <c r="S243">
        <f>VLOOKUP($B243,'Tillförd energi'!$B$1:$AI$720,MATCH(S$1,'Tillförd energi'!$B$1:$AQ$1,0),FALSE)</f>
        <v>0</v>
      </c>
      <c r="T243">
        <f>VLOOKUP($B243,'Tillförd energi'!$B$1:$AI$720,MATCH(T$1,'Tillförd energi'!$B$1:$AQ$1,0),FALSE)</f>
        <v>0</v>
      </c>
      <c r="U243">
        <f>VLOOKUP($B243,'Tillförd energi'!$B$1:$AI$720,MATCH(U$1,'Tillförd energi'!$B$1:$AQ$1,0),FALSE)</f>
        <v>0</v>
      </c>
      <c r="V243">
        <f>VLOOKUP($B243,'Tillförd energi'!$B$1:$AI$720,MATCH(V$1,'Tillförd energi'!$B$1:$AQ$1,0),FALSE)</f>
        <v>0</v>
      </c>
      <c r="W243">
        <f>VLOOKUP($B243,'Tillförd energi'!$B$1:$AI$720,MATCH(W$1,'Tillförd energi'!$B$1:$AQ$1,0),FALSE)</f>
        <v>0</v>
      </c>
      <c r="X243">
        <f>VLOOKUP($B243,'Tillförd energi'!$B$1:$AI$720,MATCH(X$1,'Tillförd energi'!$B$1:$AQ$1,0),FALSE)</f>
        <v>0</v>
      </c>
      <c r="Y243">
        <f>VLOOKUP($B243,'Tillförd energi'!$B$1:$AI$720,MATCH(Y$1,'Tillförd energi'!$B$1:$AQ$1,0),FALSE)</f>
        <v>0</v>
      </c>
      <c r="Z243">
        <f>VLOOKUP($B243,'Tillförd energi'!$B$1:$AI$720,MATCH(Z$1,'Tillförd energi'!$B$1:$AQ$1,0),FALSE)</f>
        <v>0</v>
      </c>
      <c r="AA243">
        <f>VLOOKUP($B243,'Tillförd energi'!$B$1:$AI$720,MATCH(AA$1,'Tillförd energi'!$B$1:$AQ$1,0),FALSE)</f>
        <v>0</v>
      </c>
      <c r="AB243">
        <f>VLOOKUP($B243,'Tillförd energi'!$B$1:$AI$720,MATCH(AB$1,'Tillförd energi'!$B$1:$AQ$1,0),FALSE)</f>
        <v>0</v>
      </c>
      <c r="AC243">
        <f>VLOOKUP($B243,'Tillförd energi'!$B$1:$AI$720,MATCH(AC$1,'Tillförd energi'!$B$1:$AQ$1,0),FALSE)</f>
        <v>2.012</v>
      </c>
      <c r="AD243">
        <f>VLOOKUP($B243,'Tillförd energi'!$B$1:$AI$720,MATCH(AD$1,'Tillförd energi'!$B$1:$AQ$1,0),FALSE)</f>
        <v>0</v>
      </c>
      <c r="AE243">
        <f>VLOOKUP($B243,'Tillförd energi'!$B$1:$AI$720,MATCH(AE$1,'Tillförd energi'!$B$1:$AQ$1,0),FALSE)</f>
        <v>0</v>
      </c>
      <c r="AF243">
        <f>VLOOKUP($B243,'Tillförd energi'!$B$1:$AI$720,MATCH(AF$1,'Tillförd energi'!$B$1:$AQ$1,0),FALSE)</f>
        <v>0.434</v>
      </c>
      <c r="AG243">
        <f>IFERROR(VLOOKUP(B243,Miljö!$B$1:$AC$550,MATCH("Köpt mängd produktionsspecifik fjärrvärme:",Miljö!$B$1:$AC$1,0),FALSE)/1,0)</f>
        <v>0</v>
      </c>
      <c r="AI243">
        <f t="shared" si="69"/>
        <v>22.758000000000003</v>
      </c>
      <c r="AJ243">
        <f t="shared" si="70"/>
        <v>22.758000000000003</v>
      </c>
      <c r="AK243">
        <f>IF(ISERROR(1/VLOOKUP($B243,Leveranser!$B$1:$S$499,MATCH("Såld värme (GWh)",Leveranser!$B$1:$S$1,0),FALSE)),"",VLOOKUP($B243,Leveranser!$B$1:$S$499,MATCH("Såld värme (GWh)",Leveranser!$B$1:$S$1,0),FALSE))</f>
        <v>14.516</v>
      </c>
      <c r="AL243">
        <f>VLOOKUP($B243,Leveranser!$B$1:$Y$499,MATCH("Totalt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114">
        <f t="shared" si="71"/>
        <v>0.63784163810528161</v>
      </c>
      <c r="AP243" t="str">
        <f>IFERROR(VLOOKUP($B243,Miljövärden!$B$2:$H$600,7,FALSE),"Nej, saknas")</f>
        <v>Ja</v>
      </c>
      <c r="AQ243" t="str">
        <f>IFERROR(VLOOKUP($B243,Miljövärden!$B$2:$H$600,6,FALSE),"Nej, saknas")</f>
        <v>Ja</v>
      </c>
      <c r="AU243">
        <f t="shared" si="72"/>
        <v>0.434</v>
      </c>
      <c r="AV243">
        <f t="shared" si="73"/>
        <v>0</v>
      </c>
      <c r="AW243">
        <f t="shared" si="74"/>
        <v>18.387</v>
      </c>
      <c r="AX243">
        <f t="shared" si="75"/>
        <v>1.3380000000000001</v>
      </c>
      <c r="AZ243">
        <f t="shared" si="76"/>
        <v>19.725000000000001</v>
      </c>
      <c r="BC243">
        <f t="shared" si="77"/>
        <v>0.58699999999999997</v>
      </c>
      <c r="BD243">
        <f t="shared" si="78"/>
        <v>0</v>
      </c>
      <c r="BE243">
        <f t="shared" si="79"/>
        <v>19.725000000000001</v>
      </c>
      <c r="BF243">
        <f t="shared" si="80"/>
        <v>2.012</v>
      </c>
      <c r="BG243">
        <f t="shared" si="81"/>
        <v>0.434</v>
      </c>
      <c r="BH243">
        <f>VLOOKUP(B243,Miljö!$B$1:$BX$482,MATCH("Fossilandel för ursprungspecificerad el ()",Miljö!$B$1:$I$1,0),FALSE)</f>
        <v>0</v>
      </c>
      <c r="BI243">
        <f>VLOOKUP(B243,Miljö!$B$1:$BX$482,MATCH("Kärnkraftsandel för ursprungsspecificerad el ()",Miljö!$B$1:$O$1,0),FALSE)</f>
        <v>0</v>
      </c>
      <c r="BJ243">
        <f t="shared" si="82"/>
        <v>0</v>
      </c>
      <c r="BK243" t="str">
        <f>VLOOKUP(B243,Miljö!$B$1:$P$482,MATCH("Fossil andel i procent (%)",Miljö!$B$1:$P$1,0),FALSE)</f>
        <v>ET</v>
      </c>
      <c r="BL243">
        <f t="shared" si="83"/>
        <v>22.758000000000003</v>
      </c>
      <c r="BO243" s="21">
        <f t="shared" si="84"/>
        <v>2.5793127691361276E-2</v>
      </c>
      <c r="BP243" s="115">
        <f t="shared" si="85"/>
        <v>0</v>
      </c>
      <c r="BQ243" s="115">
        <f t="shared" si="86"/>
        <v>0.88579840056243964</v>
      </c>
      <c r="BR243" s="115">
        <f t="shared" si="87"/>
        <v>8.8408471746199133E-2</v>
      </c>
      <c r="BT243" s="116">
        <f t="shared" si="88"/>
        <v>1</v>
      </c>
      <c r="BW243" s="115">
        <f>IF(AP243="Ja",VLOOKUP(B243,Miljövärden!$B$2:$H$600,MATCH("Total andel fossilt",Miljövärden!$B$2:$H$2,0),FALSE),"")</f>
        <v>2.5793099999999999E-2</v>
      </c>
      <c r="BX243" s="116">
        <f t="shared" si="89"/>
        <v>-2.76913612769214E-8</v>
      </c>
      <c r="BZ243">
        <f t="shared" si="90"/>
        <v>-2.76913612769214E-8</v>
      </c>
      <c r="CA243" s="115">
        <f t="shared" si="91"/>
        <v>0</v>
      </c>
    </row>
    <row r="244" spans="1:79">
      <c r="A244" t="s">
        <v>393</v>
      </c>
      <c r="B244" t="s">
        <v>399</v>
      </c>
      <c r="C244">
        <f>VLOOKUP($B244,'Tillförd energi'!$B$1:$AI$720,MATCH(C$1,'Tillförd energi'!$B$1:$AQ$1,0),FALSE)</f>
        <v>0</v>
      </c>
      <c r="D244">
        <f>VLOOKUP($B244,'Tillförd energi'!$B$1:$AI$720,MATCH(D$1,'Tillförd energi'!$B$1:$AQ$1,0),FALSE)</f>
        <v>0.1</v>
      </c>
      <c r="E244">
        <f>VLOOKUP($B244,'Tillförd energi'!$B$1:$AI$720,MATCH(E$1,'Tillförd energi'!$B$1:$AQ$1,0),FALSE)</f>
        <v>0</v>
      </c>
      <c r="F244">
        <f>VLOOKUP($B244,'Tillförd energi'!$B$1:$AI$720,MATCH(F$1,'Tillförd energi'!$B$1:$AQ$1,0),FALSE)</f>
        <v>0</v>
      </c>
      <c r="G244">
        <f>VLOOKUP($B244,'Tillförd energi'!$B$1:$AI$720,MATCH(G$1,'Tillförd energi'!$B$1:$AQ$1,0),FALSE)</f>
        <v>0</v>
      </c>
      <c r="H244">
        <f>VLOOKUP($B244,'Tillförd energi'!$B$1:$AI$720,MATCH(H$1,'Tillförd energi'!$B$1:$AQ$1,0),FALSE)</f>
        <v>0</v>
      </c>
      <c r="I244">
        <f>VLOOKUP($B244,'Tillförd energi'!$B$1:$AI$720,MATCH(I$1,'Tillförd energi'!$B$1:$AQ$1,0),FALSE)</f>
        <v>0</v>
      </c>
      <c r="J244">
        <f>VLOOKUP($B244,'Tillförd energi'!$B$1:$AI$720,MATCH(J$1,'Tillförd energi'!$B$1:$AQ$1,0),FALSE)</f>
        <v>0</v>
      </c>
      <c r="K244">
        <f>VLOOKUP($B244,'Tillförd energi'!$B$1:$AI$720,MATCH(K$1,'Tillförd energi'!$B$1:$AQ$1,0),FALSE)</f>
        <v>0</v>
      </c>
      <c r="L244">
        <f>VLOOKUP($B244,'Tillförd energi'!$B$1:$AI$720,MATCH(L$1,'Tillförd energi'!$B$1:$AQ$1,0),FALSE)</f>
        <v>0</v>
      </c>
      <c r="M244">
        <f>VLOOKUP($B244,'Tillförd energi'!$B$1:$AI$720,MATCH(M$1,'Tillförd energi'!$B$1:$AQ$1,0),FALSE)</f>
        <v>10</v>
      </c>
      <c r="N244">
        <f>VLOOKUP($B244,'Tillförd energi'!$B$1:$AI$720,MATCH(N$1,'Tillförd energi'!$B$1:$AQ$1,0),FALSE)</f>
        <v>0</v>
      </c>
      <c r="O244">
        <f>VLOOKUP($B244,'Tillförd energi'!$B$1:$AI$720,MATCH(O$1,'Tillförd energi'!$B$1:$AQ$1,0),FALSE)</f>
        <v>10</v>
      </c>
      <c r="P244">
        <f>VLOOKUP($B244,'Tillförd energi'!$B$1:$AI$720,MATCH(P$1,'Tillförd energi'!$B$1:$AQ$1,0),FALSE)</f>
        <v>28.6</v>
      </c>
      <c r="Q244">
        <f>VLOOKUP($B244,'Tillförd energi'!$B$1:$AI$720,MATCH(Q$1,'Tillförd energi'!$B$1:$AQ$1,0),FALSE)</f>
        <v>0</v>
      </c>
      <c r="R244">
        <f>VLOOKUP($B244,'Tillförd energi'!$B$1:$AI$720,MATCH(R$1,'Tillförd energi'!$B$1:$AQ$1,0),FALSE)</f>
        <v>0</v>
      </c>
      <c r="S244">
        <f>VLOOKUP($B244,'Tillförd energi'!$B$1:$AI$720,MATCH(S$1,'Tillförd energi'!$B$1:$AQ$1,0),FALSE)</f>
        <v>0</v>
      </c>
      <c r="T244">
        <f>VLOOKUP($B244,'Tillförd energi'!$B$1:$AI$720,MATCH(T$1,'Tillförd energi'!$B$1:$AQ$1,0),FALSE)</f>
        <v>0</v>
      </c>
      <c r="U244">
        <f>VLOOKUP($B244,'Tillförd energi'!$B$1:$AI$720,MATCH(U$1,'Tillförd energi'!$B$1:$AQ$1,0),FALSE)</f>
        <v>0</v>
      </c>
      <c r="V244">
        <f>VLOOKUP($B244,'Tillförd energi'!$B$1:$AI$720,MATCH(V$1,'Tillförd energi'!$B$1:$AQ$1,0),FALSE)</f>
        <v>0</v>
      </c>
      <c r="W244">
        <f>VLOOKUP($B244,'Tillförd energi'!$B$1:$AI$720,MATCH(W$1,'Tillförd energi'!$B$1:$AQ$1,0),FALSE)</f>
        <v>0</v>
      </c>
      <c r="X244">
        <f>VLOOKUP($B244,'Tillförd energi'!$B$1:$AI$720,MATCH(X$1,'Tillförd energi'!$B$1:$AQ$1,0),FALSE)</f>
        <v>0</v>
      </c>
      <c r="Y244">
        <f>VLOOKUP($B244,'Tillförd energi'!$B$1:$AI$720,MATCH(Y$1,'Tillförd energi'!$B$1:$AQ$1,0),FALSE)</f>
        <v>0</v>
      </c>
      <c r="Z244">
        <f>VLOOKUP($B244,'Tillförd energi'!$B$1:$AI$720,MATCH(Z$1,'Tillförd energi'!$B$1:$AQ$1,0),FALSE)</f>
        <v>0</v>
      </c>
      <c r="AA244">
        <f>VLOOKUP($B244,'Tillförd energi'!$B$1:$AI$720,MATCH(AA$1,'Tillförd energi'!$B$1:$AQ$1,0),FALSE)</f>
        <v>0</v>
      </c>
      <c r="AB244">
        <f>VLOOKUP($B244,'Tillförd energi'!$B$1:$AI$720,MATCH(AB$1,'Tillförd energi'!$B$1:$AQ$1,0),FALSE)</f>
        <v>0</v>
      </c>
      <c r="AC244">
        <f>VLOOKUP($B244,'Tillförd energi'!$B$1:$AI$720,MATCH(AC$1,'Tillförd energi'!$B$1:$AQ$1,0),FALSE)</f>
        <v>0</v>
      </c>
      <c r="AD244">
        <f>VLOOKUP($B244,'Tillförd energi'!$B$1:$AI$720,MATCH(AD$1,'Tillförd energi'!$B$1:$AQ$1,0),FALSE)</f>
        <v>0</v>
      </c>
      <c r="AE244">
        <f>VLOOKUP($B244,'Tillförd energi'!$B$1:$AI$720,MATCH(AE$1,'Tillförd energi'!$B$1:$AQ$1,0),FALSE)</f>
        <v>0</v>
      </c>
      <c r="AF244">
        <f>VLOOKUP($B244,'Tillförd energi'!$B$1:$AI$720,MATCH(AF$1,'Tillförd energi'!$B$1:$AQ$1,0),FALSE)</f>
        <v>0.7</v>
      </c>
      <c r="AG244">
        <f>IFERROR(VLOOKUP(B244,Miljö!$B$1:$AC$550,MATCH("Köpt mängd produktionsspecifik fjärrvärme:",Miljö!$B$1:$AC$1,0),FALSE)/1,0)</f>
        <v>0</v>
      </c>
      <c r="AI244">
        <f t="shared" si="69"/>
        <v>49.400000000000006</v>
      </c>
      <c r="AJ244">
        <f t="shared" si="70"/>
        <v>49.400000000000006</v>
      </c>
      <c r="AK244">
        <f>IF(ISERROR(1/VLOOKUP($B244,Leveranser!$B$1:$S$499,MATCH("Såld värme (GWh)",Leveranser!$B$1:$S$1,0),FALSE)),"",VLOOKUP($B244,Leveranser!$B$1:$S$499,MATCH("Såld värme (GWh)",Leveranser!$B$1:$S$1,0),FALSE))</f>
        <v>39.700000000000003</v>
      </c>
      <c r="AL244">
        <f>VLOOKUP($B244,Leveranser!$B$1:$Y$499,MATCH("Totalt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114">
        <f t="shared" si="71"/>
        <v>0.80364372469635625</v>
      </c>
      <c r="AP244" t="str">
        <f>IFERROR(VLOOKUP($B244,Miljövärden!$B$2:$H$600,7,FALSE),"Nej, saknas")</f>
        <v>Ja</v>
      </c>
      <c r="AQ244" t="str">
        <f>IFERROR(VLOOKUP($B244,Miljövärden!$B$2:$H$600,6,FALSE),"Nej, saknas")</f>
        <v>Ja</v>
      </c>
      <c r="AU244">
        <f t="shared" si="72"/>
        <v>0.7</v>
      </c>
      <c r="AV244">
        <f t="shared" si="73"/>
        <v>0</v>
      </c>
      <c r="AW244">
        <f t="shared" si="74"/>
        <v>48.6</v>
      </c>
      <c r="AX244">
        <f t="shared" si="75"/>
        <v>0</v>
      </c>
      <c r="AZ244">
        <f t="shared" si="76"/>
        <v>48.6</v>
      </c>
      <c r="BC244">
        <f t="shared" si="77"/>
        <v>0.1</v>
      </c>
      <c r="BD244">
        <f t="shared" si="78"/>
        <v>0</v>
      </c>
      <c r="BE244">
        <f t="shared" si="79"/>
        <v>48.6</v>
      </c>
      <c r="BF244">
        <f t="shared" si="80"/>
        <v>0</v>
      </c>
      <c r="BG244">
        <f t="shared" si="81"/>
        <v>0.7</v>
      </c>
      <c r="BH244">
        <f>VLOOKUP(B244,Miljö!$B$1:$BX$482,MATCH("Fossilandel för ursprungspecificerad el ()",Miljö!$B$1:$I$1,0),FALSE)</f>
        <v>0</v>
      </c>
      <c r="BI244">
        <f>VLOOKUP(B244,Miljö!$B$1:$BX$482,MATCH("Kärnkraftsandel för ursprungsspecificerad el ()",Miljö!$B$1:$O$1,0),FALSE)</f>
        <v>0</v>
      </c>
      <c r="BJ244">
        <f t="shared" si="82"/>
        <v>0</v>
      </c>
      <c r="BK244" t="str">
        <f>VLOOKUP(B244,Miljö!$B$1:$P$482,MATCH("Fossil andel i procent (%)",Miljö!$B$1:$P$1,0),FALSE)</f>
        <v>ET</v>
      </c>
      <c r="BL244">
        <f t="shared" si="83"/>
        <v>49.400000000000006</v>
      </c>
      <c r="BO244" s="21">
        <f t="shared" si="84"/>
        <v>2.0242914979757085E-3</v>
      </c>
      <c r="BP244" s="115">
        <f t="shared" si="85"/>
        <v>0</v>
      </c>
      <c r="BQ244" s="115">
        <f t="shared" si="86"/>
        <v>0.99797570850202422</v>
      </c>
      <c r="BR244" s="115">
        <f t="shared" si="87"/>
        <v>0</v>
      </c>
      <c r="BT244" s="116">
        <f t="shared" si="88"/>
        <v>0.99999999999999989</v>
      </c>
      <c r="BW244" s="115">
        <f>IF(AP244="Ja",VLOOKUP(B244,Miljövärden!$B$2:$H$600,MATCH("Total andel fossilt",Miljövärden!$B$2:$H$2,0),FALSE),"")</f>
        <v>2.0242900000000002E-3</v>
      </c>
      <c r="BX244" s="116">
        <f t="shared" si="89"/>
        <v>-1.4979757083193046E-9</v>
      </c>
      <c r="BZ244">
        <f t="shared" si="90"/>
        <v>-1.4979757083193046E-9</v>
      </c>
      <c r="CA244" s="115">
        <f t="shared" si="91"/>
        <v>0</v>
      </c>
    </row>
    <row r="245" spans="1:79">
      <c r="A245" t="s">
        <v>393</v>
      </c>
      <c r="B245" t="s">
        <v>400</v>
      </c>
      <c r="C245">
        <f>VLOOKUP($B245,'Tillförd energi'!$B$1:$AI$720,MATCH(C$1,'Tillförd energi'!$B$1:$AQ$1,0),FALSE)</f>
        <v>0</v>
      </c>
      <c r="D245">
        <f>VLOOKUP($B245,'Tillförd energi'!$B$1:$AI$720,MATCH(D$1,'Tillförd energi'!$B$1:$AQ$1,0),FALSE)</f>
        <v>1.4E-2</v>
      </c>
      <c r="E245">
        <f>VLOOKUP($B245,'Tillförd energi'!$B$1:$AI$720,MATCH(E$1,'Tillförd energi'!$B$1:$AQ$1,0),FALSE)</f>
        <v>0</v>
      </c>
      <c r="F245">
        <f>VLOOKUP($B245,'Tillförd energi'!$B$1:$AI$720,MATCH(F$1,'Tillförd energi'!$B$1:$AQ$1,0),FALSE)</f>
        <v>0</v>
      </c>
      <c r="G245">
        <f>VLOOKUP($B245,'Tillförd energi'!$B$1:$AI$720,MATCH(G$1,'Tillförd energi'!$B$1:$AQ$1,0),FALSE)</f>
        <v>0</v>
      </c>
      <c r="H245">
        <f>VLOOKUP($B245,'Tillförd energi'!$B$1:$AI$720,MATCH(H$1,'Tillförd energi'!$B$1:$AQ$1,0),FALSE)</f>
        <v>0</v>
      </c>
      <c r="I245">
        <f>VLOOKUP($B245,'Tillförd energi'!$B$1:$AI$720,MATCH(I$1,'Tillförd energi'!$B$1:$AQ$1,0),FALSE)</f>
        <v>0</v>
      </c>
      <c r="J245">
        <f>VLOOKUP($B245,'Tillförd energi'!$B$1:$AI$720,MATCH(J$1,'Tillförd energi'!$B$1:$AQ$1,0),FALSE)</f>
        <v>0</v>
      </c>
      <c r="K245">
        <f>VLOOKUP($B245,'Tillförd energi'!$B$1:$AI$720,MATCH(K$1,'Tillförd energi'!$B$1:$AQ$1,0),FALSE)</f>
        <v>0</v>
      </c>
      <c r="L245">
        <f>VLOOKUP($B245,'Tillförd energi'!$B$1:$AI$720,MATCH(L$1,'Tillförd energi'!$B$1:$AQ$1,0),FALSE)</f>
        <v>0</v>
      </c>
      <c r="M245">
        <f>VLOOKUP($B245,'Tillförd energi'!$B$1:$AI$720,MATCH(M$1,'Tillförd energi'!$B$1:$AQ$1,0),FALSE)</f>
        <v>0</v>
      </c>
      <c r="N245">
        <f>VLOOKUP($B245,'Tillförd energi'!$B$1:$AI$720,MATCH(N$1,'Tillförd energi'!$B$1:$AQ$1,0),FALSE)</f>
        <v>0</v>
      </c>
      <c r="O245">
        <f>VLOOKUP($B245,'Tillförd energi'!$B$1:$AI$720,MATCH(O$1,'Tillförd energi'!$B$1:$AQ$1,0),FALSE)</f>
        <v>0</v>
      </c>
      <c r="P245">
        <f>VLOOKUP($B245,'Tillförd energi'!$B$1:$AI$720,MATCH(P$1,'Tillförd energi'!$B$1:$AQ$1,0),FALSE)</f>
        <v>0</v>
      </c>
      <c r="Q245">
        <f>VLOOKUP($B245,'Tillförd energi'!$B$1:$AI$720,MATCH(Q$1,'Tillförd energi'!$B$1:$AQ$1,0),FALSE)</f>
        <v>0</v>
      </c>
      <c r="R245">
        <f>VLOOKUP($B245,'Tillförd energi'!$B$1:$AI$720,MATCH(R$1,'Tillförd energi'!$B$1:$AQ$1,0),FALSE)</f>
        <v>0</v>
      </c>
      <c r="S245">
        <f>VLOOKUP($B245,'Tillförd energi'!$B$1:$AI$720,MATCH(S$1,'Tillförd energi'!$B$1:$AQ$1,0),FALSE)</f>
        <v>1.76</v>
      </c>
      <c r="T245">
        <f>VLOOKUP($B245,'Tillförd energi'!$B$1:$AI$720,MATCH(T$1,'Tillförd energi'!$B$1:$AQ$1,0),FALSE)</f>
        <v>0</v>
      </c>
      <c r="U245">
        <f>VLOOKUP($B245,'Tillförd energi'!$B$1:$AI$720,MATCH(U$1,'Tillförd energi'!$B$1:$AQ$1,0),FALSE)</f>
        <v>0</v>
      </c>
      <c r="V245">
        <f>VLOOKUP($B245,'Tillförd energi'!$B$1:$AI$720,MATCH(V$1,'Tillförd energi'!$B$1:$AQ$1,0),FALSE)</f>
        <v>0</v>
      </c>
      <c r="W245">
        <f>VLOOKUP($B245,'Tillförd energi'!$B$1:$AI$720,MATCH(W$1,'Tillförd energi'!$B$1:$AQ$1,0),FALSE)</f>
        <v>0</v>
      </c>
      <c r="X245">
        <f>VLOOKUP($B245,'Tillförd energi'!$B$1:$AI$720,MATCH(X$1,'Tillförd energi'!$B$1:$AQ$1,0),FALSE)</f>
        <v>0</v>
      </c>
      <c r="Y245">
        <f>VLOOKUP($B245,'Tillförd energi'!$B$1:$AI$720,MATCH(Y$1,'Tillförd energi'!$B$1:$AQ$1,0),FALSE)</f>
        <v>0</v>
      </c>
      <c r="Z245">
        <f>VLOOKUP($B245,'Tillförd energi'!$B$1:$AI$720,MATCH(Z$1,'Tillförd energi'!$B$1:$AQ$1,0),FALSE)</f>
        <v>0</v>
      </c>
      <c r="AA245">
        <f>VLOOKUP($B245,'Tillförd energi'!$B$1:$AI$720,MATCH(AA$1,'Tillförd energi'!$B$1:$AQ$1,0),FALSE)</f>
        <v>0</v>
      </c>
      <c r="AB245">
        <f>VLOOKUP($B245,'Tillförd energi'!$B$1:$AI$720,MATCH(AB$1,'Tillförd energi'!$B$1:$AQ$1,0),FALSE)</f>
        <v>0</v>
      </c>
      <c r="AC245">
        <f>VLOOKUP($B245,'Tillförd energi'!$B$1:$AI$720,MATCH(AC$1,'Tillförd energi'!$B$1:$AQ$1,0),FALSE)</f>
        <v>0</v>
      </c>
      <c r="AD245">
        <f>VLOOKUP($B245,'Tillförd energi'!$B$1:$AI$720,MATCH(AD$1,'Tillförd energi'!$B$1:$AQ$1,0),FALSE)</f>
        <v>0</v>
      </c>
      <c r="AE245">
        <f>VLOOKUP($B245,'Tillförd energi'!$B$1:$AI$720,MATCH(AE$1,'Tillförd energi'!$B$1:$AQ$1,0),FALSE)</f>
        <v>0</v>
      </c>
      <c r="AF245">
        <f>VLOOKUP($B245,'Tillförd energi'!$B$1:$AI$720,MATCH(AF$1,'Tillförd energi'!$B$1:$AQ$1,0),FALSE)</f>
        <v>3.6999999999999998E-2</v>
      </c>
      <c r="AG245">
        <f>IFERROR(VLOOKUP(B245,Miljö!$B$1:$AC$550,MATCH("Köpt mängd produktionsspecifik fjärrvärme:",Miljö!$B$1:$AC$1,0),FALSE)/1,0)</f>
        <v>0</v>
      </c>
      <c r="AI245">
        <f t="shared" si="69"/>
        <v>1.8109999999999999</v>
      </c>
      <c r="AJ245">
        <f t="shared" si="70"/>
        <v>1.8109999999999999</v>
      </c>
      <c r="AK245">
        <f>IF(ISERROR(1/VLOOKUP($B245,Leveranser!$B$1:$S$499,MATCH("Såld värme (GWh)",Leveranser!$B$1:$S$1,0),FALSE)),"",VLOOKUP($B245,Leveranser!$B$1:$S$499,MATCH("Såld värme (GWh)",Leveranser!$B$1:$S$1,0),FALSE))</f>
        <v>1.2</v>
      </c>
      <c r="AL245">
        <f>VLOOKUP($B245,Leveranser!$B$1:$Y$499,MATCH("Totalt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114">
        <f t="shared" si="71"/>
        <v>0.66261733848702375</v>
      </c>
      <c r="AP245" t="str">
        <f>IFERROR(VLOOKUP($B245,Miljövärden!$B$2:$H$600,7,FALSE),"Nej, saknas")</f>
        <v>Ja</v>
      </c>
      <c r="AQ245" t="str">
        <f>IFERROR(VLOOKUP($B245,Miljövärden!$B$2:$H$600,6,FALSE),"Nej, saknas")</f>
        <v>Nej</v>
      </c>
      <c r="AU245">
        <f t="shared" si="72"/>
        <v>3.6999999999999998E-2</v>
      </c>
      <c r="AV245">
        <f t="shared" si="73"/>
        <v>0</v>
      </c>
      <c r="AW245">
        <f t="shared" si="74"/>
        <v>0</v>
      </c>
      <c r="AX245">
        <f t="shared" si="75"/>
        <v>1.76</v>
      </c>
      <c r="AZ245">
        <f t="shared" si="76"/>
        <v>1.76</v>
      </c>
      <c r="BC245">
        <f t="shared" si="77"/>
        <v>1.4E-2</v>
      </c>
      <c r="BD245">
        <f t="shared" si="78"/>
        <v>0</v>
      </c>
      <c r="BE245">
        <f t="shared" si="79"/>
        <v>1.76</v>
      </c>
      <c r="BF245">
        <f t="shared" si="80"/>
        <v>0</v>
      </c>
      <c r="BG245">
        <f t="shared" si="81"/>
        <v>3.6999999999999998E-2</v>
      </c>
      <c r="BH245">
        <f>VLOOKUP(B245,Miljö!$B$1:$BX$482,MATCH("Fossilandel för ursprungspecificerad el ()",Miljö!$B$1:$I$1,0),FALSE)</f>
        <v>0</v>
      </c>
      <c r="BI245">
        <f>VLOOKUP(B245,Miljö!$B$1:$BX$482,MATCH("Kärnkraftsandel för ursprungsspecificerad el ()",Miljö!$B$1:$O$1,0),FALSE)</f>
        <v>0</v>
      </c>
      <c r="BJ245">
        <f t="shared" si="82"/>
        <v>0</v>
      </c>
      <c r="BK245" t="str">
        <f>VLOOKUP(B245,Miljö!$B$1:$P$482,MATCH("Fossil andel i procent (%)",Miljö!$B$1:$P$1,0),FALSE)</f>
        <v>ET</v>
      </c>
      <c r="BL245">
        <f t="shared" si="83"/>
        <v>1.8109999999999999</v>
      </c>
      <c r="BO245" s="21">
        <f t="shared" si="84"/>
        <v>7.730535615681944E-3</v>
      </c>
      <c r="BP245" s="115">
        <f t="shared" si="85"/>
        <v>0</v>
      </c>
      <c r="BQ245" s="115">
        <f t="shared" si="86"/>
        <v>0.99226946438431807</v>
      </c>
      <c r="BR245" s="115">
        <f t="shared" si="87"/>
        <v>0</v>
      </c>
      <c r="BT245" s="116">
        <f t="shared" si="88"/>
        <v>1</v>
      </c>
      <c r="BW245" s="115">
        <f>IF(AP245="Ja",VLOOKUP(B245,Miljövärden!$B$2:$H$600,MATCH("Total andel fossilt",Miljövärden!$B$2:$H$2,0),FALSE),"")</f>
        <v>7.7305400000000002E-3</v>
      </c>
      <c r="BX245" s="116">
        <f t="shared" si="89"/>
        <v>4.3843180561747852E-9</v>
      </c>
      <c r="BZ245">
        <f t="shared" si="90"/>
        <v>4.3843180561747852E-9</v>
      </c>
      <c r="CA245" s="115">
        <f t="shared" si="91"/>
        <v>0</v>
      </c>
    </row>
    <row r="246" spans="1:79">
      <c r="A246" t="s">
        <v>393</v>
      </c>
      <c r="B246" t="s">
        <v>401</v>
      </c>
      <c r="C246">
        <f>VLOOKUP($B246,'Tillförd energi'!$B$1:$AI$720,MATCH(C$1,'Tillförd energi'!$B$1:$AQ$1,0),FALSE)</f>
        <v>0</v>
      </c>
      <c r="D246">
        <f>VLOOKUP($B246,'Tillförd energi'!$B$1:$AI$720,MATCH(D$1,'Tillförd energi'!$B$1:$AQ$1,0),FALSE)</f>
        <v>0.05</v>
      </c>
      <c r="E246">
        <f>VLOOKUP($B246,'Tillförd energi'!$B$1:$AI$720,MATCH(E$1,'Tillförd energi'!$B$1:$AQ$1,0),FALSE)</f>
        <v>0</v>
      </c>
      <c r="F246">
        <f>VLOOKUP($B246,'Tillförd energi'!$B$1:$AI$720,MATCH(F$1,'Tillförd energi'!$B$1:$AQ$1,0),FALSE)</f>
        <v>0</v>
      </c>
      <c r="G246">
        <f>VLOOKUP($B246,'Tillförd energi'!$B$1:$AI$720,MATCH(G$1,'Tillförd energi'!$B$1:$AQ$1,0),FALSE)</f>
        <v>0</v>
      </c>
      <c r="H246">
        <f>VLOOKUP($B246,'Tillförd energi'!$B$1:$AI$720,MATCH(H$1,'Tillförd energi'!$B$1:$AQ$1,0),FALSE)</f>
        <v>0</v>
      </c>
      <c r="I246">
        <f>VLOOKUP($B246,'Tillförd energi'!$B$1:$AI$720,MATCH(I$1,'Tillförd energi'!$B$1:$AQ$1,0),FALSE)</f>
        <v>0</v>
      </c>
      <c r="J246">
        <f>VLOOKUP($B246,'Tillförd energi'!$B$1:$AI$720,MATCH(J$1,'Tillförd energi'!$B$1:$AQ$1,0),FALSE)</f>
        <v>0</v>
      </c>
      <c r="K246">
        <f>VLOOKUP($B246,'Tillförd energi'!$B$1:$AI$720,MATCH(K$1,'Tillförd energi'!$B$1:$AQ$1,0),FALSE)</f>
        <v>0</v>
      </c>
      <c r="L246">
        <f>VLOOKUP($B246,'Tillförd energi'!$B$1:$AI$720,MATCH(L$1,'Tillförd energi'!$B$1:$AQ$1,0),FALSE)</f>
        <v>0</v>
      </c>
      <c r="M246">
        <f>VLOOKUP($B246,'Tillförd energi'!$B$1:$AI$720,MATCH(M$1,'Tillförd energi'!$B$1:$AQ$1,0),FALSE)</f>
        <v>0</v>
      </c>
      <c r="N246">
        <f>VLOOKUP($B246,'Tillförd energi'!$B$1:$AI$720,MATCH(N$1,'Tillförd energi'!$B$1:$AQ$1,0),FALSE)</f>
        <v>0</v>
      </c>
      <c r="O246">
        <f>VLOOKUP($B246,'Tillförd energi'!$B$1:$AI$720,MATCH(O$1,'Tillförd energi'!$B$1:$AQ$1,0),FALSE)</f>
        <v>0</v>
      </c>
      <c r="P246">
        <f>VLOOKUP($B246,'Tillförd energi'!$B$1:$AI$720,MATCH(P$1,'Tillförd energi'!$B$1:$AQ$1,0),FALSE)</f>
        <v>0</v>
      </c>
      <c r="Q246">
        <f>VLOOKUP($B246,'Tillförd energi'!$B$1:$AI$720,MATCH(Q$1,'Tillförd energi'!$B$1:$AQ$1,0),FALSE)</f>
        <v>0</v>
      </c>
      <c r="R246">
        <f>VLOOKUP($B246,'Tillförd energi'!$B$1:$AI$720,MATCH(R$1,'Tillförd energi'!$B$1:$AQ$1,0),FALSE)</f>
        <v>2</v>
      </c>
      <c r="S246">
        <f>VLOOKUP($B246,'Tillförd energi'!$B$1:$AI$720,MATCH(S$1,'Tillförd energi'!$B$1:$AQ$1,0),FALSE)</f>
        <v>0</v>
      </c>
      <c r="T246">
        <f>VLOOKUP($B246,'Tillförd energi'!$B$1:$AI$720,MATCH(T$1,'Tillförd energi'!$B$1:$AQ$1,0),FALSE)</f>
        <v>0</v>
      </c>
      <c r="U246">
        <f>VLOOKUP($B246,'Tillförd energi'!$B$1:$AI$720,MATCH(U$1,'Tillförd energi'!$B$1:$AQ$1,0),FALSE)</f>
        <v>0</v>
      </c>
      <c r="V246">
        <f>VLOOKUP($B246,'Tillförd energi'!$B$1:$AI$720,MATCH(V$1,'Tillförd energi'!$B$1:$AQ$1,0),FALSE)</f>
        <v>0</v>
      </c>
      <c r="W246">
        <f>VLOOKUP($B246,'Tillförd energi'!$B$1:$AI$720,MATCH(W$1,'Tillförd energi'!$B$1:$AQ$1,0),FALSE)</f>
        <v>0.05</v>
      </c>
      <c r="X246">
        <f>VLOOKUP($B246,'Tillförd energi'!$B$1:$AI$720,MATCH(X$1,'Tillförd energi'!$B$1:$AQ$1,0),FALSE)</f>
        <v>0</v>
      </c>
      <c r="Y246">
        <f>VLOOKUP($B246,'Tillförd energi'!$B$1:$AI$720,MATCH(Y$1,'Tillförd energi'!$B$1:$AQ$1,0),FALSE)</f>
        <v>0</v>
      </c>
      <c r="Z246">
        <f>VLOOKUP($B246,'Tillförd energi'!$B$1:$AI$720,MATCH(Z$1,'Tillförd energi'!$B$1:$AQ$1,0),FALSE)</f>
        <v>0</v>
      </c>
      <c r="AA246">
        <f>VLOOKUP($B246,'Tillförd energi'!$B$1:$AI$720,MATCH(AA$1,'Tillförd energi'!$B$1:$AQ$1,0),FALSE)</f>
        <v>0</v>
      </c>
      <c r="AB246">
        <f>VLOOKUP($B246,'Tillförd energi'!$B$1:$AI$720,MATCH(AB$1,'Tillförd energi'!$B$1:$AQ$1,0),FALSE)</f>
        <v>0</v>
      </c>
      <c r="AC246">
        <f>VLOOKUP($B246,'Tillförd energi'!$B$1:$AI$720,MATCH(AC$1,'Tillförd energi'!$B$1:$AQ$1,0),FALSE)</f>
        <v>0</v>
      </c>
      <c r="AD246">
        <f>VLOOKUP($B246,'Tillförd energi'!$B$1:$AI$720,MATCH(AD$1,'Tillförd energi'!$B$1:$AQ$1,0),FALSE)</f>
        <v>0</v>
      </c>
      <c r="AE246">
        <f>VLOOKUP($B246,'Tillförd energi'!$B$1:$AI$720,MATCH(AE$1,'Tillförd energi'!$B$1:$AQ$1,0),FALSE)</f>
        <v>0</v>
      </c>
      <c r="AF246">
        <f>VLOOKUP($B246,'Tillförd energi'!$B$1:$AI$720,MATCH(AF$1,'Tillförd energi'!$B$1:$AQ$1,0),FALSE)</f>
        <v>0.03</v>
      </c>
      <c r="AG246">
        <f>IFERROR(VLOOKUP(B246,Miljö!$B$1:$AC$550,MATCH("Köpt mängd produktionsspecifik fjärrvärme:",Miljö!$B$1:$AC$1,0),FALSE)/1,0)</f>
        <v>0</v>
      </c>
      <c r="AI246">
        <f t="shared" si="69"/>
        <v>2.1299999999999994</v>
      </c>
      <c r="AJ246">
        <f t="shared" si="70"/>
        <v>2.1299999999999994</v>
      </c>
      <c r="AK246">
        <f>IF(ISERROR(1/VLOOKUP($B246,Leveranser!$B$1:$S$499,MATCH("Såld värme (GWh)",Leveranser!$B$1:$S$1,0),FALSE)),"",VLOOKUP($B246,Leveranser!$B$1:$S$499,MATCH("Såld värme (GWh)",Leveranser!$B$1:$S$1,0),FALSE))</f>
        <v>1.7809999999999999</v>
      </c>
      <c r="AL246">
        <f>VLOOKUP($B246,Leveranser!$B$1:$Y$499,MATCH("Totalt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114">
        <f t="shared" si="71"/>
        <v>0.83615023474178418</v>
      </c>
      <c r="AP246" t="str">
        <f>IFERROR(VLOOKUP($B246,Miljövärden!$B$2:$H$600,7,FALSE),"Nej, saknas")</f>
        <v>Ja</v>
      </c>
      <c r="AQ246" t="str">
        <f>IFERROR(VLOOKUP($B246,Miljövärden!$B$2:$H$600,6,FALSE),"Nej, saknas")</f>
        <v>Nej</v>
      </c>
      <c r="AU246">
        <f t="shared" si="72"/>
        <v>0.03</v>
      </c>
      <c r="AV246">
        <f t="shared" si="73"/>
        <v>0</v>
      </c>
      <c r="AW246">
        <f t="shared" si="74"/>
        <v>0</v>
      </c>
      <c r="AX246">
        <f t="shared" si="75"/>
        <v>2</v>
      </c>
      <c r="AZ246">
        <f t="shared" si="76"/>
        <v>2.0499999999999998</v>
      </c>
      <c r="BC246">
        <f t="shared" si="77"/>
        <v>0.05</v>
      </c>
      <c r="BD246">
        <f t="shared" si="78"/>
        <v>0</v>
      </c>
      <c r="BE246">
        <f t="shared" si="79"/>
        <v>2.0499999999999998</v>
      </c>
      <c r="BF246">
        <f t="shared" si="80"/>
        <v>0</v>
      </c>
      <c r="BG246">
        <f t="shared" si="81"/>
        <v>0.03</v>
      </c>
      <c r="BH246">
        <f>VLOOKUP(B246,Miljö!$B$1:$BX$482,MATCH("Fossilandel för ursprungspecificerad el ()",Miljö!$B$1:$I$1,0),FALSE)</f>
        <v>0</v>
      </c>
      <c r="BI246">
        <f>VLOOKUP(B246,Miljö!$B$1:$BX$482,MATCH("Kärnkraftsandel för ursprungsspecificerad el ()",Miljö!$B$1:$O$1,0),FALSE)</f>
        <v>0</v>
      </c>
      <c r="BJ246">
        <f t="shared" si="82"/>
        <v>0</v>
      </c>
      <c r="BK246" t="str">
        <f>VLOOKUP(B246,Miljö!$B$1:$P$482,MATCH("Fossil andel i procent (%)",Miljö!$B$1:$P$1,0),FALSE)</f>
        <v>ET</v>
      </c>
      <c r="BL246">
        <f t="shared" si="83"/>
        <v>2.1299999999999994</v>
      </c>
      <c r="BO246" s="21">
        <f t="shared" si="84"/>
        <v>2.3474178403755874E-2</v>
      </c>
      <c r="BP246" s="115">
        <f t="shared" si="85"/>
        <v>0</v>
      </c>
      <c r="BQ246" s="115">
        <f t="shared" si="86"/>
        <v>0.97652582159624424</v>
      </c>
      <c r="BR246" s="115">
        <f t="shared" si="87"/>
        <v>0</v>
      </c>
      <c r="BT246" s="116">
        <f t="shared" si="88"/>
        <v>1</v>
      </c>
      <c r="BW246" s="115">
        <f>IF(AP246="Ja",VLOOKUP(B246,Miljövärden!$B$2:$H$600,MATCH("Total andel fossilt",Miljövärden!$B$2:$H$2,0),FALSE),"")</f>
        <v>2.3474200000000001E-2</v>
      </c>
      <c r="BX246" s="116">
        <f t="shared" si="89"/>
        <v>2.1596244126342867E-8</v>
      </c>
      <c r="BZ246">
        <f t="shared" si="90"/>
        <v>2.1596244126342867E-8</v>
      </c>
      <c r="CA246" s="115">
        <f t="shared" si="91"/>
        <v>0</v>
      </c>
    </row>
    <row r="247" spans="1:79">
      <c r="A247" t="s">
        <v>393</v>
      </c>
      <c r="B247" t="s">
        <v>402</v>
      </c>
      <c r="C247">
        <f>VLOOKUP($B247,'Tillförd energi'!$B$1:$AI$720,MATCH(C$1,'Tillförd energi'!$B$1:$AQ$1,0),FALSE)</f>
        <v>0</v>
      </c>
      <c r="D247">
        <f>VLOOKUP($B247,'Tillförd energi'!$B$1:$AI$720,MATCH(D$1,'Tillförd energi'!$B$1:$AQ$1,0),FALSE)</f>
        <v>0.6</v>
      </c>
      <c r="E247">
        <f>VLOOKUP($B247,'Tillförd energi'!$B$1:$AI$720,MATCH(E$1,'Tillförd energi'!$B$1:$AQ$1,0),FALSE)</f>
        <v>0</v>
      </c>
      <c r="F247">
        <f>VLOOKUP($B247,'Tillförd energi'!$B$1:$AI$720,MATCH(F$1,'Tillförd energi'!$B$1:$AQ$1,0),FALSE)</f>
        <v>0</v>
      </c>
      <c r="G247">
        <f>VLOOKUP($B247,'Tillförd energi'!$B$1:$AI$720,MATCH(G$1,'Tillförd energi'!$B$1:$AQ$1,0),FALSE)</f>
        <v>0</v>
      </c>
      <c r="H247">
        <f>VLOOKUP($B247,'Tillförd energi'!$B$1:$AI$720,MATCH(H$1,'Tillförd energi'!$B$1:$AQ$1,0),FALSE)</f>
        <v>0</v>
      </c>
      <c r="I247">
        <f>VLOOKUP($B247,'Tillförd energi'!$B$1:$AI$720,MATCH(I$1,'Tillförd energi'!$B$1:$AQ$1,0),FALSE)</f>
        <v>0</v>
      </c>
      <c r="J247">
        <f>VLOOKUP($B247,'Tillförd energi'!$B$1:$AI$720,MATCH(J$1,'Tillförd energi'!$B$1:$AQ$1,0),FALSE)</f>
        <v>0</v>
      </c>
      <c r="K247">
        <f>VLOOKUP($B247,'Tillförd energi'!$B$1:$AI$720,MATCH(K$1,'Tillförd energi'!$B$1:$AQ$1,0),FALSE)</f>
        <v>0</v>
      </c>
      <c r="L247">
        <f>VLOOKUP($B247,'Tillförd energi'!$B$1:$AI$720,MATCH(L$1,'Tillförd energi'!$B$1:$AQ$1,0),FALSE)</f>
        <v>0</v>
      </c>
      <c r="M247">
        <f>VLOOKUP($B247,'Tillförd energi'!$B$1:$AI$720,MATCH(M$1,'Tillförd energi'!$B$1:$AQ$1,0),FALSE)</f>
        <v>0</v>
      </c>
      <c r="N247">
        <f>VLOOKUP($B247,'Tillförd energi'!$B$1:$AI$720,MATCH(N$1,'Tillförd energi'!$B$1:$AQ$1,0),FALSE)</f>
        <v>0</v>
      </c>
      <c r="O247">
        <f>VLOOKUP($B247,'Tillförd energi'!$B$1:$AI$720,MATCH(O$1,'Tillförd energi'!$B$1:$AQ$1,0),FALSE)</f>
        <v>0</v>
      </c>
      <c r="P247">
        <f>VLOOKUP($B247,'Tillförd energi'!$B$1:$AI$720,MATCH(P$1,'Tillförd energi'!$B$1:$AQ$1,0),FALSE)</f>
        <v>19.100000000000001</v>
      </c>
      <c r="Q247">
        <f>VLOOKUP($B247,'Tillförd energi'!$B$1:$AI$720,MATCH(Q$1,'Tillförd energi'!$B$1:$AQ$1,0),FALSE)</f>
        <v>0</v>
      </c>
      <c r="R247">
        <f>VLOOKUP($B247,'Tillförd energi'!$B$1:$AI$720,MATCH(R$1,'Tillförd energi'!$B$1:$AQ$1,0),FALSE)</f>
        <v>0</v>
      </c>
      <c r="S247">
        <f>VLOOKUP($B247,'Tillförd energi'!$B$1:$AI$720,MATCH(S$1,'Tillförd energi'!$B$1:$AQ$1,0),FALSE)</f>
        <v>0</v>
      </c>
      <c r="T247">
        <f>VLOOKUP($B247,'Tillförd energi'!$B$1:$AI$720,MATCH(T$1,'Tillförd energi'!$B$1:$AQ$1,0),FALSE)</f>
        <v>0</v>
      </c>
      <c r="U247">
        <f>VLOOKUP($B247,'Tillförd energi'!$B$1:$AI$720,MATCH(U$1,'Tillförd energi'!$B$1:$AQ$1,0),FALSE)</f>
        <v>0</v>
      </c>
      <c r="V247">
        <f>VLOOKUP($B247,'Tillförd energi'!$B$1:$AI$720,MATCH(V$1,'Tillförd energi'!$B$1:$AQ$1,0),FALSE)</f>
        <v>0</v>
      </c>
      <c r="W247">
        <f>VLOOKUP($B247,'Tillförd energi'!$B$1:$AI$720,MATCH(W$1,'Tillförd energi'!$B$1:$AQ$1,0),FALSE)</f>
        <v>0</v>
      </c>
      <c r="X247">
        <f>VLOOKUP($B247,'Tillförd energi'!$B$1:$AI$720,MATCH(X$1,'Tillförd energi'!$B$1:$AQ$1,0),FALSE)</f>
        <v>0</v>
      </c>
      <c r="Y247">
        <f>VLOOKUP($B247,'Tillförd energi'!$B$1:$AI$720,MATCH(Y$1,'Tillförd energi'!$B$1:$AQ$1,0),FALSE)</f>
        <v>0</v>
      </c>
      <c r="Z247">
        <f>VLOOKUP($B247,'Tillförd energi'!$B$1:$AI$720,MATCH(Z$1,'Tillförd energi'!$B$1:$AQ$1,0),FALSE)</f>
        <v>0</v>
      </c>
      <c r="AA247">
        <f>VLOOKUP($B247,'Tillförd energi'!$B$1:$AI$720,MATCH(AA$1,'Tillförd energi'!$B$1:$AQ$1,0),FALSE)</f>
        <v>0</v>
      </c>
      <c r="AB247">
        <f>VLOOKUP($B247,'Tillförd energi'!$B$1:$AI$720,MATCH(AB$1,'Tillförd energi'!$B$1:$AQ$1,0),FALSE)</f>
        <v>0</v>
      </c>
      <c r="AC247">
        <f>VLOOKUP($B247,'Tillförd energi'!$B$1:$AI$720,MATCH(AC$1,'Tillförd energi'!$B$1:$AQ$1,0),FALSE)</f>
        <v>0</v>
      </c>
      <c r="AD247">
        <f>VLOOKUP($B247,'Tillförd energi'!$B$1:$AI$720,MATCH(AD$1,'Tillförd energi'!$B$1:$AQ$1,0),FALSE)</f>
        <v>0</v>
      </c>
      <c r="AE247">
        <f>VLOOKUP($B247,'Tillförd energi'!$B$1:$AI$720,MATCH(AE$1,'Tillförd energi'!$B$1:$AQ$1,0),FALSE)</f>
        <v>0</v>
      </c>
      <c r="AF247">
        <f>VLOOKUP($B247,'Tillförd energi'!$B$1:$AI$720,MATCH(AF$1,'Tillförd energi'!$B$1:$AQ$1,0),FALSE)</f>
        <v>0.4</v>
      </c>
      <c r="AG247">
        <f>IFERROR(VLOOKUP(B247,Miljö!$B$1:$AC$550,MATCH("Köpt mängd produktionsspecifik fjärrvärme:",Miljö!$B$1:$AC$1,0),FALSE)/1,0)</f>
        <v>0</v>
      </c>
      <c r="AI247">
        <f t="shared" si="69"/>
        <v>20.100000000000001</v>
      </c>
      <c r="AJ247">
        <f t="shared" si="70"/>
        <v>20.100000000000001</v>
      </c>
      <c r="AK247">
        <f>IF(ISERROR(1/VLOOKUP($B247,Leveranser!$B$1:$S$499,MATCH("Såld värme (GWh)",Leveranser!$B$1:$S$1,0),FALSE)),"",VLOOKUP($B247,Leveranser!$B$1:$S$499,MATCH("Såld värme (GWh)",Leveranser!$B$1:$S$1,0),FALSE))</f>
        <v>17.8</v>
      </c>
      <c r="AL247">
        <f>VLOOKUP($B247,Leveranser!$B$1:$Y$499,MATCH("Totalt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114">
        <f t="shared" si="71"/>
        <v>0.88557213930348255</v>
      </c>
      <c r="AP247" t="str">
        <f>IFERROR(VLOOKUP($B247,Miljövärden!$B$2:$H$600,7,FALSE),"Nej, saknas")</f>
        <v>Ja</v>
      </c>
      <c r="AQ247" t="str">
        <f>IFERROR(VLOOKUP($B247,Miljövärden!$B$2:$H$600,6,FALSE),"Nej, saknas")</f>
        <v>Ja</v>
      </c>
      <c r="AU247">
        <f t="shared" si="72"/>
        <v>0.4</v>
      </c>
      <c r="AV247">
        <f t="shared" si="73"/>
        <v>0</v>
      </c>
      <c r="AW247">
        <f t="shared" si="74"/>
        <v>19.100000000000001</v>
      </c>
      <c r="AX247">
        <f t="shared" si="75"/>
        <v>0</v>
      </c>
      <c r="AZ247">
        <f t="shared" si="76"/>
        <v>19.100000000000001</v>
      </c>
      <c r="BC247">
        <f t="shared" si="77"/>
        <v>0.6</v>
      </c>
      <c r="BD247">
        <f t="shared" si="78"/>
        <v>0</v>
      </c>
      <c r="BE247">
        <f t="shared" si="79"/>
        <v>19.100000000000001</v>
      </c>
      <c r="BF247">
        <f t="shared" si="80"/>
        <v>0</v>
      </c>
      <c r="BG247">
        <f t="shared" si="81"/>
        <v>0.4</v>
      </c>
      <c r="BH247">
        <f>VLOOKUP(B247,Miljö!$B$1:$BX$482,MATCH("Fossilandel för ursprungspecificerad el ()",Miljö!$B$1:$I$1,0),FALSE)</f>
        <v>0</v>
      </c>
      <c r="BI247">
        <f>VLOOKUP(B247,Miljö!$B$1:$BX$482,MATCH("Kärnkraftsandel för ursprungsspecificerad el ()",Miljö!$B$1:$O$1,0),FALSE)</f>
        <v>0</v>
      </c>
      <c r="BJ247">
        <f t="shared" si="82"/>
        <v>0</v>
      </c>
      <c r="BK247" t="str">
        <f>VLOOKUP(B247,Miljö!$B$1:$P$482,MATCH("Fossil andel i procent (%)",Miljö!$B$1:$P$1,0),FALSE)</f>
        <v>ET</v>
      </c>
      <c r="BL247">
        <f t="shared" si="83"/>
        <v>20.100000000000001</v>
      </c>
      <c r="BO247" s="21">
        <f t="shared" si="84"/>
        <v>2.9850746268656712E-2</v>
      </c>
      <c r="BP247" s="115">
        <f t="shared" si="85"/>
        <v>0</v>
      </c>
      <c r="BQ247" s="115">
        <f t="shared" si="86"/>
        <v>0.9701492537313432</v>
      </c>
      <c r="BR247" s="115">
        <f t="shared" si="87"/>
        <v>0</v>
      </c>
      <c r="BT247" s="116">
        <f t="shared" si="88"/>
        <v>0.99999999999999989</v>
      </c>
      <c r="BW247" s="115">
        <f>IF(AP247="Ja",VLOOKUP(B247,Miljövärden!$B$2:$H$600,MATCH("Total andel fossilt",Miljövärden!$B$2:$H$2,0),FALSE),"")</f>
        <v>2.9850700000000001E-2</v>
      </c>
      <c r="BX247" s="116">
        <f t="shared" si="89"/>
        <v>-4.6268656711534462E-8</v>
      </c>
      <c r="BZ247">
        <f t="shared" si="90"/>
        <v>-4.6268656711534462E-8</v>
      </c>
      <c r="CA247" s="115">
        <f t="shared" si="91"/>
        <v>0</v>
      </c>
    </row>
    <row r="248" spans="1:79">
      <c r="A248" t="s">
        <v>393</v>
      </c>
      <c r="B248" t="s">
        <v>404</v>
      </c>
      <c r="C248">
        <f>VLOOKUP($B248,'Tillförd energi'!$B$1:$AI$720,MATCH(C$1,'Tillförd energi'!$B$1:$AQ$1,0),FALSE)</f>
        <v>0</v>
      </c>
      <c r="D248">
        <f>VLOOKUP($B248,'Tillförd energi'!$B$1:$AI$720,MATCH(D$1,'Tillförd energi'!$B$1:$AQ$1,0),FALSE)</f>
        <v>0.4</v>
      </c>
      <c r="E248">
        <f>VLOOKUP($B248,'Tillförd energi'!$B$1:$AI$720,MATCH(E$1,'Tillförd energi'!$B$1:$AQ$1,0),FALSE)</f>
        <v>0</v>
      </c>
      <c r="F248">
        <f>VLOOKUP($B248,'Tillförd energi'!$B$1:$AI$720,MATCH(F$1,'Tillförd energi'!$B$1:$AQ$1,0),FALSE)</f>
        <v>0</v>
      </c>
      <c r="G248">
        <f>VLOOKUP($B248,'Tillförd energi'!$B$1:$AI$720,MATCH(G$1,'Tillförd energi'!$B$1:$AQ$1,0),FALSE)</f>
        <v>0</v>
      </c>
      <c r="H248">
        <f>VLOOKUP($B248,'Tillförd energi'!$B$1:$AI$720,MATCH(H$1,'Tillförd energi'!$B$1:$AQ$1,0),FALSE)</f>
        <v>0</v>
      </c>
      <c r="I248">
        <f>VLOOKUP($B248,'Tillförd energi'!$B$1:$AI$720,MATCH(I$1,'Tillförd energi'!$B$1:$AQ$1,0),FALSE)</f>
        <v>0</v>
      </c>
      <c r="J248">
        <f>VLOOKUP($B248,'Tillförd energi'!$B$1:$AI$720,MATCH(J$1,'Tillförd energi'!$B$1:$AQ$1,0),FALSE)</f>
        <v>0</v>
      </c>
      <c r="K248">
        <f>VLOOKUP($B248,'Tillförd energi'!$B$1:$AI$720,MATCH(K$1,'Tillförd energi'!$B$1:$AQ$1,0),FALSE)</f>
        <v>0</v>
      </c>
      <c r="L248">
        <f>VLOOKUP($B248,'Tillförd energi'!$B$1:$AI$720,MATCH(L$1,'Tillförd energi'!$B$1:$AQ$1,0),FALSE)</f>
        <v>0</v>
      </c>
      <c r="M248">
        <f>VLOOKUP($B248,'Tillförd energi'!$B$1:$AI$720,MATCH(M$1,'Tillförd energi'!$B$1:$AQ$1,0),FALSE)</f>
        <v>0</v>
      </c>
      <c r="N248">
        <f>VLOOKUP($B248,'Tillförd energi'!$B$1:$AI$720,MATCH(N$1,'Tillförd energi'!$B$1:$AQ$1,0),FALSE)</f>
        <v>0</v>
      </c>
      <c r="O248">
        <f>VLOOKUP($B248,'Tillförd energi'!$B$1:$AI$720,MATCH(O$1,'Tillförd energi'!$B$1:$AQ$1,0),FALSE)</f>
        <v>5.8</v>
      </c>
      <c r="P248">
        <f>VLOOKUP($B248,'Tillförd energi'!$B$1:$AI$720,MATCH(P$1,'Tillförd energi'!$B$1:$AQ$1,0),FALSE)</f>
        <v>5</v>
      </c>
      <c r="Q248">
        <f>VLOOKUP($B248,'Tillförd energi'!$B$1:$AI$720,MATCH(Q$1,'Tillförd energi'!$B$1:$AQ$1,0),FALSE)</f>
        <v>0</v>
      </c>
      <c r="R248">
        <f>VLOOKUP($B248,'Tillförd energi'!$B$1:$AI$720,MATCH(R$1,'Tillförd energi'!$B$1:$AQ$1,0),FALSE)</f>
        <v>0</v>
      </c>
      <c r="S248">
        <f>VLOOKUP($B248,'Tillförd energi'!$B$1:$AI$720,MATCH(S$1,'Tillförd energi'!$B$1:$AQ$1,0),FALSE)</f>
        <v>0</v>
      </c>
      <c r="T248">
        <f>VLOOKUP($B248,'Tillförd energi'!$B$1:$AI$720,MATCH(T$1,'Tillförd energi'!$B$1:$AQ$1,0),FALSE)</f>
        <v>0</v>
      </c>
      <c r="U248">
        <f>VLOOKUP($B248,'Tillförd energi'!$B$1:$AI$720,MATCH(U$1,'Tillförd energi'!$B$1:$AQ$1,0),FALSE)</f>
        <v>0</v>
      </c>
      <c r="V248">
        <f>VLOOKUP($B248,'Tillförd energi'!$B$1:$AI$720,MATCH(V$1,'Tillförd energi'!$B$1:$AQ$1,0),FALSE)</f>
        <v>0</v>
      </c>
      <c r="W248">
        <f>VLOOKUP($B248,'Tillförd energi'!$B$1:$AI$720,MATCH(W$1,'Tillförd energi'!$B$1:$AQ$1,0),FALSE)</f>
        <v>0</v>
      </c>
      <c r="X248">
        <f>VLOOKUP($B248,'Tillförd energi'!$B$1:$AI$720,MATCH(X$1,'Tillförd energi'!$B$1:$AQ$1,0),FALSE)</f>
        <v>0</v>
      </c>
      <c r="Y248">
        <f>VLOOKUP($B248,'Tillförd energi'!$B$1:$AI$720,MATCH(Y$1,'Tillförd energi'!$B$1:$AQ$1,0),FALSE)</f>
        <v>0</v>
      </c>
      <c r="Z248">
        <f>VLOOKUP($B248,'Tillförd energi'!$B$1:$AI$720,MATCH(Z$1,'Tillförd energi'!$B$1:$AQ$1,0),FALSE)</f>
        <v>0</v>
      </c>
      <c r="AA248">
        <f>VLOOKUP($B248,'Tillförd energi'!$B$1:$AI$720,MATCH(AA$1,'Tillförd energi'!$B$1:$AQ$1,0),FALSE)</f>
        <v>0</v>
      </c>
      <c r="AB248">
        <f>VLOOKUP($B248,'Tillförd energi'!$B$1:$AI$720,MATCH(AB$1,'Tillförd energi'!$B$1:$AQ$1,0),FALSE)</f>
        <v>0</v>
      </c>
      <c r="AC248">
        <f>VLOOKUP($B248,'Tillförd energi'!$B$1:$AI$720,MATCH(AC$1,'Tillförd energi'!$B$1:$AQ$1,0),FALSE)</f>
        <v>0</v>
      </c>
      <c r="AD248">
        <f>VLOOKUP($B248,'Tillförd energi'!$B$1:$AI$720,MATCH(AD$1,'Tillförd energi'!$B$1:$AQ$1,0),FALSE)</f>
        <v>0</v>
      </c>
      <c r="AE248">
        <f>VLOOKUP($B248,'Tillförd energi'!$B$1:$AI$720,MATCH(AE$1,'Tillförd energi'!$B$1:$AQ$1,0),FALSE)</f>
        <v>0</v>
      </c>
      <c r="AF248">
        <f>VLOOKUP($B248,'Tillförd energi'!$B$1:$AI$720,MATCH(AF$1,'Tillförd energi'!$B$1:$AQ$1,0),FALSE)</f>
        <v>0.2</v>
      </c>
      <c r="AG248">
        <f>IFERROR(VLOOKUP(B248,Miljö!$B$1:$AC$550,MATCH("Köpt mängd produktionsspecifik fjärrvärme:",Miljö!$B$1:$AC$1,0),FALSE)/1,0)</f>
        <v>0</v>
      </c>
      <c r="AI248">
        <f t="shared" si="69"/>
        <v>11.399999999999999</v>
      </c>
      <c r="AJ248">
        <f t="shared" si="70"/>
        <v>11.399999999999999</v>
      </c>
      <c r="AK248">
        <f>IF(ISERROR(1/VLOOKUP($B248,Leveranser!$B$1:$S$499,MATCH("Såld värme (GWh)",Leveranser!$B$1:$S$1,0),FALSE)),"",VLOOKUP($B248,Leveranser!$B$1:$S$499,MATCH("Såld värme (GWh)",Leveranser!$B$1:$S$1,0),FALSE))</f>
        <v>7.5990000000000002</v>
      </c>
      <c r="AL248">
        <f>VLOOKUP($B248,Leveranser!$B$1:$Y$499,MATCH("Totalt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114">
        <f t="shared" si="71"/>
        <v>0.66657894736842116</v>
      </c>
      <c r="AP248" t="str">
        <f>IFERROR(VLOOKUP($B248,Miljövärden!$B$2:$H$600,7,FALSE),"Nej, saknas")</f>
        <v>Ja</v>
      </c>
      <c r="AQ248" t="str">
        <f>IFERROR(VLOOKUP($B248,Miljövärden!$B$2:$H$600,6,FALSE),"Nej, saknas")</f>
        <v>Ja</v>
      </c>
      <c r="AU248">
        <f t="shared" si="72"/>
        <v>0.2</v>
      </c>
      <c r="AV248">
        <f t="shared" si="73"/>
        <v>0</v>
      </c>
      <c r="AW248">
        <f t="shared" si="74"/>
        <v>10.8</v>
      </c>
      <c r="AX248">
        <f t="shared" si="75"/>
        <v>0</v>
      </c>
      <c r="AZ248">
        <f t="shared" si="76"/>
        <v>10.8</v>
      </c>
      <c r="BC248">
        <f t="shared" si="77"/>
        <v>0.4</v>
      </c>
      <c r="BD248">
        <f t="shared" si="78"/>
        <v>0</v>
      </c>
      <c r="BE248">
        <f t="shared" si="79"/>
        <v>10.8</v>
      </c>
      <c r="BF248">
        <f t="shared" si="80"/>
        <v>0</v>
      </c>
      <c r="BG248">
        <f t="shared" si="81"/>
        <v>0.2</v>
      </c>
      <c r="BH248">
        <f>VLOOKUP(B248,Miljö!$B$1:$BX$482,MATCH("Fossilandel för ursprungspecificerad el ()",Miljö!$B$1:$I$1,0),FALSE)</f>
        <v>0</v>
      </c>
      <c r="BI248">
        <f>VLOOKUP(B248,Miljö!$B$1:$BX$482,MATCH("Kärnkraftsandel för ursprungsspecificerad el ()",Miljö!$B$1:$O$1,0),FALSE)</f>
        <v>0</v>
      </c>
      <c r="BJ248">
        <f t="shared" si="82"/>
        <v>0</v>
      </c>
      <c r="BK248" t="str">
        <f>VLOOKUP(B248,Miljö!$B$1:$P$482,MATCH("Fossil andel i procent (%)",Miljö!$B$1:$P$1,0),FALSE)</f>
        <v>ET</v>
      </c>
      <c r="BL248">
        <f t="shared" si="83"/>
        <v>11.4</v>
      </c>
      <c r="BO248" s="21">
        <f t="shared" si="84"/>
        <v>3.5087719298245612E-2</v>
      </c>
      <c r="BP248" s="115">
        <f t="shared" si="85"/>
        <v>0</v>
      </c>
      <c r="BQ248" s="115">
        <f t="shared" si="86"/>
        <v>0.96491228070175439</v>
      </c>
      <c r="BR248" s="115">
        <f t="shared" si="87"/>
        <v>0</v>
      </c>
      <c r="BT248" s="116">
        <f t="shared" si="88"/>
        <v>1</v>
      </c>
      <c r="BW248" s="115">
        <f>IF(AP248="Ja",VLOOKUP(B248,Miljövärden!$B$2:$H$600,MATCH("Total andel fossilt",Miljövärden!$B$2:$H$2,0),FALSE),"")</f>
        <v>3.5087699999999999E-2</v>
      </c>
      <c r="BX248" s="116">
        <f t="shared" si="89"/>
        <v>-1.9298245612642262E-8</v>
      </c>
      <c r="BZ248">
        <f t="shared" si="90"/>
        <v>-1.9298245612642262E-8</v>
      </c>
      <c r="CA248" s="115">
        <f t="shared" si="91"/>
        <v>0</v>
      </c>
    </row>
    <row r="249" spans="1:79">
      <c r="A249" t="s">
        <v>393</v>
      </c>
      <c r="B249" t="s">
        <v>407</v>
      </c>
      <c r="C249">
        <f>VLOOKUP($B249,'Tillförd energi'!$B$1:$AI$720,MATCH(C$1,'Tillförd energi'!$B$1:$AQ$1,0),FALSE)</f>
        <v>0</v>
      </c>
      <c r="D249">
        <f>VLOOKUP($B249,'Tillförd energi'!$B$1:$AI$720,MATCH(D$1,'Tillförd energi'!$B$1:$AQ$1,0),FALSE)</f>
        <v>0.28000000000000003</v>
      </c>
      <c r="E249">
        <f>VLOOKUP($B249,'Tillförd energi'!$B$1:$AI$720,MATCH(E$1,'Tillförd energi'!$B$1:$AQ$1,0),FALSE)</f>
        <v>0</v>
      </c>
      <c r="F249">
        <f>VLOOKUP($B249,'Tillförd energi'!$B$1:$AI$720,MATCH(F$1,'Tillförd energi'!$B$1:$AQ$1,0),FALSE)</f>
        <v>0</v>
      </c>
      <c r="G249">
        <f>VLOOKUP($B249,'Tillförd energi'!$B$1:$AI$720,MATCH(G$1,'Tillförd energi'!$B$1:$AQ$1,0),FALSE)</f>
        <v>0</v>
      </c>
      <c r="H249">
        <f>VLOOKUP($B249,'Tillförd energi'!$B$1:$AI$720,MATCH(H$1,'Tillförd energi'!$B$1:$AQ$1,0),FALSE)</f>
        <v>0</v>
      </c>
      <c r="I249">
        <f>VLOOKUP($B249,'Tillförd energi'!$B$1:$AI$720,MATCH(I$1,'Tillförd energi'!$B$1:$AQ$1,0),FALSE)</f>
        <v>0</v>
      </c>
      <c r="J249">
        <f>VLOOKUP($B249,'Tillförd energi'!$B$1:$AI$720,MATCH(J$1,'Tillförd energi'!$B$1:$AQ$1,0),FALSE)</f>
        <v>0</v>
      </c>
      <c r="K249">
        <f>VLOOKUP($B249,'Tillförd energi'!$B$1:$AI$720,MATCH(K$1,'Tillförd energi'!$B$1:$AQ$1,0),FALSE)</f>
        <v>0</v>
      </c>
      <c r="L249">
        <f>VLOOKUP($B249,'Tillförd energi'!$B$1:$AI$720,MATCH(L$1,'Tillförd energi'!$B$1:$AQ$1,0),FALSE)</f>
        <v>0</v>
      </c>
      <c r="M249">
        <f>VLOOKUP($B249,'Tillförd energi'!$B$1:$AI$720,MATCH(M$1,'Tillförd energi'!$B$1:$AQ$1,0),FALSE)</f>
        <v>0</v>
      </c>
      <c r="N249">
        <f>VLOOKUP($B249,'Tillförd energi'!$B$1:$AI$720,MATCH(N$1,'Tillförd energi'!$B$1:$AQ$1,0),FALSE)</f>
        <v>28.628</v>
      </c>
      <c r="O249">
        <f>VLOOKUP($B249,'Tillförd energi'!$B$1:$AI$720,MATCH(O$1,'Tillförd energi'!$B$1:$AQ$1,0),FALSE)</f>
        <v>0</v>
      </c>
      <c r="P249">
        <f>VLOOKUP($B249,'Tillförd energi'!$B$1:$AI$720,MATCH(P$1,'Tillförd energi'!$B$1:$AQ$1,0),FALSE)</f>
        <v>0</v>
      </c>
      <c r="Q249">
        <f>VLOOKUP($B249,'Tillförd energi'!$B$1:$AI$720,MATCH(Q$1,'Tillförd energi'!$B$1:$AQ$1,0),FALSE)</f>
        <v>0</v>
      </c>
      <c r="R249">
        <f>VLOOKUP($B249,'Tillförd energi'!$B$1:$AI$720,MATCH(R$1,'Tillförd energi'!$B$1:$AQ$1,0),FALSE)</f>
        <v>0</v>
      </c>
      <c r="S249">
        <f>VLOOKUP($B249,'Tillförd energi'!$B$1:$AI$720,MATCH(S$1,'Tillförd energi'!$B$1:$AQ$1,0),FALSE)</f>
        <v>0</v>
      </c>
      <c r="T249">
        <f>VLOOKUP($B249,'Tillförd energi'!$B$1:$AI$720,MATCH(T$1,'Tillförd energi'!$B$1:$AQ$1,0),FALSE)</f>
        <v>0</v>
      </c>
      <c r="U249">
        <f>VLOOKUP($B249,'Tillförd energi'!$B$1:$AI$720,MATCH(U$1,'Tillförd energi'!$B$1:$AQ$1,0),FALSE)</f>
        <v>0</v>
      </c>
      <c r="V249">
        <f>VLOOKUP($B249,'Tillförd energi'!$B$1:$AI$720,MATCH(V$1,'Tillförd energi'!$B$1:$AQ$1,0),FALSE)</f>
        <v>0</v>
      </c>
      <c r="W249">
        <f>VLOOKUP($B249,'Tillförd energi'!$B$1:$AI$720,MATCH(W$1,'Tillförd energi'!$B$1:$AQ$1,0),FALSE)</f>
        <v>0</v>
      </c>
      <c r="X249">
        <f>VLOOKUP($B249,'Tillförd energi'!$B$1:$AI$720,MATCH(X$1,'Tillförd energi'!$B$1:$AQ$1,0),FALSE)</f>
        <v>0</v>
      </c>
      <c r="Y249">
        <f>VLOOKUP($B249,'Tillförd energi'!$B$1:$AI$720,MATCH(Y$1,'Tillförd energi'!$B$1:$AQ$1,0),FALSE)</f>
        <v>0</v>
      </c>
      <c r="Z249">
        <f>VLOOKUP($B249,'Tillförd energi'!$B$1:$AI$720,MATCH(Z$1,'Tillförd energi'!$B$1:$AQ$1,0),FALSE)</f>
        <v>0</v>
      </c>
      <c r="AA249">
        <f>VLOOKUP($B249,'Tillförd energi'!$B$1:$AI$720,MATCH(AA$1,'Tillförd energi'!$B$1:$AQ$1,0),FALSE)</f>
        <v>0</v>
      </c>
      <c r="AB249">
        <f>VLOOKUP($B249,'Tillförd energi'!$B$1:$AI$720,MATCH(AB$1,'Tillförd energi'!$B$1:$AQ$1,0),FALSE)</f>
        <v>0</v>
      </c>
      <c r="AC249">
        <f>VLOOKUP($B249,'Tillförd energi'!$B$1:$AI$720,MATCH(AC$1,'Tillförd energi'!$B$1:$AQ$1,0),FALSE)</f>
        <v>4.2510000000000003</v>
      </c>
      <c r="AD249">
        <f>VLOOKUP($B249,'Tillförd energi'!$B$1:$AI$720,MATCH(AD$1,'Tillförd energi'!$B$1:$AQ$1,0),FALSE)</f>
        <v>0</v>
      </c>
      <c r="AE249">
        <f>VLOOKUP($B249,'Tillförd energi'!$B$1:$AI$720,MATCH(AE$1,'Tillförd energi'!$B$1:$AQ$1,0),FALSE)</f>
        <v>0</v>
      </c>
      <c r="AF249">
        <f>VLOOKUP($B249,'Tillförd energi'!$B$1:$AI$720,MATCH(AF$1,'Tillförd energi'!$B$1:$AQ$1,0),FALSE)</f>
        <v>0.47099999999999997</v>
      </c>
      <c r="AG249">
        <f>IFERROR(VLOOKUP(B249,Miljö!$B$1:$AC$550,MATCH("Köpt mängd produktionsspecifik fjärrvärme:",Miljö!$B$1:$AC$1,0),FALSE)/1,0)</f>
        <v>0</v>
      </c>
      <c r="AI249">
        <f t="shared" si="69"/>
        <v>33.629999999999995</v>
      </c>
      <c r="AJ249">
        <f t="shared" si="70"/>
        <v>33.629999999999995</v>
      </c>
      <c r="AK249">
        <f>IF(ISERROR(1/VLOOKUP($B249,Leveranser!$B$1:$S$499,MATCH("Såld värme (GWh)",Leveranser!$B$1:$S$1,0),FALSE)),"",VLOOKUP($B249,Leveranser!$B$1:$S$499,MATCH("Såld värme (GWh)",Leveranser!$B$1:$S$1,0),FALSE))</f>
        <v>23.422999999999998</v>
      </c>
      <c r="AL249">
        <f>VLOOKUP($B249,Leveranser!$B$1:$Y$499,MATCH("Totalt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114">
        <f t="shared" si="71"/>
        <v>0.69649122807017549</v>
      </c>
      <c r="AP249" t="str">
        <f>IFERROR(VLOOKUP($B249,Miljövärden!$B$2:$H$600,7,FALSE),"Nej, saknas")</f>
        <v>Ja</v>
      </c>
      <c r="AQ249" t="str">
        <f>IFERROR(VLOOKUP($B249,Miljövärden!$B$2:$H$600,6,FALSE),"Nej, saknas")</f>
        <v>Nej</v>
      </c>
      <c r="AU249">
        <f t="shared" si="72"/>
        <v>0.47099999999999997</v>
      </c>
      <c r="AV249">
        <f t="shared" si="73"/>
        <v>0</v>
      </c>
      <c r="AW249">
        <f t="shared" si="74"/>
        <v>28.628</v>
      </c>
      <c r="AX249">
        <f t="shared" si="75"/>
        <v>0</v>
      </c>
      <c r="AZ249">
        <f t="shared" si="76"/>
        <v>28.628</v>
      </c>
      <c r="BC249">
        <f t="shared" si="77"/>
        <v>0.28000000000000003</v>
      </c>
      <c r="BD249">
        <f t="shared" si="78"/>
        <v>0</v>
      </c>
      <c r="BE249">
        <f t="shared" si="79"/>
        <v>28.628</v>
      </c>
      <c r="BF249">
        <f t="shared" si="80"/>
        <v>4.2510000000000003</v>
      </c>
      <c r="BG249">
        <f t="shared" si="81"/>
        <v>0.47099999999999997</v>
      </c>
      <c r="BH249">
        <f>VLOOKUP(B249,Miljö!$B$1:$BX$482,MATCH("Fossilandel för ursprungspecificerad el ()",Miljö!$B$1:$I$1,0),FALSE)</f>
        <v>0</v>
      </c>
      <c r="BI249">
        <f>VLOOKUP(B249,Miljö!$B$1:$BX$482,MATCH("Kärnkraftsandel för ursprungsspecificerad el ()",Miljö!$B$1:$O$1,0),FALSE)</f>
        <v>0</v>
      </c>
      <c r="BJ249">
        <f t="shared" si="82"/>
        <v>0</v>
      </c>
      <c r="BK249" t="str">
        <f>VLOOKUP(B249,Miljö!$B$1:$P$482,MATCH("Fossil andel i procent (%)",Miljö!$B$1:$P$1,0),FALSE)</f>
        <v>ET</v>
      </c>
      <c r="BL249">
        <f t="shared" si="83"/>
        <v>33.629999999999995</v>
      </c>
      <c r="BO249" s="21">
        <f t="shared" si="84"/>
        <v>8.3258994944989603E-3</v>
      </c>
      <c r="BP249" s="115">
        <f t="shared" si="85"/>
        <v>0</v>
      </c>
      <c r="BQ249" s="115">
        <f t="shared" si="86"/>
        <v>0.86526910496580445</v>
      </c>
      <c r="BR249" s="115">
        <f t="shared" si="87"/>
        <v>0.12640499553969672</v>
      </c>
      <c r="BT249" s="116">
        <f t="shared" si="88"/>
        <v>1</v>
      </c>
      <c r="BW249" s="115">
        <f>IF(AP249="Ja",VLOOKUP(B249,Miljövärden!$B$2:$H$600,MATCH("Total andel fossilt",Miljövärden!$B$2:$H$2,0),FALSE),"")</f>
        <v>8.3259000000000007E-3</v>
      </c>
      <c r="BX249" s="116">
        <f t="shared" si="89"/>
        <v>5.0550104033209031E-10</v>
      </c>
      <c r="BZ249">
        <f t="shared" si="90"/>
        <v>5.0550104033209031E-10</v>
      </c>
      <c r="CA249" s="115">
        <f t="shared" si="91"/>
        <v>0</v>
      </c>
    </row>
    <row r="250" spans="1:79">
      <c r="A250" t="s">
        <v>393</v>
      </c>
      <c r="B250" t="s">
        <v>408</v>
      </c>
      <c r="C250">
        <f>VLOOKUP($B250,'Tillförd energi'!$B$1:$AI$720,MATCH(C$1,'Tillförd energi'!$B$1:$AQ$1,0),FALSE)</f>
        <v>0</v>
      </c>
      <c r="D250">
        <f>VLOOKUP($B250,'Tillförd energi'!$B$1:$AI$720,MATCH(D$1,'Tillförd energi'!$B$1:$AQ$1,0),FALSE)</f>
        <v>0</v>
      </c>
      <c r="E250">
        <f>VLOOKUP($B250,'Tillförd energi'!$B$1:$AI$720,MATCH(E$1,'Tillförd energi'!$B$1:$AQ$1,0),FALSE)</f>
        <v>0</v>
      </c>
      <c r="F250">
        <f>VLOOKUP($B250,'Tillförd energi'!$B$1:$AI$720,MATCH(F$1,'Tillförd energi'!$B$1:$AQ$1,0),FALSE)</f>
        <v>0</v>
      </c>
      <c r="G250">
        <f>VLOOKUP($B250,'Tillförd energi'!$B$1:$AI$720,MATCH(G$1,'Tillförd energi'!$B$1:$AQ$1,0),FALSE)</f>
        <v>0</v>
      </c>
      <c r="H250">
        <f>VLOOKUP($B250,'Tillförd energi'!$B$1:$AI$720,MATCH(H$1,'Tillförd energi'!$B$1:$AQ$1,0),FALSE)</f>
        <v>0.48</v>
      </c>
      <c r="I250">
        <f>VLOOKUP($B250,'Tillförd energi'!$B$1:$AI$720,MATCH(I$1,'Tillförd energi'!$B$1:$AQ$1,0),FALSE)</f>
        <v>0</v>
      </c>
      <c r="J250">
        <f>VLOOKUP($B250,'Tillförd energi'!$B$1:$AI$720,MATCH(J$1,'Tillförd energi'!$B$1:$AQ$1,0),FALSE)</f>
        <v>0</v>
      </c>
      <c r="K250">
        <f>VLOOKUP($B250,'Tillförd energi'!$B$1:$AI$720,MATCH(K$1,'Tillförd energi'!$B$1:$AQ$1,0),FALSE)</f>
        <v>0</v>
      </c>
      <c r="L250">
        <f>VLOOKUP($B250,'Tillförd energi'!$B$1:$AI$720,MATCH(L$1,'Tillförd energi'!$B$1:$AQ$1,0),FALSE)</f>
        <v>0</v>
      </c>
      <c r="M250">
        <f>VLOOKUP($B250,'Tillförd energi'!$B$1:$AI$720,MATCH(M$1,'Tillförd energi'!$B$1:$AQ$1,0),FALSE)</f>
        <v>0</v>
      </c>
      <c r="N250">
        <f>VLOOKUP($B250,'Tillförd energi'!$B$1:$AI$720,MATCH(N$1,'Tillförd energi'!$B$1:$AQ$1,0),FALSE)</f>
        <v>25.463999999999999</v>
      </c>
      <c r="O250">
        <f>VLOOKUP($B250,'Tillförd energi'!$B$1:$AI$720,MATCH(O$1,'Tillförd energi'!$B$1:$AQ$1,0),FALSE)</f>
        <v>0</v>
      </c>
      <c r="P250">
        <f>VLOOKUP($B250,'Tillförd energi'!$B$1:$AI$720,MATCH(P$1,'Tillförd energi'!$B$1:$AQ$1,0),FALSE)</f>
        <v>0</v>
      </c>
      <c r="Q250">
        <f>VLOOKUP($B250,'Tillförd energi'!$B$1:$AI$720,MATCH(Q$1,'Tillförd energi'!$B$1:$AQ$1,0),FALSE)</f>
        <v>0</v>
      </c>
      <c r="R250">
        <f>VLOOKUP($B250,'Tillförd energi'!$B$1:$AI$720,MATCH(R$1,'Tillförd energi'!$B$1:$AQ$1,0),FALSE)</f>
        <v>0</v>
      </c>
      <c r="S250">
        <f>VLOOKUP($B250,'Tillförd energi'!$B$1:$AI$720,MATCH(S$1,'Tillförd energi'!$B$1:$AQ$1,0),FALSE)</f>
        <v>0</v>
      </c>
      <c r="T250">
        <f>VLOOKUP($B250,'Tillförd energi'!$B$1:$AI$720,MATCH(T$1,'Tillförd energi'!$B$1:$AQ$1,0),FALSE)</f>
        <v>0</v>
      </c>
      <c r="U250">
        <f>VLOOKUP($B250,'Tillförd energi'!$B$1:$AI$720,MATCH(U$1,'Tillförd energi'!$B$1:$AQ$1,0),FALSE)</f>
        <v>0</v>
      </c>
      <c r="V250">
        <f>VLOOKUP($B250,'Tillförd energi'!$B$1:$AI$720,MATCH(V$1,'Tillförd energi'!$B$1:$AQ$1,0),FALSE)</f>
        <v>0</v>
      </c>
      <c r="W250">
        <f>VLOOKUP($B250,'Tillförd energi'!$B$1:$AI$720,MATCH(W$1,'Tillförd energi'!$B$1:$AQ$1,0),FALSE)</f>
        <v>0</v>
      </c>
      <c r="X250">
        <f>VLOOKUP($B250,'Tillförd energi'!$B$1:$AI$720,MATCH(X$1,'Tillförd energi'!$B$1:$AQ$1,0),FALSE)</f>
        <v>0</v>
      </c>
      <c r="Y250">
        <f>VLOOKUP($B250,'Tillförd energi'!$B$1:$AI$720,MATCH(Y$1,'Tillförd energi'!$B$1:$AQ$1,0),FALSE)</f>
        <v>0</v>
      </c>
      <c r="Z250">
        <f>VLOOKUP($B250,'Tillförd energi'!$B$1:$AI$720,MATCH(Z$1,'Tillförd energi'!$B$1:$AQ$1,0),FALSE)</f>
        <v>0</v>
      </c>
      <c r="AA250">
        <f>VLOOKUP($B250,'Tillförd energi'!$B$1:$AI$720,MATCH(AA$1,'Tillförd energi'!$B$1:$AQ$1,0),FALSE)</f>
        <v>0</v>
      </c>
      <c r="AB250">
        <f>VLOOKUP($B250,'Tillförd energi'!$B$1:$AI$720,MATCH(AB$1,'Tillförd energi'!$B$1:$AQ$1,0),FALSE)</f>
        <v>0</v>
      </c>
      <c r="AC250">
        <f>VLOOKUP($B250,'Tillförd energi'!$B$1:$AI$720,MATCH(AC$1,'Tillförd energi'!$B$1:$AQ$1,0),FALSE)</f>
        <v>1.3540000000000001</v>
      </c>
      <c r="AD250">
        <f>VLOOKUP($B250,'Tillförd energi'!$B$1:$AI$720,MATCH(AD$1,'Tillförd energi'!$B$1:$AQ$1,0),FALSE)</f>
        <v>0</v>
      </c>
      <c r="AE250">
        <f>VLOOKUP($B250,'Tillförd energi'!$B$1:$AI$720,MATCH(AE$1,'Tillförd energi'!$B$1:$AQ$1,0),FALSE)</f>
        <v>0</v>
      </c>
      <c r="AF250">
        <f>VLOOKUP($B250,'Tillförd energi'!$B$1:$AI$720,MATCH(AF$1,'Tillförd energi'!$B$1:$AQ$1,0),FALSE)</f>
        <v>0.61</v>
      </c>
      <c r="AG250">
        <f>IFERROR(VLOOKUP(B250,Miljö!$B$1:$AC$550,MATCH("Köpt mängd produktionsspecifik fjärrvärme:",Miljö!$B$1:$AC$1,0),FALSE)/1,0)</f>
        <v>0</v>
      </c>
      <c r="AI250">
        <f t="shared" si="69"/>
        <v>27.907999999999998</v>
      </c>
      <c r="AJ250">
        <f t="shared" si="70"/>
        <v>27.907999999999998</v>
      </c>
      <c r="AK250">
        <f>IF(ISERROR(1/VLOOKUP($B250,Leveranser!$B$1:$S$499,MATCH("Såld värme (GWh)",Leveranser!$B$1:$S$1,0),FALSE)),"",VLOOKUP($B250,Leveranser!$B$1:$S$499,MATCH("Såld värme (GWh)",Leveranser!$B$1:$S$1,0),FALSE))</f>
        <v>20.343</v>
      </c>
      <c r="AL250">
        <f>VLOOKUP($B250,Leveranser!$B$1:$Y$499,MATCH("Totalt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114">
        <f t="shared" si="71"/>
        <v>0.72893077253834027</v>
      </c>
      <c r="AP250" t="str">
        <f>IFERROR(VLOOKUP($B250,Miljövärden!$B$2:$H$600,7,FALSE),"Nej, saknas")</f>
        <v>Ja</v>
      </c>
      <c r="AQ250" t="str">
        <f>IFERROR(VLOOKUP($B250,Miljövärden!$B$2:$H$600,6,FALSE),"Nej, saknas")</f>
        <v>Nej</v>
      </c>
      <c r="AU250">
        <f t="shared" si="72"/>
        <v>0.61</v>
      </c>
      <c r="AV250">
        <f t="shared" si="73"/>
        <v>0</v>
      </c>
      <c r="AW250">
        <f t="shared" si="74"/>
        <v>25.463999999999999</v>
      </c>
      <c r="AX250">
        <f t="shared" si="75"/>
        <v>0</v>
      </c>
      <c r="AZ250">
        <f t="shared" si="76"/>
        <v>25.463999999999999</v>
      </c>
      <c r="BC250">
        <f t="shared" si="77"/>
        <v>0.48</v>
      </c>
      <c r="BD250">
        <f t="shared" si="78"/>
        <v>0</v>
      </c>
      <c r="BE250">
        <f t="shared" si="79"/>
        <v>25.463999999999999</v>
      </c>
      <c r="BF250">
        <f t="shared" si="80"/>
        <v>1.3540000000000001</v>
      </c>
      <c r="BG250">
        <f t="shared" si="81"/>
        <v>0.61</v>
      </c>
      <c r="BH250">
        <f>VLOOKUP(B250,Miljö!$B$1:$BX$482,MATCH("Fossilandel för ursprungspecificerad el ()",Miljö!$B$1:$I$1,0),FALSE)</f>
        <v>0</v>
      </c>
      <c r="BI250">
        <f>VLOOKUP(B250,Miljö!$B$1:$BX$482,MATCH("Kärnkraftsandel för ursprungsspecificerad el ()",Miljö!$B$1:$O$1,0),FALSE)</f>
        <v>0</v>
      </c>
      <c r="BJ250">
        <f t="shared" si="82"/>
        <v>0</v>
      </c>
      <c r="BK250" t="str">
        <f>VLOOKUP(B250,Miljö!$B$1:$P$482,MATCH("Fossil andel i procent (%)",Miljö!$B$1:$P$1,0),FALSE)</f>
        <v>ET</v>
      </c>
      <c r="BL250">
        <f t="shared" si="83"/>
        <v>27.907999999999998</v>
      </c>
      <c r="BO250" s="21">
        <f t="shared" si="84"/>
        <v>1.7199369356456929E-2</v>
      </c>
      <c r="BP250" s="115">
        <f t="shared" si="85"/>
        <v>0</v>
      </c>
      <c r="BQ250" s="115">
        <f t="shared" si="86"/>
        <v>0.93428407625053744</v>
      </c>
      <c r="BR250" s="115">
        <f t="shared" si="87"/>
        <v>4.8516554393005597E-2</v>
      </c>
      <c r="BT250" s="116">
        <f t="shared" si="88"/>
        <v>1</v>
      </c>
      <c r="BW250" s="115">
        <f>IF(AP250="Ja",VLOOKUP(B250,Miljövärden!$B$2:$H$600,MATCH("Total andel fossilt",Miljövärden!$B$2:$H$2,0),FALSE),"")</f>
        <v>1.71994E-2</v>
      </c>
      <c r="BX250" s="116">
        <f t="shared" si="89"/>
        <v>3.0643543071084967E-8</v>
      </c>
      <c r="BZ250">
        <f t="shared" si="90"/>
        <v>3.0643543071084967E-8</v>
      </c>
      <c r="CA250" s="115">
        <f t="shared" si="91"/>
        <v>0</v>
      </c>
    </row>
    <row r="251" spans="1:79">
      <c r="A251" t="s">
        <v>393</v>
      </c>
      <c r="B251" t="s">
        <v>409</v>
      </c>
      <c r="C251">
        <f>VLOOKUP($B251,'Tillförd energi'!$B$1:$AI$720,MATCH(C$1,'Tillförd energi'!$B$1:$AQ$1,0),FALSE)</f>
        <v>0</v>
      </c>
      <c r="D251">
        <f>VLOOKUP($B251,'Tillförd energi'!$B$1:$AI$720,MATCH(D$1,'Tillförd energi'!$B$1:$AQ$1,0),FALSE)</f>
        <v>0.02</v>
      </c>
      <c r="E251">
        <f>VLOOKUP($B251,'Tillförd energi'!$B$1:$AI$720,MATCH(E$1,'Tillförd energi'!$B$1:$AQ$1,0),FALSE)</f>
        <v>0</v>
      </c>
      <c r="F251">
        <f>VLOOKUP($B251,'Tillförd energi'!$B$1:$AI$720,MATCH(F$1,'Tillförd energi'!$B$1:$AQ$1,0),FALSE)</f>
        <v>0</v>
      </c>
      <c r="G251">
        <f>VLOOKUP($B251,'Tillförd energi'!$B$1:$AI$720,MATCH(G$1,'Tillförd energi'!$B$1:$AQ$1,0),FALSE)</f>
        <v>0</v>
      </c>
      <c r="H251">
        <f>VLOOKUP($B251,'Tillförd energi'!$B$1:$AI$720,MATCH(H$1,'Tillförd energi'!$B$1:$AQ$1,0),FALSE)</f>
        <v>0</v>
      </c>
      <c r="I251">
        <f>VLOOKUP($B251,'Tillförd energi'!$B$1:$AI$720,MATCH(I$1,'Tillförd energi'!$B$1:$AQ$1,0),FALSE)</f>
        <v>0</v>
      </c>
      <c r="J251">
        <f>VLOOKUP($B251,'Tillförd energi'!$B$1:$AI$720,MATCH(J$1,'Tillförd energi'!$B$1:$AQ$1,0),FALSE)</f>
        <v>0</v>
      </c>
      <c r="K251">
        <f>VLOOKUP($B251,'Tillförd energi'!$B$1:$AI$720,MATCH(K$1,'Tillförd energi'!$B$1:$AQ$1,0),FALSE)</f>
        <v>0</v>
      </c>
      <c r="L251">
        <f>VLOOKUP($B251,'Tillförd energi'!$B$1:$AI$720,MATCH(L$1,'Tillförd energi'!$B$1:$AQ$1,0),FALSE)</f>
        <v>0</v>
      </c>
      <c r="M251">
        <f>VLOOKUP($B251,'Tillförd energi'!$B$1:$AI$720,MATCH(M$1,'Tillförd energi'!$B$1:$AQ$1,0),FALSE)</f>
        <v>0</v>
      </c>
      <c r="N251">
        <f>VLOOKUP($B251,'Tillförd energi'!$B$1:$AI$720,MATCH(N$1,'Tillförd energi'!$B$1:$AQ$1,0),FALSE)</f>
        <v>0</v>
      </c>
      <c r="O251">
        <f>VLOOKUP($B251,'Tillförd energi'!$B$1:$AI$720,MATCH(O$1,'Tillförd energi'!$B$1:$AQ$1,0),FALSE)</f>
        <v>0</v>
      </c>
      <c r="P251">
        <f>VLOOKUP($B251,'Tillförd energi'!$B$1:$AI$720,MATCH(P$1,'Tillförd energi'!$B$1:$AQ$1,0),FALSE)</f>
        <v>1.3779999999999999</v>
      </c>
      <c r="Q251">
        <f>VLOOKUP($B251,'Tillförd energi'!$B$1:$AI$720,MATCH(Q$1,'Tillförd energi'!$B$1:$AQ$1,0),FALSE)</f>
        <v>0</v>
      </c>
      <c r="R251">
        <f>VLOOKUP($B251,'Tillförd energi'!$B$1:$AI$720,MATCH(R$1,'Tillförd energi'!$B$1:$AQ$1,0),FALSE)</f>
        <v>0</v>
      </c>
      <c r="S251">
        <f>VLOOKUP($B251,'Tillförd energi'!$B$1:$AI$720,MATCH(S$1,'Tillförd energi'!$B$1:$AQ$1,0),FALSE)</f>
        <v>5.024</v>
      </c>
      <c r="T251">
        <f>VLOOKUP($B251,'Tillförd energi'!$B$1:$AI$720,MATCH(T$1,'Tillförd energi'!$B$1:$AQ$1,0),FALSE)</f>
        <v>0</v>
      </c>
      <c r="U251">
        <f>VLOOKUP($B251,'Tillförd energi'!$B$1:$AI$720,MATCH(U$1,'Tillförd energi'!$B$1:$AQ$1,0),FALSE)</f>
        <v>0</v>
      </c>
      <c r="V251">
        <f>VLOOKUP($B251,'Tillförd energi'!$B$1:$AI$720,MATCH(V$1,'Tillförd energi'!$B$1:$AQ$1,0),FALSE)</f>
        <v>0</v>
      </c>
      <c r="W251">
        <f>VLOOKUP($B251,'Tillförd energi'!$B$1:$AI$720,MATCH(W$1,'Tillförd energi'!$B$1:$AQ$1,0),FALSE)</f>
        <v>0</v>
      </c>
      <c r="X251">
        <f>VLOOKUP($B251,'Tillförd energi'!$B$1:$AI$720,MATCH(X$1,'Tillförd energi'!$B$1:$AQ$1,0),FALSE)</f>
        <v>0</v>
      </c>
      <c r="Y251">
        <f>VLOOKUP($B251,'Tillförd energi'!$B$1:$AI$720,MATCH(Y$1,'Tillförd energi'!$B$1:$AQ$1,0),FALSE)</f>
        <v>0</v>
      </c>
      <c r="Z251">
        <f>VLOOKUP($B251,'Tillförd energi'!$B$1:$AI$720,MATCH(Z$1,'Tillförd energi'!$B$1:$AQ$1,0),FALSE)</f>
        <v>0</v>
      </c>
      <c r="AA251">
        <f>VLOOKUP($B251,'Tillförd energi'!$B$1:$AI$720,MATCH(AA$1,'Tillförd energi'!$B$1:$AQ$1,0),FALSE)</f>
        <v>0</v>
      </c>
      <c r="AB251">
        <f>VLOOKUP($B251,'Tillförd energi'!$B$1:$AI$720,MATCH(AB$1,'Tillförd energi'!$B$1:$AQ$1,0),FALSE)</f>
        <v>0</v>
      </c>
      <c r="AC251">
        <f>VLOOKUP($B251,'Tillförd energi'!$B$1:$AI$720,MATCH(AC$1,'Tillförd energi'!$B$1:$AQ$1,0),FALSE)</f>
        <v>0</v>
      </c>
      <c r="AD251">
        <f>VLOOKUP($B251,'Tillförd energi'!$B$1:$AI$720,MATCH(AD$1,'Tillförd energi'!$B$1:$AQ$1,0),FALSE)</f>
        <v>0</v>
      </c>
      <c r="AE251">
        <f>VLOOKUP($B251,'Tillförd energi'!$B$1:$AI$720,MATCH(AE$1,'Tillförd energi'!$B$1:$AQ$1,0),FALSE)</f>
        <v>0</v>
      </c>
      <c r="AF251">
        <f>VLOOKUP($B251,'Tillförd energi'!$B$1:$AI$720,MATCH(AF$1,'Tillförd energi'!$B$1:$AQ$1,0),FALSE)</f>
        <v>0.13400000000000001</v>
      </c>
      <c r="AG251">
        <f>IFERROR(VLOOKUP(B251,Miljö!$B$1:$AC$550,MATCH("Köpt mängd produktionsspecifik fjärrvärme:",Miljö!$B$1:$AC$1,0),FALSE)/1,0)</f>
        <v>0</v>
      </c>
      <c r="AI251">
        <f t="shared" si="69"/>
        <v>6.556</v>
      </c>
      <c r="AJ251">
        <f t="shared" si="70"/>
        <v>6.556</v>
      </c>
      <c r="AK251">
        <f>IF(ISERROR(1/VLOOKUP($B251,Leveranser!$B$1:$S$499,MATCH("Såld värme (GWh)",Leveranser!$B$1:$S$1,0),FALSE)),"",VLOOKUP($B251,Leveranser!$B$1:$S$499,MATCH("Såld värme (GWh)",Leveranser!$B$1:$S$1,0),FALSE))</f>
        <v>5.7839999999999998</v>
      </c>
      <c r="AL251">
        <f>VLOOKUP($B251,Leveranser!$B$1:$Y$499,MATCH("Totalt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114">
        <f t="shared" si="71"/>
        <v>0.88224527150701648</v>
      </c>
      <c r="AP251" t="str">
        <f>IFERROR(VLOOKUP($B251,Miljövärden!$B$2:$H$600,7,FALSE),"Nej, saknas")</f>
        <v>Ja</v>
      </c>
      <c r="AQ251" t="str">
        <f>IFERROR(VLOOKUP($B251,Miljövärden!$B$2:$H$600,6,FALSE),"Nej, saknas")</f>
        <v>Nej</v>
      </c>
      <c r="AU251">
        <f t="shared" si="72"/>
        <v>0.13400000000000001</v>
      </c>
      <c r="AV251">
        <f t="shared" si="73"/>
        <v>0</v>
      </c>
      <c r="AW251">
        <f t="shared" si="74"/>
        <v>1.3779999999999999</v>
      </c>
      <c r="AX251">
        <f t="shared" si="75"/>
        <v>5.024</v>
      </c>
      <c r="AZ251">
        <f t="shared" si="76"/>
        <v>6.4020000000000001</v>
      </c>
      <c r="BC251">
        <f t="shared" si="77"/>
        <v>0.02</v>
      </c>
      <c r="BD251">
        <f t="shared" si="78"/>
        <v>0</v>
      </c>
      <c r="BE251">
        <f t="shared" si="79"/>
        <v>6.4020000000000001</v>
      </c>
      <c r="BF251">
        <f t="shared" si="80"/>
        <v>0</v>
      </c>
      <c r="BG251">
        <f t="shared" si="81"/>
        <v>0.13400000000000001</v>
      </c>
      <c r="BH251">
        <f>VLOOKUP(B251,Miljö!$B$1:$BX$482,MATCH("Fossilandel för ursprungspecificerad el ()",Miljö!$B$1:$I$1,0),FALSE)</f>
        <v>0</v>
      </c>
      <c r="BI251">
        <f>VLOOKUP(B251,Miljö!$B$1:$BX$482,MATCH("Kärnkraftsandel för ursprungsspecificerad el ()",Miljö!$B$1:$O$1,0),FALSE)</f>
        <v>0</v>
      </c>
      <c r="BJ251">
        <f t="shared" si="82"/>
        <v>0</v>
      </c>
      <c r="BK251" t="str">
        <f>VLOOKUP(B251,Miljö!$B$1:$P$482,MATCH("Fossil andel i procent (%)",Miljö!$B$1:$P$1,0),FALSE)</f>
        <v>ET</v>
      </c>
      <c r="BL251">
        <f t="shared" si="83"/>
        <v>6.556</v>
      </c>
      <c r="BO251" s="21">
        <f t="shared" si="84"/>
        <v>3.0506406345332522E-3</v>
      </c>
      <c r="BP251" s="115">
        <f t="shared" si="85"/>
        <v>0</v>
      </c>
      <c r="BQ251" s="115">
        <f t="shared" si="86"/>
        <v>0.9969493593654668</v>
      </c>
      <c r="BR251" s="115">
        <f t="shared" si="87"/>
        <v>0</v>
      </c>
      <c r="BT251" s="116">
        <f t="shared" si="88"/>
        <v>1</v>
      </c>
      <c r="BW251" s="115">
        <f>IF(AP251="Ja",VLOOKUP(B251,Miljövärden!$B$2:$H$600,MATCH("Total andel fossilt",Miljövärden!$B$2:$H$2,0),FALSE),"")</f>
        <v>3.0506399999999999E-3</v>
      </c>
      <c r="BX251" s="116">
        <f t="shared" si="89"/>
        <v>-6.3453325233053803E-10</v>
      </c>
      <c r="BZ251">
        <f t="shared" si="90"/>
        <v>-6.3453325233053803E-10</v>
      </c>
      <c r="CA251" s="115">
        <f t="shared" si="91"/>
        <v>0</v>
      </c>
    </row>
    <row r="252" spans="1:79">
      <c r="A252" t="s">
        <v>393</v>
      </c>
      <c r="B252" t="s">
        <v>410</v>
      </c>
      <c r="C252">
        <f>VLOOKUP($B252,'Tillförd energi'!$B$1:$AI$720,MATCH(C$1,'Tillförd energi'!$B$1:$AQ$1,0),FALSE)</f>
        <v>0</v>
      </c>
      <c r="D252">
        <f>VLOOKUP($B252,'Tillförd energi'!$B$1:$AI$720,MATCH(D$1,'Tillförd energi'!$B$1:$AQ$1,0),FALSE)</f>
        <v>0</v>
      </c>
      <c r="E252">
        <f>VLOOKUP($B252,'Tillförd energi'!$B$1:$AI$720,MATCH(E$1,'Tillförd energi'!$B$1:$AQ$1,0),FALSE)</f>
        <v>0</v>
      </c>
      <c r="F252">
        <f>VLOOKUP($B252,'Tillförd energi'!$B$1:$AI$720,MATCH(F$1,'Tillförd energi'!$B$1:$AQ$1,0),FALSE)</f>
        <v>0</v>
      </c>
      <c r="G252">
        <f>VLOOKUP($B252,'Tillförd energi'!$B$1:$AI$720,MATCH(G$1,'Tillförd energi'!$B$1:$AQ$1,0),FALSE)</f>
        <v>0</v>
      </c>
      <c r="H252">
        <f>VLOOKUP($B252,'Tillförd energi'!$B$1:$AI$720,MATCH(H$1,'Tillförd energi'!$B$1:$AQ$1,0),FALSE)</f>
        <v>0</v>
      </c>
      <c r="I252">
        <f>VLOOKUP($B252,'Tillförd energi'!$B$1:$AI$720,MATCH(I$1,'Tillförd energi'!$B$1:$AQ$1,0),FALSE)</f>
        <v>0</v>
      </c>
      <c r="J252">
        <f>VLOOKUP($B252,'Tillförd energi'!$B$1:$AI$720,MATCH(J$1,'Tillförd energi'!$B$1:$AQ$1,0),FALSE)</f>
        <v>0</v>
      </c>
      <c r="K252">
        <f>VLOOKUP($B252,'Tillförd energi'!$B$1:$AI$720,MATCH(K$1,'Tillförd energi'!$B$1:$AQ$1,0),FALSE)</f>
        <v>0</v>
      </c>
      <c r="L252">
        <f>VLOOKUP($B252,'Tillförd energi'!$B$1:$AI$720,MATCH(L$1,'Tillförd energi'!$B$1:$AQ$1,0),FALSE)</f>
        <v>0</v>
      </c>
      <c r="M252">
        <f>VLOOKUP($B252,'Tillförd energi'!$B$1:$AI$720,MATCH(M$1,'Tillförd energi'!$B$1:$AQ$1,0),FALSE)</f>
        <v>0</v>
      </c>
      <c r="N252">
        <f>VLOOKUP($B252,'Tillförd energi'!$B$1:$AI$720,MATCH(N$1,'Tillförd energi'!$B$1:$AQ$1,0),FALSE)</f>
        <v>0</v>
      </c>
      <c r="O252">
        <f>VLOOKUP($B252,'Tillförd energi'!$B$1:$AI$720,MATCH(O$1,'Tillförd energi'!$B$1:$AQ$1,0),FALSE)</f>
        <v>0</v>
      </c>
      <c r="P252">
        <f>VLOOKUP($B252,'Tillförd energi'!$B$1:$AI$720,MATCH(P$1,'Tillförd energi'!$B$1:$AQ$1,0),FALSE)</f>
        <v>0</v>
      </c>
      <c r="Q252">
        <f>VLOOKUP($B252,'Tillförd energi'!$B$1:$AI$720,MATCH(Q$1,'Tillförd energi'!$B$1:$AQ$1,0),FALSE)</f>
        <v>0</v>
      </c>
      <c r="R252">
        <f>VLOOKUP($B252,'Tillförd energi'!$B$1:$AI$720,MATCH(R$1,'Tillförd energi'!$B$1:$AQ$1,0),FALSE)</f>
        <v>0</v>
      </c>
      <c r="S252">
        <f>VLOOKUP($B252,'Tillförd energi'!$B$1:$AI$720,MATCH(S$1,'Tillförd energi'!$B$1:$AQ$1,0),FALSE)</f>
        <v>4.3999999999999997E-2</v>
      </c>
      <c r="T252">
        <f>VLOOKUP($B252,'Tillförd energi'!$B$1:$AI$720,MATCH(T$1,'Tillförd energi'!$B$1:$AQ$1,0),FALSE)</f>
        <v>0</v>
      </c>
      <c r="U252">
        <f>VLOOKUP($B252,'Tillförd energi'!$B$1:$AI$720,MATCH(U$1,'Tillförd energi'!$B$1:$AQ$1,0),FALSE)</f>
        <v>0</v>
      </c>
      <c r="V252">
        <f>VLOOKUP($B252,'Tillförd energi'!$B$1:$AI$720,MATCH(V$1,'Tillförd energi'!$B$1:$AQ$1,0),FALSE)</f>
        <v>0</v>
      </c>
      <c r="W252">
        <f>VLOOKUP($B252,'Tillförd energi'!$B$1:$AI$720,MATCH(W$1,'Tillförd energi'!$B$1:$AQ$1,0),FALSE)</f>
        <v>0</v>
      </c>
      <c r="X252">
        <f>VLOOKUP($B252,'Tillförd energi'!$B$1:$AI$720,MATCH(X$1,'Tillförd energi'!$B$1:$AQ$1,0),FALSE)</f>
        <v>0</v>
      </c>
      <c r="Y252">
        <f>VLOOKUP($B252,'Tillförd energi'!$B$1:$AI$720,MATCH(Y$1,'Tillförd energi'!$B$1:$AQ$1,0),FALSE)</f>
        <v>0</v>
      </c>
      <c r="Z252">
        <f>VLOOKUP($B252,'Tillförd energi'!$B$1:$AI$720,MATCH(Z$1,'Tillförd energi'!$B$1:$AQ$1,0),FALSE)</f>
        <v>0</v>
      </c>
      <c r="AA252">
        <f>VLOOKUP($B252,'Tillförd energi'!$B$1:$AI$720,MATCH(AA$1,'Tillförd energi'!$B$1:$AQ$1,0),FALSE)</f>
        <v>0</v>
      </c>
      <c r="AB252">
        <f>VLOOKUP($B252,'Tillförd energi'!$B$1:$AI$720,MATCH(AB$1,'Tillförd energi'!$B$1:$AQ$1,0),FALSE)</f>
        <v>0</v>
      </c>
      <c r="AC252">
        <f>VLOOKUP($B252,'Tillförd energi'!$B$1:$AI$720,MATCH(AC$1,'Tillförd energi'!$B$1:$AQ$1,0),FALSE)</f>
        <v>0</v>
      </c>
      <c r="AD252">
        <f>VLOOKUP($B252,'Tillförd energi'!$B$1:$AI$720,MATCH(AD$1,'Tillförd energi'!$B$1:$AQ$1,0),FALSE)</f>
        <v>0</v>
      </c>
      <c r="AE252">
        <f>VLOOKUP($B252,'Tillförd energi'!$B$1:$AI$720,MATCH(AE$1,'Tillförd energi'!$B$1:$AQ$1,0),FALSE)</f>
        <v>0</v>
      </c>
      <c r="AF252">
        <f>VLOOKUP($B252,'Tillförd energi'!$B$1:$AI$720,MATCH(AF$1,'Tillförd energi'!$B$1:$AQ$1,0),FALSE)</f>
        <v>5.6000000000000001E-2</v>
      </c>
      <c r="AG252">
        <f>IFERROR(VLOOKUP(B252,Miljö!$B$1:$AC$550,MATCH("Köpt mängd produktionsspecifik fjärrvärme:",Miljö!$B$1:$AC$1,0),FALSE)/1,0)</f>
        <v>12.2</v>
      </c>
      <c r="AI252">
        <f t="shared" si="69"/>
        <v>0.1</v>
      </c>
      <c r="AJ252">
        <f t="shared" si="70"/>
        <v>12.299999999999999</v>
      </c>
      <c r="AK252">
        <f>IF(ISERROR(1/VLOOKUP($B252,Leveranser!$B$1:$S$499,MATCH("Såld värme (GWh)",Leveranser!$B$1:$S$1,0),FALSE)),"",VLOOKUP($B252,Leveranser!$B$1:$S$499,MATCH("Såld värme (GWh)",Leveranser!$B$1:$S$1,0),FALSE))</f>
        <v>9.6999999999999993</v>
      </c>
      <c r="AL252">
        <f>VLOOKUP($B252,Leveranser!$B$1:$Y$499,MATCH("Totalt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114">
        <f t="shared" si="71"/>
        <v>0.78861788617886175</v>
      </c>
      <c r="AP252" t="str">
        <f>IFERROR(VLOOKUP($B252,Miljövärden!$B$2:$H$600,7,FALSE),"Nej, saknas")</f>
        <v>Ja</v>
      </c>
      <c r="AQ252" t="str">
        <f>IFERROR(VLOOKUP($B252,Miljövärden!$B$2:$H$600,6,FALSE),"Nej, saknas")</f>
        <v>Nej</v>
      </c>
      <c r="AU252">
        <f t="shared" si="72"/>
        <v>5.6000000000000001E-2</v>
      </c>
      <c r="AV252">
        <f t="shared" si="73"/>
        <v>0</v>
      </c>
      <c r="AW252">
        <f t="shared" si="74"/>
        <v>0</v>
      </c>
      <c r="AX252">
        <f t="shared" si="75"/>
        <v>4.3999999999999997E-2</v>
      </c>
      <c r="AZ252">
        <f t="shared" si="76"/>
        <v>4.3999999999999997E-2</v>
      </c>
      <c r="BC252">
        <f t="shared" si="77"/>
        <v>0</v>
      </c>
      <c r="BD252">
        <f t="shared" si="78"/>
        <v>0</v>
      </c>
      <c r="BE252">
        <f t="shared" si="79"/>
        <v>4.3999999999999997E-2</v>
      </c>
      <c r="BF252">
        <f t="shared" si="80"/>
        <v>0</v>
      </c>
      <c r="BG252">
        <f t="shared" si="81"/>
        <v>5.6000000000000001E-2</v>
      </c>
      <c r="BH252">
        <f>VLOOKUP(B252,Miljö!$B$1:$BX$482,MATCH("Fossilandel för ursprungspecificerad el ()",Miljö!$B$1:$I$1,0),FALSE)</f>
        <v>0</v>
      </c>
      <c r="BI252">
        <f>VLOOKUP(B252,Miljö!$B$1:$BX$482,MATCH("Kärnkraftsandel för ursprungsspecificerad el ()",Miljö!$B$1:$O$1,0),FALSE)</f>
        <v>0</v>
      </c>
      <c r="BJ252">
        <f t="shared" si="82"/>
        <v>12.2</v>
      </c>
      <c r="BK252">
        <f>VLOOKUP(B252,Miljö!$B$1:$P$482,MATCH("Fossil andel i procent (%)",Miljö!$B$1:$P$1,0),FALSE)</f>
        <v>0</v>
      </c>
      <c r="BL252">
        <f t="shared" si="83"/>
        <v>12.299999999999999</v>
      </c>
      <c r="BO252" s="21">
        <f t="shared" si="84"/>
        <v>0</v>
      </c>
      <c r="BP252" s="115">
        <f t="shared" si="85"/>
        <v>0.99186991869918706</v>
      </c>
      <c r="BQ252" s="115">
        <f t="shared" si="86"/>
        <v>8.130081300813009E-3</v>
      </c>
      <c r="BR252" s="115">
        <f t="shared" si="87"/>
        <v>0</v>
      </c>
      <c r="BT252" s="116">
        <f t="shared" si="88"/>
        <v>1</v>
      </c>
      <c r="BW252" s="115">
        <f>IF(AP252="Ja",VLOOKUP(B252,Miljövärden!$B$2:$H$600,MATCH("Total andel fossilt",Miljövärden!$B$2:$H$2,0),FALSE),"")</f>
        <v>0</v>
      </c>
      <c r="BX252" s="116">
        <f t="shared" si="89"/>
        <v>0</v>
      </c>
      <c r="BZ252">
        <f t="shared" si="90"/>
        <v>0</v>
      </c>
      <c r="CA252" s="115">
        <f t="shared" si="91"/>
        <v>0</v>
      </c>
    </row>
    <row r="253" spans="1:79">
      <c r="A253" t="s">
        <v>393</v>
      </c>
      <c r="B253" t="s">
        <v>411</v>
      </c>
      <c r="C253">
        <f>VLOOKUP($B253,'Tillförd energi'!$B$1:$AI$720,MATCH(C$1,'Tillförd energi'!$B$1:$AQ$1,0),FALSE)</f>
        <v>0</v>
      </c>
      <c r="D253">
        <f>VLOOKUP($B253,'Tillförd energi'!$B$1:$AI$720,MATCH(D$1,'Tillförd energi'!$B$1:$AQ$1,0),FALSE)</f>
        <v>0.2</v>
      </c>
      <c r="E253">
        <f>VLOOKUP($B253,'Tillförd energi'!$B$1:$AI$720,MATCH(E$1,'Tillförd energi'!$B$1:$AQ$1,0),FALSE)</f>
        <v>0</v>
      </c>
      <c r="F253">
        <f>VLOOKUP($B253,'Tillförd energi'!$B$1:$AI$720,MATCH(F$1,'Tillförd energi'!$B$1:$AQ$1,0),FALSE)</f>
        <v>0</v>
      </c>
      <c r="G253">
        <f>VLOOKUP($B253,'Tillförd energi'!$B$1:$AI$720,MATCH(G$1,'Tillförd energi'!$B$1:$AQ$1,0),FALSE)</f>
        <v>0</v>
      </c>
      <c r="H253">
        <f>VLOOKUP($B253,'Tillförd energi'!$B$1:$AI$720,MATCH(H$1,'Tillförd energi'!$B$1:$AQ$1,0),FALSE)</f>
        <v>0</v>
      </c>
      <c r="I253">
        <f>VLOOKUP($B253,'Tillförd energi'!$B$1:$AI$720,MATCH(I$1,'Tillförd energi'!$B$1:$AQ$1,0),FALSE)</f>
        <v>0</v>
      </c>
      <c r="J253">
        <f>VLOOKUP($B253,'Tillförd energi'!$B$1:$AI$720,MATCH(J$1,'Tillförd energi'!$B$1:$AQ$1,0),FALSE)</f>
        <v>0</v>
      </c>
      <c r="K253">
        <f>VLOOKUP($B253,'Tillförd energi'!$B$1:$AI$720,MATCH(K$1,'Tillförd energi'!$B$1:$AQ$1,0),FALSE)</f>
        <v>0</v>
      </c>
      <c r="L253">
        <f>VLOOKUP($B253,'Tillförd energi'!$B$1:$AI$720,MATCH(L$1,'Tillförd energi'!$B$1:$AQ$1,0),FALSE)</f>
        <v>0</v>
      </c>
      <c r="M253">
        <f>VLOOKUP($B253,'Tillförd energi'!$B$1:$AI$720,MATCH(M$1,'Tillförd energi'!$B$1:$AQ$1,0),FALSE)</f>
        <v>0</v>
      </c>
      <c r="N253">
        <f>VLOOKUP($B253,'Tillförd energi'!$B$1:$AI$720,MATCH(N$1,'Tillförd energi'!$B$1:$AQ$1,0),FALSE)</f>
        <v>0</v>
      </c>
      <c r="O253">
        <f>VLOOKUP($B253,'Tillförd energi'!$B$1:$AI$720,MATCH(O$1,'Tillförd energi'!$B$1:$AQ$1,0),FALSE)</f>
        <v>0</v>
      </c>
      <c r="P253">
        <f>VLOOKUP($B253,'Tillförd energi'!$B$1:$AI$720,MATCH(P$1,'Tillförd energi'!$B$1:$AQ$1,0),FALSE)</f>
        <v>7.1</v>
      </c>
      <c r="Q253">
        <f>VLOOKUP($B253,'Tillförd energi'!$B$1:$AI$720,MATCH(Q$1,'Tillförd energi'!$B$1:$AQ$1,0),FALSE)</f>
        <v>0</v>
      </c>
      <c r="R253">
        <f>VLOOKUP($B253,'Tillförd energi'!$B$1:$AI$720,MATCH(R$1,'Tillförd energi'!$B$1:$AQ$1,0),FALSE)</f>
        <v>0.2</v>
      </c>
      <c r="S253">
        <f>VLOOKUP($B253,'Tillförd energi'!$B$1:$AI$720,MATCH(S$1,'Tillförd energi'!$B$1:$AQ$1,0),FALSE)</f>
        <v>8</v>
      </c>
      <c r="T253">
        <f>VLOOKUP($B253,'Tillförd energi'!$B$1:$AI$720,MATCH(T$1,'Tillförd energi'!$B$1:$AQ$1,0),FALSE)</f>
        <v>0</v>
      </c>
      <c r="U253">
        <f>VLOOKUP($B253,'Tillförd energi'!$B$1:$AI$720,MATCH(U$1,'Tillförd energi'!$B$1:$AQ$1,0),FALSE)</f>
        <v>0</v>
      </c>
      <c r="V253">
        <f>VLOOKUP($B253,'Tillförd energi'!$B$1:$AI$720,MATCH(V$1,'Tillförd energi'!$B$1:$AQ$1,0),FALSE)</f>
        <v>0</v>
      </c>
      <c r="W253">
        <f>VLOOKUP($B253,'Tillförd energi'!$B$1:$AI$720,MATCH(W$1,'Tillförd energi'!$B$1:$AQ$1,0),FALSE)</f>
        <v>0</v>
      </c>
      <c r="X253">
        <f>VLOOKUP($B253,'Tillförd energi'!$B$1:$AI$720,MATCH(X$1,'Tillförd energi'!$B$1:$AQ$1,0),FALSE)</f>
        <v>0</v>
      </c>
      <c r="Y253">
        <f>VLOOKUP($B253,'Tillförd energi'!$B$1:$AI$720,MATCH(Y$1,'Tillförd energi'!$B$1:$AQ$1,0),FALSE)</f>
        <v>0</v>
      </c>
      <c r="Z253">
        <f>VLOOKUP($B253,'Tillförd energi'!$B$1:$AI$720,MATCH(Z$1,'Tillförd energi'!$B$1:$AQ$1,0),FALSE)</f>
        <v>0</v>
      </c>
      <c r="AA253">
        <f>VLOOKUP($B253,'Tillförd energi'!$B$1:$AI$720,MATCH(AA$1,'Tillförd energi'!$B$1:$AQ$1,0),FALSE)</f>
        <v>0</v>
      </c>
      <c r="AB253">
        <f>VLOOKUP($B253,'Tillförd energi'!$B$1:$AI$720,MATCH(AB$1,'Tillförd energi'!$B$1:$AQ$1,0),FALSE)</f>
        <v>0</v>
      </c>
      <c r="AC253">
        <f>VLOOKUP($B253,'Tillförd energi'!$B$1:$AI$720,MATCH(AC$1,'Tillförd energi'!$B$1:$AQ$1,0),FALSE)</f>
        <v>0</v>
      </c>
      <c r="AD253">
        <f>VLOOKUP($B253,'Tillförd energi'!$B$1:$AI$720,MATCH(AD$1,'Tillförd energi'!$B$1:$AQ$1,0),FALSE)</f>
        <v>0</v>
      </c>
      <c r="AE253">
        <f>VLOOKUP($B253,'Tillförd energi'!$B$1:$AI$720,MATCH(AE$1,'Tillförd energi'!$B$1:$AQ$1,0),FALSE)</f>
        <v>0</v>
      </c>
      <c r="AF253">
        <f>VLOOKUP($B253,'Tillförd energi'!$B$1:$AI$720,MATCH(AF$1,'Tillförd energi'!$B$1:$AQ$1,0),FALSE)</f>
        <v>0.2</v>
      </c>
      <c r="AG253">
        <f>IFERROR(VLOOKUP(B253,Miljö!$B$1:$AC$550,MATCH("Köpt mängd produktionsspecifik fjärrvärme:",Miljö!$B$1:$AC$1,0),FALSE)/1,0)</f>
        <v>0</v>
      </c>
      <c r="AI253">
        <f t="shared" si="69"/>
        <v>15.7</v>
      </c>
      <c r="AJ253">
        <f t="shared" si="70"/>
        <v>15.7</v>
      </c>
      <c r="AK253">
        <f>IF(ISERROR(1/VLOOKUP($B253,Leveranser!$B$1:$S$499,MATCH("Såld värme (GWh)",Leveranser!$B$1:$S$1,0),FALSE)),"",VLOOKUP($B253,Leveranser!$B$1:$S$499,MATCH("Såld värme (GWh)",Leveranser!$B$1:$S$1,0),FALSE))</f>
        <v>12.2</v>
      </c>
      <c r="AL253">
        <f>VLOOKUP($B253,Leveranser!$B$1:$Y$499,MATCH("Totalt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114">
        <f t="shared" si="71"/>
        <v>0.77707006369426745</v>
      </c>
      <c r="AP253" t="str">
        <f>IFERROR(VLOOKUP($B253,Miljövärden!$B$2:$H$600,7,FALSE),"Nej, saknas")</f>
        <v>Ja</v>
      </c>
      <c r="AQ253" t="str">
        <f>IFERROR(VLOOKUP($B253,Miljövärden!$B$2:$H$600,6,FALSE),"Nej, saknas")</f>
        <v>Nej</v>
      </c>
      <c r="AU253">
        <f t="shared" si="72"/>
        <v>0.2</v>
      </c>
      <c r="AV253">
        <f t="shared" si="73"/>
        <v>0</v>
      </c>
      <c r="AW253">
        <f t="shared" si="74"/>
        <v>7.1</v>
      </c>
      <c r="AX253">
        <f t="shared" si="75"/>
        <v>8.1999999999999993</v>
      </c>
      <c r="AZ253">
        <f t="shared" si="76"/>
        <v>15.3</v>
      </c>
      <c r="BC253">
        <f t="shared" si="77"/>
        <v>0.2</v>
      </c>
      <c r="BD253">
        <f t="shared" si="78"/>
        <v>0</v>
      </c>
      <c r="BE253">
        <f t="shared" si="79"/>
        <v>15.3</v>
      </c>
      <c r="BF253">
        <f t="shared" si="80"/>
        <v>0</v>
      </c>
      <c r="BG253">
        <f t="shared" si="81"/>
        <v>0.2</v>
      </c>
      <c r="BH253">
        <f>VLOOKUP(B253,Miljö!$B$1:$BX$482,MATCH("Fossilandel för ursprungspecificerad el ()",Miljö!$B$1:$I$1,0),FALSE)</f>
        <v>0</v>
      </c>
      <c r="BI253">
        <f>VLOOKUP(B253,Miljö!$B$1:$BX$482,MATCH("Kärnkraftsandel för ursprungsspecificerad el ()",Miljö!$B$1:$O$1,0),FALSE)</f>
        <v>0</v>
      </c>
      <c r="BJ253">
        <f t="shared" si="82"/>
        <v>0</v>
      </c>
      <c r="BK253" t="str">
        <f>VLOOKUP(B253,Miljö!$B$1:$P$482,MATCH("Fossil andel i procent (%)",Miljö!$B$1:$P$1,0),FALSE)</f>
        <v>ET</v>
      </c>
      <c r="BL253">
        <f t="shared" si="83"/>
        <v>15.7</v>
      </c>
      <c r="BO253" s="21">
        <f t="shared" si="84"/>
        <v>1.2738853503184714E-2</v>
      </c>
      <c r="BP253" s="115">
        <f t="shared" si="85"/>
        <v>0</v>
      </c>
      <c r="BQ253" s="115">
        <f t="shared" si="86"/>
        <v>0.98726114649681529</v>
      </c>
      <c r="BR253" s="115">
        <f t="shared" si="87"/>
        <v>0</v>
      </c>
      <c r="BT253" s="116">
        <f t="shared" si="88"/>
        <v>1</v>
      </c>
      <c r="BW253" s="115">
        <f>IF(AP253="Ja",VLOOKUP(B253,Miljövärden!$B$2:$H$600,MATCH("Total andel fossilt",Miljövärden!$B$2:$H$2,0),FALSE),"")</f>
        <v>1.2738899999999999E-2</v>
      </c>
      <c r="BX253" s="116">
        <f t="shared" si="89"/>
        <v>4.6496815285165805E-8</v>
      </c>
      <c r="BZ253">
        <f t="shared" si="90"/>
        <v>4.6496815285165805E-8</v>
      </c>
      <c r="CA253" s="115">
        <f t="shared" si="91"/>
        <v>0</v>
      </c>
    </row>
    <row r="254" spans="1:79">
      <c r="A254" t="s">
        <v>393</v>
      </c>
      <c r="B254" t="s">
        <v>412</v>
      </c>
      <c r="C254">
        <f>VLOOKUP($B254,'Tillförd energi'!$B$1:$AI$720,MATCH(C$1,'Tillförd energi'!$B$1:$AQ$1,0),FALSE)</f>
        <v>0</v>
      </c>
      <c r="D254">
        <f>VLOOKUP($B254,'Tillförd energi'!$B$1:$AI$720,MATCH(D$1,'Tillförd energi'!$B$1:$AQ$1,0),FALSE)</f>
        <v>0.2</v>
      </c>
      <c r="E254">
        <f>VLOOKUP($B254,'Tillförd energi'!$B$1:$AI$720,MATCH(E$1,'Tillförd energi'!$B$1:$AQ$1,0),FALSE)</f>
        <v>0</v>
      </c>
      <c r="F254">
        <f>VLOOKUP($B254,'Tillförd energi'!$B$1:$AI$720,MATCH(F$1,'Tillförd energi'!$B$1:$AQ$1,0),FALSE)</f>
        <v>0</v>
      </c>
      <c r="G254">
        <f>VLOOKUP($B254,'Tillförd energi'!$B$1:$AI$720,MATCH(G$1,'Tillförd energi'!$B$1:$AQ$1,0),FALSE)</f>
        <v>0</v>
      </c>
      <c r="H254">
        <f>VLOOKUP($B254,'Tillförd energi'!$B$1:$AI$720,MATCH(H$1,'Tillförd energi'!$B$1:$AQ$1,0),FALSE)</f>
        <v>0</v>
      </c>
      <c r="I254">
        <f>VLOOKUP($B254,'Tillförd energi'!$B$1:$AI$720,MATCH(I$1,'Tillförd energi'!$B$1:$AQ$1,0),FALSE)</f>
        <v>0</v>
      </c>
      <c r="J254">
        <f>VLOOKUP($B254,'Tillförd energi'!$B$1:$AI$720,MATCH(J$1,'Tillförd energi'!$B$1:$AQ$1,0),FALSE)</f>
        <v>0</v>
      </c>
      <c r="K254">
        <f>VLOOKUP($B254,'Tillförd energi'!$B$1:$AI$720,MATCH(K$1,'Tillförd energi'!$B$1:$AQ$1,0),FALSE)</f>
        <v>0</v>
      </c>
      <c r="L254">
        <f>VLOOKUP($B254,'Tillförd energi'!$B$1:$AI$720,MATCH(L$1,'Tillförd energi'!$B$1:$AQ$1,0),FALSE)</f>
        <v>0</v>
      </c>
      <c r="M254">
        <f>VLOOKUP($B254,'Tillförd energi'!$B$1:$AI$720,MATCH(M$1,'Tillförd energi'!$B$1:$AQ$1,0),FALSE)</f>
        <v>0</v>
      </c>
      <c r="N254">
        <f>VLOOKUP($B254,'Tillförd energi'!$B$1:$AI$720,MATCH(N$1,'Tillförd energi'!$B$1:$AQ$1,0),FALSE)</f>
        <v>0</v>
      </c>
      <c r="O254">
        <f>VLOOKUP($B254,'Tillförd energi'!$B$1:$AI$720,MATCH(O$1,'Tillförd energi'!$B$1:$AQ$1,0),FALSE)</f>
        <v>0</v>
      </c>
      <c r="P254">
        <f>VLOOKUP($B254,'Tillförd energi'!$B$1:$AI$720,MATCH(P$1,'Tillförd energi'!$B$1:$AQ$1,0),FALSE)</f>
        <v>0</v>
      </c>
      <c r="Q254">
        <f>VLOOKUP($B254,'Tillförd energi'!$B$1:$AI$720,MATCH(Q$1,'Tillförd energi'!$B$1:$AQ$1,0),FALSE)</f>
        <v>0</v>
      </c>
      <c r="R254">
        <f>VLOOKUP($B254,'Tillförd energi'!$B$1:$AI$720,MATCH(R$1,'Tillförd energi'!$B$1:$AQ$1,0),FALSE)</f>
        <v>0</v>
      </c>
      <c r="S254">
        <f>VLOOKUP($B254,'Tillförd energi'!$B$1:$AI$720,MATCH(S$1,'Tillförd energi'!$B$1:$AQ$1,0),FALSE)</f>
        <v>19</v>
      </c>
      <c r="T254">
        <f>VLOOKUP($B254,'Tillförd energi'!$B$1:$AI$720,MATCH(T$1,'Tillförd energi'!$B$1:$AQ$1,0),FALSE)</f>
        <v>0</v>
      </c>
      <c r="U254">
        <f>VLOOKUP($B254,'Tillförd energi'!$B$1:$AI$720,MATCH(U$1,'Tillförd energi'!$B$1:$AQ$1,0),FALSE)</f>
        <v>0</v>
      </c>
      <c r="V254">
        <f>VLOOKUP($B254,'Tillförd energi'!$B$1:$AI$720,MATCH(V$1,'Tillförd energi'!$B$1:$AQ$1,0),FALSE)</f>
        <v>0</v>
      </c>
      <c r="W254">
        <f>VLOOKUP($B254,'Tillförd energi'!$B$1:$AI$720,MATCH(W$1,'Tillförd energi'!$B$1:$AQ$1,0),FALSE)</f>
        <v>0</v>
      </c>
      <c r="X254">
        <f>VLOOKUP($B254,'Tillförd energi'!$B$1:$AI$720,MATCH(X$1,'Tillförd energi'!$B$1:$AQ$1,0),FALSE)</f>
        <v>0</v>
      </c>
      <c r="Y254">
        <f>VLOOKUP($B254,'Tillförd energi'!$B$1:$AI$720,MATCH(Y$1,'Tillförd energi'!$B$1:$AQ$1,0),FALSE)</f>
        <v>0</v>
      </c>
      <c r="Z254">
        <f>VLOOKUP($B254,'Tillförd energi'!$B$1:$AI$720,MATCH(Z$1,'Tillförd energi'!$B$1:$AQ$1,0),FALSE)</f>
        <v>0</v>
      </c>
      <c r="AA254">
        <f>VLOOKUP($B254,'Tillförd energi'!$B$1:$AI$720,MATCH(AA$1,'Tillförd energi'!$B$1:$AQ$1,0),FALSE)</f>
        <v>0</v>
      </c>
      <c r="AB254">
        <f>VLOOKUP($B254,'Tillförd energi'!$B$1:$AI$720,MATCH(AB$1,'Tillförd energi'!$B$1:$AQ$1,0),FALSE)</f>
        <v>0</v>
      </c>
      <c r="AC254">
        <f>VLOOKUP($B254,'Tillförd energi'!$B$1:$AI$720,MATCH(AC$1,'Tillförd energi'!$B$1:$AQ$1,0),FALSE)</f>
        <v>0</v>
      </c>
      <c r="AD254">
        <f>VLOOKUP($B254,'Tillförd energi'!$B$1:$AI$720,MATCH(AD$1,'Tillförd energi'!$B$1:$AQ$1,0),FALSE)</f>
        <v>0</v>
      </c>
      <c r="AE254">
        <f>VLOOKUP($B254,'Tillförd energi'!$B$1:$AI$720,MATCH(AE$1,'Tillförd energi'!$B$1:$AQ$1,0),FALSE)</f>
        <v>0</v>
      </c>
      <c r="AF254">
        <f>VLOOKUP($B254,'Tillförd energi'!$B$1:$AI$720,MATCH(AF$1,'Tillförd energi'!$B$1:$AQ$1,0),FALSE)</f>
        <v>0.4</v>
      </c>
      <c r="AG254">
        <f>IFERROR(VLOOKUP(B254,Miljö!$B$1:$AC$550,MATCH("Köpt mängd produktionsspecifik fjärrvärme:",Miljö!$B$1:$AC$1,0),FALSE)/1,0)</f>
        <v>0</v>
      </c>
      <c r="AI254">
        <f t="shared" si="69"/>
        <v>19.599999999999998</v>
      </c>
      <c r="AJ254">
        <f t="shared" si="70"/>
        <v>19.599999999999998</v>
      </c>
      <c r="AK254">
        <f>IF(ISERROR(1/VLOOKUP($B254,Leveranser!$B$1:$S$499,MATCH("Såld värme (GWh)",Leveranser!$B$1:$S$1,0),FALSE)),"",VLOOKUP($B254,Leveranser!$B$1:$S$499,MATCH("Såld värme (GWh)",Leveranser!$B$1:$S$1,0),FALSE))</f>
        <v>14.48</v>
      </c>
      <c r="AL254">
        <f>VLOOKUP($B254,Leveranser!$B$1:$Y$499,MATCH("Totalt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114">
        <f t="shared" si="71"/>
        <v>0.73877551020408172</v>
      </c>
      <c r="AP254" t="str">
        <f>IFERROR(VLOOKUP($B254,Miljövärden!$B$2:$H$600,7,FALSE),"Nej, saknas")</f>
        <v>Ja</v>
      </c>
      <c r="AQ254" t="str">
        <f>IFERROR(VLOOKUP($B254,Miljövärden!$B$2:$H$600,6,FALSE),"Nej, saknas")</f>
        <v>Ja</v>
      </c>
      <c r="AU254">
        <f t="shared" si="72"/>
        <v>0.4</v>
      </c>
      <c r="AV254">
        <f t="shared" si="73"/>
        <v>0</v>
      </c>
      <c r="AW254">
        <f t="shared" si="74"/>
        <v>0</v>
      </c>
      <c r="AX254">
        <f t="shared" si="75"/>
        <v>19</v>
      </c>
      <c r="AZ254">
        <f t="shared" si="76"/>
        <v>19</v>
      </c>
      <c r="BC254">
        <f t="shared" si="77"/>
        <v>0.2</v>
      </c>
      <c r="BD254">
        <f t="shared" si="78"/>
        <v>0</v>
      </c>
      <c r="BE254">
        <f t="shared" si="79"/>
        <v>19</v>
      </c>
      <c r="BF254">
        <f t="shared" si="80"/>
        <v>0</v>
      </c>
      <c r="BG254">
        <f t="shared" si="81"/>
        <v>0.4</v>
      </c>
      <c r="BH254">
        <f>VLOOKUP(B254,Miljö!$B$1:$BX$482,MATCH("Fossilandel för ursprungspecificerad el ()",Miljö!$B$1:$I$1,0),FALSE)</f>
        <v>0</v>
      </c>
      <c r="BI254">
        <f>VLOOKUP(B254,Miljö!$B$1:$BX$482,MATCH("Kärnkraftsandel för ursprungsspecificerad el ()",Miljö!$B$1:$O$1,0),FALSE)</f>
        <v>0</v>
      </c>
      <c r="BJ254">
        <f t="shared" si="82"/>
        <v>0</v>
      </c>
      <c r="BK254" t="str">
        <f>VLOOKUP(B254,Miljö!$B$1:$P$482,MATCH("Fossil andel i procent (%)",Miljö!$B$1:$P$1,0),FALSE)</f>
        <v>ET</v>
      </c>
      <c r="BL254">
        <f t="shared" si="83"/>
        <v>19.599999999999998</v>
      </c>
      <c r="BO254" s="21">
        <f t="shared" si="84"/>
        <v>1.0204081632653062E-2</v>
      </c>
      <c r="BP254" s="115">
        <f t="shared" si="85"/>
        <v>0</v>
      </c>
      <c r="BQ254" s="115">
        <f t="shared" si="86"/>
        <v>0.98979591836734693</v>
      </c>
      <c r="BR254" s="115">
        <f t="shared" si="87"/>
        <v>0</v>
      </c>
      <c r="BT254" s="116">
        <f t="shared" si="88"/>
        <v>1</v>
      </c>
      <c r="BW254" s="115">
        <f>IF(AP254="Ja",VLOOKUP(B254,Miljövärden!$B$2:$H$600,MATCH("Total andel fossilt",Miljövärden!$B$2:$H$2,0),FALSE),"")</f>
        <v>1.0204100000000001E-2</v>
      </c>
      <c r="BX254" s="116">
        <f t="shared" si="89"/>
        <v>1.836734693852482E-8</v>
      </c>
      <c r="BZ254">
        <f t="shared" si="90"/>
        <v>1.836734693852482E-8</v>
      </c>
      <c r="CA254" s="115">
        <f t="shared" si="91"/>
        <v>0</v>
      </c>
    </row>
    <row r="255" spans="1:79">
      <c r="A255" t="s">
        <v>393</v>
      </c>
      <c r="B255" t="s">
        <v>413</v>
      </c>
      <c r="C255">
        <f>VLOOKUP($B255,'Tillförd energi'!$B$1:$AI$720,MATCH(C$1,'Tillförd energi'!$B$1:$AQ$1,0),FALSE)</f>
        <v>0</v>
      </c>
      <c r="D255">
        <f>VLOOKUP($B255,'Tillförd energi'!$B$1:$AI$720,MATCH(D$1,'Tillförd energi'!$B$1:$AQ$1,0),FALSE)</f>
        <v>5.0999999999999997E-2</v>
      </c>
      <c r="E255">
        <f>VLOOKUP($B255,'Tillförd energi'!$B$1:$AI$720,MATCH(E$1,'Tillförd energi'!$B$1:$AQ$1,0),FALSE)</f>
        <v>0</v>
      </c>
      <c r="F255">
        <f>VLOOKUP($B255,'Tillförd energi'!$B$1:$AI$720,MATCH(F$1,'Tillförd energi'!$B$1:$AQ$1,0),FALSE)</f>
        <v>0</v>
      </c>
      <c r="G255">
        <f>VLOOKUP($B255,'Tillförd energi'!$B$1:$AI$720,MATCH(G$1,'Tillförd energi'!$B$1:$AQ$1,0),FALSE)</f>
        <v>0</v>
      </c>
      <c r="H255">
        <f>VLOOKUP($B255,'Tillförd energi'!$B$1:$AI$720,MATCH(H$1,'Tillförd energi'!$B$1:$AQ$1,0),FALSE)</f>
        <v>0</v>
      </c>
      <c r="I255">
        <f>VLOOKUP($B255,'Tillförd energi'!$B$1:$AI$720,MATCH(I$1,'Tillförd energi'!$B$1:$AQ$1,0),FALSE)</f>
        <v>0</v>
      </c>
      <c r="J255">
        <f>VLOOKUP($B255,'Tillförd energi'!$B$1:$AI$720,MATCH(J$1,'Tillförd energi'!$B$1:$AQ$1,0),FALSE)</f>
        <v>0</v>
      </c>
      <c r="K255">
        <f>VLOOKUP($B255,'Tillförd energi'!$B$1:$AI$720,MATCH(K$1,'Tillförd energi'!$B$1:$AQ$1,0),FALSE)</f>
        <v>0</v>
      </c>
      <c r="L255">
        <f>VLOOKUP($B255,'Tillförd energi'!$B$1:$AI$720,MATCH(L$1,'Tillförd energi'!$B$1:$AQ$1,0),FALSE)</f>
        <v>0</v>
      </c>
      <c r="M255">
        <f>VLOOKUP($B255,'Tillförd energi'!$B$1:$AI$720,MATCH(M$1,'Tillförd energi'!$B$1:$AQ$1,0),FALSE)</f>
        <v>0</v>
      </c>
      <c r="N255">
        <f>VLOOKUP($B255,'Tillförd energi'!$B$1:$AI$720,MATCH(N$1,'Tillförd energi'!$B$1:$AQ$1,0),FALSE)</f>
        <v>0</v>
      </c>
      <c r="O255">
        <f>VLOOKUP($B255,'Tillförd energi'!$B$1:$AI$720,MATCH(O$1,'Tillförd energi'!$B$1:$AQ$1,0),FALSE)</f>
        <v>0</v>
      </c>
      <c r="P255">
        <f>VLOOKUP($B255,'Tillförd energi'!$B$1:$AI$720,MATCH(P$1,'Tillförd energi'!$B$1:$AQ$1,0),FALSE)</f>
        <v>3.9</v>
      </c>
      <c r="Q255">
        <f>VLOOKUP($B255,'Tillförd energi'!$B$1:$AI$720,MATCH(Q$1,'Tillförd energi'!$B$1:$AQ$1,0),FALSE)</f>
        <v>0</v>
      </c>
      <c r="R255">
        <f>VLOOKUP($B255,'Tillförd energi'!$B$1:$AI$720,MATCH(R$1,'Tillförd energi'!$B$1:$AQ$1,0),FALSE)</f>
        <v>0</v>
      </c>
      <c r="S255">
        <f>VLOOKUP($B255,'Tillförd energi'!$B$1:$AI$720,MATCH(S$1,'Tillförd energi'!$B$1:$AQ$1,0),FALSE)</f>
        <v>4.3</v>
      </c>
      <c r="T255">
        <f>VLOOKUP($B255,'Tillförd energi'!$B$1:$AI$720,MATCH(T$1,'Tillförd energi'!$B$1:$AQ$1,0),FALSE)</f>
        <v>0</v>
      </c>
      <c r="U255">
        <f>VLOOKUP($B255,'Tillförd energi'!$B$1:$AI$720,MATCH(U$1,'Tillförd energi'!$B$1:$AQ$1,0),FALSE)</f>
        <v>0</v>
      </c>
      <c r="V255">
        <f>VLOOKUP($B255,'Tillförd energi'!$B$1:$AI$720,MATCH(V$1,'Tillförd energi'!$B$1:$AQ$1,0),FALSE)</f>
        <v>0</v>
      </c>
      <c r="W255">
        <f>VLOOKUP($B255,'Tillförd energi'!$B$1:$AI$720,MATCH(W$1,'Tillförd energi'!$B$1:$AQ$1,0),FALSE)</f>
        <v>0</v>
      </c>
      <c r="X255">
        <f>VLOOKUP($B255,'Tillförd energi'!$B$1:$AI$720,MATCH(X$1,'Tillförd energi'!$B$1:$AQ$1,0),FALSE)</f>
        <v>0</v>
      </c>
      <c r="Y255">
        <f>VLOOKUP($B255,'Tillförd energi'!$B$1:$AI$720,MATCH(Y$1,'Tillförd energi'!$B$1:$AQ$1,0),FALSE)</f>
        <v>0</v>
      </c>
      <c r="Z255">
        <f>VLOOKUP($B255,'Tillförd energi'!$B$1:$AI$720,MATCH(Z$1,'Tillförd energi'!$B$1:$AQ$1,0),FALSE)</f>
        <v>0</v>
      </c>
      <c r="AA255">
        <f>VLOOKUP($B255,'Tillförd energi'!$B$1:$AI$720,MATCH(AA$1,'Tillförd energi'!$B$1:$AQ$1,0),FALSE)</f>
        <v>0</v>
      </c>
      <c r="AB255">
        <f>VLOOKUP($B255,'Tillförd energi'!$B$1:$AI$720,MATCH(AB$1,'Tillförd energi'!$B$1:$AQ$1,0),FALSE)</f>
        <v>0</v>
      </c>
      <c r="AC255">
        <f>VLOOKUP($B255,'Tillförd energi'!$B$1:$AI$720,MATCH(AC$1,'Tillförd energi'!$B$1:$AQ$1,0),FALSE)</f>
        <v>0</v>
      </c>
      <c r="AD255">
        <f>VLOOKUP($B255,'Tillförd energi'!$B$1:$AI$720,MATCH(AD$1,'Tillförd energi'!$B$1:$AQ$1,0),FALSE)</f>
        <v>0</v>
      </c>
      <c r="AE255">
        <f>VLOOKUP($B255,'Tillförd energi'!$B$1:$AI$720,MATCH(AE$1,'Tillförd energi'!$B$1:$AQ$1,0),FALSE)</f>
        <v>0</v>
      </c>
      <c r="AF255">
        <f>VLOOKUP($B255,'Tillförd energi'!$B$1:$AI$720,MATCH(AF$1,'Tillförd energi'!$B$1:$AQ$1,0),FALSE)</f>
        <v>7.0000000000000007E-2</v>
      </c>
      <c r="AG255">
        <f>IFERROR(VLOOKUP(B255,Miljö!$B$1:$AC$550,MATCH("Köpt mängd produktionsspecifik fjärrvärme:",Miljö!$B$1:$AC$1,0),FALSE)/1,0)</f>
        <v>0</v>
      </c>
      <c r="AI255">
        <f t="shared" si="69"/>
        <v>8.3209999999999997</v>
      </c>
      <c r="AJ255">
        <f t="shared" si="70"/>
        <v>8.3209999999999997</v>
      </c>
      <c r="AK255">
        <f>IF(ISERROR(1/VLOOKUP($B255,Leveranser!$B$1:$S$499,MATCH("Såld värme (GWh)",Leveranser!$B$1:$S$1,0),FALSE)),"",VLOOKUP($B255,Leveranser!$B$1:$S$499,MATCH("Såld värme (GWh)",Leveranser!$B$1:$S$1,0),FALSE))</f>
        <v>5.7</v>
      </c>
      <c r="AL255">
        <f>VLOOKUP($B255,Leveranser!$B$1:$Y$499,MATCH("Totalt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114">
        <f t="shared" si="71"/>
        <v>0.68501382045427239</v>
      </c>
      <c r="AP255" t="str">
        <f>IFERROR(VLOOKUP($B255,Miljövärden!$B$2:$H$600,7,FALSE),"Nej, saknas")</f>
        <v>Ja</v>
      </c>
      <c r="AQ255" t="str">
        <f>IFERROR(VLOOKUP($B255,Miljövärden!$B$2:$H$600,6,FALSE),"Nej, saknas")</f>
        <v>Nej</v>
      </c>
      <c r="AU255">
        <f t="shared" si="72"/>
        <v>7.0000000000000007E-2</v>
      </c>
      <c r="AV255">
        <f t="shared" si="73"/>
        <v>0</v>
      </c>
      <c r="AW255">
        <f t="shared" si="74"/>
        <v>3.9</v>
      </c>
      <c r="AX255">
        <f t="shared" si="75"/>
        <v>4.3</v>
      </c>
      <c r="AZ255">
        <f t="shared" si="76"/>
        <v>8.1999999999999993</v>
      </c>
      <c r="BC255">
        <f t="shared" si="77"/>
        <v>5.0999999999999997E-2</v>
      </c>
      <c r="BD255">
        <f t="shared" si="78"/>
        <v>0</v>
      </c>
      <c r="BE255">
        <f t="shared" si="79"/>
        <v>8.1999999999999993</v>
      </c>
      <c r="BF255">
        <f t="shared" si="80"/>
        <v>0</v>
      </c>
      <c r="BG255">
        <f t="shared" si="81"/>
        <v>7.0000000000000007E-2</v>
      </c>
      <c r="BH255">
        <f>VLOOKUP(B255,Miljö!$B$1:$BX$482,MATCH("Fossilandel för ursprungspecificerad el ()",Miljö!$B$1:$I$1,0),FALSE)</f>
        <v>0</v>
      </c>
      <c r="BI255">
        <f>VLOOKUP(B255,Miljö!$B$1:$BX$482,MATCH("Kärnkraftsandel för ursprungsspecificerad el ()",Miljö!$B$1:$O$1,0),FALSE)</f>
        <v>0</v>
      </c>
      <c r="BJ255">
        <f t="shared" si="82"/>
        <v>0</v>
      </c>
      <c r="BK255" t="str">
        <f>VLOOKUP(B255,Miljö!$B$1:$P$482,MATCH("Fossil andel i procent (%)",Miljö!$B$1:$P$1,0),FALSE)</f>
        <v>ET</v>
      </c>
      <c r="BL255">
        <f t="shared" si="83"/>
        <v>8.3209999999999997</v>
      </c>
      <c r="BO255" s="21">
        <f t="shared" si="84"/>
        <v>6.1290710251171729E-3</v>
      </c>
      <c r="BP255" s="115">
        <f t="shared" si="85"/>
        <v>0</v>
      </c>
      <c r="BQ255" s="115">
        <f t="shared" si="86"/>
        <v>0.99387092897488283</v>
      </c>
      <c r="BR255" s="115">
        <f t="shared" si="87"/>
        <v>0</v>
      </c>
      <c r="BT255" s="116">
        <f t="shared" si="88"/>
        <v>1</v>
      </c>
      <c r="BW255" s="115">
        <f>IF(AP255="Ja",VLOOKUP(B255,Miljövärden!$B$2:$H$600,MATCH("Total andel fossilt",Miljövärden!$B$2:$H$2,0),FALSE),"")</f>
        <v>6.1290700000000004E-3</v>
      </c>
      <c r="BX255" s="116">
        <f t="shared" si="89"/>
        <v>-1.0251171725719765E-9</v>
      </c>
      <c r="BZ255">
        <f t="shared" si="90"/>
        <v>-1.0251171725719765E-9</v>
      </c>
      <c r="CA255" s="115">
        <f t="shared" si="91"/>
        <v>0</v>
      </c>
    </row>
    <row r="256" spans="1:79">
      <c r="A256" t="s">
        <v>393</v>
      </c>
      <c r="B256" t="s">
        <v>414</v>
      </c>
      <c r="C256">
        <f>VLOOKUP($B256,'Tillförd energi'!$B$1:$AI$720,MATCH(C$1,'Tillförd energi'!$B$1:$AQ$1,0),FALSE)</f>
        <v>0</v>
      </c>
      <c r="D256">
        <f>VLOOKUP($B256,'Tillförd energi'!$B$1:$AI$720,MATCH(D$1,'Tillförd energi'!$B$1:$AQ$1,0),FALSE)</f>
        <v>0</v>
      </c>
      <c r="E256">
        <f>VLOOKUP($B256,'Tillförd energi'!$B$1:$AI$720,MATCH(E$1,'Tillförd energi'!$B$1:$AQ$1,0),FALSE)</f>
        <v>0</v>
      </c>
      <c r="F256">
        <f>VLOOKUP($B256,'Tillförd energi'!$B$1:$AI$720,MATCH(F$1,'Tillförd energi'!$B$1:$AQ$1,0),FALSE)</f>
        <v>0</v>
      </c>
      <c r="G256">
        <f>VLOOKUP($B256,'Tillförd energi'!$B$1:$AI$720,MATCH(G$1,'Tillförd energi'!$B$1:$AQ$1,0),FALSE)</f>
        <v>0</v>
      </c>
      <c r="H256">
        <f>VLOOKUP($B256,'Tillförd energi'!$B$1:$AI$720,MATCH(H$1,'Tillförd energi'!$B$1:$AQ$1,0),FALSE)</f>
        <v>0.32700000000000001</v>
      </c>
      <c r="I256">
        <f>VLOOKUP($B256,'Tillförd energi'!$B$1:$AI$720,MATCH(I$1,'Tillförd energi'!$B$1:$AQ$1,0),FALSE)</f>
        <v>0</v>
      </c>
      <c r="J256">
        <f>VLOOKUP($B256,'Tillförd energi'!$B$1:$AI$720,MATCH(J$1,'Tillförd energi'!$B$1:$AQ$1,0),FALSE)</f>
        <v>0</v>
      </c>
      <c r="K256">
        <f>VLOOKUP($B256,'Tillförd energi'!$B$1:$AI$720,MATCH(K$1,'Tillförd energi'!$B$1:$AQ$1,0),FALSE)</f>
        <v>0</v>
      </c>
      <c r="L256">
        <f>VLOOKUP($B256,'Tillförd energi'!$B$1:$AI$720,MATCH(L$1,'Tillförd energi'!$B$1:$AQ$1,0),FALSE)</f>
        <v>0</v>
      </c>
      <c r="M256">
        <f>VLOOKUP($B256,'Tillförd energi'!$B$1:$AI$720,MATCH(M$1,'Tillförd energi'!$B$1:$AQ$1,0),FALSE)</f>
        <v>0</v>
      </c>
      <c r="N256">
        <f>VLOOKUP($B256,'Tillförd energi'!$B$1:$AI$720,MATCH(N$1,'Tillförd energi'!$B$1:$AQ$1,0),FALSE)</f>
        <v>0</v>
      </c>
      <c r="O256">
        <f>VLOOKUP($B256,'Tillförd energi'!$B$1:$AI$720,MATCH(O$1,'Tillförd energi'!$B$1:$AQ$1,0),FALSE)</f>
        <v>0</v>
      </c>
      <c r="P256">
        <f>VLOOKUP($B256,'Tillförd energi'!$B$1:$AI$720,MATCH(P$1,'Tillförd energi'!$B$1:$AQ$1,0),FALSE)</f>
        <v>7.8280000000000003</v>
      </c>
      <c r="Q256">
        <f>VLOOKUP($B256,'Tillförd energi'!$B$1:$AI$720,MATCH(Q$1,'Tillförd energi'!$B$1:$AQ$1,0),FALSE)</f>
        <v>0</v>
      </c>
      <c r="R256">
        <f>VLOOKUP($B256,'Tillförd energi'!$B$1:$AI$720,MATCH(R$1,'Tillförd energi'!$B$1:$AQ$1,0),FALSE)</f>
        <v>0</v>
      </c>
      <c r="S256">
        <f>VLOOKUP($B256,'Tillförd energi'!$B$1:$AI$720,MATCH(S$1,'Tillförd energi'!$B$1:$AQ$1,0),FALSE)</f>
        <v>13.981999999999999</v>
      </c>
      <c r="T256">
        <f>VLOOKUP($B256,'Tillförd energi'!$B$1:$AI$720,MATCH(T$1,'Tillförd energi'!$B$1:$AQ$1,0),FALSE)</f>
        <v>0</v>
      </c>
      <c r="U256">
        <f>VLOOKUP($B256,'Tillförd energi'!$B$1:$AI$720,MATCH(U$1,'Tillförd energi'!$B$1:$AQ$1,0),FALSE)</f>
        <v>0</v>
      </c>
      <c r="V256">
        <f>VLOOKUP($B256,'Tillförd energi'!$B$1:$AI$720,MATCH(V$1,'Tillförd energi'!$B$1:$AQ$1,0),FALSE)</f>
        <v>0</v>
      </c>
      <c r="W256">
        <f>VLOOKUP($B256,'Tillförd energi'!$B$1:$AI$720,MATCH(W$1,'Tillförd energi'!$B$1:$AQ$1,0),FALSE)</f>
        <v>0</v>
      </c>
      <c r="X256">
        <f>VLOOKUP($B256,'Tillförd energi'!$B$1:$AI$720,MATCH(X$1,'Tillförd energi'!$B$1:$AQ$1,0),FALSE)</f>
        <v>0</v>
      </c>
      <c r="Y256">
        <f>VLOOKUP($B256,'Tillförd energi'!$B$1:$AI$720,MATCH(Y$1,'Tillförd energi'!$B$1:$AQ$1,0),FALSE)</f>
        <v>0</v>
      </c>
      <c r="Z256">
        <f>VLOOKUP($B256,'Tillförd energi'!$B$1:$AI$720,MATCH(Z$1,'Tillförd energi'!$B$1:$AQ$1,0),FALSE)</f>
        <v>0</v>
      </c>
      <c r="AA256">
        <f>VLOOKUP($B256,'Tillförd energi'!$B$1:$AI$720,MATCH(AA$1,'Tillförd energi'!$B$1:$AQ$1,0),FALSE)</f>
        <v>0</v>
      </c>
      <c r="AB256">
        <f>VLOOKUP($B256,'Tillförd energi'!$B$1:$AI$720,MATCH(AB$1,'Tillförd energi'!$B$1:$AQ$1,0),FALSE)</f>
        <v>0</v>
      </c>
      <c r="AC256">
        <f>VLOOKUP($B256,'Tillförd energi'!$B$1:$AI$720,MATCH(AC$1,'Tillförd energi'!$B$1:$AQ$1,0),FALSE)</f>
        <v>0</v>
      </c>
      <c r="AD256">
        <f>VLOOKUP($B256,'Tillförd energi'!$B$1:$AI$720,MATCH(AD$1,'Tillförd energi'!$B$1:$AQ$1,0),FALSE)</f>
        <v>1.1140000000000001</v>
      </c>
      <c r="AE256">
        <f>VLOOKUP($B256,'Tillförd energi'!$B$1:$AI$720,MATCH(AE$1,'Tillförd energi'!$B$1:$AQ$1,0),FALSE)</f>
        <v>0</v>
      </c>
      <c r="AF256">
        <f>VLOOKUP($B256,'Tillförd energi'!$B$1:$AI$720,MATCH(AF$1,'Tillförd energi'!$B$1:$AQ$1,0),FALSE)</f>
        <v>0.247</v>
      </c>
      <c r="AG256">
        <f>IFERROR(VLOOKUP(B256,Miljö!$B$1:$AC$550,MATCH("Köpt mängd produktionsspecifik fjärrvärme:",Miljö!$B$1:$AC$1,0),FALSE)/1,0)</f>
        <v>0</v>
      </c>
      <c r="AI256">
        <f t="shared" si="69"/>
        <v>23.498000000000001</v>
      </c>
      <c r="AJ256">
        <f t="shared" si="70"/>
        <v>23.498000000000001</v>
      </c>
      <c r="AK256">
        <f>IF(ISERROR(1/VLOOKUP($B256,Leveranser!$B$1:$S$499,MATCH("Såld värme (GWh)",Leveranser!$B$1:$S$1,0),FALSE)),"",VLOOKUP($B256,Leveranser!$B$1:$S$499,MATCH("Såld värme (GWh)",Leveranser!$B$1:$S$1,0),FALSE))</f>
        <v>18.279</v>
      </c>
      <c r="AL256">
        <f>VLOOKUP($B256,Leveranser!$B$1:$Y$499,MATCH("Totalt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114">
        <f t="shared" si="71"/>
        <v>0.77789599114818275</v>
      </c>
      <c r="AP256" t="str">
        <f>IFERROR(VLOOKUP($B256,Miljövärden!$B$2:$H$600,7,FALSE),"Nej, saknas")</f>
        <v>Ja</v>
      </c>
      <c r="AQ256" t="str">
        <f>IFERROR(VLOOKUP($B256,Miljövärden!$B$2:$H$600,6,FALSE),"Nej, saknas")</f>
        <v>Nej</v>
      </c>
      <c r="AU256">
        <f t="shared" si="72"/>
        <v>0.247</v>
      </c>
      <c r="AV256">
        <f t="shared" si="73"/>
        <v>0</v>
      </c>
      <c r="AW256">
        <f t="shared" si="74"/>
        <v>7.8280000000000003</v>
      </c>
      <c r="AX256">
        <f t="shared" si="75"/>
        <v>13.981999999999999</v>
      </c>
      <c r="AZ256">
        <f t="shared" si="76"/>
        <v>21.81</v>
      </c>
      <c r="BC256">
        <f t="shared" si="77"/>
        <v>0.32700000000000001</v>
      </c>
      <c r="BD256">
        <f t="shared" si="78"/>
        <v>0</v>
      </c>
      <c r="BE256">
        <f t="shared" si="79"/>
        <v>21.81</v>
      </c>
      <c r="BF256">
        <f t="shared" si="80"/>
        <v>1.1140000000000001</v>
      </c>
      <c r="BG256">
        <f t="shared" si="81"/>
        <v>0.247</v>
      </c>
      <c r="BH256">
        <f>VLOOKUP(B256,Miljö!$B$1:$BX$482,MATCH("Fossilandel för ursprungspecificerad el ()",Miljö!$B$1:$I$1,0),FALSE)</f>
        <v>0</v>
      </c>
      <c r="BI256">
        <f>VLOOKUP(B256,Miljö!$B$1:$BX$482,MATCH("Kärnkraftsandel för ursprungsspecificerad el ()",Miljö!$B$1:$O$1,0),FALSE)</f>
        <v>0</v>
      </c>
      <c r="BJ256">
        <f t="shared" si="82"/>
        <v>0</v>
      </c>
      <c r="BK256" t="str">
        <f>VLOOKUP(B256,Miljö!$B$1:$P$482,MATCH("Fossil andel i procent (%)",Miljö!$B$1:$P$1,0),FALSE)</f>
        <v>ET</v>
      </c>
      <c r="BL256">
        <f t="shared" si="83"/>
        <v>23.498000000000001</v>
      </c>
      <c r="BO256" s="21">
        <f t="shared" si="84"/>
        <v>1.3916077964082049E-2</v>
      </c>
      <c r="BP256" s="115">
        <f t="shared" si="85"/>
        <v>0</v>
      </c>
      <c r="BQ256" s="115">
        <f t="shared" si="86"/>
        <v>0.93867563196867809</v>
      </c>
      <c r="BR256" s="115">
        <f t="shared" si="87"/>
        <v>4.7408290067239768E-2</v>
      </c>
      <c r="BT256" s="116">
        <f t="shared" si="88"/>
        <v>0.99999999999999989</v>
      </c>
      <c r="BW256" s="115">
        <f>IF(AP256="Ja",VLOOKUP(B256,Miljövärden!$B$2:$H$600,MATCH("Total andel fossilt",Miljövärden!$B$2:$H$2,0),FALSE),"")</f>
        <v>1.3916100000000001E-2</v>
      </c>
      <c r="BX256" s="116">
        <f t="shared" si="89"/>
        <v>2.203591795146842E-8</v>
      </c>
      <c r="BZ256">
        <f t="shared" si="90"/>
        <v>2.203591795146842E-8</v>
      </c>
      <c r="CA256" s="115">
        <f t="shared" si="91"/>
        <v>0</v>
      </c>
    </row>
    <row r="257" spans="1:79">
      <c r="A257" t="s">
        <v>393</v>
      </c>
      <c r="B257" t="s">
        <v>416</v>
      </c>
      <c r="C257">
        <f>VLOOKUP($B257,'Tillförd energi'!$B$1:$AI$720,MATCH(C$1,'Tillförd energi'!$B$1:$AQ$1,0),FALSE)</f>
        <v>0</v>
      </c>
      <c r="D257">
        <f>VLOOKUP($B257,'Tillförd energi'!$B$1:$AI$720,MATCH(D$1,'Tillförd energi'!$B$1:$AQ$1,0),FALSE)</f>
        <v>0.02</v>
      </c>
      <c r="E257">
        <f>VLOOKUP($B257,'Tillförd energi'!$B$1:$AI$720,MATCH(E$1,'Tillförd energi'!$B$1:$AQ$1,0),FALSE)</f>
        <v>0</v>
      </c>
      <c r="F257">
        <f>VLOOKUP($B257,'Tillförd energi'!$B$1:$AI$720,MATCH(F$1,'Tillförd energi'!$B$1:$AQ$1,0),FALSE)</f>
        <v>0</v>
      </c>
      <c r="G257">
        <f>VLOOKUP($B257,'Tillförd energi'!$B$1:$AI$720,MATCH(G$1,'Tillförd energi'!$B$1:$AQ$1,0),FALSE)</f>
        <v>0</v>
      </c>
      <c r="H257">
        <f>VLOOKUP($B257,'Tillförd energi'!$B$1:$AI$720,MATCH(H$1,'Tillförd energi'!$B$1:$AQ$1,0),FALSE)</f>
        <v>0</v>
      </c>
      <c r="I257">
        <f>VLOOKUP($B257,'Tillförd energi'!$B$1:$AI$720,MATCH(I$1,'Tillförd energi'!$B$1:$AQ$1,0),FALSE)</f>
        <v>0</v>
      </c>
      <c r="J257">
        <f>VLOOKUP($B257,'Tillförd energi'!$B$1:$AI$720,MATCH(J$1,'Tillförd energi'!$B$1:$AQ$1,0),FALSE)</f>
        <v>0</v>
      </c>
      <c r="K257">
        <f>VLOOKUP($B257,'Tillförd energi'!$B$1:$AI$720,MATCH(K$1,'Tillförd energi'!$B$1:$AQ$1,0),FALSE)</f>
        <v>0</v>
      </c>
      <c r="L257">
        <f>VLOOKUP($B257,'Tillförd energi'!$B$1:$AI$720,MATCH(L$1,'Tillförd energi'!$B$1:$AQ$1,0),FALSE)</f>
        <v>0</v>
      </c>
      <c r="M257">
        <f>VLOOKUP($B257,'Tillförd energi'!$B$1:$AI$720,MATCH(M$1,'Tillförd energi'!$B$1:$AQ$1,0),FALSE)</f>
        <v>0</v>
      </c>
      <c r="N257">
        <f>VLOOKUP($B257,'Tillförd energi'!$B$1:$AI$720,MATCH(N$1,'Tillförd energi'!$B$1:$AQ$1,0),FALSE)</f>
        <v>0</v>
      </c>
      <c r="O257">
        <f>VLOOKUP($B257,'Tillförd energi'!$B$1:$AI$720,MATCH(O$1,'Tillförd energi'!$B$1:$AQ$1,0),FALSE)</f>
        <v>24</v>
      </c>
      <c r="P257">
        <f>VLOOKUP($B257,'Tillförd energi'!$B$1:$AI$720,MATCH(P$1,'Tillförd energi'!$B$1:$AQ$1,0),FALSE)</f>
        <v>24</v>
      </c>
      <c r="Q257">
        <f>VLOOKUP($B257,'Tillförd energi'!$B$1:$AI$720,MATCH(Q$1,'Tillförd energi'!$B$1:$AQ$1,0),FALSE)</f>
        <v>0</v>
      </c>
      <c r="R257">
        <f>VLOOKUP($B257,'Tillförd energi'!$B$1:$AI$720,MATCH(R$1,'Tillförd energi'!$B$1:$AQ$1,0),FALSE)</f>
        <v>0</v>
      </c>
      <c r="S257">
        <f>VLOOKUP($B257,'Tillförd energi'!$B$1:$AI$720,MATCH(S$1,'Tillförd energi'!$B$1:$AQ$1,0),FALSE)</f>
        <v>0</v>
      </c>
      <c r="T257">
        <f>VLOOKUP($B257,'Tillförd energi'!$B$1:$AI$720,MATCH(T$1,'Tillförd energi'!$B$1:$AQ$1,0),FALSE)</f>
        <v>0</v>
      </c>
      <c r="U257">
        <f>VLOOKUP($B257,'Tillförd energi'!$B$1:$AI$720,MATCH(U$1,'Tillförd energi'!$B$1:$AQ$1,0),FALSE)</f>
        <v>0</v>
      </c>
      <c r="V257">
        <f>VLOOKUP($B257,'Tillförd energi'!$B$1:$AI$720,MATCH(V$1,'Tillförd energi'!$B$1:$AQ$1,0),FALSE)</f>
        <v>0</v>
      </c>
      <c r="W257">
        <f>VLOOKUP($B257,'Tillförd energi'!$B$1:$AI$720,MATCH(W$1,'Tillförd energi'!$B$1:$AQ$1,0),FALSE)</f>
        <v>0.5</v>
      </c>
      <c r="X257">
        <f>VLOOKUP($B257,'Tillförd energi'!$B$1:$AI$720,MATCH(X$1,'Tillförd energi'!$B$1:$AQ$1,0),FALSE)</f>
        <v>0</v>
      </c>
      <c r="Y257">
        <f>VLOOKUP($B257,'Tillförd energi'!$B$1:$AI$720,MATCH(Y$1,'Tillförd energi'!$B$1:$AQ$1,0),FALSE)</f>
        <v>0</v>
      </c>
      <c r="Z257">
        <f>VLOOKUP($B257,'Tillförd energi'!$B$1:$AI$720,MATCH(Z$1,'Tillförd energi'!$B$1:$AQ$1,0),FALSE)</f>
        <v>0</v>
      </c>
      <c r="AA257">
        <f>VLOOKUP($B257,'Tillförd energi'!$B$1:$AI$720,MATCH(AA$1,'Tillförd energi'!$B$1:$AQ$1,0),FALSE)</f>
        <v>0</v>
      </c>
      <c r="AB257">
        <f>VLOOKUP($B257,'Tillförd energi'!$B$1:$AI$720,MATCH(AB$1,'Tillförd energi'!$B$1:$AQ$1,0),FALSE)</f>
        <v>0</v>
      </c>
      <c r="AC257">
        <f>VLOOKUP($B257,'Tillförd energi'!$B$1:$AI$720,MATCH(AC$1,'Tillförd energi'!$B$1:$AQ$1,0),FALSE)</f>
        <v>0</v>
      </c>
      <c r="AD257">
        <f>VLOOKUP($B257,'Tillförd energi'!$B$1:$AI$720,MATCH(AD$1,'Tillförd energi'!$B$1:$AQ$1,0),FALSE)</f>
        <v>0</v>
      </c>
      <c r="AE257">
        <f>VLOOKUP($B257,'Tillförd energi'!$B$1:$AI$720,MATCH(AE$1,'Tillförd energi'!$B$1:$AQ$1,0),FALSE)</f>
        <v>0</v>
      </c>
      <c r="AF257">
        <f>VLOOKUP($B257,'Tillförd energi'!$B$1:$AI$720,MATCH(AF$1,'Tillförd energi'!$B$1:$AQ$1,0),FALSE)</f>
        <v>1</v>
      </c>
      <c r="AG257">
        <f>IFERROR(VLOOKUP(B257,Miljö!$B$1:$AC$550,MATCH("Köpt mängd produktionsspecifik fjärrvärme:",Miljö!$B$1:$AC$1,0),FALSE)/1,0)</f>
        <v>0</v>
      </c>
      <c r="AI257">
        <f t="shared" si="69"/>
        <v>49.519999999999996</v>
      </c>
      <c r="AJ257">
        <f t="shared" si="70"/>
        <v>49.519999999999996</v>
      </c>
      <c r="AK257">
        <f>IF(ISERROR(1/VLOOKUP($B257,Leveranser!$B$1:$S$499,MATCH("Såld värme (GWh)",Leveranser!$B$1:$S$1,0),FALSE)),"",VLOOKUP($B257,Leveranser!$B$1:$S$499,MATCH("Såld värme (GWh)",Leveranser!$B$1:$S$1,0),FALSE))</f>
        <v>42.067999999999998</v>
      </c>
      <c r="AL257">
        <f>VLOOKUP($B257,Leveranser!$B$1:$Y$499,MATCH("Totalt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114">
        <f t="shared" si="71"/>
        <v>0.84951534733441036</v>
      </c>
      <c r="AP257" t="str">
        <f>IFERROR(VLOOKUP($B257,Miljövärden!$B$2:$H$600,7,FALSE),"Nej, saknas")</f>
        <v>Ja</v>
      </c>
      <c r="AQ257" t="str">
        <f>IFERROR(VLOOKUP($B257,Miljövärden!$B$2:$H$600,6,FALSE),"Nej, saknas")</f>
        <v>Ja</v>
      </c>
      <c r="AU257">
        <f t="shared" si="72"/>
        <v>1</v>
      </c>
      <c r="AV257">
        <f t="shared" si="73"/>
        <v>0</v>
      </c>
      <c r="AW257">
        <f t="shared" si="74"/>
        <v>48</v>
      </c>
      <c r="AX257">
        <f t="shared" si="75"/>
        <v>0</v>
      </c>
      <c r="AZ257">
        <f t="shared" si="76"/>
        <v>48.5</v>
      </c>
      <c r="BC257">
        <f t="shared" si="77"/>
        <v>0.02</v>
      </c>
      <c r="BD257">
        <f t="shared" si="78"/>
        <v>0</v>
      </c>
      <c r="BE257">
        <f t="shared" si="79"/>
        <v>48.5</v>
      </c>
      <c r="BF257">
        <f t="shared" si="80"/>
        <v>0</v>
      </c>
      <c r="BG257">
        <f t="shared" si="81"/>
        <v>1</v>
      </c>
      <c r="BH257">
        <f>VLOOKUP(B257,Miljö!$B$1:$BX$482,MATCH("Fossilandel för ursprungspecificerad el ()",Miljö!$B$1:$I$1,0),FALSE)</f>
        <v>0</v>
      </c>
      <c r="BI257">
        <f>VLOOKUP(B257,Miljö!$B$1:$BX$482,MATCH("Kärnkraftsandel för ursprungsspecificerad el ()",Miljö!$B$1:$O$1,0),FALSE)</f>
        <v>0</v>
      </c>
      <c r="BJ257">
        <f t="shared" si="82"/>
        <v>0</v>
      </c>
      <c r="BK257" t="str">
        <f>VLOOKUP(B257,Miljö!$B$1:$P$482,MATCH("Fossil andel i procent (%)",Miljö!$B$1:$P$1,0),FALSE)</f>
        <v>ET</v>
      </c>
      <c r="BL257">
        <f t="shared" si="83"/>
        <v>49.52</v>
      </c>
      <c r="BO257" s="21">
        <f t="shared" si="84"/>
        <v>4.0387722132471726E-4</v>
      </c>
      <c r="BP257" s="115">
        <f t="shared" si="85"/>
        <v>0</v>
      </c>
      <c r="BQ257" s="115">
        <f t="shared" si="86"/>
        <v>0.99959612277867527</v>
      </c>
      <c r="BR257" s="115">
        <f t="shared" si="87"/>
        <v>0</v>
      </c>
      <c r="BT257" s="116">
        <f t="shared" si="88"/>
        <v>1</v>
      </c>
      <c r="BW257" s="115">
        <f>IF(AP257="Ja",VLOOKUP(B257,Miljövärden!$B$2:$H$600,MATCH("Total andel fossilt",Miljövärden!$B$2:$H$2,0),FALSE),"")</f>
        <v>4.0387700000000002E-4</v>
      </c>
      <c r="BX257" s="116">
        <f t="shared" si="89"/>
        <v>-2.2132471723390612E-10</v>
      </c>
      <c r="BZ257">
        <f t="shared" si="90"/>
        <v>-2.2132471723390612E-10</v>
      </c>
      <c r="CA257" s="115">
        <f t="shared" si="91"/>
        <v>0</v>
      </c>
    </row>
    <row r="258" spans="1:79">
      <c r="A258" t="s">
        <v>393</v>
      </c>
      <c r="B258" t="s">
        <v>417</v>
      </c>
      <c r="C258">
        <f>VLOOKUP($B258,'Tillförd energi'!$B$1:$AI$720,MATCH(C$1,'Tillförd energi'!$B$1:$AQ$1,0),FALSE)</f>
        <v>0</v>
      </c>
      <c r="D258">
        <f>VLOOKUP($B258,'Tillförd energi'!$B$1:$AI$720,MATCH(D$1,'Tillförd energi'!$B$1:$AQ$1,0),FALSE)</f>
        <v>1E-3</v>
      </c>
      <c r="E258">
        <f>VLOOKUP($B258,'Tillförd energi'!$B$1:$AI$720,MATCH(E$1,'Tillförd energi'!$B$1:$AQ$1,0),FALSE)</f>
        <v>0</v>
      </c>
      <c r="F258">
        <f>VLOOKUP($B258,'Tillförd energi'!$B$1:$AI$720,MATCH(F$1,'Tillförd energi'!$B$1:$AQ$1,0),FALSE)</f>
        <v>0</v>
      </c>
      <c r="G258">
        <f>VLOOKUP($B258,'Tillförd energi'!$B$1:$AI$720,MATCH(G$1,'Tillförd energi'!$B$1:$AQ$1,0),FALSE)</f>
        <v>0</v>
      </c>
      <c r="H258">
        <f>VLOOKUP($B258,'Tillförd energi'!$B$1:$AI$720,MATCH(H$1,'Tillförd energi'!$B$1:$AQ$1,0),FALSE)</f>
        <v>0</v>
      </c>
      <c r="I258">
        <f>VLOOKUP($B258,'Tillförd energi'!$B$1:$AI$720,MATCH(I$1,'Tillförd energi'!$B$1:$AQ$1,0),FALSE)</f>
        <v>0</v>
      </c>
      <c r="J258">
        <f>VLOOKUP($B258,'Tillförd energi'!$B$1:$AI$720,MATCH(J$1,'Tillförd energi'!$B$1:$AQ$1,0),FALSE)</f>
        <v>0</v>
      </c>
      <c r="K258">
        <f>VLOOKUP($B258,'Tillförd energi'!$B$1:$AI$720,MATCH(K$1,'Tillförd energi'!$B$1:$AQ$1,0),FALSE)</f>
        <v>0</v>
      </c>
      <c r="L258">
        <f>VLOOKUP($B258,'Tillförd energi'!$B$1:$AI$720,MATCH(L$1,'Tillförd energi'!$B$1:$AQ$1,0),FALSE)</f>
        <v>0</v>
      </c>
      <c r="M258">
        <f>VLOOKUP($B258,'Tillförd energi'!$B$1:$AI$720,MATCH(M$1,'Tillförd energi'!$B$1:$AQ$1,0),FALSE)</f>
        <v>0</v>
      </c>
      <c r="N258">
        <f>VLOOKUP($B258,'Tillförd energi'!$B$1:$AI$720,MATCH(N$1,'Tillförd energi'!$B$1:$AQ$1,0),FALSE)</f>
        <v>0</v>
      </c>
      <c r="O258">
        <f>VLOOKUP($B258,'Tillförd energi'!$B$1:$AI$720,MATCH(O$1,'Tillförd energi'!$B$1:$AQ$1,0),FALSE)</f>
        <v>0</v>
      </c>
      <c r="P258">
        <f>VLOOKUP($B258,'Tillförd energi'!$B$1:$AI$720,MATCH(P$1,'Tillförd energi'!$B$1:$AQ$1,0),FALSE)</f>
        <v>0</v>
      </c>
      <c r="Q258">
        <f>VLOOKUP($B258,'Tillförd energi'!$B$1:$AI$720,MATCH(Q$1,'Tillförd energi'!$B$1:$AQ$1,0),FALSE)</f>
        <v>69.982399999999998</v>
      </c>
      <c r="R258">
        <f>VLOOKUP($B258,'Tillförd energi'!$B$1:$AI$720,MATCH(R$1,'Tillförd energi'!$B$1:$AQ$1,0),FALSE)</f>
        <v>0</v>
      </c>
      <c r="S258">
        <f>VLOOKUP($B258,'Tillförd energi'!$B$1:$AI$720,MATCH(S$1,'Tillförd energi'!$B$1:$AQ$1,0),FALSE)</f>
        <v>0</v>
      </c>
      <c r="T258">
        <f>VLOOKUP($B258,'Tillförd energi'!$B$1:$AI$720,MATCH(T$1,'Tillförd energi'!$B$1:$AQ$1,0),FALSE)</f>
        <v>0</v>
      </c>
      <c r="U258">
        <f>VLOOKUP($B258,'Tillförd energi'!$B$1:$AI$720,MATCH(U$1,'Tillförd energi'!$B$1:$AQ$1,0),FALSE)</f>
        <v>0</v>
      </c>
      <c r="V258">
        <f>VLOOKUP($B258,'Tillförd energi'!$B$1:$AI$720,MATCH(V$1,'Tillförd energi'!$B$1:$AQ$1,0),FALSE)</f>
        <v>0</v>
      </c>
      <c r="W258">
        <f>VLOOKUP($B258,'Tillförd energi'!$B$1:$AI$720,MATCH(W$1,'Tillförd energi'!$B$1:$AQ$1,0),FALSE)</f>
        <v>0</v>
      </c>
      <c r="X258">
        <f>VLOOKUP($B258,'Tillförd energi'!$B$1:$AI$720,MATCH(X$1,'Tillförd energi'!$B$1:$AQ$1,0),FALSE)</f>
        <v>0</v>
      </c>
      <c r="Y258">
        <f>VLOOKUP($B258,'Tillförd energi'!$B$1:$AI$720,MATCH(Y$1,'Tillförd energi'!$B$1:$AQ$1,0),FALSE)</f>
        <v>0</v>
      </c>
      <c r="Z258">
        <f>VLOOKUP($B258,'Tillförd energi'!$B$1:$AI$720,MATCH(Z$1,'Tillförd energi'!$B$1:$AQ$1,0),FALSE)</f>
        <v>0</v>
      </c>
      <c r="AA258">
        <f>VLOOKUP($B258,'Tillförd energi'!$B$1:$AI$720,MATCH(AA$1,'Tillförd energi'!$B$1:$AQ$1,0),FALSE)</f>
        <v>0</v>
      </c>
      <c r="AB258">
        <f>VLOOKUP($B258,'Tillförd energi'!$B$1:$AI$720,MATCH(AB$1,'Tillförd energi'!$B$1:$AQ$1,0),FALSE)</f>
        <v>0</v>
      </c>
      <c r="AC258">
        <f>VLOOKUP($B258,'Tillförd energi'!$B$1:$AI$720,MATCH(AC$1,'Tillförd energi'!$B$1:$AQ$1,0),FALSE)</f>
        <v>0</v>
      </c>
      <c r="AD258">
        <f>VLOOKUP($B258,'Tillförd energi'!$B$1:$AI$720,MATCH(AD$1,'Tillförd energi'!$B$1:$AQ$1,0),FALSE)</f>
        <v>0</v>
      </c>
      <c r="AE258">
        <f>VLOOKUP($B258,'Tillförd energi'!$B$1:$AI$720,MATCH(AE$1,'Tillförd energi'!$B$1:$AQ$1,0),FALSE)</f>
        <v>0</v>
      </c>
      <c r="AF258">
        <f>VLOOKUP($B258,'Tillförd energi'!$B$1:$AI$720,MATCH(AF$1,'Tillförd energi'!$B$1:$AQ$1,0),FALSE)</f>
        <v>0.61799999999999999</v>
      </c>
      <c r="AG258">
        <f>IFERROR(VLOOKUP(B258,Miljö!$B$1:$AC$550,MATCH("Köpt mängd produktionsspecifik fjärrvärme:",Miljö!$B$1:$AC$1,0),FALSE)/1,0)</f>
        <v>0</v>
      </c>
      <c r="AI258">
        <f t="shared" si="69"/>
        <v>70.601399999999998</v>
      </c>
      <c r="AJ258">
        <f t="shared" si="70"/>
        <v>70.601399999999998</v>
      </c>
      <c r="AK258">
        <f>IF(ISERROR(1/VLOOKUP($B258,Leveranser!$B$1:$S$499,MATCH("Såld värme (GWh)",Leveranser!$B$1:$S$1,0),FALSE)),"",VLOOKUP($B258,Leveranser!$B$1:$S$499,MATCH("Såld värme (GWh)",Leveranser!$B$1:$S$1,0),FALSE))</f>
        <v>45.2</v>
      </c>
      <c r="AL258">
        <f>VLOOKUP($B258,Leveranser!$B$1:$Y$499,MATCH("Totalt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114">
        <f t="shared" si="71"/>
        <v>0.64021393343474786</v>
      </c>
      <c r="AP258" t="str">
        <f>IFERROR(VLOOKUP($B258,Miljövärden!$B$2:$H$600,7,FALSE),"Nej, saknas")</f>
        <v>Ja</v>
      </c>
      <c r="AQ258" t="str">
        <f>IFERROR(VLOOKUP($B258,Miljövärden!$B$2:$H$600,6,FALSE),"Nej, saknas")</f>
        <v>Nej</v>
      </c>
      <c r="AU258">
        <f t="shared" si="72"/>
        <v>0.61799999999999999</v>
      </c>
      <c r="AV258">
        <f t="shared" si="73"/>
        <v>0</v>
      </c>
      <c r="AW258">
        <f t="shared" si="74"/>
        <v>69.982399999999998</v>
      </c>
      <c r="AX258">
        <f t="shared" si="75"/>
        <v>0</v>
      </c>
      <c r="AZ258">
        <f t="shared" si="76"/>
        <v>69.982399999999998</v>
      </c>
      <c r="BC258">
        <f t="shared" si="77"/>
        <v>1E-3</v>
      </c>
      <c r="BD258">
        <f t="shared" si="78"/>
        <v>0</v>
      </c>
      <c r="BE258">
        <f t="shared" si="79"/>
        <v>69.982399999999998</v>
      </c>
      <c r="BF258">
        <f t="shared" si="80"/>
        <v>0</v>
      </c>
      <c r="BG258">
        <f t="shared" si="81"/>
        <v>0.61799999999999999</v>
      </c>
      <c r="BH258">
        <f>VLOOKUP(B258,Miljö!$B$1:$BX$482,MATCH("Fossilandel för ursprungspecificerad el ()",Miljö!$B$1:$I$1,0),FALSE)</f>
        <v>0</v>
      </c>
      <c r="BI258">
        <f>VLOOKUP(B258,Miljö!$B$1:$BX$482,MATCH("Kärnkraftsandel för ursprungsspecificerad el ()",Miljö!$B$1:$O$1,0),FALSE)</f>
        <v>0</v>
      </c>
      <c r="BJ258">
        <f t="shared" si="82"/>
        <v>0</v>
      </c>
      <c r="BK258" t="str">
        <f>VLOOKUP(B258,Miljö!$B$1:$P$482,MATCH("Fossil andel i procent (%)",Miljö!$B$1:$P$1,0),FALSE)</f>
        <v>ET</v>
      </c>
      <c r="BL258">
        <f t="shared" si="83"/>
        <v>70.601399999999998</v>
      </c>
      <c r="BO258" s="21">
        <f t="shared" si="84"/>
        <v>1.4164025075989996E-5</v>
      </c>
      <c r="BP258" s="115">
        <f t="shared" si="85"/>
        <v>0</v>
      </c>
      <c r="BQ258" s="115">
        <f t="shared" si="86"/>
        <v>0.99998583597492396</v>
      </c>
      <c r="BR258" s="115">
        <f t="shared" si="87"/>
        <v>0</v>
      </c>
      <c r="BT258" s="116">
        <f t="shared" si="88"/>
        <v>1</v>
      </c>
      <c r="BW258" s="115">
        <f>IF(AP258="Ja",VLOOKUP(B258,Miljövärden!$B$2:$H$600,MATCH("Total andel fossilt",Miljövärden!$B$2:$H$2,0),FALSE),"")</f>
        <v>1.4164E-5</v>
      </c>
      <c r="BX258" s="116">
        <f t="shared" si="89"/>
        <v>-2.5075989995600851E-11</v>
      </c>
      <c r="BZ258">
        <f t="shared" si="90"/>
        <v>-2.5075989995600851E-11</v>
      </c>
      <c r="CA258" s="115">
        <f t="shared" si="91"/>
        <v>0</v>
      </c>
    </row>
    <row r="259" spans="1:79">
      <c r="A259" t="s">
        <v>393</v>
      </c>
      <c r="B259" t="s">
        <v>419</v>
      </c>
      <c r="C259">
        <f>VLOOKUP($B259,'Tillförd energi'!$B$1:$AI$720,MATCH(C$1,'Tillförd energi'!$B$1:$AQ$1,0),FALSE)</f>
        <v>0</v>
      </c>
      <c r="D259">
        <f>VLOOKUP($B259,'Tillförd energi'!$B$1:$AI$720,MATCH(D$1,'Tillförd energi'!$B$1:$AQ$1,0),FALSE)</f>
        <v>0.3</v>
      </c>
      <c r="E259">
        <f>VLOOKUP($B259,'Tillförd energi'!$B$1:$AI$720,MATCH(E$1,'Tillförd energi'!$B$1:$AQ$1,0),FALSE)</f>
        <v>0</v>
      </c>
      <c r="F259">
        <f>VLOOKUP($B259,'Tillförd energi'!$B$1:$AI$720,MATCH(F$1,'Tillförd energi'!$B$1:$AQ$1,0),FALSE)</f>
        <v>0</v>
      </c>
      <c r="G259">
        <f>VLOOKUP($B259,'Tillförd energi'!$B$1:$AI$720,MATCH(G$1,'Tillförd energi'!$B$1:$AQ$1,0),FALSE)</f>
        <v>0</v>
      </c>
      <c r="H259">
        <f>VLOOKUP($B259,'Tillförd energi'!$B$1:$AI$720,MATCH(H$1,'Tillförd energi'!$B$1:$AQ$1,0),FALSE)</f>
        <v>0</v>
      </c>
      <c r="I259">
        <f>VLOOKUP($B259,'Tillförd energi'!$B$1:$AI$720,MATCH(I$1,'Tillförd energi'!$B$1:$AQ$1,0),FALSE)</f>
        <v>0</v>
      </c>
      <c r="J259">
        <f>VLOOKUP($B259,'Tillförd energi'!$B$1:$AI$720,MATCH(J$1,'Tillförd energi'!$B$1:$AQ$1,0),FALSE)</f>
        <v>0</v>
      </c>
      <c r="K259">
        <f>VLOOKUP($B259,'Tillförd energi'!$B$1:$AI$720,MATCH(K$1,'Tillförd energi'!$B$1:$AQ$1,0),FALSE)</f>
        <v>0</v>
      </c>
      <c r="L259">
        <f>VLOOKUP($B259,'Tillförd energi'!$B$1:$AI$720,MATCH(L$1,'Tillförd energi'!$B$1:$AQ$1,0),FALSE)</f>
        <v>0</v>
      </c>
      <c r="M259">
        <f>VLOOKUP($B259,'Tillförd energi'!$B$1:$AI$720,MATCH(M$1,'Tillförd energi'!$B$1:$AQ$1,0),FALSE)</f>
        <v>0</v>
      </c>
      <c r="N259">
        <f>VLOOKUP($B259,'Tillförd energi'!$B$1:$AI$720,MATCH(N$1,'Tillförd energi'!$B$1:$AQ$1,0),FALSE)</f>
        <v>0</v>
      </c>
      <c r="O259">
        <f>VLOOKUP($B259,'Tillförd energi'!$B$1:$AI$720,MATCH(O$1,'Tillförd energi'!$B$1:$AQ$1,0),FALSE)</f>
        <v>16</v>
      </c>
      <c r="P259">
        <f>VLOOKUP($B259,'Tillförd energi'!$B$1:$AI$720,MATCH(P$1,'Tillförd energi'!$B$1:$AQ$1,0),FALSE)</f>
        <v>15</v>
      </c>
      <c r="Q259">
        <f>VLOOKUP($B259,'Tillförd energi'!$B$1:$AI$720,MATCH(Q$1,'Tillförd energi'!$B$1:$AQ$1,0),FALSE)</f>
        <v>0</v>
      </c>
      <c r="R259">
        <f>VLOOKUP($B259,'Tillförd energi'!$B$1:$AI$720,MATCH(R$1,'Tillförd energi'!$B$1:$AQ$1,0),FALSE)</f>
        <v>0.2</v>
      </c>
      <c r="S259">
        <f>VLOOKUP($B259,'Tillförd energi'!$B$1:$AI$720,MATCH(S$1,'Tillförd energi'!$B$1:$AQ$1,0),FALSE)</f>
        <v>0</v>
      </c>
      <c r="T259">
        <f>VLOOKUP($B259,'Tillförd energi'!$B$1:$AI$720,MATCH(T$1,'Tillförd energi'!$B$1:$AQ$1,0),FALSE)</f>
        <v>0</v>
      </c>
      <c r="U259">
        <f>VLOOKUP($B259,'Tillförd energi'!$B$1:$AI$720,MATCH(U$1,'Tillförd energi'!$B$1:$AQ$1,0),FALSE)</f>
        <v>0</v>
      </c>
      <c r="V259">
        <f>VLOOKUP($B259,'Tillförd energi'!$B$1:$AI$720,MATCH(V$1,'Tillförd energi'!$B$1:$AQ$1,0),FALSE)</f>
        <v>0</v>
      </c>
      <c r="W259">
        <f>VLOOKUP($B259,'Tillförd energi'!$B$1:$AI$720,MATCH(W$1,'Tillförd energi'!$B$1:$AQ$1,0),FALSE)</f>
        <v>0.05</v>
      </c>
      <c r="X259">
        <f>VLOOKUP($B259,'Tillförd energi'!$B$1:$AI$720,MATCH(X$1,'Tillförd energi'!$B$1:$AQ$1,0),FALSE)</f>
        <v>0</v>
      </c>
      <c r="Y259">
        <f>VLOOKUP($B259,'Tillförd energi'!$B$1:$AI$720,MATCH(Y$1,'Tillförd energi'!$B$1:$AQ$1,0),FALSE)</f>
        <v>0</v>
      </c>
      <c r="Z259">
        <f>VLOOKUP($B259,'Tillförd energi'!$B$1:$AI$720,MATCH(Z$1,'Tillförd energi'!$B$1:$AQ$1,0),FALSE)</f>
        <v>0</v>
      </c>
      <c r="AA259">
        <f>VLOOKUP($B259,'Tillförd energi'!$B$1:$AI$720,MATCH(AA$1,'Tillförd energi'!$B$1:$AQ$1,0),FALSE)</f>
        <v>0</v>
      </c>
      <c r="AB259">
        <f>VLOOKUP($B259,'Tillförd energi'!$B$1:$AI$720,MATCH(AB$1,'Tillförd energi'!$B$1:$AQ$1,0),FALSE)</f>
        <v>0</v>
      </c>
      <c r="AC259">
        <f>VLOOKUP($B259,'Tillförd energi'!$B$1:$AI$720,MATCH(AC$1,'Tillförd energi'!$B$1:$AQ$1,0),FALSE)</f>
        <v>0</v>
      </c>
      <c r="AD259">
        <f>VLOOKUP($B259,'Tillförd energi'!$B$1:$AI$720,MATCH(AD$1,'Tillförd energi'!$B$1:$AQ$1,0),FALSE)</f>
        <v>0</v>
      </c>
      <c r="AE259">
        <f>VLOOKUP($B259,'Tillförd energi'!$B$1:$AI$720,MATCH(AE$1,'Tillförd energi'!$B$1:$AQ$1,0),FALSE)</f>
        <v>0</v>
      </c>
      <c r="AF259">
        <f>VLOOKUP($B259,'Tillförd energi'!$B$1:$AI$720,MATCH(AF$1,'Tillförd energi'!$B$1:$AQ$1,0),FALSE)</f>
        <v>0.8</v>
      </c>
      <c r="AG259">
        <f>IFERROR(VLOOKUP(B259,Miljö!$B$1:$AC$550,MATCH("Köpt mängd produktionsspecifik fjärrvärme:",Miljö!$B$1:$AC$1,0),FALSE)/1,0)</f>
        <v>0</v>
      </c>
      <c r="AI259">
        <f t="shared" ref="AI259:AI322" si="92">SUM(C259:AF259)</f>
        <v>32.35</v>
      </c>
      <c r="AJ259">
        <f t="shared" ref="AJ259:AJ322" si="93">SUM(C259:AG259)</f>
        <v>32.35</v>
      </c>
      <c r="AK259">
        <f>IF(ISERROR(1/VLOOKUP($B259,Leveranser!$B$1:$S$499,MATCH("Såld värme (GWh)",Leveranser!$B$1:$S$1,0),FALSE)),"",VLOOKUP($B259,Leveranser!$B$1:$S$499,MATCH("Såld värme (GWh)",Leveranser!$B$1:$S$1,0),FALSE))</f>
        <v>27.535</v>
      </c>
      <c r="AL259">
        <f>VLOOKUP($B259,Leveranser!$B$1:$Y$499,MATCH("Totalt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114">
        <f t="shared" ref="AN259:AN322" si="94">IFERROR(AK259/AJ259,"")</f>
        <v>0.8511591962905718</v>
      </c>
      <c r="AP259" t="str">
        <f>IFERROR(VLOOKUP($B259,Miljövärden!$B$2:$H$600,7,FALSE),"Nej, saknas")</f>
        <v>Ja</v>
      </c>
      <c r="AQ259" t="str">
        <f>IFERROR(VLOOKUP($B259,Miljövärden!$B$2:$H$600,6,FALSE),"Nej, saknas")</f>
        <v>Ja</v>
      </c>
      <c r="AU259">
        <f t="shared" ref="AU259:AU322" si="95">Z259+AA259+AF259</f>
        <v>0.8</v>
      </c>
      <c r="AV259">
        <f t="shared" ref="AV259:AV322" si="96">X259</f>
        <v>0</v>
      </c>
      <c r="AW259">
        <f t="shared" ref="AW259:AW322" si="97">M259+N259+O259+P259+Q259</f>
        <v>31</v>
      </c>
      <c r="AX259">
        <f t="shared" ref="AX259:AX322" si="98">R259+S259+T259+U259</f>
        <v>0.2</v>
      </c>
      <c r="AZ259">
        <f t="shared" ref="AZ259:AZ322" si="99">L259+M259+N259+O259+P259+Q259+R259+S259+T259+U259+V259+W259+X259</f>
        <v>31.25</v>
      </c>
      <c r="BC259">
        <f t="shared" ref="BC259:BC322" si="100">C259+D259+E259+F259+G259+H259+AE259</f>
        <v>0.3</v>
      </c>
      <c r="BD259">
        <f t="shared" ref="BD259:BD322" si="101">Y259</f>
        <v>0</v>
      </c>
      <c r="BE259">
        <f t="shared" ref="BE259:BE322" si="102">M259+N259+O259+P259+Q259+R259+S259+T259+U259+V259+W259+X259</f>
        <v>31.25</v>
      </c>
      <c r="BF259">
        <f t="shared" ref="BF259:BF322" si="103">I259+J259+K259+L259+AB259+AC259+AD259</f>
        <v>0</v>
      </c>
      <c r="BG259">
        <f t="shared" ref="BG259:BG322" si="104">Z259+AA259+AF259</f>
        <v>0.8</v>
      </c>
      <c r="BH259">
        <f>VLOOKUP(B259,Miljö!$B$1:$BX$482,MATCH("Fossilandel för ursprungspecificerad el ()",Miljö!$B$1:$I$1,0),FALSE)</f>
        <v>0</v>
      </c>
      <c r="BI259">
        <f>VLOOKUP(B259,Miljö!$B$1:$BX$482,MATCH("Kärnkraftsandel för ursprungsspecificerad el ()",Miljö!$B$1:$O$1,0),FALSE)</f>
        <v>0</v>
      </c>
      <c r="BJ259">
        <f t="shared" ref="BJ259:BJ322" si="105">AG259</f>
        <v>0</v>
      </c>
      <c r="BK259" t="str">
        <f>VLOOKUP(B259,Miljö!$B$1:$P$482,MATCH("Fossil andel i procent (%)",Miljö!$B$1:$P$1,0),FALSE)</f>
        <v>ET</v>
      </c>
      <c r="BL259">
        <f t="shared" ref="BL259:BL322" si="106">SUM(BC259:BG259,BJ259)</f>
        <v>32.35</v>
      </c>
      <c r="BO259" s="21">
        <f t="shared" ref="BO259:BO322" si="107">IF(AP259="ja",(BC259+IFERROR(BG259*BH259,0)+IFERROR(BJ259*BK259/100,0))/$BL259,"")</f>
        <v>9.2735703245749607E-3</v>
      </c>
      <c r="BP259" s="115">
        <f t="shared" ref="BP259:BP322" si="108">IF(AP259="ja",(BD259+IFERROR(BG259*BI259,0)+IFERROR(BJ259*(1-BK259/100),0))/$BL259,"")</f>
        <v>0</v>
      </c>
      <c r="BQ259" s="115">
        <f t="shared" ref="BQ259:BQ322" si="109">IF(AP259="ja",(BE259+IFERROR(BG259*(1-BH259-BI259),0))/$BL259,"")</f>
        <v>0.9907264296754249</v>
      </c>
      <c r="BR259" s="115">
        <f t="shared" ref="BR259:BR322" si="110">IF(AP259="Ja",BF259/$BL259,"")</f>
        <v>0</v>
      </c>
      <c r="BT259" s="116">
        <f t="shared" ref="BT259:BT322" si="111">SUM(BO259:BR259)</f>
        <v>0.99999999999999989</v>
      </c>
      <c r="BW259" s="115">
        <f>IF(AP259="Ja",VLOOKUP(B259,Miljövärden!$B$2:$H$600,MATCH("Total andel fossilt",Miljövärden!$B$2:$H$2,0),FALSE),"")</f>
        <v>9.2735700000000001E-3</v>
      </c>
      <c r="BX259" s="116">
        <f t="shared" ref="BX259:BX322" si="112">BW259-BO259</f>
        <v>-3.2457496065840807E-10</v>
      </c>
      <c r="BZ259">
        <f t="shared" ref="BZ259:BZ322" si="113">IFERROR(BW259-BO259,"")</f>
        <v>-3.2457496065840807E-10</v>
      </c>
      <c r="CA259" s="115">
        <f t="shared" ref="CA259:CA322" si="114">IFERROR(ROUND(BW259,3)-ROUND(BO259,3),"")</f>
        <v>0</v>
      </c>
    </row>
    <row r="260" spans="1:79">
      <c r="A260" t="s">
        <v>393</v>
      </c>
      <c r="B260" t="s">
        <v>421</v>
      </c>
      <c r="C260">
        <f>VLOOKUP($B260,'Tillförd energi'!$B$1:$AI$720,MATCH(C$1,'Tillförd energi'!$B$1:$AQ$1,0),FALSE)</f>
        <v>0</v>
      </c>
      <c r="D260">
        <f>VLOOKUP($B260,'Tillförd energi'!$B$1:$AI$720,MATCH(D$1,'Tillförd energi'!$B$1:$AQ$1,0),FALSE)</f>
        <v>0.04</v>
      </c>
      <c r="E260">
        <f>VLOOKUP($B260,'Tillförd energi'!$B$1:$AI$720,MATCH(E$1,'Tillförd energi'!$B$1:$AQ$1,0),FALSE)</f>
        <v>0</v>
      </c>
      <c r="F260">
        <f>VLOOKUP($B260,'Tillförd energi'!$B$1:$AI$720,MATCH(F$1,'Tillförd energi'!$B$1:$AQ$1,0),FALSE)</f>
        <v>0</v>
      </c>
      <c r="G260">
        <f>VLOOKUP($B260,'Tillförd energi'!$B$1:$AI$720,MATCH(G$1,'Tillförd energi'!$B$1:$AQ$1,0),FALSE)</f>
        <v>0</v>
      </c>
      <c r="H260">
        <f>VLOOKUP($B260,'Tillförd energi'!$B$1:$AI$720,MATCH(H$1,'Tillförd energi'!$B$1:$AQ$1,0),FALSE)</f>
        <v>0</v>
      </c>
      <c r="I260">
        <f>VLOOKUP($B260,'Tillförd energi'!$B$1:$AI$720,MATCH(I$1,'Tillförd energi'!$B$1:$AQ$1,0),FALSE)</f>
        <v>0</v>
      </c>
      <c r="J260">
        <f>VLOOKUP($B260,'Tillförd energi'!$B$1:$AI$720,MATCH(J$1,'Tillförd energi'!$B$1:$AQ$1,0),FALSE)</f>
        <v>0</v>
      </c>
      <c r="K260">
        <f>VLOOKUP($B260,'Tillförd energi'!$B$1:$AI$720,MATCH(K$1,'Tillförd energi'!$B$1:$AQ$1,0),FALSE)</f>
        <v>0</v>
      </c>
      <c r="L260">
        <f>VLOOKUP($B260,'Tillförd energi'!$B$1:$AI$720,MATCH(L$1,'Tillförd energi'!$B$1:$AQ$1,0),FALSE)</f>
        <v>0</v>
      </c>
      <c r="M260">
        <f>VLOOKUP($B260,'Tillförd energi'!$B$1:$AI$720,MATCH(M$1,'Tillförd energi'!$B$1:$AQ$1,0),FALSE)</f>
        <v>7.1</v>
      </c>
      <c r="N260">
        <f>VLOOKUP($B260,'Tillförd energi'!$B$1:$AI$720,MATCH(N$1,'Tillförd energi'!$B$1:$AQ$1,0),FALSE)</f>
        <v>0</v>
      </c>
      <c r="O260">
        <f>VLOOKUP($B260,'Tillförd energi'!$B$1:$AI$720,MATCH(O$1,'Tillförd energi'!$B$1:$AQ$1,0),FALSE)</f>
        <v>0</v>
      </c>
      <c r="P260">
        <f>VLOOKUP($B260,'Tillförd energi'!$B$1:$AI$720,MATCH(P$1,'Tillförd energi'!$B$1:$AQ$1,0),FALSE)</f>
        <v>0</v>
      </c>
      <c r="Q260">
        <f>VLOOKUP($B260,'Tillförd energi'!$B$1:$AI$720,MATCH(Q$1,'Tillförd energi'!$B$1:$AQ$1,0),FALSE)</f>
        <v>4.7</v>
      </c>
      <c r="R260">
        <f>VLOOKUP($B260,'Tillförd energi'!$B$1:$AI$720,MATCH(R$1,'Tillförd energi'!$B$1:$AQ$1,0),FALSE)</f>
        <v>0</v>
      </c>
      <c r="S260">
        <f>VLOOKUP($B260,'Tillförd energi'!$B$1:$AI$720,MATCH(S$1,'Tillförd energi'!$B$1:$AQ$1,0),FALSE)</f>
        <v>0</v>
      </c>
      <c r="T260">
        <f>VLOOKUP($B260,'Tillförd energi'!$B$1:$AI$720,MATCH(T$1,'Tillförd energi'!$B$1:$AQ$1,0),FALSE)</f>
        <v>0</v>
      </c>
      <c r="U260">
        <f>VLOOKUP($B260,'Tillförd energi'!$B$1:$AI$720,MATCH(U$1,'Tillförd energi'!$B$1:$AQ$1,0),FALSE)</f>
        <v>0</v>
      </c>
      <c r="V260">
        <f>VLOOKUP($B260,'Tillförd energi'!$B$1:$AI$720,MATCH(V$1,'Tillförd energi'!$B$1:$AQ$1,0),FALSE)</f>
        <v>0</v>
      </c>
      <c r="W260">
        <f>VLOOKUP($B260,'Tillförd energi'!$B$1:$AI$720,MATCH(W$1,'Tillförd energi'!$B$1:$AQ$1,0),FALSE)</f>
        <v>0</v>
      </c>
      <c r="X260">
        <f>VLOOKUP($B260,'Tillförd energi'!$B$1:$AI$720,MATCH(X$1,'Tillförd energi'!$B$1:$AQ$1,0),FALSE)</f>
        <v>0</v>
      </c>
      <c r="Y260">
        <f>VLOOKUP($B260,'Tillförd energi'!$B$1:$AI$720,MATCH(Y$1,'Tillförd energi'!$B$1:$AQ$1,0),FALSE)</f>
        <v>0</v>
      </c>
      <c r="Z260">
        <f>VLOOKUP($B260,'Tillförd energi'!$B$1:$AI$720,MATCH(Z$1,'Tillförd energi'!$B$1:$AQ$1,0),FALSE)</f>
        <v>0</v>
      </c>
      <c r="AA260">
        <f>VLOOKUP($B260,'Tillförd energi'!$B$1:$AI$720,MATCH(AA$1,'Tillförd energi'!$B$1:$AQ$1,0),FALSE)</f>
        <v>0</v>
      </c>
      <c r="AB260">
        <f>VLOOKUP($B260,'Tillförd energi'!$B$1:$AI$720,MATCH(AB$1,'Tillförd energi'!$B$1:$AQ$1,0),FALSE)</f>
        <v>0</v>
      </c>
      <c r="AC260">
        <f>VLOOKUP($B260,'Tillförd energi'!$B$1:$AI$720,MATCH(AC$1,'Tillförd energi'!$B$1:$AQ$1,0),FALSE)</f>
        <v>2</v>
      </c>
      <c r="AD260">
        <f>VLOOKUP($B260,'Tillförd energi'!$B$1:$AI$720,MATCH(AD$1,'Tillförd energi'!$B$1:$AQ$1,0),FALSE)</f>
        <v>0</v>
      </c>
      <c r="AE260">
        <f>VLOOKUP($B260,'Tillförd energi'!$B$1:$AI$720,MATCH(AE$1,'Tillförd energi'!$B$1:$AQ$1,0),FALSE)</f>
        <v>0</v>
      </c>
      <c r="AF260">
        <f>VLOOKUP($B260,'Tillförd energi'!$B$1:$AI$720,MATCH(AF$1,'Tillförd energi'!$B$1:$AQ$1,0),FALSE)</f>
        <v>0.36399999999999999</v>
      </c>
      <c r="AG260">
        <f>IFERROR(VLOOKUP(B260,Miljö!$B$1:$AC$550,MATCH("Köpt mängd produktionsspecifik fjärrvärme:",Miljö!$B$1:$AC$1,0),FALSE)/1,0)</f>
        <v>0</v>
      </c>
      <c r="AI260">
        <f t="shared" si="92"/>
        <v>14.204000000000001</v>
      </c>
      <c r="AJ260">
        <f t="shared" si="93"/>
        <v>14.204000000000001</v>
      </c>
      <c r="AK260">
        <f>IF(ISERROR(1/VLOOKUP($B260,Leveranser!$B$1:$S$499,MATCH("Såld värme (GWh)",Leveranser!$B$1:$S$1,0),FALSE)),"",VLOOKUP($B260,Leveranser!$B$1:$S$499,MATCH("Såld värme (GWh)",Leveranser!$B$1:$S$1,0),FALSE))</f>
        <v>9.7870000000000008</v>
      </c>
      <c r="AL260">
        <f>VLOOKUP($B260,Leveranser!$B$1:$Y$499,MATCH("Totalt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114">
        <f t="shared" si="94"/>
        <v>0.689031258800338</v>
      </c>
      <c r="AP260" t="str">
        <f>IFERROR(VLOOKUP($B260,Miljövärden!$B$2:$H$600,7,FALSE),"Nej, saknas")</f>
        <v>Ja</v>
      </c>
      <c r="AQ260" t="str">
        <f>IFERROR(VLOOKUP($B260,Miljövärden!$B$2:$H$600,6,FALSE),"Nej, saknas")</f>
        <v>Ja</v>
      </c>
      <c r="AU260">
        <f t="shared" si="95"/>
        <v>0.36399999999999999</v>
      </c>
      <c r="AV260">
        <f t="shared" si="96"/>
        <v>0</v>
      </c>
      <c r="AW260">
        <f t="shared" si="97"/>
        <v>11.8</v>
      </c>
      <c r="AX260">
        <f t="shared" si="98"/>
        <v>0</v>
      </c>
      <c r="AZ260">
        <f t="shared" si="99"/>
        <v>11.8</v>
      </c>
      <c r="BC260">
        <f t="shared" si="100"/>
        <v>0.04</v>
      </c>
      <c r="BD260">
        <f t="shared" si="101"/>
        <v>0</v>
      </c>
      <c r="BE260">
        <f t="shared" si="102"/>
        <v>11.8</v>
      </c>
      <c r="BF260">
        <f t="shared" si="103"/>
        <v>2</v>
      </c>
      <c r="BG260">
        <f t="shared" si="104"/>
        <v>0.36399999999999999</v>
      </c>
      <c r="BH260">
        <f>VLOOKUP(B260,Miljö!$B$1:$BX$482,MATCH("Fossilandel för ursprungspecificerad el ()",Miljö!$B$1:$I$1,0),FALSE)</f>
        <v>0</v>
      </c>
      <c r="BI260">
        <f>VLOOKUP(B260,Miljö!$B$1:$BX$482,MATCH("Kärnkraftsandel för ursprungsspecificerad el ()",Miljö!$B$1:$O$1,0),FALSE)</f>
        <v>0</v>
      </c>
      <c r="BJ260">
        <f t="shared" si="105"/>
        <v>0</v>
      </c>
      <c r="BK260" t="str">
        <f>VLOOKUP(B260,Miljö!$B$1:$P$482,MATCH("Fossil andel i procent (%)",Miljö!$B$1:$P$1,0),FALSE)</f>
        <v>ET</v>
      </c>
      <c r="BL260">
        <f t="shared" si="106"/>
        <v>14.204000000000001</v>
      </c>
      <c r="BO260" s="21">
        <f t="shared" si="107"/>
        <v>2.8161081385525205E-3</v>
      </c>
      <c r="BP260" s="115">
        <f t="shared" si="108"/>
        <v>0</v>
      </c>
      <c r="BQ260" s="115">
        <f t="shared" si="109"/>
        <v>0.85637848493382152</v>
      </c>
      <c r="BR260" s="115">
        <f t="shared" si="110"/>
        <v>0.14080540692762603</v>
      </c>
      <c r="BT260" s="116">
        <f t="shared" si="111"/>
        <v>1</v>
      </c>
      <c r="BW260" s="115">
        <f>IF(AP260="Ja",VLOOKUP(B260,Miljövärden!$B$2:$H$600,MATCH("Total andel fossilt",Miljövärden!$B$2:$H$2,0),FALSE),"")</f>
        <v>2.8161100000000001E-3</v>
      </c>
      <c r="BX260" s="116">
        <f t="shared" si="112"/>
        <v>1.8614474796632696E-9</v>
      </c>
      <c r="BZ260">
        <f t="shared" si="113"/>
        <v>1.8614474796632696E-9</v>
      </c>
      <c r="CA260" s="115">
        <f t="shared" si="114"/>
        <v>0</v>
      </c>
    </row>
    <row r="261" spans="1:79">
      <c r="A261" t="s">
        <v>393</v>
      </c>
      <c r="B261" t="s">
        <v>422</v>
      </c>
      <c r="C261">
        <f>VLOOKUP($B261,'Tillförd energi'!$B$1:$AI$720,MATCH(C$1,'Tillförd energi'!$B$1:$AQ$1,0),FALSE)</f>
        <v>0</v>
      </c>
      <c r="D261">
        <f>VLOOKUP($B261,'Tillförd energi'!$B$1:$AI$720,MATCH(D$1,'Tillförd energi'!$B$1:$AQ$1,0),FALSE)</f>
        <v>0</v>
      </c>
      <c r="E261">
        <f>VLOOKUP($B261,'Tillförd energi'!$B$1:$AI$720,MATCH(E$1,'Tillförd energi'!$B$1:$AQ$1,0),FALSE)</f>
        <v>0</v>
      </c>
      <c r="F261">
        <f>VLOOKUP($B261,'Tillförd energi'!$B$1:$AI$720,MATCH(F$1,'Tillförd energi'!$B$1:$AQ$1,0),FALSE)</f>
        <v>0</v>
      </c>
      <c r="G261">
        <f>VLOOKUP($B261,'Tillförd energi'!$B$1:$AI$720,MATCH(G$1,'Tillförd energi'!$B$1:$AQ$1,0),FALSE)</f>
        <v>0</v>
      </c>
      <c r="H261">
        <f>VLOOKUP($B261,'Tillförd energi'!$B$1:$AI$720,MATCH(H$1,'Tillförd energi'!$B$1:$AQ$1,0),FALSE)</f>
        <v>0</v>
      </c>
      <c r="I261">
        <f>VLOOKUP($B261,'Tillförd energi'!$B$1:$AI$720,MATCH(I$1,'Tillförd energi'!$B$1:$AQ$1,0),FALSE)</f>
        <v>0</v>
      </c>
      <c r="J261">
        <f>VLOOKUP($B261,'Tillförd energi'!$B$1:$AI$720,MATCH(J$1,'Tillförd energi'!$B$1:$AQ$1,0),FALSE)</f>
        <v>0</v>
      </c>
      <c r="K261">
        <f>VLOOKUP($B261,'Tillförd energi'!$B$1:$AI$720,MATCH(K$1,'Tillförd energi'!$B$1:$AQ$1,0),FALSE)</f>
        <v>0</v>
      </c>
      <c r="L261">
        <f>VLOOKUP($B261,'Tillförd energi'!$B$1:$AI$720,MATCH(L$1,'Tillförd energi'!$B$1:$AQ$1,0),FALSE)</f>
        <v>0</v>
      </c>
      <c r="M261">
        <f>VLOOKUP($B261,'Tillförd energi'!$B$1:$AI$720,MATCH(M$1,'Tillförd energi'!$B$1:$AQ$1,0),FALSE)</f>
        <v>0</v>
      </c>
      <c r="N261">
        <f>VLOOKUP($B261,'Tillförd energi'!$B$1:$AI$720,MATCH(N$1,'Tillförd energi'!$B$1:$AQ$1,0),FALSE)</f>
        <v>0</v>
      </c>
      <c r="O261">
        <f>VLOOKUP($B261,'Tillförd energi'!$B$1:$AI$720,MATCH(O$1,'Tillförd energi'!$B$1:$AQ$1,0),FALSE)</f>
        <v>3.1</v>
      </c>
      <c r="P261">
        <f>VLOOKUP($B261,'Tillförd energi'!$B$1:$AI$720,MATCH(P$1,'Tillförd energi'!$B$1:$AQ$1,0),FALSE)</f>
        <v>2.5</v>
      </c>
      <c r="Q261">
        <f>VLOOKUP($B261,'Tillförd energi'!$B$1:$AI$720,MATCH(Q$1,'Tillförd energi'!$B$1:$AQ$1,0),FALSE)</f>
        <v>0</v>
      </c>
      <c r="R261">
        <f>VLOOKUP($B261,'Tillförd energi'!$B$1:$AI$720,MATCH(R$1,'Tillförd energi'!$B$1:$AQ$1,0),FALSE)</f>
        <v>1</v>
      </c>
      <c r="S261">
        <f>VLOOKUP($B261,'Tillförd energi'!$B$1:$AI$720,MATCH(S$1,'Tillförd energi'!$B$1:$AQ$1,0),FALSE)</f>
        <v>0</v>
      </c>
      <c r="T261">
        <f>VLOOKUP($B261,'Tillförd energi'!$B$1:$AI$720,MATCH(T$1,'Tillförd energi'!$B$1:$AQ$1,0),FALSE)</f>
        <v>0</v>
      </c>
      <c r="U261">
        <f>VLOOKUP($B261,'Tillförd energi'!$B$1:$AI$720,MATCH(U$1,'Tillförd energi'!$B$1:$AQ$1,0),FALSE)</f>
        <v>0</v>
      </c>
      <c r="V261">
        <f>VLOOKUP($B261,'Tillförd energi'!$B$1:$AI$720,MATCH(V$1,'Tillförd energi'!$B$1:$AQ$1,0),FALSE)</f>
        <v>0</v>
      </c>
      <c r="W261">
        <f>VLOOKUP($B261,'Tillförd energi'!$B$1:$AI$720,MATCH(W$1,'Tillförd energi'!$B$1:$AQ$1,0),FALSE)</f>
        <v>0.6</v>
      </c>
      <c r="X261">
        <f>VLOOKUP($B261,'Tillförd energi'!$B$1:$AI$720,MATCH(X$1,'Tillförd energi'!$B$1:$AQ$1,0),FALSE)</f>
        <v>0</v>
      </c>
      <c r="Y261">
        <f>VLOOKUP($B261,'Tillförd energi'!$B$1:$AI$720,MATCH(Y$1,'Tillförd energi'!$B$1:$AQ$1,0),FALSE)</f>
        <v>0</v>
      </c>
      <c r="Z261">
        <f>VLOOKUP($B261,'Tillförd energi'!$B$1:$AI$720,MATCH(Z$1,'Tillförd energi'!$B$1:$AQ$1,0),FALSE)</f>
        <v>0</v>
      </c>
      <c r="AA261">
        <f>VLOOKUP($B261,'Tillförd energi'!$B$1:$AI$720,MATCH(AA$1,'Tillförd energi'!$B$1:$AQ$1,0),FALSE)</f>
        <v>0</v>
      </c>
      <c r="AB261">
        <f>VLOOKUP($B261,'Tillförd energi'!$B$1:$AI$720,MATCH(AB$1,'Tillförd energi'!$B$1:$AQ$1,0),FALSE)</f>
        <v>0</v>
      </c>
      <c r="AC261">
        <f>VLOOKUP($B261,'Tillförd energi'!$B$1:$AI$720,MATCH(AC$1,'Tillförd energi'!$B$1:$AQ$1,0),FALSE)</f>
        <v>0</v>
      </c>
      <c r="AD261">
        <f>VLOOKUP($B261,'Tillförd energi'!$B$1:$AI$720,MATCH(AD$1,'Tillförd energi'!$B$1:$AQ$1,0),FALSE)</f>
        <v>0</v>
      </c>
      <c r="AE261">
        <f>VLOOKUP($B261,'Tillförd energi'!$B$1:$AI$720,MATCH(AE$1,'Tillförd energi'!$B$1:$AQ$1,0),FALSE)</f>
        <v>0</v>
      </c>
      <c r="AF261">
        <f>VLOOKUP($B261,'Tillförd energi'!$B$1:$AI$720,MATCH(AF$1,'Tillförd energi'!$B$1:$AQ$1,0),FALSE)</f>
        <v>0.1</v>
      </c>
      <c r="AG261">
        <f>IFERROR(VLOOKUP(B261,Miljö!$B$1:$AC$550,MATCH("Köpt mängd produktionsspecifik fjärrvärme:",Miljö!$B$1:$AC$1,0),FALSE)/1,0)</f>
        <v>0</v>
      </c>
      <c r="AI261">
        <f t="shared" si="92"/>
        <v>7.2999999999999989</v>
      </c>
      <c r="AJ261">
        <f t="shared" si="93"/>
        <v>7.2999999999999989</v>
      </c>
      <c r="AK261">
        <f>IF(ISERROR(1/VLOOKUP($B261,Leveranser!$B$1:$S$499,MATCH("Såld värme (GWh)",Leveranser!$B$1:$S$1,0),FALSE)),"",VLOOKUP($B261,Leveranser!$B$1:$S$499,MATCH("Såld värme (GWh)",Leveranser!$B$1:$S$1,0),FALSE))</f>
        <v>4.5330000000000004</v>
      </c>
      <c r="AL261">
        <f>VLOOKUP($B261,Leveranser!$B$1:$Y$499,MATCH("Totalt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114">
        <f t="shared" si="94"/>
        <v>0.6209589041095892</v>
      </c>
      <c r="AP261" t="str">
        <f>IFERROR(VLOOKUP($B261,Miljövärden!$B$2:$H$600,7,FALSE),"Nej, saknas")</f>
        <v>Ja</v>
      </c>
      <c r="AQ261" t="str">
        <f>IFERROR(VLOOKUP($B261,Miljövärden!$B$2:$H$600,6,FALSE),"Nej, saknas")</f>
        <v>Ja</v>
      </c>
      <c r="AU261">
        <f t="shared" si="95"/>
        <v>0.1</v>
      </c>
      <c r="AV261">
        <f t="shared" si="96"/>
        <v>0</v>
      </c>
      <c r="AW261">
        <f t="shared" si="97"/>
        <v>5.6</v>
      </c>
      <c r="AX261">
        <f t="shared" si="98"/>
        <v>1</v>
      </c>
      <c r="AZ261">
        <f t="shared" si="99"/>
        <v>7.1999999999999993</v>
      </c>
      <c r="BC261">
        <f t="shared" si="100"/>
        <v>0</v>
      </c>
      <c r="BD261">
        <f t="shared" si="101"/>
        <v>0</v>
      </c>
      <c r="BE261">
        <f t="shared" si="102"/>
        <v>7.1999999999999993</v>
      </c>
      <c r="BF261">
        <f t="shared" si="103"/>
        <v>0</v>
      </c>
      <c r="BG261">
        <f t="shared" si="104"/>
        <v>0.1</v>
      </c>
      <c r="BH261">
        <f>VLOOKUP(B261,Miljö!$B$1:$BX$482,MATCH("Fossilandel för ursprungspecificerad el ()",Miljö!$B$1:$I$1,0),FALSE)</f>
        <v>0</v>
      </c>
      <c r="BI261">
        <f>VLOOKUP(B261,Miljö!$B$1:$BX$482,MATCH("Kärnkraftsandel för ursprungsspecificerad el ()",Miljö!$B$1:$O$1,0),FALSE)</f>
        <v>0</v>
      </c>
      <c r="BJ261">
        <f t="shared" si="105"/>
        <v>0</v>
      </c>
      <c r="BK261" t="str">
        <f>VLOOKUP(B261,Miljö!$B$1:$P$482,MATCH("Fossil andel i procent (%)",Miljö!$B$1:$P$1,0),FALSE)</f>
        <v>ET</v>
      </c>
      <c r="BL261">
        <f t="shared" si="106"/>
        <v>7.2999999999999989</v>
      </c>
      <c r="BO261" s="21">
        <f t="shared" si="107"/>
        <v>0</v>
      </c>
      <c r="BP261" s="115">
        <f t="shared" si="108"/>
        <v>0</v>
      </c>
      <c r="BQ261" s="115">
        <f t="shared" si="109"/>
        <v>1</v>
      </c>
      <c r="BR261" s="115">
        <f t="shared" si="110"/>
        <v>0</v>
      </c>
      <c r="BT261" s="116">
        <f t="shared" si="111"/>
        <v>1</v>
      </c>
      <c r="BW261" s="115">
        <f>IF(AP261="Ja",VLOOKUP(B261,Miljövärden!$B$2:$H$600,MATCH("Total andel fossilt",Miljövärden!$B$2:$H$2,0),FALSE),"")</f>
        <v>0</v>
      </c>
      <c r="BX261" s="116">
        <f t="shared" si="112"/>
        <v>0</v>
      </c>
      <c r="BZ261">
        <f t="shared" si="113"/>
        <v>0</v>
      </c>
      <c r="CA261" s="115">
        <f t="shared" si="114"/>
        <v>0</v>
      </c>
    </row>
    <row r="262" spans="1:79">
      <c r="A262" t="s">
        <v>393</v>
      </c>
      <c r="B262" t="s">
        <v>423</v>
      </c>
      <c r="C262">
        <f>VLOOKUP($B262,'Tillförd energi'!$B$1:$AI$720,MATCH(C$1,'Tillförd energi'!$B$1:$AQ$1,0),FALSE)</f>
        <v>0</v>
      </c>
      <c r="D262">
        <f>VLOOKUP($B262,'Tillförd energi'!$B$1:$AI$720,MATCH(D$1,'Tillförd energi'!$B$1:$AQ$1,0),FALSE)</f>
        <v>0</v>
      </c>
      <c r="E262">
        <f>VLOOKUP($B262,'Tillförd energi'!$B$1:$AI$720,MATCH(E$1,'Tillförd energi'!$B$1:$AQ$1,0),FALSE)</f>
        <v>0</v>
      </c>
      <c r="F262">
        <f>VLOOKUP($B262,'Tillförd energi'!$B$1:$AI$720,MATCH(F$1,'Tillförd energi'!$B$1:$AQ$1,0),FALSE)</f>
        <v>0</v>
      </c>
      <c r="G262">
        <f>VLOOKUP($B262,'Tillförd energi'!$B$1:$AI$720,MATCH(G$1,'Tillförd energi'!$B$1:$AQ$1,0),FALSE)</f>
        <v>0</v>
      </c>
      <c r="H262">
        <f>VLOOKUP($B262,'Tillförd energi'!$B$1:$AI$720,MATCH(H$1,'Tillförd energi'!$B$1:$AQ$1,0),FALSE)</f>
        <v>0</v>
      </c>
      <c r="I262">
        <f>VLOOKUP($B262,'Tillförd energi'!$B$1:$AI$720,MATCH(I$1,'Tillförd energi'!$B$1:$AQ$1,0),FALSE)</f>
        <v>0</v>
      </c>
      <c r="J262">
        <f>VLOOKUP($B262,'Tillförd energi'!$B$1:$AI$720,MATCH(J$1,'Tillförd energi'!$B$1:$AQ$1,0),FALSE)</f>
        <v>0</v>
      </c>
      <c r="K262">
        <f>VLOOKUP($B262,'Tillförd energi'!$B$1:$AI$720,MATCH(K$1,'Tillförd energi'!$B$1:$AQ$1,0),FALSE)</f>
        <v>0</v>
      </c>
      <c r="L262">
        <f>VLOOKUP($B262,'Tillförd energi'!$B$1:$AI$720,MATCH(L$1,'Tillförd energi'!$B$1:$AQ$1,0),FALSE)</f>
        <v>0</v>
      </c>
      <c r="M262">
        <f>VLOOKUP($B262,'Tillförd energi'!$B$1:$AI$720,MATCH(M$1,'Tillförd energi'!$B$1:$AQ$1,0),FALSE)</f>
        <v>0</v>
      </c>
      <c r="N262">
        <f>VLOOKUP($B262,'Tillförd energi'!$B$1:$AI$720,MATCH(N$1,'Tillförd energi'!$B$1:$AQ$1,0),FALSE)</f>
        <v>0</v>
      </c>
      <c r="O262">
        <f>VLOOKUP($B262,'Tillförd energi'!$B$1:$AI$720,MATCH(O$1,'Tillförd energi'!$B$1:$AQ$1,0),FALSE)</f>
        <v>0</v>
      </c>
      <c r="P262">
        <f>VLOOKUP($B262,'Tillförd energi'!$B$1:$AI$720,MATCH(P$1,'Tillförd energi'!$B$1:$AQ$1,0),FALSE)</f>
        <v>1</v>
      </c>
      <c r="Q262">
        <f>VLOOKUP($B262,'Tillförd energi'!$B$1:$AI$720,MATCH(Q$1,'Tillförd energi'!$B$1:$AQ$1,0),FALSE)</f>
        <v>0</v>
      </c>
      <c r="R262">
        <f>VLOOKUP($B262,'Tillförd energi'!$B$1:$AI$720,MATCH(R$1,'Tillförd energi'!$B$1:$AQ$1,0),FALSE)</f>
        <v>0</v>
      </c>
      <c r="S262">
        <f>VLOOKUP($B262,'Tillförd energi'!$B$1:$AI$720,MATCH(S$1,'Tillförd energi'!$B$1:$AQ$1,0),FALSE)</f>
        <v>0</v>
      </c>
      <c r="T262">
        <f>VLOOKUP($B262,'Tillförd energi'!$B$1:$AI$720,MATCH(T$1,'Tillförd energi'!$B$1:$AQ$1,0),FALSE)</f>
        <v>0</v>
      </c>
      <c r="U262">
        <f>VLOOKUP($B262,'Tillförd energi'!$B$1:$AI$720,MATCH(U$1,'Tillförd energi'!$B$1:$AQ$1,0),FALSE)</f>
        <v>0</v>
      </c>
      <c r="V262">
        <f>VLOOKUP($B262,'Tillförd energi'!$B$1:$AI$720,MATCH(V$1,'Tillförd energi'!$B$1:$AQ$1,0),FALSE)</f>
        <v>0</v>
      </c>
      <c r="W262">
        <f>VLOOKUP($B262,'Tillförd energi'!$B$1:$AI$720,MATCH(W$1,'Tillförd energi'!$B$1:$AQ$1,0),FALSE)</f>
        <v>0</v>
      </c>
      <c r="X262">
        <f>VLOOKUP($B262,'Tillförd energi'!$B$1:$AI$720,MATCH(X$1,'Tillförd energi'!$B$1:$AQ$1,0),FALSE)</f>
        <v>0</v>
      </c>
      <c r="Y262">
        <f>VLOOKUP($B262,'Tillförd energi'!$B$1:$AI$720,MATCH(Y$1,'Tillförd energi'!$B$1:$AQ$1,0),FALSE)</f>
        <v>0</v>
      </c>
      <c r="Z262">
        <f>VLOOKUP($B262,'Tillförd energi'!$B$1:$AI$720,MATCH(Z$1,'Tillförd energi'!$B$1:$AQ$1,0),FALSE)</f>
        <v>0</v>
      </c>
      <c r="AA262">
        <f>VLOOKUP($B262,'Tillförd energi'!$B$1:$AI$720,MATCH(AA$1,'Tillförd energi'!$B$1:$AQ$1,0),FALSE)</f>
        <v>0</v>
      </c>
      <c r="AB262">
        <f>VLOOKUP($B262,'Tillförd energi'!$B$1:$AI$720,MATCH(AB$1,'Tillförd energi'!$B$1:$AQ$1,0),FALSE)</f>
        <v>0</v>
      </c>
      <c r="AC262">
        <f>VLOOKUP($B262,'Tillförd energi'!$B$1:$AI$720,MATCH(AC$1,'Tillförd energi'!$B$1:$AQ$1,0),FALSE)</f>
        <v>0</v>
      </c>
      <c r="AD262">
        <f>VLOOKUP($B262,'Tillförd energi'!$B$1:$AI$720,MATCH(AD$1,'Tillförd energi'!$B$1:$AQ$1,0),FALSE)</f>
        <v>0</v>
      </c>
      <c r="AE262">
        <f>VLOOKUP($B262,'Tillförd energi'!$B$1:$AI$720,MATCH(AE$1,'Tillförd energi'!$B$1:$AQ$1,0),FALSE)</f>
        <v>0</v>
      </c>
      <c r="AF262">
        <f>VLOOKUP($B262,'Tillförd energi'!$B$1:$AI$720,MATCH(AF$1,'Tillförd energi'!$B$1:$AQ$1,0),FALSE)</f>
        <v>0.02</v>
      </c>
      <c r="AG262">
        <f>IFERROR(VLOOKUP(B262,Miljö!$B$1:$AC$550,MATCH("Köpt mängd produktionsspecifik fjärrvärme:",Miljö!$B$1:$AC$1,0),FALSE)/1,0)</f>
        <v>0</v>
      </c>
      <c r="AI262">
        <f t="shared" si="92"/>
        <v>1.02</v>
      </c>
      <c r="AJ262">
        <f t="shared" si="93"/>
        <v>1.02</v>
      </c>
      <c r="AK262">
        <f>IF(ISERROR(1/VLOOKUP($B262,Leveranser!$B$1:$S$499,MATCH("Såld värme (GWh)",Leveranser!$B$1:$S$1,0),FALSE)),"",VLOOKUP($B262,Leveranser!$B$1:$S$499,MATCH("Såld värme (GWh)",Leveranser!$B$1:$S$1,0),FALSE))</f>
        <v>0.63</v>
      </c>
      <c r="AL262">
        <f>VLOOKUP($B262,Leveranser!$B$1:$Y$499,MATCH("Totalt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114">
        <f t="shared" si="94"/>
        <v>0.61764705882352944</v>
      </c>
      <c r="AP262" t="str">
        <f>IFERROR(VLOOKUP($B262,Miljövärden!$B$2:$H$600,7,FALSE),"Nej, saknas")</f>
        <v>Ja</v>
      </c>
      <c r="AQ262" t="str">
        <f>IFERROR(VLOOKUP($B262,Miljövärden!$B$2:$H$600,6,FALSE),"Nej, saknas")</f>
        <v>Nej</v>
      </c>
      <c r="AU262">
        <f t="shared" si="95"/>
        <v>0.02</v>
      </c>
      <c r="AV262">
        <f t="shared" si="96"/>
        <v>0</v>
      </c>
      <c r="AW262">
        <f t="shared" si="97"/>
        <v>1</v>
      </c>
      <c r="AX262">
        <f t="shared" si="98"/>
        <v>0</v>
      </c>
      <c r="AZ262">
        <f t="shared" si="99"/>
        <v>1</v>
      </c>
      <c r="BC262">
        <f t="shared" si="100"/>
        <v>0</v>
      </c>
      <c r="BD262">
        <f t="shared" si="101"/>
        <v>0</v>
      </c>
      <c r="BE262">
        <f t="shared" si="102"/>
        <v>1</v>
      </c>
      <c r="BF262">
        <f t="shared" si="103"/>
        <v>0</v>
      </c>
      <c r="BG262">
        <f t="shared" si="104"/>
        <v>0.02</v>
      </c>
      <c r="BH262">
        <f>VLOOKUP(B262,Miljö!$B$1:$BX$482,MATCH("Fossilandel för ursprungspecificerad el ()",Miljö!$B$1:$I$1,0),FALSE)</f>
        <v>0</v>
      </c>
      <c r="BI262">
        <f>VLOOKUP(B262,Miljö!$B$1:$BX$482,MATCH("Kärnkraftsandel för ursprungsspecificerad el ()",Miljö!$B$1:$O$1,0),FALSE)</f>
        <v>0</v>
      </c>
      <c r="BJ262">
        <f t="shared" si="105"/>
        <v>0</v>
      </c>
      <c r="BK262" t="str">
        <f>VLOOKUP(B262,Miljö!$B$1:$P$482,MATCH("Fossil andel i procent (%)",Miljö!$B$1:$P$1,0),FALSE)</f>
        <v>ET</v>
      </c>
      <c r="BL262">
        <f t="shared" si="106"/>
        <v>1.02</v>
      </c>
      <c r="BO262" s="21">
        <f t="shared" si="107"/>
        <v>0</v>
      </c>
      <c r="BP262" s="115">
        <f t="shared" si="108"/>
        <v>0</v>
      </c>
      <c r="BQ262" s="115">
        <f t="shared" si="109"/>
        <v>1</v>
      </c>
      <c r="BR262" s="115">
        <f t="shared" si="110"/>
        <v>0</v>
      </c>
      <c r="BT262" s="116">
        <f t="shared" si="111"/>
        <v>1</v>
      </c>
      <c r="BW262" s="115">
        <f>IF(AP262="Ja",VLOOKUP(B262,Miljövärden!$B$2:$H$600,MATCH("Total andel fossilt",Miljövärden!$B$2:$H$2,0),FALSE),"")</f>
        <v>0</v>
      </c>
      <c r="BX262" s="116">
        <f t="shared" si="112"/>
        <v>0</v>
      </c>
      <c r="BZ262">
        <f t="shared" si="113"/>
        <v>0</v>
      </c>
      <c r="CA262" s="115">
        <f t="shared" si="114"/>
        <v>0</v>
      </c>
    </row>
    <row r="263" spans="1:79">
      <c r="A263" t="s">
        <v>393</v>
      </c>
      <c r="B263" t="s">
        <v>424</v>
      </c>
      <c r="C263">
        <f>VLOOKUP($B263,'Tillförd energi'!$B$1:$AI$720,MATCH(C$1,'Tillförd energi'!$B$1:$AQ$1,0),FALSE)</f>
        <v>0</v>
      </c>
      <c r="D263">
        <f>VLOOKUP($B263,'Tillförd energi'!$B$1:$AI$720,MATCH(D$1,'Tillförd energi'!$B$1:$AQ$1,0),FALSE)</f>
        <v>0</v>
      </c>
      <c r="E263">
        <f>VLOOKUP($B263,'Tillförd energi'!$B$1:$AI$720,MATCH(E$1,'Tillförd energi'!$B$1:$AQ$1,0),FALSE)</f>
        <v>0</v>
      </c>
      <c r="F263">
        <f>VLOOKUP($B263,'Tillförd energi'!$B$1:$AI$720,MATCH(F$1,'Tillförd energi'!$B$1:$AQ$1,0),FALSE)</f>
        <v>0</v>
      </c>
      <c r="G263">
        <f>VLOOKUP($B263,'Tillförd energi'!$B$1:$AI$720,MATCH(G$1,'Tillförd energi'!$B$1:$AQ$1,0),FALSE)</f>
        <v>0</v>
      </c>
      <c r="H263">
        <f>VLOOKUP($B263,'Tillförd energi'!$B$1:$AI$720,MATCH(H$1,'Tillförd energi'!$B$1:$AQ$1,0),FALSE)</f>
        <v>0</v>
      </c>
      <c r="I263">
        <f>VLOOKUP($B263,'Tillförd energi'!$B$1:$AI$720,MATCH(I$1,'Tillförd energi'!$B$1:$AQ$1,0),FALSE)</f>
        <v>0</v>
      </c>
      <c r="J263">
        <f>VLOOKUP($B263,'Tillförd energi'!$B$1:$AI$720,MATCH(J$1,'Tillförd energi'!$B$1:$AQ$1,0),FALSE)</f>
        <v>0</v>
      </c>
      <c r="K263">
        <f>VLOOKUP($B263,'Tillförd energi'!$B$1:$AI$720,MATCH(K$1,'Tillförd energi'!$B$1:$AQ$1,0),FALSE)</f>
        <v>0</v>
      </c>
      <c r="L263">
        <f>VLOOKUP($B263,'Tillförd energi'!$B$1:$AI$720,MATCH(L$1,'Tillförd energi'!$B$1:$AQ$1,0),FALSE)</f>
        <v>0</v>
      </c>
      <c r="M263">
        <f>VLOOKUP($B263,'Tillförd energi'!$B$1:$AI$720,MATCH(M$1,'Tillförd energi'!$B$1:$AQ$1,0),FALSE)</f>
        <v>0</v>
      </c>
      <c r="N263">
        <f>VLOOKUP($B263,'Tillförd energi'!$B$1:$AI$720,MATCH(N$1,'Tillförd energi'!$B$1:$AQ$1,0),FALSE)</f>
        <v>0</v>
      </c>
      <c r="O263">
        <f>VLOOKUP($B263,'Tillförd energi'!$B$1:$AI$720,MATCH(O$1,'Tillförd energi'!$B$1:$AQ$1,0),FALSE)</f>
        <v>0</v>
      </c>
      <c r="P263">
        <f>VLOOKUP($B263,'Tillförd energi'!$B$1:$AI$720,MATCH(P$1,'Tillförd energi'!$B$1:$AQ$1,0),FALSE)</f>
        <v>0</v>
      </c>
      <c r="Q263">
        <f>VLOOKUP($B263,'Tillförd energi'!$B$1:$AI$720,MATCH(Q$1,'Tillförd energi'!$B$1:$AQ$1,0),FALSE)</f>
        <v>0</v>
      </c>
      <c r="R263">
        <f>VLOOKUP($B263,'Tillförd energi'!$B$1:$AI$720,MATCH(R$1,'Tillförd energi'!$B$1:$AQ$1,0),FALSE)</f>
        <v>0</v>
      </c>
      <c r="S263">
        <f>VLOOKUP($B263,'Tillförd energi'!$B$1:$AI$720,MATCH(S$1,'Tillförd energi'!$B$1:$AQ$1,0),FALSE)</f>
        <v>0</v>
      </c>
      <c r="T263">
        <f>VLOOKUP($B263,'Tillförd energi'!$B$1:$AI$720,MATCH(T$1,'Tillförd energi'!$B$1:$AQ$1,0),FALSE)</f>
        <v>0</v>
      </c>
      <c r="U263">
        <f>VLOOKUP($B263,'Tillförd energi'!$B$1:$AI$720,MATCH(U$1,'Tillförd energi'!$B$1:$AQ$1,0),FALSE)</f>
        <v>0</v>
      </c>
      <c r="V263">
        <f>VLOOKUP($B263,'Tillförd energi'!$B$1:$AI$720,MATCH(V$1,'Tillförd energi'!$B$1:$AQ$1,0),FALSE)</f>
        <v>0</v>
      </c>
      <c r="W263">
        <f>VLOOKUP($B263,'Tillförd energi'!$B$1:$AI$720,MATCH(W$1,'Tillförd energi'!$B$1:$AQ$1,0),FALSE)</f>
        <v>0</v>
      </c>
      <c r="X263">
        <f>VLOOKUP($B263,'Tillförd energi'!$B$1:$AI$720,MATCH(X$1,'Tillförd energi'!$B$1:$AQ$1,0),FALSE)</f>
        <v>8.4705899999999996</v>
      </c>
      <c r="Y263">
        <f>VLOOKUP($B263,'Tillförd energi'!$B$1:$AI$720,MATCH(Y$1,'Tillförd energi'!$B$1:$AQ$1,0),FALSE)</f>
        <v>0</v>
      </c>
      <c r="Z263">
        <f>VLOOKUP($B263,'Tillförd energi'!$B$1:$AI$720,MATCH(Z$1,'Tillförd energi'!$B$1:$AQ$1,0),FALSE)</f>
        <v>0</v>
      </c>
      <c r="AA263">
        <f>VLOOKUP($B263,'Tillförd energi'!$B$1:$AI$720,MATCH(AA$1,'Tillförd energi'!$B$1:$AQ$1,0),FALSE)</f>
        <v>0</v>
      </c>
      <c r="AB263">
        <f>VLOOKUP($B263,'Tillförd energi'!$B$1:$AI$720,MATCH(AB$1,'Tillförd energi'!$B$1:$AQ$1,0),FALSE)</f>
        <v>0</v>
      </c>
      <c r="AC263">
        <f>VLOOKUP($B263,'Tillförd energi'!$B$1:$AI$720,MATCH(AC$1,'Tillförd energi'!$B$1:$AQ$1,0),FALSE)</f>
        <v>0</v>
      </c>
      <c r="AD263">
        <f>VLOOKUP($B263,'Tillförd energi'!$B$1:$AI$720,MATCH(AD$1,'Tillförd energi'!$B$1:$AQ$1,0),FALSE)</f>
        <v>0</v>
      </c>
      <c r="AE263">
        <f>VLOOKUP($B263,'Tillförd energi'!$B$1:$AI$720,MATCH(AE$1,'Tillförd energi'!$B$1:$AQ$1,0),FALSE)</f>
        <v>0</v>
      </c>
      <c r="AF263">
        <f>VLOOKUP($B263,'Tillförd energi'!$B$1:$AI$720,MATCH(AF$1,'Tillförd energi'!$B$1:$AQ$1,0),FALSE)</f>
        <v>0.20219999999999999</v>
      </c>
      <c r="AG263">
        <f>IFERROR(VLOOKUP(B263,Miljö!$B$1:$AC$550,MATCH("Köpt mängd produktionsspecifik fjärrvärme:",Miljö!$B$1:$AC$1,0),FALSE)/1,0)</f>
        <v>0</v>
      </c>
      <c r="AI263">
        <f t="shared" si="92"/>
        <v>8.6727899999999991</v>
      </c>
      <c r="AJ263">
        <f t="shared" si="93"/>
        <v>8.6727899999999991</v>
      </c>
      <c r="AK263">
        <f>IF(ISERROR(1/VLOOKUP($B263,Leveranser!$B$1:$S$499,MATCH("Såld värme (GWh)",Leveranser!$B$1:$S$1,0),FALSE)),"",VLOOKUP($B263,Leveranser!$B$1:$S$499,MATCH("Såld värme (GWh)",Leveranser!$B$1:$S$1,0),FALSE))</f>
        <v>6.74</v>
      </c>
      <c r="AL263">
        <f>VLOOKUP($B263,Leveranser!$B$1:$Y$499,MATCH("Totalt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114">
        <f t="shared" si="94"/>
        <v>0.77714322611293496</v>
      </c>
      <c r="AP263" t="str">
        <f>IFERROR(VLOOKUP($B263,Miljövärden!$B$2:$H$600,7,FALSE),"Nej, saknas")</f>
        <v>Ja</v>
      </c>
      <c r="AQ263" t="str">
        <f>IFERROR(VLOOKUP($B263,Miljövärden!$B$2:$H$600,6,FALSE),"Nej, saknas")</f>
        <v>Ja</v>
      </c>
      <c r="AU263">
        <f t="shared" si="95"/>
        <v>0.20219999999999999</v>
      </c>
      <c r="AV263">
        <f t="shared" si="96"/>
        <v>8.4705899999999996</v>
      </c>
      <c r="AW263">
        <f t="shared" si="97"/>
        <v>0</v>
      </c>
      <c r="AX263">
        <f t="shared" si="98"/>
        <v>0</v>
      </c>
      <c r="AZ263">
        <f t="shared" si="99"/>
        <v>8.4705899999999996</v>
      </c>
      <c r="BC263">
        <f t="shared" si="100"/>
        <v>0</v>
      </c>
      <c r="BD263">
        <f t="shared" si="101"/>
        <v>0</v>
      </c>
      <c r="BE263">
        <f t="shared" si="102"/>
        <v>8.4705899999999996</v>
      </c>
      <c r="BF263">
        <f t="shared" si="103"/>
        <v>0</v>
      </c>
      <c r="BG263">
        <f t="shared" si="104"/>
        <v>0.20219999999999999</v>
      </c>
      <c r="BH263">
        <f>VLOOKUP(B263,Miljö!$B$1:$BX$482,MATCH("Fossilandel för ursprungspecificerad el ()",Miljö!$B$1:$I$1,0),FALSE)</f>
        <v>0.47</v>
      </c>
      <c r="BI263">
        <f>VLOOKUP(B263,Miljö!$B$1:$BX$482,MATCH("Kärnkraftsandel för ursprungsspecificerad el ()",Miljö!$B$1:$O$1,0),FALSE)</f>
        <v>0.48170000000000002</v>
      </c>
      <c r="BJ263">
        <f t="shared" si="105"/>
        <v>0</v>
      </c>
      <c r="BK263" t="str">
        <f>VLOOKUP(B263,Miljö!$B$1:$P$482,MATCH("Fossil andel i procent (%)",Miljö!$B$1:$P$1,0),FALSE)</f>
        <v>ET</v>
      </c>
      <c r="BL263">
        <f t="shared" si="106"/>
        <v>8.6727899999999991</v>
      </c>
      <c r="BO263" s="21">
        <f t="shared" si="107"/>
        <v>1.0957719488192382E-2</v>
      </c>
      <c r="BP263" s="115">
        <f t="shared" si="108"/>
        <v>1.1230496760558022E-2</v>
      </c>
      <c r="BQ263" s="115">
        <f t="shared" si="109"/>
        <v>0.97781178375124955</v>
      </c>
      <c r="BR263" s="115">
        <f t="shared" si="110"/>
        <v>0</v>
      </c>
      <c r="BT263" s="116">
        <f t="shared" si="111"/>
        <v>1</v>
      </c>
      <c r="BW263" s="115">
        <f>IF(AP263="Ja",VLOOKUP(B263,Miljövärden!$B$2:$H$600,MATCH("Total andel fossilt",Miljövärden!$B$2:$H$2,0),FALSE),"")</f>
        <v>1.0957700000000001E-2</v>
      </c>
      <c r="BX263" s="116">
        <f t="shared" si="112"/>
        <v>-1.9488192381025837E-8</v>
      </c>
      <c r="BZ263">
        <f t="shared" si="113"/>
        <v>-1.9488192381025837E-8</v>
      </c>
      <c r="CA263" s="115">
        <f t="shared" si="114"/>
        <v>0</v>
      </c>
    </row>
    <row r="264" spans="1:79">
      <c r="A264" t="s">
        <v>393</v>
      </c>
      <c r="B264" t="s">
        <v>425</v>
      </c>
      <c r="C264">
        <f>VLOOKUP($B264,'Tillförd energi'!$B$1:$AI$720,MATCH(C$1,'Tillförd energi'!$B$1:$AQ$1,0),FALSE)</f>
        <v>0</v>
      </c>
      <c r="D264">
        <f>VLOOKUP($B264,'Tillförd energi'!$B$1:$AI$720,MATCH(D$1,'Tillförd energi'!$B$1:$AQ$1,0),FALSE)</f>
        <v>0.23</v>
      </c>
      <c r="E264">
        <f>VLOOKUP($B264,'Tillförd energi'!$B$1:$AI$720,MATCH(E$1,'Tillförd energi'!$B$1:$AQ$1,0),FALSE)</f>
        <v>0</v>
      </c>
      <c r="F264">
        <f>VLOOKUP($B264,'Tillförd energi'!$B$1:$AI$720,MATCH(F$1,'Tillförd energi'!$B$1:$AQ$1,0),FALSE)</f>
        <v>0</v>
      </c>
      <c r="G264">
        <f>VLOOKUP($B264,'Tillförd energi'!$B$1:$AI$720,MATCH(G$1,'Tillförd energi'!$B$1:$AQ$1,0),FALSE)</f>
        <v>0</v>
      </c>
      <c r="H264">
        <f>VLOOKUP($B264,'Tillförd energi'!$B$1:$AI$720,MATCH(H$1,'Tillförd energi'!$B$1:$AQ$1,0),FALSE)</f>
        <v>0</v>
      </c>
      <c r="I264">
        <f>VLOOKUP($B264,'Tillförd energi'!$B$1:$AI$720,MATCH(I$1,'Tillförd energi'!$B$1:$AQ$1,0),FALSE)</f>
        <v>0</v>
      </c>
      <c r="J264">
        <f>VLOOKUP($B264,'Tillförd energi'!$B$1:$AI$720,MATCH(J$1,'Tillförd energi'!$B$1:$AQ$1,0),FALSE)</f>
        <v>0</v>
      </c>
      <c r="K264">
        <f>VLOOKUP($B264,'Tillförd energi'!$B$1:$AI$720,MATCH(K$1,'Tillförd energi'!$B$1:$AQ$1,0),FALSE)</f>
        <v>0</v>
      </c>
      <c r="L264">
        <f>VLOOKUP($B264,'Tillförd energi'!$B$1:$AI$720,MATCH(L$1,'Tillförd energi'!$B$1:$AQ$1,0),FALSE)</f>
        <v>0</v>
      </c>
      <c r="M264">
        <f>VLOOKUP($B264,'Tillförd energi'!$B$1:$AI$720,MATCH(M$1,'Tillförd energi'!$B$1:$AQ$1,0),FALSE)</f>
        <v>0</v>
      </c>
      <c r="N264">
        <f>VLOOKUP($B264,'Tillförd energi'!$B$1:$AI$720,MATCH(N$1,'Tillförd energi'!$B$1:$AQ$1,0),FALSE)</f>
        <v>0</v>
      </c>
      <c r="O264">
        <f>VLOOKUP($B264,'Tillförd energi'!$B$1:$AI$720,MATCH(O$1,'Tillförd energi'!$B$1:$AQ$1,0),FALSE)</f>
        <v>0</v>
      </c>
      <c r="P264">
        <f>VLOOKUP($B264,'Tillförd energi'!$B$1:$AI$720,MATCH(P$1,'Tillförd energi'!$B$1:$AQ$1,0),FALSE)</f>
        <v>3.4</v>
      </c>
      <c r="Q264">
        <f>VLOOKUP($B264,'Tillförd energi'!$B$1:$AI$720,MATCH(Q$1,'Tillförd energi'!$B$1:$AQ$1,0),FALSE)</f>
        <v>0</v>
      </c>
      <c r="R264">
        <f>VLOOKUP($B264,'Tillförd energi'!$B$1:$AI$720,MATCH(R$1,'Tillförd energi'!$B$1:$AQ$1,0),FALSE)</f>
        <v>0</v>
      </c>
      <c r="S264">
        <f>VLOOKUP($B264,'Tillförd energi'!$B$1:$AI$720,MATCH(S$1,'Tillförd energi'!$B$1:$AQ$1,0),FALSE)</f>
        <v>10.7</v>
      </c>
      <c r="T264">
        <f>VLOOKUP($B264,'Tillförd energi'!$B$1:$AI$720,MATCH(T$1,'Tillförd energi'!$B$1:$AQ$1,0),FALSE)</f>
        <v>0</v>
      </c>
      <c r="U264">
        <f>VLOOKUP($B264,'Tillförd energi'!$B$1:$AI$720,MATCH(U$1,'Tillförd energi'!$B$1:$AQ$1,0),FALSE)</f>
        <v>0</v>
      </c>
      <c r="V264">
        <f>VLOOKUP($B264,'Tillförd energi'!$B$1:$AI$720,MATCH(V$1,'Tillförd energi'!$B$1:$AQ$1,0),FALSE)</f>
        <v>0</v>
      </c>
      <c r="W264">
        <f>VLOOKUP($B264,'Tillförd energi'!$B$1:$AI$720,MATCH(W$1,'Tillförd energi'!$B$1:$AQ$1,0),FALSE)</f>
        <v>0</v>
      </c>
      <c r="X264">
        <f>VLOOKUP($B264,'Tillförd energi'!$B$1:$AI$720,MATCH(X$1,'Tillförd energi'!$B$1:$AQ$1,0),FALSE)</f>
        <v>0</v>
      </c>
      <c r="Y264">
        <f>VLOOKUP($B264,'Tillförd energi'!$B$1:$AI$720,MATCH(Y$1,'Tillförd energi'!$B$1:$AQ$1,0),FALSE)</f>
        <v>0</v>
      </c>
      <c r="Z264">
        <f>VLOOKUP($B264,'Tillförd energi'!$B$1:$AI$720,MATCH(Z$1,'Tillförd energi'!$B$1:$AQ$1,0),FALSE)</f>
        <v>0</v>
      </c>
      <c r="AA264">
        <f>VLOOKUP($B264,'Tillförd energi'!$B$1:$AI$720,MATCH(AA$1,'Tillförd energi'!$B$1:$AQ$1,0),FALSE)</f>
        <v>0</v>
      </c>
      <c r="AB264">
        <f>VLOOKUP($B264,'Tillförd energi'!$B$1:$AI$720,MATCH(AB$1,'Tillförd energi'!$B$1:$AQ$1,0),FALSE)</f>
        <v>0</v>
      </c>
      <c r="AC264">
        <f>VLOOKUP($B264,'Tillförd energi'!$B$1:$AI$720,MATCH(AC$1,'Tillförd energi'!$B$1:$AQ$1,0),FALSE)</f>
        <v>0</v>
      </c>
      <c r="AD264">
        <f>VLOOKUP($B264,'Tillförd energi'!$B$1:$AI$720,MATCH(AD$1,'Tillförd energi'!$B$1:$AQ$1,0),FALSE)</f>
        <v>0</v>
      </c>
      <c r="AE264">
        <f>VLOOKUP($B264,'Tillförd energi'!$B$1:$AI$720,MATCH(AE$1,'Tillförd energi'!$B$1:$AQ$1,0),FALSE)</f>
        <v>0</v>
      </c>
      <c r="AF264">
        <f>VLOOKUP($B264,'Tillförd energi'!$B$1:$AI$720,MATCH(AF$1,'Tillförd energi'!$B$1:$AQ$1,0),FALSE)</f>
        <v>0.156</v>
      </c>
      <c r="AG264">
        <f>IFERROR(VLOOKUP(B264,Miljö!$B$1:$AC$550,MATCH("Köpt mängd produktionsspecifik fjärrvärme:",Miljö!$B$1:$AC$1,0),FALSE)/1,0)</f>
        <v>0</v>
      </c>
      <c r="AI264">
        <f t="shared" si="92"/>
        <v>14.485999999999999</v>
      </c>
      <c r="AJ264">
        <f t="shared" si="93"/>
        <v>14.485999999999999</v>
      </c>
      <c r="AK264">
        <f>IF(ISERROR(1/VLOOKUP($B264,Leveranser!$B$1:$S$499,MATCH("Såld värme (GWh)",Leveranser!$B$1:$S$1,0),FALSE)),"",VLOOKUP($B264,Leveranser!$B$1:$S$499,MATCH("Såld värme (GWh)",Leveranser!$B$1:$S$1,0),FALSE))</f>
        <v>10.9</v>
      </c>
      <c r="AL264">
        <f>VLOOKUP($B264,Leveranser!$B$1:$Y$499,MATCH("Totalt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114">
        <f t="shared" si="94"/>
        <v>0.75245064199917167</v>
      </c>
      <c r="AP264" t="str">
        <f>IFERROR(VLOOKUP($B264,Miljövärden!$B$2:$H$600,7,FALSE),"Nej, saknas")</f>
        <v>Ja</v>
      </c>
      <c r="AQ264" t="str">
        <f>IFERROR(VLOOKUP($B264,Miljövärden!$B$2:$H$600,6,FALSE),"Nej, saknas")</f>
        <v>Nej</v>
      </c>
      <c r="AU264">
        <f t="shared" si="95"/>
        <v>0.156</v>
      </c>
      <c r="AV264">
        <f t="shared" si="96"/>
        <v>0</v>
      </c>
      <c r="AW264">
        <f t="shared" si="97"/>
        <v>3.4</v>
      </c>
      <c r="AX264">
        <f t="shared" si="98"/>
        <v>10.7</v>
      </c>
      <c r="AZ264">
        <f t="shared" si="99"/>
        <v>14.1</v>
      </c>
      <c r="BC264">
        <f t="shared" si="100"/>
        <v>0.23</v>
      </c>
      <c r="BD264">
        <f t="shared" si="101"/>
        <v>0</v>
      </c>
      <c r="BE264">
        <f t="shared" si="102"/>
        <v>14.1</v>
      </c>
      <c r="BF264">
        <f t="shared" si="103"/>
        <v>0</v>
      </c>
      <c r="BG264">
        <f t="shared" si="104"/>
        <v>0.156</v>
      </c>
      <c r="BH264">
        <f>VLOOKUP(B264,Miljö!$B$1:$BX$482,MATCH("Fossilandel för ursprungspecificerad el ()",Miljö!$B$1:$I$1,0),FALSE)</f>
        <v>0</v>
      </c>
      <c r="BI264">
        <f>VLOOKUP(B264,Miljö!$B$1:$BX$482,MATCH("Kärnkraftsandel för ursprungsspecificerad el ()",Miljö!$B$1:$O$1,0),FALSE)</f>
        <v>0</v>
      </c>
      <c r="BJ264">
        <f t="shared" si="105"/>
        <v>0</v>
      </c>
      <c r="BK264" t="str">
        <f>VLOOKUP(B264,Miljö!$B$1:$P$482,MATCH("Fossil andel i procent (%)",Miljö!$B$1:$P$1,0),FALSE)</f>
        <v>ET</v>
      </c>
      <c r="BL264">
        <f t="shared" si="106"/>
        <v>14.486000000000001</v>
      </c>
      <c r="BO264" s="21">
        <f t="shared" si="107"/>
        <v>1.5877398867872428E-2</v>
      </c>
      <c r="BP264" s="115">
        <f t="shared" si="108"/>
        <v>0</v>
      </c>
      <c r="BQ264" s="115">
        <f t="shared" si="109"/>
        <v>0.98412260113212757</v>
      </c>
      <c r="BR264" s="115">
        <f t="shared" si="110"/>
        <v>0</v>
      </c>
      <c r="BT264" s="116">
        <f t="shared" si="111"/>
        <v>1</v>
      </c>
      <c r="BW264" s="115">
        <f>IF(AP264="Ja",VLOOKUP(B264,Miljövärden!$B$2:$H$600,MATCH("Total andel fossilt",Miljövärden!$B$2:$H$2,0),FALSE),"")</f>
        <v>1.58774E-2</v>
      </c>
      <c r="BX264" s="116">
        <f t="shared" si="112"/>
        <v>1.132127572245345E-9</v>
      </c>
      <c r="BZ264">
        <f t="shared" si="113"/>
        <v>1.132127572245345E-9</v>
      </c>
      <c r="CA264" s="115">
        <f t="shared" si="114"/>
        <v>0</v>
      </c>
    </row>
    <row r="265" spans="1:79">
      <c r="A265" t="s">
        <v>393</v>
      </c>
      <c r="B265" t="s">
        <v>426</v>
      </c>
      <c r="C265">
        <f>VLOOKUP($B265,'Tillförd energi'!$B$1:$AI$720,MATCH(C$1,'Tillförd energi'!$B$1:$AQ$1,0),FALSE)</f>
        <v>0</v>
      </c>
      <c r="D265">
        <f>VLOOKUP($B265,'Tillförd energi'!$B$1:$AI$720,MATCH(D$1,'Tillförd energi'!$B$1:$AQ$1,0),FALSE)</f>
        <v>0.2</v>
      </c>
      <c r="E265">
        <f>VLOOKUP($B265,'Tillförd energi'!$B$1:$AI$720,MATCH(E$1,'Tillförd energi'!$B$1:$AQ$1,0),FALSE)</f>
        <v>0</v>
      </c>
      <c r="F265">
        <f>VLOOKUP($B265,'Tillförd energi'!$B$1:$AI$720,MATCH(F$1,'Tillförd energi'!$B$1:$AQ$1,0),FALSE)</f>
        <v>0</v>
      </c>
      <c r="G265">
        <f>VLOOKUP($B265,'Tillförd energi'!$B$1:$AI$720,MATCH(G$1,'Tillförd energi'!$B$1:$AQ$1,0),FALSE)</f>
        <v>0</v>
      </c>
      <c r="H265">
        <f>VLOOKUP($B265,'Tillförd energi'!$B$1:$AI$720,MATCH(H$1,'Tillförd energi'!$B$1:$AQ$1,0),FALSE)</f>
        <v>0</v>
      </c>
      <c r="I265">
        <f>VLOOKUP($B265,'Tillförd energi'!$B$1:$AI$720,MATCH(I$1,'Tillförd energi'!$B$1:$AQ$1,0),FALSE)</f>
        <v>0</v>
      </c>
      <c r="J265">
        <f>VLOOKUP($B265,'Tillförd energi'!$B$1:$AI$720,MATCH(J$1,'Tillförd energi'!$B$1:$AQ$1,0),FALSE)</f>
        <v>0</v>
      </c>
      <c r="K265">
        <f>VLOOKUP($B265,'Tillförd energi'!$B$1:$AI$720,MATCH(K$1,'Tillförd energi'!$B$1:$AQ$1,0),FALSE)</f>
        <v>0</v>
      </c>
      <c r="L265">
        <f>VLOOKUP($B265,'Tillförd energi'!$B$1:$AI$720,MATCH(L$1,'Tillförd energi'!$B$1:$AQ$1,0),FALSE)</f>
        <v>0</v>
      </c>
      <c r="M265">
        <f>VLOOKUP($B265,'Tillförd energi'!$B$1:$AI$720,MATCH(M$1,'Tillförd energi'!$B$1:$AQ$1,0),FALSE)</f>
        <v>0</v>
      </c>
      <c r="N265">
        <f>VLOOKUP($B265,'Tillförd energi'!$B$1:$AI$720,MATCH(N$1,'Tillförd energi'!$B$1:$AQ$1,0),FALSE)</f>
        <v>0</v>
      </c>
      <c r="O265">
        <f>VLOOKUP($B265,'Tillförd energi'!$B$1:$AI$720,MATCH(O$1,'Tillförd energi'!$B$1:$AQ$1,0),FALSE)</f>
        <v>0</v>
      </c>
      <c r="P265">
        <f>VLOOKUP($B265,'Tillförd energi'!$B$1:$AI$720,MATCH(P$1,'Tillförd energi'!$B$1:$AQ$1,0),FALSE)</f>
        <v>0</v>
      </c>
      <c r="Q265">
        <f>VLOOKUP($B265,'Tillförd energi'!$B$1:$AI$720,MATCH(Q$1,'Tillförd energi'!$B$1:$AQ$1,0),FALSE)</f>
        <v>0</v>
      </c>
      <c r="R265">
        <f>VLOOKUP($B265,'Tillförd energi'!$B$1:$AI$720,MATCH(R$1,'Tillförd energi'!$B$1:$AQ$1,0),FALSE)</f>
        <v>6.9</v>
      </c>
      <c r="S265">
        <f>VLOOKUP($B265,'Tillförd energi'!$B$1:$AI$720,MATCH(S$1,'Tillförd energi'!$B$1:$AQ$1,0),FALSE)</f>
        <v>0</v>
      </c>
      <c r="T265">
        <f>VLOOKUP($B265,'Tillförd energi'!$B$1:$AI$720,MATCH(T$1,'Tillförd energi'!$B$1:$AQ$1,0),FALSE)</f>
        <v>0</v>
      </c>
      <c r="U265">
        <f>VLOOKUP($B265,'Tillförd energi'!$B$1:$AI$720,MATCH(U$1,'Tillförd energi'!$B$1:$AQ$1,0),FALSE)</f>
        <v>0</v>
      </c>
      <c r="V265">
        <f>VLOOKUP($B265,'Tillförd energi'!$B$1:$AI$720,MATCH(V$1,'Tillförd energi'!$B$1:$AQ$1,0),FALSE)</f>
        <v>0</v>
      </c>
      <c r="W265">
        <f>VLOOKUP($B265,'Tillförd energi'!$B$1:$AI$720,MATCH(W$1,'Tillförd energi'!$B$1:$AQ$1,0),FALSE)</f>
        <v>0</v>
      </c>
      <c r="X265">
        <f>VLOOKUP($B265,'Tillförd energi'!$B$1:$AI$720,MATCH(X$1,'Tillförd energi'!$B$1:$AQ$1,0),FALSE)</f>
        <v>0</v>
      </c>
      <c r="Y265">
        <f>VLOOKUP($B265,'Tillförd energi'!$B$1:$AI$720,MATCH(Y$1,'Tillförd energi'!$B$1:$AQ$1,0),FALSE)</f>
        <v>0</v>
      </c>
      <c r="Z265">
        <f>VLOOKUP($B265,'Tillförd energi'!$B$1:$AI$720,MATCH(Z$1,'Tillförd energi'!$B$1:$AQ$1,0),FALSE)</f>
        <v>0</v>
      </c>
      <c r="AA265">
        <f>VLOOKUP($B265,'Tillförd energi'!$B$1:$AI$720,MATCH(AA$1,'Tillförd energi'!$B$1:$AQ$1,0),FALSE)</f>
        <v>0</v>
      </c>
      <c r="AB265">
        <f>VLOOKUP($B265,'Tillförd energi'!$B$1:$AI$720,MATCH(AB$1,'Tillförd energi'!$B$1:$AQ$1,0),FALSE)</f>
        <v>0</v>
      </c>
      <c r="AC265">
        <f>VLOOKUP($B265,'Tillförd energi'!$B$1:$AI$720,MATCH(AC$1,'Tillförd energi'!$B$1:$AQ$1,0),FALSE)</f>
        <v>0</v>
      </c>
      <c r="AD265">
        <f>VLOOKUP($B265,'Tillförd energi'!$B$1:$AI$720,MATCH(AD$1,'Tillförd energi'!$B$1:$AQ$1,0),FALSE)</f>
        <v>0</v>
      </c>
      <c r="AE265">
        <f>VLOOKUP($B265,'Tillförd energi'!$B$1:$AI$720,MATCH(AE$1,'Tillförd energi'!$B$1:$AQ$1,0),FALSE)</f>
        <v>0</v>
      </c>
      <c r="AF265">
        <f>VLOOKUP($B265,'Tillförd energi'!$B$1:$AI$720,MATCH(AF$1,'Tillförd energi'!$B$1:$AQ$1,0),FALSE)</f>
        <v>0.1</v>
      </c>
      <c r="AG265">
        <f>IFERROR(VLOOKUP(B265,Miljö!$B$1:$AC$550,MATCH("Köpt mängd produktionsspecifik fjärrvärme:",Miljö!$B$1:$AC$1,0),FALSE)/1,0)</f>
        <v>0</v>
      </c>
      <c r="AI265">
        <f t="shared" si="92"/>
        <v>7.2</v>
      </c>
      <c r="AJ265">
        <f t="shared" si="93"/>
        <v>7.2</v>
      </c>
      <c r="AK265">
        <f>IF(ISERROR(1/VLOOKUP($B265,Leveranser!$B$1:$S$499,MATCH("Såld värme (GWh)",Leveranser!$B$1:$S$1,0),FALSE)),"",VLOOKUP($B265,Leveranser!$B$1:$S$499,MATCH("Såld värme (GWh)",Leveranser!$B$1:$S$1,0),FALSE))</f>
        <v>4.9000000000000004</v>
      </c>
      <c r="AL265">
        <f>VLOOKUP($B265,Leveranser!$B$1:$Y$499,MATCH("Totalt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114">
        <f t="shared" si="94"/>
        <v>0.68055555555555558</v>
      </c>
      <c r="AP265" t="str">
        <f>IFERROR(VLOOKUP($B265,Miljövärden!$B$2:$H$600,7,FALSE),"Nej, saknas")</f>
        <v>Ja</v>
      </c>
      <c r="AQ265" t="str">
        <f>IFERROR(VLOOKUP($B265,Miljövärden!$B$2:$H$600,6,FALSE),"Nej, saknas")</f>
        <v>Ja</v>
      </c>
      <c r="AU265">
        <f t="shared" si="95"/>
        <v>0.1</v>
      </c>
      <c r="AV265">
        <f t="shared" si="96"/>
        <v>0</v>
      </c>
      <c r="AW265">
        <f t="shared" si="97"/>
        <v>0</v>
      </c>
      <c r="AX265">
        <f t="shared" si="98"/>
        <v>6.9</v>
      </c>
      <c r="AZ265">
        <f t="shared" si="99"/>
        <v>6.9</v>
      </c>
      <c r="BC265">
        <f t="shared" si="100"/>
        <v>0.2</v>
      </c>
      <c r="BD265">
        <f t="shared" si="101"/>
        <v>0</v>
      </c>
      <c r="BE265">
        <f t="shared" si="102"/>
        <v>6.9</v>
      </c>
      <c r="BF265">
        <f t="shared" si="103"/>
        <v>0</v>
      </c>
      <c r="BG265">
        <f t="shared" si="104"/>
        <v>0.1</v>
      </c>
      <c r="BH265">
        <f>VLOOKUP(B265,Miljö!$B$1:$BX$482,MATCH("Fossilandel för ursprungspecificerad el ()",Miljö!$B$1:$I$1,0),FALSE)</f>
        <v>0</v>
      </c>
      <c r="BI265">
        <f>VLOOKUP(B265,Miljö!$B$1:$BX$482,MATCH("Kärnkraftsandel för ursprungsspecificerad el ()",Miljö!$B$1:$O$1,0),FALSE)</f>
        <v>0</v>
      </c>
      <c r="BJ265">
        <f t="shared" si="105"/>
        <v>0</v>
      </c>
      <c r="BK265" t="str">
        <f>VLOOKUP(B265,Miljö!$B$1:$P$482,MATCH("Fossil andel i procent (%)",Miljö!$B$1:$P$1,0),FALSE)</f>
        <v>ET</v>
      </c>
      <c r="BL265">
        <f t="shared" si="106"/>
        <v>7.2</v>
      </c>
      <c r="BO265" s="21">
        <f t="shared" si="107"/>
        <v>2.777777777777778E-2</v>
      </c>
      <c r="BP265" s="115">
        <f t="shared" si="108"/>
        <v>0</v>
      </c>
      <c r="BQ265" s="115">
        <f t="shared" si="109"/>
        <v>0.97222222222222221</v>
      </c>
      <c r="BR265" s="115">
        <f t="shared" si="110"/>
        <v>0</v>
      </c>
      <c r="BT265" s="116">
        <f t="shared" si="111"/>
        <v>1</v>
      </c>
      <c r="BW265" s="115">
        <f>IF(AP265="Ja",VLOOKUP(B265,Miljövärden!$B$2:$H$600,MATCH("Total andel fossilt",Miljövärden!$B$2:$H$2,0),FALSE),"")</f>
        <v>2.7777799999999998E-2</v>
      </c>
      <c r="BX265" s="116">
        <f t="shared" si="112"/>
        <v>2.2222222218620802E-8</v>
      </c>
      <c r="BZ265">
        <f t="shared" si="113"/>
        <v>2.2222222218620802E-8</v>
      </c>
      <c r="CA265" s="115">
        <f t="shared" si="114"/>
        <v>0</v>
      </c>
    </row>
    <row r="266" spans="1:79">
      <c r="A266" t="s">
        <v>393</v>
      </c>
      <c r="B266" t="s">
        <v>427</v>
      </c>
      <c r="C266">
        <f>VLOOKUP($B266,'Tillförd energi'!$B$1:$AI$720,MATCH(C$1,'Tillförd energi'!$B$1:$AQ$1,0),FALSE)</f>
        <v>0</v>
      </c>
      <c r="D266">
        <f>VLOOKUP($B266,'Tillförd energi'!$B$1:$AI$720,MATCH(D$1,'Tillförd energi'!$B$1:$AQ$1,0),FALSE)</f>
        <v>0.63</v>
      </c>
      <c r="E266">
        <f>VLOOKUP($B266,'Tillförd energi'!$B$1:$AI$720,MATCH(E$1,'Tillförd energi'!$B$1:$AQ$1,0),FALSE)</f>
        <v>0</v>
      </c>
      <c r="F266">
        <f>VLOOKUP($B266,'Tillförd energi'!$B$1:$AI$720,MATCH(F$1,'Tillförd energi'!$B$1:$AQ$1,0),FALSE)</f>
        <v>0</v>
      </c>
      <c r="G266">
        <f>VLOOKUP($B266,'Tillförd energi'!$B$1:$AI$720,MATCH(G$1,'Tillförd energi'!$B$1:$AQ$1,0),FALSE)</f>
        <v>0</v>
      </c>
      <c r="H266">
        <f>VLOOKUP($B266,'Tillförd energi'!$B$1:$AI$720,MATCH(H$1,'Tillförd energi'!$B$1:$AQ$1,0),FALSE)</f>
        <v>0</v>
      </c>
      <c r="I266">
        <f>VLOOKUP($B266,'Tillförd energi'!$B$1:$AI$720,MATCH(I$1,'Tillförd energi'!$B$1:$AQ$1,0),FALSE)</f>
        <v>0</v>
      </c>
      <c r="J266">
        <f>VLOOKUP($B266,'Tillförd energi'!$B$1:$AI$720,MATCH(J$1,'Tillförd energi'!$B$1:$AQ$1,0),FALSE)</f>
        <v>0</v>
      </c>
      <c r="K266">
        <f>VLOOKUP($B266,'Tillförd energi'!$B$1:$AI$720,MATCH(K$1,'Tillförd energi'!$B$1:$AQ$1,0),FALSE)</f>
        <v>0</v>
      </c>
      <c r="L266">
        <f>VLOOKUP($B266,'Tillförd energi'!$B$1:$AI$720,MATCH(L$1,'Tillförd energi'!$B$1:$AQ$1,0),FALSE)</f>
        <v>0</v>
      </c>
      <c r="M266">
        <f>VLOOKUP($B266,'Tillförd energi'!$B$1:$AI$720,MATCH(M$1,'Tillförd energi'!$B$1:$AQ$1,0),FALSE)</f>
        <v>0</v>
      </c>
      <c r="N266">
        <f>VLOOKUP($B266,'Tillförd energi'!$B$1:$AI$720,MATCH(N$1,'Tillförd energi'!$B$1:$AQ$1,0),FALSE)</f>
        <v>30.402999999999999</v>
      </c>
      <c r="O266">
        <f>VLOOKUP($B266,'Tillförd energi'!$B$1:$AI$720,MATCH(O$1,'Tillförd energi'!$B$1:$AQ$1,0),FALSE)</f>
        <v>0</v>
      </c>
      <c r="P266">
        <f>VLOOKUP($B266,'Tillförd energi'!$B$1:$AI$720,MATCH(P$1,'Tillförd energi'!$B$1:$AQ$1,0),FALSE)</f>
        <v>0</v>
      </c>
      <c r="Q266">
        <f>VLOOKUP($B266,'Tillförd energi'!$B$1:$AI$720,MATCH(Q$1,'Tillförd energi'!$B$1:$AQ$1,0),FALSE)</f>
        <v>0</v>
      </c>
      <c r="R266">
        <f>VLOOKUP($B266,'Tillförd energi'!$B$1:$AI$720,MATCH(R$1,'Tillförd energi'!$B$1:$AQ$1,0),FALSE)</f>
        <v>0</v>
      </c>
      <c r="S266">
        <f>VLOOKUP($B266,'Tillförd energi'!$B$1:$AI$720,MATCH(S$1,'Tillförd energi'!$B$1:$AQ$1,0),FALSE)</f>
        <v>0</v>
      </c>
      <c r="T266">
        <f>VLOOKUP($B266,'Tillförd energi'!$B$1:$AI$720,MATCH(T$1,'Tillförd energi'!$B$1:$AQ$1,0),FALSE)</f>
        <v>0</v>
      </c>
      <c r="U266">
        <f>VLOOKUP($B266,'Tillförd energi'!$B$1:$AI$720,MATCH(U$1,'Tillförd energi'!$B$1:$AQ$1,0),FALSE)</f>
        <v>0</v>
      </c>
      <c r="V266">
        <f>VLOOKUP($B266,'Tillförd energi'!$B$1:$AI$720,MATCH(V$1,'Tillförd energi'!$B$1:$AQ$1,0),FALSE)</f>
        <v>0</v>
      </c>
      <c r="W266">
        <f>VLOOKUP($B266,'Tillförd energi'!$B$1:$AI$720,MATCH(W$1,'Tillförd energi'!$B$1:$AQ$1,0),FALSE)</f>
        <v>0</v>
      </c>
      <c r="X266">
        <f>VLOOKUP($B266,'Tillförd energi'!$B$1:$AI$720,MATCH(X$1,'Tillförd energi'!$B$1:$AQ$1,0),FALSE)</f>
        <v>0</v>
      </c>
      <c r="Y266">
        <f>VLOOKUP($B266,'Tillförd energi'!$B$1:$AI$720,MATCH(Y$1,'Tillförd energi'!$B$1:$AQ$1,0),FALSE)</f>
        <v>0</v>
      </c>
      <c r="Z266">
        <f>VLOOKUP($B266,'Tillförd energi'!$B$1:$AI$720,MATCH(Z$1,'Tillförd energi'!$B$1:$AQ$1,0),FALSE)</f>
        <v>0</v>
      </c>
      <c r="AA266">
        <f>VLOOKUP($B266,'Tillförd energi'!$B$1:$AI$720,MATCH(AA$1,'Tillförd energi'!$B$1:$AQ$1,0),FALSE)</f>
        <v>0</v>
      </c>
      <c r="AB266">
        <f>VLOOKUP($B266,'Tillförd energi'!$B$1:$AI$720,MATCH(AB$1,'Tillförd energi'!$B$1:$AQ$1,0),FALSE)</f>
        <v>0</v>
      </c>
      <c r="AC266">
        <f>VLOOKUP($B266,'Tillförd energi'!$B$1:$AI$720,MATCH(AC$1,'Tillförd energi'!$B$1:$AQ$1,0),FALSE)</f>
        <v>4.8940000000000001</v>
      </c>
      <c r="AD266">
        <f>VLOOKUP($B266,'Tillförd energi'!$B$1:$AI$720,MATCH(AD$1,'Tillförd energi'!$B$1:$AQ$1,0),FALSE)</f>
        <v>0</v>
      </c>
      <c r="AE266">
        <f>VLOOKUP($B266,'Tillförd energi'!$B$1:$AI$720,MATCH(AE$1,'Tillförd energi'!$B$1:$AQ$1,0),FALSE)</f>
        <v>0</v>
      </c>
      <c r="AF266">
        <f>VLOOKUP($B266,'Tillförd energi'!$B$1:$AI$720,MATCH(AF$1,'Tillförd energi'!$B$1:$AQ$1,0),FALSE)</f>
        <v>0.52700000000000002</v>
      </c>
      <c r="AG266">
        <f>IFERROR(VLOOKUP(B266,Miljö!$B$1:$AC$550,MATCH("Köpt mängd produktionsspecifik fjärrvärme:",Miljö!$B$1:$AC$1,0),FALSE)/1,0)</f>
        <v>0</v>
      </c>
      <c r="AI266">
        <f t="shared" si="92"/>
        <v>36.454000000000001</v>
      </c>
      <c r="AJ266">
        <f t="shared" si="93"/>
        <v>36.454000000000001</v>
      </c>
      <c r="AK266">
        <f>IF(ISERROR(1/VLOOKUP($B266,Leveranser!$B$1:$S$499,MATCH("Såld värme (GWh)",Leveranser!$B$1:$S$1,0),FALSE)),"",VLOOKUP($B266,Leveranser!$B$1:$S$499,MATCH("Såld värme (GWh)",Leveranser!$B$1:$S$1,0),FALSE))</f>
        <v>23.937000000000001</v>
      </c>
      <c r="AL266">
        <f>VLOOKUP($B266,Leveranser!$B$1:$Y$499,MATCH("Totalt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114">
        <f t="shared" si="94"/>
        <v>0.65663576013606195</v>
      </c>
      <c r="AP266" t="str">
        <f>IFERROR(VLOOKUP($B266,Miljövärden!$B$2:$H$600,7,FALSE),"Nej, saknas")</f>
        <v>Ja</v>
      </c>
      <c r="AQ266" t="str">
        <f>IFERROR(VLOOKUP($B266,Miljövärden!$B$2:$H$600,6,FALSE),"Nej, saknas")</f>
        <v>Nej</v>
      </c>
      <c r="AU266">
        <f t="shared" si="95"/>
        <v>0.52700000000000002</v>
      </c>
      <c r="AV266">
        <f t="shared" si="96"/>
        <v>0</v>
      </c>
      <c r="AW266">
        <f t="shared" si="97"/>
        <v>30.402999999999999</v>
      </c>
      <c r="AX266">
        <f t="shared" si="98"/>
        <v>0</v>
      </c>
      <c r="AZ266">
        <f t="shared" si="99"/>
        <v>30.402999999999999</v>
      </c>
      <c r="BC266">
        <f t="shared" si="100"/>
        <v>0.63</v>
      </c>
      <c r="BD266">
        <f t="shared" si="101"/>
        <v>0</v>
      </c>
      <c r="BE266">
        <f t="shared" si="102"/>
        <v>30.402999999999999</v>
      </c>
      <c r="BF266">
        <f t="shared" si="103"/>
        <v>4.8940000000000001</v>
      </c>
      <c r="BG266">
        <f t="shared" si="104"/>
        <v>0.52700000000000002</v>
      </c>
      <c r="BH266">
        <f>VLOOKUP(B266,Miljö!$B$1:$BX$482,MATCH("Fossilandel för ursprungspecificerad el ()",Miljö!$B$1:$I$1,0),FALSE)</f>
        <v>0</v>
      </c>
      <c r="BI266">
        <f>VLOOKUP(B266,Miljö!$B$1:$BX$482,MATCH("Kärnkraftsandel för ursprungsspecificerad el ()",Miljö!$B$1:$O$1,0),FALSE)</f>
        <v>0</v>
      </c>
      <c r="BJ266">
        <f t="shared" si="105"/>
        <v>0</v>
      </c>
      <c r="BK266" t="str">
        <f>VLOOKUP(B266,Miljö!$B$1:$P$482,MATCH("Fossil andel i procent (%)",Miljö!$B$1:$P$1,0),FALSE)</f>
        <v>ET</v>
      </c>
      <c r="BL266">
        <f t="shared" si="106"/>
        <v>36.454000000000001</v>
      </c>
      <c r="BO266" s="21">
        <f t="shared" si="107"/>
        <v>1.7282054095572503E-2</v>
      </c>
      <c r="BP266" s="115">
        <f t="shared" si="108"/>
        <v>0</v>
      </c>
      <c r="BQ266" s="115">
        <f t="shared" si="109"/>
        <v>0.84846656059691661</v>
      </c>
      <c r="BR266" s="115">
        <f t="shared" si="110"/>
        <v>0.13425138530751082</v>
      </c>
      <c r="BT266" s="116">
        <f t="shared" si="111"/>
        <v>0.99999999999999989</v>
      </c>
      <c r="BW266" s="115">
        <f>IF(AP266="Ja",VLOOKUP(B266,Miljövärden!$B$2:$H$600,MATCH("Total andel fossilt",Miljövärden!$B$2:$H$2,0),FALSE),"")</f>
        <v>1.7282100000000002E-2</v>
      </c>
      <c r="BX266" s="116">
        <f t="shared" si="112"/>
        <v>4.5904427498771883E-8</v>
      </c>
      <c r="BZ266">
        <f t="shared" si="113"/>
        <v>4.5904427498771883E-8</v>
      </c>
      <c r="CA266" s="115">
        <f t="shared" si="114"/>
        <v>0</v>
      </c>
    </row>
    <row r="267" spans="1:79">
      <c r="A267" t="s">
        <v>393</v>
      </c>
      <c r="B267" t="s">
        <v>428</v>
      </c>
      <c r="C267">
        <f>VLOOKUP($B267,'Tillförd energi'!$B$1:$AI$720,MATCH(C$1,'Tillförd energi'!$B$1:$AQ$1,0),FALSE)</f>
        <v>0</v>
      </c>
      <c r="D267">
        <f>VLOOKUP($B267,'Tillförd energi'!$B$1:$AI$720,MATCH(D$1,'Tillförd energi'!$B$1:$AQ$1,0),FALSE)</f>
        <v>0</v>
      </c>
      <c r="E267">
        <f>VLOOKUP($B267,'Tillförd energi'!$B$1:$AI$720,MATCH(E$1,'Tillförd energi'!$B$1:$AQ$1,0),FALSE)</f>
        <v>0</v>
      </c>
      <c r="F267">
        <f>VLOOKUP($B267,'Tillförd energi'!$B$1:$AI$720,MATCH(F$1,'Tillförd energi'!$B$1:$AQ$1,0),FALSE)</f>
        <v>0</v>
      </c>
      <c r="G267">
        <f>VLOOKUP($B267,'Tillförd energi'!$B$1:$AI$720,MATCH(G$1,'Tillförd energi'!$B$1:$AQ$1,0),FALSE)</f>
        <v>0</v>
      </c>
      <c r="H267">
        <f>VLOOKUP($B267,'Tillförd energi'!$B$1:$AI$720,MATCH(H$1,'Tillförd energi'!$B$1:$AQ$1,0),FALSE)</f>
        <v>0</v>
      </c>
      <c r="I267">
        <f>VLOOKUP($B267,'Tillförd energi'!$B$1:$AI$720,MATCH(I$1,'Tillförd energi'!$B$1:$AQ$1,0),FALSE)</f>
        <v>0</v>
      </c>
      <c r="J267">
        <f>VLOOKUP($B267,'Tillförd energi'!$B$1:$AI$720,MATCH(J$1,'Tillförd energi'!$B$1:$AQ$1,0),FALSE)</f>
        <v>0</v>
      </c>
      <c r="K267">
        <f>VLOOKUP($B267,'Tillförd energi'!$B$1:$AI$720,MATCH(K$1,'Tillförd energi'!$B$1:$AQ$1,0),FALSE)</f>
        <v>0</v>
      </c>
      <c r="L267">
        <f>VLOOKUP($B267,'Tillförd energi'!$B$1:$AI$720,MATCH(L$1,'Tillförd energi'!$B$1:$AQ$1,0),FALSE)</f>
        <v>0</v>
      </c>
      <c r="M267">
        <f>VLOOKUP($B267,'Tillförd energi'!$B$1:$AI$720,MATCH(M$1,'Tillförd energi'!$B$1:$AQ$1,0),FALSE)</f>
        <v>0</v>
      </c>
      <c r="N267">
        <f>VLOOKUP($B267,'Tillförd energi'!$B$1:$AI$720,MATCH(N$1,'Tillförd energi'!$B$1:$AQ$1,0),FALSE)</f>
        <v>0</v>
      </c>
      <c r="O267">
        <f>VLOOKUP($B267,'Tillförd energi'!$B$1:$AI$720,MATCH(O$1,'Tillförd energi'!$B$1:$AQ$1,0),FALSE)</f>
        <v>0</v>
      </c>
      <c r="P267">
        <f>VLOOKUP($B267,'Tillförd energi'!$B$1:$AI$720,MATCH(P$1,'Tillförd energi'!$B$1:$AQ$1,0),FALSE)</f>
        <v>0</v>
      </c>
      <c r="Q267">
        <f>VLOOKUP($B267,'Tillförd energi'!$B$1:$AI$720,MATCH(Q$1,'Tillförd energi'!$B$1:$AQ$1,0),FALSE)</f>
        <v>0</v>
      </c>
      <c r="R267">
        <f>VLOOKUP($B267,'Tillförd energi'!$B$1:$AI$720,MATCH(R$1,'Tillförd energi'!$B$1:$AQ$1,0),FALSE)</f>
        <v>0</v>
      </c>
      <c r="S267">
        <f>VLOOKUP($B267,'Tillförd energi'!$B$1:$AI$720,MATCH(S$1,'Tillförd energi'!$B$1:$AQ$1,0),FALSE)</f>
        <v>0</v>
      </c>
      <c r="T267">
        <f>VLOOKUP($B267,'Tillförd energi'!$B$1:$AI$720,MATCH(T$1,'Tillförd energi'!$B$1:$AQ$1,0),FALSE)</f>
        <v>0</v>
      </c>
      <c r="U267">
        <f>VLOOKUP($B267,'Tillförd energi'!$B$1:$AI$720,MATCH(U$1,'Tillförd energi'!$B$1:$AQ$1,0),FALSE)</f>
        <v>0</v>
      </c>
      <c r="V267">
        <f>VLOOKUP($B267,'Tillförd energi'!$B$1:$AI$720,MATCH(V$1,'Tillförd energi'!$B$1:$AQ$1,0),FALSE)</f>
        <v>0</v>
      </c>
      <c r="W267">
        <f>VLOOKUP($B267,'Tillförd energi'!$B$1:$AI$720,MATCH(W$1,'Tillförd energi'!$B$1:$AQ$1,0),FALSE)</f>
        <v>0</v>
      </c>
      <c r="X267">
        <f>VLOOKUP($B267,'Tillförd energi'!$B$1:$AI$720,MATCH(X$1,'Tillförd energi'!$B$1:$AQ$1,0),FALSE)</f>
        <v>0</v>
      </c>
      <c r="Y267">
        <f>VLOOKUP($B267,'Tillförd energi'!$B$1:$AI$720,MATCH(Y$1,'Tillförd energi'!$B$1:$AQ$1,0),FALSE)</f>
        <v>0</v>
      </c>
      <c r="Z267">
        <f>VLOOKUP($B267,'Tillförd energi'!$B$1:$AI$720,MATCH(Z$1,'Tillförd energi'!$B$1:$AQ$1,0),FALSE)</f>
        <v>0</v>
      </c>
      <c r="AA267">
        <f>VLOOKUP($B267,'Tillförd energi'!$B$1:$AI$720,MATCH(AA$1,'Tillförd energi'!$B$1:$AQ$1,0),FALSE)</f>
        <v>0</v>
      </c>
      <c r="AB267">
        <f>VLOOKUP($B267,'Tillförd energi'!$B$1:$AI$720,MATCH(AB$1,'Tillförd energi'!$B$1:$AQ$1,0),FALSE)</f>
        <v>0</v>
      </c>
      <c r="AC267">
        <f>VLOOKUP($B267,'Tillförd energi'!$B$1:$AI$720,MATCH(AC$1,'Tillförd energi'!$B$1:$AQ$1,0),FALSE)</f>
        <v>0</v>
      </c>
      <c r="AD267">
        <f>VLOOKUP($B267,'Tillförd energi'!$B$1:$AI$720,MATCH(AD$1,'Tillförd energi'!$B$1:$AQ$1,0),FALSE)</f>
        <v>0</v>
      </c>
      <c r="AE267">
        <f>VLOOKUP($B267,'Tillförd energi'!$B$1:$AI$720,MATCH(AE$1,'Tillförd energi'!$B$1:$AQ$1,0),FALSE)</f>
        <v>0</v>
      </c>
      <c r="AF267">
        <f>VLOOKUP($B267,'Tillförd energi'!$B$1:$AI$720,MATCH(AF$1,'Tillförd energi'!$B$1:$AQ$1,0),FALSE)</f>
        <v>0.4002</v>
      </c>
      <c r="AG267">
        <f>IFERROR(VLOOKUP(B267,Miljö!$B$1:$AC$550,MATCH("Köpt mängd produktionsspecifik fjärrvärme:",Miljö!$B$1:$AC$1,0),FALSE)/1,0)</f>
        <v>14</v>
      </c>
      <c r="AI267">
        <f t="shared" si="92"/>
        <v>0.4002</v>
      </c>
      <c r="AJ267">
        <f t="shared" si="93"/>
        <v>14.4002</v>
      </c>
      <c r="AK267">
        <f>IF(ISERROR(1/VLOOKUP($B267,Leveranser!$B$1:$S$499,MATCH("Såld värme (GWh)",Leveranser!$B$1:$S$1,0),FALSE)),"",VLOOKUP($B267,Leveranser!$B$1:$S$499,MATCH("Såld värme (GWh)",Leveranser!$B$1:$S$1,0),FALSE))</f>
        <v>13.34</v>
      </c>
      <c r="AL267">
        <f>VLOOKUP($B267,Leveranser!$B$1:$Y$499,MATCH("Totalt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114">
        <f t="shared" si="94"/>
        <v>0.92637602255524232</v>
      </c>
      <c r="AP267" t="str">
        <f>IFERROR(VLOOKUP($B267,Miljövärden!$B$2:$H$600,7,FALSE),"Nej, saknas")</f>
        <v>Ja</v>
      </c>
      <c r="AQ267" t="str">
        <f>IFERROR(VLOOKUP($B267,Miljövärden!$B$2:$H$600,6,FALSE),"Nej, saknas")</f>
        <v>Ja</v>
      </c>
      <c r="AU267">
        <f t="shared" si="95"/>
        <v>0.4002</v>
      </c>
      <c r="AV267">
        <f t="shared" si="96"/>
        <v>0</v>
      </c>
      <c r="AW267">
        <f t="shared" si="97"/>
        <v>0</v>
      </c>
      <c r="AX267">
        <f t="shared" si="98"/>
        <v>0</v>
      </c>
      <c r="AZ267">
        <f t="shared" si="99"/>
        <v>0</v>
      </c>
      <c r="BC267">
        <f t="shared" si="100"/>
        <v>0</v>
      </c>
      <c r="BD267">
        <f t="shared" si="101"/>
        <v>0</v>
      </c>
      <c r="BE267">
        <f t="shared" si="102"/>
        <v>0</v>
      </c>
      <c r="BF267">
        <f t="shared" si="103"/>
        <v>0</v>
      </c>
      <c r="BG267">
        <f t="shared" si="104"/>
        <v>0.4002</v>
      </c>
      <c r="BH267">
        <f>VLOOKUP(B267,Miljö!$B$1:$BX$482,MATCH("Fossilandel för ursprungspecificerad el ()",Miljö!$B$1:$I$1,0),FALSE)</f>
        <v>0</v>
      </c>
      <c r="BI267">
        <f>VLOOKUP(B267,Miljö!$B$1:$BX$482,MATCH("Kärnkraftsandel för ursprungsspecificerad el ()",Miljö!$B$1:$O$1,0),FALSE)</f>
        <v>0</v>
      </c>
      <c r="BJ267">
        <f t="shared" si="105"/>
        <v>14</v>
      </c>
      <c r="BK267">
        <f>VLOOKUP(B267,Miljö!$B$1:$P$482,MATCH("Fossil andel i procent (%)",Miljö!$B$1:$P$1,0),FALSE)</f>
        <v>0</v>
      </c>
      <c r="BL267">
        <f t="shared" si="106"/>
        <v>14.4002</v>
      </c>
      <c r="BO267" s="21">
        <f t="shared" si="107"/>
        <v>0</v>
      </c>
      <c r="BP267" s="115">
        <f t="shared" si="108"/>
        <v>0.97220871932334274</v>
      </c>
      <c r="BQ267" s="115">
        <f t="shared" si="109"/>
        <v>2.779128067665727E-2</v>
      </c>
      <c r="BR267" s="115">
        <f t="shared" si="110"/>
        <v>0</v>
      </c>
      <c r="BT267" s="116">
        <f t="shared" si="111"/>
        <v>1</v>
      </c>
      <c r="BW267" s="115">
        <f>IF(AP267="Ja",VLOOKUP(B267,Miljövärden!$B$2:$H$600,MATCH("Total andel fossilt",Miljövärden!$B$2:$H$2,0),FALSE),"")</f>
        <v>0</v>
      </c>
      <c r="BX267" s="116">
        <f t="shared" si="112"/>
        <v>0</v>
      </c>
      <c r="BZ267">
        <f t="shared" si="113"/>
        <v>0</v>
      </c>
      <c r="CA267" s="115">
        <f t="shared" si="114"/>
        <v>0</v>
      </c>
    </row>
    <row r="268" spans="1:79">
      <c r="A268" t="s">
        <v>393</v>
      </c>
      <c r="B268" t="s">
        <v>429</v>
      </c>
      <c r="C268">
        <f>VLOOKUP($B268,'Tillförd energi'!$B$1:$AI$720,MATCH(C$1,'Tillförd energi'!$B$1:$AQ$1,0),FALSE)</f>
        <v>0</v>
      </c>
      <c r="D268">
        <f>VLOOKUP($B268,'Tillförd energi'!$B$1:$AI$720,MATCH(D$1,'Tillförd energi'!$B$1:$AQ$1,0),FALSE)</f>
        <v>0.25600000000000001</v>
      </c>
      <c r="E268">
        <f>VLOOKUP($B268,'Tillförd energi'!$B$1:$AI$720,MATCH(E$1,'Tillförd energi'!$B$1:$AQ$1,0),FALSE)</f>
        <v>0</v>
      </c>
      <c r="F268">
        <f>VLOOKUP($B268,'Tillförd energi'!$B$1:$AI$720,MATCH(F$1,'Tillförd energi'!$B$1:$AQ$1,0),FALSE)</f>
        <v>0</v>
      </c>
      <c r="G268">
        <f>VLOOKUP($B268,'Tillförd energi'!$B$1:$AI$720,MATCH(G$1,'Tillförd energi'!$B$1:$AQ$1,0),FALSE)</f>
        <v>0</v>
      </c>
      <c r="H268">
        <f>VLOOKUP($B268,'Tillförd energi'!$B$1:$AI$720,MATCH(H$1,'Tillförd energi'!$B$1:$AQ$1,0),FALSE)</f>
        <v>0</v>
      </c>
      <c r="I268">
        <f>VLOOKUP($B268,'Tillförd energi'!$B$1:$AI$720,MATCH(I$1,'Tillförd energi'!$B$1:$AQ$1,0),FALSE)</f>
        <v>0</v>
      </c>
      <c r="J268">
        <f>VLOOKUP($B268,'Tillförd energi'!$B$1:$AI$720,MATCH(J$1,'Tillförd energi'!$B$1:$AQ$1,0),FALSE)</f>
        <v>0</v>
      </c>
      <c r="K268">
        <f>VLOOKUP($B268,'Tillförd energi'!$B$1:$AI$720,MATCH(K$1,'Tillförd energi'!$B$1:$AQ$1,0),FALSE)</f>
        <v>0</v>
      </c>
      <c r="L268">
        <f>VLOOKUP($B268,'Tillförd energi'!$B$1:$AI$720,MATCH(L$1,'Tillförd energi'!$B$1:$AQ$1,0),FALSE)</f>
        <v>0</v>
      </c>
      <c r="M268">
        <f>VLOOKUP($B268,'Tillförd energi'!$B$1:$AI$720,MATCH(M$1,'Tillförd energi'!$B$1:$AQ$1,0),FALSE)</f>
        <v>1</v>
      </c>
      <c r="N268">
        <f>VLOOKUP($B268,'Tillförd energi'!$B$1:$AI$720,MATCH(N$1,'Tillförd energi'!$B$1:$AQ$1,0),FALSE)</f>
        <v>9</v>
      </c>
      <c r="O268">
        <f>VLOOKUP($B268,'Tillförd energi'!$B$1:$AI$720,MATCH(O$1,'Tillförd energi'!$B$1:$AQ$1,0),FALSE)</f>
        <v>1</v>
      </c>
      <c r="P268">
        <f>VLOOKUP($B268,'Tillförd energi'!$B$1:$AI$720,MATCH(P$1,'Tillförd energi'!$B$1:$AQ$1,0),FALSE)</f>
        <v>2</v>
      </c>
      <c r="Q268">
        <f>VLOOKUP($B268,'Tillförd energi'!$B$1:$AI$720,MATCH(Q$1,'Tillförd energi'!$B$1:$AQ$1,0),FALSE)</f>
        <v>0</v>
      </c>
      <c r="R268">
        <f>VLOOKUP($B268,'Tillförd energi'!$B$1:$AI$720,MATCH(R$1,'Tillförd energi'!$B$1:$AQ$1,0),FALSE)</f>
        <v>0</v>
      </c>
      <c r="S268">
        <f>VLOOKUP($B268,'Tillförd energi'!$B$1:$AI$720,MATCH(S$1,'Tillförd energi'!$B$1:$AQ$1,0),FALSE)</f>
        <v>0</v>
      </c>
      <c r="T268">
        <f>VLOOKUP($B268,'Tillförd energi'!$B$1:$AI$720,MATCH(T$1,'Tillförd energi'!$B$1:$AQ$1,0),FALSE)</f>
        <v>0</v>
      </c>
      <c r="U268">
        <f>VLOOKUP($B268,'Tillförd energi'!$B$1:$AI$720,MATCH(U$1,'Tillförd energi'!$B$1:$AQ$1,0),FALSE)</f>
        <v>0</v>
      </c>
      <c r="V268">
        <f>VLOOKUP($B268,'Tillförd energi'!$B$1:$AI$720,MATCH(V$1,'Tillförd energi'!$B$1:$AQ$1,0),FALSE)</f>
        <v>0</v>
      </c>
      <c r="W268">
        <f>VLOOKUP($B268,'Tillförd energi'!$B$1:$AI$720,MATCH(W$1,'Tillförd energi'!$B$1:$AQ$1,0),FALSE)</f>
        <v>0</v>
      </c>
      <c r="X268">
        <f>VLOOKUP($B268,'Tillförd energi'!$B$1:$AI$720,MATCH(X$1,'Tillförd energi'!$B$1:$AQ$1,0),FALSE)</f>
        <v>0</v>
      </c>
      <c r="Y268">
        <f>VLOOKUP($B268,'Tillförd energi'!$B$1:$AI$720,MATCH(Y$1,'Tillförd energi'!$B$1:$AQ$1,0),FALSE)</f>
        <v>0</v>
      </c>
      <c r="Z268">
        <f>VLOOKUP($B268,'Tillförd energi'!$B$1:$AI$720,MATCH(Z$1,'Tillförd energi'!$B$1:$AQ$1,0),FALSE)</f>
        <v>0</v>
      </c>
      <c r="AA268">
        <f>VLOOKUP($B268,'Tillförd energi'!$B$1:$AI$720,MATCH(AA$1,'Tillförd energi'!$B$1:$AQ$1,0),FALSE)</f>
        <v>0</v>
      </c>
      <c r="AB268">
        <f>VLOOKUP($B268,'Tillförd energi'!$B$1:$AI$720,MATCH(AB$1,'Tillförd energi'!$B$1:$AQ$1,0),FALSE)</f>
        <v>0</v>
      </c>
      <c r="AC268">
        <f>VLOOKUP($B268,'Tillförd energi'!$B$1:$AI$720,MATCH(AC$1,'Tillförd energi'!$B$1:$AQ$1,0),FALSE)</f>
        <v>0</v>
      </c>
      <c r="AD268">
        <f>VLOOKUP($B268,'Tillförd energi'!$B$1:$AI$720,MATCH(AD$1,'Tillförd energi'!$B$1:$AQ$1,0),FALSE)</f>
        <v>0</v>
      </c>
      <c r="AE268">
        <f>VLOOKUP($B268,'Tillförd energi'!$B$1:$AI$720,MATCH(AE$1,'Tillförd energi'!$B$1:$AQ$1,0),FALSE)</f>
        <v>0</v>
      </c>
      <c r="AF268">
        <f>VLOOKUP($B268,'Tillförd energi'!$B$1:$AI$720,MATCH(AF$1,'Tillförd energi'!$B$1:$AQ$1,0),FALSE)</f>
        <v>0.223</v>
      </c>
      <c r="AG268">
        <f>IFERROR(VLOOKUP(B268,Miljö!$B$1:$AC$550,MATCH("Köpt mängd produktionsspecifik fjärrvärme:",Miljö!$B$1:$AC$1,0),FALSE)/1,0)</f>
        <v>0</v>
      </c>
      <c r="AI268">
        <f t="shared" si="92"/>
        <v>13.479000000000001</v>
      </c>
      <c r="AJ268">
        <f t="shared" si="93"/>
        <v>13.479000000000001</v>
      </c>
      <c r="AK268">
        <f>IF(ISERROR(1/VLOOKUP($B268,Leveranser!$B$1:$S$499,MATCH("Såld värme (GWh)",Leveranser!$B$1:$S$1,0),FALSE)),"",VLOOKUP($B268,Leveranser!$B$1:$S$499,MATCH("Såld värme (GWh)",Leveranser!$B$1:$S$1,0),FALSE))</f>
        <v>9.4</v>
      </c>
      <c r="AL268">
        <f>VLOOKUP($B268,Leveranser!$B$1:$Y$499,MATCH("Totalt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114">
        <f t="shared" si="94"/>
        <v>0.6973811113584093</v>
      </c>
      <c r="AP268" t="str">
        <f>IFERROR(VLOOKUP($B268,Miljövärden!$B$2:$H$600,7,FALSE),"Nej, saknas")</f>
        <v>Ja</v>
      </c>
      <c r="AQ268" t="str">
        <f>IFERROR(VLOOKUP($B268,Miljövärden!$B$2:$H$600,6,FALSE),"Nej, saknas")</f>
        <v>Nej</v>
      </c>
      <c r="AU268">
        <f t="shared" si="95"/>
        <v>0.223</v>
      </c>
      <c r="AV268">
        <f t="shared" si="96"/>
        <v>0</v>
      </c>
      <c r="AW268">
        <f t="shared" si="97"/>
        <v>13</v>
      </c>
      <c r="AX268">
        <f t="shared" si="98"/>
        <v>0</v>
      </c>
      <c r="AZ268">
        <f t="shared" si="99"/>
        <v>13</v>
      </c>
      <c r="BC268">
        <f t="shared" si="100"/>
        <v>0.25600000000000001</v>
      </c>
      <c r="BD268">
        <f t="shared" si="101"/>
        <v>0</v>
      </c>
      <c r="BE268">
        <f t="shared" si="102"/>
        <v>13</v>
      </c>
      <c r="BF268">
        <f t="shared" si="103"/>
        <v>0</v>
      </c>
      <c r="BG268">
        <f t="shared" si="104"/>
        <v>0.223</v>
      </c>
      <c r="BH268">
        <f>VLOOKUP(B268,Miljö!$B$1:$BX$482,MATCH("Fossilandel för ursprungspecificerad el ()",Miljö!$B$1:$I$1,0),FALSE)</f>
        <v>0</v>
      </c>
      <c r="BI268">
        <f>VLOOKUP(B268,Miljö!$B$1:$BX$482,MATCH("Kärnkraftsandel för ursprungsspecificerad el ()",Miljö!$B$1:$O$1,0),FALSE)</f>
        <v>0</v>
      </c>
      <c r="BJ268">
        <f t="shared" si="105"/>
        <v>0</v>
      </c>
      <c r="BK268" t="str">
        <f>VLOOKUP(B268,Miljö!$B$1:$P$482,MATCH("Fossil andel i procent (%)",Miljö!$B$1:$P$1,0),FALSE)</f>
        <v>ET</v>
      </c>
      <c r="BL268">
        <f t="shared" si="106"/>
        <v>13.479000000000001</v>
      </c>
      <c r="BO268" s="21">
        <f t="shared" si="107"/>
        <v>1.8992506862526893E-2</v>
      </c>
      <c r="BP268" s="115">
        <f t="shared" si="108"/>
        <v>0</v>
      </c>
      <c r="BQ268" s="115">
        <f t="shared" si="109"/>
        <v>0.98100749313747304</v>
      </c>
      <c r="BR268" s="115">
        <f t="shared" si="110"/>
        <v>0</v>
      </c>
      <c r="BT268" s="116">
        <f t="shared" si="111"/>
        <v>0.99999999999999989</v>
      </c>
      <c r="BW268" s="115">
        <f>IF(AP268="Ja",VLOOKUP(B268,Miljövärden!$B$2:$H$600,MATCH("Total andel fossilt",Miljövärden!$B$2:$H$2,0),FALSE),"")</f>
        <v>1.8992499999999999E-2</v>
      </c>
      <c r="BX268" s="116">
        <f t="shared" si="112"/>
        <v>-6.8625268939692674E-9</v>
      </c>
      <c r="BZ268">
        <f t="shared" si="113"/>
        <v>-6.8625268939692674E-9</v>
      </c>
      <c r="CA268" s="115">
        <f t="shared" si="114"/>
        <v>0</v>
      </c>
    </row>
    <row r="269" spans="1:79">
      <c r="A269" t="s">
        <v>393</v>
      </c>
      <c r="B269" t="s">
        <v>430</v>
      </c>
      <c r="C269">
        <f>VLOOKUP($B269,'Tillförd energi'!$B$1:$AI$720,MATCH(C$1,'Tillförd energi'!$B$1:$AQ$1,0),FALSE)</f>
        <v>0</v>
      </c>
      <c r="D269">
        <f>VLOOKUP($B269,'Tillförd energi'!$B$1:$AI$720,MATCH(D$1,'Tillförd energi'!$B$1:$AQ$1,0),FALSE)</f>
        <v>6.0000000000000001E-3</v>
      </c>
      <c r="E269">
        <f>VLOOKUP($B269,'Tillförd energi'!$B$1:$AI$720,MATCH(E$1,'Tillförd energi'!$B$1:$AQ$1,0),FALSE)</f>
        <v>0</v>
      </c>
      <c r="F269">
        <f>VLOOKUP($B269,'Tillförd energi'!$B$1:$AI$720,MATCH(F$1,'Tillförd energi'!$B$1:$AQ$1,0),FALSE)</f>
        <v>0</v>
      </c>
      <c r="G269">
        <f>VLOOKUP($B269,'Tillförd energi'!$B$1:$AI$720,MATCH(G$1,'Tillförd energi'!$B$1:$AQ$1,0),FALSE)</f>
        <v>0</v>
      </c>
      <c r="H269">
        <f>VLOOKUP($B269,'Tillförd energi'!$B$1:$AI$720,MATCH(H$1,'Tillförd energi'!$B$1:$AQ$1,0),FALSE)</f>
        <v>0</v>
      </c>
      <c r="I269">
        <f>VLOOKUP($B269,'Tillförd energi'!$B$1:$AI$720,MATCH(I$1,'Tillförd energi'!$B$1:$AQ$1,0),FALSE)</f>
        <v>0</v>
      </c>
      <c r="J269">
        <f>VLOOKUP($B269,'Tillförd energi'!$B$1:$AI$720,MATCH(J$1,'Tillförd energi'!$B$1:$AQ$1,0),FALSE)</f>
        <v>0.68</v>
      </c>
      <c r="K269">
        <f>VLOOKUP($B269,'Tillförd energi'!$B$1:$AI$720,MATCH(K$1,'Tillförd energi'!$B$1:$AQ$1,0),FALSE)</f>
        <v>0</v>
      </c>
      <c r="L269">
        <f>VLOOKUP($B269,'Tillförd energi'!$B$1:$AI$720,MATCH(L$1,'Tillförd energi'!$B$1:$AQ$1,0),FALSE)</f>
        <v>0</v>
      </c>
      <c r="M269">
        <f>VLOOKUP($B269,'Tillförd energi'!$B$1:$AI$720,MATCH(M$1,'Tillförd energi'!$B$1:$AQ$1,0),FALSE)</f>
        <v>6.8360000000000003</v>
      </c>
      <c r="N269">
        <f>VLOOKUP($B269,'Tillförd energi'!$B$1:$AI$720,MATCH(N$1,'Tillförd energi'!$B$1:$AQ$1,0),FALSE)</f>
        <v>0</v>
      </c>
      <c r="O269">
        <f>VLOOKUP($B269,'Tillförd energi'!$B$1:$AI$720,MATCH(O$1,'Tillförd energi'!$B$1:$AQ$1,0),FALSE)</f>
        <v>0.88800000000000001</v>
      </c>
      <c r="P269">
        <f>VLOOKUP($B269,'Tillförd energi'!$B$1:$AI$720,MATCH(P$1,'Tillförd energi'!$B$1:$AQ$1,0),FALSE)</f>
        <v>28.515999999999998</v>
      </c>
      <c r="Q269">
        <f>VLOOKUP($B269,'Tillförd energi'!$B$1:$AI$720,MATCH(Q$1,'Tillförd energi'!$B$1:$AQ$1,0),FALSE)</f>
        <v>0</v>
      </c>
      <c r="R269">
        <f>VLOOKUP($B269,'Tillförd energi'!$B$1:$AI$720,MATCH(R$1,'Tillförd energi'!$B$1:$AQ$1,0),FALSE)</f>
        <v>0</v>
      </c>
      <c r="S269">
        <f>VLOOKUP($B269,'Tillförd energi'!$B$1:$AI$720,MATCH(S$1,'Tillförd energi'!$B$1:$AQ$1,0),FALSE)</f>
        <v>0</v>
      </c>
      <c r="T269">
        <f>VLOOKUP($B269,'Tillförd energi'!$B$1:$AI$720,MATCH(T$1,'Tillförd energi'!$B$1:$AQ$1,0),FALSE)</f>
        <v>0</v>
      </c>
      <c r="U269">
        <f>VLOOKUP($B269,'Tillförd energi'!$B$1:$AI$720,MATCH(U$1,'Tillförd energi'!$B$1:$AQ$1,0),FALSE)</f>
        <v>0</v>
      </c>
      <c r="V269">
        <f>VLOOKUP($B269,'Tillförd energi'!$B$1:$AI$720,MATCH(V$1,'Tillförd energi'!$B$1:$AQ$1,0),FALSE)</f>
        <v>0</v>
      </c>
      <c r="W269">
        <f>VLOOKUP($B269,'Tillförd energi'!$B$1:$AI$720,MATCH(W$1,'Tillförd energi'!$B$1:$AQ$1,0),FALSE)</f>
        <v>0</v>
      </c>
      <c r="X269">
        <f>VLOOKUP($B269,'Tillförd energi'!$B$1:$AI$720,MATCH(X$1,'Tillförd energi'!$B$1:$AQ$1,0),FALSE)</f>
        <v>0</v>
      </c>
      <c r="Y269">
        <f>VLOOKUP($B269,'Tillförd energi'!$B$1:$AI$720,MATCH(Y$1,'Tillförd energi'!$B$1:$AQ$1,0),FALSE)</f>
        <v>0</v>
      </c>
      <c r="Z269">
        <f>VLOOKUP($B269,'Tillförd energi'!$B$1:$AI$720,MATCH(Z$1,'Tillförd energi'!$B$1:$AQ$1,0),FALSE)</f>
        <v>0</v>
      </c>
      <c r="AA269">
        <f>VLOOKUP($B269,'Tillförd energi'!$B$1:$AI$720,MATCH(AA$1,'Tillförd energi'!$B$1:$AQ$1,0),FALSE)</f>
        <v>0</v>
      </c>
      <c r="AB269">
        <f>VLOOKUP($B269,'Tillförd energi'!$B$1:$AI$720,MATCH(AB$1,'Tillförd energi'!$B$1:$AQ$1,0),FALSE)</f>
        <v>0</v>
      </c>
      <c r="AC269">
        <f>VLOOKUP($B269,'Tillförd energi'!$B$1:$AI$720,MATCH(AC$1,'Tillförd energi'!$B$1:$AQ$1,0),FALSE)</f>
        <v>0.57799999999999996</v>
      </c>
      <c r="AD269">
        <f>VLOOKUP($B269,'Tillförd energi'!$B$1:$AI$720,MATCH(AD$1,'Tillförd energi'!$B$1:$AQ$1,0),FALSE)</f>
        <v>0</v>
      </c>
      <c r="AE269">
        <f>VLOOKUP($B269,'Tillförd energi'!$B$1:$AI$720,MATCH(AE$1,'Tillförd energi'!$B$1:$AQ$1,0),FALSE)</f>
        <v>0</v>
      </c>
      <c r="AF269">
        <f>VLOOKUP($B269,'Tillförd energi'!$B$1:$AI$720,MATCH(AF$1,'Tillförd energi'!$B$1:$AQ$1,0),FALSE)</f>
        <v>0.59299999999999997</v>
      </c>
      <c r="AG269">
        <f>IFERROR(VLOOKUP(B269,Miljö!$B$1:$AC$550,MATCH("Köpt mängd produktionsspecifik fjärrvärme:",Miljö!$B$1:$AC$1,0),FALSE)/1,0)</f>
        <v>0</v>
      </c>
      <c r="AI269">
        <f t="shared" si="92"/>
        <v>38.097000000000008</v>
      </c>
      <c r="AJ269">
        <f t="shared" si="93"/>
        <v>38.097000000000008</v>
      </c>
      <c r="AK269">
        <f>IF(ISERROR(1/VLOOKUP($B269,Leveranser!$B$1:$S$499,MATCH("Såld värme (GWh)",Leveranser!$B$1:$S$1,0),FALSE)),"",VLOOKUP($B269,Leveranser!$B$1:$S$499,MATCH("Såld värme (GWh)",Leveranser!$B$1:$S$1,0),FALSE))</f>
        <v>29.177</v>
      </c>
      <c r="AL269">
        <f>VLOOKUP($B269,Leveranser!$B$1:$Y$499,MATCH("Totalt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114">
        <f t="shared" si="94"/>
        <v>0.76586082893666152</v>
      </c>
      <c r="AP269" t="str">
        <f>IFERROR(VLOOKUP($B269,Miljövärden!$B$2:$H$600,7,FALSE),"Nej, saknas")</f>
        <v>Ja</v>
      </c>
      <c r="AQ269" t="str">
        <f>IFERROR(VLOOKUP($B269,Miljövärden!$B$2:$H$600,6,FALSE),"Nej, saknas")</f>
        <v>Nej</v>
      </c>
      <c r="AU269">
        <f t="shared" si="95"/>
        <v>0.59299999999999997</v>
      </c>
      <c r="AV269">
        <f t="shared" si="96"/>
        <v>0</v>
      </c>
      <c r="AW269">
        <f t="shared" si="97"/>
        <v>36.239999999999995</v>
      </c>
      <c r="AX269">
        <f t="shared" si="98"/>
        <v>0</v>
      </c>
      <c r="AZ269">
        <f t="shared" si="99"/>
        <v>36.239999999999995</v>
      </c>
      <c r="BC269">
        <f t="shared" si="100"/>
        <v>6.0000000000000001E-3</v>
      </c>
      <c r="BD269">
        <f t="shared" si="101"/>
        <v>0</v>
      </c>
      <c r="BE269">
        <f t="shared" si="102"/>
        <v>36.239999999999995</v>
      </c>
      <c r="BF269">
        <f t="shared" si="103"/>
        <v>1.258</v>
      </c>
      <c r="BG269">
        <f t="shared" si="104"/>
        <v>0.59299999999999997</v>
      </c>
      <c r="BH269">
        <f>VLOOKUP(B269,Miljö!$B$1:$BX$482,MATCH("Fossilandel för ursprungspecificerad el ()",Miljö!$B$1:$I$1,0),FALSE)</f>
        <v>0</v>
      </c>
      <c r="BI269">
        <f>VLOOKUP(B269,Miljö!$B$1:$BX$482,MATCH("Kärnkraftsandel för ursprungsspecificerad el ()",Miljö!$B$1:$O$1,0),FALSE)</f>
        <v>0</v>
      </c>
      <c r="BJ269">
        <f t="shared" si="105"/>
        <v>0</v>
      </c>
      <c r="BK269" t="str">
        <f>VLOOKUP(B269,Miljö!$B$1:$P$482,MATCH("Fossil andel i procent (%)",Miljö!$B$1:$P$1,0),FALSE)</f>
        <v>ET</v>
      </c>
      <c r="BL269">
        <f t="shared" si="106"/>
        <v>38.096999999999994</v>
      </c>
      <c r="BO269" s="21">
        <f t="shared" si="107"/>
        <v>1.574927159618868E-4</v>
      </c>
      <c r="BP269" s="115">
        <f t="shared" si="108"/>
        <v>0</v>
      </c>
      <c r="BQ269" s="115">
        <f t="shared" si="109"/>
        <v>0.9668215345040293</v>
      </c>
      <c r="BR269" s="115">
        <f t="shared" si="110"/>
        <v>3.3020972780008928E-2</v>
      </c>
      <c r="BT269" s="116">
        <f t="shared" si="111"/>
        <v>1</v>
      </c>
      <c r="BW269" s="115">
        <f>IF(AP269="Ja",VLOOKUP(B269,Miljövärden!$B$2:$H$600,MATCH("Total andel fossilt",Miljövärden!$B$2:$H$2,0),FALSE),"")</f>
        <v>1.57493E-4</v>
      </c>
      <c r="BX269" s="116">
        <f t="shared" si="112"/>
        <v>2.8403811320651916E-10</v>
      </c>
      <c r="BZ269">
        <f t="shared" si="113"/>
        <v>2.8403811320651916E-10</v>
      </c>
      <c r="CA269" s="115">
        <f t="shared" si="114"/>
        <v>0</v>
      </c>
    </row>
    <row r="270" spans="1:79">
      <c r="A270" t="s">
        <v>393</v>
      </c>
      <c r="B270" t="s">
        <v>431</v>
      </c>
      <c r="C270">
        <f>VLOOKUP($B270,'Tillförd energi'!$B$1:$AI$720,MATCH(C$1,'Tillförd energi'!$B$1:$AQ$1,0),FALSE)</f>
        <v>0</v>
      </c>
      <c r="D270">
        <f>VLOOKUP($B270,'Tillförd energi'!$B$1:$AI$720,MATCH(D$1,'Tillförd energi'!$B$1:$AQ$1,0),FALSE)</f>
        <v>0.15</v>
      </c>
      <c r="E270">
        <f>VLOOKUP($B270,'Tillförd energi'!$B$1:$AI$720,MATCH(E$1,'Tillförd energi'!$B$1:$AQ$1,0),FALSE)</f>
        <v>0</v>
      </c>
      <c r="F270">
        <f>VLOOKUP($B270,'Tillförd energi'!$B$1:$AI$720,MATCH(F$1,'Tillförd energi'!$B$1:$AQ$1,0),FALSE)</f>
        <v>0</v>
      </c>
      <c r="G270">
        <f>VLOOKUP($B270,'Tillförd energi'!$B$1:$AI$720,MATCH(G$1,'Tillförd energi'!$B$1:$AQ$1,0),FALSE)</f>
        <v>0</v>
      </c>
      <c r="H270">
        <f>VLOOKUP($B270,'Tillförd energi'!$B$1:$AI$720,MATCH(H$1,'Tillförd energi'!$B$1:$AQ$1,0),FALSE)</f>
        <v>0</v>
      </c>
      <c r="I270">
        <f>VLOOKUP($B270,'Tillförd energi'!$B$1:$AI$720,MATCH(I$1,'Tillförd energi'!$B$1:$AQ$1,0),FALSE)</f>
        <v>0</v>
      </c>
      <c r="J270">
        <f>VLOOKUP($B270,'Tillförd energi'!$B$1:$AI$720,MATCH(J$1,'Tillförd energi'!$B$1:$AQ$1,0),FALSE)</f>
        <v>0</v>
      </c>
      <c r="K270">
        <f>VLOOKUP($B270,'Tillförd energi'!$B$1:$AI$720,MATCH(K$1,'Tillförd energi'!$B$1:$AQ$1,0),FALSE)</f>
        <v>0</v>
      </c>
      <c r="L270">
        <f>VLOOKUP($B270,'Tillförd energi'!$B$1:$AI$720,MATCH(L$1,'Tillförd energi'!$B$1:$AQ$1,0),FALSE)</f>
        <v>0</v>
      </c>
      <c r="M270">
        <f>VLOOKUP($B270,'Tillförd energi'!$B$1:$AI$720,MATCH(M$1,'Tillförd energi'!$B$1:$AQ$1,0),FALSE)</f>
        <v>0</v>
      </c>
      <c r="N270">
        <f>VLOOKUP($B270,'Tillförd energi'!$B$1:$AI$720,MATCH(N$1,'Tillförd energi'!$B$1:$AQ$1,0),FALSE)</f>
        <v>21.472999999999999</v>
      </c>
      <c r="O270">
        <f>VLOOKUP($B270,'Tillförd energi'!$B$1:$AI$720,MATCH(O$1,'Tillförd energi'!$B$1:$AQ$1,0),FALSE)</f>
        <v>0</v>
      </c>
      <c r="P270">
        <f>VLOOKUP($B270,'Tillförd energi'!$B$1:$AI$720,MATCH(P$1,'Tillförd energi'!$B$1:$AQ$1,0),FALSE)</f>
        <v>0</v>
      </c>
      <c r="Q270">
        <f>VLOOKUP($B270,'Tillförd energi'!$B$1:$AI$720,MATCH(Q$1,'Tillförd energi'!$B$1:$AQ$1,0),FALSE)</f>
        <v>0</v>
      </c>
      <c r="R270">
        <f>VLOOKUP($B270,'Tillförd energi'!$B$1:$AI$720,MATCH(R$1,'Tillförd energi'!$B$1:$AQ$1,0),FALSE)</f>
        <v>0</v>
      </c>
      <c r="S270">
        <f>VLOOKUP($B270,'Tillförd energi'!$B$1:$AI$720,MATCH(S$1,'Tillförd energi'!$B$1:$AQ$1,0),FALSE)</f>
        <v>0</v>
      </c>
      <c r="T270">
        <f>VLOOKUP($B270,'Tillförd energi'!$B$1:$AI$720,MATCH(T$1,'Tillförd energi'!$B$1:$AQ$1,0),FALSE)</f>
        <v>0</v>
      </c>
      <c r="U270">
        <f>VLOOKUP($B270,'Tillförd energi'!$B$1:$AI$720,MATCH(U$1,'Tillförd energi'!$B$1:$AQ$1,0),FALSE)</f>
        <v>0</v>
      </c>
      <c r="V270">
        <f>VLOOKUP($B270,'Tillförd energi'!$B$1:$AI$720,MATCH(V$1,'Tillförd energi'!$B$1:$AQ$1,0),FALSE)</f>
        <v>0</v>
      </c>
      <c r="W270">
        <f>VLOOKUP($B270,'Tillförd energi'!$B$1:$AI$720,MATCH(W$1,'Tillförd energi'!$B$1:$AQ$1,0),FALSE)</f>
        <v>0</v>
      </c>
      <c r="X270">
        <f>VLOOKUP($B270,'Tillförd energi'!$B$1:$AI$720,MATCH(X$1,'Tillförd energi'!$B$1:$AQ$1,0),FALSE)</f>
        <v>0</v>
      </c>
      <c r="Y270">
        <f>VLOOKUP($B270,'Tillförd energi'!$B$1:$AI$720,MATCH(Y$1,'Tillförd energi'!$B$1:$AQ$1,0),FALSE)</f>
        <v>0</v>
      </c>
      <c r="Z270">
        <f>VLOOKUP($B270,'Tillförd energi'!$B$1:$AI$720,MATCH(Z$1,'Tillförd energi'!$B$1:$AQ$1,0),FALSE)</f>
        <v>0</v>
      </c>
      <c r="AA270">
        <f>VLOOKUP($B270,'Tillförd energi'!$B$1:$AI$720,MATCH(AA$1,'Tillförd energi'!$B$1:$AQ$1,0),FALSE)</f>
        <v>0</v>
      </c>
      <c r="AB270">
        <f>VLOOKUP($B270,'Tillförd energi'!$B$1:$AI$720,MATCH(AB$1,'Tillförd energi'!$B$1:$AQ$1,0),FALSE)</f>
        <v>0</v>
      </c>
      <c r="AC270">
        <f>VLOOKUP($B270,'Tillförd energi'!$B$1:$AI$720,MATCH(AC$1,'Tillförd energi'!$B$1:$AQ$1,0),FALSE)</f>
        <v>0</v>
      </c>
      <c r="AD270">
        <f>VLOOKUP($B270,'Tillförd energi'!$B$1:$AI$720,MATCH(AD$1,'Tillförd energi'!$B$1:$AQ$1,0),FALSE)</f>
        <v>0</v>
      </c>
      <c r="AE270">
        <f>VLOOKUP($B270,'Tillförd energi'!$B$1:$AI$720,MATCH(AE$1,'Tillförd energi'!$B$1:$AQ$1,0),FALSE)</f>
        <v>0</v>
      </c>
      <c r="AF270">
        <f>VLOOKUP($B270,'Tillförd energi'!$B$1:$AI$720,MATCH(AF$1,'Tillförd energi'!$B$1:$AQ$1,0),FALSE)</f>
        <v>0.27100000000000002</v>
      </c>
      <c r="AG270">
        <f>IFERROR(VLOOKUP(B270,Miljö!$B$1:$AC$550,MATCH("Köpt mängd produktionsspecifik fjärrvärme:",Miljö!$B$1:$AC$1,0),FALSE)/1,0)</f>
        <v>0</v>
      </c>
      <c r="AI270">
        <f t="shared" si="92"/>
        <v>21.893999999999998</v>
      </c>
      <c r="AJ270">
        <f t="shared" si="93"/>
        <v>21.893999999999998</v>
      </c>
      <c r="AK270">
        <f>IF(ISERROR(1/VLOOKUP($B270,Leveranser!$B$1:$S$499,MATCH("Såld värme (GWh)",Leveranser!$B$1:$S$1,0),FALSE)),"",VLOOKUP($B270,Leveranser!$B$1:$S$499,MATCH("Såld värme (GWh)",Leveranser!$B$1:$S$1,0),FALSE))</f>
        <v>15.331</v>
      </c>
      <c r="AL270">
        <f>VLOOKUP($B270,Leveranser!$B$1:$Y$499,MATCH("Totalt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114">
        <f t="shared" si="94"/>
        <v>0.70023750799305751</v>
      </c>
      <c r="AP270" t="str">
        <f>IFERROR(VLOOKUP($B270,Miljövärden!$B$2:$H$600,7,FALSE),"Nej, saknas")</f>
        <v>Ja</v>
      </c>
      <c r="AQ270" t="str">
        <f>IFERROR(VLOOKUP($B270,Miljövärden!$B$2:$H$600,6,FALSE),"Nej, saknas")</f>
        <v>Nej</v>
      </c>
      <c r="AU270">
        <f t="shared" si="95"/>
        <v>0.27100000000000002</v>
      </c>
      <c r="AV270">
        <f t="shared" si="96"/>
        <v>0</v>
      </c>
      <c r="AW270">
        <f t="shared" si="97"/>
        <v>21.472999999999999</v>
      </c>
      <c r="AX270">
        <f t="shared" si="98"/>
        <v>0</v>
      </c>
      <c r="AZ270">
        <f t="shared" si="99"/>
        <v>21.472999999999999</v>
      </c>
      <c r="BC270">
        <f t="shared" si="100"/>
        <v>0.15</v>
      </c>
      <c r="BD270">
        <f t="shared" si="101"/>
        <v>0</v>
      </c>
      <c r="BE270">
        <f t="shared" si="102"/>
        <v>21.472999999999999</v>
      </c>
      <c r="BF270">
        <f t="shared" si="103"/>
        <v>0</v>
      </c>
      <c r="BG270">
        <f t="shared" si="104"/>
        <v>0.27100000000000002</v>
      </c>
      <c r="BH270">
        <f>VLOOKUP(B270,Miljö!$B$1:$BX$482,MATCH("Fossilandel för ursprungspecificerad el ()",Miljö!$B$1:$I$1,0),FALSE)</f>
        <v>0</v>
      </c>
      <c r="BI270">
        <f>VLOOKUP(B270,Miljö!$B$1:$BX$482,MATCH("Kärnkraftsandel för ursprungsspecificerad el ()",Miljö!$B$1:$O$1,0),FALSE)</f>
        <v>0</v>
      </c>
      <c r="BJ270">
        <f t="shared" si="105"/>
        <v>0</v>
      </c>
      <c r="BK270" t="str">
        <f>VLOOKUP(B270,Miljö!$B$1:$P$482,MATCH("Fossil andel i procent (%)",Miljö!$B$1:$P$1,0),FALSE)</f>
        <v>ET</v>
      </c>
      <c r="BL270">
        <f t="shared" si="106"/>
        <v>21.893999999999998</v>
      </c>
      <c r="BO270" s="21">
        <f t="shared" si="107"/>
        <v>6.8511921074266924E-3</v>
      </c>
      <c r="BP270" s="115">
        <f t="shared" si="108"/>
        <v>0</v>
      </c>
      <c r="BQ270" s="115">
        <f t="shared" si="109"/>
        <v>0.99314880789257343</v>
      </c>
      <c r="BR270" s="115">
        <f t="shared" si="110"/>
        <v>0</v>
      </c>
      <c r="BT270" s="116">
        <f t="shared" si="111"/>
        <v>1.0000000000000002</v>
      </c>
      <c r="BW270" s="115">
        <f>IF(AP270="Ja",VLOOKUP(B270,Miljövärden!$B$2:$H$600,MATCH("Total andel fossilt",Miljövärden!$B$2:$H$2,0),FALSE),"")</f>
        <v>6.8511900000000001E-3</v>
      </c>
      <c r="BX270" s="116">
        <f t="shared" si="112"/>
        <v>-2.1074266923562512E-9</v>
      </c>
      <c r="BZ270">
        <f t="shared" si="113"/>
        <v>-2.1074266923562512E-9</v>
      </c>
      <c r="CA270" s="115">
        <f t="shared" si="114"/>
        <v>0</v>
      </c>
    </row>
    <row r="271" spans="1:79">
      <c r="A271" t="s">
        <v>393</v>
      </c>
      <c r="B271" t="s">
        <v>433</v>
      </c>
      <c r="C271">
        <f>VLOOKUP($B271,'Tillförd energi'!$B$1:$AI$720,MATCH(C$1,'Tillförd energi'!$B$1:$AQ$1,0),FALSE)</f>
        <v>0</v>
      </c>
      <c r="D271">
        <f>VLOOKUP($B271,'Tillförd energi'!$B$1:$AI$720,MATCH(D$1,'Tillförd energi'!$B$1:$AQ$1,0),FALSE)</f>
        <v>0</v>
      </c>
      <c r="E271">
        <f>VLOOKUP($B271,'Tillförd energi'!$B$1:$AI$720,MATCH(E$1,'Tillförd energi'!$B$1:$AQ$1,0),FALSE)</f>
        <v>0</v>
      </c>
      <c r="F271">
        <f>VLOOKUP($B271,'Tillförd energi'!$B$1:$AI$720,MATCH(F$1,'Tillförd energi'!$B$1:$AQ$1,0),FALSE)</f>
        <v>0</v>
      </c>
      <c r="G271">
        <f>VLOOKUP($B271,'Tillförd energi'!$B$1:$AI$720,MATCH(G$1,'Tillförd energi'!$B$1:$AQ$1,0),FALSE)</f>
        <v>0</v>
      </c>
      <c r="H271">
        <f>VLOOKUP($B271,'Tillförd energi'!$B$1:$AI$720,MATCH(H$1,'Tillförd energi'!$B$1:$AQ$1,0),FALSE)</f>
        <v>0</v>
      </c>
      <c r="I271">
        <f>VLOOKUP($B271,'Tillförd energi'!$B$1:$AI$720,MATCH(I$1,'Tillförd energi'!$B$1:$AQ$1,0),FALSE)</f>
        <v>0</v>
      </c>
      <c r="J271">
        <f>VLOOKUP($B271,'Tillförd energi'!$B$1:$AI$720,MATCH(J$1,'Tillförd energi'!$B$1:$AQ$1,0),FALSE)</f>
        <v>0</v>
      </c>
      <c r="K271">
        <f>VLOOKUP($B271,'Tillförd energi'!$B$1:$AI$720,MATCH(K$1,'Tillförd energi'!$B$1:$AQ$1,0),FALSE)</f>
        <v>0</v>
      </c>
      <c r="L271">
        <f>VLOOKUP($B271,'Tillförd energi'!$B$1:$AI$720,MATCH(L$1,'Tillförd energi'!$B$1:$AQ$1,0),FALSE)</f>
        <v>0</v>
      </c>
      <c r="M271">
        <f>VLOOKUP($B271,'Tillförd energi'!$B$1:$AI$720,MATCH(M$1,'Tillförd energi'!$B$1:$AQ$1,0),FALSE)</f>
        <v>0</v>
      </c>
      <c r="N271">
        <f>VLOOKUP($B271,'Tillförd energi'!$B$1:$AI$720,MATCH(N$1,'Tillförd energi'!$B$1:$AQ$1,0),FALSE)</f>
        <v>0</v>
      </c>
      <c r="O271">
        <f>VLOOKUP($B271,'Tillförd energi'!$B$1:$AI$720,MATCH(O$1,'Tillförd energi'!$B$1:$AQ$1,0),FALSE)</f>
        <v>0</v>
      </c>
      <c r="P271">
        <f>VLOOKUP($B271,'Tillförd energi'!$B$1:$AI$720,MATCH(P$1,'Tillförd energi'!$B$1:$AQ$1,0),FALSE)</f>
        <v>0</v>
      </c>
      <c r="Q271">
        <f>VLOOKUP($B271,'Tillförd energi'!$B$1:$AI$720,MATCH(Q$1,'Tillförd energi'!$B$1:$AQ$1,0),FALSE)</f>
        <v>35.6282</v>
      </c>
      <c r="R271">
        <f>VLOOKUP($B271,'Tillförd energi'!$B$1:$AI$720,MATCH(R$1,'Tillförd energi'!$B$1:$AQ$1,0),FALSE)</f>
        <v>0</v>
      </c>
      <c r="S271">
        <f>VLOOKUP($B271,'Tillförd energi'!$B$1:$AI$720,MATCH(S$1,'Tillförd energi'!$B$1:$AQ$1,0),FALSE)</f>
        <v>0</v>
      </c>
      <c r="T271">
        <f>VLOOKUP($B271,'Tillförd energi'!$B$1:$AI$720,MATCH(T$1,'Tillförd energi'!$B$1:$AQ$1,0),FALSE)</f>
        <v>0</v>
      </c>
      <c r="U271">
        <f>VLOOKUP($B271,'Tillförd energi'!$B$1:$AI$720,MATCH(U$1,'Tillförd energi'!$B$1:$AQ$1,0),FALSE)</f>
        <v>0</v>
      </c>
      <c r="V271">
        <f>VLOOKUP($B271,'Tillförd energi'!$B$1:$AI$720,MATCH(V$1,'Tillförd energi'!$B$1:$AQ$1,0),FALSE)</f>
        <v>0</v>
      </c>
      <c r="W271">
        <f>VLOOKUP($B271,'Tillförd energi'!$B$1:$AI$720,MATCH(W$1,'Tillförd energi'!$B$1:$AQ$1,0),FALSE)</f>
        <v>0</v>
      </c>
      <c r="X271">
        <f>VLOOKUP($B271,'Tillförd energi'!$B$1:$AI$720,MATCH(X$1,'Tillförd energi'!$B$1:$AQ$1,0),FALSE)</f>
        <v>0</v>
      </c>
      <c r="Y271">
        <f>VLOOKUP($B271,'Tillförd energi'!$B$1:$AI$720,MATCH(Y$1,'Tillförd energi'!$B$1:$AQ$1,0),FALSE)</f>
        <v>0</v>
      </c>
      <c r="Z271">
        <f>VLOOKUP($B271,'Tillförd energi'!$B$1:$AI$720,MATCH(Z$1,'Tillförd energi'!$B$1:$AQ$1,0),FALSE)</f>
        <v>0</v>
      </c>
      <c r="AA271">
        <f>VLOOKUP($B271,'Tillförd energi'!$B$1:$AI$720,MATCH(AA$1,'Tillförd energi'!$B$1:$AQ$1,0),FALSE)</f>
        <v>0</v>
      </c>
      <c r="AB271">
        <f>VLOOKUP($B271,'Tillförd energi'!$B$1:$AI$720,MATCH(AB$1,'Tillförd energi'!$B$1:$AQ$1,0),FALSE)</f>
        <v>0</v>
      </c>
      <c r="AC271">
        <f>VLOOKUP($B271,'Tillförd energi'!$B$1:$AI$720,MATCH(AC$1,'Tillförd energi'!$B$1:$AQ$1,0),FALSE)</f>
        <v>0</v>
      </c>
      <c r="AD271">
        <f>VLOOKUP($B271,'Tillförd energi'!$B$1:$AI$720,MATCH(AD$1,'Tillförd energi'!$B$1:$AQ$1,0),FALSE)</f>
        <v>0</v>
      </c>
      <c r="AE271">
        <f>VLOOKUP($B271,'Tillförd energi'!$B$1:$AI$720,MATCH(AE$1,'Tillförd energi'!$B$1:$AQ$1,0),FALSE)</f>
        <v>0</v>
      </c>
      <c r="AF271">
        <f>VLOOKUP($B271,'Tillförd energi'!$B$1:$AI$720,MATCH(AF$1,'Tillförd energi'!$B$1:$AQ$1,0),FALSE)</f>
        <v>0.74399999999999999</v>
      </c>
      <c r="AG271">
        <f>IFERROR(VLOOKUP(B271,Miljö!$B$1:$AC$550,MATCH("Köpt mängd produktionsspecifik fjärrvärme:",Miljö!$B$1:$AC$1,0),FALSE)/1,0)</f>
        <v>0</v>
      </c>
      <c r="AI271">
        <f t="shared" si="92"/>
        <v>36.372199999999999</v>
      </c>
      <c r="AJ271">
        <f t="shared" si="93"/>
        <v>36.372199999999999</v>
      </c>
      <c r="AK271">
        <f>IF(ISERROR(1/VLOOKUP($B271,Leveranser!$B$1:$S$499,MATCH("Såld värme (GWh)",Leveranser!$B$1:$S$1,0),FALSE)),"",VLOOKUP($B271,Leveranser!$B$1:$S$499,MATCH("Såld värme (GWh)",Leveranser!$B$1:$S$1,0),FALSE))</f>
        <v>24.8</v>
      </c>
      <c r="AL271">
        <f>VLOOKUP($B271,Leveranser!$B$1:$Y$499,MATCH("Totalt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114">
        <f t="shared" si="94"/>
        <v>0.68183942681498511</v>
      </c>
      <c r="AP271" t="str">
        <f>IFERROR(VLOOKUP($B271,Miljövärden!$B$2:$H$600,7,FALSE),"Nej, saknas")</f>
        <v>Ja</v>
      </c>
      <c r="AQ271" t="str">
        <f>IFERROR(VLOOKUP($B271,Miljövärden!$B$2:$H$600,6,FALSE),"Nej, saknas")</f>
        <v>Nej</v>
      </c>
      <c r="AU271">
        <f t="shared" si="95"/>
        <v>0.74399999999999999</v>
      </c>
      <c r="AV271">
        <f t="shared" si="96"/>
        <v>0</v>
      </c>
      <c r="AW271">
        <f t="shared" si="97"/>
        <v>35.6282</v>
      </c>
      <c r="AX271">
        <f t="shared" si="98"/>
        <v>0</v>
      </c>
      <c r="AZ271">
        <f t="shared" si="99"/>
        <v>35.6282</v>
      </c>
      <c r="BC271">
        <f t="shared" si="100"/>
        <v>0</v>
      </c>
      <c r="BD271">
        <f t="shared" si="101"/>
        <v>0</v>
      </c>
      <c r="BE271">
        <f t="shared" si="102"/>
        <v>35.6282</v>
      </c>
      <c r="BF271">
        <f t="shared" si="103"/>
        <v>0</v>
      </c>
      <c r="BG271">
        <f t="shared" si="104"/>
        <v>0.74399999999999999</v>
      </c>
      <c r="BH271">
        <f>VLOOKUP(B271,Miljö!$B$1:$BX$482,MATCH("Fossilandel för ursprungspecificerad el ()",Miljö!$B$1:$I$1,0),FALSE)</f>
        <v>0.47</v>
      </c>
      <c r="BI271">
        <f>VLOOKUP(B271,Miljö!$B$1:$BX$482,MATCH("Kärnkraftsandel för ursprungsspecificerad el ()",Miljö!$B$1:$O$1,0),FALSE)</f>
        <v>0.48170000000000002</v>
      </c>
      <c r="BJ271">
        <f t="shared" si="105"/>
        <v>0</v>
      </c>
      <c r="BK271" t="str">
        <f>VLOOKUP(B271,Miljö!$B$1:$P$482,MATCH("Fossil andel i procent (%)",Miljö!$B$1:$P$1,0),FALSE)</f>
        <v>ET</v>
      </c>
      <c r="BL271">
        <f t="shared" si="106"/>
        <v>36.372199999999999</v>
      </c>
      <c r="BO271" s="21">
        <f t="shared" si="107"/>
        <v>9.6139359180912893E-3</v>
      </c>
      <c r="BP271" s="115">
        <f t="shared" si="108"/>
        <v>9.8532615569033501E-3</v>
      </c>
      <c r="BQ271" s="115">
        <f t="shared" si="109"/>
        <v>0.9805328025250053</v>
      </c>
      <c r="BR271" s="115">
        <f t="shared" si="110"/>
        <v>0</v>
      </c>
      <c r="BT271" s="116">
        <f t="shared" si="111"/>
        <v>0.99999999999999989</v>
      </c>
      <c r="BW271" s="115">
        <f>IF(AP271="Ja",VLOOKUP(B271,Miljövärden!$B$2:$H$600,MATCH("Total andel fossilt",Miljövärden!$B$2:$H$2,0),FALSE),"")</f>
        <v>9.6139399999999996E-3</v>
      </c>
      <c r="BX271" s="116">
        <f t="shared" si="112"/>
        <v>4.0819087103460827E-9</v>
      </c>
      <c r="BZ271">
        <f t="shared" si="113"/>
        <v>4.0819087103460827E-9</v>
      </c>
      <c r="CA271" s="115">
        <f t="shared" si="114"/>
        <v>0</v>
      </c>
    </row>
    <row r="272" spans="1:79">
      <c r="A272" t="s">
        <v>393</v>
      </c>
      <c r="B272" t="s">
        <v>435</v>
      </c>
      <c r="C272">
        <f>VLOOKUP($B272,'Tillförd energi'!$B$1:$AI$720,MATCH(C$1,'Tillförd energi'!$B$1:$AQ$1,0),FALSE)</f>
        <v>0</v>
      </c>
      <c r="D272">
        <f>VLOOKUP($B272,'Tillförd energi'!$B$1:$AI$720,MATCH(D$1,'Tillförd energi'!$B$1:$AQ$1,0),FALSE)</f>
        <v>1.7</v>
      </c>
      <c r="E272">
        <f>VLOOKUP($B272,'Tillförd energi'!$B$1:$AI$720,MATCH(E$1,'Tillförd energi'!$B$1:$AQ$1,0),FALSE)</f>
        <v>0</v>
      </c>
      <c r="F272">
        <f>VLOOKUP($B272,'Tillförd energi'!$B$1:$AI$720,MATCH(F$1,'Tillförd energi'!$B$1:$AQ$1,0),FALSE)</f>
        <v>0</v>
      </c>
      <c r="G272">
        <f>VLOOKUP($B272,'Tillförd energi'!$B$1:$AI$720,MATCH(G$1,'Tillförd energi'!$B$1:$AQ$1,0),FALSE)</f>
        <v>0</v>
      </c>
      <c r="H272">
        <f>VLOOKUP($B272,'Tillförd energi'!$B$1:$AI$720,MATCH(H$1,'Tillförd energi'!$B$1:$AQ$1,0),FALSE)</f>
        <v>0</v>
      </c>
      <c r="I272">
        <f>VLOOKUP($B272,'Tillförd energi'!$B$1:$AI$720,MATCH(I$1,'Tillförd energi'!$B$1:$AQ$1,0),FALSE)</f>
        <v>0</v>
      </c>
      <c r="J272">
        <f>VLOOKUP($B272,'Tillförd energi'!$B$1:$AI$720,MATCH(J$1,'Tillförd energi'!$B$1:$AQ$1,0),FALSE)</f>
        <v>0</v>
      </c>
      <c r="K272">
        <f>VLOOKUP($B272,'Tillförd energi'!$B$1:$AI$720,MATCH(K$1,'Tillförd energi'!$B$1:$AQ$1,0),FALSE)</f>
        <v>0</v>
      </c>
      <c r="L272">
        <f>VLOOKUP($B272,'Tillförd energi'!$B$1:$AI$720,MATCH(L$1,'Tillförd energi'!$B$1:$AQ$1,0),FALSE)</f>
        <v>44</v>
      </c>
      <c r="M272">
        <f>VLOOKUP($B272,'Tillförd energi'!$B$1:$AI$720,MATCH(M$1,'Tillförd energi'!$B$1:$AQ$1,0),FALSE)</f>
        <v>0</v>
      </c>
      <c r="N272">
        <f>VLOOKUP($B272,'Tillförd energi'!$B$1:$AI$720,MATCH(N$1,'Tillförd energi'!$B$1:$AQ$1,0),FALSE)</f>
        <v>0</v>
      </c>
      <c r="O272">
        <f>VLOOKUP($B272,'Tillförd energi'!$B$1:$AI$720,MATCH(O$1,'Tillförd energi'!$B$1:$AQ$1,0),FALSE)</f>
        <v>0</v>
      </c>
      <c r="P272">
        <f>VLOOKUP($B272,'Tillförd energi'!$B$1:$AI$720,MATCH(P$1,'Tillförd energi'!$B$1:$AQ$1,0),FALSE)</f>
        <v>0</v>
      </c>
      <c r="Q272">
        <f>VLOOKUP($B272,'Tillförd energi'!$B$1:$AI$720,MATCH(Q$1,'Tillförd energi'!$B$1:$AQ$1,0),FALSE)</f>
        <v>0</v>
      </c>
      <c r="R272">
        <f>VLOOKUP($B272,'Tillförd energi'!$B$1:$AI$720,MATCH(R$1,'Tillförd energi'!$B$1:$AQ$1,0),FALSE)</f>
        <v>0</v>
      </c>
      <c r="S272">
        <f>VLOOKUP($B272,'Tillförd energi'!$B$1:$AI$720,MATCH(S$1,'Tillförd energi'!$B$1:$AQ$1,0),FALSE)</f>
        <v>0</v>
      </c>
      <c r="T272">
        <f>VLOOKUP($B272,'Tillförd energi'!$B$1:$AI$720,MATCH(T$1,'Tillförd energi'!$B$1:$AQ$1,0),FALSE)</f>
        <v>0</v>
      </c>
      <c r="U272">
        <f>VLOOKUP($B272,'Tillförd energi'!$B$1:$AI$720,MATCH(U$1,'Tillförd energi'!$B$1:$AQ$1,0),FALSE)</f>
        <v>0</v>
      </c>
      <c r="V272">
        <f>VLOOKUP($B272,'Tillförd energi'!$B$1:$AI$720,MATCH(V$1,'Tillförd energi'!$B$1:$AQ$1,0),FALSE)</f>
        <v>0</v>
      </c>
      <c r="W272">
        <f>VLOOKUP($B272,'Tillförd energi'!$B$1:$AI$720,MATCH(W$1,'Tillförd energi'!$B$1:$AQ$1,0),FALSE)</f>
        <v>0</v>
      </c>
      <c r="X272">
        <f>VLOOKUP($B272,'Tillförd energi'!$B$1:$AI$720,MATCH(X$1,'Tillförd energi'!$B$1:$AQ$1,0),FALSE)</f>
        <v>0</v>
      </c>
      <c r="Y272">
        <f>VLOOKUP($B272,'Tillförd energi'!$B$1:$AI$720,MATCH(Y$1,'Tillförd energi'!$B$1:$AQ$1,0),FALSE)</f>
        <v>0</v>
      </c>
      <c r="Z272">
        <f>VLOOKUP($B272,'Tillförd energi'!$B$1:$AI$720,MATCH(Z$1,'Tillförd energi'!$B$1:$AQ$1,0),FALSE)</f>
        <v>0</v>
      </c>
      <c r="AA272">
        <f>VLOOKUP($B272,'Tillförd energi'!$B$1:$AI$720,MATCH(AA$1,'Tillförd energi'!$B$1:$AQ$1,0),FALSE)</f>
        <v>0</v>
      </c>
      <c r="AB272">
        <f>VLOOKUP($B272,'Tillförd energi'!$B$1:$AI$720,MATCH(AB$1,'Tillförd energi'!$B$1:$AQ$1,0),FALSE)</f>
        <v>0</v>
      </c>
      <c r="AC272">
        <f>VLOOKUP($B272,'Tillförd energi'!$B$1:$AI$720,MATCH(AC$1,'Tillförd energi'!$B$1:$AQ$1,0),FALSE)</f>
        <v>0</v>
      </c>
      <c r="AD272">
        <f>VLOOKUP($B272,'Tillförd energi'!$B$1:$AI$720,MATCH(AD$1,'Tillförd energi'!$B$1:$AQ$1,0),FALSE)</f>
        <v>0</v>
      </c>
      <c r="AE272">
        <f>VLOOKUP($B272,'Tillförd energi'!$B$1:$AI$720,MATCH(AE$1,'Tillförd energi'!$B$1:$AQ$1,0),FALSE)</f>
        <v>0</v>
      </c>
      <c r="AF272">
        <f>VLOOKUP($B272,'Tillförd energi'!$B$1:$AI$720,MATCH(AF$1,'Tillförd energi'!$B$1:$AQ$1,0),FALSE)</f>
        <v>1</v>
      </c>
      <c r="AG272">
        <f>IFERROR(VLOOKUP(B272,Miljö!$B$1:$AC$550,MATCH("Köpt mängd produktionsspecifik fjärrvärme:",Miljö!$B$1:$AC$1,0),FALSE)/1,0)</f>
        <v>0</v>
      </c>
      <c r="AI272">
        <f t="shared" si="92"/>
        <v>46.7</v>
      </c>
      <c r="AJ272">
        <f t="shared" si="93"/>
        <v>46.7</v>
      </c>
      <c r="AK272">
        <f>IF(ISERROR(1/VLOOKUP($B272,Leveranser!$B$1:$S$499,MATCH("Såld värme (GWh)",Leveranser!$B$1:$S$1,0),FALSE)),"",VLOOKUP($B272,Leveranser!$B$1:$S$499,MATCH("Såld värme (GWh)",Leveranser!$B$1:$S$1,0),FALSE))</f>
        <v>32.231999999999999</v>
      </c>
      <c r="AL272">
        <f>VLOOKUP($B272,Leveranser!$B$1:$Y$499,MATCH("Totalt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114">
        <f t="shared" si="94"/>
        <v>0.6901927194860813</v>
      </c>
      <c r="AP272" t="str">
        <f>IFERROR(VLOOKUP($B272,Miljövärden!$B$2:$H$600,7,FALSE),"Nej, saknas")</f>
        <v>Ja</v>
      </c>
      <c r="AQ272" t="str">
        <f>IFERROR(VLOOKUP($B272,Miljövärden!$B$2:$H$600,6,FALSE),"Nej, saknas")</f>
        <v>Ja</v>
      </c>
      <c r="AU272">
        <f t="shared" si="95"/>
        <v>1</v>
      </c>
      <c r="AV272">
        <f t="shared" si="96"/>
        <v>0</v>
      </c>
      <c r="AW272">
        <f t="shared" si="97"/>
        <v>0</v>
      </c>
      <c r="AX272">
        <f t="shared" si="98"/>
        <v>0</v>
      </c>
      <c r="AZ272">
        <f t="shared" si="99"/>
        <v>44</v>
      </c>
      <c r="BC272">
        <f t="shared" si="100"/>
        <v>1.7</v>
      </c>
      <c r="BD272">
        <f t="shared" si="101"/>
        <v>0</v>
      </c>
      <c r="BE272">
        <f t="shared" si="102"/>
        <v>0</v>
      </c>
      <c r="BF272">
        <f t="shared" si="103"/>
        <v>44</v>
      </c>
      <c r="BG272">
        <f t="shared" si="104"/>
        <v>1</v>
      </c>
      <c r="BH272">
        <f>VLOOKUP(B272,Miljö!$B$1:$BX$482,MATCH("Fossilandel för ursprungspecificerad el ()",Miljö!$B$1:$I$1,0),FALSE)</f>
        <v>0</v>
      </c>
      <c r="BI272">
        <f>VLOOKUP(B272,Miljö!$B$1:$BX$482,MATCH("Kärnkraftsandel för ursprungsspecificerad el ()",Miljö!$B$1:$O$1,0),FALSE)</f>
        <v>0</v>
      </c>
      <c r="BJ272">
        <f t="shared" si="105"/>
        <v>0</v>
      </c>
      <c r="BK272" t="str">
        <f>VLOOKUP(B272,Miljö!$B$1:$P$482,MATCH("Fossil andel i procent (%)",Miljö!$B$1:$P$1,0),FALSE)</f>
        <v>ET</v>
      </c>
      <c r="BL272">
        <f t="shared" si="106"/>
        <v>46.7</v>
      </c>
      <c r="BO272" s="21">
        <f t="shared" si="107"/>
        <v>3.6402569593147749E-2</v>
      </c>
      <c r="BP272" s="115">
        <f t="shared" si="108"/>
        <v>0</v>
      </c>
      <c r="BQ272" s="115">
        <f t="shared" si="109"/>
        <v>2.1413276231263382E-2</v>
      </c>
      <c r="BR272" s="115">
        <f t="shared" si="110"/>
        <v>0.94218415417558876</v>
      </c>
      <c r="BT272" s="116">
        <f t="shared" si="111"/>
        <v>0.99999999999999989</v>
      </c>
      <c r="BW272" s="115">
        <f>IF(AP272="Ja",VLOOKUP(B272,Miljövärden!$B$2:$H$600,MATCH("Total andel fossilt",Miljövärden!$B$2:$H$2,0),FALSE),"")</f>
        <v>3.64026E-2</v>
      </c>
      <c r="BX272" s="116">
        <f t="shared" si="112"/>
        <v>3.0406852251363414E-8</v>
      </c>
      <c r="BZ272">
        <f t="shared" si="113"/>
        <v>3.0406852251363414E-8</v>
      </c>
      <c r="CA272" s="115">
        <f t="shared" si="114"/>
        <v>0</v>
      </c>
    </row>
    <row r="273" spans="1:79">
      <c r="A273" t="s">
        <v>393</v>
      </c>
      <c r="B273" t="s">
        <v>436</v>
      </c>
      <c r="C273">
        <f>VLOOKUP($B273,'Tillförd energi'!$B$1:$AI$720,MATCH(C$1,'Tillförd energi'!$B$1:$AQ$1,0),FALSE)</f>
        <v>0</v>
      </c>
      <c r="D273">
        <f>VLOOKUP($B273,'Tillförd energi'!$B$1:$AI$720,MATCH(D$1,'Tillförd energi'!$B$1:$AQ$1,0),FALSE)</f>
        <v>0.17</v>
      </c>
      <c r="E273">
        <f>VLOOKUP($B273,'Tillförd energi'!$B$1:$AI$720,MATCH(E$1,'Tillförd energi'!$B$1:$AQ$1,0),FALSE)</f>
        <v>0</v>
      </c>
      <c r="F273">
        <f>VLOOKUP($B273,'Tillförd energi'!$B$1:$AI$720,MATCH(F$1,'Tillförd energi'!$B$1:$AQ$1,0),FALSE)</f>
        <v>0</v>
      </c>
      <c r="G273">
        <f>VLOOKUP($B273,'Tillförd energi'!$B$1:$AI$720,MATCH(G$1,'Tillförd energi'!$B$1:$AQ$1,0),FALSE)</f>
        <v>0</v>
      </c>
      <c r="H273">
        <f>VLOOKUP($B273,'Tillförd energi'!$B$1:$AI$720,MATCH(H$1,'Tillförd energi'!$B$1:$AQ$1,0),FALSE)</f>
        <v>0</v>
      </c>
      <c r="I273">
        <f>VLOOKUP($B273,'Tillförd energi'!$B$1:$AI$720,MATCH(I$1,'Tillförd energi'!$B$1:$AQ$1,0),FALSE)</f>
        <v>0</v>
      </c>
      <c r="J273">
        <f>VLOOKUP($B273,'Tillförd energi'!$B$1:$AI$720,MATCH(J$1,'Tillförd energi'!$B$1:$AQ$1,0),FALSE)</f>
        <v>0</v>
      </c>
      <c r="K273">
        <f>VLOOKUP($B273,'Tillförd energi'!$B$1:$AI$720,MATCH(K$1,'Tillförd energi'!$B$1:$AQ$1,0),FALSE)</f>
        <v>0</v>
      </c>
      <c r="L273">
        <f>VLOOKUP($B273,'Tillförd energi'!$B$1:$AI$720,MATCH(L$1,'Tillförd energi'!$B$1:$AQ$1,0),FALSE)</f>
        <v>0</v>
      </c>
      <c r="M273">
        <f>VLOOKUP($B273,'Tillförd energi'!$B$1:$AI$720,MATCH(M$1,'Tillförd energi'!$B$1:$AQ$1,0),FALSE)</f>
        <v>0</v>
      </c>
      <c r="N273">
        <f>VLOOKUP($B273,'Tillförd energi'!$B$1:$AI$720,MATCH(N$1,'Tillförd energi'!$B$1:$AQ$1,0),FALSE)</f>
        <v>33.442999999999998</v>
      </c>
      <c r="O273">
        <f>VLOOKUP($B273,'Tillförd energi'!$B$1:$AI$720,MATCH(O$1,'Tillförd energi'!$B$1:$AQ$1,0),FALSE)</f>
        <v>0</v>
      </c>
      <c r="P273">
        <f>VLOOKUP($B273,'Tillförd energi'!$B$1:$AI$720,MATCH(P$1,'Tillförd energi'!$B$1:$AQ$1,0),FALSE)</f>
        <v>0</v>
      </c>
      <c r="Q273">
        <f>VLOOKUP($B273,'Tillförd energi'!$B$1:$AI$720,MATCH(Q$1,'Tillförd energi'!$B$1:$AQ$1,0),FALSE)</f>
        <v>0</v>
      </c>
      <c r="R273">
        <f>VLOOKUP($B273,'Tillförd energi'!$B$1:$AI$720,MATCH(R$1,'Tillförd energi'!$B$1:$AQ$1,0),FALSE)</f>
        <v>0</v>
      </c>
      <c r="S273">
        <f>VLOOKUP($B273,'Tillförd energi'!$B$1:$AI$720,MATCH(S$1,'Tillförd energi'!$B$1:$AQ$1,0),FALSE)</f>
        <v>0</v>
      </c>
      <c r="T273">
        <f>VLOOKUP($B273,'Tillförd energi'!$B$1:$AI$720,MATCH(T$1,'Tillförd energi'!$B$1:$AQ$1,0),FALSE)</f>
        <v>0</v>
      </c>
      <c r="U273">
        <f>VLOOKUP($B273,'Tillförd energi'!$B$1:$AI$720,MATCH(U$1,'Tillförd energi'!$B$1:$AQ$1,0),FALSE)</f>
        <v>0</v>
      </c>
      <c r="V273">
        <f>VLOOKUP($B273,'Tillförd energi'!$B$1:$AI$720,MATCH(V$1,'Tillförd energi'!$B$1:$AQ$1,0),FALSE)</f>
        <v>0</v>
      </c>
      <c r="W273">
        <f>VLOOKUP($B273,'Tillförd energi'!$B$1:$AI$720,MATCH(W$1,'Tillförd energi'!$B$1:$AQ$1,0),FALSE)</f>
        <v>0</v>
      </c>
      <c r="X273">
        <f>VLOOKUP($B273,'Tillförd energi'!$B$1:$AI$720,MATCH(X$1,'Tillförd energi'!$B$1:$AQ$1,0),FALSE)</f>
        <v>0</v>
      </c>
      <c r="Y273">
        <f>VLOOKUP($B273,'Tillförd energi'!$B$1:$AI$720,MATCH(Y$1,'Tillförd energi'!$B$1:$AQ$1,0),FALSE)</f>
        <v>0</v>
      </c>
      <c r="Z273">
        <f>VLOOKUP($B273,'Tillförd energi'!$B$1:$AI$720,MATCH(Z$1,'Tillförd energi'!$B$1:$AQ$1,0),FALSE)</f>
        <v>0</v>
      </c>
      <c r="AA273">
        <f>VLOOKUP($B273,'Tillförd energi'!$B$1:$AI$720,MATCH(AA$1,'Tillförd energi'!$B$1:$AQ$1,0),FALSE)</f>
        <v>0</v>
      </c>
      <c r="AB273">
        <f>VLOOKUP($B273,'Tillförd energi'!$B$1:$AI$720,MATCH(AB$1,'Tillförd energi'!$B$1:$AQ$1,0),FALSE)</f>
        <v>0</v>
      </c>
      <c r="AC273">
        <f>VLOOKUP($B273,'Tillförd energi'!$B$1:$AI$720,MATCH(AC$1,'Tillförd energi'!$B$1:$AQ$1,0),FALSE)</f>
        <v>5.4779999999999998</v>
      </c>
      <c r="AD273">
        <f>VLOOKUP($B273,'Tillförd energi'!$B$1:$AI$720,MATCH(AD$1,'Tillförd energi'!$B$1:$AQ$1,0),FALSE)</f>
        <v>0</v>
      </c>
      <c r="AE273">
        <f>VLOOKUP($B273,'Tillförd energi'!$B$1:$AI$720,MATCH(AE$1,'Tillförd energi'!$B$1:$AQ$1,0),FALSE)</f>
        <v>0</v>
      </c>
      <c r="AF273">
        <f>VLOOKUP($B273,'Tillförd energi'!$B$1:$AI$720,MATCH(AF$1,'Tillförd energi'!$B$1:$AQ$1,0),FALSE)</f>
        <v>0.69799999999999995</v>
      </c>
      <c r="AG273">
        <f>IFERROR(VLOOKUP(B273,Miljö!$B$1:$AC$550,MATCH("Köpt mängd produktionsspecifik fjärrvärme:",Miljö!$B$1:$AC$1,0),FALSE)/1,0)</f>
        <v>0</v>
      </c>
      <c r="AI273">
        <f t="shared" si="92"/>
        <v>39.789000000000001</v>
      </c>
      <c r="AJ273">
        <f t="shared" si="93"/>
        <v>39.789000000000001</v>
      </c>
      <c r="AK273">
        <f>IF(ISERROR(1/VLOOKUP($B273,Leveranser!$B$1:$S$499,MATCH("Såld värme (GWh)",Leveranser!$B$1:$S$1,0),FALSE)),"",VLOOKUP($B273,Leveranser!$B$1:$S$499,MATCH("Såld värme (GWh)",Leveranser!$B$1:$S$1,0),FALSE))</f>
        <v>28.396000000000001</v>
      </c>
      <c r="AL273">
        <f>VLOOKUP($B273,Leveranser!$B$1:$Y$499,MATCH("Totalt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114">
        <f t="shared" si="94"/>
        <v>0.71366458066299732</v>
      </c>
      <c r="AP273" t="str">
        <f>IFERROR(VLOOKUP($B273,Miljövärden!$B$2:$H$600,7,FALSE),"Nej, saknas")</f>
        <v>Ja</v>
      </c>
      <c r="AQ273" t="str">
        <f>IFERROR(VLOOKUP($B273,Miljövärden!$B$2:$H$600,6,FALSE),"Nej, saknas")</f>
        <v>Nej</v>
      </c>
      <c r="AU273">
        <f t="shared" si="95"/>
        <v>0.69799999999999995</v>
      </c>
      <c r="AV273">
        <f t="shared" si="96"/>
        <v>0</v>
      </c>
      <c r="AW273">
        <f t="shared" si="97"/>
        <v>33.442999999999998</v>
      </c>
      <c r="AX273">
        <f t="shared" si="98"/>
        <v>0</v>
      </c>
      <c r="AZ273">
        <f t="shared" si="99"/>
        <v>33.442999999999998</v>
      </c>
      <c r="BC273">
        <f t="shared" si="100"/>
        <v>0.17</v>
      </c>
      <c r="BD273">
        <f t="shared" si="101"/>
        <v>0</v>
      </c>
      <c r="BE273">
        <f t="shared" si="102"/>
        <v>33.442999999999998</v>
      </c>
      <c r="BF273">
        <f t="shared" si="103"/>
        <v>5.4779999999999998</v>
      </c>
      <c r="BG273">
        <f t="shared" si="104"/>
        <v>0.69799999999999995</v>
      </c>
      <c r="BH273">
        <f>VLOOKUP(B273,Miljö!$B$1:$BX$482,MATCH("Fossilandel för ursprungspecificerad el ()",Miljö!$B$1:$I$1,0),FALSE)</f>
        <v>0</v>
      </c>
      <c r="BI273">
        <f>VLOOKUP(B273,Miljö!$B$1:$BX$482,MATCH("Kärnkraftsandel för ursprungsspecificerad el ()",Miljö!$B$1:$O$1,0),FALSE)</f>
        <v>0</v>
      </c>
      <c r="BJ273">
        <f t="shared" si="105"/>
        <v>0</v>
      </c>
      <c r="BK273" t="str">
        <f>VLOOKUP(B273,Miljö!$B$1:$P$482,MATCH("Fossil andel i procent (%)",Miljö!$B$1:$P$1,0),FALSE)</f>
        <v>ET</v>
      </c>
      <c r="BL273">
        <f t="shared" si="106"/>
        <v>39.789000000000001</v>
      </c>
      <c r="BO273" s="21">
        <f t="shared" si="107"/>
        <v>4.2725376360300583E-3</v>
      </c>
      <c r="BP273" s="115">
        <f t="shared" si="108"/>
        <v>0</v>
      </c>
      <c r="BQ273" s="115">
        <f t="shared" si="109"/>
        <v>0.85805122018648361</v>
      </c>
      <c r="BR273" s="115">
        <f t="shared" si="110"/>
        <v>0.13767624217748622</v>
      </c>
      <c r="BT273" s="116">
        <f t="shared" si="111"/>
        <v>0.99999999999999989</v>
      </c>
      <c r="BW273" s="115">
        <f>IF(AP273="Ja",VLOOKUP(B273,Miljövärden!$B$2:$H$600,MATCH("Total andel fossilt",Miljövärden!$B$2:$H$2,0),FALSE),"")</f>
        <v>4.27254E-3</v>
      </c>
      <c r="BX273" s="116">
        <f t="shared" si="112"/>
        <v>2.3639699416738713E-9</v>
      </c>
      <c r="BZ273">
        <f t="shared" si="113"/>
        <v>2.3639699416738713E-9</v>
      </c>
      <c r="CA273" s="115">
        <f t="shared" si="114"/>
        <v>0</v>
      </c>
    </row>
    <row r="274" spans="1:79">
      <c r="A274" t="s">
        <v>393</v>
      </c>
      <c r="B274" t="s">
        <v>437</v>
      </c>
      <c r="C274">
        <f>VLOOKUP($B274,'Tillförd energi'!$B$1:$AI$720,MATCH(C$1,'Tillförd energi'!$B$1:$AQ$1,0),FALSE)</f>
        <v>0</v>
      </c>
      <c r="D274">
        <f>VLOOKUP($B274,'Tillförd energi'!$B$1:$AI$720,MATCH(D$1,'Tillförd energi'!$B$1:$AQ$1,0),FALSE)</f>
        <v>0</v>
      </c>
      <c r="E274">
        <f>VLOOKUP($B274,'Tillförd energi'!$B$1:$AI$720,MATCH(E$1,'Tillförd energi'!$B$1:$AQ$1,0),FALSE)</f>
        <v>0</v>
      </c>
      <c r="F274">
        <f>VLOOKUP($B274,'Tillförd energi'!$B$1:$AI$720,MATCH(F$1,'Tillförd energi'!$B$1:$AQ$1,0),FALSE)</f>
        <v>0</v>
      </c>
      <c r="G274">
        <f>VLOOKUP($B274,'Tillförd energi'!$B$1:$AI$720,MATCH(G$1,'Tillförd energi'!$B$1:$AQ$1,0),FALSE)</f>
        <v>0</v>
      </c>
      <c r="H274">
        <f>VLOOKUP($B274,'Tillförd energi'!$B$1:$AI$720,MATCH(H$1,'Tillförd energi'!$B$1:$AQ$1,0),FALSE)</f>
        <v>0</v>
      </c>
      <c r="I274">
        <f>VLOOKUP($B274,'Tillförd energi'!$B$1:$AI$720,MATCH(I$1,'Tillförd energi'!$B$1:$AQ$1,0),FALSE)</f>
        <v>0</v>
      </c>
      <c r="J274">
        <f>VLOOKUP($B274,'Tillförd energi'!$B$1:$AI$720,MATCH(J$1,'Tillförd energi'!$B$1:$AQ$1,0),FALSE)</f>
        <v>0</v>
      </c>
      <c r="K274">
        <f>VLOOKUP($B274,'Tillförd energi'!$B$1:$AI$720,MATCH(K$1,'Tillförd energi'!$B$1:$AQ$1,0),FALSE)</f>
        <v>0</v>
      </c>
      <c r="L274">
        <f>VLOOKUP($B274,'Tillförd energi'!$B$1:$AI$720,MATCH(L$1,'Tillförd energi'!$B$1:$AQ$1,0),FALSE)</f>
        <v>0</v>
      </c>
      <c r="M274">
        <f>VLOOKUP($B274,'Tillförd energi'!$B$1:$AI$720,MATCH(M$1,'Tillförd energi'!$B$1:$AQ$1,0),FALSE)</f>
        <v>8</v>
      </c>
      <c r="N274">
        <f>VLOOKUP($B274,'Tillförd energi'!$B$1:$AI$720,MATCH(N$1,'Tillförd energi'!$B$1:$AQ$1,0),FALSE)</f>
        <v>0.9</v>
      </c>
      <c r="O274">
        <f>VLOOKUP($B274,'Tillförd energi'!$B$1:$AI$720,MATCH(O$1,'Tillförd energi'!$B$1:$AQ$1,0),FALSE)</f>
        <v>8</v>
      </c>
      <c r="P274">
        <f>VLOOKUP($B274,'Tillförd energi'!$B$1:$AI$720,MATCH(P$1,'Tillförd energi'!$B$1:$AQ$1,0),FALSE)</f>
        <v>20</v>
      </c>
      <c r="Q274">
        <f>VLOOKUP($B274,'Tillförd energi'!$B$1:$AI$720,MATCH(Q$1,'Tillförd energi'!$B$1:$AQ$1,0),FALSE)</f>
        <v>0</v>
      </c>
      <c r="R274">
        <f>VLOOKUP($B274,'Tillförd energi'!$B$1:$AI$720,MATCH(R$1,'Tillförd energi'!$B$1:$AQ$1,0),FALSE)</f>
        <v>0</v>
      </c>
      <c r="S274">
        <f>VLOOKUP($B274,'Tillförd energi'!$B$1:$AI$720,MATCH(S$1,'Tillförd energi'!$B$1:$AQ$1,0),FALSE)</f>
        <v>0</v>
      </c>
      <c r="T274">
        <f>VLOOKUP($B274,'Tillförd energi'!$B$1:$AI$720,MATCH(T$1,'Tillförd energi'!$B$1:$AQ$1,0),FALSE)</f>
        <v>0</v>
      </c>
      <c r="U274">
        <f>VLOOKUP($B274,'Tillförd energi'!$B$1:$AI$720,MATCH(U$1,'Tillförd energi'!$B$1:$AQ$1,0),FALSE)</f>
        <v>0</v>
      </c>
      <c r="V274">
        <f>VLOOKUP($B274,'Tillförd energi'!$B$1:$AI$720,MATCH(V$1,'Tillförd energi'!$B$1:$AQ$1,0),FALSE)</f>
        <v>0</v>
      </c>
      <c r="W274">
        <f>VLOOKUP($B274,'Tillförd energi'!$B$1:$AI$720,MATCH(W$1,'Tillförd energi'!$B$1:$AQ$1,0),FALSE)</f>
        <v>0.1</v>
      </c>
      <c r="X274">
        <f>VLOOKUP($B274,'Tillförd energi'!$B$1:$AI$720,MATCH(X$1,'Tillförd energi'!$B$1:$AQ$1,0),FALSE)</f>
        <v>0</v>
      </c>
      <c r="Y274">
        <f>VLOOKUP($B274,'Tillförd energi'!$B$1:$AI$720,MATCH(Y$1,'Tillförd energi'!$B$1:$AQ$1,0),FALSE)</f>
        <v>0</v>
      </c>
      <c r="Z274">
        <f>VLOOKUP($B274,'Tillförd energi'!$B$1:$AI$720,MATCH(Z$1,'Tillförd energi'!$B$1:$AQ$1,0),FALSE)</f>
        <v>0</v>
      </c>
      <c r="AA274">
        <f>VLOOKUP($B274,'Tillförd energi'!$B$1:$AI$720,MATCH(AA$1,'Tillförd energi'!$B$1:$AQ$1,0),FALSE)</f>
        <v>0</v>
      </c>
      <c r="AB274">
        <f>VLOOKUP($B274,'Tillförd energi'!$B$1:$AI$720,MATCH(AB$1,'Tillförd energi'!$B$1:$AQ$1,0),FALSE)</f>
        <v>0</v>
      </c>
      <c r="AC274">
        <f>VLOOKUP($B274,'Tillförd energi'!$B$1:$AI$720,MATCH(AC$1,'Tillförd energi'!$B$1:$AQ$1,0),FALSE)</f>
        <v>0</v>
      </c>
      <c r="AD274">
        <f>VLOOKUP($B274,'Tillförd energi'!$B$1:$AI$720,MATCH(AD$1,'Tillförd energi'!$B$1:$AQ$1,0),FALSE)</f>
        <v>0</v>
      </c>
      <c r="AE274">
        <f>VLOOKUP($B274,'Tillförd energi'!$B$1:$AI$720,MATCH(AE$1,'Tillförd energi'!$B$1:$AQ$1,0),FALSE)</f>
        <v>0</v>
      </c>
      <c r="AF274">
        <f>VLOOKUP($B274,'Tillförd energi'!$B$1:$AI$720,MATCH(AF$1,'Tillförd energi'!$B$1:$AQ$1,0),FALSE)</f>
        <v>0.7</v>
      </c>
      <c r="AG274">
        <f>IFERROR(VLOOKUP(B274,Miljö!$B$1:$AC$550,MATCH("Köpt mängd produktionsspecifik fjärrvärme:",Miljö!$B$1:$AC$1,0),FALSE)/1,0)</f>
        <v>0</v>
      </c>
      <c r="AI274">
        <f t="shared" si="92"/>
        <v>37.700000000000003</v>
      </c>
      <c r="AJ274">
        <f t="shared" si="93"/>
        <v>37.700000000000003</v>
      </c>
      <c r="AK274">
        <f>IF(ISERROR(1/VLOOKUP($B274,Leveranser!$B$1:$S$499,MATCH("Såld värme (GWh)",Leveranser!$B$1:$S$1,0),FALSE)),"",VLOOKUP($B274,Leveranser!$B$1:$S$499,MATCH("Såld värme (GWh)",Leveranser!$B$1:$S$1,0),FALSE))</f>
        <v>33.200000000000003</v>
      </c>
      <c r="AL274">
        <f>VLOOKUP($B274,Leveranser!$B$1:$Y$499,MATCH("Totalt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114">
        <f t="shared" si="94"/>
        <v>0.88063660477453587</v>
      </c>
      <c r="AP274" t="str">
        <f>IFERROR(VLOOKUP($B274,Miljövärden!$B$2:$H$600,7,FALSE),"Nej, saknas")</f>
        <v>Ja</v>
      </c>
      <c r="AQ274" t="str">
        <f>IFERROR(VLOOKUP($B274,Miljövärden!$B$2:$H$600,6,FALSE),"Nej, saknas")</f>
        <v>Ja</v>
      </c>
      <c r="AU274">
        <f t="shared" si="95"/>
        <v>0.7</v>
      </c>
      <c r="AV274">
        <f t="shared" si="96"/>
        <v>0</v>
      </c>
      <c r="AW274">
        <f t="shared" si="97"/>
        <v>36.9</v>
      </c>
      <c r="AX274">
        <f t="shared" si="98"/>
        <v>0</v>
      </c>
      <c r="AZ274">
        <f t="shared" si="99"/>
        <v>37</v>
      </c>
      <c r="BC274">
        <f t="shared" si="100"/>
        <v>0</v>
      </c>
      <c r="BD274">
        <f t="shared" si="101"/>
        <v>0</v>
      </c>
      <c r="BE274">
        <f t="shared" si="102"/>
        <v>37</v>
      </c>
      <c r="BF274">
        <f t="shared" si="103"/>
        <v>0</v>
      </c>
      <c r="BG274">
        <f t="shared" si="104"/>
        <v>0.7</v>
      </c>
      <c r="BH274">
        <f>VLOOKUP(B274,Miljö!$B$1:$BX$482,MATCH("Fossilandel för ursprungspecificerad el ()",Miljö!$B$1:$I$1,0),FALSE)</f>
        <v>0</v>
      </c>
      <c r="BI274">
        <f>VLOOKUP(B274,Miljö!$B$1:$BX$482,MATCH("Kärnkraftsandel för ursprungsspecificerad el ()",Miljö!$B$1:$O$1,0),FALSE)</f>
        <v>0</v>
      </c>
      <c r="BJ274">
        <f t="shared" si="105"/>
        <v>0</v>
      </c>
      <c r="BK274" t="str">
        <f>VLOOKUP(B274,Miljö!$B$1:$P$482,MATCH("Fossil andel i procent (%)",Miljö!$B$1:$P$1,0),FALSE)</f>
        <v>ET</v>
      </c>
      <c r="BL274">
        <f t="shared" si="106"/>
        <v>37.700000000000003</v>
      </c>
      <c r="BO274" s="21">
        <f t="shared" si="107"/>
        <v>0</v>
      </c>
      <c r="BP274" s="115">
        <f t="shared" si="108"/>
        <v>0</v>
      </c>
      <c r="BQ274" s="115">
        <f t="shared" si="109"/>
        <v>1</v>
      </c>
      <c r="BR274" s="115">
        <f t="shared" si="110"/>
        <v>0</v>
      </c>
      <c r="BT274" s="116">
        <f t="shared" si="111"/>
        <v>1</v>
      </c>
      <c r="BW274" s="115">
        <f>IF(AP274="Ja",VLOOKUP(B274,Miljövärden!$B$2:$H$600,MATCH("Total andel fossilt",Miljövärden!$B$2:$H$2,0),FALSE),"")</f>
        <v>0</v>
      </c>
      <c r="BX274" s="116">
        <f t="shared" si="112"/>
        <v>0</v>
      </c>
      <c r="BZ274">
        <f t="shared" si="113"/>
        <v>0</v>
      </c>
      <c r="CA274" s="115">
        <f t="shared" si="114"/>
        <v>0</v>
      </c>
    </row>
    <row r="275" spans="1:79">
      <c r="A275" t="s">
        <v>393</v>
      </c>
      <c r="B275" t="s">
        <v>438</v>
      </c>
      <c r="C275">
        <f>VLOOKUP($B275,'Tillförd energi'!$B$1:$AI$720,MATCH(C$1,'Tillförd energi'!$B$1:$AQ$1,0),FALSE)</f>
        <v>0</v>
      </c>
      <c r="D275">
        <f>VLOOKUP($B275,'Tillförd energi'!$B$1:$AI$720,MATCH(D$1,'Tillförd energi'!$B$1:$AQ$1,0),FALSE)</f>
        <v>0.378</v>
      </c>
      <c r="E275">
        <f>VLOOKUP($B275,'Tillförd energi'!$B$1:$AI$720,MATCH(E$1,'Tillförd energi'!$B$1:$AQ$1,0),FALSE)</f>
        <v>0</v>
      </c>
      <c r="F275">
        <f>VLOOKUP($B275,'Tillförd energi'!$B$1:$AI$720,MATCH(F$1,'Tillförd energi'!$B$1:$AQ$1,0),FALSE)</f>
        <v>0</v>
      </c>
      <c r="G275">
        <f>VLOOKUP($B275,'Tillförd energi'!$B$1:$AI$720,MATCH(G$1,'Tillförd energi'!$B$1:$AQ$1,0),FALSE)</f>
        <v>0</v>
      </c>
      <c r="H275">
        <f>VLOOKUP($B275,'Tillförd energi'!$B$1:$AI$720,MATCH(H$1,'Tillförd energi'!$B$1:$AQ$1,0),FALSE)</f>
        <v>0</v>
      </c>
      <c r="I275">
        <f>VLOOKUP($B275,'Tillförd energi'!$B$1:$AI$720,MATCH(I$1,'Tillförd energi'!$B$1:$AQ$1,0),FALSE)</f>
        <v>0</v>
      </c>
      <c r="J275">
        <f>VLOOKUP($B275,'Tillförd energi'!$B$1:$AI$720,MATCH(J$1,'Tillförd energi'!$B$1:$AQ$1,0),FALSE)</f>
        <v>0</v>
      </c>
      <c r="K275">
        <f>VLOOKUP($B275,'Tillförd energi'!$B$1:$AI$720,MATCH(K$1,'Tillförd energi'!$B$1:$AQ$1,0),FALSE)</f>
        <v>0</v>
      </c>
      <c r="L275">
        <f>VLOOKUP($B275,'Tillförd energi'!$B$1:$AI$720,MATCH(L$1,'Tillförd energi'!$B$1:$AQ$1,0),FALSE)</f>
        <v>0</v>
      </c>
      <c r="M275">
        <f>VLOOKUP($B275,'Tillförd energi'!$B$1:$AI$720,MATCH(M$1,'Tillförd energi'!$B$1:$AQ$1,0),FALSE)</f>
        <v>3.141</v>
      </c>
      <c r="N275">
        <f>VLOOKUP($B275,'Tillförd energi'!$B$1:$AI$720,MATCH(N$1,'Tillförd energi'!$B$1:$AQ$1,0),FALSE)</f>
        <v>0</v>
      </c>
      <c r="O275">
        <f>VLOOKUP($B275,'Tillförd energi'!$B$1:$AI$720,MATCH(O$1,'Tillförd energi'!$B$1:$AQ$1,0),FALSE)</f>
        <v>0</v>
      </c>
      <c r="P275">
        <f>VLOOKUP($B275,'Tillförd energi'!$B$1:$AI$720,MATCH(P$1,'Tillförd energi'!$B$1:$AQ$1,0),FALSE)</f>
        <v>0</v>
      </c>
      <c r="Q275">
        <f>VLOOKUP($B275,'Tillförd energi'!$B$1:$AI$720,MATCH(Q$1,'Tillförd energi'!$B$1:$AQ$1,0),FALSE)</f>
        <v>41.369</v>
      </c>
      <c r="R275">
        <f>VLOOKUP($B275,'Tillförd energi'!$B$1:$AI$720,MATCH(R$1,'Tillförd energi'!$B$1:$AQ$1,0),FALSE)</f>
        <v>0</v>
      </c>
      <c r="S275">
        <f>VLOOKUP($B275,'Tillförd energi'!$B$1:$AI$720,MATCH(S$1,'Tillförd energi'!$B$1:$AQ$1,0),FALSE)</f>
        <v>0</v>
      </c>
      <c r="T275">
        <f>VLOOKUP($B275,'Tillförd energi'!$B$1:$AI$720,MATCH(T$1,'Tillförd energi'!$B$1:$AQ$1,0),FALSE)</f>
        <v>0</v>
      </c>
      <c r="U275">
        <f>VLOOKUP($B275,'Tillförd energi'!$B$1:$AI$720,MATCH(U$1,'Tillförd energi'!$B$1:$AQ$1,0),FALSE)</f>
        <v>0</v>
      </c>
      <c r="V275">
        <f>VLOOKUP($B275,'Tillförd energi'!$B$1:$AI$720,MATCH(V$1,'Tillförd energi'!$B$1:$AQ$1,0),FALSE)</f>
        <v>0</v>
      </c>
      <c r="W275">
        <f>VLOOKUP($B275,'Tillförd energi'!$B$1:$AI$720,MATCH(W$1,'Tillförd energi'!$B$1:$AQ$1,0),FALSE)</f>
        <v>0</v>
      </c>
      <c r="X275">
        <f>VLOOKUP($B275,'Tillförd energi'!$B$1:$AI$720,MATCH(X$1,'Tillförd energi'!$B$1:$AQ$1,0),FALSE)</f>
        <v>0</v>
      </c>
      <c r="Y275">
        <f>VLOOKUP($B275,'Tillförd energi'!$B$1:$AI$720,MATCH(Y$1,'Tillförd energi'!$B$1:$AQ$1,0),FALSE)</f>
        <v>0</v>
      </c>
      <c r="Z275">
        <f>VLOOKUP($B275,'Tillförd energi'!$B$1:$AI$720,MATCH(Z$1,'Tillförd energi'!$B$1:$AQ$1,0),FALSE)</f>
        <v>0</v>
      </c>
      <c r="AA275">
        <f>VLOOKUP($B275,'Tillförd energi'!$B$1:$AI$720,MATCH(AA$1,'Tillförd energi'!$B$1:$AQ$1,0),FALSE)</f>
        <v>0</v>
      </c>
      <c r="AB275">
        <f>VLOOKUP($B275,'Tillförd energi'!$B$1:$AI$720,MATCH(AB$1,'Tillförd energi'!$B$1:$AQ$1,0),FALSE)</f>
        <v>0</v>
      </c>
      <c r="AC275">
        <f>VLOOKUP($B275,'Tillförd energi'!$B$1:$AI$720,MATCH(AC$1,'Tillförd energi'!$B$1:$AQ$1,0),FALSE)</f>
        <v>5.4</v>
      </c>
      <c r="AD275">
        <f>VLOOKUP($B275,'Tillförd energi'!$B$1:$AI$720,MATCH(AD$1,'Tillförd energi'!$B$1:$AQ$1,0),FALSE)</f>
        <v>0</v>
      </c>
      <c r="AE275">
        <f>VLOOKUP($B275,'Tillförd energi'!$B$1:$AI$720,MATCH(AE$1,'Tillförd energi'!$B$1:$AQ$1,0),FALSE)</f>
        <v>0</v>
      </c>
      <c r="AF275">
        <f>VLOOKUP($B275,'Tillförd energi'!$B$1:$AI$720,MATCH(AF$1,'Tillförd energi'!$B$1:$AQ$1,0),FALSE)</f>
        <v>1.5589999999999999</v>
      </c>
      <c r="AG275">
        <f>IFERROR(VLOOKUP(B275,Miljö!$B$1:$AC$550,MATCH("Köpt mängd produktionsspecifik fjärrvärme:",Miljö!$B$1:$AC$1,0),FALSE)/1,0)</f>
        <v>0</v>
      </c>
      <c r="AI275">
        <f t="shared" si="92"/>
        <v>51.846999999999994</v>
      </c>
      <c r="AJ275">
        <f t="shared" si="93"/>
        <v>51.846999999999994</v>
      </c>
      <c r="AK275">
        <f>IF(ISERROR(1/VLOOKUP($B275,Leveranser!$B$1:$S$499,MATCH("Såld värme (GWh)",Leveranser!$B$1:$S$1,0),FALSE)),"",VLOOKUP($B275,Leveranser!$B$1:$S$499,MATCH("Såld värme (GWh)",Leveranser!$B$1:$S$1,0),FALSE))</f>
        <v>33.866</v>
      </c>
      <c r="AL275">
        <f>VLOOKUP($B275,Leveranser!$B$1:$Y$499,MATCH("Totalt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114">
        <f t="shared" si="94"/>
        <v>0.65319112002623114</v>
      </c>
      <c r="AP275" t="str">
        <f>IFERROR(VLOOKUP($B275,Miljövärden!$B$2:$H$600,7,FALSE),"Nej, saknas")</f>
        <v>Ja</v>
      </c>
      <c r="AQ275" t="str">
        <f>IFERROR(VLOOKUP($B275,Miljövärden!$B$2:$H$600,6,FALSE),"Nej, saknas")</f>
        <v>Ja</v>
      </c>
      <c r="AU275">
        <f t="shared" si="95"/>
        <v>1.5589999999999999</v>
      </c>
      <c r="AV275">
        <f t="shared" si="96"/>
        <v>0</v>
      </c>
      <c r="AW275">
        <f t="shared" si="97"/>
        <v>44.51</v>
      </c>
      <c r="AX275">
        <f t="shared" si="98"/>
        <v>0</v>
      </c>
      <c r="AZ275">
        <f t="shared" si="99"/>
        <v>44.51</v>
      </c>
      <c r="BC275">
        <f t="shared" si="100"/>
        <v>0.378</v>
      </c>
      <c r="BD275">
        <f t="shared" si="101"/>
        <v>0</v>
      </c>
      <c r="BE275">
        <f t="shared" si="102"/>
        <v>44.51</v>
      </c>
      <c r="BF275">
        <f t="shared" si="103"/>
        <v>5.4</v>
      </c>
      <c r="BG275">
        <f t="shared" si="104"/>
        <v>1.5589999999999999</v>
      </c>
      <c r="BH275">
        <f>VLOOKUP(B275,Miljö!$B$1:$BX$482,MATCH("Fossilandel för ursprungspecificerad el ()",Miljö!$B$1:$I$1,0),FALSE)</f>
        <v>0</v>
      </c>
      <c r="BI275">
        <f>VLOOKUP(B275,Miljö!$B$1:$BX$482,MATCH("Kärnkraftsandel för ursprungsspecificerad el ()",Miljö!$B$1:$O$1,0),FALSE)</f>
        <v>0</v>
      </c>
      <c r="BJ275">
        <f t="shared" si="105"/>
        <v>0</v>
      </c>
      <c r="BK275" t="str">
        <f>VLOOKUP(B275,Miljö!$B$1:$P$482,MATCH("Fossil andel i procent (%)",Miljö!$B$1:$P$1,0),FALSE)</f>
        <v>ET</v>
      </c>
      <c r="BL275">
        <f t="shared" si="106"/>
        <v>51.846999999999994</v>
      </c>
      <c r="BO275" s="21">
        <f t="shared" si="107"/>
        <v>7.2906821995486733E-3</v>
      </c>
      <c r="BP275" s="115">
        <f t="shared" si="108"/>
        <v>0</v>
      </c>
      <c r="BQ275" s="115">
        <f t="shared" si="109"/>
        <v>0.88855671494975608</v>
      </c>
      <c r="BR275" s="115">
        <f t="shared" si="110"/>
        <v>0.10415260285069533</v>
      </c>
      <c r="BT275" s="116">
        <f t="shared" si="111"/>
        <v>1</v>
      </c>
      <c r="BW275" s="115">
        <f>IF(AP275="Ja",VLOOKUP(B275,Miljövärden!$B$2:$H$600,MATCH("Total andel fossilt",Miljövärden!$B$2:$H$2,0),FALSE),"")</f>
        <v>7.2906799999999999E-3</v>
      </c>
      <c r="BX275" s="116">
        <f t="shared" si="112"/>
        <v>-2.1995486734066594E-9</v>
      </c>
      <c r="BZ275">
        <f t="shared" si="113"/>
        <v>-2.1995486734066594E-9</v>
      </c>
      <c r="CA275" s="115">
        <f t="shared" si="114"/>
        <v>0</v>
      </c>
    </row>
    <row r="276" spans="1:79">
      <c r="A276" t="s">
        <v>393</v>
      </c>
      <c r="B276" t="s">
        <v>439</v>
      </c>
      <c r="C276">
        <f>VLOOKUP($B276,'Tillförd energi'!$B$1:$AI$720,MATCH(C$1,'Tillförd energi'!$B$1:$AQ$1,0),FALSE)</f>
        <v>0</v>
      </c>
      <c r="D276">
        <f>VLOOKUP($B276,'Tillförd energi'!$B$1:$AI$720,MATCH(D$1,'Tillförd energi'!$B$1:$AQ$1,0),FALSE)</f>
        <v>0.2</v>
      </c>
      <c r="E276">
        <f>VLOOKUP($B276,'Tillförd energi'!$B$1:$AI$720,MATCH(E$1,'Tillförd energi'!$B$1:$AQ$1,0),FALSE)</f>
        <v>0</v>
      </c>
      <c r="F276">
        <f>VLOOKUP($B276,'Tillförd energi'!$B$1:$AI$720,MATCH(F$1,'Tillförd energi'!$B$1:$AQ$1,0),FALSE)</f>
        <v>0</v>
      </c>
      <c r="G276">
        <f>VLOOKUP($B276,'Tillförd energi'!$B$1:$AI$720,MATCH(G$1,'Tillförd energi'!$B$1:$AQ$1,0),FALSE)</f>
        <v>0</v>
      </c>
      <c r="H276">
        <f>VLOOKUP($B276,'Tillförd energi'!$B$1:$AI$720,MATCH(H$1,'Tillförd energi'!$B$1:$AQ$1,0),FALSE)</f>
        <v>0</v>
      </c>
      <c r="I276">
        <f>VLOOKUP($B276,'Tillförd energi'!$B$1:$AI$720,MATCH(I$1,'Tillförd energi'!$B$1:$AQ$1,0),FALSE)</f>
        <v>0</v>
      </c>
      <c r="J276">
        <f>VLOOKUP($B276,'Tillförd energi'!$B$1:$AI$720,MATCH(J$1,'Tillförd energi'!$B$1:$AQ$1,0),FALSE)</f>
        <v>0</v>
      </c>
      <c r="K276">
        <f>VLOOKUP($B276,'Tillförd energi'!$B$1:$AI$720,MATCH(K$1,'Tillförd energi'!$B$1:$AQ$1,0),FALSE)</f>
        <v>0</v>
      </c>
      <c r="L276">
        <f>VLOOKUP($B276,'Tillförd energi'!$B$1:$AI$720,MATCH(L$1,'Tillförd energi'!$B$1:$AQ$1,0),FALSE)</f>
        <v>0</v>
      </c>
      <c r="M276">
        <f>VLOOKUP($B276,'Tillförd energi'!$B$1:$AI$720,MATCH(M$1,'Tillförd energi'!$B$1:$AQ$1,0),FALSE)</f>
        <v>6.5</v>
      </c>
      <c r="N276">
        <f>VLOOKUP($B276,'Tillförd energi'!$B$1:$AI$720,MATCH(N$1,'Tillförd energi'!$B$1:$AQ$1,0),FALSE)</f>
        <v>0</v>
      </c>
      <c r="O276">
        <f>VLOOKUP($B276,'Tillförd energi'!$B$1:$AI$720,MATCH(O$1,'Tillförd energi'!$B$1:$AQ$1,0),FALSE)</f>
        <v>0</v>
      </c>
      <c r="P276">
        <f>VLOOKUP($B276,'Tillförd energi'!$B$1:$AI$720,MATCH(P$1,'Tillförd energi'!$B$1:$AQ$1,0),FALSE)</f>
        <v>15</v>
      </c>
      <c r="Q276">
        <f>VLOOKUP($B276,'Tillförd energi'!$B$1:$AI$720,MATCH(Q$1,'Tillförd energi'!$B$1:$AQ$1,0),FALSE)</f>
        <v>0</v>
      </c>
      <c r="R276">
        <f>VLOOKUP($B276,'Tillförd energi'!$B$1:$AI$720,MATCH(R$1,'Tillförd energi'!$B$1:$AQ$1,0),FALSE)</f>
        <v>0</v>
      </c>
      <c r="S276">
        <f>VLOOKUP($B276,'Tillförd energi'!$B$1:$AI$720,MATCH(S$1,'Tillförd energi'!$B$1:$AQ$1,0),FALSE)</f>
        <v>0</v>
      </c>
      <c r="T276">
        <f>VLOOKUP($B276,'Tillförd energi'!$B$1:$AI$720,MATCH(T$1,'Tillförd energi'!$B$1:$AQ$1,0),FALSE)</f>
        <v>0</v>
      </c>
      <c r="U276">
        <f>VLOOKUP($B276,'Tillförd energi'!$B$1:$AI$720,MATCH(U$1,'Tillförd energi'!$B$1:$AQ$1,0),FALSE)</f>
        <v>0</v>
      </c>
      <c r="V276">
        <f>VLOOKUP($B276,'Tillförd energi'!$B$1:$AI$720,MATCH(V$1,'Tillförd energi'!$B$1:$AQ$1,0),FALSE)</f>
        <v>0</v>
      </c>
      <c r="W276">
        <f>VLOOKUP($B276,'Tillförd energi'!$B$1:$AI$720,MATCH(W$1,'Tillförd energi'!$B$1:$AQ$1,0),FALSE)</f>
        <v>0</v>
      </c>
      <c r="X276">
        <f>VLOOKUP($B276,'Tillförd energi'!$B$1:$AI$720,MATCH(X$1,'Tillförd energi'!$B$1:$AQ$1,0),FALSE)</f>
        <v>0</v>
      </c>
      <c r="Y276">
        <f>VLOOKUP($B276,'Tillförd energi'!$B$1:$AI$720,MATCH(Y$1,'Tillförd energi'!$B$1:$AQ$1,0),FALSE)</f>
        <v>0</v>
      </c>
      <c r="Z276">
        <f>VLOOKUP($B276,'Tillförd energi'!$B$1:$AI$720,MATCH(Z$1,'Tillförd energi'!$B$1:$AQ$1,0),FALSE)</f>
        <v>0</v>
      </c>
      <c r="AA276">
        <f>VLOOKUP($B276,'Tillförd energi'!$B$1:$AI$720,MATCH(AA$1,'Tillförd energi'!$B$1:$AQ$1,0),FALSE)</f>
        <v>0</v>
      </c>
      <c r="AB276">
        <f>VLOOKUP($B276,'Tillförd energi'!$B$1:$AI$720,MATCH(AB$1,'Tillförd energi'!$B$1:$AQ$1,0),FALSE)</f>
        <v>0</v>
      </c>
      <c r="AC276">
        <f>VLOOKUP($B276,'Tillförd energi'!$B$1:$AI$720,MATCH(AC$1,'Tillförd energi'!$B$1:$AQ$1,0),FALSE)</f>
        <v>0</v>
      </c>
      <c r="AD276">
        <f>VLOOKUP($B276,'Tillförd energi'!$B$1:$AI$720,MATCH(AD$1,'Tillförd energi'!$B$1:$AQ$1,0),FALSE)</f>
        <v>0</v>
      </c>
      <c r="AE276">
        <f>VLOOKUP($B276,'Tillförd energi'!$B$1:$AI$720,MATCH(AE$1,'Tillförd energi'!$B$1:$AQ$1,0),FALSE)</f>
        <v>0</v>
      </c>
      <c r="AF276">
        <f>VLOOKUP($B276,'Tillförd energi'!$B$1:$AI$720,MATCH(AF$1,'Tillförd energi'!$B$1:$AQ$1,0),FALSE)</f>
        <v>0.5</v>
      </c>
      <c r="AG276">
        <f>IFERROR(VLOOKUP(B276,Miljö!$B$1:$AC$550,MATCH("Köpt mängd produktionsspecifik fjärrvärme:",Miljö!$B$1:$AC$1,0),FALSE)/1,0)</f>
        <v>0</v>
      </c>
      <c r="AI276">
        <f t="shared" si="92"/>
        <v>22.2</v>
      </c>
      <c r="AJ276">
        <f t="shared" si="93"/>
        <v>22.2</v>
      </c>
      <c r="AK276">
        <f>IF(ISERROR(1/VLOOKUP($B276,Leveranser!$B$1:$S$499,MATCH("Såld värme (GWh)",Leveranser!$B$1:$S$1,0),FALSE)),"",VLOOKUP($B276,Leveranser!$B$1:$S$499,MATCH("Såld värme (GWh)",Leveranser!$B$1:$S$1,0),FALSE))</f>
        <v>17.8</v>
      </c>
      <c r="AL276">
        <f>VLOOKUP($B276,Leveranser!$B$1:$Y$499,MATCH("Totalt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114">
        <f t="shared" si="94"/>
        <v>0.80180180180180183</v>
      </c>
      <c r="AP276" t="str">
        <f>IFERROR(VLOOKUP($B276,Miljövärden!$B$2:$H$600,7,FALSE),"Nej, saknas")</f>
        <v>Ja</v>
      </c>
      <c r="AQ276" t="str">
        <f>IFERROR(VLOOKUP($B276,Miljövärden!$B$2:$H$600,6,FALSE),"Nej, saknas")</f>
        <v>Ja</v>
      </c>
      <c r="AU276">
        <f t="shared" si="95"/>
        <v>0.5</v>
      </c>
      <c r="AV276">
        <f t="shared" si="96"/>
        <v>0</v>
      </c>
      <c r="AW276">
        <f t="shared" si="97"/>
        <v>21.5</v>
      </c>
      <c r="AX276">
        <f t="shared" si="98"/>
        <v>0</v>
      </c>
      <c r="AZ276">
        <f t="shared" si="99"/>
        <v>21.5</v>
      </c>
      <c r="BC276">
        <f t="shared" si="100"/>
        <v>0.2</v>
      </c>
      <c r="BD276">
        <f t="shared" si="101"/>
        <v>0</v>
      </c>
      <c r="BE276">
        <f t="shared" si="102"/>
        <v>21.5</v>
      </c>
      <c r="BF276">
        <f t="shared" si="103"/>
        <v>0</v>
      </c>
      <c r="BG276">
        <f t="shared" si="104"/>
        <v>0.5</v>
      </c>
      <c r="BH276">
        <f>VLOOKUP(B276,Miljö!$B$1:$BX$482,MATCH("Fossilandel för ursprungspecificerad el ()",Miljö!$B$1:$I$1,0),FALSE)</f>
        <v>0</v>
      </c>
      <c r="BI276">
        <f>VLOOKUP(B276,Miljö!$B$1:$BX$482,MATCH("Kärnkraftsandel för ursprungsspecificerad el ()",Miljö!$B$1:$O$1,0),FALSE)</f>
        <v>0</v>
      </c>
      <c r="BJ276">
        <f t="shared" si="105"/>
        <v>0</v>
      </c>
      <c r="BK276" t="str">
        <f>VLOOKUP(B276,Miljö!$B$1:$P$482,MATCH("Fossil andel i procent (%)",Miljö!$B$1:$P$1,0),FALSE)</f>
        <v>ET</v>
      </c>
      <c r="BL276">
        <f t="shared" si="106"/>
        <v>22.2</v>
      </c>
      <c r="BO276" s="21">
        <f t="shared" si="107"/>
        <v>9.0090090090090089E-3</v>
      </c>
      <c r="BP276" s="115">
        <f t="shared" si="108"/>
        <v>0</v>
      </c>
      <c r="BQ276" s="115">
        <f t="shared" si="109"/>
        <v>0.99099099099099097</v>
      </c>
      <c r="BR276" s="115">
        <f t="shared" si="110"/>
        <v>0</v>
      </c>
      <c r="BT276" s="116">
        <f t="shared" si="111"/>
        <v>1</v>
      </c>
      <c r="BW276" s="115">
        <f>IF(AP276="Ja",VLOOKUP(B276,Miljövärden!$B$2:$H$600,MATCH("Total andel fossilt",Miljövärden!$B$2:$H$2,0),FALSE),"")</f>
        <v>9.0090099999999996E-3</v>
      </c>
      <c r="BX276" s="116">
        <f t="shared" si="112"/>
        <v>9.9099099065691476E-10</v>
      </c>
      <c r="BZ276">
        <f t="shared" si="113"/>
        <v>9.9099099065691476E-10</v>
      </c>
      <c r="CA276" s="115">
        <f t="shared" si="114"/>
        <v>0</v>
      </c>
    </row>
    <row r="277" spans="1:79">
      <c r="A277" t="s">
        <v>393</v>
      </c>
      <c r="B277" t="s">
        <v>440</v>
      </c>
      <c r="C277">
        <f>VLOOKUP($B277,'Tillförd energi'!$B$1:$AI$720,MATCH(C$1,'Tillförd energi'!$B$1:$AQ$1,0),FALSE)</f>
        <v>0</v>
      </c>
      <c r="D277">
        <f>VLOOKUP($B277,'Tillförd energi'!$B$1:$AI$720,MATCH(D$1,'Tillförd energi'!$B$1:$AQ$1,0),FALSE)</f>
        <v>4.5</v>
      </c>
      <c r="E277">
        <f>VLOOKUP($B277,'Tillförd energi'!$B$1:$AI$720,MATCH(E$1,'Tillförd energi'!$B$1:$AQ$1,0),FALSE)</f>
        <v>0</v>
      </c>
      <c r="F277">
        <f>VLOOKUP($B277,'Tillförd energi'!$B$1:$AI$720,MATCH(F$1,'Tillförd energi'!$B$1:$AQ$1,0),FALSE)</f>
        <v>0</v>
      </c>
      <c r="G277">
        <f>VLOOKUP($B277,'Tillförd energi'!$B$1:$AI$720,MATCH(G$1,'Tillförd energi'!$B$1:$AQ$1,0),FALSE)</f>
        <v>0</v>
      </c>
      <c r="H277">
        <f>VLOOKUP($B277,'Tillförd energi'!$B$1:$AI$720,MATCH(H$1,'Tillförd energi'!$B$1:$AQ$1,0),FALSE)</f>
        <v>0</v>
      </c>
      <c r="I277">
        <f>VLOOKUP($B277,'Tillförd energi'!$B$1:$AI$720,MATCH(I$1,'Tillförd energi'!$B$1:$AQ$1,0),FALSE)</f>
        <v>0</v>
      </c>
      <c r="J277">
        <f>VLOOKUP($B277,'Tillförd energi'!$B$1:$AI$720,MATCH(J$1,'Tillförd energi'!$B$1:$AQ$1,0),FALSE)</f>
        <v>0</v>
      </c>
      <c r="K277">
        <f>VLOOKUP($B277,'Tillförd energi'!$B$1:$AI$720,MATCH(K$1,'Tillförd energi'!$B$1:$AQ$1,0),FALSE)</f>
        <v>0</v>
      </c>
      <c r="L277">
        <f>VLOOKUP($B277,'Tillförd energi'!$B$1:$AI$720,MATCH(L$1,'Tillförd energi'!$B$1:$AQ$1,0),FALSE)</f>
        <v>0</v>
      </c>
      <c r="M277">
        <f>VLOOKUP($B277,'Tillförd energi'!$B$1:$AI$720,MATCH(M$1,'Tillförd energi'!$B$1:$AQ$1,0),FALSE)</f>
        <v>14</v>
      </c>
      <c r="N277">
        <f>VLOOKUP($B277,'Tillförd energi'!$B$1:$AI$720,MATCH(N$1,'Tillförd energi'!$B$1:$AQ$1,0),FALSE)</f>
        <v>10</v>
      </c>
      <c r="O277">
        <f>VLOOKUP($B277,'Tillförd energi'!$B$1:$AI$720,MATCH(O$1,'Tillförd energi'!$B$1:$AQ$1,0),FALSE)</f>
        <v>0</v>
      </c>
      <c r="P277">
        <f>VLOOKUP($B277,'Tillförd energi'!$B$1:$AI$720,MATCH(P$1,'Tillförd energi'!$B$1:$AQ$1,0),FALSE)</f>
        <v>8.5</v>
      </c>
      <c r="Q277">
        <f>VLOOKUP($B277,'Tillförd energi'!$B$1:$AI$720,MATCH(Q$1,'Tillförd energi'!$B$1:$AQ$1,0),FALSE)</f>
        <v>0</v>
      </c>
      <c r="R277">
        <f>VLOOKUP($B277,'Tillförd energi'!$B$1:$AI$720,MATCH(R$1,'Tillförd energi'!$B$1:$AQ$1,0),FALSE)</f>
        <v>0</v>
      </c>
      <c r="S277">
        <f>VLOOKUP($B277,'Tillförd energi'!$B$1:$AI$720,MATCH(S$1,'Tillförd energi'!$B$1:$AQ$1,0),FALSE)</f>
        <v>0</v>
      </c>
      <c r="T277">
        <f>VLOOKUP($B277,'Tillförd energi'!$B$1:$AI$720,MATCH(T$1,'Tillförd energi'!$B$1:$AQ$1,0),FALSE)</f>
        <v>0</v>
      </c>
      <c r="U277">
        <f>VLOOKUP($B277,'Tillförd energi'!$B$1:$AI$720,MATCH(U$1,'Tillförd energi'!$B$1:$AQ$1,0),FALSE)</f>
        <v>0</v>
      </c>
      <c r="V277">
        <f>VLOOKUP($B277,'Tillförd energi'!$B$1:$AI$720,MATCH(V$1,'Tillförd energi'!$B$1:$AQ$1,0),FALSE)</f>
        <v>0</v>
      </c>
      <c r="W277">
        <f>VLOOKUP($B277,'Tillförd energi'!$B$1:$AI$720,MATCH(W$1,'Tillförd energi'!$B$1:$AQ$1,0),FALSE)</f>
        <v>0</v>
      </c>
      <c r="X277">
        <f>VLOOKUP($B277,'Tillförd energi'!$B$1:$AI$720,MATCH(X$1,'Tillförd energi'!$B$1:$AQ$1,0),FALSE)</f>
        <v>0</v>
      </c>
      <c r="Y277">
        <f>VLOOKUP($B277,'Tillförd energi'!$B$1:$AI$720,MATCH(Y$1,'Tillförd energi'!$B$1:$AQ$1,0),FALSE)</f>
        <v>0</v>
      </c>
      <c r="Z277">
        <f>VLOOKUP($B277,'Tillförd energi'!$B$1:$AI$720,MATCH(Z$1,'Tillförd energi'!$B$1:$AQ$1,0),FALSE)</f>
        <v>0</v>
      </c>
      <c r="AA277">
        <f>VLOOKUP($B277,'Tillförd energi'!$B$1:$AI$720,MATCH(AA$1,'Tillförd energi'!$B$1:$AQ$1,0),FALSE)</f>
        <v>0</v>
      </c>
      <c r="AB277">
        <f>VLOOKUP($B277,'Tillförd energi'!$B$1:$AI$720,MATCH(AB$1,'Tillförd energi'!$B$1:$AQ$1,0),FALSE)</f>
        <v>0</v>
      </c>
      <c r="AC277">
        <f>VLOOKUP($B277,'Tillförd energi'!$B$1:$AI$720,MATCH(AC$1,'Tillförd energi'!$B$1:$AQ$1,0),FALSE)</f>
        <v>0</v>
      </c>
      <c r="AD277">
        <f>VLOOKUP($B277,'Tillförd energi'!$B$1:$AI$720,MATCH(AD$1,'Tillförd energi'!$B$1:$AQ$1,0),FALSE)</f>
        <v>0</v>
      </c>
      <c r="AE277">
        <f>VLOOKUP($B277,'Tillförd energi'!$B$1:$AI$720,MATCH(AE$1,'Tillförd energi'!$B$1:$AQ$1,0),FALSE)</f>
        <v>0</v>
      </c>
      <c r="AF277">
        <f>VLOOKUP($B277,'Tillförd energi'!$B$1:$AI$720,MATCH(AF$1,'Tillförd energi'!$B$1:$AQ$1,0),FALSE)</f>
        <v>1</v>
      </c>
      <c r="AG277">
        <f>IFERROR(VLOOKUP(B277,Miljö!$B$1:$AC$550,MATCH("Köpt mängd produktionsspecifik fjärrvärme:",Miljö!$B$1:$AC$1,0),FALSE)/1,0)</f>
        <v>0</v>
      </c>
      <c r="AI277">
        <f t="shared" si="92"/>
        <v>38</v>
      </c>
      <c r="AJ277">
        <f t="shared" si="93"/>
        <v>38</v>
      </c>
      <c r="AK277">
        <f>IF(ISERROR(1/VLOOKUP($B277,Leveranser!$B$1:$S$499,MATCH("Såld värme (GWh)",Leveranser!$B$1:$S$1,0),FALSE)),"",VLOOKUP($B277,Leveranser!$B$1:$S$499,MATCH("Såld värme (GWh)",Leveranser!$B$1:$S$1,0),FALSE))</f>
        <v>35</v>
      </c>
      <c r="AL277">
        <f>VLOOKUP($B277,Leveranser!$B$1:$Y$499,MATCH("Totalt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114">
        <f t="shared" si="94"/>
        <v>0.92105263157894735</v>
      </c>
      <c r="AP277" t="str">
        <f>IFERROR(VLOOKUP($B277,Miljövärden!$B$2:$H$600,7,FALSE),"Nej, saknas")</f>
        <v>Ja</v>
      </c>
      <c r="AQ277" t="str">
        <f>IFERROR(VLOOKUP($B277,Miljövärden!$B$2:$H$600,6,FALSE),"Nej, saknas")</f>
        <v>Ja</v>
      </c>
      <c r="AU277">
        <f t="shared" si="95"/>
        <v>1</v>
      </c>
      <c r="AV277">
        <f t="shared" si="96"/>
        <v>0</v>
      </c>
      <c r="AW277">
        <f t="shared" si="97"/>
        <v>32.5</v>
      </c>
      <c r="AX277">
        <f t="shared" si="98"/>
        <v>0</v>
      </c>
      <c r="AZ277">
        <f t="shared" si="99"/>
        <v>32.5</v>
      </c>
      <c r="BC277">
        <f t="shared" si="100"/>
        <v>4.5</v>
      </c>
      <c r="BD277">
        <f t="shared" si="101"/>
        <v>0</v>
      </c>
      <c r="BE277">
        <f t="shared" si="102"/>
        <v>32.5</v>
      </c>
      <c r="BF277">
        <f t="shared" si="103"/>
        <v>0</v>
      </c>
      <c r="BG277">
        <f t="shared" si="104"/>
        <v>1</v>
      </c>
      <c r="BH277">
        <f>VLOOKUP(B277,Miljö!$B$1:$BX$482,MATCH("Fossilandel för ursprungspecificerad el ()",Miljö!$B$1:$I$1,0),FALSE)</f>
        <v>0</v>
      </c>
      <c r="BI277">
        <f>VLOOKUP(B277,Miljö!$B$1:$BX$482,MATCH("Kärnkraftsandel för ursprungsspecificerad el ()",Miljö!$B$1:$O$1,0),FALSE)</f>
        <v>0</v>
      </c>
      <c r="BJ277">
        <f t="shared" si="105"/>
        <v>0</v>
      </c>
      <c r="BK277" t="str">
        <f>VLOOKUP(B277,Miljö!$B$1:$P$482,MATCH("Fossil andel i procent (%)",Miljö!$B$1:$P$1,0),FALSE)</f>
        <v>ET</v>
      </c>
      <c r="BL277">
        <f t="shared" si="106"/>
        <v>38</v>
      </c>
      <c r="BO277" s="21">
        <f t="shared" si="107"/>
        <v>0.11842105263157894</v>
      </c>
      <c r="BP277" s="115">
        <f t="shared" si="108"/>
        <v>0</v>
      </c>
      <c r="BQ277" s="115">
        <f t="shared" si="109"/>
        <v>0.88157894736842102</v>
      </c>
      <c r="BR277" s="115">
        <f t="shared" si="110"/>
        <v>0</v>
      </c>
      <c r="BT277" s="116">
        <f t="shared" si="111"/>
        <v>1</v>
      </c>
      <c r="BW277" s="115">
        <f>IF(AP277="Ja",VLOOKUP(B277,Miljövärden!$B$2:$H$600,MATCH("Total andel fossilt",Miljövärden!$B$2:$H$2,0),FALSE),"")</f>
        <v>0.118421</v>
      </c>
      <c r="BX277" s="116">
        <f t="shared" si="112"/>
        <v>-5.2631578942308188E-8</v>
      </c>
      <c r="BZ277">
        <f t="shared" si="113"/>
        <v>-5.2631578942308188E-8</v>
      </c>
      <c r="CA277" s="115">
        <f t="shared" si="114"/>
        <v>0</v>
      </c>
    </row>
    <row r="278" spans="1:79">
      <c r="A278" t="s">
        <v>393</v>
      </c>
      <c r="B278" t="s">
        <v>441</v>
      </c>
      <c r="C278">
        <f>VLOOKUP($B278,'Tillförd energi'!$B$1:$AI$720,MATCH(C$1,'Tillförd energi'!$B$1:$AQ$1,0),FALSE)</f>
        <v>0</v>
      </c>
      <c r="D278">
        <f>VLOOKUP($B278,'Tillförd energi'!$B$1:$AI$720,MATCH(D$1,'Tillförd energi'!$B$1:$AQ$1,0),FALSE)</f>
        <v>0.65</v>
      </c>
      <c r="E278">
        <f>VLOOKUP($B278,'Tillförd energi'!$B$1:$AI$720,MATCH(E$1,'Tillförd energi'!$B$1:$AQ$1,0),FALSE)</f>
        <v>0</v>
      </c>
      <c r="F278">
        <f>VLOOKUP($B278,'Tillförd energi'!$B$1:$AI$720,MATCH(F$1,'Tillförd energi'!$B$1:$AQ$1,0),FALSE)</f>
        <v>0</v>
      </c>
      <c r="G278">
        <f>VLOOKUP($B278,'Tillförd energi'!$B$1:$AI$720,MATCH(G$1,'Tillförd energi'!$B$1:$AQ$1,0),FALSE)</f>
        <v>0</v>
      </c>
      <c r="H278">
        <f>VLOOKUP($B278,'Tillförd energi'!$B$1:$AI$720,MATCH(H$1,'Tillförd energi'!$B$1:$AQ$1,0),FALSE)</f>
        <v>0</v>
      </c>
      <c r="I278">
        <f>VLOOKUP($B278,'Tillförd energi'!$B$1:$AI$720,MATCH(I$1,'Tillförd energi'!$B$1:$AQ$1,0),FALSE)</f>
        <v>0</v>
      </c>
      <c r="J278">
        <f>VLOOKUP($B278,'Tillförd energi'!$B$1:$AI$720,MATCH(J$1,'Tillförd energi'!$B$1:$AQ$1,0),FALSE)</f>
        <v>0</v>
      </c>
      <c r="K278">
        <f>VLOOKUP($B278,'Tillförd energi'!$B$1:$AI$720,MATCH(K$1,'Tillförd energi'!$B$1:$AQ$1,0),FALSE)</f>
        <v>0</v>
      </c>
      <c r="L278">
        <f>VLOOKUP($B278,'Tillförd energi'!$B$1:$AI$720,MATCH(L$1,'Tillförd energi'!$B$1:$AQ$1,0),FALSE)</f>
        <v>0</v>
      </c>
      <c r="M278">
        <f>VLOOKUP($B278,'Tillförd energi'!$B$1:$AI$720,MATCH(M$1,'Tillförd energi'!$B$1:$AQ$1,0),FALSE)</f>
        <v>33.1</v>
      </c>
      <c r="N278">
        <f>VLOOKUP($B278,'Tillförd energi'!$B$1:$AI$720,MATCH(N$1,'Tillförd energi'!$B$1:$AQ$1,0),FALSE)</f>
        <v>0</v>
      </c>
      <c r="O278">
        <f>VLOOKUP($B278,'Tillförd energi'!$B$1:$AI$720,MATCH(O$1,'Tillförd energi'!$B$1:$AQ$1,0),FALSE)</f>
        <v>0</v>
      </c>
      <c r="P278">
        <f>VLOOKUP($B278,'Tillförd energi'!$B$1:$AI$720,MATCH(P$1,'Tillförd energi'!$B$1:$AQ$1,0),FALSE)</f>
        <v>2</v>
      </c>
      <c r="Q278">
        <f>VLOOKUP($B278,'Tillförd energi'!$B$1:$AI$720,MATCH(Q$1,'Tillförd energi'!$B$1:$AQ$1,0),FALSE)</f>
        <v>7.6</v>
      </c>
      <c r="R278">
        <f>VLOOKUP($B278,'Tillförd energi'!$B$1:$AI$720,MATCH(R$1,'Tillförd energi'!$B$1:$AQ$1,0),FALSE)</f>
        <v>0</v>
      </c>
      <c r="S278">
        <f>VLOOKUP($B278,'Tillförd energi'!$B$1:$AI$720,MATCH(S$1,'Tillförd energi'!$B$1:$AQ$1,0),FALSE)</f>
        <v>0</v>
      </c>
      <c r="T278">
        <f>VLOOKUP($B278,'Tillförd energi'!$B$1:$AI$720,MATCH(T$1,'Tillförd energi'!$B$1:$AQ$1,0),FALSE)</f>
        <v>0</v>
      </c>
      <c r="U278">
        <f>VLOOKUP($B278,'Tillförd energi'!$B$1:$AI$720,MATCH(U$1,'Tillförd energi'!$B$1:$AQ$1,0),FALSE)</f>
        <v>0</v>
      </c>
      <c r="V278">
        <f>VLOOKUP($B278,'Tillförd energi'!$B$1:$AI$720,MATCH(V$1,'Tillförd energi'!$B$1:$AQ$1,0),FALSE)</f>
        <v>0</v>
      </c>
      <c r="W278">
        <f>VLOOKUP($B278,'Tillförd energi'!$B$1:$AI$720,MATCH(W$1,'Tillförd energi'!$B$1:$AQ$1,0),FALSE)</f>
        <v>0</v>
      </c>
      <c r="X278">
        <f>VLOOKUP($B278,'Tillförd energi'!$B$1:$AI$720,MATCH(X$1,'Tillförd energi'!$B$1:$AQ$1,0),FALSE)</f>
        <v>0</v>
      </c>
      <c r="Y278">
        <f>VLOOKUP($B278,'Tillförd energi'!$B$1:$AI$720,MATCH(Y$1,'Tillförd energi'!$B$1:$AQ$1,0),FALSE)</f>
        <v>0</v>
      </c>
      <c r="Z278">
        <f>VLOOKUP($B278,'Tillförd energi'!$B$1:$AI$720,MATCH(Z$1,'Tillförd energi'!$B$1:$AQ$1,0),FALSE)</f>
        <v>0</v>
      </c>
      <c r="AA278">
        <f>VLOOKUP($B278,'Tillförd energi'!$B$1:$AI$720,MATCH(AA$1,'Tillförd energi'!$B$1:$AQ$1,0),FALSE)</f>
        <v>0</v>
      </c>
      <c r="AB278">
        <f>VLOOKUP($B278,'Tillförd energi'!$B$1:$AI$720,MATCH(AB$1,'Tillförd energi'!$B$1:$AQ$1,0),FALSE)</f>
        <v>0</v>
      </c>
      <c r="AC278">
        <f>VLOOKUP($B278,'Tillförd energi'!$B$1:$AI$720,MATCH(AC$1,'Tillförd energi'!$B$1:$AQ$1,0),FALSE)</f>
        <v>5.8</v>
      </c>
      <c r="AD278">
        <f>VLOOKUP($B278,'Tillförd energi'!$B$1:$AI$720,MATCH(AD$1,'Tillförd energi'!$B$1:$AQ$1,0),FALSE)</f>
        <v>0</v>
      </c>
      <c r="AE278">
        <f>VLOOKUP($B278,'Tillförd energi'!$B$1:$AI$720,MATCH(AE$1,'Tillförd energi'!$B$1:$AQ$1,0),FALSE)</f>
        <v>0</v>
      </c>
      <c r="AF278">
        <f>VLOOKUP($B278,'Tillförd energi'!$B$1:$AI$720,MATCH(AF$1,'Tillförd energi'!$B$1:$AQ$1,0),FALSE)</f>
        <v>1.1399999999999999</v>
      </c>
      <c r="AG278">
        <f>IFERROR(VLOOKUP(B278,Miljö!$B$1:$AC$550,MATCH("Köpt mängd produktionsspecifik fjärrvärme:",Miljö!$B$1:$AC$1,0),FALSE)/1,0)</f>
        <v>0</v>
      </c>
      <c r="AI278">
        <f t="shared" si="92"/>
        <v>50.29</v>
      </c>
      <c r="AJ278">
        <f t="shared" si="93"/>
        <v>50.29</v>
      </c>
      <c r="AK278">
        <f>IF(ISERROR(1/VLOOKUP($B278,Leveranser!$B$1:$S$499,MATCH("Såld värme (GWh)",Leveranser!$B$1:$S$1,0),FALSE)),"",VLOOKUP($B278,Leveranser!$B$1:$S$499,MATCH("Såld värme (GWh)",Leveranser!$B$1:$S$1,0),FALSE))</f>
        <v>32.58</v>
      </c>
      <c r="AL278">
        <f>VLOOKUP($B278,Leveranser!$B$1:$Y$499,MATCH("Totalt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114">
        <f t="shared" si="94"/>
        <v>0.64784251342215149</v>
      </c>
      <c r="AP278" t="str">
        <f>IFERROR(VLOOKUP($B278,Miljövärden!$B$2:$H$600,7,FALSE),"Nej, saknas")</f>
        <v>Ja</v>
      </c>
      <c r="AQ278" t="str">
        <f>IFERROR(VLOOKUP($B278,Miljövärden!$B$2:$H$600,6,FALSE),"Nej, saknas")</f>
        <v>Ja</v>
      </c>
      <c r="AU278">
        <f t="shared" si="95"/>
        <v>1.1399999999999999</v>
      </c>
      <c r="AV278">
        <f t="shared" si="96"/>
        <v>0</v>
      </c>
      <c r="AW278">
        <f t="shared" si="97"/>
        <v>42.7</v>
      </c>
      <c r="AX278">
        <f t="shared" si="98"/>
        <v>0</v>
      </c>
      <c r="AZ278">
        <f t="shared" si="99"/>
        <v>42.7</v>
      </c>
      <c r="BC278">
        <f t="shared" si="100"/>
        <v>0.65</v>
      </c>
      <c r="BD278">
        <f t="shared" si="101"/>
        <v>0</v>
      </c>
      <c r="BE278">
        <f t="shared" si="102"/>
        <v>42.7</v>
      </c>
      <c r="BF278">
        <f t="shared" si="103"/>
        <v>5.8</v>
      </c>
      <c r="BG278">
        <f t="shared" si="104"/>
        <v>1.1399999999999999</v>
      </c>
      <c r="BH278">
        <f>VLOOKUP(B278,Miljö!$B$1:$BX$482,MATCH("Fossilandel för ursprungspecificerad el ()",Miljö!$B$1:$I$1,0),FALSE)</f>
        <v>0</v>
      </c>
      <c r="BI278">
        <f>VLOOKUP(B278,Miljö!$B$1:$BX$482,MATCH("Kärnkraftsandel för ursprungsspecificerad el ()",Miljö!$B$1:$O$1,0),FALSE)</f>
        <v>0</v>
      </c>
      <c r="BJ278">
        <f t="shared" si="105"/>
        <v>0</v>
      </c>
      <c r="BK278" t="str">
        <f>VLOOKUP(B278,Miljö!$B$1:$P$482,MATCH("Fossil andel i procent (%)",Miljö!$B$1:$P$1,0),FALSE)</f>
        <v>ET</v>
      </c>
      <c r="BL278">
        <f t="shared" si="106"/>
        <v>50.29</v>
      </c>
      <c r="BO278" s="21">
        <f t="shared" si="107"/>
        <v>1.2925034798170611E-2</v>
      </c>
      <c r="BP278" s="115">
        <f t="shared" si="108"/>
        <v>0</v>
      </c>
      <c r="BQ278" s="115">
        <f t="shared" si="109"/>
        <v>0.87174388546430714</v>
      </c>
      <c r="BR278" s="115">
        <f t="shared" si="110"/>
        <v>0.11533107973752237</v>
      </c>
      <c r="BT278" s="116">
        <f t="shared" si="111"/>
        <v>1.0000000000000002</v>
      </c>
      <c r="BW278" s="115">
        <f>IF(AP278="Ja",VLOOKUP(B278,Miljövärden!$B$2:$H$600,MATCH("Total andel fossilt",Miljövärden!$B$2:$H$2,0),FALSE),"")</f>
        <v>1.2925000000000001E-2</v>
      </c>
      <c r="BX278" s="116">
        <f t="shared" si="112"/>
        <v>-3.4798170610653156E-8</v>
      </c>
      <c r="BZ278">
        <f t="shared" si="113"/>
        <v>-3.4798170610653156E-8</v>
      </c>
      <c r="CA278" s="115">
        <f t="shared" si="114"/>
        <v>0</v>
      </c>
    </row>
    <row r="279" spans="1:79">
      <c r="A279" t="s">
        <v>393</v>
      </c>
      <c r="B279" t="s">
        <v>442</v>
      </c>
      <c r="C279">
        <f>VLOOKUP($B279,'Tillförd energi'!$B$1:$AI$720,MATCH(C$1,'Tillförd energi'!$B$1:$AQ$1,0),FALSE)</f>
        <v>0</v>
      </c>
      <c r="D279">
        <f>VLOOKUP($B279,'Tillförd energi'!$B$1:$AI$720,MATCH(D$1,'Tillförd energi'!$B$1:$AQ$1,0),FALSE)</f>
        <v>0.05</v>
      </c>
      <c r="E279">
        <f>VLOOKUP($B279,'Tillförd energi'!$B$1:$AI$720,MATCH(E$1,'Tillförd energi'!$B$1:$AQ$1,0),FALSE)</f>
        <v>0</v>
      </c>
      <c r="F279">
        <f>VLOOKUP($B279,'Tillförd energi'!$B$1:$AI$720,MATCH(F$1,'Tillförd energi'!$B$1:$AQ$1,0),FALSE)</f>
        <v>0</v>
      </c>
      <c r="G279">
        <f>VLOOKUP($B279,'Tillförd energi'!$B$1:$AI$720,MATCH(G$1,'Tillförd energi'!$B$1:$AQ$1,0),FALSE)</f>
        <v>0</v>
      </c>
      <c r="H279">
        <f>VLOOKUP($B279,'Tillförd energi'!$B$1:$AI$720,MATCH(H$1,'Tillförd energi'!$B$1:$AQ$1,0),FALSE)</f>
        <v>0</v>
      </c>
      <c r="I279">
        <f>VLOOKUP($B279,'Tillförd energi'!$B$1:$AI$720,MATCH(I$1,'Tillförd energi'!$B$1:$AQ$1,0),FALSE)</f>
        <v>0</v>
      </c>
      <c r="J279">
        <f>VLOOKUP($B279,'Tillförd energi'!$B$1:$AI$720,MATCH(J$1,'Tillförd energi'!$B$1:$AQ$1,0),FALSE)</f>
        <v>0</v>
      </c>
      <c r="K279">
        <f>VLOOKUP($B279,'Tillförd energi'!$B$1:$AI$720,MATCH(K$1,'Tillförd energi'!$B$1:$AQ$1,0),FALSE)</f>
        <v>0</v>
      </c>
      <c r="L279">
        <f>VLOOKUP($B279,'Tillförd energi'!$B$1:$AI$720,MATCH(L$1,'Tillförd energi'!$B$1:$AQ$1,0),FALSE)</f>
        <v>0</v>
      </c>
      <c r="M279">
        <f>VLOOKUP($B279,'Tillförd energi'!$B$1:$AI$720,MATCH(M$1,'Tillförd energi'!$B$1:$AQ$1,0),FALSE)</f>
        <v>0</v>
      </c>
      <c r="N279">
        <f>VLOOKUP($B279,'Tillförd energi'!$B$1:$AI$720,MATCH(N$1,'Tillförd energi'!$B$1:$AQ$1,0),FALSE)</f>
        <v>0</v>
      </c>
      <c r="O279">
        <f>VLOOKUP($B279,'Tillförd energi'!$B$1:$AI$720,MATCH(O$1,'Tillförd energi'!$B$1:$AQ$1,0),FALSE)</f>
        <v>0</v>
      </c>
      <c r="P279">
        <f>VLOOKUP($B279,'Tillförd energi'!$B$1:$AI$720,MATCH(P$1,'Tillförd energi'!$B$1:$AQ$1,0),FALSE)</f>
        <v>0</v>
      </c>
      <c r="Q279">
        <f>VLOOKUP($B279,'Tillförd energi'!$B$1:$AI$720,MATCH(Q$1,'Tillförd energi'!$B$1:$AQ$1,0),FALSE)</f>
        <v>3.33</v>
      </c>
      <c r="R279">
        <f>VLOOKUP($B279,'Tillförd energi'!$B$1:$AI$720,MATCH(R$1,'Tillförd energi'!$B$1:$AQ$1,0),FALSE)</f>
        <v>2.65</v>
      </c>
      <c r="S279">
        <f>VLOOKUP($B279,'Tillförd energi'!$B$1:$AI$720,MATCH(S$1,'Tillförd energi'!$B$1:$AQ$1,0),FALSE)</f>
        <v>0</v>
      </c>
      <c r="T279">
        <f>VLOOKUP($B279,'Tillförd energi'!$B$1:$AI$720,MATCH(T$1,'Tillförd energi'!$B$1:$AQ$1,0),FALSE)</f>
        <v>0</v>
      </c>
      <c r="U279">
        <f>VLOOKUP($B279,'Tillförd energi'!$B$1:$AI$720,MATCH(U$1,'Tillförd energi'!$B$1:$AQ$1,0),FALSE)</f>
        <v>0</v>
      </c>
      <c r="V279">
        <f>VLOOKUP($B279,'Tillförd energi'!$B$1:$AI$720,MATCH(V$1,'Tillförd energi'!$B$1:$AQ$1,0),FALSE)</f>
        <v>0</v>
      </c>
      <c r="W279">
        <f>VLOOKUP($B279,'Tillförd energi'!$B$1:$AI$720,MATCH(W$1,'Tillförd energi'!$B$1:$AQ$1,0),FALSE)</f>
        <v>0</v>
      </c>
      <c r="X279">
        <f>VLOOKUP($B279,'Tillförd energi'!$B$1:$AI$720,MATCH(X$1,'Tillförd energi'!$B$1:$AQ$1,0),FALSE)</f>
        <v>0</v>
      </c>
      <c r="Y279">
        <f>VLOOKUP($B279,'Tillförd energi'!$B$1:$AI$720,MATCH(Y$1,'Tillförd energi'!$B$1:$AQ$1,0),FALSE)</f>
        <v>0</v>
      </c>
      <c r="Z279">
        <f>VLOOKUP($B279,'Tillförd energi'!$B$1:$AI$720,MATCH(Z$1,'Tillförd energi'!$B$1:$AQ$1,0),FALSE)</f>
        <v>0</v>
      </c>
      <c r="AA279">
        <f>VLOOKUP($B279,'Tillförd energi'!$B$1:$AI$720,MATCH(AA$1,'Tillförd energi'!$B$1:$AQ$1,0),FALSE)</f>
        <v>0</v>
      </c>
      <c r="AB279">
        <f>VLOOKUP($B279,'Tillförd energi'!$B$1:$AI$720,MATCH(AB$1,'Tillförd energi'!$B$1:$AQ$1,0),FALSE)</f>
        <v>0</v>
      </c>
      <c r="AC279">
        <f>VLOOKUP($B279,'Tillförd energi'!$B$1:$AI$720,MATCH(AC$1,'Tillförd energi'!$B$1:$AQ$1,0),FALSE)</f>
        <v>0</v>
      </c>
      <c r="AD279">
        <f>VLOOKUP($B279,'Tillförd energi'!$B$1:$AI$720,MATCH(AD$1,'Tillförd energi'!$B$1:$AQ$1,0),FALSE)</f>
        <v>0</v>
      </c>
      <c r="AE279">
        <f>VLOOKUP($B279,'Tillförd energi'!$B$1:$AI$720,MATCH(AE$1,'Tillförd energi'!$B$1:$AQ$1,0),FALSE)</f>
        <v>0</v>
      </c>
      <c r="AF279">
        <f>VLOOKUP($B279,'Tillförd energi'!$B$1:$AI$720,MATCH(AF$1,'Tillförd energi'!$B$1:$AQ$1,0),FALSE)</f>
        <v>0.11</v>
      </c>
      <c r="AG279">
        <f>IFERROR(VLOOKUP(B279,Miljö!$B$1:$AC$550,MATCH("Köpt mängd produktionsspecifik fjärrvärme:",Miljö!$B$1:$AC$1,0),FALSE)/1,0)</f>
        <v>0</v>
      </c>
      <c r="AI279">
        <f t="shared" si="92"/>
        <v>6.14</v>
      </c>
      <c r="AJ279">
        <f t="shared" si="93"/>
        <v>6.14</v>
      </c>
      <c r="AK279">
        <f>IF(ISERROR(1/VLOOKUP($B279,Leveranser!$B$1:$S$499,MATCH("Såld värme (GWh)",Leveranser!$B$1:$S$1,0),FALSE)),"",VLOOKUP($B279,Leveranser!$B$1:$S$499,MATCH("Såld värme (GWh)",Leveranser!$B$1:$S$1,0),FALSE))</f>
        <v>3.99</v>
      </c>
      <c r="AL279">
        <f>VLOOKUP($B279,Leveranser!$B$1:$Y$499,MATCH("Totalt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114">
        <f t="shared" si="94"/>
        <v>0.64983713355048867</v>
      </c>
      <c r="AP279" t="str">
        <f>IFERROR(VLOOKUP($B279,Miljövärden!$B$2:$H$600,7,FALSE),"Nej, saknas")</f>
        <v>Ja</v>
      </c>
      <c r="AQ279" t="str">
        <f>IFERROR(VLOOKUP($B279,Miljövärden!$B$2:$H$600,6,FALSE),"Nej, saknas")</f>
        <v>Ja</v>
      </c>
      <c r="AU279">
        <f t="shared" si="95"/>
        <v>0.11</v>
      </c>
      <c r="AV279">
        <f t="shared" si="96"/>
        <v>0</v>
      </c>
      <c r="AW279">
        <f t="shared" si="97"/>
        <v>3.33</v>
      </c>
      <c r="AX279">
        <f t="shared" si="98"/>
        <v>2.65</v>
      </c>
      <c r="AZ279">
        <f t="shared" si="99"/>
        <v>5.98</v>
      </c>
      <c r="BC279">
        <f t="shared" si="100"/>
        <v>0.05</v>
      </c>
      <c r="BD279">
        <f t="shared" si="101"/>
        <v>0</v>
      </c>
      <c r="BE279">
        <f t="shared" si="102"/>
        <v>5.98</v>
      </c>
      <c r="BF279">
        <f t="shared" si="103"/>
        <v>0</v>
      </c>
      <c r="BG279">
        <f t="shared" si="104"/>
        <v>0.11</v>
      </c>
      <c r="BH279">
        <f>VLOOKUP(B279,Miljö!$B$1:$BX$482,MATCH("Fossilandel för ursprungspecificerad el ()",Miljö!$B$1:$I$1,0),FALSE)</f>
        <v>0</v>
      </c>
      <c r="BI279">
        <f>VLOOKUP(B279,Miljö!$B$1:$BX$482,MATCH("Kärnkraftsandel för ursprungsspecificerad el ()",Miljö!$B$1:$O$1,0),FALSE)</f>
        <v>0</v>
      </c>
      <c r="BJ279">
        <f t="shared" si="105"/>
        <v>0</v>
      </c>
      <c r="BK279" t="str">
        <f>VLOOKUP(B279,Miljö!$B$1:$P$482,MATCH("Fossil andel i procent (%)",Miljö!$B$1:$P$1,0),FALSE)</f>
        <v>ET</v>
      </c>
      <c r="BL279">
        <f t="shared" si="106"/>
        <v>6.1400000000000006</v>
      </c>
      <c r="BO279" s="21">
        <f t="shared" si="107"/>
        <v>8.1433224755700327E-3</v>
      </c>
      <c r="BP279" s="115">
        <f t="shared" si="108"/>
        <v>0</v>
      </c>
      <c r="BQ279" s="115">
        <f t="shared" si="109"/>
        <v>0.99185667752442996</v>
      </c>
      <c r="BR279" s="115">
        <f t="shared" si="110"/>
        <v>0</v>
      </c>
      <c r="BT279" s="116">
        <f t="shared" si="111"/>
        <v>1</v>
      </c>
      <c r="BW279" s="115">
        <f>IF(AP279="Ja",VLOOKUP(B279,Miljövärden!$B$2:$H$600,MATCH("Total andel fossilt",Miljövärden!$B$2:$H$2,0),FALSE),"")</f>
        <v>8.1433200000000008E-3</v>
      </c>
      <c r="BX279" s="116">
        <f t="shared" si="112"/>
        <v>-2.4755700319539775E-9</v>
      </c>
      <c r="BZ279">
        <f t="shared" si="113"/>
        <v>-2.4755700319539775E-9</v>
      </c>
      <c r="CA279" s="115">
        <f t="shared" si="114"/>
        <v>0</v>
      </c>
    </row>
    <row r="280" spans="1:79">
      <c r="A280" t="s">
        <v>393</v>
      </c>
      <c r="B280" t="s">
        <v>443</v>
      </c>
      <c r="C280">
        <f>VLOOKUP($B280,'Tillförd energi'!$B$1:$AI$720,MATCH(C$1,'Tillförd energi'!$B$1:$AQ$1,0),FALSE)</f>
        <v>0</v>
      </c>
      <c r="D280">
        <f>VLOOKUP($B280,'Tillförd energi'!$B$1:$AI$720,MATCH(D$1,'Tillförd energi'!$B$1:$AQ$1,0),FALSE)</f>
        <v>0.91600000000000004</v>
      </c>
      <c r="E280">
        <f>VLOOKUP($B280,'Tillförd energi'!$B$1:$AI$720,MATCH(E$1,'Tillförd energi'!$B$1:$AQ$1,0),FALSE)</f>
        <v>0</v>
      </c>
      <c r="F280">
        <f>VLOOKUP($B280,'Tillförd energi'!$B$1:$AI$720,MATCH(F$1,'Tillförd energi'!$B$1:$AQ$1,0),FALSE)</f>
        <v>0</v>
      </c>
      <c r="G280">
        <f>VLOOKUP($B280,'Tillförd energi'!$B$1:$AI$720,MATCH(G$1,'Tillförd energi'!$B$1:$AQ$1,0),FALSE)</f>
        <v>0</v>
      </c>
      <c r="H280">
        <f>VLOOKUP($B280,'Tillförd energi'!$B$1:$AI$720,MATCH(H$1,'Tillförd energi'!$B$1:$AQ$1,0),FALSE)</f>
        <v>0</v>
      </c>
      <c r="I280">
        <f>VLOOKUP($B280,'Tillförd energi'!$B$1:$AI$720,MATCH(I$1,'Tillförd energi'!$B$1:$AQ$1,0),FALSE)</f>
        <v>0</v>
      </c>
      <c r="J280">
        <f>VLOOKUP($B280,'Tillförd energi'!$B$1:$AI$720,MATCH(J$1,'Tillförd energi'!$B$1:$AQ$1,0),FALSE)</f>
        <v>0</v>
      </c>
      <c r="K280">
        <f>VLOOKUP($B280,'Tillförd energi'!$B$1:$AI$720,MATCH(K$1,'Tillförd energi'!$B$1:$AQ$1,0),FALSE)</f>
        <v>0</v>
      </c>
      <c r="L280">
        <f>VLOOKUP($B280,'Tillförd energi'!$B$1:$AI$720,MATCH(L$1,'Tillförd energi'!$B$1:$AQ$1,0),FALSE)</f>
        <v>0</v>
      </c>
      <c r="M280">
        <f>VLOOKUP($B280,'Tillförd energi'!$B$1:$AI$720,MATCH(M$1,'Tillförd energi'!$B$1:$AQ$1,0),FALSE)</f>
        <v>14.628</v>
      </c>
      <c r="N280">
        <f>VLOOKUP($B280,'Tillförd energi'!$B$1:$AI$720,MATCH(N$1,'Tillförd energi'!$B$1:$AQ$1,0),FALSE)</f>
        <v>0</v>
      </c>
      <c r="O280">
        <f>VLOOKUP($B280,'Tillförd energi'!$B$1:$AI$720,MATCH(O$1,'Tillförd energi'!$B$1:$AQ$1,0),FALSE)</f>
        <v>0</v>
      </c>
      <c r="P280">
        <f>VLOOKUP($B280,'Tillförd energi'!$B$1:$AI$720,MATCH(P$1,'Tillförd energi'!$B$1:$AQ$1,0),FALSE)</f>
        <v>10.574</v>
      </c>
      <c r="Q280">
        <f>VLOOKUP($B280,'Tillförd energi'!$B$1:$AI$720,MATCH(Q$1,'Tillförd energi'!$B$1:$AQ$1,0),FALSE)</f>
        <v>0</v>
      </c>
      <c r="R280">
        <f>VLOOKUP($B280,'Tillförd energi'!$B$1:$AI$720,MATCH(R$1,'Tillförd energi'!$B$1:$AQ$1,0),FALSE)</f>
        <v>0</v>
      </c>
      <c r="S280">
        <f>VLOOKUP($B280,'Tillförd energi'!$B$1:$AI$720,MATCH(S$1,'Tillförd energi'!$B$1:$AQ$1,0),FALSE)</f>
        <v>0</v>
      </c>
      <c r="T280">
        <f>VLOOKUP($B280,'Tillförd energi'!$B$1:$AI$720,MATCH(T$1,'Tillförd energi'!$B$1:$AQ$1,0),FALSE)</f>
        <v>0</v>
      </c>
      <c r="U280">
        <f>VLOOKUP($B280,'Tillförd energi'!$B$1:$AI$720,MATCH(U$1,'Tillförd energi'!$B$1:$AQ$1,0),FALSE)</f>
        <v>0</v>
      </c>
      <c r="V280">
        <f>VLOOKUP($B280,'Tillförd energi'!$B$1:$AI$720,MATCH(V$1,'Tillförd energi'!$B$1:$AQ$1,0),FALSE)</f>
        <v>0</v>
      </c>
      <c r="W280">
        <f>VLOOKUP($B280,'Tillförd energi'!$B$1:$AI$720,MATCH(W$1,'Tillförd energi'!$B$1:$AQ$1,0),FALSE)</f>
        <v>0</v>
      </c>
      <c r="X280">
        <f>VLOOKUP($B280,'Tillförd energi'!$B$1:$AI$720,MATCH(X$1,'Tillförd energi'!$B$1:$AQ$1,0),FALSE)</f>
        <v>0</v>
      </c>
      <c r="Y280">
        <f>VLOOKUP($B280,'Tillförd energi'!$B$1:$AI$720,MATCH(Y$1,'Tillförd energi'!$B$1:$AQ$1,0),FALSE)</f>
        <v>0</v>
      </c>
      <c r="Z280">
        <f>VLOOKUP($B280,'Tillförd energi'!$B$1:$AI$720,MATCH(Z$1,'Tillförd energi'!$B$1:$AQ$1,0),FALSE)</f>
        <v>0</v>
      </c>
      <c r="AA280">
        <f>VLOOKUP($B280,'Tillförd energi'!$B$1:$AI$720,MATCH(AA$1,'Tillförd energi'!$B$1:$AQ$1,0),FALSE)</f>
        <v>0</v>
      </c>
      <c r="AB280">
        <f>VLOOKUP($B280,'Tillförd energi'!$B$1:$AI$720,MATCH(AB$1,'Tillförd energi'!$B$1:$AQ$1,0),FALSE)</f>
        <v>0</v>
      </c>
      <c r="AC280">
        <f>VLOOKUP($B280,'Tillförd energi'!$B$1:$AI$720,MATCH(AC$1,'Tillförd energi'!$B$1:$AQ$1,0),FALSE)</f>
        <v>0</v>
      </c>
      <c r="AD280">
        <f>VLOOKUP($B280,'Tillförd energi'!$B$1:$AI$720,MATCH(AD$1,'Tillförd energi'!$B$1:$AQ$1,0),FALSE)</f>
        <v>0</v>
      </c>
      <c r="AE280">
        <f>VLOOKUP($B280,'Tillförd energi'!$B$1:$AI$720,MATCH(AE$1,'Tillförd energi'!$B$1:$AQ$1,0),FALSE)</f>
        <v>0</v>
      </c>
      <c r="AF280">
        <f>VLOOKUP($B280,'Tillförd energi'!$B$1:$AI$720,MATCH(AF$1,'Tillförd energi'!$B$1:$AQ$1,0),FALSE)</f>
        <v>0.441</v>
      </c>
      <c r="AG280">
        <f>IFERROR(VLOOKUP(B280,Miljö!$B$1:$AC$550,MATCH("Köpt mängd produktionsspecifik fjärrvärme:",Miljö!$B$1:$AC$1,0),FALSE)/1,0)</f>
        <v>0</v>
      </c>
      <c r="AI280">
        <f t="shared" si="92"/>
        <v>26.559000000000001</v>
      </c>
      <c r="AJ280">
        <f t="shared" si="93"/>
        <v>26.559000000000001</v>
      </c>
      <c r="AK280">
        <f>IF(ISERROR(1/VLOOKUP($B280,Leveranser!$B$1:$S$499,MATCH("Såld värme (GWh)",Leveranser!$B$1:$S$1,0),FALSE)),"",VLOOKUP($B280,Leveranser!$B$1:$S$499,MATCH("Såld värme (GWh)",Leveranser!$B$1:$S$1,0),FALSE))</f>
        <v>17.984000000000002</v>
      </c>
      <c r="AL280">
        <f>VLOOKUP($B280,Leveranser!$B$1:$Y$499,MATCH("Totalt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114">
        <f t="shared" si="94"/>
        <v>0.67713392823524987</v>
      </c>
      <c r="AP280" t="str">
        <f>IFERROR(VLOOKUP($B280,Miljövärden!$B$2:$H$600,7,FALSE),"Nej, saknas")</f>
        <v>Ja</v>
      </c>
      <c r="AQ280" t="str">
        <f>IFERROR(VLOOKUP($B280,Miljövärden!$B$2:$H$600,6,FALSE),"Nej, saknas")</f>
        <v>Nej</v>
      </c>
      <c r="AU280">
        <f t="shared" si="95"/>
        <v>0.441</v>
      </c>
      <c r="AV280">
        <f t="shared" si="96"/>
        <v>0</v>
      </c>
      <c r="AW280">
        <f t="shared" si="97"/>
        <v>25.201999999999998</v>
      </c>
      <c r="AX280">
        <f t="shared" si="98"/>
        <v>0</v>
      </c>
      <c r="AZ280">
        <f t="shared" si="99"/>
        <v>25.201999999999998</v>
      </c>
      <c r="BC280">
        <f t="shared" si="100"/>
        <v>0.91600000000000004</v>
      </c>
      <c r="BD280">
        <f t="shared" si="101"/>
        <v>0</v>
      </c>
      <c r="BE280">
        <f t="shared" si="102"/>
        <v>25.201999999999998</v>
      </c>
      <c r="BF280">
        <f t="shared" si="103"/>
        <v>0</v>
      </c>
      <c r="BG280">
        <f t="shared" si="104"/>
        <v>0.441</v>
      </c>
      <c r="BH280">
        <f>VLOOKUP(B280,Miljö!$B$1:$BX$482,MATCH("Fossilandel för ursprungspecificerad el ()",Miljö!$B$1:$I$1,0),FALSE)</f>
        <v>0</v>
      </c>
      <c r="BI280">
        <f>VLOOKUP(B280,Miljö!$B$1:$BX$482,MATCH("Kärnkraftsandel för ursprungsspecificerad el ()",Miljö!$B$1:$O$1,0),FALSE)</f>
        <v>0</v>
      </c>
      <c r="BJ280">
        <f t="shared" si="105"/>
        <v>0</v>
      </c>
      <c r="BK280" t="str">
        <f>VLOOKUP(B280,Miljö!$B$1:$P$482,MATCH("Fossil andel i procent (%)",Miljö!$B$1:$P$1,0),FALSE)</f>
        <v>ET</v>
      </c>
      <c r="BL280">
        <f t="shared" si="106"/>
        <v>26.558999999999997</v>
      </c>
      <c r="BO280" s="21">
        <f t="shared" si="107"/>
        <v>3.4489250348281188E-2</v>
      </c>
      <c r="BP280" s="115">
        <f t="shared" si="108"/>
        <v>0</v>
      </c>
      <c r="BQ280" s="115">
        <f t="shared" si="109"/>
        <v>0.96551074965171879</v>
      </c>
      <c r="BR280" s="115">
        <f t="shared" si="110"/>
        <v>0</v>
      </c>
      <c r="BT280" s="116">
        <f t="shared" si="111"/>
        <v>1</v>
      </c>
      <c r="BW280" s="115">
        <f>IF(AP280="Ja",VLOOKUP(B280,Miljövärden!$B$2:$H$600,MATCH("Total andel fossilt",Miljövärden!$B$2:$H$2,0),FALSE),"")</f>
        <v>3.4489300000000001E-2</v>
      </c>
      <c r="BX280" s="116">
        <f t="shared" si="112"/>
        <v>4.9651718812826484E-8</v>
      </c>
      <c r="BZ280">
        <f t="shared" si="113"/>
        <v>4.9651718812826484E-8</v>
      </c>
      <c r="CA280" s="115">
        <f t="shared" si="114"/>
        <v>0</v>
      </c>
    </row>
    <row r="281" spans="1:79">
      <c r="A281" t="s">
        <v>393</v>
      </c>
      <c r="B281" t="s">
        <v>444</v>
      </c>
      <c r="C281">
        <f>VLOOKUP($B281,'Tillförd energi'!$B$1:$AI$720,MATCH(C$1,'Tillförd energi'!$B$1:$AQ$1,0),FALSE)</f>
        <v>0</v>
      </c>
      <c r="D281">
        <f>VLOOKUP($B281,'Tillförd energi'!$B$1:$AI$720,MATCH(D$1,'Tillförd energi'!$B$1:$AQ$1,0),FALSE)</f>
        <v>0.16</v>
      </c>
      <c r="E281">
        <f>VLOOKUP($B281,'Tillförd energi'!$B$1:$AI$720,MATCH(E$1,'Tillförd energi'!$B$1:$AQ$1,0),FALSE)</f>
        <v>0</v>
      </c>
      <c r="F281">
        <f>VLOOKUP($B281,'Tillförd energi'!$B$1:$AI$720,MATCH(F$1,'Tillförd energi'!$B$1:$AQ$1,0),FALSE)</f>
        <v>0</v>
      </c>
      <c r="G281">
        <f>VLOOKUP($B281,'Tillförd energi'!$B$1:$AI$720,MATCH(G$1,'Tillförd energi'!$B$1:$AQ$1,0),FALSE)</f>
        <v>0</v>
      </c>
      <c r="H281">
        <f>VLOOKUP($B281,'Tillförd energi'!$B$1:$AI$720,MATCH(H$1,'Tillförd energi'!$B$1:$AQ$1,0),FALSE)</f>
        <v>0</v>
      </c>
      <c r="I281">
        <f>VLOOKUP($B281,'Tillförd energi'!$B$1:$AI$720,MATCH(I$1,'Tillförd energi'!$B$1:$AQ$1,0),FALSE)</f>
        <v>0</v>
      </c>
      <c r="J281">
        <f>VLOOKUP($B281,'Tillförd energi'!$B$1:$AI$720,MATCH(J$1,'Tillförd energi'!$B$1:$AQ$1,0),FALSE)</f>
        <v>0</v>
      </c>
      <c r="K281">
        <f>VLOOKUP($B281,'Tillförd energi'!$B$1:$AI$720,MATCH(K$1,'Tillförd energi'!$B$1:$AQ$1,0),FALSE)</f>
        <v>0</v>
      </c>
      <c r="L281">
        <f>VLOOKUP($B281,'Tillförd energi'!$B$1:$AI$720,MATCH(L$1,'Tillförd energi'!$B$1:$AQ$1,0),FALSE)</f>
        <v>0</v>
      </c>
      <c r="M281">
        <f>VLOOKUP($B281,'Tillförd energi'!$B$1:$AI$720,MATCH(M$1,'Tillförd energi'!$B$1:$AQ$1,0),FALSE)</f>
        <v>0</v>
      </c>
      <c r="N281">
        <f>VLOOKUP($B281,'Tillförd energi'!$B$1:$AI$720,MATCH(N$1,'Tillförd energi'!$B$1:$AQ$1,0),FALSE)</f>
        <v>0</v>
      </c>
      <c r="O281">
        <f>VLOOKUP($B281,'Tillförd energi'!$B$1:$AI$720,MATCH(O$1,'Tillförd energi'!$B$1:$AQ$1,0),FALSE)</f>
        <v>0</v>
      </c>
      <c r="P281">
        <f>VLOOKUP($B281,'Tillförd energi'!$B$1:$AI$720,MATCH(P$1,'Tillförd energi'!$B$1:$AQ$1,0),FALSE)</f>
        <v>0.7</v>
      </c>
      <c r="Q281">
        <f>VLOOKUP($B281,'Tillförd energi'!$B$1:$AI$720,MATCH(Q$1,'Tillförd energi'!$B$1:$AQ$1,0),FALSE)</f>
        <v>0</v>
      </c>
      <c r="R281">
        <f>VLOOKUP($B281,'Tillförd energi'!$B$1:$AI$720,MATCH(R$1,'Tillförd energi'!$B$1:$AQ$1,0),FALSE)</f>
        <v>0.6</v>
      </c>
      <c r="S281">
        <f>VLOOKUP($B281,'Tillförd energi'!$B$1:$AI$720,MATCH(S$1,'Tillförd energi'!$B$1:$AQ$1,0),FALSE)</f>
        <v>11.3</v>
      </c>
      <c r="T281">
        <f>VLOOKUP($B281,'Tillförd energi'!$B$1:$AI$720,MATCH(T$1,'Tillförd energi'!$B$1:$AQ$1,0),FALSE)</f>
        <v>0</v>
      </c>
      <c r="U281">
        <f>VLOOKUP($B281,'Tillförd energi'!$B$1:$AI$720,MATCH(U$1,'Tillförd energi'!$B$1:$AQ$1,0),FALSE)</f>
        <v>0</v>
      </c>
      <c r="V281">
        <f>VLOOKUP($B281,'Tillförd energi'!$B$1:$AI$720,MATCH(V$1,'Tillförd energi'!$B$1:$AQ$1,0),FALSE)</f>
        <v>0</v>
      </c>
      <c r="W281">
        <f>VLOOKUP($B281,'Tillförd energi'!$B$1:$AI$720,MATCH(W$1,'Tillförd energi'!$B$1:$AQ$1,0),FALSE)</f>
        <v>0</v>
      </c>
      <c r="X281">
        <f>VLOOKUP($B281,'Tillförd energi'!$B$1:$AI$720,MATCH(X$1,'Tillförd energi'!$B$1:$AQ$1,0),FALSE)</f>
        <v>0</v>
      </c>
      <c r="Y281">
        <f>VLOOKUP($B281,'Tillförd energi'!$B$1:$AI$720,MATCH(Y$1,'Tillförd energi'!$B$1:$AQ$1,0),FALSE)</f>
        <v>0</v>
      </c>
      <c r="Z281">
        <f>VLOOKUP($B281,'Tillförd energi'!$B$1:$AI$720,MATCH(Z$1,'Tillförd energi'!$B$1:$AQ$1,0),FALSE)</f>
        <v>0</v>
      </c>
      <c r="AA281">
        <f>VLOOKUP($B281,'Tillförd energi'!$B$1:$AI$720,MATCH(AA$1,'Tillförd energi'!$B$1:$AQ$1,0),FALSE)</f>
        <v>0</v>
      </c>
      <c r="AB281">
        <f>VLOOKUP($B281,'Tillförd energi'!$B$1:$AI$720,MATCH(AB$1,'Tillförd energi'!$B$1:$AQ$1,0),FALSE)</f>
        <v>0</v>
      </c>
      <c r="AC281">
        <f>VLOOKUP($B281,'Tillförd energi'!$B$1:$AI$720,MATCH(AC$1,'Tillförd energi'!$B$1:$AQ$1,0),FALSE)</f>
        <v>0</v>
      </c>
      <c r="AD281">
        <f>VLOOKUP($B281,'Tillförd energi'!$B$1:$AI$720,MATCH(AD$1,'Tillförd energi'!$B$1:$AQ$1,0),FALSE)</f>
        <v>2.7</v>
      </c>
      <c r="AE281">
        <f>VLOOKUP($B281,'Tillförd energi'!$B$1:$AI$720,MATCH(AE$1,'Tillförd energi'!$B$1:$AQ$1,0),FALSE)</f>
        <v>0</v>
      </c>
      <c r="AF281">
        <f>VLOOKUP($B281,'Tillförd energi'!$B$1:$AI$720,MATCH(AF$1,'Tillförd energi'!$B$1:$AQ$1,0),FALSE)</f>
        <v>0.24099999999999999</v>
      </c>
      <c r="AG281">
        <f>IFERROR(VLOOKUP(B281,Miljö!$B$1:$AC$550,MATCH("Köpt mängd produktionsspecifik fjärrvärme:",Miljö!$B$1:$AC$1,0),FALSE)/1,0)</f>
        <v>0</v>
      </c>
      <c r="AI281">
        <f t="shared" si="92"/>
        <v>15.701000000000001</v>
      </c>
      <c r="AJ281">
        <f t="shared" si="93"/>
        <v>15.701000000000001</v>
      </c>
      <c r="AK281">
        <f>IF(ISERROR(1/VLOOKUP($B281,Leveranser!$B$1:$S$499,MATCH("Såld värme (GWh)",Leveranser!$B$1:$S$1,0),FALSE)),"",VLOOKUP($B281,Leveranser!$B$1:$S$499,MATCH("Såld värme (GWh)",Leveranser!$B$1:$S$1,0),FALSE))</f>
        <v>14.1</v>
      </c>
      <c r="AL281">
        <f>VLOOKUP($B281,Leveranser!$B$1:$Y$499,MATCH("Totalt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114">
        <f t="shared" si="94"/>
        <v>0.89803197248582889</v>
      </c>
      <c r="AP281" t="str">
        <f>IFERROR(VLOOKUP($B281,Miljövärden!$B$2:$H$600,7,FALSE),"Nej, saknas")</f>
        <v>Ja</v>
      </c>
      <c r="AQ281" t="str">
        <f>IFERROR(VLOOKUP($B281,Miljövärden!$B$2:$H$600,6,FALSE),"Nej, saknas")</f>
        <v>Nej</v>
      </c>
      <c r="AU281">
        <f t="shared" si="95"/>
        <v>0.24099999999999999</v>
      </c>
      <c r="AV281">
        <f t="shared" si="96"/>
        <v>0</v>
      </c>
      <c r="AW281">
        <f t="shared" si="97"/>
        <v>0.7</v>
      </c>
      <c r="AX281">
        <f t="shared" si="98"/>
        <v>11.9</v>
      </c>
      <c r="AZ281">
        <f t="shared" si="99"/>
        <v>12.600000000000001</v>
      </c>
      <c r="BC281">
        <f t="shared" si="100"/>
        <v>0.16</v>
      </c>
      <c r="BD281">
        <f t="shared" si="101"/>
        <v>0</v>
      </c>
      <c r="BE281">
        <f t="shared" si="102"/>
        <v>12.600000000000001</v>
      </c>
      <c r="BF281">
        <f t="shared" si="103"/>
        <v>2.7</v>
      </c>
      <c r="BG281">
        <f t="shared" si="104"/>
        <v>0.24099999999999999</v>
      </c>
      <c r="BH281">
        <f>VLOOKUP(B281,Miljö!$B$1:$BX$482,MATCH("Fossilandel för ursprungspecificerad el ()",Miljö!$B$1:$I$1,0),FALSE)</f>
        <v>0</v>
      </c>
      <c r="BI281">
        <f>VLOOKUP(B281,Miljö!$B$1:$BX$482,MATCH("Kärnkraftsandel för ursprungsspecificerad el ()",Miljö!$B$1:$O$1,0),FALSE)</f>
        <v>0</v>
      </c>
      <c r="BJ281">
        <f t="shared" si="105"/>
        <v>0</v>
      </c>
      <c r="BK281" t="str">
        <f>VLOOKUP(B281,Miljö!$B$1:$P$482,MATCH("Fossil andel i procent (%)",Miljö!$B$1:$P$1,0),FALSE)</f>
        <v>ET</v>
      </c>
      <c r="BL281">
        <f t="shared" si="106"/>
        <v>15.701000000000001</v>
      </c>
      <c r="BO281" s="21">
        <f t="shared" si="107"/>
        <v>1.0190433730335647E-2</v>
      </c>
      <c r="BP281" s="115">
        <f t="shared" si="108"/>
        <v>0</v>
      </c>
      <c r="BQ281" s="115">
        <f t="shared" si="109"/>
        <v>0.8178459970702503</v>
      </c>
      <c r="BR281" s="115">
        <f t="shared" si="110"/>
        <v>0.17196356919941405</v>
      </c>
      <c r="BT281" s="116">
        <f t="shared" si="111"/>
        <v>1</v>
      </c>
      <c r="BW281" s="115">
        <f>IF(AP281="Ja",VLOOKUP(B281,Miljövärden!$B$2:$H$600,MATCH("Total andel fossilt",Miljövärden!$B$2:$H$2,0),FALSE),"")</f>
        <v>1.01904E-2</v>
      </c>
      <c r="BX281" s="116">
        <f t="shared" si="112"/>
        <v>-3.3730335646103837E-8</v>
      </c>
      <c r="BZ281">
        <f t="shared" si="113"/>
        <v>-3.3730335646103837E-8</v>
      </c>
      <c r="CA281" s="115">
        <f t="shared" si="114"/>
        <v>0</v>
      </c>
    </row>
    <row r="282" spans="1:79">
      <c r="A282" t="s">
        <v>393</v>
      </c>
      <c r="B282" t="s">
        <v>445</v>
      </c>
      <c r="C282">
        <f>VLOOKUP($B282,'Tillförd energi'!$B$1:$AI$720,MATCH(C$1,'Tillförd energi'!$B$1:$AQ$1,0),FALSE)</f>
        <v>0</v>
      </c>
      <c r="D282">
        <f>VLOOKUP($B282,'Tillförd energi'!$B$1:$AI$720,MATCH(D$1,'Tillförd energi'!$B$1:$AQ$1,0),FALSE)</f>
        <v>7.0999999999999994E-2</v>
      </c>
      <c r="E282">
        <f>VLOOKUP($B282,'Tillförd energi'!$B$1:$AI$720,MATCH(E$1,'Tillförd energi'!$B$1:$AQ$1,0),FALSE)</f>
        <v>0</v>
      </c>
      <c r="F282">
        <f>VLOOKUP($B282,'Tillförd energi'!$B$1:$AI$720,MATCH(F$1,'Tillförd energi'!$B$1:$AQ$1,0),FALSE)</f>
        <v>0</v>
      </c>
      <c r="G282">
        <f>VLOOKUP($B282,'Tillförd energi'!$B$1:$AI$720,MATCH(G$1,'Tillförd energi'!$B$1:$AQ$1,0),FALSE)</f>
        <v>0</v>
      </c>
      <c r="H282">
        <f>VLOOKUP($B282,'Tillförd energi'!$B$1:$AI$720,MATCH(H$1,'Tillförd energi'!$B$1:$AQ$1,0),FALSE)</f>
        <v>0</v>
      </c>
      <c r="I282">
        <f>VLOOKUP($B282,'Tillförd energi'!$B$1:$AI$720,MATCH(I$1,'Tillförd energi'!$B$1:$AQ$1,0),FALSE)</f>
        <v>0</v>
      </c>
      <c r="J282">
        <f>VLOOKUP($B282,'Tillförd energi'!$B$1:$AI$720,MATCH(J$1,'Tillförd energi'!$B$1:$AQ$1,0),FALSE)</f>
        <v>0</v>
      </c>
      <c r="K282">
        <f>VLOOKUP($B282,'Tillförd energi'!$B$1:$AI$720,MATCH(K$1,'Tillförd energi'!$B$1:$AQ$1,0),FALSE)</f>
        <v>0</v>
      </c>
      <c r="L282">
        <f>VLOOKUP($B282,'Tillförd energi'!$B$1:$AI$720,MATCH(L$1,'Tillförd energi'!$B$1:$AQ$1,0),FALSE)</f>
        <v>0</v>
      </c>
      <c r="M282">
        <f>VLOOKUP($B282,'Tillförd energi'!$B$1:$AI$720,MATCH(M$1,'Tillförd energi'!$B$1:$AQ$1,0),FALSE)</f>
        <v>0</v>
      </c>
      <c r="N282">
        <f>VLOOKUP($B282,'Tillförd energi'!$B$1:$AI$720,MATCH(N$1,'Tillförd energi'!$B$1:$AQ$1,0),FALSE)</f>
        <v>0</v>
      </c>
      <c r="O282">
        <f>VLOOKUP($B282,'Tillförd energi'!$B$1:$AI$720,MATCH(O$1,'Tillförd energi'!$B$1:$AQ$1,0),FALSE)</f>
        <v>0</v>
      </c>
      <c r="P282">
        <f>VLOOKUP($B282,'Tillförd energi'!$B$1:$AI$720,MATCH(P$1,'Tillförd energi'!$B$1:$AQ$1,0),FALSE)</f>
        <v>10.573</v>
      </c>
      <c r="Q282">
        <f>VLOOKUP($B282,'Tillförd energi'!$B$1:$AI$720,MATCH(Q$1,'Tillförd energi'!$B$1:$AQ$1,0),FALSE)</f>
        <v>0</v>
      </c>
      <c r="R282">
        <f>VLOOKUP($B282,'Tillförd energi'!$B$1:$AI$720,MATCH(R$1,'Tillförd energi'!$B$1:$AQ$1,0),FALSE)</f>
        <v>0.995</v>
      </c>
      <c r="S282">
        <f>VLOOKUP($B282,'Tillförd energi'!$B$1:$AI$720,MATCH(S$1,'Tillförd energi'!$B$1:$AQ$1,0),FALSE)</f>
        <v>0</v>
      </c>
      <c r="T282">
        <f>VLOOKUP($B282,'Tillförd energi'!$B$1:$AI$720,MATCH(T$1,'Tillförd energi'!$B$1:$AQ$1,0),FALSE)</f>
        <v>0</v>
      </c>
      <c r="U282">
        <f>VLOOKUP($B282,'Tillförd energi'!$B$1:$AI$720,MATCH(U$1,'Tillförd energi'!$B$1:$AQ$1,0),FALSE)</f>
        <v>0</v>
      </c>
      <c r="V282">
        <f>VLOOKUP($B282,'Tillförd energi'!$B$1:$AI$720,MATCH(V$1,'Tillförd energi'!$B$1:$AQ$1,0),FALSE)</f>
        <v>0</v>
      </c>
      <c r="W282">
        <f>VLOOKUP($B282,'Tillförd energi'!$B$1:$AI$720,MATCH(W$1,'Tillförd energi'!$B$1:$AQ$1,0),FALSE)</f>
        <v>0</v>
      </c>
      <c r="X282">
        <f>VLOOKUP($B282,'Tillförd energi'!$B$1:$AI$720,MATCH(X$1,'Tillförd energi'!$B$1:$AQ$1,0),FALSE)</f>
        <v>0</v>
      </c>
      <c r="Y282">
        <f>VLOOKUP($B282,'Tillförd energi'!$B$1:$AI$720,MATCH(Y$1,'Tillförd energi'!$B$1:$AQ$1,0),FALSE)</f>
        <v>0</v>
      </c>
      <c r="Z282">
        <f>VLOOKUP($B282,'Tillförd energi'!$B$1:$AI$720,MATCH(Z$1,'Tillförd energi'!$B$1:$AQ$1,0),FALSE)</f>
        <v>0</v>
      </c>
      <c r="AA282">
        <f>VLOOKUP($B282,'Tillförd energi'!$B$1:$AI$720,MATCH(AA$1,'Tillförd energi'!$B$1:$AQ$1,0),FALSE)</f>
        <v>0</v>
      </c>
      <c r="AB282">
        <f>VLOOKUP($B282,'Tillförd energi'!$B$1:$AI$720,MATCH(AB$1,'Tillförd energi'!$B$1:$AQ$1,0),FALSE)</f>
        <v>0</v>
      </c>
      <c r="AC282">
        <f>VLOOKUP($B282,'Tillförd energi'!$B$1:$AI$720,MATCH(AC$1,'Tillförd energi'!$B$1:$AQ$1,0),FALSE)</f>
        <v>0</v>
      </c>
      <c r="AD282">
        <f>VLOOKUP($B282,'Tillförd energi'!$B$1:$AI$720,MATCH(AD$1,'Tillförd energi'!$B$1:$AQ$1,0),FALSE)</f>
        <v>0</v>
      </c>
      <c r="AE282">
        <f>VLOOKUP($B282,'Tillförd energi'!$B$1:$AI$720,MATCH(AE$1,'Tillförd energi'!$B$1:$AQ$1,0),FALSE)</f>
        <v>0</v>
      </c>
      <c r="AF282">
        <f>VLOOKUP($B282,'Tillförd energi'!$B$1:$AI$720,MATCH(AF$1,'Tillförd energi'!$B$1:$AQ$1,0),FALSE)</f>
        <v>0.185</v>
      </c>
      <c r="AG282">
        <f>IFERROR(VLOOKUP(B282,Miljö!$B$1:$AC$550,MATCH("Köpt mängd produktionsspecifik fjärrvärme:",Miljö!$B$1:$AC$1,0),FALSE)/1,0)</f>
        <v>0</v>
      </c>
      <c r="AI282">
        <f t="shared" si="92"/>
        <v>11.824</v>
      </c>
      <c r="AJ282">
        <f t="shared" si="93"/>
        <v>11.824</v>
      </c>
      <c r="AK282">
        <f>IF(ISERROR(1/VLOOKUP($B282,Leveranser!$B$1:$S$499,MATCH("Såld värme (GWh)",Leveranser!$B$1:$S$1,0),FALSE)),"",VLOOKUP($B282,Leveranser!$B$1:$S$499,MATCH("Såld värme (GWh)",Leveranser!$B$1:$S$1,0),FALSE))</f>
        <v>8.6270000000000007</v>
      </c>
      <c r="AL282">
        <f>VLOOKUP($B282,Leveranser!$B$1:$Y$499,MATCH("Totalt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114">
        <f t="shared" si="94"/>
        <v>0.72961772665764557</v>
      </c>
      <c r="AP282" t="str">
        <f>IFERROR(VLOOKUP($B282,Miljövärden!$B$2:$H$600,7,FALSE),"Nej, saknas")</f>
        <v>Ja</v>
      </c>
      <c r="AQ282" t="str">
        <f>IFERROR(VLOOKUP($B282,Miljövärden!$B$2:$H$600,6,FALSE),"Nej, saknas")</f>
        <v>Nej</v>
      </c>
      <c r="AU282">
        <f t="shared" si="95"/>
        <v>0.185</v>
      </c>
      <c r="AV282">
        <f t="shared" si="96"/>
        <v>0</v>
      </c>
      <c r="AW282">
        <f t="shared" si="97"/>
        <v>10.573</v>
      </c>
      <c r="AX282">
        <f t="shared" si="98"/>
        <v>0.995</v>
      </c>
      <c r="AZ282">
        <f t="shared" si="99"/>
        <v>11.568</v>
      </c>
      <c r="BC282">
        <f t="shared" si="100"/>
        <v>7.0999999999999994E-2</v>
      </c>
      <c r="BD282">
        <f t="shared" si="101"/>
        <v>0</v>
      </c>
      <c r="BE282">
        <f t="shared" si="102"/>
        <v>11.568</v>
      </c>
      <c r="BF282">
        <f t="shared" si="103"/>
        <v>0</v>
      </c>
      <c r="BG282">
        <f t="shared" si="104"/>
        <v>0.185</v>
      </c>
      <c r="BH282">
        <f>VLOOKUP(B282,Miljö!$B$1:$BX$482,MATCH("Fossilandel för ursprungspecificerad el ()",Miljö!$B$1:$I$1,0),FALSE)</f>
        <v>0</v>
      </c>
      <c r="BI282">
        <f>VLOOKUP(B282,Miljö!$B$1:$BX$482,MATCH("Kärnkraftsandel för ursprungsspecificerad el ()",Miljö!$B$1:$O$1,0),FALSE)</f>
        <v>0</v>
      </c>
      <c r="BJ282">
        <f t="shared" si="105"/>
        <v>0</v>
      </c>
      <c r="BK282" t="str">
        <f>VLOOKUP(B282,Miljö!$B$1:$P$482,MATCH("Fossil andel i procent (%)",Miljö!$B$1:$P$1,0),FALSE)</f>
        <v>ET</v>
      </c>
      <c r="BL282">
        <f t="shared" si="106"/>
        <v>11.824</v>
      </c>
      <c r="BO282" s="21">
        <f t="shared" si="107"/>
        <v>6.0047361299052767E-3</v>
      </c>
      <c r="BP282" s="115">
        <f t="shared" si="108"/>
        <v>0</v>
      </c>
      <c r="BQ282" s="115">
        <f t="shared" si="109"/>
        <v>0.99399526387009474</v>
      </c>
      <c r="BR282" s="115">
        <f t="shared" si="110"/>
        <v>0</v>
      </c>
      <c r="BT282" s="116">
        <f t="shared" si="111"/>
        <v>1</v>
      </c>
      <c r="BW282" s="115">
        <f>IF(AP282="Ja",VLOOKUP(B282,Miljövärden!$B$2:$H$600,MATCH("Total andel fossilt",Miljövärden!$B$2:$H$2,0),FALSE),"")</f>
        <v>6.0047399999999997E-3</v>
      </c>
      <c r="BX282" s="116">
        <f t="shared" si="112"/>
        <v>3.8700947229894367E-9</v>
      </c>
      <c r="BZ282">
        <f t="shared" si="113"/>
        <v>3.8700947229894367E-9</v>
      </c>
      <c r="CA282" s="115">
        <f t="shared" si="114"/>
        <v>0</v>
      </c>
    </row>
    <row r="283" spans="1:79">
      <c r="A283" t="s">
        <v>447</v>
      </c>
      <c r="B283" t="s">
        <v>448</v>
      </c>
      <c r="C283">
        <f>VLOOKUP($B283,'Tillförd energi'!$B$1:$AI$720,MATCH(C$1,'Tillförd energi'!$B$1:$AQ$1,0),FALSE)</f>
        <v>0</v>
      </c>
      <c r="D283">
        <f>VLOOKUP($B283,'Tillförd energi'!$B$1:$AI$720,MATCH(D$1,'Tillförd energi'!$B$1:$AQ$1,0),FALSE)</f>
        <v>0</v>
      </c>
      <c r="E283">
        <f>VLOOKUP($B283,'Tillförd energi'!$B$1:$AI$720,MATCH(E$1,'Tillförd energi'!$B$1:$AQ$1,0),FALSE)</f>
        <v>0</v>
      </c>
      <c r="F283">
        <f>VLOOKUP($B283,'Tillförd energi'!$B$1:$AI$720,MATCH(F$1,'Tillförd energi'!$B$1:$AQ$1,0),FALSE)</f>
        <v>0</v>
      </c>
      <c r="G283">
        <f>VLOOKUP($B283,'Tillförd energi'!$B$1:$AI$720,MATCH(G$1,'Tillförd energi'!$B$1:$AQ$1,0),FALSE)</f>
        <v>0</v>
      </c>
      <c r="H283">
        <f>VLOOKUP($B283,'Tillförd energi'!$B$1:$AI$720,MATCH(H$1,'Tillförd energi'!$B$1:$AQ$1,0),FALSE)</f>
        <v>0</v>
      </c>
      <c r="I283">
        <f>VLOOKUP($B283,'Tillförd energi'!$B$1:$AI$720,MATCH(I$1,'Tillförd energi'!$B$1:$AQ$1,0),FALSE)</f>
        <v>0</v>
      </c>
      <c r="J283">
        <f>VLOOKUP($B283,'Tillförd energi'!$B$1:$AI$720,MATCH(J$1,'Tillförd energi'!$B$1:$AQ$1,0),FALSE)</f>
        <v>0</v>
      </c>
      <c r="K283">
        <f>VLOOKUP($B283,'Tillförd energi'!$B$1:$AI$720,MATCH(K$1,'Tillförd energi'!$B$1:$AQ$1,0),FALSE)</f>
        <v>0</v>
      </c>
      <c r="L283">
        <f>VLOOKUP($B283,'Tillförd energi'!$B$1:$AI$720,MATCH(L$1,'Tillförd energi'!$B$1:$AQ$1,0),FALSE)</f>
        <v>0</v>
      </c>
      <c r="M283">
        <f>VLOOKUP($B283,'Tillförd energi'!$B$1:$AI$720,MATCH(M$1,'Tillförd energi'!$B$1:$AQ$1,0),FALSE)</f>
        <v>11.81</v>
      </c>
      <c r="N283">
        <f>VLOOKUP($B283,'Tillförd energi'!$B$1:$AI$720,MATCH(N$1,'Tillförd energi'!$B$1:$AQ$1,0),FALSE)</f>
        <v>34.85</v>
      </c>
      <c r="O283">
        <f>VLOOKUP($B283,'Tillförd energi'!$B$1:$AI$720,MATCH(O$1,'Tillförd energi'!$B$1:$AQ$1,0),FALSE)</f>
        <v>65.569999999999993</v>
      </c>
      <c r="P283">
        <f>VLOOKUP($B283,'Tillförd energi'!$B$1:$AI$720,MATCH(P$1,'Tillförd energi'!$B$1:$AQ$1,0),FALSE)</f>
        <v>5.91</v>
      </c>
      <c r="Q283">
        <f>VLOOKUP($B283,'Tillförd energi'!$B$1:$AI$720,MATCH(Q$1,'Tillförd energi'!$B$1:$AQ$1,0),FALSE)</f>
        <v>0</v>
      </c>
      <c r="R283">
        <f>VLOOKUP($B283,'Tillförd energi'!$B$1:$AI$720,MATCH(R$1,'Tillförd energi'!$B$1:$AQ$1,0),FALSE)</f>
        <v>0</v>
      </c>
      <c r="S283">
        <f>VLOOKUP($B283,'Tillförd energi'!$B$1:$AI$720,MATCH(S$1,'Tillförd energi'!$B$1:$AQ$1,0),FALSE)</f>
        <v>0</v>
      </c>
      <c r="T283">
        <f>VLOOKUP($B283,'Tillförd energi'!$B$1:$AI$720,MATCH(T$1,'Tillförd energi'!$B$1:$AQ$1,0),FALSE)</f>
        <v>0</v>
      </c>
      <c r="U283">
        <f>VLOOKUP($B283,'Tillförd energi'!$B$1:$AI$720,MATCH(U$1,'Tillförd energi'!$B$1:$AQ$1,0),FALSE)</f>
        <v>0</v>
      </c>
      <c r="V283">
        <f>VLOOKUP($B283,'Tillförd energi'!$B$1:$AI$720,MATCH(V$1,'Tillförd energi'!$B$1:$AQ$1,0),FALSE)</f>
        <v>0</v>
      </c>
      <c r="W283">
        <f>VLOOKUP($B283,'Tillförd energi'!$B$1:$AI$720,MATCH(W$1,'Tillförd energi'!$B$1:$AQ$1,0),FALSE)</f>
        <v>0.32</v>
      </c>
      <c r="X283">
        <f>VLOOKUP($B283,'Tillförd energi'!$B$1:$AI$720,MATCH(X$1,'Tillförd energi'!$B$1:$AQ$1,0),FALSE)</f>
        <v>0</v>
      </c>
      <c r="Y283">
        <f>VLOOKUP($B283,'Tillförd energi'!$B$1:$AI$720,MATCH(Y$1,'Tillförd energi'!$B$1:$AQ$1,0),FALSE)</f>
        <v>0</v>
      </c>
      <c r="Z283">
        <f>VLOOKUP($B283,'Tillförd energi'!$B$1:$AI$720,MATCH(Z$1,'Tillförd energi'!$B$1:$AQ$1,0),FALSE)</f>
        <v>0</v>
      </c>
      <c r="AA283">
        <f>VLOOKUP($B283,'Tillförd energi'!$B$1:$AI$720,MATCH(AA$1,'Tillförd energi'!$B$1:$AQ$1,0),FALSE)</f>
        <v>0</v>
      </c>
      <c r="AB283">
        <f>VLOOKUP($B283,'Tillförd energi'!$B$1:$AI$720,MATCH(AB$1,'Tillförd energi'!$B$1:$AQ$1,0),FALSE)</f>
        <v>0</v>
      </c>
      <c r="AC283">
        <f>VLOOKUP($B283,'Tillförd energi'!$B$1:$AI$720,MATCH(AC$1,'Tillförd energi'!$B$1:$AQ$1,0),FALSE)</f>
        <v>27.76</v>
      </c>
      <c r="AD283">
        <f>VLOOKUP($B283,'Tillförd energi'!$B$1:$AI$720,MATCH(AD$1,'Tillförd energi'!$B$1:$AQ$1,0),FALSE)</f>
        <v>0</v>
      </c>
      <c r="AE283">
        <f>VLOOKUP($B283,'Tillförd energi'!$B$1:$AI$720,MATCH(AE$1,'Tillförd energi'!$B$1:$AQ$1,0),FALSE)</f>
        <v>0</v>
      </c>
      <c r="AF283">
        <f>VLOOKUP($B283,'Tillförd energi'!$B$1:$AI$720,MATCH(AF$1,'Tillförd energi'!$B$1:$AQ$1,0),FALSE)</f>
        <v>3.66</v>
      </c>
      <c r="AG283">
        <f>IFERROR(VLOOKUP(B283,Miljö!$B$1:$AC$550,MATCH("Köpt mängd produktionsspecifik fjärrvärme:",Miljö!$B$1:$AC$1,0),FALSE)/1,0)</f>
        <v>0</v>
      </c>
      <c r="AI283">
        <f t="shared" si="92"/>
        <v>149.87999999999997</v>
      </c>
      <c r="AJ283">
        <f t="shared" si="93"/>
        <v>149.87999999999997</v>
      </c>
      <c r="AK283">
        <f>IF(ISERROR(1/VLOOKUP($B283,Leveranser!$B$1:$S$499,MATCH("Såld värme (GWh)",Leveranser!$B$1:$S$1,0),FALSE)),"",VLOOKUP($B283,Leveranser!$B$1:$S$499,MATCH("Såld värme (GWh)",Leveranser!$B$1:$S$1,0),FALSE))</f>
        <v>108.54</v>
      </c>
      <c r="AL283">
        <f>VLOOKUP($B283,Leveranser!$B$1:$Y$499,MATCH("Totalt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114">
        <f t="shared" si="94"/>
        <v>0.72417934347478008</v>
      </c>
      <c r="AP283" t="str">
        <f>IFERROR(VLOOKUP($B283,Miljövärden!$B$2:$H$600,7,FALSE),"Nej, saknas")</f>
        <v>Ja</v>
      </c>
      <c r="AQ283" t="str">
        <f>IFERROR(VLOOKUP($B283,Miljövärden!$B$2:$H$600,6,FALSE),"Nej, saknas")</f>
        <v>Ja</v>
      </c>
      <c r="AU283">
        <f t="shared" si="95"/>
        <v>3.66</v>
      </c>
      <c r="AV283">
        <f t="shared" si="96"/>
        <v>0</v>
      </c>
      <c r="AW283">
        <f t="shared" si="97"/>
        <v>118.13999999999999</v>
      </c>
      <c r="AX283">
        <f t="shared" si="98"/>
        <v>0</v>
      </c>
      <c r="AZ283">
        <f t="shared" si="99"/>
        <v>118.45999999999998</v>
      </c>
      <c r="BC283">
        <f t="shared" si="100"/>
        <v>0</v>
      </c>
      <c r="BD283">
        <f t="shared" si="101"/>
        <v>0</v>
      </c>
      <c r="BE283">
        <f t="shared" si="102"/>
        <v>118.45999999999998</v>
      </c>
      <c r="BF283">
        <f t="shared" si="103"/>
        <v>27.76</v>
      </c>
      <c r="BG283">
        <f t="shared" si="104"/>
        <v>3.66</v>
      </c>
      <c r="BH283">
        <f>VLOOKUP(B283,Miljö!$B$1:$BX$482,MATCH("Fossilandel för ursprungspecificerad el ()",Miljö!$B$1:$I$1,0),FALSE)</f>
        <v>0</v>
      </c>
      <c r="BI283">
        <f>VLOOKUP(B283,Miljö!$B$1:$BX$482,MATCH("Kärnkraftsandel för ursprungsspecificerad el ()",Miljö!$B$1:$O$1,0),FALSE)</f>
        <v>0</v>
      </c>
      <c r="BJ283">
        <f t="shared" si="105"/>
        <v>0</v>
      </c>
      <c r="BK283" t="str">
        <f>VLOOKUP(B283,Miljö!$B$1:$P$482,MATCH("Fossil andel i procent (%)",Miljö!$B$1:$P$1,0),FALSE)</f>
        <v>ET</v>
      </c>
      <c r="BL283">
        <f t="shared" si="106"/>
        <v>149.87999999999997</v>
      </c>
      <c r="BO283" s="21">
        <f t="shared" si="107"/>
        <v>0</v>
      </c>
      <c r="BP283" s="115">
        <f t="shared" si="108"/>
        <v>0</v>
      </c>
      <c r="BQ283" s="115">
        <f t="shared" si="109"/>
        <v>0.81478516146250335</v>
      </c>
      <c r="BR283" s="115">
        <f t="shared" si="110"/>
        <v>0.18521483853749671</v>
      </c>
      <c r="BT283" s="116">
        <f t="shared" si="111"/>
        <v>1</v>
      </c>
      <c r="BW283" s="115">
        <f>IF(AP283="Ja",VLOOKUP(B283,Miljövärden!$B$2:$H$600,MATCH("Total andel fossilt",Miljövärden!$B$2:$H$2,0),FALSE),"")</f>
        <v>0</v>
      </c>
      <c r="BX283" s="116">
        <f t="shared" si="112"/>
        <v>0</v>
      </c>
      <c r="BZ283">
        <f t="shared" si="113"/>
        <v>0</v>
      </c>
      <c r="CA283" s="115">
        <f t="shared" si="114"/>
        <v>0</v>
      </c>
    </row>
    <row r="284" spans="1:79">
      <c r="A284" t="s">
        <v>447</v>
      </c>
      <c r="B284" t="s">
        <v>449</v>
      </c>
      <c r="C284">
        <f>VLOOKUP($B284,'Tillförd energi'!$B$1:$AI$720,MATCH(C$1,'Tillförd energi'!$B$1:$AQ$1,0),FALSE)</f>
        <v>0</v>
      </c>
      <c r="D284">
        <f>VLOOKUP($B284,'Tillförd energi'!$B$1:$AI$720,MATCH(D$1,'Tillförd energi'!$B$1:$AQ$1,0),FALSE)</f>
        <v>0</v>
      </c>
      <c r="E284">
        <f>VLOOKUP($B284,'Tillförd energi'!$B$1:$AI$720,MATCH(E$1,'Tillförd energi'!$B$1:$AQ$1,0),FALSE)</f>
        <v>0</v>
      </c>
      <c r="F284">
        <f>VLOOKUP($B284,'Tillförd energi'!$B$1:$AI$720,MATCH(F$1,'Tillförd energi'!$B$1:$AQ$1,0),FALSE)</f>
        <v>0</v>
      </c>
      <c r="G284">
        <f>VLOOKUP($B284,'Tillförd energi'!$B$1:$AI$720,MATCH(G$1,'Tillförd energi'!$B$1:$AQ$1,0),FALSE)</f>
        <v>0</v>
      </c>
      <c r="H284">
        <f>VLOOKUP($B284,'Tillförd energi'!$B$1:$AI$720,MATCH(H$1,'Tillförd energi'!$B$1:$AQ$1,0),FALSE)</f>
        <v>0</v>
      </c>
      <c r="I284">
        <f>VLOOKUP($B284,'Tillförd energi'!$B$1:$AI$720,MATCH(I$1,'Tillförd energi'!$B$1:$AQ$1,0),FALSE)</f>
        <v>0</v>
      </c>
      <c r="J284">
        <f>VLOOKUP($B284,'Tillförd energi'!$B$1:$AI$720,MATCH(J$1,'Tillförd energi'!$B$1:$AQ$1,0),FALSE)</f>
        <v>0</v>
      </c>
      <c r="K284">
        <f>VLOOKUP($B284,'Tillförd energi'!$B$1:$AI$720,MATCH(K$1,'Tillförd energi'!$B$1:$AQ$1,0),FALSE)</f>
        <v>0</v>
      </c>
      <c r="L284">
        <f>VLOOKUP($B284,'Tillförd energi'!$B$1:$AI$720,MATCH(L$1,'Tillförd energi'!$B$1:$AQ$1,0),FALSE)</f>
        <v>0</v>
      </c>
      <c r="M284">
        <f>VLOOKUP($B284,'Tillförd energi'!$B$1:$AI$720,MATCH(M$1,'Tillförd energi'!$B$1:$AQ$1,0),FALSE)</f>
        <v>9.4</v>
      </c>
      <c r="N284">
        <f>VLOOKUP($B284,'Tillförd energi'!$B$1:$AI$720,MATCH(N$1,'Tillförd energi'!$B$1:$AQ$1,0),FALSE)</f>
        <v>11.59</v>
      </c>
      <c r="O284">
        <f>VLOOKUP($B284,'Tillförd energi'!$B$1:$AI$720,MATCH(O$1,'Tillförd energi'!$B$1:$AQ$1,0),FALSE)</f>
        <v>0</v>
      </c>
      <c r="P284">
        <f>VLOOKUP($B284,'Tillförd energi'!$B$1:$AI$720,MATCH(P$1,'Tillförd energi'!$B$1:$AQ$1,0),FALSE)</f>
        <v>0.87</v>
      </c>
      <c r="Q284">
        <f>VLOOKUP($B284,'Tillförd energi'!$B$1:$AI$720,MATCH(Q$1,'Tillförd energi'!$B$1:$AQ$1,0),FALSE)</f>
        <v>0</v>
      </c>
      <c r="R284">
        <f>VLOOKUP($B284,'Tillförd energi'!$B$1:$AI$720,MATCH(R$1,'Tillförd energi'!$B$1:$AQ$1,0),FALSE)</f>
        <v>0</v>
      </c>
      <c r="S284">
        <f>VLOOKUP($B284,'Tillförd energi'!$B$1:$AI$720,MATCH(S$1,'Tillförd energi'!$B$1:$AQ$1,0),FALSE)</f>
        <v>0</v>
      </c>
      <c r="T284">
        <f>VLOOKUP($B284,'Tillförd energi'!$B$1:$AI$720,MATCH(T$1,'Tillförd energi'!$B$1:$AQ$1,0),FALSE)</f>
        <v>0</v>
      </c>
      <c r="U284">
        <f>VLOOKUP($B284,'Tillförd energi'!$B$1:$AI$720,MATCH(U$1,'Tillförd energi'!$B$1:$AQ$1,0),FALSE)</f>
        <v>0</v>
      </c>
      <c r="V284">
        <f>VLOOKUP($B284,'Tillförd energi'!$B$1:$AI$720,MATCH(V$1,'Tillförd energi'!$B$1:$AQ$1,0),FALSE)</f>
        <v>0</v>
      </c>
      <c r="W284">
        <f>VLOOKUP($B284,'Tillförd energi'!$B$1:$AI$720,MATCH(W$1,'Tillförd energi'!$B$1:$AQ$1,0),FALSE)</f>
        <v>0.93</v>
      </c>
      <c r="X284">
        <f>VLOOKUP($B284,'Tillförd energi'!$B$1:$AI$720,MATCH(X$1,'Tillförd energi'!$B$1:$AQ$1,0),FALSE)</f>
        <v>0</v>
      </c>
      <c r="Y284">
        <f>VLOOKUP($B284,'Tillförd energi'!$B$1:$AI$720,MATCH(Y$1,'Tillförd energi'!$B$1:$AQ$1,0),FALSE)</f>
        <v>0</v>
      </c>
      <c r="Z284">
        <f>VLOOKUP($B284,'Tillförd energi'!$B$1:$AI$720,MATCH(Z$1,'Tillförd energi'!$B$1:$AQ$1,0),FALSE)</f>
        <v>0</v>
      </c>
      <c r="AA284">
        <f>VLOOKUP($B284,'Tillförd energi'!$B$1:$AI$720,MATCH(AA$1,'Tillförd energi'!$B$1:$AQ$1,0),FALSE)</f>
        <v>0</v>
      </c>
      <c r="AB284">
        <f>VLOOKUP($B284,'Tillförd energi'!$B$1:$AI$720,MATCH(AB$1,'Tillförd energi'!$B$1:$AQ$1,0),FALSE)</f>
        <v>0</v>
      </c>
      <c r="AC284">
        <f>VLOOKUP($B284,'Tillförd energi'!$B$1:$AI$720,MATCH(AC$1,'Tillförd energi'!$B$1:$AQ$1,0),FALSE)</f>
        <v>4.4400000000000004</v>
      </c>
      <c r="AD284">
        <f>VLOOKUP($B284,'Tillförd energi'!$B$1:$AI$720,MATCH(AD$1,'Tillförd energi'!$B$1:$AQ$1,0),FALSE)</f>
        <v>0</v>
      </c>
      <c r="AE284">
        <f>VLOOKUP($B284,'Tillförd energi'!$B$1:$AI$720,MATCH(AE$1,'Tillförd energi'!$B$1:$AQ$1,0),FALSE)</f>
        <v>0</v>
      </c>
      <c r="AF284">
        <f>VLOOKUP($B284,'Tillförd energi'!$B$1:$AI$720,MATCH(AF$1,'Tillförd energi'!$B$1:$AQ$1,0),FALSE)</f>
        <v>0.84</v>
      </c>
      <c r="AG284">
        <f>IFERROR(VLOOKUP(B284,Miljö!$B$1:$AC$550,MATCH("Köpt mängd produktionsspecifik fjärrvärme:",Miljö!$B$1:$AC$1,0),FALSE)/1,0)</f>
        <v>0</v>
      </c>
      <c r="AI284">
        <f t="shared" si="92"/>
        <v>28.070000000000004</v>
      </c>
      <c r="AJ284">
        <f t="shared" si="93"/>
        <v>28.070000000000004</v>
      </c>
      <c r="AK284">
        <f>IF(ISERROR(1/VLOOKUP($B284,Leveranser!$B$1:$S$499,MATCH("Såld värme (GWh)",Leveranser!$B$1:$S$1,0),FALSE)),"",VLOOKUP($B284,Leveranser!$B$1:$S$499,MATCH("Såld värme (GWh)",Leveranser!$B$1:$S$1,0),FALSE))</f>
        <v>19.940000000000001</v>
      </c>
      <c r="AL284">
        <f>VLOOKUP($B284,Leveranser!$B$1:$Y$499,MATCH("Totalt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114">
        <f t="shared" si="94"/>
        <v>0.71036693979337362</v>
      </c>
      <c r="AP284" t="str">
        <f>IFERROR(VLOOKUP($B284,Miljövärden!$B$2:$H$600,7,FALSE),"Nej, saknas")</f>
        <v>Ja</v>
      </c>
      <c r="AQ284" t="str">
        <f>IFERROR(VLOOKUP($B284,Miljövärden!$B$2:$H$600,6,FALSE),"Nej, saknas")</f>
        <v>Ja</v>
      </c>
      <c r="AU284">
        <f t="shared" si="95"/>
        <v>0.84</v>
      </c>
      <c r="AV284">
        <f t="shared" si="96"/>
        <v>0</v>
      </c>
      <c r="AW284">
        <f t="shared" si="97"/>
        <v>21.860000000000003</v>
      </c>
      <c r="AX284">
        <f t="shared" si="98"/>
        <v>0</v>
      </c>
      <c r="AZ284">
        <f t="shared" si="99"/>
        <v>22.790000000000003</v>
      </c>
      <c r="BC284">
        <f t="shared" si="100"/>
        <v>0</v>
      </c>
      <c r="BD284">
        <f t="shared" si="101"/>
        <v>0</v>
      </c>
      <c r="BE284">
        <f t="shared" si="102"/>
        <v>22.790000000000003</v>
      </c>
      <c r="BF284">
        <f t="shared" si="103"/>
        <v>4.4400000000000004</v>
      </c>
      <c r="BG284">
        <f t="shared" si="104"/>
        <v>0.84</v>
      </c>
      <c r="BH284">
        <f>VLOOKUP(B284,Miljö!$B$1:$BX$482,MATCH("Fossilandel för ursprungspecificerad el ()",Miljö!$B$1:$I$1,0),FALSE)</f>
        <v>0</v>
      </c>
      <c r="BI284">
        <f>VLOOKUP(B284,Miljö!$B$1:$BX$482,MATCH("Kärnkraftsandel för ursprungsspecificerad el ()",Miljö!$B$1:$O$1,0),FALSE)</f>
        <v>0</v>
      </c>
      <c r="BJ284">
        <f t="shared" si="105"/>
        <v>0</v>
      </c>
      <c r="BK284" t="str">
        <f>VLOOKUP(B284,Miljö!$B$1:$P$482,MATCH("Fossil andel i procent (%)",Miljö!$B$1:$P$1,0),FALSE)</f>
        <v>ET</v>
      </c>
      <c r="BL284">
        <f t="shared" si="106"/>
        <v>28.070000000000004</v>
      </c>
      <c r="BO284" s="21">
        <f t="shared" si="107"/>
        <v>0</v>
      </c>
      <c r="BP284" s="115">
        <f t="shared" si="108"/>
        <v>0</v>
      </c>
      <c r="BQ284" s="115">
        <f t="shared" si="109"/>
        <v>0.84182401140007124</v>
      </c>
      <c r="BR284" s="115">
        <f t="shared" si="110"/>
        <v>0.15817598859992874</v>
      </c>
      <c r="BT284" s="116">
        <f t="shared" si="111"/>
        <v>1</v>
      </c>
      <c r="BW284" s="115">
        <f>IF(AP284="Ja",VLOOKUP(B284,Miljövärden!$B$2:$H$600,MATCH("Total andel fossilt",Miljövärden!$B$2:$H$2,0),FALSE),"")</f>
        <v>0</v>
      </c>
      <c r="BX284" s="116">
        <f t="shared" si="112"/>
        <v>0</v>
      </c>
      <c r="BZ284">
        <f t="shared" si="113"/>
        <v>0</v>
      </c>
      <c r="CA284" s="115">
        <f t="shared" si="114"/>
        <v>0</v>
      </c>
    </row>
    <row r="285" spans="1:79">
      <c r="A285" t="s">
        <v>447</v>
      </c>
      <c r="B285" t="s">
        <v>450</v>
      </c>
      <c r="C285">
        <f>VLOOKUP($B285,'Tillförd energi'!$B$1:$AI$720,MATCH(C$1,'Tillförd energi'!$B$1:$AQ$1,0),FALSE)</f>
        <v>0</v>
      </c>
      <c r="D285">
        <f>VLOOKUP($B285,'Tillförd energi'!$B$1:$AI$720,MATCH(D$1,'Tillförd energi'!$B$1:$AQ$1,0),FALSE)</f>
        <v>0</v>
      </c>
      <c r="E285">
        <f>VLOOKUP($B285,'Tillförd energi'!$B$1:$AI$720,MATCH(E$1,'Tillförd energi'!$B$1:$AQ$1,0),FALSE)</f>
        <v>0</v>
      </c>
      <c r="F285">
        <f>VLOOKUP($B285,'Tillförd energi'!$B$1:$AI$720,MATCH(F$1,'Tillförd energi'!$B$1:$AQ$1,0),FALSE)</f>
        <v>0</v>
      </c>
      <c r="G285">
        <f>VLOOKUP($B285,'Tillförd energi'!$B$1:$AI$720,MATCH(G$1,'Tillförd energi'!$B$1:$AQ$1,0),FALSE)</f>
        <v>0</v>
      </c>
      <c r="H285">
        <f>VLOOKUP($B285,'Tillförd energi'!$B$1:$AI$720,MATCH(H$1,'Tillförd energi'!$B$1:$AQ$1,0),FALSE)</f>
        <v>0</v>
      </c>
      <c r="I285">
        <f>VLOOKUP($B285,'Tillförd energi'!$B$1:$AI$720,MATCH(I$1,'Tillförd energi'!$B$1:$AQ$1,0),FALSE)</f>
        <v>0</v>
      </c>
      <c r="J285">
        <f>VLOOKUP($B285,'Tillförd energi'!$B$1:$AI$720,MATCH(J$1,'Tillförd energi'!$B$1:$AQ$1,0),FALSE)</f>
        <v>0</v>
      </c>
      <c r="K285">
        <f>VLOOKUP($B285,'Tillförd energi'!$B$1:$AI$720,MATCH(K$1,'Tillförd energi'!$B$1:$AQ$1,0),FALSE)</f>
        <v>0</v>
      </c>
      <c r="L285">
        <f>VLOOKUP($B285,'Tillförd energi'!$B$1:$AI$720,MATCH(L$1,'Tillförd energi'!$B$1:$AQ$1,0),FALSE)</f>
        <v>0</v>
      </c>
      <c r="M285">
        <f>VLOOKUP($B285,'Tillförd energi'!$B$1:$AI$720,MATCH(M$1,'Tillförd energi'!$B$1:$AQ$1,0),FALSE)</f>
        <v>0</v>
      </c>
      <c r="N285">
        <f>VLOOKUP($B285,'Tillförd energi'!$B$1:$AI$720,MATCH(N$1,'Tillförd energi'!$B$1:$AQ$1,0),FALSE)</f>
        <v>0.1</v>
      </c>
      <c r="O285">
        <f>VLOOKUP($B285,'Tillförd energi'!$B$1:$AI$720,MATCH(O$1,'Tillförd energi'!$B$1:$AQ$1,0),FALSE)</f>
        <v>0</v>
      </c>
      <c r="P285">
        <f>VLOOKUP($B285,'Tillförd energi'!$B$1:$AI$720,MATCH(P$1,'Tillförd energi'!$B$1:$AQ$1,0),FALSE)</f>
        <v>10.38</v>
      </c>
      <c r="Q285">
        <f>VLOOKUP($B285,'Tillförd energi'!$B$1:$AI$720,MATCH(Q$1,'Tillförd energi'!$B$1:$AQ$1,0),FALSE)</f>
        <v>0</v>
      </c>
      <c r="R285">
        <f>VLOOKUP($B285,'Tillförd energi'!$B$1:$AI$720,MATCH(R$1,'Tillförd energi'!$B$1:$AQ$1,0),FALSE)</f>
        <v>0</v>
      </c>
      <c r="S285">
        <f>VLOOKUP($B285,'Tillförd energi'!$B$1:$AI$720,MATCH(S$1,'Tillförd energi'!$B$1:$AQ$1,0),FALSE)</f>
        <v>0</v>
      </c>
      <c r="T285">
        <f>VLOOKUP($B285,'Tillförd energi'!$B$1:$AI$720,MATCH(T$1,'Tillförd energi'!$B$1:$AQ$1,0),FALSE)</f>
        <v>0</v>
      </c>
      <c r="U285">
        <f>VLOOKUP($B285,'Tillförd energi'!$B$1:$AI$720,MATCH(U$1,'Tillförd energi'!$B$1:$AQ$1,0),FALSE)</f>
        <v>0</v>
      </c>
      <c r="V285">
        <f>VLOOKUP($B285,'Tillförd energi'!$B$1:$AI$720,MATCH(V$1,'Tillförd energi'!$B$1:$AQ$1,0),FALSE)</f>
        <v>0</v>
      </c>
      <c r="W285">
        <f>VLOOKUP($B285,'Tillförd energi'!$B$1:$AI$720,MATCH(W$1,'Tillförd energi'!$B$1:$AQ$1,0),FALSE)</f>
        <v>0.63</v>
      </c>
      <c r="X285">
        <f>VLOOKUP($B285,'Tillförd energi'!$B$1:$AI$720,MATCH(X$1,'Tillförd energi'!$B$1:$AQ$1,0),FALSE)</f>
        <v>0</v>
      </c>
      <c r="Y285">
        <f>VLOOKUP($B285,'Tillförd energi'!$B$1:$AI$720,MATCH(Y$1,'Tillförd energi'!$B$1:$AQ$1,0),FALSE)</f>
        <v>0</v>
      </c>
      <c r="Z285">
        <f>VLOOKUP($B285,'Tillförd energi'!$B$1:$AI$720,MATCH(Z$1,'Tillförd energi'!$B$1:$AQ$1,0),FALSE)</f>
        <v>0</v>
      </c>
      <c r="AA285">
        <f>VLOOKUP($B285,'Tillförd energi'!$B$1:$AI$720,MATCH(AA$1,'Tillförd energi'!$B$1:$AQ$1,0),FALSE)</f>
        <v>0</v>
      </c>
      <c r="AB285">
        <f>VLOOKUP($B285,'Tillförd energi'!$B$1:$AI$720,MATCH(AB$1,'Tillförd energi'!$B$1:$AQ$1,0),FALSE)</f>
        <v>0</v>
      </c>
      <c r="AC285">
        <f>VLOOKUP($B285,'Tillförd energi'!$B$1:$AI$720,MATCH(AC$1,'Tillförd energi'!$B$1:$AQ$1,0),FALSE)</f>
        <v>1.1599999999999999</v>
      </c>
      <c r="AD285">
        <f>VLOOKUP($B285,'Tillförd energi'!$B$1:$AI$720,MATCH(AD$1,'Tillförd energi'!$B$1:$AQ$1,0),FALSE)</f>
        <v>0</v>
      </c>
      <c r="AE285">
        <f>VLOOKUP($B285,'Tillförd energi'!$B$1:$AI$720,MATCH(AE$1,'Tillförd energi'!$B$1:$AQ$1,0),FALSE)</f>
        <v>0</v>
      </c>
      <c r="AF285">
        <f>VLOOKUP($B285,'Tillförd energi'!$B$1:$AI$720,MATCH(AF$1,'Tillförd energi'!$B$1:$AQ$1,0),FALSE)</f>
        <v>0.31</v>
      </c>
      <c r="AG285">
        <f>IFERROR(VLOOKUP(B285,Miljö!$B$1:$AC$550,MATCH("Köpt mängd produktionsspecifik fjärrvärme:",Miljö!$B$1:$AC$1,0),FALSE)/1,0)</f>
        <v>0</v>
      </c>
      <c r="AI285">
        <f t="shared" si="92"/>
        <v>12.580000000000002</v>
      </c>
      <c r="AJ285">
        <f t="shared" si="93"/>
        <v>12.580000000000002</v>
      </c>
      <c r="AK285">
        <f>IF(ISERROR(1/VLOOKUP($B285,Leveranser!$B$1:$S$499,MATCH("Såld värme (GWh)",Leveranser!$B$1:$S$1,0),FALSE)),"",VLOOKUP($B285,Leveranser!$B$1:$S$499,MATCH("Såld värme (GWh)",Leveranser!$B$1:$S$1,0),FALSE))</f>
        <v>8.93</v>
      </c>
      <c r="AL285">
        <f>VLOOKUP($B285,Leveranser!$B$1:$Y$499,MATCH("Totalt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114">
        <f t="shared" si="94"/>
        <v>0.70985691573926857</v>
      </c>
      <c r="AP285" t="str">
        <f>IFERROR(VLOOKUP($B285,Miljövärden!$B$2:$H$600,7,FALSE),"Nej, saknas")</f>
        <v>Ja</v>
      </c>
      <c r="AQ285" t="str">
        <f>IFERROR(VLOOKUP($B285,Miljövärden!$B$2:$H$600,6,FALSE),"Nej, saknas")</f>
        <v>Ja</v>
      </c>
      <c r="AU285">
        <f t="shared" si="95"/>
        <v>0.31</v>
      </c>
      <c r="AV285">
        <f t="shared" si="96"/>
        <v>0</v>
      </c>
      <c r="AW285">
        <f t="shared" si="97"/>
        <v>10.48</v>
      </c>
      <c r="AX285">
        <f t="shared" si="98"/>
        <v>0</v>
      </c>
      <c r="AZ285">
        <f t="shared" si="99"/>
        <v>11.110000000000001</v>
      </c>
      <c r="BC285">
        <f t="shared" si="100"/>
        <v>0</v>
      </c>
      <c r="BD285">
        <f t="shared" si="101"/>
        <v>0</v>
      </c>
      <c r="BE285">
        <f t="shared" si="102"/>
        <v>11.110000000000001</v>
      </c>
      <c r="BF285">
        <f t="shared" si="103"/>
        <v>1.1599999999999999</v>
      </c>
      <c r="BG285">
        <f t="shared" si="104"/>
        <v>0.31</v>
      </c>
      <c r="BH285">
        <f>VLOOKUP(B285,Miljö!$B$1:$BX$482,MATCH("Fossilandel för ursprungspecificerad el ()",Miljö!$B$1:$I$1,0),FALSE)</f>
        <v>0</v>
      </c>
      <c r="BI285">
        <f>VLOOKUP(B285,Miljö!$B$1:$BX$482,MATCH("Kärnkraftsandel för ursprungsspecificerad el ()",Miljö!$B$1:$O$1,0),FALSE)</f>
        <v>0</v>
      </c>
      <c r="BJ285">
        <f t="shared" si="105"/>
        <v>0</v>
      </c>
      <c r="BK285" t="str">
        <f>VLOOKUP(B285,Miljö!$B$1:$P$482,MATCH("Fossil andel i procent (%)",Miljö!$B$1:$P$1,0),FALSE)</f>
        <v>ET</v>
      </c>
      <c r="BL285">
        <f t="shared" si="106"/>
        <v>12.580000000000002</v>
      </c>
      <c r="BO285" s="21">
        <f t="shared" si="107"/>
        <v>0</v>
      </c>
      <c r="BP285" s="115">
        <f t="shared" si="108"/>
        <v>0</v>
      </c>
      <c r="BQ285" s="115">
        <f t="shared" si="109"/>
        <v>0.90779014308426076</v>
      </c>
      <c r="BR285" s="115">
        <f t="shared" si="110"/>
        <v>9.2209856915739255E-2</v>
      </c>
      <c r="BT285" s="116">
        <f t="shared" si="111"/>
        <v>1</v>
      </c>
      <c r="BW285" s="115">
        <f>IF(AP285="Ja",VLOOKUP(B285,Miljövärden!$B$2:$H$600,MATCH("Total andel fossilt",Miljövärden!$B$2:$H$2,0),FALSE),"")</f>
        <v>0</v>
      </c>
      <c r="BX285" s="116">
        <f t="shared" si="112"/>
        <v>0</v>
      </c>
      <c r="BZ285">
        <f t="shared" si="113"/>
        <v>0</v>
      </c>
      <c r="CA285" s="115">
        <f t="shared" si="114"/>
        <v>0</v>
      </c>
    </row>
    <row r="286" spans="1:79">
      <c r="A286" t="s">
        <v>447</v>
      </c>
      <c r="B286" t="s">
        <v>451</v>
      </c>
      <c r="C286">
        <f>VLOOKUP($B286,'Tillförd energi'!$B$1:$AI$720,MATCH(C$1,'Tillförd energi'!$B$1:$AQ$1,0),FALSE)</f>
        <v>0</v>
      </c>
      <c r="D286">
        <f>VLOOKUP($B286,'Tillförd energi'!$B$1:$AI$720,MATCH(D$1,'Tillförd energi'!$B$1:$AQ$1,0),FALSE)</f>
        <v>1.7000000000000001E-2</v>
      </c>
      <c r="E286">
        <f>VLOOKUP($B286,'Tillförd energi'!$B$1:$AI$720,MATCH(E$1,'Tillförd energi'!$B$1:$AQ$1,0),FALSE)</f>
        <v>0</v>
      </c>
      <c r="F286">
        <f>VLOOKUP($B286,'Tillförd energi'!$B$1:$AI$720,MATCH(F$1,'Tillförd energi'!$B$1:$AQ$1,0),FALSE)</f>
        <v>0</v>
      </c>
      <c r="G286">
        <f>VLOOKUP($B286,'Tillförd energi'!$B$1:$AI$720,MATCH(G$1,'Tillförd energi'!$B$1:$AQ$1,0),FALSE)</f>
        <v>0</v>
      </c>
      <c r="H286">
        <f>VLOOKUP($B286,'Tillförd energi'!$B$1:$AI$720,MATCH(H$1,'Tillförd energi'!$B$1:$AQ$1,0),FALSE)</f>
        <v>0</v>
      </c>
      <c r="I286">
        <f>VLOOKUP($B286,'Tillförd energi'!$B$1:$AI$720,MATCH(I$1,'Tillförd energi'!$B$1:$AQ$1,0),FALSE)</f>
        <v>0</v>
      </c>
      <c r="J286">
        <f>VLOOKUP($B286,'Tillförd energi'!$B$1:$AI$720,MATCH(J$1,'Tillförd energi'!$B$1:$AQ$1,0),FALSE)</f>
        <v>0</v>
      </c>
      <c r="K286">
        <f>VLOOKUP($B286,'Tillförd energi'!$B$1:$AI$720,MATCH(K$1,'Tillförd energi'!$B$1:$AQ$1,0),FALSE)</f>
        <v>0</v>
      </c>
      <c r="L286">
        <f>VLOOKUP($B286,'Tillförd energi'!$B$1:$AI$720,MATCH(L$1,'Tillförd energi'!$B$1:$AQ$1,0),FALSE)</f>
        <v>0</v>
      </c>
      <c r="M286">
        <f>VLOOKUP($B286,'Tillförd energi'!$B$1:$AI$720,MATCH(M$1,'Tillförd energi'!$B$1:$AQ$1,0),FALSE)</f>
        <v>8.01</v>
      </c>
      <c r="N286">
        <f>VLOOKUP($B286,'Tillförd energi'!$B$1:$AI$720,MATCH(N$1,'Tillförd energi'!$B$1:$AQ$1,0),FALSE)</f>
        <v>8.01</v>
      </c>
      <c r="O286">
        <f>VLOOKUP($B286,'Tillförd energi'!$B$1:$AI$720,MATCH(O$1,'Tillförd energi'!$B$1:$AQ$1,0),FALSE)</f>
        <v>0</v>
      </c>
      <c r="P286">
        <f>VLOOKUP($B286,'Tillförd energi'!$B$1:$AI$720,MATCH(P$1,'Tillförd energi'!$B$1:$AQ$1,0),FALSE)</f>
        <v>24.04</v>
      </c>
      <c r="Q286">
        <f>VLOOKUP($B286,'Tillförd energi'!$B$1:$AI$720,MATCH(Q$1,'Tillförd energi'!$B$1:$AQ$1,0),FALSE)</f>
        <v>0</v>
      </c>
      <c r="R286">
        <f>VLOOKUP($B286,'Tillförd energi'!$B$1:$AI$720,MATCH(R$1,'Tillförd energi'!$B$1:$AQ$1,0),FALSE)</f>
        <v>0</v>
      </c>
      <c r="S286">
        <f>VLOOKUP($B286,'Tillförd energi'!$B$1:$AI$720,MATCH(S$1,'Tillförd energi'!$B$1:$AQ$1,0),FALSE)</f>
        <v>0</v>
      </c>
      <c r="T286">
        <f>VLOOKUP($B286,'Tillförd energi'!$B$1:$AI$720,MATCH(T$1,'Tillförd energi'!$B$1:$AQ$1,0),FALSE)</f>
        <v>0</v>
      </c>
      <c r="U286">
        <f>VLOOKUP($B286,'Tillförd energi'!$B$1:$AI$720,MATCH(U$1,'Tillförd energi'!$B$1:$AQ$1,0),FALSE)</f>
        <v>0</v>
      </c>
      <c r="V286">
        <f>VLOOKUP($B286,'Tillförd energi'!$B$1:$AI$720,MATCH(V$1,'Tillförd energi'!$B$1:$AQ$1,0),FALSE)</f>
        <v>0</v>
      </c>
      <c r="W286">
        <f>VLOOKUP($B286,'Tillförd energi'!$B$1:$AI$720,MATCH(W$1,'Tillförd energi'!$B$1:$AQ$1,0),FALSE)</f>
        <v>0.84</v>
      </c>
      <c r="X286">
        <f>VLOOKUP($B286,'Tillförd energi'!$B$1:$AI$720,MATCH(X$1,'Tillförd energi'!$B$1:$AQ$1,0),FALSE)</f>
        <v>0</v>
      </c>
      <c r="Y286">
        <f>VLOOKUP($B286,'Tillförd energi'!$B$1:$AI$720,MATCH(Y$1,'Tillförd energi'!$B$1:$AQ$1,0),FALSE)</f>
        <v>0</v>
      </c>
      <c r="Z286">
        <f>VLOOKUP($B286,'Tillförd energi'!$B$1:$AI$720,MATCH(Z$1,'Tillförd energi'!$B$1:$AQ$1,0),FALSE)</f>
        <v>0</v>
      </c>
      <c r="AA286">
        <f>VLOOKUP($B286,'Tillförd energi'!$B$1:$AI$720,MATCH(AA$1,'Tillförd energi'!$B$1:$AQ$1,0),FALSE)</f>
        <v>0</v>
      </c>
      <c r="AB286">
        <f>VLOOKUP($B286,'Tillförd energi'!$B$1:$AI$720,MATCH(AB$1,'Tillförd energi'!$B$1:$AQ$1,0),FALSE)</f>
        <v>0</v>
      </c>
      <c r="AC286">
        <f>VLOOKUP($B286,'Tillförd energi'!$B$1:$AI$720,MATCH(AC$1,'Tillförd energi'!$B$1:$AQ$1,0),FALSE)</f>
        <v>6.32</v>
      </c>
      <c r="AD286">
        <f>VLOOKUP($B286,'Tillförd energi'!$B$1:$AI$720,MATCH(AD$1,'Tillförd energi'!$B$1:$AQ$1,0),FALSE)</f>
        <v>0</v>
      </c>
      <c r="AE286">
        <f>VLOOKUP($B286,'Tillförd energi'!$B$1:$AI$720,MATCH(AE$1,'Tillförd energi'!$B$1:$AQ$1,0),FALSE)</f>
        <v>0</v>
      </c>
      <c r="AF286">
        <f>VLOOKUP($B286,'Tillförd energi'!$B$1:$AI$720,MATCH(AF$1,'Tillförd energi'!$B$1:$AQ$1,0),FALSE)</f>
        <v>0.94</v>
      </c>
      <c r="AG286">
        <f>IFERROR(VLOOKUP(B286,Miljö!$B$1:$AC$550,MATCH("Köpt mängd produktionsspecifik fjärrvärme:",Miljö!$B$1:$AC$1,0),FALSE)/1,0)</f>
        <v>0</v>
      </c>
      <c r="AI286">
        <f t="shared" si="92"/>
        <v>48.177</v>
      </c>
      <c r="AJ286">
        <f t="shared" si="93"/>
        <v>48.177</v>
      </c>
      <c r="AK286">
        <f>IF(ISERROR(1/VLOOKUP($B286,Leveranser!$B$1:$S$499,MATCH("Såld värme (GWh)",Leveranser!$B$1:$S$1,0),FALSE)),"",VLOOKUP($B286,Leveranser!$B$1:$S$499,MATCH("Såld värme (GWh)",Leveranser!$B$1:$S$1,0),FALSE))</f>
        <v>37.659999999999997</v>
      </c>
      <c r="AL286">
        <f>VLOOKUP($B286,Leveranser!$B$1:$Y$499,MATCH("Totalt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114">
        <f t="shared" si="94"/>
        <v>0.7817008115905929</v>
      </c>
      <c r="AP286" t="str">
        <f>IFERROR(VLOOKUP($B286,Miljövärden!$B$2:$H$600,7,FALSE),"Nej, saknas")</f>
        <v>Ja</v>
      </c>
      <c r="AQ286" t="str">
        <f>IFERROR(VLOOKUP($B286,Miljövärden!$B$2:$H$600,6,FALSE),"Nej, saknas")</f>
        <v>Ja</v>
      </c>
      <c r="AU286">
        <f t="shared" si="95"/>
        <v>0.94</v>
      </c>
      <c r="AV286">
        <f t="shared" si="96"/>
        <v>0</v>
      </c>
      <c r="AW286">
        <f t="shared" si="97"/>
        <v>40.06</v>
      </c>
      <c r="AX286">
        <f t="shared" si="98"/>
        <v>0</v>
      </c>
      <c r="AZ286">
        <f t="shared" si="99"/>
        <v>40.900000000000006</v>
      </c>
      <c r="BC286">
        <f t="shared" si="100"/>
        <v>1.7000000000000001E-2</v>
      </c>
      <c r="BD286">
        <f t="shared" si="101"/>
        <v>0</v>
      </c>
      <c r="BE286">
        <f t="shared" si="102"/>
        <v>40.900000000000006</v>
      </c>
      <c r="BF286">
        <f t="shared" si="103"/>
        <v>6.32</v>
      </c>
      <c r="BG286">
        <f t="shared" si="104"/>
        <v>0.94</v>
      </c>
      <c r="BH286">
        <f>VLOOKUP(B286,Miljö!$B$1:$BX$482,MATCH("Fossilandel för ursprungspecificerad el ()",Miljö!$B$1:$I$1,0),FALSE)</f>
        <v>0</v>
      </c>
      <c r="BI286">
        <f>VLOOKUP(B286,Miljö!$B$1:$BX$482,MATCH("Kärnkraftsandel för ursprungsspecificerad el ()",Miljö!$B$1:$O$1,0),FALSE)</f>
        <v>0</v>
      </c>
      <c r="BJ286">
        <f t="shared" si="105"/>
        <v>0</v>
      </c>
      <c r="BK286" t="str">
        <f>VLOOKUP(B286,Miljö!$B$1:$P$482,MATCH("Fossil andel i procent (%)",Miljö!$B$1:$P$1,0),FALSE)</f>
        <v>ET</v>
      </c>
      <c r="BL286">
        <f t="shared" si="106"/>
        <v>48.177000000000007</v>
      </c>
      <c r="BO286" s="21">
        <f t="shared" si="107"/>
        <v>3.5286547522676793E-4</v>
      </c>
      <c r="BP286" s="115">
        <f t="shared" si="108"/>
        <v>0</v>
      </c>
      <c r="BQ286" s="115">
        <f t="shared" si="109"/>
        <v>0.86846420491105714</v>
      </c>
      <c r="BR286" s="115">
        <f t="shared" si="110"/>
        <v>0.13118292961371608</v>
      </c>
      <c r="BT286" s="116">
        <f t="shared" si="111"/>
        <v>1</v>
      </c>
      <c r="BW286" s="115">
        <f>IF(AP286="Ja",VLOOKUP(B286,Miljövärden!$B$2:$H$600,MATCH("Total andel fossilt",Miljövärden!$B$2:$H$2,0),FALSE),"")</f>
        <v>3.52865E-4</v>
      </c>
      <c r="BX286" s="116">
        <f t="shared" si="112"/>
        <v>-4.7522676793103694E-10</v>
      </c>
      <c r="BZ286">
        <f t="shared" si="113"/>
        <v>-4.7522676793103694E-10</v>
      </c>
      <c r="CA286" s="115">
        <f t="shared" si="114"/>
        <v>0</v>
      </c>
    </row>
    <row r="287" spans="1:79">
      <c r="A287" t="s">
        <v>452</v>
      </c>
      <c r="B287" t="s">
        <v>453</v>
      </c>
      <c r="C287">
        <f>VLOOKUP($B287,'Tillförd energi'!$B$1:$AI$720,MATCH(C$1,'Tillförd energi'!$B$1:$AQ$1,0),FALSE)</f>
        <v>0</v>
      </c>
      <c r="D287">
        <f>VLOOKUP($B287,'Tillförd energi'!$B$1:$AI$720,MATCH(D$1,'Tillförd energi'!$B$1:$AQ$1,0),FALSE)</f>
        <v>4.4000000000000003E-3</v>
      </c>
      <c r="E287">
        <f>VLOOKUP($B287,'Tillförd energi'!$B$1:$AI$720,MATCH(E$1,'Tillförd energi'!$B$1:$AQ$1,0),FALSE)</f>
        <v>0</v>
      </c>
      <c r="F287">
        <f>VLOOKUP($B287,'Tillförd energi'!$B$1:$AI$720,MATCH(F$1,'Tillförd energi'!$B$1:$AQ$1,0),FALSE)</f>
        <v>0</v>
      </c>
      <c r="G287">
        <f>VLOOKUP($B287,'Tillförd energi'!$B$1:$AI$720,MATCH(G$1,'Tillförd energi'!$B$1:$AQ$1,0),FALSE)</f>
        <v>4.7211800000000004</v>
      </c>
      <c r="H287">
        <f>VLOOKUP($B287,'Tillförd energi'!$B$1:$AI$720,MATCH(H$1,'Tillförd energi'!$B$1:$AQ$1,0),FALSE)</f>
        <v>0</v>
      </c>
      <c r="I287">
        <f>VLOOKUP($B287,'Tillförd energi'!$B$1:$AI$720,MATCH(I$1,'Tillförd energi'!$B$1:$AQ$1,0),FALSE)</f>
        <v>0</v>
      </c>
      <c r="J287">
        <f>VLOOKUP($B287,'Tillförd energi'!$B$1:$AI$720,MATCH(J$1,'Tillförd energi'!$B$1:$AQ$1,0),FALSE)</f>
        <v>0.96489999999999998</v>
      </c>
      <c r="K287">
        <f>VLOOKUP($B287,'Tillförd energi'!$B$1:$AI$720,MATCH(K$1,'Tillförd energi'!$B$1:$AQ$1,0),FALSE)</f>
        <v>0</v>
      </c>
      <c r="L287">
        <f>VLOOKUP($B287,'Tillförd energi'!$B$1:$AI$720,MATCH(L$1,'Tillförd energi'!$B$1:$AQ$1,0),FALSE)</f>
        <v>0</v>
      </c>
      <c r="M287">
        <f>VLOOKUP($B287,'Tillförd energi'!$B$1:$AI$720,MATCH(M$1,'Tillförd energi'!$B$1:$AQ$1,0),FALSE)</f>
        <v>0</v>
      </c>
      <c r="N287">
        <f>VLOOKUP($B287,'Tillförd energi'!$B$1:$AI$720,MATCH(N$1,'Tillförd energi'!$B$1:$AQ$1,0),FALSE)</f>
        <v>0</v>
      </c>
      <c r="O287">
        <f>VLOOKUP($B287,'Tillförd energi'!$B$1:$AI$720,MATCH(O$1,'Tillförd energi'!$B$1:$AQ$1,0),FALSE)</f>
        <v>0</v>
      </c>
      <c r="P287">
        <f>VLOOKUP($B287,'Tillförd energi'!$B$1:$AI$720,MATCH(P$1,'Tillförd energi'!$B$1:$AQ$1,0),FALSE)</f>
        <v>0</v>
      </c>
      <c r="Q287">
        <f>VLOOKUP($B287,'Tillförd energi'!$B$1:$AI$720,MATCH(Q$1,'Tillförd energi'!$B$1:$AQ$1,0),FALSE)</f>
        <v>0</v>
      </c>
      <c r="R287">
        <f>VLOOKUP($B287,'Tillförd energi'!$B$1:$AI$720,MATCH(R$1,'Tillförd energi'!$B$1:$AQ$1,0),FALSE)</f>
        <v>0</v>
      </c>
      <c r="S287">
        <f>VLOOKUP($B287,'Tillförd energi'!$B$1:$AI$720,MATCH(S$1,'Tillförd energi'!$B$1:$AQ$1,0),FALSE)</f>
        <v>0</v>
      </c>
      <c r="T287">
        <f>VLOOKUP($B287,'Tillförd energi'!$B$1:$AI$720,MATCH(T$1,'Tillförd energi'!$B$1:$AQ$1,0),FALSE)</f>
        <v>0</v>
      </c>
      <c r="U287">
        <f>VLOOKUP($B287,'Tillförd energi'!$B$1:$AI$720,MATCH(U$1,'Tillförd energi'!$B$1:$AQ$1,0),FALSE)</f>
        <v>0</v>
      </c>
      <c r="V287">
        <f>VLOOKUP($B287,'Tillförd energi'!$B$1:$AI$720,MATCH(V$1,'Tillförd energi'!$B$1:$AQ$1,0),FALSE)</f>
        <v>0</v>
      </c>
      <c r="W287">
        <f>VLOOKUP($B287,'Tillförd energi'!$B$1:$AI$720,MATCH(W$1,'Tillförd energi'!$B$1:$AQ$1,0),FALSE)</f>
        <v>0</v>
      </c>
      <c r="X287">
        <f>VLOOKUP($B287,'Tillförd energi'!$B$1:$AI$720,MATCH(X$1,'Tillförd energi'!$B$1:$AQ$1,0),FALSE)</f>
        <v>0</v>
      </c>
      <c r="Y287">
        <f>VLOOKUP($B287,'Tillförd energi'!$B$1:$AI$720,MATCH(Y$1,'Tillförd energi'!$B$1:$AQ$1,0),FALSE)</f>
        <v>0</v>
      </c>
      <c r="Z287">
        <f>VLOOKUP($B287,'Tillförd energi'!$B$1:$AI$720,MATCH(Z$1,'Tillförd energi'!$B$1:$AQ$1,0),FALSE)</f>
        <v>0</v>
      </c>
      <c r="AA287">
        <f>VLOOKUP($B287,'Tillförd energi'!$B$1:$AI$720,MATCH(AA$1,'Tillförd energi'!$B$1:$AQ$1,0),FALSE)</f>
        <v>0</v>
      </c>
      <c r="AB287">
        <f>VLOOKUP($B287,'Tillförd energi'!$B$1:$AI$720,MATCH(AB$1,'Tillförd energi'!$B$1:$AQ$1,0),FALSE)</f>
        <v>0</v>
      </c>
      <c r="AC287">
        <f>VLOOKUP($B287,'Tillförd energi'!$B$1:$AI$720,MATCH(AC$1,'Tillförd energi'!$B$1:$AQ$1,0),FALSE)</f>
        <v>0</v>
      </c>
      <c r="AD287">
        <f>VLOOKUP($B287,'Tillförd energi'!$B$1:$AI$720,MATCH(AD$1,'Tillförd energi'!$B$1:$AQ$1,0),FALSE)</f>
        <v>84.427000000000007</v>
      </c>
      <c r="AE287">
        <f>VLOOKUP($B287,'Tillförd energi'!$B$1:$AI$720,MATCH(AE$1,'Tillförd energi'!$B$1:$AQ$1,0),FALSE)</f>
        <v>0</v>
      </c>
      <c r="AF287">
        <f>VLOOKUP($B287,'Tillförd energi'!$B$1:$AI$720,MATCH(AF$1,'Tillförd energi'!$B$1:$AQ$1,0),FALSE)</f>
        <v>1.1000000000000001</v>
      </c>
      <c r="AG287">
        <f>IFERROR(VLOOKUP(B287,Miljö!$B$1:$AC$550,MATCH("Köpt mängd produktionsspecifik fjärrvärme:",Miljö!$B$1:$AC$1,0),FALSE)/1,0)</f>
        <v>0</v>
      </c>
      <c r="AI287">
        <f t="shared" si="92"/>
        <v>91.217479999999995</v>
      </c>
      <c r="AJ287">
        <f t="shared" si="93"/>
        <v>91.217479999999995</v>
      </c>
      <c r="AK287">
        <f>IF(ISERROR(1/VLOOKUP($B287,Leveranser!$B$1:$S$499,MATCH("Såld värme (GWh)",Leveranser!$B$1:$S$1,0),FALSE)),"",VLOOKUP($B287,Leveranser!$B$1:$S$499,MATCH("Såld värme (GWh)",Leveranser!$B$1:$S$1,0),FALSE))</f>
        <v>72.959999999999994</v>
      </c>
      <c r="AL287">
        <f>VLOOKUP($B287,Leveranser!$B$1:$Y$499,MATCH("Totalt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114">
        <f t="shared" si="94"/>
        <v>0.79984669604992376</v>
      </c>
      <c r="AP287" t="str">
        <f>IFERROR(VLOOKUP($B287,Miljövärden!$B$2:$H$600,7,FALSE),"Nej, saknas")</f>
        <v>Ja</v>
      </c>
      <c r="AQ287" t="str">
        <f>IFERROR(VLOOKUP($B287,Miljövärden!$B$2:$H$600,6,FALSE),"Nej, saknas")</f>
        <v>Ja</v>
      </c>
      <c r="AU287">
        <f t="shared" si="95"/>
        <v>1.1000000000000001</v>
      </c>
      <c r="AV287">
        <f t="shared" si="96"/>
        <v>0</v>
      </c>
      <c r="AW287">
        <f t="shared" si="97"/>
        <v>0</v>
      </c>
      <c r="AX287">
        <f t="shared" si="98"/>
        <v>0</v>
      </c>
      <c r="AZ287">
        <f t="shared" si="99"/>
        <v>0</v>
      </c>
      <c r="BC287">
        <f t="shared" si="100"/>
        <v>4.7255800000000008</v>
      </c>
      <c r="BD287">
        <f t="shared" si="101"/>
        <v>0</v>
      </c>
      <c r="BE287">
        <f t="shared" si="102"/>
        <v>0</v>
      </c>
      <c r="BF287">
        <f t="shared" si="103"/>
        <v>85.391900000000007</v>
      </c>
      <c r="BG287">
        <f t="shared" si="104"/>
        <v>1.1000000000000001</v>
      </c>
      <c r="BH287">
        <f>VLOOKUP(B287,Miljö!$B$1:$BX$482,MATCH("Fossilandel för ursprungspecificerad el ()",Miljö!$B$1:$I$1,0),FALSE)</f>
        <v>0</v>
      </c>
      <c r="BI287">
        <f>VLOOKUP(B287,Miljö!$B$1:$BX$482,MATCH("Kärnkraftsandel för ursprungsspecificerad el ()",Miljö!$B$1:$O$1,0),FALSE)</f>
        <v>0</v>
      </c>
      <c r="BJ287">
        <f t="shared" si="105"/>
        <v>0</v>
      </c>
      <c r="BK287" t="str">
        <f>VLOOKUP(B287,Miljö!$B$1:$P$482,MATCH("Fossil andel i procent (%)",Miljö!$B$1:$P$1,0),FALSE)</f>
        <v>ET</v>
      </c>
      <c r="BL287">
        <f t="shared" si="106"/>
        <v>91.217479999999995</v>
      </c>
      <c r="BO287" s="21">
        <f t="shared" si="107"/>
        <v>5.1805640760959427E-2</v>
      </c>
      <c r="BP287" s="115">
        <f t="shared" si="108"/>
        <v>0</v>
      </c>
      <c r="BQ287" s="115">
        <f t="shared" si="109"/>
        <v>1.2059092182770233E-2</v>
      </c>
      <c r="BR287" s="115">
        <f t="shared" si="110"/>
        <v>0.93613526705627048</v>
      </c>
      <c r="BT287" s="116">
        <f t="shared" si="111"/>
        <v>1.0000000000000002</v>
      </c>
      <c r="BW287" s="115">
        <f>IF(AP287="Ja",VLOOKUP(B287,Miljövärden!$B$2:$H$600,MATCH("Total andel fossilt",Miljövärden!$B$2:$H$2,0),FALSE),"")</f>
        <v>5.18056E-2</v>
      </c>
      <c r="BX287" s="116">
        <f t="shared" si="112"/>
        <v>-4.076095942717739E-8</v>
      </c>
      <c r="BZ287">
        <f t="shared" si="113"/>
        <v>-4.076095942717739E-8</v>
      </c>
      <c r="CA287" s="115">
        <f t="shared" si="114"/>
        <v>0</v>
      </c>
    </row>
    <row r="288" spans="1:79">
      <c r="A288" t="s">
        <v>452</v>
      </c>
      <c r="B288" t="s">
        <v>454</v>
      </c>
      <c r="C288">
        <f>VLOOKUP($B288,'Tillförd energi'!$B$1:$AI$720,MATCH(C$1,'Tillförd energi'!$B$1:$AQ$1,0),FALSE)</f>
        <v>0</v>
      </c>
      <c r="D288">
        <f>VLOOKUP($B288,'Tillförd energi'!$B$1:$AI$720,MATCH(D$1,'Tillförd energi'!$B$1:$AQ$1,0),FALSE)</f>
        <v>1.0699999999999999E-2</v>
      </c>
      <c r="E288">
        <f>VLOOKUP($B288,'Tillförd energi'!$B$1:$AI$720,MATCH(E$1,'Tillförd energi'!$B$1:$AQ$1,0),FALSE)</f>
        <v>0</v>
      </c>
      <c r="F288">
        <f>VLOOKUP($B288,'Tillförd energi'!$B$1:$AI$720,MATCH(F$1,'Tillförd energi'!$B$1:$AQ$1,0),FALSE)</f>
        <v>0</v>
      </c>
      <c r="G288">
        <f>VLOOKUP($B288,'Tillförd energi'!$B$1:$AI$720,MATCH(G$1,'Tillförd energi'!$B$1:$AQ$1,0),FALSE)</f>
        <v>0</v>
      </c>
      <c r="H288">
        <f>VLOOKUP($B288,'Tillförd energi'!$B$1:$AI$720,MATCH(H$1,'Tillförd energi'!$B$1:$AQ$1,0),FALSE)</f>
        <v>0</v>
      </c>
      <c r="I288">
        <f>VLOOKUP($B288,'Tillförd energi'!$B$1:$AI$720,MATCH(I$1,'Tillförd energi'!$B$1:$AQ$1,0),FALSE)</f>
        <v>0</v>
      </c>
      <c r="J288">
        <f>VLOOKUP($B288,'Tillförd energi'!$B$1:$AI$720,MATCH(J$1,'Tillförd energi'!$B$1:$AQ$1,0),FALSE)</f>
        <v>0</v>
      </c>
      <c r="K288">
        <f>VLOOKUP($B288,'Tillförd energi'!$B$1:$AI$720,MATCH(K$1,'Tillförd energi'!$B$1:$AQ$1,0),FALSE)</f>
        <v>0</v>
      </c>
      <c r="L288">
        <f>VLOOKUP($B288,'Tillförd energi'!$B$1:$AI$720,MATCH(L$1,'Tillförd energi'!$B$1:$AQ$1,0),FALSE)</f>
        <v>0</v>
      </c>
      <c r="M288">
        <f>VLOOKUP($B288,'Tillförd energi'!$B$1:$AI$720,MATCH(M$1,'Tillförd energi'!$B$1:$AQ$1,0),FALSE)</f>
        <v>0</v>
      </c>
      <c r="N288">
        <f>VLOOKUP($B288,'Tillförd energi'!$B$1:$AI$720,MATCH(N$1,'Tillförd energi'!$B$1:$AQ$1,0),FALSE)</f>
        <v>0</v>
      </c>
      <c r="O288">
        <f>VLOOKUP($B288,'Tillförd energi'!$B$1:$AI$720,MATCH(O$1,'Tillförd energi'!$B$1:$AQ$1,0),FALSE)</f>
        <v>0</v>
      </c>
      <c r="P288">
        <f>VLOOKUP($B288,'Tillförd energi'!$B$1:$AI$720,MATCH(P$1,'Tillförd energi'!$B$1:$AQ$1,0),FALSE)</f>
        <v>0</v>
      </c>
      <c r="Q288">
        <f>VLOOKUP($B288,'Tillförd energi'!$B$1:$AI$720,MATCH(Q$1,'Tillförd energi'!$B$1:$AQ$1,0),FALSE)</f>
        <v>0</v>
      </c>
      <c r="R288">
        <f>VLOOKUP($B288,'Tillförd energi'!$B$1:$AI$720,MATCH(R$1,'Tillförd energi'!$B$1:$AQ$1,0),FALSE)</f>
        <v>0.78300000000000003</v>
      </c>
      <c r="S288">
        <f>VLOOKUP($B288,'Tillförd energi'!$B$1:$AI$720,MATCH(S$1,'Tillförd energi'!$B$1:$AQ$1,0),FALSE)</f>
        <v>0</v>
      </c>
      <c r="T288">
        <f>VLOOKUP($B288,'Tillförd energi'!$B$1:$AI$720,MATCH(T$1,'Tillförd energi'!$B$1:$AQ$1,0),FALSE)</f>
        <v>0</v>
      </c>
      <c r="U288">
        <f>VLOOKUP($B288,'Tillförd energi'!$B$1:$AI$720,MATCH(U$1,'Tillförd energi'!$B$1:$AQ$1,0),FALSE)</f>
        <v>0</v>
      </c>
      <c r="V288">
        <f>VLOOKUP($B288,'Tillförd energi'!$B$1:$AI$720,MATCH(V$1,'Tillförd energi'!$B$1:$AQ$1,0),FALSE)</f>
        <v>0</v>
      </c>
      <c r="W288">
        <f>VLOOKUP($B288,'Tillförd energi'!$B$1:$AI$720,MATCH(W$1,'Tillförd energi'!$B$1:$AQ$1,0),FALSE)</f>
        <v>0</v>
      </c>
      <c r="X288">
        <f>VLOOKUP($B288,'Tillförd energi'!$B$1:$AI$720,MATCH(X$1,'Tillförd energi'!$B$1:$AQ$1,0),FALSE)</f>
        <v>0</v>
      </c>
      <c r="Y288">
        <f>VLOOKUP($B288,'Tillförd energi'!$B$1:$AI$720,MATCH(Y$1,'Tillförd energi'!$B$1:$AQ$1,0),FALSE)</f>
        <v>0</v>
      </c>
      <c r="Z288">
        <f>VLOOKUP($B288,'Tillförd energi'!$B$1:$AI$720,MATCH(Z$1,'Tillförd energi'!$B$1:$AQ$1,0),FALSE)</f>
        <v>0</v>
      </c>
      <c r="AA288">
        <f>VLOOKUP($B288,'Tillförd energi'!$B$1:$AI$720,MATCH(AA$1,'Tillförd energi'!$B$1:$AQ$1,0),FALSE)</f>
        <v>0</v>
      </c>
      <c r="AB288">
        <f>VLOOKUP($B288,'Tillförd energi'!$B$1:$AI$720,MATCH(AB$1,'Tillförd energi'!$B$1:$AQ$1,0),FALSE)</f>
        <v>0</v>
      </c>
      <c r="AC288">
        <f>VLOOKUP($B288,'Tillförd energi'!$B$1:$AI$720,MATCH(AC$1,'Tillförd energi'!$B$1:$AQ$1,0),FALSE)</f>
        <v>0</v>
      </c>
      <c r="AD288">
        <f>VLOOKUP($B288,'Tillförd energi'!$B$1:$AI$720,MATCH(AD$1,'Tillförd energi'!$B$1:$AQ$1,0),FALSE)</f>
        <v>0</v>
      </c>
      <c r="AE288">
        <f>VLOOKUP($B288,'Tillförd energi'!$B$1:$AI$720,MATCH(AE$1,'Tillförd energi'!$B$1:$AQ$1,0),FALSE)</f>
        <v>0</v>
      </c>
      <c r="AF288">
        <f>VLOOKUP($B288,'Tillförd energi'!$B$1:$AI$720,MATCH(AF$1,'Tillförd energi'!$B$1:$AQ$1,0),FALSE)</f>
        <v>2.2800000000000001E-2</v>
      </c>
      <c r="AG288">
        <f>IFERROR(VLOOKUP(B288,Miljö!$B$1:$AC$550,MATCH("Köpt mängd produktionsspecifik fjärrvärme:",Miljö!$B$1:$AC$1,0),FALSE)/1,0)</f>
        <v>0</v>
      </c>
      <c r="AI288">
        <f t="shared" si="92"/>
        <v>0.81650000000000011</v>
      </c>
      <c r="AJ288">
        <f t="shared" si="93"/>
        <v>0.81650000000000011</v>
      </c>
      <c r="AK288">
        <f>IF(ISERROR(1/VLOOKUP($B288,Leveranser!$B$1:$S$499,MATCH("Såld värme (GWh)",Leveranser!$B$1:$S$1,0),FALSE)),"",VLOOKUP($B288,Leveranser!$B$1:$S$499,MATCH("Såld värme (GWh)",Leveranser!$B$1:$S$1,0),FALSE))</f>
        <v>0.79400000000000004</v>
      </c>
      <c r="AL288">
        <f>VLOOKUP($B288,Leveranser!$B$1:$Y$499,MATCH("Totalt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114">
        <f t="shared" si="94"/>
        <v>0.97244335578689522</v>
      </c>
      <c r="AP288" t="str">
        <f>IFERROR(VLOOKUP($B288,Miljövärden!$B$2:$H$600,7,FALSE),"Nej, saknas")</f>
        <v>Ja</v>
      </c>
      <c r="AQ288" t="str">
        <f>IFERROR(VLOOKUP($B288,Miljövärden!$B$2:$H$600,6,FALSE),"Nej, saknas")</f>
        <v>Ja</v>
      </c>
      <c r="AU288">
        <f t="shared" si="95"/>
        <v>2.2800000000000001E-2</v>
      </c>
      <c r="AV288">
        <f t="shared" si="96"/>
        <v>0</v>
      </c>
      <c r="AW288">
        <f t="shared" si="97"/>
        <v>0</v>
      </c>
      <c r="AX288">
        <f t="shared" si="98"/>
        <v>0.78300000000000003</v>
      </c>
      <c r="AZ288">
        <f t="shared" si="99"/>
        <v>0.78300000000000003</v>
      </c>
      <c r="BC288">
        <f t="shared" si="100"/>
        <v>1.0699999999999999E-2</v>
      </c>
      <c r="BD288">
        <f t="shared" si="101"/>
        <v>0</v>
      </c>
      <c r="BE288">
        <f t="shared" si="102"/>
        <v>0.78300000000000003</v>
      </c>
      <c r="BF288">
        <f t="shared" si="103"/>
        <v>0</v>
      </c>
      <c r="BG288">
        <f t="shared" si="104"/>
        <v>2.2800000000000001E-2</v>
      </c>
      <c r="BH288">
        <f>VLOOKUP(B288,Miljö!$B$1:$BX$482,MATCH("Fossilandel för ursprungspecificerad el ()",Miljö!$B$1:$I$1,0),FALSE)</f>
        <v>0</v>
      </c>
      <c r="BI288">
        <f>VLOOKUP(B288,Miljö!$B$1:$BX$482,MATCH("Kärnkraftsandel för ursprungsspecificerad el ()",Miljö!$B$1:$O$1,0),FALSE)</f>
        <v>0</v>
      </c>
      <c r="BJ288">
        <f t="shared" si="105"/>
        <v>0</v>
      </c>
      <c r="BK288" t="str">
        <f>VLOOKUP(B288,Miljö!$B$1:$P$482,MATCH("Fossil andel i procent (%)",Miljö!$B$1:$P$1,0),FALSE)</f>
        <v>ET</v>
      </c>
      <c r="BL288">
        <f t="shared" si="106"/>
        <v>0.81650000000000011</v>
      </c>
      <c r="BO288" s="21">
        <f t="shared" si="107"/>
        <v>1.3104715248009796E-2</v>
      </c>
      <c r="BP288" s="115">
        <f t="shared" si="108"/>
        <v>0</v>
      </c>
      <c r="BQ288" s="115">
        <f t="shared" si="109"/>
        <v>0.98689528475199018</v>
      </c>
      <c r="BR288" s="115">
        <f t="shared" si="110"/>
        <v>0</v>
      </c>
      <c r="BT288" s="116">
        <f t="shared" si="111"/>
        <v>1</v>
      </c>
      <c r="BW288" s="115">
        <f>IF(AP288="Ja",VLOOKUP(B288,Miljövärden!$B$2:$H$600,MATCH("Total andel fossilt",Miljövärden!$B$2:$H$2,0),FALSE),"")</f>
        <v>1.31047E-2</v>
      </c>
      <c r="BX288" s="116">
        <f t="shared" si="112"/>
        <v>-1.5248009795770789E-8</v>
      </c>
      <c r="BZ288">
        <f t="shared" si="113"/>
        <v>-1.5248009795770789E-8</v>
      </c>
      <c r="CA288" s="115">
        <f t="shared" si="114"/>
        <v>0</v>
      </c>
    </row>
    <row r="289" spans="1:79">
      <c r="A289" t="s">
        <v>455</v>
      </c>
      <c r="B289" t="s">
        <v>459</v>
      </c>
      <c r="C289">
        <f>VLOOKUP($B289,'Tillförd energi'!$B$1:$AI$720,MATCH(C$1,'Tillförd energi'!$B$1:$AQ$1,0),FALSE)</f>
        <v>1.6</v>
      </c>
      <c r="D289">
        <f>VLOOKUP($B289,'Tillförd energi'!$B$1:$AI$720,MATCH(D$1,'Tillförd energi'!$B$1:$AQ$1,0),FALSE)</f>
        <v>43.918999999999997</v>
      </c>
      <c r="E289">
        <f>VLOOKUP($B289,'Tillförd energi'!$B$1:$AI$720,MATCH(E$1,'Tillförd energi'!$B$1:$AQ$1,0),FALSE)</f>
        <v>0</v>
      </c>
      <c r="F289">
        <f>VLOOKUP($B289,'Tillförd energi'!$B$1:$AI$720,MATCH(F$1,'Tillförd energi'!$B$1:$AQ$1,0),FALSE)</f>
        <v>1.5</v>
      </c>
      <c r="G289">
        <f>VLOOKUP($B289,'Tillförd energi'!$B$1:$AI$720,MATCH(G$1,'Tillförd energi'!$B$1:$AQ$1,0),FALSE)</f>
        <v>0</v>
      </c>
      <c r="H289">
        <f>VLOOKUP($B289,'Tillförd energi'!$B$1:$AI$720,MATCH(H$1,'Tillförd energi'!$B$1:$AQ$1,0),FALSE)</f>
        <v>0</v>
      </c>
      <c r="I289">
        <f>VLOOKUP($B289,'Tillförd energi'!$B$1:$AI$720,MATCH(I$1,'Tillförd energi'!$B$1:$AQ$1,0),FALSE)</f>
        <v>2337.09</v>
      </c>
      <c r="J289">
        <f>VLOOKUP($B289,'Tillförd energi'!$B$1:$AI$720,MATCH(J$1,'Tillförd energi'!$B$1:$AQ$1,0),FALSE)</f>
        <v>0</v>
      </c>
      <c r="K289">
        <f>VLOOKUP($B289,'Tillförd energi'!$B$1:$AI$720,MATCH(K$1,'Tillförd energi'!$B$1:$AQ$1,0),FALSE)</f>
        <v>0</v>
      </c>
      <c r="L289">
        <f>VLOOKUP($B289,'Tillförd energi'!$B$1:$AI$720,MATCH(L$1,'Tillförd energi'!$B$1:$AQ$1,0),FALSE)</f>
        <v>304.21800000000002</v>
      </c>
      <c r="M289">
        <f>VLOOKUP($B289,'Tillförd energi'!$B$1:$AI$720,MATCH(M$1,'Tillförd energi'!$B$1:$AQ$1,0),FALSE)</f>
        <v>0</v>
      </c>
      <c r="N289">
        <f>VLOOKUP($B289,'Tillförd energi'!$B$1:$AI$720,MATCH(N$1,'Tillförd energi'!$B$1:$AQ$1,0),FALSE)</f>
        <v>1347.27</v>
      </c>
      <c r="O289">
        <f>VLOOKUP($B289,'Tillförd energi'!$B$1:$AI$720,MATCH(O$1,'Tillförd energi'!$B$1:$AQ$1,0),FALSE)</f>
        <v>0</v>
      </c>
      <c r="P289">
        <f>VLOOKUP($B289,'Tillförd energi'!$B$1:$AI$720,MATCH(P$1,'Tillförd energi'!$B$1:$AQ$1,0),FALSE)</f>
        <v>0</v>
      </c>
      <c r="Q289">
        <f>VLOOKUP($B289,'Tillförd energi'!$B$1:$AI$720,MATCH(Q$1,'Tillförd energi'!$B$1:$AQ$1,0),FALSE)</f>
        <v>3.5</v>
      </c>
      <c r="R289">
        <f>VLOOKUP($B289,'Tillförd energi'!$B$1:$AI$720,MATCH(R$1,'Tillförd energi'!$B$1:$AQ$1,0),FALSE)</f>
        <v>192.52099999999999</v>
      </c>
      <c r="S289">
        <f>VLOOKUP($B289,'Tillförd energi'!$B$1:$AI$720,MATCH(S$1,'Tillförd energi'!$B$1:$AQ$1,0),FALSE)</f>
        <v>0</v>
      </c>
      <c r="T289">
        <f>VLOOKUP($B289,'Tillförd energi'!$B$1:$AI$720,MATCH(T$1,'Tillförd energi'!$B$1:$AQ$1,0),FALSE)</f>
        <v>0</v>
      </c>
      <c r="U289">
        <f>VLOOKUP($B289,'Tillförd energi'!$B$1:$AI$720,MATCH(U$1,'Tillförd energi'!$B$1:$AQ$1,0),FALSE)</f>
        <v>0</v>
      </c>
      <c r="V289">
        <f>VLOOKUP($B289,'Tillförd energi'!$B$1:$AI$720,MATCH(V$1,'Tillförd energi'!$B$1:$AQ$1,0),FALSE)</f>
        <v>24.242999999999999</v>
      </c>
      <c r="W289">
        <f>VLOOKUP($B289,'Tillförd energi'!$B$1:$AI$720,MATCH(W$1,'Tillförd energi'!$B$1:$AQ$1,0),FALSE)</f>
        <v>84.789000000000001</v>
      </c>
      <c r="X289">
        <f>VLOOKUP($B289,'Tillförd energi'!$B$1:$AI$720,MATCH(X$1,'Tillförd energi'!$B$1:$AQ$1,0),FALSE)</f>
        <v>0</v>
      </c>
      <c r="Y289">
        <f>VLOOKUP($B289,'Tillförd energi'!$B$1:$AI$720,MATCH(Y$1,'Tillförd energi'!$B$1:$AQ$1,0),FALSE)</f>
        <v>0</v>
      </c>
      <c r="Z289">
        <f>VLOOKUP($B289,'Tillförd energi'!$B$1:$AI$720,MATCH(Z$1,'Tillförd energi'!$B$1:$AQ$1,0),FALSE)</f>
        <v>72.474999999999994</v>
      </c>
      <c r="AA289">
        <f>VLOOKUP($B289,'Tillförd energi'!$B$1:$AI$720,MATCH(AA$1,'Tillförd energi'!$B$1:$AQ$1,0),FALSE)</f>
        <v>616.67600000000004</v>
      </c>
      <c r="AB289">
        <f>VLOOKUP($B289,'Tillförd energi'!$B$1:$AI$720,MATCH(AB$1,'Tillförd energi'!$B$1:$AQ$1,0),FALSE)</f>
        <v>1259.05</v>
      </c>
      <c r="AC289">
        <f>VLOOKUP($B289,'Tillförd energi'!$B$1:$AI$720,MATCH(AC$1,'Tillförd energi'!$B$1:$AQ$1,0),FALSE)</f>
        <v>872.12599999999998</v>
      </c>
      <c r="AD289">
        <f>VLOOKUP($B289,'Tillförd energi'!$B$1:$AI$720,MATCH(AD$1,'Tillförd energi'!$B$1:$AQ$1,0),FALSE)</f>
        <v>0</v>
      </c>
      <c r="AE289">
        <f>VLOOKUP($B289,'Tillförd energi'!$B$1:$AI$720,MATCH(AE$1,'Tillförd energi'!$B$1:$AQ$1,0),FALSE)</f>
        <v>0</v>
      </c>
      <c r="AF289">
        <f>VLOOKUP($B289,'Tillförd energi'!$B$1:$AI$720,MATCH(AF$1,'Tillförd energi'!$B$1:$AQ$1,0),FALSE)</f>
        <v>221.53800000000001</v>
      </c>
      <c r="AG289">
        <f>IFERROR(VLOOKUP(B289,Miljö!$B$1:$AC$550,MATCH("Köpt mängd produktionsspecifik fjärrvärme:",Miljö!$B$1:$AC$1,0),FALSE)/1,0)</f>
        <v>0</v>
      </c>
      <c r="AI289">
        <f t="shared" si="92"/>
        <v>7382.5150000000012</v>
      </c>
      <c r="AJ289">
        <f t="shared" si="93"/>
        <v>7382.5150000000012</v>
      </c>
      <c r="AK289">
        <f>IF(ISERROR(1/VLOOKUP($B289,Leveranser!$B$1:$S$499,MATCH("Såld värme (GWh)",Leveranser!$B$1:$S$1,0),FALSE)),"",VLOOKUP($B289,Leveranser!$B$1:$S$499,MATCH("Såld värme (GWh)",Leveranser!$B$1:$S$1,0),FALSE))</f>
        <v>7170.8670000000002</v>
      </c>
      <c r="AL289">
        <f>VLOOKUP($B289,Leveranser!$B$1:$Y$499,MATCH("Totalt såld fjärrvärme till andra fjärrvärmeföretag",Leveranser!$B$1:$AA$1,0),FALSE)</f>
        <v>543.71699999999998</v>
      </c>
      <c r="AM289">
        <f>IF(ISERROR(1/VLOOKUP($B289,Miljö!$B$1:$S$500,MATCH("Såld mängd produktionsspecifik fjärrvärme (GWh)",Miljö!$B$1:$R$1,0),FALSE)),0,VLOOKUP($B289,Miljö!$B$1:$S$500,MATCH("Såld mängd produktionsspecifik fjärrvärme (GWh)",Miljö!$B$1:$R$1,0),FALSE))</f>
        <v>670.15700000000004</v>
      </c>
      <c r="AN289" s="114">
        <f t="shared" si="94"/>
        <v>0.97133117914423461</v>
      </c>
      <c r="AP289" t="str">
        <f>IFERROR(VLOOKUP($B289,Miljövärden!$B$2:$H$600,7,FALSE),"Nej, saknas")</f>
        <v>Ja</v>
      </c>
      <c r="AQ289" t="str">
        <f>IFERROR(VLOOKUP($B289,Miljövärden!$B$2:$H$600,6,FALSE),"Nej, saknas")</f>
        <v>Ja</v>
      </c>
      <c r="AU289">
        <f t="shared" si="95"/>
        <v>910.68900000000008</v>
      </c>
      <c r="AV289">
        <f t="shared" si="96"/>
        <v>0</v>
      </c>
      <c r="AW289">
        <f t="shared" si="97"/>
        <v>1350.77</v>
      </c>
      <c r="AX289">
        <f t="shared" si="98"/>
        <v>192.52099999999999</v>
      </c>
      <c r="AZ289">
        <f t="shared" si="99"/>
        <v>1956.5409999999999</v>
      </c>
      <c r="BC289">
        <f t="shared" si="100"/>
        <v>47.018999999999998</v>
      </c>
      <c r="BD289">
        <f t="shared" si="101"/>
        <v>0</v>
      </c>
      <c r="BE289">
        <f t="shared" si="102"/>
        <v>1652.3229999999999</v>
      </c>
      <c r="BF289">
        <f t="shared" si="103"/>
        <v>4772.4840000000004</v>
      </c>
      <c r="BG289">
        <f t="shared" si="104"/>
        <v>910.68900000000008</v>
      </c>
      <c r="BH289">
        <f>VLOOKUP(B289,Miljö!$B$1:$BX$482,MATCH("Fossilandel för ursprungspecificerad el ()",Miljö!$B$1:$I$1,0),FALSE)</f>
        <v>0</v>
      </c>
      <c r="BI289">
        <f>VLOOKUP(B289,Miljö!$B$1:$BX$482,MATCH("Kärnkraftsandel för ursprungsspecificerad el ()",Miljö!$B$1:$O$1,0),FALSE)</f>
        <v>0</v>
      </c>
      <c r="BJ289">
        <f t="shared" si="105"/>
        <v>0</v>
      </c>
      <c r="BK289" t="str">
        <f>VLOOKUP(B289,Miljö!$B$1:$P$482,MATCH("Fossil andel i procent (%)",Miljö!$B$1:$P$1,0),FALSE)</f>
        <v>ET</v>
      </c>
      <c r="BL289">
        <f t="shared" si="106"/>
        <v>7382.5150000000003</v>
      </c>
      <c r="BO289" s="21">
        <f t="shared" si="107"/>
        <v>6.368967756922945E-3</v>
      </c>
      <c r="BP289" s="115">
        <f t="shared" si="108"/>
        <v>0</v>
      </c>
      <c r="BQ289" s="115">
        <f t="shared" si="109"/>
        <v>0.34717328715214252</v>
      </c>
      <c r="BR289" s="115">
        <f t="shared" si="110"/>
        <v>0.64645774509093445</v>
      </c>
      <c r="BT289" s="116">
        <f t="shared" si="111"/>
        <v>1</v>
      </c>
      <c r="BW289" s="115">
        <f>IF(AP289="Ja",VLOOKUP(B289,Miljövärden!$B$2:$H$600,MATCH("Total andel fossilt",Miljövärden!$B$2:$H$2,0),FALSE),"")</f>
        <v>6.9881800000000001E-3</v>
      </c>
      <c r="BX289" s="116">
        <f t="shared" si="112"/>
        <v>6.1921224307705507E-4</v>
      </c>
      <c r="BZ289">
        <f t="shared" si="113"/>
        <v>6.1921224307705507E-4</v>
      </c>
      <c r="CA289" s="115">
        <f t="shared" si="114"/>
        <v>1E-3</v>
      </c>
    </row>
    <row r="290" spans="1:79">
      <c r="A290" t="s">
        <v>455</v>
      </c>
      <c r="B290" t="s">
        <v>463</v>
      </c>
      <c r="C290">
        <f>VLOOKUP($B290,'Tillförd energi'!$B$1:$AI$720,MATCH(C$1,'Tillförd energi'!$B$1:$AQ$1,0),FALSE)</f>
        <v>0</v>
      </c>
      <c r="D290">
        <f>VLOOKUP($B290,'Tillförd energi'!$B$1:$AI$720,MATCH(D$1,'Tillförd energi'!$B$1:$AQ$1,0),FALSE)</f>
        <v>0</v>
      </c>
      <c r="E290">
        <f>VLOOKUP($B290,'Tillförd energi'!$B$1:$AI$720,MATCH(E$1,'Tillförd energi'!$B$1:$AQ$1,0),FALSE)</f>
        <v>0</v>
      </c>
      <c r="F290">
        <f>VLOOKUP($B290,'Tillförd energi'!$B$1:$AI$720,MATCH(F$1,'Tillförd energi'!$B$1:$AQ$1,0),FALSE)</f>
        <v>0</v>
      </c>
      <c r="G290">
        <f>VLOOKUP($B290,'Tillförd energi'!$B$1:$AI$720,MATCH(G$1,'Tillförd energi'!$B$1:$AQ$1,0),FALSE)</f>
        <v>0</v>
      </c>
      <c r="H290">
        <f>VLOOKUP($B290,'Tillförd energi'!$B$1:$AI$720,MATCH(H$1,'Tillförd energi'!$B$1:$AQ$1,0),FALSE)</f>
        <v>0</v>
      </c>
      <c r="I290">
        <f>VLOOKUP($B290,'Tillförd energi'!$B$1:$AI$720,MATCH(I$1,'Tillförd energi'!$B$1:$AQ$1,0),FALSE)</f>
        <v>0</v>
      </c>
      <c r="J290">
        <f>VLOOKUP($B290,'Tillförd energi'!$B$1:$AI$720,MATCH(J$1,'Tillförd energi'!$B$1:$AQ$1,0),FALSE)</f>
        <v>0</v>
      </c>
      <c r="K290">
        <f>VLOOKUP($B290,'Tillförd energi'!$B$1:$AI$720,MATCH(K$1,'Tillförd energi'!$B$1:$AQ$1,0),FALSE)</f>
        <v>0</v>
      </c>
      <c r="L290">
        <f>VLOOKUP($B290,'Tillförd energi'!$B$1:$AI$720,MATCH(L$1,'Tillförd energi'!$B$1:$AQ$1,0),FALSE)</f>
        <v>0</v>
      </c>
      <c r="M290">
        <f>VLOOKUP($B290,'Tillförd energi'!$B$1:$AI$720,MATCH(M$1,'Tillförd energi'!$B$1:$AQ$1,0),FALSE)</f>
        <v>0</v>
      </c>
      <c r="N290">
        <f>VLOOKUP($B290,'Tillförd energi'!$B$1:$AI$720,MATCH(N$1,'Tillförd energi'!$B$1:$AQ$1,0),FALSE)</f>
        <v>0</v>
      </c>
      <c r="O290">
        <f>VLOOKUP($B290,'Tillförd energi'!$B$1:$AI$720,MATCH(O$1,'Tillförd energi'!$B$1:$AQ$1,0),FALSE)</f>
        <v>0</v>
      </c>
      <c r="P290">
        <f>VLOOKUP($B290,'Tillförd energi'!$B$1:$AI$720,MATCH(P$1,'Tillförd energi'!$B$1:$AQ$1,0),FALSE)</f>
        <v>0</v>
      </c>
      <c r="Q290">
        <f>VLOOKUP($B290,'Tillförd energi'!$B$1:$AI$720,MATCH(Q$1,'Tillförd energi'!$B$1:$AQ$1,0),FALSE)</f>
        <v>0</v>
      </c>
      <c r="R290">
        <f>VLOOKUP($B290,'Tillförd energi'!$B$1:$AI$720,MATCH(R$1,'Tillförd energi'!$B$1:$AQ$1,0),FALSE)</f>
        <v>15.746</v>
      </c>
      <c r="S290">
        <f>VLOOKUP($B290,'Tillförd energi'!$B$1:$AI$720,MATCH(S$1,'Tillförd energi'!$B$1:$AQ$1,0),FALSE)</f>
        <v>0</v>
      </c>
      <c r="T290">
        <f>VLOOKUP($B290,'Tillförd energi'!$B$1:$AI$720,MATCH(T$1,'Tillförd energi'!$B$1:$AQ$1,0),FALSE)</f>
        <v>0</v>
      </c>
      <c r="U290">
        <f>VLOOKUP($B290,'Tillförd energi'!$B$1:$AI$720,MATCH(U$1,'Tillförd energi'!$B$1:$AQ$1,0),FALSE)</f>
        <v>0</v>
      </c>
      <c r="V290">
        <f>VLOOKUP($B290,'Tillförd energi'!$B$1:$AI$720,MATCH(V$1,'Tillförd energi'!$B$1:$AQ$1,0),FALSE)</f>
        <v>0</v>
      </c>
      <c r="W290">
        <f>VLOOKUP($B290,'Tillförd energi'!$B$1:$AI$720,MATCH(W$1,'Tillförd energi'!$B$1:$AQ$1,0),FALSE)</f>
        <v>19.728000000000002</v>
      </c>
      <c r="X290">
        <f>VLOOKUP($B290,'Tillförd energi'!$B$1:$AI$720,MATCH(X$1,'Tillförd energi'!$B$1:$AQ$1,0),FALSE)</f>
        <v>0</v>
      </c>
      <c r="Y290">
        <f>VLOOKUP($B290,'Tillförd energi'!$B$1:$AI$720,MATCH(Y$1,'Tillförd energi'!$B$1:$AQ$1,0),FALSE)</f>
        <v>0</v>
      </c>
      <c r="Z290">
        <f>VLOOKUP($B290,'Tillförd energi'!$B$1:$AI$720,MATCH(Z$1,'Tillförd energi'!$B$1:$AQ$1,0),FALSE)</f>
        <v>7.1937800000000003</v>
      </c>
      <c r="AA290">
        <f>VLOOKUP($B290,'Tillförd energi'!$B$1:$AI$720,MATCH(AA$1,'Tillförd energi'!$B$1:$AQ$1,0),FALSE)</f>
        <v>7.6986699999999999</v>
      </c>
      <c r="AB290">
        <f>VLOOKUP($B290,'Tillförd energi'!$B$1:$AI$720,MATCH(AB$1,'Tillförd energi'!$B$1:$AQ$1,0),FALSE)</f>
        <v>10.622299999999999</v>
      </c>
      <c r="AC290">
        <f>VLOOKUP($B290,'Tillförd energi'!$B$1:$AI$720,MATCH(AC$1,'Tillförd energi'!$B$1:$AQ$1,0),FALSE)</f>
        <v>0</v>
      </c>
      <c r="AD290">
        <f>VLOOKUP($B290,'Tillförd energi'!$B$1:$AI$720,MATCH(AD$1,'Tillförd energi'!$B$1:$AQ$1,0),FALSE)</f>
        <v>0</v>
      </c>
      <c r="AE290">
        <f>VLOOKUP($B290,'Tillförd energi'!$B$1:$AI$720,MATCH(AE$1,'Tillförd energi'!$B$1:$AQ$1,0),FALSE)</f>
        <v>0</v>
      </c>
      <c r="AF290">
        <f>VLOOKUP($B290,'Tillförd energi'!$B$1:$AI$720,MATCH(AF$1,'Tillförd energi'!$B$1:$AQ$1,0),FALSE)</f>
        <v>0.91654899999999995</v>
      </c>
      <c r="AG290">
        <f>IFERROR(VLOOKUP(B290,Miljö!$B$1:$AC$550,MATCH("Köpt mängd produktionsspecifik fjärrvärme:",Miljö!$B$1:$AC$1,0),FALSE)/1,0)</f>
        <v>0</v>
      </c>
      <c r="AI290">
        <f t="shared" si="92"/>
        <v>61.905299000000014</v>
      </c>
      <c r="AJ290">
        <f t="shared" si="93"/>
        <v>61.905299000000014</v>
      </c>
      <c r="AK290">
        <f>IF(ISERROR(1/VLOOKUP($B290,Leveranser!$B$1:$S$499,MATCH("Såld värme (GWh)",Leveranser!$B$1:$S$1,0),FALSE)),"",VLOOKUP($B290,Leveranser!$B$1:$S$499,MATCH("Såld värme (GWh)",Leveranser!$B$1:$S$1,0),FALSE))</f>
        <v>52.953000000000003</v>
      </c>
      <c r="AL290">
        <f>VLOOKUP($B290,Leveranser!$B$1:$Y$499,MATCH("Totalt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114">
        <f t="shared" si="94"/>
        <v>0.85538719391372287</v>
      </c>
      <c r="AP290" t="str">
        <f>IFERROR(VLOOKUP($B290,Miljövärden!$B$2:$H$600,7,FALSE),"Nej, saknas")</f>
        <v>Ja</v>
      </c>
      <c r="AQ290" t="str">
        <f>IFERROR(VLOOKUP($B290,Miljövärden!$B$2:$H$600,6,FALSE),"Nej, saknas")</f>
        <v>Ja</v>
      </c>
      <c r="AU290">
        <f t="shared" si="95"/>
        <v>15.808999</v>
      </c>
      <c r="AV290">
        <f t="shared" si="96"/>
        <v>0</v>
      </c>
      <c r="AW290">
        <f t="shared" si="97"/>
        <v>0</v>
      </c>
      <c r="AX290">
        <f t="shared" si="98"/>
        <v>15.746</v>
      </c>
      <c r="AZ290">
        <f t="shared" si="99"/>
        <v>35.474000000000004</v>
      </c>
      <c r="BC290">
        <f t="shared" si="100"/>
        <v>0</v>
      </c>
      <c r="BD290">
        <f t="shared" si="101"/>
        <v>0</v>
      </c>
      <c r="BE290">
        <f t="shared" si="102"/>
        <v>35.474000000000004</v>
      </c>
      <c r="BF290">
        <f t="shared" si="103"/>
        <v>10.622299999999999</v>
      </c>
      <c r="BG290">
        <f t="shared" si="104"/>
        <v>15.808999</v>
      </c>
      <c r="BH290">
        <f>VLOOKUP(B290,Miljö!$B$1:$BX$482,MATCH("Fossilandel för ursprungspecificerad el ()",Miljö!$B$1:$I$1,0),FALSE)</f>
        <v>0.47</v>
      </c>
      <c r="BI290">
        <f>VLOOKUP(B290,Miljö!$B$1:$BX$482,MATCH("Kärnkraftsandel för ursprungsspecificerad el ()",Miljö!$B$1:$O$1,0),FALSE)</f>
        <v>0</v>
      </c>
      <c r="BJ290">
        <f t="shared" si="105"/>
        <v>0</v>
      </c>
      <c r="BK290" t="str">
        <f>VLOOKUP(B290,Miljö!$B$1:$P$482,MATCH("Fossil andel i procent (%)",Miljö!$B$1:$P$1,0),FALSE)</f>
        <v>ET</v>
      </c>
      <c r="BL290">
        <f t="shared" si="106"/>
        <v>61.905298999999999</v>
      </c>
      <c r="BO290" s="21">
        <f t="shared" si="107"/>
        <v>0.12002574335356977</v>
      </c>
      <c r="BP290" s="115">
        <f t="shared" si="108"/>
        <v>0</v>
      </c>
      <c r="BQ290" s="115">
        <f t="shared" si="109"/>
        <v>0.70838474538342844</v>
      </c>
      <c r="BR290" s="115">
        <f t="shared" si="110"/>
        <v>0.1715895112630019</v>
      </c>
      <c r="BT290" s="116">
        <f t="shared" si="111"/>
        <v>1</v>
      </c>
      <c r="BW290" s="115">
        <f>IF(AP290="Ja",VLOOKUP(B290,Miljövärden!$B$2:$H$600,MATCH("Total andel fossilt",Miljövärden!$B$2:$H$2,0),FALSE),"")</f>
        <v>0.12002599999999999</v>
      </c>
      <c r="BX290" s="116">
        <f t="shared" si="112"/>
        <v>2.5664643021894307E-7</v>
      </c>
      <c r="BZ290">
        <f t="shared" si="113"/>
        <v>2.5664643021894307E-7</v>
      </c>
      <c r="CA290" s="115">
        <f t="shared" si="114"/>
        <v>0</v>
      </c>
    </row>
    <row r="291" spans="1:79">
      <c r="A291" t="s">
        <v>465</v>
      </c>
      <c r="B291" t="s">
        <v>466</v>
      </c>
      <c r="C291">
        <f>VLOOKUP($B291,'Tillförd energi'!$B$1:$AI$720,MATCH(C$1,'Tillförd energi'!$B$1:$AQ$1,0),FALSE)</f>
        <v>0</v>
      </c>
      <c r="D291">
        <f>VLOOKUP($B291,'Tillförd energi'!$B$1:$AI$720,MATCH(D$1,'Tillförd energi'!$B$1:$AQ$1,0),FALSE)</f>
        <v>0</v>
      </c>
      <c r="E291">
        <f>VLOOKUP($B291,'Tillförd energi'!$B$1:$AI$720,MATCH(E$1,'Tillförd energi'!$B$1:$AQ$1,0),FALSE)</f>
        <v>0</v>
      </c>
      <c r="F291">
        <f>VLOOKUP($B291,'Tillförd energi'!$B$1:$AI$720,MATCH(F$1,'Tillförd energi'!$B$1:$AQ$1,0),FALSE)</f>
        <v>1.4139999999999999</v>
      </c>
      <c r="G291">
        <f>VLOOKUP($B291,'Tillförd energi'!$B$1:$AI$720,MATCH(G$1,'Tillförd energi'!$B$1:$AQ$1,0),FALSE)</f>
        <v>0</v>
      </c>
      <c r="H291">
        <f>VLOOKUP($B291,'Tillförd energi'!$B$1:$AI$720,MATCH(H$1,'Tillförd energi'!$B$1:$AQ$1,0),FALSE)</f>
        <v>0</v>
      </c>
      <c r="I291">
        <f>VLOOKUP($B291,'Tillförd energi'!$B$1:$AI$720,MATCH(I$1,'Tillförd energi'!$B$1:$AQ$1,0),FALSE)</f>
        <v>0</v>
      </c>
      <c r="J291">
        <f>VLOOKUP($B291,'Tillförd energi'!$B$1:$AI$720,MATCH(J$1,'Tillförd energi'!$B$1:$AQ$1,0),FALSE)</f>
        <v>0</v>
      </c>
      <c r="K291">
        <f>VLOOKUP($B291,'Tillförd energi'!$B$1:$AI$720,MATCH(K$1,'Tillförd energi'!$B$1:$AQ$1,0),FALSE)</f>
        <v>0</v>
      </c>
      <c r="L291">
        <f>VLOOKUP($B291,'Tillförd energi'!$B$1:$AI$720,MATCH(L$1,'Tillförd energi'!$B$1:$AQ$1,0),FALSE)</f>
        <v>0</v>
      </c>
      <c r="M291">
        <f>VLOOKUP($B291,'Tillförd energi'!$B$1:$AI$720,MATCH(M$1,'Tillförd energi'!$B$1:$AQ$1,0),FALSE)</f>
        <v>0</v>
      </c>
      <c r="N291">
        <f>VLOOKUP($B291,'Tillförd energi'!$B$1:$AI$720,MATCH(N$1,'Tillförd energi'!$B$1:$AQ$1,0),FALSE)</f>
        <v>0</v>
      </c>
      <c r="O291">
        <f>VLOOKUP($B291,'Tillförd energi'!$B$1:$AI$720,MATCH(O$1,'Tillförd energi'!$B$1:$AQ$1,0),FALSE)</f>
        <v>20.260000000000002</v>
      </c>
      <c r="P291">
        <f>VLOOKUP($B291,'Tillförd energi'!$B$1:$AI$720,MATCH(P$1,'Tillförd energi'!$B$1:$AQ$1,0),FALSE)</f>
        <v>0</v>
      </c>
      <c r="Q291">
        <f>VLOOKUP($B291,'Tillförd energi'!$B$1:$AI$720,MATCH(Q$1,'Tillförd energi'!$B$1:$AQ$1,0),FALSE)</f>
        <v>0</v>
      </c>
      <c r="R291">
        <f>VLOOKUP($B291,'Tillförd energi'!$B$1:$AI$720,MATCH(R$1,'Tillförd energi'!$B$1:$AQ$1,0),FALSE)</f>
        <v>0</v>
      </c>
      <c r="S291">
        <f>VLOOKUP($B291,'Tillförd energi'!$B$1:$AI$720,MATCH(S$1,'Tillförd energi'!$B$1:$AQ$1,0),FALSE)</f>
        <v>0</v>
      </c>
      <c r="T291">
        <f>VLOOKUP($B291,'Tillförd energi'!$B$1:$AI$720,MATCH(T$1,'Tillförd energi'!$B$1:$AQ$1,0),FALSE)</f>
        <v>0</v>
      </c>
      <c r="U291">
        <f>VLOOKUP($B291,'Tillförd energi'!$B$1:$AI$720,MATCH(U$1,'Tillförd energi'!$B$1:$AQ$1,0),FALSE)</f>
        <v>0</v>
      </c>
      <c r="V291">
        <f>VLOOKUP($B291,'Tillförd energi'!$B$1:$AI$720,MATCH(V$1,'Tillförd energi'!$B$1:$AQ$1,0),FALSE)</f>
        <v>0</v>
      </c>
      <c r="W291">
        <f>VLOOKUP($B291,'Tillförd energi'!$B$1:$AI$720,MATCH(W$1,'Tillförd energi'!$B$1:$AQ$1,0),FALSE)</f>
        <v>0</v>
      </c>
      <c r="X291">
        <f>VLOOKUP($B291,'Tillförd energi'!$B$1:$AI$720,MATCH(X$1,'Tillförd energi'!$B$1:$AQ$1,0),FALSE)</f>
        <v>0</v>
      </c>
      <c r="Y291">
        <f>VLOOKUP($B291,'Tillförd energi'!$B$1:$AI$720,MATCH(Y$1,'Tillförd energi'!$B$1:$AQ$1,0),FALSE)</f>
        <v>0</v>
      </c>
      <c r="Z291">
        <f>VLOOKUP($B291,'Tillförd energi'!$B$1:$AI$720,MATCH(Z$1,'Tillförd energi'!$B$1:$AQ$1,0),FALSE)</f>
        <v>0</v>
      </c>
      <c r="AA291">
        <f>VLOOKUP($B291,'Tillförd energi'!$B$1:$AI$720,MATCH(AA$1,'Tillförd energi'!$B$1:$AQ$1,0),FALSE)</f>
        <v>0</v>
      </c>
      <c r="AB291">
        <f>VLOOKUP($B291,'Tillförd energi'!$B$1:$AI$720,MATCH(AB$1,'Tillförd energi'!$B$1:$AQ$1,0),FALSE)</f>
        <v>0</v>
      </c>
      <c r="AC291">
        <f>VLOOKUP($B291,'Tillförd energi'!$B$1:$AI$720,MATCH(AC$1,'Tillförd energi'!$B$1:$AQ$1,0),FALSE)</f>
        <v>1.4019999999999999</v>
      </c>
      <c r="AD291">
        <f>VLOOKUP($B291,'Tillförd energi'!$B$1:$AI$720,MATCH(AD$1,'Tillförd energi'!$B$1:$AQ$1,0),FALSE)</f>
        <v>0</v>
      </c>
      <c r="AE291">
        <f>VLOOKUP($B291,'Tillförd energi'!$B$1:$AI$720,MATCH(AE$1,'Tillförd energi'!$B$1:$AQ$1,0),FALSE)</f>
        <v>0</v>
      </c>
      <c r="AF291">
        <f>VLOOKUP($B291,'Tillförd energi'!$B$1:$AI$720,MATCH(AF$1,'Tillförd energi'!$B$1:$AQ$1,0),FALSE)</f>
        <v>0.58399999999999996</v>
      </c>
      <c r="AG291">
        <f>IFERROR(VLOOKUP(B291,Miljö!$B$1:$AC$550,MATCH("Köpt mängd produktionsspecifik fjärrvärme:",Miljö!$B$1:$AC$1,0),FALSE)/1,0)</f>
        <v>0</v>
      </c>
      <c r="AI291">
        <f t="shared" si="92"/>
        <v>23.660000000000004</v>
      </c>
      <c r="AJ291">
        <f t="shared" si="93"/>
        <v>23.660000000000004</v>
      </c>
      <c r="AK291">
        <f>IF(ISERROR(1/VLOOKUP($B291,Leveranser!$B$1:$S$499,MATCH("Såld värme (GWh)",Leveranser!$B$1:$S$1,0),FALSE)),"",VLOOKUP($B291,Leveranser!$B$1:$S$499,MATCH("Såld värme (GWh)",Leveranser!$B$1:$S$1,0),FALSE))</f>
        <v>17.099</v>
      </c>
      <c r="AL291">
        <f>VLOOKUP($B291,Leveranser!$B$1:$Y$499,MATCH("Totalt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114">
        <f t="shared" si="94"/>
        <v>0.72269653423499569</v>
      </c>
      <c r="AP291" t="str">
        <f>IFERROR(VLOOKUP($B291,Miljövärden!$B$2:$H$600,7,FALSE),"Nej, saknas")</f>
        <v>Ja</v>
      </c>
      <c r="AQ291" t="str">
        <f>IFERROR(VLOOKUP($B291,Miljövärden!$B$2:$H$600,6,FALSE),"Nej, saknas")</f>
        <v>Ja</v>
      </c>
      <c r="AU291">
        <f t="shared" si="95"/>
        <v>0.58399999999999996</v>
      </c>
      <c r="AV291">
        <f t="shared" si="96"/>
        <v>0</v>
      </c>
      <c r="AW291">
        <f t="shared" si="97"/>
        <v>20.260000000000002</v>
      </c>
      <c r="AX291">
        <f t="shared" si="98"/>
        <v>0</v>
      </c>
      <c r="AZ291">
        <f t="shared" si="99"/>
        <v>20.260000000000002</v>
      </c>
      <c r="BC291">
        <f t="shared" si="100"/>
        <v>1.4139999999999999</v>
      </c>
      <c r="BD291">
        <f t="shared" si="101"/>
        <v>0</v>
      </c>
      <c r="BE291">
        <f t="shared" si="102"/>
        <v>20.260000000000002</v>
      </c>
      <c r="BF291">
        <f t="shared" si="103"/>
        <v>1.4019999999999999</v>
      </c>
      <c r="BG291">
        <f t="shared" si="104"/>
        <v>0.58399999999999996</v>
      </c>
      <c r="BH291">
        <f>VLOOKUP(B291,Miljö!$B$1:$BX$482,MATCH("Fossilandel för ursprungspecificerad el ()",Miljö!$B$1:$I$1,0),FALSE)</f>
        <v>0.47</v>
      </c>
      <c r="BI291">
        <f>VLOOKUP(B291,Miljö!$B$1:$BX$482,MATCH("Kärnkraftsandel för ursprungsspecificerad el ()",Miljö!$B$1:$O$1,0),FALSE)</f>
        <v>0.48170000000000002</v>
      </c>
      <c r="BJ291">
        <f t="shared" si="105"/>
        <v>0</v>
      </c>
      <c r="BK291" t="str">
        <f>VLOOKUP(B291,Miljö!$B$1:$P$482,MATCH("Fossil andel i procent (%)",Miljö!$B$1:$P$1,0),FALSE)</f>
        <v>ET</v>
      </c>
      <c r="BL291">
        <f t="shared" si="106"/>
        <v>23.660000000000004</v>
      </c>
      <c r="BO291" s="21">
        <f t="shared" si="107"/>
        <v>7.136432797971258E-2</v>
      </c>
      <c r="BP291" s="115">
        <f t="shared" si="108"/>
        <v>1.1889805579036345E-2</v>
      </c>
      <c r="BQ291" s="115">
        <f t="shared" si="109"/>
        <v>0.85748973795435335</v>
      </c>
      <c r="BR291" s="115">
        <f t="shared" si="110"/>
        <v>5.9256128486897708E-2</v>
      </c>
      <c r="BT291" s="116">
        <f t="shared" si="111"/>
        <v>1</v>
      </c>
      <c r="BW291" s="115">
        <f>IF(AP291="Ja",VLOOKUP(B291,Miljövärden!$B$2:$H$600,MATCH("Total andel fossilt",Miljövärden!$B$2:$H$2,0),FALSE),"")</f>
        <v>7.1364300000000006E-2</v>
      </c>
      <c r="BX291" s="116">
        <f t="shared" si="112"/>
        <v>-2.7979712574621729E-8</v>
      </c>
      <c r="BZ291">
        <f t="shared" si="113"/>
        <v>-2.7979712574621729E-8</v>
      </c>
      <c r="CA291" s="115">
        <f t="shared" si="114"/>
        <v>0</v>
      </c>
    </row>
    <row r="292" spans="1:79">
      <c r="A292" t="s">
        <v>465</v>
      </c>
      <c r="B292" t="s">
        <v>467</v>
      </c>
      <c r="C292">
        <f>VLOOKUP($B292,'Tillförd energi'!$B$1:$AI$720,MATCH(C$1,'Tillförd energi'!$B$1:$AQ$1,0),FALSE)</f>
        <v>0</v>
      </c>
      <c r="D292">
        <f>VLOOKUP($B292,'Tillförd energi'!$B$1:$AI$720,MATCH(D$1,'Tillförd energi'!$B$1:$AQ$1,0),FALSE)</f>
        <v>0.28599999999999998</v>
      </c>
      <c r="E292">
        <f>VLOOKUP($B292,'Tillförd energi'!$B$1:$AI$720,MATCH(E$1,'Tillförd energi'!$B$1:$AQ$1,0),FALSE)</f>
        <v>0</v>
      </c>
      <c r="F292">
        <f>VLOOKUP($B292,'Tillförd energi'!$B$1:$AI$720,MATCH(F$1,'Tillförd energi'!$B$1:$AQ$1,0),FALSE)</f>
        <v>0</v>
      </c>
      <c r="G292">
        <f>VLOOKUP($B292,'Tillförd energi'!$B$1:$AI$720,MATCH(G$1,'Tillförd energi'!$B$1:$AQ$1,0),FALSE)</f>
        <v>0</v>
      </c>
      <c r="H292">
        <f>VLOOKUP($B292,'Tillförd energi'!$B$1:$AI$720,MATCH(H$1,'Tillförd energi'!$B$1:$AQ$1,0),FALSE)</f>
        <v>0</v>
      </c>
      <c r="I292">
        <f>VLOOKUP($B292,'Tillförd energi'!$B$1:$AI$720,MATCH(I$1,'Tillförd energi'!$B$1:$AQ$1,0),FALSE)</f>
        <v>0</v>
      </c>
      <c r="J292">
        <f>VLOOKUP($B292,'Tillförd energi'!$B$1:$AI$720,MATCH(J$1,'Tillförd energi'!$B$1:$AQ$1,0),FALSE)</f>
        <v>0</v>
      </c>
      <c r="K292">
        <f>VLOOKUP($B292,'Tillförd energi'!$B$1:$AI$720,MATCH(K$1,'Tillförd energi'!$B$1:$AQ$1,0),FALSE)</f>
        <v>0</v>
      </c>
      <c r="L292">
        <f>VLOOKUP($B292,'Tillförd energi'!$B$1:$AI$720,MATCH(L$1,'Tillförd energi'!$B$1:$AQ$1,0),FALSE)</f>
        <v>0</v>
      </c>
      <c r="M292">
        <f>VLOOKUP($B292,'Tillförd energi'!$B$1:$AI$720,MATCH(M$1,'Tillförd energi'!$B$1:$AQ$1,0),FALSE)</f>
        <v>0</v>
      </c>
      <c r="N292">
        <f>VLOOKUP($B292,'Tillförd energi'!$B$1:$AI$720,MATCH(N$1,'Tillförd energi'!$B$1:$AQ$1,0),FALSE)</f>
        <v>0</v>
      </c>
      <c r="O292">
        <f>VLOOKUP($B292,'Tillförd energi'!$B$1:$AI$720,MATCH(O$1,'Tillförd energi'!$B$1:$AQ$1,0),FALSE)</f>
        <v>0</v>
      </c>
      <c r="P292">
        <f>VLOOKUP($B292,'Tillförd energi'!$B$1:$AI$720,MATCH(P$1,'Tillförd energi'!$B$1:$AQ$1,0),FALSE)</f>
        <v>17.754999999999999</v>
      </c>
      <c r="Q292">
        <f>VLOOKUP($B292,'Tillförd energi'!$B$1:$AI$720,MATCH(Q$1,'Tillförd energi'!$B$1:$AQ$1,0),FALSE)</f>
        <v>0</v>
      </c>
      <c r="R292">
        <f>VLOOKUP($B292,'Tillförd energi'!$B$1:$AI$720,MATCH(R$1,'Tillförd energi'!$B$1:$AQ$1,0),FALSE)</f>
        <v>0</v>
      </c>
      <c r="S292">
        <f>VLOOKUP($B292,'Tillförd energi'!$B$1:$AI$720,MATCH(S$1,'Tillförd energi'!$B$1:$AQ$1,0),FALSE)</f>
        <v>0</v>
      </c>
      <c r="T292">
        <f>VLOOKUP($B292,'Tillförd energi'!$B$1:$AI$720,MATCH(T$1,'Tillförd energi'!$B$1:$AQ$1,0),FALSE)</f>
        <v>0</v>
      </c>
      <c r="U292">
        <f>VLOOKUP($B292,'Tillförd energi'!$B$1:$AI$720,MATCH(U$1,'Tillförd energi'!$B$1:$AQ$1,0),FALSE)</f>
        <v>0</v>
      </c>
      <c r="V292">
        <f>VLOOKUP($B292,'Tillförd energi'!$B$1:$AI$720,MATCH(V$1,'Tillförd energi'!$B$1:$AQ$1,0),FALSE)</f>
        <v>0.628</v>
      </c>
      <c r="W292">
        <f>VLOOKUP($B292,'Tillförd energi'!$B$1:$AI$720,MATCH(W$1,'Tillförd energi'!$B$1:$AQ$1,0),FALSE)</f>
        <v>0</v>
      </c>
      <c r="X292">
        <f>VLOOKUP($B292,'Tillförd energi'!$B$1:$AI$720,MATCH(X$1,'Tillförd energi'!$B$1:$AQ$1,0),FALSE)</f>
        <v>0</v>
      </c>
      <c r="Y292">
        <f>VLOOKUP($B292,'Tillförd energi'!$B$1:$AI$720,MATCH(Y$1,'Tillförd energi'!$B$1:$AQ$1,0),FALSE)</f>
        <v>0</v>
      </c>
      <c r="Z292">
        <f>VLOOKUP($B292,'Tillförd energi'!$B$1:$AI$720,MATCH(Z$1,'Tillförd energi'!$B$1:$AQ$1,0),FALSE)</f>
        <v>0</v>
      </c>
      <c r="AA292">
        <f>VLOOKUP($B292,'Tillförd energi'!$B$1:$AI$720,MATCH(AA$1,'Tillförd energi'!$B$1:$AQ$1,0),FALSE)</f>
        <v>0</v>
      </c>
      <c r="AB292">
        <f>VLOOKUP($B292,'Tillförd energi'!$B$1:$AI$720,MATCH(AB$1,'Tillförd energi'!$B$1:$AQ$1,0),FALSE)</f>
        <v>0</v>
      </c>
      <c r="AC292">
        <f>VLOOKUP($B292,'Tillförd energi'!$B$1:$AI$720,MATCH(AC$1,'Tillförd energi'!$B$1:$AQ$1,0),FALSE)</f>
        <v>0</v>
      </c>
      <c r="AD292">
        <f>VLOOKUP($B292,'Tillförd energi'!$B$1:$AI$720,MATCH(AD$1,'Tillförd energi'!$B$1:$AQ$1,0),FALSE)</f>
        <v>0</v>
      </c>
      <c r="AE292">
        <f>VLOOKUP($B292,'Tillförd energi'!$B$1:$AI$720,MATCH(AE$1,'Tillförd energi'!$B$1:$AQ$1,0),FALSE)</f>
        <v>0</v>
      </c>
      <c r="AF292">
        <f>VLOOKUP($B292,'Tillförd energi'!$B$1:$AI$720,MATCH(AF$1,'Tillförd energi'!$B$1:$AQ$1,0),FALSE)</f>
        <v>0.499</v>
      </c>
      <c r="AG292">
        <f>IFERROR(VLOOKUP(B292,Miljö!$B$1:$AC$550,MATCH("Köpt mängd produktionsspecifik fjärrvärme:",Miljö!$B$1:$AC$1,0),FALSE)/1,0)</f>
        <v>0</v>
      </c>
      <c r="AI292">
        <f t="shared" si="92"/>
        <v>19.167999999999999</v>
      </c>
      <c r="AJ292">
        <f t="shared" si="93"/>
        <v>19.167999999999999</v>
      </c>
      <c r="AK292">
        <f>IF(ISERROR(1/VLOOKUP($B292,Leveranser!$B$1:$S$499,MATCH("Såld värme (GWh)",Leveranser!$B$1:$S$1,0),FALSE)),"",VLOOKUP($B292,Leveranser!$B$1:$S$499,MATCH("Såld värme (GWh)",Leveranser!$B$1:$S$1,0),FALSE))</f>
        <v>14.196</v>
      </c>
      <c r="AL292">
        <f>VLOOKUP($B292,Leveranser!$B$1:$Y$499,MATCH("Totalt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114">
        <f t="shared" si="94"/>
        <v>0.74060934891485808</v>
      </c>
      <c r="AP292" t="str">
        <f>IFERROR(VLOOKUP($B292,Miljövärden!$B$2:$H$600,7,FALSE),"Nej, saknas")</f>
        <v>Ja</v>
      </c>
      <c r="AQ292" t="str">
        <f>IFERROR(VLOOKUP($B292,Miljövärden!$B$2:$H$600,6,FALSE),"Nej, saknas")</f>
        <v>Ja</v>
      </c>
      <c r="AU292">
        <f t="shared" si="95"/>
        <v>0.499</v>
      </c>
      <c r="AV292">
        <f t="shared" si="96"/>
        <v>0</v>
      </c>
      <c r="AW292">
        <f t="shared" si="97"/>
        <v>17.754999999999999</v>
      </c>
      <c r="AX292">
        <f t="shared" si="98"/>
        <v>0</v>
      </c>
      <c r="AZ292">
        <f t="shared" si="99"/>
        <v>18.382999999999999</v>
      </c>
      <c r="BC292">
        <f t="shared" si="100"/>
        <v>0.28599999999999998</v>
      </c>
      <c r="BD292">
        <f t="shared" si="101"/>
        <v>0</v>
      </c>
      <c r="BE292">
        <f t="shared" si="102"/>
        <v>18.382999999999999</v>
      </c>
      <c r="BF292">
        <f t="shared" si="103"/>
        <v>0</v>
      </c>
      <c r="BG292">
        <f t="shared" si="104"/>
        <v>0.499</v>
      </c>
      <c r="BH292">
        <f>VLOOKUP(B292,Miljö!$B$1:$BX$482,MATCH("Fossilandel för ursprungspecificerad el ()",Miljö!$B$1:$I$1,0),FALSE)</f>
        <v>0.47</v>
      </c>
      <c r="BI292">
        <f>VLOOKUP(B292,Miljö!$B$1:$BX$482,MATCH("Kärnkraftsandel för ursprungsspecificerad el ()",Miljö!$B$1:$O$1,0),FALSE)</f>
        <v>0.48170000000000002</v>
      </c>
      <c r="BJ292">
        <f t="shared" si="105"/>
        <v>0</v>
      </c>
      <c r="BK292" t="str">
        <f>VLOOKUP(B292,Miljö!$B$1:$P$482,MATCH("Fossil andel i procent (%)",Miljö!$B$1:$P$1,0),FALSE)</f>
        <v>ET</v>
      </c>
      <c r="BL292">
        <f t="shared" si="106"/>
        <v>19.167999999999999</v>
      </c>
      <c r="BO292" s="21">
        <f t="shared" si="107"/>
        <v>2.7156197829716192E-2</v>
      </c>
      <c r="BP292" s="115">
        <f t="shared" si="108"/>
        <v>1.2540082429048414E-2</v>
      </c>
      <c r="BQ292" s="115">
        <f t="shared" si="109"/>
        <v>0.9603037197412353</v>
      </c>
      <c r="BR292" s="115">
        <f t="shared" si="110"/>
        <v>0</v>
      </c>
      <c r="BT292" s="116">
        <f t="shared" si="111"/>
        <v>0.99999999999999989</v>
      </c>
      <c r="BW292" s="115">
        <f>IF(AP292="Ja",VLOOKUP(B292,Miljövärden!$B$2:$H$600,MATCH("Total andel fossilt",Miljövärden!$B$2:$H$2,0),FALSE),"")</f>
        <v>2.7156199999999998E-2</v>
      </c>
      <c r="BX292" s="116">
        <f t="shared" si="112"/>
        <v>2.1702838068349273E-9</v>
      </c>
      <c r="BZ292">
        <f t="shared" si="113"/>
        <v>2.1702838068349273E-9</v>
      </c>
      <c r="CA292" s="115">
        <f t="shared" si="114"/>
        <v>0</v>
      </c>
    </row>
    <row r="293" spans="1:79">
      <c r="A293" t="s">
        <v>465</v>
      </c>
      <c r="B293" t="s">
        <v>468</v>
      </c>
      <c r="C293">
        <f>VLOOKUP($B293,'Tillförd energi'!$B$1:$AI$720,MATCH(C$1,'Tillförd energi'!$B$1:$AQ$1,0),FALSE)</f>
        <v>0</v>
      </c>
      <c r="D293">
        <f>VLOOKUP($B293,'Tillförd energi'!$B$1:$AI$720,MATCH(D$1,'Tillförd energi'!$B$1:$AQ$1,0),FALSE)</f>
        <v>2.306</v>
      </c>
      <c r="E293">
        <f>VLOOKUP($B293,'Tillförd energi'!$B$1:$AI$720,MATCH(E$1,'Tillförd energi'!$B$1:$AQ$1,0),FALSE)</f>
        <v>0</v>
      </c>
      <c r="F293">
        <f>VLOOKUP($B293,'Tillförd energi'!$B$1:$AI$720,MATCH(F$1,'Tillförd energi'!$B$1:$AQ$1,0),FALSE)</f>
        <v>0.23100000000000001</v>
      </c>
      <c r="G293">
        <f>VLOOKUP($B293,'Tillförd energi'!$B$1:$AI$720,MATCH(G$1,'Tillförd energi'!$B$1:$AQ$1,0),FALSE)</f>
        <v>0</v>
      </c>
      <c r="H293">
        <f>VLOOKUP($B293,'Tillförd energi'!$B$1:$AI$720,MATCH(H$1,'Tillförd energi'!$B$1:$AQ$1,0),FALSE)</f>
        <v>0</v>
      </c>
      <c r="I293">
        <f>VLOOKUP($B293,'Tillförd energi'!$B$1:$AI$720,MATCH(I$1,'Tillförd energi'!$B$1:$AQ$1,0),FALSE)</f>
        <v>339.37</v>
      </c>
      <c r="J293">
        <f>VLOOKUP($B293,'Tillförd energi'!$B$1:$AI$720,MATCH(J$1,'Tillförd energi'!$B$1:$AQ$1,0),FALSE)</f>
        <v>0</v>
      </c>
      <c r="K293">
        <f>VLOOKUP($B293,'Tillförd energi'!$B$1:$AI$720,MATCH(K$1,'Tillförd energi'!$B$1:$AQ$1,0),FALSE)</f>
        <v>0</v>
      </c>
      <c r="L293">
        <f>VLOOKUP($B293,'Tillförd energi'!$B$1:$AI$720,MATCH(L$1,'Tillförd energi'!$B$1:$AQ$1,0),FALSE)</f>
        <v>0</v>
      </c>
      <c r="M293">
        <f>VLOOKUP($B293,'Tillförd energi'!$B$1:$AI$720,MATCH(M$1,'Tillförd energi'!$B$1:$AQ$1,0),FALSE)</f>
        <v>0</v>
      </c>
      <c r="N293">
        <f>VLOOKUP($B293,'Tillförd energi'!$B$1:$AI$720,MATCH(N$1,'Tillförd energi'!$B$1:$AQ$1,0),FALSE)</f>
        <v>0</v>
      </c>
      <c r="O293">
        <f>VLOOKUP($B293,'Tillförd energi'!$B$1:$AI$720,MATCH(O$1,'Tillförd energi'!$B$1:$AQ$1,0),FALSE)</f>
        <v>0</v>
      </c>
      <c r="P293">
        <f>VLOOKUP($B293,'Tillförd energi'!$B$1:$AI$720,MATCH(P$1,'Tillförd energi'!$B$1:$AQ$1,0),FALSE)</f>
        <v>0</v>
      </c>
      <c r="Q293">
        <f>VLOOKUP($B293,'Tillförd energi'!$B$1:$AI$720,MATCH(Q$1,'Tillförd energi'!$B$1:$AQ$1,0),FALSE)</f>
        <v>1.64171</v>
      </c>
      <c r="R293">
        <f>VLOOKUP($B293,'Tillförd energi'!$B$1:$AI$720,MATCH(R$1,'Tillförd energi'!$B$1:$AQ$1,0),FALSE)</f>
        <v>30.090599999999998</v>
      </c>
      <c r="S293">
        <f>VLOOKUP($B293,'Tillförd energi'!$B$1:$AI$720,MATCH(S$1,'Tillförd energi'!$B$1:$AQ$1,0),FALSE)</f>
        <v>0</v>
      </c>
      <c r="T293">
        <f>VLOOKUP($B293,'Tillförd energi'!$B$1:$AI$720,MATCH(T$1,'Tillförd energi'!$B$1:$AQ$1,0),FALSE)</f>
        <v>0</v>
      </c>
      <c r="U293">
        <f>VLOOKUP($B293,'Tillförd energi'!$B$1:$AI$720,MATCH(U$1,'Tillförd energi'!$B$1:$AQ$1,0),FALSE)</f>
        <v>0</v>
      </c>
      <c r="V293">
        <f>VLOOKUP($B293,'Tillförd energi'!$B$1:$AI$720,MATCH(V$1,'Tillförd energi'!$B$1:$AQ$1,0),FALSE)</f>
        <v>1.234</v>
      </c>
      <c r="W293">
        <f>VLOOKUP($B293,'Tillförd energi'!$B$1:$AI$720,MATCH(W$1,'Tillförd energi'!$B$1:$AQ$1,0),FALSE)</f>
        <v>0</v>
      </c>
      <c r="X293">
        <f>VLOOKUP($B293,'Tillförd energi'!$B$1:$AI$720,MATCH(X$1,'Tillförd energi'!$B$1:$AQ$1,0),FALSE)</f>
        <v>0</v>
      </c>
      <c r="Y293">
        <f>VLOOKUP($B293,'Tillförd energi'!$B$1:$AI$720,MATCH(Y$1,'Tillförd energi'!$B$1:$AQ$1,0),FALSE)</f>
        <v>0</v>
      </c>
      <c r="Z293">
        <f>VLOOKUP($B293,'Tillförd energi'!$B$1:$AI$720,MATCH(Z$1,'Tillförd energi'!$B$1:$AQ$1,0),FALSE)</f>
        <v>0</v>
      </c>
      <c r="AA293">
        <f>VLOOKUP($B293,'Tillförd energi'!$B$1:$AI$720,MATCH(AA$1,'Tillförd energi'!$B$1:$AQ$1,0),FALSE)</f>
        <v>0</v>
      </c>
      <c r="AB293">
        <f>VLOOKUP($B293,'Tillförd energi'!$B$1:$AI$720,MATCH(AB$1,'Tillförd energi'!$B$1:$AQ$1,0),FALSE)</f>
        <v>0</v>
      </c>
      <c r="AC293">
        <f>VLOOKUP($B293,'Tillförd energi'!$B$1:$AI$720,MATCH(AC$1,'Tillförd energi'!$B$1:$AQ$1,0),FALSE)</f>
        <v>50.76</v>
      </c>
      <c r="AD293">
        <f>VLOOKUP($B293,'Tillförd energi'!$B$1:$AI$720,MATCH(AD$1,'Tillförd energi'!$B$1:$AQ$1,0),FALSE)</f>
        <v>152.30600000000001</v>
      </c>
      <c r="AE293">
        <f>VLOOKUP($B293,'Tillförd energi'!$B$1:$AI$720,MATCH(AE$1,'Tillförd energi'!$B$1:$AQ$1,0),FALSE)</f>
        <v>0</v>
      </c>
      <c r="AF293">
        <f>VLOOKUP($B293,'Tillförd energi'!$B$1:$AI$720,MATCH(AF$1,'Tillförd energi'!$B$1:$AQ$1,0),FALSE)</f>
        <v>17.9724</v>
      </c>
      <c r="AG293">
        <f>IFERROR(VLOOKUP(B293,Miljö!$B$1:$AC$550,MATCH("Köpt mängd produktionsspecifik fjärrvärme:",Miljö!$B$1:$AC$1,0),FALSE)/1,0)</f>
        <v>0</v>
      </c>
      <c r="AI293">
        <f t="shared" si="92"/>
        <v>595.91170999999997</v>
      </c>
      <c r="AJ293">
        <f t="shared" si="93"/>
        <v>595.91170999999997</v>
      </c>
      <c r="AK293">
        <f>IF(ISERROR(1/VLOOKUP($B293,Leveranser!$B$1:$S$499,MATCH("Såld värme (GWh)",Leveranser!$B$1:$S$1,0),FALSE)),"",VLOOKUP($B293,Leveranser!$B$1:$S$499,MATCH("Såld värme (GWh)",Leveranser!$B$1:$S$1,0),FALSE))</f>
        <v>476.03300000000002</v>
      </c>
      <c r="AL293">
        <f>VLOOKUP($B293,Leveranser!$B$1:$Y$499,MATCH("Totalt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114">
        <f t="shared" si="94"/>
        <v>0.79883142420544151</v>
      </c>
      <c r="AP293" t="str">
        <f>IFERROR(VLOOKUP($B293,Miljövärden!$B$2:$H$600,7,FALSE),"Nej, saknas")</f>
        <v>Ja</v>
      </c>
      <c r="AQ293" t="str">
        <f>IFERROR(VLOOKUP($B293,Miljövärden!$B$2:$H$600,6,FALSE),"Nej, saknas")</f>
        <v>Ja</v>
      </c>
      <c r="AU293">
        <f t="shared" si="95"/>
        <v>17.9724</v>
      </c>
      <c r="AV293">
        <f t="shared" si="96"/>
        <v>0</v>
      </c>
      <c r="AW293">
        <f t="shared" si="97"/>
        <v>1.64171</v>
      </c>
      <c r="AX293">
        <f t="shared" si="98"/>
        <v>30.090599999999998</v>
      </c>
      <c r="AZ293">
        <f t="shared" si="99"/>
        <v>32.96631</v>
      </c>
      <c r="BC293">
        <f t="shared" si="100"/>
        <v>2.5369999999999999</v>
      </c>
      <c r="BD293">
        <f t="shared" si="101"/>
        <v>0</v>
      </c>
      <c r="BE293">
        <f t="shared" si="102"/>
        <v>32.96631</v>
      </c>
      <c r="BF293">
        <f t="shared" si="103"/>
        <v>542.43600000000004</v>
      </c>
      <c r="BG293">
        <f t="shared" si="104"/>
        <v>17.9724</v>
      </c>
      <c r="BH293">
        <f>VLOOKUP(B293,Miljö!$B$1:$BX$482,MATCH("Fossilandel för ursprungspecificerad el ()",Miljö!$B$1:$I$1,0),FALSE)</f>
        <v>0.47</v>
      </c>
      <c r="BI293">
        <f>VLOOKUP(B293,Miljö!$B$1:$BX$482,MATCH("Kärnkraftsandel för ursprungsspecificerad el ()",Miljö!$B$1:$O$1,0),FALSE)</f>
        <v>0.48170000000000002</v>
      </c>
      <c r="BJ293">
        <f t="shared" si="105"/>
        <v>0</v>
      </c>
      <c r="BK293" t="str">
        <f>VLOOKUP(B293,Miljö!$B$1:$P$482,MATCH("Fossil andel i procent (%)",Miljö!$B$1:$P$1,0),FALSE)</f>
        <v>ET</v>
      </c>
      <c r="BL293">
        <f t="shared" si="106"/>
        <v>595.91170999999997</v>
      </c>
      <c r="BO293" s="21">
        <f t="shared" si="107"/>
        <v>1.8432307698736109E-2</v>
      </c>
      <c r="BP293" s="115">
        <f t="shared" si="108"/>
        <v>1.4527831782328963E-2</v>
      </c>
      <c r="BQ293" s="115">
        <f t="shared" si="109"/>
        <v>5.6777499673567412E-2</v>
      </c>
      <c r="BR293" s="115">
        <f t="shared" si="110"/>
        <v>0.9102623608453676</v>
      </c>
      <c r="BT293" s="116">
        <f t="shared" si="111"/>
        <v>1</v>
      </c>
      <c r="BW293" s="115">
        <f>IF(AP293="Ja",VLOOKUP(B293,Miljövärden!$B$2:$H$600,MATCH("Total andel fossilt",Miljövärden!$B$2:$H$2,0),FALSE),"")</f>
        <v>1.8432299999999999E-2</v>
      </c>
      <c r="BX293" s="116">
        <f t="shared" si="112"/>
        <v>-7.6987361104230434E-9</v>
      </c>
      <c r="BZ293">
        <f t="shared" si="113"/>
        <v>-7.6987361104230434E-9</v>
      </c>
      <c r="CA293" s="115">
        <f t="shared" si="114"/>
        <v>0</v>
      </c>
    </row>
    <row r="294" spans="1:79">
      <c r="A294" t="s">
        <v>465</v>
      </c>
      <c r="B294" t="s">
        <v>470</v>
      </c>
      <c r="C294">
        <f>VLOOKUP($B294,'Tillförd energi'!$B$1:$AI$720,MATCH(C$1,'Tillförd energi'!$B$1:$AQ$1,0),FALSE)</f>
        <v>0</v>
      </c>
      <c r="D294">
        <f>VLOOKUP($B294,'Tillförd energi'!$B$1:$AI$720,MATCH(D$1,'Tillförd energi'!$B$1:$AQ$1,0),FALSE)</f>
        <v>0.28299999999999997</v>
      </c>
      <c r="E294">
        <f>VLOOKUP($B294,'Tillförd energi'!$B$1:$AI$720,MATCH(E$1,'Tillförd energi'!$B$1:$AQ$1,0),FALSE)</f>
        <v>0</v>
      </c>
      <c r="F294">
        <f>VLOOKUP($B294,'Tillförd energi'!$B$1:$AI$720,MATCH(F$1,'Tillförd energi'!$B$1:$AQ$1,0),FALSE)</f>
        <v>0.317</v>
      </c>
      <c r="G294">
        <f>VLOOKUP($B294,'Tillförd energi'!$B$1:$AI$720,MATCH(G$1,'Tillförd energi'!$B$1:$AQ$1,0),FALSE)</f>
        <v>0</v>
      </c>
      <c r="H294">
        <f>VLOOKUP($B294,'Tillförd energi'!$B$1:$AI$720,MATCH(H$1,'Tillförd energi'!$B$1:$AQ$1,0),FALSE)</f>
        <v>0</v>
      </c>
      <c r="I294">
        <f>VLOOKUP($B294,'Tillförd energi'!$B$1:$AI$720,MATCH(I$1,'Tillförd energi'!$B$1:$AQ$1,0),FALSE)</f>
        <v>62.233400000000003</v>
      </c>
      <c r="J294">
        <f>VLOOKUP($B294,'Tillförd energi'!$B$1:$AI$720,MATCH(J$1,'Tillförd energi'!$B$1:$AQ$1,0),FALSE)</f>
        <v>0</v>
      </c>
      <c r="K294">
        <f>VLOOKUP($B294,'Tillförd energi'!$B$1:$AI$720,MATCH(K$1,'Tillförd energi'!$B$1:$AQ$1,0),FALSE)</f>
        <v>0</v>
      </c>
      <c r="L294">
        <f>VLOOKUP($B294,'Tillförd energi'!$B$1:$AI$720,MATCH(L$1,'Tillförd energi'!$B$1:$AQ$1,0),FALSE)</f>
        <v>0</v>
      </c>
      <c r="M294">
        <f>VLOOKUP($B294,'Tillförd energi'!$B$1:$AI$720,MATCH(M$1,'Tillförd energi'!$B$1:$AQ$1,0),FALSE)</f>
        <v>0</v>
      </c>
      <c r="N294">
        <f>VLOOKUP($B294,'Tillförd energi'!$B$1:$AI$720,MATCH(N$1,'Tillförd energi'!$B$1:$AQ$1,0),FALSE)</f>
        <v>0</v>
      </c>
      <c r="O294">
        <f>VLOOKUP($B294,'Tillförd energi'!$B$1:$AI$720,MATCH(O$1,'Tillförd energi'!$B$1:$AQ$1,0),FALSE)</f>
        <v>0</v>
      </c>
      <c r="P294">
        <f>VLOOKUP($B294,'Tillförd energi'!$B$1:$AI$720,MATCH(P$1,'Tillförd energi'!$B$1:$AQ$1,0),FALSE)</f>
        <v>0</v>
      </c>
      <c r="Q294">
        <f>VLOOKUP($B294,'Tillförd energi'!$B$1:$AI$720,MATCH(Q$1,'Tillförd energi'!$B$1:$AQ$1,0),FALSE)</f>
        <v>0</v>
      </c>
      <c r="R294">
        <f>VLOOKUP($B294,'Tillförd energi'!$B$1:$AI$720,MATCH(R$1,'Tillförd energi'!$B$1:$AQ$1,0),FALSE)</f>
        <v>0</v>
      </c>
      <c r="S294">
        <f>VLOOKUP($B294,'Tillförd energi'!$B$1:$AI$720,MATCH(S$1,'Tillförd energi'!$B$1:$AQ$1,0),FALSE)</f>
        <v>0</v>
      </c>
      <c r="T294">
        <f>VLOOKUP($B294,'Tillförd energi'!$B$1:$AI$720,MATCH(T$1,'Tillförd energi'!$B$1:$AQ$1,0),FALSE)</f>
        <v>0</v>
      </c>
      <c r="U294">
        <f>VLOOKUP($B294,'Tillförd energi'!$B$1:$AI$720,MATCH(U$1,'Tillförd energi'!$B$1:$AQ$1,0),FALSE)</f>
        <v>0.44</v>
      </c>
      <c r="V294">
        <f>VLOOKUP($B294,'Tillförd energi'!$B$1:$AI$720,MATCH(V$1,'Tillförd energi'!$B$1:$AQ$1,0),FALSE)</f>
        <v>0</v>
      </c>
      <c r="W294">
        <f>VLOOKUP($B294,'Tillförd energi'!$B$1:$AI$720,MATCH(W$1,'Tillförd energi'!$B$1:$AQ$1,0),FALSE)</f>
        <v>0</v>
      </c>
      <c r="X294">
        <f>VLOOKUP($B294,'Tillförd energi'!$B$1:$AI$720,MATCH(X$1,'Tillförd energi'!$B$1:$AQ$1,0),FALSE)</f>
        <v>0</v>
      </c>
      <c r="Y294">
        <f>VLOOKUP($B294,'Tillförd energi'!$B$1:$AI$720,MATCH(Y$1,'Tillförd energi'!$B$1:$AQ$1,0),FALSE)</f>
        <v>0</v>
      </c>
      <c r="Z294">
        <f>VLOOKUP($B294,'Tillförd energi'!$B$1:$AI$720,MATCH(Z$1,'Tillförd energi'!$B$1:$AQ$1,0),FALSE)</f>
        <v>69.388999999999996</v>
      </c>
      <c r="AA294">
        <f>VLOOKUP($B294,'Tillförd energi'!$B$1:$AI$720,MATCH(AA$1,'Tillförd energi'!$B$1:$AQ$1,0),FALSE)</f>
        <v>0</v>
      </c>
      <c r="AB294">
        <f>VLOOKUP($B294,'Tillförd energi'!$B$1:$AI$720,MATCH(AB$1,'Tillförd energi'!$B$1:$AQ$1,0),FALSE)</f>
        <v>0</v>
      </c>
      <c r="AC294">
        <f>VLOOKUP($B294,'Tillförd energi'!$B$1:$AI$720,MATCH(AC$1,'Tillförd energi'!$B$1:$AQ$1,0),FALSE)</f>
        <v>0</v>
      </c>
      <c r="AD294">
        <f>VLOOKUP($B294,'Tillförd energi'!$B$1:$AI$720,MATCH(AD$1,'Tillförd energi'!$B$1:$AQ$1,0),FALSE)</f>
        <v>0</v>
      </c>
      <c r="AE294">
        <f>VLOOKUP($B294,'Tillförd energi'!$B$1:$AI$720,MATCH(AE$1,'Tillförd energi'!$B$1:$AQ$1,0),FALSE)</f>
        <v>0</v>
      </c>
      <c r="AF294">
        <f>VLOOKUP($B294,'Tillförd energi'!$B$1:$AI$720,MATCH(AF$1,'Tillförd energi'!$B$1:$AQ$1,0),FALSE)</f>
        <v>4.0049700000000001</v>
      </c>
      <c r="AG294">
        <f>IFERROR(VLOOKUP(B294,Miljö!$B$1:$AC$550,MATCH("Köpt mängd produktionsspecifik fjärrvärme:",Miljö!$B$1:$AC$1,0),FALSE)/1,0)</f>
        <v>0</v>
      </c>
      <c r="AI294">
        <f t="shared" si="92"/>
        <v>136.66737000000001</v>
      </c>
      <c r="AJ294">
        <f t="shared" si="93"/>
        <v>136.66737000000001</v>
      </c>
      <c r="AK294">
        <f>IF(ISERROR(1/VLOOKUP($B294,Leveranser!$B$1:$S$499,MATCH("Såld värme (GWh)",Leveranser!$B$1:$S$1,0),FALSE)),"",VLOOKUP($B294,Leveranser!$B$1:$S$499,MATCH("Såld värme (GWh)",Leveranser!$B$1:$S$1,0),FALSE))</f>
        <v>125.739</v>
      </c>
      <c r="AL294">
        <f>VLOOKUP($B294,Leveranser!$B$1:$Y$499,MATCH("Totalt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114">
        <f t="shared" si="94"/>
        <v>0.9200367285914699</v>
      </c>
      <c r="AP294" t="str">
        <f>IFERROR(VLOOKUP($B294,Miljövärden!$B$2:$H$600,7,FALSE),"Nej, saknas")</f>
        <v>Ja</v>
      </c>
      <c r="AQ294" t="str">
        <f>IFERROR(VLOOKUP($B294,Miljövärden!$B$2:$H$600,6,FALSE),"Nej, saknas")</f>
        <v>Ja</v>
      </c>
      <c r="AU294">
        <f t="shared" si="95"/>
        <v>73.393969999999996</v>
      </c>
      <c r="AV294">
        <f t="shared" si="96"/>
        <v>0</v>
      </c>
      <c r="AW294">
        <f t="shared" si="97"/>
        <v>0</v>
      </c>
      <c r="AX294">
        <f t="shared" si="98"/>
        <v>0.44</v>
      </c>
      <c r="AZ294">
        <f t="shared" si="99"/>
        <v>0.44</v>
      </c>
      <c r="BC294">
        <f t="shared" si="100"/>
        <v>0.6</v>
      </c>
      <c r="BD294">
        <f t="shared" si="101"/>
        <v>0</v>
      </c>
      <c r="BE294">
        <f t="shared" si="102"/>
        <v>0.44</v>
      </c>
      <c r="BF294">
        <f t="shared" si="103"/>
        <v>62.233400000000003</v>
      </c>
      <c r="BG294">
        <f t="shared" si="104"/>
        <v>73.393969999999996</v>
      </c>
      <c r="BH294">
        <f>VLOOKUP(B294,Miljö!$B$1:$BX$482,MATCH("Fossilandel för ursprungspecificerad el ()",Miljö!$B$1:$I$1,0),FALSE)</f>
        <v>0.47</v>
      </c>
      <c r="BI294">
        <f>VLOOKUP(B294,Miljö!$B$1:$BX$482,MATCH("Kärnkraftsandel för ursprungsspecificerad el ()",Miljö!$B$1:$O$1,0),FALSE)</f>
        <v>0.48170000000000002</v>
      </c>
      <c r="BJ294">
        <f t="shared" si="105"/>
        <v>0</v>
      </c>
      <c r="BK294" t="str">
        <f>VLOOKUP(B294,Miljö!$B$1:$P$482,MATCH("Fossil andel i procent (%)",Miljö!$B$1:$P$1,0),FALSE)</f>
        <v>ET</v>
      </c>
      <c r="BL294">
        <f t="shared" si="106"/>
        <v>136.66737000000001</v>
      </c>
      <c r="BO294" s="21">
        <f t="shared" si="107"/>
        <v>0.25679257528699057</v>
      </c>
      <c r="BP294" s="115">
        <f t="shared" si="108"/>
        <v>0.25868556151332978</v>
      </c>
      <c r="BQ294" s="115">
        <f t="shared" si="109"/>
        <v>2.9157865194888877E-2</v>
      </c>
      <c r="BR294" s="115">
        <f t="shared" si="110"/>
        <v>0.45536399800479077</v>
      </c>
      <c r="BT294" s="116">
        <f t="shared" si="111"/>
        <v>0.99999999999999989</v>
      </c>
      <c r="BW294" s="115">
        <f>IF(AP294="Ja",VLOOKUP(B294,Miljövärden!$B$2:$H$600,MATCH("Total andel fossilt",Miljövärden!$B$2:$H$2,0),FALSE),"")</f>
        <v>0.25679299999999999</v>
      </c>
      <c r="BX294" s="116">
        <f t="shared" si="112"/>
        <v>4.2471300942814594E-7</v>
      </c>
      <c r="BZ294">
        <f t="shared" si="113"/>
        <v>4.2471300942814594E-7</v>
      </c>
      <c r="CA294" s="115">
        <f t="shared" si="114"/>
        <v>0</v>
      </c>
    </row>
    <row r="295" spans="1:79">
      <c r="A295" t="s">
        <v>465</v>
      </c>
      <c r="B295" t="s">
        <v>471</v>
      </c>
      <c r="C295">
        <f>VLOOKUP($B295,'Tillförd energi'!$B$1:$AI$720,MATCH(C$1,'Tillförd energi'!$B$1:$AQ$1,0),FALSE)</f>
        <v>0</v>
      </c>
      <c r="D295">
        <f>VLOOKUP($B295,'Tillförd energi'!$B$1:$AI$720,MATCH(D$1,'Tillförd energi'!$B$1:$AQ$1,0),FALSE)</f>
        <v>0.501</v>
      </c>
      <c r="E295">
        <f>VLOOKUP($B295,'Tillförd energi'!$B$1:$AI$720,MATCH(E$1,'Tillförd energi'!$B$1:$AQ$1,0),FALSE)</f>
        <v>0</v>
      </c>
      <c r="F295">
        <f>VLOOKUP($B295,'Tillförd energi'!$B$1:$AI$720,MATCH(F$1,'Tillförd energi'!$B$1:$AQ$1,0),FALSE)</f>
        <v>0</v>
      </c>
      <c r="G295">
        <f>VLOOKUP($B295,'Tillförd energi'!$B$1:$AI$720,MATCH(G$1,'Tillförd energi'!$B$1:$AQ$1,0),FALSE)</f>
        <v>0</v>
      </c>
      <c r="H295">
        <f>VLOOKUP($B295,'Tillförd energi'!$B$1:$AI$720,MATCH(H$1,'Tillförd energi'!$B$1:$AQ$1,0),FALSE)</f>
        <v>0</v>
      </c>
      <c r="I295">
        <f>VLOOKUP($B295,'Tillförd energi'!$B$1:$AI$720,MATCH(I$1,'Tillförd energi'!$B$1:$AQ$1,0),FALSE)</f>
        <v>0</v>
      </c>
      <c r="J295">
        <f>VLOOKUP($B295,'Tillförd energi'!$B$1:$AI$720,MATCH(J$1,'Tillförd energi'!$B$1:$AQ$1,0),FALSE)</f>
        <v>0</v>
      </c>
      <c r="K295">
        <f>VLOOKUP($B295,'Tillförd energi'!$B$1:$AI$720,MATCH(K$1,'Tillförd energi'!$B$1:$AQ$1,0),FALSE)</f>
        <v>0</v>
      </c>
      <c r="L295">
        <f>VLOOKUP($B295,'Tillförd energi'!$B$1:$AI$720,MATCH(L$1,'Tillförd energi'!$B$1:$AQ$1,0),FALSE)</f>
        <v>0</v>
      </c>
      <c r="M295">
        <f>VLOOKUP($B295,'Tillförd energi'!$B$1:$AI$720,MATCH(M$1,'Tillförd energi'!$B$1:$AQ$1,0),FALSE)</f>
        <v>0</v>
      </c>
      <c r="N295">
        <f>VLOOKUP($B295,'Tillförd energi'!$B$1:$AI$720,MATCH(N$1,'Tillförd energi'!$B$1:$AQ$1,0),FALSE)</f>
        <v>0</v>
      </c>
      <c r="O295">
        <f>VLOOKUP($B295,'Tillförd energi'!$B$1:$AI$720,MATCH(O$1,'Tillförd energi'!$B$1:$AQ$1,0),FALSE)</f>
        <v>0</v>
      </c>
      <c r="P295">
        <f>VLOOKUP($B295,'Tillförd energi'!$B$1:$AI$720,MATCH(P$1,'Tillförd energi'!$B$1:$AQ$1,0),FALSE)</f>
        <v>0</v>
      </c>
      <c r="Q295">
        <f>VLOOKUP($B295,'Tillförd energi'!$B$1:$AI$720,MATCH(Q$1,'Tillförd energi'!$B$1:$AQ$1,0),FALSE)</f>
        <v>0</v>
      </c>
      <c r="R295">
        <f>VLOOKUP($B295,'Tillförd energi'!$B$1:$AI$720,MATCH(R$1,'Tillförd energi'!$B$1:$AQ$1,0),FALSE)</f>
        <v>7.57</v>
      </c>
      <c r="S295">
        <f>VLOOKUP($B295,'Tillförd energi'!$B$1:$AI$720,MATCH(S$1,'Tillförd energi'!$B$1:$AQ$1,0),FALSE)</f>
        <v>0</v>
      </c>
      <c r="T295">
        <f>VLOOKUP($B295,'Tillförd energi'!$B$1:$AI$720,MATCH(T$1,'Tillförd energi'!$B$1:$AQ$1,0),FALSE)</f>
        <v>0</v>
      </c>
      <c r="U295">
        <f>VLOOKUP($B295,'Tillförd energi'!$B$1:$AI$720,MATCH(U$1,'Tillförd energi'!$B$1:$AQ$1,0),FALSE)</f>
        <v>0</v>
      </c>
      <c r="V295">
        <f>VLOOKUP($B295,'Tillförd energi'!$B$1:$AI$720,MATCH(V$1,'Tillförd energi'!$B$1:$AQ$1,0),FALSE)</f>
        <v>0</v>
      </c>
      <c r="W295">
        <f>VLOOKUP($B295,'Tillförd energi'!$B$1:$AI$720,MATCH(W$1,'Tillförd energi'!$B$1:$AQ$1,0),FALSE)</f>
        <v>0</v>
      </c>
      <c r="X295">
        <f>VLOOKUP($B295,'Tillförd energi'!$B$1:$AI$720,MATCH(X$1,'Tillförd energi'!$B$1:$AQ$1,0),FALSE)</f>
        <v>0</v>
      </c>
      <c r="Y295">
        <f>VLOOKUP($B295,'Tillförd energi'!$B$1:$AI$720,MATCH(Y$1,'Tillförd energi'!$B$1:$AQ$1,0),FALSE)</f>
        <v>0</v>
      </c>
      <c r="Z295">
        <f>VLOOKUP($B295,'Tillförd energi'!$B$1:$AI$720,MATCH(Z$1,'Tillförd energi'!$B$1:$AQ$1,0),FALSE)</f>
        <v>0</v>
      </c>
      <c r="AA295">
        <f>VLOOKUP($B295,'Tillförd energi'!$B$1:$AI$720,MATCH(AA$1,'Tillförd energi'!$B$1:$AQ$1,0),FALSE)</f>
        <v>0</v>
      </c>
      <c r="AB295">
        <f>VLOOKUP($B295,'Tillförd energi'!$B$1:$AI$720,MATCH(AB$1,'Tillförd energi'!$B$1:$AQ$1,0),FALSE)</f>
        <v>0</v>
      </c>
      <c r="AC295">
        <f>VLOOKUP($B295,'Tillförd energi'!$B$1:$AI$720,MATCH(AC$1,'Tillförd energi'!$B$1:$AQ$1,0),FALSE)</f>
        <v>0</v>
      </c>
      <c r="AD295">
        <f>VLOOKUP($B295,'Tillförd energi'!$B$1:$AI$720,MATCH(AD$1,'Tillförd energi'!$B$1:$AQ$1,0),FALSE)</f>
        <v>0</v>
      </c>
      <c r="AE295">
        <f>VLOOKUP($B295,'Tillförd energi'!$B$1:$AI$720,MATCH(AE$1,'Tillförd energi'!$B$1:$AQ$1,0),FALSE)</f>
        <v>0</v>
      </c>
      <c r="AF295">
        <f>VLOOKUP($B295,'Tillförd energi'!$B$1:$AI$720,MATCH(AF$1,'Tillförd energi'!$B$1:$AQ$1,0),FALSE)</f>
        <v>0.1</v>
      </c>
      <c r="AG295">
        <f>IFERROR(VLOOKUP(B295,Miljö!$B$1:$AC$550,MATCH("Köpt mängd produktionsspecifik fjärrvärme:",Miljö!$B$1:$AC$1,0),FALSE)/1,0)</f>
        <v>0</v>
      </c>
      <c r="AI295">
        <f t="shared" si="92"/>
        <v>8.1709999999999994</v>
      </c>
      <c r="AJ295">
        <f t="shared" si="93"/>
        <v>8.1709999999999994</v>
      </c>
      <c r="AK295">
        <f>IF(ISERROR(1/VLOOKUP($B295,Leveranser!$B$1:$S$499,MATCH("Såld värme (GWh)",Leveranser!$B$1:$S$1,0),FALSE)),"",VLOOKUP($B295,Leveranser!$B$1:$S$499,MATCH("Såld värme (GWh)",Leveranser!$B$1:$S$1,0),FALSE))</f>
        <v>5.6989999999999998</v>
      </c>
      <c r="AL295">
        <f>VLOOKUP($B295,Leveranser!$B$1:$Y$499,MATCH("Totalt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114">
        <f t="shared" si="94"/>
        <v>0.69746665034879451</v>
      </c>
      <c r="AP295" t="str">
        <f>IFERROR(VLOOKUP($B295,Miljövärden!$B$2:$H$600,7,FALSE),"Nej, saknas")</f>
        <v>Ja</v>
      </c>
      <c r="AQ295" t="str">
        <f>IFERROR(VLOOKUP($B295,Miljövärden!$B$2:$H$600,6,FALSE),"Nej, saknas")</f>
        <v>Ja</v>
      </c>
      <c r="AU295">
        <f t="shared" si="95"/>
        <v>0.1</v>
      </c>
      <c r="AV295">
        <f t="shared" si="96"/>
        <v>0</v>
      </c>
      <c r="AW295">
        <f t="shared" si="97"/>
        <v>0</v>
      </c>
      <c r="AX295">
        <f t="shared" si="98"/>
        <v>7.57</v>
      </c>
      <c r="AZ295">
        <f t="shared" si="99"/>
        <v>7.57</v>
      </c>
      <c r="BC295">
        <f t="shared" si="100"/>
        <v>0.501</v>
      </c>
      <c r="BD295">
        <f t="shared" si="101"/>
        <v>0</v>
      </c>
      <c r="BE295">
        <f t="shared" si="102"/>
        <v>7.57</v>
      </c>
      <c r="BF295">
        <f t="shared" si="103"/>
        <v>0</v>
      </c>
      <c r="BG295">
        <f t="shared" si="104"/>
        <v>0.1</v>
      </c>
      <c r="BH295">
        <f>VLOOKUP(B295,Miljö!$B$1:$BX$482,MATCH("Fossilandel för ursprungspecificerad el ()",Miljö!$B$1:$I$1,0),FALSE)</f>
        <v>0</v>
      </c>
      <c r="BI295">
        <f>VLOOKUP(B295,Miljö!$B$1:$BX$482,MATCH("Kärnkraftsandel för ursprungsspecificerad el ()",Miljö!$B$1:$O$1,0),FALSE)</f>
        <v>0</v>
      </c>
      <c r="BJ295">
        <f t="shared" si="105"/>
        <v>0</v>
      </c>
      <c r="BK295" t="str">
        <f>VLOOKUP(B295,Miljö!$B$1:$P$482,MATCH("Fossil andel i procent (%)",Miljö!$B$1:$P$1,0),FALSE)</f>
        <v>ET</v>
      </c>
      <c r="BL295">
        <f t="shared" si="106"/>
        <v>8.1709999999999994</v>
      </c>
      <c r="BO295" s="21">
        <f t="shared" si="107"/>
        <v>6.1314404601639949E-2</v>
      </c>
      <c r="BP295" s="115">
        <f t="shared" si="108"/>
        <v>0</v>
      </c>
      <c r="BQ295" s="115">
        <f t="shared" si="109"/>
        <v>0.93868559539836016</v>
      </c>
      <c r="BR295" s="115">
        <f t="shared" si="110"/>
        <v>0</v>
      </c>
      <c r="BT295" s="116">
        <f t="shared" si="111"/>
        <v>1</v>
      </c>
      <c r="BW295" s="115">
        <f>IF(AP295="Ja",VLOOKUP(B295,Miljövärden!$B$2:$H$600,MATCH("Total andel fossilt",Miljövärden!$B$2:$H$2,0),FALSE),"")</f>
        <v>6.1314399999999998E-2</v>
      </c>
      <c r="BX295" s="116">
        <f t="shared" si="112"/>
        <v>-4.6016399510295791E-9</v>
      </c>
      <c r="BZ295">
        <f t="shared" si="113"/>
        <v>-4.6016399510295791E-9</v>
      </c>
      <c r="CA295" s="115">
        <f t="shared" si="114"/>
        <v>0</v>
      </c>
    </row>
    <row r="296" spans="1:79">
      <c r="A296" t="s">
        <v>474</v>
      </c>
      <c r="B296" t="s">
        <v>475</v>
      </c>
      <c r="C296">
        <f>VLOOKUP($B296,'Tillförd energi'!$B$1:$AI$720,MATCH(C$1,'Tillförd energi'!$B$1:$AQ$1,0),FALSE)</f>
        <v>0</v>
      </c>
      <c r="D296">
        <f>VLOOKUP($B296,'Tillförd energi'!$B$1:$AI$720,MATCH(D$1,'Tillförd energi'!$B$1:$AQ$1,0),FALSE)</f>
        <v>0</v>
      </c>
      <c r="E296">
        <f>VLOOKUP($B296,'Tillförd energi'!$B$1:$AI$720,MATCH(E$1,'Tillförd energi'!$B$1:$AQ$1,0),FALSE)</f>
        <v>0</v>
      </c>
      <c r="F296">
        <f>VLOOKUP($B296,'Tillförd energi'!$B$1:$AI$720,MATCH(F$1,'Tillförd energi'!$B$1:$AQ$1,0),FALSE)</f>
        <v>0</v>
      </c>
      <c r="G296">
        <f>VLOOKUP($B296,'Tillförd energi'!$B$1:$AI$720,MATCH(G$1,'Tillförd energi'!$B$1:$AQ$1,0),FALSE)</f>
        <v>0</v>
      </c>
      <c r="H296">
        <f>VLOOKUP($B296,'Tillförd energi'!$B$1:$AI$720,MATCH(H$1,'Tillförd energi'!$B$1:$AQ$1,0),FALSE)</f>
        <v>0</v>
      </c>
      <c r="I296">
        <f>VLOOKUP($B296,'Tillförd energi'!$B$1:$AI$720,MATCH(I$1,'Tillförd energi'!$B$1:$AQ$1,0),FALSE)</f>
        <v>0</v>
      </c>
      <c r="J296">
        <f>VLOOKUP($B296,'Tillförd energi'!$B$1:$AI$720,MATCH(J$1,'Tillförd energi'!$B$1:$AQ$1,0),FALSE)</f>
        <v>0</v>
      </c>
      <c r="K296">
        <f>VLOOKUP($B296,'Tillförd energi'!$B$1:$AI$720,MATCH(K$1,'Tillförd energi'!$B$1:$AQ$1,0),FALSE)</f>
        <v>0</v>
      </c>
      <c r="L296">
        <f>VLOOKUP($B296,'Tillförd energi'!$B$1:$AI$720,MATCH(L$1,'Tillförd energi'!$B$1:$AQ$1,0),FALSE)</f>
        <v>0</v>
      </c>
      <c r="M296">
        <f>VLOOKUP($B296,'Tillförd energi'!$B$1:$AI$720,MATCH(M$1,'Tillförd energi'!$B$1:$AQ$1,0),FALSE)</f>
        <v>0</v>
      </c>
      <c r="N296">
        <f>VLOOKUP($B296,'Tillförd energi'!$B$1:$AI$720,MATCH(N$1,'Tillförd energi'!$B$1:$AQ$1,0),FALSE)</f>
        <v>0</v>
      </c>
      <c r="O296">
        <f>VLOOKUP($B296,'Tillförd energi'!$B$1:$AI$720,MATCH(O$1,'Tillförd energi'!$B$1:$AQ$1,0),FALSE)</f>
        <v>0</v>
      </c>
      <c r="P296">
        <f>VLOOKUP($B296,'Tillförd energi'!$B$1:$AI$720,MATCH(P$1,'Tillförd energi'!$B$1:$AQ$1,0),FALSE)</f>
        <v>0</v>
      </c>
      <c r="Q296">
        <f>VLOOKUP($B296,'Tillförd energi'!$B$1:$AI$720,MATCH(Q$1,'Tillförd energi'!$B$1:$AQ$1,0),FALSE)</f>
        <v>9.2588200000000001</v>
      </c>
      <c r="R296">
        <f>VLOOKUP($B296,'Tillförd energi'!$B$1:$AI$720,MATCH(R$1,'Tillförd energi'!$B$1:$AQ$1,0),FALSE)</f>
        <v>0</v>
      </c>
      <c r="S296">
        <f>VLOOKUP($B296,'Tillförd energi'!$B$1:$AI$720,MATCH(S$1,'Tillförd energi'!$B$1:$AQ$1,0),FALSE)</f>
        <v>0</v>
      </c>
      <c r="T296">
        <f>VLOOKUP($B296,'Tillförd energi'!$B$1:$AI$720,MATCH(T$1,'Tillförd energi'!$B$1:$AQ$1,0),FALSE)</f>
        <v>0</v>
      </c>
      <c r="U296">
        <f>VLOOKUP($B296,'Tillförd energi'!$B$1:$AI$720,MATCH(U$1,'Tillförd energi'!$B$1:$AQ$1,0),FALSE)</f>
        <v>0</v>
      </c>
      <c r="V296">
        <f>VLOOKUP($B296,'Tillförd energi'!$B$1:$AI$720,MATCH(V$1,'Tillförd energi'!$B$1:$AQ$1,0),FALSE)</f>
        <v>0</v>
      </c>
      <c r="W296">
        <f>VLOOKUP($B296,'Tillförd energi'!$B$1:$AI$720,MATCH(W$1,'Tillförd energi'!$B$1:$AQ$1,0),FALSE)</f>
        <v>2.089</v>
      </c>
      <c r="X296">
        <f>VLOOKUP($B296,'Tillförd energi'!$B$1:$AI$720,MATCH(X$1,'Tillförd energi'!$B$1:$AQ$1,0),FALSE)</f>
        <v>0</v>
      </c>
      <c r="Y296">
        <f>VLOOKUP($B296,'Tillförd energi'!$B$1:$AI$720,MATCH(Y$1,'Tillförd energi'!$B$1:$AQ$1,0),FALSE)</f>
        <v>0</v>
      </c>
      <c r="Z296">
        <f>VLOOKUP($B296,'Tillförd energi'!$B$1:$AI$720,MATCH(Z$1,'Tillförd energi'!$B$1:$AQ$1,0),FALSE)</f>
        <v>0</v>
      </c>
      <c r="AA296">
        <f>VLOOKUP($B296,'Tillförd energi'!$B$1:$AI$720,MATCH(AA$1,'Tillförd energi'!$B$1:$AQ$1,0),FALSE)</f>
        <v>0</v>
      </c>
      <c r="AB296">
        <f>VLOOKUP($B296,'Tillförd energi'!$B$1:$AI$720,MATCH(AB$1,'Tillförd energi'!$B$1:$AQ$1,0),FALSE)</f>
        <v>0</v>
      </c>
      <c r="AC296">
        <f>VLOOKUP($B296,'Tillförd energi'!$B$1:$AI$720,MATCH(AC$1,'Tillförd energi'!$B$1:$AQ$1,0),FALSE)</f>
        <v>0</v>
      </c>
      <c r="AD296">
        <f>VLOOKUP($B296,'Tillförd energi'!$B$1:$AI$720,MATCH(AD$1,'Tillförd energi'!$B$1:$AQ$1,0),FALSE)</f>
        <v>0</v>
      </c>
      <c r="AE296">
        <f>VLOOKUP($B296,'Tillförd energi'!$B$1:$AI$720,MATCH(AE$1,'Tillförd energi'!$B$1:$AQ$1,0),FALSE)</f>
        <v>0</v>
      </c>
      <c r="AF296">
        <f>VLOOKUP($B296,'Tillförd energi'!$B$1:$AI$720,MATCH(AF$1,'Tillförd energi'!$B$1:$AQ$1,0),FALSE)</f>
        <v>4.8800000000000003E-2</v>
      </c>
      <c r="AG296">
        <f>IFERROR(VLOOKUP(B296,Miljö!$B$1:$AC$550,MATCH("Köpt mängd produktionsspecifik fjärrvärme:",Miljö!$B$1:$AC$1,0),FALSE)/1,0)</f>
        <v>0</v>
      </c>
      <c r="AI296">
        <f t="shared" si="92"/>
        <v>11.39662</v>
      </c>
      <c r="AJ296">
        <f t="shared" si="93"/>
        <v>11.39662</v>
      </c>
      <c r="AK296">
        <f>IF(ISERROR(1/VLOOKUP($B296,Leveranser!$B$1:$S$499,MATCH("Såld värme (GWh)",Leveranser!$B$1:$S$1,0),FALSE)),"",VLOOKUP($B296,Leveranser!$B$1:$S$499,MATCH("Såld värme (GWh)",Leveranser!$B$1:$S$1,0),FALSE))</f>
        <v>7.9050000000000002</v>
      </c>
      <c r="AL296">
        <f>VLOOKUP($B296,Leveranser!$B$1:$Y$499,MATCH("Totalt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114">
        <f t="shared" si="94"/>
        <v>0.69362670686571981</v>
      </c>
      <c r="AP296" t="str">
        <f>IFERROR(VLOOKUP($B296,Miljövärden!$B$2:$H$600,7,FALSE),"Nej, saknas")</f>
        <v>Ja</v>
      </c>
      <c r="AQ296" t="str">
        <f>IFERROR(VLOOKUP($B296,Miljövärden!$B$2:$H$600,6,FALSE),"Nej, saknas")</f>
        <v>Ja</v>
      </c>
      <c r="AU296">
        <f t="shared" si="95"/>
        <v>4.8800000000000003E-2</v>
      </c>
      <c r="AV296">
        <f t="shared" si="96"/>
        <v>0</v>
      </c>
      <c r="AW296">
        <f t="shared" si="97"/>
        <v>9.2588200000000001</v>
      </c>
      <c r="AX296">
        <f t="shared" si="98"/>
        <v>0</v>
      </c>
      <c r="AZ296">
        <f t="shared" si="99"/>
        <v>11.34782</v>
      </c>
      <c r="BC296">
        <f t="shared" si="100"/>
        <v>0</v>
      </c>
      <c r="BD296">
        <f t="shared" si="101"/>
        <v>0</v>
      </c>
      <c r="BE296">
        <f t="shared" si="102"/>
        <v>11.34782</v>
      </c>
      <c r="BF296">
        <f t="shared" si="103"/>
        <v>0</v>
      </c>
      <c r="BG296">
        <f t="shared" si="104"/>
        <v>4.8800000000000003E-2</v>
      </c>
      <c r="BH296">
        <f>VLOOKUP(B296,Miljö!$B$1:$BX$482,MATCH("Fossilandel för ursprungspecificerad el ()",Miljö!$B$1:$I$1,0),FALSE)</f>
        <v>0</v>
      </c>
      <c r="BI296">
        <f>VLOOKUP(B296,Miljö!$B$1:$BX$482,MATCH("Kärnkraftsandel för ursprungsspecificerad el ()",Miljö!$B$1:$O$1,0),FALSE)</f>
        <v>0</v>
      </c>
      <c r="BJ296">
        <f t="shared" si="105"/>
        <v>0</v>
      </c>
      <c r="BK296" t="str">
        <f>VLOOKUP(B296,Miljö!$B$1:$P$482,MATCH("Fossil andel i procent (%)",Miljö!$B$1:$P$1,0),FALSE)</f>
        <v>ET</v>
      </c>
      <c r="BL296">
        <f t="shared" si="106"/>
        <v>11.39662</v>
      </c>
      <c r="BO296" s="21">
        <f t="shared" si="107"/>
        <v>0</v>
      </c>
      <c r="BP296" s="115">
        <f t="shared" si="108"/>
        <v>0</v>
      </c>
      <c r="BQ296" s="115">
        <f t="shared" si="109"/>
        <v>1</v>
      </c>
      <c r="BR296" s="115">
        <f t="shared" si="110"/>
        <v>0</v>
      </c>
      <c r="BT296" s="116">
        <f t="shared" si="111"/>
        <v>1</v>
      </c>
      <c r="BW296" s="115">
        <f>IF(AP296="Ja",VLOOKUP(B296,Miljövärden!$B$2:$H$600,MATCH("Total andel fossilt",Miljövärden!$B$2:$H$2,0),FALSE),"")</f>
        <v>0</v>
      </c>
      <c r="BX296" s="116">
        <f t="shared" si="112"/>
        <v>0</v>
      </c>
      <c r="BZ296">
        <f t="shared" si="113"/>
        <v>0</v>
      </c>
      <c r="CA296" s="115">
        <f t="shared" si="114"/>
        <v>0</v>
      </c>
    </row>
    <row r="297" spans="1:79">
      <c r="A297" t="s">
        <v>474</v>
      </c>
      <c r="B297" t="s">
        <v>476</v>
      </c>
      <c r="C297">
        <f>VLOOKUP($B297,'Tillförd energi'!$B$1:$AI$720,MATCH(C$1,'Tillförd energi'!$B$1:$AQ$1,0),FALSE)</f>
        <v>0</v>
      </c>
      <c r="D297">
        <f>VLOOKUP($B297,'Tillförd energi'!$B$1:$AI$720,MATCH(D$1,'Tillförd energi'!$B$1:$AQ$1,0),FALSE)</f>
        <v>4.2000000000000003E-2</v>
      </c>
      <c r="E297">
        <f>VLOOKUP($B297,'Tillförd energi'!$B$1:$AI$720,MATCH(E$1,'Tillförd energi'!$B$1:$AQ$1,0),FALSE)</f>
        <v>0</v>
      </c>
      <c r="F297">
        <f>VLOOKUP($B297,'Tillförd energi'!$B$1:$AI$720,MATCH(F$1,'Tillförd energi'!$B$1:$AQ$1,0),FALSE)</f>
        <v>0</v>
      </c>
      <c r="G297">
        <f>VLOOKUP($B297,'Tillförd energi'!$B$1:$AI$720,MATCH(G$1,'Tillförd energi'!$B$1:$AQ$1,0),FALSE)</f>
        <v>0</v>
      </c>
      <c r="H297">
        <f>VLOOKUP($B297,'Tillförd energi'!$B$1:$AI$720,MATCH(H$1,'Tillförd energi'!$B$1:$AQ$1,0),FALSE)</f>
        <v>0</v>
      </c>
      <c r="I297">
        <f>VLOOKUP($B297,'Tillförd energi'!$B$1:$AI$720,MATCH(I$1,'Tillförd energi'!$B$1:$AQ$1,0),FALSE)</f>
        <v>0</v>
      </c>
      <c r="J297">
        <f>VLOOKUP($B297,'Tillförd energi'!$B$1:$AI$720,MATCH(J$1,'Tillförd energi'!$B$1:$AQ$1,0),FALSE)</f>
        <v>0</v>
      </c>
      <c r="K297">
        <f>VLOOKUP($B297,'Tillförd energi'!$B$1:$AI$720,MATCH(K$1,'Tillförd energi'!$B$1:$AQ$1,0),FALSE)</f>
        <v>0</v>
      </c>
      <c r="L297">
        <f>VLOOKUP($B297,'Tillförd energi'!$B$1:$AI$720,MATCH(L$1,'Tillförd energi'!$B$1:$AQ$1,0),FALSE)</f>
        <v>0</v>
      </c>
      <c r="M297">
        <f>VLOOKUP($B297,'Tillförd energi'!$B$1:$AI$720,MATCH(M$1,'Tillförd energi'!$B$1:$AQ$1,0),FALSE)</f>
        <v>0</v>
      </c>
      <c r="N297">
        <f>VLOOKUP($B297,'Tillförd energi'!$B$1:$AI$720,MATCH(N$1,'Tillförd energi'!$B$1:$AQ$1,0),FALSE)</f>
        <v>0</v>
      </c>
      <c r="O297">
        <f>VLOOKUP($B297,'Tillförd energi'!$B$1:$AI$720,MATCH(O$1,'Tillförd energi'!$B$1:$AQ$1,0),FALSE)</f>
        <v>0</v>
      </c>
      <c r="P297">
        <f>VLOOKUP($B297,'Tillförd energi'!$B$1:$AI$720,MATCH(P$1,'Tillförd energi'!$B$1:$AQ$1,0),FALSE)</f>
        <v>0</v>
      </c>
      <c r="Q297">
        <f>VLOOKUP($B297,'Tillförd energi'!$B$1:$AI$720,MATCH(Q$1,'Tillförd energi'!$B$1:$AQ$1,0),FALSE)</f>
        <v>0</v>
      </c>
      <c r="R297">
        <f>VLOOKUP($B297,'Tillförd energi'!$B$1:$AI$720,MATCH(R$1,'Tillförd energi'!$B$1:$AQ$1,0),FALSE)</f>
        <v>3.2930000000000001</v>
      </c>
      <c r="S297">
        <f>VLOOKUP($B297,'Tillförd energi'!$B$1:$AI$720,MATCH(S$1,'Tillförd energi'!$B$1:$AQ$1,0),FALSE)</f>
        <v>0</v>
      </c>
      <c r="T297">
        <f>VLOOKUP($B297,'Tillförd energi'!$B$1:$AI$720,MATCH(T$1,'Tillförd energi'!$B$1:$AQ$1,0),FALSE)</f>
        <v>0</v>
      </c>
      <c r="U297">
        <f>VLOOKUP($B297,'Tillförd energi'!$B$1:$AI$720,MATCH(U$1,'Tillförd energi'!$B$1:$AQ$1,0),FALSE)</f>
        <v>0</v>
      </c>
      <c r="V297">
        <f>VLOOKUP($B297,'Tillförd energi'!$B$1:$AI$720,MATCH(V$1,'Tillförd energi'!$B$1:$AQ$1,0),FALSE)</f>
        <v>0</v>
      </c>
      <c r="W297">
        <f>VLOOKUP($B297,'Tillförd energi'!$B$1:$AI$720,MATCH(W$1,'Tillförd energi'!$B$1:$AQ$1,0),FALSE)</f>
        <v>0</v>
      </c>
      <c r="X297">
        <f>VLOOKUP($B297,'Tillförd energi'!$B$1:$AI$720,MATCH(X$1,'Tillförd energi'!$B$1:$AQ$1,0),FALSE)</f>
        <v>0</v>
      </c>
      <c r="Y297">
        <f>VLOOKUP($B297,'Tillförd energi'!$B$1:$AI$720,MATCH(Y$1,'Tillförd energi'!$B$1:$AQ$1,0),FALSE)</f>
        <v>0</v>
      </c>
      <c r="Z297">
        <f>VLOOKUP($B297,'Tillförd energi'!$B$1:$AI$720,MATCH(Z$1,'Tillförd energi'!$B$1:$AQ$1,0),FALSE)</f>
        <v>0</v>
      </c>
      <c r="AA297">
        <f>VLOOKUP($B297,'Tillförd energi'!$B$1:$AI$720,MATCH(AA$1,'Tillförd energi'!$B$1:$AQ$1,0),FALSE)</f>
        <v>0</v>
      </c>
      <c r="AB297">
        <f>VLOOKUP($B297,'Tillförd energi'!$B$1:$AI$720,MATCH(AB$1,'Tillförd energi'!$B$1:$AQ$1,0),FALSE)</f>
        <v>0</v>
      </c>
      <c r="AC297">
        <f>VLOOKUP($B297,'Tillförd energi'!$B$1:$AI$720,MATCH(AC$1,'Tillförd energi'!$B$1:$AQ$1,0),FALSE)</f>
        <v>0</v>
      </c>
      <c r="AD297">
        <f>VLOOKUP($B297,'Tillförd energi'!$B$1:$AI$720,MATCH(AD$1,'Tillförd energi'!$B$1:$AQ$1,0),FALSE)</f>
        <v>0</v>
      </c>
      <c r="AE297">
        <f>VLOOKUP($B297,'Tillförd energi'!$B$1:$AI$720,MATCH(AE$1,'Tillförd energi'!$B$1:$AQ$1,0),FALSE)</f>
        <v>0</v>
      </c>
      <c r="AF297">
        <f>VLOOKUP($B297,'Tillförd energi'!$B$1:$AI$720,MATCH(AF$1,'Tillförd energi'!$B$1:$AQ$1,0),FALSE)</f>
        <v>5.2999999999999999E-2</v>
      </c>
      <c r="AG297">
        <f>IFERROR(VLOOKUP(B297,Miljö!$B$1:$AC$550,MATCH("Köpt mängd produktionsspecifik fjärrvärme:",Miljö!$B$1:$AC$1,0),FALSE)/1,0)</f>
        <v>0</v>
      </c>
      <c r="AI297">
        <f t="shared" si="92"/>
        <v>3.3879999999999999</v>
      </c>
      <c r="AJ297">
        <f t="shared" si="93"/>
        <v>3.3879999999999999</v>
      </c>
      <c r="AK297">
        <f>IF(ISERROR(1/VLOOKUP($B297,Leveranser!$B$1:$S$499,MATCH("Såld värme (GWh)",Leveranser!$B$1:$S$1,0),FALSE)),"",VLOOKUP($B297,Leveranser!$B$1:$S$499,MATCH("Såld värme (GWh)",Leveranser!$B$1:$S$1,0),FALSE))</f>
        <v>2.5590000000000002</v>
      </c>
      <c r="AL297">
        <f>VLOOKUP($B297,Leveranser!$B$1:$Y$499,MATCH("Totalt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114">
        <f t="shared" si="94"/>
        <v>0.75531286894923266</v>
      </c>
      <c r="AP297" t="str">
        <f>IFERROR(VLOOKUP($B297,Miljövärden!$B$2:$H$600,7,FALSE),"Nej, saknas")</f>
        <v>Ja</v>
      </c>
      <c r="AQ297" t="str">
        <f>IFERROR(VLOOKUP($B297,Miljövärden!$B$2:$H$600,6,FALSE),"Nej, saknas")</f>
        <v>Ja</v>
      </c>
      <c r="AU297">
        <f t="shared" si="95"/>
        <v>5.2999999999999999E-2</v>
      </c>
      <c r="AV297">
        <f t="shared" si="96"/>
        <v>0</v>
      </c>
      <c r="AW297">
        <f t="shared" si="97"/>
        <v>0</v>
      </c>
      <c r="AX297">
        <f t="shared" si="98"/>
        <v>3.2930000000000001</v>
      </c>
      <c r="AZ297">
        <f t="shared" si="99"/>
        <v>3.2930000000000001</v>
      </c>
      <c r="BC297">
        <f t="shared" si="100"/>
        <v>4.2000000000000003E-2</v>
      </c>
      <c r="BD297">
        <f t="shared" si="101"/>
        <v>0</v>
      </c>
      <c r="BE297">
        <f t="shared" si="102"/>
        <v>3.2930000000000001</v>
      </c>
      <c r="BF297">
        <f t="shared" si="103"/>
        <v>0</v>
      </c>
      <c r="BG297">
        <f t="shared" si="104"/>
        <v>5.2999999999999999E-2</v>
      </c>
      <c r="BH297">
        <f>VLOOKUP(B297,Miljö!$B$1:$BX$482,MATCH("Fossilandel för ursprungspecificerad el ()",Miljö!$B$1:$I$1,0),FALSE)</f>
        <v>0</v>
      </c>
      <c r="BI297">
        <f>VLOOKUP(B297,Miljö!$B$1:$BX$482,MATCH("Kärnkraftsandel för ursprungsspecificerad el ()",Miljö!$B$1:$O$1,0),FALSE)</f>
        <v>0</v>
      </c>
      <c r="BJ297">
        <f t="shared" si="105"/>
        <v>0</v>
      </c>
      <c r="BK297" t="str">
        <f>VLOOKUP(B297,Miljö!$B$1:$P$482,MATCH("Fossil andel i procent (%)",Miljö!$B$1:$P$1,0),FALSE)</f>
        <v>ET</v>
      </c>
      <c r="BL297">
        <f t="shared" si="106"/>
        <v>3.3879999999999999</v>
      </c>
      <c r="BO297" s="21">
        <f t="shared" si="107"/>
        <v>1.2396694214876033E-2</v>
      </c>
      <c r="BP297" s="115">
        <f t="shared" si="108"/>
        <v>0</v>
      </c>
      <c r="BQ297" s="115">
        <f t="shared" si="109"/>
        <v>0.98760330578512401</v>
      </c>
      <c r="BR297" s="115">
        <f t="shared" si="110"/>
        <v>0</v>
      </c>
      <c r="BT297" s="116">
        <f t="shared" si="111"/>
        <v>1</v>
      </c>
      <c r="BW297" s="115">
        <f>IF(AP297="Ja",VLOOKUP(B297,Miljövärden!$B$2:$H$600,MATCH("Total andel fossilt",Miljövärden!$B$2:$H$2,0),FALSE),"")</f>
        <v>1.23967E-2</v>
      </c>
      <c r="BX297" s="116">
        <f t="shared" si="112"/>
        <v>5.7851239666784071E-9</v>
      </c>
      <c r="BZ297">
        <f t="shared" si="113"/>
        <v>5.7851239666784071E-9</v>
      </c>
      <c r="CA297" s="115">
        <f t="shared" si="114"/>
        <v>0</v>
      </c>
    </row>
    <row r="298" spans="1:79">
      <c r="A298" t="s">
        <v>474</v>
      </c>
      <c r="B298" t="s">
        <v>477</v>
      </c>
      <c r="C298">
        <f>VLOOKUP($B298,'Tillförd energi'!$B$1:$AI$720,MATCH(C$1,'Tillförd energi'!$B$1:$AQ$1,0),FALSE)</f>
        <v>0</v>
      </c>
      <c r="D298">
        <f>VLOOKUP($B298,'Tillförd energi'!$B$1:$AI$720,MATCH(D$1,'Tillförd energi'!$B$1:$AQ$1,0),FALSE)</f>
        <v>0.52407700000000002</v>
      </c>
      <c r="E298">
        <f>VLOOKUP($B298,'Tillförd energi'!$B$1:$AI$720,MATCH(E$1,'Tillförd energi'!$B$1:$AQ$1,0),FALSE)</f>
        <v>0</v>
      </c>
      <c r="F298">
        <f>VLOOKUP($B298,'Tillförd energi'!$B$1:$AI$720,MATCH(F$1,'Tillförd energi'!$B$1:$AQ$1,0),FALSE)</f>
        <v>0</v>
      </c>
      <c r="G298">
        <f>VLOOKUP($B298,'Tillförd energi'!$B$1:$AI$720,MATCH(G$1,'Tillförd energi'!$B$1:$AQ$1,0),FALSE)</f>
        <v>0</v>
      </c>
      <c r="H298">
        <f>VLOOKUP($B298,'Tillförd energi'!$B$1:$AI$720,MATCH(H$1,'Tillförd energi'!$B$1:$AQ$1,0),FALSE)</f>
        <v>0</v>
      </c>
      <c r="I298">
        <f>VLOOKUP($B298,'Tillförd energi'!$B$1:$AI$720,MATCH(I$1,'Tillförd energi'!$B$1:$AQ$1,0),FALSE)</f>
        <v>0</v>
      </c>
      <c r="J298">
        <f>VLOOKUP($B298,'Tillförd energi'!$B$1:$AI$720,MATCH(J$1,'Tillförd energi'!$B$1:$AQ$1,0),FALSE)</f>
        <v>0</v>
      </c>
      <c r="K298">
        <f>VLOOKUP($B298,'Tillförd energi'!$B$1:$AI$720,MATCH(K$1,'Tillförd energi'!$B$1:$AQ$1,0),FALSE)</f>
        <v>0</v>
      </c>
      <c r="L298">
        <f>VLOOKUP($B298,'Tillförd energi'!$B$1:$AI$720,MATCH(L$1,'Tillförd energi'!$B$1:$AQ$1,0),FALSE)</f>
        <v>12.868399999999999</v>
      </c>
      <c r="M298">
        <f>VLOOKUP($B298,'Tillförd energi'!$B$1:$AI$720,MATCH(M$1,'Tillförd energi'!$B$1:$AQ$1,0),FALSE)</f>
        <v>25.971299999999999</v>
      </c>
      <c r="N298">
        <f>VLOOKUP($B298,'Tillförd energi'!$B$1:$AI$720,MATCH(N$1,'Tillförd energi'!$B$1:$AQ$1,0),FALSE)</f>
        <v>42.360599999999998</v>
      </c>
      <c r="O298">
        <f>VLOOKUP($B298,'Tillförd energi'!$B$1:$AI$720,MATCH(O$1,'Tillförd energi'!$B$1:$AQ$1,0),FALSE)</f>
        <v>0</v>
      </c>
      <c r="P298">
        <f>VLOOKUP($B298,'Tillförd energi'!$B$1:$AI$720,MATCH(P$1,'Tillförd energi'!$B$1:$AQ$1,0),FALSE)</f>
        <v>7.5236499999999999</v>
      </c>
      <c r="Q298">
        <f>VLOOKUP($B298,'Tillförd energi'!$B$1:$AI$720,MATCH(Q$1,'Tillförd energi'!$B$1:$AQ$1,0),FALSE)</f>
        <v>2.59199</v>
      </c>
      <c r="R298">
        <f>VLOOKUP($B298,'Tillförd energi'!$B$1:$AI$720,MATCH(R$1,'Tillförd energi'!$B$1:$AQ$1,0),FALSE)</f>
        <v>7.63</v>
      </c>
      <c r="S298">
        <f>VLOOKUP($B298,'Tillförd energi'!$B$1:$AI$720,MATCH(S$1,'Tillförd energi'!$B$1:$AQ$1,0),FALSE)</f>
        <v>0</v>
      </c>
      <c r="T298">
        <f>VLOOKUP($B298,'Tillförd energi'!$B$1:$AI$720,MATCH(T$1,'Tillförd energi'!$B$1:$AQ$1,0),FALSE)</f>
        <v>0</v>
      </c>
      <c r="U298">
        <f>VLOOKUP($B298,'Tillförd energi'!$B$1:$AI$720,MATCH(U$1,'Tillförd energi'!$B$1:$AQ$1,0),FALSE)</f>
        <v>0</v>
      </c>
      <c r="V298">
        <f>VLOOKUP($B298,'Tillförd energi'!$B$1:$AI$720,MATCH(V$1,'Tillförd energi'!$B$1:$AQ$1,0),FALSE)</f>
        <v>0</v>
      </c>
      <c r="W298">
        <f>VLOOKUP($B298,'Tillförd energi'!$B$1:$AI$720,MATCH(W$1,'Tillförd energi'!$B$1:$AQ$1,0),FALSE)</f>
        <v>0</v>
      </c>
      <c r="X298">
        <f>VLOOKUP($B298,'Tillförd energi'!$B$1:$AI$720,MATCH(X$1,'Tillförd energi'!$B$1:$AQ$1,0),FALSE)</f>
        <v>0</v>
      </c>
      <c r="Y298">
        <f>VLOOKUP($B298,'Tillförd energi'!$B$1:$AI$720,MATCH(Y$1,'Tillförd energi'!$B$1:$AQ$1,0),FALSE)</f>
        <v>0</v>
      </c>
      <c r="Z298">
        <f>VLOOKUP($B298,'Tillförd energi'!$B$1:$AI$720,MATCH(Z$1,'Tillförd energi'!$B$1:$AQ$1,0),FALSE)</f>
        <v>3.298</v>
      </c>
      <c r="AA298">
        <f>VLOOKUP($B298,'Tillförd energi'!$B$1:$AI$720,MATCH(AA$1,'Tillförd energi'!$B$1:$AQ$1,0),FALSE)</f>
        <v>0</v>
      </c>
      <c r="AB298">
        <f>VLOOKUP($B298,'Tillförd energi'!$B$1:$AI$720,MATCH(AB$1,'Tillförd energi'!$B$1:$AQ$1,0),FALSE)</f>
        <v>0</v>
      </c>
      <c r="AC298">
        <f>VLOOKUP($B298,'Tillförd energi'!$B$1:$AI$720,MATCH(AC$1,'Tillförd energi'!$B$1:$AQ$1,0),FALSE)</f>
        <v>21.158999999999999</v>
      </c>
      <c r="AD298">
        <f>VLOOKUP($B298,'Tillförd energi'!$B$1:$AI$720,MATCH(AD$1,'Tillförd energi'!$B$1:$AQ$1,0),FALSE)</f>
        <v>0</v>
      </c>
      <c r="AE298">
        <f>VLOOKUP($B298,'Tillförd energi'!$B$1:$AI$720,MATCH(AE$1,'Tillförd energi'!$B$1:$AQ$1,0),FALSE)</f>
        <v>0</v>
      </c>
      <c r="AF298">
        <f>VLOOKUP($B298,'Tillförd energi'!$B$1:$AI$720,MATCH(AF$1,'Tillförd energi'!$B$1:$AQ$1,0),FALSE)</f>
        <v>5.18642</v>
      </c>
      <c r="AG298">
        <f>IFERROR(VLOOKUP(B298,Miljö!$B$1:$AC$550,MATCH("Köpt mängd produktionsspecifik fjärrvärme:",Miljö!$B$1:$AC$1,0),FALSE)/1,0)</f>
        <v>0</v>
      </c>
      <c r="AI298">
        <f t="shared" si="92"/>
        <v>129.113437</v>
      </c>
      <c r="AJ298">
        <f t="shared" si="93"/>
        <v>129.113437</v>
      </c>
      <c r="AK298">
        <f>IF(ISERROR(1/VLOOKUP($B298,Leveranser!$B$1:$S$499,MATCH("Såld värme (GWh)",Leveranser!$B$1:$S$1,0),FALSE)),"",VLOOKUP($B298,Leveranser!$B$1:$S$499,MATCH("Såld värme (GWh)",Leveranser!$B$1:$S$1,0),FALSE))</f>
        <v>106.39</v>
      </c>
      <c r="AL298">
        <f>VLOOKUP($B298,Leveranser!$B$1:$Y$499,MATCH("Totalt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114">
        <f t="shared" si="94"/>
        <v>0.82400408874561981</v>
      </c>
      <c r="AP298" t="str">
        <f>IFERROR(VLOOKUP($B298,Miljövärden!$B$2:$H$600,7,FALSE),"Nej, saknas")</f>
        <v>Ja</v>
      </c>
      <c r="AQ298" t="str">
        <f>IFERROR(VLOOKUP($B298,Miljövärden!$B$2:$H$600,6,FALSE),"Nej, saknas")</f>
        <v>Ja</v>
      </c>
      <c r="AU298">
        <f t="shared" si="95"/>
        <v>8.4844200000000001</v>
      </c>
      <c r="AV298">
        <f t="shared" si="96"/>
        <v>0</v>
      </c>
      <c r="AW298">
        <f t="shared" si="97"/>
        <v>78.447539999999989</v>
      </c>
      <c r="AX298">
        <f t="shared" si="98"/>
        <v>7.63</v>
      </c>
      <c r="AZ298">
        <f t="shared" si="99"/>
        <v>98.945939999999993</v>
      </c>
      <c r="BC298">
        <f t="shared" si="100"/>
        <v>0.52407700000000002</v>
      </c>
      <c r="BD298">
        <f t="shared" si="101"/>
        <v>0</v>
      </c>
      <c r="BE298">
        <f t="shared" si="102"/>
        <v>86.077539999999985</v>
      </c>
      <c r="BF298">
        <f t="shared" si="103"/>
        <v>34.0274</v>
      </c>
      <c r="BG298">
        <f t="shared" si="104"/>
        <v>8.4844200000000001</v>
      </c>
      <c r="BH298">
        <f>VLOOKUP(B298,Miljö!$B$1:$BX$482,MATCH("Fossilandel för ursprungspecificerad el ()",Miljö!$B$1:$I$1,0),FALSE)</f>
        <v>0</v>
      </c>
      <c r="BI298">
        <f>VLOOKUP(B298,Miljö!$B$1:$BX$482,MATCH("Kärnkraftsandel för ursprungsspecificerad el ()",Miljö!$B$1:$O$1,0),FALSE)</f>
        <v>0</v>
      </c>
      <c r="BJ298">
        <f t="shared" si="105"/>
        <v>0</v>
      </c>
      <c r="BK298" t="str">
        <f>VLOOKUP(B298,Miljö!$B$1:$P$482,MATCH("Fossil andel i procent (%)",Miljö!$B$1:$P$1,0),FALSE)</f>
        <v>ET</v>
      </c>
      <c r="BL298">
        <f t="shared" si="106"/>
        <v>129.11343699999998</v>
      </c>
      <c r="BO298" s="21">
        <f t="shared" si="107"/>
        <v>4.0590430568431084E-3</v>
      </c>
      <c r="BP298" s="115">
        <f t="shared" si="108"/>
        <v>0</v>
      </c>
      <c r="BQ298" s="115">
        <f t="shared" si="109"/>
        <v>0.73239441375880965</v>
      </c>
      <c r="BR298" s="115">
        <f t="shared" si="110"/>
        <v>0.26354654318434734</v>
      </c>
      <c r="BT298" s="116">
        <f t="shared" si="111"/>
        <v>1</v>
      </c>
      <c r="BW298" s="115">
        <f>IF(AP298="Ja",VLOOKUP(B298,Miljövärden!$B$2:$H$600,MATCH("Total andel fossilt",Miljövärden!$B$2:$H$2,0),FALSE),"")</f>
        <v>4.0590599999999998E-3</v>
      </c>
      <c r="BX298" s="116">
        <f t="shared" si="112"/>
        <v>1.6943156891380262E-8</v>
      </c>
      <c r="BZ298">
        <f t="shared" si="113"/>
        <v>1.6943156891380262E-8</v>
      </c>
      <c r="CA298" s="115">
        <f t="shared" si="114"/>
        <v>0</v>
      </c>
    </row>
    <row r="299" spans="1:79">
      <c r="A299" t="s">
        <v>478</v>
      </c>
      <c r="B299" t="s">
        <v>479</v>
      </c>
      <c r="C299">
        <f>VLOOKUP($B299,'Tillförd energi'!$B$1:$AI$720,MATCH(C$1,'Tillförd energi'!$B$1:$AQ$1,0),FALSE)</f>
        <v>0</v>
      </c>
      <c r="D299">
        <f>VLOOKUP($B299,'Tillförd energi'!$B$1:$AI$720,MATCH(D$1,'Tillförd energi'!$B$1:$AQ$1,0),FALSE)</f>
        <v>3.5173899999999998</v>
      </c>
      <c r="E299">
        <f>VLOOKUP($B299,'Tillförd energi'!$B$1:$AI$720,MATCH(E$1,'Tillförd energi'!$B$1:$AQ$1,0),FALSE)</f>
        <v>0</v>
      </c>
      <c r="F299">
        <f>VLOOKUP($B299,'Tillförd energi'!$B$1:$AI$720,MATCH(F$1,'Tillförd energi'!$B$1:$AQ$1,0),FALSE)</f>
        <v>1.8240000000000001</v>
      </c>
      <c r="G299">
        <f>VLOOKUP($B299,'Tillförd energi'!$B$1:$AI$720,MATCH(G$1,'Tillförd energi'!$B$1:$AQ$1,0),FALSE)</f>
        <v>0</v>
      </c>
      <c r="H299">
        <f>VLOOKUP($B299,'Tillförd energi'!$B$1:$AI$720,MATCH(H$1,'Tillförd energi'!$B$1:$AQ$1,0),FALSE)</f>
        <v>0</v>
      </c>
      <c r="I299">
        <f>VLOOKUP($B299,'Tillförd energi'!$B$1:$AI$720,MATCH(I$1,'Tillförd energi'!$B$1:$AQ$1,0),FALSE)</f>
        <v>235.17</v>
      </c>
      <c r="J299">
        <f>VLOOKUP($B299,'Tillförd energi'!$B$1:$AI$720,MATCH(J$1,'Tillförd energi'!$B$1:$AQ$1,0),FALSE)</f>
        <v>3.5289999999999999</v>
      </c>
      <c r="K299">
        <f>VLOOKUP($B299,'Tillförd energi'!$B$1:$AI$720,MATCH(K$1,'Tillförd energi'!$B$1:$AQ$1,0),FALSE)</f>
        <v>0</v>
      </c>
      <c r="L299">
        <f>VLOOKUP($B299,'Tillförd energi'!$B$1:$AI$720,MATCH(L$1,'Tillförd energi'!$B$1:$AQ$1,0),FALSE)</f>
        <v>247.61799999999999</v>
      </c>
      <c r="M299">
        <f>VLOOKUP($B299,'Tillförd energi'!$B$1:$AI$720,MATCH(M$1,'Tillförd energi'!$B$1:$AQ$1,0),FALSE)</f>
        <v>0</v>
      </c>
      <c r="N299">
        <f>VLOOKUP($B299,'Tillförd energi'!$B$1:$AI$720,MATCH(N$1,'Tillförd energi'!$B$1:$AQ$1,0),FALSE)</f>
        <v>22.7928</v>
      </c>
      <c r="O299">
        <f>VLOOKUP($B299,'Tillförd energi'!$B$1:$AI$720,MATCH(O$1,'Tillförd energi'!$B$1:$AQ$1,0),FALSE)</f>
        <v>79.080299999999994</v>
      </c>
      <c r="P299">
        <f>VLOOKUP($B299,'Tillförd energi'!$B$1:$AI$720,MATCH(P$1,'Tillförd energi'!$B$1:$AQ$1,0),FALSE)</f>
        <v>10.843299999999999</v>
      </c>
      <c r="Q299">
        <f>VLOOKUP($B299,'Tillförd energi'!$B$1:$AI$720,MATCH(Q$1,'Tillförd energi'!$B$1:$AQ$1,0),FALSE)</f>
        <v>1.22068</v>
      </c>
      <c r="R299">
        <f>VLOOKUP($B299,'Tillförd energi'!$B$1:$AI$720,MATCH(R$1,'Tillförd energi'!$B$1:$AQ$1,0),FALSE)</f>
        <v>13.055999999999999</v>
      </c>
      <c r="S299">
        <f>VLOOKUP($B299,'Tillförd energi'!$B$1:$AI$720,MATCH(S$1,'Tillförd energi'!$B$1:$AQ$1,0),FALSE)</f>
        <v>0</v>
      </c>
      <c r="T299">
        <f>VLOOKUP($B299,'Tillförd energi'!$B$1:$AI$720,MATCH(T$1,'Tillförd energi'!$B$1:$AQ$1,0),FALSE)</f>
        <v>0</v>
      </c>
      <c r="U299">
        <f>VLOOKUP($B299,'Tillförd energi'!$B$1:$AI$720,MATCH(U$1,'Tillförd energi'!$B$1:$AQ$1,0),FALSE)</f>
        <v>0</v>
      </c>
      <c r="V299">
        <f>VLOOKUP($B299,'Tillförd energi'!$B$1:$AI$720,MATCH(V$1,'Tillförd energi'!$B$1:$AQ$1,0),FALSE)</f>
        <v>2.6760000000000002</v>
      </c>
      <c r="W299">
        <f>VLOOKUP($B299,'Tillförd energi'!$B$1:$AI$720,MATCH(W$1,'Tillförd energi'!$B$1:$AQ$1,0),FALSE)</f>
        <v>0.82299999999999995</v>
      </c>
      <c r="X299">
        <f>VLOOKUP($B299,'Tillförd energi'!$B$1:$AI$720,MATCH(X$1,'Tillförd energi'!$B$1:$AQ$1,0),FALSE)</f>
        <v>0</v>
      </c>
      <c r="Y299">
        <f>VLOOKUP($B299,'Tillförd energi'!$B$1:$AI$720,MATCH(Y$1,'Tillförd energi'!$B$1:$AQ$1,0),FALSE)</f>
        <v>0</v>
      </c>
      <c r="Z299">
        <f>VLOOKUP($B299,'Tillförd energi'!$B$1:$AI$720,MATCH(Z$1,'Tillförd energi'!$B$1:$AQ$1,0),FALSE)</f>
        <v>0</v>
      </c>
      <c r="AA299">
        <f>VLOOKUP($B299,'Tillförd energi'!$B$1:$AI$720,MATCH(AA$1,'Tillförd energi'!$B$1:$AQ$1,0),FALSE)</f>
        <v>4.766</v>
      </c>
      <c r="AB299">
        <f>VLOOKUP($B299,'Tillförd energi'!$B$1:$AI$720,MATCH(AB$1,'Tillförd energi'!$B$1:$AQ$1,0),FALSE)</f>
        <v>4.7050000000000001</v>
      </c>
      <c r="AC299">
        <f>VLOOKUP($B299,'Tillförd energi'!$B$1:$AI$720,MATCH(AC$1,'Tillförd energi'!$B$1:$AQ$1,0),FALSE)</f>
        <v>163.126</v>
      </c>
      <c r="AD299">
        <f>VLOOKUP($B299,'Tillförd energi'!$B$1:$AI$720,MATCH(AD$1,'Tillförd energi'!$B$1:$AQ$1,0),FALSE)</f>
        <v>0</v>
      </c>
      <c r="AE299">
        <f>VLOOKUP($B299,'Tillförd energi'!$B$1:$AI$720,MATCH(AE$1,'Tillförd energi'!$B$1:$AQ$1,0),FALSE)</f>
        <v>0</v>
      </c>
      <c r="AF299">
        <f>VLOOKUP($B299,'Tillförd energi'!$B$1:$AI$720,MATCH(AF$1,'Tillförd energi'!$B$1:$AQ$1,0),FALSE)</f>
        <v>38.325200000000002</v>
      </c>
      <c r="AG299">
        <f>IFERROR(VLOOKUP(B299,Miljö!$B$1:$AC$550,MATCH("Köpt mängd produktionsspecifik fjärrvärme:",Miljö!$B$1:$AC$1,0),FALSE)/1,0)</f>
        <v>110.27500000000001</v>
      </c>
      <c r="AI299">
        <f t="shared" si="92"/>
        <v>833.07267000000002</v>
      </c>
      <c r="AJ299">
        <f t="shared" si="93"/>
        <v>943.34766999999999</v>
      </c>
      <c r="AK299">
        <f>IF(ISERROR(1/VLOOKUP($B299,Leveranser!$B$1:$S$499,MATCH("Såld värme (GWh)",Leveranser!$B$1:$S$1,0),FALSE)),"",VLOOKUP($B299,Leveranser!$B$1:$S$499,MATCH("Såld värme (GWh)",Leveranser!$B$1:$S$1,0),FALSE))</f>
        <v>867.29</v>
      </c>
      <c r="AL299">
        <f>VLOOKUP($B299,Leveranser!$B$1:$Y$499,MATCH("Totalt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2.0499999999999998</v>
      </c>
      <c r="AN299" s="114">
        <f t="shared" si="94"/>
        <v>0.91937472003296516</v>
      </c>
      <c r="AP299" t="str">
        <f>IFERROR(VLOOKUP($B299,Miljövärden!$B$2:$H$600,7,FALSE),"Nej, saknas")</f>
        <v>Ja</v>
      </c>
      <c r="AQ299" t="str">
        <f>IFERROR(VLOOKUP($B299,Miljövärden!$B$2:$H$600,6,FALSE),"Nej, saknas")</f>
        <v>Ja</v>
      </c>
      <c r="AU299">
        <f t="shared" si="95"/>
        <v>43.091200000000001</v>
      </c>
      <c r="AV299">
        <f t="shared" si="96"/>
        <v>0</v>
      </c>
      <c r="AW299">
        <f t="shared" si="97"/>
        <v>113.93707999999999</v>
      </c>
      <c r="AX299">
        <f t="shared" si="98"/>
        <v>13.055999999999999</v>
      </c>
      <c r="AZ299">
        <f t="shared" si="99"/>
        <v>378.11007999999993</v>
      </c>
      <c r="BC299">
        <f t="shared" si="100"/>
        <v>5.3413899999999996</v>
      </c>
      <c r="BD299">
        <f t="shared" si="101"/>
        <v>0</v>
      </c>
      <c r="BE299">
        <f t="shared" si="102"/>
        <v>130.49207999999999</v>
      </c>
      <c r="BF299">
        <f t="shared" si="103"/>
        <v>654.14800000000002</v>
      </c>
      <c r="BG299">
        <f t="shared" si="104"/>
        <v>43.091200000000001</v>
      </c>
      <c r="BH299">
        <f>VLOOKUP(B299,Miljö!$B$1:$BX$482,MATCH("Fossilandel för ursprungspecificerad el ()",Miljö!$B$1:$I$1,0),FALSE)</f>
        <v>0</v>
      </c>
      <c r="BI299">
        <f>VLOOKUP(B299,Miljö!$B$1:$BX$482,MATCH("Kärnkraftsandel för ursprungsspecificerad el ()",Miljö!$B$1:$O$1,0),FALSE)</f>
        <v>0</v>
      </c>
      <c r="BJ299">
        <f t="shared" si="105"/>
        <v>110.27500000000001</v>
      </c>
      <c r="BK299">
        <f>VLOOKUP(B299,Miljö!$B$1:$P$482,MATCH("Fossil andel i procent (%)",Miljö!$B$1:$P$1,0),FALSE)</f>
        <v>0.09</v>
      </c>
      <c r="BL299">
        <f t="shared" si="106"/>
        <v>943.34766999999988</v>
      </c>
      <c r="BO299" s="21">
        <f t="shared" si="107"/>
        <v>5.7673725955140163E-3</v>
      </c>
      <c r="BP299" s="115">
        <f t="shared" si="108"/>
        <v>0.11679230892678201</v>
      </c>
      <c r="BQ299" s="115">
        <f t="shared" si="109"/>
        <v>0.18400774764196962</v>
      </c>
      <c r="BR299" s="115">
        <f t="shared" si="110"/>
        <v>0.69343257083573451</v>
      </c>
      <c r="BT299" s="116">
        <f t="shared" si="111"/>
        <v>1.0000000000000002</v>
      </c>
      <c r="BW299" s="115">
        <f>IF(AP299="Ja",VLOOKUP(B299,Miljövärden!$B$2:$H$600,MATCH("Total andel fossilt",Miljövärden!$B$2:$H$2,0),FALSE),"")</f>
        <v>5.77993E-3</v>
      </c>
      <c r="BX299" s="116">
        <f t="shared" si="112"/>
        <v>1.2557404485983616E-5</v>
      </c>
      <c r="BZ299">
        <f t="shared" si="113"/>
        <v>1.2557404485983616E-5</v>
      </c>
      <c r="CA299" s="115">
        <f t="shared" si="114"/>
        <v>0</v>
      </c>
    </row>
    <row r="300" spans="1:79">
      <c r="A300" t="s">
        <v>480</v>
      </c>
      <c r="B300" t="s">
        <v>481</v>
      </c>
      <c r="C300">
        <f>VLOOKUP($B300,'Tillförd energi'!$B$1:$AI$720,MATCH(C$1,'Tillförd energi'!$B$1:$AQ$1,0),FALSE)</f>
        <v>0</v>
      </c>
      <c r="D300">
        <f>VLOOKUP($B300,'Tillförd energi'!$B$1:$AI$720,MATCH(D$1,'Tillförd energi'!$B$1:$AQ$1,0),FALSE)</f>
        <v>2.92841</v>
      </c>
      <c r="E300">
        <f>VLOOKUP($B300,'Tillförd energi'!$B$1:$AI$720,MATCH(E$1,'Tillförd energi'!$B$1:$AQ$1,0),FALSE)</f>
        <v>0</v>
      </c>
      <c r="F300">
        <f>VLOOKUP($B300,'Tillförd energi'!$B$1:$AI$720,MATCH(F$1,'Tillförd energi'!$B$1:$AQ$1,0),FALSE)</f>
        <v>0</v>
      </c>
      <c r="G300">
        <f>VLOOKUP($B300,'Tillförd energi'!$B$1:$AI$720,MATCH(G$1,'Tillförd energi'!$B$1:$AQ$1,0),FALSE)</f>
        <v>0</v>
      </c>
      <c r="H300">
        <f>VLOOKUP($B300,'Tillförd energi'!$B$1:$AI$720,MATCH(H$1,'Tillförd energi'!$B$1:$AQ$1,0),FALSE)</f>
        <v>0</v>
      </c>
      <c r="I300">
        <f>VLOOKUP($B300,'Tillförd energi'!$B$1:$AI$720,MATCH(I$1,'Tillförd energi'!$B$1:$AQ$1,0),FALSE)</f>
        <v>0</v>
      </c>
      <c r="J300">
        <f>VLOOKUP($B300,'Tillförd energi'!$B$1:$AI$720,MATCH(J$1,'Tillförd energi'!$B$1:$AQ$1,0),FALSE)</f>
        <v>0</v>
      </c>
      <c r="K300">
        <f>VLOOKUP($B300,'Tillförd energi'!$B$1:$AI$720,MATCH(K$1,'Tillförd energi'!$B$1:$AQ$1,0),FALSE)</f>
        <v>0</v>
      </c>
      <c r="L300">
        <f>VLOOKUP($B300,'Tillförd energi'!$B$1:$AI$720,MATCH(L$1,'Tillförd energi'!$B$1:$AQ$1,0),FALSE)</f>
        <v>0</v>
      </c>
      <c r="M300">
        <f>VLOOKUP($B300,'Tillförd energi'!$B$1:$AI$720,MATCH(M$1,'Tillförd energi'!$B$1:$AQ$1,0),FALSE)</f>
        <v>0</v>
      </c>
      <c r="N300">
        <f>VLOOKUP($B300,'Tillförd energi'!$B$1:$AI$720,MATCH(N$1,'Tillförd energi'!$B$1:$AQ$1,0),FALSE)</f>
        <v>0</v>
      </c>
      <c r="O300">
        <f>VLOOKUP($B300,'Tillförd energi'!$B$1:$AI$720,MATCH(O$1,'Tillförd energi'!$B$1:$AQ$1,0),FALSE)</f>
        <v>0</v>
      </c>
      <c r="P300">
        <f>VLOOKUP($B300,'Tillförd energi'!$B$1:$AI$720,MATCH(P$1,'Tillförd energi'!$B$1:$AQ$1,0),FALSE)</f>
        <v>0</v>
      </c>
      <c r="Q300">
        <f>VLOOKUP($B300,'Tillförd energi'!$B$1:$AI$720,MATCH(Q$1,'Tillförd energi'!$B$1:$AQ$1,0),FALSE)</f>
        <v>21.994299999999999</v>
      </c>
      <c r="R300">
        <f>VLOOKUP($B300,'Tillförd energi'!$B$1:$AI$720,MATCH(R$1,'Tillförd energi'!$B$1:$AQ$1,0),FALSE)</f>
        <v>0</v>
      </c>
      <c r="S300">
        <f>VLOOKUP($B300,'Tillförd energi'!$B$1:$AI$720,MATCH(S$1,'Tillförd energi'!$B$1:$AQ$1,0),FALSE)</f>
        <v>0</v>
      </c>
      <c r="T300">
        <f>VLOOKUP($B300,'Tillförd energi'!$B$1:$AI$720,MATCH(T$1,'Tillförd energi'!$B$1:$AQ$1,0),FALSE)</f>
        <v>0</v>
      </c>
      <c r="U300">
        <f>VLOOKUP($B300,'Tillförd energi'!$B$1:$AI$720,MATCH(U$1,'Tillförd energi'!$B$1:$AQ$1,0),FALSE)</f>
        <v>0</v>
      </c>
      <c r="V300">
        <f>VLOOKUP($B300,'Tillförd energi'!$B$1:$AI$720,MATCH(V$1,'Tillförd energi'!$B$1:$AQ$1,0),FALSE)</f>
        <v>0</v>
      </c>
      <c r="W300">
        <f>VLOOKUP($B300,'Tillförd energi'!$B$1:$AI$720,MATCH(W$1,'Tillförd energi'!$B$1:$AQ$1,0),FALSE)</f>
        <v>0</v>
      </c>
      <c r="X300">
        <f>VLOOKUP($B300,'Tillförd energi'!$B$1:$AI$720,MATCH(X$1,'Tillförd energi'!$B$1:$AQ$1,0),FALSE)</f>
        <v>0</v>
      </c>
      <c r="Y300">
        <f>VLOOKUP($B300,'Tillförd energi'!$B$1:$AI$720,MATCH(Y$1,'Tillförd energi'!$B$1:$AQ$1,0),FALSE)</f>
        <v>0</v>
      </c>
      <c r="Z300">
        <f>VLOOKUP($B300,'Tillförd energi'!$B$1:$AI$720,MATCH(Z$1,'Tillförd energi'!$B$1:$AQ$1,0),FALSE)</f>
        <v>0</v>
      </c>
      <c r="AA300">
        <f>VLOOKUP($B300,'Tillförd energi'!$B$1:$AI$720,MATCH(AA$1,'Tillförd energi'!$B$1:$AQ$1,0),FALSE)</f>
        <v>0</v>
      </c>
      <c r="AB300">
        <f>VLOOKUP($B300,'Tillförd energi'!$B$1:$AI$720,MATCH(AB$1,'Tillförd energi'!$B$1:$AQ$1,0),FALSE)</f>
        <v>0</v>
      </c>
      <c r="AC300">
        <f>VLOOKUP($B300,'Tillförd energi'!$B$1:$AI$720,MATCH(AC$1,'Tillförd energi'!$B$1:$AQ$1,0),FALSE)</f>
        <v>0</v>
      </c>
      <c r="AD300">
        <f>VLOOKUP($B300,'Tillförd energi'!$B$1:$AI$720,MATCH(AD$1,'Tillförd energi'!$B$1:$AQ$1,0),FALSE)</f>
        <v>32.073999999999998</v>
      </c>
      <c r="AE300">
        <f>VLOOKUP($B300,'Tillförd energi'!$B$1:$AI$720,MATCH(AE$1,'Tillförd energi'!$B$1:$AQ$1,0),FALSE)</f>
        <v>0</v>
      </c>
      <c r="AF300">
        <f>VLOOKUP($B300,'Tillförd energi'!$B$1:$AI$720,MATCH(AF$1,'Tillförd energi'!$B$1:$AQ$1,0),FALSE)</f>
        <v>0.28999999999999998</v>
      </c>
      <c r="AG300">
        <f>IFERROR(VLOOKUP(B300,Miljö!$B$1:$AC$550,MATCH("Köpt mängd produktionsspecifik fjärrvärme:",Miljö!$B$1:$AC$1,0),FALSE)/1,0)</f>
        <v>0</v>
      </c>
      <c r="AI300">
        <f t="shared" si="92"/>
        <v>57.286709999999992</v>
      </c>
      <c r="AJ300">
        <f t="shared" si="93"/>
        <v>57.286709999999992</v>
      </c>
      <c r="AK300">
        <f>IF(ISERROR(1/VLOOKUP($B300,Leveranser!$B$1:$S$499,MATCH("Såld värme (GWh)",Leveranser!$B$1:$S$1,0),FALSE)),"",VLOOKUP($B300,Leveranser!$B$1:$S$499,MATCH("Såld värme (GWh)",Leveranser!$B$1:$S$1,0),FALSE))</f>
        <v>44</v>
      </c>
      <c r="AL300">
        <f>VLOOKUP($B300,Leveranser!$B$1:$Y$499,MATCH("Totalt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114">
        <f t="shared" si="94"/>
        <v>0.7680664503163126</v>
      </c>
      <c r="AP300" t="str">
        <f>IFERROR(VLOOKUP($B300,Miljövärden!$B$2:$H$600,7,FALSE),"Nej, saknas")</f>
        <v>Ja</v>
      </c>
      <c r="AQ300" t="str">
        <f>IFERROR(VLOOKUP($B300,Miljövärden!$B$2:$H$600,6,FALSE),"Nej, saknas")</f>
        <v>Ja</v>
      </c>
      <c r="AU300">
        <f t="shared" si="95"/>
        <v>0.28999999999999998</v>
      </c>
      <c r="AV300">
        <f t="shared" si="96"/>
        <v>0</v>
      </c>
      <c r="AW300">
        <f t="shared" si="97"/>
        <v>21.994299999999999</v>
      </c>
      <c r="AX300">
        <f t="shared" si="98"/>
        <v>0</v>
      </c>
      <c r="AZ300">
        <f t="shared" si="99"/>
        <v>21.994299999999999</v>
      </c>
      <c r="BC300">
        <f t="shared" si="100"/>
        <v>2.92841</v>
      </c>
      <c r="BD300">
        <f t="shared" si="101"/>
        <v>0</v>
      </c>
      <c r="BE300">
        <f t="shared" si="102"/>
        <v>21.994299999999999</v>
      </c>
      <c r="BF300">
        <f t="shared" si="103"/>
        <v>32.073999999999998</v>
      </c>
      <c r="BG300">
        <f t="shared" si="104"/>
        <v>0.28999999999999998</v>
      </c>
      <c r="BH300">
        <f>VLOOKUP(B300,Miljö!$B$1:$BX$482,MATCH("Fossilandel för ursprungspecificerad el ()",Miljö!$B$1:$I$1,0),FALSE)</f>
        <v>0</v>
      </c>
      <c r="BI300">
        <f>VLOOKUP(B300,Miljö!$B$1:$BX$482,MATCH("Kärnkraftsandel för ursprungsspecificerad el ()",Miljö!$B$1:$O$1,0),FALSE)</f>
        <v>0</v>
      </c>
      <c r="BJ300">
        <f t="shared" si="105"/>
        <v>0</v>
      </c>
      <c r="BK300" t="str">
        <f>VLOOKUP(B300,Miljö!$B$1:$P$482,MATCH("Fossil andel i procent (%)",Miljö!$B$1:$P$1,0),FALSE)</f>
        <v>ET</v>
      </c>
      <c r="BL300">
        <f t="shared" si="106"/>
        <v>57.286709999999992</v>
      </c>
      <c r="BO300" s="21">
        <f t="shared" si="107"/>
        <v>5.111848804024529E-2</v>
      </c>
      <c r="BP300" s="115">
        <f t="shared" si="108"/>
        <v>0</v>
      </c>
      <c r="BQ300" s="115">
        <f t="shared" si="109"/>
        <v>0.38899598179054096</v>
      </c>
      <c r="BR300" s="115">
        <f t="shared" si="110"/>
        <v>0.55988553016921383</v>
      </c>
      <c r="BT300" s="116">
        <f t="shared" si="111"/>
        <v>1</v>
      </c>
      <c r="BW300" s="115">
        <f>IF(AP300="Ja",VLOOKUP(B300,Miljövärden!$B$2:$H$600,MATCH("Total andel fossilt",Miljövärden!$B$2:$H$2,0),FALSE),"")</f>
        <v>5.1118499999999997E-2</v>
      </c>
      <c r="BX300" s="116">
        <f t="shared" si="112"/>
        <v>1.1959754707413506E-8</v>
      </c>
      <c r="BZ300">
        <f t="shared" si="113"/>
        <v>1.1959754707413506E-8</v>
      </c>
      <c r="CA300" s="115">
        <f t="shared" si="114"/>
        <v>0</v>
      </c>
    </row>
    <row r="301" spans="1:79">
      <c r="A301" t="s">
        <v>482</v>
      </c>
      <c r="B301" t="s">
        <v>483</v>
      </c>
      <c r="C301">
        <f>VLOOKUP($B301,'Tillförd energi'!$B$1:$AI$720,MATCH(C$1,'Tillförd energi'!$B$1:$AQ$1,0),FALSE)</f>
        <v>0</v>
      </c>
      <c r="D301">
        <f>VLOOKUP($B301,'Tillförd energi'!$B$1:$AI$720,MATCH(D$1,'Tillförd energi'!$B$1:$AQ$1,0),FALSE)</f>
        <v>0</v>
      </c>
      <c r="E301">
        <f>VLOOKUP($B301,'Tillförd energi'!$B$1:$AI$720,MATCH(E$1,'Tillförd energi'!$B$1:$AQ$1,0),FALSE)</f>
        <v>0</v>
      </c>
      <c r="F301">
        <f>VLOOKUP($B301,'Tillförd energi'!$B$1:$AI$720,MATCH(F$1,'Tillförd energi'!$B$1:$AQ$1,0),FALSE)</f>
        <v>0</v>
      </c>
      <c r="G301">
        <f>VLOOKUP($B301,'Tillförd energi'!$B$1:$AI$720,MATCH(G$1,'Tillförd energi'!$B$1:$AQ$1,0),FALSE)</f>
        <v>0</v>
      </c>
      <c r="H301">
        <f>VLOOKUP($B301,'Tillförd energi'!$B$1:$AI$720,MATCH(H$1,'Tillförd energi'!$B$1:$AQ$1,0),FALSE)</f>
        <v>0</v>
      </c>
      <c r="I301">
        <f>VLOOKUP($B301,'Tillförd energi'!$B$1:$AI$720,MATCH(I$1,'Tillförd energi'!$B$1:$AQ$1,0),FALSE)</f>
        <v>0</v>
      </c>
      <c r="J301">
        <f>VLOOKUP($B301,'Tillförd energi'!$B$1:$AI$720,MATCH(J$1,'Tillförd energi'!$B$1:$AQ$1,0),FALSE)</f>
        <v>0</v>
      </c>
      <c r="K301">
        <f>VLOOKUP($B301,'Tillförd energi'!$B$1:$AI$720,MATCH(K$1,'Tillförd energi'!$B$1:$AQ$1,0),FALSE)</f>
        <v>0</v>
      </c>
      <c r="L301">
        <f>VLOOKUP($B301,'Tillförd energi'!$B$1:$AI$720,MATCH(L$1,'Tillförd energi'!$B$1:$AQ$1,0),FALSE)</f>
        <v>0</v>
      </c>
      <c r="M301">
        <f>VLOOKUP($B301,'Tillförd energi'!$B$1:$AI$720,MATCH(M$1,'Tillförd energi'!$B$1:$AQ$1,0),FALSE)</f>
        <v>0</v>
      </c>
      <c r="N301">
        <f>VLOOKUP($B301,'Tillförd energi'!$B$1:$AI$720,MATCH(N$1,'Tillförd energi'!$B$1:$AQ$1,0),FALSE)</f>
        <v>15.564</v>
      </c>
      <c r="O301">
        <f>VLOOKUP($B301,'Tillförd energi'!$B$1:$AI$720,MATCH(O$1,'Tillförd energi'!$B$1:$AQ$1,0),FALSE)</f>
        <v>0</v>
      </c>
      <c r="P301">
        <f>VLOOKUP($B301,'Tillförd energi'!$B$1:$AI$720,MATCH(P$1,'Tillförd energi'!$B$1:$AQ$1,0),FALSE)</f>
        <v>0</v>
      </c>
      <c r="Q301">
        <f>VLOOKUP($B301,'Tillförd energi'!$B$1:$AI$720,MATCH(Q$1,'Tillförd energi'!$B$1:$AQ$1,0),FALSE)</f>
        <v>0</v>
      </c>
      <c r="R301">
        <f>VLOOKUP($B301,'Tillförd energi'!$B$1:$AI$720,MATCH(R$1,'Tillförd energi'!$B$1:$AQ$1,0),FALSE)</f>
        <v>0</v>
      </c>
      <c r="S301">
        <f>VLOOKUP($B301,'Tillförd energi'!$B$1:$AI$720,MATCH(S$1,'Tillförd energi'!$B$1:$AQ$1,0),FALSE)</f>
        <v>0</v>
      </c>
      <c r="T301">
        <f>VLOOKUP($B301,'Tillförd energi'!$B$1:$AI$720,MATCH(T$1,'Tillförd energi'!$B$1:$AQ$1,0),FALSE)</f>
        <v>0</v>
      </c>
      <c r="U301">
        <f>VLOOKUP($B301,'Tillförd energi'!$B$1:$AI$720,MATCH(U$1,'Tillförd energi'!$B$1:$AQ$1,0),FALSE)</f>
        <v>0</v>
      </c>
      <c r="V301">
        <f>VLOOKUP($B301,'Tillförd energi'!$B$1:$AI$720,MATCH(V$1,'Tillförd energi'!$B$1:$AQ$1,0),FALSE)</f>
        <v>0</v>
      </c>
      <c r="W301">
        <f>VLOOKUP($B301,'Tillförd energi'!$B$1:$AI$720,MATCH(W$1,'Tillförd energi'!$B$1:$AQ$1,0),FALSE)</f>
        <v>0</v>
      </c>
      <c r="X301">
        <f>VLOOKUP($B301,'Tillförd energi'!$B$1:$AI$720,MATCH(X$1,'Tillförd energi'!$B$1:$AQ$1,0),FALSE)</f>
        <v>0</v>
      </c>
      <c r="Y301">
        <f>VLOOKUP($B301,'Tillförd energi'!$B$1:$AI$720,MATCH(Y$1,'Tillförd energi'!$B$1:$AQ$1,0),FALSE)</f>
        <v>0</v>
      </c>
      <c r="Z301">
        <f>VLOOKUP($B301,'Tillförd energi'!$B$1:$AI$720,MATCH(Z$1,'Tillförd energi'!$B$1:$AQ$1,0),FALSE)</f>
        <v>0</v>
      </c>
      <c r="AA301">
        <f>VLOOKUP($B301,'Tillförd energi'!$B$1:$AI$720,MATCH(AA$1,'Tillförd energi'!$B$1:$AQ$1,0),FALSE)</f>
        <v>0</v>
      </c>
      <c r="AB301">
        <f>VLOOKUP($B301,'Tillförd energi'!$B$1:$AI$720,MATCH(AB$1,'Tillförd energi'!$B$1:$AQ$1,0),FALSE)</f>
        <v>0</v>
      </c>
      <c r="AC301">
        <f>VLOOKUP($B301,'Tillförd energi'!$B$1:$AI$720,MATCH(AC$1,'Tillförd energi'!$B$1:$AQ$1,0),FALSE)</f>
        <v>0</v>
      </c>
      <c r="AD301">
        <f>VLOOKUP($B301,'Tillförd energi'!$B$1:$AI$720,MATCH(AD$1,'Tillförd energi'!$B$1:$AQ$1,0),FALSE)</f>
        <v>0</v>
      </c>
      <c r="AE301">
        <f>VLOOKUP($B301,'Tillförd energi'!$B$1:$AI$720,MATCH(AE$1,'Tillförd energi'!$B$1:$AQ$1,0),FALSE)</f>
        <v>0</v>
      </c>
      <c r="AF301">
        <f>VLOOKUP($B301,'Tillförd energi'!$B$1:$AI$720,MATCH(AF$1,'Tillförd energi'!$B$1:$AQ$1,0),FALSE)</f>
        <v>0.41499999999999998</v>
      </c>
      <c r="AG301">
        <f>IFERROR(VLOOKUP(B301,Miljö!$B$1:$AC$550,MATCH("Köpt mängd produktionsspecifik fjärrvärme:",Miljö!$B$1:$AC$1,0),FALSE)/1,0)</f>
        <v>0</v>
      </c>
      <c r="AI301">
        <f t="shared" si="92"/>
        <v>15.978999999999999</v>
      </c>
      <c r="AJ301">
        <f t="shared" si="93"/>
        <v>15.978999999999999</v>
      </c>
      <c r="AK301">
        <f>IF(ISERROR(1/VLOOKUP($B301,Leveranser!$B$1:$S$499,MATCH("Såld värme (GWh)",Leveranser!$B$1:$S$1,0),FALSE)),"",VLOOKUP($B301,Leveranser!$B$1:$S$499,MATCH("Såld värme (GWh)",Leveranser!$B$1:$S$1,0),FALSE))</f>
        <v>9.9920000000000009</v>
      </c>
      <c r="AL301">
        <f>VLOOKUP($B301,Leveranser!$B$1:$Y$499,MATCH("Totalt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114">
        <f t="shared" si="94"/>
        <v>0.62532073346266981</v>
      </c>
      <c r="AP301" t="str">
        <f>IFERROR(VLOOKUP($B301,Miljövärden!$B$2:$H$600,7,FALSE),"Nej, saknas")</f>
        <v>Ja</v>
      </c>
      <c r="AQ301" t="str">
        <f>IFERROR(VLOOKUP($B301,Miljövärden!$B$2:$H$600,6,FALSE),"Nej, saknas")</f>
        <v>Ja</v>
      </c>
      <c r="AU301">
        <f t="shared" si="95"/>
        <v>0.41499999999999998</v>
      </c>
      <c r="AV301">
        <f t="shared" si="96"/>
        <v>0</v>
      </c>
      <c r="AW301">
        <f t="shared" si="97"/>
        <v>15.564</v>
      </c>
      <c r="AX301">
        <f t="shared" si="98"/>
        <v>0</v>
      </c>
      <c r="AZ301">
        <f t="shared" si="99"/>
        <v>15.564</v>
      </c>
      <c r="BC301">
        <f t="shared" si="100"/>
        <v>0</v>
      </c>
      <c r="BD301">
        <f t="shared" si="101"/>
        <v>0</v>
      </c>
      <c r="BE301">
        <f t="shared" si="102"/>
        <v>15.564</v>
      </c>
      <c r="BF301">
        <f t="shared" si="103"/>
        <v>0</v>
      </c>
      <c r="BG301">
        <f t="shared" si="104"/>
        <v>0.41499999999999998</v>
      </c>
      <c r="BH301">
        <f>VLOOKUP(B301,Miljö!$B$1:$BX$482,MATCH("Fossilandel för ursprungspecificerad el ()",Miljö!$B$1:$I$1,0),FALSE)</f>
        <v>0</v>
      </c>
      <c r="BI301">
        <f>VLOOKUP(B301,Miljö!$B$1:$BX$482,MATCH("Kärnkraftsandel för ursprungsspecificerad el ()",Miljö!$B$1:$O$1,0),FALSE)</f>
        <v>0</v>
      </c>
      <c r="BJ301">
        <f t="shared" si="105"/>
        <v>0</v>
      </c>
      <c r="BK301" t="str">
        <f>VLOOKUP(B301,Miljö!$B$1:$P$482,MATCH("Fossil andel i procent (%)",Miljö!$B$1:$P$1,0),FALSE)</f>
        <v>ET</v>
      </c>
      <c r="BL301">
        <f t="shared" si="106"/>
        <v>15.978999999999999</v>
      </c>
      <c r="BO301" s="21">
        <f t="shared" si="107"/>
        <v>0</v>
      </c>
      <c r="BP301" s="115">
        <f t="shared" si="108"/>
        <v>0</v>
      </c>
      <c r="BQ301" s="115">
        <f t="shared" si="109"/>
        <v>1</v>
      </c>
      <c r="BR301" s="115">
        <f t="shared" si="110"/>
        <v>0</v>
      </c>
      <c r="BT301" s="116">
        <f t="shared" si="111"/>
        <v>1</v>
      </c>
      <c r="BW301" s="115">
        <f>IF(AP301="Ja",VLOOKUP(B301,Miljövärden!$B$2:$H$600,MATCH("Total andel fossilt",Miljövärden!$B$2:$H$2,0),FALSE),"")</f>
        <v>0</v>
      </c>
      <c r="BX301" s="116">
        <f t="shared" si="112"/>
        <v>0</v>
      </c>
      <c r="BZ301">
        <f t="shared" si="113"/>
        <v>0</v>
      </c>
      <c r="CA301" s="115">
        <f t="shared" si="114"/>
        <v>0</v>
      </c>
    </row>
    <row r="302" spans="1:79">
      <c r="A302" t="s">
        <v>482</v>
      </c>
      <c r="B302" t="s">
        <v>484</v>
      </c>
      <c r="C302">
        <f>VLOOKUP($B302,'Tillförd energi'!$B$1:$AI$720,MATCH(C$1,'Tillförd energi'!$B$1:$AQ$1,0),FALSE)</f>
        <v>0</v>
      </c>
      <c r="D302">
        <f>VLOOKUP($B302,'Tillförd energi'!$B$1:$AI$720,MATCH(D$1,'Tillförd energi'!$B$1:$AQ$1,0),FALSE)</f>
        <v>0.11600000000000001</v>
      </c>
      <c r="E302">
        <f>VLOOKUP($B302,'Tillförd energi'!$B$1:$AI$720,MATCH(E$1,'Tillförd energi'!$B$1:$AQ$1,0),FALSE)</f>
        <v>0</v>
      </c>
      <c r="F302">
        <f>VLOOKUP($B302,'Tillförd energi'!$B$1:$AI$720,MATCH(F$1,'Tillförd energi'!$B$1:$AQ$1,0),FALSE)</f>
        <v>2.75E-2</v>
      </c>
      <c r="G302">
        <f>VLOOKUP($B302,'Tillförd energi'!$B$1:$AI$720,MATCH(G$1,'Tillförd energi'!$B$1:$AQ$1,0),FALSE)</f>
        <v>0</v>
      </c>
      <c r="H302">
        <f>VLOOKUP($B302,'Tillförd energi'!$B$1:$AI$720,MATCH(H$1,'Tillförd energi'!$B$1:$AQ$1,0),FALSE)</f>
        <v>0</v>
      </c>
      <c r="I302">
        <f>VLOOKUP($B302,'Tillförd energi'!$B$1:$AI$720,MATCH(I$1,'Tillförd energi'!$B$1:$AQ$1,0),FALSE)</f>
        <v>0</v>
      </c>
      <c r="J302">
        <f>VLOOKUP($B302,'Tillförd energi'!$B$1:$AI$720,MATCH(J$1,'Tillförd energi'!$B$1:$AQ$1,0),FALSE)</f>
        <v>0</v>
      </c>
      <c r="K302">
        <f>VLOOKUP($B302,'Tillförd energi'!$B$1:$AI$720,MATCH(K$1,'Tillförd energi'!$B$1:$AQ$1,0),FALSE)</f>
        <v>0</v>
      </c>
      <c r="L302">
        <f>VLOOKUP($B302,'Tillförd energi'!$B$1:$AI$720,MATCH(L$1,'Tillförd energi'!$B$1:$AQ$1,0),FALSE)</f>
        <v>122.631</v>
      </c>
      <c r="M302">
        <f>VLOOKUP($B302,'Tillförd energi'!$B$1:$AI$720,MATCH(M$1,'Tillförd energi'!$B$1:$AQ$1,0),FALSE)</f>
        <v>0</v>
      </c>
      <c r="N302">
        <f>VLOOKUP($B302,'Tillförd energi'!$B$1:$AI$720,MATCH(N$1,'Tillförd energi'!$B$1:$AQ$1,0),FALSE)</f>
        <v>20.720700000000001</v>
      </c>
      <c r="O302">
        <f>VLOOKUP($B302,'Tillförd energi'!$B$1:$AI$720,MATCH(O$1,'Tillförd energi'!$B$1:$AQ$1,0),FALSE)</f>
        <v>0</v>
      </c>
      <c r="P302">
        <f>VLOOKUP($B302,'Tillförd energi'!$B$1:$AI$720,MATCH(P$1,'Tillförd energi'!$B$1:$AQ$1,0),FALSE)</f>
        <v>0.27615699999999999</v>
      </c>
      <c r="Q302">
        <f>VLOOKUP($B302,'Tillförd energi'!$B$1:$AI$720,MATCH(Q$1,'Tillförd energi'!$B$1:$AQ$1,0),FALSE)</f>
        <v>0</v>
      </c>
      <c r="R302">
        <f>VLOOKUP($B302,'Tillförd energi'!$B$1:$AI$720,MATCH(R$1,'Tillförd energi'!$B$1:$AQ$1,0),FALSE)</f>
        <v>7.7960000000000003</v>
      </c>
      <c r="S302">
        <f>VLOOKUP($B302,'Tillförd energi'!$B$1:$AI$720,MATCH(S$1,'Tillförd energi'!$B$1:$AQ$1,0),FALSE)</f>
        <v>0</v>
      </c>
      <c r="T302">
        <f>VLOOKUP($B302,'Tillförd energi'!$B$1:$AI$720,MATCH(T$1,'Tillförd energi'!$B$1:$AQ$1,0),FALSE)</f>
        <v>0</v>
      </c>
      <c r="U302">
        <f>VLOOKUP($B302,'Tillförd energi'!$B$1:$AI$720,MATCH(U$1,'Tillförd energi'!$B$1:$AQ$1,0),FALSE)</f>
        <v>0</v>
      </c>
      <c r="V302">
        <f>VLOOKUP($B302,'Tillförd energi'!$B$1:$AI$720,MATCH(V$1,'Tillförd energi'!$B$1:$AQ$1,0),FALSE)</f>
        <v>0</v>
      </c>
      <c r="W302">
        <f>VLOOKUP($B302,'Tillförd energi'!$B$1:$AI$720,MATCH(W$1,'Tillförd energi'!$B$1:$AQ$1,0),FALSE)</f>
        <v>0.99622100000000002</v>
      </c>
      <c r="X302">
        <f>VLOOKUP($B302,'Tillförd energi'!$B$1:$AI$720,MATCH(X$1,'Tillförd energi'!$B$1:$AQ$1,0),FALSE)</f>
        <v>0</v>
      </c>
      <c r="Y302">
        <f>VLOOKUP($B302,'Tillförd energi'!$B$1:$AI$720,MATCH(Y$1,'Tillförd energi'!$B$1:$AQ$1,0),FALSE)</f>
        <v>0</v>
      </c>
      <c r="Z302">
        <f>VLOOKUP($B302,'Tillförd energi'!$B$1:$AI$720,MATCH(Z$1,'Tillförd energi'!$B$1:$AQ$1,0),FALSE)</f>
        <v>0</v>
      </c>
      <c r="AA302">
        <f>VLOOKUP($B302,'Tillförd energi'!$B$1:$AI$720,MATCH(AA$1,'Tillförd energi'!$B$1:$AQ$1,0),FALSE)</f>
        <v>0</v>
      </c>
      <c r="AB302">
        <f>VLOOKUP($B302,'Tillförd energi'!$B$1:$AI$720,MATCH(AB$1,'Tillförd energi'!$B$1:$AQ$1,0),FALSE)</f>
        <v>0</v>
      </c>
      <c r="AC302">
        <f>VLOOKUP($B302,'Tillförd energi'!$B$1:$AI$720,MATCH(AC$1,'Tillförd energi'!$B$1:$AQ$1,0),FALSE)</f>
        <v>7.1210000000000004</v>
      </c>
      <c r="AD302">
        <f>VLOOKUP($B302,'Tillförd energi'!$B$1:$AI$720,MATCH(AD$1,'Tillförd energi'!$B$1:$AQ$1,0),FALSE)</f>
        <v>0</v>
      </c>
      <c r="AE302">
        <f>VLOOKUP($B302,'Tillförd energi'!$B$1:$AI$720,MATCH(AE$1,'Tillförd energi'!$B$1:$AQ$1,0),FALSE)</f>
        <v>0</v>
      </c>
      <c r="AF302">
        <f>VLOOKUP($B302,'Tillförd energi'!$B$1:$AI$720,MATCH(AF$1,'Tillförd energi'!$B$1:$AQ$1,0),FALSE)</f>
        <v>4.77555</v>
      </c>
      <c r="AG302">
        <f>IFERROR(VLOOKUP(B302,Miljö!$B$1:$AC$550,MATCH("Köpt mängd produktionsspecifik fjärrvärme:",Miljö!$B$1:$AC$1,0),FALSE)/1,0)</f>
        <v>0</v>
      </c>
      <c r="AI302">
        <f t="shared" si="92"/>
        <v>164.46012800000003</v>
      </c>
      <c r="AJ302">
        <f t="shared" si="93"/>
        <v>164.46012800000003</v>
      </c>
      <c r="AK302">
        <f>IF(ISERROR(1/VLOOKUP($B302,Leveranser!$B$1:$S$499,MATCH("Såld värme (GWh)",Leveranser!$B$1:$S$1,0),FALSE)),"",VLOOKUP($B302,Leveranser!$B$1:$S$499,MATCH("Såld värme (GWh)",Leveranser!$B$1:$S$1,0),FALSE))</f>
        <v>147.47999999999999</v>
      </c>
      <c r="AL302">
        <f>VLOOKUP($B302,Leveranser!$B$1:$Y$499,MATCH("Totalt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114">
        <f t="shared" si="94"/>
        <v>0.89675231190383098</v>
      </c>
      <c r="AP302" t="str">
        <f>IFERROR(VLOOKUP($B302,Miljövärden!$B$2:$H$600,7,FALSE),"Nej, saknas")</f>
        <v>Ja</v>
      </c>
      <c r="AQ302" t="str">
        <f>IFERROR(VLOOKUP($B302,Miljövärden!$B$2:$H$600,6,FALSE),"Nej, saknas")</f>
        <v>Ja</v>
      </c>
      <c r="AU302">
        <f t="shared" si="95"/>
        <v>4.77555</v>
      </c>
      <c r="AV302">
        <f t="shared" si="96"/>
        <v>0</v>
      </c>
      <c r="AW302">
        <f t="shared" si="97"/>
        <v>20.996857000000002</v>
      </c>
      <c r="AX302">
        <f t="shared" si="98"/>
        <v>7.7960000000000003</v>
      </c>
      <c r="AZ302">
        <f t="shared" si="99"/>
        <v>152.42007799999999</v>
      </c>
      <c r="BC302">
        <f t="shared" si="100"/>
        <v>0.14350000000000002</v>
      </c>
      <c r="BD302">
        <f t="shared" si="101"/>
        <v>0</v>
      </c>
      <c r="BE302">
        <f t="shared" si="102"/>
        <v>29.789078</v>
      </c>
      <c r="BF302">
        <f t="shared" si="103"/>
        <v>129.75200000000001</v>
      </c>
      <c r="BG302">
        <f t="shared" si="104"/>
        <v>4.77555</v>
      </c>
      <c r="BH302">
        <f>VLOOKUP(B302,Miljö!$B$1:$BX$482,MATCH("Fossilandel för ursprungspecificerad el ()",Miljö!$B$1:$I$1,0),FALSE)</f>
        <v>0</v>
      </c>
      <c r="BI302">
        <f>VLOOKUP(B302,Miljö!$B$1:$BX$482,MATCH("Kärnkraftsandel för ursprungsspecificerad el ()",Miljö!$B$1:$O$1,0),FALSE)</f>
        <v>0</v>
      </c>
      <c r="BJ302">
        <f t="shared" si="105"/>
        <v>0</v>
      </c>
      <c r="BK302" t="str">
        <f>VLOOKUP(B302,Miljö!$B$1:$P$482,MATCH("Fossil andel i procent (%)",Miljö!$B$1:$P$1,0),FALSE)</f>
        <v>ET</v>
      </c>
      <c r="BL302">
        <f t="shared" si="106"/>
        <v>164.46012800000003</v>
      </c>
      <c r="BO302" s="21">
        <f t="shared" si="107"/>
        <v>8.7255191726471227E-4</v>
      </c>
      <c r="BP302" s="115">
        <f t="shared" si="108"/>
        <v>0</v>
      </c>
      <c r="BQ302" s="115">
        <f t="shared" si="109"/>
        <v>0.21017026084279827</v>
      </c>
      <c r="BR302" s="115">
        <f t="shared" si="110"/>
        <v>0.78895718723993691</v>
      </c>
      <c r="BT302" s="116">
        <f t="shared" si="111"/>
        <v>0.99999999999999989</v>
      </c>
      <c r="BW302" s="115">
        <f>IF(AP302="Ja",VLOOKUP(B302,Miljövärden!$B$2:$H$600,MATCH("Total andel fossilt",Miljövärden!$B$2:$H$2,0),FALSE),"")</f>
        <v>8.7255299999999998E-4</v>
      </c>
      <c r="BX302" s="116">
        <f t="shared" si="112"/>
        <v>1.0827352877121332E-9</v>
      </c>
      <c r="BZ302">
        <f t="shared" si="113"/>
        <v>1.0827352877121332E-9</v>
      </c>
      <c r="CA302" s="115">
        <f t="shared" si="114"/>
        <v>0</v>
      </c>
    </row>
    <row r="303" spans="1:79">
      <c r="A303" t="s">
        <v>482</v>
      </c>
      <c r="B303" t="s">
        <v>485</v>
      </c>
      <c r="C303">
        <f>VLOOKUP($B303,'Tillförd energi'!$B$1:$AI$720,MATCH(C$1,'Tillförd energi'!$B$1:$AQ$1,0),FALSE)</f>
        <v>0</v>
      </c>
      <c r="D303">
        <f>VLOOKUP($B303,'Tillförd energi'!$B$1:$AI$720,MATCH(D$1,'Tillförd energi'!$B$1:$AQ$1,0),FALSE)</f>
        <v>1.03</v>
      </c>
      <c r="E303">
        <f>VLOOKUP($B303,'Tillförd energi'!$B$1:$AI$720,MATCH(E$1,'Tillförd energi'!$B$1:$AQ$1,0),FALSE)</f>
        <v>0</v>
      </c>
      <c r="F303">
        <f>VLOOKUP($B303,'Tillförd energi'!$B$1:$AI$720,MATCH(F$1,'Tillförd energi'!$B$1:$AQ$1,0),FALSE)</f>
        <v>0</v>
      </c>
      <c r="G303">
        <f>VLOOKUP($B303,'Tillförd energi'!$B$1:$AI$720,MATCH(G$1,'Tillförd energi'!$B$1:$AQ$1,0),FALSE)</f>
        <v>0</v>
      </c>
      <c r="H303">
        <f>VLOOKUP($B303,'Tillförd energi'!$B$1:$AI$720,MATCH(H$1,'Tillförd energi'!$B$1:$AQ$1,0),FALSE)</f>
        <v>0</v>
      </c>
      <c r="I303">
        <f>VLOOKUP($B303,'Tillförd energi'!$B$1:$AI$720,MATCH(I$1,'Tillförd energi'!$B$1:$AQ$1,0),FALSE)</f>
        <v>0</v>
      </c>
      <c r="J303">
        <f>VLOOKUP($B303,'Tillförd energi'!$B$1:$AI$720,MATCH(J$1,'Tillförd energi'!$B$1:$AQ$1,0),FALSE)</f>
        <v>0</v>
      </c>
      <c r="K303">
        <f>VLOOKUP($B303,'Tillförd energi'!$B$1:$AI$720,MATCH(K$1,'Tillförd energi'!$B$1:$AQ$1,0),FALSE)</f>
        <v>0</v>
      </c>
      <c r="L303">
        <f>VLOOKUP($B303,'Tillförd energi'!$B$1:$AI$720,MATCH(L$1,'Tillförd energi'!$B$1:$AQ$1,0),FALSE)</f>
        <v>0</v>
      </c>
      <c r="M303">
        <f>VLOOKUP($B303,'Tillförd energi'!$B$1:$AI$720,MATCH(M$1,'Tillförd energi'!$B$1:$AQ$1,0),FALSE)</f>
        <v>0</v>
      </c>
      <c r="N303">
        <f>VLOOKUP($B303,'Tillförd energi'!$B$1:$AI$720,MATCH(N$1,'Tillförd energi'!$B$1:$AQ$1,0),FALSE)</f>
        <v>0</v>
      </c>
      <c r="O303">
        <f>VLOOKUP($B303,'Tillförd energi'!$B$1:$AI$720,MATCH(O$1,'Tillförd energi'!$B$1:$AQ$1,0),FALSE)</f>
        <v>0</v>
      </c>
      <c r="P303">
        <f>VLOOKUP($B303,'Tillförd energi'!$B$1:$AI$720,MATCH(P$1,'Tillförd energi'!$B$1:$AQ$1,0),FALSE)</f>
        <v>0</v>
      </c>
      <c r="Q303">
        <f>VLOOKUP($B303,'Tillförd energi'!$B$1:$AI$720,MATCH(Q$1,'Tillförd energi'!$B$1:$AQ$1,0),FALSE)</f>
        <v>22.270600000000002</v>
      </c>
      <c r="R303">
        <f>VLOOKUP($B303,'Tillförd energi'!$B$1:$AI$720,MATCH(R$1,'Tillförd energi'!$B$1:$AQ$1,0),FALSE)</f>
        <v>0</v>
      </c>
      <c r="S303">
        <f>VLOOKUP($B303,'Tillförd energi'!$B$1:$AI$720,MATCH(S$1,'Tillförd energi'!$B$1:$AQ$1,0),FALSE)</f>
        <v>0</v>
      </c>
      <c r="T303">
        <f>VLOOKUP($B303,'Tillförd energi'!$B$1:$AI$720,MATCH(T$1,'Tillförd energi'!$B$1:$AQ$1,0),FALSE)</f>
        <v>0</v>
      </c>
      <c r="U303">
        <f>VLOOKUP($B303,'Tillförd energi'!$B$1:$AI$720,MATCH(U$1,'Tillförd energi'!$B$1:$AQ$1,0),FALSE)</f>
        <v>0</v>
      </c>
      <c r="V303">
        <f>VLOOKUP($B303,'Tillförd energi'!$B$1:$AI$720,MATCH(V$1,'Tillförd energi'!$B$1:$AQ$1,0),FALSE)</f>
        <v>0</v>
      </c>
      <c r="W303">
        <f>VLOOKUP($B303,'Tillförd energi'!$B$1:$AI$720,MATCH(W$1,'Tillförd energi'!$B$1:$AQ$1,0),FALSE)</f>
        <v>0</v>
      </c>
      <c r="X303">
        <f>VLOOKUP($B303,'Tillförd energi'!$B$1:$AI$720,MATCH(X$1,'Tillförd energi'!$B$1:$AQ$1,0),FALSE)</f>
        <v>0</v>
      </c>
      <c r="Y303">
        <f>VLOOKUP($B303,'Tillförd energi'!$B$1:$AI$720,MATCH(Y$1,'Tillförd energi'!$B$1:$AQ$1,0),FALSE)</f>
        <v>0</v>
      </c>
      <c r="Z303">
        <f>VLOOKUP($B303,'Tillförd energi'!$B$1:$AI$720,MATCH(Z$1,'Tillförd energi'!$B$1:$AQ$1,0),FALSE)</f>
        <v>0</v>
      </c>
      <c r="AA303">
        <f>VLOOKUP($B303,'Tillförd energi'!$B$1:$AI$720,MATCH(AA$1,'Tillförd energi'!$B$1:$AQ$1,0),FALSE)</f>
        <v>0</v>
      </c>
      <c r="AB303">
        <f>VLOOKUP($B303,'Tillförd energi'!$B$1:$AI$720,MATCH(AB$1,'Tillförd energi'!$B$1:$AQ$1,0),FALSE)</f>
        <v>0</v>
      </c>
      <c r="AC303">
        <f>VLOOKUP($B303,'Tillförd energi'!$B$1:$AI$720,MATCH(AC$1,'Tillförd energi'!$B$1:$AQ$1,0),FALSE)</f>
        <v>0</v>
      </c>
      <c r="AD303">
        <f>VLOOKUP($B303,'Tillförd energi'!$B$1:$AI$720,MATCH(AD$1,'Tillförd energi'!$B$1:$AQ$1,0),FALSE)</f>
        <v>0</v>
      </c>
      <c r="AE303">
        <f>VLOOKUP($B303,'Tillförd energi'!$B$1:$AI$720,MATCH(AE$1,'Tillförd energi'!$B$1:$AQ$1,0),FALSE)</f>
        <v>0</v>
      </c>
      <c r="AF303">
        <f>VLOOKUP($B303,'Tillförd energi'!$B$1:$AI$720,MATCH(AF$1,'Tillförd energi'!$B$1:$AQ$1,0),FALSE)</f>
        <v>6.0000000000000001E-3</v>
      </c>
      <c r="AG303">
        <f>IFERROR(VLOOKUP(B303,Miljö!$B$1:$AC$550,MATCH("Köpt mängd produktionsspecifik fjärrvärme:",Miljö!$B$1:$AC$1,0),FALSE)/1,0)</f>
        <v>0</v>
      </c>
      <c r="AI303">
        <f t="shared" si="92"/>
        <v>23.306600000000003</v>
      </c>
      <c r="AJ303">
        <f t="shared" si="93"/>
        <v>23.306600000000003</v>
      </c>
      <c r="AK303">
        <f>IF(ISERROR(1/VLOOKUP($B303,Leveranser!$B$1:$S$499,MATCH("Såld värme (GWh)",Leveranser!$B$1:$S$1,0),FALSE)),"",VLOOKUP($B303,Leveranser!$B$1:$S$499,MATCH("Såld värme (GWh)",Leveranser!$B$1:$S$1,0),FALSE))</f>
        <v>16.5</v>
      </c>
      <c r="AL303">
        <f>VLOOKUP($B303,Leveranser!$B$1:$Y$499,MATCH("Totalt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114">
        <f t="shared" si="94"/>
        <v>0.70795397012005179</v>
      </c>
      <c r="AP303" t="str">
        <f>IFERROR(VLOOKUP($B303,Miljövärden!$B$2:$H$600,7,FALSE),"Nej, saknas")</f>
        <v>Ja</v>
      </c>
      <c r="AQ303" t="str">
        <f>IFERROR(VLOOKUP($B303,Miljövärden!$B$2:$H$600,6,FALSE),"Nej, saknas")</f>
        <v>Ja</v>
      </c>
      <c r="AU303">
        <f t="shared" si="95"/>
        <v>6.0000000000000001E-3</v>
      </c>
      <c r="AV303">
        <f t="shared" si="96"/>
        <v>0</v>
      </c>
      <c r="AW303">
        <f t="shared" si="97"/>
        <v>22.270600000000002</v>
      </c>
      <c r="AX303">
        <f t="shared" si="98"/>
        <v>0</v>
      </c>
      <c r="AZ303">
        <f t="shared" si="99"/>
        <v>22.270600000000002</v>
      </c>
      <c r="BC303">
        <f t="shared" si="100"/>
        <v>1.03</v>
      </c>
      <c r="BD303">
        <f t="shared" si="101"/>
        <v>0</v>
      </c>
      <c r="BE303">
        <f t="shared" si="102"/>
        <v>22.270600000000002</v>
      </c>
      <c r="BF303">
        <f t="shared" si="103"/>
        <v>0</v>
      </c>
      <c r="BG303">
        <f t="shared" si="104"/>
        <v>6.0000000000000001E-3</v>
      </c>
      <c r="BH303">
        <f>VLOOKUP(B303,Miljö!$B$1:$BX$482,MATCH("Fossilandel för ursprungspecificerad el ()",Miljö!$B$1:$I$1,0),FALSE)</f>
        <v>0</v>
      </c>
      <c r="BI303">
        <f>VLOOKUP(B303,Miljö!$B$1:$BX$482,MATCH("Kärnkraftsandel för ursprungsspecificerad el ()",Miljö!$B$1:$O$1,0),FALSE)</f>
        <v>0</v>
      </c>
      <c r="BJ303">
        <f t="shared" si="105"/>
        <v>0</v>
      </c>
      <c r="BK303" t="str">
        <f>VLOOKUP(B303,Miljö!$B$1:$P$482,MATCH("Fossil andel i procent (%)",Miljö!$B$1:$P$1,0),FALSE)</f>
        <v>ET</v>
      </c>
      <c r="BL303">
        <f t="shared" si="106"/>
        <v>23.306600000000003</v>
      </c>
      <c r="BO303" s="21">
        <f t="shared" si="107"/>
        <v>4.419349025597899E-2</v>
      </c>
      <c r="BP303" s="115">
        <f t="shared" si="108"/>
        <v>0</v>
      </c>
      <c r="BQ303" s="115">
        <f t="shared" si="109"/>
        <v>0.95580650974402093</v>
      </c>
      <c r="BR303" s="115">
        <f t="shared" si="110"/>
        <v>0</v>
      </c>
      <c r="BT303" s="116">
        <f t="shared" si="111"/>
        <v>0.99999999999999989</v>
      </c>
      <c r="BW303" s="115">
        <f>IF(AP303="Ja",VLOOKUP(B303,Miljövärden!$B$2:$H$600,MATCH("Total andel fossilt",Miljövärden!$B$2:$H$2,0),FALSE),"")</f>
        <v>4.4193499999999997E-2</v>
      </c>
      <c r="BX303" s="116">
        <f t="shared" si="112"/>
        <v>9.7440210067301081E-9</v>
      </c>
      <c r="BZ303">
        <f t="shared" si="113"/>
        <v>9.7440210067301081E-9</v>
      </c>
      <c r="CA303" s="115">
        <f t="shared" si="114"/>
        <v>0</v>
      </c>
    </row>
    <row r="304" spans="1:79">
      <c r="A304" t="s">
        <v>482</v>
      </c>
      <c r="B304" t="s">
        <v>486</v>
      </c>
      <c r="C304">
        <f>VLOOKUP($B304,'Tillförd energi'!$B$1:$AI$720,MATCH(C$1,'Tillförd energi'!$B$1:$AQ$1,0),FALSE)</f>
        <v>0</v>
      </c>
      <c r="D304">
        <f>VLOOKUP($B304,'Tillförd energi'!$B$1:$AI$720,MATCH(D$1,'Tillförd energi'!$B$1:$AQ$1,0),FALSE)</f>
        <v>2.1015700000000002</v>
      </c>
      <c r="E304">
        <f>VLOOKUP($B304,'Tillförd energi'!$B$1:$AI$720,MATCH(E$1,'Tillförd energi'!$B$1:$AQ$1,0),FALSE)</f>
        <v>0</v>
      </c>
      <c r="F304">
        <f>VLOOKUP($B304,'Tillförd energi'!$B$1:$AI$720,MATCH(F$1,'Tillförd energi'!$B$1:$AQ$1,0),FALSE)</f>
        <v>1.83</v>
      </c>
      <c r="G304">
        <f>VLOOKUP($B304,'Tillförd energi'!$B$1:$AI$720,MATCH(G$1,'Tillförd energi'!$B$1:$AQ$1,0),FALSE)</f>
        <v>0</v>
      </c>
      <c r="H304">
        <f>VLOOKUP($B304,'Tillförd energi'!$B$1:$AI$720,MATCH(H$1,'Tillförd energi'!$B$1:$AQ$1,0),FALSE)</f>
        <v>3.0684399999999998</v>
      </c>
      <c r="I304">
        <f>VLOOKUP($B304,'Tillförd energi'!$B$1:$AI$720,MATCH(I$1,'Tillförd energi'!$B$1:$AQ$1,0),FALSE)</f>
        <v>878.60699999999997</v>
      </c>
      <c r="J304">
        <f>VLOOKUP($B304,'Tillförd energi'!$B$1:$AI$720,MATCH(J$1,'Tillförd energi'!$B$1:$AQ$1,0),FALSE)</f>
        <v>0</v>
      </c>
      <c r="K304">
        <f>VLOOKUP($B304,'Tillförd energi'!$B$1:$AI$720,MATCH(K$1,'Tillförd energi'!$B$1:$AQ$1,0),FALSE)</f>
        <v>0</v>
      </c>
      <c r="L304">
        <f>VLOOKUP($B304,'Tillförd energi'!$B$1:$AI$720,MATCH(L$1,'Tillförd energi'!$B$1:$AQ$1,0),FALSE)</f>
        <v>136.40199999999999</v>
      </c>
      <c r="M304">
        <f>VLOOKUP($B304,'Tillförd energi'!$B$1:$AI$720,MATCH(M$1,'Tillförd energi'!$B$1:$AQ$1,0),FALSE)</f>
        <v>5.9866400000000004</v>
      </c>
      <c r="N304">
        <f>VLOOKUP($B304,'Tillförd energi'!$B$1:$AI$720,MATCH(N$1,'Tillförd energi'!$B$1:$AQ$1,0),FALSE)</f>
        <v>16.528099999999998</v>
      </c>
      <c r="O304">
        <f>VLOOKUP($B304,'Tillförd energi'!$B$1:$AI$720,MATCH(O$1,'Tillförd energi'!$B$1:$AQ$1,0),FALSE)</f>
        <v>0</v>
      </c>
      <c r="P304">
        <f>VLOOKUP($B304,'Tillförd energi'!$B$1:$AI$720,MATCH(P$1,'Tillförd energi'!$B$1:$AQ$1,0),FALSE)</f>
        <v>4.8568800000000003</v>
      </c>
      <c r="Q304">
        <f>VLOOKUP($B304,'Tillförd energi'!$B$1:$AI$720,MATCH(Q$1,'Tillförd energi'!$B$1:$AQ$1,0),FALSE)</f>
        <v>0</v>
      </c>
      <c r="R304">
        <f>VLOOKUP($B304,'Tillförd energi'!$B$1:$AI$720,MATCH(R$1,'Tillförd energi'!$B$1:$AQ$1,0),FALSE)</f>
        <v>0</v>
      </c>
      <c r="S304">
        <f>VLOOKUP($B304,'Tillförd energi'!$B$1:$AI$720,MATCH(S$1,'Tillförd energi'!$B$1:$AQ$1,0),FALSE)</f>
        <v>0</v>
      </c>
      <c r="T304">
        <f>VLOOKUP($B304,'Tillförd energi'!$B$1:$AI$720,MATCH(T$1,'Tillförd energi'!$B$1:$AQ$1,0),FALSE)</f>
        <v>0</v>
      </c>
      <c r="U304">
        <f>VLOOKUP($B304,'Tillförd energi'!$B$1:$AI$720,MATCH(U$1,'Tillförd energi'!$B$1:$AQ$1,0),FALSE)</f>
        <v>0</v>
      </c>
      <c r="V304">
        <f>VLOOKUP($B304,'Tillförd energi'!$B$1:$AI$720,MATCH(V$1,'Tillförd energi'!$B$1:$AQ$1,0),FALSE)</f>
        <v>0</v>
      </c>
      <c r="W304">
        <f>VLOOKUP($B304,'Tillförd energi'!$B$1:$AI$720,MATCH(W$1,'Tillförd energi'!$B$1:$AQ$1,0),FALSE)</f>
        <v>3.931</v>
      </c>
      <c r="X304">
        <f>VLOOKUP($B304,'Tillförd energi'!$B$1:$AI$720,MATCH(X$1,'Tillförd energi'!$B$1:$AQ$1,0),FALSE)</f>
        <v>0</v>
      </c>
      <c r="Y304">
        <f>VLOOKUP($B304,'Tillförd energi'!$B$1:$AI$720,MATCH(Y$1,'Tillförd energi'!$B$1:$AQ$1,0),FALSE)</f>
        <v>0</v>
      </c>
      <c r="Z304">
        <f>VLOOKUP($B304,'Tillförd energi'!$B$1:$AI$720,MATCH(Z$1,'Tillförd energi'!$B$1:$AQ$1,0),FALSE)</f>
        <v>0</v>
      </c>
      <c r="AA304">
        <f>VLOOKUP($B304,'Tillförd energi'!$B$1:$AI$720,MATCH(AA$1,'Tillförd energi'!$B$1:$AQ$1,0),FALSE)</f>
        <v>0</v>
      </c>
      <c r="AB304">
        <f>VLOOKUP($B304,'Tillförd energi'!$B$1:$AI$720,MATCH(AB$1,'Tillförd energi'!$B$1:$AQ$1,0),FALSE)</f>
        <v>0</v>
      </c>
      <c r="AC304">
        <f>VLOOKUP($B304,'Tillförd energi'!$B$1:$AI$720,MATCH(AC$1,'Tillförd energi'!$B$1:$AQ$1,0),FALSE)</f>
        <v>169.6</v>
      </c>
      <c r="AD304">
        <f>VLOOKUP($B304,'Tillförd energi'!$B$1:$AI$720,MATCH(AD$1,'Tillförd energi'!$B$1:$AQ$1,0),FALSE)</f>
        <v>0</v>
      </c>
      <c r="AE304">
        <f>VLOOKUP($B304,'Tillförd energi'!$B$1:$AI$720,MATCH(AE$1,'Tillförd energi'!$B$1:$AQ$1,0),FALSE)</f>
        <v>0</v>
      </c>
      <c r="AF304">
        <f>VLOOKUP($B304,'Tillförd energi'!$B$1:$AI$720,MATCH(AF$1,'Tillförd energi'!$B$1:$AQ$1,0),FALSE)</f>
        <v>34.811900000000001</v>
      </c>
      <c r="AG304">
        <f>IFERROR(VLOOKUP(B304,Miljö!$B$1:$AC$550,MATCH("Köpt mängd produktionsspecifik fjärrvärme:",Miljö!$B$1:$AC$1,0),FALSE)/1,0)</f>
        <v>0.11</v>
      </c>
      <c r="AI304">
        <f t="shared" si="92"/>
        <v>1257.72353</v>
      </c>
      <c r="AJ304">
        <f t="shared" si="93"/>
        <v>1257.8335299999999</v>
      </c>
      <c r="AK304">
        <f>IF(ISERROR(1/VLOOKUP($B304,Leveranser!$B$1:$S$499,MATCH("Såld värme (GWh)",Leveranser!$B$1:$S$1,0),FALSE)),"",VLOOKUP($B304,Leveranser!$B$1:$S$499,MATCH("Såld värme (GWh)",Leveranser!$B$1:$S$1,0),FALSE))</f>
        <v>1275.5</v>
      </c>
      <c r="AL304">
        <f>VLOOKUP($B304,Leveranser!$B$1:$Y$499,MATCH("Totalt såld fjärrvärme till andra fjärrvärmeföretag",Leveranser!$B$1:$AA$1,0),FALSE)</f>
        <v>89.070999999999998</v>
      </c>
      <c r="AM304">
        <f>IF(ISERROR(1/VLOOKUP($B304,Miljö!$B$1:$S$500,MATCH("Såld mängd produktionsspecifik fjärrvärme (GWh)",Miljö!$B$1:$R$1,0),FALSE)),0,VLOOKUP($B304,Miljö!$B$1:$S$500,MATCH("Såld mängd produktionsspecifik fjärrvärme (GWh)",Miljö!$B$1:$R$1,0),FALSE))</f>
        <v>0</v>
      </c>
      <c r="AN304" s="114">
        <f t="shared" si="94"/>
        <v>1.0140451574700828</v>
      </c>
      <c r="AP304" t="str">
        <f>IFERROR(VLOOKUP($B304,Miljövärden!$B$2:$H$600,7,FALSE),"Nej, saknas")</f>
        <v>Ja</v>
      </c>
      <c r="AQ304" t="str">
        <f>IFERROR(VLOOKUP($B304,Miljövärden!$B$2:$H$600,6,FALSE),"Nej, saknas")</f>
        <v>Ja</v>
      </c>
      <c r="AU304">
        <f t="shared" si="95"/>
        <v>34.811900000000001</v>
      </c>
      <c r="AV304">
        <f t="shared" si="96"/>
        <v>0</v>
      </c>
      <c r="AW304">
        <f t="shared" si="97"/>
        <v>27.37162</v>
      </c>
      <c r="AX304">
        <f t="shared" si="98"/>
        <v>0</v>
      </c>
      <c r="AZ304">
        <f t="shared" si="99"/>
        <v>167.70461999999998</v>
      </c>
      <c r="BC304">
        <f t="shared" si="100"/>
        <v>7.0000099999999996</v>
      </c>
      <c r="BD304">
        <f t="shared" si="101"/>
        <v>0</v>
      </c>
      <c r="BE304">
        <f t="shared" si="102"/>
        <v>31.302620000000001</v>
      </c>
      <c r="BF304">
        <f t="shared" si="103"/>
        <v>1184.6089999999999</v>
      </c>
      <c r="BG304">
        <f t="shared" si="104"/>
        <v>34.811900000000001</v>
      </c>
      <c r="BH304">
        <f>VLOOKUP(B304,Miljö!$B$1:$BX$482,MATCH("Fossilandel för ursprungspecificerad el ()",Miljö!$B$1:$I$1,0),FALSE)</f>
        <v>0</v>
      </c>
      <c r="BI304">
        <f>VLOOKUP(B304,Miljö!$B$1:$BX$482,MATCH("Kärnkraftsandel för ursprungsspecificerad el ()",Miljö!$B$1:$O$1,0),FALSE)</f>
        <v>0</v>
      </c>
      <c r="BJ304">
        <f t="shared" si="105"/>
        <v>0.11</v>
      </c>
      <c r="BK304">
        <f>VLOOKUP(B304,Miljö!$B$1:$P$482,MATCH("Fossil andel i procent (%)",Miljö!$B$1:$P$1,0),FALSE)</f>
        <v>4.0000000000000001E-3</v>
      </c>
      <c r="BL304">
        <f t="shared" si="106"/>
        <v>1257.8335299999997</v>
      </c>
      <c r="BO304" s="21">
        <f t="shared" si="107"/>
        <v>5.5651357934463725E-3</v>
      </c>
      <c r="BP304" s="115">
        <f t="shared" si="108"/>
        <v>8.7448455917692088E-5</v>
      </c>
      <c r="BQ304" s="115">
        <f t="shared" si="109"/>
        <v>5.2562217831798472E-2</v>
      </c>
      <c r="BR304" s="115">
        <f t="shared" si="110"/>
        <v>0.94178519791883764</v>
      </c>
      <c r="BT304" s="116">
        <f t="shared" si="111"/>
        <v>1.0000000000000002</v>
      </c>
      <c r="BW304" s="115">
        <f>IF(AP304="Ja",VLOOKUP(B304,Miljövärden!$B$2:$H$600,MATCH("Total andel fossilt",Miljövärden!$B$2:$H$2,0),FALSE),"")</f>
        <v>5.5651499999999996E-3</v>
      </c>
      <c r="BX304" s="116">
        <f t="shared" si="112"/>
        <v>1.4206553627070517E-8</v>
      </c>
      <c r="BZ304">
        <f t="shared" si="113"/>
        <v>1.4206553627070517E-8</v>
      </c>
      <c r="CA304" s="115">
        <f t="shared" si="114"/>
        <v>0</v>
      </c>
    </row>
    <row r="305" spans="1:79">
      <c r="A305" t="s">
        <v>482</v>
      </c>
      <c r="B305" t="s">
        <v>488</v>
      </c>
      <c r="C305">
        <f>VLOOKUP($B305,'Tillförd energi'!$B$1:$AI$720,MATCH(C$1,'Tillförd energi'!$B$1:$AQ$1,0),FALSE)</f>
        <v>0</v>
      </c>
      <c r="D305">
        <f>VLOOKUP($B305,'Tillförd energi'!$B$1:$AI$720,MATCH(D$1,'Tillförd energi'!$B$1:$AQ$1,0),FALSE)</f>
        <v>1.3</v>
      </c>
      <c r="E305">
        <f>VLOOKUP($B305,'Tillförd energi'!$B$1:$AI$720,MATCH(E$1,'Tillförd energi'!$B$1:$AQ$1,0),FALSE)</f>
        <v>0</v>
      </c>
      <c r="F305">
        <f>VLOOKUP($B305,'Tillförd energi'!$B$1:$AI$720,MATCH(F$1,'Tillförd energi'!$B$1:$AQ$1,0),FALSE)</f>
        <v>2.2037599999999999</v>
      </c>
      <c r="G305">
        <f>VLOOKUP($B305,'Tillförd energi'!$B$1:$AI$720,MATCH(G$1,'Tillförd energi'!$B$1:$AQ$1,0),FALSE)</f>
        <v>0</v>
      </c>
      <c r="H305">
        <f>VLOOKUP($B305,'Tillförd energi'!$B$1:$AI$720,MATCH(H$1,'Tillförd energi'!$B$1:$AQ$1,0),FALSE)</f>
        <v>0</v>
      </c>
      <c r="I305">
        <f>VLOOKUP($B305,'Tillförd energi'!$B$1:$AI$720,MATCH(I$1,'Tillförd energi'!$B$1:$AQ$1,0),FALSE)</f>
        <v>0</v>
      </c>
      <c r="J305">
        <f>VLOOKUP($B305,'Tillförd energi'!$B$1:$AI$720,MATCH(J$1,'Tillförd energi'!$B$1:$AQ$1,0),FALSE)</f>
        <v>0</v>
      </c>
      <c r="K305">
        <f>VLOOKUP($B305,'Tillförd energi'!$B$1:$AI$720,MATCH(K$1,'Tillförd energi'!$B$1:$AQ$1,0),FALSE)</f>
        <v>0</v>
      </c>
      <c r="L305">
        <f>VLOOKUP($B305,'Tillförd energi'!$B$1:$AI$720,MATCH(L$1,'Tillförd energi'!$B$1:$AQ$1,0),FALSE)</f>
        <v>0</v>
      </c>
      <c r="M305">
        <f>VLOOKUP($B305,'Tillförd energi'!$B$1:$AI$720,MATCH(M$1,'Tillförd energi'!$B$1:$AQ$1,0),FALSE)</f>
        <v>0</v>
      </c>
      <c r="N305">
        <f>VLOOKUP($B305,'Tillförd energi'!$B$1:$AI$720,MATCH(N$1,'Tillförd energi'!$B$1:$AQ$1,0),FALSE)</f>
        <v>0</v>
      </c>
      <c r="O305">
        <f>VLOOKUP($B305,'Tillförd energi'!$B$1:$AI$720,MATCH(O$1,'Tillförd energi'!$B$1:$AQ$1,0),FALSE)</f>
        <v>0</v>
      </c>
      <c r="P305">
        <f>VLOOKUP($B305,'Tillförd energi'!$B$1:$AI$720,MATCH(P$1,'Tillförd energi'!$B$1:$AQ$1,0),FALSE)</f>
        <v>0</v>
      </c>
      <c r="Q305">
        <f>VLOOKUP($B305,'Tillförd energi'!$B$1:$AI$720,MATCH(Q$1,'Tillförd energi'!$B$1:$AQ$1,0),FALSE)</f>
        <v>6.6114100000000002</v>
      </c>
      <c r="R305">
        <f>VLOOKUP($B305,'Tillförd energi'!$B$1:$AI$720,MATCH(R$1,'Tillförd energi'!$B$1:$AQ$1,0),FALSE)</f>
        <v>0</v>
      </c>
      <c r="S305">
        <f>VLOOKUP($B305,'Tillförd energi'!$B$1:$AI$720,MATCH(S$1,'Tillförd energi'!$B$1:$AQ$1,0),FALSE)</f>
        <v>0</v>
      </c>
      <c r="T305">
        <f>VLOOKUP($B305,'Tillförd energi'!$B$1:$AI$720,MATCH(T$1,'Tillförd energi'!$B$1:$AQ$1,0),FALSE)</f>
        <v>0</v>
      </c>
      <c r="U305">
        <f>VLOOKUP($B305,'Tillförd energi'!$B$1:$AI$720,MATCH(U$1,'Tillförd energi'!$B$1:$AQ$1,0),FALSE)</f>
        <v>0</v>
      </c>
      <c r="V305">
        <f>VLOOKUP($B305,'Tillförd energi'!$B$1:$AI$720,MATCH(V$1,'Tillförd energi'!$B$1:$AQ$1,0),FALSE)</f>
        <v>0</v>
      </c>
      <c r="W305">
        <f>VLOOKUP($B305,'Tillförd energi'!$B$1:$AI$720,MATCH(W$1,'Tillförd energi'!$B$1:$AQ$1,0),FALSE)</f>
        <v>0</v>
      </c>
      <c r="X305">
        <f>VLOOKUP($B305,'Tillförd energi'!$B$1:$AI$720,MATCH(X$1,'Tillförd energi'!$B$1:$AQ$1,0),FALSE)</f>
        <v>0</v>
      </c>
      <c r="Y305">
        <f>VLOOKUP($B305,'Tillförd energi'!$B$1:$AI$720,MATCH(Y$1,'Tillförd energi'!$B$1:$AQ$1,0),FALSE)</f>
        <v>0</v>
      </c>
      <c r="Z305">
        <f>VLOOKUP($B305,'Tillförd energi'!$B$1:$AI$720,MATCH(Z$1,'Tillförd energi'!$B$1:$AQ$1,0),FALSE)</f>
        <v>0</v>
      </c>
      <c r="AA305">
        <f>VLOOKUP($B305,'Tillförd energi'!$B$1:$AI$720,MATCH(AA$1,'Tillförd energi'!$B$1:$AQ$1,0),FALSE)</f>
        <v>0</v>
      </c>
      <c r="AB305">
        <f>VLOOKUP($B305,'Tillförd energi'!$B$1:$AI$720,MATCH(AB$1,'Tillförd energi'!$B$1:$AQ$1,0),FALSE)</f>
        <v>0</v>
      </c>
      <c r="AC305">
        <f>VLOOKUP($B305,'Tillförd energi'!$B$1:$AI$720,MATCH(AC$1,'Tillförd energi'!$B$1:$AQ$1,0),FALSE)</f>
        <v>0</v>
      </c>
      <c r="AD305">
        <f>VLOOKUP($B305,'Tillförd energi'!$B$1:$AI$720,MATCH(AD$1,'Tillförd energi'!$B$1:$AQ$1,0),FALSE)</f>
        <v>11.519</v>
      </c>
      <c r="AE305">
        <f>VLOOKUP($B305,'Tillförd energi'!$B$1:$AI$720,MATCH(AE$1,'Tillförd energi'!$B$1:$AQ$1,0),FALSE)</f>
        <v>0</v>
      </c>
      <c r="AF305">
        <f>VLOOKUP($B305,'Tillförd energi'!$B$1:$AI$720,MATCH(AF$1,'Tillförd energi'!$B$1:$AQ$1,0),FALSE)</f>
        <v>0.52</v>
      </c>
      <c r="AG305">
        <f>IFERROR(VLOOKUP(B305,Miljö!$B$1:$AC$550,MATCH("Köpt mängd produktionsspecifik fjärrvärme:",Miljö!$B$1:$AC$1,0),FALSE)/1,0)</f>
        <v>0</v>
      </c>
      <c r="AI305">
        <f t="shared" si="92"/>
        <v>22.154169999999997</v>
      </c>
      <c r="AJ305">
        <f t="shared" si="93"/>
        <v>22.154169999999997</v>
      </c>
      <c r="AK305">
        <f>IF(ISERROR(1/VLOOKUP($B305,Leveranser!$B$1:$S$499,MATCH("Såld värme (GWh)",Leveranser!$B$1:$S$1,0),FALSE)),"",VLOOKUP($B305,Leveranser!$B$1:$S$499,MATCH("Såld värme (GWh)",Leveranser!$B$1:$S$1,0),FALSE))</f>
        <v>16.013999999999999</v>
      </c>
      <c r="AL305">
        <f>VLOOKUP($B305,Leveranser!$B$1:$Y$499,MATCH("Totalt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114">
        <f t="shared" si="94"/>
        <v>0.72284360009876247</v>
      </c>
      <c r="AP305" t="str">
        <f>IFERROR(VLOOKUP($B305,Miljövärden!$B$2:$H$600,7,FALSE),"Nej, saknas")</f>
        <v>Ja</v>
      </c>
      <c r="AQ305" t="str">
        <f>IFERROR(VLOOKUP($B305,Miljövärden!$B$2:$H$600,6,FALSE),"Nej, saknas")</f>
        <v>Ja</v>
      </c>
      <c r="AU305">
        <f t="shared" si="95"/>
        <v>0.52</v>
      </c>
      <c r="AV305">
        <f t="shared" si="96"/>
        <v>0</v>
      </c>
      <c r="AW305">
        <f t="shared" si="97"/>
        <v>6.6114100000000002</v>
      </c>
      <c r="AX305">
        <f t="shared" si="98"/>
        <v>0</v>
      </c>
      <c r="AZ305">
        <f t="shared" si="99"/>
        <v>6.6114100000000002</v>
      </c>
      <c r="BC305">
        <f t="shared" si="100"/>
        <v>3.5037599999999998</v>
      </c>
      <c r="BD305">
        <f t="shared" si="101"/>
        <v>0</v>
      </c>
      <c r="BE305">
        <f t="shared" si="102"/>
        <v>6.6114100000000002</v>
      </c>
      <c r="BF305">
        <f t="shared" si="103"/>
        <v>11.519</v>
      </c>
      <c r="BG305">
        <f t="shared" si="104"/>
        <v>0.52</v>
      </c>
      <c r="BH305">
        <f>VLOOKUP(B305,Miljö!$B$1:$BX$482,MATCH("Fossilandel för ursprungspecificerad el ()",Miljö!$B$1:$I$1,0),FALSE)</f>
        <v>0</v>
      </c>
      <c r="BI305">
        <f>VLOOKUP(B305,Miljö!$B$1:$BX$482,MATCH("Kärnkraftsandel för ursprungsspecificerad el ()",Miljö!$B$1:$O$1,0),FALSE)</f>
        <v>0</v>
      </c>
      <c r="BJ305">
        <f t="shared" si="105"/>
        <v>0</v>
      </c>
      <c r="BK305" t="str">
        <f>VLOOKUP(B305,Miljö!$B$1:$P$482,MATCH("Fossil andel i procent (%)",Miljö!$B$1:$P$1,0),FALSE)</f>
        <v>ET</v>
      </c>
      <c r="BL305">
        <f t="shared" si="106"/>
        <v>22.154169999999997</v>
      </c>
      <c r="BO305" s="21">
        <f t="shared" si="107"/>
        <v>0.15815352143637068</v>
      </c>
      <c r="BP305" s="115">
        <f t="shared" si="108"/>
        <v>0</v>
      </c>
      <c r="BQ305" s="115">
        <f t="shared" si="109"/>
        <v>0.32189921807045813</v>
      </c>
      <c r="BR305" s="115">
        <f t="shared" si="110"/>
        <v>0.5199472604931713</v>
      </c>
      <c r="BT305" s="116">
        <f t="shared" si="111"/>
        <v>1</v>
      </c>
      <c r="BW305" s="115">
        <f>IF(AP305="Ja",VLOOKUP(B305,Miljövärden!$B$2:$H$600,MATCH("Total andel fossilt",Miljövärden!$B$2:$H$2,0),FALSE),"")</f>
        <v>0.15815299999999999</v>
      </c>
      <c r="BX305" s="116">
        <f t="shared" si="112"/>
        <v>-5.2143637069290705E-7</v>
      </c>
      <c r="BZ305">
        <f t="shared" si="113"/>
        <v>-5.2143637069290705E-7</v>
      </c>
      <c r="CA305" s="115">
        <f t="shared" si="114"/>
        <v>0</v>
      </c>
    </row>
    <row r="306" spans="1:79">
      <c r="A306" t="s">
        <v>482</v>
      </c>
      <c r="B306" t="s">
        <v>489</v>
      </c>
      <c r="C306">
        <f>VLOOKUP($B306,'Tillförd energi'!$B$1:$AI$720,MATCH(C$1,'Tillförd energi'!$B$1:$AQ$1,0),FALSE)</f>
        <v>0</v>
      </c>
      <c r="D306">
        <f>VLOOKUP($B306,'Tillförd energi'!$B$1:$AI$720,MATCH(D$1,'Tillförd energi'!$B$1:$AQ$1,0),FALSE)</f>
        <v>0.12</v>
      </c>
      <c r="E306">
        <f>VLOOKUP($B306,'Tillförd energi'!$B$1:$AI$720,MATCH(E$1,'Tillförd energi'!$B$1:$AQ$1,0),FALSE)</f>
        <v>0</v>
      </c>
      <c r="F306">
        <f>VLOOKUP($B306,'Tillförd energi'!$B$1:$AI$720,MATCH(F$1,'Tillförd energi'!$B$1:$AQ$1,0),FALSE)</f>
        <v>0</v>
      </c>
      <c r="G306">
        <f>VLOOKUP($B306,'Tillförd energi'!$B$1:$AI$720,MATCH(G$1,'Tillförd energi'!$B$1:$AQ$1,0),FALSE)</f>
        <v>0</v>
      </c>
      <c r="H306">
        <f>VLOOKUP($B306,'Tillförd energi'!$B$1:$AI$720,MATCH(H$1,'Tillförd energi'!$B$1:$AQ$1,0),FALSE)</f>
        <v>0</v>
      </c>
      <c r="I306">
        <f>VLOOKUP($B306,'Tillförd energi'!$B$1:$AI$720,MATCH(I$1,'Tillförd energi'!$B$1:$AQ$1,0),FALSE)</f>
        <v>0</v>
      </c>
      <c r="J306">
        <f>VLOOKUP($B306,'Tillförd energi'!$B$1:$AI$720,MATCH(J$1,'Tillförd energi'!$B$1:$AQ$1,0),FALSE)</f>
        <v>0</v>
      </c>
      <c r="K306">
        <f>VLOOKUP($B306,'Tillförd energi'!$B$1:$AI$720,MATCH(K$1,'Tillförd energi'!$B$1:$AQ$1,0),FALSE)</f>
        <v>0</v>
      </c>
      <c r="L306">
        <f>VLOOKUP($B306,'Tillförd energi'!$B$1:$AI$720,MATCH(L$1,'Tillförd energi'!$B$1:$AQ$1,0),FALSE)</f>
        <v>0</v>
      </c>
      <c r="M306">
        <f>VLOOKUP($B306,'Tillförd energi'!$B$1:$AI$720,MATCH(M$1,'Tillförd energi'!$B$1:$AQ$1,0),FALSE)</f>
        <v>0</v>
      </c>
      <c r="N306">
        <f>VLOOKUP($B306,'Tillförd energi'!$B$1:$AI$720,MATCH(N$1,'Tillförd energi'!$B$1:$AQ$1,0),FALSE)</f>
        <v>23.140999999999998</v>
      </c>
      <c r="O306">
        <f>VLOOKUP($B306,'Tillförd energi'!$B$1:$AI$720,MATCH(O$1,'Tillförd energi'!$B$1:$AQ$1,0),FALSE)</f>
        <v>0</v>
      </c>
      <c r="P306">
        <f>VLOOKUP($B306,'Tillförd energi'!$B$1:$AI$720,MATCH(P$1,'Tillförd energi'!$B$1:$AQ$1,0),FALSE)</f>
        <v>0</v>
      </c>
      <c r="Q306">
        <f>VLOOKUP($B306,'Tillförd energi'!$B$1:$AI$720,MATCH(Q$1,'Tillförd energi'!$B$1:$AQ$1,0),FALSE)</f>
        <v>3.5117600000000002</v>
      </c>
      <c r="R306">
        <f>VLOOKUP($B306,'Tillförd energi'!$B$1:$AI$720,MATCH(R$1,'Tillförd energi'!$B$1:$AQ$1,0),FALSE)</f>
        <v>0</v>
      </c>
      <c r="S306">
        <f>VLOOKUP($B306,'Tillförd energi'!$B$1:$AI$720,MATCH(S$1,'Tillförd energi'!$B$1:$AQ$1,0),FALSE)</f>
        <v>0</v>
      </c>
      <c r="T306">
        <f>VLOOKUP($B306,'Tillförd energi'!$B$1:$AI$720,MATCH(T$1,'Tillförd energi'!$B$1:$AQ$1,0),FALSE)</f>
        <v>0</v>
      </c>
      <c r="U306">
        <f>VLOOKUP($B306,'Tillförd energi'!$B$1:$AI$720,MATCH(U$1,'Tillförd energi'!$B$1:$AQ$1,0),FALSE)</f>
        <v>0</v>
      </c>
      <c r="V306">
        <f>VLOOKUP($B306,'Tillförd energi'!$B$1:$AI$720,MATCH(V$1,'Tillförd energi'!$B$1:$AQ$1,0),FALSE)</f>
        <v>0</v>
      </c>
      <c r="W306">
        <f>VLOOKUP($B306,'Tillförd energi'!$B$1:$AI$720,MATCH(W$1,'Tillförd energi'!$B$1:$AQ$1,0),FALSE)</f>
        <v>0</v>
      </c>
      <c r="X306">
        <f>VLOOKUP($B306,'Tillförd energi'!$B$1:$AI$720,MATCH(X$1,'Tillförd energi'!$B$1:$AQ$1,0),FALSE)</f>
        <v>0</v>
      </c>
      <c r="Y306">
        <f>VLOOKUP($B306,'Tillförd energi'!$B$1:$AI$720,MATCH(Y$1,'Tillförd energi'!$B$1:$AQ$1,0),FALSE)</f>
        <v>0</v>
      </c>
      <c r="Z306">
        <f>VLOOKUP($B306,'Tillförd energi'!$B$1:$AI$720,MATCH(Z$1,'Tillförd energi'!$B$1:$AQ$1,0),FALSE)</f>
        <v>0</v>
      </c>
      <c r="AA306">
        <f>VLOOKUP($B306,'Tillförd energi'!$B$1:$AI$720,MATCH(AA$1,'Tillförd energi'!$B$1:$AQ$1,0),FALSE)</f>
        <v>0</v>
      </c>
      <c r="AB306">
        <f>VLOOKUP($B306,'Tillförd energi'!$B$1:$AI$720,MATCH(AB$1,'Tillförd energi'!$B$1:$AQ$1,0),FALSE)</f>
        <v>0</v>
      </c>
      <c r="AC306">
        <f>VLOOKUP($B306,'Tillförd energi'!$B$1:$AI$720,MATCH(AC$1,'Tillförd energi'!$B$1:$AQ$1,0),FALSE)</f>
        <v>4.1150000000000002</v>
      </c>
      <c r="AD306">
        <f>VLOOKUP($B306,'Tillförd energi'!$B$1:$AI$720,MATCH(AD$1,'Tillförd energi'!$B$1:$AQ$1,0),FALSE)</f>
        <v>0</v>
      </c>
      <c r="AE306">
        <f>VLOOKUP($B306,'Tillförd energi'!$B$1:$AI$720,MATCH(AE$1,'Tillförd energi'!$B$1:$AQ$1,0),FALSE)</f>
        <v>0</v>
      </c>
      <c r="AF306">
        <f>VLOOKUP($B306,'Tillförd energi'!$B$1:$AI$720,MATCH(AF$1,'Tillförd energi'!$B$1:$AQ$1,0),FALSE)</f>
        <v>0.61099999999999999</v>
      </c>
      <c r="AG306">
        <f>IFERROR(VLOOKUP(B306,Miljö!$B$1:$AC$550,MATCH("Köpt mängd produktionsspecifik fjärrvärme:",Miljö!$B$1:$AC$1,0),FALSE)/1,0)</f>
        <v>0</v>
      </c>
      <c r="AI306">
        <f t="shared" si="92"/>
        <v>31.498760000000001</v>
      </c>
      <c r="AJ306">
        <f t="shared" si="93"/>
        <v>31.498760000000001</v>
      </c>
      <c r="AK306">
        <f>IF(ISERROR(1/VLOOKUP($B306,Leveranser!$B$1:$S$499,MATCH("Såld värme (GWh)",Leveranser!$B$1:$S$1,0),FALSE)),"",VLOOKUP($B306,Leveranser!$B$1:$S$499,MATCH("Såld värme (GWh)",Leveranser!$B$1:$S$1,0),FALSE))</f>
        <v>27.3</v>
      </c>
      <c r="AL306">
        <f>VLOOKUP($B306,Leveranser!$B$1:$Y$499,MATCH("Totalt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114">
        <f t="shared" si="94"/>
        <v>0.86670078441183085</v>
      </c>
      <c r="AP306" t="str">
        <f>IFERROR(VLOOKUP($B306,Miljövärden!$B$2:$H$600,7,FALSE),"Nej, saknas")</f>
        <v>Ja</v>
      </c>
      <c r="AQ306" t="str">
        <f>IFERROR(VLOOKUP($B306,Miljövärden!$B$2:$H$600,6,FALSE),"Nej, saknas")</f>
        <v>Ja</v>
      </c>
      <c r="AU306">
        <f t="shared" si="95"/>
        <v>0.61099999999999999</v>
      </c>
      <c r="AV306">
        <f t="shared" si="96"/>
        <v>0</v>
      </c>
      <c r="AW306">
        <f t="shared" si="97"/>
        <v>26.652759999999997</v>
      </c>
      <c r="AX306">
        <f t="shared" si="98"/>
        <v>0</v>
      </c>
      <c r="AZ306">
        <f t="shared" si="99"/>
        <v>26.652759999999997</v>
      </c>
      <c r="BC306">
        <f t="shared" si="100"/>
        <v>0.12</v>
      </c>
      <c r="BD306">
        <f t="shared" si="101"/>
        <v>0</v>
      </c>
      <c r="BE306">
        <f t="shared" si="102"/>
        <v>26.652759999999997</v>
      </c>
      <c r="BF306">
        <f t="shared" si="103"/>
        <v>4.1150000000000002</v>
      </c>
      <c r="BG306">
        <f t="shared" si="104"/>
        <v>0.61099999999999999</v>
      </c>
      <c r="BH306">
        <f>VLOOKUP(B306,Miljö!$B$1:$BX$482,MATCH("Fossilandel för ursprungspecificerad el ()",Miljö!$B$1:$I$1,0),FALSE)</f>
        <v>0</v>
      </c>
      <c r="BI306">
        <f>VLOOKUP(B306,Miljö!$B$1:$BX$482,MATCH("Kärnkraftsandel för ursprungsspecificerad el ()",Miljö!$B$1:$O$1,0),FALSE)</f>
        <v>0</v>
      </c>
      <c r="BJ306">
        <f t="shared" si="105"/>
        <v>0</v>
      </c>
      <c r="BK306" t="str">
        <f>VLOOKUP(B306,Miljö!$B$1:$P$482,MATCH("Fossil andel i procent (%)",Miljö!$B$1:$P$1,0),FALSE)</f>
        <v>ET</v>
      </c>
      <c r="BL306">
        <f t="shared" si="106"/>
        <v>31.498760000000001</v>
      </c>
      <c r="BO306" s="21">
        <f t="shared" si="107"/>
        <v>3.8096737776344208E-3</v>
      </c>
      <c r="BP306" s="115">
        <f t="shared" si="108"/>
        <v>0</v>
      </c>
      <c r="BQ306" s="115">
        <f t="shared" si="109"/>
        <v>0.86555026293098514</v>
      </c>
      <c r="BR306" s="115">
        <f t="shared" si="110"/>
        <v>0.13064006329138036</v>
      </c>
      <c r="BT306" s="116">
        <f t="shared" si="111"/>
        <v>0.99999999999999989</v>
      </c>
      <c r="BW306" s="115">
        <f>IF(AP306="Ja",VLOOKUP(B306,Miljövärden!$B$2:$H$600,MATCH("Total andel fossilt",Miljövärden!$B$2:$H$2,0),FALSE),"")</f>
        <v>3.8096699999999998E-3</v>
      </c>
      <c r="BX306" s="116">
        <f t="shared" si="112"/>
        <v>-3.7776344209879131E-9</v>
      </c>
      <c r="BZ306">
        <f t="shared" si="113"/>
        <v>-3.7776344209879131E-9</v>
      </c>
      <c r="CA306" s="115">
        <f t="shared" si="114"/>
        <v>0</v>
      </c>
    </row>
    <row r="307" spans="1:79">
      <c r="A307" t="s">
        <v>490</v>
      </c>
      <c r="B307" t="s">
        <v>491</v>
      </c>
      <c r="C307">
        <f>VLOOKUP($B307,'Tillförd energi'!$B$1:$AI$720,MATCH(C$1,'Tillförd energi'!$B$1:$AQ$1,0),FALSE)</f>
        <v>0</v>
      </c>
      <c r="D307">
        <f>VLOOKUP($B307,'Tillförd energi'!$B$1:$AI$720,MATCH(D$1,'Tillförd energi'!$B$1:$AQ$1,0),FALSE)</f>
        <v>0</v>
      </c>
      <c r="E307">
        <f>VLOOKUP($B307,'Tillförd energi'!$B$1:$AI$720,MATCH(E$1,'Tillförd energi'!$B$1:$AQ$1,0),FALSE)</f>
        <v>0</v>
      </c>
      <c r="F307">
        <f>VLOOKUP($B307,'Tillförd energi'!$B$1:$AI$720,MATCH(F$1,'Tillförd energi'!$B$1:$AQ$1,0),FALSE)</f>
        <v>0</v>
      </c>
      <c r="G307">
        <f>VLOOKUP($B307,'Tillförd energi'!$B$1:$AI$720,MATCH(G$1,'Tillförd energi'!$B$1:$AQ$1,0),FALSE)</f>
        <v>0</v>
      </c>
      <c r="H307">
        <f>VLOOKUP($B307,'Tillförd energi'!$B$1:$AI$720,MATCH(H$1,'Tillförd energi'!$B$1:$AQ$1,0),FALSE)</f>
        <v>0</v>
      </c>
      <c r="I307">
        <f>VLOOKUP($B307,'Tillförd energi'!$B$1:$AI$720,MATCH(I$1,'Tillförd energi'!$B$1:$AQ$1,0),FALSE)</f>
        <v>0</v>
      </c>
      <c r="J307">
        <f>VLOOKUP($B307,'Tillförd energi'!$B$1:$AI$720,MATCH(J$1,'Tillförd energi'!$B$1:$AQ$1,0),FALSE)</f>
        <v>1.0780000000000001</v>
      </c>
      <c r="K307">
        <f>VLOOKUP($B307,'Tillförd energi'!$B$1:$AI$720,MATCH(K$1,'Tillförd energi'!$B$1:$AQ$1,0),FALSE)</f>
        <v>0</v>
      </c>
      <c r="L307">
        <f>VLOOKUP($B307,'Tillförd energi'!$B$1:$AI$720,MATCH(L$1,'Tillförd energi'!$B$1:$AQ$1,0),FALSE)</f>
        <v>0</v>
      </c>
      <c r="M307">
        <f>VLOOKUP($B307,'Tillförd energi'!$B$1:$AI$720,MATCH(M$1,'Tillförd energi'!$B$1:$AQ$1,0),FALSE)</f>
        <v>0</v>
      </c>
      <c r="N307">
        <f>VLOOKUP($B307,'Tillförd energi'!$B$1:$AI$720,MATCH(N$1,'Tillförd energi'!$B$1:$AQ$1,0),FALSE)</f>
        <v>0</v>
      </c>
      <c r="O307">
        <f>VLOOKUP($B307,'Tillförd energi'!$B$1:$AI$720,MATCH(O$1,'Tillförd energi'!$B$1:$AQ$1,0),FALSE)</f>
        <v>0</v>
      </c>
      <c r="P307">
        <f>VLOOKUP($B307,'Tillförd energi'!$B$1:$AI$720,MATCH(P$1,'Tillförd energi'!$B$1:$AQ$1,0),FALSE)</f>
        <v>0</v>
      </c>
      <c r="Q307">
        <f>VLOOKUP($B307,'Tillförd energi'!$B$1:$AI$720,MATCH(Q$1,'Tillförd energi'!$B$1:$AQ$1,0),FALSE)</f>
        <v>0</v>
      </c>
      <c r="R307">
        <f>VLOOKUP($B307,'Tillförd energi'!$B$1:$AI$720,MATCH(R$1,'Tillförd energi'!$B$1:$AQ$1,0),FALSE)</f>
        <v>0.36399999999999999</v>
      </c>
      <c r="S307">
        <f>VLOOKUP($B307,'Tillförd energi'!$B$1:$AI$720,MATCH(S$1,'Tillförd energi'!$B$1:$AQ$1,0),FALSE)</f>
        <v>0</v>
      </c>
      <c r="T307">
        <f>VLOOKUP($B307,'Tillförd energi'!$B$1:$AI$720,MATCH(T$1,'Tillförd energi'!$B$1:$AQ$1,0),FALSE)</f>
        <v>0</v>
      </c>
      <c r="U307">
        <f>VLOOKUP($B307,'Tillförd energi'!$B$1:$AI$720,MATCH(U$1,'Tillförd energi'!$B$1:$AQ$1,0),FALSE)</f>
        <v>0</v>
      </c>
      <c r="V307">
        <f>VLOOKUP($B307,'Tillförd energi'!$B$1:$AI$720,MATCH(V$1,'Tillförd energi'!$B$1:$AQ$1,0),FALSE)</f>
        <v>0</v>
      </c>
      <c r="W307">
        <f>VLOOKUP($B307,'Tillförd energi'!$B$1:$AI$720,MATCH(W$1,'Tillförd energi'!$B$1:$AQ$1,0),FALSE)</f>
        <v>5.3220000000000001</v>
      </c>
      <c r="X307">
        <f>VLOOKUP($B307,'Tillförd energi'!$B$1:$AI$720,MATCH(X$1,'Tillförd energi'!$B$1:$AQ$1,0),FALSE)</f>
        <v>0</v>
      </c>
      <c r="Y307">
        <f>VLOOKUP($B307,'Tillförd energi'!$B$1:$AI$720,MATCH(Y$1,'Tillförd energi'!$B$1:$AQ$1,0),FALSE)</f>
        <v>0</v>
      </c>
      <c r="Z307">
        <f>VLOOKUP($B307,'Tillförd energi'!$B$1:$AI$720,MATCH(Z$1,'Tillförd energi'!$B$1:$AQ$1,0),FALSE)</f>
        <v>0</v>
      </c>
      <c r="AA307">
        <f>VLOOKUP($B307,'Tillförd energi'!$B$1:$AI$720,MATCH(AA$1,'Tillförd energi'!$B$1:$AQ$1,0),FALSE)</f>
        <v>0</v>
      </c>
      <c r="AB307">
        <f>VLOOKUP($B307,'Tillförd energi'!$B$1:$AI$720,MATCH(AB$1,'Tillförd energi'!$B$1:$AQ$1,0),FALSE)</f>
        <v>0</v>
      </c>
      <c r="AC307">
        <f>VLOOKUP($B307,'Tillförd energi'!$B$1:$AI$720,MATCH(AC$1,'Tillförd energi'!$B$1:$AQ$1,0),FALSE)</f>
        <v>0</v>
      </c>
      <c r="AD307">
        <f>VLOOKUP($B307,'Tillförd energi'!$B$1:$AI$720,MATCH(AD$1,'Tillförd energi'!$B$1:$AQ$1,0),FALSE)</f>
        <v>35.840000000000003</v>
      </c>
      <c r="AE307">
        <f>VLOOKUP($B307,'Tillförd energi'!$B$1:$AI$720,MATCH(AE$1,'Tillförd energi'!$B$1:$AQ$1,0),FALSE)</f>
        <v>0</v>
      </c>
      <c r="AF307">
        <f>VLOOKUP($B307,'Tillförd energi'!$B$1:$AI$720,MATCH(AF$1,'Tillförd energi'!$B$1:$AQ$1,0),FALSE)</f>
        <v>1.7</v>
      </c>
      <c r="AG307">
        <f>IFERROR(VLOOKUP(B307,Miljö!$B$1:$AC$550,MATCH("Köpt mängd produktionsspecifik fjärrvärme:",Miljö!$B$1:$AC$1,0),FALSE)/1,0)</f>
        <v>0</v>
      </c>
      <c r="AI307">
        <f t="shared" si="92"/>
        <v>44.304000000000009</v>
      </c>
      <c r="AJ307">
        <f t="shared" si="93"/>
        <v>44.304000000000009</v>
      </c>
      <c r="AK307">
        <f>IF(ISERROR(1/VLOOKUP($B307,Leveranser!$B$1:$S$499,MATCH("Såld värme (GWh)",Leveranser!$B$1:$S$1,0),FALSE)),"",VLOOKUP($B307,Leveranser!$B$1:$S$499,MATCH("Såld värme (GWh)",Leveranser!$B$1:$S$1,0),FALSE))</f>
        <v>40.39</v>
      </c>
      <c r="AL307">
        <f>VLOOKUP($B307,Leveranser!$B$1:$Y$499,MATCH("Totalt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114">
        <f t="shared" si="94"/>
        <v>0.9116558324304801</v>
      </c>
      <c r="AP307" t="str">
        <f>IFERROR(VLOOKUP($B307,Miljövärden!$B$2:$H$600,7,FALSE),"Nej, saknas")</f>
        <v>Ja</v>
      </c>
      <c r="AQ307" t="str">
        <f>IFERROR(VLOOKUP($B307,Miljövärden!$B$2:$H$600,6,FALSE),"Nej, saknas")</f>
        <v>Ja</v>
      </c>
      <c r="AU307">
        <f t="shared" si="95"/>
        <v>1.7</v>
      </c>
      <c r="AV307">
        <f t="shared" si="96"/>
        <v>0</v>
      </c>
      <c r="AW307">
        <f t="shared" si="97"/>
        <v>0</v>
      </c>
      <c r="AX307">
        <f t="shared" si="98"/>
        <v>0.36399999999999999</v>
      </c>
      <c r="AZ307">
        <f t="shared" si="99"/>
        <v>5.6859999999999999</v>
      </c>
      <c r="BC307">
        <f t="shared" si="100"/>
        <v>0</v>
      </c>
      <c r="BD307">
        <f t="shared" si="101"/>
        <v>0</v>
      </c>
      <c r="BE307">
        <f t="shared" si="102"/>
        <v>5.6859999999999999</v>
      </c>
      <c r="BF307">
        <f t="shared" si="103"/>
        <v>36.918000000000006</v>
      </c>
      <c r="BG307">
        <f t="shared" si="104"/>
        <v>1.7</v>
      </c>
      <c r="BH307">
        <f>VLOOKUP(B307,Miljö!$B$1:$BX$482,MATCH("Fossilandel för ursprungspecificerad el ()",Miljö!$B$1:$I$1,0),FALSE)</f>
        <v>0</v>
      </c>
      <c r="BI307">
        <f>VLOOKUP(B307,Miljö!$B$1:$BX$482,MATCH("Kärnkraftsandel för ursprungsspecificerad el ()",Miljö!$B$1:$O$1,0),FALSE)</f>
        <v>0</v>
      </c>
      <c r="BJ307">
        <f t="shared" si="105"/>
        <v>0</v>
      </c>
      <c r="BK307" t="str">
        <f>VLOOKUP(B307,Miljö!$B$1:$P$482,MATCH("Fossil andel i procent (%)",Miljö!$B$1:$P$1,0),FALSE)</f>
        <v>ET</v>
      </c>
      <c r="BL307">
        <f t="shared" si="106"/>
        <v>44.304000000000009</v>
      </c>
      <c r="BO307" s="21">
        <f t="shared" si="107"/>
        <v>0</v>
      </c>
      <c r="BP307" s="115">
        <f t="shared" si="108"/>
        <v>0</v>
      </c>
      <c r="BQ307" s="115">
        <f t="shared" si="109"/>
        <v>0.16671180931744309</v>
      </c>
      <c r="BR307" s="115">
        <f t="shared" si="110"/>
        <v>0.83328819068255688</v>
      </c>
      <c r="BT307" s="116">
        <f t="shared" si="111"/>
        <v>1</v>
      </c>
      <c r="BW307" s="115">
        <f>IF(AP307="Ja",VLOOKUP(B307,Miljövärden!$B$2:$H$600,MATCH("Total andel fossilt",Miljövärden!$B$2:$H$2,0),FALSE),"")</f>
        <v>0</v>
      </c>
      <c r="BX307" s="116">
        <f t="shared" si="112"/>
        <v>0</v>
      </c>
      <c r="BZ307">
        <f t="shared" si="113"/>
        <v>0</v>
      </c>
      <c r="CA307" s="115">
        <f t="shared" si="114"/>
        <v>0</v>
      </c>
    </row>
    <row r="308" spans="1:79">
      <c r="A308" t="s">
        <v>490</v>
      </c>
      <c r="B308" t="s">
        <v>492</v>
      </c>
      <c r="C308">
        <f>VLOOKUP($B308,'Tillförd energi'!$B$1:$AI$720,MATCH(C$1,'Tillförd energi'!$B$1:$AQ$1,0),FALSE)</f>
        <v>0</v>
      </c>
      <c r="D308">
        <f>VLOOKUP($B308,'Tillförd energi'!$B$1:$AI$720,MATCH(D$1,'Tillförd energi'!$B$1:$AQ$1,0),FALSE)</f>
        <v>0.70234700000000005</v>
      </c>
      <c r="E308">
        <f>VLOOKUP($B308,'Tillförd energi'!$B$1:$AI$720,MATCH(E$1,'Tillförd energi'!$B$1:$AQ$1,0),FALSE)</f>
        <v>0</v>
      </c>
      <c r="F308">
        <f>VLOOKUP($B308,'Tillförd energi'!$B$1:$AI$720,MATCH(F$1,'Tillförd energi'!$B$1:$AQ$1,0),FALSE)</f>
        <v>1.54</v>
      </c>
      <c r="G308">
        <f>VLOOKUP($B308,'Tillförd energi'!$B$1:$AI$720,MATCH(G$1,'Tillförd energi'!$B$1:$AQ$1,0),FALSE)</f>
        <v>0</v>
      </c>
      <c r="H308">
        <f>VLOOKUP($B308,'Tillförd energi'!$B$1:$AI$720,MATCH(H$1,'Tillförd energi'!$B$1:$AQ$1,0),FALSE)</f>
        <v>0</v>
      </c>
      <c r="I308">
        <f>VLOOKUP($B308,'Tillförd energi'!$B$1:$AI$720,MATCH(I$1,'Tillförd energi'!$B$1:$AQ$1,0),FALSE)</f>
        <v>198.35499999999999</v>
      </c>
      <c r="J308">
        <f>VLOOKUP($B308,'Tillförd energi'!$B$1:$AI$720,MATCH(J$1,'Tillförd energi'!$B$1:$AQ$1,0),FALSE)</f>
        <v>0</v>
      </c>
      <c r="K308">
        <f>VLOOKUP($B308,'Tillförd energi'!$B$1:$AI$720,MATCH(K$1,'Tillförd energi'!$B$1:$AQ$1,0),FALSE)</f>
        <v>0</v>
      </c>
      <c r="L308">
        <f>VLOOKUP($B308,'Tillförd energi'!$B$1:$AI$720,MATCH(L$1,'Tillförd energi'!$B$1:$AQ$1,0),FALSE)</f>
        <v>208.59100000000001</v>
      </c>
      <c r="M308">
        <f>VLOOKUP($B308,'Tillförd energi'!$B$1:$AI$720,MATCH(M$1,'Tillförd energi'!$B$1:$AQ$1,0),FALSE)</f>
        <v>0</v>
      </c>
      <c r="N308">
        <f>VLOOKUP($B308,'Tillförd energi'!$B$1:$AI$720,MATCH(N$1,'Tillförd energi'!$B$1:$AQ$1,0),FALSE)</f>
        <v>19.0504</v>
      </c>
      <c r="O308">
        <f>VLOOKUP($B308,'Tillförd energi'!$B$1:$AI$720,MATCH(O$1,'Tillförd energi'!$B$1:$AQ$1,0),FALSE)</f>
        <v>65.892899999999997</v>
      </c>
      <c r="P308">
        <f>VLOOKUP($B308,'Tillförd energi'!$B$1:$AI$720,MATCH(P$1,'Tillförd energi'!$B$1:$AQ$1,0),FALSE)</f>
        <v>9.0555699999999995</v>
      </c>
      <c r="Q308">
        <f>VLOOKUP($B308,'Tillförd energi'!$B$1:$AI$720,MATCH(Q$1,'Tillförd energi'!$B$1:$AQ$1,0),FALSE)</f>
        <v>1.01264</v>
      </c>
      <c r="R308">
        <f>VLOOKUP($B308,'Tillförd energi'!$B$1:$AI$720,MATCH(R$1,'Tillförd energi'!$B$1:$AQ$1,0),FALSE)</f>
        <v>10.78</v>
      </c>
      <c r="S308">
        <f>VLOOKUP($B308,'Tillförd energi'!$B$1:$AI$720,MATCH(S$1,'Tillförd energi'!$B$1:$AQ$1,0),FALSE)</f>
        <v>0</v>
      </c>
      <c r="T308">
        <f>VLOOKUP($B308,'Tillförd energi'!$B$1:$AI$720,MATCH(T$1,'Tillförd energi'!$B$1:$AQ$1,0),FALSE)</f>
        <v>0</v>
      </c>
      <c r="U308">
        <f>VLOOKUP($B308,'Tillförd energi'!$B$1:$AI$720,MATCH(U$1,'Tillförd energi'!$B$1:$AQ$1,0),FALSE)</f>
        <v>0</v>
      </c>
      <c r="V308">
        <f>VLOOKUP($B308,'Tillförd energi'!$B$1:$AI$720,MATCH(V$1,'Tillförd energi'!$B$1:$AQ$1,0),FALSE)</f>
        <v>1.96</v>
      </c>
      <c r="W308">
        <f>VLOOKUP($B308,'Tillförd energi'!$B$1:$AI$720,MATCH(W$1,'Tillförd energi'!$B$1:$AQ$1,0),FALSE)</f>
        <v>0.63</v>
      </c>
      <c r="X308">
        <f>VLOOKUP($B308,'Tillförd energi'!$B$1:$AI$720,MATCH(X$1,'Tillförd energi'!$B$1:$AQ$1,0),FALSE)</f>
        <v>0</v>
      </c>
      <c r="Y308">
        <f>VLOOKUP($B308,'Tillförd energi'!$B$1:$AI$720,MATCH(Y$1,'Tillförd energi'!$B$1:$AQ$1,0),FALSE)</f>
        <v>0</v>
      </c>
      <c r="Z308">
        <f>VLOOKUP($B308,'Tillförd energi'!$B$1:$AI$720,MATCH(Z$1,'Tillförd energi'!$B$1:$AQ$1,0),FALSE)</f>
        <v>2.64</v>
      </c>
      <c r="AA308">
        <f>VLOOKUP($B308,'Tillförd energi'!$B$1:$AI$720,MATCH(AA$1,'Tillförd energi'!$B$1:$AQ$1,0),FALSE)</f>
        <v>4</v>
      </c>
      <c r="AB308">
        <f>VLOOKUP($B308,'Tillförd energi'!$B$1:$AI$720,MATCH(AB$1,'Tillförd energi'!$B$1:$AQ$1,0),FALSE)</f>
        <v>3.94</v>
      </c>
      <c r="AC308">
        <f>VLOOKUP($B308,'Tillförd energi'!$B$1:$AI$720,MATCH(AC$1,'Tillförd energi'!$B$1:$AQ$1,0),FALSE)</f>
        <v>136.15</v>
      </c>
      <c r="AD308">
        <f>VLOOKUP($B308,'Tillförd energi'!$B$1:$AI$720,MATCH(AD$1,'Tillförd energi'!$B$1:$AQ$1,0),FALSE)</f>
        <v>0</v>
      </c>
      <c r="AE308">
        <f>VLOOKUP($B308,'Tillförd energi'!$B$1:$AI$720,MATCH(AE$1,'Tillförd energi'!$B$1:$AQ$1,0),FALSE)</f>
        <v>0</v>
      </c>
      <c r="AF308">
        <f>VLOOKUP($B308,'Tillförd energi'!$B$1:$AI$720,MATCH(AF$1,'Tillförd energi'!$B$1:$AQ$1,0),FALSE)</f>
        <v>30.694299999999998</v>
      </c>
      <c r="AG308">
        <f>IFERROR(VLOOKUP(B308,Miljö!$B$1:$AC$550,MATCH("Köpt mängd produktionsspecifik fjärrvärme:",Miljö!$B$1:$AC$1,0),FALSE)/1,0)</f>
        <v>0</v>
      </c>
      <c r="AI308">
        <f t="shared" si="92"/>
        <v>694.99415700000009</v>
      </c>
      <c r="AJ308">
        <f t="shared" si="93"/>
        <v>694.99415700000009</v>
      </c>
      <c r="AK308">
        <f>IF(ISERROR(1/VLOOKUP($B308,Leveranser!$B$1:$S$499,MATCH("Såld värme (GWh)",Leveranser!$B$1:$S$1,0),FALSE)),"",VLOOKUP($B308,Leveranser!$B$1:$S$499,MATCH("Såld värme (GWh)",Leveranser!$B$1:$S$1,0),FALSE))</f>
        <v>615</v>
      </c>
      <c r="AL308">
        <f>VLOOKUP($B308,Leveranser!$B$1:$Y$499,MATCH("Totalt såld fjärrvärme till andra fjärrvärmeföretag",Leveranser!$B$1:$AA$1,0),FALSE)</f>
        <v>0</v>
      </c>
      <c r="AM308">
        <f>IF(ISERROR(1/VLOOKUP($B308,Miljö!$B$1:$S$500,MATCH("Såld mängd produktionsspecifik fjärrvärme (GWh)",Miljö!$B$1:$R$1,0),FALSE)),0,VLOOKUP($B308,Miljö!$B$1:$S$500,MATCH("Såld mängd produktionsspecifik fjärrvärme (GWh)",Miljö!$B$1:$R$1,0),FALSE))</f>
        <v>0</v>
      </c>
      <c r="AN308" s="114">
        <f t="shared" si="94"/>
        <v>0.88489952585313592</v>
      </c>
      <c r="AP308" t="str">
        <f>IFERROR(VLOOKUP($B308,Miljövärden!$B$2:$H$600,7,FALSE),"Nej, saknas")</f>
        <v>Ja</v>
      </c>
      <c r="AQ308" t="str">
        <f>IFERROR(VLOOKUP($B308,Miljövärden!$B$2:$H$600,6,FALSE),"Nej, saknas")</f>
        <v>Ja</v>
      </c>
      <c r="AU308">
        <f t="shared" si="95"/>
        <v>37.334299999999999</v>
      </c>
      <c r="AV308">
        <f t="shared" si="96"/>
        <v>0</v>
      </c>
      <c r="AW308">
        <f t="shared" si="97"/>
        <v>95.011510000000001</v>
      </c>
      <c r="AX308">
        <f t="shared" si="98"/>
        <v>10.78</v>
      </c>
      <c r="AZ308">
        <f t="shared" si="99"/>
        <v>316.97250999999994</v>
      </c>
      <c r="BC308">
        <f t="shared" si="100"/>
        <v>2.2423470000000001</v>
      </c>
      <c r="BD308">
        <f t="shared" si="101"/>
        <v>0</v>
      </c>
      <c r="BE308">
        <f t="shared" si="102"/>
        <v>108.38150999999999</v>
      </c>
      <c r="BF308">
        <f t="shared" si="103"/>
        <v>547.03600000000006</v>
      </c>
      <c r="BG308">
        <f t="shared" si="104"/>
        <v>37.334299999999999</v>
      </c>
      <c r="BH308">
        <f>VLOOKUP(B308,Miljö!$B$1:$BX$482,MATCH("Fossilandel för ursprungspecificerad el ()",Miljö!$B$1:$I$1,0),FALSE)</f>
        <v>0</v>
      </c>
      <c r="BI308">
        <f>VLOOKUP(B308,Miljö!$B$1:$BX$482,MATCH("Kärnkraftsandel för ursprungsspecificerad el ()",Miljö!$B$1:$O$1,0),FALSE)</f>
        <v>0</v>
      </c>
      <c r="BJ308">
        <f t="shared" si="105"/>
        <v>0</v>
      </c>
      <c r="BK308" t="str">
        <f>VLOOKUP(B308,Miljö!$B$1:$P$482,MATCH("Fossil andel i procent (%)",Miljö!$B$1:$P$1,0),FALSE)</f>
        <v>ET</v>
      </c>
      <c r="BL308">
        <f t="shared" si="106"/>
        <v>694.99415700000009</v>
      </c>
      <c r="BO308" s="21">
        <f t="shared" si="107"/>
        <v>3.2264256863385396E-3</v>
      </c>
      <c r="BP308" s="115">
        <f t="shared" si="108"/>
        <v>0</v>
      </c>
      <c r="BQ308" s="115">
        <f t="shared" si="109"/>
        <v>0.20966479866391158</v>
      </c>
      <c r="BR308" s="115">
        <f t="shared" si="110"/>
        <v>0.78710877564974979</v>
      </c>
      <c r="BT308" s="116">
        <f t="shared" si="111"/>
        <v>0.99999999999999989</v>
      </c>
      <c r="BW308" s="115">
        <f>IF(AP308="Ja",VLOOKUP(B308,Miljövärden!$B$2:$H$600,MATCH("Total andel fossilt",Miljövärden!$B$2:$H$2,0),FALSE),"")</f>
        <v>3.2264300000000002E-3</v>
      </c>
      <c r="BX308" s="116">
        <f t="shared" si="112"/>
        <v>4.3136614605830681E-9</v>
      </c>
      <c r="BZ308">
        <f t="shared" si="113"/>
        <v>4.3136614605830681E-9</v>
      </c>
      <c r="CA308" s="115">
        <f t="shared" si="114"/>
        <v>0</v>
      </c>
    </row>
    <row r="309" spans="1:79">
      <c r="A309" t="s">
        <v>493</v>
      </c>
      <c r="B309" t="s">
        <v>494</v>
      </c>
      <c r="C309">
        <f>VLOOKUP($B309,'Tillförd energi'!$B$1:$AI$720,MATCH(C$1,'Tillförd energi'!$B$1:$AQ$1,0),FALSE)</f>
        <v>0</v>
      </c>
      <c r="D309">
        <f>VLOOKUP($B309,'Tillförd energi'!$B$1:$AI$720,MATCH(D$1,'Tillförd energi'!$B$1:$AQ$1,0),FALSE)</f>
        <v>0.10356899999999999</v>
      </c>
      <c r="E309">
        <f>VLOOKUP($B309,'Tillförd energi'!$B$1:$AI$720,MATCH(E$1,'Tillförd energi'!$B$1:$AQ$1,0),FALSE)</f>
        <v>0</v>
      </c>
      <c r="F309">
        <f>VLOOKUP($B309,'Tillförd energi'!$B$1:$AI$720,MATCH(F$1,'Tillförd energi'!$B$1:$AQ$1,0),FALSE)</f>
        <v>0</v>
      </c>
      <c r="G309">
        <f>VLOOKUP($B309,'Tillförd energi'!$B$1:$AI$720,MATCH(G$1,'Tillförd energi'!$B$1:$AQ$1,0),FALSE)</f>
        <v>0</v>
      </c>
      <c r="H309">
        <f>VLOOKUP($B309,'Tillförd energi'!$B$1:$AI$720,MATCH(H$1,'Tillförd energi'!$B$1:$AQ$1,0),FALSE)</f>
        <v>0</v>
      </c>
      <c r="I309">
        <f>VLOOKUP($B309,'Tillförd energi'!$B$1:$AI$720,MATCH(I$1,'Tillförd energi'!$B$1:$AQ$1,0),FALSE)</f>
        <v>2.31051E-2</v>
      </c>
      <c r="J309">
        <f>VLOOKUP($B309,'Tillförd energi'!$B$1:$AI$720,MATCH(J$1,'Tillförd energi'!$B$1:$AQ$1,0),FALSE)</f>
        <v>0</v>
      </c>
      <c r="K309">
        <f>VLOOKUP($B309,'Tillförd energi'!$B$1:$AI$720,MATCH(K$1,'Tillförd energi'!$B$1:$AQ$1,0),FALSE)</f>
        <v>0</v>
      </c>
      <c r="L309">
        <f>VLOOKUP($B309,'Tillförd energi'!$B$1:$AI$720,MATCH(L$1,'Tillförd energi'!$B$1:$AQ$1,0),FALSE)</f>
        <v>41.768700000000003</v>
      </c>
      <c r="M309">
        <f>VLOOKUP($B309,'Tillförd energi'!$B$1:$AI$720,MATCH(M$1,'Tillförd energi'!$B$1:$AQ$1,0),FALSE)</f>
        <v>0</v>
      </c>
      <c r="N309">
        <f>VLOOKUP($B309,'Tillförd energi'!$B$1:$AI$720,MATCH(N$1,'Tillförd energi'!$B$1:$AQ$1,0),FALSE)</f>
        <v>1.5269699999999999</v>
      </c>
      <c r="O309">
        <f>VLOOKUP($B309,'Tillförd energi'!$B$1:$AI$720,MATCH(O$1,'Tillförd energi'!$B$1:$AQ$1,0),FALSE)</f>
        <v>0</v>
      </c>
      <c r="P309">
        <f>VLOOKUP($B309,'Tillförd energi'!$B$1:$AI$720,MATCH(P$1,'Tillförd energi'!$B$1:$AQ$1,0),FALSE)</f>
        <v>0</v>
      </c>
      <c r="Q309">
        <f>VLOOKUP($B309,'Tillförd energi'!$B$1:$AI$720,MATCH(Q$1,'Tillförd energi'!$B$1:$AQ$1,0),FALSE)</f>
        <v>0</v>
      </c>
      <c r="R309">
        <f>VLOOKUP($B309,'Tillförd energi'!$B$1:$AI$720,MATCH(R$1,'Tillförd energi'!$B$1:$AQ$1,0),FALSE)</f>
        <v>6.4000000000000001E-2</v>
      </c>
      <c r="S309">
        <f>VLOOKUP($B309,'Tillförd energi'!$B$1:$AI$720,MATCH(S$1,'Tillförd energi'!$B$1:$AQ$1,0),FALSE)</f>
        <v>0</v>
      </c>
      <c r="T309">
        <f>VLOOKUP($B309,'Tillförd energi'!$B$1:$AI$720,MATCH(T$1,'Tillförd energi'!$B$1:$AQ$1,0),FALSE)</f>
        <v>0</v>
      </c>
      <c r="U309">
        <f>VLOOKUP($B309,'Tillförd energi'!$B$1:$AI$720,MATCH(U$1,'Tillförd energi'!$B$1:$AQ$1,0),FALSE)</f>
        <v>6.1740000000000004</v>
      </c>
      <c r="V309">
        <f>VLOOKUP($B309,'Tillförd energi'!$B$1:$AI$720,MATCH(V$1,'Tillförd energi'!$B$1:$AQ$1,0),FALSE)</f>
        <v>0</v>
      </c>
      <c r="W309">
        <f>VLOOKUP($B309,'Tillförd energi'!$B$1:$AI$720,MATCH(W$1,'Tillförd energi'!$B$1:$AQ$1,0),FALSE)</f>
        <v>0</v>
      </c>
      <c r="X309">
        <f>VLOOKUP($B309,'Tillförd energi'!$B$1:$AI$720,MATCH(X$1,'Tillförd energi'!$B$1:$AQ$1,0),FALSE)</f>
        <v>0</v>
      </c>
      <c r="Y309">
        <f>VLOOKUP($B309,'Tillförd energi'!$B$1:$AI$720,MATCH(Y$1,'Tillförd energi'!$B$1:$AQ$1,0),FALSE)</f>
        <v>0</v>
      </c>
      <c r="Z309">
        <f>VLOOKUP($B309,'Tillförd energi'!$B$1:$AI$720,MATCH(Z$1,'Tillförd energi'!$B$1:$AQ$1,0),FALSE)</f>
        <v>0</v>
      </c>
      <c r="AA309">
        <f>VLOOKUP($B309,'Tillförd energi'!$B$1:$AI$720,MATCH(AA$1,'Tillförd energi'!$B$1:$AQ$1,0),FALSE)</f>
        <v>0</v>
      </c>
      <c r="AB309">
        <f>VLOOKUP($B309,'Tillförd energi'!$B$1:$AI$720,MATCH(AB$1,'Tillförd energi'!$B$1:$AQ$1,0),FALSE)</f>
        <v>0</v>
      </c>
      <c r="AC309">
        <f>VLOOKUP($B309,'Tillförd energi'!$B$1:$AI$720,MATCH(AC$1,'Tillförd energi'!$B$1:$AQ$1,0),FALSE)</f>
        <v>0</v>
      </c>
      <c r="AD309">
        <f>VLOOKUP($B309,'Tillförd energi'!$B$1:$AI$720,MATCH(AD$1,'Tillförd energi'!$B$1:$AQ$1,0),FALSE)</f>
        <v>0</v>
      </c>
      <c r="AE309">
        <f>VLOOKUP($B309,'Tillförd energi'!$B$1:$AI$720,MATCH(AE$1,'Tillförd energi'!$B$1:$AQ$1,0),FALSE)</f>
        <v>0</v>
      </c>
      <c r="AF309">
        <f>VLOOKUP($B309,'Tillförd energi'!$B$1:$AI$720,MATCH(AF$1,'Tillförd energi'!$B$1:$AQ$1,0),FALSE)</f>
        <v>1.5450999999999999</v>
      </c>
      <c r="AG309">
        <f>IFERROR(VLOOKUP(B309,Miljö!$B$1:$AC$550,MATCH("Köpt mängd produktionsspecifik fjärrvärme:",Miljö!$B$1:$AC$1,0),FALSE)/1,0)</f>
        <v>0</v>
      </c>
      <c r="AI309">
        <f t="shared" si="92"/>
        <v>51.205444100000001</v>
      </c>
      <c r="AJ309">
        <f t="shared" si="93"/>
        <v>51.205444100000001</v>
      </c>
      <c r="AK309">
        <f>IF(ISERROR(1/VLOOKUP($B309,Leveranser!$B$1:$S$499,MATCH("Såld värme (GWh)",Leveranser!$B$1:$S$1,0),FALSE)),"",VLOOKUP($B309,Leveranser!$B$1:$S$499,MATCH("Såld värme (GWh)",Leveranser!$B$1:$S$1,0),FALSE))</f>
        <v>49.308999999999997</v>
      </c>
      <c r="AL309">
        <f>VLOOKUP($B309,Leveranser!$B$1:$Y$499,MATCH("Totalt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114">
        <f t="shared" si="94"/>
        <v>0.96296401421113731</v>
      </c>
      <c r="AP309" t="str">
        <f>IFERROR(VLOOKUP($B309,Miljövärden!$B$2:$H$600,7,FALSE),"Nej, saknas")</f>
        <v>Ja</v>
      </c>
      <c r="AQ309" t="str">
        <f>IFERROR(VLOOKUP($B309,Miljövärden!$B$2:$H$600,6,FALSE),"Nej, saknas")</f>
        <v>Ja</v>
      </c>
      <c r="AU309">
        <f t="shared" si="95"/>
        <v>1.5450999999999999</v>
      </c>
      <c r="AV309">
        <f t="shared" si="96"/>
        <v>0</v>
      </c>
      <c r="AW309">
        <f t="shared" si="97"/>
        <v>1.5269699999999999</v>
      </c>
      <c r="AX309">
        <f t="shared" si="98"/>
        <v>6.2380000000000004</v>
      </c>
      <c r="AZ309">
        <f t="shared" si="99"/>
        <v>49.533670000000001</v>
      </c>
      <c r="BC309">
        <f t="shared" si="100"/>
        <v>0.10356899999999999</v>
      </c>
      <c r="BD309">
        <f t="shared" si="101"/>
        <v>0</v>
      </c>
      <c r="BE309">
        <f t="shared" si="102"/>
        <v>7.7649699999999999</v>
      </c>
      <c r="BF309">
        <f t="shared" si="103"/>
        <v>41.791805100000005</v>
      </c>
      <c r="BG309">
        <f t="shared" si="104"/>
        <v>1.5450999999999999</v>
      </c>
      <c r="BH309">
        <f>VLOOKUP(B309,Miljö!$B$1:$BX$482,MATCH("Fossilandel för ursprungspecificerad el ()",Miljö!$B$1:$I$1,0),FALSE)</f>
        <v>0</v>
      </c>
      <c r="BI309">
        <f>VLOOKUP(B309,Miljö!$B$1:$BX$482,MATCH("Kärnkraftsandel för ursprungsspecificerad el ()",Miljö!$B$1:$O$1,0),FALSE)</f>
        <v>0</v>
      </c>
      <c r="BJ309">
        <f t="shared" si="105"/>
        <v>0</v>
      </c>
      <c r="BK309" t="str">
        <f>VLOOKUP(B309,Miljö!$B$1:$P$482,MATCH("Fossil andel i procent (%)",Miljö!$B$1:$P$1,0),FALSE)</f>
        <v>ET</v>
      </c>
      <c r="BL309">
        <f t="shared" si="106"/>
        <v>51.205444100000001</v>
      </c>
      <c r="BO309" s="21">
        <f t="shared" si="107"/>
        <v>2.0226169662299637E-3</v>
      </c>
      <c r="BP309" s="115">
        <f t="shared" si="108"/>
        <v>0</v>
      </c>
      <c r="BQ309" s="115">
        <f t="shared" si="109"/>
        <v>0.18181797196833607</v>
      </c>
      <c r="BR309" s="115">
        <f t="shared" si="110"/>
        <v>0.81615941106543399</v>
      </c>
      <c r="BT309" s="116">
        <f t="shared" si="111"/>
        <v>1</v>
      </c>
      <c r="BW309" s="115">
        <f>IF(AP309="Ja",VLOOKUP(B309,Miljövärden!$B$2:$H$600,MATCH("Total andel fossilt",Miljövärden!$B$2:$H$2,0),FALSE),"")</f>
        <v>2.0226200000000001E-3</v>
      </c>
      <c r="BX309" s="116">
        <f t="shared" si="112"/>
        <v>3.0337700364022058E-9</v>
      </c>
      <c r="BZ309">
        <f t="shared" si="113"/>
        <v>3.0337700364022058E-9</v>
      </c>
      <c r="CA309" s="115">
        <f t="shared" si="114"/>
        <v>0</v>
      </c>
    </row>
    <row r="310" spans="1:79">
      <c r="A310" t="s">
        <v>495</v>
      </c>
      <c r="B310" t="s">
        <v>496</v>
      </c>
      <c r="C310">
        <f>VLOOKUP($B310,'Tillförd energi'!$B$1:$AI$720,MATCH(C$1,'Tillförd energi'!$B$1:$AQ$1,0),FALSE)</f>
        <v>0</v>
      </c>
      <c r="D310">
        <f>VLOOKUP($B310,'Tillförd energi'!$B$1:$AI$720,MATCH(D$1,'Tillförd energi'!$B$1:$AQ$1,0),FALSE)</f>
        <v>1.1999999999999999E-3</v>
      </c>
      <c r="E310">
        <f>VLOOKUP($B310,'Tillförd energi'!$B$1:$AI$720,MATCH(E$1,'Tillförd energi'!$B$1:$AQ$1,0),FALSE)</f>
        <v>0</v>
      </c>
      <c r="F310">
        <f>VLOOKUP($B310,'Tillförd energi'!$B$1:$AI$720,MATCH(F$1,'Tillförd energi'!$B$1:$AQ$1,0),FALSE)</f>
        <v>0</v>
      </c>
      <c r="G310">
        <f>VLOOKUP($B310,'Tillförd energi'!$B$1:$AI$720,MATCH(G$1,'Tillförd energi'!$B$1:$AQ$1,0),FALSE)</f>
        <v>0</v>
      </c>
      <c r="H310">
        <f>VLOOKUP($B310,'Tillförd energi'!$B$1:$AI$720,MATCH(H$1,'Tillförd energi'!$B$1:$AQ$1,0),FALSE)</f>
        <v>0</v>
      </c>
      <c r="I310">
        <f>VLOOKUP($B310,'Tillförd energi'!$B$1:$AI$720,MATCH(I$1,'Tillförd energi'!$B$1:$AQ$1,0),FALSE)</f>
        <v>0</v>
      </c>
      <c r="J310">
        <f>VLOOKUP($B310,'Tillförd energi'!$B$1:$AI$720,MATCH(J$1,'Tillförd energi'!$B$1:$AQ$1,0),FALSE)</f>
        <v>0</v>
      </c>
      <c r="K310">
        <f>VLOOKUP($B310,'Tillförd energi'!$B$1:$AI$720,MATCH(K$1,'Tillförd energi'!$B$1:$AQ$1,0),FALSE)</f>
        <v>0</v>
      </c>
      <c r="L310">
        <f>VLOOKUP($B310,'Tillförd energi'!$B$1:$AI$720,MATCH(L$1,'Tillförd energi'!$B$1:$AQ$1,0),FALSE)</f>
        <v>0</v>
      </c>
      <c r="M310">
        <f>VLOOKUP($B310,'Tillförd energi'!$B$1:$AI$720,MATCH(M$1,'Tillförd energi'!$B$1:$AQ$1,0),FALSE)</f>
        <v>0</v>
      </c>
      <c r="N310">
        <f>VLOOKUP($B310,'Tillförd energi'!$B$1:$AI$720,MATCH(N$1,'Tillförd energi'!$B$1:$AQ$1,0),FALSE)</f>
        <v>0</v>
      </c>
      <c r="O310">
        <f>VLOOKUP($B310,'Tillförd energi'!$B$1:$AI$720,MATCH(O$1,'Tillförd energi'!$B$1:$AQ$1,0),FALSE)</f>
        <v>0</v>
      </c>
      <c r="P310">
        <f>VLOOKUP($B310,'Tillförd energi'!$B$1:$AI$720,MATCH(P$1,'Tillförd energi'!$B$1:$AQ$1,0),FALSE)</f>
        <v>0</v>
      </c>
      <c r="Q310">
        <f>VLOOKUP($B310,'Tillförd energi'!$B$1:$AI$720,MATCH(Q$1,'Tillförd energi'!$B$1:$AQ$1,0),FALSE)</f>
        <v>0</v>
      </c>
      <c r="R310">
        <f>VLOOKUP($B310,'Tillförd energi'!$B$1:$AI$720,MATCH(R$1,'Tillförd energi'!$B$1:$AQ$1,0),FALSE)</f>
        <v>4.2320000000000002</v>
      </c>
      <c r="S310">
        <f>VLOOKUP($B310,'Tillförd energi'!$B$1:$AI$720,MATCH(S$1,'Tillförd energi'!$B$1:$AQ$1,0),FALSE)</f>
        <v>0</v>
      </c>
      <c r="T310">
        <f>VLOOKUP($B310,'Tillförd energi'!$B$1:$AI$720,MATCH(T$1,'Tillförd energi'!$B$1:$AQ$1,0),FALSE)</f>
        <v>0</v>
      </c>
      <c r="U310">
        <f>VLOOKUP($B310,'Tillförd energi'!$B$1:$AI$720,MATCH(U$1,'Tillförd energi'!$B$1:$AQ$1,0),FALSE)</f>
        <v>8.5800000000000001E-2</v>
      </c>
      <c r="V310">
        <f>VLOOKUP($B310,'Tillförd energi'!$B$1:$AI$720,MATCH(V$1,'Tillförd energi'!$B$1:$AQ$1,0),FALSE)</f>
        <v>0</v>
      </c>
      <c r="W310">
        <f>VLOOKUP($B310,'Tillförd energi'!$B$1:$AI$720,MATCH(W$1,'Tillförd energi'!$B$1:$AQ$1,0),FALSE)</f>
        <v>0</v>
      </c>
      <c r="X310">
        <f>VLOOKUP($B310,'Tillförd energi'!$B$1:$AI$720,MATCH(X$1,'Tillförd energi'!$B$1:$AQ$1,0),FALSE)</f>
        <v>0</v>
      </c>
      <c r="Y310">
        <f>VLOOKUP($B310,'Tillförd energi'!$B$1:$AI$720,MATCH(Y$1,'Tillförd energi'!$B$1:$AQ$1,0),FALSE)</f>
        <v>0</v>
      </c>
      <c r="Z310">
        <f>VLOOKUP($B310,'Tillförd energi'!$B$1:$AI$720,MATCH(Z$1,'Tillförd energi'!$B$1:$AQ$1,0),FALSE)</f>
        <v>0</v>
      </c>
      <c r="AA310">
        <f>VLOOKUP($B310,'Tillförd energi'!$B$1:$AI$720,MATCH(AA$1,'Tillförd energi'!$B$1:$AQ$1,0),FALSE)</f>
        <v>0</v>
      </c>
      <c r="AB310">
        <f>VLOOKUP($B310,'Tillförd energi'!$B$1:$AI$720,MATCH(AB$1,'Tillförd energi'!$B$1:$AQ$1,0),FALSE)</f>
        <v>0</v>
      </c>
      <c r="AC310">
        <f>VLOOKUP($B310,'Tillförd energi'!$B$1:$AI$720,MATCH(AC$1,'Tillförd energi'!$B$1:$AQ$1,0),FALSE)</f>
        <v>0</v>
      </c>
      <c r="AD310">
        <f>VLOOKUP($B310,'Tillförd energi'!$B$1:$AI$720,MATCH(AD$1,'Tillförd energi'!$B$1:$AQ$1,0),FALSE)</f>
        <v>0</v>
      </c>
      <c r="AE310">
        <f>VLOOKUP($B310,'Tillförd energi'!$B$1:$AI$720,MATCH(AE$1,'Tillförd energi'!$B$1:$AQ$1,0),FALSE)</f>
        <v>0</v>
      </c>
      <c r="AF310">
        <f>VLOOKUP($B310,'Tillförd energi'!$B$1:$AI$720,MATCH(AF$1,'Tillförd energi'!$B$1:$AQ$1,0),FALSE)</f>
        <v>8.1199999999999994E-2</v>
      </c>
      <c r="AG310">
        <f>IFERROR(VLOOKUP(B310,Miljö!$B$1:$AC$550,MATCH("Köpt mängd produktionsspecifik fjärrvärme:",Miljö!$B$1:$AC$1,0),FALSE)/1,0)</f>
        <v>0</v>
      </c>
      <c r="AI310">
        <f t="shared" si="92"/>
        <v>4.4001999999999999</v>
      </c>
      <c r="AJ310">
        <f t="shared" si="93"/>
        <v>4.4001999999999999</v>
      </c>
      <c r="AK310">
        <f>IF(ISERROR(1/VLOOKUP($B310,Leveranser!$B$1:$S$499,MATCH("Såld värme (GWh)",Leveranser!$B$1:$S$1,0),FALSE)),"",VLOOKUP($B310,Leveranser!$B$1:$S$499,MATCH("Såld värme (GWh)",Leveranser!$B$1:$S$1,0),FALSE))</f>
        <v>3.73</v>
      </c>
      <c r="AL310">
        <f>VLOOKUP($B310,Leveranser!$B$1:$Y$499,MATCH("Totalt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114">
        <f t="shared" si="94"/>
        <v>0.84768874142084449</v>
      </c>
      <c r="AP310" t="str">
        <f>IFERROR(VLOOKUP($B310,Miljövärden!$B$2:$H$600,7,FALSE),"Nej, saknas")</f>
        <v>Ja</v>
      </c>
      <c r="AQ310" t="str">
        <f>IFERROR(VLOOKUP($B310,Miljövärden!$B$2:$H$600,6,FALSE),"Nej, saknas")</f>
        <v>Ja</v>
      </c>
      <c r="AU310">
        <f t="shared" si="95"/>
        <v>8.1199999999999994E-2</v>
      </c>
      <c r="AV310">
        <f t="shared" si="96"/>
        <v>0</v>
      </c>
      <c r="AW310">
        <f t="shared" si="97"/>
        <v>0</v>
      </c>
      <c r="AX310">
        <f t="shared" si="98"/>
        <v>4.3178000000000001</v>
      </c>
      <c r="AZ310">
        <f t="shared" si="99"/>
        <v>4.3178000000000001</v>
      </c>
      <c r="BC310">
        <f t="shared" si="100"/>
        <v>1.1999999999999999E-3</v>
      </c>
      <c r="BD310">
        <f t="shared" si="101"/>
        <v>0</v>
      </c>
      <c r="BE310">
        <f t="shared" si="102"/>
        <v>4.3178000000000001</v>
      </c>
      <c r="BF310">
        <f t="shared" si="103"/>
        <v>0</v>
      </c>
      <c r="BG310">
        <f t="shared" si="104"/>
        <v>8.1199999999999994E-2</v>
      </c>
      <c r="BH310">
        <f>VLOOKUP(B310,Miljö!$B$1:$BX$482,MATCH("Fossilandel för ursprungspecificerad el ()",Miljö!$B$1:$I$1,0),FALSE)</f>
        <v>0</v>
      </c>
      <c r="BI310">
        <f>VLOOKUP(B310,Miljö!$B$1:$BX$482,MATCH("Kärnkraftsandel för ursprungsspecificerad el ()",Miljö!$B$1:$O$1,0),FALSE)</f>
        <v>0</v>
      </c>
      <c r="BJ310">
        <f t="shared" si="105"/>
        <v>0</v>
      </c>
      <c r="BK310" t="str">
        <f>VLOOKUP(B310,Miljö!$B$1:$P$482,MATCH("Fossil andel i procent (%)",Miljö!$B$1:$P$1,0),FALSE)</f>
        <v>ET</v>
      </c>
      <c r="BL310">
        <f t="shared" si="106"/>
        <v>4.4001999999999999</v>
      </c>
      <c r="BO310" s="21">
        <f t="shared" si="107"/>
        <v>2.7271487659651832E-4</v>
      </c>
      <c r="BP310" s="115">
        <f t="shared" si="108"/>
        <v>0</v>
      </c>
      <c r="BQ310" s="115">
        <f t="shared" si="109"/>
        <v>0.99972728512340348</v>
      </c>
      <c r="BR310" s="115">
        <f t="shared" si="110"/>
        <v>0</v>
      </c>
      <c r="BT310" s="116">
        <f t="shared" si="111"/>
        <v>1</v>
      </c>
      <c r="BW310" s="115">
        <f>IF(AP310="Ja",VLOOKUP(B310,Miljövärden!$B$2:$H$600,MATCH("Total andel fossilt",Miljövärden!$B$2:$H$2,0),FALSE),"")</f>
        <v>2.7271499999999998E-4</v>
      </c>
      <c r="BX310" s="116">
        <f t="shared" si="112"/>
        <v>1.2340348166071935E-10</v>
      </c>
      <c r="BZ310">
        <f t="shared" si="113"/>
        <v>1.2340348166071935E-10</v>
      </c>
      <c r="CA310" s="115">
        <f t="shared" si="114"/>
        <v>0</v>
      </c>
    </row>
    <row r="311" spans="1:79">
      <c r="A311" t="s">
        <v>495</v>
      </c>
      <c r="B311" t="s">
        <v>497</v>
      </c>
      <c r="C311">
        <f>VLOOKUP($B311,'Tillförd energi'!$B$1:$AI$720,MATCH(C$1,'Tillförd energi'!$B$1:$AQ$1,0),FALSE)</f>
        <v>0</v>
      </c>
      <c r="D311">
        <f>VLOOKUP($B311,'Tillförd energi'!$B$1:$AI$720,MATCH(D$1,'Tillförd energi'!$B$1:$AQ$1,0),FALSE)</f>
        <v>2.1100000000000001E-2</v>
      </c>
      <c r="E311">
        <f>VLOOKUP($B311,'Tillförd energi'!$B$1:$AI$720,MATCH(E$1,'Tillförd energi'!$B$1:$AQ$1,0),FALSE)</f>
        <v>0</v>
      </c>
      <c r="F311">
        <f>VLOOKUP($B311,'Tillförd energi'!$B$1:$AI$720,MATCH(F$1,'Tillförd energi'!$B$1:$AQ$1,0),FALSE)</f>
        <v>0</v>
      </c>
      <c r="G311">
        <f>VLOOKUP($B311,'Tillförd energi'!$B$1:$AI$720,MATCH(G$1,'Tillförd energi'!$B$1:$AQ$1,0),FALSE)</f>
        <v>0</v>
      </c>
      <c r="H311">
        <f>VLOOKUP($B311,'Tillförd energi'!$B$1:$AI$720,MATCH(H$1,'Tillförd energi'!$B$1:$AQ$1,0),FALSE)</f>
        <v>0</v>
      </c>
      <c r="I311">
        <f>VLOOKUP($B311,'Tillförd energi'!$B$1:$AI$720,MATCH(I$1,'Tillförd energi'!$B$1:$AQ$1,0),FALSE)</f>
        <v>0</v>
      </c>
      <c r="J311">
        <f>VLOOKUP($B311,'Tillförd energi'!$B$1:$AI$720,MATCH(J$1,'Tillförd energi'!$B$1:$AQ$1,0),FALSE)</f>
        <v>0</v>
      </c>
      <c r="K311">
        <f>VLOOKUP($B311,'Tillförd energi'!$B$1:$AI$720,MATCH(K$1,'Tillförd energi'!$B$1:$AQ$1,0),FALSE)</f>
        <v>0</v>
      </c>
      <c r="L311">
        <f>VLOOKUP($B311,'Tillförd energi'!$B$1:$AI$720,MATCH(L$1,'Tillförd energi'!$B$1:$AQ$1,0),FALSE)</f>
        <v>0</v>
      </c>
      <c r="M311">
        <f>VLOOKUP($B311,'Tillförd energi'!$B$1:$AI$720,MATCH(M$1,'Tillförd energi'!$B$1:$AQ$1,0),FALSE)</f>
        <v>0</v>
      </c>
      <c r="N311">
        <f>VLOOKUP($B311,'Tillförd energi'!$B$1:$AI$720,MATCH(N$1,'Tillförd energi'!$B$1:$AQ$1,0),FALSE)</f>
        <v>40.042999999999999</v>
      </c>
      <c r="O311">
        <f>VLOOKUP($B311,'Tillförd energi'!$B$1:$AI$720,MATCH(O$1,'Tillförd energi'!$B$1:$AQ$1,0),FALSE)</f>
        <v>0</v>
      </c>
      <c r="P311">
        <f>VLOOKUP($B311,'Tillförd energi'!$B$1:$AI$720,MATCH(P$1,'Tillförd energi'!$B$1:$AQ$1,0),FALSE)</f>
        <v>0</v>
      </c>
      <c r="Q311">
        <f>VLOOKUP($B311,'Tillförd energi'!$B$1:$AI$720,MATCH(Q$1,'Tillförd energi'!$B$1:$AQ$1,0),FALSE)</f>
        <v>0</v>
      </c>
      <c r="R311">
        <f>VLOOKUP($B311,'Tillförd energi'!$B$1:$AI$720,MATCH(R$1,'Tillförd energi'!$B$1:$AQ$1,0),FALSE)</f>
        <v>12.512</v>
      </c>
      <c r="S311">
        <f>VLOOKUP($B311,'Tillförd energi'!$B$1:$AI$720,MATCH(S$1,'Tillförd energi'!$B$1:$AQ$1,0),FALSE)</f>
        <v>0</v>
      </c>
      <c r="T311">
        <f>VLOOKUP($B311,'Tillförd energi'!$B$1:$AI$720,MATCH(T$1,'Tillförd energi'!$B$1:$AQ$1,0),FALSE)</f>
        <v>0</v>
      </c>
      <c r="U311">
        <f>VLOOKUP($B311,'Tillförd energi'!$B$1:$AI$720,MATCH(U$1,'Tillförd energi'!$B$1:$AQ$1,0),FALSE)</f>
        <v>0.68489999999999995</v>
      </c>
      <c r="V311">
        <f>VLOOKUP($B311,'Tillförd energi'!$B$1:$AI$720,MATCH(V$1,'Tillförd energi'!$B$1:$AQ$1,0),FALSE)</f>
        <v>0</v>
      </c>
      <c r="W311">
        <f>VLOOKUP($B311,'Tillförd energi'!$B$1:$AI$720,MATCH(W$1,'Tillförd energi'!$B$1:$AQ$1,0),FALSE)</f>
        <v>0</v>
      </c>
      <c r="X311">
        <f>VLOOKUP($B311,'Tillförd energi'!$B$1:$AI$720,MATCH(X$1,'Tillförd energi'!$B$1:$AQ$1,0),FALSE)</f>
        <v>0</v>
      </c>
      <c r="Y311">
        <f>VLOOKUP($B311,'Tillförd energi'!$B$1:$AI$720,MATCH(Y$1,'Tillförd energi'!$B$1:$AQ$1,0),FALSE)</f>
        <v>0</v>
      </c>
      <c r="Z311">
        <f>VLOOKUP($B311,'Tillförd energi'!$B$1:$AI$720,MATCH(Z$1,'Tillförd energi'!$B$1:$AQ$1,0),FALSE)</f>
        <v>0</v>
      </c>
      <c r="AA311">
        <f>VLOOKUP($B311,'Tillförd energi'!$B$1:$AI$720,MATCH(AA$1,'Tillförd energi'!$B$1:$AQ$1,0),FALSE)</f>
        <v>0</v>
      </c>
      <c r="AB311">
        <f>VLOOKUP($B311,'Tillförd energi'!$B$1:$AI$720,MATCH(AB$1,'Tillförd energi'!$B$1:$AQ$1,0),FALSE)</f>
        <v>0</v>
      </c>
      <c r="AC311">
        <f>VLOOKUP($B311,'Tillförd energi'!$B$1:$AI$720,MATCH(AC$1,'Tillförd energi'!$B$1:$AQ$1,0),FALSE)</f>
        <v>4.8650000000000002</v>
      </c>
      <c r="AD311">
        <f>VLOOKUP($B311,'Tillförd energi'!$B$1:$AI$720,MATCH(AD$1,'Tillförd energi'!$B$1:$AQ$1,0),FALSE)</f>
        <v>0</v>
      </c>
      <c r="AE311">
        <f>VLOOKUP($B311,'Tillförd energi'!$B$1:$AI$720,MATCH(AE$1,'Tillförd energi'!$B$1:$AQ$1,0),FALSE)</f>
        <v>0</v>
      </c>
      <c r="AF311">
        <f>VLOOKUP($B311,'Tillförd energi'!$B$1:$AI$720,MATCH(AF$1,'Tillförd energi'!$B$1:$AQ$1,0),FALSE)</f>
        <v>1.101</v>
      </c>
      <c r="AG311">
        <f>IFERROR(VLOOKUP(B311,Miljö!$B$1:$AC$550,MATCH("Köpt mängd produktionsspecifik fjärrvärme:",Miljö!$B$1:$AC$1,0),FALSE)/1,0)</f>
        <v>0</v>
      </c>
      <c r="AI311">
        <f t="shared" si="92"/>
        <v>59.226999999999997</v>
      </c>
      <c r="AJ311">
        <f t="shared" si="93"/>
        <v>59.226999999999997</v>
      </c>
      <c r="AK311">
        <f>IF(ISERROR(1/VLOOKUP($B311,Leveranser!$B$1:$S$499,MATCH("Såld värme (GWh)",Leveranser!$B$1:$S$1,0),FALSE)),"",VLOOKUP($B311,Leveranser!$B$1:$S$499,MATCH("Såld värme (GWh)",Leveranser!$B$1:$S$1,0),FALSE))</f>
        <v>43.1</v>
      </c>
      <c r="AL311">
        <f>VLOOKUP($B311,Leveranser!$B$1:$Y$499,MATCH("Totalt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114">
        <f t="shared" si="94"/>
        <v>0.72770864639438104</v>
      </c>
      <c r="AP311" t="str">
        <f>IFERROR(VLOOKUP($B311,Miljövärden!$B$2:$H$600,7,FALSE),"Nej, saknas")</f>
        <v>Ja</v>
      </c>
      <c r="AQ311" t="str">
        <f>IFERROR(VLOOKUP($B311,Miljövärden!$B$2:$H$600,6,FALSE),"Nej, saknas")</f>
        <v>Ja</v>
      </c>
      <c r="AU311">
        <f t="shared" si="95"/>
        <v>1.101</v>
      </c>
      <c r="AV311">
        <f t="shared" si="96"/>
        <v>0</v>
      </c>
      <c r="AW311">
        <f t="shared" si="97"/>
        <v>40.042999999999999</v>
      </c>
      <c r="AX311">
        <f t="shared" si="98"/>
        <v>13.196900000000001</v>
      </c>
      <c r="AZ311">
        <f t="shared" si="99"/>
        <v>53.239899999999999</v>
      </c>
      <c r="BC311">
        <f t="shared" si="100"/>
        <v>2.1100000000000001E-2</v>
      </c>
      <c r="BD311">
        <f t="shared" si="101"/>
        <v>0</v>
      </c>
      <c r="BE311">
        <f t="shared" si="102"/>
        <v>53.239899999999999</v>
      </c>
      <c r="BF311">
        <f t="shared" si="103"/>
        <v>4.8650000000000002</v>
      </c>
      <c r="BG311">
        <f t="shared" si="104"/>
        <v>1.101</v>
      </c>
      <c r="BH311">
        <f>VLOOKUP(B311,Miljö!$B$1:$BX$482,MATCH("Fossilandel för ursprungspecificerad el ()",Miljö!$B$1:$I$1,0),FALSE)</f>
        <v>0</v>
      </c>
      <c r="BI311">
        <f>VLOOKUP(B311,Miljö!$B$1:$BX$482,MATCH("Kärnkraftsandel för ursprungsspecificerad el ()",Miljö!$B$1:$O$1,0),FALSE)</f>
        <v>0</v>
      </c>
      <c r="BJ311">
        <f t="shared" si="105"/>
        <v>0</v>
      </c>
      <c r="BK311" t="str">
        <f>VLOOKUP(B311,Miljö!$B$1:$P$482,MATCH("Fossil andel i procent (%)",Miljö!$B$1:$P$1,0),FALSE)</f>
        <v>ET</v>
      </c>
      <c r="BL311">
        <f t="shared" si="106"/>
        <v>59.226999999999997</v>
      </c>
      <c r="BO311" s="21">
        <f t="shared" si="107"/>
        <v>3.5625643709794524E-4</v>
      </c>
      <c r="BP311" s="115">
        <f t="shared" si="108"/>
        <v>0</v>
      </c>
      <c r="BQ311" s="115">
        <f t="shared" si="109"/>
        <v>0.91750215273439484</v>
      </c>
      <c r="BR311" s="115">
        <f t="shared" si="110"/>
        <v>8.2141590828507277E-2</v>
      </c>
      <c r="BT311" s="116">
        <f t="shared" si="111"/>
        <v>1</v>
      </c>
      <c r="BW311" s="115">
        <f>IF(AP311="Ja",VLOOKUP(B311,Miljövärden!$B$2:$H$600,MATCH("Total andel fossilt",Miljövärden!$B$2:$H$2,0),FALSE),"")</f>
        <v>3.56256E-4</v>
      </c>
      <c r="BX311" s="116">
        <f t="shared" si="112"/>
        <v>-4.3709794524072684E-10</v>
      </c>
      <c r="BZ311">
        <f t="shared" si="113"/>
        <v>-4.3709794524072684E-10</v>
      </c>
      <c r="CA311" s="115">
        <f t="shared" si="114"/>
        <v>0</v>
      </c>
    </row>
    <row r="312" spans="1:79">
      <c r="A312" t="s">
        <v>495</v>
      </c>
      <c r="B312" t="s">
        <v>498</v>
      </c>
      <c r="C312">
        <f>VLOOKUP($B312,'Tillförd energi'!$B$1:$AI$720,MATCH(C$1,'Tillförd energi'!$B$1:$AQ$1,0),FALSE)</f>
        <v>0</v>
      </c>
      <c r="D312">
        <f>VLOOKUP($B312,'Tillförd energi'!$B$1:$AI$720,MATCH(D$1,'Tillförd energi'!$B$1:$AQ$1,0),FALSE)</f>
        <v>0</v>
      </c>
      <c r="E312">
        <f>VLOOKUP($B312,'Tillförd energi'!$B$1:$AI$720,MATCH(E$1,'Tillförd energi'!$B$1:$AQ$1,0),FALSE)</f>
        <v>0</v>
      </c>
      <c r="F312">
        <f>VLOOKUP($B312,'Tillförd energi'!$B$1:$AI$720,MATCH(F$1,'Tillförd energi'!$B$1:$AQ$1,0),FALSE)</f>
        <v>0</v>
      </c>
      <c r="G312">
        <f>VLOOKUP($B312,'Tillförd energi'!$B$1:$AI$720,MATCH(G$1,'Tillförd energi'!$B$1:$AQ$1,0),FALSE)</f>
        <v>0</v>
      </c>
      <c r="H312">
        <f>VLOOKUP($B312,'Tillförd energi'!$B$1:$AI$720,MATCH(H$1,'Tillförd energi'!$B$1:$AQ$1,0),FALSE)</f>
        <v>0</v>
      </c>
      <c r="I312">
        <f>VLOOKUP($B312,'Tillförd energi'!$B$1:$AI$720,MATCH(I$1,'Tillförd energi'!$B$1:$AQ$1,0),FALSE)</f>
        <v>0</v>
      </c>
      <c r="J312">
        <f>VLOOKUP($B312,'Tillförd energi'!$B$1:$AI$720,MATCH(J$1,'Tillförd energi'!$B$1:$AQ$1,0),FALSE)</f>
        <v>0</v>
      </c>
      <c r="K312">
        <f>VLOOKUP($B312,'Tillförd energi'!$B$1:$AI$720,MATCH(K$1,'Tillförd energi'!$B$1:$AQ$1,0),FALSE)</f>
        <v>0</v>
      </c>
      <c r="L312">
        <f>VLOOKUP($B312,'Tillförd energi'!$B$1:$AI$720,MATCH(L$1,'Tillförd energi'!$B$1:$AQ$1,0),FALSE)</f>
        <v>0</v>
      </c>
      <c r="M312">
        <f>VLOOKUP($B312,'Tillförd energi'!$B$1:$AI$720,MATCH(M$1,'Tillförd energi'!$B$1:$AQ$1,0),FALSE)</f>
        <v>0</v>
      </c>
      <c r="N312">
        <f>VLOOKUP($B312,'Tillförd energi'!$B$1:$AI$720,MATCH(N$1,'Tillförd energi'!$B$1:$AQ$1,0),FALSE)</f>
        <v>0</v>
      </c>
      <c r="O312">
        <f>VLOOKUP($B312,'Tillförd energi'!$B$1:$AI$720,MATCH(O$1,'Tillförd energi'!$B$1:$AQ$1,0),FALSE)</f>
        <v>0</v>
      </c>
      <c r="P312">
        <f>VLOOKUP($B312,'Tillförd energi'!$B$1:$AI$720,MATCH(P$1,'Tillförd energi'!$B$1:$AQ$1,0),FALSE)</f>
        <v>0</v>
      </c>
      <c r="Q312">
        <f>VLOOKUP($B312,'Tillförd energi'!$B$1:$AI$720,MATCH(Q$1,'Tillförd energi'!$B$1:$AQ$1,0),FALSE)</f>
        <v>0</v>
      </c>
      <c r="R312">
        <f>VLOOKUP($B312,'Tillförd energi'!$B$1:$AI$720,MATCH(R$1,'Tillförd energi'!$B$1:$AQ$1,0),FALSE)</f>
        <v>0</v>
      </c>
      <c r="S312">
        <f>VLOOKUP($B312,'Tillförd energi'!$B$1:$AI$720,MATCH(S$1,'Tillförd energi'!$B$1:$AQ$1,0),FALSE)</f>
        <v>6.9829999999999997</v>
      </c>
      <c r="T312">
        <f>VLOOKUP($B312,'Tillförd energi'!$B$1:$AI$720,MATCH(T$1,'Tillförd energi'!$B$1:$AQ$1,0),FALSE)</f>
        <v>0</v>
      </c>
      <c r="U312">
        <f>VLOOKUP($B312,'Tillförd energi'!$B$1:$AI$720,MATCH(U$1,'Tillförd energi'!$B$1:$AQ$1,0),FALSE)</f>
        <v>0</v>
      </c>
      <c r="V312">
        <f>VLOOKUP($B312,'Tillförd energi'!$B$1:$AI$720,MATCH(V$1,'Tillförd energi'!$B$1:$AQ$1,0),FALSE)</f>
        <v>0</v>
      </c>
      <c r="W312">
        <f>VLOOKUP($B312,'Tillförd energi'!$B$1:$AI$720,MATCH(W$1,'Tillförd energi'!$B$1:$AQ$1,0),FALSE)</f>
        <v>0</v>
      </c>
      <c r="X312">
        <f>VLOOKUP($B312,'Tillförd energi'!$B$1:$AI$720,MATCH(X$1,'Tillförd energi'!$B$1:$AQ$1,0),FALSE)</f>
        <v>0</v>
      </c>
      <c r="Y312">
        <f>VLOOKUP($B312,'Tillförd energi'!$B$1:$AI$720,MATCH(Y$1,'Tillförd energi'!$B$1:$AQ$1,0),FALSE)</f>
        <v>0</v>
      </c>
      <c r="Z312">
        <f>VLOOKUP($B312,'Tillförd energi'!$B$1:$AI$720,MATCH(Z$1,'Tillförd energi'!$B$1:$AQ$1,0),FALSE)</f>
        <v>0.46700000000000003</v>
      </c>
      <c r="AA312">
        <f>VLOOKUP($B312,'Tillförd energi'!$B$1:$AI$720,MATCH(AA$1,'Tillförd energi'!$B$1:$AQ$1,0),FALSE)</f>
        <v>0</v>
      </c>
      <c r="AB312">
        <f>VLOOKUP($B312,'Tillförd energi'!$B$1:$AI$720,MATCH(AB$1,'Tillförd energi'!$B$1:$AQ$1,0),FALSE)</f>
        <v>0</v>
      </c>
      <c r="AC312">
        <f>VLOOKUP($B312,'Tillförd energi'!$B$1:$AI$720,MATCH(AC$1,'Tillförd energi'!$B$1:$AQ$1,0),FALSE)</f>
        <v>0</v>
      </c>
      <c r="AD312">
        <f>VLOOKUP($B312,'Tillförd energi'!$B$1:$AI$720,MATCH(AD$1,'Tillförd energi'!$B$1:$AQ$1,0),FALSE)</f>
        <v>0</v>
      </c>
      <c r="AE312">
        <f>VLOOKUP($B312,'Tillförd energi'!$B$1:$AI$720,MATCH(AE$1,'Tillförd energi'!$B$1:$AQ$1,0),FALSE)</f>
        <v>0</v>
      </c>
      <c r="AF312">
        <f>VLOOKUP($B312,'Tillförd energi'!$B$1:$AI$720,MATCH(AF$1,'Tillförd energi'!$B$1:$AQ$1,0),FALSE)</f>
        <v>0.14849999999999999</v>
      </c>
      <c r="AG312">
        <f>IFERROR(VLOOKUP(B312,Miljö!$B$1:$AC$550,MATCH("Köpt mängd produktionsspecifik fjärrvärme:",Miljö!$B$1:$AC$1,0),FALSE)/1,0)</f>
        <v>0</v>
      </c>
      <c r="AI312">
        <f t="shared" si="92"/>
        <v>7.5984999999999996</v>
      </c>
      <c r="AJ312">
        <f t="shared" si="93"/>
        <v>7.5984999999999996</v>
      </c>
      <c r="AK312">
        <f>IF(ISERROR(1/VLOOKUP($B312,Leveranser!$B$1:$S$499,MATCH("Såld värme (GWh)",Leveranser!$B$1:$S$1,0),FALSE)),"",VLOOKUP($B312,Leveranser!$B$1:$S$499,MATCH("Såld värme (GWh)",Leveranser!$B$1:$S$1,0),FALSE))</f>
        <v>6.6</v>
      </c>
      <c r="AL312">
        <f>VLOOKUP($B312,Leveranser!$B$1:$Y$499,MATCH("Totalt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114">
        <f t="shared" si="94"/>
        <v>0.86859248535895239</v>
      </c>
      <c r="AP312" t="str">
        <f>IFERROR(VLOOKUP($B312,Miljövärden!$B$2:$H$600,7,FALSE),"Nej, saknas")</f>
        <v>Ja</v>
      </c>
      <c r="AQ312" t="str">
        <f>IFERROR(VLOOKUP($B312,Miljövärden!$B$2:$H$600,6,FALSE),"Nej, saknas")</f>
        <v>Ja</v>
      </c>
      <c r="AU312">
        <f t="shared" si="95"/>
        <v>0.61550000000000005</v>
      </c>
      <c r="AV312">
        <f t="shared" si="96"/>
        <v>0</v>
      </c>
      <c r="AW312">
        <f t="shared" si="97"/>
        <v>0</v>
      </c>
      <c r="AX312">
        <f t="shared" si="98"/>
        <v>6.9829999999999997</v>
      </c>
      <c r="AZ312">
        <f t="shared" si="99"/>
        <v>6.9829999999999997</v>
      </c>
      <c r="BC312">
        <f t="shared" si="100"/>
        <v>0</v>
      </c>
      <c r="BD312">
        <f t="shared" si="101"/>
        <v>0</v>
      </c>
      <c r="BE312">
        <f t="shared" si="102"/>
        <v>6.9829999999999997</v>
      </c>
      <c r="BF312">
        <f t="shared" si="103"/>
        <v>0</v>
      </c>
      <c r="BG312">
        <f t="shared" si="104"/>
        <v>0.61550000000000005</v>
      </c>
      <c r="BH312">
        <f>VLOOKUP(B312,Miljö!$B$1:$BX$482,MATCH("Fossilandel för ursprungspecificerad el ()",Miljö!$B$1:$I$1,0),FALSE)</f>
        <v>0</v>
      </c>
      <c r="BI312">
        <f>VLOOKUP(B312,Miljö!$B$1:$BX$482,MATCH("Kärnkraftsandel för ursprungsspecificerad el ()",Miljö!$B$1:$O$1,0),FALSE)</f>
        <v>0</v>
      </c>
      <c r="BJ312">
        <f t="shared" si="105"/>
        <v>0</v>
      </c>
      <c r="BK312" t="str">
        <f>VLOOKUP(B312,Miljö!$B$1:$P$482,MATCH("Fossil andel i procent (%)",Miljö!$B$1:$P$1,0),FALSE)</f>
        <v>ET</v>
      </c>
      <c r="BL312">
        <f t="shared" si="106"/>
        <v>7.5984999999999996</v>
      </c>
      <c r="BO312" s="21">
        <f t="shared" si="107"/>
        <v>0</v>
      </c>
      <c r="BP312" s="115">
        <f t="shared" si="108"/>
        <v>0</v>
      </c>
      <c r="BQ312" s="115">
        <f t="shared" si="109"/>
        <v>1</v>
      </c>
      <c r="BR312" s="115">
        <f t="shared" si="110"/>
        <v>0</v>
      </c>
      <c r="BT312" s="116">
        <f t="shared" si="111"/>
        <v>1</v>
      </c>
      <c r="BW312" s="115">
        <f>IF(AP312="Ja",VLOOKUP(B312,Miljövärden!$B$2:$H$600,MATCH("Total andel fossilt",Miljövärden!$B$2:$H$2,0),FALSE),"")</f>
        <v>0</v>
      </c>
      <c r="BX312" s="116">
        <f t="shared" si="112"/>
        <v>0</v>
      </c>
      <c r="BZ312">
        <f t="shared" si="113"/>
        <v>0</v>
      </c>
      <c r="CA312" s="115">
        <f t="shared" si="114"/>
        <v>0</v>
      </c>
    </row>
    <row r="313" spans="1:79">
      <c r="A313" t="s">
        <v>499</v>
      </c>
      <c r="B313" t="s">
        <v>500</v>
      </c>
      <c r="C313">
        <f>VLOOKUP($B313,'Tillförd energi'!$B$1:$AI$720,MATCH(C$1,'Tillförd energi'!$B$1:$AQ$1,0),FALSE)</f>
        <v>0</v>
      </c>
      <c r="D313">
        <f>VLOOKUP($B313,'Tillförd energi'!$B$1:$AI$720,MATCH(D$1,'Tillförd energi'!$B$1:$AQ$1,0),FALSE)</f>
        <v>0</v>
      </c>
      <c r="E313">
        <f>VLOOKUP($B313,'Tillförd energi'!$B$1:$AI$720,MATCH(E$1,'Tillförd energi'!$B$1:$AQ$1,0),FALSE)</f>
        <v>0</v>
      </c>
      <c r="F313">
        <f>VLOOKUP($B313,'Tillförd energi'!$B$1:$AI$720,MATCH(F$1,'Tillförd energi'!$B$1:$AQ$1,0),FALSE)</f>
        <v>0</v>
      </c>
      <c r="G313">
        <f>VLOOKUP($B313,'Tillförd energi'!$B$1:$AI$720,MATCH(G$1,'Tillförd energi'!$B$1:$AQ$1,0),FALSE)</f>
        <v>0</v>
      </c>
      <c r="H313">
        <f>VLOOKUP($B313,'Tillförd energi'!$B$1:$AI$720,MATCH(H$1,'Tillförd energi'!$B$1:$AQ$1,0),FALSE)</f>
        <v>0</v>
      </c>
      <c r="I313">
        <f>VLOOKUP($B313,'Tillförd energi'!$B$1:$AI$720,MATCH(I$1,'Tillförd energi'!$B$1:$AQ$1,0),FALSE)</f>
        <v>0</v>
      </c>
      <c r="J313">
        <f>VLOOKUP($B313,'Tillförd energi'!$B$1:$AI$720,MATCH(J$1,'Tillförd energi'!$B$1:$AQ$1,0),FALSE)</f>
        <v>0</v>
      </c>
      <c r="K313">
        <f>VLOOKUP($B313,'Tillförd energi'!$B$1:$AI$720,MATCH(K$1,'Tillförd energi'!$B$1:$AQ$1,0),FALSE)</f>
        <v>0</v>
      </c>
      <c r="L313">
        <f>VLOOKUP($B313,'Tillförd energi'!$B$1:$AI$720,MATCH(L$1,'Tillförd energi'!$B$1:$AQ$1,0),FALSE)</f>
        <v>0</v>
      </c>
      <c r="M313">
        <f>VLOOKUP($B313,'Tillförd energi'!$B$1:$AI$720,MATCH(M$1,'Tillförd energi'!$B$1:$AQ$1,0),FALSE)</f>
        <v>9.1170000000000009</v>
      </c>
      <c r="N313">
        <f>VLOOKUP($B313,'Tillförd energi'!$B$1:$AI$720,MATCH(N$1,'Tillförd energi'!$B$1:$AQ$1,0),FALSE)</f>
        <v>13.282999999999999</v>
      </c>
      <c r="O313">
        <f>VLOOKUP($B313,'Tillförd energi'!$B$1:$AI$720,MATCH(O$1,'Tillförd energi'!$B$1:$AQ$1,0),FALSE)</f>
        <v>0</v>
      </c>
      <c r="P313">
        <f>VLOOKUP($B313,'Tillförd energi'!$B$1:$AI$720,MATCH(P$1,'Tillförd energi'!$B$1:$AQ$1,0),FALSE)</f>
        <v>0</v>
      </c>
      <c r="Q313">
        <f>VLOOKUP($B313,'Tillförd energi'!$B$1:$AI$720,MATCH(Q$1,'Tillförd energi'!$B$1:$AQ$1,0),FALSE)</f>
        <v>0</v>
      </c>
      <c r="R313">
        <f>VLOOKUP($B313,'Tillförd energi'!$B$1:$AI$720,MATCH(R$1,'Tillförd energi'!$B$1:$AQ$1,0),FALSE)</f>
        <v>0</v>
      </c>
      <c r="S313">
        <f>VLOOKUP($B313,'Tillförd energi'!$B$1:$AI$720,MATCH(S$1,'Tillförd energi'!$B$1:$AQ$1,0),FALSE)</f>
        <v>0</v>
      </c>
      <c r="T313">
        <f>VLOOKUP($B313,'Tillförd energi'!$B$1:$AI$720,MATCH(T$1,'Tillförd energi'!$B$1:$AQ$1,0),FALSE)</f>
        <v>0</v>
      </c>
      <c r="U313">
        <f>VLOOKUP($B313,'Tillförd energi'!$B$1:$AI$720,MATCH(U$1,'Tillförd energi'!$B$1:$AQ$1,0),FALSE)</f>
        <v>0</v>
      </c>
      <c r="V313">
        <f>VLOOKUP($B313,'Tillförd energi'!$B$1:$AI$720,MATCH(V$1,'Tillförd energi'!$B$1:$AQ$1,0),FALSE)</f>
        <v>0</v>
      </c>
      <c r="W313">
        <f>VLOOKUP($B313,'Tillförd energi'!$B$1:$AI$720,MATCH(W$1,'Tillförd energi'!$B$1:$AQ$1,0),FALSE)</f>
        <v>0</v>
      </c>
      <c r="X313">
        <f>VLOOKUP($B313,'Tillförd energi'!$B$1:$AI$720,MATCH(X$1,'Tillförd energi'!$B$1:$AQ$1,0),FALSE)</f>
        <v>0</v>
      </c>
      <c r="Y313">
        <f>VLOOKUP($B313,'Tillförd energi'!$B$1:$AI$720,MATCH(Y$1,'Tillförd energi'!$B$1:$AQ$1,0),FALSE)</f>
        <v>0</v>
      </c>
      <c r="Z313">
        <f>VLOOKUP($B313,'Tillförd energi'!$B$1:$AI$720,MATCH(Z$1,'Tillförd energi'!$B$1:$AQ$1,0),FALSE)</f>
        <v>0</v>
      </c>
      <c r="AA313">
        <f>VLOOKUP($B313,'Tillförd energi'!$B$1:$AI$720,MATCH(AA$1,'Tillförd energi'!$B$1:$AQ$1,0),FALSE)</f>
        <v>0</v>
      </c>
      <c r="AB313">
        <f>VLOOKUP($B313,'Tillförd energi'!$B$1:$AI$720,MATCH(AB$1,'Tillförd energi'!$B$1:$AQ$1,0),FALSE)</f>
        <v>0</v>
      </c>
      <c r="AC313">
        <f>VLOOKUP($B313,'Tillförd energi'!$B$1:$AI$720,MATCH(AC$1,'Tillförd energi'!$B$1:$AQ$1,0),FALSE)</f>
        <v>0</v>
      </c>
      <c r="AD313">
        <f>VLOOKUP($B313,'Tillförd energi'!$B$1:$AI$720,MATCH(AD$1,'Tillförd energi'!$B$1:$AQ$1,0),FALSE)</f>
        <v>0</v>
      </c>
      <c r="AE313">
        <f>VLOOKUP($B313,'Tillförd energi'!$B$1:$AI$720,MATCH(AE$1,'Tillförd energi'!$B$1:$AQ$1,0),FALSE)</f>
        <v>0</v>
      </c>
      <c r="AF313">
        <f>VLOOKUP($B313,'Tillförd energi'!$B$1:$AI$720,MATCH(AF$1,'Tillförd energi'!$B$1:$AQ$1,0),FALSE)</f>
        <v>0.38400000000000001</v>
      </c>
      <c r="AG313">
        <f>IFERROR(VLOOKUP(B313,Miljö!$B$1:$AC$550,MATCH("Köpt mängd produktionsspecifik fjärrvärme:",Miljö!$B$1:$AC$1,0),FALSE)/1,0)</f>
        <v>0</v>
      </c>
      <c r="AI313">
        <f t="shared" si="92"/>
        <v>22.783999999999999</v>
      </c>
      <c r="AJ313">
        <f t="shared" si="93"/>
        <v>22.783999999999999</v>
      </c>
      <c r="AK313">
        <f>IF(ISERROR(1/VLOOKUP($B313,Leveranser!$B$1:$S$499,MATCH("Såld värme (GWh)",Leveranser!$B$1:$S$1,0),FALSE)),"",VLOOKUP($B313,Leveranser!$B$1:$S$499,MATCH("Såld värme (GWh)",Leveranser!$B$1:$S$1,0),FALSE))</f>
        <v>12.8</v>
      </c>
      <c r="AL313">
        <f>VLOOKUP($B313,Leveranser!$B$1:$Y$499,MATCH("Totalt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114">
        <f t="shared" si="94"/>
        <v>0.5617977528089888</v>
      </c>
      <c r="AP313" t="str">
        <f>IFERROR(VLOOKUP($B313,Miljövärden!$B$2:$H$600,7,FALSE),"Nej, saknas")</f>
        <v>Ja</v>
      </c>
      <c r="AQ313" t="str">
        <f>IFERROR(VLOOKUP($B313,Miljövärden!$B$2:$H$600,6,FALSE),"Nej, saknas")</f>
        <v>Ja</v>
      </c>
      <c r="AU313">
        <f t="shared" si="95"/>
        <v>0.38400000000000001</v>
      </c>
      <c r="AV313">
        <f t="shared" si="96"/>
        <v>0</v>
      </c>
      <c r="AW313">
        <f t="shared" si="97"/>
        <v>22.4</v>
      </c>
      <c r="AX313">
        <f t="shared" si="98"/>
        <v>0</v>
      </c>
      <c r="AZ313">
        <f t="shared" si="99"/>
        <v>22.4</v>
      </c>
      <c r="BC313">
        <f t="shared" si="100"/>
        <v>0</v>
      </c>
      <c r="BD313">
        <f t="shared" si="101"/>
        <v>0</v>
      </c>
      <c r="BE313">
        <f t="shared" si="102"/>
        <v>22.4</v>
      </c>
      <c r="BF313">
        <f t="shared" si="103"/>
        <v>0</v>
      </c>
      <c r="BG313">
        <f t="shared" si="104"/>
        <v>0.38400000000000001</v>
      </c>
      <c r="BH313">
        <f>VLOOKUP(B313,Miljö!$B$1:$BX$482,MATCH("Fossilandel för ursprungspecificerad el ()",Miljö!$B$1:$I$1,0),FALSE)</f>
        <v>0.47</v>
      </c>
      <c r="BI313">
        <f>VLOOKUP(B313,Miljö!$B$1:$BX$482,MATCH("Kärnkraftsandel för ursprungsspecificerad el ()",Miljö!$B$1:$O$1,0),FALSE)</f>
        <v>0.48170000000000002</v>
      </c>
      <c r="BJ313">
        <f t="shared" si="105"/>
        <v>0</v>
      </c>
      <c r="BK313" t="str">
        <f>VLOOKUP(B313,Miljö!$B$1:$P$482,MATCH("Fossil andel i procent (%)",Miljö!$B$1:$P$1,0),FALSE)</f>
        <v>ET</v>
      </c>
      <c r="BL313">
        <f t="shared" si="106"/>
        <v>22.783999999999999</v>
      </c>
      <c r="BO313" s="21">
        <f t="shared" si="107"/>
        <v>7.9213483146067416E-3</v>
      </c>
      <c r="BP313" s="115">
        <f t="shared" si="108"/>
        <v>8.1185393258426976E-3</v>
      </c>
      <c r="BQ313" s="115">
        <f t="shared" si="109"/>
        <v>0.98396011235955061</v>
      </c>
      <c r="BR313" s="115">
        <f t="shared" si="110"/>
        <v>0</v>
      </c>
      <c r="BT313" s="116">
        <f t="shared" si="111"/>
        <v>1</v>
      </c>
      <c r="BW313" s="115">
        <f>IF(AP313="Ja",VLOOKUP(B313,Miljövärden!$B$2:$H$600,MATCH("Total andel fossilt",Miljövärden!$B$2:$H$2,0),FALSE),"")</f>
        <v>7.9213500000000006E-3</v>
      </c>
      <c r="BX313" s="116">
        <f t="shared" si="112"/>
        <v>1.685393258982204E-9</v>
      </c>
      <c r="BZ313">
        <f t="shared" si="113"/>
        <v>1.685393258982204E-9</v>
      </c>
      <c r="CA313" s="115">
        <f t="shared" si="114"/>
        <v>0</v>
      </c>
    </row>
    <row r="314" spans="1:79">
      <c r="A314" t="s">
        <v>501</v>
      </c>
      <c r="B314" t="s">
        <v>502</v>
      </c>
      <c r="C314">
        <f>VLOOKUP($B314,'Tillförd energi'!$B$1:$AI$720,MATCH(C$1,'Tillförd energi'!$B$1:$AQ$1,0),FALSE)</f>
        <v>0</v>
      </c>
      <c r="D314">
        <f>VLOOKUP($B314,'Tillförd energi'!$B$1:$AI$720,MATCH(D$1,'Tillförd energi'!$B$1:$AQ$1,0),FALSE)</f>
        <v>1.55</v>
      </c>
      <c r="E314">
        <f>VLOOKUP($B314,'Tillförd energi'!$B$1:$AI$720,MATCH(E$1,'Tillförd energi'!$B$1:$AQ$1,0),FALSE)</f>
        <v>0</v>
      </c>
      <c r="F314">
        <f>VLOOKUP($B314,'Tillförd energi'!$B$1:$AI$720,MATCH(F$1,'Tillförd energi'!$B$1:$AQ$1,0),FALSE)</f>
        <v>0</v>
      </c>
      <c r="G314">
        <f>VLOOKUP($B314,'Tillförd energi'!$B$1:$AI$720,MATCH(G$1,'Tillförd energi'!$B$1:$AQ$1,0),FALSE)</f>
        <v>0</v>
      </c>
      <c r="H314">
        <f>VLOOKUP($B314,'Tillförd energi'!$B$1:$AI$720,MATCH(H$1,'Tillförd energi'!$B$1:$AQ$1,0),FALSE)</f>
        <v>0</v>
      </c>
      <c r="I314">
        <f>VLOOKUP($B314,'Tillförd energi'!$B$1:$AI$720,MATCH(I$1,'Tillförd energi'!$B$1:$AQ$1,0),FALSE)</f>
        <v>0</v>
      </c>
      <c r="J314">
        <f>VLOOKUP($B314,'Tillförd energi'!$B$1:$AI$720,MATCH(J$1,'Tillförd energi'!$B$1:$AQ$1,0),FALSE)</f>
        <v>0</v>
      </c>
      <c r="K314">
        <f>VLOOKUP($B314,'Tillförd energi'!$B$1:$AI$720,MATCH(K$1,'Tillförd energi'!$B$1:$AQ$1,0),FALSE)</f>
        <v>0</v>
      </c>
      <c r="L314">
        <f>VLOOKUP($B314,'Tillförd energi'!$B$1:$AI$720,MATCH(L$1,'Tillförd energi'!$B$1:$AQ$1,0),FALSE)</f>
        <v>0</v>
      </c>
      <c r="M314">
        <f>VLOOKUP($B314,'Tillförd energi'!$B$1:$AI$720,MATCH(M$1,'Tillförd energi'!$B$1:$AQ$1,0),FALSE)</f>
        <v>16.4664</v>
      </c>
      <c r="N314">
        <f>VLOOKUP($B314,'Tillförd energi'!$B$1:$AI$720,MATCH(N$1,'Tillförd energi'!$B$1:$AQ$1,0),FALSE)</f>
        <v>91.474500000000006</v>
      </c>
      <c r="O314">
        <f>VLOOKUP($B314,'Tillförd energi'!$B$1:$AI$720,MATCH(O$1,'Tillförd energi'!$B$1:$AQ$1,0),FALSE)</f>
        <v>1.5884</v>
      </c>
      <c r="P314">
        <f>VLOOKUP($B314,'Tillförd energi'!$B$1:$AI$720,MATCH(P$1,'Tillförd energi'!$B$1:$AQ$1,0),FALSE)</f>
        <v>0</v>
      </c>
      <c r="Q314">
        <f>VLOOKUP($B314,'Tillförd energi'!$B$1:$AI$720,MATCH(Q$1,'Tillförd energi'!$B$1:$AQ$1,0),FALSE)</f>
        <v>0</v>
      </c>
      <c r="R314">
        <f>VLOOKUP($B314,'Tillförd energi'!$B$1:$AI$720,MATCH(R$1,'Tillförd energi'!$B$1:$AQ$1,0),FALSE)</f>
        <v>0</v>
      </c>
      <c r="S314">
        <f>VLOOKUP($B314,'Tillförd energi'!$B$1:$AI$720,MATCH(S$1,'Tillförd energi'!$B$1:$AQ$1,0),FALSE)</f>
        <v>0</v>
      </c>
      <c r="T314">
        <f>VLOOKUP($B314,'Tillförd energi'!$B$1:$AI$720,MATCH(T$1,'Tillförd energi'!$B$1:$AQ$1,0),FALSE)</f>
        <v>0</v>
      </c>
      <c r="U314">
        <f>VLOOKUP($B314,'Tillförd energi'!$B$1:$AI$720,MATCH(U$1,'Tillförd energi'!$B$1:$AQ$1,0),FALSE)</f>
        <v>0</v>
      </c>
      <c r="V314">
        <f>VLOOKUP($B314,'Tillförd energi'!$B$1:$AI$720,MATCH(V$1,'Tillförd energi'!$B$1:$AQ$1,0),FALSE)</f>
        <v>0</v>
      </c>
      <c r="W314">
        <f>VLOOKUP($B314,'Tillförd energi'!$B$1:$AI$720,MATCH(W$1,'Tillförd energi'!$B$1:$AQ$1,0),FALSE)</f>
        <v>0</v>
      </c>
      <c r="X314">
        <f>VLOOKUP($B314,'Tillförd energi'!$B$1:$AI$720,MATCH(X$1,'Tillförd energi'!$B$1:$AQ$1,0),FALSE)</f>
        <v>0</v>
      </c>
      <c r="Y314">
        <f>VLOOKUP($B314,'Tillförd energi'!$B$1:$AI$720,MATCH(Y$1,'Tillförd energi'!$B$1:$AQ$1,0),FALSE)</f>
        <v>0</v>
      </c>
      <c r="Z314">
        <f>VLOOKUP($B314,'Tillförd energi'!$B$1:$AI$720,MATCH(Z$1,'Tillförd energi'!$B$1:$AQ$1,0),FALSE)</f>
        <v>0</v>
      </c>
      <c r="AA314">
        <f>VLOOKUP($B314,'Tillförd energi'!$B$1:$AI$720,MATCH(AA$1,'Tillförd energi'!$B$1:$AQ$1,0),FALSE)</f>
        <v>0</v>
      </c>
      <c r="AB314">
        <f>VLOOKUP($B314,'Tillförd energi'!$B$1:$AI$720,MATCH(AB$1,'Tillförd energi'!$B$1:$AQ$1,0),FALSE)</f>
        <v>0</v>
      </c>
      <c r="AC314">
        <f>VLOOKUP($B314,'Tillförd energi'!$B$1:$AI$720,MATCH(AC$1,'Tillförd energi'!$B$1:$AQ$1,0),FALSE)</f>
        <v>27</v>
      </c>
      <c r="AD314">
        <f>VLOOKUP($B314,'Tillförd energi'!$B$1:$AI$720,MATCH(AD$1,'Tillförd energi'!$B$1:$AQ$1,0),FALSE)</f>
        <v>0</v>
      </c>
      <c r="AE314">
        <f>VLOOKUP($B314,'Tillförd energi'!$B$1:$AI$720,MATCH(AE$1,'Tillförd energi'!$B$1:$AQ$1,0),FALSE)</f>
        <v>0</v>
      </c>
      <c r="AF314">
        <f>VLOOKUP($B314,'Tillförd energi'!$B$1:$AI$720,MATCH(AF$1,'Tillförd energi'!$B$1:$AQ$1,0),FALSE)</f>
        <v>4.72</v>
      </c>
      <c r="AG314">
        <f>IFERROR(VLOOKUP(B314,Miljö!$B$1:$AC$550,MATCH("Köpt mängd produktionsspecifik fjärrvärme:",Miljö!$B$1:$AC$1,0),FALSE)/1,0)</f>
        <v>0</v>
      </c>
      <c r="AI314">
        <f t="shared" si="92"/>
        <v>142.79930000000002</v>
      </c>
      <c r="AJ314">
        <f t="shared" si="93"/>
        <v>142.79930000000002</v>
      </c>
      <c r="AK314">
        <f>IF(ISERROR(1/VLOOKUP($B314,Leveranser!$B$1:$S$499,MATCH("Såld värme (GWh)",Leveranser!$B$1:$S$1,0),FALSE)),"",VLOOKUP($B314,Leveranser!$B$1:$S$499,MATCH("Såld värme (GWh)",Leveranser!$B$1:$S$1,0),FALSE))</f>
        <v>112.303</v>
      </c>
      <c r="AL314">
        <f>VLOOKUP($B314,Leveranser!$B$1:$Y$499,MATCH("Totalt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114">
        <f t="shared" si="94"/>
        <v>0.7864394293249336</v>
      </c>
      <c r="AP314" t="str">
        <f>IFERROR(VLOOKUP($B314,Miljövärden!$B$2:$H$600,7,FALSE),"Nej, saknas")</f>
        <v>Ja</v>
      </c>
      <c r="AQ314" t="str">
        <f>IFERROR(VLOOKUP($B314,Miljövärden!$B$2:$H$600,6,FALSE),"Nej, saknas")</f>
        <v>Ja</v>
      </c>
      <c r="AU314">
        <f t="shared" si="95"/>
        <v>4.72</v>
      </c>
      <c r="AV314">
        <f t="shared" si="96"/>
        <v>0</v>
      </c>
      <c r="AW314">
        <f t="shared" si="97"/>
        <v>109.52930000000001</v>
      </c>
      <c r="AX314">
        <f t="shared" si="98"/>
        <v>0</v>
      </c>
      <c r="AZ314">
        <f t="shared" si="99"/>
        <v>109.52930000000001</v>
      </c>
      <c r="BC314">
        <f t="shared" si="100"/>
        <v>1.55</v>
      </c>
      <c r="BD314">
        <f t="shared" si="101"/>
        <v>0</v>
      </c>
      <c r="BE314">
        <f t="shared" si="102"/>
        <v>109.52930000000001</v>
      </c>
      <c r="BF314">
        <f t="shared" si="103"/>
        <v>27</v>
      </c>
      <c r="BG314">
        <f t="shared" si="104"/>
        <v>4.72</v>
      </c>
      <c r="BH314">
        <f>VLOOKUP(B314,Miljö!$B$1:$BX$482,MATCH("Fossilandel för ursprungspecificerad el ()",Miljö!$B$1:$I$1,0),FALSE)</f>
        <v>0</v>
      </c>
      <c r="BI314">
        <f>VLOOKUP(B314,Miljö!$B$1:$BX$482,MATCH("Kärnkraftsandel för ursprungsspecificerad el ()",Miljö!$B$1:$O$1,0),FALSE)</f>
        <v>0</v>
      </c>
      <c r="BJ314">
        <f t="shared" si="105"/>
        <v>0</v>
      </c>
      <c r="BK314" t="str">
        <f>VLOOKUP(B314,Miljö!$B$1:$P$482,MATCH("Fossil andel i procent (%)",Miljö!$B$1:$P$1,0),FALSE)</f>
        <v>ET</v>
      </c>
      <c r="BL314">
        <f t="shared" si="106"/>
        <v>142.79929999999999</v>
      </c>
      <c r="BO314" s="21">
        <f t="shared" si="107"/>
        <v>1.0854394944513035E-2</v>
      </c>
      <c r="BP314" s="115">
        <f t="shared" si="108"/>
        <v>0</v>
      </c>
      <c r="BQ314" s="115">
        <f t="shared" si="109"/>
        <v>0.8000690479575181</v>
      </c>
      <c r="BR314" s="115">
        <f t="shared" si="110"/>
        <v>0.18907655709796897</v>
      </c>
      <c r="BT314" s="116">
        <f t="shared" si="111"/>
        <v>1</v>
      </c>
      <c r="BW314" s="115">
        <f>IF(AP314="Ja",VLOOKUP(B314,Miljövärden!$B$2:$H$600,MATCH("Total andel fossilt",Miljövärden!$B$2:$H$2,0),FALSE),"")</f>
        <v>1.08544E-2</v>
      </c>
      <c r="BX314" s="116">
        <f t="shared" si="112"/>
        <v>5.0554869648195E-9</v>
      </c>
      <c r="BZ314">
        <f t="shared" si="113"/>
        <v>5.0554869648195E-9</v>
      </c>
      <c r="CA314" s="115">
        <f t="shared" si="114"/>
        <v>0</v>
      </c>
    </row>
    <row r="315" spans="1:79">
      <c r="A315" t="s">
        <v>503</v>
      </c>
      <c r="B315" t="s">
        <v>504</v>
      </c>
      <c r="C315">
        <f>VLOOKUP($B315,'Tillförd energi'!$B$1:$AI$720,MATCH(C$1,'Tillförd energi'!$B$1:$AQ$1,0),FALSE)</f>
        <v>0</v>
      </c>
      <c r="D315">
        <f>VLOOKUP($B315,'Tillförd energi'!$B$1:$AI$720,MATCH(D$1,'Tillförd energi'!$B$1:$AQ$1,0),FALSE)</f>
        <v>0.7</v>
      </c>
      <c r="E315">
        <f>VLOOKUP($B315,'Tillförd energi'!$B$1:$AI$720,MATCH(E$1,'Tillförd energi'!$B$1:$AQ$1,0),FALSE)</f>
        <v>0</v>
      </c>
      <c r="F315">
        <f>VLOOKUP($B315,'Tillförd energi'!$B$1:$AI$720,MATCH(F$1,'Tillförd energi'!$B$1:$AQ$1,0),FALSE)</f>
        <v>0</v>
      </c>
      <c r="G315">
        <f>VLOOKUP($B315,'Tillförd energi'!$B$1:$AI$720,MATCH(G$1,'Tillförd energi'!$B$1:$AQ$1,0),FALSE)</f>
        <v>1.49</v>
      </c>
      <c r="H315">
        <f>VLOOKUP($B315,'Tillförd energi'!$B$1:$AI$720,MATCH(H$1,'Tillförd energi'!$B$1:$AQ$1,0),FALSE)</f>
        <v>0</v>
      </c>
      <c r="I315">
        <f>VLOOKUP($B315,'Tillförd energi'!$B$1:$AI$720,MATCH(I$1,'Tillförd energi'!$B$1:$AQ$1,0),FALSE)</f>
        <v>0</v>
      </c>
      <c r="J315">
        <f>VLOOKUP($B315,'Tillförd energi'!$B$1:$AI$720,MATCH(J$1,'Tillförd energi'!$B$1:$AQ$1,0),FALSE)</f>
        <v>5</v>
      </c>
      <c r="K315">
        <f>VLOOKUP($B315,'Tillförd energi'!$B$1:$AI$720,MATCH(K$1,'Tillförd energi'!$B$1:$AQ$1,0),FALSE)</f>
        <v>0</v>
      </c>
      <c r="L315">
        <f>VLOOKUP($B315,'Tillförd energi'!$B$1:$AI$720,MATCH(L$1,'Tillförd energi'!$B$1:$AQ$1,0),FALSE)</f>
        <v>0</v>
      </c>
      <c r="M315">
        <f>VLOOKUP($B315,'Tillförd energi'!$B$1:$AI$720,MATCH(M$1,'Tillförd energi'!$B$1:$AQ$1,0),FALSE)</f>
        <v>11.34</v>
      </c>
      <c r="N315">
        <f>VLOOKUP($B315,'Tillförd energi'!$B$1:$AI$720,MATCH(N$1,'Tillförd energi'!$B$1:$AQ$1,0),FALSE)</f>
        <v>18.899999999999999</v>
      </c>
      <c r="O315">
        <f>VLOOKUP($B315,'Tillförd energi'!$B$1:$AI$720,MATCH(O$1,'Tillförd energi'!$B$1:$AQ$1,0),FALSE)</f>
        <v>0</v>
      </c>
      <c r="P315">
        <f>VLOOKUP($B315,'Tillförd energi'!$B$1:$AI$720,MATCH(P$1,'Tillförd energi'!$B$1:$AQ$1,0),FALSE)</f>
        <v>45.36</v>
      </c>
      <c r="Q315">
        <f>VLOOKUP($B315,'Tillförd energi'!$B$1:$AI$720,MATCH(Q$1,'Tillförd energi'!$B$1:$AQ$1,0),FALSE)</f>
        <v>0</v>
      </c>
      <c r="R315">
        <f>VLOOKUP($B315,'Tillförd energi'!$B$1:$AI$720,MATCH(R$1,'Tillförd energi'!$B$1:$AQ$1,0),FALSE)</f>
        <v>18.9541</v>
      </c>
      <c r="S315">
        <f>VLOOKUP($B315,'Tillförd energi'!$B$1:$AI$720,MATCH(S$1,'Tillförd energi'!$B$1:$AQ$1,0),FALSE)</f>
        <v>0</v>
      </c>
      <c r="T315">
        <f>VLOOKUP($B315,'Tillförd energi'!$B$1:$AI$720,MATCH(T$1,'Tillförd energi'!$B$1:$AQ$1,0),FALSE)</f>
        <v>0</v>
      </c>
      <c r="U315">
        <f>VLOOKUP($B315,'Tillförd energi'!$B$1:$AI$720,MATCH(U$1,'Tillförd energi'!$B$1:$AQ$1,0),FALSE)</f>
        <v>0</v>
      </c>
      <c r="V315">
        <f>VLOOKUP($B315,'Tillförd energi'!$B$1:$AI$720,MATCH(V$1,'Tillförd energi'!$B$1:$AQ$1,0),FALSE)</f>
        <v>0</v>
      </c>
      <c r="W315">
        <f>VLOOKUP($B315,'Tillförd energi'!$B$1:$AI$720,MATCH(W$1,'Tillförd energi'!$B$1:$AQ$1,0),FALSE)</f>
        <v>0</v>
      </c>
      <c r="X315">
        <f>VLOOKUP($B315,'Tillförd energi'!$B$1:$AI$720,MATCH(X$1,'Tillförd energi'!$B$1:$AQ$1,0),FALSE)</f>
        <v>0</v>
      </c>
      <c r="Y315">
        <f>VLOOKUP($B315,'Tillförd energi'!$B$1:$AI$720,MATCH(Y$1,'Tillförd energi'!$B$1:$AQ$1,0),FALSE)</f>
        <v>0</v>
      </c>
      <c r="Z315">
        <f>VLOOKUP($B315,'Tillförd energi'!$B$1:$AI$720,MATCH(Z$1,'Tillförd energi'!$B$1:$AQ$1,0),FALSE)</f>
        <v>0</v>
      </c>
      <c r="AA315">
        <f>VLOOKUP($B315,'Tillförd energi'!$B$1:$AI$720,MATCH(AA$1,'Tillförd energi'!$B$1:$AQ$1,0),FALSE)</f>
        <v>0</v>
      </c>
      <c r="AB315">
        <f>VLOOKUP($B315,'Tillförd energi'!$B$1:$AI$720,MATCH(AB$1,'Tillförd energi'!$B$1:$AQ$1,0),FALSE)</f>
        <v>0</v>
      </c>
      <c r="AC315">
        <f>VLOOKUP($B315,'Tillförd energi'!$B$1:$AI$720,MATCH(AC$1,'Tillförd energi'!$B$1:$AQ$1,0),FALSE)</f>
        <v>14.4</v>
      </c>
      <c r="AD315">
        <f>VLOOKUP($B315,'Tillförd energi'!$B$1:$AI$720,MATCH(AD$1,'Tillförd energi'!$B$1:$AQ$1,0),FALSE)</f>
        <v>0</v>
      </c>
      <c r="AE315">
        <f>VLOOKUP($B315,'Tillförd energi'!$B$1:$AI$720,MATCH(AE$1,'Tillförd energi'!$B$1:$AQ$1,0),FALSE)</f>
        <v>0</v>
      </c>
      <c r="AF315">
        <f>VLOOKUP($B315,'Tillförd energi'!$B$1:$AI$720,MATCH(AF$1,'Tillförd energi'!$B$1:$AQ$1,0),FALSE)</f>
        <v>2.23</v>
      </c>
      <c r="AG315">
        <f>IFERROR(VLOOKUP(B315,Miljö!$B$1:$AC$550,MATCH("Köpt mängd produktionsspecifik fjärrvärme:",Miljö!$B$1:$AC$1,0),FALSE)/1,0)</f>
        <v>0</v>
      </c>
      <c r="AI315">
        <f t="shared" si="92"/>
        <v>118.3741</v>
      </c>
      <c r="AJ315">
        <f t="shared" si="93"/>
        <v>118.3741</v>
      </c>
      <c r="AK315">
        <f>IF(ISERROR(1/VLOOKUP($B315,Leveranser!$B$1:$S$499,MATCH("Såld värme (GWh)",Leveranser!$B$1:$S$1,0),FALSE)),"",VLOOKUP($B315,Leveranser!$B$1:$S$499,MATCH("Såld värme (GWh)",Leveranser!$B$1:$S$1,0),FALSE))</f>
        <v>84.2</v>
      </c>
      <c r="AL315">
        <f>VLOOKUP($B315,Leveranser!$B$1:$Y$499,MATCH("Totalt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114">
        <f t="shared" si="94"/>
        <v>0.71130424645256018</v>
      </c>
      <c r="AP315" t="str">
        <f>IFERROR(VLOOKUP($B315,Miljövärden!$B$2:$H$600,7,FALSE),"Nej, saknas")</f>
        <v>Ja</v>
      </c>
      <c r="AQ315" t="str">
        <f>IFERROR(VLOOKUP($B315,Miljövärden!$B$2:$H$600,6,FALSE),"Nej, saknas")</f>
        <v>Nej</v>
      </c>
      <c r="AU315">
        <f t="shared" si="95"/>
        <v>2.23</v>
      </c>
      <c r="AV315">
        <f t="shared" si="96"/>
        <v>0</v>
      </c>
      <c r="AW315">
        <f t="shared" si="97"/>
        <v>75.599999999999994</v>
      </c>
      <c r="AX315">
        <f t="shared" si="98"/>
        <v>18.9541</v>
      </c>
      <c r="AZ315">
        <f t="shared" si="99"/>
        <v>94.554099999999991</v>
      </c>
      <c r="BC315">
        <f t="shared" si="100"/>
        <v>2.19</v>
      </c>
      <c r="BD315">
        <f t="shared" si="101"/>
        <v>0</v>
      </c>
      <c r="BE315">
        <f t="shared" si="102"/>
        <v>94.554099999999991</v>
      </c>
      <c r="BF315">
        <f t="shared" si="103"/>
        <v>19.399999999999999</v>
      </c>
      <c r="BG315">
        <f t="shared" si="104"/>
        <v>2.23</v>
      </c>
      <c r="BH315">
        <f>VLOOKUP(B315,Miljö!$B$1:$BX$482,MATCH("Fossilandel för ursprungspecificerad el ()",Miljö!$B$1:$I$1,0),FALSE)</f>
        <v>0</v>
      </c>
      <c r="BI315">
        <f>VLOOKUP(B315,Miljö!$B$1:$BX$482,MATCH("Kärnkraftsandel för ursprungsspecificerad el ()",Miljö!$B$1:$O$1,0),FALSE)</f>
        <v>0</v>
      </c>
      <c r="BJ315">
        <f t="shared" si="105"/>
        <v>0</v>
      </c>
      <c r="BK315" t="str">
        <f>VLOOKUP(B315,Miljö!$B$1:$P$482,MATCH("Fossil andel i procent (%)",Miljö!$B$1:$P$1,0),FALSE)</f>
        <v>ET</v>
      </c>
      <c r="BL315">
        <f t="shared" si="106"/>
        <v>118.37409999999998</v>
      </c>
      <c r="BO315" s="21">
        <f t="shared" si="107"/>
        <v>1.8500668642887255E-2</v>
      </c>
      <c r="BP315" s="115">
        <f t="shared" si="108"/>
        <v>0</v>
      </c>
      <c r="BQ315" s="115">
        <f t="shared" si="109"/>
        <v>0.81761212968039465</v>
      </c>
      <c r="BR315" s="115">
        <f t="shared" si="110"/>
        <v>0.16388720167671814</v>
      </c>
      <c r="BT315" s="116">
        <f t="shared" si="111"/>
        <v>1</v>
      </c>
      <c r="BW315" s="115">
        <f>IF(AP315="Ja",VLOOKUP(B315,Miljövärden!$B$2:$H$600,MATCH("Total andel fossilt",Miljövärden!$B$2:$H$2,0),FALSE),"")</f>
        <v>1.8500699999999998E-2</v>
      </c>
      <c r="BX315" s="116">
        <f t="shared" si="112"/>
        <v>3.1357112743185533E-8</v>
      </c>
      <c r="BZ315">
        <f t="shared" si="113"/>
        <v>3.1357112743185533E-8</v>
      </c>
      <c r="CA315" s="115">
        <f t="shared" si="114"/>
        <v>0</v>
      </c>
    </row>
    <row r="316" spans="1:79">
      <c r="A316" t="s">
        <v>505</v>
      </c>
      <c r="B316" t="s">
        <v>506</v>
      </c>
      <c r="C316">
        <f>VLOOKUP($B316,'Tillförd energi'!$B$1:$AI$720,MATCH(C$1,'Tillförd energi'!$B$1:$AQ$1,0),FALSE)</f>
        <v>0</v>
      </c>
      <c r="D316">
        <f>VLOOKUP($B316,'Tillförd energi'!$B$1:$AI$720,MATCH(D$1,'Tillförd energi'!$B$1:$AQ$1,0),FALSE)</f>
        <v>0.04</v>
      </c>
      <c r="E316">
        <f>VLOOKUP($B316,'Tillförd energi'!$B$1:$AI$720,MATCH(E$1,'Tillförd energi'!$B$1:$AQ$1,0),FALSE)</f>
        <v>0</v>
      </c>
      <c r="F316">
        <f>VLOOKUP($B316,'Tillförd energi'!$B$1:$AI$720,MATCH(F$1,'Tillförd energi'!$B$1:$AQ$1,0),FALSE)</f>
        <v>0</v>
      </c>
      <c r="G316">
        <f>VLOOKUP($B316,'Tillförd energi'!$B$1:$AI$720,MATCH(G$1,'Tillförd energi'!$B$1:$AQ$1,0),FALSE)</f>
        <v>0</v>
      </c>
      <c r="H316">
        <f>VLOOKUP($B316,'Tillförd energi'!$B$1:$AI$720,MATCH(H$1,'Tillförd energi'!$B$1:$AQ$1,0),FALSE)</f>
        <v>0</v>
      </c>
      <c r="I316">
        <f>VLOOKUP($B316,'Tillförd energi'!$B$1:$AI$720,MATCH(I$1,'Tillförd energi'!$B$1:$AQ$1,0),FALSE)</f>
        <v>0</v>
      </c>
      <c r="J316">
        <f>VLOOKUP($B316,'Tillförd energi'!$B$1:$AI$720,MATCH(J$1,'Tillförd energi'!$B$1:$AQ$1,0),FALSE)</f>
        <v>0</v>
      </c>
      <c r="K316">
        <f>VLOOKUP($B316,'Tillförd energi'!$B$1:$AI$720,MATCH(K$1,'Tillförd energi'!$B$1:$AQ$1,0),FALSE)</f>
        <v>0</v>
      </c>
      <c r="L316">
        <f>VLOOKUP($B316,'Tillförd energi'!$B$1:$AI$720,MATCH(L$1,'Tillförd energi'!$B$1:$AQ$1,0),FALSE)</f>
        <v>0</v>
      </c>
      <c r="M316">
        <f>VLOOKUP($B316,'Tillförd energi'!$B$1:$AI$720,MATCH(M$1,'Tillförd energi'!$B$1:$AQ$1,0),FALSE)</f>
        <v>0</v>
      </c>
      <c r="N316">
        <f>VLOOKUP($B316,'Tillförd energi'!$B$1:$AI$720,MATCH(N$1,'Tillförd energi'!$B$1:$AQ$1,0),FALSE)</f>
        <v>274.99799999999999</v>
      </c>
      <c r="O316">
        <f>VLOOKUP($B316,'Tillförd energi'!$B$1:$AI$720,MATCH(O$1,'Tillförd energi'!$B$1:$AQ$1,0),FALSE)</f>
        <v>0</v>
      </c>
      <c r="P316">
        <f>VLOOKUP($B316,'Tillförd energi'!$B$1:$AI$720,MATCH(P$1,'Tillförd energi'!$B$1:$AQ$1,0),FALSE)</f>
        <v>0</v>
      </c>
      <c r="Q316">
        <f>VLOOKUP($B316,'Tillförd energi'!$B$1:$AI$720,MATCH(Q$1,'Tillförd energi'!$B$1:$AQ$1,0),FALSE)</f>
        <v>0</v>
      </c>
      <c r="R316">
        <f>VLOOKUP($B316,'Tillförd energi'!$B$1:$AI$720,MATCH(R$1,'Tillförd energi'!$B$1:$AQ$1,0),FALSE)</f>
        <v>0</v>
      </c>
      <c r="S316">
        <f>VLOOKUP($B316,'Tillförd energi'!$B$1:$AI$720,MATCH(S$1,'Tillförd energi'!$B$1:$AQ$1,0),FALSE)</f>
        <v>0</v>
      </c>
      <c r="T316">
        <f>VLOOKUP($B316,'Tillförd energi'!$B$1:$AI$720,MATCH(T$1,'Tillförd energi'!$B$1:$AQ$1,0),FALSE)</f>
        <v>0</v>
      </c>
      <c r="U316">
        <f>VLOOKUP($B316,'Tillförd energi'!$B$1:$AI$720,MATCH(U$1,'Tillförd energi'!$B$1:$AQ$1,0),FALSE)</f>
        <v>0</v>
      </c>
      <c r="V316">
        <f>VLOOKUP($B316,'Tillförd energi'!$B$1:$AI$720,MATCH(V$1,'Tillförd energi'!$B$1:$AQ$1,0),FALSE)</f>
        <v>0</v>
      </c>
      <c r="W316">
        <f>VLOOKUP($B316,'Tillförd energi'!$B$1:$AI$720,MATCH(W$1,'Tillförd energi'!$B$1:$AQ$1,0),FALSE)</f>
        <v>16.399999999999999</v>
      </c>
      <c r="X316">
        <f>VLOOKUP($B316,'Tillförd energi'!$B$1:$AI$720,MATCH(X$1,'Tillförd energi'!$B$1:$AQ$1,0),FALSE)</f>
        <v>0</v>
      </c>
      <c r="Y316">
        <f>VLOOKUP($B316,'Tillförd energi'!$B$1:$AI$720,MATCH(Y$1,'Tillförd energi'!$B$1:$AQ$1,0),FALSE)</f>
        <v>0</v>
      </c>
      <c r="Z316">
        <f>VLOOKUP($B316,'Tillförd energi'!$B$1:$AI$720,MATCH(Z$1,'Tillförd energi'!$B$1:$AQ$1,0),FALSE)</f>
        <v>0</v>
      </c>
      <c r="AA316">
        <f>VLOOKUP($B316,'Tillförd energi'!$B$1:$AI$720,MATCH(AA$1,'Tillförd energi'!$B$1:$AQ$1,0),FALSE)</f>
        <v>0</v>
      </c>
      <c r="AB316">
        <f>VLOOKUP($B316,'Tillförd energi'!$B$1:$AI$720,MATCH(AB$1,'Tillförd energi'!$B$1:$AQ$1,0),FALSE)</f>
        <v>0</v>
      </c>
      <c r="AC316">
        <f>VLOOKUP($B316,'Tillförd energi'!$B$1:$AI$720,MATCH(AC$1,'Tillförd energi'!$B$1:$AQ$1,0),FALSE)</f>
        <v>48.8</v>
      </c>
      <c r="AD316">
        <f>VLOOKUP($B316,'Tillförd energi'!$B$1:$AI$720,MATCH(AD$1,'Tillförd energi'!$B$1:$AQ$1,0),FALSE)</f>
        <v>0</v>
      </c>
      <c r="AE316">
        <f>VLOOKUP($B316,'Tillförd energi'!$B$1:$AI$720,MATCH(AE$1,'Tillförd energi'!$B$1:$AQ$1,0),FALSE)</f>
        <v>0</v>
      </c>
      <c r="AF316">
        <f>VLOOKUP($B316,'Tillförd energi'!$B$1:$AI$720,MATCH(AF$1,'Tillförd energi'!$B$1:$AQ$1,0),FALSE)</f>
        <v>6.7704899999999997</v>
      </c>
      <c r="AG316">
        <f>IFERROR(VLOOKUP(B316,Miljö!$B$1:$AC$550,MATCH("Köpt mängd produktionsspecifik fjärrvärme:",Miljö!$B$1:$AC$1,0),FALSE)/1,0)</f>
        <v>50.6</v>
      </c>
      <c r="AI316">
        <f t="shared" si="92"/>
        <v>347.00848999999999</v>
      </c>
      <c r="AJ316">
        <f t="shared" si="93"/>
        <v>397.60849000000002</v>
      </c>
      <c r="AK316">
        <f>IF(ISERROR(1/VLOOKUP($B316,Leveranser!$B$1:$S$499,MATCH("Såld värme (GWh)",Leveranser!$B$1:$S$1,0),FALSE)),"",VLOOKUP($B316,Leveranser!$B$1:$S$499,MATCH("Såld värme (GWh)",Leveranser!$B$1:$S$1,0),FALSE))</f>
        <v>312.39999999999998</v>
      </c>
      <c r="AL316">
        <f>VLOOKUP($B316,Leveranser!$B$1:$Y$499,MATCH("Totalt såld fjärrvärme till andra fjärrvärmeföretag",Leveranser!$B$1:$AA$1,0),FALSE)</f>
        <v>8.5</v>
      </c>
      <c r="AM316">
        <f>IF(ISERROR(1/VLOOKUP($B316,Miljö!$B$1:$S$500,MATCH("Såld mängd produktionsspecifik fjärrvärme (GWh)",Miljö!$B$1:$R$1,0),FALSE)),0,VLOOKUP($B316,Miljö!$B$1:$S$500,MATCH("Såld mängd produktionsspecifik fjärrvärme (GWh)",Miljö!$B$1:$R$1,0),FALSE))</f>
        <v>0</v>
      </c>
      <c r="AN316" s="114">
        <f t="shared" si="94"/>
        <v>0.78569750862211207</v>
      </c>
      <c r="AP316" t="str">
        <f>IFERROR(VLOOKUP($B316,Miljövärden!$B$2:$H$600,7,FALSE),"Nej, saknas")</f>
        <v>Ja</v>
      </c>
      <c r="AQ316" t="str">
        <f>IFERROR(VLOOKUP($B316,Miljövärden!$B$2:$H$600,6,FALSE),"Nej, saknas")</f>
        <v>Ja</v>
      </c>
      <c r="AU316">
        <f t="shared" si="95"/>
        <v>6.7704899999999997</v>
      </c>
      <c r="AV316">
        <f t="shared" si="96"/>
        <v>0</v>
      </c>
      <c r="AW316">
        <f t="shared" si="97"/>
        <v>274.99799999999999</v>
      </c>
      <c r="AX316">
        <f t="shared" si="98"/>
        <v>0</v>
      </c>
      <c r="AZ316">
        <f t="shared" si="99"/>
        <v>291.39799999999997</v>
      </c>
      <c r="BC316">
        <f t="shared" si="100"/>
        <v>0.04</v>
      </c>
      <c r="BD316">
        <f t="shared" si="101"/>
        <v>0</v>
      </c>
      <c r="BE316">
        <f t="shared" si="102"/>
        <v>291.39799999999997</v>
      </c>
      <c r="BF316">
        <f t="shared" si="103"/>
        <v>48.8</v>
      </c>
      <c r="BG316">
        <f t="shared" si="104"/>
        <v>6.7704899999999997</v>
      </c>
      <c r="BH316">
        <f>VLOOKUP(B316,Miljö!$B$1:$BX$482,MATCH("Fossilandel för ursprungspecificerad el ()",Miljö!$B$1:$I$1,0),FALSE)</f>
        <v>0</v>
      </c>
      <c r="BI316">
        <f>VLOOKUP(B316,Miljö!$B$1:$BX$482,MATCH("Kärnkraftsandel för ursprungsspecificerad el ()",Miljö!$B$1:$O$1,0),FALSE)</f>
        <v>0</v>
      </c>
      <c r="BJ316">
        <f t="shared" si="105"/>
        <v>50.6</v>
      </c>
      <c r="BK316">
        <f>VLOOKUP(B316,Miljö!$B$1:$P$482,MATCH("Fossil andel i procent (%)",Miljö!$B$1:$P$1,0),FALSE)</f>
        <v>0</v>
      </c>
      <c r="BL316">
        <f t="shared" si="106"/>
        <v>397.60849000000002</v>
      </c>
      <c r="BO316" s="21">
        <f t="shared" si="107"/>
        <v>1.0060147357517442E-4</v>
      </c>
      <c r="BP316" s="115">
        <f t="shared" si="108"/>
        <v>0.12726086407259563</v>
      </c>
      <c r="BQ316" s="115">
        <f t="shared" si="109"/>
        <v>0.74990473669211632</v>
      </c>
      <c r="BR316" s="115">
        <f t="shared" si="110"/>
        <v>0.12273379776171277</v>
      </c>
      <c r="BT316" s="116">
        <f t="shared" si="111"/>
        <v>0.99999999999999989</v>
      </c>
      <c r="BW316" s="115">
        <f>IF(AP316="Ja",VLOOKUP(B316,Miljövärden!$B$2:$H$600,MATCH("Total andel fossilt",Miljövärden!$B$2:$H$2,0),FALSE),"")</f>
        <v>1.0060099999999999E-4</v>
      </c>
      <c r="BX316" s="116">
        <f t="shared" si="112"/>
        <v>-4.7357517442335548E-10</v>
      </c>
      <c r="BZ316">
        <f t="shared" si="113"/>
        <v>-4.7357517442335548E-10</v>
      </c>
      <c r="CA316" s="115">
        <f t="shared" si="114"/>
        <v>0</v>
      </c>
    </row>
    <row r="317" spans="1:79">
      <c r="A317" t="s">
        <v>508</v>
      </c>
      <c r="B317" t="s">
        <v>509</v>
      </c>
      <c r="C317">
        <f>VLOOKUP($B317,'Tillförd energi'!$B$1:$AI$720,MATCH(C$1,'Tillförd energi'!$B$1:$AQ$1,0),FALSE)</f>
        <v>0</v>
      </c>
      <c r="D317">
        <f>VLOOKUP($B317,'Tillförd energi'!$B$1:$AI$720,MATCH(D$1,'Tillförd energi'!$B$1:$AQ$1,0),FALSE)</f>
        <v>0</v>
      </c>
      <c r="E317">
        <f>VLOOKUP($B317,'Tillförd energi'!$B$1:$AI$720,MATCH(E$1,'Tillförd energi'!$B$1:$AQ$1,0),FALSE)</f>
        <v>0</v>
      </c>
      <c r="F317">
        <f>VLOOKUP($B317,'Tillförd energi'!$B$1:$AI$720,MATCH(F$1,'Tillförd energi'!$B$1:$AQ$1,0),FALSE)</f>
        <v>0</v>
      </c>
      <c r="G317">
        <f>VLOOKUP($B317,'Tillförd energi'!$B$1:$AI$720,MATCH(G$1,'Tillförd energi'!$B$1:$AQ$1,0),FALSE)</f>
        <v>0</v>
      </c>
      <c r="H317">
        <f>VLOOKUP($B317,'Tillförd energi'!$B$1:$AI$720,MATCH(H$1,'Tillförd energi'!$B$1:$AQ$1,0),FALSE)</f>
        <v>0</v>
      </c>
      <c r="I317">
        <f>VLOOKUP($B317,'Tillförd energi'!$B$1:$AI$720,MATCH(I$1,'Tillförd energi'!$B$1:$AQ$1,0),FALSE)</f>
        <v>0</v>
      </c>
      <c r="J317">
        <f>VLOOKUP($B317,'Tillförd energi'!$B$1:$AI$720,MATCH(J$1,'Tillförd energi'!$B$1:$AQ$1,0),FALSE)</f>
        <v>0</v>
      </c>
      <c r="K317">
        <f>VLOOKUP($B317,'Tillförd energi'!$B$1:$AI$720,MATCH(K$1,'Tillförd energi'!$B$1:$AQ$1,0),FALSE)</f>
        <v>0</v>
      </c>
      <c r="L317">
        <f>VLOOKUP($B317,'Tillförd energi'!$B$1:$AI$720,MATCH(L$1,'Tillförd energi'!$B$1:$AQ$1,0),FALSE)</f>
        <v>0</v>
      </c>
      <c r="M317">
        <f>VLOOKUP($B317,'Tillförd energi'!$B$1:$AI$720,MATCH(M$1,'Tillförd energi'!$B$1:$AQ$1,0),FALSE)</f>
        <v>0</v>
      </c>
      <c r="N317">
        <f>VLOOKUP($B317,'Tillförd energi'!$B$1:$AI$720,MATCH(N$1,'Tillförd energi'!$B$1:$AQ$1,0),FALSE)</f>
        <v>0</v>
      </c>
      <c r="O317">
        <f>VLOOKUP($B317,'Tillförd energi'!$B$1:$AI$720,MATCH(O$1,'Tillförd energi'!$B$1:$AQ$1,0),FALSE)</f>
        <v>0</v>
      </c>
      <c r="P317">
        <f>VLOOKUP($B317,'Tillförd energi'!$B$1:$AI$720,MATCH(P$1,'Tillförd energi'!$B$1:$AQ$1,0),FALSE)</f>
        <v>0</v>
      </c>
      <c r="Q317">
        <f>VLOOKUP($B317,'Tillförd energi'!$B$1:$AI$720,MATCH(Q$1,'Tillförd energi'!$B$1:$AQ$1,0),FALSE)</f>
        <v>2.3980000000000001</v>
      </c>
      <c r="R317">
        <f>VLOOKUP($B317,'Tillförd energi'!$B$1:$AI$720,MATCH(R$1,'Tillförd energi'!$B$1:$AQ$1,0),FALSE)</f>
        <v>2.9510000000000001</v>
      </c>
      <c r="S317">
        <f>VLOOKUP($B317,'Tillförd energi'!$B$1:$AI$720,MATCH(S$1,'Tillförd energi'!$B$1:$AQ$1,0),FALSE)</f>
        <v>0</v>
      </c>
      <c r="T317">
        <f>VLOOKUP($B317,'Tillförd energi'!$B$1:$AI$720,MATCH(T$1,'Tillförd energi'!$B$1:$AQ$1,0),FALSE)</f>
        <v>0</v>
      </c>
      <c r="U317">
        <f>VLOOKUP($B317,'Tillförd energi'!$B$1:$AI$720,MATCH(U$1,'Tillförd energi'!$B$1:$AQ$1,0),FALSE)</f>
        <v>0</v>
      </c>
      <c r="V317">
        <f>VLOOKUP($B317,'Tillförd energi'!$B$1:$AI$720,MATCH(V$1,'Tillförd energi'!$B$1:$AQ$1,0),FALSE)</f>
        <v>0</v>
      </c>
      <c r="W317">
        <f>VLOOKUP($B317,'Tillförd energi'!$B$1:$AI$720,MATCH(W$1,'Tillförd energi'!$B$1:$AQ$1,0),FALSE)</f>
        <v>0.13300000000000001</v>
      </c>
      <c r="X317">
        <f>VLOOKUP($B317,'Tillförd energi'!$B$1:$AI$720,MATCH(X$1,'Tillförd energi'!$B$1:$AQ$1,0),FALSE)</f>
        <v>0</v>
      </c>
      <c r="Y317">
        <f>VLOOKUP($B317,'Tillförd energi'!$B$1:$AI$720,MATCH(Y$1,'Tillförd energi'!$B$1:$AQ$1,0),FALSE)</f>
        <v>0</v>
      </c>
      <c r="Z317">
        <f>VLOOKUP($B317,'Tillförd energi'!$B$1:$AI$720,MATCH(Z$1,'Tillförd energi'!$B$1:$AQ$1,0),FALSE)</f>
        <v>0</v>
      </c>
      <c r="AA317">
        <f>VLOOKUP($B317,'Tillförd energi'!$B$1:$AI$720,MATCH(AA$1,'Tillförd energi'!$B$1:$AQ$1,0),FALSE)</f>
        <v>0</v>
      </c>
      <c r="AB317">
        <f>VLOOKUP($B317,'Tillförd energi'!$B$1:$AI$720,MATCH(AB$1,'Tillförd energi'!$B$1:$AQ$1,0),FALSE)</f>
        <v>0</v>
      </c>
      <c r="AC317">
        <f>VLOOKUP($B317,'Tillförd energi'!$B$1:$AI$720,MATCH(AC$1,'Tillförd energi'!$B$1:$AQ$1,0),FALSE)</f>
        <v>0</v>
      </c>
      <c r="AD317">
        <f>VLOOKUP($B317,'Tillförd energi'!$B$1:$AI$720,MATCH(AD$1,'Tillförd energi'!$B$1:$AQ$1,0),FALSE)</f>
        <v>0</v>
      </c>
      <c r="AE317">
        <f>VLOOKUP($B317,'Tillförd energi'!$B$1:$AI$720,MATCH(AE$1,'Tillförd energi'!$B$1:$AQ$1,0),FALSE)</f>
        <v>0</v>
      </c>
      <c r="AF317">
        <f>VLOOKUP($B317,'Tillförd energi'!$B$1:$AI$720,MATCH(AF$1,'Tillförd energi'!$B$1:$AQ$1,0),FALSE)</f>
        <v>7.4380000000000002E-2</v>
      </c>
      <c r="AG317">
        <f>IFERROR(VLOOKUP(B317,Miljö!$B$1:$AC$550,MATCH("Köpt mängd produktionsspecifik fjärrvärme:",Miljö!$B$1:$AC$1,0),FALSE)/1,0)</f>
        <v>0</v>
      </c>
      <c r="AI317">
        <f t="shared" si="92"/>
        <v>5.5563799999999999</v>
      </c>
      <c r="AJ317">
        <f t="shared" si="93"/>
        <v>5.5563799999999999</v>
      </c>
      <c r="AK317">
        <f>IF(ISERROR(1/VLOOKUP($B317,Leveranser!$B$1:$S$499,MATCH("Såld värme (GWh)",Leveranser!$B$1:$S$1,0),FALSE)),"",VLOOKUP($B317,Leveranser!$B$1:$S$499,MATCH("Såld värme (GWh)",Leveranser!$B$1:$S$1,0),FALSE))</f>
        <v>4</v>
      </c>
      <c r="AL317">
        <f>VLOOKUP($B317,Leveranser!$B$1:$Y$499,MATCH("Totalt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114">
        <f t="shared" si="94"/>
        <v>0.71989316785389046</v>
      </c>
      <c r="AP317" t="str">
        <f>IFERROR(VLOOKUP($B317,Miljövärden!$B$2:$H$600,7,FALSE),"Nej, saknas")</f>
        <v>Ja</v>
      </c>
      <c r="AQ317" t="str">
        <f>IFERROR(VLOOKUP($B317,Miljövärden!$B$2:$H$600,6,FALSE),"Nej, saknas")</f>
        <v>Ja</v>
      </c>
      <c r="AU317">
        <f t="shared" si="95"/>
        <v>7.4380000000000002E-2</v>
      </c>
      <c r="AV317">
        <f t="shared" si="96"/>
        <v>0</v>
      </c>
      <c r="AW317">
        <f t="shared" si="97"/>
        <v>2.3980000000000001</v>
      </c>
      <c r="AX317">
        <f t="shared" si="98"/>
        <v>2.9510000000000001</v>
      </c>
      <c r="AZ317">
        <f t="shared" si="99"/>
        <v>5.4820000000000002</v>
      </c>
      <c r="BC317">
        <f t="shared" si="100"/>
        <v>0</v>
      </c>
      <c r="BD317">
        <f t="shared" si="101"/>
        <v>0</v>
      </c>
      <c r="BE317">
        <f t="shared" si="102"/>
        <v>5.4820000000000002</v>
      </c>
      <c r="BF317">
        <f t="shared" si="103"/>
        <v>0</v>
      </c>
      <c r="BG317">
        <f t="shared" si="104"/>
        <v>7.4380000000000002E-2</v>
      </c>
      <c r="BH317">
        <f>VLOOKUP(B317,Miljö!$B$1:$BX$482,MATCH("Fossilandel för ursprungspecificerad el ()",Miljö!$B$1:$I$1,0),FALSE)</f>
        <v>0</v>
      </c>
      <c r="BI317">
        <f>VLOOKUP(B317,Miljö!$B$1:$BX$482,MATCH("Kärnkraftsandel för ursprungsspecificerad el ()",Miljö!$B$1:$O$1,0),FALSE)</f>
        <v>0</v>
      </c>
      <c r="BJ317">
        <f t="shared" si="105"/>
        <v>0</v>
      </c>
      <c r="BK317" t="str">
        <f>VLOOKUP(B317,Miljö!$B$1:$P$482,MATCH("Fossil andel i procent (%)",Miljö!$B$1:$P$1,0),FALSE)</f>
        <v>ET</v>
      </c>
      <c r="BL317">
        <f t="shared" si="106"/>
        <v>5.5563799999999999</v>
      </c>
      <c r="BO317" s="21">
        <f t="shared" si="107"/>
        <v>0</v>
      </c>
      <c r="BP317" s="115">
        <f t="shared" si="108"/>
        <v>0</v>
      </c>
      <c r="BQ317" s="115">
        <f t="shared" si="109"/>
        <v>1</v>
      </c>
      <c r="BR317" s="115">
        <f t="shared" si="110"/>
        <v>0</v>
      </c>
      <c r="BT317" s="116">
        <f t="shared" si="111"/>
        <v>1</v>
      </c>
      <c r="BW317" s="115">
        <f>IF(AP317="Ja",VLOOKUP(B317,Miljövärden!$B$2:$H$600,MATCH("Total andel fossilt",Miljövärden!$B$2:$H$2,0),FALSE),"")</f>
        <v>0</v>
      </c>
      <c r="BX317" s="116">
        <f t="shared" si="112"/>
        <v>0</v>
      </c>
      <c r="BZ317">
        <f t="shared" si="113"/>
        <v>0</v>
      </c>
      <c r="CA317" s="115">
        <f t="shared" si="114"/>
        <v>0</v>
      </c>
    </row>
    <row r="318" spans="1:79">
      <c r="A318" t="s">
        <v>508</v>
      </c>
      <c r="B318" t="s">
        <v>510</v>
      </c>
      <c r="C318">
        <f>VLOOKUP($B318,'Tillförd energi'!$B$1:$AI$720,MATCH(C$1,'Tillförd energi'!$B$1:$AQ$1,0),FALSE)</f>
        <v>0</v>
      </c>
      <c r="D318">
        <f>VLOOKUP($B318,'Tillförd energi'!$B$1:$AI$720,MATCH(D$1,'Tillförd energi'!$B$1:$AQ$1,0),FALSE)</f>
        <v>0</v>
      </c>
      <c r="E318">
        <f>VLOOKUP($B318,'Tillförd energi'!$B$1:$AI$720,MATCH(E$1,'Tillförd energi'!$B$1:$AQ$1,0),FALSE)</f>
        <v>0</v>
      </c>
      <c r="F318">
        <f>VLOOKUP($B318,'Tillförd energi'!$B$1:$AI$720,MATCH(F$1,'Tillförd energi'!$B$1:$AQ$1,0),FALSE)</f>
        <v>0</v>
      </c>
      <c r="G318">
        <f>VLOOKUP($B318,'Tillförd energi'!$B$1:$AI$720,MATCH(G$1,'Tillförd energi'!$B$1:$AQ$1,0),FALSE)</f>
        <v>0</v>
      </c>
      <c r="H318">
        <f>VLOOKUP($B318,'Tillförd energi'!$B$1:$AI$720,MATCH(H$1,'Tillförd energi'!$B$1:$AQ$1,0),FALSE)</f>
        <v>0</v>
      </c>
      <c r="I318">
        <f>VLOOKUP($B318,'Tillförd energi'!$B$1:$AI$720,MATCH(I$1,'Tillförd energi'!$B$1:$AQ$1,0),FALSE)</f>
        <v>0</v>
      </c>
      <c r="J318">
        <f>VLOOKUP($B318,'Tillförd energi'!$B$1:$AI$720,MATCH(J$1,'Tillförd energi'!$B$1:$AQ$1,0),FALSE)</f>
        <v>0</v>
      </c>
      <c r="K318">
        <f>VLOOKUP($B318,'Tillförd energi'!$B$1:$AI$720,MATCH(K$1,'Tillförd energi'!$B$1:$AQ$1,0),FALSE)</f>
        <v>0</v>
      </c>
      <c r="L318">
        <f>VLOOKUP($B318,'Tillförd energi'!$B$1:$AI$720,MATCH(L$1,'Tillförd energi'!$B$1:$AQ$1,0),FALSE)</f>
        <v>0</v>
      </c>
      <c r="M318">
        <f>VLOOKUP($B318,'Tillförd energi'!$B$1:$AI$720,MATCH(M$1,'Tillförd energi'!$B$1:$AQ$1,0),FALSE)</f>
        <v>0</v>
      </c>
      <c r="N318">
        <f>VLOOKUP($B318,'Tillförd energi'!$B$1:$AI$720,MATCH(N$1,'Tillförd energi'!$B$1:$AQ$1,0),FALSE)</f>
        <v>0</v>
      </c>
      <c r="O318">
        <f>VLOOKUP($B318,'Tillförd energi'!$B$1:$AI$720,MATCH(O$1,'Tillförd energi'!$B$1:$AQ$1,0),FALSE)</f>
        <v>0</v>
      </c>
      <c r="P318">
        <f>VLOOKUP($B318,'Tillförd energi'!$B$1:$AI$720,MATCH(P$1,'Tillförd energi'!$B$1:$AQ$1,0),FALSE)</f>
        <v>6.4550000000000001</v>
      </c>
      <c r="Q318">
        <f>VLOOKUP($B318,'Tillförd energi'!$B$1:$AI$720,MATCH(Q$1,'Tillförd energi'!$B$1:$AQ$1,0),FALSE)</f>
        <v>0</v>
      </c>
      <c r="R318">
        <f>VLOOKUP($B318,'Tillförd energi'!$B$1:$AI$720,MATCH(R$1,'Tillförd energi'!$B$1:$AQ$1,0),FALSE)</f>
        <v>1.6879999999999999</v>
      </c>
      <c r="S318">
        <f>VLOOKUP($B318,'Tillförd energi'!$B$1:$AI$720,MATCH(S$1,'Tillförd energi'!$B$1:$AQ$1,0),FALSE)</f>
        <v>0</v>
      </c>
      <c r="T318">
        <f>VLOOKUP($B318,'Tillförd energi'!$B$1:$AI$720,MATCH(T$1,'Tillförd energi'!$B$1:$AQ$1,0),FALSE)</f>
        <v>0</v>
      </c>
      <c r="U318">
        <f>VLOOKUP($B318,'Tillförd energi'!$B$1:$AI$720,MATCH(U$1,'Tillförd energi'!$B$1:$AQ$1,0),FALSE)</f>
        <v>0</v>
      </c>
      <c r="V318">
        <f>VLOOKUP($B318,'Tillförd energi'!$B$1:$AI$720,MATCH(V$1,'Tillförd energi'!$B$1:$AQ$1,0),FALSE)</f>
        <v>0</v>
      </c>
      <c r="W318">
        <f>VLOOKUP($B318,'Tillförd energi'!$B$1:$AI$720,MATCH(W$1,'Tillförd energi'!$B$1:$AQ$1,0),FALSE)</f>
        <v>0.14599999999999999</v>
      </c>
      <c r="X318">
        <f>VLOOKUP($B318,'Tillförd energi'!$B$1:$AI$720,MATCH(X$1,'Tillförd energi'!$B$1:$AQ$1,0),FALSE)</f>
        <v>0</v>
      </c>
      <c r="Y318">
        <f>VLOOKUP($B318,'Tillförd energi'!$B$1:$AI$720,MATCH(Y$1,'Tillförd energi'!$B$1:$AQ$1,0),FALSE)</f>
        <v>0</v>
      </c>
      <c r="Z318">
        <f>VLOOKUP($B318,'Tillförd energi'!$B$1:$AI$720,MATCH(Z$1,'Tillförd energi'!$B$1:$AQ$1,0),FALSE)</f>
        <v>0</v>
      </c>
      <c r="AA318">
        <f>VLOOKUP($B318,'Tillförd energi'!$B$1:$AI$720,MATCH(AA$1,'Tillförd energi'!$B$1:$AQ$1,0),FALSE)</f>
        <v>0</v>
      </c>
      <c r="AB318">
        <f>VLOOKUP($B318,'Tillförd energi'!$B$1:$AI$720,MATCH(AB$1,'Tillförd energi'!$B$1:$AQ$1,0),FALSE)</f>
        <v>0</v>
      </c>
      <c r="AC318">
        <f>VLOOKUP($B318,'Tillförd energi'!$B$1:$AI$720,MATCH(AC$1,'Tillförd energi'!$B$1:$AQ$1,0),FALSE)</f>
        <v>0</v>
      </c>
      <c r="AD318">
        <f>VLOOKUP($B318,'Tillförd energi'!$B$1:$AI$720,MATCH(AD$1,'Tillförd energi'!$B$1:$AQ$1,0),FALSE)</f>
        <v>0</v>
      </c>
      <c r="AE318">
        <f>VLOOKUP($B318,'Tillförd energi'!$B$1:$AI$720,MATCH(AE$1,'Tillförd energi'!$B$1:$AQ$1,0),FALSE)</f>
        <v>0</v>
      </c>
      <c r="AF318">
        <f>VLOOKUP($B318,'Tillförd energi'!$B$1:$AI$720,MATCH(AF$1,'Tillförd energi'!$B$1:$AQ$1,0),FALSE)</f>
        <v>0.11094999999999999</v>
      </c>
      <c r="AG318">
        <f>IFERROR(VLOOKUP(B318,Miljö!$B$1:$AC$550,MATCH("Köpt mängd produktionsspecifik fjärrvärme:",Miljö!$B$1:$AC$1,0),FALSE)/1,0)</f>
        <v>0</v>
      </c>
      <c r="AI318">
        <f t="shared" si="92"/>
        <v>8.3999500000000022</v>
      </c>
      <c r="AJ318">
        <f t="shared" si="93"/>
        <v>8.3999500000000022</v>
      </c>
      <c r="AK318">
        <f>IF(ISERROR(1/VLOOKUP($B318,Leveranser!$B$1:$S$499,MATCH("Såld värme (GWh)",Leveranser!$B$1:$S$1,0),FALSE)),"",VLOOKUP($B318,Leveranser!$B$1:$S$499,MATCH("Såld värme (GWh)",Leveranser!$B$1:$S$1,0),FALSE))</f>
        <v>6.14</v>
      </c>
      <c r="AL318">
        <f>VLOOKUP($B318,Leveranser!$B$1:$Y$499,MATCH("Totalt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114">
        <f t="shared" si="94"/>
        <v>0.73095673188530863</v>
      </c>
      <c r="AP318" t="str">
        <f>IFERROR(VLOOKUP($B318,Miljövärden!$B$2:$H$600,7,FALSE),"Nej, saknas")</f>
        <v>Ja</v>
      </c>
      <c r="AQ318" t="str">
        <f>IFERROR(VLOOKUP($B318,Miljövärden!$B$2:$H$600,6,FALSE),"Nej, saknas")</f>
        <v>Ja</v>
      </c>
      <c r="AU318">
        <f t="shared" si="95"/>
        <v>0.11094999999999999</v>
      </c>
      <c r="AV318">
        <f t="shared" si="96"/>
        <v>0</v>
      </c>
      <c r="AW318">
        <f t="shared" si="97"/>
        <v>6.4550000000000001</v>
      </c>
      <c r="AX318">
        <f t="shared" si="98"/>
        <v>1.6879999999999999</v>
      </c>
      <c r="AZ318">
        <f t="shared" si="99"/>
        <v>8.2890000000000015</v>
      </c>
      <c r="BC318">
        <f t="shared" si="100"/>
        <v>0</v>
      </c>
      <c r="BD318">
        <f t="shared" si="101"/>
        <v>0</v>
      </c>
      <c r="BE318">
        <f t="shared" si="102"/>
        <v>8.2890000000000015</v>
      </c>
      <c r="BF318">
        <f t="shared" si="103"/>
        <v>0</v>
      </c>
      <c r="BG318">
        <f t="shared" si="104"/>
        <v>0.11094999999999999</v>
      </c>
      <c r="BH318">
        <f>VLOOKUP(B318,Miljö!$B$1:$BX$482,MATCH("Fossilandel för ursprungspecificerad el ()",Miljö!$B$1:$I$1,0),FALSE)</f>
        <v>0</v>
      </c>
      <c r="BI318">
        <f>VLOOKUP(B318,Miljö!$B$1:$BX$482,MATCH("Kärnkraftsandel för ursprungsspecificerad el ()",Miljö!$B$1:$O$1,0),FALSE)</f>
        <v>0</v>
      </c>
      <c r="BJ318">
        <f t="shared" si="105"/>
        <v>0</v>
      </c>
      <c r="BK318" t="str">
        <f>VLOOKUP(B318,Miljö!$B$1:$P$482,MATCH("Fossil andel i procent (%)",Miljö!$B$1:$P$1,0),FALSE)</f>
        <v>ET</v>
      </c>
      <c r="BL318">
        <f t="shared" si="106"/>
        <v>8.3999500000000022</v>
      </c>
      <c r="BO318" s="21">
        <f t="shared" si="107"/>
        <v>0</v>
      </c>
      <c r="BP318" s="115">
        <f t="shared" si="108"/>
        <v>0</v>
      </c>
      <c r="BQ318" s="115">
        <f t="shared" si="109"/>
        <v>1</v>
      </c>
      <c r="BR318" s="115">
        <f t="shared" si="110"/>
        <v>0</v>
      </c>
      <c r="BT318" s="116">
        <f t="shared" si="111"/>
        <v>1</v>
      </c>
      <c r="BW318" s="115">
        <f>IF(AP318="Ja",VLOOKUP(B318,Miljövärden!$B$2:$H$600,MATCH("Total andel fossilt",Miljövärden!$B$2:$H$2,0),FALSE),"")</f>
        <v>0</v>
      </c>
      <c r="BX318" s="116">
        <f t="shared" si="112"/>
        <v>0</v>
      </c>
      <c r="BZ318">
        <f t="shared" si="113"/>
        <v>0</v>
      </c>
      <c r="CA318" s="115">
        <f t="shared" si="114"/>
        <v>0</v>
      </c>
    </row>
    <row r="319" spans="1:79">
      <c r="A319" t="s">
        <v>508</v>
      </c>
      <c r="B319" t="s">
        <v>511</v>
      </c>
      <c r="C319">
        <f>VLOOKUP($B319,'Tillförd energi'!$B$1:$AI$720,MATCH(C$1,'Tillförd energi'!$B$1:$AQ$1,0),FALSE)</f>
        <v>0</v>
      </c>
      <c r="D319">
        <f>VLOOKUP($B319,'Tillförd energi'!$B$1:$AI$720,MATCH(D$1,'Tillförd energi'!$B$1:$AQ$1,0),FALSE)</f>
        <v>0.372728</v>
      </c>
      <c r="E319">
        <f>VLOOKUP($B319,'Tillförd energi'!$B$1:$AI$720,MATCH(E$1,'Tillförd energi'!$B$1:$AQ$1,0),FALSE)</f>
        <v>0</v>
      </c>
      <c r="F319">
        <f>VLOOKUP($B319,'Tillförd energi'!$B$1:$AI$720,MATCH(F$1,'Tillförd energi'!$B$1:$AQ$1,0),FALSE)</f>
        <v>0</v>
      </c>
      <c r="G319">
        <f>VLOOKUP($B319,'Tillförd energi'!$B$1:$AI$720,MATCH(G$1,'Tillförd energi'!$B$1:$AQ$1,0),FALSE)</f>
        <v>0</v>
      </c>
      <c r="H319">
        <f>VLOOKUP($B319,'Tillförd energi'!$B$1:$AI$720,MATCH(H$1,'Tillförd energi'!$B$1:$AQ$1,0),FALSE)</f>
        <v>0</v>
      </c>
      <c r="I319">
        <f>VLOOKUP($B319,'Tillförd energi'!$B$1:$AI$720,MATCH(I$1,'Tillförd energi'!$B$1:$AQ$1,0),FALSE)</f>
        <v>213.49100000000001</v>
      </c>
      <c r="J319">
        <f>VLOOKUP($B319,'Tillförd energi'!$B$1:$AI$720,MATCH(J$1,'Tillförd energi'!$B$1:$AQ$1,0),FALSE)</f>
        <v>0</v>
      </c>
      <c r="K319">
        <f>VLOOKUP($B319,'Tillförd energi'!$B$1:$AI$720,MATCH(K$1,'Tillförd energi'!$B$1:$AQ$1,0),FALSE)</f>
        <v>0</v>
      </c>
      <c r="L319">
        <f>VLOOKUP($B319,'Tillförd energi'!$B$1:$AI$720,MATCH(L$1,'Tillförd energi'!$B$1:$AQ$1,0),FALSE)</f>
        <v>2.90299</v>
      </c>
      <c r="M319">
        <f>VLOOKUP($B319,'Tillförd energi'!$B$1:$AI$720,MATCH(M$1,'Tillförd energi'!$B$1:$AQ$1,0),FALSE)</f>
        <v>0</v>
      </c>
      <c r="N319">
        <f>VLOOKUP($B319,'Tillförd energi'!$B$1:$AI$720,MATCH(N$1,'Tillförd energi'!$B$1:$AQ$1,0),FALSE)</f>
        <v>0</v>
      </c>
      <c r="O319">
        <f>VLOOKUP($B319,'Tillförd energi'!$B$1:$AI$720,MATCH(O$1,'Tillförd energi'!$B$1:$AQ$1,0),FALSE)</f>
        <v>0</v>
      </c>
      <c r="P319">
        <f>VLOOKUP($B319,'Tillförd energi'!$B$1:$AI$720,MATCH(P$1,'Tillförd energi'!$B$1:$AQ$1,0),FALSE)</f>
        <v>30.832999999999998</v>
      </c>
      <c r="Q319">
        <f>VLOOKUP($B319,'Tillförd energi'!$B$1:$AI$720,MATCH(Q$1,'Tillförd energi'!$B$1:$AQ$1,0),FALSE)</f>
        <v>0</v>
      </c>
      <c r="R319">
        <f>VLOOKUP($B319,'Tillförd energi'!$B$1:$AI$720,MATCH(R$1,'Tillförd energi'!$B$1:$AQ$1,0),FALSE)</f>
        <v>0</v>
      </c>
      <c r="S319">
        <f>VLOOKUP($B319,'Tillförd energi'!$B$1:$AI$720,MATCH(S$1,'Tillförd energi'!$B$1:$AQ$1,0),FALSE)</f>
        <v>0</v>
      </c>
      <c r="T319">
        <f>VLOOKUP($B319,'Tillförd energi'!$B$1:$AI$720,MATCH(T$1,'Tillförd energi'!$B$1:$AQ$1,0),FALSE)</f>
        <v>0</v>
      </c>
      <c r="U319">
        <f>VLOOKUP($B319,'Tillförd energi'!$B$1:$AI$720,MATCH(U$1,'Tillförd energi'!$B$1:$AQ$1,0),FALSE)</f>
        <v>0</v>
      </c>
      <c r="V319">
        <f>VLOOKUP($B319,'Tillförd energi'!$B$1:$AI$720,MATCH(V$1,'Tillförd energi'!$B$1:$AQ$1,0),FALSE)</f>
        <v>0</v>
      </c>
      <c r="W319">
        <f>VLOOKUP($B319,'Tillförd energi'!$B$1:$AI$720,MATCH(W$1,'Tillförd energi'!$B$1:$AQ$1,0),FALSE)</f>
        <v>4.0156999999999998</v>
      </c>
      <c r="X319">
        <f>VLOOKUP($B319,'Tillförd energi'!$B$1:$AI$720,MATCH(X$1,'Tillförd energi'!$B$1:$AQ$1,0),FALSE)</f>
        <v>0</v>
      </c>
      <c r="Y319">
        <f>VLOOKUP($B319,'Tillförd energi'!$B$1:$AI$720,MATCH(Y$1,'Tillförd energi'!$B$1:$AQ$1,0),FALSE)</f>
        <v>2.4540000000000002</v>
      </c>
      <c r="Z319">
        <f>VLOOKUP($B319,'Tillförd energi'!$B$1:$AI$720,MATCH(Z$1,'Tillförd energi'!$B$1:$AQ$1,0),FALSE)</f>
        <v>0</v>
      </c>
      <c r="AA319">
        <f>VLOOKUP($B319,'Tillförd energi'!$B$1:$AI$720,MATCH(AA$1,'Tillförd energi'!$B$1:$AQ$1,0),FALSE)</f>
        <v>0</v>
      </c>
      <c r="AB319">
        <f>VLOOKUP($B319,'Tillförd energi'!$B$1:$AI$720,MATCH(AB$1,'Tillförd energi'!$B$1:$AQ$1,0),FALSE)</f>
        <v>0</v>
      </c>
      <c r="AC319">
        <f>VLOOKUP($B319,'Tillförd energi'!$B$1:$AI$720,MATCH(AC$1,'Tillförd energi'!$B$1:$AQ$1,0),FALSE)</f>
        <v>49.734999999999999</v>
      </c>
      <c r="AD319">
        <f>VLOOKUP($B319,'Tillförd energi'!$B$1:$AI$720,MATCH(AD$1,'Tillförd energi'!$B$1:$AQ$1,0),FALSE)</f>
        <v>0</v>
      </c>
      <c r="AE319">
        <f>VLOOKUP($B319,'Tillförd energi'!$B$1:$AI$720,MATCH(AE$1,'Tillförd energi'!$B$1:$AQ$1,0),FALSE)</f>
        <v>0</v>
      </c>
      <c r="AF319">
        <f>VLOOKUP($B319,'Tillförd energi'!$B$1:$AI$720,MATCH(AF$1,'Tillförd energi'!$B$1:$AQ$1,0),FALSE)</f>
        <v>11.0776</v>
      </c>
      <c r="AG319">
        <f>IFERROR(VLOOKUP(B319,Miljö!$B$1:$AC$550,MATCH("Köpt mängd produktionsspecifik fjärrvärme:",Miljö!$B$1:$AC$1,0),FALSE)/1,0)</f>
        <v>0</v>
      </c>
      <c r="AI319">
        <f t="shared" si="92"/>
        <v>314.88201800000002</v>
      </c>
      <c r="AJ319">
        <f t="shared" si="93"/>
        <v>314.88201800000002</v>
      </c>
      <c r="AK319">
        <f>IF(ISERROR(1/VLOOKUP($B319,Leveranser!$B$1:$S$499,MATCH("Såld värme (GWh)",Leveranser!$B$1:$S$1,0),FALSE)),"",VLOOKUP($B319,Leveranser!$B$1:$S$499,MATCH("Såld värme (GWh)",Leveranser!$B$1:$S$1,0),FALSE))</f>
        <v>265.27</v>
      </c>
      <c r="AL319">
        <f>VLOOKUP($B319,Leveranser!$B$1:$Y$499,MATCH("Totalt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114">
        <f t="shared" si="94"/>
        <v>0.84244251762893607</v>
      </c>
      <c r="AP319" t="str">
        <f>IFERROR(VLOOKUP($B319,Miljövärden!$B$2:$H$600,7,FALSE),"Nej, saknas")</f>
        <v>Ja</v>
      </c>
      <c r="AQ319" t="str">
        <f>IFERROR(VLOOKUP($B319,Miljövärden!$B$2:$H$600,6,FALSE),"Nej, saknas")</f>
        <v>Ja</v>
      </c>
      <c r="AU319">
        <f t="shared" si="95"/>
        <v>11.0776</v>
      </c>
      <c r="AV319">
        <f t="shared" si="96"/>
        <v>0</v>
      </c>
      <c r="AW319">
        <f t="shared" si="97"/>
        <v>30.832999999999998</v>
      </c>
      <c r="AX319">
        <f t="shared" si="98"/>
        <v>0</v>
      </c>
      <c r="AZ319">
        <f t="shared" si="99"/>
        <v>37.751690000000004</v>
      </c>
      <c r="BC319">
        <f t="shared" si="100"/>
        <v>0.372728</v>
      </c>
      <c r="BD319">
        <f t="shared" si="101"/>
        <v>2.4540000000000002</v>
      </c>
      <c r="BE319">
        <f t="shared" si="102"/>
        <v>34.848700000000001</v>
      </c>
      <c r="BF319">
        <f t="shared" si="103"/>
        <v>266.12898999999999</v>
      </c>
      <c r="BG319">
        <f t="shared" si="104"/>
        <v>11.0776</v>
      </c>
      <c r="BH319">
        <f>VLOOKUP(B319,Miljö!$B$1:$BX$482,MATCH("Fossilandel för ursprungspecificerad el ()",Miljö!$B$1:$I$1,0),FALSE)</f>
        <v>0</v>
      </c>
      <c r="BI319">
        <f>VLOOKUP(B319,Miljö!$B$1:$BX$482,MATCH("Kärnkraftsandel för ursprungsspecificerad el ()",Miljö!$B$1:$O$1,0),FALSE)</f>
        <v>0</v>
      </c>
      <c r="BJ319">
        <f t="shared" si="105"/>
        <v>0</v>
      </c>
      <c r="BK319" t="str">
        <f>VLOOKUP(B319,Miljö!$B$1:$P$482,MATCH("Fossil andel i procent (%)",Miljö!$B$1:$P$1,0),FALSE)</f>
        <v>ET</v>
      </c>
      <c r="BL319">
        <f t="shared" si="106"/>
        <v>314.88201800000002</v>
      </c>
      <c r="BO319" s="21">
        <f t="shared" si="107"/>
        <v>1.1837068447649493E-3</v>
      </c>
      <c r="BP319" s="115">
        <f t="shared" si="108"/>
        <v>7.7933951757130828E-3</v>
      </c>
      <c r="BQ319" s="115">
        <f t="shared" si="109"/>
        <v>0.14585240621774723</v>
      </c>
      <c r="BR319" s="115">
        <f t="shared" si="110"/>
        <v>0.84517049176177461</v>
      </c>
      <c r="BT319" s="116">
        <f t="shared" si="111"/>
        <v>0.99999999999999989</v>
      </c>
      <c r="BW319" s="115">
        <f>IF(AP319="Ja",VLOOKUP(B319,Miljövärden!$B$2:$H$600,MATCH("Total andel fossilt",Miljövärden!$B$2:$H$2,0),FALSE),"")</f>
        <v>1.1837099999999999E-3</v>
      </c>
      <c r="BX319" s="116">
        <f t="shared" si="112"/>
        <v>3.1552350506641735E-9</v>
      </c>
      <c r="BZ319">
        <f t="shared" si="113"/>
        <v>3.1552350506641735E-9</v>
      </c>
      <c r="CA319" s="115">
        <f t="shared" si="114"/>
        <v>0</v>
      </c>
    </row>
    <row r="320" spans="1:79">
      <c r="A320" t="s">
        <v>512</v>
      </c>
      <c r="B320" t="s">
        <v>513</v>
      </c>
      <c r="C320">
        <f>VLOOKUP($B320,'Tillförd energi'!$B$1:$AI$720,MATCH(C$1,'Tillförd energi'!$B$1:$AQ$1,0),FALSE)</f>
        <v>0</v>
      </c>
      <c r="D320">
        <f>VLOOKUP($B320,'Tillförd energi'!$B$1:$AI$720,MATCH(D$1,'Tillförd energi'!$B$1:$AQ$1,0),FALSE)</f>
        <v>8.2400000000000001E-2</v>
      </c>
      <c r="E320">
        <f>VLOOKUP($B320,'Tillförd energi'!$B$1:$AI$720,MATCH(E$1,'Tillförd energi'!$B$1:$AQ$1,0),FALSE)</f>
        <v>0</v>
      </c>
      <c r="F320">
        <f>VLOOKUP($B320,'Tillförd energi'!$B$1:$AI$720,MATCH(F$1,'Tillförd energi'!$B$1:$AQ$1,0),FALSE)</f>
        <v>0</v>
      </c>
      <c r="G320">
        <f>VLOOKUP($B320,'Tillförd energi'!$B$1:$AI$720,MATCH(G$1,'Tillförd energi'!$B$1:$AQ$1,0),FALSE)</f>
        <v>0</v>
      </c>
      <c r="H320">
        <f>VLOOKUP($B320,'Tillförd energi'!$B$1:$AI$720,MATCH(H$1,'Tillförd energi'!$B$1:$AQ$1,0),FALSE)</f>
        <v>0</v>
      </c>
      <c r="I320">
        <f>VLOOKUP($B320,'Tillförd energi'!$B$1:$AI$720,MATCH(I$1,'Tillförd energi'!$B$1:$AQ$1,0),FALSE)</f>
        <v>0</v>
      </c>
      <c r="J320">
        <f>VLOOKUP($B320,'Tillförd energi'!$B$1:$AI$720,MATCH(J$1,'Tillförd energi'!$B$1:$AQ$1,0),FALSE)</f>
        <v>0</v>
      </c>
      <c r="K320">
        <f>VLOOKUP($B320,'Tillförd energi'!$B$1:$AI$720,MATCH(K$1,'Tillförd energi'!$B$1:$AQ$1,0),FALSE)</f>
        <v>0</v>
      </c>
      <c r="L320">
        <f>VLOOKUP($B320,'Tillförd energi'!$B$1:$AI$720,MATCH(L$1,'Tillförd energi'!$B$1:$AQ$1,0),FALSE)</f>
        <v>0</v>
      </c>
      <c r="M320">
        <f>VLOOKUP($B320,'Tillförd energi'!$B$1:$AI$720,MATCH(M$1,'Tillförd energi'!$B$1:$AQ$1,0),FALSE)</f>
        <v>0</v>
      </c>
      <c r="N320">
        <f>VLOOKUP($B320,'Tillförd energi'!$B$1:$AI$720,MATCH(N$1,'Tillförd energi'!$B$1:$AQ$1,0),FALSE)</f>
        <v>0</v>
      </c>
      <c r="O320">
        <f>VLOOKUP($B320,'Tillförd energi'!$B$1:$AI$720,MATCH(O$1,'Tillförd energi'!$B$1:$AQ$1,0),FALSE)</f>
        <v>0</v>
      </c>
      <c r="P320">
        <f>VLOOKUP($B320,'Tillförd energi'!$B$1:$AI$720,MATCH(P$1,'Tillförd energi'!$B$1:$AQ$1,0),FALSE)</f>
        <v>0</v>
      </c>
      <c r="Q320">
        <f>VLOOKUP($B320,'Tillförd energi'!$B$1:$AI$720,MATCH(Q$1,'Tillförd energi'!$B$1:$AQ$1,0),FALSE)</f>
        <v>0</v>
      </c>
      <c r="R320">
        <f>VLOOKUP($B320,'Tillförd energi'!$B$1:$AI$720,MATCH(R$1,'Tillförd energi'!$B$1:$AQ$1,0),FALSE)</f>
        <v>2.3416000000000001</v>
      </c>
      <c r="S320">
        <f>VLOOKUP($B320,'Tillförd energi'!$B$1:$AI$720,MATCH(S$1,'Tillförd energi'!$B$1:$AQ$1,0),FALSE)</f>
        <v>0</v>
      </c>
      <c r="T320">
        <f>VLOOKUP($B320,'Tillförd energi'!$B$1:$AI$720,MATCH(T$1,'Tillförd energi'!$B$1:$AQ$1,0),FALSE)</f>
        <v>0</v>
      </c>
      <c r="U320">
        <f>VLOOKUP($B320,'Tillförd energi'!$B$1:$AI$720,MATCH(U$1,'Tillförd energi'!$B$1:$AQ$1,0),FALSE)</f>
        <v>0</v>
      </c>
      <c r="V320">
        <f>VLOOKUP($B320,'Tillförd energi'!$B$1:$AI$720,MATCH(V$1,'Tillförd energi'!$B$1:$AQ$1,0),FALSE)</f>
        <v>0</v>
      </c>
      <c r="W320">
        <f>VLOOKUP($B320,'Tillförd energi'!$B$1:$AI$720,MATCH(W$1,'Tillförd energi'!$B$1:$AQ$1,0),FALSE)</f>
        <v>0</v>
      </c>
      <c r="X320">
        <f>VLOOKUP($B320,'Tillförd energi'!$B$1:$AI$720,MATCH(X$1,'Tillförd energi'!$B$1:$AQ$1,0),FALSE)</f>
        <v>0</v>
      </c>
      <c r="Y320">
        <f>VLOOKUP($B320,'Tillförd energi'!$B$1:$AI$720,MATCH(Y$1,'Tillförd energi'!$B$1:$AQ$1,0),FALSE)</f>
        <v>0</v>
      </c>
      <c r="Z320">
        <f>VLOOKUP($B320,'Tillförd energi'!$B$1:$AI$720,MATCH(Z$1,'Tillförd energi'!$B$1:$AQ$1,0),FALSE)</f>
        <v>0</v>
      </c>
      <c r="AA320">
        <f>VLOOKUP($B320,'Tillförd energi'!$B$1:$AI$720,MATCH(AA$1,'Tillförd energi'!$B$1:$AQ$1,0),FALSE)</f>
        <v>0</v>
      </c>
      <c r="AB320">
        <f>VLOOKUP($B320,'Tillförd energi'!$B$1:$AI$720,MATCH(AB$1,'Tillförd energi'!$B$1:$AQ$1,0),FALSE)</f>
        <v>0</v>
      </c>
      <c r="AC320">
        <f>VLOOKUP($B320,'Tillförd energi'!$B$1:$AI$720,MATCH(AC$1,'Tillförd energi'!$B$1:$AQ$1,0),FALSE)</f>
        <v>0</v>
      </c>
      <c r="AD320">
        <f>VLOOKUP($B320,'Tillförd energi'!$B$1:$AI$720,MATCH(AD$1,'Tillförd energi'!$B$1:$AQ$1,0),FALSE)</f>
        <v>0</v>
      </c>
      <c r="AE320">
        <f>VLOOKUP($B320,'Tillförd energi'!$B$1:$AI$720,MATCH(AE$1,'Tillförd energi'!$B$1:$AQ$1,0),FALSE)</f>
        <v>0</v>
      </c>
      <c r="AF320">
        <f>VLOOKUP($B320,'Tillförd energi'!$B$1:$AI$720,MATCH(AF$1,'Tillförd energi'!$B$1:$AQ$1,0),FALSE)</f>
        <v>2.9796E-2</v>
      </c>
      <c r="AG320">
        <f>IFERROR(VLOOKUP(B320,Miljö!$B$1:$AC$550,MATCH("Köpt mängd produktionsspecifik fjärrvärme:",Miljö!$B$1:$AC$1,0),FALSE)/1,0)</f>
        <v>0</v>
      </c>
      <c r="AI320">
        <f t="shared" si="92"/>
        <v>2.4537960000000001</v>
      </c>
      <c r="AJ320">
        <f t="shared" si="93"/>
        <v>2.4537960000000001</v>
      </c>
      <c r="AK320">
        <f>IF(ISERROR(1/VLOOKUP($B320,Leveranser!$B$1:$S$499,MATCH("Såld värme (GWh)",Leveranser!$B$1:$S$1,0),FALSE)),"",VLOOKUP($B320,Leveranser!$B$1:$S$499,MATCH("Såld värme (GWh)",Leveranser!$B$1:$S$1,0),FALSE))</f>
        <v>2.0379999999999998</v>
      </c>
      <c r="AL320">
        <f>VLOOKUP($B320,Leveranser!$B$1:$Y$499,MATCH("Totalt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114">
        <f t="shared" si="94"/>
        <v>0.83054989086297304</v>
      </c>
      <c r="AP320" t="str">
        <f>IFERROR(VLOOKUP($B320,Miljövärden!$B$2:$H$600,7,FALSE),"Nej, saknas")</f>
        <v>Ja</v>
      </c>
      <c r="AQ320" t="str">
        <f>IFERROR(VLOOKUP($B320,Miljövärden!$B$2:$H$600,6,FALSE),"Nej, saknas")</f>
        <v>Ja</v>
      </c>
      <c r="AU320">
        <f t="shared" si="95"/>
        <v>2.9796E-2</v>
      </c>
      <c r="AV320">
        <f t="shared" si="96"/>
        <v>0</v>
      </c>
      <c r="AW320">
        <f t="shared" si="97"/>
        <v>0</v>
      </c>
      <c r="AX320">
        <f t="shared" si="98"/>
        <v>2.3416000000000001</v>
      </c>
      <c r="AZ320">
        <f t="shared" si="99"/>
        <v>2.3416000000000001</v>
      </c>
      <c r="BC320">
        <f t="shared" si="100"/>
        <v>8.2400000000000001E-2</v>
      </c>
      <c r="BD320">
        <f t="shared" si="101"/>
        <v>0</v>
      </c>
      <c r="BE320">
        <f t="shared" si="102"/>
        <v>2.3416000000000001</v>
      </c>
      <c r="BF320">
        <f t="shared" si="103"/>
        <v>0</v>
      </c>
      <c r="BG320">
        <f t="shared" si="104"/>
        <v>2.9796E-2</v>
      </c>
      <c r="BH320">
        <f>VLOOKUP(B320,Miljö!$B$1:$BX$482,MATCH("Fossilandel för ursprungspecificerad el ()",Miljö!$B$1:$I$1,0),FALSE)</f>
        <v>0</v>
      </c>
      <c r="BI320">
        <f>VLOOKUP(B320,Miljö!$B$1:$BX$482,MATCH("Kärnkraftsandel för ursprungsspecificerad el ()",Miljö!$B$1:$O$1,0),FALSE)</f>
        <v>0</v>
      </c>
      <c r="BJ320">
        <f t="shared" si="105"/>
        <v>0</v>
      </c>
      <c r="BK320" t="str">
        <f>VLOOKUP(B320,Miljö!$B$1:$P$482,MATCH("Fossil andel i procent (%)",Miljö!$B$1:$P$1,0),FALSE)</f>
        <v>ET</v>
      </c>
      <c r="BL320">
        <f t="shared" si="106"/>
        <v>2.4537960000000001</v>
      </c>
      <c r="BO320" s="21">
        <f t="shared" si="107"/>
        <v>3.3580623654126097E-2</v>
      </c>
      <c r="BP320" s="115">
        <f t="shared" si="108"/>
        <v>0</v>
      </c>
      <c r="BQ320" s="115">
        <f t="shared" si="109"/>
        <v>0.96641937634587394</v>
      </c>
      <c r="BR320" s="115">
        <f t="shared" si="110"/>
        <v>0</v>
      </c>
      <c r="BT320" s="116">
        <f t="shared" si="111"/>
        <v>1</v>
      </c>
      <c r="BW320" s="115">
        <f>IF(AP320="Ja",VLOOKUP(B320,Miljövärden!$B$2:$H$600,MATCH("Total andel fossilt",Miljövärden!$B$2:$H$2,0),FALSE),"")</f>
        <v>3.3580600000000002E-2</v>
      </c>
      <c r="BX320" s="116">
        <f t="shared" si="112"/>
        <v>-2.3654126095340455E-8</v>
      </c>
      <c r="BZ320">
        <f t="shared" si="113"/>
        <v>-2.3654126095340455E-8</v>
      </c>
      <c r="CA320" s="115">
        <f t="shared" si="114"/>
        <v>0</v>
      </c>
    </row>
    <row r="321" spans="1:79">
      <c r="A321" t="s">
        <v>512</v>
      </c>
      <c r="B321" t="s">
        <v>514</v>
      </c>
      <c r="C321">
        <f>VLOOKUP($B321,'Tillförd energi'!$B$1:$AI$720,MATCH(C$1,'Tillförd energi'!$B$1:$AQ$1,0),FALSE)</f>
        <v>0</v>
      </c>
      <c r="D321">
        <f>VLOOKUP($B321,'Tillförd energi'!$B$1:$AI$720,MATCH(D$1,'Tillförd energi'!$B$1:$AQ$1,0),FALSE)</f>
        <v>0</v>
      </c>
      <c r="E321">
        <f>VLOOKUP($B321,'Tillförd energi'!$B$1:$AI$720,MATCH(E$1,'Tillförd energi'!$B$1:$AQ$1,0),FALSE)</f>
        <v>0</v>
      </c>
      <c r="F321">
        <f>VLOOKUP($B321,'Tillförd energi'!$B$1:$AI$720,MATCH(F$1,'Tillförd energi'!$B$1:$AQ$1,0),FALSE)</f>
        <v>0</v>
      </c>
      <c r="G321">
        <f>VLOOKUP($B321,'Tillförd energi'!$B$1:$AI$720,MATCH(G$1,'Tillförd energi'!$B$1:$AQ$1,0),FALSE)</f>
        <v>0</v>
      </c>
      <c r="H321">
        <f>VLOOKUP($B321,'Tillförd energi'!$B$1:$AI$720,MATCH(H$1,'Tillförd energi'!$B$1:$AQ$1,0),FALSE)</f>
        <v>0</v>
      </c>
      <c r="I321">
        <f>VLOOKUP($B321,'Tillförd energi'!$B$1:$AI$720,MATCH(I$1,'Tillförd energi'!$B$1:$AQ$1,0),FALSE)</f>
        <v>0</v>
      </c>
      <c r="J321">
        <f>VLOOKUP($B321,'Tillförd energi'!$B$1:$AI$720,MATCH(J$1,'Tillförd energi'!$B$1:$AQ$1,0),FALSE)</f>
        <v>0</v>
      </c>
      <c r="K321">
        <f>VLOOKUP($B321,'Tillförd energi'!$B$1:$AI$720,MATCH(K$1,'Tillförd energi'!$B$1:$AQ$1,0),FALSE)</f>
        <v>0</v>
      </c>
      <c r="L321">
        <f>VLOOKUP($B321,'Tillförd energi'!$B$1:$AI$720,MATCH(L$1,'Tillförd energi'!$B$1:$AQ$1,0),FALSE)</f>
        <v>0</v>
      </c>
      <c r="M321">
        <f>VLOOKUP($B321,'Tillförd energi'!$B$1:$AI$720,MATCH(M$1,'Tillförd energi'!$B$1:$AQ$1,0),FALSE)</f>
        <v>0</v>
      </c>
      <c r="N321">
        <f>VLOOKUP($B321,'Tillförd energi'!$B$1:$AI$720,MATCH(N$1,'Tillförd energi'!$B$1:$AQ$1,0),FALSE)</f>
        <v>0</v>
      </c>
      <c r="O321">
        <f>VLOOKUP($B321,'Tillförd energi'!$B$1:$AI$720,MATCH(O$1,'Tillförd energi'!$B$1:$AQ$1,0),FALSE)</f>
        <v>0</v>
      </c>
      <c r="P321">
        <f>VLOOKUP($B321,'Tillförd energi'!$B$1:$AI$720,MATCH(P$1,'Tillförd energi'!$B$1:$AQ$1,0),FALSE)</f>
        <v>0</v>
      </c>
      <c r="Q321">
        <f>VLOOKUP($B321,'Tillförd energi'!$B$1:$AI$720,MATCH(Q$1,'Tillförd energi'!$B$1:$AQ$1,0),FALSE)</f>
        <v>0</v>
      </c>
      <c r="R321">
        <f>VLOOKUP($B321,'Tillförd energi'!$B$1:$AI$720,MATCH(R$1,'Tillförd energi'!$B$1:$AQ$1,0),FALSE)</f>
        <v>0.95223999999999998</v>
      </c>
      <c r="S321">
        <f>VLOOKUP($B321,'Tillförd energi'!$B$1:$AI$720,MATCH(S$1,'Tillförd energi'!$B$1:$AQ$1,0),FALSE)</f>
        <v>0</v>
      </c>
      <c r="T321">
        <f>VLOOKUP($B321,'Tillförd energi'!$B$1:$AI$720,MATCH(T$1,'Tillförd energi'!$B$1:$AQ$1,0),FALSE)</f>
        <v>0</v>
      </c>
      <c r="U321">
        <f>VLOOKUP($B321,'Tillförd energi'!$B$1:$AI$720,MATCH(U$1,'Tillförd energi'!$B$1:$AQ$1,0),FALSE)</f>
        <v>0</v>
      </c>
      <c r="V321">
        <f>VLOOKUP($B321,'Tillförd energi'!$B$1:$AI$720,MATCH(V$1,'Tillförd energi'!$B$1:$AQ$1,0),FALSE)</f>
        <v>0</v>
      </c>
      <c r="W321">
        <f>VLOOKUP($B321,'Tillförd energi'!$B$1:$AI$720,MATCH(W$1,'Tillförd energi'!$B$1:$AQ$1,0),FALSE)</f>
        <v>0</v>
      </c>
      <c r="X321">
        <f>VLOOKUP($B321,'Tillförd energi'!$B$1:$AI$720,MATCH(X$1,'Tillförd energi'!$B$1:$AQ$1,0),FALSE)</f>
        <v>0</v>
      </c>
      <c r="Y321">
        <f>VLOOKUP($B321,'Tillförd energi'!$B$1:$AI$720,MATCH(Y$1,'Tillförd energi'!$B$1:$AQ$1,0),FALSE)</f>
        <v>0</v>
      </c>
      <c r="Z321">
        <f>VLOOKUP($B321,'Tillförd energi'!$B$1:$AI$720,MATCH(Z$1,'Tillförd energi'!$B$1:$AQ$1,0),FALSE)</f>
        <v>1.4599999999999999E-3</v>
      </c>
      <c r="AA321">
        <f>VLOOKUP($B321,'Tillförd energi'!$B$1:$AI$720,MATCH(AA$1,'Tillförd energi'!$B$1:$AQ$1,0),FALSE)</f>
        <v>0</v>
      </c>
      <c r="AB321">
        <f>VLOOKUP($B321,'Tillförd energi'!$B$1:$AI$720,MATCH(AB$1,'Tillförd energi'!$B$1:$AQ$1,0),FALSE)</f>
        <v>0</v>
      </c>
      <c r="AC321">
        <f>VLOOKUP($B321,'Tillförd energi'!$B$1:$AI$720,MATCH(AC$1,'Tillförd energi'!$B$1:$AQ$1,0),FALSE)</f>
        <v>0</v>
      </c>
      <c r="AD321">
        <f>VLOOKUP($B321,'Tillförd energi'!$B$1:$AI$720,MATCH(AD$1,'Tillförd energi'!$B$1:$AQ$1,0),FALSE)</f>
        <v>0</v>
      </c>
      <c r="AE321">
        <f>VLOOKUP($B321,'Tillförd energi'!$B$1:$AI$720,MATCH(AE$1,'Tillförd energi'!$B$1:$AQ$1,0),FALSE)</f>
        <v>0</v>
      </c>
      <c r="AF321">
        <f>VLOOKUP($B321,'Tillförd energi'!$B$1:$AI$720,MATCH(AF$1,'Tillförd energi'!$B$1:$AQ$1,0),FALSE)</f>
        <v>1.0795000000000001E-2</v>
      </c>
      <c r="AG321">
        <f>IFERROR(VLOOKUP(B321,Miljö!$B$1:$AC$550,MATCH("Köpt mängd produktionsspecifik fjärrvärme:",Miljö!$B$1:$AC$1,0),FALSE)/1,0)</f>
        <v>0</v>
      </c>
      <c r="AI321">
        <f t="shared" si="92"/>
        <v>0.96449499999999999</v>
      </c>
      <c r="AJ321">
        <f t="shared" si="93"/>
        <v>0.96449499999999999</v>
      </c>
      <c r="AK321">
        <f>IF(ISERROR(1/VLOOKUP($B321,Leveranser!$B$1:$S$499,MATCH("Såld värme (GWh)",Leveranser!$B$1:$S$1,0),FALSE)),"",VLOOKUP($B321,Leveranser!$B$1:$S$499,MATCH("Såld värme (GWh)",Leveranser!$B$1:$S$1,0),FALSE))</f>
        <v>0.77200000000000002</v>
      </c>
      <c r="AL321">
        <f>VLOOKUP($B321,Leveranser!$B$1:$Y$499,MATCH("Totalt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114">
        <f t="shared" si="94"/>
        <v>0.80041887205221385</v>
      </c>
      <c r="AP321" t="str">
        <f>IFERROR(VLOOKUP($B321,Miljövärden!$B$2:$H$600,7,FALSE),"Nej, saknas")</f>
        <v>Ja</v>
      </c>
      <c r="AQ321" t="str">
        <f>IFERROR(VLOOKUP($B321,Miljövärden!$B$2:$H$600,6,FALSE),"Nej, saknas")</f>
        <v>Ja</v>
      </c>
      <c r="AU321">
        <f t="shared" si="95"/>
        <v>1.2255E-2</v>
      </c>
      <c r="AV321">
        <f t="shared" si="96"/>
        <v>0</v>
      </c>
      <c r="AW321">
        <f t="shared" si="97"/>
        <v>0</v>
      </c>
      <c r="AX321">
        <f t="shared" si="98"/>
        <v>0.95223999999999998</v>
      </c>
      <c r="AZ321">
        <f t="shared" si="99"/>
        <v>0.95223999999999998</v>
      </c>
      <c r="BC321">
        <f t="shared" si="100"/>
        <v>0</v>
      </c>
      <c r="BD321">
        <f t="shared" si="101"/>
        <v>0</v>
      </c>
      <c r="BE321">
        <f t="shared" si="102"/>
        <v>0.95223999999999998</v>
      </c>
      <c r="BF321">
        <f t="shared" si="103"/>
        <v>0</v>
      </c>
      <c r="BG321">
        <f t="shared" si="104"/>
        <v>1.2255E-2</v>
      </c>
      <c r="BH321">
        <f>VLOOKUP(B321,Miljö!$B$1:$BX$482,MATCH("Fossilandel för ursprungspecificerad el ()",Miljö!$B$1:$I$1,0),FALSE)</f>
        <v>0</v>
      </c>
      <c r="BI321">
        <f>VLOOKUP(B321,Miljö!$B$1:$BX$482,MATCH("Kärnkraftsandel för ursprungsspecificerad el ()",Miljö!$B$1:$O$1,0),FALSE)</f>
        <v>0</v>
      </c>
      <c r="BJ321">
        <f t="shared" si="105"/>
        <v>0</v>
      </c>
      <c r="BK321" t="str">
        <f>VLOOKUP(B321,Miljö!$B$1:$P$482,MATCH("Fossil andel i procent (%)",Miljö!$B$1:$P$1,0),FALSE)</f>
        <v>ET</v>
      </c>
      <c r="BL321">
        <f t="shared" si="106"/>
        <v>0.96449499999999999</v>
      </c>
      <c r="BO321" s="21">
        <f t="shared" si="107"/>
        <v>0</v>
      </c>
      <c r="BP321" s="115">
        <f t="shared" si="108"/>
        <v>0</v>
      </c>
      <c r="BQ321" s="115">
        <f t="shared" si="109"/>
        <v>1</v>
      </c>
      <c r="BR321" s="115">
        <f t="shared" si="110"/>
        <v>0</v>
      </c>
      <c r="BT321" s="116">
        <f t="shared" si="111"/>
        <v>1</v>
      </c>
      <c r="BW321" s="115">
        <f>IF(AP321="Ja",VLOOKUP(B321,Miljövärden!$B$2:$H$600,MATCH("Total andel fossilt",Miljövärden!$B$2:$H$2,0),FALSE),"")</f>
        <v>0</v>
      </c>
      <c r="BX321" s="116">
        <f t="shared" si="112"/>
        <v>0</v>
      </c>
      <c r="BZ321">
        <f t="shared" si="113"/>
        <v>0</v>
      </c>
      <c r="CA321" s="115">
        <f t="shared" si="114"/>
        <v>0</v>
      </c>
    </row>
    <row r="322" spans="1:79">
      <c r="A322" t="s">
        <v>512</v>
      </c>
      <c r="B322" t="s">
        <v>515</v>
      </c>
      <c r="C322">
        <f>VLOOKUP($B322,'Tillförd energi'!$B$1:$AI$720,MATCH(C$1,'Tillförd energi'!$B$1:$AQ$1,0),FALSE)</f>
        <v>0</v>
      </c>
      <c r="D322">
        <f>VLOOKUP($B322,'Tillförd energi'!$B$1:$AI$720,MATCH(D$1,'Tillförd energi'!$B$1:$AQ$1,0),FALSE)</f>
        <v>0.41808200000000001</v>
      </c>
      <c r="E322">
        <f>VLOOKUP($B322,'Tillförd energi'!$B$1:$AI$720,MATCH(E$1,'Tillförd energi'!$B$1:$AQ$1,0),FALSE)</f>
        <v>0</v>
      </c>
      <c r="F322">
        <f>VLOOKUP($B322,'Tillförd energi'!$B$1:$AI$720,MATCH(F$1,'Tillförd energi'!$B$1:$AQ$1,0),FALSE)</f>
        <v>0</v>
      </c>
      <c r="G322">
        <f>VLOOKUP($B322,'Tillförd energi'!$B$1:$AI$720,MATCH(G$1,'Tillförd energi'!$B$1:$AQ$1,0),FALSE)</f>
        <v>0</v>
      </c>
      <c r="H322">
        <f>VLOOKUP($B322,'Tillförd energi'!$B$1:$AI$720,MATCH(H$1,'Tillförd energi'!$B$1:$AQ$1,0),FALSE)</f>
        <v>0</v>
      </c>
      <c r="I322">
        <f>VLOOKUP($B322,'Tillförd energi'!$B$1:$AI$720,MATCH(I$1,'Tillförd energi'!$B$1:$AQ$1,0),FALSE)</f>
        <v>0</v>
      </c>
      <c r="J322">
        <f>VLOOKUP($B322,'Tillförd energi'!$B$1:$AI$720,MATCH(J$1,'Tillförd energi'!$B$1:$AQ$1,0),FALSE)</f>
        <v>0</v>
      </c>
      <c r="K322">
        <f>VLOOKUP($B322,'Tillförd energi'!$B$1:$AI$720,MATCH(K$1,'Tillförd energi'!$B$1:$AQ$1,0),FALSE)</f>
        <v>0</v>
      </c>
      <c r="L322">
        <f>VLOOKUP($B322,'Tillförd energi'!$B$1:$AI$720,MATCH(L$1,'Tillförd energi'!$B$1:$AQ$1,0),FALSE)</f>
        <v>0</v>
      </c>
      <c r="M322">
        <f>VLOOKUP($B322,'Tillförd energi'!$B$1:$AI$720,MATCH(M$1,'Tillförd energi'!$B$1:$AQ$1,0),FALSE)</f>
        <v>0</v>
      </c>
      <c r="N322">
        <f>VLOOKUP($B322,'Tillförd energi'!$B$1:$AI$720,MATCH(N$1,'Tillförd energi'!$B$1:$AQ$1,0),FALSE)</f>
        <v>0</v>
      </c>
      <c r="O322">
        <f>VLOOKUP($B322,'Tillförd energi'!$B$1:$AI$720,MATCH(O$1,'Tillförd energi'!$B$1:$AQ$1,0),FALSE)</f>
        <v>0</v>
      </c>
      <c r="P322">
        <f>VLOOKUP($B322,'Tillförd energi'!$B$1:$AI$720,MATCH(P$1,'Tillförd energi'!$B$1:$AQ$1,0),FALSE)</f>
        <v>0</v>
      </c>
      <c r="Q322">
        <f>VLOOKUP($B322,'Tillförd energi'!$B$1:$AI$720,MATCH(Q$1,'Tillförd energi'!$B$1:$AQ$1,0),FALSE)</f>
        <v>17.276700000000002</v>
      </c>
      <c r="R322">
        <f>VLOOKUP($B322,'Tillförd energi'!$B$1:$AI$720,MATCH(R$1,'Tillförd energi'!$B$1:$AQ$1,0),FALSE)</f>
        <v>2.3639999999999999</v>
      </c>
      <c r="S322">
        <f>VLOOKUP($B322,'Tillförd energi'!$B$1:$AI$720,MATCH(S$1,'Tillförd energi'!$B$1:$AQ$1,0),FALSE)</f>
        <v>0</v>
      </c>
      <c r="T322">
        <f>VLOOKUP($B322,'Tillförd energi'!$B$1:$AI$720,MATCH(T$1,'Tillförd energi'!$B$1:$AQ$1,0),FALSE)</f>
        <v>0</v>
      </c>
      <c r="U322">
        <f>VLOOKUP($B322,'Tillförd energi'!$B$1:$AI$720,MATCH(U$1,'Tillförd energi'!$B$1:$AQ$1,0),FALSE)</f>
        <v>0</v>
      </c>
      <c r="V322">
        <f>VLOOKUP($B322,'Tillförd energi'!$B$1:$AI$720,MATCH(V$1,'Tillförd energi'!$B$1:$AQ$1,0),FALSE)</f>
        <v>0</v>
      </c>
      <c r="W322">
        <f>VLOOKUP($B322,'Tillförd energi'!$B$1:$AI$720,MATCH(W$1,'Tillförd energi'!$B$1:$AQ$1,0),FALSE)</f>
        <v>0</v>
      </c>
      <c r="X322">
        <f>VLOOKUP($B322,'Tillförd energi'!$B$1:$AI$720,MATCH(X$1,'Tillförd energi'!$B$1:$AQ$1,0),FALSE)</f>
        <v>0</v>
      </c>
      <c r="Y322">
        <f>VLOOKUP($B322,'Tillförd energi'!$B$1:$AI$720,MATCH(Y$1,'Tillförd energi'!$B$1:$AQ$1,0),FALSE)</f>
        <v>0</v>
      </c>
      <c r="Z322">
        <f>VLOOKUP($B322,'Tillförd energi'!$B$1:$AI$720,MATCH(Z$1,'Tillförd energi'!$B$1:$AQ$1,0),FALSE)</f>
        <v>0</v>
      </c>
      <c r="AA322">
        <f>VLOOKUP($B322,'Tillförd energi'!$B$1:$AI$720,MATCH(AA$1,'Tillförd energi'!$B$1:$AQ$1,0),FALSE)</f>
        <v>0</v>
      </c>
      <c r="AB322">
        <f>VLOOKUP($B322,'Tillförd energi'!$B$1:$AI$720,MATCH(AB$1,'Tillförd energi'!$B$1:$AQ$1,0),FALSE)</f>
        <v>0</v>
      </c>
      <c r="AC322">
        <f>VLOOKUP($B322,'Tillförd energi'!$B$1:$AI$720,MATCH(AC$1,'Tillförd energi'!$B$1:$AQ$1,0),FALSE)</f>
        <v>0</v>
      </c>
      <c r="AD322">
        <f>VLOOKUP($B322,'Tillförd energi'!$B$1:$AI$720,MATCH(AD$1,'Tillförd energi'!$B$1:$AQ$1,0),FALSE)</f>
        <v>34.576000000000001</v>
      </c>
      <c r="AE322">
        <f>VLOOKUP($B322,'Tillförd energi'!$B$1:$AI$720,MATCH(AE$1,'Tillförd energi'!$B$1:$AQ$1,0),FALSE)</f>
        <v>0</v>
      </c>
      <c r="AF322">
        <f>VLOOKUP($B322,'Tillförd energi'!$B$1:$AI$720,MATCH(AF$1,'Tillförd energi'!$B$1:$AQ$1,0),FALSE)</f>
        <v>0.59975000000000001</v>
      </c>
      <c r="AG322">
        <f>IFERROR(VLOOKUP(B322,Miljö!$B$1:$AC$550,MATCH("Köpt mängd produktionsspecifik fjärrvärme:",Miljö!$B$1:$AC$1,0),FALSE)/1,0)</f>
        <v>0</v>
      </c>
      <c r="AI322">
        <f t="shared" si="92"/>
        <v>55.234532000000002</v>
      </c>
      <c r="AJ322">
        <f t="shared" si="93"/>
        <v>55.234532000000002</v>
      </c>
      <c r="AK322">
        <f>IF(ISERROR(1/VLOOKUP($B322,Leveranser!$B$1:$S$499,MATCH("Såld värme (GWh)",Leveranser!$B$1:$S$1,0),FALSE)),"",VLOOKUP($B322,Leveranser!$B$1:$S$499,MATCH("Såld värme (GWh)",Leveranser!$B$1:$S$1,0),FALSE))</f>
        <v>45.213999999999999</v>
      </c>
      <c r="AL322">
        <f>VLOOKUP($B322,Leveranser!$B$1:$Y$499,MATCH("Totalt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114">
        <f t="shared" si="94"/>
        <v>0.81858211453660901</v>
      </c>
      <c r="AP322" t="str">
        <f>IFERROR(VLOOKUP($B322,Miljövärden!$B$2:$H$600,7,FALSE),"Nej, saknas")</f>
        <v>Ja</v>
      </c>
      <c r="AQ322" t="str">
        <f>IFERROR(VLOOKUP($B322,Miljövärden!$B$2:$H$600,6,FALSE),"Nej, saknas")</f>
        <v>Ja</v>
      </c>
      <c r="AU322">
        <f t="shared" si="95"/>
        <v>0.59975000000000001</v>
      </c>
      <c r="AV322">
        <f t="shared" si="96"/>
        <v>0</v>
      </c>
      <c r="AW322">
        <f t="shared" si="97"/>
        <v>17.276700000000002</v>
      </c>
      <c r="AX322">
        <f t="shared" si="98"/>
        <v>2.3639999999999999</v>
      </c>
      <c r="AZ322">
        <f t="shared" si="99"/>
        <v>19.640700000000002</v>
      </c>
      <c r="BC322">
        <f t="shared" si="100"/>
        <v>0.41808200000000001</v>
      </c>
      <c r="BD322">
        <f t="shared" si="101"/>
        <v>0</v>
      </c>
      <c r="BE322">
        <f t="shared" si="102"/>
        <v>19.640700000000002</v>
      </c>
      <c r="BF322">
        <f t="shared" si="103"/>
        <v>34.576000000000001</v>
      </c>
      <c r="BG322">
        <f t="shared" si="104"/>
        <v>0.59975000000000001</v>
      </c>
      <c r="BH322">
        <f>VLOOKUP(B322,Miljö!$B$1:$BX$482,MATCH("Fossilandel för ursprungspecificerad el ()",Miljö!$B$1:$I$1,0),FALSE)</f>
        <v>0</v>
      </c>
      <c r="BI322">
        <f>VLOOKUP(B322,Miljö!$B$1:$BX$482,MATCH("Kärnkraftsandel för ursprungsspecificerad el ()",Miljö!$B$1:$O$1,0),FALSE)</f>
        <v>0</v>
      </c>
      <c r="BJ322">
        <f t="shared" si="105"/>
        <v>0</v>
      </c>
      <c r="BK322" t="str">
        <f>VLOOKUP(B322,Miljö!$B$1:$P$482,MATCH("Fossil andel i procent (%)",Miljö!$B$1:$P$1,0),FALSE)</f>
        <v>ET</v>
      </c>
      <c r="BL322">
        <f t="shared" si="106"/>
        <v>55.234532000000002</v>
      </c>
      <c r="BO322" s="21">
        <f t="shared" si="107"/>
        <v>7.5692141285817359E-3</v>
      </c>
      <c r="BP322" s="115">
        <f t="shared" si="108"/>
        <v>0</v>
      </c>
      <c r="BQ322" s="115">
        <f t="shared" si="109"/>
        <v>0.36644557792215932</v>
      </c>
      <c r="BR322" s="115">
        <f t="shared" si="110"/>
        <v>0.62598520794925894</v>
      </c>
      <c r="BT322" s="116">
        <f t="shared" si="111"/>
        <v>1</v>
      </c>
      <c r="BW322" s="115">
        <f>IF(AP322="Ja",VLOOKUP(B322,Miljövärden!$B$2:$H$600,MATCH("Total andel fossilt",Miljövärden!$B$2:$H$2,0),FALSE),"")</f>
        <v>7.5692199999999998E-3</v>
      </c>
      <c r="BX322" s="116">
        <f t="shared" si="112"/>
        <v>5.871418263907191E-9</v>
      </c>
      <c r="BZ322">
        <f t="shared" si="113"/>
        <v>5.871418263907191E-9</v>
      </c>
      <c r="CA322" s="115">
        <f t="shared" si="114"/>
        <v>0</v>
      </c>
    </row>
    <row r="323" spans="1:79">
      <c r="A323" t="s">
        <v>516</v>
      </c>
      <c r="B323" t="s">
        <v>517</v>
      </c>
      <c r="C323">
        <f>VLOOKUP($B323,'Tillförd energi'!$B$1:$AI$720,MATCH(C$1,'Tillförd energi'!$B$1:$AQ$1,0),FALSE)</f>
        <v>0</v>
      </c>
      <c r="D323">
        <f>VLOOKUP($B323,'Tillförd energi'!$B$1:$AI$720,MATCH(D$1,'Tillförd energi'!$B$1:$AQ$1,0),FALSE)</f>
        <v>0.72</v>
      </c>
      <c r="E323">
        <f>VLOOKUP($B323,'Tillförd energi'!$B$1:$AI$720,MATCH(E$1,'Tillförd energi'!$B$1:$AQ$1,0),FALSE)</f>
        <v>0</v>
      </c>
      <c r="F323">
        <f>VLOOKUP($B323,'Tillförd energi'!$B$1:$AI$720,MATCH(F$1,'Tillförd energi'!$B$1:$AQ$1,0),FALSE)</f>
        <v>0</v>
      </c>
      <c r="G323">
        <f>VLOOKUP($B323,'Tillförd energi'!$B$1:$AI$720,MATCH(G$1,'Tillförd energi'!$B$1:$AQ$1,0),FALSE)</f>
        <v>0</v>
      </c>
      <c r="H323">
        <f>VLOOKUP($B323,'Tillförd energi'!$B$1:$AI$720,MATCH(H$1,'Tillförd energi'!$B$1:$AQ$1,0),FALSE)</f>
        <v>0</v>
      </c>
      <c r="I323">
        <f>VLOOKUP($B323,'Tillförd energi'!$B$1:$AI$720,MATCH(I$1,'Tillförd energi'!$B$1:$AQ$1,0),FALSE)</f>
        <v>0</v>
      </c>
      <c r="J323">
        <f>VLOOKUP($B323,'Tillförd energi'!$B$1:$AI$720,MATCH(J$1,'Tillförd energi'!$B$1:$AQ$1,0),FALSE)</f>
        <v>0</v>
      </c>
      <c r="K323">
        <f>VLOOKUP($B323,'Tillförd energi'!$B$1:$AI$720,MATCH(K$1,'Tillförd energi'!$B$1:$AQ$1,0),FALSE)</f>
        <v>0</v>
      </c>
      <c r="L323">
        <f>VLOOKUP($B323,'Tillförd energi'!$B$1:$AI$720,MATCH(L$1,'Tillförd energi'!$B$1:$AQ$1,0),FALSE)</f>
        <v>0</v>
      </c>
      <c r="M323">
        <f>VLOOKUP($B323,'Tillförd energi'!$B$1:$AI$720,MATCH(M$1,'Tillförd energi'!$B$1:$AQ$1,0),FALSE)</f>
        <v>0</v>
      </c>
      <c r="N323">
        <f>VLOOKUP($B323,'Tillförd energi'!$B$1:$AI$720,MATCH(N$1,'Tillförd energi'!$B$1:$AQ$1,0),FALSE)</f>
        <v>0</v>
      </c>
      <c r="O323">
        <f>VLOOKUP($B323,'Tillförd energi'!$B$1:$AI$720,MATCH(O$1,'Tillförd energi'!$B$1:$AQ$1,0),FALSE)</f>
        <v>0</v>
      </c>
      <c r="P323">
        <f>VLOOKUP($B323,'Tillförd energi'!$B$1:$AI$720,MATCH(P$1,'Tillförd energi'!$B$1:$AQ$1,0),FALSE)</f>
        <v>0</v>
      </c>
      <c r="Q323">
        <f>VLOOKUP($B323,'Tillförd energi'!$B$1:$AI$720,MATCH(Q$1,'Tillförd energi'!$B$1:$AQ$1,0),FALSE)</f>
        <v>0</v>
      </c>
      <c r="R323">
        <f>VLOOKUP($B323,'Tillförd energi'!$B$1:$AI$720,MATCH(R$1,'Tillförd energi'!$B$1:$AQ$1,0),FALSE)</f>
        <v>7.8</v>
      </c>
      <c r="S323">
        <f>VLOOKUP($B323,'Tillförd energi'!$B$1:$AI$720,MATCH(S$1,'Tillförd energi'!$B$1:$AQ$1,0),FALSE)</f>
        <v>0</v>
      </c>
      <c r="T323">
        <f>VLOOKUP($B323,'Tillförd energi'!$B$1:$AI$720,MATCH(T$1,'Tillförd energi'!$B$1:$AQ$1,0),FALSE)</f>
        <v>0</v>
      </c>
      <c r="U323">
        <f>VLOOKUP($B323,'Tillförd energi'!$B$1:$AI$720,MATCH(U$1,'Tillförd energi'!$B$1:$AQ$1,0),FALSE)</f>
        <v>0</v>
      </c>
      <c r="V323">
        <f>VLOOKUP($B323,'Tillförd energi'!$B$1:$AI$720,MATCH(V$1,'Tillförd energi'!$B$1:$AQ$1,0),FALSE)</f>
        <v>0</v>
      </c>
      <c r="W323">
        <f>VLOOKUP($B323,'Tillförd energi'!$B$1:$AI$720,MATCH(W$1,'Tillförd energi'!$B$1:$AQ$1,0),FALSE)</f>
        <v>0</v>
      </c>
      <c r="X323">
        <f>VLOOKUP($B323,'Tillförd energi'!$B$1:$AI$720,MATCH(X$1,'Tillförd energi'!$B$1:$AQ$1,0),FALSE)</f>
        <v>0</v>
      </c>
      <c r="Y323">
        <f>VLOOKUP($B323,'Tillförd energi'!$B$1:$AI$720,MATCH(Y$1,'Tillförd energi'!$B$1:$AQ$1,0),FALSE)</f>
        <v>0</v>
      </c>
      <c r="Z323">
        <f>VLOOKUP($B323,'Tillförd energi'!$B$1:$AI$720,MATCH(Z$1,'Tillförd energi'!$B$1:$AQ$1,0),FALSE)</f>
        <v>0</v>
      </c>
      <c r="AA323">
        <f>VLOOKUP($B323,'Tillförd energi'!$B$1:$AI$720,MATCH(AA$1,'Tillförd energi'!$B$1:$AQ$1,0),FALSE)</f>
        <v>0</v>
      </c>
      <c r="AB323">
        <f>VLOOKUP($B323,'Tillförd energi'!$B$1:$AI$720,MATCH(AB$1,'Tillförd energi'!$B$1:$AQ$1,0),FALSE)</f>
        <v>0</v>
      </c>
      <c r="AC323">
        <f>VLOOKUP($B323,'Tillförd energi'!$B$1:$AI$720,MATCH(AC$1,'Tillförd energi'!$B$1:$AQ$1,0),FALSE)</f>
        <v>0</v>
      </c>
      <c r="AD323">
        <f>VLOOKUP($B323,'Tillförd energi'!$B$1:$AI$720,MATCH(AD$1,'Tillförd energi'!$B$1:$AQ$1,0),FALSE)</f>
        <v>0</v>
      </c>
      <c r="AE323">
        <f>VLOOKUP($B323,'Tillförd energi'!$B$1:$AI$720,MATCH(AE$1,'Tillförd energi'!$B$1:$AQ$1,0),FALSE)</f>
        <v>0</v>
      </c>
      <c r="AF323">
        <f>VLOOKUP($B323,'Tillförd energi'!$B$1:$AI$720,MATCH(AF$1,'Tillförd energi'!$B$1:$AQ$1,0),FALSE)</f>
        <v>0.154</v>
      </c>
      <c r="AG323">
        <f>IFERROR(VLOOKUP(B323,Miljö!$B$1:$AC$550,MATCH("Köpt mängd produktionsspecifik fjärrvärme:",Miljö!$B$1:$AC$1,0),FALSE)/1,0)</f>
        <v>0</v>
      </c>
      <c r="AI323">
        <f t="shared" ref="AI323:AI386" si="115">SUM(C323:AF323)</f>
        <v>8.6739999999999995</v>
      </c>
      <c r="AJ323">
        <f t="shared" ref="AJ323:AJ386" si="116">SUM(C323:AG323)</f>
        <v>8.6739999999999995</v>
      </c>
      <c r="AK323">
        <f>IF(ISERROR(1/VLOOKUP($B323,Leveranser!$B$1:$S$499,MATCH("Såld värme (GWh)",Leveranser!$B$1:$S$1,0),FALSE)),"",VLOOKUP($B323,Leveranser!$B$1:$S$499,MATCH("Såld värme (GWh)",Leveranser!$B$1:$S$1,0),FALSE))</f>
        <v>6.78</v>
      </c>
      <c r="AL323">
        <f>VLOOKUP($B323,Leveranser!$B$1:$Y$499,MATCH("Totalt såld fjärrvärme till andra fjärrvärmeföretag",Leveranser!$B$1:$AA$1,0),FALSE)</f>
        <v>0</v>
      </c>
      <c r="AM323">
        <f>IF(ISERROR(1/VLOOKUP($B323,Miljö!$B$1:$S$500,MATCH("Såld mängd produktionsspecifik fjärrvärme (GWh)",Miljö!$B$1:$R$1,0),FALSE)),0,VLOOKUP($B323,Miljö!$B$1:$S$500,MATCH("Såld mängd produktionsspecifik fjärrvärme (GWh)",Miljö!$B$1:$R$1,0),FALSE))</f>
        <v>0</v>
      </c>
      <c r="AN323" s="114">
        <f t="shared" ref="AN323:AN386" si="117">IFERROR(AK323/AJ323,"")</f>
        <v>0.78164629928522023</v>
      </c>
      <c r="AP323" t="str">
        <f>IFERROR(VLOOKUP($B323,Miljövärden!$B$2:$H$600,7,FALSE),"Nej, saknas")</f>
        <v>Ja</v>
      </c>
      <c r="AQ323" t="str">
        <f>IFERROR(VLOOKUP($B323,Miljövärden!$B$2:$H$600,6,FALSE),"Nej, saknas")</f>
        <v>Ja</v>
      </c>
      <c r="AU323">
        <f t="shared" ref="AU323:AU386" si="118">Z323+AA323+AF323</f>
        <v>0.154</v>
      </c>
      <c r="AV323">
        <f t="shared" ref="AV323:AV386" si="119">X323</f>
        <v>0</v>
      </c>
      <c r="AW323">
        <f t="shared" ref="AW323:AW386" si="120">M323+N323+O323+P323+Q323</f>
        <v>0</v>
      </c>
      <c r="AX323">
        <f t="shared" ref="AX323:AX386" si="121">R323+S323+T323+U323</f>
        <v>7.8</v>
      </c>
      <c r="AZ323">
        <f t="shared" ref="AZ323:AZ386" si="122">L323+M323+N323+O323+P323+Q323+R323+S323+T323+U323+V323+W323+X323</f>
        <v>7.8</v>
      </c>
      <c r="BC323">
        <f t="shared" ref="BC323:BC386" si="123">C323+D323+E323+F323+G323+H323+AE323</f>
        <v>0.72</v>
      </c>
      <c r="BD323">
        <f t="shared" ref="BD323:BD386" si="124">Y323</f>
        <v>0</v>
      </c>
      <c r="BE323">
        <f t="shared" ref="BE323:BE386" si="125">M323+N323+O323+P323+Q323+R323+S323+T323+U323+V323+W323+X323</f>
        <v>7.8</v>
      </c>
      <c r="BF323">
        <f t="shared" ref="BF323:BF386" si="126">I323+J323+K323+L323+AB323+AC323+AD323</f>
        <v>0</v>
      </c>
      <c r="BG323">
        <f t="shared" ref="BG323:BG386" si="127">Z323+AA323+AF323</f>
        <v>0.154</v>
      </c>
      <c r="BH323">
        <f>VLOOKUP(B323,Miljö!$B$1:$BX$482,MATCH("Fossilandel för ursprungspecificerad el ()",Miljö!$B$1:$I$1,0),FALSE)</f>
        <v>0</v>
      </c>
      <c r="BI323">
        <f>VLOOKUP(B323,Miljö!$B$1:$BX$482,MATCH("Kärnkraftsandel för ursprungsspecificerad el ()",Miljö!$B$1:$O$1,0),FALSE)</f>
        <v>0</v>
      </c>
      <c r="BJ323">
        <f t="shared" ref="BJ323:BJ386" si="128">AG323</f>
        <v>0</v>
      </c>
      <c r="BK323" t="str">
        <f>VLOOKUP(B323,Miljö!$B$1:$P$482,MATCH("Fossil andel i procent (%)",Miljö!$B$1:$P$1,0),FALSE)</f>
        <v>ET</v>
      </c>
      <c r="BL323">
        <f t="shared" ref="BL323:BL386" si="129">SUM(BC323:BG323,BJ323)</f>
        <v>8.6739999999999995</v>
      </c>
      <c r="BO323" s="21">
        <f t="shared" ref="BO323:BO386" si="130">IF(AP323="ja",(BC323+IFERROR(BG323*BH323,0)+IFERROR(BJ323*BK323/100,0))/$BL323,"")</f>
        <v>8.3006686649757896E-2</v>
      </c>
      <c r="BP323" s="115">
        <f t="shared" ref="BP323:BP386" si="131">IF(AP323="ja",(BD323+IFERROR(BG323*BI323,0)+IFERROR(BJ323*(1-BK323/100),0))/$BL323,"")</f>
        <v>0</v>
      </c>
      <c r="BQ323" s="115">
        <f t="shared" ref="BQ323:BQ386" si="132">IF(AP323="ja",(BE323+IFERROR(BG323*(1-BH323-BI323),0))/$BL323,"")</f>
        <v>0.91699331335024215</v>
      </c>
      <c r="BR323" s="115">
        <f t="shared" ref="BR323:BR386" si="133">IF(AP323="Ja",BF323/$BL323,"")</f>
        <v>0</v>
      </c>
      <c r="BT323" s="116">
        <f t="shared" ref="BT323:BT386" si="134">SUM(BO323:BR323)</f>
        <v>1</v>
      </c>
      <c r="BW323" s="115">
        <f>IF(AP323="Ja",VLOOKUP(B323,Miljövärden!$B$2:$H$600,MATCH("Total andel fossilt",Miljövärden!$B$2:$H$2,0),FALSE),"")</f>
        <v>8.3006700000000003E-2</v>
      </c>
      <c r="BX323" s="116">
        <f t="shared" ref="BX323:BX386" si="135">BW323-BO323</f>
        <v>1.3350242106247023E-8</v>
      </c>
      <c r="BZ323">
        <f t="shared" ref="BZ323:BZ386" si="136">IFERROR(BW323-BO323,"")</f>
        <v>1.3350242106247023E-8</v>
      </c>
      <c r="CA323" s="115">
        <f t="shared" ref="CA323:CA386" si="137">IFERROR(ROUND(BW323,3)-ROUND(BO323,3),"")</f>
        <v>0</v>
      </c>
    </row>
    <row r="324" spans="1:79">
      <c r="A324" t="s">
        <v>516</v>
      </c>
      <c r="B324" t="s">
        <v>518</v>
      </c>
      <c r="C324">
        <f>VLOOKUP($B324,'Tillförd energi'!$B$1:$AI$720,MATCH(C$1,'Tillförd energi'!$B$1:$AQ$1,0),FALSE)</f>
        <v>0</v>
      </c>
      <c r="D324">
        <f>VLOOKUP($B324,'Tillförd energi'!$B$1:$AI$720,MATCH(D$1,'Tillförd energi'!$B$1:$AQ$1,0),FALSE)</f>
        <v>0.05</v>
      </c>
      <c r="E324">
        <f>VLOOKUP($B324,'Tillförd energi'!$B$1:$AI$720,MATCH(E$1,'Tillförd energi'!$B$1:$AQ$1,0),FALSE)</f>
        <v>0</v>
      </c>
      <c r="F324">
        <f>VLOOKUP($B324,'Tillförd energi'!$B$1:$AI$720,MATCH(F$1,'Tillförd energi'!$B$1:$AQ$1,0),FALSE)</f>
        <v>0</v>
      </c>
      <c r="G324">
        <f>VLOOKUP($B324,'Tillförd energi'!$B$1:$AI$720,MATCH(G$1,'Tillförd energi'!$B$1:$AQ$1,0),FALSE)</f>
        <v>0</v>
      </c>
      <c r="H324">
        <f>VLOOKUP($B324,'Tillförd energi'!$B$1:$AI$720,MATCH(H$1,'Tillförd energi'!$B$1:$AQ$1,0),FALSE)</f>
        <v>0</v>
      </c>
      <c r="I324">
        <f>VLOOKUP($B324,'Tillförd energi'!$B$1:$AI$720,MATCH(I$1,'Tillförd energi'!$B$1:$AQ$1,0),FALSE)</f>
        <v>0</v>
      </c>
      <c r="J324">
        <f>VLOOKUP($B324,'Tillförd energi'!$B$1:$AI$720,MATCH(J$1,'Tillförd energi'!$B$1:$AQ$1,0),FALSE)</f>
        <v>0</v>
      </c>
      <c r="K324">
        <f>VLOOKUP($B324,'Tillförd energi'!$B$1:$AI$720,MATCH(K$1,'Tillförd energi'!$B$1:$AQ$1,0),FALSE)</f>
        <v>0</v>
      </c>
      <c r="L324">
        <f>VLOOKUP($B324,'Tillförd energi'!$B$1:$AI$720,MATCH(L$1,'Tillförd energi'!$B$1:$AQ$1,0),FALSE)</f>
        <v>0</v>
      </c>
      <c r="M324">
        <f>VLOOKUP($B324,'Tillförd energi'!$B$1:$AI$720,MATCH(M$1,'Tillförd energi'!$B$1:$AQ$1,0),FALSE)</f>
        <v>0</v>
      </c>
      <c r="N324">
        <f>VLOOKUP($B324,'Tillförd energi'!$B$1:$AI$720,MATCH(N$1,'Tillförd energi'!$B$1:$AQ$1,0),FALSE)</f>
        <v>0</v>
      </c>
      <c r="O324">
        <f>VLOOKUP($B324,'Tillförd energi'!$B$1:$AI$720,MATCH(O$1,'Tillförd energi'!$B$1:$AQ$1,0),FALSE)</f>
        <v>0</v>
      </c>
      <c r="P324">
        <f>VLOOKUP($B324,'Tillförd energi'!$B$1:$AI$720,MATCH(P$1,'Tillförd energi'!$B$1:$AQ$1,0),FALSE)</f>
        <v>0</v>
      </c>
      <c r="Q324">
        <f>VLOOKUP($B324,'Tillförd energi'!$B$1:$AI$720,MATCH(Q$1,'Tillförd energi'!$B$1:$AQ$1,0),FALSE)</f>
        <v>0</v>
      </c>
      <c r="R324">
        <f>VLOOKUP($B324,'Tillförd energi'!$B$1:$AI$720,MATCH(R$1,'Tillförd energi'!$B$1:$AQ$1,0),FALSE)</f>
        <v>9.4</v>
      </c>
      <c r="S324">
        <f>VLOOKUP($B324,'Tillförd energi'!$B$1:$AI$720,MATCH(S$1,'Tillförd energi'!$B$1:$AQ$1,0),FALSE)</f>
        <v>0</v>
      </c>
      <c r="T324">
        <f>VLOOKUP($B324,'Tillförd energi'!$B$1:$AI$720,MATCH(T$1,'Tillförd energi'!$B$1:$AQ$1,0),FALSE)</f>
        <v>0</v>
      </c>
      <c r="U324">
        <f>VLOOKUP($B324,'Tillförd energi'!$B$1:$AI$720,MATCH(U$1,'Tillförd energi'!$B$1:$AQ$1,0),FALSE)</f>
        <v>0</v>
      </c>
      <c r="V324">
        <f>VLOOKUP($B324,'Tillförd energi'!$B$1:$AI$720,MATCH(V$1,'Tillförd energi'!$B$1:$AQ$1,0),FALSE)</f>
        <v>0</v>
      </c>
      <c r="W324">
        <f>VLOOKUP($B324,'Tillförd energi'!$B$1:$AI$720,MATCH(W$1,'Tillförd energi'!$B$1:$AQ$1,0),FALSE)</f>
        <v>0</v>
      </c>
      <c r="X324">
        <f>VLOOKUP($B324,'Tillförd energi'!$B$1:$AI$720,MATCH(X$1,'Tillförd energi'!$B$1:$AQ$1,0),FALSE)</f>
        <v>0</v>
      </c>
      <c r="Y324">
        <f>VLOOKUP($B324,'Tillförd energi'!$B$1:$AI$720,MATCH(Y$1,'Tillförd energi'!$B$1:$AQ$1,0),FALSE)</f>
        <v>0</v>
      </c>
      <c r="Z324">
        <f>VLOOKUP($B324,'Tillförd energi'!$B$1:$AI$720,MATCH(Z$1,'Tillförd energi'!$B$1:$AQ$1,0),FALSE)</f>
        <v>0</v>
      </c>
      <c r="AA324">
        <f>VLOOKUP($B324,'Tillförd energi'!$B$1:$AI$720,MATCH(AA$1,'Tillförd energi'!$B$1:$AQ$1,0),FALSE)</f>
        <v>0</v>
      </c>
      <c r="AB324">
        <f>VLOOKUP($B324,'Tillförd energi'!$B$1:$AI$720,MATCH(AB$1,'Tillförd energi'!$B$1:$AQ$1,0),FALSE)</f>
        <v>0</v>
      </c>
      <c r="AC324">
        <f>VLOOKUP($B324,'Tillförd energi'!$B$1:$AI$720,MATCH(AC$1,'Tillförd energi'!$B$1:$AQ$1,0),FALSE)</f>
        <v>0</v>
      </c>
      <c r="AD324">
        <f>VLOOKUP($B324,'Tillförd energi'!$B$1:$AI$720,MATCH(AD$1,'Tillförd energi'!$B$1:$AQ$1,0),FALSE)</f>
        <v>0</v>
      </c>
      <c r="AE324">
        <f>VLOOKUP($B324,'Tillförd energi'!$B$1:$AI$720,MATCH(AE$1,'Tillförd energi'!$B$1:$AQ$1,0),FALSE)</f>
        <v>0</v>
      </c>
      <c r="AF324">
        <f>VLOOKUP($B324,'Tillförd energi'!$B$1:$AI$720,MATCH(AF$1,'Tillförd energi'!$B$1:$AQ$1,0),FALSE)</f>
        <v>0.14000000000000001</v>
      </c>
      <c r="AG324">
        <f>IFERROR(VLOOKUP(B324,Miljö!$B$1:$AC$550,MATCH("Köpt mängd produktionsspecifik fjärrvärme:",Miljö!$B$1:$AC$1,0),FALSE)/1,0)</f>
        <v>0</v>
      </c>
      <c r="AI324">
        <f t="shared" si="115"/>
        <v>9.5900000000000016</v>
      </c>
      <c r="AJ324">
        <f t="shared" si="116"/>
        <v>9.5900000000000016</v>
      </c>
      <c r="AK324">
        <f>IF(ISERROR(1/VLOOKUP($B324,Leveranser!$B$1:$S$499,MATCH("Såld värme (GWh)",Leveranser!$B$1:$S$1,0),FALSE)),"",VLOOKUP($B324,Leveranser!$B$1:$S$499,MATCH("Såld värme (GWh)",Leveranser!$B$1:$S$1,0),FALSE))</f>
        <v>6.56</v>
      </c>
      <c r="AL324">
        <f>VLOOKUP($B324,Leveranser!$B$1:$Y$499,MATCH("Totalt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114">
        <f t="shared" si="117"/>
        <v>0.68404588112617293</v>
      </c>
      <c r="AP324" t="str">
        <f>IFERROR(VLOOKUP($B324,Miljövärden!$B$2:$H$600,7,FALSE),"Nej, saknas")</f>
        <v>Ja</v>
      </c>
      <c r="AQ324" t="str">
        <f>IFERROR(VLOOKUP($B324,Miljövärden!$B$2:$H$600,6,FALSE),"Nej, saknas")</f>
        <v>Ja</v>
      </c>
      <c r="AU324">
        <f t="shared" si="118"/>
        <v>0.14000000000000001</v>
      </c>
      <c r="AV324">
        <f t="shared" si="119"/>
        <v>0</v>
      </c>
      <c r="AW324">
        <f t="shared" si="120"/>
        <v>0</v>
      </c>
      <c r="AX324">
        <f t="shared" si="121"/>
        <v>9.4</v>
      </c>
      <c r="AZ324">
        <f t="shared" si="122"/>
        <v>9.4</v>
      </c>
      <c r="BC324">
        <f t="shared" si="123"/>
        <v>0.05</v>
      </c>
      <c r="BD324">
        <f t="shared" si="124"/>
        <v>0</v>
      </c>
      <c r="BE324">
        <f t="shared" si="125"/>
        <v>9.4</v>
      </c>
      <c r="BF324">
        <f t="shared" si="126"/>
        <v>0</v>
      </c>
      <c r="BG324">
        <f t="shared" si="127"/>
        <v>0.14000000000000001</v>
      </c>
      <c r="BH324">
        <f>VLOOKUP(B324,Miljö!$B$1:$BX$482,MATCH("Fossilandel för ursprungspecificerad el ()",Miljö!$B$1:$I$1,0),FALSE)</f>
        <v>0</v>
      </c>
      <c r="BI324">
        <f>VLOOKUP(B324,Miljö!$B$1:$BX$482,MATCH("Kärnkraftsandel för ursprungsspecificerad el ()",Miljö!$B$1:$O$1,0),FALSE)</f>
        <v>0</v>
      </c>
      <c r="BJ324">
        <f t="shared" si="128"/>
        <v>0</v>
      </c>
      <c r="BK324" t="str">
        <f>VLOOKUP(B324,Miljö!$B$1:$P$482,MATCH("Fossil andel i procent (%)",Miljö!$B$1:$P$1,0),FALSE)</f>
        <v>ET</v>
      </c>
      <c r="BL324">
        <f t="shared" si="129"/>
        <v>9.5900000000000016</v>
      </c>
      <c r="BO324" s="21">
        <f t="shared" si="130"/>
        <v>5.2137643378519288E-3</v>
      </c>
      <c r="BP324" s="115">
        <f t="shared" si="131"/>
        <v>0</v>
      </c>
      <c r="BQ324" s="115">
        <f t="shared" si="132"/>
        <v>0.99478623566214797</v>
      </c>
      <c r="BR324" s="115">
        <f t="shared" si="133"/>
        <v>0</v>
      </c>
      <c r="BT324" s="116">
        <f t="shared" si="134"/>
        <v>0.99999999999999989</v>
      </c>
      <c r="BW324" s="115">
        <f>IF(AP324="Ja",VLOOKUP(B324,Miljövärden!$B$2:$H$600,MATCH("Total andel fossilt",Miljövärden!$B$2:$H$2,0),FALSE),"")</f>
        <v>5.2137599999999996E-3</v>
      </c>
      <c r="BX324" s="116">
        <f t="shared" si="135"/>
        <v>-4.3378519292217033E-9</v>
      </c>
      <c r="BZ324">
        <f t="shared" si="136"/>
        <v>-4.3378519292217033E-9</v>
      </c>
      <c r="CA324" s="115">
        <f t="shared" si="137"/>
        <v>0</v>
      </c>
    </row>
    <row r="325" spans="1:79">
      <c r="A325" t="s">
        <v>516</v>
      </c>
      <c r="B325" t="s">
        <v>519</v>
      </c>
      <c r="C325">
        <f>VLOOKUP($B325,'Tillförd energi'!$B$1:$AI$720,MATCH(C$1,'Tillförd energi'!$B$1:$AQ$1,0),FALSE)</f>
        <v>0</v>
      </c>
      <c r="D325">
        <f>VLOOKUP($B325,'Tillförd energi'!$B$1:$AI$720,MATCH(D$1,'Tillförd energi'!$B$1:$AQ$1,0),FALSE)</f>
        <v>0.24</v>
      </c>
      <c r="E325">
        <f>VLOOKUP($B325,'Tillförd energi'!$B$1:$AI$720,MATCH(E$1,'Tillförd energi'!$B$1:$AQ$1,0),FALSE)</f>
        <v>0</v>
      </c>
      <c r="F325">
        <f>VLOOKUP($B325,'Tillförd energi'!$B$1:$AI$720,MATCH(F$1,'Tillförd energi'!$B$1:$AQ$1,0),FALSE)</f>
        <v>0</v>
      </c>
      <c r="G325">
        <f>VLOOKUP($B325,'Tillförd energi'!$B$1:$AI$720,MATCH(G$1,'Tillförd energi'!$B$1:$AQ$1,0),FALSE)</f>
        <v>0</v>
      </c>
      <c r="H325">
        <f>VLOOKUP($B325,'Tillförd energi'!$B$1:$AI$720,MATCH(H$1,'Tillförd energi'!$B$1:$AQ$1,0),FALSE)</f>
        <v>0</v>
      </c>
      <c r="I325">
        <f>VLOOKUP($B325,'Tillförd energi'!$B$1:$AI$720,MATCH(I$1,'Tillförd energi'!$B$1:$AQ$1,0),FALSE)</f>
        <v>0</v>
      </c>
      <c r="J325">
        <f>VLOOKUP($B325,'Tillförd energi'!$B$1:$AI$720,MATCH(J$1,'Tillförd energi'!$B$1:$AQ$1,0),FALSE)</f>
        <v>0</v>
      </c>
      <c r="K325">
        <f>VLOOKUP($B325,'Tillförd energi'!$B$1:$AI$720,MATCH(K$1,'Tillförd energi'!$B$1:$AQ$1,0),FALSE)</f>
        <v>0</v>
      </c>
      <c r="L325">
        <f>VLOOKUP($B325,'Tillförd energi'!$B$1:$AI$720,MATCH(L$1,'Tillförd energi'!$B$1:$AQ$1,0),FALSE)</f>
        <v>0</v>
      </c>
      <c r="M325">
        <f>VLOOKUP($B325,'Tillförd energi'!$B$1:$AI$720,MATCH(M$1,'Tillförd energi'!$B$1:$AQ$1,0),FALSE)</f>
        <v>0</v>
      </c>
      <c r="N325">
        <f>VLOOKUP($B325,'Tillförd energi'!$B$1:$AI$720,MATCH(N$1,'Tillförd energi'!$B$1:$AQ$1,0),FALSE)</f>
        <v>0</v>
      </c>
      <c r="O325">
        <f>VLOOKUP($B325,'Tillförd energi'!$B$1:$AI$720,MATCH(O$1,'Tillförd energi'!$B$1:$AQ$1,0),FALSE)</f>
        <v>0</v>
      </c>
      <c r="P325">
        <f>VLOOKUP($B325,'Tillförd energi'!$B$1:$AI$720,MATCH(P$1,'Tillförd energi'!$B$1:$AQ$1,0),FALSE)</f>
        <v>0</v>
      </c>
      <c r="Q325">
        <f>VLOOKUP($B325,'Tillförd energi'!$B$1:$AI$720,MATCH(Q$1,'Tillförd energi'!$B$1:$AQ$1,0),FALSE)</f>
        <v>11.176500000000001</v>
      </c>
      <c r="R325">
        <f>VLOOKUP($B325,'Tillförd energi'!$B$1:$AI$720,MATCH(R$1,'Tillförd energi'!$B$1:$AQ$1,0),FALSE)</f>
        <v>0</v>
      </c>
      <c r="S325">
        <f>VLOOKUP($B325,'Tillförd energi'!$B$1:$AI$720,MATCH(S$1,'Tillförd energi'!$B$1:$AQ$1,0),FALSE)</f>
        <v>0</v>
      </c>
      <c r="T325">
        <f>VLOOKUP($B325,'Tillförd energi'!$B$1:$AI$720,MATCH(T$1,'Tillförd energi'!$B$1:$AQ$1,0),FALSE)</f>
        <v>0</v>
      </c>
      <c r="U325">
        <f>VLOOKUP($B325,'Tillförd energi'!$B$1:$AI$720,MATCH(U$1,'Tillförd energi'!$B$1:$AQ$1,0),FALSE)</f>
        <v>0</v>
      </c>
      <c r="V325">
        <f>VLOOKUP($B325,'Tillförd energi'!$B$1:$AI$720,MATCH(V$1,'Tillförd energi'!$B$1:$AQ$1,0),FALSE)</f>
        <v>0</v>
      </c>
      <c r="W325">
        <f>VLOOKUP($B325,'Tillförd energi'!$B$1:$AI$720,MATCH(W$1,'Tillförd energi'!$B$1:$AQ$1,0),FALSE)</f>
        <v>0</v>
      </c>
      <c r="X325">
        <f>VLOOKUP($B325,'Tillförd energi'!$B$1:$AI$720,MATCH(X$1,'Tillförd energi'!$B$1:$AQ$1,0),FALSE)</f>
        <v>0</v>
      </c>
      <c r="Y325">
        <f>VLOOKUP($B325,'Tillförd energi'!$B$1:$AI$720,MATCH(Y$1,'Tillförd energi'!$B$1:$AQ$1,0),FALSE)</f>
        <v>0</v>
      </c>
      <c r="Z325">
        <f>VLOOKUP($B325,'Tillförd energi'!$B$1:$AI$720,MATCH(Z$1,'Tillförd energi'!$B$1:$AQ$1,0),FALSE)</f>
        <v>0</v>
      </c>
      <c r="AA325">
        <f>VLOOKUP($B325,'Tillförd energi'!$B$1:$AI$720,MATCH(AA$1,'Tillförd energi'!$B$1:$AQ$1,0),FALSE)</f>
        <v>0</v>
      </c>
      <c r="AB325">
        <f>VLOOKUP($B325,'Tillförd energi'!$B$1:$AI$720,MATCH(AB$1,'Tillförd energi'!$B$1:$AQ$1,0),FALSE)</f>
        <v>0</v>
      </c>
      <c r="AC325">
        <f>VLOOKUP($B325,'Tillförd energi'!$B$1:$AI$720,MATCH(AC$1,'Tillförd energi'!$B$1:$AQ$1,0),FALSE)</f>
        <v>0</v>
      </c>
      <c r="AD325">
        <f>VLOOKUP($B325,'Tillförd energi'!$B$1:$AI$720,MATCH(AD$1,'Tillförd energi'!$B$1:$AQ$1,0),FALSE)</f>
        <v>0</v>
      </c>
      <c r="AE325">
        <f>VLOOKUP($B325,'Tillförd energi'!$B$1:$AI$720,MATCH(AE$1,'Tillförd energi'!$B$1:$AQ$1,0),FALSE)</f>
        <v>0</v>
      </c>
      <c r="AF325">
        <f>VLOOKUP($B325,'Tillförd energi'!$B$1:$AI$720,MATCH(AF$1,'Tillförd energi'!$B$1:$AQ$1,0),FALSE)</f>
        <v>4.7E-2</v>
      </c>
      <c r="AG325">
        <f>IFERROR(VLOOKUP(B325,Miljö!$B$1:$AC$550,MATCH("Köpt mängd produktionsspecifik fjärrvärme:",Miljö!$B$1:$AC$1,0),FALSE)/1,0)</f>
        <v>0</v>
      </c>
      <c r="AI325">
        <f t="shared" si="115"/>
        <v>11.463500000000002</v>
      </c>
      <c r="AJ325">
        <f t="shared" si="116"/>
        <v>11.463500000000002</v>
      </c>
      <c r="AK325">
        <f>IF(ISERROR(1/VLOOKUP($B325,Leveranser!$B$1:$S$499,MATCH("Såld värme (GWh)",Leveranser!$B$1:$S$1,0),FALSE)),"",VLOOKUP($B325,Leveranser!$B$1:$S$499,MATCH("Såld värme (GWh)",Leveranser!$B$1:$S$1,0),FALSE))</f>
        <v>7.79</v>
      </c>
      <c r="AL325">
        <f>VLOOKUP($B325,Leveranser!$B$1:$Y$499,MATCH("Totalt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114">
        <f t="shared" si="117"/>
        <v>0.67954813102455613</v>
      </c>
      <c r="AP325" t="str">
        <f>IFERROR(VLOOKUP($B325,Miljövärden!$B$2:$H$600,7,FALSE),"Nej, saknas")</f>
        <v>Ja</v>
      </c>
      <c r="AQ325" t="str">
        <f>IFERROR(VLOOKUP($B325,Miljövärden!$B$2:$H$600,6,FALSE),"Nej, saknas")</f>
        <v>Ja</v>
      </c>
      <c r="AU325">
        <f t="shared" si="118"/>
        <v>4.7E-2</v>
      </c>
      <c r="AV325">
        <f t="shared" si="119"/>
        <v>0</v>
      </c>
      <c r="AW325">
        <f t="shared" si="120"/>
        <v>11.176500000000001</v>
      </c>
      <c r="AX325">
        <f t="shared" si="121"/>
        <v>0</v>
      </c>
      <c r="AZ325">
        <f t="shared" si="122"/>
        <v>11.176500000000001</v>
      </c>
      <c r="BC325">
        <f t="shared" si="123"/>
        <v>0.24</v>
      </c>
      <c r="BD325">
        <f t="shared" si="124"/>
        <v>0</v>
      </c>
      <c r="BE325">
        <f t="shared" si="125"/>
        <v>11.176500000000001</v>
      </c>
      <c r="BF325">
        <f t="shared" si="126"/>
        <v>0</v>
      </c>
      <c r="BG325">
        <f t="shared" si="127"/>
        <v>4.7E-2</v>
      </c>
      <c r="BH325">
        <f>VLOOKUP(B325,Miljö!$B$1:$BX$482,MATCH("Fossilandel för ursprungspecificerad el ()",Miljö!$B$1:$I$1,0),FALSE)</f>
        <v>0</v>
      </c>
      <c r="BI325">
        <f>VLOOKUP(B325,Miljö!$B$1:$BX$482,MATCH("Kärnkraftsandel för ursprungsspecificerad el ()",Miljö!$B$1:$O$1,0),FALSE)</f>
        <v>0</v>
      </c>
      <c r="BJ325">
        <f t="shared" si="128"/>
        <v>0</v>
      </c>
      <c r="BK325" t="str">
        <f>VLOOKUP(B325,Miljö!$B$1:$P$482,MATCH("Fossil andel i procent (%)",Miljö!$B$1:$P$1,0),FALSE)</f>
        <v>ET</v>
      </c>
      <c r="BL325">
        <f t="shared" si="129"/>
        <v>11.463500000000002</v>
      </c>
      <c r="BO325" s="21">
        <f t="shared" si="130"/>
        <v>2.0936014306276438E-2</v>
      </c>
      <c r="BP325" s="115">
        <f t="shared" si="131"/>
        <v>0</v>
      </c>
      <c r="BQ325" s="115">
        <f t="shared" si="132"/>
        <v>0.97906398569372355</v>
      </c>
      <c r="BR325" s="115">
        <f t="shared" si="133"/>
        <v>0</v>
      </c>
      <c r="BT325" s="116">
        <f t="shared" si="134"/>
        <v>1</v>
      </c>
      <c r="BW325" s="115">
        <f>IF(AP325="Ja",VLOOKUP(B325,Miljövärden!$B$2:$H$600,MATCH("Total andel fossilt",Miljövärden!$B$2:$H$2,0),FALSE),"")</f>
        <v>2.0936E-2</v>
      </c>
      <c r="BX325" s="116">
        <f t="shared" si="135"/>
        <v>-1.4306276437808796E-8</v>
      </c>
      <c r="BZ325">
        <f t="shared" si="136"/>
        <v>-1.4306276437808796E-8</v>
      </c>
      <c r="CA325" s="115">
        <f t="shared" si="137"/>
        <v>0</v>
      </c>
    </row>
    <row r="326" spans="1:79">
      <c r="A326" t="s">
        <v>516</v>
      </c>
      <c r="B326" t="s">
        <v>520</v>
      </c>
      <c r="C326">
        <f>VLOOKUP($B326,'Tillförd energi'!$B$1:$AI$720,MATCH(C$1,'Tillförd energi'!$B$1:$AQ$1,0),FALSE)</f>
        <v>0</v>
      </c>
      <c r="D326">
        <f>VLOOKUP($B326,'Tillförd energi'!$B$1:$AI$720,MATCH(D$1,'Tillförd energi'!$B$1:$AQ$1,0),FALSE)</f>
        <v>8.8515700000000006</v>
      </c>
      <c r="E326">
        <f>VLOOKUP($B326,'Tillförd energi'!$B$1:$AI$720,MATCH(E$1,'Tillförd energi'!$B$1:$AQ$1,0),FALSE)</f>
        <v>0</v>
      </c>
      <c r="F326">
        <f>VLOOKUP($B326,'Tillförd energi'!$B$1:$AI$720,MATCH(F$1,'Tillförd energi'!$B$1:$AQ$1,0),FALSE)</f>
        <v>0</v>
      </c>
      <c r="G326">
        <f>VLOOKUP($B326,'Tillförd energi'!$B$1:$AI$720,MATCH(G$1,'Tillförd energi'!$B$1:$AQ$1,0),FALSE)</f>
        <v>0</v>
      </c>
      <c r="H326">
        <f>VLOOKUP($B326,'Tillförd energi'!$B$1:$AI$720,MATCH(H$1,'Tillförd energi'!$B$1:$AQ$1,0),FALSE)</f>
        <v>0</v>
      </c>
      <c r="I326">
        <f>VLOOKUP($B326,'Tillförd energi'!$B$1:$AI$720,MATCH(I$1,'Tillförd energi'!$B$1:$AQ$1,0),FALSE)</f>
        <v>245.39</v>
      </c>
      <c r="J326">
        <f>VLOOKUP($B326,'Tillförd energi'!$B$1:$AI$720,MATCH(J$1,'Tillförd energi'!$B$1:$AQ$1,0),FALSE)</f>
        <v>0</v>
      </c>
      <c r="K326">
        <f>VLOOKUP($B326,'Tillförd energi'!$B$1:$AI$720,MATCH(K$1,'Tillförd energi'!$B$1:$AQ$1,0),FALSE)</f>
        <v>0</v>
      </c>
      <c r="L326">
        <f>VLOOKUP($B326,'Tillförd energi'!$B$1:$AI$720,MATCH(L$1,'Tillförd energi'!$B$1:$AQ$1,0),FALSE)</f>
        <v>77.8</v>
      </c>
      <c r="M326">
        <f>VLOOKUP($B326,'Tillförd energi'!$B$1:$AI$720,MATCH(M$1,'Tillförd energi'!$B$1:$AQ$1,0),FALSE)</f>
        <v>93.517200000000003</v>
      </c>
      <c r="N326">
        <f>VLOOKUP($B326,'Tillförd energi'!$B$1:$AI$720,MATCH(N$1,'Tillförd energi'!$B$1:$AQ$1,0),FALSE)</f>
        <v>12.631399999999999</v>
      </c>
      <c r="O326">
        <f>VLOOKUP($B326,'Tillförd energi'!$B$1:$AI$720,MATCH(O$1,'Tillförd energi'!$B$1:$AQ$1,0),FALSE)</f>
        <v>41.554499999999997</v>
      </c>
      <c r="P326">
        <f>VLOOKUP($B326,'Tillförd energi'!$B$1:$AI$720,MATCH(P$1,'Tillförd energi'!$B$1:$AQ$1,0),FALSE)</f>
        <v>57.120399999999997</v>
      </c>
      <c r="Q326">
        <f>VLOOKUP($B326,'Tillförd energi'!$B$1:$AI$720,MATCH(Q$1,'Tillförd energi'!$B$1:$AQ$1,0),FALSE)</f>
        <v>59.198</v>
      </c>
      <c r="R326">
        <f>VLOOKUP($B326,'Tillförd energi'!$B$1:$AI$720,MATCH(R$1,'Tillförd energi'!$B$1:$AQ$1,0),FALSE)</f>
        <v>27.047999999999998</v>
      </c>
      <c r="S326">
        <f>VLOOKUP($B326,'Tillförd energi'!$B$1:$AI$720,MATCH(S$1,'Tillförd energi'!$B$1:$AQ$1,0),FALSE)</f>
        <v>0</v>
      </c>
      <c r="T326">
        <f>VLOOKUP($B326,'Tillförd energi'!$B$1:$AI$720,MATCH(T$1,'Tillförd energi'!$B$1:$AQ$1,0),FALSE)</f>
        <v>0</v>
      </c>
      <c r="U326">
        <f>VLOOKUP($B326,'Tillförd energi'!$B$1:$AI$720,MATCH(U$1,'Tillförd energi'!$B$1:$AQ$1,0),FALSE)</f>
        <v>0</v>
      </c>
      <c r="V326">
        <f>VLOOKUP($B326,'Tillförd energi'!$B$1:$AI$720,MATCH(V$1,'Tillförd energi'!$B$1:$AQ$1,0),FALSE)</f>
        <v>0</v>
      </c>
      <c r="W326">
        <f>VLOOKUP($B326,'Tillförd energi'!$B$1:$AI$720,MATCH(W$1,'Tillförd energi'!$B$1:$AQ$1,0),FALSE)</f>
        <v>8</v>
      </c>
      <c r="X326">
        <f>VLOOKUP($B326,'Tillförd energi'!$B$1:$AI$720,MATCH(X$1,'Tillförd energi'!$B$1:$AQ$1,0),FALSE)</f>
        <v>0</v>
      </c>
      <c r="Y326">
        <f>VLOOKUP($B326,'Tillförd energi'!$B$1:$AI$720,MATCH(Y$1,'Tillförd energi'!$B$1:$AQ$1,0),FALSE)</f>
        <v>30.061599999999999</v>
      </c>
      <c r="Z326">
        <f>VLOOKUP($B326,'Tillförd energi'!$B$1:$AI$720,MATCH(Z$1,'Tillförd energi'!$B$1:$AQ$1,0),FALSE)</f>
        <v>11.9</v>
      </c>
      <c r="AA326">
        <f>VLOOKUP($B326,'Tillförd energi'!$B$1:$AI$720,MATCH(AA$1,'Tillförd energi'!$B$1:$AQ$1,0),FALSE)</f>
        <v>14.2</v>
      </c>
      <c r="AB326">
        <f>VLOOKUP($B326,'Tillförd energi'!$B$1:$AI$720,MATCH(AB$1,'Tillförd energi'!$B$1:$AQ$1,0),FALSE)</f>
        <v>26.923500000000001</v>
      </c>
      <c r="AC326">
        <f>VLOOKUP($B326,'Tillförd energi'!$B$1:$AI$720,MATCH(AC$1,'Tillförd energi'!$B$1:$AQ$1,0),FALSE)</f>
        <v>156.9</v>
      </c>
      <c r="AD326">
        <f>VLOOKUP($B326,'Tillförd energi'!$B$1:$AI$720,MATCH(AD$1,'Tillförd energi'!$B$1:$AQ$1,0),FALSE)</f>
        <v>0.70588200000000001</v>
      </c>
      <c r="AE326">
        <f>VLOOKUP($B326,'Tillförd energi'!$B$1:$AI$720,MATCH(AE$1,'Tillförd energi'!$B$1:$AQ$1,0),FALSE)</f>
        <v>0</v>
      </c>
      <c r="AF326">
        <f>VLOOKUP($B326,'Tillförd energi'!$B$1:$AI$720,MATCH(AF$1,'Tillförd energi'!$B$1:$AQ$1,0),FALSE)</f>
        <v>33.4818</v>
      </c>
      <c r="AG326">
        <f>IFERROR(VLOOKUP(B326,Miljö!$B$1:$AC$550,MATCH("Köpt mängd produktionsspecifik fjärrvärme:",Miljö!$B$1:$AC$1,0),FALSE)/1,0)</f>
        <v>0</v>
      </c>
      <c r="AI326">
        <f t="shared" si="115"/>
        <v>905.28385199999991</v>
      </c>
      <c r="AJ326">
        <f t="shared" si="116"/>
        <v>905.28385199999991</v>
      </c>
      <c r="AK326">
        <f>IF(ISERROR(1/VLOOKUP($B326,Leveranser!$B$1:$S$499,MATCH("Såld värme (GWh)",Leveranser!$B$1:$S$1,0),FALSE)),"",VLOOKUP($B326,Leveranser!$B$1:$S$499,MATCH("Såld värme (GWh)",Leveranser!$B$1:$S$1,0),FALSE))</f>
        <v>758.2</v>
      </c>
      <c r="AL326">
        <f>VLOOKUP($B326,Leveranser!$B$1:$Y$499,MATCH("Totalt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114">
        <f t="shared" si="117"/>
        <v>0.83752736594709531</v>
      </c>
      <c r="AP326" t="str">
        <f>IFERROR(VLOOKUP($B326,Miljövärden!$B$2:$H$600,7,FALSE),"Nej, saknas")</f>
        <v>Ja</v>
      </c>
      <c r="AQ326" t="str">
        <f>IFERROR(VLOOKUP($B326,Miljövärden!$B$2:$H$600,6,FALSE),"Nej, saknas")</f>
        <v>Ja</v>
      </c>
      <c r="AU326">
        <f t="shared" si="118"/>
        <v>59.581800000000001</v>
      </c>
      <c r="AV326">
        <f t="shared" si="119"/>
        <v>0</v>
      </c>
      <c r="AW326">
        <f t="shared" si="120"/>
        <v>264.0215</v>
      </c>
      <c r="AX326">
        <f t="shared" si="121"/>
        <v>27.047999999999998</v>
      </c>
      <c r="AZ326">
        <f t="shared" si="122"/>
        <v>376.86949999999996</v>
      </c>
      <c r="BC326">
        <f t="shared" si="123"/>
        <v>8.8515700000000006</v>
      </c>
      <c r="BD326">
        <f t="shared" si="124"/>
        <v>30.061599999999999</v>
      </c>
      <c r="BE326">
        <f t="shared" si="125"/>
        <v>299.06950000000001</v>
      </c>
      <c r="BF326">
        <f t="shared" si="126"/>
        <v>507.719382</v>
      </c>
      <c r="BG326">
        <f t="shared" si="127"/>
        <v>59.581800000000001</v>
      </c>
      <c r="BH326">
        <f>VLOOKUP(B326,Miljö!$B$1:$BX$482,MATCH("Fossilandel för ursprungspecificerad el ()",Miljö!$B$1:$I$1,0),FALSE)</f>
        <v>0</v>
      </c>
      <c r="BI326">
        <f>VLOOKUP(B326,Miljö!$B$1:$BX$482,MATCH("Kärnkraftsandel för ursprungsspecificerad el ()",Miljö!$B$1:$O$1,0),FALSE)</f>
        <v>0</v>
      </c>
      <c r="BJ326">
        <f t="shared" si="128"/>
        <v>0</v>
      </c>
      <c r="BK326" t="str">
        <f>VLOOKUP(B326,Miljö!$B$1:$P$482,MATCH("Fossil andel i procent (%)",Miljö!$B$1:$P$1,0),FALSE)</f>
        <v>ET</v>
      </c>
      <c r="BL326">
        <f t="shared" si="129"/>
        <v>905.28385200000002</v>
      </c>
      <c r="BO326" s="21">
        <f t="shared" si="130"/>
        <v>9.7776735776791482E-3</v>
      </c>
      <c r="BP326" s="115">
        <f t="shared" si="131"/>
        <v>3.3206822295113687E-2</v>
      </c>
      <c r="BQ326" s="115">
        <f t="shared" si="132"/>
        <v>0.3961755191011625</v>
      </c>
      <c r="BR326" s="115">
        <f t="shared" si="133"/>
        <v>0.5608399850260446</v>
      </c>
      <c r="BT326" s="116">
        <f t="shared" si="134"/>
        <v>1</v>
      </c>
      <c r="BW326" s="115">
        <f>IF(AP326="Ja",VLOOKUP(B326,Miljövärden!$B$2:$H$600,MATCH("Total andel fossilt",Miljövärden!$B$2:$H$2,0),FALSE),"")</f>
        <v>9.7776700000000005E-3</v>
      </c>
      <c r="BX326" s="116">
        <f t="shared" si="135"/>
        <v>-3.5776791477287739E-9</v>
      </c>
      <c r="BZ326">
        <f t="shared" si="136"/>
        <v>-3.5776791477287739E-9</v>
      </c>
      <c r="CA326" s="115">
        <f t="shared" si="137"/>
        <v>0</v>
      </c>
    </row>
    <row r="327" spans="1:79">
      <c r="A327" t="s">
        <v>521</v>
      </c>
      <c r="B327" t="s">
        <v>522</v>
      </c>
      <c r="C327">
        <f>VLOOKUP($B327,'Tillförd energi'!$B$1:$AI$720,MATCH(C$1,'Tillförd energi'!$B$1:$AQ$1,0),FALSE)</f>
        <v>0</v>
      </c>
      <c r="D327">
        <f>VLOOKUP($B327,'Tillförd energi'!$B$1:$AI$720,MATCH(D$1,'Tillförd energi'!$B$1:$AQ$1,0),FALSE)</f>
        <v>0.52800000000000002</v>
      </c>
      <c r="E327">
        <f>VLOOKUP($B327,'Tillförd energi'!$B$1:$AI$720,MATCH(E$1,'Tillförd energi'!$B$1:$AQ$1,0),FALSE)</f>
        <v>0</v>
      </c>
      <c r="F327">
        <f>VLOOKUP($B327,'Tillförd energi'!$B$1:$AI$720,MATCH(F$1,'Tillförd energi'!$B$1:$AQ$1,0),FALSE)</f>
        <v>0</v>
      </c>
      <c r="G327">
        <f>VLOOKUP($B327,'Tillförd energi'!$B$1:$AI$720,MATCH(G$1,'Tillförd energi'!$B$1:$AQ$1,0),FALSE)</f>
        <v>0</v>
      </c>
      <c r="H327">
        <f>VLOOKUP($B327,'Tillförd energi'!$B$1:$AI$720,MATCH(H$1,'Tillförd energi'!$B$1:$AQ$1,0),FALSE)</f>
        <v>0</v>
      </c>
      <c r="I327">
        <f>VLOOKUP($B327,'Tillförd energi'!$B$1:$AI$720,MATCH(I$1,'Tillförd energi'!$B$1:$AQ$1,0),FALSE)</f>
        <v>0</v>
      </c>
      <c r="J327">
        <f>VLOOKUP($B327,'Tillförd energi'!$B$1:$AI$720,MATCH(J$1,'Tillförd energi'!$B$1:$AQ$1,0),FALSE)</f>
        <v>0</v>
      </c>
      <c r="K327">
        <f>VLOOKUP($B327,'Tillförd energi'!$B$1:$AI$720,MATCH(K$1,'Tillförd energi'!$B$1:$AQ$1,0),FALSE)</f>
        <v>0</v>
      </c>
      <c r="L327">
        <f>VLOOKUP($B327,'Tillförd energi'!$B$1:$AI$720,MATCH(L$1,'Tillförd energi'!$B$1:$AQ$1,0),FALSE)</f>
        <v>0</v>
      </c>
      <c r="M327">
        <f>VLOOKUP($B327,'Tillförd energi'!$B$1:$AI$720,MATCH(M$1,'Tillförd energi'!$B$1:$AQ$1,0),FALSE)</f>
        <v>0</v>
      </c>
      <c r="N327">
        <f>VLOOKUP($B327,'Tillförd energi'!$B$1:$AI$720,MATCH(N$1,'Tillförd energi'!$B$1:$AQ$1,0),FALSE)</f>
        <v>5.9459999999999997</v>
      </c>
      <c r="O327">
        <f>VLOOKUP($B327,'Tillförd energi'!$B$1:$AI$720,MATCH(O$1,'Tillförd energi'!$B$1:$AQ$1,0),FALSE)</f>
        <v>0</v>
      </c>
      <c r="P327">
        <f>VLOOKUP($B327,'Tillförd energi'!$B$1:$AI$720,MATCH(P$1,'Tillförd energi'!$B$1:$AQ$1,0),FALSE)</f>
        <v>9.4450000000000003</v>
      </c>
      <c r="Q327">
        <f>VLOOKUP($B327,'Tillförd energi'!$B$1:$AI$720,MATCH(Q$1,'Tillförd energi'!$B$1:$AQ$1,0),FALSE)</f>
        <v>7.1890000000000001</v>
      </c>
      <c r="R327">
        <f>VLOOKUP($B327,'Tillförd energi'!$B$1:$AI$720,MATCH(R$1,'Tillförd energi'!$B$1:$AQ$1,0),FALSE)</f>
        <v>5.516</v>
      </c>
      <c r="S327">
        <f>VLOOKUP($B327,'Tillförd energi'!$B$1:$AI$720,MATCH(S$1,'Tillförd energi'!$B$1:$AQ$1,0),FALSE)</f>
        <v>0</v>
      </c>
      <c r="T327">
        <f>VLOOKUP($B327,'Tillförd energi'!$B$1:$AI$720,MATCH(T$1,'Tillförd energi'!$B$1:$AQ$1,0),FALSE)</f>
        <v>0</v>
      </c>
      <c r="U327">
        <f>VLOOKUP($B327,'Tillförd energi'!$B$1:$AI$720,MATCH(U$1,'Tillförd energi'!$B$1:$AQ$1,0),FALSE)</f>
        <v>0</v>
      </c>
      <c r="V327">
        <f>VLOOKUP($B327,'Tillförd energi'!$B$1:$AI$720,MATCH(V$1,'Tillförd energi'!$B$1:$AQ$1,0),FALSE)</f>
        <v>0</v>
      </c>
      <c r="W327">
        <f>VLOOKUP($B327,'Tillförd energi'!$B$1:$AI$720,MATCH(W$1,'Tillförd energi'!$B$1:$AQ$1,0),FALSE)</f>
        <v>0</v>
      </c>
      <c r="X327">
        <f>VLOOKUP($B327,'Tillförd energi'!$B$1:$AI$720,MATCH(X$1,'Tillförd energi'!$B$1:$AQ$1,0),FALSE)</f>
        <v>0</v>
      </c>
      <c r="Y327">
        <f>VLOOKUP($B327,'Tillförd energi'!$B$1:$AI$720,MATCH(Y$1,'Tillförd energi'!$B$1:$AQ$1,0),FALSE)</f>
        <v>0</v>
      </c>
      <c r="Z327">
        <f>VLOOKUP($B327,'Tillförd energi'!$B$1:$AI$720,MATCH(Z$1,'Tillförd energi'!$B$1:$AQ$1,0),FALSE)</f>
        <v>0</v>
      </c>
      <c r="AA327">
        <f>VLOOKUP($B327,'Tillförd energi'!$B$1:$AI$720,MATCH(AA$1,'Tillförd energi'!$B$1:$AQ$1,0),FALSE)</f>
        <v>0</v>
      </c>
      <c r="AB327">
        <f>VLOOKUP($B327,'Tillförd energi'!$B$1:$AI$720,MATCH(AB$1,'Tillförd energi'!$B$1:$AQ$1,0),FALSE)</f>
        <v>0</v>
      </c>
      <c r="AC327">
        <f>VLOOKUP($B327,'Tillförd energi'!$B$1:$AI$720,MATCH(AC$1,'Tillförd energi'!$B$1:$AQ$1,0),FALSE)</f>
        <v>2.395</v>
      </c>
      <c r="AD327">
        <f>VLOOKUP($B327,'Tillförd energi'!$B$1:$AI$720,MATCH(AD$1,'Tillförd energi'!$B$1:$AQ$1,0),FALSE)</f>
        <v>0</v>
      </c>
      <c r="AE327">
        <f>VLOOKUP($B327,'Tillförd energi'!$B$1:$AI$720,MATCH(AE$1,'Tillförd energi'!$B$1:$AQ$1,0),FALSE)</f>
        <v>0</v>
      </c>
      <c r="AF327">
        <f>VLOOKUP($B327,'Tillförd energi'!$B$1:$AI$720,MATCH(AF$1,'Tillförd energi'!$B$1:$AQ$1,0),FALSE)</f>
        <v>0.57899999999999996</v>
      </c>
      <c r="AG327">
        <f>IFERROR(VLOOKUP(B327,Miljö!$B$1:$AC$550,MATCH("Köpt mängd produktionsspecifik fjärrvärme:",Miljö!$B$1:$AC$1,0),FALSE)/1,0)</f>
        <v>0</v>
      </c>
      <c r="AI327">
        <f t="shared" si="115"/>
        <v>31.598000000000003</v>
      </c>
      <c r="AJ327">
        <f t="shared" si="116"/>
        <v>31.598000000000003</v>
      </c>
      <c r="AK327">
        <f>IF(ISERROR(1/VLOOKUP($B327,Leveranser!$B$1:$S$499,MATCH("Såld värme (GWh)",Leveranser!$B$1:$S$1,0),FALSE)),"",VLOOKUP($B327,Leveranser!$B$1:$S$499,MATCH("Såld värme (GWh)",Leveranser!$B$1:$S$1,0),FALSE))</f>
        <v>21.683</v>
      </c>
      <c r="AL327">
        <f>VLOOKUP($B327,Leveranser!$B$1:$Y$499,MATCH("Totalt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114">
        <f t="shared" si="117"/>
        <v>0.68621431736185834</v>
      </c>
      <c r="AP327" t="str">
        <f>IFERROR(VLOOKUP($B327,Miljövärden!$B$2:$H$600,7,FALSE),"Nej, saknas")</f>
        <v>Ja</v>
      </c>
      <c r="AQ327" t="str">
        <f>IFERROR(VLOOKUP($B327,Miljövärden!$B$2:$H$600,6,FALSE),"Nej, saknas")</f>
        <v>Ja</v>
      </c>
      <c r="AU327">
        <f t="shared" si="118"/>
        <v>0.57899999999999996</v>
      </c>
      <c r="AV327">
        <f t="shared" si="119"/>
        <v>0</v>
      </c>
      <c r="AW327">
        <f t="shared" si="120"/>
        <v>22.58</v>
      </c>
      <c r="AX327">
        <f t="shared" si="121"/>
        <v>5.516</v>
      </c>
      <c r="AZ327">
        <f t="shared" si="122"/>
        <v>28.095999999999997</v>
      </c>
      <c r="BC327">
        <f t="shared" si="123"/>
        <v>0.52800000000000002</v>
      </c>
      <c r="BD327">
        <f t="shared" si="124"/>
        <v>0</v>
      </c>
      <c r="BE327">
        <f t="shared" si="125"/>
        <v>28.095999999999997</v>
      </c>
      <c r="BF327">
        <f t="shared" si="126"/>
        <v>2.395</v>
      </c>
      <c r="BG327">
        <f t="shared" si="127"/>
        <v>0.57899999999999996</v>
      </c>
      <c r="BH327">
        <f>VLOOKUP(B327,Miljö!$B$1:$BX$482,MATCH("Fossilandel för ursprungspecificerad el ()",Miljö!$B$1:$I$1,0),FALSE)</f>
        <v>0</v>
      </c>
      <c r="BI327">
        <f>VLOOKUP(B327,Miljö!$B$1:$BX$482,MATCH("Kärnkraftsandel för ursprungsspecificerad el ()",Miljö!$B$1:$O$1,0),FALSE)</f>
        <v>0</v>
      </c>
      <c r="BJ327">
        <f t="shared" si="128"/>
        <v>0</v>
      </c>
      <c r="BK327" t="str">
        <f>VLOOKUP(B327,Miljö!$B$1:$P$482,MATCH("Fossil andel i procent (%)",Miljö!$B$1:$P$1,0),FALSE)</f>
        <v>ET</v>
      </c>
      <c r="BL327">
        <f t="shared" si="129"/>
        <v>31.597999999999995</v>
      </c>
      <c r="BO327" s="21">
        <f t="shared" si="130"/>
        <v>1.6709918349262616E-2</v>
      </c>
      <c r="BP327" s="115">
        <f t="shared" si="131"/>
        <v>0</v>
      </c>
      <c r="BQ327" s="115">
        <f t="shared" si="132"/>
        <v>0.90749414519906324</v>
      </c>
      <c r="BR327" s="115">
        <f t="shared" si="133"/>
        <v>7.5795936451674165E-2</v>
      </c>
      <c r="BT327" s="116">
        <f t="shared" si="134"/>
        <v>1</v>
      </c>
      <c r="BW327" s="115">
        <f>IF(AP327="Ja",VLOOKUP(B327,Miljövärden!$B$2:$H$600,MATCH("Total andel fossilt",Miljövärden!$B$2:$H$2,0),FALSE),"")</f>
        <v>1.67099E-2</v>
      </c>
      <c r="BX327" s="116">
        <f t="shared" si="135"/>
        <v>-1.8349262616290662E-8</v>
      </c>
      <c r="BZ327">
        <f t="shared" si="136"/>
        <v>-1.8349262616290662E-8</v>
      </c>
      <c r="CA327" s="115">
        <f t="shared" si="137"/>
        <v>0</v>
      </c>
    </row>
    <row r="328" spans="1:79">
      <c r="A328" t="s">
        <v>521</v>
      </c>
      <c r="B328" t="s">
        <v>523</v>
      </c>
      <c r="C328">
        <f>VLOOKUP($B328,'Tillförd energi'!$B$1:$AI$720,MATCH(C$1,'Tillförd energi'!$B$1:$AQ$1,0),FALSE)</f>
        <v>0</v>
      </c>
      <c r="D328">
        <f>VLOOKUP($B328,'Tillförd energi'!$B$1:$AI$720,MATCH(D$1,'Tillförd energi'!$B$1:$AQ$1,0),FALSE)</f>
        <v>0.17199999999999999</v>
      </c>
      <c r="E328">
        <f>VLOOKUP($B328,'Tillförd energi'!$B$1:$AI$720,MATCH(E$1,'Tillförd energi'!$B$1:$AQ$1,0),FALSE)</f>
        <v>0</v>
      </c>
      <c r="F328">
        <f>VLOOKUP($B328,'Tillförd energi'!$B$1:$AI$720,MATCH(F$1,'Tillförd energi'!$B$1:$AQ$1,0),FALSE)</f>
        <v>0</v>
      </c>
      <c r="G328">
        <f>VLOOKUP($B328,'Tillförd energi'!$B$1:$AI$720,MATCH(G$1,'Tillförd energi'!$B$1:$AQ$1,0),FALSE)</f>
        <v>0</v>
      </c>
      <c r="H328">
        <f>VLOOKUP($B328,'Tillförd energi'!$B$1:$AI$720,MATCH(H$1,'Tillförd energi'!$B$1:$AQ$1,0),FALSE)</f>
        <v>0</v>
      </c>
      <c r="I328">
        <f>VLOOKUP($B328,'Tillförd energi'!$B$1:$AI$720,MATCH(I$1,'Tillförd energi'!$B$1:$AQ$1,0),FALSE)</f>
        <v>0</v>
      </c>
      <c r="J328">
        <f>VLOOKUP($B328,'Tillförd energi'!$B$1:$AI$720,MATCH(J$1,'Tillförd energi'!$B$1:$AQ$1,0),FALSE)</f>
        <v>0</v>
      </c>
      <c r="K328">
        <f>VLOOKUP($B328,'Tillförd energi'!$B$1:$AI$720,MATCH(K$1,'Tillförd energi'!$B$1:$AQ$1,0),FALSE)</f>
        <v>0</v>
      </c>
      <c r="L328">
        <f>VLOOKUP($B328,'Tillförd energi'!$B$1:$AI$720,MATCH(L$1,'Tillförd energi'!$B$1:$AQ$1,0),FALSE)</f>
        <v>0</v>
      </c>
      <c r="M328">
        <f>VLOOKUP($B328,'Tillförd energi'!$B$1:$AI$720,MATCH(M$1,'Tillförd energi'!$B$1:$AQ$1,0),FALSE)</f>
        <v>0</v>
      </c>
      <c r="N328">
        <f>VLOOKUP($B328,'Tillförd energi'!$B$1:$AI$720,MATCH(N$1,'Tillförd energi'!$B$1:$AQ$1,0),FALSE)</f>
        <v>10.212999999999999</v>
      </c>
      <c r="O328">
        <f>VLOOKUP($B328,'Tillförd energi'!$B$1:$AI$720,MATCH(O$1,'Tillförd energi'!$B$1:$AQ$1,0),FALSE)</f>
        <v>0</v>
      </c>
      <c r="P328">
        <f>VLOOKUP($B328,'Tillförd energi'!$B$1:$AI$720,MATCH(P$1,'Tillförd energi'!$B$1:$AQ$1,0),FALSE)</f>
        <v>13.676</v>
      </c>
      <c r="Q328">
        <f>VLOOKUP($B328,'Tillförd energi'!$B$1:$AI$720,MATCH(Q$1,'Tillförd energi'!$B$1:$AQ$1,0),FALSE)</f>
        <v>11.58</v>
      </c>
      <c r="R328">
        <f>VLOOKUP($B328,'Tillförd energi'!$B$1:$AI$720,MATCH(R$1,'Tillförd energi'!$B$1:$AQ$1,0),FALSE)</f>
        <v>0</v>
      </c>
      <c r="S328">
        <f>VLOOKUP($B328,'Tillförd energi'!$B$1:$AI$720,MATCH(S$1,'Tillförd energi'!$B$1:$AQ$1,0),FALSE)</f>
        <v>0</v>
      </c>
      <c r="T328">
        <f>VLOOKUP($B328,'Tillförd energi'!$B$1:$AI$720,MATCH(T$1,'Tillförd energi'!$B$1:$AQ$1,0),FALSE)</f>
        <v>0</v>
      </c>
      <c r="U328">
        <f>VLOOKUP($B328,'Tillförd energi'!$B$1:$AI$720,MATCH(U$1,'Tillförd energi'!$B$1:$AQ$1,0),FALSE)</f>
        <v>0</v>
      </c>
      <c r="V328">
        <f>VLOOKUP($B328,'Tillförd energi'!$B$1:$AI$720,MATCH(V$1,'Tillförd energi'!$B$1:$AQ$1,0),FALSE)</f>
        <v>0</v>
      </c>
      <c r="W328">
        <f>VLOOKUP($B328,'Tillförd energi'!$B$1:$AI$720,MATCH(W$1,'Tillförd energi'!$B$1:$AQ$1,0),FALSE)</f>
        <v>0</v>
      </c>
      <c r="X328">
        <f>VLOOKUP($B328,'Tillförd energi'!$B$1:$AI$720,MATCH(X$1,'Tillförd energi'!$B$1:$AQ$1,0),FALSE)</f>
        <v>0</v>
      </c>
      <c r="Y328">
        <f>VLOOKUP($B328,'Tillförd energi'!$B$1:$AI$720,MATCH(Y$1,'Tillförd energi'!$B$1:$AQ$1,0),FALSE)</f>
        <v>0</v>
      </c>
      <c r="Z328">
        <f>VLOOKUP($B328,'Tillförd energi'!$B$1:$AI$720,MATCH(Z$1,'Tillförd energi'!$B$1:$AQ$1,0),FALSE)</f>
        <v>0</v>
      </c>
      <c r="AA328">
        <f>VLOOKUP($B328,'Tillförd energi'!$B$1:$AI$720,MATCH(AA$1,'Tillförd energi'!$B$1:$AQ$1,0),FALSE)</f>
        <v>0</v>
      </c>
      <c r="AB328">
        <f>VLOOKUP($B328,'Tillförd energi'!$B$1:$AI$720,MATCH(AB$1,'Tillförd energi'!$B$1:$AQ$1,0),FALSE)</f>
        <v>0</v>
      </c>
      <c r="AC328">
        <f>VLOOKUP($B328,'Tillförd energi'!$B$1:$AI$720,MATCH(AC$1,'Tillförd energi'!$B$1:$AQ$1,0),FALSE)</f>
        <v>4.2370000000000001</v>
      </c>
      <c r="AD328">
        <f>VLOOKUP($B328,'Tillförd energi'!$B$1:$AI$720,MATCH(AD$1,'Tillförd energi'!$B$1:$AQ$1,0),FALSE)</f>
        <v>0</v>
      </c>
      <c r="AE328">
        <f>VLOOKUP($B328,'Tillförd energi'!$B$1:$AI$720,MATCH(AE$1,'Tillförd energi'!$B$1:$AQ$1,0),FALSE)</f>
        <v>0</v>
      </c>
      <c r="AF328">
        <f>VLOOKUP($B328,'Tillförd energi'!$B$1:$AI$720,MATCH(AF$1,'Tillförd energi'!$B$1:$AQ$1,0),FALSE)</f>
        <v>0.83299999999999996</v>
      </c>
      <c r="AG328">
        <f>IFERROR(VLOOKUP(B328,Miljö!$B$1:$AC$550,MATCH("Köpt mängd produktionsspecifik fjärrvärme:",Miljö!$B$1:$AC$1,0),FALSE)/1,0)</f>
        <v>0</v>
      </c>
      <c r="AI328">
        <f t="shared" si="115"/>
        <v>40.710999999999999</v>
      </c>
      <c r="AJ328">
        <f t="shared" si="116"/>
        <v>40.710999999999999</v>
      </c>
      <c r="AK328">
        <f>IF(ISERROR(1/VLOOKUP($B328,Leveranser!$B$1:$S$499,MATCH("Såld värme (GWh)",Leveranser!$B$1:$S$1,0),FALSE)),"",VLOOKUP($B328,Leveranser!$B$1:$S$499,MATCH("Såld värme (GWh)",Leveranser!$B$1:$S$1,0),FALSE))</f>
        <v>27.492999999999999</v>
      </c>
      <c r="AL328">
        <f>VLOOKUP($B328,Leveranser!$B$1:$Y$499,MATCH("Totalt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114">
        <f t="shared" si="117"/>
        <v>0.67532116626955863</v>
      </c>
      <c r="AP328" t="str">
        <f>IFERROR(VLOOKUP($B328,Miljövärden!$B$2:$H$600,7,FALSE),"Nej, saknas")</f>
        <v>Ja</v>
      </c>
      <c r="AQ328" t="str">
        <f>IFERROR(VLOOKUP($B328,Miljövärden!$B$2:$H$600,6,FALSE),"Nej, saknas")</f>
        <v>Ja</v>
      </c>
      <c r="AU328">
        <f t="shared" si="118"/>
        <v>0.83299999999999996</v>
      </c>
      <c r="AV328">
        <f t="shared" si="119"/>
        <v>0</v>
      </c>
      <c r="AW328">
        <f t="shared" si="120"/>
        <v>35.469000000000001</v>
      </c>
      <c r="AX328">
        <f t="shared" si="121"/>
        <v>0</v>
      </c>
      <c r="AZ328">
        <f t="shared" si="122"/>
        <v>35.469000000000001</v>
      </c>
      <c r="BC328">
        <f t="shared" si="123"/>
        <v>0.17199999999999999</v>
      </c>
      <c r="BD328">
        <f t="shared" si="124"/>
        <v>0</v>
      </c>
      <c r="BE328">
        <f t="shared" si="125"/>
        <v>35.469000000000001</v>
      </c>
      <c r="BF328">
        <f t="shared" si="126"/>
        <v>4.2370000000000001</v>
      </c>
      <c r="BG328">
        <f t="shared" si="127"/>
        <v>0.83299999999999996</v>
      </c>
      <c r="BH328">
        <f>VLOOKUP(B328,Miljö!$B$1:$BX$482,MATCH("Fossilandel för ursprungspecificerad el ()",Miljö!$B$1:$I$1,0),FALSE)</f>
        <v>0</v>
      </c>
      <c r="BI328">
        <f>VLOOKUP(B328,Miljö!$B$1:$BX$482,MATCH("Kärnkraftsandel för ursprungsspecificerad el ()",Miljö!$B$1:$O$1,0),FALSE)</f>
        <v>0</v>
      </c>
      <c r="BJ328">
        <f t="shared" si="128"/>
        <v>0</v>
      </c>
      <c r="BK328" t="str">
        <f>VLOOKUP(B328,Miljö!$B$1:$P$482,MATCH("Fossil andel i procent (%)",Miljö!$B$1:$P$1,0),FALSE)</f>
        <v>ET</v>
      </c>
      <c r="BL328">
        <f t="shared" si="129"/>
        <v>40.710999999999999</v>
      </c>
      <c r="BO328" s="21">
        <f t="shared" si="130"/>
        <v>4.2249023605413771E-3</v>
      </c>
      <c r="BP328" s="115">
        <f t="shared" si="131"/>
        <v>0</v>
      </c>
      <c r="BQ328" s="115">
        <f t="shared" si="132"/>
        <v>0.89170003193240155</v>
      </c>
      <c r="BR328" s="115">
        <f t="shared" si="133"/>
        <v>0.10407506570705706</v>
      </c>
      <c r="BT328" s="116">
        <f t="shared" si="134"/>
        <v>1</v>
      </c>
      <c r="BW328" s="115">
        <f>IF(AP328="Ja",VLOOKUP(B328,Miljövärden!$B$2:$H$600,MATCH("Total andel fossilt",Miljövärden!$B$2:$H$2,0),FALSE),"")</f>
        <v>4.2249000000000002E-3</v>
      </c>
      <c r="BX328" s="116">
        <f t="shared" si="135"/>
        <v>-2.360541376950076E-9</v>
      </c>
      <c r="BZ328">
        <f t="shared" si="136"/>
        <v>-2.360541376950076E-9</v>
      </c>
      <c r="CA328" s="115">
        <f t="shared" si="137"/>
        <v>0</v>
      </c>
    </row>
    <row r="329" spans="1:79">
      <c r="A329" t="s">
        <v>524</v>
      </c>
      <c r="B329" t="s">
        <v>525</v>
      </c>
      <c r="C329">
        <f>VLOOKUP($B329,'Tillförd energi'!$B$1:$AI$720,MATCH(C$1,'Tillförd energi'!$B$1:$AQ$1,0),FALSE)</f>
        <v>0</v>
      </c>
      <c r="D329">
        <f>VLOOKUP($B329,'Tillförd energi'!$B$1:$AI$720,MATCH(D$1,'Tillförd energi'!$B$1:$AQ$1,0),FALSE)</f>
        <v>1.6000000000000001E-3</v>
      </c>
      <c r="E329">
        <f>VLOOKUP($B329,'Tillförd energi'!$B$1:$AI$720,MATCH(E$1,'Tillförd energi'!$B$1:$AQ$1,0),FALSE)</f>
        <v>0</v>
      </c>
      <c r="F329">
        <f>VLOOKUP($B329,'Tillförd energi'!$B$1:$AI$720,MATCH(F$1,'Tillförd energi'!$B$1:$AQ$1,0),FALSE)</f>
        <v>0</v>
      </c>
      <c r="G329">
        <f>VLOOKUP($B329,'Tillförd energi'!$B$1:$AI$720,MATCH(G$1,'Tillförd energi'!$B$1:$AQ$1,0),FALSE)</f>
        <v>0</v>
      </c>
      <c r="H329">
        <f>VLOOKUP($B329,'Tillförd energi'!$B$1:$AI$720,MATCH(H$1,'Tillförd energi'!$B$1:$AQ$1,0),FALSE)</f>
        <v>0</v>
      </c>
      <c r="I329">
        <f>VLOOKUP($B329,'Tillförd energi'!$B$1:$AI$720,MATCH(I$1,'Tillförd energi'!$B$1:$AQ$1,0),FALSE)</f>
        <v>0</v>
      </c>
      <c r="J329">
        <f>VLOOKUP($B329,'Tillförd energi'!$B$1:$AI$720,MATCH(J$1,'Tillförd energi'!$B$1:$AQ$1,0),FALSE)</f>
        <v>0</v>
      </c>
      <c r="K329">
        <f>VLOOKUP($B329,'Tillförd energi'!$B$1:$AI$720,MATCH(K$1,'Tillförd energi'!$B$1:$AQ$1,0),FALSE)</f>
        <v>0</v>
      </c>
      <c r="L329">
        <f>VLOOKUP($B329,'Tillförd energi'!$B$1:$AI$720,MATCH(L$1,'Tillförd energi'!$B$1:$AQ$1,0),FALSE)</f>
        <v>0</v>
      </c>
      <c r="M329">
        <f>VLOOKUP($B329,'Tillförd energi'!$B$1:$AI$720,MATCH(M$1,'Tillförd energi'!$B$1:$AQ$1,0),FALSE)</f>
        <v>8.6</v>
      </c>
      <c r="N329">
        <f>VLOOKUP($B329,'Tillförd energi'!$B$1:$AI$720,MATCH(N$1,'Tillförd energi'!$B$1:$AQ$1,0),FALSE)</f>
        <v>4.3</v>
      </c>
      <c r="O329">
        <f>VLOOKUP($B329,'Tillförd energi'!$B$1:$AI$720,MATCH(O$1,'Tillförd energi'!$B$1:$AQ$1,0),FALSE)</f>
        <v>4.3</v>
      </c>
      <c r="P329">
        <f>VLOOKUP($B329,'Tillförd energi'!$B$1:$AI$720,MATCH(P$1,'Tillförd energi'!$B$1:$AQ$1,0),FALSE)</f>
        <v>11.5</v>
      </c>
      <c r="Q329">
        <f>VLOOKUP($B329,'Tillförd energi'!$B$1:$AI$720,MATCH(Q$1,'Tillförd energi'!$B$1:$AQ$1,0),FALSE)</f>
        <v>4.7964700000000002</v>
      </c>
      <c r="R329">
        <f>VLOOKUP($B329,'Tillförd energi'!$B$1:$AI$720,MATCH(R$1,'Tillförd energi'!$B$1:$AQ$1,0),FALSE)</f>
        <v>0</v>
      </c>
      <c r="S329">
        <f>VLOOKUP($B329,'Tillförd energi'!$B$1:$AI$720,MATCH(S$1,'Tillförd energi'!$B$1:$AQ$1,0),FALSE)</f>
        <v>0</v>
      </c>
      <c r="T329">
        <f>VLOOKUP($B329,'Tillförd energi'!$B$1:$AI$720,MATCH(T$1,'Tillförd energi'!$B$1:$AQ$1,0),FALSE)</f>
        <v>0</v>
      </c>
      <c r="U329">
        <f>VLOOKUP($B329,'Tillförd energi'!$B$1:$AI$720,MATCH(U$1,'Tillförd energi'!$B$1:$AQ$1,0),FALSE)</f>
        <v>0</v>
      </c>
      <c r="V329">
        <f>VLOOKUP($B329,'Tillförd energi'!$B$1:$AI$720,MATCH(V$1,'Tillförd energi'!$B$1:$AQ$1,0),FALSE)</f>
        <v>0</v>
      </c>
      <c r="W329">
        <f>VLOOKUP($B329,'Tillförd energi'!$B$1:$AI$720,MATCH(W$1,'Tillförd energi'!$B$1:$AQ$1,0),FALSE)</f>
        <v>0</v>
      </c>
      <c r="X329">
        <f>VLOOKUP($B329,'Tillförd energi'!$B$1:$AI$720,MATCH(X$1,'Tillförd energi'!$B$1:$AQ$1,0),FALSE)</f>
        <v>0</v>
      </c>
      <c r="Y329">
        <f>VLOOKUP($B329,'Tillförd energi'!$B$1:$AI$720,MATCH(Y$1,'Tillförd energi'!$B$1:$AQ$1,0),FALSE)</f>
        <v>0</v>
      </c>
      <c r="Z329">
        <f>VLOOKUP($B329,'Tillförd energi'!$B$1:$AI$720,MATCH(Z$1,'Tillförd energi'!$B$1:$AQ$1,0),FALSE)</f>
        <v>0</v>
      </c>
      <c r="AA329">
        <f>VLOOKUP($B329,'Tillförd energi'!$B$1:$AI$720,MATCH(AA$1,'Tillförd energi'!$B$1:$AQ$1,0),FALSE)</f>
        <v>0</v>
      </c>
      <c r="AB329">
        <f>VLOOKUP($B329,'Tillförd energi'!$B$1:$AI$720,MATCH(AB$1,'Tillförd energi'!$B$1:$AQ$1,0),FALSE)</f>
        <v>0</v>
      </c>
      <c r="AC329">
        <f>VLOOKUP($B329,'Tillförd energi'!$B$1:$AI$720,MATCH(AC$1,'Tillförd energi'!$B$1:$AQ$1,0),FALSE)</f>
        <v>5.5</v>
      </c>
      <c r="AD329">
        <f>VLOOKUP($B329,'Tillförd energi'!$B$1:$AI$720,MATCH(AD$1,'Tillförd energi'!$B$1:$AQ$1,0),FALSE)</f>
        <v>0</v>
      </c>
      <c r="AE329">
        <f>VLOOKUP($B329,'Tillförd energi'!$B$1:$AI$720,MATCH(AE$1,'Tillförd energi'!$B$1:$AQ$1,0),FALSE)</f>
        <v>0</v>
      </c>
      <c r="AF329">
        <f>VLOOKUP($B329,'Tillförd energi'!$B$1:$AI$720,MATCH(AF$1,'Tillförd energi'!$B$1:$AQ$1,0),FALSE)</f>
        <v>0.45600000000000002</v>
      </c>
      <c r="AG329">
        <f>IFERROR(VLOOKUP(B329,Miljö!$B$1:$AC$550,MATCH("Köpt mängd produktionsspecifik fjärrvärme:",Miljö!$B$1:$AC$1,0),FALSE)/1,0)</f>
        <v>0</v>
      </c>
      <c r="AI329">
        <f t="shared" si="115"/>
        <v>39.454070000000002</v>
      </c>
      <c r="AJ329">
        <f t="shared" si="116"/>
        <v>39.454070000000002</v>
      </c>
      <c r="AK329">
        <f>IF(ISERROR(1/VLOOKUP($B329,Leveranser!$B$1:$S$499,MATCH("Såld värme (GWh)",Leveranser!$B$1:$S$1,0),FALSE)),"",VLOOKUP($B329,Leveranser!$B$1:$S$499,MATCH("Såld värme (GWh)",Leveranser!$B$1:$S$1,0),FALSE))</f>
        <v>29.5</v>
      </c>
      <c r="AL329">
        <f>VLOOKUP($B329,Leveranser!$B$1:$Y$499,MATCH("Totalt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114">
        <f t="shared" si="117"/>
        <v>0.74770486289500671</v>
      </c>
      <c r="AP329" t="str">
        <f>IFERROR(VLOOKUP($B329,Miljövärden!$B$2:$H$600,7,FALSE),"Nej, saknas")</f>
        <v>Ja</v>
      </c>
      <c r="AQ329" t="str">
        <f>IFERROR(VLOOKUP($B329,Miljövärden!$B$2:$H$600,6,FALSE),"Nej, saknas")</f>
        <v>Ja</v>
      </c>
      <c r="AU329">
        <f t="shared" si="118"/>
        <v>0.45600000000000002</v>
      </c>
      <c r="AV329">
        <f t="shared" si="119"/>
        <v>0</v>
      </c>
      <c r="AW329">
        <f t="shared" si="120"/>
        <v>33.496470000000002</v>
      </c>
      <c r="AX329">
        <f t="shared" si="121"/>
        <v>0</v>
      </c>
      <c r="AZ329">
        <f t="shared" si="122"/>
        <v>33.496470000000002</v>
      </c>
      <c r="BC329">
        <f t="shared" si="123"/>
        <v>1.6000000000000001E-3</v>
      </c>
      <c r="BD329">
        <f t="shared" si="124"/>
        <v>0</v>
      </c>
      <c r="BE329">
        <f t="shared" si="125"/>
        <v>33.496470000000002</v>
      </c>
      <c r="BF329">
        <f t="shared" si="126"/>
        <v>5.5</v>
      </c>
      <c r="BG329">
        <f t="shared" si="127"/>
        <v>0.45600000000000002</v>
      </c>
      <c r="BH329">
        <f>VLOOKUP(B329,Miljö!$B$1:$BX$482,MATCH("Fossilandel för ursprungspecificerad el ()",Miljö!$B$1:$I$1,0),FALSE)</f>
        <v>0</v>
      </c>
      <c r="BI329">
        <f>VLOOKUP(B329,Miljö!$B$1:$BX$482,MATCH("Kärnkraftsandel för ursprungsspecificerad el ()",Miljö!$B$1:$O$1,0),FALSE)</f>
        <v>0</v>
      </c>
      <c r="BJ329">
        <f t="shared" si="128"/>
        <v>0</v>
      </c>
      <c r="BK329" t="str">
        <f>VLOOKUP(B329,Miljö!$B$1:$P$482,MATCH("Fossil andel i procent (%)",Miljö!$B$1:$P$1,0),FALSE)</f>
        <v>ET</v>
      </c>
      <c r="BL329">
        <f t="shared" si="129"/>
        <v>39.454070000000009</v>
      </c>
      <c r="BO329" s="21">
        <f t="shared" si="130"/>
        <v>4.0553484089220698E-5</v>
      </c>
      <c r="BP329" s="115">
        <f t="shared" si="131"/>
        <v>0</v>
      </c>
      <c r="BQ329" s="115">
        <f t="shared" si="132"/>
        <v>0.86055684495921458</v>
      </c>
      <c r="BR329" s="115">
        <f t="shared" si="133"/>
        <v>0.13940260155669615</v>
      </c>
      <c r="BT329" s="116">
        <f t="shared" si="134"/>
        <v>1</v>
      </c>
      <c r="BW329" s="115">
        <f>IF(AP329="Ja",VLOOKUP(B329,Miljövärden!$B$2:$H$600,MATCH("Total andel fossilt",Miljövärden!$B$2:$H$2,0),FALSE),"")</f>
        <v>4.0553499999999997E-5</v>
      </c>
      <c r="BX329" s="116">
        <f t="shared" si="135"/>
        <v>1.5910779299437537E-11</v>
      </c>
      <c r="BZ329">
        <f t="shared" si="136"/>
        <v>1.5910779299437537E-11</v>
      </c>
      <c r="CA329" s="115">
        <f t="shared" si="137"/>
        <v>0</v>
      </c>
    </row>
    <row r="330" spans="1:79">
      <c r="A330" t="s">
        <v>526</v>
      </c>
      <c r="B330" t="s">
        <v>527</v>
      </c>
      <c r="C330">
        <f>VLOOKUP($B330,'Tillförd energi'!$B$1:$AI$720,MATCH(C$1,'Tillförd energi'!$B$1:$AQ$1,0),FALSE)</f>
        <v>0</v>
      </c>
      <c r="D330">
        <f>VLOOKUP($B330,'Tillförd energi'!$B$1:$AI$720,MATCH(D$1,'Tillförd energi'!$B$1:$AQ$1,0),FALSE)</f>
        <v>0</v>
      </c>
      <c r="E330">
        <f>VLOOKUP($B330,'Tillförd energi'!$B$1:$AI$720,MATCH(E$1,'Tillförd energi'!$B$1:$AQ$1,0),FALSE)</f>
        <v>0</v>
      </c>
      <c r="F330">
        <f>VLOOKUP($B330,'Tillförd energi'!$B$1:$AI$720,MATCH(F$1,'Tillförd energi'!$B$1:$AQ$1,0),FALSE)</f>
        <v>0</v>
      </c>
      <c r="G330">
        <f>VLOOKUP($B330,'Tillförd energi'!$B$1:$AI$720,MATCH(G$1,'Tillförd energi'!$B$1:$AQ$1,0),FALSE)</f>
        <v>0</v>
      </c>
      <c r="H330">
        <f>VLOOKUP($B330,'Tillförd energi'!$B$1:$AI$720,MATCH(H$1,'Tillförd energi'!$B$1:$AQ$1,0),FALSE)</f>
        <v>0</v>
      </c>
      <c r="I330">
        <f>VLOOKUP($B330,'Tillförd energi'!$B$1:$AI$720,MATCH(I$1,'Tillförd energi'!$B$1:$AQ$1,0),FALSE)</f>
        <v>0</v>
      </c>
      <c r="J330">
        <f>VLOOKUP($B330,'Tillförd energi'!$B$1:$AI$720,MATCH(J$1,'Tillförd energi'!$B$1:$AQ$1,0),FALSE)</f>
        <v>0</v>
      </c>
      <c r="K330">
        <f>VLOOKUP($B330,'Tillförd energi'!$B$1:$AI$720,MATCH(K$1,'Tillförd energi'!$B$1:$AQ$1,0),FALSE)</f>
        <v>0</v>
      </c>
      <c r="L330">
        <f>VLOOKUP($B330,'Tillförd energi'!$B$1:$AI$720,MATCH(L$1,'Tillförd energi'!$B$1:$AQ$1,0),FALSE)</f>
        <v>0</v>
      </c>
      <c r="M330">
        <f>VLOOKUP($B330,'Tillförd energi'!$B$1:$AI$720,MATCH(M$1,'Tillförd energi'!$B$1:$AQ$1,0),FALSE)</f>
        <v>0</v>
      </c>
      <c r="N330">
        <f>VLOOKUP($B330,'Tillförd energi'!$B$1:$AI$720,MATCH(N$1,'Tillförd energi'!$B$1:$AQ$1,0),FALSE)</f>
        <v>0</v>
      </c>
      <c r="O330">
        <f>VLOOKUP($B330,'Tillförd energi'!$B$1:$AI$720,MATCH(O$1,'Tillförd energi'!$B$1:$AQ$1,0),FALSE)</f>
        <v>0</v>
      </c>
      <c r="P330">
        <f>VLOOKUP($B330,'Tillförd energi'!$B$1:$AI$720,MATCH(P$1,'Tillförd energi'!$B$1:$AQ$1,0),FALSE)</f>
        <v>0</v>
      </c>
      <c r="Q330">
        <f>VLOOKUP($B330,'Tillförd energi'!$B$1:$AI$720,MATCH(Q$1,'Tillförd energi'!$B$1:$AQ$1,0),FALSE)</f>
        <v>0</v>
      </c>
      <c r="R330">
        <f>VLOOKUP($B330,'Tillförd energi'!$B$1:$AI$720,MATCH(R$1,'Tillförd energi'!$B$1:$AQ$1,0),FALSE)</f>
        <v>1.329</v>
      </c>
      <c r="S330">
        <f>VLOOKUP($B330,'Tillförd energi'!$B$1:$AI$720,MATCH(S$1,'Tillförd energi'!$B$1:$AQ$1,0),FALSE)</f>
        <v>2.8490000000000002</v>
      </c>
      <c r="T330">
        <f>VLOOKUP($B330,'Tillförd energi'!$B$1:$AI$720,MATCH(T$1,'Tillförd energi'!$B$1:$AQ$1,0),FALSE)</f>
        <v>0</v>
      </c>
      <c r="U330">
        <f>VLOOKUP($B330,'Tillförd energi'!$B$1:$AI$720,MATCH(U$1,'Tillförd energi'!$B$1:$AQ$1,0),FALSE)</f>
        <v>0</v>
      </c>
      <c r="V330">
        <f>VLOOKUP($B330,'Tillförd energi'!$B$1:$AI$720,MATCH(V$1,'Tillförd energi'!$B$1:$AQ$1,0),FALSE)</f>
        <v>0</v>
      </c>
      <c r="W330">
        <f>VLOOKUP($B330,'Tillförd energi'!$B$1:$AI$720,MATCH(W$1,'Tillförd energi'!$B$1:$AQ$1,0),FALSE)</f>
        <v>0</v>
      </c>
      <c r="X330">
        <f>VLOOKUP($B330,'Tillförd energi'!$B$1:$AI$720,MATCH(X$1,'Tillförd energi'!$B$1:$AQ$1,0),FALSE)</f>
        <v>0</v>
      </c>
      <c r="Y330">
        <f>VLOOKUP($B330,'Tillförd energi'!$B$1:$AI$720,MATCH(Y$1,'Tillförd energi'!$B$1:$AQ$1,0),FALSE)</f>
        <v>0</v>
      </c>
      <c r="Z330">
        <f>VLOOKUP($B330,'Tillförd energi'!$B$1:$AI$720,MATCH(Z$1,'Tillförd energi'!$B$1:$AQ$1,0),FALSE)</f>
        <v>0</v>
      </c>
      <c r="AA330">
        <f>VLOOKUP($B330,'Tillförd energi'!$B$1:$AI$720,MATCH(AA$1,'Tillförd energi'!$B$1:$AQ$1,0),FALSE)</f>
        <v>0</v>
      </c>
      <c r="AB330">
        <f>VLOOKUP($B330,'Tillförd energi'!$B$1:$AI$720,MATCH(AB$1,'Tillförd energi'!$B$1:$AQ$1,0),FALSE)</f>
        <v>0</v>
      </c>
      <c r="AC330">
        <f>VLOOKUP($B330,'Tillförd energi'!$B$1:$AI$720,MATCH(AC$1,'Tillförd energi'!$B$1:$AQ$1,0),FALSE)</f>
        <v>0</v>
      </c>
      <c r="AD330">
        <f>VLOOKUP($B330,'Tillförd energi'!$B$1:$AI$720,MATCH(AD$1,'Tillförd energi'!$B$1:$AQ$1,0),FALSE)</f>
        <v>0</v>
      </c>
      <c r="AE330">
        <f>VLOOKUP($B330,'Tillförd energi'!$B$1:$AI$720,MATCH(AE$1,'Tillförd energi'!$B$1:$AQ$1,0),FALSE)</f>
        <v>0</v>
      </c>
      <c r="AF330">
        <f>VLOOKUP($B330,'Tillförd energi'!$B$1:$AI$720,MATCH(AF$1,'Tillförd energi'!$B$1:$AQ$1,0),FALSE)</f>
        <v>5.3999999999999999E-2</v>
      </c>
      <c r="AG330">
        <f>IFERROR(VLOOKUP(B330,Miljö!$B$1:$AC$550,MATCH("Köpt mängd produktionsspecifik fjärrvärme:",Miljö!$B$1:$AC$1,0),FALSE)/1,0)</f>
        <v>0</v>
      </c>
      <c r="AI330">
        <f t="shared" si="115"/>
        <v>4.2320000000000002</v>
      </c>
      <c r="AJ330">
        <f t="shared" si="116"/>
        <v>4.2320000000000002</v>
      </c>
      <c r="AK330">
        <f>IF(ISERROR(1/VLOOKUP($B330,Leveranser!$B$1:$S$499,MATCH("Såld värme (GWh)",Leveranser!$B$1:$S$1,0),FALSE)),"",VLOOKUP($B330,Leveranser!$B$1:$S$499,MATCH("Såld värme (GWh)",Leveranser!$B$1:$S$1,0),FALSE))</f>
        <v>3.1669999999999998</v>
      </c>
      <c r="AL330">
        <f>VLOOKUP($B330,Leveranser!$B$1:$Y$499,MATCH("Totalt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114">
        <f t="shared" si="117"/>
        <v>0.74834593572778818</v>
      </c>
      <c r="AP330" t="str">
        <f>IFERROR(VLOOKUP($B330,Miljövärden!$B$2:$H$600,7,FALSE),"Nej, saknas")</f>
        <v>Ja</v>
      </c>
      <c r="AQ330" t="str">
        <f>IFERROR(VLOOKUP($B330,Miljövärden!$B$2:$H$600,6,FALSE),"Nej, saknas")</f>
        <v>Ja</v>
      </c>
      <c r="AU330">
        <f t="shared" si="118"/>
        <v>5.3999999999999999E-2</v>
      </c>
      <c r="AV330">
        <f t="shared" si="119"/>
        <v>0</v>
      </c>
      <c r="AW330">
        <f t="shared" si="120"/>
        <v>0</v>
      </c>
      <c r="AX330">
        <f t="shared" si="121"/>
        <v>4.1779999999999999</v>
      </c>
      <c r="AZ330">
        <f t="shared" si="122"/>
        <v>4.1779999999999999</v>
      </c>
      <c r="BC330">
        <f t="shared" si="123"/>
        <v>0</v>
      </c>
      <c r="BD330">
        <f t="shared" si="124"/>
        <v>0</v>
      </c>
      <c r="BE330">
        <f t="shared" si="125"/>
        <v>4.1779999999999999</v>
      </c>
      <c r="BF330">
        <f t="shared" si="126"/>
        <v>0</v>
      </c>
      <c r="BG330">
        <f t="shared" si="127"/>
        <v>5.3999999999999999E-2</v>
      </c>
      <c r="BH330">
        <f>VLOOKUP(B330,Miljö!$B$1:$BX$482,MATCH("Fossilandel för ursprungspecificerad el ()",Miljö!$B$1:$I$1,0),FALSE)</f>
        <v>0</v>
      </c>
      <c r="BI330">
        <f>VLOOKUP(B330,Miljö!$B$1:$BX$482,MATCH("Kärnkraftsandel för ursprungsspecificerad el ()",Miljö!$B$1:$O$1,0),FALSE)</f>
        <v>0</v>
      </c>
      <c r="BJ330">
        <f t="shared" si="128"/>
        <v>0</v>
      </c>
      <c r="BK330" t="str">
        <f>VLOOKUP(B330,Miljö!$B$1:$P$482,MATCH("Fossil andel i procent (%)",Miljö!$B$1:$P$1,0),FALSE)</f>
        <v>ET</v>
      </c>
      <c r="BL330">
        <f t="shared" si="129"/>
        <v>4.2320000000000002</v>
      </c>
      <c r="BO330" s="21">
        <f t="shared" si="130"/>
        <v>0</v>
      </c>
      <c r="BP330" s="115">
        <f t="shared" si="131"/>
        <v>0</v>
      </c>
      <c r="BQ330" s="115">
        <f t="shared" si="132"/>
        <v>1</v>
      </c>
      <c r="BR330" s="115">
        <f t="shared" si="133"/>
        <v>0</v>
      </c>
      <c r="BT330" s="116">
        <f t="shared" si="134"/>
        <v>1</v>
      </c>
      <c r="BW330" s="115">
        <f>IF(AP330="Ja",VLOOKUP(B330,Miljövärden!$B$2:$H$600,MATCH("Total andel fossilt",Miljövärden!$B$2:$H$2,0),FALSE),"")</f>
        <v>0</v>
      </c>
      <c r="BX330" s="116">
        <f t="shared" si="135"/>
        <v>0</v>
      </c>
      <c r="BZ330">
        <f t="shared" si="136"/>
        <v>0</v>
      </c>
      <c r="CA330" s="115">
        <f t="shared" si="137"/>
        <v>0</v>
      </c>
    </row>
    <row r="331" spans="1:79">
      <c r="A331" t="s">
        <v>526</v>
      </c>
      <c r="B331" t="s">
        <v>528</v>
      </c>
      <c r="C331">
        <f>VLOOKUP($B331,'Tillförd energi'!$B$1:$AI$720,MATCH(C$1,'Tillförd energi'!$B$1:$AQ$1,0),FALSE)</f>
        <v>0</v>
      </c>
      <c r="D331">
        <f>VLOOKUP($B331,'Tillförd energi'!$B$1:$AI$720,MATCH(D$1,'Tillförd energi'!$B$1:$AQ$1,0),FALSE)</f>
        <v>0</v>
      </c>
      <c r="E331">
        <f>VLOOKUP($B331,'Tillförd energi'!$B$1:$AI$720,MATCH(E$1,'Tillförd energi'!$B$1:$AQ$1,0),FALSE)</f>
        <v>0</v>
      </c>
      <c r="F331">
        <f>VLOOKUP($B331,'Tillförd energi'!$B$1:$AI$720,MATCH(F$1,'Tillförd energi'!$B$1:$AQ$1,0),FALSE)</f>
        <v>0</v>
      </c>
      <c r="G331">
        <f>VLOOKUP($B331,'Tillförd energi'!$B$1:$AI$720,MATCH(G$1,'Tillförd energi'!$B$1:$AQ$1,0),FALSE)</f>
        <v>0</v>
      </c>
      <c r="H331">
        <f>VLOOKUP($B331,'Tillförd energi'!$B$1:$AI$720,MATCH(H$1,'Tillförd energi'!$B$1:$AQ$1,0),FALSE)</f>
        <v>0</v>
      </c>
      <c r="I331">
        <f>VLOOKUP($B331,'Tillförd energi'!$B$1:$AI$720,MATCH(I$1,'Tillförd energi'!$B$1:$AQ$1,0),FALSE)</f>
        <v>0</v>
      </c>
      <c r="J331">
        <f>VLOOKUP($B331,'Tillförd energi'!$B$1:$AI$720,MATCH(J$1,'Tillförd energi'!$B$1:$AQ$1,0),FALSE)</f>
        <v>0</v>
      </c>
      <c r="K331">
        <f>VLOOKUP($B331,'Tillförd energi'!$B$1:$AI$720,MATCH(K$1,'Tillförd energi'!$B$1:$AQ$1,0),FALSE)</f>
        <v>0</v>
      </c>
      <c r="L331">
        <f>VLOOKUP($B331,'Tillförd energi'!$B$1:$AI$720,MATCH(L$1,'Tillförd energi'!$B$1:$AQ$1,0),FALSE)</f>
        <v>0</v>
      </c>
      <c r="M331">
        <f>VLOOKUP($B331,'Tillförd energi'!$B$1:$AI$720,MATCH(M$1,'Tillförd energi'!$B$1:$AQ$1,0),FALSE)</f>
        <v>0</v>
      </c>
      <c r="N331">
        <f>VLOOKUP($B331,'Tillförd energi'!$B$1:$AI$720,MATCH(N$1,'Tillförd energi'!$B$1:$AQ$1,0),FALSE)</f>
        <v>0</v>
      </c>
      <c r="O331">
        <f>VLOOKUP($B331,'Tillförd energi'!$B$1:$AI$720,MATCH(O$1,'Tillförd energi'!$B$1:$AQ$1,0),FALSE)</f>
        <v>0</v>
      </c>
      <c r="P331">
        <f>VLOOKUP($B331,'Tillförd energi'!$B$1:$AI$720,MATCH(P$1,'Tillförd energi'!$B$1:$AQ$1,0),FALSE)</f>
        <v>0</v>
      </c>
      <c r="Q331">
        <f>VLOOKUP($B331,'Tillförd energi'!$B$1:$AI$720,MATCH(Q$1,'Tillförd energi'!$B$1:$AQ$1,0),FALSE)</f>
        <v>0</v>
      </c>
      <c r="R331">
        <f>VLOOKUP($B331,'Tillförd energi'!$B$1:$AI$720,MATCH(R$1,'Tillförd energi'!$B$1:$AQ$1,0),FALSE)</f>
        <v>7.8250000000000002</v>
      </c>
      <c r="S331">
        <f>VLOOKUP($B331,'Tillförd energi'!$B$1:$AI$720,MATCH(S$1,'Tillförd energi'!$B$1:$AQ$1,0),FALSE)</f>
        <v>0</v>
      </c>
      <c r="T331">
        <f>VLOOKUP($B331,'Tillförd energi'!$B$1:$AI$720,MATCH(T$1,'Tillförd energi'!$B$1:$AQ$1,0),FALSE)</f>
        <v>0</v>
      </c>
      <c r="U331">
        <f>VLOOKUP($B331,'Tillförd energi'!$B$1:$AI$720,MATCH(U$1,'Tillförd energi'!$B$1:$AQ$1,0),FALSE)</f>
        <v>0</v>
      </c>
      <c r="V331">
        <f>VLOOKUP($B331,'Tillförd energi'!$B$1:$AI$720,MATCH(V$1,'Tillförd energi'!$B$1:$AQ$1,0),FALSE)</f>
        <v>0</v>
      </c>
      <c r="W331">
        <f>VLOOKUP($B331,'Tillförd energi'!$B$1:$AI$720,MATCH(W$1,'Tillförd energi'!$B$1:$AQ$1,0),FALSE)</f>
        <v>0</v>
      </c>
      <c r="X331">
        <f>VLOOKUP($B331,'Tillförd energi'!$B$1:$AI$720,MATCH(X$1,'Tillförd energi'!$B$1:$AQ$1,0),FALSE)</f>
        <v>0</v>
      </c>
      <c r="Y331">
        <f>VLOOKUP($B331,'Tillförd energi'!$B$1:$AI$720,MATCH(Y$1,'Tillförd energi'!$B$1:$AQ$1,0),FALSE)</f>
        <v>0</v>
      </c>
      <c r="Z331">
        <f>VLOOKUP($B331,'Tillförd energi'!$B$1:$AI$720,MATCH(Z$1,'Tillförd energi'!$B$1:$AQ$1,0),FALSE)</f>
        <v>0.14299999999999999</v>
      </c>
      <c r="AA331">
        <f>VLOOKUP($B331,'Tillförd energi'!$B$1:$AI$720,MATCH(AA$1,'Tillförd energi'!$B$1:$AQ$1,0),FALSE)</f>
        <v>0</v>
      </c>
      <c r="AB331">
        <f>VLOOKUP($B331,'Tillförd energi'!$B$1:$AI$720,MATCH(AB$1,'Tillförd energi'!$B$1:$AQ$1,0),FALSE)</f>
        <v>0</v>
      </c>
      <c r="AC331">
        <f>VLOOKUP($B331,'Tillförd energi'!$B$1:$AI$720,MATCH(AC$1,'Tillförd energi'!$B$1:$AQ$1,0),FALSE)</f>
        <v>0</v>
      </c>
      <c r="AD331">
        <f>VLOOKUP($B331,'Tillförd energi'!$B$1:$AI$720,MATCH(AD$1,'Tillförd energi'!$B$1:$AQ$1,0),FALSE)</f>
        <v>0</v>
      </c>
      <c r="AE331">
        <f>VLOOKUP($B331,'Tillförd energi'!$B$1:$AI$720,MATCH(AE$1,'Tillförd energi'!$B$1:$AQ$1,0),FALSE)</f>
        <v>0</v>
      </c>
      <c r="AF331">
        <f>VLOOKUP($B331,'Tillförd energi'!$B$1:$AI$720,MATCH(AF$1,'Tillförd energi'!$B$1:$AQ$1,0),FALSE)</f>
        <v>0.109</v>
      </c>
      <c r="AG331">
        <f>IFERROR(VLOOKUP(B331,Miljö!$B$1:$AC$550,MATCH("Köpt mängd produktionsspecifik fjärrvärme:",Miljö!$B$1:$AC$1,0),FALSE)/1,0)</f>
        <v>0</v>
      </c>
      <c r="AI331">
        <f t="shared" si="115"/>
        <v>8.077</v>
      </c>
      <c r="AJ331">
        <f t="shared" si="116"/>
        <v>8.077</v>
      </c>
      <c r="AK331">
        <f>IF(ISERROR(1/VLOOKUP($B331,Leveranser!$B$1:$S$499,MATCH("Såld värme (GWh)",Leveranser!$B$1:$S$1,0),FALSE)),"",VLOOKUP($B331,Leveranser!$B$1:$S$499,MATCH("Såld värme (GWh)",Leveranser!$B$1:$S$1,0),FALSE))</f>
        <v>5.7</v>
      </c>
      <c r="AL331">
        <f>VLOOKUP($B331,Leveranser!$B$1:$Y$499,MATCH("Totalt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114">
        <f t="shared" si="117"/>
        <v>0.70570756468986007</v>
      </c>
      <c r="AP331" t="str">
        <f>IFERROR(VLOOKUP($B331,Miljövärden!$B$2:$H$600,7,FALSE),"Nej, saknas")</f>
        <v>Ja</v>
      </c>
      <c r="AQ331" t="str">
        <f>IFERROR(VLOOKUP($B331,Miljövärden!$B$2:$H$600,6,FALSE),"Nej, saknas")</f>
        <v>Ja</v>
      </c>
      <c r="AU331">
        <f t="shared" si="118"/>
        <v>0.252</v>
      </c>
      <c r="AV331">
        <f t="shared" si="119"/>
        <v>0</v>
      </c>
      <c r="AW331">
        <f t="shared" si="120"/>
        <v>0</v>
      </c>
      <c r="AX331">
        <f t="shared" si="121"/>
        <v>7.8250000000000002</v>
      </c>
      <c r="AZ331">
        <f t="shared" si="122"/>
        <v>7.8250000000000002</v>
      </c>
      <c r="BC331">
        <f t="shared" si="123"/>
        <v>0</v>
      </c>
      <c r="BD331">
        <f t="shared" si="124"/>
        <v>0</v>
      </c>
      <c r="BE331">
        <f t="shared" si="125"/>
        <v>7.8250000000000002</v>
      </c>
      <c r="BF331">
        <f t="shared" si="126"/>
        <v>0</v>
      </c>
      <c r="BG331">
        <f t="shared" si="127"/>
        <v>0.252</v>
      </c>
      <c r="BH331">
        <f>VLOOKUP(B331,Miljö!$B$1:$BX$482,MATCH("Fossilandel för ursprungspecificerad el ()",Miljö!$B$1:$I$1,0),FALSE)</f>
        <v>0</v>
      </c>
      <c r="BI331">
        <f>VLOOKUP(B331,Miljö!$B$1:$BX$482,MATCH("Kärnkraftsandel för ursprungsspecificerad el ()",Miljö!$B$1:$O$1,0),FALSE)</f>
        <v>0</v>
      </c>
      <c r="BJ331">
        <f t="shared" si="128"/>
        <v>0</v>
      </c>
      <c r="BK331" t="str">
        <f>VLOOKUP(B331,Miljö!$B$1:$P$482,MATCH("Fossil andel i procent (%)",Miljö!$B$1:$P$1,0),FALSE)</f>
        <v>ET</v>
      </c>
      <c r="BL331">
        <f t="shared" si="129"/>
        <v>8.077</v>
      </c>
      <c r="BO331" s="21">
        <f t="shared" si="130"/>
        <v>0</v>
      </c>
      <c r="BP331" s="115">
        <f t="shared" si="131"/>
        <v>0</v>
      </c>
      <c r="BQ331" s="115">
        <f t="shared" si="132"/>
        <v>1</v>
      </c>
      <c r="BR331" s="115">
        <f t="shared" si="133"/>
        <v>0</v>
      </c>
      <c r="BT331" s="116">
        <f t="shared" si="134"/>
        <v>1</v>
      </c>
      <c r="BW331" s="115">
        <f>IF(AP331="Ja",VLOOKUP(B331,Miljövärden!$B$2:$H$600,MATCH("Total andel fossilt",Miljövärden!$B$2:$H$2,0),FALSE),"")</f>
        <v>0</v>
      </c>
      <c r="BX331" s="116">
        <f t="shared" si="135"/>
        <v>0</v>
      </c>
      <c r="BZ331">
        <f t="shared" si="136"/>
        <v>0</v>
      </c>
      <c r="CA331" s="115">
        <f t="shared" si="137"/>
        <v>0</v>
      </c>
    </row>
    <row r="332" spans="1:79">
      <c r="A332" t="s">
        <v>526</v>
      </c>
      <c r="B332" t="s">
        <v>529</v>
      </c>
      <c r="C332">
        <f>VLOOKUP($B332,'Tillförd energi'!$B$1:$AI$720,MATCH(C$1,'Tillförd energi'!$B$1:$AQ$1,0),FALSE)</f>
        <v>0</v>
      </c>
      <c r="D332">
        <f>VLOOKUP($B332,'Tillförd energi'!$B$1:$AI$720,MATCH(D$1,'Tillförd energi'!$B$1:$AQ$1,0),FALSE)</f>
        <v>0</v>
      </c>
      <c r="E332">
        <f>VLOOKUP($B332,'Tillförd energi'!$B$1:$AI$720,MATCH(E$1,'Tillförd energi'!$B$1:$AQ$1,0),FALSE)</f>
        <v>0</v>
      </c>
      <c r="F332">
        <f>VLOOKUP($B332,'Tillförd energi'!$B$1:$AI$720,MATCH(F$1,'Tillförd energi'!$B$1:$AQ$1,0),FALSE)</f>
        <v>0</v>
      </c>
      <c r="G332">
        <f>VLOOKUP($B332,'Tillförd energi'!$B$1:$AI$720,MATCH(G$1,'Tillförd energi'!$B$1:$AQ$1,0),FALSE)</f>
        <v>0</v>
      </c>
      <c r="H332">
        <f>VLOOKUP($B332,'Tillförd energi'!$B$1:$AI$720,MATCH(H$1,'Tillförd energi'!$B$1:$AQ$1,0),FALSE)</f>
        <v>0</v>
      </c>
      <c r="I332">
        <f>VLOOKUP($B332,'Tillförd energi'!$B$1:$AI$720,MATCH(I$1,'Tillförd energi'!$B$1:$AQ$1,0),FALSE)</f>
        <v>0</v>
      </c>
      <c r="J332">
        <f>VLOOKUP($B332,'Tillförd energi'!$B$1:$AI$720,MATCH(J$1,'Tillförd energi'!$B$1:$AQ$1,0),FALSE)</f>
        <v>8.59</v>
      </c>
      <c r="K332">
        <f>VLOOKUP($B332,'Tillförd energi'!$B$1:$AI$720,MATCH(K$1,'Tillförd energi'!$B$1:$AQ$1,0),FALSE)</f>
        <v>0</v>
      </c>
      <c r="L332">
        <f>VLOOKUP($B332,'Tillförd energi'!$B$1:$AI$720,MATCH(L$1,'Tillförd energi'!$B$1:$AQ$1,0),FALSE)</f>
        <v>0</v>
      </c>
      <c r="M332">
        <f>VLOOKUP($B332,'Tillförd energi'!$B$1:$AI$720,MATCH(M$1,'Tillförd energi'!$B$1:$AQ$1,0),FALSE)</f>
        <v>0</v>
      </c>
      <c r="N332">
        <f>VLOOKUP($B332,'Tillförd energi'!$B$1:$AI$720,MATCH(N$1,'Tillförd energi'!$B$1:$AQ$1,0),FALSE)</f>
        <v>0</v>
      </c>
      <c r="O332">
        <f>VLOOKUP($B332,'Tillförd energi'!$B$1:$AI$720,MATCH(O$1,'Tillförd energi'!$B$1:$AQ$1,0),FALSE)</f>
        <v>0</v>
      </c>
      <c r="P332">
        <f>VLOOKUP($B332,'Tillförd energi'!$B$1:$AI$720,MATCH(P$1,'Tillförd energi'!$B$1:$AQ$1,0),FALSE)</f>
        <v>21.885999999999999</v>
      </c>
      <c r="Q332">
        <f>VLOOKUP($B332,'Tillförd energi'!$B$1:$AI$720,MATCH(Q$1,'Tillförd energi'!$B$1:$AQ$1,0),FALSE)</f>
        <v>0</v>
      </c>
      <c r="R332">
        <f>VLOOKUP($B332,'Tillförd energi'!$B$1:$AI$720,MATCH(R$1,'Tillförd energi'!$B$1:$AQ$1,0),FALSE)</f>
        <v>0</v>
      </c>
      <c r="S332">
        <f>VLOOKUP($B332,'Tillförd energi'!$B$1:$AI$720,MATCH(S$1,'Tillförd energi'!$B$1:$AQ$1,0),FALSE)</f>
        <v>0</v>
      </c>
      <c r="T332">
        <f>VLOOKUP($B332,'Tillförd energi'!$B$1:$AI$720,MATCH(T$1,'Tillförd energi'!$B$1:$AQ$1,0),FALSE)</f>
        <v>0</v>
      </c>
      <c r="U332">
        <f>VLOOKUP($B332,'Tillförd energi'!$B$1:$AI$720,MATCH(U$1,'Tillförd energi'!$B$1:$AQ$1,0),FALSE)</f>
        <v>0</v>
      </c>
      <c r="V332">
        <f>VLOOKUP($B332,'Tillförd energi'!$B$1:$AI$720,MATCH(V$1,'Tillförd energi'!$B$1:$AQ$1,0),FALSE)</f>
        <v>5.0717600000000003</v>
      </c>
      <c r="W332">
        <f>VLOOKUP($B332,'Tillförd energi'!$B$1:$AI$720,MATCH(W$1,'Tillförd energi'!$B$1:$AQ$1,0),FALSE)</f>
        <v>1.508</v>
      </c>
      <c r="X332">
        <f>VLOOKUP($B332,'Tillförd energi'!$B$1:$AI$720,MATCH(X$1,'Tillförd energi'!$B$1:$AQ$1,0),FALSE)</f>
        <v>0</v>
      </c>
      <c r="Y332">
        <f>VLOOKUP($B332,'Tillförd energi'!$B$1:$AI$720,MATCH(Y$1,'Tillförd energi'!$B$1:$AQ$1,0),FALSE)</f>
        <v>0</v>
      </c>
      <c r="Z332">
        <f>VLOOKUP($B332,'Tillförd energi'!$B$1:$AI$720,MATCH(Z$1,'Tillförd energi'!$B$1:$AQ$1,0),FALSE)</f>
        <v>0</v>
      </c>
      <c r="AA332">
        <f>VLOOKUP($B332,'Tillförd energi'!$B$1:$AI$720,MATCH(AA$1,'Tillförd energi'!$B$1:$AQ$1,0),FALSE)</f>
        <v>0</v>
      </c>
      <c r="AB332">
        <f>VLOOKUP($B332,'Tillförd energi'!$B$1:$AI$720,MATCH(AB$1,'Tillförd energi'!$B$1:$AQ$1,0),FALSE)</f>
        <v>0</v>
      </c>
      <c r="AC332">
        <f>VLOOKUP($B332,'Tillförd energi'!$B$1:$AI$720,MATCH(AC$1,'Tillförd energi'!$B$1:$AQ$1,0),FALSE)</f>
        <v>3.6640000000000001</v>
      </c>
      <c r="AD332">
        <f>VLOOKUP($B332,'Tillförd energi'!$B$1:$AI$720,MATCH(AD$1,'Tillförd energi'!$B$1:$AQ$1,0),FALSE)</f>
        <v>141.94800000000001</v>
      </c>
      <c r="AE332">
        <f>VLOOKUP($B332,'Tillförd energi'!$B$1:$AI$720,MATCH(AE$1,'Tillförd energi'!$B$1:$AQ$1,0),FALSE)</f>
        <v>0</v>
      </c>
      <c r="AF332">
        <f>VLOOKUP($B332,'Tillförd energi'!$B$1:$AI$720,MATCH(AF$1,'Tillförd energi'!$B$1:$AQ$1,0),FALSE)</f>
        <v>2.6629999999999998</v>
      </c>
      <c r="AG332">
        <f>IFERROR(VLOOKUP(B332,Miljö!$B$1:$AC$550,MATCH("Köpt mängd produktionsspecifik fjärrvärme:",Miljö!$B$1:$AC$1,0),FALSE)/1,0)</f>
        <v>0</v>
      </c>
      <c r="AI332">
        <f t="shared" si="115"/>
        <v>185.33076000000003</v>
      </c>
      <c r="AJ332">
        <f t="shared" si="116"/>
        <v>185.33076000000003</v>
      </c>
      <c r="AK332">
        <f>IF(ISERROR(1/VLOOKUP($B332,Leveranser!$B$1:$S$499,MATCH("Såld värme (GWh)",Leveranser!$B$1:$S$1,0),FALSE)),"",VLOOKUP($B332,Leveranser!$B$1:$S$499,MATCH("Såld värme (GWh)",Leveranser!$B$1:$S$1,0),FALSE))</f>
        <v>141.15700000000001</v>
      </c>
      <c r="AL332">
        <f>VLOOKUP($B332,Leveranser!$B$1:$Y$499,MATCH("Totalt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0</v>
      </c>
      <c r="AN332" s="114">
        <f t="shared" si="117"/>
        <v>0.76164906462370296</v>
      </c>
      <c r="AP332" t="str">
        <f>IFERROR(VLOOKUP($B332,Miljövärden!$B$2:$H$600,7,FALSE),"Nej, saknas")</f>
        <v>Ja</v>
      </c>
      <c r="AQ332" t="str">
        <f>IFERROR(VLOOKUP($B332,Miljövärden!$B$2:$H$600,6,FALSE),"Nej, saknas")</f>
        <v>Ja</v>
      </c>
      <c r="AU332">
        <f t="shared" si="118"/>
        <v>2.6629999999999998</v>
      </c>
      <c r="AV332">
        <f t="shared" si="119"/>
        <v>0</v>
      </c>
      <c r="AW332">
        <f t="shared" si="120"/>
        <v>21.885999999999999</v>
      </c>
      <c r="AX332">
        <f t="shared" si="121"/>
        <v>0</v>
      </c>
      <c r="AZ332">
        <f t="shared" si="122"/>
        <v>28.46576</v>
      </c>
      <c r="BC332">
        <f t="shared" si="123"/>
        <v>0</v>
      </c>
      <c r="BD332">
        <f t="shared" si="124"/>
        <v>0</v>
      </c>
      <c r="BE332">
        <f t="shared" si="125"/>
        <v>28.46576</v>
      </c>
      <c r="BF332">
        <f t="shared" si="126"/>
        <v>154.202</v>
      </c>
      <c r="BG332">
        <f t="shared" si="127"/>
        <v>2.6629999999999998</v>
      </c>
      <c r="BH332">
        <f>VLOOKUP(B332,Miljö!$B$1:$BX$482,MATCH("Fossilandel för ursprungspecificerad el ()",Miljö!$B$1:$I$1,0),FALSE)</f>
        <v>0</v>
      </c>
      <c r="BI332">
        <f>VLOOKUP(B332,Miljö!$B$1:$BX$482,MATCH("Kärnkraftsandel för ursprungsspecificerad el ()",Miljö!$B$1:$O$1,0),FALSE)</f>
        <v>0</v>
      </c>
      <c r="BJ332">
        <f t="shared" si="128"/>
        <v>0</v>
      </c>
      <c r="BK332" t="str">
        <f>VLOOKUP(B332,Miljö!$B$1:$P$482,MATCH("Fossil andel i procent (%)",Miljö!$B$1:$P$1,0),FALSE)</f>
        <v>ET</v>
      </c>
      <c r="BL332">
        <f t="shared" si="129"/>
        <v>185.33076</v>
      </c>
      <c r="BO332" s="21">
        <f t="shared" si="130"/>
        <v>0</v>
      </c>
      <c r="BP332" s="115">
        <f t="shared" si="131"/>
        <v>0</v>
      </c>
      <c r="BQ332" s="115">
        <f t="shared" si="132"/>
        <v>0.16796326740364093</v>
      </c>
      <c r="BR332" s="115">
        <f t="shared" si="133"/>
        <v>0.83203673259635902</v>
      </c>
      <c r="BT332" s="116">
        <f t="shared" si="134"/>
        <v>1</v>
      </c>
      <c r="BW332" s="115">
        <f>IF(AP332="Ja",VLOOKUP(B332,Miljövärden!$B$2:$H$600,MATCH("Total andel fossilt",Miljövärden!$B$2:$H$2,0),FALSE),"")</f>
        <v>0</v>
      </c>
      <c r="BX332" s="116">
        <f t="shared" si="135"/>
        <v>0</v>
      </c>
      <c r="BZ332">
        <f t="shared" si="136"/>
        <v>0</v>
      </c>
      <c r="CA332" s="115">
        <f t="shared" si="137"/>
        <v>0</v>
      </c>
    </row>
    <row r="333" spans="1:79">
      <c r="A333" t="s">
        <v>526</v>
      </c>
      <c r="B333" t="s">
        <v>530</v>
      </c>
      <c r="C333">
        <f>VLOOKUP($B333,'Tillförd energi'!$B$1:$AI$720,MATCH(C$1,'Tillförd energi'!$B$1:$AQ$1,0),FALSE)</f>
        <v>0</v>
      </c>
      <c r="D333">
        <f>VLOOKUP($B333,'Tillförd energi'!$B$1:$AI$720,MATCH(D$1,'Tillförd energi'!$B$1:$AQ$1,0),FALSE)</f>
        <v>0</v>
      </c>
      <c r="E333">
        <f>VLOOKUP($B333,'Tillförd energi'!$B$1:$AI$720,MATCH(E$1,'Tillförd energi'!$B$1:$AQ$1,0),FALSE)</f>
        <v>0</v>
      </c>
      <c r="F333">
        <f>VLOOKUP($B333,'Tillförd energi'!$B$1:$AI$720,MATCH(F$1,'Tillförd energi'!$B$1:$AQ$1,0),FALSE)</f>
        <v>0</v>
      </c>
      <c r="G333">
        <f>VLOOKUP($B333,'Tillförd energi'!$B$1:$AI$720,MATCH(G$1,'Tillförd energi'!$B$1:$AQ$1,0),FALSE)</f>
        <v>0</v>
      </c>
      <c r="H333">
        <f>VLOOKUP($B333,'Tillförd energi'!$B$1:$AI$720,MATCH(H$1,'Tillförd energi'!$B$1:$AQ$1,0),FALSE)</f>
        <v>0</v>
      </c>
      <c r="I333">
        <f>VLOOKUP($B333,'Tillförd energi'!$B$1:$AI$720,MATCH(I$1,'Tillförd energi'!$B$1:$AQ$1,0),FALSE)</f>
        <v>0</v>
      </c>
      <c r="J333">
        <f>VLOOKUP($B333,'Tillförd energi'!$B$1:$AI$720,MATCH(J$1,'Tillförd energi'!$B$1:$AQ$1,0),FALSE)</f>
        <v>0</v>
      </c>
      <c r="K333">
        <f>VLOOKUP($B333,'Tillförd energi'!$B$1:$AI$720,MATCH(K$1,'Tillförd energi'!$B$1:$AQ$1,0),FALSE)</f>
        <v>0</v>
      </c>
      <c r="L333">
        <f>VLOOKUP($B333,'Tillförd energi'!$B$1:$AI$720,MATCH(L$1,'Tillförd energi'!$B$1:$AQ$1,0),FALSE)</f>
        <v>0</v>
      </c>
      <c r="M333">
        <f>VLOOKUP($B333,'Tillförd energi'!$B$1:$AI$720,MATCH(M$1,'Tillförd energi'!$B$1:$AQ$1,0),FALSE)</f>
        <v>0</v>
      </c>
      <c r="N333">
        <f>VLOOKUP($B333,'Tillförd energi'!$B$1:$AI$720,MATCH(N$1,'Tillförd energi'!$B$1:$AQ$1,0),FALSE)</f>
        <v>0</v>
      </c>
      <c r="O333">
        <f>VLOOKUP($B333,'Tillförd energi'!$B$1:$AI$720,MATCH(O$1,'Tillförd energi'!$B$1:$AQ$1,0),FALSE)</f>
        <v>0</v>
      </c>
      <c r="P333">
        <f>VLOOKUP($B333,'Tillförd energi'!$B$1:$AI$720,MATCH(P$1,'Tillförd energi'!$B$1:$AQ$1,0),FALSE)</f>
        <v>0</v>
      </c>
      <c r="Q333">
        <f>VLOOKUP($B333,'Tillförd energi'!$B$1:$AI$720,MATCH(Q$1,'Tillförd energi'!$B$1:$AQ$1,0),FALSE)</f>
        <v>0</v>
      </c>
      <c r="R333">
        <f>VLOOKUP($B333,'Tillförd energi'!$B$1:$AI$720,MATCH(R$1,'Tillförd energi'!$B$1:$AQ$1,0),FALSE)</f>
        <v>0</v>
      </c>
      <c r="S333">
        <f>VLOOKUP($B333,'Tillförd energi'!$B$1:$AI$720,MATCH(S$1,'Tillförd energi'!$B$1:$AQ$1,0),FALSE)</f>
        <v>4.5720000000000001</v>
      </c>
      <c r="T333">
        <f>VLOOKUP($B333,'Tillförd energi'!$B$1:$AI$720,MATCH(T$1,'Tillförd energi'!$B$1:$AQ$1,0),FALSE)</f>
        <v>0</v>
      </c>
      <c r="U333">
        <f>VLOOKUP($B333,'Tillförd energi'!$B$1:$AI$720,MATCH(U$1,'Tillförd energi'!$B$1:$AQ$1,0),FALSE)</f>
        <v>0</v>
      </c>
      <c r="V333">
        <f>VLOOKUP($B333,'Tillförd energi'!$B$1:$AI$720,MATCH(V$1,'Tillförd energi'!$B$1:$AQ$1,0),FALSE)</f>
        <v>0</v>
      </c>
      <c r="W333">
        <f>VLOOKUP($B333,'Tillförd energi'!$B$1:$AI$720,MATCH(W$1,'Tillförd energi'!$B$1:$AQ$1,0),FALSE)</f>
        <v>0.192</v>
      </c>
      <c r="X333">
        <f>VLOOKUP($B333,'Tillförd energi'!$B$1:$AI$720,MATCH(X$1,'Tillförd energi'!$B$1:$AQ$1,0),FALSE)</f>
        <v>0</v>
      </c>
      <c r="Y333">
        <f>VLOOKUP($B333,'Tillförd energi'!$B$1:$AI$720,MATCH(Y$1,'Tillförd energi'!$B$1:$AQ$1,0),FALSE)</f>
        <v>0</v>
      </c>
      <c r="Z333">
        <f>VLOOKUP($B333,'Tillförd energi'!$B$1:$AI$720,MATCH(Z$1,'Tillförd energi'!$B$1:$AQ$1,0),FALSE)</f>
        <v>0</v>
      </c>
      <c r="AA333">
        <f>VLOOKUP($B333,'Tillförd energi'!$B$1:$AI$720,MATCH(AA$1,'Tillförd energi'!$B$1:$AQ$1,0),FALSE)</f>
        <v>0</v>
      </c>
      <c r="AB333">
        <f>VLOOKUP($B333,'Tillförd energi'!$B$1:$AI$720,MATCH(AB$1,'Tillförd energi'!$B$1:$AQ$1,0),FALSE)</f>
        <v>0</v>
      </c>
      <c r="AC333">
        <f>VLOOKUP($B333,'Tillförd energi'!$B$1:$AI$720,MATCH(AC$1,'Tillförd energi'!$B$1:$AQ$1,0),FALSE)</f>
        <v>0</v>
      </c>
      <c r="AD333">
        <f>VLOOKUP($B333,'Tillförd energi'!$B$1:$AI$720,MATCH(AD$1,'Tillförd energi'!$B$1:$AQ$1,0),FALSE)</f>
        <v>0</v>
      </c>
      <c r="AE333">
        <f>VLOOKUP($B333,'Tillförd energi'!$B$1:$AI$720,MATCH(AE$1,'Tillförd energi'!$B$1:$AQ$1,0),FALSE)</f>
        <v>0</v>
      </c>
      <c r="AF333">
        <f>VLOOKUP($B333,'Tillförd energi'!$B$1:$AI$720,MATCH(AF$1,'Tillförd energi'!$B$1:$AQ$1,0),FALSE)</f>
        <v>0.10199999999999999</v>
      </c>
      <c r="AG333">
        <f>IFERROR(VLOOKUP(B333,Miljö!$B$1:$AC$550,MATCH("Köpt mängd produktionsspecifik fjärrvärme:",Miljö!$B$1:$AC$1,0),FALSE)/1,0)</f>
        <v>0</v>
      </c>
      <c r="AI333">
        <f t="shared" si="115"/>
        <v>4.8660000000000005</v>
      </c>
      <c r="AJ333">
        <f t="shared" si="116"/>
        <v>4.8660000000000005</v>
      </c>
      <c r="AK333">
        <f>IF(ISERROR(1/VLOOKUP($B333,Leveranser!$B$1:$S$499,MATCH("Såld värme (GWh)",Leveranser!$B$1:$S$1,0),FALSE)),"",VLOOKUP($B333,Leveranser!$B$1:$S$499,MATCH("Såld värme (GWh)",Leveranser!$B$1:$S$1,0),FALSE))</f>
        <v>3.4</v>
      </c>
      <c r="AL333">
        <f>VLOOKUP($B333,Leveranser!$B$1:$Y$499,MATCH("Totalt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114">
        <f t="shared" si="117"/>
        <v>0.69872585285655564</v>
      </c>
      <c r="AP333" t="str">
        <f>IFERROR(VLOOKUP($B333,Miljövärden!$B$2:$H$600,7,FALSE),"Nej, saknas")</f>
        <v>Ja</v>
      </c>
      <c r="AQ333" t="str">
        <f>IFERROR(VLOOKUP($B333,Miljövärden!$B$2:$H$600,6,FALSE),"Nej, saknas")</f>
        <v>Ja</v>
      </c>
      <c r="AU333">
        <f t="shared" si="118"/>
        <v>0.10199999999999999</v>
      </c>
      <c r="AV333">
        <f t="shared" si="119"/>
        <v>0</v>
      </c>
      <c r="AW333">
        <f t="shared" si="120"/>
        <v>0</v>
      </c>
      <c r="AX333">
        <f t="shared" si="121"/>
        <v>4.5720000000000001</v>
      </c>
      <c r="AZ333">
        <f t="shared" si="122"/>
        <v>4.7640000000000002</v>
      </c>
      <c r="BC333">
        <f t="shared" si="123"/>
        <v>0</v>
      </c>
      <c r="BD333">
        <f t="shared" si="124"/>
        <v>0</v>
      </c>
      <c r="BE333">
        <f t="shared" si="125"/>
        <v>4.7640000000000002</v>
      </c>
      <c r="BF333">
        <f t="shared" si="126"/>
        <v>0</v>
      </c>
      <c r="BG333">
        <f t="shared" si="127"/>
        <v>0.10199999999999999</v>
      </c>
      <c r="BH333">
        <f>VLOOKUP(B333,Miljö!$B$1:$BX$482,MATCH("Fossilandel för ursprungspecificerad el ()",Miljö!$B$1:$I$1,0),FALSE)</f>
        <v>0</v>
      </c>
      <c r="BI333">
        <f>VLOOKUP(B333,Miljö!$B$1:$BX$482,MATCH("Kärnkraftsandel för ursprungsspecificerad el ()",Miljö!$B$1:$O$1,0),FALSE)</f>
        <v>0</v>
      </c>
      <c r="BJ333">
        <f t="shared" si="128"/>
        <v>0</v>
      </c>
      <c r="BK333" t="str">
        <f>VLOOKUP(B333,Miljö!$B$1:$P$482,MATCH("Fossil andel i procent (%)",Miljö!$B$1:$P$1,0),FALSE)</f>
        <v>ET</v>
      </c>
      <c r="BL333">
        <f t="shared" si="129"/>
        <v>4.8660000000000005</v>
      </c>
      <c r="BO333" s="21">
        <f t="shared" si="130"/>
        <v>0</v>
      </c>
      <c r="BP333" s="115">
        <f t="shared" si="131"/>
        <v>0</v>
      </c>
      <c r="BQ333" s="115">
        <f t="shared" si="132"/>
        <v>1</v>
      </c>
      <c r="BR333" s="115">
        <f t="shared" si="133"/>
        <v>0</v>
      </c>
      <c r="BT333" s="116">
        <f t="shared" si="134"/>
        <v>1</v>
      </c>
      <c r="BW333" s="115">
        <f>IF(AP333="Ja",VLOOKUP(B333,Miljövärden!$B$2:$H$600,MATCH("Total andel fossilt",Miljövärden!$B$2:$H$2,0),FALSE),"")</f>
        <v>0</v>
      </c>
      <c r="BX333" s="116">
        <f t="shared" si="135"/>
        <v>0</v>
      </c>
      <c r="BZ333">
        <f t="shared" si="136"/>
        <v>0</v>
      </c>
      <c r="CA333" s="115">
        <f t="shared" si="137"/>
        <v>0</v>
      </c>
    </row>
    <row r="334" spans="1:79">
      <c r="A334" t="s">
        <v>531</v>
      </c>
      <c r="B334" t="s">
        <v>532</v>
      </c>
      <c r="C334">
        <f>VLOOKUP($B334,'Tillförd energi'!$B$1:$AI$720,MATCH(C$1,'Tillförd energi'!$B$1:$AQ$1,0),FALSE)</f>
        <v>0</v>
      </c>
      <c r="D334">
        <f>VLOOKUP($B334,'Tillförd energi'!$B$1:$AI$720,MATCH(D$1,'Tillförd energi'!$B$1:$AQ$1,0),FALSE)</f>
        <v>0.1</v>
      </c>
      <c r="E334">
        <f>VLOOKUP($B334,'Tillförd energi'!$B$1:$AI$720,MATCH(E$1,'Tillförd energi'!$B$1:$AQ$1,0),FALSE)</f>
        <v>0</v>
      </c>
      <c r="F334">
        <f>VLOOKUP($B334,'Tillförd energi'!$B$1:$AI$720,MATCH(F$1,'Tillförd energi'!$B$1:$AQ$1,0),FALSE)</f>
        <v>0</v>
      </c>
      <c r="G334">
        <f>VLOOKUP($B334,'Tillförd energi'!$B$1:$AI$720,MATCH(G$1,'Tillförd energi'!$B$1:$AQ$1,0),FALSE)</f>
        <v>0</v>
      </c>
      <c r="H334">
        <f>VLOOKUP($B334,'Tillförd energi'!$B$1:$AI$720,MATCH(H$1,'Tillförd energi'!$B$1:$AQ$1,0),FALSE)</f>
        <v>0</v>
      </c>
      <c r="I334">
        <f>VLOOKUP($B334,'Tillförd energi'!$B$1:$AI$720,MATCH(I$1,'Tillförd energi'!$B$1:$AQ$1,0),FALSE)</f>
        <v>0</v>
      </c>
      <c r="J334">
        <f>VLOOKUP($B334,'Tillförd energi'!$B$1:$AI$720,MATCH(J$1,'Tillförd energi'!$B$1:$AQ$1,0),FALSE)</f>
        <v>0</v>
      </c>
      <c r="K334">
        <f>VLOOKUP($B334,'Tillförd energi'!$B$1:$AI$720,MATCH(K$1,'Tillförd energi'!$B$1:$AQ$1,0),FALSE)</f>
        <v>0</v>
      </c>
      <c r="L334">
        <f>VLOOKUP($B334,'Tillförd energi'!$B$1:$AI$720,MATCH(L$1,'Tillförd energi'!$B$1:$AQ$1,0),FALSE)</f>
        <v>0</v>
      </c>
      <c r="M334">
        <f>VLOOKUP($B334,'Tillförd energi'!$B$1:$AI$720,MATCH(M$1,'Tillförd energi'!$B$1:$AQ$1,0),FALSE)</f>
        <v>6.3179999999999996</v>
      </c>
      <c r="N334">
        <f>VLOOKUP($B334,'Tillförd energi'!$B$1:$AI$720,MATCH(N$1,'Tillförd energi'!$B$1:$AQ$1,0),FALSE)</f>
        <v>0.86699999999999999</v>
      </c>
      <c r="O334">
        <f>VLOOKUP($B334,'Tillförd energi'!$B$1:$AI$720,MATCH(O$1,'Tillförd energi'!$B$1:$AQ$1,0),FALSE)</f>
        <v>0</v>
      </c>
      <c r="P334">
        <f>VLOOKUP($B334,'Tillförd energi'!$B$1:$AI$720,MATCH(P$1,'Tillförd energi'!$B$1:$AQ$1,0),FALSE)</f>
        <v>13.047000000000001</v>
      </c>
      <c r="Q334">
        <f>VLOOKUP($B334,'Tillförd energi'!$B$1:$AI$720,MATCH(Q$1,'Tillförd energi'!$B$1:$AQ$1,0),FALSE)</f>
        <v>0</v>
      </c>
      <c r="R334">
        <f>VLOOKUP($B334,'Tillförd energi'!$B$1:$AI$720,MATCH(R$1,'Tillförd energi'!$B$1:$AQ$1,0),FALSE)</f>
        <v>0</v>
      </c>
      <c r="S334">
        <f>VLOOKUP($B334,'Tillförd energi'!$B$1:$AI$720,MATCH(S$1,'Tillförd energi'!$B$1:$AQ$1,0),FALSE)</f>
        <v>0.70399999999999996</v>
      </c>
      <c r="T334">
        <f>VLOOKUP($B334,'Tillförd energi'!$B$1:$AI$720,MATCH(T$1,'Tillförd energi'!$B$1:$AQ$1,0),FALSE)</f>
        <v>0</v>
      </c>
      <c r="U334">
        <f>VLOOKUP($B334,'Tillförd energi'!$B$1:$AI$720,MATCH(U$1,'Tillförd energi'!$B$1:$AQ$1,0),FALSE)</f>
        <v>0</v>
      </c>
      <c r="V334">
        <f>VLOOKUP($B334,'Tillförd energi'!$B$1:$AI$720,MATCH(V$1,'Tillförd energi'!$B$1:$AQ$1,0),FALSE)</f>
        <v>0</v>
      </c>
      <c r="W334">
        <f>VLOOKUP($B334,'Tillförd energi'!$B$1:$AI$720,MATCH(W$1,'Tillförd energi'!$B$1:$AQ$1,0),FALSE)</f>
        <v>0</v>
      </c>
      <c r="X334">
        <f>VLOOKUP($B334,'Tillförd energi'!$B$1:$AI$720,MATCH(X$1,'Tillförd energi'!$B$1:$AQ$1,0),FALSE)</f>
        <v>0</v>
      </c>
      <c r="Y334">
        <f>VLOOKUP($B334,'Tillförd energi'!$B$1:$AI$720,MATCH(Y$1,'Tillförd energi'!$B$1:$AQ$1,0),FALSE)</f>
        <v>0</v>
      </c>
      <c r="Z334">
        <f>VLOOKUP($B334,'Tillförd energi'!$B$1:$AI$720,MATCH(Z$1,'Tillförd energi'!$B$1:$AQ$1,0),FALSE)</f>
        <v>0</v>
      </c>
      <c r="AA334">
        <f>VLOOKUP($B334,'Tillförd energi'!$B$1:$AI$720,MATCH(AA$1,'Tillförd energi'!$B$1:$AQ$1,0),FALSE)</f>
        <v>0</v>
      </c>
      <c r="AB334">
        <f>VLOOKUP($B334,'Tillförd energi'!$B$1:$AI$720,MATCH(AB$1,'Tillförd energi'!$B$1:$AQ$1,0),FALSE)</f>
        <v>0</v>
      </c>
      <c r="AC334">
        <f>VLOOKUP($B334,'Tillförd energi'!$B$1:$AI$720,MATCH(AC$1,'Tillförd energi'!$B$1:$AQ$1,0),FALSE)</f>
        <v>1.393</v>
      </c>
      <c r="AD334">
        <f>VLOOKUP($B334,'Tillförd energi'!$B$1:$AI$720,MATCH(AD$1,'Tillförd energi'!$B$1:$AQ$1,0),FALSE)</f>
        <v>0</v>
      </c>
      <c r="AE334">
        <f>VLOOKUP($B334,'Tillförd energi'!$B$1:$AI$720,MATCH(AE$1,'Tillförd energi'!$B$1:$AQ$1,0),FALSE)</f>
        <v>0</v>
      </c>
      <c r="AF334">
        <f>VLOOKUP($B334,'Tillförd energi'!$B$1:$AI$720,MATCH(AF$1,'Tillförd energi'!$B$1:$AQ$1,0),FALSE)</f>
        <v>0.42</v>
      </c>
      <c r="AG334">
        <f>IFERROR(VLOOKUP(B334,Miljö!$B$1:$AC$550,MATCH("Köpt mängd produktionsspecifik fjärrvärme:",Miljö!$B$1:$AC$1,0),FALSE)/1,0)</f>
        <v>0</v>
      </c>
      <c r="AI334">
        <f t="shared" si="115"/>
        <v>22.849000000000004</v>
      </c>
      <c r="AJ334">
        <f t="shared" si="116"/>
        <v>22.849000000000004</v>
      </c>
      <c r="AK334">
        <f>IF(ISERROR(1/VLOOKUP($B334,Leveranser!$B$1:$S$499,MATCH("Såld värme (GWh)",Leveranser!$B$1:$S$1,0),FALSE)),"",VLOOKUP($B334,Leveranser!$B$1:$S$499,MATCH("Såld värme (GWh)",Leveranser!$B$1:$S$1,0),FALSE))</f>
        <v>15.295</v>
      </c>
      <c r="AL334">
        <f>VLOOKUP($B334,Leveranser!$B$1:$Y$499,MATCH("Totalt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114">
        <f t="shared" si="117"/>
        <v>0.66939472186966598</v>
      </c>
      <c r="AP334" t="str">
        <f>IFERROR(VLOOKUP($B334,Miljövärden!$B$2:$H$600,7,FALSE),"Nej, saknas")</f>
        <v>Ja</v>
      </c>
      <c r="AQ334" t="str">
        <f>IFERROR(VLOOKUP($B334,Miljövärden!$B$2:$H$600,6,FALSE),"Nej, saknas")</f>
        <v>Ja</v>
      </c>
      <c r="AU334">
        <f t="shared" si="118"/>
        <v>0.42</v>
      </c>
      <c r="AV334">
        <f t="shared" si="119"/>
        <v>0</v>
      </c>
      <c r="AW334">
        <f t="shared" si="120"/>
        <v>20.231999999999999</v>
      </c>
      <c r="AX334">
        <f t="shared" si="121"/>
        <v>0.70399999999999996</v>
      </c>
      <c r="AZ334">
        <f t="shared" si="122"/>
        <v>20.936</v>
      </c>
      <c r="BC334">
        <f t="shared" si="123"/>
        <v>0.1</v>
      </c>
      <c r="BD334">
        <f t="shared" si="124"/>
        <v>0</v>
      </c>
      <c r="BE334">
        <f t="shared" si="125"/>
        <v>20.936</v>
      </c>
      <c r="BF334">
        <f t="shared" si="126"/>
        <v>1.393</v>
      </c>
      <c r="BG334">
        <f t="shared" si="127"/>
        <v>0.42</v>
      </c>
      <c r="BH334">
        <f>VLOOKUP(B334,Miljö!$B$1:$BX$482,MATCH("Fossilandel för ursprungspecificerad el ()",Miljö!$B$1:$I$1,0),FALSE)</f>
        <v>0.47</v>
      </c>
      <c r="BI334">
        <f>VLOOKUP(B334,Miljö!$B$1:$BX$482,MATCH("Kärnkraftsandel för ursprungsspecificerad el ()",Miljö!$B$1:$O$1,0),FALSE)</f>
        <v>0.48170000000000002</v>
      </c>
      <c r="BJ334">
        <f t="shared" si="128"/>
        <v>0</v>
      </c>
      <c r="BK334" t="str">
        <f>VLOOKUP(B334,Miljö!$B$1:$P$482,MATCH("Fossil andel i procent (%)",Miljö!$B$1:$P$1,0),FALSE)</f>
        <v>ET</v>
      </c>
      <c r="BL334">
        <f t="shared" si="129"/>
        <v>22.849000000000004</v>
      </c>
      <c r="BO334" s="21">
        <f t="shared" si="130"/>
        <v>1.3015886909711583E-2</v>
      </c>
      <c r="BP334" s="115">
        <f t="shared" si="131"/>
        <v>8.8543918771062172E-3</v>
      </c>
      <c r="BQ334" s="115">
        <f t="shared" si="132"/>
        <v>0.9171642522648692</v>
      </c>
      <c r="BR334" s="115">
        <f t="shared" si="133"/>
        <v>6.0965468948312826E-2</v>
      </c>
      <c r="BT334" s="116">
        <f t="shared" si="134"/>
        <v>0.99999999999999978</v>
      </c>
      <c r="BW334" s="115">
        <f>IF(AP334="Ja",VLOOKUP(B334,Miljövärden!$B$2:$H$600,MATCH("Total andel fossilt",Miljövärden!$B$2:$H$2,0),FALSE),"")</f>
        <v>1.30159E-2</v>
      </c>
      <c r="BX334" s="116">
        <f t="shared" si="135"/>
        <v>1.3090288417463847E-8</v>
      </c>
      <c r="BZ334">
        <f t="shared" si="136"/>
        <v>1.3090288417463847E-8</v>
      </c>
      <c r="CA334" s="115">
        <f t="shared" si="137"/>
        <v>0</v>
      </c>
    </row>
    <row r="335" spans="1:79">
      <c r="A335" t="s">
        <v>531</v>
      </c>
      <c r="B335" t="s">
        <v>533</v>
      </c>
      <c r="C335">
        <f>VLOOKUP($B335,'Tillförd energi'!$B$1:$AI$720,MATCH(C$1,'Tillförd energi'!$B$1:$AQ$1,0),FALSE)</f>
        <v>0</v>
      </c>
      <c r="D335">
        <f>VLOOKUP($B335,'Tillförd energi'!$B$1:$AI$720,MATCH(D$1,'Tillförd energi'!$B$1:$AQ$1,0),FALSE)</f>
        <v>5.6000000000000001E-2</v>
      </c>
      <c r="E335">
        <f>VLOOKUP($B335,'Tillförd energi'!$B$1:$AI$720,MATCH(E$1,'Tillförd energi'!$B$1:$AQ$1,0),FALSE)</f>
        <v>0</v>
      </c>
      <c r="F335">
        <f>VLOOKUP($B335,'Tillförd energi'!$B$1:$AI$720,MATCH(F$1,'Tillförd energi'!$B$1:$AQ$1,0),FALSE)</f>
        <v>0</v>
      </c>
      <c r="G335">
        <f>VLOOKUP($B335,'Tillförd energi'!$B$1:$AI$720,MATCH(G$1,'Tillförd energi'!$B$1:$AQ$1,0),FALSE)</f>
        <v>0</v>
      </c>
      <c r="H335">
        <f>VLOOKUP($B335,'Tillförd energi'!$B$1:$AI$720,MATCH(H$1,'Tillförd energi'!$B$1:$AQ$1,0),FALSE)</f>
        <v>0</v>
      </c>
      <c r="I335">
        <f>VLOOKUP($B335,'Tillförd energi'!$B$1:$AI$720,MATCH(I$1,'Tillförd energi'!$B$1:$AQ$1,0),FALSE)</f>
        <v>0</v>
      </c>
      <c r="J335">
        <f>VLOOKUP($B335,'Tillförd energi'!$B$1:$AI$720,MATCH(J$1,'Tillförd energi'!$B$1:$AQ$1,0),FALSE)</f>
        <v>0</v>
      </c>
      <c r="K335">
        <f>VLOOKUP($B335,'Tillförd energi'!$B$1:$AI$720,MATCH(K$1,'Tillförd energi'!$B$1:$AQ$1,0),FALSE)</f>
        <v>0</v>
      </c>
      <c r="L335">
        <f>VLOOKUP($B335,'Tillförd energi'!$B$1:$AI$720,MATCH(L$1,'Tillförd energi'!$B$1:$AQ$1,0),FALSE)</f>
        <v>0</v>
      </c>
      <c r="M335">
        <f>VLOOKUP($B335,'Tillförd energi'!$B$1:$AI$720,MATCH(M$1,'Tillförd energi'!$B$1:$AQ$1,0),FALSE)</f>
        <v>0</v>
      </c>
      <c r="N335">
        <f>VLOOKUP($B335,'Tillförd energi'!$B$1:$AI$720,MATCH(N$1,'Tillförd energi'!$B$1:$AQ$1,0),FALSE)</f>
        <v>0</v>
      </c>
      <c r="O335">
        <f>VLOOKUP($B335,'Tillförd energi'!$B$1:$AI$720,MATCH(O$1,'Tillförd energi'!$B$1:$AQ$1,0),FALSE)</f>
        <v>0</v>
      </c>
      <c r="P335">
        <f>VLOOKUP($B335,'Tillförd energi'!$B$1:$AI$720,MATCH(P$1,'Tillförd energi'!$B$1:$AQ$1,0),FALSE)</f>
        <v>38.270000000000003</v>
      </c>
      <c r="Q335">
        <f>VLOOKUP($B335,'Tillförd energi'!$B$1:$AI$720,MATCH(Q$1,'Tillförd energi'!$B$1:$AQ$1,0),FALSE)</f>
        <v>0</v>
      </c>
      <c r="R335">
        <f>VLOOKUP($B335,'Tillförd energi'!$B$1:$AI$720,MATCH(R$1,'Tillförd energi'!$B$1:$AQ$1,0),FALSE)</f>
        <v>0</v>
      </c>
      <c r="S335">
        <f>VLOOKUP($B335,'Tillförd energi'!$B$1:$AI$720,MATCH(S$1,'Tillförd energi'!$B$1:$AQ$1,0),FALSE)</f>
        <v>2.105</v>
      </c>
      <c r="T335">
        <f>VLOOKUP($B335,'Tillförd energi'!$B$1:$AI$720,MATCH(T$1,'Tillförd energi'!$B$1:$AQ$1,0),FALSE)</f>
        <v>0</v>
      </c>
      <c r="U335">
        <f>VLOOKUP($B335,'Tillförd energi'!$B$1:$AI$720,MATCH(U$1,'Tillförd energi'!$B$1:$AQ$1,0),FALSE)</f>
        <v>0</v>
      </c>
      <c r="V335">
        <f>VLOOKUP($B335,'Tillförd energi'!$B$1:$AI$720,MATCH(V$1,'Tillförd energi'!$B$1:$AQ$1,0),FALSE)</f>
        <v>0</v>
      </c>
      <c r="W335">
        <f>VLOOKUP($B335,'Tillförd energi'!$B$1:$AI$720,MATCH(W$1,'Tillförd energi'!$B$1:$AQ$1,0),FALSE)</f>
        <v>0</v>
      </c>
      <c r="X335">
        <f>VLOOKUP($B335,'Tillförd energi'!$B$1:$AI$720,MATCH(X$1,'Tillförd energi'!$B$1:$AQ$1,0),FALSE)</f>
        <v>0</v>
      </c>
      <c r="Y335">
        <f>VLOOKUP($B335,'Tillförd energi'!$B$1:$AI$720,MATCH(Y$1,'Tillförd energi'!$B$1:$AQ$1,0),FALSE)</f>
        <v>0</v>
      </c>
      <c r="Z335">
        <f>VLOOKUP($B335,'Tillförd energi'!$B$1:$AI$720,MATCH(Z$1,'Tillförd energi'!$B$1:$AQ$1,0),FALSE)</f>
        <v>0</v>
      </c>
      <c r="AA335">
        <f>VLOOKUP($B335,'Tillförd energi'!$B$1:$AI$720,MATCH(AA$1,'Tillförd energi'!$B$1:$AQ$1,0),FALSE)</f>
        <v>0</v>
      </c>
      <c r="AB335">
        <f>VLOOKUP($B335,'Tillförd energi'!$B$1:$AI$720,MATCH(AB$1,'Tillförd energi'!$B$1:$AQ$1,0),FALSE)</f>
        <v>0</v>
      </c>
      <c r="AC335">
        <f>VLOOKUP($B335,'Tillförd energi'!$B$1:$AI$720,MATCH(AC$1,'Tillförd energi'!$B$1:$AQ$1,0),FALSE)</f>
        <v>1.173</v>
      </c>
      <c r="AD335">
        <f>VLOOKUP($B335,'Tillförd energi'!$B$1:$AI$720,MATCH(AD$1,'Tillförd energi'!$B$1:$AQ$1,0),FALSE)</f>
        <v>0</v>
      </c>
      <c r="AE335">
        <f>VLOOKUP($B335,'Tillförd energi'!$B$1:$AI$720,MATCH(AE$1,'Tillförd energi'!$B$1:$AQ$1,0),FALSE)</f>
        <v>0</v>
      </c>
      <c r="AF335">
        <f>VLOOKUP($B335,'Tillförd energi'!$B$1:$AI$720,MATCH(AF$1,'Tillförd energi'!$B$1:$AQ$1,0),FALSE)</f>
        <v>0.63200000000000001</v>
      </c>
      <c r="AG335">
        <f>IFERROR(VLOOKUP(B335,Miljö!$B$1:$AC$550,MATCH("Köpt mängd produktionsspecifik fjärrvärme:",Miljö!$B$1:$AC$1,0),FALSE)/1,0)</f>
        <v>0</v>
      </c>
      <c r="AI335">
        <f t="shared" si="115"/>
        <v>42.235999999999997</v>
      </c>
      <c r="AJ335">
        <f t="shared" si="116"/>
        <v>42.235999999999997</v>
      </c>
      <c r="AK335">
        <f>IF(ISERROR(1/VLOOKUP($B335,Leveranser!$B$1:$S$499,MATCH("Såld värme (GWh)",Leveranser!$B$1:$S$1,0),FALSE)),"",VLOOKUP($B335,Leveranser!$B$1:$S$499,MATCH("Såld värme (GWh)",Leveranser!$B$1:$S$1,0),FALSE))</f>
        <v>28.837</v>
      </c>
      <c r="AL335">
        <f>VLOOKUP($B335,Leveranser!$B$1:$Y$499,MATCH("Totalt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114">
        <f t="shared" si="117"/>
        <v>0.68275878397575529</v>
      </c>
      <c r="AP335" t="str">
        <f>IFERROR(VLOOKUP($B335,Miljövärden!$B$2:$H$600,7,FALSE),"Nej, saknas")</f>
        <v>Ja</v>
      </c>
      <c r="AQ335" t="str">
        <f>IFERROR(VLOOKUP($B335,Miljövärden!$B$2:$H$600,6,FALSE),"Nej, saknas")</f>
        <v>Ja</v>
      </c>
      <c r="AU335">
        <f t="shared" si="118"/>
        <v>0.63200000000000001</v>
      </c>
      <c r="AV335">
        <f t="shared" si="119"/>
        <v>0</v>
      </c>
      <c r="AW335">
        <f t="shared" si="120"/>
        <v>38.270000000000003</v>
      </c>
      <c r="AX335">
        <f t="shared" si="121"/>
        <v>2.105</v>
      </c>
      <c r="AZ335">
        <f t="shared" si="122"/>
        <v>40.375</v>
      </c>
      <c r="BC335">
        <f t="shared" si="123"/>
        <v>5.6000000000000001E-2</v>
      </c>
      <c r="BD335">
        <f t="shared" si="124"/>
        <v>0</v>
      </c>
      <c r="BE335">
        <f t="shared" si="125"/>
        <v>40.375</v>
      </c>
      <c r="BF335">
        <f t="shared" si="126"/>
        <v>1.173</v>
      </c>
      <c r="BG335">
        <f t="shared" si="127"/>
        <v>0.63200000000000001</v>
      </c>
      <c r="BH335">
        <f>VLOOKUP(B335,Miljö!$B$1:$BX$482,MATCH("Fossilandel för ursprungspecificerad el ()",Miljö!$B$1:$I$1,0),FALSE)</f>
        <v>0.47</v>
      </c>
      <c r="BI335">
        <f>VLOOKUP(B335,Miljö!$B$1:$BX$482,MATCH("Kärnkraftsandel för ursprungsspecificerad el ()",Miljö!$B$1:$O$1,0),FALSE)</f>
        <v>0.48170000000000002</v>
      </c>
      <c r="BJ335">
        <f t="shared" si="128"/>
        <v>0</v>
      </c>
      <c r="BK335" t="str">
        <f>VLOOKUP(B335,Miljö!$B$1:$P$482,MATCH("Fossil andel i procent (%)",Miljö!$B$1:$P$1,0),FALSE)</f>
        <v>ET</v>
      </c>
      <c r="BL335">
        <f t="shared" si="129"/>
        <v>42.235999999999997</v>
      </c>
      <c r="BO335" s="21">
        <f t="shared" si="130"/>
        <v>8.3587460933800539E-3</v>
      </c>
      <c r="BP335" s="115">
        <f t="shared" si="131"/>
        <v>7.2079363576096223E-3</v>
      </c>
      <c r="BQ335" s="115">
        <f t="shared" si="132"/>
        <v>0.95666080121223596</v>
      </c>
      <c r="BR335" s="115">
        <f t="shared" si="133"/>
        <v>2.7772516336774317E-2</v>
      </c>
      <c r="BT335" s="116">
        <f t="shared" si="134"/>
        <v>1</v>
      </c>
      <c r="BW335" s="115">
        <f>IF(AP335="Ja",VLOOKUP(B335,Miljövärden!$B$2:$H$600,MATCH("Total andel fossilt",Miljövärden!$B$2:$H$2,0),FALSE),"")</f>
        <v>8.3587499999999999E-3</v>
      </c>
      <c r="BX335" s="116">
        <f t="shared" si="135"/>
        <v>3.906619945939771E-9</v>
      </c>
      <c r="BZ335">
        <f t="shared" si="136"/>
        <v>3.906619945939771E-9</v>
      </c>
      <c r="CA335" s="115">
        <f t="shared" si="137"/>
        <v>0</v>
      </c>
    </row>
    <row r="336" spans="1:79">
      <c r="A336" t="s">
        <v>531</v>
      </c>
      <c r="B336" t="s">
        <v>534</v>
      </c>
      <c r="C336">
        <f>VLOOKUP($B336,'Tillförd energi'!$B$1:$AI$720,MATCH(C$1,'Tillförd energi'!$B$1:$AQ$1,0),FALSE)</f>
        <v>0</v>
      </c>
      <c r="D336">
        <f>VLOOKUP($B336,'Tillförd energi'!$B$1:$AI$720,MATCH(D$1,'Tillförd energi'!$B$1:$AQ$1,0),FALSE)</f>
        <v>0.55200000000000005</v>
      </c>
      <c r="E336">
        <f>VLOOKUP($B336,'Tillförd energi'!$B$1:$AI$720,MATCH(E$1,'Tillförd energi'!$B$1:$AQ$1,0),FALSE)</f>
        <v>0</v>
      </c>
      <c r="F336">
        <f>VLOOKUP($B336,'Tillförd energi'!$B$1:$AI$720,MATCH(F$1,'Tillförd energi'!$B$1:$AQ$1,0),FALSE)</f>
        <v>0</v>
      </c>
      <c r="G336">
        <f>VLOOKUP($B336,'Tillförd energi'!$B$1:$AI$720,MATCH(G$1,'Tillförd energi'!$B$1:$AQ$1,0),FALSE)</f>
        <v>0</v>
      </c>
      <c r="H336">
        <f>VLOOKUP($B336,'Tillförd energi'!$B$1:$AI$720,MATCH(H$1,'Tillförd energi'!$B$1:$AQ$1,0),FALSE)</f>
        <v>0</v>
      </c>
      <c r="I336">
        <f>VLOOKUP($B336,'Tillförd energi'!$B$1:$AI$720,MATCH(I$1,'Tillförd energi'!$B$1:$AQ$1,0),FALSE)</f>
        <v>0</v>
      </c>
      <c r="J336">
        <f>VLOOKUP($B336,'Tillförd energi'!$B$1:$AI$720,MATCH(J$1,'Tillförd energi'!$B$1:$AQ$1,0),FALSE)</f>
        <v>0</v>
      </c>
      <c r="K336">
        <f>VLOOKUP($B336,'Tillförd energi'!$B$1:$AI$720,MATCH(K$1,'Tillförd energi'!$B$1:$AQ$1,0),FALSE)</f>
        <v>0</v>
      </c>
      <c r="L336">
        <f>VLOOKUP($B336,'Tillförd energi'!$B$1:$AI$720,MATCH(L$1,'Tillförd energi'!$B$1:$AQ$1,0),FALSE)</f>
        <v>34.198999999999998</v>
      </c>
      <c r="M336">
        <f>VLOOKUP($B336,'Tillförd energi'!$B$1:$AI$720,MATCH(M$1,'Tillförd energi'!$B$1:$AQ$1,0),FALSE)</f>
        <v>65</v>
      </c>
      <c r="N336">
        <f>VLOOKUP($B336,'Tillförd energi'!$B$1:$AI$720,MATCH(N$1,'Tillförd energi'!$B$1:$AQ$1,0),FALSE)</f>
        <v>4.3220000000000001</v>
      </c>
      <c r="O336">
        <f>VLOOKUP($B336,'Tillförd energi'!$B$1:$AI$720,MATCH(O$1,'Tillförd energi'!$B$1:$AQ$1,0),FALSE)</f>
        <v>0</v>
      </c>
      <c r="P336">
        <f>VLOOKUP($B336,'Tillförd energi'!$B$1:$AI$720,MATCH(P$1,'Tillförd energi'!$B$1:$AQ$1,0),FALSE)</f>
        <v>10</v>
      </c>
      <c r="Q336">
        <f>VLOOKUP($B336,'Tillförd energi'!$B$1:$AI$720,MATCH(Q$1,'Tillförd energi'!$B$1:$AQ$1,0),FALSE)</f>
        <v>0</v>
      </c>
      <c r="R336">
        <f>VLOOKUP($B336,'Tillförd energi'!$B$1:$AI$720,MATCH(R$1,'Tillförd energi'!$B$1:$AQ$1,0),FALSE)</f>
        <v>0</v>
      </c>
      <c r="S336">
        <f>VLOOKUP($B336,'Tillförd energi'!$B$1:$AI$720,MATCH(S$1,'Tillförd energi'!$B$1:$AQ$1,0),FALSE)</f>
        <v>0</v>
      </c>
      <c r="T336">
        <f>VLOOKUP($B336,'Tillförd energi'!$B$1:$AI$720,MATCH(T$1,'Tillförd energi'!$B$1:$AQ$1,0),FALSE)</f>
        <v>0</v>
      </c>
      <c r="U336">
        <f>VLOOKUP($B336,'Tillförd energi'!$B$1:$AI$720,MATCH(U$1,'Tillförd energi'!$B$1:$AQ$1,0),FALSE)</f>
        <v>0</v>
      </c>
      <c r="V336">
        <f>VLOOKUP($B336,'Tillförd energi'!$B$1:$AI$720,MATCH(V$1,'Tillförd energi'!$B$1:$AQ$1,0),FALSE)</f>
        <v>0</v>
      </c>
      <c r="W336">
        <f>VLOOKUP($B336,'Tillförd energi'!$B$1:$AI$720,MATCH(W$1,'Tillförd energi'!$B$1:$AQ$1,0),FALSE)</f>
        <v>0</v>
      </c>
      <c r="X336">
        <f>VLOOKUP($B336,'Tillförd energi'!$B$1:$AI$720,MATCH(X$1,'Tillförd energi'!$B$1:$AQ$1,0),FALSE)</f>
        <v>0</v>
      </c>
      <c r="Y336">
        <f>VLOOKUP($B336,'Tillförd energi'!$B$1:$AI$720,MATCH(Y$1,'Tillförd energi'!$B$1:$AQ$1,0),FALSE)</f>
        <v>0</v>
      </c>
      <c r="Z336">
        <f>VLOOKUP($B336,'Tillförd energi'!$B$1:$AI$720,MATCH(Z$1,'Tillförd energi'!$B$1:$AQ$1,0),FALSE)</f>
        <v>0.49</v>
      </c>
      <c r="AA336">
        <f>VLOOKUP($B336,'Tillförd energi'!$B$1:$AI$720,MATCH(AA$1,'Tillförd energi'!$B$1:$AQ$1,0),FALSE)</f>
        <v>0</v>
      </c>
      <c r="AB336">
        <f>VLOOKUP($B336,'Tillförd energi'!$B$1:$AI$720,MATCH(AB$1,'Tillförd energi'!$B$1:$AQ$1,0),FALSE)</f>
        <v>0</v>
      </c>
      <c r="AC336">
        <f>VLOOKUP($B336,'Tillförd energi'!$B$1:$AI$720,MATCH(AC$1,'Tillförd energi'!$B$1:$AQ$1,0),FALSE)</f>
        <v>8.7789999999999999</v>
      </c>
      <c r="AD336">
        <f>VLOOKUP($B336,'Tillförd energi'!$B$1:$AI$720,MATCH(AD$1,'Tillförd energi'!$B$1:$AQ$1,0),FALSE)</f>
        <v>0</v>
      </c>
      <c r="AE336">
        <f>VLOOKUP($B336,'Tillförd energi'!$B$1:$AI$720,MATCH(AE$1,'Tillförd energi'!$B$1:$AQ$1,0),FALSE)</f>
        <v>0</v>
      </c>
      <c r="AF336">
        <f>VLOOKUP($B336,'Tillförd energi'!$B$1:$AI$720,MATCH(AF$1,'Tillförd energi'!$B$1:$AQ$1,0),FALSE)</f>
        <v>3.1360000000000001</v>
      </c>
      <c r="AG336">
        <f>IFERROR(VLOOKUP(B336,Miljö!$B$1:$AC$550,MATCH("Köpt mängd produktionsspecifik fjärrvärme:",Miljö!$B$1:$AC$1,0),FALSE)/1,0)</f>
        <v>0</v>
      </c>
      <c r="AI336">
        <f t="shared" si="115"/>
        <v>126.47799999999999</v>
      </c>
      <c r="AJ336">
        <f t="shared" si="116"/>
        <v>126.47799999999999</v>
      </c>
      <c r="AK336">
        <f>IF(ISERROR(1/VLOOKUP($B336,Leveranser!$B$1:$S$499,MATCH("Såld värme (GWh)",Leveranser!$B$1:$S$1,0),FALSE)),"",VLOOKUP($B336,Leveranser!$B$1:$S$499,MATCH("Såld värme (GWh)",Leveranser!$B$1:$S$1,0),FALSE))</f>
        <v>71.367999999999995</v>
      </c>
      <c r="AL336">
        <f>VLOOKUP($B336,Leveranser!$B$1:$Y$499,MATCH("Totalt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0</v>
      </c>
      <c r="AN336" s="114">
        <f t="shared" si="117"/>
        <v>0.56427204731257607</v>
      </c>
      <c r="AP336" t="str">
        <f>IFERROR(VLOOKUP($B336,Miljövärden!$B$2:$H$600,7,FALSE),"Nej, saknas")</f>
        <v>Ja</v>
      </c>
      <c r="AQ336" t="str">
        <f>IFERROR(VLOOKUP($B336,Miljövärden!$B$2:$H$600,6,FALSE),"Nej, saknas")</f>
        <v>Ja</v>
      </c>
      <c r="AU336">
        <f t="shared" si="118"/>
        <v>3.6260000000000003</v>
      </c>
      <c r="AV336">
        <f t="shared" si="119"/>
        <v>0</v>
      </c>
      <c r="AW336">
        <f t="shared" si="120"/>
        <v>79.322000000000003</v>
      </c>
      <c r="AX336">
        <f t="shared" si="121"/>
        <v>0</v>
      </c>
      <c r="AZ336">
        <f t="shared" si="122"/>
        <v>113.521</v>
      </c>
      <c r="BC336">
        <f t="shared" si="123"/>
        <v>0.55200000000000005</v>
      </c>
      <c r="BD336">
        <f t="shared" si="124"/>
        <v>0</v>
      </c>
      <c r="BE336">
        <f t="shared" si="125"/>
        <v>79.322000000000003</v>
      </c>
      <c r="BF336">
        <f t="shared" si="126"/>
        <v>42.977999999999994</v>
      </c>
      <c r="BG336">
        <f t="shared" si="127"/>
        <v>3.6260000000000003</v>
      </c>
      <c r="BH336">
        <f>VLOOKUP(B336,Miljö!$B$1:$BX$482,MATCH("Fossilandel för ursprungspecificerad el ()",Miljö!$B$1:$I$1,0),FALSE)</f>
        <v>0.34</v>
      </c>
      <c r="BI336">
        <f>VLOOKUP(B336,Miljö!$B$1:$BX$482,MATCH("Kärnkraftsandel för ursprungsspecificerad el ()",Miljö!$B$1:$O$1,0),FALSE)</f>
        <v>0.48170000000000002</v>
      </c>
      <c r="BJ336">
        <f t="shared" si="128"/>
        <v>0</v>
      </c>
      <c r="BK336" t="str">
        <f>VLOOKUP(B336,Miljö!$B$1:$P$482,MATCH("Fossil andel i procent (%)",Miljö!$B$1:$P$1,0),FALSE)</f>
        <v>ET</v>
      </c>
      <c r="BL336">
        <f t="shared" si="129"/>
        <v>126.47800000000001</v>
      </c>
      <c r="BO336" s="21">
        <f t="shared" si="130"/>
        <v>1.4111861351381268E-2</v>
      </c>
      <c r="BP336" s="115">
        <f t="shared" si="131"/>
        <v>1.380986574740271E-2</v>
      </c>
      <c r="BQ336" s="115">
        <f t="shared" si="132"/>
        <v>0.63227214060943404</v>
      </c>
      <c r="BR336" s="115">
        <f t="shared" si="133"/>
        <v>0.33980613229178191</v>
      </c>
      <c r="BT336" s="116">
        <f t="shared" si="134"/>
        <v>0.99999999999999989</v>
      </c>
      <c r="BW336" s="115">
        <f>IF(AP336="Ja",VLOOKUP(B336,Miljövärden!$B$2:$H$600,MATCH("Total andel fossilt",Miljövärden!$B$2:$H$2,0),FALSE),"")</f>
        <v>1.41119E-2</v>
      </c>
      <c r="BX336" s="116">
        <f t="shared" si="135"/>
        <v>3.8648618732456397E-8</v>
      </c>
      <c r="BZ336">
        <f t="shared" si="136"/>
        <v>3.8648618732456397E-8</v>
      </c>
      <c r="CA336" s="115">
        <f t="shared" si="137"/>
        <v>0</v>
      </c>
    </row>
    <row r="337" spans="1:79">
      <c r="A337" t="s">
        <v>531</v>
      </c>
      <c r="B337" t="s">
        <v>536</v>
      </c>
      <c r="C337">
        <f>VLOOKUP($B337,'Tillförd energi'!$B$1:$AI$720,MATCH(C$1,'Tillförd energi'!$B$1:$AQ$1,0),FALSE)</f>
        <v>0</v>
      </c>
      <c r="D337">
        <f>VLOOKUP($B337,'Tillförd energi'!$B$1:$AI$720,MATCH(D$1,'Tillförd energi'!$B$1:$AQ$1,0),FALSE)</f>
        <v>0.1</v>
      </c>
      <c r="E337">
        <f>VLOOKUP($B337,'Tillförd energi'!$B$1:$AI$720,MATCH(E$1,'Tillförd energi'!$B$1:$AQ$1,0),FALSE)</f>
        <v>0</v>
      </c>
      <c r="F337">
        <f>VLOOKUP($B337,'Tillförd energi'!$B$1:$AI$720,MATCH(F$1,'Tillförd energi'!$B$1:$AQ$1,0),FALSE)</f>
        <v>0</v>
      </c>
      <c r="G337">
        <f>VLOOKUP($B337,'Tillförd energi'!$B$1:$AI$720,MATCH(G$1,'Tillförd energi'!$B$1:$AQ$1,0),FALSE)</f>
        <v>0</v>
      </c>
      <c r="H337">
        <f>VLOOKUP($B337,'Tillförd energi'!$B$1:$AI$720,MATCH(H$1,'Tillförd energi'!$B$1:$AQ$1,0),FALSE)</f>
        <v>0</v>
      </c>
      <c r="I337">
        <f>VLOOKUP($B337,'Tillförd energi'!$B$1:$AI$720,MATCH(I$1,'Tillförd energi'!$B$1:$AQ$1,0),FALSE)</f>
        <v>0</v>
      </c>
      <c r="J337">
        <f>VLOOKUP($B337,'Tillförd energi'!$B$1:$AI$720,MATCH(J$1,'Tillförd energi'!$B$1:$AQ$1,0),FALSE)</f>
        <v>0</v>
      </c>
      <c r="K337">
        <f>VLOOKUP($B337,'Tillförd energi'!$B$1:$AI$720,MATCH(K$1,'Tillförd energi'!$B$1:$AQ$1,0),FALSE)</f>
        <v>0</v>
      </c>
      <c r="L337">
        <f>VLOOKUP($B337,'Tillförd energi'!$B$1:$AI$720,MATCH(L$1,'Tillförd energi'!$B$1:$AQ$1,0),FALSE)</f>
        <v>0</v>
      </c>
      <c r="M337">
        <f>VLOOKUP($B337,'Tillförd energi'!$B$1:$AI$720,MATCH(M$1,'Tillförd energi'!$B$1:$AQ$1,0),FALSE)</f>
        <v>0</v>
      </c>
      <c r="N337">
        <f>VLOOKUP($B337,'Tillförd energi'!$B$1:$AI$720,MATCH(N$1,'Tillförd energi'!$B$1:$AQ$1,0),FALSE)</f>
        <v>0</v>
      </c>
      <c r="O337">
        <f>VLOOKUP($B337,'Tillförd energi'!$B$1:$AI$720,MATCH(O$1,'Tillförd energi'!$B$1:$AQ$1,0),FALSE)</f>
        <v>0</v>
      </c>
      <c r="P337">
        <f>VLOOKUP($B337,'Tillförd energi'!$B$1:$AI$720,MATCH(P$1,'Tillförd energi'!$B$1:$AQ$1,0),FALSE)</f>
        <v>18.2</v>
      </c>
      <c r="Q337">
        <f>VLOOKUP($B337,'Tillförd energi'!$B$1:$AI$720,MATCH(Q$1,'Tillförd energi'!$B$1:$AQ$1,0),FALSE)</f>
        <v>0</v>
      </c>
      <c r="R337">
        <f>VLOOKUP($B337,'Tillförd energi'!$B$1:$AI$720,MATCH(R$1,'Tillförd energi'!$B$1:$AQ$1,0),FALSE)</f>
        <v>0</v>
      </c>
      <c r="S337">
        <f>VLOOKUP($B337,'Tillförd energi'!$B$1:$AI$720,MATCH(S$1,'Tillförd energi'!$B$1:$AQ$1,0),FALSE)</f>
        <v>0</v>
      </c>
      <c r="T337">
        <f>VLOOKUP($B337,'Tillförd energi'!$B$1:$AI$720,MATCH(T$1,'Tillförd energi'!$B$1:$AQ$1,0),FALSE)</f>
        <v>0</v>
      </c>
      <c r="U337">
        <f>VLOOKUP($B337,'Tillförd energi'!$B$1:$AI$720,MATCH(U$1,'Tillförd energi'!$B$1:$AQ$1,0),FALSE)</f>
        <v>0</v>
      </c>
      <c r="V337">
        <f>VLOOKUP($B337,'Tillförd energi'!$B$1:$AI$720,MATCH(V$1,'Tillförd energi'!$B$1:$AQ$1,0),FALSE)</f>
        <v>0</v>
      </c>
      <c r="W337">
        <f>VLOOKUP($B337,'Tillförd energi'!$B$1:$AI$720,MATCH(W$1,'Tillförd energi'!$B$1:$AQ$1,0),FALSE)</f>
        <v>0</v>
      </c>
      <c r="X337">
        <f>VLOOKUP($B337,'Tillförd energi'!$B$1:$AI$720,MATCH(X$1,'Tillförd energi'!$B$1:$AQ$1,0),FALSE)</f>
        <v>0</v>
      </c>
      <c r="Y337">
        <f>VLOOKUP($B337,'Tillförd energi'!$B$1:$AI$720,MATCH(Y$1,'Tillförd energi'!$B$1:$AQ$1,0),FALSE)</f>
        <v>0</v>
      </c>
      <c r="Z337">
        <f>VLOOKUP($B337,'Tillförd energi'!$B$1:$AI$720,MATCH(Z$1,'Tillförd energi'!$B$1:$AQ$1,0),FALSE)</f>
        <v>0</v>
      </c>
      <c r="AA337">
        <f>VLOOKUP($B337,'Tillförd energi'!$B$1:$AI$720,MATCH(AA$1,'Tillförd energi'!$B$1:$AQ$1,0),FALSE)</f>
        <v>0</v>
      </c>
      <c r="AB337">
        <f>VLOOKUP($B337,'Tillförd energi'!$B$1:$AI$720,MATCH(AB$1,'Tillförd energi'!$B$1:$AQ$1,0),FALSE)</f>
        <v>0</v>
      </c>
      <c r="AC337">
        <f>VLOOKUP($B337,'Tillförd energi'!$B$1:$AI$720,MATCH(AC$1,'Tillförd energi'!$B$1:$AQ$1,0),FALSE)</f>
        <v>0</v>
      </c>
      <c r="AD337">
        <f>VLOOKUP($B337,'Tillförd energi'!$B$1:$AI$720,MATCH(AD$1,'Tillförd energi'!$B$1:$AQ$1,0),FALSE)</f>
        <v>0</v>
      </c>
      <c r="AE337">
        <f>VLOOKUP($B337,'Tillförd energi'!$B$1:$AI$720,MATCH(AE$1,'Tillförd energi'!$B$1:$AQ$1,0),FALSE)</f>
        <v>0</v>
      </c>
      <c r="AF337">
        <f>VLOOKUP($B337,'Tillförd energi'!$B$1:$AI$720,MATCH(AF$1,'Tillförd energi'!$B$1:$AQ$1,0),FALSE)</f>
        <v>0.3</v>
      </c>
      <c r="AG337">
        <f>IFERROR(VLOOKUP(B337,Miljö!$B$1:$AC$550,MATCH("Köpt mängd produktionsspecifik fjärrvärme:",Miljö!$B$1:$AC$1,0),FALSE)/1,0)</f>
        <v>0</v>
      </c>
      <c r="AI337">
        <f t="shared" si="115"/>
        <v>18.600000000000001</v>
      </c>
      <c r="AJ337">
        <f t="shared" si="116"/>
        <v>18.600000000000001</v>
      </c>
      <c r="AK337">
        <f>IF(ISERROR(1/VLOOKUP($B337,Leveranser!$B$1:$S$499,MATCH("Såld värme (GWh)",Leveranser!$B$1:$S$1,0),FALSE)),"",VLOOKUP($B337,Leveranser!$B$1:$S$499,MATCH("Såld värme (GWh)",Leveranser!$B$1:$S$1,0),FALSE))</f>
        <v>13.1</v>
      </c>
      <c r="AL337">
        <f>VLOOKUP($B337,Leveranser!$B$1:$Y$499,MATCH("Totalt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114">
        <f t="shared" si="117"/>
        <v>0.70430107526881713</v>
      </c>
      <c r="AP337" t="str">
        <f>IFERROR(VLOOKUP($B337,Miljövärden!$B$2:$H$600,7,FALSE),"Nej, saknas")</f>
        <v>Ja</v>
      </c>
      <c r="AQ337" t="str">
        <f>IFERROR(VLOOKUP($B337,Miljövärden!$B$2:$H$600,6,FALSE),"Nej, saknas")</f>
        <v>Ja</v>
      </c>
      <c r="AU337">
        <f t="shared" si="118"/>
        <v>0.3</v>
      </c>
      <c r="AV337">
        <f t="shared" si="119"/>
        <v>0</v>
      </c>
      <c r="AW337">
        <f t="shared" si="120"/>
        <v>18.2</v>
      </c>
      <c r="AX337">
        <f t="shared" si="121"/>
        <v>0</v>
      </c>
      <c r="AZ337">
        <f t="shared" si="122"/>
        <v>18.2</v>
      </c>
      <c r="BC337">
        <f t="shared" si="123"/>
        <v>0.1</v>
      </c>
      <c r="BD337">
        <f t="shared" si="124"/>
        <v>0</v>
      </c>
      <c r="BE337">
        <f t="shared" si="125"/>
        <v>18.2</v>
      </c>
      <c r="BF337">
        <f t="shared" si="126"/>
        <v>0</v>
      </c>
      <c r="BG337">
        <f t="shared" si="127"/>
        <v>0.3</v>
      </c>
      <c r="BH337">
        <f>VLOOKUP(B337,Miljö!$B$1:$BX$482,MATCH("Fossilandel för ursprungspecificerad el ()",Miljö!$B$1:$I$1,0),FALSE)</f>
        <v>0.47</v>
      </c>
      <c r="BI337">
        <f>VLOOKUP(B337,Miljö!$B$1:$BX$482,MATCH("Kärnkraftsandel för ursprungsspecificerad el ()",Miljö!$B$1:$O$1,0),FALSE)</f>
        <v>0.48170000000000002</v>
      </c>
      <c r="BJ337">
        <f t="shared" si="128"/>
        <v>0</v>
      </c>
      <c r="BK337" t="str">
        <f>VLOOKUP(B337,Miljö!$B$1:$P$482,MATCH("Fossil andel i procent (%)",Miljö!$B$1:$P$1,0),FALSE)</f>
        <v>ET</v>
      </c>
      <c r="BL337">
        <f t="shared" si="129"/>
        <v>18.600000000000001</v>
      </c>
      <c r="BO337" s="21">
        <f t="shared" si="130"/>
        <v>1.2956989247311826E-2</v>
      </c>
      <c r="BP337" s="115">
        <f t="shared" si="131"/>
        <v>7.7693548387096764E-3</v>
      </c>
      <c r="BQ337" s="115">
        <f t="shared" si="132"/>
        <v>0.9792736559139783</v>
      </c>
      <c r="BR337" s="115">
        <f t="shared" si="133"/>
        <v>0</v>
      </c>
      <c r="BT337" s="116">
        <f t="shared" si="134"/>
        <v>0.99999999999999978</v>
      </c>
      <c r="BW337" s="115">
        <f>IF(AP337="Ja",VLOOKUP(B337,Miljövärden!$B$2:$H$600,MATCH("Total andel fossilt",Miljövärden!$B$2:$H$2,0),FALSE),"")</f>
        <v>1.2957E-2</v>
      </c>
      <c r="BX337" s="116">
        <f t="shared" si="135"/>
        <v>1.0752688173881753E-8</v>
      </c>
      <c r="BZ337">
        <f t="shared" si="136"/>
        <v>1.0752688173881753E-8</v>
      </c>
      <c r="CA337" s="115">
        <f t="shared" si="137"/>
        <v>0</v>
      </c>
    </row>
    <row r="338" spans="1:79">
      <c r="A338" t="s">
        <v>537</v>
      </c>
      <c r="B338" t="s">
        <v>538</v>
      </c>
      <c r="C338">
        <f>VLOOKUP($B338,'Tillförd energi'!$B$1:$AI$720,MATCH(C$1,'Tillförd energi'!$B$1:$AQ$1,0),FALSE)</f>
        <v>0</v>
      </c>
      <c r="D338">
        <f>VLOOKUP($B338,'Tillförd energi'!$B$1:$AI$720,MATCH(D$1,'Tillförd energi'!$B$1:$AQ$1,0),FALSE)</f>
        <v>0.74</v>
      </c>
      <c r="E338">
        <f>VLOOKUP($B338,'Tillförd energi'!$B$1:$AI$720,MATCH(E$1,'Tillförd energi'!$B$1:$AQ$1,0),FALSE)</f>
        <v>0</v>
      </c>
      <c r="F338">
        <f>VLOOKUP($B338,'Tillförd energi'!$B$1:$AI$720,MATCH(F$1,'Tillförd energi'!$B$1:$AQ$1,0),FALSE)</f>
        <v>0</v>
      </c>
      <c r="G338">
        <f>VLOOKUP($B338,'Tillförd energi'!$B$1:$AI$720,MATCH(G$1,'Tillförd energi'!$B$1:$AQ$1,0),FALSE)</f>
        <v>0</v>
      </c>
      <c r="H338">
        <f>VLOOKUP($B338,'Tillförd energi'!$B$1:$AI$720,MATCH(H$1,'Tillförd energi'!$B$1:$AQ$1,0),FALSE)</f>
        <v>0</v>
      </c>
      <c r="I338">
        <f>VLOOKUP($B338,'Tillförd energi'!$B$1:$AI$720,MATCH(I$1,'Tillförd energi'!$B$1:$AQ$1,0),FALSE)</f>
        <v>0</v>
      </c>
      <c r="J338">
        <f>VLOOKUP($B338,'Tillförd energi'!$B$1:$AI$720,MATCH(J$1,'Tillförd energi'!$B$1:$AQ$1,0),FALSE)</f>
        <v>0</v>
      </c>
      <c r="K338">
        <f>VLOOKUP($B338,'Tillförd energi'!$B$1:$AI$720,MATCH(K$1,'Tillförd energi'!$B$1:$AQ$1,0),FALSE)</f>
        <v>0</v>
      </c>
      <c r="L338">
        <f>VLOOKUP($B338,'Tillförd energi'!$B$1:$AI$720,MATCH(L$1,'Tillförd energi'!$B$1:$AQ$1,0),FALSE)</f>
        <v>0</v>
      </c>
      <c r="M338">
        <f>VLOOKUP($B338,'Tillförd energi'!$B$1:$AI$720,MATCH(M$1,'Tillförd energi'!$B$1:$AQ$1,0),FALSE)</f>
        <v>12.039</v>
      </c>
      <c r="N338">
        <f>VLOOKUP($B338,'Tillförd energi'!$B$1:$AI$720,MATCH(N$1,'Tillförd energi'!$B$1:$AQ$1,0),FALSE)</f>
        <v>0</v>
      </c>
      <c r="O338">
        <f>VLOOKUP($B338,'Tillförd energi'!$B$1:$AI$720,MATCH(O$1,'Tillförd energi'!$B$1:$AQ$1,0),FALSE)</f>
        <v>0</v>
      </c>
      <c r="P338">
        <f>VLOOKUP($B338,'Tillförd energi'!$B$1:$AI$720,MATCH(P$1,'Tillförd energi'!$B$1:$AQ$1,0),FALSE)</f>
        <v>5.4160000000000004</v>
      </c>
      <c r="Q338">
        <f>VLOOKUP($B338,'Tillförd energi'!$B$1:$AI$720,MATCH(Q$1,'Tillförd energi'!$B$1:$AQ$1,0),FALSE)</f>
        <v>0</v>
      </c>
      <c r="R338">
        <f>VLOOKUP($B338,'Tillförd energi'!$B$1:$AI$720,MATCH(R$1,'Tillförd energi'!$B$1:$AQ$1,0),FALSE)</f>
        <v>0</v>
      </c>
      <c r="S338">
        <f>VLOOKUP($B338,'Tillförd energi'!$B$1:$AI$720,MATCH(S$1,'Tillförd energi'!$B$1:$AQ$1,0),FALSE)</f>
        <v>0</v>
      </c>
      <c r="T338">
        <f>VLOOKUP($B338,'Tillförd energi'!$B$1:$AI$720,MATCH(T$1,'Tillförd energi'!$B$1:$AQ$1,0),FALSE)</f>
        <v>0</v>
      </c>
      <c r="U338">
        <f>VLOOKUP($B338,'Tillförd energi'!$B$1:$AI$720,MATCH(U$1,'Tillförd energi'!$B$1:$AQ$1,0),FALSE)</f>
        <v>0</v>
      </c>
      <c r="V338">
        <f>VLOOKUP($B338,'Tillförd energi'!$B$1:$AI$720,MATCH(V$1,'Tillförd energi'!$B$1:$AQ$1,0),FALSE)</f>
        <v>0</v>
      </c>
      <c r="W338">
        <f>VLOOKUP($B338,'Tillförd energi'!$B$1:$AI$720,MATCH(W$1,'Tillförd energi'!$B$1:$AQ$1,0),FALSE)</f>
        <v>0</v>
      </c>
      <c r="X338">
        <f>VLOOKUP($B338,'Tillförd energi'!$B$1:$AI$720,MATCH(X$1,'Tillförd energi'!$B$1:$AQ$1,0),FALSE)</f>
        <v>0</v>
      </c>
      <c r="Y338">
        <f>VLOOKUP($B338,'Tillförd energi'!$B$1:$AI$720,MATCH(Y$1,'Tillförd energi'!$B$1:$AQ$1,0),FALSE)</f>
        <v>0</v>
      </c>
      <c r="Z338">
        <f>VLOOKUP($B338,'Tillförd energi'!$B$1:$AI$720,MATCH(Z$1,'Tillförd energi'!$B$1:$AQ$1,0),FALSE)</f>
        <v>0</v>
      </c>
      <c r="AA338">
        <f>VLOOKUP($B338,'Tillförd energi'!$B$1:$AI$720,MATCH(AA$1,'Tillförd energi'!$B$1:$AQ$1,0),FALSE)</f>
        <v>0</v>
      </c>
      <c r="AB338">
        <f>VLOOKUP($B338,'Tillförd energi'!$B$1:$AI$720,MATCH(AB$1,'Tillförd energi'!$B$1:$AQ$1,0),FALSE)</f>
        <v>0</v>
      </c>
      <c r="AC338">
        <f>VLOOKUP($B338,'Tillförd energi'!$B$1:$AI$720,MATCH(AC$1,'Tillförd energi'!$B$1:$AQ$1,0),FALSE)</f>
        <v>3.7130000000000001</v>
      </c>
      <c r="AD338">
        <f>VLOOKUP($B338,'Tillförd energi'!$B$1:$AI$720,MATCH(AD$1,'Tillförd energi'!$B$1:$AQ$1,0),FALSE)</f>
        <v>0</v>
      </c>
      <c r="AE338">
        <f>VLOOKUP($B338,'Tillförd energi'!$B$1:$AI$720,MATCH(AE$1,'Tillförd energi'!$B$1:$AQ$1,0),FALSE)</f>
        <v>0</v>
      </c>
      <c r="AF338">
        <f>VLOOKUP($B338,'Tillförd energi'!$B$1:$AI$720,MATCH(AF$1,'Tillförd energi'!$B$1:$AQ$1,0),FALSE)</f>
        <v>0.56200000000000006</v>
      </c>
      <c r="AG338">
        <f>IFERROR(VLOOKUP(B338,Miljö!$B$1:$AC$550,MATCH("Köpt mängd produktionsspecifik fjärrvärme:",Miljö!$B$1:$AC$1,0),FALSE)/1,0)</f>
        <v>0</v>
      </c>
      <c r="AI338">
        <f t="shared" si="115"/>
        <v>22.470000000000002</v>
      </c>
      <c r="AJ338">
        <f t="shared" si="116"/>
        <v>22.470000000000002</v>
      </c>
      <c r="AK338">
        <f>IF(ISERROR(1/VLOOKUP($B338,Leveranser!$B$1:$S$499,MATCH("Såld värme (GWh)",Leveranser!$B$1:$S$1,0),FALSE)),"",VLOOKUP($B338,Leveranser!$B$1:$S$499,MATCH("Såld värme (GWh)",Leveranser!$B$1:$S$1,0),FALSE))</f>
        <v>16.835999999999999</v>
      </c>
      <c r="AL338">
        <f>VLOOKUP($B338,Leveranser!$B$1:$Y$499,MATCH("Totalt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114">
        <f t="shared" si="117"/>
        <v>0.74926568758344447</v>
      </c>
      <c r="AP338" t="str">
        <f>IFERROR(VLOOKUP($B338,Miljövärden!$B$2:$H$600,7,FALSE),"Nej, saknas")</f>
        <v>Ja</v>
      </c>
      <c r="AQ338" t="str">
        <f>IFERROR(VLOOKUP($B338,Miljövärden!$B$2:$H$600,6,FALSE),"Nej, saknas")</f>
        <v>Ja</v>
      </c>
      <c r="AU338">
        <f t="shared" si="118"/>
        <v>0.56200000000000006</v>
      </c>
      <c r="AV338">
        <f t="shared" si="119"/>
        <v>0</v>
      </c>
      <c r="AW338">
        <f t="shared" si="120"/>
        <v>17.454999999999998</v>
      </c>
      <c r="AX338">
        <f t="shared" si="121"/>
        <v>0</v>
      </c>
      <c r="AZ338">
        <f t="shared" si="122"/>
        <v>17.454999999999998</v>
      </c>
      <c r="BC338">
        <f t="shared" si="123"/>
        <v>0.74</v>
      </c>
      <c r="BD338">
        <f t="shared" si="124"/>
        <v>0</v>
      </c>
      <c r="BE338">
        <f t="shared" si="125"/>
        <v>17.454999999999998</v>
      </c>
      <c r="BF338">
        <f t="shared" si="126"/>
        <v>3.7130000000000001</v>
      </c>
      <c r="BG338">
        <f t="shared" si="127"/>
        <v>0.56200000000000006</v>
      </c>
      <c r="BH338">
        <f>VLOOKUP(B338,Miljö!$B$1:$BX$482,MATCH("Fossilandel för ursprungspecificerad el ()",Miljö!$B$1:$I$1,0),FALSE)</f>
        <v>0</v>
      </c>
      <c r="BI338">
        <f>VLOOKUP(B338,Miljö!$B$1:$BX$482,MATCH("Kärnkraftsandel för ursprungsspecificerad el ()",Miljö!$B$1:$O$1,0),FALSE)</f>
        <v>0.57699999999999996</v>
      </c>
      <c r="BJ338">
        <f t="shared" si="128"/>
        <v>0</v>
      </c>
      <c r="BK338" t="str">
        <f>VLOOKUP(B338,Miljö!$B$1:$P$482,MATCH("Fossil andel i procent (%)",Miljö!$B$1:$P$1,0),FALSE)</f>
        <v>ET</v>
      </c>
      <c r="BL338">
        <f t="shared" si="129"/>
        <v>22.47</v>
      </c>
      <c r="BO338" s="21">
        <f t="shared" si="130"/>
        <v>3.2932799287939477E-2</v>
      </c>
      <c r="BP338" s="115">
        <f t="shared" si="131"/>
        <v>1.4431419670672008E-2</v>
      </c>
      <c r="BQ338" s="115">
        <f t="shared" si="132"/>
        <v>0.78739323542501105</v>
      </c>
      <c r="BR338" s="115">
        <f t="shared" si="133"/>
        <v>0.16524254561637741</v>
      </c>
      <c r="BT338" s="116">
        <f t="shared" si="134"/>
        <v>0.99999999999999989</v>
      </c>
      <c r="BW338" s="115">
        <f>IF(AP338="Ja",VLOOKUP(B338,Miljövärden!$B$2:$H$600,MATCH("Total andel fossilt",Miljövärden!$B$2:$H$2,0),FALSE),"")</f>
        <v>3.2932799999999998E-2</v>
      </c>
      <c r="BX338" s="116">
        <f t="shared" si="135"/>
        <v>7.1206052165706524E-10</v>
      </c>
      <c r="BZ338">
        <f t="shared" si="136"/>
        <v>7.1206052165706524E-10</v>
      </c>
      <c r="CA338" s="115">
        <f t="shared" si="137"/>
        <v>0</v>
      </c>
    </row>
    <row r="339" spans="1:79">
      <c r="A339" t="s">
        <v>537</v>
      </c>
      <c r="B339" t="s">
        <v>539</v>
      </c>
      <c r="C339">
        <f>VLOOKUP($B339,'Tillförd energi'!$B$1:$AI$720,MATCH(C$1,'Tillförd energi'!$B$1:$AQ$1,0),FALSE)</f>
        <v>0</v>
      </c>
      <c r="D339">
        <f>VLOOKUP($B339,'Tillförd energi'!$B$1:$AI$720,MATCH(D$1,'Tillförd energi'!$B$1:$AQ$1,0),FALSE)</f>
        <v>0</v>
      </c>
      <c r="E339">
        <f>VLOOKUP($B339,'Tillförd energi'!$B$1:$AI$720,MATCH(E$1,'Tillförd energi'!$B$1:$AQ$1,0),FALSE)</f>
        <v>0</v>
      </c>
      <c r="F339">
        <f>VLOOKUP($B339,'Tillförd energi'!$B$1:$AI$720,MATCH(F$1,'Tillförd energi'!$B$1:$AQ$1,0),FALSE)</f>
        <v>0</v>
      </c>
      <c r="G339">
        <f>VLOOKUP($B339,'Tillförd energi'!$B$1:$AI$720,MATCH(G$1,'Tillförd energi'!$B$1:$AQ$1,0),FALSE)</f>
        <v>0</v>
      </c>
      <c r="H339">
        <f>VLOOKUP($B339,'Tillförd energi'!$B$1:$AI$720,MATCH(H$1,'Tillförd energi'!$B$1:$AQ$1,0),FALSE)</f>
        <v>0</v>
      </c>
      <c r="I339">
        <f>VLOOKUP($B339,'Tillförd energi'!$B$1:$AI$720,MATCH(I$1,'Tillförd energi'!$B$1:$AQ$1,0),FALSE)</f>
        <v>0</v>
      </c>
      <c r="J339">
        <f>VLOOKUP($B339,'Tillförd energi'!$B$1:$AI$720,MATCH(J$1,'Tillförd energi'!$B$1:$AQ$1,0),FALSE)</f>
        <v>0</v>
      </c>
      <c r="K339">
        <f>VLOOKUP($B339,'Tillförd energi'!$B$1:$AI$720,MATCH(K$1,'Tillförd energi'!$B$1:$AQ$1,0),FALSE)</f>
        <v>0</v>
      </c>
      <c r="L339">
        <f>VLOOKUP($B339,'Tillförd energi'!$B$1:$AI$720,MATCH(L$1,'Tillförd energi'!$B$1:$AQ$1,0),FALSE)</f>
        <v>266.93099999999998</v>
      </c>
      <c r="M339">
        <f>VLOOKUP($B339,'Tillförd energi'!$B$1:$AI$720,MATCH(M$1,'Tillförd energi'!$B$1:$AQ$1,0),FALSE)</f>
        <v>0</v>
      </c>
      <c r="N339">
        <f>VLOOKUP($B339,'Tillförd energi'!$B$1:$AI$720,MATCH(N$1,'Tillförd energi'!$B$1:$AQ$1,0),FALSE)</f>
        <v>0</v>
      </c>
      <c r="O339">
        <f>VLOOKUP($B339,'Tillförd energi'!$B$1:$AI$720,MATCH(O$1,'Tillförd energi'!$B$1:$AQ$1,0),FALSE)</f>
        <v>0</v>
      </c>
      <c r="P339">
        <f>VLOOKUP($B339,'Tillförd energi'!$B$1:$AI$720,MATCH(P$1,'Tillförd energi'!$B$1:$AQ$1,0),FALSE)</f>
        <v>1.52132</v>
      </c>
      <c r="Q339">
        <f>VLOOKUP($B339,'Tillförd energi'!$B$1:$AI$720,MATCH(Q$1,'Tillförd energi'!$B$1:$AQ$1,0),FALSE)</f>
        <v>0</v>
      </c>
      <c r="R339">
        <f>VLOOKUP($B339,'Tillförd energi'!$B$1:$AI$720,MATCH(R$1,'Tillförd energi'!$B$1:$AQ$1,0),FALSE)</f>
        <v>0</v>
      </c>
      <c r="S339">
        <f>VLOOKUP($B339,'Tillförd energi'!$B$1:$AI$720,MATCH(S$1,'Tillförd energi'!$B$1:$AQ$1,0),FALSE)</f>
        <v>117.47199999999999</v>
      </c>
      <c r="T339">
        <f>VLOOKUP($B339,'Tillförd energi'!$B$1:$AI$720,MATCH(T$1,'Tillförd energi'!$B$1:$AQ$1,0),FALSE)</f>
        <v>0</v>
      </c>
      <c r="U339">
        <f>VLOOKUP($B339,'Tillförd energi'!$B$1:$AI$720,MATCH(U$1,'Tillförd energi'!$B$1:$AQ$1,0),FALSE)</f>
        <v>0</v>
      </c>
      <c r="V339">
        <f>VLOOKUP($B339,'Tillförd energi'!$B$1:$AI$720,MATCH(V$1,'Tillförd energi'!$B$1:$AQ$1,0),FALSE)</f>
        <v>0</v>
      </c>
      <c r="W339">
        <f>VLOOKUP($B339,'Tillförd energi'!$B$1:$AI$720,MATCH(W$1,'Tillförd energi'!$B$1:$AQ$1,0),FALSE)</f>
        <v>14.482699999999999</v>
      </c>
      <c r="X339">
        <f>VLOOKUP($B339,'Tillförd energi'!$B$1:$AI$720,MATCH(X$1,'Tillförd energi'!$B$1:$AQ$1,0),FALSE)</f>
        <v>0</v>
      </c>
      <c r="Y339">
        <f>VLOOKUP($B339,'Tillförd energi'!$B$1:$AI$720,MATCH(Y$1,'Tillförd energi'!$B$1:$AQ$1,0),FALSE)</f>
        <v>0</v>
      </c>
      <c r="Z339">
        <f>VLOOKUP($B339,'Tillförd energi'!$B$1:$AI$720,MATCH(Z$1,'Tillförd energi'!$B$1:$AQ$1,0),FALSE)</f>
        <v>0</v>
      </c>
      <c r="AA339">
        <f>VLOOKUP($B339,'Tillförd energi'!$B$1:$AI$720,MATCH(AA$1,'Tillförd energi'!$B$1:$AQ$1,0),FALSE)</f>
        <v>0</v>
      </c>
      <c r="AB339">
        <f>VLOOKUP($B339,'Tillförd energi'!$B$1:$AI$720,MATCH(AB$1,'Tillförd energi'!$B$1:$AQ$1,0),FALSE)</f>
        <v>0</v>
      </c>
      <c r="AC339">
        <f>VLOOKUP($B339,'Tillförd energi'!$B$1:$AI$720,MATCH(AC$1,'Tillförd energi'!$B$1:$AQ$1,0),FALSE)</f>
        <v>50.472000000000001</v>
      </c>
      <c r="AD339">
        <f>VLOOKUP($B339,'Tillförd energi'!$B$1:$AI$720,MATCH(AD$1,'Tillförd energi'!$B$1:$AQ$1,0),FALSE)</f>
        <v>5.125</v>
      </c>
      <c r="AE339">
        <f>VLOOKUP($B339,'Tillförd energi'!$B$1:$AI$720,MATCH(AE$1,'Tillförd energi'!$B$1:$AQ$1,0),FALSE)</f>
        <v>0</v>
      </c>
      <c r="AF339">
        <f>VLOOKUP($B339,'Tillförd energi'!$B$1:$AI$720,MATCH(AF$1,'Tillförd energi'!$B$1:$AQ$1,0),FALSE)</f>
        <v>19.095500000000001</v>
      </c>
      <c r="AG339">
        <f>IFERROR(VLOOKUP(B339,Miljö!$B$1:$AC$550,MATCH("Köpt mängd produktionsspecifik fjärrvärme:",Miljö!$B$1:$AC$1,0),FALSE)/1,0)</f>
        <v>0</v>
      </c>
      <c r="AI339">
        <f t="shared" si="115"/>
        <v>475.09951999999998</v>
      </c>
      <c r="AJ339">
        <f t="shared" si="116"/>
        <v>475.09951999999998</v>
      </c>
      <c r="AK339">
        <f>IF(ISERROR(1/VLOOKUP($B339,Leveranser!$B$1:$S$499,MATCH("Såld värme (GWh)",Leveranser!$B$1:$S$1,0),FALSE)),"",VLOOKUP($B339,Leveranser!$B$1:$S$499,MATCH("Såld värme (GWh)",Leveranser!$B$1:$S$1,0),FALSE))</f>
        <v>413.41199999999998</v>
      </c>
      <c r="AL339">
        <f>VLOOKUP($B339,Leveranser!$B$1:$Y$499,MATCH("Totalt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114">
        <f t="shared" si="117"/>
        <v>0.87015874063606713</v>
      </c>
      <c r="AP339" t="str">
        <f>IFERROR(VLOOKUP($B339,Miljövärden!$B$2:$H$600,7,FALSE),"Nej, saknas")</f>
        <v>Ja</v>
      </c>
      <c r="AQ339" t="str">
        <f>IFERROR(VLOOKUP($B339,Miljövärden!$B$2:$H$600,6,FALSE),"Nej, saknas")</f>
        <v>Ja</v>
      </c>
      <c r="AU339">
        <f t="shared" si="118"/>
        <v>19.095500000000001</v>
      </c>
      <c r="AV339">
        <f t="shared" si="119"/>
        <v>0</v>
      </c>
      <c r="AW339">
        <f t="shared" si="120"/>
        <v>1.52132</v>
      </c>
      <c r="AX339">
        <f t="shared" si="121"/>
        <v>117.47199999999999</v>
      </c>
      <c r="AZ339">
        <f t="shared" si="122"/>
        <v>400.40701999999999</v>
      </c>
      <c r="BC339">
        <f t="shared" si="123"/>
        <v>0</v>
      </c>
      <c r="BD339">
        <f t="shared" si="124"/>
        <v>0</v>
      </c>
      <c r="BE339">
        <f t="shared" si="125"/>
        <v>133.47602000000001</v>
      </c>
      <c r="BF339">
        <f t="shared" si="126"/>
        <v>322.52799999999996</v>
      </c>
      <c r="BG339">
        <f t="shared" si="127"/>
        <v>19.095500000000001</v>
      </c>
      <c r="BH339">
        <f>VLOOKUP(B339,Miljö!$B$1:$BX$482,MATCH("Fossilandel för ursprungspecificerad el ()",Miljö!$B$1:$I$1,0),FALSE)</f>
        <v>0</v>
      </c>
      <c r="BI339">
        <f>VLOOKUP(B339,Miljö!$B$1:$BX$482,MATCH("Kärnkraftsandel för ursprungsspecificerad el ()",Miljö!$B$1:$O$1,0),FALSE)</f>
        <v>0</v>
      </c>
      <c r="BJ339">
        <f t="shared" si="128"/>
        <v>0</v>
      </c>
      <c r="BK339" t="str">
        <f>VLOOKUP(B339,Miljö!$B$1:$P$482,MATCH("Fossil andel i procent (%)",Miljö!$B$1:$P$1,0),FALSE)</f>
        <v>ET</v>
      </c>
      <c r="BL339">
        <f t="shared" si="129"/>
        <v>475.09951999999998</v>
      </c>
      <c r="BO339" s="21">
        <f t="shared" si="130"/>
        <v>0</v>
      </c>
      <c r="BP339" s="115">
        <f t="shared" si="131"/>
        <v>0</v>
      </c>
      <c r="BQ339" s="115">
        <f t="shared" si="132"/>
        <v>0.3211359169548309</v>
      </c>
      <c r="BR339" s="115">
        <f t="shared" si="133"/>
        <v>0.6788640830451691</v>
      </c>
      <c r="BT339" s="116">
        <f t="shared" si="134"/>
        <v>1</v>
      </c>
      <c r="BW339" s="115">
        <f>IF(AP339="Ja",VLOOKUP(B339,Miljövärden!$B$2:$H$600,MATCH("Total andel fossilt",Miljövärden!$B$2:$H$2,0),FALSE),"")</f>
        <v>0</v>
      </c>
      <c r="BX339" s="116">
        <f t="shared" si="135"/>
        <v>0</v>
      </c>
      <c r="BZ339">
        <f t="shared" si="136"/>
        <v>0</v>
      </c>
      <c r="CA339" s="115">
        <f t="shared" si="137"/>
        <v>0</v>
      </c>
    </row>
    <row r="340" spans="1:79">
      <c r="A340" t="s">
        <v>537</v>
      </c>
      <c r="B340" t="s">
        <v>540</v>
      </c>
      <c r="C340">
        <f>VLOOKUP($B340,'Tillförd energi'!$B$1:$AI$720,MATCH(C$1,'Tillförd energi'!$B$1:$AQ$1,0),FALSE)</f>
        <v>0</v>
      </c>
      <c r="D340">
        <f>VLOOKUP($B340,'Tillförd energi'!$B$1:$AI$720,MATCH(D$1,'Tillförd energi'!$B$1:$AQ$1,0),FALSE)</f>
        <v>0</v>
      </c>
      <c r="E340">
        <f>VLOOKUP($B340,'Tillförd energi'!$B$1:$AI$720,MATCH(E$1,'Tillförd energi'!$B$1:$AQ$1,0),FALSE)</f>
        <v>0</v>
      </c>
      <c r="F340">
        <f>VLOOKUP($B340,'Tillförd energi'!$B$1:$AI$720,MATCH(F$1,'Tillförd energi'!$B$1:$AQ$1,0),FALSE)</f>
        <v>0</v>
      </c>
      <c r="G340">
        <f>VLOOKUP($B340,'Tillförd energi'!$B$1:$AI$720,MATCH(G$1,'Tillförd energi'!$B$1:$AQ$1,0),FALSE)</f>
        <v>0</v>
      </c>
      <c r="H340">
        <f>VLOOKUP($B340,'Tillförd energi'!$B$1:$AI$720,MATCH(H$1,'Tillförd energi'!$B$1:$AQ$1,0),FALSE)</f>
        <v>0</v>
      </c>
      <c r="I340">
        <f>VLOOKUP($B340,'Tillförd energi'!$B$1:$AI$720,MATCH(I$1,'Tillförd energi'!$B$1:$AQ$1,0),FALSE)</f>
        <v>0</v>
      </c>
      <c r="J340">
        <f>VLOOKUP($B340,'Tillförd energi'!$B$1:$AI$720,MATCH(J$1,'Tillförd energi'!$B$1:$AQ$1,0),FALSE)</f>
        <v>9.7249999999999996</v>
      </c>
      <c r="K340">
        <f>VLOOKUP($B340,'Tillförd energi'!$B$1:$AI$720,MATCH(K$1,'Tillförd energi'!$B$1:$AQ$1,0),FALSE)</f>
        <v>0</v>
      </c>
      <c r="L340">
        <f>VLOOKUP($B340,'Tillförd energi'!$B$1:$AI$720,MATCH(L$1,'Tillförd energi'!$B$1:$AQ$1,0),FALSE)</f>
        <v>0</v>
      </c>
      <c r="M340">
        <f>VLOOKUP($B340,'Tillförd energi'!$B$1:$AI$720,MATCH(M$1,'Tillförd energi'!$B$1:$AQ$1,0),FALSE)</f>
        <v>0</v>
      </c>
      <c r="N340">
        <f>VLOOKUP($B340,'Tillförd energi'!$B$1:$AI$720,MATCH(N$1,'Tillförd energi'!$B$1:$AQ$1,0),FALSE)</f>
        <v>0</v>
      </c>
      <c r="O340">
        <f>VLOOKUP($B340,'Tillförd energi'!$B$1:$AI$720,MATCH(O$1,'Tillförd energi'!$B$1:$AQ$1,0),FALSE)</f>
        <v>0</v>
      </c>
      <c r="P340">
        <f>VLOOKUP($B340,'Tillförd energi'!$B$1:$AI$720,MATCH(P$1,'Tillförd energi'!$B$1:$AQ$1,0),FALSE)</f>
        <v>44.901000000000003</v>
      </c>
      <c r="Q340">
        <f>VLOOKUP($B340,'Tillförd energi'!$B$1:$AI$720,MATCH(Q$1,'Tillförd energi'!$B$1:$AQ$1,0),FALSE)</f>
        <v>0</v>
      </c>
      <c r="R340">
        <f>VLOOKUP($B340,'Tillförd energi'!$B$1:$AI$720,MATCH(R$1,'Tillförd energi'!$B$1:$AQ$1,0),FALSE)</f>
        <v>4.2709999999999999</v>
      </c>
      <c r="S340">
        <f>VLOOKUP($B340,'Tillförd energi'!$B$1:$AI$720,MATCH(S$1,'Tillförd energi'!$B$1:$AQ$1,0),FALSE)</f>
        <v>0</v>
      </c>
      <c r="T340">
        <f>VLOOKUP($B340,'Tillförd energi'!$B$1:$AI$720,MATCH(T$1,'Tillförd energi'!$B$1:$AQ$1,0),FALSE)</f>
        <v>0</v>
      </c>
      <c r="U340">
        <f>VLOOKUP($B340,'Tillförd energi'!$B$1:$AI$720,MATCH(U$1,'Tillförd energi'!$B$1:$AQ$1,0),FALSE)</f>
        <v>0.98499999999999999</v>
      </c>
      <c r="V340">
        <f>VLOOKUP($B340,'Tillförd energi'!$B$1:$AI$720,MATCH(V$1,'Tillförd energi'!$B$1:$AQ$1,0),FALSE)</f>
        <v>0</v>
      </c>
      <c r="W340">
        <f>VLOOKUP($B340,'Tillförd energi'!$B$1:$AI$720,MATCH(W$1,'Tillförd energi'!$B$1:$AQ$1,0),FALSE)</f>
        <v>12.305999999999999</v>
      </c>
      <c r="X340">
        <f>VLOOKUP($B340,'Tillförd energi'!$B$1:$AI$720,MATCH(X$1,'Tillförd energi'!$B$1:$AQ$1,0),FALSE)</f>
        <v>0</v>
      </c>
      <c r="Y340">
        <f>VLOOKUP($B340,'Tillförd energi'!$B$1:$AI$720,MATCH(Y$1,'Tillförd energi'!$B$1:$AQ$1,0),FALSE)</f>
        <v>0</v>
      </c>
      <c r="Z340">
        <f>VLOOKUP($B340,'Tillförd energi'!$B$1:$AI$720,MATCH(Z$1,'Tillförd energi'!$B$1:$AQ$1,0),FALSE)</f>
        <v>0</v>
      </c>
      <c r="AA340">
        <f>VLOOKUP($B340,'Tillförd energi'!$B$1:$AI$720,MATCH(AA$1,'Tillförd energi'!$B$1:$AQ$1,0),FALSE)</f>
        <v>0</v>
      </c>
      <c r="AB340">
        <f>VLOOKUP($B340,'Tillförd energi'!$B$1:$AI$720,MATCH(AB$1,'Tillförd energi'!$B$1:$AQ$1,0),FALSE)</f>
        <v>0</v>
      </c>
      <c r="AC340">
        <f>VLOOKUP($B340,'Tillförd energi'!$B$1:$AI$720,MATCH(AC$1,'Tillförd energi'!$B$1:$AQ$1,0),FALSE)</f>
        <v>7.157</v>
      </c>
      <c r="AD340">
        <f>VLOOKUP($B340,'Tillförd energi'!$B$1:$AI$720,MATCH(AD$1,'Tillförd energi'!$B$1:$AQ$1,0),FALSE)</f>
        <v>0</v>
      </c>
      <c r="AE340">
        <f>VLOOKUP($B340,'Tillförd energi'!$B$1:$AI$720,MATCH(AE$1,'Tillförd energi'!$B$1:$AQ$1,0),FALSE)</f>
        <v>0</v>
      </c>
      <c r="AF340">
        <f>VLOOKUP($B340,'Tillförd energi'!$B$1:$AI$720,MATCH(AF$1,'Tillförd energi'!$B$1:$AQ$1,0),FALSE)</f>
        <v>1.552</v>
      </c>
      <c r="AG340">
        <f>IFERROR(VLOOKUP(B340,Miljö!$B$1:$AC$550,MATCH("Köpt mängd produktionsspecifik fjärrvärme:",Miljö!$B$1:$AC$1,0),FALSE)/1,0)</f>
        <v>0</v>
      </c>
      <c r="AI340">
        <f t="shared" si="115"/>
        <v>80.897000000000006</v>
      </c>
      <c r="AJ340">
        <f t="shared" si="116"/>
        <v>80.897000000000006</v>
      </c>
      <c r="AK340">
        <f>IF(ISERROR(1/VLOOKUP($B340,Leveranser!$B$1:$S$499,MATCH("Såld värme (GWh)",Leveranser!$B$1:$S$1,0),FALSE)),"",VLOOKUP($B340,Leveranser!$B$1:$S$499,MATCH("Såld värme (GWh)",Leveranser!$B$1:$S$1,0),FALSE))</f>
        <v>59.941000000000003</v>
      </c>
      <c r="AL340">
        <f>VLOOKUP($B340,Leveranser!$B$1:$Y$499,MATCH("Totalt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114">
        <f t="shared" si="117"/>
        <v>0.7409545471401906</v>
      </c>
      <c r="AP340" t="str">
        <f>IFERROR(VLOOKUP($B340,Miljövärden!$B$2:$H$600,7,FALSE),"Nej, saknas")</f>
        <v>Ja</v>
      </c>
      <c r="AQ340" t="str">
        <f>IFERROR(VLOOKUP($B340,Miljövärden!$B$2:$H$600,6,FALSE),"Nej, saknas")</f>
        <v>Ja</v>
      </c>
      <c r="AU340">
        <f t="shared" si="118"/>
        <v>1.552</v>
      </c>
      <c r="AV340">
        <f t="shared" si="119"/>
        <v>0</v>
      </c>
      <c r="AW340">
        <f t="shared" si="120"/>
        <v>44.901000000000003</v>
      </c>
      <c r="AX340">
        <f t="shared" si="121"/>
        <v>5.2560000000000002</v>
      </c>
      <c r="AZ340">
        <f t="shared" si="122"/>
        <v>62.463000000000001</v>
      </c>
      <c r="BC340">
        <f t="shared" si="123"/>
        <v>0</v>
      </c>
      <c r="BD340">
        <f t="shared" si="124"/>
        <v>0</v>
      </c>
      <c r="BE340">
        <f t="shared" si="125"/>
        <v>62.463000000000001</v>
      </c>
      <c r="BF340">
        <f t="shared" si="126"/>
        <v>16.881999999999998</v>
      </c>
      <c r="BG340">
        <f t="shared" si="127"/>
        <v>1.552</v>
      </c>
      <c r="BH340">
        <f>VLOOKUP(B340,Miljö!$B$1:$BX$482,MATCH("Fossilandel för ursprungspecificerad el ()",Miljö!$B$1:$I$1,0),FALSE)</f>
        <v>0</v>
      </c>
      <c r="BI340">
        <f>VLOOKUP(B340,Miljö!$B$1:$BX$482,MATCH("Kärnkraftsandel för ursprungsspecificerad el ()",Miljö!$B$1:$O$1,0),FALSE)</f>
        <v>0.57699999999999996</v>
      </c>
      <c r="BJ340">
        <f t="shared" si="128"/>
        <v>0</v>
      </c>
      <c r="BK340" t="str">
        <f>VLOOKUP(B340,Miljö!$B$1:$P$482,MATCH("Fossil andel i procent (%)",Miljö!$B$1:$P$1,0),FALSE)</f>
        <v>ET</v>
      </c>
      <c r="BL340">
        <f t="shared" si="129"/>
        <v>80.897000000000006</v>
      </c>
      <c r="BO340" s="21">
        <f t="shared" si="130"/>
        <v>0</v>
      </c>
      <c r="BP340" s="115">
        <f t="shared" si="131"/>
        <v>1.1069681199550045E-2</v>
      </c>
      <c r="BQ340" s="115">
        <f t="shared" si="132"/>
        <v>0.78024520068729364</v>
      </c>
      <c r="BR340" s="115">
        <f t="shared" si="133"/>
        <v>0.20868511811315618</v>
      </c>
      <c r="BT340" s="116">
        <f t="shared" si="134"/>
        <v>0.99999999999999989</v>
      </c>
      <c r="BW340" s="115">
        <f>IF(AP340="Ja",VLOOKUP(B340,Miljövärden!$B$2:$H$600,MATCH("Total andel fossilt",Miljövärden!$B$2:$H$2,0),FALSE),"")</f>
        <v>0</v>
      </c>
      <c r="BX340" s="116">
        <f t="shared" si="135"/>
        <v>0</v>
      </c>
      <c r="BZ340">
        <f t="shared" si="136"/>
        <v>0</v>
      </c>
      <c r="CA340" s="115">
        <f t="shared" si="137"/>
        <v>0</v>
      </c>
    </row>
    <row r="341" spans="1:79">
      <c r="A341" t="s">
        <v>537</v>
      </c>
      <c r="B341" t="s">
        <v>541</v>
      </c>
      <c r="C341">
        <f>VLOOKUP($B341,'Tillförd energi'!$B$1:$AI$720,MATCH(C$1,'Tillförd energi'!$B$1:$AQ$1,0),FALSE)</f>
        <v>0</v>
      </c>
      <c r="D341">
        <f>VLOOKUP($B341,'Tillförd energi'!$B$1:$AI$720,MATCH(D$1,'Tillförd energi'!$B$1:$AQ$1,0),FALSE)</f>
        <v>1.69</v>
      </c>
      <c r="E341">
        <f>VLOOKUP($B341,'Tillförd energi'!$B$1:$AI$720,MATCH(E$1,'Tillförd energi'!$B$1:$AQ$1,0),FALSE)</f>
        <v>0</v>
      </c>
      <c r="F341">
        <f>VLOOKUP($B341,'Tillförd energi'!$B$1:$AI$720,MATCH(F$1,'Tillförd energi'!$B$1:$AQ$1,0),FALSE)</f>
        <v>0</v>
      </c>
      <c r="G341">
        <f>VLOOKUP($B341,'Tillförd energi'!$B$1:$AI$720,MATCH(G$1,'Tillförd energi'!$B$1:$AQ$1,0),FALSE)</f>
        <v>0</v>
      </c>
      <c r="H341">
        <f>VLOOKUP($B341,'Tillförd energi'!$B$1:$AI$720,MATCH(H$1,'Tillförd energi'!$B$1:$AQ$1,0),FALSE)</f>
        <v>0</v>
      </c>
      <c r="I341">
        <f>VLOOKUP($B341,'Tillförd energi'!$B$1:$AI$720,MATCH(I$1,'Tillförd energi'!$B$1:$AQ$1,0),FALSE)</f>
        <v>0</v>
      </c>
      <c r="J341">
        <f>VLOOKUP($B341,'Tillförd energi'!$B$1:$AI$720,MATCH(J$1,'Tillförd energi'!$B$1:$AQ$1,0),FALSE)</f>
        <v>0</v>
      </c>
      <c r="K341">
        <f>VLOOKUP($B341,'Tillförd energi'!$B$1:$AI$720,MATCH(K$1,'Tillförd energi'!$B$1:$AQ$1,0),FALSE)</f>
        <v>0</v>
      </c>
      <c r="L341">
        <f>VLOOKUP($B341,'Tillförd energi'!$B$1:$AI$720,MATCH(L$1,'Tillförd energi'!$B$1:$AQ$1,0),FALSE)</f>
        <v>0</v>
      </c>
      <c r="M341">
        <f>VLOOKUP($B341,'Tillförd energi'!$B$1:$AI$720,MATCH(M$1,'Tillförd energi'!$B$1:$AQ$1,0),FALSE)</f>
        <v>10.4</v>
      </c>
      <c r="N341">
        <f>VLOOKUP($B341,'Tillförd energi'!$B$1:$AI$720,MATCH(N$1,'Tillförd energi'!$B$1:$AQ$1,0),FALSE)</f>
        <v>47.3</v>
      </c>
      <c r="O341">
        <f>VLOOKUP($B341,'Tillförd energi'!$B$1:$AI$720,MATCH(O$1,'Tillförd energi'!$B$1:$AQ$1,0),FALSE)</f>
        <v>0</v>
      </c>
      <c r="P341">
        <f>VLOOKUP($B341,'Tillförd energi'!$B$1:$AI$720,MATCH(P$1,'Tillförd energi'!$B$1:$AQ$1,0),FALSE)</f>
        <v>10.199999999999999</v>
      </c>
      <c r="Q341">
        <f>VLOOKUP($B341,'Tillförd energi'!$B$1:$AI$720,MATCH(Q$1,'Tillförd energi'!$B$1:$AQ$1,0),FALSE)</f>
        <v>0</v>
      </c>
      <c r="R341">
        <f>VLOOKUP($B341,'Tillförd energi'!$B$1:$AI$720,MATCH(R$1,'Tillförd energi'!$B$1:$AQ$1,0),FALSE)</f>
        <v>0</v>
      </c>
      <c r="S341">
        <f>VLOOKUP($B341,'Tillförd energi'!$B$1:$AI$720,MATCH(S$1,'Tillförd energi'!$B$1:$AQ$1,0),FALSE)</f>
        <v>0</v>
      </c>
      <c r="T341">
        <f>VLOOKUP($B341,'Tillförd energi'!$B$1:$AI$720,MATCH(T$1,'Tillförd energi'!$B$1:$AQ$1,0),FALSE)</f>
        <v>0</v>
      </c>
      <c r="U341">
        <f>VLOOKUP($B341,'Tillförd energi'!$B$1:$AI$720,MATCH(U$1,'Tillförd energi'!$B$1:$AQ$1,0),FALSE)</f>
        <v>0</v>
      </c>
      <c r="V341">
        <f>VLOOKUP($B341,'Tillförd energi'!$B$1:$AI$720,MATCH(V$1,'Tillförd energi'!$B$1:$AQ$1,0),FALSE)</f>
        <v>0</v>
      </c>
      <c r="W341">
        <f>VLOOKUP($B341,'Tillförd energi'!$B$1:$AI$720,MATCH(W$1,'Tillförd energi'!$B$1:$AQ$1,0),FALSE)</f>
        <v>0</v>
      </c>
      <c r="X341">
        <f>VLOOKUP($B341,'Tillförd energi'!$B$1:$AI$720,MATCH(X$1,'Tillförd energi'!$B$1:$AQ$1,0),FALSE)</f>
        <v>0</v>
      </c>
      <c r="Y341">
        <f>VLOOKUP($B341,'Tillförd energi'!$B$1:$AI$720,MATCH(Y$1,'Tillförd energi'!$B$1:$AQ$1,0),FALSE)</f>
        <v>0</v>
      </c>
      <c r="Z341">
        <f>VLOOKUP($B341,'Tillförd energi'!$B$1:$AI$720,MATCH(Z$1,'Tillförd energi'!$B$1:$AQ$1,0),FALSE)</f>
        <v>0</v>
      </c>
      <c r="AA341">
        <f>VLOOKUP($B341,'Tillförd energi'!$B$1:$AI$720,MATCH(AA$1,'Tillförd energi'!$B$1:$AQ$1,0),FALSE)</f>
        <v>0</v>
      </c>
      <c r="AB341">
        <f>VLOOKUP($B341,'Tillförd energi'!$B$1:$AI$720,MATCH(AB$1,'Tillförd energi'!$B$1:$AQ$1,0),FALSE)</f>
        <v>0</v>
      </c>
      <c r="AC341">
        <f>VLOOKUP($B341,'Tillförd energi'!$B$1:$AI$720,MATCH(AC$1,'Tillförd energi'!$B$1:$AQ$1,0),FALSE)</f>
        <v>0</v>
      </c>
      <c r="AD341">
        <f>VLOOKUP($B341,'Tillförd energi'!$B$1:$AI$720,MATCH(AD$1,'Tillförd energi'!$B$1:$AQ$1,0),FALSE)</f>
        <v>0</v>
      </c>
      <c r="AE341">
        <f>VLOOKUP($B341,'Tillförd energi'!$B$1:$AI$720,MATCH(AE$1,'Tillförd energi'!$B$1:$AQ$1,0),FALSE)</f>
        <v>0</v>
      </c>
      <c r="AF341">
        <f>VLOOKUP($B341,'Tillförd energi'!$B$1:$AI$720,MATCH(AF$1,'Tillförd energi'!$B$1:$AQ$1,0),FALSE)</f>
        <v>2</v>
      </c>
      <c r="AG341">
        <f>IFERROR(VLOOKUP(B341,Miljö!$B$1:$AC$550,MATCH("Köpt mängd produktionsspecifik fjärrvärme:",Miljö!$B$1:$AC$1,0),FALSE)/1,0)</f>
        <v>0</v>
      </c>
      <c r="AI341">
        <f t="shared" si="115"/>
        <v>71.59</v>
      </c>
      <c r="AJ341">
        <f t="shared" si="116"/>
        <v>71.59</v>
      </c>
      <c r="AK341">
        <f>IF(ISERROR(1/VLOOKUP($B341,Leveranser!$B$1:$S$499,MATCH("Såld värme (GWh)",Leveranser!$B$1:$S$1,0),FALSE)),"",VLOOKUP($B341,Leveranser!$B$1:$S$499,MATCH("Såld värme (GWh)",Leveranser!$B$1:$S$1,0),FALSE))</f>
        <v>49.100999999999999</v>
      </c>
      <c r="AL341">
        <f>VLOOKUP($B341,Leveranser!$B$1:$Y$499,MATCH("Totalt såld fjärrvärme till andra fjärrvärmeföretag",Leveranser!$B$1:$AA$1,0),FALSE)</f>
        <v>5.5250000000000004</v>
      </c>
      <c r="AM341">
        <f>IF(ISERROR(1/VLOOKUP($B341,Miljö!$B$1:$S$500,MATCH("Såld mängd produktionsspecifik fjärrvärme (GWh)",Miljö!$B$1:$R$1,0),FALSE)),0,VLOOKUP($B341,Miljö!$B$1:$S$500,MATCH("Såld mängd produktionsspecifik fjärrvärme (GWh)",Miljö!$B$1:$R$1,0),FALSE))</f>
        <v>0</v>
      </c>
      <c r="AN341" s="114">
        <f t="shared" si="117"/>
        <v>0.68586394747869805</v>
      </c>
      <c r="AP341" t="str">
        <f>IFERROR(VLOOKUP($B341,Miljövärden!$B$2:$H$600,7,FALSE),"Nej, saknas")</f>
        <v>Ja</v>
      </c>
      <c r="AQ341" t="str">
        <f>IFERROR(VLOOKUP($B341,Miljövärden!$B$2:$H$600,6,FALSE),"Nej, saknas")</f>
        <v>Ja</v>
      </c>
      <c r="AU341">
        <f t="shared" si="118"/>
        <v>2</v>
      </c>
      <c r="AV341">
        <f t="shared" si="119"/>
        <v>0</v>
      </c>
      <c r="AW341">
        <f t="shared" si="120"/>
        <v>67.899999999999991</v>
      </c>
      <c r="AX341">
        <f t="shared" si="121"/>
        <v>0</v>
      </c>
      <c r="AZ341">
        <f t="shared" si="122"/>
        <v>67.899999999999991</v>
      </c>
      <c r="BC341">
        <f t="shared" si="123"/>
        <v>1.69</v>
      </c>
      <c r="BD341">
        <f t="shared" si="124"/>
        <v>0</v>
      </c>
      <c r="BE341">
        <f t="shared" si="125"/>
        <v>67.899999999999991</v>
      </c>
      <c r="BF341">
        <f t="shared" si="126"/>
        <v>0</v>
      </c>
      <c r="BG341">
        <f t="shared" si="127"/>
        <v>2</v>
      </c>
      <c r="BH341">
        <f>VLOOKUP(B341,Miljö!$B$1:$BX$482,MATCH("Fossilandel för ursprungspecificerad el ()",Miljö!$B$1:$I$1,0),FALSE)</f>
        <v>0</v>
      </c>
      <c r="BI341">
        <f>VLOOKUP(B341,Miljö!$B$1:$BX$482,MATCH("Kärnkraftsandel för ursprungsspecificerad el ()",Miljö!$B$1:$O$1,0),FALSE)</f>
        <v>0.57699999999999996</v>
      </c>
      <c r="BJ341">
        <f t="shared" si="128"/>
        <v>0</v>
      </c>
      <c r="BK341" t="str">
        <f>VLOOKUP(B341,Miljö!$B$1:$P$482,MATCH("Fossil andel i procent (%)",Miljö!$B$1:$P$1,0),FALSE)</f>
        <v>ET</v>
      </c>
      <c r="BL341">
        <f t="shared" si="129"/>
        <v>71.589999999999989</v>
      </c>
      <c r="BO341" s="21">
        <f t="shared" si="130"/>
        <v>2.36066489733203E-2</v>
      </c>
      <c r="BP341" s="115">
        <f t="shared" si="131"/>
        <v>1.611956977231457E-2</v>
      </c>
      <c r="BQ341" s="115">
        <f t="shared" si="132"/>
        <v>0.96027378125436524</v>
      </c>
      <c r="BR341" s="115">
        <f t="shared" si="133"/>
        <v>0</v>
      </c>
      <c r="BT341" s="116">
        <f t="shared" si="134"/>
        <v>1</v>
      </c>
      <c r="BW341" s="115">
        <f>IF(AP341="Ja",VLOOKUP(B341,Miljövärden!$B$2:$H$600,MATCH("Total andel fossilt",Miljövärden!$B$2:$H$2,0),FALSE),"")</f>
        <v>2.3606599999999998E-2</v>
      </c>
      <c r="BX341" s="116">
        <f t="shared" si="135"/>
        <v>-4.8973320301848311E-8</v>
      </c>
      <c r="BZ341">
        <f t="shared" si="136"/>
        <v>-4.8973320301848311E-8</v>
      </c>
      <c r="CA341" s="115">
        <f t="shared" si="137"/>
        <v>0</v>
      </c>
    </row>
    <row r="342" spans="1:79">
      <c r="A342" t="s">
        <v>537</v>
      </c>
      <c r="B342" t="s">
        <v>543</v>
      </c>
      <c r="C342">
        <f>VLOOKUP($B342,'Tillförd energi'!$B$1:$AI$720,MATCH(C$1,'Tillförd energi'!$B$1:$AQ$1,0),FALSE)</f>
        <v>0</v>
      </c>
      <c r="D342">
        <f>VLOOKUP($B342,'Tillförd energi'!$B$1:$AI$720,MATCH(D$1,'Tillförd energi'!$B$1:$AQ$1,0),FALSE)</f>
        <v>0.28199999999999997</v>
      </c>
      <c r="E342">
        <f>VLOOKUP($B342,'Tillförd energi'!$B$1:$AI$720,MATCH(E$1,'Tillförd energi'!$B$1:$AQ$1,0),FALSE)</f>
        <v>0</v>
      </c>
      <c r="F342">
        <f>VLOOKUP($B342,'Tillförd energi'!$B$1:$AI$720,MATCH(F$1,'Tillförd energi'!$B$1:$AQ$1,0),FALSE)</f>
        <v>0.38200000000000001</v>
      </c>
      <c r="G342">
        <f>VLOOKUP($B342,'Tillförd energi'!$B$1:$AI$720,MATCH(G$1,'Tillförd energi'!$B$1:$AQ$1,0),FALSE)</f>
        <v>0</v>
      </c>
      <c r="H342">
        <f>VLOOKUP($B342,'Tillförd energi'!$B$1:$AI$720,MATCH(H$1,'Tillförd energi'!$B$1:$AQ$1,0),FALSE)</f>
        <v>0</v>
      </c>
      <c r="I342">
        <f>VLOOKUP($B342,'Tillförd energi'!$B$1:$AI$720,MATCH(I$1,'Tillförd energi'!$B$1:$AQ$1,0),FALSE)</f>
        <v>0</v>
      </c>
      <c r="J342">
        <f>VLOOKUP($B342,'Tillförd energi'!$B$1:$AI$720,MATCH(J$1,'Tillförd energi'!$B$1:$AQ$1,0),FALSE)</f>
        <v>0</v>
      </c>
      <c r="K342">
        <f>VLOOKUP($B342,'Tillförd energi'!$B$1:$AI$720,MATCH(K$1,'Tillförd energi'!$B$1:$AQ$1,0),FALSE)</f>
        <v>0</v>
      </c>
      <c r="L342">
        <f>VLOOKUP($B342,'Tillförd energi'!$B$1:$AI$720,MATCH(L$1,'Tillförd energi'!$B$1:$AQ$1,0),FALSE)</f>
        <v>0</v>
      </c>
      <c r="M342">
        <f>VLOOKUP($B342,'Tillförd energi'!$B$1:$AI$720,MATCH(M$1,'Tillförd energi'!$B$1:$AQ$1,0),FALSE)</f>
        <v>40.834600000000002</v>
      </c>
      <c r="N342">
        <f>VLOOKUP($B342,'Tillförd energi'!$B$1:$AI$720,MATCH(N$1,'Tillförd energi'!$B$1:$AQ$1,0),FALSE)</f>
        <v>58.537599999999998</v>
      </c>
      <c r="O342">
        <f>VLOOKUP($B342,'Tillförd energi'!$B$1:$AI$720,MATCH(O$1,'Tillförd energi'!$B$1:$AQ$1,0),FALSE)</f>
        <v>13.8683</v>
      </c>
      <c r="P342">
        <f>VLOOKUP($B342,'Tillförd energi'!$B$1:$AI$720,MATCH(P$1,'Tillförd energi'!$B$1:$AQ$1,0),FALSE)</f>
        <v>7.7046599999999996</v>
      </c>
      <c r="Q342">
        <f>VLOOKUP($B342,'Tillförd energi'!$B$1:$AI$720,MATCH(Q$1,'Tillförd energi'!$B$1:$AQ$1,0),FALSE)</f>
        <v>0</v>
      </c>
      <c r="R342">
        <f>VLOOKUP($B342,'Tillförd energi'!$B$1:$AI$720,MATCH(R$1,'Tillförd energi'!$B$1:$AQ$1,0),FALSE)</f>
        <v>0</v>
      </c>
      <c r="S342">
        <f>VLOOKUP($B342,'Tillförd energi'!$B$1:$AI$720,MATCH(S$1,'Tillförd energi'!$B$1:$AQ$1,0),FALSE)</f>
        <v>0</v>
      </c>
      <c r="T342">
        <f>VLOOKUP($B342,'Tillförd energi'!$B$1:$AI$720,MATCH(T$1,'Tillförd energi'!$B$1:$AQ$1,0),FALSE)</f>
        <v>0</v>
      </c>
      <c r="U342">
        <f>VLOOKUP($B342,'Tillförd energi'!$B$1:$AI$720,MATCH(U$1,'Tillförd energi'!$B$1:$AQ$1,0),FALSE)</f>
        <v>0</v>
      </c>
      <c r="V342">
        <f>VLOOKUP($B342,'Tillförd energi'!$B$1:$AI$720,MATCH(V$1,'Tillförd energi'!$B$1:$AQ$1,0),FALSE)</f>
        <v>0</v>
      </c>
      <c r="W342">
        <f>VLOOKUP($B342,'Tillförd energi'!$B$1:$AI$720,MATCH(W$1,'Tillförd energi'!$B$1:$AQ$1,0),FALSE)</f>
        <v>0</v>
      </c>
      <c r="X342">
        <f>VLOOKUP($B342,'Tillförd energi'!$B$1:$AI$720,MATCH(X$1,'Tillförd energi'!$B$1:$AQ$1,0),FALSE)</f>
        <v>0</v>
      </c>
      <c r="Y342">
        <f>VLOOKUP($B342,'Tillförd energi'!$B$1:$AI$720,MATCH(Y$1,'Tillförd energi'!$B$1:$AQ$1,0),FALSE)</f>
        <v>0</v>
      </c>
      <c r="Z342">
        <f>VLOOKUP($B342,'Tillförd energi'!$B$1:$AI$720,MATCH(Z$1,'Tillförd energi'!$B$1:$AQ$1,0),FALSE)</f>
        <v>0</v>
      </c>
      <c r="AA342">
        <f>VLOOKUP($B342,'Tillförd energi'!$B$1:$AI$720,MATCH(AA$1,'Tillförd energi'!$B$1:$AQ$1,0),FALSE)</f>
        <v>0</v>
      </c>
      <c r="AB342">
        <f>VLOOKUP($B342,'Tillförd energi'!$B$1:$AI$720,MATCH(AB$1,'Tillförd energi'!$B$1:$AQ$1,0),FALSE)</f>
        <v>0</v>
      </c>
      <c r="AC342">
        <f>VLOOKUP($B342,'Tillförd energi'!$B$1:$AI$720,MATCH(AC$1,'Tillförd energi'!$B$1:$AQ$1,0),FALSE)</f>
        <v>31.015000000000001</v>
      </c>
      <c r="AD342">
        <f>VLOOKUP($B342,'Tillförd energi'!$B$1:$AI$720,MATCH(AD$1,'Tillförd energi'!$B$1:$AQ$1,0),FALSE)</f>
        <v>0</v>
      </c>
      <c r="AE342">
        <f>VLOOKUP($B342,'Tillförd energi'!$B$1:$AI$720,MATCH(AE$1,'Tillförd energi'!$B$1:$AQ$1,0),FALSE)</f>
        <v>0</v>
      </c>
      <c r="AF342">
        <f>VLOOKUP($B342,'Tillförd energi'!$B$1:$AI$720,MATCH(AF$1,'Tillförd energi'!$B$1:$AQ$1,0),FALSE)</f>
        <v>6.1387400000000003</v>
      </c>
      <c r="AG342">
        <f>IFERROR(VLOOKUP(B342,Miljö!$B$1:$AC$550,MATCH("Köpt mängd produktionsspecifik fjärrvärme:",Miljö!$B$1:$AC$1,0),FALSE)/1,0)</f>
        <v>0</v>
      </c>
      <c r="AI342">
        <f t="shared" si="115"/>
        <v>158.76290000000003</v>
      </c>
      <c r="AJ342">
        <f t="shared" si="116"/>
        <v>158.76290000000003</v>
      </c>
      <c r="AK342">
        <f>IF(ISERROR(1/VLOOKUP($B342,Leveranser!$B$1:$S$499,MATCH("Såld värme (GWh)",Leveranser!$B$1:$S$1,0),FALSE)),"",VLOOKUP($B342,Leveranser!$B$1:$S$499,MATCH("Såld värme (GWh)",Leveranser!$B$1:$S$1,0),FALSE))</f>
        <v>128.041</v>
      </c>
      <c r="AL342">
        <f>VLOOKUP($B342,Leveranser!$B$1:$Y$499,MATCH("Totalt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114">
        <f t="shared" si="117"/>
        <v>0.80649194490652398</v>
      </c>
      <c r="AP342" t="str">
        <f>IFERROR(VLOOKUP($B342,Miljövärden!$B$2:$H$600,7,FALSE),"Nej, saknas")</f>
        <v>Ja</v>
      </c>
      <c r="AQ342" t="str">
        <f>IFERROR(VLOOKUP($B342,Miljövärden!$B$2:$H$600,6,FALSE),"Nej, saknas")</f>
        <v>Ja</v>
      </c>
      <c r="AU342">
        <f t="shared" si="118"/>
        <v>6.1387400000000003</v>
      </c>
      <c r="AV342">
        <f t="shared" si="119"/>
        <v>0</v>
      </c>
      <c r="AW342">
        <f t="shared" si="120"/>
        <v>120.94516</v>
      </c>
      <c r="AX342">
        <f t="shared" si="121"/>
        <v>0</v>
      </c>
      <c r="AZ342">
        <f t="shared" si="122"/>
        <v>120.94516</v>
      </c>
      <c r="BC342">
        <f t="shared" si="123"/>
        <v>0.66399999999999992</v>
      </c>
      <c r="BD342">
        <f t="shared" si="124"/>
        <v>0</v>
      </c>
      <c r="BE342">
        <f t="shared" si="125"/>
        <v>120.94516</v>
      </c>
      <c r="BF342">
        <f t="shared" si="126"/>
        <v>31.015000000000001</v>
      </c>
      <c r="BG342">
        <f t="shared" si="127"/>
        <v>6.1387400000000003</v>
      </c>
      <c r="BH342">
        <f>VLOOKUP(B342,Miljö!$B$1:$BX$482,MATCH("Fossilandel för ursprungspecificerad el ()",Miljö!$B$1:$I$1,0),FALSE)</f>
        <v>0</v>
      </c>
      <c r="BI342">
        <f>VLOOKUP(B342,Miljö!$B$1:$BX$482,MATCH("Kärnkraftsandel för ursprungsspecificerad el ()",Miljö!$B$1:$O$1,0),FALSE)</f>
        <v>0.57699999999999996</v>
      </c>
      <c r="BJ342">
        <f t="shared" si="128"/>
        <v>0</v>
      </c>
      <c r="BK342" t="str">
        <f>VLOOKUP(B342,Miljö!$B$1:$P$482,MATCH("Fossil andel i procent (%)",Miljö!$B$1:$P$1,0),FALSE)</f>
        <v>ET</v>
      </c>
      <c r="BL342">
        <f t="shared" si="129"/>
        <v>158.76290000000003</v>
      </c>
      <c r="BO342" s="21">
        <f t="shared" si="130"/>
        <v>4.1823373092832131E-3</v>
      </c>
      <c r="BP342" s="115">
        <f t="shared" si="131"/>
        <v>2.2310331821855101E-2</v>
      </c>
      <c r="BQ342" s="115">
        <f t="shared" si="132"/>
        <v>0.77815312658058011</v>
      </c>
      <c r="BR342" s="115">
        <f t="shared" si="133"/>
        <v>0.19535420428828143</v>
      </c>
      <c r="BT342" s="116">
        <f t="shared" si="134"/>
        <v>0.99999999999999989</v>
      </c>
      <c r="BW342" s="115">
        <f>IF(AP342="Ja",VLOOKUP(B342,Miljövärden!$B$2:$H$600,MATCH("Total andel fossilt",Miljövärden!$B$2:$H$2,0),FALSE),"")</f>
        <v>4.1823299999999997E-3</v>
      </c>
      <c r="BX342" s="116">
        <f t="shared" si="135"/>
        <v>-7.3092832134080687E-9</v>
      </c>
      <c r="BZ342">
        <f t="shared" si="136"/>
        <v>-7.3092832134080687E-9</v>
      </c>
      <c r="CA342" s="115">
        <f t="shared" si="137"/>
        <v>0</v>
      </c>
    </row>
    <row r="343" spans="1:79">
      <c r="A343" t="s">
        <v>537</v>
      </c>
      <c r="B343" t="s">
        <v>544</v>
      </c>
      <c r="C343">
        <f>VLOOKUP($B343,'Tillförd energi'!$B$1:$AI$720,MATCH(C$1,'Tillförd energi'!$B$1:$AQ$1,0),FALSE)</f>
        <v>0</v>
      </c>
      <c r="D343">
        <f>VLOOKUP($B343,'Tillförd energi'!$B$1:$AI$720,MATCH(D$1,'Tillförd energi'!$B$1:$AQ$1,0),FALSE)</f>
        <v>0</v>
      </c>
      <c r="E343">
        <f>VLOOKUP($B343,'Tillförd energi'!$B$1:$AI$720,MATCH(E$1,'Tillförd energi'!$B$1:$AQ$1,0),FALSE)</f>
        <v>8.3648299999999995</v>
      </c>
      <c r="F343">
        <f>VLOOKUP($B343,'Tillförd energi'!$B$1:$AI$720,MATCH(F$1,'Tillförd energi'!$B$1:$AQ$1,0),FALSE)</f>
        <v>0</v>
      </c>
      <c r="G343">
        <f>VLOOKUP($B343,'Tillförd energi'!$B$1:$AI$720,MATCH(G$1,'Tillförd energi'!$B$1:$AQ$1,0),FALSE)</f>
        <v>0</v>
      </c>
      <c r="H343">
        <f>VLOOKUP($B343,'Tillförd energi'!$B$1:$AI$720,MATCH(H$1,'Tillförd energi'!$B$1:$AQ$1,0),FALSE)</f>
        <v>0</v>
      </c>
      <c r="I343">
        <f>VLOOKUP($B343,'Tillförd energi'!$B$1:$AI$720,MATCH(I$1,'Tillförd energi'!$B$1:$AQ$1,0),FALSE)</f>
        <v>0.31662000000000001</v>
      </c>
      <c r="J343">
        <f>VLOOKUP($B343,'Tillförd energi'!$B$1:$AI$720,MATCH(J$1,'Tillförd energi'!$B$1:$AQ$1,0),FALSE)</f>
        <v>1.3273200000000001</v>
      </c>
      <c r="K343">
        <f>VLOOKUP($B343,'Tillförd energi'!$B$1:$AI$720,MATCH(K$1,'Tillförd energi'!$B$1:$AQ$1,0),FALSE)</f>
        <v>0</v>
      </c>
      <c r="L343">
        <f>VLOOKUP($B343,'Tillförd energi'!$B$1:$AI$720,MATCH(L$1,'Tillförd energi'!$B$1:$AQ$1,0),FALSE)</f>
        <v>162.999</v>
      </c>
      <c r="M343">
        <f>VLOOKUP($B343,'Tillförd energi'!$B$1:$AI$720,MATCH(M$1,'Tillförd energi'!$B$1:$AQ$1,0),FALSE)</f>
        <v>0</v>
      </c>
      <c r="N343">
        <f>VLOOKUP($B343,'Tillförd energi'!$B$1:$AI$720,MATCH(N$1,'Tillförd energi'!$B$1:$AQ$1,0),FALSE)</f>
        <v>65.997500000000002</v>
      </c>
      <c r="O343">
        <f>VLOOKUP($B343,'Tillförd energi'!$B$1:$AI$720,MATCH(O$1,'Tillförd energi'!$B$1:$AQ$1,0),FALSE)</f>
        <v>0</v>
      </c>
      <c r="P343">
        <f>VLOOKUP($B343,'Tillförd energi'!$B$1:$AI$720,MATCH(P$1,'Tillförd energi'!$B$1:$AQ$1,0),FALSE)</f>
        <v>0</v>
      </c>
      <c r="Q343">
        <f>VLOOKUP($B343,'Tillförd energi'!$B$1:$AI$720,MATCH(Q$1,'Tillförd energi'!$B$1:$AQ$1,0),FALSE)</f>
        <v>0</v>
      </c>
      <c r="R343">
        <f>VLOOKUP($B343,'Tillförd energi'!$B$1:$AI$720,MATCH(R$1,'Tillförd energi'!$B$1:$AQ$1,0),FALSE)</f>
        <v>0</v>
      </c>
      <c r="S343">
        <f>VLOOKUP($B343,'Tillförd energi'!$B$1:$AI$720,MATCH(S$1,'Tillförd energi'!$B$1:$AQ$1,0),FALSE)</f>
        <v>0</v>
      </c>
      <c r="T343">
        <f>VLOOKUP($B343,'Tillförd energi'!$B$1:$AI$720,MATCH(T$1,'Tillförd energi'!$B$1:$AQ$1,0),FALSE)</f>
        <v>0</v>
      </c>
      <c r="U343">
        <f>VLOOKUP($B343,'Tillförd energi'!$B$1:$AI$720,MATCH(U$1,'Tillförd energi'!$B$1:$AQ$1,0),FALSE)</f>
        <v>0</v>
      </c>
      <c r="V343">
        <f>VLOOKUP($B343,'Tillförd energi'!$B$1:$AI$720,MATCH(V$1,'Tillförd energi'!$B$1:$AQ$1,0),FALSE)</f>
        <v>0</v>
      </c>
      <c r="W343">
        <f>VLOOKUP($B343,'Tillförd energi'!$B$1:$AI$720,MATCH(W$1,'Tillförd energi'!$B$1:$AQ$1,0),FALSE)</f>
        <v>0</v>
      </c>
      <c r="X343">
        <f>VLOOKUP($B343,'Tillförd energi'!$B$1:$AI$720,MATCH(X$1,'Tillförd energi'!$B$1:$AQ$1,0),FALSE)</f>
        <v>0</v>
      </c>
      <c r="Y343">
        <f>VLOOKUP($B343,'Tillförd energi'!$B$1:$AI$720,MATCH(Y$1,'Tillförd energi'!$B$1:$AQ$1,0),FALSE)</f>
        <v>0</v>
      </c>
      <c r="Z343">
        <f>VLOOKUP($B343,'Tillförd energi'!$B$1:$AI$720,MATCH(Z$1,'Tillförd energi'!$B$1:$AQ$1,0),FALSE)</f>
        <v>0</v>
      </c>
      <c r="AA343">
        <f>VLOOKUP($B343,'Tillförd energi'!$B$1:$AI$720,MATCH(AA$1,'Tillförd energi'!$B$1:$AQ$1,0),FALSE)</f>
        <v>0</v>
      </c>
      <c r="AB343">
        <f>VLOOKUP($B343,'Tillförd energi'!$B$1:$AI$720,MATCH(AB$1,'Tillförd energi'!$B$1:$AQ$1,0),FALSE)</f>
        <v>0</v>
      </c>
      <c r="AC343">
        <f>VLOOKUP($B343,'Tillförd energi'!$B$1:$AI$720,MATCH(AC$1,'Tillförd energi'!$B$1:$AQ$1,0),FALSE)</f>
        <v>47.344000000000001</v>
      </c>
      <c r="AD343">
        <f>VLOOKUP($B343,'Tillförd energi'!$B$1:$AI$720,MATCH(AD$1,'Tillförd energi'!$B$1:$AQ$1,0),FALSE)</f>
        <v>0</v>
      </c>
      <c r="AE343">
        <f>VLOOKUP($B343,'Tillförd energi'!$B$1:$AI$720,MATCH(AE$1,'Tillförd energi'!$B$1:$AQ$1,0),FALSE)</f>
        <v>0</v>
      </c>
      <c r="AF343">
        <f>VLOOKUP($B343,'Tillförd energi'!$B$1:$AI$720,MATCH(AF$1,'Tillförd energi'!$B$1:$AQ$1,0),FALSE)</f>
        <v>10.6531</v>
      </c>
      <c r="AG343">
        <f>IFERROR(VLOOKUP(B343,Miljö!$B$1:$AC$550,MATCH("Köpt mängd produktionsspecifik fjärrvärme:",Miljö!$B$1:$AC$1,0),FALSE)/1,0)</f>
        <v>0</v>
      </c>
      <c r="AI343">
        <f t="shared" si="115"/>
        <v>297.00236999999998</v>
      </c>
      <c r="AJ343">
        <f t="shared" si="116"/>
        <v>297.00236999999998</v>
      </c>
      <c r="AK343">
        <f>IF(ISERROR(1/VLOOKUP($B343,Leveranser!$B$1:$S$499,MATCH("Såld värme (GWh)",Leveranser!$B$1:$S$1,0),FALSE)),"",VLOOKUP($B343,Leveranser!$B$1:$S$499,MATCH("Såld värme (GWh)",Leveranser!$B$1:$S$1,0),FALSE))</f>
        <v>243.66399999999999</v>
      </c>
      <c r="AL343">
        <f>VLOOKUP($B343,Leveranser!$B$1:$Y$499,MATCH("Totalt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114">
        <f t="shared" si="117"/>
        <v>0.82041096170377359</v>
      </c>
      <c r="AP343" t="str">
        <f>IFERROR(VLOOKUP($B343,Miljövärden!$B$2:$H$600,7,FALSE),"Nej, saknas")</f>
        <v>Ja</v>
      </c>
      <c r="AQ343" t="str">
        <f>IFERROR(VLOOKUP($B343,Miljövärden!$B$2:$H$600,6,FALSE),"Nej, saknas")</f>
        <v>Ja</v>
      </c>
      <c r="AU343">
        <f t="shared" si="118"/>
        <v>10.6531</v>
      </c>
      <c r="AV343">
        <f t="shared" si="119"/>
        <v>0</v>
      </c>
      <c r="AW343">
        <f t="shared" si="120"/>
        <v>65.997500000000002</v>
      </c>
      <c r="AX343">
        <f t="shared" si="121"/>
        <v>0</v>
      </c>
      <c r="AZ343">
        <f t="shared" si="122"/>
        <v>228.9965</v>
      </c>
      <c r="BC343">
        <f t="shared" si="123"/>
        <v>8.3648299999999995</v>
      </c>
      <c r="BD343">
        <f t="shared" si="124"/>
        <v>0</v>
      </c>
      <c r="BE343">
        <f t="shared" si="125"/>
        <v>65.997500000000002</v>
      </c>
      <c r="BF343">
        <f t="shared" si="126"/>
        <v>211.98693999999998</v>
      </c>
      <c r="BG343">
        <f t="shared" si="127"/>
        <v>10.6531</v>
      </c>
      <c r="BH343">
        <f>VLOOKUP(B343,Miljö!$B$1:$BX$482,MATCH("Fossilandel för ursprungspecificerad el ()",Miljö!$B$1:$I$1,0),FALSE)</f>
        <v>1</v>
      </c>
      <c r="BI343">
        <f>VLOOKUP(B343,Miljö!$B$1:$BX$482,MATCH("Kärnkraftsandel för ursprungsspecificerad el ()",Miljö!$B$1:$O$1,0),FALSE)</f>
        <v>0</v>
      </c>
      <c r="BJ343">
        <f t="shared" si="128"/>
        <v>0</v>
      </c>
      <c r="BK343" t="str">
        <f>VLOOKUP(B343,Miljö!$B$1:$P$482,MATCH("Fossil andel i procent (%)",Miljö!$B$1:$P$1,0),FALSE)</f>
        <v>ET</v>
      </c>
      <c r="BL343">
        <f t="shared" si="129"/>
        <v>297.00236999999998</v>
      </c>
      <c r="BO343" s="21">
        <f t="shared" si="130"/>
        <v>6.4032923373641762E-2</v>
      </c>
      <c r="BP343" s="115">
        <f t="shared" si="131"/>
        <v>0</v>
      </c>
      <c r="BQ343" s="115">
        <f t="shared" si="132"/>
        <v>0.22221203150668462</v>
      </c>
      <c r="BR343" s="115">
        <f t="shared" si="133"/>
        <v>0.71375504511967358</v>
      </c>
      <c r="BT343" s="116">
        <f t="shared" si="134"/>
        <v>1</v>
      </c>
      <c r="BW343" s="115">
        <f>IF(AP343="Ja",VLOOKUP(B343,Miljövärden!$B$2:$H$600,MATCH("Total andel fossilt",Miljövärden!$B$2:$H$2,0),FALSE),"")</f>
        <v>6.4032900000000004E-2</v>
      </c>
      <c r="BX343" s="116">
        <f t="shared" si="135"/>
        <v>-2.337364175819534E-8</v>
      </c>
      <c r="BZ343">
        <f t="shared" si="136"/>
        <v>-2.337364175819534E-8</v>
      </c>
      <c r="CA343" s="115">
        <f t="shared" si="137"/>
        <v>0</v>
      </c>
    </row>
    <row r="344" spans="1:79">
      <c r="A344" t="s">
        <v>537</v>
      </c>
      <c r="B344" t="s">
        <v>545</v>
      </c>
      <c r="C344">
        <f>VLOOKUP($B344,'Tillförd energi'!$B$1:$AI$720,MATCH(C$1,'Tillförd energi'!$B$1:$AQ$1,0),FALSE)</f>
        <v>0</v>
      </c>
      <c r="D344">
        <f>VLOOKUP($B344,'Tillförd energi'!$B$1:$AI$720,MATCH(D$1,'Tillförd energi'!$B$1:$AQ$1,0),FALSE)</f>
        <v>2.5400000000000002E-3</v>
      </c>
      <c r="E344">
        <f>VLOOKUP($B344,'Tillförd energi'!$B$1:$AI$720,MATCH(E$1,'Tillförd energi'!$B$1:$AQ$1,0),FALSE)</f>
        <v>0</v>
      </c>
      <c r="F344">
        <f>VLOOKUP($B344,'Tillförd energi'!$B$1:$AI$720,MATCH(F$1,'Tillförd energi'!$B$1:$AQ$1,0),FALSE)</f>
        <v>0</v>
      </c>
      <c r="G344">
        <f>VLOOKUP($B344,'Tillförd energi'!$B$1:$AI$720,MATCH(G$1,'Tillförd energi'!$B$1:$AQ$1,0),FALSE)</f>
        <v>0</v>
      </c>
      <c r="H344">
        <f>VLOOKUP($B344,'Tillförd energi'!$B$1:$AI$720,MATCH(H$1,'Tillförd energi'!$B$1:$AQ$1,0),FALSE)</f>
        <v>0</v>
      </c>
      <c r="I344">
        <f>VLOOKUP($B344,'Tillförd energi'!$B$1:$AI$720,MATCH(I$1,'Tillförd energi'!$B$1:$AQ$1,0),FALSE)</f>
        <v>0</v>
      </c>
      <c r="J344">
        <f>VLOOKUP($B344,'Tillförd energi'!$B$1:$AI$720,MATCH(J$1,'Tillförd energi'!$B$1:$AQ$1,0),FALSE)</f>
        <v>0</v>
      </c>
      <c r="K344">
        <f>VLOOKUP($B344,'Tillförd energi'!$B$1:$AI$720,MATCH(K$1,'Tillförd energi'!$B$1:$AQ$1,0),FALSE)</f>
        <v>0</v>
      </c>
      <c r="L344">
        <f>VLOOKUP($B344,'Tillförd energi'!$B$1:$AI$720,MATCH(L$1,'Tillförd energi'!$B$1:$AQ$1,0),FALSE)</f>
        <v>0</v>
      </c>
      <c r="M344">
        <f>VLOOKUP($B344,'Tillförd energi'!$B$1:$AI$720,MATCH(M$1,'Tillförd energi'!$B$1:$AQ$1,0),FALSE)</f>
        <v>0</v>
      </c>
      <c r="N344">
        <f>VLOOKUP($B344,'Tillförd energi'!$B$1:$AI$720,MATCH(N$1,'Tillförd energi'!$B$1:$AQ$1,0),FALSE)</f>
        <v>0</v>
      </c>
      <c r="O344">
        <f>VLOOKUP($B344,'Tillförd energi'!$B$1:$AI$720,MATCH(O$1,'Tillförd energi'!$B$1:$AQ$1,0),FALSE)</f>
        <v>0</v>
      </c>
      <c r="P344">
        <f>VLOOKUP($B344,'Tillförd energi'!$B$1:$AI$720,MATCH(P$1,'Tillförd energi'!$B$1:$AQ$1,0),FALSE)</f>
        <v>0</v>
      </c>
      <c r="Q344">
        <f>VLOOKUP($B344,'Tillförd energi'!$B$1:$AI$720,MATCH(Q$1,'Tillförd energi'!$B$1:$AQ$1,0),FALSE)</f>
        <v>0</v>
      </c>
      <c r="R344">
        <f>VLOOKUP($B344,'Tillförd energi'!$B$1:$AI$720,MATCH(R$1,'Tillförd energi'!$B$1:$AQ$1,0),FALSE)</f>
        <v>0</v>
      </c>
      <c r="S344">
        <f>VLOOKUP($B344,'Tillförd energi'!$B$1:$AI$720,MATCH(S$1,'Tillförd energi'!$B$1:$AQ$1,0),FALSE)</f>
        <v>0</v>
      </c>
      <c r="T344">
        <f>VLOOKUP($B344,'Tillförd energi'!$B$1:$AI$720,MATCH(T$1,'Tillförd energi'!$B$1:$AQ$1,0),FALSE)</f>
        <v>0</v>
      </c>
      <c r="U344">
        <f>VLOOKUP($B344,'Tillförd energi'!$B$1:$AI$720,MATCH(U$1,'Tillförd energi'!$B$1:$AQ$1,0),FALSE)</f>
        <v>0</v>
      </c>
      <c r="V344">
        <f>VLOOKUP($B344,'Tillförd energi'!$B$1:$AI$720,MATCH(V$1,'Tillförd energi'!$B$1:$AQ$1,0),FALSE)</f>
        <v>0</v>
      </c>
      <c r="W344">
        <f>VLOOKUP($B344,'Tillförd energi'!$B$1:$AI$720,MATCH(W$1,'Tillförd energi'!$B$1:$AQ$1,0),FALSE)</f>
        <v>26.238</v>
      </c>
      <c r="X344">
        <f>VLOOKUP($B344,'Tillförd energi'!$B$1:$AI$720,MATCH(X$1,'Tillförd energi'!$B$1:$AQ$1,0),FALSE)</f>
        <v>0</v>
      </c>
      <c r="Y344">
        <f>VLOOKUP($B344,'Tillförd energi'!$B$1:$AI$720,MATCH(Y$1,'Tillförd energi'!$B$1:$AQ$1,0),FALSE)</f>
        <v>0</v>
      </c>
      <c r="Z344">
        <f>VLOOKUP($B344,'Tillförd energi'!$B$1:$AI$720,MATCH(Z$1,'Tillförd energi'!$B$1:$AQ$1,0),FALSE)</f>
        <v>0</v>
      </c>
      <c r="AA344">
        <f>VLOOKUP($B344,'Tillförd energi'!$B$1:$AI$720,MATCH(AA$1,'Tillförd energi'!$B$1:$AQ$1,0),FALSE)</f>
        <v>0</v>
      </c>
      <c r="AB344">
        <f>VLOOKUP($B344,'Tillförd energi'!$B$1:$AI$720,MATCH(AB$1,'Tillförd energi'!$B$1:$AQ$1,0),FALSE)</f>
        <v>0</v>
      </c>
      <c r="AC344">
        <f>VLOOKUP($B344,'Tillförd energi'!$B$1:$AI$720,MATCH(AC$1,'Tillförd energi'!$B$1:$AQ$1,0),FALSE)</f>
        <v>0</v>
      </c>
      <c r="AD344">
        <f>VLOOKUP($B344,'Tillförd energi'!$B$1:$AI$720,MATCH(AD$1,'Tillförd energi'!$B$1:$AQ$1,0),FALSE)</f>
        <v>0</v>
      </c>
      <c r="AE344">
        <f>VLOOKUP($B344,'Tillförd energi'!$B$1:$AI$720,MATCH(AE$1,'Tillförd energi'!$B$1:$AQ$1,0),FALSE)</f>
        <v>0</v>
      </c>
      <c r="AF344">
        <f>VLOOKUP($B344,'Tillförd energi'!$B$1:$AI$720,MATCH(AF$1,'Tillförd energi'!$B$1:$AQ$1,0),FALSE)</f>
        <v>0.54800000000000004</v>
      </c>
      <c r="AG344">
        <f>IFERROR(VLOOKUP(B344,Miljö!$B$1:$AC$550,MATCH("Köpt mängd produktionsspecifik fjärrvärme:",Miljö!$B$1:$AC$1,0),FALSE)/1,0)</f>
        <v>0</v>
      </c>
      <c r="AI344">
        <f t="shared" si="115"/>
        <v>26.788539999999998</v>
      </c>
      <c r="AJ344">
        <f t="shared" si="116"/>
        <v>26.788539999999998</v>
      </c>
      <c r="AK344">
        <f>IF(ISERROR(1/VLOOKUP($B344,Leveranser!$B$1:$S$499,MATCH("Såld värme (GWh)",Leveranser!$B$1:$S$1,0),FALSE)),"",VLOOKUP($B344,Leveranser!$B$1:$S$499,MATCH("Såld värme (GWh)",Leveranser!$B$1:$S$1,0),FALSE))</f>
        <v>23.995000000000001</v>
      </c>
      <c r="AL344">
        <f>VLOOKUP($B344,Leveranser!$B$1:$Y$499,MATCH("Totalt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114">
        <f t="shared" si="117"/>
        <v>0.89571884096707033</v>
      </c>
      <c r="AP344" t="str">
        <f>IFERROR(VLOOKUP($B344,Miljövärden!$B$2:$H$600,7,FALSE),"Nej, saknas")</f>
        <v>Ja</v>
      </c>
      <c r="AQ344" t="str">
        <f>IFERROR(VLOOKUP($B344,Miljövärden!$B$2:$H$600,6,FALSE),"Nej, saknas")</f>
        <v>Ja</v>
      </c>
      <c r="AU344">
        <f t="shared" si="118"/>
        <v>0.54800000000000004</v>
      </c>
      <c r="AV344">
        <f t="shared" si="119"/>
        <v>0</v>
      </c>
      <c r="AW344">
        <f t="shared" si="120"/>
        <v>0</v>
      </c>
      <c r="AX344">
        <f t="shared" si="121"/>
        <v>0</v>
      </c>
      <c r="AZ344">
        <f t="shared" si="122"/>
        <v>26.238</v>
      </c>
      <c r="BC344">
        <f t="shared" si="123"/>
        <v>2.5400000000000002E-3</v>
      </c>
      <c r="BD344">
        <f t="shared" si="124"/>
        <v>0</v>
      </c>
      <c r="BE344">
        <f t="shared" si="125"/>
        <v>26.238</v>
      </c>
      <c r="BF344">
        <f t="shared" si="126"/>
        <v>0</v>
      </c>
      <c r="BG344">
        <f t="shared" si="127"/>
        <v>0.54800000000000004</v>
      </c>
      <c r="BH344">
        <f>VLOOKUP(B344,Miljö!$B$1:$BX$482,MATCH("Fossilandel för ursprungspecificerad el ()",Miljö!$B$1:$I$1,0),FALSE)</f>
        <v>0</v>
      </c>
      <c r="BI344">
        <f>VLOOKUP(B344,Miljö!$B$1:$BX$482,MATCH("Kärnkraftsandel för ursprungsspecificerad el ()",Miljö!$B$1:$O$1,0),FALSE)</f>
        <v>0.57699999999999996</v>
      </c>
      <c r="BJ344">
        <f t="shared" si="128"/>
        <v>0</v>
      </c>
      <c r="BK344" t="str">
        <f>VLOOKUP(B344,Miljö!$B$1:$P$482,MATCH("Fossil andel i procent (%)",Miljö!$B$1:$P$1,0),FALSE)</f>
        <v>ET</v>
      </c>
      <c r="BL344">
        <f t="shared" si="129"/>
        <v>26.788539999999998</v>
      </c>
      <c r="BO344" s="21">
        <f t="shared" si="130"/>
        <v>9.4816664140710927E-5</v>
      </c>
      <c r="BP344" s="115">
        <f t="shared" si="131"/>
        <v>1.1803405486077256E-2</v>
      </c>
      <c r="BQ344" s="115">
        <f t="shared" si="132"/>
        <v>0.98810177784978215</v>
      </c>
      <c r="BR344" s="115">
        <f t="shared" si="133"/>
        <v>0</v>
      </c>
      <c r="BT344" s="116">
        <f t="shared" si="134"/>
        <v>1.0000000000000002</v>
      </c>
      <c r="BW344" s="115">
        <f>IF(AP344="Ja",VLOOKUP(B344,Miljövärden!$B$2:$H$600,MATCH("Total andel fossilt",Miljövärden!$B$2:$H$2,0),FALSE),"")</f>
        <v>9.4816799999999997E-5</v>
      </c>
      <c r="BX344" s="116">
        <f t="shared" si="135"/>
        <v>1.3585928906943538E-10</v>
      </c>
      <c r="BZ344">
        <f t="shared" si="136"/>
        <v>1.3585928906943538E-10</v>
      </c>
      <c r="CA344" s="115">
        <f t="shared" si="137"/>
        <v>0</v>
      </c>
    </row>
    <row r="345" spans="1:79">
      <c r="A345" t="s">
        <v>537</v>
      </c>
      <c r="B345" t="s">
        <v>546</v>
      </c>
      <c r="C345">
        <f>VLOOKUP($B345,'Tillförd energi'!$B$1:$AI$720,MATCH(C$1,'Tillförd energi'!$B$1:$AQ$1,0),FALSE)</f>
        <v>0</v>
      </c>
      <c r="D345">
        <f>VLOOKUP($B345,'Tillförd energi'!$B$1:$AI$720,MATCH(D$1,'Tillförd energi'!$B$1:$AQ$1,0),FALSE)</f>
        <v>1.5489999999999999</v>
      </c>
      <c r="E345">
        <f>VLOOKUP($B345,'Tillförd energi'!$B$1:$AI$720,MATCH(E$1,'Tillförd energi'!$B$1:$AQ$1,0),FALSE)</f>
        <v>0</v>
      </c>
      <c r="F345">
        <f>VLOOKUP($B345,'Tillförd energi'!$B$1:$AI$720,MATCH(F$1,'Tillförd energi'!$B$1:$AQ$1,0),FALSE)</f>
        <v>0</v>
      </c>
      <c r="G345">
        <f>VLOOKUP($B345,'Tillförd energi'!$B$1:$AI$720,MATCH(G$1,'Tillförd energi'!$B$1:$AQ$1,0),FALSE)</f>
        <v>0</v>
      </c>
      <c r="H345">
        <f>VLOOKUP($B345,'Tillförd energi'!$B$1:$AI$720,MATCH(H$1,'Tillförd energi'!$B$1:$AQ$1,0),FALSE)</f>
        <v>0</v>
      </c>
      <c r="I345">
        <f>VLOOKUP($B345,'Tillförd energi'!$B$1:$AI$720,MATCH(I$1,'Tillförd energi'!$B$1:$AQ$1,0),FALSE)</f>
        <v>0</v>
      </c>
      <c r="J345">
        <f>VLOOKUP($B345,'Tillförd energi'!$B$1:$AI$720,MATCH(J$1,'Tillförd energi'!$B$1:$AQ$1,0),FALSE)</f>
        <v>0</v>
      </c>
      <c r="K345">
        <f>VLOOKUP($B345,'Tillförd energi'!$B$1:$AI$720,MATCH(K$1,'Tillförd energi'!$B$1:$AQ$1,0),FALSE)</f>
        <v>0</v>
      </c>
      <c r="L345">
        <f>VLOOKUP($B345,'Tillförd energi'!$B$1:$AI$720,MATCH(L$1,'Tillförd energi'!$B$1:$AQ$1,0),FALSE)</f>
        <v>0</v>
      </c>
      <c r="M345">
        <f>VLOOKUP($B345,'Tillförd energi'!$B$1:$AI$720,MATCH(M$1,'Tillförd energi'!$B$1:$AQ$1,0),FALSE)</f>
        <v>0</v>
      </c>
      <c r="N345">
        <f>VLOOKUP($B345,'Tillförd energi'!$B$1:$AI$720,MATCH(N$1,'Tillförd energi'!$B$1:$AQ$1,0),FALSE)</f>
        <v>0</v>
      </c>
      <c r="O345">
        <f>VLOOKUP($B345,'Tillförd energi'!$B$1:$AI$720,MATCH(O$1,'Tillförd energi'!$B$1:$AQ$1,0),FALSE)</f>
        <v>0</v>
      </c>
      <c r="P345">
        <f>VLOOKUP($B345,'Tillförd energi'!$B$1:$AI$720,MATCH(P$1,'Tillförd energi'!$B$1:$AQ$1,0),FALSE)</f>
        <v>0</v>
      </c>
      <c r="Q345">
        <f>VLOOKUP($B345,'Tillförd energi'!$B$1:$AI$720,MATCH(Q$1,'Tillförd energi'!$B$1:$AQ$1,0),FALSE)</f>
        <v>0</v>
      </c>
      <c r="R345">
        <f>VLOOKUP($B345,'Tillförd energi'!$B$1:$AI$720,MATCH(R$1,'Tillförd energi'!$B$1:$AQ$1,0),FALSE)</f>
        <v>22.1</v>
      </c>
      <c r="S345">
        <f>VLOOKUP($B345,'Tillförd energi'!$B$1:$AI$720,MATCH(S$1,'Tillförd energi'!$B$1:$AQ$1,0),FALSE)</f>
        <v>0</v>
      </c>
      <c r="T345">
        <f>VLOOKUP($B345,'Tillförd energi'!$B$1:$AI$720,MATCH(T$1,'Tillförd energi'!$B$1:$AQ$1,0),FALSE)</f>
        <v>0</v>
      </c>
      <c r="U345">
        <f>VLOOKUP($B345,'Tillförd energi'!$B$1:$AI$720,MATCH(U$1,'Tillförd energi'!$B$1:$AQ$1,0),FALSE)</f>
        <v>0</v>
      </c>
      <c r="V345">
        <f>VLOOKUP($B345,'Tillförd energi'!$B$1:$AI$720,MATCH(V$1,'Tillförd energi'!$B$1:$AQ$1,0),FALSE)</f>
        <v>0</v>
      </c>
      <c r="W345">
        <f>VLOOKUP($B345,'Tillförd energi'!$B$1:$AI$720,MATCH(W$1,'Tillförd energi'!$B$1:$AQ$1,0),FALSE)</f>
        <v>0</v>
      </c>
      <c r="X345">
        <f>VLOOKUP($B345,'Tillförd energi'!$B$1:$AI$720,MATCH(X$1,'Tillförd energi'!$B$1:$AQ$1,0),FALSE)</f>
        <v>0</v>
      </c>
      <c r="Y345">
        <f>VLOOKUP($B345,'Tillförd energi'!$B$1:$AI$720,MATCH(Y$1,'Tillförd energi'!$B$1:$AQ$1,0),FALSE)</f>
        <v>0</v>
      </c>
      <c r="Z345">
        <f>VLOOKUP($B345,'Tillförd energi'!$B$1:$AI$720,MATCH(Z$1,'Tillförd energi'!$B$1:$AQ$1,0),FALSE)</f>
        <v>0</v>
      </c>
      <c r="AA345">
        <f>VLOOKUP($B345,'Tillförd energi'!$B$1:$AI$720,MATCH(AA$1,'Tillförd energi'!$B$1:$AQ$1,0),FALSE)</f>
        <v>0</v>
      </c>
      <c r="AB345">
        <f>VLOOKUP($B345,'Tillförd energi'!$B$1:$AI$720,MATCH(AB$1,'Tillförd energi'!$B$1:$AQ$1,0),FALSE)</f>
        <v>0</v>
      </c>
      <c r="AC345">
        <f>VLOOKUP($B345,'Tillförd energi'!$B$1:$AI$720,MATCH(AC$1,'Tillförd energi'!$B$1:$AQ$1,0),FALSE)</f>
        <v>0</v>
      </c>
      <c r="AD345">
        <f>VLOOKUP($B345,'Tillförd energi'!$B$1:$AI$720,MATCH(AD$1,'Tillförd energi'!$B$1:$AQ$1,0),FALSE)</f>
        <v>0</v>
      </c>
      <c r="AE345">
        <f>VLOOKUP($B345,'Tillförd energi'!$B$1:$AI$720,MATCH(AE$1,'Tillförd energi'!$B$1:$AQ$1,0),FALSE)</f>
        <v>0</v>
      </c>
      <c r="AF345">
        <f>VLOOKUP($B345,'Tillförd energi'!$B$1:$AI$720,MATCH(AF$1,'Tillförd energi'!$B$1:$AQ$1,0),FALSE)</f>
        <v>0.2</v>
      </c>
      <c r="AG345">
        <f>IFERROR(VLOOKUP(B345,Miljö!$B$1:$AC$550,MATCH("Köpt mängd produktionsspecifik fjärrvärme:",Miljö!$B$1:$AC$1,0),FALSE)/1,0)</f>
        <v>0</v>
      </c>
      <c r="AI345">
        <f t="shared" si="115"/>
        <v>23.849</v>
      </c>
      <c r="AJ345">
        <f t="shared" si="116"/>
        <v>23.849</v>
      </c>
      <c r="AK345">
        <f>IF(ISERROR(1/VLOOKUP($B345,Leveranser!$B$1:$S$499,MATCH("Såld värme (GWh)",Leveranser!$B$1:$S$1,0),FALSE)),"",VLOOKUP($B345,Leveranser!$B$1:$S$499,MATCH("Såld värme (GWh)",Leveranser!$B$1:$S$1,0),FALSE))</f>
        <v>13.21</v>
      </c>
      <c r="AL345">
        <f>VLOOKUP($B345,Leveranser!$B$1:$Y$499,MATCH("Totalt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114">
        <f t="shared" si="117"/>
        <v>0.5539016310956435</v>
      </c>
      <c r="AP345" t="str">
        <f>IFERROR(VLOOKUP($B345,Miljövärden!$B$2:$H$600,7,FALSE),"Nej, saknas")</f>
        <v>Ja</v>
      </c>
      <c r="AQ345" t="str">
        <f>IFERROR(VLOOKUP($B345,Miljövärden!$B$2:$H$600,6,FALSE),"Nej, saknas")</f>
        <v>Ja</v>
      </c>
      <c r="AU345">
        <f t="shared" si="118"/>
        <v>0.2</v>
      </c>
      <c r="AV345">
        <f t="shared" si="119"/>
        <v>0</v>
      </c>
      <c r="AW345">
        <f t="shared" si="120"/>
        <v>0</v>
      </c>
      <c r="AX345">
        <f t="shared" si="121"/>
        <v>22.1</v>
      </c>
      <c r="AZ345">
        <f t="shared" si="122"/>
        <v>22.1</v>
      </c>
      <c r="BC345">
        <f t="shared" si="123"/>
        <v>1.5489999999999999</v>
      </c>
      <c r="BD345">
        <f t="shared" si="124"/>
        <v>0</v>
      </c>
      <c r="BE345">
        <f t="shared" si="125"/>
        <v>22.1</v>
      </c>
      <c r="BF345">
        <f t="shared" si="126"/>
        <v>0</v>
      </c>
      <c r="BG345">
        <f t="shared" si="127"/>
        <v>0.2</v>
      </c>
      <c r="BH345">
        <f>VLOOKUP(B345,Miljö!$B$1:$BX$482,MATCH("Fossilandel för ursprungspecificerad el ()",Miljö!$B$1:$I$1,0),FALSE)</f>
        <v>0</v>
      </c>
      <c r="BI345">
        <f>VLOOKUP(B345,Miljö!$B$1:$BX$482,MATCH("Kärnkraftsandel för ursprungsspecificerad el ()",Miljö!$B$1:$O$1,0),FALSE)</f>
        <v>0.57699999999999996</v>
      </c>
      <c r="BJ345">
        <f t="shared" si="128"/>
        <v>0</v>
      </c>
      <c r="BK345" t="str">
        <f>VLOOKUP(B345,Miljö!$B$1:$P$482,MATCH("Fossil andel i procent (%)",Miljö!$B$1:$P$1,0),FALSE)</f>
        <v>ET</v>
      </c>
      <c r="BL345">
        <f t="shared" si="129"/>
        <v>23.849</v>
      </c>
      <c r="BO345" s="21">
        <f t="shared" si="130"/>
        <v>6.4950312382070524E-2</v>
      </c>
      <c r="BP345" s="115">
        <f t="shared" si="131"/>
        <v>4.8387773072246214E-3</v>
      </c>
      <c r="BQ345" s="115">
        <f t="shared" si="132"/>
        <v>0.93021091031070502</v>
      </c>
      <c r="BR345" s="115">
        <f t="shared" si="133"/>
        <v>0</v>
      </c>
      <c r="BT345" s="116">
        <f t="shared" si="134"/>
        <v>1.0000000000000002</v>
      </c>
      <c r="BW345" s="115">
        <f>IF(AP345="Ja",VLOOKUP(B345,Miljövärden!$B$2:$H$600,MATCH("Total andel fossilt",Miljövärden!$B$2:$H$2,0),FALSE),"")</f>
        <v>6.4950300000000002E-2</v>
      </c>
      <c r="BX345" s="116">
        <f t="shared" si="135"/>
        <v>-1.2382070521677058E-8</v>
      </c>
      <c r="BZ345">
        <f t="shared" si="136"/>
        <v>-1.2382070521677058E-8</v>
      </c>
      <c r="CA345" s="115">
        <f t="shared" si="137"/>
        <v>0</v>
      </c>
    </row>
    <row r="346" spans="1:79">
      <c r="A346" t="s">
        <v>537</v>
      </c>
      <c r="B346" t="s">
        <v>547</v>
      </c>
      <c r="C346">
        <f>VLOOKUP($B346,'Tillförd energi'!$B$1:$AI$720,MATCH(C$1,'Tillförd energi'!$B$1:$AQ$1,0),FALSE)</f>
        <v>0</v>
      </c>
      <c r="D346">
        <f>VLOOKUP($B346,'Tillförd energi'!$B$1:$AI$720,MATCH(D$1,'Tillförd energi'!$B$1:$AQ$1,0),FALSE)</f>
        <v>8.8000000000000007</v>
      </c>
      <c r="E346">
        <f>VLOOKUP($B346,'Tillförd energi'!$B$1:$AI$720,MATCH(E$1,'Tillförd energi'!$B$1:$AQ$1,0),FALSE)</f>
        <v>0</v>
      </c>
      <c r="F346">
        <f>VLOOKUP($B346,'Tillförd energi'!$B$1:$AI$720,MATCH(F$1,'Tillförd energi'!$B$1:$AQ$1,0),FALSE)</f>
        <v>9.8000000000000007</v>
      </c>
      <c r="G346">
        <f>VLOOKUP($B346,'Tillförd energi'!$B$1:$AI$720,MATCH(G$1,'Tillförd energi'!$B$1:$AQ$1,0),FALSE)</f>
        <v>0</v>
      </c>
      <c r="H346">
        <f>VLOOKUP($B346,'Tillförd energi'!$B$1:$AI$720,MATCH(H$1,'Tillförd energi'!$B$1:$AQ$1,0),FALSE)</f>
        <v>0</v>
      </c>
      <c r="I346">
        <f>VLOOKUP($B346,'Tillförd energi'!$B$1:$AI$720,MATCH(I$1,'Tillförd energi'!$B$1:$AQ$1,0),FALSE)</f>
        <v>1105.74</v>
      </c>
      <c r="J346">
        <f>VLOOKUP($B346,'Tillförd energi'!$B$1:$AI$720,MATCH(J$1,'Tillförd energi'!$B$1:$AQ$1,0),FALSE)</f>
        <v>0</v>
      </c>
      <c r="K346">
        <f>VLOOKUP($B346,'Tillförd energi'!$B$1:$AI$720,MATCH(K$1,'Tillförd energi'!$B$1:$AQ$1,0),FALSE)</f>
        <v>0</v>
      </c>
      <c r="L346">
        <f>VLOOKUP($B346,'Tillförd energi'!$B$1:$AI$720,MATCH(L$1,'Tillförd energi'!$B$1:$AQ$1,0),FALSE)</f>
        <v>0</v>
      </c>
      <c r="M346">
        <f>VLOOKUP($B346,'Tillförd energi'!$B$1:$AI$720,MATCH(M$1,'Tillförd energi'!$B$1:$AQ$1,0),FALSE)</f>
        <v>0</v>
      </c>
      <c r="N346">
        <f>VLOOKUP($B346,'Tillförd energi'!$B$1:$AI$720,MATCH(N$1,'Tillförd energi'!$B$1:$AQ$1,0),FALSE)</f>
        <v>0</v>
      </c>
      <c r="O346">
        <f>VLOOKUP($B346,'Tillförd energi'!$B$1:$AI$720,MATCH(O$1,'Tillförd energi'!$B$1:$AQ$1,0),FALSE)</f>
        <v>0</v>
      </c>
      <c r="P346">
        <f>VLOOKUP($B346,'Tillförd energi'!$B$1:$AI$720,MATCH(P$1,'Tillförd energi'!$B$1:$AQ$1,0),FALSE)</f>
        <v>0</v>
      </c>
      <c r="Q346">
        <f>VLOOKUP($B346,'Tillförd energi'!$B$1:$AI$720,MATCH(Q$1,'Tillförd energi'!$B$1:$AQ$1,0),FALSE)</f>
        <v>0</v>
      </c>
      <c r="R346">
        <f>VLOOKUP($B346,'Tillförd energi'!$B$1:$AI$720,MATCH(R$1,'Tillförd energi'!$B$1:$AQ$1,0),FALSE)</f>
        <v>203.3</v>
      </c>
      <c r="S346">
        <f>VLOOKUP($B346,'Tillförd energi'!$B$1:$AI$720,MATCH(S$1,'Tillförd energi'!$B$1:$AQ$1,0),FALSE)</f>
        <v>0</v>
      </c>
      <c r="T346">
        <f>VLOOKUP($B346,'Tillförd energi'!$B$1:$AI$720,MATCH(T$1,'Tillförd energi'!$B$1:$AQ$1,0),FALSE)</f>
        <v>0</v>
      </c>
      <c r="U346">
        <f>VLOOKUP($B346,'Tillförd energi'!$B$1:$AI$720,MATCH(U$1,'Tillförd energi'!$B$1:$AQ$1,0),FALSE)</f>
        <v>0</v>
      </c>
      <c r="V346">
        <f>VLOOKUP($B346,'Tillförd energi'!$B$1:$AI$720,MATCH(V$1,'Tillförd energi'!$B$1:$AQ$1,0),FALSE)</f>
        <v>0</v>
      </c>
      <c r="W346">
        <f>VLOOKUP($B346,'Tillförd energi'!$B$1:$AI$720,MATCH(W$1,'Tillförd energi'!$B$1:$AQ$1,0),FALSE)</f>
        <v>38.5</v>
      </c>
      <c r="X346">
        <f>VLOOKUP($B346,'Tillförd energi'!$B$1:$AI$720,MATCH(X$1,'Tillförd energi'!$B$1:$AQ$1,0),FALSE)</f>
        <v>0</v>
      </c>
      <c r="Y346">
        <f>VLOOKUP($B346,'Tillförd energi'!$B$1:$AI$720,MATCH(Y$1,'Tillförd energi'!$B$1:$AQ$1,0),FALSE)</f>
        <v>0</v>
      </c>
      <c r="Z346">
        <f>VLOOKUP($B346,'Tillförd energi'!$B$1:$AI$720,MATCH(Z$1,'Tillförd energi'!$B$1:$AQ$1,0),FALSE)</f>
        <v>102</v>
      </c>
      <c r="AA346">
        <f>VLOOKUP($B346,'Tillförd energi'!$B$1:$AI$720,MATCH(AA$1,'Tillförd energi'!$B$1:$AQ$1,0),FALSE)</f>
        <v>21</v>
      </c>
      <c r="AB346">
        <f>VLOOKUP($B346,'Tillförd energi'!$B$1:$AI$720,MATCH(AB$1,'Tillförd energi'!$B$1:$AQ$1,0),FALSE)</f>
        <v>73</v>
      </c>
      <c r="AC346">
        <f>VLOOKUP($B346,'Tillförd energi'!$B$1:$AI$720,MATCH(AC$1,'Tillförd energi'!$B$1:$AQ$1,0),FALSE)</f>
        <v>132.1</v>
      </c>
      <c r="AD346">
        <f>VLOOKUP($B346,'Tillförd energi'!$B$1:$AI$720,MATCH(AD$1,'Tillförd energi'!$B$1:$AQ$1,0),FALSE)</f>
        <v>0.05</v>
      </c>
      <c r="AE346">
        <f>VLOOKUP($B346,'Tillförd energi'!$B$1:$AI$720,MATCH(AE$1,'Tillförd energi'!$B$1:$AQ$1,0),FALSE)</f>
        <v>0</v>
      </c>
      <c r="AF346">
        <f>VLOOKUP($B346,'Tillförd energi'!$B$1:$AI$720,MATCH(AF$1,'Tillförd energi'!$B$1:$AQ$1,0),FALSE)</f>
        <v>64.615099999999998</v>
      </c>
      <c r="AG346">
        <f>IFERROR(VLOOKUP(B346,Miljö!$B$1:$AC$550,MATCH("Köpt mängd produktionsspecifik fjärrvärme:",Miljö!$B$1:$AC$1,0),FALSE)/1,0)</f>
        <v>0</v>
      </c>
      <c r="AI346">
        <f t="shared" si="115"/>
        <v>1758.9050999999997</v>
      </c>
      <c r="AJ346">
        <f t="shared" si="116"/>
        <v>1758.9050999999997</v>
      </c>
      <c r="AK346">
        <f>IF(ISERROR(1/VLOOKUP($B346,Leveranser!$B$1:$S$499,MATCH("Såld värme (GWh)",Leveranser!$B$1:$S$1,0),FALSE)),"",VLOOKUP($B346,Leveranser!$B$1:$S$499,MATCH("Såld värme (GWh)",Leveranser!$B$1:$S$1,0),FALSE))</f>
        <v>1144.3699999999999</v>
      </c>
      <c r="AL346">
        <f>VLOOKUP($B346,Leveranser!$B$1:$Y$499,MATCH("Totalt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168.2</v>
      </c>
      <c r="AN346" s="114">
        <f t="shared" si="117"/>
        <v>0.65061497632817145</v>
      </c>
      <c r="AP346" t="str">
        <f>IFERROR(VLOOKUP($B346,Miljövärden!$B$2:$H$600,7,FALSE),"Nej, saknas")</f>
        <v>Ja</v>
      </c>
      <c r="AQ346" t="str">
        <f>IFERROR(VLOOKUP($B346,Miljövärden!$B$2:$H$600,6,FALSE),"Nej, saknas")</f>
        <v>Ja</v>
      </c>
      <c r="AU346">
        <f t="shared" si="118"/>
        <v>187.61509999999998</v>
      </c>
      <c r="AV346">
        <f t="shared" si="119"/>
        <v>0</v>
      </c>
      <c r="AW346">
        <f t="shared" si="120"/>
        <v>0</v>
      </c>
      <c r="AX346">
        <f t="shared" si="121"/>
        <v>203.3</v>
      </c>
      <c r="AZ346">
        <f t="shared" si="122"/>
        <v>241.8</v>
      </c>
      <c r="BC346">
        <f t="shared" si="123"/>
        <v>18.600000000000001</v>
      </c>
      <c r="BD346">
        <f t="shared" si="124"/>
        <v>0</v>
      </c>
      <c r="BE346">
        <f t="shared" si="125"/>
        <v>241.8</v>
      </c>
      <c r="BF346">
        <f t="shared" si="126"/>
        <v>1310.8899999999999</v>
      </c>
      <c r="BG346">
        <f t="shared" si="127"/>
        <v>187.61509999999998</v>
      </c>
      <c r="BH346">
        <f>VLOOKUP(B346,Miljö!$B$1:$BX$482,MATCH("Fossilandel för ursprungspecificerad el ()",Miljö!$B$1:$I$1,0),FALSE)</f>
        <v>0</v>
      </c>
      <c r="BI346">
        <f>VLOOKUP(B346,Miljö!$B$1:$BX$482,MATCH("Kärnkraftsandel för ursprungsspecificerad el ()",Miljö!$B$1:$O$1,0),FALSE)</f>
        <v>0.57699999999999996</v>
      </c>
      <c r="BJ346">
        <f t="shared" si="128"/>
        <v>0</v>
      </c>
      <c r="BK346" t="str">
        <f>VLOOKUP(B346,Miljö!$B$1:$P$482,MATCH("Fossil andel i procent (%)",Miljö!$B$1:$P$1,0),FALSE)</f>
        <v>ET</v>
      </c>
      <c r="BL346">
        <f t="shared" si="129"/>
        <v>1758.9050999999999</v>
      </c>
      <c r="BO346" s="21">
        <f t="shared" si="130"/>
        <v>1.0574760400660617E-2</v>
      </c>
      <c r="BP346" s="115">
        <f t="shared" si="131"/>
        <v>6.1546192969705975E-2</v>
      </c>
      <c r="BQ346" s="115">
        <f t="shared" si="132"/>
        <v>0.18259153794027888</v>
      </c>
      <c r="BR346" s="115">
        <f t="shared" si="133"/>
        <v>0.74528750868935445</v>
      </c>
      <c r="BT346" s="116">
        <f t="shared" si="134"/>
        <v>0.99999999999999989</v>
      </c>
      <c r="BW346" s="115">
        <f>IF(AP346="Ja",VLOOKUP(B346,Miljövärden!$B$2:$H$600,MATCH("Total andel fossilt",Miljövärden!$B$2:$H$2,0),FALSE),"")</f>
        <v>1.1692900000000001E-2</v>
      </c>
      <c r="BX346" s="116">
        <f t="shared" si="135"/>
        <v>1.1181395993393843E-3</v>
      </c>
      <c r="BZ346">
        <f t="shared" si="136"/>
        <v>1.1181395993393843E-3</v>
      </c>
      <c r="CA346" s="115">
        <f t="shared" si="137"/>
        <v>1.0000000000000009E-3</v>
      </c>
    </row>
    <row r="347" spans="1:79">
      <c r="A347" t="s">
        <v>537</v>
      </c>
      <c r="B347" t="s">
        <v>548</v>
      </c>
      <c r="C347">
        <f>VLOOKUP($B347,'Tillförd energi'!$B$1:$AI$720,MATCH(C$1,'Tillförd energi'!$B$1:$AQ$1,0),FALSE)</f>
        <v>0</v>
      </c>
      <c r="D347">
        <f>VLOOKUP($B347,'Tillförd energi'!$B$1:$AI$720,MATCH(D$1,'Tillförd energi'!$B$1:$AQ$1,0),FALSE)</f>
        <v>0.23</v>
      </c>
      <c r="E347">
        <f>VLOOKUP($B347,'Tillförd energi'!$B$1:$AI$720,MATCH(E$1,'Tillförd energi'!$B$1:$AQ$1,0),FALSE)</f>
        <v>0</v>
      </c>
      <c r="F347">
        <f>VLOOKUP($B347,'Tillförd energi'!$B$1:$AI$720,MATCH(F$1,'Tillförd energi'!$B$1:$AQ$1,0),FALSE)</f>
        <v>0</v>
      </c>
      <c r="G347">
        <f>VLOOKUP($B347,'Tillförd energi'!$B$1:$AI$720,MATCH(G$1,'Tillförd energi'!$B$1:$AQ$1,0),FALSE)</f>
        <v>0</v>
      </c>
      <c r="H347">
        <f>VLOOKUP($B347,'Tillförd energi'!$B$1:$AI$720,MATCH(H$1,'Tillförd energi'!$B$1:$AQ$1,0),FALSE)</f>
        <v>0</v>
      </c>
      <c r="I347">
        <f>VLOOKUP($B347,'Tillförd energi'!$B$1:$AI$720,MATCH(I$1,'Tillförd energi'!$B$1:$AQ$1,0),FALSE)</f>
        <v>0</v>
      </c>
      <c r="J347">
        <f>VLOOKUP($B347,'Tillförd energi'!$B$1:$AI$720,MATCH(J$1,'Tillförd energi'!$B$1:$AQ$1,0),FALSE)</f>
        <v>0</v>
      </c>
      <c r="K347">
        <f>VLOOKUP($B347,'Tillförd energi'!$B$1:$AI$720,MATCH(K$1,'Tillförd energi'!$B$1:$AQ$1,0),FALSE)</f>
        <v>0</v>
      </c>
      <c r="L347">
        <f>VLOOKUP($B347,'Tillförd energi'!$B$1:$AI$720,MATCH(L$1,'Tillförd energi'!$B$1:$AQ$1,0),FALSE)</f>
        <v>0</v>
      </c>
      <c r="M347">
        <f>VLOOKUP($B347,'Tillförd energi'!$B$1:$AI$720,MATCH(M$1,'Tillförd energi'!$B$1:$AQ$1,0),FALSE)</f>
        <v>0</v>
      </c>
      <c r="N347">
        <f>VLOOKUP($B347,'Tillförd energi'!$B$1:$AI$720,MATCH(N$1,'Tillförd energi'!$B$1:$AQ$1,0),FALSE)</f>
        <v>0</v>
      </c>
      <c r="O347">
        <f>VLOOKUP($B347,'Tillförd energi'!$B$1:$AI$720,MATCH(O$1,'Tillförd energi'!$B$1:$AQ$1,0),FALSE)</f>
        <v>0</v>
      </c>
      <c r="P347">
        <f>VLOOKUP($B347,'Tillförd energi'!$B$1:$AI$720,MATCH(P$1,'Tillförd energi'!$B$1:$AQ$1,0),FALSE)</f>
        <v>0</v>
      </c>
      <c r="Q347">
        <f>VLOOKUP($B347,'Tillförd energi'!$B$1:$AI$720,MATCH(Q$1,'Tillförd energi'!$B$1:$AQ$1,0),FALSE)</f>
        <v>0</v>
      </c>
      <c r="R347">
        <f>VLOOKUP($B347,'Tillförd energi'!$B$1:$AI$720,MATCH(R$1,'Tillförd energi'!$B$1:$AQ$1,0),FALSE)</f>
        <v>0</v>
      </c>
      <c r="S347">
        <f>VLOOKUP($B347,'Tillförd energi'!$B$1:$AI$720,MATCH(S$1,'Tillförd energi'!$B$1:$AQ$1,0),FALSE)</f>
        <v>0</v>
      </c>
      <c r="T347">
        <f>VLOOKUP($B347,'Tillförd energi'!$B$1:$AI$720,MATCH(T$1,'Tillförd energi'!$B$1:$AQ$1,0),FALSE)</f>
        <v>0</v>
      </c>
      <c r="U347">
        <f>VLOOKUP($B347,'Tillförd energi'!$B$1:$AI$720,MATCH(U$1,'Tillförd energi'!$B$1:$AQ$1,0),FALSE)</f>
        <v>0</v>
      </c>
      <c r="V347">
        <f>VLOOKUP($B347,'Tillförd energi'!$B$1:$AI$720,MATCH(V$1,'Tillförd energi'!$B$1:$AQ$1,0),FALSE)</f>
        <v>0</v>
      </c>
      <c r="W347">
        <f>VLOOKUP($B347,'Tillförd energi'!$B$1:$AI$720,MATCH(W$1,'Tillförd energi'!$B$1:$AQ$1,0),FALSE)</f>
        <v>9.1</v>
      </c>
      <c r="X347">
        <f>VLOOKUP($B347,'Tillförd energi'!$B$1:$AI$720,MATCH(X$1,'Tillförd energi'!$B$1:$AQ$1,0),FALSE)</f>
        <v>0</v>
      </c>
      <c r="Y347">
        <f>VLOOKUP($B347,'Tillförd energi'!$B$1:$AI$720,MATCH(Y$1,'Tillförd energi'!$B$1:$AQ$1,0),FALSE)</f>
        <v>0</v>
      </c>
      <c r="Z347">
        <f>VLOOKUP($B347,'Tillförd energi'!$B$1:$AI$720,MATCH(Z$1,'Tillförd energi'!$B$1:$AQ$1,0),FALSE)</f>
        <v>0</v>
      </c>
      <c r="AA347">
        <f>VLOOKUP($B347,'Tillförd energi'!$B$1:$AI$720,MATCH(AA$1,'Tillförd energi'!$B$1:$AQ$1,0),FALSE)</f>
        <v>0</v>
      </c>
      <c r="AB347">
        <f>VLOOKUP($B347,'Tillförd energi'!$B$1:$AI$720,MATCH(AB$1,'Tillförd energi'!$B$1:$AQ$1,0),FALSE)</f>
        <v>0</v>
      </c>
      <c r="AC347">
        <f>VLOOKUP($B347,'Tillförd energi'!$B$1:$AI$720,MATCH(AC$1,'Tillförd energi'!$B$1:$AQ$1,0),FALSE)</f>
        <v>0</v>
      </c>
      <c r="AD347">
        <f>VLOOKUP($B347,'Tillförd energi'!$B$1:$AI$720,MATCH(AD$1,'Tillförd energi'!$B$1:$AQ$1,0),FALSE)</f>
        <v>173.5</v>
      </c>
      <c r="AE347">
        <f>VLOOKUP($B347,'Tillförd energi'!$B$1:$AI$720,MATCH(AE$1,'Tillförd energi'!$B$1:$AQ$1,0),FALSE)</f>
        <v>0</v>
      </c>
      <c r="AF347">
        <f>VLOOKUP($B347,'Tillförd energi'!$B$1:$AI$720,MATCH(AF$1,'Tillförd energi'!$B$1:$AQ$1,0),FALSE)</f>
        <v>1.3</v>
      </c>
      <c r="AG347">
        <f>IFERROR(VLOOKUP(B347,Miljö!$B$1:$AC$550,MATCH("Köpt mängd produktionsspecifik fjärrvärme:",Miljö!$B$1:$AC$1,0),FALSE)/1,0)</f>
        <v>7.8</v>
      </c>
      <c r="AI347">
        <f t="shared" si="115"/>
        <v>184.13000000000002</v>
      </c>
      <c r="AJ347">
        <f t="shared" si="116"/>
        <v>191.93000000000004</v>
      </c>
      <c r="AK347">
        <f>IF(ISERROR(1/VLOOKUP($B347,Leveranser!$B$1:$S$499,MATCH("Såld värme (GWh)",Leveranser!$B$1:$S$1,0),FALSE)),"",VLOOKUP($B347,Leveranser!$B$1:$S$499,MATCH("Såld värme (GWh)",Leveranser!$B$1:$S$1,0),FALSE))</f>
        <v>173.3</v>
      </c>
      <c r="AL347">
        <f>VLOOKUP($B347,Leveranser!$B$1:$Y$499,MATCH("Totalt såld fjärrvärme till andra fjärrvärmeföretag",Leveranser!$B$1:$AA$1,0),FALSE)</f>
        <v>52.8</v>
      </c>
      <c r="AM347">
        <f>IF(ISERROR(1/VLOOKUP($B347,Miljö!$B$1:$S$500,MATCH("Såld mängd produktionsspecifik fjärrvärme (GWh)",Miljö!$B$1:$R$1,0),FALSE)),0,VLOOKUP($B347,Miljö!$B$1:$S$500,MATCH("Såld mängd produktionsspecifik fjärrvärme (GWh)",Miljö!$B$1:$R$1,0),FALSE))</f>
        <v>52.8</v>
      </c>
      <c r="AN347" s="114">
        <f t="shared" si="117"/>
        <v>0.90293336112124201</v>
      </c>
      <c r="AP347" t="str">
        <f>IFERROR(VLOOKUP($B347,Miljövärden!$B$2:$H$600,7,FALSE),"Nej, saknas")</f>
        <v>Ja</v>
      </c>
      <c r="AQ347" t="str">
        <f>IFERROR(VLOOKUP($B347,Miljövärden!$B$2:$H$600,6,FALSE),"Nej, saknas")</f>
        <v>Ja</v>
      </c>
      <c r="AU347">
        <f t="shared" si="118"/>
        <v>1.3</v>
      </c>
      <c r="AV347">
        <f t="shared" si="119"/>
        <v>0</v>
      </c>
      <c r="AW347">
        <f t="shared" si="120"/>
        <v>0</v>
      </c>
      <c r="AX347">
        <f t="shared" si="121"/>
        <v>0</v>
      </c>
      <c r="AZ347">
        <f t="shared" si="122"/>
        <v>9.1</v>
      </c>
      <c r="BC347">
        <f t="shared" si="123"/>
        <v>0.23</v>
      </c>
      <c r="BD347">
        <f t="shared" si="124"/>
        <v>0</v>
      </c>
      <c r="BE347">
        <f t="shared" si="125"/>
        <v>9.1</v>
      </c>
      <c r="BF347">
        <f t="shared" si="126"/>
        <v>173.5</v>
      </c>
      <c r="BG347">
        <f t="shared" si="127"/>
        <v>1.3</v>
      </c>
      <c r="BH347">
        <f>VLOOKUP(B347,Miljö!$B$1:$BX$482,MATCH("Fossilandel för ursprungspecificerad el ()",Miljö!$B$1:$I$1,0),FALSE)</f>
        <v>0</v>
      </c>
      <c r="BI347">
        <f>VLOOKUP(B347,Miljö!$B$1:$BX$482,MATCH("Kärnkraftsandel för ursprungsspecificerad el ()",Miljö!$B$1:$O$1,0),FALSE)</f>
        <v>0.48170000000000002</v>
      </c>
      <c r="BJ347">
        <f t="shared" si="128"/>
        <v>7.8</v>
      </c>
      <c r="BK347">
        <f>VLOOKUP(B347,Miljö!$B$1:$P$482,MATCH("Fossil andel i procent (%)",Miljö!$B$1:$P$1,0),FALSE)</f>
        <v>3.3000000000000002E-2</v>
      </c>
      <c r="BL347">
        <f t="shared" si="129"/>
        <v>191.93000000000004</v>
      </c>
      <c r="BO347" s="21">
        <f t="shared" si="130"/>
        <v>1.2117647058823527E-3</v>
      </c>
      <c r="BP347" s="115">
        <f t="shared" si="131"/>
        <v>4.3889105403011504E-2</v>
      </c>
      <c r="BQ347" s="115">
        <f t="shared" si="132"/>
        <v>5.0923722190381902E-2</v>
      </c>
      <c r="BR347" s="115">
        <f t="shared" si="133"/>
        <v>0.90397540770072404</v>
      </c>
      <c r="BT347" s="116">
        <f t="shared" si="134"/>
        <v>0.99999999999999978</v>
      </c>
      <c r="BW347" s="115">
        <f>IF(AP347="Ja",VLOOKUP(B347,Miljövärden!$B$2:$H$600,MATCH("Total andel fossilt",Miljövärden!$B$2:$H$2,0),FALSE),"")</f>
        <v>1.6716400000000001E-3</v>
      </c>
      <c r="BX347" s="116">
        <f t="shared" si="135"/>
        <v>4.5987529411764734E-4</v>
      </c>
      <c r="BZ347">
        <f t="shared" si="136"/>
        <v>4.5987529411764734E-4</v>
      </c>
      <c r="CA347" s="115">
        <f t="shared" si="137"/>
        <v>1E-3</v>
      </c>
    </row>
    <row r="348" spans="1:79">
      <c r="A348" t="s">
        <v>550</v>
      </c>
      <c r="B348" t="s">
        <v>551</v>
      </c>
      <c r="C348">
        <f>VLOOKUP($B348,'Tillförd energi'!$B$1:$AI$720,MATCH(C$1,'Tillförd energi'!$B$1:$AQ$1,0),FALSE)</f>
        <v>0</v>
      </c>
      <c r="D348">
        <f>VLOOKUP($B348,'Tillförd energi'!$B$1:$AI$720,MATCH(D$1,'Tillförd energi'!$B$1:$AQ$1,0),FALSE)</f>
        <v>0</v>
      </c>
      <c r="E348">
        <f>VLOOKUP($B348,'Tillförd energi'!$B$1:$AI$720,MATCH(E$1,'Tillförd energi'!$B$1:$AQ$1,0),FALSE)</f>
        <v>0</v>
      </c>
      <c r="F348">
        <f>VLOOKUP($B348,'Tillförd energi'!$B$1:$AI$720,MATCH(F$1,'Tillförd energi'!$B$1:$AQ$1,0),FALSE)</f>
        <v>0</v>
      </c>
      <c r="G348">
        <f>VLOOKUP($B348,'Tillförd energi'!$B$1:$AI$720,MATCH(G$1,'Tillförd energi'!$B$1:$AQ$1,0),FALSE)</f>
        <v>0</v>
      </c>
      <c r="H348">
        <f>VLOOKUP($B348,'Tillförd energi'!$B$1:$AI$720,MATCH(H$1,'Tillförd energi'!$B$1:$AQ$1,0),FALSE)</f>
        <v>0</v>
      </c>
      <c r="I348">
        <f>VLOOKUP($B348,'Tillförd energi'!$B$1:$AI$720,MATCH(I$1,'Tillförd energi'!$B$1:$AQ$1,0),FALSE)</f>
        <v>0</v>
      </c>
      <c r="J348">
        <f>VLOOKUP($B348,'Tillförd energi'!$B$1:$AI$720,MATCH(J$1,'Tillförd energi'!$B$1:$AQ$1,0),FALSE)</f>
        <v>0</v>
      </c>
      <c r="K348">
        <f>VLOOKUP($B348,'Tillförd energi'!$B$1:$AI$720,MATCH(K$1,'Tillförd energi'!$B$1:$AQ$1,0),FALSE)</f>
        <v>0</v>
      </c>
      <c r="L348">
        <f>VLOOKUP($B348,'Tillförd energi'!$B$1:$AI$720,MATCH(L$1,'Tillförd energi'!$B$1:$AQ$1,0),FALSE)</f>
        <v>0</v>
      </c>
      <c r="M348">
        <f>VLOOKUP($B348,'Tillförd energi'!$B$1:$AI$720,MATCH(M$1,'Tillförd energi'!$B$1:$AQ$1,0),FALSE)</f>
        <v>0</v>
      </c>
      <c r="N348">
        <f>VLOOKUP($B348,'Tillförd energi'!$B$1:$AI$720,MATCH(N$1,'Tillförd energi'!$B$1:$AQ$1,0),FALSE)</f>
        <v>0</v>
      </c>
      <c r="O348">
        <f>VLOOKUP($B348,'Tillförd energi'!$B$1:$AI$720,MATCH(O$1,'Tillförd energi'!$B$1:$AQ$1,0),FALSE)</f>
        <v>0</v>
      </c>
      <c r="P348">
        <f>VLOOKUP($B348,'Tillförd energi'!$B$1:$AI$720,MATCH(P$1,'Tillförd energi'!$B$1:$AQ$1,0),FALSE)</f>
        <v>0</v>
      </c>
      <c r="Q348">
        <f>VLOOKUP($B348,'Tillförd energi'!$B$1:$AI$720,MATCH(Q$1,'Tillförd energi'!$B$1:$AQ$1,0),FALSE)</f>
        <v>4.7241400000000002</v>
      </c>
      <c r="R348">
        <f>VLOOKUP($B348,'Tillförd energi'!$B$1:$AI$720,MATCH(R$1,'Tillförd energi'!$B$1:$AQ$1,0),FALSE)</f>
        <v>0</v>
      </c>
      <c r="S348">
        <f>VLOOKUP($B348,'Tillförd energi'!$B$1:$AI$720,MATCH(S$1,'Tillförd energi'!$B$1:$AQ$1,0),FALSE)</f>
        <v>0</v>
      </c>
      <c r="T348">
        <f>VLOOKUP($B348,'Tillförd energi'!$B$1:$AI$720,MATCH(T$1,'Tillförd energi'!$B$1:$AQ$1,0),FALSE)</f>
        <v>0</v>
      </c>
      <c r="U348">
        <f>VLOOKUP($B348,'Tillförd energi'!$B$1:$AI$720,MATCH(U$1,'Tillförd energi'!$B$1:$AQ$1,0),FALSE)</f>
        <v>0</v>
      </c>
      <c r="V348">
        <f>VLOOKUP($B348,'Tillförd energi'!$B$1:$AI$720,MATCH(V$1,'Tillförd energi'!$B$1:$AQ$1,0),FALSE)</f>
        <v>0</v>
      </c>
      <c r="W348">
        <f>VLOOKUP($B348,'Tillförd energi'!$B$1:$AI$720,MATCH(W$1,'Tillförd energi'!$B$1:$AQ$1,0),FALSE)</f>
        <v>0</v>
      </c>
      <c r="X348">
        <f>VLOOKUP($B348,'Tillförd energi'!$B$1:$AI$720,MATCH(X$1,'Tillförd energi'!$B$1:$AQ$1,0),FALSE)</f>
        <v>0</v>
      </c>
      <c r="Y348">
        <f>VLOOKUP($B348,'Tillförd energi'!$B$1:$AI$720,MATCH(Y$1,'Tillförd energi'!$B$1:$AQ$1,0),FALSE)</f>
        <v>0</v>
      </c>
      <c r="Z348">
        <f>VLOOKUP($B348,'Tillförd energi'!$B$1:$AI$720,MATCH(Z$1,'Tillförd energi'!$B$1:$AQ$1,0),FALSE)</f>
        <v>0</v>
      </c>
      <c r="AA348">
        <f>VLOOKUP($B348,'Tillförd energi'!$B$1:$AI$720,MATCH(AA$1,'Tillförd energi'!$B$1:$AQ$1,0),FALSE)</f>
        <v>0</v>
      </c>
      <c r="AB348">
        <f>VLOOKUP($B348,'Tillförd energi'!$B$1:$AI$720,MATCH(AB$1,'Tillförd energi'!$B$1:$AQ$1,0),FALSE)</f>
        <v>0</v>
      </c>
      <c r="AC348">
        <f>VLOOKUP($B348,'Tillförd energi'!$B$1:$AI$720,MATCH(AC$1,'Tillförd energi'!$B$1:$AQ$1,0),FALSE)</f>
        <v>0</v>
      </c>
      <c r="AD348">
        <f>VLOOKUP($B348,'Tillförd energi'!$B$1:$AI$720,MATCH(AD$1,'Tillförd energi'!$B$1:$AQ$1,0),FALSE)</f>
        <v>0</v>
      </c>
      <c r="AE348">
        <f>VLOOKUP($B348,'Tillförd energi'!$B$1:$AI$720,MATCH(AE$1,'Tillförd energi'!$B$1:$AQ$1,0),FALSE)</f>
        <v>0</v>
      </c>
      <c r="AF348">
        <f>VLOOKUP($B348,'Tillförd energi'!$B$1:$AI$720,MATCH(AF$1,'Tillförd energi'!$B$1:$AQ$1,0),FALSE)</f>
        <v>9.2999999999999999E-2</v>
      </c>
      <c r="AG348">
        <f>IFERROR(VLOOKUP(B348,Miljö!$B$1:$AC$550,MATCH("Köpt mängd produktionsspecifik fjärrvärme:",Miljö!$B$1:$AC$1,0),FALSE)/1,0)</f>
        <v>0</v>
      </c>
      <c r="AI348">
        <f t="shared" si="115"/>
        <v>4.8171400000000002</v>
      </c>
      <c r="AJ348">
        <f t="shared" si="116"/>
        <v>4.8171400000000002</v>
      </c>
      <c r="AK348">
        <f>IF(ISERROR(1/VLOOKUP($B348,Leveranser!$B$1:$S$499,MATCH("Såld värme (GWh)",Leveranser!$B$1:$S$1,0),FALSE)),"",VLOOKUP($B348,Leveranser!$B$1:$S$499,MATCH("Såld värme (GWh)",Leveranser!$B$1:$S$1,0),FALSE))</f>
        <v>3.1</v>
      </c>
      <c r="AL348">
        <f>VLOOKUP($B348,Leveranser!$B$1:$Y$499,MATCH("Totalt såld fjärrvärme till andra fjärrvärmeföretag",Leveranser!$B$1:$AA$1,0),FALSE)</f>
        <v>0</v>
      </c>
      <c r="AM348">
        <f>IF(ISERROR(1/VLOOKUP($B348,Miljö!$B$1:$S$500,MATCH("Såld mängd produktionsspecifik fjärrvärme (GWh)",Miljö!$B$1:$R$1,0),FALSE)),0,VLOOKUP($B348,Miljö!$B$1:$S$500,MATCH("Såld mängd produktionsspecifik fjärrvärme (GWh)",Miljö!$B$1:$R$1,0),FALSE))</f>
        <v>0</v>
      </c>
      <c r="AN348" s="114">
        <f t="shared" si="117"/>
        <v>0.64353537576238184</v>
      </c>
      <c r="AP348" t="str">
        <f>IFERROR(VLOOKUP($B348,Miljövärden!$B$2:$H$600,7,FALSE),"Nej, saknas")</f>
        <v>Ja</v>
      </c>
      <c r="AQ348" t="str">
        <f>IFERROR(VLOOKUP($B348,Miljövärden!$B$2:$H$600,6,FALSE),"Nej, saknas")</f>
        <v>Nej</v>
      </c>
      <c r="AU348">
        <f t="shared" si="118"/>
        <v>9.2999999999999999E-2</v>
      </c>
      <c r="AV348">
        <f t="shared" si="119"/>
        <v>0</v>
      </c>
      <c r="AW348">
        <f t="shared" si="120"/>
        <v>4.7241400000000002</v>
      </c>
      <c r="AX348">
        <f t="shared" si="121"/>
        <v>0</v>
      </c>
      <c r="AZ348">
        <f t="shared" si="122"/>
        <v>4.7241400000000002</v>
      </c>
      <c r="BC348">
        <f t="shared" si="123"/>
        <v>0</v>
      </c>
      <c r="BD348">
        <f t="shared" si="124"/>
        <v>0</v>
      </c>
      <c r="BE348">
        <f t="shared" si="125"/>
        <v>4.7241400000000002</v>
      </c>
      <c r="BF348">
        <f t="shared" si="126"/>
        <v>0</v>
      </c>
      <c r="BG348">
        <f t="shared" si="127"/>
        <v>9.2999999999999999E-2</v>
      </c>
      <c r="BH348">
        <f>VLOOKUP(B348,Miljö!$B$1:$BX$482,MATCH("Fossilandel för ursprungspecificerad el ()",Miljö!$B$1:$I$1,0),FALSE)</f>
        <v>0.47</v>
      </c>
      <c r="BI348">
        <f>VLOOKUP(B348,Miljö!$B$1:$BX$482,MATCH("Kärnkraftsandel för ursprungsspecificerad el ()",Miljö!$B$1:$O$1,0),FALSE)</f>
        <v>0.48170000000000002</v>
      </c>
      <c r="BJ348">
        <f t="shared" si="128"/>
        <v>0</v>
      </c>
      <c r="BK348" t="str">
        <f>VLOOKUP(B348,Miljö!$B$1:$P$482,MATCH("Fossil andel i procent (%)",Miljö!$B$1:$P$1,0),FALSE)</f>
        <v>ET</v>
      </c>
      <c r="BL348">
        <f t="shared" si="129"/>
        <v>4.8171400000000002</v>
      </c>
      <c r="BO348" s="21">
        <f t="shared" si="130"/>
        <v>9.0738487982495834E-3</v>
      </c>
      <c r="BP348" s="115">
        <f t="shared" si="131"/>
        <v>9.2997297151421795E-3</v>
      </c>
      <c r="BQ348" s="115">
        <f t="shared" si="132"/>
        <v>0.98162642148660817</v>
      </c>
      <c r="BR348" s="115">
        <f t="shared" si="133"/>
        <v>0</v>
      </c>
      <c r="BT348" s="116">
        <f t="shared" si="134"/>
        <v>0.99999999999999989</v>
      </c>
      <c r="BW348" s="115">
        <f>IF(AP348="Ja",VLOOKUP(B348,Miljövärden!$B$2:$H$600,MATCH("Total andel fossilt",Miljövärden!$B$2:$H$2,0),FALSE),"")</f>
        <v>9.0738499999999996E-3</v>
      </c>
      <c r="BX348" s="116">
        <f t="shared" si="135"/>
        <v>1.2017504161937476E-9</v>
      </c>
      <c r="BZ348">
        <f t="shared" si="136"/>
        <v>1.2017504161937476E-9</v>
      </c>
      <c r="CA348" s="115">
        <f t="shared" si="137"/>
        <v>0</v>
      </c>
    </row>
    <row r="349" spans="1:79">
      <c r="A349" t="s">
        <v>550</v>
      </c>
      <c r="B349" t="s">
        <v>552</v>
      </c>
      <c r="C349">
        <f>VLOOKUP($B349,'Tillförd energi'!$B$1:$AI$720,MATCH(C$1,'Tillförd energi'!$B$1:$AQ$1,0),FALSE)</f>
        <v>0</v>
      </c>
      <c r="D349">
        <f>VLOOKUP($B349,'Tillförd energi'!$B$1:$AI$720,MATCH(D$1,'Tillförd energi'!$B$1:$AQ$1,0),FALSE)</f>
        <v>0</v>
      </c>
      <c r="E349">
        <f>VLOOKUP($B349,'Tillförd energi'!$B$1:$AI$720,MATCH(E$1,'Tillförd energi'!$B$1:$AQ$1,0),FALSE)</f>
        <v>0</v>
      </c>
      <c r="F349">
        <f>VLOOKUP($B349,'Tillförd energi'!$B$1:$AI$720,MATCH(F$1,'Tillförd energi'!$B$1:$AQ$1,0),FALSE)</f>
        <v>0</v>
      </c>
      <c r="G349">
        <f>VLOOKUP($B349,'Tillförd energi'!$B$1:$AI$720,MATCH(G$1,'Tillförd energi'!$B$1:$AQ$1,0),FALSE)</f>
        <v>0</v>
      </c>
      <c r="H349">
        <f>VLOOKUP($B349,'Tillförd energi'!$B$1:$AI$720,MATCH(H$1,'Tillförd energi'!$B$1:$AQ$1,0),FALSE)</f>
        <v>0</v>
      </c>
      <c r="I349">
        <f>VLOOKUP($B349,'Tillförd energi'!$B$1:$AI$720,MATCH(I$1,'Tillförd energi'!$B$1:$AQ$1,0),FALSE)</f>
        <v>0</v>
      </c>
      <c r="J349">
        <f>VLOOKUP($B349,'Tillförd energi'!$B$1:$AI$720,MATCH(J$1,'Tillförd energi'!$B$1:$AQ$1,0),FALSE)</f>
        <v>0</v>
      </c>
      <c r="K349">
        <f>VLOOKUP($B349,'Tillförd energi'!$B$1:$AI$720,MATCH(K$1,'Tillförd energi'!$B$1:$AQ$1,0),FALSE)</f>
        <v>0</v>
      </c>
      <c r="L349">
        <f>VLOOKUP($B349,'Tillförd energi'!$B$1:$AI$720,MATCH(L$1,'Tillförd energi'!$B$1:$AQ$1,0),FALSE)</f>
        <v>0</v>
      </c>
      <c r="M349">
        <f>VLOOKUP($B349,'Tillförd energi'!$B$1:$AI$720,MATCH(M$1,'Tillförd energi'!$B$1:$AQ$1,0),FALSE)</f>
        <v>0</v>
      </c>
      <c r="N349">
        <f>VLOOKUP($B349,'Tillförd energi'!$B$1:$AI$720,MATCH(N$1,'Tillförd energi'!$B$1:$AQ$1,0),FALSE)</f>
        <v>0</v>
      </c>
      <c r="O349">
        <f>VLOOKUP($B349,'Tillförd energi'!$B$1:$AI$720,MATCH(O$1,'Tillförd energi'!$B$1:$AQ$1,0),FALSE)</f>
        <v>0</v>
      </c>
      <c r="P349">
        <f>VLOOKUP($B349,'Tillförd energi'!$B$1:$AI$720,MATCH(P$1,'Tillförd energi'!$B$1:$AQ$1,0),FALSE)</f>
        <v>0.65</v>
      </c>
      <c r="Q349">
        <f>VLOOKUP($B349,'Tillförd energi'!$B$1:$AI$720,MATCH(Q$1,'Tillförd energi'!$B$1:$AQ$1,0),FALSE)</f>
        <v>4.3</v>
      </c>
      <c r="R349">
        <f>VLOOKUP($B349,'Tillförd energi'!$B$1:$AI$720,MATCH(R$1,'Tillförd energi'!$B$1:$AQ$1,0),FALSE)</f>
        <v>0</v>
      </c>
      <c r="S349">
        <f>VLOOKUP($B349,'Tillförd energi'!$B$1:$AI$720,MATCH(S$1,'Tillförd energi'!$B$1:$AQ$1,0),FALSE)</f>
        <v>0</v>
      </c>
      <c r="T349">
        <f>VLOOKUP($B349,'Tillförd energi'!$B$1:$AI$720,MATCH(T$1,'Tillförd energi'!$B$1:$AQ$1,0),FALSE)</f>
        <v>0</v>
      </c>
      <c r="U349">
        <f>VLOOKUP($B349,'Tillförd energi'!$B$1:$AI$720,MATCH(U$1,'Tillförd energi'!$B$1:$AQ$1,0),FALSE)</f>
        <v>0</v>
      </c>
      <c r="V349">
        <f>VLOOKUP($B349,'Tillförd energi'!$B$1:$AI$720,MATCH(V$1,'Tillförd energi'!$B$1:$AQ$1,0),FALSE)</f>
        <v>0</v>
      </c>
      <c r="W349">
        <f>VLOOKUP($B349,'Tillförd energi'!$B$1:$AI$720,MATCH(W$1,'Tillförd energi'!$B$1:$AQ$1,0),FALSE)</f>
        <v>0.1</v>
      </c>
      <c r="X349">
        <f>VLOOKUP($B349,'Tillförd energi'!$B$1:$AI$720,MATCH(X$1,'Tillförd energi'!$B$1:$AQ$1,0),FALSE)</f>
        <v>0</v>
      </c>
      <c r="Y349">
        <f>VLOOKUP($B349,'Tillförd energi'!$B$1:$AI$720,MATCH(Y$1,'Tillförd energi'!$B$1:$AQ$1,0),FALSE)</f>
        <v>0</v>
      </c>
      <c r="Z349">
        <f>VLOOKUP($B349,'Tillförd energi'!$B$1:$AI$720,MATCH(Z$1,'Tillförd energi'!$B$1:$AQ$1,0),FALSE)</f>
        <v>0</v>
      </c>
      <c r="AA349">
        <f>VLOOKUP($B349,'Tillförd energi'!$B$1:$AI$720,MATCH(AA$1,'Tillförd energi'!$B$1:$AQ$1,0),FALSE)</f>
        <v>0</v>
      </c>
      <c r="AB349">
        <f>VLOOKUP($B349,'Tillförd energi'!$B$1:$AI$720,MATCH(AB$1,'Tillförd energi'!$B$1:$AQ$1,0),FALSE)</f>
        <v>0</v>
      </c>
      <c r="AC349">
        <f>VLOOKUP($B349,'Tillförd energi'!$B$1:$AI$720,MATCH(AC$1,'Tillförd energi'!$B$1:$AQ$1,0),FALSE)</f>
        <v>0</v>
      </c>
      <c r="AD349">
        <f>VLOOKUP($B349,'Tillförd energi'!$B$1:$AI$720,MATCH(AD$1,'Tillförd energi'!$B$1:$AQ$1,0),FALSE)</f>
        <v>0</v>
      </c>
      <c r="AE349">
        <f>VLOOKUP($B349,'Tillförd energi'!$B$1:$AI$720,MATCH(AE$1,'Tillförd energi'!$B$1:$AQ$1,0),FALSE)</f>
        <v>0</v>
      </c>
      <c r="AF349">
        <f>VLOOKUP($B349,'Tillförd energi'!$B$1:$AI$720,MATCH(AF$1,'Tillförd energi'!$B$1:$AQ$1,0),FALSE)</f>
        <v>0.1095</v>
      </c>
      <c r="AG349">
        <f>IFERROR(VLOOKUP(B349,Miljö!$B$1:$AC$550,MATCH("Köpt mängd produktionsspecifik fjärrvärme:",Miljö!$B$1:$AC$1,0),FALSE)/1,0)</f>
        <v>0</v>
      </c>
      <c r="AI349">
        <f t="shared" si="115"/>
        <v>5.1594999999999995</v>
      </c>
      <c r="AJ349">
        <f t="shared" si="116"/>
        <v>5.1594999999999995</v>
      </c>
      <c r="AK349">
        <f>IF(ISERROR(1/VLOOKUP($B349,Leveranser!$B$1:$S$499,MATCH("Såld värme (GWh)",Leveranser!$B$1:$S$1,0),FALSE)),"",VLOOKUP($B349,Leveranser!$B$1:$S$499,MATCH("Såld värme (GWh)",Leveranser!$B$1:$S$1,0),FALSE))</f>
        <v>3.8380000000000001</v>
      </c>
      <c r="AL349">
        <f>VLOOKUP($B349,Leveranser!$B$1:$Y$499,MATCH("Totalt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0</v>
      </c>
      <c r="AN349" s="114">
        <f t="shared" si="117"/>
        <v>0.74387053009012505</v>
      </c>
      <c r="AP349" t="str">
        <f>IFERROR(VLOOKUP($B349,Miljövärden!$B$2:$H$600,7,FALSE),"Nej, saknas")</f>
        <v>Ja</v>
      </c>
      <c r="AQ349" t="str">
        <f>IFERROR(VLOOKUP($B349,Miljövärden!$B$2:$H$600,6,FALSE),"Nej, saknas")</f>
        <v>Ja</v>
      </c>
      <c r="AU349">
        <f t="shared" si="118"/>
        <v>0.1095</v>
      </c>
      <c r="AV349">
        <f t="shared" si="119"/>
        <v>0</v>
      </c>
      <c r="AW349">
        <f t="shared" si="120"/>
        <v>4.95</v>
      </c>
      <c r="AX349">
        <f t="shared" si="121"/>
        <v>0</v>
      </c>
      <c r="AZ349">
        <f t="shared" si="122"/>
        <v>5.05</v>
      </c>
      <c r="BC349">
        <f t="shared" si="123"/>
        <v>0</v>
      </c>
      <c r="BD349">
        <f t="shared" si="124"/>
        <v>0</v>
      </c>
      <c r="BE349">
        <f t="shared" si="125"/>
        <v>5.05</v>
      </c>
      <c r="BF349">
        <f t="shared" si="126"/>
        <v>0</v>
      </c>
      <c r="BG349">
        <f t="shared" si="127"/>
        <v>0.1095</v>
      </c>
      <c r="BH349">
        <f>VLOOKUP(B349,Miljö!$B$1:$BX$482,MATCH("Fossilandel för ursprungspecificerad el ()",Miljö!$B$1:$I$1,0),FALSE)</f>
        <v>0</v>
      </c>
      <c r="BI349">
        <f>VLOOKUP(B349,Miljö!$B$1:$BX$482,MATCH("Kärnkraftsandel för ursprungsspecificerad el ()",Miljö!$B$1:$O$1,0),FALSE)</f>
        <v>0</v>
      </c>
      <c r="BJ349">
        <f t="shared" si="128"/>
        <v>0</v>
      </c>
      <c r="BK349" t="str">
        <f>VLOOKUP(B349,Miljö!$B$1:$P$482,MATCH("Fossil andel i procent (%)",Miljö!$B$1:$P$1,0),FALSE)</f>
        <v>ET</v>
      </c>
      <c r="BL349">
        <f t="shared" si="129"/>
        <v>5.1594999999999995</v>
      </c>
      <c r="BO349" s="21">
        <f t="shared" si="130"/>
        <v>0</v>
      </c>
      <c r="BP349" s="115">
        <f t="shared" si="131"/>
        <v>0</v>
      </c>
      <c r="BQ349" s="115">
        <f t="shared" si="132"/>
        <v>1</v>
      </c>
      <c r="BR349" s="115">
        <f t="shared" si="133"/>
        <v>0</v>
      </c>
      <c r="BT349" s="116">
        <f t="shared" si="134"/>
        <v>1</v>
      </c>
      <c r="BW349" s="115">
        <f>IF(AP349="Ja",VLOOKUP(B349,Miljövärden!$B$2:$H$600,MATCH("Total andel fossilt",Miljövärden!$B$2:$H$2,0),FALSE),"")</f>
        <v>0</v>
      </c>
      <c r="BX349" s="116">
        <f t="shared" si="135"/>
        <v>0</v>
      </c>
      <c r="BZ349">
        <f t="shared" si="136"/>
        <v>0</v>
      </c>
      <c r="CA349" s="115">
        <f t="shared" si="137"/>
        <v>0</v>
      </c>
    </row>
    <row r="350" spans="1:79">
      <c r="A350" t="s">
        <v>550</v>
      </c>
      <c r="B350" t="s">
        <v>553</v>
      </c>
      <c r="C350">
        <f>VLOOKUP($B350,'Tillförd energi'!$B$1:$AI$720,MATCH(C$1,'Tillförd energi'!$B$1:$AQ$1,0),FALSE)</f>
        <v>0</v>
      </c>
      <c r="D350">
        <f>VLOOKUP($B350,'Tillförd energi'!$B$1:$AI$720,MATCH(D$1,'Tillförd energi'!$B$1:$AQ$1,0),FALSE)</f>
        <v>0</v>
      </c>
      <c r="E350">
        <f>VLOOKUP($B350,'Tillförd energi'!$B$1:$AI$720,MATCH(E$1,'Tillförd energi'!$B$1:$AQ$1,0),FALSE)</f>
        <v>0</v>
      </c>
      <c r="F350">
        <f>VLOOKUP($B350,'Tillförd energi'!$B$1:$AI$720,MATCH(F$1,'Tillförd energi'!$B$1:$AQ$1,0),FALSE)</f>
        <v>0</v>
      </c>
      <c r="G350">
        <f>VLOOKUP($B350,'Tillförd energi'!$B$1:$AI$720,MATCH(G$1,'Tillförd energi'!$B$1:$AQ$1,0),FALSE)</f>
        <v>0</v>
      </c>
      <c r="H350">
        <f>VLOOKUP($B350,'Tillförd energi'!$B$1:$AI$720,MATCH(H$1,'Tillförd energi'!$B$1:$AQ$1,0),FALSE)</f>
        <v>0</v>
      </c>
      <c r="I350">
        <f>VLOOKUP($B350,'Tillförd energi'!$B$1:$AI$720,MATCH(I$1,'Tillförd energi'!$B$1:$AQ$1,0),FALSE)</f>
        <v>0</v>
      </c>
      <c r="J350">
        <f>VLOOKUP($B350,'Tillförd energi'!$B$1:$AI$720,MATCH(J$1,'Tillförd energi'!$B$1:$AQ$1,0),FALSE)</f>
        <v>0</v>
      </c>
      <c r="K350">
        <f>VLOOKUP($B350,'Tillförd energi'!$B$1:$AI$720,MATCH(K$1,'Tillförd energi'!$B$1:$AQ$1,0),FALSE)</f>
        <v>0</v>
      </c>
      <c r="L350">
        <f>VLOOKUP($B350,'Tillförd energi'!$B$1:$AI$720,MATCH(L$1,'Tillförd energi'!$B$1:$AQ$1,0),FALSE)</f>
        <v>0</v>
      </c>
      <c r="M350">
        <f>VLOOKUP($B350,'Tillförd energi'!$B$1:$AI$720,MATCH(M$1,'Tillförd energi'!$B$1:$AQ$1,0),FALSE)</f>
        <v>0</v>
      </c>
      <c r="N350">
        <f>VLOOKUP($B350,'Tillförd energi'!$B$1:$AI$720,MATCH(N$1,'Tillförd energi'!$B$1:$AQ$1,0),FALSE)</f>
        <v>0</v>
      </c>
      <c r="O350">
        <f>VLOOKUP($B350,'Tillförd energi'!$B$1:$AI$720,MATCH(O$1,'Tillförd energi'!$B$1:$AQ$1,0),FALSE)</f>
        <v>0</v>
      </c>
      <c r="P350">
        <f>VLOOKUP($B350,'Tillförd energi'!$B$1:$AI$720,MATCH(P$1,'Tillförd energi'!$B$1:$AQ$1,0),FALSE)</f>
        <v>0.84</v>
      </c>
      <c r="Q350">
        <f>VLOOKUP($B350,'Tillförd energi'!$B$1:$AI$720,MATCH(Q$1,'Tillförd energi'!$B$1:$AQ$1,0),FALSE)</f>
        <v>7.74</v>
      </c>
      <c r="R350">
        <f>VLOOKUP($B350,'Tillförd energi'!$B$1:$AI$720,MATCH(R$1,'Tillförd energi'!$B$1:$AQ$1,0),FALSE)</f>
        <v>0</v>
      </c>
      <c r="S350">
        <f>VLOOKUP($B350,'Tillförd energi'!$B$1:$AI$720,MATCH(S$1,'Tillförd energi'!$B$1:$AQ$1,0),FALSE)</f>
        <v>0</v>
      </c>
      <c r="T350">
        <f>VLOOKUP($B350,'Tillförd energi'!$B$1:$AI$720,MATCH(T$1,'Tillförd energi'!$B$1:$AQ$1,0),FALSE)</f>
        <v>0</v>
      </c>
      <c r="U350">
        <f>VLOOKUP($B350,'Tillförd energi'!$B$1:$AI$720,MATCH(U$1,'Tillförd energi'!$B$1:$AQ$1,0),FALSE)</f>
        <v>0</v>
      </c>
      <c r="V350">
        <f>VLOOKUP($B350,'Tillförd energi'!$B$1:$AI$720,MATCH(V$1,'Tillförd energi'!$B$1:$AQ$1,0),FALSE)</f>
        <v>0</v>
      </c>
      <c r="W350">
        <f>VLOOKUP($B350,'Tillförd energi'!$B$1:$AI$720,MATCH(W$1,'Tillförd energi'!$B$1:$AQ$1,0),FALSE)</f>
        <v>2.8000000000000001E-2</v>
      </c>
      <c r="X350">
        <f>VLOOKUP($B350,'Tillförd energi'!$B$1:$AI$720,MATCH(X$1,'Tillförd energi'!$B$1:$AQ$1,0),FALSE)</f>
        <v>0</v>
      </c>
      <c r="Y350">
        <f>VLOOKUP($B350,'Tillförd energi'!$B$1:$AI$720,MATCH(Y$1,'Tillförd energi'!$B$1:$AQ$1,0),FALSE)</f>
        <v>0</v>
      </c>
      <c r="Z350">
        <f>VLOOKUP($B350,'Tillförd energi'!$B$1:$AI$720,MATCH(Z$1,'Tillförd energi'!$B$1:$AQ$1,0),FALSE)</f>
        <v>0</v>
      </c>
      <c r="AA350">
        <f>VLOOKUP($B350,'Tillförd energi'!$B$1:$AI$720,MATCH(AA$1,'Tillförd energi'!$B$1:$AQ$1,0),FALSE)</f>
        <v>0</v>
      </c>
      <c r="AB350">
        <f>VLOOKUP($B350,'Tillförd energi'!$B$1:$AI$720,MATCH(AB$1,'Tillförd energi'!$B$1:$AQ$1,0),FALSE)</f>
        <v>0</v>
      </c>
      <c r="AC350">
        <f>VLOOKUP($B350,'Tillförd energi'!$B$1:$AI$720,MATCH(AC$1,'Tillförd energi'!$B$1:$AQ$1,0),FALSE)</f>
        <v>0</v>
      </c>
      <c r="AD350">
        <f>VLOOKUP($B350,'Tillförd energi'!$B$1:$AI$720,MATCH(AD$1,'Tillförd energi'!$B$1:$AQ$1,0),FALSE)</f>
        <v>0</v>
      </c>
      <c r="AE350">
        <f>VLOOKUP($B350,'Tillförd energi'!$B$1:$AI$720,MATCH(AE$1,'Tillförd energi'!$B$1:$AQ$1,0),FALSE)</f>
        <v>0</v>
      </c>
      <c r="AF350">
        <f>VLOOKUP($B350,'Tillförd energi'!$B$1:$AI$720,MATCH(AF$1,'Tillförd energi'!$B$1:$AQ$1,0),FALSE)</f>
        <v>0.14599999999999999</v>
      </c>
      <c r="AG350">
        <f>IFERROR(VLOOKUP(B350,Miljö!$B$1:$AC$550,MATCH("Köpt mängd produktionsspecifik fjärrvärme:",Miljö!$B$1:$AC$1,0),FALSE)/1,0)</f>
        <v>0</v>
      </c>
      <c r="AI350">
        <f t="shared" si="115"/>
        <v>8.7540000000000013</v>
      </c>
      <c r="AJ350">
        <f t="shared" si="116"/>
        <v>8.7540000000000013</v>
      </c>
      <c r="AK350">
        <f>IF(ISERROR(1/VLOOKUP($B350,Leveranser!$B$1:$S$499,MATCH("Såld värme (GWh)",Leveranser!$B$1:$S$1,0),FALSE)),"",VLOOKUP($B350,Leveranser!$B$1:$S$499,MATCH("Såld värme (GWh)",Leveranser!$B$1:$S$1,0),FALSE))</f>
        <v>6.37</v>
      </c>
      <c r="AL350">
        <f>VLOOKUP($B350,Leveranser!$B$1:$Y$499,MATCH("Totalt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114">
        <f t="shared" si="117"/>
        <v>0.72766735206762612</v>
      </c>
      <c r="AP350" t="str">
        <f>IFERROR(VLOOKUP($B350,Miljövärden!$B$2:$H$600,7,FALSE),"Nej, saknas")</f>
        <v>Ja</v>
      </c>
      <c r="AQ350" t="str">
        <f>IFERROR(VLOOKUP($B350,Miljövärden!$B$2:$H$600,6,FALSE),"Nej, saknas")</f>
        <v>Ja</v>
      </c>
      <c r="AU350">
        <f t="shared" si="118"/>
        <v>0.14599999999999999</v>
      </c>
      <c r="AV350">
        <f t="shared" si="119"/>
        <v>0</v>
      </c>
      <c r="AW350">
        <f t="shared" si="120"/>
        <v>8.58</v>
      </c>
      <c r="AX350">
        <f t="shared" si="121"/>
        <v>0</v>
      </c>
      <c r="AZ350">
        <f t="shared" si="122"/>
        <v>8.6080000000000005</v>
      </c>
      <c r="BC350">
        <f t="shared" si="123"/>
        <v>0</v>
      </c>
      <c r="BD350">
        <f t="shared" si="124"/>
        <v>0</v>
      </c>
      <c r="BE350">
        <f t="shared" si="125"/>
        <v>8.6080000000000005</v>
      </c>
      <c r="BF350">
        <f t="shared" si="126"/>
        <v>0</v>
      </c>
      <c r="BG350">
        <f t="shared" si="127"/>
        <v>0.14599999999999999</v>
      </c>
      <c r="BH350">
        <f>VLOOKUP(B350,Miljö!$B$1:$BX$482,MATCH("Fossilandel för ursprungspecificerad el ()",Miljö!$B$1:$I$1,0),FALSE)</f>
        <v>0</v>
      </c>
      <c r="BI350">
        <f>VLOOKUP(B350,Miljö!$B$1:$BX$482,MATCH("Kärnkraftsandel för ursprungsspecificerad el ()",Miljö!$B$1:$O$1,0),FALSE)</f>
        <v>0</v>
      </c>
      <c r="BJ350">
        <f t="shared" si="128"/>
        <v>0</v>
      </c>
      <c r="BK350" t="str">
        <f>VLOOKUP(B350,Miljö!$B$1:$P$482,MATCH("Fossil andel i procent (%)",Miljö!$B$1:$P$1,0),FALSE)</f>
        <v>ET</v>
      </c>
      <c r="BL350">
        <f t="shared" si="129"/>
        <v>8.7540000000000013</v>
      </c>
      <c r="BO350" s="21">
        <f t="shared" si="130"/>
        <v>0</v>
      </c>
      <c r="BP350" s="115">
        <f t="shared" si="131"/>
        <v>0</v>
      </c>
      <c r="BQ350" s="115">
        <f t="shared" si="132"/>
        <v>1</v>
      </c>
      <c r="BR350" s="115">
        <f t="shared" si="133"/>
        <v>0</v>
      </c>
      <c r="BT350" s="116">
        <f t="shared" si="134"/>
        <v>1</v>
      </c>
      <c r="BW350" s="115">
        <f>IF(AP350="Ja",VLOOKUP(B350,Miljövärden!$B$2:$H$600,MATCH("Total andel fossilt",Miljövärden!$B$2:$H$2,0),FALSE),"")</f>
        <v>0</v>
      </c>
      <c r="BX350" s="116">
        <f t="shared" si="135"/>
        <v>0</v>
      </c>
      <c r="BZ350">
        <f t="shared" si="136"/>
        <v>0</v>
      </c>
      <c r="CA350" s="115">
        <f t="shared" si="137"/>
        <v>0</v>
      </c>
    </row>
    <row r="351" spans="1:79">
      <c r="A351" t="s">
        <v>550</v>
      </c>
      <c r="B351" t="s">
        <v>554</v>
      </c>
      <c r="C351">
        <f>VLOOKUP($B351,'Tillförd energi'!$B$1:$AI$720,MATCH(C$1,'Tillförd energi'!$B$1:$AQ$1,0),FALSE)</f>
        <v>0</v>
      </c>
      <c r="D351">
        <f>VLOOKUP($B351,'Tillförd energi'!$B$1:$AI$720,MATCH(D$1,'Tillförd energi'!$B$1:$AQ$1,0),FALSE)</f>
        <v>0</v>
      </c>
      <c r="E351">
        <f>VLOOKUP($B351,'Tillförd energi'!$B$1:$AI$720,MATCH(E$1,'Tillförd energi'!$B$1:$AQ$1,0),FALSE)</f>
        <v>0</v>
      </c>
      <c r="F351">
        <f>VLOOKUP($B351,'Tillförd energi'!$B$1:$AI$720,MATCH(F$1,'Tillförd energi'!$B$1:$AQ$1,0),FALSE)</f>
        <v>0</v>
      </c>
      <c r="G351">
        <f>VLOOKUP($B351,'Tillförd energi'!$B$1:$AI$720,MATCH(G$1,'Tillförd energi'!$B$1:$AQ$1,0),FALSE)</f>
        <v>0</v>
      </c>
      <c r="H351">
        <f>VLOOKUP($B351,'Tillförd energi'!$B$1:$AI$720,MATCH(H$1,'Tillförd energi'!$B$1:$AQ$1,0),FALSE)</f>
        <v>0</v>
      </c>
      <c r="I351">
        <f>VLOOKUP($B351,'Tillförd energi'!$B$1:$AI$720,MATCH(I$1,'Tillförd energi'!$B$1:$AQ$1,0),FALSE)</f>
        <v>0</v>
      </c>
      <c r="J351">
        <f>VLOOKUP($B351,'Tillförd energi'!$B$1:$AI$720,MATCH(J$1,'Tillförd energi'!$B$1:$AQ$1,0),FALSE)</f>
        <v>0</v>
      </c>
      <c r="K351">
        <f>VLOOKUP($B351,'Tillförd energi'!$B$1:$AI$720,MATCH(K$1,'Tillförd energi'!$B$1:$AQ$1,0),FALSE)</f>
        <v>0</v>
      </c>
      <c r="L351">
        <f>VLOOKUP($B351,'Tillförd energi'!$B$1:$AI$720,MATCH(L$1,'Tillförd energi'!$B$1:$AQ$1,0),FALSE)</f>
        <v>0</v>
      </c>
      <c r="M351">
        <f>VLOOKUP($B351,'Tillförd energi'!$B$1:$AI$720,MATCH(M$1,'Tillförd energi'!$B$1:$AQ$1,0),FALSE)</f>
        <v>0</v>
      </c>
      <c r="N351">
        <f>VLOOKUP($B351,'Tillförd energi'!$B$1:$AI$720,MATCH(N$1,'Tillförd energi'!$B$1:$AQ$1,0),FALSE)</f>
        <v>0</v>
      </c>
      <c r="O351">
        <f>VLOOKUP($B351,'Tillförd energi'!$B$1:$AI$720,MATCH(O$1,'Tillförd energi'!$B$1:$AQ$1,0),FALSE)</f>
        <v>0</v>
      </c>
      <c r="P351">
        <f>VLOOKUP($B351,'Tillförd energi'!$B$1:$AI$720,MATCH(P$1,'Tillförd energi'!$B$1:$AQ$1,0),FALSE)</f>
        <v>0</v>
      </c>
      <c r="Q351">
        <f>VLOOKUP($B351,'Tillförd energi'!$B$1:$AI$720,MATCH(Q$1,'Tillförd energi'!$B$1:$AQ$1,0),FALSE)</f>
        <v>13.83</v>
      </c>
      <c r="R351">
        <f>VLOOKUP($B351,'Tillförd energi'!$B$1:$AI$720,MATCH(R$1,'Tillförd energi'!$B$1:$AQ$1,0),FALSE)</f>
        <v>0</v>
      </c>
      <c r="S351">
        <f>VLOOKUP($B351,'Tillförd energi'!$B$1:$AI$720,MATCH(S$1,'Tillförd energi'!$B$1:$AQ$1,0),FALSE)</f>
        <v>0</v>
      </c>
      <c r="T351">
        <f>VLOOKUP($B351,'Tillförd energi'!$B$1:$AI$720,MATCH(T$1,'Tillförd energi'!$B$1:$AQ$1,0),FALSE)</f>
        <v>0</v>
      </c>
      <c r="U351">
        <f>VLOOKUP($B351,'Tillförd energi'!$B$1:$AI$720,MATCH(U$1,'Tillförd energi'!$B$1:$AQ$1,0),FALSE)</f>
        <v>0</v>
      </c>
      <c r="V351">
        <f>VLOOKUP($B351,'Tillförd energi'!$B$1:$AI$720,MATCH(V$1,'Tillförd energi'!$B$1:$AQ$1,0),FALSE)</f>
        <v>0</v>
      </c>
      <c r="W351">
        <f>VLOOKUP($B351,'Tillförd energi'!$B$1:$AI$720,MATCH(W$1,'Tillförd energi'!$B$1:$AQ$1,0),FALSE)</f>
        <v>3.52</v>
      </c>
      <c r="X351">
        <f>VLOOKUP($B351,'Tillförd energi'!$B$1:$AI$720,MATCH(X$1,'Tillförd energi'!$B$1:$AQ$1,0),FALSE)</f>
        <v>0</v>
      </c>
      <c r="Y351">
        <f>VLOOKUP($B351,'Tillförd energi'!$B$1:$AI$720,MATCH(Y$1,'Tillförd energi'!$B$1:$AQ$1,0),FALSE)</f>
        <v>0</v>
      </c>
      <c r="Z351">
        <f>VLOOKUP($B351,'Tillförd energi'!$B$1:$AI$720,MATCH(Z$1,'Tillförd energi'!$B$1:$AQ$1,0),FALSE)</f>
        <v>0</v>
      </c>
      <c r="AA351">
        <f>VLOOKUP($B351,'Tillförd energi'!$B$1:$AI$720,MATCH(AA$1,'Tillförd energi'!$B$1:$AQ$1,0),FALSE)</f>
        <v>0</v>
      </c>
      <c r="AB351">
        <f>VLOOKUP($B351,'Tillförd energi'!$B$1:$AI$720,MATCH(AB$1,'Tillförd energi'!$B$1:$AQ$1,0),FALSE)</f>
        <v>0</v>
      </c>
      <c r="AC351">
        <f>VLOOKUP($B351,'Tillförd energi'!$B$1:$AI$720,MATCH(AC$1,'Tillförd energi'!$B$1:$AQ$1,0),FALSE)</f>
        <v>0</v>
      </c>
      <c r="AD351">
        <f>VLOOKUP($B351,'Tillförd energi'!$B$1:$AI$720,MATCH(AD$1,'Tillförd energi'!$B$1:$AQ$1,0),FALSE)</f>
        <v>0</v>
      </c>
      <c r="AE351">
        <f>VLOOKUP($B351,'Tillförd energi'!$B$1:$AI$720,MATCH(AE$1,'Tillförd energi'!$B$1:$AQ$1,0),FALSE)</f>
        <v>0</v>
      </c>
      <c r="AF351">
        <f>VLOOKUP($B351,'Tillförd energi'!$B$1:$AI$720,MATCH(AF$1,'Tillförd energi'!$B$1:$AQ$1,0),FALSE)</f>
        <v>0.28699999999999998</v>
      </c>
      <c r="AG351">
        <f>IFERROR(VLOOKUP(B351,Miljö!$B$1:$AC$550,MATCH("Köpt mängd produktionsspecifik fjärrvärme:",Miljö!$B$1:$AC$1,0),FALSE)/1,0)</f>
        <v>0</v>
      </c>
      <c r="AI351">
        <f t="shared" si="115"/>
        <v>17.637</v>
      </c>
      <c r="AJ351">
        <f t="shared" si="116"/>
        <v>17.637</v>
      </c>
      <c r="AK351">
        <f>IF(ISERROR(1/VLOOKUP($B351,Leveranser!$B$1:$S$499,MATCH("Såld värme (GWh)",Leveranser!$B$1:$S$1,0),FALSE)),"",VLOOKUP($B351,Leveranser!$B$1:$S$499,MATCH("Såld värme (GWh)",Leveranser!$B$1:$S$1,0),FALSE))</f>
        <v>12.901999999999999</v>
      </c>
      <c r="AL351">
        <f>VLOOKUP($B351,Leveranser!$B$1:$Y$499,MATCH("Totalt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114">
        <f t="shared" si="117"/>
        <v>0.73153030560752952</v>
      </c>
      <c r="AP351" t="str">
        <f>IFERROR(VLOOKUP($B351,Miljövärden!$B$2:$H$600,7,FALSE),"Nej, saknas")</f>
        <v>Ja</v>
      </c>
      <c r="AQ351" t="str">
        <f>IFERROR(VLOOKUP($B351,Miljövärden!$B$2:$H$600,6,FALSE),"Nej, saknas")</f>
        <v>Ja</v>
      </c>
      <c r="AU351">
        <f t="shared" si="118"/>
        <v>0.28699999999999998</v>
      </c>
      <c r="AV351">
        <f t="shared" si="119"/>
        <v>0</v>
      </c>
      <c r="AW351">
        <f t="shared" si="120"/>
        <v>13.83</v>
      </c>
      <c r="AX351">
        <f t="shared" si="121"/>
        <v>0</v>
      </c>
      <c r="AZ351">
        <f t="shared" si="122"/>
        <v>17.350000000000001</v>
      </c>
      <c r="BC351">
        <f t="shared" si="123"/>
        <v>0</v>
      </c>
      <c r="BD351">
        <f t="shared" si="124"/>
        <v>0</v>
      </c>
      <c r="BE351">
        <f t="shared" si="125"/>
        <v>17.350000000000001</v>
      </c>
      <c r="BF351">
        <f t="shared" si="126"/>
        <v>0</v>
      </c>
      <c r="BG351">
        <f t="shared" si="127"/>
        <v>0.28699999999999998</v>
      </c>
      <c r="BH351">
        <f>VLOOKUP(B351,Miljö!$B$1:$BX$482,MATCH("Fossilandel för ursprungspecificerad el ()",Miljö!$B$1:$I$1,0),FALSE)</f>
        <v>0</v>
      </c>
      <c r="BI351">
        <f>VLOOKUP(B351,Miljö!$B$1:$BX$482,MATCH("Kärnkraftsandel för ursprungsspecificerad el ()",Miljö!$B$1:$O$1,0),FALSE)</f>
        <v>0</v>
      </c>
      <c r="BJ351">
        <f t="shared" si="128"/>
        <v>0</v>
      </c>
      <c r="BK351" t="str">
        <f>VLOOKUP(B351,Miljö!$B$1:$P$482,MATCH("Fossil andel i procent (%)",Miljö!$B$1:$P$1,0),FALSE)</f>
        <v>ET</v>
      </c>
      <c r="BL351">
        <f t="shared" si="129"/>
        <v>17.637</v>
      </c>
      <c r="BO351" s="21">
        <f t="shared" si="130"/>
        <v>0</v>
      </c>
      <c r="BP351" s="115">
        <f t="shared" si="131"/>
        <v>0</v>
      </c>
      <c r="BQ351" s="115">
        <f t="shared" si="132"/>
        <v>1</v>
      </c>
      <c r="BR351" s="115">
        <f t="shared" si="133"/>
        <v>0</v>
      </c>
      <c r="BT351" s="116">
        <f t="shared" si="134"/>
        <v>1</v>
      </c>
      <c r="BW351" s="115">
        <f>IF(AP351="Ja",VLOOKUP(B351,Miljövärden!$B$2:$H$600,MATCH("Total andel fossilt",Miljövärden!$B$2:$H$2,0),FALSE),"")</f>
        <v>0</v>
      </c>
      <c r="BX351" s="116">
        <f t="shared" si="135"/>
        <v>0</v>
      </c>
      <c r="BZ351">
        <f t="shared" si="136"/>
        <v>0</v>
      </c>
      <c r="CA351" s="115">
        <f t="shared" si="137"/>
        <v>0</v>
      </c>
    </row>
    <row r="352" spans="1:79">
      <c r="A352" t="s">
        <v>550</v>
      </c>
      <c r="B352" t="s">
        <v>555</v>
      </c>
      <c r="C352">
        <f>VLOOKUP($B352,'Tillförd energi'!$B$1:$AI$720,MATCH(C$1,'Tillförd energi'!$B$1:$AQ$1,0),FALSE)</f>
        <v>0</v>
      </c>
      <c r="D352">
        <f>VLOOKUP($B352,'Tillförd energi'!$B$1:$AI$720,MATCH(D$1,'Tillförd energi'!$B$1:$AQ$1,0),FALSE)</f>
        <v>0.123039</v>
      </c>
      <c r="E352">
        <f>VLOOKUP($B352,'Tillförd energi'!$B$1:$AI$720,MATCH(E$1,'Tillförd energi'!$B$1:$AQ$1,0),FALSE)</f>
        <v>0</v>
      </c>
      <c r="F352">
        <f>VLOOKUP($B352,'Tillförd energi'!$B$1:$AI$720,MATCH(F$1,'Tillförd energi'!$B$1:$AQ$1,0),FALSE)</f>
        <v>0</v>
      </c>
      <c r="G352">
        <f>VLOOKUP($B352,'Tillförd energi'!$B$1:$AI$720,MATCH(G$1,'Tillförd energi'!$B$1:$AQ$1,0),FALSE)</f>
        <v>0</v>
      </c>
      <c r="H352">
        <f>VLOOKUP($B352,'Tillförd energi'!$B$1:$AI$720,MATCH(H$1,'Tillförd energi'!$B$1:$AQ$1,0),FALSE)</f>
        <v>0</v>
      </c>
      <c r="I352">
        <f>VLOOKUP($B352,'Tillförd energi'!$B$1:$AI$720,MATCH(I$1,'Tillförd energi'!$B$1:$AQ$1,0),FALSE)</f>
        <v>0</v>
      </c>
      <c r="J352">
        <f>VLOOKUP($B352,'Tillförd energi'!$B$1:$AI$720,MATCH(J$1,'Tillförd energi'!$B$1:$AQ$1,0),FALSE)</f>
        <v>3.03</v>
      </c>
      <c r="K352">
        <f>VLOOKUP($B352,'Tillförd energi'!$B$1:$AI$720,MATCH(K$1,'Tillförd energi'!$B$1:$AQ$1,0),FALSE)</f>
        <v>0</v>
      </c>
      <c r="L352">
        <f>VLOOKUP($B352,'Tillförd energi'!$B$1:$AI$720,MATCH(L$1,'Tillförd energi'!$B$1:$AQ$1,0),FALSE)</f>
        <v>0</v>
      </c>
      <c r="M352">
        <f>VLOOKUP($B352,'Tillförd energi'!$B$1:$AI$720,MATCH(M$1,'Tillförd energi'!$B$1:$AQ$1,0),FALSE)</f>
        <v>50.032200000000003</v>
      </c>
      <c r="N352">
        <f>VLOOKUP($B352,'Tillförd energi'!$B$1:$AI$720,MATCH(N$1,'Tillförd energi'!$B$1:$AQ$1,0),FALSE)</f>
        <v>57.569200000000002</v>
      </c>
      <c r="O352">
        <f>VLOOKUP($B352,'Tillförd energi'!$B$1:$AI$720,MATCH(O$1,'Tillförd energi'!$B$1:$AQ$1,0),FALSE)</f>
        <v>0</v>
      </c>
      <c r="P352">
        <f>VLOOKUP($B352,'Tillförd energi'!$B$1:$AI$720,MATCH(P$1,'Tillförd energi'!$B$1:$AQ$1,0),FALSE)</f>
        <v>0</v>
      </c>
      <c r="Q352">
        <f>VLOOKUP($B352,'Tillförd energi'!$B$1:$AI$720,MATCH(Q$1,'Tillförd energi'!$B$1:$AQ$1,0),FALSE)</f>
        <v>0</v>
      </c>
      <c r="R352">
        <f>VLOOKUP($B352,'Tillförd energi'!$B$1:$AI$720,MATCH(R$1,'Tillförd energi'!$B$1:$AQ$1,0),FALSE)</f>
        <v>0</v>
      </c>
      <c r="S352">
        <f>VLOOKUP($B352,'Tillförd energi'!$B$1:$AI$720,MATCH(S$1,'Tillförd energi'!$B$1:$AQ$1,0),FALSE)</f>
        <v>0</v>
      </c>
      <c r="T352">
        <f>VLOOKUP($B352,'Tillförd energi'!$B$1:$AI$720,MATCH(T$1,'Tillförd energi'!$B$1:$AQ$1,0),FALSE)</f>
        <v>0</v>
      </c>
      <c r="U352">
        <f>VLOOKUP($B352,'Tillförd energi'!$B$1:$AI$720,MATCH(U$1,'Tillförd energi'!$B$1:$AQ$1,0),FALSE)</f>
        <v>0</v>
      </c>
      <c r="V352">
        <f>VLOOKUP($B352,'Tillförd energi'!$B$1:$AI$720,MATCH(V$1,'Tillförd energi'!$B$1:$AQ$1,0),FALSE)</f>
        <v>0</v>
      </c>
      <c r="W352">
        <f>VLOOKUP($B352,'Tillförd energi'!$B$1:$AI$720,MATCH(W$1,'Tillförd energi'!$B$1:$AQ$1,0),FALSE)</f>
        <v>0.01</v>
      </c>
      <c r="X352">
        <f>VLOOKUP($B352,'Tillförd energi'!$B$1:$AI$720,MATCH(X$1,'Tillförd energi'!$B$1:$AQ$1,0),FALSE)</f>
        <v>0</v>
      </c>
      <c r="Y352">
        <f>VLOOKUP($B352,'Tillförd energi'!$B$1:$AI$720,MATCH(Y$1,'Tillförd energi'!$B$1:$AQ$1,0),FALSE)</f>
        <v>0</v>
      </c>
      <c r="Z352">
        <f>VLOOKUP($B352,'Tillförd energi'!$B$1:$AI$720,MATCH(Z$1,'Tillförd energi'!$B$1:$AQ$1,0),FALSE)</f>
        <v>0</v>
      </c>
      <c r="AA352">
        <f>VLOOKUP($B352,'Tillförd energi'!$B$1:$AI$720,MATCH(AA$1,'Tillförd energi'!$B$1:$AQ$1,0),FALSE)</f>
        <v>0</v>
      </c>
      <c r="AB352">
        <f>VLOOKUP($B352,'Tillförd energi'!$B$1:$AI$720,MATCH(AB$1,'Tillförd energi'!$B$1:$AQ$1,0),FALSE)</f>
        <v>0</v>
      </c>
      <c r="AC352">
        <f>VLOOKUP($B352,'Tillförd energi'!$B$1:$AI$720,MATCH(AC$1,'Tillförd energi'!$B$1:$AQ$1,0),FALSE)</f>
        <v>18.28</v>
      </c>
      <c r="AD352">
        <f>VLOOKUP($B352,'Tillförd energi'!$B$1:$AI$720,MATCH(AD$1,'Tillförd energi'!$B$1:$AQ$1,0),FALSE)</f>
        <v>0</v>
      </c>
      <c r="AE352">
        <f>VLOOKUP($B352,'Tillförd energi'!$B$1:$AI$720,MATCH(AE$1,'Tillförd energi'!$B$1:$AQ$1,0),FALSE)</f>
        <v>0</v>
      </c>
      <c r="AF352">
        <f>VLOOKUP($B352,'Tillförd energi'!$B$1:$AI$720,MATCH(AF$1,'Tillförd energi'!$B$1:$AQ$1,0),FALSE)</f>
        <v>1.0122199999999999</v>
      </c>
      <c r="AG352">
        <f>IFERROR(VLOOKUP(B352,Miljö!$B$1:$AC$550,MATCH("Köpt mängd produktionsspecifik fjärrvärme:",Miljö!$B$1:$AC$1,0),FALSE)/1,0)</f>
        <v>0</v>
      </c>
      <c r="AI352">
        <f t="shared" si="115"/>
        <v>130.05665900000002</v>
      </c>
      <c r="AJ352">
        <f t="shared" si="116"/>
        <v>130.05665900000002</v>
      </c>
      <c r="AK352">
        <f>IF(ISERROR(1/VLOOKUP($B352,Leveranser!$B$1:$S$499,MATCH("Såld värme (GWh)",Leveranser!$B$1:$S$1,0),FALSE)),"",VLOOKUP($B352,Leveranser!$B$1:$S$499,MATCH("Såld värme (GWh)",Leveranser!$B$1:$S$1,0),FALSE))</f>
        <v>96.983000000000004</v>
      </c>
      <c r="AL352">
        <f>VLOOKUP($B352,Leveranser!$B$1:$Y$499,MATCH("Totalt såld fjärrvärme till andra fjärrvärmeföretag",Leveranser!$B$1:$AA$1,0),FALSE)</f>
        <v>0</v>
      </c>
      <c r="AM352">
        <f>IF(ISERROR(1/VLOOKUP($B352,Miljö!$B$1:$S$500,MATCH("Såld mängd produktionsspecifik fjärrvärme (GWh)",Miljö!$B$1:$R$1,0),FALSE)),0,VLOOKUP($B352,Miljö!$B$1:$S$500,MATCH("Såld mängd produktionsspecifik fjärrvärme (GWh)",Miljö!$B$1:$R$1,0),FALSE))</f>
        <v>0</v>
      </c>
      <c r="AN352" s="114">
        <f t="shared" si="117"/>
        <v>0.74569807302215863</v>
      </c>
      <c r="AP352" t="str">
        <f>IFERROR(VLOOKUP($B352,Miljövärden!$B$2:$H$600,7,FALSE),"Nej, saknas")</f>
        <v>Ja</v>
      </c>
      <c r="AQ352" t="str">
        <f>IFERROR(VLOOKUP($B352,Miljövärden!$B$2:$H$600,6,FALSE),"Nej, saknas")</f>
        <v>Ja</v>
      </c>
      <c r="AU352">
        <f t="shared" si="118"/>
        <v>1.0122199999999999</v>
      </c>
      <c r="AV352">
        <f t="shared" si="119"/>
        <v>0</v>
      </c>
      <c r="AW352">
        <f t="shared" si="120"/>
        <v>107.60140000000001</v>
      </c>
      <c r="AX352">
        <f t="shared" si="121"/>
        <v>0</v>
      </c>
      <c r="AZ352">
        <f t="shared" si="122"/>
        <v>107.61140000000002</v>
      </c>
      <c r="BC352">
        <f t="shared" si="123"/>
        <v>0.123039</v>
      </c>
      <c r="BD352">
        <f t="shared" si="124"/>
        <v>0</v>
      </c>
      <c r="BE352">
        <f t="shared" si="125"/>
        <v>107.61140000000002</v>
      </c>
      <c r="BF352">
        <f t="shared" si="126"/>
        <v>21.310000000000002</v>
      </c>
      <c r="BG352">
        <f t="shared" si="127"/>
        <v>1.0122199999999999</v>
      </c>
      <c r="BH352">
        <f>VLOOKUP(B352,Miljö!$B$1:$BX$482,MATCH("Fossilandel för ursprungspecificerad el ()",Miljö!$B$1:$I$1,0),FALSE)</f>
        <v>0</v>
      </c>
      <c r="BI352">
        <f>VLOOKUP(B352,Miljö!$B$1:$BX$482,MATCH("Kärnkraftsandel för ursprungsspecificerad el ()",Miljö!$B$1:$O$1,0),FALSE)</f>
        <v>0</v>
      </c>
      <c r="BJ352">
        <f t="shared" si="128"/>
        <v>0</v>
      </c>
      <c r="BK352" t="str">
        <f>VLOOKUP(B352,Miljö!$B$1:$P$482,MATCH("Fossil andel i procent (%)",Miljö!$B$1:$P$1,0),FALSE)</f>
        <v>ET</v>
      </c>
      <c r="BL352">
        <f t="shared" si="129"/>
        <v>130.05665900000002</v>
      </c>
      <c r="BO352" s="21">
        <f t="shared" si="130"/>
        <v>9.4604152487109462E-4</v>
      </c>
      <c r="BP352" s="115">
        <f t="shared" si="131"/>
        <v>0</v>
      </c>
      <c r="BQ352" s="115">
        <f t="shared" si="132"/>
        <v>0.83520229440923899</v>
      </c>
      <c r="BR352" s="115">
        <f t="shared" si="133"/>
        <v>0.16385166406588991</v>
      </c>
      <c r="BT352" s="116">
        <f t="shared" si="134"/>
        <v>1</v>
      </c>
      <c r="BW352" s="115">
        <f>IF(AP352="Ja",VLOOKUP(B352,Miljövärden!$B$2:$H$600,MATCH("Total andel fossilt",Miljövärden!$B$2:$H$2,0),FALSE),"")</f>
        <v>9.4603899999999997E-4</v>
      </c>
      <c r="BX352" s="116">
        <f t="shared" si="135"/>
        <v>-2.5248710946437422E-9</v>
      </c>
      <c r="BZ352">
        <f t="shared" si="136"/>
        <v>-2.5248710946437422E-9</v>
      </c>
      <c r="CA352" s="115">
        <f t="shared" si="137"/>
        <v>0</v>
      </c>
    </row>
    <row r="353" spans="1:79">
      <c r="A353" t="s">
        <v>556</v>
      </c>
      <c r="B353" t="s">
        <v>557</v>
      </c>
      <c r="C353">
        <f>VLOOKUP($B353,'Tillförd energi'!$B$1:$AI$720,MATCH(C$1,'Tillförd energi'!$B$1:$AQ$1,0),FALSE)</f>
        <v>0</v>
      </c>
      <c r="D353">
        <f>VLOOKUP($B353,'Tillförd energi'!$B$1:$AI$720,MATCH(D$1,'Tillförd energi'!$B$1:$AQ$1,0),FALSE)</f>
        <v>1.7000000000000001E-2</v>
      </c>
      <c r="E353">
        <f>VLOOKUP($B353,'Tillförd energi'!$B$1:$AI$720,MATCH(E$1,'Tillförd energi'!$B$1:$AQ$1,0),FALSE)</f>
        <v>0</v>
      </c>
      <c r="F353">
        <f>VLOOKUP($B353,'Tillförd energi'!$B$1:$AI$720,MATCH(F$1,'Tillförd energi'!$B$1:$AQ$1,0),FALSE)</f>
        <v>0</v>
      </c>
      <c r="G353">
        <f>VLOOKUP($B353,'Tillförd energi'!$B$1:$AI$720,MATCH(G$1,'Tillförd energi'!$B$1:$AQ$1,0),FALSE)</f>
        <v>0</v>
      </c>
      <c r="H353">
        <f>VLOOKUP($B353,'Tillförd energi'!$B$1:$AI$720,MATCH(H$1,'Tillförd energi'!$B$1:$AQ$1,0),FALSE)</f>
        <v>0</v>
      </c>
      <c r="I353">
        <f>VLOOKUP($B353,'Tillförd energi'!$B$1:$AI$720,MATCH(I$1,'Tillförd energi'!$B$1:$AQ$1,0),FALSE)</f>
        <v>0</v>
      </c>
      <c r="J353">
        <f>VLOOKUP($B353,'Tillförd energi'!$B$1:$AI$720,MATCH(J$1,'Tillförd energi'!$B$1:$AQ$1,0),FALSE)</f>
        <v>0</v>
      </c>
      <c r="K353">
        <f>VLOOKUP($B353,'Tillförd energi'!$B$1:$AI$720,MATCH(K$1,'Tillförd energi'!$B$1:$AQ$1,0),FALSE)</f>
        <v>0</v>
      </c>
      <c r="L353">
        <f>VLOOKUP($B353,'Tillförd energi'!$B$1:$AI$720,MATCH(L$1,'Tillförd energi'!$B$1:$AQ$1,0),FALSE)</f>
        <v>0</v>
      </c>
      <c r="M353">
        <f>VLOOKUP($B353,'Tillförd energi'!$B$1:$AI$720,MATCH(M$1,'Tillförd energi'!$B$1:$AQ$1,0),FALSE)</f>
        <v>0</v>
      </c>
      <c r="N353">
        <f>VLOOKUP($B353,'Tillförd energi'!$B$1:$AI$720,MATCH(N$1,'Tillförd energi'!$B$1:$AQ$1,0),FALSE)</f>
        <v>0</v>
      </c>
      <c r="O353">
        <f>VLOOKUP($B353,'Tillförd energi'!$B$1:$AI$720,MATCH(O$1,'Tillförd energi'!$B$1:$AQ$1,0),FALSE)</f>
        <v>0</v>
      </c>
      <c r="P353">
        <f>VLOOKUP($B353,'Tillförd energi'!$B$1:$AI$720,MATCH(P$1,'Tillförd energi'!$B$1:$AQ$1,0),FALSE)</f>
        <v>0</v>
      </c>
      <c r="Q353">
        <f>VLOOKUP($B353,'Tillförd energi'!$B$1:$AI$720,MATCH(Q$1,'Tillförd energi'!$B$1:$AQ$1,0),FALSE)</f>
        <v>0</v>
      </c>
      <c r="R353">
        <f>VLOOKUP($B353,'Tillförd energi'!$B$1:$AI$720,MATCH(R$1,'Tillförd energi'!$B$1:$AQ$1,0),FALSE)</f>
        <v>0.16300000000000001</v>
      </c>
      <c r="S353">
        <f>VLOOKUP($B353,'Tillförd energi'!$B$1:$AI$720,MATCH(S$1,'Tillförd energi'!$B$1:$AQ$1,0),FALSE)</f>
        <v>2.1840000000000002</v>
      </c>
      <c r="T353">
        <f>VLOOKUP($B353,'Tillförd energi'!$B$1:$AI$720,MATCH(T$1,'Tillförd energi'!$B$1:$AQ$1,0),FALSE)</f>
        <v>0</v>
      </c>
      <c r="U353">
        <f>VLOOKUP($B353,'Tillförd energi'!$B$1:$AI$720,MATCH(U$1,'Tillförd energi'!$B$1:$AQ$1,0),FALSE)</f>
        <v>0</v>
      </c>
      <c r="V353">
        <f>VLOOKUP($B353,'Tillförd energi'!$B$1:$AI$720,MATCH(V$1,'Tillförd energi'!$B$1:$AQ$1,0),FALSE)</f>
        <v>0</v>
      </c>
      <c r="W353">
        <f>VLOOKUP($B353,'Tillförd energi'!$B$1:$AI$720,MATCH(W$1,'Tillförd energi'!$B$1:$AQ$1,0),FALSE)</f>
        <v>0</v>
      </c>
      <c r="X353">
        <f>VLOOKUP($B353,'Tillförd energi'!$B$1:$AI$720,MATCH(X$1,'Tillförd energi'!$B$1:$AQ$1,0),FALSE)</f>
        <v>0</v>
      </c>
      <c r="Y353">
        <f>VLOOKUP($B353,'Tillförd energi'!$B$1:$AI$720,MATCH(Y$1,'Tillförd energi'!$B$1:$AQ$1,0),FALSE)</f>
        <v>0</v>
      </c>
      <c r="Z353">
        <f>VLOOKUP($B353,'Tillförd energi'!$B$1:$AI$720,MATCH(Z$1,'Tillförd energi'!$B$1:$AQ$1,0),FALSE)</f>
        <v>0</v>
      </c>
      <c r="AA353">
        <f>VLOOKUP($B353,'Tillförd energi'!$B$1:$AI$720,MATCH(AA$1,'Tillförd energi'!$B$1:$AQ$1,0),FALSE)</f>
        <v>0</v>
      </c>
      <c r="AB353">
        <f>VLOOKUP($B353,'Tillförd energi'!$B$1:$AI$720,MATCH(AB$1,'Tillförd energi'!$B$1:$AQ$1,0),FALSE)</f>
        <v>0</v>
      </c>
      <c r="AC353">
        <f>VLOOKUP($B353,'Tillförd energi'!$B$1:$AI$720,MATCH(AC$1,'Tillförd energi'!$B$1:$AQ$1,0),FALSE)</f>
        <v>0</v>
      </c>
      <c r="AD353">
        <f>VLOOKUP($B353,'Tillförd energi'!$B$1:$AI$720,MATCH(AD$1,'Tillförd energi'!$B$1:$AQ$1,0),FALSE)</f>
        <v>0</v>
      </c>
      <c r="AE353">
        <f>VLOOKUP($B353,'Tillförd energi'!$B$1:$AI$720,MATCH(AE$1,'Tillförd energi'!$B$1:$AQ$1,0),FALSE)</f>
        <v>0</v>
      </c>
      <c r="AF353">
        <f>VLOOKUP($B353,'Tillförd energi'!$B$1:$AI$720,MATCH(AF$1,'Tillförd energi'!$B$1:$AQ$1,0),FALSE)</f>
        <v>4.7699999999999999E-2</v>
      </c>
      <c r="AG353">
        <f>IFERROR(VLOOKUP(B353,Miljö!$B$1:$AC$550,MATCH("Köpt mängd produktionsspecifik fjärrvärme:",Miljö!$B$1:$AC$1,0),FALSE)/1,0)</f>
        <v>0</v>
      </c>
      <c r="AI353">
        <f t="shared" si="115"/>
        <v>2.4117000000000002</v>
      </c>
      <c r="AJ353">
        <f t="shared" si="116"/>
        <v>2.4117000000000002</v>
      </c>
      <c r="AK353">
        <f>IF(ISERROR(1/VLOOKUP($B353,Leveranser!$B$1:$S$499,MATCH("Såld värme (GWh)",Leveranser!$B$1:$S$1,0),FALSE)),"",VLOOKUP($B353,Leveranser!$B$1:$S$499,MATCH("Såld värme (GWh)",Leveranser!$B$1:$S$1,0),FALSE))</f>
        <v>1.9430000000000001</v>
      </c>
      <c r="AL353">
        <f>VLOOKUP($B353,Leveranser!$B$1:$Y$499,MATCH("Totalt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114">
        <f t="shared" si="117"/>
        <v>0.80565576149604012</v>
      </c>
      <c r="AP353" t="str">
        <f>IFERROR(VLOOKUP($B353,Miljövärden!$B$2:$H$600,7,FALSE),"Nej, saknas")</f>
        <v>Ja</v>
      </c>
      <c r="AQ353" t="str">
        <f>IFERROR(VLOOKUP($B353,Miljövärden!$B$2:$H$600,6,FALSE),"Nej, saknas")</f>
        <v>Ja</v>
      </c>
      <c r="AU353">
        <f t="shared" si="118"/>
        <v>4.7699999999999999E-2</v>
      </c>
      <c r="AV353">
        <f t="shared" si="119"/>
        <v>0</v>
      </c>
      <c r="AW353">
        <f t="shared" si="120"/>
        <v>0</v>
      </c>
      <c r="AX353">
        <f t="shared" si="121"/>
        <v>2.347</v>
      </c>
      <c r="AZ353">
        <f t="shared" si="122"/>
        <v>2.347</v>
      </c>
      <c r="BC353">
        <f t="shared" si="123"/>
        <v>1.7000000000000001E-2</v>
      </c>
      <c r="BD353">
        <f t="shared" si="124"/>
        <v>0</v>
      </c>
      <c r="BE353">
        <f t="shared" si="125"/>
        <v>2.347</v>
      </c>
      <c r="BF353">
        <f t="shared" si="126"/>
        <v>0</v>
      </c>
      <c r="BG353">
        <f t="shared" si="127"/>
        <v>4.7699999999999999E-2</v>
      </c>
      <c r="BH353">
        <f>VLOOKUP(B353,Miljö!$B$1:$BX$482,MATCH("Fossilandel för ursprungspecificerad el ()",Miljö!$B$1:$I$1,0),FALSE)</f>
        <v>0</v>
      </c>
      <c r="BI353">
        <f>VLOOKUP(B353,Miljö!$B$1:$BX$482,MATCH("Kärnkraftsandel för ursprungsspecificerad el ()",Miljö!$B$1:$O$1,0),FALSE)</f>
        <v>0</v>
      </c>
      <c r="BJ353">
        <f t="shared" si="128"/>
        <v>0</v>
      </c>
      <c r="BK353" t="str">
        <f>VLOOKUP(B353,Miljö!$B$1:$P$482,MATCH("Fossil andel i procent (%)",Miljö!$B$1:$P$1,0),FALSE)</f>
        <v>ET</v>
      </c>
      <c r="BL353">
        <f t="shared" si="129"/>
        <v>2.4116999999999997</v>
      </c>
      <c r="BO353" s="21">
        <f t="shared" si="130"/>
        <v>7.0489696065016393E-3</v>
      </c>
      <c r="BP353" s="115">
        <f t="shared" si="131"/>
        <v>0</v>
      </c>
      <c r="BQ353" s="115">
        <f t="shared" si="132"/>
        <v>0.99295103039349841</v>
      </c>
      <c r="BR353" s="115">
        <f t="shared" si="133"/>
        <v>0</v>
      </c>
      <c r="BT353" s="116">
        <f t="shared" si="134"/>
        <v>1</v>
      </c>
      <c r="BW353" s="115">
        <f>IF(AP353="Ja",VLOOKUP(B353,Miljövärden!$B$2:$H$600,MATCH("Total andel fossilt",Miljövärden!$B$2:$H$2,0),FALSE),"")</f>
        <v>7.0489699999999999E-3</v>
      </c>
      <c r="BX353" s="116">
        <f t="shared" si="135"/>
        <v>3.9349836063184984E-10</v>
      </c>
      <c r="BZ353">
        <f t="shared" si="136"/>
        <v>3.9349836063184984E-10</v>
      </c>
      <c r="CA353" s="115">
        <f t="shared" si="137"/>
        <v>0</v>
      </c>
    </row>
    <row r="354" spans="1:79">
      <c r="A354" t="s">
        <v>556</v>
      </c>
      <c r="B354" t="s">
        <v>558</v>
      </c>
      <c r="C354">
        <f>VLOOKUP($B354,'Tillförd energi'!$B$1:$AI$720,MATCH(C$1,'Tillförd energi'!$B$1:$AQ$1,0),FALSE)</f>
        <v>0</v>
      </c>
      <c r="D354">
        <f>VLOOKUP($B354,'Tillförd energi'!$B$1:$AI$720,MATCH(D$1,'Tillförd energi'!$B$1:$AQ$1,0),FALSE)</f>
        <v>0.17845</v>
      </c>
      <c r="E354">
        <f>VLOOKUP($B354,'Tillförd energi'!$B$1:$AI$720,MATCH(E$1,'Tillförd energi'!$B$1:$AQ$1,0),FALSE)</f>
        <v>0</v>
      </c>
      <c r="F354">
        <f>VLOOKUP($B354,'Tillförd energi'!$B$1:$AI$720,MATCH(F$1,'Tillförd energi'!$B$1:$AQ$1,0),FALSE)</f>
        <v>0</v>
      </c>
      <c r="G354">
        <f>VLOOKUP($B354,'Tillförd energi'!$B$1:$AI$720,MATCH(G$1,'Tillförd energi'!$B$1:$AQ$1,0),FALSE)</f>
        <v>0</v>
      </c>
      <c r="H354">
        <f>VLOOKUP($B354,'Tillförd energi'!$B$1:$AI$720,MATCH(H$1,'Tillförd energi'!$B$1:$AQ$1,0),FALSE)</f>
        <v>0</v>
      </c>
      <c r="I354">
        <f>VLOOKUP($B354,'Tillförd energi'!$B$1:$AI$720,MATCH(I$1,'Tillförd energi'!$B$1:$AQ$1,0),FALSE)</f>
        <v>0</v>
      </c>
      <c r="J354">
        <f>VLOOKUP($B354,'Tillförd energi'!$B$1:$AI$720,MATCH(J$1,'Tillförd energi'!$B$1:$AQ$1,0),FALSE)</f>
        <v>0</v>
      </c>
      <c r="K354">
        <f>VLOOKUP($B354,'Tillförd energi'!$B$1:$AI$720,MATCH(K$1,'Tillförd energi'!$B$1:$AQ$1,0),FALSE)</f>
        <v>0</v>
      </c>
      <c r="L354">
        <f>VLOOKUP($B354,'Tillförd energi'!$B$1:$AI$720,MATCH(L$1,'Tillförd energi'!$B$1:$AQ$1,0),FALSE)</f>
        <v>108.17</v>
      </c>
      <c r="M354">
        <f>VLOOKUP($B354,'Tillförd energi'!$B$1:$AI$720,MATCH(M$1,'Tillförd energi'!$B$1:$AQ$1,0),FALSE)</f>
        <v>0</v>
      </c>
      <c r="N354">
        <f>VLOOKUP($B354,'Tillförd energi'!$B$1:$AI$720,MATCH(N$1,'Tillförd energi'!$B$1:$AQ$1,0),FALSE)</f>
        <v>0</v>
      </c>
      <c r="O354">
        <f>VLOOKUP($B354,'Tillförd energi'!$B$1:$AI$720,MATCH(O$1,'Tillförd energi'!$B$1:$AQ$1,0),FALSE)</f>
        <v>0</v>
      </c>
      <c r="P354">
        <f>VLOOKUP($B354,'Tillförd energi'!$B$1:$AI$720,MATCH(P$1,'Tillförd energi'!$B$1:$AQ$1,0),FALSE)</f>
        <v>0</v>
      </c>
      <c r="Q354">
        <f>VLOOKUP($B354,'Tillförd energi'!$B$1:$AI$720,MATCH(Q$1,'Tillförd energi'!$B$1:$AQ$1,0),FALSE)</f>
        <v>0</v>
      </c>
      <c r="R354">
        <f>VLOOKUP($B354,'Tillförd energi'!$B$1:$AI$720,MATCH(R$1,'Tillförd energi'!$B$1:$AQ$1,0),FALSE)</f>
        <v>0</v>
      </c>
      <c r="S354">
        <f>VLOOKUP($B354,'Tillförd energi'!$B$1:$AI$720,MATCH(S$1,'Tillförd energi'!$B$1:$AQ$1,0),FALSE)</f>
        <v>0</v>
      </c>
      <c r="T354">
        <f>VLOOKUP($B354,'Tillförd energi'!$B$1:$AI$720,MATCH(T$1,'Tillförd energi'!$B$1:$AQ$1,0),FALSE)</f>
        <v>0</v>
      </c>
      <c r="U354">
        <f>VLOOKUP($B354,'Tillförd energi'!$B$1:$AI$720,MATCH(U$1,'Tillförd energi'!$B$1:$AQ$1,0),FALSE)</f>
        <v>0</v>
      </c>
      <c r="V354">
        <f>VLOOKUP($B354,'Tillförd energi'!$B$1:$AI$720,MATCH(V$1,'Tillförd energi'!$B$1:$AQ$1,0),FALSE)</f>
        <v>0</v>
      </c>
      <c r="W354">
        <f>VLOOKUP($B354,'Tillförd energi'!$B$1:$AI$720,MATCH(W$1,'Tillförd energi'!$B$1:$AQ$1,0),FALSE)</f>
        <v>0</v>
      </c>
      <c r="X354">
        <f>VLOOKUP($B354,'Tillförd energi'!$B$1:$AI$720,MATCH(X$1,'Tillförd energi'!$B$1:$AQ$1,0),FALSE)</f>
        <v>0</v>
      </c>
      <c r="Y354">
        <f>VLOOKUP($B354,'Tillförd energi'!$B$1:$AI$720,MATCH(Y$1,'Tillförd energi'!$B$1:$AQ$1,0),FALSE)</f>
        <v>0</v>
      </c>
      <c r="Z354">
        <f>VLOOKUP($B354,'Tillförd energi'!$B$1:$AI$720,MATCH(Z$1,'Tillförd energi'!$B$1:$AQ$1,0),FALSE)</f>
        <v>0</v>
      </c>
      <c r="AA354">
        <f>VLOOKUP($B354,'Tillförd energi'!$B$1:$AI$720,MATCH(AA$1,'Tillförd energi'!$B$1:$AQ$1,0),FALSE)</f>
        <v>0</v>
      </c>
      <c r="AB354">
        <f>VLOOKUP($B354,'Tillförd energi'!$B$1:$AI$720,MATCH(AB$1,'Tillförd energi'!$B$1:$AQ$1,0),FALSE)</f>
        <v>0</v>
      </c>
      <c r="AC354">
        <f>VLOOKUP($B354,'Tillförd energi'!$B$1:$AI$720,MATCH(AC$1,'Tillförd energi'!$B$1:$AQ$1,0),FALSE)</f>
        <v>35</v>
      </c>
      <c r="AD354">
        <f>VLOOKUP($B354,'Tillförd energi'!$B$1:$AI$720,MATCH(AD$1,'Tillförd energi'!$B$1:$AQ$1,0),FALSE)</f>
        <v>0.52</v>
      </c>
      <c r="AE354">
        <f>VLOOKUP($B354,'Tillförd energi'!$B$1:$AI$720,MATCH(AE$1,'Tillförd energi'!$B$1:$AQ$1,0),FALSE)</f>
        <v>0</v>
      </c>
      <c r="AF354">
        <f>VLOOKUP($B354,'Tillförd energi'!$B$1:$AI$720,MATCH(AF$1,'Tillförd energi'!$B$1:$AQ$1,0),FALSE)</f>
        <v>2.57213</v>
      </c>
      <c r="AG354">
        <f>IFERROR(VLOOKUP(B354,Miljö!$B$1:$AC$550,MATCH("Köpt mängd produktionsspecifik fjärrvärme:",Miljö!$B$1:$AC$1,0),FALSE)/1,0)</f>
        <v>0</v>
      </c>
      <c r="AI354">
        <f t="shared" si="115"/>
        <v>146.44058000000001</v>
      </c>
      <c r="AJ354">
        <f t="shared" si="116"/>
        <v>146.44058000000001</v>
      </c>
      <c r="AK354">
        <f>IF(ISERROR(1/VLOOKUP($B354,Leveranser!$B$1:$S$499,MATCH("Såld värme (GWh)",Leveranser!$B$1:$S$1,0),FALSE)),"",VLOOKUP($B354,Leveranser!$B$1:$S$499,MATCH("Såld värme (GWh)",Leveranser!$B$1:$S$1,0),FALSE))</f>
        <v>119.116</v>
      </c>
      <c r="AL354">
        <f>VLOOKUP($B354,Leveranser!$B$1:$Y$499,MATCH("Totalt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114">
        <f t="shared" si="117"/>
        <v>0.81340841452553647</v>
      </c>
      <c r="AP354" t="str">
        <f>IFERROR(VLOOKUP($B354,Miljövärden!$B$2:$H$600,7,FALSE),"Nej, saknas")</f>
        <v>Ja</v>
      </c>
      <c r="AQ354" t="str">
        <f>IFERROR(VLOOKUP($B354,Miljövärden!$B$2:$H$600,6,FALSE),"Nej, saknas")</f>
        <v>Ja</v>
      </c>
      <c r="AU354">
        <f t="shared" si="118"/>
        <v>2.57213</v>
      </c>
      <c r="AV354">
        <f t="shared" si="119"/>
        <v>0</v>
      </c>
      <c r="AW354">
        <f t="shared" si="120"/>
        <v>0</v>
      </c>
      <c r="AX354">
        <f t="shared" si="121"/>
        <v>0</v>
      </c>
      <c r="AZ354">
        <f t="shared" si="122"/>
        <v>108.17</v>
      </c>
      <c r="BC354">
        <f t="shared" si="123"/>
        <v>0.17845</v>
      </c>
      <c r="BD354">
        <f t="shared" si="124"/>
        <v>0</v>
      </c>
      <c r="BE354">
        <f t="shared" si="125"/>
        <v>0</v>
      </c>
      <c r="BF354">
        <f t="shared" si="126"/>
        <v>143.69000000000003</v>
      </c>
      <c r="BG354">
        <f t="shared" si="127"/>
        <v>2.57213</v>
      </c>
      <c r="BH354">
        <f>VLOOKUP(B354,Miljö!$B$1:$BX$482,MATCH("Fossilandel för ursprungspecificerad el ()",Miljö!$B$1:$I$1,0),FALSE)</f>
        <v>0</v>
      </c>
      <c r="BI354">
        <f>VLOOKUP(B354,Miljö!$B$1:$BX$482,MATCH("Kärnkraftsandel för ursprungsspecificerad el ()",Miljö!$B$1:$O$1,0),FALSE)</f>
        <v>0</v>
      </c>
      <c r="BJ354">
        <f t="shared" si="128"/>
        <v>0</v>
      </c>
      <c r="BK354" t="str">
        <f>VLOOKUP(B354,Miljö!$B$1:$P$482,MATCH("Fossil andel i procent (%)",Miljö!$B$1:$P$1,0),FALSE)</f>
        <v>ET</v>
      </c>
      <c r="BL354">
        <f t="shared" si="129"/>
        <v>146.44058000000001</v>
      </c>
      <c r="BO354" s="21">
        <f t="shared" si="130"/>
        <v>1.2185829911353805E-3</v>
      </c>
      <c r="BP354" s="115">
        <f t="shared" si="131"/>
        <v>0</v>
      </c>
      <c r="BQ354" s="115">
        <f t="shared" si="132"/>
        <v>1.7564325407615839E-2</v>
      </c>
      <c r="BR354" s="115">
        <f t="shared" si="133"/>
        <v>0.98121709160124893</v>
      </c>
      <c r="BT354" s="116">
        <f t="shared" si="134"/>
        <v>1.0000000000000002</v>
      </c>
      <c r="BW354" s="115">
        <f>IF(AP354="Ja",VLOOKUP(B354,Miljövärden!$B$2:$H$600,MATCH("Total andel fossilt",Miljövärden!$B$2:$H$2,0),FALSE),"")</f>
        <v>1.2185799999999999E-3</v>
      </c>
      <c r="BX354" s="116">
        <f t="shared" si="135"/>
        <v>-2.9911353806137686E-9</v>
      </c>
      <c r="BZ354">
        <f t="shared" si="136"/>
        <v>-2.9911353806137686E-9</v>
      </c>
      <c r="CA354" s="115">
        <f t="shared" si="137"/>
        <v>0</v>
      </c>
    </row>
    <row r="355" spans="1:79">
      <c r="A355" t="s">
        <v>556</v>
      </c>
      <c r="B355" t="s">
        <v>559</v>
      </c>
      <c r="C355">
        <f>VLOOKUP($B355,'Tillförd energi'!$B$1:$AI$720,MATCH(C$1,'Tillförd energi'!$B$1:$AQ$1,0),FALSE)</f>
        <v>0</v>
      </c>
      <c r="D355">
        <f>VLOOKUP($B355,'Tillförd energi'!$B$1:$AI$720,MATCH(D$1,'Tillförd energi'!$B$1:$AQ$1,0),FALSE)</f>
        <v>0</v>
      </c>
      <c r="E355">
        <f>VLOOKUP($B355,'Tillförd energi'!$B$1:$AI$720,MATCH(E$1,'Tillförd energi'!$B$1:$AQ$1,0),FALSE)</f>
        <v>0</v>
      </c>
      <c r="F355">
        <f>VLOOKUP($B355,'Tillförd energi'!$B$1:$AI$720,MATCH(F$1,'Tillförd energi'!$B$1:$AQ$1,0),FALSE)</f>
        <v>0</v>
      </c>
      <c r="G355">
        <f>VLOOKUP($B355,'Tillförd energi'!$B$1:$AI$720,MATCH(G$1,'Tillförd energi'!$B$1:$AQ$1,0),FALSE)</f>
        <v>0</v>
      </c>
      <c r="H355">
        <f>VLOOKUP($B355,'Tillförd energi'!$B$1:$AI$720,MATCH(H$1,'Tillförd energi'!$B$1:$AQ$1,0),FALSE)</f>
        <v>0</v>
      </c>
      <c r="I355">
        <f>VLOOKUP($B355,'Tillförd energi'!$B$1:$AI$720,MATCH(I$1,'Tillförd energi'!$B$1:$AQ$1,0),FALSE)</f>
        <v>0</v>
      </c>
      <c r="J355">
        <f>VLOOKUP($B355,'Tillförd energi'!$B$1:$AI$720,MATCH(J$1,'Tillförd energi'!$B$1:$AQ$1,0),FALSE)</f>
        <v>0</v>
      </c>
      <c r="K355">
        <f>VLOOKUP($B355,'Tillförd energi'!$B$1:$AI$720,MATCH(K$1,'Tillförd energi'!$B$1:$AQ$1,0),FALSE)</f>
        <v>0</v>
      </c>
      <c r="L355">
        <f>VLOOKUP($B355,'Tillförd energi'!$B$1:$AI$720,MATCH(L$1,'Tillförd energi'!$B$1:$AQ$1,0),FALSE)</f>
        <v>0</v>
      </c>
      <c r="M355">
        <f>VLOOKUP($B355,'Tillförd energi'!$B$1:$AI$720,MATCH(M$1,'Tillförd energi'!$B$1:$AQ$1,0),FALSE)</f>
        <v>0</v>
      </c>
      <c r="N355">
        <f>VLOOKUP($B355,'Tillförd energi'!$B$1:$AI$720,MATCH(N$1,'Tillförd energi'!$B$1:$AQ$1,0),FALSE)</f>
        <v>0</v>
      </c>
      <c r="O355">
        <f>VLOOKUP($B355,'Tillförd energi'!$B$1:$AI$720,MATCH(O$1,'Tillförd energi'!$B$1:$AQ$1,0),FALSE)</f>
        <v>17.382999999999999</v>
      </c>
      <c r="P355">
        <f>VLOOKUP($B355,'Tillförd energi'!$B$1:$AI$720,MATCH(P$1,'Tillförd energi'!$B$1:$AQ$1,0),FALSE)</f>
        <v>8.14</v>
      </c>
      <c r="Q355">
        <f>VLOOKUP($B355,'Tillförd energi'!$B$1:$AI$720,MATCH(Q$1,'Tillförd energi'!$B$1:$AQ$1,0),FALSE)</f>
        <v>0</v>
      </c>
      <c r="R355">
        <f>VLOOKUP($B355,'Tillförd energi'!$B$1:$AI$720,MATCH(R$1,'Tillförd energi'!$B$1:$AQ$1,0),FALSE)</f>
        <v>0</v>
      </c>
      <c r="S355">
        <f>VLOOKUP($B355,'Tillförd energi'!$B$1:$AI$720,MATCH(S$1,'Tillförd energi'!$B$1:$AQ$1,0),FALSE)</f>
        <v>0</v>
      </c>
      <c r="T355">
        <f>VLOOKUP($B355,'Tillförd energi'!$B$1:$AI$720,MATCH(T$1,'Tillförd energi'!$B$1:$AQ$1,0),FALSE)</f>
        <v>0</v>
      </c>
      <c r="U355">
        <f>VLOOKUP($B355,'Tillförd energi'!$B$1:$AI$720,MATCH(U$1,'Tillförd energi'!$B$1:$AQ$1,0),FALSE)</f>
        <v>0</v>
      </c>
      <c r="V355">
        <f>VLOOKUP($B355,'Tillförd energi'!$B$1:$AI$720,MATCH(V$1,'Tillförd energi'!$B$1:$AQ$1,0),FALSE)</f>
        <v>0</v>
      </c>
      <c r="W355">
        <f>VLOOKUP($B355,'Tillförd energi'!$B$1:$AI$720,MATCH(W$1,'Tillförd energi'!$B$1:$AQ$1,0),FALSE)</f>
        <v>0</v>
      </c>
      <c r="X355">
        <f>VLOOKUP($B355,'Tillförd energi'!$B$1:$AI$720,MATCH(X$1,'Tillförd energi'!$B$1:$AQ$1,0),FALSE)</f>
        <v>0</v>
      </c>
      <c r="Y355">
        <f>VLOOKUP($B355,'Tillförd energi'!$B$1:$AI$720,MATCH(Y$1,'Tillförd energi'!$B$1:$AQ$1,0),FALSE)</f>
        <v>0</v>
      </c>
      <c r="Z355">
        <f>VLOOKUP($B355,'Tillförd energi'!$B$1:$AI$720,MATCH(Z$1,'Tillförd energi'!$B$1:$AQ$1,0),FALSE)</f>
        <v>0</v>
      </c>
      <c r="AA355">
        <f>VLOOKUP($B355,'Tillförd energi'!$B$1:$AI$720,MATCH(AA$1,'Tillförd energi'!$B$1:$AQ$1,0),FALSE)</f>
        <v>0</v>
      </c>
      <c r="AB355">
        <f>VLOOKUP($B355,'Tillförd energi'!$B$1:$AI$720,MATCH(AB$1,'Tillförd energi'!$B$1:$AQ$1,0),FALSE)</f>
        <v>0</v>
      </c>
      <c r="AC355">
        <f>VLOOKUP($B355,'Tillförd energi'!$B$1:$AI$720,MATCH(AC$1,'Tillförd energi'!$B$1:$AQ$1,0),FALSE)</f>
        <v>1.397</v>
      </c>
      <c r="AD355">
        <f>VLOOKUP($B355,'Tillförd energi'!$B$1:$AI$720,MATCH(AD$1,'Tillförd energi'!$B$1:$AQ$1,0),FALSE)</f>
        <v>0</v>
      </c>
      <c r="AE355">
        <f>VLOOKUP($B355,'Tillförd energi'!$B$1:$AI$720,MATCH(AE$1,'Tillförd energi'!$B$1:$AQ$1,0),FALSE)</f>
        <v>0</v>
      </c>
      <c r="AF355">
        <f>VLOOKUP($B355,'Tillförd energi'!$B$1:$AI$720,MATCH(AF$1,'Tillförd energi'!$B$1:$AQ$1,0),FALSE)</f>
        <v>0.52051700000000001</v>
      </c>
      <c r="AG355">
        <f>IFERROR(VLOOKUP(B355,Miljö!$B$1:$AC$550,MATCH("Köpt mängd produktionsspecifik fjärrvärme:",Miljö!$B$1:$AC$1,0),FALSE)/1,0)</f>
        <v>0</v>
      </c>
      <c r="AI355">
        <f t="shared" si="115"/>
        <v>27.440517</v>
      </c>
      <c r="AJ355">
        <f t="shared" si="116"/>
        <v>27.440517</v>
      </c>
      <c r="AK355">
        <f>IF(ISERROR(1/VLOOKUP($B355,Leveranser!$B$1:$S$499,MATCH("Såld värme (GWh)",Leveranser!$B$1:$S$1,0),FALSE)),"",VLOOKUP($B355,Leveranser!$B$1:$S$499,MATCH("Såld värme (GWh)",Leveranser!$B$1:$S$1,0),FALSE))</f>
        <v>22.76</v>
      </c>
      <c r="AL355">
        <f>VLOOKUP($B355,Leveranser!$B$1:$Y$499,MATCH("Totalt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114">
        <f t="shared" si="117"/>
        <v>0.82943043675161088</v>
      </c>
      <c r="AP355" t="str">
        <f>IFERROR(VLOOKUP($B355,Miljövärden!$B$2:$H$600,7,FALSE),"Nej, saknas")</f>
        <v>Ja</v>
      </c>
      <c r="AQ355" t="str">
        <f>IFERROR(VLOOKUP($B355,Miljövärden!$B$2:$H$600,6,FALSE),"Nej, saknas")</f>
        <v>Ja</v>
      </c>
      <c r="AU355">
        <f t="shared" si="118"/>
        <v>0.52051700000000001</v>
      </c>
      <c r="AV355">
        <f t="shared" si="119"/>
        <v>0</v>
      </c>
      <c r="AW355">
        <f t="shared" si="120"/>
        <v>25.523</v>
      </c>
      <c r="AX355">
        <f t="shared" si="121"/>
        <v>0</v>
      </c>
      <c r="AZ355">
        <f t="shared" si="122"/>
        <v>25.523</v>
      </c>
      <c r="BC355">
        <f t="shared" si="123"/>
        <v>0</v>
      </c>
      <c r="BD355">
        <f t="shared" si="124"/>
        <v>0</v>
      </c>
      <c r="BE355">
        <f t="shared" si="125"/>
        <v>25.523</v>
      </c>
      <c r="BF355">
        <f t="shared" si="126"/>
        <v>1.397</v>
      </c>
      <c r="BG355">
        <f t="shared" si="127"/>
        <v>0.52051700000000001</v>
      </c>
      <c r="BH355">
        <f>VLOOKUP(B355,Miljö!$B$1:$BX$482,MATCH("Fossilandel för ursprungspecificerad el ()",Miljö!$B$1:$I$1,0),FALSE)</f>
        <v>0</v>
      </c>
      <c r="BI355">
        <f>VLOOKUP(B355,Miljö!$B$1:$BX$482,MATCH("Kärnkraftsandel för ursprungsspecificerad el ()",Miljö!$B$1:$O$1,0),FALSE)</f>
        <v>0</v>
      </c>
      <c r="BJ355">
        <f t="shared" si="128"/>
        <v>0</v>
      </c>
      <c r="BK355" t="str">
        <f>VLOOKUP(B355,Miljö!$B$1:$P$482,MATCH("Fossil andel i procent (%)",Miljö!$B$1:$P$1,0),FALSE)</f>
        <v>ET</v>
      </c>
      <c r="BL355">
        <f t="shared" si="129"/>
        <v>27.440517</v>
      </c>
      <c r="BO355" s="21">
        <f t="shared" si="130"/>
        <v>0</v>
      </c>
      <c r="BP355" s="115">
        <f t="shared" si="131"/>
        <v>0</v>
      </c>
      <c r="BQ355" s="115">
        <f t="shared" si="132"/>
        <v>0.94908988048585241</v>
      </c>
      <c r="BR355" s="115">
        <f t="shared" si="133"/>
        <v>5.0910119514147638E-2</v>
      </c>
      <c r="BT355" s="116">
        <f t="shared" si="134"/>
        <v>1</v>
      </c>
      <c r="BW355" s="115">
        <f>IF(AP355="Ja",VLOOKUP(B355,Miljövärden!$B$2:$H$600,MATCH("Total andel fossilt",Miljövärden!$B$2:$H$2,0),FALSE),"")</f>
        <v>0</v>
      </c>
      <c r="BX355" s="116">
        <f t="shared" si="135"/>
        <v>0</v>
      </c>
      <c r="BZ355">
        <f t="shared" si="136"/>
        <v>0</v>
      </c>
      <c r="CA355" s="115">
        <f t="shared" si="137"/>
        <v>0</v>
      </c>
    </row>
    <row r="356" spans="1:79">
      <c r="A356" t="s">
        <v>560</v>
      </c>
      <c r="B356" t="s">
        <v>561</v>
      </c>
      <c r="C356">
        <f>VLOOKUP($B356,'Tillförd energi'!$B$1:$AI$720,MATCH(C$1,'Tillförd energi'!$B$1:$AQ$1,0),FALSE)</f>
        <v>0</v>
      </c>
      <c r="D356">
        <f>VLOOKUP($B356,'Tillförd energi'!$B$1:$AI$720,MATCH(D$1,'Tillförd energi'!$B$1:$AQ$1,0),FALSE)</f>
        <v>1.99</v>
      </c>
      <c r="E356">
        <f>VLOOKUP($B356,'Tillförd energi'!$B$1:$AI$720,MATCH(E$1,'Tillförd energi'!$B$1:$AQ$1,0),FALSE)</f>
        <v>2.4569999999999999</v>
      </c>
      <c r="F356">
        <f>VLOOKUP($B356,'Tillförd energi'!$B$1:$AI$720,MATCH(F$1,'Tillförd energi'!$B$1:$AQ$1,0),FALSE)</f>
        <v>0</v>
      </c>
      <c r="G356">
        <f>VLOOKUP($B356,'Tillförd energi'!$B$1:$AI$720,MATCH(G$1,'Tillförd energi'!$B$1:$AQ$1,0),FALSE)</f>
        <v>0</v>
      </c>
      <c r="H356">
        <f>VLOOKUP($B356,'Tillförd energi'!$B$1:$AI$720,MATCH(H$1,'Tillförd energi'!$B$1:$AQ$1,0),FALSE)</f>
        <v>0</v>
      </c>
      <c r="I356">
        <f>VLOOKUP($B356,'Tillförd energi'!$B$1:$AI$720,MATCH(I$1,'Tillförd energi'!$B$1:$AQ$1,0),FALSE)</f>
        <v>101.559</v>
      </c>
      <c r="J356">
        <f>VLOOKUP($B356,'Tillförd energi'!$B$1:$AI$720,MATCH(J$1,'Tillförd energi'!$B$1:$AQ$1,0),FALSE)</f>
        <v>0</v>
      </c>
      <c r="K356">
        <f>VLOOKUP($B356,'Tillförd energi'!$B$1:$AI$720,MATCH(K$1,'Tillförd energi'!$B$1:$AQ$1,0),FALSE)</f>
        <v>0</v>
      </c>
      <c r="L356">
        <f>VLOOKUP($B356,'Tillförd energi'!$B$1:$AI$720,MATCH(L$1,'Tillförd energi'!$B$1:$AQ$1,0),FALSE)</f>
        <v>0</v>
      </c>
      <c r="M356">
        <f>VLOOKUP($B356,'Tillförd energi'!$B$1:$AI$720,MATCH(M$1,'Tillförd energi'!$B$1:$AQ$1,0),FALSE)</f>
        <v>0</v>
      </c>
      <c r="N356">
        <f>VLOOKUP($B356,'Tillförd energi'!$B$1:$AI$720,MATCH(N$1,'Tillförd energi'!$B$1:$AQ$1,0),FALSE)</f>
        <v>0</v>
      </c>
      <c r="O356">
        <f>VLOOKUP($B356,'Tillförd energi'!$B$1:$AI$720,MATCH(O$1,'Tillförd energi'!$B$1:$AQ$1,0),FALSE)</f>
        <v>8.4529999999999994</v>
      </c>
      <c r="P356">
        <f>VLOOKUP($B356,'Tillförd energi'!$B$1:$AI$720,MATCH(P$1,'Tillförd energi'!$B$1:$AQ$1,0),FALSE)</f>
        <v>0</v>
      </c>
      <c r="Q356">
        <f>VLOOKUP($B356,'Tillförd energi'!$B$1:$AI$720,MATCH(Q$1,'Tillförd energi'!$B$1:$AQ$1,0),FALSE)</f>
        <v>22.6694</v>
      </c>
      <c r="R356">
        <f>VLOOKUP($B356,'Tillförd energi'!$B$1:$AI$720,MATCH(R$1,'Tillförd energi'!$B$1:$AQ$1,0),FALSE)</f>
        <v>0.187</v>
      </c>
      <c r="S356">
        <f>VLOOKUP($B356,'Tillförd energi'!$B$1:$AI$720,MATCH(S$1,'Tillförd energi'!$B$1:$AQ$1,0),FALSE)</f>
        <v>0</v>
      </c>
      <c r="T356">
        <f>VLOOKUP($B356,'Tillförd energi'!$B$1:$AI$720,MATCH(T$1,'Tillförd energi'!$B$1:$AQ$1,0),FALSE)</f>
        <v>0</v>
      </c>
      <c r="U356">
        <f>VLOOKUP($B356,'Tillförd energi'!$B$1:$AI$720,MATCH(U$1,'Tillförd energi'!$B$1:$AQ$1,0),FALSE)</f>
        <v>0</v>
      </c>
      <c r="V356">
        <f>VLOOKUP($B356,'Tillförd energi'!$B$1:$AI$720,MATCH(V$1,'Tillförd energi'!$B$1:$AQ$1,0),FALSE)</f>
        <v>0</v>
      </c>
      <c r="W356">
        <f>VLOOKUP($B356,'Tillförd energi'!$B$1:$AI$720,MATCH(W$1,'Tillförd energi'!$B$1:$AQ$1,0),FALSE)</f>
        <v>0</v>
      </c>
      <c r="X356">
        <f>VLOOKUP($B356,'Tillförd energi'!$B$1:$AI$720,MATCH(X$1,'Tillförd energi'!$B$1:$AQ$1,0),FALSE)</f>
        <v>0</v>
      </c>
      <c r="Y356">
        <f>VLOOKUP($B356,'Tillförd energi'!$B$1:$AI$720,MATCH(Y$1,'Tillförd energi'!$B$1:$AQ$1,0),FALSE)</f>
        <v>0</v>
      </c>
      <c r="Z356">
        <f>VLOOKUP($B356,'Tillförd energi'!$B$1:$AI$720,MATCH(Z$1,'Tillförd energi'!$B$1:$AQ$1,0),FALSE)</f>
        <v>0</v>
      </c>
      <c r="AA356">
        <f>VLOOKUP($B356,'Tillförd energi'!$B$1:$AI$720,MATCH(AA$1,'Tillförd energi'!$B$1:$AQ$1,0),FALSE)</f>
        <v>0</v>
      </c>
      <c r="AB356">
        <f>VLOOKUP($B356,'Tillförd energi'!$B$1:$AI$720,MATCH(AB$1,'Tillförd energi'!$B$1:$AQ$1,0),FALSE)</f>
        <v>0</v>
      </c>
      <c r="AC356">
        <f>VLOOKUP($B356,'Tillförd energi'!$B$1:$AI$720,MATCH(AC$1,'Tillförd energi'!$B$1:$AQ$1,0),FALSE)</f>
        <v>7.0170000000000003</v>
      </c>
      <c r="AD356">
        <f>VLOOKUP($B356,'Tillförd energi'!$B$1:$AI$720,MATCH(AD$1,'Tillförd energi'!$B$1:$AQ$1,0),FALSE)</f>
        <v>20.687999999999999</v>
      </c>
      <c r="AE356">
        <f>VLOOKUP($B356,'Tillförd energi'!$B$1:$AI$720,MATCH(AE$1,'Tillförd energi'!$B$1:$AQ$1,0),FALSE)</f>
        <v>0</v>
      </c>
      <c r="AF356">
        <f>VLOOKUP($B356,'Tillförd energi'!$B$1:$AI$720,MATCH(AF$1,'Tillförd energi'!$B$1:$AQ$1,0),FALSE)</f>
        <v>4.8330000000000002</v>
      </c>
      <c r="AG356">
        <f>IFERROR(VLOOKUP(B356,Miljö!$B$1:$AC$550,MATCH("Köpt mängd produktionsspecifik fjärrvärme:",Miljö!$B$1:$AC$1,0),FALSE)/1,0)</f>
        <v>0</v>
      </c>
      <c r="AI356">
        <f t="shared" si="115"/>
        <v>169.85339999999999</v>
      </c>
      <c r="AJ356">
        <f t="shared" si="116"/>
        <v>169.85339999999999</v>
      </c>
      <c r="AK356">
        <f>IF(ISERROR(1/VLOOKUP($B356,Leveranser!$B$1:$S$499,MATCH("Såld värme (GWh)",Leveranser!$B$1:$S$1,0),FALSE)),"",VLOOKUP($B356,Leveranser!$B$1:$S$499,MATCH("Såld värme (GWh)",Leveranser!$B$1:$S$1,0),FALSE))</f>
        <v>112.83499999999999</v>
      </c>
      <c r="AL356">
        <f>VLOOKUP($B356,Leveranser!$B$1:$Y$499,MATCH("Totalt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114">
        <f t="shared" si="117"/>
        <v>0.66430816221518085</v>
      </c>
      <c r="AP356" t="str">
        <f>IFERROR(VLOOKUP($B356,Miljövärden!$B$2:$H$600,7,FALSE),"Nej, saknas")</f>
        <v>Ja</v>
      </c>
      <c r="AQ356" t="str">
        <f>IFERROR(VLOOKUP($B356,Miljövärden!$B$2:$H$600,6,FALSE),"Nej, saknas")</f>
        <v>Ja</v>
      </c>
      <c r="AU356">
        <f t="shared" si="118"/>
        <v>4.8330000000000002</v>
      </c>
      <c r="AV356">
        <f t="shared" si="119"/>
        <v>0</v>
      </c>
      <c r="AW356">
        <f t="shared" si="120"/>
        <v>31.122399999999999</v>
      </c>
      <c r="AX356">
        <f t="shared" si="121"/>
        <v>0.187</v>
      </c>
      <c r="AZ356">
        <f t="shared" si="122"/>
        <v>31.3094</v>
      </c>
      <c r="BC356">
        <f t="shared" si="123"/>
        <v>4.4470000000000001</v>
      </c>
      <c r="BD356">
        <f t="shared" si="124"/>
        <v>0</v>
      </c>
      <c r="BE356">
        <f t="shared" si="125"/>
        <v>31.3094</v>
      </c>
      <c r="BF356">
        <f t="shared" si="126"/>
        <v>129.26399999999998</v>
      </c>
      <c r="BG356">
        <f t="shared" si="127"/>
        <v>4.8330000000000002</v>
      </c>
      <c r="BH356">
        <f>VLOOKUP(B356,Miljö!$B$1:$BX$482,MATCH("Fossilandel för ursprungspecificerad el ()",Miljö!$B$1:$I$1,0),FALSE)</f>
        <v>0</v>
      </c>
      <c r="BI356">
        <f>VLOOKUP(B356,Miljö!$B$1:$BX$482,MATCH("Kärnkraftsandel för ursprungsspecificerad el ()",Miljö!$B$1:$O$1,0),FALSE)</f>
        <v>0</v>
      </c>
      <c r="BJ356">
        <f t="shared" si="128"/>
        <v>0</v>
      </c>
      <c r="BK356" t="str">
        <f>VLOOKUP(B356,Miljö!$B$1:$P$482,MATCH("Fossil andel i procent (%)",Miljö!$B$1:$P$1,0),FALSE)</f>
        <v>ET</v>
      </c>
      <c r="BL356">
        <f t="shared" si="129"/>
        <v>169.85339999999999</v>
      </c>
      <c r="BO356" s="21">
        <f t="shared" si="130"/>
        <v>2.6181401137686973E-2</v>
      </c>
      <c r="BP356" s="115">
        <f t="shared" si="131"/>
        <v>0</v>
      </c>
      <c r="BQ356" s="115">
        <f t="shared" si="132"/>
        <v>0.2127858494442855</v>
      </c>
      <c r="BR356" s="115">
        <f t="shared" si="133"/>
        <v>0.76103274941802745</v>
      </c>
      <c r="BT356" s="116">
        <f t="shared" si="134"/>
        <v>0.99999999999999989</v>
      </c>
      <c r="BW356" s="115">
        <f>IF(AP356="Ja",VLOOKUP(B356,Miljövärden!$B$2:$H$600,MATCH("Total andel fossilt",Miljövärden!$B$2:$H$2,0),FALSE),"")</f>
        <v>2.61815E-2</v>
      </c>
      <c r="BX356" s="116">
        <f t="shared" si="135"/>
        <v>9.8862313026998327E-8</v>
      </c>
      <c r="BZ356">
        <f t="shared" si="136"/>
        <v>9.8862313026998327E-8</v>
      </c>
      <c r="CA356" s="115">
        <f t="shared" si="137"/>
        <v>0</v>
      </c>
    </row>
    <row r="357" spans="1:79">
      <c r="A357" t="s">
        <v>560</v>
      </c>
      <c r="B357" t="s">
        <v>562</v>
      </c>
      <c r="C357">
        <f>VLOOKUP($B357,'Tillförd energi'!$B$1:$AI$720,MATCH(C$1,'Tillförd energi'!$B$1:$AQ$1,0),FALSE)</f>
        <v>0</v>
      </c>
      <c r="D357">
        <f>VLOOKUP($B357,'Tillförd energi'!$B$1:$AI$720,MATCH(D$1,'Tillförd energi'!$B$1:$AQ$1,0),FALSE)</f>
        <v>3.0000000000000001E-3</v>
      </c>
      <c r="E357">
        <f>VLOOKUP($B357,'Tillförd energi'!$B$1:$AI$720,MATCH(E$1,'Tillförd energi'!$B$1:$AQ$1,0),FALSE)</f>
        <v>0</v>
      </c>
      <c r="F357">
        <f>VLOOKUP($B357,'Tillförd energi'!$B$1:$AI$720,MATCH(F$1,'Tillförd energi'!$B$1:$AQ$1,0),FALSE)</f>
        <v>0</v>
      </c>
      <c r="G357">
        <f>VLOOKUP($B357,'Tillförd energi'!$B$1:$AI$720,MATCH(G$1,'Tillförd energi'!$B$1:$AQ$1,0),FALSE)</f>
        <v>0</v>
      </c>
      <c r="H357">
        <f>VLOOKUP($B357,'Tillförd energi'!$B$1:$AI$720,MATCH(H$1,'Tillförd energi'!$B$1:$AQ$1,0),FALSE)</f>
        <v>0</v>
      </c>
      <c r="I357">
        <f>VLOOKUP($B357,'Tillförd energi'!$B$1:$AI$720,MATCH(I$1,'Tillförd energi'!$B$1:$AQ$1,0),FALSE)</f>
        <v>0</v>
      </c>
      <c r="J357">
        <f>VLOOKUP($B357,'Tillförd energi'!$B$1:$AI$720,MATCH(J$1,'Tillförd energi'!$B$1:$AQ$1,0),FALSE)</f>
        <v>0</v>
      </c>
      <c r="K357">
        <f>VLOOKUP($B357,'Tillförd energi'!$B$1:$AI$720,MATCH(K$1,'Tillförd energi'!$B$1:$AQ$1,0),FALSE)</f>
        <v>0</v>
      </c>
      <c r="L357">
        <f>VLOOKUP($B357,'Tillförd energi'!$B$1:$AI$720,MATCH(L$1,'Tillförd energi'!$B$1:$AQ$1,0),FALSE)</f>
        <v>0</v>
      </c>
      <c r="M357">
        <f>VLOOKUP($B357,'Tillförd energi'!$B$1:$AI$720,MATCH(M$1,'Tillförd energi'!$B$1:$AQ$1,0),FALSE)</f>
        <v>0</v>
      </c>
      <c r="N357">
        <f>VLOOKUP($B357,'Tillförd energi'!$B$1:$AI$720,MATCH(N$1,'Tillförd energi'!$B$1:$AQ$1,0),FALSE)</f>
        <v>0</v>
      </c>
      <c r="O357">
        <f>VLOOKUP($B357,'Tillförd energi'!$B$1:$AI$720,MATCH(O$1,'Tillförd energi'!$B$1:$AQ$1,0),FALSE)</f>
        <v>0</v>
      </c>
      <c r="P357">
        <f>VLOOKUP($B357,'Tillförd energi'!$B$1:$AI$720,MATCH(P$1,'Tillförd energi'!$B$1:$AQ$1,0),FALSE)</f>
        <v>0</v>
      </c>
      <c r="Q357">
        <f>VLOOKUP($B357,'Tillförd energi'!$B$1:$AI$720,MATCH(Q$1,'Tillförd energi'!$B$1:$AQ$1,0),FALSE)</f>
        <v>1.05</v>
      </c>
      <c r="R357">
        <f>VLOOKUP($B357,'Tillförd energi'!$B$1:$AI$720,MATCH(R$1,'Tillförd energi'!$B$1:$AQ$1,0),FALSE)</f>
        <v>0</v>
      </c>
      <c r="S357">
        <f>VLOOKUP($B357,'Tillförd energi'!$B$1:$AI$720,MATCH(S$1,'Tillförd energi'!$B$1:$AQ$1,0),FALSE)</f>
        <v>0</v>
      </c>
      <c r="T357">
        <f>VLOOKUP($B357,'Tillförd energi'!$B$1:$AI$720,MATCH(T$1,'Tillförd energi'!$B$1:$AQ$1,0),FALSE)</f>
        <v>0</v>
      </c>
      <c r="U357">
        <f>VLOOKUP($B357,'Tillförd energi'!$B$1:$AI$720,MATCH(U$1,'Tillförd energi'!$B$1:$AQ$1,0),FALSE)</f>
        <v>0</v>
      </c>
      <c r="V357">
        <f>VLOOKUP($B357,'Tillförd energi'!$B$1:$AI$720,MATCH(V$1,'Tillförd energi'!$B$1:$AQ$1,0),FALSE)</f>
        <v>0</v>
      </c>
      <c r="W357">
        <f>VLOOKUP($B357,'Tillförd energi'!$B$1:$AI$720,MATCH(W$1,'Tillförd energi'!$B$1:$AQ$1,0),FALSE)</f>
        <v>0</v>
      </c>
      <c r="X357">
        <f>VLOOKUP($B357,'Tillförd energi'!$B$1:$AI$720,MATCH(X$1,'Tillförd energi'!$B$1:$AQ$1,0),FALSE)</f>
        <v>0</v>
      </c>
      <c r="Y357">
        <f>VLOOKUP($B357,'Tillförd energi'!$B$1:$AI$720,MATCH(Y$1,'Tillförd energi'!$B$1:$AQ$1,0),FALSE)</f>
        <v>0</v>
      </c>
      <c r="Z357">
        <f>VLOOKUP($B357,'Tillförd energi'!$B$1:$AI$720,MATCH(Z$1,'Tillförd energi'!$B$1:$AQ$1,0),FALSE)</f>
        <v>0.18099999999999999</v>
      </c>
      <c r="AA357">
        <f>VLOOKUP($B357,'Tillförd energi'!$B$1:$AI$720,MATCH(AA$1,'Tillförd energi'!$B$1:$AQ$1,0),FALSE)</f>
        <v>0</v>
      </c>
      <c r="AB357">
        <f>VLOOKUP($B357,'Tillförd energi'!$B$1:$AI$720,MATCH(AB$1,'Tillförd energi'!$B$1:$AQ$1,0),FALSE)</f>
        <v>0</v>
      </c>
      <c r="AC357">
        <f>VLOOKUP($B357,'Tillförd energi'!$B$1:$AI$720,MATCH(AC$1,'Tillförd energi'!$B$1:$AQ$1,0),FALSE)</f>
        <v>0</v>
      </c>
      <c r="AD357">
        <f>VLOOKUP($B357,'Tillförd energi'!$B$1:$AI$720,MATCH(AD$1,'Tillförd energi'!$B$1:$AQ$1,0),FALSE)</f>
        <v>0</v>
      </c>
      <c r="AE357">
        <f>VLOOKUP($B357,'Tillförd energi'!$B$1:$AI$720,MATCH(AE$1,'Tillförd energi'!$B$1:$AQ$1,0),FALSE)</f>
        <v>0</v>
      </c>
      <c r="AF357">
        <f>VLOOKUP($B357,'Tillförd energi'!$B$1:$AI$720,MATCH(AF$1,'Tillförd energi'!$B$1:$AQ$1,0),FALSE)</f>
        <v>1.806E-2</v>
      </c>
      <c r="AG357">
        <f>IFERROR(VLOOKUP(B357,Miljö!$B$1:$AC$550,MATCH("Köpt mängd produktionsspecifik fjärrvärme:",Miljö!$B$1:$AC$1,0),FALSE)/1,0)</f>
        <v>0</v>
      </c>
      <c r="AI357">
        <f t="shared" si="115"/>
        <v>1.25206</v>
      </c>
      <c r="AJ357">
        <f t="shared" si="116"/>
        <v>1.25206</v>
      </c>
      <c r="AK357">
        <f>IF(ISERROR(1/VLOOKUP($B357,Leveranser!$B$1:$S$499,MATCH("Såld värme (GWh)",Leveranser!$B$1:$S$1,0),FALSE)),"",VLOOKUP($B357,Leveranser!$B$1:$S$499,MATCH("Såld värme (GWh)",Leveranser!$B$1:$S$1,0),FALSE))</f>
        <v>0.60199999999999998</v>
      </c>
      <c r="AL357">
        <f>VLOOKUP($B357,Leveranser!$B$1:$Y$499,MATCH("Totalt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114">
        <f t="shared" si="117"/>
        <v>0.4808076290273629</v>
      </c>
      <c r="AP357" t="str">
        <f>IFERROR(VLOOKUP($B357,Miljövärden!$B$2:$H$600,7,FALSE),"Nej, saknas")</f>
        <v>Ja</v>
      </c>
      <c r="AQ357" t="str">
        <f>IFERROR(VLOOKUP($B357,Miljövärden!$B$2:$H$600,6,FALSE),"Nej, saknas")</f>
        <v>Ja</v>
      </c>
      <c r="AU357">
        <f t="shared" si="118"/>
        <v>0.19905999999999999</v>
      </c>
      <c r="AV357">
        <f t="shared" si="119"/>
        <v>0</v>
      </c>
      <c r="AW357">
        <f t="shared" si="120"/>
        <v>1.05</v>
      </c>
      <c r="AX357">
        <f t="shared" si="121"/>
        <v>0</v>
      </c>
      <c r="AZ357">
        <f t="shared" si="122"/>
        <v>1.05</v>
      </c>
      <c r="BC357">
        <f t="shared" si="123"/>
        <v>3.0000000000000001E-3</v>
      </c>
      <c r="BD357">
        <f t="shared" si="124"/>
        <v>0</v>
      </c>
      <c r="BE357">
        <f t="shared" si="125"/>
        <v>1.05</v>
      </c>
      <c r="BF357">
        <f t="shared" si="126"/>
        <v>0</v>
      </c>
      <c r="BG357">
        <f t="shared" si="127"/>
        <v>0.19905999999999999</v>
      </c>
      <c r="BH357">
        <f>VLOOKUP(B357,Miljö!$B$1:$BX$482,MATCH("Fossilandel för ursprungspecificerad el ()",Miljö!$B$1:$I$1,0),FALSE)</f>
        <v>0.47</v>
      </c>
      <c r="BI357">
        <f>VLOOKUP(B357,Miljö!$B$1:$BX$482,MATCH("Kärnkraftsandel för ursprungsspecificerad el ()",Miljö!$B$1:$O$1,0),FALSE)</f>
        <v>0.48170000000000002</v>
      </c>
      <c r="BJ357">
        <f t="shared" si="128"/>
        <v>0</v>
      </c>
      <c r="BK357" t="str">
        <f>VLOOKUP(B357,Miljö!$B$1:$P$482,MATCH("Fossil andel i procent (%)",Miljö!$B$1:$P$1,0),FALSE)</f>
        <v>ET</v>
      </c>
      <c r="BL357">
        <f t="shared" si="129"/>
        <v>1.25206</v>
      </c>
      <c r="BO357" s="21">
        <f t="shared" si="130"/>
        <v>7.7119467118189219E-2</v>
      </c>
      <c r="BP357" s="115">
        <f t="shared" si="131"/>
        <v>7.6583551906458158E-2</v>
      </c>
      <c r="BQ357" s="115">
        <f t="shared" si="132"/>
        <v>0.84629698097535266</v>
      </c>
      <c r="BR357" s="115">
        <f t="shared" si="133"/>
        <v>0</v>
      </c>
      <c r="BT357" s="116">
        <f t="shared" si="134"/>
        <v>1</v>
      </c>
      <c r="BW357" s="115">
        <f>IF(AP357="Ja",VLOOKUP(B357,Miljövärden!$B$2:$H$600,MATCH("Total andel fossilt",Miljövärden!$B$2:$H$2,0),FALSE),"")</f>
        <v>7.7119499999999994E-2</v>
      </c>
      <c r="BX357" s="116">
        <f t="shared" si="135"/>
        <v>3.2881810774210152E-8</v>
      </c>
      <c r="BZ357">
        <f t="shared" si="136"/>
        <v>3.2881810774210152E-8</v>
      </c>
      <c r="CA357" s="115">
        <f t="shared" si="137"/>
        <v>0</v>
      </c>
    </row>
    <row r="358" spans="1:79">
      <c r="A358" t="s">
        <v>560</v>
      </c>
      <c r="B358" t="s">
        <v>563</v>
      </c>
      <c r="C358">
        <f>VLOOKUP($B358,'Tillförd energi'!$B$1:$AI$720,MATCH(C$1,'Tillförd energi'!$B$1:$AQ$1,0),FALSE)</f>
        <v>0</v>
      </c>
      <c r="D358">
        <f>VLOOKUP($B358,'Tillförd energi'!$B$1:$AI$720,MATCH(D$1,'Tillförd energi'!$B$1:$AQ$1,0),FALSE)</f>
        <v>0.35699999999999998</v>
      </c>
      <c r="E358">
        <f>VLOOKUP($B358,'Tillförd energi'!$B$1:$AI$720,MATCH(E$1,'Tillförd energi'!$B$1:$AQ$1,0),FALSE)</f>
        <v>0</v>
      </c>
      <c r="F358">
        <f>VLOOKUP($B358,'Tillförd energi'!$B$1:$AI$720,MATCH(F$1,'Tillförd energi'!$B$1:$AQ$1,0),FALSE)</f>
        <v>0</v>
      </c>
      <c r="G358">
        <f>VLOOKUP($B358,'Tillförd energi'!$B$1:$AI$720,MATCH(G$1,'Tillförd energi'!$B$1:$AQ$1,0),FALSE)</f>
        <v>0</v>
      </c>
      <c r="H358">
        <f>VLOOKUP($B358,'Tillförd energi'!$B$1:$AI$720,MATCH(H$1,'Tillförd energi'!$B$1:$AQ$1,0),FALSE)</f>
        <v>0</v>
      </c>
      <c r="I358">
        <f>VLOOKUP($B358,'Tillförd energi'!$B$1:$AI$720,MATCH(I$1,'Tillförd energi'!$B$1:$AQ$1,0),FALSE)</f>
        <v>0</v>
      </c>
      <c r="J358">
        <f>VLOOKUP($B358,'Tillförd energi'!$B$1:$AI$720,MATCH(J$1,'Tillförd energi'!$B$1:$AQ$1,0),FALSE)</f>
        <v>0</v>
      </c>
      <c r="K358">
        <f>VLOOKUP($B358,'Tillförd energi'!$B$1:$AI$720,MATCH(K$1,'Tillförd energi'!$B$1:$AQ$1,0),FALSE)</f>
        <v>0</v>
      </c>
      <c r="L358">
        <f>VLOOKUP($B358,'Tillförd energi'!$B$1:$AI$720,MATCH(L$1,'Tillförd energi'!$B$1:$AQ$1,0),FALSE)</f>
        <v>0</v>
      </c>
      <c r="M358">
        <f>VLOOKUP($B358,'Tillförd energi'!$B$1:$AI$720,MATCH(M$1,'Tillförd energi'!$B$1:$AQ$1,0),FALSE)</f>
        <v>0</v>
      </c>
      <c r="N358">
        <f>VLOOKUP($B358,'Tillförd energi'!$B$1:$AI$720,MATCH(N$1,'Tillförd energi'!$B$1:$AQ$1,0),FALSE)</f>
        <v>0</v>
      </c>
      <c r="O358">
        <f>VLOOKUP($B358,'Tillförd energi'!$B$1:$AI$720,MATCH(O$1,'Tillförd energi'!$B$1:$AQ$1,0),FALSE)</f>
        <v>13.567</v>
      </c>
      <c r="P358">
        <f>VLOOKUP($B358,'Tillförd energi'!$B$1:$AI$720,MATCH(P$1,'Tillförd energi'!$B$1:$AQ$1,0),FALSE)</f>
        <v>0</v>
      </c>
      <c r="Q358">
        <f>VLOOKUP($B358,'Tillförd energi'!$B$1:$AI$720,MATCH(Q$1,'Tillförd energi'!$B$1:$AQ$1,0),FALSE)</f>
        <v>0</v>
      </c>
      <c r="R358">
        <f>VLOOKUP($B358,'Tillförd energi'!$B$1:$AI$720,MATCH(R$1,'Tillförd energi'!$B$1:$AQ$1,0),FALSE)</f>
        <v>0</v>
      </c>
      <c r="S358">
        <f>VLOOKUP($B358,'Tillförd energi'!$B$1:$AI$720,MATCH(S$1,'Tillförd energi'!$B$1:$AQ$1,0),FALSE)</f>
        <v>0</v>
      </c>
      <c r="T358">
        <f>VLOOKUP($B358,'Tillförd energi'!$B$1:$AI$720,MATCH(T$1,'Tillförd energi'!$B$1:$AQ$1,0),FALSE)</f>
        <v>0</v>
      </c>
      <c r="U358">
        <f>VLOOKUP($B358,'Tillförd energi'!$B$1:$AI$720,MATCH(U$1,'Tillförd energi'!$B$1:$AQ$1,0),FALSE)</f>
        <v>0</v>
      </c>
      <c r="V358">
        <f>VLOOKUP($B358,'Tillförd energi'!$B$1:$AI$720,MATCH(V$1,'Tillförd energi'!$B$1:$AQ$1,0),FALSE)</f>
        <v>0</v>
      </c>
      <c r="W358">
        <f>VLOOKUP($B358,'Tillförd energi'!$B$1:$AI$720,MATCH(W$1,'Tillförd energi'!$B$1:$AQ$1,0),FALSE)</f>
        <v>0</v>
      </c>
      <c r="X358">
        <f>VLOOKUP($B358,'Tillförd energi'!$B$1:$AI$720,MATCH(X$1,'Tillförd energi'!$B$1:$AQ$1,0),FALSE)</f>
        <v>0</v>
      </c>
      <c r="Y358">
        <f>VLOOKUP($B358,'Tillförd energi'!$B$1:$AI$720,MATCH(Y$1,'Tillförd energi'!$B$1:$AQ$1,0),FALSE)</f>
        <v>0</v>
      </c>
      <c r="Z358">
        <f>VLOOKUP($B358,'Tillförd energi'!$B$1:$AI$720,MATCH(Z$1,'Tillförd energi'!$B$1:$AQ$1,0),FALSE)</f>
        <v>0</v>
      </c>
      <c r="AA358">
        <f>VLOOKUP($B358,'Tillförd energi'!$B$1:$AI$720,MATCH(AA$1,'Tillförd energi'!$B$1:$AQ$1,0),FALSE)</f>
        <v>0</v>
      </c>
      <c r="AB358">
        <f>VLOOKUP($B358,'Tillförd energi'!$B$1:$AI$720,MATCH(AB$1,'Tillförd energi'!$B$1:$AQ$1,0),FALSE)</f>
        <v>0</v>
      </c>
      <c r="AC358">
        <f>VLOOKUP($B358,'Tillförd energi'!$B$1:$AI$720,MATCH(AC$1,'Tillförd energi'!$B$1:$AQ$1,0),FALSE)</f>
        <v>3.1869999999999998</v>
      </c>
      <c r="AD358">
        <f>VLOOKUP($B358,'Tillförd energi'!$B$1:$AI$720,MATCH(AD$1,'Tillförd energi'!$B$1:$AQ$1,0),FALSE)</f>
        <v>0</v>
      </c>
      <c r="AE358">
        <f>VLOOKUP($B358,'Tillförd energi'!$B$1:$AI$720,MATCH(AE$1,'Tillförd energi'!$B$1:$AQ$1,0),FALSE)</f>
        <v>0</v>
      </c>
      <c r="AF358">
        <f>VLOOKUP($B358,'Tillförd energi'!$B$1:$AI$720,MATCH(AF$1,'Tillförd energi'!$B$1:$AQ$1,0),FALSE)</f>
        <v>0.39528000000000002</v>
      </c>
      <c r="AG358">
        <f>IFERROR(VLOOKUP(B358,Miljö!$B$1:$AC$550,MATCH("Köpt mängd produktionsspecifik fjärrvärme:",Miljö!$B$1:$AC$1,0),FALSE)/1,0)</f>
        <v>0</v>
      </c>
      <c r="AI358">
        <f t="shared" si="115"/>
        <v>17.50628</v>
      </c>
      <c r="AJ358">
        <f t="shared" si="116"/>
        <v>17.50628</v>
      </c>
      <c r="AK358">
        <f>IF(ISERROR(1/VLOOKUP($B358,Leveranser!$B$1:$S$499,MATCH("Såld värme (GWh)",Leveranser!$B$1:$S$1,0),FALSE)),"",VLOOKUP($B358,Leveranser!$B$1:$S$499,MATCH("Såld värme (GWh)",Leveranser!$B$1:$S$1,0),FALSE))</f>
        <v>13.176</v>
      </c>
      <c r="AL358">
        <f>VLOOKUP($B358,Leveranser!$B$1:$Y$499,MATCH("Totalt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114">
        <f t="shared" si="117"/>
        <v>0.75264419396924986</v>
      </c>
      <c r="AP358" t="str">
        <f>IFERROR(VLOOKUP($B358,Miljövärden!$B$2:$H$600,7,FALSE),"Nej, saknas")</f>
        <v>Ja</v>
      </c>
      <c r="AQ358" t="str">
        <f>IFERROR(VLOOKUP($B358,Miljövärden!$B$2:$H$600,6,FALSE),"Nej, saknas")</f>
        <v>Ja</v>
      </c>
      <c r="AU358">
        <f t="shared" si="118"/>
        <v>0.39528000000000002</v>
      </c>
      <c r="AV358">
        <f t="shared" si="119"/>
        <v>0</v>
      </c>
      <c r="AW358">
        <f t="shared" si="120"/>
        <v>13.567</v>
      </c>
      <c r="AX358">
        <f t="shared" si="121"/>
        <v>0</v>
      </c>
      <c r="AZ358">
        <f t="shared" si="122"/>
        <v>13.567</v>
      </c>
      <c r="BC358">
        <f t="shared" si="123"/>
        <v>0.35699999999999998</v>
      </c>
      <c r="BD358">
        <f t="shared" si="124"/>
        <v>0</v>
      </c>
      <c r="BE358">
        <f t="shared" si="125"/>
        <v>13.567</v>
      </c>
      <c r="BF358">
        <f t="shared" si="126"/>
        <v>3.1869999999999998</v>
      </c>
      <c r="BG358">
        <f t="shared" si="127"/>
        <v>0.39528000000000002</v>
      </c>
      <c r="BH358">
        <f>VLOOKUP(B358,Miljö!$B$1:$BX$482,MATCH("Fossilandel för ursprungspecificerad el ()",Miljö!$B$1:$I$1,0),FALSE)</f>
        <v>0</v>
      </c>
      <c r="BI358">
        <f>VLOOKUP(B358,Miljö!$B$1:$BX$482,MATCH("Kärnkraftsandel för ursprungsspecificerad el ()",Miljö!$B$1:$O$1,0),FALSE)</f>
        <v>0</v>
      </c>
      <c r="BJ358">
        <f t="shared" si="128"/>
        <v>0</v>
      </c>
      <c r="BK358" t="str">
        <f>VLOOKUP(B358,Miljö!$B$1:$P$482,MATCH("Fossil andel i procent (%)",Miljö!$B$1:$P$1,0),FALSE)</f>
        <v>ET</v>
      </c>
      <c r="BL358">
        <f t="shared" si="129"/>
        <v>17.50628</v>
      </c>
      <c r="BO358" s="21">
        <f t="shared" si="130"/>
        <v>2.0392681940423665E-2</v>
      </c>
      <c r="BP358" s="115">
        <f t="shared" si="131"/>
        <v>0</v>
      </c>
      <c r="BQ358" s="115">
        <f t="shared" si="132"/>
        <v>0.79755836191355334</v>
      </c>
      <c r="BR358" s="115">
        <f t="shared" si="133"/>
        <v>0.18204895614602301</v>
      </c>
      <c r="BT358" s="116">
        <f t="shared" si="134"/>
        <v>1</v>
      </c>
      <c r="BW358" s="115">
        <f>IF(AP358="Ja",VLOOKUP(B358,Miljövärden!$B$2:$H$600,MATCH("Total andel fossilt",Miljövärden!$B$2:$H$2,0),FALSE),"")</f>
        <v>2.03927E-2</v>
      </c>
      <c r="BX358" s="116">
        <f t="shared" si="135"/>
        <v>1.805957633438382E-8</v>
      </c>
      <c r="BZ358">
        <f t="shared" si="136"/>
        <v>1.805957633438382E-8</v>
      </c>
      <c r="CA358" s="115">
        <f t="shared" si="137"/>
        <v>0</v>
      </c>
    </row>
    <row r="359" spans="1:79">
      <c r="A359" t="s">
        <v>560</v>
      </c>
      <c r="B359" t="s">
        <v>564</v>
      </c>
      <c r="C359">
        <f>VLOOKUP($B359,'Tillförd energi'!$B$1:$AI$720,MATCH(C$1,'Tillförd energi'!$B$1:$AQ$1,0),FALSE)</f>
        <v>0</v>
      </c>
      <c r="D359">
        <f>VLOOKUP($B359,'Tillförd energi'!$B$1:$AI$720,MATCH(D$1,'Tillförd energi'!$B$1:$AQ$1,0),FALSE)</f>
        <v>1.4789600000000001</v>
      </c>
      <c r="E359">
        <f>VLOOKUP($B359,'Tillförd energi'!$B$1:$AI$720,MATCH(E$1,'Tillförd energi'!$B$1:$AQ$1,0),FALSE)</f>
        <v>0</v>
      </c>
      <c r="F359">
        <f>VLOOKUP($B359,'Tillförd energi'!$B$1:$AI$720,MATCH(F$1,'Tillförd energi'!$B$1:$AQ$1,0),FALSE)</f>
        <v>0</v>
      </c>
      <c r="G359">
        <f>VLOOKUP($B359,'Tillförd energi'!$B$1:$AI$720,MATCH(G$1,'Tillförd energi'!$B$1:$AQ$1,0),FALSE)</f>
        <v>0</v>
      </c>
      <c r="H359">
        <f>VLOOKUP($B359,'Tillförd energi'!$B$1:$AI$720,MATCH(H$1,'Tillförd energi'!$B$1:$AQ$1,0),FALSE)</f>
        <v>0</v>
      </c>
      <c r="I359">
        <f>VLOOKUP($B359,'Tillförd energi'!$B$1:$AI$720,MATCH(I$1,'Tillförd energi'!$B$1:$AQ$1,0),FALSE)</f>
        <v>0</v>
      </c>
      <c r="J359">
        <f>VLOOKUP($B359,'Tillförd energi'!$B$1:$AI$720,MATCH(J$1,'Tillförd energi'!$B$1:$AQ$1,0),FALSE)</f>
        <v>0</v>
      </c>
      <c r="K359">
        <f>VLOOKUP($B359,'Tillförd energi'!$B$1:$AI$720,MATCH(K$1,'Tillförd energi'!$B$1:$AQ$1,0),FALSE)</f>
        <v>0</v>
      </c>
      <c r="L359">
        <f>VLOOKUP($B359,'Tillförd energi'!$B$1:$AI$720,MATCH(L$1,'Tillförd energi'!$B$1:$AQ$1,0),FALSE)</f>
        <v>0</v>
      </c>
      <c r="M359">
        <f>VLOOKUP($B359,'Tillförd energi'!$B$1:$AI$720,MATCH(M$1,'Tillförd energi'!$B$1:$AQ$1,0),FALSE)</f>
        <v>0</v>
      </c>
      <c r="N359">
        <f>VLOOKUP($B359,'Tillförd energi'!$B$1:$AI$720,MATCH(N$1,'Tillförd energi'!$B$1:$AQ$1,0),FALSE)</f>
        <v>0</v>
      </c>
      <c r="O359">
        <f>VLOOKUP($B359,'Tillförd energi'!$B$1:$AI$720,MATCH(O$1,'Tillförd energi'!$B$1:$AQ$1,0),FALSE)</f>
        <v>0</v>
      </c>
      <c r="P359">
        <f>VLOOKUP($B359,'Tillförd energi'!$B$1:$AI$720,MATCH(P$1,'Tillförd energi'!$B$1:$AQ$1,0),FALSE)</f>
        <v>0</v>
      </c>
      <c r="Q359">
        <f>VLOOKUP($B359,'Tillförd energi'!$B$1:$AI$720,MATCH(Q$1,'Tillförd energi'!$B$1:$AQ$1,0),FALSE)</f>
        <v>0.99325799999999997</v>
      </c>
      <c r="R359">
        <f>VLOOKUP($B359,'Tillförd energi'!$B$1:$AI$720,MATCH(R$1,'Tillförd energi'!$B$1:$AQ$1,0),FALSE)</f>
        <v>0</v>
      </c>
      <c r="S359">
        <f>VLOOKUP($B359,'Tillförd energi'!$B$1:$AI$720,MATCH(S$1,'Tillförd energi'!$B$1:$AQ$1,0),FALSE)</f>
        <v>0</v>
      </c>
      <c r="T359">
        <f>VLOOKUP($B359,'Tillförd energi'!$B$1:$AI$720,MATCH(T$1,'Tillförd energi'!$B$1:$AQ$1,0),FALSE)</f>
        <v>0</v>
      </c>
      <c r="U359">
        <f>VLOOKUP($B359,'Tillförd energi'!$B$1:$AI$720,MATCH(U$1,'Tillförd energi'!$B$1:$AQ$1,0),FALSE)</f>
        <v>0</v>
      </c>
      <c r="V359">
        <f>VLOOKUP($B359,'Tillförd energi'!$B$1:$AI$720,MATCH(V$1,'Tillförd energi'!$B$1:$AQ$1,0),FALSE)</f>
        <v>0</v>
      </c>
      <c r="W359">
        <f>VLOOKUP($B359,'Tillförd energi'!$B$1:$AI$720,MATCH(W$1,'Tillförd energi'!$B$1:$AQ$1,0),FALSE)</f>
        <v>0</v>
      </c>
      <c r="X359">
        <f>VLOOKUP($B359,'Tillförd energi'!$B$1:$AI$720,MATCH(X$1,'Tillförd energi'!$B$1:$AQ$1,0),FALSE)</f>
        <v>0</v>
      </c>
      <c r="Y359">
        <f>VLOOKUP($B359,'Tillförd energi'!$B$1:$AI$720,MATCH(Y$1,'Tillförd energi'!$B$1:$AQ$1,0),FALSE)</f>
        <v>0</v>
      </c>
      <c r="Z359">
        <f>VLOOKUP($B359,'Tillförd energi'!$B$1:$AI$720,MATCH(Z$1,'Tillförd energi'!$B$1:$AQ$1,0),FALSE)</f>
        <v>0</v>
      </c>
      <c r="AA359">
        <f>VLOOKUP($B359,'Tillförd energi'!$B$1:$AI$720,MATCH(AA$1,'Tillförd energi'!$B$1:$AQ$1,0),FALSE)</f>
        <v>0</v>
      </c>
      <c r="AB359">
        <f>VLOOKUP($B359,'Tillförd energi'!$B$1:$AI$720,MATCH(AB$1,'Tillförd energi'!$B$1:$AQ$1,0),FALSE)</f>
        <v>0</v>
      </c>
      <c r="AC359">
        <f>VLOOKUP($B359,'Tillförd energi'!$B$1:$AI$720,MATCH(AC$1,'Tillförd energi'!$B$1:$AQ$1,0),FALSE)</f>
        <v>0</v>
      </c>
      <c r="AD359">
        <f>VLOOKUP($B359,'Tillförd energi'!$B$1:$AI$720,MATCH(AD$1,'Tillförd energi'!$B$1:$AQ$1,0),FALSE)</f>
        <v>23.414000000000001</v>
      </c>
      <c r="AE359">
        <f>VLOOKUP($B359,'Tillförd energi'!$B$1:$AI$720,MATCH(AE$1,'Tillförd energi'!$B$1:$AQ$1,0),FALSE)</f>
        <v>0</v>
      </c>
      <c r="AF359">
        <f>VLOOKUP($B359,'Tillförd energi'!$B$1:$AI$720,MATCH(AF$1,'Tillförd energi'!$B$1:$AQ$1,0),FALSE)</f>
        <v>3.4000000000000002E-2</v>
      </c>
      <c r="AG359">
        <f>IFERROR(VLOOKUP(B359,Miljö!$B$1:$AC$550,MATCH("Köpt mängd produktionsspecifik fjärrvärme:",Miljö!$B$1:$AC$1,0),FALSE)/1,0)</f>
        <v>0</v>
      </c>
      <c r="AI359">
        <f t="shared" si="115"/>
        <v>25.920217999999998</v>
      </c>
      <c r="AJ359">
        <f t="shared" si="116"/>
        <v>25.920217999999998</v>
      </c>
      <c r="AK359">
        <f>IF(ISERROR(1/VLOOKUP($B359,Leveranser!$B$1:$S$499,MATCH("Såld värme (GWh)",Leveranser!$B$1:$S$1,0),FALSE)),"",VLOOKUP($B359,Leveranser!$B$1:$S$499,MATCH("Såld värme (GWh)",Leveranser!$B$1:$S$1,0),FALSE))</f>
        <v>19.341999999999999</v>
      </c>
      <c r="AL359">
        <f>VLOOKUP($B359,Leveranser!$B$1:$Y$499,MATCH("Totalt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114">
        <f t="shared" si="117"/>
        <v>0.74621285978381813</v>
      </c>
      <c r="AP359" t="str">
        <f>IFERROR(VLOOKUP($B359,Miljövärden!$B$2:$H$600,7,FALSE),"Nej, saknas")</f>
        <v>Ja</v>
      </c>
      <c r="AQ359" t="str">
        <f>IFERROR(VLOOKUP($B359,Miljövärden!$B$2:$H$600,6,FALSE),"Nej, saknas")</f>
        <v>Ja</v>
      </c>
      <c r="AU359">
        <f t="shared" si="118"/>
        <v>3.4000000000000002E-2</v>
      </c>
      <c r="AV359">
        <f t="shared" si="119"/>
        <v>0</v>
      </c>
      <c r="AW359">
        <f t="shared" si="120"/>
        <v>0.99325799999999997</v>
      </c>
      <c r="AX359">
        <f t="shared" si="121"/>
        <v>0</v>
      </c>
      <c r="AZ359">
        <f t="shared" si="122"/>
        <v>0.99325799999999997</v>
      </c>
      <c r="BC359">
        <f t="shared" si="123"/>
        <v>1.4789600000000001</v>
      </c>
      <c r="BD359">
        <f t="shared" si="124"/>
        <v>0</v>
      </c>
      <c r="BE359">
        <f t="shared" si="125"/>
        <v>0.99325799999999997</v>
      </c>
      <c r="BF359">
        <f t="shared" si="126"/>
        <v>23.414000000000001</v>
      </c>
      <c r="BG359">
        <f t="shared" si="127"/>
        <v>3.4000000000000002E-2</v>
      </c>
      <c r="BH359">
        <f>VLOOKUP(B359,Miljö!$B$1:$BX$482,MATCH("Fossilandel för ursprungspecificerad el ()",Miljö!$B$1:$I$1,0),FALSE)</f>
        <v>0</v>
      </c>
      <c r="BI359">
        <f>VLOOKUP(B359,Miljö!$B$1:$BX$482,MATCH("Kärnkraftsandel för ursprungsspecificerad el ()",Miljö!$B$1:$O$1,0),FALSE)</f>
        <v>0</v>
      </c>
      <c r="BJ359">
        <f t="shared" si="128"/>
        <v>0</v>
      </c>
      <c r="BK359" t="str">
        <f>VLOOKUP(B359,Miljö!$B$1:$P$482,MATCH("Fossil andel i procent (%)",Miljö!$B$1:$P$1,0),FALSE)</f>
        <v>ET</v>
      </c>
      <c r="BL359">
        <f t="shared" si="129"/>
        <v>25.920217999999998</v>
      </c>
      <c r="BO359" s="21">
        <f t="shared" si="130"/>
        <v>5.7058162087988619E-2</v>
      </c>
      <c r="BP359" s="115">
        <f t="shared" si="131"/>
        <v>0</v>
      </c>
      <c r="BQ359" s="115">
        <f t="shared" si="132"/>
        <v>3.963153396317886E-2</v>
      </c>
      <c r="BR359" s="115">
        <f t="shared" si="133"/>
        <v>0.9033103039488326</v>
      </c>
      <c r="BT359" s="116">
        <f t="shared" si="134"/>
        <v>1</v>
      </c>
      <c r="BW359" s="115">
        <f>IF(AP359="Ja",VLOOKUP(B359,Miljövärden!$B$2:$H$600,MATCH("Total andel fossilt",Miljövärden!$B$2:$H$2,0),FALSE),"")</f>
        <v>5.7058200000000003E-2</v>
      </c>
      <c r="BX359" s="116">
        <f t="shared" si="135"/>
        <v>3.791201138442224E-8</v>
      </c>
      <c r="BZ359">
        <f t="shared" si="136"/>
        <v>3.791201138442224E-8</v>
      </c>
      <c r="CA359" s="115">
        <f t="shared" si="137"/>
        <v>0</v>
      </c>
    </row>
    <row r="360" spans="1:79">
      <c r="A360" t="s">
        <v>560</v>
      </c>
      <c r="B360" t="s">
        <v>565</v>
      </c>
      <c r="C360">
        <f>VLOOKUP($B360,'Tillförd energi'!$B$1:$AI$720,MATCH(C$1,'Tillförd energi'!$B$1:$AQ$1,0),FALSE)</f>
        <v>0</v>
      </c>
      <c r="D360">
        <f>VLOOKUP($B360,'Tillförd energi'!$B$1:$AI$720,MATCH(D$1,'Tillförd energi'!$B$1:$AQ$1,0),FALSE)</f>
        <v>0.112</v>
      </c>
      <c r="E360">
        <f>VLOOKUP($B360,'Tillförd energi'!$B$1:$AI$720,MATCH(E$1,'Tillförd energi'!$B$1:$AQ$1,0),FALSE)</f>
        <v>0</v>
      </c>
      <c r="F360">
        <f>VLOOKUP($B360,'Tillförd energi'!$B$1:$AI$720,MATCH(F$1,'Tillförd energi'!$B$1:$AQ$1,0),FALSE)</f>
        <v>0</v>
      </c>
      <c r="G360">
        <f>VLOOKUP($B360,'Tillförd energi'!$B$1:$AI$720,MATCH(G$1,'Tillförd energi'!$B$1:$AQ$1,0),FALSE)</f>
        <v>0</v>
      </c>
      <c r="H360">
        <f>VLOOKUP($B360,'Tillförd energi'!$B$1:$AI$720,MATCH(H$1,'Tillförd energi'!$B$1:$AQ$1,0),FALSE)</f>
        <v>0</v>
      </c>
      <c r="I360">
        <f>VLOOKUP($B360,'Tillförd energi'!$B$1:$AI$720,MATCH(I$1,'Tillförd energi'!$B$1:$AQ$1,0),FALSE)</f>
        <v>0</v>
      </c>
      <c r="J360">
        <f>VLOOKUP($B360,'Tillförd energi'!$B$1:$AI$720,MATCH(J$1,'Tillförd energi'!$B$1:$AQ$1,0),FALSE)</f>
        <v>0</v>
      </c>
      <c r="K360">
        <f>VLOOKUP($B360,'Tillförd energi'!$B$1:$AI$720,MATCH(K$1,'Tillförd energi'!$B$1:$AQ$1,0),FALSE)</f>
        <v>0</v>
      </c>
      <c r="L360">
        <f>VLOOKUP($B360,'Tillförd energi'!$B$1:$AI$720,MATCH(L$1,'Tillförd energi'!$B$1:$AQ$1,0),FALSE)</f>
        <v>0</v>
      </c>
      <c r="M360">
        <f>VLOOKUP($B360,'Tillförd energi'!$B$1:$AI$720,MATCH(M$1,'Tillförd energi'!$B$1:$AQ$1,0),FALSE)</f>
        <v>0</v>
      </c>
      <c r="N360">
        <f>VLOOKUP($B360,'Tillförd energi'!$B$1:$AI$720,MATCH(N$1,'Tillförd energi'!$B$1:$AQ$1,0),FALSE)</f>
        <v>0</v>
      </c>
      <c r="O360">
        <f>VLOOKUP($B360,'Tillförd energi'!$B$1:$AI$720,MATCH(O$1,'Tillförd energi'!$B$1:$AQ$1,0),FALSE)</f>
        <v>0</v>
      </c>
      <c r="P360">
        <f>VLOOKUP($B360,'Tillförd energi'!$B$1:$AI$720,MATCH(P$1,'Tillförd energi'!$B$1:$AQ$1,0),FALSE)</f>
        <v>0</v>
      </c>
      <c r="Q360">
        <f>VLOOKUP($B360,'Tillförd energi'!$B$1:$AI$720,MATCH(Q$1,'Tillförd energi'!$B$1:$AQ$1,0),FALSE)</f>
        <v>0</v>
      </c>
      <c r="R360">
        <f>VLOOKUP($B360,'Tillförd energi'!$B$1:$AI$720,MATCH(R$1,'Tillförd energi'!$B$1:$AQ$1,0),FALSE)</f>
        <v>0</v>
      </c>
      <c r="S360">
        <f>VLOOKUP($B360,'Tillförd energi'!$B$1:$AI$720,MATCH(S$1,'Tillförd energi'!$B$1:$AQ$1,0),FALSE)</f>
        <v>6.3929999999999998</v>
      </c>
      <c r="T360">
        <f>VLOOKUP($B360,'Tillförd energi'!$B$1:$AI$720,MATCH(T$1,'Tillförd energi'!$B$1:$AQ$1,0),FALSE)</f>
        <v>0</v>
      </c>
      <c r="U360">
        <f>VLOOKUP($B360,'Tillförd energi'!$B$1:$AI$720,MATCH(U$1,'Tillförd energi'!$B$1:$AQ$1,0),FALSE)</f>
        <v>0</v>
      </c>
      <c r="V360">
        <f>VLOOKUP($B360,'Tillförd energi'!$B$1:$AI$720,MATCH(V$1,'Tillförd energi'!$B$1:$AQ$1,0),FALSE)</f>
        <v>0</v>
      </c>
      <c r="W360">
        <f>VLOOKUP($B360,'Tillförd energi'!$B$1:$AI$720,MATCH(W$1,'Tillförd energi'!$B$1:$AQ$1,0),FALSE)</f>
        <v>0</v>
      </c>
      <c r="X360">
        <f>VLOOKUP($B360,'Tillförd energi'!$B$1:$AI$720,MATCH(X$1,'Tillförd energi'!$B$1:$AQ$1,0),FALSE)</f>
        <v>0</v>
      </c>
      <c r="Y360">
        <f>VLOOKUP($B360,'Tillförd energi'!$B$1:$AI$720,MATCH(Y$1,'Tillförd energi'!$B$1:$AQ$1,0),FALSE)</f>
        <v>0</v>
      </c>
      <c r="Z360">
        <f>VLOOKUP($B360,'Tillförd energi'!$B$1:$AI$720,MATCH(Z$1,'Tillförd energi'!$B$1:$AQ$1,0),FALSE)</f>
        <v>0</v>
      </c>
      <c r="AA360">
        <f>VLOOKUP($B360,'Tillförd energi'!$B$1:$AI$720,MATCH(AA$1,'Tillförd energi'!$B$1:$AQ$1,0),FALSE)</f>
        <v>0</v>
      </c>
      <c r="AB360">
        <f>VLOOKUP($B360,'Tillförd energi'!$B$1:$AI$720,MATCH(AB$1,'Tillförd energi'!$B$1:$AQ$1,0),FALSE)</f>
        <v>0</v>
      </c>
      <c r="AC360">
        <f>VLOOKUP($B360,'Tillförd energi'!$B$1:$AI$720,MATCH(AC$1,'Tillförd energi'!$B$1:$AQ$1,0),FALSE)</f>
        <v>0</v>
      </c>
      <c r="AD360">
        <f>VLOOKUP($B360,'Tillförd energi'!$B$1:$AI$720,MATCH(AD$1,'Tillförd energi'!$B$1:$AQ$1,0),FALSE)</f>
        <v>0</v>
      </c>
      <c r="AE360">
        <f>VLOOKUP($B360,'Tillförd energi'!$B$1:$AI$720,MATCH(AE$1,'Tillförd energi'!$B$1:$AQ$1,0),FALSE)</f>
        <v>0</v>
      </c>
      <c r="AF360">
        <f>VLOOKUP($B360,'Tillförd energi'!$B$1:$AI$720,MATCH(AF$1,'Tillförd energi'!$B$1:$AQ$1,0),FALSE)</f>
        <v>9.7000000000000003E-2</v>
      </c>
      <c r="AG360">
        <f>IFERROR(VLOOKUP(B360,Miljö!$B$1:$AC$550,MATCH("Köpt mängd produktionsspecifik fjärrvärme:",Miljö!$B$1:$AC$1,0),FALSE)/1,0)</f>
        <v>0</v>
      </c>
      <c r="AI360">
        <f t="shared" si="115"/>
        <v>6.6020000000000003</v>
      </c>
      <c r="AJ360">
        <f t="shared" si="116"/>
        <v>6.6020000000000003</v>
      </c>
      <c r="AK360">
        <f>IF(ISERROR(1/VLOOKUP($B360,Leveranser!$B$1:$S$499,MATCH("Såld värme (GWh)",Leveranser!$B$1:$S$1,0),FALSE)),"",VLOOKUP($B360,Leveranser!$B$1:$S$499,MATCH("Såld värme (GWh)",Leveranser!$B$1:$S$1,0),FALSE))</f>
        <v>4.9580000000000002</v>
      </c>
      <c r="AL360">
        <f>VLOOKUP($B360,Leveranser!$B$1:$Y$499,MATCH("Totalt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114">
        <f t="shared" si="117"/>
        <v>0.75098455013632237</v>
      </c>
      <c r="AP360" t="str">
        <f>IFERROR(VLOOKUP($B360,Miljövärden!$B$2:$H$600,7,FALSE),"Nej, saknas")</f>
        <v>Ja</v>
      </c>
      <c r="AQ360" t="str">
        <f>IFERROR(VLOOKUP($B360,Miljövärden!$B$2:$H$600,6,FALSE),"Nej, saknas")</f>
        <v>Ja</v>
      </c>
      <c r="AU360">
        <f t="shared" si="118"/>
        <v>9.7000000000000003E-2</v>
      </c>
      <c r="AV360">
        <f t="shared" si="119"/>
        <v>0</v>
      </c>
      <c r="AW360">
        <f t="shared" si="120"/>
        <v>0</v>
      </c>
      <c r="AX360">
        <f t="shared" si="121"/>
        <v>6.3929999999999998</v>
      </c>
      <c r="AZ360">
        <f t="shared" si="122"/>
        <v>6.3929999999999998</v>
      </c>
      <c r="BC360">
        <f t="shared" si="123"/>
        <v>0.112</v>
      </c>
      <c r="BD360">
        <f t="shared" si="124"/>
        <v>0</v>
      </c>
      <c r="BE360">
        <f t="shared" si="125"/>
        <v>6.3929999999999998</v>
      </c>
      <c r="BF360">
        <f t="shared" si="126"/>
        <v>0</v>
      </c>
      <c r="BG360">
        <f t="shared" si="127"/>
        <v>9.7000000000000003E-2</v>
      </c>
      <c r="BH360">
        <f>VLOOKUP(B360,Miljö!$B$1:$BX$482,MATCH("Fossilandel för ursprungspecificerad el ()",Miljö!$B$1:$I$1,0),FALSE)</f>
        <v>0</v>
      </c>
      <c r="BI360">
        <f>VLOOKUP(B360,Miljö!$B$1:$BX$482,MATCH("Kärnkraftsandel för ursprungsspecificerad el ()",Miljö!$B$1:$O$1,0),FALSE)</f>
        <v>0</v>
      </c>
      <c r="BJ360">
        <f t="shared" si="128"/>
        <v>0</v>
      </c>
      <c r="BK360" t="str">
        <f>VLOOKUP(B360,Miljö!$B$1:$P$482,MATCH("Fossil andel i procent (%)",Miljö!$B$1:$P$1,0),FALSE)</f>
        <v>ET</v>
      </c>
      <c r="BL360">
        <f t="shared" si="129"/>
        <v>6.6020000000000003</v>
      </c>
      <c r="BO360" s="21">
        <f t="shared" si="130"/>
        <v>1.6964556195092396E-2</v>
      </c>
      <c r="BP360" s="115">
        <f t="shared" si="131"/>
        <v>0</v>
      </c>
      <c r="BQ360" s="115">
        <f t="shared" si="132"/>
        <v>0.98303544380490759</v>
      </c>
      <c r="BR360" s="115">
        <f t="shared" si="133"/>
        <v>0</v>
      </c>
      <c r="BT360" s="116">
        <f t="shared" si="134"/>
        <v>1</v>
      </c>
      <c r="BW360" s="115">
        <f>IF(AP360="Ja",VLOOKUP(B360,Miljövärden!$B$2:$H$600,MATCH("Total andel fossilt",Miljövärden!$B$2:$H$2,0),FALSE),"")</f>
        <v>1.69646E-2</v>
      </c>
      <c r="BX360" s="116">
        <f t="shared" si="135"/>
        <v>4.3804907604028109E-8</v>
      </c>
      <c r="BZ360">
        <f t="shared" si="136"/>
        <v>4.3804907604028109E-8</v>
      </c>
      <c r="CA360" s="115">
        <f t="shared" si="137"/>
        <v>0</v>
      </c>
    </row>
    <row r="361" spans="1:79">
      <c r="A361" t="s">
        <v>560</v>
      </c>
      <c r="B361" t="s">
        <v>566</v>
      </c>
      <c r="C361">
        <f>VLOOKUP($B361,'Tillförd energi'!$B$1:$AI$720,MATCH(C$1,'Tillförd energi'!$B$1:$AQ$1,0),FALSE)</f>
        <v>0</v>
      </c>
      <c r="D361">
        <f>VLOOKUP($B361,'Tillförd energi'!$B$1:$AI$720,MATCH(D$1,'Tillförd energi'!$B$1:$AQ$1,0),FALSE)</f>
        <v>0.152</v>
      </c>
      <c r="E361">
        <f>VLOOKUP($B361,'Tillförd energi'!$B$1:$AI$720,MATCH(E$1,'Tillförd energi'!$B$1:$AQ$1,0),FALSE)</f>
        <v>0</v>
      </c>
      <c r="F361">
        <f>VLOOKUP($B361,'Tillförd energi'!$B$1:$AI$720,MATCH(F$1,'Tillförd energi'!$B$1:$AQ$1,0),FALSE)</f>
        <v>0.111</v>
      </c>
      <c r="G361">
        <f>VLOOKUP($B361,'Tillförd energi'!$B$1:$AI$720,MATCH(G$1,'Tillförd energi'!$B$1:$AQ$1,0),FALSE)</f>
        <v>0</v>
      </c>
      <c r="H361">
        <f>VLOOKUP($B361,'Tillförd energi'!$B$1:$AI$720,MATCH(H$1,'Tillförd energi'!$B$1:$AQ$1,0),FALSE)</f>
        <v>0</v>
      </c>
      <c r="I361">
        <f>VLOOKUP($B361,'Tillförd energi'!$B$1:$AI$720,MATCH(I$1,'Tillförd energi'!$B$1:$AQ$1,0),FALSE)</f>
        <v>0</v>
      </c>
      <c r="J361">
        <f>VLOOKUP($B361,'Tillförd energi'!$B$1:$AI$720,MATCH(J$1,'Tillförd energi'!$B$1:$AQ$1,0),FALSE)</f>
        <v>0</v>
      </c>
      <c r="K361">
        <f>VLOOKUP($B361,'Tillförd energi'!$B$1:$AI$720,MATCH(K$1,'Tillförd energi'!$B$1:$AQ$1,0),FALSE)</f>
        <v>0</v>
      </c>
      <c r="L361">
        <f>VLOOKUP($B361,'Tillförd energi'!$B$1:$AI$720,MATCH(L$1,'Tillförd energi'!$B$1:$AQ$1,0),FALSE)</f>
        <v>0</v>
      </c>
      <c r="M361">
        <f>VLOOKUP($B361,'Tillförd energi'!$B$1:$AI$720,MATCH(M$1,'Tillförd energi'!$B$1:$AQ$1,0),FALSE)</f>
        <v>0</v>
      </c>
      <c r="N361">
        <f>VLOOKUP($B361,'Tillförd energi'!$B$1:$AI$720,MATCH(N$1,'Tillförd energi'!$B$1:$AQ$1,0),FALSE)</f>
        <v>0</v>
      </c>
      <c r="O361">
        <f>VLOOKUP($B361,'Tillförd energi'!$B$1:$AI$720,MATCH(O$1,'Tillförd energi'!$B$1:$AQ$1,0),FALSE)</f>
        <v>12.2828</v>
      </c>
      <c r="P361">
        <f>VLOOKUP($B361,'Tillförd energi'!$B$1:$AI$720,MATCH(P$1,'Tillförd energi'!$B$1:$AQ$1,0),FALSE)</f>
        <v>5.5812099999999996</v>
      </c>
      <c r="Q361">
        <f>VLOOKUP($B361,'Tillförd energi'!$B$1:$AI$720,MATCH(Q$1,'Tillförd energi'!$B$1:$AQ$1,0),FALSE)</f>
        <v>7.5087600000000004E-2</v>
      </c>
      <c r="R361">
        <f>VLOOKUP($B361,'Tillförd energi'!$B$1:$AI$720,MATCH(R$1,'Tillförd energi'!$B$1:$AQ$1,0),FALSE)</f>
        <v>0</v>
      </c>
      <c r="S361">
        <f>VLOOKUP($B361,'Tillförd energi'!$B$1:$AI$720,MATCH(S$1,'Tillförd energi'!$B$1:$AQ$1,0),FALSE)</f>
        <v>0</v>
      </c>
      <c r="T361">
        <f>VLOOKUP($B361,'Tillförd energi'!$B$1:$AI$720,MATCH(T$1,'Tillförd energi'!$B$1:$AQ$1,0),FALSE)</f>
        <v>0</v>
      </c>
      <c r="U361">
        <f>VLOOKUP($B361,'Tillförd energi'!$B$1:$AI$720,MATCH(U$1,'Tillförd energi'!$B$1:$AQ$1,0),FALSE)</f>
        <v>0</v>
      </c>
      <c r="V361">
        <f>VLOOKUP($B361,'Tillförd energi'!$B$1:$AI$720,MATCH(V$1,'Tillförd energi'!$B$1:$AQ$1,0),FALSE)</f>
        <v>0</v>
      </c>
      <c r="W361">
        <f>VLOOKUP($B361,'Tillförd energi'!$B$1:$AI$720,MATCH(W$1,'Tillförd energi'!$B$1:$AQ$1,0),FALSE)</f>
        <v>0</v>
      </c>
      <c r="X361">
        <f>VLOOKUP($B361,'Tillförd energi'!$B$1:$AI$720,MATCH(X$1,'Tillförd energi'!$B$1:$AQ$1,0),FALSE)</f>
        <v>0</v>
      </c>
      <c r="Y361">
        <f>VLOOKUP($B361,'Tillförd energi'!$B$1:$AI$720,MATCH(Y$1,'Tillförd energi'!$B$1:$AQ$1,0),FALSE)</f>
        <v>0</v>
      </c>
      <c r="Z361">
        <f>VLOOKUP($B361,'Tillförd energi'!$B$1:$AI$720,MATCH(Z$1,'Tillförd energi'!$B$1:$AQ$1,0),FALSE)</f>
        <v>0</v>
      </c>
      <c r="AA361">
        <f>VLOOKUP($B361,'Tillförd energi'!$B$1:$AI$720,MATCH(AA$1,'Tillförd energi'!$B$1:$AQ$1,0),FALSE)</f>
        <v>0</v>
      </c>
      <c r="AB361">
        <f>VLOOKUP($B361,'Tillförd energi'!$B$1:$AI$720,MATCH(AB$1,'Tillförd energi'!$B$1:$AQ$1,0),FALSE)</f>
        <v>0</v>
      </c>
      <c r="AC361">
        <f>VLOOKUP($B361,'Tillförd energi'!$B$1:$AI$720,MATCH(AC$1,'Tillförd energi'!$B$1:$AQ$1,0),FALSE)</f>
        <v>2.4140000000000001</v>
      </c>
      <c r="AD361">
        <f>VLOOKUP($B361,'Tillförd energi'!$B$1:$AI$720,MATCH(AD$1,'Tillförd energi'!$B$1:$AQ$1,0),FALSE)</f>
        <v>30.516999999999999</v>
      </c>
      <c r="AE361">
        <f>VLOOKUP($B361,'Tillförd energi'!$B$1:$AI$720,MATCH(AE$1,'Tillförd energi'!$B$1:$AQ$1,0),FALSE)</f>
        <v>0</v>
      </c>
      <c r="AF361">
        <f>VLOOKUP($B361,'Tillförd energi'!$B$1:$AI$720,MATCH(AF$1,'Tillförd energi'!$B$1:$AQ$1,0),FALSE)</f>
        <v>0.73744600000000005</v>
      </c>
      <c r="AG361">
        <f>IFERROR(VLOOKUP(B361,Miljö!$B$1:$AC$550,MATCH("Köpt mängd produktionsspecifik fjärrvärme:",Miljö!$B$1:$AC$1,0),FALSE)/1,0)</f>
        <v>0</v>
      </c>
      <c r="AI361">
        <f t="shared" si="115"/>
        <v>51.870543599999998</v>
      </c>
      <c r="AJ361">
        <f t="shared" si="116"/>
        <v>51.870543599999998</v>
      </c>
      <c r="AK361">
        <f>IF(ISERROR(1/VLOOKUP($B361,Leveranser!$B$1:$S$499,MATCH("Såld värme (GWh)",Leveranser!$B$1:$S$1,0),FALSE)),"",VLOOKUP($B361,Leveranser!$B$1:$S$499,MATCH("Såld värme (GWh)",Leveranser!$B$1:$S$1,0),FALSE))</f>
        <v>35.92</v>
      </c>
      <c r="AL361">
        <f>VLOOKUP($B361,Leveranser!$B$1:$Y$499,MATCH("Totalt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114">
        <f t="shared" si="117"/>
        <v>0.69249322461313101</v>
      </c>
      <c r="AP361" t="str">
        <f>IFERROR(VLOOKUP($B361,Miljövärden!$B$2:$H$600,7,FALSE),"Nej, saknas")</f>
        <v>Ja</v>
      </c>
      <c r="AQ361" t="str">
        <f>IFERROR(VLOOKUP($B361,Miljövärden!$B$2:$H$600,6,FALSE),"Nej, saknas")</f>
        <v>Ja</v>
      </c>
      <c r="AU361">
        <f t="shared" si="118"/>
        <v>0.73744600000000005</v>
      </c>
      <c r="AV361">
        <f t="shared" si="119"/>
        <v>0</v>
      </c>
      <c r="AW361">
        <f t="shared" si="120"/>
        <v>17.9390976</v>
      </c>
      <c r="AX361">
        <f t="shared" si="121"/>
        <v>0</v>
      </c>
      <c r="AZ361">
        <f t="shared" si="122"/>
        <v>17.9390976</v>
      </c>
      <c r="BC361">
        <f t="shared" si="123"/>
        <v>0.26300000000000001</v>
      </c>
      <c r="BD361">
        <f t="shared" si="124"/>
        <v>0</v>
      </c>
      <c r="BE361">
        <f t="shared" si="125"/>
        <v>17.9390976</v>
      </c>
      <c r="BF361">
        <f t="shared" si="126"/>
        <v>32.930999999999997</v>
      </c>
      <c r="BG361">
        <f t="shared" si="127"/>
        <v>0.73744600000000005</v>
      </c>
      <c r="BH361">
        <f>VLOOKUP(B361,Miljö!$B$1:$BX$482,MATCH("Fossilandel för ursprungspecificerad el ()",Miljö!$B$1:$I$1,0),FALSE)</f>
        <v>0</v>
      </c>
      <c r="BI361">
        <f>VLOOKUP(B361,Miljö!$B$1:$BX$482,MATCH("Kärnkraftsandel för ursprungsspecificerad el ()",Miljö!$B$1:$O$1,0),FALSE)</f>
        <v>0</v>
      </c>
      <c r="BJ361">
        <f t="shared" si="128"/>
        <v>0</v>
      </c>
      <c r="BK361" t="str">
        <f>VLOOKUP(B361,Miljö!$B$1:$P$482,MATCH("Fossil andel i procent (%)",Miljö!$B$1:$P$1,0),FALSE)</f>
        <v>ET</v>
      </c>
      <c r="BL361">
        <f t="shared" si="129"/>
        <v>51.870543599999998</v>
      </c>
      <c r="BO361" s="21">
        <f t="shared" si="130"/>
        <v>5.0703150911262096E-3</v>
      </c>
      <c r="BP361" s="115">
        <f t="shared" si="131"/>
        <v>0</v>
      </c>
      <c r="BQ361" s="115">
        <f t="shared" si="132"/>
        <v>0.36006068770021527</v>
      </c>
      <c r="BR361" s="115">
        <f t="shared" si="133"/>
        <v>0.63486899720865853</v>
      </c>
      <c r="BT361" s="116">
        <f t="shared" si="134"/>
        <v>1</v>
      </c>
      <c r="BW361" s="115">
        <f>IF(AP361="Ja",VLOOKUP(B361,Miljövärden!$B$2:$H$600,MATCH("Total andel fossilt",Miljövärden!$B$2:$H$2,0),FALSE),"")</f>
        <v>5.0703199999999997E-3</v>
      </c>
      <c r="BX361" s="116">
        <f t="shared" si="135"/>
        <v>4.9088737900937485E-9</v>
      </c>
      <c r="BZ361">
        <f t="shared" si="136"/>
        <v>4.9088737900937485E-9</v>
      </c>
      <c r="CA361" s="115">
        <f t="shared" si="137"/>
        <v>0</v>
      </c>
    </row>
    <row r="362" spans="1:79">
      <c r="A362" t="s">
        <v>560</v>
      </c>
      <c r="B362" t="s">
        <v>567</v>
      </c>
      <c r="C362">
        <f>VLOOKUP($B362,'Tillförd energi'!$B$1:$AI$720,MATCH(C$1,'Tillförd energi'!$B$1:$AQ$1,0),FALSE)</f>
        <v>0</v>
      </c>
      <c r="D362">
        <f>VLOOKUP($B362,'Tillförd energi'!$B$1:$AI$720,MATCH(D$1,'Tillförd energi'!$B$1:$AQ$1,0),FALSE)</f>
        <v>1.28</v>
      </c>
      <c r="E362">
        <f>VLOOKUP($B362,'Tillförd energi'!$B$1:$AI$720,MATCH(E$1,'Tillförd energi'!$B$1:$AQ$1,0),FALSE)</f>
        <v>0</v>
      </c>
      <c r="F362">
        <f>VLOOKUP($B362,'Tillförd energi'!$B$1:$AI$720,MATCH(F$1,'Tillförd energi'!$B$1:$AQ$1,0),FALSE)</f>
        <v>0</v>
      </c>
      <c r="G362">
        <f>VLOOKUP($B362,'Tillförd energi'!$B$1:$AI$720,MATCH(G$1,'Tillförd energi'!$B$1:$AQ$1,0),FALSE)</f>
        <v>0</v>
      </c>
      <c r="H362">
        <f>VLOOKUP($B362,'Tillförd energi'!$B$1:$AI$720,MATCH(H$1,'Tillförd energi'!$B$1:$AQ$1,0),FALSE)</f>
        <v>0</v>
      </c>
      <c r="I362">
        <f>VLOOKUP($B362,'Tillförd energi'!$B$1:$AI$720,MATCH(I$1,'Tillförd energi'!$B$1:$AQ$1,0),FALSE)</f>
        <v>0</v>
      </c>
      <c r="J362">
        <f>VLOOKUP($B362,'Tillförd energi'!$B$1:$AI$720,MATCH(J$1,'Tillförd energi'!$B$1:$AQ$1,0),FALSE)</f>
        <v>2.3692000000000002</v>
      </c>
      <c r="K362">
        <f>VLOOKUP($B362,'Tillförd energi'!$B$1:$AI$720,MATCH(K$1,'Tillförd energi'!$B$1:$AQ$1,0),FALSE)</f>
        <v>0</v>
      </c>
      <c r="L362">
        <f>VLOOKUP($B362,'Tillförd energi'!$B$1:$AI$720,MATCH(L$1,'Tillförd energi'!$B$1:$AQ$1,0),FALSE)</f>
        <v>3.50474</v>
      </c>
      <c r="M362">
        <f>VLOOKUP($B362,'Tillförd energi'!$B$1:$AI$720,MATCH(M$1,'Tillförd energi'!$B$1:$AQ$1,0),FALSE)</f>
        <v>51.6447</v>
      </c>
      <c r="N362">
        <f>VLOOKUP($B362,'Tillförd energi'!$B$1:$AI$720,MATCH(N$1,'Tillförd energi'!$B$1:$AQ$1,0),FALSE)</f>
        <v>0</v>
      </c>
      <c r="O362">
        <f>VLOOKUP($B362,'Tillförd energi'!$B$1:$AI$720,MATCH(O$1,'Tillförd energi'!$B$1:$AQ$1,0),FALSE)</f>
        <v>22.712499999999999</v>
      </c>
      <c r="P362">
        <f>VLOOKUP($B362,'Tillförd energi'!$B$1:$AI$720,MATCH(P$1,'Tillförd energi'!$B$1:$AQ$1,0),FALSE)</f>
        <v>0</v>
      </c>
      <c r="Q362">
        <f>VLOOKUP($B362,'Tillförd energi'!$B$1:$AI$720,MATCH(Q$1,'Tillförd energi'!$B$1:$AQ$1,0),FALSE)</f>
        <v>19.032499999999999</v>
      </c>
      <c r="R362">
        <f>VLOOKUP($B362,'Tillförd energi'!$B$1:$AI$720,MATCH(R$1,'Tillförd energi'!$B$1:$AQ$1,0),FALSE)</f>
        <v>0</v>
      </c>
      <c r="S362">
        <f>VLOOKUP($B362,'Tillförd energi'!$B$1:$AI$720,MATCH(S$1,'Tillförd energi'!$B$1:$AQ$1,0),FALSE)</f>
        <v>0</v>
      </c>
      <c r="T362">
        <f>VLOOKUP($B362,'Tillförd energi'!$B$1:$AI$720,MATCH(T$1,'Tillförd energi'!$B$1:$AQ$1,0),FALSE)</f>
        <v>0</v>
      </c>
      <c r="U362">
        <f>VLOOKUP($B362,'Tillförd energi'!$B$1:$AI$720,MATCH(U$1,'Tillförd energi'!$B$1:$AQ$1,0),FALSE)</f>
        <v>0</v>
      </c>
      <c r="V362">
        <f>VLOOKUP($B362,'Tillförd energi'!$B$1:$AI$720,MATCH(V$1,'Tillförd energi'!$B$1:$AQ$1,0),FALSE)</f>
        <v>2.492</v>
      </c>
      <c r="W362">
        <f>VLOOKUP($B362,'Tillförd energi'!$B$1:$AI$720,MATCH(W$1,'Tillförd energi'!$B$1:$AQ$1,0),FALSE)</f>
        <v>0</v>
      </c>
      <c r="X362">
        <f>VLOOKUP($B362,'Tillförd energi'!$B$1:$AI$720,MATCH(X$1,'Tillförd energi'!$B$1:$AQ$1,0),FALSE)</f>
        <v>0</v>
      </c>
      <c r="Y362">
        <f>VLOOKUP($B362,'Tillförd energi'!$B$1:$AI$720,MATCH(Y$1,'Tillförd energi'!$B$1:$AQ$1,0),FALSE)</f>
        <v>0</v>
      </c>
      <c r="Z362">
        <f>VLOOKUP($B362,'Tillförd energi'!$B$1:$AI$720,MATCH(Z$1,'Tillförd energi'!$B$1:$AQ$1,0),FALSE)</f>
        <v>0</v>
      </c>
      <c r="AA362">
        <f>VLOOKUP($B362,'Tillförd energi'!$B$1:$AI$720,MATCH(AA$1,'Tillförd energi'!$B$1:$AQ$1,0),FALSE)</f>
        <v>0</v>
      </c>
      <c r="AB362">
        <f>VLOOKUP($B362,'Tillförd energi'!$B$1:$AI$720,MATCH(AB$1,'Tillförd energi'!$B$1:$AQ$1,0),FALSE)</f>
        <v>0</v>
      </c>
      <c r="AC362">
        <f>VLOOKUP($B362,'Tillförd energi'!$B$1:$AI$720,MATCH(AC$1,'Tillförd energi'!$B$1:$AQ$1,0),FALSE)</f>
        <v>34.107999999999997</v>
      </c>
      <c r="AD362">
        <f>VLOOKUP($B362,'Tillförd energi'!$B$1:$AI$720,MATCH(AD$1,'Tillförd energi'!$B$1:$AQ$1,0),FALSE)</f>
        <v>0</v>
      </c>
      <c r="AE362">
        <f>VLOOKUP($B362,'Tillförd energi'!$B$1:$AI$720,MATCH(AE$1,'Tillförd energi'!$B$1:$AQ$1,0),FALSE)</f>
        <v>0</v>
      </c>
      <c r="AF362">
        <f>VLOOKUP($B362,'Tillförd energi'!$B$1:$AI$720,MATCH(AF$1,'Tillförd energi'!$B$1:$AQ$1,0),FALSE)</f>
        <v>4.2903799999999999</v>
      </c>
      <c r="AG362">
        <f>IFERROR(VLOOKUP(B362,Miljö!$B$1:$AC$550,MATCH("Köpt mängd produktionsspecifik fjärrvärme:",Miljö!$B$1:$AC$1,0),FALSE)/1,0)</f>
        <v>0</v>
      </c>
      <c r="AI362">
        <f t="shared" si="115"/>
        <v>141.43402</v>
      </c>
      <c r="AJ362">
        <f t="shared" si="116"/>
        <v>141.43402</v>
      </c>
      <c r="AK362">
        <f>IF(ISERROR(1/VLOOKUP($B362,Leveranser!$B$1:$S$499,MATCH("Såld värme (GWh)",Leveranser!$B$1:$S$1,0),FALSE)),"",VLOOKUP($B362,Leveranser!$B$1:$S$499,MATCH("Såld värme (GWh)",Leveranser!$B$1:$S$1,0),FALSE))</f>
        <v>103.55200000000001</v>
      </c>
      <c r="AL362">
        <f>VLOOKUP($B362,Leveranser!$B$1:$Y$499,MATCH("Totalt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114">
        <f t="shared" si="117"/>
        <v>0.732157652027426</v>
      </c>
      <c r="AP362" t="str">
        <f>IFERROR(VLOOKUP($B362,Miljövärden!$B$2:$H$600,7,FALSE),"Nej, saknas")</f>
        <v>Ja</v>
      </c>
      <c r="AQ362" t="str">
        <f>IFERROR(VLOOKUP($B362,Miljövärden!$B$2:$H$600,6,FALSE),"Nej, saknas")</f>
        <v>Ja</v>
      </c>
      <c r="AU362">
        <f t="shared" si="118"/>
        <v>4.2903799999999999</v>
      </c>
      <c r="AV362">
        <f t="shared" si="119"/>
        <v>0</v>
      </c>
      <c r="AW362">
        <f t="shared" si="120"/>
        <v>93.389700000000005</v>
      </c>
      <c r="AX362">
        <f t="shared" si="121"/>
        <v>0</v>
      </c>
      <c r="AZ362">
        <f t="shared" si="122"/>
        <v>99.386440000000007</v>
      </c>
      <c r="BC362">
        <f t="shared" si="123"/>
        <v>1.28</v>
      </c>
      <c r="BD362">
        <f t="shared" si="124"/>
        <v>0</v>
      </c>
      <c r="BE362">
        <f t="shared" si="125"/>
        <v>95.881700000000009</v>
      </c>
      <c r="BF362">
        <f t="shared" si="126"/>
        <v>39.981939999999994</v>
      </c>
      <c r="BG362">
        <f t="shared" si="127"/>
        <v>4.2903799999999999</v>
      </c>
      <c r="BH362">
        <f>VLOOKUP(B362,Miljö!$B$1:$BX$482,MATCH("Fossilandel för ursprungspecificerad el ()",Miljö!$B$1:$I$1,0),FALSE)</f>
        <v>0</v>
      </c>
      <c r="BI362">
        <f>VLOOKUP(B362,Miljö!$B$1:$BX$482,MATCH("Kärnkraftsandel för ursprungsspecificerad el ()",Miljö!$B$1:$O$1,0),FALSE)</f>
        <v>0</v>
      </c>
      <c r="BJ362">
        <f t="shared" si="128"/>
        <v>0</v>
      </c>
      <c r="BK362" t="str">
        <f>VLOOKUP(B362,Miljö!$B$1:$P$482,MATCH("Fossil andel i procent (%)",Miljö!$B$1:$P$1,0),FALSE)</f>
        <v>ET</v>
      </c>
      <c r="BL362">
        <f t="shared" si="129"/>
        <v>141.43402</v>
      </c>
      <c r="BO362" s="21">
        <f t="shared" si="130"/>
        <v>9.0501563909446969E-3</v>
      </c>
      <c r="BP362" s="115">
        <f t="shared" si="131"/>
        <v>0</v>
      </c>
      <c r="BQ362" s="115">
        <f t="shared" si="132"/>
        <v>0.70826014844236207</v>
      </c>
      <c r="BR362" s="115">
        <f t="shared" si="133"/>
        <v>0.28268969516669323</v>
      </c>
      <c r="BT362" s="116">
        <f t="shared" si="134"/>
        <v>1</v>
      </c>
      <c r="BW362" s="115">
        <f>IF(AP362="Ja",VLOOKUP(B362,Miljövärden!$B$2:$H$600,MATCH("Total andel fossilt",Miljövärden!$B$2:$H$2,0),FALSE),"")</f>
        <v>9.0501599999999998E-3</v>
      </c>
      <c r="BX362" s="116">
        <f t="shared" si="135"/>
        <v>3.6090553028750305E-9</v>
      </c>
      <c r="BZ362">
        <f t="shared" si="136"/>
        <v>3.6090553028750305E-9</v>
      </c>
      <c r="CA362" s="115">
        <f t="shared" si="137"/>
        <v>0</v>
      </c>
    </row>
    <row r="363" spans="1:79">
      <c r="A363" t="s">
        <v>560</v>
      </c>
      <c r="B363" t="s">
        <v>568</v>
      </c>
      <c r="C363">
        <f>VLOOKUP($B363,'Tillförd energi'!$B$1:$AI$720,MATCH(C$1,'Tillförd energi'!$B$1:$AQ$1,0),FALSE)</f>
        <v>0</v>
      </c>
      <c r="D363">
        <f>VLOOKUP($B363,'Tillförd energi'!$B$1:$AI$720,MATCH(D$1,'Tillförd energi'!$B$1:$AQ$1,0),FALSE)</f>
        <v>0.47499999999999998</v>
      </c>
      <c r="E363">
        <f>VLOOKUP($B363,'Tillförd energi'!$B$1:$AI$720,MATCH(E$1,'Tillförd energi'!$B$1:$AQ$1,0),FALSE)</f>
        <v>0</v>
      </c>
      <c r="F363">
        <f>VLOOKUP($B363,'Tillförd energi'!$B$1:$AI$720,MATCH(F$1,'Tillförd energi'!$B$1:$AQ$1,0),FALSE)</f>
        <v>0</v>
      </c>
      <c r="G363">
        <f>VLOOKUP($B363,'Tillförd energi'!$B$1:$AI$720,MATCH(G$1,'Tillförd energi'!$B$1:$AQ$1,0),FALSE)</f>
        <v>0</v>
      </c>
      <c r="H363">
        <f>VLOOKUP($B363,'Tillförd energi'!$B$1:$AI$720,MATCH(H$1,'Tillförd energi'!$B$1:$AQ$1,0),FALSE)</f>
        <v>0</v>
      </c>
      <c r="I363">
        <f>VLOOKUP($B363,'Tillförd energi'!$B$1:$AI$720,MATCH(I$1,'Tillförd energi'!$B$1:$AQ$1,0),FALSE)</f>
        <v>0</v>
      </c>
      <c r="J363">
        <f>VLOOKUP($B363,'Tillförd energi'!$B$1:$AI$720,MATCH(J$1,'Tillförd energi'!$B$1:$AQ$1,0),FALSE)</f>
        <v>0</v>
      </c>
      <c r="K363">
        <f>VLOOKUP($B363,'Tillförd energi'!$B$1:$AI$720,MATCH(K$1,'Tillförd energi'!$B$1:$AQ$1,0),FALSE)</f>
        <v>0</v>
      </c>
      <c r="L363">
        <f>VLOOKUP($B363,'Tillförd energi'!$B$1:$AI$720,MATCH(L$1,'Tillförd energi'!$B$1:$AQ$1,0),FALSE)</f>
        <v>0</v>
      </c>
      <c r="M363">
        <f>VLOOKUP($B363,'Tillförd energi'!$B$1:$AI$720,MATCH(M$1,'Tillförd energi'!$B$1:$AQ$1,0),FALSE)</f>
        <v>13.256</v>
      </c>
      <c r="N363">
        <f>VLOOKUP($B363,'Tillförd energi'!$B$1:$AI$720,MATCH(N$1,'Tillförd energi'!$B$1:$AQ$1,0),FALSE)</f>
        <v>7.0609999999999999</v>
      </c>
      <c r="O363">
        <f>VLOOKUP($B363,'Tillförd energi'!$B$1:$AI$720,MATCH(O$1,'Tillförd energi'!$B$1:$AQ$1,0),FALSE)</f>
        <v>0</v>
      </c>
      <c r="P363">
        <f>VLOOKUP($B363,'Tillförd energi'!$B$1:$AI$720,MATCH(P$1,'Tillförd energi'!$B$1:$AQ$1,0),FALSE)</f>
        <v>0</v>
      </c>
      <c r="Q363">
        <f>VLOOKUP($B363,'Tillförd energi'!$B$1:$AI$720,MATCH(Q$1,'Tillförd energi'!$B$1:$AQ$1,0),FALSE)</f>
        <v>4.6029999999999998</v>
      </c>
      <c r="R363">
        <f>VLOOKUP($B363,'Tillförd energi'!$B$1:$AI$720,MATCH(R$1,'Tillförd energi'!$B$1:$AQ$1,0),FALSE)</f>
        <v>0</v>
      </c>
      <c r="S363">
        <f>VLOOKUP($B363,'Tillförd energi'!$B$1:$AI$720,MATCH(S$1,'Tillförd energi'!$B$1:$AQ$1,0),FALSE)</f>
        <v>0</v>
      </c>
      <c r="T363">
        <f>VLOOKUP($B363,'Tillförd energi'!$B$1:$AI$720,MATCH(T$1,'Tillförd energi'!$B$1:$AQ$1,0),FALSE)</f>
        <v>0</v>
      </c>
      <c r="U363">
        <f>VLOOKUP($B363,'Tillförd energi'!$B$1:$AI$720,MATCH(U$1,'Tillförd energi'!$B$1:$AQ$1,0),FALSE)</f>
        <v>0</v>
      </c>
      <c r="V363">
        <f>VLOOKUP($B363,'Tillförd energi'!$B$1:$AI$720,MATCH(V$1,'Tillförd energi'!$B$1:$AQ$1,0),FALSE)</f>
        <v>0</v>
      </c>
      <c r="W363">
        <f>VLOOKUP($B363,'Tillförd energi'!$B$1:$AI$720,MATCH(W$1,'Tillförd energi'!$B$1:$AQ$1,0),FALSE)</f>
        <v>0</v>
      </c>
      <c r="X363">
        <f>VLOOKUP($B363,'Tillförd energi'!$B$1:$AI$720,MATCH(X$1,'Tillförd energi'!$B$1:$AQ$1,0),FALSE)</f>
        <v>0</v>
      </c>
      <c r="Y363">
        <f>VLOOKUP($B363,'Tillförd energi'!$B$1:$AI$720,MATCH(Y$1,'Tillförd energi'!$B$1:$AQ$1,0),FALSE)</f>
        <v>0</v>
      </c>
      <c r="Z363">
        <f>VLOOKUP($B363,'Tillförd energi'!$B$1:$AI$720,MATCH(Z$1,'Tillförd energi'!$B$1:$AQ$1,0),FALSE)</f>
        <v>0</v>
      </c>
      <c r="AA363">
        <f>VLOOKUP($B363,'Tillförd energi'!$B$1:$AI$720,MATCH(AA$1,'Tillförd energi'!$B$1:$AQ$1,0),FALSE)</f>
        <v>0</v>
      </c>
      <c r="AB363">
        <f>VLOOKUP($B363,'Tillförd energi'!$B$1:$AI$720,MATCH(AB$1,'Tillförd energi'!$B$1:$AQ$1,0),FALSE)</f>
        <v>0</v>
      </c>
      <c r="AC363">
        <f>VLOOKUP($B363,'Tillförd energi'!$B$1:$AI$720,MATCH(AC$1,'Tillförd energi'!$B$1:$AQ$1,0),FALSE)</f>
        <v>7.1580000000000004</v>
      </c>
      <c r="AD363">
        <f>VLOOKUP($B363,'Tillförd energi'!$B$1:$AI$720,MATCH(AD$1,'Tillförd energi'!$B$1:$AQ$1,0),FALSE)</f>
        <v>3.7549999999999999</v>
      </c>
      <c r="AE363">
        <f>VLOOKUP($B363,'Tillförd energi'!$B$1:$AI$720,MATCH(AE$1,'Tillförd energi'!$B$1:$AQ$1,0),FALSE)</f>
        <v>0</v>
      </c>
      <c r="AF363">
        <f>VLOOKUP($B363,'Tillförd energi'!$B$1:$AI$720,MATCH(AF$1,'Tillförd energi'!$B$1:$AQ$1,0),FALSE)</f>
        <v>0.95299999999999996</v>
      </c>
      <c r="AG363">
        <f>IFERROR(VLOOKUP(B363,Miljö!$B$1:$AC$550,MATCH("Köpt mängd produktionsspecifik fjärrvärme:",Miljö!$B$1:$AC$1,0),FALSE)/1,0)</f>
        <v>0</v>
      </c>
      <c r="AI363">
        <f t="shared" si="115"/>
        <v>37.26100000000001</v>
      </c>
      <c r="AJ363">
        <f t="shared" si="116"/>
        <v>37.26100000000001</v>
      </c>
      <c r="AK363">
        <f>IF(ISERROR(1/VLOOKUP($B363,Leveranser!$B$1:$S$499,MATCH("Såld värme (GWh)",Leveranser!$B$1:$S$1,0),FALSE)),"",VLOOKUP($B363,Leveranser!$B$1:$S$499,MATCH("Såld värme (GWh)",Leveranser!$B$1:$S$1,0),FALSE))</f>
        <v>24.094000000000001</v>
      </c>
      <c r="AL363">
        <f>VLOOKUP($B363,Leveranser!$B$1:$Y$499,MATCH("Totalt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114">
        <f t="shared" si="117"/>
        <v>0.64662784144279528</v>
      </c>
      <c r="AP363" t="str">
        <f>IFERROR(VLOOKUP($B363,Miljövärden!$B$2:$H$600,7,FALSE),"Nej, saknas")</f>
        <v>Ja</v>
      </c>
      <c r="AQ363" t="str">
        <f>IFERROR(VLOOKUP($B363,Miljövärden!$B$2:$H$600,6,FALSE),"Nej, saknas")</f>
        <v>Ja</v>
      </c>
      <c r="AU363">
        <f t="shared" si="118"/>
        <v>0.95299999999999996</v>
      </c>
      <c r="AV363">
        <f t="shared" si="119"/>
        <v>0</v>
      </c>
      <c r="AW363">
        <f t="shared" si="120"/>
        <v>24.92</v>
      </c>
      <c r="AX363">
        <f t="shared" si="121"/>
        <v>0</v>
      </c>
      <c r="AZ363">
        <f t="shared" si="122"/>
        <v>24.92</v>
      </c>
      <c r="BC363">
        <f t="shared" si="123"/>
        <v>0.47499999999999998</v>
      </c>
      <c r="BD363">
        <f t="shared" si="124"/>
        <v>0</v>
      </c>
      <c r="BE363">
        <f t="shared" si="125"/>
        <v>24.92</v>
      </c>
      <c r="BF363">
        <f t="shared" si="126"/>
        <v>10.913</v>
      </c>
      <c r="BG363">
        <f t="shared" si="127"/>
        <v>0.95299999999999996</v>
      </c>
      <c r="BH363">
        <f>VLOOKUP(B363,Miljö!$B$1:$BX$482,MATCH("Fossilandel för ursprungspecificerad el ()",Miljö!$B$1:$I$1,0),FALSE)</f>
        <v>0</v>
      </c>
      <c r="BI363">
        <f>VLOOKUP(B363,Miljö!$B$1:$BX$482,MATCH("Kärnkraftsandel för ursprungsspecificerad el ()",Miljö!$B$1:$O$1,0),FALSE)</f>
        <v>0</v>
      </c>
      <c r="BJ363">
        <f t="shared" si="128"/>
        <v>0</v>
      </c>
      <c r="BK363" t="str">
        <f>VLOOKUP(B363,Miljö!$B$1:$P$482,MATCH("Fossil andel i procent (%)",Miljö!$B$1:$P$1,0),FALSE)</f>
        <v>ET</v>
      </c>
      <c r="BL363">
        <f t="shared" si="129"/>
        <v>37.26100000000001</v>
      </c>
      <c r="BO363" s="21">
        <f t="shared" si="130"/>
        <v>1.274791336786452E-2</v>
      </c>
      <c r="BP363" s="115">
        <f t="shared" si="131"/>
        <v>0</v>
      </c>
      <c r="BQ363" s="115">
        <f t="shared" si="132"/>
        <v>0.69437213171949208</v>
      </c>
      <c r="BR363" s="115">
        <f t="shared" si="133"/>
        <v>0.29287995491264318</v>
      </c>
      <c r="BT363" s="116">
        <f t="shared" si="134"/>
        <v>0.99999999999999978</v>
      </c>
      <c r="BW363" s="115">
        <f>IF(AP363="Ja",VLOOKUP(B363,Miljövärden!$B$2:$H$600,MATCH("Total andel fossilt",Miljövärden!$B$2:$H$2,0),FALSE),"")</f>
        <v>1.27479E-2</v>
      </c>
      <c r="BX363" s="116">
        <f t="shared" si="135"/>
        <v>-1.3367864520191786E-8</v>
      </c>
      <c r="BZ363">
        <f t="shared" si="136"/>
        <v>-1.3367864520191786E-8</v>
      </c>
      <c r="CA363" s="115">
        <f t="shared" si="137"/>
        <v>0</v>
      </c>
    </row>
    <row r="364" spans="1:79">
      <c r="A364" t="s">
        <v>560</v>
      </c>
      <c r="B364" t="s">
        <v>569</v>
      </c>
      <c r="C364">
        <f>VLOOKUP($B364,'Tillförd energi'!$B$1:$AI$720,MATCH(C$1,'Tillförd energi'!$B$1:$AQ$1,0),FALSE)</f>
        <v>0</v>
      </c>
      <c r="D364">
        <f>VLOOKUP($B364,'Tillförd energi'!$B$1:$AI$720,MATCH(D$1,'Tillförd energi'!$B$1:$AQ$1,0),FALSE)</f>
        <v>0.93400000000000005</v>
      </c>
      <c r="E364">
        <f>VLOOKUP($B364,'Tillförd energi'!$B$1:$AI$720,MATCH(E$1,'Tillförd energi'!$B$1:$AQ$1,0),FALSE)</f>
        <v>0</v>
      </c>
      <c r="F364">
        <f>VLOOKUP($B364,'Tillförd energi'!$B$1:$AI$720,MATCH(F$1,'Tillförd energi'!$B$1:$AQ$1,0),FALSE)</f>
        <v>0.47058800000000001</v>
      </c>
      <c r="G364">
        <f>VLOOKUP($B364,'Tillförd energi'!$B$1:$AI$720,MATCH(G$1,'Tillförd energi'!$B$1:$AQ$1,0),FALSE)</f>
        <v>0</v>
      </c>
      <c r="H364">
        <f>VLOOKUP($B364,'Tillförd energi'!$B$1:$AI$720,MATCH(H$1,'Tillförd energi'!$B$1:$AQ$1,0),FALSE)</f>
        <v>0</v>
      </c>
      <c r="I364">
        <f>VLOOKUP($B364,'Tillförd energi'!$B$1:$AI$720,MATCH(I$1,'Tillförd energi'!$B$1:$AQ$1,0),FALSE)</f>
        <v>0</v>
      </c>
      <c r="J364">
        <f>VLOOKUP($B364,'Tillförd energi'!$B$1:$AI$720,MATCH(J$1,'Tillförd energi'!$B$1:$AQ$1,0),FALSE)</f>
        <v>0</v>
      </c>
      <c r="K364">
        <f>VLOOKUP($B364,'Tillförd energi'!$B$1:$AI$720,MATCH(K$1,'Tillförd energi'!$B$1:$AQ$1,0),FALSE)</f>
        <v>0</v>
      </c>
      <c r="L364">
        <f>VLOOKUP($B364,'Tillförd energi'!$B$1:$AI$720,MATCH(L$1,'Tillförd energi'!$B$1:$AQ$1,0),FALSE)</f>
        <v>0</v>
      </c>
      <c r="M364">
        <f>VLOOKUP($B364,'Tillförd energi'!$B$1:$AI$720,MATCH(M$1,'Tillförd energi'!$B$1:$AQ$1,0),FALSE)</f>
        <v>0</v>
      </c>
      <c r="N364">
        <f>VLOOKUP($B364,'Tillförd energi'!$B$1:$AI$720,MATCH(N$1,'Tillförd energi'!$B$1:$AQ$1,0),FALSE)</f>
        <v>0</v>
      </c>
      <c r="O364">
        <f>VLOOKUP($B364,'Tillförd energi'!$B$1:$AI$720,MATCH(O$1,'Tillförd energi'!$B$1:$AQ$1,0),FALSE)</f>
        <v>0</v>
      </c>
      <c r="P364">
        <f>VLOOKUP($B364,'Tillförd energi'!$B$1:$AI$720,MATCH(P$1,'Tillförd energi'!$B$1:$AQ$1,0),FALSE)</f>
        <v>0</v>
      </c>
      <c r="Q364">
        <f>VLOOKUP($B364,'Tillförd energi'!$B$1:$AI$720,MATCH(Q$1,'Tillförd energi'!$B$1:$AQ$1,0),FALSE)</f>
        <v>1.72353</v>
      </c>
      <c r="R364">
        <f>VLOOKUP($B364,'Tillförd energi'!$B$1:$AI$720,MATCH(R$1,'Tillförd energi'!$B$1:$AQ$1,0),FALSE)</f>
        <v>0</v>
      </c>
      <c r="S364">
        <f>VLOOKUP($B364,'Tillförd energi'!$B$1:$AI$720,MATCH(S$1,'Tillförd energi'!$B$1:$AQ$1,0),FALSE)</f>
        <v>0</v>
      </c>
      <c r="T364">
        <f>VLOOKUP($B364,'Tillförd energi'!$B$1:$AI$720,MATCH(T$1,'Tillförd energi'!$B$1:$AQ$1,0),FALSE)</f>
        <v>0</v>
      </c>
      <c r="U364">
        <f>VLOOKUP($B364,'Tillförd energi'!$B$1:$AI$720,MATCH(U$1,'Tillförd energi'!$B$1:$AQ$1,0),FALSE)</f>
        <v>0</v>
      </c>
      <c r="V364">
        <f>VLOOKUP($B364,'Tillförd energi'!$B$1:$AI$720,MATCH(V$1,'Tillförd energi'!$B$1:$AQ$1,0),FALSE)</f>
        <v>0</v>
      </c>
      <c r="W364">
        <f>VLOOKUP($B364,'Tillförd energi'!$B$1:$AI$720,MATCH(W$1,'Tillförd energi'!$B$1:$AQ$1,0),FALSE)</f>
        <v>0</v>
      </c>
      <c r="X364">
        <f>VLOOKUP($B364,'Tillförd energi'!$B$1:$AI$720,MATCH(X$1,'Tillförd energi'!$B$1:$AQ$1,0),FALSE)</f>
        <v>0</v>
      </c>
      <c r="Y364">
        <f>VLOOKUP($B364,'Tillförd energi'!$B$1:$AI$720,MATCH(Y$1,'Tillförd energi'!$B$1:$AQ$1,0),FALSE)</f>
        <v>0</v>
      </c>
      <c r="Z364">
        <f>VLOOKUP($B364,'Tillförd energi'!$B$1:$AI$720,MATCH(Z$1,'Tillförd energi'!$B$1:$AQ$1,0),FALSE)</f>
        <v>0</v>
      </c>
      <c r="AA364">
        <f>VLOOKUP($B364,'Tillförd energi'!$B$1:$AI$720,MATCH(AA$1,'Tillförd energi'!$B$1:$AQ$1,0),FALSE)</f>
        <v>0</v>
      </c>
      <c r="AB364">
        <f>VLOOKUP($B364,'Tillförd energi'!$B$1:$AI$720,MATCH(AB$1,'Tillförd energi'!$B$1:$AQ$1,0),FALSE)</f>
        <v>0</v>
      </c>
      <c r="AC364">
        <f>VLOOKUP($B364,'Tillförd energi'!$B$1:$AI$720,MATCH(AC$1,'Tillförd energi'!$B$1:$AQ$1,0),FALSE)</f>
        <v>0</v>
      </c>
      <c r="AD364">
        <f>VLOOKUP($B364,'Tillförd energi'!$B$1:$AI$720,MATCH(AD$1,'Tillförd energi'!$B$1:$AQ$1,0),FALSE)</f>
        <v>12.375</v>
      </c>
      <c r="AE364">
        <f>VLOOKUP($B364,'Tillförd energi'!$B$1:$AI$720,MATCH(AE$1,'Tillförd energi'!$B$1:$AQ$1,0),FALSE)</f>
        <v>0</v>
      </c>
      <c r="AF364">
        <f>VLOOKUP($B364,'Tillförd energi'!$B$1:$AI$720,MATCH(AF$1,'Tillförd energi'!$B$1:$AQ$1,0),FALSE)</f>
        <v>5.3999999999999999E-2</v>
      </c>
      <c r="AG364">
        <f>IFERROR(VLOOKUP(B364,Miljö!$B$1:$AC$550,MATCH("Köpt mängd produktionsspecifik fjärrvärme:",Miljö!$B$1:$AC$1,0),FALSE)/1,0)</f>
        <v>0</v>
      </c>
      <c r="AI364">
        <f t="shared" si="115"/>
        <v>15.557118000000001</v>
      </c>
      <c r="AJ364">
        <f t="shared" si="116"/>
        <v>15.557118000000001</v>
      </c>
      <c r="AK364">
        <f>IF(ISERROR(1/VLOOKUP($B364,Leveranser!$B$1:$S$499,MATCH("Såld värme (GWh)",Leveranser!$B$1:$S$1,0),FALSE)),"",VLOOKUP($B364,Leveranser!$B$1:$S$499,MATCH("Såld värme (GWh)",Leveranser!$B$1:$S$1,0),FALSE))</f>
        <v>13.465999999999999</v>
      </c>
      <c r="AL364">
        <f>VLOOKUP($B364,Leveranser!$B$1:$Y$499,MATCH("Totalt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114">
        <f t="shared" si="117"/>
        <v>0.86558448679247646</v>
      </c>
      <c r="AP364" t="str">
        <f>IFERROR(VLOOKUP($B364,Miljövärden!$B$2:$H$600,7,FALSE),"Nej, saknas")</f>
        <v>Ja</v>
      </c>
      <c r="AQ364" t="str">
        <f>IFERROR(VLOOKUP($B364,Miljövärden!$B$2:$H$600,6,FALSE),"Nej, saknas")</f>
        <v>Ja</v>
      </c>
      <c r="AU364">
        <f t="shared" si="118"/>
        <v>5.3999999999999999E-2</v>
      </c>
      <c r="AV364">
        <f t="shared" si="119"/>
        <v>0</v>
      </c>
      <c r="AW364">
        <f t="shared" si="120"/>
        <v>1.72353</v>
      </c>
      <c r="AX364">
        <f t="shared" si="121"/>
        <v>0</v>
      </c>
      <c r="AZ364">
        <f t="shared" si="122"/>
        <v>1.72353</v>
      </c>
      <c r="BC364">
        <f t="shared" si="123"/>
        <v>1.4045879999999999</v>
      </c>
      <c r="BD364">
        <f t="shared" si="124"/>
        <v>0</v>
      </c>
      <c r="BE364">
        <f t="shared" si="125"/>
        <v>1.72353</v>
      </c>
      <c r="BF364">
        <f t="shared" si="126"/>
        <v>12.375</v>
      </c>
      <c r="BG364">
        <f t="shared" si="127"/>
        <v>5.3999999999999999E-2</v>
      </c>
      <c r="BH364">
        <f>VLOOKUP(B364,Miljö!$B$1:$BX$482,MATCH("Fossilandel för ursprungspecificerad el ()",Miljö!$B$1:$I$1,0),FALSE)</f>
        <v>0</v>
      </c>
      <c r="BI364">
        <f>VLOOKUP(B364,Miljö!$B$1:$BX$482,MATCH("Kärnkraftsandel för ursprungsspecificerad el ()",Miljö!$B$1:$O$1,0),FALSE)</f>
        <v>0</v>
      </c>
      <c r="BJ364">
        <f t="shared" si="128"/>
        <v>0</v>
      </c>
      <c r="BK364" t="str">
        <f>VLOOKUP(B364,Miljö!$B$1:$P$482,MATCH("Fossil andel i procent (%)",Miljö!$B$1:$P$1,0),FALSE)</f>
        <v>ET</v>
      </c>
      <c r="BL364">
        <f t="shared" si="129"/>
        <v>15.557118000000001</v>
      </c>
      <c r="BO364" s="21">
        <f t="shared" si="130"/>
        <v>9.028587428596993E-2</v>
      </c>
      <c r="BP364" s="115">
        <f t="shared" si="131"/>
        <v>0</v>
      </c>
      <c r="BQ364" s="115">
        <f t="shared" si="132"/>
        <v>0.114258309283249</v>
      </c>
      <c r="BR364" s="115">
        <f t="shared" si="133"/>
        <v>0.795455816430781</v>
      </c>
      <c r="BT364" s="116">
        <f t="shared" si="134"/>
        <v>1</v>
      </c>
      <c r="BW364" s="115">
        <f>IF(AP364="Ja",VLOOKUP(B364,Miljövärden!$B$2:$H$600,MATCH("Total andel fossilt",Miljövärden!$B$2:$H$2,0),FALSE),"")</f>
        <v>9.0286099999999994E-2</v>
      </c>
      <c r="BX364" s="116">
        <f t="shared" si="135"/>
        <v>2.2571403006377277E-7</v>
      </c>
      <c r="BZ364">
        <f t="shared" si="136"/>
        <v>2.2571403006377277E-7</v>
      </c>
      <c r="CA364" s="115">
        <f t="shared" si="137"/>
        <v>0</v>
      </c>
    </row>
    <row r="365" spans="1:79">
      <c r="A365" t="s">
        <v>560</v>
      </c>
      <c r="B365" t="s">
        <v>570</v>
      </c>
      <c r="C365">
        <f>VLOOKUP($B365,'Tillförd energi'!$B$1:$AI$720,MATCH(C$1,'Tillförd energi'!$B$1:$AQ$1,0),FALSE)</f>
        <v>0</v>
      </c>
      <c r="D365">
        <f>VLOOKUP($B365,'Tillförd energi'!$B$1:$AI$720,MATCH(D$1,'Tillförd energi'!$B$1:$AQ$1,0),FALSE)</f>
        <v>0</v>
      </c>
      <c r="E365">
        <f>VLOOKUP($B365,'Tillförd energi'!$B$1:$AI$720,MATCH(E$1,'Tillförd energi'!$B$1:$AQ$1,0),FALSE)</f>
        <v>0</v>
      </c>
      <c r="F365">
        <f>VLOOKUP($B365,'Tillförd energi'!$B$1:$AI$720,MATCH(F$1,'Tillförd energi'!$B$1:$AQ$1,0),FALSE)</f>
        <v>0</v>
      </c>
      <c r="G365">
        <f>VLOOKUP($B365,'Tillförd energi'!$B$1:$AI$720,MATCH(G$1,'Tillförd energi'!$B$1:$AQ$1,0),FALSE)</f>
        <v>0</v>
      </c>
      <c r="H365">
        <f>VLOOKUP($B365,'Tillförd energi'!$B$1:$AI$720,MATCH(H$1,'Tillförd energi'!$B$1:$AQ$1,0),FALSE)</f>
        <v>0</v>
      </c>
      <c r="I365">
        <f>VLOOKUP($B365,'Tillförd energi'!$B$1:$AI$720,MATCH(I$1,'Tillförd energi'!$B$1:$AQ$1,0),FALSE)</f>
        <v>0</v>
      </c>
      <c r="J365">
        <f>VLOOKUP($B365,'Tillförd energi'!$B$1:$AI$720,MATCH(J$1,'Tillförd energi'!$B$1:$AQ$1,0),FALSE)</f>
        <v>0</v>
      </c>
      <c r="K365">
        <f>VLOOKUP($B365,'Tillförd energi'!$B$1:$AI$720,MATCH(K$1,'Tillförd energi'!$B$1:$AQ$1,0),FALSE)</f>
        <v>0</v>
      </c>
      <c r="L365">
        <f>VLOOKUP($B365,'Tillförd energi'!$B$1:$AI$720,MATCH(L$1,'Tillförd energi'!$B$1:$AQ$1,0),FALSE)</f>
        <v>0</v>
      </c>
      <c r="M365">
        <f>VLOOKUP($B365,'Tillförd energi'!$B$1:$AI$720,MATCH(M$1,'Tillförd energi'!$B$1:$AQ$1,0),FALSE)</f>
        <v>0</v>
      </c>
      <c r="N365">
        <f>VLOOKUP($B365,'Tillförd energi'!$B$1:$AI$720,MATCH(N$1,'Tillförd energi'!$B$1:$AQ$1,0),FALSE)</f>
        <v>0</v>
      </c>
      <c r="O365">
        <f>VLOOKUP($B365,'Tillförd energi'!$B$1:$AI$720,MATCH(O$1,'Tillförd energi'!$B$1:$AQ$1,0),FALSE)</f>
        <v>0</v>
      </c>
      <c r="P365">
        <f>VLOOKUP($B365,'Tillförd energi'!$B$1:$AI$720,MATCH(P$1,'Tillförd energi'!$B$1:$AQ$1,0),FALSE)</f>
        <v>0</v>
      </c>
      <c r="Q365">
        <f>VLOOKUP($B365,'Tillförd energi'!$B$1:$AI$720,MATCH(Q$1,'Tillförd energi'!$B$1:$AQ$1,0),FALSE)</f>
        <v>11.9412</v>
      </c>
      <c r="R365">
        <f>VLOOKUP($B365,'Tillförd energi'!$B$1:$AI$720,MATCH(R$1,'Tillförd energi'!$B$1:$AQ$1,0),FALSE)</f>
        <v>0</v>
      </c>
      <c r="S365">
        <f>VLOOKUP($B365,'Tillförd energi'!$B$1:$AI$720,MATCH(S$1,'Tillförd energi'!$B$1:$AQ$1,0),FALSE)</f>
        <v>0</v>
      </c>
      <c r="T365">
        <f>VLOOKUP($B365,'Tillförd energi'!$B$1:$AI$720,MATCH(T$1,'Tillförd energi'!$B$1:$AQ$1,0),FALSE)</f>
        <v>0</v>
      </c>
      <c r="U365">
        <f>VLOOKUP($B365,'Tillförd energi'!$B$1:$AI$720,MATCH(U$1,'Tillförd energi'!$B$1:$AQ$1,0),FALSE)</f>
        <v>0</v>
      </c>
      <c r="V365">
        <f>VLOOKUP($B365,'Tillförd energi'!$B$1:$AI$720,MATCH(V$1,'Tillförd energi'!$B$1:$AQ$1,0),FALSE)</f>
        <v>0</v>
      </c>
      <c r="W365">
        <f>VLOOKUP($B365,'Tillförd energi'!$B$1:$AI$720,MATCH(W$1,'Tillförd energi'!$B$1:$AQ$1,0),FALSE)</f>
        <v>0</v>
      </c>
      <c r="X365">
        <f>VLOOKUP($B365,'Tillförd energi'!$B$1:$AI$720,MATCH(X$1,'Tillförd energi'!$B$1:$AQ$1,0),FALSE)</f>
        <v>0</v>
      </c>
      <c r="Y365">
        <f>VLOOKUP($B365,'Tillförd energi'!$B$1:$AI$720,MATCH(Y$1,'Tillförd energi'!$B$1:$AQ$1,0),FALSE)</f>
        <v>0</v>
      </c>
      <c r="Z365">
        <f>VLOOKUP($B365,'Tillförd energi'!$B$1:$AI$720,MATCH(Z$1,'Tillförd energi'!$B$1:$AQ$1,0),FALSE)</f>
        <v>0</v>
      </c>
      <c r="AA365">
        <f>VLOOKUP($B365,'Tillförd energi'!$B$1:$AI$720,MATCH(AA$1,'Tillförd energi'!$B$1:$AQ$1,0),FALSE)</f>
        <v>0</v>
      </c>
      <c r="AB365">
        <f>VLOOKUP($B365,'Tillförd energi'!$B$1:$AI$720,MATCH(AB$1,'Tillförd energi'!$B$1:$AQ$1,0),FALSE)</f>
        <v>0</v>
      </c>
      <c r="AC365">
        <f>VLOOKUP($B365,'Tillförd energi'!$B$1:$AI$720,MATCH(AC$1,'Tillförd energi'!$B$1:$AQ$1,0),FALSE)</f>
        <v>0</v>
      </c>
      <c r="AD365">
        <f>VLOOKUP($B365,'Tillförd energi'!$B$1:$AI$720,MATCH(AD$1,'Tillförd energi'!$B$1:$AQ$1,0),FALSE)</f>
        <v>0</v>
      </c>
      <c r="AE365">
        <f>VLOOKUP($B365,'Tillförd energi'!$B$1:$AI$720,MATCH(AE$1,'Tillförd energi'!$B$1:$AQ$1,0),FALSE)</f>
        <v>0</v>
      </c>
      <c r="AF365">
        <f>VLOOKUP($B365,'Tillförd energi'!$B$1:$AI$720,MATCH(AF$1,'Tillförd energi'!$B$1:$AQ$1,0),FALSE)</f>
        <v>0.24779999999999999</v>
      </c>
      <c r="AG365">
        <f>IFERROR(VLOOKUP(B365,Miljö!$B$1:$AC$550,MATCH("Köpt mängd produktionsspecifik fjärrvärme:",Miljö!$B$1:$AC$1,0),FALSE)/1,0)</f>
        <v>0</v>
      </c>
      <c r="AI365">
        <f t="shared" si="115"/>
        <v>12.189</v>
      </c>
      <c r="AJ365">
        <f t="shared" si="116"/>
        <v>12.189</v>
      </c>
      <c r="AK365">
        <f>IF(ISERROR(1/VLOOKUP($B365,Leveranser!$B$1:$S$499,MATCH("Såld värme (GWh)",Leveranser!$B$1:$S$1,0),FALSE)),"",VLOOKUP($B365,Leveranser!$B$1:$S$499,MATCH("Såld värme (GWh)",Leveranser!$B$1:$S$1,0),FALSE))</f>
        <v>8.26</v>
      </c>
      <c r="AL365">
        <f>VLOOKUP($B365,Leveranser!$B$1:$Y$499,MATCH("Totalt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114">
        <f t="shared" si="117"/>
        <v>0.67766018541307738</v>
      </c>
      <c r="AP365" t="str">
        <f>IFERROR(VLOOKUP($B365,Miljövärden!$B$2:$H$600,7,FALSE),"Nej, saknas")</f>
        <v>Ja</v>
      </c>
      <c r="AQ365" t="str">
        <f>IFERROR(VLOOKUP($B365,Miljövärden!$B$2:$H$600,6,FALSE),"Nej, saknas")</f>
        <v>Ja</v>
      </c>
      <c r="AU365">
        <f t="shared" si="118"/>
        <v>0.24779999999999999</v>
      </c>
      <c r="AV365">
        <f t="shared" si="119"/>
        <v>0</v>
      </c>
      <c r="AW365">
        <f t="shared" si="120"/>
        <v>11.9412</v>
      </c>
      <c r="AX365">
        <f t="shared" si="121"/>
        <v>0</v>
      </c>
      <c r="AZ365">
        <f t="shared" si="122"/>
        <v>11.9412</v>
      </c>
      <c r="BC365">
        <f t="shared" si="123"/>
        <v>0</v>
      </c>
      <c r="BD365">
        <f t="shared" si="124"/>
        <v>0</v>
      </c>
      <c r="BE365">
        <f t="shared" si="125"/>
        <v>11.9412</v>
      </c>
      <c r="BF365">
        <f t="shared" si="126"/>
        <v>0</v>
      </c>
      <c r="BG365">
        <f t="shared" si="127"/>
        <v>0.24779999999999999</v>
      </c>
      <c r="BH365">
        <f>VLOOKUP(B365,Miljö!$B$1:$BX$482,MATCH("Fossilandel för ursprungspecificerad el ()",Miljö!$B$1:$I$1,0),FALSE)</f>
        <v>0.47</v>
      </c>
      <c r="BI365">
        <f>VLOOKUP(B365,Miljö!$B$1:$BX$482,MATCH("Kärnkraftsandel för ursprungsspecificerad el ()",Miljö!$B$1:$O$1,0),FALSE)</f>
        <v>0.48170000000000002</v>
      </c>
      <c r="BJ365">
        <f t="shared" si="128"/>
        <v>0</v>
      </c>
      <c r="BK365" t="str">
        <f>VLOOKUP(B365,Miljö!$B$1:$P$482,MATCH("Fossil andel i procent (%)",Miljö!$B$1:$P$1,0),FALSE)</f>
        <v>ET</v>
      </c>
      <c r="BL365">
        <f t="shared" si="129"/>
        <v>12.189</v>
      </c>
      <c r="BO365" s="21">
        <f t="shared" si="130"/>
        <v>9.5550086143243902E-3</v>
      </c>
      <c r="BP365" s="115">
        <f t="shared" si="131"/>
        <v>9.7928673394043816E-3</v>
      </c>
      <c r="BQ365" s="115">
        <f t="shared" si="132"/>
        <v>0.98065212404627122</v>
      </c>
      <c r="BR365" s="115">
        <f t="shared" si="133"/>
        <v>0</v>
      </c>
      <c r="BT365" s="116">
        <f t="shared" si="134"/>
        <v>1</v>
      </c>
      <c r="BW365" s="115">
        <f>IF(AP365="Ja",VLOOKUP(B365,Miljövärden!$B$2:$H$600,MATCH("Total andel fossilt",Miljövärden!$B$2:$H$2,0),FALSE),"")</f>
        <v>9.5550099999999992E-3</v>
      </c>
      <c r="BX365" s="116">
        <f t="shared" si="135"/>
        <v>1.3856756089780653E-9</v>
      </c>
      <c r="BZ365">
        <f t="shared" si="136"/>
        <v>1.3856756089780653E-9</v>
      </c>
      <c r="CA365" s="115">
        <f t="shared" si="137"/>
        <v>0</v>
      </c>
    </row>
    <row r="366" spans="1:79">
      <c r="A366" t="s">
        <v>560</v>
      </c>
      <c r="B366" t="s">
        <v>571</v>
      </c>
      <c r="C366">
        <f>VLOOKUP($B366,'Tillförd energi'!$B$1:$AI$720,MATCH(C$1,'Tillförd energi'!$B$1:$AQ$1,0),FALSE)</f>
        <v>0</v>
      </c>
      <c r="D366">
        <f>VLOOKUP($B366,'Tillförd energi'!$B$1:$AI$720,MATCH(D$1,'Tillförd energi'!$B$1:$AQ$1,0),FALSE)</f>
        <v>0.19500000000000001</v>
      </c>
      <c r="E366">
        <f>VLOOKUP($B366,'Tillförd energi'!$B$1:$AI$720,MATCH(E$1,'Tillförd energi'!$B$1:$AQ$1,0),FALSE)</f>
        <v>0</v>
      </c>
      <c r="F366">
        <f>VLOOKUP($B366,'Tillförd energi'!$B$1:$AI$720,MATCH(F$1,'Tillförd energi'!$B$1:$AQ$1,0),FALSE)</f>
        <v>0</v>
      </c>
      <c r="G366">
        <f>VLOOKUP($B366,'Tillförd energi'!$B$1:$AI$720,MATCH(G$1,'Tillförd energi'!$B$1:$AQ$1,0),FALSE)</f>
        <v>0</v>
      </c>
      <c r="H366">
        <f>VLOOKUP($B366,'Tillförd energi'!$B$1:$AI$720,MATCH(H$1,'Tillförd energi'!$B$1:$AQ$1,0),FALSE)</f>
        <v>0</v>
      </c>
      <c r="I366">
        <f>VLOOKUP($B366,'Tillförd energi'!$B$1:$AI$720,MATCH(I$1,'Tillförd energi'!$B$1:$AQ$1,0),FALSE)</f>
        <v>0</v>
      </c>
      <c r="J366">
        <f>VLOOKUP($B366,'Tillförd energi'!$B$1:$AI$720,MATCH(J$1,'Tillförd energi'!$B$1:$AQ$1,0),FALSE)</f>
        <v>0</v>
      </c>
      <c r="K366">
        <f>VLOOKUP($B366,'Tillförd energi'!$B$1:$AI$720,MATCH(K$1,'Tillförd energi'!$B$1:$AQ$1,0),FALSE)</f>
        <v>0</v>
      </c>
      <c r="L366">
        <f>VLOOKUP($B366,'Tillförd energi'!$B$1:$AI$720,MATCH(L$1,'Tillförd energi'!$B$1:$AQ$1,0),FALSE)</f>
        <v>0</v>
      </c>
      <c r="M366">
        <f>VLOOKUP($B366,'Tillförd energi'!$B$1:$AI$720,MATCH(M$1,'Tillförd energi'!$B$1:$AQ$1,0),FALSE)</f>
        <v>0</v>
      </c>
      <c r="N366">
        <f>VLOOKUP($B366,'Tillförd energi'!$B$1:$AI$720,MATCH(N$1,'Tillförd energi'!$B$1:$AQ$1,0),FALSE)</f>
        <v>0</v>
      </c>
      <c r="O366">
        <f>VLOOKUP($B366,'Tillförd energi'!$B$1:$AI$720,MATCH(O$1,'Tillförd energi'!$B$1:$AQ$1,0),FALSE)</f>
        <v>0.26300000000000001</v>
      </c>
      <c r="P366">
        <f>VLOOKUP($B366,'Tillförd energi'!$B$1:$AI$720,MATCH(P$1,'Tillförd energi'!$B$1:$AQ$1,0),FALSE)</f>
        <v>0</v>
      </c>
      <c r="Q366">
        <f>VLOOKUP($B366,'Tillförd energi'!$B$1:$AI$720,MATCH(Q$1,'Tillförd energi'!$B$1:$AQ$1,0),FALSE)</f>
        <v>13.102</v>
      </c>
      <c r="R366">
        <f>VLOOKUP($B366,'Tillförd energi'!$B$1:$AI$720,MATCH(R$1,'Tillförd energi'!$B$1:$AQ$1,0),FALSE)</f>
        <v>0</v>
      </c>
      <c r="S366">
        <f>VLOOKUP($B366,'Tillförd energi'!$B$1:$AI$720,MATCH(S$1,'Tillförd energi'!$B$1:$AQ$1,0),FALSE)</f>
        <v>0</v>
      </c>
      <c r="T366">
        <f>VLOOKUP($B366,'Tillförd energi'!$B$1:$AI$720,MATCH(T$1,'Tillförd energi'!$B$1:$AQ$1,0),FALSE)</f>
        <v>0</v>
      </c>
      <c r="U366">
        <f>VLOOKUP($B366,'Tillförd energi'!$B$1:$AI$720,MATCH(U$1,'Tillförd energi'!$B$1:$AQ$1,0),FALSE)</f>
        <v>0</v>
      </c>
      <c r="V366">
        <f>VLOOKUP($B366,'Tillförd energi'!$B$1:$AI$720,MATCH(V$1,'Tillförd energi'!$B$1:$AQ$1,0),FALSE)</f>
        <v>0</v>
      </c>
      <c r="W366">
        <f>VLOOKUP($B366,'Tillförd energi'!$B$1:$AI$720,MATCH(W$1,'Tillförd energi'!$B$1:$AQ$1,0),FALSE)</f>
        <v>0</v>
      </c>
      <c r="X366">
        <f>VLOOKUP($B366,'Tillförd energi'!$B$1:$AI$720,MATCH(X$1,'Tillförd energi'!$B$1:$AQ$1,0),FALSE)</f>
        <v>0</v>
      </c>
      <c r="Y366">
        <f>VLOOKUP($B366,'Tillförd energi'!$B$1:$AI$720,MATCH(Y$1,'Tillförd energi'!$B$1:$AQ$1,0),FALSE)</f>
        <v>0</v>
      </c>
      <c r="Z366">
        <f>VLOOKUP($B366,'Tillförd energi'!$B$1:$AI$720,MATCH(Z$1,'Tillförd energi'!$B$1:$AQ$1,0),FALSE)</f>
        <v>0</v>
      </c>
      <c r="AA366">
        <f>VLOOKUP($B366,'Tillförd energi'!$B$1:$AI$720,MATCH(AA$1,'Tillförd energi'!$B$1:$AQ$1,0),FALSE)</f>
        <v>0</v>
      </c>
      <c r="AB366">
        <f>VLOOKUP($B366,'Tillförd energi'!$B$1:$AI$720,MATCH(AB$1,'Tillförd energi'!$B$1:$AQ$1,0),FALSE)</f>
        <v>0</v>
      </c>
      <c r="AC366">
        <f>VLOOKUP($B366,'Tillförd energi'!$B$1:$AI$720,MATCH(AC$1,'Tillförd energi'!$B$1:$AQ$1,0),FALSE)</f>
        <v>0</v>
      </c>
      <c r="AD366">
        <f>VLOOKUP($B366,'Tillförd energi'!$B$1:$AI$720,MATCH(AD$1,'Tillförd energi'!$B$1:$AQ$1,0),FALSE)</f>
        <v>0</v>
      </c>
      <c r="AE366">
        <f>VLOOKUP($B366,'Tillförd energi'!$B$1:$AI$720,MATCH(AE$1,'Tillförd energi'!$B$1:$AQ$1,0),FALSE)</f>
        <v>0</v>
      </c>
      <c r="AF366">
        <f>VLOOKUP($B366,'Tillförd energi'!$B$1:$AI$720,MATCH(AF$1,'Tillförd energi'!$B$1:$AQ$1,0),FALSE)</f>
        <v>0.29099999999999998</v>
      </c>
      <c r="AG366">
        <f>IFERROR(VLOOKUP(B366,Miljö!$B$1:$AC$550,MATCH("Köpt mängd produktionsspecifik fjärrvärme:",Miljö!$B$1:$AC$1,0),FALSE)/1,0)</f>
        <v>0</v>
      </c>
      <c r="AI366">
        <f t="shared" si="115"/>
        <v>13.851000000000001</v>
      </c>
      <c r="AJ366">
        <f t="shared" si="116"/>
        <v>13.851000000000001</v>
      </c>
      <c r="AK366">
        <f>IF(ISERROR(1/VLOOKUP($B366,Leveranser!$B$1:$S$499,MATCH("Såld värme (GWh)",Leveranser!$B$1:$S$1,0),FALSE)),"",VLOOKUP($B366,Leveranser!$B$1:$S$499,MATCH("Såld värme (GWh)",Leveranser!$B$1:$S$1,0),FALSE))</f>
        <v>10.057</v>
      </c>
      <c r="AL366">
        <f>VLOOKUP($B366,Leveranser!$B$1:$Y$499,MATCH("Totalt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114">
        <f t="shared" si="117"/>
        <v>0.72608475922316074</v>
      </c>
      <c r="AP366" t="str">
        <f>IFERROR(VLOOKUP($B366,Miljövärden!$B$2:$H$600,7,FALSE),"Nej, saknas")</f>
        <v>Ja</v>
      </c>
      <c r="AQ366" t="str">
        <f>IFERROR(VLOOKUP($B366,Miljövärden!$B$2:$H$600,6,FALSE),"Nej, saknas")</f>
        <v>Ja</v>
      </c>
      <c r="AU366">
        <f t="shared" si="118"/>
        <v>0.29099999999999998</v>
      </c>
      <c r="AV366">
        <f t="shared" si="119"/>
        <v>0</v>
      </c>
      <c r="AW366">
        <f t="shared" si="120"/>
        <v>13.365</v>
      </c>
      <c r="AX366">
        <f t="shared" si="121"/>
        <v>0</v>
      </c>
      <c r="AZ366">
        <f t="shared" si="122"/>
        <v>13.365</v>
      </c>
      <c r="BC366">
        <f t="shared" si="123"/>
        <v>0.19500000000000001</v>
      </c>
      <c r="BD366">
        <f t="shared" si="124"/>
        <v>0</v>
      </c>
      <c r="BE366">
        <f t="shared" si="125"/>
        <v>13.365</v>
      </c>
      <c r="BF366">
        <f t="shared" si="126"/>
        <v>0</v>
      </c>
      <c r="BG366">
        <f t="shared" si="127"/>
        <v>0.29099999999999998</v>
      </c>
      <c r="BH366">
        <f>VLOOKUP(B366,Miljö!$B$1:$BX$482,MATCH("Fossilandel för ursprungspecificerad el ()",Miljö!$B$1:$I$1,0),FALSE)</f>
        <v>0</v>
      </c>
      <c r="BI366">
        <f>VLOOKUP(B366,Miljö!$B$1:$BX$482,MATCH("Kärnkraftsandel för ursprungsspecificerad el ()",Miljö!$B$1:$O$1,0),FALSE)</f>
        <v>0</v>
      </c>
      <c r="BJ366">
        <f t="shared" si="128"/>
        <v>0</v>
      </c>
      <c r="BK366" t="str">
        <f>VLOOKUP(B366,Miljö!$B$1:$P$482,MATCH("Fossil andel i procent (%)",Miljö!$B$1:$P$1,0),FALSE)</f>
        <v>ET</v>
      </c>
      <c r="BL366">
        <f t="shared" si="129"/>
        <v>13.851000000000001</v>
      </c>
      <c r="BO366" s="21">
        <f t="shared" si="130"/>
        <v>1.4078405891271389E-2</v>
      </c>
      <c r="BP366" s="115">
        <f t="shared" si="131"/>
        <v>0</v>
      </c>
      <c r="BQ366" s="115">
        <f t="shared" si="132"/>
        <v>0.98592159410872859</v>
      </c>
      <c r="BR366" s="115">
        <f t="shared" si="133"/>
        <v>0</v>
      </c>
      <c r="BT366" s="116">
        <f t="shared" si="134"/>
        <v>1</v>
      </c>
      <c r="BW366" s="115">
        <f>IF(AP366="Ja",VLOOKUP(B366,Miljövärden!$B$2:$H$600,MATCH("Total andel fossilt",Miljövärden!$B$2:$H$2,0),FALSE),"")</f>
        <v>1.40784E-2</v>
      </c>
      <c r="BX366" s="116">
        <f t="shared" si="135"/>
        <v>-5.8912713891273727E-9</v>
      </c>
      <c r="BZ366">
        <f t="shared" si="136"/>
        <v>-5.8912713891273727E-9</v>
      </c>
      <c r="CA366" s="115">
        <f t="shared" si="137"/>
        <v>0</v>
      </c>
    </row>
    <row r="367" spans="1:79">
      <c r="A367" t="s">
        <v>560</v>
      </c>
      <c r="B367" t="s">
        <v>572</v>
      </c>
      <c r="C367">
        <f>VLOOKUP($B367,'Tillförd energi'!$B$1:$AI$720,MATCH(C$1,'Tillförd energi'!$B$1:$AQ$1,0),FALSE)</f>
        <v>0</v>
      </c>
      <c r="D367">
        <f>VLOOKUP($B367,'Tillförd energi'!$B$1:$AI$720,MATCH(D$1,'Tillförd energi'!$B$1:$AQ$1,0),FALSE)</f>
        <v>1.9910000000000001</v>
      </c>
      <c r="E367">
        <f>VLOOKUP($B367,'Tillförd energi'!$B$1:$AI$720,MATCH(E$1,'Tillförd energi'!$B$1:$AQ$1,0),FALSE)</f>
        <v>0</v>
      </c>
      <c r="F367">
        <f>VLOOKUP($B367,'Tillförd energi'!$B$1:$AI$720,MATCH(F$1,'Tillförd energi'!$B$1:$AQ$1,0),FALSE)</f>
        <v>0</v>
      </c>
      <c r="G367">
        <f>VLOOKUP($B367,'Tillförd energi'!$B$1:$AI$720,MATCH(G$1,'Tillförd energi'!$B$1:$AQ$1,0),FALSE)</f>
        <v>0</v>
      </c>
      <c r="H367">
        <f>VLOOKUP($B367,'Tillförd energi'!$B$1:$AI$720,MATCH(H$1,'Tillförd energi'!$B$1:$AQ$1,0),FALSE)</f>
        <v>0</v>
      </c>
      <c r="I367">
        <f>VLOOKUP($B367,'Tillförd energi'!$B$1:$AI$720,MATCH(I$1,'Tillförd energi'!$B$1:$AQ$1,0),FALSE)</f>
        <v>0</v>
      </c>
      <c r="J367">
        <f>VLOOKUP($B367,'Tillförd energi'!$B$1:$AI$720,MATCH(J$1,'Tillförd energi'!$B$1:$AQ$1,0),FALSE)</f>
        <v>0</v>
      </c>
      <c r="K367">
        <f>VLOOKUP($B367,'Tillförd energi'!$B$1:$AI$720,MATCH(K$1,'Tillförd energi'!$B$1:$AQ$1,0),FALSE)</f>
        <v>0</v>
      </c>
      <c r="L367">
        <f>VLOOKUP($B367,'Tillförd energi'!$B$1:$AI$720,MATCH(L$1,'Tillförd energi'!$B$1:$AQ$1,0),FALSE)</f>
        <v>0</v>
      </c>
      <c r="M367">
        <f>VLOOKUP($B367,'Tillförd energi'!$B$1:$AI$720,MATCH(M$1,'Tillförd energi'!$B$1:$AQ$1,0),FALSE)</f>
        <v>55.037999999999997</v>
      </c>
      <c r="N367">
        <f>VLOOKUP($B367,'Tillförd energi'!$B$1:$AI$720,MATCH(N$1,'Tillförd energi'!$B$1:$AQ$1,0),FALSE)</f>
        <v>34.128999999999998</v>
      </c>
      <c r="O367">
        <f>VLOOKUP($B367,'Tillförd energi'!$B$1:$AI$720,MATCH(O$1,'Tillförd energi'!$B$1:$AQ$1,0),FALSE)</f>
        <v>0</v>
      </c>
      <c r="P367">
        <f>VLOOKUP($B367,'Tillförd energi'!$B$1:$AI$720,MATCH(P$1,'Tillförd energi'!$B$1:$AQ$1,0),FALSE)</f>
        <v>0</v>
      </c>
      <c r="Q367">
        <f>VLOOKUP($B367,'Tillförd energi'!$B$1:$AI$720,MATCH(Q$1,'Tillförd energi'!$B$1:$AQ$1,0),FALSE)</f>
        <v>0.26300000000000001</v>
      </c>
      <c r="R367">
        <f>VLOOKUP($B367,'Tillförd energi'!$B$1:$AI$720,MATCH(R$1,'Tillförd energi'!$B$1:$AQ$1,0),FALSE)</f>
        <v>0</v>
      </c>
      <c r="S367">
        <f>VLOOKUP($B367,'Tillförd energi'!$B$1:$AI$720,MATCH(S$1,'Tillförd energi'!$B$1:$AQ$1,0),FALSE)</f>
        <v>0</v>
      </c>
      <c r="T367">
        <f>VLOOKUP($B367,'Tillförd energi'!$B$1:$AI$720,MATCH(T$1,'Tillförd energi'!$B$1:$AQ$1,0),FALSE)</f>
        <v>0</v>
      </c>
      <c r="U367">
        <f>VLOOKUP($B367,'Tillförd energi'!$B$1:$AI$720,MATCH(U$1,'Tillförd energi'!$B$1:$AQ$1,0),FALSE)</f>
        <v>0</v>
      </c>
      <c r="V367">
        <f>VLOOKUP($B367,'Tillförd energi'!$B$1:$AI$720,MATCH(V$1,'Tillförd energi'!$B$1:$AQ$1,0),FALSE)</f>
        <v>0</v>
      </c>
      <c r="W367">
        <f>VLOOKUP($B367,'Tillförd energi'!$B$1:$AI$720,MATCH(W$1,'Tillförd energi'!$B$1:$AQ$1,0),FALSE)</f>
        <v>0</v>
      </c>
      <c r="X367">
        <f>VLOOKUP($B367,'Tillförd energi'!$B$1:$AI$720,MATCH(X$1,'Tillförd energi'!$B$1:$AQ$1,0),FALSE)</f>
        <v>0</v>
      </c>
      <c r="Y367">
        <f>VLOOKUP($B367,'Tillförd energi'!$B$1:$AI$720,MATCH(Y$1,'Tillförd energi'!$B$1:$AQ$1,0),FALSE)</f>
        <v>0</v>
      </c>
      <c r="Z367">
        <f>VLOOKUP($B367,'Tillförd energi'!$B$1:$AI$720,MATCH(Z$1,'Tillförd energi'!$B$1:$AQ$1,0),FALSE)</f>
        <v>0</v>
      </c>
      <c r="AA367">
        <f>VLOOKUP($B367,'Tillförd energi'!$B$1:$AI$720,MATCH(AA$1,'Tillförd energi'!$B$1:$AQ$1,0),FALSE)</f>
        <v>0</v>
      </c>
      <c r="AB367">
        <f>VLOOKUP($B367,'Tillförd energi'!$B$1:$AI$720,MATCH(AB$1,'Tillförd energi'!$B$1:$AQ$1,0),FALSE)</f>
        <v>0</v>
      </c>
      <c r="AC367">
        <f>VLOOKUP($B367,'Tillförd energi'!$B$1:$AI$720,MATCH(AC$1,'Tillförd energi'!$B$1:$AQ$1,0),FALSE)</f>
        <v>23.282</v>
      </c>
      <c r="AD367">
        <f>VLOOKUP($B367,'Tillförd energi'!$B$1:$AI$720,MATCH(AD$1,'Tillförd energi'!$B$1:$AQ$1,0),FALSE)</f>
        <v>0</v>
      </c>
      <c r="AE367">
        <f>VLOOKUP($B367,'Tillförd energi'!$B$1:$AI$720,MATCH(AE$1,'Tillförd energi'!$B$1:$AQ$1,0),FALSE)</f>
        <v>0</v>
      </c>
      <c r="AF367">
        <f>VLOOKUP($B367,'Tillförd energi'!$B$1:$AI$720,MATCH(AF$1,'Tillförd energi'!$B$1:$AQ$1,0),FALSE)</f>
        <v>2.081</v>
      </c>
      <c r="AG367">
        <f>IFERROR(VLOOKUP(B367,Miljö!$B$1:$AC$550,MATCH("Köpt mängd produktionsspecifik fjärrvärme:",Miljö!$B$1:$AC$1,0),FALSE)/1,0)</f>
        <v>0</v>
      </c>
      <c r="AI367">
        <f t="shared" si="115"/>
        <v>116.78399999999999</v>
      </c>
      <c r="AJ367">
        <f t="shared" si="116"/>
        <v>116.78399999999999</v>
      </c>
      <c r="AK367">
        <f>IF(ISERROR(1/VLOOKUP($B367,Leveranser!$B$1:$S$499,MATCH("Såld värme (GWh)",Leveranser!$B$1:$S$1,0),FALSE)),"",VLOOKUP($B367,Leveranser!$B$1:$S$499,MATCH("Såld värme (GWh)",Leveranser!$B$1:$S$1,0),FALSE))</f>
        <v>80.203999999999994</v>
      </c>
      <c r="AL367">
        <f>VLOOKUP($B367,Leveranser!$B$1:$Y$499,MATCH("Totalt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114">
        <f t="shared" si="117"/>
        <v>0.68677216056994106</v>
      </c>
      <c r="AP367" t="str">
        <f>IFERROR(VLOOKUP($B367,Miljövärden!$B$2:$H$600,7,FALSE),"Nej, saknas")</f>
        <v>Ja</v>
      </c>
      <c r="AQ367" t="str">
        <f>IFERROR(VLOOKUP($B367,Miljövärden!$B$2:$H$600,6,FALSE),"Nej, saknas")</f>
        <v>Ja</v>
      </c>
      <c r="AU367">
        <f t="shared" si="118"/>
        <v>2.081</v>
      </c>
      <c r="AV367">
        <f t="shared" si="119"/>
        <v>0</v>
      </c>
      <c r="AW367">
        <f t="shared" si="120"/>
        <v>89.43</v>
      </c>
      <c r="AX367">
        <f t="shared" si="121"/>
        <v>0</v>
      </c>
      <c r="AZ367">
        <f t="shared" si="122"/>
        <v>89.43</v>
      </c>
      <c r="BC367">
        <f t="shared" si="123"/>
        <v>1.9910000000000001</v>
      </c>
      <c r="BD367">
        <f t="shared" si="124"/>
        <v>0</v>
      </c>
      <c r="BE367">
        <f t="shared" si="125"/>
        <v>89.43</v>
      </c>
      <c r="BF367">
        <f t="shared" si="126"/>
        <v>23.282</v>
      </c>
      <c r="BG367">
        <f t="shared" si="127"/>
        <v>2.081</v>
      </c>
      <c r="BH367">
        <f>VLOOKUP(B367,Miljö!$B$1:$BX$482,MATCH("Fossilandel för ursprungspecificerad el ()",Miljö!$B$1:$I$1,0),FALSE)</f>
        <v>0</v>
      </c>
      <c r="BI367">
        <f>VLOOKUP(B367,Miljö!$B$1:$BX$482,MATCH("Kärnkraftsandel för ursprungsspecificerad el ()",Miljö!$B$1:$O$1,0),FALSE)</f>
        <v>0</v>
      </c>
      <c r="BJ367">
        <f t="shared" si="128"/>
        <v>0</v>
      </c>
      <c r="BK367" t="str">
        <f>VLOOKUP(B367,Miljö!$B$1:$P$482,MATCH("Fossil andel i procent (%)",Miljö!$B$1:$P$1,0),FALSE)</f>
        <v>ET</v>
      </c>
      <c r="BL367">
        <f t="shared" si="129"/>
        <v>116.78400000000001</v>
      </c>
      <c r="BO367" s="21">
        <f t="shared" si="130"/>
        <v>1.704856829702699E-2</v>
      </c>
      <c r="BP367" s="115">
        <f t="shared" si="131"/>
        <v>0</v>
      </c>
      <c r="BQ367" s="115">
        <f t="shared" si="132"/>
        <v>0.78359193040142494</v>
      </c>
      <c r="BR367" s="115">
        <f t="shared" si="133"/>
        <v>0.19935950130154814</v>
      </c>
      <c r="BT367" s="116">
        <f t="shared" si="134"/>
        <v>1</v>
      </c>
      <c r="BW367" s="115">
        <f>IF(AP367="Ja",VLOOKUP(B367,Miljövärden!$B$2:$H$600,MATCH("Total andel fossilt",Miljövärden!$B$2:$H$2,0),FALSE),"")</f>
        <v>1.7048600000000001E-2</v>
      </c>
      <c r="BX367" s="116">
        <f t="shared" si="135"/>
        <v>3.1702973010694357E-8</v>
      </c>
      <c r="BZ367">
        <f t="shared" si="136"/>
        <v>3.1702973010694357E-8</v>
      </c>
      <c r="CA367" s="115">
        <f t="shared" si="137"/>
        <v>0</v>
      </c>
    </row>
    <row r="368" spans="1:79">
      <c r="A368" t="s">
        <v>560</v>
      </c>
      <c r="B368" t="s">
        <v>573</v>
      </c>
      <c r="C368">
        <f>VLOOKUP($B368,'Tillförd energi'!$B$1:$AI$720,MATCH(C$1,'Tillförd energi'!$B$1:$AQ$1,0),FALSE)</f>
        <v>0</v>
      </c>
      <c r="D368">
        <f>VLOOKUP($B368,'Tillförd energi'!$B$1:$AI$720,MATCH(D$1,'Tillförd energi'!$B$1:$AQ$1,0),FALSE)</f>
        <v>2.1999999999999999E-2</v>
      </c>
      <c r="E368">
        <f>VLOOKUP($B368,'Tillförd energi'!$B$1:$AI$720,MATCH(E$1,'Tillförd energi'!$B$1:$AQ$1,0),FALSE)</f>
        <v>0</v>
      </c>
      <c r="F368">
        <f>VLOOKUP($B368,'Tillförd energi'!$B$1:$AI$720,MATCH(F$1,'Tillförd energi'!$B$1:$AQ$1,0),FALSE)</f>
        <v>0</v>
      </c>
      <c r="G368">
        <f>VLOOKUP($B368,'Tillförd energi'!$B$1:$AI$720,MATCH(G$1,'Tillförd energi'!$B$1:$AQ$1,0),FALSE)</f>
        <v>0</v>
      </c>
      <c r="H368">
        <f>VLOOKUP($B368,'Tillförd energi'!$B$1:$AI$720,MATCH(H$1,'Tillförd energi'!$B$1:$AQ$1,0),FALSE)</f>
        <v>0</v>
      </c>
      <c r="I368">
        <f>VLOOKUP($B368,'Tillförd energi'!$B$1:$AI$720,MATCH(I$1,'Tillförd energi'!$B$1:$AQ$1,0),FALSE)</f>
        <v>0</v>
      </c>
      <c r="J368">
        <f>VLOOKUP($B368,'Tillförd energi'!$B$1:$AI$720,MATCH(J$1,'Tillförd energi'!$B$1:$AQ$1,0),FALSE)</f>
        <v>0</v>
      </c>
      <c r="K368">
        <f>VLOOKUP($B368,'Tillförd energi'!$B$1:$AI$720,MATCH(K$1,'Tillförd energi'!$B$1:$AQ$1,0),FALSE)</f>
        <v>0</v>
      </c>
      <c r="L368">
        <f>VLOOKUP($B368,'Tillförd energi'!$B$1:$AI$720,MATCH(L$1,'Tillförd energi'!$B$1:$AQ$1,0),FALSE)</f>
        <v>0</v>
      </c>
      <c r="M368">
        <f>VLOOKUP($B368,'Tillförd energi'!$B$1:$AI$720,MATCH(M$1,'Tillförd energi'!$B$1:$AQ$1,0),FALSE)</f>
        <v>4.9459999999999997</v>
      </c>
      <c r="N368">
        <f>VLOOKUP($B368,'Tillförd energi'!$B$1:$AI$720,MATCH(N$1,'Tillförd energi'!$B$1:$AQ$1,0),FALSE)</f>
        <v>13.866</v>
      </c>
      <c r="O368">
        <f>VLOOKUP($B368,'Tillförd energi'!$B$1:$AI$720,MATCH(O$1,'Tillförd energi'!$B$1:$AQ$1,0),FALSE)</f>
        <v>0</v>
      </c>
      <c r="P368">
        <f>VLOOKUP($B368,'Tillförd energi'!$B$1:$AI$720,MATCH(P$1,'Tillförd energi'!$B$1:$AQ$1,0),FALSE)</f>
        <v>0</v>
      </c>
      <c r="Q368">
        <f>VLOOKUP($B368,'Tillförd energi'!$B$1:$AI$720,MATCH(Q$1,'Tillförd energi'!$B$1:$AQ$1,0),FALSE)</f>
        <v>20.062000000000001</v>
      </c>
      <c r="R368">
        <f>VLOOKUP($B368,'Tillförd energi'!$B$1:$AI$720,MATCH(R$1,'Tillförd energi'!$B$1:$AQ$1,0),FALSE)</f>
        <v>0</v>
      </c>
      <c r="S368">
        <f>VLOOKUP($B368,'Tillförd energi'!$B$1:$AI$720,MATCH(S$1,'Tillförd energi'!$B$1:$AQ$1,0),FALSE)</f>
        <v>0</v>
      </c>
      <c r="T368">
        <f>VLOOKUP($B368,'Tillförd energi'!$B$1:$AI$720,MATCH(T$1,'Tillförd energi'!$B$1:$AQ$1,0),FALSE)</f>
        <v>0</v>
      </c>
      <c r="U368">
        <f>VLOOKUP($B368,'Tillförd energi'!$B$1:$AI$720,MATCH(U$1,'Tillförd energi'!$B$1:$AQ$1,0),FALSE)</f>
        <v>0</v>
      </c>
      <c r="V368">
        <f>VLOOKUP($B368,'Tillförd energi'!$B$1:$AI$720,MATCH(V$1,'Tillförd energi'!$B$1:$AQ$1,0),FALSE)</f>
        <v>0</v>
      </c>
      <c r="W368">
        <f>VLOOKUP($B368,'Tillförd energi'!$B$1:$AI$720,MATCH(W$1,'Tillförd energi'!$B$1:$AQ$1,0),FALSE)</f>
        <v>0</v>
      </c>
      <c r="X368">
        <f>VLOOKUP($B368,'Tillförd energi'!$B$1:$AI$720,MATCH(X$1,'Tillförd energi'!$B$1:$AQ$1,0),FALSE)</f>
        <v>0</v>
      </c>
      <c r="Y368">
        <f>VLOOKUP($B368,'Tillförd energi'!$B$1:$AI$720,MATCH(Y$1,'Tillförd energi'!$B$1:$AQ$1,0),FALSE)</f>
        <v>0</v>
      </c>
      <c r="Z368">
        <f>VLOOKUP($B368,'Tillförd energi'!$B$1:$AI$720,MATCH(Z$1,'Tillförd energi'!$B$1:$AQ$1,0),FALSE)</f>
        <v>0</v>
      </c>
      <c r="AA368">
        <f>VLOOKUP($B368,'Tillförd energi'!$B$1:$AI$720,MATCH(AA$1,'Tillförd energi'!$B$1:$AQ$1,0),FALSE)</f>
        <v>0</v>
      </c>
      <c r="AB368">
        <f>VLOOKUP($B368,'Tillförd energi'!$B$1:$AI$720,MATCH(AB$1,'Tillförd energi'!$B$1:$AQ$1,0),FALSE)</f>
        <v>0</v>
      </c>
      <c r="AC368">
        <f>VLOOKUP($B368,'Tillförd energi'!$B$1:$AI$720,MATCH(AC$1,'Tillförd energi'!$B$1:$AQ$1,0),FALSE)</f>
        <v>6.375</v>
      </c>
      <c r="AD368">
        <f>VLOOKUP($B368,'Tillförd energi'!$B$1:$AI$720,MATCH(AD$1,'Tillförd energi'!$B$1:$AQ$1,0),FALSE)</f>
        <v>0</v>
      </c>
      <c r="AE368">
        <f>VLOOKUP($B368,'Tillförd energi'!$B$1:$AI$720,MATCH(AE$1,'Tillförd energi'!$B$1:$AQ$1,0),FALSE)</f>
        <v>0</v>
      </c>
      <c r="AF368">
        <f>VLOOKUP($B368,'Tillförd energi'!$B$1:$AI$720,MATCH(AF$1,'Tillförd energi'!$B$1:$AQ$1,0),FALSE)</f>
        <v>0.98199999999999998</v>
      </c>
      <c r="AG368">
        <f>IFERROR(VLOOKUP(B368,Miljö!$B$1:$AC$550,MATCH("Köpt mängd produktionsspecifik fjärrvärme:",Miljö!$B$1:$AC$1,0),FALSE)/1,0)</f>
        <v>0</v>
      </c>
      <c r="AI368">
        <f t="shared" si="115"/>
        <v>46.253</v>
      </c>
      <c r="AJ368">
        <f t="shared" si="116"/>
        <v>46.253</v>
      </c>
      <c r="AK368">
        <f>IF(ISERROR(1/VLOOKUP($B368,Leveranser!$B$1:$S$499,MATCH("Såld värme (GWh)",Leveranser!$B$1:$S$1,0),FALSE)),"",VLOOKUP($B368,Leveranser!$B$1:$S$499,MATCH("Såld värme (GWh)",Leveranser!$B$1:$S$1,0),FALSE))</f>
        <v>28.747</v>
      </c>
      <c r="AL368">
        <f>VLOOKUP($B368,Leveranser!$B$1:$Y$499,MATCH("Totalt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114">
        <f t="shared" si="117"/>
        <v>0.62151644217672364</v>
      </c>
      <c r="AP368" t="str">
        <f>IFERROR(VLOOKUP($B368,Miljövärden!$B$2:$H$600,7,FALSE),"Nej, saknas")</f>
        <v>Ja</v>
      </c>
      <c r="AQ368" t="str">
        <f>IFERROR(VLOOKUP($B368,Miljövärden!$B$2:$H$600,6,FALSE),"Nej, saknas")</f>
        <v>Ja</v>
      </c>
      <c r="AU368">
        <f t="shared" si="118"/>
        <v>0.98199999999999998</v>
      </c>
      <c r="AV368">
        <f t="shared" si="119"/>
        <v>0</v>
      </c>
      <c r="AW368">
        <f t="shared" si="120"/>
        <v>38.873999999999995</v>
      </c>
      <c r="AX368">
        <f t="shared" si="121"/>
        <v>0</v>
      </c>
      <c r="AZ368">
        <f t="shared" si="122"/>
        <v>38.873999999999995</v>
      </c>
      <c r="BC368">
        <f t="shared" si="123"/>
        <v>2.1999999999999999E-2</v>
      </c>
      <c r="BD368">
        <f t="shared" si="124"/>
        <v>0</v>
      </c>
      <c r="BE368">
        <f t="shared" si="125"/>
        <v>38.873999999999995</v>
      </c>
      <c r="BF368">
        <f t="shared" si="126"/>
        <v>6.375</v>
      </c>
      <c r="BG368">
        <f t="shared" si="127"/>
        <v>0.98199999999999998</v>
      </c>
      <c r="BH368">
        <f>VLOOKUP(B368,Miljö!$B$1:$BX$482,MATCH("Fossilandel för ursprungspecificerad el ()",Miljö!$B$1:$I$1,0),FALSE)</f>
        <v>0</v>
      </c>
      <c r="BI368">
        <f>VLOOKUP(B368,Miljö!$B$1:$BX$482,MATCH("Kärnkraftsandel för ursprungsspecificerad el ()",Miljö!$B$1:$O$1,0),FALSE)</f>
        <v>0</v>
      </c>
      <c r="BJ368">
        <f t="shared" si="128"/>
        <v>0</v>
      </c>
      <c r="BK368" t="str">
        <f>VLOOKUP(B368,Miljö!$B$1:$P$482,MATCH("Fossil andel i procent (%)",Miljö!$B$1:$P$1,0),FALSE)</f>
        <v>ET</v>
      </c>
      <c r="BL368">
        <f t="shared" si="129"/>
        <v>46.252999999999993</v>
      </c>
      <c r="BO368" s="21">
        <f t="shared" si="130"/>
        <v>4.7564482303850568E-4</v>
      </c>
      <c r="BP368" s="115">
        <f t="shared" si="131"/>
        <v>0</v>
      </c>
      <c r="BQ368" s="115">
        <f t="shared" si="132"/>
        <v>0.86169545759194</v>
      </c>
      <c r="BR368" s="115">
        <f t="shared" si="133"/>
        <v>0.13782889758502154</v>
      </c>
      <c r="BT368" s="116">
        <f t="shared" si="134"/>
        <v>1</v>
      </c>
      <c r="BW368" s="115">
        <f>IF(AP368="Ja",VLOOKUP(B368,Miljövärden!$B$2:$H$600,MATCH("Total andel fossilt",Miljövärden!$B$2:$H$2,0),FALSE),"")</f>
        <v>4.7564500000000002E-4</v>
      </c>
      <c r="BX368" s="116">
        <f t="shared" si="135"/>
        <v>1.7696149434047806E-10</v>
      </c>
      <c r="BZ368">
        <f t="shared" si="136"/>
        <v>1.7696149434047806E-10</v>
      </c>
      <c r="CA368" s="115">
        <f t="shared" si="137"/>
        <v>0</v>
      </c>
    </row>
    <row r="369" spans="1:79">
      <c r="A369" t="s">
        <v>560</v>
      </c>
      <c r="B369" t="s">
        <v>574</v>
      </c>
      <c r="C369">
        <f>VLOOKUP($B369,'Tillförd energi'!$B$1:$AI$720,MATCH(C$1,'Tillförd energi'!$B$1:$AQ$1,0),FALSE)</f>
        <v>0</v>
      </c>
      <c r="D369">
        <f>VLOOKUP($B369,'Tillförd energi'!$B$1:$AI$720,MATCH(D$1,'Tillförd energi'!$B$1:$AQ$1,0),FALSE)</f>
        <v>1.4056500000000001</v>
      </c>
      <c r="E369">
        <f>VLOOKUP($B369,'Tillförd energi'!$B$1:$AI$720,MATCH(E$1,'Tillförd energi'!$B$1:$AQ$1,0),FALSE)</f>
        <v>0</v>
      </c>
      <c r="F369">
        <f>VLOOKUP($B369,'Tillförd energi'!$B$1:$AI$720,MATCH(F$1,'Tillförd energi'!$B$1:$AQ$1,0),FALSE)</f>
        <v>0.220328</v>
      </c>
      <c r="G369">
        <f>VLOOKUP($B369,'Tillförd energi'!$B$1:$AI$720,MATCH(G$1,'Tillförd energi'!$B$1:$AQ$1,0),FALSE)</f>
        <v>0</v>
      </c>
      <c r="H369">
        <f>VLOOKUP($B369,'Tillförd energi'!$B$1:$AI$720,MATCH(H$1,'Tillförd energi'!$B$1:$AQ$1,0),FALSE)</f>
        <v>0</v>
      </c>
      <c r="I369">
        <f>VLOOKUP($B369,'Tillförd energi'!$B$1:$AI$720,MATCH(I$1,'Tillförd energi'!$B$1:$AQ$1,0),FALSE)</f>
        <v>2.3102900000000002</v>
      </c>
      <c r="J369">
        <f>VLOOKUP($B369,'Tillförd energi'!$B$1:$AI$720,MATCH(J$1,'Tillförd energi'!$B$1:$AQ$1,0),FALSE)</f>
        <v>0</v>
      </c>
      <c r="K369">
        <f>VLOOKUP($B369,'Tillförd energi'!$B$1:$AI$720,MATCH(K$1,'Tillförd energi'!$B$1:$AQ$1,0),FALSE)</f>
        <v>0</v>
      </c>
      <c r="L369">
        <f>VLOOKUP($B369,'Tillförd energi'!$B$1:$AI$720,MATCH(L$1,'Tillförd energi'!$B$1:$AQ$1,0),FALSE)</f>
        <v>25.361000000000001</v>
      </c>
      <c r="M369">
        <f>VLOOKUP($B369,'Tillförd energi'!$B$1:$AI$720,MATCH(M$1,'Tillförd energi'!$B$1:$AQ$1,0),FALSE)</f>
        <v>0</v>
      </c>
      <c r="N369">
        <f>VLOOKUP($B369,'Tillförd energi'!$B$1:$AI$720,MATCH(N$1,'Tillförd energi'!$B$1:$AQ$1,0),FALSE)</f>
        <v>5.60656</v>
      </c>
      <c r="O369">
        <f>VLOOKUP($B369,'Tillförd energi'!$B$1:$AI$720,MATCH(O$1,'Tillförd energi'!$B$1:$AQ$1,0),FALSE)</f>
        <v>0</v>
      </c>
      <c r="P369">
        <f>VLOOKUP($B369,'Tillförd energi'!$B$1:$AI$720,MATCH(P$1,'Tillförd energi'!$B$1:$AQ$1,0),FALSE)</f>
        <v>12.0128</v>
      </c>
      <c r="Q369">
        <f>VLOOKUP($B369,'Tillförd energi'!$B$1:$AI$720,MATCH(Q$1,'Tillförd energi'!$B$1:$AQ$1,0),FALSE)</f>
        <v>0</v>
      </c>
      <c r="R369">
        <f>VLOOKUP($B369,'Tillförd energi'!$B$1:$AI$720,MATCH(R$1,'Tillförd energi'!$B$1:$AQ$1,0),FALSE)</f>
        <v>0</v>
      </c>
      <c r="S369">
        <f>VLOOKUP($B369,'Tillförd energi'!$B$1:$AI$720,MATCH(S$1,'Tillförd energi'!$B$1:$AQ$1,0),FALSE)</f>
        <v>0</v>
      </c>
      <c r="T369">
        <f>VLOOKUP($B369,'Tillförd energi'!$B$1:$AI$720,MATCH(T$1,'Tillförd energi'!$B$1:$AQ$1,0),FALSE)</f>
        <v>0</v>
      </c>
      <c r="U369">
        <f>VLOOKUP($B369,'Tillförd energi'!$B$1:$AI$720,MATCH(U$1,'Tillförd energi'!$B$1:$AQ$1,0),FALSE)</f>
        <v>0</v>
      </c>
      <c r="V369">
        <f>VLOOKUP($B369,'Tillförd energi'!$B$1:$AI$720,MATCH(V$1,'Tillförd energi'!$B$1:$AQ$1,0),FALSE)</f>
        <v>0</v>
      </c>
      <c r="W369">
        <f>VLOOKUP($B369,'Tillförd energi'!$B$1:$AI$720,MATCH(W$1,'Tillförd energi'!$B$1:$AQ$1,0),FALSE)</f>
        <v>0</v>
      </c>
      <c r="X369">
        <f>VLOOKUP($B369,'Tillförd energi'!$B$1:$AI$720,MATCH(X$1,'Tillförd energi'!$B$1:$AQ$1,0),FALSE)</f>
        <v>0</v>
      </c>
      <c r="Y369">
        <f>VLOOKUP($B369,'Tillförd energi'!$B$1:$AI$720,MATCH(Y$1,'Tillförd energi'!$B$1:$AQ$1,0),FALSE)</f>
        <v>0</v>
      </c>
      <c r="Z369">
        <f>VLOOKUP($B369,'Tillförd energi'!$B$1:$AI$720,MATCH(Z$1,'Tillförd energi'!$B$1:$AQ$1,0),FALSE)</f>
        <v>0</v>
      </c>
      <c r="AA369">
        <f>VLOOKUP($B369,'Tillförd energi'!$B$1:$AI$720,MATCH(AA$1,'Tillförd energi'!$B$1:$AQ$1,0),FALSE)</f>
        <v>0</v>
      </c>
      <c r="AB369">
        <f>VLOOKUP($B369,'Tillförd energi'!$B$1:$AI$720,MATCH(AB$1,'Tillförd energi'!$B$1:$AQ$1,0),FALSE)</f>
        <v>0</v>
      </c>
      <c r="AC369">
        <f>VLOOKUP($B369,'Tillförd energi'!$B$1:$AI$720,MATCH(AC$1,'Tillförd energi'!$B$1:$AQ$1,0),FALSE)</f>
        <v>8.8079999999999998</v>
      </c>
      <c r="AD369">
        <f>VLOOKUP($B369,'Tillförd energi'!$B$1:$AI$720,MATCH(AD$1,'Tillförd energi'!$B$1:$AQ$1,0),FALSE)</f>
        <v>25.37</v>
      </c>
      <c r="AE369">
        <f>VLOOKUP($B369,'Tillförd energi'!$B$1:$AI$720,MATCH(AE$1,'Tillförd energi'!$B$1:$AQ$1,0),FALSE)</f>
        <v>0</v>
      </c>
      <c r="AF369">
        <f>VLOOKUP($B369,'Tillförd energi'!$B$1:$AI$720,MATCH(AF$1,'Tillförd energi'!$B$1:$AQ$1,0),FALSE)</f>
        <v>2.5401500000000001</v>
      </c>
      <c r="AG369">
        <f>IFERROR(VLOOKUP(B369,Miljö!$B$1:$AC$550,MATCH("Köpt mängd produktionsspecifik fjärrvärme:",Miljö!$B$1:$AC$1,0),FALSE)/1,0)</f>
        <v>0</v>
      </c>
      <c r="AI369">
        <f t="shared" si="115"/>
        <v>83.634777999999997</v>
      </c>
      <c r="AJ369">
        <f t="shared" si="116"/>
        <v>83.634777999999997</v>
      </c>
      <c r="AK369">
        <f>IF(ISERROR(1/VLOOKUP($B369,Leveranser!$B$1:$S$499,MATCH("Såld värme (GWh)",Leveranser!$B$1:$S$1,0),FALSE)),"",VLOOKUP($B369,Leveranser!$B$1:$S$499,MATCH("Såld värme (GWh)",Leveranser!$B$1:$S$1,0),FALSE))</f>
        <v>59.512</v>
      </c>
      <c r="AL369">
        <f>VLOOKUP($B369,Leveranser!$B$1:$Y$499,MATCH("Totalt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114">
        <f t="shared" si="117"/>
        <v>0.71157001217842653</v>
      </c>
      <c r="AP369" t="str">
        <f>IFERROR(VLOOKUP($B369,Miljövärden!$B$2:$H$600,7,FALSE),"Nej, saknas")</f>
        <v>Ja</v>
      </c>
      <c r="AQ369" t="str">
        <f>IFERROR(VLOOKUP($B369,Miljövärden!$B$2:$H$600,6,FALSE),"Nej, saknas")</f>
        <v>Ja</v>
      </c>
      <c r="AU369">
        <f t="shared" si="118"/>
        <v>2.5401500000000001</v>
      </c>
      <c r="AV369">
        <f t="shared" si="119"/>
        <v>0</v>
      </c>
      <c r="AW369">
        <f t="shared" si="120"/>
        <v>17.61936</v>
      </c>
      <c r="AX369">
        <f t="shared" si="121"/>
        <v>0</v>
      </c>
      <c r="AZ369">
        <f t="shared" si="122"/>
        <v>42.980359999999997</v>
      </c>
      <c r="BC369">
        <f t="shared" si="123"/>
        <v>1.6259780000000001</v>
      </c>
      <c r="BD369">
        <f t="shared" si="124"/>
        <v>0</v>
      </c>
      <c r="BE369">
        <f t="shared" si="125"/>
        <v>17.61936</v>
      </c>
      <c r="BF369">
        <f t="shared" si="126"/>
        <v>61.849289999999996</v>
      </c>
      <c r="BG369">
        <f t="shared" si="127"/>
        <v>2.5401500000000001</v>
      </c>
      <c r="BH369">
        <f>VLOOKUP(B369,Miljö!$B$1:$BX$482,MATCH("Fossilandel för ursprungspecificerad el ()",Miljö!$B$1:$I$1,0),FALSE)</f>
        <v>0</v>
      </c>
      <c r="BI369">
        <f>VLOOKUP(B369,Miljö!$B$1:$BX$482,MATCH("Kärnkraftsandel för ursprungsspecificerad el ()",Miljö!$B$1:$O$1,0),FALSE)</f>
        <v>0</v>
      </c>
      <c r="BJ369">
        <f t="shared" si="128"/>
        <v>0</v>
      </c>
      <c r="BK369" t="str">
        <f>VLOOKUP(B369,Miljö!$B$1:$P$482,MATCH("Fossil andel i procent (%)",Miljö!$B$1:$P$1,0),FALSE)</f>
        <v>ET</v>
      </c>
      <c r="BL369">
        <f t="shared" si="129"/>
        <v>83.634777999999997</v>
      </c>
      <c r="BO369" s="21">
        <f t="shared" si="130"/>
        <v>1.9441409888120948E-2</v>
      </c>
      <c r="BP369" s="115">
        <f t="shared" si="131"/>
        <v>0</v>
      </c>
      <c r="BQ369" s="115">
        <f t="shared" si="132"/>
        <v>0.24104218941072578</v>
      </c>
      <c r="BR369" s="115">
        <f t="shared" si="133"/>
        <v>0.73951640070115332</v>
      </c>
      <c r="BT369" s="116">
        <f t="shared" si="134"/>
        <v>1</v>
      </c>
      <c r="BW369" s="115">
        <f>IF(AP369="Ja",VLOOKUP(B369,Miljövärden!$B$2:$H$600,MATCH("Total andel fossilt",Miljövärden!$B$2:$H$2,0),FALSE),"")</f>
        <v>1.9441400000000001E-2</v>
      </c>
      <c r="BX369" s="116">
        <f t="shared" si="135"/>
        <v>-9.8881209470436104E-9</v>
      </c>
      <c r="BZ369">
        <f t="shared" si="136"/>
        <v>-9.8881209470436104E-9</v>
      </c>
      <c r="CA369" s="115">
        <f t="shared" si="137"/>
        <v>0</v>
      </c>
    </row>
    <row r="370" spans="1:79">
      <c r="A370" t="s">
        <v>560</v>
      </c>
      <c r="B370" t="s">
        <v>575</v>
      </c>
      <c r="C370">
        <f>VLOOKUP($B370,'Tillförd energi'!$B$1:$AI$720,MATCH(C$1,'Tillförd energi'!$B$1:$AQ$1,0),FALSE)</f>
        <v>0</v>
      </c>
      <c r="D370">
        <f>VLOOKUP($B370,'Tillförd energi'!$B$1:$AI$720,MATCH(D$1,'Tillförd energi'!$B$1:$AQ$1,0),FALSE)</f>
        <v>0</v>
      </c>
      <c r="E370">
        <f>VLOOKUP($B370,'Tillförd energi'!$B$1:$AI$720,MATCH(E$1,'Tillförd energi'!$B$1:$AQ$1,0),FALSE)</f>
        <v>0.60599999999999998</v>
      </c>
      <c r="F370">
        <f>VLOOKUP($B370,'Tillförd energi'!$B$1:$AI$720,MATCH(F$1,'Tillförd energi'!$B$1:$AQ$1,0),FALSE)</f>
        <v>0</v>
      </c>
      <c r="G370">
        <f>VLOOKUP($B370,'Tillförd energi'!$B$1:$AI$720,MATCH(G$1,'Tillförd energi'!$B$1:$AQ$1,0),FALSE)</f>
        <v>0</v>
      </c>
      <c r="H370">
        <f>VLOOKUP($B370,'Tillförd energi'!$B$1:$AI$720,MATCH(H$1,'Tillförd energi'!$B$1:$AQ$1,0),FALSE)</f>
        <v>0</v>
      </c>
      <c r="I370">
        <f>VLOOKUP($B370,'Tillförd energi'!$B$1:$AI$720,MATCH(I$1,'Tillförd energi'!$B$1:$AQ$1,0),FALSE)</f>
        <v>0</v>
      </c>
      <c r="J370">
        <f>VLOOKUP($B370,'Tillförd energi'!$B$1:$AI$720,MATCH(J$1,'Tillförd energi'!$B$1:$AQ$1,0),FALSE)</f>
        <v>0</v>
      </c>
      <c r="K370">
        <f>VLOOKUP($B370,'Tillförd energi'!$B$1:$AI$720,MATCH(K$1,'Tillförd energi'!$B$1:$AQ$1,0),FALSE)</f>
        <v>0</v>
      </c>
      <c r="L370">
        <f>VLOOKUP($B370,'Tillförd energi'!$B$1:$AI$720,MATCH(L$1,'Tillförd energi'!$B$1:$AQ$1,0),FALSE)</f>
        <v>0</v>
      </c>
      <c r="M370">
        <f>VLOOKUP($B370,'Tillförd energi'!$B$1:$AI$720,MATCH(M$1,'Tillförd energi'!$B$1:$AQ$1,0),FALSE)</f>
        <v>16.492999999999999</v>
      </c>
      <c r="N370">
        <f>VLOOKUP($B370,'Tillförd energi'!$B$1:$AI$720,MATCH(N$1,'Tillförd energi'!$B$1:$AQ$1,0),FALSE)</f>
        <v>9.9610000000000003</v>
      </c>
      <c r="O370">
        <f>VLOOKUP($B370,'Tillförd energi'!$B$1:$AI$720,MATCH(O$1,'Tillförd energi'!$B$1:$AQ$1,0),FALSE)</f>
        <v>0.21299999999999999</v>
      </c>
      <c r="P370">
        <f>VLOOKUP($B370,'Tillförd energi'!$B$1:$AI$720,MATCH(P$1,'Tillförd energi'!$B$1:$AQ$1,0),FALSE)</f>
        <v>0</v>
      </c>
      <c r="Q370">
        <f>VLOOKUP($B370,'Tillförd energi'!$B$1:$AI$720,MATCH(Q$1,'Tillförd energi'!$B$1:$AQ$1,0),FALSE)</f>
        <v>23.893000000000001</v>
      </c>
      <c r="R370">
        <f>VLOOKUP($B370,'Tillförd energi'!$B$1:$AI$720,MATCH(R$1,'Tillförd energi'!$B$1:$AQ$1,0),FALSE)</f>
        <v>0</v>
      </c>
      <c r="S370">
        <f>VLOOKUP($B370,'Tillförd energi'!$B$1:$AI$720,MATCH(S$1,'Tillförd energi'!$B$1:$AQ$1,0),FALSE)</f>
        <v>0</v>
      </c>
      <c r="T370">
        <f>VLOOKUP($B370,'Tillförd energi'!$B$1:$AI$720,MATCH(T$1,'Tillförd energi'!$B$1:$AQ$1,0),FALSE)</f>
        <v>0</v>
      </c>
      <c r="U370">
        <f>VLOOKUP($B370,'Tillförd energi'!$B$1:$AI$720,MATCH(U$1,'Tillförd energi'!$B$1:$AQ$1,0),FALSE)</f>
        <v>0</v>
      </c>
      <c r="V370">
        <f>VLOOKUP($B370,'Tillförd energi'!$B$1:$AI$720,MATCH(V$1,'Tillförd energi'!$B$1:$AQ$1,0),FALSE)</f>
        <v>0</v>
      </c>
      <c r="W370">
        <f>VLOOKUP($B370,'Tillförd energi'!$B$1:$AI$720,MATCH(W$1,'Tillförd energi'!$B$1:$AQ$1,0),FALSE)</f>
        <v>0</v>
      </c>
      <c r="X370">
        <f>VLOOKUP($B370,'Tillförd energi'!$B$1:$AI$720,MATCH(X$1,'Tillförd energi'!$B$1:$AQ$1,0),FALSE)</f>
        <v>0</v>
      </c>
      <c r="Y370">
        <f>VLOOKUP($B370,'Tillförd energi'!$B$1:$AI$720,MATCH(Y$1,'Tillförd energi'!$B$1:$AQ$1,0),FALSE)</f>
        <v>0</v>
      </c>
      <c r="Z370">
        <f>VLOOKUP($B370,'Tillförd energi'!$B$1:$AI$720,MATCH(Z$1,'Tillförd energi'!$B$1:$AQ$1,0),FALSE)</f>
        <v>0</v>
      </c>
      <c r="AA370">
        <f>VLOOKUP($B370,'Tillförd energi'!$B$1:$AI$720,MATCH(AA$1,'Tillförd energi'!$B$1:$AQ$1,0),FALSE)</f>
        <v>0</v>
      </c>
      <c r="AB370">
        <f>VLOOKUP($B370,'Tillförd energi'!$B$1:$AI$720,MATCH(AB$1,'Tillförd energi'!$B$1:$AQ$1,0),FALSE)</f>
        <v>0</v>
      </c>
      <c r="AC370">
        <f>VLOOKUP($B370,'Tillförd energi'!$B$1:$AI$720,MATCH(AC$1,'Tillförd energi'!$B$1:$AQ$1,0),FALSE)</f>
        <v>9.2620000000000005</v>
      </c>
      <c r="AD370">
        <f>VLOOKUP($B370,'Tillförd energi'!$B$1:$AI$720,MATCH(AD$1,'Tillförd energi'!$B$1:$AQ$1,0),FALSE)</f>
        <v>0</v>
      </c>
      <c r="AE370">
        <f>VLOOKUP($B370,'Tillförd energi'!$B$1:$AI$720,MATCH(AE$1,'Tillförd energi'!$B$1:$AQ$1,0),FALSE)</f>
        <v>0</v>
      </c>
      <c r="AF370">
        <f>VLOOKUP($B370,'Tillförd energi'!$B$1:$AI$720,MATCH(AF$1,'Tillförd energi'!$B$1:$AQ$1,0),FALSE)</f>
        <v>1.3240000000000001</v>
      </c>
      <c r="AG370">
        <f>IFERROR(VLOOKUP(B370,Miljö!$B$1:$AC$550,MATCH("Köpt mängd produktionsspecifik fjärrvärme:",Miljö!$B$1:$AC$1,0),FALSE)/1,0)</f>
        <v>0</v>
      </c>
      <c r="AI370">
        <f t="shared" si="115"/>
        <v>61.752000000000002</v>
      </c>
      <c r="AJ370">
        <f t="shared" si="116"/>
        <v>61.752000000000002</v>
      </c>
      <c r="AK370">
        <f>IF(ISERROR(1/VLOOKUP($B370,Leveranser!$B$1:$S$499,MATCH("Såld värme (GWh)",Leveranser!$B$1:$S$1,0),FALSE)),"",VLOOKUP($B370,Leveranser!$B$1:$S$499,MATCH("Såld värme (GWh)",Leveranser!$B$1:$S$1,0),FALSE))</f>
        <v>37.698999999999998</v>
      </c>
      <c r="AL370">
        <f>VLOOKUP($B370,Leveranser!$B$1:$Y$499,MATCH("Totalt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114">
        <f t="shared" si="117"/>
        <v>0.61049034849073713</v>
      </c>
      <c r="AP370" t="str">
        <f>IFERROR(VLOOKUP($B370,Miljövärden!$B$2:$H$600,7,FALSE),"Nej, saknas")</f>
        <v>Ja</v>
      </c>
      <c r="AQ370" t="str">
        <f>IFERROR(VLOOKUP($B370,Miljövärden!$B$2:$H$600,6,FALSE),"Nej, saknas")</f>
        <v>Ja</v>
      </c>
      <c r="AU370">
        <f t="shared" si="118"/>
        <v>1.3240000000000001</v>
      </c>
      <c r="AV370">
        <f t="shared" si="119"/>
        <v>0</v>
      </c>
      <c r="AW370">
        <f t="shared" si="120"/>
        <v>50.56</v>
      </c>
      <c r="AX370">
        <f t="shared" si="121"/>
        <v>0</v>
      </c>
      <c r="AZ370">
        <f t="shared" si="122"/>
        <v>50.56</v>
      </c>
      <c r="BC370">
        <f t="shared" si="123"/>
        <v>0.60599999999999998</v>
      </c>
      <c r="BD370">
        <f t="shared" si="124"/>
        <v>0</v>
      </c>
      <c r="BE370">
        <f t="shared" si="125"/>
        <v>50.56</v>
      </c>
      <c r="BF370">
        <f t="shared" si="126"/>
        <v>9.2620000000000005</v>
      </c>
      <c r="BG370">
        <f t="shared" si="127"/>
        <v>1.3240000000000001</v>
      </c>
      <c r="BH370">
        <f>VLOOKUP(B370,Miljö!$B$1:$BX$482,MATCH("Fossilandel för ursprungspecificerad el ()",Miljö!$B$1:$I$1,0),FALSE)</f>
        <v>0</v>
      </c>
      <c r="BI370">
        <f>VLOOKUP(B370,Miljö!$B$1:$BX$482,MATCH("Kärnkraftsandel för ursprungsspecificerad el ()",Miljö!$B$1:$O$1,0),FALSE)</f>
        <v>0</v>
      </c>
      <c r="BJ370">
        <f t="shared" si="128"/>
        <v>0</v>
      </c>
      <c r="BK370" t="str">
        <f>VLOOKUP(B370,Miljö!$B$1:$P$482,MATCH("Fossil andel i procent (%)",Miljö!$B$1:$P$1,0),FALSE)</f>
        <v>ET</v>
      </c>
      <c r="BL370">
        <f t="shared" si="129"/>
        <v>61.752000000000002</v>
      </c>
      <c r="BO370" s="21">
        <f t="shared" si="130"/>
        <v>9.8134473377380488E-3</v>
      </c>
      <c r="BP370" s="115">
        <f t="shared" si="131"/>
        <v>0</v>
      </c>
      <c r="BQ370" s="115">
        <f t="shared" si="132"/>
        <v>0.84019950770825236</v>
      </c>
      <c r="BR370" s="115">
        <f t="shared" si="133"/>
        <v>0.14998704495400958</v>
      </c>
      <c r="BT370" s="116">
        <f t="shared" si="134"/>
        <v>1</v>
      </c>
      <c r="BW370" s="115">
        <f>IF(AP370="Ja",VLOOKUP(B370,Miljövärden!$B$2:$H$600,MATCH("Total andel fossilt",Miljövärden!$B$2:$H$2,0),FALSE),"")</f>
        <v>9.8134499999999996E-3</v>
      </c>
      <c r="BX370" s="116">
        <f t="shared" si="135"/>
        <v>2.6622619508226419E-9</v>
      </c>
      <c r="BZ370">
        <f t="shared" si="136"/>
        <v>2.6622619508226419E-9</v>
      </c>
      <c r="CA370" s="115">
        <f t="shared" si="137"/>
        <v>0</v>
      </c>
    </row>
    <row r="371" spans="1:79">
      <c r="A371" t="s">
        <v>560</v>
      </c>
      <c r="B371" t="s">
        <v>576</v>
      </c>
      <c r="C371">
        <f>VLOOKUP($B371,'Tillförd energi'!$B$1:$AI$720,MATCH(C$1,'Tillförd energi'!$B$1:$AQ$1,0),FALSE)</f>
        <v>0</v>
      </c>
      <c r="D371">
        <f>VLOOKUP($B371,'Tillförd energi'!$B$1:$AI$720,MATCH(D$1,'Tillförd energi'!$B$1:$AQ$1,0),FALSE)</f>
        <v>8.8999999999999996E-2</v>
      </c>
      <c r="E371">
        <f>VLOOKUP($B371,'Tillförd energi'!$B$1:$AI$720,MATCH(E$1,'Tillförd energi'!$B$1:$AQ$1,0),FALSE)</f>
        <v>0</v>
      </c>
      <c r="F371">
        <f>VLOOKUP($B371,'Tillförd energi'!$B$1:$AI$720,MATCH(F$1,'Tillförd energi'!$B$1:$AQ$1,0),FALSE)</f>
        <v>0</v>
      </c>
      <c r="G371">
        <f>VLOOKUP($B371,'Tillförd energi'!$B$1:$AI$720,MATCH(G$1,'Tillförd energi'!$B$1:$AQ$1,0),FALSE)</f>
        <v>0</v>
      </c>
      <c r="H371">
        <f>VLOOKUP($B371,'Tillförd energi'!$B$1:$AI$720,MATCH(H$1,'Tillförd energi'!$B$1:$AQ$1,0),FALSE)</f>
        <v>0</v>
      </c>
      <c r="I371">
        <f>VLOOKUP($B371,'Tillförd energi'!$B$1:$AI$720,MATCH(I$1,'Tillförd energi'!$B$1:$AQ$1,0),FALSE)</f>
        <v>0</v>
      </c>
      <c r="J371">
        <f>VLOOKUP($B371,'Tillförd energi'!$B$1:$AI$720,MATCH(J$1,'Tillförd energi'!$B$1:$AQ$1,0),FALSE)</f>
        <v>0</v>
      </c>
      <c r="K371">
        <f>VLOOKUP($B371,'Tillförd energi'!$B$1:$AI$720,MATCH(K$1,'Tillförd energi'!$B$1:$AQ$1,0),FALSE)</f>
        <v>0</v>
      </c>
      <c r="L371">
        <f>VLOOKUP($B371,'Tillförd energi'!$B$1:$AI$720,MATCH(L$1,'Tillförd energi'!$B$1:$AQ$1,0),FALSE)</f>
        <v>0</v>
      </c>
      <c r="M371">
        <f>VLOOKUP($B371,'Tillförd energi'!$B$1:$AI$720,MATCH(M$1,'Tillförd energi'!$B$1:$AQ$1,0),FALSE)</f>
        <v>0</v>
      </c>
      <c r="N371">
        <f>VLOOKUP($B371,'Tillförd energi'!$B$1:$AI$720,MATCH(N$1,'Tillförd energi'!$B$1:$AQ$1,0),FALSE)</f>
        <v>0</v>
      </c>
      <c r="O371">
        <f>VLOOKUP($B371,'Tillförd energi'!$B$1:$AI$720,MATCH(O$1,'Tillförd energi'!$B$1:$AQ$1,0),FALSE)</f>
        <v>0</v>
      </c>
      <c r="P371">
        <f>VLOOKUP($B371,'Tillförd energi'!$B$1:$AI$720,MATCH(P$1,'Tillförd energi'!$B$1:$AQ$1,0),FALSE)</f>
        <v>0</v>
      </c>
      <c r="Q371">
        <f>VLOOKUP($B371,'Tillförd energi'!$B$1:$AI$720,MATCH(Q$1,'Tillförd energi'!$B$1:$AQ$1,0),FALSE)</f>
        <v>0</v>
      </c>
      <c r="R371">
        <f>VLOOKUP($B371,'Tillförd energi'!$B$1:$AI$720,MATCH(R$1,'Tillförd energi'!$B$1:$AQ$1,0),FALSE)</f>
        <v>0</v>
      </c>
      <c r="S371">
        <f>VLOOKUP($B371,'Tillförd energi'!$B$1:$AI$720,MATCH(S$1,'Tillförd energi'!$B$1:$AQ$1,0),FALSE)</f>
        <v>2.1739999999999999</v>
      </c>
      <c r="T371">
        <f>VLOOKUP($B371,'Tillförd energi'!$B$1:$AI$720,MATCH(T$1,'Tillförd energi'!$B$1:$AQ$1,0),FALSE)</f>
        <v>0</v>
      </c>
      <c r="U371">
        <f>VLOOKUP($B371,'Tillförd energi'!$B$1:$AI$720,MATCH(U$1,'Tillförd energi'!$B$1:$AQ$1,0),FALSE)</f>
        <v>0</v>
      </c>
      <c r="V371">
        <f>VLOOKUP($B371,'Tillförd energi'!$B$1:$AI$720,MATCH(V$1,'Tillförd energi'!$B$1:$AQ$1,0),FALSE)</f>
        <v>0</v>
      </c>
      <c r="W371">
        <f>VLOOKUP($B371,'Tillförd energi'!$B$1:$AI$720,MATCH(W$1,'Tillförd energi'!$B$1:$AQ$1,0),FALSE)</f>
        <v>0</v>
      </c>
      <c r="X371">
        <f>VLOOKUP($B371,'Tillförd energi'!$B$1:$AI$720,MATCH(X$1,'Tillförd energi'!$B$1:$AQ$1,0),FALSE)</f>
        <v>0</v>
      </c>
      <c r="Y371">
        <f>VLOOKUP($B371,'Tillförd energi'!$B$1:$AI$720,MATCH(Y$1,'Tillförd energi'!$B$1:$AQ$1,0),FALSE)</f>
        <v>0</v>
      </c>
      <c r="Z371">
        <f>VLOOKUP($B371,'Tillförd energi'!$B$1:$AI$720,MATCH(Z$1,'Tillförd energi'!$B$1:$AQ$1,0),FALSE)</f>
        <v>0</v>
      </c>
      <c r="AA371">
        <f>VLOOKUP($B371,'Tillförd energi'!$B$1:$AI$720,MATCH(AA$1,'Tillförd energi'!$B$1:$AQ$1,0),FALSE)</f>
        <v>0</v>
      </c>
      <c r="AB371">
        <f>VLOOKUP($B371,'Tillförd energi'!$B$1:$AI$720,MATCH(AB$1,'Tillförd energi'!$B$1:$AQ$1,0),FALSE)</f>
        <v>0</v>
      </c>
      <c r="AC371">
        <f>VLOOKUP($B371,'Tillförd energi'!$B$1:$AI$720,MATCH(AC$1,'Tillförd energi'!$B$1:$AQ$1,0),FALSE)</f>
        <v>0</v>
      </c>
      <c r="AD371">
        <f>VLOOKUP($B371,'Tillförd energi'!$B$1:$AI$720,MATCH(AD$1,'Tillförd energi'!$B$1:$AQ$1,0),FALSE)</f>
        <v>0</v>
      </c>
      <c r="AE371">
        <f>VLOOKUP($B371,'Tillförd energi'!$B$1:$AI$720,MATCH(AE$1,'Tillförd energi'!$B$1:$AQ$1,0),FALSE)</f>
        <v>0</v>
      </c>
      <c r="AF371">
        <f>VLOOKUP($B371,'Tillförd energi'!$B$1:$AI$720,MATCH(AF$1,'Tillförd energi'!$B$1:$AQ$1,0),FALSE)</f>
        <v>4.437E-2</v>
      </c>
      <c r="AG371">
        <f>IFERROR(VLOOKUP(B371,Miljö!$B$1:$AC$550,MATCH("Köpt mängd produktionsspecifik fjärrvärme:",Miljö!$B$1:$AC$1,0),FALSE)/1,0)</f>
        <v>0</v>
      </c>
      <c r="AI371">
        <f t="shared" si="115"/>
        <v>2.3073699999999997</v>
      </c>
      <c r="AJ371">
        <f t="shared" si="116"/>
        <v>2.3073699999999997</v>
      </c>
      <c r="AK371">
        <f>IF(ISERROR(1/VLOOKUP($B371,Leveranser!$B$1:$S$499,MATCH("Såld värme (GWh)",Leveranser!$B$1:$S$1,0),FALSE)),"",VLOOKUP($B371,Leveranser!$B$1:$S$499,MATCH("Såld värme (GWh)",Leveranser!$B$1:$S$1,0),FALSE))</f>
        <v>1.4790000000000001</v>
      </c>
      <c r="AL371">
        <f>VLOOKUP($B371,Leveranser!$B$1:$Y$499,MATCH("Totalt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114">
        <f t="shared" si="117"/>
        <v>0.64098952487030703</v>
      </c>
      <c r="AP371" t="str">
        <f>IFERROR(VLOOKUP($B371,Miljövärden!$B$2:$H$600,7,FALSE),"Nej, saknas")</f>
        <v>Ja</v>
      </c>
      <c r="AQ371" t="str">
        <f>IFERROR(VLOOKUP($B371,Miljövärden!$B$2:$H$600,6,FALSE),"Nej, saknas")</f>
        <v>Ja</v>
      </c>
      <c r="AU371">
        <f t="shared" si="118"/>
        <v>4.437E-2</v>
      </c>
      <c r="AV371">
        <f t="shared" si="119"/>
        <v>0</v>
      </c>
      <c r="AW371">
        <f t="shared" si="120"/>
        <v>0</v>
      </c>
      <c r="AX371">
        <f t="shared" si="121"/>
        <v>2.1739999999999999</v>
      </c>
      <c r="AZ371">
        <f t="shared" si="122"/>
        <v>2.1739999999999999</v>
      </c>
      <c r="BC371">
        <f t="shared" si="123"/>
        <v>8.8999999999999996E-2</v>
      </c>
      <c r="BD371">
        <f t="shared" si="124"/>
        <v>0</v>
      </c>
      <c r="BE371">
        <f t="shared" si="125"/>
        <v>2.1739999999999999</v>
      </c>
      <c r="BF371">
        <f t="shared" si="126"/>
        <v>0</v>
      </c>
      <c r="BG371">
        <f t="shared" si="127"/>
        <v>4.437E-2</v>
      </c>
      <c r="BH371">
        <f>VLOOKUP(B371,Miljö!$B$1:$BX$482,MATCH("Fossilandel för ursprungspecificerad el ()",Miljö!$B$1:$I$1,0),FALSE)</f>
        <v>0</v>
      </c>
      <c r="BI371">
        <f>VLOOKUP(B371,Miljö!$B$1:$BX$482,MATCH("Kärnkraftsandel för ursprungsspecificerad el ()",Miljö!$B$1:$O$1,0),FALSE)</f>
        <v>0</v>
      </c>
      <c r="BJ371">
        <f t="shared" si="128"/>
        <v>0</v>
      </c>
      <c r="BK371" t="str">
        <f>VLOOKUP(B371,Miljö!$B$1:$P$482,MATCH("Fossil andel i procent (%)",Miljö!$B$1:$P$1,0),FALSE)</f>
        <v>ET</v>
      </c>
      <c r="BL371">
        <f t="shared" si="129"/>
        <v>2.3073699999999997</v>
      </c>
      <c r="BO371" s="21">
        <f t="shared" si="130"/>
        <v>3.8572053896860935E-2</v>
      </c>
      <c r="BP371" s="115">
        <f t="shared" si="131"/>
        <v>0</v>
      </c>
      <c r="BQ371" s="115">
        <f t="shared" si="132"/>
        <v>0.96142794610313909</v>
      </c>
      <c r="BR371" s="115">
        <f t="shared" si="133"/>
        <v>0</v>
      </c>
      <c r="BT371" s="116">
        <f t="shared" si="134"/>
        <v>1</v>
      </c>
      <c r="BW371" s="115">
        <f>IF(AP371="Ja",VLOOKUP(B371,Miljövärden!$B$2:$H$600,MATCH("Total andel fossilt",Miljövärden!$B$2:$H$2,0),FALSE),"")</f>
        <v>3.8572099999999998E-2</v>
      </c>
      <c r="BX371" s="116">
        <f t="shared" si="135"/>
        <v>4.6103139063335963E-8</v>
      </c>
      <c r="BZ371">
        <f t="shared" si="136"/>
        <v>4.6103139063335963E-8</v>
      </c>
      <c r="CA371" s="115">
        <f t="shared" si="137"/>
        <v>0</v>
      </c>
    </row>
    <row r="372" spans="1:79">
      <c r="A372" t="s">
        <v>560</v>
      </c>
      <c r="B372" t="s">
        <v>577</v>
      </c>
      <c r="C372">
        <f>VLOOKUP($B372,'Tillförd energi'!$B$1:$AI$720,MATCH(C$1,'Tillförd energi'!$B$1:$AQ$1,0),FALSE)</f>
        <v>0</v>
      </c>
      <c r="D372">
        <f>VLOOKUP($B372,'Tillförd energi'!$B$1:$AI$720,MATCH(D$1,'Tillförd energi'!$B$1:$AQ$1,0),FALSE)</f>
        <v>0</v>
      </c>
      <c r="E372">
        <f>VLOOKUP($B372,'Tillförd energi'!$B$1:$AI$720,MATCH(E$1,'Tillförd energi'!$B$1:$AQ$1,0),FALSE)</f>
        <v>0.436</v>
      </c>
      <c r="F372">
        <f>VLOOKUP($B372,'Tillförd energi'!$B$1:$AI$720,MATCH(F$1,'Tillförd energi'!$B$1:$AQ$1,0),FALSE)</f>
        <v>0</v>
      </c>
      <c r="G372">
        <f>VLOOKUP($B372,'Tillförd energi'!$B$1:$AI$720,MATCH(G$1,'Tillförd energi'!$B$1:$AQ$1,0),FALSE)</f>
        <v>0</v>
      </c>
      <c r="H372">
        <f>VLOOKUP($B372,'Tillförd energi'!$B$1:$AI$720,MATCH(H$1,'Tillförd energi'!$B$1:$AQ$1,0),FALSE)</f>
        <v>0</v>
      </c>
      <c r="I372">
        <f>VLOOKUP($B372,'Tillförd energi'!$B$1:$AI$720,MATCH(I$1,'Tillförd energi'!$B$1:$AQ$1,0),FALSE)</f>
        <v>0</v>
      </c>
      <c r="J372">
        <f>VLOOKUP($B372,'Tillförd energi'!$B$1:$AI$720,MATCH(J$1,'Tillförd energi'!$B$1:$AQ$1,0),FALSE)</f>
        <v>0</v>
      </c>
      <c r="K372">
        <f>VLOOKUP($B372,'Tillförd energi'!$B$1:$AI$720,MATCH(K$1,'Tillförd energi'!$B$1:$AQ$1,0),FALSE)</f>
        <v>0</v>
      </c>
      <c r="L372">
        <f>VLOOKUP($B372,'Tillförd energi'!$B$1:$AI$720,MATCH(L$1,'Tillförd energi'!$B$1:$AQ$1,0),FALSE)</f>
        <v>0</v>
      </c>
      <c r="M372">
        <f>VLOOKUP($B372,'Tillförd energi'!$B$1:$AI$720,MATCH(M$1,'Tillförd energi'!$B$1:$AQ$1,0),FALSE)</f>
        <v>0</v>
      </c>
      <c r="N372">
        <f>VLOOKUP($B372,'Tillförd energi'!$B$1:$AI$720,MATCH(N$1,'Tillförd energi'!$B$1:$AQ$1,0),FALSE)</f>
        <v>0</v>
      </c>
      <c r="O372">
        <f>VLOOKUP($B372,'Tillförd energi'!$B$1:$AI$720,MATCH(O$1,'Tillförd energi'!$B$1:$AQ$1,0),FALSE)</f>
        <v>0</v>
      </c>
      <c r="P372">
        <f>VLOOKUP($B372,'Tillförd energi'!$B$1:$AI$720,MATCH(P$1,'Tillförd energi'!$B$1:$AQ$1,0),FALSE)</f>
        <v>0</v>
      </c>
      <c r="Q372">
        <f>VLOOKUP($B372,'Tillförd energi'!$B$1:$AI$720,MATCH(Q$1,'Tillförd energi'!$B$1:$AQ$1,0),FALSE)</f>
        <v>0</v>
      </c>
      <c r="R372">
        <f>VLOOKUP($B372,'Tillförd energi'!$B$1:$AI$720,MATCH(R$1,'Tillförd energi'!$B$1:$AQ$1,0),FALSE)</f>
        <v>29.566800000000001</v>
      </c>
      <c r="S372">
        <f>VLOOKUP($B372,'Tillförd energi'!$B$1:$AI$720,MATCH(S$1,'Tillförd energi'!$B$1:$AQ$1,0),FALSE)</f>
        <v>0</v>
      </c>
      <c r="T372">
        <f>VLOOKUP($B372,'Tillförd energi'!$B$1:$AI$720,MATCH(T$1,'Tillförd energi'!$B$1:$AQ$1,0),FALSE)</f>
        <v>0</v>
      </c>
      <c r="U372">
        <f>VLOOKUP($B372,'Tillförd energi'!$B$1:$AI$720,MATCH(U$1,'Tillförd energi'!$B$1:$AQ$1,0),FALSE)</f>
        <v>0</v>
      </c>
      <c r="V372">
        <f>VLOOKUP($B372,'Tillförd energi'!$B$1:$AI$720,MATCH(V$1,'Tillförd energi'!$B$1:$AQ$1,0),FALSE)</f>
        <v>0</v>
      </c>
      <c r="W372">
        <f>VLOOKUP($B372,'Tillförd energi'!$B$1:$AI$720,MATCH(W$1,'Tillförd energi'!$B$1:$AQ$1,0),FALSE)</f>
        <v>0</v>
      </c>
      <c r="X372">
        <f>VLOOKUP($B372,'Tillförd energi'!$B$1:$AI$720,MATCH(X$1,'Tillförd energi'!$B$1:$AQ$1,0),FALSE)</f>
        <v>0</v>
      </c>
      <c r="Y372">
        <f>VLOOKUP($B372,'Tillförd energi'!$B$1:$AI$720,MATCH(Y$1,'Tillförd energi'!$B$1:$AQ$1,0),FALSE)</f>
        <v>0</v>
      </c>
      <c r="Z372">
        <f>VLOOKUP($B372,'Tillförd energi'!$B$1:$AI$720,MATCH(Z$1,'Tillförd energi'!$B$1:$AQ$1,0),FALSE)</f>
        <v>0</v>
      </c>
      <c r="AA372">
        <f>VLOOKUP($B372,'Tillförd energi'!$B$1:$AI$720,MATCH(AA$1,'Tillförd energi'!$B$1:$AQ$1,0),FALSE)</f>
        <v>0</v>
      </c>
      <c r="AB372">
        <f>VLOOKUP($B372,'Tillförd energi'!$B$1:$AI$720,MATCH(AB$1,'Tillförd energi'!$B$1:$AQ$1,0),FALSE)</f>
        <v>0</v>
      </c>
      <c r="AC372">
        <f>VLOOKUP($B372,'Tillförd energi'!$B$1:$AI$720,MATCH(AC$1,'Tillförd energi'!$B$1:$AQ$1,0),FALSE)</f>
        <v>0</v>
      </c>
      <c r="AD372">
        <f>VLOOKUP($B372,'Tillförd energi'!$B$1:$AI$720,MATCH(AD$1,'Tillförd energi'!$B$1:$AQ$1,0),FALSE)</f>
        <v>21.331</v>
      </c>
      <c r="AE372">
        <f>VLOOKUP($B372,'Tillförd energi'!$B$1:$AI$720,MATCH(AE$1,'Tillförd energi'!$B$1:$AQ$1,0),FALSE)</f>
        <v>0</v>
      </c>
      <c r="AF372">
        <f>VLOOKUP($B372,'Tillförd energi'!$B$1:$AI$720,MATCH(AF$1,'Tillförd energi'!$B$1:$AQ$1,0),FALSE)</f>
        <v>0.67300000000000004</v>
      </c>
      <c r="AG372">
        <f>IFERROR(VLOOKUP(B372,Miljö!$B$1:$AC$550,MATCH("Köpt mängd produktionsspecifik fjärrvärme:",Miljö!$B$1:$AC$1,0),FALSE)/1,0)</f>
        <v>0</v>
      </c>
      <c r="AI372">
        <f t="shared" si="115"/>
        <v>52.006799999999998</v>
      </c>
      <c r="AJ372">
        <f t="shared" si="116"/>
        <v>52.006799999999998</v>
      </c>
      <c r="AK372">
        <f>IF(ISERROR(1/VLOOKUP($B372,Leveranser!$B$1:$S$499,MATCH("Såld värme (GWh)",Leveranser!$B$1:$S$1,0),FALSE)),"",VLOOKUP($B372,Leveranser!$B$1:$S$499,MATCH("Såld värme (GWh)",Leveranser!$B$1:$S$1,0),FALSE))</f>
        <v>43.805</v>
      </c>
      <c r="AL372">
        <f>VLOOKUP($B372,Leveranser!$B$1:$Y$499,MATCH("Totalt såld fjärrvärme till andra fjärrvärmeföretag",Leveranser!$B$1:$AA$1,0),FALSE)</f>
        <v>0</v>
      </c>
      <c r="AM372">
        <f>IF(ISERROR(1/VLOOKUP($B372,Miljö!$B$1:$S$500,MATCH("Såld mängd produktionsspecifik fjärrvärme (GWh)",Miljö!$B$1:$R$1,0),FALSE)),0,VLOOKUP($B372,Miljö!$B$1:$S$500,MATCH("Såld mängd produktionsspecifik fjärrvärme (GWh)",Miljö!$B$1:$R$1,0),FALSE))</f>
        <v>0</v>
      </c>
      <c r="AN372" s="114">
        <f t="shared" si="117"/>
        <v>0.84229370005460824</v>
      </c>
      <c r="AP372" t="str">
        <f>IFERROR(VLOOKUP($B372,Miljövärden!$B$2:$H$600,7,FALSE),"Nej, saknas")</f>
        <v>Ja</v>
      </c>
      <c r="AQ372" t="str">
        <f>IFERROR(VLOOKUP($B372,Miljövärden!$B$2:$H$600,6,FALSE),"Nej, saknas")</f>
        <v>Ja</v>
      </c>
      <c r="AU372">
        <f t="shared" si="118"/>
        <v>0.67300000000000004</v>
      </c>
      <c r="AV372">
        <f t="shared" si="119"/>
        <v>0</v>
      </c>
      <c r="AW372">
        <f t="shared" si="120"/>
        <v>0</v>
      </c>
      <c r="AX372">
        <f t="shared" si="121"/>
        <v>29.566800000000001</v>
      </c>
      <c r="AZ372">
        <f t="shared" si="122"/>
        <v>29.566800000000001</v>
      </c>
      <c r="BC372">
        <f t="shared" si="123"/>
        <v>0.436</v>
      </c>
      <c r="BD372">
        <f t="shared" si="124"/>
        <v>0</v>
      </c>
      <c r="BE372">
        <f t="shared" si="125"/>
        <v>29.566800000000001</v>
      </c>
      <c r="BF372">
        <f t="shared" si="126"/>
        <v>21.331</v>
      </c>
      <c r="BG372">
        <f t="shared" si="127"/>
        <v>0.67300000000000004</v>
      </c>
      <c r="BH372">
        <f>VLOOKUP(B372,Miljö!$B$1:$BX$482,MATCH("Fossilandel för ursprungspecificerad el ()",Miljö!$B$1:$I$1,0),FALSE)</f>
        <v>0</v>
      </c>
      <c r="BI372">
        <f>VLOOKUP(B372,Miljö!$B$1:$BX$482,MATCH("Kärnkraftsandel för ursprungsspecificerad el ()",Miljö!$B$1:$O$1,0),FALSE)</f>
        <v>0</v>
      </c>
      <c r="BJ372">
        <f t="shared" si="128"/>
        <v>0</v>
      </c>
      <c r="BK372" t="str">
        <f>VLOOKUP(B372,Miljö!$B$1:$P$482,MATCH("Fossil andel i procent (%)",Miljö!$B$1:$P$1,0),FALSE)</f>
        <v>ET</v>
      </c>
      <c r="BL372">
        <f t="shared" si="129"/>
        <v>52.006799999999998</v>
      </c>
      <c r="BO372" s="21">
        <f t="shared" si="130"/>
        <v>8.383519078274379E-3</v>
      </c>
      <c r="BP372" s="115">
        <f t="shared" si="131"/>
        <v>0</v>
      </c>
      <c r="BQ372" s="115">
        <f t="shared" si="132"/>
        <v>0.58145857849358162</v>
      </c>
      <c r="BR372" s="115">
        <f t="shared" si="133"/>
        <v>0.41015790242814404</v>
      </c>
      <c r="BT372" s="116">
        <f t="shared" si="134"/>
        <v>1</v>
      </c>
      <c r="BW372" s="115">
        <f>IF(AP372="Ja",VLOOKUP(B372,Miljövärden!$B$2:$H$600,MATCH("Total andel fossilt",Miljövärden!$B$2:$H$2,0),FALSE),"")</f>
        <v>8.3835200000000002E-3</v>
      </c>
      <c r="BX372" s="116">
        <f t="shared" si="135"/>
        <v>9.2172562117520673E-10</v>
      </c>
      <c r="BZ372">
        <f t="shared" si="136"/>
        <v>9.2172562117520673E-10</v>
      </c>
      <c r="CA372" s="115">
        <f t="shared" si="137"/>
        <v>0</v>
      </c>
    </row>
    <row r="373" spans="1:79">
      <c r="A373" t="s">
        <v>560</v>
      </c>
      <c r="B373" t="s">
        <v>578</v>
      </c>
      <c r="C373">
        <f>VLOOKUP($B373,'Tillförd energi'!$B$1:$AI$720,MATCH(C$1,'Tillförd energi'!$B$1:$AQ$1,0),FALSE)</f>
        <v>0</v>
      </c>
      <c r="D373">
        <f>VLOOKUP($B373,'Tillförd energi'!$B$1:$AI$720,MATCH(D$1,'Tillförd energi'!$B$1:$AQ$1,0),FALSE)</f>
        <v>0.21099999999999999</v>
      </c>
      <c r="E373">
        <f>VLOOKUP($B373,'Tillförd energi'!$B$1:$AI$720,MATCH(E$1,'Tillförd energi'!$B$1:$AQ$1,0),FALSE)</f>
        <v>0</v>
      </c>
      <c r="F373">
        <f>VLOOKUP($B373,'Tillförd energi'!$B$1:$AI$720,MATCH(F$1,'Tillförd energi'!$B$1:$AQ$1,0),FALSE)</f>
        <v>0</v>
      </c>
      <c r="G373">
        <f>VLOOKUP($B373,'Tillförd energi'!$B$1:$AI$720,MATCH(G$1,'Tillförd energi'!$B$1:$AQ$1,0),FALSE)</f>
        <v>0</v>
      </c>
      <c r="H373">
        <f>VLOOKUP($B373,'Tillförd energi'!$B$1:$AI$720,MATCH(H$1,'Tillförd energi'!$B$1:$AQ$1,0),FALSE)</f>
        <v>0</v>
      </c>
      <c r="I373">
        <f>VLOOKUP($B373,'Tillförd energi'!$B$1:$AI$720,MATCH(I$1,'Tillförd energi'!$B$1:$AQ$1,0),FALSE)</f>
        <v>0</v>
      </c>
      <c r="J373">
        <f>VLOOKUP($B373,'Tillförd energi'!$B$1:$AI$720,MATCH(J$1,'Tillförd energi'!$B$1:$AQ$1,0),FALSE)</f>
        <v>0</v>
      </c>
      <c r="K373">
        <f>VLOOKUP($B373,'Tillförd energi'!$B$1:$AI$720,MATCH(K$1,'Tillförd energi'!$B$1:$AQ$1,0),FALSE)</f>
        <v>0</v>
      </c>
      <c r="L373">
        <f>VLOOKUP($B373,'Tillförd energi'!$B$1:$AI$720,MATCH(L$1,'Tillförd energi'!$B$1:$AQ$1,0),FALSE)</f>
        <v>0</v>
      </c>
      <c r="M373">
        <f>VLOOKUP($B373,'Tillförd energi'!$B$1:$AI$720,MATCH(M$1,'Tillförd energi'!$B$1:$AQ$1,0),FALSE)</f>
        <v>0</v>
      </c>
      <c r="N373">
        <f>VLOOKUP($B373,'Tillförd energi'!$B$1:$AI$720,MATCH(N$1,'Tillförd energi'!$B$1:$AQ$1,0),FALSE)</f>
        <v>0</v>
      </c>
      <c r="O373">
        <f>VLOOKUP($B373,'Tillförd energi'!$B$1:$AI$720,MATCH(O$1,'Tillförd energi'!$B$1:$AQ$1,0),FALSE)</f>
        <v>0.91500000000000004</v>
      </c>
      <c r="P373">
        <f>VLOOKUP($B373,'Tillförd energi'!$B$1:$AI$720,MATCH(P$1,'Tillförd energi'!$B$1:$AQ$1,0),FALSE)</f>
        <v>0</v>
      </c>
      <c r="Q373">
        <f>VLOOKUP($B373,'Tillförd energi'!$B$1:$AI$720,MATCH(Q$1,'Tillförd energi'!$B$1:$AQ$1,0),FALSE)</f>
        <v>6.7850000000000001</v>
      </c>
      <c r="R373">
        <f>VLOOKUP($B373,'Tillförd energi'!$B$1:$AI$720,MATCH(R$1,'Tillförd energi'!$B$1:$AQ$1,0),FALSE)</f>
        <v>0</v>
      </c>
      <c r="S373">
        <f>VLOOKUP($B373,'Tillförd energi'!$B$1:$AI$720,MATCH(S$1,'Tillförd energi'!$B$1:$AQ$1,0),FALSE)</f>
        <v>0</v>
      </c>
      <c r="T373">
        <f>VLOOKUP($B373,'Tillförd energi'!$B$1:$AI$720,MATCH(T$1,'Tillförd energi'!$B$1:$AQ$1,0),FALSE)</f>
        <v>0</v>
      </c>
      <c r="U373">
        <f>VLOOKUP($B373,'Tillförd energi'!$B$1:$AI$720,MATCH(U$1,'Tillförd energi'!$B$1:$AQ$1,0),FALSE)</f>
        <v>0</v>
      </c>
      <c r="V373">
        <f>VLOOKUP($B373,'Tillförd energi'!$B$1:$AI$720,MATCH(V$1,'Tillförd energi'!$B$1:$AQ$1,0),FALSE)</f>
        <v>0</v>
      </c>
      <c r="W373">
        <f>VLOOKUP($B373,'Tillförd energi'!$B$1:$AI$720,MATCH(W$1,'Tillförd energi'!$B$1:$AQ$1,0),FALSE)</f>
        <v>0</v>
      </c>
      <c r="X373">
        <f>VLOOKUP($B373,'Tillförd energi'!$B$1:$AI$720,MATCH(X$1,'Tillförd energi'!$B$1:$AQ$1,0),FALSE)</f>
        <v>0</v>
      </c>
      <c r="Y373">
        <f>VLOOKUP($B373,'Tillförd energi'!$B$1:$AI$720,MATCH(Y$1,'Tillförd energi'!$B$1:$AQ$1,0),FALSE)</f>
        <v>0</v>
      </c>
      <c r="Z373">
        <f>VLOOKUP($B373,'Tillförd energi'!$B$1:$AI$720,MATCH(Z$1,'Tillförd energi'!$B$1:$AQ$1,0),FALSE)</f>
        <v>0</v>
      </c>
      <c r="AA373">
        <f>VLOOKUP($B373,'Tillförd energi'!$B$1:$AI$720,MATCH(AA$1,'Tillförd energi'!$B$1:$AQ$1,0),FALSE)</f>
        <v>0</v>
      </c>
      <c r="AB373">
        <f>VLOOKUP($B373,'Tillförd energi'!$B$1:$AI$720,MATCH(AB$1,'Tillförd energi'!$B$1:$AQ$1,0),FALSE)</f>
        <v>0</v>
      </c>
      <c r="AC373">
        <f>VLOOKUP($B373,'Tillförd energi'!$B$1:$AI$720,MATCH(AC$1,'Tillförd energi'!$B$1:$AQ$1,0),FALSE)</f>
        <v>0</v>
      </c>
      <c r="AD373">
        <f>VLOOKUP($B373,'Tillförd energi'!$B$1:$AI$720,MATCH(AD$1,'Tillförd energi'!$B$1:$AQ$1,0),FALSE)</f>
        <v>0</v>
      </c>
      <c r="AE373">
        <f>VLOOKUP($B373,'Tillförd energi'!$B$1:$AI$720,MATCH(AE$1,'Tillförd energi'!$B$1:$AQ$1,0),FALSE)</f>
        <v>0</v>
      </c>
      <c r="AF373">
        <f>VLOOKUP($B373,'Tillförd energi'!$B$1:$AI$720,MATCH(AF$1,'Tillförd energi'!$B$1:$AQ$1,0),FALSE)</f>
        <v>9.1999999999999998E-2</v>
      </c>
      <c r="AG373">
        <f>IFERROR(VLOOKUP(B373,Miljö!$B$1:$AC$550,MATCH("Köpt mängd produktionsspecifik fjärrvärme:",Miljö!$B$1:$AC$1,0),FALSE)/1,0)</f>
        <v>0</v>
      </c>
      <c r="AI373">
        <f t="shared" si="115"/>
        <v>8.0030000000000001</v>
      </c>
      <c r="AJ373">
        <f t="shared" si="116"/>
        <v>8.0030000000000001</v>
      </c>
      <c r="AK373">
        <f>IF(ISERROR(1/VLOOKUP($B373,Leveranser!$B$1:$S$499,MATCH("Såld värme (GWh)",Leveranser!$B$1:$S$1,0),FALSE)),"",VLOOKUP($B373,Leveranser!$B$1:$S$499,MATCH("Såld värme (GWh)",Leveranser!$B$1:$S$1,0),FALSE))</f>
        <v>5.9740000000000002</v>
      </c>
      <c r="AL373">
        <f>VLOOKUP($B373,Leveranser!$B$1:$Y$499,MATCH("Totalt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114">
        <f t="shared" si="117"/>
        <v>0.74647007372235408</v>
      </c>
      <c r="AP373" t="str">
        <f>IFERROR(VLOOKUP($B373,Miljövärden!$B$2:$H$600,7,FALSE),"Nej, saknas")</f>
        <v>Ja</v>
      </c>
      <c r="AQ373" t="str">
        <f>IFERROR(VLOOKUP($B373,Miljövärden!$B$2:$H$600,6,FALSE),"Nej, saknas")</f>
        <v>Ja</v>
      </c>
      <c r="AU373">
        <f t="shared" si="118"/>
        <v>9.1999999999999998E-2</v>
      </c>
      <c r="AV373">
        <f t="shared" si="119"/>
        <v>0</v>
      </c>
      <c r="AW373">
        <f t="shared" si="120"/>
        <v>7.7</v>
      </c>
      <c r="AX373">
        <f t="shared" si="121"/>
        <v>0</v>
      </c>
      <c r="AZ373">
        <f t="shared" si="122"/>
        <v>7.7</v>
      </c>
      <c r="BC373">
        <f t="shared" si="123"/>
        <v>0.21099999999999999</v>
      </c>
      <c r="BD373">
        <f t="shared" si="124"/>
        <v>0</v>
      </c>
      <c r="BE373">
        <f t="shared" si="125"/>
        <v>7.7</v>
      </c>
      <c r="BF373">
        <f t="shared" si="126"/>
        <v>0</v>
      </c>
      <c r="BG373">
        <f t="shared" si="127"/>
        <v>9.1999999999999998E-2</v>
      </c>
      <c r="BH373">
        <f>VLOOKUP(B373,Miljö!$B$1:$BX$482,MATCH("Fossilandel för ursprungspecificerad el ()",Miljö!$B$1:$I$1,0),FALSE)</f>
        <v>0</v>
      </c>
      <c r="BI373">
        <f>VLOOKUP(B373,Miljö!$B$1:$BX$482,MATCH("Kärnkraftsandel för ursprungsspecificerad el ()",Miljö!$B$1:$O$1,0),FALSE)</f>
        <v>0</v>
      </c>
      <c r="BJ373">
        <f t="shared" si="128"/>
        <v>0</v>
      </c>
      <c r="BK373" t="str">
        <f>VLOOKUP(B373,Miljö!$B$1:$P$482,MATCH("Fossil andel i procent (%)",Miljö!$B$1:$P$1,0),FALSE)</f>
        <v>ET</v>
      </c>
      <c r="BL373">
        <f t="shared" si="129"/>
        <v>8.0030000000000001</v>
      </c>
      <c r="BO373" s="21">
        <f t="shared" si="130"/>
        <v>2.6365113082594024E-2</v>
      </c>
      <c r="BP373" s="115">
        <f t="shared" si="131"/>
        <v>0</v>
      </c>
      <c r="BQ373" s="115">
        <f t="shared" si="132"/>
        <v>0.97363488691740596</v>
      </c>
      <c r="BR373" s="115">
        <f t="shared" si="133"/>
        <v>0</v>
      </c>
      <c r="BT373" s="116">
        <f t="shared" si="134"/>
        <v>1</v>
      </c>
      <c r="BW373" s="115">
        <f>IF(AP373="Ja",VLOOKUP(B373,Miljövärden!$B$2:$H$600,MATCH("Total andel fossilt",Miljövärden!$B$2:$H$2,0),FALSE),"")</f>
        <v>2.6365099999999999E-2</v>
      </c>
      <c r="BX373" s="116">
        <f t="shared" si="135"/>
        <v>-1.3082594025465299E-8</v>
      </c>
      <c r="BZ373">
        <f t="shared" si="136"/>
        <v>-1.3082594025465299E-8</v>
      </c>
      <c r="CA373" s="115">
        <f t="shared" si="137"/>
        <v>0</v>
      </c>
    </row>
    <row r="374" spans="1:79">
      <c r="A374" t="s">
        <v>560</v>
      </c>
      <c r="B374" t="s">
        <v>579</v>
      </c>
      <c r="C374">
        <f>VLOOKUP($B374,'Tillförd energi'!$B$1:$AI$720,MATCH(C$1,'Tillförd energi'!$B$1:$AQ$1,0),FALSE)</f>
        <v>0</v>
      </c>
      <c r="D374">
        <f>VLOOKUP($B374,'Tillförd energi'!$B$1:$AI$720,MATCH(D$1,'Tillförd energi'!$B$1:$AQ$1,0),FALSE)</f>
        <v>0</v>
      </c>
      <c r="E374">
        <f>VLOOKUP($B374,'Tillförd energi'!$B$1:$AI$720,MATCH(E$1,'Tillförd energi'!$B$1:$AQ$1,0),FALSE)</f>
        <v>0.23300000000000001</v>
      </c>
      <c r="F374">
        <f>VLOOKUP($B374,'Tillförd energi'!$B$1:$AI$720,MATCH(F$1,'Tillförd energi'!$B$1:$AQ$1,0),FALSE)</f>
        <v>0</v>
      </c>
      <c r="G374">
        <f>VLOOKUP($B374,'Tillförd energi'!$B$1:$AI$720,MATCH(G$1,'Tillförd energi'!$B$1:$AQ$1,0),FALSE)</f>
        <v>0</v>
      </c>
      <c r="H374">
        <f>VLOOKUP($B374,'Tillförd energi'!$B$1:$AI$720,MATCH(H$1,'Tillförd energi'!$B$1:$AQ$1,0),FALSE)</f>
        <v>0</v>
      </c>
      <c r="I374">
        <f>VLOOKUP($B374,'Tillförd energi'!$B$1:$AI$720,MATCH(I$1,'Tillförd energi'!$B$1:$AQ$1,0),FALSE)</f>
        <v>0</v>
      </c>
      <c r="J374">
        <f>VLOOKUP($B374,'Tillförd energi'!$B$1:$AI$720,MATCH(J$1,'Tillförd energi'!$B$1:$AQ$1,0),FALSE)</f>
        <v>0</v>
      </c>
      <c r="K374">
        <f>VLOOKUP($B374,'Tillförd energi'!$B$1:$AI$720,MATCH(K$1,'Tillförd energi'!$B$1:$AQ$1,0),FALSE)</f>
        <v>0</v>
      </c>
      <c r="L374">
        <f>VLOOKUP($B374,'Tillförd energi'!$B$1:$AI$720,MATCH(L$1,'Tillförd energi'!$B$1:$AQ$1,0),FALSE)</f>
        <v>0</v>
      </c>
      <c r="M374">
        <f>VLOOKUP($B374,'Tillförd energi'!$B$1:$AI$720,MATCH(M$1,'Tillförd energi'!$B$1:$AQ$1,0),FALSE)</f>
        <v>0</v>
      </c>
      <c r="N374">
        <f>VLOOKUP($B374,'Tillförd energi'!$B$1:$AI$720,MATCH(N$1,'Tillförd energi'!$B$1:$AQ$1,0),FALSE)</f>
        <v>0</v>
      </c>
      <c r="O374">
        <f>VLOOKUP($B374,'Tillförd energi'!$B$1:$AI$720,MATCH(O$1,'Tillförd energi'!$B$1:$AQ$1,0),FALSE)</f>
        <v>0</v>
      </c>
      <c r="P374">
        <f>VLOOKUP($B374,'Tillförd energi'!$B$1:$AI$720,MATCH(P$1,'Tillförd energi'!$B$1:$AQ$1,0),FALSE)</f>
        <v>0</v>
      </c>
      <c r="Q374">
        <f>VLOOKUP($B374,'Tillförd energi'!$B$1:$AI$720,MATCH(Q$1,'Tillförd energi'!$B$1:$AQ$1,0),FALSE)</f>
        <v>26.21</v>
      </c>
      <c r="R374">
        <f>VLOOKUP($B374,'Tillförd energi'!$B$1:$AI$720,MATCH(R$1,'Tillförd energi'!$B$1:$AQ$1,0),FALSE)</f>
        <v>0</v>
      </c>
      <c r="S374">
        <f>VLOOKUP($B374,'Tillförd energi'!$B$1:$AI$720,MATCH(S$1,'Tillförd energi'!$B$1:$AQ$1,0),FALSE)</f>
        <v>0</v>
      </c>
      <c r="T374">
        <f>VLOOKUP($B374,'Tillförd energi'!$B$1:$AI$720,MATCH(T$1,'Tillförd energi'!$B$1:$AQ$1,0),FALSE)</f>
        <v>0</v>
      </c>
      <c r="U374">
        <f>VLOOKUP($B374,'Tillförd energi'!$B$1:$AI$720,MATCH(U$1,'Tillförd energi'!$B$1:$AQ$1,0),FALSE)</f>
        <v>0</v>
      </c>
      <c r="V374">
        <f>VLOOKUP($B374,'Tillförd energi'!$B$1:$AI$720,MATCH(V$1,'Tillförd energi'!$B$1:$AQ$1,0),FALSE)</f>
        <v>0</v>
      </c>
      <c r="W374">
        <f>VLOOKUP($B374,'Tillförd energi'!$B$1:$AI$720,MATCH(W$1,'Tillförd energi'!$B$1:$AQ$1,0),FALSE)</f>
        <v>0</v>
      </c>
      <c r="X374">
        <f>VLOOKUP($B374,'Tillförd energi'!$B$1:$AI$720,MATCH(X$1,'Tillförd energi'!$B$1:$AQ$1,0),FALSE)</f>
        <v>0</v>
      </c>
      <c r="Y374">
        <f>VLOOKUP($B374,'Tillförd energi'!$B$1:$AI$720,MATCH(Y$1,'Tillförd energi'!$B$1:$AQ$1,0),FALSE)</f>
        <v>0</v>
      </c>
      <c r="Z374">
        <f>VLOOKUP($B374,'Tillförd energi'!$B$1:$AI$720,MATCH(Z$1,'Tillförd energi'!$B$1:$AQ$1,0),FALSE)</f>
        <v>0</v>
      </c>
      <c r="AA374">
        <f>VLOOKUP($B374,'Tillförd energi'!$B$1:$AI$720,MATCH(AA$1,'Tillförd energi'!$B$1:$AQ$1,0),FALSE)</f>
        <v>0</v>
      </c>
      <c r="AB374">
        <f>VLOOKUP($B374,'Tillförd energi'!$B$1:$AI$720,MATCH(AB$1,'Tillförd energi'!$B$1:$AQ$1,0),FALSE)</f>
        <v>0</v>
      </c>
      <c r="AC374">
        <f>VLOOKUP($B374,'Tillförd energi'!$B$1:$AI$720,MATCH(AC$1,'Tillförd energi'!$B$1:$AQ$1,0),FALSE)</f>
        <v>5.9820000000000002</v>
      </c>
      <c r="AD374">
        <f>VLOOKUP($B374,'Tillförd energi'!$B$1:$AI$720,MATCH(AD$1,'Tillförd energi'!$B$1:$AQ$1,0),FALSE)</f>
        <v>0</v>
      </c>
      <c r="AE374">
        <f>VLOOKUP($B374,'Tillförd energi'!$B$1:$AI$720,MATCH(AE$1,'Tillförd energi'!$B$1:$AQ$1,0),FALSE)</f>
        <v>0</v>
      </c>
      <c r="AF374">
        <f>VLOOKUP($B374,'Tillförd energi'!$B$1:$AI$720,MATCH(AF$1,'Tillförd energi'!$B$1:$AQ$1,0),FALSE)</f>
        <v>5.5E-2</v>
      </c>
      <c r="AG374">
        <f>IFERROR(VLOOKUP(B374,Miljö!$B$1:$AC$550,MATCH("Köpt mängd produktionsspecifik fjärrvärme:",Miljö!$B$1:$AC$1,0),FALSE)/1,0)</f>
        <v>0</v>
      </c>
      <c r="AI374">
        <f t="shared" si="115"/>
        <v>32.480000000000004</v>
      </c>
      <c r="AJ374">
        <f t="shared" si="116"/>
        <v>32.480000000000004</v>
      </c>
      <c r="AK374">
        <f>IF(ISERROR(1/VLOOKUP($B374,Leveranser!$B$1:$S$499,MATCH("Såld värme (GWh)",Leveranser!$B$1:$S$1,0),FALSE)),"",VLOOKUP($B374,Leveranser!$B$1:$S$499,MATCH("Såld värme (GWh)",Leveranser!$B$1:$S$1,0),FALSE))</f>
        <v>27.747</v>
      </c>
      <c r="AL374">
        <f>VLOOKUP($B374,Leveranser!$B$1:$Y$499,MATCH("Totalt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114">
        <f t="shared" si="117"/>
        <v>0.85427955665024624</v>
      </c>
      <c r="AP374" t="str">
        <f>IFERROR(VLOOKUP($B374,Miljövärden!$B$2:$H$600,7,FALSE),"Nej, saknas")</f>
        <v>Ja</v>
      </c>
      <c r="AQ374" t="str">
        <f>IFERROR(VLOOKUP($B374,Miljövärden!$B$2:$H$600,6,FALSE),"Nej, saknas")</f>
        <v>Ja</v>
      </c>
      <c r="AU374">
        <f t="shared" si="118"/>
        <v>5.5E-2</v>
      </c>
      <c r="AV374">
        <f t="shared" si="119"/>
        <v>0</v>
      </c>
      <c r="AW374">
        <f t="shared" si="120"/>
        <v>26.21</v>
      </c>
      <c r="AX374">
        <f t="shared" si="121"/>
        <v>0</v>
      </c>
      <c r="AZ374">
        <f t="shared" si="122"/>
        <v>26.21</v>
      </c>
      <c r="BC374">
        <f t="shared" si="123"/>
        <v>0.23300000000000001</v>
      </c>
      <c r="BD374">
        <f t="shared" si="124"/>
        <v>0</v>
      </c>
      <c r="BE374">
        <f t="shared" si="125"/>
        <v>26.21</v>
      </c>
      <c r="BF374">
        <f t="shared" si="126"/>
        <v>5.9820000000000002</v>
      </c>
      <c r="BG374">
        <f t="shared" si="127"/>
        <v>5.5E-2</v>
      </c>
      <c r="BH374">
        <f>VLOOKUP(B374,Miljö!$B$1:$BX$482,MATCH("Fossilandel för ursprungspecificerad el ()",Miljö!$B$1:$I$1,0),FALSE)</f>
        <v>0</v>
      </c>
      <c r="BI374">
        <f>VLOOKUP(B374,Miljö!$B$1:$BX$482,MATCH("Kärnkraftsandel för ursprungsspecificerad el ()",Miljö!$B$1:$O$1,0),FALSE)</f>
        <v>0</v>
      </c>
      <c r="BJ374">
        <f t="shared" si="128"/>
        <v>0</v>
      </c>
      <c r="BK374" t="str">
        <f>VLOOKUP(B374,Miljö!$B$1:$P$482,MATCH("Fossil andel i procent (%)",Miljö!$B$1:$P$1,0),FALSE)</f>
        <v>ET</v>
      </c>
      <c r="BL374">
        <f t="shared" si="129"/>
        <v>32.480000000000004</v>
      </c>
      <c r="BO374" s="21">
        <f t="shared" si="130"/>
        <v>7.1736453201970436E-3</v>
      </c>
      <c r="BP374" s="115">
        <f t="shared" si="131"/>
        <v>0</v>
      </c>
      <c r="BQ374" s="115">
        <f t="shared" si="132"/>
        <v>0.80865147783251223</v>
      </c>
      <c r="BR374" s="115">
        <f t="shared" si="133"/>
        <v>0.18417487684729061</v>
      </c>
      <c r="BT374" s="116">
        <f t="shared" si="134"/>
        <v>0.99999999999999989</v>
      </c>
      <c r="BW374" s="115">
        <f>IF(AP374="Ja",VLOOKUP(B374,Miljövärden!$B$2:$H$600,MATCH("Total andel fossilt",Miljövärden!$B$2:$H$2,0),FALSE),"")</f>
        <v>7.1736500000000002E-3</v>
      </c>
      <c r="BX374" s="116">
        <f t="shared" si="135"/>
        <v>4.6798029566114119E-9</v>
      </c>
      <c r="BZ374">
        <f t="shared" si="136"/>
        <v>4.6798029566114119E-9</v>
      </c>
      <c r="CA374" s="115">
        <f t="shared" si="137"/>
        <v>0</v>
      </c>
    </row>
    <row r="375" spans="1:79">
      <c r="A375" t="s">
        <v>560</v>
      </c>
      <c r="B375" t="s">
        <v>580</v>
      </c>
      <c r="C375">
        <f>VLOOKUP($B375,'Tillförd energi'!$B$1:$AI$720,MATCH(C$1,'Tillförd energi'!$B$1:$AQ$1,0),FALSE)</f>
        <v>0</v>
      </c>
      <c r="D375">
        <f>VLOOKUP($B375,'Tillförd energi'!$B$1:$AI$720,MATCH(D$1,'Tillförd energi'!$B$1:$AQ$1,0),FALSE)</f>
        <v>2.4E-2</v>
      </c>
      <c r="E375">
        <f>VLOOKUP($B375,'Tillförd energi'!$B$1:$AI$720,MATCH(E$1,'Tillförd energi'!$B$1:$AQ$1,0),FALSE)</f>
        <v>0</v>
      </c>
      <c r="F375">
        <f>VLOOKUP($B375,'Tillförd energi'!$B$1:$AI$720,MATCH(F$1,'Tillförd energi'!$B$1:$AQ$1,0),FALSE)</f>
        <v>0</v>
      </c>
      <c r="G375">
        <f>VLOOKUP($B375,'Tillförd energi'!$B$1:$AI$720,MATCH(G$1,'Tillförd energi'!$B$1:$AQ$1,0),FALSE)</f>
        <v>0</v>
      </c>
      <c r="H375">
        <f>VLOOKUP($B375,'Tillförd energi'!$B$1:$AI$720,MATCH(H$1,'Tillförd energi'!$B$1:$AQ$1,0),FALSE)</f>
        <v>0</v>
      </c>
      <c r="I375">
        <f>VLOOKUP($B375,'Tillförd energi'!$B$1:$AI$720,MATCH(I$1,'Tillförd energi'!$B$1:$AQ$1,0),FALSE)</f>
        <v>0</v>
      </c>
      <c r="J375">
        <f>VLOOKUP($B375,'Tillförd energi'!$B$1:$AI$720,MATCH(J$1,'Tillförd energi'!$B$1:$AQ$1,0),FALSE)</f>
        <v>0</v>
      </c>
      <c r="K375">
        <f>VLOOKUP($B375,'Tillförd energi'!$B$1:$AI$720,MATCH(K$1,'Tillförd energi'!$B$1:$AQ$1,0),FALSE)</f>
        <v>0</v>
      </c>
      <c r="L375">
        <f>VLOOKUP($B375,'Tillförd energi'!$B$1:$AI$720,MATCH(L$1,'Tillförd energi'!$B$1:$AQ$1,0),FALSE)</f>
        <v>0</v>
      </c>
      <c r="M375">
        <f>VLOOKUP($B375,'Tillförd energi'!$B$1:$AI$720,MATCH(M$1,'Tillförd energi'!$B$1:$AQ$1,0),FALSE)</f>
        <v>0</v>
      </c>
      <c r="N375">
        <f>VLOOKUP($B375,'Tillförd energi'!$B$1:$AI$720,MATCH(N$1,'Tillförd energi'!$B$1:$AQ$1,0),FALSE)</f>
        <v>0</v>
      </c>
      <c r="O375">
        <f>VLOOKUP($B375,'Tillförd energi'!$B$1:$AI$720,MATCH(O$1,'Tillförd energi'!$B$1:$AQ$1,0),FALSE)</f>
        <v>0</v>
      </c>
      <c r="P375">
        <f>VLOOKUP($B375,'Tillförd energi'!$B$1:$AI$720,MATCH(P$1,'Tillförd energi'!$B$1:$AQ$1,0),FALSE)</f>
        <v>0</v>
      </c>
      <c r="Q375">
        <f>VLOOKUP($B375,'Tillförd energi'!$B$1:$AI$720,MATCH(Q$1,'Tillförd energi'!$B$1:$AQ$1,0),FALSE)</f>
        <v>2.7320000000000002</v>
      </c>
      <c r="R375">
        <f>VLOOKUP($B375,'Tillförd energi'!$B$1:$AI$720,MATCH(R$1,'Tillförd energi'!$B$1:$AQ$1,0),FALSE)</f>
        <v>0</v>
      </c>
      <c r="S375">
        <f>VLOOKUP($B375,'Tillförd energi'!$B$1:$AI$720,MATCH(S$1,'Tillförd energi'!$B$1:$AQ$1,0),FALSE)</f>
        <v>0</v>
      </c>
      <c r="T375">
        <f>VLOOKUP($B375,'Tillförd energi'!$B$1:$AI$720,MATCH(T$1,'Tillförd energi'!$B$1:$AQ$1,0),FALSE)</f>
        <v>0</v>
      </c>
      <c r="U375">
        <f>VLOOKUP($B375,'Tillförd energi'!$B$1:$AI$720,MATCH(U$1,'Tillförd energi'!$B$1:$AQ$1,0),FALSE)</f>
        <v>0</v>
      </c>
      <c r="V375">
        <f>VLOOKUP($B375,'Tillförd energi'!$B$1:$AI$720,MATCH(V$1,'Tillförd energi'!$B$1:$AQ$1,0),FALSE)</f>
        <v>0</v>
      </c>
      <c r="W375">
        <f>VLOOKUP($B375,'Tillförd energi'!$B$1:$AI$720,MATCH(W$1,'Tillförd energi'!$B$1:$AQ$1,0),FALSE)</f>
        <v>0</v>
      </c>
      <c r="X375">
        <f>VLOOKUP($B375,'Tillförd energi'!$B$1:$AI$720,MATCH(X$1,'Tillförd energi'!$B$1:$AQ$1,0),FALSE)</f>
        <v>0</v>
      </c>
      <c r="Y375">
        <f>VLOOKUP($B375,'Tillförd energi'!$B$1:$AI$720,MATCH(Y$1,'Tillförd energi'!$B$1:$AQ$1,0),FALSE)</f>
        <v>0</v>
      </c>
      <c r="Z375">
        <f>VLOOKUP($B375,'Tillförd energi'!$B$1:$AI$720,MATCH(Z$1,'Tillförd energi'!$B$1:$AQ$1,0),FALSE)</f>
        <v>0</v>
      </c>
      <c r="AA375">
        <f>VLOOKUP($B375,'Tillförd energi'!$B$1:$AI$720,MATCH(AA$1,'Tillförd energi'!$B$1:$AQ$1,0),FALSE)</f>
        <v>0</v>
      </c>
      <c r="AB375">
        <f>VLOOKUP($B375,'Tillförd energi'!$B$1:$AI$720,MATCH(AB$1,'Tillförd energi'!$B$1:$AQ$1,0),FALSE)</f>
        <v>0</v>
      </c>
      <c r="AC375">
        <f>VLOOKUP($B375,'Tillförd energi'!$B$1:$AI$720,MATCH(AC$1,'Tillförd energi'!$B$1:$AQ$1,0),FALSE)</f>
        <v>0</v>
      </c>
      <c r="AD375">
        <f>VLOOKUP($B375,'Tillförd energi'!$B$1:$AI$720,MATCH(AD$1,'Tillförd energi'!$B$1:$AQ$1,0),FALSE)</f>
        <v>0</v>
      </c>
      <c r="AE375">
        <f>VLOOKUP($B375,'Tillförd energi'!$B$1:$AI$720,MATCH(AE$1,'Tillförd energi'!$B$1:$AQ$1,0),FALSE)</f>
        <v>0</v>
      </c>
      <c r="AF375">
        <f>VLOOKUP($B375,'Tillförd energi'!$B$1:$AI$720,MATCH(AF$1,'Tillförd energi'!$B$1:$AQ$1,0),FALSE)</f>
        <v>1.6E-2</v>
      </c>
      <c r="AG375">
        <f>IFERROR(VLOOKUP(B375,Miljö!$B$1:$AC$550,MATCH("Köpt mängd produktionsspecifik fjärrvärme:",Miljö!$B$1:$AC$1,0),FALSE)/1,0)</f>
        <v>0</v>
      </c>
      <c r="AI375">
        <f t="shared" si="115"/>
        <v>2.7720000000000002</v>
      </c>
      <c r="AJ375">
        <f t="shared" si="116"/>
        <v>2.7720000000000002</v>
      </c>
      <c r="AK375">
        <f>IF(ISERROR(1/VLOOKUP($B375,Leveranser!$B$1:$S$499,MATCH("Såld värme (GWh)",Leveranser!$B$1:$S$1,0),FALSE)),"",VLOOKUP($B375,Leveranser!$B$1:$S$499,MATCH("Såld värme (GWh)",Leveranser!$B$1:$S$1,0),FALSE))</f>
        <v>1.7589999999999999</v>
      </c>
      <c r="AL375">
        <f>VLOOKUP($B375,Leveranser!$B$1:$Y$499,MATCH("Totalt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114">
        <f t="shared" si="117"/>
        <v>0.63455988455988444</v>
      </c>
      <c r="AP375" t="str">
        <f>IFERROR(VLOOKUP($B375,Miljövärden!$B$2:$H$600,7,FALSE),"Nej, saknas")</f>
        <v>Ja</v>
      </c>
      <c r="AQ375" t="str">
        <f>IFERROR(VLOOKUP($B375,Miljövärden!$B$2:$H$600,6,FALSE),"Nej, saknas")</f>
        <v>Ja</v>
      </c>
      <c r="AU375">
        <f t="shared" si="118"/>
        <v>1.6E-2</v>
      </c>
      <c r="AV375">
        <f t="shared" si="119"/>
        <v>0</v>
      </c>
      <c r="AW375">
        <f t="shared" si="120"/>
        <v>2.7320000000000002</v>
      </c>
      <c r="AX375">
        <f t="shared" si="121"/>
        <v>0</v>
      </c>
      <c r="AZ375">
        <f t="shared" si="122"/>
        <v>2.7320000000000002</v>
      </c>
      <c r="BC375">
        <f t="shared" si="123"/>
        <v>2.4E-2</v>
      </c>
      <c r="BD375">
        <f t="shared" si="124"/>
        <v>0</v>
      </c>
      <c r="BE375">
        <f t="shared" si="125"/>
        <v>2.7320000000000002</v>
      </c>
      <c r="BF375">
        <f t="shared" si="126"/>
        <v>0</v>
      </c>
      <c r="BG375">
        <f t="shared" si="127"/>
        <v>1.6E-2</v>
      </c>
      <c r="BH375">
        <f>VLOOKUP(B375,Miljö!$B$1:$BX$482,MATCH("Fossilandel för ursprungspecificerad el ()",Miljö!$B$1:$I$1,0),FALSE)</f>
        <v>0</v>
      </c>
      <c r="BI375">
        <f>VLOOKUP(B375,Miljö!$B$1:$BX$482,MATCH("Kärnkraftsandel för ursprungsspecificerad el ()",Miljö!$B$1:$O$1,0),FALSE)</f>
        <v>0</v>
      </c>
      <c r="BJ375">
        <f t="shared" si="128"/>
        <v>0</v>
      </c>
      <c r="BK375" t="str">
        <f>VLOOKUP(B375,Miljö!$B$1:$P$482,MATCH("Fossil andel i procent (%)",Miljö!$B$1:$P$1,0),FALSE)</f>
        <v>ET</v>
      </c>
      <c r="BL375">
        <f t="shared" si="129"/>
        <v>2.7720000000000002</v>
      </c>
      <c r="BO375" s="21">
        <f t="shared" si="130"/>
        <v>8.658008658008658E-3</v>
      </c>
      <c r="BP375" s="115">
        <f t="shared" si="131"/>
        <v>0</v>
      </c>
      <c r="BQ375" s="115">
        <f t="shared" si="132"/>
        <v>0.9913419913419913</v>
      </c>
      <c r="BR375" s="115">
        <f t="shared" si="133"/>
        <v>0</v>
      </c>
      <c r="BT375" s="116">
        <f t="shared" si="134"/>
        <v>1</v>
      </c>
      <c r="BW375" s="115">
        <f>IF(AP375="Ja",VLOOKUP(B375,Miljövärden!$B$2:$H$600,MATCH("Total andel fossilt",Miljövärden!$B$2:$H$2,0),FALSE),"")</f>
        <v>8.6580100000000007E-3</v>
      </c>
      <c r="BX375" s="116">
        <f t="shared" si="135"/>
        <v>1.3419913427042962E-9</v>
      </c>
      <c r="BZ375">
        <f t="shared" si="136"/>
        <v>1.3419913427042962E-9</v>
      </c>
      <c r="CA375" s="115">
        <f t="shared" si="137"/>
        <v>0</v>
      </c>
    </row>
    <row r="376" spans="1:79">
      <c r="A376" t="s">
        <v>582</v>
      </c>
      <c r="B376" t="s">
        <v>583</v>
      </c>
      <c r="C376">
        <f>VLOOKUP($B376,'Tillförd energi'!$B$1:$AI$720,MATCH(C$1,'Tillförd energi'!$B$1:$AQ$1,0),FALSE)</f>
        <v>0</v>
      </c>
      <c r="D376">
        <f>VLOOKUP($B376,'Tillförd energi'!$B$1:$AI$720,MATCH(D$1,'Tillförd energi'!$B$1:$AQ$1,0),FALSE)</f>
        <v>5.2600000000000001E-2</v>
      </c>
      <c r="E376">
        <f>VLOOKUP($B376,'Tillförd energi'!$B$1:$AI$720,MATCH(E$1,'Tillförd energi'!$B$1:$AQ$1,0),FALSE)</f>
        <v>0</v>
      </c>
      <c r="F376">
        <f>VLOOKUP($B376,'Tillförd energi'!$B$1:$AI$720,MATCH(F$1,'Tillförd energi'!$B$1:$AQ$1,0),FALSE)</f>
        <v>0</v>
      </c>
      <c r="G376">
        <f>VLOOKUP($B376,'Tillförd energi'!$B$1:$AI$720,MATCH(G$1,'Tillförd energi'!$B$1:$AQ$1,0),FALSE)</f>
        <v>0</v>
      </c>
      <c r="H376">
        <f>VLOOKUP($B376,'Tillförd energi'!$B$1:$AI$720,MATCH(H$1,'Tillförd energi'!$B$1:$AQ$1,0),FALSE)</f>
        <v>0</v>
      </c>
      <c r="I376">
        <f>VLOOKUP($B376,'Tillförd energi'!$B$1:$AI$720,MATCH(I$1,'Tillförd energi'!$B$1:$AQ$1,0),FALSE)</f>
        <v>0</v>
      </c>
      <c r="J376">
        <f>VLOOKUP($B376,'Tillförd energi'!$B$1:$AI$720,MATCH(J$1,'Tillförd energi'!$B$1:$AQ$1,0),FALSE)</f>
        <v>0</v>
      </c>
      <c r="K376">
        <f>VLOOKUP($B376,'Tillförd energi'!$B$1:$AI$720,MATCH(K$1,'Tillförd energi'!$B$1:$AQ$1,0),FALSE)</f>
        <v>0</v>
      </c>
      <c r="L376">
        <f>VLOOKUP($B376,'Tillförd energi'!$B$1:$AI$720,MATCH(L$1,'Tillförd energi'!$B$1:$AQ$1,0),FALSE)</f>
        <v>0</v>
      </c>
      <c r="M376">
        <f>VLOOKUP($B376,'Tillförd energi'!$B$1:$AI$720,MATCH(M$1,'Tillförd energi'!$B$1:$AQ$1,0),FALSE)</f>
        <v>0</v>
      </c>
      <c r="N376">
        <f>VLOOKUP($B376,'Tillförd energi'!$B$1:$AI$720,MATCH(N$1,'Tillförd energi'!$B$1:$AQ$1,0),FALSE)</f>
        <v>0</v>
      </c>
      <c r="O376">
        <f>VLOOKUP($B376,'Tillförd energi'!$B$1:$AI$720,MATCH(O$1,'Tillförd energi'!$B$1:$AQ$1,0),FALSE)</f>
        <v>0</v>
      </c>
      <c r="P376">
        <f>VLOOKUP($B376,'Tillförd energi'!$B$1:$AI$720,MATCH(P$1,'Tillförd energi'!$B$1:$AQ$1,0),FALSE)</f>
        <v>0</v>
      </c>
      <c r="Q376">
        <f>VLOOKUP($B376,'Tillförd energi'!$B$1:$AI$720,MATCH(Q$1,'Tillförd energi'!$B$1:$AQ$1,0),FALSE)</f>
        <v>0</v>
      </c>
      <c r="R376">
        <f>VLOOKUP($B376,'Tillförd energi'!$B$1:$AI$720,MATCH(R$1,'Tillförd energi'!$B$1:$AQ$1,0),FALSE)</f>
        <v>2.4569999999999999</v>
      </c>
      <c r="S376">
        <f>VLOOKUP($B376,'Tillförd energi'!$B$1:$AI$720,MATCH(S$1,'Tillförd energi'!$B$1:$AQ$1,0),FALSE)</f>
        <v>0</v>
      </c>
      <c r="T376">
        <f>VLOOKUP($B376,'Tillförd energi'!$B$1:$AI$720,MATCH(T$1,'Tillförd energi'!$B$1:$AQ$1,0),FALSE)</f>
        <v>0</v>
      </c>
      <c r="U376">
        <f>VLOOKUP($B376,'Tillförd energi'!$B$1:$AI$720,MATCH(U$1,'Tillförd energi'!$B$1:$AQ$1,0),FALSE)</f>
        <v>0</v>
      </c>
      <c r="V376">
        <f>VLOOKUP($B376,'Tillförd energi'!$B$1:$AI$720,MATCH(V$1,'Tillförd energi'!$B$1:$AQ$1,0),FALSE)</f>
        <v>0</v>
      </c>
      <c r="W376">
        <f>VLOOKUP($B376,'Tillförd energi'!$B$1:$AI$720,MATCH(W$1,'Tillförd energi'!$B$1:$AQ$1,0),FALSE)</f>
        <v>0</v>
      </c>
      <c r="X376">
        <f>VLOOKUP($B376,'Tillförd energi'!$B$1:$AI$720,MATCH(X$1,'Tillförd energi'!$B$1:$AQ$1,0),FALSE)</f>
        <v>0</v>
      </c>
      <c r="Y376">
        <f>VLOOKUP($B376,'Tillförd energi'!$B$1:$AI$720,MATCH(Y$1,'Tillförd energi'!$B$1:$AQ$1,0),FALSE)</f>
        <v>0</v>
      </c>
      <c r="Z376">
        <f>VLOOKUP($B376,'Tillförd energi'!$B$1:$AI$720,MATCH(Z$1,'Tillförd energi'!$B$1:$AQ$1,0),FALSE)</f>
        <v>0</v>
      </c>
      <c r="AA376">
        <f>VLOOKUP($B376,'Tillförd energi'!$B$1:$AI$720,MATCH(AA$1,'Tillförd energi'!$B$1:$AQ$1,0),FALSE)</f>
        <v>0</v>
      </c>
      <c r="AB376">
        <f>VLOOKUP($B376,'Tillförd energi'!$B$1:$AI$720,MATCH(AB$1,'Tillförd energi'!$B$1:$AQ$1,0),FALSE)</f>
        <v>0</v>
      </c>
      <c r="AC376">
        <f>VLOOKUP($B376,'Tillförd energi'!$B$1:$AI$720,MATCH(AC$1,'Tillförd energi'!$B$1:$AQ$1,0),FALSE)</f>
        <v>0</v>
      </c>
      <c r="AD376">
        <f>VLOOKUP($B376,'Tillförd energi'!$B$1:$AI$720,MATCH(AD$1,'Tillförd energi'!$B$1:$AQ$1,0),FALSE)</f>
        <v>0</v>
      </c>
      <c r="AE376">
        <f>VLOOKUP($B376,'Tillförd energi'!$B$1:$AI$720,MATCH(AE$1,'Tillförd energi'!$B$1:$AQ$1,0),FALSE)</f>
        <v>0</v>
      </c>
      <c r="AF376">
        <f>VLOOKUP($B376,'Tillförd energi'!$B$1:$AI$720,MATCH(AF$1,'Tillförd energi'!$B$1:$AQ$1,0),FALSE)</f>
        <v>5.4480000000000001E-2</v>
      </c>
      <c r="AG376">
        <f>IFERROR(VLOOKUP(B376,Miljö!$B$1:$AC$550,MATCH("Köpt mängd produktionsspecifik fjärrvärme:",Miljö!$B$1:$AC$1,0),FALSE)/1,0)</f>
        <v>0</v>
      </c>
      <c r="AI376">
        <f t="shared" si="115"/>
        <v>2.5640799999999997</v>
      </c>
      <c r="AJ376">
        <f t="shared" si="116"/>
        <v>2.5640799999999997</v>
      </c>
      <c r="AK376">
        <f>IF(ISERROR(1/VLOOKUP($B376,Leveranser!$B$1:$S$499,MATCH("Såld värme (GWh)",Leveranser!$B$1:$S$1,0),FALSE)),"",VLOOKUP($B376,Leveranser!$B$1:$S$499,MATCH("Såld värme (GWh)",Leveranser!$B$1:$S$1,0),FALSE))</f>
        <v>1.8160000000000001</v>
      </c>
      <c r="AL376">
        <f>VLOOKUP($B376,Leveranser!$B$1:$Y$499,MATCH("Totalt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114">
        <f t="shared" si="117"/>
        <v>0.70824623256684671</v>
      </c>
      <c r="AP376" t="str">
        <f>IFERROR(VLOOKUP($B376,Miljövärden!$B$2:$H$600,7,FALSE),"Nej, saknas")</f>
        <v>Ja</v>
      </c>
      <c r="AQ376" t="str">
        <f>IFERROR(VLOOKUP($B376,Miljövärden!$B$2:$H$600,6,FALSE),"Nej, saknas")</f>
        <v>Ja</v>
      </c>
      <c r="AU376">
        <f t="shared" si="118"/>
        <v>5.4480000000000001E-2</v>
      </c>
      <c r="AV376">
        <f t="shared" si="119"/>
        <v>0</v>
      </c>
      <c r="AW376">
        <f t="shared" si="120"/>
        <v>0</v>
      </c>
      <c r="AX376">
        <f t="shared" si="121"/>
        <v>2.4569999999999999</v>
      </c>
      <c r="AZ376">
        <f t="shared" si="122"/>
        <v>2.4569999999999999</v>
      </c>
      <c r="BC376">
        <f t="shared" si="123"/>
        <v>5.2600000000000001E-2</v>
      </c>
      <c r="BD376">
        <f t="shared" si="124"/>
        <v>0</v>
      </c>
      <c r="BE376">
        <f t="shared" si="125"/>
        <v>2.4569999999999999</v>
      </c>
      <c r="BF376">
        <f t="shared" si="126"/>
        <v>0</v>
      </c>
      <c r="BG376">
        <f t="shared" si="127"/>
        <v>5.4480000000000001E-2</v>
      </c>
      <c r="BH376">
        <f>VLOOKUP(B376,Miljö!$B$1:$BX$482,MATCH("Fossilandel för ursprungspecificerad el ()",Miljö!$B$1:$I$1,0),FALSE)</f>
        <v>0</v>
      </c>
      <c r="BI376">
        <f>VLOOKUP(B376,Miljö!$B$1:$BX$482,MATCH("Kärnkraftsandel för ursprungsspecificerad el ()",Miljö!$B$1:$O$1,0),FALSE)</f>
        <v>0</v>
      </c>
      <c r="BJ376">
        <f t="shared" si="128"/>
        <v>0</v>
      </c>
      <c r="BK376" t="str">
        <f>VLOOKUP(B376,Miljö!$B$1:$P$482,MATCH("Fossil andel i procent (%)",Miljö!$B$1:$P$1,0),FALSE)</f>
        <v>ET</v>
      </c>
      <c r="BL376">
        <f t="shared" si="129"/>
        <v>2.5640799999999997</v>
      </c>
      <c r="BO376" s="21">
        <f t="shared" si="130"/>
        <v>2.0514180524788622E-2</v>
      </c>
      <c r="BP376" s="115">
        <f t="shared" si="131"/>
        <v>0</v>
      </c>
      <c r="BQ376" s="115">
        <f t="shared" si="132"/>
        <v>0.97948581947521141</v>
      </c>
      <c r="BR376" s="115">
        <f t="shared" si="133"/>
        <v>0</v>
      </c>
      <c r="BT376" s="116">
        <f t="shared" si="134"/>
        <v>1</v>
      </c>
      <c r="BW376" s="115">
        <f>IF(AP376="Ja",VLOOKUP(B376,Miljövärden!$B$2:$H$600,MATCH("Total andel fossilt",Miljövärden!$B$2:$H$2,0),FALSE),"")</f>
        <v>2.05142E-2</v>
      </c>
      <c r="BX376" s="116">
        <f t="shared" si="135"/>
        <v>1.9475211377600887E-8</v>
      </c>
      <c r="BZ376">
        <f t="shared" si="136"/>
        <v>1.9475211377600887E-8</v>
      </c>
      <c r="CA376" s="115">
        <f t="shared" si="137"/>
        <v>0</v>
      </c>
    </row>
    <row r="377" spans="1:79">
      <c r="A377" t="s">
        <v>582</v>
      </c>
      <c r="B377" t="s">
        <v>584</v>
      </c>
      <c r="C377">
        <f>VLOOKUP($B377,'Tillförd energi'!$B$1:$AI$720,MATCH(C$1,'Tillförd energi'!$B$1:$AQ$1,0),FALSE)</f>
        <v>0</v>
      </c>
      <c r="D377">
        <f>VLOOKUP($B377,'Tillförd energi'!$B$1:$AI$720,MATCH(D$1,'Tillförd energi'!$B$1:$AQ$1,0),FALSE)</f>
        <v>1.7000000000000001E-2</v>
      </c>
      <c r="E377">
        <f>VLOOKUP($B377,'Tillförd energi'!$B$1:$AI$720,MATCH(E$1,'Tillförd energi'!$B$1:$AQ$1,0),FALSE)</f>
        <v>0</v>
      </c>
      <c r="F377">
        <f>VLOOKUP($B377,'Tillförd energi'!$B$1:$AI$720,MATCH(F$1,'Tillförd energi'!$B$1:$AQ$1,0),FALSE)</f>
        <v>0</v>
      </c>
      <c r="G377">
        <f>VLOOKUP($B377,'Tillförd energi'!$B$1:$AI$720,MATCH(G$1,'Tillförd energi'!$B$1:$AQ$1,0),FALSE)</f>
        <v>0</v>
      </c>
      <c r="H377">
        <f>VLOOKUP($B377,'Tillförd energi'!$B$1:$AI$720,MATCH(H$1,'Tillförd energi'!$B$1:$AQ$1,0),FALSE)</f>
        <v>0</v>
      </c>
      <c r="I377">
        <f>VLOOKUP($B377,'Tillförd energi'!$B$1:$AI$720,MATCH(I$1,'Tillförd energi'!$B$1:$AQ$1,0),FALSE)</f>
        <v>0</v>
      </c>
      <c r="J377">
        <f>VLOOKUP($B377,'Tillförd energi'!$B$1:$AI$720,MATCH(J$1,'Tillförd energi'!$B$1:$AQ$1,0),FALSE)</f>
        <v>0</v>
      </c>
      <c r="K377">
        <f>VLOOKUP($B377,'Tillförd energi'!$B$1:$AI$720,MATCH(K$1,'Tillförd energi'!$B$1:$AQ$1,0),FALSE)</f>
        <v>0</v>
      </c>
      <c r="L377">
        <f>VLOOKUP($B377,'Tillförd energi'!$B$1:$AI$720,MATCH(L$1,'Tillförd energi'!$B$1:$AQ$1,0),FALSE)</f>
        <v>0</v>
      </c>
      <c r="M377">
        <f>VLOOKUP($B377,'Tillförd energi'!$B$1:$AI$720,MATCH(M$1,'Tillförd energi'!$B$1:$AQ$1,0),FALSE)</f>
        <v>0</v>
      </c>
      <c r="N377">
        <f>VLOOKUP($B377,'Tillförd energi'!$B$1:$AI$720,MATCH(N$1,'Tillförd energi'!$B$1:$AQ$1,0),FALSE)</f>
        <v>0</v>
      </c>
      <c r="O377">
        <f>VLOOKUP($B377,'Tillförd energi'!$B$1:$AI$720,MATCH(O$1,'Tillförd energi'!$B$1:$AQ$1,0),FALSE)</f>
        <v>0</v>
      </c>
      <c r="P377">
        <f>VLOOKUP($B377,'Tillförd energi'!$B$1:$AI$720,MATCH(P$1,'Tillförd energi'!$B$1:$AQ$1,0),FALSE)</f>
        <v>0</v>
      </c>
      <c r="Q377">
        <f>VLOOKUP($B377,'Tillförd energi'!$B$1:$AI$720,MATCH(Q$1,'Tillförd energi'!$B$1:$AQ$1,0),FALSE)</f>
        <v>0</v>
      </c>
      <c r="R377">
        <f>VLOOKUP($B377,'Tillförd energi'!$B$1:$AI$720,MATCH(R$1,'Tillförd energi'!$B$1:$AQ$1,0),FALSE)</f>
        <v>4.0720000000000001</v>
      </c>
      <c r="S377">
        <f>VLOOKUP($B377,'Tillförd energi'!$B$1:$AI$720,MATCH(S$1,'Tillförd energi'!$B$1:$AQ$1,0),FALSE)</f>
        <v>0</v>
      </c>
      <c r="T377">
        <f>VLOOKUP($B377,'Tillförd energi'!$B$1:$AI$720,MATCH(T$1,'Tillförd energi'!$B$1:$AQ$1,0),FALSE)</f>
        <v>0</v>
      </c>
      <c r="U377">
        <f>VLOOKUP($B377,'Tillförd energi'!$B$1:$AI$720,MATCH(U$1,'Tillförd energi'!$B$1:$AQ$1,0),FALSE)</f>
        <v>0</v>
      </c>
      <c r="V377">
        <f>VLOOKUP($B377,'Tillförd energi'!$B$1:$AI$720,MATCH(V$1,'Tillförd energi'!$B$1:$AQ$1,0),FALSE)</f>
        <v>0</v>
      </c>
      <c r="W377">
        <f>VLOOKUP($B377,'Tillförd energi'!$B$1:$AI$720,MATCH(W$1,'Tillförd energi'!$B$1:$AQ$1,0),FALSE)</f>
        <v>0</v>
      </c>
      <c r="X377">
        <f>VLOOKUP($B377,'Tillförd energi'!$B$1:$AI$720,MATCH(X$1,'Tillförd energi'!$B$1:$AQ$1,0),FALSE)</f>
        <v>0</v>
      </c>
      <c r="Y377">
        <f>VLOOKUP($B377,'Tillförd energi'!$B$1:$AI$720,MATCH(Y$1,'Tillförd energi'!$B$1:$AQ$1,0),FALSE)</f>
        <v>0</v>
      </c>
      <c r="Z377">
        <f>VLOOKUP($B377,'Tillförd energi'!$B$1:$AI$720,MATCH(Z$1,'Tillförd energi'!$B$1:$AQ$1,0),FALSE)</f>
        <v>0</v>
      </c>
      <c r="AA377">
        <f>VLOOKUP($B377,'Tillförd energi'!$B$1:$AI$720,MATCH(AA$1,'Tillförd energi'!$B$1:$AQ$1,0),FALSE)</f>
        <v>0</v>
      </c>
      <c r="AB377">
        <f>VLOOKUP($B377,'Tillförd energi'!$B$1:$AI$720,MATCH(AB$1,'Tillförd energi'!$B$1:$AQ$1,0),FALSE)</f>
        <v>0</v>
      </c>
      <c r="AC377">
        <f>VLOOKUP($B377,'Tillförd energi'!$B$1:$AI$720,MATCH(AC$1,'Tillförd energi'!$B$1:$AQ$1,0),FALSE)</f>
        <v>0</v>
      </c>
      <c r="AD377">
        <f>VLOOKUP($B377,'Tillförd energi'!$B$1:$AI$720,MATCH(AD$1,'Tillförd energi'!$B$1:$AQ$1,0),FALSE)</f>
        <v>0</v>
      </c>
      <c r="AE377">
        <f>VLOOKUP($B377,'Tillförd energi'!$B$1:$AI$720,MATCH(AE$1,'Tillförd energi'!$B$1:$AQ$1,0),FALSE)</f>
        <v>0</v>
      </c>
      <c r="AF377">
        <f>VLOOKUP($B377,'Tillförd energi'!$B$1:$AI$720,MATCH(AF$1,'Tillförd energi'!$B$1:$AQ$1,0),FALSE)</f>
        <v>9.357E-2</v>
      </c>
      <c r="AG377">
        <f>IFERROR(VLOOKUP(B377,Miljö!$B$1:$AC$550,MATCH("Köpt mängd produktionsspecifik fjärrvärme:",Miljö!$B$1:$AC$1,0),FALSE)/1,0)</f>
        <v>0</v>
      </c>
      <c r="AI377">
        <f t="shared" si="115"/>
        <v>4.1825700000000001</v>
      </c>
      <c r="AJ377">
        <f t="shared" si="116"/>
        <v>4.1825700000000001</v>
      </c>
      <c r="AK377">
        <f>IF(ISERROR(1/VLOOKUP($B377,Leveranser!$B$1:$S$499,MATCH("Såld värme (GWh)",Leveranser!$B$1:$S$1,0),FALSE)),"",VLOOKUP($B377,Leveranser!$B$1:$S$499,MATCH("Såld värme (GWh)",Leveranser!$B$1:$S$1,0),FALSE))</f>
        <v>3.1190000000000002</v>
      </c>
      <c r="AL377">
        <f>VLOOKUP($B377,Leveranser!$B$1:$Y$499,MATCH("Totalt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114">
        <f t="shared" si="117"/>
        <v>0.74571375972189347</v>
      </c>
      <c r="AP377" t="str">
        <f>IFERROR(VLOOKUP($B377,Miljövärden!$B$2:$H$600,7,FALSE),"Nej, saknas")</f>
        <v>Ja</v>
      </c>
      <c r="AQ377" t="str">
        <f>IFERROR(VLOOKUP($B377,Miljövärden!$B$2:$H$600,6,FALSE),"Nej, saknas")</f>
        <v>Ja</v>
      </c>
      <c r="AU377">
        <f t="shared" si="118"/>
        <v>9.357E-2</v>
      </c>
      <c r="AV377">
        <f t="shared" si="119"/>
        <v>0</v>
      </c>
      <c r="AW377">
        <f t="shared" si="120"/>
        <v>0</v>
      </c>
      <c r="AX377">
        <f t="shared" si="121"/>
        <v>4.0720000000000001</v>
      </c>
      <c r="AZ377">
        <f t="shared" si="122"/>
        <v>4.0720000000000001</v>
      </c>
      <c r="BC377">
        <f t="shared" si="123"/>
        <v>1.7000000000000001E-2</v>
      </c>
      <c r="BD377">
        <f t="shared" si="124"/>
        <v>0</v>
      </c>
      <c r="BE377">
        <f t="shared" si="125"/>
        <v>4.0720000000000001</v>
      </c>
      <c r="BF377">
        <f t="shared" si="126"/>
        <v>0</v>
      </c>
      <c r="BG377">
        <f t="shared" si="127"/>
        <v>9.357E-2</v>
      </c>
      <c r="BH377">
        <f>VLOOKUP(B377,Miljö!$B$1:$BX$482,MATCH("Fossilandel för ursprungspecificerad el ()",Miljö!$B$1:$I$1,0),FALSE)</f>
        <v>0</v>
      </c>
      <c r="BI377">
        <f>VLOOKUP(B377,Miljö!$B$1:$BX$482,MATCH("Kärnkraftsandel för ursprungsspecificerad el ()",Miljö!$B$1:$O$1,0),FALSE)</f>
        <v>0</v>
      </c>
      <c r="BJ377">
        <f t="shared" si="128"/>
        <v>0</v>
      </c>
      <c r="BK377" t="str">
        <f>VLOOKUP(B377,Miljö!$B$1:$P$482,MATCH("Fossil andel i procent (%)",Miljö!$B$1:$P$1,0),FALSE)</f>
        <v>ET</v>
      </c>
      <c r="BL377">
        <f t="shared" si="129"/>
        <v>4.1825700000000001</v>
      </c>
      <c r="BO377" s="21">
        <f t="shared" si="130"/>
        <v>4.064486667288294E-3</v>
      </c>
      <c r="BP377" s="115">
        <f t="shared" si="131"/>
        <v>0</v>
      </c>
      <c r="BQ377" s="115">
        <f t="shared" si="132"/>
        <v>0.99593551333271157</v>
      </c>
      <c r="BR377" s="115">
        <f t="shared" si="133"/>
        <v>0</v>
      </c>
      <c r="BT377" s="116">
        <f t="shared" si="134"/>
        <v>0.99999999999999989</v>
      </c>
      <c r="BW377" s="115">
        <f>IF(AP377="Ja",VLOOKUP(B377,Miljövärden!$B$2:$H$600,MATCH("Total andel fossilt",Miljövärden!$B$2:$H$2,0),FALSE),"")</f>
        <v>4.0644899999999996E-3</v>
      </c>
      <c r="BX377" s="116">
        <f t="shared" si="135"/>
        <v>3.3327117055642619E-9</v>
      </c>
      <c r="BZ377">
        <f t="shared" si="136"/>
        <v>3.3327117055642619E-9</v>
      </c>
      <c r="CA377" s="115">
        <f t="shared" si="137"/>
        <v>0</v>
      </c>
    </row>
    <row r="378" spans="1:79">
      <c r="A378" t="s">
        <v>582</v>
      </c>
      <c r="B378" t="s">
        <v>585</v>
      </c>
      <c r="C378">
        <f>VLOOKUP($B378,'Tillförd energi'!$B$1:$AI$720,MATCH(C$1,'Tillförd energi'!$B$1:$AQ$1,0),FALSE)</f>
        <v>0</v>
      </c>
      <c r="D378">
        <f>VLOOKUP($B378,'Tillförd energi'!$B$1:$AI$720,MATCH(D$1,'Tillförd energi'!$B$1:$AQ$1,0),FALSE)</f>
        <v>0</v>
      </c>
      <c r="E378">
        <f>VLOOKUP($B378,'Tillförd energi'!$B$1:$AI$720,MATCH(E$1,'Tillförd energi'!$B$1:$AQ$1,0),FALSE)</f>
        <v>0</v>
      </c>
      <c r="F378">
        <f>VLOOKUP($B378,'Tillförd energi'!$B$1:$AI$720,MATCH(F$1,'Tillförd energi'!$B$1:$AQ$1,0),FALSE)</f>
        <v>0</v>
      </c>
      <c r="G378">
        <f>VLOOKUP($B378,'Tillförd energi'!$B$1:$AI$720,MATCH(G$1,'Tillförd energi'!$B$1:$AQ$1,0),FALSE)</f>
        <v>0</v>
      </c>
      <c r="H378">
        <f>VLOOKUP($B378,'Tillförd energi'!$B$1:$AI$720,MATCH(H$1,'Tillförd energi'!$B$1:$AQ$1,0),FALSE)</f>
        <v>0</v>
      </c>
      <c r="I378">
        <f>VLOOKUP($B378,'Tillförd energi'!$B$1:$AI$720,MATCH(I$1,'Tillförd energi'!$B$1:$AQ$1,0),FALSE)</f>
        <v>0</v>
      </c>
      <c r="J378">
        <f>VLOOKUP($B378,'Tillförd energi'!$B$1:$AI$720,MATCH(J$1,'Tillförd energi'!$B$1:$AQ$1,0),FALSE)</f>
        <v>0</v>
      </c>
      <c r="K378">
        <f>VLOOKUP($B378,'Tillförd energi'!$B$1:$AI$720,MATCH(K$1,'Tillförd energi'!$B$1:$AQ$1,0),FALSE)</f>
        <v>0</v>
      </c>
      <c r="L378">
        <f>VLOOKUP($B378,'Tillförd energi'!$B$1:$AI$720,MATCH(L$1,'Tillförd energi'!$B$1:$AQ$1,0),FALSE)</f>
        <v>0</v>
      </c>
      <c r="M378">
        <f>VLOOKUP($B378,'Tillförd energi'!$B$1:$AI$720,MATCH(M$1,'Tillförd energi'!$B$1:$AQ$1,0),FALSE)</f>
        <v>0</v>
      </c>
      <c r="N378">
        <f>VLOOKUP($B378,'Tillförd energi'!$B$1:$AI$720,MATCH(N$1,'Tillförd energi'!$B$1:$AQ$1,0),FALSE)</f>
        <v>0</v>
      </c>
      <c r="O378">
        <f>VLOOKUP($B378,'Tillförd energi'!$B$1:$AI$720,MATCH(O$1,'Tillförd energi'!$B$1:$AQ$1,0),FALSE)</f>
        <v>0</v>
      </c>
      <c r="P378">
        <f>VLOOKUP($B378,'Tillförd energi'!$B$1:$AI$720,MATCH(P$1,'Tillförd energi'!$B$1:$AQ$1,0),FALSE)</f>
        <v>0</v>
      </c>
      <c r="Q378">
        <f>VLOOKUP($B378,'Tillförd energi'!$B$1:$AI$720,MATCH(Q$1,'Tillförd energi'!$B$1:$AQ$1,0),FALSE)</f>
        <v>0</v>
      </c>
      <c r="R378">
        <f>VLOOKUP($B378,'Tillförd energi'!$B$1:$AI$720,MATCH(R$1,'Tillförd energi'!$B$1:$AQ$1,0),FALSE)</f>
        <v>5.3680000000000003</v>
      </c>
      <c r="S378">
        <f>VLOOKUP($B378,'Tillförd energi'!$B$1:$AI$720,MATCH(S$1,'Tillförd energi'!$B$1:$AQ$1,0),FALSE)</f>
        <v>0</v>
      </c>
      <c r="T378">
        <f>VLOOKUP($B378,'Tillförd energi'!$B$1:$AI$720,MATCH(T$1,'Tillförd energi'!$B$1:$AQ$1,0),FALSE)</f>
        <v>0</v>
      </c>
      <c r="U378">
        <f>VLOOKUP($B378,'Tillförd energi'!$B$1:$AI$720,MATCH(U$1,'Tillförd energi'!$B$1:$AQ$1,0),FALSE)</f>
        <v>0</v>
      </c>
      <c r="V378">
        <f>VLOOKUP($B378,'Tillförd energi'!$B$1:$AI$720,MATCH(V$1,'Tillförd energi'!$B$1:$AQ$1,0),FALSE)</f>
        <v>0</v>
      </c>
      <c r="W378">
        <f>VLOOKUP($B378,'Tillförd energi'!$B$1:$AI$720,MATCH(W$1,'Tillförd energi'!$B$1:$AQ$1,0),FALSE)</f>
        <v>0</v>
      </c>
      <c r="X378">
        <f>VLOOKUP($B378,'Tillförd energi'!$B$1:$AI$720,MATCH(X$1,'Tillförd energi'!$B$1:$AQ$1,0),FALSE)</f>
        <v>0</v>
      </c>
      <c r="Y378">
        <f>VLOOKUP($B378,'Tillförd energi'!$B$1:$AI$720,MATCH(Y$1,'Tillförd energi'!$B$1:$AQ$1,0),FALSE)</f>
        <v>0</v>
      </c>
      <c r="Z378">
        <f>VLOOKUP($B378,'Tillförd energi'!$B$1:$AI$720,MATCH(Z$1,'Tillförd energi'!$B$1:$AQ$1,0),FALSE)</f>
        <v>0</v>
      </c>
      <c r="AA378">
        <f>VLOOKUP($B378,'Tillförd energi'!$B$1:$AI$720,MATCH(AA$1,'Tillförd energi'!$B$1:$AQ$1,0),FALSE)</f>
        <v>0</v>
      </c>
      <c r="AB378">
        <f>VLOOKUP($B378,'Tillförd energi'!$B$1:$AI$720,MATCH(AB$1,'Tillförd energi'!$B$1:$AQ$1,0),FALSE)</f>
        <v>0</v>
      </c>
      <c r="AC378">
        <f>VLOOKUP($B378,'Tillförd energi'!$B$1:$AI$720,MATCH(AC$1,'Tillförd energi'!$B$1:$AQ$1,0),FALSE)</f>
        <v>0</v>
      </c>
      <c r="AD378">
        <f>VLOOKUP($B378,'Tillförd energi'!$B$1:$AI$720,MATCH(AD$1,'Tillförd energi'!$B$1:$AQ$1,0),FALSE)</f>
        <v>0</v>
      </c>
      <c r="AE378">
        <f>VLOOKUP($B378,'Tillförd energi'!$B$1:$AI$720,MATCH(AE$1,'Tillförd energi'!$B$1:$AQ$1,0),FALSE)</f>
        <v>0</v>
      </c>
      <c r="AF378">
        <f>VLOOKUP($B378,'Tillförd energi'!$B$1:$AI$720,MATCH(AF$1,'Tillförd energi'!$B$1:$AQ$1,0),FALSE)</f>
        <v>0.10335</v>
      </c>
      <c r="AG378">
        <f>IFERROR(VLOOKUP(B378,Miljö!$B$1:$AC$550,MATCH("Köpt mängd produktionsspecifik fjärrvärme:",Miljö!$B$1:$AC$1,0),FALSE)/1,0)</f>
        <v>0</v>
      </c>
      <c r="AI378">
        <f t="shared" si="115"/>
        <v>5.4713500000000002</v>
      </c>
      <c r="AJ378">
        <f t="shared" si="116"/>
        <v>5.4713500000000002</v>
      </c>
      <c r="AK378">
        <f>IF(ISERROR(1/VLOOKUP($B378,Leveranser!$B$1:$S$499,MATCH("Såld värme (GWh)",Leveranser!$B$1:$S$1,0),FALSE)),"",VLOOKUP($B378,Leveranser!$B$1:$S$499,MATCH("Såld värme (GWh)",Leveranser!$B$1:$S$1,0),FALSE))</f>
        <v>3.4449999999999998</v>
      </c>
      <c r="AL378">
        <f>VLOOKUP($B378,Leveranser!$B$1:$Y$499,MATCH("Totalt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114">
        <f t="shared" si="117"/>
        <v>0.62964350662999069</v>
      </c>
      <c r="AP378" t="str">
        <f>IFERROR(VLOOKUP($B378,Miljövärden!$B$2:$H$600,7,FALSE),"Nej, saknas")</f>
        <v>Ja</v>
      </c>
      <c r="AQ378" t="str">
        <f>IFERROR(VLOOKUP($B378,Miljövärden!$B$2:$H$600,6,FALSE),"Nej, saknas")</f>
        <v>Ja</v>
      </c>
      <c r="AU378">
        <f t="shared" si="118"/>
        <v>0.10335</v>
      </c>
      <c r="AV378">
        <f t="shared" si="119"/>
        <v>0</v>
      </c>
      <c r="AW378">
        <f t="shared" si="120"/>
        <v>0</v>
      </c>
      <c r="AX378">
        <f t="shared" si="121"/>
        <v>5.3680000000000003</v>
      </c>
      <c r="AZ378">
        <f t="shared" si="122"/>
        <v>5.3680000000000003</v>
      </c>
      <c r="BC378">
        <f t="shared" si="123"/>
        <v>0</v>
      </c>
      <c r="BD378">
        <f t="shared" si="124"/>
        <v>0</v>
      </c>
      <c r="BE378">
        <f t="shared" si="125"/>
        <v>5.3680000000000003</v>
      </c>
      <c r="BF378">
        <f t="shared" si="126"/>
        <v>0</v>
      </c>
      <c r="BG378">
        <f t="shared" si="127"/>
        <v>0.10335</v>
      </c>
      <c r="BH378">
        <f>VLOOKUP(B378,Miljö!$B$1:$BX$482,MATCH("Fossilandel för ursprungspecificerad el ()",Miljö!$B$1:$I$1,0),FALSE)</f>
        <v>0</v>
      </c>
      <c r="BI378">
        <f>VLOOKUP(B378,Miljö!$B$1:$BX$482,MATCH("Kärnkraftsandel för ursprungsspecificerad el ()",Miljö!$B$1:$O$1,0),FALSE)</f>
        <v>0</v>
      </c>
      <c r="BJ378">
        <f t="shared" si="128"/>
        <v>0</v>
      </c>
      <c r="BK378" t="str">
        <f>VLOOKUP(B378,Miljö!$B$1:$P$482,MATCH("Fossil andel i procent (%)",Miljö!$B$1:$P$1,0),FALSE)</f>
        <v>ET</v>
      </c>
      <c r="BL378">
        <f t="shared" si="129"/>
        <v>5.4713500000000002</v>
      </c>
      <c r="BO378" s="21">
        <f t="shared" si="130"/>
        <v>0</v>
      </c>
      <c r="BP378" s="115">
        <f t="shared" si="131"/>
        <v>0</v>
      </c>
      <c r="BQ378" s="115">
        <f t="shared" si="132"/>
        <v>1</v>
      </c>
      <c r="BR378" s="115">
        <f t="shared" si="133"/>
        <v>0</v>
      </c>
      <c r="BT378" s="116">
        <f t="shared" si="134"/>
        <v>1</v>
      </c>
      <c r="BW378" s="115">
        <f>IF(AP378="Ja",VLOOKUP(B378,Miljövärden!$B$2:$H$600,MATCH("Total andel fossilt",Miljövärden!$B$2:$H$2,0),FALSE),"")</f>
        <v>0</v>
      </c>
      <c r="BX378" s="116">
        <f t="shared" si="135"/>
        <v>0</v>
      </c>
      <c r="BZ378">
        <f t="shared" si="136"/>
        <v>0</v>
      </c>
      <c r="CA378" s="115">
        <f t="shared" si="137"/>
        <v>0</v>
      </c>
    </row>
    <row r="379" spans="1:79">
      <c r="A379" t="s">
        <v>582</v>
      </c>
      <c r="B379" t="s">
        <v>586</v>
      </c>
      <c r="C379">
        <f>VLOOKUP($B379,'Tillförd energi'!$B$1:$AI$720,MATCH(C$1,'Tillförd energi'!$B$1:$AQ$1,0),FALSE)</f>
        <v>0</v>
      </c>
      <c r="D379">
        <f>VLOOKUP($B379,'Tillförd energi'!$B$1:$AI$720,MATCH(D$1,'Tillförd energi'!$B$1:$AQ$1,0),FALSE)</f>
        <v>7.4999999999999997E-3</v>
      </c>
      <c r="E379">
        <f>VLOOKUP($B379,'Tillförd energi'!$B$1:$AI$720,MATCH(E$1,'Tillförd energi'!$B$1:$AQ$1,0),FALSE)</f>
        <v>0</v>
      </c>
      <c r="F379">
        <f>VLOOKUP($B379,'Tillförd energi'!$B$1:$AI$720,MATCH(F$1,'Tillförd energi'!$B$1:$AQ$1,0),FALSE)</f>
        <v>0</v>
      </c>
      <c r="G379">
        <f>VLOOKUP($B379,'Tillförd energi'!$B$1:$AI$720,MATCH(G$1,'Tillförd energi'!$B$1:$AQ$1,0),FALSE)</f>
        <v>0</v>
      </c>
      <c r="H379">
        <f>VLOOKUP($B379,'Tillförd energi'!$B$1:$AI$720,MATCH(H$1,'Tillförd energi'!$B$1:$AQ$1,0),FALSE)</f>
        <v>0</v>
      </c>
      <c r="I379">
        <f>VLOOKUP($B379,'Tillförd energi'!$B$1:$AI$720,MATCH(I$1,'Tillförd energi'!$B$1:$AQ$1,0),FALSE)</f>
        <v>0</v>
      </c>
      <c r="J379">
        <f>VLOOKUP($B379,'Tillförd energi'!$B$1:$AI$720,MATCH(J$1,'Tillförd energi'!$B$1:$AQ$1,0),FALSE)</f>
        <v>0</v>
      </c>
      <c r="K379">
        <f>VLOOKUP($B379,'Tillförd energi'!$B$1:$AI$720,MATCH(K$1,'Tillförd energi'!$B$1:$AQ$1,0),FALSE)</f>
        <v>0</v>
      </c>
      <c r="L379">
        <f>VLOOKUP($B379,'Tillförd energi'!$B$1:$AI$720,MATCH(L$1,'Tillförd energi'!$B$1:$AQ$1,0),FALSE)</f>
        <v>0</v>
      </c>
      <c r="M379">
        <f>VLOOKUP($B379,'Tillförd energi'!$B$1:$AI$720,MATCH(M$1,'Tillförd energi'!$B$1:$AQ$1,0),FALSE)</f>
        <v>0</v>
      </c>
      <c r="N379">
        <f>VLOOKUP($B379,'Tillförd energi'!$B$1:$AI$720,MATCH(N$1,'Tillförd energi'!$B$1:$AQ$1,0),FALSE)</f>
        <v>0</v>
      </c>
      <c r="O379">
        <f>VLOOKUP($B379,'Tillförd energi'!$B$1:$AI$720,MATCH(O$1,'Tillförd energi'!$B$1:$AQ$1,0),FALSE)</f>
        <v>0</v>
      </c>
      <c r="P379">
        <f>VLOOKUP($B379,'Tillförd energi'!$B$1:$AI$720,MATCH(P$1,'Tillförd energi'!$B$1:$AQ$1,0),FALSE)</f>
        <v>0</v>
      </c>
      <c r="Q379">
        <f>VLOOKUP($B379,'Tillförd energi'!$B$1:$AI$720,MATCH(Q$1,'Tillförd energi'!$B$1:$AQ$1,0),FALSE)</f>
        <v>0</v>
      </c>
      <c r="R379">
        <f>VLOOKUP($B379,'Tillförd energi'!$B$1:$AI$720,MATCH(R$1,'Tillförd energi'!$B$1:$AQ$1,0),FALSE)</f>
        <v>0.80800000000000005</v>
      </c>
      <c r="S379">
        <f>VLOOKUP($B379,'Tillförd energi'!$B$1:$AI$720,MATCH(S$1,'Tillförd energi'!$B$1:$AQ$1,0),FALSE)</f>
        <v>0</v>
      </c>
      <c r="T379">
        <f>VLOOKUP($B379,'Tillförd energi'!$B$1:$AI$720,MATCH(T$1,'Tillförd energi'!$B$1:$AQ$1,0),FALSE)</f>
        <v>0</v>
      </c>
      <c r="U379">
        <f>VLOOKUP($B379,'Tillförd energi'!$B$1:$AI$720,MATCH(U$1,'Tillförd energi'!$B$1:$AQ$1,0),FALSE)</f>
        <v>0</v>
      </c>
      <c r="V379">
        <f>VLOOKUP($B379,'Tillförd energi'!$B$1:$AI$720,MATCH(V$1,'Tillförd energi'!$B$1:$AQ$1,0),FALSE)</f>
        <v>0</v>
      </c>
      <c r="W379">
        <f>VLOOKUP($B379,'Tillförd energi'!$B$1:$AI$720,MATCH(W$1,'Tillförd energi'!$B$1:$AQ$1,0),FALSE)</f>
        <v>0</v>
      </c>
      <c r="X379">
        <f>VLOOKUP($B379,'Tillförd energi'!$B$1:$AI$720,MATCH(X$1,'Tillförd energi'!$B$1:$AQ$1,0),FALSE)</f>
        <v>0</v>
      </c>
      <c r="Y379">
        <f>VLOOKUP($B379,'Tillförd energi'!$B$1:$AI$720,MATCH(Y$1,'Tillförd energi'!$B$1:$AQ$1,0),FALSE)</f>
        <v>0</v>
      </c>
      <c r="Z379">
        <f>VLOOKUP($B379,'Tillförd energi'!$B$1:$AI$720,MATCH(Z$1,'Tillförd energi'!$B$1:$AQ$1,0),FALSE)</f>
        <v>0</v>
      </c>
      <c r="AA379">
        <f>VLOOKUP($B379,'Tillförd energi'!$B$1:$AI$720,MATCH(AA$1,'Tillförd energi'!$B$1:$AQ$1,0),FALSE)</f>
        <v>0</v>
      </c>
      <c r="AB379">
        <f>VLOOKUP($B379,'Tillförd energi'!$B$1:$AI$720,MATCH(AB$1,'Tillförd energi'!$B$1:$AQ$1,0),FALSE)</f>
        <v>0</v>
      </c>
      <c r="AC379">
        <f>VLOOKUP($B379,'Tillförd energi'!$B$1:$AI$720,MATCH(AC$1,'Tillförd energi'!$B$1:$AQ$1,0),FALSE)</f>
        <v>0</v>
      </c>
      <c r="AD379">
        <f>VLOOKUP($B379,'Tillförd energi'!$B$1:$AI$720,MATCH(AD$1,'Tillförd energi'!$B$1:$AQ$1,0),FALSE)</f>
        <v>0</v>
      </c>
      <c r="AE379">
        <f>VLOOKUP($B379,'Tillförd energi'!$B$1:$AI$720,MATCH(AE$1,'Tillförd energi'!$B$1:$AQ$1,0),FALSE)</f>
        <v>0</v>
      </c>
      <c r="AF379">
        <f>VLOOKUP($B379,'Tillförd energi'!$B$1:$AI$720,MATCH(AF$1,'Tillförd energi'!$B$1:$AQ$1,0),FALSE)</f>
        <v>1.8839999999999999E-2</v>
      </c>
      <c r="AG379">
        <f>IFERROR(VLOOKUP(B379,Miljö!$B$1:$AC$550,MATCH("Köpt mängd produktionsspecifik fjärrvärme:",Miljö!$B$1:$AC$1,0),FALSE)/1,0)</f>
        <v>0</v>
      </c>
      <c r="AI379">
        <f t="shared" si="115"/>
        <v>0.83433999999999997</v>
      </c>
      <c r="AJ379">
        <f t="shared" si="116"/>
        <v>0.83433999999999997</v>
      </c>
      <c r="AK379">
        <f>IF(ISERROR(1/VLOOKUP($B379,Leveranser!$B$1:$S$499,MATCH("Såld värme (GWh)",Leveranser!$B$1:$S$1,0),FALSE)),"",VLOOKUP($B379,Leveranser!$B$1:$S$499,MATCH("Såld värme (GWh)",Leveranser!$B$1:$S$1,0),FALSE))</f>
        <v>0.628</v>
      </c>
      <c r="AL379">
        <f>VLOOKUP($B379,Leveranser!$B$1:$Y$499,MATCH("Totalt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114">
        <f t="shared" si="117"/>
        <v>0.75269074957451398</v>
      </c>
      <c r="AP379" t="str">
        <f>IFERROR(VLOOKUP($B379,Miljövärden!$B$2:$H$600,7,FALSE),"Nej, saknas")</f>
        <v>Ja</v>
      </c>
      <c r="AQ379" t="str">
        <f>IFERROR(VLOOKUP($B379,Miljövärden!$B$2:$H$600,6,FALSE),"Nej, saknas")</f>
        <v>Ja</v>
      </c>
      <c r="AU379">
        <f t="shared" si="118"/>
        <v>1.8839999999999999E-2</v>
      </c>
      <c r="AV379">
        <f t="shared" si="119"/>
        <v>0</v>
      </c>
      <c r="AW379">
        <f t="shared" si="120"/>
        <v>0</v>
      </c>
      <c r="AX379">
        <f t="shared" si="121"/>
        <v>0.80800000000000005</v>
      </c>
      <c r="AZ379">
        <f t="shared" si="122"/>
        <v>0.80800000000000005</v>
      </c>
      <c r="BC379">
        <f t="shared" si="123"/>
        <v>7.4999999999999997E-3</v>
      </c>
      <c r="BD379">
        <f t="shared" si="124"/>
        <v>0</v>
      </c>
      <c r="BE379">
        <f t="shared" si="125"/>
        <v>0.80800000000000005</v>
      </c>
      <c r="BF379">
        <f t="shared" si="126"/>
        <v>0</v>
      </c>
      <c r="BG379">
        <f t="shared" si="127"/>
        <v>1.8839999999999999E-2</v>
      </c>
      <c r="BH379">
        <f>VLOOKUP(B379,Miljö!$B$1:$BX$482,MATCH("Fossilandel för ursprungspecificerad el ()",Miljö!$B$1:$I$1,0),FALSE)</f>
        <v>0</v>
      </c>
      <c r="BI379">
        <f>VLOOKUP(B379,Miljö!$B$1:$BX$482,MATCH("Kärnkraftsandel för ursprungsspecificerad el ()",Miljö!$B$1:$O$1,0),FALSE)</f>
        <v>0</v>
      </c>
      <c r="BJ379">
        <f t="shared" si="128"/>
        <v>0</v>
      </c>
      <c r="BK379" t="str">
        <f>VLOOKUP(B379,Miljö!$B$1:$P$482,MATCH("Fossil andel i procent (%)",Miljö!$B$1:$P$1,0),FALSE)</f>
        <v>ET</v>
      </c>
      <c r="BL379">
        <f t="shared" si="129"/>
        <v>0.83433999999999997</v>
      </c>
      <c r="BO379" s="21">
        <f t="shared" si="130"/>
        <v>8.989141117530023E-3</v>
      </c>
      <c r="BP379" s="115">
        <f t="shared" si="131"/>
        <v>0</v>
      </c>
      <c r="BQ379" s="115">
        <f t="shared" si="132"/>
        <v>0.99101085888246998</v>
      </c>
      <c r="BR379" s="115">
        <f t="shared" si="133"/>
        <v>0</v>
      </c>
      <c r="BT379" s="116">
        <f t="shared" si="134"/>
        <v>1</v>
      </c>
      <c r="BW379" s="115">
        <f>IF(AP379="Ja",VLOOKUP(B379,Miljövärden!$B$2:$H$600,MATCH("Total andel fossilt",Miljövärden!$B$2:$H$2,0),FALSE),"")</f>
        <v>8.9891399999999996E-3</v>
      </c>
      <c r="BX379" s="116">
        <f t="shared" si="135"/>
        <v>-1.1175300233812191E-9</v>
      </c>
      <c r="BZ379">
        <f t="shared" si="136"/>
        <v>-1.1175300233812191E-9</v>
      </c>
      <c r="CA379" s="115">
        <f t="shared" si="137"/>
        <v>0</v>
      </c>
    </row>
    <row r="380" spans="1:79">
      <c r="A380" t="s">
        <v>582</v>
      </c>
      <c r="B380" t="s">
        <v>587</v>
      </c>
      <c r="C380">
        <f>VLOOKUP($B380,'Tillförd energi'!$B$1:$AI$720,MATCH(C$1,'Tillförd energi'!$B$1:$AQ$1,0),FALSE)</f>
        <v>0</v>
      </c>
      <c r="D380">
        <f>VLOOKUP($B380,'Tillförd energi'!$B$1:$AI$720,MATCH(D$1,'Tillförd energi'!$B$1:$AQ$1,0),FALSE)</f>
        <v>0</v>
      </c>
      <c r="E380">
        <f>VLOOKUP($B380,'Tillförd energi'!$B$1:$AI$720,MATCH(E$1,'Tillförd energi'!$B$1:$AQ$1,0),FALSE)</f>
        <v>0</v>
      </c>
      <c r="F380">
        <f>VLOOKUP($B380,'Tillförd energi'!$B$1:$AI$720,MATCH(F$1,'Tillförd energi'!$B$1:$AQ$1,0),FALSE)</f>
        <v>0</v>
      </c>
      <c r="G380">
        <f>VLOOKUP($B380,'Tillförd energi'!$B$1:$AI$720,MATCH(G$1,'Tillförd energi'!$B$1:$AQ$1,0),FALSE)</f>
        <v>0</v>
      </c>
      <c r="H380">
        <f>VLOOKUP($B380,'Tillförd energi'!$B$1:$AI$720,MATCH(H$1,'Tillförd energi'!$B$1:$AQ$1,0),FALSE)</f>
        <v>0</v>
      </c>
      <c r="I380">
        <f>VLOOKUP($B380,'Tillförd energi'!$B$1:$AI$720,MATCH(I$1,'Tillförd energi'!$B$1:$AQ$1,0),FALSE)</f>
        <v>0</v>
      </c>
      <c r="J380">
        <f>VLOOKUP($B380,'Tillförd energi'!$B$1:$AI$720,MATCH(J$1,'Tillförd energi'!$B$1:$AQ$1,0),FALSE)</f>
        <v>0</v>
      </c>
      <c r="K380">
        <f>VLOOKUP($B380,'Tillförd energi'!$B$1:$AI$720,MATCH(K$1,'Tillförd energi'!$B$1:$AQ$1,0),FALSE)</f>
        <v>0</v>
      </c>
      <c r="L380">
        <f>VLOOKUP($B380,'Tillförd energi'!$B$1:$AI$720,MATCH(L$1,'Tillförd energi'!$B$1:$AQ$1,0),FALSE)</f>
        <v>0</v>
      </c>
      <c r="M380">
        <f>VLOOKUP($B380,'Tillförd energi'!$B$1:$AI$720,MATCH(M$1,'Tillförd energi'!$B$1:$AQ$1,0),FALSE)</f>
        <v>0</v>
      </c>
      <c r="N380">
        <f>VLOOKUP($B380,'Tillförd energi'!$B$1:$AI$720,MATCH(N$1,'Tillförd energi'!$B$1:$AQ$1,0),FALSE)</f>
        <v>0</v>
      </c>
      <c r="O380">
        <f>VLOOKUP($B380,'Tillförd energi'!$B$1:$AI$720,MATCH(O$1,'Tillförd energi'!$B$1:$AQ$1,0),FALSE)</f>
        <v>0</v>
      </c>
      <c r="P380">
        <f>VLOOKUP($B380,'Tillförd energi'!$B$1:$AI$720,MATCH(P$1,'Tillförd energi'!$B$1:$AQ$1,0),FALSE)</f>
        <v>0</v>
      </c>
      <c r="Q380">
        <f>VLOOKUP($B380,'Tillförd energi'!$B$1:$AI$720,MATCH(Q$1,'Tillförd energi'!$B$1:$AQ$1,0),FALSE)</f>
        <v>13.254099999999999</v>
      </c>
      <c r="R380">
        <f>VLOOKUP($B380,'Tillförd energi'!$B$1:$AI$720,MATCH(R$1,'Tillförd energi'!$B$1:$AQ$1,0),FALSE)</f>
        <v>0</v>
      </c>
      <c r="S380">
        <f>VLOOKUP($B380,'Tillförd energi'!$B$1:$AI$720,MATCH(S$1,'Tillförd energi'!$B$1:$AQ$1,0),FALSE)</f>
        <v>0</v>
      </c>
      <c r="T380">
        <f>VLOOKUP($B380,'Tillförd energi'!$B$1:$AI$720,MATCH(T$1,'Tillförd energi'!$B$1:$AQ$1,0),FALSE)</f>
        <v>0</v>
      </c>
      <c r="U380">
        <f>VLOOKUP($B380,'Tillförd energi'!$B$1:$AI$720,MATCH(U$1,'Tillförd energi'!$B$1:$AQ$1,0),FALSE)</f>
        <v>0</v>
      </c>
      <c r="V380">
        <f>VLOOKUP($B380,'Tillförd energi'!$B$1:$AI$720,MATCH(V$1,'Tillförd energi'!$B$1:$AQ$1,0),FALSE)</f>
        <v>0</v>
      </c>
      <c r="W380">
        <f>VLOOKUP($B380,'Tillförd energi'!$B$1:$AI$720,MATCH(W$1,'Tillförd energi'!$B$1:$AQ$1,0),FALSE)</f>
        <v>0</v>
      </c>
      <c r="X380">
        <f>VLOOKUP($B380,'Tillförd energi'!$B$1:$AI$720,MATCH(X$1,'Tillförd energi'!$B$1:$AQ$1,0),FALSE)</f>
        <v>0</v>
      </c>
      <c r="Y380">
        <f>VLOOKUP($B380,'Tillförd energi'!$B$1:$AI$720,MATCH(Y$1,'Tillförd energi'!$B$1:$AQ$1,0),FALSE)</f>
        <v>0</v>
      </c>
      <c r="Z380">
        <f>VLOOKUP($B380,'Tillförd energi'!$B$1:$AI$720,MATCH(Z$1,'Tillförd energi'!$B$1:$AQ$1,0),FALSE)</f>
        <v>0</v>
      </c>
      <c r="AA380">
        <f>VLOOKUP($B380,'Tillförd energi'!$B$1:$AI$720,MATCH(AA$1,'Tillförd energi'!$B$1:$AQ$1,0),FALSE)</f>
        <v>0</v>
      </c>
      <c r="AB380">
        <f>VLOOKUP($B380,'Tillförd energi'!$B$1:$AI$720,MATCH(AB$1,'Tillförd energi'!$B$1:$AQ$1,0),FALSE)</f>
        <v>0</v>
      </c>
      <c r="AC380">
        <f>VLOOKUP($B380,'Tillförd energi'!$B$1:$AI$720,MATCH(AC$1,'Tillförd energi'!$B$1:$AQ$1,0),FALSE)</f>
        <v>0</v>
      </c>
      <c r="AD380">
        <f>VLOOKUP($B380,'Tillförd energi'!$B$1:$AI$720,MATCH(AD$1,'Tillförd energi'!$B$1:$AQ$1,0),FALSE)</f>
        <v>0</v>
      </c>
      <c r="AE380">
        <f>VLOOKUP($B380,'Tillförd energi'!$B$1:$AI$720,MATCH(AE$1,'Tillförd energi'!$B$1:$AQ$1,0),FALSE)</f>
        <v>0</v>
      </c>
      <c r="AF380">
        <f>VLOOKUP($B380,'Tillförd energi'!$B$1:$AI$720,MATCH(AF$1,'Tillförd energi'!$B$1:$AQ$1,0),FALSE)</f>
        <v>0.27666000000000002</v>
      </c>
      <c r="AG380">
        <f>IFERROR(VLOOKUP(B380,Miljö!$B$1:$AC$550,MATCH("Köpt mängd produktionsspecifik fjärrvärme:",Miljö!$B$1:$AC$1,0),FALSE)/1,0)</f>
        <v>0</v>
      </c>
      <c r="AI380">
        <f t="shared" si="115"/>
        <v>13.530759999999999</v>
      </c>
      <c r="AJ380">
        <f t="shared" si="116"/>
        <v>13.530759999999999</v>
      </c>
      <c r="AK380">
        <f>IF(ISERROR(1/VLOOKUP($B380,Leveranser!$B$1:$S$499,MATCH("Såld värme (GWh)",Leveranser!$B$1:$S$1,0),FALSE)),"",VLOOKUP($B380,Leveranser!$B$1:$S$499,MATCH("Såld värme (GWh)",Leveranser!$B$1:$S$1,0),FALSE))</f>
        <v>9.2219999999999995</v>
      </c>
      <c r="AL380">
        <f>VLOOKUP($B380,Leveranser!$B$1:$Y$499,MATCH("Totalt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114">
        <f t="shared" si="117"/>
        <v>0.68155816820341208</v>
      </c>
      <c r="AP380" t="str">
        <f>IFERROR(VLOOKUP($B380,Miljövärden!$B$2:$H$600,7,FALSE),"Nej, saknas")</f>
        <v>Ja</v>
      </c>
      <c r="AQ380" t="str">
        <f>IFERROR(VLOOKUP($B380,Miljövärden!$B$2:$H$600,6,FALSE),"Nej, saknas")</f>
        <v>Ja</v>
      </c>
      <c r="AU380">
        <f t="shared" si="118"/>
        <v>0.27666000000000002</v>
      </c>
      <c r="AV380">
        <f t="shared" si="119"/>
        <v>0</v>
      </c>
      <c r="AW380">
        <f t="shared" si="120"/>
        <v>13.254099999999999</v>
      </c>
      <c r="AX380">
        <f t="shared" si="121"/>
        <v>0</v>
      </c>
      <c r="AZ380">
        <f t="shared" si="122"/>
        <v>13.254099999999999</v>
      </c>
      <c r="BC380">
        <f t="shared" si="123"/>
        <v>0</v>
      </c>
      <c r="BD380">
        <f t="shared" si="124"/>
        <v>0</v>
      </c>
      <c r="BE380">
        <f t="shared" si="125"/>
        <v>13.254099999999999</v>
      </c>
      <c r="BF380">
        <f t="shared" si="126"/>
        <v>0</v>
      </c>
      <c r="BG380">
        <f t="shared" si="127"/>
        <v>0.27666000000000002</v>
      </c>
      <c r="BH380">
        <f>VLOOKUP(B380,Miljö!$B$1:$BX$482,MATCH("Fossilandel för ursprungspecificerad el ()",Miljö!$B$1:$I$1,0),FALSE)</f>
        <v>0</v>
      </c>
      <c r="BI380">
        <f>VLOOKUP(B380,Miljö!$B$1:$BX$482,MATCH("Kärnkraftsandel för ursprungsspecificerad el ()",Miljö!$B$1:$O$1,0),FALSE)</f>
        <v>0</v>
      </c>
      <c r="BJ380">
        <f t="shared" si="128"/>
        <v>0</v>
      </c>
      <c r="BK380" t="str">
        <f>VLOOKUP(B380,Miljö!$B$1:$P$482,MATCH("Fossil andel i procent (%)",Miljö!$B$1:$P$1,0),FALSE)</f>
        <v>ET</v>
      </c>
      <c r="BL380">
        <f t="shared" si="129"/>
        <v>13.530759999999999</v>
      </c>
      <c r="BO380" s="21">
        <f t="shared" si="130"/>
        <v>0</v>
      </c>
      <c r="BP380" s="115">
        <f t="shared" si="131"/>
        <v>0</v>
      </c>
      <c r="BQ380" s="115">
        <f t="shared" si="132"/>
        <v>1</v>
      </c>
      <c r="BR380" s="115">
        <f t="shared" si="133"/>
        <v>0</v>
      </c>
      <c r="BT380" s="116">
        <f t="shared" si="134"/>
        <v>1</v>
      </c>
      <c r="BW380" s="115">
        <f>IF(AP380="Ja",VLOOKUP(B380,Miljövärden!$B$2:$H$600,MATCH("Total andel fossilt",Miljövärden!$B$2:$H$2,0),FALSE),"")</f>
        <v>0</v>
      </c>
      <c r="BX380" s="116">
        <f t="shared" si="135"/>
        <v>0</v>
      </c>
      <c r="BZ380">
        <f t="shared" si="136"/>
        <v>0</v>
      </c>
      <c r="CA380" s="115">
        <f t="shared" si="137"/>
        <v>0</v>
      </c>
    </row>
    <row r="381" spans="1:79">
      <c r="A381" t="s">
        <v>582</v>
      </c>
      <c r="B381" t="s">
        <v>588</v>
      </c>
      <c r="C381">
        <f>VLOOKUP($B381,'Tillförd energi'!$B$1:$AI$720,MATCH(C$1,'Tillförd energi'!$B$1:$AQ$1,0),FALSE)</f>
        <v>0</v>
      </c>
      <c r="D381">
        <f>VLOOKUP($B381,'Tillförd energi'!$B$1:$AI$720,MATCH(D$1,'Tillförd energi'!$B$1:$AQ$1,0),FALSE)</f>
        <v>0.193</v>
      </c>
      <c r="E381">
        <f>VLOOKUP($B381,'Tillförd energi'!$B$1:$AI$720,MATCH(E$1,'Tillförd energi'!$B$1:$AQ$1,0),FALSE)</f>
        <v>0</v>
      </c>
      <c r="F381">
        <f>VLOOKUP($B381,'Tillförd energi'!$B$1:$AI$720,MATCH(F$1,'Tillförd energi'!$B$1:$AQ$1,0),FALSE)</f>
        <v>0</v>
      </c>
      <c r="G381">
        <f>VLOOKUP($B381,'Tillförd energi'!$B$1:$AI$720,MATCH(G$1,'Tillförd energi'!$B$1:$AQ$1,0),FALSE)</f>
        <v>0</v>
      </c>
      <c r="H381">
        <f>VLOOKUP($B381,'Tillförd energi'!$B$1:$AI$720,MATCH(H$1,'Tillförd energi'!$B$1:$AQ$1,0),FALSE)</f>
        <v>0.22500000000000001</v>
      </c>
      <c r="I381">
        <f>VLOOKUP($B381,'Tillförd energi'!$B$1:$AI$720,MATCH(I$1,'Tillförd energi'!$B$1:$AQ$1,0),FALSE)</f>
        <v>0</v>
      </c>
      <c r="J381">
        <f>VLOOKUP($B381,'Tillförd energi'!$B$1:$AI$720,MATCH(J$1,'Tillförd energi'!$B$1:$AQ$1,0),FALSE)</f>
        <v>1.0269999999999999</v>
      </c>
      <c r="K381">
        <f>VLOOKUP($B381,'Tillförd energi'!$B$1:$AI$720,MATCH(K$1,'Tillförd energi'!$B$1:$AQ$1,0),FALSE)</f>
        <v>0</v>
      </c>
      <c r="L381">
        <f>VLOOKUP($B381,'Tillförd energi'!$B$1:$AI$720,MATCH(L$1,'Tillförd energi'!$B$1:$AQ$1,0),FALSE)</f>
        <v>0</v>
      </c>
      <c r="M381">
        <f>VLOOKUP($B381,'Tillförd energi'!$B$1:$AI$720,MATCH(M$1,'Tillförd energi'!$B$1:$AQ$1,0),FALSE)</f>
        <v>32.985300000000002</v>
      </c>
      <c r="N381">
        <f>VLOOKUP($B381,'Tillförd energi'!$B$1:$AI$720,MATCH(N$1,'Tillförd energi'!$B$1:$AQ$1,0),FALSE)</f>
        <v>73.989000000000004</v>
      </c>
      <c r="O381">
        <f>VLOOKUP($B381,'Tillförd energi'!$B$1:$AI$720,MATCH(O$1,'Tillförd energi'!$B$1:$AQ$1,0),FALSE)</f>
        <v>0</v>
      </c>
      <c r="P381">
        <f>VLOOKUP($B381,'Tillförd energi'!$B$1:$AI$720,MATCH(P$1,'Tillförd energi'!$B$1:$AQ$1,0),FALSE)</f>
        <v>20.360600000000002</v>
      </c>
      <c r="Q381">
        <f>VLOOKUP($B381,'Tillförd energi'!$B$1:$AI$720,MATCH(Q$1,'Tillförd energi'!$B$1:$AQ$1,0),FALSE)</f>
        <v>0</v>
      </c>
      <c r="R381">
        <f>VLOOKUP($B381,'Tillförd energi'!$B$1:$AI$720,MATCH(R$1,'Tillförd energi'!$B$1:$AQ$1,0),FALSE)</f>
        <v>0</v>
      </c>
      <c r="S381">
        <f>VLOOKUP($B381,'Tillförd energi'!$B$1:$AI$720,MATCH(S$1,'Tillförd energi'!$B$1:$AQ$1,0),FALSE)</f>
        <v>0</v>
      </c>
      <c r="T381">
        <f>VLOOKUP($B381,'Tillförd energi'!$B$1:$AI$720,MATCH(T$1,'Tillförd energi'!$B$1:$AQ$1,0),FALSE)</f>
        <v>0</v>
      </c>
      <c r="U381">
        <f>VLOOKUP($B381,'Tillförd energi'!$B$1:$AI$720,MATCH(U$1,'Tillförd energi'!$B$1:$AQ$1,0),FALSE)</f>
        <v>0</v>
      </c>
      <c r="V381">
        <f>VLOOKUP($B381,'Tillförd energi'!$B$1:$AI$720,MATCH(V$1,'Tillförd energi'!$B$1:$AQ$1,0),FALSE)</f>
        <v>0</v>
      </c>
      <c r="W381">
        <f>VLOOKUP($B381,'Tillförd energi'!$B$1:$AI$720,MATCH(W$1,'Tillförd energi'!$B$1:$AQ$1,0),FALSE)</f>
        <v>0.123</v>
      </c>
      <c r="X381">
        <f>VLOOKUP($B381,'Tillförd energi'!$B$1:$AI$720,MATCH(X$1,'Tillförd energi'!$B$1:$AQ$1,0),FALSE)</f>
        <v>0</v>
      </c>
      <c r="Y381">
        <f>VLOOKUP($B381,'Tillförd energi'!$B$1:$AI$720,MATCH(Y$1,'Tillförd energi'!$B$1:$AQ$1,0),FALSE)</f>
        <v>0</v>
      </c>
      <c r="Z381">
        <f>VLOOKUP($B381,'Tillförd energi'!$B$1:$AI$720,MATCH(Z$1,'Tillförd energi'!$B$1:$AQ$1,0),FALSE)</f>
        <v>0</v>
      </c>
      <c r="AA381">
        <f>VLOOKUP($B381,'Tillförd energi'!$B$1:$AI$720,MATCH(AA$1,'Tillförd energi'!$B$1:$AQ$1,0),FALSE)</f>
        <v>0</v>
      </c>
      <c r="AB381">
        <f>VLOOKUP($B381,'Tillförd energi'!$B$1:$AI$720,MATCH(AB$1,'Tillförd energi'!$B$1:$AQ$1,0),FALSE)</f>
        <v>0</v>
      </c>
      <c r="AC381">
        <f>VLOOKUP($B381,'Tillförd energi'!$B$1:$AI$720,MATCH(AC$1,'Tillförd energi'!$B$1:$AQ$1,0),FALSE)</f>
        <v>25.812999999999999</v>
      </c>
      <c r="AD381">
        <f>VLOOKUP($B381,'Tillförd energi'!$B$1:$AI$720,MATCH(AD$1,'Tillförd energi'!$B$1:$AQ$1,0),FALSE)</f>
        <v>0.31</v>
      </c>
      <c r="AE381">
        <f>VLOOKUP($B381,'Tillförd energi'!$B$1:$AI$720,MATCH(AE$1,'Tillförd energi'!$B$1:$AQ$1,0),FALSE)</f>
        <v>0</v>
      </c>
      <c r="AF381">
        <f>VLOOKUP($B381,'Tillförd energi'!$B$1:$AI$720,MATCH(AF$1,'Tillförd energi'!$B$1:$AQ$1,0),FALSE)</f>
        <v>3.99057</v>
      </c>
      <c r="AG381">
        <f>IFERROR(VLOOKUP(B381,Miljö!$B$1:$AC$550,MATCH("Köpt mängd produktionsspecifik fjärrvärme:",Miljö!$B$1:$AC$1,0),FALSE)/1,0)</f>
        <v>0</v>
      </c>
      <c r="AI381">
        <f t="shared" si="115"/>
        <v>159.01646999999997</v>
      </c>
      <c r="AJ381">
        <f t="shared" si="116"/>
        <v>159.01646999999997</v>
      </c>
      <c r="AK381">
        <f>IF(ISERROR(1/VLOOKUP($B381,Leveranser!$B$1:$S$499,MATCH("Såld värme (GWh)",Leveranser!$B$1:$S$1,0),FALSE)),"",VLOOKUP($B381,Leveranser!$B$1:$S$499,MATCH("Såld värme (GWh)",Leveranser!$B$1:$S$1,0),FALSE))</f>
        <v>133.01900000000001</v>
      </c>
      <c r="AL381">
        <f>VLOOKUP($B381,Leveranser!$B$1:$Y$499,MATCH("Totalt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114">
        <f t="shared" si="117"/>
        <v>0.83651083438086649</v>
      </c>
      <c r="AP381" t="str">
        <f>IFERROR(VLOOKUP($B381,Miljövärden!$B$2:$H$600,7,FALSE),"Nej, saknas")</f>
        <v>Ja</v>
      </c>
      <c r="AQ381" t="str">
        <f>IFERROR(VLOOKUP($B381,Miljövärden!$B$2:$H$600,6,FALSE),"Nej, saknas")</f>
        <v>Ja</v>
      </c>
      <c r="AU381">
        <f t="shared" si="118"/>
        <v>3.99057</v>
      </c>
      <c r="AV381">
        <f t="shared" si="119"/>
        <v>0</v>
      </c>
      <c r="AW381">
        <f t="shared" si="120"/>
        <v>127.3349</v>
      </c>
      <c r="AX381">
        <f t="shared" si="121"/>
        <v>0</v>
      </c>
      <c r="AZ381">
        <f t="shared" si="122"/>
        <v>127.45790000000001</v>
      </c>
      <c r="BC381">
        <f t="shared" si="123"/>
        <v>0.41800000000000004</v>
      </c>
      <c r="BD381">
        <f t="shared" si="124"/>
        <v>0</v>
      </c>
      <c r="BE381">
        <f t="shared" si="125"/>
        <v>127.45790000000001</v>
      </c>
      <c r="BF381">
        <f t="shared" si="126"/>
        <v>27.15</v>
      </c>
      <c r="BG381">
        <f t="shared" si="127"/>
        <v>3.99057</v>
      </c>
      <c r="BH381">
        <f>VLOOKUP(B381,Miljö!$B$1:$BX$482,MATCH("Fossilandel för ursprungspecificerad el ()",Miljö!$B$1:$I$1,0),FALSE)</f>
        <v>0</v>
      </c>
      <c r="BI381">
        <f>VLOOKUP(B381,Miljö!$B$1:$BX$482,MATCH("Kärnkraftsandel för ursprungsspecificerad el ()",Miljö!$B$1:$O$1,0),FALSE)</f>
        <v>0</v>
      </c>
      <c r="BJ381">
        <f t="shared" si="128"/>
        <v>0</v>
      </c>
      <c r="BK381" t="str">
        <f>VLOOKUP(B381,Miljö!$B$1:$P$482,MATCH("Fossil andel i procent (%)",Miljö!$B$1:$P$1,0),FALSE)</f>
        <v>ET</v>
      </c>
      <c r="BL381">
        <f t="shared" si="129"/>
        <v>159.01647</v>
      </c>
      <c r="BO381" s="21">
        <f t="shared" si="130"/>
        <v>2.6286585282643995E-3</v>
      </c>
      <c r="BP381" s="115">
        <f t="shared" si="131"/>
        <v>0</v>
      </c>
      <c r="BQ381" s="115">
        <f t="shared" si="132"/>
        <v>0.82663431026987344</v>
      </c>
      <c r="BR381" s="115">
        <f t="shared" si="133"/>
        <v>0.17073703120186229</v>
      </c>
      <c r="BT381" s="116">
        <f t="shared" si="134"/>
        <v>1.0000000000000002</v>
      </c>
      <c r="BW381" s="115">
        <f>IF(AP381="Ja",VLOOKUP(B381,Miljövärden!$B$2:$H$600,MATCH("Total andel fossilt",Miljövärden!$B$2:$H$2,0),FALSE),"")</f>
        <v>2.6286700000000001E-3</v>
      </c>
      <c r="BX381" s="116">
        <f t="shared" si="135"/>
        <v>1.1471735600517008E-8</v>
      </c>
      <c r="BZ381">
        <f t="shared" si="136"/>
        <v>1.1471735600517008E-8</v>
      </c>
      <c r="CA381" s="115">
        <f t="shared" si="137"/>
        <v>0</v>
      </c>
    </row>
    <row r="382" spans="1:79">
      <c r="A382" t="s">
        <v>589</v>
      </c>
      <c r="B382" t="s">
        <v>590</v>
      </c>
      <c r="C382">
        <f>VLOOKUP($B382,'Tillförd energi'!$B$1:$AI$720,MATCH(C$1,'Tillförd energi'!$B$1:$AQ$1,0),FALSE)</f>
        <v>0</v>
      </c>
      <c r="D382">
        <f>VLOOKUP($B382,'Tillförd energi'!$B$1:$AI$720,MATCH(D$1,'Tillförd energi'!$B$1:$AQ$1,0),FALSE)</f>
        <v>0.17</v>
      </c>
      <c r="E382">
        <f>VLOOKUP($B382,'Tillförd energi'!$B$1:$AI$720,MATCH(E$1,'Tillförd energi'!$B$1:$AQ$1,0),FALSE)</f>
        <v>0</v>
      </c>
      <c r="F382">
        <f>VLOOKUP($B382,'Tillförd energi'!$B$1:$AI$720,MATCH(F$1,'Tillförd energi'!$B$1:$AQ$1,0),FALSE)</f>
        <v>0</v>
      </c>
      <c r="G382">
        <f>VLOOKUP($B382,'Tillförd energi'!$B$1:$AI$720,MATCH(G$1,'Tillförd energi'!$B$1:$AQ$1,0),FALSE)</f>
        <v>0</v>
      </c>
      <c r="H382">
        <f>VLOOKUP($B382,'Tillförd energi'!$B$1:$AI$720,MATCH(H$1,'Tillförd energi'!$B$1:$AQ$1,0),FALSE)</f>
        <v>0</v>
      </c>
      <c r="I382">
        <f>VLOOKUP($B382,'Tillförd energi'!$B$1:$AI$720,MATCH(I$1,'Tillförd energi'!$B$1:$AQ$1,0),FALSE)</f>
        <v>0</v>
      </c>
      <c r="J382">
        <f>VLOOKUP($B382,'Tillförd energi'!$B$1:$AI$720,MATCH(J$1,'Tillförd energi'!$B$1:$AQ$1,0),FALSE)</f>
        <v>0</v>
      </c>
      <c r="K382">
        <f>VLOOKUP($B382,'Tillförd energi'!$B$1:$AI$720,MATCH(K$1,'Tillförd energi'!$B$1:$AQ$1,0),FALSE)</f>
        <v>0</v>
      </c>
      <c r="L382">
        <f>VLOOKUP($B382,'Tillförd energi'!$B$1:$AI$720,MATCH(L$1,'Tillförd energi'!$B$1:$AQ$1,0),FALSE)</f>
        <v>0</v>
      </c>
      <c r="M382">
        <f>VLOOKUP($B382,'Tillförd energi'!$B$1:$AI$720,MATCH(M$1,'Tillförd energi'!$B$1:$AQ$1,0),FALSE)</f>
        <v>10.252000000000001</v>
      </c>
      <c r="N382">
        <f>VLOOKUP($B382,'Tillförd energi'!$B$1:$AI$720,MATCH(N$1,'Tillförd energi'!$B$1:$AQ$1,0),FALSE)</f>
        <v>18.748999999999999</v>
      </c>
      <c r="O382">
        <f>VLOOKUP($B382,'Tillförd energi'!$B$1:$AI$720,MATCH(O$1,'Tillförd energi'!$B$1:$AQ$1,0),FALSE)</f>
        <v>24.094999999999999</v>
      </c>
      <c r="P382">
        <f>VLOOKUP($B382,'Tillförd energi'!$B$1:$AI$720,MATCH(P$1,'Tillförd energi'!$B$1:$AQ$1,0),FALSE)</f>
        <v>15.151999999999999</v>
      </c>
      <c r="Q382">
        <f>VLOOKUP($B382,'Tillförd energi'!$B$1:$AI$720,MATCH(Q$1,'Tillförd energi'!$B$1:$AQ$1,0),FALSE)</f>
        <v>0</v>
      </c>
      <c r="R382">
        <f>VLOOKUP($B382,'Tillförd energi'!$B$1:$AI$720,MATCH(R$1,'Tillförd energi'!$B$1:$AQ$1,0),FALSE)</f>
        <v>4.6180000000000003</v>
      </c>
      <c r="S382">
        <f>VLOOKUP($B382,'Tillförd energi'!$B$1:$AI$720,MATCH(S$1,'Tillförd energi'!$B$1:$AQ$1,0),FALSE)</f>
        <v>0</v>
      </c>
      <c r="T382">
        <f>VLOOKUP($B382,'Tillförd energi'!$B$1:$AI$720,MATCH(T$1,'Tillförd energi'!$B$1:$AQ$1,0),FALSE)</f>
        <v>0</v>
      </c>
      <c r="U382">
        <f>VLOOKUP($B382,'Tillförd energi'!$B$1:$AI$720,MATCH(U$1,'Tillförd energi'!$B$1:$AQ$1,0),FALSE)</f>
        <v>0</v>
      </c>
      <c r="V382">
        <f>VLOOKUP($B382,'Tillförd energi'!$B$1:$AI$720,MATCH(V$1,'Tillförd energi'!$B$1:$AQ$1,0),FALSE)</f>
        <v>0</v>
      </c>
      <c r="W382">
        <f>VLOOKUP($B382,'Tillförd energi'!$B$1:$AI$720,MATCH(W$1,'Tillförd energi'!$B$1:$AQ$1,0),FALSE)</f>
        <v>0.92100000000000004</v>
      </c>
      <c r="X382">
        <f>VLOOKUP($B382,'Tillförd energi'!$B$1:$AI$720,MATCH(X$1,'Tillförd energi'!$B$1:$AQ$1,0),FALSE)</f>
        <v>0</v>
      </c>
      <c r="Y382">
        <f>VLOOKUP($B382,'Tillförd energi'!$B$1:$AI$720,MATCH(Y$1,'Tillförd energi'!$B$1:$AQ$1,0),FALSE)</f>
        <v>0.44700000000000001</v>
      </c>
      <c r="Z382">
        <f>VLOOKUP($B382,'Tillförd energi'!$B$1:$AI$720,MATCH(Z$1,'Tillförd energi'!$B$1:$AQ$1,0),FALSE)</f>
        <v>0.24399999999999999</v>
      </c>
      <c r="AA382">
        <f>VLOOKUP($B382,'Tillförd energi'!$B$1:$AI$720,MATCH(AA$1,'Tillförd energi'!$B$1:$AQ$1,0),FALSE)</f>
        <v>1.3160000000000001</v>
      </c>
      <c r="AB382">
        <f>VLOOKUP($B382,'Tillförd energi'!$B$1:$AI$720,MATCH(AB$1,'Tillförd energi'!$B$1:$AQ$1,0),FALSE)</f>
        <v>9.1969999999999992</v>
      </c>
      <c r="AC382">
        <f>VLOOKUP($B382,'Tillförd energi'!$B$1:$AI$720,MATCH(AC$1,'Tillförd energi'!$B$1:$AQ$1,0),FALSE)</f>
        <v>17.571000000000002</v>
      </c>
      <c r="AD382">
        <f>VLOOKUP($B382,'Tillförd energi'!$B$1:$AI$720,MATCH(AD$1,'Tillförd energi'!$B$1:$AQ$1,0),FALSE)</f>
        <v>4.2510000000000003</v>
      </c>
      <c r="AE382">
        <f>VLOOKUP($B382,'Tillförd energi'!$B$1:$AI$720,MATCH(AE$1,'Tillförd energi'!$B$1:$AQ$1,0),FALSE)</f>
        <v>0</v>
      </c>
      <c r="AF382">
        <f>VLOOKUP($B382,'Tillförd energi'!$B$1:$AI$720,MATCH(AF$1,'Tillförd energi'!$B$1:$AQ$1,0),FALSE)</f>
        <v>3.1930000000000001</v>
      </c>
      <c r="AG382">
        <f>IFERROR(VLOOKUP(B382,Miljö!$B$1:$AC$550,MATCH("Köpt mängd produktionsspecifik fjärrvärme:",Miljö!$B$1:$AC$1,0),FALSE)/1,0)</f>
        <v>0</v>
      </c>
      <c r="AI382">
        <f t="shared" si="115"/>
        <v>110.176</v>
      </c>
      <c r="AJ382">
        <f t="shared" si="116"/>
        <v>110.176</v>
      </c>
      <c r="AK382">
        <f>IF(ISERROR(1/VLOOKUP($B382,Leveranser!$B$1:$S$499,MATCH("Såld värme (GWh)",Leveranser!$B$1:$S$1,0),FALSE)),"",VLOOKUP($B382,Leveranser!$B$1:$S$499,MATCH("Såld värme (GWh)",Leveranser!$B$1:$S$1,0),FALSE))</f>
        <v>82.043999999999997</v>
      </c>
      <c r="AL382">
        <f>VLOOKUP($B382,Leveranser!$B$1:$Y$499,MATCH("Totalt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114">
        <f t="shared" si="117"/>
        <v>0.74466308451931451</v>
      </c>
      <c r="AP382" t="str">
        <f>IFERROR(VLOOKUP($B382,Miljövärden!$B$2:$H$600,7,FALSE),"Nej, saknas")</f>
        <v>Ja</v>
      </c>
      <c r="AQ382" t="str">
        <f>IFERROR(VLOOKUP($B382,Miljövärden!$B$2:$H$600,6,FALSE),"Nej, saknas")</f>
        <v>Ja</v>
      </c>
      <c r="AU382">
        <f t="shared" si="118"/>
        <v>4.7530000000000001</v>
      </c>
      <c r="AV382">
        <f t="shared" si="119"/>
        <v>0</v>
      </c>
      <c r="AW382">
        <f t="shared" si="120"/>
        <v>68.24799999999999</v>
      </c>
      <c r="AX382">
        <f t="shared" si="121"/>
        <v>4.6180000000000003</v>
      </c>
      <c r="AZ382">
        <f t="shared" si="122"/>
        <v>73.786999999999992</v>
      </c>
      <c r="BC382">
        <f t="shared" si="123"/>
        <v>0.17</v>
      </c>
      <c r="BD382">
        <f t="shared" si="124"/>
        <v>0.44700000000000001</v>
      </c>
      <c r="BE382">
        <f t="shared" si="125"/>
        <v>73.786999999999992</v>
      </c>
      <c r="BF382">
        <f t="shared" si="126"/>
        <v>31.019000000000002</v>
      </c>
      <c r="BG382">
        <f t="shared" si="127"/>
        <v>4.7530000000000001</v>
      </c>
      <c r="BH382">
        <f>VLOOKUP(B382,Miljö!$B$1:$BX$482,MATCH("Fossilandel för ursprungspecificerad el ()",Miljö!$B$1:$I$1,0),FALSE)</f>
        <v>0</v>
      </c>
      <c r="BI382">
        <f>VLOOKUP(B382,Miljö!$B$1:$BX$482,MATCH("Kärnkraftsandel för ursprungsspecificerad el ()",Miljö!$B$1:$O$1,0),FALSE)</f>
        <v>0</v>
      </c>
      <c r="BJ382">
        <f t="shared" si="128"/>
        <v>0</v>
      </c>
      <c r="BK382" t="str">
        <f>VLOOKUP(B382,Miljö!$B$1:$P$482,MATCH("Fossil andel i procent (%)",Miljö!$B$1:$P$1,0),FALSE)</f>
        <v>ET</v>
      </c>
      <c r="BL382">
        <f t="shared" si="129"/>
        <v>110.176</v>
      </c>
      <c r="BO382" s="21">
        <f t="shared" si="130"/>
        <v>1.542985768225385E-3</v>
      </c>
      <c r="BP382" s="115">
        <f t="shared" si="131"/>
        <v>4.0571449317455708E-3</v>
      </c>
      <c r="BQ382" s="115">
        <f t="shared" si="132"/>
        <v>0.71285942492012766</v>
      </c>
      <c r="BR382" s="115">
        <f t="shared" si="133"/>
        <v>0.28154044437990128</v>
      </c>
      <c r="BT382" s="116">
        <f t="shared" si="134"/>
        <v>1</v>
      </c>
      <c r="BW382" s="115">
        <f>IF(AP382="Ja",VLOOKUP(B382,Miljövärden!$B$2:$H$600,MATCH("Total andel fossilt",Miljövärden!$B$2:$H$2,0),FALSE),"")</f>
        <v>1.5429899999999999E-3</v>
      </c>
      <c r="BX382" s="116">
        <f t="shared" si="135"/>
        <v>4.231774614971498E-9</v>
      </c>
      <c r="BZ382">
        <f t="shared" si="136"/>
        <v>4.231774614971498E-9</v>
      </c>
      <c r="CA382" s="115">
        <f t="shared" si="137"/>
        <v>0</v>
      </c>
    </row>
    <row r="383" spans="1:79">
      <c r="A383" t="s">
        <v>589</v>
      </c>
      <c r="B383" t="s">
        <v>591</v>
      </c>
      <c r="C383">
        <f>VLOOKUP($B383,'Tillförd energi'!$B$1:$AI$720,MATCH(C$1,'Tillförd energi'!$B$1:$AQ$1,0),FALSE)</f>
        <v>0</v>
      </c>
      <c r="D383">
        <f>VLOOKUP($B383,'Tillförd energi'!$B$1:$AI$720,MATCH(D$1,'Tillförd energi'!$B$1:$AQ$1,0),FALSE)</f>
        <v>0</v>
      </c>
      <c r="E383">
        <f>VLOOKUP($B383,'Tillförd energi'!$B$1:$AI$720,MATCH(E$1,'Tillförd energi'!$B$1:$AQ$1,0),FALSE)</f>
        <v>0</v>
      </c>
      <c r="F383">
        <f>VLOOKUP($B383,'Tillförd energi'!$B$1:$AI$720,MATCH(F$1,'Tillförd energi'!$B$1:$AQ$1,0),FALSE)</f>
        <v>0</v>
      </c>
      <c r="G383">
        <f>VLOOKUP($B383,'Tillförd energi'!$B$1:$AI$720,MATCH(G$1,'Tillförd energi'!$B$1:$AQ$1,0),FALSE)</f>
        <v>0</v>
      </c>
      <c r="H383">
        <f>VLOOKUP($B383,'Tillförd energi'!$B$1:$AI$720,MATCH(H$1,'Tillförd energi'!$B$1:$AQ$1,0),FALSE)</f>
        <v>0</v>
      </c>
      <c r="I383">
        <f>VLOOKUP($B383,'Tillförd energi'!$B$1:$AI$720,MATCH(I$1,'Tillförd energi'!$B$1:$AQ$1,0),FALSE)</f>
        <v>0</v>
      </c>
      <c r="J383">
        <f>VLOOKUP($B383,'Tillförd energi'!$B$1:$AI$720,MATCH(J$1,'Tillförd energi'!$B$1:$AQ$1,0),FALSE)</f>
        <v>0</v>
      </c>
      <c r="K383">
        <f>VLOOKUP($B383,'Tillförd energi'!$B$1:$AI$720,MATCH(K$1,'Tillförd energi'!$B$1:$AQ$1,0),FALSE)</f>
        <v>0</v>
      </c>
      <c r="L383">
        <f>VLOOKUP($B383,'Tillförd energi'!$B$1:$AI$720,MATCH(L$1,'Tillförd energi'!$B$1:$AQ$1,0),FALSE)</f>
        <v>0</v>
      </c>
      <c r="M383">
        <f>VLOOKUP($B383,'Tillförd energi'!$B$1:$AI$720,MATCH(M$1,'Tillförd energi'!$B$1:$AQ$1,0),FALSE)</f>
        <v>0</v>
      </c>
      <c r="N383">
        <f>VLOOKUP($B383,'Tillförd energi'!$B$1:$AI$720,MATCH(N$1,'Tillförd energi'!$B$1:$AQ$1,0),FALSE)</f>
        <v>0</v>
      </c>
      <c r="O383">
        <f>VLOOKUP($B383,'Tillförd energi'!$B$1:$AI$720,MATCH(O$1,'Tillförd energi'!$B$1:$AQ$1,0),FALSE)</f>
        <v>0</v>
      </c>
      <c r="P383">
        <f>VLOOKUP($B383,'Tillförd energi'!$B$1:$AI$720,MATCH(P$1,'Tillförd energi'!$B$1:$AQ$1,0),FALSE)</f>
        <v>14.532999999999999</v>
      </c>
      <c r="Q383">
        <f>VLOOKUP($B383,'Tillförd energi'!$B$1:$AI$720,MATCH(Q$1,'Tillförd energi'!$B$1:$AQ$1,0),FALSE)</f>
        <v>0</v>
      </c>
      <c r="R383">
        <f>VLOOKUP($B383,'Tillförd energi'!$B$1:$AI$720,MATCH(R$1,'Tillförd energi'!$B$1:$AQ$1,0),FALSE)</f>
        <v>0</v>
      </c>
      <c r="S383">
        <f>VLOOKUP($B383,'Tillförd energi'!$B$1:$AI$720,MATCH(S$1,'Tillförd energi'!$B$1:$AQ$1,0),FALSE)</f>
        <v>0</v>
      </c>
      <c r="T383">
        <f>VLOOKUP($B383,'Tillförd energi'!$B$1:$AI$720,MATCH(T$1,'Tillförd energi'!$B$1:$AQ$1,0),FALSE)</f>
        <v>0</v>
      </c>
      <c r="U383">
        <f>VLOOKUP($B383,'Tillförd energi'!$B$1:$AI$720,MATCH(U$1,'Tillförd energi'!$B$1:$AQ$1,0),FALSE)</f>
        <v>0</v>
      </c>
      <c r="V383">
        <f>VLOOKUP($B383,'Tillförd energi'!$B$1:$AI$720,MATCH(V$1,'Tillförd energi'!$B$1:$AQ$1,0),FALSE)</f>
        <v>0</v>
      </c>
      <c r="W383">
        <f>VLOOKUP($B383,'Tillförd energi'!$B$1:$AI$720,MATCH(W$1,'Tillförd energi'!$B$1:$AQ$1,0),FALSE)</f>
        <v>0.85299999999999998</v>
      </c>
      <c r="X383">
        <f>VLOOKUP($B383,'Tillförd energi'!$B$1:$AI$720,MATCH(X$1,'Tillförd energi'!$B$1:$AQ$1,0),FALSE)</f>
        <v>0</v>
      </c>
      <c r="Y383">
        <f>VLOOKUP($B383,'Tillförd energi'!$B$1:$AI$720,MATCH(Y$1,'Tillförd energi'!$B$1:$AQ$1,0),FALSE)</f>
        <v>0</v>
      </c>
      <c r="Z383">
        <f>VLOOKUP($B383,'Tillförd energi'!$B$1:$AI$720,MATCH(Z$1,'Tillförd energi'!$B$1:$AQ$1,0),FALSE)</f>
        <v>1E-3</v>
      </c>
      <c r="AA383">
        <f>VLOOKUP($B383,'Tillförd energi'!$B$1:$AI$720,MATCH(AA$1,'Tillförd energi'!$B$1:$AQ$1,0),FALSE)</f>
        <v>0</v>
      </c>
      <c r="AB383">
        <f>VLOOKUP($B383,'Tillförd energi'!$B$1:$AI$720,MATCH(AB$1,'Tillförd energi'!$B$1:$AQ$1,0),FALSE)</f>
        <v>0</v>
      </c>
      <c r="AC383">
        <f>VLOOKUP($B383,'Tillförd energi'!$B$1:$AI$720,MATCH(AC$1,'Tillförd energi'!$B$1:$AQ$1,0),FALSE)</f>
        <v>0</v>
      </c>
      <c r="AD383">
        <f>VLOOKUP($B383,'Tillförd energi'!$B$1:$AI$720,MATCH(AD$1,'Tillförd energi'!$B$1:$AQ$1,0),FALSE)</f>
        <v>0</v>
      </c>
      <c r="AE383">
        <f>VLOOKUP($B383,'Tillförd energi'!$B$1:$AI$720,MATCH(AE$1,'Tillförd energi'!$B$1:$AQ$1,0),FALSE)</f>
        <v>0</v>
      </c>
      <c r="AF383">
        <f>VLOOKUP($B383,'Tillförd energi'!$B$1:$AI$720,MATCH(AF$1,'Tillförd energi'!$B$1:$AQ$1,0),FALSE)</f>
        <v>0.33300000000000002</v>
      </c>
      <c r="AG383">
        <f>IFERROR(VLOOKUP(B383,Miljö!$B$1:$AC$550,MATCH("Köpt mängd produktionsspecifik fjärrvärme:",Miljö!$B$1:$AC$1,0),FALSE)/1,0)</f>
        <v>0</v>
      </c>
      <c r="AI383">
        <f t="shared" si="115"/>
        <v>15.719999999999999</v>
      </c>
      <c r="AJ383">
        <f t="shared" si="116"/>
        <v>15.719999999999999</v>
      </c>
      <c r="AK383">
        <f>IF(ISERROR(1/VLOOKUP($B383,Leveranser!$B$1:$S$499,MATCH("Såld värme (GWh)",Leveranser!$B$1:$S$1,0),FALSE)),"",VLOOKUP($B383,Leveranser!$B$1:$S$499,MATCH("Såld värme (GWh)",Leveranser!$B$1:$S$1,0),FALSE))</f>
        <v>11.929</v>
      </c>
      <c r="AL383">
        <f>VLOOKUP($B383,Leveranser!$B$1:$Y$499,MATCH("Totalt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114">
        <f t="shared" si="117"/>
        <v>0.75884223918575067</v>
      </c>
      <c r="AP383" t="str">
        <f>IFERROR(VLOOKUP($B383,Miljövärden!$B$2:$H$600,7,FALSE),"Nej, saknas")</f>
        <v>Ja</v>
      </c>
      <c r="AQ383" t="str">
        <f>IFERROR(VLOOKUP($B383,Miljövärden!$B$2:$H$600,6,FALSE),"Nej, saknas")</f>
        <v>Ja</v>
      </c>
      <c r="AU383">
        <f t="shared" si="118"/>
        <v>0.33400000000000002</v>
      </c>
      <c r="AV383">
        <f t="shared" si="119"/>
        <v>0</v>
      </c>
      <c r="AW383">
        <f t="shared" si="120"/>
        <v>14.532999999999999</v>
      </c>
      <c r="AX383">
        <f t="shared" si="121"/>
        <v>0</v>
      </c>
      <c r="AZ383">
        <f t="shared" si="122"/>
        <v>15.385999999999999</v>
      </c>
      <c r="BC383">
        <f t="shared" si="123"/>
        <v>0</v>
      </c>
      <c r="BD383">
        <f t="shared" si="124"/>
        <v>0</v>
      </c>
      <c r="BE383">
        <f t="shared" si="125"/>
        <v>15.385999999999999</v>
      </c>
      <c r="BF383">
        <f t="shared" si="126"/>
        <v>0</v>
      </c>
      <c r="BG383">
        <f t="shared" si="127"/>
        <v>0.33400000000000002</v>
      </c>
      <c r="BH383">
        <f>VLOOKUP(B383,Miljö!$B$1:$BX$482,MATCH("Fossilandel för ursprungspecificerad el ()",Miljö!$B$1:$I$1,0),FALSE)</f>
        <v>0</v>
      </c>
      <c r="BI383">
        <f>VLOOKUP(B383,Miljö!$B$1:$BX$482,MATCH("Kärnkraftsandel för ursprungsspecificerad el ()",Miljö!$B$1:$O$1,0),FALSE)</f>
        <v>0</v>
      </c>
      <c r="BJ383">
        <f t="shared" si="128"/>
        <v>0</v>
      </c>
      <c r="BK383" t="str">
        <f>VLOOKUP(B383,Miljö!$B$1:$P$482,MATCH("Fossil andel i procent (%)",Miljö!$B$1:$P$1,0),FALSE)</f>
        <v>ET</v>
      </c>
      <c r="BL383">
        <f t="shared" si="129"/>
        <v>15.719999999999999</v>
      </c>
      <c r="BO383" s="21">
        <f t="shared" si="130"/>
        <v>0</v>
      </c>
      <c r="BP383" s="115">
        <f t="shared" si="131"/>
        <v>0</v>
      </c>
      <c r="BQ383" s="115">
        <f t="shared" si="132"/>
        <v>1</v>
      </c>
      <c r="BR383" s="115">
        <f t="shared" si="133"/>
        <v>0</v>
      </c>
      <c r="BT383" s="116">
        <f t="shared" si="134"/>
        <v>1</v>
      </c>
      <c r="BW383" s="115">
        <f>IF(AP383="Ja",VLOOKUP(B383,Miljövärden!$B$2:$H$600,MATCH("Total andel fossilt",Miljövärden!$B$2:$H$2,0),FALSE),"")</f>
        <v>0</v>
      </c>
      <c r="BX383" s="116">
        <f t="shared" si="135"/>
        <v>0</v>
      </c>
      <c r="BZ383">
        <f t="shared" si="136"/>
        <v>0</v>
      </c>
      <c r="CA383" s="115">
        <f t="shared" si="137"/>
        <v>0</v>
      </c>
    </row>
    <row r="384" spans="1:79">
      <c r="A384" t="s">
        <v>589</v>
      </c>
      <c r="B384" t="s">
        <v>592</v>
      </c>
      <c r="C384">
        <f>VLOOKUP($B384,'Tillförd energi'!$B$1:$AI$720,MATCH(C$1,'Tillförd energi'!$B$1:$AQ$1,0),FALSE)</f>
        <v>0</v>
      </c>
      <c r="D384">
        <f>VLOOKUP($B384,'Tillförd energi'!$B$1:$AI$720,MATCH(D$1,'Tillförd energi'!$B$1:$AQ$1,0),FALSE)</f>
        <v>0.28299999999999997</v>
      </c>
      <c r="E384">
        <f>VLOOKUP($B384,'Tillförd energi'!$B$1:$AI$720,MATCH(E$1,'Tillförd energi'!$B$1:$AQ$1,0),FALSE)</f>
        <v>0</v>
      </c>
      <c r="F384">
        <f>VLOOKUP($B384,'Tillförd energi'!$B$1:$AI$720,MATCH(F$1,'Tillförd energi'!$B$1:$AQ$1,0),FALSE)</f>
        <v>0</v>
      </c>
      <c r="G384">
        <f>VLOOKUP($B384,'Tillförd energi'!$B$1:$AI$720,MATCH(G$1,'Tillförd energi'!$B$1:$AQ$1,0),FALSE)</f>
        <v>0</v>
      </c>
      <c r="H384">
        <f>VLOOKUP($B384,'Tillförd energi'!$B$1:$AI$720,MATCH(H$1,'Tillförd energi'!$B$1:$AQ$1,0),FALSE)</f>
        <v>0</v>
      </c>
      <c r="I384">
        <f>VLOOKUP($B384,'Tillförd energi'!$B$1:$AI$720,MATCH(I$1,'Tillförd energi'!$B$1:$AQ$1,0),FALSE)</f>
        <v>0</v>
      </c>
      <c r="J384">
        <f>VLOOKUP($B384,'Tillförd energi'!$B$1:$AI$720,MATCH(J$1,'Tillförd energi'!$B$1:$AQ$1,0),FALSE)</f>
        <v>0</v>
      </c>
      <c r="K384">
        <f>VLOOKUP($B384,'Tillförd energi'!$B$1:$AI$720,MATCH(K$1,'Tillförd energi'!$B$1:$AQ$1,0),FALSE)</f>
        <v>0</v>
      </c>
      <c r="L384">
        <f>VLOOKUP($B384,'Tillförd energi'!$B$1:$AI$720,MATCH(L$1,'Tillförd energi'!$B$1:$AQ$1,0),FALSE)</f>
        <v>71.114000000000004</v>
      </c>
      <c r="M384">
        <f>VLOOKUP($B384,'Tillförd energi'!$B$1:$AI$720,MATCH(M$1,'Tillförd energi'!$B$1:$AQ$1,0),FALSE)</f>
        <v>17.364000000000001</v>
      </c>
      <c r="N384">
        <f>VLOOKUP($B384,'Tillförd energi'!$B$1:$AI$720,MATCH(N$1,'Tillförd energi'!$B$1:$AQ$1,0),FALSE)</f>
        <v>2.16</v>
      </c>
      <c r="O384">
        <f>VLOOKUP($B384,'Tillförd energi'!$B$1:$AI$720,MATCH(O$1,'Tillförd energi'!$B$1:$AQ$1,0),FALSE)</f>
        <v>1.56</v>
      </c>
      <c r="P384">
        <f>VLOOKUP($B384,'Tillförd energi'!$B$1:$AI$720,MATCH(P$1,'Tillförd energi'!$B$1:$AQ$1,0),FALSE)</f>
        <v>10.616</v>
      </c>
      <c r="Q384">
        <f>VLOOKUP($B384,'Tillförd energi'!$B$1:$AI$720,MATCH(Q$1,'Tillförd energi'!$B$1:$AQ$1,0),FALSE)</f>
        <v>0</v>
      </c>
      <c r="R384">
        <f>VLOOKUP($B384,'Tillförd energi'!$B$1:$AI$720,MATCH(R$1,'Tillförd energi'!$B$1:$AQ$1,0),FALSE)</f>
        <v>0</v>
      </c>
      <c r="S384">
        <f>VLOOKUP($B384,'Tillförd energi'!$B$1:$AI$720,MATCH(S$1,'Tillförd energi'!$B$1:$AQ$1,0),FALSE)</f>
        <v>0</v>
      </c>
      <c r="T384">
        <f>VLOOKUP($B384,'Tillförd energi'!$B$1:$AI$720,MATCH(T$1,'Tillförd energi'!$B$1:$AQ$1,0),FALSE)</f>
        <v>0</v>
      </c>
      <c r="U384">
        <f>VLOOKUP($B384,'Tillförd energi'!$B$1:$AI$720,MATCH(U$1,'Tillförd energi'!$B$1:$AQ$1,0),FALSE)</f>
        <v>0</v>
      </c>
      <c r="V384">
        <f>VLOOKUP($B384,'Tillförd energi'!$B$1:$AI$720,MATCH(V$1,'Tillförd energi'!$B$1:$AQ$1,0),FALSE)</f>
        <v>0</v>
      </c>
      <c r="W384">
        <f>VLOOKUP($B384,'Tillförd energi'!$B$1:$AI$720,MATCH(W$1,'Tillförd energi'!$B$1:$AQ$1,0),FALSE)</f>
        <v>3.7160000000000002</v>
      </c>
      <c r="X384">
        <f>VLOOKUP($B384,'Tillförd energi'!$B$1:$AI$720,MATCH(X$1,'Tillförd energi'!$B$1:$AQ$1,0),FALSE)</f>
        <v>0</v>
      </c>
      <c r="Y384">
        <f>VLOOKUP($B384,'Tillförd energi'!$B$1:$AI$720,MATCH(Y$1,'Tillförd energi'!$B$1:$AQ$1,0),FALSE)</f>
        <v>0</v>
      </c>
      <c r="Z384">
        <f>VLOOKUP($B384,'Tillförd energi'!$B$1:$AI$720,MATCH(Z$1,'Tillförd energi'!$B$1:$AQ$1,0),FALSE)</f>
        <v>0.65252600000000005</v>
      </c>
      <c r="AA384">
        <f>VLOOKUP($B384,'Tillförd energi'!$B$1:$AI$720,MATCH(AA$1,'Tillförd energi'!$B$1:$AQ$1,0),FALSE)</f>
        <v>0</v>
      </c>
      <c r="AB384">
        <f>VLOOKUP($B384,'Tillförd energi'!$B$1:$AI$720,MATCH(AB$1,'Tillförd energi'!$B$1:$AQ$1,0),FALSE)</f>
        <v>0</v>
      </c>
      <c r="AC384">
        <f>VLOOKUP($B384,'Tillförd energi'!$B$1:$AI$720,MATCH(AC$1,'Tillförd energi'!$B$1:$AQ$1,0),FALSE)</f>
        <v>18.861000000000001</v>
      </c>
      <c r="AD384">
        <f>VLOOKUP($B384,'Tillförd energi'!$B$1:$AI$720,MATCH(AD$1,'Tillförd energi'!$B$1:$AQ$1,0),FALSE)</f>
        <v>1.377</v>
      </c>
      <c r="AE384">
        <f>VLOOKUP($B384,'Tillförd energi'!$B$1:$AI$720,MATCH(AE$1,'Tillförd energi'!$B$1:$AQ$1,0),FALSE)</f>
        <v>0</v>
      </c>
      <c r="AF384">
        <f>VLOOKUP($B384,'Tillförd energi'!$B$1:$AI$720,MATCH(AF$1,'Tillförd energi'!$B$1:$AQ$1,0),FALSE)</f>
        <v>3.8620000000000001</v>
      </c>
      <c r="AG384">
        <f>IFERROR(VLOOKUP(B384,Miljö!$B$1:$AC$550,MATCH("Köpt mängd produktionsspecifik fjärrvärme:",Miljö!$B$1:$AC$1,0),FALSE)/1,0)</f>
        <v>0</v>
      </c>
      <c r="AI384">
        <f t="shared" si="115"/>
        <v>131.56552600000001</v>
      </c>
      <c r="AJ384">
        <f t="shared" si="116"/>
        <v>131.56552600000001</v>
      </c>
      <c r="AK384">
        <f>IF(ISERROR(1/VLOOKUP($B384,Leveranser!$B$1:$S$499,MATCH("Såld värme (GWh)",Leveranser!$B$1:$S$1,0),FALSE)),"",VLOOKUP($B384,Leveranser!$B$1:$S$499,MATCH("Såld värme (GWh)",Leveranser!$B$1:$S$1,0),FALSE))</f>
        <v>95.757000000000005</v>
      </c>
      <c r="AL384">
        <f>VLOOKUP($B384,Leveranser!$B$1:$Y$499,MATCH("Totalt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114">
        <f t="shared" si="117"/>
        <v>0.72782744014568068</v>
      </c>
      <c r="AP384" t="str">
        <f>IFERROR(VLOOKUP($B384,Miljövärden!$B$2:$H$600,7,FALSE),"Nej, saknas")</f>
        <v>Ja</v>
      </c>
      <c r="AQ384" t="str">
        <f>IFERROR(VLOOKUP($B384,Miljövärden!$B$2:$H$600,6,FALSE),"Nej, saknas")</f>
        <v>Ja</v>
      </c>
      <c r="AU384">
        <f t="shared" si="118"/>
        <v>4.514526</v>
      </c>
      <c r="AV384">
        <f t="shared" si="119"/>
        <v>0</v>
      </c>
      <c r="AW384">
        <f t="shared" si="120"/>
        <v>31.7</v>
      </c>
      <c r="AX384">
        <f t="shared" si="121"/>
        <v>0</v>
      </c>
      <c r="AZ384">
        <f t="shared" si="122"/>
        <v>106.53</v>
      </c>
      <c r="BC384">
        <f t="shared" si="123"/>
        <v>0.28299999999999997</v>
      </c>
      <c r="BD384">
        <f t="shared" si="124"/>
        <v>0</v>
      </c>
      <c r="BE384">
        <f t="shared" si="125"/>
        <v>35.415999999999997</v>
      </c>
      <c r="BF384">
        <f t="shared" si="126"/>
        <v>91.352000000000004</v>
      </c>
      <c r="BG384">
        <f t="shared" si="127"/>
        <v>4.514526</v>
      </c>
      <c r="BH384">
        <f>VLOOKUP(B384,Miljö!$B$1:$BX$482,MATCH("Fossilandel för ursprungspecificerad el ()",Miljö!$B$1:$I$1,0),FALSE)</f>
        <v>0</v>
      </c>
      <c r="BI384">
        <f>VLOOKUP(B384,Miljö!$B$1:$BX$482,MATCH("Kärnkraftsandel för ursprungsspecificerad el ()",Miljö!$B$1:$O$1,0),FALSE)</f>
        <v>0</v>
      </c>
      <c r="BJ384">
        <f t="shared" si="128"/>
        <v>0</v>
      </c>
      <c r="BK384" t="str">
        <f>VLOOKUP(B384,Miljö!$B$1:$P$482,MATCH("Fossil andel i procent (%)",Miljö!$B$1:$P$1,0),FALSE)</f>
        <v>ET</v>
      </c>
      <c r="BL384">
        <f t="shared" si="129"/>
        <v>131.56552600000001</v>
      </c>
      <c r="BO384" s="21">
        <f t="shared" si="130"/>
        <v>2.1510194091421786E-3</v>
      </c>
      <c r="BP384" s="115">
        <f t="shared" si="131"/>
        <v>0</v>
      </c>
      <c r="BQ384" s="115">
        <f t="shared" si="132"/>
        <v>0.30350295562988133</v>
      </c>
      <c r="BR384" s="115">
        <f t="shared" si="133"/>
        <v>0.69434602496097653</v>
      </c>
      <c r="BT384" s="116">
        <f t="shared" si="134"/>
        <v>1</v>
      </c>
      <c r="BW384" s="115">
        <f>IF(AP384="Ja",VLOOKUP(B384,Miljövärden!$B$2:$H$600,MATCH("Total andel fossilt",Miljövärden!$B$2:$H$2,0),FALSE),"")</f>
        <v>2.1510100000000001E-3</v>
      </c>
      <c r="BX384" s="116">
        <f t="shared" si="135"/>
        <v>-9.409142178503499E-9</v>
      </c>
      <c r="BZ384">
        <f t="shared" si="136"/>
        <v>-9.409142178503499E-9</v>
      </c>
      <c r="CA384" s="115">
        <f t="shared" si="137"/>
        <v>0</v>
      </c>
    </row>
    <row r="385" spans="1:79">
      <c r="A385" t="s">
        <v>589</v>
      </c>
      <c r="B385" t="s">
        <v>593</v>
      </c>
      <c r="C385">
        <f>VLOOKUP($B385,'Tillförd energi'!$B$1:$AI$720,MATCH(C$1,'Tillförd energi'!$B$1:$AQ$1,0),FALSE)</f>
        <v>0</v>
      </c>
      <c r="D385">
        <f>VLOOKUP($B385,'Tillförd energi'!$B$1:$AI$720,MATCH(D$1,'Tillförd energi'!$B$1:$AQ$1,0),FALSE)</f>
        <v>0</v>
      </c>
      <c r="E385">
        <f>VLOOKUP($B385,'Tillförd energi'!$B$1:$AI$720,MATCH(E$1,'Tillförd energi'!$B$1:$AQ$1,0),FALSE)</f>
        <v>0</v>
      </c>
      <c r="F385">
        <f>VLOOKUP($B385,'Tillförd energi'!$B$1:$AI$720,MATCH(F$1,'Tillförd energi'!$B$1:$AQ$1,0),FALSE)</f>
        <v>0</v>
      </c>
      <c r="G385">
        <f>VLOOKUP($B385,'Tillförd energi'!$B$1:$AI$720,MATCH(G$1,'Tillförd energi'!$B$1:$AQ$1,0),FALSE)</f>
        <v>0</v>
      </c>
      <c r="H385">
        <f>VLOOKUP($B385,'Tillförd energi'!$B$1:$AI$720,MATCH(H$1,'Tillförd energi'!$B$1:$AQ$1,0),FALSE)</f>
        <v>0</v>
      </c>
      <c r="I385">
        <f>VLOOKUP($B385,'Tillförd energi'!$B$1:$AI$720,MATCH(I$1,'Tillförd energi'!$B$1:$AQ$1,0),FALSE)</f>
        <v>0</v>
      </c>
      <c r="J385">
        <f>VLOOKUP($B385,'Tillförd energi'!$B$1:$AI$720,MATCH(J$1,'Tillförd energi'!$B$1:$AQ$1,0),FALSE)</f>
        <v>0</v>
      </c>
      <c r="K385">
        <f>VLOOKUP($B385,'Tillförd energi'!$B$1:$AI$720,MATCH(K$1,'Tillförd energi'!$B$1:$AQ$1,0),FALSE)</f>
        <v>0</v>
      </c>
      <c r="L385">
        <f>VLOOKUP($B385,'Tillförd energi'!$B$1:$AI$720,MATCH(L$1,'Tillförd energi'!$B$1:$AQ$1,0),FALSE)</f>
        <v>0</v>
      </c>
      <c r="M385">
        <f>VLOOKUP($B385,'Tillförd energi'!$B$1:$AI$720,MATCH(M$1,'Tillförd energi'!$B$1:$AQ$1,0),FALSE)</f>
        <v>0</v>
      </c>
      <c r="N385">
        <f>VLOOKUP($B385,'Tillförd energi'!$B$1:$AI$720,MATCH(N$1,'Tillförd energi'!$B$1:$AQ$1,0),FALSE)</f>
        <v>0</v>
      </c>
      <c r="O385">
        <f>VLOOKUP($B385,'Tillförd energi'!$B$1:$AI$720,MATCH(O$1,'Tillförd energi'!$B$1:$AQ$1,0),FALSE)</f>
        <v>0</v>
      </c>
      <c r="P385">
        <f>VLOOKUP($B385,'Tillförd energi'!$B$1:$AI$720,MATCH(P$1,'Tillförd energi'!$B$1:$AQ$1,0),FALSE)</f>
        <v>0</v>
      </c>
      <c r="Q385">
        <f>VLOOKUP($B385,'Tillförd energi'!$B$1:$AI$720,MATCH(Q$1,'Tillförd energi'!$B$1:$AQ$1,0),FALSE)</f>
        <v>0</v>
      </c>
      <c r="R385">
        <f>VLOOKUP($B385,'Tillförd energi'!$B$1:$AI$720,MATCH(R$1,'Tillförd energi'!$B$1:$AQ$1,0),FALSE)</f>
        <v>1.1200000000000001</v>
      </c>
      <c r="S385">
        <f>VLOOKUP($B385,'Tillförd energi'!$B$1:$AI$720,MATCH(S$1,'Tillförd energi'!$B$1:$AQ$1,0),FALSE)</f>
        <v>0</v>
      </c>
      <c r="T385">
        <f>VLOOKUP($B385,'Tillförd energi'!$B$1:$AI$720,MATCH(T$1,'Tillförd energi'!$B$1:$AQ$1,0),FALSE)</f>
        <v>0</v>
      </c>
      <c r="U385">
        <f>VLOOKUP($B385,'Tillförd energi'!$B$1:$AI$720,MATCH(U$1,'Tillförd energi'!$B$1:$AQ$1,0),FALSE)</f>
        <v>0</v>
      </c>
      <c r="V385">
        <f>VLOOKUP($B385,'Tillförd energi'!$B$1:$AI$720,MATCH(V$1,'Tillförd energi'!$B$1:$AQ$1,0),FALSE)</f>
        <v>0</v>
      </c>
      <c r="W385">
        <f>VLOOKUP($B385,'Tillförd energi'!$B$1:$AI$720,MATCH(W$1,'Tillförd energi'!$B$1:$AQ$1,0),FALSE)</f>
        <v>0.21111099999999999</v>
      </c>
      <c r="X385">
        <f>VLOOKUP($B385,'Tillförd energi'!$B$1:$AI$720,MATCH(X$1,'Tillförd energi'!$B$1:$AQ$1,0),FALSE)</f>
        <v>0</v>
      </c>
      <c r="Y385">
        <f>VLOOKUP($B385,'Tillförd energi'!$B$1:$AI$720,MATCH(Y$1,'Tillförd energi'!$B$1:$AQ$1,0),FALSE)</f>
        <v>0</v>
      </c>
      <c r="Z385">
        <f>VLOOKUP($B385,'Tillförd energi'!$B$1:$AI$720,MATCH(Z$1,'Tillförd energi'!$B$1:$AQ$1,0),FALSE)</f>
        <v>0</v>
      </c>
      <c r="AA385">
        <f>VLOOKUP($B385,'Tillförd energi'!$B$1:$AI$720,MATCH(AA$1,'Tillförd energi'!$B$1:$AQ$1,0),FALSE)</f>
        <v>0</v>
      </c>
      <c r="AB385">
        <f>VLOOKUP($B385,'Tillförd energi'!$B$1:$AI$720,MATCH(AB$1,'Tillförd energi'!$B$1:$AQ$1,0),FALSE)</f>
        <v>0</v>
      </c>
      <c r="AC385">
        <f>VLOOKUP($B385,'Tillförd energi'!$B$1:$AI$720,MATCH(AC$1,'Tillförd energi'!$B$1:$AQ$1,0),FALSE)</f>
        <v>0</v>
      </c>
      <c r="AD385">
        <f>VLOOKUP($B385,'Tillförd energi'!$B$1:$AI$720,MATCH(AD$1,'Tillförd energi'!$B$1:$AQ$1,0),FALSE)</f>
        <v>17.771999999999998</v>
      </c>
      <c r="AE385">
        <f>VLOOKUP($B385,'Tillförd energi'!$B$1:$AI$720,MATCH(AE$1,'Tillförd energi'!$B$1:$AQ$1,0),FALSE)</f>
        <v>0</v>
      </c>
      <c r="AF385">
        <f>VLOOKUP($B385,'Tillförd energi'!$B$1:$AI$720,MATCH(AF$1,'Tillförd energi'!$B$1:$AQ$1,0),FALSE)</f>
        <v>0.08</v>
      </c>
      <c r="AG385">
        <f>IFERROR(VLOOKUP(B385,Miljö!$B$1:$AC$550,MATCH("Köpt mängd produktionsspecifik fjärrvärme:",Miljö!$B$1:$AC$1,0),FALSE)/1,0)</f>
        <v>0</v>
      </c>
      <c r="AI385">
        <f t="shared" si="115"/>
        <v>19.183110999999997</v>
      </c>
      <c r="AJ385">
        <f t="shared" si="116"/>
        <v>19.183110999999997</v>
      </c>
      <c r="AK385">
        <f>IF(ISERROR(1/VLOOKUP($B385,Leveranser!$B$1:$S$499,MATCH("Såld värme (GWh)",Leveranser!$B$1:$S$1,0),FALSE)),"",VLOOKUP($B385,Leveranser!$B$1:$S$499,MATCH("Såld värme (GWh)",Leveranser!$B$1:$S$1,0),FALSE))</f>
        <v>16.707000000000001</v>
      </c>
      <c r="AL385">
        <f>VLOOKUP($B385,Leveranser!$B$1:$Y$499,MATCH("Totalt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114">
        <f t="shared" si="117"/>
        <v>0.87092234413907132</v>
      </c>
      <c r="AP385" t="str">
        <f>IFERROR(VLOOKUP($B385,Miljövärden!$B$2:$H$600,7,FALSE),"Nej, saknas")</f>
        <v>Ja</v>
      </c>
      <c r="AQ385" t="str">
        <f>IFERROR(VLOOKUP($B385,Miljövärden!$B$2:$H$600,6,FALSE),"Nej, saknas")</f>
        <v>Ja</v>
      </c>
      <c r="AU385">
        <f t="shared" si="118"/>
        <v>0.08</v>
      </c>
      <c r="AV385">
        <f t="shared" si="119"/>
        <v>0</v>
      </c>
      <c r="AW385">
        <f t="shared" si="120"/>
        <v>0</v>
      </c>
      <c r="AX385">
        <f t="shared" si="121"/>
        <v>1.1200000000000001</v>
      </c>
      <c r="AZ385">
        <f t="shared" si="122"/>
        <v>1.3311110000000002</v>
      </c>
      <c r="BC385">
        <f t="shared" si="123"/>
        <v>0</v>
      </c>
      <c r="BD385">
        <f t="shared" si="124"/>
        <v>0</v>
      </c>
      <c r="BE385">
        <f t="shared" si="125"/>
        <v>1.3311110000000002</v>
      </c>
      <c r="BF385">
        <f t="shared" si="126"/>
        <v>17.771999999999998</v>
      </c>
      <c r="BG385">
        <f t="shared" si="127"/>
        <v>0.08</v>
      </c>
      <c r="BH385">
        <f>VLOOKUP(B385,Miljö!$B$1:$BX$482,MATCH("Fossilandel för ursprungspecificerad el ()",Miljö!$B$1:$I$1,0),FALSE)</f>
        <v>0</v>
      </c>
      <c r="BI385">
        <f>VLOOKUP(B385,Miljö!$B$1:$BX$482,MATCH("Kärnkraftsandel för ursprungsspecificerad el ()",Miljö!$B$1:$O$1,0),FALSE)</f>
        <v>0</v>
      </c>
      <c r="BJ385">
        <f t="shared" si="128"/>
        <v>0</v>
      </c>
      <c r="BK385" t="str">
        <f>VLOOKUP(B385,Miljö!$B$1:$P$482,MATCH("Fossil andel i procent (%)",Miljö!$B$1:$P$1,0),FALSE)</f>
        <v>ET</v>
      </c>
      <c r="BL385">
        <f t="shared" si="129"/>
        <v>19.183110999999997</v>
      </c>
      <c r="BO385" s="21">
        <f t="shared" si="130"/>
        <v>0</v>
      </c>
      <c r="BP385" s="115">
        <f t="shared" si="131"/>
        <v>0</v>
      </c>
      <c r="BQ385" s="115">
        <f t="shared" si="132"/>
        <v>7.3560070626709106E-2</v>
      </c>
      <c r="BR385" s="115">
        <f t="shared" si="133"/>
        <v>0.926439929373291</v>
      </c>
      <c r="BT385" s="116">
        <f t="shared" si="134"/>
        <v>1</v>
      </c>
      <c r="BW385" s="115">
        <f>IF(AP385="Ja",VLOOKUP(B385,Miljövärden!$B$2:$H$600,MATCH("Total andel fossilt",Miljövärden!$B$2:$H$2,0),FALSE),"")</f>
        <v>0</v>
      </c>
      <c r="BX385" s="116">
        <f t="shared" si="135"/>
        <v>0</v>
      </c>
      <c r="BZ385">
        <f t="shared" si="136"/>
        <v>0</v>
      </c>
      <c r="CA385" s="115">
        <f t="shared" si="137"/>
        <v>0</v>
      </c>
    </row>
    <row r="386" spans="1:79">
      <c r="A386" t="s">
        <v>594</v>
      </c>
      <c r="B386" t="s">
        <v>595</v>
      </c>
      <c r="C386">
        <f>VLOOKUP($B386,'Tillförd energi'!$B$1:$AI$720,MATCH(C$1,'Tillförd energi'!$B$1:$AQ$1,0),FALSE)</f>
        <v>0</v>
      </c>
      <c r="D386">
        <f>VLOOKUP($B386,'Tillförd energi'!$B$1:$AI$720,MATCH(D$1,'Tillförd energi'!$B$1:$AQ$1,0),FALSE)</f>
        <v>0.05</v>
      </c>
      <c r="E386">
        <f>VLOOKUP($B386,'Tillförd energi'!$B$1:$AI$720,MATCH(E$1,'Tillförd energi'!$B$1:$AQ$1,0),FALSE)</f>
        <v>0</v>
      </c>
      <c r="F386">
        <f>VLOOKUP($B386,'Tillförd energi'!$B$1:$AI$720,MATCH(F$1,'Tillförd energi'!$B$1:$AQ$1,0),FALSE)</f>
        <v>0</v>
      </c>
      <c r="G386">
        <f>VLOOKUP($B386,'Tillförd energi'!$B$1:$AI$720,MATCH(G$1,'Tillförd energi'!$B$1:$AQ$1,0),FALSE)</f>
        <v>0</v>
      </c>
      <c r="H386">
        <f>VLOOKUP($B386,'Tillförd energi'!$B$1:$AI$720,MATCH(H$1,'Tillförd energi'!$B$1:$AQ$1,0),FALSE)</f>
        <v>0</v>
      </c>
      <c r="I386">
        <f>VLOOKUP($B386,'Tillförd energi'!$B$1:$AI$720,MATCH(I$1,'Tillförd energi'!$B$1:$AQ$1,0),FALSE)</f>
        <v>0</v>
      </c>
      <c r="J386">
        <f>VLOOKUP($B386,'Tillförd energi'!$B$1:$AI$720,MATCH(J$1,'Tillförd energi'!$B$1:$AQ$1,0),FALSE)</f>
        <v>0</v>
      </c>
      <c r="K386">
        <f>VLOOKUP($B386,'Tillförd energi'!$B$1:$AI$720,MATCH(K$1,'Tillförd energi'!$B$1:$AQ$1,0),FALSE)</f>
        <v>0</v>
      </c>
      <c r="L386">
        <f>VLOOKUP($B386,'Tillförd energi'!$B$1:$AI$720,MATCH(L$1,'Tillförd energi'!$B$1:$AQ$1,0),FALSE)</f>
        <v>0</v>
      </c>
      <c r="M386">
        <f>VLOOKUP($B386,'Tillförd energi'!$B$1:$AI$720,MATCH(M$1,'Tillförd energi'!$B$1:$AQ$1,0),FALSE)</f>
        <v>0</v>
      </c>
      <c r="N386">
        <f>VLOOKUP($B386,'Tillförd energi'!$B$1:$AI$720,MATCH(N$1,'Tillförd energi'!$B$1:$AQ$1,0),FALSE)</f>
        <v>0</v>
      </c>
      <c r="O386">
        <f>VLOOKUP($B386,'Tillförd energi'!$B$1:$AI$720,MATCH(O$1,'Tillförd energi'!$B$1:$AQ$1,0),FALSE)</f>
        <v>0</v>
      </c>
      <c r="P386">
        <f>VLOOKUP($B386,'Tillförd energi'!$B$1:$AI$720,MATCH(P$1,'Tillförd energi'!$B$1:$AQ$1,0),FALSE)</f>
        <v>8</v>
      </c>
      <c r="Q386">
        <f>VLOOKUP($B386,'Tillförd energi'!$B$1:$AI$720,MATCH(Q$1,'Tillförd energi'!$B$1:$AQ$1,0),FALSE)</f>
        <v>0</v>
      </c>
      <c r="R386">
        <f>VLOOKUP($B386,'Tillförd energi'!$B$1:$AI$720,MATCH(R$1,'Tillförd energi'!$B$1:$AQ$1,0),FALSE)</f>
        <v>0</v>
      </c>
      <c r="S386">
        <f>VLOOKUP($B386,'Tillförd energi'!$B$1:$AI$720,MATCH(S$1,'Tillförd energi'!$B$1:$AQ$1,0),FALSE)</f>
        <v>0</v>
      </c>
      <c r="T386">
        <f>VLOOKUP($B386,'Tillförd energi'!$B$1:$AI$720,MATCH(T$1,'Tillförd energi'!$B$1:$AQ$1,0),FALSE)</f>
        <v>0</v>
      </c>
      <c r="U386">
        <f>VLOOKUP($B386,'Tillförd energi'!$B$1:$AI$720,MATCH(U$1,'Tillförd energi'!$B$1:$AQ$1,0),FALSE)</f>
        <v>0</v>
      </c>
      <c r="V386">
        <f>VLOOKUP($B386,'Tillförd energi'!$B$1:$AI$720,MATCH(V$1,'Tillförd energi'!$B$1:$AQ$1,0),FALSE)</f>
        <v>0</v>
      </c>
      <c r="W386">
        <f>VLOOKUP($B386,'Tillförd energi'!$B$1:$AI$720,MATCH(W$1,'Tillförd energi'!$B$1:$AQ$1,0),FALSE)</f>
        <v>0.24</v>
      </c>
      <c r="X386">
        <f>VLOOKUP($B386,'Tillförd energi'!$B$1:$AI$720,MATCH(X$1,'Tillförd energi'!$B$1:$AQ$1,0),FALSE)</f>
        <v>0</v>
      </c>
      <c r="Y386">
        <f>VLOOKUP($B386,'Tillförd energi'!$B$1:$AI$720,MATCH(Y$1,'Tillförd energi'!$B$1:$AQ$1,0),FALSE)</f>
        <v>0</v>
      </c>
      <c r="Z386">
        <f>VLOOKUP($B386,'Tillförd energi'!$B$1:$AI$720,MATCH(Z$1,'Tillförd energi'!$B$1:$AQ$1,0),FALSE)</f>
        <v>0</v>
      </c>
      <c r="AA386">
        <f>VLOOKUP($B386,'Tillförd energi'!$B$1:$AI$720,MATCH(AA$1,'Tillförd energi'!$B$1:$AQ$1,0),FALSE)</f>
        <v>0</v>
      </c>
      <c r="AB386">
        <f>VLOOKUP($B386,'Tillförd energi'!$B$1:$AI$720,MATCH(AB$1,'Tillförd energi'!$B$1:$AQ$1,0),FALSE)</f>
        <v>0</v>
      </c>
      <c r="AC386">
        <f>VLOOKUP($B386,'Tillförd energi'!$B$1:$AI$720,MATCH(AC$1,'Tillförd energi'!$B$1:$AQ$1,0),FALSE)</f>
        <v>0</v>
      </c>
      <c r="AD386">
        <f>VLOOKUP($B386,'Tillförd energi'!$B$1:$AI$720,MATCH(AD$1,'Tillförd energi'!$B$1:$AQ$1,0),FALSE)</f>
        <v>0</v>
      </c>
      <c r="AE386">
        <f>VLOOKUP($B386,'Tillförd energi'!$B$1:$AI$720,MATCH(AE$1,'Tillförd energi'!$B$1:$AQ$1,0),FALSE)</f>
        <v>0</v>
      </c>
      <c r="AF386">
        <f>VLOOKUP($B386,'Tillförd energi'!$B$1:$AI$720,MATCH(AF$1,'Tillförd energi'!$B$1:$AQ$1,0),FALSE)</f>
        <v>0.28599999999999998</v>
      </c>
      <c r="AG386">
        <f>IFERROR(VLOOKUP(B386,Miljö!$B$1:$AC$550,MATCH("Köpt mängd produktionsspecifik fjärrvärme:",Miljö!$B$1:$AC$1,0),FALSE)/1,0)</f>
        <v>0</v>
      </c>
      <c r="AI386">
        <f t="shared" si="115"/>
        <v>8.5760000000000005</v>
      </c>
      <c r="AJ386">
        <f t="shared" si="116"/>
        <v>8.5760000000000005</v>
      </c>
      <c r="AK386">
        <f>IF(ISERROR(1/VLOOKUP($B386,Leveranser!$B$1:$S$499,MATCH("Såld värme (GWh)",Leveranser!$B$1:$S$1,0),FALSE)),"",VLOOKUP($B386,Leveranser!$B$1:$S$499,MATCH("Såld värme (GWh)",Leveranser!$B$1:$S$1,0),FALSE))</f>
        <v>5.76</v>
      </c>
      <c r="AL386">
        <f>VLOOKUP($B386,Leveranser!$B$1:$Y$499,MATCH("Totalt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114">
        <f t="shared" si="117"/>
        <v>0.67164179104477606</v>
      </c>
      <c r="AP386" t="str">
        <f>IFERROR(VLOOKUP($B386,Miljövärden!$B$2:$H$600,7,FALSE),"Nej, saknas")</f>
        <v>Ja</v>
      </c>
      <c r="AQ386" t="str">
        <f>IFERROR(VLOOKUP($B386,Miljövärden!$B$2:$H$600,6,FALSE),"Nej, saknas")</f>
        <v>Ja</v>
      </c>
      <c r="AU386">
        <f t="shared" si="118"/>
        <v>0.28599999999999998</v>
      </c>
      <c r="AV386">
        <f t="shared" si="119"/>
        <v>0</v>
      </c>
      <c r="AW386">
        <f t="shared" si="120"/>
        <v>8</v>
      </c>
      <c r="AX386">
        <f t="shared" si="121"/>
        <v>0</v>
      </c>
      <c r="AZ386">
        <f t="shared" si="122"/>
        <v>8.24</v>
      </c>
      <c r="BC386">
        <f t="shared" si="123"/>
        <v>0.05</v>
      </c>
      <c r="BD386">
        <f t="shared" si="124"/>
        <v>0</v>
      </c>
      <c r="BE386">
        <f t="shared" si="125"/>
        <v>8.24</v>
      </c>
      <c r="BF386">
        <f t="shared" si="126"/>
        <v>0</v>
      </c>
      <c r="BG386">
        <f t="shared" si="127"/>
        <v>0.28599999999999998</v>
      </c>
      <c r="BH386">
        <f>VLOOKUP(B386,Miljö!$B$1:$BX$482,MATCH("Fossilandel för ursprungspecificerad el ()",Miljö!$B$1:$I$1,0),FALSE)</f>
        <v>0</v>
      </c>
      <c r="BI386">
        <f>VLOOKUP(B386,Miljö!$B$1:$BX$482,MATCH("Kärnkraftsandel för ursprungsspecificerad el ()",Miljö!$B$1:$O$1,0),FALSE)</f>
        <v>0</v>
      </c>
      <c r="BJ386">
        <f t="shared" si="128"/>
        <v>0</v>
      </c>
      <c r="BK386" t="str">
        <f>VLOOKUP(B386,Miljö!$B$1:$P$482,MATCH("Fossil andel i procent (%)",Miljö!$B$1:$P$1,0),FALSE)</f>
        <v>ET</v>
      </c>
      <c r="BL386">
        <f t="shared" si="129"/>
        <v>8.5760000000000005</v>
      </c>
      <c r="BO386" s="21">
        <f t="shared" si="130"/>
        <v>5.8302238805970153E-3</v>
      </c>
      <c r="BP386" s="115">
        <f t="shared" si="131"/>
        <v>0</v>
      </c>
      <c r="BQ386" s="115">
        <f t="shared" si="132"/>
        <v>0.99416977611940294</v>
      </c>
      <c r="BR386" s="115">
        <f t="shared" si="133"/>
        <v>0</v>
      </c>
      <c r="BT386" s="116">
        <f t="shared" si="134"/>
        <v>1</v>
      </c>
      <c r="BW386" s="115">
        <f>IF(AP386="Ja",VLOOKUP(B386,Miljövärden!$B$2:$H$600,MATCH("Total andel fossilt",Miljövärden!$B$2:$H$2,0),FALSE),"")</f>
        <v>5.8302199999999997E-3</v>
      </c>
      <c r="BX386" s="116">
        <f t="shared" si="135"/>
        <v>-3.8805970156013947E-9</v>
      </c>
      <c r="BZ386">
        <f t="shared" si="136"/>
        <v>-3.8805970156013947E-9</v>
      </c>
      <c r="CA386" s="115">
        <f t="shared" si="137"/>
        <v>0</v>
      </c>
    </row>
    <row r="387" spans="1:79">
      <c r="A387" t="s">
        <v>594</v>
      </c>
      <c r="B387" t="s">
        <v>596</v>
      </c>
      <c r="C387">
        <f>VLOOKUP($B387,'Tillförd energi'!$B$1:$AI$720,MATCH(C$1,'Tillförd energi'!$B$1:$AQ$1,0),FALSE)</f>
        <v>0</v>
      </c>
      <c r="D387">
        <f>VLOOKUP($B387,'Tillförd energi'!$B$1:$AI$720,MATCH(D$1,'Tillförd energi'!$B$1:$AQ$1,0),FALSE)</f>
        <v>1.1000000000000001</v>
      </c>
      <c r="E387">
        <f>VLOOKUP($B387,'Tillförd energi'!$B$1:$AI$720,MATCH(E$1,'Tillförd energi'!$B$1:$AQ$1,0),FALSE)</f>
        <v>0</v>
      </c>
      <c r="F387">
        <f>VLOOKUP($B387,'Tillförd energi'!$B$1:$AI$720,MATCH(F$1,'Tillförd energi'!$B$1:$AQ$1,0),FALSE)</f>
        <v>0</v>
      </c>
      <c r="G387">
        <f>VLOOKUP($B387,'Tillförd energi'!$B$1:$AI$720,MATCH(G$1,'Tillförd energi'!$B$1:$AQ$1,0),FALSE)</f>
        <v>0</v>
      </c>
      <c r="H387">
        <f>VLOOKUP($B387,'Tillförd energi'!$B$1:$AI$720,MATCH(H$1,'Tillförd energi'!$B$1:$AQ$1,0),FALSE)</f>
        <v>0</v>
      </c>
      <c r="I387">
        <f>VLOOKUP($B387,'Tillförd energi'!$B$1:$AI$720,MATCH(I$1,'Tillförd energi'!$B$1:$AQ$1,0),FALSE)</f>
        <v>0</v>
      </c>
      <c r="J387">
        <f>VLOOKUP($B387,'Tillförd energi'!$B$1:$AI$720,MATCH(J$1,'Tillförd energi'!$B$1:$AQ$1,0),FALSE)</f>
        <v>0</v>
      </c>
      <c r="K387">
        <f>VLOOKUP($B387,'Tillförd energi'!$B$1:$AI$720,MATCH(K$1,'Tillförd energi'!$B$1:$AQ$1,0),FALSE)</f>
        <v>0</v>
      </c>
      <c r="L387">
        <f>VLOOKUP($B387,'Tillförd energi'!$B$1:$AI$720,MATCH(L$1,'Tillförd energi'!$B$1:$AQ$1,0),FALSE)</f>
        <v>0</v>
      </c>
      <c r="M387">
        <f>VLOOKUP($B387,'Tillförd energi'!$B$1:$AI$720,MATCH(M$1,'Tillförd energi'!$B$1:$AQ$1,0),FALSE)</f>
        <v>0</v>
      </c>
      <c r="N387">
        <f>VLOOKUP($B387,'Tillförd energi'!$B$1:$AI$720,MATCH(N$1,'Tillförd energi'!$B$1:$AQ$1,0),FALSE)</f>
        <v>13.5</v>
      </c>
      <c r="O387">
        <f>VLOOKUP($B387,'Tillförd energi'!$B$1:$AI$720,MATCH(O$1,'Tillförd energi'!$B$1:$AQ$1,0),FALSE)</f>
        <v>0</v>
      </c>
      <c r="P387">
        <f>VLOOKUP($B387,'Tillförd energi'!$B$1:$AI$720,MATCH(P$1,'Tillförd energi'!$B$1:$AQ$1,0),FALSE)</f>
        <v>11.7</v>
      </c>
      <c r="Q387">
        <f>VLOOKUP($B387,'Tillförd energi'!$B$1:$AI$720,MATCH(Q$1,'Tillförd energi'!$B$1:$AQ$1,0),FALSE)</f>
        <v>0</v>
      </c>
      <c r="R387">
        <f>VLOOKUP($B387,'Tillförd energi'!$B$1:$AI$720,MATCH(R$1,'Tillförd energi'!$B$1:$AQ$1,0),FALSE)</f>
        <v>0</v>
      </c>
      <c r="S387">
        <f>VLOOKUP($B387,'Tillförd energi'!$B$1:$AI$720,MATCH(S$1,'Tillförd energi'!$B$1:$AQ$1,0),FALSE)</f>
        <v>0</v>
      </c>
      <c r="T387">
        <f>VLOOKUP($B387,'Tillförd energi'!$B$1:$AI$720,MATCH(T$1,'Tillförd energi'!$B$1:$AQ$1,0),FALSE)</f>
        <v>0</v>
      </c>
      <c r="U387">
        <f>VLOOKUP($B387,'Tillförd energi'!$B$1:$AI$720,MATCH(U$1,'Tillförd energi'!$B$1:$AQ$1,0),FALSE)</f>
        <v>0</v>
      </c>
      <c r="V387">
        <f>VLOOKUP($B387,'Tillförd energi'!$B$1:$AI$720,MATCH(V$1,'Tillförd energi'!$B$1:$AQ$1,0),FALSE)</f>
        <v>0</v>
      </c>
      <c r="W387">
        <f>VLOOKUP($B387,'Tillförd energi'!$B$1:$AI$720,MATCH(W$1,'Tillförd energi'!$B$1:$AQ$1,0),FALSE)</f>
        <v>0</v>
      </c>
      <c r="X387">
        <f>VLOOKUP($B387,'Tillförd energi'!$B$1:$AI$720,MATCH(X$1,'Tillförd energi'!$B$1:$AQ$1,0),FALSE)</f>
        <v>0</v>
      </c>
      <c r="Y387">
        <f>VLOOKUP($B387,'Tillförd energi'!$B$1:$AI$720,MATCH(Y$1,'Tillförd energi'!$B$1:$AQ$1,0),FALSE)</f>
        <v>0</v>
      </c>
      <c r="Z387">
        <f>VLOOKUP($B387,'Tillförd energi'!$B$1:$AI$720,MATCH(Z$1,'Tillförd energi'!$B$1:$AQ$1,0),FALSE)</f>
        <v>0</v>
      </c>
      <c r="AA387">
        <f>VLOOKUP($B387,'Tillförd energi'!$B$1:$AI$720,MATCH(AA$1,'Tillförd energi'!$B$1:$AQ$1,0),FALSE)</f>
        <v>0</v>
      </c>
      <c r="AB387">
        <f>VLOOKUP($B387,'Tillförd energi'!$B$1:$AI$720,MATCH(AB$1,'Tillförd energi'!$B$1:$AQ$1,0),FALSE)</f>
        <v>0</v>
      </c>
      <c r="AC387">
        <f>VLOOKUP($B387,'Tillförd energi'!$B$1:$AI$720,MATCH(AC$1,'Tillförd energi'!$B$1:$AQ$1,0),FALSE)</f>
        <v>0.8</v>
      </c>
      <c r="AD387">
        <f>VLOOKUP($B387,'Tillförd energi'!$B$1:$AI$720,MATCH(AD$1,'Tillförd energi'!$B$1:$AQ$1,0),FALSE)</f>
        <v>0</v>
      </c>
      <c r="AE387">
        <f>VLOOKUP($B387,'Tillförd energi'!$B$1:$AI$720,MATCH(AE$1,'Tillförd energi'!$B$1:$AQ$1,0),FALSE)</f>
        <v>0</v>
      </c>
      <c r="AF387">
        <f>VLOOKUP($B387,'Tillförd energi'!$B$1:$AI$720,MATCH(AF$1,'Tillförd energi'!$B$1:$AQ$1,0),FALSE)</f>
        <v>0.8</v>
      </c>
      <c r="AG387">
        <f>IFERROR(VLOOKUP(B387,Miljö!$B$1:$AC$550,MATCH("Köpt mängd produktionsspecifik fjärrvärme:",Miljö!$B$1:$AC$1,0),FALSE)/1,0)</f>
        <v>0</v>
      </c>
      <c r="AI387">
        <f t="shared" ref="AI387:AI407" si="138">SUM(C387:AF387)</f>
        <v>27.9</v>
      </c>
      <c r="AJ387">
        <f t="shared" ref="AJ387:AJ407" si="139">SUM(C387:AG387)</f>
        <v>27.9</v>
      </c>
      <c r="AK387">
        <f>IF(ISERROR(1/VLOOKUP($B387,Leveranser!$B$1:$S$499,MATCH("Såld värme (GWh)",Leveranser!$B$1:$S$1,0),FALSE)),"",VLOOKUP($B387,Leveranser!$B$1:$S$499,MATCH("Såld värme (GWh)",Leveranser!$B$1:$S$1,0),FALSE))</f>
        <v>21.7</v>
      </c>
      <c r="AL387">
        <f>VLOOKUP($B387,Leveranser!$B$1:$Y$499,MATCH("Totalt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114">
        <f t="shared" ref="AN387:AN407" si="140">IFERROR(AK387/AJ387,"")</f>
        <v>0.77777777777777779</v>
      </c>
      <c r="AP387" t="str">
        <f>IFERROR(VLOOKUP($B387,Miljövärden!$B$2:$H$600,7,FALSE),"Nej, saknas")</f>
        <v>Ja</v>
      </c>
      <c r="AQ387" t="str">
        <f>IFERROR(VLOOKUP($B387,Miljövärden!$B$2:$H$600,6,FALSE),"Nej, saknas")</f>
        <v>Ja</v>
      </c>
      <c r="AU387">
        <f t="shared" ref="AU387:AU407" si="141">Z387+AA387+AF387</f>
        <v>0.8</v>
      </c>
      <c r="AV387">
        <f t="shared" ref="AV387:AV407" si="142">X387</f>
        <v>0</v>
      </c>
      <c r="AW387">
        <f t="shared" ref="AW387:AW407" si="143">M387+N387+O387+P387+Q387</f>
        <v>25.2</v>
      </c>
      <c r="AX387">
        <f t="shared" ref="AX387:AX407" si="144">R387+S387+T387+U387</f>
        <v>0</v>
      </c>
      <c r="AZ387">
        <f t="shared" ref="AZ387:AZ407" si="145">L387+M387+N387+O387+P387+Q387+R387+S387+T387+U387+V387+W387+X387</f>
        <v>25.2</v>
      </c>
      <c r="BC387">
        <f t="shared" ref="BC387:BC407" si="146">C387+D387+E387+F387+G387+H387+AE387</f>
        <v>1.1000000000000001</v>
      </c>
      <c r="BD387">
        <f t="shared" ref="BD387:BD407" si="147">Y387</f>
        <v>0</v>
      </c>
      <c r="BE387">
        <f t="shared" ref="BE387:BE407" si="148">M387+N387+O387+P387+Q387+R387+S387+T387+U387+V387+W387+X387</f>
        <v>25.2</v>
      </c>
      <c r="BF387">
        <f t="shared" ref="BF387:BF407" si="149">I387+J387+K387+L387+AB387+AC387+AD387</f>
        <v>0.8</v>
      </c>
      <c r="BG387">
        <f t="shared" ref="BG387:BG407" si="150">Z387+AA387+AF387</f>
        <v>0.8</v>
      </c>
      <c r="BH387">
        <f>VLOOKUP(B387,Miljö!$B$1:$BX$482,MATCH("Fossilandel för ursprungspecificerad el ()",Miljö!$B$1:$I$1,0),FALSE)</f>
        <v>0</v>
      </c>
      <c r="BI387">
        <f>VLOOKUP(B387,Miljö!$B$1:$BX$482,MATCH("Kärnkraftsandel för ursprungsspecificerad el ()",Miljö!$B$1:$O$1,0),FALSE)</f>
        <v>0</v>
      </c>
      <c r="BJ387">
        <f t="shared" ref="BJ387:BJ407" si="151">AG387</f>
        <v>0</v>
      </c>
      <c r="BK387" t="str">
        <f>VLOOKUP(B387,Miljö!$B$1:$P$482,MATCH("Fossil andel i procent (%)",Miljö!$B$1:$P$1,0),FALSE)</f>
        <v>ET</v>
      </c>
      <c r="BL387">
        <f t="shared" ref="BL387:BL407" si="152">SUM(BC387:BG387,BJ387)</f>
        <v>27.900000000000002</v>
      </c>
      <c r="BO387" s="21">
        <f t="shared" ref="BO387:BO409" si="153">IF(AP387="ja",(BC387+IFERROR(BG387*BH387,0)+IFERROR(BJ387*BK387/100,0))/$BL387,"")</f>
        <v>3.9426523297491037E-2</v>
      </c>
      <c r="BP387" s="115">
        <f t="shared" ref="BP387:BP407" si="154">IF(AP387="ja",(BD387+IFERROR(BG387*BI387,0)+IFERROR(BJ387*(1-BK387/100),0))/$BL387,"")</f>
        <v>0</v>
      </c>
      <c r="BQ387" s="115">
        <f t="shared" ref="BQ387:BQ407" si="155">IF(AP387="ja",(BE387+IFERROR(BG387*(1-BH387-BI387),0))/$BL387,"")</f>
        <v>0.93189964157706084</v>
      </c>
      <c r="BR387" s="115">
        <f t="shared" ref="BR387:BR407" si="156">IF(AP387="Ja",BF387/$BL387,"")</f>
        <v>2.8673835125448029E-2</v>
      </c>
      <c r="BT387" s="116">
        <f t="shared" ref="BT387:BT407" si="157">SUM(BO387:BR387)</f>
        <v>1</v>
      </c>
      <c r="BW387" s="115">
        <f>IF(AP387="Ja",VLOOKUP(B387,Miljövärden!$B$2:$H$600,MATCH("Total andel fossilt",Miljövärden!$B$2:$H$2,0),FALSE),"")</f>
        <v>3.9426500000000003E-2</v>
      </c>
      <c r="BX387" s="116">
        <f t="shared" ref="BX387:BX407" si="158">BW387-BO387</f>
        <v>-2.3297491033580364E-8</v>
      </c>
      <c r="BZ387">
        <f t="shared" ref="BZ387:BZ407" si="159">IFERROR(BW387-BO387,"")</f>
        <v>-2.3297491033580364E-8</v>
      </c>
      <c r="CA387" s="115">
        <f t="shared" ref="CA387:CA407" si="160">IFERROR(ROUND(BW387,3)-ROUND(BO387,3),"")</f>
        <v>0</v>
      </c>
    </row>
    <row r="388" spans="1:79">
      <c r="A388" t="s">
        <v>594</v>
      </c>
      <c r="B388" t="s">
        <v>597</v>
      </c>
      <c r="C388">
        <f>VLOOKUP($B388,'Tillförd energi'!$B$1:$AI$720,MATCH(C$1,'Tillförd energi'!$B$1:$AQ$1,0),FALSE)</f>
        <v>0</v>
      </c>
      <c r="D388">
        <f>VLOOKUP($B388,'Tillförd energi'!$B$1:$AI$720,MATCH(D$1,'Tillförd energi'!$B$1:$AQ$1,0),FALSE)</f>
        <v>1.71723</v>
      </c>
      <c r="E388">
        <f>VLOOKUP($B388,'Tillförd energi'!$B$1:$AI$720,MATCH(E$1,'Tillförd energi'!$B$1:$AQ$1,0),FALSE)</f>
        <v>0</v>
      </c>
      <c r="F388">
        <f>VLOOKUP($B388,'Tillförd energi'!$B$1:$AI$720,MATCH(F$1,'Tillförd energi'!$B$1:$AQ$1,0),FALSE)</f>
        <v>0</v>
      </c>
      <c r="G388">
        <f>VLOOKUP($B388,'Tillförd energi'!$B$1:$AI$720,MATCH(G$1,'Tillförd energi'!$B$1:$AQ$1,0),FALSE)</f>
        <v>0</v>
      </c>
      <c r="H388">
        <f>VLOOKUP($B388,'Tillförd energi'!$B$1:$AI$720,MATCH(H$1,'Tillförd energi'!$B$1:$AQ$1,0),FALSE)</f>
        <v>0</v>
      </c>
      <c r="I388">
        <f>VLOOKUP($B388,'Tillförd energi'!$B$1:$AI$720,MATCH(I$1,'Tillförd energi'!$B$1:$AQ$1,0),FALSE)</f>
        <v>156.1</v>
      </c>
      <c r="J388">
        <f>VLOOKUP($B388,'Tillförd energi'!$B$1:$AI$720,MATCH(J$1,'Tillförd energi'!$B$1:$AQ$1,0),FALSE)</f>
        <v>0</v>
      </c>
      <c r="K388">
        <f>VLOOKUP($B388,'Tillförd energi'!$B$1:$AI$720,MATCH(K$1,'Tillförd energi'!$B$1:$AQ$1,0),FALSE)</f>
        <v>0</v>
      </c>
      <c r="L388">
        <f>VLOOKUP($B388,'Tillförd energi'!$B$1:$AI$720,MATCH(L$1,'Tillförd energi'!$B$1:$AQ$1,0),FALSE)</f>
        <v>0</v>
      </c>
      <c r="M388">
        <f>VLOOKUP($B388,'Tillförd energi'!$B$1:$AI$720,MATCH(M$1,'Tillförd energi'!$B$1:$AQ$1,0),FALSE)</f>
        <v>0</v>
      </c>
      <c r="N388">
        <f>VLOOKUP($B388,'Tillförd energi'!$B$1:$AI$720,MATCH(N$1,'Tillförd energi'!$B$1:$AQ$1,0),FALSE)</f>
        <v>20.7</v>
      </c>
      <c r="O388">
        <f>VLOOKUP($B388,'Tillförd energi'!$B$1:$AI$720,MATCH(O$1,'Tillförd energi'!$B$1:$AQ$1,0),FALSE)</f>
        <v>0</v>
      </c>
      <c r="P388">
        <f>VLOOKUP($B388,'Tillförd energi'!$B$1:$AI$720,MATCH(P$1,'Tillförd energi'!$B$1:$AQ$1,0),FALSE)</f>
        <v>0</v>
      </c>
      <c r="Q388">
        <f>VLOOKUP($B388,'Tillförd energi'!$B$1:$AI$720,MATCH(Q$1,'Tillförd energi'!$B$1:$AQ$1,0),FALSE)</f>
        <v>0</v>
      </c>
      <c r="R388">
        <f>VLOOKUP($B388,'Tillförd energi'!$B$1:$AI$720,MATCH(R$1,'Tillförd energi'!$B$1:$AQ$1,0),FALSE)</f>
        <v>0</v>
      </c>
      <c r="S388">
        <f>VLOOKUP($B388,'Tillförd energi'!$B$1:$AI$720,MATCH(S$1,'Tillförd energi'!$B$1:$AQ$1,0),FALSE)</f>
        <v>0</v>
      </c>
      <c r="T388">
        <f>VLOOKUP($B388,'Tillförd energi'!$B$1:$AI$720,MATCH(T$1,'Tillförd energi'!$B$1:$AQ$1,0),FALSE)</f>
        <v>0</v>
      </c>
      <c r="U388">
        <f>VLOOKUP($B388,'Tillförd energi'!$B$1:$AI$720,MATCH(U$1,'Tillförd energi'!$B$1:$AQ$1,0),FALSE)</f>
        <v>0</v>
      </c>
      <c r="V388">
        <f>VLOOKUP($B388,'Tillförd energi'!$B$1:$AI$720,MATCH(V$1,'Tillförd energi'!$B$1:$AQ$1,0),FALSE)</f>
        <v>0</v>
      </c>
      <c r="W388">
        <f>VLOOKUP($B388,'Tillförd energi'!$B$1:$AI$720,MATCH(W$1,'Tillförd energi'!$B$1:$AQ$1,0),FALSE)</f>
        <v>0</v>
      </c>
      <c r="X388">
        <f>VLOOKUP($B388,'Tillförd energi'!$B$1:$AI$720,MATCH(X$1,'Tillförd energi'!$B$1:$AQ$1,0),FALSE)</f>
        <v>0</v>
      </c>
      <c r="Y388">
        <f>VLOOKUP($B388,'Tillförd energi'!$B$1:$AI$720,MATCH(Y$1,'Tillförd energi'!$B$1:$AQ$1,0),FALSE)</f>
        <v>0</v>
      </c>
      <c r="Z388">
        <f>VLOOKUP($B388,'Tillförd energi'!$B$1:$AI$720,MATCH(Z$1,'Tillförd energi'!$B$1:$AQ$1,0),FALSE)</f>
        <v>0</v>
      </c>
      <c r="AA388">
        <f>VLOOKUP($B388,'Tillförd energi'!$B$1:$AI$720,MATCH(AA$1,'Tillförd energi'!$B$1:$AQ$1,0),FALSE)</f>
        <v>0</v>
      </c>
      <c r="AB388">
        <f>VLOOKUP($B388,'Tillförd energi'!$B$1:$AI$720,MATCH(AB$1,'Tillförd energi'!$B$1:$AQ$1,0),FALSE)</f>
        <v>0</v>
      </c>
      <c r="AC388">
        <f>VLOOKUP($B388,'Tillförd energi'!$B$1:$AI$720,MATCH(AC$1,'Tillförd energi'!$B$1:$AQ$1,0),FALSE)</f>
        <v>12.6</v>
      </c>
      <c r="AD388">
        <f>VLOOKUP($B388,'Tillförd energi'!$B$1:$AI$720,MATCH(AD$1,'Tillförd energi'!$B$1:$AQ$1,0),FALSE)</f>
        <v>0</v>
      </c>
      <c r="AE388">
        <f>VLOOKUP($B388,'Tillförd energi'!$B$1:$AI$720,MATCH(AE$1,'Tillförd energi'!$B$1:$AQ$1,0),FALSE)</f>
        <v>0</v>
      </c>
      <c r="AF388">
        <f>VLOOKUP($B388,'Tillförd energi'!$B$1:$AI$720,MATCH(AF$1,'Tillförd energi'!$B$1:$AQ$1,0),FALSE)</f>
        <v>5.4826100000000002</v>
      </c>
      <c r="AG388">
        <f>IFERROR(VLOOKUP(B388,Miljö!$B$1:$AC$550,MATCH("Köpt mängd produktionsspecifik fjärrvärme:",Miljö!$B$1:$AC$1,0),FALSE)/1,0)</f>
        <v>0</v>
      </c>
      <c r="AI388">
        <f t="shared" si="138"/>
        <v>196.59983999999997</v>
      </c>
      <c r="AJ388">
        <f t="shared" si="139"/>
        <v>196.59983999999997</v>
      </c>
      <c r="AK388">
        <f>IF(ISERROR(1/VLOOKUP($B388,Leveranser!$B$1:$S$499,MATCH("Såld värme (GWh)",Leveranser!$B$1:$S$1,0),FALSE)),"",VLOOKUP($B388,Leveranser!$B$1:$S$499,MATCH("Såld värme (GWh)",Leveranser!$B$1:$S$1,0),FALSE))</f>
        <v>156.19999999999999</v>
      </c>
      <c r="AL388">
        <f>VLOOKUP($B388,Leveranser!$B$1:$Y$499,MATCH("Totalt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114">
        <f t="shared" si="140"/>
        <v>0.79450725900895958</v>
      </c>
      <c r="AP388" t="str">
        <f>IFERROR(VLOOKUP($B388,Miljövärden!$B$2:$H$600,7,FALSE),"Nej, saknas")</f>
        <v>Ja</v>
      </c>
      <c r="AQ388" t="str">
        <f>IFERROR(VLOOKUP($B388,Miljövärden!$B$2:$H$600,6,FALSE),"Nej, saknas")</f>
        <v>Ja</v>
      </c>
      <c r="AU388">
        <f t="shared" si="141"/>
        <v>5.4826100000000002</v>
      </c>
      <c r="AV388">
        <f t="shared" si="142"/>
        <v>0</v>
      </c>
      <c r="AW388">
        <f t="shared" si="143"/>
        <v>20.7</v>
      </c>
      <c r="AX388">
        <f t="shared" si="144"/>
        <v>0</v>
      </c>
      <c r="AZ388">
        <f t="shared" si="145"/>
        <v>20.7</v>
      </c>
      <c r="BC388">
        <f t="shared" si="146"/>
        <v>1.71723</v>
      </c>
      <c r="BD388">
        <f t="shared" si="147"/>
        <v>0</v>
      </c>
      <c r="BE388">
        <f t="shared" si="148"/>
        <v>20.7</v>
      </c>
      <c r="BF388">
        <f t="shared" si="149"/>
        <v>168.7</v>
      </c>
      <c r="BG388">
        <f t="shared" si="150"/>
        <v>5.4826100000000002</v>
      </c>
      <c r="BH388">
        <f>VLOOKUP(B388,Miljö!$B$1:$BX$482,MATCH("Fossilandel för ursprungspecificerad el ()",Miljö!$B$1:$I$1,0),FALSE)</f>
        <v>0</v>
      </c>
      <c r="BI388">
        <f>VLOOKUP(B388,Miljö!$B$1:$BX$482,MATCH("Kärnkraftsandel för ursprungsspecificerad el ()",Miljö!$B$1:$O$1,0),FALSE)</f>
        <v>0</v>
      </c>
      <c r="BJ388">
        <f t="shared" si="151"/>
        <v>0</v>
      </c>
      <c r="BK388" t="str">
        <f>VLOOKUP(B388,Miljö!$B$1:$P$482,MATCH("Fossil andel i procent (%)",Miljö!$B$1:$P$1,0),FALSE)</f>
        <v>ET</v>
      </c>
      <c r="BL388">
        <f t="shared" si="152"/>
        <v>196.59983999999997</v>
      </c>
      <c r="BO388" s="21">
        <f t="shared" si="153"/>
        <v>8.7346459691930584E-3</v>
      </c>
      <c r="BP388" s="115">
        <f t="shared" si="154"/>
        <v>0</v>
      </c>
      <c r="BQ388" s="115">
        <f t="shared" si="155"/>
        <v>0.13317716840461316</v>
      </c>
      <c r="BR388" s="115">
        <f t="shared" si="156"/>
        <v>0.85808818562619382</v>
      </c>
      <c r="BT388" s="116">
        <f t="shared" si="157"/>
        <v>1</v>
      </c>
      <c r="BW388" s="115">
        <f>IF(AP388="Ja",VLOOKUP(B388,Miljövärden!$B$2:$H$600,MATCH("Total andel fossilt",Miljövärden!$B$2:$H$2,0),FALSE),"")</f>
        <v>8.7346400000000001E-3</v>
      </c>
      <c r="BX388" s="116">
        <f t="shared" si="158"/>
        <v>-5.9691930582445041E-9</v>
      </c>
      <c r="BZ388">
        <f t="shared" si="159"/>
        <v>-5.9691930582445041E-9</v>
      </c>
      <c r="CA388" s="115">
        <f t="shared" si="160"/>
        <v>0</v>
      </c>
    </row>
    <row r="389" spans="1:79">
      <c r="A389" t="s">
        <v>598</v>
      </c>
      <c r="B389" t="s">
        <v>599</v>
      </c>
      <c r="C389">
        <f>VLOOKUP($B389,'Tillförd energi'!$B$1:$AI$720,MATCH(C$1,'Tillförd energi'!$B$1:$AQ$1,0),FALSE)</f>
        <v>0</v>
      </c>
      <c r="D389">
        <f>VLOOKUP($B389,'Tillförd energi'!$B$1:$AI$720,MATCH(D$1,'Tillförd energi'!$B$1:$AQ$1,0),FALSE)</f>
        <v>0</v>
      </c>
      <c r="E389">
        <f>VLOOKUP($B389,'Tillförd energi'!$B$1:$AI$720,MATCH(E$1,'Tillförd energi'!$B$1:$AQ$1,0),FALSE)</f>
        <v>0</v>
      </c>
      <c r="F389">
        <f>VLOOKUP($B389,'Tillförd energi'!$B$1:$AI$720,MATCH(F$1,'Tillförd energi'!$B$1:$AQ$1,0),FALSE)</f>
        <v>0</v>
      </c>
      <c r="G389">
        <f>VLOOKUP($B389,'Tillförd energi'!$B$1:$AI$720,MATCH(G$1,'Tillförd energi'!$B$1:$AQ$1,0),FALSE)</f>
        <v>0</v>
      </c>
      <c r="H389">
        <f>VLOOKUP($B389,'Tillförd energi'!$B$1:$AI$720,MATCH(H$1,'Tillförd energi'!$B$1:$AQ$1,0),FALSE)</f>
        <v>0</v>
      </c>
      <c r="I389">
        <f>VLOOKUP($B389,'Tillförd energi'!$B$1:$AI$720,MATCH(I$1,'Tillförd energi'!$B$1:$AQ$1,0),FALSE)</f>
        <v>68.823499999999996</v>
      </c>
      <c r="J389">
        <f>VLOOKUP($B389,'Tillförd energi'!$B$1:$AI$720,MATCH(J$1,'Tillförd energi'!$B$1:$AQ$1,0),FALSE)</f>
        <v>0</v>
      </c>
      <c r="K389">
        <f>VLOOKUP($B389,'Tillförd energi'!$B$1:$AI$720,MATCH(K$1,'Tillförd energi'!$B$1:$AQ$1,0),FALSE)</f>
        <v>0</v>
      </c>
      <c r="L389">
        <f>VLOOKUP($B389,'Tillförd energi'!$B$1:$AI$720,MATCH(L$1,'Tillförd energi'!$B$1:$AQ$1,0),FALSE)</f>
        <v>0</v>
      </c>
      <c r="M389">
        <f>VLOOKUP($B389,'Tillförd energi'!$B$1:$AI$720,MATCH(M$1,'Tillförd energi'!$B$1:$AQ$1,0),FALSE)</f>
        <v>0</v>
      </c>
      <c r="N389">
        <f>VLOOKUP($B389,'Tillförd energi'!$B$1:$AI$720,MATCH(N$1,'Tillförd energi'!$B$1:$AQ$1,0),FALSE)</f>
        <v>27</v>
      </c>
      <c r="O389">
        <f>VLOOKUP($B389,'Tillförd energi'!$B$1:$AI$720,MATCH(O$1,'Tillförd energi'!$B$1:$AQ$1,0),FALSE)</f>
        <v>0</v>
      </c>
      <c r="P389">
        <f>VLOOKUP($B389,'Tillförd energi'!$B$1:$AI$720,MATCH(P$1,'Tillförd energi'!$B$1:$AQ$1,0),FALSE)</f>
        <v>0</v>
      </c>
      <c r="Q389">
        <f>VLOOKUP($B389,'Tillförd energi'!$B$1:$AI$720,MATCH(Q$1,'Tillförd energi'!$B$1:$AQ$1,0),FALSE)</f>
        <v>42</v>
      </c>
      <c r="R389">
        <f>VLOOKUP($B389,'Tillförd energi'!$B$1:$AI$720,MATCH(R$1,'Tillförd energi'!$B$1:$AQ$1,0),FALSE)</f>
        <v>33</v>
      </c>
      <c r="S389">
        <f>VLOOKUP($B389,'Tillförd energi'!$B$1:$AI$720,MATCH(S$1,'Tillförd energi'!$B$1:$AQ$1,0),FALSE)</f>
        <v>0</v>
      </c>
      <c r="T389">
        <f>VLOOKUP($B389,'Tillförd energi'!$B$1:$AI$720,MATCH(T$1,'Tillförd energi'!$B$1:$AQ$1,0),FALSE)</f>
        <v>0</v>
      </c>
      <c r="U389">
        <f>VLOOKUP($B389,'Tillförd energi'!$B$1:$AI$720,MATCH(U$1,'Tillförd energi'!$B$1:$AQ$1,0),FALSE)</f>
        <v>0</v>
      </c>
      <c r="V389">
        <f>VLOOKUP($B389,'Tillförd energi'!$B$1:$AI$720,MATCH(V$1,'Tillförd energi'!$B$1:$AQ$1,0),FALSE)</f>
        <v>0</v>
      </c>
      <c r="W389">
        <f>VLOOKUP($B389,'Tillförd energi'!$B$1:$AI$720,MATCH(W$1,'Tillförd energi'!$B$1:$AQ$1,0),FALSE)</f>
        <v>2.7</v>
      </c>
      <c r="X389">
        <f>VLOOKUP($B389,'Tillförd energi'!$B$1:$AI$720,MATCH(X$1,'Tillförd energi'!$B$1:$AQ$1,0),FALSE)</f>
        <v>0</v>
      </c>
      <c r="Y389">
        <f>VLOOKUP($B389,'Tillförd energi'!$B$1:$AI$720,MATCH(Y$1,'Tillförd energi'!$B$1:$AQ$1,0),FALSE)</f>
        <v>0</v>
      </c>
      <c r="Z389">
        <f>VLOOKUP($B389,'Tillförd energi'!$B$1:$AI$720,MATCH(Z$1,'Tillförd energi'!$B$1:$AQ$1,0),FALSE)</f>
        <v>0</v>
      </c>
      <c r="AA389">
        <f>VLOOKUP($B389,'Tillförd energi'!$B$1:$AI$720,MATCH(AA$1,'Tillförd energi'!$B$1:$AQ$1,0),FALSE)</f>
        <v>0</v>
      </c>
      <c r="AB389">
        <f>VLOOKUP($B389,'Tillförd energi'!$B$1:$AI$720,MATCH(AB$1,'Tillförd energi'!$B$1:$AQ$1,0),FALSE)</f>
        <v>0</v>
      </c>
      <c r="AC389">
        <f>VLOOKUP($B389,'Tillförd energi'!$B$1:$AI$720,MATCH(AC$1,'Tillförd energi'!$B$1:$AQ$1,0),FALSE)</f>
        <v>11.4</v>
      </c>
      <c r="AD389">
        <f>VLOOKUP($B389,'Tillförd energi'!$B$1:$AI$720,MATCH(AD$1,'Tillförd energi'!$B$1:$AQ$1,0),FALSE)</f>
        <v>160</v>
      </c>
      <c r="AE389">
        <f>VLOOKUP($B389,'Tillförd energi'!$B$1:$AI$720,MATCH(AE$1,'Tillförd energi'!$B$1:$AQ$1,0),FALSE)</f>
        <v>0</v>
      </c>
      <c r="AF389">
        <f>VLOOKUP($B389,'Tillförd energi'!$B$1:$AI$720,MATCH(AF$1,'Tillförd energi'!$B$1:$AQ$1,0),FALSE)</f>
        <v>4.3</v>
      </c>
      <c r="AG389">
        <f>IFERROR(VLOOKUP(B389,Miljö!$B$1:$AC$550,MATCH("Köpt mängd produktionsspecifik fjärrvärme:",Miljö!$B$1:$AC$1,0),FALSE)/1,0)</f>
        <v>0</v>
      </c>
      <c r="AI389">
        <f t="shared" si="138"/>
        <v>349.2235</v>
      </c>
      <c r="AJ389">
        <f t="shared" si="139"/>
        <v>349.2235</v>
      </c>
      <c r="AK389">
        <f>IF(ISERROR(1/VLOOKUP($B389,Leveranser!$B$1:$S$499,MATCH("Såld värme (GWh)",Leveranser!$B$1:$S$1,0),FALSE)),"",VLOOKUP($B389,Leveranser!$B$1:$S$499,MATCH("Såld värme (GWh)",Leveranser!$B$1:$S$1,0),FALSE))</f>
        <v>268</v>
      </c>
      <c r="AL389">
        <f>VLOOKUP($B389,Leveranser!$B$1:$Y$499,MATCH("Totalt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114">
        <f t="shared" si="140"/>
        <v>0.76741685482219835</v>
      </c>
      <c r="AP389" t="str">
        <f>IFERROR(VLOOKUP($B389,Miljövärden!$B$2:$H$600,7,FALSE),"Nej, saknas")</f>
        <v>Ja</v>
      </c>
      <c r="AQ389" t="str">
        <f>IFERROR(VLOOKUP($B389,Miljövärden!$B$2:$H$600,6,FALSE),"Nej, saknas")</f>
        <v>Nej</v>
      </c>
      <c r="AU389">
        <f t="shared" si="141"/>
        <v>4.3</v>
      </c>
      <c r="AV389">
        <f t="shared" si="142"/>
        <v>0</v>
      </c>
      <c r="AW389">
        <f t="shared" si="143"/>
        <v>69</v>
      </c>
      <c r="AX389">
        <f t="shared" si="144"/>
        <v>33</v>
      </c>
      <c r="AZ389">
        <f t="shared" si="145"/>
        <v>104.7</v>
      </c>
      <c r="BC389">
        <f t="shared" si="146"/>
        <v>0</v>
      </c>
      <c r="BD389">
        <f t="shared" si="147"/>
        <v>0</v>
      </c>
      <c r="BE389">
        <f t="shared" si="148"/>
        <v>104.7</v>
      </c>
      <c r="BF389">
        <f t="shared" si="149"/>
        <v>240.2235</v>
      </c>
      <c r="BG389">
        <f t="shared" si="150"/>
        <v>4.3</v>
      </c>
      <c r="BH389">
        <f>VLOOKUP(B389,Miljö!$B$1:$BX$482,MATCH("Fossilandel för ursprungspecificerad el ()",Miljö!$B$1:$I$1,0),FALSE)</f>
        <v>0</v>
      </c>
      <c r="BI389">
        <f>VLOOKUP(B389,Miljö!$B$1:$BX$482,MATCH("Kärnkraftsandel för ursprungsspecificerad el ()",Miljö!$B$1:$O$1,0),FALSE)</f>
        <v>0.57699999999999996</v>
      </c>
      <c r="BJ389">
        <f t="shared" si="151"/>
        <v>0</v>
      </c>
      <c r="BK389" t="str">
        <f>VLOOKUP(B389,Miljö!$B$1:$P$482,MATCH("Fossil andel i procent (%)",Miljö!$B$1:$P$1,0),FALSE)</f>
        <v>ET</v>
      </c>
      <c r="BL389">
        <f t="shared" si="152"/>
        <v>349.2235</v>
      </c>
      <c r="BO389" s="21">
        <f t="shared" si="153"/>
        <v>0</v>
      </c>
      <c r="BP389" s="115">
        <f t="shared" si="154"/>
        <v>7.104619248131926E-3</v>
      </c>
      <c r="BQ389" s="115">
        <f t="shared" si="155"/>
        <v>0.30501641498925475</v>
      </c>
      <c r="BR389" s="115">
        <f t="shared" si="156"/>
        <v>0.68787896576261331</v>
      </c>
      <c r="BT389" s="116">
        <f t="shared" si="157"/>
        <v>1</v>
      </c>
      <c r="BW389" s="115">
        <f>IF(AP389="Ja",VLOOKUP(B389,Miljövärden!$B$2:$H$600,MATCH("Total andel fossilt",Miljövärden!$B$2:$H$2,0),FALSE),"")</f>
        <v>0</v>
      </c>
      <c r="BX389" s="116">
        <f t="shared" si="158"/>
        <v>0</v>
      </c>
      <c r="BZ389">
        <f t="shared" si="159"/>
        <v>0</v>
      </c>
      <c r="CA389" s="115">
        <f t="shared" si="160"/>
        <v>0</v>
      </c>
    </row>
    <row r="390" spans="1:79">
      <c r="A390" t="s">
        <v>602</v>
      </c>
      <c r="B390" t="s">
        <v>603</v>
      </c>
      <c r="C390">
        <f>VLOOKUP($B390,'Tillförd energi'!$B$1:$AI$720,MATCH(C$1,'Tillförd energi'!$B$1:$AQ$1,0),FALSE)</f>
        <v>0</v>
      </c>
      <c r="D390">
        <f>VLOOKUP($B390,'Tillförd energi'!$B$1:$AI$720,MATCH(D$1,'Tillförd energi'!$B$1:$AQ$1,0),FALSE)</f>
        <v>0</v>
      </c>
      <c r="E390">
        <f>VLOOKUP($B390,'Tillförd energi'!$B$1:$AI$720,MATCH(E$1,'Tillförd energi'!$B$1:$AQ$1,0),FALSE)</f>
        <v>0</v>
      </c>
      <c r="F390">
        <f>VLOOKUP($B390,'Tillförd energi'!$B$1:$AI$720,MATCH(F$1,'Tillförd energi'!$B$1:$AQ$1,0),FALSE)</f>
        <v>0</v>
      </c>
      <c r="G390">
        <f>VLOOKUP($B390,'Tillförd energi'!$B$1:$AI$720,MATCH(G$1,'Tillförd energi'!$B$1:$AQ$1,0),FALSE)</f>
        <v>0</v>
      </c>
      <c r="H390">
        <f>VLOOKUP($B390,'Tillförd energi'!$B$1:$AI$720,MATCH(H$1,'Tillförd energi'!$B$1:$AQ$1,0),FALSE)</f>
        <v>0</v>
      </c>
      <c r="I390">
        <f>VLOOKUP($B390,'Tillförd energi'!$B$1:$AI$720,MATCH(I$1,'Tillförd energi'!$B$1:$AQ$1,0),FALSE)</f>
        <v>0</v>
      </c>
      <c r="J390">
        <f>VLOOKUP($B390,'Tillförd energi'!$B$1:$AI$720,MATCH(J$1,'Tillförd energi'!$B$1:$AQ$1,0),FALSE)</f>
        <v>0</v>
      </c>
      <c r="K390">
        <f>VLOOKUP($B390,'Tillförd energi'!$B$1:$AI$720,MATCH(K$1,'Tillförd energi'!$B$1:$AQ$1,0),FALSE)</f>
        <v>0</v>
      </c>
      <c r="L390">
        <f>VLOOKUP($B390,'Tillförd energi'!$B$1:$AI$720,MATCH(L$1,'Tillförd energi'!$B$1:$AQ$1,0),FALSE)</f>
        <v>0</v>
      </c>
      <c r="M390">
        <f>VLOOKUP($B390,'Tillförd energi'!$B$1:$AI$720,MATCH(M$1,'Tillförd energi'!$B$1:$AQ$1,0),FALSE)</f>
        <v>0</v>
      </c>
      <c r="N390">
        <f>VLOOKUP($B390,'Tillförd energi'!$B$1:$AI$720,MATCH(N$1,'Tillförd energi'!$B$1:$AQ$1,0),FALSE)</f>
        <v>7.8</v>
      </c>
      <c r="O390">
        <f>VLOOKUP($B390,'Tillförd energi'!$B$1:$AI$720,MATCH(O$1,'Tillförd energi'!$B$1:$AQ$1,0),FALSE)</f>
        <v>0</v>
      </c>
      <c r="P390">
        <f>VLOOKUP($B390,'Tillförd energi'!$B$1:$AI$720,MATCH(P$1,'Tillförd energi'!$B$1:$AQ$1,0),FALSE)</f>
        <v>5.7</v>
      </c>
      <c r="Q390">
        <f>VLOOKUP($B390,'Tillförd energi'!$B$1:$AI$720,MATCH(Q$1,'Tillförd energi'!$B$1:$AQ$1,0),FALSE)</f>
        <v>0</v>
      </c>
      <c r="R390">
        <f>VLOOKUP($B390,'Tillförd energi'!$B$1:$AI$720,MATCH(R$1,'Tillförd energi'!$B$1:$AQ$1,0),FALSE)</f>
        <v>3.5049999999999999</v>
      </c>
      <c r="S390">
        <f>VLOOKUP($B390,'Tillförd energi'!$B$1:$AI$720,MATCH(S$1,'Tillförd energi'!$B$1:$AQ$1,0),FALSE)</f>
        <v>0</v>
      </c>
      <c r="T390">
        <f>VLOOKUP($B390,'Tillförd energi'!$B$1:$AI$720,MATCH(T$1,'Tillförd energi'!$B$1:$AQ$1,0),FALSE)</f>
        <v>0</v>
      </c>
      <c r="U390">
        <f>VLOOKUP($B390,'Tillförd energi'!$B$1:$AI$720,MATCH(U$1,'Tillförd energi'!$B$1:$AQ$1,0),FALSE)</f>
        <v>0</v>
      </c>
      <c r="V390">
        <f>VLOOKUP($B390,'Tillförd energi'!$B$1:$AI$720,MATCH(V$1,'Tillförd energi'!$B$1:$AQ$1,0),FALSE)</f>
        <v>0</v>
      </c>
      <c r="W390">
        <f>VLOOKUP($B390,'Tillförd energi'!$B$1:$AI$720,MATCH(W$1,'Tillförd energi'!$B$1:$AQ$1,0),FALSE)</f>
        <v>0.71699999999999997</v>
      </c>
      <c r="X390">
        <f>VLOOKUP($B390,'Tillförd energi'!$B$1:$AI$720,MATCH(X$1,'Tillförd energi'!$B$1:$AQ$1,0),FALSE)</f>
        <v>0</v>
      </c>
      <c r="Y390">
        <f>VLOOKUP($B390,'Tillförd energi'!$B$1:$AI$720,MATCH(Y$1,'Tillförd energi'!$B$1:$AQ$1,0),FALSE)</f>
        <v>0</v>
      </c>
      <c r="Z390">
        <f>VLOOKUP($B390,'Tillförd energi'!$B$1:$AI$720,MATCH(Z$1,'Tillförd energi'!$B$1:$AQ$1,0),FALSE)</f>
        <v>0</v>
      </c>
      <c r="AA390">
        <f>VLOOKUP($B390,'Tillförd energi'!$B$1:$AI$720,MATCH(AA$1,'Tillförd energi'!$B$1:$AQ$1,0),FALSE)</f>
        <v>0</v>
      </c>
      <c r="AB390">
        <f>VLOOKUP($B390,'Tillförd energi'!$B$1:$AI$720,MATCH(AB$1,'Tillförd energi'!$B$1:$AQ$1,0),FALSE)</f>
        <v>0</v>
      </c>
      <c r="AC390">
        <f>VLOOKUP($B390,'Tillförd energi'!$B$1:$AI$720,MATCH(AC$1,'Tillförd energi'!$B$1:$AQ$1,0),FALSE)</f>
        <v>0</v>
      </c>
      <c r="AD390">
        <f>VLOOKUP($B390,'Tillförd energi'!$B$1:$AI$720,MATCH(AD$1,'Tillförd energi'!$B$1:$AQ$1,0),FALSE)</f>
        <v>0</v>
      </c>
      <c r="AE390">
        <f>VLOOKUP($B390,'Tillförd energi'!$B$1:$AI$720,MATCH(AE$1,'Tillförd energi'!$B$1:$AQ$1,0),FALSE)</f>
        <v>0</v>
      </c>
      <c r="AF390">
        <f>VLOOKUP($B390,'Tillförd energi'!$B$1:$AI$720,MATCH(AF$1,'Tillförd energi'!$B$1:$AQ$1,0),FALSE)</f>
        <v>0.24299999999999999</v>
      </c>
      <c r="AG390">
        <f>IFERROR(VLOOKUP(B390,Miljö!$B$1:$AC$550,MATCH("Köpt mängd produktionsspecifik fjärrvärme:",Miljö!$B$1:$AC$1,0),FALSE)/1,0)</f>
        <v>0</v>
      </c>
      <c r="AI390">
        <f t="shared" si="138"/>
        <v>17.964999999999996</v>
      </c>
      <c r="AJ390">
        <f t="shared" si="139"/>
        <v>17.964999999999996</v>
      </c>
      <c r="AK390">
        <f>IF(ISERROR(1/VLOOKUP($B390,Leveranser!$B$1:$S$499,MATCH("Såld värme (GWh)",Leveranser!$B$1:$S$1,0),FALSE)),"",VLOOKUP($B390,Leveranser!$B$1:$S$499,MATCH("Såld värme (GWh)",Leveranser!$B$1:$S$1,0),FALSE))</f>
        <v>11.036</v>
      </c>
      <c r="AL390">
        <f>VLOOKUP($B390,Leveranser!$B$1:$Y$499,MATCH("Totalt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114">
        <f t="shared" si="140"/>
        <v>0.61430559421096587</v>
      </c>
      <c r="AP390" t="str">
        <f>IFERROR(VLOOKUP($B390,Miljövärden!$B$2:$H$600,7,FALSE),"Nej, saknas")</f>
        <v>Ja</v>
      </c>
      <c r="AQ390" t="str">
        <f>IFERROR(VLOOKUP($B390,Miljövärden!$B$2:$H$600,6,FALSE),"Nej, saknas")</f>
        <v>Ja</v>
      </c>
      <c r="AU390">
        <f t="shared" si="141"/>
        <v>0.24299999999999999</v>
      </c>
      <c r="AV390">
        <f t="shared" si="142"/>
        <v>0</v>
      </c>
      <c r="AW390">
        <f t="shared" si="143"/>
        <v>13.5</v>
      </c>
      <c r="AX390">
        <f t="shared" si="144"/>
        <v>3.5049999999999999</v>
      </c>
      <c r="AZ390">
        <f t="shared" si="145"/>
        <v>17.721999999999998</v>
      </c>
      <c r="BC390">
        <f t="shared" si="146"/>
        <v>0</v>
      </c>
      <c r="BD390">
        <f t="shared" si="147"/>
        <v>0</v>
      </c>
      <c r="BE390">
        <f t="shared" si="148"/>
        <v>17.721999999999998</v>
      </c>
      <c r="BF390">
        <f t="shared" si="149"/>
        <v>0</v>
      </c>
      <c r="BG390">
        <f t="shared" si="150"/>
        <v>0.24299999999999999</v>
      </c>
      <c r="BH390">
        <f>VLOOKUP(B390,Miljö!$B$1:$BX$482,MATCH("Fossilandel för ursprungspecificerad el ()",Miljö!$B$1:$I$1,0),FALSE)</f>
        <v>0</v>
      </c>
      <c r="BI390">
        <f>VLOOKUP(B390,Miljö!$B$1:$BX$482,MATCH("Kärnkraftsandel för ursprungsspecificerad el ()",Miljö!$B$1:$O$1,0),FALSE)</f>
        <v>0</v>
      </c>
      <c r="BJ390">
        <f t="shared" si="151"/>
        <v>0</v>
      </c>
      <c r="BK390" t="str">
        <f>VLOOKUP(B390,Miljö!$B$1:$P$482,MATCH("Fossil andel i procent (%)",Miljö!$B$1:$P$1,0),FALSE)</f>
        <v>ET</v>
      </c>
      <c r="BL390">
        <f t="shared" si="152"/>
        <v>17.964999999999996</v>
      </c>
      <c r="BO390" s="21">
        <f t="shared" si="153"/>
        <v>0</v>
      </c>
      <c r="BP390" s="115">
        <f t="shared" si="154"/>
        <v>0</v>
      </c>
      <c r="BQ390" s="115">
        <f t="shared" si="155"/>
        <v>1</v>
      </c>
      <c r="BR390" s="115">
        <f t="shared" si="156"/>
        <v>0</v>
      </c>
      <c r="BT390" s="116">
        <f t="shared" si="157"/>
        <v>1</v>
      </c>
      <c r="BW390" s="115">
        <f>IF(AP390="Ja",VLOOKUP(B390,Miljövärden!$B$2:$H$600,MATCH("Total andel fossilt",Miljövärden!$B$2:$H$2,0),FALSE),"")</f>
        <v>0</v>
      </c>
      <c r="BX390" s="116">
        <f t="shared" si="158"/>
        <v>0</v>
      </c>
      <c r="BZ390">
        <f t="shared" si="159"/>
        <v>0</v>
      </c>
      <c r="CA390" s="115">
        <f t="shared" si="160"/>
        <v>0</v>
      </c>
    </row>
    <row r="391" spans="1:79">
      <c r="A391" t="s">
        <v>602</v>
      </c>
      <c r="B391" t="s">
        <v>604</v>
      </c>
      <c r="C391">
        <f>VLOOKUP($B391,'Tillförd energi'!$B$1:$AI$720,MATCH(C$1,'Tillförd energi'!$B$1:$AQ$1,0),FALSE)</f>
        <v>0</v>
      </c>
      <c r="D391">
        <f>VLOOKUP($B391,'Tillförd energi'!$B$1:$AI$720,MATCH(D$1,'Tillförd energi'!$B$1:$AQ$1,0),FALSE)</f>
        <v>0</v>
      </c>
      <c r="E391">
        <f>VLOOKUP($B391,'Tillförd energi'!$B$1:$AI$720,MATCH(E$1,'Tillförd energi'!$B$1:$AQ$1,0),FALSE)</f>
        <v>0</v>
      </c>
      <c r="F391">
        <f>VLOOKUP($B391,'Tillförd energi'!$B$1:$AI$720,MATCH(F$1,'Tillförd energi'!$B$1:$AQ$1,0),FALSE)</f>
        <v>0</v>
      </c>
      <c r="G391">
        <f>VLOOKUP($B391,'Tillförd energi'!$B$1:$AI$720,MATCH(G$1,'Tillförd energi'!$B$1:$AQ$1,0),FALSE)</f>
        <v>0</v>
      </c>
      <c r="H391">
        <f>VLOOKUP($B391,'Tillförd energi'!$B$1:$AI$720,MATCH(H$1,'Tillförd energi'!$B$1:$AQ$1,0),FALSE)</f>
        <v>0</v>
      </c>
      <c r="I391">
        <f>VLOOKUP($B391,'Tillförd energi'!$B$1:$AI$720,MATCH(I$1,'Tillförd energi'!$B$1:$AQ$1,0),FALSE)</f>
        <v>0</v>
      </c>
      <c r="J391">
        <f>VLOOKUP($B391,'Tillförd energi'!$B$1:$AI$720,MATCH(J$1,'Tillförd energi'!$B$1:$AQ$1,0),FALSE)</f>
        <v>0</v>
      </c>
      <c r="K391">
        <f>VLOOKUP($B391,'Tillförd energi'!$B$1:$AI$720,MATCH(K$1,'Tillförd energi'!$B$1:$AQ$1,0),FALSE)</f>
        <v>0</v>
      </c>
      <c r="L391">
        <f>VLOOKUP($B391,'Tillförd energi'!$B$1:$AI$720,MATCH(L$1,'Tillförd energi'!$B$1:$AQ$1,0),FALSE)</f>
        <v>0</v>
      </c>
      <c r="M391">
        <f>VLOOKUP($B391,'Tillförd energi'!$B$1:$AI$720,MATCH(M$1,'Tillförd energi'!$B$1:$AQ$1,0),FALSE)</f>
        <v>0</v>
      </c>
      <c r="N391">
        <f>VLOOKUP($B391,'Tillförd energi'!$B$1:$AI$720,MATCH(N$1,'Tillförd energi'!$B$1:$AQ$1,0),FALSE)</f>
        <v>1.52</v>
      </c>
      <c r="O391">
        <f>VLOOKUP($B391,'Tillförd energi'!$B$1:$AI$720,MATCH(O$1,'Tillförd energi'!$B$1:$AQ$1,0),FALSE)</f>
        <v>0</v>
      </c>
      <c r="P391">
        <f>VLOOKUP($B391,'Tillförd energi'!$B$1:$AI$720,MATCH(P$1,'Tillförd energi'!$B$1:$AQ$1,0),FALSE)</f>
        <v>3.726</v>
      </c>
      <c r="Q391">
        <f>VLOOKUP($B391,'Tillförd energi'!$B$1:$AI$720,MATCH(Q$1,'Tillförd energi'!$B$1:$AQ$1,0),FALSE)</f>
        <v>0</v>
      </c>
      <c r="R391">
        <f>VLOOKUP($B391,'Tillförd energi'!$B$1:$AI$720,MATCH(R$1,'Tillförd energi'!$B$1:$AQ$1,0),FALSE)</f>
        <v>4.5709999999999997</v>
      </c>
      <c r="S391">
        <f>VLOOKUP($B391,'Tillförd energi'!$B$1:$AI$720,MATCH(S$1,'Tillförd energi'!$B$1:$AQ$1,0),FALSE)</f>
        <v>0</v>
      </c>
      <c r="T391">
        <f>VLOOKUP($B391,'Tillförd energi'!$B$1:$AI$720,MATCH(T$1,'Tillförd energi'!$B$1:$AQ$1,0),FALSE)</f>
        <v>0</v>
      </c>
      <c r="U391">
        <f>VLOOKUP($B391,'Tillförd energi'!$B$1:$AI$720,MATCH(U$1,'Tillförd energi'!$B$1:$AQ$1,0),FALSE)</f>
        <v>0</v>
      </c>
      <c r="V391">
        <f>VLOOKUP($B391,'Tillförd energi'!$B$1:$AI$720,MATCH(V$1,'Tillförd energi'!$B$1:$AQ$1,0),FALSE)</f>
        <v>0</v>
      </c>
      <c r="W391">
        <f>VLOOKUP($B391,'Tillförd energi'!$B$1:$AI$720,MATCH(W$1,'Tillförd energi'!$B$1:$AQ$1,0),FALSE)</f>
        <v>1.1479999999999999</v>
      </c>
      <c r="X391">
        <f>VLOOKUP($B391,'Tillförd energi'!$B$1:$AI$720,MATCH(X$1,'Tillförd energi'!$B$1:$AQ$1,0),FALSE)</f>
        <v>0</v>
      </c>
      <c r="Y391">
        <f>VLOOKUP($B391,'Tillförd energi'!$B$1:$AI$720,MATCH(Y$1,'Tillförd energi'!$B$1:$AQ$1,0),FALSE)</f>
        <v>0</v>
      </c>
      <c r="Z391">
        <f>VLOOKUP($B391,'Tillförd energi'!$B$1:$AI$720,MATCH(Z$1,'Tillförd energi'!$B$1:$AQ$1,0),FALSE)</f>
        <v>0</v>
      </c>
      <c r="AA391">
        <f>VLOOKUP($B391,'Tillförd energi'!$B$1:$AI$720,MATCH(AA$1,'Tillförd energi'!$B$1:$AQ$1,0),FALSE)</f>
        <v>0</v>
      </c>
      <c r="AB391">
        <f>VLOOKUP($B391,'Tillförd energi'!$B$1:$AI$720,MATCH(AB$1,'Tillförd energi'!$B$1:$AQ$1,0),FALSE)</f>
        <v>0</v>
      </c>
      <c r="AC391">
        <f>VLOOKUP($B391,'Tillförd energi'!$B$1:$AI$720,MATCH(AC$1,'Tillförd energi'!$B$1:$AQ$1,0),FALSE)</f>
        <v>0</v>
      </c>
      <c r="AD391">
        <f>VLOOKUP($B391,'Tillförd energi'!$B$1:$AI$720,MATCH(AD$1,'Tillförd energi'!$B$1:$AQ$1,0),FALSE)</f>
        <v>0</v>
      </c>
      <c r="AE391">
        <f>VLOOKUP($B391,'Tillförd energi'!$B$1:$AI$720,MATCH(AE$1,'Tillförd energi'!$B$1:$AQ$1,0),FALSE)</f>
        <v>0</v>
      </c>
      <c r="AF391">
        <f>VLOOKUP($B391,'Tillförd energi'!$B$1:$AI$720,MATCH(AF$1,'Tillförd energi'!$B$1:$AQ$1,0),FALSE)</f>
        <v>0.17899999999999999</v>
      </c>
      <c r="AG391">
        <f>IFERROR(VLOOKUP(B391,Miljö!$B$1:$AC$550,MATCH("Köpt mängd produktionsspecifik fjärrvärme:",Miljö!$B$1:$AC$1,0),FALSE)/1,0)</f>
        <v>0</v>
      </c>
      <c r="AI391">
        <f t="shared" si="138"/>
        <v>11.144</v>
      </c>
      <c r="AJ391">
        <f t="shared" si="139"/>
        <v>11.144</v>
      </c>
      <c r="AK391">
        <f>IF(ISERROR(1/VLOOKUP($B391,Leveranser!$B$1:$S$499,MATCH("Såld värme (GWh)",Leveranser!$B$1:$S$1,0),FALSE)),"",VLOOKUP($B391,Leveranser!$B$1:$S$499,MATCH("Såld värme (GWh)",Leveranser!$B$1:$S$1,0),FALSE))</f>
        <v>7.359</v>
      </c>
      <c r="AL391">
        <f>VLOOKUP($B391,Leveranser!$B$1:$Y$499,MATCH("Totalt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114">
        <f t="shared" si="140"/>
        <v>0.66035534816941854</v>
      </c>
      <c r="AP391" t="str">
        <f>IFERROR(VLOOKUP($B391,Miljövärden!$B$2:$H$600,7,FALSE),"Nej, saknas")</f>
        <v>Ja</v>
      </c>
      <c r="AQ391" t="str">
        <f>IFERROR(VLOOKUP($B391,Miljövärden!$B$2:$H$600,6,FALSE),"Nej, saknas")</f>
        <v>Ja</v>
      </c>
      <c r="AU391">
        <f t="shared" si="141"/>
        <v>0.17899999999999999</v>
      </c>
      <c r="AV391">
        <f t="shared" si="142"/>
        <v>0</v>
      </c>
      <c r="AW391">
        <f t="shared" si="143"/>
        <v>5.2460000000000004</v>
      </c>
      <c r="AX391">
        <f t="shared" si="144"/>
        <v>4.5709999999999997</v>
      </c>
      <c r="AZ391">
        <f t="shared" si="145"/>
        <v>10.965</v>
      </c>
      <c r="BC391">
        <f t="shared" si="146"/>
        <v>0</v>
      </c>
      <c r="BD391">
        <f t="shared" si="147"/>
        <v>0</v>
      </c>
      <c r="BE391">
        <f t="shared" si="148"/>
        <v>10.965</v>
      </c>
      <c r="BF391">
        <f t="shared" si="149"/>
        <v>0</v>
      </c>
      <c r="BG391">
        <f t="shared" si="150"/>
        <v>0.17899999999999999</v>
      </c>
      <c r="BH391">
        <f>VLOOKUP(B391,Miljö!$B$1:$BX$482,MATCH("Fossilandel för ursprungspecificerad el ()",Miljö!$B$1:$I$1,0),FALSE)</f>
        <v>0</v>
      </c>
      <c r="BI391">
        <f>VLOOKUP(B391,Miljö!$B$1:$BX$482,MATCH("Kärnkraftsandel för ursprungsspecificerad el ()",Miljö!$B$1:$O$1,0),FALSE)</f>
        <v>0</v>
      </c>
      <c r="BJ391">
        <f t="shared" si="151"/>
        <v>0</v>
      </c>
      <c r="BK391" t="str">
        <f>VLOOKUP(B391,Miljö!$B$1:$P$482,MATCH("Fossil andel i procent (%)",Miljö!$B$1:$P$1,0),FALSE)</f>
        <v>ET</v>
      </c>
      <c r="BL391">
        <f t="shared" si="152"/>
        <v>11.144</v>
      </c>
      <c r="BO391" s="21">
        <f t="shared" si="153"/>
        <v>0</v>
      </c>
      <c r="BP391" s="115">
        <f t="shared" si="154"/>
        <v>0</v>
      </c>
      <c r="BQ391" s="115">
        <f t="shared" si="155"/>
        <v>1</v>
      </c>
      <c r="BR391" s="115">
        <f t="shared" si="156"/>
        <v>0</v>
      </c>
      <c r="BT391" s="116">
        <f t="shared" si="157"/>
        <v>1</v>
      </c>
      <c r="BW391" s="115">
        <f>IF(AP391="Ja",VLOOKUP(B391,Miljövärden!$B$2:$H$600,MATCH("Total andel fossilt",Miljövärden!$B$2:$H$2,0),FALSE),"")</f>
        <v>0</v>
      </c>
      <c r="BX391" s="116">
        <f t="shared" si="158"/>
        <v>0</v>
      </c>
      <c r="BZ391">
        <f t="shared" si="159"/>
        <v>0</v>
      </c>
      <c r="CA391" s="115">
        <f t="shared" si="160"/>
        <v>0</v>
      </c>
    </row>
    <row r="392" spans="1:79">
      <c r="A392" t="s">
        <v>602</v>
      </c>
      <c r="B392" t="s">
        <v>605</v>
      </c>
      <c r="C392">
        <f>VLOOKUP($B392,'Tillförd energi'!$B$1:$AI$720,MATCH(C$1,'Tillförd energi'!$B$1:$AQ$1,0),FALSE)</f>
        <v>0</v>
      </c>
      <c r="D392">
        <f>VLOOKUP($B392,'Tillförd energi'!$B$1:$AI$720,MATCH(D$1,'Tillförd energi'!$B$1:$AQ$1,0),FALSE)</f>
        <v>0</v>
      </c>
      <c r="E392">
        <f>VLOOKUP($B392,'Tillförd energi'!$B$1:$AI$720,MATCH(E$1,'Tillförd energi'!$B$1:$AQ$1,0),FALSE)</f>
        <v>0</v>
      </c>
      <c r="F392">
        <f>VLOOKUP($B392,'Tillförd energi'!$B$1:$AI$720,MATCH(F$1,'Tillförd energi'!$B$1:$AQ$1,0),FALSE)</f>
        <v>0</v>
      </c>
      <c r="G392">
        <f>VLOOKUP($B392,'Tillförd energi'!$B$1:$AI$720,MATCH(G$1,'Tillförd energi'!$B$1:$AQ$1,0),FALSE)</f>
        <v>0</v>
      </c>
      <c r="H392">
        <f>VLOOKUP($B392,'Tillförd energi'!$B$1:$AI$720,MATCH(H$1,'Tillförd energi'!$B$1:$AQ$1,0),FALSE)</f>
        <v>0</v>
      </c>
      <c r="I392">
        <f>VLOOKUP($B392,'Tillförd energi'!$B$1:$AI$720,MATCH(I$1,'Tillförd energi'!$B$1:$AQ$1,0),FALSE)</f>
        <v>0</v>
      </c>
      <c r="J392">
        <f>VLOOKUP($B392,'Tillförd energi'!$B$1:$AI$720,MATCH(J$1,'Tillförd energi'!$B$1:$AQ$1,0),FALSE)</f>
        <v>0</v>
      </c>
      <c r="K392">
        <f>VLOOKUP($B392,'Tillförd energi'!$B$1:$AI$720,MATCH(K$1,'Tillförd energi'!$B$1:$AQ$1,0),FALSE)</f>
        <v>0</v>
      </c>
      <c r="L392">
        <f>VLOOKUP($B392,'Tillförd energi'!$B$1:$AI$720,MATCH(L$1,'Tillförd energi'!$B$1:$AQ$1,0),FALSE)</f>
        <v>0</v>
      </c>
      <c r="M392">
        <f>VLOOKUP($B392,'Tillförd energi'!$B$1:$AI$720,MATCH(M$1,'Tillförd energi'!$B$1:$AQ$1,0),FALSE)</f>
        <v>0</v>
      </c>
      <c r="N392">
        <f>VLOOKUP($B392,'Tillförd energi'!$B$1:$AI$720,MATCH(N$1,'Tillförd energi'!$B$1:$AQ$1,0),FALSE)</f>
        <v>4.1210000000000004</v>
      </c>
      <c r="O392">
        <f>VLOOKUP($B392,'Tillförd energi'!$B$1:$AI$720,MATCH(O$1,'Tillförd energi'!$B$1:$AQ$1,0),FALSE)</f>
        <v>0</v>
      </c>
      <c r="P392">
        <f>VLOOKUP($B392,'Tillförd energi'!$B$1:$AI$720,MATCH(P$1,'Tillförd energi'!$B$1:$AQ$1,0),FALSE)</f>
        <v>8.7650000000000006</v>
      </c>
      <c r="Q392">
        <f>VLOOKUP($B392,'Tillförd energi'!$B$1:$AI$720,MATCH(Q$1,'Tillförd energi'!$B$1:$AQ$1,0),FALSE)</f>
        <v>0</v>
      </c>
      <c r="R392">
        <f>VLOOKUP($B392,'Tillförd energi'!$B$1:$AI$720,MATCH(R$1,'Tillförd energi'!$B$1:$AQ$1,0),FALSE)</f>
        <v>0</v>
      </c>
      <c r="S392">
        <f>VLOOKUP($B392,'Tillförd energi'!$B$1:$AI$720,MATCH(S$1,'Tillförd energi'!$B$1:$AQ$1,0),FALSE)</f>
        <v>0</v>
      </c>
      <c r="T392">
        <f>VLOOKUP($B392,'Tillförd energi'!$B$1:$AI$720,MATCH(T$1,'Tillförd energi'!$B$1:$AQ$1,0),FALSE)</f>
        <v>0</v>
      </c>
      <c r="U392">
        <f>VLOOKUP($B392,'Tillförd energi'!$B$1:$AI$720,MATCH(U$1,'Tillförd energi'!$B$1:$AQ$1,0),FALSE)</f>
        <v>0</v>
      </c>
      <c r="V392">
        <f>VLOOKUP($B392,'Tillförd energi'!$B$1:$AI$720,MATCH(V$1,'Tillförd energi'!$B$1:$AQ$1,0),FALSE)</f>
        <v>0</v>
      </c>
      <c r="W392">
        <f>VLOOKUP($B392,'Tillförd energi'!$B$1:$AI$720,MATCH(W$1,'Tillförd energi'!$B$1:$AQ$1,0),FALSE)</f>
        <v>1.286</v>
      </c>
      <c r="X392">
        <f>VLOOKUP($B392,'Tillförd energi'!$B$1:$AI$720,MATCH(X$1,'Tillförd energi'!$B$1:$AQ$1,0),FALSE)</f>
        <v>0</v>
      </c>
      <c r="Y392">
        <f>VLOOKUP($B392,'Tillförd energi'!$B$1:$AI$720,MATCH(Y$1,'Tillförd energi'!$B$1:$AQ$1,0),FALSE)</f>
        <v>0</v>
      </c>
      <c r="Z392">
        <f>VLOOKUP($B392,'Tillförd energi'!$B$1:$AI$720,MATCH(Z$1,'Tillförd energi'!$B$1:$AQ$1,0),FALSE)</f>
        <v>0</v>
      </c>
      <c r="AA392">
        <f>VLOOKUP($B392,'Tillförd energi'!$B$1:$AI$720,MATCH(AA$1,'Tillförd energi'!$B$1:$AQ$1,0),FALSE)</f>
        <v>0</v>
      </c>
      <c r="AB392">
        <f>VLOOKUP($B392,'Tillförd energi'!$B$1:$AI$720,MATCH(AB$1,'Tillförd energi'!$B$1:$AQ$1,0),FALSE)</f>
        <v>0</v>
      </c>
      <c r="AC392">
        <f>VLOOKUP($B392,'Tillförd energi'!$B$1:$AI$720,MATCH(AC$1,'Tillförd energi'!$B$1:$AQ$1,0),FALSE)</f>
        <v>0</v>
      </c>
      <c r="AD392">
        <f>VLOOKUP($B392,'Tillförd energi'!$B$1:$AI$720,MATCH(AD$1,'Tillförd energi'!$B$1:$AQ$1,0),FALSE)</f>
        <v>0</v>
      </c>
      <c r="AE392">
        <f>VLOOKUP($B392,'Tillförd energi'!$B$1:$AI$720,MATCH(AE$1,'Tillförd energi'!$B$1:$AQ$1,0),FALSE)</f>
        <v>0</v>
      </c>
      <c r="AF392">
        <f>VLOOKUP($B392,'Tillförd energi'!$B$1:$AI$720,MATCH(AF$1,'Tillförd energi'!$B$1:$AQ$1,0),FALSE)</f>
        <v>0.247</v>
      </c>
      <c r="AG392">
        <f>IFERROR(VLOOKUP(B392,Miljö!$B$1:$AC$550,MATCH("Köpt mängd produktionsspecifik fjärrvärme:",Miljö!$B$1:$AC$1,0),FALSE)/1,0)</f>
        <v>0</v>
      </c>
      <c r="AI392">
        <f t="shared" si="138"/>
        <v>14.419</v>
      </c>
      <c r="AJ392">
        <f t="shared" si="139"/>
        <v>14.419</v>
      </c>
      <c r="AK392">
        <f>IF(ISERROR(1/VLOOKUP($B392,Leveranser!$B$1:$S$499,MATCH("Såld värme (GWh)",Leveranser!$B$1:$S$1,0),FALSE)),"",VLOOKUP($B392,Leveranser!$B$1:$S$499,MATCH("Såld värme (GWh)",Leveranser!$B$1:$S$1,0),FALSE))</f>
        <v>9.4730000000000008</v>
      </c>
      <c r="AL392">
        <f>VLOOKUP($B392,Leveranser!$B$1:$Y$499,MATCH("Totalt såld fjärrvärme till andra fjärrvärmeföretag",Leveranser!$B$1:$AA$1,0),FALSE)</f>
        <v>0</v>
      </c>
      <c r="AM392">
        <f>IF(ISERROR(1/VLOOKUP($B392,Miljö!$B$1:$S$500,MATCH("Såld mängd produktionsspecifik fjärrvärme (GWh)",Miljö!$B$1:$R$1,0),FALSE)),0,VLOOKUP($B392,Miljö!$B$1:$S$500,MATCH("Såld mängd produktionsspecifik fjärrvärme (GWh)",Miljö!$B$1:$R$1,0),FALSE))</f>
        <v>0</v>
      </c>
      <c r="AN392" s="114">
        <f t="shared" si="140"/>
        <v>0.65698037311880164</v>
      </c>
      <c r="AP392" t="str">
        <f>IFERROR(VLOOKUP($B392,Miljövärden!$B$2:$H$600,7,FALSE),"Nej, saknas")</f>
        <v>Ja</v>
      </c>
      <c r="AQ392" t="str">
        <f>IFERROR(VLOOKUP($B392,Miljövärden!$B$2:$H$600,6,FALSE),"Nej, saknas")</f>
        <v>Ja</v>
      </c>
      <c r="AU392">
        <f t="shared" si="141"/>
        <v>0.247</v>
      </c>
      <c r="AV392">
        <f t="shared" si="142"/>
        <v>0</v>
      </c>
      <c r="AW392">
        <f t="shared" si="143"/>
        <v>12.886000000000001</v>
      </c>
      <c r="AX392">
        <f t="shared" si="144"/>
        <v>0</v>
      </c>
      <c r="AZ392">
        <f t="shared" si="145"/>
        <v>14.172000000000001</v>
      </c>
      <c r="BC392">
        <f t="shared" si="146"/>
        <v>0</v>
      </c>
      <c r="BD392">
        <f t="shared" si="147"/>
        <v>0</v>
      </c>
      <c r="BE392">
        <f t="shared" si="148"/>
        <v>14.172000000000001</v>
      </c>
      <c r="BF392">
        <f t="shared" si="149"/>
        <v>0</v>
      </c>
      <c r="BG392">
        <f t="shared" si="150"/>
        <v>0.247</v>
      </c>
      <c r="BH392">
        <f>VLOOKUP(B392,Miljö!$B$1:$BX$482,MATCH("Fossilandel för ursprungspecificerad el ()",Miljö!$B$1:$I$1,0),FALSE)</f>
        <v>0</v>
      </c>
      <c r="BI392">
        <f>VLOOKUP(B392,Miljö!$B$1:$BX$482,MATCH("Kärnkraftsandel för ursprungsspecificerad el ()",Miljö!$B$1:$O$1,0),FALSE)</f>
        <v>0</v>
      </c>
      <c r="BJ392">
        <f t="shared" si="151"/>
        <v>0</v>
      </c>
      <c r="BK392" t="str">
        <f>VLOOKUP(B392,Miljö!$B$1:$P$482,MATCH("Fossil andel i procent (%)",Miljö!$B$1:$P$1,0),FALSE)</f>
        <v>ET</v>
      </c>
      <c r="BL392">
        <f t="shared" si="152"/>
        <v>14.419</v>
      </c>
      <c r="BO392" s="21">
        <f t="shared" si="153"/>
        <v>0</v>
      </c>
      <c r="BP392" s="115">
        <f t="shared" si="154"/>
        <v>0</v>
      </c>
      <c r="BQ392" s="115">
        <f t="shared" si="155"/>
        <v>1</v>
      </c>
      <c r="BR392" s="115">
        <f t="shared" si="156"/>
        <v>0</v>
      </c>
      <c r="BT392" s="116">
        <f t="shared" si="157"/>
        <v>1</v>
      </c>
      <c r="BW392" s="115">
        <f>IF(AP392="Ja",VLOOKUP(B392,Miljövärden!$B$2:$H$600,MATCH("Total andel fossilt",Miljövärden!$B$2:$H$2,0),FALSE),"")</f>
        <v>0</v>
      </c>
      <c r="BX392" s="116">
        <f t="shared" si="158"/>
        <v>0</v>
      </c>
      <c r="BZ392">
        <f t="shared" si="159"/>
        <v>0</v>
      </c>
      <c r="CA392" s="115">
        <f t="shared" si="160"/>
        <v>0</v>
      </c>
    </row>
    <row r="393" spans="1:79">
      <c r="A393" t="s">
        <v>602</v>
      </c>
      <c r="B393" t="s">
        <v>606</v>
      </c>
      <c r="C393">
        <f>VLOOKUP($B393,'Tillförd energi'!$B$1:$AI$720,MATCH(C$1,'Tillförd energi'!$B$1:$AQ$1,0),FALSE)</f>
        <v>0</v>
      </c>
      <c r="D393">
        <f>VLOOKUP($B393,'Tillförd energi'!$B$1:$AI$720,MATCH(D$1,'Tillförd energi'!$B$1:$AQ$1,0),FALSE)</f>
        <v>0</v>
      </c>
      <c r="E393">
        <f>VLOOKUP($B393,'Tillförd energi'!$B$1:$AI$720,MATCH(E$1,'Tillförd energi'!$B$1:$AQ$1,0),FALSE)</f>
        <v>0</v>
      </c>
      <c r="F393">
        <f>VLOOKUP($B393,'Tillförd energi'!$B$1:$AI$720,MATCH(F$1,'Tillförd energi'!$B$1:$AQ$1,0),FALSE)</f>
        <v>0</v>
      </c>
      <c r="G393">
        <f>VLOOKUP($B393,'Tillförd energi'!$B$1:$AI$720,MATCH(G$1,'Tillförd energi'!$B$1:$AQ$1,0),FALSE)</f>
        <v>0</v>
      </c>
      <c r="H393">
        <f>VLOOKUP($B393,'Tillförd energi'!$B$1:$AI$720,MATCH(H$1,'Tillförd energi'!$B$1:$AQ$1,0),FALSE)</f>
        <v>0</v>
      </c>
      <c r="I393">
        <f>VLOOKUP($B393,'Tillförd energi'!$B$1:$AI$720,MATCH(I$1,'Tillförd energi'!$B$1:$AQ$1,0),FALSE)</f>
        <v>0</v>
      </c>
      <c r="J393">
        <f>VLOOKUP($B393,'Tillförd energi'!$B$1:$AI$720,MATCH(J$1,'Tillförd energi'!$B$1:$AQ$1,0),FALSE)</f>
        <v>0</v>
      </c>
      <c r="K393">
        <f>VLOOKUP($B393,'Tillförd energi'!$B$1:$AI$720,MATCH(K$1,'Tillförd energi'!$B$1:$AQ$1,0),FALSE)</f>
        <v>0</v>
      </c>
      <c r="L393">
        <f>VLOOKUP($B393,'Tillförd energi'!$B$1:$AI$720,MATCH(L$1,'Tillförd energi'!$B$1:$AQ$1,0),FALSE)</f>
        <v>0</v>
      </c>
      <c r="M393">
        <f>VLOOKUP($B393,'Tillförd energi'!$B$1:$AI$720,MATCH(M$1,'Tillförd energi'!$B$1:$AQ$1,0),FALSE)</f>
        <v>0</v>
      </c>
      <c r="N393">
        <f>VLOOKUP($B393,'Tillförd energi'!$B$1:$AI$720,MATCH(N$1,'Tillförd energi'!$B$1:$AQ$1,0),FALSE)</f>
        <v>0</v>
      </c>
      <c r="O393">
        <f>VLOOKUP($B393,'Tillförd energi'!$B$1:$AI$720,MATCH(O$1,'Tillförd energi'!$B$1:$AQ$1,0),FALSE)</f>
        <v>0</v>
      </c>
      <c r="P393">
        <f>VLOOKUP($B393,'Tillförd energi'!$B$1:$AI$720,MATCH(P$1,'Tillförd energi'!$B$1:$AQ$1,0),FALSE)</f>
        <v>17.600000000000001</v>
      </c>
      <c r="Q393">
        <f>VLOOKUP($B393,'Tillförd energi'!$B$1:$AI$720,MATCH(Q$1,'Tillförd energi'!$B$1:$AQ$1,0),FALSE)</f>
        <v>0</v>
      </c>
      <c r="R393">
        <f>VLOOKUP($B393,'Tillförd energi'!$B$1:$AI$720,MATCH(R$1,'Tillförd energi'!$B$1:$AQ$1,0),FALSE)</f>
        <v>0</v>
      </c>
      <c r="S393">
        <f>VLOOKUP($B393,'Tillförd energi'!$B$1:$AI$720,MATCH(S$1,'Tillförd energi'!$B$1:$AQ$1,0),FALSE)</f>
        <v>0</v>
      </c>
      <c r="T393">
        <f>VLOOKUP($B393,'Tillförd energi'!$B$1:$AI$720,MATCH(T$1,'Tillförd energi'!$B$1:$AQ$1,0),FALSE)</f>
        <v>0</v>
      </c>
      <c r="U393">
        <f>VLOOKUP($B393,'Tillförd energi'!$B$1:$AI$720,MATCH(U$1,'Tillförd energi'!$B$1:$AQ$1,0),FALSE)</f>
        <v>0</v>
      </c>
      <c r="V393">
        <f>VLOOKUP($B393,'Tillförd energi'!$B$1:$AI$720,MATCH(V$1,'Tillförd energi'!$B$1:$AQ$1,0),FALSE)</f>
        <v>0</v>
      </c>
      <c r="W393">
        <f>VLOOKUP($B393,'Tillförd energi'!$B$1:$AI$720,MATCH(W$1,'Tillförd energi'!$B$1:$AQ$1,0),FALSE)</f>
        <v>0</v>
      </c>
      <c r="X393">
        <f>VLOOKUP($B393,'Tillförd energi'!$B$1:$AI$720,MATCH(X$1,'Tillförd energi'!$B$1:$AQ$1,0),FALSE)</f>
        <v>0</v>
      </c>
      <c r="Y393">
        <f>VLOOKUP($B393,'Tillförd energi'!$B$1:$AI$720,MATCH(Y$1,'Tillförd energi'!$B$1:$AQ$1,0),FALSE)</f>
        <v>0</v>
      </c>
      <c r="Z393">
        <f>VLOOKUP($B393,'Tillförd energi'!$B$1:$AI$720,MATCH(Z$1,'Tillförd energi'!$B$1:$AQ$1,0),FALSE)</f>
        <v>0</v>
      </c>
      <c r="AA393">
        <f>VLOOKUP($B393,'Tillförd energi'!$B$1:$AI$720,MATCH(AA$1,'Tillförd energi'!$B$1:$AQ$1,0),FALSE)</f>
        <v>0</v>
      </c>
      <c r="AB393">
        <f>VLOOKUP($B393,'Tillförd energi'!$B$1:$AI$720,MATCH(AB$1,'Tillförd energi'!$B$1:$AQ$1,0),FALSE)</f>
        <v>0</v>
      </c>
      <c r="AC393">
        <f>VLOOKUP($B393,'Tillförd energi'!$B$1:$AI$720,MATCH(AC$1,'Tillförd energi'!$B$1:$AQ$1,0),FALSE)</f>
        <v>0</v>
      </c>
      <c r="AD393">
        <f>VLOOKUP($B393,'Tillförd energi'!$B$1:$AI$720,MATCH(AD$1,'Tillförd energi'!$B$1:$AQ$1,0),FALSE)</f>
        <v>0</v>
      </c>
      <c r="AE393">
        <f>VLOOKUP($B393,'Tillförd energi'!$B$1:$AI$720,MATCH(AE$1,'Tillförd energi'!$B$1:$AQ$1,0),FALSE)</f>
        <v>0</v>
      </c>
      <c r="AF393">
        <f>VLOOKUP($B393,'Tillförd energi'!$B$1:$AI$720,MATCH(AF$1,'Tillförd energi'!$B$1:$AQ$1,0),FALSE)</f>
        <v>1.1559999999999999</v>
      </c>
      <c r="AG393">
        <f>IFERROR(VLOOKUP(B393,Miljö!$B$1:$AC$550,MATCH("Köpt mängd produktionsspecifik fjärrvärme:",Miljö!$B$1:$AC$1,0),FALSE)/1,0)</f>
        <v>0</v>
      </c>
      <c r="AI393">
        <f t="shared" si="138"/>
        <v>18.756</v>
      </c>
      <c r="AJ393">
        <f t="shared" si="139"/>
        <v>18.756</v>
      </c>
      <c r="AK393">
        <f>IF(ISERROR(1/VLOOKUP($B393,Leveranser!$B$1:$S$499,MATCH("Såld värme (GWh)",Leveranser!$B$1:$S$1,0),FALSE)),"",VLOOKUP($B393,Leveranser!$B$1:$S$499,MATCH("Såld värme (GWh)",Leveranser!$B$1:$S$1,0),FALSE))</f>
        <v>15.188000000000001</v>
      </c>
      <c r="AL393">
        <f>VLOOKUP($B393,Leveranser!$B$1:$Y$499,MATCH("Totalt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114">
        <f t="shared" si="140"/>
        <v>0.80976754105352955</v>
      </c>
      <c r="AP393" t="str">
        <f>IFERROR(VLOOKUP($B393,Miljövärden!$B$2:$H$600,7,FALSE),"Nej, saknas")</f>
        <v>Ja</v>
      </c>
      <c r="AQ393" t="str">
        <f>IFERROR(VLOOKUP($B393,Miljövärden!$B$2:$H$600,6,FALSE),"Nej, saknas")</f>
        <v>Nej</v>
      </c>
      <c r="AU393">
        <f t="shared" si="141"/>
        <v>1.1559999999999999</v>
      </c>
      <c r="AV393">
        <f t="shared" si="142"/>
        <v>0</v>
      </c>
      <c r="AW393">
        <f t="shared" si="143"/>
        <v>17.600000000000001</v>
      </c>
      <c r="AX393">
        <f t="shared" si="144"/>
        <v>0</v>
      </c>
      <c r="AZ393">
        <f t="shared" si="145"/>
        <v>17.600000000000001</v>
      </c>
      <c r="BC393">
        <f t="shared" si="146"/>
        <v>0</v>
      </c>
      <c r="BD393">
        <f t="shared" si="147"/>
        <v>0</v>
      </c>
      <c r="BE393">
        <f t="shared" si="148"/>
        <v>17.600000000000001</v>
      </c>
      <c r="BF393">
        <f t="shared" si="149"/>
        <v>0</v>
      </c>
      <c r="BG393">
        <f t="shared" si="150"/>
        <v>1.1559999999999999</v>
      </c>
      <c r="BH393">
        <f>VLOOKUP(B393,Miljö!$B$1:$BX$482,MATCH("Fossilandel för ursprungspecificerad el ()",Miljö!$B$1:$I$1,0),FALSE)</f>
        <v>0</v>
      </c>
      <c r="BI393">
        <f>VLOOKUP(B393,Miljö!$B$1:$BX$482,MATCH("Kärnkraftsandel för ursprungsspecificerad el ()",Miljö!$B$1:$O$1,0),FALSE)</f>
        <v>0</v>
      </c>
      <c r="BJ393">
        <f t="shared" si="151"/>
        <v>0</v>
      </c>
      <c r="BK393" t="str">
        <f>VLOOKUP(B393,Miljö!$B$1:$P$482,MATCH("Fossil andel i procent (%)",Miljö!$B$1:$P$1,0),FALSE)</f>
        <v>ET</v>
      </c>
      <c r="BL393">
        <f t="shared" si="152"/>
        <v>18.756</v>
      </c>
      <c r="BO393" s="21">
        <f t="shared" si="153"/>
        <v>0</v>
      </c>
      <c r="BP393" s="115">
        <f t="shared" si="154"/>
        <v>0</v>
      </c>
      <c r="BQ393" s="115">
        <f t="shared" si="155"/>
        <v>1</v>
      </c>
      <c r="BR393" s="115">
        <f t="shared" si="156"/>
        <v>0</v>
      </c>
      <c r="BT393" s="116">
        <f t="shared" si="157"/>
        <v>1</v>
      </c>
      <c r="BW393" s="115">
        <f>IF(AP393="Ja",VLOOKUP(B393,Miljövärden!$B$2:$H$600,MATCH("Total andel fossilt",Miljövärden!$B$2:$H$2,0),FALSE),"")</f>
        <v>0</v>
      </c>
      <c r="BX393" s="116">
        <f t="shared" si="158"/>
        <v>0</v>
      </c>
      <c r="BZ393">
        <f t="shared" si="159"/>
        <v>0</v>
      </c>
      <c r="CA393" s="115">
        <f t="shared" si="160"/>
        <v>0</v>
      </c>
    </row>
    <row r="394" spans="1:79">
      <c r="A394" t="s">
        <v>602</v>
      </c>
      <c r="B394" t="s">
        <v>607</v>
      </c>
      <c r="C394">
        <f>VLOOKUP($B394,'Tillförd energi'!$B$1:$AI$720,MATCH(C$1,'Tillförd energi'!$B$1:$AQ$1,0),FALSE)</f>
        <v>0</v>
      </c>
      <c r="D394">
        <f>VLOOKUP($B394,'Tillförd energi'!$B$1:$AI$720,MATCH(D$1,'Tillförd energi'!$B$1:$AQ$1,0),FALSE)</f>
        <v>0</v>
      </c>
      <c r="E394">
        <f>VLOOKUP($B394,'Tillförd energi'!$B$1:$AI$720,MATCH(E$1,'Tillförd energi'!$B$1:$AQ$1,0),FALSE)</f>
        <v>0</v>
      </c>
      <c r="F394">
        <f>VLOOKUP($B394,'Tillförd energi'!$B$1:$AI$720,MATCH(F$1,'Tillförd energi'!$B$1:$AQ$1,0),FALSE)</f>
        <v>0</v>
      </c>
      <c r="G394">
        <f>VLOOKUP($B394,'Tillförd energi'!$B$1:$AI$720,MATCH(G$1,'Tillförd energi'!$B$1:$AQ$1,0),FALSE)</f>
        <v>0</v>
      </c>
      <c r="H394">
        <f>VLOOKUP($B394,'Tillförd energi'!$B$1:$AI$720,MATCH(H$1,'Tillförd energi'!$B$1:$AQ$1,0),FALSE)</f>
        <v>0</v>
      </c>
      <c r="I394">
        <f>VLOOKUP($B394,'Tillförd energi'!$B$1:$AI$720,MATCH(I$1,'Tillförd energi'!$B$1:$AQ$1,0),FALSE)</f>
        <v>0</v>
      </c>
      <c r="J394">
        <f>VLOOKUP($B394,'Tillförd energi'!$B$1:$AI$720,MATCH(J$1,'Tillförd energi'!$B$1:$AQ$1,0),FALSE)</f>
        <v>0</v>
      </c>
      <c r="K394">
        <f>VLOOKUP($B394,'Tillförd energi'!$B$1:$AI$720,MATCH(K$1,'Tillförd energi'!$B$1:$AQ$1,0),FALSE)</f>
        <v>0</v>
      </c>
      <c r="L394">
        <f>VLOOKUP($B394,'Tillförd energi'!$B$1:$AI$720,MATCH(L$1,'Tillförd energi'!$B$1:$AQ$1,0),FALSE)</f>
        <v>11.801299999999999</v>
      </c>
      <c r="M394">
        <f>VLOOKUP($B394,'Tillförd energi'!$B$1:$AI$720,MATCH(M$1,'Tillförd energi'!$B$1:$AQ$1,0),FALSE)</f>
        <v>70.461399999999998</v>
      </c>
      <c r="N394">
        <f>VLOOKUP($B394,'Tillförd energi'!$B$1:$AI$720,MATCH(N$1,'Tillförd energi'!$B$1:$AQ$1,0),FALSE)</f>
        <v>232.387</v>
      </c>
      <c r="O394">
        <f>VLOOKUP($B394,'Tillförd energi'!$B$1:$AI$720,MATCH(O$1,'Tillförd energi'!$B$1:$AQ$1,0),FALSE)</f>
        <v>55.989600000000003</v>
      </c>
      <c r="P394">
        <f>VLOOKUP($B394,'Tillförd energi'!$B$1:$AI$720,MATCH(P$1,'Tillförd energi'!$B$1:$AQ$1,0),FALSE)</f>
        <v>58.101199999999999</v>
      </c>
      <c r="Q394">
        <f>VLOOKUP($B394,'Tillförd energi'!$B$1:$AI$720,MATCH(Q$1,'Tillförd energi'!$B$1:$AQ$1,0),FALSE)</f>
        <v>0</v>
      </c>
      <c r="R394">
        <f>VLOOKUP($B394,'Tillförd energi'!$B$1:$AI$720,MATCH(R$1,'Tillförd energi'!$B$1:$AQ$1,0),FALSE)</f>
        <v>0</v>
      </c>
      <c r="S394">
        <f>VLOOKUP($B394,'Tillförd energi'!$B$1:$AI$720,MATCH(S$1,'Tillförd energi'!$B$1:$AQ$1,0),FALSE)</f>
        <v>0</v>
      </c>
      <c r="T394">
        <f>VLOOKUP($B394,'Tillförd energi'!$B$1:$AI$720,MATCH(T$1,'Tillförd energi'!$B$1:$AQ$1,0),FALSE)</f>
        <v>0</v>
      </c>
      <c r="U394">
        <f>VLOOKUP($B394,'Tillförd energi'!$B$1:$AI$720,MATCH(U$1,'Tillförd energi'!$B$1:$AQ$1,0),FALSE)</f>
        <v>0</v>
      </c>
      <c r="V394">
        <f>VLOOKUP($B394,'Tillförd energi'!$B$1:$AI$720,MATCH(V$1,'Tillförd energi'!$B$1:$AQ$1,0),FALSE)</f>
        <v>0</v>
      </c>
      <c r="W394">
        <f>VLOOKUP($B394,'Tillförd energi'!$B$1:$AI$720,MATCH(W$1,'Tillförd energi'!$B$1:$AQ$1,0),FALSE)</f>
        <v>1.2495400000000001</v>
      </c>
      <c r="X394">
        <f>VLOOKUP($B394,'Tillförd energi'!$B$1:$AI$720,MATCH(X$1,'Tillförd energi'!$B$1:$AQ$1,0),FALSE)</f>
        <v>0</v>
      </c>
      <c r="Y394">
        <f>VLOOKUP($B394,'Tillförd energi'!$B$1:$AI$720,MATCH(Y$1,'Tillförd energi'!$B$1:$AQ$1,0),FALSE)</f>
        <v>0</v>
      </c>
      <c r="Z394">
        <f>VLOOKUP($B394,'Tillförd energi'!$B$1:$AI$720,MATCH(Z$1,'Tillförd energi'!$B$1:$AQ$1,0),FALSE)</f>
        <v>0</v>
      </c>
      <c r="AA394">
        <f>VLOOKUP($B394,'Tillförd energi'!$B$1:$AI$720,MATCH(AA$1,'Tillförd energi'!$B$1:$AQ$1,0),FALSE)</f>
        <v>0</v>
      </c>
      <c r="AB394">
        <f>VLOOKUP($B394,'Tillförd energi'!$B$1:$AI$720,MATCH(AB$1,'Tillförd energi'!$B$1:$AQ$1,0),FALSE)</f>
        <v>0</v>
      </c>
      <c r="AC394">
        <f>VLOOKUP($B394,'Tillförd energi'!$B$1:$AI$720,MATCH(AC$1,'Tillförd energi'!$B$1:$AQ$1,0),FALSE)</f>
        <v>64</v>
      </c>
      <c r="AD394">
        <f>VLOOKUP($B394,'Tillförd energi'!$B$1:$AI$720,MATCH(AD$1,'Tillförd energi'!$B$1:$AQ$1,0),FALSE)</f>
        <v>0.56499999999999995</v>
      </c>
      <c r="AE394">
        <f>VLOOKUP($B394,'Tillförd energi'!$B$1:$AI$720,MATCH(AE$1,'Tillförd energi'!$B$1:$AQ$1,0),FALSE)</f>
        <v>0</v>
      </c>
      <c r="AF394">
        <f>VLOOKUP($B394,'Tillförd energi'!$B$1:$AI$720,MATCH(AF$1,'Tillförd energi'!$B$1:$AQ$1,0),FALSE)</f>
        <v>1.21502</v>
      </c>
      <c r="AG394">
        <f>IFERROR(VLOOKUP(B394,Miljö!$B$1:$AC$550,MATCH("Köpt mängd produktionsspecifik fjärrvärme:",Miljö!$B$1:$AC$1,0),FALSE)/1,0)</f>
        <v>0</v>
      </c>
      <c r="AI394">
        <f t="shared" si="138"/>
        <v>495.77006</v>
      </c>
      <c r="AJ394">
        <f t="shared" si="139"/>
        <v>495.77006</v>
      </c>
      <c r="AK394">
        <f>IF(ISERROR(1/VLOOKUP($B394,Leveranser!$B$1:$S$499,MATCH("Såld värme (GWh)",Leveranser!$B$1:$S$1,0),FALSE)),"",VLOOKUP($B394,Leveranser!$B$1:$S$499,MATCH("Såld värme (GWh)",Leveranser!$B$1:$S$1,0),FALSE))</f>
        <v>497.755</v>
      </c>
      <c r="AL394">
        <f>VLOOKUP($B394,Leveranser!$B$1:$Y$499,MATCH("Totalt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114">
        <f t="shared" si="140"/>
        <v>1.0040037512551685</v>
      </c>
      <c r="AP394" t="str">
        <f>IFERROR(VLOOKUP($B394,Miljövärden!$B$2:$H$600,7,FALSE),"Nej, saknas")</f>
        <v>Ja</v>
      </c>
      <c r="AQ394" t="str">
        <f>IFERROR(VLOOKUP($B394,Miljövärden!$B$2:$H$600,6,FALSE),"Nej, saknas")</f>
        <v>Ja</v>
      </c>
      <c r="AU394">
        <f t="shared" si="141"/>
        <v>1.21502</v>
      </c>
      <c r="AV394">
        <f t="shared" si="142"/>
        <v>0</v>
      </c>
      <c r="AW394">
        <f t="shared" si="143"/>
        <v>416.93919999999997</v>
      </c>
      <c r="AX394">
        <f t="shared" si="144"/>
        <v>0</v>
      </c>
      <c r="AZ394">
        <f t="shared" si="145"/>
        <v>429.99004000000002</v>
      </c>
      <c r="BC394">
        <f t="shared" si="146"/>
        <v>0</v>
      </c>
      <c r="BD394">
        <f t="shared" si="147"/>
        <v>0</v>
      </c>
      <c r="BE394">
        <f t="shared" si="148"/>
        <v>418.18874</v>
      </c>
      <c r="BF394">
        <f t="shared" si="149"/>
        <v>76.366299999999995</v>
      </c>
      <c r="BG394">
        <f t="shared" si="150"/>
        <v>1.21502</v>
      </c>
      <c r="BH394">
        <f>VLOOKUP(B394,Miljö!$B$1:$BX$482,MATCH("Fossilandel för ursprungspecificerad el ()",Miljö!$B$1:$I$1,0),FALSE)</f>
        <v>0</v>
      </c>
      <c r="BI394">
        <f>VLOOKUP(B394,Miljö!$B$1:$BX$482,MATCH("Kärnkraftsandel för ursprungsspecificerad el ()",Miljö!$B$1:$O$1,0),FALSE)</f>
        <v>0</v>
      </c>
      <c r="BJ394">
        <f t="shared" si="151"/>
        <v>0</v>
      </c>
      <c r="BK394" t="str">
        <f>VLOOKUP(B394,Miljö!$B$1:$P$482,MATCH("Fossil andel i procent (%)",Miljö!$B$1:$P$1,0),FALSE)</f>
        <v>ET</v>
      </c>
      <c r="BL394">
        <f t="shared" si="152"/>
        <v>495.77005999999994</v>
      </c>
      <c r="BO394" s="21">
        <f t="shared" si="153"/>
        <v>0</v>
      </c>
      <c r="BP394" s="115">
        <f t="shared" si="154"/>
        <v>0</v>
      </c>
      <c r="BQ394" s="115">
        <f t="shared" si="155"/>
        <v>0.84596427626145887</v>
      </c>
      <c r="BR394" s="115">
        <f t="shared" si="156"/>
        <v>0.15403572373854121</v>
      </c>
      <c r="BT394" s="116">
        <f t="shared" si="157"/>
        <v>1</v>
      </c>
      <c r="BW394" s="115">
        <f>IF(AP394="Ja",VLOOKUP(B394,Miljövärden!$B$2:$H$600,MATCH("Total andel fossilt",Miljövärden!$B$2:$H$2,0),FALSE),"")</f>
        <v>0</v>
      </c>
      <c r="BX394" s="116">
        <f t="shared" si="158"/>
        <v>0</v>
      </c>
      <c r="BZ394">
        <f t="shared" si="159"/>
        <v>0</v>
      </c>
      <c r="CA394" s="115">
        <f t="shared" si="160"/>
        <v>0</v>
      </c>
    </row>
    <row r="395" spans="1:79">
      <c r="A395" t="s">
        <v>608</v>
      </c>
      <c r="B395" t="s">
        <v>609</v>
      </c>
      <c r="C395">
        <f>VLOOKUP($B395,'Tillförd energi'!$B$1:$AI$720,MATCH(C$1,'Tillförd energi'!$B$1:$AQ$1,0),FALSE)</f>
        <v>0</v>
      </c>
      <c r="D395">
        <f>VLOOKUP($B395,'Tillförd energi'!$B$1:$AI$720,MATCH(D$1,'Tillförd energi'!$B$1:$AQ$1,0),FALSE)</f>
        <v>0</v>
      </c>
      <c r="E395">
        <f>VLOOKUP($B395,'Tillförd energi'!$B$1:$AI$720,MATCH(E$1,'Tillförd energi'!$B$1:$AQ$1,0),FALSE)</f>
        <v>0</v>
      </c>
      <c r="F395">
        <f>VLOOKUP($B395,'Tillförd energi'!$B$1:$AI$720,MATCH(F$1,'Tillförd energi'!$B$1:$AQ$1,0),FALSE)</f>
        <v>0</v>
      </c>
      <c r="G395">
        <f>VLOOKUP($B395,'Tillförd energi'!$B$1:$AI$720,MATCH(G$1,'Tillförd energi'!$B$1:$AQ$1,0),FALSE)</f>
        <v>0</v>
      </c>
      <c r="H395">
        <f>VLOOKUP($B395,'Tillförd energi'!$B$1:$AI$720,MATCH(H$1,'Tillförd energi'!$B$1:$AQ$1,0),FALSE)</f>
        <v>0</v>
      </c>
      <c r="I395">
        <f>VLOOKUP($B395,'Tillförd energi'!$B$1:$AI$720,MATCH(I$1,'Tillförd energi'!$B$1:$AQ$1,0),FALSE)</f>
        <v>0</v>
      </c>
      <c r="J395">
        <f>VLOOKUP($B395,'Tillförd energi'!$B$1:$AI$720,MATCH(J$1,'Tillförd energi'!$B$1:$AQ$1,0),FALSE)</f>
        <v>3.8479999999999999</v>
      </c>
      <c r="K395">
        <f>VLOOKUP($B395,'Tillförd energi'!$B$1:$AI$720,MATCH(K$1,'Tillförd energi'!$B$1:$AQ$1,0),FALSE)</f>
        <v>0</v>
      </c>
      <c r="L395">
        <f>VLOOKUP($B395,'Tillförd energi'!$B$1:$AI$720,MATCH(L$1,'Tillförd energi'!$B$1:$AQ$1,0),FALSE)</f>
        <v>11.265000000000001</v>
      </c>
      <c r="M395">
        <f>VLOOKUP($B395,'Tillförd energi'!$B$1:$AI$720,MATCH(M$1,'Tillförd energi'!$B$1:$AQ$1,0),FALSE)</f>
        <v>6.0549999999999997</v>
      </c>
      <c r="N395">
        <f>VLOOKUP($B395,'Tillförd energi'!$B$1:$AI$720,MATCH(N$1,'Tillförd energi'!$B$1:$AQ$1,0),FALSE)</f>
        <v>116.602</v>
      </c>
      <c r="O395">
        <f>VLOOKUP($B395,'Tillförd energi'!$B$1:$AI$720,MATCH(O$1,'Tillförd energi'!$B$1:$AQ$1,0),FALSE)</f>
        <v>0</v>
      </c>
      <c r="P395">
        <f>VLOOKUP($B395,'Tillförd energi'!$B$1:$AI$720,MATCH(P$1,'Tillförd energi'!$B$1:$AQ$1,0),FALSE)</f>
        <v>0</v>
      </c>
      <c r="Q395">
        <f>VLOOKUP($B395,'Tillförd energi'!$B$1:$AI$720,MATCH(Q$1,'Tillförd energi'!$B$1:$AQ$1,0),FALSE)</f>
        <v>4.6369999999999996</v>
      </c>
      <c r="R395">
        <f>VLOOKUP($B395,'Tillförd energi'!$B$1:$AI$720,MATCH(R$1,'Tillförd energi'!$B$1:$AQ$1,0),FALSE)</f>
        <v>3.9889999999999999</v>
      </c>
      <c r="S395">
        <f>VLOOKUP($B395,'Tillförd energi'!$B$1:$AI$720,MATCH(S$1,'Tillförd energi'!$B$1:$AQ$1,0),FALSE)</f>
        <v>0</v>
      </c>
      <c r="T395">
        <f>VLOOKUP($B395,'Tillförd energi'!$B$1:$AI$720,MATCH(T$1,'Tillförd energi'!$B$1:$AQ$1,0),FALSE)</f>
        <v>0</v>
      </c>
      <c r="U395">
        <f>VLOOKUP($B395,'Tillförd energi'!$B$1:$AI$720,MATCH(U$1,'Tillförd energi'!$B$1:$AQ$1,0),FALSE)</f>
        <v>0</v>
      </c>
      <c r="V395">
        <f>VLOOKUP($B395,'Tillförd energi'!$B$1:$AI$720,MATCH(V$1,'Tillförd energi'!$B$1:$AQ$1,0),FALSE)</f>
        <v>0</v>
      </c>
      <c r="W395">
        <f>VLOOKUP($B395,'Tillförd energi'!$B$1:$AI$720,MATCH(W$1,'Tillförd energi'!$B$1:$AQ$1,0),FALSE)</f>
        <v>0.79100000000000004</v>
      </c>
      <c r="X395">
        <f>VLOOKUP($B395,'Tillförd energi'!$B$1:$AI$720,MATCH(X$1,'Tillförd energi'!$B$1:$AQ$1,0),FALSE)</f>
        <v>0</v>
      </c>
      <c r="Y395">
        <f>VLOOKUP($B395,'Tillförd energi'!$B$1:$AI$720,MATCH(Y$1,'Tillförd energi'!$B$1:$AQ$1,0),FALSE)</f>
        <v>0</v>
      </c>
      <c r="Z395">
        <f>VLOOKUP($B395,'Tillförd energi'!$B$1:$AI$720,MATCH(Z$1,'Tillförd energi'!$B$1:$AQ$1,0),FALSE)</f>
        <v>0</v>
      </c>
      <c r="AA395">
        <f>VLOOKUP($B395,'Tillförd energi'!$B$1:$AI$720,MATCH(AA$1,'Tillförd energi'!$B$1:$AQ$1,0),FALSE)</f>
        <v>0</v>
      </c>
      <c r="AB395">
        <f>VLOOKUP($B395,'Tillförd energi'!$B$1:$AI$720,MATCH(AB$1,'Tillförd energi'!$B$1:$AQ$1,0),FALSE)</f>
        <v>0</v>
      </c>
      <c r="AC395">
        <f>VLOOKUP($B395,'Tillförd energi'!$B$1:$AI$720,MATCH(AC$1,'Tillförd energi'!$B$1:$AQ$1,0),FALSE)</f>
        <v>23.64</v>
      </c>
      <c r="AD395">
        <f>VLOOKUP($B395,'Tillförd energi'!$B$1:$AI$720,MATCH(AD$1,'Tillförd energi'!$B$1:$AQ$1,0),FALSE)</f>
        <v>0</v>
      </c>
      <c r="AE395">
        <f>VLOOKUP($B395,'Tillförd energi'!$B$1:$AI$720,MATCH(AE$1,'Tillförd energi'!$B$1:$AQ$1,0),FALSE)</f>
        <v>0</v>
      </c>
      <c r="AF395">
        <f>VLOOKUP($B395,'Tillförd energi'!$B$1:$AI$720,MATCH(AF$1,'Tillförd energi'!$B$1:$AQ$1,0),FALSE)</f>
        <v>3.7530000000000001</v>
      </c>
      <c r="AG395">
        <f>IFERROR(VLOOKUP(B395,Miljö!$B$1:$AC$550,MATCH("Köpt mängd produktionsspecifik fjärrvärme:",Miljö!$B$1:$AC$1,0),FALSE)/1,0)</f>
        <v>0</v>
      </c>
      <c r="AI395">
        <f t="shared" si="138"/>
        <v>174.57999999999998</v>
      </c>
      <c r="AJ395">
        <f t="shared" si="139"/>
        <v>174.57999999999998</v>
      </c>
      <c r="AK395">
        <f>IF(ISERROR(1/VLOOKUP($B395,Leveranser!$B$1:$S$499,MATCH("Såld värme (GWh)",Leveranser!$B$1:$S$1,0),FALSE)),"",VLOOKUP($B395,Leveranser!$B$1:$S$499,MATCH("Såld värme (GWh)",Leveranser!$B$1:$S$1,0),FALSE))</f>
        <v>122.964</v>
      </c>
      <c r="AL395">
        <f>VLOOKUP($B395,Leveranser!$B$1:$Y$499,MATCH("Totalt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114">
        <f t="shared" si="140"/>
        <v>0.70434184900905039</v>
      </c>
      <c r="AP395" t="str">
        <f>IFERROR(VLOOKUP($B395,Miljövärden!$B$2:$H$600,7,FALSE),"Nej, saknas")</f>
        <v>Ja</v>
      </c>
      <c r="AQ395" t="str">
        <f>IFERROR(VLOOKUP($B395,Miljövärden!$B$2:$H$600,6,FALSE),"Nej, saknas")</f>
        <v>Ja</v>
      </c>
      <c r="AU395">
        <f t="shared" si="141"/>
        <v>3.7530000000000001</v>
      </c>
      <c r="AV395">
        <f t="shared" si="142"/>
        <v>0</v>
      </c>
      <c r="AW395">
        <f t="shared" si="143"/>
        <v>127.29400000000001</v>
      </c>
      <c r="AX395">
        <f t="shared" si="144"/>
        <v>3.9889999999999999</v>
      </c>
      <c r="AZ395">
        <f t="shared" si="145"/>
        <v>143.339</v>
      </c>
      <c r="BC395">
        <f t="shared" si="146"/>
        <v>0</v>
      </c>
      <c r="BD395">
        <f t="shared" si="147"/>
        <v>0</v>
      </c>
      <c r="BE395">
        <f t="shared" si="148"/>
        <v>132.07400000000001</v>
      </c>
      <c r="BF395">
        <f t="shared" si="149"/>
        <v>38.753</v>
      </c>
      <c r="BG395">
        <f t="shared" si="150"/>
        <v>3.7530000000000001</v>
      </c>
      <c r="BH395">
        <f>VLOOKUP(B395,Miljö!$B$1:$BX$482,MATCH("Fossilandel för ursprungspecificerad el ()",Miljö!$B$1:$I$1,0),FALSE)</f>
        <v>0</v>
      </c>
      <c r="BI395">
        <f>VLOOKUP(B395,Miljö!$B$1:$BX$482,MATCH("Kärnkraftsandel för ursprungsspecificerad el ()",Miljö!$B$1:$O$1,0),FALSE)</f>
        <v>0</v>
      </c>
      <c r="BJ395">
        <f t="shared" si="151"/>
        <v>0</v>
      </c>
      <c r="BK395" t="str">
        <f>VLOOKUP(B395,Miljö!$B$1:$P$482,MATCH("Fossil andel i procent (%)",Miljö!$B$1:$P$1,0),FALSE)</f>
        <v>ET</v>
      </c>
      <c r="BL395">
        <f t="shared" si="152"/>
        <v>174.57999999999998</v>
      </c>
      <c r="BO395" s="21">
        <f t="shared" si="153"/>
        <v>0</v>
      </c>
      <c r="BP395" s="115">
        <f t="shared" si="154"/>
        <v>0</v>
      </c>
      <c r="BQ395" s="115">
        <f t="shared" si="155"/>
        <v>0.77802153740405555</v>
      </c>
      <c r="BR395" s="115">
        <f t="shared" si="156"/>
        <v>0.22197846259594459</v>
      </c>
      <c r="BT395" s="116">
        <f t="shared" si="157"/>
        <v>1.0000000000000002</v>
      </c>
      <c r="BW395" s="115">
        <f>IF(AP395="Ja",VLOOKUP(B395,Miljövärden!$B$2:$H$600,MATCH("Total andel fossilt",Miljövärden!$B$2:$H$2,0),FALSE),"")</f>
        <v>0</v>
      </c>
      <c r="BX395" s="116">
        <f t="shared" si="158"/>
        <v>0</v>
      </c>
      <c r="BZ395">
        <f t="shared" si="159"/>
        <v>0</v>
      </c>
      <c r="CA395" s="115">
        <f t="shared" si="160"/>
        <v>0</v>
      </c>
    </row>
    <row r="396" spans="1:79">
      <c r="A396" t="s">
        <v>610</v>
      </c>
      <c r="B396" t="s">
        <v>611</v>
      </c>
      <c r="C396">
        <f>VLOOKUP($B396,'Tillförd energi'!$B$1:$AI$720,MATCH(C$1,'Tillförd energi'!$B$1:$AQ$1,0),FALSE)</f>
        <v>0</v>
      </c>
      <c r="D396">
        <f>VLOOKUP($B396,'Tillförd energi'!$B$1:$AI$720,MATCH(D$1,'Tillförd energi'!$B$1:$AQ$1,0),FALSE)</f>
        <v>0.121</v>
      </c>
      <c r="E396">
        <f>VLOOKUP($B396,'Tillförd energi'!$B$1:$AI$720,MATCH(E$1,'Tillförd energi'!$B$1:$AQ$1,0),FALSE)</f>
        <v>0</v>
      </c>
      <c r="F396">
        <f>VLOOKUP($B396,'Tillförd energi'!$B$1:$AI$720,MATCH(F$1,'Tillförd energi'!$B$1:$AQ$1,0),FALSE)</f>
        <v>0</v>
      </c>
      <c r="G396">
        <f>VLOOKUP($B396,'Tillförd energi'!$B$1:$AI$720,MATCH(G$1,'Tillförd energi'!$B$1:$AQ$1,0),FALSE)</f>
        <v>0</v>
      </c>
      <c r="H396">
        <f>VLOOKUP($B396,'Tillförd energi'!$B$1:$AI$720,MATCH(H$1,'Tillförd energi'!$B$1:$AQ$1,0),FALSE)</f>
        <v>0</v>
      </c>
      <c r="I396">
        <f>VLOOKUP($B396,'Tillförd energi'!$B$1:$AI$720,MATCH(I$1,'Tillförd energi'!$B$1:$AQ$1,0),FALSE)</f>
        <v>0</v>
      </c>
      <c r="J396">
        <f>VLOOKUP($B396,'Tillförd energi'!$B$1:$AI$720,MATCH(J$1,'Tillförd energi'!$B$1:$AQ$1,0),FALSE)</f>
        <v>0</v>
      </c>
      <c r="K396">
        <f>VLOOKUP($B396,'Tillförd energi'!$B$1:$AI$720,MATCH(K$1,'Tillförd energi'!$B$1:$AQ$1,0),FALSE)</f>
        <v>0</v>
      </c>
      <c r="L396">
        <f>VLOOKUP($B396,'Tillförd energi'!$B$1:$AI$720,MATCH(L$1,'Tillförd energi'!$B$1:$AQ$1,0),FALSE)</f>
        <v>0</v>
      </c>
      <c r="M396">
        <f>VLOOKUP($B396,'Tillförd energi'!$B$1:$AI$720,MATCH(M$1,'Tillförd energi'!$B$1:$AQ$1,0),FALSE)</f>
        <v>0</v>
      </c>
      <c r="N396">
        <f>VLOOKUP($B396,'Tillförd energi'!$B$1:$AI$720,MATCH(N$1,'Tillförd energi'!$B$1:$AQ$1,0),FALSE)</f>
        <v>0</v>
      </c>
      <c r="O396">
        <f>VLOOKUP($B396,'Tillförd energi'!$B$1:$AI$720,MATCH(O$1,'Tillförd energi'!$B$1:$AQ$1,0),FALSE)</f>
        <v>0</v>
      </c>
      <c r="P396">
        <f>VLOOKUP($B396,'Tillförd energi'!$B$1:$AI$720,MATCH(P$1,'Tillförd energi'!$B$1:$AQ$1,0),FALSE)</f>
        <v>0</v>
      </c>
      <c r="Q396">
        <f>VLOOKUP($B396,'Tillförd energi'!$B$1:$AI$720,MATCH(Q$1,'Tillförd energi'!$B$1:$AQ$1,0),FALSE)</f>
        <v>0</v>
      </c>
      <c r="R396">
        <f>VLOOKUP($B396,'Tillförd energi'!$B$1:$AI$720,MATCH(R$1,'Tillförd energi'!$B$1:$AQ$1,0),FALSE)</f>
        <v>6.79</v>
      </c>
      <c r="S396">
        <f>VLOOKUP($B396,'Tillförd energi'!$B$1:$AI$720,MATCH(S$1,'Tillförd energi'!$B$1:$AQ$1,0),FALSE)</f>
        <v>0</v>
      </c>
      <c r="T396">
        <f>VLOOKUP($B396,'Tillförd energi'!$B$1:$AI$720,MATCH(T$1,'Tillförd energi'!$B$1:$AQ$1,0),FALSE)</f>
        <v>0</v>
      </c>
      <c r="U396">
        <f>VLOOKUP($B396,'Tillförd energi'!$B$1:$AI$720,MATCH(U$1,'Tillförd energi'!$B$1:$AQ$1,0),FALSE)</f>
        <v>0</v>
      </c>
      <c r="V396">
        <f>VLOOKUP($B396,'Tillförd energi'!$B$1:$AI$720,MATCH(V$1,'Tillförd energi'!$B$1:$AQ$1,0),FALSE)</f>
        <v>0</v>
      </c>
      <c r="W396">
        <f>VLOOKUP($B396,'Tillförd energi'!$B$1:$AI$720,MATCH(W$1,'Tillförd energi'!$B$1:$AQ$1,0),FALSE)</f>
        <v>0</v>
      </c>
      <c r="X396">
        <f>VLOOKUP($B396,'Tillförd energi'!$B$1:$AI$720,MATCH(X$1,'Tillförd energi'!$B$1:$AQ$1,0),FALSE)</f>
        <v>0</v>
      </c>
      <c r="Y396">
        <f>VLOOKUP($B396,'Tillförd energi'!$B$1:$AI$720,MATCH(Y$1,'Tillförd energi'!$B$1:$AQ$1,0),FALSE)</f>
        <v>0</v>
      </c>
      <c r="Z396">
        <f>VLOOKUP($B396,'Tillförd energi'!$B$1:$AI$720,MATCH(Z$1,'Tillförd energi'!$B$1:$AQ$1,0),FALSE)</f>
        <v>0</v>
      </c>
      <c r="AA396">
        <f>VLOOKUP($B396,'Tillförd energi'!$B$1:$AI$720,MATCH(AA$1,'Tillförd energi'!$B$1:$AQ$1,0),FALSE)</f>
        <v>0</v>
      </c>
      <c r="AB396">
        <f>VLOOKUP($B396,'Tillförd energi'!$B$1:$AI$720,MATCH(AB$1,'Tillförd energi'!$B$1:$AQ$1,0),FALSE)</f>
        <v>0</v>
      </c>
      <c r="AC396">
        <f>VLOOKUP($B396,'Tillförd energi'!$B$1:$AI$720,MATCH(AC$1,'Tillförd energi'!$B$1:$AQ$1,0),FALSE)</f>
        <v>0</v>
      </c>
      <c r="AD396">
        <f>VLOOKUP($B396,'Tillförd energi'!$B$1:$AI$720,MATCH(AD$1,'Tillförd energi'!$B$1:$AQ$1,0),FALSE)</f>
        <v>0</v>
      </c>
      <c r="AE396">
        <f>VLOOKUP($B396,'Tillförd energi'!$B$1:$AI$720,MATCH(AE$1,'Tillförd energi'!$B$1:$AQ$1,0),FALSE)</f>
        <v>0</v>
      </c>
      <c r="AF396">
        <f>VLOOKUP($B396,'Tillförd energi'!$B$1:$AI$720,MATCH(AF$1,'Tillförd energi'!$B$1:$AQ$1,0),FALSE)</f>
        <v>0.123</v>
      </c>
      <c r="AG396">
        <f>IFERROR(VLOOKUP(B396,Miljö!$B$1:$AC$550,MATCH("Köpt mängd produktionsspecifik fjärrvärme:",Miljö!$B$1:$AC$1,0),FALSE)/1,0)</f>
        <v>0</v>
      </c>
      <c r="AI396">
        <f t="shared" si="138"/>
        <v>7.0339999999999998</v>
      </c>
      <c r="AJ396">
        <f t="shared" si="139"/>
        <v>7.0339999999999998</v>
      </c>
      <c r="AK396">
        <f>IF(ISERROR(1/VLOOKUP($B396,Leveranser!$B$1:$S$499,MATCH("Såld värme (GWh)",Leveranser!$B$1:$S$1,0),FALSE)),"",VLOOKUP($B396,Leveranser!$B$1:$S$499,MATCH("Såld värme (GWh)",Leveranser!$B$1:$S$1,0),FALSE))</f>
        <v>5.6829999999999998</v>
      </c>
      <c r="AL396">
        <f>VLOOKUP($B396,Leveranser!$B$1:$Y$499,MATCH("Totalt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114">
        <f t="shared" si="140"/>
        <v>0.80793289735570084</v>
      </c>
      <c r="AP396" t="str">
        <f>IFERROR(VLOOKUP($B396,Miljövärden!$B$2:$H$600,7,FALSE),"Nej, saknas")</f>
        <v>Ja</v>
      </c>
      <c r="AQ396" t="str">
        <f>IFERROR(VLOOKUP($B396,Miljövärden!$B$2:$H$600,6,FALSE),"Nej, saknas")</f>
        <v>Nej</v>
      </c>
      <c r="AU396">
        <f t="shared" si="141"/>
        <v>0.123</v>
      </c>
      <c r="AV396">
        <f t="shared" si="142"/>
        <v>0</v>
      </c>
      <c r="AW396">
        <f t="shared" si="143"/>
        <v>0</v>
      </c>
      <c r="AX396">
        <f t="shared" si="144"/>
        <v>6.79</v>
      </c>
      <c r="AZ396">
        <f t="shared" si="145"/>
        <v>6.79</v>
      </c>
      <c r="BC396">
        <f t="shared" si="146"/>
        <v>0.121</v>
      </c>
      <c r="BD396">
        <f t="shared" si="147"/>
        <v>0</v>
      </c>
      <c r="BE396">
        <f t="shared" si="148"/>
        <v>6.79</v>
      </c>
      <c r="BF396">
        <f t="shared" si="149"/>
        <v>0</v>
      </c>
      <c r="BG396">
        <f t="shared" si="150"/>
        <v>0.123</v>
      </c>
      <c r="BH396">
        <f>VLOOKUP(B396,Miljö!$B$1:$BX$482,MATCH("Fossilandel för ursprungspecificerad el ()",Miljö!$B$1:$I$1,0),FALSE)</f>
        <v>0</v>
      </c>
      <c r="BI396">
        <f>VLOOKUP(B396,Miljö!$B$1:$BX$482,MATCH("Kärnkraftsandel för ursprungsspecificerad el ()",Miljö!$B$1:$O$1,0),FALSE)</f>
        <v>0.46</v>
      </c>
      <c r="BJ396">
        <f t="shared" si="151"/>
        <v>0</v>
      </c>
      <c r="BK396" t="str">
        <f>VLOOKUP(B396,Miljö!$B$1:$P$482,MATCH("Fossil andel i procent (%)",Miljö!$B$1:$P$1,0),FALSE)</f>
        <v>ET</v>
      </c>
      <c r="BL396">
        <f t="shared" si="152"/>
        <v>7.0339999999999998</v>
      </c>
      <c r="BO396" s="21">
        <f t="shared" si="153"/>
        <v>1.7202160932613023E-2</v>
      </c>
      <c r="BP396" s="115">
        <f t="shared" si="154"/>
        <v>8.0437873187375608E-3</v>
      </c>
      <c r="BQ396" s="115">
        <f t="shared" si="155"/>
        <v>0.97475405174864949</v>
      </c>
      <c r="BR396" s="115">
        <f t="shared" si="156"/>
        <v>0</v>
      </c>
      <c r="BT396" s="116">
        <f t="shared" si="157"/>
        <v>1</v>
      </c>
      <c r="BW396" s="115">
        <f>IF(AP396="Ja",VLOOKUP(B396,Miljövärden!$B$2:$H$600,MATCH("Total andel fossilt",Miljövärden!$B$2:$H$2,0),FALSE),"")</f>
        <v>1.7202200000000001E-2</v>
      </c>
      <c r="BX396" s="116">
        <f t="shared" si="158"/>
        <v>3.9067386978230978E-8</v>
      </c>
      <c r="BZ396">
        <f t="shared" si="159"/>
        <v>3.9067386978230978E-8</v>
      </c>
      <c r="CA396" s="115">
        <f t="shared" si="160"/>
        <v>0</v>
      </c>
    </row>
    <row r="397" spans="1:79">
      <c r="A397" t="s">
        <v>610</v>
      </c>
      <c r="B397" t="s">
        <v>612</v>
      </c>
      <c r="C397">
        <f>VLOOKUP($B397,'Tillförd energi'!$B$1:$AI$720,MATCH(C$1,'Tillförd energi'!$B$1:$AQ$1,0),FALSE)</f>
        <v>0</v>
      </c>
      <c r="D397">
        <f>VLOOKUP($B397,'Tillförd energi'!$B$1:$AI$720,MATCH(D$1,'Tillförd energi'!$B$1:$AQ$1,0),FALSE)</f>
        <v>0.152</v>
      </c>
      <c r="E397">
        <f>VLOOKUP($B397,'Tillförd energi'!$B$1:$AI$720,MATCH(E$1,'Tillförd energi'!$B$1:$AQ$1,0),FALSE)</f>
        <v>0</v>
      </c>
      <c r="F397">
        <f>VLOOKUP($B397,'Tillförd energi'!$B$1:$AI$720,MATCH(F$1,'Tillförd energi'!$B$1:$AQ$1,0),FALSE)</f>
        <v>0</v>
      </c>
      <c r="G397">
        <f>VLOOKUP($B397,'Tillförd energi'!$B$1:$AI$720,MATCH(G$1,'Tillförd energi'!$B$1:$AQ$1,0),FALSE)</f>
        <v>0</v>
      </c>
      <c r="H397">
        <f>VLOOKUP($B397,'Tillförd energi'!$B$1:$AI$720,MATCH(H$1,'Tillförd energi'!$B$1:$AQ$1,0),FALSE)</f>
        <v>0</v>
      </c>
      <c r="I397">
        <f>VLOOKUP($B397,'Tillförd energi'!$B$1:$AI$720,MATCH(I$1,'Tillförd energi'!$B$1:$AQ$1,0),FALSE)</f>
        <v>0</v>
      </c>
      <c r="J397">
        <f>VLOOKUP($B397,'Tillförd energi'!$B$1:$AI$720,MATCH(J$1,'Tillförd energi'!$B$1:$AQ$1,0),FALSE)</f>
        <v>0</v>
      </c>
      <c r="K397">
        <f>VLOOKUP($B397,'Tillförd energi'!$B$1:$AI$720,MATCH(K$1,'Tillförd energi'!$B$1:$AQ$1,0),FALSE)</f>
        <v>0</v>
      </c>
      <c r="L397">
        <f>VLOOKUP($B397,'Tillförd energi'!$B$1:$AI$720,MATCH(L$1,'Tillförd energi'!$B$1:$AQ$1,0),FALSE)</f>
        <v>0</v>
      </c>
      <c r="M397">
        <f>VLOOKUP($B397,'Tillförd energi'!$B$1:$AI$720,MATCH(M$1,'Tillförd energi'!$B$1:$AQ$1,0),FALSE)</f>
        <v>0.73199999999999998</v>
      </c>
      <c r="N397">
        <f>VLOOKUP($B397,'Tillförd energi'!$B$1:$AI$720,MATCH(N$1,'Tillförd energi'!$B$1:$AQ$1,0),FALSE)</f>
        <v>0.126</v>
      </c>
      <c r="O397">
        <f>VLOOKUP($B397,'Tillförd energi'!$B$1:$AI$720,MATCH(O$1,'Tillförd energi'!$B$1:$AQ$1,0),FALSE)</f>
        <v>0</v>
      </c>
      <c r="P397">
        <f>VLOOKUP($B397,'Tillförd energi'!$B$1:$AI$720,MATCH(P$1,'Tillförd energi'!$B$1:$AQ$1,0),FALSE)</f>
        <v>8.4090000000000007</v>
      </c>
      <c r="Q397">
        <f>VLOOKUP($B397,'Tillförd energi'!$B$1:$AI$720,MATCH(Q$1,'Tillförd energi'!$B$1:$AQ$1,0),FALSE)</f>
        <v>0</v>
      </c>
      <c r="R397">
        <f>VLOOKUP($B397,'Tillförd energi'!$B$1:$AI$720,MATCH(R$1,'Tillförd energi'!$B$1:$AQ$1,0),FALSE)</f>
        <v>2.5590000000000002</v>
      </c>
      <c r="S397">
        <f>VLOOKUP($B397,'Tillförd energi'!$B$1:$AI$720,MATCH(S$1,'Tillförd energi'!$B$1:$AQ$1,0),FALSE)</f>
        <v>0</v>
      </c>
      <c r="T397">
        <f>VLOOKUP($B397,'Tillförd energi'!$B$1:$AI$720,MATCH(T$1,'Tillförd energi'!$B$1:$AQ$1,0),FALSE)</f>
        <v>0</v>
      </c>
      <c r="U397">
        <f>VLOOKUP($B397,'Tillförd energi'!$B$1:$AI$720,MATCH(U$1,'Tillförd energi'!$B$1:$AQ$1,0),FALSE)</f>
        <v>0</v>
      </c>
      <c r="V397">
        <f>VLOOKUP($B397,'Tillförd energi'!$B$1:$AI$720,MATCH(V$1,'Tillförd energi'!$B$1:$AQ$1,0),FALSE)</f>
        <v>0</v>
      </c>
      <c r="W397">
        <f>VLOOKUP($B397,'Tillförd energi'!$B$1:$AI$720,MATCH(W$1,'Tillförd energi'!$B$1:$AQ$1,0),FALSE)</f>
        <v>0</v>
      </c>
      <c r="X397">
        <f>VLOOKUP($B397,'Tillförd energi'!$B$1:$AI$720,MATCH(X$1,'Tillförd energi'!$B$1:$AQ$1,0),FALSE)</f>
        <v>0</v>
      </c>
      <c r="Y397">
        <f>VLOOKUP($B397,'Tillförd energi'!$B$1:$AI$720,MATCH(Y$1,'Tillförd energi'!$B$1:$AQ$1,0),FALSE)</f>
        <v>0</v>
      </c>
      <c r="Z397">
        <f>VLOOKUP($B397,'Tillförd energi'!$B$1:$AI$720,MATCH(Z$1,'Tillförd energi'!$B$1:$AQ$1,0),FALSE)</f>
        <v>0</v>
      </c>
      <c r="AA397">
        <f>VLOOKUP($B397,'Tillförd energi'!$B$1:$AI$720,MATCH(AA$1,'Tillförd energi'!$B$1:$AQ$1,0),FALSE)</f>
        <v>0</v>
      </c>
      <c r="AB397">
        <f>VLOOKUP($B397,'Tillförd energi'!$B$1:$AI$720,MATCH(AB$1,'Tillförd energi'!$B$1:$AQ$1,0),FALSE)</f>
        <v>0</v>
      </c>
      <c r="AC397">
        <f>VLOOKUP($B397,'Tillförd energi'!$B$1:$AI$720,MATCH(AC$1,'Tillförd energi'!$B$1:$AQ$1,0),FALSE)</f>
        <v>9.4E-2</v>
      </c>
      <c r="AD397">
        <f>VLOOKUP($B397,'Tillförd energi'!$B$1:$AI$720,MATCH(AD$1,'Tillförd energi'!$B$1:$AQ$1,0),FALSE)</f>
        <v>13.327999999999999</v>
      </c>
      <c r="AE397">
        <f>VLOOKUP($B397,'Tillförd energi'!$B$1:$AI$720,MATCH(AE$1,'Tillförd energi'!$B$1:$AQ$1,0),FALSE)</f>
        <v>0</v>
      </c>
      <c r="AF397">
        <f>VLOOKUP($B397,'Tillförd energi'!$B$1:$AI$720,MATCH(AF$1,'Tillförd energi'!$B$1:$AQ$1,0),FALSE)</f>
        <v>0.50700000000000001</v>
      </c>
      <c r="AG397">
        <f>IFERROR(VLOOKUP(B397,Miljö!$B$1:$AC$550,MATCH("Köpt mängd produktionsspecifik fjärrvärme:",Miljö!$B$1:$AC$1,0),FALSE)/1,0)</f>
        <v>0</v>
      </c>
      <c r="AI397">
        <f t="shared" si="138"/>
        <v>25.907</v>
      </c>
      <c r="AJ397">
        <f t="shared" si="139"/>
        <v>25.907</v>
      </c>
      <c r="AK397">
        <f>IF(ISERROR(1/VLOOKUP($B397,Leveranser!$B$1:$S$499,MATCH("Såld värme (GWh)",Leveranser!$B$1:$S$1,0),FALSE)),"",VLOOKUP($B397,Leveranser!$B$1:$S$499,MATCH("Såld värme (GWh)",Leveranser!$B$1:$S$1,0),FALSE))</f>
        <v>19.945</v>
      </c>
      <c r="AL397">
        <f>VLOOKUP($B397,Leveranser!$B$1:$Y$499,MATCH("Totalt såld fjärrvärme till andra fjärrvärmeföretag",Leveranser!$B$1:$AA$1,0),FALSE)</f>
        <v>0</v>
      </c>
      <c r="AM397">
        <f>IF(ISERROR(1/VLOOKUP($B397,Miljö!$B$1:$S$500,MATCH("Såld mängd produktionsspecifik fjärrvärme (GWh)",Miljö!$B$1:$R$1,0),FALSE)),0,VLOOKUP($B397,Miljö!$B$1:$S$500,MATCH("Såld mängd produktionsspecifik fjärrvärme (GWh)",Miljö!$B$1:$R$1,0),FALSE))</f>
        <v>0</v>
      </c>
      <c r="AN397" s="114">
        <f t="shared" si="140"/>
        <v>0.76986914733469725</v>
      </c>
      <c r="AP397" t="str">
        <f>IFERROR(VLOOKUP($B397,Miljövärden!$B$2:$H$600,7,FALSE),"Nej, saknas")</f>
        <v>Ja</v>
      </c>
      <c r="AQ397" t="str">
        <f>IFERROR(VLOOKUP($B397,Miljövärden!$B$2:$H$600,6,FALSE),"Nej, saknas")</f>
        <v>Nej</v>
      </c>
      <c r="AU397">
        <f t="shared" si="141"/>
        <v>0.50700000000000001</v>
      </c>
      <c r="AV397">
        <f t="shared" si="142"/>
        <v>0</v>
      </c>
      <c r="AW397">
        <f t="shared" si="143"/>
        <v>9.2670000000000012</v>
      </c>
      <c r="AX397">
        <f t="shared" si="144"/>
        <v>2.5590000000000002</v>
      </c>
      <c r="AZ397">
        <f t="shared" si="145"/>
        <v>11.826000000000001</v>
      </c>
      <c r="BC397">
        <f t="shared" si="146"/>
        <v>0.152</v>
      </c>
      <c r="BD397">
        <f t="shared" si="147"/>
        <v>0</v>
      </c>
      <c r="BE397">
        <f t="shared" si="148"/>
        <v>11.826000000000001</v>
      </c>
      <c r="BF397">
        <f t="shared" si="149"/>
        <v>13.421999999999999</v>
      </c>
      <c r="BG397">
        <f t="shared" si="150"/>
        <v>0.50700000000000001</v>
      </c>
      <c r="BH397">
        <f>VLOOKUP(B397,Miljö!$B$1:$BX$482,MATCH("Fossilandel för ursprungspecificerad el ()",Miljö!$B$1:$I$1,0),FALSE)</f>
        <v>0</v>
      </c>
      <c r="BI397">
        <f>VLOOKUP(B397,Miljö!$B$1:$BX$482,MATCH("Kärnkraftsandel för ursprungsspecificerad el ()",Miljö!$B$1:$O$1,0),FALSE)</f>
        <v>0.46</v>
      </c>
      <c r="BJ397">
        <f t="shared" si="151"/>
        <v>0</v>
      </c>
      <c r="BK397" t="str">
        <f>VLOOKUP(B397,Miljö!$B$1:$P$482,MATCH("Fossil andel i procent (%)",Miljö!$B$1:$P$1,0),FALSE)</f>
        <v>ET</v>
      </c>
      <c r="BL397">
        <f t="shared" si="152"/>
        <v>25.907</v>
      </c>
      <c r="BO397" s="21">
        <f t="shared" si="153"/>
        <v>5.8671401551704172E-3</v>
      </c>
      <c r="BP397" s="115">
        <f t="shared" si="154"/>
        <v>9.0022001775581888E-3</v>
      </c>
      <c r="BQ397" s="115">
        <f t="shared" si="155"/>
        <v>0.46704674412320996</v>
      </c>
      <c r="BR397" s="115">
        <f t="shared" si="156"/>
        <v>0.51808391554406141</v>
      </c>
      <c r="BT397" s="116">
        <f t="shared" si="157"/>
        <v>1</v>
      </c>
      <c r="BW397" s="115">
        <f>IF(AP397="Ja",VLOOKUP(B397,Miljövärden!$B$2:$H$600,MATCH("Total andel fossilt",Miljövärden!$B$2:$H$2,0),FALSE),"")</f>
        <v>5.8671399999999999E-3</v>
      </c>
      <c r="BX397" s="116">
        <f t="shared" si="158"/>
        <v>-1.5517041731388792E-10</v>
      </c>
      <c r="BZ397">
        <f t="shared" si="159"/>
        <v>-1.5517041731388792E-10</v>
      </c>
      <c r="CA397" s="115">
        <f t="shared" si="160"/>
        <v>0</v>
      </c>
    </row>
    <row r="398" spans="1:79">
      <c r="A398" t="s">
        <v>615</v>
      </c>
      <c r="B398" t="s">
        <v>616</v>
      </c>
      <c r="C398">
        <f>VLOOKUP($B398,'Tillförd energi'!$B$1:$AI$720,MATCH(C$1,'Tillförd energi'!$B$1:$AQ$1,0),FALSE)</f>
        <v>0</v>
      </c>
      <c r="D398">
        <f>VLOOKUP($B398,'Tillförd energi'!$B$1:$AI$720,MATCH(D$1,'Tillförd energi'!$B$1:$AQ$1,0),FALSE)</f>
        <v>0.44900000000000001</v>
      </c>
      <c r="E398">
        <f>VLOOKUP($B398,'Tillförd energi'!$B$1:$AI$720,MATCH(E$1,'Tillförd energi'!$B$1:$AQ$1,0),FALSE)</f>
        <v>0</v>
      </c>
      <c r="F398">
        <f>VLOOKUP($B398,'Tillförd energi'!$B$1:$AI$720,MATCH(F$1,'Tillförd energi'!$B$1:$AQ$1,0),FALSE)</f>
        <v>2.863</v>
      </c>
      <c r="G398">
        <f>VLOOKUP($B398,'Tillförd energi'!$B$1:$AI$720,MATCH(G$1,'Tillförd energi'!$B$1:$AQ$1,0),FALSE)</f>
        <v>0</v>
      </c>
      <c r="H398">
        <f>VLOOKUP($B398,'Tillförd energi'!$B$1:$AI$720,MATCH(H$1,'Tillförd energi'!$B$1:$AQ$1,0),FALSE)</f>
        <v>0</v>
      </c>
      <c r="I398">
        <f>VLOOKUP($B398,'Tillförd energi'!$B$1:$AI$720,MATCH(I$1,'Tillförd energi'!$B$1:$AQ$1,0),FALSE)</f>
        <v>373.9</v>
      </c>
      <c r="J398">
        <f>VLOOKUP($B398,'Tillförd energi'!$B$1:$AI$720,MATCH(J$1,'Tillförd energi'!$B$1:$AQ$1,0),FALSE)</f>
        <v>4.1070599999999997</v>
      </c>
      <c r="K398">
        <f>VLOOKUP($B398,'Tillförd energi'!$B$1:$AI$720,MATCH(K$1,'Tillförd energi'!$B$1:$AQ$1,0),FALSE)</f>
        <v>0</v>
      </c>
      <c r="L398">
        <f>VLOOKUP($B398,'Tillförd energi'!$B$1:$AI$720,MATCH(L$1,'Tillförd energi'!$B$1:$AQ$1,0),FALSE)</f>
        <v>0</v>
      </c>
      <c r="M398">
        <f>VLOOKUP($B398,'Tillförd energi'!$B$1:$AI$720,MATCH(M$1,'Tillförd energi'!$B$1:$AQ$1,0),FALSE)</f>
        <v>0</v>
      </c>
      <c r="N398">
        <f>VLOOKUP($B398,'Tillförd energi'!$B$1:$AI$720,MATCH(N$1,'Tillförd energi'!$B$1:$AQ$1,0),FALSE)</f>
        <v>0.27</v>
      </c>
      <c r="O398">
        <f>VLOOKUP($B398,'Tillförd energi'!$B$1:$AI$720,MATCH(O$1,'Tillförd energi'!$B$1:$AQ$1,0),FALSE)</f>
        <v>0</v>
      </c>
      <c r="P398">
        <f>VLOOKUP($B398,'Tillförd energi'!$B$1:$AI$720,MATCH(P$1,'Tillförd energi'!$B$1:$AQ$1,0),FALSE)</f>
        <v>0</v>
      </c>
      <c r="Q398">
        <f>VLOOKUP($B398,'Tillförd energi'!$B$1:$AI$720,MATCH(Q$1,'Tillförd energi'!$B$1:$AQ$1,0),FALSE)</f>
        <v>0</v>
      </c>
      <c r="R398">
        <f>VLOOKUP($B398,'Tillförd energi'!$B$1:$AI$720,MATCH(R$1,'Tillförd energi'!$B$1:$AQ$1,0),FALSE)</f>
        <v>46.4</v>
      </c>
      <c r="S398">
        <f>VLOOKUP($B398,'Tillförd energi'!$B$1:$AI$720,MATCH(S$1,'Tillförd energi'!$B$1:$AQ$1,0),FALSE)</f>
        <v>0</v>
      </c>
      <c r="T398">
        <f>VLOOKUP($B398,'Tillförd energi'!$B$1:$AI$720,MATCH(T$1,'Tillförd energi'!$B$1:$AQ$1,0),FALSE)</f>
        <v>0</v>
      </c>
      <c r="U398">
        <f>VLOOKUP($B398,'Tillförd energi'!$B$1:$AI$720,MATCH(U$1,'Tillförd energi'!$B$1:$AQ$1,0),FALSE)</f>
        <v>0</v>
      </c>
      <c r="V398">
        <f>VLOOKUP($B398,'Tillförd energi'!$B$1:$AI$720,MATCH(V$1,'Tillförd energi'!$B$1:$AQ$1,0),FALSE)</f>
        <v>0</v>
      </c>
      <c r="W398">
        <f>VLOOKUP($B398,'Tillförd energi'!$B$1:$AI$720,MATCH(W$1,'Tillförd energi'!$B$1:$AQ$1,0),FALSE)</f>
        <v>2.5009999999999999</v>
      </c>
      <c r="X398">
        <f>VLOOKUP($B398,'Tillförd energi'!$B$1:$AI$720,MATCH(X$1,'Tillförd energi'!$B$1:$AQ$1,0),FALSE)</f>
        <v>0</v>
      </c>
      <c r="Y398">
        <f>VLOOKUP($B398,'Tillförd energi'!$B$1:$AI$720,MATCH(Y$1,'Tillförd energi'!$B$1:$AQ$1,0),FALSE)</f>
        <v>0</v>
      </c>
      <c r="Z398">
        <f>VLOOKUP($B398,'Tillförd energi'!$B$1:$AI$720,MATCH(Z$1,'Tillförd energi'!$B$1:$AQ$1,0),FALSE)</f>
        <v>0</v>
      </c>
      <c r="AA398">
        <f>VLOOKUP($B398,'Tillförd energi'!$B$1:$AI$720,MATCH(AA$1,'Tillförd energi'!$B$1:$AQ$1,0),FALSE)</f>
        <v>32.857999999999997</v>
      </c>
      <c r="AB398">
        <f>VLOOKUP($B398,'Tillförd energi'!$B$1:$AI$720,MATCH(AB$1,'Tillförd energi'!$B$1:$AQ$1,0),FALSE)</f>
        <v>69.739000000000004</v>
      </c>
      <c r="AC398">
        <f>VLOOKUP($B398,'Tillförd energi'!$B$1:$AI$720,MATCH(AC$1,'Tillförd energi'!$B$1:$AQ$1,0),FALSE)</f>
        <v>99.4</v>
      </c>
      <c r="AD398">
        <f>VLOOKUP($B398,'Tillförd energi'!$B$1:$AI$720,MATCH(AD$1,'Tillförd energi'!$B$1:$AQ$1,0),FALSE)</f>
        <v>361.54399999999998</v>
      </c>
      <c r="AE398">
        <f>VLOOKUP($B398,'Tillförd energi'!$B$1:$AI$720,MATCH(AE$1,'Tillförd energi'!$B$1:$AQ$1,0),FALSE)</f>
        <v>0</v>
      </c>
      <c r="AF398">
        <f>VLOOKUP($B398,'Tillförd energi'!$B$1:$AI$720,MATCH(AF$1,'Tillförd energi'!$B$1:$AQ$1,0),FALSE)</f>
        <v>22.794</v>
      </c>
      <c r="AG398">
        <f>IFERROR(VLOOKUP(B398,Miljö!$B$1:$AC$550,MATCH("Köpt mängd produktionsspecifik fjärrvärme:",Miljö!$B$1:$AC$1,0),FALSE)/1,0)</f>
        <v>31.92</v>
      </c>
      <c r="AI398">
        <f t="shared" si="138"/>
        <v>1016.8250599999999</v>
      </c>
      <c r="AJ398">
        <f t="shared" si="139"/>
        <v>1048.74506</v>
      </c>
      <c r="AK398">
        <f>IF(ISERROR(1/VLOOKUP($B398,Leveranser!$B$1:$S$499,MATCH("Såld värme (GWh)",Leveranser!$B$1:$S$1,0),FALSE)),"",VLOOKUP($B398,Leveranser!$B$1:$S$499,MATCH("Såld värme (GWh)",Leveranser!$B$1:$S$1,0),FALSE))</f>
        <v>929</v>
      </c>
      <c r="AL398">
        <f>VLOOKUP($B398,Leveranser!$B$1:$Y$499,MATCH("Totalt såld fjärrvärme till andra fjärrvärmeföretag",Leveranser!$B$1:$AA$1,0),FALSE)</f>
        <v>111.4</v>
      </c>
      <c r="AM398">
        <f>IF(ISERROR(1/VLOOKUP($B398,Miljö!$B$1:$S$500,MATCH("Såld mängd produktionsspecifik fjärrvärme (GWh)",Miljö!$B$1:$R$1,0),FALSE)),0,VLOOKUP($B398,Miljö!$B$1:$S$500,MATCH("Såld mängd produktionsspecifik fjärrvärme (GWh)",Miljö!$B$1:$R$1,0),FALSE))</f>
        <v>145.80000000000001</v>
      </c>
      <c r="AN398" s="114">
        <f t="shared" si="140"/>
        <v>0.88582062069498568</v>
      </c>
      <c r="AP398" t="str">
        <f>IFERROR(VLOOKUP($B398,Miljövärden!$B$2:$H$600,7,FALSE),"Nej, saknas")</f>
        <v>Ja</v>
      </c>
      <c r="AQ398" t="str">
        <f>IFERROR(VLOOKUP($B398,Miljövärden!$B$2:$H$600,6,FALSE),"Nej, saknas")</f>
        <v>Ja</v>
      </c>
      <c r="AU398">
        <f t="shared" si="141"/>
        <v>55.652000000000001</v>
      </c>
      <c r="AV398">
        <f t="shared" si="142"/>
        <v>0</v>
      </c>
      <c r="AW398">
        <f t="shared" si="143"/>
        <v>0.27</v>
      </c>
      <c r="AX398">
        <f t="shared" si="144"/>
        <v>46.4</v>
      </c>
      <c r="AZ398">
        <f t="shared" si="145"/>
        <v>49.170999999999999</v>
      </c>
      <c r="BC398">
        <f t="shared" si="146"/>
        <v>3.3119999999999998</v>
      </c>
      <c r="BD398">
        <f t="shared" si="147"/>
        <v>0</v>
      </c>
      <c r="BE398">
        <f t="shared" si="148"/>
        <v>49.170999999999999</v>
      </c>
      <c r="BF398">
        <f t="shared" si="149"/>
        <v>908.6900599999999</v>
      </c>
      <c r="BG398">
        <f t="shared" si="150"/>
        <v>55.652000000000001</v>
      </c>
      <c r="BH398">
        <f>VLOOKUP(B398,Miljö!$B$1:$BX$482,MATCH("Fossilandel för ursprungspecificerad el ()",Miljö!$B$1:$I$1,0),FALSE)</f>
        <v>1E-3</v>
      </c>
      <c r="BI398">
        <f>VLOOKUP(B398,Miljö!$B$1:$BX$482,MATCH("Kärnkraftsandel för ursprungsspecificerad el ()",Miljö!$B$1:$O$1,0),FALSE)</f>
        <v>0</v>
      </c>
      <c r="BJ398">
        <f t="shared" si="151"/>
        <v>31.92</v>
      </c>
      <c r="BK398">
        <f>VLOOKUP(B398,Miljö!$B$1:$P$482,MATCH("Fossil andel i procent (%)",Miljö!$B$1:$P$1,0),FALSE)</f>
        <v>0</v>
      </c>
      <c r="BL398">
        <f t="shared" si="152"/>
        <v>1048.74506</v>
      </c>
      <c r="BO398" s="21">
        <f t="shared" si="153"/>
        <v>3.2111254950750374E-3</v>
      </c>
      <c r="BP398" s="115">
        <f t="shared" si="154"/>
        <v>3.0436376978023622E-2</v>
      </c>
      <c r="BQ398" s="115">
        <f t="shared" si="155"/>
        <v>9.9897822641472081E-2</v>
      </c>
      <c r="BR398" s="115">
        <f t="shared" si="156"/>
        <v>0.86645467488542915</v>
      </c>
      <c r="BT398" s="116">
        <f t="shared" si="157"/>
        <v>0.99999999999999989</v>
      </c>
      <c r="BW398" s="115">
        <f>IF(AP398="Ja",VLOOKUP(B398,Miljövärden!$B$2:$H$600,MATCH("Total andel fossilt",Miljövärden!$B$2:$H$2,0),FALSE),"")</f>
        <v>2.8181899999999999E-3</v>
      </c>
      <c r="BX398" s="116">
        <f t="shared" si="158"/>
        <v>-3.9293549507503746E-4</v>
      </c>
      <c r="BZ398">
        <f t="shared" si="159"/>
        <v>-3.9293549507503746E-4</v>
      </c>
      <c r="CA398" s="115">
        <f t="shared" si="160"/>
        <v>0</v>
      </c>
    </row>
    <row r="399" spans="1:79">
      <c r="A399" t="s">
        <v>615</v>
      </c>
      <c r="B399" t="s">
        <v>618</v>
      </c>
      <c r="C399">
        <f>VLOOKUP($B399,'Tillförd energi'!$B$1:$AI$720,MATCH(C$1,'Tillförd energi'!$B$1:$AQ$1,0),FALSE)</f>
        <v>0</v>
      </c>
      <c r="D399">
        <f>VLOOKUP($B399,'Tillförd energi'!$B$1:$AI$720,MATCH(D$1,'Tillförd energi'!$B$1:$AQ$1,0),FALSE)</f>
        <v>0.02</v>
      </c>
      <c r="E399">
        <f>VLOOKUP($B399,'Tillförd energi'!$B$1:$AI$720,MATCH(E$1,'Tillförd energi'!$B$1:$AQ$1,0),FALSE)</f>
        <v>0</v>
      </c>
      <c r="F399">
        <f>VLOOKUP($B399,'Tillförd energi'!$B$1:$AI$720,MATCH(F$1,'Tillförd energi'!$B$1:$AQ$1,0),FALSE)</f>
        <v>0</v>
      </c>
      <c r="G399">
        <f>VLOOKUP($B399,'Tillförd energi'!$B$1:$AI$720,MATCH(G$1,'Tillförd energi'!$B$1:$AQ$1,0),FALSE)</f>
        <v>0</v>
      </c>
      <c r="H399">
        <f>VLOOKUP($B399,'Tillförd energi'!$B$1:$AI$720,MATCH(H$1,'Tillförd energi'!$B$1:$AQ$1,0),FALSE)</f>
        <v>1.0860000000000001</v>
      </c>
      <c r="I399">
        <f>VLOOKUP($B399,'Tillförd energi'!$B$1:$AI$720,MATCH(I$1,'Tillförd energi'!$B$1:$AQ$1,0),FALSE)</f>
        <v>0.44</v>
      </c>
      <c r="J399">
        <f>VLOOKUP($B399,'Tillförd energi'!$B$1:$AI$720,MATCH(J$1,'Tillförd energi'!$B$1:$AQ$1,0),FALSE)</f>
        <v>1.6364700000000001</v>
      </c>
      <c r="K399">
        <f>VLOOKUP($B399,'Tillförd energi'!$B$1:$AI$720,MATCH(K$1,'Tillförd energi'!$B$1:$AQ$1,0),FALSE)</f>
        <v>0</v>
      </c>
      <c r="L399">
        <f>VLOOKUP($B399,'Tillförd energi'!$B$1:$AI$720,MATCH(L$1,'Tillförd energi'!$B$1:$AQ$1,0),FALSE)</f>
        <v>194.23500000000001</v>
      </c>
      <c r="M399">
        <f>VLOOKUP($B399,'Tillförd energi'!$B$1:$AI$720,MATCH(M$1,'Tillförd energi'!$B$1:$AQ$1,0),FALSE)</f>
        <v>0</v>
      </c>
      <c r="N399">
        <f>VLOOKUP($B399,'Tillförd energi'!$B$1:$AI$720,MATCH(N$1,'Tillförd energi'!$B$1:$AQ$1,0),FALSE)</f>
        <v>0</v>
      </c>
      <c r="O399">
        <f>VLOOKUP($B399,'Tillförd energi'!$B$1:$AI$720,MATCH(O$1,'Tillförd energi'!$B$1:$AQ$1,0),FALSE)</f>
        <v>0</v>
      </c>
      <c r="P399">
        <f>VLOOKUP($B399,'Tillförd energi'!$B$1:$AI$720,MATCH(P$1,'Tillförd energi'!$B$1:$AQ$1,0),FALSE)</f>
        <v>10.244999999999999</v>
      </c>
      <c r="Q399">
        <f>VLOOKUP($B399,'Tillförd energi'!$B$1:$AI$720,MATCH(Q$1,'Tillförd energi'!$B$1:$AQ$1,0),FALSE)</f>
        <v>4.9189999999999996</v>
      </c>
      <c r="R399">
        <f>VLOOKUP($B399,'Tillförd energi'!$B$1:$AI$720,MATCH(R$1,'Tillförd energi'!$B$1:$AQ$1,0),FALSE)</f>
        <v>0</v>
      </c>
      <c r="S399">
        <f>VLOOKUP($B399,'Tillförd energi'!$B$1:$AI$720,MATCH(S$1,'Tillförd energi'!$B$1:$AQ$1,0),FALSE)</f>
        <v>0</v>
      </c>
      <c r="T399">
        <f>VLOOKUP($B399,'Tillförd energi'!$B$1:$AI$720,MATCH(T$1,'Tillförd energi'!$B$1:$AQ$1,0),FALSE)</f>
        <v>0</v>
      </c>
      <c r="U399">
        <f>VLOOKUP($B399,'Tillförd energi'!$B$1:$AI$720,MATCH(U$1,'Tillförd energi'!$B$1:$AQ$1,0),FALSE)</f>
        <v>0</v>
      </c>
      <c r="V399">
        <f>VLOOKUP($B399,'Tillförd energi'!$B$1:$AI$720,MATCH(V$1,'Tillförd energi'!$B$1:$AQ$1,0),FALSE)</f>
        <v>0</v>
      </c>
      <c r="W399">
        <f>VLOOKUP($B399,'Tillförd energi'!$B$1:$AI$720,MATCH(W$1,'Tillförd energi'!$B$1:$AQ$1,0),FALSE)</f>
        <v>1.17</v>
      </c>
      <c r="X399">
        <f>VLOOKUP($B399,'Tillförd energi'!$B$1:$AI$720,MATCH(X$1,'Tillförd energi'!$B$1:$AQ$1,0),FALSE)</f>
        <v>0</v>
      </c>
      <c r="Y399">
        <f>VLOOKUP($B399,'Tillförd energi'!$B$1:$AI$720,MATCH(Y$1,'Tillförd energi'!$B$1:$AQ$1,0),FALSE)</f>
        <v>0</v>
      </c>
      <c r="Z399">
        <f>VLOOKUP($B399,'Tillförd energi'!$B$1:$AI$720,MATCH(Z$1,'Tillförd energi'!$B$1:$AQ$1,0),FALSE)</f>
        <v>0</v>
      </c>
      <c r="AA399">
        <f>VLOOKUP($B399,'Tillförd energi'!$B$1:$AI$720,MATCH(AA$1,'Tillförd energi'!$B$1:$AQ$1,0),FALSE)</f>
        <v>0</v>
      </c>
      <c r="AB399">
        <f>VLOOKUP($B399,'Tillförd energi'!$B$1:$AI$720,MATCH(AB$1,'Tillförd energi'!$B$1:$AQ$1,0),FALSE)</f>
        <v>0</v>
      </c>
      <c r="AC399">
        <f>VLOOKUP($B399,'Tillförd energi'!$B$1:$AI$720,MATCH(AC$1,'Tillförd energi'!$B$1:$AQ$1,0),FALSE)</f>
        <v>0</v>
      </c>
      <c r="AD399">
        <f>VLOOKUP($B399,'Tillförd energi'!$B$1:$AI$720,MATCH(AD$1,'Tillförd energi'!$B$1:$AQ$1,0),FALSE)</f>
        <v>0.42199999999999999</v>
      </c>
      <c r="AE399">
        <f>VLOOKUP($B399,'Tillförd energi'!$B$1:$AI$720,MATCH(AE$1,'Tillförd energi'!$B$1:$AQ$1,0),FALSE)</f>
        <v>0</v>
      </c>
      <c r="AF399">
        <f>VLOOKUP($B399,'Tillförd energi'!$B$1:$AI$720,MATCH(AF$1,'Tillförd energi'!$B$1:$AQ$1,0),FALSE)</f>
        <v>8.3919999999999995</v>
      </c>
      <c r="AG399">
        <f>IFERROR(VLOOKUP(B399,Miljö!$B$1:$AC$550,MATCH("Köpt mängd produktionsspecifik fjärrvärme:",Miljö!$B$1:$AC$1,0),FALSE)/1,0)</f>
        <v>0</v>
      </c>
      <c r="AI399">
        <f t="shared" si="138"/>
        <v>222.56547</v>
      </c>
      <c r="AJ399">
        <f t="shared" si="139"/>
        <v>222.56547</v>
      </c>
      <c r="AK399">
        <f>IF(ISERROR(1/VLOOKUP($B399,Leveranser!$B$1:$S$499,MATCH("Såld värme (GWh)",Leveranser!$B$1:$S$1,0),FALSE)),"",VLOOKUP($B399,Leveranser!$B$1:$S$499,MATCH("Såld värme (GWh)",Leveranser!$B$1:$S$1,0),FALSE))</f>
        <v>155.61199999999999</v>
      </c>
      <c r="AL399">
        <f>VLOOKUP($B399,Leveranser!$B$1:$Y$499,MATCH("Totalt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114">
        <f t="shared" si="140"/>
        <v>0.69917404528204663</v>
      </c>
      <c r="AP399" t="str">
        <f>IFERROR(VLOOKUP($B399,Miljövärden!$B$2:$H$600,7,FALSE),"Nej, saknas")</f>
        <v>Ja</v>
      </c>
      <c r="AQ399" t="str">
        <f>IFERROR(VLOOKUP($B399,Miljövärden!$B$2:$H$600,6,FALSE),"Nej, saknas")</f>
        <v>Ja</v>
      </c>
      <c r="AU399">
        <f t="shared" si="141"/>
        <v>8.3919999999999995</v>
      </c>
      <c r="AV399">
        <f t="shared" si="142"/>
        <v>0</v>
      </c>
      <c r="AW399">
        <f t="shared" si="143"/>
        <v>15.163999999999998</v>
      </c>
      <c r="AX399">
        <f t="shared" si="144"/>
        <v>0</v>
      </c>
      <c r="AZ399">
        <f t="shared" si="145"/>
        <v>210.56900000000002</v>
      </c>
      <c r="BC399">
        <f t="shared" si="146"/>
        <v>1.1060000000000001</v>
      </c>
      <c r="BD399">
        <f t="shared" si="147"/>
        <v>0</v>
      </c>
      <c r="BE399">
        <f t="shared" si="148"/>
        <v>16.333999999999996</v>
      </c>
      <c r="BF399">
        <f t="shared" si="149"/>
        <v>196.73347000000001</v>
      </c>
      <c r="BG399">
        <f t="shared" si="150"/>
        <v>8.3919999999999995</v>
      </c>
      <c r="BH399">
        <f>VLOOKUP(B399,Miljö!$B$1:$BX$482,MATCH("Fossilandel för ursprungspecificerad el ()",Miljö!$B$1:$I$1,0),FALSE)</f>
        <v>0</v>
      </c>
      <c r="BI399">
        <f>VLOOKUP(B399,Miljö!$B$1:$BX$482,MATCH("Kärnkraftsandel för ursprungsspecificerad el ()",Miljö!$B$1:$O$1,0),FALSE)</f>
        <v>0</v>
      </c>
      <c r="BJ399">
        <f t="shared" si="151"/>
        <v>0</v>
      </c>
      <c r="BK399" t="str">
        <f>VLOOKUP(B399,Miljö!$B$1:$P$482,MATCH("Fossil andel i procent (%)",Miljö!$B$1:$P$1,0),FALSE)</f>
        <v>ET</v>
      </c>
      <c r="BL399">
        <f t="shared" si="152"/>
        <v>222.56547</v>
      </c>
      <c r="BO399" s="21">
        <f t="shared" si="153"/>
        <v>4.9693243071353343E-3</v>
      </c>
      <c r="BP399" s="115">
        <f t="shared" si="154"/>
        <v>0</v>
      </c>
      <c r="BQ399" s="115">
        <f t="shared" si="155"/>
        <v>0.11109540037814489</v>
      </c>
      <c r="BR399" s="115">
        <f t="shared" si="156"/>
        <v>0.88393527531471983</v>
      </c>
      <c r="BT399" s="116">
        <f t="shared" si="157"/>
        <v>1</v>
      </c>
      <c r="BW399" s="115">
        <f>IF(AP399="Ja",VLOOKUP(B399,Miljövärden!$B$2:$H$600,MATCH("Total andel fossilt",Miljövärden!$B$2:$H$2,0),FALSE),"")</f>
        <v>4.9693300000000001E-3</v>
      </c>
      <c r="BX399" s="116">
        <f t="shared" si="158"/>
        <v>5.6928646657850024E-9</v>
      </c>
      <c r="BZ399">
        <f t="shared" si="159"/>
        <v>5.6928646657850024E-9</v>
      </c>
      <c r="CA399" s="115">
        <f t="shared" si="160"/>
        <v>0</v>
      </c>
    </row>
    <row r="400" spans="1:79">
      <c r="A400" t="s">
        <v>619</v>
      </c>
      <c r="B400" t="s">
        <v>620</v>
      </c>
      <c r="C400">
        <f>VLOOKUP($B400,'Tillförd energi'!$B$1:$AI$720,MATCH(C$1,'Tillförd energi'!$B$1:$AQ$1,0),FALSE)</f>
        <v>0</v>
      </c>
      <c r="D400">
        <f>VLOOKUP($B400,'Tillförd energi'!$B$1:$AI$720,MATCH(D$1,'Tillförd energi'!$B$1:$AQ$1,0),FALSE)</f>
        <v>0.1</v>
      </c>
      <c r="E400">
        <f>VLOOKUP($B400,'Tillförd energi'!$B$1:$AI$720,MATCH(E$1,'Tillförd energi'!$B$1:$AQ$1,0),FALSE)</f>
        <v>0</v>
      </c>
      <c r="F400">
        <f>VLOOKUP($B400,'Tillförd energi'!$B$1:$AI$720,MATCH(F$1,'Tillförd energi'!$B$1:$AQ$1,0),FALSE)</f>
        <v>0</v>
      </c>
      <c r="G400">
        <f>VLOOKUP($B400,'Tillförd energi'!$B$1:$AI$720,MATCH(G$1,'Tillförd energi'!$B$1:$AQ$1,0),FALSE)</f>
        <v>0</v>
      </c>
      <c r="H400">
        <f>VLOOKUP($B400,'Tillförd energi'!$B$1:$AI$720,MATCH(H$1,'Tillförd energi'!$B$1:$AQ$1,0),FALSE)</f>
        <v>0</v>
      </c>
      <c r="I400">
        <f>VLOOKUP($B400,'Tillförd energi'!$B$1:$AI$720,MATCH(I$1,'Tillförd energi'!$B$1:$AQ$1,0),FALSE)</f>
        <v>0</v>
      </c>
      <c r="J400">
        <f>VLOOKUP($B400,'Tillförd energi'!$B$1:$AI$720,MATCH(J$1,'Tillförd energi'!$B$1:$AQ$1,0),FALSE)</f>
        <v>0</v>
      </c>
      <c r="K400">
        <f>VLOOKUP($B400,'Tillförd energi'!$B$1:$AI$720,MATCH(K$1,'Tillförd energi'!$B$1:$AQ$1,0),FALSE)</f>
        <v>0</v>
      </c>
      <c r="L400">
        <f>VLOOKUP($B400,'Tillförd energi'!$B$1:$AI$720,MATCH(L$1,'Tillförd energi'!$B$1:$AQ$1,0),FALSE)</f>
        <v>0</v>
      </c>
      <c r="M400">
        <f>VLOOKUP($B400,'Tillförd energi'!$B$1:$AI$720,MATCH(M$1,'Tillförd energi'!$B$1:$AQ$1,0),FALSE)</f>
        <v>0</v>
      </c>
      <c r="N400">
        <f>VLOOKUP($B400,'Tillförd energi'!$B$1:$AI$720,MATCH(N$1,'Tillförd energi'!$B$1:$AQ$1,0),FALSE)</f>
        <v>31.193000000000001</v>
      </c>
      <c r="O400">
        <f>VLOOKUP($B400,'Tillförd energi'!$B$1:$AI$720,MATCH(O$1,'Tillförd energi'!$B$1:$AQ$1,0),FALSE)</f>
        <v>0</v>
      </c>
      <c r="P400">
        <f>VLOOKUP($B400,'Tillförd energi'!$B$1:$AI$720,MATCH(P$1,'Tillförd energi'!$B$1:$AQ$1,0),FALSE)</f>
        <v>0</v>
      </c>
      <c r="Q400">
        <f>VLOOKUP($B400,'Tillförd energi'!$B$1:$AI$720,MATCH(Q$1,'Tillförd energi'!$B$1:$AQ$1,0),FALSE)</f>
        <v>0</v>
      </c>
      <c r="R400">
        <f>VLOOKUP($B400,'Tillförd energi'!$B$1:$AI$720,MATCH(R$1,'Tillförd energi'!$B$1:$AQ$1,0),FALSE)</f>
        <v>0</v>
      </c>
      <c r="S400">
        <f>VLOOKUP($B400,'Tillförd energi'!$B$1:$AI$720,MATCH(S$1,'Tillförd energi'!$B$1:$AQ$1,0),FALSE)</f>
        <v>0</v>
      </c>
      <c r="T400">
        <f>VLOOKUP($B400,'Tillförd energi'!$B$1:$AI$720,MATCH(T$1,'Tillförd energi'!$B$1:$AQ$1,0),FALSE)</f>
        <v>0</v>
      </c>
      <c r="U400">
        <f>VLOOKUP($B400,'Tillförd energi'!$B$1:$AI$720,MATCH(U$1,'Tillförd energi'!$B$1:$AQ$1,0),FALSE)</f>
        <v>0</v>
      </c>
      <c r="V400">
        <f>VLOOKUP($B400,'Tillförd energi'!$B$1:$AI$720,MATCH(V$1,'Tillförd energi'!$B$1:$AQ$1,0),FALSE)</f>
        <v>0</v>
      </c>
      <c r="W400">
        <f>VLOOKUP($B400,'Tillförd energi'!$B$1:$AI$720,MATCH(W$1,'Tillförd energi'!$B$1:$AQ$1,0),FALSE)</f>
        <v>0</v>
      </c>
      <c r="X400">
        <f>VLOOKUP($B400,'Tillförd energi'!$B$1:$AI$720,MATCH(X$1,'Tillförd energi'!$B$1:$AQ$1,0),FALSE)</f>
        <v>0</v>
      </c>
      <c r="Y400">
        <f>VLOOKUP($B400,'Tillförd energi'!$B$1:$AI$720,MATCH(Y$1,'Tillförd energi'!$B$1:$AQ$1,0),FALSE)</f>
        <v>0</v>
      </c>
      <c r="Z400">
        <f>VLOOKUP($B400,'Tillförd energi'!$B$1:$AI$720,MATCH(Z$1,'Tillförd energi'!$B$1:$AQ$1,0),FALSE)</f>
        <v>0</v>
      </c>
      <c r="AA400">
        <f>VLOOKUP($B400,'Tillförd energi'!$B$1:$AI$720,MATCH(AA$1,'Tillförd energi'!$B$1:$AQ$1,0),FALSE)</f>
        <v>0</v>
      </c>
      <c r="AB400">
        <f>VLOOKUP($B400,'Tillförd energi'!$B$1:$AI$720,MATCH(AB$1,'Tillförd energi'!$B$1:$AQ$1,0),FALSE)</f>
        <v>0</v>
      </c>
      <c r="AC400">
        <f>VLOOKUP($B400,'Tillförd energi'!$B$1:$AI$720,MATCH(AC$1,'Tillförd energi'!$B$1:$AQ$1,0),FALSE)</f>
        <v>3.8</v>
      </c>
      <c r="AD400">
        <f>VLOOKUP($B400,'Tillförd energi'!$B$1:$AI$720,MATCH(AD$1,'Tillförd energi'!$B$1:$AQ$1,0),FALSE)</f>
        <v>0</v>
      </c>
      <c r="AE400">
        <f>VLOOKUP($B400,'Tillförd energi'!$B$1:$AI$720,MATCH(AE$1,'Tillförd energi'!$B$1:$AQ$1,0),FALSE)</f>
        <v>0</v>
      </c>
      <c r="AF400">
        <f>VLOOKUP($B400,'Tillförd energi'!$B$1:$AI$720,MATCH(AF$1,'Tillförd energi'!$B$1:$AQ$1,0),FALSE)</f>
        <v>0.76500000000000001</v>
      </c>
      <c r="AG400">
        <f>IFERROR(VLOOKUP(B400,Miljö!$B$1:$AC$550,MATCH("Köpt mängd produktionsspecifik fjärrvärme:",Miljö!$B$1:$AC$1,0),FALSE)/1,0)</f>
        <v>0</v>
      </c>
      <c r="AI400">
        <f t="shared" si="138"/>
        <v>35.858000000000004</v>
      </c>
      <c r="AJ400">
        <f t="shared" si="139"/>
        <v>35.858000000000004</v>
      </c>
      <c r="AK400">
        <f>IF(ISERROR(1/VLOOKUP($B400,Leveranser!$B$1:$S$499,MATCH("Såld värme (GWh)",Leveranser!$B$1:$S$1,0),FALSE)),"",VLOOKUP($B400,Leveranser!$B$1:$S$499,MATCH("Såld värme (GWh)",Leveranser!$B$1:$S$1,0),FALSE))</f>
        <v>25.5</v>
      </c>
      <c r="AL400">
        <f>VLOOKUP($B400,Leveranser!$B$1:$Y$499,MATCH("Totalt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114">
        <f t="shared" si="140"/>
        <v>0.71113837916225098</v>
      </c>
      <c r="AP400" t="str">
        <f>IFERROR(VLOOKUP($B400,Miljövärden!$B$2:$H$600,7,FALSE),"Nej, saknas")</f>
        <v>Ja</v>
      </c>
      <c r="AQ400" t="str">
        <f>IFERROR(VLOOKUP($B400,Miljövärden!$B$2:$H$600,6,FALSE),"Nej, saknas")</f>
        <v>Ja</v>
      </c>
      <c r="AU400">
        <f t="shared" si="141"/>
        <v>0.76500000000000001</v>
      </c>
      <c r="AV400">
        <f t="shared" si="142"/>
        <v>0</v>
      </c>
      <c r="AW400">
        <f t="shared" si="143"/>
        <v>31.193000000000001</v>
      </c>
      <c r="AX400">
        <f t="shared" si="144"/>
        <v>0</v>
      </c>
      <c r="AZ400">
        <f t="shared" si="145"/>
        <v>31.193000000000001</v>
      </c>
      <c r="BC400">
        <f t="shared" si="146"/>
        <v>0.1</v>
      </c>
      <c r="BD400">
        <f t="shared" si="147"/>
        <v>0</v>
      </c>
      <c r="BE400">
        <f t="shared" si="148"/>
        <v>31.193000000000001</v>
      </c>
      <c r="BF400">
        <f t="shared" si="149"/>
        <v>3.8</v>
      </c>
      <c r="BG400">
        <f t="shared" si="150"/>
        <v>0.76500000000000001</v>
      </c>
      <c r="BH400">
        <f>VLOOKUP(B400,Miljö!$B$1:$BX$482,MATCH("Fossilandel för ursprungspecificerad el ()",Miljö!$B$1:$I$1,0),FALSE)</f>
        <v>0.47</v>
      </c>
      <c r="BI400">
        <f>VLOOKUP(B400,Miljö!$B$1:$BX$482,MATCH("Kärnkraftsandel för ursprungsspecificerad el ()",Miljö!$B$1:$O$1,0),FALSE)</f>
        <v>0.48170000000000002</v>
      </c>
      <c r="BJ400">
        <f t="shared" si="151"/>
        <v>0</v>
      </c>
      <c r="BK400" t="str">
        <f>VLOOKUP(B400,Miljö!$B$1:$P$482,MATCH("Fossil andel i procent (%)",Miljö!$B$1:$P$1,0),FALSE)</f>
        <v>ET</v>
      </c>
      <c r="BL400">
        <f t="shared" si="152"/>
        <v>35.858000000000004</v>
      </c>
      <c r="BO400" s="21">
        <f t="shared" si="153"/>
        <v>1.2815829103686763E-2</v>
      </c>
      <c r="BP400" s="115">
        <f t="shared" si="154"/>
        <v>1.027666071727369E-2</v>
      </c>
      <c r="BQ400" s="115">
        <f t="shared" si="155"/>
        <v>0.87093394779407651</v>
      </c>
      <c r="BR400" s="115">
        <f t="shared" si="156"/>
        <v>0.10597356238496289</v>
      </c>
      <c r="BT400" s="116">
        <f t="shared" si="157"/>
        <v>0.99999999999999989</v>
      </c>
      <c r="BW400" s="115">
        <f>IF(AP400="Ja",VLOOKUP(B400,Miljövärden!$B$2:$H$600,MATCH("Total andel fossilt",Miljövärden!$B$2:$H$2,0),FALSE),"")</f>
        <v>1.28158E-2</v>
      </c>
      <c r="BX400" s="116">
        <f t="shared" si="158"/>
        <v>-2.9103686762649295E-8</v>
      </c>
      <c r="BZ400">
        <f t="shared" si="159"/>
        <v>-2.9103686762649295E-8</v>
      </c>
      <c r="CA400" s="115">
        <f t="shared" si="160"/>
        <v>0</v>
      </c>
    </row>
    <row r="401" spans="1:79">
      <c r="A401" t="s">
        <v>621</v>
      </c>
      <c r="B401" t="s">
        <v>622</v>
      </c>
      <c r="C401">
        <f>VLOOKUP($B401,'Tillförd energi'!$B$1:$AI$720,MATCH(C$1,'Tillförd energi'!$B$1:$AQ$1,0),FALSE)</f>
        <v>0</v>
      </c>
      <c r="D401">
        <f>VLOOKUP($B401,'Tillförd energi'!$B$1:$AI$720,MATCH(D$1,'Tillförd energi'!$B$1:$AQ$1,0),FALSE)</f>
        <v>0.5</v>
      </c>
      <c r="E401">
        <f>VLOOKUP($B401,'Tillförd energi'!$B$1:$AI$720,MATCH(E$1,'Tillförd energi'!$B$1:$AQ$1,0),FALSE)</f>
        <v>0</v>
      </c>
      <c r="F401">
        <f>VLOOKUP($B401,'Tillförd energi'!$B$1:$AI$720,MATCH(F$1,'Tillförd energi'!$B$1:$AQ$1,0),FALSE)</f>
        <v>0</v>
      </c>
      <c r="G401">
        <f>VLOOKUP($B401,'Tillförd energi'!$B$1:$AI$720,MATCH(G$1,'Tillförd energi'!$B$1:$AQ$1,0),FALSE)</f>
        <v>0</v>
      </c>
      <c r="H401">
        <f>VLOOKUP($B401,'Tillförd energi'!$B$1:$AI$720,MATCH(H$1,'Tillförd energi'!$B$1:$AQ$1,0),FALSE)</f>
        <v>0</v>
      </c>
      <c r="I401">
        <f>VLOOKUP($B401,'Tillförd energi'!$B$1:$AI$720,MATCH(I$1,'Tillförd energi'!$B$1:$AQ$1,0),FALSE)</f>
        <v>0</v>
      </c>
      <c r="J401">
        <f>VLOOKUP($B401,'Tillförd energi'!$B$1:$AI$720,MATCH(J$1,'Tillförd energi'!$B$1:$AQ$1,0),FALSE)</f>
        <v>0</v>
      </c>
      <c r="K401">
        <f>VLOOKUP($B401,'Tillförd energi'!$B$1:$AI$720,MATCH(K$1,'Tillförd energi'!$B$1:$AQ$1,0),FALSE)</f>
        <v>0</v>
      </c>
      <c r="L401">
        <f>VLOOKUP($B401,'Tillförd energi'!$B$1:$AI$720,MATCH(L$1,'Tillförd energi'!$B$1:$AQ$1,0),FALSE)</f>
        <v>0</v>
      </c>
      <c r="M401">
        <f>VLOOKUP($B401,'Tillförd energi'!$B$1:$AI$720,MATCH(M$1,'Tillförd energi'!$B$1:$AQ$1,0),FALSE)</f>
        <v>0</v>
      </c>
      <c r="N401">
        <f>VLOOKUP($B401,'Tillförd energi'!$B$1:$AI$720,MATCH(N$1,'Tillförd energi'!$B$1:$AQ$1,0),FALSE)</f>
        <v>0</v>
      </c>
      <c r="O401">
        <f>VLOOKUP($B401,'Tillförd energi'!$B$1:$AI$720,MATCH(O$1,'Tillförd energi'!$B$1:$AQ$1,0),FALSE)</f>
        <v>0</v>
      </c>
      <c r="P401">
        <f>VLOOKUP($B401,'Tillförd energi'!$B$1:$AI$720,MATCH(P$1,'Tillförd energi'!$B$1:$AQ$1,0),FALSE)</f>
        <v>0</v>
      </c>
      <c r="Q401">
        <f>VLOOKUP($B401,'Tillförd energi'!$B$1:$AI$720,MATCH(Q$1,'Tillförd energi'!$B$1:$AQ$1,0),FALSE)</f>
        <v>52.1</v>
      </c>
      <c r="R401">
        <f>VLOOKUP($B401,'Tillförd energi'!$B$1:$AI$720,MATCH(R$1,'Tillförd energi'!$B$1:$AQ$1,0),FALSE)</f>
        <v>0</v>
      </c>
      <c r="S401">
        <f>VLOOKUP($B401,'Tillförd energi'!$B$1:$AI$720,MATCH(S$1,'Tillförd energi'!$B$1:$AQ$1,0),FALSE)</f>
        <v>0</v>
      </c>
      <c r="T401">
        <f>VLOOKUP($B401,'Tillförd energi'!$B$1:$AI$720,MATCH(T$1,'Tillförd energi'!$B$1:$AQ$1,0),FALSE)</f>
        <v>0</v>
      </c>
      <c r="U401">
        <f>VLOOKUP($B401,'Tillförd energi'!$B$1:$AI$720,MATCH(U$1,'Tillförd energi'!$B$1:$AQ$1,0),FALSE)</f>
        <v>0</v>
      </c>
      <c r="V401">
        <f>VLOOKUP($B401,'Tillförd energi'!$B$1:$AI$720,MATCH(V$1,'Tillförd energi'!$B$1:$AQ$1,0),FALSE)</f>
        <v>0</v>
      </c>
      <c r="W401">
        <f>VLOOKUP($B401,'Tillförd energi'!$B$1:$AI$720,MATCH(W$1,'Tillförd energi'!$B$1:$AQ$1,0),FALSE)</f>
        <v>0</v>
      </c>
      <c r="X401">
        <f>VLOOKUP($B401,'Tillförd energi'!$B$1:$AI$720,MATCH(X$1,'Tillförd energi'!$B$1:$AQ$1,0),FALSE)</f>
        <v>0</v>
      </c>
      <c r="Y401">
        <f>VLOOKUP($B401,'Tillförd energi'!$B$1:$AI$720,MATCH(Y$1,'Tillförd energi'!$B$1:$AQ$1,0),FALSE)</f>
        <v>0</v>
      </c>
      <c r="Z401">
        <f>VLOOKUP($B401,'Tillförd energi'!$B$1:$AI$720,MATCH(Z$1,'Tillförd energi'!$B$1:$AQ$1,0),FALSE)</f>
        <v>0</v>
      </c>
      <c r="AA401">
        <f>VLOOKUP($B401,'Tillförd energi'!$B$1:$AI$720,MATCH(AA$1,'Tillförd energi'!$B$1:$AQ$1,0),FALSE)</f>
        <v>0</v>
      </c>
      <c r="AB401">
        <f>VLOOKUP($B401,'Tillförd energi'!$B$1:$AI$720,MATCH(AB$1,'Tillförd energi'!$B$1:$AQ$1,0),FALSE)</f>
        <v>0</v>
      </c>
      <c r="AC401">
        <f>VLOOKUP($B401,'Tillförd energi'!$B$1:$AI$720,MATCH(AC$1,'Tillförd energi'!$B$1:$AQ$1,0),FALSE)</f>
        <v>0</v>
      </c>
      <c r="AD401">
        <f>VLOOKUP($B401,'Tillförd energi'!$B$1:$AI$720,MATCH(AD$1,'Tillförd energi'!$B$1:$AQ$1,0),FALSE)</f>
        <v>0</v>
      </c>
      <c r="AE401">
        <f>VLOOKUP($B401,'Tillförd energi'!$B$1:$AI$720,MATCH(AE$1,'Tillförd energi'!$B$1:$AQ$1,0),FALSE)</f>
        <v>0</v>
      </c>
      <c r="AF401">
        <f>VLOOKUP($B401,'Tillförd energi'!$B$1:$AI$720,MATCH(AF$1,'Tillförd energi'!$B$1:$AQ$1,0),FALSE)</f>
        <v>1.2989999999999999</v>
      </c>
      <c r="AG401">
        <f>IFERROR(VLOOKUP(B401,Miljö!$B$1:$AC$550,MATCH("Köpt mängd produktionsspecifik fjärrvärme:",Miljö!$B$1:$AC$1,0),FALSE)/1,0)</f>
        <v>0</v>
      </c>
      <c r="AI401">
        <f t="shared" si="138"/>
        <v>53.899000000000001</v>
      </c>
      <c r="AJ401">
        <f t="shared" si="139"/>
        <v>53.899000000000001</v>
      </c>
      <c r="AK401">
        <f>IF(ISERROR(1/VLOOKUP($B401,Leveranser!$B$1:$S$499,MATCH("Såld värme (GWh)",Leveranser!$B$1:$S$1,0),FALSE)),"",VLOOKUP($B401,Leveranser!$B$1:$S$499,MATCH("Såld värme (GWh)",Leveranser!$B$1:$S$1,0),FALSE))</f>
        <v>43.3</v>
      </c>
      <c r="AL401">
        <f>VLOOKUP($B401,Leveranser!$B$1:$Y$499,MATCH("Totalt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114">
        <f t="shared" si="140"/>
        <v>0.80335442215996578</v>
      </c>
      <c r="AP401" t="str">
        <f>IFERROR(VLOOKUP($B401,Miljövärden!$B$2:$H$600,7,FALSE),"Nej, saknas")</f>
        <v>Ja</v>
      </c>
      <c r="AQ401" t="str">
        <f>IFERROR(VLOOKUP($B401,Miljövärden!$B$2:$H$600,6,FALSE),"Nej, saknas")</f>
        <v>Nej</v>
      </c>
      <c r="AU401">
        <f t="shared" si="141"/>
        <v>1.2989999999999999</v>
      </c>
      <c r="AV401">
        <f t="shared" si="142"/>
        <v>0</v>
      </c>
      <c r="AW401">
        <f t="shared" si="143"/>
        <v>52.1</v>
      </c>
      <c r="AX401">
        <f t="shared" si="144"/>
        <v>0</v>
      </c>
      <c r="AZ401">
        <f t="shared" si="145"/>
        <v>52.1</v>
      </c>
      <c r="BC401">
        <f t="shared" si="146"/>
        <v>0.5</v>
      </c>
      <c r="BD401">
        <f t="shared" si="147"/>
        <v>0</v>
      </c>
      <c r="BE401">
        <f t="shared" si="148"/>
        <v>52.1</v>
      </c>
      <c r="BF401">
        <f t="shared" si="149"/>
        <v>0</v>
      </c>
      <c r="BG401">
        <f t="shared" si="150"/>
        <v>1.2989999999999999</v>
      </c>
      <c r="BH401">
        <f>VLOOKUP(B401,Miljö!$B$1:$BX$482,MATCH("Fossilandel för ursprungspecificerad el ()",Miljö!$B$1:$I$1,0),FALSE)</f>
        <v>0.47</v>
      </c>
      <c r="BI401">
        <f>VLOOKUP(B401,Miljö!$B$1:$BX$482,MATCH("Kärnkraftsandel för ursprungsspecificerad el ()",Miljö!$B$1:$O$1,0),FALSE)</f>
        <v>0.48170000000000002</v>
      </c>
      <c r="BJ401">
        <f t="shared" si="151"/>
        <v>0</v>
      </c>
      <c r="BK401" t="str">
        <f>VLOOKUP(B401,Miljö!$B$1:$P$482,MATCH("Fossil andel i procent (%)",Miljö!$B$1:$P$1,0),FALSE)</f>
        <v>ET</v>
      </c>
      <c r="BL401">
        <f t="shared" si="152"/>
        <v>53.899000000000001</v>
      </c>
      <c r="BO401" s="21">
        <f t="shared" si="153"/>
        <v>2.0603907308113317E-2</v>
      </c>
      <c r="BP401" s="115">
        <f t="shared" si="154"/>
        <v>1.1609274754633667E-2</v>
      </c>
      <c r="BQ401" s="115">
        <f t="shared" si="155"/>
        <v>0.96778681793725296</v>
      </c>
      <c r="BR401" s="115">
        <f t="shared" si="156"/>
        <v>0</v>
      </c>
      <c r="BT401" s="116">
        <f t="shared" si="157"/>
        <v>1</v>
      </c>
      <c r="BW401" s="115">
        <f>IF(AP401="Ja",VLOOKUP(B401,Miljövärden!$B$2:$H$600,MATCH("Total andel fossilt",Miljövärden!$B$2:$H$2,0),FALSE),"")</f>
        <v>2.0603900000000001E-2</v>
      </c>
      <c r="BX401" s="116">
        <f t="shared" si="158"/>
        <v>-7.30811331589587E-9</v>
      </c>
      <c r="BZ401">
        <f t="shared" si="159"/>
        <v>-7.30811331589587E-9</v>
      </c>
      <c r="CA401" s="115">
        <f t="shared" si="160"/>
        <v>0</v>
      </c>
    </row>
    <row r="402" spans="1:79">
      <c r="A402" t="s">
        <v>625</v>
      </c>
      <c r="B402" t="s">
        <v>626</v>
      </c>
      <c r="C402">
        <f>VLOOKUP($B402,'Tillförd energi'!$B$1:$AI$720,MATCH(C$1,'Tillförd energi'!$B$1:$AQ$1,0),FALSE)</f>
        <v>0</v>
      </c>
      <c r="D402">
        <f>VLOOKUP($B402,'Tillförd energi'!$B$1:$AI$720,MATCH(D$1,'Tillförd energi'!$B$1:$AQ$1,0),FALSE)</f>
        <v>9.9799999999999993E-3</v>
      </c>
      <c r="E402">
        <f>VLOOKUP($B402,'Tillförd energi'!$B$1:$AI$720,MATCH(E$1,'Tillförd energi'!$B$1:$AQ$1,0),FALSE)</f>
        <v>0</v>
      </c>
      <c r="F402">
        <f>VLOOKUP($B402,'Tillförd energi'!$B$1:$AI$720,MATCH(F$1,'Tillförd energi'!$B$1:$AQ$1,0),FALSE)</f>
        <v>0</v>
      </c>
      <c r="G402">
        <f>VLOOKUP($B402,'Tillförd energi'!$B$1:$AI$720,MATCH(G$1,'Tillförd energi'!$B$1:$AQ$1,0),FALSE)</f>
        <v>0</v>
      </c>
      <c r="H402">
        <f>VLOOKUP($B402,'Tillförd energi'!$B$1:$AI$720,MATCH(H$1,'Tillförd energi'!$B$1:$AQ$1,0),FALSE)</f>
        <v>0</v>
      </c>
      <c r="I402">
        <f>VLOOKUP($B402,'Tillförd energi'!$B$1:$AI$720,MATCH(I$1,'Tillförd energi'!$B$1:$AQ$1,0),FALSE)</f>
        <v>0</v>
      </c>
      <c r="J402">
        <f>VLOOKUP($B402,'Tillförd energi'!$B$1:$AI$720,MATCH(J$1,'Tillförd energi'!$B$1:$AQ$1,0),FALSE)</f>
        <v>0</v>
      </c>
      <c r="K402">
        <f>VLOOKUP($B402,'Tillförd energi'!$B$1:$AI$720,MATCH(K$1,'Tillförd energi'!$B$1:$AQ$1,0),FALSE)</f>
        <v>0</v>
      </c>
      <c r="L402">
        <f>VLOOKUP($B402,'Tillförd energi'!$B$1:$AI$720,MATCH(L$1,'Tillförd energi'!$B$1:$AQ$1,0),FALSE)</f>
        <v>0</v>
      </c>
      <c r="M402">
        <f>VLOOKUP($B402,'Tillförd energi'!$B$1:$AI$720,MATCH(M$1,'Tillförd energi'!$B$1:$AQ$1,0),FALSE)</f>
        <v>0</v>
      </c>
      <c r="N402">
        <f>VLOOKUP($B402,'Tillförd energi'!$B$1:$AI$720,MATCH(N$1,'Tillförd energi'!$B$1:$AQ$1,0),FALSE)</f>
        <v>0</v>
      </c>
      <c r="O402">
        <f>VLOOKUP($B402,'Tillförd energi'!$B$1:$AI$720,MATCH(O$1,'Tillförd energi'!$B$1:$AQ$1,0),FALSE)</f>
        <v>0</v>
      </c>
      <c r="P402">
        <f>VLOOKUP($B402,'Tillförd energi'!$B$1:$AI$720,MATCH(P$1,'Tillförd energi'!$B$1:$AQ$1,0),FALSE)</f>
        <v>6.6179399999999999</v>
      </c>
      <c r="Q402">
        <f>VLOOKUP($B402,'Tillförd energi'!$B$1:$AI$720,MATCH(Q$1,'Tillförd energi'!$B$1:$AQ$1,0),FALSE)</f>
        <v>0</v>
      </c>
      <c r="R402">
        <f>VLOOKUP($B402,'Tillförd energi'!$B$1:$AI$720,MATCH(R$1,'Tillförd energi'!$B$1:$AQ$1,0),FALSE)</f>
        <v>0</v>
      </c>
      <c r="S402">
        <f>VLOOKUP($B402,'Tillförd energi'!$B$1:$AI$720,MATCH(S$1,'Tillförd energi'!$B$1:$AQ$1,0),FALSE)</f>
        <v>0</v>
      </c>
      <c r="T402">
        <f>VLOOKUP($B402,'Tillförd energi'!$B$1:$AI$720,MATCH(T$1,'Tillförd energi'!$B$1:$AQ$1,0),FALSE)</f>
        <v>0</v>
      </c>
      <c r="U402">
        <f>VLOOKUP($B402,'Tillförd energi'!$B$1:$AI$720,MATCH(U$1,'Tillförd energi'!$B$1:$AQ$1,0),FALSE)</f>
        <v>0</v>
      </c>
      <c r="V402">
        <f>VLOOKUP($B402,'Tillförd energi'!$B$1:$AI$720,MATCH(V$1,'Tillförd energi'!$B$1:$AQ$1,0),FALSE)</f>
        <v>0</v>
      </c>
      <c r="W402">
        <f>VLOOKUP($B402,'Tillförd energi'!$B$1:$AI$720,MATCH(W$1,'Tillförd energi'!$B$1:$AQ$1,0),FALSE)</f>
        <v>1.6532100000000001</v>
      </c>
      <c r="X402">
        <f>VLOOKUP($B402,'Tillförd energi'!$B$1:$AI$720,MATCH(X$1,'Tillförd energi'!$B$1:$AQ$1,0),FALSE)</f>
        <v>0</v>
      </c>
      <c r="Y402">
        <f>VLOOKUP($B402,'Tillförd energi'!$B$1:$AI$720,MATCH(Y$1,'Tillförd energi'!$B$1:$AQ$1,0),FALSE)</f>
        <v>0</v>
      </c>
      <c r="Z402">
        <f>VLOOKUP($B402,'Tillförd energi'!$B$1:$AI$720,MATCH(Z$1,'Tillförd energi'!$B$1:$AQ$1,0),FALSE)</f>
        <v>0.36959999999999998</v>
      </c>
      <c r="AA402">
        <f>VLOOKUP($B402,'Tillförd energi'!$B$1:$AI$720,MATCH(AA$1,'Tillförd energi'!$B$1:$AQ$1,0),FALSE)</f>
        <v>0</v>
      </c>
      <c r="AB402">
        <f>VLOOKUP($B402,'Tillförd energi'!$B$1:$AI$720,MATCH(AB$1,'Tillförd energi'!$B$1:$AQ$1,0),FALSE)</f>
        <v>0</v>
      </c>
      <c r="AC402">
        <f>VLOOKUP($B402,'Tillförd energi'!$B$1:$AI$720,MATCH(AC$1,'Tillförd energi'!$B$1:$AQ$1,0),FALSE)</f>
        <v>0</v>
      </c>
      <c r="AD402">
        <f>VLOOKUP($B402,'Tillförd energi'!$B$1:$AI$720,MATCH(AD$1,'Tillförd energi'!$B$1:$AQ$1,0),FALSE)</f>
        <v>0</v>
      </c>
      <c r="AE402">
        <f>VLOOKUP($B402,'Tillförd energi'!$B$1:$AI$720,MATCH(AE$1,'Tillförd energi'!$B$1:$AQ$1,0),FALSE)</f>
        <v>0</v>
      </c>
      <c r="AF402">
        <f>VLOOKUP($B402,'Tillförd energi'!$B$1:$AI$720,MATCH(AF$1,'Tillförd energi'!$B$1:$AQ$1,0),FALSE)</f>
        <v>0.29609000000000002</v>
      </c>
      <c r="AG402">
        <f>IFERROR(VLOOKUP(B402,Miljö!$B$1:$AC$550,MATCH("Köpt mängd produktionsspecifik fjärrvärme:",Miljö!$B$1:$AC$1,0),FALSE)/1,0)</f>
        <v>0</v>
      </c>
      <c r="AI402">
        <f t="shared" si="138"/>
        <v>8.9468199999999989</v>
      </c>
      <c r="AJ402">
        <f t="shared" si="139"/>
        <v>8.9468199999999989</v>
      </c>
      <c r="AK402">
        <f>IF(ISERROR(1/VLOOKUP($B402,Leveranser!$B$1:$S$499,MATCH("Såld värme (GWh)",Leveranser!$B$1:$S$1,0),FALSE)),"",VLOOKUP($B402,Leveranser!$B$1:$S$499,MATCH("Såld värme (GWh)",Leveranser!$B$1:$S$1,0),FALSE))</f>
        <v>5.98</v>
      </c>
      <c r="AL402">
        <f>VLOOKUP($B402,Leveranser!$B$1:$Y$499,MATCH("Totalt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114">
        <f t="shared" si="140"/>
        <v>0.668393909791412</v>
      </c>
      <c r="AP402" t="str">
        <f>IFERROR(VLOOKUP($B402,Miljövärden!$B$2:$H$600,7,FALSE),"Nej, saknas")</f>
        <v>Ja</v>
      </c>
      <c r="AQ402" t="str">
        <f>IFERROR(VLOOKUP($B402,Miljövärden!$B$2:$H$600,6,FALSE),"Nej, saknas")</f>
        <v>Ja</v>
      </c>
      <c r="AU402">
        <f t="shared" si="141"/>
        <v>0.66569</v>
      </c>
      <c r="AV402">
        <f t="shared" si="142"/>
        <v>0</v>
      </c>
      <c r="AW402">
        <f t="shared" si="143"/>
        <v>6.6179399999999999</v>
      </c>
      <c r="AX402">
        <f t="shared" si="144"/>
        <v>0</v>
      </c>
      <c r="AZ402">
        <f t="shared" si="145"/>
        <v>8.2711500000000004</v>
      </c>
      <c r="BC402">
        <f t="shared" si="146"/>
        <v>9.9799999999999993E-3</v>
      </c>
      <c r="BD402">
        <f t="shared" si="147"/>
        <v>0</v>
      </c>
      <c r="BE402">
        <f t="shared" si="148"/>
        <v>8.2711500000000004</v>
      </c>
      <c r="BF402">
        <f t="shared" si="149"/>
        <v>0</v>
      </c>
      <c r="BG402">
        <f t="shared" si="150"/>
        <v>0.66569</v>
      </c>
      <c r="BH402">
        <f>VLOOKUP(B402,Miljö!$B$1:$BX$482,MATCH("Fossilandel för ursprungspecificerad el ()",Miljö!$B$1:$I$1,0),FALSE)</f>
        <v>0.17</v>
      </c>
      <c r="BI402">
        <f>VLOOKUP(B402,Miljö!$B$1:$BX$482,MATCH("Kärnkraftsandel för ursprungsspecificerad el ()",Miljö!$B$1:$O$1,0),FALSE)</f>
        <v>0</v>
      </c>
      <c r="BJ402">
        <f t="shared" si="151"/>
        <v>0</v>
      </c>
      <c r="BK402" t="str">
        <f>VLOOKUP(B402,Miljö!$B$1:$P$482,MATCH("Fossil andel i procent (%)",Miljö!$B$1:$P$1,0),FALSE)</f>
        <v>ET</v>
      </c>
      <c r="BL402">
        <f t="shared" si="152"/>
        <v>8.9468200000000007</v>
      </c>
      <c r="BO402" s="21">
        <f t="shared" si="153"/>
        <v>1.3764365439340459E-2</v>
      </c>
      <c r="BP402" s="115">
        <f t="shared" si="154"/>
        <v>0</v>
      </c>
      <c r="BQ402" s="115">
        <f t="shared" si="155"/>
        <v>0.98623563456065944</v>
      </c>
      <c r="BR402" s="115">
        <f t="shared" si="156"/>
        <v>0</v>
      </c>
      <c r="BT402" s="116">
        <f t="shared" si="157"/>
        <v>0.99999999999999989</v>
      </c>
      <c r="BW402" s="115">
        <f>IF(AP402="Ja",VLOOKUP(B402,Miljövärden!$B$2:$H$600,MATCH("Total andel fossilt",Miljövärden!$B$2:$H$2,0),FALSE),"")</f>
        <v>1.37643E-2</v>
      </c>
      <c r="BX402" s="116">
        <f t="shared" si="158"/>
        <v>-6.5439340458592343E-8</v>
      </c>
      <c r="BZ402">
        <f t="shared" si="159"/>
        <v>-6.5439340458592343E-8</v>
      </c>
      <c r="CA402" s="115">
        <f t="shared" si="160"/>
        <v>0</v>
      </c>
    </row>
    <row r="403" spans="1:79">
      <c r="A403" t="s">
        <v>625</v>
      </c>
      <c r="B403" t="s">
        <v>627</v>
      </c>
      <c r="C403">
        <f>VLOOKUP($B403,'Tillförd energi'!$B$1:$AI$720,MATCH(C$1,'Tillförd energi'!$B$1:$AQ$1,0),FALSE)</f>
        <v>0</v>
      </c>
      <c r="D403">
        <f>VLOOKUP($B403,'Tillförd energi'!$B$1:$AI$720,MATCH(D$1,'Tillförd energi'!$B$1:$AQ$1,0),FALSE)</f>
        <v>3.0000000000000001E-3</v>
      </c>
      <c r="E403">
        <f>VLOOKUP($B403,'Tillförd energi'!$B$1:$AI$720,MATCH(E$1,'Tillförd energi'!$B$1:$AQ$1,0),FALSE)</f>
        <v>0</v>
      </c>
      <c r="F403">
        <f>VLOOKUP($B403,'Tillförd energi'!$B$1:$AI$720,MATCH(F$1,'Tillförd energi'!$B$1:$AQ$1,0),FALSE)</f>
        <v>0</v>
      </c>
      <c r="G403">
        <f>VLOOKUP($B403,'Tillförd energi'!$B$1:$AI$720,MATCH(G$1,'Tillförd energi'!$B$1:$AQ$1,0),FALSE)</f>
        <v>0</v>
      </c>
      <c r="H403">
        <f>VLOOKUP($B403,'Tillförd energi'!$B$1:$AI$720,MATCH(H$1,'Tillförd energi'!$B$1:$AQ$1,0),FALSE)</f>
        <v>0</v>
      </c>
      <c r="I403">
        <f>VLOOKUP($B403,'Tillförd energi'!$B$1:$AI$720,MATCH(I$1,'Tillförd energi'!$B$1:$AQ$1,0),FALSE)</f>
        <v>0</v>
      </c>
      <c r="J403">
        <f>VLOOKUP($B403,'Tillförd energi'!$B$1:$AI$720,MATCH(J$1,'Tillförd energi'!$B$1:$AQ$1,0),FALSE)</f>
        <v>0</v>
      </c>
      <c r="K403">
        <f>VLOOKUP($B403,'Tillförd energi'!$B$1:$AI$720,MATCH(K$1,'Tillförd energi'!$B$1:$AQ$1,0),FALSE)</f>
        <v>0</v>
      </c>
      <c r="L403">
        <f>VLOOKUP($B403,'Tillförd energi'!$B$1:$AI$720,MATCH(L$1,'Tillförd energi'!$B$1:$AQ$1,0),FALSE)</f>
        <v>0</v>
      </c>
      <c r="M403">
        <f>VLOOKUP($B403,'Tillförd energi'!$B$1:$AI$720,MATCH(M$1,'Tillförd energi'!$B$1:$AQ$1,0),FALSE)</f>
        <v>0</v>
      </c>
      <c r="N403">
        <f>VLOOKUP($B403,'Tillförd energi'!$B$1:$AI$720,MATCH(N$1,'Tillförd energi'!$B$1:$AQ$1,0),FALSE)</f>
        <v>0</v>
      </c>
      <c r="O403">
        <f>VLOOKUP($B403,'Tillförd energi'!$B$1:$AI$720,MATCH(O$1,'Tillförd energi'!$B$1:$AQ$1,0),FALSE)</f>
        <v>0</v>
      </c>
      <c r="P403">
        <f>VLOOKUP($B403,'Tillförd energi'!$B$1:$AI$720,MATCH(P$1,'Tillförd energi'!$B$1:$AQ$1,0),FALSE)</f>
        <v>4.7939999999999996</v>
      </c>
      <c r="Q403">
        <f>VLOOKUP($B403,'Tillförd energi'!$B$1:$AI$720,MATCH(Q$1,'Tillförd energi'!$B$1:$AQ$1,0),FALSE)</f>
        <v>0</v>
      </c>
      <c r="R403">
        <f>VLOOKUP($B403,'Tillförd energi'!$B$1:$AI$720,MATCH(R$1,'Tillförd energi'!$B$1:$AQ$1,0),FALSE)</f>
        <v>0</v>
      </c>
      <c r="S403">
        <f>VLOOKUP($B403,'Tillförd energi'!$B$1:$AI$720,MATCH(S$1,'Tillförd energi'!$B$1:$AQ$1,0),FALSE)</f>
        <v>0</v>
      </c>
      <c r="T403">
        <f>VLOOKUP($B403,'Tillförd energi'!$B$1:$AI$720,MATCH(T$1,'Tillförd energi'!$B$1:$AQ$1,0),FALSE)</f>
        <v>0</v>
      </c>
      <c r="U403">
        <f>VLOOKUP($B403,'Tillförd energi'!$B$1:$AI$720,MATCH(U$1,'Tillförd energi'!$B$1:$AQ$1,0),FALSE)</f>
        <v>0</v>
      </c>
      <c r="V403">
        <f>VLOOKUP($B403,'Tillförd energi'!$B$1:$AI$720,MATCH(V$1,'Tillförd energi'!$B$1:$AQ$1,0),FALSE)</f>
        <v>0</v>
      </c>
      <c r="W403">
        <f>VLOOKUP($B403,'Tillförd energi'!$B$1:$AI$720,MATCH(W$1,'Tillförd energi'!$B$1:$AQ$1,0),FALSE)</f>
        <v>0.40899999999999997</v>
      </c>
      <c r="X403">
        <f>VLOOKUP($B403,'Tillförd energi'!$B$1:$AI$720,MATCH(X$1,'Tillförd energi'!$B$1:$AQ$1,0),FALSE)</f>
        <v>0</v>
      </c>
      <c r="Y403">
        <f>VLOOKUP($B403,'Tillförd energi'!$B$1:$AI$720,MATCH(Y$1,'Tillförd energi'!$B$1:$AQ$1,0),FALSE)</f>
        <v>0</v>
      </c>
      <c r="Z403">
        <f>VLOOKUP($B403,'Tillförd energi'!$B$1:$AI$720,MATCH(Z$1,'Tillförd energi'!$B$1:$AQ$1,0),FALSE)</f>
        <v>0.68899999999999995</v>
      </c>
      <c r="AA403">
        <f>VLOOKUP($B403,'Tillförd energi'!$B$1:$AI$720,MATCH(AA$1,'Tillförd energi'!$B$1:$AQ$1,0),FALSE)</f>
        <v>0</v>
      </c>
      <c r="AB403">
        <f>VLOOKUP($B403,'Tillförd energi'!$B$1:$AI$720,MATCH(AB$1,'Tillförd energi'!$B$1:$AQ$1,0),FALSE)</f>
        <v>0</v>
      </c>
      <c r="AC403">
        <f>VLOOKUP($B403,'Tillförd energi'!$B$1:$AI$720,MATCH(AC$1,'Tillförd energi'!$B$1:$AQ$1,0),FALSE)</f>
        <v>0</v>
      </c>
      <c r="AD403">
        <f>VLOOKUP($B403,'Tillförd energi'!$B$1:$AI$720,MATCH(AD$1,'Tillförd energi'!$B$1:$AQ$1,0),FALSE)</f>
        <v>0</v>
      </c>
      <c r="AE403">
        <f>VLOOKUP($B403,'Tillförd energi'!$B$1:$AI$720,MATCH(AE$1,'Tillförd energi'!$B$1:$AQ$1,0),FALSE)</f>
        <v>0</v>
      </c>
      <c r="AF403">
        <f>VLOOKUP($B403,'Tillförd energi'!$B$1:$AI$720,MATCH(AF$1,'Tillförd energi'!$B$1:$AQ$1,0),FALSE)</f>
        <v>0.13350000000000001</v>
      </c>
      <c r="AG403">
        <f>IFERROR(VLOOKUP(B403,Miljö!$B$1:$AC$550,MATCH("Köpt mängd produktionsspecifik fjärrvärme:",Miljö!$B$1:$AC$1,0),FALSE)/1,0)</f>
        <v>0</v>
      </c>
      <c r="AI403">
        <f t="shared" si="138"/>
        <v>6.0284999999999993</v>
      </c>
      <c r="AJ403">
        <f t="shared" si="139"/>
        <v>6.0284999999999993</v>
      </c>
      <c r="AK403">
        <f>IF(ISERROR(1/VLOOKUP($B403,Leveranser!$B$1:$S$499,MATCH("Såld värme (GWh)",Leveranser!$B$1:$S$1,0),FALSE)),"",VLOOKUP($B403,Leveranser!$B$1:$S$499,MATCH("Såld värme (GWh)",Leveranser!$B$1:$S$1,0),FALSE))</f>
        <v>4.45</v>
      </c>
      <c r="AL403">
        <f>VLOOKUP($B403,Leveranser!$B$1:$Y$499,MATCH("Totalt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114">
        <f t="shared" si="140"/>
        <v>0.73816040474413214</v>
      </c>
      <c r="AP403" t="str">
        <f>IFERROR(VLOOKUP($B403,Miljövärden!$B$2:$H$600,7,FALSE),"Nej, saknas")</f>
        <v>Ja</v>
      </c>
      <c r="AQ403" t="str">
        <f>IFERROR(VLOOKUP($B403,Miljövärden!$B$2:$H$600,6,FALSE),"Nej, saknas")</f>
        <v>Ja</v>
      </c>
      <c r="AU403">
        <f t="shared" si="141"/>
        <v>0.82250000000000001</v>
      </c>
      <c r="AV403">
        <f t="shared" si="142"/>
        <v>0</v>
      </c>
      <c r="AW403">
        <f t="shared" si="143"/>
        <v>4.7939999999999996</v>
      </c>
      <c r="AX403">
        <f t="shared" si="144"/>
        <v>0</v>
      </c>
      <c r="AZ403">
        <f t="shared" si="145"/>
        <v>5.2029999999999994</v>
      </c>
      <c r="BC403">
        <f t="shared" si="146"/>
        <v>3.0000000000000001E-3</v>
      </c>
      <c r="BD403">
        <f t="shared" si="147"/>
        <v>0</v>
      </c>
      <c r="BE403">
        <f t="shared" si="148"/>
        <v>5.2029999999999994</v>
      </c>
      <c r="BF403">
        <f t="shared" si="149"/>
        <v>0</v>
      </c>
      <c r="BG403">
        <f t="shared" si="150"/>
        <v>0.82250000000000001</v>
      </c>
      <c r="BH403">
        <f>VLOOKUP(B403,Miljö!$B$1:$BX$482,MATCH("Fossilandel för ursprungspecificerad el ()",Miljö!$B$1:$I$1,0),FALSE)</f>
        <v>0.17</v>
      </c>
      <c r="BI403">
        <f>VLOOKUP(B403,Miljö!$B$1:$BX$482,MATCH("Kärnkraftsandel för ursprungsspecificerad el ()",Miljö!$B$1:$O$1,0),FALSE)</f>
        <v>0</v>
      </c>
      <c r="BJ403">
        <f t="shared" si="151"/>
        <v>0</v>
      </c>
      <c r="BK403" t="str">
        <f>VLOOKUP(B403,Miljö!$B$1:$P$482,MATCH("Fossil andel i procent (%)",Miljö!$B$1:$P$1,0),FALSE)</f>
        <v>ET</v>
      </c>
      <c r="BL403">
        <f t="shared" si="152"/>
        <v>6.0284999999999993</v>
      </c>
      <c r="BO403" s="21">
        <f t="shared" si="153"/>
        <v>2.369163141743386E-2</v>
      </c>
      <c r="BP403" s="115">
        <f t="shared" si="154"/>
        <v>0</v>
      </c>
      <c r="BQ403" s="115">
        <f t="shared" si="155"/>
        <v>0.97630836858256609</v>
      </c>
      <c r="BR403" s="115">
        <f t="shared" si="156"/>
        <v>0</v>
      </c>
      <c r="BT403" s="116">
        <f t="shared" si="157"/>
        <v>1</v>
      </c>
      <c r="BW403" s="115">
        <f>IF(AP403="Ja",VLOOKUP(B403,Miljövärden!$B$2:$H$600,MATCH("Total andel fossilt",Miljövärden!$B$2:$H$2,0),FALSE),"")</f>
        <v>2.36916E-2</v>
      </c>
      <c r="BX403" s="116">
        <f t="shared" si="158"/>
        <v>-3.1417433859343147E-8</v>
      </c>
      <c r="BZ403">
        <f t="shared" si="159"/>
        <v>-3.1417433859343147E-8</v>
      </c>
      <c r="CA403" s="115">
        <f t="shared" si="160"/>
        <v>0</v>
      </c>
    </row>
    <row r="404" spans="1:79">
      <c r="A404" t="s">
        <v>625</v>
      </c>
      <c r="B404" t="s">
        <v>628</v>
      </c>
      <c r="C404">
        <f>VLOOKUP($B404,'Tillförd energi'!$B$1:$AI$720,MATCH(C$1,'Tillförd energi'!$B$1:$AQ$1,0),FALSE)</f>
        <v>0</v>
      </c>
      <c r="D404">
        <f>VLOOKUP($B404,'Tillförd energi'!$B$1:$AI$720,MATCH(D$1,'Tillförd energi'!$B$1:$AQ$1,0),FALSE)</f>
        <v>0.13191</v>
      </c>
      <c r="E404">
        <f>VLOOKUP($B404,'Tillförd energi'!$B$1:$AI$720,MATCH(E$1,'Tillförd energi'!$B$1:$AQ$1,0),FALSE)</f>
        <v>0</v>
      </c>
      <c r="F404">
        <f>VLOOKUP($B404,'Tillförd energi'!$B$1:$AI$720,MATCH(F$1,'Tillförd energi'!$B$1:$AQ$1,0),FALSE)</f>
        <v>0</v>
      </c>
      <c r="G404">
        <f>VLOOKUP($B404,'Tillförd energi'!$B$1:$AI$720,MATCH(G$1,'Tillförd energi'!$B$1:$AQ$1,0),FALSE)</f>
        <v>0</v>
      </c>
      <c r="H404">
        <f>VLOOKUP($B404,'Tillförd energi'!$B$1:$AI$720,MATCH(H$1,'Tillförd energi'!$B$1:$AQ$1,0),FALSE)</f>
        <v>0</v>
      </c>
      <c r="I404">
        <f>VLOOKUP($B404,'Tillförd energi'!$B$1:$AI$720,MATCH(I$1,'Tillförd energi'!$B$1:$AQ$1,0),FALSE)</f>
        <v>0</v>
      </c>
      <c r="J404">
        <f>VLOOKUP($B404,'Tillförd energi'!$B$1:$AI$720,MATCH(J$1,'Tillförd energi'!$B$1:$AQ$1,0),FALSE)</f>
        <v>0</v>
      </c>
      <c r="K404">
        <f>VLOOKUP($B404,'Tillförd energi'!$B$1:$AI$720,MATCH(K$1,'Tillförd energi'!$B$1:$AQ$1,0),FALSE)</f>
        <v>0</v>
      </c>
      <c r="L404">
        <f>VLOOKUP($B404,'Tillförd energi'!$B$1:$AI$720,MATCH(L$1,'Tillförd energi'!$B$1:$AQ$1,0),FALSE)</f>
        <v>0</v>
      </c>
      <c r="M404">
        <f>VLOOKUP($B404,'Tillförd energi'!$B$1:$AI$720,MATCH(M$1,'Tillförd energi'!$B$1:$AQ$1,0),FALSE)</f>
        <v>0</v>
      </c>
      <c r="N404">
        <f>VLOOKUP($B404,'Tillförd energi'!$B$1:$AI$720,MATCH(N$1,'Tillförd energi'!$B$1:$AQ$1,0),FALSE)</f>
        <v>0</v>
      </c>
      <c r="O404">
        <f>VLOOKUP($B404,'Tillförd energi'!$B$1:$AI$720,MATCH(O$1,'Tillförd energi'!$B$1:$AQ$1,0),FALSE)</f>
        <v>0</v>
      </c>
      <c r="P404">
        <f>VLOOKUP($B404,'Tillförd energi'!$B$1:$AI$720,MATCH(P$1,'Tillförd energi'!$B$1:$AQ$1,0),FALSE)</f>
        <v>0</v>
      </c>
      <c r="Q404">
        <f>VLOOKUP($B404,'Tillförd energi'!$B$1:$AI$720,MATCH(Q$1,'Tillförd energi'!$B$1:$AQ$1,0),FALSE)</f>
        <v>1.69882</v>
      </c>
      <c r="R404">
        <f>VLOOKUP($B404,'Tillförd energi'!$B$1:$AI$720,MATCH(R$1,'Tillförd energi'!$B$1:$AQ$1,0),FALSE)</f>
        <v>0</v>
      </c>
      <c r="S404">
        <f>VLOOKUP($B404,'Tillförd energi'!$B$1:$AI$720,MATCH(S$1,'Tillförd energi'!$B$1:$AQ$1,0),FALSE)</f>
        <v>0</v>
      </c>
      <c r="T404">
        <f>VLOOKUP($B404,'Tillförd energi'!$B$1:$AI$720,MATCH(T$1,'Tillförd energi'!$B$1:$AQ$1,0),FALSE)</f>
        <v>0</v>
      </c>
      <c r="U404">
        <f>VLOOKUP($B404,'Tillförd energi'!$B$1:$AI$720,MATCH(U$1,'Tillförd energi'!$B$1:$AQ$1,0),FALSE)</f>
        <v>0</v>
      </c>
      <c r="V404">
        <f>VLOOKUP($B404,'Tillförd energi'!$B$1:$AI$720,MATCH(V$1,'Tillförd energi'!$B$1:$AQ$1,0),FALSE)</f>
        <v>0</v>
      </c>
      <c r="W404">
        <f>VLOOKUP($B404,'Tillförd energi'!$B$1:$AI$720,MATCH(W$1,'Tillförd energi'!$B$1:$AQ$1,0),FALSE)</f>
        <v>0</v>
      </c>
      <c r="X404">
        <f>VLOOKUP($B404,'Tillförd energi'!$B$1:$AI$720,MATCH(X$1,'Tillförd energi'!$B$1:$AQ$1,0),FALSE)</f>
        <v>0</v>
      </c>
      <c r="Y404">
        <f>VLOOKUP($B404,'Tillförd energi'!$B$1:$AI$720,MATCH(Y$1,'Tillförd energi'!$B$1:$AQ$1,0),FALSE)</f>
        <v>0</v>
      </c>
      <c r="Z404">
        <f>VLOOKUP($B404,'Tillförd energi'!$B$1:$AI$720,MATCH(Z$1,'Tillförd energi'!$B$1:$AQ$1,0),FALSE)</f>
        <v>0</v>
      </c>
      <c r="AA404">
        <f>VLOOKUP($B404,'Tillförd energi'!$B$1:$AI$720,MATCH(AA$1,'Tillförd energi'!$B$1:$AQ$1,0),FALSE)</f>
        <v>0</v>
      </c>
      <c r="AB404">
        <f>VLOOKUP($B404,'Tillförd energi'!$B$1:$AI$720,MATCH(AB$1,'Tillförd energi'!$B$1:$AQ$1,0),FALSE)</f>
        <v>0</v>
      </c>
      <c r="AC404">
        <f>VLOOKUP($B404,'Tillförd energi'!$B$1:$AI$720,MATCH(AC$1,'Tillförd energi'!$B$1:$AQ$1,0),FALSE)</f>
        <v>0</v>
      </c>
      <c r="AD404">
        <f>VLOOKUP($B404,'Tillförd energi'!$B$1:$AI$720,MATCH(AD$1,'Tillförd energi'!$B$1:$AQ$1,0),FALSE)</f>
        <v>5.7510000000000003</v>
      </c>
      <c r="AE404">
        <f>VLOOKUP($B404,'Tillförd energi'!$B$1:$AI$720,MATCH(AE$1,'Tillförd energi'!$B$1:$AQ$1,0),FALSE)</f>
        <v>0</v>
      </c>
      <c r="AF404">
        <f>VLOOKUP($B404,'Tillförd energi'!$B$1:$AI$720,MATCH(AF$1,'Tillförd energi'!$B$1:$AQ$1,0),FALSE)</f>
        <v>0.1767</v>
      </c>
      <c r="AG404">
        <f>IFERROR(VLOOKUP(B404,Miljö!$B$1:$AC$550,MATCH("Köpt mängd produktionsspecifik fjärrvärme:",Miljö!$B$1:$AC$1,0),FALSE)/1,0)</f>
        <v>0</v>
      </c>
      <c r="AI404">
        <f t="shared" si="138"/>
        <v>7.7584300000000006</v>
      </c>
      <c r="AJ404">
        <f t="shared" si="139"/>
        <v>7.7584300000000006</v>
      </c>
      <c r="AK404">
        <f>IF(ISERROR(1/VLOOKUP($B404,Leveranser!$B$1:$S$499,MATCH("Såld värme (GWh)",Leveranser!$B$1:$S$1,0),FALSE)),"",VLOOKUP($B404,Leveranser!$B$1:$S$499,MATCH("Såld värme (GWh)",Leveranser!$B$1:$S$1,0),FALSE))</f>
        <v>5.89</v>
      </c>
      <c r="AL404">
        <f>VLOOKUP($B404,Leveranser!$B$1:$Y$499,MATCH("Totalt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114">
        <f t="shared" si="140"/>
        <v>0.75917421437069088</v>
      </c>
      <c r="AP404" t="str">
        <f>IFERROR(VLOOKUP($B404,Miljövärden!$B$2:$H$600,7,FALSE),"Nej, saknas")</f>
        <v>Ja</v>
      </c>
      <c r="AQ404" t="str">
        <f>IFERROR(VLOOKUP($B404,Miljövärden!$B$2:$H$600,6,FALSE),"Nej, saknas")</f>
        <v>Ja</v>
      </c>
      <c r="AU404">
        <f t="shared" si="141"/>
        <v>0.1767</v>
      </c>
      <c r="AV404">
        <f t="shared" si="142"/>
        <v>0</v>
      </c>
      <c r="AW404">
        <f t="shared" si="143"/>
        <v>1.69882</v>
      </c>
      <c r="AX404">
        <f t="shared" si="144"/>
        <v>0</v>
      </c>
      <c r="AZ404">
        <f t="shared" si="145"/>
        <v>1.69882</v>
      </c>
      <c r="BC404">
        <f t="shared" si="146"/>
        <v>0.13191</v>
      </c>
      <c r="BD404">
        <f t="shared" si="147"/>
        <v>0</v>
      </c>
      <c r="BE404">
        <f t="shared" si="148"/>
        <v>1.69882</v>
      </c>
      <c r="BF404">
        <f t="shared" si="149"/>
        <v>5.7510000000000003</v>
      </c>
      <c r="BG404">
        <f t="shared" si="150"/>
        <v>0.1767</v>
      </c>
      <c r="BH404">
        <f>VLOOKUP(B404,Miljö!$B$1:$BX$482,MATCH("Fossilandel för ursprungspecificerad el ()",Miljö!$B$1:$I$1,0),FALSE)</f>
        <v>0.47</v>
      </c>
      <c r="BI404">
        <f>VLOOKUP(B404,Miljö!$B$1:$BX$482,MATCH("Kärnkraftsandel för ursprungsspecificerad el ()",Miljö!$B$1:$O$1,0),FALSE)</f>
        <v>0.48170000000000002</v>
      </c>
      <c r="BJ404">
        <f t="shared" si="151"/>
        <v>0</v>
      </c>
      <c r="BK404" t="str">
        <f>VLOOKUP(B404,Miljö!$B$1:$P$482,MATCH("Fossil andel i procent (%)",Miljö!$B$1:$P$1,0),FALSE)</f>
        <v>ET</v>
      </c>
      <c r="BL404">
        <f t="shared" si="152"/>
        <v>7.7584300000000006</v>
      </c>
      <c r="BO404" s="21">
        <f t="shared" si="153"/>
        <v>2.7706507631054221E-2</v>
      </c>
      <c r="BP404" s="115">
        <f t="shared" si="154"/>
        <v>1.0970826571870854E-2</v>
      </c>
      <c r="BQ404" s="115">
        <f t="shared" si="155"/>
        <v>0.22006444731730518</v>
      </c>
      <c r="BR404" s="115">
        <f t="shared" si="156"/>
        <v>0.74125821847976969</v>
      </c>
      <c r="BT404" s="116">
        <f t="shared" si="157"/>
        <v>1</v>
      </c>
      <c r="BW404" s="115">
        <f>IF(AP404="Ja",VLOOKUP(B404,Miljövärden!$B$2:$H$600,MATCH("Total andel fossilt",Miljövärden!$B$2:$H$2,0),FALSE),"")</f>
        <v>2.7706499999999998E-2</v>
      </c>
      <c r="BX404" s="116">
        <f t="shared" si="158"/>
        <v>-7.6310542225510591E-9</v>
      </c>
      <c r="BZ404">
        <f t="shared" si="159"/>
        <v>-7.6310542225510591E-9</v>
      </c>
      <c r="CA404" s="115">
        <f t="shared" si="160"/>
        <v>0</v>
      </c>
    </row>
    <row r="405" spans="1:79">
      <c r="A405" t="s">
        <v>625</v>
      </c>
      <c r="B405" t="s">
        <v>629</v>
      </c>
      <c r="C405">
        <f>VLOOKUP($B405,'Tillförd energi'!$B$1:$AI$720,MATCH(C$1,'Tillförd energi'!$B$1:$AQ$1,0),FALSE)</f>
        <v>0</v>
      </c>
      <c r="D405">
        <f>VLOOKUP($B405,'Tillförd energi'!$B$1:$AI$720,MATCH(D$1,'Tillförd energi'!$B$1:$AQ$1,0),FALSE)</f>
        <v>1.6140000000000002E-2</v>
      </c>
      <c r="E405">
        <f>VLOOKUP($B405,'Tillförd energi'!$B$1:$AI$720,MATCH(E$1,'Tillförd energi'!$B$1:$AQ$1,0),FALSE)</f>
        <v>0</v>
      </c>
      <c r="F405">
        <f>VLOOKUP($B405,'Tillförd energi'!$B$1:$AI$720,MATCH(F$1,'Tillförd energi'!$B$1:$AQ$1,0),FALSE)</f>
        <v>0</v>
      </c>
      <c r="G405">
        <f>VLOOKUP($B405,'Tillförd energi'!$B$1:$AI$720,MATCH(G$1,'Tillförd energi'!$B$1:$AQ$1,0),FALSE)</f>
        <v>0</v>
      </c>
      <c r="H405">
        <f>VLOOKUP($B405,'Tillförd energi'!$B$1:$AI$720,MATCH(H$1,'Tillförd energi'!$B$1:$AQ$1,0),FALSE)</f>
        <v>0</v>
      </c>
      <c r="I405">
        <f>VLOOKUP($B405,'Tillförd energi'!$B$1:$AI$720,MATCH(I$1,'Tillförd energi'!$B$1:$AQ$1,0),FALSE)</f>
        <v>0</v>
      </c>
      <c r="J405">
        <f>VLOOKUP($B405,'Tillförd energi'!$B$1:$AI$720,MATCH(J$1,'Tillförd energi'!$B$1:$AQ$1,0),FALSE)</f>
        <v>0</v>
      </c>
      <c r="K405">
        <f>VLOOKUP($B405,'Tillförd energi'!$B$1:$AI$720,MATCH(K$1,'Tillförd energi'!$B$1:$AQ$1,0),FALSE)</f>
        <v>0</v>
      </c>
      <c r="L405">
        <f>VLOOKUP($B405,'Tillförd energi'!$B$1:$AI$720,MATCH(L$1,'Tillförd energi'!$B$1:$AQ$1,0),FALSE)</f>
        <v>0</v>
      </c>
      <c r="M405">
        <f>VLOOKUP($B405,'Tillförd energi'!$B$1:$AI$720,MATCH(M$1,'Tillförd energi'!$B$1:$AQ$1,0),FALSE)</f>
        <v>0</v>
      </c>
      <c r="N405">
        <f>VLOOKUP($B405,'Tillförd energi'!$B$1:$AI$720,MATCH(N$1,'Tillförd energi'!$B$1:$AQ$1,0),FALSE)</f>
        <v>0</v>
      </c>
      <c r="O405">
        <f>VLOOKUP($B405,'Tillförd energi'!$B$1:$AI$720,MATCH(O$1,'Tillförd energi'!$B$1:$AQ$1,0),FALSE)</f>
        <v>0</v>
      </c>
      <c r="P405">
        <f>VLOOKUP($B405,'Tillförd energi'!$B$1:$AI$720,MATCH(P$1,'Tillförd energi'!$B$1:$AQ$1,0),FALSE)</f>
        <v>0</v>
      </c>
      <c r="Q405">
        <f>VLOOKUP($B405,'Tillförd energi'!$B$1:$AI$720,MATCH(Q$1,'Tillförd energi'!$B$1:$AQ$1,0),FALSE)</f>
        <v>0</v>
      </c>
      <c r="R405">
        <f>VLOOKUP($B405,'Tillförd energi'!$B$1:$AI$720,MATCH(R$1,'Tillförd energi'!$B$1:$AQ$1,0),FALSE)</f>
        <v>0.61329999999999996</v>
      </c>
      <c r="S405">
        <f>VLOOKUP($B405,'Tillförd energi'!$B$1:$AI$720,MATCH(S$1,'Tillförd energi'!$B$1:$AQ$1,0),FALSE)</f>
        <v>0</v>
      </c>
      <c r="T405">
        <f>VLOOKUP($B405,'Tillförd energi'!$B$1:$AI$720,MATCH(T$1,'Tillförd energi'!$B$1:$AQ$1,0),FALSE)</f>
        <v>0</v>
      </c>
      <c r="U405">
        <f>VLOOKUP($B405,'Tillförd energi'!$B$1:$AI$720,MATCH(U$1,'Tillförd energi'!$B$1:$AQ$1,0),FALSE)</f>
        <v>0</v>
      </c>
      <c r="V405">
        <f>VLOOKUP($B405,'Tillförd energi'!$B$1:$AI$720,MATCH(V$1,'Tillförd energi'!$B$1:$AQ$1,0),FALSE)</f>
        <v>0</v>
      </c>
      <c r="W405">
        <f>VLOOKUP($B405,'Tillförd energi'!$B$1:$AI$720,MATCH(W$1,'Tillförd energi'!$B$1:$AQ$1,0),FALSE)</f>
        <v>0</v>
      </c>
      <c r="X405">
        <f>VLOOKUP($B405,'Tillförd energi'!$B$1:$AI$720,MATCH(X$1,'Tillförd energi'!$B$1:$AQ$1,0),FALSE)</f>
        <v>0</v>
      </c>
      <c r="Y405">
        <f>VLOOKUP($B405,'Tillförd energi'!$B$1:$AI$720,MATCH(Y$1,'Tillförd energi'!$B$1:$AQ$1,0),FALSE)</f>
        <v>0</v>
      </c>
      <c r="Z405">
        <f>VLOOKUP($B405,'Tillförd energi'!$B$1:$AI$720,MATCH(Z$1,'Tillförd energi'!$B$1:$AQ$1,0),FALSE)</f>
        <v>0</v>
      </c>
      <c r="AA405">
        <f>VLOOKUP($B405,'Tillförd energi'!$B$1:$AI$720,MATCH(AA$1,'Tillförd energi'!$B$1:$AQ$1,0),FALSE)</f>
        <v>0</v>
      </c>
      <c r="AB405">
        <f>VLOOKUP($B405,'Tillförd energi'!$B$1:$AI$720,MATCH(AB$1,'Tillförd energi'!$B$1:$AQ$1,0),FALSE)</f>
        <v>0</v>
      </c>
      <c r="AC405">
        <f>VLOOKUP($B405,'Tillförd energi'!$B$1:$AI$720,MATCH(AC$1,'Tillförd energi'!$B$1:$AQ$1,0),FALSE)</f>
        <v>0</v>
      </c>
      <c r="AD405">
        <f>VLOOKUP($B405,'Tillförd energi'!$B$1:$AI$720,MATCH(AD$1,'Tillförd energi'!$B$1:$AQ$1,0),FALSE)</f>
        <v>0</v>
      </c>
      <c r="AE405">
        <f>VLOOKUP($B405,'Tillförd energi'!$B$1:$AI$720,MATCH(AE$1,'Tillförd energi'!$B$1:$AQ$1,0),FALSE)</f>
        <v>0</v>
      </c>
      <c r="AF405">
        <f>VLOOKUP($B405,'Tillförd energi'!$B$1:$AI$720,MATCH(AF$1,'Tillförd energi'!$B$1:$AQ$1,0),FALSE)</f>
        <v>2.3429999999999999E-2</v>
      </c>
      <c r="AG405">
        <f>IFERROR(VLOOKUP(B405,Miljö!$B$1:$AC$550,MATCH("Köpt mängd produktionsspecifik fjärrvärme:",Miljö!$B$1:$AC$1,0),FALSE)/1,0)</f>
        <v>0</v>
      </c>
      <c r="AI405">
        <f t="shared" si="138"/>
        <v>0.65286999999999995</v>
      </c>
      <c r="AJ405">
        <f t="shared" si="139"/>
        <v>0.65286999999999995</v>
      </c>
      <c r="AK405">
        <f>IF(ISERROR(1/VLOOKUP($B405,Leveranser!$B$1:$S$499,MATCH("Såld värme (GWh)",Leveranser!$B$1:$S$1,0),FALSE)),"",VLOOKUP($B405,Leveranser!$B$1:$S$499,MATCH("Såld värme (GWh)",Leveranser!$B$1:$S$1,0),FALSE))</f>
        <v>0.4</v>
      </c>
      <c r="AL405">
        <f>VLOOKUP($B405,Leveranser!$B$1:$Y$499,MATCH("Totalt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114">
        <f t="shared" si="140"/>
        <v>0.61267940018686728</v>
      </c>
      <c r="AP405" t="str">
        <f>IFERROR(VLOOKUP($B405,Miljövärden!$B$2:$H$600,7,FALSE),"Nej, saknas")</f>
        <v>Ja</v>
      </c>
      <c r="AQ405" t="str">
        <f>IFERROR(VLOOKUP($B405,Miljövärden!$B$2:$H$600,6,FALSE),"Nej, saknas")</f>
        <v>Ja</v>
      </c>
      <c r="AU405">
        <f t="shared" si="141"/>
        <v>2.3429999999999999E-2</v>
      </c>
      <c r="AV405">
        <f t="shared" si="142"/>
        <v>0</v>
      </c>
      <c r="AW405">
        <f t="shared" si="143"/>
        <v>0</v>
      </c>
      <c r="AX405">
        <f t="shared" si="144"/>
        <v>0.61329999999999996</v>
      </c>
      <c r="AZ405">
        <f t="shared" si="145"/>
        <v>0.61329999999999996</v>
      </c>
      <c r="BC405">
        <f t="shared" si="146"/>
        <v>1.6140000000000002E-2</v>
      </c>
      <c r="BD405">
        <f t="shared" si="147"/>
        <v>0</v>
      </c>
      <c r="BE405">
        <f t="shared" si="148"/>
        <v>0.61329999999999996</v>
      </c>
      <c r="BF405">
        <f t="shared" si="149"/>
        <v>0</v>
      </c>
      <c r="BG405">
        <f t="shared" si="150"/>
        <v>2.3429999999999999E-2</v>
      </c>
      <c r="BH405">
        <f>VLOOKUP(B405,Miljö!$B$1:$BX$482,MATCH("Fossilandel för ursprungspecificerad el ()",Miljö!$B$1:$I$1,0),FALSE)</f>
        <v>0.17</v>
      </c>
      <c r="BI405">
        <f>VLOOKUP(B405,Miljö!$B$1:$BX$482,MATCH("Kärnkraftsandel för ursprungsspecificerad el ()",Miljö!$B$1:$O$1,0),FALSE)</f>
        <v>0</v>
      </c>
      <c r="BJ405">
        <f t="shared" si="151"/>
        <v>0</v>
      </c>
      <c r="BK405" t="str">
        <f>VLOOKUP(B405,Miljö!$B$1:$P$482,MATCH("Fossil andel i procent (%)",Miljö!$B$1:$P$1,0),FALSE)</f>
        <v>ET</v>
      </c>
      <c r="BL405">
        <f t="shared" si="152"/>
        <v>0.65286999999999995</v>
      </c>
      <c r="BO405" s="21">
        <f t="shared" si="153"/>
        <v>3.0822522094750875E-2</v>
      </c>
      <c r="BP405" s="115">
        <f t="shared" si="154"/>
        <v>0</v>
      </c>
      <c r="BQ405" s="115">
        <f t="shared" si="155"/>
        <v>0.96917747790524922</v>
      </c>
      <c r="BR405" s="115">
        <f t="shared" si="156"/>
        <v>0</v>
      </c>
      <c r="BT405" s="116">
        <f t="shared" si="157"/>
        <v>1</v>
      </c>
      <c r="BW405" s="115">
        <f>IF(AP405="Ja",VLOOKUP(B405,Miljövärden!$B$2:$H$600,MATCH("Total andel fossilt",Miljövärden!$B$2:$H$2,0),FALSE),"")</f>
        <v>3.0822499999999999E-2</v>
      </c>
      <c r="BX405" s="116">
        <f t="shared" si="158"/>
        <v>-2.2094750876111569E-8</v>
      </c>
      <c r="BZ405">
        <f t="shared" si="159"/>
        <v>-2.2094750876111569E-8</v>
      </c>
      <c r="CA405" s="115">
        <f t="shared" si="160"/>
        <v>0</v>
      </c>
    </row>
    <row r="406" spans="1:79">
      <c r="A406" t="s">
        <v>625</v>
      </c>
      <c r="B406" t="s">
        <v>630</v>
      </c>
      <c r="C406">
        <f>VLOOKUP($B406,'Tillförd energi'!$B$1:$AI$720,MATCH(C$1,'Tillförd energi'!$B$1:$AQ$1,0),FALSE)</f>
        <v>0</v>
      </c>
      <c r="D406">
        <f>VLOOKUP($B406,'Tillförd energi'!$B$1:$AI$720,MATCH(D$1,'Tillförd energi'!$B$1:$AQ$1,0),FALSE)</f>
        <v>2.5134300000000001</v>
      </c>
      <c r="E406">
        <f>VLOOKUP($B406,'Tillförd energi'!$B$1:$AI$720,MATCH(E$1,'Tillförd energi'!$B$1:$AQ$1,0),FALSE)</f>
        <v>0</v>
      </c>
      <c r="F406">
        <f>VLOOKUP($B406,'Tillförd energi'!$B$1:$AI$720,MATCH(F$1,'Tillförd energi'!$B$1:$AQ$1,0),FALSE)</f>
        <v>0.56618400000000002</v>
      </c>
      <c r="G406">
        <f>VLOOKUP($B406,'Tillförd energi'!$B$1:$AI$720,MATCH(G$1,'Tillförd energi'!$B$1:$AQ$1,0),FALSE)</f>
        <v>0</v>
      </c>
      <c r="H406">
        <f>VLOOKUP($B406,'Tillförd energi'!$B$1:$AI$720,MATCH(H$1,'Tillförd energi'!$B$1:$AQ$1,0),FALSE)</f>
        <v>0</v>
      </c>
      <c r="I406">
        <f>VLOOKUP($B406,'Tillförd energi'!$B$1:$AI$720,MATCH(I$1,'Tillförd energi'!$B$1:$AQ$1,0),FALSE)</f>
        <v>0</v>
      </c>
      <c r="J406">
        <f>VLOOKUP($B406,'Tillförd energi'!$B$1:$AI$720,MATCH(J$1,'Tillförd energi'!$B$1:$AQ$1,0),FALSE)</f>
        <v>1.3546100000000001</v>
      </c>
      <c r="K406">
        <f>VLOOKUP($B406,'Tillförd energi'!$B$1:$AI$720,MATCH(K$1,'Tillförd energi'!$B$1:$AQ$1,0),FALSE)</f>
        <v>0</v>
      </c>
      <c r="L406">
        <f>VLOOKUP($B406,'Tillförd energi'!$B$1:$AI$720,MATCH(L$1,'Tillförd energi'!$B$1:$AQ$1,0),FALSE)</f>
        <v>0</v>
      </c>
      <c r="M406">
        <f>VLOOKUP($B406,'Tillförd energi'!$B$1:$AI$720,MATCH(M$1,'Tillförd energi'!$B$1:$AQ$1,0),FALSE)</f>
        <v>84.363699999999994</v>
      </c>
      <c r="N406">
        <f>VLOOKUP($B406,'Tillförd energi'!$B$1:$AI$720,MATCH(N$1,'Tillförd energi'!$B$1:$AQ$1,0),FALSE)</f>
        <v>3.05741</v>
      </c>
      <c r="O406">
        <f>VLOOKUP($B406,'Tillförd energi'!$B$1:$AI$720,MATCH(O$1,'Tillförd energi'!$B$1:$AQ$1,0),FALSE)</f>
        <v>38.762700000000002</v>
      </c>
      <c r="P406">
        <f>VLOOKUP($B406,'Tillförd energi'!$B$1:$AI$720,MATCH(P$1,'Tillförd energi'!$B$1:$AQ$1,0),FALSE)</f>
        <v>9.9287299999999998</v>
      </c>
      <c r="Q406">
        <f>VLOOKUP($B406,'Tillförd energi'!$B$1:$AI$720,MATCH(Q$1,'Tillförd energi'!$B$1:$AQ$1,0),FALSE)</f>
        <v>0</v>
      </c>
      <c r="R406">
        <f>VLOOKUP($B406,'Tillförd energi'!$B$1:$AI$720,MATCH(R$1,'Tillförd energi'!$B$1:$AQ$1,0),FALSE)</f>
        <v>0</v>
      </c>
      <c r="S406">
        <f>VLOOKUP($B406,'Tillförd energi'!$B$1:$AI$720,MATCH(S$1,'Tillförd energi'!$B$1:$AQ$1,0),FALSE)</f>
        <v>0</v>
      </c>
      <c r="T406">
        <f>VLOOKUP($B406,'Tillförd energi'!$B$1:$AI$720,MATCH(T$1,'Tillförd energi'!$B$1:$AQ$1,0),FALSE)</f>
        <v>0</v>
      </c>
      <c r="U406">
        <f>VLOOKUP($B406,'Tillförd energi'!$B$1:$AI$720,MATCH(U$1,'Tillförd energi'!$B$1:$AQ$1,0),FALSE)</f>
        <v>0</v>
      </c>
      <c r="V406">
        <f>VLOOKUP($B406,'Tillförd energi'!$B$1:$AI$720,MATCH(V$1,'Tillförd energi'!$B$1:$AQ$1,0),FALSE)</f>
        <v>0</v>
      </c>
      <c r="W406">
        <f>VLOOKUP($B406,'Tillförd energi'!$B$1:$AI$720,MATCH(W$1,'Tillförd energi'!$B$1:$AQ$1,0),FALSE)</f>
        <v>0</v>
      </c>
      <c r="X406">
        <f>VLOOKUP($B406,'Tillförd energi'!$B$1:$AI$720,MATCH(X$1,'Tillförd energi'!$B$1:$AQ$1,0),FALSE)</f>
        <v>0</v>
      </c>
      <c r="Y406">
        <f>VLOOKUP($B406,'Tillförd energi'!$B$1:$AI$720,MATCH(Y$1,'Tillförd energi'!$B$1:$AQ$1,0),FALSE)</f>
        <v>22.568999999999999</v>
      </c>
      <c r="Z406">
        <f>VLOOKUP($B406,'Tillförd energi'!$B$1:$AI$720,MATCH(Z$1,'Tillförd energi'!$B$1:$AQ$1,0),FALSE)</f>
        <v>0</v>
      </c>
      <c r="AA406">
        <f>VLOOKUP($B406,'Tillförd energi'!$B$1:$AI$720,MATCH(AA$1,'Tillförd energi'!$B$1:$AQ$1,0),FALSE)</f>
        <v>0</v>
      </c>
      <c r="AB406">
        <f>VLOOKUP($B406,'Tillförd energi'!$B$1:$AI$720,MATCH(AB$1,'Tillförd energi'!$B$1:$AQ$1,0),FALSE)</f>
        <v>0</v>
      </c>
      <c r="AC406">
        <f>VLOOKUP($B406,'Tillförd energi'!$B$1:$AI$720,MATCH(AC$1,'Tillförd energi'!$B$1:$AQ$1,0),FALSE)</f>
        <v>0</v>
      </c>
      <c r="AD406">
        <f>VLOOKUP($B406,'Tillförd energi'!$B$1:$AI$720,MATCH(AD$1,'Tillförd energi'!$B$1:$AQ$1,0),FALSE)</f>
        <v>0</v>
      </c>
      <c r="AE406">
        <f>VLOOKUP($B406,'Tillförd energi'!$B$1:$AI$720,MATCH(AE$1,'Tillförd energi'!$B$1:$AQ$1,0),FALSE)</f>
        <v>0</v>
      </c>
      <c r="AF406">
        <f>VLOOKUP($B406,'Tillförd energi'!$B$1:$AI$720,MATCH(AF$1,'Tillförd energi'!$B$1:$AQ$1,0),FALSE)</f>
        <v>8.032</v>
      </c>
      <c r="AG406">
        <f>IFERROR(VLOOKUP(B406,Miljö!$B$1:$AC$550,MATCH("Köpt mängd produktionsspecifik fjärrvärme:",Miljö!$B$1:$AC$1,0),FALSE)/1,0)</f>
        <v>0</v>
      </c>
      <c r="AI406">
        <f t="shared" si="138"/>
        <v>171.147764</v>
      </c>
      <c r="AJ406">
        <f t="shared" si="139"/>
        <v>171.147764</v>
      </c>
      <c r="AK406">
        <f>IF(ISERROR(1/VLOOKUP($B406,Leveranser!$B$1:$S$499,MATCH("Såld värme (GWh)",Leveranser!$B$1:$S$1,0),FALSE)),"",VLOOKUP($B406,Leveranser!$B$1:$S$499,MATCH("Såld värme (GWh)",Leveranser!$B$1:$S$1,0),FALSE))</f>
        <v>201.05</v>
      </c>
      <c r="AL406">
        <f>VLOOKUP($B406,Leveranser!$B$1:$Y$499,MATCH("Totalt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114">
        <f t="shared" si="140"/>
        <v>1.1747159022188569</v>
      </c>
      <c r="AP406" t="str">
        <f>IFERROR(VLOOKUP($B406,Miljövärden!$B$2:$H$600,7,FALSE),"Nej, saknas")</f>
        <v>Ja</v>
      </c>
      <c r="AQ406" t="str">
        <f>IFERROR(VLOOKUP($B406,Miljövärden!$B$2:$H$600,6,FALSE),"Nej, saknas")</f>
        <v>Ja</v>
      </c>
      <c r="AU406">
        <f t="shared" si="141"/>
        <v>8.032</v>
      </c>
      <c r="AV406">
        <f t="shared" si="142"/>
        <v>0</v>
      </c>
      <c r="AW406">
        <f t="shared" si="143"/>
        <v>136.11254</v>
      </c>
      <c r="AX406">
        <f t="shared" si="144"/>
        <v>0</v>
      </c>
      <c r="AZ406">
        <f t="shared" si="145"/>
        <v>136.11254</v>
      </c>
      <c r="BC406">
        <f t="shared" si="146"/>
        <v>3.0796140000000003</v>
      </c>
      <c r="BD406">
        <f t="shared" si="147"/>
        <v>22.568999999999999</v>
      </c>
      <c r="BE406">
        <f t="shared" si="148"/>
        <v>136.11254</v>
      </c>
      <c r="BF406">
        <f t="shared" si="149"/>
        <v>1.3546100000000001</v>
      </c>
      <c r="BG406">
        <f t="shared" si="150"/>
        <v>8.032</v>
      </c>
      <c r="BH406">
        <f>VLOOKUP(B406,Miljö!$B$1:$BX$482,MATCH("Fossilandel för ursprungspecificerad el ()",Miljö!$B$1:$I$1,0),FALSE)</f>
        <v>0.17</v>
      </c>
      <c r="BI406">
        <f>VLOOKUP(B406,Miljö!$B$1:$BX$482,MATCH("Kärnkraftsandel för ursprungsspecificerad el ()",Miljö!$B$1:$O$1,0),FALSE)</f>
        <v>0</v>
      </c>
      <c r="BJ406">
        <f t="shared" si="151"/>
        <v>0</v>
      </c>
      <c r="BK406" t="str">
        <f>VLOOKUP(B406,Miljö!$B$1:$P$482,MATCH("Fossil andel i procent (%)",Miljö!$B$1:$P$1,0),FALSE)</f>
        <v>ET</v>
      </c>
      <c r="BL406">
        <f t="shared" si="152"/>
        <v>171.14776400000002</v>
      </c>
      <c r="BO406" s="21">
        <f t="shared" si="153"/>
        <v>2.5972024969020339E-2</v>
      </c>
      <c r="BP406" s="115">
        <f t="shared" si="154"/>
        <v>0.13186850632766664</v>
      </c>
      <c r="BQ406" s="115">
        <f t="shared" si="155"/>
        <v>0.83424461215864898</v>
      </c>
      <c r="BR406" s="115">
        <f t="shared" si="156"/>
        <v>7.914856544663942E-3</v>
      </c>
      <c r="BT406" s="116">
        <f t="shared" si="157"/>
        <v>0.99999999999999989</v>
      </c>
      <c r="BW406" s="115">
        <f>IF(AP406="Ja",VLOOKUP(B406,Miljövärden!$B$2:$H$600,MATCH("Total andel fossilt",Miljövärden!$B$2:$H$2,0),FALSE),"")</f>
        <v>2.5971999999999999E-2</v>
      </c>
      <c r="BX406" s="116">
        <f t="shared" si="158"/>
        <v>-2.4969020340909198E-8</v>
      </c>
      <c r="BZ406">
        <f t="shared" si="159"/>
        <v>-2.4969020340909198E-8</v>
      </c>
      <c r="CA406" s="115">
        <f t="shared" si="160"/>
        <v>0</v>
      </c>
    </row>
    <row r="407" spans="1:79">
      <c r="A407" t="s">
        <v>625</v>
      </c>
      <c r="B407" t="s">
        <v>631</v>
      </c>
      <c r="C407">
        <f>VLOOKUP($B407,'Tillförd energi'!$B$1:$AI$720,MATCH(C$1,'Tillförd energi'!$B$1:$AQ$1,0),FALSE)</f>
        <v>0</v>
      </c>
      <c r="D407">
        <f>VLOOKUP($B407,'Tillförd energi'!$B$1:$AI$720,MATCH(D$1,'Tillförd energi'!$B$1:$AQ$1,0),FALSE)</f>
        <v>2.4850000000000001E-2</v>
      </c>
      <c r="E407">
        <f>VLOOKUP($B407,'Tillförd energi'!$B$1:$AI$720,MATCH(E$1,'Tillförd energi'!$B$1:$AQ$1,0),FALSE)</f>
        <v>0</v>
      </c>
      <c r="F407">
        <f>VLOOKUP($B407,'Tillförd energi'!$B$1:$AI$720,MATCH(F$1,'Tillförd energi'!$B$1:$AQ$1,0),FALSE)</f>
        <v>0.51365300000000003</v>
      </c>
      <c r="G407">
        <f>VLOOKUP($B407,'Tillförd energi'!$B$1:$AI$720,MATCH(G$1,'Tillförd energi'!$B$1:$AQ$1,0),FALSE)</f>
        <v>0</v>
      </c>
      <c r="H407">
        <f>VLOOKUP($B407,'Tillförd energi'!$B$1:$AI$720,MATCH(H$1,'Tillförd energi'!$B$1:$AQ$1,0),FALSE)</f>
        <v>0</v>
      </c>
      <c r="I407">
        <f>VLOOKUP($B407,'Tillförd energi'!$B$1:$AI$720,MATCH(I$1,'Tillförd energi'!$B$1:$AQ$1,0),FALSE)</f>
        <v>0</v>
      </c>
      <c r="J407">
        <f>VLOOKUP($B407,'Tillförd energi'!$B$1:$AI$720,MATCH(J$1,'Tillförd energi'!$B$1:$AQ$1,0),FALSE)</f>
        <v>1.3448500000000001</v>
      </c>
      <c r="K407">
        <f>VLOOKUP($B407,'Tillförd energi'!$B$1:$AI$720,MATCH(K$1,'Tillförd energi'!$B$1:$AQ$1,0),FALSE)</f>
        <v>0</v>
      </c>
      <c r="L407">
        <f>VLOOKUP($B407,'Tillförd energi'!$B$1:$AI$720,MATCH(L$1,'Tillförd energi'!$B$1:$AQ$1,0),FALSE)</f>
        <v>0</v>
      </c>
      <c r="M407">
        <f>VLOOKUP($B407,'Tillförd energi'!$B$1:$AI$720,MATCH(M$1,'Tillförd energi'!$B$1:$AQ$1,0),FALSE)</f>
        <v>87.091999999999999</v>
      </c>
      <c r="N407">
        <f>VLOOKUP($B407,'Tillförd energi'!$B$1:$AI$720,MATCH(N$1,'Tillförd energi'!$B$1:$AQ$1,0),FALSE)</f>
        <v>9.7491099999999999</v>
      </c>
      <c r="O407">
        <f>VLOOKUP($B407,'Tillförd energi'!$B$1:$AI$720,MATCH(O$1,'Tillförd energi'!$B$1:$AQ$1,0),FALSE)</f>
        <v>39.300800000000002</v>
      </c>
      <c r="P407">
        <f>VLOOKUP($B407,'Tillförd energi'!$B$1:$AI$720,MATCH(P$1,'Tillförd energi'!$B$1:$AQ$1,0),FALSE)</f>
        <v>10.066000000000001</v>
      </c>
      <c r="Q407">
        <f>VLOOKUP($B407,'Tillförd energi'!$B$1:$AI$720,MATCH(Q$1,'Tillförd energi'!$B$1:$AQ$1,0),FALSE)</f>
        <v>0</v>
      </c>
      <c r="R407">
        <f>VLOOKUP($B407,'Tillförd energi'!$B$1:$AI$720,MATCH(R$1,'Tillförd energi'!$B$1:$AQ$1,0),FALSE)</f>
        <v>0</v>
      </c>
      <c r="S407">
        <f>VLOOKUP($B407,'Tillförd energi'!$B$1:$AI$720,MATCH(S$1,'Tillförd energi'!$B$1:$AQ$1,0),FALSE)</f>
        <v>0</v>
      </c>
      <c r="T407">
        <f>VLOOKUP($B407,'Tillförd energi'!$B$1:$AI$720,MATCH(T$1,'Tillförd energi'!$B$1:$AQ$1,0),FALSE)</f>
        <v>0</v>
      </c>
      <c r="U407">
        <f>VLOOKUP($B407,'Tillförd energi'!$B$1:$AI$720,MATCH(U$1,'Tillförd energi'!$B$1:$AQ$1,0),FALSE)</f>
        <v>0</v>
      </c>
      <c r="V407">
        <f>VLOOKUP($B407,'Tillförd energi'!$B$1:$AI$720,MATCH(V$1,'Tillförd energi'!$B$1:$AQ$1,0),FALSE)</f>
        <v>0</v>
      </c>
      <c r="W407">
        <f>VLOOKUP($B407,'Tillförd energi'!$B$1:$AI$720,MATCH(W$1,'Tillförd energi'!$B$1:$AQ$1,0),FALSE)</f>
        <v>3.532</v>
      </c>
      <c r="X407">
        <f>VLOOKUP($B407,'Tillförd energi'!$B$1:$AI$720,MATCH(X$1,'Tillförd energi'!$B$1:$AQ$1,0),FALSE)</f>
        <v>0</v>
      </c>
      <c r="Y407">
        <f>VLOOKUP($B407,'Tillförd energi'!$B$1:$AI$720,MATCH(Y$1,'Tillförd energi'!$B$1:$AQ$1,0),FALSE)</f>
        <v>22.272200000000002</v>
      </c>
      <c r="Z407">
        <f>VLOOKUP($B407,'Tillförd energi'!$B$1:$AI$720,MATCH(Z$1,'Tillförd energi'!$B$1:$AQ$1,0),FALSE)</f>
        <v>2.8900000000000002E-3</v>
      </c>
      <c r="AA407">
        <f>VLOOKUP($B407,'Tillförd energi'!$B$1:$AI$720,MATCH(AA$1,'Tillförd energi'!$B$1:$AQ$1,0),FALSE)</f>
        <v>0</v>
      </c>
      <c r="AB407">
        <f>VLOOKUP($B407,'Tillförd energi'!$B$1:$AI$720,MATCH(AB$1,'Tillförd energi'!$B$1:$AQ$1,0),FALSE)</f>
        <v>0</v>
      </c>
      <c r="AC407">
        <f>VLOOKUP($B407,'Tillförd energi'!$B$1:$AI$720,MATCH(AC$1,'Tillförd energi'!$B$1:$AQ$1,0),FALSE)</f>
        <v>76.984999999999999</v>
      </c>
      <c r="AD407">
        <f>VLOOKUP($B407,'Tillförd energi'!$B$1:$AI$720,MATCH(AD$1,'Tillförd energi'!$B$1:$AQ$1,0),FALSE)</f>
        <v>0</v>
      </c>
      <c r="AE407">
        <f>VLOOKUP($B407,'Tillförd energi'!$B$1:$AI$720,MATCH(AE$1,'Tillförd energi'!$B$1:$AQ$1,0),FALSE)</f>
        <v>0</v>
      </c>
      <c r="AF407">
        <f>VLOOKUP($B407,'Tillförd energi'!$B$1:$AI$720,MATCH(AF$1,'Tillförd energi'!$B$1:$AQ$1,0),FALSE)</f>
        <v>8.2742799999999992</v>
      </c>
      <c r="AG407">
        <f>IFERROR(VLOOKUP(B407,Miljö!$B$1:$AC$550,MATCH("Köpt mängd produktionsspecifik fjärrvärme:",Miljö!$B$1:$AC$1,0),FALSE)/1,0)</f>
        <v>0</v>
      </c>
      <c r="AI407">
        <f t="shared" si="138"/>
        <v>259.15763299999998</v>
      </c>
      <c r="AJ407">
        <f t="shared" si="139"/>
        <v>259.15763299999998</v>
      </c>
      <c r="AK407">
        <f>IF(ISERROR(1/VLOOKUP($B407,Leveranser!$B$1:$S$499,MATCH("Såld värme (GWh)",Leveranser!$B$1:$S$1,0),FALSE)),"",VLOOKUP($B407,Leveranser!$B$1:$S$499,MATCH("Såld värme (GWh)",Leveranser!$B$1:$S$1,0),FALSE))</f>
        <v>205.5</v>
      </c>
      <c r="AL407">
        <f>VLOOKUP($B407,Leveranser!$B$1:$Y$499,MATCH("Totalt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114">
        <f t="shared" si="140"/>
        <v>0.79295368467885341</v>
      </c>
      <c r="AP407" t="str">
        <f>IFERROR(VLOOKUP($B407,Miljövärden!$B$2:$H$600,7,FALSE),"Nej, saknas")</f>
        <v>Ja</v>
      </c>
      <c r="AQ407" t="str">
        <f>IFERROR(VLOOKUP($B407,Miljövärden!$B$2:$H$600,6,FALSE),"Nej, saknas")</f>
        <v>Ja</v>
      </c>
      <c r="AU407">
        <f t="shared" si="141"/>
        <v>8.2771699999999999</v>
      </c>
      <c r="AV407">
        <f t="shared" si="142"/>
        <v>0</v>
      </c>
      <c r="AW407">
        <f t="shared" si="143"/>
        <v>146.20791</v>
      </c>
      <c r="AX407">
        <f t="shared" si="144"/>
        <v>0</v>
      </c>
      <c r="AZ407">
        <f t="shared" si="145"/>
        <v>149.73991000000001</v>
      </c>
      <c r="BC407">
        <f t="shared" si="146"/>
        <v>0.53850300000000006</v>
      </c>
      <c r="BD407">
        <f t="shared" si="147"/>
        <v>22.272200000000002</v>
      </c>
      <c r="BE407">
        <f t="shared" si="148"/>
        <v>149.73991000000001</v>
      </c>
      <c r="BF407">
        <f t="shared" si="149"/>
        <v>78.329849999999993</v>
      </c>
      <c r="BG407">
        <f t="shared" si="150"/>
        <v>8.2771699999999999</v>
      </c>
      <c r="BH407">
        <f>VLOOKUP(B407,Miljö!$B$1:$BX$482,MATCH("Fossilandel för ursprungspecificerad el ()",Miljö!$B$1:$I$1,0),FALSE)</f>
        <v>0.17</v>
      </c>
      <c r="BI407">
        <f>VLOOKUP(B407,Miljö!$B$1:$BX$482,MATCH("Kärnkraftsandel för ursprungsspecificerad el ()",Miljö!$B$1:$O$1,0),FALSE)</f>
        <v>0</v>
      </c>
      <c r="BJ407">
        <f t="shared" si="151"/>
        <v>0</v>
      </c>
      <c r="BK407" t="str">
        <f>VLOOKUP(B407,Miljö!$B$1:$P$482,MATCH("Fossil andel i procent (%)",Miljö!$B$1:$P$1,0),FALSE)</f>
        <v>ET</v>
      </c>
      <c r="BL407">
        <f t="shared" si="152"/>
        <v>259.15763299999998</v>
      </c>
      <c r="BO407" s="21">
        <f t="shared" si="153"/>
        <v>7.5074844505930508E-3</v>
      </c>
      <c r="BP407" s="115">
        <f t="shared" si="154"/>
        <v>8.5940744797588134E-2</v>
      </c>
      <c r="BQ407" s="115">
        <f t="shared" si="155"/>
        <v>0.60430387207618941</v>
      </c>
      <c r="BR407" s="115">
        <f t="shared" si="156"/>
        <v>0.30224789867562962</v>
      </c>
      <c r="BT407" s="116">
        <f t="shared" si="157"/>
        <v>1.0000000000000002</v>
      </c>
      <c r="BW407" s="115">
        <f>IF(AP407="Ja",VLOOKUP(B407,Miljövärden!$B$2:$H$600,MATCH("Total andel fossilt",Miljövärden!$B$2:$H$2,0),FALSE),"")</f>
        <v>7.5074699999999996E-3</v>
      </c>
      <c r="BX407" s="116">
        <f t="shared" si="158"/>
        <v>-1.445059305115598E-8</v>
      </c>
      <c r="BZ407">
        <f t="shared" si="159"/>
        <v>-1.445059305115598E-8</v>
      </c>
      <c r="CA407" s="115">
        <f t="shared" si="160"/>
        <v>0</v>
      </c>
    </row>
    <row r="408" spans="1:79">
      <c r="BO408" s="21" t="str">
        <f t="shared" si="153"/>
        <v/>
      </c>
    </row>
    <row r="409" spans="1:79">
      <c r="BO409" s="21" t="str">
        <f t="shared" si="153"/>
        <v/>
      </c>
    </row>
    <row r="414" spans="1:79">
      <c r="A414" s="117" t="s">
        <v>1368</v>
      </c>
      <c r="B414" s="117" t="s">
        <v>1368</v>
      </c>
      <c r="C414" s="121">
        <f>SUMIF($AP$2:$AP$407,"=ja",C2:C407)</f>
        <v>4.9620608080000004</v>
      </c>
      <c r="D414" s="121">
        <f t="shared" ref="D414:AG414" si="161">SUMIF($AP$2:$AP$407,"=ja",D2:D407)</f>
        <v>258.19285420000006</v>
      </c>
      <c r="E414" s="121">
        <f t="shared" si="161"/>
        <v>12.848129999999999</v>
      </c>
      <c r="F414" s="121">
        <f t="shared" si="161"/>
        <v>75.085966300000024</v>
      </c>
      <c r="G414" s="121">
        <f t="shared" si="161"/>
        <v>47.683380000000007</v>
      </c>
      <c r="H414" s="121">
        <f t="shared" si="161"/>
        <v>9.8594399999999993</v>
      </c>
      <c r="I414" s="121">
        <f t="shared" si="161"/>
        <v>13110.514615099997</v>
      </c>
      <c r="J414" s="121">
        <f t="shared" si="161"/>
        <v>348.29974429999987</v>
      </c>
      <c r="K414" s="121">
        <f t="shared" si="161"/>
        <v>747.26</v>
      </c>
      <c r="L414" s="121">
        <f t="shared" si="161"/>
        <v>4003.1760599999998</v>
      </c>
      <c r="M414" s="121">
        <f t="shared" si="161"/>
        <v>2093.2850019999996</v>
      </c>
      <c r="N414" s="121">
        <f t="shared" si="161"/>
        <v>6130.3404460000002</v>
      </c>
      <c r="O414" s="121">
        <f t="shared" si="161"/>
        <v>1322.2135169999999</v>
      </c>
      <c r="P414" s="121">
        <f t="shared" si="161"/>
        <v>3227.9214469999988</v>
      </c>
      <c r="Q414" s="121">
        <f t="shared" si="161"/>
        <v>2271.2047916999995</v>
      </c>
      <c r="R414" s="121">
        <f t="shared" si="161"/>
        <v>1532.0713800000003</v>
      </c>
      <c r="S414" s="121">
        <f t="shared" si="161"/>
        <v>396.35606999999999</v>
      </c>
      <c r="T414" s="121">
        <f t="shared" si="161"/>
        <v>105.11500000000001</v>
      </c>
      <c r="U414" s="121">
        <f t="shared" si="161"/>
        <v>63.971995999999997</v>
      </c>
      <c r="V414" s="121">
        <f t="shared" si="161"/>
        <v>40.177759999999999</v>
      </c>
      <c r="W414" s="121">
        <f t="shared" si="161"/>
        <v>447.99286714999994</v>
      </c>
      <c r="X414" s="121">
        <f t="shared" si="161"/>
        <v>32.3830977</v>
      </c>
      <c r="Y414" s="121">
        <f t="shared" si="161"/>
        <v>463.34096500000004</v>
      </c>
      <c r="Z414" s="121">
        <f t="shared" si="161"/>
        <v>308.07986780000005</v>
      </c>
      <c r="AA414" s="121">
        <f t="shared" si="161"/>
        <v>1207.7976700000002</v>
      </c>
      <c r="AB414" s="121">
        <f t="shared" si="161"/>
        <v>2553.0297999999998</v>
      </c>
      <c r="AC414" s="121">
        <f t="shared" si="161"/>
        <v>5829.1693400000013</v>
      </c>
      <c r="AD414" s="121">
        <f t="shared" si="161"/>
        <v>4355.0938409999999</v>
      </c>
      <c r="AE414" s="121">
        <f t="shared" si="161"/>
        <v>0</v>
      </c>
      <c r="AF414" s="121">
        <f t="shared" si="161"/>
        <v>1489.9229001000024</v>
      </c>
      <c r="AG414" s="121">
        <f t="shared" si="161"/>
        <v>1609.2360000000001</v>
      </c>
      <c r="AI414" s="121">
        <f>SUMIF($AP$2:$AP$407,"=ja",AI2:AI407)+AI411</f>
        <v>52487.350009158021</v>
      </c>
      <c r="AJ414" s="121">
        <f t="shared" ref="AJ414:AM414" si="162">SUMIF($AP$2:$AP$407,"=ja",AJ2:AJ407)+AJ411</f>
        <v>54096.586009158025</v>
      </c>
      <c r="AK414" s="121">
        <f t="shared" si="162"/>
        <v>46324.053725000012</v>
      </c>
      <c r="AL414" s="121">
        <f t="shared" si="162"/>
        <v>1700.5308000000002</v>
      </c>
      <c r="AM414" s="121">
        <f t="shared" si="162"/>
        <v>1413.528</v>
      </c>
      <c r="AU414" s="121">
        <f>SUMIF($AP$2:$AP$407,"=ja",AU2:AU407)</f>
        <v>3005.8004378999985</v>
      </c>
      <c r="AV414" s="121">
        <f t="shared" ref="AV414:AW414" si="163">SUMIF($AP$2:$AP$407,"=ja",AV2:AV407)</f>
        <v>32.3830977</v>
      </c>
      <c r="AW414" s="121">
        <f t="shared" si="163"/>
        <v>15044.965203699992</v>
      </c>
      <c r="AX414" s="121">
        <f t="shared" ref="AX414:AZ414" si="164">SUMIF($AP$2:$AP$407,"=ja",AX2:AX407)</f>
        <v>2097.5144460000006</v>
      </c>
      <c r="AZ414" s="121">
        <f t="shared" si="164"/>
        <v>21666.209434549997</v>
      </c>
      <c r="BP414" s="115"/>
      <c r="BQ414" s="115"/>
      <c r="BW414" s="115"/>
    </row>
    <row r="415" spans="1:79">
      <c r="A415" s="118" t="s">
        <v>1369</v>
      </c>
      <c r="B415" s="118" t="s">
        <v>1370</v>
      </c>
      <c r="C415" s="122">
        <f>SUMIFS(C$2:C$407,$AP$2:$AP$407,"=ja",$AK$2:$AK$407,"&lt;150")</f>
        <v>3.7700800000000002E-4</v>
      </c>
      <c r="D415" s="122">
        <f t="shared" ref="D415:AG415" si="165">SUMIFS(D$2:D$407,$AP$2:$AP$407,"=ja",$AK$2:$AK$407,"&lt;150")</f>
        <v>104.62763199999995</v>
      </c>
      <c r="E415" s="122">
        <f t="shared" si="165"/>
        <v>3.7319999999999998</v>
      </c>
      <c r="F415" s="122">
        <f t="shared" si="165"/>
        <v>5.5077923000000002</v>
      </c>
      <c r="G415" s="122">
        <f t="shared" si="165"/>
        <v>7.667580000000001</v>
      </c>
      <c r="H415" s="122">
        <f t="shared" si="165"/>
        <v>2.4050000000000002</v>
      </c>
      <c r="I415" s="122">
        <f t="shared" si="165"/>
        <v>832.78199509999979</v>
      </c>
      <c r="J415" s="122">
        <f t="shared" si="165"/>
        <v>46.014887299999998</v>
      </c>
      <c r="K415" s="122">
        <f t="shared" si="165"/>
        <v>8.76</v>
      </c>
      <c r="L415" s="122">
        <f t="shared" si="165"/>
        <v>821.15623999999991</v>
      </c>
      <c r="M415" s="122">
        <f t="shared" si="165"/>
        <v>949.84826199999998</v>
      </c>
      <c r="N415" s="122">
        <f t="shared" si="165"/>
        <v>2124.3084159999994</v>
      </c>
      <c r="O415" s="122">
        <f t="shared" si="165"/>
        <v>629.9392469999998</v>
      </c>
      <c r="P415" s="122">
        <f t="shared" si="165"/>
        <v>2027.1507170000011</v>
      </c>
      <c r="Q415" s="122">
        <f t="shared" si="165"/>
        <v>1428.6019216999998</v>
      </c>
      <c r="R415" s="122">
        <f t="shared" si="165"/>
        <v>752.53648999999984</v>
      </c>
      <c r="S415" s="122">
        <f t="shared" si="165"/>
        <v>277.62399999999997</v>
      </c>
      <c r="T415" s="122">
        <f t="shared" si="165"/>
        <v>0</v>
      </c>
      <c r="U415" s="122">
        <f t="shared" si="165"/>
        <v>18.664699999999996</v>
      </c>
      <c r="V415" s="122">
        <f t="shared" si="165"/>
        <v>8.6917600000000004</v>
      </c>
      <c r="W415" s="122">
        <f t="shared" si="165"/>
        <v>144.05241599999999</v>
      </c>
      <c r="X415" s="122">
        <f t="shared" si="165"/>
        <v>24.624357699999997</v>
      </c>
      <c r="Y415" s="122">
        <f t="shared" si="165"/>
        <v>166.14973499999999</v>
      </c>
      <c r="Z415" s="122">
        <f t="shared" si="165"/>
        <v>92.082977799999981</v>
      </c>
      <c r="AA415" s="122">
        <f t="shared" si="165"/>
        <v>15.414670000000001</v>
      </c>
      <c r="AB415" s="122">
        <f t="shared" si="165"/>
        <v>34.319299999999998</v>
      </c>
      <c r="AC415" s="122">
        <f t="shared" si="165"/>
        <v>1045.9953399999997</v>
      </c>
      <c r="AD415" s="122">
        <f t="shared" si="165"/>
        <v>1033.2220590000002</v>
      </c>
      <c r="AE415" s="122">
        <f t="shared" si="165"/>
        <v>0</v>
      </c>
      <c r="AF415" s="122">
        <f t="shared" si="165"/>
        <v>324.96955010000005</v>
      </c>
      <c r="AG415" s="122">
        <f t="shared" si="165"/>
        <v>270.77000000000004</v>
      </c>
      <c r="AI415" s="123">
        <f>SUMIFS(AI$2:AI$408,$AP$2:$AP$408,"=ja",$AK$2:$AK$408,"&lt;150")</f>
        <v>12930.849423007994</v>
      </c>
      <c r="AJ415" s="123">
        <f t="shared" ref="AJ415:AM415" si="166">SUMIFS(AJ$2:AJ$408,$AP$2:$AP$408,"=ja",$AK$2:$AK$408,"&lt;150")</f>
        <v>13201.619423007998</v>
      </c>
      <c r="AK415" s="123">
        <f t="shared" si="166"/>
        <v>9988.6398150000041</v>
      </c>
      <c r="AL415" s="123">
        <f t="shared" si="166"/>
        <v>54.621000000000002</v>
      </c>
      <c r="AM415" s="123">
        <f t="shared" si="166"/>
        <v>3.677</v>
      </c>
      <c r="AU415" s="124">
        <f>SUMIFS(AU$2:AU$407,$AP$2:$AP$407,"=ja",$AK$2:$AK$407,"&lt;150")</f>
        <v>432.46719790000009</v>
      </c>
      <c r="AV415" s="124">
        <f t="shared" ref="AV415:AZ415" si="167">SUMIFS(AV$2:AV$407,$AP$2:$AP$407,"=ja",$AK$2:$AK$407,"&lt;150")</f>
        <v>24.624357699999997</v>
      </c>
      <c r="AW415" s="124">
        <f t="shared" si="167"/>
        <v>7159.848563700004</v>
      </c>
      <c r="AX415" s="124">
        <f t="shared" si="167"/>
        <v>1048.8251900000005</v>
      </c>
      <c r="AZ415" s="124">
        <f t="shared" si="167"/>
        <v>9207.1985274000053</v>
      </c>
      <c r="BP415" s="115"/>
      <c r="BQ415" s="115"/>
      <c r="BW415" s="115"/>
    </row>
    <row r="416" spans="1:79">
      <c r="A416" s="118" t="s">
        <v>1371</v>
      </c>
      <c r="B416" s="118" t="s">
        <v>1372</v>
      </c>
      <c r="C416" s="125">
        <f>SUMIFS(C$2:C$407,$AP$2:$AP$407,"=ja",$AK$2:$AK$407,"&gt;=150",$AK$2:$AK$407,"&lt;=1000")</f>
        <v>3.35114</v>
      </c>
      <c r="D416" s="125">
        <f t="shared" ref="D416:AG416" si="168">SUMIFS(D$2:D$407,$AP$2:$AP$407,"=ja",$AK$2:$AK$407,"&gt;=150",$AK$2:$AK$407,"&lt;=1000")</f>
        <v>88.649342199999992</v>
      </c>
      <c r="E416" s="125">
        <f t="shared" si="168"/>
        <v>9.1161300000000001</v>
      </c>
      <c r="F416" s="125">
        <f t="shared" si="168"/>
        <v>51.522174</v>
      </c>
      <c r="G416" s="125">
        <f t="shared" si="168"/>
        <v>0.97299999999999998</v>
      </c>
      <c r="H416" s="125">
        <f t="shared" si="168"/>
        <v>4.3860000000000001</v>
      </c>
      <c r="I416" s="125">
        <f t="shared" si="168"/>
        <v>5514.2706199999993</v>
      </c>
      <c r="J416" s="125">
        <f t="shared" si="168"/>
        <v>76.652209999999997</v>
      </c>
      <c r="K416" s="125">
        <f t="shared" si="168"/>
        <v>738.5</v>
      </c>
      <c r="L416" s="125">
        <f t="shared" si="168"/>
        <v>2223.00182</v>
      </c>
      <c r="M416" s="125">
        <f t="shared" si="168"/>
        <v>1106.0407</v>
      </c>
      <c r="N416" s="125">
        <f t="shared" si="168"/>
        <v>2552.6279300000006</v>
      </c>
      <c r="O416" s="125">
        <f t="shared" si="168"/>
        <v>662.33247000000006</v>
      </c>
      <c r="P416" s="125">
        <f t="shared" si="168"/>
        <v>984.98784999999975</v>
      </c>
      <c r="Q416" s="125">
        <f t="shared" si="168"/>
        <v>814.13186999999994</v>
      </c>
      <c r="R416" s="125">
        <f t="shared" si="168"/>
        <v>277.46789000000001</v>
      </c>
      <c r="S416" s="125">
        <f t="shared" si="168"/>
        <v>118.73206999999999</v>
      </c>
      <c r="T416" s="125">
        <f t="shared" si="168"/>
        <v>105.11500000000001</v>
      </c>
      <c r="U416" s="125">
        <f t="shared" si="168"/>
        <v>45.307296000000001</v>
      </c>
      <c r="V416" s="125">
        <f t="shared" si="168"/>
        <v>7.2430000000000003</v>
      </c>
      <c r="W416" s="125">
        <f t="shared" si="168"/>
        <v>167.97045114999997</v>
      </c>
      <c r="X416" s="125">
        <f t="shared" si="168"/>
        <v>6.4353800000000003</v>
      </c>
      <c r="Y416" s="125">
        <f t="shared" si="168"/>
        <v>291.26314000000002</v>
      </c>
      <c r="Z416" s="125">
        <f t="shared" si="168"/>
        <v>41.391890000000004</v>
      </c>
      <c r="AA416" s="125">
        <f t="shared" si="168"/>
        <v>352.21100000000001</v>
      </c>
      <c r="AB416" s="125">
        <f t="shared" si="168"/>
        <v>703.6495000000001</v>
      </c>
      <c r="AC416" s="125">
        <f t="shared" si="168"/>
        <v>2910.9300000000007</v>
      </c>
      <c r="AD416" s="125">
        <f t="shared" si="168"/>
        <v>2066.9417820000003</v>
      </c>
      <c r="AE416" s="125">
        <f t="shared" si="168"/>
        <v>0</v>
      </c>
      <c r="AF416" s="125">
        <f t="shared" si="168"/>
        <v>730.56654999999989</v>
      </c>
      <c r="AG416" s="125">
        <f t="shared" si="168"/>
        <v>1249.664</v>
      </c>
      <c r="AI416" s="124">
        <f>SUMIFS(AI$2:AI$408,$AP$2:$AP$408,"=ja",$AK$2:$AK$408,"&gt;=150",$AK$2:$AK$408,"&lt;=1000")</f>
        <v>22655.768205350003</v>
      </c>
      <c r="AJ416" s="124">
        <f t="shared" ref="AJ416:AM416" si="169">SUMIFS(AJ$2:AJ$408,$AP$2:$AP$408,"=ja",$AK$2:$AK$408,"&gt;=150",$AK$2:$AK$408,"&lt;=1000")</f>
        <v>23905.432205349996</v>
      </c>
      <c r="AK416" s="124">
        <f t="shared" si="169"/>
        <v>20680.399000000001</v>
      </c>
      <c r="AL416" s="124">
        <f t="shared" si="169"/>
        <v>778.84899999999993</v>
      </c>
      <c r="AM416" s="124">
        <f t="shared" si="169"/>
        <v>456.63400000000001</v>
      </c>
      <c r="AU416" s="124">
        <f>SUMIFS(AU$2:AU$407,$AP$2:$AP$407,"=ja",$AK$2:$AK$407,"&gt;=150",$AK$2:$AK$407,"&lt;=1000")</f>
        <v>1124.1694400000003</v>
      </c>
      <c r="AV416" s="124">
        <f t="shared" ref="AV416:AZ416" si="170">SUMIFS(AV$2:AV$407,$AP$2:$AP$407,"=ja",$AK$2:$AK$407,"&gt;=150",$AK$2:$AK$407,"&lt;=1000")</f>
        <v>6.4353800000000003</v>
      </c>
      <c r="AW416" s="124">
        <f t="shared" si="170"/>
        <v>6120.1208200000001</v>
      </c>
      <c r="AX416" s="124">
        <f t="shared" si="170"/>
        <v>546.62225599999988</v>
      </c>
      <c r="AZ416" s="124">
        <f t="shared" si="170"/>
        <v>9071.3937271499999</v>
      </c>
      <c r="BP416" s="115"/>
      <c r="BQ416" s="115"/>
      <c r="BW416" s="115"/>
    </row>
    <row r="417" spans="1:75">
      <c r="A417" s="118" t="s">
        <v>1373</v>
      </c>
      <c r="B417" s="118" t="s">
        <v>1374</v>
      </c>
      <c r="C417" s="124">
        <f>SUMIFS(C$2:C$407,$AP$2:$AP$407,"=ja",$AK$2:$AK$407,"&gt;1000")</f>
        <v>1.6105438000000001</v>
      </c>
      <c r="D417" s="124">
        <f t="shared" ref="D417:AG417" si="171">SUMIFS(D$2:D$407,$AP$2:$AP$407,"=ja",$AK$2:$AK$407,"&gt;1000")</f>
        <v>64.915880000000001</v>
      </c>
      <c r="E417" s="124">
        <f t="shared" si="171"/>
        <v>0</v>
      </c>
      <c r="F417" s="124">
        <f t="shared" si="171"/>
        <v>18.056000000000001</v>
      </c>
      <c r="G417" s="124">
        <f t="shared" si="171"/>
        <v>39.0428</v>
      </c>
      <c r="H417" s="124">
        <f t="shared" si="171"/>
        <v>3.0684399999999998</v>
      </c>
      <c r="I417" s="124">
        <f t="shared" si="171"/>
        <v>6763.4619999999995</v>
      </c>
      <c r="J417" s="124">
        <f t="shared" si="171"/>
        <v>225.63264699999999</v>
      </c>
      <c r="K417" s="124">
        <f t="shared" si="171"/>
        <v>0</v>
      </c>
      <c r="L417" s="124">
        <f t="shared" si="171"/>
        <v>959.01800000000003</v>
      </c>
      <c r="M417" s="124">
        <f t="shared" si="171"/>
        <v>37.396039999999999</v>
      </c>
      <c r="N417" s="124">
        <f t="shared" si="171"/>
        <v>1453.4041</v>
      </c>
      <c r="O417" s="124">
        <f t="shared" si="171"/>
        <v>29.941800000000001</v>
      </c>
      <c r="P417" s="124">
        <f t="shared" si="171"/>
        <v>215.78287999999998</v>
      </c>
      <c r="Q417" s="124">
        <f t="shared" si="171"/>
        <v>28.471</v>
      </c>
      <c r="R417" s="124">
        <f t="shared" si="171"/>
        <v>502.06700000000001</v>
      </c>
      <c r="S417" s="124">
        <f t="shared" si="171"/>
        <v>0</v>
      </c>
      <c r="T417" s="124">
        <f t="shared" si="171"/>
        <v>0</v>
      </c>
      <c r="U417" s="124">
        <f t="shared" si="171"/>
        <v>0</v>
      </c>
      <c r="V417" s="124">
        <f t="shared" si="171"/>
        <v>24.242999999999999</v>
      </c>
      <c r="W417" s="124">
        <f t="shared" si="171"/>
        <v>135.97</v>
      </c>
      <c r="X417" s="124">
        <f t="shared" si="171"/>
        <v>1.3233600000000001</v>
      </c>
      <c r="Y417" s="124">
        <f t="shared" si="171"/>
        <v>5.9280900000000001</v>
      </c>
      <c r="Z417" s="124">
        <f t="shared" si="171"/>
        <v>174.60499999999999</v>
      </c>
      <c r="AA417" s="124">
        <f t="shared" si="171"/>
        <v>840.17200000000003</v>
      </c>
      <c r="AB417" s="124">
        <f t="shared" si="171"/>
        <v>1815.0609999999999</v>
      </c>
      <c r="AC417" s="124">
        <f t="shared" si="171"/>
        <v>1872.2439999999997</v>
      </c>
      <c r="AD417" s="124">
        <f t="shared" si="171"/>
        <v>1254.93</v>
      </c>
      <c r="AE417" s="124">
        <f t="shared" si="171"/>
        <v>0</v>
      </c>
      <c r="AF417" s="124">
        <f t="shared" si="171"/>
        <v>434.38679999999999</v>
      </c>
      <c r="AG417" s="124">
        <f t="shared" si="171"/>
        <v>88.801999999999992</v>
      </c>
      <c r="AI417" s="124">
        <f>SUMIFS(AI$2:AI$408,$AP$2:$AP$408,"=ja",$AK$2:$AK$408,"&gt;1000")</f>
        <v>16900.7323808</v>
      </c>
      <c r="AJ417" s="124">
        <f t="shared" ref="AJ417:AM417" si="172">SUMIFS(AJ$2:AJ$408,$AP$2:$AP$408,"=ja",$AK$2:$AK$408,"&gt;1000")</f>
        <v>16989.5343808</v>
      </c>
      <c r="AK417" s="124">
        <f t="shared" si="172"/>
        <v>15655.014910000002</v>
      </c>
      <c r="AL417" s="124">
        <f t="shared" si="172"/>
        <v>867.06080000000009</v>
      </c>
      <c r="AM417" s="124">
        <f t="shared" si="172"/>
        <v>953.2170000000001</v>
      </c>
      <c r="AU417" s="124">
        <f>SUMIFS(AU$2:AU$407,$AP$2:$AP$407,"=ja",$AK$2:$AK$407,"&gt;1000")</f>
        <v>1449.1638</v>
      </c>
      <c r="AV417" s="124">
        <f t="shared" ref="AV417:AZ417" si="173">SUMIFS(AV$2:AV$407,$AP$2:$AP$407,"=ja",$AK$2:$AK$407,"&gt;1000")</f>
        <v>1.3233600000000001</v>
      </c>
      <c r="AW417" s="124">
        <f t="shared" si="173"/>
        <v>1764.9958199999999</v>
      </c>
      <c r="AX417" s="124">
        <f t="shared" si="173"/>
        <v>502.06700000000001</v>
      </c>
      <c r="AZ417" s="124">
        <f t="shared" si="173"/>
        <v>3387.6171799999997</v>
      </c>
      <c r="BP417" s="115"/>
      <c r="BQ417" s="115"/>
      <c r="BW417" s="115"/>
    </row>
    <row r="418" spans="1:75">
      <c r="A418"/>
      <c r="B418"/>
      <c r="BP418" s="115"/>
      <c r="BQ418" s="115"/>
      <c r="BW418" s="115"/>
    </row>
    <row r="419" spans="1:75">
      <c r="A419" s="119" t="s">
        <v>1375</v>
      </c>
      <c r="B419" s="120"/>
      <c r="C419" s="126">
        <f>SUM(C2:C407)</f>
        <v>4.9620608080000004</v>
      </c>
      <c r="D419" s="126">
        <f t="shared" ref="D419:AG419" si="174">SUM(D2:D407)</f>
        <v>258.19285420000006</v>
      </c>
      <c r="E419" s="126">
        <f t="shared" si="174"/>
        <v>12.848129999999999</v>
      </c>
      <c r="F419" s="126">
        <f t="shared" si="174"/>
        <v>75.085966300000024</v>
      </c>
      <c r="G419" s="126">
        <f t="shared" si="174"/>
        <v>47.683380000000007</v>
      </c>
      <c r="H419" s="126">
        <f t="shared" si="174"/>
        <v>9.8594399999999993</v>
      </c>
      <c r="I419" s="126">
        <f t="shared" si="174"/>
        <v>13110.514615099997</v>
      </c>
      <c r="J419" s="126">
        <f t="shared" si="174"/>
        <v>348.29974429999987</v>
      </c>
      <c r="K419" s="126">
        <f t="shared" si="174"/>
        <v>747.26</v>
      </c>
      <c r="L419" s="126">
        <f t="shared" si="174"/>
        <v>4003.1760599999998</v>
      </c>
      <c r="M419" s="126">
        <f t="shared" si="174"/>
        <v>2093.2850019999996</v>
      </c>
      <c r="N419" s="126">
        <f t="shared" si="174"/>
        <v>6130.3404460000002</v>
      </c>
      <c r="O419" s="126">
        <f t="shared" si="174"/>
        <v>1322.2135169999999</v>
      </c>
      <c r="P419" s="126">
        <f t="shared" si="174"/>
        <v>3227.9214469999988</v>
      </c>
      <c r="Q419" s="126">
        <f t="shared" si="174"/>
        <v>2277.7930317</v>
      </c>
      <c r="R419" s="126">
        <f t="shared" si="174"/>
        <v>1532.0713800000003</v>
      </c>
      <c r="S419" s="126">
        <f t="shared" si="174"/>
        <v>396.35606999999999</v>
      </c>
      <c r="T419" s="126">
        <f t="shared" si="174"/>
        <v>105.11500000000001</v>
      </c>
      <c r="U419" s="126">
        <f t="shared" si="174"/>
        <v>63.971995999999997</v>
      </c>
      <c r="V419" s="126">
        <f t="shared" si="174"/>
        <v>40.177759999999999</v>
      </c>
      <c r="W419" s="126">
        <f t="shared" si="174"/>
        <v>447.99286714999994</v>
      </c>
      <c r="X419" s="126">
        <f t="shared" si="174"/>
        <v>32.3830977</v>
      </c>
      <c r="Y419" s="126">
        <f t="shared" si="174"/>
        <v>463.34096500000004</v>
      </c>
      <c r="Z419" s="126">
        <f t="shared" si="174"/>
        <v>308.07986780000005</v>
      </c>
      <c r="AA419" s="126">
        <f t="shared" si="174"/>
        <v>1207.7976700000002</v>
      </c>
      <c r="AB419" s="126">
        <f t="shared" si="174"/>
        <v>2553.0297999999998</v>
      </c>
      <c r="AC419" s="126">
        <f t="shared" si="174"/>
        <v>5829.1693400000013</v>
      </c>
      <c r="AD419" s="126">
        <f t="shared" si="174"/>
        <v>4355.0938409999999</v>
      </c>
      <c r="AE419" s="126">
        <f t="shared" si="174"/>
        <v>0</v>
      </c>
      <c r="AF419" s="126">
        <f t="shared" si="174"/>
        <v>1490.4229001000024</v>
      </c>
      <c r="AG419" s="126">
        <f t="shared" si="174"/>
        <v>1614.7610000000002</v>
      </c>
      <c r="AI419" s="126">
        <f>SUM(AI2:AI407)</f>
        <v>52494.438249158018</v>
      </c>
      <c r="AJ419" s="126">
        <f t="shared" ref="AJ419:AM419" si="175">SUM(AJ2:AJ407)</f>
        <v>54109.199249158017</v>
      </c>
      <c r="AK419" s="126">
        <f t="shared" si="175"/>
        <v>46328.25372500001</v>
      </c>
      <c r="AL419" s="126">
        <f t="shared" si="175"/>
        <v>1700.5308000000002</v>
      </c>
      <c r="AM419" s="126">
        <f t="shared" si="175"/>
        <v>1413.528</v>
      </c>
      <c r="AU419" s="126">
        <f>SUM(AU2:AU407)</f>
        <v>3006.3004378999985</v>
      </c>
      <c r="AV419" s="126">
        <f t="shared" ref="AV419:AZ419" si="176">SUM(AV2:AV407)</f>
        <v>32.3830977</v>
      </c>
      <c r="AW419" s="126">
        <f t="shared" si="176"/>
        <v>15051.553443699991</v>
      </c>
      <c r="AX419" s="126">
        <f t="shared" si="176"/>
        <v>2097.5144460000006</v>
      </c>
      <c r="AZ419" s="126">
        <f t="shared" si="176"/>
        <v>21672.797674549995</v>
      </c>
      <c r="BP419" s="115"/>
      <c r="BQ419" s="115"/>
      <c r="BW419" s="115"/>
    </row>
  </sheetData>
  <autoFilter ref="A1:CA407" xr:uid="{90D3589D-4BE2-435A-AB47-05548D36237F}"/>
  <conditionalFormatting sqref="B408:B413 B420:B1048576">
    <cfRule type="duplicateValues" dxfId="50" priority="23"/>
  </conditionalFormatting>
  <conditionalFormatting sqref="B408:B413 B420:B1048576">
    <cfRule type="duplicateValues" dxfId="49" priority="21"/>
  </conditionalFormatting>
  <conditionalFormatting sqref="B1">
    <cfRule type="duplicateValues" dxfId="48" priority="20"/>
  </conditionalFormatting>
  <conditionalFormatting sqref="B1">
    <cfRule type="duplicateValues" dxfId="47" priority="17"/>
    <cfRule type="duplicateValues" dxfId="46" priority="18"/>
    <cfRule type="duplicateValues" dxfId="45" priority="19"/>
  </conditionalFormatting>
  <conditionalFormatting sqref="B209:B407 B2:B207">
    <cfRule type="duplicateValues" dxfId="44" priority="12"/>
  </conditionalFormatting>
  <conditionalFormatting sqref="B209:B407 B2:B207">
    <cfRule type="duplicateValues" dxfId="43" priority="11"/>
  </conditionalFormatting>
  <conditionalFormatting sqref="B208">
    <cfRule type="duplicateValues" dxfId="42" priority="10"/>
  </conditionalFormatting>
  <conditionalFormatting sqref="B208">
    <cfRule type="duplicateValues" dxfId="41" priority="9"/>
  </conditionalFormatting>
  <conditionalFormatting sqref="B414:B419">
    <cfRule type="duplicateValues" dxfId="40" priority="4"/>
  </conditionalFormatting>
  <conditionalFormatting sqref="B414:B419">
    <cfRule type="duplicateValues" dxfId="39" priority="1"/>
    <cfRule type="duplicateValues" dxfId="38" priority="2"/>
    <cfRule type="duplicateValues" dxfId="37" priority="3"/>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B29BD-46CF-45BB-9405-81DF306C743D}">
  <sheetPr codeName="Blad13">
    <tabColor theme="7" tint="0.59999389629810485"/>
  </sheetPr>
  <dimension ref="A1:BS408"/>
  <sheetViews>
    <sheetView topLeftCell="T359" zoomScale="95" zoomScaleNormal="95" workbookViewId="0">
      <selection activeCell="AI3" sqref="AI3:AI408"/>
    </sheetView>
  </sheetViews>
  <sheetFormatPr defaultRowHeight="14.5"/>
  <cols>
    <col min="1" max="1" width="32.7265625" customWidth="1"/>
    <col min="2" max="2" width="30.6328125" bestFit="1" customWidth="1"/>
  </cols>
  <sheetData>
    <row r="1" spans="1:71" ht="45.75" customHeight="1">
      <c r="A1" s="127" t="s">
        <v>1402</v>
      </c>
      <c r="C1" s="128"/>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308" t="s">
        <v>1376</v>
      </c>
      <c r="AN1" s="309"/>
      <c r="AO1" s="309"/>
      <c r="AP1" s="309"/>
      <c r="AQ1" s="310"/>
      <c r="AR1" s="129"/>
      <c r="AS1" s="311" t="s">
        <v>1377</v>
      </c>
      <c r="AT1" s="312"/>
      <c r="AU1" s="129"/>
      <c r="AV1" s="308" t="s">
        <v>1378</v>
      </c>
      <c r="AW1" s="310"/>
      <c r="AY1" s="313" t="s">
        <v>1291</v>
      </c>
      <c r="AZ1" s="314"/>
      <c r="BA1" s="314"/>
      <c r="BB1" s="314"/>
      <c r="BC1" s="314"/>
      <c r="BD1" s="315"/>
      <c r="BF1" s="316" t="s">
        <v>1379</v>
      </c>
      <c r="BG1" s="317"/>
      <c r="BH1" s="317"/>
      <c r="BI1" s="317"/>
      <c r="BJ1" s="317"/>
      <c r="BK1" s="317"/>
      <c r="BL1" s="317"/>
      <c r="BM1" s="317"/>
      <c r="BN1" s="317"/>
      <c r="BO1" s="317"/>
      <c r="BP1" s="317"/>
      <c r="BQ1" s="317"/>
      <c r="BR1" s="318"/>
    </row>
    <row r="2" spans="1:71" ht="145">
      <c r="A2" s="50" t="s">
        <v>0</v>
      </c>
      <c r="B2" s="50" t="s">
        <v>1</v>
      </c>
      <c r="C2" s="50" t="s">
        <v>1276</v>
      </c>
      <c r="D2" s="50" t="s">
        <v>668</v>
      </c>
      <c r="E2" s="50" t="s">
        <v>1277</v>
      </c>
      <c r="F2" s="50" t="s">
        <v>672</v>
      </c>
      <c r="G2" s="50" t="s">
        <v>701</v>
      </c>
      <c r="H2" s="50" t="s">
        <v>1264</v>
      </c>
      <c r="I2" s="50" t="s">
        <v>655</v>
      </c>
      <c r="J2" s="51" t="s">
        <v>674</v>
      </c>
      <c r="K2" s="50" t="s">
        <v>1266</v>
      </c>
      <c r="L2" s="50" t="s">
        <v>1267</v>
      </c>
      <c r="M2" s="50" t="s">
        <v>1278</v>
      </c>
      <c r="N2" s="50" t="s">
        <v>1279</v>
      </c>
      <c r="O2" s="50" t="s">
        <v>1280</v>
      </c>
      <c r="P2" s="50" t="s">
        <v>1281</v>
      </c>
      <c r="Q2" s="50" t="s">
        <v>1282</v>
      </c>
      <c r="R2" s="50" t="s">
        <v>1283</v>
      </c>
      <c r="S2" s="50" t="s">
        <v>1284</v>
      </c>
      <c r="T2" s="50" t="s">
        <v>1285</v>
      </c>
      <c r="U2" s="50" t="s">
        <v>1286</v>
      </c>
      <c r="V2" s="50" t="s">
        <v>1366</v>
      </c>
      <c r="W2" s="50" t="s">
        <v>663</v>
      </c>
      <c r="X2" s="50" t="s">
        <v>1287</v>
      </c>
      <c r="Y2" s="50" t="s">
        <v>1270</v>
      </c>
      <c r="Z2" s="50" t="s">
        <v>1288</v>
      </c>
      <c r="AA2" s="50" t="s">
        <v>1289</v>
      </c>
      <c r="AB2" s="50" t="s">
        <v>1290</v>
      </c>
      <c r="AC2" s="50" t="s">
        <v>1291</v>
      </c>
      <c r="AD2" s="50" t="s">
        <v>683</v>
      </c>
      <c r="AE2" s="50" t="s">
        <v>1292</v>
      </c>
      <c r="AF2" s="50" t="s">
        <v>1293</v>
      </c>
      <c r="AG2" s="130" t="s">
        <v>1294</v>
      </c>
      <c r="AH2" s="131" t="s">
        <v>473</v>
      </c>
      <c r="AI2" s="132" t="s">
        <v>1296</v>
      </c>
      <c r="AJ2" s="133" t="s">
        <v>1297</v>
      </c>
      <c r="AK2" s="134" t="s">
        <v>1301</v>
      </c>
      <c r="AL2" s="129"/>
      <c r="AM2" s="129" t="s">
        <v>1240</v>
      </c>
      <c r="AN2" s="129" t="s">
        <v>1380</v>
      </c>
      <c r="AO2" s="129" t="s">
        <v>1381</v>
      </c>
      <c r="AP2" s="129" t="s">
        <v>1382</v>
      </c>
      <c r="AQ2" s="129" t="s">
        <v>1383</v>
      </c>
      <c r="AR2" s="129"/>
      <c r="AS2" s="10" t="s">
        <v>1384</v>
      </c>
      <c r="AT2" s="10" t="s">
        <v>1385</v>
      </c>
      <c r="AU2" s="129"/>
      <c r="AV2" s="10" t="s">
        <v>1386</v>
      </c>
      <c r="AW2" s="10" t="s">
        <v>1387</v>
      </c>
      <c r="AY2" s="10" t="s">
        <v>1388</v>
      </c>
      <c r="AZ2" s="10" t="s">
        <v>1208</v>
      </c>
      <c r="BA2" s="10" t="s">
        <v>1209</v>
      </c>
      <c r="BB2" s="10" t="s">
        <v>1210</v>
      </c>
      <c r="BC2" s="10" t="s">
        <v>1211</v>
      </c>
      <c r="BD2" s="10" t="s">
        <v>1212</v>
      </c>
      <c r="BF2" s="10" t="s">
        <v>1389</v>
      </c>
      <c r="BG2" s="10" t="s">
        <v>1390</v>
      </c>
      <c r="BH2" s="10" t="s">
        <v>1391</v>
      </c>
      <c r="BI2" s="10" t="s">
        <v>1392</v>
      </c>
      <c r="BJ2" s="10" t="s">
        <v>1393</v>
      </c>
      <c r="BK2" s="10" t="s">
        <v>1215</v>
      </c>
      <c r="BL2" s="10" t="s">
        <v>1394</v>
      </c>
      <c r="BM2" s="10" t="s">
        <v>1395</v>
      </c>
      <c r="BN2" s="135" t="s">
        <v>1396</v>
      </c>
      <c r="BO2" s="135" t="s">
        <v>1397</v>
      </c>
      <c r="BP2" s="135" t="s">
        <v>1398</v>
      </c>
      <c r="BQ2" s="10" t="s">
        <v>1399</v>
      </c>
      <c r="BR2" s="10" t="s">
        <v>1400</v>
      </c>
      <c r="BS2" s="135" t="s">
        <v>1401</v>
      </c>
    </row>
    <row r="3" spans="1:71">
      <c r="A3" t="s">
        <v>19</v>
      </c>
      <c r="B3" t="s">
        <v>20</v>
      </c>
      <c r="C3">
        <f>VLOOKUP($B3,'Tillförd energi'!$B$1:$AI$720,MATCH(C$2,'Tillförd energi'!$B$1:$AQ$1,0),FALSE)</f>
        <v>0</v>
      </c>
      <c r="D3">
        <f>VLOOKUP($B3,'Tillförd energi'!$B$1:$AI$720,MATCH(D$2,'Tillförd energi'!$B$1:$AQ$1,0),FALSE)</f>
        <v>0</v>
      </c>
      <c r="E3">
        <f>VLOOKUP($B3,'Tillförd energi'!$B$1:$AI$720,MATCH(E$2,'Tillförd energi'!$B$1:$AQ$1,0),FALSE)</f>
        <v>0</v>
      </c>
      <c r="F3">
        <f>VLOOKUP($B3,'Tillförd energi'!$B$1:$AI$720,MATCH(F$2,'Tillförd energi'!$B$1:$AQ$1,0),FALSE)</f>
        <v>0</v>
      </c>
      <c r="G3">
        <f>VLOOKUP($B3,'Tillförd energi'!$B$1:$AI$720,MATCH(G$2,'Tillförd energi'!$B$1:$AQ$1,0),FALSE)</f>
        <v>0</v>
      </c>
      <c r="H3">
        <f>VLOOKUP($B3,'Tillförd energi'!$B$1:$AI$720,MATCH(H$2,'Tillförd energi'!$B$1:$AQ$1,0),FALSE)</f>
        <v>0</v>
      </c>
      <c r="I3">
        <f>VLOOKUP($B3,'Tillförd energi'!$B$1:$AI$720,MATCH(I$2,'Tillförd energi'!$B$1:$AQ$1,0),FALSE)</f>
        <v>0</v>
      </c>
      <c r="J3">
        <f>VLOOKUP($B3,'Tillförd energi'!$B$1:$AI$720,MATCH(J$2,'Tillförd energi'!$B$1:$AQ$1,0),FALSE)</f>
        <v>0.48299999999999998</v>
      </c>
      <c r="K3">
        <f>VLOOKUP($B3,'Tillförd energi'!$B$1:$AI$720,MATCH(K$2,'Tillförd energi'!$B$1:$AQ$1,0),FALSE)</f>
        <v>0</v>
      </c>
      <c r="L3">
        <f>VLOOKUP($B3,'Tillförd energi'!$B$1:$AI$720,MATCH(L$2,'Tillförd energi'!$B$1:$AQ$1,0),FALSE)</f>
        <v>0</v>
      </c>
      <c r="M3">
        <f>VLOOKUP($B3,'Tillförd energi'!$B$1:$AI$720,MATCH(M$2,'Tillförd energi'!$B$1:$AQ$1,0),FALSE)</f>
        <v>0</v>
      </c>
      <c r="N3">
        <f>VLOOKUP($B3,'Tillförd energi'!$B$1:$AI$720,MATCH(N$2,'Tillförd energi'!$B$1:$AQ$1,0),FALSE)</f>
        <v>0</v>
      </c>
      <c r="O3">
        <f>VLOOKUP($B3,'Tillförd energi'!$B$1:$AI$720,MATCH(O$2,'Tillförd energi'!$B$1:$AQ$1,0),FALSE)</f>
        <v>0</v>
      </c>
      <c r="P3">
        <f>VLOOKUP($B3,'Tillförd energi'!$B$1:$AI$720,MATCH(P$2,'Tillförd energi'!$B$1:$AQ$1,0),FALSE)</f>
        <v>0</v>
      </c>
      <c r="Q3">
        <f>VLOOKUP($B3,'Tillförd energi'!$B$1:$AI$720,MATCH(Q$2,'Tillförd energi'!$B$1:$AQ$1,0),FALSE)</f>
        <v>0</v>
      </c>
      <c r="R3">
        <f>VLOOKUP($B3,'Tillförd energi'!$B$1:$AI$720,MATCH(R$2,'Tillförd energi'!$B$1:$AQ$1,0),FALSE)</f>
        <v>7.4939999999999998</v>
      </c>
      <c r="S3">
        <f>VLOOKUP($B3,'Tillförd energi'!$B$1:$AI$720,MATCH(S$2,'Tillförd energi'!$B$1:$AQ$1,0),FALSE)</f>
        <v>0</v>
      </c>
      <c r="T3">
        <f>VLOOKUP($B3,'Tillförd energi'!$B$1:$AI$720,MATCH(T$2,'Tillförd energi'!$B$1:$AQ$1,0),FALSE)</f>
        <v>0</v>
      </c>
      <c r="U3">
        <f>VLOOKUP($B3,'Tillförd energi'!$B$1:$AI$720,MATCH(U$2,'Tillförd energi'!$B$1:$AQ$1,0),FALSE)</f>
        <v>0</v>
      </c>
      <c r="V3">
        <f>VLOOKUP($B3,'Tillförd energi'!$B$1:$AI$720,MATCH(V$2,'Tillförd energi'!$B$1:$AQ$1,0),FALSE)</f>
        <v>0</v>
      </c>
      <c r="W3">
        <f>VLOOKUP($B3,'Tillförd energi'!$B$1:$AI$720,MATCH(W$2,'Tillförd energi'!$B$1:$AQ$1,0),FALSE)</f>
        <v>0</v>
      </c>
      <c r="X3">
        <f>VLOOKUP($B3,'Tillförd energi'!$B$1:$AI$720,MATCH(X$2,'Tillförd energi'!$B$1:$AQ$1,0),FALSE)</f>
        <v>0</v>
      </c>
      <c r="Y3">
        <f>VLOOKUP($B3,'Tillförd energi'!$B$1:$AI$720,MATCH(Y$2,'Tillförd energi'!$B$1:$AQ$1,0),FALSE)</f>
        <v>0</v>
      </c>
      <c r="Z3">
        <f>VLOOKUP($B3,'Tillförd energi'!$B$1:$AI$720,MATCH(Z$2,'Tillförd energi'!$B$1:$AQ$1,0),FALSE)</f>
        <v>0</v>
      </c>
      <c r="AA3">
        <f>VLOOKUP($B3,'Tillförd energi'!$B$1:$AI$720,MATCH(AA$2,'Tillförd energi'!$B$1:$AQ$1,0),FALSE)</f>
        <v>0</v>
      </c>
      <c r="AB3">
        <f>VLOOKUP($B3,'Tillförd energi'!$B$1:$AI$720,MATCH(AB$2,'Tillförd energi'!$B$1:$AQ$1,0),FALSE)</f>
        <v>0</v>
      </c>
      <c r="AC3">
        <f>VLOOKUP($B3,'Tillförd energi'!$B$1:$AI$720,MATCH(AC$2,'Tillförd energi'!$B$1:$AQ$1,0),FALSE)</f>
        <v>0</v>
      </c>
      <c r="AD3">
        <f>VLOOKUP($B3,'Tillförd energi'!$B$1:$AI$720,MATCH(AD$2,'Tillförd energi'!$B$1:$AQ$1,0),FALSE)</f>
        <v>0</v>
      </c>
      <c r="AE3">
        <f>VLOOKUP($B3,'Tillförd energi'!$B$1:$AI$720,MATCH(AE$2,'Tillförd energi'!$B$1:$AQ$1,0),FALSE)</f>
        <v>0</v>
      </c>
      <c r="AF3">
        <f>VLOOKUP($B3,'Tillförd energi'!$B$1:$AI$720,MATCH(AF$2,'Tillförd energi'!$B$1:$AQ$1,0),FALSE)</f>
        <v>0.16200000000000001</v>
      </c>
      <c r="AG3">
        <f>IFERROR(VLOOKUP(B3,Miljö!$B$1:$AC$600,MATCH("Köpt mängd produktionsspecifik fjärrvärme:",Miljö!$B$1:$AC$1,0),FALSE)/1,0)</f>
        <v>0</v>
      </c>
      <c r="AI3">
        <f>IF(B3&lt;&gt;"",SUM(C3:AG3),"")</f>
        <v>8.1389999999999993</v>
      </c>
      <c r="AJ3">
        <f>IF(ISERROR(1/VLOOKUP($B3,Leveranser!$B$1:$S$500,MATCH("såld värme (gwh)",Leveranser!$B$1:$S$1,0),FALSE)),"",VLOOKUP($B3,Leveranser!$B$1:$S$500,MATCH("såld värme (gwh)",Leveranser!$B$1:$S$1,0),FALSE))</f>
        <v>7.2229999999999999</v>
      </c>
      <c r="AM3" t="str">
        <f>IF(B3&lt;&gt;"",IF(VLOOKUP($B3,Totalt!$B$1:$AQ$554,MATCH("Kvalitetsgranskad:",Totalt!$B$1:$AQ$1,0),FALSE)="ja",VLOOKUP($B3,Miljö!$B$1:$AG$479,MATCH(AM$2,Miljö!$B$1:$AK$1,0),FALSE),""),"")</f>
        <v>Ja</v>
      </c>
      <c r="AN3" t="str">
        <f>IF(AM3="ja",VLOOKUP($B3,Miljö!$B$1:$J$479,MATCH("Typ av ursprungsspecificerad el   (Om inget värde anges används Nordisk residualmix, se inforuta) ()",Miljö!$B$1:$J$1,0),FALSE),IF(AM3="nej","Nordisk residualel",""))</f>
        <v>'Kärnkraft'</v>
      </c>
      <c r="AO3">
        <f>IF(AM3="","",VLOOKUP($B3,Miljö!$B$1:$J$479,MATCH("Fossilandel för ursprungspecificerad el ()",Miljö!$B$1:$J$1,0),FALSE))</f>
        <v>0</v>
      </c>
      <c r="AP3">
        <f>IF(AM3="","",IFERROR(VLOOKUP($B3,Miljö!$B$1:$J$479,MATCH("Kärnkraftsandel för ursprungsspecificerad el ()",Miljö!$B$1:$J$1,0),FALSE)/1,0))</f>
        <v>1</v>
      </c>
      <c r="AQ3">
        <f>IF(AM3="","",1-AO3-AP3)</f>
        <v>0</v>
      </c>
      <c r="AS3" t="str">
        <f>IF(B3&lt;&gt;"",IF(AND(AG3&gt;0,AG3&lt;&gt;""),"Ja","Nej"),"")</f>
        <v>Nej</v>
      </c>
      <c r="AT3" t="str">
        <f>IF(AS3="ja",VLOOKUP($B3,Miljö!$B$1:$P$500,MATCH("Fossil andel i procent (%)",Miljö!$B$1:$P$1,0),FALSE)/100,"")</f>
        <v/>
      </c>
      <c r="AV3" t="str">
        <f>IF(B3&lt;&gt;"",IF(AND(AB3&gt;0,AB3&lt;&gt;""),"Ja","Nej"),"")</f>
        <v>Nej</v>
      </c>
      <c r="AW3" t="str">
        <f>IF(AV3="ja",VLOOKUP($B3,'Egen hetvattenprod'!$B$1:$AO$500,MATCH("Värmekälla till värmepumpar ()",'Egen hetvattenprod'!$B$1:$AO$1,0),FALSE),"")</f>
        <v/>
      </c>
      <c r="AY3" t="str">
        <f>IF(B3&lt;&gt;"",IF(AND(AC3&gt;0,AC3&lt;&gt;""),"Ja","Nej"),"")</f>
        <v>Nej</v>
      </c>
      <c r="AZ3" s="115" t="str">
        <f>IF($AY3="ja",(VLOOKUP($B3,'Egen hetvattenprod'!$B$1:$BX$550,MATCH(AZ$2,'Egen hetvattenprod'!$B$1:$BX$1,0),FALSE)+VLOOKUP($B3,Kraftvärmeprod!$B$1:$BX$550,MATCH(AZ$2,Kraftvärmeprod!$B$1:$BX$1,0),FALSE))/$AC3,"")</f>
        <v/>
      </c>
      <c r="BA3" s="115" t="str">
        <f>IF($AY3="ja",(VLOOKUP($B3,'Egen hetvattenprod'!$B$1:$BX$550,MATCH(BA$2,'Egen hetvattenprod'!$B$1:$BX$1,0),FALSE)+VLOOKUP($B3,Kraftvärmeprod!$B$1:$BX$550,MATCH(BA$2,Kraftvärmeprod!$B$1:$BX$1,0),FALSE))/$AC3,"")</f>
        <v/>
      </c>
      <c r="BB3" s="115" t="str">
        <f>IF($AY3="ja",(VLOOKUP($B3,'Egen hetvattenprod'!$B$1:$BX$550,MATCH(BB$2,'Egen hetvattenprod'!$B$1:$BX$1,0),FALSE)+VLOOKUP($B3,Kraftvärmeprod!$B$1:$BX$550,MATCH(BB$2,Kraftvärmeprod!$B$1:$BX$1,0),FALSE))/$AC3,"")</f>
        <v/>
      </c>
      <c r="BC3" s="115" t="str">
        <f>IF($AY3="ja",(VLOOKUP($B3,'Egen hetvattenprod'!$B$1:$BX$550,MATCH(BC$2,'Egen hetvattenprod'!$B$1:$BX$1,0),FALSE)+VLOOKUP($B3,Kraftvärmeprod!$B$1:$BX$550,MATCH(BC$2,Kraftvärmeprod!$B$1:$BX$1,0),FALSE))/$AC3,"")</f>
        <v/>
      </c>
      <c r="BD3" s="115" t="str">
        <f>IF($AY3="ja",(VLOOKUP($B3,'Egen hetvattenprod'!$B$1:$BX$550,MATCH(BD$2,'Egen hetvattenprod'!$B$1:$BX$1,0),FALSE)+VLOOKUP($B3,Kraftvärmeprod!$B$1:$BX$550,MATCH(BD$2,Kraftvärmeprod!$B$1:$BX$1,0),FALSE))/$AC3,"")</f>
        <v/>
      </c>
      <c r="BF3" t="str">
        <f>IF(B3&lt;&gt;"",IF(AND(I3&gt;0,I3&lt;&gt;""),"Ja","Nej"),"")</f>
        <v>Nej</v>
      </c>
      <c r="BG3" t="str">
        <f>IF($BF3="ja",VLOOKUP($B3,'Egen hetvattenprod'!$B$1:$BX$550,MATCH("Andelen klimatgaser med fossilt ursprung för avfall ()",'Egen hetvattenprod'!$B$1:$BX$1,0),FALSE),"")</f>
        <v/>
      </c>
      <c r="BH3" t="str">
        <f>IF($BF3="ja",VLOOKUP($B3,Kraftvärmeprod!$B$1:$BX$550,MATCH("Andelen klimatgaser med fossilt ursprung för avfall ()",Kraftvärmeprod!$B$1:$BX$1,0),FALSE),"")</f>
        <v/>
      </c>
      <c r="BI3" t="str">
        <f>IF($BF3="ja",VLOOKUP($B3,'Egen hetvattenprod'!$B$1:$BX$550,MATCH("Avfall (GWh)",'Egen hetvattenprod'!$B$1:$BX$1,0),FALSE),"")</f>
        <v/>
      </c>
      <c r="BJ3" t="str">
        <f>IF($BF3="ja",VLOOKUP($B3,'Slutlig allokering kvv'!$B$1:$BX$550,MATCH("Avfall (GWh)",'Slutlig allokering kvv'!$B$1:$BX$1,0),FALSE),"")</f>
        <v/>
      </c>
      <c r="BK3" t="str">
        <f>IF($BF3="ja",VLOOKUP($B3,'Köpt hetvatten'!$B$1:$BX$550,MATCH("Avfall i köpt hetvatten",'Köpt hetvatten'!$B$1:$BX$1,0),FALSE),"")</f>
        <v/>
      </c>
      <c r="BL3" t="str">
        <f>IF($BF3="ja",VLOOKUP($B3,'Egen hetvattenprod'!$B$1:$BX$550,MATCH("Värde enligt ovan. (%)",'Egen hetvattenprod'!$B$1:$BX$1,0),FALSE),"")</f>
        <v/>
      </c>
      <c r="BM3" t="str">
        <f>IF($BF3="ja",VLOOKUP($B3,Kraftvärmeprod!$B$1:$BX$550,MATCH("Värde enligt ovan. (%)",Kraftvärmeprod!$B$1:$BX$1,0),FALSE),"")</f>
        <v/>
      </c>
      <c r="BQ3" t="str">
        <f>IF($BF3="ja",VLOOKUP($B3,'Egen hetvattenprod'!$B$1:$BX$550,MATCH("Tillförd olja (fossil) vid avfallsförbränning (GWh)",'Egen hetvattenprod'!$B$1:$BX$1,0),FALSE),"")</f>
        <v/>
      </c>
      <c r="BR3" t="str">
        <f>IF($BF3="ja",VLOOKUP($B3,Kraftvärmeprod!$B$1:$BX$550,MATCH("Tillförd olja (fossil) vid avfallsförbränning (GWh)",Kraftvärmeprod!$B$1:$BX$1,0),FALSE),"")</f>
        <v/>
      </c>
    </row>
    <row r="4" spans="1:71">
      <c r="A4" t="s">
        <v>19</v>
      </c>
      <c r="B4" t="s">
        <v>23</v>
      </c>
      <c r="C4">
        <f>VLOOKUP($B4,'Tillförd energi'!$B$1:$AI$720,MATCH(C$2,'Tillförd energi'!$B$1:$AQ$1,0),FALSE)</f>
        <v>0</v>
      </c>
      <c r="D4">
        <f>VLOOKUP($B4,'Tillförd energi'!$B$1:$AI$720,MATCH(D$2,'Tillförd energi'!$B$1:$AQ$1,0),FALSE)</f>
        <v>0.15</v>
      </c>
      <c r="E4">
        <f>VLOOKUP($B4,'Tillförd energi'!$B$1:$AI$720,MATCH(E$2,'Tillförd energi'!$B$1:$AQ$1,0),FALSE)</f>
        <v>0</v>
      </c>
      <c r="F4">
        <f>VLOOKUP($B4,'Tillförd energi'!$B$1:$AI$720,MATCH(F$2,'Tillförd energi'!$B$1:$AQ$1,0),FALSE)</f>
        <v>0</v>
      </c>
      <c r="G4">
        <f>VLOOKUP($B4,'Tillförd energi'!$B$1:$AI$720,MATCH(G$2,'Tillförd energi'!$B$1:$AQ$1,0),FALSE)</f>
        <v>0</v>
      </c>
      <c r="H4">
        <f>VLOOKUP($B4,'Tillförd energi'!$B$1:$AI$720,MATCH(H$2,'Tillförd energi'!$B$1:$AQ$1,0),FALSE)</f>
        <v>0</v>
      </c>
      <c r="I4">
        <f>VLOOKUP($B4,'Tillförd energi'!$B$1:$AI$720,MATCH(I$2,'Tillförd energi'!$B$1:$AQ$1,0),FALSE)</f>
        <v>0</v>
      </c>
      <c r="J4">
        <f>VLOOKUP($B4,'Tillförd energi'!$B$1:$AI$720,MATCH(J$2,'Tillförd energi'!$B$1:$AQ$1,0),FALSE)</f>
        <v>0</v>
      </c>
      <c r="K4">
        <f>VLOOKUP($B4,'Tillförd energi'!$B$1:$AI$720,MATCH(K$2,'Tillförd energi'!$B$1:$AQ$1,0),FALSE)</f>
        <v>0</v>
      </c>
      <c r="L4">
        <f>VLOOKUP($B4,'Tillförd energi'!$B$1:$AI$720,MATCH(L$2,'Tillförd energi'!$B$1:$AQ$1,0),FALSE)</f>
        <v>0</v>
      </c>
      <c r="M4">
        <f>VLOOKUP($B4,'Tillförd energi'!$B$1:$AI$720,MATCH(M$2,'Tillförd energi'!$B$1:$AQ$1,0),FALSE)</f>
        <v>0</v>
      </c>
      <c r="N4">
        <f>VLOOKUP($B4,'Tillförd energi'!$B$1:$AI$720,MATCH(N$2,'Tillförd energi'!$B$1:$AQ$1,0),FALSE)</f>
        <v>0</v>
      </c>
      <c r="O4">
        <f>VLOOKUP($B4,'Tillförd energi'!$B$1:$AI$720,MATCH(O$2,'Tillförd energi'!$B$1:$AQ$1,0),FALSE)</f>
        <v>0</v>
      </c>
      <c r="P4">
        <f>VLOOKUP($B4,'Tillförd energi'!$B$1:$AI$720,MATCH(P$2,'Tillförd energi'!$B$1:$AQ$1,0),FALSE)</f>
        <v>0</v>
      </c>
      <c r="Q4">
        <f>VLOOKUP($B4,'Tillförd energi'!$B$1:$AI$720,MATCH(Q$2,'Tillförd energi'!$B$1:$AQ$1,0),FALSE)</f>
        <v>17.643000000000001</v>
      </c>
      <c r="R4">
        <f>VLOOKUP($B4,'Tillförd energi'!$B$1:$AI$720,MATCH(R$2,'Tillförd energi'!$B$1:$AQ$1,0),FALSE)</f>
        <v>0</v>
      </c>
      <c r="S4">
        <f>VLOOKUP($B4,'Tillförd energi'!$B$1:$AI$720,MATCH(S$2,'Tillförd energi'!$B$1:$AQ$1,0),FALSE)</f>
        <v>0</v>
      </c>
      <c r="T4">
        <f>VLOOKUP($B4,'Tillförd energi'!$B$1:$AI$720,MATCH(T$2,'Tillförd energi'!$B$1:$AQ$1,0),FALSE)</f>
        <v>0</v>
      </c>
      <c r="U4">
        <f>VLOOKUP($B4,'Tillförd energi'!$B$1:$AI$720,MATCH(U$2,'Tillförd energi'!$B$1:$AQ$1,0),FALSE)</f>
        <v>0</v>
      </c>
      <c r="V4">
        <f>VLOOKUP($B4,'Tillförd energi'!$B$1:$AI$720,MATCH(V$2,'Tillförd energi'!$B$1:$AQ$1,0),FALSE)</f>
        <v>0</v>
      </c>
      <c r="W4">
        <f>VLOOKUP($B4,'Tillförd energi'!$B$1:$AI$720,MATCH(W$2,'Tillförd energi'!$B$1:$AQ$1,0),FALSE)</f>
        <v>0</v>
      </c>
      <c r="X4">
        <f>VLOOKUP($B4,'Tillförd energi'!$B$1:$AI$720,MATCH(X$2,'Tillförd energi'!$B$1:$AQ$1,0),FALSE)</f>
        <v>0</v>
      </c>
      <c r="Y4">
        <f>VLOOKUP($B4,'Tillförd energi'!$B$1:$AI$720,MATCH(Y$2,'Tillförd energi'!$B$1:$AQ$1,0),FALSE)</f>
        <v>0</v>
      </c>
      <c r="Z4">
        <f>VLOOKUP($B4,'Tillförd energi'!$B$1:$AI$720,MATCH(Z$2,'Tillförd energi'!$B$1:$AQ$1,0),FALSE)</f>
        <v>0</v>
      </c>
      <c r="AA4">
        <f>VLOOKUP($B4,'Tillförd energi'!$B$1:$AI$720,MATCH(AA$2,'Tillförd energi'!$B$1:$AQ$1,0),FALSE)</f>
        <v>0</v>
      </c>
      <c r="AB4">
        <f>VLOOKUP($B4,'Tillförd energi'!$B$1:$AI$720,MATCH(AB$2,'Tillförd energi'!$B$1:$AQ$1,0),FALSE)</f>
        <v>0</v>
      </c>
      <c r="AC4">
        <f>VLOOKUP($B4,'Tillförd energi'!$B$1:$AI$720,MATCH(AC$2,'Tillförd energi'!$B$1:$AQ$1,0),FALSE)</f>
        <v>0</v>
      </c>
      <c r="AD4">
        <f>VLOOKUP($B4,'Tillförd energi'!$B$1:$AI$720,MATCH(AD$2,'Tillförd energi'!$B$1:$AQ$1,0),FALSE)</f>
        <v>0</v>
      </c>
      <c r="AE4">
        <f>VLOOKUP($B4,'Tillförd energi'!$B$1:$AI$720,MATCH(AE$2,'Tillförd energi'!$B$1:$AQ$1,0),FALSE)</f>
        <v>0</v>
      </c>
      <c r="AF4">
        <f>VLOOKUP($B4,'Tillförd energi'!$B$1:$AI$720,MATCH(AF$2,'Tillförd energi'!$B$1:$AQ$1,0),FALSE)</f>
        <v>0.51100000000000001</v>
      </c>
      <c r="AG4">
        <f>IFERROR(VLOOKUP(B4,Miljö!$B$1:$AC$600,MATCH("Köpt mängd produktionsspecifik fjärrvärme:",Miljö!$B$1:$AC$1,0),FALSE)/1,0)</f>
        <v>0</v>
      </c>
      <c r="AI4">
        <f t="shared" ref="AI4:AI67" si="0">IF(B4&lt;&gt;"",SUM(C4:AG4),"")</f>
        <v>18.303999999999998</v>
      </c>
      <c r="AJ4">
        <f>IF(ISERROR(1/VLOOKUP($B4,Leveranser!$B$1:$S$500,MATCH("såld värme (gwh)",Leveranser!$B$1:$S$1,0),FALSE)),"",VLOOKUP($B4,Leveranser!$B$1:$S$500,MATCH("såld värme (gwh)",Leveranser!$B$1:$S$1,0),FALSE))</f>
        <v>13.282999999999999</v>
      </c>
      <c r="AM4" t="str">
        <f>IF(B4&lt;&gt;"",IF(VLOOKUP($B4,Totalt!$B$1:$AQ$554,MATCH("Kvalitetsgranskad:",Totalt!$B$1:$AQ$1,0),FALSE)="ja",VLOOKUP($B4,Miljö!$B$1:$AG$479,MATCH(AM$2,Miljö!$B$1:$AK$1,0),FALSE),""),"")</f>
        <v>Ja</v>
      </c>
      <c r="AN4" t="str">
        <f>IF(AM4="ja",VLOOKUP($B4,Miljö!$B$1:$J$479,MATCH("Typ av ursprungsspecificerad el   (Om inget värde anges används Nordisk residualmix, se inforuta) ()",Miljö!$B$1:$J$1,0),FALSE),IF(AM4="nej","Nordisk residualel",""))</f>
        <v>'Kärnkraft'</v>
      </c>
      <c r="AO4">
        <f>IF(AM4="","",VLOOKUP($B4,Miljö!$B$1:$J$479,MATCH("Fossilandel för ursprungspecificerad el ()",Miljö!$B$1:$J$1,0),FALSE))</f>
        <v>0</v>
      </c>
      <c r="AP4">
        <f>IF(AM4="","",IFERROR(VLOOKUP($B4,Miljö!$B$1:$J$479,MATCH("Kärnkraftsandel för ursprungsspecificerad el ()",Miljö!$B$1:$J$1,0),FALSE)/1,0))</f>
        <v>1</v>
      </c>
      <c r="AQ4">
        <f t="shared" ref="AQ4:AQ67" si="1">IF(AM4="","",1-AO4-AP4)</f>
        <v>0</v>
      </c>
      <c r="AS4" t="str">
        <f t="shared" ref="AS4:AS67" si="2">IF(B4&lt;&gt;"",IF(AND(AG4&gt;0,AG4&lt;&gt;""),"Ja","Nej"),"")</f>
        <v>Nej</v>
      </c>
      <c r="AT4" t="str">
        <f>IF(AS4="ja",VLOOKUP($B4,Miljö!$B$1:$P$500,MATCH("Fossil andel i procent (%)",Miljö!$B$1:$P$1,0),FALSE)/100,"")</f>
        <v/>
      </c>
      <c r="AV4" t="str">
        <f t="shared" ref="AV4:AV67" si="3">IF(B4&lt;&gt;"",IF(AND(AB4&gt;0,AB4&lt;&gt;""),"Ja","Nej"),"")</f>
        <v>Nej</v>
      </c>
      <c r="AW4" t="str">
        <f>IF(AV4="ja",VLOOKUP($B4,'Egen hetvattenprod'!$B$1:$AO$500,MATCH("Värmekälla till värmepumpar ()",'Egen hetvattenprod'!$B$1:$AO$1,0),FALSE),"")</f>
        <v/>
      </c>
      <c r="AY4" t="str">
        <f t="shared" ref="AY4:AY67" si="4">IF(B4&lt;&gt;"",IF(AND(AC4&gt;0,AC4&lt;&gt;""),"Ja","Nej"),"")</f>
        <v>Nej</v>
      </c>
      <c r="AZ4" s="115" t="str">
        <f>IF($AY4="ja",(VLOOKUP($B4,'Egen hetvattenprod'!$B$1:$BX$550,MATCH(AZ$2,'Egen hetvattenprod'!$B$1:$BX$1,0),FALSE)+VLOOKUP($B4,Kraftvärmeprod!$B$1:$BX$550,MATCH(AZ$2,Kraftvärmeprod!$B$1:$BX$1,0),FALSE))/$AC4,"")</f>
        <v/>
      </c>
      <c r="BA4" s="115" t="str">
        <f>IF($AY4="ja",(VLOOKUP($B4,'Egen hetvattenprod'!$B$1:$BX$550,MATCH(BA$2,'Egen hetvattenprod'!$B$1:$BX$1,0),FALSE)+VLOOKUP($B4,Kraftvärmeprod!$B$1:$BX$550,MATCH(BA$2,Kraftvärmeprod!$B$1:$BX$1,0),FALSE))/$AC4,"")</f>
        <v/>
      </c>
      <c r="BB4" s="115" t="str">
        <f>IF($AY4="ja",(VLOOKUP($B4,'Egen hetvattenprod'!$B$1:$BX$550,MATCH(BB$2,'Egen hetvattenprod'!$B$1:$BX$1,0),FALSE)+VLOOKUP($B4,Kraftvärmeprod!$B$1:$BX$550,MATCH(BB$2,Kraftvärmeprod!$B$1:$BX$1,0),FALSE))/$AC4,"")</f>
        <v/>
      </c>
      <c r="BC4" s="115" t="str">
        <f>IF($AY4="ja",(VLOOKUP($B4,'Egen hetvattenprod'!$B$1:$BX$550,MATCH(BC$2,'Egen hetvattenprod'!$B$1:$BX$1,0),FALSE)+VLOOKUP($B4,Kraftvärmeprod!$B$1:$BX$550,MATCH(BC$2,Kraftvärmeprod!$B$1:$BX$1,0),FALSE))/$AC4,"")</f>
        <v/>
      </c>
      <c r="BD4" s="115" t="str">
        <f>IF($AY4="ja",(VLOOKUP($B4,'Egen hetvattenprod'!$B$1:$BX$550,MATCH(BD$2,'Egen hetvattenprod'!$B$1:$BX$1,0),FALSE)+VLOOKUP($B4,Kraftvärmeprod!$B$1:$BX$550,MATCH(BD$2,Kraftvärmeprod!$B$1:$BX$1,0),FALSE))/$AC4,"")</f>
        <v/>
      </c>
      <c r="BF4" t="str">
        <f t="shared" ref="BF4:BF67" si="5">IF(B4&lt;&gt;"",IF(AND(I4&gt;0,I4&lt;&gt;""),"Ja","Nej"),"")</f>
        <v>Nej</v>
      </c>
      <c r="BG4" t="str">
        <f>IF($BF4="ja",VLOOKUP($B4,'Egen hetvattenprod'!$B$1:$BX$550,MATCH("Andelen klimatgaser med fossilt ursprung för avfall ()",'Egen hetvattenprod'!$B$1:$BX$1,0),FALSE),"")</f>
        <v/>
      </c>
      <c r="BH4" t="str">
        <f>IF($BF4="ja",VLOOKUP($B4,Kraftvärmeprod!$B$1:$BX$550,MATCH("Andelen klimatgaser med fossilt ursprung för avfall ()",Kraftvärmeprod!$B$1:$BX$1,0),FALSE),"")</f>
        <v/>
      </c>
      <c r="BI4" t="str">
        <f>IF($BF4="ja",VLOOKUP($B4,'Egen hetvattenprod'!$B$1:$BX$550,MATCH("Avfall (GWh)",'Egen hetvattenprod'!$B$1:$BX$1,0),FALSE),"")</f>
        <v/>
      </c>
      <c r="BJ4" t="str">
        <f>IF($BF4="ja",VLOOKUP($B4,'Slutlig allokering kvv'!$B$1:$BX$550,MATCH("Avfall (GWh)",'Slutlig allokering kvv'!$B$1:$BX$1,0),FALSE),"")</f>
        <v/>
      </c>
      <c r="BK4" t="str">
        <f>IF($BF4="ja",VLOOKUP($B4,'Köpt hetvatten'!$B$1:$BX$550,MATCH("Avfall i köpt hetvatten",'Köpt hetvatten'!$B$1:$BX$1,0),FALSE),"")</f>
        <v/>
      </c>
      <c r="BL4" t="str">
        <f>IF($BF4="ja",VLOOKUP($B4,'Egen hetvattenprod'!$B$1:$BX$550,MATCH("Värde enligt ovan. (%)",'Egen hetvattenprod'!$B$1:$BX$1,0),FALSE),"")</f>
        <v/>
      </c>
      <c r="BM4" t="str">
        <f>IF($BF4="ja",VLOOKUP($B4,Kraftvärmeprod!$B$1:$BX$550,MATCH("Värde enligt ovan. (%)",Kraftvärmeprod!$B$1:$BX$1,0),FALSE),"")</f>
        <v/>
      </c>
      <c r="BQ4" t="str">
        <f>IF($BF4="ja",VLOOKUP($B4,'Egen hetvattenprod'!$B$1:$BX$550,MATCH("Tillförd olja (fossil) vid avfallsförbränning (GWh)",'Egen hetvattenprod'!$B$1:$BX$1,0),FALSE),"")</f>
        <v/>
      </c>
      <c r="BR4" t="str">
        <f>IF($BF4="ja",VLOOKUP($B4,Kraftvärmeprod!$B$1:$BX$550,MATCH("Tillförd olja (fossil) vid avfallsförbränning (GWh)",Kraftvärmeprod!$B$1:$BX$1,0),FALSE),"")</f>
        <v/>
      </c>
    </row>
    <row r="5" spans="1:71">
      <c r="A5" t="s">
        <v>19</v>
      </c>
      <c r="B5" t="s">
        <v>25</v>
      </c>
      <c r="C5">
        <f>VLOOKUP($B5,'Tillförd energi'!$B$1:$AI$720,MATCH(C$2,'Tillförd energi'!$B$1:$AQ$1,0),FALSE)</f>
        <v>0</v>
      </c>
      <c r="D5">
        <f>VLOOKUP($B5,'Tillförd energi'!$B$1:$AI$720,MATCH(D$2,'Tillförd energi'!$B$1:$AQ$1,0),FALSE)</f>
        <v>0.28699999999999998</v>
      </c>
      <c r="E5">
        <f>VLOOKUP($B5,'Tillförd energi'!$B$1:$AI$720,MATCH(E$2,'Tillförd energi'!$B$1:$AQ$1,0),FALSE)</f>
        <v>0</v>
      </c>
      <c r="F5">
        <f>VLOOKUP($B5,'Tillförd energi'!$B$1:$AI$720,MATCH(F$2,'Tillförd energi'!$B$1:$AQ$1,0),FALSE)</f>
        <v>0</v>
      </c>
      <c r="G5">
        <f>VLOOKUP($B5,'Tillförd energi'!$B$1:$AI$720,MATCH(G$2,'Tillförd energi'!$B$1:$AQ$1,0),FALSE)</f>
        <v>0</v>
      </c>
      <c r="H5">
        <f>VLOOKUP($B5,'Tillförd energi'!$B$1:$AI$720,MATCH(H$2,'Tillförd energi'!$B$1:$AQ$1,0),FALSE)</f>
        <v>0</v>
      </c>
      <c r="I5">
        <f>VLOOKUP($B5,'Tillförd energi'!$B$1:$AI$720,MATCH(I$2,'Tillförd energi'!$B$1:$AQ$1,0),FALSE)</f>
        <v>62.981000000000002</v>
      </c>
      <c r="J5">
        <f>VLOOKUP($B5,'Tillförd energi'!$B$1:$AI$720,MATCH(J$2,'Tillförd energi'!$B$1:$AQ$1,0),FALSE)</f>
        <v>0</v>
      </c>
      <c r="K5">
        <f>VLOOKUP($B5,'Tillförd energi'!$B$1:$AI$720,MATCH(K$2,'Tillförd energi'!$B$1:$AQ$1,0),FALSE)</f>
        <v>0</v>
      </c>
      <c r="L5">
        <f>VLOOKUP($B5,'Tillförd energi'!$B$1:$AI$720,MATCH(L$2,'Tillförd energi'!$B$1:$AQ$1,0),FALSE)</f>
        <v>0</v>
      </c>
      <c r="M5">
        <f>VLOOKUP($B5,'Tillförd energi'!$B$1:$AI$720,MATCH(M$2,'Tillförd energi'!$B$1:$AQ$1,0),FALSE)</f>
        <v>0</v>
      </c>
      <c r="N5">
        <f>VLOOKUP($B5,'Tillförd energi'!$B$1:$AI$720,MATCH(N$2,'Tillförd energi'!$B$1:$AQ$1,0),FALSE)</f>
        <v>0</v>
      </c>
      <c r="O5">
        <f>VLOOKUP($B5,'Tillförd energi'!$B$1:$AI$720,MATCH(O$2,'Tillförd energi'!$B$1:$AQ$1,0),FALSE)</f>
        <v>0</v>
      </c>
      <c r="P5">
        <f>VLOOKUP($B5,'Tillförd energi'!$B$1:$AI$720,MATCH(P$2,'Tillförd energi'!$B$1:$AQ$1,0),FALSE)</f>
        <v>0</v>
      </c>
      <c r="Q5">
        <f>VLOOKUP($B5,'Tillförd energi'!$B$1:$AI$720,MATCH(Q$2,'Tillförd energi'!$B$1:$AQ$1,0),FALSE)</f>
        <v>33.963999999999999</v>
      </c>
      <c r="R5">
        <f>VLOOKUP($B5,'Tillförd energi'!$B$1:$AI$720,MATCH(R$2,'Tillförd energi'!$B$1:$AQ$1,0),FALSE)</f>
        <v>0</v>
      </c>
      <c r="S5">
        <f>VLOOKUP($B5,'Tillförd energi'!$B$1:$AI$720,MATCH(S$2,'Tillförd energi'!$B$1:$AQ$1,0),FALSE)</f>
        <v>0</v>
      </c>
      <c r="T5">
        <f>VLOOKUP($B5,'Tillförd energi'!$B$1:$AI$720,MATCH(T$2,'Tillförd energi'!$B$1:$AQ$1,0),FALSE)</f>
        <v>0</v>
      </c>
      <c r="U5">
        <f>VLOOKUP($B5,'Tillförd energi'!$B$1:$AI$720,MATCH(U$2,'Tillförd energi'!$B$1:$AQ$1,0),FALSE)</f>
        <v>0</v>
      </c>
      <c r="V5">
        <f>VLOOKUP($B5,'Tillförd energi'!$B$1:$AI$720,MATCH(V$2,'Tillförd energi'!$B$1:$AQ$1,0),FALSE)</f>
        <v>0</v>
      </c>
      <c r="W5">
        <f>VLOOKUP($B5,'Tillförd energi'!$B$1:$AI$720,MATCH(W$2,'Tillförd energi'!$B$1:$AQ$1,0),FALSE)</f>
        <v>0</v>
      </c>
      <c r="X5">
        <f>VLOOKUP($B5,'Tillförd energi'!$B$1:$AI$720,MATCH(X$2,'Tillförd energi'!$B$1:$AQ$1,0),FALSE)</f>
        <v>0</v>
      </c>
      <c r="Y5">
        <f>VLOOKUP($B5,'Tillförd energi'!$B$1:$AI$720,MATCH(Y$2,'Tillförd energi'!$B$1:$AQ$1,0),FALSE)</f>
        <v>0</v>
      </c>
      <c r="Z5">
        <f>VLOOKUP($B5,'Tillförd energi'!$B$1:$AI$720,MATCH(Z$2,'Tillförd energi'!$B$1:$AQ$1,0),FALSE)</f>
        <v>0</v>
      </c>
      <c r="AA5">
        <f>VLOOKUP($B5,'Tillförd energi'!$B$1:$AI$720,MATCH(AA$2,'Tillförd energi'!$B$1:$AQ$1,0),FALSE)</f>
        <v>0</v>
      </c>
      <c r="AB5">
        <f>VLOOKUP($B5,'Tillförd energi'!$B$1:$AI$720,MATCH(AB$2,'Tillförd energi'!$B$1:$AQ$1,0),FALSE)</f>
        <v>0</v>
      </c>
      <c r="AC5">
        <f>VLOOKUP($B5,'Tillförd energi'!$B$1:$AI$720,MATCH(AC$2,'Tillförd energi'!$B$1:$AQ$1,0),FALSE)</f>
        <v>7.4379999999999997</v>
      </c>
      <c r="AD5">
        <f>VLOOKUP($B5,'Tillförd energi'!$B$1:$AI$720,MATCH(AD$2,'Tillförd energi'!$B$1:$AQ$1,0),FALSE)</f>
        <v>20.137</v>
      </c>
      <c r="AE5">
        <f>VLOOKUP($B5,'Tillförd energi'!$B$1:$AI$720,MATCH(AE$2,'Tillförd energi'!$B$1:$AQ$1,0),FALSE)</f>
        <v>0</v>
      </c>
      <c r="AF5">
        <f>VLOOKUP($B5,'Tillförd energi'!$B$1:$AI$720,MATCH(AF$2,'Tillförd energi'!$B$1:$AQ$1,0),FALSE)</f>
        <v>3.54</v>
      </c>
      <c r="AG5">
        <f>IFERROR(VLOOKUP(B5,Miljö!$B$1:$AC$600,MATCH("Köpt mängd produktionsspecifik fjärrvärme:",Miljö!$B$1:$AC$1,0),FALSE)/1,0)</f>
        <v>0</v>
      </c>
      <c r="AI5">
        <f t="shared" si="0"/>
        <v>128.34700000000001</v>
      </c>
      <c r="AJ5">
        <f>IF(ISERROR(1/VLOOKUP($B5,Leveranser!$B$1:$S$500,MATCH("såld värme (gwh)",Leveranser!$B$1:$S$1,0),FALSE)),"",VLOOKUP($B5,Leveranser!$B$1:$S$500,MATCH("såld värme (gwh)",Leveranser!$B$1:$S$1,0),FALSE))</f>
        <v>91.834000000000003</v>
      </c>
      <c r="AM5" t="str">
        <f>IF(B5&lt;&gt;"",IF(VLOOKUP($B5,Totalt!$B$1:$AQ$554,MATCH("Kvalitetsgranskad:",Totalt!$B$1:$AQ$1,0),FALSE)="ja",VLOOKUP($B5,Miljö!$B$1:$AG$479,MATCH(AM$2,Miljö!$B$1:$AK$1,0),FALSE),""),"")</f>
        <v>Ja</v>
      </c>
      <c r="AN5" t="str">
        <f>IF(AM5="ja",VLOOKUP($B5,Miljö!$B$1:$J$479,MATCH("Typ av ursprungsspecificerad el   (Om inget värde anges används Nordisk residualmix, se inforuta) ()",Miljö!$B$1:$J$1,0),FALSE),IF(AM5="nej","Nordisk residualel",""))</f>
        <v>'Kärnkraft'</v>
      </c>
      <c r="AO5">
        <f>IF(AM5="","",VLOOKUP($B5,Miljö!$B$1:$J$479,MATCH("Fossilandel för ursprungspecificerad el ()",Miljö!$B$1:$J$1,0),FALSE))</f>
        <v>0</v>
      </c>
      <c r="AP5">
        <f>IF(AM5="","",IFERROR(VLOOKUP($B5,Miljö!$B$1:$J$479,MATCH("Kärnkraftsandel för ursprungsspecificerad el ()",Miljö!$B$1:$J$1,0),FALSE)/1,0))</f>
        <v>1</v>
      </c>
      <c r="AQ5">
        <f t="shared" si="1"/>
        <v>0</v>
      </c>
      <c r="AS5" t="str">
        <f t="shared" si="2"/>
        <v>Nej</v>
      </c>
      <c r="AT5" t="str">
        <f>IF(AS5="ja",VLOOKUP($B5,Miljö!$B$1:$P$500,MATCH("Fossil andel i procent (%)",Miljö!$B$1:$P$1,0),FALSE)/100,"")</f>
        <v/>
      </c>
      <c r="AV5" t="str">
        <f t="shared" si="3"/>
        <v>Nej</v>
      </c>
      <c r="AW5" t="str">
        <f>IF(AV5="ja",VLOOKUP($B5,'Egen hetvattenprod'!$B$1:$AO$500,MATCH("Värmekälla till värmepumpar ()",'Egen hetvattenprod'!$B$1:$AO$1,0),FALSE),"")</f>
        <v/>
      </c>
      <c r="AY5" t="str">
        <f t="shared" si="4"/>
        <v>Ja</v>
      </c>
      <c r="AZ5" s="115">
        <f>IF($AY5="ja",(VLOOKUP($B5,'Egen hetvattenprod'!$B$1:$BX$550,MATCH(AZ$2,'Egen hetvattenprod'!$B$1:$BX$1,0),FALSE)+VLOOKUP($B5,Kraftvärmeprod!$B$1:$BX$550,MATCH(AZ$2,Kraftvärmeprod!$B$1:$BX$1,0),FALSE))/$AC5,"")</f>
        <v>1</v>
      </c>
      <c r="BA5" s="115">
        <f>IF($AY5="ja",(VLOOKUP($B5,'Egen hetvattenprod'!$B$1:$BX$550,MATCH(BA$2,'Egen hetvattenprod'!$B$1:$BX$1,0),FALSE)+VLOOKUP($B5,Kraftvärmeprod!$B$1:$BX$550,MATCH(BA$2,Kraftvärmeprod!$B$1:$BX$1,0),FALSE))/$AC5,"")</f>
        <v>0</v>
      </c>
      <c r="BB5" s="115">
        <f>IF($AY5="ja",(VLOOKUP($B5,'Egen hetvattenprod'!$B$1:$BX$550,MATCH(BB$2,'Egen hetvattenprod'!$B$1:$BX$1,0),FALSE)+VLOOKUP($B5,Kraftvärmeprod!$B$1:$BX$550,MATCH(BB$2,Kraftvärmeprod!$B$1:$BX$1,0),FALSE))/$AC5,"")</f>
        <v>0</v>
      </c>
      <c r="BC5" s="115">
        <f>IF($AY5="ja",(VLOOKUP($B5,'Egen hetvattenprod'!$B$1:$BX$550,MATCH(BC$2,'Egen hetvattenprod'!$B$1:$BX$1,0),FALSE)+VLOOKUP($B5,Kraftvärmeprod!$B$1:$BX$550,MATCH(BC$2,Kraftvärmeprod!$B$1:$BX$1,0),FALSE))/$AC5,"")</f>
        <v>0</v>
      </c>
      <c r="BD5" s="115">
        <f>IF($AY5="ja",(VLOOKUP($B5,'Egen hetvattenprod'!$B$1:$BX$550,MATCH(BD$2,'Egen hetvattenprod'!$B$1:$BX$1,0),FALSE)+VLOOKUP($B5,Kraftvärmeprod!$B$1:$BX$550,MATCH(BD$2,Kraftvärmeprod!$B$1:$BX$1,0),FALSE))/$AC5,"")</f>
        <v>0</v>
      </c>
      <c r="BF5" t="str">
        <f t="shared" si="5"/>
        <v>Ja</v>
      </c>
      <c r="BG5" t="str">
        <f>IF($BF5="ja",VLOOKUP($B5,'Egen hetvattenprod'!$B$1:$BX$550,MATCH("Andelen klimatgaser med fossilt ursprung för avfall ()",'Egen hetvattenprod'!$B$1:$BX$1,0),FALSE),"")</f>
        <v>Schablon</v>
      </c>
      <c r="BH5" t="str">
        <f>IF($BF5="ja",VLOOKUP($B5,Kraftvärmeprod!$B$1:$BX$550,MATCH("Andelen klimatgaser med fossilt ursprung för avfall ()",Kraftvärmeprod!$B$1:$BX$1,0),FALSE),"")</f>
        <v>ET</v>
      </c>
      <c r="BI5">
        <f>IF($BF5="ja",VLOOKUP($B5,'Egen hetvattenprod'!$B$1:$BX$550,MATCH("Avfall (GWh)",'Egen hetvattenprod'!$B$1:$BX$1,0),FALSE),"")</f>
        <v>62.981000000000002</v>
      </c>
      <c r="BJ5">
        <f>IF($BF5="ja",VLOOKUP($B5,'Slutlig allokering kvv'!$B$1:$BX$550,MATCH("Avfall (GWh)",'Slutlig allokering kvv'!$B$1:$BX$1,0),FALSE),"")</f>
        <v>0</v>
      </c>
      <c r="BK5">
        <f>IF($BF5="ja",VLOOKUP($B5,'Köpt hetvatten'!$B$1:$BX$550,MATCH("Avfall i köpt hetvatten",'Köpt hetvatten'!$B$1:$BX$1,0),FALSE),"")</f>
        <v>0</v>
      </c>
      <c r="BL5">
        <f>IF($BF5="ja",VLOOKUP($B5,'Egen hetvattenprod'!$B$1:$BX$550,MATCH("Värde enligt ovan. (%)",'Egen hetvattenprod'!$B$1:$BX$1,0),FALSE),"")</f>
        <v>39</v>
      </c>
      <c r="BM5" t="str">
        <f>IF($BF5="ja",VLOOKUP($B5,Kraftvärmeprod!$B$1:$BX$550,MATCH("Värde enligt ovan. (%)",Kraftvärmeprod!$B$1:$BX$1,0),FALSE),"")</f>
        <v>ET</v>
      </c>
      <c r="BQ5">
        <f>IF($BF5="ja",VLOOKUP($B5,'Egen hetvattenprod'!$B$1:$BX$550,MATCH("Tillförd olja (fossil) vid avfallsförbränning (GWh)",'Egen hetvattenprod'!$B$1:$BX$1,0),FALSE),"")</f>
        <v>0.17899999999999999</v>
      </c>
      <c r="BR5" t="str">
        <f>IF($BF5="ja",VLOOKUP($B5,Kraftvärmeprod!$B$1:$BX$550,MATCH("Tillförd olja (fossil) vid avfallsförbränning (GWh)",Kraftvärmeprod!$B$1:$BX$1,0),FALSE),"")</f>
        <v>ET</v>
      </c>
    </row>
    <row r="6" spans="1:71">
      <c r="A6" t="s">
        <v>19</v>
      </c>
      <c r="B6" t="s">
        <v>26</v>
      </c>
      <c r="C6">
        <f>VLOOKUP($B6,'Tillförd energi'!$B$1:$AI$720,MATCH(C$2,'Tillförd energi'!$B$1:$AQ$1,0),FALSE)</f>
        <v>0</v>
      </c>
      <c r="D6">
        <f>VLOOKUP($B6,'Tillförd energi'!$B$1:$AI$720,MATCH(D$2,'Tillförd energi'!$B$1:$AQ$1,0),FALSE)</f>
        <v>1.4999999999999999E-2</v>
      </c>
      <c r="E6">
        <f>VLOOKUP($B6,'Tillförd energi'!$B$1:$AI$720,MATCH(E$2,'Tillförd energi'!$B$1:$AQ$1,0),FALSE)</f>
        <v>0</v>
      </c>
      <c r="F6">
        <f>VLOOKUP($B6,'Tillförd energi'!$B$1:$AI$720,MATCH(F$2,'Tillförd energi'!$B$1:$AQ$1,0),FALSE)</f>
        <v>0</v>
      </c>
      <c r="G6">
        <f>VLOOKUP($B6,'Tillförd energi'!$B$1:$AI$720,MATCH(G$2,'Tillförd energi'!$B$1:$AQ$1,0),FALSE)</f>
        <v>0</v>
      </c>
      <c r="H6">
        <f>VLOOKUP($B6,'Tillförd energi'!$B$1:$AI$720,MATCH(H$2,'Tillförd energi'!$B$1:$AQ$1,0),FALSE)</f>
        <v>0</v>
      </c>
      <c r="I6">
        <f>VLOOKUP($B6,'Tillförd energi'!$B$1:$AI$720,MATCH(I$2,'Tillförd energi'!$B$1:$AQ$1,0),FALSE)</f>
        <v>0</v>
      </c>
      <c r="J6">
        <f>VLOOKUP($B6,'Tillförd energi'!$B$1:$AI$720,MATCH(J$2,'Tillförd energi'!$B$1:$AQ$1,0),FALSE)</f>
        <v>0</v>
      </c>
      <c r="K6">
        <f>VLOOKUP($B6,'Tillförd energi'!$B$1:$AI$720,MATCH(K$2,'Tillförd energi'!$B$1:$AQ$1,0),FALSE)</f>
        <v>0</v>
      </c>
      <c r="L6">
        <f>VLOOKUP($B6,'Tillförd energi'!$B$1:$AI$720,MATCH(L$2,'Tillförd energi'!$B$1:$AQ$1,0),FALSE)</f>
        <v>0</v>
      </c>
      <c r="M6">
        <f>VLOOKUP($B6,'Tillförd energi'!$B$1:$AI$720,MATCH(M$2,'Tillförd energi'!$B$1:$AQ$1,0),FALSE)</f>
        <v>0</v>
      </c>
      <c r="N6">
        <f>VLOOKUP($B6,'Tillförd energi'!$B$1:$AI$720,MATCH(N$2,'Tillförd energi'!$B$1:$AQ$1,0),FALSE)</f>
        <v>0</v>
      </c>
      <c r="O6">
        <f>VLOOKUP($B6,'Tillförd energi'!$B$1:$AI$720,MATCH(O$2,'Tillförd energi'!$B$1:$AQ$1,0),FALSE)</f>
        <v>0</v>
      </c>
      <c r="P6">
        <f>VLOOKUP($B6,'Tillförd energi'!$B$1:$AI$720,MATCH(P$2,'Tillförd energi'!$B$1:$AQ$1,0),FALSE)</f>
        <v>0</v>
      </c>
      <c r="Q6">
        <f>VLOOKUP($B6,'Tillförd energi'!$B$1:$AI$720,MATCH(Q$2,'Tillförd energi'!$B$1:$AQ$1,0),FALSE)</f>
        <v>23.972000000000001</v>
      </c>
      <c r="R6">
        <f>VLOOKUP($B6,'Tillförd energi'!$B$1:$AI$720,MATCH(R$2,'Tillförd energi'!$B$1:$AQ$1,0),FALSE)</f>
        <v>0</v>
      </c>
      <c r="S6">
        <f>VLOOKUP($B6,'Tillförd energi'!$B$1:$AI$720,MATCH(S$2,'Tillförd energi'!$B$1:$AQ$1,0),FALSE)</f>
        <v>0</v>
      </c>
      <c r="T6">
        <f>VLOOKUP($B6,'Tillförd energi'!$B$1:$AI$720,MATCH(T$2,'Tillförd energi'!$B$1:$AQ$1,0),FALSE)</f>
        <v>0</v>
      </c>
      <c r="U6">
        <f>VLOOKUP($B6,'Tillförd energi'!$B$1:$AI$720,MATCH(U$2,'Tillförd energi'!$B$1:$AQ$1,0),FALSE)</f>
        <v>0</v>
      </c>
      <c r="V6">
        <f>VLOOKUP($B6,'Tillförd energi'!$B$1:$AI$720,MATCH(V$2,'Tillförd energi'!$B$1:$AQ$1,0),FALSE)</f>
        <v>0</v>
      </c>
      <c r="W6">
        <f>VLOOKUP($B6,'Tillförd energi'!$B$1:$AI$720,MATCH(W$2,'Tillförd energi'!$B$1:$AQ$1,0),FALSE)</f>
        <v>0</v>
      </c>
      <c r="X6">
        <f>VLOOKUP($B6,'Tillförd energi'!$B$1:$AI$720,MATCH(X$2,'Tillförd energi'!$B$1:$AQ$1,0),FALSE)</f>
        <v>0</v>
      </c>
      <c r="Y6">
        <f>VLOOKUP($B6,'Tillförd energi'!$B$1:$AI$720,MATCH(Y$2,'Tillförd energi'!$B$1:$AQ$1,0),FALSE)</f>
        <v>0</v>
      </c>
      <c r="Z6">
        <f>VLOOKUP($B6,'Tillförd energi'!$B$1:$AI$720,MATCH(Z$2,'Tillförd energi'!$B$1:$AQ$1,0),FALSE)</f>
        <v>0</v>
      </c>
      <c r="AA6">
        <f>VLOOKUP($B6,'Tillförd energi'!$B$1:$AI$720,MATCH(AA$2,'Tillförd energi'!$B$1:$AQ$1,0),FALSE)</f>
        <v>0</v>
      </c>
      <c r="AB6">
        <f>VLOOKUP($B6,'Tillförd energi'!$B$1:$AI$720,MATCH(AB$2,'Tillförd energi'!$B$1:$AQ$1,0),FALSE)</f>
        <v>0</v>
      </c>
      <c r="AC6">
        <f>VLOOKUP($B6,'Tillförd energi'!$B$1:$AI$720,MATCH(AC$2,'Tillförd energi'!$B$1:$AQ$1,0),FALSE)</f>
        <v>3.2</v>
      </c>
      <c r="AD6">
        <f>VLOOKUP($B6,'Tillförd energi'!$B$1:$AI$720,MATCH(AD$2,'Tillförd energi'!$B$1:$AQ$1,0),FALSE)</f>
        <v>0</v>
      </c>
      <c r="AE6">
        <f>VLOOKUP($B6,'Tillförd energi'!$B$1:$AI$720,MATCH(AE$2,'Tillförd energi'!$B$1:$AQ$1,0),FALSE)</f>
        <v>0</v>
      </c>
      <c r="AF6">
        <f>VLOOKUP($B6,'Tillförd energi'!$B$1:$AI$720,MATCH(AF$2,'Tillförd energi'!$B$1:$AQ$1,0),FALSE)</f>
        <v>0.48199999999999998</v>
      </c>
      <c r="AG6">
        <f>IFERROR(VLOOKUP(B6,Miljö!$B$1:$AC$600,MATCH("Köpt mängd produktionsspecifik fjärrvärme:",Miljö!$B$1:$AC$1,0),FALSE)/1,0)</f>
        <v>0</v>
      </c>
      <c r="AI6">
        <f t="shared" si="0"/>
        <v>27.669</v>
      </c>
      <c r="AJ6">
        <f>IF(ISERROR(1/VLOOKUP($B6,Leveranser!$B$1:$S$500,MATCH("såld värme (gwh)",Leveranser!$B$1:$S$1,0),FALSE)),"",VLOOKUP($B6,Leveranser!$B$1:$S$500,MATCH("såld värme (gwh)",Leveranser!$B$1:$S$1,0),FALSE))</f>
        <v>20.123999999999999</v>
      </c>
      <c r="AM6" t="str">
        <f>IF(B6&lt;&gt;"",IF(VLOOKUP($B6,Totalt!$B$1:$AQ$554,MATCH("Kvalitetsgranskad:",Totalt!$B$1:$AQ$1,0),FALSE)="ja",VLOOKUP($B6,Miljö!$B$1:$AG$479,MATCH(AM$2,Miljö!$B$1:$AK$1,0),FALSE),""),"")</f>
        <v>Ja</v>
      </c>
      <c r="AN6" t="str">
        <f>IF(AM6="ja",VLOOKUP($B6,Miljö!$B$1:$J$479,MATCH("Typ av ursprungsspecificerad el   (Om inget värde anges används Nordisk residualmix, se inforuta) ()",Miljö!$B$1:$J$1,0),FALSE),IF(AM6="nej","Nordisk residualel",""))</f>
        <v>'Kärnkraft'</v>
      </c>
      <c r="AO6">
        <f>IF(AM6="","",VLOOKUP($B6,Miljö!$B$1:$J$479,MATCH("Fossilandel för ursprungspecificerad el ()",Miljö!$B$1:$J$1,0),FALSE))</f>
        <v>0</v>
      </c>
      <c r="AP6">
        <f>IF(AM6="","",IFERROR(VLOOKUP($B6,Miljö!$B$1:$J$479,MATCH("Kärnkraftsandel för ursprungsspecificerad el ()",Miljö!$B$1:$J$1,0),FALSE)/1,0))</f>
        <v>1</v>
      </c>
      <c r="AQ6">
        <f t="shared" si="1"/>
        <v>0</v>
      </c>
      <c r="AS6" t="str">
        <f t="shared" si="2"/>
        <v>Nej</v>
      </c>
      <c r="AT6" t="str">
        <f>IF(AS6="ja",VLOOKUP($B6,Miljö!$B$1:$P$500,MATCH("Fossil andel i procent (%)",Miljö!$B$1:$P$1,0),FALSE)/100,"")</f>
        <v/>
      </c>
      <c r="AV6" t="str">
        <f t="shared" si="3"/>
        <v>Nej</v>
      </c>
      <c r="AW6" t="str">
        <f>IF(AV6="ja",VLOOKUP($B6,'Egen hetvattenprod'!$B$1:$AO$500,MATCH("Värmekälla till värmepumpar ()",'Egen hetvattenprod'!$B$1:$AO$1,0),FALSE),"")</f>
        <v/>
      </c>
      <c r="AY6" t="str">
        <f t="shared" si="4"/>
        <v>Ja</v>
      </c>
      <c r="AZ6" s="115">
        <f>IF($AY6="ja",(VLOOKUP($B6,'Egen hetvattenprod'!$B$1:$BX$550,MATCH(AZ$2,'Egen hetvattenprod'!$B$1:$BX$1,0),FALSE)+VLOOKUP($B6,Kraftvärmeprod!$B$1:$BX$550,MATCH(AZ$2,Kraftvärmeprod!$B$1:$BX$1,0),FALSE))/$AC6,"")</f>
        <v>1</v>
      </c>
      <c r="BA6" s="115">
        <f>IF($AY6="ja",(VLOOKUP($B6,'Egen hetvattenprod'!$B$1:$BX$550,MATCH(BA$2,'Egen hetvattenprod'!$B$1:$BX$1,0),FALSE)+VLOOKUP($B6,Kraftvärmeprod!$B$1:$BX$550,MATCH(BA$2,Kraftvärmeprod!$B$1:$BX$1,0),FALSE))/$AC6,"")</f>
        <v>0</v>
      </c>
      <c r="BB6" s="115">
        <f>IF($AY6="ja",(VLOOKUP($B6,'Egen hetvattenprod'!$B$1:$BX$550,MATCH(BB$2,'Egen hetvattenprod'!$B$1:$BX$1,0),FALSE)+VLOOKUP($B6,Kraftvärmeprod!$B$1:$BX$550,MATCH(BB$2,Kraftvärmeprod!$B$1:$BX$1,0),FALSE))/$AC6,"")</f>
        <v>0</v>
      </c>
      <c r="BC6" s="115">
        <f>IF($AY6="ja",(VLOOKUP($B6,'Egen hetvattenprod'!$B$1:$BX$550,MATCH(BC$2,'Egen hetvattenprod'!$B$1:$BX$1,0),FALSE)+VLOOKUP($B6,Kraftvärmeprod!$B$1:$BX$550,MATCH(BC$2,Kraftvärmeprod!$B$1:$BX$1,0),FALSE))/$AC6,"")</f>
        <v>0</v>
      </c>
      <c r="BD6" s="115">
        <f>IF($AY6="ja",(VLOOKUP($B6,'Egen hetvattenprod'!$B$1:$BX$550,MATCH(BD$2,'Egen hetvattenprod'!$B$1:$BX$1,0),FALSE)+VLOOKUP($B6,Kraftvärmeprod!$B$1:$BX$550,MATCH(BD$2,Kraftvärmeprod!$B$1:$BX$1,0),FALSE))/$AC6,"")</f>
        <v>0</v>
      </c>
      <c r="BF6" t="str">
        <f t="shared" si="5"/>
        <v>Nej</v>
      </c>
      <c r="BG6" t="str">
        <f>IF($BF6="ja",VLOOKUP($B6,'Egen hetvattenprod'!$B$1:$BX$550,MATCH("Andelen klimatgaser med fossilt ursprung för avfall ()",'Egen hetvattenprod'!$B$1:$BX$1,0),FALSE),"")</f>
        <v/>
      </c>
      <c r="BH6" t="str">
        <f>IF($BF6="ja",VLOOKUP($B6,Kraftvärmeprod!$B$1:$BX$550,MATCH("Andelen klimatgaser med fossilt ursprung för avfall ()",Kraftvärmeprod!$B$1:$BX$1,0),FALSE),"")</f>
        <v/>
      </c>
      <c r="BI6" t="str">
        <f>IF($BF6="ja",VLOOKUP($B6,'Egen hetvattenprod'!$B$1:$BX$550,MATCH("Avfall (GWh)",'Egen hetvattenprod'!$B$1:$BX$1,0),FALSE),"")</f>
        <v/>
      </c>
      <c r="BJ6" t="str">
        <f>IF($BF6="ja",VLOOKUP($B6,'Slutlig allokering kvv'!$B$1:$BX$550,MATCH("Avfall (GWh)",'Slutlig allokering kvv'!$B$1:$BX$1,0),FALSE),"")</f>
        <v/>
      </c>
      <c r="BK6" t="str">
        <f>IF($BF6="ja",VLOOKUP($B6,'Köpt hetvatten'!$B$1:$BX$550,MATCH("Avfall i köpt hetvatten",'Köpt hetvatten'!$B$1:$BX$1,0),FALSE),"")</f>
        <v/>
      </c>
      <c r="BL6" t="str">
        <f>IF($BF6="ja",VLOOKUP($B6,'Egen hetvattenprod'!$B$1:$BX$550,MATCH("Värde enligt ovan. (%)",'Egen hetvattenprod'!$B$1:$BX$1,0),FALSE),"")</f>
        <v/>
      </c>
      <c r="BM6" t="str">
        <f>IF($BF6="ja",VLOOKUP($B6,Kraftvärmeprod!$B$1:$BX$550,MATCH("Värde enligt ovan. (%)",Kraftvärmeprod!$B$1:$BX$1,0),FALSE),"")</f>
        <v/>
      </c>
      <c r="BQ6" t="str">
        <f>IF($BF6="ja",VLOOKUP($B6,'Egen hetvattenprod'!$B$1:$BX$550,MATCH("Tillförd olja (fossil) vid avfallsförbränning (GWh)",'Egen hetvattenprod'!$B$1:$BX$1,0),FALSE),"")</f>
        <v/>
      </c>
      <c r="BR6" t="str">
        <f>IF($BF6="ja",VLOOKUP($B6,Kraftvärmeprod!$B$1:$BX$550,MATCH("Tillförd olja (fossil) vid avfallsförbränning (GWh)",Kraftvärmeprod!$B$1:$BX$1,0),FALSE),"")</f>
        <v/>
      </c>
    </row>
    <row r="7" spans="1:71">
      <c r="A7" t="s">
        <v>19</v>
      </c>
      <c r="B7" t="s">
        <v>27</v>
      </c>
      <c r="C7">
        <f>VLOOKUP($B7,'Tillförd energi'!$B$1:$AI$720,MATCH(C$2,'Tillförd energi'!$B$1:$AQ$1,0),FALSE)</f>
        <v>0</v>
      </c>
      <c r="D7">
        <f>VLOOKUP($B7,'Tillförd energi'!$B$1:$AI$720,MATCH(D$2,'Tillförd energi'!$B$1:$AQ$1,0),FALSE)</f>
        <v>0.3</v>
      </c>
      <c r="E7">
        <f>VLOOKUP($B7,'Tillförd energi'!$B$1:$AI$720,MATCH(E$2,'Tillförd energi'!$B$1:$AQ$1,0),FALSE)</f>
        <v>0</v>
      </c>
      <c r="F7">
        <f>VLOOKUP($B7,'Tillförd energi'!$B$1:$AI$720,MATCH(F$2,'Tillförd energi'!$B$1:$AQ$1,0),FALSE)</f>
        <v>0</v>
      </c>
      <c r="G7">
        <f>VLOOKUP($B7,'Tillförd energi'!$B$1:$AI$720,MATCH(G$2,'Tillförd energi'!$B$1:$AQ$1,0),FALSE)</f>
        <v>0</v>
      </c>
      <c r="H7">
        <f>VLOOKUP($B7,'Tillförd energi'!$B$1:$AI$720,MATCH(H$2,'Tillförd energi'!$B$1:$AQ$1,0),FALSE)</f>
        <v>0</v>
      </c>
      <c r="I7">
        <f>VLOOKUP($B7,'Tillförd energi'!$B$1:$AI$720,MATCH(I$2,'Tillförd energi'!$B$1:$AQ$1,0),FALSE)</f>
        <v>0</v>
      </c>
      <c r="J7">
        <f>VLOOKUP($B7,'Tillförd energi'!$B$1:$AI$720,MATCH(J$2,'Tillförd energi'!$B$1:$AQ$1,0),FALSE)</f>
        <v>0</v>
      </c>
      <c r="K7">
        <f>VLOOKUP($B7,'Tillförd energi'!$B$1:$AI$720,MATCH(K$2,'Tillförd energi'!$B$1:$AQ$1,0),FALSE)</f>
        <v>0</v>
      </c>
      <c r="L7">
        <f>VLOOKUP($B7,'Tillförd energi'!$B$1:$AI$720,MATCH(L$2,'Tillförd energi'!$B$1:$AQ$1,0),FALSE)</f>
        <v>0</v>
      </c>
      <c r="M7">
        <f>VLOOKUP($B7,'Tillförd energi'!$B$1:$AI$720,MATCH(M$2,'Tillförd energi'!$B$1:$AQ$1,0),FALSE)</f>
        <v>0</v>
      </c>
      <c r="N7">
        <f>VLOOKUP($B7,'Tillförd energi'!$B$1:$AI$720,MATCH(N$2,'Tillförd energi'!$B$1:$AQ$1,0),FALSE)</f>
        <v>0</v>
      </c>
      <c r="O7">
        <f>VLOOKUP($B7,'Tillförd energi'!$B$1:$AI$720,MATCH(O$2,'Tillförd energi'!$B$1:$AQ$1,0),FALSE)</f>
        <v>0</v>
      </c>
      <c r="P7">
        <f>VLOOKUP($B7,'Tillförd energi'!$B$1:$AI$720,MATCH(P$2,'Tillförd energi'!$B$1:$AQ$1,0),FALSE)</f>
        <v>0</v>
      </c>
      <c r="Q7">
        <f>VLOOKUP($B7,'Tillförd energi'!$B$1:$AI$720,MATCH(Q$2,'Tillförd energi'!$B$1:$AQ$1,0),FALSE)</f>
        <v>62.387</v>
      </c>
      <c r="R7">
        <f>VLOOKUP($B7,'Tillförd energi'!$B$1:$AI$720,MATCH(R$2,'Tillförd energi'!$B$1:$AQ$1,0),FALSE)</f>
        <v>0</v>
      </c>
      <c r="S7">
        <f>VLOOKUP($B7,'Tillförd energi'!$B$1:$AI$720,MATCH(S$2,'Tillförd energi'!$B$1:$AQ$1,0),FALSE)</f>
        <v>0</v>
      </c>
      <c r="T7">
        <f>VLOOKUP($B7,'Tillförd energi'!$B$1:$AI$720,MATCH(T$2,'Tillförd energi'!$B$1:$AQ$1,0),FALSE)</f>
        <v>0</v>
      </c>
      <c r="U7">
        <f>VLOOKUP($B7,'Tillförd energi'!$B$1:$AI$720,MATCH(U$2,'Tillförd energi'!$B$1:$AQ$1,0),FALSE)</f>
        <v>0</v>
      </c>
      <c r="V7">
        <f>VLOOKUP($B7,'Tillförd energi'!$B$1:$AI$720,MATCH(V$2,'Tillförd energi'!$B$1:$AQ$1,0),FALSE)</f>
        <v>0</v>
      </c>
      <c r="W7">
        <f>VLOOKUP($B7,'Tillförd energi'!$B$1:$AI$720,MATCH(W$2,'Tillförd energi'!$B$1:$AQ$1,0),FALSE)</f>
        <v>0</v>
      </c>
      <c r="X7">
        <f>VLOOKUP($B7,'Tillförd energi'!$B$1:$AI$720,MATCH(X$2,'Tillförd energi'!$B$1:$AQ$1,0),FALSE)</f>
        <v>0</v>
      </c>
      <c r="Y7">
        <f>VLOOKUP($B7,'Tillförd energi'!$B$1:$AI$720,MATCH(Y$2,'Tillförd energi'!$B$1:$AQ$1,0),FALSE)</f>
        <v>0</v>
      </c>
      <c r="Z7">
        <f>VLOOKUP($B7,'Tillförd energi'!$B$1:$AI$720,MATCH(Z$2,'Tillförd energi'!$B$1:$AQ$1,0),FALSE)</f>
        <v>0</v>
      </c>
      <c r="AA7">
        <f>VLOOKUP($B7,'Tillförd energi'!$B$1:$AI$720,MATCH(AA$2,'Tillförd energi'!$B$1:$AQ$1,0),FALSE)</f>
        <v>0</v>
      </c>
      <c r="AB7">
        <f>VLOOKUP($B7,'Tillförd energi'!$B$1:$AI$720,MATCH(AB$2,'Tillförd energi'!$B$1:$AQ$1,0),FALSE)</f>
        <v>0</v>
      </c>
      <c r="AC7">
        <f>VLOOKUP($B7,'Tillförd energi'!$B$1:$AI$720,MATCH(AC$2,'Tillförd energi'!$B$1:$AQ$1,0),FALSE)</f>
        <v>6.8860000000000001</v>
      </c>
      <c r="AD7">
        <f>VLOOKUP($B7,'Tillförd energi'!$B$1:$AI$720,MATCH(AD$2,'Tillförd energi'!$B$1:$AQ$1,0),FALSE)</f>
        <v>0</v>
      </c>
      <c r="AE7">
        <f>VLOOKUP($B7,'Tillförd energi'!$B$1:$AI$720,MATCH(AE$2,'Tillförd energi'!$B$1:$AQ$1,0),FALSE)</f>
        <v>0</v>
      </c>
      <c r="AF7">
        <f>VLOOKUP($B7,'Tillförd energi'!$B$1:$AI$720,MATCH(AF$2,'Tillförd energi'!$B$1:$AQ$1,0),FALSE)</f>
        <v>1.657</v>
      </c>
      <c r="AG7">
        <f>IFERROR(VLOOKUP(B7,Miljö!$B$1:$AC$600,MATCH("Köpt mängd produktionsspecifik fjärrvärme:",Miljö!$B$1:$AC$1,0),FALSE)/1,0)</f>
        <v>0</v>
      </c>
      <c r="AI7">
        <f t="shared" si="0"/>
        <v>71.22999999999999</v>
      </c>
      <c r="AJ7">
        <f>IF(ISERROR(1/VLOOKUP($B7,Leveranser!$B$1:$S$500,MATCH("såld värme (gwh)",Leveranser!$B$1:$S$1,0),FALSE)),"",VLOOKUP($B7,Leveranser!$B$1:$S$500,MATCH("såld värme (gwh)",Leveranser!$B$1:$S$1,0),FALSE))</f>
        <v>53.863999999999997</v>
      </c>
      <c r="AM7" t="str">
        <f>IF(B7&lt;&gt;"",IF(VLOOKUP($B7,Totalt!$B$1:$AQ$554,MATCH("Kvalitetsgranskad:",Totalt!$B$1:$AQ$1,0),FALSE)="ja",VLOOKUP($B7,Miljö!$B$1:$AG$479,MATCH(AM$2,Miljö!$B$1:$AK$1,0),FALSE),""),"")</f>
        <v>Ja</v>
      </c>
      <c r="AN7" t="str">
        <f>IF(AM7="ja",VLOOKUP($B7,Miljö!$B$1:$J$479,MATCH("Typ av ursprungsspecificerad el   (Om inget värde anges används Nordisk residualmix, se inforuta) ()",Miljö!$B$1:$J$1,0),FALSE),IF(AM7="nej","Nordisk residualel",""))</f>
        <v>'Kärnkraft'</v>
      </c>
      <c r="AO7">
        <f>IF(AM7="","",VLOOKUP($B7,Miljö!$B$1:$J$479,MATCH("Fossilandel för ursprungspecificerad el ()",Miljö!$B$1:$J$1,0),FALSE))</f>
        <v>0</v>
      </c>
      <c r="AP7">
        <f>IF(AM7="","",IFERROR(VLOOKUP($B7,Miljö!$B$1:$J$479,MATCH("Kärnkraftsandel för ursprungsspecificerad el ()",Miljö!$B$1:$J$1,0),FALSE)/1,0))</f>
        <v>1</v>
      </c>
      <c r="AQ7">
        <f t="shared" si="1"/>
        <v>0</v>
      </c>
      <c r="AS7" t="str">
        <f t="shared" si="2"/>
        <v>Nej</v>
      </c>
      <c r="AT7" t="str">
        <f>IF(AS7="ja",VLOOKUP($B7,Miljö!$B$1:$P$500,MATCH("Fossil andel i procent (%)",Miljö!$B$1:$P$1,0),FALSE)/100,"")</f>
        <v/>
      </c>
      <c r="AV7" t="str">
        <f t="shared" si="3"/>
        <v>Nej</v>
      </c>
      <c r="AW7" t="str">
        <f>IF(AV7="ja",VLOOKUP($B7,'Egen hetvattenprod'!$B$1:$AO$500,MATCH("Värmekälla till värmepumpar ()",'Egen hetvattenprod'!$B$1:$AO$1,0),FALSE),"")</f>
        <v/>
      </c>
      <c r="AY7" t="str">
        <f t="shared" si="4"/>
        <v>Ja</v>
      </c>
      <c r="AZ7" s="115">
        <f>IF($AY7="ja",(VLOOKUP($B7,'Egen hetvattenprod'!$B$1:$BX$550,MATCH(AZ$2,'Egen hetvattenprod'!$B$1:$BX$1,0),FALSE)+VLOOKUP($B7,Kraftvärmeprod!$B$1:$BX$550,MATCH(AZ$2,Kraftvärmeprod!$B$1:$BX$1,0),FALSE))/$AC7,"")</f>
        <v>1</v>
      </c>
      <c r="BA7" s="115">
        <f>IF($AY7="ja",(VLOOKUP($B7,'Egen hetvattenprod'!$B$1:$BX$550,MATCH(BA$2,'Egen hetvattenprod'!$B$1:$BX$1,0),FALSE)+VLOOKUP($B7,Kraftvärmeprod!$B$1:$BX$550,MATCH(BA$2,Kraftvärmeprod!$B$1:$BX$1,0),FALSE))/$AC7,"")</f>
        <v>0</v>
      </c>
      <c r="BB7" s="115">
        <f>IF($AY7="ja",(VLOOKUP($B7,'Egen hetvattenprod'!$B$1:$BX$550,MATCH(BB$2,'Egen hetvattenprod'!$B$1:$BX$1,0),FALSE)+VLOOKUP($B7,Kraftvärmeprod!$B$1:$BX$550,MATCH(BB$2,Kraftvärmeprod!$B$1:$BX$1,0),FALSE))/$AC7,"")</f>
        <v>0</v>
      </c>
      <c r="BC7" s="115">
        <f>IF($AY7="ja",(VLOOKUP($B7,'Egen hetvattenprod'!$B$1:$BX$550,MATCH(BC$2,'Egen hetvattenprod'!$B$1:$BX$1,0),FALSE)+VLOOKUP($B7,Kraftvärmeprod!$B$1:$BX$550,MATCH(BC$2,Kraftvärmeprod!$B$1:$BX$1,0),FALSE))/$AC7,"")</f>
        <v>0</v>
      </c>
      <c r="BD7" s="115">
        <f>IF($AY7="ja",(VLOOKUP($B7,'Egen hetvattenprod'!$B$1:$BX$550,MATCH(BD$2,'Egen hetvattenprod'!$B$1:$BX$1,0),FALSE)+VLOOKUP($B7,Kraftvärmeprod!$B$1:$BX$550,MATCH(BD$2,Kraftvärmeprod!$B$1:$BX$1,0),FALSE))/$AC7,"")</f>
        <v>0</v>
      </c>
      <c r="BF7" t="str">
        <f t="shared" si="5"/>
        <v>Nej</v>
      </c>
      <c r="BG7" t="str">
        <f>IF($BF7="ja",VLOOKUP($B7,'Egen hetvattenprod'!$B$1:$BX$550,MATCH("Andelen klimatgaser med fossilt ursprung för avfall ()",'Egen hetvattenprod'!$B$1:$BX$1,0),FALSE),"")</f>
        <v/>
      </c>
      <c r="BH7" t="str">
        <f>IF($BF7="ja",VLOOKUP($B7,Kraftvärmeprod!$B$1:$BX$550,MATCH("Andelen klimatgaser med fossilt ursprung för avfall ()",Kraftvärmeprod!$B$1:$BX$1,0),FALSE),"")</f>
        <v/>
      </c>
      <c r="BI7" t="str">
        <f>IF($BF7="ja",VLOOKUP($B7,'Egen hetvattenprod'!$B$1:$BX$550,MATCH("Avfall (GWh)",'Egen hetvattenprod'!$B$1:$BX$1,0),FALSE),"")</f>
        <v/>
      </c>
      <c r="BJ7" t="str">
        <f>IF($BF7="ja",VLOOKUP($B7,'Slutlig allokering kvv'!$B$1:$BX$550,MATCH("Avfall (GWh)",'Slutlig allokering kvv'!$B$1:$BX$1,0),FALSE),"")</f>
        <v/>
      </c>
      <c r="BK7" t="str">
        <f>IF($BF7="ja",VLOOKUP($B7,'Köpt hetvatten'!$B$1:$BX$550,MATCH("Avfall i köpt hetvatten",'Köpt hetvatten'!$B$1:$BX$1,0),FALSE),"")</f>
        <v/>
      </c>
      <c r="BL7" t="str">
        <f>IF($BF7="ja",VLOOKUP($B7,'Egen hetvattenprod'!$B$1:$BX$550,MATCH("Värde enligt ovan. (%)",'Egen hetvattenprod'!$B$1:$BX$1,0),FALSE),"")</f>
        <v/>
      </c>
      <c r="BM7" t="str">
        <f>IF($BF7="ja",VLOOKUP($B7,Kraftvärmeprod!$B$1:$BX$550,MATCH("Värde enligt ovan. (%)",Kraftvärmeprod!$B$1:$BX$1,0),FALSE),"")</f>
        <v/>
      </c>
      <c r="BQ7" t="str">
        <f>IF($BF7="ja",VLOOKUP($B7,'Egen hetvattenprod'!$B$1:$BX$550,MATCH("Tillförd olja (fossil) vid avfallsförbränning (GWh)",'Egen hetvattenprod'!$B$1:$BX$1,0),FALSE),"")</f>
        <v/>
      </c>
      <c r="BR7" t="str">
        <f>IF($BF7="ja",VLOOKUP($B7,Kraftvärmeprod!$B$1:$BX$550,MATCH("Tillförd olja (fossil) vid avfallsförbränning (GWh)",Kraftvärmeprod!$B$1:$BX$1,0),FALSE),"")</f>
        <v/>
      </c>
    </row>
    <row r="8" spans="1:71">
      <c r="A8" t="s">
        <v>19</v>
      </c>
      <c r="B8" t="s">
        <v>28</v>
      </c>
      <c r="C8">
        <f>VLOOKUP($B8,'Tillförd energi'!$B$1:$AI$720,MATCH(C$2,'Tillförd energi'!$B$1:$AQ$1,0),FALSE)</f>
        <v>0</v>
      </c>
      <c r="D8">
        <f>VLOOKUP($B8,'Tillförd energi'!$B$1:$AI$720,MATCH(D$2,'Tillförd energi'!$B$1:$AQ$1,0),FALSE)</f>
        <v>0</v>
      </c>
      <c r="E8">
        <f>VLOOKUP($B8,'Tillförd energi'!$B$1:$AI$720,MATCH(E$2,'Tillförd energi'!$B$1:$AQ$1,0),FALSE)</f>
        <v>0</v>
      </c>
      <c r="F8">
        <f>VLOOKUP($B8,'Tillförd energi'!$B$1:$AI$720,MATCH(F$2,'Tillförd energi'!$B$1:$AQ$1,0),FALSE)</f>
        <v>0</v>
      </c>
      <c r="G8">
        <f>VLOOKUP($B8,'Tillförd energi'!$B$1:$AI$720,MATCH(G$2,'Tillförd energi'!$B$1:$AQ$1,0),FALSE)</f>
        <v>0</v>
      </c>
      <c r="H8">
        <f>VLOOKUP($B8,'Tillförd energi'!$B$1:$AI$720,MATCH(H$2,'Tillförd energi'!$B$1:$AQ$1,0),FALSE)</f>
        <v>0</v>
      </c>
      <c r="I8">
        <f>VLOOKUP($B8,'Tillförd energi'!$B$1:$AI$720,MATCH(I$2,'Tillförd energi'!$B$1:$AQ$1,0),FALSE)</f>
        <v>0</v>
      </c>
      <c r="J8">
        <f>VLOOKUP($B8,'Tillförd energi'!$B$1:$AI$720,MATCH(J$2,'Tillförd energi'!$B$1:$AQ$1,0),FALSE)</f>
        <v>2.2530000000000001</v>
      </c>
      <c r="K8">
        <f>VLOOKUP($B8,'Tillförd energi'!$B$1:$AI$720,MATCH(K$2,'Tillförd energi'!$B$1:$AQ$1,0),FALSE)</f>
        <v>0</v>
      </c>
      <c r="L8">
        <f>VLOOKUP($B8,'Tillförd energi'!$B$1:$AI$720,MATCH(L$2,'Tillförd energi'!$B$1:$AQ$1,0),FALSE)</f>
        <v>0</v>
      </c>
      <c r="M8">
        <f>VLOOKUP($B8,'Tillförd energi'!$B$1:$AI$720,MATCH(M$2,'Tillförd energi'!$B$1:$AQ$1,0),FALSE)</f>
        <v>0</v>
      </c>
      <c r="N8">
        <f>VLOOKUP($B8,'Tillförd energi'!$B$1:$AI$720,MATCH(N$2,'Tillförd energi'!$B$1:$AQ$1,0),FALSE)</f>
        <v>0</v>
      </c>
      <c r="O8">
        <f>VLOOKUP($B8,'Tillförd energi'!$B$1:$AI$720,MATCH(O$2,'Tillförd energi'!$B$1:$AQ$1,0),FALSE)</f>
        <v>0</v>
      </c>
      <c r="P8">
        <f>VLOOKUP($B8,'Tillförd energi'!$B$1:$AI$720,MATCH(P$2,'Tillförd energi'!$B$1:$AQ$1,0),FALSE)</f>
        <v>0</v>
      </c>
      <c r="Q8">
        <f>VLOOKUP($B8,'Tillförd energi'!$B$1:$AI$720,MATCH(Q$2,'Tillförd energi'!$B$1:$AQ$1,0),FALSE)</f>
        <v>29.54</v>
      </c>
      <c r="R8">
        <f>VLOOKUP($B8,'Tillförd energi'!$B$1:$AI$720,MATCH(R$2,'Tillförd energi'!$B$1:$AQ$1,0),FALSE)</f>
        <v>0</v>
      </c>
      <c r="S8">
        <f>VLOOKUP($B8,'Tillförd energi'!$B$1:$AI$720,MATCH(S$2,'Tillförd energi'!$B$1:$AQ$1,0),FALSE)</f>
        <v>0</v>
      </c>
      <c r="T8">
        <f>VLOOKUP($B8,'Tillförd energi'!$B$1:$AI$720,MATCH(T$2,'Tillförd energi'!$B$1:$AQ$1,0),FALSE)</f>
        <v>0</v>
      </c>
      <c r="U8">
        <f>VLOOKUP($B8,'Tillförd energi'!$B$1:$AI$720,MATCH(U$2,'Tillförd energi'!$B$1:$AQ$1,0),FALSE)</f>
        <v>0</v>
      </c>
      <c r="V8">
        <f>VLOOKUP($B8,'Tillförd energi'!$B$1:$AI$720,MATCH(V$2,'Tillförd energi'!$B$1:$AQ$1,0),FALSE)</f>
        <v>0</v>
      </c>
      <c r="W8">
        <f>VLOOKUP($B8,'Tillförd energi'!$B$1:$AI$720,MATCH(W$2,'Tillförd energi'!$B$1:$AQ$1,0),FALSE)</f>
        <v>0</v>
      </c>
      <c r="X8">
        <f>VLOOKUP($B8,'Tillförd energi'!$B$1:$AI$720,MATCH(X$2,'Tillförd energi'!$B$1:$AQ$1,0),FALSE)</f>
        <v>0</v>
      </c>
      <c r="Y8">
        <f>VLOOKUP($B8,'Tillförd energi'!$B$1:$AI$720,MATCH(Y$2,'Tillförd energi'!$B$1:$AQ$1,0),FALSE)</f>
        <v>0</v>
      </c>
      <c r="Z8">
        <f>VLOOKUP($B8,'Tillförd energi'!$B$1:$AI$720,MATCH(Z$2,'Tillförd energi'!$B$1:$AQ$1,0),FALSE)</f>
        <v>0</v>
      </c>
      <c r="AA8">
        <f>VLOOKUP($B8,'Tillförd energi'!$B$1:$AI$720,MATCH(AA$2,'Tillförd energi'!$B$1:$AQ$1,0),FALSE)</f>
        <v>0</v>
      </c>
      <c r="AB8">
        <f>VLOOKUP($B8,'Tillförd energi'!$B$1:$AI$720,MATCH(AB$2,'Tillförd energi'!$B$1:$AQ$1,0),FALSE)</f>
        <v>0</v>
      </c>
      <c r="AC8">
        <f>VLOOKUP($B8,'Tillförd energi'!$B$1:$AI$720,MATCH(AC$2,'Tillförd energi'!$B$1:$AQ$1,0),FALSE)</f>
        <v>4.3049999999999997</v>
      </c>
      <c r="AD8">
        <f>VLOOKUP($B8,'Tillförd energi'!$B$1:$AI$720,MATCH(AD$2,'Tillförd energi'!$B$1:$AQ$1,0),FALSE)</f>
        <v>0</v>
      </c>
      <c r="AE8">
        <f>VLOOKUP($B8,'Tillförd energi'!$B$1:$AI$720,MATCH(AE$2,'Tillförd energi'!$B$1:$AQ$1,0),FALSE)</f>
        <v>0</v>
      </c>
      <c r="AF8">
        <f>VLOOKUP($B8,'Tillförd energi'!$B$1:$AI$720,MATCH(AF$2,'Tillförd energi'!$B$1:$AQ$1,0),FALSE)</f>
        <v>0.94399999999999995</v>
      </c>
      <c r="AG8">
        <f>IFERROR(VLOOKUP(B8,Miljö!$B$1:$AC$600,MATCH("Köpt mängd produktionsspecifik fjärrvärme:",Miljö!$B$1:$AC$1,0),FALSE)/1,0)</f>
        <v>0</v>
      </c>
      <c r="AI8">
        <f t="shared" si="0"/>
        <v>37.042000000000002</v>
      </c>
      <c r="AJ8">
        <f>IF(ISERROR(1/VLOOKUP($B8,Leveranser!$B$1:$S$500,MATCH("såld värme (gwh)",Leveranser!$B$1:$S$1,0),FALSE)),"",VLOOKUP($B8,Leveranser!$B$1:$S$500,MATCH("såld värme (gwh)",Leveranser!$B$1:$S$1,0),FALSE))</f>
        <v>25.922999999999998</v>
      </c>
      <c r="AM8" t="str">
        <f>IF(B8&lt;&gt;"",IF(VLOOKUP($B8,Totalt!$B$1:$AQ$554,MATCH("Kvalitetsgranskad:",Totalt!$B$1:$AQ$1,0),FALSE)="ja",VLOOKUP($B8,Miljö!$B$1:$AG$479,MATCH(AM$2,Miljö!$B$1:$AK$1,0),FALSE),""),"")</f>
        <v>Ja</v>
      </c>
      <c r="AN8" t="str">
        <f>IF(AM8="ja",VLOOKUP($B8,Miljö!$B$1:$J$479,MATCH("Typ av ursprungsspecificerad el   (Om inget värde anges används Nordisk residualmix, se inforuta) ()",Miljö!$B$1:$J$1,0),FALSE),IF(AM8="nej","Nordisk residualel",""))</f>
        <v>'Kärnkraft'</v>
      </c>
      <c r="AO8">
        <f>IF(AM8="","",VLOOKUP($B8,Miljö!$B$1:$J$479,MATCH("Fossilandel för ursprungspecificerad el ()",Miljö!$B$1:$J$1,0),FALSE))</f>
        <v>0</v>
      </c>
      <c r="AP8">
        <f>IF(AM8="","",IFERROR(VLOOKUP($B8,Miljö!$B$1:$J$479,MATCH("Kärnkraftsandel för ursprungsspecificerad el ()",Miljö!$B$1:$J$1,0),FALSE)/1,0))</f>
        <v>1</v>
      </c>
      <c r="AQ8">
        <f t="shared" si="1"/>
        <v>0</v>
      </c>
      <c r="AS8" t="str">
        <f t="shared" si="2"/>
        <v>Nej</v>
      </c>
      <c r="AT8" t="str">
        <f>IF(AS8="ja",VLOOKUP($B8,Miljö!$B$1:$P$500,MATCH("Fossil andel i procent (%)",Miljö!$B$1:$P$1,0),FALSE)/100,"")</f>
        <v/>
      </c>
      <c r="AV8" t="str">
        <f t="shared" si="3"/>
        <v>Nej</v>
      </c>
      <c r="AW8" t="str">
        <f>IF(AV8="ja",VLOOKUP($B8,'Egen hetvattenprod'!$B$1:$AO$500,MATCH("Värmekälla till värmepumpar ()",'Egen hetvattenprod'!$B$1:$AO$1,0),FALSE),"")</f>
        <v/>
      </c>
      <c r="AY8" t="str">
        <f t="shared" si="4"/>
        <v>Ja</v>
      </c>
      <c r="AZ8" s="115">
        <f>IF($AY8="ja",(VLOOKUP($B8,'Egen hetvattenprod'!$B$1:$BX$550,MATCH(AZ$2,'Egen hetvattenprod'!$B$1:$BX$1,0),FALSE)+VLOOKUP($B8,Kraftvärmeprod!$B$1:$BX$550,MATCH(AZ$2,Kraftvärmeprod!$B$1:$BX$1,0),FALSE))/$AC8,"")</f>
        <v>1</v>
      </c>
      <c r="BA8" s="115">
        <f>IF($AY8="ja",(VLOOKUP($B8,'Egen hetvattenprod'!$B$1:$BX$550,MATCH(BA$2,'Egen hetvattenprod'!$B$1:$BX$1,0),FALSE)+VLOOKUP($B8,Kraftvärmeprod!$B$1:$BX$550,MATCH(BA$2,Kraftvärmeprod!$B$1:$BX$1,0),FALSE))/$AC8,"")</f>
        <v>0</v>
      </c>
      <c r="BB8" s="115">
        <f>IF($AY8="ja",(VLOOKUP($B8,'Egen hetvattenprod'!$B$1:$BX$550,MATCH(BB$2,'Egen hetvattenprod'!$B$1:$BX$1,0),FALSE)+VLOOKUP($B8,Kraftvärmeprod!$B$1:$BX$550,MATCH(BB$2,Kraftvärmeprod!$B$1:$BX$1,0),FALSE))/$AC8,"")</f>
        <v>0</v>
      </c>
      <c r="BC8" s="115">
        <f>IF($AY8="ja",(VLOOKUP($B8,'Egen hetvattenprod'!$B$1:$BX$550,MATCH(BC$2,'Egen hetvattenprod'!$B$1:$BX$1,0),FALSE)+VLOOKUP($B8,Kraftvärmeprod!$B$1:$BX$550,MATCH(BC$2,Kraftvärmeprod!$B$1:$BX$1,0),FALSE))/$AC8,"")</f>
        <v>0</v>
      </c>
      <c r="BD8" s="115">
        <f>IF($AY8="ja",(VLOOKUP($B8,'Egen hetvattenprod'!$B$1:$BX$550,MATCH(BD$2,'Egen hetvattenprod'!$B$1:$BX$1,0),FALSE)+VLOOKUP($B8,Kraftvärmeprod!$B$1:$BX$550,MATCH(BD$2,Kraftvärmeprod!$B$1:$BX$1,0),FALSE))/$AC8,"")</f>
        <v>0</v>
      </c>
      <c r="BF8" t="str">
        <f t="shared" si="5"/>
        <v>Nej</v>
      </c>
      <c r="BG8" t="str">
        <f>IF($BF8="ja",VLOOKUP($B8,'Egen hetvattenprod'!$B$1:$BX$550,MATCH("Andelen klimatgaser med fossilt ursprung för avfall ()",'Egen hetvattenprod'!$B$1:$BX$1,0),FALSE),"")</f>
        <v/>
      </c>
      <c r="BH8" t="str">
        <f>IF($BF8="ja",VLOOKUP($B8,Kraftvärmeprod!$B$1:$BX$550,MATCH("Andelen klimatgaser med fossilt ursprung för avfall ()",Kraftvärmeprod!$B$1:$BX$1,0),FALSE),"")</f>
        <v/>
      </c>
      <c r="BI8" t="str">
        <f>IF($BF8="ja",VLOOKUP($B8,'Egen hetvattenprod'!$B$1:$BX$550,MATCH("Avfall (GWh)",'Egen hetvattenprod'!$B$1:$BX$1,0),FALSE),"")</f>
        <v/>
      </c>
      <c r="BJ8" t="str">
        <f>IF($BF8="ja",VLOOKUP($B8,'Slutlig allokering kvv'!$B$1:$BX$550,MATCH("Avfall (GWh)",'Slutlig allokering kvv'!$B$1:$BX$1,0),FALSE),"")</f>
        <v/>
      </c>
      <c r="BK8" t="str">
        <f>IF($BF8="ja",VLOOKUP($B8,'Köpt hetvatten'!$B$1:$BX$550,MATCH("Avfall i köpt hetvatten",'Köpt hetvatten'!$B$1:$BX$1,0),FALSE),"")</f>
        <v/>
      </c>
      <c r="BL8" t="str">
        <f>IF($BF8="ja",VLOOKUP($B8,'Egen hetvattenprod'!$B$1:$BX$550,MATCH("Värde enligt ovan. (%)",'Egen hetvattenprod'!$B$1:$BX$1,0),FALSE),"")</f>
        <v/>
      </c>
      <c r="BM8" t="str">
        <f>IF($BF8="ja",VLOOKUP($B8,Kraftvärmeprod!$B$1:$BX$550,MATCH("Värde enligt ovan. (%)",Kraftvärmeprod!$B$1:$BX$1,0),FALSE),"")</f>
        <v/>
      </c>
      <c r="BQ8" t="str">
        <f>IF($BF8="ja",VLOOKUP($B8,'Egen hetvattenprod'!$B$1:$BX$550,MATCH("Tillförd olja (fossil) vid avfallsförbränning (GWh)",'Egen hetvattenprod'!$B$1:$BX$1,0),FALSE),"")</f>
        <v/>
      </c>
      <c r="BR8" t="str">
        <f>IF($BF8="ja",VLOOKUP($B8,Kraftvärmeprod!$B$1:$BX$550,MATCH("Tillförd olja (fossil) vid avfallsförbränning (GWh)",Kraftvärmeprod!$B$1:$BX$1,0),FALSE),"")</f>
        <v/>
      </c>
    </row>
    <row r="9" spans="1:71">
      <c r="A9" t="s">
        <v>19</v>
      </c>
      <c r="B9" t="s">
        <v>29</v>
      </c>
      <c r="C9">
        <f>VLOOKUP($B9,'Tillförd energi'!$B$1:$AI$720,MATCH(C$2,'Tillförd energi'!$B$1:$AQ$1,0),FALSE)</f>
        <v>0</v>
      </c>
      <c r="D9">
        <f>VLOOKUP($B9,'Tillförd energi'!$B$1:$AI$720,MATCH(D$2,'Tillförd energi'!$B$1:$AQ$1,0),FALSE)</f>
        <v>0.83599999999999997</v>
      </c>
      <c r="E9">
        <f>VLOOKUP($B9,'Tillförd energi'!$B$1:$AI$720,MATCH(E$2,'Tillförd energi'!$B$1:$AQ$1,0),FALSE)</f>
        <v>0</v>
      </c>
      <c r="F9">
        <f>VLOOKUP($B9,'Tillförd energi'!$B$1:$AI$720,MATCH(F$2,'Tillförd energi'!$B$1:$AQ$1,0),FALSE)</f>
        <v>0</v>
      </c>
      <c r="G9">
        <f>VLOOKUP($B9,'Tillförd energi'!$B$1:$AI$720,MATCH(G$2,'Tillförd energi'!$B$1:$AQ$1,0),FALSE)</f>
        <v>0</v>
      </c>
      <c r="H9">
        <f>VLOOKUP($B9,'Tillförd energi'!$B$1:$AI$720,MATCH(H$2,'Tillförd energi'!$B$1:$AQ$1,0),FALSE)</f>
        <v>0</v>
      </c>
      <c r="I9">
        <f>VLOOKUP($B9,'Tillförd energi'!$B$1:$AI$720,MATCH(I$2,'Tillförd energi'!$B$1:$AQ$1,0),FALSE)</f>
        <v>0</v>
      </c>
      <c r="J9">
        <f>VLOOKUP($B9,'Tillförd energi'!$B$1:$AI$720,MATCH(J$2,'Tillförd energi'!$B$1:$AQ$1,0),FALSE)</f>
        <v>0</v>
      </c>
      <c r="K9">
        <f>VLOOKUP($B9,'Tillförd energi'!$B$1:$AI$720,MATCH(K$2,'Tillförd energi'!$B$1:$AQ$1,0),FALSE)</f>
        <v>0</v>
      </c>
      <c r="L9">
        <f>VLOOKUP($B9,'Tillförd energi'!$B$1:$AI$720,MATCH(L$2,'Tillförd energi'!$B$1:$AQ$1,0),FALSE)</f>
        <v>0</v>
      </c>
      <c r="M9">
        <f>VLOOKUP($B9,'Tillförd energi'!$B$1:$AI$720,MATCH(M$2,'Tillförd energi'!$B$1:$AQ$1,0),FALSE)</f>
        <v>0</v>
      </c>
      <c r="N9">
        <f>VLOOKUP($B9,'Tillförd energi'!$B$1:$AI$720,MATCH(N$2,'Tillförd energi'!$B$1:$AQ$1,0),FALSE)</f>
        <v>0</v>
      </c>
      <c r="O9">
        <f>VLOOKUP($B9,'Tillförd energi'!$B$1:$AI$720,MATCH(O$2,'Tillförd energi'!$B$1:$AQ$1,0),FALSE)</f>
        <v>0</v>
      </c>
      <c r="P9">
        <f>VLOOKUP($B9,'Tillförd energi'!$B$1:$AI$720,MATCH(P$2,'Tillförd energi'!$B$1:$AQ$1,0),FALSE)</f>
        <v>0</v>
      </c>
      <c r="Q9">
        <f>VLOOKUP($B9,'Tillförd energi'!$B$1:$AI$720,MATCH(Q$2,'Tillförd energi'!$B$1:$AQ$1,0),FALSE)</f>
        <v>0</v>
      </c>
      <c r="R9">
        <f>VLOOKUP($B9,'Tillförd energi'!$B$1:$AI$720,MATCH(R$2,'Tillförd energi'!$B$1:$AQ$1,0),FALSE)</f>
        <v>8.9149999999999991</v>
      </c>
      <c r="S9">
        <f>VLOOKUP($B9,'Tillförd energi'!$B$1:$AI$720,MATCH(S$2,'Tillförd energi'!$B$1:$AQ$1,0),FALSE)</f>
        <v>0</v>
      </c>
      <c r="T9">
        <f>VLOOKUP($B9,'Tillförd energi'!$B$1:$AI$720,MATCH(T$2,'Tillförd energi'!$B$1:$AQ$1,0),FALSE)</f>
        <v>0</v>
      </c>
      <c r="U9">
        <f>VLOOKUP($B9,'Tillförd energi'!$B$1:$AI$720,MATCH(U$2,'Tillförd energi'!$B$1:$AQ$1,0),FALSE)</f>
        <v>0</v>
      </c>
      <c r="V9">
        <f>VLOOKUP($B9,'Tillförd energi'!$B$1:$AI$720,MATCH(V$2,'Tillförd energi'!$B$1:$AQ$1,0),FALSE)</f>
        <v>0</v>
      </c>
      <c r="W9">
        <f>VLOOKUP($B9,'Tillförd energi'!$B$1:$AI$720,MATCH(W$2,'Tillförd energi'!$B$1:$AQ$1,0),FALSE)</f>
        <v>0</v>
      </c>
      <c r="X9">
        <f>VLOOKUP($B9,'Tillförd energi'!$B$1:$AI$720,MATCH(X$2,'Tillförd energi'!$B$1:$AQ$1,0),FALSE)</f>
        <v>0</v>
      </c>
      <c r="Y9">
        <f>VLOOKUP($B9,'Tillförd energi'!$B$1:$AI$720,MATCH(Y$2,'Tillförd energi'!$B$1:$AQ$1,0),FALSE)</f>
        <v>0</v>
      </c>
      <c r="Z9">
        <f>VLOOKUP($B9,'Tillförd energi'!$B$1:$AI$720,MATCH(Z$2,'Tillförd energi'!$B$1:$AQ$1,0),FALSE)</f>
        <v>0</v>
      </c>
      <c r="AA9">
        <f>VLOOKUP($B9,'Tillförd energi'!$B$1:$AI$720,MATCH(AA$2,'Tillförd energi'!$B$1:$AQ$1,0),FALSE)</f>
        <v>0</v>
      </c>
      <c r="AB9">
        <f>VLOOKUP($B9,'Tillförd energi'!$B$1:$AI$720,MATCH(AB$2,'Tillförd energi'!$B$1:$AQ$1,0),FALSE)</f>
        <v>0</v>
      </c>
      <c r="AC9">
        <f>VLOOKUP($B9,'Tillförd energi'!$B$1:$AI$720,MATCH(AC$2,'Tillförd energi'!$B$1:$AQ$1,0),FALSE)</f>
        <v>0</v>
      </c>
      <c r="AD9">
        <f>VLOOKUP($B9,'Tillförd energi'!$B$1:$AI$720,MATCH(AD$2,'Tillförd energi'!$B$1:$AQ$1,0),FALSE)</f>
        <v>55.738999999999997</v>
      </c>
      <c r="AE9">
        <f>VLOOKUP($B9,'Tillförd energi'!$B$1:$AI$720,MATCH(AE$2,'Tillförd energi'!$B$1:$AQ$1,0),FALSE)</f>
        <v>0</v>
      </c>
      <c r="AF9">
        <f>VLOOKUP($B9,'Tillförd energi'!$B$1:$AI$720,MATCH(AF$2,'Tillförd energi'!$B$1:$AQ$1,0),FALSE)</f>
        <v>0.24099999999999999</v>
      </c>
      <c r="AG9">
        <f>IFERROR(VLOOKUP(B9,Miljö!$B$1:$AC$600,MATCH("Köpt mängd produktionsspecifik fjärrvärme:",Miljö!$B$1:$AC$1,0),FALSE)/1,0)</f>
        <v>0</v>
      </c>
      <c r="AI9">
        <f t="shared" si="0"/>
        <v>65.730999999999995</v>
      </c>
      <c r="AJ9">
        <f>IF(ISERROR(1/VLOOKUP($B9,Leveranser!$B$1:$S$500,MATCH("såld värme (gwh)",Leveranser!$B$1:$S$1,0),FALSE)),"",VLOOKUP($B9,Leveranser!$B$1:$S$500,MATCH("såld värme (gwh)",Leveranser!$B$1:$S$1,0),FALSE))</f>
        <v>56.174999999999997</v>
      </c>
      <c r="AM9" t="str">
        <f>IF(B9&lt;&gt;"",IF(VLOOKUP($B9,Totalt!$B$1:$AQ$554,MATCH("Kvalitetsgranskad:",Totalt!$B$1:$AQ$1,0),FALSE)="ja",VLOOKUP($B9,Miljö!$B$1:$AG$479,MATCH(AM$2,Miljö!$B$1:$AK$1,0),FALSE),""),"")</f>
        <v>Ja</v>
      </c>
      <c r="AN9" t="str">
        <f>IF(AM9="ja",VLOOKUP($B9,Miljö!$B$1:$J$479,MATCH("Typ av ursprungsspecificerad el   (Om inget värde anges används Nordisk residualmix, se inforuta) ()",Miljö!$B$1:$J$1,0),FALSE),IF(AM9="nej","Nordisk residualel",""))</f>
        <v>'Kärnkraft'</v>
      </c>
      <c r="AO9">
        <f>IF(AM9="","",VLOOKUP($B9,Miljö!$B$1:$J$479,MATCH("Fossilandel för ursprungspecificerad el ()",Miljö!$B$1:$J$1,0),FALSE))</f>
        <v>0</v>
      </c>
      <c r="AP9">
        <f>IF(AM9="","",IFERROR(VLOOKUP($B9,Miljö!$B$1:$J$479,MATCH("Kärnkraftsandel för ursprungsspecificerad el ()",Miljö!$B$1:$J$1,0),FALSE)/1,0))</f>
        <v>1</v>
      </c>
      <c r="AQ9">
        <f t="shared" si="1"/>
        <v>0</v>
      </c>
      <c r="AS9" t="str">
        <f t="shared" si="2"/>
        <v>Nej</v>
      </c>
      <c r="AT9" t="str">
        <f>IF(AS9="ja",VLOOKUP($B9,Miljö!$B$1:$P$500,MATCH("Fossil andel i procent (%)",Miljö!$B$1:$P$1,0),FALSE)/100,"")</f>
        <v/>
      </c>
      <c r="AV9" t="str">
        <f t="shared" si="3"/>
        <v>Nej</v>
      </c>
      <c r="AW9" t="str">
        <f>IF(AV9="ja",VLOOKUP($B9,'Egen hetvattenprod'!$B$1:$AO$500,MATCH("Värmekälla till värmepumpar ()",'Egen hetvattenprod'!$B$1:$AO$1,0),FALSE),"")</f>
        <v/>
      </c>
      <c r="AY9" t="str">
        <f t="shared" si="4"/>
        <v>Nej</v>
      </c>
      <c r="AZ9" s="115" t="str">
        <f>IF($AY9="ja",(VLOOKUP($B9,'Egen hetvattenprod'!$B$1:$BX$550,MATCH(AZ$2,'Egen hetvattenprod'!$B$1:$BX$1,0),FALSE)+VLOOKUP($B9,Kraftvärmeprod!$B$1:$BX$550,MATCH(AZ$2,Kraftvärmeprod!$B$1:$BX$1,0),FALSE))/$AC9,"")</f>
        <v/>
      </c>
      <c r="BA9" s="115" t="str">
        <f>IF($AY9="ja",(VLOOKUP($B9,'Egen hetvattenprod'!$B$1:$BX$550,MATCH(BA$2,'Egen hetvattenprod'!$B$1:$BX$1,0),FALSE)+VLOOKUP($B9,Kraftvärmeprod!$B$1:$BX$550,MATCH(BA$2,Kraftvärmeprod!$B$1:$BX$1,0),FALSE))/$AC9,"")</f>
        <v/>
      </c>
      <c r="BB9" s="115" t="str">
        <f>IF($AY9="ja",(VLOOKUP($B9,'Egen hetvattenprod'!$B$1:$BX$550,MATCH(BB$2,'Egen hetvattenprod'!$B$1:$BX$1,0),FALSE)+VLOOKUP($B9,Kraftvärmeprod!$B$1:$BX$550,MATCH(BB$2,Kraftvärmeprod!$B$1:$BX$1,0),FALSE))/$AC9,"")</f>
        <v/>
      </c>
      <c r="BC9" s="115" t="str">
        <f>IF($AY9="ja",(VLOOKUP($B9,'Egen hetvattenprod'!$B$1:$BX$550,MATCH(BC$2,'Egen hetvattenprod'!$B$1:$BX$1,0),FALSE)+VLOOKUP($B9,Kraftvärmeprod!$B$1:$BX$550,MATCH(BC$2,Kraftvärmeprod!$B$1:$BX$1,0),FALSE))/$AC9,"")</f>
        <v/>
      </c>
      <c r="BD9" s="115" t="str">
        <f>IF($AY9="ja",(VLOOKUP($B9,'Egen hetvattenprod'!$B$1:$BX$550,MATCH(BD$2,'Egen hetvattenprod'!$B$1:$BX$1,0),FALSE)+VLOOKUP($B9,Kraftvärmeprod!$B$1:$BX$550,MATCH(BD$2,Kraftvärmeprod!$B$1:$BX$1,0),FALSE))/$AC9,"")</f>
        <v/>
      </c>
      <c r="BF9" t="str">
        <f t="shared" si="5"/>
        <v>Nej</v>
      </c>
      <c r="BG9" t="str">
        <f>IF($BF9="ja",VLOOKUP($B9,'Egen hetvattenprod'!$B$1:$BX$550,MATCH("Andelen klimatgaser med fossilt ursprung för avfall ()",'Egen hetvattenprod'!$B$1:$BX$1,0),FALSE),"")</f>
        <v/>
      </c>
      <c r="BH9" t="str">
        <f>IF($BF9="ja",VLOOKUP($B9,Kraftvärmeprod!$B$1:$BX$550,MATCH("Andelen klimatgaser med fossilt ursprung för avfall ()",Kraftvärmeprod!$B$1:$BX$1,0),FALSE),"")</f>
        <v/>
      </c>
      <c r="BI9" t="str">
        <f>IF($BF9="ja",VLOOKUP($B9,'Egen hetvattenprod'!$B$1:$BX$550,MATCH("Avfall (GWh)",'Egen hetvattenprod'!$B$1:$BX$1,0),FALSE),"")</f>
        <v/>
      </c>
      <c r="BJ9" t="str">
        <f>IF($BF9="ja",VLOOKUP($B9,'Slutlig allokering kvv'!$B$1:$BX$550,MATCH("Avfall (GWh)",'Slutlig allokering kvv'!$B$1:$BX$1,0),FALSE),"")</f>
        <v/>
      </c>
      <c r="BK9" t="str">
        <f>IF($BF9="ja",VLOOKUP($B9,'Köpt hetvatten'!$B$1:$BX$550,MATCH("Avfall i köpt hetvatten",'Köpt hetvatten'!$B$1:$BX$1,0),FALSE),"")</f>
        <v/>
      </c>
      <c r="BL9" t="str">
        <f>IF($BF9="ja",VLOOKUP($B9,'Egen hetvattenprod'!$B$1:$BX$550,MATCH("Värde enligt ovan. (%)",'Egen hetvattenprod'!$B$1:$BX$1,0),FALSE),"")</f>
        <v/>
      </c>
      <c r="BM9" t="str">
        <f>IF($BF9="ja",VLOOKUP($B9,Kraftvärmeprod!$B$1:$BX$550,MATCH("Värde enligt ovan. (%)",Kraftvärmeprod!$B$1:$BX$1,0),FALSE),"")</f>
        <v/>
      </c>
      <c r="BQ9" t="str">
        <f>IF($BF9="ja",VLOOKUP($B9,'Egen hetvattenprod'!$B$1:$BX$550,MATCH("Tillförd olja (fossil) vid avfallsförbränning (GWh)",'Egen hetvattenprod'!$B$1:$BX$1,0),FALSE),"")</f>
        <v/>
      </c>
      <c r="BR9" t="str">
        <f>IF($BF9="ja",VLOOKUP($B9,Kraftvärmeprod!$B$1:$BX$550,MATCH("Tillförd olja (fossil) vid avfallsförbränning (GWh)",Kraftvärmeprod!$B$1:$BX$1,0),FALSE),"")</f>
        <v/>
      </c>
    </row>
    <row r="10" spans="1:71">
      <c r="A10" t="s">
        <v>19</v>
      </c>
      <c r="B10" t="s">
        <v>30</v>
      </c>
      <c r="C10">
        <f>VLOOKUP($B10,'Tillförd energi'!$B$1:$AI$720,MATCH(C$2,'Tillförd energi'!$B$1:$AQ$1,0),FALSE)</f>
        <v>0</v>
      </c>
      <c r="D10">
        <f>VLOOKUP($B10,'Tillförd energi'!$B$1:$AI$720,MATCH(D$2,'Tillförd energi'!$B$1:$AQ$1,0),FALSE)</f>
        <v>0.09</v>
      </c>
      <c r="E10">
        <f>VLOOKUP($B10,'Tillförd energi'!$B$1:$AI$720,MATCH(E$2,'Tillförd energi'!$B$1:$AQ$1,0),FALSE)</f>
        <v>0</v>
      </c>
      <c r="F10">
        <f>VLOOKUP($B10,'Tillförd energi'!$B$1:$AI$720,MATCH(F$2,'Tillförd energi'!$B$1:$AQ$1,0),FALSE)</f>
        <v>0</v>
      </c>
      <c r="G10">
        <f>VLOOKUP($B10,'Tillförd energi'!$B$1:$AI$720,MATCH(G$2,'Tillförd energi'!$B$1:$AQ$1,0),FALSE)</f>
        <v>0</v>
      </c>
      <c r="H10">
        <f>VLOOKUP($B10,'Tillförd energi'!$B$1:$AI$720,MATCH(H$2,'Tillförd energi'!$B$1:$AQ$1,0),FALSE)</f>
        <v>0</v>
      </c>
      <c r="I10">
        <f>VLOOKUP($B10,'Tillförd energi'!$B$1:$AI$720,MATCH(I$2,'Tillförd energi'!$B$1:$AQ$1,0),FALSE)</f>
        <v>0</v>
      </c>
      <c r="J10">
        <f>VLOOKUP($B10,'Tillförd energi'!$B$1:$AI$720,MATCH(J$2,'Tillförd energi'!$B$1:$AQ$1,0),FALSE)</f>
        <v>0</v>
      </c>
      <c r="K10">
        <f>VLOOKUP($B10,'Tillförd energi'!$B$1:$AI$720,MATCH(K$2,'Tillförd energi'!$B$1:$AQ$1,0),FALSE)</f>
        <v>0</v>
      </c>
      <c r="L10">
        <f>VLOOKUP($B10,'Tillförd energi'!$B$1:$AI$720,MATCH(L$2,'Tillförd energi'!$B$1:$AQ$1,0),FALSE)</f>
        <v>0</v>
      </c>
      <c r="M10">
        <f>VLOOKUP($B10,'Tillförd energi'!$B$1:$AI$720,MATCH(M$2,'Tillförd energi'!$B$1:$AQ$1,0),FALSE)</f>
        <v>0</v>
      </c>
      <c r="N10">
        <f>VLOOKUP($B10,'Tillförd energi'!$B$1:$AI$720,MATCH(N$2,'Tillförd energi'!$B$1:$AQ$1,0),FALSE)</f>
        <v>0</v>
      </c>
      <c r="O10">
        <f>VLOOKUP($B10,'Tillförd energi'!$B$1:$AI$720,MATCH(O$2,'Tillförd energi'!$B$1:$AQ$1,0),FALSE)</f>
        <v>0</v>
      </c>
      <c r="P10">
        <f>VLOOKUP($B10,'Tillförd energi'!$B$1:$AI$720,MATCH(P$2,'Tillförd energi'!$B$1:$AQ$1,0),FALSE)</f>
        <v>0</v>
      </c>
      <c r="Q10">
        <f>VLOOKUP($B10,'Tillförd energi'!$B$1:$AI$720,MATCH(Q$2,'Tillförd energi'!$B$1:$AQ$1,0),FALSE)</f>
        <v>24.190999999999999</v>
      </c>
      <c r="R10">
        <f>VLOOKUP($B10,'Tillförd energi'!$B$1:$AI$720,MATCH(R$2,'Tillförd energi'!$B$1:$AQ$1,0),FALSE)</f>
        <v>0</v>
      </c>
      <c r="S10">
        <f>VLOOKUP($B10,'Tillförd energi'!$B$1:$AI$720,MATCH(S$2,'Tillförd energi'!$B$1:$AQ$1,0),FALSE)</f>
        <v>0</v>
      </c>
      <c r="T10">
        <f>VLOOKUP($B10,'Tillförd energi'!$B$1:$AI$720,MATCH(T$2,'Tillförd energi'!$B$1:$AQ$1,0),FALSE)</f>
        <v>0</v>
      </c>
      <c r="U10">
        <f>VLOOKUP($B10,'Tillförd energi'!$B$1:$AI$720,MATCH(U$2,'Tillförd energi'!$B$1:$AQ$1,0),FALSE)</f>
        <v>0</v>
      </c>
      <c r="V10">
        <f>VLOOKUP($B10,'Tillförd energi'!$B$1:$AI$720,MATCH(V$2,'Tillförd energi'!$B$1:$AQ$1,0),FALSE)</f>
        <v>0</v>
      </c>
      <c r="W10">
        <f>VLOOKUP($B10,'Tillförd energi'!$B$1:$AI$720,MATCH(W$2,'Tillförd energi'!$B$1:$AQ$1,0),FALSE)</f>
        <v>0.29199999999999998</v>
      </c>
      <c r="X10">
        <f>VLOOKUP($B10,'Tillförd energi'!$B$1:$AI$720,MATCH(X$2,'Tillförd energi'!$B$1:$AQ$1,0),FALSE)</f>
        <v>0</v>
      </c>
      <c r="Y10">
        <f>VLOOKUP($B10,'Tillförd energi'!$B$1:$AI$720,MATCH(Y$2,'Tillförd energi'!$B$1:$AQ$1,0),FALSE)</f>
        <v>0</v>
      </c>
      <c r="Z10">
        <f>VLOOKUP($B10,'Tillförd energi'!$B$1:$AI$720,MATCH(Z$2,'Tillförd energi'!$B$1:$AQ$1,0),FALSE)</f>
        <v>0</v>
      </c>
      <c r="AA10">
        <f>VLOOKUP($B10,'Tillförd energi'!$B$1:$AI$720,MATCH(AA$2,'Tillförd energi'!$B$1:$AQ$1,0),FALSE)</f>
        <v>0</v>
      </c>
      <c r="AB10">
        <f>VLOOKUP($B10,'Tillförd energi'!$B$1:$AI$720,MATCH(AB$2,'Tillförd energi'!$B$1:$AQ$1,0),FALSE)</f>
        <v>0</v>
      </c>
      <c r="AC10">
        <f>VLOOKUP($B10,'Tillförd energi'!$B$1:$AI$720,MATCH(AC$2,'Tillförd energi'!$B$1:$AQ$1,0),FALSE)</f>
        <v>3.3170000000000002</v>
      </c>
      <c r="AD10">
        <f>VLOOKUP($B10,'Tillförd energi'!$B$1:$AI$720,MATCH(AD$2,'Tillförd energi'!$B$1:$AQ$1,0),FALSE)</f>
        <v>0</v>
      </c>
      <c r="AE10">
        <f>VLOOKUP($B10,'Tillförd energi'!$B$1:$AI$720,MATCH(AE$2,'Tillförd energi'!$B$1:$AQ$1,0),FALSE)</f>
        <v>0</v>
      </c>
      <c r="AF10">
        <f>VLOOKUP($B10,'Tillförd energi'!$B$1:$AI$720,MATCH(AF$2,'Tillförd energi'!$B$1:$AQ$1,0),FALSE)</f>
        <v>0.79300000000000004</v>
      </c>
      <c r="AG10">
        <f>IFERROR(VLOOKUP(B10,Miljö!$B$1:$AC$600,MATCH("Köpt mängd produktionsspecifik fjärrvärme:",Miljö!$B$1:$AC$1,0),FALSE)/1,0)</f>
        <v>0</v>
      </c>
      <c r="AI10">
        <f t="shared" si="0"/>
        <v>28.683</v>
      </c>
      <c r="AJ10">
        <f>IF(ISERROR(1/VLOOKUP($B10,Leveranser!$B$1:$S$500,MATCH("såld värme (gwh)",Leveranser!$B$1:$S$1,0),FALSE)),"",VLOOKUP($B10,Leveranser!$B$1:$S$500,MATCH("såld värme (gwh)",Leveranser!$B$1:$S$1,0),FALSE))</f>
        <v>21.326000000000001</v>
      </c>
      <c r="AM10" t="str">
        <f>IF(B10&lt;&gt;"",IF(VLOOKUP($B10,Totalt!$B$1:$AQ$554,MATCH("Kvalitetsgranskad:",Totalt!$B$1:$AQ$1,0),FALSE)="ja",VLOOKUP($B10,Miljö!$B$1:$AG$479,MATCH(AM$2,Miljö!$B$1:$AK$1,0),FALSE),""),"")</f>
        <v>Ja</v>
      </c>
      <c r="AN10" t="str">
        <f>IF(AM10="ja",VLOOKUP($B10,Miljö!$B$1:$J$479,MATCH("Typ av ursprungsspecificerad el   (Om inget värde anges används Nordisk residualmix, se inforuta) ()",Miljö!$B$1:$J$1,0),FALSE),IF(AM10="nej","Nordisk residualel",""))</f>
        <v>'Kärnkraft'</v>
      </c>
      <c r="AO10">
        <f>IF(AM10="","",VLOOKUP($B10,Miljö!$B$1:$J$479,MATCH("Fossilandel för ursprungspecificerad el ()",Miljö!$B$1:$J$1,0),FALSE))</f>
        <v>0</v>
      </c>
      <c r="AP10">
        <f>IF(AM10="","",IFERROR(VLOOKUP($B10,Miljö!$B$1:$J$479,MATCH("Kärnkraftsandel för ursprungsspecificerad el ()",Miljö!$B$1:$J$1,0),FALSE)/1,0))</f>
        <v>1</v>
      </c>
      <c r="AQ10">
        <f t="shared" si="1"/>
        <v>0</v>
      </c>
      <c r="AS10" t="str">
        <f t="shared" si="2"/>
        <v>Nej</v>
      </c>
      <c r="AT10" t="str">
        <f>IF(AS10="ja",VLOOKUP($B10,Miljö!$B$1:$P$500,MATCH("Fossil andel i procent (%)",Miljö!$B$1:$P$1,0),FALSE)/100,"")</f>
        <v/>
      </c>
      <c r="AV10" t="str">
        <f t="shared" si="3"/>
        <v>Nej</v>
      </c>
      <c r="AW10" t="str">
        <f>IF(AV10="ja",VLOOKUP($B10,'Egen hetvattenprod'!$B$1:$AO$500,MATCH("Värmekälla till värmepumpar ()",'Egen hetvattenprod'!$B$1:$AO$1,0),FALSE),"")</f>
        <v/>
      </c>
      <c r="AY10" t="str">
        <f t="shared" si="4"/>
        <v>Ja</v>
      </c>
      <c r="AZ10" s="115">
        <f>IF($AY10="ja",(VLOOKUP($B10,'Egen hetvattenprod'!$B$1:$BX$550,MATCH(AZ$2,'Egen hetvattenprod'!$B$1:$BX$1,0),FALSE)+VLOOKUP($B10,Kraftvärmeprod!$B$1:$BX$550,MATCH(AZ$2,Kraftvärmeprod!$B$1:$BX$1,0),FALSE))/$AC10,"")</f>
        <v>1</v>
      </c>
      <c r="BA10" s="115">
        <f>IF($AY10="ja",(VLOOKUP($B10,'Egen hetvattenprod'!$B$1:$BX$550,MATCH(BA$2,'Egen hetvattenprod'!$B$1:$BX$1,0),FALSE)+VLOOKUP($B10,Kraftvärmeprod!$B$1:$BX$550,MATCH(BA$2,Kraftvärmeprod!$B$1:$BX$1,0),FALSE))/$AC10,"")</f>
        <v>0</v>
      </c>
      <c r="BB10" s="115">
        <f>IF($AY10="ja",(VLOOKUP($B10,'Egen hetvattenprod'!$B$1:$BX$550,MATCH(BB$2,'Egen hetvattenprod'!$B$1:$BX$1,0),FALSE)+VLOOKUP($B10,Kraftvärmeprod!$B$1:$BX$550,MATCH(BB$2,Kraftvärmeprod!$B$1:$BX$1,0),FALSE))/$AC10,"")</f>
        <v>0</v>
      </c>
      <c r="BC10" s="115">
        <f>IF($AY10="ja",(VLOOKUP($B10,'Egen hetvattenprod'!$B$1:$BX$550,MATCH(BC$2,'Egen hetvattenprod'!$B$1:$BX$1,0),FALSE)+VLOOKUP($B10,Kraftvärmeprod!$B$1:$BX$550,MATCH(BC$2,Kraftvärmeprod!$B$1:$BX$1,0),FALSE))/$AC10,"")</f>
        <v>0</v>
      </c>
      <c r="BD10" s="115">
        <f>IF($AY10="ja",(VLOOKUP($B10,'Egen hetvattenprod'!$B$1:$BX$550,MATCH(BD$2,'Egen hetvattenprod'!$B$1:$BX$1,0),FALSE)+VLOOKUP($B10,Kraftvärmeprod!$B$1:$BX$550,MATCH(BD$2,Kraftvärmeprod!$B$1:$BX$1,0),FALSE))/$AC10,"")</f>
        <v>0</v>
      </c>
      <c r="BF10" t="str">
        <f t="shared" si="5"/>
        <v>Nej</v>
      </c>
      <c r="BG10" t="str">
        <f>IF($BF10="ja",VLOOKUP($B10,'Egen hetvattenprod'!$B$1:$BX$550,MATCH("Andelen klimatgaser med fossilt ursprung för avfall ()",'Egen hetvattenprod'!$B$1:$BX$1,0),FALSE),"")</f>
        <v/>
      </c>
      <c r="BH10" t="str">
        <f>IF($BF10="ja",VLOOKUP($B10,Kraftvärmeprod!$B$1:$BX$550,MATCH("Andelen klimatgaser med fossilt ursprung för avfall ()",Kraftvärmeprod!$B$1:$BX$1,0),FALSE),"")</f>
        <v/>
      </c>
      <c r="BI10" t="str">
        <f>IF($BF10="ja",VLOOKUP($B10,'Egen hetvattenprod'!$B$1:$BX$550,MATCH("Avfall (GWh)",'Egen hetvattenprod'!$B$1:$BX$1,0),FALSE),"")</f>
        <v/>
      </c>
      <c r="BJ10" t="str">
        <f>IF($BF10="ja",VLOOKUP($B10,'Slutlig allokering kvv'!$B$1:$BX$550,MATCH("Avfall (GWh)",'Slutlig allokering kvv'!$B$1:$BX$1,0),FALSE),"")</f>
        <v/>
      </c>
      <c r="BK10" t="str">
        <f>IF($BF10="ja",VLOOKUP($B10,'Köpt hetvatten'!$B$1:$BX$550,MATCH("Avfall i köpt hetvatten",'Köpt hetvatten'!$B$1:$BX$1,0),FALSE),"")</f>
        <v/>
      </c>
      <c r="BL10" t="str">
        <f>IF($BF10="ja",VLOOKUP($B10,'Egen hetvattenprod'!$B$1:$BX$550,MATCH("Värde enligt ovan. (%)",'Egen hetvattenprod'!$B$1:$BX$1,0),FALSE),"")</f>
        <v/>
      </c>
      <c r="BM10" t="str">
        <f>IF($BF10="ja",VLOOKUP($B10,Kraftvärmeprod!$B$1:$BX$550,MATCH("Värde enligt ovan. (%)",Kraftvärmeprod!$B$1:$BX$1,0),FALSE),"")</f>
        <v/>
      </c>
      <c r="BQ10" t="str">
        <f>IF($BF10="ja",VLOOKUP($B10,'Egen hetvattenprod'!$B$1:$BX$550,MATCH("Tillförd olja (fossil) vid avfallsförbränning (GWh)",'Egen hetvattenprod'!$B$1:$BX$1,0),FALSE),"")</f>
        <v/>
      </c>
      <c r="BR10" t="str">
        <f>IF($BF10="ja",VLOOKUP($B10,Kraftvärmeprod!$B$1:$BX$550,MATCH("Tillförd olja (fossil) vid avfallsförbränning (GWh)",Kraftvärmeprod!$B$1:$BX$1,0),FALSE),"")</f>
        <v/>
      </c>
    </row>
    <row r="11" spans="1:71">
      <c r="A11" t="s">
        <v>19</v>
      </c>
      <c r="B11" t="s">
        <v>31</v>
      </c>
      <c r="C11">
        <f>VLOOKUP($B11,'Tillförd energi'!$B$1:$AI$720,MATCH(C$2,'Tillförd energi'!$B$1:$AQ$1,0),FALSE)</f>
        <v>0</v>
      </c>
      <c r="D11">
        <f>VLOOKUP($B11,'Tillförd energi'!$B$1:$AI$720,MATCH(D$2,'Tillförd energi'!$B$1:$AQ$1,0),FALSE)</f>
        <v>0.03</v>
      </c>
      <c r="E11">
        <f>VLOOKUP($B11,'Tillförd energi'!$B$1:$AI$720,MATCH(E$2,'Tillförd energi'!$B$1:$AQ$1,0),FALSE)</f>
        <v>0</v>
      </c>
      <c r="F11">
        <f>VLOOKUP($B11,'Tillförd energi'!$B$1:$AI$720,MATCH(F$2,'Tillförd energi'!$B$1:$AQ$1,0),FALSE)</f>
        <v>0</v>
      </c>
      <c r="G11">
        <f>VLOOKUP($B11,'Tillförd energi'!$B$1:$AI$720,MATCH(G$2,'Tillförd energi'!$B$1:$AQ$1,0),FALSE)</f>
        <v>0</v>
      </c>
      <c r="H11">
        <f>VLOOKUP($B11,'Tillförd energi'!$B$1:$AI$720,MATCH(H$2,'Tillförd energi'!$B$1:$AQ$1,0),FALSE)</f>
        <v>0.30299999999999999</v>
      </c>
      <c r="I11">
        <f>VLOOKUP($B11,'Tillförd energi'!$B$1:$AI$720,MATCH(I$2,'Tillförd energi'!$B$1:$AQ$1,0),FALSE)</f>
        <v>0</v>
      </c>
      <c r="J11">
        <f>VLOOKUP($B11,'Tillförd energi'!$B$1:$AI$720,MATCH(J$2,'Tillförd energi'!$B$1:$AQ$1,0),FALSE)</f>
        <v>0.11600000000000001</v>
      </c>
      <c r="K11">
        <f>VLOOKUP($B11,'Tillförd energi'!$B$1:$AI$720,MATCH(K$2,'Tillförd energi'!$B$1:$AQ$1,0),FALSE)</f>
        <v>0</v>
      </c>
      <c r="L11">
        <f>VLOOKUP($B11,'Tillförd energi'!$B$1:$AI$720,MATCH(L$2,'Tillförd energi'!$B$1:$AQ$1,0),FALSE)</f>
        <v>0</v>
      </c>
      <c r="M11">
        <f>VLOOKUP($B11,'Tillförd energi'!$B$1:$AI$720,MATCH(M$2,'Tillförd energi'!$B$1:$AQ$1,0),FALSE)</f>
        <v>0</v>
      </c>
      <c r="N11">
        <f>VLOOKUP($B11,'Tillförd energi'!$B$1:$AI$720,MATCH(N$2,'Tillförd energi'!$B$1:$AQ$1,0),FALSE)</f>
        <v>0</v>
      </c>
      <c r="O11">
        <f>VLOOKUP($B11,'Tillförd energi'!$B$1:$AI$720,MATCH(O$2,'Tillförd energi'!$B$1:$AQ$1,0),FALSE)</f>
        <v>0</v>
      </c>
      <c r="P11">
        <f>VLOOKUP($B11,'Tillförd energi'!$B$1:$AI$720,MATCH(P$2,'Tillförd energi'!$B$1:$AQ$1,0),FALSE)</f>
        <v>0</v>
      </c>
      <c r="Q11">
        <f>VLOOKUP($B11,'Tillförd energi'!$B$1:$AI$720,MATCH(Q$2,'Tillförd energi'!$B$1:$AQ$1,0),FALSE)</f>
        <v>75.625500000000002</v>
      </c>
      <c r="R11">
        <f>VLOOKUP($B11,'Tillförd energi'!$B$1:$AI$720,MATCH(R$2,'Tillförd energi'!$B$1:$AQ$1,0),FALSE)</f>
        <v>0</v>
      </c>
      <c r="S11">
        <f>VLOOKUP($B11,'Tillförd energi'!$B$1:$AI$720,MATCH(S$2,'Tillförd energi'!$B$1:$AQ$1,0),FALSE)</f>
        <v>0</v>
      </c>
      <c r="T11">
        <f>VLOOKUP($B11,'Tillförd energi'!$B$1:$AI$720,MATCH(T$2,'Tillförd energi'!$B$1:$AQ$1,0),FALSE)</f>
        <v>0</v>
      </c>
      <c r="U11">
        <f>VLOOKUP($B11,'Tillförd energi'!$B$1:$AI$720,MATCH(U$2,'Tillförd energi'!$B$1:$AQ$1,0),FALSE)</f>
        <v>0</v>
      </c>
      <c r="V11">
        <f>VLOOKUP($B11,'Tillförd energi'!$B$1:$AI$720,MATCH(V$2,'Tillförd energi'!$B$1:$AQ$1,0),FALSE)</f>
        <v>0</v>
      </c>
      <c r="W11">
        <f>VLOOKUP($B11,'Tillförd energi'!$B$1:$AI$720,MATCH(W$2,'Tillförd energi'!$B$1:$AQ$1,0),FALSE)</f>
        <v>1.446</v>
      </c>
      <c r="X11">
        <f>VLOOKUP($B11,'Tillförd energi'!$B$1:$AI$720,MATCH(X$2,'Tillförd energi'!$B$1:$AQ$1,0),FALSE)</f>
        <v>0</v>
      </c>
      <c r="Y11">
        <f>VLOOKUP($B11,'Tillförd energi'!$B$1:$AI$720,MATCH(Y$2,'Tillförd energi'!$B$1:$AQ$1,0),FALSE)</f>
        <v>0</v>
      </c>
      <c r="Z11">
        <f>VLOOKUP($B11,'Tillförd energi'!$B$1:$AI$720,MATCH(Z$2,'Tillförd energi'!$B$1:$AQ$1,0),FALSE)</f>
        <v>0</v>
      </c>
      <c r="AA11">
        <f>VLOOKUP($B11,'Tillförd energi'!$B$1:$AI$720,MATCH(AA$2,'Tillförd energi'!$B$1:$AQ$1,0),FALSE)</f>
        <v>0</v>
      </c>
      <c r="AB11">
        <f>VLOOKUP($B11,'Tillförd energi'!$B$1:$AI$720,MATCH(AB$2,'Tillförd energi'!$B$1:$AQ$1,0),FALSE)</f>
        <v>0</v>
      </c>
      <c r="AC11">
        <f>VLOOKUP($B11,'Tillförd energi'!$B$1:$AI$720,MATCH(AC$2,'Tillförd energi'!$B$1:$AQ$1,0),FALSE)</f>
        <v>13.843999999999999</v>
      </c>
      <c r="AD11">
        <f>VLOOKUP($B11,'Tillförd energi'!$B$1:$AI$720,MATCH(AD$2,'Tillförd energi'!$B$1:$AQ$1,0),FALSE)</f>
        <v>0</v>
      </c>
      <c r="AE11">
        <f>VLOOKUP($B11,'Tillförd energi'!$B$1:$AI$720,MATCH(AE$2,'Tillförd energi'!$B$1:$AQ$1,0),FALSE)</f>
        <v>0</v>
      </c>
      <c r="AF11">
        <f>VLOOKUP($B11,'Tillförd energi'!$B$1:$AI$720,MATCH(AF$2,'Tillförd energi'!$B$1:$AQ$1,0),FALSE)</f>
        <v>2.11</v>
      </c>
      <c r="AG11">
        <f>IFERROR(VLOOKUP(B11,Miljö!$B$1:$AC$600,MATCH("Köpt mängd produktionsspecifik fjärrvärme:",Miljö!$B$1:$AC$1,0),FALSE)/1,0)</f>
        <v>0</v>
      </c>
      <c r="AI11">
        <f t="shared" si="0"/>
        <v>93.474499999999992</v>
      </c>
      <c r="AJ11">
        <f>IF(ISERROR(1/VLOOKUP($B11,Leveranser!$B$1:$S$500,MATCH("såld värme (gwh)",Leveranser!$B$1:$S$1,0),FALSE)),"",VLOOKUP($B11,Leveranser!$B$1:$S$500,MATCH("såld värme (gwh)",Leveranser!$B$1:$S$1,0),FALSE))</f>
        <v>81.325000000000003</v>
      </c>
      <c r="AM11" t="str">
        <f>IF(B11&lt;&gt;"",IF(VLOOKUP($B11,Totalt!$B$1:$AQ$554,MATCH("Kvalitetsgranskad:",Totalt!$B$1:$AQ$1,0),FALSE)="ja",VLOOKUP($B11,Miljö!$B$1:$AG$479,MATCH(AM$2,Miljö!$B$1:$AK$1,0),FALSE),""),"")</f>
        <v>Ja</v>
      </c>
      <c r="AN11" t="str">
        <f>IF(AM11="ja",VLOOKUP($B11,Miljö!$B$1:$J$479,MATCH("Typ av ursprungsspecificerad el   (Om inget värde anges används Nordisk residualmix, se inforuta) ()",Miljö!$B$1:$J$1,0),FALSE),IF(AM11="nej","Nordisk residualel",""))</f>
        <v>'Kärnkraft'</v>
      </c>
      <c r="AO11">
        <f>IF(AM11="","",VLOOKUP($B11,Miljö!$B$1:$J$479,MATCH("Fossilandel för ursprungspecificerad el ()",Miljö!$B$1:$J$1,0),FALSE))</f>
        <v>0</v>
      </c>
      <c r="AP11">
        <f>IF(AM11="","",IFERROR(VLOOKUP($B11,Miljö!$B$1:$J$479,MATCH("Kärnkraftsandel för ursprungsspecificerad el ()",Miljö!$B$1:$J$1,0),FALSE)/1,0))</f>
        <v>1</v>
      </c>
      <c r="AQ11">
        <f t="shared" si="1"/>
        <v>0</v>
      </c>
      <c r="AS11" t="str">
        <f t="shared" si="2"/>
        <v>Nej</v>
      </c>
      <c r="AT11" t="str">
        <f>IF(AS11="ja",VLOOKUP($B11,Miljö!$B$1:$P$500,MATCH("Fossil andel i procent (%)",Miljö!$B$1:$P$1,0),FALSE)/100,"")</f>
        <v/>
      </c>
      <c r="AV11" t="str">
        <f t="shared" si="3"/>
        <v>Nej</v>
      </c>
      <c r="AW11" t="str">
        <f>IF(AV11="ja",VLOOKUP($B11,'Egen hetvattenprod'!$B$1:$AO$500,MATCH("Värmekälla till värmepumpar ()",'Egen hetvattenprod'!$B$1:$AO$1,0),FALSE),"")</f>
        <v/>
      </c>
      <c r="AY11" t="str">
        <f t="shared" si="4"/>
        <v>Ja</v>
      </c>
      <c r="AZ11" s="115">
        <f>IF($AY11="ja",(VLOOKUP($B11,'Egen hetvattenprod'!$B$1:$BX$550,MATCH(AZ$2,'Egen hetvattenprod'!$B$1:$BX$1,0),FALSE)+VLOOKUP($B11,Kraftvärmeprod!$B$1:$BX$550,MATCH(AZ$2,Kraftvärmeprod!$B$1:$BX$1,0),FALSE))/$AC11,"")</f>
        <v>1</v>
      </c>
      <c r="BA11" s="115">
        <f>IF($AY11="ja",(VLOOKUP($B11,'Egen hetvattenprod'!$B$1:$BX$550,MATCH(BA$2,'Egen hetvattenprod'!$B$1:$BX$1,0),FALSE)+VLOOKUP($B11,Kraftvärmeprod!$B$1:$BX$550,MATCH(BA$2,Kraftvärmeprod!$B$1:$BX$1,0),FALSE))/$AC11,"")</f>
        <v>0</v>
      </c>
      <c r="BB11" s="115">
        <f>IF($AY11="ja",(VLOOKUP($B11,'Egen hetvattenprod'!$B$1:$BX$550,MATCH(BB$2,'Egen hetvattenprod'!$B$1:$BX$1,0),FALSE)+VLOOKUP($B11,Kraftvärmeprod!$B$1:$BX$550,MATCH(BB$2,Kraftvärmeprod!$B$1:$BX$1,0),FALSE))/$AC11,"")</f>
        <v>0</v>
      </c>
      <c r="BC11" s="115">
        <f>IF($AY11="ja",(VLOOKUP($B11,'Egen hetvattenprod'!$B$1:$BX$550,MATCH(BC$2,'Egen hetvattenprod'!$B$1:$BX$1,0),FALSE)+VLOOKUP($B11,Kraftvärmeprod!$B$1:$BX$550,MATCH(BC$2,Kraftvärmeprod!$B$1:$BX$1,0),FALSE))/$AC11,"")</f>
        <v>0</v>
      </c>
      <c r="BD11" s="115">
        <f>IF($AY11="ja",(VLOOKUP($B11,'Egen hetvattenprod'!$B$1:$BX$550,MATCH(BD$2,'Egen hetvattenprod'!$B$1:$BX$1,0),FALSE)+VLOOKUP($B11,Kraftvärmeprod!$B$1:$BX$550,MATCH(BD$2,Kraftvärmeprod!$B$1:$BX$1,0),FALSE))/$AC11,"")</f>
        <v>0</v>
      </c>
      <c r="BF11" t="str">
        <f t="shared" si="5"/>
        <v>Nej</v>
      </c>
      <c r="BG11" t="str">
        <f>IF($BF11="ja",VLOOKUP($B11,'Egen hetvattenprod'!$B$1:$BX$550,MATCH("Andelen klimatgaser med fossilt ursprung för avfall ()",'Egen hetvattenprod'!$B$1:$BX$1,0),FALSE),"")</f>
        <v/>
      </c>
      <c r="BH11" t="str">
        <f>IF($BF11="ja",VLOOKUP($B11,Kraftvärmeprod!$B$1:$BX$550,MATCH("Andelen klimatgaser med fossilt ursprung för avfall ()",Kraftvärmeprod!$B$1:$BX$1,0),FALSE),"")</f>
        <v/>
      </c>
      <c r="BI11" t="str">
        <f>IF($BF11="ja",VLOOKUP($B11,'Egen hetvattenprod'!$B$1:$BX$550,MATCH("Avfall (GWh)",'Egen hetvattenprod'!$B$1:$BX$1,0),FALSE),"")</f>
        <v/>
      </c>
      <c r="BJ11" t="str">
        <f>IF($BF11="ja",VLOOKUP($B11,'Slutlig allokering kvv'!$B$1:$BX$550,MATCH("Avfall (GWh)",'Slutlig allokering kvv'!$B$1:$BX$1,0),FALSE),"")</f>
        <v/>
      </c>
      <c r="BK11" t="str">
        <f>IF($BF11="ja",VLOOKUP($B11,'Köpt hetvatten'!$B$1:$BX$550,MATCH("Avfall i köpt hetvatten",'Köpt hetvatten'!$B$1:$BX$1,0),FALSE),"")</f>
        <v/>
      </c>
      <c r="BL11" t="str">
        <f>IF($BF11="ja",VLOOKUP($B11,'Egen hetvattenprod'!$B$1:$BX$550,MATCH("Värde enligt ovan. (%)",'Egen hetvattenprod'!$B$1:$BX$1,0),FALSE),"")</f>
        <v/>
      </c>
      <c r="BM11" t="str">
        <f>IF($BF11="ja",VLOOKUP($B11,Kraftvärmeprod!$B$1:$BX$550,MATCH("Värde enligt ovan. (%)",Kraftvärmeprod!$B$1:$BX$1,0),FALSE),"")</f>
        <v/>
      </c>
      <c r="BQ11" t="str">
        <f>IF($BF11="ja",VLOOKUP($B11,'Egen hetvattenprod'!$B$1:$BX$550,MATCH("Tillförd olja (fossil) vid avfallsförbränning (GWh)",'Egen hetvattenprod'!$B$1:$BX$1,0),FALSE),"")</f>
        <v/>
      </c>
      <c r="BR11" t="str">
        <f>IF($BF11="ja",VLOOKUP($B11,Kraftvärmeprod!$B$1:$BX$550,MATCH("Tillförd olja (fossil) vid avfallsförbränning (GWh)",Kraftvärmeprod!$B$1:$BX$1,0),FALSE),"")</f>
        <v/>
      </c>
    </row>
    <row r="12" spans="1:71">
      <c r="A12" t="s">
        <v>32</v>
      </c>
      <c r="B12" t="s">
        <v>33</v>
      </c>
      <c r="C12">
        <f>VLOOKUP($B12,'Tillförd energi'!$B$1:$AI$720,MATCH(C$2,'Tillförd energi'!$B$1:$AQ$1,0),FALSE)</f>
        <v>0</v>
      </c>
      <c r="D12">
        <f>VLOOKUP($B12,'Tillförd energi'!$B$1:$AI$720,MATCH(D$2,'Tillförd energi'!$B$1:$AQ$1,0),FALSE)</f>
        <v>0</v>
      </c>
      <c r="E12">
        <f>VLOOKUP($B12,'Tillförd energi'!$B$1:$AI$720,MATCH(E$2,'Tillförd energi'!$B$1:$AQ$1,0),FALSE)</f>
        <v>0</v>
      </c>
      <c r="F12">
        <f>VLOOKUP($B12,'Tillförd energi'!$B$1:$AI$720,MATCH(F$2,'Tillförd energi'!$B$1:$AQ$1,0),FALSE)</f>
        <v>0</v>
      </c>
      <c r="G12">
        <f>VLOOKUP($B12,'Tillförd energi'!$B$1:$AI$720,MATCH(G$2,'Tillförd energi'!$B$1:$AQ$1,0),FALSE)</f>
        <v>0</v>
      </c>
      <c r="H12">
        <f>VLOOKUP($B12,'Tillförd energi'!$B$1:$AI$720,MATCH(H$2,'Tillförd energi'!$B$1:$AQ$1,0),FALSE)</f>
        <v>0</v>
      </c>
      <c r="I12">
        <f>VLOOKUP($B12,'Tillförd energi'!$B$1:$AI$720,MATCH(I$2,'Tillförd energi'!$B$1:$AQ$1,0),FALSE)</f>
        <v>0</v>
      </c>
      <c r="J12">
        <f>VLOOKUP($B12,'Tillförd energi'!$B$1:$AI$720,MATCH(J$2,'Tillförd energi'!$B$1:$AQ$1,0),FALSE)</f>
        <v>0</v>
      </c>
      <c r="K12">
        <f>VLOOKUP($B12,'Tillförd energi'!$B$1:$AI$720,MATCH(K$2,'Tillförd energi'!$B$1:$AQ$1,0),FALSE)</f>
        <v>0</v>
      </c>
      <c r="L12">
        <f>VLOOKUP($B12,'Tillförd energi'!$B$1:$AI$720,MATCH(L$2,'Tillförd energi'!$B$1:$AQ$1,0),FALSE)</f>
        <v>0</v>
      </c>
      <c r="M12">
        <f>VLOOKUP($B12,'Tillförd energi'!$B$1:$AI$720,MATCH(M$2,'Tillförd energi'!$B$1:$AQ$1,0),FALSE)</f>
        <v>0</v>
      </c>
      <c r="N12">
        <f>VLOOKUP($B12,'Tillförd energi'!$B$1:$AI$720,MATCH(N$2,'Tillförd energi'!$B$1:$AQ$1,0),FALSE)</f>
        <v>0</v>
      </c>
      <c r="O12">
        <f>VLOOKUP($B12,'Tillförd energi'!$B$1:$AI$720,MATCH(O$2,'Tillförd energi'!$B$1:$AQ$1,0),FALSE)</f>
        <v>0</v>
      </c>
      <c r="P12">
        <f>VLOOKUP($B12,'Tillförd energi'!$B$1:$AI$720,MATCH(P$2,'Tillförd energi'!$B$1:$AQ$1,0),FALSE)</f>
        <v>0</v>
      </c>
      <c r="Q12">
        <f>VLOOKUP($B12,'Tillförd energi'!$B$1:$AI$720,MATCH(Q$2,'Tillförd energi'!$B$1:$AQ$1,0),FALSE)</f>
        <v>6.87059</v>
      </c>
      <c r="R12">
        <f>VLOOKUP($B12,'Tillförd energi'!$B$1:$AI$720,MATCH(R$2,'Tillförd energi'!$B$1:$AQ$1,0),FALSE)</f>
        <v>0</v>
      </c>
      <c r="S12">
        <f>VLOOKUP($B12,'Tillförd energi'!$B$1:$AI$720,MATCH(S$2,'Tillförd energi'!$B$1:$AQ$1,0),FALSE)</f>
        <v>0</v>
      </c>
      <c r="T12">
        <f>VLOOKUP($B12,'Tillförd energi'!$B$1:$AI$720,MATCH(T$2,'Tillförd energi'!$B$1:$AQ$1,0),FALSE)</f>
        <v>0</v>
      </c>
      <c r="U12">
        <f>VLOOKUP($B12,'Tillförd energi'!$B$1:$AI$720,MATCH(U$2,'Tillförd energi'!$B$1:$AQ$1,0),FALSE)</f>
        <v>0</v>
      </c>
      <c r="V12">
        <f>VLOOKUP($B12,'Tillförd energi'!$B$1:$AI$720,MATCH(V$2,'Tillförd energi'!$B$1:$AQ$1,0),FALSE)</f>
        <v>0</v>
      </c>
      <c r="W12">
        <f>VLOOKUP($B12,'Tillförd energi'!$B$1:$AI$720,MATCH(W$2,'Tillförd energi'!$B$1:$AQ$1,0),FALSE)</f>
        <v>0</v>
      </c>
      <c r="X12">
        <f>VLOOKUP($B12,'Tillförd energi'!$B$1:$AI$720,MATCH(X$2,'Tillförd energi'!$B$1:$AQ$1,0),FALSE)</f>
        <v>0</v>
      </c>
      <c r="Y12">
        <f>VLOOKUP($B12,'Tillförd energi'!$B$1:$AI$720,MATCH(Y$2,'Tillförd energi'!$B$1:$AQ$1,0),FALSE)</f>
        <v>0</v>
      </c>
      <c r="Z12">
        <f>VLOOKUP($B12,'Tillförd energi'!$B$1:$AI$720,MATCH(Z$2,'Tillförd energi'!$B$1:$AQ$1,0),FALSE)</f>
        <v>0</v>
      </c>
      <c r="AA12">
        <f>VLOOKUP($B12,'Tillförd energi'!$B$1:$AI$720,MATCH(AA$2,'Tillförd energi'!$B$1:$AQ$1,0),FALSE)</f>
        <v>0</v>
      </c>
      <c r="AB12">
        <f>VLOOKUP($B12,'Tillförd energi'!$B$1:$AI$720,MATCH(AB$2,'Tillförd energi'!$B$1:$AQ$1,0),FALSE)</f>
        <v>0</v>
      </c>
      <c r="AC12">
        <f>VLOOKUP($B12,'Tillförd energi'!$B$1:$AI$720,MATCH(AC$2,'Tillförd energi'!$B$1:$AQ$1,0),FALSE)</f>
        <v>0</v>
      </c>
      <c r="AD12">
        <f>VLOOKUP($B12,'Tillförd energi'!$B$1:$AI$720,MATCH(AD$2,'Tillförd energi'!$B$1:$AQ$1,0),FALSE)</f>
        <v>0</v>
      </c>
      <c r="AE12">
        <f>VLOOKUP($B12,'Tillförd energi'!$B$1:$AI$720,MATCH(AE$2,'Tillförd energi'!$B$1:$AQ$1,0),FALSE)</f>
        <v>0</v>
      </c>
      <c r="AF12">
        <f>VLOOKUP($B12,'Tillförd energi'!$B$1:$AI$720,MATCH(AF$2,'Tillförd energi'!$B$1:$AQ$1,0),FALSE)</f>
        <v>0.1464</v>
      </c>
      <c r="AG12">
        <f>IFERROR(VLOOKUP(B12,Miljö!$B$1:$AC$600,MATCH("Köpt mängd produktionsspecifik fjärrvärme:",Miljö!$B$1:$AC$1,0),FALSE)/1,0)</f>
        <v>0</v>
      </c>
      <c r="AI12">
        <f t="shared" si="0"/>
        <v>7.0169899999999998</v>
      </c>
      <c r="AJ12">
        <f>IF(ISERROR(1/VLOOKUP($B12,Leveranser!$B$1:$S$500,MATCH("såld värme (gwh)",Leveranser!$B$1:$S$1,0),FALSE)),"",VLOOKUP($B12,Leveranser!$B$1:$S$500,MATCH("såld värme (gwh)",Leveranser!$B$1:$S$1,0),FALSE))</f>
        <v>4.88</v>
      </c>
      <c r="AM12" t="str">
        <f>IF(B12&lt;&gt;"",IF(VLOOKUP($B12,Totalt!$B$1:$AQ$554,MATCH("Kvalitetsgranskad:",Totalt!$B$1:$AQ$1,0),FALSE)="ja",VLOOKUP($B12,Miljö!$B$1:$AG$479,MATCH(AM$2,Miljö!$B$1:$AK$1,0),FALSE),""),"")</f>
        <v>Ja</v>
      </c>
      <c r="AN12" t="str">
        <f>IF(AM12="ja",VLOOKUP($B12,Miljö!$B$1:$J$479,MATCH("Typ av ursprungsspecificerad el   (Om inget värde anges används Nordisk residualmix, se inforuta) ()",Miljö!$B$1:$J$1,0),FALSE),IF(AM12="nej","Nordisk residualel",""))</f>
        <v>'Kärnkraft Sverige Förnybar el'</v>
      </c>
      <c r="AO12">
        <f>IF(AM12="","",VLOOKUP($B12,Miljö!$B$1:$J$479,MATCH("Fossilandel för ursprungspecificerad el ()",Miljö!$B$1:$J$1,0),FALSE))</f>
        <v>0</v>
      </c>
      <c r="AP12">
        <f>IF(AM12="","",IFERROR(VLOOKUP($B12,Miljö!$B$1:$J$479,MATCH("Kärnkraftsandel för ursprungsspecificerad el ()",Miljö!$B$1:$J$1,0),FALSE)/1,0))</f>
        <v>1</v>
      </c>
      <c r="AQ12">
        <f t="shared" si="1"/>
        <v>0</v>
      </c>
      <c r="AS12" t="str">
        <f t="shared" si="2"/>
        <v>Nej</v>
      </c>
      <c r="AT12" t="str">
        <f>IF(AS12="ja",VLOOKUP($B12,Miljö!$B$1:$P$500,MATCH("Fossil andel i procent (%)",Miljö!$B$1:$P$1,0),FALSE)/100,"")</f>
        <v/>
      </c>
      <c r="AV12" t="str">
        <f t="shared" si="3"/>
        <v>Nej</v>
      </c>
      <c r="AW12" t="str">
        <f>IF(AV12="ja",VLOOKUP($B12,'Egen hetvattenprod'!$B$1:$AO$500,MATCH("Värmekälla till värmepumpar ()",'Egen hetvattenprod'!$B$1:$AO$1,0),FALSE),"")</f>
        <v/>
      </c>
      <c r="AY12" t="str">
        <f t="shared" si="4"/>
        <v>Nej</v>
      </c>
      <c r="AZ12" s="115" t="str">
        <f>IF($AY12="ja",(VLOOKUP($B12,'Egen hetvattenprod'!$B$1:$BX$550,MATCH(AZ$2,'Egen hetvattenprod'!$B$1:$BX$1,0),FALSE)+VLOOKUP($B12,Kraftvärmeprod!$B$1:$BX$550,MATCH(AZ$2,Kraftvärmeprod!$B$1:$BX$1,0),FALSE))/$AC12,"")</f>
        <v/>
      </c>
      <c r="BA12" s="115" t="str">
        <f>IF($AY12="ja",(VLOOKUP($B12,'Egen hetvattenprod'!$B$1:$BX$550,MATCH(BA$2,'Egen hetvattenprod'!$B$1:$BX$1,0),FALSE)+VLOOKUP($B12,Kraftvärmeprod!$B$1:$BX$550,MATCH(BA$2,Kraftvärmeprod!$B$1:$BX$1,0),FALSE))/$AC12,"")</f>
        <v/>
      </c>
      <c r="BB12" s="115" t="str">
        <f>IF($AY12="ja",(VLOOKUP($B12,'Egen hetvattenprod'!$B$1:$BX$550,MATCH(BB$2,'Egen hetvattenprod'!$B$1:$BX$1,0),FALSE)+VLOOKUP($B12,Kraftvärmeprod!$B$1:$BX$550,MATCH(BB$2,Kraftvärmeprod!$B$1:$BX$1,0),FALSE))/$AC12,"")</f>
        <v/>
      </c>
      <c r="BC12" s="115" t="str">
        <f>IF($AY12="ja",(VLOOKUP($B12,'Egen hetvattenprod'!$B$1:$BX$550,MATCH(BC$2,'Egen hetvattenprod'!$B$1:$BX$1,0),FALSE)+VLOOKUP($B12,Kraftvärmeprod!$B$1:$BX$550,MATCH(BC$2,Kraftvärmeprod!$B$1:$BX$1,0),FALSE))/$AC12,"")</f>
        <v/>
      </c>
      <c r="BD12" s="115" t="str">
        <f>IF($AY12="ja",(VLOOKUP($B12,'Egen hetvattenprod'!$B$1:$BX$550,MATCH(BD$2,'Egen hetvattenprod'!$B$1:$BX$1,0),FALSE)+VLOOKUP($B12,Kraftvärmeprod!$B$1:$BX$550,MATCH(BD$2,Kraftvärmeprod!$B$1:$BX$1,0),FALSE))/$AC12,"")</f>
        <v/>
      </c>
      <c r="BF12" t="str">
        <f t="shared" si="5"/>
        <v>Nej</v>
      </c>
      <c r="BG12" t="str">
        <f>IF($BF12="ja",VLOOKUP($B12,'Egen hetvattenprod'!$B$1:$BX$550,MATCH("Andelen klimatgaser med fossilt ursprung för avfall ()",'Egen hetvattenprod'!$B$1:$BX$1,0),FALSE),"")</f>
        <v/>
      </c>
      <c r="BH12" t="str">
        <f>IF($BF12="ja",VLOOKUP($B12,Kraftvärmeprod!$B$1:$BX$550,MATCH("Andelen klimatgaser med fossilt ursprung för avfall ()",Kraftvärmeprod!$B$1:$BX$1,0),FALSE),"")</f>
        <v/>
      </c>
      <c r="BI12" t="str">
        <f>IF($BF12="ja",VLOOKUP($B12,'Egen hetvattenprod'!$B$1:$BX$550,MATCH("Avfall (GWh)",'Egen hetvattenprod'!$B$1:$BX$1,0),FALSE),"")</f>
        <v/>
      </c>
      <c r="BJ12" t="str">
        <f>IF($BF12="ja",VLOOKUP($B12,'Slutlig allokering kvv'!$B$1:$BX$550,MATCH("Avfall (GWh)",'Slutlig allokering kvv'!$B$1:$BX$1,0),FALSE),"")</f>
        <v/>
      </c>
      <c r="BK12" t="str">
        <f>IF($BF12="ja",VLOOKUP($B12,'Köpt hetvatten'!$B$1:$BX$550,MATCH("Avfall i köpt hetvatten",'Köpt hetvatten'!$B$1:$BX$1,0),FALSE),"")</f>
        <v/>
      </c>
      <c r="BL12" t="str">
        <f>IF($BF12="ja",VLOOKUP($B12,'Egen hetvattenprod'!$B$1:$BX$550,MATCH("Värde enligt ovan. (%)",'Egen hetvattenprod'!$B$1:$BX$1,0),FALSE),"")</f>
        <v/>
      </c>
      <c r="BM12" t="str">
        <f>IF($BF12="ja",VLOOKUP($B12,Kraftvärmeprod!$B$1:$BX$550,MATCH("Värde enligt ovan. (%)",Kraftvärmeprod!$B$1:$BX$1,0),FALSE),"")</f>
        <v/>
      </c>
      <c r="BQ12" t="str">
        <f>IF($BF12="ja",VLOOKUP($B12,'Egen hetvattenprod'!$B$1:$BX$550,MATCH("Tillförd olja (fossil) vid avfallsförbränning (GWh)",'Egen hetvattenprod'!$B$1:$BX$1,0),FALSE),"")</f>
        <v/>
      </c>
      <c r="BR12" t="str">
        <f>IF($BF12="ja",VLOOKUP($B12,Kraftvärmeprod!$B$1:$BX$550,MATCH("Tillförd olja (fossil) vid avfallsförbränning (GWh)",Kraftvärmeprod!$B$1:$BX$1,0),FALSE),"")</f>
        <v/>
      </c>
    </row>
    <row r="13" spans="1:71">
      <c r="A13" t="s">
        <v>32</v>
      </c>
      <c r="B13" t="s">
        <v>34</v>
      </c>
      <c r="C13">
        <f>VLOOKUP($B13,'Tillförd energi'!$B$1:$AI$720,MATCH(C$2,'Tillförd energi'!$B$1:$AQ$1,0),FALSE)</f>
        <v>0</v>
      </c>
      <c r="D13">
        <f>VLOOKUP($B13,'Tillförd energi'!$B$1:$AI$720,MATCH(D$2,'Tillförd energi'!$B$1:$AQ$1,0),FALSE)</f>
        <v>0.4</v>
      </c>
      <c r="E13">
        <f>VLOOKUP($B13,'Tillförd energi'!$B$1:$AI$720,MATCH(E$2,'Tillförd energi'!$B$1:$AQ$1,0),FALSE)</f>
        <v>0</v>
      </c>
      <c r="F13">
        <f>VLOOKUP($B13,'Tillförd energi'!$B$1:$AI$720,MATCH(F$2,'Tillförd energi'!$B$1:$AQ$1,0),FALSE)</f>
        <v>0</v>
      </c>
      <c r="G13">
        <f>VLOOKUP($B13,'Tillförd energi'!$B$1:$AI$720,MATCH(G$2,'Tillförd energi'!$B$1:$AQ$1,0),FALSE)</f>
        <v>0</v>
      </c>
      <c r="H13">
        <f>VLOOKUP($B13,'Tillförd energi'!$B$1:$AI$720,MATCH(H$2,'Tillförd energi'!$B$1:$AQ$1,0),FALSE)</f>
        <v>0</v>
      </c>
      <c r="I13">
        <f>VLOOKUP($B13,'Tillförd energi'!$B$1:$AI$720,MATCH(I$2,'Tillförd energi'!$B$1:$AQ$1,0),FALSE)</f>
        <v>0</v>
      </c>
      <c r="J13">
        <f>VLOOKUP($B13,'Tillförd energi'!$B$1:$AI$720,MATCH(J$2,'Tillförd energi'!$B$1:$AQ$1,0),FALSE)</f>
        <v>0</v>
      </c>
      <c r="K13">
        <f>VLOOKUP($B13,'Tillförd energi'!$B$1:$AI$720,MATCH(K$2,'Tillförd energi'!$B$1:$AQ$1,0),FALSE)</f>
        <v>0</v>
      </c>
      <c r="L13">
        <f>VLOOKUP($B13,'Tillförd energi'!$B$1:$AI$720,MATCH(L$2,'Tillförd energi'!$B$1:$AQ$1,0),FALSE)</f>
        <v>0</v>
      </c>
      <c r="M13">
        <f>VLOOKUP($B13,'Tillförd energi'!$B$1:$AI$720,MATCH(M$2,'Tillförd energi'!$B$1:$AQ$1,0),FALSE)</f>
        <v>7</v>
      </c>
      <c r="N13">
        <f>VLOOKUP($B13,'Tillförd energi'!$B$1:$AI$720,MATCH(N$2,'Tillförd energi'!$B$1:$AQ$1,0),FALSE)</f>
        <v>0</v>
      </c>
      <c r="O13">
        <f>VLOOKUP($B13,'Tillförd energi'!$B$1:$AI$720,MATCH(O$2,'Tillförd energi'!$B$1:$AQ$1,0),FALSE)</f>
        <v>0</v>
      </c>
      <c r="P13">
        <f>VLOOKUP($B13,'Tillförd energi'!$B$1:$AI$720,MATCH(P$2,'Tillförd energi'!$B$1:$AQ$1,0),FALSE)</f>
        <v>15</v>
      </c>
      <c r="Q13">
        <f>VLOOKUP($B13,'Tillförd energi'!$B$1:$AI$720,MATCH(Q$2,'Tillförd energi'!$B$1:$AQ$1,0),FALSE)</f>
        <v>0</v>
      </c>
      <c r="R13">
        <f>VLOOKUP($B13,'Tillförd energi'!$B$1:$AI$720,MATCH(R$2,'Tillförd energi'!$B$1:$AQ$1,0),FALSE)</f>
        <v>3.5</v>
      </c>
      <c r="S13">
        <f>VLOOKUP($B13,'Tillförd energi'!$B$1:$AI$720,MATCH(S$2,'Tillförd energi'!$B$1:$AQ$1,0),FALSE)</f>
        <v>0</v>
      </c>
      <c r="T13">
        <f>VLOOKUP($B13,'Tillförd energi'!$B$1:$AI$720,MATCH(T$2,'Tillförd energi'!$B$1:$AQ$1,0),FALSE)</f>
        <v>0</v>
      </c>
      <c r="U13">
        <f>VLOOKUP($B13,'Tillförd energi'!$B$1:$AI$720,MATCH(U$2,'Tillförd energi'!$B$1:$AQ$1,0),FALSE)</f>
        <v>0</v>
      </c>
      <c r="V13">
        <f>VLOOKUP($B13,'Tillförd energi'!$B$1:$AI$720,MATCH(V$2,'Tillförd energi'!$B$1:$AQ$1,0),FALSE)</f>
        <v>0</v>
      </c>
      <c r="W13">
        <f>VLOOKUP($B13,'Tillförd energi'!$B$1:$AI$720,MATCH(W$2,'Tillförd energi'!$B$1:$AQ$1,0),FALSE)</f>
        <v>0</v>
      </c>
      <c r="X13">
        <f>VLOOKUP($B13,'Tillförd energi'!$B$1:$AI$720,MATCH(X$2,'Tillförd energi'!$B$1:$AQ$1,0),FALSE)</f>
        <v>0</v>
      </c>
      <c r="Y13">
        <f>VLOOKUP($B13,'Tillförd energi'!$B$1:$AI$720,MATCH(Y$2,'Tillförd energi'!$B$1:$AQ$1,0),FALSE)</f>
        <v>0</v>
      </c>
      <c r="Z13">
        <f>VLOOKUP($B13,'Tillförd energi'!$B$1:$AI$720,MATCH(Z$2,'Tillförd energi'!$B$1:$AQ$1,0),FALSE)</f>
        <v>0</v>
      </c>
      <c r="AA13">
        <f>VLOOKUP($B13,'Tillförd energi'!$B$1:$AI$720,MATCH(AA$2,'Tillförd energi'!$B$1:$AQ$1,0),FALSE)</f>
        <v>0</v>
      </c>
      <c r="AB13">
        <f>VLOOKUP($B13,'Tillförd energi'!$B$1:$AI$720,MATCH(AB$2,'Tillförd energi'!$B$1:$AQ$1,0),FALSE)</f>
        <v>0</v>
      </c>
      <c r="AC13">
        <f>VLOOKUP($B13,'Tillförd energi'!$B$1:$AI$720,MATCH(AC$2,'Tillförd energi'!$B$1:$AQ$1,0),FALSE)</f>
        <v>0</v>
      </c>
      <c r="AD13">
        <f>VLOOKUP($B13,'Tillförd energi'!$B$1:$AI$720,MATCH(AD$2,'Tillförd energi'!$B$1:$AQ$1,0),FALSE)</f>
        <v>0</v>
      </c>
      <c r="AE13">
        <f>VLOOKUP($B13,'Tillförd energi'!$B$1:$AI$720,MATCH(AE$2,'Tillförd energi'!$B$1:$AQ$1,0),FALSE)</f>
        <v>0</v>
      </c>
      <c r="AF13">
        <f>VLOOKUP($B13,'Tillförd energi'!$B$1:$AI$720,MATCH(AF$2,'Tillförd energi'!$B$1:$AQ$1,0),FALSE)</f>
        <v>0.45</v>
      </c>
      <c r="AG13">
        <f>IFERROR(VLOOKUP(B13,Miljö!$B$1:$AC$600,MATCH("Köpt mängd produktionsspecifik fjärrvärme:",Miljö!$B$1:$AC$1,0),FALSE)/1,0)</f>
        <v>0</v>
      </c>
      <c r="AI13">
        <f t="shared" si="0"/>
        <v>26.349999999999998</v>
      </c>
      <c r="AJ13">
        <f>IF(ISERROR(1/VLOOKUP($B13,Leveranser!$B$1:$S$500,MATCH("såld värme (gwh)",Leveranser!$B$1:$S$1,0),FALSE)),"",VLOOKUP($B13,Leveranser!$B$1:$S$500,MATCH("såld värme (gwh)",Leveranser!$B$1:$S$1,0),FALSE))</f>
        <v>16.600000000000001</v>
      </c>
      <c r="AM13" t="str">
        <f>IF(B13&lt;&gt;"",IF(VLOOKUP($B13,Totalt!$B$1:$AQ$554,MATCH("Kvalitetsgranskad:",Totalt!$B$1:$AQ$1,0),FALSE)="ja",VLOOKUP($B13,Miljö!$B$1:$AG$479,MATCH(AM$2,Miljö!$B$1:$AK$1,0),FALSE),""),"")</f>
        <v>Ja</v>
      </c>
      <c r="AN13" t="str">
        <f>IF(AM13="ja",VLOOKUP($B13,Miljö!$B$1:$J$479,MATCH("Typ av ursprungsspecificerad el   (Om inget värde anges används Nordisk residualmix, se inforuta) ()",Miljö!$B$1:$J$1,0),FALSE),IF(AM13="nej","Nordisk residualel",""))</f>
        <v>'Kärnkraft Sverige Förnybar el'</v>
      </c>
      <c r="AO13">
        <f>IF(AM13="","",VLOOKUP($B13,Miljö!$B$1:$J$479,MATCH("Fossilandel för ursprungspecificerad el ()",Miljö!$B$1:$J$1,0),FALSE))</f>
        <v>0</v>
      </c>
      <c r="AP13">
        <f>IF(AM13="","",IFERROR(VLOOKUP($B13,Miljö!$B$1:$J$479,MATCH("Kärnkraftsandel för ursprungsspecificerad el ()",Miljö!$B$1:$J$1,0),FALSE)/1,0))</f>
        <v>1</v>
      </c>
      <c r="AQ13">
        <f t="shared" si="1"/>
        <v>0</v>
      </c>
      <c r="AS13" t="str">
        <f t="shared" si="2"/>
        <v>Nej</v>
      </c>
      <c r="AT13" t="str">
        <f>IF(AS13="ja",VLOOKUP($B13,Miljö!$B$1:$P$500,MATCH("Fossil andel i procent (%)",Miljö!$B$1:$P$1,0),FALSE)/100,"")</f>
        <v/>
      </c>
      <c r="AV13" t="str">
        <f t="shared" si="3"/>
        <v>Nej</v>
      </c>
      <c r="AW13" t="str">
        <f>IF(AV13="ja",VLOOKUP($B13,'Egen hetvattenprod'!$B$1:$AO$500,MATCH("Värmekälla till värmepumpar ()",'Egen hetvattenprod'!$B$1:$AO$1,0),FALSE),"")</f>
        <v/>
      </c>
      <c r="AY13" t="str">
        <f t="shared" si="4"/>
        <v>Nej</v>
      </c>
      <c r="AZ13" s="115" t="str">
        <f>IF($AY13="ja",(VLOOKUP($B13,'Egen hetvattenprod'!$B$1:$BX$550,MATCH(AZ$2,'Egen hetvattenprod'!$B$1:$BX$1,0),FALSE)+VLOOKUP($B13,Kraftvärmeprod!$B$1:$BX$550,MATCH(AZ$2,Kraftvärmeprod!$B$1:$BX$1,0),FALSE))/$AC13,"")</f>
        <v/>
      </c>
      <c r="BA13" s="115" t="str">
        <f>IF($AY13="ja",(VLOOKUP($B13,'Egen hetvattenprod'!$B$1:$BX$550,MATCH(BA$2,'Egen hetvattenprod'!$B$1:$BX$1,0),FALSE)+VLOOKUP($B13,Kraftvärmeprod!$B$1:$BX$550,MATCH(BA$2,Kraftvärmeprod!$B$1:$BX$1,0),FALSE))/$AC13,"")</f>
        <v/>
      </c>
      <c r="BB13" s="115" t="str">
        <f>IF($AY13="ja",(VLOOKUP($B13,'Egen hetvattenprod'!$B$1:$BX$550,MATCH(BB$2,'Egen hetvattenprod'!$B$1:$BX$1,0),FALSE)+VLOOKUP($B13,Kraftvärmeprod!$B$1:$BX$550,MATCH(BB$2,Kraftvärmeprod!$B$1:$BX$1,0),FALSE))/$AC13,"")</f>
        <v/>
      </c>
      <c r="BC13" s="115" t="str">
        <f>IF($AY13="ja",(VLOOKUP($B13,'Egen hetvattenprod'!$B$1:$BX$550,MATCH(BC$2,'Egen hetvattenprod'!$B$1:$BX$1,0),FALSE)+VLOOKUP($B13,Kraftvärmeprod!$B$1:$BX$550,MATCH(BC$2,Kraftvärmeprod!$B$1:$BX$1,0),FALSE))/$AC13,"")</f>
        <v/>
      </c>
      <c r="BD13" s="115" t="str">
        <f>IF($AY13="ja",(VLOOKUP($B13,'Egen hetvattenprod'!$B$1:$BX$550,MATCH(BD$2,'Egen hetvattenprod'!$B$1:$BX$1,0),FALSE)+VLOOKUP($B13,Kraftvärmeprod!$B$1:$BX$550,MATCH(BD$2,Kraftvärmeprod!$B$1:$BX$1,0),FALSE))/$AC13,"")</f>
        <v/>
      </c>
      <c r="BF13" t="str">
        <f t="shared" si="5"/>
        <v>Nej</v>
      </c>
      <c r="BG13" t="str">
        <f>IF($BF13="ja",VLOOKUP($B13,'Egen hetvattenprod'!$B$1:$BX$550,MATCH("Andelen klimatgaser med fossilt ursprung för avfall ()",'Egen hetvattenprod'!$B$1:$BX$1,0),FALSE),"")</f>
        <v/>
      </c>
      <c r="BH13" t="str">
        <f>IF($BF13="ja",VLOOKUP($B13,Kraftvärmeprod!$B$1:$BX$550,MATCH("Andelen klimatgaser med fossilt ursprung för avfall ()",Kraftvärmeprod!$B$1:$BX$1,0),FALSE),"")</f>
        <v/>
      </c>
      <c r="BI13" t="str">
        <f>IF($BF13="ja",VLOOKUP($B13,'Egen hetvattenprod'!$B$1:$BX$550,MATCH("Avfall (GWh)",'Egen hetvattenprod'!$B$1:$BX$1,0),FALSE),"")</f>
        <v/>
      </c>
      <c r="BJ13" t="str">
        <f>IF($BF13="ja",VLOOKUP($B13,'Slutlig allokering kvv'!$B$1:$BX$550,MATCH("Avfall (GWh)",'Slutlig allokering kvv'!$B$1:$BX$1,0),FALSE),"")</f>
        <v/>
      </c>
      <c r="BK13" t="str">
        <f>IF($BF13="ja",VLOOKUP($B13,'Köpt hetvatten'!$B$1:$BX$550,MATCH("Avfall i köpt hetvatten",'Köpt hetvatten'!$B$1:$BX$1,0),FALSE),"")</f>
        <v/>
      </c>
      <c r="BL13" t="str">
        <f>IF($BF13="ja",VLOOKUP($B13,'Egen hetvattenprod'!$B$1:$BX$550,MATCH("Värde enligt ovan. (%)",'Egen hetvattenprod'!$B$1:$BX$1,0),FALSE),"")</f>
        <v/>
      </c>
      <c r="BM13" t="str">
        <f>IF($BF13="ja",VLOOKUP($B13,Kraftvärmeprod!$B$1:$BX$550,MATCH("Värde enligt ovan. (%)",Kraftvärmeprod!$B$1:$BX$1,0),FALSE),"")</f>
        <v/>
      </c>
      <c r="BQ13" t="str">
        <f>IF($BF13="ja",VLOOKUP($B13,'Egen hetvattenprod'!$B$1:$BX$550,MATCH("Tillförd olja (fossil) vid avfallsförbränning (GWh)",'Egen hetvattenprod'!$B$1:$BX$1,0),FALSE),"")</f>
        <v/>
      </c>
      <c r="BR13" t="str">
        <f>IF($BF13="ja",VLOOKUP($B13,Kraftvärmeprod!$B$1:$BX$550,MATCH("Tillförd olja (fossil) vid avfallsförbränning (GWh)",Kraftvärmeprod!$B$1:$BX$1,0),FALSE),"")</f>
        <v/>
      </c>
    </row>
    <row r="14" spans="1:71">
      <c r="A14" t="s">
        <v>32</v>
      </c>
      <c r="B14" t="s">
        <v>35</v>
      </c>
      <c r="C14">
        <f>VLOOKUP($B14,'Tillförd energi'!$B$1:$AI$720,MATCH(C$2,'Tillförd energi'!$B$1:$AQ$1,0),FALSE)</f>
        <v>0</v>
      </c>
      <c r="D14">
        <f>VLOOKUP($B14,'Tillförd energi'!$B$1:$AI$720,MATCH(D$2,'Tillförd energi'!$B$1:$AQ$1,0),FALSE)</f>
        <v>3.5000000000000003E-2</v>
      </c>
      <c r="E14">
        <f>VLOOKUP($B14,'Tillförd energi'!$B$1:$AI$720,MATCH(E$2,'Tillförd energi'!$B$1:$AQ$1,0),FALSE)</f>
        <v>0</v>
      </c>
      <c r="F14">
        <f>VLOOKUP($B14,'Tillförd energi'!$B$1:$AI$720,MATCH(F$2,'Tillförd energi'!$B$1:$AQ$1,0),FALSE)</f>
        <v>0</v>
      </c>
      <c r="G14">
        <f>VLOOKUP($B14,'Tillförd energi'!$B$1:$AI$720,MATCH(G$2,'Tillförd energi'!$B$1:$AQ$1,0),FALSE)</f>
        <v>0</v>
      </c>
      <c r="H14">
        <f>VLOOKUP($B14,'Tillförd energi'!$B$1:$AI$720,MATCH(H$2,'Tillförd energi'!$B$1:$AQ$1,0),FALSE)</f>
        <v>0</v>
      </c>
      <c r="I14">
        <f>VLOOKUP($B14,'Tillförd energi'!$B$1:$AI$720,MATCH(I$2,'Tillförd energi'!$B$1:$AQ$1,0),FALSE)</f>
        <v>0</v>
      </c>
      <c r="J14">
        <f>VLOOKUP($B14,'Tillförd energi'!$B$1:$AI$720,MATCH(J$2,'Tillförd energi'!$B$1:$AQ$1,0),FALSE)</f>
        <v>0</v>
      </c>
      <c r="K14">
        <f>VLOOKUP($B14,'Tillförd energi'!$B$1:$AI$720,MATCH(K$2,'Tillförd energi'!$B$1:$AQ$1,0),FALSE)</f>
        <v>0</v>
      </c>
      <c r="L14">
        <f>VLOOKUP($B14,'Tillförd energi'!$B$1:$AI$720,MATCH(L$2,'Tillförd energi'!$B$1:$AQ$1,0),FALSE)</f>
        <v>0</v>
      </c>
      <c r="M14">
        <f>VLOOKUP($B14,'Tillförd energi'!$B$1:$AI$720,MATCH(M$2,'Tillförd energi'!$B$1:$AQ$1,0),FALSE)</f>
        <v>0</v>
      </c>
      <c r="N14">
        <f>VLOOKUP($B14,'Tillförd energi'!$B$1:$AI$720,MATCH(N$2,'Tillförd energi'!$B$1:$AQ$1,0),FALSE)</f>
        <v>0</v>
      </c>
      <c r="O14">
        <f>VLOOKUP($B14,'Tillförd energi'!$B$1:$AI$720,MATCH(O$2,'Tillförd energi'!$B$1:$AQ$1,0),FALSE)</f>
        <v>0</v>
      </c>
      <c r="P14">
        <f>VLOOKUP($B14,'Tillförd energi'!$B$1:$AI$720,MATCH(P$2,'Tillförd energi'!$B$1:$AQ$1,0),FALSE)</f>
        <v>6.0039999999999996</v>
      </c>
      <c r="Q14">
        <f>VLOOKUP($B14,'Tillförd energi'!$B$1:$AI$720,MATCH(Q$2,'Tillförd energi'!$B$1:$AQ$1,0),FALSE)</f>
        <v>0</v>
      </c>
      <c r="R14">
        <f>VLOOKUP($B14,'Tillförd energi'!$B$1:$AI$720,MATCH(R$2,'Tillförd energi'!$B$1:$AQ$1,0),FALSE)</f>
        <v>0</v>
      </c>
      <c r="S14">
        <f>VLOOKUP($B14,'Tillförd energi'!$B$1:$AI$720,MATCH(S$2,'Tillförd energi'!$B$1:$AQ$1,0),FALSE)</f>
        <v>0</v>
      </c>
      <c r="T14">
        <f>VLOOKUP($B14,'Tillförd energi'!$B$1:$AI$720,MATCH(T$2,'Tillförd energi'!$B$1:$AQ$1,0),FALSE)</f>
        <v>0</v>
      </c>
      <c r="U14">
        <f>VLOOKUP($B14,'Tillförd energi'!$B$1:$AI$720,MATCH(U$2,'Tillförd energi'!$B$1:$AQ$1,0),FALSE)</f>
        <v>0</v>
      </c>
      <c r="V14">
        <f>VLOOKUP($B14,'Tillförd energi'!$B$1:$AI$720,MATCH(V$2,'Tillförd energi'!$B$1:$AQ$1,0),FALSE)</f>
        <v>0</v>
      </c>
      <c r="W14">
        <f>VLOOKUP($B14,'Tillförd energi'!$B$1:$AI$720,MATCH(W$2,'Tillförd energi'!$B$1:$AQ$1,0),FALSE)</f>
        <v>0</v>
      </c>
      <c r="X14">
        <f>VLOOKUP($B14,'Tillförd energi'!$B$1:$AI$720,MATCH(X$2,'Tillförd energi'!$B$1:$AQ$1,0),FALSE)</f>
        <v>0</v>
      </c>
      <c r="Y14">
        <f>VLOOKUP($B14,'Tillförd energi'!$B$1:$AI$720,MATCH(Y$2,'Tillförd energi'!$B$1:$AQ$1,0),FALSE)</f>
        <v>0</v>
      </c>
      <c r="Z14">
        <f>VLOOKUP($B14,'Tillförd energi'!$B$1:$AI$720,MATCH(Z$2,'Tillförd energi'!$B$1:$AQ$1,0),FALSE)</f>
        <v>0</v>
      </c>
      <c r="AA14">
        <f>VLOOKUP($B14,'Tillförd energi'!$B$1:$AI$720,MATCH(AA$2,'Tillförd energi'!$B$1:$AQ$1,0),FALSE)</f>
        <v>0</v>
      </c>
      <c r="AB14">
        <f>VLOOKUP($B14,'Tillförd energi'!$B$1:$AI$720,MATCH(AB$2,'Tillförd energi'!$B$1:$AQ$1,0),FALSE)</f>
        <v>0</v>
      </c>
      <c r="AC14">
        <f>VLOOKUP($B14,'Tillförd energi'!$B$1:$AI$720,MATCH(AC$2,'Tillförd energi'!$B$1:$AQ$1,0),FALSE)</f>
        <v>0</v>
      </c>
      <c r="AD14">
        <f>VLOOKUP($B14,'Tillförd energi'!$B$1:$AI$720,MATCH(AD$2,'Tillförd energi'!$B$1:$AQ$1,0),FALSE)</f>
        <v>0</v>
      </c>
      <c r="AE14">
        <f>VLOOKUP($B14,'Tillförd energi'!$B$1:$AI$720,MATCH(AE$2,'Tillförd energi'!$B$1:$AQ$1,0),FALSE)</f>
        <v>0</v>
      </c>
      <c r="AF14">
        <f>VLOOKUP($B14,'Tillförd energi'!$B$1:$AI$720,MATCH(AF$2,'Tillförd energi'!$B$1:$AQ$1,0),FALSE)</f>
        <v>8.6999999999999994E-2</v>
      </c>
      <c r="AG14">
        <f>IFERROR(VLOOKUP(B14,Miljö!$B$1:$AC$600,MATCH("Köpt mängd produktionsspecifik fjärrvärme:",Miljö!$B$1:$AC$1,0),FALSE)/1,0)</f>
        <v>0</v>
      </c>
      <c r="AI14">
        <f t="shared" si="0"/>
        <v>6.1259999999999994</v>
      </c>
      <c r="AJ14">
        <f>IF(ISERROR(1/VLOOKUP($B14,Leveranser!$B$1:$S$500,MATCH("såld värme (gwh)",Leveranser!$B$1:$S$1,0),FALSE)),"",VLOOKUP($B14,Leveranser!$B$1:$S$500,MATCH("såld värme (gwh)",Leveranser!$B$1:$S$1,0),FALSE))</f>
        <v>4.0659999999999998</v>
      </c>
      <c r="AM14" t="str">
        <f>IF(B14&lt;&gt;"",IF(VLOOKUP($B14,Totalt!$B$1:$AQ$554,MATCH("Kvalitetsgranskad:",Totalt!$B$1:$AQ$1,0),FALSE)="ja",VLOOKUP($B14,Miljö!$B$1:$AG$479,MATCH(AM$2,Miljö!$B$1:$AK$1,0),FALSE),""),"")</f>
        <v>Ja</v>
      </c>
      <c r="AN14" t="str">
        <f>IF(AM14="ja",VLOOKUP($B14,Miljö!$B$1:$J$479,MATCH("Typ av ursprungsspecificerad el   (Om inget värde anges används Nordisk residualmix, se inforuta) ()",Miljö!$B$1:$J$1,0),FALSE),IF(AM14="nej","Nordisk residualel",""))</f>
        <v>'Kärnkraft Sverige Förnybar el'</v>
      </c>
      <c r="AO14">
        <f>IF(AM14="","",VLOOKUP($B14,Miljö!$B$1:$J$479,MATCH("Fossilandel för ursprungspecificerad el ()",Miljö!$B$1:$J$1,0),FALSE))</f>
        <v>0</v>
      </c>
      <c r="AP14">
        <f>IF(AM14="","",IFERROR(VLOOKUP($B14,Miljö!$B$1:$J$479,MATCH("Kärnkraftsandel för ursprungsspecificerad el ()",Miljö!$B$1:$J$1,0),FALSE)/1,0))</f>
        <v>1</v>
      </c>
      <c r="AQ14">
        <f t="shared" si="1"/>
        <v>0</v>
      </c>
      <c r="AS14" t="str">
        <f t="shared" si="2"/>
        <v>Nej</v>
      </c>
      <c r="AT14" t="str">
        <f>IF(AS14="ja",VLOOKUP($B14,Miljö!$B$1:$P$500,MATCH("Fossil andel i procent (%)",Miljö!$B$1:$P$1,0),FALSE)/100,"")</f>
        <v/>
      </c>
      <c r="AV14" t="str">
        <f t="shared" si="3"/>
        <v>Nej</v>
      </c>
      <c r="AW14" t="str">
        <f>IF(AV14="ja",VLOOKUP($B14,'Egen hetvattenprod'!$B$1:$AO$500,MATCH("Värmekälla till värmepumpar ()",'Egen hetvattenprod'!$B$1:$AO$1,0),FALSE),"")</f>
        <v/>
      </c>
      <c r="AY14" t="str">
        <f t="shared" si="4"/>
        <v>Nej</v>
      </c>
      <c r="AZ14" s="115" t="str">
        <f>IF($AY14="ja",(VLOOKUP($B14,'Egen hetvattenprod'!$B$1:$BX$550,MATCH(AZ$2,'Egen hetvattenprod'!$B$1:$BX$1,0),FALSE)+VLOOKUP($B14,Kraftvärmeprod!$B$1:$BX$550,MATCH(AZ$2,Kraftvärmeprod!$B$1:$BX$1,0),FALSE))/$AC14,"")</f>
        <v/>
      </c>
      <c r="BA14" s="115" t="str">
        <f>IF($AY14="ja",(VLOOKUP($B14,'Egen hetvattenprod'!$B$1:$BX$550,MATCH(BA$2,'Egen hetvattenprod'!$B$1:$BX$1,0),FALSE)+VLOOKUP($B14,Kraftvärmeprod!$B$1:$BX$550,MATCH(BA$2,Kraftvärmeprod!$B$1:$BX$1,0),FALSE))/$AC14,"")</f>
        <v/>
      </c>
      <c r="BB14" s="115" t="str">
        <f>IF($AY14="ja",(VLOOKUP($B14,'Egen hetvattenprod'!$B$1:$BX$550,MATCH(BB$2,'Egen hetvattenprod'!$B$1:$BX$1,0),FALSE)+VLOOKUP($B14,Kraftvärmeprod!$B$1:$BX$550,MATCH(BB$2,Kraftvärmeprod!$B$1:$BX$1,0),FALSE))/$AC14,"")</f>
        <v/>
      </c>
      <c r="BC14" s="115" t="str">
        <f>IF($AY14="ja",(VLOOKUP($B14,'Egen hetvattenprod'!$B$1:$BX$550,MATCH(BC$2,'Egen hetvattenprod'!$B$1:$BX$1,0),FALSE)+VLOOKUP($B14,Kraftvärmeprod!$B$1:$BX$550,MATCH(BC$2,Kraftvärmeprod!$B$1:$BX$1,0),FALSE))/$AC14,"")</f>
        <v/>
      </c>
      <c r="BD14" s="115" t="str">
        <f>IF($AY14="ja",(VLOOKUP($B14,'Egen hetvattenprod'!$B$1:$BX$550,MATCH(BD$2,'Egen hetvattenprod'!$B$1:$BX$1,0),FALSE)+VLOOKUP($B14,Kraftvärmeprod!$B$1:$BX$550,MATCH(BD$2,Kraftvärmeprod!$B$1:$BX$1,0),FALSE))/$AC14,"")</f>
        <v/>
      </c>
      <c r="BF14" t="str">
        <f t="shared" si="5"/>
        <v>Nej</v>
      </c>
      <c r="BG14" t="str">
        <f>IF($BF14="ja",VLOOKUP($B14,'Egen hetvattenprod'!$B$1:$BX$550,MATCH("Andelen klimatgaser med fossilt ursprung för avfall ()",'Egen hetvattenprod'!$B$1:$BX$1,0),FALSE),"")</f>
        <v/>
      </c>
      <c r="BH14" t="str">
        <f>IF($BF14="ja",VLOOKUP($B14,Kraftvärmeprod!$B$1:$BX$550,MATCH("Andelen klimatgaser med fossilt ursprung för avfall ()",Kraftvärmeprod!$B$1:$BX$1,0),FALSE),"")</f>
        <v/>
      </c>
      <c r="BI14" t="str">
        <f>IF($BF14="ja",VLOOKUP($B14,'Egen hetvattenprod'!$B$1:$BX$550,MATCH("Avfall (GWh)",'Egen hetvattenprod'!$B$1:$BX$1,0),FALSE),"")</f>
        <v/>
      </c>
      <c r="BJ14" t="str">
        <f>IF($BF14="ja",VLOOKUP($B14,'Slutlig allokering kvv'!$B$1:$BX$550,MATCH("Avfall (GWh)",'Slutlig allokering kvv'!$B$1:$BX$1,0),FALSE),"")</f>
        <v/>
      </c>
      <c r="BK14" t="str">
        <f>IF($BF14="ja",VLOOKUP($B14,'Köpt hetvatten'!$B$1:$BX$550,MATCH("Avfall i köpt hetvatten",'Köpt hetvatten'!$B$1:$BX$1,0),FALSE),"")</f>
        <v/>
      </c>
      <c r="BL14" t="str">
        <f>IF($BF14="ja",VLOOKUP($B14,'Egen hetvattenprod'!$B$1:$BX$550,MATCH("Värde enligt ovan. (%)",'Egen hetvattenprod'!$B$1:$BX$1,0),FALSE),"")</f>
        <v/>
      </c>
      <c r="BM14" t="str">
        <f>IF($BF14="ja",VLOOKUP($B14,Kraftvärmeprod!$B$1:$BX$550,MATCH("Värde enligt ovan. (%)",Kraftvärmeprod!$B$1:$BX$1,0),FALSE),"")</f>
        <v/>
      </c>
      <c r="BQ14" t="str">
        <f>IF($BF14="ja",VLOOKUP($B14,'Egen hetvattenprod'!$B$1:$BX$550,MATCH("Tillförd olja (fossil) vid avfallsförbränning (GWh)",'Egen hetvattenprod'!$B$1:$BX$1,0),FALSE),"")</f>
        <v/>
      </c>
      <c r="BR14" t="str">
        <f>IF($BF14="ja",VLOOKUP($B14,Kraftvärmeprod!$B$1:$BX$550,MATCH("Tillförd olja (fossil) vid avfallsförbränning (GWh)",Kraftvärmeprod!$B$1:$BX$1,0),FALSE),"")</f>
        <v/>
      </c>
    </row>
    <row r="15" spans="1:71">
      <c r="A15" t="s">
        <v>32</v>
      </c>
      <c r="B15" t="s">
        <v>36</v>
      </c>
      <c r="C15">
        <f>VLOOKUP($B15,'Tillförd energi'!$B$1:$AI$720,MATCH(C$2,'Tillförd energi'!$B$1:$AQ$1,0),FALSE)</f>
        <v>0</v>
      </c>
      <c r="D15">
        <f>VLOOKUP($B15,'Tillförd energi'!$B$1:$AI$720,MATCH(D$2,'Tillförd energi'!$B$1:$AQ$1,0),FALSE)</f>
        <v>5.0000000000000001E-3</v>
      </c>
      <c r="E15">
        <f>VLOOKUP($B15,'Tillförd energi'!$B$1:$AI$720,MATCH(E$2,'Tillförd energi'!$B$1:$AQ$1,0),FALSE)</f>
        <v>0</v>
      </c>
      <c r="F15">
        <f>VLOOKUP($B15,'Tillförd energi'!$B$1:$AI$720,MATCH(F$2,'Tillförd energi'!$B$1:$AQ$1,0),FALSE)</f>
        <v>0</v>
      </c>
      <c r="G15">
        <f>VLOOKUP($B15,'Tillförd energi'!$B$1:$AI$720,MATCH(G$2,'Tillförd energi'!$B$1:$AQ$1,0),FALSE)</f>
        <v>0</v>
      </c>
      <c r="H15">
        <f>VLOOKUP($B15,'Tillförd energi'!$B$1:$AI$720,MATCH(H$2,'Tillförd energi'!$B$1:$AQ$1,0),FALSE)</f>
        <v>0</v>
      </c>
      <c r="I15">
        <f>VLOOKUP($B15,'Tillförd energi'!$B$1:$AI$720,MATCH(I$2,'Tillförd energi'!$B$1:$AQ$1,0),FALSE)</f>
        <v>0</v>
      </c>
      <c r="J15">
        <f>VLOOKUP($B15,'Tillförd energi'!$B$1:$AI$720,MATCH(J$2,'Tillförd energi'!$B$1:$AQ$1,0),FALSE)</f>
        <v>0</v>
      </c>
      <c r="K15">
        <f>VLOOKUP($B15,'Tillförd energi'!$B$1:$AI$720,MATCH(K$2,'Tillförd energi'!$B$1:$AQ$1,0),FALSE)</f>
        <v>0</v>
      </c>
      <c r="L15">
        <f>VLOOKUP($B15,'Tillförd energi'!$B$1:$AI$720,MATCH(L$2,'Tillförd energi'!$B$1:$AQ$1,0),FALSE)</f>
        <v>0</v>
      </c>
      <c r="M15">
        <f>VLOOKUP($B15,'Tillförd energi'!$B$1:$AI$720,MATCH(M$2,'Tillförd energi'!$B$1:$AQ$1,0),FALSE)</f>
        <v>0</v>
      </c>
      <c r="N15">
        <f>VLOOKUP($B15,'Tillförd energi'!$B$1:$AI$720,MATCH(N$2,'Tillförd energi'!$B$1:$AQ$1,0),FALSE)</f>
        <v>0</v>
      </c>
      <c r="O15">
        <f>VLOOKUP($B15,'Tillförd energi'!$B$1:$AI$720,MATCH(O$2,'Tillförd energi'!$B$1:$AQ$1,0),FALSE)</f>
        <v>0</v>
      </c>
      <c r="P15">
        <f>VLOOKUP($B15,'Tillförd energi'!$B$1:$AI$720,MATCH(P$2,'Tillförd energi'!$B$1:$AQ$1,0),FALSE)</f>
        <v>0</v>
      </c>
      <c r="Q15">
        <f>VLOOKUP($B15,'Tillförd energi'!$B$1:$AI$720,MATCH(Q$2,'Tillförd energi'!$B$1:$AQ$1,0),FALSE)</f>
        <v>7.21</v>
      </c>
      <c r="R15">
        <f>VLOOKUP($B15,'Tillförd energi'!$B$1:$AI$720,MATCH(R$2,'Tillförd energi'!$B$1:$AQ$1,0),FALSE)</f>
        <v>0</v>
      </c>
      <c r="S15">
        <f>VLOOKUP($B15,'Tillförd energi'!$B$1:$AI$720,MATCH(S$2,'Tillförd energi'!$B$1:$AQ$1,0),FALSE)</f>
        <v>0</v>
      </c>
      <c r="T15">
        <f>VLOOKUP($B15,'Tillförd energi'!$B$1:$AI$720,MATCH(T$2,'Tillförd energi'!$B$1:$AQ$1,0),FALSE)</f>
        <v>0</v>
      </c>
      <c r="U15">
        <f>VLOOKUP($B15,'Tillförd energi'!$B$1:$AI$720,MATCH(U$2,'Tillförd energi'!$B$1:$AQ$1,0),FALSE)</f>
        <v>0</v>
      </c>
      <c r="V15">
        <f>VLOOKUP($B15,'Tillförd energi'!$B$1:$AI$720,MATCH(V$2,'Tillförd energi'!$B$1:$AQ$1,0),FALSE)</f>
        <v>0</v>
      </c>
      <c r="W15">
        <f>VLOOKUP($B15,'Tillförd energi'!$B$1:$AI$720,MATCH(W$2,'Tillförd energi'!$B$1:$AQ$1,0),FALSE)</f>
        <v>0</v>
      </c>
      <c r="X15">
        <f>VLOOKUP($B15,'Tillförd energi'!$B$1:$AI$720,MATCH(X$2,'Tillförd energi'!$B$1:$AQ$1,0),FALSE)</f>
        <v>0</v>
      </c>
      <c r="Y15">
        <f>VLOOKUP($B15,'Tillförd energi'!$B$1:$AI$720,MATCH(Y$2,'Tillförd energi'!$B$1:$AQ$1,0),FALSE)</f>
        <v>0</v>
      </c>
      <c r="Z15">
        <f>VLOOKUP($B15,'Tillförd energi'!$B$1:$AI$720,MATCH(Z$2,'Tillförd energi'!$B$1:$AQ$1,0),FALSE)</f>
        <v>0</v>
      </c>
      <c r="AA15">
        <f>VLOOKUP($B15,'Tillförd energi'!$B$1:$AI$720,MATCH(AA$2,'Tillförd energi'!$B$1:$AQ$1,0),FALSE)</f>
        <v>0</v>
      </c>
      <c r="AB15">
        <f>VLOOKUP($B15,'Tillförd energi'!$B$1:$AI$720,MATCH(AB$2,'Tillförd energi'!$B$1:$AQ$1,0),FALSE)</f>
        <v>0</v>
      </c>
      <c r="AC15">
        <f>VLOOKUP($B15,'Tillförd energi'!$B$1:$AI$720,MATCH(AC$2,'Tillförd energi'!$B$1:$AQ$1,0),FALSE)</f>
        <v>0</v>
      </c>
      <c r="AD15">
        <f>VLOOKUP($B15,'Tillförd energi'!$B$1:$AI$720,MATCH(AD$2,'Tillförd energi'!$B$1:$AQ$1,0),FALSE)</f>
        <v>0</v>
      </c>
      <c r="AE15">
        <f>VLOOKUP($B15,'Tillförd energi'!$B$1:$AI$720,MATCH(AE$2,'Tillförd energi'!$B$1:$AQ$1,0),FALSE)</f>
        <v>0</v>
      </c>
      <c r="AF15">
        <f>VLOOKUP($B15,'Tillförd energi'!$B$1:$AI$720,MATCH(AF$2,'Tillförd energi'!$B$1:$AQ$1,0),FALSE)</f>
        <v>0.127</v>
      </c>
      <c r="AG15">
        <f>IFERROR(VLOOKUP(B15,Miljö!$B$1:$AC$600,MATCH("Köpt mängd produktionsspecifik fjärrvärme:",Miljö!$B$1:$AC$1,0),FALSE)/1,0)</f>
        <v>0</v>
      </c>
      <c r="AI15">
        <f t="shared" si="0"/>
        <v>7.3419999999999996</v>
      </c>
      <c r="AJ15">
        <f>IF(ISERROR(1/VLOOKUP($B15,Leveranser!$B$1:$S$500,MATCH("såld värme (gwh)",Leveranser!$B$1:$S$1,0),FALSE)),"",VLOOKUP($B15,Leveranser!$B$1:$S$500,MATCH("såld värme (gwh)",Leveranser!$B$1:$S$1,0),FALSE))</f>
        <v>5.2</v>
      </c>
      <c r="AM15" t="str">
        <f>IF(B15&lt;&gt;"",IF(VLOOKUP($B15,Totalt!$B$1:$AQ$554,MATCH("Kvalitetsgranskad:",Totalt!$B$1:$AQ$1,0),FALSE)="ja",VLOOKUP($B15,Miljö!$B$1:$AG$479,MATCH(AM$2,Miljö!$B$1:$AK$1,0),FALSE),""),"")</f>
        <v>Ja</v>
      </c>
      <c r="AN15" t="str">
        <f>IF(AM15="ja",VLOOKUP($B15,Miljö!$B$1:$J$479,MATCH("Typ av ursprungsspecificerad el   (Om inget värde anges används Nordisk residualmix, se inforuta) ()",Miljö!$B$1:$J$1,0),FALSE),IF(AM15="nej","Nordisk residualel",""))</f>
        <v>'Kärnkraft Sverige Förnybar el'</v>
      </c>
      <c r="AO15">
        <f>IF(AM15="","",VLOOKUP($B15,Miljö!$B$1:$J$479,MATCH("Fossilandel för ursprungspecificerad el ()",Miljö!$B$1:$J$1,0),FALSE))</f>
        <v>0</v>
      </c>
      <c r="AP15">
        <f>IF(AM15="","",IFERROR(VLOOKUP($B15,Miljö!$B$1:$J$479,MATCH("Kärnkraftsandel för ursprungsspecificerad el ()",Miljö!$B$1:$J$1,0),FALSE)/1,0))</f>
        <v>1</v>
      </c>
      <c r="AQ15">
        <f t="shared" si="1"/>
        <v>0</v>
      </c>
      <c r="AS15" t="str">
        <f t="shared" si="2"/>
        <v>Nej</v>
      </c>
      <c r="AT15" t="str">
        <f>IF(AS15="ja",VLOOKUP($B15,Miljö!$B$1:$P$500,MATCH("Fossil andel i procent (%)",Miljö!$B$1:$P$1,0),FALSE)/100,"")</f>
        <v/>
      </c>
      <c r="AV15" t="str">
        <f t="shared" si="3"/>
        <v>Nej</v>
      </c>
      <c r="AW15" t="str">
        <f>IF(AV15="ja",VLOOKUP($B15,'Egen hetvattenprod'!$B$1:$AO$500,MATCH("Värmekälla till värmepumpar ()",'Egen hetvattenprod'!$B$1:$AO$1,0),FALSE),"")</f>
        <v/>
      </c>
      <c r="AY15" t="str">
        <f t="shared" si="4"/>
        <v>Nej</v>
      </c>
      <c r="AZ15" s="115" t="str">
        <f>IF($AY15="ja",(VLOOKUP($B15,'Egen hetvattenprod'!$B$1:$BX$550,MATCH(AZ$2,'Egen hetvattenprod'!$B$1:$BX$1,0),FALSE)+VLOOKUP($B15,Kraftvärmeprod!$B$1:$BX$550,MATCH(AZ$2,Kraftvärmeprod!$B$1:$BX$1,0),FALSE))/$AC15,"")</f>
        <v/>
      </c>
      <c r="BA15" s="115" t="str">
        <f>IF($AY15="ja",(VLOOKUP($B15,'Egen hetvattenprod'!$B$1:$BX$550,MATCH(BA$2,'Egen hetvattenprod'!$B$1:$BX$1,0),FALSE)+VLOOKUP($B15,Kraftvärmeprod!$B$1:$BX$550,MATCH(BA$2,Kraftvärmeprod!$B$1:$BX$1,0),FALSE))/$AC15,"")</f>
        <v/>
      </c>
      <c r="BB15" s="115" t="str">
        <f>IF($AY15="ja",(VLOOKUP($B15,'Egen hetvattenprod'!$B$1:$BX$550,MATCH(BB$2,'Egen hetvattenprod'!$B$1:$BX$1,0),FALSE)+VLOOKUP($B15,Kraftvärmeprod!$B$1:$BX$550,MATCH(BB$2,Kraftvärmeprod!$B$1:$BX$1,0),FALSE))/$AC15,"")</f>
        <v/>
      </c>
      <c r="BC15" s="115" t="str">
        <f>IF($AY15="ja",(VLOOKUP($B15,'Egen hetvattenprod'!$B$1:$BX$550,MATCH(BC$2,'Egen hetvattenprod'!$B$1:$BX$1,0),FALSE)+VLOOKUP($B15,Kraftvärmeprod!$B$1:$BX$550,MATCH(BC$2,Kraftvärmeprod!$B$1:$BX$1,0),FALSE))/$AC15,"")</f>
        <v/>
      </c>
      <c r="BD15" s="115" t="str">
        <f>IF($AY15="ja",(VLOOKUP($B15,'Egen hetvattenprod'!$B$1:$BX$550,MATCH(BD$2,'Egen hetvattenprod'!$B$1:$BX$1,0),FALSE)+VLOOKUP($B15,Kraftvärmeprod!$B$1:$BX$550,MATCH(BD$2,Kraftvärmeprod!$B$1:$BX$1,0),FALSE))/$AC15,"")</f>
        <v/>
      </c>
      <c r="BF15" t="str">
        <f t="shared" si="5"/>
        <v>Nej</v>
      </c>
      <c r="BG15" t="str">
        <f>IF($BF15="ja",VLOOKUP($B15,'Egen hetvattenprod'!$B$1:$BX$550,MATCH("Andelen klimatgaser med fossilt ursprung för avfall ()",'Egen hetvattenprod'!$B$1:$BX$1,0),FALSE),"")</f>
        <v/>
      </c>
      <c r="BH15" t="str">
        <f>IF($BF15="ja",VLOOKUP($B15,Kraftvärmeprod!$B$1:$BX$550,MATCH("Andelen klimatgaser med fossilt ursprung för avfall ()",Kraftvärmeprod!$B$1:$BX$1,0),FALSE),"")</f>
        <v/>
      </c>
      <c r="BI15" t="str">
        <f>IF($BF15="ja",VLOOKUP($B15,'Egen hetvattenprod'!$B$1:$BX$550,MATCH("Avfall (GWh)",'Egen hetvattenprod'!$B$1:$BX$1,0),FALSE),"")</f>
        <v/>
      </c>
      <c r="BJ15" t="str">
        <f>IF($BF15="ja",VLOOKUP($B15,'Slutlig allokering kvv'!$B$1:$BX$550,MATCH("Avfall (GWh)",'Slutlig allokering kvv'!$B$1:$BX$1,0),FALSE),"")</f>
        <v/>
      </c>
      <c r="BK15" t="str">
        <f>IF($BF15="ja",VLOOKUP($B15,'Köpt hetvatten'!$B$1:$BX$550,MATCH("Avfall i köpt hetvatten",'Köpt hetvatten'!$B$1:$BX$1,0),FALSE),"")</f>
        <v/>
      </c>
      <c r="BL15" t="str">
        <f>IF($BF15="ja",VLOOKUP($B15,'Egen hetvattenprod'!$B$1:$BX$550,MATCH("Värde enligt ovan. (%)",'Egen hetvattenprod'!$B$1:$BX$1,0),FALSE),"")</f>
        <v/>
      </c>
      <c r="BM15" t="str">
        <f>IF($BF15="ja",VLOOKUP($B15,Kraftvärmeprod!$B$1:$BX$550,MATCH("Värde enligt ovan. (%)",Kraftvärmeprod!$B$1:$BX$1,0),FALSE),"")</f>
        <v/>
      </c>
      <c r="BQ15" t="str">
        <f>IF($BF15="ja",VLOOKUP($B15,'Egen hetvattenprod'!$B$1:$BX$550,MATCH("Tillförd olja (fossil) vid avfallsförbränning (GWh)",'Egen hetvattenprod'!$B$1:$BX$1,0),FALSE),"")</f>
        <v/>
      </c>
      <c r="BR15" t="str">
        <f>IF($BF15="ja",VLOOKUP($B15,Kraftvärmeprod!$B$1:$BX$550,MATCH("Tillförd olja (fossil) vid avfallsförbränning (GWh)",Kraftvärmeprod!$B$1:$BX$1,0),FALSE),"")</f>
        <v/>
      </c>
    </row>
    <row r="16" spans="1:71">
      <c r="A16" t="s">
        <v>32</v>
      </c>
      <c r="B16" t="s">
        <v>37</v>
      </c>
      <c r="C16">
        <f>VLOOKUP($B16,'Tillförd energi'!$B$1:$AI$720,MATCH(C$2,'Tillförd energi'!$B$1:$AQ$1,0),FALSE)</f>
        <v>0</v>
      </c>
      <c r="D16">
        <f>VLOOKUP($B16,'Tillförd energi'!$B$1:$AI$720,MATCH(D$2,'Tillförd energi'!$B$1:$AQ$1,0),FALSE)</f>
        <v>8.2000000000000003E-2</v>
      </c>
      <c r="E16">
        <f>VLOOKUP($B16,'Tillförd energi'!$B$1:$AI$720,MATCH(E$2,'Tillförd energi'!$B$1:$AQ$1,0),FALSE)</f>
        <v>0</v>
      </c>
      <c r="F16">
        <f>VLOOKUP($B16,'Tillförd energi'!$B$1:$AI$720,MATCH(F$2,'Tillförd energi'!$B$1:$AQ$1,0),FALSE)</f>
        <v>0</v>
      </c>
      <c r="G16">
        <f>VLOOKUP($B16,'Tillförd energi'!$B$1:$AI$720,MATCH(G$2,'Tillförd energi'!$B$1:$AQ$1,0),FALSE)</f>
        <v>0</v>
      </c>
      <c r="H16">
        <f>VLOOKUP($B16,'Tillförd energi'!$B$1:$AI$720,MATCH(H$2,'Tillförd energi'!$B$1:$AQ$1,0),FALSE)</f>
        <v>0</v>
      </c>
      <c r="I16">
        <f>VLOOKUP($B16,'Tillförd energi'!$B$1:$AI$720,MATCH(I$2,'Tillförd energi'!$B$1:$AQ$1,0),FALSE)</f>
        <v>0</v>
      </c>
      <c r="J16">
        <f>VLOOKUP($B16,'Tillförd energi'!$B$1:$AI$720,MATCH(J$2,'Tillförd energi'!$B$1:$AQ$1,0),FALSE)</f>
        <v>0</v>
      </c>
      <c r="K16">
        <f>VLOOKUP($B16,'Tillförd energi'!$B$1:$AI$720,MATCH(K$2,'Tillförd energi'!$B$1:$AQ$1,0),FALSE)</f>
        <v>0</v>
      </c>
      <c r="L16">
        <f>VLOOKUP($B16,'Tillförd energi'!$B$1:$AI$720,MATCH(L$2,'Tillförd energi'!$B$1:$AQ$1,0),FALSE)</f>
        <v>0</v>
      </c>
      <c r="M16">
        <f>VLOOKUP($B16,'Tillförd energi'!$B$1:$AI$720,MATCH(M$2,'Tillförd energi'!$B$1:$AQ$1,0),FALSE)</f>
        <v>5</v>
      </c>
      <c r="N16">
        <f>VLOOKUP($B16,'Tillförd energi'!$B$1:$AI$720,MATCH(N$2,'Tillförd energi'!$B$1:$AQ$1,0),FALSE)</f>
        <v>0</v>
      </c>
      <c r="O16">
        <f>VLOOKUP($B16,'Tillförd energi'!$B$1:$AI$720,MATCH(O$2,'Tillförd energi'!$B$1:$AQ$1,0),FALSE)</f>
        <v>0</v>
      </c>
      <c r="P16">
        <f>VLOOKUP($B16,'Tillförd energi'!$B$1:$AI$720,MATCH(P$2,'Tillförd energi'!$B$1:$AQ$1,0),FALSE)</f>
        <v>5</v>
      </c>
      <c r="Q16">
        <f>VLOOKUP($B16,'Tillförd energi'!$B$1:$AI$720,MATCH(Q$2,'Tillförd energi'!$B$1:$AQ$1,0),FALSE)</f>
        <v>0</v>
      </c>
      <c r="R16">
        <f>VLOOKUP($B16,'Tillförd energi'!$B$1:$AI$720,MATCH(R$2,'Tillförd energi'!$B$1:$AQ$1,0),FALSE)</f>
        <v>0</v>
      </c>
      <c r="S16">
        <f>VLOOKUP($B16,'Tillförd energi'!$B$1:$AI$720,MATCH(S$2,'Tillförd energi'!$B$1:$AQ$1,0),FALSE)</f>
        <v>0</v>
      </c>
      <c r="T16">
        <f>VLOOKUP($B16,'Tillförd energi'!$B$1:$AI$720,MATCH(T$2,'Tillförd energi'!$B$1:$AQ$1,0),FALSE)</f>
        <v>0</v>
      </c>
      <c r="U16">
        <f>VLOOKUP($B16,'Tillförd energi'!$B$1:$AI$720,MATCH(U$2,'Tillförd energi'!$B$1:$AQ$1,0),FALSE)</f>
        <v>0</v>
      </c>
      <c r="V16">
        <f>VLOOKUP($B16,'Tillförd energi'!$B$1:$AI$720,MATCH(V$2,'Tillförd energi'!$B$1:$AQ$1,0),FALSE)</f>
        <v>0</v>
      </c>
      <c r="W16">
        <f>VLOOKUP($B16,'Tillförd energi'!$B$1:$AI$720,MATCH(W$2,'Tillförd energi'!$B$1:$AQ$1,0),FALSE)</f>
        <v>0</v>
      </c>
      <c r="X16">
        <f>VLOOKUP($B16,'Tillförd energi'!$B$1:$AI$720,MATCH(X$2,'Tillförd energi'!$B$1:$AQ$1,0),FALSE)</f>
        <v>0</v>
      </c>
      <c r="Y16">
        <f>VLOOKUP($B16,'Tillförd energi'!$B$1:$AI$720,MATCH(Y$2,'Tillförd energi'!$B$1:$AQ$1,0),FALSE)</f>
        <v>0</v>
      </c>
      <c r="Z16">
        <f>VLOOKUP($B16,'Tillförd energi'!$B$1:$AI$720,MATCH(Z$2,'Tillförd energi'!$B$1:$AQ$1,0),FALSE)</f>
        <v>0</v>
      </c>
      <c r="AA16">
        <f>VLOOKUP($B16,'Tillförd energi'!$B$1:$AI$720,MATCH(AA$2,'Tillförd energi'!$B$1:$AQ$1,0),FALSE)</f>
        <v>0</v>
      </c>
      <c r="AB16">
        <f>VLOOKUP($B16,'Tillförd energi'!$B$1:$AI$720,MATCH(AB$2,'Tillförd energi'!$B$1:$AQ$1,0),FALSE)</f>
        <v>0</v>
      </c>
      <c r="AC16">
        <f>VLOOKUP($B16,'Tillförd energi'!$B$1:$AI$720,MATCH(AC$2,'Tillförd energi'!$B$1:$AQ$1,0),FALSE)</f>
        <v>0</v>
      </c>
      <c r="AD16">
        <f>VLOOKUP($B16,'Tillförd energi'!$B$1:$AI$720,MATCH(AD$2,'Tillförd energi'!$B$1:$AQ$1,0),FALSE)</f>
        <v>0</v>
      </c>
      <c r="AE16">
        <f>VLOOKUP($B16,'Tillförd energi'!$B$1:$AI$720,MATCH(AE$2,'Tillförd energi'!$B$1:$AQ$1,0),FALSE)</f>
        <v>0</v>
      </c>
      <c r="AF16">
        <f>VLOOKUP($B16,'Tillförd energi'!$B$1:$AI$720,MATCH(AF$2,'Tillförd energi'!$B$1:$AQ$1,0),FALSE)</f>
        <v>0.11</v>
      </c>
      <c r="AG16">
        <f>IFERROR(VLOOKUP(B16,Miljö!$B$1:$AC$600,MATCH("Köpt mängd produktionsspecifik fjärrvärme:",Miljö!$B$1:$AC$1,0),FALSE)/1,0)</f>
        <v>0</v>
      </c>
      <c r="AI16">
        <f t="shared" si="0"/>
        <v>10.192</v>
      </c>
      <c r="AJ16">
        <f>IF(ISERROR(1/VLOOKUP($B16,Leveranser!$B$1:$S$500,MATCH("såld värme (gwh)",Leveranser!$B$1:$S$1,0),FALSE)),"",VLOOKUP($B16,Leveranser!$B$1:$S$500,MATCH("såld värme (gwh)",Leveranser!$B$1:$S$1,0),FALSE))</f>
        <v>6.7</v>
      </c>
      <c r="AM16" t="str">
        <f>IF(B16&lt;&gt;"",IF(VLOOKUP($B16,Totalt!$B$1:$AQ$554,MATCH("Kvalitetsgranskad:",Totalt!$B$1:$AQ$1,0),FALSE)="ja",VLOOKUP($B16,Miljö!$B$1:$AG$479,MATCH(AM$2,Miljö!$B$1:$AK$1,0),FALSE),""),"")</f>
        <v>Ja</v>
      </c>
      <c r="AN16" t="str">
        <f>IF(AM16="ja",VLOOKUP($B16,Miljö!$B$1:$J$479,MATCH("Typ av ursprungsspecificerad el   (Om inget värde anges används Nordisk residualmix, se inforuta) ()",Miljö!$B$1:$J$1,0),FALSE),IF(AM16="nej","Nordisk residualel",""))</f>
        <v>'Kärnkraft Sverige Förnybar El'</v>
      </c>
      <c r="AO16">
        <f>IF(AM16="","",VLOOKUP($B16,Miljö!$B$1:$J$479,MATCH("Fossilandel för ursprungspecificerad el ()",Miljö!$B$1:$J$1,0),FALSE))</f>
        <v>0</v>
      </c>
      <c r="AP16">
        <f>IF(AM16="","",IFERROR(VLOOKUP($B16,Miljö!$B$1:$J$479,MATCH("Kärnkraftsandel för ursprungsspecificerad el ()",Miljö!$B$1:$J$1,0),FALSE)/1,0))</f>
        <v>1</v>
      </c>
      <c r="AQ16">
        <f t="shared" si="1"/>
        <v>0</v>
      </c>
      <c r="AS16" t="str">
        <f t="shared" si="2"/>
        <v>Nej</v>
      </c>
      <c r="AT16" t="str">
        <f>IF(AS16="ja",VLOOKUP($B16,Miljö!$B$1:$P$500,MATCH("Fossil andel i procent (%)",Miljö!$B$1:$P$1,0),FALSE)/100,"")</f>
        <v/>
      </c>
      <c r="AV16" t="str">
        <f t="shared" si="3"/>
        <v>Nej</v>
      </c>
      <c r="AW16" t="str">
        <f>IF(AV16="ja",VLOOKUP($B16,'Egen hetvattenprod'!$B$1:$AO$500,MATCH("Värmekälla till värmepumpar ()",'Egen hetvattenprod'!$B$1:$AO$1,0),FALSE),"")</f>
        <v/>
      </c>
      <c r="AY16" t="str">
        <f t="shared" si="4"/>
        <v>Nej</v>
      </c>
      <c r="AZ16" s="115" t="str">
        <f>IF($AY16="ja",(VLOOKUP($B16,'Egen hetvattenprod'!$B$1:$BX$550,MATCH(AZ$2,'Egen hetvattenprod'!$B$1:$BX$1,0),FALSE)+VLOOKUP($B16,Kraftvärmeprod!$B$1:$BX$550,MATCH(AZ$2,Kraftvärmeprod!$B$1:$BX$1,0),FALSE))/$AC16,"")</f>
        <v/>
      </c>
      <c r="BA16" s="115" t="str">
        <f>IF($AY16="ja",(VLOOKUP($B16,'Egen hetvattenprod'!$B$1:$BX$550,MATCH(BA$2,'Egen hetvattenprod'!$B$1:$BX$1,0),FALSE)+VLOOKUP($B16,Kraftvärmeprod!$B$1:$BX$550,MATCH(BA$2,Kraftvärmeprod!$B$1:$BX$1,0),FALSE))/$AC16,"")</f>
        <v/>
      </c>
      <c r="BB16" s="115" t="str">
        <f>IF($AY16="ja",(VLOOKUP($B16,'Egen hetvattenprod'!$B$1:$BX$550,MATCH(BB$2,'Egen hetvattenprod'!$B$1:$BX$1,0),FALSE)+VLOOKUP($B16,Kraftvärmeprod!$B$1:$BX$550,MATCH(BB$2,Kraftvärmeprod!$B$1:$BX$1,0),FALSE))/$AC16,"")</f>
        <v/>
      </c>
      <c r="BC16" s="115" t="str">
        <f>IF($AY16="ja",(VLOOKUP($B16,'Egen hetvattenprod'!$B$1:$BX$550,MATCH(BC$2,'Egen hetvattenprod'!$B$1:$BX$1,0),FALSE)+VLOOKUP($B16,Kraftvärmeprod!$B$1:$BX$550,MATCH(BC$2,Kraftvärmeprod!$B$1:$BX$1,0),FALSE))/$AC16,"")</f>
        <v/>
      </c>
      <c r="BD16" s="115" t="str">
        <f>IF($AY16="ja",(VLOOKUP($B16,'Egen hetvattenprod'!$B$1:$BX$550,MATCH(BD$2,'Egen hetvattenprod'!$B$1:$BX$1,0),FALSE)+VLOOKUP($B16,Kraftvärmeprod!$B$1:$BX$550,MATCH(BD$2,Kraftvärmeprod!$B$1:$BX$1,0),FALSE))/$AC16,"")</f>
        <v/>
      </c>
      <c r="BF16" t="str">
        <f t="shared" si="5"/>
        <v>Nej</v>
      </c>
      <c r="BG16" t="str">
        <f>IF($BF16="ja",VLOOKUP($B16,'Egen hetvattenprod'!$B$1:$BX$550,MATCH("Andelen klimatgaser med fossilt ursprung för avfall ()",'Egen hetvattenprod'!$B$1:$BX$1,0),FALSE),"")</f>
        <v/>
      </c>
      <c r="BH16" t="str">
        <f>IF($BF16="ja",VLOOKUP($B16,Kraftvärmeprod!$B$1:$BX$550,MATCH("Andelen klimatgaser med fossilt ursprung för avfall ()",Kraftvärmeprod!$B$1:$BX$1,0),FALSE),"")</f>
        <v/>
      </c>
      <c r="BI16" t="str">
        <f>IF($BF16="ja",VLOOKUP($B16,'Egen hetvattenprod'!$B$1:$BX$550,MATCH("Avfall (GWh)",'Egen hetvattenprod'!$B$1:$BX$1,0),FALSE),"")</f>
        <v/>
      </c>
      <c r="BJ16" t="str">
        <f>IF($BF16="ja",VLOOKUP($B16,'Slutlig allokering kvv'!$B$1:$BX$550,MATCH("Avfall (GWh)",'Slutlig allokering kvv'!$B$1:$BX$1,0),FALSE),"")</f>
        <v/>
      </c>
      <c r="BK16" t="str">
        <f>IF($BF16="ja",VLOOKUP($B16,'Köpt hetvatten'!$B$1:$BX$550,MATCH("Avfall i köpt hetvatten",'Köpt hetvatten'!$B$1:$BX$1,0),FALSE),"")</f>
        <v/>
      </c>
      <c r="BL16" t="str">
        <f>IF($BF16="ja",VLOOKUP($B16,'Egen hetvattenprod'!$B$1:$BX$550,MATCH("Värde enligt ovan. (%)",'Egen hetvattenprod'!$B$1:$BX$1,0),FALSE),"")</f>
        <v/>
      </c>
      <c r="BM16" t="str">
        <f>IF($BF16="ja",VLOOKUP($B16,Kraftvärmeprod!$B$1:$BX$550,MATCH("Värde enligt ovan. (%)",Kraftvärmeprod!$B$1:$BX$1,0),FALSE),"")</f>
        <v/>
      </c>
      <c r="BQ16" t="str">
        <f>IF($BF16="ja",VLOOKUP($B16,'Egen hetvattenprod'!$B$1:$BX$550,MATCH("Tillförd olja (fossil) vid avfallsförbränning (GWh)",'Egen hetvattenprod'!$B$1:$BX$1,0),FALSE),"")</f>
        <v/>
      </c>
      <c r="BR16" t="str">
        <f>IF($BF16="ja",VLOOKUP($B16,Kraftvärmeprod!$B$1:$BX$550,MATCH("Tillförd olja (fossil) vid avfallsförbränning (GWh)",Kraftvärmeprod!$B$1:$BX$1,0),FALSE),"")</f>
        <v/>
      </c>
    </row>
    <row r="17" spans="1:70">
      <c r="A17" t="s">
        <v>32</v>
      </c>
      <c r="B17" t="s">
        <v>38</v>
      </c>
      <c r="C17">
        <f>VLOOKUP($B17,'Tillförd energi'!$B$1:$AI$720,MATCH(C$2,'Tillförd energi'!$B$1:$AQ$1,0),FALSE)</f>
        <v>0</v>
      </c>
      <c r="D17">
        <f>VLOOKUP($B17,'Tillförd energi'!$B$1:$AI$720,MATCH(D$2,'Tillförd energi'!$B$1:$AQ$1,0),FALSE)</f>
        <v>0</v>
      </c>
      <c r="E17">
        <f>VLOOKUP($B17,'Tillförd energi'!$B$1:$AI$720,MATCH(E$2,'Tillförd energi'!$B$1:$AQ$1,0),FALSE)</f>
        <v>0</v>
      </c>
      <c r="F17">
        <f>VLOOKUP($B17,'Tillförd energi'!$B$1:$AI$720,MATCH(F$2,'Tillförd energi'!$B$1:$AQ$1,0),FALSE)</f>
        <v>0</v>
      </c>
      <c r="G17">
        <f>VLOOKUP($B17,'Tillförd energi'!$B$1:$AI$720,MATCH(G$2,'Tillförd energi'!$B$1:$AQ$1,0),FALSE)</f>
        <v>0</v>
      </c>
      <c r="H17">
        <f>VLOOKUP($B17,'Tillförd energi'!$B$1:$AI$720,MATCH(H$2,'Tillförd energi'!$B$1:$AQ$1,0),FALSE)</f>
        <v>0</v>
      </c>
      <c r="I17">
        <f>VLOOKUP($B17,'Tillförd energi'!$B$1:$AI$720,MATCH(I$2,'Tillförd energi'!$B$1:$AQ$1,0),FALSE)</f>
        <v>0</v>
      </c>
      <c r="J17">
        <f>VLOOKUP($B17,'Tillförd energi'!$B$1:$AI$720,MATCH(J$2,'Tillförd energi'!$B$1:$AQ$1,0),FALSE)</f>
        <v>0</v>
      </c>
      <c r="K17">
        <f>VLOOKUP($B17,'Tillförd energi'!$B$1:$AI$720,MATCH(K$2,'Tillförd energi'!$B$1:$AQ$1,0),FALSE)</f>
        <v>0</v>
      </c>
      <c r="L17">
        <f>VLOOKUP($B17,'Tillförd energi'!$B$1:$AI$720,MATCH(L$2,'Tillförd energi'!$B$1:$AQ$1,0),FALSE)</f>
        <v>0</v>
      </c>
      <c r="M17">
        <f>VLOOKUP($B17,'Tillförd energi'!$B$1:$AI$720,MATCH(M$2,'Tillförd energi'!$B$1:$AQ$1,0),FALSE)</f>
        <v>16.399999999999999</v>
      </c>
      <c r="N17">
        <f>VLOOKUP($B17,'Tillförd energi'!$B$1:$AI$720,MATCH(N$2,'Tillförd energi'!$B$1:$AQ$1,0),FALSE)</f>
        <v>0</v>
      </c>
      <c r="O17">
        <f>VLOOKUP($B17,'Tillförd energi'!$B$1:$AI$720,MATCH(O$2,'Tillförd energi'!$B$1:$AQ$1,0),FALSE)</f>
        <v>0</v>
      </c>
      <c r="P17">
        <f>VLOOKUP($B17,'Tillförd energi'!$B$1:$AI$720,MATCH(P$2,'Tillförd energi'!$B$1:$AQ$1,0),FALSE)</f>
        <v>4.5</v>
      </c>
      <c r="Q17">
        <f>VLOOKUP($B17,'Tillförd energi'!$B$1:$AI$720,MATCH(Q$2,'Tillförd energi'!$B$1:$AQ$1,0),FALSE)</f>
        <v>0</v>
      </c>
      <c r="R17">
        <f>VLOOKUP($B17,'Tillförd energi'!$B$1:$AI$720,MATCH(R$2,'Tillförd energi'!$B$1:$AQ$1,0),FALSE)</f>
        <v>0</v>
      </c>
      <c r="S17">
        <f>VLOOKUP($B17,'Tillförd energi'!$B$1:$AI$720,MATCH(S$2,'Tillförd energi'!$B$1:$AQ$1,0),FALSE)</f>
        <v>0</v>
      </c>
      <c r="T17">
        <f>VLOOKUP($B17,'Tillförd energi'!$B$1:$AI$720,MATCH(T$2,'Tillförd energi'!$B$1:$AQ$1,0),FALSE)</f>
        <v>0</v>
      </c>
      <c r="U17">
        <f>VLOOKUP($B17,'Tillförd energi'!$B$1:$AI$720,MATCH(U$2,'Tillförd energi'!$B$1:$AQ$1,0),FALSE)</f>
        <v>0</v>
      </c>
      <c r="V17">
        <f>VLOOKUP($B17,'Tillförd energi'!$B$1:$AI$720,MATCH(V$2,'Tillförd energi'!$B$1:$AQ$1,0),FALSE)</f>
        <v>0</v>
      </c>
      <c r="W17">
        <f>VLOOKUP($B17,'Tillförd energi'!$B$1:$AI$720,MATCH(W$2,'Tillförd energi'!$B$1:$AQ$1,0),FALSE)</f>
        <v>0</v>
      </c>
      <c r="X17">
        <f>VLOOKUP($B17,'Tillförd energi'!$B$1:$AI$720,MATCH(X$2,'Tillförd energi'!$B$1:$AQ$1,0),FALSE)</f>
        <v>0</v>
      </c>
      <c r="Y17">
        <f>VLOOKUP($B17,'Tillförd energi'!$B$1:$AI$720,MATCH(Y$2,'Tillförd energi'!$B$1:$AQ$1,0),FALSE)</f>
        <v>0</v>
      </c>
      <c r="Z17">
        <f>VLOOKUP($B17,'Tillförd energi'!$B$1:$AI$720,MATCH(Z$2,'Tillförd energi'!$B$1:$AQ$1,0),FALSE)</f>
        <v>0</v>
      </c>
      <c r="AA17">
        <f>VLOOKUP($B17,'Tillförd energi'!$B$1:$AI$720,MATCH(AA$2,'Tillförd energi'!$B$1:$AQ$1,0),FALSE)</f>
        <v>0</v>
      </c>
      <c r="AB17">
        <f>VLOOKUP($B17,'Tillförd energi'!$B$1:$AI$720,MATCH(AB$2,'Tillförd energi'!$B$1:$AQ$1,0),FALSE)</f>
        <v>0</v>
      </c>
      <c r="AC17">
        <f>VLOOKUP($B17,'Tillförd energi'!$B$1:$AI$720,MATCH(AC$2,'Tillförd energi'!$B$1:$AQ$1,0),FALSE)</f>
        <v>0</v>
      </c>
      <c r="AD17">
        <f>VLOOKUP($B17,'Tillförd energi'!$B$1:$AI$720,MATCH(AD$2,'Tillförd energi'!$B$1:$AQ$1,0),FALSE)</f>
        <v>0</v>
      </c>
      <c r="AE17">
        <f>VLOOKUP($B17,'Tillförd energi'!$B$1:$AI$720,MATCH(AE$2,'Tillförd energi'!$B$1:$AQ$1,0),FALSE)</f>
        <v>0</v>
      </c>
      <c r="AF17">
        <f>VLOOKUP($B17,'Tillförd energi'!$B$1:$AI$720,MATCH(AF$2,'Tillförd energi'!$B$1:$AQ$1,0),FALSE)</f>
        <v>0.38900000000000001</v>
      </c>
      <c r="AG17">
        <f>IFERROR(VLOOKUP(B17,Miljö!$B$1:$AC$600,MATCH("Köpt mängd produktionsspecifik fjärrvärme:",Miljö!$B$1:$AC$1,0),FALSE)/1,0)</f>
        <v>0</v>
      </c>
      <c r="AI17">
        <f t="shared" si="0"/>
        <v>21.288999999999998</v>
      </c>
      <c r="AJ17">
        <f>IF(ISERROR(1/VLOOKUP($B17,Leveranser!$B$1:$S$500,MATCH("såld värme (gwh)",Leveranser!$B$1:$S$1,0),FALSE)),"",VLOOKUP($B17,Leveranser!$B$1:$S$500,MATCH("såld värme (gwh)",Leveranser!$B$1:$S$1,0),FALSE))</f>
        <v>14.6</v>
      </c>
      <c r="AM17" t="str">
        <f>IF(B17&lt;&gt;"",IF(VLOOKUP($B17,Totalt!$B$1:$AQ$554,MATCH("Kvalitetsgranskad:",Totalt!$B$1:$AQ$1,0),FALSE)="ja",VLOOKUP($B17,Miljö!$B$1:$AG$479,MATCH(AM$2,Miljö!$B$1:$AK$1,0),FALSE),""),"")</f>
        <v>Ja</v>
      </c>
      <c r="AN17" t="str">
        <f>IF(AM17="ja",VLOOKUP($B17,Miljö!$B$1:$J$479,MATCH("Typ av ursprungsspecificerad el   (Om inget värde anges används Nordisk residualmix, se inforuta) ()",Miljö!$B$1:$J$1,0),FALSE),IF(AM17="nej","Nordisk residualel",""))</f>
        <v>'Kärnkraft Sverige Förnybar el'</v>
      </c>
      <c r="AO17">
        <f>IF(AM17="","",VLOOKUP($B17,Miljö!$B$1:$J$479,MATCH("Fossilandel för ursprungspecificerad el ()",Miljö!$B$1:$J$1,0),FALSE))</f>
        <v>0</v>
      </c>
      <c r="AP17">
        <f>IF(AM17="","",IFERROR(VLOOKUP($B17,Miljö!$B$1:$J$479,MATCH("Kärnkraftsandel för ursprungsspecificerad el ()",Miljö!$B$1:$J$1,0),FALSE)/1,0))</f>
        <v>1</v>
      </c>
      <c r="AQ17">
        <f t="shared" si="1"/>
        <v>0</v>
      </c>
      <c r="AS17" t="str">
        <f t="shared" si="2"/>
        <v>Nej</v>
      </c>
      <c r="AT17" t="str">
        <f>IF(AS17="ja",VLOOKUP($B17,Miljö!$B$1:$P$500,MATCH("Fossil andel i procent (%)",Miljö!$B$1:$P$1,0),FALSE)/100,"")</f>
        <v/>
      </c>
      <c r="AV17" t="str">
        <f t="shared" si="3"/>
        <v>Nej</v>
      </c>
      <c r="AW17" t="str">
        <f>IF(AV17="ja",VLOOKUP($B17,'Egen hetvattenprod'!$B$1:$AO$500,MATCH("Värmekälla till värmepumpar ()",'Egen hetvattenprod'!$B$1:$AO$1,0),FALSE),"")</f>
        <v/>
      </c>
      <c r="AY17" t="str">
        <f t="shared" si="4"/>
        <v>Nej</v>
      </c>
      <c r="AZ17" s="115" t="str">
        <f>IF($AY17="ja",(VLOOKUP($B17,'Egen hetvattenprod'!$B$1:$BX$550,MATCH(AZ$2,'Egen hetvattenprod'!$B$1:$BX$1,0),FALSE)+VLOOKUP($B17,Kraftvärmeprod!$B$1:$BX$550,MATCH(AZ$2,Kraftvärmeprod!$B$1:$BX$1,0),FALSE))/$AC17,"")</f>
        <v/>
      </c>
      <c r="BA17" s="115" t="str">
        <f>IF($AY17="ja",(VLOOKUP($B17,'Egen hetvattenprod'!$B$1:$BX$550,MATCH(BA$2,'Egen hetvattenprod'!$B$1:$BX$1,0),FALSE)+VLOOKUP($B17,Kraftvärmeprod!$B$1:$BX$550,MATCH(BA$2,Kraftvärmeprod!$B$1:$BX$1,0),FALSE))/$AC17,"")</f>
        <v/>
      </c>
      <c r="BB17" s="115" t="str">
        <f>IF($AY17="ja",(VLOOKUP($B17,'Egen hetvattenprod'!$B$1:$BX$550,MATCH(BB$2,'Egen hetvattenprod'!$B$1:$BX$1,0),FALSE)+VLOOKUP($B17,Kraftvärmeprod!$B$1:$BX$550,MATCH(BB$2,Kraftvärmeprod!$B$1:$BX$1,0),FALSE))/$AC17,"")</f>
        <v/>
      </c>
      <c r="BC17" s="115" t="str">
        <f>IF($AY17="ja",(VLOOKUP($B17,'Egen hetvattenprod'!$B$1:$BX$550,MATCH(BC$2,'Egen hetvattenprod'!$B$1:$BX$1,0),FALSE)+VLOOKUP($B17,Kraftvärmeprod!$B$1:$BX$550,MATCH(BC$2,Kraftvärmeprod!$B$1:$BX$1,0),FALSE))/$AC17,"")</f>
        <v/>
      </c>
      <c r="BD17" s="115" t="str">
        <f>IF($AY17="ja",(VLOOKUP($B17,'Egen hetvattenprod'!$B$1:$BX$550,MATCH(BD$2,'Egen hetvattenprod'!$B$1:$BX$1,0),FALSE)+VLOOKUP($B17,Kraftvärmeprod!$B$1:$BX$550,MATCH(BD$2,Kraftvärmeprod!$B$1:$BX$1,0),FALSE))/$AC17,"")</f>
        <v/>
      </c>
      <c r="BF17" t="str">
        <f t="shared" si="5"/>
        <v>Nej</v>
      </c>
      <c r="BG17" t="str">
        <f>IF($BF17="ja",VLOOKUP($B17,'Egen hetvattenprod'!$B$1:$BX$550,MATCH("Andelen klimatgaser med fossilt ursprung för avfall ()",'Egen hetvattenprod'!$B$1:$BX$1,0),FALSE),"")</f>
        <v/>
      </c>
      <c r="BH17" t="str">
        <f>IF($BF17="ja",VLOOKUP($B17,Kraftvärmeprod!$B$1:$BX$550,MATCH("Andelen klimatgaser med fossilt ursprung för avfall ()",Kraftvärmeprod!$B$1:$BX$1,0),FALSE),"")</f>
        <v/>
      </c>
      <c r="BI17" t="str">
        <f>IF($BF17="ja",VLOOKUP($B17,'Egen hetvattenprod'!$B$1:$BX$550,MATCH("Avfall (GWh)",'Egen hetvattenprod'!$B$1:$BX$1,0),FALSE),"")</f>
        <v/>
      </c>
      <c r="BJ17" t="str">
        <f>IF($BF17="ja",VLOOKUP($B17,'Slutlig allokering kvv'!$B$1:$BX$550,MATCH("Avfall (GWh)",'Slutlig allokering kvv'!$B$1:$BX$1,0),FALSE),"")</f>
        <v/>
      </c>
      <c r="BK17" t="str">
        <f>IF($BF17="ja",VLOOKUP($B17,'Köpt hetvatten'!$B$1:$BX$550,MATCH("Avfall i köpt hetvatten",'Köpt hetvatten'!$B$1:$BX$1,0),FALSE),"")</f>
        <v/>
      </c>
      <c r="BL17" t="str">
        <f>IF($BF17="ja",VLOOKUP($B17,'Egen hetvattenprod'!$B$1:$BX$550,MATCH("Värde enligt ovan. (%)",'Egen hetvattenprod'!$B$1:$BX$1,0),FALSE),"")</f>
        <v/>
      </c>
      <c r="BM17" t="str">
        <f>IF($BF17="ja",VLOOKUP($B17,Kraftvärmeprod!$B$1:$BX$550,MATCH("Värde enligt ovan. (%)",Kraftvärmeprod!$B$1:$BX$1,0),FALSE),"")</f>
        <v/>
      </c>
      <c r="BQ17" t="str">
        <f>IF($BF17="ja",VLOOKUP($B17,'Egen hetvattenprod'!$B$1:$BX$550,MATCH("Tillförd olja (fossil) vid avfallsförbränning (GWh)",'Egen hetvattenprod'!$B$1:$BX$1,0),FALSE),"")</f>
        <v/>
      </c>
      <c r="BR17" t="str">
        <f>IF($BF17="ja",VLOOKUP($B17,Kraftvärmeprod!$B$1:$BX$550,MATCH("Tillförd olja (fossil) vid avfallsförbränning (GWh)",Kraftvärmeprod!$B$1:$BX$1,0),FALSE),"")</f>
        <v/>
      </c>
    </row>
    <row r="18" spans="1:70">
      <c r="A18" t="s">
        <v>32</v>
      </c>
      <c r="B18" t="s">
        <v>39</v>
      </c>
      <c r="C18">
        <f>VLOOKUP($B18,'Tillförd energi'!$B$1:$AI$720,MATCH(C$2,'Tillförd energi'!$B$1:$AQ$1,0),FALSE)</f>
        <v>0</v>
      </c>
      <c r="D18">
        <f>VLOOKUP($B18,'Tillförd energi'!$B$1:$AI$720,MATCH(D$2,'Tillförd energi'!$B$1:$AQ$1,0),FALSE)</f>
        <v>0.42299999999999999</v>
      </c>
      <c r="E18">
        <f>VLOOKUP($B18,'Tillförd energi'!$B$1:$AI$720,MATCH(E$2,'Tillförd energi'!$B$1:$AQ$1,0),FALSE)</f>
        <v>0</v>
      </c>
      <c r="F18">
        <f>VLOOKUP($B18,'Tillförd energi'!$B$1:$AI$720,MATCH(F$2,'Tillförd energi'!$B$1:$AQ$1,0),FALSE)</f>
        <v>0</v>
      </c>
      <c r="G18">
        <f>VLOOKUP($B18,'Tillförd energi'!$B$1:$AI$720,MATCH(G$2,'Tillförd energi'!$B$1:$AQ$1,0),FALSE)</f>
        <v>0</v>
      </c>
      <c r="H18">
        <f>VLOOKUP($B18,'Tillförd energi'!$B$1:$AI$720,MATCH(H$2,'Tillförd energi'!$B$1:$AQ$1,0),FALSE)</f>
        <v>0</v>
      </c>
      <c r="I18">
        <f>VLOOKUP($B18,'Tillförd energi'!$B$1:$AI$720,MATCH(I$2,'Tillförd energi'!$B$1:$AQ$1,0),FALSE)</f>
        <v>0</v>
      </c>
      <c r="J18">
        <f>VLOOKUP($B18,'Tillförd energi'!$B$1:$AI$720,MATCH(J$2,'Tillförd energi'!$B$1:$AQ$1,0),FALSE)</f>
        <v>0</v>
      </c>
      <c r="K18">
        <f>VLOOKUP($B18,'Tillförd energi'!$B$1:$AI$720,MATCH(K$2,'Tillförd energi'!$B$1:$AQ$1,0),FALSE)</f>
        <v>0</v>
      </c>
      <c r="L18">
        <f>VLOOKUP($B18,'Tillförd energi'!$B$1:$AI$720,MATCH(L$2,'Tillförd energi'!$B$1:$AQ$1,0),FALSE)</f>
        <v>0</v>
      </c>
      <c r="M18">
        <f>VLOOKUP($B18,'Tillförd energi'!$B$1:$AI$720,MATCH(M$2,'Tillförd energi'!$B$1:$AQ$1,0),FALSE)</f>
        <v>0</v>
      </c>
      <c r="N18">
        <f>VLOOKUP($B18,'Tillförd energi'!$B$1:$AI$720,MATCH(N$2,'Tillförd energi'!$B$1:$AQ$1,0),FALSE)</f>
        <v>0</v>
      </c>
      <c r="O18">
        <f>VLOOKUP($B18,'Tillförd energi'!$B$1:$AI$720,MATCH(O$2,'Tillförd energi'!$B$1:$AQ$1,0),FALSE)</f>
        <v>0</v>
      </c>
      <c r="P18">
        <f>VLOOKUP($B18,'Tillförd energi'!$B$1:$AI$720,MATCH(P$2,'Tillförd energi'!$B$1:$AQ$1,0),FALSE)</f>
        <v>0</v>
      </c>
      <c r="Q18">
        <f>VLOOKUP($B18,'Tillförd energi'!$B$1:$AI$720,MATCH(Q$2,'Tillförd energi'!$B$1:$AQ$1,0),FALSE)</f>
        <v>0</v>
      </c>
      <c r="R18">
        <f>VLOOKUP($B18,'Tillförd energi'!$B$1:$AI$720,MATCH(R$2,'Tillförd energi'!$B$1:$AQ$1,0),FALSE)</f>
        <v>3.8</v>
      </c>
      <c r="S18">
        <f>VLOOKUP($B18,'Tillförd energi'!$B$1:$AI$720,MATCH(S$2,'Tillförd energi'!$B$1:$AQ$1,0),FALSE)</f>
        <v>0</v>
      </c>
      <c r="T18">
        <f>VLOOKUP($B18,'Tillförd energi'!$B$1:$AI$720,MATCH(T$2,'Tillförd energi'!$B$1:$AQ$1,0),FALSE)</f>
        <v>0</v>
      </c>
      <c r="U18">
        <f>VLOOKUP($B18,'Tillförd energi'!$B$1:$AI$720,MATCH(U$2,'Tillförd energi'!$B$1:$AQ$1,0),FALSE)</f>
        <v>0</v>
      </c>
      <c r="V18">
        <f>VLOOKUP($B18,'Tillförd energi'!$B$1:$AI$720,MATCH(V$2,'Tillförd energi'!$B$1:$AQ$1,0),FALSE)</f>
        <v>0</v>
      </c>
      <c r="W18">
        <f>VLOOKUP($B18,'Tillförd energi'!$B$1:$AI$720,MATCH(W$2,'Tillförd energi'!$B$1:$AQ$1,0),FALSE)</f>
        <v>0</v>
      </c>
      <c r="X18">
        <f>VLOOKUP($B18,'Tillförd energi'!$B$1:$AI$720,MATCH(X$2,'Tillförd energi'!$B$1:$AQ$1,0),FALSE)</f>
        <v>0</v>
      </c>
      <c r="Y18">
        <f>VLOOKUP($B18,'Tillförd energi'!$B$1:$AI$720,MATCH(Y$2,'Tillförd energi'!$B$1:$AQ$1,0),FALSE)</f>
        <v>0</v>
      </c>
      <c r="Z18">
        <f>VLOOKUP($B18,'Tillförd energi'!$B$1:$AI$720,MATCH(Z$2,'Tillförd energi'!$B$1:$AQ$1,0),FALSE)</f>
        <v>0</v>
      </c>
      <c r="AA18">
        <f>VLOOKUP($B18,'Tillförd energi'!$B$1:$AI$720,MATCH(AA$2,'Tillförd energi'!$B$1:$AQ$1,0),FALSE)</f>
        <v>0</v>
      </c>
      <c r="AB18">
        <f>VLOOKUP($B18,'Tillförd energi'!$B$1:$AI$720,MATCH(AB$2,'Tillförd energi'!$B$1:$AQ$1,0),FALSE)</f>
        <v>0</v>
      </c>
      <c r="AC18">
        <f>VLOOKUP($B18,'Tillförd energi'!$B$1:$AI$720,MATCH(AC$2,'Tillförd energi'!$B$1:$AQ$1,0),FALSE)</f>
        <v>0</v>
      </c>
      <c r="AD18">
        <f>VLOOKUP($B18,'Tillförd energi'!$B$1:$AI$720,MATCH(AD$2,'Tillförd energi'!$B$1:$AQ$1,0),FALSE)</f>
        <v>0</v>
      </c>
      <c r="AE18">
        <f>VLOOKUP($B18,'Tillförd energi'!$B$1:$AI$720,MATCH(AE$2,'Tillförd energi'!$B$1:$AQ$1,0),FALSE)</f>
        <v>0</v>
      </c>
      <c r="AF18">
        <f>VLOOKUP($B18,'Tillförd energi'!$B$1:$AI$720,MATCH(AF$2,'Tillförd energi'!$B$1:$AQ$1,0),FALSE)</f>
        <v>0.254</v>
      </c>
      <c r="AG18">
        <f>IFERROR(VLOOKUP(B18,Miljö!$B$1:$AC$600,MATCH("Köpt mängd produktionsspecifik fjärrvärme:",Miljö!$B$1:$AC$1,0),FALSE)/1,0)</f>
        <v>0</v>
      </c>
      <c r="AI18">
        <f t="shared" si="0"/>
        <v>4.4770000000000003</v>
      </c>
      <c r="AJ18">
        <f>IF(ISERROR(1/VLOOKUP($B18,Leveranser!$B$1:$S$500,MATCH("såld värme (gwh)",Leveranser!$B$1:$S$1,0),FALSE)),"",VLOOKUP($B18,Leveranser!$B$1:$S$500,MATCH("såld värme (gwh)",Leveranser!$B$1:$S$1,0),FALSE))</f>
        <v>3.5</v>
      </c>
      <c r="AM18" t="str">
        <f>IF(B18&lt;&gt;"",IF(VLOOKUP($B18,Totalt!$B$1:$AQ$554,MATCH("Kvalitetsgranskad:",Totalt!$B$1:$AQ$1,0),FALSE)="ja",VLOOKUP($B18,Miljö!$B$1:$AG$479,MATCH(AM$2,Miljö!$B$1:$AK$1,0),FALSE),""),"")</f>
        <v>Ja</v>
      </c>
      <c r="AN18" t="str">
        <f>IF(AM18="ja",VLOOKUP($B18,Miljö!$B$1:$J$479,MATCH("Typ av ursprungsspecificerad el   (Om inget värde anges används Nordisk residualmix, se inforuta) ()",Miljö!$B$1:$J$1,0),FALSE),IF(AM18="nej","Nordisk residualel",""))</f>
        <v>'Kärnkraft Sverige Förnybar el'</v>
      </c>
      <c r="AO18">
        <f>IF(AM18="","",VLOOKUP($B18,Miljö!$B$1:$J$479,MATCH("Fossilandel för ursprungspecificerad el ()",Miljö!$B$1:$J$1,0),FALSE))</f>
        <v>0</v>
      </c>
      <c r="AP18">
        <f>IF(AM18="","",IFERROR(VLOOKUP($B18,Miljö!$B$1:$J$479,MATCH("Kärnkraftsandel för ursprungsspecificerad el ()",Miljö!$B$1:$J$1,0),FALSE)/1,0))</f>
        <v>1</v>
      </c>
      <c r="AQ18">
        <f t="shared" si="1"/>
        <v>0</v>
      </c>
      <c r="AS18" t="str">
        <f t="shared" si="2"/>
        <v>Nej</v>
      </c>
      <c r="AT18" t="str">
        <f>IF(AS18="ja",VLOOKUP($B18,Miljö!$B$1:$P$500,MATCH("Fossil andel i procent (%)",Miljö!$B$1:$P$1,0),FALSE)/100,"")</f>
        <v/>
      </c>
      <c r="AV18" t="str">
        <f t="shared" si="3"/>
        <v>Nej</v>
      </c>
      <c r="AW18" t="str">
        <f>IF(AV18="ja",VLOOKUP($B18,'Egen hetvattenprod'!$B$1:$AO$500,MATCH("Värmekälla till värmepumpar ()",'Egen hetvattenprod'!$B$1:$AO$1,0),FALSE),"")</f>
        <v/>
      </c>
      <c r="AY18" t="str">
        <f t="shared" si="4"/>
        <v>Nej</v>
      </c>
      <c r="AZ18" s="115" t="str">
        <f>IF($AY18="ja",(VLOOKUP($B18,'Egen hetvattenprod'!$B$1:$BX$550,MATCH(AZ$2,'Egen hetvattenprod'!$B$1:$BX$1,0),FALSE)+VLOOKUP($B18,Kraftvärmeprod!$B$1:$BX$550,MATCH(AZ$2,Kraftvärmeprod!$B$1:$BX$1,0),FALSE))/$AC18,"")</f>
        <v/>
      </c>
      <c r="BA18" s="115" t="str">
        <f>IF($AY18="ja",(VLOOKUP($B18,'Egen hetvattenprod'!$B$1:$BX$550,MATCH(BA$2,'Egen hetvattenprod'!$B$1:$BX$1,0),FALSE)+VLOOKUP($B18,Kraftvärmeprod!$B$1:$BX$550,MATCH(BA$2,Kraftvärmeprod!$B$1:$BX$1,0),FALSE))/$AC18,"")</f>
        <v/>
      </c>
      <c r="BB18" s="115" t="str">
        <f>IF($AY18="ja",(VLOOKUP($B18,'Egen hetvattenprod'!$B$1:$BX$550,MATCH(BB$2,'Egen hetvattenprod'!$B$1:$BX$1,0),FALSE)+VLOOKUP($B18,Kraftvärmeprod!$B$1:$BX$550,MATCH(BB$2,Kraftvärmeprod!$B$1:$BX$1,0),FALSE))/$AC18,"")</f>
        <v/>
      </c>
      <c r="BC18" s="115" t="str">
        <f>IF($AY18="ja",(VLOOKUP($B18,'Egen hetvattenprod'!$B$1:$BX$550,MATCH(BC$2,'Egen hetvattenprod'!$B$1:$BX$1,0),FALSE)+VLOOKUP($B18,Kraftvärmeprod!$B$1:$BX$550,MATCH(BC$2,Kraftvärmeprod!$B$1:$BX$1,0),FALSE))/$AC18,"")</f>
        <v/>
      </c>
      <c r="BD18" s="115" t="str">
        <f>IF($AY18="ja",(VLOOKUP($B18,'Egen hetvattenprod'!$B$1:$BX$550,MATCH(BD$2,'Egen hetvattenprod'!$B$1:$BX$1,0),FALSE)+VLOOKUP($B18,Kraftvärmeprod!$B$1:$BX$550,MATCH(BD$2,Kraftvärmeprod!$B$1:$BX$1,0),FALSE))/$AC18,"")</f>
        <v/>
      </c>
      <c r="BF18" t="str">
        <f t="shared" si="5"/>
        <v>Nej</v>
      </c>
      <c r="BG18" t="str">
        <f>IF($BF18="ja",VLOOKUP($B18,'Egen hetvattenprod'!$B$1:$BX$550,MATCH("Andelen klimatgaser med fossilt ursprung för avfall ()",'Egen hetvattenprod'!$B$1:$BX$1,0),FALSE),"")</f>
        <v/>
      </c>
      <c r="BH18" t="str">
        <f>IF($BF18="ja",VLOOKUP($B18,Kraftvärmeprod!$B$1:$BX$550,MATCH("Andelen klimatgaser med fossilt ursprung för avfall ()",Kraftvärmeprod!$B$1:$BX$1,0),FALSE),"")</f>
        <v/>
      </c>
      <c r="BI18" t="str">
        <f>IF($BF18="ja",VLOOKUP($B18,'Egen hetvattenprod'!$B$1:$BX$550,MATCH("Avfall (GWh)",'Egen hetvattenprod'!$B$1:$BX$1,0),FALSE),"")</f>
        <v/>
      </c>
      <c r="BJ18" t="str">
        <f>IF($BF18="ja",VLOOKUP($B18,'Slutlig allokering kvv'!$B$1:$BX$550,MATCH("Avfall (GWh)",'Slutlig allokering kvv'!$B$1:$BX$1,0),FALSE),"")</f>
        <v/>
      </c>
      <c r="BK18" t="str">
        <f>IF($BF18="ja",VLOOKUP($B18,'Köpt hetvatten'!$B$1:$BX$550,MATCH("Avfall i köpt hetvatten",'Köpt hetvatten'!$B$1:$BX$1,0),FALSE),"")</f>
        <v/>
      </c>
      <c r="BL18" t="str">
        <f>IF($BF18="ja",VLOOKUP($B18,'Egen hetvattenprod'!$B$1:$BX$550,MATCH("Värde enligt ovan. (%)",'Egen hetvattenprod'!$B$1:$BX$1,0),FALSE),"")</f>
        <v/>
      </c>
      <c r="BM18" t="str">
        <f>IF($BF18="ja",VLOOKUP($B18,Kraftvärmeprod!$B$1:$BX$550,MATCH("Värde enligt ovan. (%)",Kraftvärmeprod!$B$1:$BX$1,0),FALSE),"")</f>
        <v/>
      </c>
      <c r="BQ18" t="str">
        <f>IF($BF18="ja",VLOOKUP($B18,'Egen hetvattenprod'!$B$1:$BX$550,MATCH("Tillförd olja (fossil) vid avfallsförbränning (GWh)",'Egen hetvattenprod'!$B$1:$BX$1,0),FALSE),"")</f>
        <v/>
      </c>
      <c r="BR18" t="str">
        <f>IF($BF18="ja",VLOOKUP($B18,Kraftvärmeprod!$B$1:$BX$550,MATCH("Tillförd olja (fossil) vid avfallsförbränning (GWh)",Kraftvärmeprod!$B$1:$BX$1,0),FALSE),"")</f>
        <v/>
      </c>
    </row>
    <row r="19" spans="1:70">
      <c r="A19" t="s">
        <v>32</v>
      </c>
      <c r="B19" t="s">
        <v>40</v>
      </c>
      <c r="C19">
        <f>VLOOKUP($B19,'Tillförd energi'!$B$1:$AI$720,MATCH(C$2,'Tillförd energi'!$B$1:$AQ$1,0),FALSE)</f>
        <v>0</v>
      </c>
      <c r="D19">
        <f>VLOOKUP($B19,'Tillförd energi'!$B$1:$AI$720,MATCH(D$2,'Tillförd energi'!$B$1:$AQ$1,0),FALSE)</f>
        <v>1.9E-2</v>
      </c>
      <c r="E19">
        <f>VLOOKUP($B19,'Tillförd energi'!$B$1:$AI$720,MATCH(E$2,'Tillförd energi'!$B$1:$AQ$1,0),FALSE)</f>
        <v>0</v>
      </c>
      <c r="F19">
        <f>VLOOKUP($B19,'Tillförd energi'!$B$1:$AI$720,MATCH(F$2,'Tillförd energi'!$B$1:$AQ$1,0),FALSE)</f>
        <v>0</v>
      </c>
      <c r="G19">
        <f>VLOOKUP($B19,'Tillförd energi'!$B$1:$AI$720,MATCH(G$2,'Tillförd energi'!$B$1:$AQ$1,0),FALSE)</f>
        <v>0</v>
      </c>
      <c r="H19">
        <f>VLOOKUP($B19,'Tillförd energi'!$B$1:$AI$720,MATCH(H$2,'Tillförd energi'!$B$1:$AQ$1,0),FALSE)</f>
        <v>0</v>
      </c>
      <c r="I19">
        <f>VLOOKUP($B19,'Tillförd energi'!$B$1:$AI$720,MATCH(I$2,'Tillförd energi'!$B$1:$AQ$1,0),FALSE)</f>
        <v>0</v>
      </c>
      <c r="J19">
        <f>VLOOKUP($B19,'Tillförd energi'!$B$1:$AI$720,MATCH(J$2,'Tillförd energi'!$B$1:$AQ$1,0),FALSE)</f>
        <v>0</v>
      </c>
      <c r="K19">
        <f>VLOOKUP($B19,'Tillförd energi'!$B$1:$AI$720,MATCH(K$2,'Tillförd energi'!$B$1:$AQ$1,0),FALSE)</f>
        <v>0</v>
      </c>
      <c r="L19">
        <f>VLOOKUP($B19,'Tillförd energi'!$B$1:$AI$720,MATCH(L$2,'Tillförd energi'!$B$1:$AQ$1,0),FALSE)</f>
        <v>0</v>
      </c>
      <c r="M19">
        <f>VLOOKUP($B19,'Tillförd energi'!$B$1:$AI$720,MATCH(M$2,'Tillförd energi'!$B$1:$AQ$1,0),FALSE)</f>
        <v>0</v>
      </c>
      <c r="N19">
        <f>VLOOKUP($B19,'Tillförd energi'!$B$1:$AI$720,MATCH(N$2,'Tillförd energi'!$B$1:$AQ$1,0),FALSE)</f>
        <v>0</v>
      </c>
      <c r="O19">
        <f>VLOOKUP($B19,'Tillförd energi'!$B$1:$AI$720,MATCH(O$2,'Tillförd energi'!$B$1:$AQ$1,0),FALSE)</f>
        <v>0</v>
      </c>
      <c r="P19">
        <f>VLOOKUP($B19,'Tillförd energi'!$B$1:$AI$720,MATCH(P$2,'Tillförd energi'!$B$1:$AQ$1,0),FALSE)</f>
        <v>0</v>
      </c>
      <c r="Q19">
        <f>VLOOKUP($B19,'Tillförd energi'!$B$1:$AI$720,MATCH(Q$2,'Tillförd energi'!$B$1:$AQ$1,0),FALSE)</f>
        <v>0</v>
      </c>
      <c r="R19">
        <f>VLOOKUP($B19,'Tillförd energi'!$B$1:$AI$720,MATCH(R$2,'Tillförd energi'!$B$1:$AQ$1,0),FALSE)</f>
        <v>2.2669999999999999</v>
      </c>
      <c r="S19">
        <f>VLOOKUP($B19,'Tillförd energi'!$B$1:$AI$720,MATCH(S$2,'Tillförd energi'!$B$1:$AQ$1,0),FALSE)</f>
        <v>0</v>
      </c>
      <c r="T19">
        <f>VLOOKUP($B19,'Tillförd energi'!$B$1:$AI$720,MATCH(T$2,'Tillförd energi'!$B$1:$AQ$1,0),FALSE)</f>
        <v>0</v>
      </c>
      <c r="U19">
        <f>VLOOKUP($B19,'Tillförd energi'!$B$1:$AI$720,MATCH(U$2,'Tillförd energi'!$B$1:$AQ$1,0),FALSE)</f>
        <v>0</v>
      </c>
      <c r="V19">
        <f>VLOOKUP($B19,'Tillförd energi'!$B$1:$AI$720,MATCH(V$2,'Tillförd energi'!$B$1:$AQ$1,0),FALSE)</f>
        <v>0</v>
      </c>
      <c r="W19">
        <f>VLOOKUP($B19,'Tillförd energi'!$B$1:$AI$720,MATCH(W$2,'Tillförd energi'!$B$1:$AQ$1,0),FALSE)</f>
        <v>0</v>
      </c>
      <c r="X19">
        <f>VLOOKUP($B19,'Tillförd energi'!$B$1:$AI$720,MATCH(X$2,'Tillförd energi'!$B$1:$AQ$1,0),FALSE)</f>
        <v>0</v>
      </c>
      <c r="Y19">
        <f>VLOOKUP($B19,'Tillförd energi'!$B$1:$AI$720,MATCH(Y$2,'Tillförd energi'!$B$1:$AQ$1,0),FALSE)</f>
        <v>0</v>
      </c>
      <c r="Z19">
        <f>VLOOKUP($B19,'Tillförd energi'!$B$1:$AI$720,MATCH(Z$2,'Tillförd energi'!$B$1:$AQ$1,0),FALSE)</f>
        <v>0</v>
      </c>
      <c r="AA19">
        <f>VLOOKUP($B19,'Tillförd energi'!$B$1:$AI$720,MATCH(AA$2,'Tillförd energi'!$B$1:$AQ$1,0),FALSE)</f>
        <v>0</v>
      </c>
      <c r="AB19">
        <f>VLOOKUP($B19,'Tillförd energi'!$B$1:$AI$720,MATCH(AB$2,'Tillförd energi'!$B$1:$AQ$1,0),FALSE)</f>
        <v>0</v>
      </c>
      <c r="AC19">
        <f>VLOOKUP($B19,'Tillförd energi'!$B$1:$AI$720,MATCH(AC$2,'Tillförd energi'!$B$1:$AQ$1,0),FALSE)</f>
        <v>0</v>
      </c>
      <c r="AD19">
        <f>VLOOKUP($B19,'Tillförd energi'!$B$1:$AI$720,MATCH(AD$2,'Tillförd energi'!$B$1:$AQ$1,0),FALSE)</f>
        <v>0</v>
      </c>
      <c r="AE19">
        <f>VLOOKUP($B19,'Tillförd energi'!$B$1:$AI$720,MATCH(AE$2,'Tillförd energi'!$B$1:$AQ$1,0),FALSE)</f>
        <v>0</v>
      </c>
      <c r="AF19">
        <f>VLOOKUP($B19,'Tillförd energi'!$B$1:$AI$720,MATCH(AF$2,'Tillförd energi'!$B$1:$AQ$1,0),FALSE)</f>
        <v>2.4E-2</v>
      </c>
      <c r="AG19">
        <f>IFERROR(VLOOKUP(B19,Miljö!$B$1:$AC$600,MATCH("Köpt mängd produktionsspecifik fjärrvärme:",Miljö!$B$1:$AC$1,0),FALSE)/1,0)</f>
        <v>0</v>
      </c>
      <c r="AI19">
        <f t="shared" si="0"/>
        <v>2.31</v>
      </c>
      <c r="AJ19">
        <f>IF(ISERROR(1/VLOOKUP($B19,Leveranser!$B$1:$S$500,MATCH("såld värme (gwh)",Leveranser!$B$1:$S$1,0),FALSE)),"",VLOOKUP($B19,Leveranser!$B$1:$S$500,MATCH("såld värme (gwh)",Leveranser!$B$1:$S$1,0),FALSE))</f>
        <v>1.764</v>
      </c>
      <c r="AM19" t="str">
        <f>IF(B19&lt;&gt;"",IF(VLOOKUP($B19,Totalt!$B$1:$AQ$554,MATCH("Kvalitetsgranskad:",Totalt!$B$1:$AQ$1,0),FALSE)="ja",VLOOKUP($B19,Miljö!$B$1:$AG$479,MATCH(AM$2,Miljö!$B$1:$AK$1,0),FALSE),""),"")</f>
        <v>Ja</v>
      </c>
      <c r="AN19" t="str">
        <f>IF(AM19="ja",VLOOKUP($B19,Miljö!$B$1:$J$479,MATCH("Typ av ursprungsspecificerad el   (Om inget värde anges används Nordisk residualmix, se inforuta) ()",Miljö!$B$1:$J$1,0),FALSE),IF(AM19="nej","Nordisk residualel",""))</f>
        <v>'Kärnkraft Sverige Förnybar el'</v>
      </c>
      <c r="AO19">
        <f>IF(AM19="","",VLOOKUP($B19,Miljö!$B$1:$J$479,MATCH("Fossilandel för ursprungspecificerad el ()",Miljö!$B$1:$J$1,0),FALSE))</f>
        <v>0</v>
      </c>
      <c r="AP19">
        <f>IF(AM19="","",IFERROR(VLOOKUP($B19,Miljö!$B$1:$J$479,MATCH("Kärnkraftsandel för ursprungsspecificerad el ()",Miljö!$B$1:$J$1,0),FALSE)/1,0))</f>
        <v>1</v>
      </c>
      <c r="AQ19">
        <f t="shared" si="1"/>
        <v>0</v>
      </c>
      <c r="AS19" t="str">
        <f t="shared" si="2"/>
        <v>Nej</v>
      </c>
      <c r="AT19" t="str">
        <f>IF(AS19="ja",VLOOKUP($B19,Miljö!$B$1:$P$500,MATCH("Fossil andel i procent (%)",Miljö!$B$1:$P$1,0),FALSE)/100,"")</f>
        <v/>
      </c>
      <c r="AV19" t="str">
        <f t="shared" si="3"/>
        <v>Nej</v>
      </c>
      <c r="AW19" t="str">
        <f>IF(AV19="ja",VLOOKUP($B19,'Egen hetvattenprod'!$B$1:$AO$500,MATCH("Värmekälla till värmepumpar ()",'Egen hetvattenprod'!$B$1:$AO$1,0),FALSE),"")</f>
        <v/>
      </c>
      <c r="AY19" t="str">
        <f t="shared" si="4"/>
        <v>Nej</v>
      </c>
      <c r="AZ19" s="115" t="str">
        <f>IF($AY19="ja",(VLOOKUP($B19,'Egen hetvattenprod'!$B$1:$BX$550,MATCH(AZ$2,'Egen hetvattenprod'!$B$1:$BX$1,0),FALSE)+VLOOKUP($B19,Kraftvärmeprod!$B$1:$BX$550,MATCH(AZ$2,Kraftvärmeprod!$B$1:$BX$1,0),FALSE))/$AC19,"")</f>
        <v/>
      </c>
      <c r="BA19" s="115" t="str">
        <f>IF($AY19="ja",(VLOOKUP($B19,'Egen hetvattenprod'!$B$1:$BX$550,MATCH(BA$2,'Egen hetvattenprod'!$B$1:$BX$1,0),FALSE)+VLOOKUP($B19,Kraftvärmeprod!$B$1:$BX$550,MATCH(BA$2,Kraftvärmeprod!$B$1:$BX$1,0),FALSE))/$AC19,"")</f>
        <v/>
      </c>
      <c r="BB19" s="115" t="str">
        <f>IF($AY19="ja",(VLOOKUP($B19,'Egen hetvattenprod'!$B$1:$BX$550,MATCH(BB$2,'Egen hetvattenprod'!$B$1:$BX$1,0),FALSE)+VLOOKUP($B19,Kraftvärmeprod!$B$1:$BX$550,MATCH(BB$2,Kraftvärmeprod!$B$1:$BX$1,0),FALSE))/$AC19,"")</f>
        <v/>
      </c>
      <c r="BC19" s="115" t="str">
        <f>IF($AY19="ja",(VLOOKUP($B19,'Egen hetvattenprod'!$B$1:$BX$550,MATCH(BC$2,'Egen hetvattenprod'!$B$1:$BX$1,0),FALSE)+VLOOKUP($B19,Kraftvärmeprod!$B$1:$BX$550,MATCH(BC$2,Kraftvärmeprod!$B$1:$BX$1,0),FALSE))/$AC19,"")</f>
        <v/>
      </c>
      <c r="BD19" s="115" t="str">
        <f>IF($AY19="ja",(VLOOKUP($B19,'Egen hetvattenprod'!$B$1:$BX$550,MATCH(BD$2,'Egen hetvattenprod'!$B$1:$BX$1,0),FALSE)+VLOOKUP($B19,Kraftvärmeprod!$B$1:$BX$550,MATCH(BD$2,Kraftvärmeprod!$B$1:$BX$1,0),FALSE))/$AC19,"")</f>
        <v/>
      </c>
      <c r="BF19" t="str">
        <f t="shared" si="5"/>
        <v>Nej</v>
      </c>
      <c r="BG19" t="str">
        <f>IF($BF19="ja",VLOOKUP($B19,'Egen hetvattenprod'!$B$1:$BX$550,MATCH("Andelen klimatgaser med fossilt ursprung för avfall ()",'Egen hetvattenprod'!$B$1:$BX$1,0),FALSE),"")</f>
        <v/>
      </c>
      <c r="BH19" t="str">
        <f>IF($BF19="ja",VLOOKUP($B19,Kraftvärmeprod!$B$1:$BX$550,MATCH("Andelen klimatgaser med fossilt ursprung för avfall ()",Kraftvärmeprod!$B$1:$BX$1,0),FALSE),"")</f>
        <v/>
      </c>
      <c r="BI19" t="str">
        <f>IF($BF19="ja",VLOOKUP($B19,'Egen hetvattenprod'!$B$1:$BX$550,MATCH("Avfall (GWh)",'Egen hetvattenprod'!$B$1:$BX$1,0),FALSE),"")</f>
        <v/>
      </c>
      <c r="BJ19" t="str">
        <f>IF($BF19="ja",VLOOKUP($B19,'Slutlig allokering kvv'!$B$1:$BX$550,MATCH("Avfall (GWh)",'Slutlig allokering kvv'!$B$1:$BX$1,0),FALSE),"")</f>
        <v/>
      </c>
      <c r="BK19" t="str">
        <f>IF($BF19="ja",VLOOKUP($B19,'Köpt hetvatten'!$B$1:$BX$550,MATCH("Avfall i köpt hetvatten",'Köpt hetvatten'!$B$1:$BX$1,0),FALSE),"")</f>
        <v/>
      </c>
      <c r="BL19" t="str">
        <f>IF($BF19="ja",VLOOKUP($B19,'Egen hetvattenprod'!$B$1:$BX$550,MATCH("Värde enligt ovan. (%)",'Egen hetvattenprod'!$B$1:$BX$1,0),FALSE),"")</f>
        <v/>
      </c>
      <c r="BM19" t="str">
        <f>IF($BF19="ja",VLOOKUP($B19,Kraftvärmeprod!$B$1:$BX$550,MATCH("Värde enligt ovan. (%)",Kraftvärmeprod!$B$1:$BX$1,0),FALSE),"")</f>
        <v/>
      </c>
      <c r="BQ19" t="str">
        <f>IF($BF19="ja",VLOOKUP($B19,'Egen hetvattenprod'!$B$1:$BX$550,MATCH("Tillförd olja (fossil) vid avfallsförbränning (GWh)",'Egen hetvattenprod'!$B$1:$BX$1,0),FALSE),"")</f>
        <v/>
      </c>
      <c r="BR19" t="str">
        <f>IF($BF19="ja",VLOOKUP($B19,Kraftvärmeprod!$B$1:$BX$550,MATCH("Tillförd olja (fossil) vid avfallsförbränning (GWh)",Kraftvärmeprod!$B$1:$BX$1,0),FALSE),"")</f>
        <v/>
      </c>
    </row>
    <row r="20" spans="1:70">
      <c r="A20" t="s">
        <v>32</v>
      </c>
      <c r="B20" t="s">
        <v>41</v>
      </c>
      <c r="C20">
        <f>VLOOKUP($B20,'Tillförd energi'!$B$1:$AI$720,MATCH(C$2,'Tillförd energi'!$B$1:$AQ$1,0),FALSE)</f>
        <v>0</v>
      </c>
      <c r="D20">
        <f>VLOOKUP($B20,'Tillförd energi'!$B$1:$AI$720,MATCH(D$2,'Tillförd energi'!$B$1:$AQ$1,0),FALSE)</f>
        <v>3.5000000000000003E-2</v>
      </c>
      <c r="E20">
        <f>VLOOKUP($B20,'Tillförd energi'!$B$1:$AI$720,MATCH(E$2,'Tillförd energi'!$B$1:$AQ$1,0),FALSE)</f>
        <v>0</v>
      </c>
      <c r="F20">
        <f>VLOOKUP($B20,'Tillförd energi'!$B$1:$AI$720,MATCH(F$2,'Tillförd energi'!$B$1:$AQ$1,0),FALSE)</f>
        <v>0</v>
      </c>
      <c r="G20">
        <f>VLOOKUP($B20,'Tillförd energi'!$B$1:$AI$720,MATCH(G$2,'Tillförd energi'!$B$1:$AQ$1,0),FALSE)</f>
        <v>0</v>
      </c>
      <c r="H20">
        <f>VLOOKUP($B20,'Tillförd energi'!$B$1:$AI$720,MATCH(H$2,'Tillförd energi'!$B$1:$AQ$1,0),FALSE)</f>
        <v>0</v>
      </c>
      <c r="I20">
        <f>VLOOKUP($B20,'Tillförd energi'!$B$1:$AI$720,MATCH(I$2,'Tillförd energi'!$B$1:$AQ$1,0),FALSE)</f>
        <v>0</v>
      </c>
      <c r="J20">
        <f>VLOOKUP($B20,'Tillförd energi'!$B$1:$AI$720,MATCH(J$2,'Tillförd energi'!$B$1:$AQ$1,0),FALSE)</f>
        <v>0</v>
      </c>
      <c r="K20">
        <f>VLOOKUP($B20,'Tillförd energi'!$B$1:$AI$720,MATCH(K$2,'Tillförd energi'!$B$1:$AQ$1,0),FALSE)</f>
        <v>0</v>
      </c>
      <c r="L20">
        <f>VLOOKUP($B20,'Tillförd energi'!$B$1:$AI$720,MATCH(L$2,'Tillförd energi'!$B$1:$AQ$1,0),FALSE)</f>
        <v>0</v>
      </c>
      <c r="M20">
        <f>VLOOKUP($B20,'Tillförd energi'!$B$1:$AI$720,MATCH(M$2,'Tillförd energi'!$B$1:$AQ$1,0),FALSE)</f>
        <v>0</v>
      </c>
      <c r="N20">
        <f>VLOOKUP($B20,'Tillförd energi'!$B$1:$AI$720,MATCH(N$2,'Tillförd energi'!$B$1:$AQ$1,0),FALSE)</f>
        <v>0</v>
      </c>
      <c r="O20">
        <f>VLOOKUP($B20,'Tillförd energi'!$B$1:$AI$720,MATCH(O$2,'Tillförd energi'!$B$1:$AQ$1,0),FALSE)</f>
        <v>0</v>
      </c>
      <c r="P20">
        <f>VLOOKUP($B20,'Tillförd energi'!$B$1:$AI$720,MATCH(P$2,'Tillförd energi'!$B$1:$AQ$1,0),FALSE)</f>
        <v>3.1509999999999998</v>
      </c>
      <c r="Q20">
        <f>VLOOKUP($B20,'Tillförd energi'!$B$1:$AI$720,MATCH(Q$2,'Tillförd energi'!$B$1:$AQ$1,0),FALSE)</f>
        <v>2.7090000000000001</v>
      </c>
      <c r="R20">
        <f>VLOOKUP($B20,'Tillförd energi'!$B$1:$AI$720,MATCH(R$2,'Tillförd energi'!$B$1:$AQ$1,0),FALSE)</f>
        <v>0.80200000000000005</v>
      </c>
      <c r="S20">
        <f>VLOOKUP($B20,'Tillförd energi'!$B$1:$AI$720,MATCH(S$2,'Tillförd energi'!$B$1:$AQ$1,0),FALSE)</f>
        <v>0</v>
      </c>
      <c r="T20">
        <f>VLOOKUP($B20,'Tillförd energi'!$B$1:$AI$720,MATCH(T$2,'Tillförd energi'!$B$1:$AQ$1,0),FALSE)</f>
        <v>0</v>
      </c>
      <c r="U20">
        <f>VLOOKUP($B20,'Tillförd energi'!$B$1:$AI$720,MATCH(U$2,'Tillförd energi'!$B$1:$AQ$1,0),FALSE)</f>
        <v>0</v>
      </c>
      <c r="V20">
        <f>VLOOKUP($B20,'Tillförd energi'!$B$1:$AI$720,MATCH(V$2,'Tillförd energi'!$B$1:$AQ$1,0),FALSE)</f>
        <v>0</v>
      </c>
      <c r="W20">
        <f>VLOOKUP($B20,'Tillförd energi'!$B$1:$AI$720,MATCH(W$2,'Tillförd energi'!$B$1:$AQ$1,0),FALSE)</f>
        <v>0</v>
      </c>
      <c r="X20">
        <f>VLOOKUP($B20,'Tillförd energi'!$B$1:$AI$720,MATCH(X$2,'Tillförd energi'!$B$1:$AQ$1,0),FALSE)</f>
        <v>0</v>
      </c>
      <c r="Y20">
        <f>VLOOKUP($B20,'Tillförd energi'!$B$1:$AI$720,MATCH(Y$2,'Tillförd energi'!$B$1:$AQ$1,0),FALSE)</f>
        <v>0</v>
      </c>
      <c r="Z20">
        <f>VLOOKUP($B20,'Tillförd energi'!$B$1:$AI$720,MATCH(Z$2,'Tillförd energi'!$B$1:$AQ$1,0),FALSE)</f>
        <v>0</v>
      </c>
      <c r="AA20">
        <f>VLOOKUP($B20,'Tillförd energi'!$B$1:$AI$720,MATCH(AA$2,'Tillförd energi'!$B$1:$AQ$1,0),FALSE)</f>
        <v>0</v>
      </c>
      <c r="AB20">
        <f>VLOOKUP($B20,'Tillförd energi'!$B$1:$AI$720,MATCH(AB$2,'Tillförd energi'!$B$1:$AQ$1,0),FALSE)</f>
        <v>0</v>
      </c>
      <c r="AC20">
        <f>VLOOKUP($B20,'Tillförd energi'!$B$1:$AI$720,MATCH(AC$2,'Tillförd energi'!$B$1:$AQ$1,0),FALSE)</f>
        <v>0</v>
      </c>
      <c r="AD20">
        <f>VLOOKUP($B20,'Tillförd energi'!$B$1:$AI$720,MATCH(AD$2,'Tillförd energi'!$B$1:$AQ$1,0),FALSE)</f>
        <v>0</v>
      </c>
      <c r="AE20">
        <f>VLOOKUP($B20,'Tillförd energi'!$B$1:$AI$720,MATCH(AE$2,'Tillförd energi'!$B$1:$AQ$1,0),FALSE)</f>
        <v>0</v>
      </c>
      <c r="AF20">
        <f>VLOOKUP($B20,'Tillförd energi'!$B$1:$AI$720,MATCH(AF$2,'Tillförd energi'!$B$1:$AQ$1,0),FALSE)</f>
        <v>0.16400000000000001</v>
      </c>
      <c r="AG20">
        <f>IFERROR(VLOOKUP(B20,Miljö!$B$1:$AC$600,MATCH("Köpt mängd produktionsspecifik fjärrvärme:",Miljö!$B$1:$AC$1,0),FALSE)/1,0)</f>
        <v>0</v>
      </c>
      <c r="AI20">
        <f t="shared" si="0"/>
        <v>6.8609999999999989</v>
      </c>
      <c r="AJ20">
        <f>IF(ISERROR(1/VLOOKUP($B20,Leveranser!$B$1:$S$500,MATCH("såld värme (gwh)",Leveranser!$B$1:$S$1,0),FALSE)),"",VLOOKUP($B20,Leveranser!$B$1:$S$500,MATCH("såld värme (gwh)",Leveranser!$B$1:$S$1,0),FALSE))</f>
        <v>4.5970000000000004</v>
      </c>
      <c r="AM20" t="str">
        <f>IF(B20&lt;&gt;"",IF(VLOOKUP($B20,Totalt!$B$1:$AQ$554,MATCH("Kvalitetsgranskad:",Totalt!$B$1:$AQ$1,0),FALSE)="ja",VLOOKUP($B20,Miljö!$B$1:$AG$479,MATCH(AM$2,Miljö!$B$1:$AK$1,0),FALSE),""),"")</f>
        <v>Ja</v>
      </c>
      <c r="AN20" t="str">
        <f>IF(AM20="ja",VLOOKUP($B20,Miljö!$B$1:$J$479,MATCH("Typ av ursprungsspecificerad el   (Om inget värde anges används Nordisk residualmix, se inforuta) ()",Miljö!$B$1:$J$1,0),FALSE),IF(AM20="nej","Nordisk residualel",""))</f>
        <v>'Kärnkraft Sverige Förnybar el'</v>
      </c>
      <c r="AO20">
        <f>IF(AM20="","",VLOOKUP($B20,Miljö!$B$1:$J$479,MATCH("Fossilandel för ursprungspecificerad el ()",Miljö!$B$1:$J$1,0),FALSE))</f>
        <v>0</v>
      </c>
      <c r="AP20">
        <f>IF(AM20="","",IFERROR(VLOOKUP($B20,Miljö!$B$1:$J$479,MATCH("Kärnkraftsandel för ursprungsspecificerad el ()",Miljö!$B$1:$J$1,0),FALSE)/1,0))</f>
        <v>1</v>
      </c>
      <c r="AQ20">
        <f t="shared" si="1"/>
        <v>0</v>
      </c>
      <c r="AS20" t="str">
        <f t="shared" si="2"/>
        <v>Nej</v>
      </c>
      <c r="AT20" t="str">
        <f>IF(AS20="ja",VLOOKUP($B20,Miljö!$B$1:$P$500,MATCH("Fossil andel i procent (%)",Miljö!$B$1:$P$1,0),FALSE)/100,"")</f>
        <v/>
      </c>
      <c r="AV20" t="str">
        <f t="shared" si="3"/>
        <v>Nej</v>
      </c>
      <c r="AW20" t="str">
        <f>IF(AV20="ja",VLOOKUP($B20,'Egen hetvattenprod'!$B$1:$AO$500,MATCH("Värmekälla till värmepumpar ()",'Egen hetvattenprod'!$B$1:$AO$1,0),FALSE),"")</f>
        <v/>
      </c>
      <c r="AY20" t="str">
        <f t="shared" si="4"/>
        <v>Nej</v>
      </c>
      <c r="AZ20" s="115" t="str">
        <f>IF($AY20="ja",(VLOOKUP($B20,'Egen hetvattenprod'!$B$1:$BX$550,MATCH(AZ$2,'Egen hetvattenprod'!$B$1:$BX$1,0),FALSE)+VLOOKUP($B20,Kraftvärmeprod!$B$1:$BX$550,MATCH(AZ$2,Kraftvärmeprod!$B$1:$BX$1,0),FALSE))/$AC20,"")</f>
        <v/>
      </c>
      <c r="BA20" s="115" t="str">
        <f>IF($AY20="ja",(VLOOKUP($B20,'Egen hetvattenprod'!$B$1:$BX$550,MATCH(BA$2,'Egen hetvattenprod'!$B$1:$BX$1,0),FALSE)+VLOOKUP($B20,Kraftvärmeprod!$B$1:$BX$550,MATCH(BA$2,Kraftvärmeprod!$B$1:$BX$1,0),FALSE))/$AC20,"")</f>
        <v/>
      </c>
      <c r="BB20" s="115" t="str">
        <f>IF($AY20="ja",(VLOOKUP($B20,'Egen hetvattenprod'!$B$1:$BX$550,MATCH(BB$2,'Egen hetvattenprod'!$B$1:$BX$1,0),FALSE)+VLOOKUP($B20,Kraftvärmeprod!$B$1:$BX$550,MATCH(BB$2,Kraftvärmeprod!$B$1:$BX$1,0),FALSE))/$AC20,"")</f>
        <v/>
      </c>
      <c r="BC20" s="115" t="str">
        <f>IF($AY20="ja",(VLOOKUP($B20,'Egen hetvattenprod'!$B$1:$BX$550,MATCH(BC$2,'Egen hetvattenprod'!$B$1:$BX$1,0),FALSE)+VLOOKUP($B20,Kraftvärmeprod!$B$1:$BX$550,MATCH(BC$2,Kraftvärmeprod!$B$1:$BX$1,0),FALSE))/$AC20,"")</f>
        <v/>
      </c>
      <c r="BD20" s="115" t="str">
        <f>IF($AY20="ja",(VLOOKUP($B20,'Egen hetvattenprod'!$B$1:$BX$550,MATCH(BD$2,'Egen hetvattenprod'!$B$1:$BX$1,0),FALSE)+VLOOKUP($B20,Kraftvärmeprod!$B$1:$BX$550,MATCH(BD$2,Kraftvärmeprod!$B$1:$BX$1,0),FALSE))/$AC20,"")</f>
        <v/>
      </c>
      <c r="BF20" t="str">
        <f t="shared" si="5"/>
        <v>Nej</v>
      </c>
      <c r="BG20" t="str">
        <f>IF($BF20="ja",VLOOKUP($B20,'Egen hetvattenprod'!$B$1:$BX$550,MATCH("Andelen klimatgaser med fossilt ursprung för avfall ()",'Egen hetvattenprod'!$B$1:$BX$1,0),FALSE),"")</f>
        <v/>
      </c>
      <c r="BH20" t="str">
        <f>IF($BF20="ja",VLOOKUP($B20,Kraftvärmeprod!$B$1:$BX$550,MATCH("Andelen klimatgaser med fossilt ursprung för avfall ()",Kraftvärmeprod!$B$1:$BX$1,0),FALSE),"")</f>
        <v/>
      </c>
      <c r="BI20" t="str">
        <f>IF($BF20="ja",VLOOKUP($B20,'Egen hetvattenprod'!$B$1:$BX$550,MATCH("Avfall (GWh)",'Egen hetvattenprod'!$B$1:$BX$1,0),FALSE),"")</f>
        <v/>
      </c>
      <c r="BJ20" t="str">
        <f>IF($BF20="ja",VLOOKUP($B20,'Slutlig allokering kvv'!$B$1:$BX$550,MATCH("Avfall (GWh)",'Slutlig allokering kvv'!$B$1:$BX$1,0),FALSE),"")</f>
        <v/>
      </c>
      <c r="BK20" t="str">
        <f>IF($BF20="ja",VLOOKUP($B20,'Köpt hetvatten'!$B$1:$BX$550,MATCH("Avfall i köpt hetvatten",'Köpt hetvatten'!$B$1:$BX$1,0),FALSE),"")</f>
        <v/>
      </c>
      <c r="BL20" t="str">
        <f>IF($BF20="ja",VLOOKUP($B20,'Egen hetvattenprod'!$B$1:$BX$550,MATCH("Värde enligt ovan. (%)",'Egen hetvattenprod'!$B$1:$BX$1,0),FALSE),"")</f>
        <v/>
      </c>
      <c r="BM20" t="str">
        <f>IF($BF20="ja",VLOOKUP($B20,Kraftvärmeprod!$B$1:$BX$550,MATCH("Värde enligt ovan. (%)",Kraftvärmeprod!$B$1:$BX$1,0),FALSE),"")</f>
        <v/>
      </c>
      <c r="BQ20" t="str">
        <f>IF($BF20="ja",VLOOKUP($B20,'Egen hetvattenprod'!$B$1:$BX$550,MATCH("Tillförd olja (fossil) vid avfallsförbränning (GWh)",'Egen hetvattenprod'!$B$1:$BX$1,0),FALSE),"")</f>
        <v/>
      </c>
      <c r="BR20" t="str">
        <f>IF($BF20="ja",VLOOKUP($B20,Kraftvärmeprod!$B$1:$BX$550,MATCH("Tillförd olja (fossil) vid avfallsförbränning (GWh)",Kraftvärmeprod!$B$1:$BX$1,0),FALSE),"")</f>
        <v/>
      </c>
    </row>
    <row r="21" spans="1:70">
      <c r="A21" t="s">
        <v>32</v>
      </c>
      <c r="B21" t="s">
        <v>42</v>
      </c>
      <c r="C21">
        <f>VLOOKUP($B21,'Tillförd energi'!$B$1:$AI$720,MATCH(C$2,'Tillförd energi'!$B$1:$AQ$1,0),FALSE)</f>
        <v>0</v>
      </c>
      <c r="D21">
        <f>VLOOKUP($B21,'Tillförd energi'!$B$1:$AI$720,MATCH(D$2,'Tillförd energi'!$B$1:$AQ$1,0),FALSE)</f>
        <v>2.4E-2</v>
      </c>
      <c r="E21">
        <f>VLOOKUP($B21,'Tillförd energi'!$B$1:$AI$720,MATCH(E$2,'Tillförd energi'!$B$1:$AQ$1,0),FALSE)</f>
        <v>0</v>
      </c>
      <c r="F21">
        <f>VLOOKUP($B21,'Tillförd energi'!$B$1:$AI$720,MATCH(F$2,'Tillförd energi'!$B$1:$AQ$1,0),FALSE)</f>
        <v>0</v>
      </c>
      <c r="G21">
        <f>VLOOKUP($B21,'Tillförd energi'!$B$1:$AI$720,MATCH(G$2,'Tillförd energi'!$B$1:$AQ$1,0),FALSE)</f>
        <v>0</v>
      </c>
      <c r="H21">
        <f>VLOOKUP($B21,'Tillförd energi'!$B$1:$AI$720,MATCH(H$2,'Tillförd energi'!$B$1:$AQ$1,0),FALSE)</f>
        <v>0</v>
      </c>
      <c r="I21">
        <f>VLOOKUP($B21,'Tillförd energi'!$B$1:$AI$720,MATCH(I$2,'Tillförd energi'!$B$1:$AQ$1,0),FALSE)</f>
        <v>0</v>
      </c>
      <c r="J21">
        <f>VLOOKUP($B21,'Tillförd energi'!$B$1:$AI$720,MATCH(J$2,'Tillförd energi'!$B$1:$AQ$1,0),FALSE)</f>
        <v>0</v>
      </c>
      <c r="K21">
        <f>VLOOKUP($B21,'Tillförd energi'!$B$1:$AI$720,MATCH(K$2,'Tillförd energi'!$B$1:$AQ$1,0),FALSE)</f>
        <v>0</v>
      </c>
      <c r="L21">
        <f>VLOOKUP($B21,'Tillförd energi'!$B$1:$AI$720,MATCH(L$2,'Tillförd energi'!$B$1:$AQ$1,0),FALSE)</f>
        <v>0</v>
      </c>
      <c r="M21">
        <f>VLOOKUP($B21,'Tillförd energi'!$B$1:$AI$720,MATCH(M$2,'Tillförd energi'!$B$1:$AQ$1,0),FALSE)</f>
        <v>0</v>
      </c>
      <c r="N21">
        <f>VLOOKUP($B21,'Tillförd energi'!$B$1:$AI$720,MATCH(N$2,'Tillförd energi'!$B$1:$AQ$1,0),FALSE)</f>
        <v>0</v>
      </c>
      <c r="O21">
        <f>VLOOKUP($B21,'Tillförd energi'!$B$1:$AI$720,MATCH(O$2,'Tillförd energi'!$B$1:$AQ$1,0),FALSE)</f>
        <v>0</v>
      </c>
      <c r="P21">
        <f>VLOOKUP($B21,'Tillförd energi'!$B$1:$AI$720,MATCH(P$2,'Tillförd energi'!$B$1:$AQ$1,0),FALSE)</f>
        <v>0</v>
      </c>
      <c r="Q21">
        <f>VLOOKUP($B21,'Tillförd energi'!$B$1:$AI$720,MATCH(Q$2,'Tillförd energi'!$B$1:$AQ$1,0),FALSE)</f>
        <v>5.2060000000000004</v>
      </c>
      <c r="R21">
        <f>VLOOKUP($B21,'Tillförd energi'!$B$1:$AI$720,MATCH(R$2,'Tillförd energi'!$B$1:$AQ$1,0),FALSE)</f>
        <v>0</v>
      </c>
      <c r="S21">
        <f>VLOOKUP($B21,'Tillförd energi'!$B$1:$AI$720,MATCH(S$2,'Tillförd energi'!$B$1:$AQ$1,0),FALSE)</f>
        <v>0</v>
      </c>
      <c r="T21">
        <f>VLOOKUP($B21,'Tillförd energi'!$B$1:$AI$720,MATCH(T$2,'Tillförd energi'!$B$1:$AQ$1,0),FALSE)</f>
        <v>0</v>
      </c>
      <c r="U21">
        <f>VLOOKUP($B21,'Tillförd energi'!$B$1:$AI$720,MATCH(U$2,'Tillförd energi'!$B$1:$AQ$1,0),FALSE)</f>
        <v>0</v>
      </c>
      <c r="V21">
        <f>VLOOKUP($B21,'Tillförd energi'!$B$1:$AI$720,MATCH(V$2,'Tillförd energi'!$B$1:$AQ$1,0),FALSE)</f>
        <v>0</v>
      </c>
      <c r="W21">
        <f>VLOOKUP($B21,'Tillförd energi'!$B$1:$AI$720,MATCH(W$2,'Tillförd energi'!$B$1:$AQ$1,0),FALSE)</f>
        <v>0</v>
      </c>
      <c r="X21">
        <f>VLOOKUP($B21,'Tillförd energi'!$B$1:$AI$720,MATCH(X$2,'Tillförd energi'!$B$1:$AQ$1,0),FALSE)</f>
        <v>0</v>
      </c>
      <c r="Y21">
        <f>VLOOKUP($B21,'Tillförd energi'!$B$1:$AI$720,MATCH(Y$2,'Tillförd energi'!$B$1:$AQ$1,0),FALSE)</f>
        <v>0</v>
      </c>
      <c r="Z21">
        <f>VLOOKUP($B21,'Tillförd energi'!$B$1:$AI$720,MATCH(Z$2,'Tillförd energi'!$B$1:$AQ$1,0),FALSE)</f>
        <v>0</v>
      </c>
      <c r="AA21">
        <f>VLOOKUP($B21,'Tillförd energi'!$B$1:$AI$720,MATCH(AA$2,'Tillförd energi'!$B$1:$AQ$1,0),FALSE)</f>
        <v>0</v>
      </c>
      <c r="AB21">
        <f>VLOOKUP($B21,'Tillförd energi'!$B$1:$AI$720,MATCH(AB$2,'Tillförd energi'!$B$1:$AQ$1,0),FALSE)</f>
        <v>0</v>
      </c>
      <c r="AC21">
        <f>VLOOKUP($B21,'Tillförd energi'!$B$1:$AI$720,MATCH(AC$2,'Tillförd energi'!$B$1:$AQ$1,0),FALSE)</f>
        <v>0</v>
      </c>
      <c r="AD21">
        <f>VLOOKUP($B21,'Tillförd energi'!$B$1:$AI$720,MATCH(AD$2,'Tillförd energi'!$B$1:$AQ$1,0),FALSE)</f>
        <v>0</v>
      </c>
      <c r="AE21">
        <f>VLOOKUP($B21,'Tillförd energi'!$B$1:$AI$720,MATCH(AE$2,'Tillförd energi'!$B$1:$AQ$1,0),FALSE)</f>
        <v>0</v>
      </c>
      <c r="AF21">
        <f>VLOOKUP($B21,'Tillförd energi'!$B$1:$AI$720,MATCH(AF$2,'Tillförd energi'!$B$1:$AQ$1,0),FALSE)</f>
        <v>9.7000000000000003E-2</v>
      </c>
      <c r="AG21">
        <f>IFERROR(VLOOKUP(B21,Miljö!$B$1:$AC$600,MATCH("Köpt mängd produktionsspecifik fjärrvärme:",Miljö!$B$1:$AC$1,0),FALSE)/1,0)</f>
        <v>0</v>
      </c>
      <c r="AI21">
        <f t="shared" si="0"/>
        <v>5.3270000000000008</v>
      </c>
      <c r="AJ21">
        <f>IF(ISERROR(1/VLOOKUP($B21,Leveranser!$B$1:$S$500,MATCH("såld värme (gwh)",Leveranser!$B$1:$S$1,0),FALSE)),"",VLOOKUP($B21,Leveranser!$B$1:$S$500,MATCH("såld värme (gwh)",Leveranser!$B$1:$S$1,0),FALSE))</f>
        <v>3.6</v>
      </c>
      <c r="AM21" t="str">
        <f>IF(B21&lt;&gt;"",IF(VLOOKUP($B21,Totalt!$B$1:$AQ$554,MATCH("Kvalitetsgranskad:",Totalt!$B$1:$AQ$1,0),FALSE)="ja",VLOOKUP($B21,Miljö!$B$1:$AG$479,MATCH(AM$2,Miljö!$B$1:$AK$1,0),FALSE),""),"")</f>
        <v>Ja</v>
      </c>
      <c r="AN21" t="str">
        <f>IF(AM21="ja",VLOOKUP($B21,Miljö!$B$1:$J$479,MATCH("Typ av ursprungsspecificerad el   (Om inget värde anges används Nordisk residualmix, se inforuta) ()",Miljö!$B$1:$J$1,0),FALSE),IF(AM21="nej","Nordisk residualel",""))</f>
        <v>'Kärnkraft Sverige Förnybar el'</v>
      </c>
      <c r="AO21">
        <f>IF(AM21="","",VLOOKUP($B21,Miljö!$B$1:$J$479,MATCH("Fossilandel för ursprungspecificerad el ()",Miljö!$B$1:$J$1,0),FALSE))</f>
        <v>0</v>
      </c>
      <c r="AP21">
        <f>IF(AM21="","",IFERROR(VLOOKUP($B21,Miljö!$B$1:$J$479,MATCH("Kärnkraftsandel för ursprungsspecificerad el ()",Miljö!$B$1:$J$1,0),FALSE)/1,0))</f>
        <v>1</v>
      </c>
      <c r="AQ21">
        <f t="shared" si="1"/>
        <v>0</v>
      </c>
      <c r="AS21" t="str">
        <f t="shared" si="2"/>
        <v>Nej</v>
      </c>
      <c r="AT21" t="str">
        <f>IF(AS21="ja",VLOOKUP($B21,Miljö!$B$1:$P$500,MATCH("Fossil andel i procent (%)",Miljö!$B$1:$P$1,0),FALSE)/100,"")</f>
        <v/>
      </c>
      <c r="AV21" t="str">
        <f t="shared" si="3"/>
        <v>Nej</v>
      </c>
      <c r="AW21" t="str">
        <f>IF(AV21="ja",VLOOKUP($B21,'Egen hetvattenprod'!$B$1:$AO$500,MATCH("Värmekälla till värmepumpar ()",'Egen hetvattenprod'!$B$1:$AO$1,0),FALSE),"")</f>
        <v/>
      </c>
      <c r="AY21" t="str">
        <f t="shared" si="4"/>
        <v>Nej</v>
      </c>
      <c r="AZ21" s="115" t="str">
        <f>IF($AY21="ja",(VLOOKUP($B21,'Egen hetvattenprod'!$B$1:$BX$550,MATCH(AZ$2,'Egen hetvattenprod'!$B$1:$BX$1,0),FALSE)+VLOOKUP($B21,Kraftvärmeprod!$B$1:$BX$550,MATCH(AZ$2,Kraftvärmeprod!$B$1:$BX$1,0),FALSE))/$AC21,"")</f>
        <v/>
      </c>
      <c r="BA21" s="115" t="str">
        <f>IF($AY21="ja",(VLOOKUP($B21,'Egen hetvattenprod'!$B$1:$BX$550,MATCH(BA$2,'Egen hetvattenprod'!$B$1:$BX$1,0),FALSE)+VLOOKUP($B21,Kraftvärmeprod!$B$1:$BX$550,MATCH(BA$2,Kraftvärmeprod!$B$1:$BX$1,0),FALSE))/$AC21,"")</f>
        <v/>
      </c>
      <c r="BB21" s="115" t="str">
        <f>IF($AY21="ja",(VLOOKUP($B21,'Egen hetvattenprod'!$B$1:$BX$550,MATCH(BB$2,'Egen hetvattenprod'!$B$1:$BX$1,0),FALSE)+VLOOKUP($B21,Kraftvärmeprod!$B$1:$BX$550,MATCH(BB$2,Kraftvärmeprod!$B$1:$BX$1,0),FALSE))/$AC21,"")</f>
        <v/>
      </c>
      <c r="BC21" s="115" t="str">
        <f>IF($AY21="ja",(VLOOKUP($B21,'Egen hetvattenprod'!$B$1:$BX$550,MATCH(BC$2,'Egen hetvattenprod'!$B$1:$BX$1,0),FALSE)+VLOOKUP($B21,Kraftvärmeprod!$B$1:$BX$550,MATCH(BC$2,Kraftvärmeprod!$B$1:$BX$1,0),FALSE))/$AC21,"")</f>
        <v/>
      </c>
      <c r="BD21" s="115" t="str">
        <f>IF($AY21="ja",(VLOOKUP($B21,'Egen hetvattenprod'!$B$1:$BX$550,MATCH(BD$2,'Egen hetvattenprod'!$B$1:$BX$1,0),FALSE)+VLOOKUP($B21,Kraftvärmeprod!$B$1:$BX$550,MATCH(BD$2,Kraftvärmeprod!$B$1:$BX$1,0),FALSE))/$AC21,"")</f>
        <v/>
      </c>
      <c r="BF21" t="str">
        <f t="shared" si="5"/>
        <v>Nej</v>
      </c>
      <c r="BG21" t="str">
        <f>IF($BF21="ja",VLOOKUP($B21,'Egen hetvattenprod'!$B$1:$BX$550,MATCH("Andelen klimatgaser med fossilt ursprung för avfall ()",'Egen hetvattenprod'!$B$1:$BX$1,0),FALSE),"")</f>
        <v/>
      </c>
      <c r="BH21" t="str">
        <f>IF($BF21="ja",VLOOKUP($B21,Kraftvärmeprod!$B$1:$BX$550,MATCH("Andelen klimatgaser med fossilt ursprung för avfall ()",Kraftvärmeprod!$B$1:$BX$1,0),FALSE),"")</f>
        <v/>
      </c>
      <c r="BI21" t="str">
        <f>IF($BF21="ja",VLOOKUP($B21,'Egen hetvattenprod'!$B$1:$BX$550,MATCH("Avfall (GWh)",'Egen hetvattenprod'!$B$1:$BX$1,0),FALSE),"")</f>
        <v/>
      </c>
      <c r="BJ21" t="str">
        <f>IF($BF21="ja",VLOOKUP($B21,'Slutlig allokering kvv'!$B$1:$BX$550,MATCH("Avfall (GWh)",'Slutlig allokering kvv'!$B$1:$BX$1,0),FALSE),"")</f>
        <v/>
      </c>
      <c r="BK21" t="str">
        <f>IF($BF21="ja",VLOOKUP($B21,'Köpt hetvatten'!$B$1:$BX$550,MATCH("Avfall i köpt hetvatten",'Köpt hetvatten'!$B$1:$BX$1,0),FALSE),"")</f>
        <v/>
      </c>
      <c r="BL21" t="str">
        <f>IF($BF21="ja",VLOOKUP($B21,'Egen hetvattenprod'!$B$1:$BX$550,MATCH("Värde enligt ovan. (%)",'Egen hetvattenprod'!$B$1:$BX$1,0),FALSE),"")</f>
        <v/>
      </c>
      <c r="BM21" t="str">
        <f>IF($BF21="ja",VLOOKUP($B21,Kraftvärmeprod!$B$1:$BX$550,MATCH("Värde enligt ovan. (%)",Kraftvärmeprod!$B$1:$BX$1,0),FALSE),"")</f>
        <v/>
      </c>
      <c r="BQ21" t="str">
        <f>IF($BF21="ja",VLOOKUP($B21,'Egen hetvattenprod'!$B$1:$BX$550,MATCH("Tillförd olja (fossil) vid avfallsförbränning (GWh)",'Egen hetvattenprod'!$B$1:$BX$1,0),FALSE),"")</f>
        <v/>
      </c>
      <c r="BR21" t="str">
        <f>IF($BF21="ja",VLOOKUP($B21,Kraftvärmeprod!$B$1:$BX$550,MATCH("Tillförd olja (fossil) vid avfallsförbränning (GWh)",Kraftvärmeprod!$B$1:$BX$1,0),FALSE),"")</f>
        <v/>
      </c>
    </row>
    <row r="22" spans="1:70">
      <c r="A22" t="s">
        <v>43</v>
      </c>
      <c r="B22" t="s">
        <v>44</v>
      </c>
      <c r="C22">
        <f>VLOOKUP($B22,'Tillförd energi'!$B$1:$AI$720,MATCH(C$2,'Tillförd energi'!$B$1:$AQ$1,0),FALSE)</f>
        <v>0</v>
      </c>
      <c r="D22">
        <f>VLOOKUP($B22,'Tillförd energi'!$B$1:$AI$720,MATCH(D$2,'Tillförd energi'!$B$1:$AQ$1,0),FALSE)</f>
        <v>0</v>
      </c>
      <c r="E22">
        <f>VLOOKUP($B22,'Tillförd energi'!$B$1:$AI$720,MATCH(E$2,'Tillförd energi'!$B$1:$AQ$1,0),FALSE)</f>
        <v>0</v>
      </c>
      <c r="F22">
        <f>VLOOKUP($B22,'Tillförd energi'!$B$1:$AI$720,MATCH(F$2,'Tillförd energi'!$B$1:$AQ$1,0),FALSE)</f>
        <v>0</v>
      </c>
      <c r="G22">
        <f>VLOOKUP($B22,'Tillförd energi'!$B$1:$AI$720,MATCH(G$2,'Tillförd energi'!$B$1:$AQ$1,0),FALSE)</f>
        <v>0</v>
      </c>
      <c r="H22">
        <f>VLOOKUP($B22,'Tillförd energi'!$B$1:$AI$720,MATCH(H$2,'Tillförd energi'!$B$1:$AQ$1,0),FALSE)</f>
        <v>0</v>
      </c>
      <c r="I22">
        <f>VLOOKUP($B22,'Tillförd energi'!$B$1:$AI$720,MATCH(I$2,'Tillförd energi'!$B$1:$AQ$1,0),FALSE)</f>
        <v>0</v>
      </c>
      <c r="J22">
        <f>VLOOKUP($B22,'Tillförd energi'!$B$1:$AI$720,MATCH(J$2,'Tillförd energi'!$B$1:$AQ$1,0),FALSE)</f>
        <v>0</v>
      </c>
      <c r="K22">
        <f>VLOOKUP($B22,'Tillförd energi'!$B$1:$AI$720,MATCH(K$2,'Tillförd energi'!$B$1:$AQ$1,0),FALSE)</f>
        <v>0</v>
      </c>
      <c r="L22">
        <f>VLOOKUP($B22,'Tillförd energi'!$B$1:$AI$720,MATCH(L$2,'Tillförd energi'!$B$1:$AQ$1,0),FALSE)</f>
        <v>0</v>
      </c>
      <c r="M22">
        <f>VLOOKUP($B22,'Tillförd energi'!$B$1:$AI$720,MATCH(M$2,'Tillförd energi'!$B$1:$AQ$1,0),FALSE)</f>
        <v>0</v>
      </c>
      <c r="N22">
        <f>VLOOKUP($B22,'Tillförd energi'!$B$1:$AI$720,MATCH(N$2,'Tillförd energi'!$B$1:$AQ$1,0),FALSE)</f>
        <v>0</v>
      </c>
      <c r="O22">
        <f>VLOOKUP($B22,'Tillförd energi'!$B$1:$AI$720,MATCH(O$2,'Tillförd energi'!$B$1:$AQ$1,0),FALSE)</f>
        <v>0</v>
      </c>
      <c r="P22">
        <f>VLOOKUP($B22,'Tillförd energi'!$B$1:$AI$720,MATCH(P$2,'Tillförd energi'!$B$1:$AQ$1,0),FALSE)</f>
        <v>0</v>
      </c>
      <c r="Q22">
        <f>VLOOKUP($B22,'Tillförd energi'!$B$1:$AI$720,MATCH(Q$2,'Tillförd energi'!$B$1:$AQ$1,0),FALSE)</f>
        <v>0</v>
      </c>
      <c r="R22">
        <f>VLOOKUP($B22,'Tillförd energi'!$B$1:$AI$720,MATCH(R$2,'Tillförd energi'!$B$1:$AQ$1,0),FALSE)</f>
        <v>0.57799999999999996</v>
      </c>
      <c r="S22">
        <f>VLOOKUP($B22,'Tillförd energi'!$B$1:$AI$720,MATCH(S$2,'Tillförd energi'!$B$1:$AQ$1,0),FALSE)</f>
        <v>0</v>
      </c>
      <c r="T22">
        <f>VLOOKUP($B22,'Tillförd energi'!$B$1:$AI$720,MATCH(T$2,'Tillförd energi'!$B$1:$AQ$1,0),FALSE)</f>
        <v>0</v>
      </c>
      <c r="U22">
        <f>VLOOKUP($B22,'Tillförd energi'!$B$1:$AI$720,MATCH(U$2,'Tillförd energi'!$B$1:$AQ$1,0),FALSE)</f>
        <v>0</v>
      </c>
      <c r="V22">
        <f>VLOOKUP($B22,'Tillförd energi'!$B$1:$AI$720,MATCH(V$2,'Tillförd energi'!$B$1:$AQ$1,0),FALSE)</f>
        <v>0</v>
      </c>
      <c r="W22">
        <f>VLOOKUP($B22,'Tillförd energi'!$B$1:$AI$720,MATCH(W$2,'Tillförd energi'!$B$1:$AQ$1,0),FALSE)</f>
        <v>8.9999999999999993E-3</v>
      </c>
      <c r="X22">
        <f>VLOOKUP($B22,'Tillförd energi'!$B$1:$AI$720,MATCH(X$2,'Tillförd energi'!$B$1:$AQ$1,0),FALSE)</f>
        <v>0</v>
      </c>
      <c r="Y22">
        <f>VLOOKUP($B22,'Tillförd energi'!$B$1:$AI$720,MATCH(Y$2,'Tillförd energi'!$B$1:$AQ$1,0),FALSE)</f>
        <v>0</v>
      </c>
      <c r="Z22">
        <f>VLOOKUP($B22,'Tillförd energi'!$B$1:$AI$720,MATCH(Z$2,'Tillförd energi'!$B$1:$AQ$1,0),FALSE)</f>
        <v>0</v>
      </c>
      <c r="AA22">
        <f>VLOOKUP($B22,'Tillförd energi'!$B$1:$AI$720,MATCH(AA$2,'Tillförd energi'!$B$1:$AQ$1,0),FALSE)</f>
        <v>0</v>
      </c>
      <c r="AB22">
        <f>VLOOKUP($B22,'Tillförd energi'!$B$1:$AI$720,MATCH(AB$2,'Tillförd energi'!$B$1:$AQ$1,0),FALSE)</f>
        <v>0</v>
      </c>
      <c r="AC22">
        <f>VLOOKUP($B22,'Tillförd energi'!$B$1:$AI$720,MATCH(AC$2,'Tillförd energi'!$B$1:$AQ$1,0),FALSE)</f>
        <v>0</v>
      </c>
      <c r="AD22">
        <f>VLOOKUP($B22,'Tillförd energi'!$B$1:$AI$720,MATCH(AD$2,'Tillförd energi'!$B$1:$AQ$1,0),FALSE)</f>
        <v>0</v>
      </c>
      <c r="AE22">
        <f>VLOOKUP($B22,'Tillförd energi'!$B$1:$AI$720,MATCH(AE$2,'Tillförd energi'!$B$1:$AQ$1,0),FALSE)</f>
        <v>0</v>
      </c>
      <c r="AF22">
        <f>VLOOKUP($B22,'Tillförd energi'!$B$1:$AI$720,MATCH(AF$2,'Tillförd energi'!$B$1:$AQ$1,0),FALSE)</f>
        <v>1.2E-2</v>
      </c>
      <c r="AG22">
        <f>IFERROR(VLOOKUP(B22,Miljö!$B$1:$AC$600,MATCH("Köpt mängd produktionsspecifik fjärrvärme:",Miljö!$B$1:$AC$1,0),FALSE)/1,0)</f>
        <v>0</v>
      </c>
      <c r="AI22">
        <f t="shared" si="0"/>
        <v>0.59899999999999998</v>
      </c>
      <c r="AJ22">
        <f>IF(ISERROR(1/VLOOKUP($B22,Leveranser!$B$1:$S$500,MATCH("såld värme (gwh)",Leveranser!$B$1:$S$1,0),FALSE)),"",VLOOKUP($B22,Leveranser!$B$1:$S$500,MATCH("såld värme (gwh)",Leveranser!$B$1:$S$1,0),FALSE))</f>
        <v>0.38700000000000001</v>
      </c>
      <c r="AM22" t="str">
        <f>IF(B22&lt;&gt;"",IF(VLOOKUP($B22,Totalt!$B$1:$AQ$554,MATCH("Kvalitetsgranskad:",Totalt!$B$1:$AQ$1,0),FALSE)="ja",VLOOKUP($B22,Miljö!$B$1:$AG$479,MATCH(AM$2,Miljö!$B$1:$AK$1,0),FALSE),""),"")</f>
        <v>Ja</v>
      </c>
      <c r="AN22" t="str">
        <f>IF(AM22="ja",VLOOKUP($B22,Miljö!$B$1:$J$479,MATCH("Typ av ursprungsspecificerad el   (Om inget värde anges används Nordisk residualmix, se inforuta) ()",Miljö!$B$1:$J$1,0),FALSE),IF(AM22="nej","Nordisk residualel",""))</f>
        <v>'Förnybar el "guarantee of origin"'</v>
      </c>
      <c r="AO22">
        <f>IF(AM22="","",VLOOKUP($B22,Miljö!$B$1:$J$479,MATCH("Fossilandel för ursprungspecificerad el ()",Miljö!$B$1:$J$1,0),FALSE))</f>
        <v>0</v>
      </c>
      <c r="AP22">
        <f>IF(AM22="","",IFERROR(VLOOKUP($B22,Miljö!$B$1:$J$479,MATCH("Kärnkraftsandel för ursprungsspecificerad el ()",Miljö!$B$1:$J$1,0),FALSE)/1,0))</f>
        <v>0</v>
      </c>
      <c r="AQ22">
        <f t="shared" si="1"/>
        <v>1</v>
      </c>
      <c r="AS22" t="str">
        <f t="shared" si="2"/>
        <v>Nej</v>
      </c>
      <c r="AT22" t="str">
        <f>IF(AS22="ja",VLOOKUP($B22,Miljö!$B$1:$P$500,MATCH("Fossil andel i procent (%)",Miljö!$B$1:$P$1,0),FALSE)/100,"")</f>
        <v/>
      </c>
      <c r="AV22" t="str">
        <f t="shared" si="3"/>
        <v>Nej</v>
      </c>
      <c r="AW22" t="str">
        <f>IF(AV22="ja",VLOOKUP($B22,'Egen hetvattenprod'!$B$1:$AO$500,MATCH("Värmekälla till värmepumpar ()",'Egen hetvattenprod'!$B$1:$AO$1,0),FALSE),"")</f>
        <v/>
      </c>
      <c r="AY22" t="str">
        <f t="shared" si="4"/>
        <v>Nej</v>
      </c>
      <c r="AZ22" s="115" t="str">
        <f>IF($AY22="ja",(VLOOKUP($B22,'Egen hetvattenprod'!$B$1:$BX$550,MATCH(AZ$2,'Egen hetvattenprod'!$B$1:$BX$1,0),FALSE)+VLOOKUP($B22,Kraftvärmeprod!$B$1:$BX$550,MATCH(AZ$2,Kraftvärmeprod!$B$1:$BX$1,0),FALSE))/$AC22,"")</f>
        <v/>
      </c>
      <c r="BA22" s="115" t="str">
        <f>IF($AY22="ja",(VLOOKUP($B22,'Egen hetvattenprod'!$B$1:$BX$550,MATCH(BA$2,'Egen hetvattenprod'!$B$1:$BX$1,0),FALSE)+VLOOKUP($B22,Kraftvärmeprod!$B$1:$BX$550,MATCH(BA$2,Kraftvärmeprod!$B$1:$BX$1,0),FALSE))/$AC22,"")</f>
        <v/>
      </c>
      <c r="BB22" s="115" t="str">
        <f>IF($AY22="ja",(VLOOKUP($B22,'Egen hetvattenprod'!$B$1:$BX$550,MATCH(BB$2,'Egen hetvattenprod'!$B$1:$BX$1,0),FALSE)+VLOOKUP($B22,Kraftvärmeprod!$B$1:$BX$550,MATCH(BB$2,Kraftvärmeprod!$B$1:$BX$1,0),FALSE))/$AC22,"")</f>
        <v/>
      </c>
      <c r="BC22" s="115" t="str">
        <f>IF($AY22="ja",(VLOOKUP($B22,'Egen hetvattenprod'!$B$1:$BX$550,MATCH(BC$2,'Egen hetvattenprod'!$B$1:$BX$1,0),FALSE)+VLOOKUP($B22,Kraftvärmeprod!$B$1:$BX$550,MATCH(BC$2,Kraftvärmeprod!$B$1:$BX$1,0),FALSE))/$AC22,"")</f>
        <v/>
      </c>
      <c r="BD22" s="115" t="str">
        <f>IF($AY22="ja",(VLOOKUP($B22,'Egen hetvattenprod'!$B$1:$BX$550,MATCH(BD$2,'Egen hetvattenprod'!$B$1:$BX$1,0),FALSE)+VLOOKUP($B22,Kraftvärmeprod!$B$1:$BX$550,MATCH(BD$2,Kraftvärmeprod!$B$1:$BX$1,0),FALSE))/$AC22,"")</f>
        <v/>
      </c>
      <c r="BF22" t="str">
        <f t="shared" si="5"/>
        <v>Nej</v>
      </c>
      <c r="BG22" t="str">
        <f>IF($BF22="ja",VLOOKUP($B22,'Egen hetvattenprod'!$B$1:$BX$550,MATCH("Andelen klimatgaser med fossilt ursprung för avfall ()",'Egen hetvattenprod'!$B$1:$BX$1,0),FALSE),"")</f>
        <v/>
      </c>
      <c r="BH22" t="str">
        <f>IF($BF22="ja",VLOOKUP($B22,Kraftvärmeprod!$B$1:$BX$550,MATCH("Andelen klimatgaser med fossilt ursprung för avfall ()",Kraftvärmeprod!$B$1:$BX$1,0),FALSE),"")</f>
        <v/>
      </c>
      <c r="BI22" t="str">
        <f>IF($BF22="ja",VLOOKUP($B22,'Egen hetvattenprod'!$B$1:$BX$550,MATCH("Avfall (GWh)",'Egen hetvattenprod'!$B$1:$BX$1,0),FALSE),"")</f>
        <v/>
      </c>
      <c r="BJ22" t="str">
        <f>IF($BF22="ja",VLOOKUP($B22,'Slutlig allokering kvv'!$B$1:$BX$550,MATCH("Avfall (GWh)",'Slutlig allokering kvv'!$B$1:$BX$1,0),FALSE),"")</f>
        <v/>
      </c>
      <c r="BK22" t="str">
        <f>IF($BF22="ja",VLOOKUP($B22,'Köpt hetvatten'!$B$1:$BX$550,MATCH("Avfall i köpt hetvatten",'Köpt hetvatten'!$B$1:$BX$1,0),FALSE),"")</f>
        <v/>
      </c>
      <c r="BL22" t="str">
        <f>IF($BF22="ja",VLOOKUP($B22,'Egen hetvattenprod'!$B$1:$BX$550,MATCH("Värde enligt ovan. (%)",'Egen hetvattenprod'!$B$1:$BX$1,0),FALSE),"")</f>
        <v/>
      </c>
      <c r="BM22" t="str">
        <f>IF($BF22="ja",VLOOKUP($B22,Kraftvärmeprod!$B$1:$BX$550,MATCH("Värde enligt ovan. (%)",Kraftvärmeprod!$B$1:$BX$1,0),FALSE),"")</f>
        <v/>
      </c>
      <c r="BQ22" t="str">
        <f>IF($BF22="ja",VLOOKUP($B22,'Egen hetvattenprod'!$B$1:$BX$550,MATCH("Tillförd olja (fossil) vid avfallsförbränning (GWh)",'Egen hetvattenprod'!$B$1:$BX$1,0),FALSE),"")</f>
        <v/>
      </c>
      <c r="BR22" t="str">
        <f>IF($BF22="ja",VLOOKUP($B22,Kraftvärmeprod!$B$1:$BX$550,MATCH("Tillförd olja (fossil) vid avfallsförbränning (GWh)",Kraftvärmeprod!$B$1:$BX$1,0),FALSE),"")</f>
        <v/>
      </c>
    </row>
    <row r="23" spans="1:70">
      <c r="A23" t="s">
        <v>43</v>
      </c>
      <c r="B23" t="s">
        <v>45</v>
      </c>
      <c r="C23">
        <f>VLOOKUP($B23,'Tillförd energi'!$B$1:$AI$720,MATCH(C$2,'Tillförd energi'!$B$1:$AQ$1,0),FALSE)</f>
        <v>0</v>
      </c>
      <c r="D23">
        <f>VLOOKUP($B23,'Tillförd energi'!$B$1:$AI$720,MATCH(D$2,'Tillförd energi'!$B$1:$AQ$1,0),FALSE)</f>
        <v>0</v>
      </c>
      <c r="E23">
        <f>VLOOKUP($B23,'Tillförd energi'!$B$1:$AI$720,MATCH(E$2,'Tillförd energi'!$B$1:$AQ$1,0),FALSE)</f>
        <v>0</v>
      </c>
      <c r="F23">
        <f>VLOOKUP($B23,'Tillförd energi'!$B$1:$AI$720,MATCH(F$2,'Tillförd energi'!$B$1:$AQ$1,0),FALSE)</f>
        <v>0</v>
      </c>
      <c r="G23">
        <f>VLOOKUP($B23,'Tillförd energi'!$B$1:$AI$720,MATCH(G$2,'Tillförd energi'!$B$1:$AQ$1,0),FALSE)</f>
        <v>0</v>
      </c>
      <c r="H23">
        <f>VLOOKUP($B23,'Tillförd energi'!$B$1:$AI$720,MATCH(H$2,'Tillförd energi'!$B$1:$AQ$1,0),FALSE)</f>
        <v>0</v>
      </c>
      <c r="I23">
        <f>VLOOKUP($B23,'Tillförd energi'!$B$1:$AI$720,MATCH(I$2,'Tillförd energi'!$B$1:$AQ$1,0),FALSE)</f>
        <v>0</v>
      </c>
      <c r="J23">
        <f>VLOOKUP($B23,'Tillförd energi'!$B$1:$AI$720,MATCH(J$2,'Tillförd energi'!$B$1:$AQ$1,0),FALSE)</f>
        <v>0</v>
      </c>
      <c r="K23">
        <f>VLOOKUP($B23,'Tillförd energi'!$B$1:$AI$720,MATCH(K$2,'Tillförd energi'!$B$1:$AQ$1,0),FALSE)</f>
        <v>0</v>
      </c>
      <c r="L23">
        <f>VLOOKUP($B23,'Tillförd energi'!$B$1:$AI$720,MATCH(L$2,'Tillförd energi'!$B$1:$AQ$1,0),FALSE)</f>
        <v>0</v>
      </c>
      <c r="M23">
        <f>VLOOKUP($B23,'Tillförd energi'!$B$1:$AI$720,MATCH(M$2,'Tillförd energi'!$B$1:$AQ$1,0),FALSE)</f>
        <v>0</v>
      </c>
      <c r="N23">
        <f>VLOOKUP($B23,'Tillförd energi'!$B$1:$AI$720,MATCH(N$2,'Tillförd energi'!$B$1:$AQ$1,0),FALSE)</f>
        <v>0</v>
      </c>
      <c r="O23">
        <f>VLOOKUP($B23,'Tillförd energi'!$B$1:$AI$720,MATCH(O$2,'Tillförd energi'!$B$1:$AQ$1,0),FALSE)</f>
        <v>0</v>
      </c>
      <c r="P23">
        <f>VLOOKUP($B23,'Tillförd energi'!$B$1:$AI$720,MATCH(P$2,'Tillförd energi'!$B$1:$AQ$1,0),FALSE)</f>
        <v>0</v>
      </c>
      <c r="Q23">
        <f>VLOOKUP($B23,'Tillförd energi'!$B$1:$AI$720,MATCH(Q$2,'Tillförd energi'!$B$1:$AQ$1,0),FALSE)</f>
        <v>0</v>
      </c>
      <c r="R23">
        <f>VLOOKUP($B23,'Tillförd energi'!$B$1:$AI$720,MATCH(R$2,'Tillförd energi'!$B$1:$AQ$1,0),FALSE)</f>
        <v>6.476</v>
      </c>
      <c r="S23">
        <f>VLOOKUP($B23,'Tillförd energi'!$B$1:$AI$720,MATCH(S$2,'Tillförd energi'!$B$1:$AQ$1,0),FALSE)</f>
        <v>0</v>
      </c>
      <c r="T23">
        <f>VLOOKUP($B23,'Tillförd energi'!$B$1:$AI$720,MATCH(T$2,'Tillförd energi'!$B$1:$AQ$1,0),FALSE)</f>
        <v>0</v>
      </c>
      <c r="U23">
        <f>VLOOKUP($B23,'Tillförd energi'!$B$1:$AI$720,MATCH(U$2,'Tillförd energi'!$B$1:$AQ$1,0),FALSE)</f>
        <v>0</v>
      </c>
      <c r="V23">
        <f>VLOOKUP($B23,'Tillförd energi'!$B$1:$AI$720,MATCH(V$2,'Tillförd energi'!$B$1:$AQ$1,0),FALSE)</f>
        <v>0</v>
      </c>
      <c r="W23">
        <f>VLOOKUP($B23,'Tillförd energi'!$B$1:$AI$720,MATCH(W$2,'Tillförd energi'!$B$1:$AQ$1,0),FALSE)</f>
        <v>9.2999999999999999E-2</v>
      </c>
      <c r="X23">
        <f>VLOOKUP($B23,'Tillförd energi'!$B$1:$AI$720,MATCH(X$2,'Tillförd energi'!$B$1:$AQ$1,0),FALSE)</f>
        <v>0</v>
      </c>
      <c r="Y23">
        <f>VLOOKUP($B23,'Tillförd energi'!$B$1:$AI$720,MATCH(Y$2,'Tillförd energi'!$B$1:$AQ$1,0),FALSE)</f>
        <v>0</v>
      </c>
      <c r="Z23">
        <f>VLOOKUP($B23,'Tillförd energi'!$B$1:$AI$720,MATCH(Z$2,'Tillförd energi'!$B$1:$AQ$1,0),FALSE)</f>
        <v>0</v>
      </c>
      <c r="AA23">
        <f>VLOOKUP($B23,'Tillförd energi'!$B$1:$AI$720,MATCH(AA$2,'Tillförd energi'!$B$1:$AQ$1,0),FALSE)</f>
        <v>0</v>
      </c>
      <c r="AB23">
        <f>VLOOKUP($B23,'Tillförd energi'!$B$1:$AI$720,MATCH(AB$2,'Tillförd energi'!$B$1:$AQ$1,0),FALSE)</f>
        <v>0</v>
      </c>
      <c r="AC23">
        <f>VLOOKUP($B23,'Tillförd energi'!$B$1:$AI$720,MATCH(AC$2,'Tillförd energi'!$B$1:$AQ$1,0),FALSE)</f>
        <v>0</v>
      </c>
      <c r="AD23">
        <f>VLOOKUP($B23,'Tillförd energi'!$B$1:$AI$720,MATCH(AD$2,'Tillförd energi'!$B$1:$AQ$1,0),FALSE)</f>
        <v>0</v>
      </c>
      <c r="AE23">
        <f>VLOOKUP($B23,'Tillförd energi'!$B$1:$AI$720,MATCH(AE$2,'Tillförd energi'!$B$1:$AQ$1,0),FALSE)</f>
        <v>0</v>
      </c>
      <c r="AF23">
        <f>VLOOKUP($B23,'Tillförd energi'!$B$1:$AI$720,MATCH(AF$2,'Tillförd energi'!$B$1:$AQ$1,0),FALSE)</f>
        <v>0.12</v>
      </c>
      <c r="AG23">
        <f>IFERROR(VLOOKUP(B23,Miljö!$B$1:$AC$600,MATCH("Köpt mängd produktionsspecifik fjärrvärme:",Miljö!$B$1:$AC$1,0),FALSE)/1,0)</f>
        <v>0</v>
      </c>
      <c r="AI23">
        <f t="shared" si="0"/>
        <v>6.6890000000000001</v>
      </c>
      <c r="AJ23">
        <f>IF(ISERROR(1/VLOOKUP($B23,Leveranser!$B$1:$S$500,MATCH("såld värme (gwh)",Leveranser!$B$1:$S$1,0),FALSE)),"",VLOOKUP($B23,Leveranser!$B$1:$S$500,MATCH("såld värme (gwh)",Leveranser!$B$1:$S$1,0),FALSE))</f>
        <v>4.7919999999999998</v>
      </c>
      <c r="AM23" t="str">
        <f>IF(B23&lt;&gt;"",IF(VLOOKUP($B23,Totalt!$B$1:$AQ$554,MATCH("Kvalitetsgranskad:",Totalt!$B$1:$AQ$1,0),FALSE)="ja",VLOOKUP($B23,Miljö!$B$1:$AG$479,MATCH(AM$2,Miljö!$B$1:$AK$1,0),FALSE),""),"")</f>
        <v>Ja</v>
      </c>
      <c r="AN23" t="str">
        <f>IF(AM23="ja",VLOOKUP($B23,Miljö!$B$1:$J$479,MATCH("Typ av ursprungsspecificerad el   (Om inget värde anges används Nordisk residualmix, se inforuta) ()",Miljö!$B$1:$J$1,0),FALSE),IF(AM23="nej","Nordisk residualel",""))</f>
        <v>'Förnybar el "guarantee of origin"'</v>
      </c>
      <c r="AO23">
        <f>IF(AM23="","",VLOOKUP($B23,Miljö!$B$1:$J$479,MATCH("Fossilandel för ursprungspecificerad el ()",Miljö!$B$1:$J$1,0),FALSE))</f>
        <v>0</v>
      </c>
      <c r="AP23">
        <f>IF(AM23="","",IFERROR(VLOOKUP($B23,Miljö!$B$1:$J$479,MATCH("Kärnkraftsandel för ursprungsspecificerad el ()",Miljö!$B$1:$J$1,0),FALSE)/1,0))</f>
        <v>0</v>
      </c>
      <c r="AQ23">
        <f t="shared" si="1"/>
        <v>1</v>
      </c>
      <c r="AS23" t="str">
        <f t="shared" si="2"/>
        <v>Nej</v>
      </c>
      <c r="AT23" t="str">
        <f>IF(AS23="ja",VLOOKUP($B23,Miljö!$B$1:$P$500,MATCH("Fossil andel i procent (%)",Miljö!$B$1:$P$1,0),FALSE)/100,"")</f>
        <v/>
      </c>
      <c r="AV23" t="str">
        <f t="shared" si="3"/>
        <v>Nej</v>
      </c>
      <c r="AW23" t="str">
        <f>IF(AV23="ja",VLOOKUP($B23,'Egen hetvattenprod'!$B$1:$AO$500,MATCH("Värmekälla till värmepumpar ()",'Egen hetvattenprod'!$B$1:$AO$1,0),FALSE),"")</f>
        <v/>
      </c>
      <c r="AY23" t="str">
        <f t="shared" si="4"/>
        <v>Nej</v>
      </c>
      <c r="AZ23" s="115" t="str">
        <f>IF($AY23="ja",(VLOOKUP($B23,'Egen hetvattenprod'!$B$1:$BX$550,MATCH(AZ$2,'Egen hetvattenprod'!$B$1:$BX$1,0),FALSE)+VLOOKUP($B23,Kraftvärmeprod!$B$1:$BX$550,MATCH(AZ$2,Kraftvärmeprod!$B$1:$BX$1,0),FALSE))/$AC23,"")</f>
        <v/>
      </c>
      <c r="BA23" s="115" t="str">
        <f>IF($AY23="ja",(VLOOKUP($B23,'Egen hetvattenprod'!$B$1:$BX$550,MATCH(BA$2,'Egen hetvattenprod'!$B$1:$BX$1,0),FALSE)+VLOOKUP($B23,Kraftvärmeprod!$B$1:$BX$550,MATCH(BA$2,Kraftvärmeprod!$B$1:$BX$1,0),FALSE))/$AC23,"")</f>
        <v/>
      </c>
      <c r="BB23" s="115" t="str">
        <f>IF($AY23="ja",(VLOOKUP($B23,'Egen hetvattenprod'!$B$1:$BX$550,MATCH(BB$2,'Egen hetvattenprod'!$B$1:$BX$1,0),FALSE)+VLOOKUP($B23,Kraftvärmeprod!$B$1:$BX$550,MATCH(BB$2,Kraftvärmeprod!$B$1:$BX$1,0),FALSE))/$AC23,"")</f>
        <v/>
      </c>
      <c r="BC23" s="115" t="str">
        <f>IF($AY23="ja",(VLOOKUP($B23,'Egen hetvattenprod'!$B$1:$BX$550,MATCH(BC$2,'Egen hetvattenprod'!$B$1:$BX$1,0),FALSE)+VLOOKUP($B23,Kraftvärmeprod!$B$1:$BX$550,MATCH(BC$2,Kraftvärmeprod!$B$1:$BX$1,0),FALSE))/$AC23,"")</f>
        <v/>
      </c>
      <c r="BD23" s="115" t="str">
        <f>IF($AY23="ja",(VLOOKUP($B23,'Egen hetvattenprod'!$B$1:$BX$550,MATCH(BD$2,'Egen hetvattenprod'!$B$1:$BX$1,0),FALSE)+VLOOKUP($B23,Kraftvärmeprod!$B$1:$BX$550,MATCH(BD$2,Kraftvärmeprod!$B$1:$BX$1,0),FALSE))/$AC23,"")</f>
        <v/>
      </c>
      <c r="BF23" t="str">
        <f t="shared" si="5"/>
        <v>Nej</v>
      </c>
      <c r="BG23" t="str">
        <f>IF($BF23="ja",VLOOKUP($B23,'Egen hetvattenprod'!$B$1:$BX$550,MATCH("Andelen klimatgaser med fossilt ursprung för avfall ()",'Egen hetvattenprod'!$B$1:$BX$1,0),FALSE),"")</f>
        <v/>
      </c>
      <c r="BH23" t="str">
        <f>IF($BF23="ja",VLOOKUP($B23,Kraftvärmeprod!$B$1:$BX$550,MATCH("Andelen klimatgaser med fossilt ursprung för avfall ()",Kraftvärmeprod!$B$1:$BX$1,0),FALSE),"")</f>
        <v/>
      </c>
      <c r="BI23" t="str">
        <f>IF($BF23="ja",VLOOKUP($B23,'Egen hetvattenprod'!$B$1:$BX$550,MATCH("Avfall (GWh)",'Egen hetvattenprod'!$B$1:$BX$1,0),FALSE),"")</f>
        <v/>
      </c>
      <c r="BJ23" t="str">
        <f>IF($BF23="ja",VLOOKUP($B23,'Slutlig allokering kvv'!$B$1:$BX$550,MATCH("Avfall (GWh)",'Slutlig allokering kvv'!$B$1:$BX$1,0),FALSE),"")</f>
        <v/>
      </c>
      <c r="BK23" t="str">
        <f>IF($BF23="ja",VLOOKUP($B23,'Köpt hetvatten'!$B$1:$BX$550,MATCH("Avfall i köpt hetvatten",'Köpt hetvatten'!$B$1:$BX$1,0),FALSE),"")</f>
        <v/>
      </c>
      <c r="BL23" t="str">
        <f>IF($BF23="ja",VLOOKUP($B23,'Egen hetvattenprod'!$B$1:$BX$550,MATCH("Värde enligt ovan. (%)",'Egen hetvattenprod'!$B$1:$BX$1,0),FALSE),"")</f>
        <v/>
      </c>
      <c r="BM23" t="str">
        <f>IF($BF23="ja",VLOOKUP($B23,Kraftvärmeprod!$B$1:$BX$550,MATCH("Värde enligt ovan. (%)",Kraftvärmeprod!$B$1:$BX$1,0),FALSE),"")</f>
        <v/>
      </c>
      <c r="BQ23" t="str">
        <f>IF($BF23="ja",VLOOKUP($B23,'Egen hetvattenprod'!$B$1:$BX$550,MATCH("Tillförd olja (fossil) vid avfallsförbränning (GWh)",'Egen hetvattenprod'!$B$1:$BX$1,0),FALSE),"")</f>
        <v/>
      </c>
      <c r="BR23" t="str">
        <f>IF($BF23="ja",VLOOKUP($B23,Kraftvärmeprod!$B$1:$BX$550,MATCH("Tillförd olja (fossil) vid avfallsförbränning (GWh)",Kraftvärmeprod!$B$1:$BX$1,0),FALSE),"")</f>
        <v/>
      </c>
    </row>
    <row r="24" spans="1:70">
      <c r="A24" t="s">
        <v>43</v>
      </c>
      <c r="B24" t="s">
        <v>46</v>
      </c>
      <c r="C24">
        <f>VLOOKUP($B24,'Tillförd energi'!$B$1:$AI$720,MATCH(C$2,'Tillförd energi'!$B$1:$AQ$1,0),FALSE)</f>
        <v>0</v>
      </c>
      <c r="D24">
        <f>VLOOKUP($B24,'Tillförd energi'!$B$1:$AI$720,MATCH(D$2,'Tillförd energi'!$B$1:$AQ$1,0),FALSE)</f>
        <v>0</v>
      </c>
      <c r="E24">
        <f>VLOOKUP($B24,'Tillförd energi'!$B$1:$AI$720,MATCH(E$2,'Tillförd energi'!$B$1:$AQ$1,0),FALSE)</f>
        <v>0</v>
      </c>
      <c r="F24">
        <f>VLOOKUP($B24,'Tillförd energi'!$B$1:$AI$720,MATCH(F$2,'Tillförd energi'!$B$1:$AQ$1,0),FALSE)</f>
        <v>0</v>
      </c>
      <c r="G24">
        <f>VLOOKUP($B24,'Tillförd energi'!$B$1:$AI$720,MATCH(G$2,'Tillförd energi'!$B$1:$AQ$1,0),FALSE)</f>
        <v>0</v>
      </c>
      <c r="H24">
        <f>VLOOKUP($B24,'Tillförd energi'!$B$1:$AI$720,MATCH(H$2,'Tillförd energi'!$B$1:$AQ$1,0),FALSE)</f>
        <v>0</v>
      </c>
      <c r="I24">
        <f>VLOOKUP($B24,'Tillförd energi'!$B$1:$AI$720,MATCH(I$2,'Tillförd energi'!$B$1:$AQ$1,0),FALSE)</f>
        <v>0</v>
      </c>
      <c r="J24">
        <f>VLOOKUP($B24,'Tillförd energi'!$B$1:$AI$720,MATCH(J$2,'Tillförd energi'!$B$1:$AQ$1,0),FALSE)</f>
        <v>0</v>
      </c>
      <c r="K24">
        <f>VLOOKUP($B24,'Tillförd energi'!$B$1:$AI$720,MATCH(K$2,'Tillförd energi'!$B$1:$AQ$1,0),FALSE)</f>
        <v>0</v>
      </c>
      <c r="L24">
        <f>VLOOKUP($B24,'Tillförd energi'!$B$1:$AI$720,MATCH(L$2,'Tillförd energi'!$B$1:$AQ$1,0),FALSE)</f>
        <v>17.615400000000001</v>
      </c>
      <c r="M24">
        <f>VLOOKUP($B24,'Tillförd energi'!$B$1:$AI$720,MATCH(M$2,'Tillförd energi'!$B$1:$AQ$1,0),FALSE)</f>
        <v>29.007400000000001</v>
      </c>
      <c r="N24">
        <f>VLOOKUP($B24,'Tillförd energi'!$B$1:$AI$720,MATCH(N$2,'Tillförd energi'!$B$1:$AQ$1,0),FALSE)</f>
        <v>127.72499999999999</v>
      </c>
      <c r="O24">
        <f>VLOOKUP($B24,'Tillförd energi'!$B$1:$AI$720,MATCH(O$2,'Tillförd energi'!$B$1:$AQ$1,0),FALSE)</f>
        <v>18.530899999999999</v>
      </c>
      <c r="P24">
        <f>VLOOKUP($B24,'Tillförd energi'!$B$1:$AI$720,MATCH(P$2,'Tillförd energi'!$B$1:$AQ$1,0),FALSE)</f>
        <v>0</v>
      </c>
      <c r="Q24">
        <f>VLOOKUP($B24,'Tillförd energi'!$B$1:$AI$720,MATCH(Q$2,'Tillförd energi'!$B$1:$AQ$1,0),FALSE)</f>
        <v>0</v>
      </c>
      <c r="R24">
        <f>VLOOKUP($B24,'Tillförd energi'!$B$1:$AI$720,MATCH(R$2,'Tillförd energi'!$B$1:$AQ$1,0),FALSE)</f>
        <v>0</v>
      </c>
      <c r="S24">
        <f>VLOOKUP($B24,'Tillförd energi'!$B$1:$AI$720,MATCH(S$2,'Tillförd energi'!$B$1:$AQ$1,0),FALSE)</f>
        <v>0</v>
      </c>
      <c r="T24">
        <f>VLOOKUP($B24,'Tillförd energi'!$B$1:$AI$720,MATCH(T$2,'Tillförd energi'!$B$1:$AQ$1,0),FALSE)</f>
        <v>0</v>
      </c>
      <c r="U24">
        <f>VLOOKUP($B24,'Tillförd energi'!$B$1:$AI$720,MATCH(U$2,'Tillförd energi'!$B$1:$AQ$1,0),FALSE)</f>
        <v>0</v>
      </c>
      <c r="V24">
        <f>VLOOKUP($B24,'Tillförd energi'!$B$1:$AI$720,MATCH(V$2,'Tillförd energi'!$B$1:$AQ$1,0),FALSE)</f>
        <v>0</v>
      </c>
      <c r="W24">
        <f>VLOOKUP($B24,'Tillförd energi'!$B$1:$AI$720,MATCH(W$2,'Tillförd energi'!$B$1:$AQ$1,0),FALSE)</f>
        <v>0.95774800000000004</v>
      </c>
      <c r="X24">
        <f>VLOOKUP($B24,'Tillförd energi'!$B$1:$AI$720,MATCH(X$2,'Tillförd energi'!$B$1:$AQ$1,0),FALSE)</f>
        <v>0</v>
      </c>
      <c r="Y24">
        <f>VLOOKUP($B24,'Tillförd energi'!$B$1:$AI$720,MATCH(Y$2,'Tillförd energi'!$B$1:$AQ$1,0),FALSE)</f>
        <v>0</v>
      </c>
      <c r="Z24">
        <f>VLOOKUP($B24,'Tillförd energi'!$B$1:$AI$720,MATCH(Z$2,'Tillförd energi'!$B$1:$AQ$1,0),FALSE)</f>
        <v>0</v>
      </c>
      <c r="AA24">
        <f>VLOOKUP($B24,'Tillförd energi'!$B$1:$AI$720,MATCH(AA$2,'Tillförd energi'!$B$1:$AQ$1,0),FALSE)</f>
        <v>0</v>
      </c>
      <c r="AB24">
        <f>VLOOKUP($B24,'Tillförd energi'!$B$1:$AI$720,MATCH(AB$2,'Tillförd energi'!$B$1:$AQ$1,0),FALSE)</f>
        <v>0</v>
      </c>
      <c r="AC24">
        <f>VLOOKUP($B24,'Tillförd energi'!$B$1:$AI$720,MATCH(AC$2,'Tillförd energi'!$B$1:$AQ$1,0),FALSE)</f>
        <v>50.857999999999997</v>
      </c>
      <c r="AD24">
        <f>VLOOKUP($B24,'Tillförd energi'!$B$1:$AI$720,MATCH(AD$2,'Tillförd energi'!$B$1:$AQ$1,0),FALSE)</f>
        <v>0</v>
      </c>
      <c r="AE24">
        <f>VLOOKUP($B24,'Tillförd energi'!$B$1:$AI$720,MATCH(AE$2,'Tillförd energi'!$B$1:$AQ$1,0),FALSE)</f>
        <v>0</v>
      </c>
      <c r="AF24">
        <f>VLOOKUP($B24,'Tillförd energi'!$B$1:$AI$720,MATCH(AF$2,'Tillförd energi'!$B$1:$AQ$1,0),FALSE)</f>
        <v>8.9983000000000004</v>
      </c>
      <c r="AG24">
        <f>IFERROR(VLOOKUP(B24,Miljö!$B$1:$AC$600,MATCH("Köpt mängd produktionsspecifik fjärrvärme:",Miljö!$B$1:$AC$1,0),FALSE)/1,0)</f>
        <v>0</v>
      </c>
      <c r="AI24">
        <f t="shared" si="0"/>
        <v>253.69274800000002</v>
      </c>
      <c r="AJ24">
        <f>IF(ISERROR(1/VLOOKUP($B24,Leveranser!$B$1:$S$500,MATCH("såld värme (gwh)",Leveranser!$B$1:$S$1,0),FALSE)),"",VLOOKUP($B24,Leveranser!$B$1:$S$500,MATCH("såld värme (gwh)",Leveranser!$B$1:$S$1,0),FALSE))</f>
        <v>219.435</v>
      </c>
      <c r="AM24" t="str">
        <f>IF(B24&lt;&gt;"",IF(VLOOKUP($B24,Totalt!$B$1:$AQ$554,MATCH("Kvalitetsgranskad:",Totalt!$B$1:$AQ$1,0),FALSE)="ja",VLOOKUP($B24,Miljö!$B$1:$AG$479,MATCH(AM$2,Miljö!$B$1:$AK$1,0),FALSE),""),"")</f>
        <v>Ja</v>
      </c>
      <c r="AN24" t="str">
        <f>IF(AM24="ja",VLOOKUP($B24,Miljö!$B$1:$J$479,MATCH("Typ av ursprungsspecificerad el   (Om inget värde anges används Nordisk residualmix, se inforuta) ()",Miljö!$B$1:$J$1,0),FALSE),IF(AM24="nej","Nordisk residualel",""))</f>
        <v>'förnybar el "guarantee of origin"'</v>
      </c>
      <c r="AO24">
        <f>IF(AM24="","",VLOOKUP($B24,Miljö!$B$1:$J$479,MATCH("Fossilandel för ursprungspecificerad el ()",Miljö!$B$1:$J$1,0),FALSE))</f>
        <v>0</v>
      </c>
      <c r="AP24">
        <f>IF(AM24="","",IFERROR(VLOOKUP($B24,Miljö!$B$1:$J$479,MATCH("Kärnkraftsandel för ursprungsspecificerad el ()",Miljö!$B$1:$J$1,0),FALSE)/1,0))</f>
        <v>0</v>
      </c>
      <c r="AQ24">
        <f t="shared" si="1"/>
        <v>1</v>
      </c>
      <c r="AS24" t="str">
        <f t="shared" si="2"/>
        <v>Nej</v>
      </c>
      <c r="AT24" t="str">
        <f>IF(AS24="ja",VLOOKUP($B24,Miljö!$B$1:$P$500,MATCH("Fossil andel i procent (%)",Miljö!$B$1:$P$1,0),FALSE)/100,"")</f>
        <v/>
      </c>
      <c r="AV24" t="str">
        <f t="shared" si="3"/>
        <v>Nej</v>
      </c>
      <c r="AW24" t="str">
        <f>IF(AV24="ja",VLOOKUP($B24,'Egen hetvattenprod'!$B$1:$AO$500,MATCH("Värmekälla till värmepumpar ()",'Egen hetvattenprod'!$B$1:$AO$1,0),FALSE),"")</f>
        <v/>
      </c>
      <c r="AY24" t="str">
        <f t="shared" si="4"/>
        <v>Ja</v>
      </c>
      <c r="AZ24" s="115">
        <f>IF($AY24="ja",(VLOOKUP($B24,'Egen hetvattenprod'!$B$1:$BX$550,MATCH(AZ$2,'Egen hetvattenprod'!$B$1:$BX$1,0),FALSE)+VLOOKUP($B24,Kraftvärmeprod!$B$1:$BX$550,MATCH(AZ$2,Kraftvärmeprod!$B$1:$BX$1,0),FALSE))/$AC24,"")</f>
        <v>1.0000000000000002</v>
      </c>
      <c r="BA24" s="115">
        <f>IF($AY24="ja",(VLOOKUP($B24,'Egen hetvattenprod'!$B$1:$BX$550,MATCH(BA$2,'Egen hetvattenprod'!$B$1:$BX$1,0),FALSE)+VLOOKUP($B24,Kraftvärmeprod!$B$1:$BX$550,MATCH(BA$2,Kraftvärmeprod!$B$1:$BX$1,0),FALSE))/$AC24,"")</f>
        <v>0</v>
      </c>
      <c r="BB24" s="115">
        <f>IF($AY24="ja",(VLOOKUP($B24,'Egen hetvattenprod'!$B$1:$BX$550,MATCH(BB$2,'Egen hetvattenprod'!$B$1:$BX$1,0),FALSE)+VLOOKUP($B24,Kraftvärmeprod!$B$1:$BX$550,MATCH(BB$2,Kraftvärmeprod!$B$1:$BX$1,0),FALSE))/$AC24,"")</f>
        <v>0</v>
      </c>
      <c r="BC24" s="115">
        <f>IF($AY24="ja",(VLOOKUP($B24,'Egen hetvattenprod'!$B$1:$BX$550,MATCH(BC$2,'Egen hetvattenprod'!$B$1:$BX$1,0),FALSE)+VLOOKUP($B24,Kraftvärmeprod!$B$1:$BX$550,MATCH(BC$2,Kraftvärmeprod!$B$1:$BX$1,0),FALSE))/$AC24,"")</f>
        <v>0</v>
      </c>
      <c r="BD24" s="115">
        <f>IF($AY24="ja",(VLOOKUP($B24,'Egen hetvattenprod'!$B$1:$BX$550,MATCH(BD$2,'Egen hetvattenprod'!$B$1:$BX$1,0),FALSE)+VLOOKUP($B24,Kraftvärmeprod!$B$1:$BX$550,MATCH(BD$2,Kraftvärmeprod!$B$1:$BX$1,0),FALSE))/$AC24,"")</f>
        <v>0</v>
      </c>
      <c r="BF24" t="str">
        <f t="shared" si="5"/>
        <v>Nej</v>
      </c>
      <c r="BG24" t="str">
        <f>IF($BF24="ja",VLOOKUP($B24,'Egen hetvattenprod'!$B$1:$BX$550,MATCH("Andelen klimatgaser med fossilt ursprung för avfall ()",'Egen hetvattenprod'!$B$1:$BX$1,0),FALSE),"")</f>
        <v/>
      </c>
      <c r="BH24" t="str">
        <f>IF($BF24="ja",VLOOKUP($B24,Kraftvärmeprod!$B$1:$BX$550,MATCH("Andelen klimatgaser med fossilt ursprung för avfall ()",Kraftvärmeprod!$B$1:$BX$1,0),FALSE),"")</f>
        <v/>
      </c>
      <c r="BI24" t="str">
        <f>IF($BF24="ja",VLOOKUP($B24,'Egen hetvattenprod'!$B$1:$BX$550,MATCH("Avfall (GWh)",'Egen hetvattenprod'!$B$1:$BX$1,0),FALSE),"")</f>
        <v/>
      </c>
      <c r="BJ24" t="str">
        <f>IF($BF24="ja",VLOOKUP($B24,'Slutlig allokering kvv'!$B$1:$BX$550,MATCH("Avfall (GWh)",'Slutlig allokering kvv'!$B$1:$BX$1,0),FALSE),"")</f>
        <v/>
      </c>
      <c r="BK24" t="str">
        <f>IF($BF24="ja",VLOOKUP($B24,'Köpt hetvatten'!$B$1:$BX$550,MATCH("Avfall i köpt hetvatten",'Köpt hetvatten'!$B$1:$BX$1,0),FALSE),"")</f>
        <v/>
      </c>
      <c r="BL24" t="str">
        <f>IF($BF24="ja",VLOOKUP($B24,'Egen hetvattenprod'!$B$1:$BX$550,MATCH("Värde enligt ovan. (%)",'Egen hetvattenprod'!$B$1:$BX$1,0),FALSE),"")</f>
        <v/>
      </c>
      <c r="BM24" t="str">
        <f>IF($BF24="ja",VLOOKUP($B24,Kraftvärmeprod!$B$1:$BX$550,MATCH("Värde enligt ovan. (%)",Kraftvärmeprod!$B$1:$BX$1,0),FALSE),"")</f>
        <v/>
      </c>
      <c r="BQ24" t="str">
        <f>IF($BF24="ja",VLOOKUP($B24,'Egen hetvattenprod'!$B$1:$BX$550,MATCH("Tillförd olja (fossil) vid avfallsförbränning (GWh)",'Egen hetvattenprod'!$B$1:$BX$1,0),FALSE),"")</f>
        <v/>
      </c>
      <c r="BR24" t="str">
        <f>IF($BF24="ja",VLOOKUP($B24,Kraftvärmeprod!$B$1:$BX$550,MATCH("Tillförd olja (fossil) vid avfallsförbränning (GWh)",Kraftvärmeprod!$B$1:$BX$1,0),FALSE),"")</f>
        <v/>
      </c>
    </row>
    <row r="25" spans="1:70">
      <c r="A25" t="s">
        <v>43</v>
      </c>
      <c r="B25" t="s">
        <v>47</v>
      </c>
      <c r="C25">
        <f>VLOOKUP($B25,'Tillförd energi'!$B$1:$AI$720,MATCH(C$2,'Tillförd energi'!$B$1:$AQ$1,0),FALSE)</f>
        <v>0</v>
      </c>
      <c r="D25">
        <f>VLOOKUP($B25,'Tillförd energi'!$B$1:$AI$720,MATCH(D$2,'Tillförd energi'!$B$1:$AQ$1,0),FALSE)</f>
        <v>0</v>
      </c>
      <c r="E25">
        <f>VLOOKUP($B25,'Tillförd energi'!$B$1:$AI$720,MATCH(E$2,'Tillförd energi'!$B$1:$AQ$1,0),FALSE)</f>
        <v>0</v>
      </c>
      <c r="F25">
        <f>VLOOKUP($B25,'Tillförd energi'!$B$1:$AI$720,MATCH(F$2,'Tillförd energi'!$B$1:$AQ$1,0),FALSE)</f>
        <v>0</v>
      </c>
      <c r="G25">
        <f>VLOOKUP($B25,'Tillförd energi'!$B$1:$AI$720,MATCH(G$2,'Tillförd energi'!$B$1:$AQ$1,0),FALSE)</f>
        <v>0</v>
      </c>
      <c r="H25">
        <f>VLOOKUP($B25,'Tillförd energi'!$B$1:$AI$720,MATCH(H$2,'Tillförd energi'!$B$1:$AQ$1,0),FALSE)</f>
        <v>0</v>
      </c>
      <c r="I25">
        <f>VLOOKUP($B25,'Tillförd energi'!$B$1:$AI$720,MATCH(I$2,'Tillförd energi'!$B$1:$AQ$1,0),FALSE)</f>
        <v>0</v>
      </c>
      <c r="J25">
        <f>VLOOKUP($B25,'Tillförd energi'!$B$1:$AI$720,MATCH(J$2,'Tillförd energi'!$B$1:$AQ$1,0),FALSE)</f>
        <v>0</v>
      </c>
      <c r="K25">
        <f>VLOOKUP($B25,'Tillförd energi'!$B$1:$AI$720,MATCH(K$2,'Tillförd energi'!$B$1:$AQ$1,0),FALSE)</f>
        <v>0</v>
      </c>
      <c r="L25">
        <f>VLOOKUP($B25,'Tillförd energi'!$B$1:$AI$720,MATCH(L$2,'Tillförd energi'!$B$1:$AQ$1,0),FALSE)</f>
        <v>0</v>
      </c>
      <c r="M25">
        <f>VLOOKUP($B25,'Tillförd energi'!$B$1:$AI$720,MATCH(M$2,'Tillförd energi'!$B$1:$AQ$1,0),FALSE)</f>
        <v>0</v>
      </c>
      <c r="N25">
        <f>VLOOKUP($B25,'Tillförd energi'!$B$1:$AI$720,MATCH(N$2,'Tillförd energi'!$B$1:$AQ$1,0),FALSE)</f>
        <v>0</v>
      </c>
      <c r="O25">
        <f>VLOOKUP($B25,'Tillförd energi'!$B$1:$AI$720,MATCH(O$2,'Tillförd energi'!$B$1:$AQ$1,0),FALSE)</f>
        <v>0</v>
      </c>
      <c r="P25">
        <f>VLOOKUP($B25,'Tillförd energi'!$B$1:$AI$720,MATCH(P$2,'Tillförd energi'!$B$1:$AQ$1,0),FALSE)</f>
        <v>0</v>
      </c>
      <c r="Q25">
        <f>VLOOKUP($B25,'Tillförd energi'!$B$1:$AI$720,MATCH(Q$2,'Tillförd energi'!$B$1:$AQ$1,0),FALSE)</f>
        <v>0</v>
      </c>
      <c r="R25">
        <f>VLOOKUP($B25,'Tillförd energi'!$B$1:$AI$720,MATCH(R$2,'Tillförd energi'!$B$1:$AQ$1,0),FALSE)</f>
        <v>4.4390000000000001</v>
      </c>
      <c r="S25">
        <f>VLOOKUP($B25,'Tillförd energi'!$B$1:$AI$720,MATCH(S$2,'Tillförd energi'!$B$1:$AQ$1,0),FALSE)</f>
        <v>0</v>
      </c>
      <c r="T25">
        <f>VLOOKUP($B25,'Tillförd energi'!$B$1:$AI$720,MATCH(T$2,'Tillförd energi'!$B$1:$AQ$1,0),FALSE)</f>
        <v>0</v>
      </c>
      <c r="U25">
        <f>VLOOKUP($B25,'Tillförd energi'!$B$1:$AI$720,MATCH(U$2,'Tillförd energi'!$B$1:$AQ$1,0),FALSE)</f>
        <v>0</v>
      </c>
      <c r="V25">
        <f>VLOOKUP($B25,'Tillförd energi'!$B$1:$AI$720,MATCH(V$2,'Tillförd energi'!$B$1:$AQ$1,0),FALSE)</f>
        <v>0</v>
      </c>
      <c r="W25">
        <f>VLOOKUP($B25,'Tillförd energi'!$B$1:$AI$720,MATCH(W$2,'Tillförd energi'!$B$1:$AQ$1,0),FALSE)</f>
        <v>7.0999999999999994E-2</v>
      </c>
      <c r="X25">
        <f>VLOOKUP($B25,'Tillförd energi'!$B$1:$AI$720,MATCH(X$2,'Tillförd energi'!$B$1:$AQ$1,0),FALSE)</f>
        <v>0</v>
      </c>
      <c r="Y25">
        <f>VLOOKUP($B25,'Tillförd energi'!$B$1:$AI$720,MATCH(Y$2,'Tillförd energi'!$B$1:$AQ$1,0),FALSE)</f>
        <v>0</v>
      </c>
      <c r="Z25">
        <f>VLOOKUP($B25,'Tillförd energi'!$B$1:$AI$720,MATCH(Z$2,'Tillförd energi'!$B$1:$AQ$1,0),FALSE)</f>
        <v>0</v>
      </c>
      <c r="AA25">
        <f>VLOOKUP($B25,'Tillförd energi'!$B$1:$AI$720,MATCH(AA$2,'Tillförd energi'!$B$1:$AQ$1,0),FALSE)</f>
        <v>0</v>
      </c>
      <c r="AB25">
        <f>VLOOKUP($B25,'Tillförd energi'!$B$1:$AI$720,MATCH(AB$2,'Tillförd energi'!$B$1:$AQ$1,0),FALSE)</f>
        <v>0</v>
      </c>
      <c r="AC25">
        <f>VLOOKUP($B25,'Tillförd energi'!$B$1:$AI$720,MATCH(AC$2,'Tillförd energi'!$B$1:$AQ$1,0),FALSE)</f>
        <v>0</v>
      </c>
      <c r="AD25">
        <f>VLOOKUP($B25,'Tillförd energi'!$B$1:$AI$720,MATCH(AD$2,'Tillförd energi'!$B$1:$AQ$1,0),FALSE)</f>
        <v>0</v>
      </c>
      <c r="AE25">
        <f>VLOOKUP($B25,'Tillförd energi'!$B$1:$AI$720,MATCH(AE$2,'Tillförd energi'!$B$1:$AQ$1,0),FALSE)</f>
        <v>0</v>
      </c>
      <c r="AF25">
        <f>VLOOKUP($B25,'Tillförd energi'!$B$1:$AI$720,MATCH(AF$2,'Tillförd energi'!$B$1:$AQ$1,0),FALSE)</f>
        <v>0.112</v>
      </c>
      <c r="AG25">
        <f>IFERROR(VLOOKUP(B25,Miljö!$B$1:$AC$600,MATCH("Köpt mängd produktionsspecifik fjärrvärme:",Miljö!$B$1:$AC$1,0),FALSE)/1,0)</f>
        <v>0</v>
      </c>
      <c r="AI25">
        <f t="shared" si="0"/>
        <v>4.6219999999999999</v>
      </c>
      <c r="AJ25">
        <f>IF(ISERROR(1/VLOOKUP($B25,Leveranser!$B$1:$S$500,MATCH("såld värme (gwh)",Leveranser!$B$1:$S$1,0),FALSE)),"",VLOOKUP($B25,Leveranser!$B$1:$S$500,MATCH("såld värme (gwh)",Leveranser!$B$1:$S$1,0),FALSE))</f>
        <v>3.3490000000000002</v>
      </c>
      <c r="AM25" t="str">
        <f>IF(B25&lt;&gt;"",IF(VLOOKUP($B25,Totalt!$B$1:$AQ$554,MATCH("Kvalitetsgranskad:",Totalt!$B$1:$AQ$1,0),FALSE)="ja",VLOOKUP($B25,Miljö!$B$1:$AG$479,MATCH(AM$2,Miljö!$B$1:$AK$1,0),FALSE),""),"")</f>
        <v>Ja</v>
      </c>
      <c r="AN25" t="str">
        <f>IF(AM25="ja",VLOOKUP($B25,Miljö!$B$1:$J$479,MATCH("Typ av ursprungsspecificerad el   (Om inget värde anges används Nordisk residualmix, se inforuta) ()",Miljö!$B$1:$J$1,0),FALSE),IF(AM25="nej","Nordisk residualel",""))</f>
        <v>'Förnybar el "guarantee of origin"'</v>
      </c>
      <c r="AO25">
        <f>IF(AM25="","",VLOOKUP($B25,Miljö!$B$1:$J$479,MATCH("Fossilandel för ursprungspecificerad el ()",Miljö!$B$1:$J$1,0),FALSE))</f>
        <v>0</v>
      </c>
      <c r="AP25">
        <f>IF(AM25="","",IFERROR(VLOOKUP($B25,Miljö!$B$1:$J$479,MATCH("Kärnkraftsandel för ursprungsspecificerad el ()",Miljö!$B$1:$J$1,0),FALSE)/1,0))</f>
        <v>0</v>
      </c>
      <c r="AQ25">
        <f t="shared" si="1"/>
        <v>1</v>
      </c>
      <c r="AS25" t="str">
        <f t="shared" si="2"/>
        <v>Nej</v>
      </c>
      <c r="AT25" t="str">
        <f>IF(AS25="ja",VLOOKUP($B25,Miljö!$B$1:$P$500,MATCH("Fossil andel i procent (%)",Miljö!$B$1:$P$1,0),FALSE)/100,"")</f>
        <v/>
      </c>
      <c r="AV25" t="str">
        <f t="shared" si="3"/>
        <v>Nej</v>
      </c>
      <c r="AW25" t="str">
        <f>IF(AV25="ja",VLOOKUP($B25,'Egen hetvattenprod'!$B$1:$AO$500,MATCH("Värmekälla till värmepumpar ()",'Egen hetvattenprod'!$B$1:$AO$1,0),FALSE),"")</f>
        <v/>
      </c>
      <c r="AY25" t="str">
        <f t="shared" si="4"/>
        <v>Nej</v>
      </c>
      <c r="AZ25" s="115" t="str">
        <f>IF($AY25="ja",(VLOOKUP($B25,'Egen hetvattenprod'!$B$1:$BX$550,MATCH(AZ$2,'Egen hetvattenprod'!$B$1:$BX$1,0),FALSE)+VLOOKUP($B25,Kraftvärmeprod!$B$1:$BX$550,MATCH(AZ$2,Kraftvärmeprod!$B$1:$BX$1,0),FALSE))/$AC25,"")</f>
        <v/>
      </c>
      <c r="BA25" s="115" t="str">
        <f>IF($AY25="ja",(VLOOKUP($B25,'Egen hetvattenprod'!$B$1:$BX$550,MATCH(BA$2,'Egen hetvattenprod'!$B$1:$BX$1,0),FALSE)+VLOOKUP($B25,Kraftvärmeprod!$B$1:$BX$550,MATCH(BA$2,Kraftvärmeprod!$B$1:$BX$1,0),FALSE))/$AC25,"")</f>
        <v/>
      </c>
      <c r="BB25" s="115" t="str">
        <f>IF($AY25="ja",(VLOOKUP($B25,'Egen hetvattenprod'!$B$1:$BX$550,MATCH(BB$2,'Egen hetvattenprod'!$B$1:$BX$1,0),FALSE)+VLOOKUP($B25,Kraftvärmeprod!$B$1:$BX$550,MATCH(BB$2,Kraftvärmeprod!$B$1:$BX$1,0),FALSE))/$AC25,"")</f>
        <v/>
      </c>
      <c r="BC25" s="115" t="str">
        <f>IF($AY25="ja",(VLOOKUP($B25,'Egen hetvattenprod'!$B$1:$BX$550,MATCH(BC$2,'Egen hetvattenprod'!$B$1:$BX$1,0),FALSE)+VLOOKUP($B25,Kraftvärmeprod!$B$1:$BX$550,MATCH(BC$2,Kraftvärmeprod!$B$1:$BX$1,0),FALSE))/$AC25,"")</f>
        <v/>
      </c>
      <c r="BD25" s="115" t="str">
        <f>IF($AY25="ja",(VLOOKUP($B25,'Egen hetvattenprod'!$B$1:$BX$550,MATCH(BD$2,'Egen hetvattenprod'!$B$1:$BX$1,0),FALSE)+VLOOKUP($B25,Kraftvärmeprod!$B$1:$BX$550,MATCH(BD$2,Kraftvärmeprod!$B$1:$BX$1,0),FALSE))/$AC25,"")</f>
        <v/>
      </c>
      <c r="BF25" t="str">
        <f t="shared" si="5"/>
        <v>Nej</v>
      </c>
      <c r="BG25" t="str">
        <f>IF($BF25="ja",VLOOKUP($B25,'Egen hetvattenprod'!$B$1:$BX$550,MATCH("Andelen klimatgaser med fossilt ursprung för avfall ()",'Egen hetvattenprod'!$B$1:$BX$1,0),FALSE),"")</f>
        <v/>
      </c>
      <c r="BH25" t="str">
        <f>IF($BF25="ja",VLOOKUP($B25,Kraftvärmeprod!$B$1:$BX$550,MATCH("Andelen klimatgaser med fossilt ursprung för avfall ()",Kraftvärmeprod!$B$1:$BX$1,0),FALSE),"")</f>
        <v/>
      </c>
      <c r="BI25" t="str">
        <f>IF($BF25="ja",VLOOKUP($B25,'Egen hetvattenprod'!$B$1:$BX$550,MATCH("Avfall (GWh)",'Egen hetvattenprod'!$B$1:$BX$1,0),FALSE),"")</f>
        <v/>
      </c>
      <c r="BJ25" t="str">
        <f>IF($BF25="ja",VLOOKUP($B25,'Slutlig allokering kvv'!$B$1:$BX$550,MATCH("Avfall (GWh)",'Slutlig allokering kvv'!$B$1:$BX$1,0),FALSE),"")</f>
        <v/>
      </c>
      <c r="BK25" t="str">
        <f>IF($BF25="ja",VLOOKUP($B25,'Köpt hetvatten'!$B$1:$BX$550,MATCH("Avfall i köpt hetvatten",'Köpt hetvatten'!$B$1:$BX$1,0),FALSE),"")</f>
        <v/>
      </c>
      <c r="BL25" t="str">
        <f>IF($BF25="ja",VLOOKUP($B25,'Egen hetvattenprod'!$B$1:$BX$550,MATCH("Värde enligt ovan. (%)",'Egen hetvattenprod'!$B$1:$BX$1,0),FALSE),"")</f>
        <v/>
      </c>
      <c r="BM25" t="str">
        <f>IF($BF25="ja",VLOOKUP($B25,Kraftvärmeprod!$B$1:$BX$550,MATCH("Värde enligt ovan. (%)",Kraftvärmeprod!$B$1:$BX$1,0),FALSE),"")</f>
        <v/>
      </c>
      <c r="BQ25" t="str">
        <f>IF($BF25="ja",VLOOKUP($B25,'Egen hetvattenprod'!$B$1:$BX$550,MATCH("Tillförd olja (fossil) vid avfallsförbränning (GWh)",'Egen hetvattenprod'!$B$1:$BX$1,0),FALSE),"")</f>
        <v/>
      </c>
      <c r="BR25" t="str">
        <f>IF($BF25="ja",VLOOKUP($B25,Kraftvärmeprod!$B$1:$BX$550,MATCH("Tillförd olja (fossil) vid avfallsförbränning (GWh)",Kraftvärmeprod!$B$1:$BX$1,0),FALSE),"")</f>
        <v/>
      </c>
    </row>
    <row r="26" spans="1:70">
      <c r="A26" t="s">
        <v>43</v>
      </c>
      <c r="B26" t="s">
        <v>48</v>
      </c>
      <c r="C26">
        <f>VLOOKUP($B26,'Tillförd energi'!$B$1:$AI$720,MATCH(C$2,'Tillförd energi'!$B$1:$AQ$1,0),FALSE)</f>
        <v>0</v>
      </c>
      <c r="D26">
        <f>VLOOKUP($B26,'Tillförd energi'!$B$1:$AI$720,MATCH(D$2,'Tillförd energi'!$B$1:$AQ$1,0),FALSE)</f>
        <v>0</v>
      </c>
      <c r="E26">
        <f>VLOOKUP($B26,'Tillförd energi'!$B$1:$AI$720,MATCH(E$2,'Tillförd energi'!$B$1:$AQ$1,0),FALSE)</f>
        <v>0</v>
      </c>
      <c r="F26">
        <f>VLOOKUP($B26,'Tillförd energi'!$B$1:$AI$720,MATCH(F$2,'Tillförd energi'!$B$1:$AQ$1,0),FALSE)</f>
        <v>0</v>
      </c>
      <c r="G26">
        <f>VLOOKUP($B26,'Tillförd energi'!$B$1:$AI$720,MATCH(G$2,'Tillförd energi'!$B$1:$AQ$1,0),FALSE)</f>
        <v>0</v>
      </c>
      <c r="H26">
        <f>VLOOKUP($B26,'Tillförd energi'!$B$1:$AI$720,MATCH(H$2,'Tillförd energi'!$B$1:$AQ$1,0),FALSE)</f>
        <v>0</v>
      </c>
      <c r="I26">
        <f>VLOOKUP($B26,'Tillförd energi'!$B$1:$AI$720,MATCH(I$2,'Tillförd energi'!$B$1:$AQ$1,0),FALSE)</f>
        <v>0</v>
      </c>
      <c r="J26">
        <f>VLOOKUP($B26,'Tillförd energi'!$B$1:$AI$720,MATCH(J$2,'Tillförd energi'!$B$1:$AQ$1,0),FALSE)</f>
        <v>0</v>
      </c>
      <c r="K26">
        <f>VLOOKUP($B26,'Tillförd energi'!$B$1:$AI$720,MATCH(K$2,'Tillförd energi'!$B$1:$AQ$1,0),FALSE)</f>
        <v>0</v>
      </c>
      <c r="L26">
        <f>VLOOKUP($B26,'Tillförd energi'!$B$1:$AI$720,MATCH(L$2,'Tillförd energi'!$B$1:$AQ$1,0),FALSE)</f>
        <v>0</v>
      </c>
      <c r="M26">
        <f>VLOOKUP($B26,'Tillförd energi'!$B$1:$AI$720,MATCH(M$2,'Tillförd energi'!$B$1:$AQ$1,0),FALSE)</f>
        <v>0</v>
      </c>
      <c r="N26">
        <f>VLOOKUP($B26,'Tillförd energi'!$B$1:$AI$720,MATCH(N$2,'Tillförd energi'!$B$1:$AQ$1,0),FALSE)</f>
        <v>0</v>
      </c>
      <c r="O26">
        <f>VLOOKUP($B26,'Tillförd energi'!$B$1:$AI$720,MATCH(O$2,'Tillförd energi'!$B$1:$AQ$1,0),FALSE)</f>
        <v>0</v>
      </c>
      <c r="P26">
        <f>VLOOKUP($B26,'Tillförd energi'!$B$1:$AI$720,MATCH(P$2,'Tillförd energi'!$B$1:$AQ$1,0),FALSE)</f>
        <v>0</v>
      </c>
      <c r="Q26">
        <f>VLOOKUP($B26,'Tillförd energi'!$B$1:$AI$720,MATCH(Q$2,'Tillförd energi'!$B$1:$AQ$1,0),FALSE)</f>
        <v>0</v>
      </c>
      <c r="R26">
        <f>VLOOKUP($B26,'Tillförd energi'!$B$1:$AI$720,MATCH(R$2,'Tillförd energi'!$B$1:$AQ$1,0),FALSE)</f>
        <v>0.91900000000000004</v>
      </c>
      <c r="S26">
        <f>VLOOKUP($B26,'Tillförd energi'!$B$1:$AI$720,MATCH(S$2,'Tillförd energi'!$B$1:$AQ$1,0),FALSE)</f>
        <v>0</v>
      </c>
      <c r="T26">
        <f>VLOOKUP($B26,'Tillförd energi'!$B$1:$AI$720,MATCH(T$2,'Tillförd energi'!$B$1:$AQ$1,0),FALSE)</f>
        <v>0</v>
      </c>
      <c r="U26">
        <f>VLOOKUP($B26,'Tillförd energi'!$B$1:$AI$720,MATCH(U$2,'Tillförd energi'!$B$1:$AQ$1,0),FALSE)</f>
        <v>0</v>
      </c>
      <c r="V26">
        <f>VLOOKUP($B26,'Tillförd energi'!$B$1:$AI$720,MATCH(V$2,'Tillförd energi'!$B$1:$AQ$1,0),FALSE)</f>
        <v>0</v>
      </c>
      <c r="W26">
        <f>VLOOKUP($B26,'Tillförd energi'!$B$1:$AI$720,MATCH(W$2,'Tillförd energi'!$B$1:$AQ$1,0),FALSE)</f>
        <v>1.7999999999999999E-2</v>
      </c>
      <c r="X26">
        <f>VLOOKUP($B26,'Tillförd energi'!$B$1:$AI$720,MATCH(X$2,'Tillförd energi'!$B$1:$AQ$1,0),FALSE)</f>
        <v>0</v>
      </c>
      <c r="Y26">
        <f>VLOOKUP($B26,'Tillförd energi'!$B$1:$AI$720,MATCH(Y$2,'Tillförd energi'!$B$1:$AQ$1,0),FALSE)</f>
        <v>0</v>
      </c>
      <c r="Z26">
        <f>VLOOKUP($B26,'Tillförd energi'!$B$1:$AI$720,MATCH(Z$2,'Tillförd energi'!$B$1:$AQ$1,0),FALSE)</f>
        <v>0</v>
      </c>
      <c r="AA26">
        <f>VLOOKUP($B26,'Tillförd energi'!$B$1:$AI$720,MATCH(AA$2,'Tillförd energi'!$B$1:$AQ$1,0),FALSE)</f>
        <v>0</v>
      </c>
      <c r="AB26">
        <f>VLOOKUP($B26,'Tillförd energi'!$B$1:$AI$720,MATCH(AB$2,'Tillförd energi'!$B$1:$AQ$1,0),FALSE)</f>
        <v>0</v>
      </c>
      <c r="AC26">
        <f>VLOOKUP($B26,'Tillförd energi'!$B$1:$AI$720,MATCH(AC$2,'Tillförd energi'!$B$1:$AQ$1,0),FALSE)</f>
        <v>0</v>
      </c>
      <c r="AD26">
        <f>VLOOKUP($B26,'Tillförd energi'!$B$1:$AI$720,MATCH(AD$2,'Tillförd energi'!$B$1:$AQ$1,0),FALSE)</f>
        <v>0</v>
      </c>
      <c r="AE26">
        <f>VLOOKUP($B26,'Tillförd energi'!$B$1:$AI$720,MATCH(AE$2,'Tillförd energi'!$B$1:$AQ$1,0),FALSE)</f>
        <v>0</v>
      </c>
      <c r="AF26">
        <f>VLOOKUP($B26,'Tillförd energi'!$B$1:$AI$720,MATCH(AF$2,'Tillförd energi'!$B$1:$AQ$1,0),FALSE)</f>
        <v>8.9999999999999993E-3</v>
      </c>
      <c r="AG26">
        <f>IFERROR(VLOOKUP(B26,Miljö!$B$1:$AC$600,MATCH("Köpt mängd produktionsspecifik fjärrvärme:",Miljö!$B$1:$AC$1,0),FALSE)/1,0)</f>
        <v>0</v>
      </c>
      <c r="AI26">
        <f t="shared" si="0"/>
        <v>0.94600000000000006</v>
      </c>
      <c r="AJ26">
        <f>IF(ISERROR(1/VLOOKUP($B26,Leveranser!$B$1:$S$500,MATCH("såld värme (gwh)",Leveranser!$B$1:$S$1,0),FALSE)),"",VLOOKUP($B26,Leveranser!$B$1:$S$500,MATCH("såld värme (gwh)",Leveranser!$B$1:$S$1,0),FALSE))</f>
        <v>0.57899999999999996</v>
      </c>
      <c r="AM26" t="str">
        <f>IF(B26&lt;&gt;"",IF(VLOOKUP($B26,Totalt!$B$1:$AQ$554,MATCH("Kvalitetsgranskad:",Totalt!$B$1:$AQ$1,0),FALSE)="ja",VLOOKUP($B26,Miljö!$B$1:$AG$479,MATCH(AM$2,Miljö!$B$1:$AK$1,0),FALSE),""),"")</f>
        <v>Ja</v>
      </c>
      <c r="AN26" t="str">
        <f>IF(AM26="ja",VLOOKUP($B26,Miljö!$B$1:$J$479,MATCH("Typ av ursprungsspecificerad el   (Om inget värde anges används Nordisk residualmix, se inforuta) ()",Miljö!$B$1:$J$1,0),FALSE),IF(AM26="nej","Nordisk residualel",""))</f>
        <v>'Förnybar el "guarantee of origin"'</v>
      </c>
      <c r="AO26">
        <f>IF(AM26="","",VLOOKUP($B26,Miljö!$B$1:$J$479,MATCH("Fossilandel för ursprungspecificerad el ()",Miljö!$B$1:$J$1,0),FALSE))</f>
        <v>0</v>
      </c>
      <c r="AP26">
        <f>IF(AM26="","",IFERROR(VLOOKUP($B26,Miljö!$B$1:$J$479,MATCH("Kärnkraftsandel för ursprungsspecificerad el ()",Miljö!$B$1:$J$1,0),FALSE)/1,0))</f>
        <v>0</v>
      </c>
      <c r="AQ26">
        <f t="shared" si="1"/>
        <v>1</v>
      </c>
      <c r="AS26" t="str">
        <f t="shared" si="2"/>
        <v>Nej</v>
      </c>
      <c r="AT26" t="str">
        <f>IF(AS26="ja",VLOOKUP($B26,Miljö!$B$1:$P$500,MATCH("Fossil andel i procent (%)",Miljö!$B$1:$P$1,0),FALSE)/100,"")</f>
        <v/>
      </c>
      <c r="AV26" t="str">
        <f t="shared" si="3"/>
        <v>Nej</v>
      </c>
      <c r="AW26" t="str">
        <f>IF(AV26="ja",VLOOKUP($B26,'Egen hetvattenprod'!$B$1:$AO$500,MATCH("Värmekälla till värmepumpar ()",'Egen hetvattenprod'!$B$1:$AO$1,0),FALSE),"")</f>
        <v/>
      </c>
      <c r="AY26" t="str">
        <f t="shared" si="4"/>
        <v>Nej</v>
      </c>
      <c r="AZ26" s="115" t="str">
        <f>IF($AY26="ja",(VLOOKUP($B26,'Egen hetvattenprod'!$B$1:$BX$550,MATCH(AZ$2,'Egen hetvattenprod'!$B$1:$BX$1,0),FALSE)+VLOOKUP($B26,Kraftvärmeprod!$B$1:$BX$550,MATCH(AZ$2,Kraftvärmeprod!$B$1:$BX$1,0),FALSE))/$AC26,"")</f>
        <v/>
      </c>
      <c r="BA26" s="115" t="str">
        <f>IF($AY26="ja",(VLOOKUP($B26,'Egen hetvattenprod'!$B$1:$BX$550,MATCH(BA$2,'Egen hetvattenprod'!$B$1:$BX$1,0),FALSE)+VLOOKUP($B26,Kraftvärmeprod!$B$1:$BX$550,MATCH(BA$2,Kraftvärmeprod!$B$1:$BX$1,0),FALSE))/$AC26,"")</f>
        <v/>
      </c>
      <c r="BB26" s="115" t="str">
        <f>IF($AY26="ja",(VLOOKUP($B26,'Egen hetvattenprod'!$B$1:$BX$550,MATCH(BB$2,'Egen hetvattenprod'!$B$1:$BX$1,0),FALSE)+VLOOKUP($B26,Kraftvärmeprod!$B$1:$BX$550,MATCH(BB$2,Kraftvärmeprod!$B$1:$BX$1,0),FALSE))/$AC26,"")</f>
        <v/>
      </c>
      <c r="BC26" s="115" t="str">
        <f>IF($AY26="ja",(VLOOKUP($B26,'Egen hetvattenprod'!$B$1:$BX$550,MATCH(BC$2,'Egen hetvattenprod'!$B$1:$BX$1,0),FALSE)+VLOOKUP($B26,Kraftvärmeprod!$B$1:$BX$550,MATCH(BC$2,Kraftvärmeprod!$B$1:$BX$1,0),FALSE))/$AC26,"")</f>
        <v/>
      </c>
      <c r="BD26" s="115" t="str">
        <f>IF($AY26="ja",(VLOOKUP($B26,'Egen hetvattenprod'!$B$1:$BX$550,MATCH(BD$2,'Egen hetvattenprod'!$B$1:$BX$1,0),FALSE)+VLOOKUP($B26,Kraftvärmeprod!$B$1:$BX$550,MATCH(BD$2,Kraftvärmeprod!$B$1:$BX$1,0),FALSE))/$AC26,"")</f>
        <v/>
      </c>
      <c r="BF26" t="str">
        <f t="shared" si="5"/>
        <v>Nej</v>
      </c>
      <c r="BG26" t="str">
        <f>IF($BF26="ja",VLOOKUP($B26,'Egen hetvattenprod'!$B$1:$BX$550,MATCH("Andelen klimatgaser med fossilt ursprung för avfall ()",'Egen hetvattenprod'!$B$1:$BX$1,0),FALSE),"")</f>
        <v/>
      </c>
      <c r="BH26" t="str">
        <f>IF($BF26="ja",VLOOKUP($B26,Kraftvärmeprod!$B$1:$BX$550,MATCH("Andelen klimatgaser med fossilt ursprung för avfall ()",Kraftvärmeprod!$B$1:$BX$1,0),FALSE),"")</f>
        <v/>
      </c>
      <c r="BI26" t="str">
        <f>IF($BF26="ja",VLOOKUP($B26,'Egen hetvattenprod'!$B$1:$BX$550,MATCH("Avfall (GWh)",'Egen hetvattenprod'!$B$1:$BX$1,0),FALSE),"")</f>
        <v/>
      </c>
      <c r="BJ26" t="str">
        <f>IF($BF26="ja",VLOOKUP($B26,'Slutlig allokering kvv'!$B$1:$BX$550,MATCH("Avfall (GWh)",'Slutlig allokering kvv'!$B$1:$BX$1,0),FALSE),"")</f>
        <v/>
      </c>
      <c r="BK26" t="str">
        <f>IF($BF26="ja",VLOOKUP($B26,'Köpt hetvatten'!$B$1:$BX$550,MATCH("Avfall i köpt hetvatten",'Köpt hetvatten'!$B$1:$BX$1,0),FALSE),"")</f>
        <v/>
      </c>
      <c r="BL26" t="str">
        <f>IF($BF26="ja",VLOOKUP($B26,'Egen hetvattenprod'!$B$1:$BX$550,MATCH("Värde enligt ovan. (%)",'Egen hetvattenprod'!$B$1:$BX$1,0),FALSE),"")</f>
        <v/>
      </c>
      <c r="BM26" t="str">
        <f>IF($BF26="ja",VLOOKUP($B26,Kraftvärmeprod!$B$1:$BX$550,MATCH("Värde enligt ovan. (%)",Kraftvärmeprod!$B$1:$BX$1,0),FALSE),"")</f>
        <v/>
      </c>
      <c r="BQ26" t="str">
        <f>IF($BF26="ja",VLOOKUP($B26,'Egen hetvattenprod'!$B$1:$BX$550,MATCH("Tillförd olja (fossil) vid avfallsförbränning (GWh)",'Egen hetvattenprod'!$B$1:$BX$1,0),FALSE),"")</f>
        <v/>
      </c>
      <c r="BR26" t="str">
        <f>IF($BF26="ja",VLOOKUP($B26,Kraftvärmeprod!$B$1:$BX$550,MATCH("Tillförd olja (fossil) vid avfallsförbränning (GWh)",Kraftvärmeprod!$B$1:$BX$1,0),FALSE),"")</f>
        <v/>
      </c>
    </row>
    <row r="27" spans="1:70">
      <c r="A27" t="s">
        <v>49</v>
      </c>
      <c r="B27" t="s">
        <v>50</v>
      </c>
      <c r="C27">
        <f>VLOOKUP($B27,'Tillförd energi'!$B$1:$AI$720,MATCH(C$2,'Tillförd energi'!$B$1:$AQ$1,0),FALSE)</f>
        <v>0</v>
      </c>
      <c r="D27">
        <f>VLOOKUP($B27,'Tillförd energi'!$B$1:$AI$720,MATCH(D$2,'Tillförd energi'!$B$1:$AQ$1,0),FALSE)</f>
        <v>0.84899999999999998</v>
      </c>
      <c r="E27">
        <f>VLOOKUP($B27,'Tillförd energi'!$B$1:$AI$720,MATCH(E$2,'Tillförd energi'!$B$1:$AQ$1,0),FALSE)</f>
        <v>0</v>
      </c>
      <c r="F27">
        <f>VLOOKUP($B27,'Tillförd energi'!$B$1:$AI$720,MATCH(F$2,'Tillförd energi'!$B$1:$AQ$1,0),FALSE)</f>
        <v>0</v>
      </c>
      <c r="G27">
        <f>VLOOKUP($B27,'Tillförd energi'!$B$1:$AI$720,MATCH(G$2,'Tillförd energi'!$B$1:$AQ$1,0),FALSE)</f>
        <v>0</v>
      </c>
      <c r="H27">
        <f>VLOOKUP($B27,'Tillförd energi'!$B$1:$AI$720,MATCH(H$2,'Tillförd energi'!$B$1:$AQ$1,0),FALSE)</f>
        <v>0</v>
      </c>
      <c r="I27">
        <f>VLOOKUP($B27,'Tillförd energi'!$B$1:$AI$720,MATCH(I$2,'Tillförd energi'!$B$1:$AQ$1,0),FALSE)</f>
        <v>0</v>
      </c>
      <c r="J27">
        <f>VLOOKUP($B27,'Tillförd energi'!$B$1:$AI$720,MATCH(J$2,'Tillförd energi'!$B$1:$AQ$1,0),FALSE)</f>
        <v>1.296</v>
      </c>
      <c r="K27">
        <f>VLOOKUP($B27,'Tillförd energi'!$B$1:$AI$720,MATCH(K$2,'Tillförd energi'!$B$1:$AQ$1,0),FALSE)</f>
        <v>0</v>
      </c>
      <c r="L27">
        <f>VLOOKUP($B27,'Tillförd energi'!$B$1:$AI$720,MATCH(L$2,'Tillförd energi'!$B$1:$AQ$1,0),FALSE)</f>
        <v>0</v>
      </c>
      <c r="M27">
        <f>VLOOKUP($B27,'Tillförd energi'!$B$1:$AI$720,MATCH(M$2,'Tillförd energi'!$B$1:$AQ$1,0),FALSE)</f>
        <v>0</v>
      </c>
      <c r="N27">
        <f>VLOOKUP($B27,'Tillförd energi'!$B$1:$AI$720,MATCH(N$2,'Tillförd energi'!$B$1:$AQ$1,0),FALSE)</f>
        <v>0</v>
      </c>
      <c r="O27">
        <f>VLOOKUP($B27,'Tillförd energi'!$B$1:$AI$720,MATCH(O$2,'Tillförd energi'!$B$1:$AQ$1,0),FALSE)</f>
        <v>0</v>
      </c>
      <c r="P27">
        <f>VLOOKUP($B27,'Tillförd energi'!$B$1:$AI$720,MATCH(P$2,'Tillförd energi'!$B$1:$AQ$1,0),FALSE)</f>
        <v>0</v>
      </c>
      <c r="Q27">
        <f>VLOOKUP($B27,'Tillförd energi'!$B$1:$AI$720,MATCH(Q$2,'Tillförd energi'!$B$1:$AQ$1,0),FALSE)</f>
        <v>115.85</v>
      </c>
      <c r="R27">
        <f>VLOOKUP($B27,'Tillförd energi'!$B$1:$AI$720,MATCH(R$2,'Tillförd energi'!$B$1:$AQ$1,0),FALSE)</f>
        <v>0</v>
      </c>
      <c r="S27">
        <f>VLOOKUP($B27,'Tillförd energi'!$B$1:$AI$720,MATCH(S$2,'Tillförd energi'!$B$1:$AQ$1,0),FALSE)</f>
        <v>0</v>
      </c>
      <c r="T27">
        <f>VLOOKUP($B27,'Tillförd energi'!$B$1:$AI$720,MATCH(T$2,'Tillförd energi'!$B$1:$AQ$1,0),FALSE)</f>
        <v>0</v>
      </c>
      <c r="U27">
        <f>VLOOKUP($B27,'Tillförd energi'!$B$1:$AI$720,MATCH(U$2,'Tillförd energi'!$B$1:$AQ$1,0),FALSE)</f>
        <v>0</v>
      </c>
      <c r="V27">
        <f>VLOOKUP($B27,'Tillförd energi'!$B$1:$AI$720,MATCH(V$2,'Tillförd energi'!$B$1:$AQ$1,0),FALSE)</f>
        <v>0</v>
      </c>
      <c r="W27">
        <f>VLOOKUP($B27,'Tillförd energi'!$B$1:$AI$720,MATCH(W$2,'Tillförd energi'!$B$1:$AQ$1,0),FALSE)</f>
        <v>0.32400000000000001</v>
      </c>
      <c r="X27">
        <f>VLOOKUP($B27,'Tillförd energi'!$B$1:$AI$720,MATCH(X$2,'Tillförd energi'!$B$1:$AQ$1,0),FALSE)</f>
        <v>0</v>
      </c>
      <c r="Y27">
        <f>VLOOKUP($B27,'Tillförd energi'!$B$1:$AI$720,MATCH(Y$2,'Tillförd energi'!$B$1:$AQ$1,0),FALSE)</f>
        <v>0</v>
      </c>
      <c r="Z27">
        <f>VLOOKUP($B27,'Tillförd energi'!$B$1:$AI$720,MATCH(Z$2,'Tillförd energi'!$B$1:$AQ$1,0),FALSE)</f>
        <v>0</v>
      </c>
      <c r="AA27">
        <f>VLOOKUP($B27,'Tillförd energi'!$B$1:$AI$720,MATCH(AA$2,'Tillförd energi'!$B$1:$AQ$1,0),FALSE)</f>
        <v>0</v>
      </c>
      <c r="AB27">
        <f>VLOOKUP($B27,'Tillförd energi'!$B$1:$AI$720,MATCH(AB$2,'Tillförd energi'!$B$1:$AQ$1,0),FALSE)</f>
        <v>0</v>
      </c>
      <c r="AC27">
        <f>VLOOKUP($B27,'Tillförd energi'!$B$1:$AI$720,MATCH(AC$2,'Tillförd energi'!$B$1:$AQ$1,0),FALSE)</f>
        <v>29.6</v>
      </c>
      <c r="AD27">
        <f>VLOOKUP($B27,'Tillförd energi'!$B$1:$AI$720,MATCH(AD$2,'Tillförd energi'!$B$1:$AQ$1,0),FALSE)</f>
        <v>0</v>
      </c>
      <c r="AE27">
        <f>VLOOKUP($B27,'Tillförd energi'!$B$1:$AI$720,MATCH(AE$2,'Tillförd energi'!$B$1:$AQ$1,0),FALSE)</f>
        <v>0</v>
      </c>
      <c r="AF27">
        <f>VLOOKUP($B27,'Tillförd energi'!$B$1:$AI$720,MATCH(AF$2,'Tillförd energi'!$B$1:$AQ$1,0),FALSE)</f>
        <v>2.7</v>
      </c>
      <c r="AG27">
        <f>IFERROR(VLOOKUP(B27,Miljö!$B$1:$AC$600,MATCH("Köpt mängd produktionsspecifik fjärrvärme:",Miljö!$B$1:$AC$1,0),FALSE)/1,0)</f>
        <v>0</v>
      </c>
      <c r="AI27">
        <f t="shared" si="0"/>
        <v>150.61899999999997</v>
      </c>
      <c r="AJ27">
        <f>IF(ISERROR(1/VLOOKUP($B27,Leveranser!$B$1:$S$500,MATCH("såld värme (gwh)",Leveranser!$B$1:$S$1,0),FALSE)),"",VLOOKUP($B27,Leveranser!$B$1:$S$500,MATCH("såld värme (gwh)",Leveranser!$B$1:$S$1,0),FALSE))</f>
        <v>110.9</v>
      </c>
      <c r="AM27" t="str">
        <f>IF(B27&lt;&gt;"",IF(VLOOKUP($B27,Totalt!$B$1:$AQ$554,MATCH("Kvalitetsgranskad:",Totalt!$B$1:$AQ$1,0),FALSE)="ja",VLOOKUP($B27,Miljö!$B$1:$AG$479,MATCH(AM$2,Miljö!$B$1:$AK$1,0),FALSE),""),"")</f>
        <v>Ja</v>
      </c>
      <c r="AN27" t="str">
        <f>IF(AM27="ja",VLOOKUP($B27,Miljö!$B$1:$J$479,MATCH("Typ av ursprungsspecificerad el   (Om inget värde anges används Nordisk residualmix, se inforuta) ()",Miljö!$B$1:$J$1,0),FALSE),IF(AM27="nej","Nordisk residualel",""))</f>
        <v>'93.6% vatten. 6.3 % vind. 0.1% sol'</v>
      </c>
      <c r="AO27">
        <f>IF(AM27="","",VLOOKUP($B27,Miljö!$B$1:$J$479,MATCH("Fossilandel för ursprungspecificerad el ()",Miljö!$B$1:$J$1,0),FALSE))</f>
        <v>0</v>
      </c>
      <c r="AP27">
        <f>IF(AM27="","",IFERROR(VLOOKUP($B27,Miljö!$B$1:$J$479,MATCH("Kärnkraftsandel för ursprungsspecificerad el ()",Miljö!$B$1:$J$1,0),FALSE)/1,0))</f>
        <v>0</v>
      </c>
      <c r="AQ27">
        <f t="shared" si="1"/>
        <v>1</v>
      </c>
      <c r="AS27" t="str">
        <f t="shared" si="2"/>
        <v>Nej</v>
      </c>
      <c r="AT27" t="str">
        <f>IF(AS27="ja",VLOOKUP($B27,Miljö!$B$1:$P$500,MATCH("Fossil andel i procent (%)",Miljö!$B$1:$P$1,0),FALSE)/100,"")</f>
        <v/>
      </c>
      <c r="AV27" t="str">
        <f t="shared" si="3"/>
        <v>Nej</v>
      </c>
      <c r="AW27" t="str">
        <f>IF(AV27="ja",VLOOKUP($B27,'Egen hetvattenprod'!$B$1:$AO$500,MATCH("Värmekälla till värmepumpar ()",'Egen hetvattenprod'!$B$1:$AO$1,0),FALSE),"")</f>
        <v/>
      </c>
      <c r="AY27" t="str">
        <f t="shared" si="4"/>
        <v>Ja</v>
      </c>
      <c r="AZ27" s="115">
        <f>IF($AY27="ja",(VLOOKUP($B27,'Egen hetvattenprod'!$B$1:$BX$550,MATCH(AZ$2,'Egen hetvattenprod'!$B$1:$BX$1,0),FALSE)+VLOOKUP($B27,Kraftvärmeprod!$B$1:$BX$550,MATCH(AZ$2,Kraftvärmeprod!$B$1:$BX$1,0),FALSE))/$AC27,"")</f>
        <v>1</v>
      </c>
      <c r="BA27" s="115">
        <f>IF($AY27="ja",(VLOOKUP($B27,'Egen hetvattenprod'!$B$1:$BX$550,MATCH(BA$2,'Egen hetvattenprod'!$B$1:$BX$1,0),FALSE)+VLOOKUP($B27,Kraftvärmeprod!$B$1:$BX$550,MATCH(BA$2,Kraftvärmeprod!$B$1:$BX$1,0),FALSE))/$AC27,"")</f>
        <v>0</v>
      </c>
      <c r="BB27" s="115">
        <f>IF($AY27="ja",(VLOOKUP($B27,'Egen hetvattenprod'!$B$1:$BX$550,MATCH(BB$2,'Egen hetvattenprod'!$B$1:$BX$1,0),FALSE)+VLOOKUP($B27,Kraftvärmeprod!$B$1:$BX$550,MATCH(BB$2,Kraftvärmeprod!$B$1:$BX$1,0),FALSE))/$AC27,"")</f>
        <v>0</v>
      </c>
      <c r="BC27" s="115">
        <f>IF($AY27="ja",(VLOOKUP($B27,'Egen hetvattenprod'!$B$1:$BX$550,MATCH(BC$2,'Egen hetvattenprod'!$B$1:$BX$1,0),FALSE)+VLOOKUP($B27,Kraftvärmeprod!$B$1:$BX$550,MATCH(BC$2,Kraftvärmeprod!$B$1:$BX$1,0),FALSE))/$AC27,"")</f>
        <v>0</v>
      </c>
      <c r="BD27" s="115">
        <f>IF($AY27="ja",(VLOOKUP($B27,'Egen hetvattenprod'!$B$1:$BX$550,MATCH(BD$2,'Egen hetvattenprod'!$B$1:$BX$1,0),FALSE)+VLOOKUP($B27,Kraftvärmeprod!$B$1:$BX$550,MATCH(BD$2,Kraftvärmeprod!$B$1:$BX$1,0),FALSE))/$AC27,"")</f>
        <v>0</v>
      </c>
      <c r="BF27" t="str">
        <f t="shared" si="5"/>
        <v>Nej</v>
      </c>
      <c r="BG27" t="str">
        <f>IF($BF27="ja",VLOOKUP($B27,'Egen hetvattenprod'!$B$1:$BX$550,MATCH("Andelen klimatgaser med fossilt ursprung för avfall ()",'Egen hetvattenprod'!$B$1:$BX$1,0),FALSE),"")</f>
        <v/>
      </c>
      <c r="BH27" t="str">
        <f>IF($BF27="ja",VLOOKUP($B27,Kraftvärmeprod!$B$1:$BX$550,MATCH("Andelen klimatgaser med fossilt ursprung för avfall ()",Kraftvärmeprod!$B$1:$BX$1,0),FALSE),"")</f>
        <v/>
      </c>
      <c r="BI27" t="str">
        <f>IF($BF27="ja",VLOOKUP($B27,'Egen hetvattenprod'!$B$1:$BX$550,MATCH("Avfall (GWh)",'Egen hetvattenprod'!$B$1:$BX$1,0),FALSE),"")</f>
        <v/>
      </c>
      <c r="BJ27" t="str">
        <f>IF($BF27="ja",VLOOKUP($B27,'Slutlig allokering kvv'!$B$1:$BX$550,MATCH("Avfall (GWh)",'Slutlig allokering kvv'!$B$1:$BX$1,0),FALSE),"")</f>
        <v/>
      </c>
      <c r="BK27" t="str">
        <f>IF($BF27="ja",VLOOKUP($B27,'Köpt hetvatten'!$B$1:$BX$550,MATCH("Avfall i köpt hetvatten",'Köpt hetvatten'!$B$1:$BX$1,0),FALSE),"")</f>
        <v/>
      </c>
      <c r="BL27" t="str">
        <f>IF($BF27="ja",VLOOKUP($B27,'Egen hetvattenprod'!$B$1:$BX$550,MATCH("Värde enligt ovan. (%)",'Egen hetvattenprod'!$B$1:$BX$1,0),FALSE),"")</f>
        <v/>
      </c>
      <c r="BM27" t="str">
        <f>IF($BF27="ja",VLOOKUP($B27,Kraftvärmeprod!$B$1:$BX$550,MATCH("Värde enligt ovan. (%)",Kraftvärmeprod!$B$1:$BX$1,0),FALSE),"")</f>
        <v/>
      </c>
      <c r="BQ27" t="str">
        <f>IF($BF27="ja",VLOOKUP($B27,'Egen hetvattenprod'!$B$1:$BX$550,MATCH("Tillförd olja (fossil) vid avfallsförbränning (GWh)",'Egen hetvattenprod'!$B$1:$BX$1,0),FALSE),"")</f>
        <v/>
      </c>
      <c r="BR27" t="str">
        <f>IF($BF27="ja",VLOOKUP($B27,Kraftvärmeprod!$B$1:$BX$550,MATCH("Tillförd olja (fossil) vid avfallsförbränning (GWh)",Kraftvärmeprod!$B$1:$BX$1,0),FALSE),"")</f>
        <v/>
      </c>
    </row>
    <row r="28" spans="1:70">
      <c r="A28" t="s">
        <v>51</v>
      </c>
      <c r="B28" t="s">
        <v>52</v>
      </c>
      <c r="C28">
        <f>VLOOKUP($B28,'Tillförd energi'!$B$1:$AI$720,MATCH(C$2,'Tillförd energi'!$B$1:$AQ$1,0),FALSE)</f>
        <v>0</v>
      </c>
      <c r="D28">
        <f>VLOOKUP($B28,'Tillförd energi'!$B$1:$AI$720,MATCH(D$2,'Tillförd energi'!$B$1:$AQ$1,0),FALSE)</f>
        <v>0.19</v>
      </c>
      <c r="E28">
        <f>VLOOKUP($B28,'Tillförd energi'!$B$1:$AI$720,MATCH(E$2,'Tillförd energi'!$B$1:$AQ$1,0),FALSE)</f>
        <v>0</v>
      </c>
      <c r="F28">
        <f>VLOOKUP($B28,'Tillförd energi'!$B$1:$AI$720,MATCH(F$2,'Tillförd energi'!$B$1:$AQ$1,0),FALSE)</f>
        <v>0</v>
      </c>
      <c r="G28">
        <f>VLOOKUP($B28,'Tillförd energi'!$B$1:$AI$720,MATCH(G$2,'Tillförd energi'!$B$1:$AQ$1,0),FALSE)</f>
        <v>0</v>
      </c>
      <c r="H28">
        <f>VLOOKUP($B28,'Tillförd energi'!$B$1:$AI$720,MATCH(H$2,'Tillförd energi'!$B$1:$AQ$1,0),FALSE)</f>
        <v>0</v>
      </c>
      <c r="I28">
        <f>VLOOKUP($B28,'Tillförd energi'!$B$1:$AI$720,MATCH(I$2,'Tillförd energi'!$B$1:$AQ$1,0),FALSE)</f>
        <v>0</v>
      </c>
      <c r="J28">
        <f>VLOOKUP($B28,'Tillförd energi'!$B$1:$AI$720,MATCH(J$2,'Tillförd energi'!$B$1:$AQ$1,0),FALSE)</f>
        <v>0</v>
      </c>
      <c r="K28">
        <f>VLOOKUP($B28,'Tillförd energi'!$B$1:$AI$720,MATCH(K$2,'Tillförd energi'!$B$1:$AQ$1,0),FALSE)</f>
        <v>0</v>
      </c>
      <c r="L28">
        <f>VLOOKUP($B28,'Tillförd energi'!$B$1:$AI$720,MATCH(L$2,'Tillförd energi'!$B$1:$AQ$1,0),FALSE)</f>
        <v>0</v>
      </c>
      <c r="M28">
        <f>VLOOKUP($B28,'Tillförd energi'!$B$1:$AI$720,MATCH(M$2,'Tillförd energi'!$B$1:$AQ$1,0),FALSE)</f>
        <v>0</v>
      </c>
      <c r="N28">
        <f>VLOOKUP($B28,'Tillförd energi'!$B$1:$AI$720,MATCH(N$2,'Tillförd energi'!$B$1:$AQ$1,0),FALSE)</f>
        <v>0</v>
      </c>
      <c r="O28">
        <f>VLOOKUP($B28,'Tillförd energi'!$B$1:$AI$720,MATCH(O$2,'Tillförd energi'!$B$1:$AQ$1,0),FALSE)</f>
        <v>0</v>
      </c>
      <c r="P28">
        <f>VLOOKUP($B28,'Tillförd energi'!$B$1:$AI$720,MATCH(P$2,'Tillförd energi'!$B$1:$AQ$1,0),FALSE)</f>
        <v>0</v>
      </c>
      <c r="Q28">
        <f>VLOOKUP($B28,'Tillförd energi'!$B$1:$AI$720,MATCH(Q$2,'Tillförd energi'!$B$1:$AQ$1,0),FALSE)</f>
        <v>63</v>
      </c>
      <c r="R28">
        <f>VLOOKUP($B28,'Tillförd energi'!$B$1:$AI$720,MATCH(R$2,'Tillförd energi'!$B$1:$AQ$1,0),FALSE)</f>
        <v>0</v>
      </c>
      <c r="S28">
        <f>VLOOKUP($B28,'Tillförd energi'!$B$1:$AI$720,MATCH(S$2,'Tillförd energi'!$B$1:$AQ$1,0),FALSE)</f>
        <v>0</v>
      </c>
      <c r="T28">
        <f>VLOOKUP($B28,'Tillförd energi'!$B$1:$AI$720,MATCH(T$2,'Tillförd energi'!$B$1:$AQ$1,0),FALSE)</f>
        <v>0</v>
      </c>
      <c r="U28">
        <f>VLOOKUP($B28,'Tillförd energi'!$B$1:$AI$720,MATCH(U$2,'Tillförd energi'!$B$1:$AQ$1,0),FALSE)</f>
        <v>0</v>
      </c>
      <c r="V28">
        <f>VLOOKUP($B28,'Tillförd energi'!$B$1:$AI$720,MATCH(V$2,'Tillförd energi'!$B$1:$AQ$1,0),FALSE)</f>
        <v>0</v>
      </c>
      <c r="W28">
        <f>VLOOKUP($B28,'Tillförd energi'!$B$1:$AI$720,MATCH(W$2,'Tillförd energi'!$B$1:$AQ$1,0),FALSE)</f>
        <v>0</v>
      </c>
      <c r="X28">
        <f>VLOOKUP($B28,'Tillförd energi'!$B$1:$AI$720,MATCH(X$2,'Tillförd energi'!$B$1:$AQ$1,0),FALSE)</f>
        <v>0</v>
      </c>
      <c r="Y28">
        <f>VLOOKUP($B28,'Tillförd energi'!$B$1:$AI$720,MATCH(Y$2,'Tillförd energi'!$B$1:$AQ$1,0),FALSE)</f>
        <v>0</v>
      </c>
      <c r="Z28">
        <f>VLOOKUP($B28,'Tillförd energi'!$B$1:$AI$720,MATCH(Z$2,'Tillförd energi'!$B$1:$AQ$1,0),FALSE)</f>
        <v>0</v>
      </c>
      <c r="AA28">
        <f>VLOOKUP($B28,'Tillförd energi'!$B$1:$AI$720,MATCH(AA$2,'Tillförd energi'!$B$1:$AQ$1,0),FALSE)</f>
        <v>0</v>
      </c>
      <c r="AB28">
        <f>VLOOKUP($B28,'Tillförd energi'!$B$1:$AI$720,MATCH(AB$2,'Tillförd energi'!$B$1:$AQ$1,0),FALSE)</f>
        <v>0</v>
      </c>
      <c r="AC28">
        <f>VLOOKUP($B28,'Tillförd energi'!$B$1:$AI$720,MATCH(AC$2,'Tillförd energi'!$B$1:$AQ$1,0),FALSE)</f>
        <v>9</v>
      </c>
      <c r="AD28">
        <f>VLOOKUP($B28,'Tillförd energi'!$B$1:$AI$720,MATCH(AD$2,'Tillförd energi'!$B$1:$AQ$1,0),FALSE)</f>
        <v>0</v>
      </c>
      <c r="AE28">
        <f>VLOOKUP($B28,'Tillförd energi'!$B$1:$AI$720,MATCH(AE$2,'Tillförd energi'!$B$1:$AQ$1,0),FALSE)</f>
        <v>0</v>
      </c>
      <c r="AF28">
        <f>VLOOKUP($B28,'Tillförd energi'!$B$1:$AI$720,MATCH(AF$2,'Tillförd energi'!$B$1:$AQ$1,0),FALSE)</f>
        <v>1.28</v>
      </c>
      <c r="AG28">
        <f>IFERROR(VLOOKUP(B28,Miljö!$B$1:$AC$600,MATCH("Köpt mängd produktionsspecifik fjärrvärme:",Miljö!$B$1:$AC$1,0),FALSE)/1,0)</f>
        <v>0</v>
      </c>
      <c r="AI28">
        <f t="shared" si="0"/>
        <v>73.47</v>
      </c>
      <c r="AJ28">
        <f>IF(ISERROR(1/VLOOKUP($B28,Leveranser!$B$1:$S$500,MATCH("såld värme (gwh)",Leveranser!$B$1:$S$1,0),FALSE)),"",VLOOKUP($B28,Leveranser!$B$1:$S$500,MATCH("såld värme (gwh)",Leveranser!$B$1:$S$1,0),FALSE))</f>
        <v>50.5</v>
      </c>
      <c r="AM28" t="str">
        <f>IF(B28&lt;&gt;"",IF(VLOOKUP($B28,Totalt!$B$1:$AQ$554,MATCH("Kvalitetsgranskad:",Totalt!$B$1:$AQ$1,0),FALSE)="ja",VLOOKUP($B28,Miljö!$B$1:$AG$479,MATCH(AM$2,Miljö!$B$1:$AK$1,0),FALSE),""),"")</f>
        <v>Ja</v>
      </c>
      <c r="AN28" t="str">
        <f>IF(AM28="ja",VLOOKUP($B28,Miljö!$B$1:$J$479,MATCH("Typ av ursprungsspecificerad el   (Om inget värde anges används Nordisk residualmix, se inforuta) ()",Miljö!$B$1:$J$1,0),FALSE),IF(AM28="nej","Nordisk residualel",""))</f>
        <v>'Bixia bra miljöval'</v>
      </c>
      <c r="AO28">
        <f>IF(AM28="","",VLOOKUP($B28,Miljö!$B$1:$J$479,MATCH("Fossilandel för ursprungspecificerad el ()",Miljö!$B$1:$J$1,0),FALSE))</f>
        <v>0</v>
      </c>
      <c r="AP28">
        <f>IF(AM28="","",IFERROR(VLOOKUP($B28,Miljö!$B$1:$J$479,MATCH("Kärnkraftsandel för ursprungsspecificerad el ()",Miljö!$B$1:$J$1,0),FALSE)/1,0))</f>
        <v>0</v>
      </c>
      <c r="AQ28">
        <f t="shared" si="1"/>
        <v>1</v>
      </c>
      <c r="AS28" t="str">
        <f t="shared" si="2"/>
        <v>Nej</v>
      </c>
      <c r="AT28" t="str">
        <f>IF(AS28="ja",VLOOKUP($B28,Miljö!$B$1:$P$500,MATCH("Fossil andel i procent (%)",Miljö!$B$1:$P$1,0),FALSE)/100,"")</f>
        <v/>
      </c>
      <c r="AV28" t="str">
        <f t="shared" si="3"/>
        <v>Nej</v>
      </c>
      <c r="AW28" t="str">
        <f>IF(AV28="ja",VLOOKUP($B28,'Egen hetvattenprod'!$B$1:$AO$500,MATCH("Värmekälla till värmepumpar ()",'Egen hetvattenprod'!$B$1:$AO$1,0),FALSE),"")</f>
        <v/>
      </c>
      <c r="AY28" t="str">
        <f t="shared" si="4"/>
        <v>Ja</v>
      </c>
      <c r="AZ28" s="115">
        <f>IF($AY28="ja",(VLOOKUP($B28,'Egen hetvattenprod'!$B$1:$BX$550,MATCH(AZ$2,'Egen hetvattenprod'!$B$1:$BX$1,0),FALSE)+VLOOKUP($B28,Kraftvärmeprod!$B$1:$BX$550,MATCH(AZ$2,Kraftvärmeprod!$B$1:$BX$1,0),FALSE))/$AC28,"")</f>
        <v>1</v>
      </c>
      <c r="BA28" s="115">
        <f>IF($AY28="ja",(VLOOKUP($B28,'Egen hetvattenprod'!$B$1:$BX$550,MATCH(BA$2,'Egen hetvattenprod'!$B$1:$BX$1,0),FALSE)+VLOOKUP($B28,Kraftvärmeprod!$B$1:$BX$550,MATCH(BA$2,Kraftvärmeprod!$B$1:$BX$1,0),FALSE))/$AC28,"")</f>
        <v>0</v>
      </c>
      <c r="BB28" s="115">
        <f>IF($AY28="ja",(VLOOKUP($B28,'Egen hetvattenprod'!$B$1:$BX$550,MATCH(BB$2,'Egen hetvattenprod'!$B$1:$BX$1,0),FALSE)+VLOOKUP($B28,Kraftvärmeprod!$B$1:$BX$550,MATCH(BB$2,Kraftvärmeprod!$B$1:$BX$1,0),FALSE))/$AC28,"")</f>
        <v>0</v>
      </c>
      <c r="BC28" s="115">
        <f>IF($AY28="ja",(VLOOKUP($B28,'Egen hetvattenprod'!$B$1:$BX$550,MATCH(BC$2,'Egen hetvattenprod'!$B$1:$BX$1,0),FALSE)+VLOOKUP($B28,Kraftvärmeprod!$B$1:$BX$550,MATCH(BC$2,Kraftvärmeprod!$B$1:$BX$1,0),FALSE))/$AC28,"")</f>
        <v>0</v>
      </c>
      <c r="BD28" s="115">
        <f>IF($AY28="ja",(VLOOKUP($B28,'Egen hetvattenprod'!$B$1:$BX$550,MATCH(BD$2,'Egen hetvattenprod'!$B$1:$BX$1,0),FALSE)+VLOOKUP($B28,Kraftvärmeprod!$B$1:$BX$550,MATCH(BD$2,Kraftvärmeprod!$B$1:$BX$1,0),FALSE))/$AC28,"")</f>
        <v>0</v>
      </c>
      <c r="BF28" t="str">
        <f t="shared" si="5"/>
        <v>Nej</v>
      </c>
      <c r="BG28" t="str">
        <f>IF($BF28="ja",VLOOKUP($B28,'Egen hetvattenprod'!$B$1:$BX$550,MATCH("Andelen klimatgaser med fossilt ursprung för avfall ()",'Egen hetvattenprod'!$B$1:$BX$1,0),FALSE),"")</f>
        <v/>
      </c>
      <c r="BH28" t="str">
        <f>IF($BF28="ja",VLOOKUP($B28,Kraftvärmeprod!$B$1:$BX$550,MATCH("Andelen klimatgaser med fossilt ursprung för avfall ()",Kraftvärmeprod!$B$1:$BX$1,0),FALSE),"")</f>
        <v/>
      </c>
      <c r="BI28" t="str">
        <f>IF($BF28="ja",VLOOKUP($B28,'Egen hetvattenprod'!$B$1:$BX$550,MATCH("Avfall (GWh)",'Egen hetvattenprod'!$B$1:$BX$1,0),FALSE),"")</f>
        <v/>
      </c>
      <c r="BJ28" t="str">
        <f>IF($BF28="ja",VLOOKUP($B28,'Slutlig allokering kvv'!$B$1:$BX$550,MATCH("Avfall (GWh)",'Slutlig allokering kvv'!$B$1:$BX$1,0),FALSE),"")</f>
        <v/>
      </c>
      <c r="BK28" t="str">
        <f>IF($BF28="ja",VLOOKUP($B28,'Köpt hetvatten'!$B$1:$BX$550,MATCH("Avfall i köpt hetvatten",'Köpt hetvatten'!$B$1:$BX$1,0),FALSE),"")</f>
        <v/>
      </c>
      <c r="BL28" t="str">
        <f>IF($BF28="ja",VLOOKUP($B28,'Egen hetvattenprod'!$B$1:$BX$550,MATCH("Värde enligt ovan. (%)",'Egen hetvattenprod'!$B$1:$BX$1,0),FALSE),"")</f>
        <v/>
      </c>
      <c r="BM28" t="str">
        <f>IF($BF28="ja",VLOOKUP($B28,Kraftvärmeprod!$B$1:$BX$550,MATCH("Värde enligt ovan. (%)",Kraftvärmeprod!$B$1:$BX$1,0),FALSE),"")</f>
        <v/>
      </c>
      <c r="BQ28" t="str">
        <f>IF($BF28="ja",VLOOKUP($B28,'Egen hetvattenprod'!$B$1:$BX$550,MATCH("Tillförd olja (fossil) vid avfallsförbränning (GWh)",'Egen hetvattenprod'!$B$1:$BX$1,0),FALSE),"")</f>
        <v/>
      </c>
      <c r="BR28" t="str">
        <f>IF($BF28="ja",VLOOKUP($B28,Kraftvärmeprod!$B$1:$BX$550,MATCH("Tillförd olja (fossil) vid avfallsförbränning (GWh)",Kraftvärmeprod!$B$1:$BX$1,0),FALSE),"")</f>
        <v/>
      </c>
    </row>
    <row r="29" spans="1:70">
      <c r="A29" t="s">
        <v>51</v>
      </c>
      <c r="B29" t="s">
        <v>53</v>
      </c>
      <c r="C29">
        <f>VLOOKUP($B29,'Tillförd energi'!$B$1:$AI$720,MATCH(C$2,'Tillförd energi'!$B$1:$AQ$1,0),FALSE)</f>
        <v>0</v>
      </c>
      <c r="D29">
        <f>VLOOKUP($B29,'Tillförd energi'!$B$1:$AI$720,MATCH(D$2,'Tillförd energi'!$B$1:$AQ$1,0),FALSE)</f>
        <v>1</v>
      </c>
      <c r="E29">
        <f>VLOOKUP($B29,'Tillförd energi'!$B$1:$AI$720,MATCH(E$2,'Tillförd energi'!$B$1:$AQ$1,0),FALSE)</f>
        <v>0</v>
      </c>
      <c r="F29">
        <f>VLOOKUP($B29,'Tillförd energi'!$B$1:$AI$720,MATCH(F$2,'Tillförd energi'!$B$1:$AQ$1,0),FALSE)</f>
        <v>0</v>
      </c>
      <c r="G29">
        <f>VLOOKUP($B29,'Tillförd energi'!$B$1:$AI$720,MATCH(G$2,'Tillförd energi'!$B$1:$AQ$1,0),FALSE)</f>
        <v>0</v>
      </c>
      <c r="H29">
        <f>VLOOKUP($B29,'Tillförd energi'!$B$1:$AI$720,MATCH(H$2,'Tillförd energi'!$B$1:$AQ$1,0),FALSE)</f>
        <v>0</v>
      </c>
      <c r="I29">
        <f>VLOOKUP($B29,'Tillförd energi'!$B$1:$AI$720,MATCH(I$2,'Tillförd energi'!$B$1:$AQ$1,0),FALSE)</f>
        <v>0</v>
      </c>
      <c r="J29">
        <f>VLOOKUP($B29,'Tillförd energi'!$B$1:$AI$720,MATCH(J$2,'Tillförd energi'!$B$1:$AQ$1,0),FALSE)</f>
        <v>0</v>
      </c>
      <c r="K29">
        <f>VLOOKUP($B29,'Tillförd energi'!$B$1:$AI$720,MATCH(K$2,'Tillförd energi'!$B$1:$AQ$1,0),FALSE)</f>
        <v>0</v>
      </c>
      <c r="L29">
        <f>VLOOKUP($B29,'Tillförd energi'!$B$1:$AI$720,MATCH(L$2,'Tillförd energi'!$B$1:$AQ$1,0),FALSE)</f>
        <v>0</v>
      </c>
      <c r="M29">
        <f>VLOOKUP($B29,'Tillförd energi'!$B$1:$AI$720,MATCH(M$2,'Tillförd energi'!$B$1:$AQ$1,0),FALSE)</f>
        <v>0</v>
      </c>
      <c r="N29">
        <f>VLOOKUP($B29,'Tillförd energi'!$B$1:$AI$720,MATCH(N$2,'Tillförd energi'!$B$1:$AQ$1,0),FALSE)</f>
        <v>0</v>
      </c>
      <c r="O29">
        <f>VLOOKUP($B29,'Tillförd energi'!$B$1:$AI$720,MATCH(O$2,'Tillförd energi'!$B$1:$AQ$1,0),FALSE)</f>
        <v>0</v>
      </c>
      <c r="P29">
        <f>VLOOKUP($B29,'Tillförd energi'!$B$1:$AI$720,MATCH(P$2,'Tillförd energi'!$B$1:$AQ$1,0),FALSE)</f>
        <v>0</v>
      </c>
      <c r="Q29">
        <f>VLOOKUP($B29,'Tillförd energi'!$B$1:$AI$720,MATCH(Q$2,'Tillförd energi'!$B$1:$AQ$1,0),FALSE)</f>
        <v>11.5</v>
      </c>
      <c r="R29">
        <f>VLOOKUP($B29,'Tillförd energi'!$B$1:$AI$720,MATCH(R$2,'Tillförd energi'!$B$1:$AQ$1,0),FALSE)</f>
        <v>0</v>
      </c>
      <c r="S29">
        <f>VLOOKUP($B29,'Tillförd energi'!$B$1:$AI$720,MATCH(S$2,'Tillförd energi'!$B$1:$AQ$1,0),FALSE)</f>
        <v>0</v>
      </c>
      <c r="T29">
        <f>VLOOKUP($B29,'Tillförd energi'!$B$1:$AI$720,MATCH(T$2,'Tillförd energi'!$B$1:$AQ$1,0),FALSE)</f>
        <v>0</v>
      </c>
      <c r="U29">
        <f>VLOOKUP($B29,'Tillförd energi'!$B$1:$AI$720,MATCH(U$2,'Tillförd energi'!$B$1:$AQ$1,0),FALSE)</f>
        <v>0</v>
      </c>
      <c r="V29">
        <f>VLOOKUP($B29,'Tillförd energi'!$B$1:$AI$720,MATCH(V$2,'Tillförd energi'!$B$1:$AQ$1,0),FALSE)</f>
        <v>0</v>
      </c>
      <c r="W29">
        <f>VLOOKUP($B29,'Tillförd energi'!$B$1:$AI$720,MATCH(W$2,'Tillförd energi'!$B$1:$AQ$1,0),FALSE)</f>
        <v>0</v>
      </c>
      <c r="X29">
        <f>VLOOKUP($B29,'Tillförd energi'!$B$1:$AI$720,MATCH(X$2,'Tillförd energi'!$B$1:$AQ$1,0),FALSE)</f>
        <v>0</v>
      </c>
      <c r="Y29">
        <f>VLOOKUP($B29,'Tillförd energi'!$B$1:$AI$720,MATCH(Y$2,'Tillförd energi'!$B$1:$AQ$1,0),FALSE)</f>
        <v>0</v>
      </c>
      <c r="Z29">
        <f>VLOOKUP($B29,'Tillförd energi'!$B$1:$AI$720,MATCH(Z$2,'Tillförd energi'!$B$1:$AQ$1,0),FALSE)</f>
        <v>0</v>
      </c>
      <c r="AA29">
        <f>VLOOKUP($B29,'Tillförd energi'!$B$1:$AI$720,MATCH(AA$2,'Tillförd energi'!$B$1:$AQ$1,0),FALSE)</f>
        <v>0</v>
      </c>
      <c r="AB29">
        <f>VLOOKUP($B29,'Tillförd energi'!$B$1:$AI$720,MATCH(AB$2,'Tillförd energi'!$B$1:$AQ$1,0),FALSE)</f>
        <v>0</v>
      </c>
      <c r="AC29">
        <f>VLOOKUP($B29,'Tillförd energi'!$B$1:$AI$720,MATCH(AC$2,'Tillförd energi'!$B$1:$AQ$1,0),FALSE)</f>
        <v>0</v>
      </c>
      <c r="AD29">
        <f>VLOOKUP($B29,'Tillförd energi'!$B$1:$AI$720,MATCH(AD$2,'Tillförd energi'!$B$1:$AQ$1,0),FALSE)</f>
        <v>0</v>
      </c>
      <c r="AE29">
        <f>VLOOKUP($B29,'Tillförd energi'!$B$1:$AI$720,MATCH(AE$2,'Tillförd energi'!$B$1:$AQ$1,0),FALSE)</f>
        <v>0</v>
      </c>
      <c r="AF29">
        <f>VLOOKUP($B29,'Tillförd energi'!$B$1:$AI$720,MATCH(AF$2,'Tillförd energi'!$B$1:$AQ$1,0),FALSE)</f>
        <v>0.26</v>
      </c>
      <c r="AG29">
        <f>IFERROR(VLOOKUP(B29,Miljö!$B$1:$AC$600,MATCH("Köpt mängd produktionsspecifik fjärrvärme:",Miljö!$B$1:$AC$1,0),FALSE)/1,0)</f>
        <v>0</v>
      </c>
      <c r="AI29">
        <f t="shared" si="0"/>
        <v>12.76</v>
      </c>
      <c r="AJ29">
        <f>IF(ISERROR(1/VLOOKUP($B29,Leveranser!$B$1:$S$500,MATCH("såld värme (gwh)",Leveranser!$B$1:$S$1,0),FALSE)),"",VLOOKUP($B29,Leveranser!$B$1:$S$500,MATCH("såld värme (gwh)",Leveranser!$B$1:$S$1,0),FALSE))</f>
        <v>10.130000000000001</v>
      </c>
      <c r="AM29" t="str">
        <f>IF(B29&lt;&gt;"",IF(VLOOKUP($B29,Totalt!$B$1:$AQ$554,MATCH("Kvalitetsgranskad:",Totalt!$B$1:$AQ$1,0),FALSE)="ja",VLOOKUP($B29,Miljö!$B$1:$AG$479,MATCH(AM$2,Miljö!$B$1:$AK$1,0),FALSE),""),"")</f>
        <v>Ja</v>
      </c>
      <c r="AN29" t="str">
        <f>IF(AM29="ja",VLOOKUP($B29,Miljö!$B$1:$J$479,MATCH("Typ av ursprungsspecificerad el   (Om inget värde anges används Nordisk residualmix, se inforuta) ()",Miljö!$B$1:$J$1,0),FALSE),IF(AM29="nej","Nordisk residualel",""))</f>
        <v>'Bixia bra miljöval'</v>
      </c>
      <c r="AO29">
        <f>IF(AM29="","",VLOOKUP($B29,Miljö!$B$1:$J$479,MATCH("Fossilandel för ursprungspecificerad el ()",Miljö!$B$1:$J$1,0),FALSE))</f>
        <v>0</v>
      </c>
      <c r="AP29">
        <f>IF(AM29="","",IFERROR(VLOOKUP($B29,Miljö!$B$1:$J$479,MATCH("Kärnkraftsandel för ursprungsspecificerad el ()",Miljö!$B$1:$J$1,0),FALSE)/1,0))</f>
        <v>0</v>
      </c>
      <c r="AQ29">
        <f t="shared" si="1"/>
        <v>1</v>
      </c>
      <c r="AS29" t="str">
        <f t="shared" si="2"/>
        <v>Nej</v>
      </c>
      <c r="AT29" t="str">
        <f>IF(AS29="ja",VLOOKUP($B29,Miljö!$B$1:$P$500,MATCH("Fossil andel i procent (%)",Miljö!$B$1:$P$1,0),FALSE)/100,"")</f>
        <v/>
      </c>
      <c r="AV29" t="str">
        <f t="shared" si="3"/>
        <v>Nej</v>
      </c>
      <c r="AW29" t="str">
        <f>IF(AV29="ja",VLOOKUP($B29,'Egen hetvattenprod'!$B$1:$AO$500,MATCH("Värmekälla till värmepumpar ()",'Egen hetvattenprod'!$B$1:$AO$1,0),FALSE),"")</f>
        <v/>
      </c>
      <c r="AY29" t="str">
        <f t="shared" si="4"/>
        <v>Nej</v>
      </c>
      <c r="AZ29" s="115" t="str">
        <f>IF($AY29="ja",(VLOOKUP($B29,'Egen hetvattenprod'!$B$1:$BX$550,MATCH(AZ$2,'Egen hetvattenprod'!$B$1:$BX$1,0),FALSE)+VLOOKUP($B29,Kraftvärmeprod!$B$1:$BX$550,MATCH(AZ$2,Kraftvärmeprod!$B$1:$BX$1,0),FALSE))/$AC29,"")</f>
        <v/>
      </c>
      <c r="BA29" s="115" t="str">
        <f>IF($AY29="ja",(VLOOKUP($B29,'Egen hetvattenprod'!$B$1:$BX$550,MATCH(BA$2,'Egen hetvattenprod'!$B$1:$BX$1,0),FALSE)+VLOOKUP($B29,Kraftvärmeprod!$B$1:$BX$550,MATCH(BA$2,Kraftvärmeprod!$B$1:$BX$1,0),FALSE))/$AC29,"")</f>
        <v/>
      </c>
      <c r="BB29" s="115" t="str">
        <f>IF($AY29="ja",(VLOOKUP($B29,'Egen hetvattenprod'!$B$1:$BX$550,MATCH(BB$2,'Egen hetvattenprod'!$B$1:$BX$1,0),FALSE)+VLOOKUP($B29,Kraftvärmeprod!$B$1:$BX$550,MATCH(BB$2,Kraftvärmeprod!$B$1:$BX$1,0),FALSE))/$AC29,"")</f>
        <v/>
      </c>
      <c r="BC29" s="115" t="str">
        <f>IF($AY29="ja",(VLOOKUP($B29,'Egen hetvattenprod'!$B$1:$BX$550,MATCH(BC$2,'Egen hetvattenprod'!$B$1:$BX$1,0),FALSE)+VLOOKUP($B29,Kraftvärmeprod!$B$1:$BX$550,MATCH(BC$2,Kraftvärmeprod!$B$1:$BX$1,0),FALSE))/$AC29,"")</f>
        <v/>
      </c>
      <c r="BD29" s="115" t="str">
        <f>IF($AY29="ja",(VLOOKUP($B29,'Egen hetvattenprod'!$B$1:$BX$550,MATCH(BD$2,'Egen hetvattenprod'!$B$1:$BX$1,0),FALSE)+VLOOKUP($B29,Kraftvärmeprod!$B$1:$BX$550,MATCH(BD$2,Kraftvärmeprod!$B$1:$BX$1,0),FALSE))/$AC29,"")</f>
        <v/>
      </c>
      <c r="BF29" t="str">
        <f t="shared" si="5"/>
        <v>Nej</v>
      </c>
      <c r="BG29" t="str">
        <f>IF($BF29="ja",VLOOKUP($B29,'Egen hetvattenprod'!$B$1:$BX$550,MATCH("Andelen klimatgaser med fossilt ursprung för avfall ()",'Egen hetvattenprod'!$B$1:$BX$1,0),FALSE),"")</f>
        <v/>
      </c>
      <c r="BH29" t="str">
        <f>IF($BF29="ja",VLOOKUP($B29,Kraftvärmeprod!$B$1:$BX$550,MATCH("Andelen klimatgaser med fossilt ursprung för avfall ()",Kraftvärmeprod!$B$1:$BX$1,0),FALSE),"")</f>
        <v/>
      </c>
      <c r="BI29" t="str">
        <f>IF($BF29="ja",VLOOKUP($B29,'Egen hetvattenprod'!$B$1:$BX$550,MATCH("Avfall (GWh)",'Egen hetvattenprod'!$B$1:$BX$1,0),FALSE),"")</f>
        <v/>
      </c>
      <c r="BJ29" t="str">
        <f>IF($BF29="ja",VLOOKUP($B29,'Slutlig allokering kvv'!$B$1:$BX$550,MATCH("Avfall (GWh)",'Slutlig allokering kvv'!$B$1:$BX$1,0),FALSE),"")</f>
        <v/>
      </c>
      <c r="BK29" t="str">
        <f>IF($BF29="ja",VLOOKUP($B29,'Köpt hetvatten'!$B$1:$BX$550,MATCH("Avfall i köpt hetvatten",'Köpt hetvatten'!$B$1:$BX$1,0),FALSE),"")</f>
        <v/>
      </c>
      <c r="BL29" t="str">
        <f>IF($BF29="ja",VLOOKUP($B29,'Egen hetvattenprod'!$B$1:$BX$550,MATCH("Värde enligt ovan. (%)",'Egen hetvattenprod'!$B$1:$BX$1,0),FALSE),"")</f>
        <v/>
      </c>
      <c r="BM29" t="str">
        <f>IF($BF29="ja",VLOOKUP($B29,Kraftvärmeprod!$B$1:$BX$550,MATCH("Värde enligt ovan. (%)",Kraftvärmeprod!$B$1:$BX$1,0),FALSE),"")</f>
        <v/>
      </c>
      <c r="BQ29" t="str">
        <f>IF($BF29="ja",VLOOKUP($B29,'Egen hetvattenprod'!$B$1:$BX$550,MATCH("Tillförd olja (fossil) vid avfallsförbränning (GWh)",'Egen hetvattenprod'!$B$1:$BX$1,0),FALSE),"")</f>
        <v/>
      </c>
      <c r="BR29" t="str">
        <f>IF($BF29="ja",VLOOKUP($B29,Kraftvärmeprod!$B$1:$BX$550,MATCH("Tillförd olja (fossil) vid avfallsförbränning (GWh)",Kraftvärmeprod!$B$1:$BX$1,0),FALSE),"")</f>
        <v/>
      </c>
    </row>
    <row r="30" spans="1:70">
      <c r="A30" t="s">
        <v>51</v>
      </c>
      <c r="B30" t="s">
        <v>54</v>
      </c>
      <c r="C30">
        <f>VLOOKUP($B30,'Tillförd energi'!$B$1:$AI$720,MATCH(C$2,'Tillförd energi'!$B$1:$AQ$1,0),FALSE)</f>
        <v>0</v>
      </c>
      <c r="D30">
        <f>VLOOKUP($B30,'Tillförd energi'!$B$1:$AI$720,MATCH(D$2,'Tillförd energi'!$B$1:$AQ$1,0),FALSE)</f>
        <v>0.105</v>
      </c>
      <c r="E30">
        <f>VLOOKUP($B30,'Tillförd energi'!$B$1:$AI$720,MATCH(E$2,'Tillförd energi'!$B$1:$AQ$1,0),FALSE)</f>
        <v>0</v>
      </c>
      <c r="F30">
        <f>VLOOKUP($B30,'Tillförd energi'!$B$1:$AI$720,MATCH(F$2,'Tillförd energi'!$B$1:$AQ$1,0),FALSE)</f>
        <v>0</v>
      </c>
      <c r="G30">
        <f>VLOOKUP($B30,'Tillförd energi'!$B$1:$AI$720,MATCH(G$2,'Tillförd energi'!$B$1:$AQ$1,0),FALSE)</f>
        <v>0</v>
      </c>
      <c r="H30">
        <f>VLOOKUP($B30,'Tillförd energi'!$B$1:$AI$720,MATCH(H$2,'Tillförd energi'!$B$1:$AQ$1,0),FALSE)</f>
        <v>0</v>
      </c>
      <c r="I30">
        <f>VLOOKUP($B30,'Tillförd energi'!$B$1:$AI$720,MATCH(I$2,'Tillförd energi'!$B$1:$AQ$1,0),FALSE)</f>
        <v>0</v>
      </c>
      <c r="J30">
        <f>VLOOKUP($B30,'Tillförd energi'!$B$1:$AI$720,MATCH(J$2,'Tillförd energi'!$B$1:$AQ$1,0),FALSE)</f>
        <v>0</v>
      </c>
      <c r="K30">
        <f>VLOOKUP($B30,'Tillförd energi'!$B$1:$AI$720,MATCH(K$2,'Tillförd energi'!$B$1:$AQ$1,0),FALSE)</f>
        <v>0</v>
      </c>
      <c r="L30">
        <f>VLOOKUP($B30,'Tillförd energi'!$B$1:$AI$720,MATCH(L$2,'Tillförd energi'!$B$1:$AQ$1,0),FALSE)</f>
        <v>0</v>
      </c>
      <c r="M30">
        <f>VLOOKUP($B30,'Tillförd energi'!$B$1:$AI$720,MATCH(M$2,'Tillförd energi'!$B$1:$AQ$1,0),FALSE)</f>
        <v>0</v>
      </c>
      <c r="N30">
        <f>VLOOKUP($B30,'Tillförd energi'!$B$1:$AI$720,MATCH(N$2,'Tillförd energi'!$B$1:$AQ$1,0),FALSE)</f>
        <v>0</v>
      </c>
      <c r="O30">
        <f>VLOOKUP($B30,'Tillförd energi'!$B$1:$AI$720,MATCH(O$2,'Tillförd energi'!$B$1:$AQ$1,0),FALSE)</f>
        <v>0</v>
      </c>
      <c r="P30">
        <f>VLOOKUP($B30,'Tillförd energi'!$B$1:$AI$720,MATCH(P$2,'Tillförd energi'!$B$1:$AQ$1,0),FALSE)</f>
        <v>0</v>
      </c>
      <c r="Q30">
        <f>VLOOKUP($B30,'Tillförd energi'!$B$1:$AI$720,MATCH(Q$2,'Tillförd energi'!$B$1:$AQ$1,0),FALSE)</f>
        <v>17.600000000000001</v>
      </c>
      <c r="R30">
        <f>VLOOKUP($B30,'Tillförd energi'!$B$1:$AI$720,MATCH(R$2,'Tillförd energi'!$B$1:$AQ$1,0),FALSE)</f>
        <v>0</v>
      </c>
      <c r="S30">
        <f>VLOOKUP($B30,'Tillförd energi'!$B$1:$AI$720,MATCH(S$2,'Tillförd energi'!$B$1:$AQ$1,0),FALSE)</f>
        <v>0</v>
      </c>
      <c r="T30">
        <f>VLOOKUP($B30,'Tillförd energi'!$B$1:$AI$720,MATCH(T$2,'Tillförd energi'!$B$1:$AQ$1,0),FALSE)</f>
        <v>0</v>
      </c>
      <c r="U30">
        <f>VLOOKUP($B30,'Tillförd energi'!$B$1:$AI$720,MATCH(U$2,'Tillförd energi'!$B$1:$AQ$1,0),FALSE)</f>
        <v>0</v>
      </c>
      <c r="V30">
        <f>VLOOKUP($B30,'Tillförd energi'!$B$1:$AI$720,MATCH(V$2,'Tillförd energi'!$B$1:$AQ$1,0),FALSE)</f>
        <v>0</v>
      </c>
      <c r="W30">
        <f>VLOOKUP($B30,'Tillförd energi'!$B$1:$AI$720,MATCH(W$2,'Tillförd energi'!$B$1:$AQ$1,0),FALSE)</f>
        <v>0</v>
      </c>
      <c r="X30">
        <f>VLOOKUP($B30,'Tillförd energi'!$B$1:$AI$720,MATCH(X$2,'Tillförd energi'!$B$1:$AQ$1,0),FALSE)</f>
        <v>0</v>
      </c>
      <c r="Y30">
        <f>VLOOKUP($B30,'Tillförd energi'!$B$1:$AI$720,MATCH(Y$2,'Tillförd energi'!$B$1:$AQ$1,0),FALSE)</f>
        <v>0</v>
      </c>
      <c r="Z30">
        <f>VLOOKUP($B30,'Tillförd energi'!$B$1:$AI$720,MATCH(Z$2,'Tillförd energi'!$B$1:$AQ$1,0),FALSE)</f>
        <v>0</v>
      </c>
      <c r="AA30">
        <f>VLOOKUP($B30,'Tillförd energi'!$B$1:$AI$720,MATCH(AA$2,'Tillförd energi'!$B$1:$AQ$1,0),FALSE)</f>
        <v>0</v>
      </c>
      <c r="AB30">
        <f>VLOOKUP($B30,'Tillförd energi'!$B$1:$AI$720,MATCH(AB$2,'Tillförd energi'!$B$1:$AQ$1,0),FALSE)</f>
        <v>0</v>
      </c>
      <c r="AC30">
        <f>VLOOKUP($B30,'Tillförd energi'!$B$1:$AI$720,MATCH(AC$2,'Tillförd energi'!$B$1:$AQ$1,0),FALSE)</f>
        <v>0</v>
      </c>
      <c r="AD30">
        <f>VLOOKUP($B30,'Tillförd energi'!$B$1:$AI$720,MATCH(AD$2,'Tillförd energi'!$B$1:$AQ$1,0),FALSE)</f>
        <v>0</v>
      </c>
      <c r="AE30">
        <f>VLOOKUP($B30,'Tillförd energi'!$B$1:$AI$720,MATCH(AE$2,'Tillförd energi'!$B$1:$AQ$1,0),FALSE)</f>
        <v>0</v>
      </c>
      <c r="AF30">
        <f>VLOOKUP($B30,'Tillförd energi'!$B$1:$AI$720,MATCH(AF$2,'Tillförd energi'!$B$1:$AQ$1,0),FALSE)</f>
        <v>0.4</v>
      </c>
      <c r="AG30">
        <f>IFERROR(VLOOKUP(B30,Miljö!$B$1:$AC$600,MATCH("Köpt mängd produktionsspecifik fjärrvärme:",Miljö!$B$1:$AC$1,0),FALSE)/1,0)</f>
        <v>0</v>
      </c>
      <c r="AI30">
        <f t="shared" si="0"/>
        <v>18.105</v>
      </c>
      <c r="AJ30">
        <f>IF(ISERROR(1/VLOOKUP($B30,Leveranser!$B$1:$S$500,MATCH("såld värme (gwh)",Leveranser!$B$1:$S$1,0),FALSE)),"",VLOOKUP($B30,Leveranser!$B$1:$S$500,MATCH("såld värme (gwh)",Leveranser!$B$1:$S$1,0),FALSE))</f>
        <v>15.22</v>
      </c>
      <c r="AM30" t="str">
        <f>IF(B30&lt;&gt;"",IF(VLOOKUP($B30,Totalt!$B$1:$AQ$554,MATCH("Kvalitetsgranskad:",Totalt!$B$1:$AQ$1,0),FALSE)="ja",VLOOKUP($B30,Miljö!$B$1:$AG$479,MATCH(AM$2,Miljö!$B$1:$AK$1,0),FALSE),""),"")</f>
        <v>Ja</v>
      </c>
      <c r="AN30" t="str">
        <f>IF(AM30="ja",VLOOKUP($B30,Miljö!$B$1:$J$479,MATCH("Typ av ursprungsspecificerad el   (Om inget värde anges används Nordisk residualmix, se inforuta) ()",Miljö!$B$1:$J$1,0),FALSE),IF(AM30="nej","Nordisk residualel",""))</f>
        <v>'Bixia bra miljöval'</v>
      </c>
      <c r="AO30">
        <f>IF(AM30="","",VLOOKUP($B30,Miljö!$B$1:$J$479,MATCH("Fossilandel för ursprungspecificerad el ()",Miljö!$B$1:$J$1,0),FALSE))</f>
        <v>0</v>
      </c>
      <c r="AP30">
        <f>IF(AM30="","",IFERROR(VLOOKUP($B30,Miljö!$B$1:$J$479,MATCH("Kärnkraftsandel för ursprungsspecificerad el ()",Miljö!$B$1:$J$1,0),FALSE)/1,0))</f>
        <v>0</v>
      </c>
      <c r="AQ30">
        <f t="shared" si="1"/>
        <v>1</v>
      </c>
      <c r="AS30" t="str">
        <f t="shared" si="2"/>
        <v>Nej</v>
      </c>
      <c r="AT30" t="str">
        <f>IF(AS30="ja",VLOOKUP($B30,Miljö!$B$1:$P$500,MATCH("Fossil andel i procent (%)",Miljö!$B$1:$P$1,0),FALSE)/100,"")</f>
        <v/>
      </c>
      <c r="AV30" t="str">
        <f t="shared" si="3"/>
        <v>Nej</v>
      </c>
      <c r="AW30" t="str">
        <f>IF(AV30="ja",VLOOKUP($B30,'Egen hetvattenprod'!$B$1:$AO$500,MATCH("Värmekälla till värmepumpar ()",'Egen hetvattenprod'!$B$1:$AO$1,0),FALSE),"")</f>
        <v/>
      </c>
      <c r="AY30" t="str">
        <f t="shared" si="4"/>
        <v>Nej</v>
      </c>
      <c r="AZ30" s="115" t="str">
        <f>IF($AY30="ja",(VLOOKUP($B30,'Egen hetvattenprod'!$B$1:$BX$550,MATCH(AZ$2,'Egen hetvattenprod'!$B$1:$BX$1,0),FALSE)+VLOOKUP($B30,Kraftvärmeprod!$B$1:$BX$550,MATCH(AZ$2,Kraftvärmeprod!$B$1:$BX$1,0),FALSE))/$AC30,"")</f>
        <v/>
      </c>
      <c r="BA30" s="115" t="str">
        <f>IF($AY30="ja",(VLOOKUP($B30,'Egen hetvattenprod'!$B$1:$BX$550,MATCH(BA$2,'Egen hetvattenprod'!$B$1:$BX$1,0),FALSE)+VLOOKUP($B30,Kraftvärmeprod!$B$1:$BX$550,MATCH(BA$2,Kraftvärmeprod!$B$1:$BX$1,0),FALSE))/$AC30,"")</f>
        <v/>
      </c>
      <c r="BB30" s="115" t="str">
        <f>IF($AY30="ja",(VLOOKUP($B30,'Egen hetvattenprod'!$B$1:$BX$550,MATCH(BB$2,'Egen hetvattenprod'!$B$1:$BX$1,0),FALSE)+VLOOKUP($B30,Kraftvärmeprod!$B$1:$BX$550,MATCH(BB$2,Kraftvärmeprod!$B$1:$BX$1,0),FALSE))/$AC30,"")</f>
        <v/>
      </c>
      <c r="BC30" s="115" t="str">
        <f>IF($AY30="ja",(VLOOKUP($B30,'Egen hetvattenprod'!$B$1:$BX$550,MATCH(BC$2,'Egen hetvattenprod'!$B$1:$BX$1,0),FALSE)+VLOOKUP($B30,Kraftvärmeprod!$B$1:$BX$550,MATCH(BC$2,Kraftvärmeprod!$B$1:$BX$1,0),FALSE))/$AC30,"")</f>
        <v/>
      </c>
      <c r="BD30" s="115" t="str">
        <f>IF($AY30="ja",(VLOOKUP($B30,'Egen hetvattenprod'!$B$1:$BX$550,MATCH(BD$2,'Egen hetvattenprod'!$B$1:$BX$1,0),FALSE)+VLOOKUP($B30,Kraftvärmeprod!$B$1:$BX$550,MATCH(BD$2,Kraftvärmeprod!$B$1:$BX$1,0),FALSE))/$AC30,"")</f>
        <v/>
      </c>
      <c r="BF30" t="str">
        <f t="shared" si="5"/>
        <v>Nej</v>
      </c>
      <c r="BG30" t="str">
        <f>IF($BF30="ja",VLOOKUP($B30,'Egen hetvattenprod'!$B$1:$BX$550,MATCH("Andelen klimatgaser med fossilt ursprung för avfall ()",'Egen hetvattenprod'!$B$1:$BX$1,0),FALSE),"")</f>
        <v/>
      </c>
      <c r="BH30" t="str">
        <f>IF($BF30="ja",VLOOKUP($B30,Kraftvärmeprod!$B$1:$BX$550,MATCH("Andelen klimatgaser med fossilt ursprung för avfall ()",Kraftvärmeprod!$B$1:$BX$1,0),FALSE),"")</f>
        <v/>
      </c>
      <c r="BI30" t="str">
        <f>IF($BF30="ja",VLOOKUP($B30,'Egen hetvattenprod'!$B$1:$BX$550,MATCH("Avfall (GWh)",'Egen hetvattenprod'!$B$1:$BX$1,0),FALSE),"")</f>
        <v/>
      </c>
      <c r="BJ30" t="str">
        <f>IF($BF30="ja",VLOOKUP($B30,'Slutlig allokering kvv'!$B$1:$BX$550,MATCH("Avfall (GWh)",'Slutlig allokering kvv'!$B$1:$BX$1,0),FALSE),"")</f>
        <v/>
      </c>
      <c r="BK30" t="str">
        <f>IF($BF30="ja",VLOOKUP($B30,'Köpt hetvatten'!$B$1:$BX$550,MATCH("Avfall i köpt hetvatten",'Köpt hetvatten'!$B$1:$BX$1,0),FALSE),"")</f>
        <v/>
      </c>
      <c r="BL30" t="str">
        <f>IF($BF30="ja",VLOOKUP($B30,'Egen hetvattenprod'!$B$1:$BX$550,MATCH("Värde enligt ovan. (%)",'Egen hetvattenprod'!$B$1:$BX$1,0),FALSE),"")</f>
        <v/>
      </c>
      <c r="BM30" t="str">
        <f>IF($BF30="ja",VLOOKUP($B30,Kraftvärmeprod!$B$1:$BX$550,MATCH("Värde enligt ovan. (%)",Kraftvärmeprod!$B$1:$BX$1,0),FALSE),"")</f>
        <v/>
      </c>
      <c r="BQ30" t="str">
        <f>IF($BF30="ja",VLOOKUP($B30,'Egen hetvattenprod'!$B$1:$BX$550,MATCH("Tillförd olja (fossil) vid avfallsförbränning (GWh)",'Egen hetvattenprod'!$B$1:$BX$1,0),FALSE),"")</f>
        <v/>
      </c>
      <c r="BR30" t="str">
        <f>IF($BF30="ja",VLOOKUP($B30,Kraftvärmeprod!$B$1:$BX$550,MATCH("Tillförd olja (fossil) vid avfallsförbränning (GWh)",Kraftvärmeprod!$B$1:$BX$1,0),FALSE),"")</f>
        <v/>
      </c>
    </row>
    <row r="31" spans="1:70">
      <c r="A31" t="s">
        <v>55</v>
      </c>
      <c r="B31" t="s">
        <v>56</v>
      </c>
      <c r="C31">
        <f>VLOOKUP($B31,'Tillförd energi'!$B$1:$AI$720,MATCH(C$2,'Tillförd energi'!$B$1:$AQ$1,0),FALSE)</f>
        <v>0</v>
      </c>
      <c r="D31">
        <f>VLOOKUP($B31,'Tillförd energi'!$B$1:$AI$720,MATCH(D$2,'Tillförd energi'!$B$1:$AQ$1,0),FALSE)</f>
        <v>0</v>
      </c>
      <c r="E31">
        <f>VLOOKUP($B31,'Tillförd energi'!$B$1:$AI$720,MATCH(E$2,'Tillförd energi'!$B$1:$AQ$1,0),FALSE)</f>
        <v>0</v>
      </c>
      <c r="F31">
        <f>VLOOKUP($B31,'Tillförd energi'!$B$1:$AI$720,MATCH(F$2,'Tillförd energi'!$B$1:$AQ$1,0),FALSE)</f>
        <v>0</v>
      </c>
      <c r="G31">
        <f>VLOOKUP($B31,'Tillförd energi'!$B$1:$AI$720,MATCH(G$2,'Tillförd energi'!$B$1:$AQ$1,0),FALSE)</f>
        <v>0</v>
      </c>
      <c r="H31">
        <f>VLOOKUP($B31,'Tillförd energi'!$B$1:$AI$720,MATCH(H$2,'Tillförd energi'!$B$1:$AQ$1,0),FALSE)</f>
        <v>0</v>
      </c>
      <c r="I31">
        <f>VLOOKUP($B31,'Tillförd energi'!$B$1:$AI$720,MATCH(I$2,'Tillförd energi'!$B$1:$AQ$1,0),FALSE)</f>
        <v>0</v>
      </c>
      <c r="J31">
        <f>VLOOKUP($B31,'Tillförd energi'!$B$1:$AI$720,MATCH(J$2,'Tillförd energi'!$B$1:$AQ$1,0),FALSE)</f>
        <v>0</v>
      </c>
      <c r="K31">
        <f>VLOOKUP($B31,'Tillförd energi'!$B$1:$AI$720,MATCH(K$2,'Tillförd energi'!$B$1:$AQ$1,0),FALSE)</f>
        <v>0</v>
      </c>
      <c r="L31">
        <f>VLOOKUP($B31,'Tillförd energi'!$B$1:$AI$720,MATCH(L$2,'Tillförd energi'!$B$1:$AQ$1,0),FALSE)</f>
        <v>0</v>
      </c>
      <c r="M31">
        <f>VLOOKUP($B31,'Tillförd energi'!$B$1:$AI$720,MATCH(M$2,'Tillförd energi'!$B$1:$AQ$1,0),FALSE)</f>
        <v>0</v>
      </c>
      <c r="N31">
        <f>VLOOKUP($B31,'Tillförd energi'!$B$1:$AI$720,MATCH(N$2,'Tillförd energi'!$B$1:$AQ$1,0),FALSE)</f>
        <v>0</v>
      </c>
      <c r="O31">
        <f>VLOOKUP($B31,'Tillförd energi'!$B$1:$AI$720,MATCH(O$2,'Tillförd energi'!$B$1:$AQ$1,0),FALSE)</f>
        <v>0</v>
      </c>
      <c r="P31">
        <f>VLOOKUP($B31,'Tillförd energi'!$B$1:$AI$720,MATCH(P$2,'Tillförd energi'!$B$1:$AQ$1,0),FALSE)</f>
        <v>26.14</v>
      </c>
      <c r="Q31">
        <f>VLOOKUP($B31,'Tillförd energi'!$B$1:$AI$720,MATCH(Q$2,'Tillförd energi'!$B$1:$AQ$1,0),FALSE)</f>
        <v>0</v>
      </c>
      <c r="R31">
        <f>VLOOKUP($B31,'Tillförd energi'!$B$1:$AI$720,MATCH(R$2,'Tillförd energi'!$B$1:$AQ$1,0),FALSE)</f>
        <v>3.58</v>
      </c>
      <c r="S31">
        <f>VLOOKUP($B31,'Tillförd energi'!$B$1:$AI$720,MATCH(S$2,'Tillförd energi'!$B$1:$AQ$1,0),FALSE)</f>
        <v>0</v>
      </c>
      <c r="T31">
        <f>VLOOKUP($B31,'Tillförd energi'!$B$1:$AI$720,MATCH(T$2,'Tillförd energi'!$B$1:$AQ$1,0),FALSE)</f>
        <v>0</v>
      </c>
      <c r="U31">
        <f>VLOOKUP($B31,'Tillförd energi'!$B$1:$AI$720,MATCH(U$2,'Tillförd energi'!$B$1:$AQ$1,0),FALSE)</f>
        <v>0</v>
      </c>
      <c r="V31">
        <f>VLOOKUP($B31,'Tillförd energi'!$B$1:$AI$720,MATCH(V$2,'Tillförd energi'!$B$1:$AQ$1,0),FALSE)</f>
        <v>0</v>
      </c>
      <c r="W31">
        <f>VLOOKUP($B31,'Tillförd energi'!$B$1:$AI$720,MATCH(W$2,'Tillförd energi'!$B$1:$AQ$1,0),FALSE)</f>
        <v>0</v>
      </c>
      <c r="X31">
        <f>VLOOKUP($B31,'Tillförd energi'!$B$1:$AI$720,MATCH(X$2,'Tillförd energi'!$B$1:$AQ$1,0),FALSE)</f>
        <v>0</v>
      </c>
      <c r="Y31">
        <f>VLOOKUP($B31,'Tillförd energi'!$B$1:$AI$720,MATCH(Y$2,'Tillförd energi'!$B$1:$AQ$1,0),FALSE)</f>
        <v>0</v>
      </c>
      <c r="Z31">
        <f>VLOOKUP($B31,'Tillförd energi'!$B$1:$AI$720,MATCH(Z$2,'Tillförd energi'!$B$1:$AQ$1,0),FALSE)</f>
        <v>0</v>
      </c>
      <c r="AA31">
        <f>VLOOKUP($B31,'Tillförd energi'!$B$1:$AI$720,MATCH(AA$2,'Tillförd energi'!$B$1:$AQ$1,0),FALSE)</f>
        <v>0</v>
      </c>
      <c r="AB31">
        <f>VLOOKUP($B31,'Tillförd energi'!$B$1:$AI$720,MATCH(AB$2,'Tillförd energi'!$B$1:$AQ$1,0),FALSE)</f>
        <v>0</v>
      </c>
      <c r="AC31">
        <f>VLOOKUP($B31,'Tillförd energi'!$B$1:$AI$720,MATCH(AC$2,'Tillförd energi'!$B$1:$AQ$1,0),FALSE)</f>
        <v>0</v>
      </c>
      <c r="AD31">
        <f>VLOOKUP($B31,'Tillförd energi'!$B$1:$AI$720,MATCH(AD$2,'Tillförd energi'!$B$1:$AQ$1,0),FALSE)</f>
        <v>0</v>
      </c>
      <c r="AE31">
        <f>VLOOKUP($B31,'Tillförd energi'!$B$1:$AI$720,MATCH(AE$2,'Tillförd energi'!$B$1:$AQ$1,0),FALSE)</f>
        <v>0</v>
      </c>
      <c r="AF31">
        <f>VLOOKUP($B31,'Tillförd energi'!$B$1:$AI$720,MATCH(AF$2,'Tillförd energi'!$B$1:$AQ$1,0),FALSE)</f>
        <v>0.42</v>
      </c>
      <c r="AG31">
        <f>IFERROR(VLOOKUP(B31,Miljö!$B$1:$AC$600,MATCH("Köpt mängd produktionsspecifik fjärrvärme:",Miljö!$B$1:$AC$1,0),FALSE)/1,0)</f>
        <v>0</v>
      </c>
      <c r="AI31">
        <f t="shared" si="0"/>
        <v>30.14</v>
      </c>
      <c r="AJ31">
        <f>IF(ISERROR(1/VLOOKUP($B31,Leveranser!$B$1:$S$500,MATCH("såld värme (gwh)",Leveranser!$B$1:$S$1,0),FALSE)),"",VLOOKUP($B31,Leveranser!$B$1:$S$500,MATCH("såld värme (gwh)",Leveranser!$B$1:$S$1,0),FALSE))</f>
        <v>21.722999999999999</v>
      </c>
      <c r="AM31" t="str">
        <f>IF(B31&lt;&gt;"",IF(VLOOKUP($B31,Totalt!$B$1:$AQ$554,MATCH("Kvalitetsgranskad:",Totalt!$B$1:$AQ$1,0),FALSE)="ja",VLOOKUP($B31,Miljö!$B$1:$AG$479,MATCH(AM$2,Miljö!$B$1:$AK$1,0),FALSE),""),"")</f>
        <v>Ja</v>
      </c>
      <c r="AN31" t="str">
        <f>IF(AM31="ja",VLOOKUP($B31,Miljö!$B$1:$J$479,MATCH("Typ av ursprungsspecificerad el   (Om inget värde anges används Nordisk residualmix, se inforuta) ()",Miljö!$B$1:$J$1,0),FALSE),IF(AM31="nej","Nordisk residualel",""))</f>
        <v>'Bra miljöval'</v>
      </c>
      <c r="AO31">
        <f>IF(AM31="","",VLOOKUP($B31,Miljö!$B$1:$J$479,MATCH("Fossilandel för ursprungspecificerad el ()",Miljö!$B$1:$J$1,0),FALSE))</f>
        <v>0</v>
      </c>
      <c r="AP31">
        <f>IF(AM31="","",IFERROR(VLOOKUP($B31,Miljö!$B$1:$J$479,MATCH("Kärnkraftsandel för ursprungsspecificerad el ()",Miljö!$B$1:$J$1,0),FALSE)/1,0))</f>
        <v>0</v>
      </c>
      <c r="AQ31">
        <f t="shared" si="1"/>
        <v>1</v>
      </c>
      <c r="AS31" t="str">
        <f t="shared" si="2"/>
        <v>Nej</v>
      </c>
      <c r="AT31" t="str">
        <f>IF(AS31="ja",VLOOKUP($B31,Miljö!$B$1:$P$500,MATCH("Fossil andel i procent (%)",Miljö!$B$1:$P$1,0),FALSE)/100,"")</f>
        <v/>
      </c>
      <c r="AV31" t="str">
        <f t="shared" si="3"/>
        <v>Nej</v>
      </c>
      <c r="AW31" t="str">
        <f>IF(AV31="ja",VLOOKUP($B31,'Egen hetvattenprod'!$B$1:$AO$500,MATCH("Värmekälla till värmepumpar ()",'Egen hetvattenprod'!$B$1:$AO$1,0),FALSE),"")</f>
        <v/>
      </c>
      <c r="AY31" t="str">
        <f t="shared" si="4"/>
        <v>Nej</v>
      </c>
      <c r="AZ31" s="115" t="str">
        <f>IF($AY31="ja",(VLOOKUP($B31,'Egen hetvattenprod'!$B$1:$BX$550,MATCH(AZ$2,'Egen hetvattenprod'!$B$1:$BX$1,0),FALSE)+VLOOKUP($B31,Kraftvärmeprod!$B$1:$BX$550,MATCH(AZ$2,Kraftvärmeprod!$B$1:$BX$1,0),FALSE))/$AC31,"")</f>
        <v/>
      </c>
      <c r="BA31" s="115" t="str">
        <f>IF($AY31="ja",(VLOOKUP($B31,'Egen hetvattenprod'!$B$1:$BX$550,MATCH(BA$2,'Egen hetvattenprod'!$B$1:$BX$1,0),FALSE)+VLOOKUP($B31,Kraftvärmeprod!$B$1:$BX$550,MATCH(BA$2,Kraftvärmeprod!$B$1:$BX$1,0),FALSE))/$AC31,"")</f>
        <v/>
      </c>
      <c r="BB31" s="115" t="str">
        <f>IF($AY31="ja",(VLOOKUP($B31,'Egen hetvattenprod'!$B$1:$BX$550,MATCH(BB$2,'Egen hetvattenprod'!$B$1:$BX$1,0),FALSE)+VLOOKUP($B31,Kraftvärmeprod!$B$1:$BX$550,MATCH(BB$2,Kraftvärmeprod!$B$1:$BX$1,0),FALSE))/$AC31,"")</f>
        <v/>
      </c>
      <c r="BC31" s="115" t="str">
        <f>IF($AY31="ja",(VLOOKUP($B31,'Egen hetvattenprod'!$B$1:$BX$550,MATCH(BC$2,'Egen hetvattenprod'!$B$1:$BX$1,0),FALSE)+VLOOKUP($B31,Kraftvärmeprod!$B$1:$BX$550,MATCH(BC$2,Kraftvärmeprod!$B$1:$BX$1,0),FALSE))/$AC31,"")</f>
        <v/>
      </c>
      <c r="BD31" s="115" t="str">
        <f>IF($AY31="ja",(VLOOKUP($B31,'Egen hetvattenprod'!$B$1:$BX$550,MATCH(BD$2,'Egen hetvattenprod'!$B$1:$BX$1,0),FALSE)+VLOOKUP($B31,Kraftvärmeprod!$B$1:$BX$550,MATCH(BD$2,Kraftvärmeprod!$B$1:$BX$1,0),FALSE))/$AC31,"")</f>
        <v/>
      </c>
      <c r="BF31" t="str">
        <f t="shared" si="5"/>
        <v>Nej</v>
      </c>
      <c r="BG31" t="str">
        <f>IF($BF31="ja",VLOOKUP($B31,'Egen hetvattenprod'!$B$1:$BX$550,MATCH("Andelen klimatgaser med fossilt ursprung för avfall ()",'Egen hetvattenprod'!$B$1:$BX$1,0),FALSE),"")</f>
        <v/>
      </c>
      <c r="BH31" t="str">
        <f>IF($BF31="ja",VLOOKUP($B31,Kraftvärmeprod!$B$1:$BX$550,MATCH("Andelen klimatgaser med fossilt ursprung för avfall ()",Kraftvärmeprod!$B$1:$BX$1,0),FALSE),"")</f>
        <v/>
      </c>
      <c r="BI31" t="str">
        <f>IF($BF31="ja",VLOOKUP($B31,'Egen hetvattenprod'!$B$1:$BX$550,MATCH("Avfall (GWh)",'Egen hetvattenprod'!$B$1:$BX$1,0),FALSE),"")</f>
        <v/>
      </c>
      <c r="BJ31" t="str">
        <f>IF($BF31="ja",VLOOKUP($B31,'Slutlig allokering kvv'!$B$1:$BX$550,MATCH("Avfall (GWh)",'Slutlig allokering kvv'!$B$1:$BX$1,0),FALSE),"")</f>
        <v/>
      </c>
      <c r="BK31" t="str">
        <f>IF($BF31="ja",VLOOKUP($B31,'Köpt hetvatten'!$B$1:$BX$550,MATCH("Avfall i köpt hetvatten",'Köpt hetvatten'!$B$1:$BX$1,0),FALSE),"")</f>
        <v/>
      </c>
      <c r="BL31" t="str">
        <f>IF($BF31="ja",VLOOKUP($B31,'Egen hetvattenprod'!$B$1:$BX$550,MATCH("Värde enligt ovan. (%)",'Egen hetvattenprod'!$B$1:$BX$1,0),FALSE),"")</f>
        <v/>
      </c>
      <c r="BM31" t="str">
        <f>IF($BF31="ja",VLOOKUP($B31,Kraftvärmeprod!$B$1:$BX$550,MATCH("Värde enligt ovan. (%)",Kraftvärmeprod!$B$1:$BX$1,0),FALSE),"")</f>
        <v/>
      </c>
      <c r="BQ31" t="str">
        <f>IF($BF31="ja",VLOOKUP($B31,'Egen hetvattenprod'!$B$1:$BX$550,MATCH("Tillförd olja (fossil) vid avfallsförbränning (GWh)",'Egen hetvattenprod'!$B$1:$BX$1,0),FALSE),"")</f>
        <v/>
      </c>
      <c r="BR31" t="str">
        <f>IF($BF31="ja",VLOOKUP($B31,Kraftvärmeprod!$B$1:$BX$550,MATCH("Tillförd olja (fossil) vid avfallsförbränning (GWh)",Kraftvärmeprod!$B$1:$BX$1,0),FALSE),"")</f>
        <v/>
      </c>
    </row>
    <row r="32" spans="1:70">
      <c r="A32" t="s">
        <v>57</v>
      </c>
      <c r="B32" t="s">
        <v>58</v>
      </c>
      <c r="C32">
        <f>VLOOKUP($B32,'Tillförd energi'!$B$1:$AI$720,MATCH(C$2,'Tillförd energi'!$B$1:$AQ$1,0),FALSE)</f>
        <v>0</v>
      </c>
      <c r="D32">
        <f>VLOOKUP($B32,'Tillförd energi'!$B$1:$AI$720,MATCH(D$2,'Tillförd energi'!$B$1:$AQ$1,0),FALSE)</f>
        <v>0.02</v>
      </c>
      <c r="E32">
        <f>VLOOKUP($B32,'Tillförd energi'!$B$1:$AI$720,MATCH(E$2,'Tillförd energi'!$B$1:$AQ$1,0),FALSE)</f>
        <v>0</v>
      </c>
      <c r="F32">
        <f>VLOOKUP($B32,'Tillförd energi'!$B$1:$AI$720,MATCH(F$2,'Tillförd energi'!$B$1:$AQ$1,0),FALSE)</f>
        <v>0</v>
      </c>
      <c r="G32">
        <f>VLOOKUP($B32,'Tillförd energi'!$B$1:$AI$720,MATCH(G$2,'Tillförd energi'!$B$1:$AQ$1,0),FALSE)</f>
        <v>0</v>
      </c>
      <c r="H32">
        <f>VLOOKUP($B32,'Tillförd energi'!$B$1:$AI$720,MATCH(H$2,'Tillförd energi'!$B$1:$AQ$1,0),FALSE)</f>
        <v>0</v>
      </c>
      <c r="I32">
        <f>VLOOKUP($B32,'Tillförd energi'!$B$1:$AI$720,MATCH(I$2,'Tillförd energi'!$B$1:$AQ$1,0),FALSE)</f>
        <v>0</v>
      </c>
      <c r="J32">
        <f>VLOOKUP($B32,'Tillförd energi'!$B$1:$AI$720,MATCH(J$2,'Tillförd energi'!$B$1:$AQ$1,0),FALSE)</f>
        <v>0</v>
      </c>
      <c r="K32">
        <f>VLOOKUP($B32,'Tillförd energi'!$B$1:$AI$720,MATCH(K$2,'Tillförd energi'!$B$1:$AQ$1,0),FALSE)</f>
        <v>0</v>
      </c>
      <c r="L32">
        <f>VLOOKUP($B32,'Tillförd energi'!$B$1:$AI$720,MATCH(L$2,'Tillförd energi'!$B$1:$AQ$1,0),FALSE)</f>
        <v>0</v>
      </c>
      <c r="M32">
        <f>VLOOKUP($B32,'Tillförd energi'!$B$1:$AI$720,MATCH(M$2,'Tillförd energi'!$B$1:$AQ$1,0),FALSE)</f>
        <v>4.2</v>
      </c>
      <c r="N32">
        <f>VLOOKUP($B32,'Tillförd energi'!$B$1:$AI$720,MATCH(N$2,'Tillförd energi'!$B$1:$AQ$1,0),FALSE)</f>
        <v>0</v>
      </c>
      <c r="O32">
        <f>VLOOKUP($B32,'Tillförd energi'!$B$1:$AI$720,MATCH(O$2,'Tillförd energi'!$B$1:$AQ$1,0),FALSE)</f>
        <v>3.6</v>
      </c>
      <c r="P32">
        <f>VLOOKUP($B32,'Tillförd energi'!$B$1:$AI$720,MATCH(P$2,'Tillförd energi'!$B$1:$AQ$1,0),FALSE)</f>
        <v>0</v>
      </c>
      <c r="Q32">
        <f>VLOOKUP($B32,'Tillförd energi'!$B$1:$AI$720,MATCH(Q$2,'Tillförd energi'!$B$1:$AQ$1,0),FALSE)</f>
        <v>19.3</v>
      </c>
      <c r="R32">
        <f>VLOOKUP($B32,'Tillförd energi'!$B$1:$AI$720,MATCH(R$2,'Tillförd energi'!$B$1:$AQ$1,0),FALSE)</f>
        <v>8.1999999999999993</v>
      </c>
      <c r="S32">
        <f>VLOOKUP($B32,'Tillförd energi'!$B$1:$AI$720,MATCH(S$2,'Tillförd energi'!$B$1:$AQ$1,0),FALSE)</f>
        <v>0</v>
      </c>
      <c r="T32">
        <f>VLOOKUP($B32,'Tillförd energi'!$B$1:$AI$720,MATCH(T$2,'Tillförd energi'!$B$1:$AQ$1,0),FALSE)</f>
        <v>0</v>
      </c>
      <c r="U32">
        <f>VLOOKUP($B32,'Tillförd energi'!$B$1:$AI$720,MATCH(U$2,'Tillförd energi'!$B$1:$AQ$1,0),FALSE)</f>
        <v>0</v>
      </c>
      <c r="V32">
        <f>VLOOKUP($B32,'Tillförd energi'!$B$1:$AI$720,MATCH(V$2,'Tillförd energi'!$B$1:$AQ$1,0),FALSE)</f>
        <v>0</v>
      </c>
      <c r="W32">
        <f>VLOOKUP($B32,'Tillförd energi'!$B$1:$AI$720,MATCH(W$2,'Tillförd energi'!$B$1:$AQ$1,0),FALSE)</f>
        <v>0</v>
      </c>
      <c r="X32">
        <f>VLOOKUP($B32,'Tillförd energi'!$B$1:$AI$720,MATCH(X$2,'Tillförd energi'!$B$1:$AQ$1,0),FALSE)</f>
        <v>0</v>
      </c>
      <c r="Y32">
        <f>VLOOKUP($B32,'Tillförd energi'!$B$1:$AI$720,MATCH(Y$2,'Tillförd energi'!$B$1:$AQ$1,0),FALSE)</f>
        <v>5.8</v>
      </c>
      <c r="Z32">
        <f>VLOOKUP($B32,'Tillförd energi'!$B$1:$AI$720,MATCH(Z$2,'Tillförd energi'!$B$1:$AQ$1,0),FALSE)</f>
        <v>0</v>
      </c>
      <c r="AA32">
        <f>VLOOKUP($B32,'Tillförd energi'!$B$1:$AI$720,MATCH(AA$2,'Tillförd energi'!$B$1:$AQ$1,0),FALSE)</f>
        <v>0</v>
      </c>
      <c r="AB32">
        <f>VLOOKUP($B32,'Tillförd energi'!$B$1:$AI$720,MATCH(AB$2,'Tillförd energi'!$B$1:$AQ$1,0),FALSE)</f>
        <v>0</v>
      </c>
      <c r="AC32">
        <f>VLOOKUP($B32,'Tillförd energi'!$B$1:$AI$720,MATCH(AC$2,'Tillförd energi'!$B$1:$AQ$1,0),FALSE)</f>
        <v>6.6</v>
      </c>
      <c r="AD32">
        <f>VLOOKUP($B32,'Tillförd energi'!$B$1:$AI$720,MATCH(AD$2,'Tillförd energi'!$B$1:$AQ$1,0),FALSE)</f>
        <v>0</v>
      </c>
      <c r="AE32">
        <f>VLOOKUP($B32,'Tillförd energi'!$B$1:$AI$720,MATCH(AE$2,'Tillförd energi'!$B$1:$AQ$1,0),FALSE)</f>
        <v>0</v>
      </c>
      <c r="AF32">
        <f>VLOOKUP($B32,'Tillförd energi'!$B$1:$AI$720,MATCH(AF$2,'Tillförd energi'!$B$1:$AQ$1,0),FALSE)</f>
        <v>1.0660000000000001</v>
      </c>
      <c r="AG32">
        <f>IFERROR(VLOOKUP(B32,Miljö!$B$1:$AC$600,MATCH("Köpt mängd produktionsspecifik fjärrvärme:",Miljö!$B$1:$AC$1,0),FALSE)/1,0)</f>
        <v>0</v>
      </c>
      <c r="AI32">
        <f t="shared" si="0"/>
        <v>48.786000000000001</v>
      </c>
      <c r="AJ32">
        <f>IF(ISERROR(1/VLOOKUP($B32,Leveranser!$B$1:$S$500,MATCH("såld värme (gwh)",Leveranser!$B$1:$S$1,0),FALSE)),"",VLOOKUP($B32,Leveranser!$B$1:$S$500,MATCH("såld värme (gwh)",Leveranser!$B$1:$S$1,0),FALSE))</f>
        <v>37.1</v>
      </c>
      <c r="AM32" t="str">
        <f>IF(B32&lt;&gt;"",IF(VLOOKUP($B32,Totalt!$B$1:$AQ$554,MATCH("Kvalitetsgranskad:",Totalt!$B$1:$AQ$1,0),FALSE)="ja",VLOOKUP($B32,Miljö!$B$1:$AG$479,MATCH(AM$2,Miljö!$B$1:$AK$1,0),FALSE),""),"")</f>
        <v>Nej</v>
      </c>
      <c r="AN32" t="str">
        <f>IF(AM32="ja",VLOOKUP($B32,Miljö!$B$1:$J$479,MATCH("Typ av ursprungsspecificerad el   (Om inget värde anges används Nordisk residualmix, se inforuta) ()",Miljö!$B$1:$J$1,0),FALSE),IF(AM32="nej","Nordisk residualel",""))</f>
        <v>Nordisk residualel</v>
      </c>
      <c r="AO32">
        <f>IF(AM32="","",VLOOKUP($B32,Miljö!$B$1:$J$479,MATCH("Fossilandel för ursprungspecificerad el ()",Miljö!$B$1:$J$1,0),FALSE))</f>
        <v>0.47</v>
      </c>
      <c r="AP32">
        <f>IF(AM32="","",IFERROR(VLOOKUP($B32,Miljö!$B$1:$J$479,MATCH("Kärnkraftsandel för ursprungsspecificerad el ()",Miljö!$B$1:$J$1,0),FALSE)/1,0))</f>
        <v>0.48170000000000002</v>
      </c>
      <c r="AQ32">
        <f t="shared" si="1"/>
        <v>4.830000000000001E-2</v>
      </c>
      <c r="AS32" t="str">
        <f t="shared" si="2"/>
        <v>Nej</v>
      </c>
      <c r="AT32" t="str">
        <f>IF(AS32="ja",VLOOKUP($B32,Miljö!$B$1:$P$500,MATCH("Fossil andel i procent (%)",Miljö!$B$1:$P$1,0),FALSE)/100,"")</f>
        <v/>
      </c>
      <c r="AV32" t="str">
        <f t="shared" si="3"/>
        <v>Nej</v>
      </c>
      <c r="AW32" t="str">
        <f>IF(AV32="ja",VLOOKUP($B32,'Egen hetvattenprod'!$B$1:$AO$500,MATCH("Värmekälla till värmepumpar ()",'Egen hetvattenprod'!$B$1:$AO$1,0),FALSE),"")</f>
        <v/>
      </c>
      <c r="AY32" t="str">
        <f t="shared" si="4"/>
        <v>Ja</v>
      </c>
      <c r="AZ32" s="115">
        <f>IF($AY32="ja",(VLOOKUP($B32,'Egen hetvattenprod'!$B$1:$BX$550,MATCH(AZ$2,'Egen hetvattenprod'!$B$1:$BX$1,0),FALSE)+VLOOKUP($B32,Kraftvärmeprod!$B$1:$BX$550,MATCH(AZ$2,Kraftvärmeprod!$B$1:$BX$1,0),FALSE))/$AC32,"")</f>
        <v>0.8</v>
      </c>
      <c r="BA32" s="115">
        <f>IF($AY32="ja",(VLOOKUP($B32,'Egen hetvattenprod'!$B$1:$BX$550,MATCH(BA$2,'Egen hetvattenprod'!$B$1:$BX$1,0),FALSE)+VLOOKUP($B32,Kraftvärmeprod!$B$1:$BX$550,MATCH(BA$2,Kraftvärmeprod!$B$1:$BX$1,0),FALSE))/$AC32,"")</f>
        <v>0</v>
      </c>
      <c r="BB32" s="115">
        <f>IF($AY32="ja",(VLOOKUP($B32,'Egen hetvattenprod'!$B$1:$BX$550,MATCH(BB$2,'Egen hetvattenprod'!$B$1:$BX$1,0),FALSE)+VLOOKUP($B32,Kraftvärmeprod!$B$1:$BX$550,MATCH(BB$2,Kraftvärmeprod!$B$1:$BX$1,0),FALSE))/$AC32,"")</f>
        <v>0</v>
      </c>
      <c r="BC32" s="115">
        <f>IF($AY32="ja",(VLOOKUP($B32,'Egen hetvattenprod'!$B$1:$BX$550,MATCH(BC$2,'Egen hetvattenprod'!$B$1:$BX$1,0),FALSE)+VLOOKUP($B32,Kraftvärmeprod!$B$1:$BX$550,MATCH(BC$2,Kraftvärmeprod!$B$1:$BX$1,0),FALSE))/$AC32,"")</f>
        <v>0.2</v>
      </c>
      <c r="BD32" s="115">
        <f>IF($AY32="ja",(VLOOKUP($B32,'Egen hetvattenprod'!$B$1:$BX$550,MATCH(BD$2,'Egen hetvattenprod'!$B$1:$BX$1,0),FALSE)+VLOOKUP($B32,Kraftvärmeprod!$B$1:$BX$550,MATCH(BD$2,Kraftvärmeprod!$B$1:$BX$1,0),FALSE))/$AC32,"")</f>
        <v>0</v>
      </c>
      <c r="BF32" t="str">
        <f t="shared" si="5"/>
        <v>Nej</v>
      </c>
      <c r="BG32" t="str">
        <f>IF($BF32="ja",VLOOKUP($B32,'Egen hetvattenprod'!$B$1:$BX$550,MATCH("Andelen klimatgaser med fossilt ursprung för avfall ()",'Egen hetvattenprod'!$B$1:$BX$1,0),FALSE),"")</f>
        <v/>
      </c>
      <c r="BH32" t="str">
        <f>IF($BF32="ja",VLOOKUP($B32,Kraftvärmeprod!$B$1:$BX$550,MATCH("Andelen klimatgaser med fossilt ursprung för avfall ()",Kraftvärmeprod!$B$1:$BX$1,0),FALSE),"")</f>
        <v/>
      </c>
      <c r="BI32" t="str">
        <f>IF($BF32="ja",VLOOKUP($B32,'Egen hetvattenprod'!$B$1:$BX$550,MATCH("Avfall (GWh)",'Egen hetvattenprod'!$B$1:$BX$1,0),FALSE),"")</f>
        <v/>
      </c>
      <c r="BJ32" t="str">
        <f>IF($BF32="ja",VLOOKUP($B32,'Slutlig allokering kvv'!$B$1:$BX$550,MATCH("Avfall (GWh)",'Slutlig allokering kvv'!$B$1:$BX$1,0),FALSE),"")</f>
        <v/>
      </c>
      <c r="BK32" t="str">
        <f>IF($BF32="ja",VLOOKUP($B32,'Köpt hetvatten'!$B$1:$BX$550,MATCH("Avfall i köpt hetvatten",'Köpt hetvatten'!$B$1:$BX$1,0),FALSE),"")</f>
        <v/>
      </c>
      <c r="BL32" t="str">
        <f>IF($BF32="ja",VLOOKUP($B32,'Egen hetvattenprod'!$B$1:$BX$550,MATCH("Värde enligt ovan. (%)",'Egen hetvattenprod'!$B$1:$BX$1,0),FALSE),"")</f>
        <v/>
      </c>
      <c r="BM32" t="str">
        <f>IF($BF32="ja",VLOOKUP($B32,Kraftvärmeprod!$B$1:$BX$550,MATCH("Värde enligt ovan. (%)",Kraftvärmeprod!$B$1:$BX$1,0),FALSE),"")</f>
        <v/>
      </c>
      <c r="BQ32" t="str">
        <f>IF($BF32="ja",VLOOKUP($B32,'Egen hetvattenprod'!$B$1:$BX$550,MATCH("Tillförd olja (fossil) vid avfallsförbränning (GWh)",'Egen hetvattenprod'!$B$1:$BX$1,0),FALSE),"")</f>
        <v/>
      </c>
      <c r="BR32" t="str">
        <f>IF($BF32="ja",VLOOKUP($B32,Kraftvärmeprod!$B$1:$BX$550,MATCH("Tillförd olja (fossil) vid avfallsförbränning (GWh)",Kraftvärmeprod!$B$1:$BX$1,0),FALSE),"")</f>
        <v/>
      </c>
    </row>
    <row r="33" spans="1:70">
      <c r="A33" t="s">
        <v>59</v>
      </c>
      <c r="B33" t="s">
        <v>60</v>
      </c>
      <c r="C33">
        <f>VLOOKUP($B33,'Tillförd energi'!$B$1:$AI$720,MATCH(C$2,'Tillförd energi'!$B$1:$AQ$1,0),FALSE)</f>
        <v>0</v>
      </c>
      <c r="D33">
        <f>VLOOKUP($B33,'Tillförd energi'!$B$1:$AI$720,MATCH(D$2,'Tillförd energi'!$B$1:$AQ$1,0),FALSE)</f>
        <v>0.28999999999999998</v>
      </c>
      <c r="E33">
        <f>VLOOKUP($B33,'Tillförd energi'!$B$1:$AI$720,MATCH(E$2,'Tillförd energi'!$B$1:$AQ$1,0),FALSE)</f>
        <v>0</v>
      </c>
      <c r="F33">
        <f>VLOOKUP($B33,'Tillförd energi'!$B$1:$AI$720,MATCH(F$2,'Tillförd energi'!$B$1:$AQ$1,0),FALSE)</f>
        <v>0.36</v>
      </c>
      <c r="G33">
        <f>VLOOKUP($B33,'Tillförd energi'!$B$1:$AI$720,MATCH(G$2,'Tillförd energi'!$B$1:$AQ$1,0),FALSE)</f>
        <v>0</v>
      </c>
      <c r="H33">
        <f>VLOOKUP($B33,'Tillförd energi'!$B$1:$AI$720,MATCH(H$2,'Tillförd energi'!$B$1:$AQ$1,0),FALSE)</f>
        <v>0</v>
      </c>
      <c r="I33">
        <f>VLOOKUP($B33,'Tillförd energi'!$B$1:$AI$720,MATCH(I$2,'Tillförd energi'!$B$1:$AQ$1,0),FALSE)</f>
        <v>0</v>
      </c>
      <c r="J33">
        <f>VLOOKUP($B33,'Tillförd energi'!$B$1:$AI$720,MATCH(J$2,'Tillförd energi'!$B$1:$AQ$1,0),FALSE)</f>
        <v>0.62</v>
      </c>
      <c r="K33">
        <f>VLOOKUP($B33,'Tillförd energi'!$B$1:$AI$720,MATCH(K$2,'Tillförd energi'!$B$1:$AQ$1,0),FALSE)</f>
        <v>0</v>
      </c>
      <c r="L33">
        <f>VLOOKUP($B33,'Tillförd energi'!$B$1:$AI$720,MATCH(L$2,'Tillförd energi'!$B$1:$AQ$1,0),FALSE)</f>
        <v>0</v>
      </c>
      <c r="M33">
        <f>VLOOKUP($B33,'Tillförd energi'!$B$1:$AI$720,MATCH(M$2,'Tillförd energi'!$B$1:$AQ$1,0),FALSE)</f>
        <v>0</v>
      </c>
      <c r="N33">
        <f>VLOOKUP($B33,'Tillförd energi'!$B$1:$AI$720,MATCH(N$2,'Tillförd energi'!$B$1:$AQ$1,0),FALSE)</f>
        <v>0</v>
      </c>
      <c r="O33">
        <f>VLOOKUP($B33,'Tillförd energi'!$B$1:$AI$720,MATCH(O$2,'Tillförd energi'!$B$1:$AQ$1,0),FALSE)</f>
        <v>0</v>
      </c>
      <c r="P33">
        <f>VLOOKUP($B33,'Tillförd energi'!$B$1:$AI$720,MATCH(P$2,'Tillförd energi'!$B$1:$AQ$1,0),FALSE)</f>
        <v>0</v>
      </c>
      <c r="Q33">
        <f>VLOOKUP($B33,'Tillförd energi'!$B$1:$AI$720,MATCH(Q$2,'Tillförd energi'!$B$1:$AQ$1,0),FALSE)</f>
        <v>83.4</v>
      </c>
      <c r="R33">
        <f>VLOOKUP($B33,'Tillförd energi'!$B$1:$AI$720,MATCH(R$2,'Tillförd energi'!$B$1:$AQ$1,0),FALSE)</f>
        <v>4.5999999999999996</v>
      </c>
      <c r="S33">
        <f>VLOOKUP($B33,'Tillförd energi'!$B$1:$AI$720,MATCH(S$2,'Tillförd energi'!$B$1:$AQ$1,0),FALSE)</f>
        <v>0</v>
      </c>
      <c r="T33">
        <f>VLOOKUP($B33,'Tillförd energi'!$B$1:$AI$720,MATCH(T$2,'Tillförd energi'!$B$1:$AQ$1,0),FALSE)</f>
        <v>0</v>
      </c>
      <c r="U33">
        <f>VLOOKUP($B33,'Tillförd energi'!$B$1:$AI$720,MATCH(U$2,'Tillförd energi'!$B$1:$AQ$1,0),FALSE)</f>
        <v>0</v>
      </c>
      <c r="V33">
        <f>VLOOKUP($B33,'Tillförd energi'!$B$1:$AI$720,MATCH(V$2,'Tillförd energi'!$B$1:$AQ$1,0),FALSE)</f>
        <v>0</v>
      </c>
      <c r="W33">
        <f>VLOOKUP($B33,'Tillförd energi'!$B$1:$AI$720,MATCH(W$2,'Tillförd energi'!$B$1:$AQ$1,0),FALSE)</f>
        <v>0</v>
      </c>
      <c r="X33">
        <f>VLOOKUP($B33,'Tillförd energi'!$B$1:$AI$720,MATCH(X$2,'Tillförd energi'!$B$1:$AQ$1,0),FALSE)</f>
        <v>0</v>
      </c>
      <c r="Y33">
        <f>VLOOKUP($B33,'Tillförd energi'!$B$1:$AI$720,MATCH(Y$2,'Tillförd energi'!$B$1:$AQ$1,0),FALSE)</f>
        <v>0</v>
      </c>
      <c r="Z33">
        <f>VLOOKUP($B33,'Tillförd energi'!$B$1:$AI$720,MATCH(Z$2,'Tillförd energi'!$B$1:$AQ$1,0),FALSE)</f>
        <v>0</v>
      </c>
      <c r="AA33">
        <f>VLOOKUP($B33,'Tillförd energi'!$B$1:$AI$720,MATCH(AA$2,'Tillförd energi'!$B$1:$AQ$1,0),FALSE)</f>
        <v>0</v>
      </c>
      <c r="AB33">
        <f>VLOOKUP($B33,'Tillförd energi'!$B$1:$AI$720,MATCH(AB$2,'Tillförd energi'!$B$1:$AQ$1,0),FALSE)</f>
        <v>0</v>
      </c>
      <c r="AC33">
        <f>VLOOKUP($B33,'Tillförd energi'!$B$1:$AI$720,MATCH(AC$2,'Tillförd energi'!$B$1:$AQ$1,0),FALSE)</f>
        <v>20.2</v>
      </c>
      <c r="AD33">
        <f>VLOOKUP($B33,'Tillförd energi'!$B$1:$AI$720,MATCH(AD$2,'Tillförd energi'!$B$1:$AQ$1,0),FALSE)</f>
        <v>2.39</v>
      </c>
      <c r="AE33">
        <f>VLOOKUP($B33,'Tillförd energi'!$B$1:$AI$720,MATCH(AE$2,'Tillförd energi'!$B$1:$AQ$1,0),FALSE)</f>
        <v>0</v>
      </c>
      <c r="AF33">
        <f>VLOOKUP($B33,'Tillförd energi'!$B$1:$AI$720,MATCH(AF$2,'Tillförd energi'!$B$1:$AQ$1,0),FALSE)</f>
        <v>3.1</v>
      </c>
      <c r="AG33">
        <f>IFERROR(VLOOKUP(B33,Miljö!$B$1:$AC$600,MATCH("Köpt mängd produktionsspecifik fjärrvärme:",Miljö!$B$1:$AC$1,0),FALSE)/1,0)</f>
        <v>0</v>
      </c>
      <c r="AI33">
        <f t="shared" si="0"/>
        <v>114.96</v>
      </c>
      <c r="AJ33">
        <f>IF(ISERROR(1/VLOOKUP($B33,Leveranser!$B$1:$S$500,MATCH("såld värme (gwh)",Leveranser!$B$1:$S$1,0),FALSE)),"",VLOOKUP($B33,Leveranser!$B$1:$S$500,MATCH("såld värme (gwh)",Leveranser!$B$1:$S$1,0),FALSE))</f>
        <v>86.5</v>
      </c>
      <c r="AM33" t="str">
        <f>IF(B33&lt;&gt;"",IF(VLOOKUP($B33,Totalt!$B$1:$AQ$554,MATCH("Kvalitetsgranskad:",Totalt!$B$1:$AQ$1,0),FALSE)="ja",VLOOKUP($B33,Miljö!$B$1:$AG$479,MATCH(AM$2,Miljö!$B$1:$AK$1,0),FALSE),""),"")</f>
        <v>Ja</v>
      </c>
      <c r="AN33" t="str">
        <f>IF(AM33="ja",VLOOKUP($B33,Miljö!$B$1:$J$479,MATCH("Typ av ursprungsspecificerad el   (Om inget värde anges används Nordisk residualmix, se inforuta) ()",Miljö!$B$1:$J$1,0),FALSE),IF(AM33="nej","Nordisk residualel",""))</f>
        <v>'Vattenkraft'</v>
      </c>
      <c r="AO33">
        <f>IF(AM33="","",VLOOKUP($B33,Miljö!$B$1:$J$479,MATCH("Fossilandel för ursprungspecificerad el ()",Miljö!$B$1:$J$1,0),FALSE))</f>
        <v>0</v>
      </c>
      <c r="AP33">
        <f>IF(AM33="","",IFERROR(VLOOKUP($B33,Miljö!$B$1:$J$479,MATCH("Kärnkraftsandel för ursprungsspecificerad el ()",Miljö!$B$1:$J$1,0),FALSE)/1,0))</f>
        <v>0</v>
      </c>
      <c r="AQ33">
        <f t="shared" si="1"/>
        <v>1</v>
      </c>
      <c r="AS33" t="str">
        <f t="shared" si="2"/>
        <v>Nej</v>
      </c>
      <c r="AT33" t="str">
        <f>IF(AS33="ja",VLOOKUP($B33,Miljö!$B$1:$P$500,MATCH("Fossil andel i procent (%)",Miljö!$B$1:$P$1,0),FALSE)/100,"")</f>
        <v/>
      </c>
      <c r="AV33" t="str">
        <f t="shared" si="3"/>
        <v>Nej</v>
      </c>
      <c r="AW33" t="str">
        <f>IF(AV33="ja",VLOOKUP($B33,'Egen hetvattenprod'!$B$1:$AO$500,MATCH("Värmekälla till värmepumpar ()",'Egen hetvattenprod'!$B$1:$AO$1,0),FALSE),"")</f>
        <v/>
      </c>
      <c r="AY33" t="str">
        <f t="shared" si="4"/>
        <v>Ja</v>
      </c>
      <c r="AZ33" s="115">
        <f>IF($AY33="ja",(VLOOKUP($B33,'Egen hetvattenprod'!$B$1:$BX$550,MATCH(AZ$2,'Egen hetvattenprod'!$B$1:$BX$1,0),FALSE)+VLOOKUP($B33,Kraftvärmeprod!$B$1:$BX$550,MATCH(AZ$2,Kraftvärmeprod!$B$1:$BX$1,0),FALSE))/$AC33,"")</f>
        <v>1</v>
      </c>
      <c r="BA33" s="115">
        <f>IF($AY33="ja",(VLOOKUP($B33,'Egen hetvattenprod'!$B$1:$BX$550,MATCH(BA$2,'Egen hetvattenprod'!$B$1:$BX$1,0),FALSE)+VLOOKUP($B33,Kraftvärmeprod!$B$1:$BX$550,MATCH(BA$2,Kraftvärmeprod!$B$1:$BX$1,0),FALSE))/$AC33,"")</f>
        <v>0</v>
      </c>
      <c r="BB33" s="115">
        <f>IF($AY33="ja",(VLOOKUP($B33,'Egen hetvattenprod'!$B$1:$BX$550,MATCH(BB$2,'Egen hetvattenprod'!$B$1:$BX$1,0),FALSE)+VLOOKUP($B33,Kraftvärmeprod!$B$1:$BX$550,MATCH(BB$2,Kraftvärmeprod!$B$1:$BX$1,0),FALSE))/$AC33,"")</f>
        <v>0</v>
      </c>
      <c r="BC33" s="115">
        <f>IF($AY33="ja",(VLOOKUP($B33,'Egen hetvattenprod'!$B$1:$BX$550,MATCH(BC$2,'Egen hetvattenprod'!$B$1:$BX$1,0),FALSE)+VLOOKUP($B33,Kraftvärmeprod!$B$1:$BX$550,MATCH(BC$2,Kraftvärmeprod!$B$1:$BX$1,0),FALSE))/$AC33,"")</f>
        <v>0</v>
      </c>
      <c r="BD33" s="115">
        <f>IF($AY33="ja",(VLOOKUP($B33,'Egen hetvattenprod'!$B$1:$BX$550,MATCH(BD$2,'Egen hetvattenprod'!$B$1:$BX$1,0),FALSE)+VLOOKUP($B33,Kraftvärmeprod!$B$1:$BX$550,MATCH(BD$2,Kraftvärmeprod!$B$1:$BX$1,0),FALSE))/$AC33,"")</f>
        <v>0</v>
      </c>
      <c r="BF33" t="str">
        <f t="shared" si="5"/>
        <v>Nej</v>
      </c>
      <c r="BG33" t="str">
        <f>IF($BF33="ja",VLOOKUP($B33,'Egen hetvattenprod'!$B$1:$BX$550,MATCH("Andelen klimatgaser med fossilt ursprung för avfall ()",'Egen hetvattenprod'!$B$1:$BX$1,0),FALSE),"")</f>
        <v/>
      </c>
      <c r="BH33" t="str">
        <f>IF($BF33="ja",VLOOKUP($B33,Kraftvärmeprod!$B$1:$BX$550,MATCH("Andelen klimatgaser med fossilt ursprung för avfall ()",Kraftvärmeprod!$B$1:$BX$1,0),FALSE),"")</f>
        <v/>
      </c>
      <c r="BI33" t="str">
        <f>IF($BF33="ja",VLOOKUP($B33,'Egen hetvattenprod'!$B$1:$BX$550,MATCH("Avfall (GWh)",'Egen hetvattenprod'!$B$1:$BX$1,0),FALSE),"")</f>
        <v/>
      </c>
      <c r="BJ33" t="str">
        <f>IF($BF33="ja",VLOOKUP($B33,'Slutlig allokering kvv'!$B$1:$BX$550,MATCH("Avfall (GWh)",'Slutlig allokering kvv'!$B$1:$BX$1,0),FALSE),"")</f>
        <v/>
      </c>
      <c r="BK33" t="str">
        <f>IF($BF33="ja",VLOOKUP($B33,'Köpt hetvatten'!$B$1:$BX$550,MATCH("Avfall i köpt hetvatten",'Köpt hetvatten'!$B$1:$BX$1,0),FALSE),"")</f>
        <v/>
      </c>
      <c r="BL33" t="str">
        <f>IF($BF33="ja",VLOOKUP($B33,'Egen hetvattenprod'!$B$1:$BX$550,MATCH("Värde enligt ovan. (%)",'Egen hetvattenprod'!$B$1:$BX$1,0),FALSE),"")</f>
        <v/>
      </c>
      <c r="BM33" t="str">
        <f>IF($BF33="ja",VLOOKUP($B33,Kraftvärmeprod!$B$1:$BX$550,MATCH("Värde enligt ovan. (%)",Kraftvärmeprod!$B$1:$BX$1,0),FALSE),"")</f>
        <v/>
      </c>
      <c r="BQ33" t="str">
        <f>IF($BF33="ja",VLOOKUP($B33,'Egen hetvattenprod'!$B$1:$BX$550,MATCH("Tillförd olja (fossil) vid avfallsförbränning (GWh)",'Egen hetvattenprod'!$B$1:$BX$1,0),FALSE),"")</f>
        <v/>
      </c>
      <c r="BR33" t="str">
        <f>IF($BF33="ja",VLOOKUP($B33,Kraftvärmeprod!$B$1:$BX$550,MATCH("Tillförd olja (fossil) vid avfallsförbränning (GWh)",Kraftvärmeprod!$B$1:$BX$1,0),FALSE),"")</f>
        <v/>
      </c>
    </row>
    <row r="34" spans="1:70">
      <c r="A34" t="s">
        <v>61</v>
      </c>
      <c r="B34" t="s">
        <v>62</v>
      </c>
      <c r="C34">
        <f>VLOOKUP($B34,'Tillförd energi'!$B$1:$AI$720,MATCH(C$2,'Tillförd energi'!$B$1:$AQ$1,0),FALSE)</f>
        <v>0</v>
      </c>
      <c r="D34">
        <f>VLOOKUP($B34,'Tillförd energi'!$B$1:$AI$720,MATCH(D$2,'Tillförd energi'!$B$1:$AQ$1,0),FALSE)</f>
        <v>0.1</v>
      </c>
      <c r="E34">
        <f>VLOOKUP($B34,'Tillförd energi'!$B$1:$AI$720,MATCH(E$2,'Tillförd energi'!$B$1:$AQ$1,0),FALSE)</f>
        <v>0</v>
      </c>
      <c r="F34">
        <f>VLOOKUP($B34,'Tillförd energi'!$B$1:$AI$720,MATCH(F$2,'Tillförd energi'!$B$1:$AQ$1,0),FALSE)</f>
        <v>0</v>
      </c>
      <c r="G34">
        <f>VLOOKUP($B34,'Tillförd energi'!$B$1:$AI$720,MATCH(G$2,'Tillförd energi'!$B$1:$AQ$1,0),FALSE)</f>
        <v>0</v>
      </c>
      <c r="H34">
        <f>VLOOKUP($B34,'Tillförd energi'!$B$1:$AI$720,MATCH(H$2,'Tillförd energi'!$B$1:$AQ$1,0),FALSE)</f>
        <v>0</v>
      </c>
      <c r="I34">
        <f>VLOOKUP($B34,'Tillförd energi'!$B$1:$AI$720,MATCH(I$2,'Tillförd energi'!$B$1:$AQ$1,0),FALSE)</f>
        <v>0</v>
      </c>
      <c r="J34">
        <f>VLOOKUP($B34,'Tillförd energi'!$B$1:$AI$720,MATCH(J$2,'Tillförd energi'!$B$1:$AQ$1,0),FALSE)</f>
        <v>0</v>
      </c>
      <c r="K34">
        <f>VLOOKUP($B34,'Tillförd energi'!$B$1:$AI$720,MATCH(K$2,'Tillförd energi'!$B$1:$AQ$1,0),FALSE)</f>
        <v>0</v>
      </c>
      <c r="L34">
        <f>VLOOKUP($B34,'Tillförd energi'!$B$1:$AI$720,MATCH(L$2,'Tillförd energi'!$B$1:$AQ$1,0),FALSE)</f>
        <v>0</v>
      </c>
      <c r="M34">
        <f>VLOOKUP($B34,'Tillförd energi'!$B$1:$AI$720,MATCH(M$2,'Tillförd energi'!$B$1:$AQ$1,0),FALSE)</f>
        <v>0</v>
      </c>
      <c r="N34">
        <f>VLOOKUP($B34,'Tillförd energi'!$B$1:$AI$720,MATCH(N$2,'Tillförd energi'!$B$1:$AQ$1,0),FALSE)</f>
        <v>0</v>
      </c>
      <c r="O34">
        <f>VLOOKUP($B34,'Tillförd energi'!$B$1:$AI$720,MATCH(O$2,'Tillförd energi'!$B$1:$AQ$1,0),FALSE)</f>
        <v>0</v>
      </c>
      <c r="P34">
        <f>VLOOKUP($B34,'Tillförd energi'!$B$1:$AI$720,MATCH(P$2,'Tillförd energi'!$B$1:$AQ$1,0),FALSE)</f>
        <v>0</v>
      </c>
      <c r="Q34">
        <f>VLOOKUP($B34,'Tillförd energi'!$B$1:$AI$720,MATCH(Q$2,'Tillförd energi'!$B$1:$AQ$1,0),FALSE)</f>
        <v>0</v>
      </c>
      <c r="R34">
        <f>VLOOKUP($B34,'Tillförd energi'!$B$1:$AI$720,MATCH(R$2,'Tillförd energi'!$B$1:$AQ$1,0),FALSE)</f>
        <v>1.4</v>
      </c>
      <c r="S34">
        <f>VLOOKUP($B34,'Tillförd energi'!$B$1:$AI$720,MATCH(S$2,'Tillförd energi'!$B$1:$AQ$1,0),FALSE)</f>
        <v>0</v>
      </c>
      <c r="T34">
        <f>VLOOKUP($B34,'Tillförd energi'!$B$1:$AI$720,MATCH(T$2,'Tillförd energi'!$B$1:$AQ$1,0),FALSE)</f>
        <v>0</v>
      </c>
      <c r="U34">
        <f>VLOOKUP($B34,'Tillförd energi'!$B$1:$AI$720,MATCH(U$2,'Tillförd energi'!$B$1:$AQ$1,0),FALSE)</f>
        <v>0</v>
      </c>
      <c r="V34">
        <f>VLOOKUP($B34,'Tillförd energi'!$B$1:$AI$720,MATCH(V$2,'Tillförd energi'!$B$1:$AQ$1,0),FALSE)</f>
        <v>0</v>
      </c>
      <c r="W34">
        <f>VLOOKUP($B34,'Tillförd energi'!$B$1:$AI$720,MATCH(W$2,'Tillförd energi'!$B$1:$AQ$1,0),FALSE)</f>
        <v>0</v>
      </c>
      <c r="X34">
        <f>VLOOKUP($B34,'Tillförd energi'!$B$1:$AI$720,MATCH(X$2,'Tillförd energi'!$B$1:$AQ$1,0),FALSE)</f>
        <v>0</v>
      </c>
      <c r="Y34">
        <f>VLOOKUP($B34,'Tillförd energi'!$B$1:$AI$720,MATCH(Y$2,'Tillförd energi'!$B$1:$AQ$1,0),FALSE)</f>
        <v>0</v>
      </c>
      <c r="Z34">
        <f>VLOOKUP($B34,'Tillförd energi'!$B$1:$AI$720,MATCH(Z$2,'Tillförd energi'!$B$1:$AQ$1,0),FALSE)</f>
        <v>0</v>
      </c>
      <c r="AA34">
        <f>VLOOKUP($B34,'Tillförd energi'!$B$1:$AI$720,MATCH(AA$2,'Tillförd energi'!$B$1:$AQ$1,0),FALSE)</f>
        <v>0</v>
      </c>
      <c r="AB34">
        <f>VLOOKUP($B34,'Tillförd energi'!$B$1:$AI$720,MATCH(AB$2,'Tillförd energi'!$B$1:$AQ$1,0),FALSE)</f>
        <v>0</v>
      </c>
      <c r="AC34">
        <f>VLOOKUP($B34,'Tillförd energi'!$B$1:$AI$720,MATCH(AC$2,'Tillförd energi'!$B$1:$AQ$1,0),FALSE)</f>
        <v>0</v>
      </c>
      <c r="AD34">
        <f>VLOOKUP($B34,'Tillförd energi'!$B$1:$AI$720,MATCH(AD$2,'Tillförd energi'!$B$1:$AQ$1,0),FALSE)</f>
        <v>8.5</v>
      </c>
      <c r="AE34">
        <f>VLOOKUP($B34,'Tillförd energi'!$B$1:$AI$720,MATCH(AE$2,'Tillförd energi'!$B$1:$AQ$1,0),FALSE)</f>
        <v>0</v>
      </c>
      <c r="AF34">
        <f>VLOOKUP($B34,'Tillförd energi'!$B$1:$AI$720,MATCH(AF$2,'Tillförd energi'!$B$1:$AQ$1,0),FALSE)</f>
        <v>0.06</v>
      </c>
      <c r="AG34">
        <f>IFERROR(VLOOKUP(B34,Miljö!$B$1:$AC$600,MATCH("Köpt mängd produktionsspecifik fjärrvärme:",Miljö!$B$1:$AC$1,0),FALSE)/1,0)</f>
        <v>0</v>
      </c>
      <c r="AI34">
        <f t="shared" si="0"/>
        <v>10.06</v>
      </c>
      <c r="AJ34">
        <f>IF(ISERROR(1/VLOOKUP($B34,Leveranser!$B$1:$S$500,MATCH("såld värme (gwh)",Leveranser!$B$1:$S$1,0),FALSE)),"",VLOOKUP($B34,Leveranser!$B$1:$S$500,MATCH("såld värme (gwh)",Leveranser!$B$1:$S$1,0),FALSE))</f>
        <v>8.8000000000000007</v>
      </c>
      <c r="AM34" t="str">
        <f>IF(B34&lt;&gt;"",IF(VLOOKUP($B34,Totalt!$B$1:$AQ$554,MATCH("Kvalitetsgranskad:",Totalt!$B$1:$AQ$1,0),FALSE)="ja",VLOOKUP($B34,Miljö!$B$1:$AG$479,MATCH(AM$2,Miljö!$B$1:$AK$1,0),FALSE),""),"")</f>
        <v>Ja</v>
      </c>
      <c r="AN34" t="str">
        <f>IF(AM34="ja",VLOOKUP($B34,Miljö!$B$1:$J$479,MATCH("Typ av ursprungsspecificerad el   (Om inget värde anges används Nordisk residualmix, se inforuta) ()",Miljö!$B$1:$J$1,0),FALSE),IF(AM34="nej","Nordisk residualel",""))</f>
        <v>'fossilfritt. vattenkraft'</v>
      </c>
      <c r="AO34">
        <f>IF(AM34="","",VLOOKUP($B34,Miljö!$B$1:$J$479,MATCH("Fossilandel för ursprungspecificerad el ()",Miljö!$B$1:$J$1,0),FALSE))</f>
        <v>0</v>
      </c>
      <c r="AP34">
        <f>IF(AM34="","",IFERROR(VLOOKUP($B34,Miljö!$B$1:$J$479,MATCH("Kärnkraftsandel för ursprungsspecificerad el ()",Miljö!$B$1:$J$1,0),FALSE)/1,0))</f>
        <v>0</v>
      </c>
      <c r="AQ34">
        <f t="shared" si="1"/>
        <v>1</v>
      </c>
      <c r="AS34" t="str">
        <f t="shared" si="2"/>
        <v>Nej</v>
      </c>
      <c r="AT34" t="str">
        <f>IF(AS34="ja",VLOOKUP($B34,Miljö!$B$1:$P$500,MATCH("Fossil andel i procent (%)",Miljö!$B$1:$P$1,0),FALSE)/100,"")</f>
        <v/>
      </c>
      <c r="AV34" t="str">
        <f t="shared" si="3"/>
        <v>Nej</v>
      </c>
      <c r="AW34" t="str">
        <f>IF(AV34="ja",VLOOKUP($B34,'Egen hetvattenprod'!$B$1:$AO$500,MATCH("Värmekälla till värmepumpar ()",'Egen hetvattenprod'!$B$1:$AO$1,0),FALSE),"")</f>
        <v/>
      </c>
      <c r="AY34" t="str">
        <f t="shared" si="4"/>
        <v>Nej</v>
      </c>
      <c r="AZ34" s="115" t="str">
        <f>IF($AY34="ja",(VLOOKUP($B34,'Egen hetvattenprod'!$B$1:$BX$550,MATCH(AZ$2,'Egen hetvattenprod'!$B$1:$BX$1,0),FALSE)+VLOOKUP($B34,Kraftvärmeprod!$B$1:$BX$550,MATCH(AZ$2,Kraftvärmeprod!$B$1:$BX$1,0),FALSE))/$AC34,"")</f>
        <v/>
      </c>
      <c r="BA34" s="115" t="str">
        <f>IF($AY34="ja",(VLOOKUP($B34,'Egen hetvattenprod'!$B$1:$BX$550,MATCH(BA$2,'Egen hetvattenprod'!$B$1:$BX$1,0),FALSE)+VLOOKUP($B34,Kraftvärmeprod!$B$1:$BX$550,MATCH(BA$2,Kraftvärmeprod!$B$1:$BX$1,0),FALSE))/$AC34,"")</f>
        <v/>
      </c>
      <c r="BB34" s="115" t="str">
        <f>IF($AY34="ja",(VLOOKUP($B34,'Egen hetvattenprod'!$B$1:$BX$550,MATCH(BB$2,'Egen hetvattenprod'!$B$1:$BX$1,0),FALSE)+VLOOKUP($B34,Kraftvärmeprod!$B$1:$BX$550,MATCH(BB$2,Kraftvärmeprod!$B$1:$BX$1,0),FALSE))/$AC34,"")</f>
        <v/>
      </c>
      <c r="BC34" s="115" t="str">
        <f>IF($AY34="ja",(VLOOKUP($B34,'Egen hetvattenprod'!$B$1:$BX$550,MATCH(BC$2,'Egen hetvattenprod'!$B$1:$BX$1,0),FALSE)+VLOOKUP($B34,Kraftvärmeprod!$B$1:$BX$550,MATCH(BC$2,Kraftvärmeprod!$B$1:$BX$1,0),FALSE))/$AC34,"")</f>
        <v/>
      </c>
      <c r="BD34" s="115" t="str">
        <f>IF($AY34="ja",(VLOOKUP($B34,'Egen hetvattenprod'!$B$1:$BX$550,MATCH(BD$2,'Egen hetvattenprod'!$B$1:$BX$1,0),FALSE)+VLOOKUP($B34,Kraftvärmeprod!$B$1:$BX$550,MATCH(BD$2,Kraftvärmeprod!$B$1:$BX$1,0),FALSE))/$AC34,"")</f>
        <v/>
      </c>
      <c r="BF34" t="str">
        <f t="shared" si="5"/>
        <v>Nej</v>
      </c>
      <c r="BG34" t="str">
        <f>IF($BF34="ja",VLOOKUP($B34,'Egen hetvattenprod'!$B$1:$BX$550,MATCH("Andelen klimatgaser med fossilt ursprung för avfall ()",'Egen hetvattenprod'!$B$1:$BX$1,0),FALSE),"")</f>
        <v/>
      </c>
      <c r="BH34" t="str">
        <f>IF($BF34="ja",VLOOKUP($B34,Kraftvärmeprod!$B$1:$BX$550,MATCH("Andelen klimatgaser med fossilt ursprung för avfall ()",Kraftvärmeprod!$B$1:$BX$1,0),FALSE),"")</f>
        <v/>
      </c>
      <c r="BI34" t="str">
        <f>IF($BF34="ja",VLOOKUP($B34,'Egen hetvattenprod'!$B$1:$BX$550,MATCH("Avfall (GWh)",'Egen hetvattenprod'!$B$1:$BX$1,0),FALSE),"")</f>
        <v/>
      </c>
      <c r="BJ34" t="str">
        <f>IF($BF34="ja",VLOOKUP($B34,'Slutlig allokering kvv'!$B$1:$BX$550,MATCH("Avfall (GWh)",'Slutlig allokering kvv'!$B$1:$BX$1,0),FALSE),"")</f>
        <v/>
      </c>
      <c r="BK34" t="str">
        <f>IF($BF34="ja",VLOOKUP($B34,'Köpt hetvatten'!$B$1:$BX$550,MATCH("Avfall i köpt hetvatten",'Köpt hetvatten'!$B$1:$BX$1,0),FALSE),"")</f>
        <v/>
      </c>
      <c r="BL34" t="str">
        <f>IF($BF34="ja",VLOOKUP($B34,'Egen hetvattenprod'!$B$1:$BX$550,MATCH("Värde enligt ovan. (%)",'Egen hetvattenprod'!$B$1:$BX$1,0),FALSE),"")</f>
        <v/>
      </c>
      <c r="BM34" t="str">
        <f>IF($BF34="ja",VLOOKUP($B34,Kraftvärmeprod!$B$1:$BX$550,MATCH("Värde enligt ovan. (%)",Kraftvärmeprod!$B$1:$BX$1,0),FALSE),"")</f>
        <v/>
      </c>
      <c r="BQ34" t="str">
        <f>IF($BF34="ja",VLOOKUP($B34,'Egen hetvattenprod'!$B$1:$BX$550,MATCH("Tillförd olja (fossil) vid avfallsförbränning (GWh)",'Egen hetvattenprod'!$B$1:$BX$1,0),FALSE),"")</f>
        <v/>
      </c>
      <c r="BR34" t="str">
        <f>IF($BF34="ja",VLOOKUP($B34,Kraftvärmeprod!$B$1:$BX$550,MATCH("Tillförd olja (fossil) vid avfallsförbränning (GWh)",Kraftvärmeprod!$B$1:$BX$1,0),FALSE),"")</f>
        <v/>
      </c>
    </row>
    <row r="35" spans="1:70">
      <c r="A35" t="s">
        <v>63</v>
      </c>
      <c r="B35" t="s">
        <v>64</v>
      </c>
      <c r="C35">
        <f>VLOOKUP($B35,'Tillförd energi'!$B$1:$AI$720,MATCH(C$2,'Tillförd energi'!$B$1:$AQ$1,0),FALSE)</f>
        <v>0</v>
      </c>
      <c r="D35">
        <f>VLOOKUP($B35,'Tillförd energi'!$B$1:$AI$720,MATCH(D$2,'Tillförd energi'!$B$1:$AQ$1,0),FALSE)</f>
        <v>0.5</v>
      </c>
      <c r="E35">
        <f>VLOOKUP($B35,'Tillförd energi'!$B$1:$AI$720,MATCH(E$2,'Tillförd energi'!$B$1:$AQ$1,0),FALSE)</f>
        <v>0</v>
      </c>
      <c r="F35">
        <f>VLOOKUP($B35,'Tillförd energi'!$B$1:$AI$720,MATCH(F$2,'Tillförd energi'!$B$1:$AQ$1,0),FALSE)</f>
        <v>0</v>
      </c>
      <c r="G35">
        <f>VLOOKUP($B35,'Tillförd energi'!$B$1:$AI$720,MATCH(G$2,'Tillförd energi'!$B$1:$AQ$1,0),FALSE)</f>
        <v>0</v>
      </c>
      <c r="H35">
        <f>VLOOKUP($B35,'Tillförd energi'!$B$1:$AI$720,MATCH(H$2,'Tillförd energi'!$B$1:$AQ$1,0),FALSE)</f>
        <v>0</v>
      </c>
      <c r="I35">
        <f>VLOOKUP($B35,'Tillförd energi'!$B$1:$AI$720,MATCH(I$2,'Tillförd energi'!$B$1:$AQ$1,0),FALSE)</f>
        <v>242.04400000000001</v>
      </c>
      <c r="J35">
        <f>VLOOKUP($B35,'Tillförd energi'!$B$1:$AI$720,MATCH(J$2,'Tillförd energi'!$B$1:$AQ$1,0),FALSE)</f>
        <v>0</v>
      </c>
      <c r="K35">
        <f>VLOOKUP($B35,'Tillförd energi'!$B$1:$AI$720,MATCH(K$2,'Tillförd energi'!$B$1:$AQ$1,0),FALSE)</f>
        <v>0</v>
      </c>
      <c r="L35">
        <f>VLOOKUP($B35,'Tillförd energi'!$B$1:$AI$720,MATCH(L$2,'Tillförd energi'!$B$1:$AQ$1,0),FALSE)</f>
        <v>14.1478</v>
      </c>
      <c r="M35">
        <f>VLOOKUP($B35,'Tillförd energi'!$B$1:$AI$720,MATCH(M$2,'Tillförd energi'!$B$1:$AQ$1,0),FALSE)</f>
        <v>0</v>
      </c>
      <c r="N35">
        <f>VLOOKUP($B35,'Tillförd energi'!$B$1:$AI$720,MATCH(N$2,'Tillförd energi'!$B$1:$AQ$1,0),FALSE)</f>
        <v>0</v>
      </c>
      <c r="O35">
        <f>VLOOKUP($B35,'Tillförd energi'!$B$1:$AI$720,MATCH(O$2,'Tillförd energi'!$B$1:$AQ$1,0),FALSE)</f>
        <v>0</v>
      </c>
      <c r="P35">
        <f>VLOOKUP($B35,'Tillförd energi'!$B$1:$AI$720,MATCH(P$2,'Tillförd energi'!$B$1:$AQ$1,0),FALSE)</f>
        <v>0</v>
      </c>
      <c r="Q35">
        <f>VLOOKUP($B35,'Tillförd energi'!$B$1:$AI$720,MATCH(Q$2,'Tillförd energi'!$B$1:$AQ$1,0),FALSE)</f>
        <v>0</v>
      </c>
      <c r="R35">
        <f>VLOOKUP($B35,'Tillförd energi'!$B$1:$AI$720,MATCH(R$2,'Tillförd energi'!$B$1:$AQ$1,0),FALSE)</f>
        <v>0</v>
      </c>
      <c r="S35">
        <f>VLOOKUP($B35,'Tillförd energi'!$B$1:$AI$720,MATCH(S$2,'Tillförd energi'!$B$1:$AQ$1,0),FALSE)</f>
        <v>0</v>
      </c>
      <c r="T35">
        <f>VLOOKUP($B35,'Tillförd energi'!$B$1:$AI$720,MATCH(T$2,'Tillförd energi'!$B$1:$AQ$1,0),FALSE)</f>
        <v>0</v>
      </c>
      <c r="U35">
        <f>VLOOKUP($B35,'Tillförd energi'!$B$1:$AI$720,MATCH(U$2,'Tillförd energi'!$B$1:$AQ$1,0),FALSE)</f>
        <v>0</v>
      </c>
      <c r="V35">
        <f>VLOOKUP($B35,'Tillförd energi'!$B$1:$AI$720,MATCH(V$2,'Tillförd energi'!$B$1:$AQ$1,0),FALSE)</f>
        <v>0</v>
      </c>
      <c r="W35">
        <f>VLOOKUP($B35,'Tillförd energi'!$B$1:$AI$720,MATCH(W$2,'Tillförd energi'!$B$1:$AQ$1,0),FALSE)</f>
        <v>0.5</v>
      </c>
      <c r="X35">
        <f>VLOOKUP($B35,'Tillförd energi'!$B$1:$AI$720,MATCH(X$2,'Tillförd energi'!$B$1:$AQ$1,0),FALSE)</f>
        <v>0</v>
      </c>
      <c r="Y35">
        <f>VLOOKUP($B35,'Tillförd energi'!$B$1:$AI$720,MATCH(Y$2,'Tillförd energi'!$B$1:$AQ$1,0),FALSE)</f>
        <v>0</v>
      </c>
      <c r="Z35">
        <f>VLOOKUP($B35,'Tillförd energi'!$B$1:$AI$720,MATCH(Z$2,'Tillförd energi'!$B$1:$AQ$1,0),FALSE)</f>
        <v>0</v>
      </c>
      <c r="AA35">
        <f>VLOOKUP($B35,'Tillförd energi'!$B$1:$AI$720,MATCH(AA$2,'Tillförd energi'!$B$1:$AQ$1,0),FALSE)</f>
        <v>0</v>
      </c>
      <c r="AB35">
        <f>VLOOKUP($B35,'Tillförd energi'!$B$1:$AI$720,MATCH(AB$2,'Tillförd energi'!$B$1:$AQ$1,0),FALSE)</f>
        <v>0</v>
      </c>
      <c r="AC35">
        <f>VLOOKUP($B35,'Tillförd energi'!$B$1:$AI$720,MATCH(AC$2,'Tillförd energi'!$B$1:$AQ$1,0),FALSE)</f>
        <v>33.795000000000002</v>
      </c>
      <c r="AD35">
        <f>VLOOKUP($B35,'Tillförd energi'!$B$1:$AI$720,MATCH(AD$2,'Tillförd energi'!$B$1:$AQ$1,0),FALSE)</f>
        <v>0</v>
      </c>
      <c r="AE35">
        <f>VLOOKUP($B35,'Tillförd energi'!$B$1:$AI$720,MATCH(AE$2,'Tillförd energi'!$B$1:$AQ$1,0),FALSE)</f>
        <v>0</v>
      </c>
      <c r="AF35">
        <f>VLOOKUP($B35,'Tillförd energi'!$B$1:$AI$720,MATCH(AF$2,'Tillförd energi'!$B$1:$AQ$1,0),FALSE)</f>
        <v>1.96289</v>
      </c>
      <c r="AG35">
        <f>IFERROR(VLOOKUP(B35,Miljö!$B$1:$AC$600,MATCH("Köpt mängd produktionsspecifik fjärrvärme:",Miljö!$B$1:$AC$1,0),FALSE)/1,0)</f>
        <v>0</v>
      </c>
      <c r="AI35">
        <f t="shared" si="0"/>
        <v>292.94969000000003</v>
      </c>
      <c r="AJ35">
        <f>IF(ISERROR(1/VLOOKUP($B35,Leveranser!$B$1:$S$500,MATCH("såld värme (gwh)",Leveranser!$B$1:$S$1,0),FALSE)),"",VLOOKUP($B35,Leveranser!$B$1:$S$500,MATCH("såld värme (gwh)",Leveranser!$B$1:$S$1,0),FALSE))</f>
        <v>242</v>
      </c>
      <c r="AM35" t="str">
        <f>IF(B35&lt;&gt;"",IF(VLOOKUP($B35,Totalt!$B$1:$AQ$554,MATCH("Kvalitetsgranskad:",Totalt!$B$1:$AQ$1,0),FALSE)="ja",VLOOKUP($B35,Miljö!$B$1:$AG$479,MATCH(AM$2,Miljö!$B$1:$AK$1,0),FALSE),""),"")</f>
        <v>Ja</v>
      </c>
      <c r="AN35" t="str">
        <f>IF(AM35="ja",VLOOKUP($B35,Miljö!$B$1:$J$479,MATCH("Typ av ursprungsspecificerad el   (Om inget värde anges används Nordisk residualmix, se inforuta) ()",Miljö!$B$1:$J$1,0),FALSE),IF(AM35="nej","Nordisk residualel",""))</f>
        <v>'ursprungsmärkt vatten'</v>
      </c>
      <c r="AO35">
        <f>IF(AM35="","",VLOOKUP($B35,Miljö!$B$1:$J$479,MATCH("Fossilandel för ursprungspecificerad el ()",Miljö!$B$1:$J$1,0),FALSE))</f>
        <v>0</v>
      </c>
      <c r="AP35">
        <f>IF(AM35="","",IFERROR(VLOOKUP($B35,Miljö!$B$1:$J$479,MATCH("Kärnkraftsandel för ursprungsspecificerad el ()",Miljö!$B$1:$J$1,0),FALSE)/1,0))</f>
        <v>0</v>
      </c>
      <c r="AQ35">
        <f t="shared" si="1"/>
        <v>1</v>
      </c>
      <c r="AS35" t="str">
        <f t="shared" si="2"/>
        <v>Nej</v>
      </c>
      <c r="AT35" t="str">
        <f>IF(AS35="ja",VLOOKUP($B35,Miljö!$B$1:$P$500,MATCH("Fossil andel i procent (%)",Miljö!$B$1:$P$1,0),FALSE)/100,"")</f>
        <v/>
      </c>
      <c r="AV35" t="str">
        <f t="shared" si="3"/>
        <v>Nej</v>
      </c>
      <c r="AW35" t="str">
        <f>IF(AV35="ja",VLOOKUP($B35,'Egen hetvattenprod'!$B$1:$AO$500,MATCH("Värmekälla till värmepumpar ()",'Egen hetvattenprod'!$B$1:$AO$1,0),FALSE),"")</f>
        <v/>
      </c>
      <c r="AY35" t="str">
        <f t="shared" si="4"/>
        <v>Ja</v>
      </c>
      <c r="AZ35" s="115">
        <f>IF($AY35="ja",(VLOOKUP($B35,'Egen hetvattenprod'!$B$1:$BX$550,MATCH(AZ$2,'Egen hetvattenprod'!$B$1:$BX$1,0),FALSE)+VLOOKUP($B35,Kraftvärmeprod!$B$1:$BX$550,MATCH(AZ$2,Kraftvärmeprod!$B$1:$BX$1,0),FALSE))/$AC35,"")</f>
        <v>6.167776298268976E-2</v>
      </c>
      <c r="BA35" s="115">
        <f>IF($AY35="ja",(VLOOKUP($B35,'Egen hetvattenprod'!$B$1:$BX$550,MATCH(BA$2,'Egen hetvattenprod'!$B$1:$BX$1,0),FALSE)+VLOOKUP($B35,Kraftvärmeprod!$B$1:$BX$550,MATCH(BA$2,Kraftvärmeprod!$B$1:$BX$1,0),FALSE))/$AC35,"")</f>
        <v>0.93832223701731021</v>
      </c>
      <c r="BB35" s="115">
        <f>IF($AY35="ja",(VLOOKUP($B35,'Egen hetvattenprod'!$B$1:$BX$550,MATCH(BB$2,'Egen hetvattenprod'!$B$1:$BX$1,0),FALSE)+VLOOKUP($B35,Kraftvärmeprod!$B$1:$BX$550,MATCH(BB$2,Kraftvärmeprod!$B$1:$BX$1,0),FALSE))/$AC35,"")</f>
        <v>0</v>
      </c>
      <c r="BC35" s="115">
        <f>IF($AY35="ja",(VLOOKUP($B35,'Egen hetvattenprod'!$B$1:$BX$550,MATCH(BC$2,'Egen hetvattenprod'!$B$1:$BX$1,0),FALSE)+VLOOKUP($B35,Kraftvärmeprod!$B$1:$BX$550,MATCH(BC$2,Kraftvärmeprod!$B$1:$BX$1,0),FALSE))/$AC35,"")</f>
        <v>0</v>
      </c>
      <c r="BD35" s="115">
        <f>IF($AY35="ja",(VLOOKUP($B35,'Egen hetvattenprod'!$B$1:$BX$550,MATCH(BD$2,'Egen hetvattenprod'!$B$1:$BX$1,0),FALSE)+VLOOKUP($B35,Kraftvärmeprod!$B$1:$BX$550,MATCH(BD$2,Kraftvärmeprod!$B$1:$BX$1,0),FALSE))/$AC35,"")</f>
        <v>0</v>
      </c>
      <c r="BF35" t="str">
        <f t="shared" si="5"/>
        <v>Ja</v>
      </c>
      <c r="BG35" t="str">
        <f>IF($BF35="ja",VLOOKUP($B35,'Egen hetvattenprod'!$B$1:$BX$550,MATCH("Andelen klimatgaser med fossilt ursprung för avfall ()",'Egen hetvattenprod'!$B$1:$BX$1,0),FALSE),"")</f>
        <v>Schablon</v>
      </c>
      <c r="BH35" t="str">
        <f>IF($BF35="ja",VLOOKUP($B35,Kraftvärmeprod!$B$1:$BX$550,MATCH("Andelen klimatgaser med fossilt ursprung för avfall ()",Kraftvärmeprod!$B$1:$BX$1,0),FALSE),"")</f>
        <v>Schablon</v>
      </c>
      <c r="BI35">
        <f>IF($BF35="ja",VLOOKUP($B35,'Egen hetvattenprod'!$B$1:$BX$550,MATCH("Avfall (GWh)",'Egen hetvattenprod'!$B$1:$BX$1,0),FALSE),"")</f>
        <v>31.7</v>
      </c>
      <c r="BJ35">
        <f>IF($BF35="ja",VLOOKUP($B35,'Slutlig allokering kvv'!$B$1:$BX$550,MATCH("Avfall (GWh)",'Slutlig allokering kvv'!$B$1:$BX$1,0),FALSE),"")</f>
        <v>210.34399999999999</v>
      </c>
      <c r="BK35">
        <f>IF($BF35="ja",VLOOKUP($B35,'Köpt hetvatten'!$B$1:$BX$550,MATCH("Avfall i köpt hetvatten",'Köpt hetvatten'!$B$1:$BX$1,0),FALSE),"")</f>
        <v>0</v>
      </c>
      <c r="BL35">
        <f>IF($BF35="ja",VLOOKUP($B35,'Egen hetvattenprod'!$B$1:$BX$550,MATCH("Värde enligt ovan. (%)",'Egen hetvattenprod'!$B$1:$BX$1,0),FALSE),"")</f>
        <v>39</v>
      </c>
      <c r="BM35">
        <f>IF($BF35="ja",VLOOKUP($B35,Kraftvärmeprod!$B$1:$BX$550,MATCH("Värde enligt ovan. (%)",Kraftvärmeprod!$B$1:$BX$1,0),FALSE),"")</f>
        <v>39</v>
      </c>
      <c r="BQ35">
        <f>IF($BF35="ja",VLOOKUP($B35,'Egen hetvattenprod'!$B$1:$BX$550,MATCH("Tillförd olja (fossil) vid avfallsförbränning (GWh)",'Egen hetvattenprod'!$B$1:$BX$1,0),FALSE),"")</f>
        <v>0.43</v>
      </c>
      <c r="BR35">
        <f>IF($BF35="ja",VLOOKUP($B35,Kraftvärmeprod!$B$1:$BX$550,MATCH("Tillförd olja (fossil) vid avfallsförbränning (GWh)",Kraftvärmeprod!$B$1:$BX$1,0),FALSE),"")</f>
        <v>1.1000000000000001</v>
      </c>
    </row>
    <row r="36" spans="1:70">
      <c r="A36" t="s">
        <v>65</v>
      </c>
      <c r="B36" t="s">
        <v>66</v>
      </c>
      <c r="C36">
        <f>VLOOKUP($B36,'Tillförd energi'!$B$1:$AI$720,MATCH(C$2,'Tillförd energi'!$B$1:$AQ$1,0),FALSE)</f>
        <v>0</v>
      </c>
      <c r="D36">
        <f>VLOOKUP($B36,'Tillförd energi'!$B$1:$AI$720,MATCH(D$2,'Tillförd energi'!$B$1:$AQ$1,0),FALSE)</f>
        <v>0.7</v>
      </c>
      <c r="E36">
        <f>VLOOKUP($B36,'Tillförd energi'!$B$1:$AI$720,MATCH(E$2,'Tillförd energi'!$B$1:$AQ$1,0),FALSE)</f>
        <v>0</v>
      </c>
      <c r="F36">
        <f>VLOOKUP($B36,'Tillförd energi'!$B$1:$AI$720,MATCH(F$2,'Tillförd energi'!$B$1:$AQ$1,0),FALSE)</f>
        <v>0</v>
      </c>
      <c r="G36">
        <f>VLOOKUP($B36,'Tillförd energi'!$B$1:$AI$720,MATCH(G$2,'Tillförd energi'!$B$1:$AQ$1,0),FALSE)</f>
        <v>0</v>
      </c>
      <c r="H36">
        <f>VLOOKUP($B36,'Tillförd energi'!$B$1:$AI$720,MATCH(H$2,'Tillförd energi'!$B$1:$AQ$1,0),FALSE)</f>
        <v>0</v>
      </c>
      <c r="I36">
        <f>VLOOKUP($B36,'Tillförd energi'!$B$1:$AI$720,MATCH(I$2,'Tillförd energi'!$B$1:$AQ$1,0),FALSE)</f>
        <v>0</v>
      </c>
      <c r="J36">
        <f>VLOOKUP($B36,'Tillförd energi'!$B$1:$AI$720,MATCH(J$2,'Tillförd energi'!$B$1:$AQ$1,0),FALSE)</f>
        <v>0</v>
      </c>
      <c r="K36">
        <f>VLOOKUP($B36,'Tillförd energi'!$B$1:$AI$720,MATCH(K$2,'Tillförd energi'!$B$1:$AQ$1,0),FALSE)</f>
        <v>0</v>
      </c>
      <c r="L36">
        <f>VLOOKUP($B36,'Tillförd energi'!$B$1:$AI$720,MATCH(L$2,'Tillförd energi'!$B$1:$AQ$1,0),FALSE)</f>
        <v>0</v>
      </c>
      <c r="M36">
        <f>VLOOKUP($B36,'Tillförd energi'!$B$1:$AI$720,MATCH(M$2,'Tillförd energi'!$B$1:$AQ$1,0),FALSE)</f>
        <v>0</v>
      </c>
      <c r="N36">
        <f>VLOOKUP($B36,'Tillförd energi'!$B$1:$AI$720,MATCH(N$2,'Tillförd energi'!$B$1:$AQ$1,0),FALSE)</f>
        <v>0</v>
      </c>
      <c r="O36">
        <f>VLOOKUP($B36,'Tillförd energi'!$B$1:$AI$720,MATCH(O$2,'Tillförd energi'!$B$1:$AQ$1,0),FALSE)</f>
        <v>6.05</v>
      </c>
      <c r="P36">
        <f>VLOOKUP($B36,'Tillförd energi'!$B$1:$AI$720,MATCH(P$2,'Tillförd energi'!$B$1:$AQ$1,0),FALSE)</f>
        <v>12.99</v>
      </c>
      <c r="Q36">
        <f>VLOOKUP($B36,'Tillförd energi'!$B$1:$AI$720,MATCH(Q$2,'Tillförd energi'!$B$1:$AQ$1,0),FALSE)</f>
        <v>0</v>
      </c>
      <c r="R36">
        <f>VLOOKUP($B36,'Tillförd energi'!$B$1:$AI$720,MATCH(R$2,'Tillförd energi'!$B$1:$AQ$1,0),FALSE)</f>
        <v>0</v>
      </c>
      <c r="S36">
        <f>VLOOKUP($B36,'Tillförd energi'!$B$1:$AI$720,MATCH(S$2,'Tillförd energi'!$B$1:$AQ$1,0),FALSE)</f>
        <v>0</v>
      </c>
      <c r="T36">
        <f>VLOOKUP($B36,'Tillförd energi'!$B$1:$AI$720,MATCH(T$2,'Tillförd energi'!$B$1:$AQ$1,0),FALSE)</f>
        <v>0</v>
      </c>
      <c r="U36">
        <f>VLOOKUP($B36,'Tillförd energi'!$B$1:$AI$720,MATCH(U$2,'Tillförd energi'!$B$1:$AQ$1,0),FALSE)</f>
        <v>0</v>
      </c>
      <c r="V36">
        <f>VLOOKUP($B36,'Tillförd energi'!$B$1:$AI$720,MATCH(V$2,'Tillförd energi'!$B$1:$AQ$1,0),FALSE)</f>
        <v>0</v>
      </c>
      <c r="W36">
        <f>VLOOKUP($B36,'Tillförd energi'!$B$1:$AI$720,MATCH(W$2,'Tillförd energi'!$B$1:$AQ$1,0),FALSE)</f>
        <v>0</v>
      </c>
      <c r="X36">
        <f>VLOOKUP($B36,'Tillförd energi'!$B$1:$AI$720,MATCH(X$2,'Tillförd energi'!$B$1:$AQ$1,0),FALSE)</f>
        <v>0</v>
      </c>
      <c r="Y36">
        <f>VLOOKUP($B36,'Tillförd energi'!$B$1:$AI$720,MATCH(Y$2,'Tillförd energi'!$B$1:$AQ$1,0),FALSE)</f>
        <v>0</v>
      </c>
      <c r="Z36">
        <f>VLOOKUP($B36,'Tillförd energi'!$B$1:$AI$720,MATCH(Z$2,'Tillförd energi'!$B$1:$AQ$1,0),FALSE)</f>
        <v>0</v>
      </c>
      <c r="AA36">
        <f>VLOOKUP($B36,'Tillförd energi'!$B$1:$AI$720,MATCH(AA$2,'Tillförd energi'!$B$1:$AQ$1,0),FALSE)</f>
        <v>0</v>
      </c>
      <c r="AB36">
        <f>VLOOKUP($B36,'Tillförd energi'!$B$1:$AI$720,MATCH(AB$2,'Tillförd energi'!$B$1:$AQ$1,0),FALSE)</f>
        <v>0</v>
      </c>
      <c r="AC36">
        <f>VLOOKUP($B36,'Tillförd energi'!$B$1:$AI$720,MATCH(AC$2,'Tillförd energi'!$B$1:$AQ$1,0),FALSE)</f>
        <v>1.62</v>
      </c>
      <c r="AD36">
        <f>VLOOKUP($B36,'Tillförd energi'!$B$1:$AI$720,MATCH(AD$2,'Tillförd energi'!$B$1:$AQ$1,0),FALSE)</f>
        <v>0</v>
      </c>
      <c r="AE36">
        <f>VLOOKUP($B36,'Tillförd energi'!$B$1:$AI$720,MATCH(AE$2,'Tillförd energi'!$B$1:$AQ$1,0),FALSE)</f>
        <v>0</v>
      </c>
      <c r="AF36">
        <f>VLOOKUP($B36,'Tillförd energi'!$B$1:$AI$720,MATCH(AF$2,'Tillförd energi'!$B$1:$AQ$1,0),FALSE)</f>
        <v>0.438</v>
      </c>
      <c r="AG36">
        <f>IFERROR(VLOOKUP(B36,Miljö!$B$1:$AC$600,MATCH("Köpt mängd produktionsspecifik fjärrvärme:",Miljö!$B$1:$AC$1,0),FALSE)/1,0)</f>
        <v>0</v>
      </c>
      <c r="AI36">
        <f t="shared" si="0"/>
        <v>21.798000000000002</v>
      </c>
      <c r="AJ36">
        <f>IF(ISERROR(1/VLOOKUP($B36,Leveranser!$B$1:$S$500,MATCH("såld värme (gwh)",Leveranser!$B$1:$S$1,0),FALSE)),"",VLOOKUP($B36,Leveranser!$B$1:$S$500,MATCH("såld värme (gwh)",Leveranser!$B$1:$S$1,0),FALSE))</f>
        <v>15.297000000000001</v>
      </c>
      <c r="AM36" t="str">
        <f>IF(B36&lt;&gt;"",IF(VLOOKUP($B36,Totalt!$B$1:$AQ$554,MATCH("Kvalitetsgranskad:",Totalt!$B$1:$AQ$1,0),FALSE)="ja",VLOOKUP($B36,Miljö!$B$1:$AG$479,MATCH(AM$2,Miljö!$B$1:$AK$1,0),FALSE),""),"")</f>
        <v>Ja</v>
      </c>
      <c r="AN36" t="str">
        <f>IF(AM36="ja",VLOOKUP($B36,Miljö!$B$1:$J$479,MATCH("Typ av ursprungsspecificerad el   (Om inget värde anges används Nordisk residualmix, se inforuta) ()",Miljö!$B$1:$J$1,0),FALSE),IF(AM36="nej","Nordisk residualel",""))</f>
        <v>'Vattenkraft'</v>
      </c>
      <c r="AO36">
        <f>IF(AM36="","",VLOOKUP($B36,Miljö!$B$1:$J$479,MATCH("Fossilandel för ursprungspecificerad el ()",Miljö!$B$1:$J$1,0),FALSE))</f>
        <v>0</v>
      </c>
      <c r="AP36">
        <f>IF(AM36="","",IFERROR(VLOOKUP($B36,Miljö!$B$1:$J$479,MATCH("Kärnkraftsandel för ursprungsspecificerad el ()",Miljö!$B$1:$J$1,0),FALSE)/1,0))</f>
        <v>0</v>
      </c>
      <c r="AQ36">
        <f t="shared" si="1"/>
        <v>1</v>
      </c>
      <c r="AS36" t="str">
        <f t="shared" si="2"/>
        <v>Nej</v>
      </c>
      <c r="AT36" t="str">
        <f>IF(AS36="ja",VLOOKUP($B36,Miljö!$B$1:$P$500,MATCH("Fossil andel i procent (%)",Miljö!$B$1:$P$1,0),FALSE)/100,"")</f>
        <v/>
      </c>
      <c r="AV36" t="str">
        <f t="shared" si="3"/>
        <v>Nej</v>
      </c>
      <c r="AW36" t="str">
        <f>IF(AV36="ja",VLOOKUP($B36,'Egen hetvattenprod'!$B$1:$AO$500,MATCH("Värmekälla till värmepumpar ()",'Egen hetvattenprod'!$B$1:$AO$1,0),FALSE),"")</f>
        <v/>
      </c>
      <c r="AY36" t="str">
        <f t="shared" si="4"/>
        <v>Ja</v>
      </c>
      <c r="AZ36" s="115">
        <f>IF($AY36="ja",(VLOOKUP($B36,'Egen hetvattenprod'!$B$1:$BX$550,MATCH(AZ$2,'Egen hetvattenprod'!$B$1:$BX$1,0),FALSE)+VLOOKUP($B36,Kraftvärmeprod!$B$1:$BX$550,MATCH(AZ$2,Kraftvärmeprod!$B$1:$BX$1,0),FALSE))/$AC36,"")</f>
        <v>1</v>
      </c>
      <c r="BA36" s="115">
        <f>IF($AY36="ja",(VLOOKUP($B36,'Egen hetvattenprod'!$B$1:$BX$550,MATCH(BA$2,'Egen hetvattenprod'!$B$1:$BX$1,0),FALSE)+VLOOKUP($B36,Kraftvärmeprod!$B$1:$BX$550,MATCH(BA$2,Kraftvärmeprod!$B$1:$BX$1,0),FALSE))/$AC36,"")</f>
        <v>0</v>
      </c>
      <c r="BB36" s="115">
        <f>IF($AY36="ja",(VLOOKUP($B36,'Egen hetvattenprod'!$B$1:$BX$550,MATCH(BB$2,'Egen hetvattenprod'!$B$1:$BX$1,0),FALSE)+VLOOKUP($B36,Kraftvärmeprod!$B$1:$BX$550,MATCH(BB$2,Kraftvärmeprod!$B$1:$BX$1,0),FALSE))/$AC36,"")</f>
        <v>0</v>
      </c>
      <c r="BC36" s="115">
        <f>IF($AY36="ja",(VLOOKUP($B36,'Egen hetvattenprod'!$B$1:$BX$550,MATCH(BC$2,'Egen hetvattenprod'!$B$1:$BX$1,0),FALSE)+VLOOKUP($B36,Kraftvärmeprod!$B$1:$BX$550,MATCH(BC$2,Kraftvärmeprod!$B$1:$BX$1,0),FALSE))/$AC36,"")</f>
        <v>0</v>
      </c>
      <c r="BD36" s="115">
        <f>IF($AY36="ja",(VLOOKUP($B36,'Egen hetvattenprod'!$B$1:$BX$550,MATCH(BD$2,'Egen hetvattenprod'!$B$1:$BX$1,0),FALSE)+VLOOKUP($B36,Kraftvärmeprod!$B$1:$BX$550,MATCH(BD$2,Kraftvärmeprod!$B$1:$BX$1,0),FALSE))/$AC36,"")</f>
        <v>0</v>
      </c>
      <c r="BF36" t="str">
        <f t="shared" si="5"/>
        <v>Nej</v>
      </c>
      <c r="BG36" t="str">
        <f>IF($BF36="ja",VLOOKUP($B36,'Egen hetvattenprod'!$B$1:$BX$550,MATCH("Andelen klimatgaser med fossilt ursprung för avfall ()",'Egen hetvattenprod'!$B$1:$BX$1,0),FALSE),"")</f>
        <v/>
      </c>
      <c r="BH36" t="str">
        <f>IF($BF36="ja",VLOOKUP($B36,Kraftvärmeprod!$B$1:$BX$550,MATCH("Andelen klimatgaser med fossilt ursprung för avfall ()",Kraftvärmeprod!$B$1:$BX$1,0),FALSE),"")</f>
        <v/>
      </c>
      <c r="BI36" t="str">
        <f>IF($BF36="ja",VLOOKUP($B36,'Egen hetvattenprod'!$B$1:$BX$550,MATCH("Avfall (GWh)",'Egen hetvattenprod'!$B$1:$BX$1,0),FALSE),"")</f>
        <v/>
      </c>
      <c r="BJ36" t="str">
        <f>IF($BF36="ja",VLOOKUP($B36,'Slutlig allokering kvv'!$B$1:$BX$550,MATCH("Avfall (GWh)",'Slutlig allokering kvv'!$B$1:$BX$1,0),FALSE),"")</f>
        <v/>
      </c>
      <c r="BK36" t="str">
        <f>IF($BF36="ja",VLOOKUP($B36,'Köpt hetvatten'!$B$1:$BX$550,MATCH("Avfall i köpt hetvatten",'Köpt hetvatten'!$B$1:$BX$1,0),FALSE),"")</f>
        <v/>
      </c>
      <c r="BL36" t="str">
        <f>IF($BF36="ja",VLOOKUP($B36,'Egen hetvattenprod'!$B$1:$BX$550,MATCH("Värde enligt ovan. (%)",'Egen hetvattenprod'!$B$1:$BX$1,0),FALSE),"")</f>
        <v/>
      </c>
      <c r="BM36" t="str">
        <f>IF($BF36="ja",VLOOKUP($B36,Kraftvärmeprod!$B$1:$BX$550,MATCH("Värde enligt ovan. (%)",Kraftvärmeprod!$B$1:$BX$1,0),FALSE),"")</f>
        <v/>
      </c>
      <c r="BQ36" t="str">
        <f>IF($BF36="ja",VLOOKUP($B36,'Egen hetvattenprod'!$B$1:$BX$550,MATCH("Tillförd olja (fossil) vid avfallsförbränning (GWh)",'Egen hetvattenprod'!$B$1:$BX$1,0),FALSE),"")</f>
        <v/>
      </c>
      <c r="BR36" t="str">
        <f>IF($BF36="ja",VLOOKUP($B36,Kraftvärmeprod!$B$1:$BX$550,MATCH("Tillförd olja (fossil) vid avfallsförbränning (GWh)",Kraftvärmeprod!$B$1:$BX$1,0),FALSE),"")</f>
        <v/>
      </c>
    </row>
    <row r="37" spans="1:70">
      <c r="A37" t="s">
        <v>65</v>
      </c>
      <c r="B37" t="s">
        <v>67</v>
      </c>
      <c r="C37">
        <f>VLOOKUP($B37,'Tillförd energi'!$B$1:$AI$720,MATCH(C$2,'Tillförd energi'!$B$1:$AQ$1,0),FALSE)</f>
        <v>0</v>
      </c>
      <c r="D37">
        <f>VLOOKUP($B37,'Tillförd energi'!$B$1:$AI$720,MATCH(D$2,'Tillförd energi'!$B$1:$AQ$1,0),FALSE)</f>
        <v>1.21959</v>
      </c>
      <c r="E37">
        <f>VLOOKUP($B37,'Tillförd energi'!$B$1:$AI$720,MATCH(E$2,'Tillförd energi'!$B$1:$AQ$1,0),FALSE)</f>
        <v>0</v>
      </c>
      <c r="F37">
        <f>VLOOKUP($B37,'Tillförd energi'!$B$1:$AI$720,MATCH(F$2,'Tillförd energi'!$B$1:$AQ$1,0),FALSE)</f>
        <v>0</v>
      </c>
      <c r="G37">
        <f>VLOOKUP($B37,'Tillförd energi'!$B$1:$AI$720,MATCH(G$2,'Tillförd energi'!$B$1:$AQ$1,0),FALSE)</f>
        <v>0</v>
      </c>
      <c r="H37">
        <f>VLOOKUP($B37,'Tillförd energi'!$B$1:$AI$720,MATCH(H$2,'Tillförd energi'!$B$1:$AQ$1,0),FALSE)</f>
        <v>0</v>
      </c>
      <c r="I37">
        <f>VLOOKUP($B37,'Tillförd energi'!$B$1:$AI$720,MATCH(I$2,'Tillförd energi'!$B$1:$AQ$1,0),FALSE)</f>
        <v>92.986699999999999</v>
      </c>
      <c r="J37">
        <f>VLOOKUP($B37,'Tillförd energi'!$B$1:$AI$720,MATCH(J$2,'Tillförd energi'!$B$1:$AQ$1,0),FALSE)</f>
        <v>0</v>
      </c>
      <c r="K37">
        <f>VLOOKUP($B37,'Tillförd energi'!$B$1:$AI$720,MATCH(K$2,'Tillförd energi'!$B$1:$AQ$1,0),FALSE)</f>
        <v>0</v>
      </c>
      <c r="L37">
        <f>VLOOKUP($B37,'Tillförd energi'!$B$1:$AI$720,MATCH(L$2,'Tillförd energi'!$B$1:$AQ$1,0),FALSE)</f>
        <v>17.216000000000001</v>
      </c>
      <c r="M37">
        <f>VLOOKUP($B37,'Tillförd energi'!$B$1:$AI$720,MATCH(M$2,'Tillförd energi'!$B$1:$AQ$1,0),FALSE)</f>
        <v>3.09158</v>
      </c>
      <c r="N37">
        <f>VLOOKUP($B37,'Tillförd energi'!$B$1:$AI$720,MATCH(N$2,'Tillförd energi'!$B$1:$AQ$1,0),FALSE)</f>
        <v>0.85</v>
      </c>
      <c r="O37">
        <f>VLOOKUP($B37,'Tillförd energi'!$B$1:$AI$720,MATCH(O$2,'Tillförd energi'!$B$1:$AQ$1,0),FALSE)</f>
        <v>3.04</v>
      </c>
      <c r="P37">
        <f>VLOOKUP($B37,'Tillförd energi'!$B$1:$AI$720,MATCH(P$2,'Tillförd energi'!$B$1:$AQ$1,0),FALSE)</f>
        <v>0.35</v>
      </c>
      <c r="Q37">
        <f>VLOOKUP($B37,'Tillförd energi'!$B$1:$AI$720,MATCH(Q$2,'Tillförd energi'!$B$1:$AQ$1,0),FALSE)</f>
        <v>0</v>
      </c>
      <c r="R37">
        <f>VLOOKUP($B37,'Tillförd energi'!$B$1:$AI$720,MATCH(R$2,'Tillförd energi'!$B$1:$AQ$1,0),FALSE)</f>
        <v>0</v>
      </c>
      <c r="S37">
        <f>VLOOKUP($B37,'Tillförd energi'!$B$1:$AI$720,MATCH(S$2,'Tillförd energi'!$B$1:$AQ$1,0),FALSE)</f>
        <v>0</v>
      </c>
      <c r="T37">
        <f>VLOOKUP($B37,'Tillförd energi'!$B$1:$AI$720,MATCH(T$2,'Tillförd energi'!$B$1:$AQ$1,0),FALSE)</f>
        <v>0</v>
      </c>
      <c r="U37">
        <f>VLOOKUP($B37,'Tillförd energi'!$B$1:$AI$720,MATCH(U$2,'Tillförd energi'!$B$1:$AQ$1,0),FALSE)</f>
        <v>0</v>
      </c>
      <c r="V37">
        <f>VLOOKUP($B37,'Tillförd energi'!$B$1:$AI$720,MATCH(V$2,'Tillförd energi'!$B$1:$AQ$1,0),FALSE)</f>
        <v>0</v>
      </c>
      <c r="W37">
        <f>VLOOKUP($B37,'Tillförd energi'!$B$1:$AI$720,MATCH(W$2,'Tillförd energi'!$B$1:$AQ$1,0),FALSE)</f>
        <v>0</v>
      </c>
      <c r="X37">
        <f>VLOOKUP($B37,'Tillförd energi'!$B$1:$AI$720,MATCH(X$2,'Tillförd energi'!$B$1:$AQ$1,0),FALSE)</f>
        <v>0</v>
      </c>
      <c r="Y37">
        <f>VLOOKUP($B37,'Tillförd energi'!$B$1:$AI$720,MATCH(Y$2,'Tillförd energi'!$B$1:$AQ$1,0),FALSE)</f>
        <v>0</v>
      </c>
      <c r="Z37">
        <f>VLOOKUP($B37,'Tillförd energi'!$B$1:$AI$720,MATCH(Z$2,'Tillförd energi'!$B$1:$AQ$1,0),FALSE)</f>
        <v>0</v>
      </c>
      <c r="AA37">
        <f>VLOOKUP($B37,'Tillförd energi'!$B$1:$AI$720,MATCH(AA$2,'Tillförd energi'!$B$1:$AQ$1,0),FALSE)</f>
        <v>0</v>
      </c>
      <c r="AB37">
        <f>VLOOKUP($B37,'Tillförd energi'!$B$1:$AI$720,MATCH(AB$2,'Tillförd energi'!$B$1:$AQ$1,0),FALSE)</f>
        <v>0</v>
      </c>
      <c r="AC37">
        <f>VLOOKUP($B37,'Tillförd energi'!$B$1:$AI$720,MATCH(AC$2,'Tillförd energi'!$B$1:$AQ$1,0),FALSE)</f>
        <v>13.17</v>
      </c>
      <c r="AD37">
        <f>VLOOKUP($B37,'Tillförd energi'!$B$1:$AI$720,MATCH(AD$2,'Tillförd energi'!$B$1:$AQ$1,0),FALSE)</f>
        <v>0</v>
      </c>
      <c r="AE37">
        <f>VLOOKUP($B37,'Tillförd energi'!$B$1:$AI$720,MATCH(AE$2,'Tillförd energi'!$B$1:$AQ$1,0),FALSE)</f>
        <v>0</v>
      </c>
      <c r="AF37">
        <f>VLOOKUP($B37,'Tillförd energi'!$B$1:$AI$720,MATCH(AF$2,'Tillförd energi'!$B$1:$AQ$1,0),FALSE)</f>
        <v>6.0611499999999996</v>
      </c>
      <c r="AG37">
        <f>IFERROR(VLOOKUP(B37,Miljö!$B$1:$AC$600,MATCH("Köpt mängd produktionsspecifik fjärrvärme:",Miljö!$B$1:$AC$1,0),FALSE)/1,0)</f>
        <v>0</v>
      </c>
      <c r="AI37">
        <f t="shared" si="0"/>
        <v>137.98501999999999</v>
      </c>
      <c r="AJ37">
        <f>IF(ISERROR(1/VLOOKUP($B37,Leveranser!$B$1:$S$500,MATCH("såld värme (gwh)",Leveranser!$B$1:$S$1,0),FALSE)),"",VLOOKUP($B37,Leveranser!$B$1:$S$500,MATCH("såld värme (gwh)",Leveranser!$B$1:$S$1,0),FALSE))</f>
        <v>108.492</v>
      </c>
      <c r="AM37" t="str">
        <f>IF(B37&lt;&gt;"",IF(VLOOKUP($B37,Totalt!$B$1:$AQ$554,MATCH("Kvalitetsgranskad:",Totalt!$B$1:$AQ$1,0),FALSE)="ja",VLOOKUP($B37,Miljö!$B$1:$AG$479,MATCH(AM$2,Miljö!$B$1:$AK$1,0),FALSE),""),"")</f>
        <v>Ja</v>
      </c>
      <c r="AN37" t="str">
        <f>IF(AM37="ja",VLOOKUP($B37,Miljö!$B$1:$J$479,MATCH("Typ av ursprungsspecificerad el   (Om inget värde anges används Nordisk residualmix, se inforuta) ()",Miljö!$B$1:$J$1,0),FALSE),IF(AM37="nej","Nordisk residualel",""))</f>
        <v>'Vattenkraft'</v>
      </c>
      <c r="AO37">
        <f>IF(AM37="","",VLOOKUP($B37,Miljö!$B$1:$J$479,MATCH("Fossilandel för ursprungspecificerad el ()",Miljö!$B$1:$J$1,0),FALSE))</f>
        <v>0</v>
      </c>
      <c r="AP37">
        <f>IF(AM37="","",IFERROR(VLOOKUP($B37,Miljö!$B$1:$J$479,MATCH("Kärnkraftsandel för ursprungsspecificerad el ()",Miljö!$B$1:$J$1,0),FALSE)/1,0))</f>
        <v>0</v>
      </c>
      <c r="AQ37">
        <f t="shared" si="1"/>
        <v>1</v>
      </c>
      <c r="AS37" t="str">
        <f t="shared" si="2"/>
        <v>Nej</v>
      </c>
      <c r="AT37" t="str">
        <f>IF(AS37="ja",VLOOKUP($B37,Miljö!$B$1:$P$500,MATCH("Fossil andel i procent (%)",Miljö!$B$1:$P$1,0),FALSE)/100,"")</f>
        <v/>
      </c>
      <c r="AV37" t="str">
        <f t="shared" si="3"/>
        <v>Nej</v>
      </c>
      <c r="AW37" t="str">
        <f>IF(AV37="ja",VLOOKUP($B37,'Egen hetvattenprod'!$B$1:$AO$500,MATCH("Värmekälla till värmepumpar ()",'Egen hetvattenprod'!$B$1:$AO$1,0),FALSE),"")</f>
        <v/>
      </c>
      <c r="AY37" t="str">
        <f t="shared" si="4"/>
        <v>Ja</v>
      </c>
      <c r="AZ37" s="115">
        <f>IF($AY37="ja",(VLOOKUP($B37,'Egen hetvattenprod'!$B$1:$BX$550,MATCH(AZ$2,'Egen hetvattenprod'!$B$1:$BX$1,0),FALSE)+VLOOKUP($B37,Kraftvärmeprod!$B$1:$BX$550,MATCH(AZ$2,Kraftvärmeprod!$B$1:$BX$1,0),FALSE))/$AC37,"")</f>
        <v>4.4636294608959758E-2</v>
      </c>
      <c r="BA37" s="115">
        <f>IF($AY37="ja",(VLOOKUP($B37,'Egen hetvattenprod'!$B$1:$BX$550,MATCH(BA$2,'Egen hetvattenprod'!$B$1:$BX$1,0),FALSE)+VLOOKUP($B37,Kraftvärmeprod!$B$1:$BX$550,MATCH(BA$2,Kraftvärmeprod!$B$1:$BX$1,0),FALSE))/$AC37,"")</f>
        <v>0.95536370539104021</v>
      </c>
      <c r="BB37" s="115">
        <f>IF($AY37="ja",(VLOOKUP($B37,'Egen hetvattenprod'!$B$1:$BX$550,MATCH(BB$2,'Egen hetvattenprod'!$B$1:$BX$1,0),FALSE)+VLOOKUP($B37,Kraftvärmeprod!$B$1:$BX$550,MATCH(BB$2,Kraftvärmeprod!$B$1:$BX$1,0),FALSE))/$AC37,"")</f>
        <v>0</v>
      </c>
      <c r="BC37" s="115">
        <f>IF($AY37="ja",(VLOOKUP($B37,'Egen hetvattenprod'!$B$1:$BX$550,MATCH(BC$2,'Egen hetvattenprod'!$B$1:$BX$1,0),FALSE)+VLOOKUP($B37,Kraftvärmeprod!$B$1:$BX$550,MATCH(BC$2,Kraftvärmeprod!$B$1:$BX$1,0),FALSE))/$AC37,"")</f>
        <v>0</v>
      </c>
      <c r="BD37" s="115">
        <f>IF($AY37="ja",(VLOOKUP($B37,'Egen hetvattenprod'!$B$1:$BX$550,MATCH(BD$2,'Egen hetvattenprod'!$B$1:$BX$1,0),FALSE)+VLOOKUP($B37,Kraftvärmeprod!$B$1:$BX$550,MATCH(BD$2,Kraftvärmeprod!$B$1:$BX$1,0),FALSE))/$AC37,"")</f>
        <v>0</v>
      </c>
      <c r="BF37" t="str">
        <f t="shared" si="5"/>
        <v>Ja</v>
      </c>
      <c r="BG37" t="str">
        <f>IF($BF37="ja",VLOOKUP($B37,'Egen hetvattenprod'!$B$1:$BX$550,MATCH("Andelen klimatgaser med fossilt ursprung för avfall ()",'Egen hetvattenprod'!$B$1:$BX$1,0),FALSE),"")</f>
        <v>Schablon</v>
      </c>
      <c r="BH37" t="str">
        <f>IF($BF37="ja",VLOOKUP($B37,Kraftvärmeprod!$B$1:$BX$550,MATCH("Andelen klimatgaser med fossilt ursprung för avfall ()",Kraftvärmeprod!$B$1:$BX$1,0),FALSE),"")</f>
        <v>Schablon</v>
      </c>
      <c r="BI37">
        <f>IF($BF37="ja",VLOOKUP($B37,'Egen hetvattenprod'!$B$1:$BX$550,MATCH("Avfall (GWh)",'Egen hetvattenprod'!$B$1:$BX$1,0),FALSE),"")</f>
        <v>0</v>
      </c>
      <c r="BJ37">
        <f>IF($BF37="ja",VLOOKUP($B37,'Slutlig allokering kvv'!$B$1:$BX$550,MATCH("Avfall (GWh)",'Slutlig allokering kvv'!$B$1:$BX$1,0),FALSE),"")</f>
        <v>92.986699999999999</v>
      </c>
      <c r="BK37">
        <f>IF($BF37="ja",VLOOKUP($B37,'Köpt hetvatten'!$B$1:$BX$550,MATCH("Avfall i köpt hetvatten",'Köpt hetvatten'!$B$1:$BX$1,0),FALSE),"")</f>
        <v>0</v>
      </c>
      <c r="BL37">
        <f>IF($BF37="ja",VLOOKUP($B37,'Egen hetvattenprod'!$B$1:$BX$550,MATCH("Värde enligt ovan. (%)",'Egen hetvattenprod'!$B$1:$BX$1,0),FALSE),"")</f>
        <v>39</v>
      </c>
      <c r="BM37">
        <f>IF($BF37="ja",VLOOKUP($B37,Kraftvärmeprod!$B$1:$BX$550,MATCH("Värde enligt ovan. (%)",Kraftvärmeprod!$B$1:$BX$1,0),FALSE),"")</f>
        <v>39</v>
      </c>
      <c r="BQ37" t="str">
        <f>IF($BF37="ja",VLOOKUP($B37,'Egen hetvattenprod'!$B$1:$BX$550,MATCH("Tillförd olja (fossil) vid avfallsförbränning (GWh)",'Egen hetvattenprod'!$B$1:$BX$1,0),FALSE),"")</f>
        <v>ET</v>
      </c>
      <c r="BR37" t="str">
        <f>IF($BF37="ja",VLOOKUP($B37,Kraftvärmeprod!$B$1:$BX$550,MATCH("Tillförd olja (fossil) vid avfallsförbränning (GWh)",Kraftvärmeprod!$B$1:$BX$1,0),FALSE),"")</f>
        <v>ET</v>
      </c>
    </row>
    <row r="38" spans="1:70">
      <c r="A38" t="s">
        <v>65</v>
      </c>
      <c r="B38" t="s">
        <v>68</v>
      </c>
      <c r="C38">
        <f>VLOOKUP($B38,'Tillförd energi'!$B$1:$AI$720,MATCH(C$2,'Tillförd energi'!$B$1:$AQ$1,0),FALSE)</f>
        <v>0</v>
      </c>
      <c r="D38">
        <f>VLOOKUP($B38,'Tillförd energi'!$B$1:$AI$720,MATCH(D$2,'Tillförd energi'!$B$1:$AQ$1,0),FALSE)</f>
        <v>0.55000000000000004</v>
      </c>
      <c r="E38">
        <f>VLOOKUP($B38,'Tillförd energi'!$B$1:$AI$720,MATCH(E$2,'Tillförd energi'!$B$1:$AQ$1,0),FALSE)</f>
        <v>0</v>
      </c>
      <c r="F38">
        <f>VLOOKUP($B38,'Tillförd energi'!$B$1:$AI$720,MATCH(F$2,'Tillförd energi'!$B$1:$AQ$1,0),FALSE)</f>
        <v>0</v>
      </c>
      <c r="G38">
        <f>VLOOKUP($B38,'Tillförd energi'!$B$1:$AI$720,MATCH(G$2,'Tillförd energi'!$B$1:$AQ$1,0),FALSE)</f>
        <v>0</v>
      </c>
      <c r="H38">
        <f>VLOOKUP($B38,'Tillförd energi'!$B$1:$AI$720,MATCH(H$2,'Tillförd energi'!$B$1:$AQ$1,0),FALSE)</f>
        <v>0</v>
      </c>
      <c r="I38">
        <f>VLOOKUP($B38,'Tillförd energi'!$B$1:$AI$720,MATCH(I$2,'Tillförd energi'!$B$1:$AQ$1,0),FALSE)</f>
        <v>0</v>
      </c>
      <c r="J38">
        <f>VLOOKUP($B38,'Tillförd energi'!$B$1:$AI$720,MATCH(J$2,'Tillförd energi'!$B$1:$AQ$1,0),FALSE)</f>
        <v>0</v>
      </c>
      <c r="K38">
        <f>VLOOKUP($B38,'Tillförd energi'!$B$1:$AI$720,MATCH(K$2,'Tillförd energi'!$B$1:$AQ$1,0),FALSE)</f>
        <v>0</v>
      </c>
      <c r="L38">
        <f>VLOOKUP($B38,'Tillförd energi'!$B$1:$AI$720,MATCH(L$2,'Tillförd energi'!$B$1:$AQ$1,0),FALSE)</f>
        <v>0</v>
      </c>
      <c r="M38">
        <f>VLOOKUP($B38,'Tillförd energi'!$B$1:$AI$720,MATCH(M$2,'Tillförd energi'!$B$1:$AQ$1,0),FALSE)</f>
        <v>11.69</v>
      </c>
      <c r="N38">
        <f>VLOOKUP($B38,'Tillförd energi'!$B$1:$AI$720,MATCH(N$2,'Tillförd energi'!$B$1:$AQ$1,0),FALSE)</f>
        <v>0</v>
      </c>
      <c r="O38">
        <f>VLOOKUP($B38,'Tillförd energi'!$B$1:$AI$720,MATCH(O$2,'Tillförd energi'!$B$1:$AQ$1,0),FALSE)</f>
        <v>12.99</v>
      </c>
      <c r="P38">
        <f>VLOOKUP($B38,'Tillförd energi'!$B$1:$AI$720,MATCH(P$2,'Tillförd energi'!$B$1:$AQ$1,0),FALSE)</f>
        <v>1.3</v>
      </c>
      <c r="Q38">
        <f>VLOOKUP($B38,'Tillförd energi'!$B$1:$AI$720,MATCH(Q$2,'Tillförd energi'!$B$1:$AQ$1,0),FALSE)</f>
        <v>0</v>
      </c>
      <c r="R38">
        <f>VLOOKUP($B38,'Tillförd energi'!$B$1:$AI$720,MATCH(R$2,'Tillförd energi'!$B$1:$AQ$1,0),FALSE)</f>
        <v>0</v>
      </c>
      <c r="S38">
        <f>VLOOKUP($B38,'Tillförd energi'!$B$1:$AI$720,MATCH(S$2,'Tillförd energi'!$B$1:$AQ$1,0),FALSE)</f>
        <v>0</v>
      </c>
      <c r="T38">
        <f>VLOOKUP($B38,'Tillförd energi'!$B$1:$AI$720,MATCH(T$2,'Tillförd energi'!$B$1:$AQ$1,0),FALSE)</f>
        <v>0</v>
      </c>
      <c r="U38">
        <f>VLOOKUP($B38,'Tillförd energi'!$B$1:$AI$720,MATCH(U$2,'Tillförd energi'!$B$1:$AQ$1,0),FALSE)</f>
        <v>0</v>
      </c>
      <c r="V38">
        <f>VLOOKUP($B38,'Tillförd energi'!$B$1:$AI$720,MATCH(V$2,'Tillförd energi'!$B$1:$AQ$1,0),FALSE)</f>
        <v>0</v>
      </c>
      <c r="W38">
        <f>VLOOKUP($B38,'Tillförd energi'!$B$1:$AI$720,MATCH(W$2,'Tillförd energi'!$B$1:$AQ$1,0),FALSE)</f>
        <v>0</v>
      </c>
      <c r="X38">
        <f>VLOOKUP($B38,'Tillförd energi'!$B$1:$AI$720,MATCH(X$2,'Tillförd energi'!$B$1:$AQ$1,0),FALSE)</f>
        <v>0</v>
      </c>
      <c r="Y38">
        <f>VLOOKUP($B38,'Tillförd energi'!$B$1:$AI$720,MATCH(Y$2,'Tillförd energi'!$B$1:$AQ$1,0),FALSE)</f>
        <v>0</v>
      </c>
      <c r="Z38">
        <f>VLOOKUP($B38,'Tillförd energi'!$B$1:$AI$720,MATCH(Z$2,'Tillförd energi'!$B$1:$AQ$1,0),FALSE)</f>
        <v>0</v>
      </c>
      <c r="AA38">
        <f>VLOOKUP($B38,'Tillförd energi'!$B$1:$AI$720,MATCH(AA$2,'Tillförd energi'!$B$1:$AQ$1,0),FALSE)</f>
        <v>0</v>
      </c>
      <c r="AB38">
        <f>VLOOKUP($B38,'Tillförd energi'!$B$1:$AI$720,MATCH(AB$2,'Tillförd energi'!$B$1:$AQ$1,0),FALSE)</f>
        <v>0</v>
      </c>
      <c r="AC38">
        <f>VLOOKUP($B38,'Tillförd energi'!$B$1:$AI$720,MATCH(AC$2,'Tillförd energi'!$B$1:$AQ$1,0),FALSE)</f>
        <v>2.14</v>
      </c>
      <c r="AD38">
        <f>VLOOKUP($B38,'Tillförd energi'!$B$1:$AI$720,MATCH(AD$2,'Tillförd energi'!$B$1:$AQ$1,0),FALSE)</f>
        <v>0</v>
      </c>
      <c r="AE38">
        <f>VLOOKUP($B38,'Tillförd energi'!$B$1:$AI$720,MATCH(AE$2,'Tillförd energi'!$B$1:$AQ$1,0),FALSE)</f>
        <v>0</v>
      </c>
      <c r="AF38">
        <f>VLOOKUP($B38,'Tillförd energi'!$B$1:$AI$720,MATCH(AF$2,'Tillförd energi'!$B$1:$AQ$1,0),FALSE)</f>
        <v>0.58299999999999996</v>
      </c>
      <c r="AG38">
        <f>IFERROR(VLOOKUP(B38,Miljö!$B$1:$AC$600,MATCH("Köpt mängd produktionsspecifik fjärrvärme:",Miljö!$B$1:$AC$1,0),FALSE)/1,0)</f>
        <v>0</v>
      </c>
      <c r="AI38">
        <f t="shared" si="0"/>
        <v>29.253</v>
      </c>
      <c r="AJ38">
        <f>IF(ISERROR(1/VLOOKUP($B38,Leveranser!$B$1:$S$500,MATCH("såld värme (gwh)",Leveranser!$B$1:$S$1,0),FALSE)),"",VLOOKUP($B38,Leveranser!$B$1:$S$500,MATCH("såld värme (gwh)",Leveranser!$B$1:$S$1,0),FALSE))</f>
        <v>21.991</v>
      </c>
      <c r="AM38" t="str">
        <f>IF(B38&lt;&gt;"",IF(VLOOKUP($B38,Totalt!$B$1:$AQ$554,MATCH("Kvalitetsgranskad:",Totalt!$B$1:$AQ$1,0),FALSE)="ja",VLOOKUP($B38,Miljö!$B$1:$AG$479,MATCH(AM$2,Miljö!$B$1:$AK$1,0),FALSE),""),"")</f>
        <v>Ja</v>
      </c>
      <c r="AN38" t="str">
        <f>IF(AM38="ja",VLOOKUP($B38,Miljö!$B$1:$J$479,MATCH("Typ av ursprungsspecificerad el   (Om inget värde anges används Nordisk residualmix, se inforuta) ()",Miljö!$B$1:$J$1,0),FALSE),IF(AM38="nej","Nordisk residualel",""))</f>
        <v>'Vattenkraft'</v>
      </c>
      <c r="AO38">
        <f>IF(AM38="","",VLOOKUP($B38,Miljö!$B$1:$J$479,MATCH("Fossilandel för ursprungspecificerad el ()",Miljö!$B$1:$J$1,0),FALSE))</f>
        <v>0</v>
      </c>
      <c r="AP38">
        <f>IF(AM38="","",IFERROR(VLOOKUP($B38,Miljö!$B$1:$J$479,MATCH("Kärnkraftsandel för ursprungsspecificerad el ()",Miljö!$B$1:$J$1,0),FALSE)/1,0))</f>
        <v>0</v>
      </c>
      <c r="AQ38">
        <f t="shared" si="1"/>
        <v>1</v>
      </c>
      <c r="AS38" t="str">
        <f t="shared" si="2"/>
        <v>Nej</v>
      </c>
      <c r="AT38" t="str">
        <f>IF(AS38="ja",VLOOKUP($B38,Miljö!$B$1:$P$500,MATCH("Fossil andel i procent (%)",Miljö!$B$1:$P$1,0),FALSE)/100,"")</f>
        <v/>
      </c>
      <c r="AV38" t="str">
        <f t="shared" si="3"/>
        <v>Nej</v>
      </c>
      <c r="AW38" t="str">
        <f>IF(AV38="ja",VLOOKUP($B38,'Egen hetvattenprod'!$B$1:$AO$500,MATCH("Värmekälla till värmepumpar ()",'Egen hetvattenprod'!$B$1:$AO$1,0),FALSE),"")</f>
        <v/>
      </c>
      <c r="AY38" t="str">
        <f t="shared" si="4"/>
        <v>Ja</v>
      </c>
      <c r="AZ38" s="115">
        <f>IF($AY38="ja",(VLOOKUP($B38,'Egen hetvattenprod'!$B$1:$BX$550,MATCH(AZ$2,'Egen hetvattenprod'!$B$1:$BX$1,0),FALSE)+VLOOKUP($B38,Kraftvärmeprod!$B$1:$BX$550,MATCH(AZ$2,Kraftvärmeprod!$B$1:$BX$1,0),FALSE))/$AC38,"")</f>
        <v>1</v>
      </c>
      <c r="BA38" s="115">
        <f>IF($AY38="ja",(VLOOKUP($B38,'Egen hetvattenprod'!$B$1:$BX$550,MATCH(BA$2,'Egen hetvattenprod'!$B$1:$BX$1,0),FALSE)+VLOOKUP($B38,Kraftvärmeprod!$B$1:$BX$550,MATCH(BA$2,Kraftvärmeprod!$B$1:$BX$1,0),FALSE))/$AC38,"")</f>
        <v>0</v>
      </c>
      <c r="BB38" s="115">
        <f>IF($AY38="ja",(VLOOKUP($B38,'Egen hetvattenprod'!$B$1:$BX$550,MATCH(BB$2,'Egen hetvattenprod'!$B$1:$BX$1,0),FALSE)+VLOOKUP($B38,Kraftvärmeprod!$B$1:$BX$550,MATCH(BB$2,Kraftvärmeprod!$B$1:$BX$1,0),FALSE))/$AC38,"")</f>
        <v>0</v>
      </c>
      <c r="BC38" s="115">
        <f>IF($AY38="ja",(VLOOKUP($B38,'Egen hetvattenprod'!$B$1:$BX$550,MATCH(BC$2,'Egen hetvattenprod'!$B$1:$BX$1,0),FALSE)+VLOOKUP($B38,Kraftvärmeprod!$B$1:$BX$550,MATCH(BC$2,Kraftvärmeprod!$B$1:$BX$1,0),FALSE))/$AC38,"")</f>
        <v>0</v>
      </c>
      <c r="BD38" s="115">
        <f>IF($AY38="ja",(VLOOKUP($B38,'Egen hetvattenprod'!$B$1:$BX$550,MATCH(BD$2,'Egen hetvattenprod'!$B$1:$BX$1,0),FALSE)+VLOOKUP($B38,Kraftvärmeprod!$B$1:$BX$550,MATCH(BD$2,Kraftvärmeprod!$B$1:$BX$1,0),FALSE))/$AC38,"")</f>
        <v>0</v>
      </c>
      <c r="BF38" t="str">
        <f t="shared" si="5"/>
        <v>Nej</v>
      </c>
      <c r="BG38" t="str">
        <f>IF($BF38="ja",VLOOKUP($B38,'Egen hetvattenprod'!$B$1:$BX$550,MATCH("Andelen klimatgaser med fossilt ursprung för avfall ()",'Egen hetvattenprod'!$B$1:$BX$1,0),FALSE),"")</f>
        <v/>
      </c>
      <c r="BH38" t="str">
        <f>IF($BF38="ja",VLOOKUP($B38,Kraftvärmeprod!$B$1:$BX$550,MATCH("Andelen klimatgaser med fossilt ursprung för avfall ()",Kraftvärmeprod!$B$1:$BX$1,0),FALSE),"")</f>
        <v/>
      </c>
      <c r="BI38" t="str">
        <f>IF($BF38="ja",VLOOKUP($B38,'Egen hetvattenprod'!$B$1:$BX$550,MATCH("Avfall (GWh)",'Egen hetvattenprod'!$B$1:$BX$1,0),FALSE),"")</f>
        <v/>
      </c>
      <c r="BJ38" t="str">
        <f>IF($BF38="ja",VLOOKUP($B38,'Slutlig allokering kvv'!$B$1:$BX$550,MATCH("Avfall (GWh)",'Slutlig allokering kvv'!$B$1:$BX$1,0),FALSE),"")</f>
        <v/>
      </c>
      <c r="BK38" t="str">
        <f>IF($BF38="ja",VLOOKUP($B38,'Köpt hetvatten'!$B$1:$BX$550,MATCH("Avfall i köpt hetvatten",'Köpt hetvatten'!$B$1:$BX$1,0),FALSE),"")</f>
        <v/>
      </c>
      <c r="BL38" t="str">
        <f>IF($BF38="ja",VLOOKUP($B38,'Egen hetvattenprod'!$B$1:$BX$550,MATCH("Värde enligt ovan. (%)",'Egen hetvattenprod'!$B$1:$BX$1,0),FALSE),"")</f>
        <v/>
      </c>
      <c r="BM38" t="str">
        <f>IF($BF38="ja",VLOOKUP($B38,Kraftvärmeprod!$B$1:$BX$550,MATCH("Värde enligt ovan. (%)",Kraftvärmeprod!$B$1:$BX$1,0),FALSE),"")</f>
        <v/>
      </c>
      <c r="BQ38" t="str">
        <f>IF($BF38="ja",VLOOKUP($B38,'Egen hetvattenprod'!$B$1:$BX$550,MATCH("Tillförd olja (fossil) vid avfallsförbränning (GWh)",'Egen hetvattenprod'!$B$1:$BX$1,0),FALSE),"")</f>
        <v/>
      </c>
      <c r="BR38" t="str">
        <f>IF($BF38="ja",VLOOKUP($B38,Kraftvärmeprod!$B$1:$BX$550,MATCH("Tillförd olja (fossil) vid avfallsförbränning (GWh)",Kraftvärmeprod!$B$1:$BX$1,0),FALSE),"")</f>
        <v/>
      </c>
    </row>
    <row r="39" spans="1:70">
      <c r="A39" t="s">
        <v>65</v>
      </c>
      <c r="B39" t="s">
        <v>69</v>
      </c>
      <c r="C39">
        <f>VLOOKUP($B39,'Tillförd energi'!$B$1:$AI$720,MATCH(C$2,'Tillförd energi'!$B$1:$AQ$1,0),FALSE)</f>
        <v>0</v>
      </c>
      <c r="D39">
        <f>VLOOKUP($B39,'Tillförd energi'!$B$1:$AI$720,MATCH(D$2,'Tillförd energi'!$B$1:$AQ$1,0),FALSE)</f>
        <v>0</v>
      </c>
      <c r="E39">
        <f>VLOOKUP($B39,'Tillförd energi'!$B$1:$AI$720,MATCH(E$2,'Tillförd energi'!$B$1:$AQ$1,0),FALSE)</f>
        <v>0</v>
      </c>
      <c r="F39">
        <f>VLOOKUP($B39,'Tillförd energi'!$B$1:$AI$720,MATCH(F$2,'Tillförd energi'!$B$1:$AQ$1,0),FALSE)</f>
        <v>0</v>
      </c>
      <c r="G39">
        <f>VLOOKUP($B39,'Tillförd energi'!$B$1:$AI$720,MATCH(G$2,'Tillförd energi'!$B$1:$AQ$1,0),FALSE)</f>
        <v>0</v>
      </c>
      <c r="H39">
        <f>VLOOKUP($B39,'Tillförd energi'!$B$1:$AI$720,MATCH(H$2,'Tillförd energi'!$B$1:$AQ$1,0),FALSE)</f>
        <v>0</v>
      </c>
      <c r="I39">
        <f>VLOOKUP($B39,'Tillförd energi'!$B$1:$AI$720,MATCH(I$2,'Tillförd energi'!$B$1:$AQ$1,0),FALSE)</f>
        <v>0</v>
      </c>
      <c r="J39">
        <f>VLOOKUP($B39,'Tillförd energi'!$B$1:$AI$720,MATCH(J$2,'Tillförd energi'!$B$1:$AQ$1,0),FALSE)</f>
        <v>0</v>
      </c>
      <c r="K39">
        <f>VLOOKUP($B39,'Tillförd energi'!$B$1:$AI$720,MATCH(K$2,'Tillförd energi'!$B$1:$AQ$1,0),FALSE)</f>
        <v>0</v>
      </c>
      <c r="L39">
        <f>VLOOKUP($B39,'Tillförd energi'!$B$1:$AI$720,MATCH(L$2,'Tillförd energi'!$B$1:$AQ$1,0),FALSE)</f>
        <v>0</v>
      </c>
      <c r="M39">
        <f>VLOOKUP($B39,'Tillförd energi'!$B$1:$AI$720,MATCH(M$2,'Tillförd energi'!$B$1:$AQ$1,0),FALSE)</f>
        <v>0</v>
      </c>
      <c r="N39">
        <f>VLOOKUP($B39,'Tillförd energi'!$B$1:$AI$720,MATCH(N$2,'Tillförd energi'!$B$1:$AQ$1,0),FALSE)</f>
        <v>0</v>
      </c>
      <c r="O39">
        <f>VLOOKUP($B39,'Tillförd energi'!$B$1:$AI$720,MATCH(O$2,'Tillförd energi'!$B$1:$AQ$1,0),FALSE)</f>
        <v>0</v>
      </c>
      <c r="P39">
        <f>VLOOKUP($B39,'Tillförd energi'!$B$1:$AI$720,MATCH(P$2,'Tillförd energi'!$B$1:$AQ$1,0),FALSE)</f>
        <v>0</v>
      </c>
      <c r="Q39">
        <f>VLOOKUP($B39,'Tillförd energi'!$B$1:$AI$720,MATCH(Q$2,'Tillförd energi'!$B$1:$AQ$1,0),FALSE)</f>
        <v>0</v>
      </c>
      <c r="R39">
        <f>VLOOKUP($B39,'Tillförd energi'!$B$1:$AI$720,MATCH(R$2,'Tillförd energi'!$B$1:$AQ$1,0),FALSE)</f>
        <v>2.29</v>
      </c>
      <c r="S39">
        <f>VLOOKUP($B39,'Tillförd energi'!$B$1:$AI$720,MATCH(S$2,'Tillförd energi'!$B$1:$AQ$1,0),FALSE)</f>
        <v>0</v>
      </c>
      <c r="T39">
        <f>VLOOKUP($B39,'Tillförd energi'!$B$1:$AI$720,MATCH(T$2,'Tillförd energi'!$B$1:$AQ$1,0),FALSE)</f>
        <v>0</v>
      </c>
      <c r="U39">
        <f>VLOOKUP($B39,'Tillförd energi'!$B$1:$AI$720,MATCH(U$2,'Tillförd energi'!$B$1:$AQ$1,0),FALSE)</f>
        <v>0</v>
      </c>
      <c r="V39">
        <f>VLOOKUP($B39,'Tillförd energi'!$B$1:$AI$720,MATCH(V$2,'Tillförd energi'!$B$1:$AQ$1,0),FALSE)</f>
        <v>0</v>
      </c>
      <c r="W39">
        <f>VLOOKUP($B39,'Tillförd energi'!$B$1:$AI$720,MATCH(W$2,'Tillförd energi'!$B$1:$AQ$1,0),FALSE)</f>
        <v>0</v>
      </c>
      <c r="X39">
        <f>VLOOKUP($B39,'Tillförd energi'!$B$1:$AI$720,MATCH(X$2,'Tillförd energi'!$B$1:$AQ$1,0),FALSE)</f>
        <v>0</v>
      </c>
      <c r="Y39">
        <f>VLOOKUP($B39,'Tillförd energi'!$B$1:$AI$720,MATCH(Y$2,'Tillförd energi'!$B$1:$AQ$1,0),FALSE)</f>
        <v>0</v>
      </c>
      <c r="Z39">
        <f>VLOOKUP($B39,'Tillförd energi'!$B$1:$AI$720,MATCH(Z$2,'Tillförd energi'!$B$1:$AQ$1,0),FALSE)</f>
        <v>0</v>
      </c>
      <c r="AA39">
        <f>VLOOKUP($B39,'Tillförd energi'!$B$1:$AI$720,MATCH(AA$2,'Tillförd energi'!$B$1:$AQ$1,0),FALSE)</f>
        <v>0</v>
      </c>
      <c r="AB39">
        <f>VLOOKUP($B39,'Tillförd energi'!$B$1:$AI$720,MATCH(AB$2,'Tillförd energi'!$B$1:$AQ$1,0),FALSE)</f>
        <v>0</v>
      </c>
      <c r="AC39">
        <f>VLOOKUP($B39,'Tillförd energi'!$B$1:$AI$720,MATCH(AC$2,'Tillförd energi'!$B$1:$AQ$1,0),FALSE)</f>
        <v>0</v>
      </c>
      <c r="AD39">
        <f>VLOOKUP($B39,'Tillförd energi'!$B$1:$AI$720,MATCH(AD$2,'Tillförd energi'!$B$1:$AQ$1,0),FALSE)</f>
        <v>0</v>
      </c>
      <c r="AE39">
        <f>VLOOKUP($B39,'Tillförd energi'!$B$1:$AI$720,MATCH(AE$2,'Tillförd energi'!$B$1:$AQ$1,0),FALSE)</f>
        <v>0</v>
      </c>
      <c r="AF39">
        <f>VLOOKUP($B39,'Tillförd energi'!$B$1:$AI$720,MATCH(AF$2,'Tillförd energi'!$B$1:$AQ$1,0),FALSE)</f>
        <v>4.8000000000000001E-2</v>
      </c>
      <c r="AG39">
        <f>IFERROR(VLOOKUP(B39,Miljö!$B$1:$AC$600,MATCH("Köpt mängd produktionsspecifik fjärrvärme:",Miljö!$B$1:$AC$1,0),FALSE)/1,0)</f>
        <v>0</v>
      </c>
      <c r="AI39">
        <f t="shared" si="0"/>
        <v>2.3380000000000001</v>
      </c>
      <c r="AJ39">
        <f>IF(ISERROR(1/VLOOKUP($B39,Leveranser!$B$1:$S$500,MATCH("såld värme (gwh)",Leveranser!$B$1:$S$1,0),FALSE)),"",VLOOKUP($B39,Leveranser!$B$1:$S$500,MATCH("såld värme (gwh)",Leveranser!$B$1:$S$1,0),FALSE))</f>
        <v>1.45</v>
      </c>
      <c r="AM39" t="str">
        <f>IF(B39&lt;&gt;"",IF(VLOOKUP($B39,Totalt!$B$1:$AQ$554,MATCH("Kvalitetsgranskad:",Totalt!$B$1:$AQ$1,0),FALSE)="ja",VLOOKUP($B39,Miljö!$B$1:$AG$479,MATCH(AM$2,Miljö!$B$1:$AK$1,0),FALSE),""),"")</f>
        <v>Ja</v>
      </c>
      <c r="AN39" t="str">
        <f>IF(AM39="ja",VLOOKUP($B39,Miljö!$B$1:$J$479,MATCH("Typ av ursprungsspecificerad el   (Om inget värde anges används Nordisk residualmix, se inforuta) ()",Miljö!$B$1:$J$1,0),FALSE),IF(AM39="nej","Nordisk residualel",""))</f>
        <v>'Vattenkraft'</v>
      </c>
      <c r="AO39">
        <f>IF(AM39="","",VLOOKUP($B39,Miljö!$B$1:$J$479,MATCH("Fossilandel för ursprungspecificerad el ()",Miljö!$B$1:$J$1,0),FALSE))</f>
        <v>0</v>
      </c>
      <c r="AP39">
        <f>IF(AM39="","",IFERROR(VLOOKUP($B39,Miljö!$B$1:$J$479,MATCH("Kärnkraftsandel för ursprungsspecificerad el ()",Miljö!$B$1:$J$1,0),FALSE)/1,0))</f>
        <v>0</v>
      </c>
      <c r="AQ39">
        <f t="shared" si="1"/>
        <v>1</v>
      </c>
      <c r="AS39" t="str">
        <f t="shared" si="2"/>
        <v>Nej</v>
      </c>
      <c r="AT39" t="str">
        <f>IF(AS39="ja",VLOOKUP($B39,Miljö!$B$1:$P$500,MATCH("Fossil andel i procent (%)",Miljö!$B$1:$P$1,0),FALSE)/100,"")</f>
        <v/>
      </c>
      <c r="AV39" t="str">
        <f t="shared" si="3"/>
        <v>Nej</v>
      </c>
      <c r="AW39" t="str">
        <f>IF(AV39="ja",VLOOKUP($B39,'Egen hetvattenprod'!$B$1:$AO$500,MATCH("Värmekälla till värmepumpar ()",'Egen hetvattenprod'!$B$1:$AO$1,0),FALSE),"")</f>
        <v/>
      </c>
      <c r="AY39" t="str">
        <f t="shared" si="4"/>
        <v>Nej</v>
      </c>
      <c r="AZ39" s="115" t="str">
        <f>IF($AY39="ja",(VLOOKUP($B39,'Egen hetvattenprod'!$B$1:$BX$550,MATCH(AZ$2,'Egen hetvattenprod'!$B$1:$BX$1,0),FALSE)+VLOOKUP($B39,Kraftvärmeprod!$B$1:$BX$550,MATCH(AZ$2,Kraftvärmeprod!$B$1:$BX$1,0),FALSE))/$AC39,"")</f>
        <v/>
      </c>
      <c r="BA39" s="115" t="str">
        <f>IF($AY39="ja",(VLOOKUP($B39,'Egen hetvattenprod'!$B$1:$BX$550,MATCH(BA$2,'Egen hetvattenprod'!$B$1:$BX$1,0),FALSE)+VLOOKUP($B39,Kraftvärmeprod!$B$1:$BX$550,MATCH(BA$2,Kraftvärmeprod!$B$1:$BX$1,0),FALSE))/$AC39,"")</f>
        <v/>
      </c>
      <c r="BB39" s="115" t="str">
        <f>IF($AY39="ja",(VLOOKUP($B39,'Egen hetvattenprod'!$B$1:$BX$550,MATCH(BB$2,'Egen hetvattenprod'!$B$1:$BX$1,0),FALSE)+VLOOKUP($B39,Kraftvärmeprod!$B$1:$BX$550,MATCH(BB$2,Kraftvärmeprod!$B$1:$BX$1,0),FALSE))/$AC39,"")</f>
        <v/>
      </c>
      <c r="BC39" s="115" t="str">
        <f>IF($AY39="ja",(VLOOKUP($B39,'Egen hetvattenprod'!$B$1:$BX$550,MATCH(BC$2,'Egen hetvattenprod'!$B$1:$BX$1,0),FALSE)+VLOOKUP($B39,Kraftvärmeprod!$B$1:$BX$550,MATCH(BC$2,Kraftvärmeprod!$B$1:$BX$1,0),FALSE))/$AC39,"")</f>
        <v/>
      </c>
      <c r="BD39" s="115" t="str">
        <f>IF($AY39="ja",(VLOOKUP($B39,'Egen hetvattenprod'!$B$1:$BX$550,MATCH(BD$2,'Egen hetvattenprod'!$B$1:$BX$1,0),FALSE)+VLOOKUP($B39,Kraftvärmeprod!$B$1:$BX$550,MATCH(BD$2,Kraftvärmeprod!$B$1:$BX$1,0),FALSE))/$AC39,"")</f>
        <v/>
      </c>
      <c r="BF39" t="str">
        <f t="shared" si="5"/>
        <v>Nej</v>
      </c>
      <c r="BG39" t="str">
        <f>IF($BF39="ja",VLOOKUP($B39,'Egen hetvattenprod'!$B$1:$BX$550,MATCH("Andelen klimatgaser med fossilt ursprung för avfall ()",'Egen hetvattenprod'!$B$1:$BX$1,0),FALSE),"")</f>
        <v/>
      </c>
      <c r="BH39" t="str">
        <f>IF($BF39="ja",VLOOKUP($B39,Kraftvärmeprod!$B$1:$BX$550,MATCH("Andelen klimatgaser med fossilt ursprung för avfall ()",Kraftvärmeprod!$B$1:$BX$1,0),FALSE),"")</f>
        <v/>
      </c>
      <c r="BI39" t="str">
        <f>IF($BF39="ja",VLOOKUP($B39,'Egen hetvattenprod'!$B$1:$BX$550,MATCH("Avfall (GWh)",'Egen hetvattenprod'!$B$1:$BX$1,0),FALSE),"")</f>
        <v/>
      </c>
      <c r="BJ39" t="str">
        <f>IF($BF39="ja",VLOOKUP($B39,'Slutlig allokering kvv'!$B$1:$BX$550,MATCH("Avfall (GWh)",'Slutlig allokering kvv'!$B$1:$BX$1,0),FALSE),"")</f>
        <v/>
      </c>
      <c r="BK39" t="str">
        <f>IF($BF39="ja",VLOOKUP($B39,'Köpt hetvatten'!$B$1:$BX$550,MATCH("Avfall i köpt hetvatten",'Köpt hetvatten'!$B$1:$BX$1,0),FALSE),"")</f>
        <v/>
      </c>
      <c r="BL39" t="str">
        <f>IF($BF39="ja",VLOOKUP($B39,'Egen hetvattenprod'!$B$1:$BX$550,MATCH("Värde enligt ovan. (%)",'Egen hetvattenprod'!$B$1:$BX$1,0),FALSE),"")</f>
        <v/>
      </c>
      <c r="BM39" t="str">
        <f>IF($BF39="ja",VLOOKUP($B39,Kraftvärmeprod!$B$1:$BX$550,MATCH("Värde enligt ovan. (%)",Kraftvärmeprod!$B$1:$BX$1,0),FALSE),"")</f>
        <v/>
      </c>
      <c r="BQ39" t="str">
        <f>IF($BF39="ja",VLOOKUP($B39,'Egen hetvattenprod'!$B$1:$BX$550,MATCH("Tillförd olja (fossil) vid avfallsförbränning (GWh)",'Egen hetvattenprod'!$B$1:$BX$1,0),FALSE),"")</f>
        <v/>
      </c>
      <c r="BR39" t="str">
        <f>IF($BF39="ja",VLOOKUP($B39,Kraftvärmeprod!$B$1:$BX$550,MATCH("Tillförd olja (fossil) vid avfallsförbränning (GWh)",Kraftvärmeprod!$B$1:$BX$1,0),FALSE),"")</f>
        <v/>
      </c>
    </row>
    <row r="40" spans="1:70">
      <c r="A40" t="s">
        <v>70</v>
      </c>
      <c r="B40" t="s">
        <v>71</v>
      </c>
      <c r="C40">
        <f>VLOOKUP($B40,'Tillförd energi'!$B$1:$AI$720,MATCH(C$2,'Tillförd energi'!$B$1:$AQ$1,0),FALSE)</f>
        <v>0</v>
      </c>
      <c r="D40">
        <f>VLOOKUP($B40,'Tillförd energi'!$B$1:$AI$720,MATCH(D$2,'Tillförd energi'!$B$1:$AQ$1,0),FALSE)</f>
        <v>0.1</v>
      </c>
      <c r="E40">
        <f>VLOOKUP($B40,'Tillförd energi'!$B$1:$AI$720,MATCH(E$2,'Tillförd energi'!$B$1:$AQ$1,0),FALSE)</f>
        <v>0</v>
      </c>
      <c r="F40">
        <f>VLOOKUP($B40,'Tillförd energi'!$B$1:$AI$720,MATCH(F$2,'Tillförd energi'!$B$1:$AQ$1,0),FALSE)</f>
        <v>0</v>
      </c>
      <c r="G40">
        <f>VLOOKUP($B40,'Tillförd energi'!$B$1:$AI$720,MATCH(G$2,'Tillförd energi'!$B$1:$AQ$1,0),FALSE)</f>
        <v>0</v>
      </c>
      <c r="H40">
        <f>VLOOKUP($B40,'Tillförd energi'!$B$1:$AI$720,MATCH(H$2,'Tillförd energi'!$B$1:$AQ$1,0),FALSE)</f>
        <v>0</v>
      </c>
      <c r="I40">
        <f>VLOOKUP($B40,'Tillförd energi'!$B$1:$AI$720,MATCH(I$2,'Tillförd energi'!$B$1:$AQ$1,0),FALSE)</f>
        <v>0</v>
      </c>
      <c r="J40">
        <f>VLOOKUP($B40,'Tillförd energi'!$B$1:$AI$720,MATCH(J$2,'Tillförd energi'!$B$1:$AQ$1,0),FALSE)</f>
        <v>0</v>
      </c>
      <c r="K40">
        <f>VLOOKUP($B40,'Tillförd energi'!$B$1:$AI$720,MATCH(K$2,'Tillförd energi'!$B$1:$AQ$1,0),FALSE)</f>
        <v>0</v>
      </c>
      <c r="L40">
        <f>VLOOKUP($B40,'Tillförd energi'!$B$1:$AI$720,MATCH(L$2,'Tillförd energi'!$B$1:$AQ$1,0),FALSE)</f>
        <v>0</v>
      </c>
      <c r="M40">
        <f>VLOOKUP($B40,'Tillförd energi'!$B$1:$AI$720,MATCH(M$2,'Tillförd energi'!$B$1:$AQ$1,0),FALSE)</f>
        <v>0</v>
      </c>
      <c r="N40">
        <f>VLOOKUP($B40,'Tillförd energi'!$B$1:$AI$720,MATCH(N$2,'Tillförd energi'!$B$1:$AQ$1,0),FALSE)</f>
        <v>0</v>
      </c>
      <c r="O40">
        <f>VLOOKUP($B40,'Tillförd energi'!$B$1:$AI$720,MATCH(O$2,'Tillförd energi'!$B$1:$AQ$1,0),FALSE)</f>
        <v>0</v>
      </c>
      <c r="P40">
        <f>VLOOKUP($B40,'Tillförd energi'!$B$1:$AI$720,MATCH(P$2,'Tillförd energi'!$B$1:$AQ$1,0),FALSE)</f>
        <v>22.928999999999998</v>
      </c>
      <c r="Q40">
        <f>VLOOKUP($B40,'Tillförd energi'!$B$1:$AI$720,MATCH(Q$2,'Tillförd energi'!$B$1:$AQ$1,0),FALSE)</f>
        <v>0</v>
      </c>
      <c r="R40">
        <f>VLOOKUP($B40,'Tillförd energi'!$B$1:$AI$720,MATCH(R$2,'Tillförd energi'!$B$1:$AQ$1,0),FALSE)</f>
        <v>0</v>
      </c>
      <c r="S40">
        <f>VLOOKUP($B40,'Tillförd energi'!$B$1:$AI$720,MATCH(S$2,'Tillförd energi'!$B$1:$AQ$1,0),FALSE)</f>
        <v>0</v>
      </c>
      <c r="T40">
        <f>VLOOKUP($B40,'Tillförd energi'!$B$1:$AI$720,MATCH(T$2,'Tillförd energi'!$B$1:$AQ$1,0),FALSE)</f>
        <v>0</v>
      </c>
      <c r="U40">
        <f>VLOOKUP($B40,'Tillförd energi'!$B$1:$AI$720,MATCH(U$2,'Tillförd energi'!$B$1:$AQ$1,0),FALSE)</f>
        <v>0</v>
      </c>
      <c r="V40">
        <f>VLOOKUP($B40,'Tillförd energi'!$B$1:$AI$720,MATCH(V$2,'Tillförd energi'!$B$1:$AQ$1,0),FALSE)</f>
        <v>0</v>
      </c>
      <c r="W40">
        <f>VLOOKUP($B40,'Tillförd energi'!$B$1:$AI$720,MATCH(W$2,'Tillförd energi'!$B$1:$AQ$1,0),FALSE)</f>
        <v>0</v>
      </c>
      <c r="X40">
        <f>VLOOKUP($B40,'Tillförd energi'!$B$1:$AI$720,MATCH(X$2,'Tillförd energi'!$B$1:$AQ$1,0),FALSE)</f>
        <v>0</v>
      </c>
      <c r="Y40">
        <f>VLOOKUP($B40,'Tillförd energi'!$B$1:$AI$720,MATCH(Y$2,'Tillförd energi'!$B$1:$AQ$1,0),FALSE)</f>
        <v>0</v>
      </c>
      <c r="Z40">
        <f>VLOOKUP($B40,'Tillförd energi'!$B$1:$AI$720,MATCH(Z$2,'Tillförd energi'!$B$1:$AQ$1,0),FALSE)</f>
        <v>0</v>
      </c>
      <c r="AA40">
        <f>VLOOKUP($B40,'Tillförd energi'!$B$1:$AI$720,MATCH(AA$2,'Tillförd energi'!$B$1:$AQ$1,0),FALSE)</f>
        <v>0</v>
      </c>
      <c r="AB40">
        <f>VLOOKUP($B40,'Tillförd energi'!$B$1:$AI$720,MATCH(AB$2,'Tillförd energi'!$B$1:$AQ$1,0),FALSE)</f>
        <v>0</v>
      </c>
      <c r="AC40">
        <f>VLOOKUP($B40,'Tillförd energi'!$B$1:$AI$720,MATCH(AC$2,'Tillförd energi'!$B$1:$AQ$1,0),FALSE)</f>
        <v>4.008</v>
      </c>
      <c r="AD40">
        <f>VLOOKUP($B40,'Tillförd energi'!$B$1:$AI$720,MATCH(AD$2,'Tillförd energi'!$B$1:$AQ$1,0),FALSE)</f>
        <v>0</v>
      </c>
      <c r="AE40">
        <f>VLOOKUP($B40,'Tillförd energi'!$B$1:$AI$720,MATCH(AE$2,'Tillförd energi'!$B$1:$AQ$1,0),FALSE)</f>
        <v>0</v>
      </c>
      <c r="AF40">
        <f>VLOOKUP($B40,'Tillförd energi'!$B$1:$AI$720,MATCH(AF$2,'Tillförd energi'!$B$1:$AQ$1,0),FALSE)</f>
        <v>0.66600000000000004</v>
      </c>
      <c r="AG40">
        <f>IFERROR(VLOOKUP(B40,Miljö!$B$1:$AC$600,MATCH("Köpt mängd produktionsspecifik fjärrvärme:",Miljö!$B$1:$AC$1,0),FALSE)/1,0)</f>
        <v>0</v>
      </c>
      <c r="AI40">
        <f t="shared" si="0"/>
        <v>27.702999999999999</v>
      </c>
      <c r="AJ40">
        <f>IF(ISERROR(1/VLOOKUP($B40,Leveranser!$B$1:$S$500,MATCH("såld värme (gwh)",Leveranser!$B$1:$S$1,0),FALSE)),"",VLOOKUP($B40,Leveranser!$B$1:$S$500,MATCH("såld värme (gwh)",Leveranser!$B$1:$S$1,0),FALSE))</f>
        <v>22.2</v>
      </c>
      <c r="AM40" t="str">
        <f>IF(B40&lt;&gt;"",IF(VLOOKUP($B40,Totalt!$B$1:$AQ$554,MATCH("Kvalitetsgranskad:",Totalt!$B$1:$AQ$1,0),FALSE)="ja",VLOOKUP($B40,Miljö!$B$1:$AG$479,MATCH(AM$2,Miljö!$B$1:$AK$1,0),FALSE),""),"")</f>
        <v>Ja</v>
      </c>
      <c r="AN40" t="str">
        <f>IF(AM40="ja",VLOOKUP($B40,Miljö!$B$1:$J$479,MATCH("Typ av ursprungsspecificerad el   (Om inget värde anges används Nordisk residualmix, se inforuta) ()",Miljö!$B$1:$J$1,0),FALSE),IF(AM40="nej","Nordisk residualel",""))</f>
        <v>'Förnybart'</v>
      </c>
      <c r="AO40">
        <f>IF(AM40="","",VLOOKUP($B40,Miljö!$B$1:$J$479,MATCH("Fossilandel för ursprungspecificerad el ()",Miljö!$B$1:$J$1,0),FALSE))</f>
        <v>0</v>
      </c>
      <c r="AP40">
        <f>IF(AM40="","",IFERROR(VLOOKUP($B40,Miljö!$B$1:$J$479,MATCH("Kärnkraftsandel för ursprungsspecificerad el ()",Miljö!$B$1:$J$1,0),FALSE)/1,0))</f>
        <v>0.48170000000000002</v>
      </c>
      <c r="AQ40">
        <f t="shared" si="1"/>
        <v>0.51829999999999998</v>
      </c>
      <c r="AS40" t="str">
        <f t="shared" si="2"/>
        <v>Nej</v>
      </c>
      <c r="AT40" t="str">
        <f>IF(AS40="ja",VLOOKUP($B40,Miljö!$B$1:$P$500,MATCH("Fossil andel i procent (%)",Miljö!$B$1:$P$1,0),FALSE)/100,"")</f>
        <v/>
      </c>
      <c r="AV40" t="str">
        <f t="shared" si="3"/>
        <v>Nej</v>
      </c>
      <c r="AW40" t="str">
        <f>IF(AV40="ja",VLOOKUP($B40,'Egen hetvattenprod'!$B$1:$AO$500,MATCH("Värmekälla till värmepumpar ()",'Egen hetvattenprod'!$B$1:$AO$1,0),FALSE),"")</f>
        <v/>
      </c>
      <c r="AY40" t="str">
        <f t="shared" si="4"/>
        <v>Ja</v>
      </c>
      <c r="AZ40" s="115">
        <f>IF($AY40="ja",(VLOOKUP($B40,'Egen hetvattenprod'!$B$1:$BX$550,MATCH(AZ$2,'Egen hetvattenprod'!$B$1:$BX$1,0),FALSE)+VLOOKUP($B40,Kraftvärmeprod!$B$1:$BX$550,MATCH(AZ$2,Kraftvärmeprod!$B$1:$BX$1,0),FALSE))/$AC40,"")</f>
        <v>1</v>
      </c>
      <c r="BA40" s="115">
        <f>IF($AY40="ja",(VLOOKUP($B40,'Egen hetvattenprod'!$B$1:$BX$550,MATCH(BA$2,'Egen hetvattenprod'!$B$1:$BX$1,0),FALSE)+VLOOKUP($B40,Kraftvärmeprod!$B$1:$BX$550,MATCH(BA$2,Kraftvärmeprod!$B$1:$BX$1,0),FALSE))/$AC40,"")</f>
        <v>0</v>
      </c>
      <c r="BB40" s="115">
        <f>IF($AY40="ja",(VLOOKUP($B40,'Egen hetvattenprod'!$B$1:$BX$550,MATCH(BB$2,'Egen hetvattenprod'!$B$1:$BX$1,0),FALSE)+VLOOKUP($B40,Kraftvärmeprod!$B$1:$BX$550,MATCH(BB$2,Kraftvärmeprod!$B$1:$BX$1,0),FALSE))/$AC40,"")</f>
        <v>0</v>
      </c>
      <c r="BC40" s="115">
        <f>IF($AY40="ja",(VLOOKUP($B40,'Egen hetvattenprod'!$B$1:$BX$550,MATCH(BC$2,'Egen hetvattenprod'!$B$1:$BX$1,0),FALSE)+VLOOKUP($B40,Kraftvärmeprod!$B$1:$BX$550,MATCH(BC$2,Kraftvärmeprod!$B$1:$BX$1,0),FALSE))/$AC40,"")</f>
        <v>0</v>
      </c>
      <c r="BD40" s="115">
        <f>IF($AY40="ja",(VLOOKUP($B40,'Egen hetvattenprod'!$B$1:$BX$550,MATCH(BD$2,'Egen hetvattenprod'!$B$1:$BX$1,0),FALSE)+VLOOKUP($B40,Kraftvärmeprod!$B$1:$BX$550,MATCH(BD$2,Kraftvärmeprod!$B$1:$BX$1,0),FALSE))/$AC40,"")</f>
        <v>0</v>
      </c>
      <c r="BF40" t="str">
        <f t="shared" si="5"/>
        <v>Nej</v>
      </c>
      <c r="BG40" t="str">
        <f>IF($BF40="ja",VLOOKUP($B40,'Egen hetvattenprod'!$B$1:$BX$550,MATCH("Andelen klimatgaser med fossilt ursprung för avfall ()",'Egen hetvattenprod'!$B$1:$BX$1,0),FALSE),"")</f>
        <v/>
      </c>
      <c r="BH40" t="str">
        <f>IF($BF40="ja",VLOOKUP($B40,Kraftvärmeprod!$B$1:$BX$550,MATCH("Andelen klimatgaser med fossilt ursprung för avfall ()",Kraftvärmeprod!$B$1:$BX$1,0),FALSE),"")</f>
        <v/>
      </c>
      <c r="BI40" t="str">
        <f>IF($BF40="ja",VLOOKUP($B40,'Egen hetvattenprod'!$B$1:$BX$550,MATCH("Avfall (GWh)",'Egen hetvattenprod'!$B$1:$BX$1,0),FALSE),"")</f>
        <v/>
      </c>
      <c r="BJ40" t="str">
        <f>IF($BF40="ja",VLOOKUP($B40,'Slutlig allokering kvv'!$B$1:$BX$550,MATCH("Avfall (GWh)",'Slutlig allokering kvv'!$B$1:$BX$1,0),FALSE),"")</f>
        <v/>
      </c>
      <c r="BK40" t="str">
        <f>IF($BF40="ja",VLOOKUP($B40,'Köpt hetvatten'!$B$1:$BX$550,MATCH("Avfall i köpt hetvatten",'Köpt hetvatten'!$B$1:$BX$1,0),FALSE),"")</f>
        <v/>
      </c>
      <c r="BL40" t="str">
        <f>IF($BF40="ja",VLOOKUP($B40,'Egen hetvattenprod'!$B$1:$BX$550,MATCH("Värde enligt ovan. (%)",'Egen hetvattenprod'!$B$1:$BX$1,0),FALSE),"")</f>
        <v/>
      </c>
      <c r="BM40" t="str">
        <f>IF($BF40="ja",VLOOKUP($B40,Kraftvärmeprod!$B$1:$BX$550,MATCH("Värde enligt ovan. (%)",Kraftvärmeprod!$B$1:$BX$1,0),FALSE),"")</f>
        <v/>
      </c>
      <c r="BQ40" t="str">
        <f>IF($BF40="ja",VLOOKUP($B40,'Egen hetvattenprod'!$B$1:$BX$550,MATCH("Tillförd olja (fossil) vid avfallsförbränning (GWh)",'Egen hetvattenprod'!$B$1:$BX$1,0),FALSE),"")</f>
        <v/>
      </c>
      <c r="BR40" t="str">
        <f>IF($BF40="ja",VLOOKUP($B40,Kraftvärmeprod!$B$1:$BX$550,MATCH("Tillförd olja (fossil) vid avfallsförbränning (GWh)",Kraftvärmeprod!$B$1:$BX$1,0),FALSE),"")</f>
        <v/>
      </c>
    </row>
    <row r="41" spans="1:70">
      <c r="A41" t="s">
        <v>70</v>
      </c>
      <c r="B41" t="s">
        <v>72</v>
      </c>
      <c r="C41">
        <f>VLOOKUP($B41,'Tillförd energi'!$B$1:$AI$720,MATCH(C$2,'Tillförd energi'!$B$1:$AQ$1,0),FALSE)</f>
        <v>0</v>
      </c>
      <c r="D41">
        <f>VLOOKUP($B41,'Tillförd energi'!$B$1:$AI$720,MATCH(D$2,'Tillförd energi'!$B$1:$AQ$1,0),FALSE)</f>
        <v>3.7999999999999999E-2</v>
      </c>
      <c r="E41">
        <f>VLOOKUP($B41,'Tillförd energi'!$B$1:$AI$720,MATCH(E$2,'Tillförd energi'!$B$1:$AQ$1,0),FALSE)</f>
        <v>0</v>
      </c>
      <c r="F41">
        <f>VLOOKUP($B41,'Tillförd energi'!$B$1:$AI$720,MATCH(F$2,'Tillförd energi'!$B$1:$AQ$1,0),FALSE)</f>
        <v>0</v>
      </c>
      <c r="G41">
        <f>VLOOKUP($B41,'Tillförd energi'!$B$1:$AI$720,MATCH(G$2,'Tillförd energi'!$B$1:$AQ$1,0),FALSE)</f>
        <v>0</v>
      </c>
      <c r="H41">
        <f>VLOOKUP($B41,'Tillförd energi'!$B$1:$AI$720,MATCH(H$2,'Tillförd energi'!$B$1:$AQ$1,0),FALSE)</f>
        <v>0</v>
      </c>
      <c r="I41">
        <f>VLOOKUP($B41,'Tillförd energi'!$B$1:$AI$720,MATCH(I$2,'Tillförd energi'!$B$1:$AQ$1,0),FALSE)</f>
        <v>0</v>
      </c>
      <c r="J41">
        <f>VLOOKUP($B41,'Tillförd energi'!$B$1:$AI$720,MATCH(J$2,'Tillförd energi'!$B$1:$AQ$1,0),FALSE)</f>
        <v>0</v>
      </c>
      <c r="K41">
        <f>VLOOKUP($B41,'Tillförd energi'!$B$1:$AI$720,MATCH(K$2,'Tillförd energi'!$B$1:$AQ$1,0),FALSE)</f>
        <v>0</v>
      </c>
      <c r="L41">
        <f>VLOOKUP($B41,'Tillförd energi'!$B$1:$AI$720,MATCH(L$2,'Tillförd energi'!$B$1:$AQ$1,0),FALSE)</f>
        <v>0</v>
      </c>
      <c r="M41">
        <f>VLOOKUP($B41,'Tillförd energi'!$B$1:$AI$720,MATCH(M$2,'Tillförd energi'!$B$1:$AQ$1,0),FALSE)</f>
        <v>0</v>
      </c>
      <c r="N41">
        <f>VLOOKUP($B41,'Tillförd energi'!$B$1:$AI$720,MATCH(N$2,'Tillförd energi'!$B$1:$AQ$1,0),FALSE)</f>
        <v>0</v>
      </c>
      <c r="O41">
        <f>VLOOKUP($B41,'Tillförd energi'!$B$1:$AI$720,MATCH(O$2,'Tillförd energi'!$B$1:$AQ$1,0),FALSE)</f>
        <v>0</v>
      </c>
      <c r="P41">
        <f>VLOOKUP($B41,'Tillförd energi'!$B$1:$AI$720,MATCH(P$2,'Tillförd energi'!$B$1:$AQ$1,0),FALSE)</f>
        <v>2.2839999999999998</v>
      </c>
      <c r="Q41">
        <f>VLOOKUP($B41,'Tillförd energi'!$B$1:$AI$720,MATCH(Q$2,'Tillförd energi'!$B$1:$AQ$1,0),FALSE)</f>
        <v>0</v>
      </c>
      <c r="R41">
        <f>VLOOKUP($B41,'Tillförd energi'!$B$1:$AI$720,MATCH(R$2,'Tillförd energi'!$B$1:$AQ$1,0),FALSE)</f>
        <v>0</v>
      </c>
      <c r="S41">
        <f>VLOOKUP($B41,'Tillförd energi'!$B$1:$AI$720,MATCH(S$2,'Tillförd energi'!$B$1:$AQ$1,0),FALSE)</f>
        <v>0</v>
      </c>
      <c r="T41">
        <f>VLOOKUP($B41,'Tillförd energi'!$B$1:$AI$720,MATCH(T$2,'Tillförd energi'!$B$1:$AQ$1,0),FALSE)</f>
        <v>0</v>
      </c>
      <c r="U41">
        <f>VLOOKUP($B41,'Tillförd energi'!$B$1:$AI$720,MATCH(U$2,'Tillförd energi'!$B$1:$AQ$1,0),FALSE)</f>
        <v>0</v>
      </c>
      <c r="V41">
        <f>VLOOKUP($B41,'Tillförd energi'!$B$1:$AI$720,MATCH(V$2,'Tillförd energi'!$B$1:$AQ$1,0),FALSE)</f>
        <v>0</v>
      </c>
      <c r="W41">
        <f>VLOOKUP($B41,'Tillförd energi'!$B$1:$AI$720,MATCH(W$2,'Tillförd energi'!$B$1:$AQ$1,0),FALSE)</f>
        <v>0</v>
      </c>
      <c r="X41">
        <f>VLOOKUP($B41,'Tillförd energi'!$B$1:$AI$720,MATCH(X$2,'Tillförd energi'!$B$1:$AQ$1,0),FALSE)</f>
        <v>0</v>
      </c>
      <c r="Y41">
        <f>VLOOKUP($B41,'Tillförd energi'!$B$1:$AI$720,MATCH(Y$2,'Tillförd energi'!$B$1:$AQ$1,0),FALSE)</f>
        <v>0</v>
      </c>
      <c r="Z41">
        <f>VLOOKUP($B41,'Tillförd energi'!$B$1:$AI$720,MATCH(Z$2,'Tillförd energi'!$B$1:$AQ$1,0),FALSE)</f>
        <v>0</v>
      </c>
      <c r="AA41">
        <f>VLOOKUP($B41,'Tillförd energi'!$B$1:$AI$720,MATCH(AA$2,'Tillförd energi'!$B$1:$AQ$1,0),FALSE)</f>
        <v>0</v>
      </c>
      <c r="AB41">
        <f>VLOOKUP($B41,'Tillförd energi'!$B$1:$AI$720,MATCH(AB$2,'Tillförd energi'!$B$1:$AQ$1,0),FALSE)</f>
        <v>0</v>
      </c>
      <c r="AC41">
        <f>VLOOKUP($B41,'Tillförd energi'!$B$1:$AI$720,MATCH(AC$2,'Tillförd energi'!$B$1:$AQ$1,0),FALSE)</f>
        <v>0</v>
      </c>
      <c r="AD41">
        <f>VLOOKUP($B41,'Tillförd energi'!$B$1:$AI$720,MATCH(AD$2,'Tillförd energi'!$B$1:$AQ$1,0),FALSE)</f>
        <v>0</v>
      </c>
      <c r="AE41">
        <f>VLOOKUP($B41,'Tillförd energi'!$B$1:$AI$720,MATCH(AE$2,'Tillförd energi'!$B$1:$AQ$1,0),FALSE)</f>
        <v>0</v>
      </c>
      <c r="AF41">
        <f>VLOOKUP($B41,'Tillförd energi'!$B$1:$AI$720,MATCH(AF$2,'Tillförd energi'!$B$1:$AQ$1,0),FALSE)</f>
        <v>5.3310000000000003E-2</v>
      </c>
      <c r="AG41">
        <f>IFERROR(VLOOKUP(B41,Miljö!$B$1:$AC$600,MATCH("Köpt mängd produktionsspecifik fjärrvärme:",Miljö!$B$1:$AC$1,0),FALSE)/1,0)</f>
        <v>0</v>
      </c>
      <c r="AI41">
        <f t="shared" si="0"/>
        <v>2.3753099999999998</v>
      </c>
      <c r="AJ41">
        <f>IF(ISERROR(1/VLOOKUP($B41,Leveranser!$B$1:$S$500,MATCH("såld värme (gwh)",Leveranser!$B$1:$S$1,0),FALSE)),"",VLOOKUP($B41,Leveranser!$B$1:$S$500,MATCH("såld värme (gwh)",Leveranser!$B$1:$S$1,0),FALSE))</f>
        <v>1.7769999999999999</v>
      </c>
      <c r="AM41" t="str">
        <f>IF(B41&lt;&gt;"",IF(VLOOKUP($B41,Totalt!$B$1:$AQ$554,MATCH("Kvalitetsgranskad:",Totalt!$B$1:$AQ$1,0),FALSE)="ja",VLOOKUP($B41,Miljö!$B$1:$AG$479,MATCH(AM$2,Miljö!$B$1:$AK$1,0),FALSE),""),"")</f>
        <v>Ja</v>
      </c>
      <c r="AN41" t="str">
        <f>IF(AM41="ja",VLOOKUP($B41,Miljö!$B$1:$J$479,MATCH("Typ av ursprungsspecificerad el   (Om inget värde anges används Nordisk residualmix, se inforuta) ()",Miljö!$B$1:$J$1,0),FALSE),IF(AM41="nej","Nordisk residualel",""))</f>
        <v>'Förnybart'</v>
      </c>
      <c r="AO41">
        <f>IF(AM41="","",VLOOKUP($B41,Miljö!$B$1:$J$479,MATCH("Fossilandel för ursprungspecificerad el ()",Miljö!$B$1:$J$1,0),FALSE))</f>
        <v>0</v>
      </c>
      <c r="AP41">
        <f>IF(AM41="","",IFERROR(VLOOKUP($B41,Miljö!$B$1:$J$479,MATCH("Kärnkraftsandel för ursprungsspecificerad el ()",Miljö!$B$1:$J$1,0),FALSE)/1,0))</f>
        <v>0.48170000000000002</v>
      </c>
      <c r="AQ41">
        <f t="shared" si="1"/>
        <v>0.51829999999999998</v>
      </c>
      <c r="AS41" t="str">
        <f t="shared" si="2"/>
        <v>Nej</v>
      </c>
      <c r="AT41" t="str">
        <f>IF(AS41="ja",VLOOKUP($B41,Miljö!$B$1:$P$500,MATCH("Fossil andel i procent (%)",Miljö!$B$1:$P$1,0),FALSE)/100,"")</f>
        <v/>
      </c>
      <c r="AV41" t="str">
        <f t="shared" si="3"/>
        <v>Nej</v>
      </c>
      <c r="AW41" t="str">
        <f>IF(AV41="ja",VLOOKUP($B41,'Egen hetvattenprod'!$B$1:$AO$500,MATCH("Värmekälla till värmepumpar ()",'Egen hetvattenprod'!$B$1:$AO$1,0),FALSE),"")</f>
        <v/>
      </c>
      <c r="AY41" t="str">
        <f t="shared" si="4"/>
        <v>Nej</v>
      </c>
      <c r="AZ41" s="115" t="str">
        <f>IF($AY41="ja",(VLOOKUP($B41,'Egen hetvattenprod'!$B$1:$BX$550,MATCH(AZ$2,'Egen hetvattenprod'!$B$1:$BX$1,0),FALSE)+VLOOKUP($B41,Kraftvärmeprod!$B$1:$BX$550,MATCH(AZ$2,Kraftvärmeprod!$B$1:$BX$1,0),FALSE))/$AC41,"")</f>
        <v/>
      </c>
      <c r="BA41" s="115" t="str">
        <f>IF($AY41="ja",(VLOOKUP($B41,'Egen hetvattenprod'!$B$1:$BX$550,MATCH(BA$2,'Egen hetvattenprod'!$B$1:$BX$1,0),FALSE)+VLOOKUP($B41,Kraftvärmeprod!$B$1:$BX$550,MATCH(BA$2,Kraftvärmeprod!$B$1:$BX$1,0),FALSE))/$AC41,"")</f>
        <v/>
      </c>
      <c r="BB41" s="115" t="str">
        <f>IF($AY41="ja",(VLOOKUP($B41,'Egen hetvattenprod'!$B$1:$BX$550,MATCH(BB$2,'Egen hetvattenprod'!$B$1:$BX$1,0),FALSE)+VLOOKUP($B41,Kraftvärmeprod!$B$1:$BX$550,MATCH(BB$2,Kraftvärmeprod!$B$1:$BX$1,0),FALSE))/$AC41,"")</f>
        <v/>
      </c>
      <c r="BC41" s="115" t="str">
        <f>IF($AY41="ja",(VLOOKUP($B41,'Egen hetvattenprod'!$B$1:$BX$550,MATCH(BC$2,'Egen hetvattenprod'!$B$1:$BX$1,0),FALSE)+VLOOKUP($B41,Kraftvärmeprod!$B$1:$BX$550,MATCH(BC$2,Kraftvärmeprod!$B$1:$BX$1,0),FALSE))/$AC41,"")</f>
        <v/>
      </c>
      <c r="BD41" s="115" t="str">
        <f>IF($AY41="ja",(VLOOKUP($B41,'Egen hetvattenprod'!$B$1:$BX$550,MATCH(BD$2,'Egen hetvattenprod'!$B$1:$BX$1,0),FALSE)+VLOOKUP($B41,Kraftvärmeprod!$B$1:$BX$550,MATCH(BD$2,Kraftvärmeprod!$B$1:$BX$1,0),FALSE))/$AC41,"")</f>
        <v/>
      </c>
      <c r="BF41" t="str">
        <f t="shared" si="5"/>
        <v>Nej</v>
      </c>
      <c r="BG41" t="str">
        <f>IF($BF41="ja",VLOOKUP($B41,'Egen hetvattenprod'!$B$1:$BX$550,MATCH("Andelen klimatgaser med fossilt ursprung för avfall ()",'Egen hetvattenprod'!$B$1:$BX$1,0),FALSE),"")</f>
        <v/>
      </c>
      <c r="BH41" t="str">
        <f>IF($BF41="ja",VLOOKUP($B41,Kraftvärmeprod!$B$1:$BX$550,MATCH("Andelen klimatgaser med fossilt ursprung för avfall ()",Kraftvärmeprod!$B$1:$BX$1,0),FALSE),"")</f>
        <v/>
      </c>
      <c r="BI41" t="str">
        <f>IF($BF41="ja",VLOOKUP($B41,'Egen hetvattenprod'!$B$1:$BX$550,MATCH("Avfall (GWh)",'Egen hetvattenprod'!$B$1:$BX$1,0),FALSE),"")</f>
        <v/>
      </c>
      <c r="BJ41" t="str">
        <f>IF($BF41="ja",VLOOKUP($B41,'Slutlig allokering kvv'!$B$1:$BX$550,MATCH("Avfall (GWh)",'Slutlig allokering kvv'!$B$1:$BX$1,0),FALSE),"")</f>
        <v/>
      </c>
      <c r="BK41" t="str">
        <f>IF($BF41="ja",VLOOKUP($B41,'Köpt hetvatten'!$B$1:$BX$550,MATCH("Avfall i köpt hetvatten",'Köpt hetvatten'!$B$1:$BX$1,0),FALSE),"")</f>
        <v/>
      </c>
      <c r="BL41" t="str">
        <f>IF($BF41="ja",VLOOKUP($B41,'Egen hetvattenprod'!$B$1:$BX$550,MATCH("Värde enligt ovan. (%)",'Egen hetvattenprod'!$B$1:$BX$1,0),FALSE),"")</f>
        <v/>
      </c>
      <c r="BM41" t="str">
        <f>IF($BF41="ja",VLOOKUP($B41,Kraftvärmeprod!$B$1:$BX$550,MATCH("Värde enligt ovan. (%)",Kraftvärmeprod!$B$1:$BX$1,0),FALSE),"")</f>
        <v/>
      </c>
      <c r="BQ41" t="str">
        <f>IF($BF41="ja",VLOOKUP($B41,'Egen hetvattenprod'!$B$1:$BX$550,MATCH("Tillförd olja (fossil) vid avfallsförbränning (GWh)",'Egen hetvattenprod'!$B$1:$BX$1,0),FALSE),"")</f>
        <v/>
      </c>
      <c r="BR41" t="str">
        <f>IF($BF41="ja",VLOOKUP($B41,Kraftvärmeprod!$B$1:$BX$550,MATCH("Tillförd olja (fossil) vid avfallsförbränning (GWh)",Kraftvärmeprod!$B$1:$BX$1,0),FALSE),"")</f>
        <v/>
      </c>
    </row>
    <row r="42" spans="1:70">
      <c r="A42" t="s">
        <v>73</v>
      </c>
      <c r="B42" t="s">
        <v>74</v>
      </c>
      <c r="C42">
        <f>VLOOKUP($B42,'Tillförd energi'!$B$1:$AI$720,MATCH(C$2,'Tillförd energi'!$B$1:$AQ$1,0),FALSE)</f>
        <v>0</v>
      </c>
      <c r="D42">
        <f>VLOOKUP($B42,'Tillförd energi'!$B$1:$AI$720,MATCH(D$2,'Tillförd energi'!$B$1:$AQ$1,0),FALSE)</f>
        <v>0</v>
      </c>
      <c r="E42">
        <f>VLOOKUP($B42,'Tillförd energi'!$B$1:$AI$720,MATCH(E$2,'Tillförd energi'!$B$1:$AQ$1,0),FALSE)</f>
        <v>3.1E-2</v>
      </c>
      <c r="F42">
        <f>VLOOKUP($B42,'Tillförd energi'!$B$1:$AI$720,MATCH(F$2,'Tillförd energi'!$B$1:$AQ$1,0),FALSE)</f>
        <v>0</v>
      </c>
      <c r="G42">
        <f>VLOOKUP($B42,'Tillförd energi'!$B$1:$AI$720,MATCH(G$2,'Tillförd energi'!$B$1:$AQ$1,0),FALSE)</f>
        <v>0</v>
      </c>
      <c r="H42">
        <f>VLOOKUP($B42,'Tillförd energi'!$B$1:$AI$720,MATCH(H$2,'Tillförd energi'!$B$1:$AQ$1,0),FALSE)</f>
        <v>0</v>
      </c>
      <c r="I42">
        <f>VLOOKUP($B42,'Tillförd energi'!$B$1:$AI$720,MATCH(I$2,'Tillförd energi'!$B$1:$AQ$1,0),FALSE)</f>
        <v>225.65199999999999</v>
      </c>
      <c r="J42">
        <f>VLOOKUP($B42,'Tillförd energi'!$B$1:$AI$720,MATCH(J$2,'Tillförd energi'!$B$1:$AQ$1,0),FALSE)</f>
        <v>2.8656000000000001</v>
      </c>
      <c r="K42">
        <f>VLOOKUP($B42,'Tillförd energi'!$B$1:$AI$720,MATCH(K$2,'Tillförd energi'!$B$1:$AQ$1,0),FALSE)</f>
        <v>0</v>
      </c>
      <c r="L42">
        <f>VLOOKUP($B42,'Tillförd energi'!$B$1:$AI$720,MATCH(L$2,'Tillförd energi'!$B$1:$AQ$1,0),FALSE)</f>
        <v>2.5205899999999999</v>
      </c>
      <c r="M42">
        <f>VLOOKUP($B42,'Tillförd energi'!$B$1:$AI$720,MATCH(M$2,'Tillförd energi'!$B$1:$AQ$1,0),FALSE)</f>
        <v>0</v>
      </c>
      <c r="N42">
        <f>VLOOKUP($B42,'Tillförd energi'!$B$1:$AI$720,MATCH(N$2,'Tillförd energi'!$B$1:$AQ$1,0),FALSE)</f>
        <v>0</v>
      </c>
      <c r="O42">
        <f>VLOOKUP($B42,'Tillförd energi'!$B$1:$AI$720,MATCH(O$2,'Tillförd energi'!$B$1:$AQ$1,0),FALSE)</f>
        <v>0</v>
      </c>
      <c r="P42">
        <f>VLOOKUP($B42,'Tillförd energi'!$B$1:$AI$720,MATCH(P$2,'Tillförd energi'!$B$1:$AQ$1,0),FALSE)</f>
        <v>1.6382000000000001</v>
      </c>
      <c r="Q42">
        <f>VLOOKUP($B42,'Tillförd energi'!$B$1:$AI$720,MATCH(Q$2,'Tillförd energi'!$B$1:$AQ$1,0),FALSE)</f>
        <v>96.089399999999998</v>
      </c>
      <c r="R42">
        <f>VLOOKUP($B42,'Tillförd energi'!$B$1:$AI$720,MATCH(R$2,'Tillförd energi'!$B$1:$AQ$1,0),FALSE)</f>
        <v>0</v>
      </c>
      <c r="S42">
        <f>VLOOKUP($B42,'Tillförd energi'!$B$1:$AI$720,MATCH(S$2,'Tillförd energi'!$B$1:$AQ$1,0),FALSE)</f>
        <v>0</v>
      </c>
      <c r="T42">
        <f>VLOOKUP($B42,'Tillförd energi'!$B$1:$AI$720,MATCH(T$2,'Tillförd energi'!$B$1:$AQ$1,0),FALSE)</f>
        <v>0</v>
      </c>
      <c r="U42">
        <f>VLOOKUP($B42,'Tillförd energi'!$B$1:$AI$720,MATCH(U$2,'Tillförd energi'!$B$1:$AQ$1,0),FALSE)</f>
        <v>0</v>
      </c>
      <c r="V42">
        <f>VLOOKUP($B42,'Tillförd energi'!$B$1:$AI$720,MATCH(V$2,'Tillförd energi'!$B$1:$AQ$1,0),FALSE)</f>
        <v>0</v>
      </c>
      <c r="W42">
        <f>VLOOKUP($B42,'Tillförd energi'!$B$1:$AI$720,MATCH(W$2,'Tillförd energi'!$B$1:$AQ$1,0),FALSE)</f>
        <v>1.14849</v>
      </c>
      <c r="X42">
        <f>VLOOKUP($B42,'Tillförd energi'!$B$1:$AI$720,MATCH(X$2,'Tillförd energi'!$B$1:$AQ$1,0),FALSE)</f>
        <v>0</v>
      </c>
      <c r="Y42">
        <f>VLOOKUP($B42,'Tillförd energi'!$B$1:$AI$720,MATCH(Y$2,'Tillförd energi'!$B$1:$AQ$1,0),FALSE)</f>
        <v>0</v>
      </c>
      <c r="Z42">
        <f>VLOOKUP($B42,'Tillförd energi'!$B$1:$AI$720,MATCH(Z$2,'Tillförd energi'!$B$1:$AQ$1,0),FALSE)</f>
        <v>0</v>
      </c>
      <c r="AA42">
        <f>VLOOKUP($B42,'Tillförd energi'!$B$1:$AI$720,MATCH(AA$2,'Tillförd energi'!$B$1:$AQ$1,0),FALSE)</f>
        <v>0</v>
      </c>
      <c r="AB42">
        <f>VLOOKUP($B42,'Tillförd energi'!$B$1:$AI$720,MATCH(AB$2,'Tillförd energi'!$B$1:$AQ$1,0),FALSE)</f>
        <v>0</v>
      </c>
      <c r="AC42">
        <f>VLOOKUP($B42,'Tillförd energi'!$B$1:$AI$720,MATCH(AC$2,'Tillförd energi'!$B$1:$AQ$1,0),FALSE)</f>
        <v>10.847</v>
      </c>
      <c r="AD42">
        <f>VLOOKUP($B42,'Tillförd energi'!$B$1:$AI$720,MATCH(AD$2,'Tillförd energi'!$B$1:$AQ$1,0),FALSE)</f>
        <v>84.736000000000004</v>
      </c>
      <c r="AE42">
        <f>VLOOKUP($B42,'Tillförd energi'!$B$1:$AI$720,MATCH(AE$2,'Tillförd energi'!$B$1:$AQ$1,0),FALSE)</f>
        <v>0</v>
      </c>
      <c r="AF42">
        <f>VLOOKUP($B42,'Tillförd energi'!$B$1:$AI$720,MATCH(AF$2,'Tillförd energi'!$B$1:$AQ$1,0),FALSE)</f>
        <v>8.7927499999999998</v>
      </c>
      <c r="AG42">
        <f>IFERROR(VLOOKUP(B42,Miljö!$B$1:$AC$600,MATCH("Köpt mängd produktionsspecifik fjärrvärme:",Miljö!$B$1:$AC$1,0),FALSE)/1,0)</f>
        <v>13.973000000000001</v>
      </c>
      <c r="AI42">
        <f t="shared" si="0"/>
        <v>448.29402999999996</v>
      </c>
      <c r="AJ42">
        <f>IF(ISERROR(1/VLOOKUP($B42,Leveranser!$B$1:$S$500,MATCH("såld värme (gwh)",Leveranser!$B$1:$S$1,0),FALSE)),"",VLOOKUP($B42,Leveranser!$B$1:$S$500,MATCH("såld värme (gwh)",Leveranser!$B$1:$S$1,0),FALSE))</f>
        <v>378.29</v>
      </c>
      <c r="AM42" t="str">
        <f>IF(B42&lt;&gt;"",IF(VLOOKUP($B42,Totalt!$B$1:$AQ$554,MATCH("Kvalitetsgranskad:",Totalt!$B$1:$AQ$1,0),FALSE)="ja",VLOOKUP($B42,Miljö!$B$1:$AG$479,MATCH(AM$2,Miljö!$B$1:$AK$1,0),FALSE),""),"")</f>
        <v>Ja</v>
      </c>
      <c r="AN42" t="str">
        <f>IF(AM42="ja",VLOOKUP($B42,Miljö!$B$1:$J$479,MATCH("Typ av ursprungsspecificerad el   (Om inget värde anges används Nordisk residualmix, se inforuta) ()",Miljö!$B$1:$J$1,0),FALSE),IF(AM42="nej","Nordisk residualel",""))</f>
        <v>'Vattenkraft'</v>
      </c>
      <c r="AO42">
        <f>IF(AM42="","",VLOOKUP($B42,Miljö!$B$1:$J$479,MATCH("Fossilandel för ursprungspecificerad el ()",Miljö!$B$1:$J$1,0),FALSE))</f>
        <v>0</v>
      </c>
      <c r="AP42">
        <f>IF(AM42="","",IFERROR(VLOOKUP($B42,Miljö!$B$1:$J$479,MATCH("Kärnkraftsandel för ursprungsspecificerad el ()",Miljö!$B$1:$J$1,0),FALSE)/1,0))</f>
        <v>0</v>
      </c>
      <c r="AQ42">
        <f t="shared" si="1"/>
        <v>1</v>
      </c>
      <c r="AS42" t="str">
        <f t="shared" si="2"/>
        <v>Ja</v>
      </c>
      <c r="AT42">
        <f>IF(AS42="ja",VLOOKUP($B42,Miljö!$B$1:$P$500,MATCH("Fossil andel i procent (%)",Miljö!$B$1:$P$1,0),FALSE)/100,"")</f>
        <v>0</v>
      </c>
      <c r="AV42" t="str">
        <f t="shared" si="3"/>
        <v>Nej</v>
      </c>
      <c r="AW42" t="str">
        <f>IF(AV42="ja",VLOOKUP($B42,'Egen hetvattenprod'!$B$1:$AO$500,MATCH("Värmekälla till värmepumpar ()",'Egen hetvattenprod'!$B$1:$AO$1,0),FALSE),"")</f>
        <v/>
      </c>
      <c r="AY42" t="str">
        <f t="shared" si="4"/>
        <v>Ja</v>
      </c>
      <c r="AZ42" s="115">
        <f>IF($AY42="ja",(VLOOKUP($B42,'Egen hetvattenprod'!$B$1:$BX$550,MATCH(AZ$2,'Egen hetvattenprod'!$B$1:$BX$1,0),FALSE)+VLOOKUP($B42,Kraftvärmeprod!$B$1:$BX$550,MATCH(AZ$2,Kraftvärmeprod!$B$1:$BX$1,0),FALSE))/$AC42,"")</f>
        <v>2.86E-2</v>
      </c>
      <c r="BA42" s="115">
        <f>IF($AY42="ja",(VLOOKUP($B42,'Egen hetvattenprod'!$B$1:$BX$550,MATCH(BA$2,'Egen hetvattenprod'!$B$1:$BX$1,0),FALSE)+VLOOKUP($B42,Kraftvärmeprod!$B$1:$BX$550,MATCH(BA$2,Kraftvärmeprod!$B$1:$BX$1,0),FALSE))/$AC42,"")</f>
        <v>0.97139999999999993</v>
      </c>
      <c r="BB42" s="115">
        <f>IF($AY42="ja",(VLOOKUP($B42,'Egen hetvattenprod'!$B$1:$BX$550,MATCH(BB$2,'Egen hetvattenprod'!$B$1:$BX$1,0),FALSE)+VLOOKUP($B42,Kraftvärmeprod!$B$1:$BX$550,MATCH(BB$2,Kraftvärmeprod!$B$1:$BX$1,0),FALSE))/$AC42,"")</f>
        <v>0</v>
      </c>
      <c r="BC42" s="115">
        <f>IF($AY42="ja",(VLOOKUP($B42,'Egen hetvattenprod'!$B$1:$BX$550,MATCH(BC$2,'Egen hetvattenprod'!$B$1:$BX$1,0),FALSE)+VLOOKUP($B42,Kraftvärmeprod!$B$1:$BX$550,MATCH(BC$2,Kraftvärmeprod!$B$1:$BX$1,0),FALSE))/$AC42,"")</f>
        <v>0</v>
      </c>
      <c r="BD42" s="115">
        <f>IF($AY42="ja",(VLOOKUP($B42,'Egen hetvattenprod'!$B$1:$BX$550,MATCH(BD$2,'Egen hetvattenprod'!$B$1:$BX$1,0),FALSE)+VLOOKUP($B42,Kraftvärmeprod!$B$1:$BX$550,MATCH(BD$2,Kraftvärmeprod!$B$1:$BX$1,0),FALSE))/$AC42,"")</f>
        <v>0</v>
      </c>
      <c r="BF42" t="str">
        <f t="shared" si="5"/>
        <v>Ja</v>
      </c>
      <c r="BG42" t="str">
        <f>IF($BF42="ja",VLOOKUP($B42,'Egen hetvattenprod'!$B$1:$BX$550,MATCH("Andelen klimatgaser med fossilt ursprung för avfall ()",'Egen hetvattenprod'!$B$1:$BX$1,0),FALSE),"")</f>
        <v>Schablon</v>
      </c>
      <c r="BH42" t="str">
        <f>IF($BF42="ja",VLOOKUP($B42,Kraftvärmeprod!$B$1:$BX$550,MATCH("Andelen klimatgaser med fossilt ursprung för avfall ()",Kraftvärmeprod!$B$1:$BX$1,0),FALSE),"")</f>
        <v>Schablon</v>
      </c>
      <c r="BI42">
        <f>IF($BF42="ja",VLOOKUP($B42,'Egen hetvattenprod'!$B$1:$BX$550,MATCH("Avfall (GWh)",'Egen hetvattenprod'!$B$1:$BX$1,0),FALSE),"")</f>
        <v>55.576000000000001</v>
      </c>
      <c r="BJ42">
        <f>IF($BF42="ja",VLOOKUP($B42,'Slutlig allokering kvv'!$B$1:$BX$550,MATCH("Avfall (GWh)",'Slutlig allokering kvv'!$B$1:$BX$1,0),FALSE),"")</f>
        <v>170.07599999999999</v>
      </c>
      <c r="BK42">
        <f>IF($BF42="ja",VLOOKUP($B42,'Köpt hetvatten'!$B$1:$BX$550,MATCH("Avfall i köpt hetvatten",'Köpt hetvatten'!$B$1:$BX$1,0),FALSE),"")</f>
        <v>0</v>
      </c>
      <c r="BL42">
        <f>IF($BF42="ja",VLOOKUP($B42,'Egen hetvattenprod'!$B$1:$BX$550,MATCH("Värde enligt ovan. (%)",'Egen hetvattenprod'!$B$1:$BX$1,0),FALSE),"")</f>
        <v>39</v>
      </c>
      <c r="BM42">
        <f>IF($BF42="ja",VLOOKUP($B42,Kraftvärmeprod!$B$1:$BX$550,MATCH("Värde enligt ovan. (%)",Kraftvärmeprod!$B$1:$BX$1,0),FALSE),"")</f>
        <v>39</v>
      </c>
      <c r="BQ42" t="str">
        <f>IF($BF42="ja",VLOOKUP($B42,'Egen hetvattenprod'!$B$1:$BX$550,MATCH("Tillförd olja (fossil) vid avfallsförbränning (GWh)",'Egen hetvattenprod'!$B$1:$BX$1,0),FALSE),"")</f>
        <v>ET</v>
      </c>
      <c r="BR42">
        <f>IF($BF42="ja",VLOOKUP($B42,Kraftvärmeprod!$B$1:$BX$550,MATCH("Tillförd olja (fossil) vid avfallsförbränning (GWh)",Kraftvärmeprod!$B$1:$BX$1,0),FALSE),"")</f>
        <v>0</v>
      </c>
    </row>
    <row r="43" spans="1:70">
      <c r="A43" t="s">
        <v>73</v>
      </c>
      <c r="B43" t="s">
        <v>76</v>
      </c>
      <c r="C43">
        <f>VLOOKUP($B43,'Tillförd energi'!$B$1:$AI$720,MATCH(C$2,'Tillförd energi'!$B$1:$AQ$1,0),FALSE)</f>
        <v>0</v>
      </c>
      <c r="D43">
        <f>VLOOKUP($B43,'Tillförd energi'!$B$1:$AI$720,MATCH(D$2,'Tillförd energi'!$B$1:$AQ$1,0),FALSE)</f>
        <v>0</v>
      </c>
      <c r="E43">
        <f>VLOOKUP($B43,'Tillförd energi'!$B$1:$AI$720,MATCH(E$2,'Tillförd energi'!$B$1:$AQ$1,0),FALSE)</f>
        <v>0</v>
      </c>
      <c r="F43">
        <f>VLOOKUP($B43,'Tillförd energi'!$B$1:$AI$720,MATCH(F$2,'Tillförd energi'!$B$1:$AQ$1,0),FALSE)</f>
        <v>0</v>
      </c>
      <c r="G43">
        <f>VLOOKUP($B43,'Tillförd energi'!$B$1:$AI$720,MATCH(G$2,'Tillförd energi'!$B$1:$AQ$1,0),FALSE)</f>
        <v>0</v>
      </c>
      <c r="H43">
        <f>VLOOKUP($B43,'Tillförd energi'!$B$1:$AI$720,MATCH(H$2,'Tillförd energi'!$B$1:$AQ$1,0),FALSE)</f>
        <v>0</v>
      </c>
      <c r="I43">
        <f>VLOOKUP($B43,'Tillförd energi'!$B$1:$AI$720,MATCH(I$2,'Tillförd energi'!$B$1:$AQ$1,0),FALSE)</f>
        <v>0</v>
      </c>
      <c r="J43">
        <f>VLOOKUP($B43,'Tillförd energi'!$B$1:$AI$720,MATCH(J$2,'Tillförd energi'!$B$1:$AQ$1,0),FALSE)</f>
        <v>0</v>
      </c>
      <c r="K43">
        <f>VLOOKUP($B43,'Tillförd energi'!$B$1:$AI$720,MATCH(K$2,'Tillförd energi'!$B$1:$AQ$1,0),FALSE)</f>
        <v>0</v>
      </c>
      <c r="L43">
        <f>VLOOKUP($B43,'Tillförd energi'!$B$1:$AI$720,MATCH(L$2,'Tillförd energi'!$B$1:$AQ$1,0),FALSE)</f>
        <v>0</v>
      </c>
      <c r="M43">
        <f>VLOOKUP($B43,'Tillförd energi'!$B$1:$AI$720,MATCH(M$2,'Tillförd energi'!$B$1:$AQ$1,0),FALSE)</f>
        <v>0</v>
      </c>
      <c r="N43">
        <f>VLOOKUP($B43,'Tillförd energi'!$B$1:$AI$720,MATCH(N$2,'Tillförd energi'!$B$1:$AQ$1,0),FALSE)</f>
        <v>0</v>
      </c>
      <c r="O43">
        <f>VLOOKUP($B43,'Tillförd energi'!$B$1:$AI$720,MATCH(O$2,'Tillförd energi'!$B$1:$AQ$1,0),FALSE)</f>
        <v>0</v>
      </c>
      <c r="P43">
        <f>VLOOKUP($B43,'Tillförd energi'!$B$1:$AI$720,MATCH(P$2,'Tillförd energi'!$B$1:$AQ$1,0),FALSE)</f>
        <v>0</v>
      </c>
      <c r="Q43">
        <f>VLOOKUP($B43,'Tillförd energi'!$B$1:$AI$720,MATCH(Q$2,'Tillförd energi'!$B$1:$AQ$1,0),FALSE)</f>
        <v>0</v>
      </c>
      <c r="R43">
        <f>VLOOKUP($B43,'Tillförd energi'!$B$1:$AI$720,MATCH(R$2,'Tillförd energi'!$B$1:$AQ$1,0),FALSE)</f>
        <v>2.6309999999999998</v>
      </c>
      <c r="S43">
        <f>VLOOKUP($B43,'Tillförd energi'!$B$1:$AI$720,MATCH(S$2,'Tillförd energi'!$B$1:$AQ$1,0),FALSE)</f>
        <v>0</v>
      </c>
      <c r="T43">
        <f>VLOOKUP($B43,'Tillförd energi'!$B$1:$AI$720,MATCH(T$2,'Tillförd energi'!$B$1:$AQ$1,0),FALSE)</f>
        <v>0</v>
      </c>
      <c r="U43">
        <f>VLOOKUP($B43,'Tillförd energi'!$B$1:$AI$720,MATCH(U$2,'Tillförd energi'!$B$1:$AQ$1,0),FALSE)</f>
        <v>0</v>
      </c>
      <c r="V43">
        <f>VLOOKUP($B43,'Tillförd energi'!$B$1:$AI$720,MATCH(V$2,'Tillförd energi'!$B$1:$AQ$1,0),FALSE)</f>
        <v>0</v>
      </c>
      <c r="W43">
        <f>VLOOKUP($B43,'Tillförd energi'!$B$1:$AI$720,MATCH(W$2,'Tillförd energi'!$B$1:$AQ$1,0),FALSE)</f>
        <v>5.6999999999999998E-4</v>
      </c>
      <c r="X43">
        <f>VLOOKUP($B43,'Tillförd energi'!$B$1:$AI$720,MATCH(X$2,'Tillförd energi'!$B$1:$AQ$1,0),FALSE)</f>
        <v>0</v>
      </c>
      <c r="Y43">
        <f>VLOOKUP($B43,'Tillförd energi'!$B$1:$AI$720,MATCH(Y$2,'Tillförd energi'!$B$1:$AQ$1,0),FALSE)</f>
        <v>0</v>
      </c>
      <c r="Z43">
        <f>VLOOKUP($B43,'Tillförd energi'!$B$1:$AI$720,MATCH(Z$2,'Tillförd energi'!$B$1:$AQ$1,0),FALSE)</f>
        <v>0</v>
      </c>
      <c r="AA43">
        <f>VLOOKUP($B43,'Tillförd energi'!$B$1:$AI$720,MATCH(AA$2,'Tillförd energi'!$B$1:$AQ$1,0),FALSE)</f>
        <v>0</v>
      </c>
      <c r="AB43">
        <f>VLOOKUP($B43,'Tillförd energi'!$B$1:$AI$720,MATCH(AB$2,'Tillförd energi'!$B$1:$AQ$1,0),FALSE)</f>
        <v>0</v>
      </c>
      <c r="AC43">
        <f>VLOOKUP($B43,'Tillförd energi'!$B$1:$AI$720,MATCH(AC$2,'Tillförd energi'!$B$1:$AQ$1,0),FALSE)</f>
        <v>0</v>
      </c>
      <c r="AD43">
        <f>VLOOKUP($B43,'Tillförd energi'!$B$1:$AI$720,MATCH(AD$2,'Tillförd energi'!$B$1:$AQ$1,0),FALSE)</f>
        <v>0</v>
      </c>
      <c r="AE43">
        <f>VLOOKUP($B43,'Tillförd energi'!$B$1:$AI$720,MATCH(AE$2,'Tillförd energi'!$B$1:$AQ$1,0),FALSE)</f>
        <v>0</v>
      </c>
      <c r="AF43">
        <f>VLOOKUP($B43,'Tillförd energi'!$B$1:$AI$720,MATCH(AF$2,'Tillförd energi'!$B$1:$AQ$1,0),FALSE)</f>
        <v>5.7970000000000001E-3</v>
      </c>
      <c r="AG43">
        <f>IFERROR(VLOOKUP(B43,Miljö!$B$1:$AC$600,MATCH("Köpt mängd produktionsspecifik fjärrvärme:",Miljö!$B$1:$AC$1,0),FALSE)/1,0)</f>
        <v>0</v>
      </c>
      <c r="AI43">
        <f t="shared" si="0"/>
        <v>2.6373669999999998</v>
      </c>
      <c r="AJ43">
        <f>IF(ISERROR(1/VLOOKUP($B43,Leveranser!$B$1:$S$500,MATCH("såld värme (gwh)",Leveranser!$B$1:$S$1,0),FALSE)),"",VLOOKUP($B43,Leveranser!$B$1:$S$500,MATCH("såld värme (gwh)",Leveranser!$B$1:$S$1,0),FALSE))</f>
        <v>1.64</v>
      </c>
      <c r="AM43" t="str">
        <f>IF(B43&lt;&gt;"",IF(VLOOKUP($B43,Totalt!$B$1:$AQ$554,MATCH("Kvalitetsgranskad:",Totalt!$B$1:$AQ$1,0),FALSE)="ja",VLOOKUP($B43,Miljö!$B$1:$AG$479,MATCH(AM$2,Miljö!$B$1:$AK$1,0),FALSE),""),"")</f>
        <v>Ja</v>
      </c>
      <c r="AN43" t="str">
        <f>IF(AM43="ja",VLOOKUP($B43,Miljö!$B$1:$J$479,MATCH("Typ av ursprungsspecificerad el   (Om inget värde anges används Nordisk residualmix, se inforuta) ()",Miljö!$B$1:$J$1,0),FALSE),IF(AM43="nej","Nordisk residualel",""))</f>
        <v>'Vattenkraft'</v>
      </c>
      <c r="AO43">
        <f>IF(AM43="","",VLOOKUP($B43,Miljö!$B$1:$J$479,MATCH("Fossilandel för ursprungspecificerad el ()",Miljö!$B$1:$J$1,0),FALSE))</f>
        <v>0</v>
      </c>
      <c r="AP43">
        <f>IF(AM43="","",IFERROR(VLOOKUP($B43,Miljö!$B$1:$J$479,MATCH("Kärnkraftsandel för ursprungsspecificerad el ()",Miljö!$B$1:$J$1,0),FALSE)/1,0))</f>
        <v>0</v>
      </c>
      <c r="AQ43">
        <f t="shared" si="1"/>
        <v>1</v>
      </c>
      <c r="AS43" t="str">
        <f t="shared" si="2"/>
        <v>Nej</v>
      </c>
      <c r="AT43" t="str">
        <f>IF(AS43="ja",VLOOKUP($B43,Miljö!$B$1:$P$500,MATCH("Fossil andel i procent (%)",Miljö!$B$1:$P$1,0),FALSE)/100,"")</f>
        <v/>
      </c>
      <c r="AV43" t="str">
        <f t="shared" si="3"/>
        <v>Nej</v>
      </c>
      <c r="AW43" t="str">
        <f>IF(AV43="ja",VLOOKUP($B43,'Egen hetvattenprod'!$B$1:$AO$500,MATCH("Värmekälla till värmepumpar ()",'Egen hetvattenprod'!$B$1:$AO$1,0),FALSE),"")</f>
        <v/>
      </c>
      <c r="AY43" t="str">
        <f t="shared" si="4"/>
        <v>Nej</v>
      </c>
      <c r="AZ43" s="115" t="str">
        <f>IF($AY43="ja",(VLOOKUP($B43,'Egen hetvattenprod'!$B$1:$BX$550,MATCH(AZ$2,'Egen hetvattenprod'!$B$1:$BX$1,0),FALSE)+VLOOKUP($B43,Kraftvärmeprod!$B$1:$BX$550,MATCH(AZ$2,Kraftvärmeprod!$B$1:$BX$1,0),FALSE))/$AC43,"")</f>
        <v/>
      </c>
      <c r="BA43" s="115" t="str">
        <f>IF($AY43="ja",(VLOOKUP($B43,'Egen hetvattenprod'!$B$1:$BX$550,MATCH(BA$2,'Egen hetvattenprod'!$B$1:$BX$1,0),FALSE)+VLOOKUP($B43,Kraftvärmeprod!$B$1:$BX$550,MATCH(BA$2,Kraftvärmeprod!$B$1:$BX$1,0),FALSE))/$AC43,"")</f>
        <v/>
      </c>
      <c r="BB43" s="115" t="str">
        <f>IF($AY43="ja",(VLOOKUP($B43,'Egen hetvattenprod'!$B$1:$BX$550,MATCH(BB$2,'Egen hetvattenprod'!$B$1:$BX$1,0),FALSE)+VLOOKUP($B43,Kraftvärmeprod!$B$1:$BX$550,MATCH(BB$2,Kraftvärmeprod!$B$1:$BX$1,0),FALSE))/$AC43,"")</f>
        <v/>
      </c>
      <c r="BC43" s="115" t="str">
        <f>IF($AY43="ja",(VLOOKUP($B43,'Egen hetvattenprod'!$B$1:$BX$550,MATCH(BC$2,'Egen hetvattenprod'!$B$1:$BX$1,0),FALSE)+VLOOKUP($B43,Kraftvärmeprod!$B$1:$BX$550,MATCH(BC$2,Kraftvärmeprod!$B$1:$BX$1,0),FALSE))/$AC43,"")</f>
        <v/>
      </c>
      <c r="BD43" s="115" t="str">
        <f>IF($AY43="ja",(VLOOKUP($B43,'Egen hetvattenprod'!$B$1:$BX$550,MATCH(BD$2,'Egen hetvattenprod'!$B$1:$BX$1,0),FALSE)+VLOOKUP($B43,Kraftvärmeprod!$B$1:$BX$550,MATCH(BD$2,Kraftvärmeprod!$B$1:$BX$1,0),FALSE))/$AC43,"")</f>
        <v/>
      </c>
      <c r="BF43" t="str">
        <f t="shared" si="5"/>
        <v>Nej</v>
      </c>
      <c r="BG43" t="str">
        <f>IF($BF43="ja",VLOOKUP($B43,'Egen hetvattenprod'!$B$1:$BX$550,MATCH("Andelen klimatgaser med fossilt ursprung för avfall ()",'Egen hetvattenprod'!$B$1:$BX$1,0),FALSE),"")</f>
        <v/>
      </c>
      <c r="BH43" t="str">
        <f>IF($BF43="ja",VLOOKUP($B43,Kraftvärmeprod!$B$1:$BX$550,MATCH("Andelen klimatgaser med fossilt ursprung för avfall ()",Kraftvärmeprod!$B$1:$BX$1,0),FALSE),"")</f>
        <v/>
      </c>
      <c r="BI43" t="str">
        <f>IF($BF43="ja",VLOOKUP($B43,'Egen hetvattenprod'!$B$1:$BX$550,MATCH("Avfall (GWh)",'Egen hetvattenprod'!$B$1:$BX$1,0),FALSE),"")</f>
        <v/>
      </c>
      <c r="BJ43" t="str">
        <f>IF($BF43="ja",VLOOKUP($B43,'Slutlig allokering kvv'!$B$1:$BX$550,MATCH("Avfall (GWh)",'Slutlig allokering kvv'!$B$1:$BX$1,0),FALSE),"")</f>
        <v/>
      </c>
      <c r="BK43" t="str">
        <f>IF($BF43="ja",VLOOKUP($B43,'Köpt hetvatten'!$B$1:$BX$550,MATCH("Avfall i köpt hetvatten",'Köpt hetvatten'!$B$1:$BX$1,0),FALSE),"")</f>
        <v/>
      </c>
      <c r="BL43" t="str">
        <f>IF($BF43="ja",VLOOKUP($B43,'Egen hetvattenprod'!$B$1:$BX$550,MATCH("Värde enligt ovan. (%)",'Egen hetvattenprod'!$B$1:$BX$1,0),FALSE),"")</f>
        <v/>
      </c>
      <c r="BM43" t="str">
        <f>IF($BF43="ja",VLOOKUP($B43,Kraftvärmeprod!$B$1:$BX$550,MATCH("Värde enligt ovan. (%)",Kraftvärmeprod!$B$1:$BX$1,0),FALSE),"")</f>
        <v/>
      </c>
      <c r="BQ43" t="str">
        <f>IF($BF43="ja",VLOOKUP($B43,'Egen hetvattenprod'!$B$1:$BX$550,MATCH("Tillförd olja (fossil) vid avfallsförbränning (GWh)",'Egen hetvattenprod'!$B$1:$BX$1,0),FALSE),"")</f>
        <v/>
      </c>
      <c r="BR43" t="str">
        <f>IF($BF43="ja",VLOOKUP($B43,Kraftvärmeprod!$B$1:$BX$550,MATCH("Tillförd olja (fossil) vid avfallsförbränning (GWh)",Kraftvärmeprod!$B$1:$BX$1,0),FALSE),"")</f>
        <v/>
      </c>
    </row>
    <row r="44" spans="1:70">
      <c r="A44" t="s">
        <v>73</v>
      </c>
      <c r="B44" t="s">
        <v>77</v>
      </c>
      <c r="C44">
        <f>VLOOKUP($B44,'Tillförd energi'!$B$1:$AI$720,MATCH(C$2,'Tillförd energi'!$B$1:$AQ$1,0),FALSE)</f>
        <v>0</v>
      </c>
      <c r="D44">
        <f>VLOOKUP($B44,'Tillförd energi'!$B$1:$AI$720,MATCH(D$2,'Tillförd energi'!$B$1:$AQ$1,0),FALSE)</f>
        <v>2.7399999999999998E-3</v>
      </c>
      <c r="E44">
        <f>VLOOKUP($B44,'Tillförd energi'!$B$1:$AI$720,MATCH(E$2,'Tillförd energi'!$B$1:$AQ$1,0),FALSE)</f>
        <v>0</v>
      </c>
      <c r="F44">
        <f>VLOOKUP($B44,'Tillförd energi'!$B$1:$AI$720,MATCH(F$2,'Tillförd energi'!$B$1:$AQ$1,0),FALSE)</f>
        <v>0</v>
      </c>
      <c r="G44">
        <f>VLOOKUP($B44,'Tillförd energi'!$B$1:$AI$720,MATCH(G$2,'Tillförd energi'!$B$1:$AQ$1,0),FALSE)</f>
        <v>0</v>
      </c>
      <c r="H44">
        <f>VLOOKUP($B44,'Tillförd energi'!$B$1:$AI$720,MATCH(H$2,'Tillförd energi'!$B$1:$AQ$1,0),FALSE)</f>
        <v>0</v>
      </c>
      <c r="I44">
        <f>VLOOKUP($B44,'Tillförd energi'!$B$1:$AI$720,MATCH(I$2,'Tillförd energi'!$B$1:$AQ$1,0),FALSE)</f>
        <v>0</v>
      </c>
      <c r="J44">
        <f>VLOOKUP($B44,'Tillförd energi'!$B$1:$AI$720,MATCH(J$2,'Tillförd energi'!$B$1:$AQ$1,0),FALSE)</f>
        <v>0</v>
      </c>
      <c r="K44">
        <f>VLOOKUP($B44,'Tillförd energi'!$B$1:$AI$720,MATCH(K$2,'Tillförd energi'!$B$1:$AQ$1,0),FALSE)</f>
        <v>0</v>
      </c>
      <c r="L44">
        <f>VLOOKUP($B44,'Tillförd energi'!$B$1:$AI$720,MATCH(L$2,'Tillförd energi'!$B$1:$AQ$1,0),FALSE)</f>
        <v>0</v>
      </c>
      <c r="M44">
        <f>VLOOKUP($B44,'Tillförd energi'!$B$1:$AI$720,MATCH(M$2,'Tillförd energi'!$B$1:$AQ$1,0),FALSE)</f>
        <v>0</v>
      </c>
      <c r="N44">
        <f>VLOOKUP($B44,'Tillförd energi'!$B$1:$AI$720,MATCH(N$2,'Tillförd energi'!$B$1:$AQ$1,0),FALSE)</f>
        <v>0</v>
      </c>
      <c r="O44">
        <f>VLOOKUP($B44,'Tillförd energi'!$B$1:$AI$720,MATCH(O$2,'Tillförd energi'!$B$1:$AQ$1,0),FALSE)</f>
        <v>0</v>
      </c>
      <c r="P44">
        <f>VLOOKUP($B44,'Tillförd energi'!$B$1:$AI$720,MATCH(P$2,'Tillförd energi'!$B$1:$AQ$1,0),FALSE)</f>
        <v>0</v>
      </c>
      <c r="Q44">
        <f>VLOOKUP($B44,'Tillförd energi'!$B$1:$AI$720,MATCH(Q$2,'Tillförd energi'!$B$1:$AQ$1,0),FALSE)</f>
        <v>0</v>
      </c>
      <c r="R44">
        <f>VLOOKUP($B44,'Tillförd energi'!$B$1:$AI$720,MATCH(R$2,'Tillförd energi'!$B$1:$AQ$1,0),FALSE)</f>
        <v>5.2380000000000004</v>
      </c>
      <c r="S44">
        <f>VLOOKUP($B44,'Tillförd energi'!$B$1:$AI$720,MATCH(S$2,'Tillförd energi'!$B$1:$AQ$1,0),FALSE)</f>
        <v>0</v>
      </c>
      <c r="T44">
        <f>VLOOKUP($B44,'Tillförd energi'!$B$1:$AI$720,MATCH(T$2,'Tillförd energi'!$B$1:$AQ$1,0),FALSE)</f>
        <v>0</v>
      </c>
      <c r="U44">
        <f>VLOOKUP($B44,'Tillförd energi'!$B$1:$AI$720,MATCH(U$2,'Tillförd energi'!$B$1:$AQ$1,0),FALSE)</f>
        <v>0</v>
      </c>
      <c r="V44">
        <f>VLOOKUP($B44,'Tillförd energi'!$B$1:$AI$720,MATCH(V$2,'Tillförd energi'!$B$1:$AQ$1,0),FALSE)</f>
        <v>0</v>
      </c>
      <c r="W44">
        <f>VLOOKUP($B44,'Tillförd energi'!$B$1:$AI$720,MATCH(W$2,'Tillförd energi'!$B$1:$AQ$1,0),FALSE)</f>
        <v>0</v>
      </c>
      <c r="X44">
        <f>VLOOKUP($B44,'Tillförd energi'!$B$1:$AI$720,MATCH(X$2,'Tillförd energi'!$B$1:$AQ$1,0),FALSE)</f>
        <v>0</v>
      </c>
      <c r="Y44">
        <f>VLOOKUP($B44,'Tillförd energi'!$B$1:$AI$720,MATCH(Y$2,'Tillförd energi'!$B$1:$AQ$1,0),FALSE)</f>
        <v>0</v>
      </c>
      <c r="Z44">
        <f>VLOOKUP($B44,'Tillförd energi'!$B$1:$AI$720,MATCH(Z$2,'Tillförd energi'!$B$1:$AQ$1,0),FALSE)</f>
        <v>5.8599999999999999E-2</v>
      </c>
      <c r="AA44">
        <f>VLOOKUP($B44,'Tillförd energi'!$B$1:$AI$720,MATCH(AA$2,'Tillförd energi'!$B$1:$AQ$1,0),FALSE)</f>
        <v>0</v>
      </c>
      <c r="AB44">
        <f>VLOOKUP($B44,'Tillförd energi'!$B$1:$AI$720,MATCH(AB$2,'Tillförd energi'!$B$1:$AQ$1,0),FALSE)</f>
        <v>0</v>
      </c>
      <c r="AC44">
        <f>VLOOKUP($B44,'Tillförd energi'!$B$1:$AI$720,MATCH(AC$2,'Tillförd energi'!$B$1:$AQ$1,0),FALSE)</f>
        <v>0</v>
      </c>
      <c r="AD44">
        <f>VLOOKUP($B44,'Tillförd energi'!$B$1:$AI$720,MATCH(AD$2,'Tillförd energi'!$B$1:$AQ$1,0),FALSE)</f>
        <v>0</v>
      </c>
      <c r="AE44">
        <f>VLOOKUP($B44,'Tillförd energi'!$B$1:$AI$720,MATCH(AE$2,'Tillförd energi'!$B$1:$AQ$1,0),FALSE)</f>
        <v>0</v>
      </c>
      <c r="AF44">
        <f>VLOOKUP($B44,'Tillförd energi'!$B$1:$AI$720,MATCH(AF$2,'Tillförd energi'!$B$1:$AQ$1,0),FALSE)</f>
        <v>8.9200000000000002E-2</v>
      </c>
      <c r="AG44">
        <f>IFERROR(VLOOKUP(B44,Miljö!$B$1:$AC$600,MATCH("Köpt mängd produktionsspecifik fjärrvärme:",Miljö!$B$1:$AC$1,0),FALSE)/1,0)</f>
        <v>0</v>
      </c>
      <c r="AI44">
        <f t="shared" si="0"/>
        <v>5.3885400000000008</v>
      </c>
      <c r="AJ44">
        <f>IF(ISERROR(1/VLOOKUP($B44,Leveranser!$B$1:$S$500,MATCH("såld värme (gwh)",Leveranser!$B$1:$S$1,0),FALSE)),"",VLOOKUP($B44,Leveranser!$B$1:$S$500,MATCH("såld värme (gwh)",Leveranser!$B$1:$S$1,0),FALSE))</f>
        <v>2.9740000000000002</v>
      </c>
      <c r="AM44" t="str">
        <f>IF(B44&lt;&gt;"",IF(VLOOKUP($B44,Totalt!$B$1:$AQ$554,MATCH("Kvalitetsgranskad:",Totalt!$B$1:$AQ$1,0),FALSE)="ja",VLOOKUP($B44,Miljö!$B$1:$AG$479,MATCH(AM$2,Miljö!$B$1:$AK$1,0),FALSE),""),"")</f>
        <v>Ja</v>
      </c>
      <c r="AN44" t="str">
        <f>IF(AM44="ja",VLOOKUP($B44,Miljö!$B$1:$J$479,MATCH("Typ av ursprungsspecificerad el   (Om inget värde anges används Nordisk residualmix, se inforuta) ()",Miljö!$B$1:$J$1,0),FALSE),IF(AM44="nej","Nordisk residualel",""))</f>
        <v>'Vattenkraft'</v>
      </c>
      <c r="AO44">
        <f>IF(AM44="","",VLOOKUP($B44,Miljö!$B$1:$J$479,MATCH("Fossilandel för ursprungspecificerad el ()",Miljö!$B$1:$J$1,0),FALSE))</f>
        <v>0</v>
      </c>
      <c r="AP44">
        <f>IF(AM44="","",IFERROR(VLOOKUP($B44,Miljö!$B$1:$J$479,MATCH("Kärnkraftsandel för ursprungsspecificerad el ()",Miljö!$B$1:$J$1,0),FALSE)/1,0))</f>
        <v>0</v>
      </c>
      <c r="AQ44">
        <f t="shared" si="1"/>
        <v>1</v>
      </c>
      <c r="AS44" t="str">
        <f t="shared" si="2"/>
        <v>Nej</v>
      </c>
      <c r="AT44" t="str">
        <f>IF(AS44="ja",VLOOKUP($B44,Miljö!$B$1:$P$500,MATCH("Fossil andel i procent (%)",Miljö!$B$1:$P$1,0),FALSE)/100,"")</f>
        <v/>
      </c>
      <c r="AV44" t="str">
        <f t="shared" si="3"/>
        <v>Nej</v>
      </c>
      <c r="AW44" t="str">
        <f>IF(AV44="ja",VLOOKUP($B44,'Egen hetvattenprod'!$B$1:$AO$500,MATCH("Värmekälla till värmepumpar ()",'Egen hetvattenprod'!$B$1:$AO$1,0),FALSE),"")</f>
        <v/>
      </c>
      <c r="AY44" t="str">
        <f t="shared" si="4"/>
        <v>Nej</v>
      </c>
      <c r="AZ44" s="115" t="str">
        <f>IF($AY44="ja",(VLOOKUP($B44,'Egen hetvattenprod'!$B$1:$BX$550,MATCH(AZ$2,'Egen hetvattenprod'!$B$1:$BX$1,0),FALSE)+VLOOKUP($B44,Kraftvärmeprod!$B$1:$BX$550,MATCH(AZ$2,Kraftvärmeprod!$B$1:$BX$1,0),FALSE))/$AC44,"")</f>
        <v/>
      </c>
      <c r="BA44" s="115" t="str">
        <f>IF($AY44="ja",(VLOOKUP($B44,'Egen hetvattenprod'!$B$1:$BX$550,MATCH(BA$2,'Egen hetvattenprod'!$B$1:$BX$1,0),FALSE)+VLOOKUP($B44,Kraftvärmeprod!$B$1:$BX$550,MATCH(BA$2,Kraftvärmeprod!$B$1:$BX$1,0),FALSE))/$AC44,"")</f>
        <v/>
      </c>
      <c r="BB44" s="115" t="str">
        <f>IF($AY44="ja",(VLOOKUP($B44,'Egen hetvattenprod'!$B$1:$BX$550,MATCH(BB$2,'Egen hetvattenprod'!$B$1:$BX$1,0),FALSE)+VLOOKUP($B44,Kraftvärmeprod!$B$1:$BX$550,MATCH(BB$2,Kraftvärmeprod!$B$1:$BX$1,0),FALSE))/$AC44,"")</f>
        <v/>
      </c>
      <c r="BC44" s="115" t="str">
        <f>IF($AY44="ja",(VLOOKUP($B44,'Egen hetvattenprod'!$B$1:$BX$550,MATCH(BC$2,'Egen hetvattenprod'!$B$1:$BX$1,0),FALSE)+VLOOKUP($B44,Kraftvärmeprod!$B$1:$BX$550,MATCH(BC$2,Kraftvärmeprod!$B$1:$BX$1,0),FALSE))/$AC44,"")</f>
        <v/>
      </c>
      <c r="BD44" s="115" t="str">
        <f>IF($AY44="ja",(VLOOKUP($B44,'Egen hetvattenprod'!$B$1:$BX$550,MATCH(BD$2,'Egen hetvattenprod'!$B$1:$BX$1,0),FALSE)+VLOOKUP($B44,Kraftvärmeprod!$B$1:$BX$550,MATCH(BD$2,Kraftvärmeprod!$B$1:$BX$1,0),FALSE))/$AC44,"")</f>
        <v/>
      </c>
      <c r="BF44" t="str">
        <f t="shared" si="5"/>
        <v>Nej</v>
      </c>
      <c r="BG44" t="str">
        <f>IF($BF44="ja",VLOOKUP($B44,'Egen hetvattenprod'!$B$1:$BX$550,MATCH("Andelen klimatgaser med fossilt ursprung för avfall ()",'Egen hetvattenprod'!$B$1:$BX$1,0),FALSE),"")</f>
        <v/>
      </c>
      <c r="BH44" t="str">
        <f>IF($BF44="ja",VLOOKUP($B44,Kraftvärmeprod!$B$1:$BX$550,MATCH("Andelen klimatgaser med fossilt ursprung för avfall ()",Kraftvärmeprod!$B$1:$BX$1,0),FALSE),"")</f>
        <v/>
      </c>
      <c r="BI44" t="str">
        <f>IF($BF44="ja",VLOOKUP($B44,'Egen hetvattenprod'!$B$1:$BX$550,MATCH("Avfall (GWh)",'Egen hetvattenprod'!$B$1:$BX$1,0),FALSE),"")</f>
        <v/>
      </c>
      <c r="BJ44" t="str">
        <f>IF($BF44="ja",VLOOKUP($B44,'Slutlig allokering kvv'!$B$1:$BX$550,MATCH("Avfall (GWh)",'Slutlig allokering kvv'!$B$1:$BX$1,0),FALSE),"")</f>
        <v/>
      </c>
      <c r="BK44" t="str">
        <f>IF($BF44="ja",VLOOKUP($B44,'Köpt hetvatten'!$B$1:$BX$550,MATCH("Avfall i köpt hetvatten",'Köpt hetvatten'!$B$1:$BX$1,0),FALSE),"")</f>
        <v/>
      </c>
      <c r="BL44" t="str">
        <f>IF($BF44="ja",VLOOKUP($B44,'Egen hetvattenprod'!$B$1:$BX$550,MATCH("Värde enligt ovan. (%)",'Egen hetvattenprod'!$B$1:$BX$1,0),FALSE),"")</f>
        <v/>
      </c>
      <c r="BM44" t="str">
        <f>IF($BF44="ja",VLOOKUP($B44,Kraftvärmeprod!$B$1:$BX$550,MATCH("Värde enligt ovan. (%)",Kraftvärmeprod!$B$1:$BX$1,0),FALSE),"")</f>
        <v/>
      </c>
      <c r="BQ44" t="str">
        <f>IF($BF44="ja",VLOOKUP($B44,'Egen hetvattenprod'!$B$1:$BX$550,MATCH("Tillförd olja (fossil) vid avfallsförbränning (GWh)",'Egen hetvattenprod'!$B$1:$BX$1,0),FALSE),"")</f>
        <v/>
      </c>
      <c r="BR44" t="str">
        <f>IF($BF44="ja",VLOOKUP($B44,Kraftvärmeprod!$B$1:$BX$550,MATCH("Tillförd olja (fossil) vid avfallsförbränning (GWh)",Kraftvärmeprod!$B$1:$BX$1,0),FALSE),"")</f>
        <v/>
      </c>
    </row>
    <row r="45" spans="1:70">
      <c r="A45" t="s">
        <v>78</v>
      </c>
      <c r="B45" t="s">
        <v>79</v>
      </c>
      <c r="C45">
        <f>VLOOKUP($B45,'Tillförd energi'!$B$1:$AI$720,MATCH(C$2,'Tillförd energi'!$B$1:$AQ$1,0),FALSE)</f>
        <v>0</v>
      </c>
      <c r="D45">
        <f>VLOOKUP($B45,'Tillförd energi'!$B$1:$AI$720,MATCH(D$2,'Tillförd energi'!$B$1:$AQ$1,0),FALSE)</f>
        <v>0.35191499999999998</v>
      </c>
      <c r="E45">
        <f>VLOOKUP($B45,'Tillförd energi'!$B$1:$AI$720,MATCH(E$2,'Tillförd energi'!$B$1:$AQ$1,0),FALSE)</f>
        <v>0.54</v>
      </c>
      <c r="F45">
        <f>VLOOKUP($B45,'Tillförd energi'!$B$1:$AI$720,MATCH(F$2,'Tillförd energi'!$B$1:$AQ$1,0),FALSE)</f>
        <v>0</v>
      </c>
      <c r="G45">
        <f>VLOOKUP($B45,'Tillförd energi'!$B$1:$AI$720,MATCH(G$2,'Tillförd energi'!$B$1:$AQ$1,0),FALSE)</f>
        <v>0</v>
      </c>
      <c r="H45">
        <f>VLOOKUP($B45,'Tillförd energi'!$B$1:$AI$720,MATCH(H$2,'Tillförd energi'!$B$1:$AQ$1,0),FALSE)</f>
        <v>0</v>
      </c>
      <c r="I45">
        <f>VLOOKUP($B45,'Tillförd energi'!$B$1:$AI$720,MATCH(I$2,'Tillförd energi'!$B$1:$AQ$1,0),FALSE)</f>
        <v>161.15199999999999</v>
      </c>
      <c r="J45">
        <f>VLOOKUP($B45,'Tillförd energi'!$B$1:$AI$720,MATCH(J$2,'Tillförd energi'!$B$1:$AQ$1,0),FALSE)</f>
        <v>0</v>
      </c>
      <c r="K45">
        <f>VLOOKUP($B45,'Tillförd energi'!$B$1:$AI$720,MATCH(K$2,'Tillförd energi'!$B$1:$AQ$1,0),FALSE)</f>
        <v>0</v>
      </c>
      <c r="L45">
        <f>VLOOKUP($B45,'Tillförd energi'!$B$1:$AI$720,MATCH(L$2,'Tillförd energi'!$B$1:$AQ$1,0),FALSE)</f>
        <v>0</v>
      </c>
      <c r="M45">
        <f>VLOOKUP($B45,'Tillförd energi'!$B$1:$AI$720,MATCH(M$2,'Tillförd energi'!$B$1:$AQ$1,0),FALSE)</f>
        <v>43.4495</v>
      </c>
      <c r="N45">
        <f>VLOOKUP($B45,'Tillförd energi'!$B$1:$AI$720,MATCH(N$2,'Tillförd energi'!$B$1:$AQ$1,0),FALSE)</f>
        <v>137.20500000000001</v>
      </c>
      <c r="O45">
        <f>VLOOKUP($B45,'Tillförd energi'!$B$1:$AI$720,MATCH(O$2,'Tillförd energi'!$B$1:$AQ$1,0),FALSE)</f>
        <v>7.7817499999999997</v>
      </c>
      <c r="P45">
        <f>VLOOKUP($B45,'Tillförd energi'!$B$1:$AI$720,MATCH(P$2,'Tillförd energi'!$B$1:$AQ$1,0),FALSE)</f>
        <v>3.1161099999999999</v>
      </c>
      <c r="Q45">
        <f>VLOOKUP($B45,'Tillförd energi'!$B$1:$AI$720,MATCH(Q$2,'Tillförd energi'!$B$1:$AQ$1,0),FALSE)</f>
        <v>29.231200000000001</v>
      </c>
      <c r="R45">
        <f>VLOOKUP($B45,'Tillförd energi'!$B$1:$AI$720,MATCH(R$2,'Tillförd energi'!$B$1:$AQ$1,0),FALSE)</f>
        <v>2.27061</v>
      </c>
      <c r="S45">
        <f>VLOOKUP($B45,'Tillförd energi'!$B$1:$AI$720,MATCH(S$2,'Tillförd energi'!$B$1:$AQ$1,0),FALSE)</f>
        <v>1.26007</v>
      </c>
      <c r="T45">
        <f>VLOOKUP($B45,'Tillförd energi'!$B$1:$AI$720,MATCH(T$2,'Tillförd energi'!$B$1:$AQ$1,0),FALSE)</f>
        <v>0</v>
      </c>
      <c r="U45">
        <f>VLOOKUP($B45,'Tillförd energi'!$B$1:$AI$720,MATCH(U$2,'Tillförd energi'!$B$1:$AQ$1,0),FALSE)</f>
        <v>37.9268</v>
      </c>
      <c r="V45">
        <f>VLOOKUP($B45,'Tillförd energi'!$B$1:$AI$720,MATCH(V$2,'Tillförd energi'!$B$1:$AQ$1,0),FALSE)</f>
        <v>0</v>
      </c>
      <c r="W45">
        <f>VLOOKUP($B45,'Tillförd energi'!$B$1:$AI$720,MATCH(W$2,'Tillförd energi'!$B$1:$AQ$1,0),FALSE)</f>
        <v>0.42</v>
      </c>
      <c r="X45">
        <f>VLOOKUP($B45,'Tillförd energi'!$B$1:$AI$720,MATCH(X$2,'Tillförd energi'!$B$1:$AQ$1,0),FALSE)</f>
        <v>0</v>
      </c>
      <c r="Y45">
        <f>VLOOKUP($B45,'Tillförd energi'!$B$1:$AI$720,MATCH(Y$2,'Tillförd energi'!$B$1:$AQ$1,0),FALSE)</f>
        <v>0</v>
      </c>
      <c r="Z45">
        <f>VLOOKUP($B45,'Tillförd energi'!$B$1:$AI$720,MATCH(Z$2,'Tillförd energi'!$B$1:$AQ$1,0),FALSE)</f>
        <v>0</v>
      </c>
      <c r="AA45">
        <f>VLOOKUP($B45,'Tillförd energi'!$B$1:$AI$720,MATCH(AA$2,'Tillförd energi'!$B$1:$AQ$1,0),FALSE)</f>
        <v>0</v>
      </c>
      <c r="AB45">
        <f>VLOOKUP($B45,'Tillförd energi'!$B$1:$AI$720,MATCH(AB$2,'Tillförd energi'!$B$1:$AQ$1,0),FALSE)</f>
        <v>0</v>
      </c>
      <c r="AC45">
        <f>VLOOKUP($B45,'Tillförd energi'!$B$1:$AI$720,MATCH(AC$2,'Tillförd energi'!$B$1:$AQ$1,0),FALSE)</f>
        <v>140.34</v>
      </c>
      <c r="AD45">
        <f>VLOOKUP($B45,'Tillförd energi'!$B$1:$AI$720,MATCH(AD$2,'Tillförd energi'!$B$1:$AQ$1,0),FALSE)</f>
        <v>0.72699999999999998</v>
      </c>
      <c r="AE45">
        <f>VLOOKUP($B45,'Tillförd energi'!$B$1:$AI$720,MATCH(AE$2,'Tillförd energi'!$B$1:$AQ$1,0),FALSE)</f>
        <v>0</v>
      </c>
      <c r="AF45">
        <f>VLOOKUP($B45,'Tillförd energi'!$B$1:$AI$720,MATCH(AF$2,'Tillförd energi'!$B$1:$AQ$1,0),FALSE)</f>
        <v>26.4316</v>
      </c>
      <c r="AG45">
        <f>IFERROR(VLOOKUP(B45,Miljö!$B$1:$AC$600,MATCH("Köpt mängd produktionsspecifik fjärrvärme:",Miljö!$B$1:$AC$1,0),FALSE)/1,0)</f>
        <v>0</v>
      </c>
      <c r="AI45">
        <f t="shared" si="0"/>
        <v>592.20355499999994</v>
      </c>
      <c r="AJ45">
        <f>IF(ISERROR(1/VLOOKUP($B45,Leveranser!$B$1:$S$500,MATCH("såld värme (gwh)",Leveranser!$B$1:$S$1,0),FALSE)),"",VLOOKUP($B45,Leveranser!$B$1:$S$500,MATCH("såld värme (gwh)",Leveranser!$B$1:$S$1,0),FALSE))</f>
        <v>558.84500000000003</v>
      </c>
      <c r="AM45" t="str">
        <f>IF(B45&lt;&gt;"",IF(VLOOKUP($B45,Totalt!$B$1:$AQ$554,MATCH("Kvalitetsgranskad:",Totalt!$B$1:$AQ$1,0),FALSE)="ja",VLOOKUP($B45,Miljö!$B$1:$AG$479,MATCH(AM$2,Miljö!$B$1:$AK$1,0),FALSE),""),"")</f>
        <v>Ja</v>
      </c>
      <c r="AN45" t="str">
        <f>IF(AM45="ja",VLOOKUP($B45,Miljö!$B$1:$J$479,MATCH("Typ av ursprungsspecificerad el   (Om inget värde anges används Nordisk residualmix, se inforuta) ()",Miljö!$B$1:$J$1,0),FALSE),IF(AM45="nej","Nordisk residualel",""))</f>
        <v>'Ursprungsmärkt egenproducerad el'</v>
      </c>
      <c r="AO45">
        <f>IF(AM45="","",VLOOKUP($B45,Miljö!$B$1:$J$479,MATCH("Fossilandel för ursprungspecificerad el ()",Miljö!$B$1:$J$1,0),FALSE))</f>
        <v>0</v>
      </c>
      <c r="AP45">
        <f>IF(AM45="","",IFERROR(VLOOKUP($B45,Miljö!$B$1:$J$479,MATCH("Kärnkraftsandel för ursprungsspecificerad el ()",Miljö!$B$1:$J$1,0),FALSE)/1,0))</f>
        <v>0</v>
      </c>
      <c r="AQ45">
        <f t="shared" si="1"/>
        <v>1</v>
      </c>
      <c r="AS45" t="str">
        <f t="shared" si="2"/>
        <v>Nej</v>
      </c>
      <c r="AT45" t="str">
        <f>IF(AS45="ja",VLOOKUP($B45,Miljö!$B$1:$P$500,MATCH("Fossil andel i procent (%)",Miljö!$B$1:$P$1,0),FALSE)/100,"")</f>
        <v/>
      </c>
      <c r="AV45" t="str">
        <f t="shared" si="3"/>
        <v>Nej</v>
      </c>
      <c r="AW45" t="str">
        <f>IF(AV45="ja",VLOOKUP($B45,'Egen hetvattenprod'!$B$1:$AO$500,MATCH("Värmekälla till värmepumpar ()",'Egen hetvattenprod'!$B$1:$AO$1,0),FALSE),"")</f>
        <v/>
      </c>
      <c r="AY45" t="str">
        <f t="shared" si="4"/>
        <v>Ja</v>
      </c>
      <c r="AZ45" s="115">
        <f>IF($AY45="ja",(VLOOKUP($B45,'Egen hetvattenprod'!$B$1:$BX$550,MATCH(AZ$2,'Egen hetvattenprod'!$B$1:$BX$1,0),FALSE)+VLOOKUP($B45,Kraftvärmeprod!$B$1:$BX$550,MATCH(AZ$2,Kraftvärmeprod!$B$1:$BX$1,0),FALSE))/$AC45,"")</f>
        <v>0.71</v>
      </c>
      <c r="BA45" s="115">
        <f>IF($AY45="ja",(VLOOKUP($B45,'Egen hetvattenprod'!$B$1:$BX$550,MATCH(BA$2,'Egen hetvattenprod'!$B$1:$BX$1,0),FALSE)+VLOOKUP($B45,Kraftvärmeprod!$B$1:$BX$550,MATCH(BA$2,Kraftvärmeprod!$B$1:$BX$1,0),FALSE))/$AC45,"")</f>
        <v>0.28999999999999998</v>
      </c>
      <c r="BB45" s="115">
        <f>IF($AY45="ja",(VLOOKUP($B45,'Egen hetvattenprod'!$B$1:$BX$550,MATCH(BB$2,'Egen hetvattenprod'!$B$1:$BX$1,0),FALSE)+VLOOKUP($B45,Kraftvärmeprod!$B$1:$BX$550,MATCH(BB$2,Kraftvärmeprod!$B$1:$BX$1,0),FALSE))/$AC45,"")</f>
        <v>0</v>
      </c>
      <c r="BC45" s="115">
        <f>IF($AY45="ja",(VLOOKUP($B45,'Egen hetvattenprod'!$B$1:$BX$550,MATCH(BC$2,'Egen hetvattenprod'!$B$1:$BX$1,0),FALSE)+VLOOKUP($B45,Kraftvärmeprod!$B$1:$BX$550,MATCH(BC$2,Kraftvärmeprod!$B$1:$BX$1,0),FALSE))/$AC45,"")</f>
        <v>0</v>
      </c>
      <c r="BD45" s="115">
        <f>IF($AY45="ja",(VLOOKUP($B45,'Egen hetvattenprod'!$B$1:$BX$550,MATCH(BD$2,'Egen hetvattenprod'!$B$1:$BX$1,0),FALSE)+VLOOKUP($B45,Kraftvärmeprod!$B$1:$BX$550,MATCH(BD$2,Kraftvärmeprod!$B$1:$BX$1,0),FALSE))/$AC45,"")</f>
        <v>0</v>
      </c>
      <c r="BF45" t="str">
        <f t="shared" si="5"/>
        <v>Ja</v>
      </c>
      <c r="BG45" t="str">
        <f>IF($BF45="ja",VLOOKUP($B45,'Egen hetvattenprod'!$B$1:$BX$550,MATCH("Andelen klimatgaser med fossilt ursprung för avfall ()",'Egen hetvattenprod'!$B$1:$BX$1,0),FALSE),"")</f>
        <v>ET</v>
      </c>
      <c r="BH45" t="str">
        <f>IF($BF45="ja",VLOOKUP($B45,Kraftvärmeprod!$B$1:$BX$550,MATCH("Andelen klimatgaser med fossilt ursprung för avfall ()",Kraftvärmeprod!$B$1:$BX$1,0),FALSE),"")</f>
        <v>Schablon</v>
      </c>
      <c r="BI45" t="str">
        <f>IF($BF45="ja",VLOOKUP($B45,'Egen hetvattenprod'!$B$1:$BX$550,MATCH("Avfall (GWh)",'Egen hetvattenprod'!$B$1:$BX$1,0),FALSE),"")</f>
        <v>ET</v>
      </c>
      <c r="BJ45">
        <f>IF($BF45="ja",VLOOKUP($B45,'Slutlig allokering kvv'!$B$1:$BX$550,MATCH("Avfall (GWh)",'Slutlig allokering kvv'!$B$1:$BX$1,0),FALSE),"")</f>
        <v>161.15199999999999</v>
      </c>
      <c r="BK45">
        <f>IF($BF45="ja",VLOOKUP($B45,'Köpt hetvatten'!$B$1:$BX$550,MATCH("Avfall i köpt hetvatten",'Köpt hetvatten'!$B$1:$BX$1,0),FALSE),"")</f>
        <v>0</v>
      </c>
      <c r="BL45" t="str">
        <f>IF($BF45="ja",VLOOKUP($B45,'Egen hetvattenprod'!$B$1:$BX$550,MATCH("Värde enligt ovan. (%)",'Egen hetvattenprod'!$B$1:$BX$1,0),FALSE),"")</f>
        <v>ET</v>
      </c>
      <c r="BM45">
        <f>IF($BF45="ja",VLOOKUP($B45,Kraftvärmeprod!$B$1:$BX$550,MATCH("Värde enligt ovan. (%)",Kraftvärmeprod!$B$1:$BX$1,0),FALSE),"")</f>
        <v>39</v>
      </c>
      <c r="BQ45" t="str">
        <f>IF($BF45="ja",VLOOKUP($B45,'Egen hetvattenprod'!$B$1:$BX$550,MATCH("Tillförd olja (fossil) vid avfallsförbränning (GWh)",'Egen hetvattenprod'!$B$1:$BX$1,0),FALSE),"")</f>
        <v>ET</v>
      </c>
      <c r="BR45">
        <f>IF($BF45="ja",VLOOKUP($B45,Kraftvärmeprod!$B$1:$BX$550,MATCH("Tillförd olja (fossil) vid avfallsförbränning (GWh)",Kraftvärmeprod!$B$1:$BX$1,0),FALSE),"")</f>
        <v>5.95</v>
      </c>
    </row>
    <row r="46" spans="1:70">
      <c r="A46" t="s">
        <v>78</v>
      </c>
      <c r="B46" t="s">
        <v>80</v>
      </c>
      <c r="C46">
        <f>VLOOKUP($B46,'Tillförd energi'!$B$1:$AI$720,MATCH(C$2,'Tillförd energi'!$B$1:$AQ$1,0),FALSE)</f>
        <v>0</v>
      </c>
      <c r="D46">
        <f>VLOOKUP($B46,'Tillförd energi'!$B$1:$AI$720,MATCH(D$2,'Tillförd energi'!$B$1:$AQ$1,0),FALSE)</f>
        <v>0</v>
      </c>
      <c r="E46">
        <f>VLOOKUP($B46,'Tillförd energi'!$B$1:$AI$720,MATCH(E$2,'Tillförd energi'!$B$1:$AQ$1,0),FALSE)</f>
        <v>0</v>
      </c>
      <c r="F46">
        <f>VLOOKUP($B46,'Tillförd energi'!$B$1:$AI$720,MATCH(F$2,'Tillförd energi'!$B$1:$AQ$1,0),FALSE)</f>
        <v>0</v>
      </c>
      <c r="G46">
        <f>VLOOKUP($B46,'Tillförd energi'!$B$1:$AI$720,MATCH(G$2,'Tillförd energi'!$B$1:$AQ$1,0),FALSE)</f>
        <v>0</v>
      </c>
      <c r="H46">
        <f>VLOOKUP($B46,'Tillförd energi'!$B$1:$AI$720,MATCH(H$2,'Tillförd energi'!$B$1:$AQ$1,0),FALSE)</f>
        <v>0</v>
      </c>
      <c r="I46">
        <f>VLOOKUP($B46,'Tillförd energi'!$B$1:$AI$720,MATCH(I$2,'Tillförd energi'!$B$1:$AQ$1,0),FALSE)</f>
        <v>0</v>
      </c>
      <c r="J46">
        <f>VLOOKUP($B46,'Tillförd energi'!$B$1:$AI$720,MATCH(J$2,'Tillförd energi'!$B$1:$AQ$1,0),FALSE)</f>
        <v>0</v>
      </c>
      <c r="K46">
        <f>VLOOKUP($B46,'Tillförd energi'!$B$1:$AI$720,MATCH(K$2,'Tillförd energi'!$B$1:$AQ$1,0),FALSE)</f>
        <v>0</v>
      </c>
      <c r="L46">
        <f>VLOOKUP($B46,'Tillförd energi'!$B$1:$AI$720,MATCH(L$2,'Tillförd energi'!$B$1:$AQ$1,0),FALSE)</f>
        <v>0</v>
      </c>
      <c r="M46">
        <f>VLOOKUP($B46,'Tillförd energi'!$B$1:$AI$720,MATCH(M$2,'Tillförd energi'!$B$1:$AQ$1,0),FALSE)</f>
        <v>4.57782</v>
      </c>
      <c r="N46">
        <f>VLOOKUP($B46,'Tillförd energi'!$B$1:$AI$720,MATCH(N$2,'Tillförd energi'!$B$1:$AQ$1,0),FALSE)</f>
        <v>0</v>
      </c>
      <c r="O46">
        <f>VLOOKUP($B46,'Tillförd energi'!$B$1:$AI$720,MATCH(O$2,'Tillförd energi'!$B$1:$AQ$1,0),FALSE)</f>
        <v>0</v>
      </c>
      <c r="P46">
        <f>VLOOKUP($B46,'Tillförd energi'!$B$1:$AI$720,MATCH(P$2,'Tillförd energi'!$B$1:$AQ$1,0),FALSE)</f>
        <v>0</v>
      </c>
      <c r="Q46">
        <f>VLOOKUP($B46,'Tillförd energi'!$B$1:$AI$720,MATCH(Q$2,'Tillförd energi'!$B$1:$AQ$1,0),FALSE)</f>
        <v>0</v>
      </c>
      <c r="R46">
        <f>VLOOKUP($B46,'Tillförd energi'!$B$1:$AI$720,MATCH(R$2,'Tillförd energi'!$B$1:$AQ$1,0),FALSE)</f>
        <v>0</v>
      </c>
      <c r="S46">
        <f>VLOOKUP($B46,'Tillförd energi'!$B$1:$AI$720,MATCH(S$2,'Tillförd energi'!$B$1:$AQ$1,0),FALSE)</f>
        <v>0</v>
      </c>
      <c r="T46">
        <f>VLOOKUP($B46,'Tillförd energi'!$B$1:$AI$720,MATCH(T$2,'Tillförd energi'!$B$1:$AQ$1,0),FALSE)</f>
        <v>0</v>
      </c>
      <c r="U46">
        <f>VLOOKUP($B46,'Tillförd energi'!$B$1:$AI$720,MATCH(U$2,'Tillförd energi'!$B$1:$AQ$1,0),FALSE)</f>
        <v>0</v>
      </c>
      <c r="V46">
        <f>VLOOKUP($B46,'Tillförd energi'!$B$1:$AI$720,MATCH(V$2,'Tillförd energi'!$B$1:$AQ$1,0),FALSE)</f>
        <v>0</v>
      </c>
      <c r="W46">
        <f>VLOOKUP($B46,'Tillförd energi'!$B$1:$AI$720,MATCH(W$2,'Tillförd energi'!$B$1:$AQ$1,0),FALSE)</f>
        <v>0</v>
      </c>
      <c r="X46">
        <f>VLOOKUP($B46,'Tillförd energi'!$B$1:$AI$720,MATCH(X$2,'Tillförd energi'!$B$1:$AQ$1,0),FALSE)</f>
        <v>0</v>
      </c>
      <c r="Y46">
        <f>VLOOKUP($B46,'Tillförd energi'!$B$1:$AI$720,MATCH(Y$2,'Tillförd energi'!$B$1:$AQ$1,0),FALSE)</f>
        <v>0</v>
      </c>
      <c r="Z46">
        <f>VLOOKUP($B46,'Tillförd energi'!$B$1:$AI$720,MATCH(Z$2,'Tillförd energi'!$B$1:$AQ$1,0),FALSE)</f>
        <v>0</v>
      </c>
      <c r="AA46">
        <f>VLOOKUP($B46,'Tillförd energi'!$B$1:$AI$720,MATCH(AA$2,'Tillförd energi'!$B$1:$AQ$1,0),FALSE)</f>
        <v>0</v>
      </c>
      <c r="AB46">
        <f>VLOOKUP($B46,'Tillförd energi'!$B$1:$AI$720,MATCH(AB$2,'Tillförd energi'!$B$1:$AQ$1,0),FALSE)</f>
        <v>0</v>
      </c>
      <c r="AC46">
        <f>VLOOKUP($B46,'Tillförd energi'!$B$1:$AI$720,MATCH(AC$2,'Tillförd energi'!$B$1:$AQ$1,0),FALSE)</f>
        <v>2.09</v>
      </c>
      <c r="AD46">
        <f>VLOOKUP($B46,'Tillförd energi'!$B$1:$AI$720,MATCH(AD$2,'Tillförd energi'!$B$1:$AQ$1,0),FALSE)</f>
        <v>0</v>
      </c>
      <c r="AE46">
        <f>VLOOKUP($B46,'Tillförd energi'!$B$1:$AI$720,MATCH(AE$2,'Tillförd energi'!$B$1:$AQ$1,0),FALSE)</f>
        <v>0</v>
      </c>
      <c r="AF46">
        <f>VLOOKUP($B46,'Tillförd energi'!$B$1:$AI$720,MATCH(AF$2,'Tillförd energi'!$B$1:$AQ$1,0),FALSE)</f>
        <v>0.235624</v>
      </c>
      <c r="AG46">
        <f>IFERROR(VLOOKUP(B46,Miljö!$B$1:$AC$600,MATCH("Köpt mängd produktionsspecifik fjärrvärme:",Miljö!$B$1:$AC$1,0),FALSE)/1,0)</f>
        <v>0</v>
      </c>
      <c r="AI46">
        <f t="shared" si="0"/>
        <v>6.9034439999999995</v>
      </c>
      <c r="AJ46">
        <f>IF(ISERROR(1/VLOOKUP($B46,Leveranser!$B$1:$S$500,MATCH("såld värme (gwh)",Leveranser!$B$1:$S$1,0),FALSE)),"",VLOOKUP($B46,Leveranser!$B$1:$S$500,MATCH("såld värme (gwh)",Leveranser!$B$1:$S$1,0),FALSE))</f>
        <v>6.7060000000000004</v>
      </c>
      <c r="AM46" t="str">
        <f>IF(B46&lt;&gt;"",IF(VLOOKUP($B46,Totalt!$B$1:$AQ$554,MATCH("Kvalitetsgranskad:",Totalt!$B$1:$AQ$1,0),FALSE)="ja",VLOOKUP($B46,Miljö!$B$1:$AG$479,MATCH(AM$2,Miljö!$B$1:$AK$1,0),FALSE),""),"")</f>
        <v>Ja</v>
      </c>
      <c r="AN46" t="str">
        <f>IF(AM46="ja",VLOOKUP($B46,Miljö!$B$1:$J$479,MATCH("Typ av ursprungsspecificerad el   (Om inget värde anges används Nordisk residualmix, se inforuta) ()",Miljö!$B$1:$J$1,0),FALSE),IF(AM46="nej","Nordisk residualel",""))</f>
        <v>'Ursprungsmärkt egenproducerad el'</v>
      </c>
      <c r="AO46">
        <f>IF(AM46="","",VLOOKUP($B46,Miljö!$B$1:$J$479,MATCH("Fossilandel för ursprungspecificerad el ()",Miljö!$B$1:$J$1,0),FALSE))</f>
        <v>0</v>
      </c>
      <c r="AP46">
        <f>IF(AM46="","",IFERROR(VLOOKUP($B46,Miljö!$B$1:$J$479,MATCH("Kärnkraftsandel för ursprungsspecificerad el ()",Miljö!$B$1:$J$1,0),FALSE)/1,0))</f>
        <v>0</v>
      </c>
      <c r="AQ46">
        <f t="shared" si="1"/>
        <v>1</v>
      </c>
      <c r="AS46" t="str">
        <f t="shared" si="2"/>
        <v>Nej</v>
      </c>
      <c r="AT46" t="str">
        <f>IF(AS46="ja",VLOOKUP($B46,Miljö!$B$1:$P$500,MATCH("Fossil andel i procent (%)",Miljö!$B$1:$P$1,0),FALSE)/100,"")</f>
        <v/>
      </c>
      <c r="AV46" t="str">
        <f t="shared" si="3"/>
        <v>Nej</v>
      </c>
      <c r="AW46" t="str">
        <f>IF(AV46="ja",VLOOKUP($B46,'Egen hetvattenprod'!$B$1:$AO$500,MATCH("Värmekälla till värmepumpar ()",'Egen hetvattenprod'!$B$1:$AO$1,0),FALSE),"")</f>
        <v/>
      </c>
      <c r="AY46" t="str">
        <f t="shared" si="4"/>
        <v>Ja</v>
      </c>
      <c r="AZ46" s="115">
        <f>IF($AY46="ja",(VLOOKUP($B46,'Egen hetvattenprod'!$B$1:$BX$550,MATCH(AZ$2,'Egen hetvattenprod'!$B$1:$BX$1,0),FALSE)+VLOOKUP($B46,Kraftvärmeprod!$B$1:$BX$550,MATCH(AZ$2,Kraftvärmeprod!$B$1:$BX$1,0),FALSE))/$AC46,"")</f>
        <v>1</v>
      </c>
      <c r="BA46" s="115">
        <f>IF($AY46="ja",(VLOOKUP($B46,'Egen hetvattenprod'!$B$1:$BX$550,MATCH(BA$2,'Egen hetvattenprod'!$B$1:$BX$1,0),FALSE)+VLOOKUP($B46,Kraftvärmeprod!$B$1:$BX$550,MATCH(BA$2,Kraftvärmeprod!$B$1:$BX$1,0),FALSE))/$AC46,"")</f>
        <v>0</v>
      </c>
      <c r="BB46" s="115">
        <f>IF($AY46="ja",(VLOOKUP($B46,'Egen hetvattenprod'!$B$1:$BX$550,MATCH(BB$2,'Egen hetvattenprod'!$B$1:$BX$1,0),FALSE)+VLOOKUP($B46,Kraftvärmeprod!$B$1:$BX$550,MATCH(BB$2,Kraftvärmeprod!$B$1:$BX$1,0),FALSE))/$AC46,"")</f>
        <v>0</v>
      </c>
      <c r="BC46" s="115">
        <f>IF($AY46="ja",(VLOOKUP($B46,'Egen hetvattenprod'!$B$1:$BX$550,MATCH(BC$2,'Egen hetvattenprod'!$B$1:$BX$1,0),FALSE)+VLOOKUP($B46,Kraftvärmeprod!$B$1:$BX$550,MATCH(BC$2,Kraftvärmeprod!$B$1:$BX$1,0),FALSE))/$AC46,"")</f>
        <v>0</v>
      </c>
      <c r="BD46" s="115">
        <f>IF($AY46="ja",(VLOOKUP($B46,'Egen hetvattenprod'!$B$1:$BX$550,MATCH(BD$2,'Egen hetvattenprod'!$B$1:$BX$1,0),FALSE)+VLOOKUP($B46,Kraftvärmeprod!$B$1:$BX$550,MATCH(BD$2,Kraftvärmeprod!$B$1:$BX$1,0),FALSE))/$AC46,"")</f>
        <v>0</v>
      </c>
      <c r="BF46" t="str">
        <f t="shared" si="5"/>
        <v>Nej</v>
      </c>
      <c r="BG46" t="str">
        <f>IF($BF46="ja",VLOOKUP($B46,'Egen hetvattenprod'!$B$1:$BX$550,MATCH("Andelen klimatgaser med fossilt ursprung för avfall ()",'Egen hetvattenprod'!$B$1:$BX$1,0),FALSE),"")</f>
        <v/>
      </c>
      <c r="BH46" t="str">
        <f>IF($BF46="ja",VLOOKUP($B46,Kraftvärmeprod!$B$1:$BX$550,MATCH("Andelen klimatgaser med fossilt ursprung för avfall ()",Kraftvärmeprod!$B$1:$BX$1,0),FALSE),"")</f>
        <v/>
      </c>
      <c r="BI46" t="str">
        <f>IF($BF46="ja",VLOOKUP($B46,'Egen hetvattenprod'!$B$1:$BX$550,MATCH("Avfall (GWh)",'Egen hetvattenprod'!$B$1:$BX$1,0),FALSE),"")</f>
        <v/>
      </c>
      <c r="BJ46" t="str">
        <f>IF($BF46="ja",VLOOKUP($B46,'Slutlig allokering kvv'!$B$1:$BX$550,MATCH("Avfall (GWh)",'Slutlig allokering kvv'!$B$1:$BX$1,0),FALSE),"")</f>
        <v/>
      </c>
      <c r="BK46" t="str">
        <f>IF($BF46="ja",VLOOKUP($B46,'Köpt hetvatten'!$B$1:$BX$550,MATCH("Avfall i köpt hetvatten",'Köpt hetvatten'!$B$1:$BX$1,0),FALSE),"")</f>
        <v/>
      </c>
      <c r="BL46" t="str">
        <f>IF($BF46="ja",VLOOKUP($B46,'Egen hetvattenprod'!$B$1:$BX$550,MATCH("Värde enligt ovan. (%)",'Egen hetvattenprod'!$B$1:$BX$1,0),FALSE),"")</f>
        <v/>
      </c>
      <c r="BM46" t="str">
        <f>IF($BF46="ja",VLOOKUP($B46,Kraftvärmeprod!$B$1:$BX$550,MATCH("Värde enligt ovan. (%)",Kraftvärmeprod!$B$1:$BX$1,0),FALSE),"")</f>
        <v/>
      </c>
      <c r="BQ46" t="str">
        <f>IF($BF46="ja",VLOOKUP($B46,'Egen hetvattenprod'!$B$1:$BX$550,MATCH("Tillförd olja (fossil) vid avfallsförbränning (GWh)",'Egen hetvattenprod'!$B$1:$BX$1,0),FALSE),"")</f>
        <v/>
      </c>
      <c r="BR46" t="str">
        <f>IF($BF46="ja",VLOOKUP($B46,Kraftvärmeprod!$B$1:$BX$550,MATCH("Tillförd olja (fossil) vid avfallsförbränning (GWh)",Kraftvärmeprod!$B$1:$BX$1,0),FALSE),"")</f>
        <v/>
      </c>
    </row>
    <row r="47" spans="1:70">
      <c r="A47" t="s">
        <v>84</v>
      </c>
      <c r="B47" t="s">
        <v>85</v>
      </c>
      <c r="C47">
        <f>VLOOKUP($B47,'Tillförd energi'!$B$1:$AI$720,MATCH(C$2,'Tillförd energi'!$B$1:$AQ$1,0),FALSE)</f>
        <v>0</v>
      </c>
      <c r="D47">
        <f>VLOOKUP($B47,'Tillförd energi'!$B$1:$AI$720,MATCH(D$2,'Tillförd energi'!$B$1:$AQ$1,0),FALSE)</f>
        <v>0.19600000000000001</v>
      </c>
      <c r="E47">
        <f>VLOOKUP($B47,'Tillförd energi'!$B$1:$AI$720,MATCH(E$2,'Tillförd energi'!$B$1:$AQ$1,0),FALSE)</f>
        <v>0</v>
      </c>
      <c r="F47">
        <f>VLOOKUP($B47,'Tillförd energi'!$B$1:$AI$720,MATCH(F$2,'Tillförd energi'!$B$1:$AQ$1,0),FALSE)</f>
        <v>0</v>
      </c>
      <c r="G47">
        <f>VLOOKUP($B47,'Tillförd energi'!$B$1:$AI$720,MATCH(G$2,'Tillförd energi'!$B$1:$AQ$1,0),FALSE)</f>
        <v>0</v>
      </c>
      <c r="H47">
        <f>VLOOKUP($B47,'Tillförd energi'!$B$1:$AI$720,MATCH(H$2,'Tillförd energi'!$B$1:$AQ$1,0),FALSE)</f>
        <v>0</v>
      </c>
      <c r="I47">
        <f>VLOOKUP($B47,'Tillförd energi'!$B$1:$AI$720,MATCH(I$2,'Tillförd energi'!$B$1:$AQ$1,0),FALSE)</f>
        <v>0</v>
      </c>
      <c r="J47">
        <f>VLOOKUP($B47,'Tillförd energi'!$B$1:$AI$720,MATCH(J$2,'Tillförd energi'!$B$1:$AQ$1,0),FALSE)</f>
        <v>0</v>
      </c>
      <c r="K47">
        <f>VLOOKUP($B47,'Tillförd energi'!$B$1:$AI$720,MATCH(K$2,'Tillförd energi'!$B$1:$AQ$1,0),FALSE)</f>
        <v>0</v>
      </c>
      <c r="L47">
        <f>VLOOKUP($B47,'Tillförd energi'!$B$1:$AI$720,MATCH(L$2,'Tillförd energi'!$B$1:$AQ$1,0),FALSE)</f>
        <v>0</v>
      </c>
      <c r="M47">
        <f>VLOOKUP($B47,'Tillförd energi'!$B$1:$AI$720,MATCH(M$2,'Tillförd energi'!$B$1:$AQ$1,0),FALSE)</f>
        <v>0</v>
      </c>
      <c r="N47">
        <f>VLOOKUP($B47,'Tillförd energi'!$B$1:$AI$720,MATCH(N$2,'Tillförd energi'!$B$1:$AQ$1,0),FALSE)</f>
        <v>0</v>
      </c>
      <c r="O47">
        <f>VLOOKUP($B47,'Tillförd energi'!$B$1:$AI$720,MATCH(O$2,'Tillförd energi'!$B$1:$AQ$1,0),FALSE)</f>
        <v>10.27</v>
      </c>
      <c r="P47">
        <f>VLOOKUP($B47,'Tillförd energi'!$B$1:$AI$720,MATCH(P$2,'Tillförd energi'!$B$1:$AQ$1,0),FALSE)</f>
        <v>1.893</v>
      </c>
      <c r="Q47">
        <f>VLOOKUP($B47,'Tillförd energi'!$B$1:$AI$720,MATCH(Q$2,'Tillförd energi'!$B$1:$AQ$1,0),FALSE)</f>
        <v>0</v>
      </c>
      <c r="R47">
        <f>VLOOKUP($B47,'Tillförd energi'!$B$1:$AI$720,MATCH(R$2,'Tillförd energi'!$B$1:$AQ$1,0),FALSE)</f>
        <v>0.54800000000000004</v>
      </c>
      <c r="S47">
        <f>VLOOKUP($B47,'Tillförd energi'!$B$1:$AI$720,MATCH(S$2,'Tillförd energi'!$B$1:$AQ$1,0),FALSE)</f>
        <v>0</v>
      </c>
      <c r="T47">
        <f>VLOOKUP($B47,'Tillförd energi'!$B$1:$AI$720,MATCH(T$2,'Tillförd energi'!$B$1:$AQ$1,0),FALSE)</f>
        <v>0</v>
      </c>
      <c r="U47">
        <f>VLOOKUP($B47,'Tillförd energi'!$B$1:$AI$720,MATCH(U$2,'Tillförd energi'!$B$1:$AQ$1,0),FALSE)</f>
        <v>0</v>
      </c>
      <c r="V47">
        <f>VLOOKUP($B47,'Tillförd energi'!$B$1:$AI$720,MATCH(V$2,'Tillförd energi'!$B$1:$AQ$1,0),FALSE)</f>
        <v>0</v>
      </c>
      <c r="W47">
        <f>VLOOKUP($B47,'Tillförd energi'!$B$1:$AI$720,MATCH(W$2,'Tillförd energi'!$B$1:$AQ$1,0),FALSE)</f>
        <v>0</v>
      </c>
      <c r="X47">
        <f>VLOOKUP($B47,'Tillförd energi'!$B$1:$AI$720,MATCH(X$2,'Tillförd energi'!$B$1:$AQ$1,0),FALSE)</f>
        <v>0</v>
      </c>
      <c r="Y47">
        <f>VLOOKUP($B47,'Tillförd energi'!$B$1:$AI$720,MATCH(Y$2,'Tillförd energi'!$B$1:$AQ$1,0),FALSE)</f>
        <v>0</v>
      </c>
      <c r="Z47">
        <f>VLOOKUP($B47,'Tillförd energi'!$B$1:$AI$720,MATCH(Z$2,'Tillförd energi'!$B$1:$AQ$1,0),FALSE)</f>
        <v>0.53200000000000003</v>
      </c>
      <c r="AA47">
        <f>VLOOKUP($B47,'Tillförd energi'!$B$1:$AI$720,MATCH(AA$2,'Tillförd energi'!$B$1:$AQ$1,0),FALSE)</f>
        <v>0</v>
      </c>
      <c r="AB47">
        <f>VLOOKUP($B47,'Tillförd energi'!$B$1:$AI$720,MATCH(AB$2,'Tillförd energi'!$B$1:$AQ$1,0),FALSE)</f>
        <v>0</v>
      </c>
      <c r="AC47">
        <f>VLOOKUP($B47,'Tillförd energi'!$B$1:$AI$720,MATCH(AC$2,'Tillförd energi'!$B$1:$AQ$1,0),FALSE)</f>
        <v>0</v>
      </c>
      <c r="AD47">
        <f>VLOOKUP($B47,'Tillförd energi'!$B$1:$AI$720,MATCH(AD$2,'Tillförd energi'!$B$1:$AQ$1,0),FALSE)</f>
        <v>0</v>
      </c>
      <c r="AE47">
        <f>VLOOKUP($B47,'Tillförd energi'!$B$1:$AI$720,MATCH(AE$2,'Tillförd energi'!$B$1:$AQ$1,0),FALSE)</f>
        <v>0</v>
      </c>
      <c r="AF47">
        <f>VLOOKUP($B47,'Tillförd energi'!$B$1:$AI$720,MATCH(AF$2,'Tillförd energi'!$B$1:$AQ$1,0),FALSE)</f>
        <v>0.30885000000000001</v>
      </c>
      <c r="AG47">
        <f>IFERROR(VLOOKUP(B47,Miljö!$B$1:$AC$600,MATCH("Köpt mängd produktionsspecifik fjärrvärme:",Miljö!$B$1:$AC$1,0),FALSE)/1,0)</f>
        <v>0</v>
      </c>
      <c r="AI47">
        <f t="shared" si="0"/>
        <v>13.74785</v>
      </c>
      <c r="AJ47">
        <f>IF(ISERROR(1/VLOOKUP($B47,Leveranser!$B$1:$S$500,MATCH("såld värme (gwh)",Leveranser!$B$1:$S$1,0),FALSE)),"",VLOOKUP($B47,Leveranser!$B$1:$S$500,MATCH("såld värme (gwh)",Leveranser!$B$1:$S$1,0),FALSE))</f>
        <v>10.295</v>
      </c>
      <c r="AM47" t="str">
        <f>IF(B47&lt;&gt;"",IF(VLOOKUP($B47,Totalt!$B$1:$AQ$554,MATCH("Kvalitetsgranskad:",Totalt!$B$1:$AQ$1,0),FALSE)="ja",VLOOKUP($B47,Miljö!$B$1:$AG$479,MATCH(AM$2,Miljö!$B$1:$AK$1,0),FALSE),""),"")</f>
        <v>Nej</v>
      </c>
      <c r="AN47" t="str">
        <f>IF(AM47="ja",VLOOKUP($B47,Miljö!$B$1:$J$479,MATCH("Typ av ursprungsspecificerad el   (Om inget värde anges används Nordisk residualmix, se inforuta) ()",Miljö!$B$1:$J$1,0),FALSE),IF(AM47="nej","Nordisk residualel",""))</f>
        <v>Nordisk residualel</v>
      </c>
      <c r="AO47">
        <f>IF(AM47="","",VLOOKUP($B47,Miljö!$B$1:$J$479,MATCH("Fossilandel för ursprungspecificerad el ()",Miljö!$B$1:$J$1,0),FALSE))</f>
        <v>0.47</v>
      </c>
      <c r="AP47">
        <f>IF(AM47="","",IFERROR(VLOOKUP($B47,Miljö!$B$1:$J$479,MATCH("Kärnkraftsandel för ursprungsspecificerad el ()",Miljö!$B$1:$J$1,0),FALSE)/1,0))</f>
        <v>0.48170000000000002</v>
      </c>
      <c r="AQ47">
        <f t="shared" si="1"/>
        <v>4.830000000000001E-2</v>
      </c>
      <c r="AS47" t="str">
        <f t="shared" si="2"/>
        <v>Nej</v>
      </c>
      <c r="AT47" t="str">
        <f>IF(AS47="ja",VLOOKUP($B47,Miljö!$B$1:$P$500,MATCH("Fossil andel i procent (%)",Miljö!$B$1:$P$1,0),FALSE)/100,"")</f>
        <v/>
      </c>
      <c r="AV47" t="str">
        <f t="shared" si="3"/>
        <v>Nej</v>
      </c>
      <c r="AW47" t="str">
        <f>IF(AV47="ja",VLOOKUP($B47,'Egen hetvattenprod'!$B$1:$AO$500,MATCH("Värmekälla till värmepumpar ()",'Egen hetvattenprod'!$B$1:$AO$1,0),FALSE),"")</f>
        <v/>
      </c>
      <c r="AY47" t="str">
        <f t="shared" si="4"/>
        <v>Nej</v>
      </c>
      <c r="AZ47" s="115" t="str">
        <f>IF($AY47="ja",(VLOOKUP($B47,'Egen hetvattenprod'!$B$1:$BX$550,MATCH(AZ$2,'Egen hetvattenprod'!$B$1:$BX$1,0),FALSE)+VLOOKUP($B47,Kraftvärmeprod!$B$1:$BX$550,MATCH(AZ$2,Kraftvärmeprod!$B$1:$BX$1,0),FALSE))/$AC47,"")</f>
        <v/>
      </c>
      <c r="BA47" s="115" t="str">
        <f>IF($AY47="ja",(VLOOKUP($B47,'Egen hetvattenprod'!$B$1:$BX$550,MATCH(BA$2,'Egen hetvattenprod'!$B$1:$BX$1,0),FALSE)+VLOOKUP($B47,Kraftvärmeprod!$B$1:$BX$550,MATCH(BA$2,Kraftvärmeprod!$B$1:$BX$1,0),FALSE))/$AC47,"")</f>
        <v/>
      </c>
      <c r="BB47" s="115" t="str">
        <f>IF($AY47="ja",(VLOOKUP($B47,'Egen hetvattenprod'!$B$1:$BX$550,MATCH(BB$2,'Egen hetvattenprod'!$B$1:$BX$1,0),FALSE)+VLOOKUP($B47,Kraftvärmeprod!$B$1:$BX$550,MATCH(BB$2,Kraftvärmeprod!$B$1:$BX$1,0),FALSE))/$AC47,"")</f>
        <v/>
      </c>
      <c r="BC47" s="115" t="str">
        <f>IF($AY47="ja",(VLOOKUP($B47,'Egen hetvattenprod'!$B$1:$BX$550,MATCH(BC$2,'Egen hetvattenprod'!$B$1:$BX$1,0),FALSE)+VLOOKUP($B47,Kraftvärmeprod!$B$1:$BX$550,MATCH(BC$2,Kraftvärmeprod!$B$1:$BX$1,0),FALSE))/$AC47,"")</f>
        <v/>
      </c>
      <c r="BD47" s="115" t="str">
        <f>IF($AY47="ja",(VLOOKUP($B47,'Egen hetvattenprod'!$B$1:$BX$550,MATCH(BD$2,'Egen hetvattenprod'!$B$1:$BX$1,0),FALSE)+VLOOKUP($B47,Kraftvärmeprod!$B$1:$BX$550,MATCH(BD$2,Kraftvärmeprod!$B$1:$BX$1,0),FALSE))/$AC47,"")</f>
        <v/>
      </c>
      <c r="BF47" t="str">
        <f t="shared" si="5"/>
        <v>Nej</v>
      </c>
      <c r="BG47" t="str">
        <f>IF($BF47="ja",VLOOKUP($B47,'Egen hetvattenprod'!$B$1:$BX$550,MATCH("Andelen klimatgaser med fossilt ursprung för avfall ()",'Egen hetvattenprod'!$B$1:$BX$1,0),FALSE),"")</f>
        <v/>
      </c>
      <c r="BH47" t="str">
        <f>IF($BF47="ja",VLOOKUP($B47,Kraftvärmeprod!$B$1:$BX$550,MATCH("Andelen klimatgaser med fossilt ursprung för avfall ()",Kraftvärmeprod!$B$1:$BX$1,0),FALSE),"")</f>
        <v/>
      </c>
      <c r="BI47" t="str">
        <f>IF($BF47="ja",VLOOKUP($B47,'Egen hetvattenprod'!$B$1:$BX$550,MATCH("Avfall (GWh)",'Egen hetvattenprod'!$B$1:$BX$1,0),FALSE),"")</f>
        <v/>
      </c>
      <c r="BJ47" t="str">
        <f>IF($BF47="ja",VLOOKUP($B47,'Slutlig allokering kvv'!$B$1:$BX$550,MATCH("Avfall (GWh)",'Slutlig allokering kvv'!$B$1:$BX$1,0),FALSE),"")</f>
        <v/>
      </c>
      <c r="BK47" t="str">
        <f>IF($BF47="ja",VLOOKUP($B47,'Köpt hetvatten'!$B$1:$BX$550,MATCH("Avfall i köpt hetvatten",'Köpt hetvatten'!$B$1:$BX$1,0),FALSE),"")</f>
        <v/>
      </c>
      <c r="BL47" t="str">
        <f>IF($BF47="ja",VLOOKUP($B47,'Egen hetvattenprod'!$B$1:$BX$550,MATCH("Värde enligt ovan. (%)",'Egen hetvattenprod'!$B$1:$BX$1,0),FALSE),"")</f>
        <v/>
      </c>
      <c r="BM47" t="str">
        <f>IF($BF47="ja",VLOOKUP($B47,Kraftvärmeprod!$B$1:$BX$550,MATCH("Värde enligt ovan. (%)",Kraftvärmeprod!$B$1:$BX$1,0),FALSE),"")</f>
        <v/>
      </c>
      <c r="BQ47" t="str">
        <f>IF($BF47="ja",VLOOKUP($B47,'Egen hetvattenprod'!$B$1:$BX$550,MATCH("Tillförd olja (fossil) vid avfallsförbränning (GWh)",'Egen hetvattenprod'!$B$1:$BX$1,0),FALSE),"")</f>
        <v/>
      </c>
      <c r="BR47" t="str">
        <f>IF($BF47="ja",VLOOKUP($B47,Kraftvärmeprod!$B$1:$BX$550,MATCH("Tillförd olja (fossil) vid avfallsförbränning (GWh)",Kraftvärmeprod!$B$1:$BX$1,0),FALSE),"")</f>
        <v/>
      </c>
    </row>
    <row r="48" spans="1:70">
      <c r="A48" t="s">
        <v>86</v>
      </c>
      <c r="B48" t="s">
        <v>87</v>
      </c>
      <c r="C48">
        <f>VLOOKUP($B48,'Tillförd energi'!$B$1:$AI$720,MATCH(C$2,'Tillförd energi'!$B$1:$AQ$1,0),FALSE)</f>
        <v>0</v>
      </c>
      <c r="D48">
        <f>VLOOKUP($B48,'Tillförd energi'!$B$1:$AI$720,MATCH(D$2,'Tillförd energi'!$B$1:$AQ$1,0),FALSE)</f>
        <v>0.21199999999999999</v>
      </c>
      <c r="E48">
        <f>VLOOKUP($B48,'Tillförd energi'!$B$1:$AI$720,MATCH(E$2,'Tillförd energi'!$B$1:$AQ$1,0),FALSE)</f>
        <v>0</v>
      </c>
      <c r="F48">
        <f>VLOOKUP($B48,'Tillförd energi'!$B$1:$AI$720,MATCH(F$2,'Tillförd energi'!$B$1:$AQ$1,0),FALSE)</f>
        <v>0</v>
      </c>
      <c r="G48">
        <f>VLOOKUP($B48,'Tillförd energi'!$B$1:$AI$720,MATCH(G$2,'Tillförd energi'!$B$1:$AQ$1,0),FALSE)</f>
        <v>0</v>
      </c>
      <c r="H48">
        <f>VLOOKUP($B48,'Tillförd energi'!$B$1:$AI$720,MATCH(H$2,'Tillförd energi'!$B$1:$AQ$1,0),FALSE)</f>
        <v>0</v>
      </c>
      <c r="I48">
        <f>VLOOKUP($B48,'Tillförd energi'!$B$1:$AI$720,MATCH(I$2,'Tillförd energi'!$B$1:$AQ$1,0),FALSE)</f>
        <v>0</v>
      </c>
      <c r="J48">
        <f>VLOOKUP($B48,'Tillförd energi'!$B$1:$AI$720,MATCH(J$2,'Tillförd energi'!$B$1:$AQ$1,0),FALSE)</f>
        <v>0</v>
      </c>
      <c r="K48">
        <f>VLOOKUP($B48,'Tillförd energi'!$B$1:$AI$720,MATCH(K$2,'Tillförd energi'!$B$1:$AQ$1,0),FALSE)</f>
        <v>0</v>
      </c>
      <c r="L48">
        <f>VLOOKUP($B48,'Tillförd energi'!$B$1:$AI$720,MATCH(L$2,'Tillförd energi'!$B$1:$AQ$1,0),FALSE)</f>
        <v>0</v>
      </c>
      <c r="M48">
        <f>VLOOKUP($B48,'Tillförd energi'!$B$1:$AI$720,MATCH(M$2,'Tillförd energi'!$B$1:$AQ$1,0),FALSE)</f>
        <v>0</v>
      </c>
      <c r="N48">
        <f>VLOOKUP($B48,'Tillförd energi'!$B$1:$AI$720,MATCH(N$2,'Tillförd energi'!$B$1:$AQ$1,0),FALSE)</f>
        <v>0</v>
      </c>
      <c r="O48">
        <f>VLOOKUP($B48,'Tillförd energi'!$B$1:$AI$720,MATCH(O$2,'Tillförd energi'!$B$1:$AQ$1,0),FALSE)</f>
        <v>0</v>
      </c>
      <c r="P48">
        <f>VLOOKUP($B48,'Tillförd energi'!$B$1:$AI$720,MATCH(P$2,'Tillförd energi'!$B$1:$AQ$1,0),FALSE)</f>
        <v>6.226</v>
      </c>
      <c r="Q48">
        <f>VLOOKUP($B48,'Tillförd energi'!$B$1:$AI$720,MATCH(Q$2,'Tillförd energi'!$B$1:$AQ$1,0),FALSE)</f>
        <v>0</v>
      </c>
      <c r="R48">
        <f>VLOOKUP($B48,'Tillförd energi'!$B$1:$AI$720,MATCH(R$2,'Tillförd energi'!$B$1:$AQ$1,0),FALSE)</f>
        <v>0</v>
      </c>
      <c r="S48">
        <f>VLOOKUP($B48,'Tillförd energi'!$B$1:$AI$720,MATCH(S$2,'Tillförd energi'!$B$1:$AQ$1,0),FALSE)</f>
        <v>0</v>
      </c>
      <c r="T48">
        <f>VLOOKUP($B48,'Tillförd energi'!$B$1:$AI$720,MATCH(T$2,'Tillförd energi'!$B$1:$AQ$1,0),FALSE)</f>
        <v>0</v>
      </c>
      <c r="U48">
        <f>VLOOKUP($B48,'Tillförd energi'!$B$1:$AI$720,MATCH(U$2,'Tillförd energi'!$B$1:$AQ$1,0),FALSE)</f>
        <v>0</v>
      </c>
      <c r="V48">
        <f>VLOOKUP($B48,'Tillförd energi'!$B$1:$AI$720,MATCH(V$2,'Tillförd energi'!$B$1:$AQ$1,0),FALSE)</f>
        <v>0</v>
      </c>
      <c r="W48">
        <f>VLOOKUP($B48,'Tillförd energi'!$B$1:$AI$720,MATCH(W$2,'Tillförd energi'!$B$1:$AQ$1,0),FALSE)</f>
        <v>0.68899999999999995</v>
      </c>
      <c r="X48">
        <f>VLOOKUP($B48,'Tillförd energi'!$B$1:$AI$720,MATCH(X$2,'Tillförd energi'!$B$1:$AQ$1,0),FALSE)</f>
        <v>0</v>
      </c>
      <c r="Y48">
        <f>VLOOKUP($B48,'Tillförd energi'!$B$1:$AI$720,MATCH(Y$2,'Tillförd energi'!$B$1:$AQ$1,0),FALSE)</f>
        <v>0</v>
      </c>
      <c r="Z48">
        <f>VLOOKUP($B48,'Tillförd energi'!$B$1:$AI$720,MATCH(Z$2,'Tillförd energi'!$B$1:$AQ$1,0),FALSE)</f>
        <v>0</v>
      </c>
      <c r="AA48">
        <f>VLOOKUP($B48,'Tillförd energi'!$B$1:$AI$720,MATCH(AA$2,'Tillförd energi'!$B$1:$AQ$1,0),FALSE)</f>
        <v>0</v>
      </c>
      <c r="AB48">
        <f>VLOOKUP($B48,'Tillförd energi'!$B$1:$AI$720,MATCH(AB$2,'Tillförd energi'!$B$1:$AQ$1,0),FALSE)</f>
        <v>0</v>
      </c>
      <c r="AC48">
        <f>VLOOKUP($B48,'Tillförd energi'!$B$1:$AI$720,MATCH(AC$2,'Tillförd energi'!$B$1:$AQ$1,0),FALSE)</f>
        <v>0</v>
      </c>
      <c r="AD48">
        <f>VLOOKUP($B48,'Tillförd energi'!$B$1:$AI$720,MATCH(AD$2,'Tillförd energi'!$B$1:$AQ$1,0),FALSE)</f>
        <v>0</v>
      </c>
      <c r="AE48">
        <f>VLOOKUP($B48,'Tillförd energi'!$B$1:$AI$720,MATCH(AE$2,'Tillförd energi'!$B$1:$AQ$1,0),FALSE)</f>
        <v>0</v>
      </c>
      <c r="AF48">
        <f>VLOOKUP($B48,'Tillförd energi'!$B$1:$AI$720,MATCH(AF$2,'Tillförd energi'!$B$1:$AQ$1,0),FALSE)</f>
        <v>0.125</v>
      </c>
      <c r="AG48">
        <f>IFERROR(VLOOKUP(B48,Miljö!$B$1:$AC$600,MATCH("Köpt mängd produktionsspecifik fjärrvärme:",Miljö!$B$1:$AC$1,0),FALSE)/1,0)</f>
        <v>0</v>
      </c>
      <c r="AI48">
        <f t="shared" si="0"/>
        <v>7.2519999999999998</v>
      </c>
      <c r="AJ48">
        <f>IF(ISERROR(1/VLOOKUP($B48,Leveranser!$B$1:$S$500,MATCH("såld värme (gwh)",Leveranser!$B$1:$S$1,0),FALSE)),"",VLOOKUP($B48,Leveranser!$B$1:$S$500,MATCH("såld värme (gwh)",Leveranser!$B$1:$S$1,0),FALSE))</f>
        <v>4.2590000000000003</v>
      </c>
      <c r="AM48" t="str">
        <f>IF(B48&lt;&gt;"",IF(VLOOKUP($B48,Totalt!$B$1:$AQ$554,MATCH("Kvalitetsgranskad:",Totalt!$B$1:$AQ$1,0),FALSE)="ja",VLOOKUP($B48,Miljö!$B$1:$AG$479,MATCH(AM$2,Miljö!$B$1:$AK$1,0),FALSE),""),"")</f>
        <v>Ja</v>
      </c>
      <c r="AN48" t="str">
        <f>IF(AM48="ja",VLOOKUP($B48,Miljö!$B$1:$J$479,MATCH("Typ av ursprungsspecificerad el   (Om inget värde anges används Nordisk residualmix, se inforuta) ()",Miljö!$B$1:$J$1,0),FALSE),IF(AM48="nej","Nordisk residualel",""))</f>
        <v>'C4 Energi 100% fossilfritt'</v>
      </c>
      <c r="AO48">
        <f>IF(AM48="","",VLOOKUP($B48,Miljö!$B$1:$J$479,MATCH("Fossilandel för ursprungspecificerad el ()",Miljö!$B$1:$J$1,0),FALSE))</f>
        <v>0</v>
      </c>
      <c r="AP48">
        <f>IF(AM48="","",IFERROR(VLOOKUP($B48,Miljö!$B$1:$J$479,MATCH("Kärnkraftsandel för ursprungsspecificerad el ()",Miljö!$B$1:$J$1,0),FALSE)/1,0))</f>
        <v>0</v>
      </c>
      <c r="AQ48">
        <f t="shared" si="1"/>
        <v>1</v>
      </c>
      <c r="AS48" t="str">
        <f t="shared" si="2"/>
        <v>Nej</v>
      </c>
      <c r="AT48" t="str">
        <f>IF(AS48="ja",VLOOKUP($B48,Miljö!$B$1:$P$500,MATCH("Fossil andel i procent (%)",Miljö!$B$1:$P$1,0),FALSE)/100,"")</f>
        <v/>
      </c>
      <c r="AV48" t="str">
        <f t="shared" si="3"/>
        <v>Nej</v>
      </c>
      <c r="AW48" t="str">
        <f>IF(AV48="ja",VLOOKUP($B48,'Egen hetvattenprod'!$B$1:$AO$500,MATCH("Värmekälla till värmepumpar ()",'Egen hetvattenprod'!$B$1:$AO$1,0),FALSE),"")</f>
        <v/>
      </c>
      <c r="AY48" t="str">
        <f t="shared" si="4"/>
        <v>Nej</v>
      </c>
      <c r="AZ48" s="115" t="str">
        <f>IF($AY48="ja",(VLOOKUP($B48,'Egen hetvattenprod'!$B$1:$BX$550,MATCH(AZ$2,'Egen hetvattenprod'!$B$1:$BX$1,0),FALSE)+VLOOKUP($B48,Kraftvärmeprod!$B$1:$BX$550,MATCH(AZ$2,Kraftvärmeprod!$B$1:$BX$1,0),FALSE))/$AC48,"")</f>
        <v/>
      </c>
      <c r="BA48" s="115" t="str">
        <f>IF($AY48="ja",(VLOOKUP($B48,'Egen hetvattenprod'!$B$1:$BX$550,MATCH(BA$2,'Egen hetvattenprod'!$B$1:$BX$1,0),FALSE)+VLOOKUP($B48,Kraftvärmeprod!$B$1:$BX$550,MATCH(BA$2,Kraftvärmeprod!$B$1:$BX$1,0),FALSE))/$AC48,"")</f>
        <v/>
      </c>
      <c r="BB48" s="115" t="str">
        <f>IF($AY48="ja",(VLOOKUP($B48,'Egen hetvattenprod'!$B$1:$BX$550,MATCH(BB$2,'Egen hetvattenprod'!$B$1:$BX$1,0),FALSE)+VLOOKUP($B48,Kraftvärmeprod!$B$1:$BX$550,MATCH(BB$2,Kraftvärmeprod!$B$1:$BX$1,0),FALSE))/$AC48,"")</f>
        <v/>
      </c>
      <c r="BC48" s="115" t="str">
        <f>IF($AY48="ja",(VLOOKUP($B48,'Egen hetvattenprod'!$B$1:$BX$550,MATCH(BC$2,'Egen hetvattenprod'!$B$1:$BX$1,0),FALSE)+VLOOKUP($B48,Kraftvärmeprod!$B$1:$BX$550,MATCH(BC$2,Kraftvärmeprod!$B$1:$BX$1,0),FALSE))/$AC48,"")</f>
        <v/>
      </c>
      <c r="BD48" s="115" t="str">
        <f>IF($AY48="ja",(VLOOKUP($B48,'Egen hetvattenprod'!$B$1:$BX$550,MATCH(BD$2,'Egen hetvattenprod'!$B$1:$BX$1,0),FALSE)+VLOOKUP($B48,Kraftvärmeprod!$B$1:$BX$550,MATCH(BD$2,Kraftvärmeprod!$B$1:$BX$1,0),FALSE))/$AC48,"")</f>
        <v/>
      </c>
      <c r="BF48" t="str">
        <f t="shared" si="5"/>
        <v>Nej</v>
      </c>
      <c r="BG48" t="str">
        <f>IF($BF48="ja",VLOOKUP($B48,'Egen hetvattenprod'!$B$1:$BX$550,MATCH("Andelen klimatgaser med fossilt ursprung för avfall ()",'Egen hetvattenprod'!$B$1:$BX$1,0),FALSE),"")</f>
        <v/>
      </c>
      <c r="BH48" t="str">
        <f>IF($BF48="ja",VLOOKUP($B48,Kraftvärmeprod!$B$1:$BX$550,MATCH("Andelen klimatgaser med fossilt ursprung för avfall ()",Kraftvärmeprod!$B$1:$BX$1,0),FALSE),"")</f>
        <v/>
      </c>
      <c r="BI48" t="str">
        <f>IF($BF48="ja",VLOOKUP($B48,'Egen hetvattenprod'!$B$1:$BX$550,MATCH("Avfall (GWh)",'Egen hetvattenprod'!$B$1:$BX$1,0),FALSE),"")</f>
        <v/>
      </c>
      <c r="BJ48" t="str">
        <f>IF($BF48="ja",VLOOKUP($B48,'Slutlig allokering kvv'!$B$1:$BX$550,MATCH("Avfall (GWh)",'Slutlig allokering kvv'!$B$1:$BX$1,0),FALSE),"")</f>
        <v/>
      </c>
      <c r="BK48" t="str">
        <f>IF($BF48="ja",VLOOKUP($B48,'Köpt hetvatten'!$B$1:$BX$550,MATCH("Avfall i köpt hetvatten",'Köpt hetvatten'!$B$1:$BX$1,0),FALSE),"")</f>
        <v/>
      </c>
      <c r="BL48" t="str">
        <f>IF($BF48="ja",VLOOKUP($B48,'Egen hetvattenprod'!$B$1:$BX$550,MATCH("Värde enligt ovan. (%)",'Egen hetvattenprod'!$B$1:$BX$1,0),FALSE),"")</f>
        <v/>
      </c>
      <c r="BM48" t="str">
        <f>IF($BF48="ja",VLOOKUP($B48,Kraftvärmeprod!$B$1:$BX$550,MATCH("Värde enligt ovan. (%)",Kraftvärmeprod!$B$1:$BX$1,0),FALSE),"")</f>
        <v/>
      </c>
      <c r="BQ48" t="str">
        <f>IF($BF48="ja",VLOOKUP($B48,'Egen hetvattenprod'!$B$1:$BX$550,MATCH("Tillförd olja (fossil) vid avfallsförbränning (GWh)",'Egen hetvattenprod'!$B$1:$BX$1,0),FALSE),"")</f>
        <v/>
      </c>
      <c r="BR48" t="str">
        <f>IF($BF48="ja",VLOOKUP($B48,Kraftvärmeprod!$B$1:$BX$550,MATCH("Tillförd olja (fossil) vid avfallsförbränning (GWh)",Kraftvärmeprod!$B$1:$BX$1,0),FALSE),"")</f>
        <v/>
      </c>
    </row>
    <row r="49" spans="1:70">
      <c r="A49" t="s">
        <v>86</v>
      </c>
      <c r="B49" t="s">
        <v>88</v>
      </c>
      <c r="C49">
        <f>VLOOKUP($B49,'Tillförd energi'!$B$1:$AI$720,MATCH(C$2,'Tillförd energi'!$B$1:$AQ$1,0),FALSE)</f>
        <v>0</v>
      </c>
      <c r="D49">
        <f>VLOOKUP($B49,'Tillförd energi'!$B$1:$AI$720,MATCH(D$2,'Tillförd energi'!$B$1:$AQ$1,0),FALSE)</f>
        <v>0.25701000000000002</v>
      </c>
      <c r="E49">
        <f>VLOOKUP($B49,'Tillförd energi'!$B$1:$AI$720,MATCH(E$2,'Tillförd energi'!$B$1:$AQ$1,0),FALSE)</f>
        <v>0</v>
      </c>
      <c r="F49">
        <f>VLOOKUP($B49,'Tillförd energi'!$B$1:$AI$720,MATCH(F$2,'Tillförd energi'!$B$1:$AQ$1,0),FALSE)</f>
        <v>0</v>
      </c>
      <c r="G49">
        <f>VLOOKUP($B49,'Tillförd energi'!$B$1:$AI$720,MATCH(G$2,'Tillförd energi'!$B$1:$AQ$1,0),FALSE)</f>
        <v>0</v>
      </c>
      <c r="H49">
        <f>VLOOKUP($B49,'Tillförd energi'!$B$1:$AI$720,MATCH(H$2,'Tillförd energi'!$B$1:$AQ$1,0),FALSE)</f>
        <v>0</v>
      </c>
      <c r="I49">
        <f>VLOOKUP($B49,'Tillförd energi'!$B$1:$AI$720,MATCH(I$2,'Tillförd energi'!$B$1:$AQ$1,0),FALSE)</f>
        <v>0</v>
      </c>
      <c r="J49">
        <f>VLOOKUP($B49,'Tillförd energi'!$B$1:$AI$720,MATCH(J$2,'Tillförd energi'!$B$1:$AQ$1,0),FALSE)</f>
        <v>12.2753</v>
      </c>
      <c r="K49">
        <f>VLOOKUP($B49,'Tillförd energi'!$B$1:$AI$720,MATCH(K$2,'Tillförd energi'!$B$1:$AQ$1,0),FALSE)</f>
        <v>0</v>
      </c>
      <c r="L49">
        <f>VLOOKUP($B49,'Tillförd energi'!$B$1:$AI$720,MATCH(L$2,'Tillförd energi'!$B$1:$AQ$1,0),FALSE)</f>
        <v>0</v>
      </c>
      <c r="M49">
        <f>VLOOKUP($B49,'Tillförd energi'!$B$1:$AI$720,MATCH(M$2,'Tillförd energi'!$B$1:$AQ$1,0),FALSE)</f>
        <v>21.149000000000001</v>
      </c>
      <c r="N49">
        <f>VLOOKUP($B49,'Tillförd energi'!$B$1:$AI$720,MATCH(N$2,'Tillförd energi'!$B$1:$AQ$1,0),FALSE)</f>
        <v>194.017</v>
      </c>
      <c r="O49">
        <f>VLOOKUP($B49,'Tillförd energi'!$B$1:$AI$720,MATCH(O$2,'Tillförd energi'!$B$1:$AQ$1,0),FALSE)</f>
        <v>0</v>
      </c>
      <c r="P49">
        <f>VLOOKUP($B49,'Tillförd energi'!$B$1:$AI$720,MATCH(P$2,'Tillförd energi'!$B$1:$AQ$1,0),FALSE)</f>
        <v>30.012899999999998</v>
      </c>
      <c r="Q49">
        <f>VLOOKUP($B49,'Tillförd energi'!$B$1:$AI$720,MATCH(Q$2,'Tillförd energi'!$B$1:$AQ$1,0),FALSE)</f>
        <v>0</v>
      </c>
      <c r="R49">
        <f>VLOOKUP($B49,'Tillförd energi'!$B$1:$AI$720,MATCH(R$2,'Tillförd energi'!$B$1:$AQ$1,0),FALSE)</f>
        <v>0</v>
      </c>
      <c r="S49">
        <f>VLOOKUP($B49,'Tillförd energi'!$B$1:$AI$720,MATCH(S$2,'Tillförd energi'!$B$1:$AQ$1,0),FALSE)</f>
        <v>0</v>
      </c>
      <c r="T49">
        <f>VLOOKUP($B49,'Tillförd energi'!$B$1:$AI$720,MATCH(T$2,'Tillförd energi'!$B$1:$AQ$1,0),FALSE)</f>
        <v>0</v>
      </c>
      <c r="U49">
        <f>VLOOKUP($B49,'Tillförd energi'!$B$1:$AI$720,MATCH(U$2,'Tillförd energi'!$B$1:$AQ$1,0),FALSE)</f>
        <v>0</v>
      </c>
      <c r="V49">
        <f>VLOOKUP($B49,'Tillförd energi'!$B$1:$AI$720,MATCH(V$2,'Tillförd energi'!$B$1:$AQ$1,0),FALSE)</f>
        <v>0</v>
      </c>
      <c r="W49">
        <f>VLOOKUP($B49,'Tillförd energi'!$B$1:$AI$720,MATCH(W$2,'Tillförd energi'!$B$1:$AQ$1,0),FALSE)</f>
        <v>17.954999999999998</v>
      </c>
      <c r="X49">
        <f>VLOOKUP($B49,'Tillförd energi'!$B$1:$AI$720,MATCH(X$2,'Tillförd energi'!$B$1:$AQ$1,0),FALSE)</f>
        <v>0</v>
      </c>
      <c r="Y49">
        <f>VLOOKUP($B49,'Tillförd energi'!$B$1:$AI$720,MATCH(Y$2,'Tillförd energi'!$B$1:$AQ$1,0),FALSE)</f>
        <v>0</v>
      </c>
      <c r="Z49">
        <f>VLOOKUP($B49,'Tillförd energi'!$B$1:$AI$720,MATCH(Z$2,'Tillförd energi'!$B$1:$AQ$1,0),FALSE)</f>
        <v>0</v>
      </c>
      <c r="AA49">
        <f>VLOOKUP($B49,'Tillförd energi'!$B$1:$AI$720,MATCH(AA$2,'Tillförd energi'!$B$1:$AQ$1,0),FALSE)</f>
        <v>0</v>
      </c>
      <c r="AB49">
        <f>VLOOKUP($B49,'Tillförd energi'!$B$1:$AI$720,MATCH(AB$2,'Tillförd energi'!$B$1:$AQ$1,0),FALSE)</f>
        <v>0</v>
      </c>
      <c r="AC49">
        <f>VLOOKUP($B49,'Tillförd energi'!$B$1:$AI$720,MATCH(AC$2,'Tillförd energi'!$B$1:$AQ$1,0),FALSE)</f>
        <v>76.114999999999995</v>
      </c>
      <c r="AD49">
        <f>VLOOKUP($B49,'Tillförd energi'!$B$1:$AI$720,MATCH(AD$2,'Tillförd energi'!$B$1:$AQ$1,0),FALSE)</f>
        <v>0.49299999999999999</v>
      </c>
      <c r="AE49">
        <f>VLOOKUP($B49,'Tillförd energi'!$B$1:$AI$720,MATCH(AE$2,'Tillförd energi'!$B$1:$AQ$1,0),FALSE)</f>
        <v>0</v>
      </c>
      <c r="AF49">
        <f>VLOOKUP($B49,'Tillförd energi'!$B$1:$AI$720,MATCH(AF$2,'Tillförd energi'!$B$1:$AQ$1,0),FALSE)</f>
        <v>11.4071</v>
      </c>
      <c r="AG49">
        <f>IFERROR(VLOOKUP(B49,Miljö!$B$1:$AC$600,MATCH("Köpt mängd produktionsspecifik fjärrvärme:",Miljö!$B$1:$AC$1,0),FALSE)/1,0)</f>
        <v>0</v>
      </c>
      <c r="AI49">
        <f t="shared" si="0"/>
        <v>363.68131</v>
      </c>
      <c r="AJ49">
        <f>IF(ISERROR(1/VLOOKUP($B49,Leveranser!$B$1:$S$500,MATCH("såld värme (gwh)",Leveranser!$B$1:$S$1,0),FALSE)),"",VLOOKUP($B49,Leveranser!$B$1:$S$500,MATCH("såld värme (gwh)",Leveranser!$B$1:$S$1,0),FALSE))</f>
        <v>316.29399999999998</v>
      </c>
      <c r="AM49" t="str">
        <f>IF(B49&lt;&gt;"",IF(VLOOKUP($B49,Totalt!$B$1:$AQ$554,MATCH("Kvalitetsgranskad:",Totalt!$B$1:$AQ$1,0),FALSE)="ja",VLOOKUP($B49,Miljö!$B$1:$AG$479,MATCH(AM$2,Miljö!$B$1:$AK$1,0),FALSE),""),"")</f>
        <v>Ja</v>
      </c>
      <c r="AN49" t="str">
        <f>IF(AM49="ja",VLOOKUP($B49,Miljö!$B$1:$J$479,MATCH("Typ av ursprungsspecificerad el   (Om inget värde anges används Nordisk residualmix, se inforuta) ()",Miljö!$B$1:$J$1,0),FALSE),IF(AM49="nej","Nordisk residualel",""))</f>
        <v>'Egenproducerad grön 100%'</v>
      </c>
      <c r="AO49">
        <f>IF(AM49="","",VLOOKUP($B49,Miljö!$B$1:$J$479,MATCH("Fossilandel för ursprungspecificerad el ()",Miljö!$B$1:$J$1,0),FALSE))</f>
        <v>0</v>
      </c>
      <c r="AP49">
        <f>IF(AM49="","",IFERROR(VLOOKUP($B49,Miljö!$B$1:$J$479,MATCH("Kärnkraftsandel för ursprungsspecificerad el ()",Miljö!$B$1:$J$1,0),FALSE)/1,0))</f>
        <v>0</v>
      </c>
      <c r="AQ49">
        <f t="shared" si="1"/>
        <v>1</v>
      </c>
      <c r="AS49" t="str">
        <f t="shared" si="2"/>
        <v>Nej</v>
      </c>
      <c r="AT49" t="str">
        <f>IF(AS49="ja",VLOOKUP($B49,Miljö!$B$1:$P$500,MATCH("Fossil andel i procent (%)",Miljö!$B$1:$P$1,0),FALSE)/100,"")</f>
        <v/>
      </c>
      <c r="AV49" t="str">
        <f t="shared" si="3"/>
        <v>Nej</v>
      </c>
      <c r="AW49" t="str">
        <f>IF(AV49="ja",VLOOKUP($B49,'Egen hetvattenprod'!$B$1:$AO$500,MATCH("Värmekälla till värmepumpar ()",'Egen hetvattenprod'!$B$1:$AO$1,0),FALSE),"")</f>
        <v/>
      </c>
      <c r="AY49" t="str">
        <f t="shared" si="4"/>
        <v>Ja</v>
      </c>
      <c r="AZ49" s="115">
        <f>IF($AY49="ja",(VLOOKUP($B49,'Egen hetvattenprod'!$B$1:$BX$550,MATCH(AZ$2,'Egen hetvattenprod'!$B$1:$BX$1,0),FALSE)+VLOOKUP($B49,Kraftvärmeprod!$B$1:$BX$550,MATCH(AZ$2,Kraftvärmeprod!$B$1:$BX$1,0),FALSE))/$AC49,"")</f>
        <v>1</v>
      </c>
      <c r="BA49" s="115">
        <f>IF($AY49="ja",(VLOOKUP($B49,'Egen hetvattenprod'!$B$1:$BX$550,MATCH(BA$2,'Egen hetvattenprod'!$B$1:$BX$1,0),FALSE)+VLOOKUP($B49,Kraftvärmeprod!$B$1:$BX$550,MATCH(BA$2,Kraftvärmeprod!$B$1:$BX$1,0),FALSE))/$AC49,"")</f>
        <v>0</v>
      </c>
      <c r="BB49" s="115">
        <f>IF($AY49="ja",(VLOOKUP($B49,'Egen hetvattenprod'!$B$1:$BX$550,MATCH(BB$2,'Egen hetvattenprod'!$B$1:$BX$1,0),FALSE)+VLOOKUP($B49,Kraftvärmeprod!$B$1:$BX$550,MATCH(BB$2,Kraftvärmeprod!$B$1:$BX$1,0),FALSE))/$AC49,"")</f>
        <v>0</v>
      </c>
      <c r="BC49" s="115">
        <f>IF($AY49="ja",(VLOOKUP($B49,'Egen hetvattenprod'!$B$1:$BX$550,MATCH(BC$2,'Egen hetvattenprod'!$B$1:$BX$1,0),FALSE)+VLOOKUP($B49,Kraftvärmeprod!$B$1:$BX$550,MATCH(BC$2,Kraftvärmeprod!$B$1:$BX$1,0),FALSE))/$AC49,"")</f>
        <v>0</v>
      </c>
      <c r="BD49" s="115">
        <f>IF($AY49="ja",(VLOOKUP($B49,'Egen hetvattenprod'!$B$1:$BX$550,MATCH(BD$2,'Egen hetvattenprod'!$B$1:$BX$1,0),FALSE)+VLOOKUP($B49,Kraftvärmeprod!$B$1:$BX$550,MATCH(BD$2,Kraftvärmeprod!$B$1:$BX$1,0),FALSE))/$AC49,"")</f>
        <v>0</v>
      </c>
      <c r="BF49" t="str">
        <f t="shared" si="5"/>
        <v>Nej</v>
      </c>
      <c r="BG49" t="str">
        <f>IF($BF49="ja",VLOOKUP($B49,'Egen hetvattenprod'!$B$1:$BX$550,MATCH("Andelen klimatgaser med fossilt ursprung för avfall ()",'Egen hetvattenprod'!$B$1:$BX$1,0),FALSE),"")</f>
        <v/>
      </c>
      <c r="BH49" t="str">
        <f>IF($BF49="ja",VLOOKUP($B49,Kraftvärmeprod!$B$1:$BX$550,MATCH("Andelen klimatgaser med fossilt ursprung för avfall ()",Kraftvärmeprod!$B$1:$BX$1,0),FALSE),"")</f>
        <v/>
      </c>
      <c r="BI49" t="str">
        <f>IF($BF49="ja",VLOOKUP($B49,'Egen hetvattenprod'!$B$1:$BX$550,MATCH("Avfall (GWh)",'Egen hetvattenprod'!$B$1:$BX$1,0),FALSE),"")</f>
        <v/>
      </c>
      <c r="BJ49" t="str">
        <f>IF($BF49="ja",VLOOKUP($B49,'Slutlig allokering kvv'!$B$1:$BX$550,MATCH("Avfall (GWh)",'Slutlig allokering kvv'!$B$1:$BX$1,0),FALSE),"")</f>
        <v/>
      </c>
      <c r="BK49" t="str">
        <f>IF($BF49="ja",VLOOKUP($B49,'Köpt hetvatten'!$B$1:$BX$550,MATCH("Avfall i köpt hetvatten",'Köpt hetvatten'!$B$1:$BX$1,0),FALSE),"")</f>
        <v/>
      </c>
      <c r="BL49" t="str">
        <f>IF($BF49="ja",VLOOKUP($B49,'Egen hetvattenprod'!$B$1:$BX$550,MATCH("Värde enligt ovan. (%)",'Egen hetvattenprod'!$B$1:$BX$1,0),FALSE),"")</f>
        <v/>
      </c>
      <c r="BM49" t="str">
        <f>IF($BF49="ja",VLOOKUP($B49,Kraftvärmeprod!$B$1:$BX$550,MATCH("Värde enligt ovan. (%)",Kraftvärmeprod!$B$1:$BX$1,0),FALSE),"")</f>
        <v/>
      </c>
      <c r="BQ49" t="str">
        <f>IF($BF49="ja",VLOOKUP($B49,'Egen hetvattenprod'!$B$1:$BX$550,MATCH("Tillförd olja (fossil) vid avfallsförbränning (GWh)",'Egen hetvattenprod'!$B$1:$BX$1,0),FALSE),"")</f>
        <v/>
      </c>
      <c r="BR49" t="str">
        <f>IF($BF49="ja",VLOOKUP($B49,Kraftvärmeprod!$B$1:$BX$550,MATCH("Tillförd olja (fossil) vid avfallsförbränning (GWh)",Kraftvärmeprod!$B$1:$BX$1,0),FALSE),"")</f>
        <v/>
      </c>
    </row>
    <row r="50" spans="1:70">
      <c r="A50" t="s">
        <v>89</v>
      </c>
      <c r="B50" t="s">
        <v>90</v>
      </c>
      <c r="C50">
        <f>VLOOKUP($B50,'Tillförd energi'!$B$1:$AI$720,MATCH(C$2,'Tillförd energi'!$B$1:$AQ$1,0),FALSE)</f>
        <v>0</v>
      </c>
      <c r="D50">
        <f>VLOOKUP($B50,'Tillförd energi'!$B$1:$AI$720,MATCH(D$2,'Tillförd energi'!$B$1:$AQ$1,0),FALSE)</f>
        <v>0</v>
      </c>
      <c r="E50">
        <f>VLOOKUP($B50,'Tillförd energi'!$B$1:$AI$720,MATCH(E$2,'Tillförd energi'!$B$1:$AQ$1,0),FALSE)</f>
        <v>0</v>
      </c>
      <c r="F50">
        <f>VLOOKUP($B50,'Tillförd energi'!$B$1:$AI$720,MATCH(F$2,'Tillförd energi'!$B$1:$AQ$1,0),FALSE)</f>
        <v>0</v>
      </c>
      <c r="G50">
        <f>VLOOKUP($B50,'Tillförd energi'!$B$1:$AI$720,MATCH(G$2,'Tillförd energi'!$B$1:$AQ$1,0),FALSE)</f>
        <v>0</v>
      </c>
      <c r="H50">
        <f>VLOOKUP($B50,'Tillförd energi'!$B$1:$AI$720,MATCH(H$2,'Tillförd energi'!$B$1:$AQ$1,0),FALSE)</f>
        <v>0</v>
      </c>
      <c r="I50">
        <f>VLOOKUP($B50,'Tillförd energi'!$B$1:$AI$720,MATCH(I$2,'Tillförd energi'!$B$1:$AQ$1,0),FALSE)</f>
        <v>0</v>
      </c>
      <c r="J50">
        <f>VLOOKUP($B50,'Tillförd energi'!$B$1:$AI$720,MATCH(J$2,'Tillförd energi'!$B$1:$AQ$1,0),FALSE)</f>
        <v>0</v>
      </c>
      <c r="K50">
        <f>VLOOKUP($B50,'Tillförd energi'!$B$1:$AI$720,MATCH(K$2,'Tillförd energi'!$B$1:$AQ$1,0),FALSE)</f>
        <v>0</v>
      </c>
      <c r="L50">
        <f>VLOOKUP($B50,'Tillförd energi'!$B$1:$AI$720,MATCH(L$2,'Tillförd energi'!$B$1:$AQ$1,0),FALSE)</f>
        <v>0</v>
      </c>
      <c r="M50">
        <f>VLOOKUP($B50,'Tillförd energi'!$B$1:$AI$720,MATCH(M$2,'Tillförd energi'!$B$1:$AQ$1,0),FALSE)</f>
        <v>11.54</v>
      </c>
      <c r="N50">
        <f>VLOOKUP($B50,'Tillförd energi'!$B$1:$AI$720,MATCH(N$2,'Tillförd energi'!$B$1:$AQ$1,0),FALSE)</f>
        <v>0.313</v>
      </c>
      <c r="O50">
        <f>VLOOKUP($B50,'Tillförd energi'!$B$1:$AI$720,MATCH(O$2,'Tillförd energi'!$B$1:$AQ$1,0),FALSE)</f>
        <v>1.56</v>
      </c>
      <c r="P50">
        <f>VLOOKUP($B50,'Tillförd energi'!$B$1:$AI$720,MATCH(P$2,'Tillförd energi'!$B$1:$AQ$1,0),FALSE)</f>
        <v>15.619</v>
      </c>
      <c r="Q50">
        <f>VLOOKUP($B50,'Tillförd energi'!$B$1:$AI$720,MATCH(Q$2,'Tillförd energi'!$B$1:$AQ$1,0),FALSE)</f>
        <v>0</v>
      </c>
      <c r="R50">
        <f>VLOOKUP($B50,'Tillförd energi'!$B$1:$AI$720,MATCH(R$2,'Tillförd energi'!$B$1:$AQ$1,0),FALSE)</f>
        <v>0</v>
      </c>
      <c r="S50">
        <f>VLOOKUP($B50,'Tillförd energi'!$B$1:$AI$720,MATCH(S$2,'Tillförd energi'!$B$1:$AQ$1,0),FALSE)</f>
        <v>6.0190000000000001</v>
      </c>
      <c r="T50">
        <f>VLOOKUP($B50,'Tillförd energi'!$B$1:$AI$720,MATCH(T$2,'Tillförd energi'!$B$1:$AQ$1,0),FALSE)</f>
        <v>0</v>
      </c>
      <c r="U50">
        <f>VLOOKUP($B50,'Tillförd energi'!$B$1:$AI$720,MATCH(U$2,'Tillförd energi'!$B$1:$AQ$1,0),FALSE)</f>
        <v>0</v>
      </c>
      <c r="V50">
        <f>VLOOKUP($B50,'Tillförd energi'!$B$1:$AI$720,MATCH(V$2,'Tillförd energi'!$B$1:$AQ$1,0),FALSE)</f>
        <v>0</v>
      </c>
      <c r="W50">
        <f>VLOOKUP($B50,'Tillförd energi'!$B$1:$AI$720,MATCH(W$2,'Tillförd energi'!$B$1:$AQ$1,0),FALSE)</f>
        <v>0</v>
      </c>
      <c r="X50">
        <f>VLOOKUP($B50,'Tillförd energi'!$B$1:$AI$720,MATCH(X$2,'Tillförd energi'!$B$1:$AQ$1,0),FALSE)</f>
        <v>0</v>
      </c>
      <c r="Y50">
        <f>VLOOKUP($B50,'Tillförd energi'!$B$1:$AI$720,MATCH(Y$2,'Tillförd energi'!$B$1:$AQ$1,0),FALSE)</f>
        <v>0</v>
      </c>
      <c r="Z50">
        <f>VLOOKUP($B50,'Tillförd energi'!$B$1:$AI$720,MATCH(Z$2,'Tillförd energi'!$B$1:$AQ$1,0),FALSE)</f>
        <v>0</v>
      </c>
      <c r="AA50">
        <f>VLOOKUP($B50,'Tillförd energi'!$B$1:$AI$720,MATCH(AA$2,'Tillförd energi'!$B$1:$AQ$1,0),FALSE)</f>
        <v>0</v>
      </c>
      <c r="AB50">
        <f>VLOOKUP($B50,'Tillförd energi'!$B$1:$AI$720,MATCH(AB$2,'Tillförd energi'!$B$1:$AQ$1,0),FALSE)</f>
        <v>0</v>
      </c>
      <c r="AC50">
        <f>VLOOKUP($B50,'Tillförd energi'!$B$1:$AI$720,MATCH(AC$2,'Tillförd energi'!$B$1:$AQ$1,0),FALSE)</f>
        <v>6.5750000000000002</v>
      </c>
      <c r="AD50">
        <f>VLOOKUP($B50,'Tillförd energi'!$B$1:$AI$720,MATCH(AD$2,'Tillförd energi'!$B$1:$AQ$1,0),FALSE)</f>
        <v>0</v>
      </c>
      <c r="AE50">
        <f>VLOOKUP($B50,'Tillförd energi'!$B$1:$AI$720,MATCH(AE$2,'Tillförd energi'!$B$1:$AQ$1,0),FALSE)</f>
        <v>0</v>
      </c>
      <c r="AF50">
        <f>VLOOKUP($B50,'Tillförd energi'!$B$1:$AI$720,MATCH(AF$2,'Tillförd energi'!$B$1:$AQ$1,0),FALSE)</f>
        <v>0.60199999999999998</v>
      </c>
      <c r="AG50">
        <f>IFERROR(VLOOKUP(B50,Miljö!$B$1:$AC$600,MATCH("Köpt mängd produktionsspecifik fjärrvärme:",Miljö!$B$1:$AC$1,0),FALSE)/1,0)</f>
        <v>0</v>
      </c>
      <c r="AI50">
        <f t="shared" si="0"/>
        <v>42.228000000000002</v>
      </c>
      <c r="AJ50">
        <f>IF(ISERROR(1/VLOOKUP($B50,Leveranser!$B$1:$S$500,MATCH("såld värme (gwh)",Leveranser!$B$1:$S$1,0),FALSE)),"",VLOOKUP($B50,Leveranser!$B$1:$S$500,MATCH("såld värme (gwh)",Leveranser!$B$1:$S$1,0),FALSE))</f>
        <v>31.303000000000001</v>
      </c>
      <c r="AM50" t="str">
        <f>IF(B50&lt;&gt;"",IF(VLOOKUP($B50,Totalt!$B$1:$AQ$554,MATCH("Kvalitetsgranskad:",Totalt!$B$1:$AQ$1,0),FALSE)="ja",VLOOKUP($B50,Miljö!$B$1:$AG$479,MATCH(AM$2,Miljö!$B$1:$AK$1,0),FALSE),""),"")</f>
        <v>Ja</v>
      </c>
      <c r="AN50" t="str">
        <f>IF(AM50="ja",VLOOKUP($B50,Miljö!$B$1:$J$479,MATCH("Typ av ursprungsspecificerad el   (Om inget värde anges används Nordisk residualmix, se inforuta) ()",Miljö!$B$1:$J$1,0),FALSE),IF(AM50="nej","Nordisk residualel",""))</f>
        <v>'Vattenkraft'</v>
      </c>
      <c r="AO50">
        <f>IF(AM50="","",VLOOKUP($B50,Miljö!$B$1:$J$479,MATCH("Fossilandel för ursprungspecificerad el ()",Miljö!$B$1:$J$1,0),FALSE))</f>
        <v>0</v>
      </c>
      <c r="AP50">
        <f>IF(AM50="","",IFERROR(VLOOKUP($B50,Miljö!$B$1:$J$479,MATCH("Kärnkraftsandel för ursprungsspecificerad el ()",Miljö!$B$1:$J$1,0),FALSE)/1,0))</f>
        <v>0</v>
      </c>
      <c r="AQ50">
        <f t="shared" si="1"/>
        <v>1</v>
      </c>
      <c r="AS50" t="str">
        <f t="shared" si="2"/>
        <v>Nej</v>
      </c>
      <c r="AT50" t="str">
        <f>IF(AS50="ja",VLOOKUP($B50,Miljö!$B$1:$P$500,MATCH("Fossil andel i procent (%)",Miljö!$B$1:$P$1,0),FALSE)/100,"")</f>
        <v/>
      </c>
      <c r="AV50" t="str">
        <f t="shared" si="3"/>
        <v>Nej</v>
      </c>
      <c r="AW50" t="str">
        <f>IF(AV50="ja",VLOOKUP($B50,'Egen hetvattenprod'!$B$1:$AO$500,MATCH("Värmekälla till värmepumpar ()",'Egen hetvattenprod'!$B$1:$AO$1,0),FALSE),"")</f>
        <v/>
      </c>
      <c r="AY50" t="str">
        <f t="shared" si="4"/>
        <v>Ja</v>
      </c>
      <c r="AZ50" s="115">
        <f>IF($AY50="ja",(VLOOKUP($B50,'Egen hetvattenprod'!$B$1:$BX$550,MATCH(AZ$2,'Egen hetvattenprod'!$B$1:$BX$1,0),FALSE)+VLOOKUP($B50,Kraftvärmeprod!$B$1:$BX$550,MATCH(AZ$2,Kraftvärmeprod!$B$1:$BX$1,0),FALSE))/$AC50,"")</f>
        <v>1</v>
      </c>
      <c r="BA50" s="115">
        <f>IF($AY50="ja",(VLOOKUP($B50,'Egen hetvattenprod'!$B$1:$BX$550,MATCH(BA$2,'Egen hetvattenprod'!$B$1:$BX$1,0),FALSE)+VLOOKUP($B50,Kraftvärmeprod!$B$1:$BX$550,MATCH(BA$2,Kraftvärmeprod!$B$1:$BX$1,0),FALSE))/$AC50,"")</f>
        <v>0</v>
      </c>
      <c r="BB50" s="115">
        <f>IF($AY50="ja",(VLOOKUP($B50,'Egen hetvattenprod'!$B$1:$BX$550,MATCH(BB$2,'Egen hetvattenprod'!$B$1:$BX$1,0),FALSE)+VLOOKUP($B50,Kraftvärmeprod!$B$1:$BX$550,MATCH(BB$2,Kraftvärmeprod!$B$1:$BX$1,0),FALSE))/$AC50,"")</f>
        <v>0</v>
      </c>
      <c r="BC50" s="115">
        <f>IF($AY50="ja",(VLOOKUP($B50,'Egen hetvattenprod'!$B$1:$BX$550,MATCH(BC$2,'Egen hetvattenprod'!$B$1:$BX$1,0),FALSE)+VLOOKUP($B50,Kraftvärmeprod!$B$1:$BX$550,MATCH(BC$2,Kraftvärmeprod!$B$1:$BX$1,0),FALSE))/$AC50,"")</f>
        <v>0</v>
      </c>
      <c r="BD50" s="115">
        <f>IF($AY50="ja",(VLOOKUP($B50,'Egen hetvattenprod'!$B$1:$BX$550,MATCH(BD$2,'Egen hetvattenprod'!$B$1:$BX$1,0),FALSE)+VLOOKUP($B50,Kraftvärmeprod!$B$1:$BX$550,MATCH(BD$2,Kraftvärmeprod!$B$1:$BX$1,0),FALSE))/$AC50,"")</f>
        <v>0</v>
      </c>
      <c r="BF50" t="str">
        <f t="shared" si="5"/>
        <v>Nej</v>
      </c>
      <c r="BG50" t="str">
        <f>IF($BF50="ja",VLOOKUP($B50,'Egen hetvattenprod'!$B$1:$BX$550,MATCH("Andelen klimatgaser med fossilt ursprung för avfall ()",'Egen hetvattenprod'!$B$1:$BX$1,0),FALSE),"")</f>
        <v/>
      </c>
      <c r="BH50" t="str">
        <f>IF($BF50="ja",VLOOKUP($B50,Kraftvärmeprod!$B$1:$BX$550,MATCH("Andelen klimatgaser med fossilt ursprung för avfall ()",Kraftvärmeprod!$B$1:$BX$1,0),FALSE),"")</f>
        <v/>
      </c>
      <c r="BI50" t="str">
        <f>IF($BF50="ja",VLOOKUP($B50,'Egen hetvattenprod'!$B$1:$BX$550,MATCH("Avfall (GWh)",'Egen hetvattenprod'!$B$1:$BX$1,0),FALSE),"")</f>
        <v/>
      </c>
      <c r="BJ50" t="str">
        <f>IF($BF50="ja",VLOOKUP($B50,'Slutlig allokering kvv'!$B$1:$BX$550,MATCH("Avfall (GWh)",'Slutlig allokering kvv'!$B$1:$BX$1,0),FALSE),"")</f>
        <v/>
      </c>
      <c r="BK50" t="str">
        <f>IF($BF50="ja",VLOOKUP($B50,'Köpt hetvatten'!$B$1:$BX$550,MATCH("Avfall i köpt hetvatten",'Köpt hetvatten'!$B$1:$BX$1,0),FALSE),"")</f>
        <v/>
      </c>
      <c r="BL50" t="str">
        <f>IF($BF50="ja",VLOOKUP($B50,'Egen hetvattenprod'!$B$1:$BX$550,MATCH("Värde enligt ovan. (%)",'Egen hetvattenprod'!$B$1:$BX$1,0),FALSE),"")</f>
        <v/>
      </c>
      <c r="BM50" t="str">
        <f>IF($BF50="ja",VLOOKUP($B50,Kraftvärmeprod!$B$1:$BX$550,MATCH("Värde enligt ovan. (%)",Kraftvärmeprod!$B$1:$BX$1,0),FALSE),"")</f>
        <v/>
      </c>
      <c r="BQ50" t="str">
        <f>IF($BF50="ja",VLOOKUP($B50,'Egen hetvattenprod'!$B$1:$BX$550,MATCH("Tillförd olja (fossil) vid avfallsförbränning (GWh)",'Egen hetvattenprod'!$B$1:$BX$1,0),FALSE),"")</f>
        <v/>
      </c>
      <c r="BR50" t="str">
        <f>IF($BF50="ja",VLOOKUP($B50,Kraftvärmeprod!$B$1:$BX$550,MATCH("Tillförd olja (fossil) vid avfallsförbränning (GWh)",Kraftvärmeprod!$B$1:$BX$1,0),FALSE),"")</f>
        <v/>
      </c>
    </row>
    <row r="51" spans="1:70">
      <c r="A51" t="s">
        <v>89</v>
      </c>
      <c r="B51" t="s">
        <v>91</v>
      </c>
      <c r="C51">
        <f>VLOOKUP($B51,'Tillförd energi'!$B$1:$AI$720,MATCH(C$2,'Tillförd energi'!$B$1:$AQ$1,0),FALSE)</f>
        <v>0</v>
      </c>
      <c r="D51">
        <f>VLOOKUP($B51,'Tillförd energi'!$B$1:$AI$720,MATCH(D$2,'Tillförd energi'!$B$1:$AQ$1,0),FALSE)</f>
        <v>4.0000000000000001E-3</v>
      </c>
      <c r="E51">
        <f>VLOOKUP($B51,'Tillförd energi'!$B$1:$AI$720,MATCH(E$2,'Tillförd energi'!$B$1:$AQ$1,0),FALSE)</f>
        <v>0</v>
      </c>
      <c r="F51">
        <f>VLOOKUP($B51,'Tillförd energi'!$B$1:$AI$720,MATCH(F$2,'Tillförd energi'!$B$1:$AQ$1,0),FALSE)</f>
        <v>0</v>
      </c>
      <c r="G51">
        <f>VLOOKUP($B51,'Tillförd energi'!$B$1:$AI$720,MATCH(G$2,'Tillförd energi'!$B$1:$AQ$1,0),FALSE)</f>
        <v>0</v>
      </c>
      <c r="H51">
        <f>VLOOKUP($B51,'Tillförd energi'!$B$1:$AI$720,MATCH(H$2,'Tillförd energi'!$B$1:$AQ$1,0),FALSE)</f>
        <v>0</v>
      </c>
      <c r="I51">
        <f>VLOOKUP($B51,'Tillförd energi'!$B$1:$AI$720,MATCH(I$2,'Tillförd energi'!$B$1:$AQ$1,0),FALSE)</f>
        <v>0</v>
      </c>
      <c r="J51">
        <f>VLOOKUP($B51,'Tillförd energi'!$B$1:$AI$720,MATCH(J$2,'Tillförd energi'!$B$1:$AQ$1,0),FALSE)</f>
        <v>0</v>
      </c>
      <c r="K51">
        <f>VLOOKUP($B51,'Tillförd energi'!$B$1:$AI$720,MATCH(K$2,'Tillförd energi'!$B$1:$AQ$1,0),FALSE)</f>
        <v>0</v>
      </c>
      <c r="L51">
        <f>VLOOKUP($B51,'Tillförd energi'!$B$1:$AI$720,MATCH(L$2,'Tillförd energi'!$B$1:$AQ$1,0),FALSE)</f>
        <v>0</v>
      </c>
      <c r="M51">
        <f>VLOOKUP($B51,'Tillförd energi'!$B$1:$AI$720,MATCH(M$2,'Tillförd energi'!$B$1:$AQ$1,0),FALSE)</f>
        <v>0</v>
      </c>
      <c r="N51">
        <f>VLOOKUP($B51,'Tillförd energi'!$B$1:$AI$720,MATCH(N$2,'Tillförd energi'!$B$1:$AQ$1,0),FALSE)</f>
        <v>0</v>
      </c>
      <c r="O51">
        <f>VLOOKUP($B51,'Tillförd energi'!$B$1:$AI$720,MATCH(O$2,'Tillförd energi'!$B$1:$AQ$1,0),FALSE)</f>
        <v>0</v>
      </c>
      <c r="P51">
        <f>VLOOKUP($B51,'Tillförd energi'!$B$1:$AI$720,MATCH(P$2,'Tillförd energi'!$B$1:$AQ$1,0),FALSE)</f>
        <v>0</v>
      </c>
      <c r="Q51">
        <f>VLOOKUP($B51,'Tillförd energi'!$B$1:$AI$720,MATCH(Q$2,'Tillförd energi'!$B$1:$AQ$1,0),FALSE)</f>
        <v>0</v>
      </c>
      <c r="R51">
        <f>VLOOKUP($B51,'Tillförd energi'!$B$1:$AI$720,MATCH(R$2,'Tillförd energi'!$B$1:$AQ$1,0),FALSE)</f>
        <v>1.6839999999999999</v>
      </c>
      <c r="S51">
        <f>VLOOKUP($B51,'Tillförd energi'!$B$1:$AI$720,MATCH(S$2,'Tillförd energi'!$B$1:$AQ$1,0),FALSE)</f>
        <v>0</v>
      </c>
      <c r="T51">
        <f>VLOOKUP($B51,'Tillförd energi'!$B$1:$AI$720,MATCH(T$2,'Tillförd energi'!$B$1:$AQ$1,0),FALSE)</f>
        <v>0</v>
      </c>
      <c r="U51">
        <f>VLOOKUP($B51,'Tillförd energi'!$B$1:$AI$720,MATCH(U$2,'Tillförd energi'!$B$1:$AQ$1,0),FALSE)</f>
        <v>0</v>
      </c>
      <c r="V51">
        <f>VLOOKUP($B51,'Tillförd energi'!$B$1:$AI$720,MATCH(V$2,'Tillförd energi'!$B$1:$AQ$1,0),FALSE)</f>
        <v>0</v>
      </c>
      <c r="W51">
        <f>VLOOKUP($B51,'Tillförd energi'!$B$1:$AI$720,MATCH(W$2,'Tillförd energi'!$B$1:$AQ$1,0),FALSE)</f>
        <v>0</v>
      </c>
      <c r="X51">
        <f>VLOOKUP($B51,'Tillförd energi'!$B$1:$AI$720,MATCH(X$2,'Tillförd energi'!$B$1:$AQ$1,0),FALSE)</f>
        <v>0</v>
      </c>
      <c r="Y51">
        <f>VLOOKUP($B51,'Tillförd energi'!$B$1:$AI$720,MATCH(Y$2,'Tillförd energi'!$B$1:$AQ$1,0),FALSE)</f>
        <v>0</v>
      </c>
      <c r="Z51">
        <f>VLOOKUP($B51,'Tillförd energi'!$B$1:$AI$720,MATCH(Z$2,'Tillförd energi'!$B$1:$AQ$1,0),FALSE)</f>
        <v>0</v>
      </c>
      <c r="AA51">
        <f>VLOOKUP($B51,'Tillförd energi'!$B$1:$AI$720,MATCH(AA$2,'Tillförd energi'!$B$1:$AQ$1,0),FALSE)</f>
        <v>0</v>
      </c>
      <c r="AB51">
        <f>VLOOKUP($B51,'Tillförd energi'!$B$1:$AI$720,MATCH(AB$2,'Tillförd energi'!$B$1:$AQ$1,0),FALSE)</f>
        <v>0</v>
      </c>
      <c r="AC51">
        <f>VLOOKUP($B51,'Tillförd energi'!$B$1:$AI$720,MATCH(AC$2,'Tillförd energi'!$B$1:$AQ$1,0),FALSE)</f>
        <v>0</v>
      </c>
      <c r="AD51">
        <f>VLOOKUP($B51,'Tillförd energi'!$B$1:$AI$720,MATCH(AD$2,'Tillförd energi'!$B$1:$AQ$1,0),FALSE)</f>
        <v>0</v>
      </c>
      <c r="AE51">
        <f>VLOOKUP($B51,'Tillförd energi'!$B$1:$AI$720,MATCH(AE$2,'Tillförd energi'!$B$1:$AQ$1,0),FALSE)</f>
        <v>0</v>
      </c>
      <c r="AF51">
        <f>VLOOKUP($B51,'Tillförd energi'!$B$1:$AI$720,MATCH(AF$2,'Tillförd energi'!$B$1:$AQ$1,0),FALSE)</f>
        <v>4.9000000000000002E-2</v>
      </c>
      <c r="AG51">
        <f>IFERROR(VLOOKUP(B51,Miljö!$B$1:$AC$600,MATCH("Köpt mängd produktionsspecifik fjärrvärme:",Miljö!$B$1:$AC$1,0),FALSE)/1,0)</f>
        <v>0</v>
      </c>
      <c r="AI51">
        <f t="shared" si="0"/>
        <v>1.7369999999999999</v>
      </c>
      <c r="AJ51">
        <f>IF(ISERROR(1/VLOOKUP($B51,Leveranser!$B$1:$S$500,MATCH("såld värme (gwh)",Leveranser!$B$1:$S$1,0),FALSE)),"",VLOOKUP($B51,Leveranser!$B$1:$S$500,MATCH("såld värme (gwh)",Leveranser!$B$1:$S$1,0),FALSE))</f>
        <v>1.27</v>
      </c>
      <c r="AM51" t="str">
        <f>IF(B51&lt;&gt;"",IF(VLOOKUP($B51,Totalt!$B$1:$AQ$554,MATCH("Kvalitetsgranskad:",Totalt!$B$1:$AQ$1,0),FALSE)="ja",VLOOKUP($B51,Miljö!$B$1:$AG$479,MATCH(AM$2,Miljö!$B$1:$AK$1,0),FALSE),""),"")</f>
        <v>Ja</v>
      </c>
      <c r="AN51" t="str">
        <f>IF(AM51="ja",VLOOKUP($B51,Miljö!$B$1:$J$479,MATCH("Typ av ursprungsspecificerad el   (Om inget värde anges används Nordisk residualmix, se inforuta) ()",Miljö!$B$1:$J$1,0),FALSE),IF(AM51="nej","Nordisk residualel",""))</f>
        <v>'Vattenkraft'</v>
      </c>
      <c r="AO51">
        <f>IF(AM51="","",VLOOKUP($B51,Miljö!$B$1:$J$479,MATCH("Fossilandel för ursprungspecificerad el ()",Miljö!$B$1:$J$1,0),FALSE))</f>
        <v>0.47</v>
      </c>
      <c r="AP51">
        <f>IF(AM51="","",IFERROR(VLOOKUP($B51,Miljö!$B$1:$J$479,MATCH("Kärnkraftsandel för ursprungsspecificerad el ()",Miljö!$B$1:$J$1,0),FALSE)/1,0))</f>
        <v>0</v>
      </c>
      <c r="AQ51">
        <f t="shared" si="1"/>
        <v>0.53</v>
      </c>
      <c r="AS51" t="str">
        <f t="shared" si="2"/>
        <v>Nej</v>
      </c>
      <c r="AT51" t="str">
        <f>IF(AS51="ja",VLOOKUP($B51,Miljö!$B$1:$P$500,MATCH("Fossil andel i procent (%)",Miljö!$B$1:$P$1,0),FALSE)/100,"")</f>
        <v/>
      </c>
      <c r="AV51" t="str">
        <f t="shared" si="3"/>
        <v>Nej</v>
      </c>
      <c r="AW51" t="str">
        <f>IF(AV51="ja",VLOOKUP($B51,'Egen hetvattenprod'!$B$1:$AO$500,MATCH("Värmekälla till värmepumpar ()",'Egen hetvattenprod'!$B$1:$AO$1,0),FALSE),"")</f>
        <v/>
      </c>
      <c r="AY51" t="str">
        <f t="shared" si="4"/>
        <v>Nej</v>
      </c>
      <c r="AZ51" s="115" t="str">
        <f>IF($AY51="ja",(VLOOKUP($B51,'Egen hetvattenprod'!$B$1:$BX$550,MATCH(AZ$2,'Egen hetvattenprod'!$B$1:$BX$1,0),FALSE)+VLOOKUP($B51,Kraftvärmeprod!$B$1:$BX$550,MATCH(AZ$2,Kraftvärmeprod!$B$1:$BX$1,0),FALSE))/$AC51,"")</f>
        <v/>
      </c>
      <c r="BA51" s="115" t="str">
        <f>IF($AY51="ja",(VLOOKUP($B51,'Egen hetvattenprod'!$B$1:$BX$550,MATCH(BA$2,'Egen hetvattenprod'!$B$1:$BX$1,0),FALSE)+VLOOKUP($B51,Kraftvärmeprod!$B$1:$BX$550,MATCH(BA$2,Kraftvärmeprod!$B$1:$BX$1,0),FALSE))/$AC51,"")</f>
        <v/>
      </c>
      <c r="BB51" s="115" t="str">
        <f>IF($AY51="ja",(VLOOKUP($B51,'Egen hetvattenprod'!$B$1:$BX$550,MATCH(BB$2,'Egen hetvattenprod'!$B$1:$BX$1,0),FALSE)+VLOOKUP($B51,Kraftvärmeprod!$B$1:$BX$550,MATCH(BB$2,Kraftvärmeprod!$B$1:$BX$1,0),FALSE))/$AC51,"")</f>
        <v/>
      </c>
      <c r="BC51" s="115" t="str">
        <f>IF($AY51="ja",(VLOOKUP($B51,'Egen hetvattenprod'!$B$1:$BX$550,MATCH(BC$2,'Egen hetvattenprod'!$B$1:$BX$1,0),FALSE)+VLOOKUP($B51,Kraftvärmeprod!$B$1:$BX$550,MATCH(BC$2,Kraftvärmeprod!$B$1:$BX$1,0),FALSE))/$AC51,"")</f>
        <v/>
      </c>
      <c r="BD51" s="115" t="str">
        <f>IF($AY51="ja",(VLOOKUP($B51,'Egen hetvattenprod'!$B$1:$BX$550,MATCH(BD$2,'Egen hetvattenprod'!$B$1:$BX$1,0),FALSE)+VLOOKUP($B51,Kraftvärmeprod!$B$1:$BX$550,MATCH(BD$2,Kraftvärmeprod!$B$1:$BX$1,0),FALSE))/$AC51,"")</f>
        <v/>
      </c>
      <c r="BF51" t="str">
        <f t="shared" si="5"/>
        <v>Nej</v>
      </c>
      <c r="BG51" t="str">
        <f>IF($BF51="ja",VLOOKUP($B51,'Egen hetvattenprod'!$B$1:$BX$550,MATCH("Andelen klimatgaser med fossilt ursprung för avfall ()",'Egen hetvattenprod'!$B$1:$BX$1,0),FALSE),"")</f>
        <v/>
      </c>
      <c r="BH51" t="str">
        <f>IF($BF51="ja",VLOOKUP($B51,Kraftvärmeprod!$B$1:$BX$550,MATCH("Andelen klimatgaser med fossilt ursprung för avfall ()",Kraftvärmeprod!$B$1:$BX$1,0),FALSE),"")</f>
        <v/>
      </c>
      <c r="BI51" t="str">
        <f>IF($BF51="ja",VLOOKUP($B51,'Egen hetvattenprod'!$B$1:$BX$550,MATCH("Avfall (GWh)",'Egen hetvattenprod'!$B$1:$BX$1,0),FALSE),"")</f>
        <v/>
      </c>
      <c r="BJ51" t="str">
        <f>IF($BF51="ja",VLOOKUP($B51,'Slutlig allokering kvv'!$B$1:$BX$550,MATCH("Avfall (GWh)",'Slutlig allokering kvv'!$B$1:$BX$1,0),FALSE),"")</f>
        <v/>
      </c>
      <c r="BK51" t="str">
        <f>IF($BF51="ja",VLOOKUP($B51,'Köpt hetvatten'!$B$1:$BX$550,MATCH("Avfall i köpt hetvatten",'Köpt hetvatten'!$B$1:$BX$1,0),FALSE),"")</f>
        <v/>
      </c>
      <c r="BL51" t="str">
        <f>IF($BF51="ja",VLOOKUP($B51,'Egen hetvattenprod'!$B$1:$BX$550,MATCH("Värde enligt ovan. (%)",'Egen hetvattenprod'!$B$1:$BX$1,0),FALSE),"")</f>
        <v/>
      </c>
      <c r="BM51" t="str">
        <f>IF($BF51="ja",VLOOKUP($B51,Kraftvärmeprod!$B$1:$BX$550,MATCH("Värde enligt ovan. (%)",Kraftvärmeprod!$B$1:$BX$1,0),FALSE),"")</f>
        <v/>
      </c>
      <c r="BQ51" t="str">
        <f>IF($BF51="ja",VLOOKUP($B51,'Egen hetvattenprod'!$B$1:$BX$550,MATCH("Tillförd olja (fossil) vid avfallsförbränning (GWh)",'Egen hetvattenprod'!$B$1:$BX$1,0),FALSE),"")</f>
        <v/>
      </c>
      <c r="BR51" t="str">
        <f>IF($BF51="ja",VLOOKUP($B51,Kraftvärmeprod!$B$1:$BX$550,MATCH("Tillförd olja (fossil) vid avfallsförbränning (GWh)",Kraftvärmeprod!$B$1:$BX$1,0),FALSE),"")</f>
        <v/>
      </c>
    </row>
    <row r="52" spans="1:70">
      <c r="A52" t="s">
        <v>89</v>
      </c>
      <c r="B52" t="s">
        <v>93</v>
      </c>
      <c r="C52">
        <f>VLOOKUP($B52,'Tillförd energi'!$B$1:$AI$720,MATCH(C$2,'Tillförd energi'!$B$1:$AQ$1,0),FALSE)</f>
        <v>0</v>
      </c>
      <c r="D52">
        <f>VLOOKUP($B52,'Tillförd energi'!$B$1:$AI$720,MATCH(D$2,'Tillförd energi'!$B$1:$AQ$1,0),FALSE)</f>
        <v>1.37E-2</v>
      </c>
      <c r="E52">
        <f>VLOOKUP($B52,'Tillförd energi'!$B$1:$AI$720,MATCH(E$2,'Tillförd energi'!$B$1:$AQ$1,0),FALSE)</f>
        <v>0</v>
      </c>
      <c r="F52">
        <f>VLOOKUP($B52,'Tillförd energi'!$B$1:$AI$720,MATCH(F$2,'Tillförd energi'!$B$1:$AQ$1,0),FALSE)</f>
        <v>0</v>
      </c>
      <c r="G52">
        <f>VLOOKUP($B52,'Tillförd energi'!$B$1:$AI$720,MATCH(G$2,'Tillförd energi'!$B$1:$AQ$1,0),FALSE)</f>
        <v>0</v>
      </c>
      <c r="H52">
        <f>VLOOKUP($B52,'Tillförd energi'!$B$1:$AI$720,MATCH(H$2,'Tillförd energi'!$B$1:$AQ$1,0),FALSE)</f>
        <v>0</v>
      </c>
      <c r="I52">
        <f>VLOOKUP($B52,'Tillförd energi'!$B$1:$AI$720,MATCH(I$2,'Tillförd energi'!$B$1:$AQ$1,0),FALSE)</f>
        <v>0</v>
      </c>
      <c r="J52">
        <f>VLOOKUP($B52,'Tillförd energi'!$B$1:$AI$720,MATCH(J$2,'Tillförd energi'!$B$1:$AQ$1,0),FALSE)</f>
        <v>0</v>
      </c>
      <c r="K52">
        <f>VLOOKUP($B52,'Tillförd energi'!$B$1:$AI$720,MATCH(K$2,'Tillförd energi'!$B$1:$AQ$1,0),FALSE)</f>
        <v>0</v>
      </c>
      <c r="L52">
        <f>VLOOKUP($B52,'Tillförd energi'!$B$1:$AI$720,MATCH(L$2,'Tillförd energi'!$B$1:$AQ$1,0),FALSE)</f>
        <v>0</v>
      </c>
      <c r="M52">
        <f>VLOOKUP($B52,'Tillförd energi'!$B$1:$AI$720,MATCH(M$2,'Tillförd energi'!$B$1:$AQ$1,0),FALSE)</f>
        <v>0</v>
      </c>
      <c r="N52">
        <f>VLOOKUP($B52,'Tillförd energi'!$B$1:$AI$720,MATCH(N$2,'Tillförd energi'!$B$1:$AQ$1,0),FALSE)</f>
        <v>0</v>
      </c>
      <c r="O52">
        <f>VLOOKUP($B52,'Tillförd energi'!$B$1:$AI$720,MATCH(O$2,'Tillförd energi'!$B$1:$AQ$1,0),FALSE)</f>
        <v>0</v>
      </c>
      <c r="P52">
        <f>VLOOKUP($B52,'Tillförd energi'!$B$1:$AI$720,MATCH(P$2,'Tillförd energi'!$B$1:$AQ$1,0),FALSE)</f>
        <v>0</v>
      </c>
      <c r="Q52">
        <f>VLOOKUP($B52,'Tillförd energi'!$B$1:$AI$720,MATCH(Q$2,'Tillförd energi'!$B$1:$AQ$1,0),FALSE)</f>
        <v>0</v>
      </c>
      <c r="R52">
        <f>VLOOKUP($B52,'Tillförd energi'!$B$1:$AI$720,MATCH(R$2,'Tillförd energi'!$B$1:$AQ$1,0),FALSE)</f>
        <v>0.71399999999999997</v>
      </c>
      <c r="S52">
        <f>VLOOKUP($B52,'Tillförd energi'!$B$1:$AI$720,MATCH(S$2,'Tillförd energi'!$B$1:$AQ$1,0),FALSE)</f>
        <v>0</v>
      </c>
      <c r="T52">
        <f>VLOOKUP($B52,'Tillförd energi'!$B$1:$AI$720,MATCH(T$2,'Tillförd energi'!$B$1:$AQ$1,0),FALSE)</f>
        <v>0</v>
      </c>
      <c r="U52">
        <f>VLOOKUP($B52,'Tillförd energi'!$B$1:$AI$720,MATCH(U$2,'Tillförd energi'!$B$1:$AQ$1,0),FALSE)</f>
        <v>0</v>
      </c>
      <c r="V52">
        <f>VLOOKUP($B52,'Tillförd energi'!$B$1:$AI$720,MATCH(V$2,'Tillförd energi'!$B$1:$AQ$1,0),FALSE)</f>
        <v>0</v>
      </c>
      <c r="W52">
        <f>VLOOKUP($B52,'Tillförd energi'!$B$1:$AI$720,MATCH(W$2,'Tillförd energi'!$B$1:$AQ$1,0),FALSE)</f>
        <v>0</v>
      </c>
      <c r="X52">
        <f>VLOOKUP($B52,'Tillförd energi'!$B$1:$AI$720,MATCH(X$2,'Tillförd energi'!$B$1:$AQ$1,0),FALSE)</f>
        <v>0</v>
      </c>
      <c r="Y52">
        <f>VLOOKUP($B52,'Tillförd energi'!$B$1:$AI$720,MATCH(Y$2,'Tillförd energi'!$B$1:$AQ$1,0),FALSE)</f>
        <v>0</v>
      </c>
      <c r="Z52">
        <f>VLOOKUP($B52,'Tillförd energi'!$B$1:$AI$720,MATCH(Z$2,'Tillförd energi'!$B$1:$AQ$1,0),FALSE)</f>
        <v>0</v>
      </c>
      <c r="AA52">
        <f>VLOOKUP($B52,'Tillförd energi'!$B$1:$AI$720,MATCH(AA$2,'Tillförd energi'!$B$1:$AQ$1,0),FALSE)</f>
        <v>0</v>
      </c>
      <c r="AB52">
        <f>VLOOKUP($B52,'Tillförd energi'!$B$1:$AI$720,MATCH(AB$2,'Tillförd energi'!$B$1:$AQ$1,0),FALSE)</f>
        <v>0</v>
      </c>
      <c r="AC52">
        <f>VLOOKUP($B52,'Tillförd energi'!$B$1:$AI$720,MATCH(AC$2,'Tillförd energi'!$B$1:$AQ$1,0),FALSE)</f>
        <v>0</v>
      </c>
      <c r="AD52">
        <f>VLOOKUP($B52,'Tillförd energi'!$B$1:$AI$720,MATCH(AD$2,'Tillförd energi'!$B$1:$AQ$1,0),FALSE)</f>
        <v>0</v>
      </c>
      <c r="AE52">
        <f>VLOOKUP($B52,'Tillförd energi'!$B$1:$AI$720,MATCH(AE$2,'Tillförd energi'!$B$1:$AQ$1,0),FALSE)</f>
        <v>0</v>
      </c>
      <c r="AF52">
        <f>VLOOKUP($B52,'Tillförd energi'!$B$1:$AI$720,MATCH(AF$2,'Tillförd energi'!$B$1:$AQ$1,0),FALSE)</f>
        <v>1.3259999999999999E-2</v>
      </c>
      <c r="AG52">
        <f>IFERROR(VLOOKUP(B52,Miljö!$B$1:$AC$600,MATCH("Köpt mängd produktionsspecifik fjärrvärme:",Miljö!$B$1:$AC$1,0),FALSE)/1,0)</f>
        <v>0</v>
      </c>
      <c r="AI52">
        <f t="shared" si="0"/>
        <v>0.74096000000000006</v>
      </c>
      <c r="AJ52">
        <f>IF(ISERROR(1/VLOOKUP($B52,Leveranser!$B$1:$S$500,MATCH("såld värme (gwh)",Leveranser!$B$1:$S$1,0),FALSE)),"",VLOOKUP($B52,Leveranser!$B$1:$S$500,MATCH("såld värme (gwh)",Leveranser!$B$1:$S$1,0),FALSE))</f>
        <v>0.442</v>
      </c>
      <c r="AM52" t="str">
        <f>IF(B52&lt;&gt;"",IF(VLOOKUP($B52,Totalt!$B$1:$AQ$554,MATCH("Kvalitetsgranskad:",Totalt!$B$1:$AQ$1,0),FALSE)="ja",VLOOKUP($B52,Miljö!$B$1:$AG$479,MATCH(AM$2,Miljö!$B$1:$AK$1,0),FALSE),""),"")</f>
        <v>Nej</v>
      </c>
      <c r="AN52" t="str">
        <f>IF(AM52="ja",VLOOKUP($B52,Miljö!$B$1:$J$479,MATCH("Typ av ursprungsspecificerad el   (Om inget värde anges används Nordisk residualmix, se inforuta) ()",Miljö!$B$1:$J$1,0),FALSE),IF(AM52="nej","Nordisk residualel",""))</f>
        <v>Nordisk residualel</v>
      </c>
      <c r="AO52">
        <f>IF(AM52="","",VLOOKUP($B52,Miljö!$B$1:$J$479,MATCH("Fossilandel för ursprungspecificerad el ()",Miljö!$B$1:$J$1,0),FALSE))</f>
        <v>0.47</v>
      </c>
      <c r="AP52">
        <f>IF(AM52="","",IFERROR(VLOOKUP($B52,Miljö!$B$1:$J$479,MATCH("Kärnkraftsandel för ursprungsspecificerad el ()",Miljö!$B$1:$J$1,0),FALSE)/1,0))</f>
        <v>0.48170000000000002</v>
      </c>
      <c r="AQ52">
        <f t="shared" si="1"/>
        <v>4.830000000000001E-2</v>
      </c>
      <c r="AS52" t="str">
        <f t="shared" si="2"/>
        <v>Nej</v>
      </c>
      <c r="AT52" t="str">
        <f>IF(AS52="ja",VLOOKUP($B52,Miljö!$B$1:$P$500,MATCH("Fossil andel i procent (%)",Miljö!$B$1:$P$1,0),FALSE)/100,"")</f>
        <v/>
      </c>
      <c r="AV52" t="str">
        <f t="shared" si="3"/>
        <v>Nej</v>
      </c>
      <c r="AW52" t="str">
        <f>IF(AV52="ja",VLOOKUP($B52,'Egen hetvattenprod'!$B$1:$AO$500,MATCH("Värmekälla till värmepumpar ()",'Egen hetvattenprod'!$B$1:$AO$1,0),FALSE),"")</f>
        <v/>
      </c>
      <c r="AY52" t="str">
        <f t="shared" si="4"/>
        <v>Nej</v>
      </c>
      <c r="AZ52" s="115" t="str">
        <f>IF($AY52="ja",(VLOOKUP($B52,'Egen hetvattenprod'!$B$1:$BX$550,MATCH(AZ$2,'Egen hetvattenprod'!$B$1:$BX$1,0),FALSE)+VLOOKUP($B52,Kraftvärmeprod!$B$1:$BX$550,MATCH(AZ$2,Kraftvärmeprod!$B$1:$BX$1,0),FALSE))/$AC52,"")</f>
        <v/>
      </c>
      <c r="BA52" s="115" t="str">
        <f>IF($AY52="ja",(VLOOKUP($B52,'Egen hetvattenprod'!$B$1:$BX$550,MATCH(BA$2,'Egen hetvattenprod'!$B$1:$BX$1,0),FALSE)+VLOOKUP($B52,Kraftvärmeprod!$B$1:$BX$550,MATCH(BA$2,Kraftvärmeprod!$B$1:$BX$1,0),FALSE))/$AC52,"")</f>
        <v/>
      </c>
      <c r="BB52" s="115" t="str">
        <f>IF($AY52="ja",(VLOOKUP($B52,'Egen hetvattenprod'!$B$1:$BX$550,MATCH(BB$2,'Egen hetvattenprod'!$B$1:$BX$1,0),FALSE)+VLOOKUP($B52,Kraftvärmeprod!$B$1:$BX$550,MATCH(BB$2,Kraftvärmeprod!$B$1:$BX$1,0),FALSE))/$AC52,"")</f>
        <v/>
      </c>
      <c r="BC52" s="115" t="str">
        <f>IF($AY52="ja",(VLOOKUP($B52,'Egen hetvattenprod'!$B$1:$BX$550,MATCH(BC$2,'Egen hetvattenprod'!$B$1:$BX$1,0),FALSE)+VLOOKUP($B52,Kraftvärmeprod!$B$1:$BX$550,MATCH(BC$2,Kraftvärmeprod!$B$1:$BX$1,0),FALSE))/$AC52,"")</f>
        <v/>
      </c>
      <c r="BD52" s="115" t="str">
        <f>IF($AY52="ja",(VLOOKUP($B52,'Egen hetvattenprod'!$B$1:$BX$550,MATCH(BD$2,'Egen hetvattenprod'!$B$1:$BX$1,0),FALSE)+VLOOKUP($B52,Kraftvärmeprod!$B$1:$BX$550,MATCH(BD$2,Kraftvärmeprod!$B$1:$BX$1,0),FALSE))/$AC52,"")</f>
        <v/>
      </c>
      <c r="BF52" t="str">
        <f t="shared" si="5"/>
        <v>Nej</v>
      </c>
      <c r="BG52" t="str">
        <f>IF($BF52="ja",VLOOKUP($B52,'Egen hetvattenprod'!$B$1:$BX$550,MATCH("Andelen klimatgaser med fossilt ursprung för avfall ()",'Egen hetvattenprod'!$B$1:$BX$1,0),FALSE),"")</f>
        <v/>
      </c>
      <c r="BH52" t="str">
        <f>IF($BF52="ja",VLOOKUP($B52,Kraftvärmeprod!$B$1:$BX$550,MATCH("Andelen klimatgaser med fossilt ursprung för avfall ()",Kraftvärmeprod!$B$1:$BX$1,0),FALSE),"")</f>
        <v/>
      </c>
      <c r="BI52" t="str">
        <f>IF($BF52="ja",VLOOKUP($B52,'Egen hetvattenprod'!$B$1:$BX$550,MATCH("Avfall (GWh)",'Egen hetvattenprod'!$B$1:$BX$1,0),FALSE),"")</f>
        <v/>
      </c>
      <c r="BJ52" t="str">
        <f>IF($BF52="ja",VLOOKUP($B52,'Slutlig allokering kvv'!$B$1:$BX$550,MATCH("Avfall (GWh)",'Slutlig allokering kvv'!$B$1:$BX$1,0),FALSE),"")</f>
        <v/>
      </c>
      <c r="BK52" t="str">
        <f>IF($BF52="ja",VLOOKUP($B52,'Köpt hetvatten'!$B$1:$BX$550,MATCH("Avfall i köpt hetvatten",'Köpt hetvatten'!$B$1:$BX$1,0),FALSE),"")</f>
        <v/>
      </c>
      <c r="BL52" t="str">
        <f>IF($BF52="ja",VLOOKUP($B52,'Egen hetvattenprod'!$B$1:$BX$550,MATCH("Värde enligt ovan. (%)",'Egen hetvattenprod'!$B$1:$BX$1,0),FALSE),"")</f>
        <v/>
      </c>
      <c r="BM52" t="str">
        <f>IF($BF52="ja",VLOOKUP($B52,Kraftvärmeprod!$B$1:$BX$550,MATCH("Värde enligt ovan. (%)",Kraftvärmeprod!$B$1:$BX$1,0),FALSE),"")</f>
        <v/>
      </c>
      <c r="BQ52" t="str">
        <f>IF($BF52="ja",VLOOKUP($B52,'Egen hetvattenprod'!$B$1:$BX$550,MATCH("Tillförd olja (fossil) vid avfallsförbränning (GWh)",'Egen hetvattenprod'!$B$1:$BX$1,0),FALSE),"")</f>
        <v/>
      </c>
      <c r="BR52" t="str">
        <f>IF($BF52="ja",VLOOKUP($B52,Kraftvärmeprod!$B$1:$BX$550,MATCH("Tillförd olja (fossil) vid avfallsförbränning (GWh)",Kraftvärmeprod!$B$1:$BX$1,0),FALSE),"")</f>
        <v/>
      </c>
    </row>
    <row r="53" spans="1:70">
      <c r="A53" t="s">
        <v>94</v>
      </c>
      <c r="B53" t="s">
        <v>95</v>
      </c>
      <c r="C53">
        <f>VLOOKUP($B53,'Tillförd energi'!$B$1:$AI$720,MATCH(C$2,'Tillförd energi'!$B$1:$AQ$1,0),FALSE)</f>
        <v>0</v>
      </c>
      <c r="D53">
        <f>VLOOKUP($B53,'Tillförd energi'!$B$1:$AI$720,MATCH(D$2,'Tillförd energi'!$B$1:$AQ$1,0),FALSE)</f>
        <v>0.46</v>
      </c>
      <c r="E53">
        <f>VLOOKUP($B53,'Tillförd energi'!$B$1:$AI$720,MATCH(E$2,'Tillförd energi'!$B$1:$AQ$1,0),FALSE)</f>
        <v>0</v>
      </c>
      <c r="F53">
        <f>VLOOKUP($B53,'Tillförd energi'!$B$1:$AI$720,MATCH(F$2,'Tillförd energi'!$B$1:$AQ$1,0),FALSE)</f>
        <v>0</v>
      </c>
      <c r="G53">
        <f>VLOOKUP($B53,'Tillförd energi'!$B$1:$AI$720,MATCH(G$2,'Tillförd energi'!$B$1:$AQ$1,0),FALSE)</f>
        <v>0</v>
      </c>
      <c r="H53">
        <f>VLOOKUP($B53,'Tillförd energi'!$B$1:$AI$720,MATCH(H$2,'Tillförd energi'!$B$1:$AQ$1,0),FALSE)</f>
        <v>0</v>
      </c>
      <c r="I53">
        <f>VLOOKUP($B53,'Tillförd energi'!$B$1:$AI$720,MATCH(I$2,'Tillförd energi'!$B$1:$AQ$1,0),FALSE)</f>
        <v>0</v>
      </c>
      <c r="J53">
        <f>VLOOKUP($B53,'Tillförd energi'!$B$1:$AI$720,MATCH(J$2,'Tillförd energi'!$B$1:$AQ$1,0),FALSE)</f>
        <v>0</v>
      </c>
      <c r="K53">
        <f>VLOOKUP($B53,'Tillförd energi'!$B$1:$AI$720,MATCH(K$2,'Tillförd energi'!$B$1:$AQ$1,0),FALSE)</f>
        <v>0</v>
      </c>
      <c r="L53">
        <f>VLOOKUP($B53,'Tillförd energi'!$B$1:$AI$720,MATCH(L$2,'Tillförd energi'!$B$1:$AQ$1,0),FALSE)</f>
        <v>0</v>
      </c>
      <c r="M53">
        <f>VLOOKUP($B53,'Tillförd energi'!$B$1:$AI$720,MATCH(M$2,'Tillförd energi'!$B$1:$AQ$1,0),FALSE)</f>
        <v>0</v>
      </c>
      <c r="N53">
        <f>VLOOKUP($B53,'Tillförd energi'!$B$1:$AI$720,MATCH(N$2,'Tillförd energi'!$B$1:$AQ$1,0),FALSE)</f>
        <v>0</v>
      </c>
      <c r="O53">
        <f>VLOOKUP($B53,'Tillförd energi'!$B$1:$AI$720,MATCH(O$2,'Tillförd energi'!$B$1:$AQ$1,0),FALSE)</f>
        <v>0</v>
      </c>
      <c r="P53">
        <f>VLOOKUP($B53,'Tillförd energi'!$B$1:$AI$720,MATCH(P$2,'Tillförd energi'!$B$1:$AQ$1,0),FALSE)</f>
        <v>23.9</v>
      </c>
      <c r="Q53">
        <f>VLOOKUP($B53,'Tillförd energi'!$B$1:$AI$720,MATCH(Q$2,'Tillförd energi'!$B$1:$AQ$1,0),FALSE)</f>
        <v>0</v>
      </c>
      <c r="R53">
        <f>VLOOKUP($B53,'Tillförd energi'!$B$1:$AI$720,MATCH(R$2,'Tillförd energi'!$B$1:$AQ$1,0),FALSE)</f>
        <v>5</v>
      </c>
      <c r="S53">
        <f>VLOOKUP($B53,'Tillförd energi'!$B$1:$AI$720,MATCH(S$2,'Tillförd energi'!$B$1:$AQ$1,0),FALSE)</f>
        <v>0</v>
      </c>
      <c r="T53">
        <f>VLOOKUP($B53,'Tillförd energi'!$B$1:$AI$720,MATCH(T$2,'Tillförd energi'!$B$1:$AQ$1,0),FALSE)</f>
        <v>0</v>
      </c>
      <c r="U53">
        <f>VLOOKUP($B53,'Tillförd energi'!$B$1:$AI$720,MATCH(U$2,'Tillförd energi'!$B$1:$AQ$1,0),FALSE)</f>
        <v>0</v>
      </c>
      <c r="V53">
        <f>VLOOKUP($B53,'Tillförd energi'!$B$1:$AI$720,MATCH(V$2,'Tillförd energi'!$B$1:$AQ$1,0),FALSE)</f>
        <v>0</v>
      </c>
      <c r="W53">
        <f>VLOOKUP($B53,'Tillförd energi'!$B$1:$AI$720,MATCH(W$2,'Tillförd energi'!$B$1:$AQ$1,0),FALSE)</f>
        <v>1.01</v>
      </c>
      <c r="X53">
        <f>VLOOKUP($B53,'Tillförd energi'!$B$1:$AI$720,MATCH(X$2,'Tillförd energi'!$B$1:$AQ$1,0),FALSE)</f>
        <v>0</v>
      </c>
      <c r="Y53">
        <f>VLOOKUP($B53,'Tillförd energi'!$B$1:$AI$720,MATCH(Y$2,'Tillförd energi'!$B$1:$AQ$1,0),FALSE)</f>
        <v>0</v>
      </c>
      <c r="Z53">
        <f>VLOOKUP($B53,'Tillförd energi'!$B$1:$AI$720,MATCH(Z$2,'Tillförd energi'!$B$1:$AQ$1,0),FALSE)</f>
        <v>0</v>
      </c>
      <c r="AA53">
        <f>VLOOKUP($B53,'Tillförd energi'!$B$1:$AI$720,MATCH(AA$2,'Tillförd energi'!$B$1:$AQ$1,0),FALSE)</f>
        <v>0</v>
      </c>
      <c r="AB53">
        <f>VLOOKUP($B53,'Tillförd energi'!$B$1:$AI$720,MATCH(AB$2,'Tillförd energi'!$B$1:$AQ$1,0),FALSE)</f>
        <v>0</v>
      </c>
      <c r="AC53">
        <f>VLOOKUP($B53,'Tillförd energi'!$B$1:$AI$720,MATCH(AC$2,'Tillförd energi'!$B$1:$AQ$1,0),FALSE)</f>
        <v>0</v>
      </c>
      <c r="AD53">
        <f>VLOOKUP($B53,'Tillförd energi'!$B$1:$AI$720,MATCH(AD$2,'Tillförd energi'!$B$1:$AQ$1,0),FALSE)</f>
        <v>9.5990000000000002</v>
      </c>
      <c r="AE53">
        <f>VLOOKUP($B53,'Tillförd energi'!$B$1:$AI$720,MATCH(AE$2,'Tillförd energi'!$B$1:$AQ$1,0),FALSE)</f>
        <v>0</v>
      </c>
      <c r="AF53">
        <f>VLOOKUP($B53,'Tillförd energi'!$B$1:$AI$720,MATCH(AF$2,'Tillförd energi'!$B$1:$AQ$1,0),FALSE)</f>
        <v>0.9</v>
      </c>
      <c r="AG53">
        <f>IFERROR(VLOOKUP(B53,Miljö!$B$1:$AC$600,MATCH("Köpt mängd produktionsspecifik fjärrvärme:",Miljö!$B$1:$AC$1,0),FALSE)/1,0)</f>
        <v>0</v>
      </c>
      <c r="AI53">
        <f t="shared" si="0"/>
        <v>40.869</v>
      </c>
      <c r="AJ53">
        <f>IF(ISERROR(1/VLOOKUP($B53,Leveranser!$B$1:$S$500,MATCH("såld värme (gwh)",Leveranser!$B$1:$S$1,0),FALSE)),"",VLOOKUP($B53,Leveranser!$B$1:$S$500,MATCH("såld värme (gwh)",Leveranser!$B$1:$S$1,0),FALSE))</f>
        <v>30</v>
      </c>
      <c r="AM53" t="str">
        <f>IF(B53&lt;&gt;"",IF(VLOOKUP($B53,Totalt!$B$1:$AQ$554,MATCH("Kvalitetsgranskad:",Totalt!$B$1:$AQ$1,0),FALSE)="ja",VLOOKUP($B53,Miljö!$B$1:$AG$479,MATCH(AM$2,Miljö!$B$1:$AK$1,0),FALSE),""),"")</f>
        <v>Ja</v>
      </c>
      <c r="AN53" t="str">
        <f>IF(AM53="ja",VLOOKUP($B53,Miljö!$B$1:$J$479,MATCH("Typ av ursprungsspecificerad el   (Om inget värde anges används Nordisk residualmix, se inforuta) ()",Miljö!$B$1:$J$1,0),FALSE),IF(AM53="nej","Nordisk residualel",""))</f>
        <v>'Biokraft och Nordisk residualmix'</v>
      </c>
      <c r="AO53">
        <f>IF(AM53="","",VLOOKUP($B53,Miljö!$B$1:$J$479,MATCH("Fossilandel för ursprungspecificerad el ()",Miljö!$B$1:$J$1,0),FALSE))</f>
        <v>0.47</v>
      </c>
      <c r="AP53">
        <f>IF(AM53="","",IFERROR(VLOOKUP($B53,Miljö!$B$1:$J$479,MATCH("Kärnkraftsandel för ursprungsspecificerad el ()",Miljö!$B$1:$J$1,0),FALSE)/1,0))</f>
        <v>0.48170000000000002</v>
      </c>
      <c r="AQ53">
        <f t="shared" si="1"/>
        <v>4.830000000000001E-2</v>
      </c>
      <c r="AS53" t="str">
        <f t="shared" si="2"/>
        <v>Nej</v>
      </c>
      <c r="AT53" t="str">
        <f>IF(AS53="ja",VLOOKUP($B53,Miljö!$B$1:$P$500,MATCH("Fossil andel i procent (%)",Miljö!$B$1:$P$1,0),FALSE)/100,"")</f>
        <v/>
      </c>
      <c r="AV53" t="str">
        <f t="shared" si="3"/>
        <v>Nej</v>
      </c>
      <c r="AW53" t="str">
        <f>IF(AV53="ja",VLOOKUP($B53,'Egen hetvattenprod'!$B$1:$AO$500,MATCH("Värmekälla till värmepumpar ()",'Egen hetvattenprod'!$B$1:$AO$1,0),FALSE),"")</f>
        <v/>
      </c>
      <c r="AY53" t="str">
        <f t="shared" si="4"/>
        <v>Nej</v>
      </c>
      <c r="AZ53" s="115" t="str">
        <f>IF($AY53="ja",(VLOOKUP($B53,'Egen hetvattenprod'!$B$1:$BX$550,MATCH(AZ$2,'Egen hetvattenprod'!$B$1:$BX$1,0),FALSE)+VLOOKUP($B53,Kraftvärmeprod!$B$1:$BX$550,MATCH(AZ$2,Kraftvärmeprod!$B$1:$BX$1,0),FALSE))/$AC53,"")</f>
        <v/>
      </c>
      <c r="BA53" s="115" t="str">
        <f>IF($AY53="ja",(VLOOKUP($B53,'Egen hetvattenprod'!$B$1:$BX$550,MATCH(BA$2,'Egen hetvattenprod'!$B$1:$BX$1,0),FALSE)+VLOOKUP($B53,Kraftvärmeprod!$B$1:$BX$550,MATCH(BA$2,Kraftvärmeprod!$B$1:$BX$1,0),FALSE))/$AC53,"")</f>
        <v/>
      </c>
      <c r="BB53" s="115" t="str">
        <f>IF($AY53="ja",(VLOOKUP($B53,'Egen hetvattenprod'!$B$1:$BX$550,MATCH(BB$2,'Egen hetvattenprod'!$B$1:$BX$1,0),FALSE)+VLOOKUP($B53,Kraftvärmeprod!$B$1:$BX$550,MATCH(BB$2,Kraftvärmeprod!$B$1:$BX$1,0),FALSE))/$AC53,"")</f>
        <v/>
      </c>
      <c r="BC53" s="115" t="str">
        <f>IF($AY53="ja",(VLOOKUP($B53,'Egen hetvattenprod'!$B$1:$BX$550,MATCH(BC$2,'Egen hetvattenprod'!$B$1:$BX$1,0),FALSE)+VLOOKUP($B53,Kraftvärmeprod!$B$1:$BX$550,MATCH(BC$2,Kraftvärmeprod!$B$1:$BX$1,0),FALSE))/$AC53,"")</f>
        <v/>
      </c>
      <c r="BD53" s="115" t="str">
        <f>IF($AY53="ja",(VLOOKUP($B53,'Egen hetvattenprod'!$B$1:$BX$550,MATCH(BD$2,'Egen hetvattenprod'!$B$1:$BX$1,0),FALSE)+VLOOKUP($B53,Kraftvärmeprod!$B$1:$BX$550,MATCH(BD$2,Kraftvärmeprod!$B$1:$BX$1,0),FALSE))/$AC53,"")</f>
        <v/>
      </c>
      <c r="BF53" t="str">
        <f t="shared" si="5"/>
        <v>Nej</v>
      </c>
      <c r="BG53" t="str">
        <f>IF($BF53="ja",VLOOKUP($B53,'Egen hetvattenprod'!$B$1:$BX$550,MATCH("Andelen klimatgaser med fossilt ursprung för avfall ()",'Egen hetvattenprod'!$B$1:$BX$1,0),FALSE),"")</f>
        <v/>
      </c>
      <c r="BH53" t="str">
        <f>IF($BF53="ja",VLOOKUP($B53,Kraftvärmeprod!$B$1:$BX$550,MATCH("Andelen klimatgaser med fossilt ursprung för avfall ()",Kraftvärmeprod!$B$1:$BX$1,0),FALSE),"")</f>
        <v/>
      </c>
      <c r="BI53" t="str">
        <f>IF($BF53="ja",VLOOKUP($B53,'Egen hetvattenprod'!$B$1:$BX$550,MATCH("Avfall (GWh)",'Egen hetvattenprod'!$B$1:$BX$1,0),FALSE),"")</f>
        <v/>
      </c>
      <c r="BJ53" t="str">
        <f>IF($BF53="ja",VLOOKUP($B53,'Slutlig allokering kvv'!$B$1:$BX$550,MATCH("Avfall (GWh)",'Slutlig allokering kvv'!$B$1:$BX$1,0),FALSE),"")</f>
        <v/>
      </c>
      <c r="BK53" t="str">
        <f>IF($BF53="ja",VLOOKUP($B53,'Köpt hetvatten'!$B$1:$BX$550,MATCH("Avfall i köpt hetvatten",'Köpt hetvatten'!$B$1:$BX$1,0),FALSE),"")</f>
        <v/>
      </c>
      <c r="BL53" t="str">
        <f>IF($BF53="ja",VLOOKUP($B53,'Egen hetvattenprod'!$B$1:$BX$550,MATCH("Värde enligt ovan. (%)",'Egen hetvattenprod'!$B$1:$BX$1,0),FALSE),"")</f>
        <v/>
      </c>
      <c r="BM53" t="str">
        <f>IF($BF53="ja",VLOOKUP($B53,Kraftvärmeprod!$B$1:$BX$550,MATCH("Värde enligt ovan. (%)",Kraftvärmeprod!$B$1:$BX$1,0),FALSE),"")</f>
        <v/>
      </c>
      <c r="BQ53" t="str">
        <f>IF($BF53="ja",VLOOKUP($B53,'Egen hetvattenprod'!$B$1:$BX$550,MATCH("Tillförd olja (fossil) vid avfallsförbränning (GWh)",'Egen hetvattenprod'!$B$1:$BX$1,0),FALSE),"")</f>
        <v/>
      </c>
      <c r="BR53" t="str">
        <f>IF($BF53="ja",VLOOKUP($B53,Kraftvärmeprod!$B$1:$BX$550,MATCH("Tillförd olja (fossil) vid avfallsförbränning (GWh)",Kraftvärmeprod!$B$1:$BX$1,0),FALSE),"")</f>
        <v/>
      </c>
    </row>
    <row r="54" spans="1:70">
      <c r="A54" t="s">
        <v>94</v>
      </c>
      <c r="B54" t="s">
        <v>97</v>
      </c>
      <c r="C54">
        <f>VLOOKUP($B54,'Tillförd energi'!$B$1:$AI$720,MATCH(C$2,'Tillförd energi'!$B$1:$AQ$1,0),FALSE)</f>
        <v>0</v>
      </c>
      <c r="D54">
        <f>VLOOKUP($B54,'Tillförd energi'!$B$1:$AI$720,MATCH(D$2,'Tillförd energi'!$B$1:$AQ$1,0),FALSE)</f>
        <v>0</v>
      </c>
      <c r="E54">
        <f>VLOOKUP($B54,'Tillförd energi'!$B$1:$AI$720,MATCH(E$2,'Tillförd energi'!$B$1:$AQ$1,0),FALSE)</f>
        <v>0</v>
      </c>
      <c r="F54">
        <f>VLOOKUP($B54,'Tillförd energi'!$B$1:$AI$720,MATCH(F$2,'Tillförd energi'!$B$1:$AQ$1,0),FALSE)</f>
        <v>0</v>
      </c>
      <c r="G54">
        <f>VLOOKUP($B54,'Tillförd energi'!$B$1:$AI$720,MATCH(G$2,'Tillförd energi'!$B$1:$AQ$1,0),FALSE)</f>
        <v>0</v>
      </c>
      <c r="H54">
        <f>VLOOKUP($B54,'Tillförd energi'!$B$1:$AI$720,MATCH(H$2,'Tillförd energi'!$B$1:$AQ$1,0),FALSE)</f>
        <v>0</v>
      </c>
      <c r="I54">
        <f>VLOOKUP($B54,'Tillförd energi'!$B$1:$AI$720,MATCH(I$2,'Tillförd energi'!$B$1:$AQ$1,0),FALSE)</f>
        <v>511.43</v>
      </c>
      <c r="J54">
        <f>VLOOKUP($B54,'Tillförd energi'!$B$1:$AI$720,MATCH(J$2,'Tillförd energi'!$B$1:$AQ$1,0),FALSE)</f>
        <v>0</v>
      </c>
      <c r="K54">
        <f>VLOOKUP($B54,'Tillförd energi'!$B$1:$AI$720,MATCH(K$2,'Tillförd energi'!$B$1:$AQ$1,0),FALSE)</f>
        <v>0</v>
      </c>
      <c r="L54">
        <f>VLOOKUP($B54,'Tillförd energi'!$B$1:$AI$720,MATCH(L$2,'Tillförd energi'!$B$1:$AQ$1,0),FALSE)</f>
        <v>0</v>
      </c>
      <c r="M54">
        <f>VLOOKUP($B54,'Tillförd energi'!$B$1:$AI$720,MATCH(M$2,'Tillförd energi'!$B$1:$AQ$1,0),FALSE)</f>
        <v>0</v>
      </c>
      <c r="N54">
        <f>VLOOKUP($B54,'Tillförd energi'!$B$1:$AI$720,MATCH(N$2,'Tillförd energi'!$B$1:$AQ$1,0),FALSE)</f>
        <v>0</v>
      </c>
      <c r="O54">
        <f>VLOOKUP($B54,'Tillförd energi'!$B$1:$AI$720,MATCH(O$2,'Tillförd energi'!$B$1:$AQ$1,0),FALSE)</f>
        <v>0</v>
      </c>
      <c r="P54">
        <f>VLOOKUP($B54,'Tillförd energi'!$B$1:$AI$720,MATCH(P$2,'Tillförd energi'!$B$1:$AQ$1,0),FALSE)</f>
        <v>0</v>
      </c>
      <c r="Q54">
        <f>VLOOKUP($B54,'Tillförd energi'!$B$1:$AI$720,MATCH(Q$2,'Tillförd energi'!$B$1:$AQ$1,0),FALSE)</f>
        <v>0</v>
      </c>
      <c r="R54">
        <f>VLOOKUP($B54,'Tillförd energi'!$B$1:$AI$720,MATCH(R$2,'Tillförd energi'!$B$1:$AQ$1,0),FALSE)</f>
        <v>3.6</v>
      </c>
      <c r="S54">
        <f>VLOOKUP($B54,'Tillförd energi'!$B$1:$AI$720,MATCH(S$2,'Tillförd energi'!$B$1:$AQ$1,0),FALSE)</f>
        <v>0</v>
      </c>
      <c r="T54">
        <f>VLOOKUP($B54,'Tillförd energi'!$B$1:$AI$720,MATCH(T$2,'Tillförd energi'!$B$1:$AQ$1,0),FALSE)</f>
        <v>0</v>
      </c>
      <c r="U54">
        <f>VLOOKUP($B54,'Tillförd energi'!$B$1:$AI$720,MATCH(U$2,'Tillförd energi'!$B$1:$AQ$1,0),FALSE)</f>
        <v>0</v>
      </c>
      <c r="V54">
        <f>VLOOKUP($B54,'Tillförd energi'!$B$1:$AI$720,MATCH(V$2,'Tillförd energi'!$B$1:$AQ$1,0),FALSE)</f>
        <v>0</v>
      </c>
      <c r="W54">
        <f>VLOOKUP($B54,'Tillförd energi'!$B$1:$AI$720,MATCH(W$2,'Tillförd energi'!$B$1:$AQ$1,0),FALSE)</f>
        <v>3</v>
      </c>
      <c r="X54">
        <f>VLOOKUP($B54,'Tillförd energi'!$B$1:$AI$720,MATCH(X$2,'Tillförd energi'!$B$1:$AQ$1,0),FALSE)</f>
        <v>0</v>
      </c>
      <c r="Y54">
        <f>VLOOKUP($B54,'Tillförd energi'!$B$1:$AI$720,MATCH(Y$2,'Tillförd energi'!$B$1:$AQ$1,0),FALSE)</f>
        <v>0</v>
      </c>
      <c r="Z54">
        <f>VLOOKUP($B54,'Tillförd energi'!$B$1:$AI$720,MATCH(Z$2,'Tillförd energi'!$B$1:$AQ$1,0),FALSE)</f>
        <v>0</v>
      </c>
      <c r="AA54">
        <f>VLOOKUP($B54,'Tillförd energi'!$B$1:$AI$720,MATCH(AA$2,'Tillförd energi'!$B$1:$AQ$1,0),FALSE)</f>
        <v>46.3</v>
      </c>
      <c r="AB54">
        <f>VLOOKUP($B54,'Tillförd energi'!$B$1:$AI$720,MATCH(AB$2,'Tillförd energi'!$B$1:$AQ$1,0),FALSE)</f>
        <v>85.8</v>
      </c>
      <c r="AC54">
        <f>VLOOKUP($B54,'Tillförd energi'!$B$1:$AI$720,MATCH(AC$2,'Tillförd energi'!$B$1:$AQ$1,0),FALSE)</f>
        <v>71.2</v>
      </c>
      <c r="AD54">
        <f>VLOOKUP($B54,'Tillförd energi'!$B$1:$AI$720,MATCH(AD$2,'Tillförd energi'!$B$1:$AQ$1,0),FALSE)</f>
        <v>0</v>
      </c>
      <c r="AE54">
        <f>VLOOKUP($B54,'Tillförd energi'!$B$1:$AI$720,MATCH(AE$2,'Tillförd energi'!$B$1:$AQ$1,0),FALSE)</f>
        <v>0</v>
      </c>
      <c r="AF54">
        <f>VLOOKUP($B54,'Tillförd energi'!$B$1:$AI$720,MATCH(AF$2,'Tillförd energi'!$B$1:$AQ$1,0),FALSE)</f>
        <v>37.270099999999999</v>
      </c>
      <c r="AG54">
        <f>IFERROR(VLOOKUP(B54,Miljö!$B$1:$AC$600,MATCH("Köpt mängd produktionsspecifik fjärrvärme:",Miljö!$B$1:$AC$1,0),FALSE)/1,0)</f>
        <v>29.8</v>
      </c>
      <c r="AI54">
        <f t="shared" si="0"/>
        <v>788.40009999999984</v>
      </c>
      <c r="AJ54">
        <f>IF(ISERROR(1/VLOOKUP($B54,Leveranser!$B$1:$S$500,MATCH("såld värme (gwh)",Leveranser!$B$1:$S$1,0),FALSE)),"",VLOOKUP($B54,Leveranser!$B$1:$S$500,MATCH("såld värme (gwh)",Leveranser!$B$1:$S$1,0),FALSE))</f>
        <v>673.13</v>
      </c>
      <c r="AM54" t="str">
        <f>IF(B54&lt;&gt;"",IF(VLOOKUP($B54,Totalt!$B$1:$AQ$554,MATCH("Kvalitetsgranskad:",Totalt!$B$1:$AQ$1,0),FALSE)="ja",VLOOKUP($B54,Miljö!$B$1:$AG$479,MATCH(AM$2,Miljö!$B$1:$AK$1,0),FALSE),""),"")</f>
        <v>Ja</v>
      </c>
      <c r="AN54" t="str">
        <f>IF(AM54="ja",VLOOKUP($B54,Miljö!$B$1:$J$479,MATCH("Typ av ursprungsspecificerad el   (Om inget värde anges används Nordisk residualmix, se inforuta) ()",Miljö!$B$1:$J$1,0),FALSE),IF(AM54="nej","Nordisk residualel",""))</f>
        <v>'Biokraft och Nordisk residualmix'</v>
      </c>
      <c r="AO54">
        <f>IF(AM54="","",VLOOKUP($B54,Miljö!$B$1:$J$479,MATCH("Fossilandel för ursprungspecificerad el ()",Miljö!$B$1:$J$1,0),FALSE))</f>
        <v>0.23</v>
      </c>
      <c r="AP54">
        <f>IF(AM54="","",IFERROR(VLOOKUP($B54,Miljö!$B$1:$J$479,MATCH("Kärnkraftsandel för ursprungsspecificerad el ()",Miljö!$B$1:$J$1,0),FALSE)/1,0))</f>
        <v>0.48170000000000002</v>
      </c>
      <c r="AQ54">
        <f t="shared" si="1"/>
        <v>0.2883</v>
      </c>
      <c r="AS54" t="str">
        <f t="shared" si="2"/>
        <v>Ja</v>
      </c>
      <c r="AT54">
        <f>IF(AS54="ja",VLOOKUP($B54,Miljö!$B$1:$P$500,MATCH("Fossil andel i procent (%)",Miljö!$B$1:$P$1,0),FALSE)/100,"")</f>
        <v>0.02</v>
      </c>
      <c r="AV54" t="str">
        <f t="shared" si="3"/>
        <v>Ja</v>
      </c>
      <c r="AW54" t="str">
        <f>IF(AV54="ja",VLOOKUP($B54,'Egen hetvattenprod'!$B$1:$AO$500,MATCH("Värmekälla till värmepumpar ()",'Egen hetvattenprod'!$B$1:$AO$1,0),FALSE),"")</f>
        <v>Sjövatten</v>
      </c>
      <c r="AY54" t="str">
        <f t="shared" si="4"/>
        <v>Ja</v>
      </c>
      <c r="AZ54" s="115">
        <f>IF($AY54="ja",(VLOOKUP($B54,'Egen hetvattenprod'!$B$1:$BX$550,MATCH(AZ$2,'Egen hetvattenprod'!$B$1:$BX$1,0),FALSE)+VLOOKUP($B54,Kraftvärmeprod!$B$1:$BX$550,MATCH(AZ$2,Kraftvärmeprod!$B$1:$BX$1,0),FALSE))/$AC54,"")</f>
        <v>0</v>
      </c>
      <c r="BA54" s="115">
        <f>IF($AY54="ja",(VLOOKUP($B54,'Egen hetvattenprod'!$B$1:$BX$550,MATCH(BA$2,'Egen hetvattenprod'!$B$1:$BX$1,0),FALSE)+VLOOKUP($B54,Kraftvärmeprod!$B$1:$BX$550,MATCH(BA$2,Kraftvärmeprod!$B$1:$BX$1,0),FALSE))/$AC54,"")</f>
        <v>1</v>
      </c>
      <c r="BB54" s="115">
        <f>IF($AY54="ja",(VLOOKUP($B54,'Egen hetvattenprod'!$B$1:$BX$550,MATCH(BB$2,'Egen hetvattenprod'!$B$1:$BX$1,0),FALSE)+VLOOKUP($B54,Kraftvärmeprod!$B$1:$BX$550,MATCH(BB$2,Kraftvärmeprod!$B$1:$BX$1,0),FALSE))/$AC54,"")</f>
        <v>0</v>
      </c>
      <c r="BC54" s="115">
        <f>IF($AY54="ja",(VLOOKUP($B54,'Egen hetvattenprod'!$B$1:$BX$550,MATCH(BC$2,'Egen hetvattenprod'!$B$1:$BX$1,0),FALSE)+VLOOKUP($B54,Kraftvärmeprod!$B$1:$BX$550,MATCH(BC$2,Kraftvärmeprod!$B$1:$BX$1,0),FALSE))/$AC54,"")</f>
        <v>0</v>
      </c>
      <c r="BD54" s="115">
        <f>IF($AY54="ja",(VLOOKUP($B54,'Egen hetvattenprod'!$B$1:$BX$550,MATCH(BD$2,'Egen hetvattenprod'!$B$1:$BX$1,0),FALSE)+VLOOKUP($B54,Kraftvärmeprod!$B$1:$BX$550,MATCH(BD$2,Kraftvärmeprod!$B$1:$BX$1,0),FALSE))/$AC54,"")</f>
        <v>0</v>
      </c>
      <c r="BF54" t="str">
        <f t="shared" si="5"/>
        <v>Ja</v>
      </c>
      <c r="BG54" t="str">
        <f>IF($BF54="ja",VLOOKUP($B54,'Egen hetvattenprod'!$B$1:$BX$550,MATCH("Andelen klimatgaser med fossilt ursprung för avfall ()",'Egen hetvattenprod'!$B$1:$BX$1,0),FALSE),"")</f>
        <v>Schablon</v>
      </c>
      <c r="BH54" t="str">
        <f>IF($BF54="ja",VLOOKUP($B54,Kraftvärmeprod!$B$1:$BX$550,MATCH("Andelen klimatgaser med fossilt ursprung för avfall ()",Kraftvärmeprod!$B$1:$BX$1,0),FALSE),"")</f>
        <v>Schablon</v>
      </c>
      <c r="BI54">
        <f>IF($BF54="ja",VLOOKUP($B54,'Egen hetvattenprod'!$B$1:$BX$550,MATCH("Avfall (GWh)",'Egen hetvattenprod'!$B$1:$BX$1,0),FALSE),"")</f>
        <v>312.39999999999998</v>
      </c>
      <c r="BJ54">
        <f>IF($BF54="ja",VLOOKUP($B54,'Slutlig allokering kvv'!$B$1:$BX$550,MATCH("Avfall (GWh)",'Slutlig allokering kvv'!$B$1:$BX$1,0),FALSE),"")</f>
        <v>199.03</v>
      </c>
      <c r="BK54">
        <f>IF($BF54="ja",VLOOKUP($B54,'Köpt hetvatten'!$B$1:$BX$550,MATCH("Avfall i köpt hetvatten",'Köpt hetvatten'!$B$1:$BX$1,0),FALSE),"")</f>
        <v>0</v>
      </c>
      <c r="BL54">
        <f>IF($BF54="ja",VLOOKUP($B54,'Egen hetvattenprod'!$B$1:$BX$550,MATCH("Värde enligt ovan. (%)",'Egen hetvattenprod'!$B$1:$BX$1,0),FALSE),"")</f>
        <v>39</v>
      </c>
      <c r="BM54">
        <f>IF($BF54="ja",VLOOKUP($B54,Kraftvärmeprod!$B$1:$BX$550,MATCH("Värde enligt ovan. (%)",Kraftvärmeprod!$B$1:$BX$1,0),FALSE),"")</f>
        <v>39</v>
      </c>
      <c r="BQ54" t="str">
        <f>IF($BF54="ja",VLOOKUP($B54,'Egen hetvattenprod'!$B$1:$BX$550,MATCH("Tillförd olja (fossil) vid avfallsförbränning (GWh)",'Egen hetvattenprod'!$B$1:$BX$1,0),FALSE),"")</f>
        <v>ET</v>
      </c>
      <c r="BR54" t="str">
        <f>IF($BF54="ja",VLOOKUP($B54,Kraftvärmeprod!$B$1:$BX$550,MATCH("Tillförd olja (fossil) vid avfallsförbränning (GWh)",Kraftvärmeprod!$B$1:$BX$1,0),FALSE),"")</f>
        <v>ET</v>
      </c>
    </row>
    <row r="55" spans="1:70">
      <c r="A55" t="s">
        <v>94</v>
      </c>
      <c r="B55" t="s">
        <v>100</v>
      </c>
      <c r="C55">
        <f>VLOOKUP($B55,'Tillförd energi'!$B$1:$AI$720,MATCH(C$2,'Tillförd energi'!$B$1:$AQ$1,0),FALSE)</f>
        <v>0</v>
      </c>
      <c r="D55">
        <f>VLOOKUP($B55,'Tillförd energi'!$B$1:$AI$720,MATCH(D$2,'Tillförd energi'!$B$1:$AQ$1,0),FALSE)</f>
        <v>3.5000000000000003E-2</v>
      </c>
      <c r="E55">
        <f>VLOOKUP($B55,'Tillförd energi'!$B$1:$AI$720,MATCH(E$2,'Tillförd energi'!$B$1:$AQ$1,0),FALSE)</f>
        <v>0</v>
      </c>
      <c r="F55">
        <f>VLOOKUP($B55,'Tillförd energi'!$B$1:$AI$720,MATCH(F$2,'Tillförd energi'!$B$1:$AQ$1,0),FALSE)</f>
        <v>2.0840000000000001</v>
      </c>
      <c r="G55">
        <f>VLOOKUP($B55,'Tillförd energi'!$B$1:$AI$720,MATCH(G$2,'Tillförd energi'!$B$1:$AQ$1,0),FALSE)</f>
        <v>0</v>
      </c>
      <c r="H55">
        <f>VLOOKUP($B55,'Tillförd energi'!$B$1:$AI$720,MATCH(H$2,'Tillförd energi'!$B$1:$AQ$1,0),FALSE)</f>
        <v>0</v>
      </c>
      <c r="I55">
        <f>VLOOKUP($B55,'Tillförd energi'!$B$1:$AI$720,MATCH(I$2,'Tillförd energi'!$B$1:$AQ$1,0),FALSE)</f>
        <v>1064.6400000000001</v>
      </c>
      <c r="J55">
        <f>VLOOKUP($B55,'Tillförd energi'!$B$1:$AI$720,MATCH(J$2,'Tillförd energi'!$B$1:$AQ$1,0),FALSE)</f>
        <v>184.505</v>
      </c>
      <c r="K55">
        <f>VLOOKUP($B55,'Tillförd energi'!$B$1:$AI$720,MATCH(K$2,'Tillförd energi'!$B$1:$AQ$1,0),FALSE)</f>
        <v>0</v>
      </c>
      <c r="L55">
        <f>VLOOKUP($B55,'Tillförd energi'!$B$1:$AI$720,MATCH(L$2,'Tillförd energi'!$B$1:$AQ$1,0),FALSE)</f>
        <v>0</v>
      </c>
      <c r="M55">
        <f>VLOOKUP($B55,'Tillförd energi'!$B$1:$AI$720,MATCH(M$2,'Tillförd energi'!$B$1:$AQ$1,0),FALSE)</f>
        <v>0</v>
      </c>
      <c r="N55">
        <f>VLOOKUP($B55,'Tillförd energi'!$B$1:$AI$720,MATCH(N$2,'Tillförd energi'!$B$1:$AQ$1,0),FALSE)</f>
        <v>0</v>
      </c>
      <c r="O55">
        <f>VLOOKUP($B55,'Tillförd energi'!$B$1:$AI$720,MATCH(O$2,'Tillförd energi'!$B$1:$AQ$1,0),FALSE)</f>
        <v>0</v>
      </c>
      <c r="P55">
        <f>VLOOKUP($B55,'Tillförd energi'!$B$1:$AI$720,MATCH(P$2,'Tillförd energi'!$B$1:$AQ$1,0),FALSE)</f>
        <v>148.6</v>
      </c>
      <c r="Q55">
        <f>VLOOKUP($B55,'Tillförd energi'!$B$1:$AI$720,MATCH(Q$2,'Tillförd energi'!$B$1:$AQ$1,0),FALSE)</f>
        <v>0</v>
      </c>
      <c r="R55">
        <f>VLOOKUP($B55,'Tillförd energi'!$B$1:$AI$720,MATCH(R$2,'Tillförd energi'!$B$1:$AQ$1,0),FALSE)</f>
        <v>0</v>
      </c>
      <c r="S55">
        <f>VLOOKUP($B55,'Tillförd energi'!$B$1:$AI$720,MATCH(S$2,'Tillförd energi'!$B$1:$AQ$1,0),FALSE)</f>
        <v>0</v>
      </c>
      <c r="T55">
        <f>VLOOKUP($B55,'Tillförd energi'!$B$1:$AI$720,MATCH(T$2,'Tillförd energi'!$B$1:$AQ$1,0),FALSE)</f>
        <v>0</v>
      </c>
      <c r="U55">
        <f>VLOOKUP($B55,'Tillförd energi'!$B$1:$AI$720,MATCH(U$2,'Tillförd energi'!$B$1:$AQ$1,0),FALSE)</f>
        <v>0</v>
      </c>
      <c r="V55">
        <f>VLOOKUP($B55,'Tillförd energi'!$B$1:$AI$720,MATCH(V$2,'Tillförd energi'!$B$1:$AQ$1,0),FALSE)</f>
        <v>0</v>
      </c>
      <c r="W55">
        <f>VLOOKUP($B55,'Tillförd energi'!$B$1:$AI$720,MATCH(W$2,'Tillförd energi'!$B$1:$AQ$1,0),FALSE)</f>
        <v>0</v>
      </c>
      <c r="X55">
        <f>VLOOKUP($B55,'Tillförd energi'!$B$1:$AI$720,MATCH(X$2,'Tillförd energi'!$B$1:$AQ$1,0),FALSE)</f>
        <v>0</v>
      </c>
      <c r="Y55">
        <f>VLOOKUP($B55,'Tillförd energi'!$B$1:$AI$720,MATCH(Y$2,'Tillförd energi'!$B$1:$AQ$1,0),FALSE)</f>
        <v>0</v>
      </c>
      <c r="Z55">
        <f>VLOOKUP($B55,'Tillförd energi'!$B$1:$AI$720,MATCH(Z$2,'Tillförd energi'!$B$1:$AQ$1,0),FALSE)</f>
        <v>0</v>
      </c>
      <c r="AA55">
        <f>VLOOKUP($B55,'Tillförd energi'!$B$1:$AI$720,MATCH(AA$2,'Tillförd energi'!$B$1:$AQ$1,0),FALSE)</f>
        <v>33</v>
      </c>
      <c r="AB55">
        <f>VLOOKUP($B55,'Tillförd energi'!$B$1:$AI$720,MATCH(AB$2,'Tillförd energi'!$B$1:$AQ$1,0),FALSE)</f>
        <v>78.540000000000006</v>
      </c>
      <c r="AC55">
        <f>VLOOKUP($B55,'Tillförd energi'!$B$1:$AI$720,MATCH(AC$2,'Tillförd energi'!$B$1:$AQ$1,0),FALSE)</f>
        <v>52.917999999999999</v>
      </c>
      <c r="AD55">
        <f>VLOOKUP($B55,'Tillförd energi'!$B$1:$AI$720,MATCH(AD$2,'Tillförd energi'!$B$1:$AQ$1,0),FALSE)</f>
        <v>144.69999999999999</v>
      </c>
      <c r="AE55">
        <f>VLOOKUP($B55,'Tillförd energi'!$B$1:$AI$720,MATCH(AE$2,'Tillförd energi'!$B$1:$AQ$1,0),FALSE)</f>
        <v>0</v>
      </c>
      <c r="AF55">
        <f>VLOOKUP($B55,'Tillförd energi'!$B$1:$AI$720,MATCH(AF$2,'Tillförd energi'!$B$1:$AQ$1,0),FALSE)</f>
        <v>16.3034</v>
      </c>
      <c r="AG55">
        <f>IFERROR(VLOOKUP(B55,Miljö!$B$1:$AC$600,MATCH("Köpt mängd produktionsspecifik fjärrvärme:",Miljö!$B$1:$AC$1,0),FALSE)/1,0)</f>
        <v>0</v>
      </c>
      <c r="AI55">
        <f t="shared" si="0"/>
        <v>1725.3253999999999</v>
      </c>
      <c r="AJ55">
        <f>IF(ISERROR(1/VLOOKUP($B55,Leveranser!$B$1:$S$500,MATCH("såld värme (gwh)",Leveranser!$B$1:$S$1,0),FALSE)),"",VLOOKUP($B55,Leveranser!$B$1:$S$500,MATCH("såld värme (gwh)",Leveranser!$B$1:$S$1,0),FALSE))</f>
        <v>1893.3579999999999</v>
      </c>
      <c r="AM55" t="str">
        <f>IF(B55&lt;&gt;"",IF(VLOOKUP($B55,Totalt!$B$1:$AQ$554,MATCH("Kvalitetsgranskad:",Totalt!$B$1:$AQ$1,0),FALSE)="ja",VLOOKUP($B55,Miljö!$B$1:$AG$479,MATCH(AM$2,Miljö!$B$1:$AK$1,0),FALSE),""),"")</f>
        <v>Ja</v>
      </c>
      <c r="AN55" t="str">
        <f>IF(AM55="ja",VLOOKUP($B55,Miljö!$B$1:$J$479,MATCH("Typ av ursprungsspecificerad el   (Om inget värde anges används Nordisk residualmix, se inforuta) ()",Miljö!$B$1:$J$1,0),FALSE),IF(AM55="nej","Nordisk residualel",""))</f>
        <v>'Biokraft mix'</v>
      </c>
      <c r="AO55">
        <f>IF(AM55="","",VLOOKUP($B55,Miljö!$B$1:$J$479,MATCH("Fossilandel för ursprungspecificerad el ()",Miljö!$B$1:$J$1,0),FALSE))</f>
        <v>0</v>
      </c>
      <c r="AP55">
        <f>IF(AM55="","",IFERROR(VLOOKUP($B55,Miljö!$B$1:$J$479,MATCH("Kärnkraftsandel för ursprungsspecificerad el ()",Miljö!$B$1:$J$1,0),FALSE)/1,0))</f>
        <v>0</v>
      </c>
      <c r="AQ55">
        <f t="shared" si="1"/>
        <v>1</v>
      </c>
      <c r="AS55" t="str">
        <f t="shared" si="2"/>
        <v>Nej</v>
      </c>
      <c r="AT55" t="str">
        <f>IF(AS55="ja",VLOOKUP($B55,Miljö!$B$1:$P$500,MATCH("Fossil andel i procent (%)",Miljö!$B$1:$P$1,0),FALSE)/100,"")</f>
        <v/>
      </c>
      <c r="AV55" t="str">
        <f t="shared" si="3"/>
        <v>Ja</v>
      </c>
      <c r="AW55" t="str">
        <f>IF(AV55="ja",VLOOKUP($B55,'Egen hetvattenprod'!$B$1:$AO$500,MATCH("Värmekälla till värmepumpar ()",'Egen hetvattenprod'!$B$1:$AO$1,0),FALSE),"")</f>
        <v>Renat avloppsvatten</v>
      </c>
      <c r="AY55" t="str">
        <f t="shared" si="4"/>
        <v>Ja</v>
      </c>
      <c r="AZ55" s="115">
        <f>IF($AY55="ja",(VLOOKUP($B55,'Egen hetvattenprod'!$B$1:$BX$550,MATCH(AZ$2,'Egen hetvattenprod'!$B$1:$BX$1,0),FALSE)+VLOOKUP($B55,Kraftvärmeprod!$B$1:$BX$550,MATCH(AZ$2,Kraftvärmeprod!$B$1:$BX$1,0),FALSE))/$AC55,"")</f>
        <v>1</v>
      </c>
      <c r="BA55" s="115">
        <f>IF($AY55="ja",(VLOOKUP($B55,'Egen hetvattenprod'!$B$1:$BX$550,MATCH(BA$2,'Egen hetvattenprod'!$B$1:$BX$1,0),FALSE)+VLOOKUP($B55,Kraftvärmeprod!$B$1:$BX$550,MATCH(BA$2,Kraftvärmeprod!$B$1:$BX$1,0),FALSE))/$AC55,"")</f>
        <v>0</v>
      </c>
      <c r="BB55" s="115">
        <f>IF($AY55="ja",(VLOOKUP($B55,'Egen hetvattenprod'!$B$1:$BX$550,MATCH(BB$2,'Egen hetvattenprod'!$B$1:$BX$1,0),FALSE)+VLOOKUP($B55,Kraftvärmeprod!$B$1:$BX$550,MATCH(BB$2,Kraftvärmeprod!$B$1:$BX$1,0),FALSE))/$AC55,"")</f>
        <v>0</v>
      </c>
      <c r="BC55" s="115">
        <f>IF($AY55="ja",(VLOOKUP($B55,'Egen hetvattenprod'!$B$1:$BX$550,MATCH(BC$2,'Egen hetvattenprod'!$B$1:$BX$1,0),FALSE)+VLOOKUP($B55,Kraftvärmeprod!$B$1:$BX$550,MATCH(BC$2,Kraftvärmeprod!$B$1:$BX$1,0),FALSE))/$AC55,"")</f>
        <v>0</v>
      </c>
      <c r="BD55" s="115">
        <f>IF($AY55="ja",(VLOOKUP($B55,'Egen hetvattenprod'!$B$1:$BX$550,MATCH(BD$2,'Egen hetvattenprod'!$B$1:$BX$1,0),FALSE)+VLOOKUP($B55,Kraftvärmeprod!$B$1:$BX$550,MATCH(BD$2,Kraftvärmeprod!$B$1:$BX$1,0),FALSE))/$AC55,"")</f>
        <v>0</v>
      </c>
      <c r="BF55" t="str">
        <f t="shared" si="5"/>
        <v>Ja</v>
      </c>
      <c r="BG55" t="str">
        <f>IF($BF55="ja",VLOOKUP($B55,'Egen hetvattenprod'!$B$1:$BX$550,MATCH("Andelen klimatgaser med fossilt ursprung för avfall ()",'Egen hetvattenprod'!$B$1:$BX$1,0),FALSE),"")</f>
        <v>Schablon</v>
      </c>
      <c r="BH55" t="str">
        <f>IF($BF55="ja",VLOOKUP($B55,Kraftvärmeprod!$B$1:$BX$550,MATCH("Andelen klimatgaser med fossilt ursprung för avfall ()",Kraftvärmeprod!$B$1:$BX$1,0),FALSE),"")</f>
        <v>Schablon</v>
      </c>
      <c r="BI55" t="str">
        <f>IF($BF55="ja",VLOOKUP($B55,'Egen hetvattenprod'!$B$1:$BX$550,MATCH("Avfall (GWh)",'Egen hetvattenprod'!$B$1:$BX$1,0),FALSE),"")</f>
        <v>ET</v>
      </c>
      <c r="BJ55">
        <f>IF($BF55="ja",VLOOKUP($B55,'Slutlig allokering kvv'!$B$1:$BX$550,MATCH("Avfall (GWh)",'Slutlig allokering kvv'!$B$1:$BX$1,0),FALSE),"")</f>
        <v>1064.6400000000001</v>
      </c>
      <c r="BK55">
        <f>IF($BF55="ja",VLOOKUP($B55,'Köpt hetvatten'!$B$1:$BX$550,MATCH("Avfall i köpt hetvatten",'Köpt hetvatten'!$B$1:$BX$1,0),FALSE),"")</f>
        <v>0</v>
      </c>
      <c r="BL55">
        <f>IF($BF55="ja",VLOOKUP($B55,'Egen hetvattenprod'!$B$1:$BX$550,MATCH("Värde enligt ovan. (%)",'Egen hetvattenprod'!$B$1:$BX$1,0),FALSE),"")</f>
        <v>39</v>
      </c>
      <c r="BM55">
        <f>IF($BF55="ja",VLOOKUP($B55,Kraftvärmeprod!$B$1:$BX$550,MATCH("Värde enligt ovan. (%)",Kraftvärmeprod!$B$1:$BX$1,0),FALSE),"")</f>
        <v>39</v>
      </c>
      <c r="BQ55" t="str">
        <f>IF($BF55="ja",VLOOKUP($B55,'Egen hetvattenprod'!$B$1:$BX$550,MATCH("Tillförd olja (fossil) vid avfallsförbränning (GWh)",'Egen hetvattenprod'!$B$1:$BX$1,0),FALSE),"")</f>
        <v>ET</v>
      </c>
      <c r="BR55" t="str">
        <f>IF($BF55="ja",VLOOKUP($B55,Kraftvärmeprod!$B$1:$BX$550,MATCH("Tillförd olja (fossil) vid avfallsförbränning (GWh)",Kraftvärmeprod!$B$1:$BX$1,0),FALSE),"")</f>
        <v>ET</v>
      </c>
    </row>
    <row r="56" spans="1:70">
      <c r="A56" t="s">
        <v>94</v>
      </c>
      <c r="B56" t="s">
        <v>101</v>
      </c>
      <c r="C56">
        <f>VLOOKUP($B56,'Tillförd energi'!$B$1:$AI$720,MATCH(C$2,'Tillförd energi'!$B$1:$AQ$1,0),FALSE)</f>
        <v>1.8272299999999999</v>
      </c>
      <c r="D56">
        <f>VLOOKUP($B56,'Tillförd energi'!$B$1:$AI$720,MATCH(D$2,'Tillförd energi'!$B$1:$AQ$1,0),FALSE)</f>
        <v>1.51596</v>
      </c>
      <c r="E56">
        <f>VLOOKUP($B56,'Tillförd energi'!$B$1:$AI$720,MATCH(E$2,'Tillförd energi'!$B$1:$AQ$1,0),FALSE)</f>
        <v>0</v>
      </c>
      <c r="F56">
        <f>VLOOKUP($B56,'Tillförd energi'!$B$1:$AI$720,MATCH(F$2,'Tillförd energi'!$B$1:$AQ$1,0),FALSE)</f>
        <v>2.2000000000000002</v>
      </c>
      <c r="G56">
        <f>VLOOKUP($B56,'Tillförd energi'!$B$1:$AI$720,MATCH(G$2,'Tillförd energi'!$B$1:$AQ$1,0),FALSE)</f>
        <v>0</v>
      </c>
      <c r="H56">
        <f>VLOOKUP($B56,'Tillförd energi'!$B$1:$AI$720,MATCH(H$2,'Tillförd energi'!$B$1:$AQ$1,0),FALSE)</f>
        <v>0</v>
      </c>
      <c r="I56">
        <f>VLOOKUP($B56,'Tillförd energi'!$B$1:$AI$720,MATCH(I$2,'Tillförd energi'!$B$1:$AQ$1,0),FALSE)</f>
        <v>673.30399999999997</v>
      </c>
      <c r="J56">
        <f>VLOOKUP($B56,'Tillförd energi'!$B$1:$AI$720,MATCH(J$2,'Tillförd energi'!$B$1:$AQ$1,0),FALSE)</f>
        <v>0</v>
      </c>
      <c r="K56">
        <f>VLOOKUP($B56,'Tillförd energi'!$B$1:$AI$720,MATCH(K$2,'Tillförd energi'!$B$1:$AQ$1,0),FALSE)</f>
        <v>0</v>
      </c>
      <c r="L56">
        <f>VLOOKUP($B56,'Tillförd energi'!$B$1:$AI$720,MATCH(L$2,'Tillförd energi'!$B$1:$AQ$1,0),FALSE)</f>
        <v>33.817599999999999</v>
      </c>
      <c r="M56">
        <f>VLOOKUP($B56,'Tillförd energi'!$B$1:$AI$720,MATCH(M$2,'Tillförd energi'!$B$1:$AQ$1,0),FALSE)</f>
        <v>0</v>
      </c>
      <c r="N56">
        <f>VLOOKUP($B56,'Tillförd energi'!$B$1:$AI$720,MATCH(N$2,'Tillförd energi'!$B$1:$AQ$1,0),FALSE)</f>
        <v>29.569900000000001</v>
      </c>
      <c r="O56">
        <f>VLOOKUP($B56,'Tillförd energi'!$B$1:$AI$720,MATCH(O$2,'Tillförd energi'!$B$1:$AQ$1,0),FALSE)</f>
        <v>0</v>
      </c>
      <c r="P56">
        <f>VLOOKUP($B56,'Tillförd energi'!$B$1:$AI$720,MATCH(P$2,'Tillförd energi'!$B$1:$AQ$1,0),FALSE)</f>
        <v>0</v>
      </c>
      <c r="Q56">
        <f>VLOOKUP($B56,'Tillförd energi'!$B$1:$AI$720,MATCH(Q$2,'Tillförd energi'!$B$1:$AQ$1,0),FALSE)</f>
        <v>0</v>
      </c>
      <c r="R56">
        <f>VLOOKUP($B56,'Tillförd energi'!$B$1:$AI$720,MATCH(R$2,'Tillförd energi'!$B$1:$AQ$1,0),FALSE)</f>
        <v>0</v>
      </c>
      <c r="S56">
        <f>VLOOKUP($B56,'Tillförd energi'!$B$1:$AI$720,MATCH(S$2,'Tillförd energi'!$B$1:$AQ$1,0),FALSE)</f>
        <v>0</v>
      </c>
      <c r="T56">
        <f>VLOOKUP($B56,'Tillförd energi'!$B$1:$AI$720,MATCH(T$2,'Tillförd energi'!$B$1:$AQ$1,0),FALSE)</f>
        <v>0</v>
      </c>
      <c r="U56">
        <f>VLOOKUP($B56,'Tillförd energi'!$B$1:$AI$720,MATCH(U$2,'Tillförd energi'!$B$1:$AQ$1,0),FALSE)</f>
        <v>0</v>
      </c>
      <c r="V56">
        <f>VLOOKUP($B56,'Tillförd energi'!$B$1:$AI$720,MATCH(V$2,'Tillförd energi'!$B$1:$AQ$1,0),FALSE)</f>
        <v>0</v>
      </c>
      <c r="W56">
        <f>VLOOKUP($B56,'Tillförd energi'!$B$1:$AI$720,MATCH(W$2,'Tillförd energi'!$B$1:$AQ$1,0),FALSE)</f>
        <v>1.1000000000000001</v>
      </c>
      <c r="X56">
        <f>VLOOKUP($B56,'Tillförd energi'!$B$1:$AI$720,MATCH(X$2,'Tillförd energi'!$B$1:$AQ$1,0),FALSE)</f>
        <v>0</v>
      </c>
      <c r="Y56">
        <f>VLOOKUP($B56,'Tillförd energi'!$B$1:$AI$720,MATCH(Y$2,'Tillförd energi'!$B$1:$AQ$1,0),FALSE)</f>
        <v>0</v>
      </c>
      <c r="Z56">
        <f>VLOOKUP($B56,'Tillförd energi'!$B$1:$AI$720,MATCH(Z$2,'Tillförd energi'!$B$1:$AQ$1,0),FALSE)</f>
        <v>0</v>
      </c>
      <c r="AA56">
        <f>VLOOKUP($B56,'Tillförd energi'!$B$1:$AI$720,MATCH(AA$2,'Tillförd energi'!$B$1:$AQ$1,0),FALSE)</f>
        <v>0</v>
      </c>
      <c r="AB56">
        <f>VLOOKUP($B56,'Tillförd energi'!$B$1:$AI$720,MATCH(AB$2,'Tillförd energi'!$B$1:$AQ$1,0),FALSE)</f>
        <v>0</v>
      </c>
      <c r="AC56">
        <f>VLOOKUP($B56,'Tillförd energi'!$B$1:$AI$720,MATCH(AC$2,'Tillförd energi'!$B$1:$AQ$1,0),FALSE)</f>
        <v>72.8</v>
      </c>
      <c r="AD56">
        <f>VLOOKUP($B56,'Tillförd energi'!$B$1:$AI$720,MATCH(AD$2,'Tillförd energi'!$B$1:$AQ$1,0),FALSE)</f>
        <v>0</v>
      </c>
      <c r="AE56">
        <f>VLOOKUP($B56,'Tillförd energi'!$B$1:$AI$720,MATCH(AE$2,'Tillförd energi'!$B$1:$AQ$1,0),FALSE)</f>
        <v>0</v>
      </c>
      <c r="AF56">
        <f>VLOOKUP($B56,'Tillförd energi'!$B$1:$AI$720,MATCH(AF$2,'Tillförd energi'!$B$1:$AQ$1,0),FALSE)</f>
        <v>38.010300000000001</v>
      </c>
      <c r="AG56">
        <f>IFERROR(VLOOKUP(B56,Miljö!$B$1:$AC$600,MATCH("Köpt mängd produktionsspecifik fjärrvärme:",Miljö!$B$1:$AC$1,0),FALSE)/1,0)</f>
        <v>0</v>
      </c>
      <c r="AI56">
        <f t="shared" si="0"/>
        <v>854.14498999999989</v>
      </c>
      <c r="AJ56">
        <f>IF(ISERROR(1/VLOOKUP($B56,Leveranser!$B$1:$S$500,MATCH("såld värme (gwh)",Leveranser!$B$1:$S$1,0),FALSE)),"",VLOOKUP($B56,Leveranser!$B$1:$S$500,MATCH("såld värme (gwh)",Leveranser!$B$1:$S$1,0),FALSE))</f>
        <v>774.8</v>
      </c>
      <c r="AM56" t="str">
        <f>IF(B56&lt;&gt;"",IF(VLOOKUP($B56,Totalt!$B$1:$AQ$554,MATCH("Kvalitetsgranskad:",Totalt!$B$1:$AQ$1,0),FALSE)="ja",VLOOKUP($B56,Miljö!$B$1:$AG$479,MATCH(AM$2,Miljö!$B$1:$AK$1,0),FALSE),""),"")</f>
        <v>Ja</v>
      </c>
      <c r="AN56" t="str">
        <f>IF(AM56="ja",VLOOKUP($B56,Miljö!$B$1:$J$479,MATCH("Typ av ursprungsspecificerad el   (Om inget värde anges används Nordisk residualmix, se inforuta) ()",Miljö!$B$1:$J$1,0),FALSE),IF(AM56="nej","Nordisk residualel",""))</f>
        <v>'Biokraft och Nordisk residualmix'</v>
      </c>
      <c r="AO56">
        <f>IF(AM56="","",VLOOKUP($B56,Miljö!$B$1:$J$479,MATCH("Fossilandel för ursprungspecificerad el ()",Miljö!$B$1:$J$1,0),FALSE))</f>
        <v>0</v>
      </c>
      <c r="AP56">
        <f>IF(AM56="","",IFERROR(VLOOKUP($B56,Miljö!$B$1:$J$479,MATCH("Kärnkraftsandel för ursprungsspecificerad el ()",Miljö!$B$1:$J$1,0),FALSE)/1,0))</f>
        <v>0</v>
      </c>
      <c r="AQ56">
        <f t="shared" si="1"/>
        <v>1</v>
      </c>
      <c r="AS56" t="str">
        <f t="shared" si="2"/>
        <v>Nej</v>
      </c>
      <c r="AT56" t="str">
        <f>IF(AS56="ja",VLOOKUP($B56,Miljö!$B$1:$P$500,MATCH("Fossil andel i procent (%)",Miljö!$B$1:$P$1,0),FALSE)/100,"")</f>
        <v/>
      </c>
      <c r="AV56" t="str">
        <f t="shared" si="3"/>
        <v>Nej</v>
      </c>
      <c r="AW56" t="str">
        <f>IF(AV56="ja",VLOOKUP($B56,'Egen hetvattenprod'!$B$1:$AO$500,MATCH("Värmekälla till värmepumpar ()",'Egen hetvattenprod'!$B$1:$AO$1,0),FALSE),"")</f>
        <v/>
      </c>
      <c r="AY56" t="str">
        <f t="shared" si="4"/>
        <v>Ja</v>
      </c>
      <c r="AZ56" s="115">
        <f>IF($AY56="ja",(VLOOKUP($B56,'Egen hetvattenprod'!$B$1:$BX$550,MATCH(AZ$2,'Egen hetvattenprod'!$B$1:$BX$1,0),FALSE)+VLOOKUP($B56,Kraftvärmeprod!$B$1:$BX$550,MATCH(AZ$2,Kraftvärmeprod!$B$1:$BX$1,0),FALSE))/$AC56,"")</f>
        <v>1</v>
      </c>
      <c r="BA56" s="115">
        <f>IF($AY56="ja",(VLOOKUP($B56,'Egen hetvattenprod'!$B$1:$BX$550,MATCH(BA$2,'Egen hetvattenprod'!$B$1:$BX$1,0),FALSE)+VLOOKUP($B56,Kraftvärmeprod!$B$1:$BX$550,MATCH(BA$2,Kraftvärmeprod!$B$1:$BX$1,0),FALSE))/$AC56,"")</f>
        <v>0</v>
      </c>
      <c r="BB56" s="115">
        <f>IF($AY56="ja",(VLOOKUP($B56,'Egen hetvattenprod'!$B$1:$BX$550,MATCH(BB$2,'Egen hetvattenprod'!$B$1:$BX$1,0),FALSE)+VLOOKUP($B56,Kraftvärmeprod!$B$1:$BX$550,MATCH(BB$2,Kraftvärmeprod!$B$1:$BX$1,0),FALSE))/$AC56,"")</f>
        <v>0</v>
      </c>
      <c r="BC56" s="115">
        <f>IF($AY56="ja",(VLOOKUP($B56,'Egen hetvattenprod'!$B$1:$BX$550,MATCH(BC$2,'Egen hetvattenprod'!$B$1:$BX$1,0),FALSE)+VLOOKUP($B56,Kraftvärmeprod!$B$1:$BX$550,MATCH(BC$2,Kraftvärmeprod!$B$1:$BX$1,0),FALSE))/$AC56,"")</f>
        <v>0</v>
      </c>
      <c r="BD56" s="115">
        <f>IF($AY56="ja",(VLOOKUP($B56,'Egen hetvattenprod'!$B$1:$BX$550,MATCH(BD$2,'Egen hetvattenprod'!$B$1:$BX$1,0),FALSE)+VLOOKUP($B56,Kraftvärmeprod!$B$1:$BX$550,MATCH(BD$2,Kraftvärmeprod!$B$1:$BX$1,0),FALSE))/$AC56,"")</f>
        <v>0</v>
      </c>
      <c r="BF56" t="str">
        <f t="shared" si="5"/>
        <v>Ja</v>
      </c>
      <c r="BG56" t="str">
        <f>IF($BF56="ja",VLOOKUP($B56,'Egen hetvattenprod'!$B$1:$BX$550,MATCH("Andelen klimatgaser med fossilt ursprung för avfall ()",'Egen hetvattenprod'!$B$1:$BX$1,0),FALSE),"")</f>
        <v>Schablon</v>
      </c>
      <c r="BH56" t="str">
        <f>IF($BF56="ja",VLOOKUP($B56,Kraftvärmeprod!$B$1:$BX$550,MATCH("Andelen klimatgaser med fossilt ursprung för avfall ()",Kraftvärmeprod!$B$1:$BX$1,0),FALSE),"")</f>
        <v>Schablon</v>
      </c>
      <c r="BI56">
        <f>IF($BF56="ja",VLOOKUP($B56,'Egen hetvattenprod'!$B$1:$BX$550,MATCH("Avfall (GWh)",'Egen hetvattenprod'!$B$1:$BX$1,0),FALSE),"")</f>
        <v>187.1</v>
      </c>
      <c r="BJ56">
        <f>IF($BF56="ja",VLOOKUP($B56,'Slutlig allokering kvv'!$B$1:$BX$550,MATCH("Avfall (GWh)",'Slutlig allokering kvv'!$B$1:$BX$1,0),FALSE),"")</f>
        <v>486.20400000000001</v>
      </c>
      <c r="BK56">
        <f>IF($BF56="ja",VLOOKUP($B56,'Köpt hetvatten'!$B$1:$BX$550,MATCH("Avfall i köpt hetvatten",'Köpt hetvatten'!$B$1:$BX$1,0),FALSE),"")</f>
        <v>0</v>
      </c>
      <c r="BL56">
        <f>IF($BF56="ja",VLOOKUP($B56,'Egen hetvattenprod'!$B$1:$BX$550,MATCH("Värde enligt ovan. (%)",'Egen hetvattenprod'!$B$1:$BX$1,0),FALSE),"")</f>
        <v>39</v>
      </c>
      <c r="BM56">
        <f>IF($BF56="ja",VLOOKUP($B56,Kraftvärmeprod!$B$1:$BX$550,MATCH("Värde enligt ovan. (%)",Kraftvärmeprod!$B$1:$BX$1,0),FALSE),"")</f>
        <v>39</v>
      </c>
      <c r="BQ56" t="str">
        <f>IF($BF56="ja",VLOOKUP($B56,'Egen hetvattenprod'!$B$1:$BX$550,MATCH("Tillförd olja (fossil) vid avfallsförbränning (GWh)",'Egen hetvattenprod'!$B$1:$BX$1,0),FALSE),"")</f>
        <v>ET</v>
      </c>
      <c r="BR56">
        <f>IF($BF56="ja",VLOOKUP($B56,Kraftvärmeprod!$B$1:$BX$550,MATCH("Tillförd olja (fossil) vid avfallsförbränning (GWh)",Kraftvärmeprod!$B$1:$BX$1,0),FALSE),"")</f>
        <v>15.6</v>
      </c>
    </row>
    <row r="57" spans="1:70">
      <c r="A57" t="s">
        <v>94</v>
      </c>
      <c r="B57" t="s">
        <v>102</v>
      </c>
      <c r="C57">
        <f>VLOOKUP($B57,'Tillförd energi'!$B$1:$AI$720,MATCH(C$2,'Tillförd energi'!$B$1:$AQ$1,0),FALSE)</f>
        <v>0</v>
      </c>
      <c r="D57">
        <f>VLOOKUP($B57,'Tillförd energi'!$B$1:$AI$720,MATCH(D$2,'Tillförd energi'!$B$1:$AQ$1,0),FALSE)</f>
        <v>0.5</v>
      </c>
      <c r="E57">
        <f>VLOOKUP($B57,'Tillförd energi'!$B$1:$AI$720,MATCH(E$2,'Tillförd energi'!$B$1:$AQ$1,0),FALSE)</f>
        <v>0</v>
      </c>
      <c r="F57">
        <f>VLOOKUP($B57,'Tillförd energi'!$B$1:$AI$720,MATCH(F$2,'Tillförd energi'!$B$1:$AQ$1,0),FALSE)</f>
        <v>0</v>
      </c>
      <c r="G57">
        <f>VLOOKUP($B57,'Tillförd energi'!$B$1:$AI$720,MATCH(G$2,'Tillförd energi'!$B$1:$AQ$1,0),FALSE)</f>
        <v>0</v>
      </c>
      <c r="H57">
        <f>VLOOKUP($B57,'Tillförd energi'!$B$1:$AI$720,MATCH(H$2,'Tillförd energi'!$B$1:$AQ$1,0),FALSE)</f>
        <v>0</v>
      </c>
      <c r="I57">
        <f>VLOOKUP($B57,'Tillförd energi'!$B$1:$AI$720,MATCH(I$2,'Tillförd energi'!$B$1:$AQ$1,0),FALSE)</f>
        <v>0</v>
      </c>
      <c r="J57">
        <f>VLOOKUP($B57,'Tillförd energi'!$B$1:$AI$720,MATCH(J$2,'Tillförd energi'!$B$1:$AQ$1,0),FALSE)</f>
        <v>0</v>
      </c>
      <c r="K57">
        <f>VLOOKUP($B57,'Tillförd energi'!$B$1:$AI$720,MATCH(K$2,'Tillförd energi'!$B$1:$AQ$1,0),FALSE)</f>
        <v>0</v>
      </c>
      <c r="L57">
        <f>VLOOKUP($B57,'Tillförd energi'!$B$1:$AI$720,MATCH(L$2,'Tillförd energi'!$B$1:$AQ$1,0),FALSE)</f>
        <v>0</v>
      </c>
      <c r="M57">
        <f>VLOOKUP($B57,'Tillförd energi'!$B$1:$AI$720,MATCH(M$2,'Tillförd energi'!$B$1:$AQ$1,0),FALSE)</f>
        <v>0</v>
      </c>
      <c r="N57">
        <f>VLOOKUP($B57,'Tillförd energi'!$B$1:$AI$720,MATCH(N$2,'Tillförd energi'!$B$1:$AQ$1,0),FALSE)</f>
        <v>0</v>
      </c>
      <c r="O57">
        <f>VLOOKUP($B57,'Tillförd energi'!$B$1:$AI$720,MATCH(O$2,'Tillförd energi'!$B$1:$AQ$1,0),FALSE)</f>
        <v>0</v>
      </c>
      <c r="P57">
        <f>VLOOKUP($B57,'Tillförd energi'!$B$1:$AI$720,MATCH(P$2,'Tillförd energi'!$B$1:$AQ$1,0),FALSE)</f>
        <v>79.5</v>
      </c>
      <c r="Q57">
        <f>VLOOKUP($B57,'Tillförd energi'!$B$1:$AI$720,MATCH(Q$2,'Tillförd energi'!$B$1:$AQ$1,0),FALSE)</f>
        <v>0</v>
      </c>
      <c r="R57">
        <f>VLOOKUP($B57,'Tillförd energi'!$B$1:$AI$720,MATCH(R$2,'Tillförd energi'!$B$1:$AQ$1,0),FALSE)</f>
        <v>4.9000000000000004</v>
      </c>
      <c r="S57">
        <f>VLOOKUP($B57,'Tillförd energi'!$B$1:$AI$720,MATCH(S$2,'Tillförd energi'!$B$1:$AQ$1,0),FALSE)</f>
        <v>0</v>
      </c>
      <c r="T57">
        <f>VLOOKUP($B57,'Tillförd energi'!$B$1:$AI$720,MATCH(T$2,'Tillförd energi'!$B$1:$AQ$1,0),FALSE)</f>
        <v>0</v>
      </c>
      <c r="U57">
        <f>VLOOKUP($B57,'Tillförd energi'!$B$1:$AI$720,MATCH(U$2,'Tillförd energi'!$B$1:$AQ$1,0),FALSE)</f>
        <v>0</v>
      </c>
      <c r="V57">
        <f>VLOOKUP($B57,'Tillförd energi'!$B$1:$AI$720,MATCH(V$2,'Tillförd energi'!$B$1:$AQ$1,0),FALSE)</f>
        <v>0</v>
      </c>
      <c r="W57">
        <f>VLOOKUP($B57,'Tillförd energi'!$B$1:$AI$720,MATCH(W$2,'Tillförd energi'!$B$1:$AQ$1,0),FALSE)</f>
        <v>0.3</v>
      </c>
      <c r="X57">
        <f>VLOOKUP($B57,'Tillförd energi'!$B$1:$AI$720,MATCH(X$2,'Tillförd energi'!$B$1:$AQ$1,0),FALSE)</f>
        <v>0</v>
      </c>
      <c r="Y57">
        <f>VLOOKUP($B57,'Tillförd energi'!$B$1:$AI$720,MATCH(Y$2,'Tillförd energi'!$B$1:$AQ$1,0),FALSE)</f>
        <v>0</v>
      </c>
      <c r="Z57">
        <f>VLOOKUP($B57,'Tillförd energi'!$B$1:$AI$720,MATCH(Z$2,'Tillförd energi'!$B$1:$AQ$1,0),FALSE)</f>
        <v>0</v>
      </c>
      <c r="AA57">
        <f>VLOOKUP($B57,'Tillförd energi'!$B$1:$AI$720,MATCH(AA$2,'Tillförd energi'!$B$1:$AQ$1,0),FALSE)</f>
        <v>0</v>
      </c>
      <c r="AB57">
        <f>VLOOKUP($B57,'Tillförd energi'!$B$1:$AI$720,MATCH(AB$2,'Tillförd energi'!$B$1:$AQ$1,0),FALSE)</f>
        <v>0</v>
      </c>
      <c r="AC57">
        <f>VLOOKUP($B57,'Tillförd energi'!$B$1:$AI$720,MATCH(AC$2,'Tillförd energi'!$B$1:$AQ$1,0),FALSE)</f>
        <v>14</v>
      </c>
      <c r="AD57">
        <f>VLOOKUP($B57,'Tillförd energi'!$B$1:$AI$720,MATCH(AD$2,'Tillförd energi'!$B$1:$AQ$1,0),FALSE)</f>
        <v>0</v>
      </c>
      <c r="AE57">
        <f>VLOOKUP($B57,'Tillförd energi'!$B$1:$AI$720,MATCH(AE$2,'Tillförd energi'!$B$1:$AQ$1,0),FALSE)</f>
        <v>0</v>
      </c>
      <c r="AF57">
        <f>VLOOKUP($B57,'Tillförd energi'!$B$1:$AI$720,MATCH(AF$2,'Tillförd energi'!$B$1:$AQ$1,0),FALSE)</f>
        <v>1.9</v>
      </c>
      <c r="AG57">
        <f>IFERROR(VLOOKUP(B57,Miljö!$B$1:$AC$600,MATCH("Köpt mängd produktionsspecifik fjärrvärme:",Miljö!$B$1:$AC$1,0),FALSE)/1,0)</f>
        <v>0</v>
      </c>
      <c r="AI57">
        <f t="shared" si="0"/>
        <v>101.10000000000001</v>
      </c>
      <c r="AJ57">
        <f>IF(ISERROR(1/VLOOKUP($B57,Leveranser!$B$1:$S$500,MATCH("såld värme (gwh)",Leveranser!$B$1:$S$1,0),FALSE)),"",VLOOKUP($B57,Leveranser!$B$1:$S$500,MATCH("såld värme (gwh)",Leveranser!$B$1:$S$1,0),FALSE))</f>
        <v>72.3</v>
      </c>
      <c r="AM57" t="str">
        <f>IF(B57&lt;&gt;"",IF(VLOOKUP($B57,Totalt!$B$1:$AQ$554,MATCH("Kvalitetsgranskad:",Totalt!$B$1:$AQ$1,0),FALSE)="ja",VLOOKUP($B57,Miljö!$B$1:$AG$479,MATCH(AM$2,Miljö!$B$1:$AK$1,0),FALSE),""),"")</f>
        <v>Ja</v>
      </c>
      <c r="AN57" t="str">
        <f>IF(AM57="ja",VLOOKUP($B57,Miljö!$B$1:$J$479,MATCH("Typ av ursprungsspecificerad el   (Om inget värde anges används Nordisk residualmix, se inforuta) ()",Miljö!$B$1:$J$1,0),FALSE),IF(AM57="nej","Nordisk residualel",""))</f>
        <v>'Biokraft och Nordisk residualmix'</v>
      </c>
      <c r="AO57">
        <f>IF(AM57="","",VLOOKUP($B57,Miljö!$B$1:$J$479,MATCH("Fossilandel för ursprungspecificerad el ()",Miljö!$B$1:$J$1,0),FALSE))</f>
        <v>0.47</v>
      </c>
      <c r="AP57">
        <f>IF(AM57="","",IFERROR(VLOOKUP($B57,Miljö!$B$1:$J$479,MATCH("Kärnkraftsandel för ursprungsspecificerad el ()",Miljö!$B$1:$J$1,0),FALSE)/1,0))</f>
        <v>0.48170000000000002</v>
      </c>
      <c r="AQ57">
        <f t="shared" si="1"/>
        <v>4.830000000000001E-2</v>
      </c>
      <c r="AS57" t="str">
        <f t="shared" si="2"/>
        <v>Nej</v>
      </c>
      <c r="AT57" t="str">
        <f>IF(AS57="ja",VLOOKUP($B57,Miljö!$B$1:$P$500,MATCH("Fossil andel i procent (%)",Miljö!$B$1:$P$1,0),FALSE)/100,"")</f>
        <v/>
      </c>
      <c r="AV57" t="str">
        <f t="shared" si="3"/>
        <v>Nej</v>
      </c>
      <c r="AW57" t="str">
        <f>IF(AV57="ja",VLOOKUP($B57,'Egen hetvattenprod'!$B$1:$AO$500,MATCH("Värmekälla till värmepumpar ()",'Egen hetvattenprod'!$B$1:$AO$1,0),FALSE),"")</f>
        <v/>
      </c>
      <c r="AY57" t="str">
        <f t="shared" si="4"/>
        <v>Ja</v>
      </c>
      <c r="AZ57" s="115">
        <f>IF($AY57="ja",(VLOOKUP($B57,'Egen hetvattenprod'!$B$1:$BX$550,MATCH(AZ$2,'Egen hetvattenprod'!$B$1:$BX$1,0),FALSE)+VLOOKUP($B57,Kraftvärmeprod!$B$1:$BX$550,MATCH(AZ$2,Kraftvärmeprod!$B$1:$BX$1,0),FALSE))/$AC57,"")</f>
        <v>1</v>
      </c>
      <c r="BA57" s="115">
        <f>IF($AY57="ja",(VLOOKUP($B57,'Egen hetvattenprod'!$B$1:$BX$550,MATCH(BA$2,'Egen hetvattenprod'!$B$1:$BX$1,0),FALSE)+VLOOKUP($B57,Kraftvärmeprod!$B$1:$BX$550,MATCH(BA$2,Kraftvärmeprod!$B$1:$BX$1,0),FALSE))/$AC57,"")</f>
        <v>0</v>
      </c>
      <c r="BB57" s="115">
        <f>IF($AY57="ja",(VLOOKUP($B57,'Egen hetvattenprod'!$B$1:$BX$550,MATCH(BB$2,'Egen hetvattenprod'!$B$1:$BX$1,0),FALSE)+VLOOKUP($B57,Kraftvärmeprod!$B$1:$BX$550,MATCH(BB$2,Kraftvärmeprod!$B$1:$BX$1,0),FALSE))/$AC57,"")</f>
        <v>0</v>
      </c>
      <c r="BC57" s="115">
        <f>IF($AY57="ja",(VLOOKUP($B57,'Egen hetvattenprod'!$B$1:$BX$550,MATCH(BC$2,'Egen hetvattenprod'!$B$1:$BX$1,0),FALSE)+VLOOKUP($B57,Kraftvärmeprod!$B$1:$BX$550,MATCH(BC$2,Kraftvärmeprod!$B$1:$BX$1,0),FALSE))/$AC57,"")</f>
        <v>0</v>
      </c>
      <c r="BD57" s="115">
        <f>IF($AY57="ja",(VLOOKUP($B57,'Egen hetvattenprod'!$B$1:$BX$550,MATCH(BD$2,'Egen hetvattenprod'!$B$1:$BX$1,0),FALSE)+VLOOKUP($B57,Kraftvärmeprod!$B$1:$BX$550,MATCH(BD$2,Kraftvärmeprod!$B$1:$BX$1,0),FALSE))/$AC57,"")</f>
        <v>0</v>
      </c>
      <c r="BF57" t="str">
        <f t="shared" si="5"/>
        <v>Nej</v>
      </c>
      <c r="BG57" t="str">
        <f>IF($BF57="ja",VLOOKUP($B57,'Egen hetvattenprod'!$B$1:$BX$550,MATCH("Andelen klimatgaser med fossilt ursprung för avfall ()",'Egen hetvattenprod'!$B$1:$BX$1,0),FALSE),"")</f>
        <v/>
      </c>
      <c r="BH57" t="str">
        <f>IF($BF57="ja",VLOOKUP($B57,Kraftvärmeprod!$B$1:$BX$550,MATCH("Andelen klimatgaser med fossilt ursprung för avfall ()",Kraftvärmeprod!$B$1:$BX$1,0),FALSE),"")</f>
        <v/>
      </c>
      <c r="BI57" t="str">
        <f>IF($BF57="ja",VLOOKUP($B57,'Egen hetvattenprod'!$B$1:$BX$550,MATCH("Avfall (GWh)",'Egen hetvattenprod'!$B$1:$BX$1,0),FALSE),"")</f>
        <v/>
      </c>
      <c r="BJ57" t="str">
        <f>IF($BF57="ja",VLOOKUP($B57,'Slutlig allokering kvv'!$B$1:$BX$550,MATCH("Avfall (GWh)",'Slutlig allokering kvv'!$B$1:$BX$1,0),FALSE),"")</f>
        <v/>
      </c>
      <c r="BK57" t="str">
        <f>IF($BF57="ja",VLOOKUP($B57,'Köpt hetvatten'!$B$1:$BX$550,MATCH("Avfall i köpt hetvatten",'Köpt hetvatten'!$B$1:$BX$1,0),FALSE),"")</f>
        <v/>
      </c>
      <c r="BL57" t="str">
        <f>IF($BF57="ja",VLOOKUP($B57,'Egen hetvattenprod'!$B$1:$BX$550,MATCH("Värde enligt ovan. (%)",'Egen hetvattenprod'!$B$1:$BX$1,0),FALSE),"")</f>
        <v/>
      </c>
      <c r="BM57" t="str">
        <f>IF($BF57="ja",VLOOKUP($B57,Kraftvärmeprod!$B$1:$BX$550,MATCH("Värde enligt ovan. (%)",Kraftvärmeprod!$B$1:$BX$1,0),FALSE),"")</f>
        <v/>
      </c>
      <c r="BQ57" t="str">
        <f>IF($BF57="ja",VLOOKUP($B57,'Egen hetvattenprod'!$B$1:$BX$550,MATCH("Tillförd olja (fossil) vid avfallsförbränning (GWh)",'Egen hetvattenprod'!$B$1:$BX$1,0),FALSE),"")</f>
        <v/>
      </c>
      <c r="BR57" t="str">
        <f>IF($BF57="ja",VLOOKUP($B57,Kraftvärmeprod!$B$1:$BX$550,MATCH("Tillförd olja (fossil) vid avfallsförbränning (GWh)",Kraftvärmeprod!$B$1:$BX$1,0),FALSE),"")</f>
        <v/>
      </c>
    </row>
    <row r="58" spans="1:70">
      <c r="A58" t="s">
        <v>94</v>
      </c>
      <c r="B58" t="s">
        <v>103</v>
      </c>
      <c r="C58">
        <f>VLOOKUP($B58,'Tillförd energi'!$B$1:$AI$720,MATCH(C$2,'Tillförd energi'!$B$1:$AQ$1,0),FALSE)</f>
        <v>0</v>
      </c>
      <c r="D58">
        <f>VLOOKUP($B58,'Tillförd energi'!$B$1:$AI$720,MATCH(D$2,'Tillförd energi'!$B$1:$AQ$1,0),FALSE)</f>
        <v>2E-3</v>
      </c>
      <c r="E58">
        <f>VLOOKUP($B58,'Tillförd energi'!$B$1:$AI$720,MATCH(E$2,'Tillförd energi'!$B$1:$AQ$1,0),FALSE)</f>
        <v>0</v>
      </c>
      <c r="F58">
        <f>VLOOKUP($B58,'Tillförd energi'!$B$1:$AI$720,MATCH(F$2,'Tillförd energi'!$B$1:$AQ$1,0),FALSE)</f>
        <v>0</v>
      </c>
      <c r="G58">
        <f>VLOOKUP($B58,'Tillförd energi'!$B$1:$AI$720,MATCH(G$2,'Tillförd energi'!$B$1:$AQ$1,0),FALSE)</f>
        <v>0</v>
      </c>
      <c r="H58">
        <f>VLOOKUP($B58,'Tillförd energi'!$B$1:$AI$720,MATCH(H$2,'Tillförd energi'!$B$1:$AQ$1,0),FALSE)</f>
        <v>0</v>
      </c>
      <c r="I58">
        <f>VLOOKUP($B58,'Tillförd energi'!$B$1:$AI$720,MATCH(I$2,'Tillförd energi'!$B$1:$AQ$1,0),FALSE)</f>
        <v>0</v>
      </c>
      <c r="J58">
        <f>VLOOKUP($B58,'Tillförd energi'!$B$1:$AI$720,MATCH(J$2,'Tillförd energi'!$B$1:$AQ$1,0),FALSE)</f>
        <v>0</v>
      </c>
      <c r="K58">
        <f>VLOOKUP($B58,'Tillförd energi'!$B$1:$AI$720,MATCH(K$2,'Tillförd energi'!$B$1:$AQ$1,0),FALSE)</f>
        <v>0</v>
      </c>
      <c r="L58">
        <f>VLOOKUP($B58,'Tillförd energi'!$B$1:$AI$720,MATCH(L$2,'Tillförd energi'!$B$1:$AQ$1,0),FALSE)</f>
        <v>0</v>
      </c>
      <c r="M58">
        <f>VLOOKUP($B58,'Tillförd energi'!$B$1:$AI$720,MATCH(M$2,'Tillförd energi'!$B$1:$AQ$1,0),FALSE)</f>
        <v>0</v>
      </c>
      <c r="N58">
        <f>VLOOKUP($B58,'Tillförd energi'!$B$1:$AI$720,MATCH(N$2,'Tillförd energi'!$B$1:$AQ$1,0),FALSE)</f>
        <v>0</v>
      </c>
      <c r="O58">
        <f>VLOOKUP($B58,'Tillförd energi'!$B$1:$AI$720,MATCH(O$2,'Tillförd energi'!$B$1:$AQ$1,0),FALSE)</f>
        <v>0</v>
      </c>
      <c r="P58">
        <f>VLOOKUP($B58,'Tillförd energi'!$B$1:$AI$720,MATCH(P$2,'Tillförd energi'!$B$1:$AQ$1,0),FALSE)</f>
        <v>38.1</v>
      </c>
      <c r="Q58">
        <f>VLOOKUP($B58,'Tillförd energi'!$B$1:$AI$720,MATCH(Q$2,'Tillförd energi'!$B$1:$AQ$1,0),FALSE)</f>
        <v>0</v>
      </c>
      <c r="R58">
        <f>VLOOKUP($B58,'Tillförd energi'!$B$1:$AI$720,MATCH(R$2,'Tillförd energi'!$B$1:$AQ$1,0),FALSE)</f>
        <v>0</v>
      </c>
      <c r="S58">
        <f>VLOOKUP($B58,'Tillförd energi'!$B$1:$AI$720,MATCH(S$2,'Tillförd energi'!$B$1:$AQ$1,0),FALSE)</f>
        <v>0</v>
      </c>
      <c r="T58">
        <f>VLOOKUP($B58,'Tillförd energi'!$B$1:$AI$720,MATCH(T$2,'Tillförd energi'!$B$1:$AQ$1,0),FALSE)</f>
        <v>0</v>
      </c>
      <c r="U58">
        <f>VLOOKUP($B58,'Tillförd energi'!$B$1:$AI$720,MATCH(U$2,'Tillförd energi'!$B$1:$AQ$1,0),FALSE)</f>
        <v>0</v>
      </c>
      <c r="V58">
        <f>VLOOKUP($B58,'Tillförd energi'!$B$1:$AI$720,MATCH(V$2,'Tillförd energi'!$B$1:$AQ$1,0),FALSE)</f>
        <v>0</v>
      </c>
      <c r="W58">
        <f>VLOOKUP($B58,'Tillförd energi'!$B$1:$AI$720,MATCH(W$2,'Tillförd energi'!$B$1:$AQ$1,0),FALSE)</f>
        <v>4.5999999999999996</v>
      </c>
      <c r="X58">
        <f>VLOOKUP($B58,'Tillförd energi'!$B$1:$AI$720,MATCH(X$2,'Tillförd energi'!$B$1:$AQ$1,0),FALSE)</f>
        <v>0</v>
      </c>
      <c r="Y58">
        <f>VLOOKUP($B58,'Tillförd energi'!$B$1:$AI$720,MATCH(Y$2,'Tillförd energi'!$B$1:$AQ$1,0),FALSE)</f>
        <v>0</v>
      </c>
      <c r="Z58">
        <f>VLOOKUP($B58,'Tillförd energi'!$B$1:$AI$720,MATCH(Z$2,'Tillförd energi'!$B$1:$AQ$1,0),FALSE)</f>
        <v>0</v>
      </c>
      <c r="AA58">
        <f>VLOOKUP($B58,'Tillförd energi'!$B$1:$AI$720,MATCH(AA$2,'Tillförd energi'!$B$1:$AQ$1,0),FALSE)</f>
        <v>6.4</v>
      </c>
      <c r="AB58">
        <f>VLOOKUP($B58,'Tillförd energi'!$B$1:$AI$720,MATCH(AB$2,'Tillförd energi'!$B$1:$AQ$1,0),FALSE)</f>
        <v>14.5</v>
      </c>
      <c r="AC58">
        <f>VLOOKUP($B58,'Tillförd energi'!$B$1:$AI$720,MATCH(AC$2,'Tillförd energi'!$B$1:$AQ$1,0),FALSE)</f>
        <v>0</v>
      </c>
      <c r="AD58">
        <f>VLOOKUP($B58,'Tillförd energi'!$B$1:$AI$720,MATCH(AD$2,'Tillförd energi'!$B$1:$AQ$1,0),FALSE)</f>
        <v>1.35</v>
      </c>
      <c r="AE58">
        <f>VLOOKUP($B58,'Tillförd energi'!$B$1:$AI$720,MATCH(AE$2,'Tillförd energi'!$B$1:$AQ$1,0),FALSE)</f>
        <v>0</v>
      </c>
      <c r="AF58">
        <f>VLOOKUP($B58,'Tillförd energi'!$B$1:$AI$720,MATCH(AF$2,'Tillförd energi'!$B$1:$AQ$1,0),FALSE)</f>
        <v>4.5</v>
      </c>
      <c r="AG58">
        <f>IFERROR(VLOOKUP(B58,Miljö!$B$1:$AC$600,MATCH("Köpt mängd produktionsspecifik fjärrvärme:",Miljö!$B$1:$AC$1,0),FALSE)/1,0)</f>
        <v>0</v>
      </c>
      <c r="AI58">
        <f t="shared" si="0"/>
        <v>69.451999999999998</v>
      </c>
      <c r="AJ58">
        <f>IF(ISERROR(1/VLOOKUP($B58,Leveranser!$B$1:$S$500,MATCH("såld värme (gwh)",Leveranser!$B$1:$S$1,0),FALSE)),"",VLOOKUP($B58,Leveranser!$B$1:$S$500,MATCH("såld värme (gwh)",Leveranser!$B$1:$S$1,0),FALSE))</f>
        <v>54.7</v>
      </c>
      <c r="AM58" t="str">
        <f>IF(B58&lt;&gt;"",IF(VLOOKUP($B58,Totalt!$B$1:$AQ$554,MATCH("Kvalitetsgranskad:",Totalt!$B$1:$AQ$1,0),FALSE)="ja",VLOOKUP($B58,Miljö!$B$1:$AG$479,MATCH(AM$2,Miljö!$B$1:$AK$1,0),FALSE),""),"")</f>
        <v>Ja</v>
      </c>
      <c r="AN58" t="str">
        <f>IF(AM58="ja",VLOOKUP($B58,Miljö!$B$1:$J$479,MATCH("Typ av ursprungsspecificerad el   (Om inget värde anges används Nordisk residualmix, se inforuta) ()",Miljö!$B$1:$J$1,0),FALSE),IF(AM58="nej","Nordisk residualel",""))</f>
        <v>'Biokraft och Nordisk residualmix'</v>
      </c>
      <c r="AO58">
        <f>IF(AM58="","",VLOOKUP($B58,Miljö!$B$1:$J$479,MATCH("Fossilandel för ursprungspecificerad el ()",Miljö!$B$1:$J$1,0),FALSE))</f>
        <v>0.19400000000000001</v>
      </c>
      <c r="AP58">
        <f>IF(AM58="","",IFERROR(VLOOKUP($B58,Miljö!$B$1:$J$479,MATCH("Kärnkraftsandel för ursprungsspecificerad el ()",Miljö!$B$1:$J$1,0),FALSE)/1,0))</f>
        <v>0.48170000000000002</v>
      </c>
      <c r="AQ58">
        <f t="shared" si="1"/>
        <v>0.32430000000000003</v>
      </c>
      <c r="AS58" t="str">
        <f t="shared" si="2"/>
        <v>Nej</v>
      </c>
      <c r="AT58" t="str">
        <f>IF(AS58="ja",VLOOKUP($B58,Miljö!$B$1:$P$500,MATCH("Fossil andel i procent (%)",Miljö!$B$1:$P$1,0),FALSE)/100,"")</f>
        <v/>
      </c>
      <c r="AV58" t="str">
        <f t="shared" si="3"/>
        <v>Ja</v>
      </c>
      <c r="AW58" t="str">
        <f>IF(AV58="ja",VLOOKUP($B58,'Egen hetvattenprod'!$B$1:$AO$500,MATCH("Värmekälla till värmepumpar ()",'Egen hetvattenprod'!$B$1:$AO$1,0),FALSE),"")</f>
        <v>Sjövatten</v>
      </c>
      <c r="AY58" t="str">
        <f t="shared" si="4"/>
        <v>Nej</v>
      </c>
      <c r="AZ58" s="115" t="str">
        <f>IF($AY58="ja",(VLOOKUP($B58,'Egen hetvattenprod'!$B$1:$BX$550,MATCH(AZ$2,'Egen hetvattenprod'!$B$1:$BX$1,0),FALSE)+VLOOKUP($B58,Kraftvärmeprod!$B$1:$BX$550,MATCH(AZ$2,Kraftvärmeprod!$B$1:$BX$1,0),FALSE))/$AC58,"")</f>
        <v/>
      </c>
      <c r="BA58" s="115" t="str">
        <f>IF($AY58="ja",(VLOOKUP($B58,'Egen hetvattenprod'!$B$1:$BX$550,MATCH(BA$2,'Egen hetvattenprod'!$B$1:$BX$1,0),FALSE)+VLOOKUP($B58,Kraftvärmeprod!$B$1:$BX$550,MATCH(BA$2,Kraftvärmeprod!$B$1:$BX$1,0),FALSE))/$AC58,"")</f>
        <v/>
      </c>
      <c r="BB58" s="115" t="str">
        <f>IF($AY58="ja",(VLOOKUP($B58,'Egen hetvattenprod'!$B$1:$BX$550,MATCH(BB$2,'Egen hetvattenprod'!$B$1:$BX$1,0),FALSE)+VLOOKUP($B58,Kraftvärmeprod!$B$1:$BX$550,MATCH(BB$2,Kraftvärmeprod!$B$1:$BX$1,0),FALSE))/$AC58,"")</f>
        <v/>
      </c>
      <c r="BC58" s="115" t="str">
        <f>IF($AY58="ja",(VLOOKUP($B58,'Egen hetvattenprod'!$B$1:$BX$550,MATCH(BC$2,'Egen hetvattenprod'!$B$1:$BX$1,0),FALSE)+VLOOKUP($B58,Kraftvärmeprod!$B$1:$BX$550,MATCH(BC$2,Kraftvärmeprod!$B$1:$BX$1,0),FALSE))/$AC58,"")</f>
        <v/>
      </c>
      <c r="BD58" s="115" t="str">
        <f>IF($AY58="ja",(VLOOKUP($B58,'Egen hetvattenprod'!$B$1:$BX$550,MATCH(BD$2,'Egen hetvattenprod'!$B$1:$BX$1,0),FALSE)+VLOOKUP($B58,Kraftvärmeprod!$B$1:$BX$550,MATCH(BD$2,Kraftvärmeprod!$B$1:$BX$1,0),FALSE))/$AC58,"")</f>
        <v/>
      </c>
      <c r="BF58" t="str">
        <f t="shared" si="5"/>
        <v>Nej</v>
      </c>
      <c r="BG58" t="str">
        <f>IF($BF58="ja",VLOOKUP($B58,'Egen hetvattenprod'!$B$1:$BX$550,MATCH("Andelen klimatgaser med fossilt ursprung för avfall ()",'Egen hetvattenprod'!$B$1:$BX$1,0),FALSE),"")</f>
        <v/>
      </c>
      <c r="BH58" t="str">
        <f>IF($BF58="ja",VLOOKUP($B58,Kraftvärmeprod!$B$1:$BX$550,MATCH("Andelen klimatgaser med fossilt ursprung för avfall ()",Kraftvärmeprod!$B$1:$BX$1,0),FALSE),"")</f>
        <v/>
      </c>
      <c r="BI58" t="str">
        <f>IF($BF58="ja",VLOOKUP($B58,'Egen hetvattenprod'!$B$1:$BX$550,MATCH("Avfall (GWh)",'Egen hetvattenprod'!$B$1:$BX$1,0),FALSE),"")</f>
        <v/>
      </c>
      <c r="BJ58" t="str">
        <f>IF($BF58="ja",VLOOKUP($B58,'Slutlig allokering kvv'!$B$1:$BX$550,MATCH("Avfall (GWh)",'Slutlig allokering kvv'!$B$1:$BX$1,0),FALSE),"")</f>
        <v/>
      </c>
      <c r="BK58" t="str">
        <f>IF($BF58="ja",VLOOKUP($B58,'Köpt hetvatten'!$B$1:$BX$550,MATCH("Avfall i köpt hetvatten",'Köpt hetvatten'!$B$1:$BX$1,0),FALSE),"")</f>
        <v/>
      </c>
      <c r="BL58" t="str">
        <f>IF($BF58="ja",VLOOKUP($B58,'Egen hetvattenprod'!$B$1:$BX$550,MATCH("Värde enligt ovan. (%)",'Egen hetvattenprod'!$B$1:$BX$1,0),FALSE),"")</f>
        <v/>
      </c>
      <c r="BM58" t="str">
        <f>IF($BF58="ja",VLOOKUP($B58,Kraftvärmeprod!$B$1:$BX$550,MATCH("Värde enligt ovan. (%)",Kraftvärmeprod!$B$1:$BX$1,0),FALSE),"")</f>
        <v/>
      </c>
      <c r="BQ58" t="str">
        <f>IF($BF58="ja",VLOOKUP($B58,'Egen hetvattenprod'!$B$1:$BX$550,MATCH("Tillförd olja (fossil) vid avfallsförbränning (GWh)",'Egen hetvattenprod'!$B$1:$BX$1,0),FALSE),"")</f>
        <v/>
      </c>
      <c r="BR58" t="str">
        <f>IF($BF58="ja",VLOOKUP($B58,Kraftvärmeprod!$B$1:$BX$550,MATCH("Tillförd olja (fossil) vid avfallsförbränning (GWh)",Kraftvärmeprod!$B$1:$BX$1,0),FALSE),"")</f>
        <v/>
      </c>
    </row>
    <row r="59" spans="1:70">
      <c r="A59" t="s">
        <v>94</v>
      </c>
      <c r="B59" t="s">
        <v>104</v>
      </c>
      <c r="C59">
        <f>VLOOKUP($B59,'Tillförd energi'!$B$1:$AI$720,MATCH(C$2,'Tillförd energi'!$B$1:$AQ$1,0),FALSE)</f>
        <v>1.5239100000000001</v>
      </c>
      <c r="D59">
        <f>VLOOKUP($B59,'Tillförd energi'!$B$1:$AI$720,MATCH(D$2,'Tillförd energi'!$B$1:$AQ$1,0),FALSE)</f>
        <v>1.8349800000000001</v>
      </c>
      <c r="E59">
        <f>VLOOKUP($B59,'Tillförd energi'!$B$1:$AI$720,MATCH(E$2,'Tillförd energi'!$B$1:$AQ$1,0),FALSE)</f>
        <v>0</v>
      </c>
      <c r="F59">
        <f>VLOOKUP($B59,'Tillförd energi'!$B$1:$AI$720,MATCH(F$2,'Tillförd energi'!$B$1:$AQ$1,0),FALSE)</f>
        <v>28.270499999999998</v>
      </c>
      <c r="G59">
        <f>VLOOKUP($B59,'Tillförd energi'!$B$1:$AI$720,MATCH(G$2,'Tillförd energi'!$B$1:$AQ$1,0),FALSE)</f>
        <v>0</v>
      </c>
      <c r="H59">
        <f>VLOOKUP($B59,'Tillförd energi'!$B$1:$AI$720,MATCH(H$2,'Tillförd energi'!$B$1:$AQ$1,0),FALSE)</f>
        <v>0</v>
      </c>
      <c r="I59">
        <f>VLOOKUP($B59,'Tillförd energi'!$B$1:$AI$720,MATCH(I$2,'Tillförd energi'!$B$1:$AQ$1,0),FALSE)</f>
        <v>207.74199999999999</v>
      </c>
      <c r="J59">
        <f>VLOOKUP($B59,'Tillförd energi'!$B$1:$AI$720,MATCH(J$2,'Tillförd energi'!$B$1:$AQ$1,0),FALSE)</f>
        <v>0</v>
      </c>
      <c r="K59">
        <f>VLOOKUP($B59,'Tillförd energi'!$B$1:$AI$720,MATCH(K$2,'Tillförd energi'!$B$1:$AQ$1,0),FALSE)</f>
        <v>0</v>
      </c>
      <c r="L59">
        <f>VLOOKUP($B59,'Tillförd energi'!$B$1:$AI$720,MATCH(L$2,'Tillförd energi'!$B$1:$AQ$1,0),FALSE)</f>
        <v>46.595300000000002</v>
      </c>
      <c r="M59">
        <f>VLOOKUP($B59,'Tillförd energi'!$B$1:$AI$720,MATCH(M$2,'Tillförd energi'!$B$1:$AQ$1,0),FALSE)</f>
        <v>52.998600000000003</v>
      </c>
      <c r="N59">
        <f>VLOOKUP($B59,'Tillförd energi'!$B$1:$AI$720,MATCH(N$2,'Tillförd energi'!$B$1:$AQ$1,0),FALSE)</f>
        <v>105.02500000000001</v>
      </c>
      <c r="O59">
        <f>VLOOKUP($B59,'Tillförd energi'!$B$1:$AI$720,MATCH(O$2,'Tillförd energi'!$B$1:$AQ$1,0),FALSE)</f>
        <v>96.277900000000002</v>
      </c>
      <c r="P59">
        <f>VLOOKUP($B59,'Tillförd energi'!$B$1:$AI$720,MATCH(P$2,'Tillförd energi'!$B$1:$AQ$1,0),FALSE)</f>
        <v>125.20699999999999</v>
      </c>
      <c r="Q59">
        <f>VLOOKUP($B59,'Tillförd energi'!$B$1:$AI$720,MATCH(Q$2,'Tillförd energi'!$B$1:$AQ$1,0),FALSE)</f>
        <v>0</v>
      </c>
      <c r="R59">
        <f>VLOOKUP($B59,'Tillförd energi'!$B$1:$AI$720,MATCH(R$2,'Tillförd energi'!$B$1:$AQ$1,0),FALSE)</f>
        <v>0</v>
      </c>
      <c r="S59">
        <f>VLOOKUP($B59,'Tillförd energi'!$B$1:$AI$720,MATCH(S$2,'Tillförd energi'!$B$1:$AQ$1,0),FALSE)</f>
        <v>0</v>
      </c>
      <c r="T59">
        <f>VLOOKUP($B59,'Tillförd energi'!$B$1:$AI$720,MATCH(T$2,'Tillförd energi'!$B$1:$AQ$1,0),FALSE)</f>
        <v>0</v>
      </c>
      <c r="U59">
        <f>VLOOKUP($B59,'Tillförd energi'!$B$1:$AI$720,MATCH(U$2,'Tillförd energi'!$B$1:$AQ$1,0),FALSE)</f>
        <v>0</v>
      </c>
      <c r="V59">
        <f>VLOOKUP($B59,'Tillförd energi'!$B$1:$AI$720,MATCH(V$2,'Tillförd energi'!$B$1:$AQ$1,0),FALSE)</f>
        <v>0</v>
      </c>
      <c r="W59">
        <f>VLOOKUP($B59,'Tillförd energi'!$B$1:$AI$720,MATCH(W$2,'Tillförd energi'!$B$1:$AQ$1,0),FALSE)</f>
        <v>0</v>
      </c>
      <c r="X59">
        <f>VLOOKUP($B59,'Tillförd energi'!$B$1:$AI$720,MATCH(X$2,'Tillförd energi'!$B$1:$AQ$1,0),FALSE)</f>
        <v>5.2608899999999998</v>
      </c>
      <c r="Y59">
        <f>VLOOKUP($B59,'Tillförd energi'!$B$1:$AI$720,MATCH(Y$2,'Tillförd energi'!$B$1:$AQ$1,0),FALSE)</f>
        <v>35.437600000000003</v>
      </c>
      <c r="Z59">
        <f>VLOOKUP($B59,'Tillförd energi'!$B$1:$AI$720,MATCH(Z$2,'Tillförd energi'!$B$1:$AQ$1,0),FALSE)</f>
        <v>1.6</v>
      </c>
      <c r="AA59">
        <f>VLOOKUP($B59,'Tillförd energi'!$B$1:$AI$720,MATCH(AA$2,'Tillförd energi'!$B$1:$AQ$1,0),FALSE)</f>
        <v>22.3</v>
      </c>
      <c r="AB59">
        <f>VLOOKUP($B59,'Tillförd energi'!$B$1:$AI$720,MATCH(AB$2,'Tillförd energi'!$B$1:$AQ$1,0),FALSE)</f>
        <v>50.4</v>
      </c>
      <c r="AC59">
        <f>VLOOKUP($B59,'Tillförd energi'!$B$1:$AI$720,MATCH(AC$2,'Tillförd energi'!$B$1:$AQ$1,0),FALSE)</f>
        <v>141.19999999999999</v>
      </c>
      <c r="AD59">
        <f>VLOOKUP($B59,'Tillförd energi'!$B$1:$AI$720,MATCH(AD$2,'Tillförd energi'!$B$1:$AQ$1,0),FALSE)</f>
        <v>77.099999999999994</v>
      </c>
      <c r="AE59">
        <f>VLOOKUP($B59,'Tillförd energi'!$B$1:$AI$720,MATCH(AE$2,'Tillförd energi'!$B$1:$AQ$1,0),FALSE)</f>
        <v>0</v>
      </c>
      <c r="AF59">
        <f>VLOOKUP($B59,'Tillförd energi'!$B$1:$AI$720,MATCH(AF$2,'Tillförd energi'!$B$1:$AQ$1,0),FALSE)</f>
        <v>39.404000000000003</v>
      </c>
      <c r="AG59">
        <f>IFERROR(VLOOKUP(B59,Miljö!$B$1:$AC$600,MATCH("Köpt mängd produktionsspecifik fjärrvärme:",Miljö!$B$1:$AC$1,0),FALSE)/1,0)</f>
        <v>0</v>
      </c>
      <c r="AI59">
        <f t="shared" si="0"/>
        <v>1038.17768</v>
      </c>
      <c r="AJ59">
        <f>IF(ISERROR(1/VLOOKUP($B59,Leveranser!$B$1:$S$500,MATCH("såld värme (gwh)",Leveranser!$B$1:$S$1,0),FALSE)),"",VLOOKUP($B59,Leveranser!$B$1:$S$500,MATCH("såld värme (gwh)",Leveranser!$B$1:$S$1,0),FALSE))</f>
        <v>901.5</v>
      </c>
      <c r="AM59" t="str">
        <f>IF(B59&lt;&gt;"",IF(VLOOKUP($B59,Totalt!$B$1:$AQ$554,MATCH("Kvalitetsgranskad:",Totalt!$B$1:$AQ$1,0),FALSE)="ja",VLOOKUP($B59,Miljö!$B$1:$AG$479,MATCH(AM$2,Miljö!$B$1:$AK$1,0),FALSE),""),"")</f>
        <v>Ja</v>
      </c>
      <c r="AN59" t="str">
        <f>IF(AM59="ja",VLOOKUP($B59,Miljö!$B$1:$J$479,MATCH("Typ av ursprungsspecificerad el   (Om inget värde anges används Nordisk residualmix, se inforuta) ()",Miljö!$B$1:$J$1,0),FALSE),IF(AM59="nej","Nordisk residualel",""))</f>
        <v>'mix av biokraft &amp; residualel men anges i biokraft</v>
      </c>
      <c r="AO59">
        <f>IF(AM59="","",VLOOKUP($B59,Miljö!$B$1:$J$479,MATCH("Fossilandel för ursprungspecificerad el ()",Miljö!$B$1:$J$1,0),FALSE))</f>
        <v>0</v>
      </c>
      <c r="AP59">
        <f>IF(AM59="","",IFERROR(VLOOKUP($B59,Miljö!$B$1:$J$479,MATCH("Kärnkraftsandel för ursprungsspecificerad el ()",Miljö!$B$1:$J$1,0),FALSE)/1,0))</f>
        <v>0</v>
      </c>
      <c r="AQ59">
        <f t="shared" si="1"/>
        <v>1</v>
      </c>
      <c r="AS59" t="str">
        <f t="shared" si="2"/>
        <v>Nej</v>
      </c>
      <c r="AT59" t="str">
        <f>IF(AS59="ja",VLOOKUP($B59,Miljö!$B$1:$P$500,MATCH("Fossil andel i procent (%)",Miljö!$B$1:$P$1,0),FALSE)/100,"")</f>
        <v/>
      </c>
      <c r="AV59" t="str">
        <f t="shared" si="3"/>
        <v>Ja</v>
      </c>
      <c r="AW59" t="str">
        <f>IF(AV59="ja",VLOOKUP($B59,'Egen hetvattenprod'!$B$1:$AO$500,MATCH("Värmekälla till värmepumpar ()",'Egen hetvattenprod'!$B$1:$AO$1,0),FALSE),"")</f>
        <v>Renat avloppsvatten</v>
      </c>
      <c r="AY59" t="str">
        <f t="shared" si="4"/>
        <v>Ja</v>
      </c>
      <c r="AZ59" s="115">
        <f>IF($AY59="ja",(VLOOKUP($B59,'Egen hetvattenprod'!$B$1:$BX$550,MATCH(AZ$2,'Egen hetvattenprod'!$B$1:$BX$1,0),FALSE)+VLOOKUP($B59,Kraftvärmeprod!$B$1:$BX$550,MATCH(AZ$2,Kraftvärmeprod!$B$1:$BX$1,0),FALSE))/$AC59,"")</f>
        <v>0.94</v>
      </c>
      <c r="BA59" s="115">
        <f>IF($AY59="ja",(VLOOKUP($B59,'Egen hetvattenprod'!$B$1:$BX$550,MATCH(BA$2,'Egen hetvattenprod'!$B$1:$BX$1,0),FALSE)+VLOOKUP($B59,Kraftvärmeprod!$B$1:$BX$550,MATCH(BA$2,Kraftvärmeprod!$B$1:$BX$1,0),FALSE))/$AC59,"")</f>
        <v>0</v>
      </c>
      <c r="BB59" s="115">
        <f>IF($AY59="ja",(VLOOKUP($B59,'Egen hetvattenprod'!$B$1:$BX$550,MATCH(BB$2,'Egen hetvattenprod'!$B$1:$BX$1,0),FALSE)+VLOOKUP($B59,Kraftvärmeprod!$B$1:$BX$550,MATCH(BB$2,Kraftvärmeprod!$B$1:$BX$1,0),FALSE))/$AC59,"")</f>
        <v>0</v>
      </c>
      <c r="BC59" s="115">
        <f>IF($AY59="ja",(VLOOKUP($B59,'Egen hetvattenprod'!$B$1:$BX$550,MATCH(BC$2,'Egen hetvattenprod'!$B$1:$BX$1,0),FALSE)+VLOOKUP($B59,Kraftvärmeprod!$B$1:$BX$550,MATCH(BC$2,Kraftvärmeprod!$B$1:$BX$1,0),FALSE))/$AC59,"")</f>
        <v>6.0000000000000005E-2</v>
      </c>
      <c r="BD59" s="115">
        <f>IF($AY59="ja",(VLOOKUP($B59,'Egen hetvattenprod'!$B$1:$BX$550,MATCH(BD$2,'Egen hetvattenprod'!$B$1:$BX$1,0),FALSE)+VLOOKUP($B59,Kraftvärmeprod!$B$1:$BX$550,MATCH(BD$2,Kraftvärmeprod!$B$1:$BX$1,0),FALSE))/$AC59,"")</f>
        <v>0</v>
      </c>
      <c r="BF59" t="str">
        <f t="shared" si="5"/>
        <v>Ja</v>
      </c>
      <c r="BG59" t="str">
        <f>IF($BF59="ja",VLOOKUP($B59,'Egen hetvattenprod'!$B$1:$BX$550,MATCH("Andelen klimatgaser med fossilt ursprung för avfall ()",'Egen hetvattenprod'!$B$1:$BX$1,0),FALSE),"")</f>
        <v>ET</v>
      </c>
      <c r="BH59" t="str">
        <f>IF($BF59="ja",VLOOKUP($B59,Kraftvärmeprod!$B$1:$BX$550,MATCH("Andelen klimatgaser med fossilt ursprung för avfall ()",Kraftvärmeprod!$B$1:$BX$1,0),FALSE),"")</f>
        <v>Ingen redovisning</v>
      </c>
      <c r="BI59" t="str">
        <f>IF($BF59="ja",VLOOKUP($B59,'Egen hetvattenprod'!$B$1:$BX$550,MATCH("Avfall (GWh)",'Egen hetvattenprod'!$B$1:$BX$1,0),FALSE),"")</f>
        <v>ET</v>
      </c>
      <c r="BJ59">
        <f>IF($BF59="ja",VLOOKUP($B59,'Slutlig allokering kvv'!$B$1:$BX$550,MATCH("Avfall (GWh)",'Slutlig allokering kvv'!$B$1:$BX$1,0),FALSE),"")</f>
        <v>0</v>
      </c>
      <c r="BK59">
        <f>IF($BF59="ja",VLOOKUP($B59,'Köpt hetvatten'!$B$1:$BX$550,MATCH("Avfall i köpt hetvatten",'Köpt hetvatten'!$B$1:$BX$1,0),FALSE),"")</f>
        <v>207.74193548387095</v>
      </c>
      <c r="BL59" t="str">
        <f>IF($BF59="ja",VLOOKUP($B59,'Egen hetvattenprod'!$B$1:$BX$550,MATCH("Värde enligt ovan. (%)",'Egen hetvattenprod'!$B$1:$BX$1,0),FALSE),"")</f>
        <v>ET</v>
      </c>
      <c r="BM59" t="str">
        <f>IF($BF59="ja",VLOOKUP($B59,Kraftvärmeprod!$B$1:$BX$550,MATCH("Värde enligt ovan. (%)",Kraftvärmeprod!$B$1:$BX$1,0),FALSE),"")</f>
        <v>ET</v>
      </c>
      <c r="BQ59" t="str">
        <f>IF($BF59="ja",VLOOKUP($B59,'Egen hetvattenprod'!$B$1:$BX$550,MATCH("Tillförd olja (fossil) vid avfallsförbränning (GWh)",'Egen hetvattenprod'!$B$1:$BX$1,0),FALSE),"")</f>
        <v>ET</v>
      </c>
      <c r="BR59" t="str">
        <f>IF($BF59="ja",VLOOKUP($B59,Kraftvärmeprod!$B$1:$BX$550,MATCH("Tillförd olja (fossil) vid avfallsförbränning (GWh)",Kraftvärmeprod!$B$1:$BX$1,0),FALSE),"")</f>
        <v>ET</v>
      </c>
    </row>
    <row r="60" spans="1:70">
      <c r="A60" t="s">
        <v>94</v>
      </c>
      <c r="B60" t="s">
        <v>105</v>
      </c>
      <c r="C60">
        <f>VLOOKUP($B60,'Tillförd energi'!$B$1:$AI$720,MATCH(C$2,'Tillförd energi'!$B$1:$AQ$1,0),FALSE)</f>
        <v>0</v>
      </c>
      <c r="D60">
        <f>VLOOKUP($B60,'Tillförd energi'!$B$1:$AI$720,MATCH(D$2,'Tillförd energi'!$B$1:$AQ$1,0),FALSE)</f>
        <v>0.36</v>
      </c>
      <c r="E60">
        <f>VLOOKUP($B60,'Tillförd energi'!$B$1:$AI$720,MATCH(E$2,'Tillförd energi'!$B$1:$AQ$1,0),FALSE)</f>
        <v>0</v>
      </c>
      <c r="F60">
        <f>VLOOKUP($B60,'Tillförd energi'!$B$1:$AI$720,MATCH(F$2,'Tillförd energi'!$B$1:$AQ$1,0),FALSE)</f>
        <v>0</v>
      </c>
      <c r="G60">
        <f>VLOOKUP($B60,'Tillförd energi'!$B$1:$AI$720,MATCH(G$2,'Tillförd energi'!$B$1:$AQ$1,0),FALSE)</f>
        <v>0</v>
      </c>
      <c r="H60">
        <f>VLOOKUP($B60,'Tillförd energi'!$B$1:$AI$720,MATCH(H$2,'Tillförd energi'!$B$1:$AQ$1,0),FALSE)</f>
        <v>0</v>
      </c>
      <c r="I60">
        <f>VLOOKUP($B60,'Tillförd energi'!$B$1:$AI$720,MATCH(I$2,'Tillförd energi'!$B$1:$AQ$1,0),FALSE)</f>
        <v>0</v>
      </c>
      <c r="J60">
        <f>VLOOKUP($B60,'Tillförd energi'!$B$1:$AI$720,MATCH(J$2,'Tillförd energi'!$B$1:$AQ$1,0),FALSE)</f>
        <v>0</v>
      </c>
      <c r="K60">
        <f>VLOOKUP($B60,'Tillförd energi'!$B$1:$AI$720,MATCH(K$2,'Tillförd energi'!$B$1:$AQ$1,0),FALSE)</f>
        <v>0</v>
      </c>
      <c r="L60">
        <f>VLOOKUP($B60,'Tillförd energi'!$B$1:$AI$720,MATCH(L$2,'Tillförd energi'!$B$1:$AQ$1,0),FALSE)</f>
        <v>0</v>
      </c>
      <c r="M60">
        <f>VLOOKUP($B60,'Tillförd energi'!$B$1:$AI$720,MATCH(M$2,'Tillförd energi'!$B$1:$AQ$1,0),FALSE)</f>
        <v>0</v>
      </c>
      <c r="N60">
        <f>VLOOKUP($B60,'Tillförd energi'!$B$1:$AI$720,MATCH(N$2,'Tillförd energi'!$B$1:$AQ$1,0),FALSE)</f>
        <v>0</v>
      </c>
      <c r="O60">
        <f>VLOOKUP($B60,'Tillförd energi'!$B$1:$AI$720,MATCH(O$2,'Tillförd energi'!$B$1:$AQ$1,0),FALSE)</f>
        <v>0</v>
      </c>
      <c r="P60">
        <f>VLOOKUP($B60,'Tillförd energi'!$B$1:$AI$720,MATCH(P$2,'Tillförd energi'!$B$1:$AQ$1,0),FALSE)</f>
        <v>62</v>
      </c>
      <c r="Q60">
        <f>VLOOKUP($B60,'Tillförd energi'!$B$1:$AI$720,MATCH(Q$2,'Tillförd energi'!$B$1:$AQ$1,0),FALSE)</f>
        <v>0</v>
      </c>
      <c r="R60">
        <f>VLOOKUP($B60,'Tillförd energi'!$B$1:$AI$720,MATCH(R$2,'Tillförd energi'!$B$1:$AQ$1,0),FALSE)</f>
        <v>4.5</v>
      </c>
      <c r="S60">
        <f>VLOOKUP($B60,'Tillförd energi'!$B$1:$AI$720,MATCH(S$2,'Tillförd energi'!$B$1:$AQ$1,0),FALSE)</f>
        <v>0</v>
      </c>
      <c r="T60">
        <f>VLOOKUP($B60,'Tillförd energi'!$B$1:$AI$720,MATCH(T$2,'Tillförd energi'!$B$1:$AQ$1,0),FALSE)</f>
        <v>0</v>
      </c>
      <c r="U60">
        <f>VLOOKUP($B60,'Tillförd energi'!$B$1:$AI$720,MATCH(U$2,'Tillförd energi'!$B$1:$AQ$1,0),FALSE)</f>
        <v>0</v>
      </c>
      <c r="V60">
        <f>VLOOKUP($B60,'Tillförd energi'!$B$1:$AI$720,MATCH(V$2,'Tillförd energi'!$B$1:$AQ$1,0),FALSE)</f>
        <v>0</v>
      </c>
      <c r="W60">
        <f>VLOOKUP($B60,'Tillförd energi'!$B$1:$AI$720,MATCH(W$2,'Tillförd energi'!$B$1:$AQ$1,0),FALSE)</f>
        <v>4</v>
      </c>
      <c r="X60">
        <f>VLOOKUP($B60,'Tillförd energi'!$B$1:$AI$720,MATCH(X$2,'Tillförd energi'!$B$1:$AQ$1,0),FALSE)</f>
        <v>0</v>
      </c>
      <c r="Y60">
        <f>VLOOKUP($B60,'Tillförd energi'!$B$1:$AI$720,MATCH(Y$2,'Tillförd energi'!$B$1:$AQ$1,0),FALSE)</f>
        <v>0</v>
      </c>
      <c r="Z60">
        <f>VLOOKUP($B60,'Tillförd energi'!$B$1:$AI$720,MATCH(Z$2,'Tillförd energi'!$B$1:$AQ$1,0),FALSE)</f>
        <v>0</v>
      </c>
      <c r="AA60">
        <f>VLOOKUP($B60,'Tillförd energi'!$B$1:$AI$720,MATCH(AA$2,'Tillförd energi'!$B$1:$AQ$1,0),FALSE)</f>
        <v>0</v>
      </c>
      <c r="AB60">
        <f>VLOOKUP($B60,'Tillförd energi'!$B$1:$AI$720,MATCH(AB$2,'Tillförd energi'!$B$1:$AQ$1,0),FALSE)</f>
        <v>0</v>
      </c>
      <c r="AC60">
        <f>VLOOKUP($B60,'Tillförd energi'!$B$1:$AI$720,MATCH(AC$2,'Tillförd energi'!$B$1:$AQ$1,0),FALSE)</f>
        <v>11.8</v>
      </c>
      <c r="AD60">
        <f>VLOOKUP($B60,'Tillförd energi'!$B$1:$AI$720,MATCH(AD$2,'Tillförd energi'!$B$1:$AQ$1,0),FALSE)</f>
        <v>0</v>
      </c>
      <c r="AE60">
        <f>VLOOKUP($B60,'Tillförd energi'!$B$1:$AI$720,MATCH(AE$2,'Tillförd energi'!$B$1:$AQ$1,0),FALSE)</f>
        <v>0</v>
      </c>
      <c r="AF60">
        <f>VLOOKUP($B60,'Tillförd energi'!$B$1:$AI$720,MATCH(AF$2,'Tillförd energi'!$B$1:$AQ$1,0),FALSE)</f>
        <v>1.85</v>
      </c>
      <c r="AG60">
        <f>IFERROR(VLOOKUP(B60,Miljö!$B$1:$AC$600,MATCH("Köpt mängd produktionsspecifik fjärrvärme:",Miljö!$B$1:$AC$1,0),FALSE)/1,0)</f>
        <v>0</v>
      </c>
      <c r="AI60">
        <f t="shared" si="0"/>
        <v>84.509999999999991</v>
      </c>
      <c r="AJ60">
        <f>IF(ISERROR(1/VLOOKUP($B60,Leveranser!$B$1:$S$500,MATCH("såld värme (gwh)",Leveranser!$B$1:$S$1,0),FALSE)),"",VLOOKUP($B60,Leveranser!$B$1:$S$500,MATCH("såld värme (gwh)",Leveranser!$B$1:$S$1,0),FALSE))</f>
        <v>55.9</v>
      </c>
      <c r="AM60" t="str">
        <f>IF(B60&lt;&gt;"",IF(VLOOKUP($B60,Totalt!$B$1:$AQ$554,MATCH("Kvalitetsgranskad:",Totalt!$B$1:$AQ$1,0),FALSE)="ja",VLOOKUP($B60,Miljö!$B$1:$AG$479,MATCH(AM$2,Miljö!$B$1:$AK$1,0),FALSE),""),"")</f>
        <v>Ja</v>
      </c>
      <c r="AN60" t="str">
        <f>IF(AM60="ja",VLOOKUP($B60,Miljö!$B$1:$J$479,MATCH("Typ av ursprungsspecificerad el   (Om inget värde anges används Nordisk residualmix, se inforuta) ()",Miljö!$B$1:$J$1,0),FALSE),IF(AM60="nej","Nordisk residualel",""))</f>
        <v>'Biokraft och Nordisk residualmix'</v>
      </c>
      <c r="AO60">
        <f>IF(AM60="","",VLOOKUP($B60,Miljö!$B$1:$J$479,MATCH("Fossilandel för ursprungspecificerad el ()",Miljö!$B$1:$J$1,0),FALSE))</f>
        <v>0.47</v>
      </c>
      <c r="AP60">
        <f>IF(AM60="","",IFERROR(VLOOKUP($B60,Miljö!$B$1:$J$479,MATCH("Kärnkraftsandel för ursprungsspecificerad el ()",Miljö!$B$1:$J$1,0),FALSE)/1,0))</f>
        <v>0.48170000000000002</v>
      </c>
      <c r="AQ60">
        <f t="shared" si="1"/>
        <v>4.830000000000001E-2</v>
      </c>
      <c r="AS60" t="str">
        <f t="shared" si="2"/>
        <v>Nej</v>
      </c>
      <c r="AT60" t="str">
        <f>IF(AS60="ja",VLOOKUP($B60,Miljö!$B$1:$P$500,MATCH("Fossil andel i procent (%)",Miljö!$B$1:$P$1,0),FALSE)/100,"")</f>
        <v/>
      </c>
      <c r="AV60" t="str">
        <f t="shared" si="3"/>
        <v>Nej</v>
      </c>
      <c r="AW60" t="str">
        <f>IF(AV60="ja",VLOOKUP($B60,'Egen hetvattenprod'!$B$1:$AO$500,MATCH("Värmekälla till värmepumpar ()",'Egen hetvattenprod'!$B$1:$AO$1,0),FALSE),"")</f>
        <v/>
      </c>
      <c r="AY60" t="str">
        <f t="shared" si="4"/>
        <v>Ja</v>
      </c>
      <c r="AZ60" s="115">
        <f>IF($AY60="ja",(VLOOKUP($B60,'Egen hetvattenprod'!$B$1:$BX$550,MATCH(AZ$2,'Egen hetvattenprod'!$B$1:$BX$1,0),FALSE)+VLOOKUP($B60,Kraftvärmeprod!$B$1:$BX$550,MATCH(AZ$2,Kraftvärmeprod!$B$1:$BX$1,0),FALSE))/$AC60,"")</f>
        <v>1</v>
      </c>
      <c r="BA60" s="115">
        <f>IF($AY60="ja",(VLOOKUP($B60,'Egen hetvattenprod'!$B$1:$BX$550,MATCH(BA$2,'Egen hetvattenprod'!$B$1:$BX$1,0),FALSE)+VLOOKUP($B60,Kraftvärmeprod!$B$1:$BX$550,MATCH(BA$2,Kraftvärmeprod!$B$1:$BX$1,0),FALSE))/$AC60,"")</f>
        <v>0</v>
      </c>
      <c r="BB60" s="115">
        <f>IF($AY60="ja",(VLOOKUP($B60,'Egen hetvattenprod'!$B$1:$BX$550,MATCH(BB$2,'Egen hetvattenprod'!$B$1:$BX$1,0),FALSE)+VLOOKUP($B60,Kraftvärmeprod!$B$1:$BX$550,MATCH(BB$2,Kraftvärmeprod!$B$1:$BX$1,0),FALSE))/$AC60,"")</f>
        <v>0</v>
      </c>
      <c r="BC60" s="115">
        <f>IF($AY60="ja",(VLOOKUP($B60,'Egen hetvattenprod'!$B$1:$BX$550,MATCH(BC$2,'Egen hetvattenprod'!$B$1:$BX$1,0),FALSE)+VLOOKUP($B60,Kraftvärmeprod!$B$1:$BX$550,MATCH(BC$2,Kraftvärmeprod!$B$1:$BX$1,0),FALSE))/$AC60,"")</f>
        <v>0</v>
      </c>
      <c r="BD60" s="115">
        <f>IF($AY60="ja",(VLOOKUP($B60,'Egen hetvattenprod'!$B$1:$BX$550,MATCH(BD$2,'Egen hetvattenprod'!$B$1:$BX$1,0),FALSE)+VLOOKUP($B60,Kraftvärmeprod!$B$1:$BX$550,MATCH(BD$2,Kraftvärmeprod!$B$1:$BX$1,0),FALSE))/$AC60,"")</f>
        <v>0</v>
      </c>
      <c r="BF60" t="str">
        <f t="shared" si="5"/>
        <v>Nej</v>
      </c>
      <c r="BG60" t="str">
        <f>IF($BF60="ja",VLOOKUP($B60,'Egen hetvattenprod'!$B$1:$BX$550,MATCH("Andelen klimatgaser med fossilt ursprung för avfall ()",'Egen hetvattenprod'!$B$1:$BX$1,0),FALSE),"")</f>
        <v/>
      </c>
      <c r="BH60" t="str">
        <f>IF($BF60="ja",VLOOKUP($B60,Kraftvärmeprod!$B$1:$BX$550,MATCH("Andelen klimatgaser med fossilt ursprung för avfall ()",Kraftvärmeprod!$B$1:$BX$1,0),FALSE),"")</f>
        <v/>
      </c>
      <c r="BI60" t="str">
        <f>IF($BF60="ja",VLOOKUP($B60,'Egen hetvattenprod'!$B$1:$BX$550,MATCH("Avfall (GWh)",'Egen hetvattenprod'!$B$1:$BX$1,0),FALSE),"")</f>
        <v/>
      </c>
      <c r="BJ60" t="str">
        <f>IF($BF60="ja",VLOOKUP($B60,'Slutlig allokering kvv'!$B$1:$BX$550,MATCH("Avfall (GWh)",'Slutlig allokering kvv'!$B$1:$BX$1,0),FALSE),"")</f>
        <v/>
      </c>
      <c r="BK60" t="str">
        <f>IF($BF60="ja",VLOOKUP($B60,'Köpt hetvatten'!$B$1:$BX$550,MATCH("Avfall i köpt hetvatten",'Köpt hetvatten'!$B$1:$BX$1,0),FALSE),"")</f>
        <v/>
      </c>
      <c r="BL60" t="str">
        <f>IF($BF60="ja",VLOOKUP($B60,'Egen hetvattenprod'!$B$1:$BX$550,MATCH("Värde enligt ovan. (%)",'Egen hetvattenprod'!$B$1:$BX$1,0),FALSE),"")</f>
        <v/>
      </c>
      <c r="BM60" t="str">
        <f>IF($BF60="ja",VLOOKUP($B60,Kraftvärmeprod!$B$1:$BX$550,MATCH("Värde enligt ovan. (%)",Kraftvärmeprod!$B$1:$BX$1,0),FALSE),"")</f>
        <v/>
      </c>
      <c r="BQ60" t="str">
        <f>IF($BF60="ja",VLOOKUP($B60,'Egen hetvattenprod'!$B$1:$BX$550,MATCH("Tillförd olja (fossil) vid avfallsförbränning (GWh)",'Egen hetvattenprod'!$B$1:$BX$1,0),FALSE),"")</f>
        <v/>
      </c>
      <c r="BR60" t="str">
        <f>IF($BF60="ja",VLOOKUP($B60,Kraftvärmeprod!$B$1:$BX$550,MATCH("Tillförd olja (fossil) vid avfallsförbränning (GWh)",Kraftvärmeprod!$B$1:$BX$1,0),FALSE),"")</f>
        <v/>
      </c>
    </row>
    <row r="61" spans="1:70">
      <c r="A61" t="s">
        <v>107</v>
      </c>
      <c r="B61" t="s">
        <v>108</v>
      </c>
      <c r="C61">
        <f>VLOOKUP($B61,'Tillförd energi'!$B$1:$AI$720,MATCH(C$2,'Tillförd energi'!$B$1:$AQ$1,0),FALSE)</f>
        <v>0</v>
      </c>
      <c r="D61">
        <f>VLOOKUP($B61,'Tillförd energi'!$B$1:$AI$720,MATCH(D$2,'Tillförd energi'!$B$1:$AQ$1,0),FALSE)</f>
        <v>0</v>
      </c>
      <c r="E61">
        <f>VLOOKUP($B61,'Tillförd energi'!$B$1:$AI$720,MATCH(E$2,'Tillförd energi'!$B$1:$AQ$1,0),FALSE)</f>
        <v>0</v>
      </c>
      <c r="F61">
        <f>VLOOKUP($B61,'Tillförd energi'!$B$1:$AI$720,MATCH(F$2,'Tillförd energi'!$B$1:$AQ$1,0),FALSE)</f>
        <v>0</v>
      </c>
      <c r="G61">
        <f>VLOOKUP($B61,'Tillförd energi'!$B$1:$AI$720,MATCH(G$2,'Tillförd energi'!$B$1:$AQ$1,0),FALSE)</f>
        <v>0</v>
      </c>
      <c r="H61">
        <f>VLOOKUP($B61,'Tillförd energi'!$B$1:$AI$720,MATCH(H$2,'Tillförd energi'!$B$1:$AQ$1,0),FALSE)</f>
        <v>0</v>
      </c>
      <c r="I61">
        <f>VLOOKUP($B61,'Tillförd energi'!$B$1:$AI$720,MATCH(I$2,'Tillförd energi'!$B$1:$AQ$1,0),FALSE)</f>
        <v>115.71</v>
      </c>
      <c r="J61">
        <f>VLOOKUP($B61,'Tillförd energi'!$B$1:$AI$720,MATCH(J$2,'Tillförd energi'!$B$1:$AQ$1,0),FALSE)</f>
        <v>0</v>
      </c>
      <c r="K61">
        <f>VLOOKUP($B61,'Tillförd energi'!$B$1:$AI$720,MATCH(K$2,'Tillförd energi'!$B$1:$AQ$1,0),FALSE)</f>
        <v>0</v>
      </c>
      <c r="L61">
        <f>VLOOKUP($B61,'Tillförd energi'!$B$1:$AI$720,MATCH(L$2,'Tillförd energi'!$B$1:$AQ$1,0),FALSE)</f>
        <v>0</v>
      </c>
      <c r="M61">
        <f>VLOOKUP($B61,'Tillförd energi'!$B$1:$AI$720,MATCH(M$2,'Tillförd energi'!$B$1:$AQ$1,0),FALSE)</f>
        <v>3.1</v>
      </c>
      <c r="N61">
        <f>VLOOKUP($B61,'Tillförd energi'!$B$1:$AI$720,MATCH(N$2,'Tillförd energi'!$B$1:$AQ$1,0),FALSE)</f>
        <v>0</v>
      </c>
      <c r="O61">
        <f>VLOOKUP($B61,'Tillförd energi'!$B$1:$AI$720,MATCH(O$2,'Tillförd energi'!$B$1:$AQ$1,0),FALSE)</f>
        <v>3.1</v>
      </c>
      <c r="P61">
        <f>VLOOKUP($B61,'Tillförd energi'!$B$1:$AI$720,MATCH(P$2,'Tillförd energi'!$B$1:$AQ$1,0),FALSE)</f>
        <v>6.98</v>
      </c>
      <c r="Q61">
        <f>VLOOKUP($B61,'Tillförd energi'!$B$1:$AI$720,MATCH(Q$2,'Tillförd energi'!$B$1:$AQ$1,0),FALSE)</f>
        <v>0.97647099999999998</v>
      </c>
      <c r="R61">
        <f>VLOOKUP($B61,'Tillförd energi'!$B$1:$AI$720,MATCH(R$2,'Tillförd energi'!$B$1:$AQ$1,0),FALSE)</f>
        <v>0</v>
      </c>
      <c r="S61">
        <f>VLOOKUP($B61,'Tillförd energi'!$B$1:$AI$720,MATCH(S$2,'Tillförd energi'!$B$1:$AQ$1,0),FALSE)</f>
        <v>0</v>
      </c>
      <c r="T61">
        <f>VLOOKUP($B61,'Tillförd energi'!$B$1:$AI$720,MATCH(T$2,'Tillförd energi'!$B$1:$AQ$1,0),FALSE)</f>
        <v>0</v>
      </c>
      <c r="U61">
        <f>VLOOKUP($B61,'Tillförd energi'!$B$1:$AI$720,MATCH(U$2,'Tillförd energi'!$B$1:$AQ$1,0),FALSE)</f>
        <v>0</v>
      </c>
      <c r="V61">
        <f>VLOOKUP($B61,'Tillförd energi'!$B$1:$AI$720,MATCH(V$2,'Tillförd energi'!$B$1:$AQ$1,0),FALSE)</f>
        <v>0</v>
      </c>
      <c r="W61">
        <f>VLOOKUP($B61,'Tillförd energi'!$B$1:$AI$720,MATCH(W$2,'Tillförd energi'!$B$1:$AQ$1,0),FALSE)</f>
        <v>0.65584500000000001</v>
      </c>
      <c r="X61">
        <f>VLOOKUP($B61,'Tillförd energi'!$B$1:$AI$720,MATCH(X$2,'Tillförd energi'!$B$1:$AQ$1,0),FALSE)</f>
        <v>0</v>
      </c>
      <c r="Y61">
        <f>VLOOKUP($B61,'Tillförd energi'!$B$1:$AI$720,MATCH(Y$2,'Tillförd energi'!$B$1:$AQ$1,0),FALSE)</f>
        <v>0</v>
      </c>
      <c r="Z61">
        <f>VLOOKUP($B61,'Tillförd energi'!$B$1:$AI$720,MATCH(Z$2,'Tillförd energi'!$B$1:$AQ$1,0),FALSE)</f>
        <v>0</v>
      </c>
      <c r="AA61">
        <f>VLOOKUP($B61,'Tillförd energi'!$B$1:$AI$720,MATCH(AA$2,'Tillförd energi'!$B$1:$AQ$1,0),FALSE)</f>
        <v>0</v>
      </c>
      <c r="AB61">
        <f>VLOOKUP($B61,'Tillförd energi'!$B$1:$AI$720,MATCH(AB$2,'Tillförd energi'!$B$1:$AQ$1,0),FALSE)</f>
        <v>0</v>
      </c>
      <c r="AC61">
        <f>VLOOKUP($B61,'Tillförd energi'!$B$1:$AI$720,MATCH(AC$2,'Tillförd energi'!$B$1:$AQ$1,0),FALSE)</f>
        <v>12</v>
      </c>
      <c r="AD61">
        <f>VLOOKUP($B61,'Tillförd energi'!$B$1:$AI$720,MATCH(AD$2,'Tillförd energi'!$B$1:$AQ$1,0),FALSE)</f>
        <v>0</v>
      </c>
      <c r="AE61">
        <f>VLOOKUP($B61,'Tillförd energi'!$B$1:$AI$720,MATCH(AE$2,'Tillförd energi'!$B$1:$AQ$1,0),FALSE)</f>
        <v>0</v>
      </c>
      <c r="AF61">
        <f>VLOOKUP($B61,'Tillförd energi'!$B$1:$AI$720,MATCH(AF$2,'Tillförd energi'!$B$1:$AQ$1,0),FALSE)</f>
        <v>5.70472</v>
      </c>
      <c r="AG61">
        <f>IFERROR(VLOOKUP(B61,Miljö!$B$1:$AC$600,MATCH("Köpt mängd produktionsspecifik fjärrvärme:",Miljö!$B$1:$AC$1,0),FALSE)/1,0)</f>
        <v>0</v>
      </c>
      <c r="AI61">
        <f t="shared" si="0"/>
        <v>148.227036</v>
      </c>
      <c r="AJ61">
        <f>IF(ISERROR(1/VLOOKUP($B61,Leveranser!$B$1:$S$500,MATCH("såld värme (gwh)",Leveranser!$B$1:$S$1,0),FALSE)),"",VLOOKUP($B61,Leveranser!$B$1:$S$500,MATCH("såld värme (gwh)",Leveranser!$B$1:$S$1,0),FALSE))</f>
        <v>102.794</v>
      </c>
      <c r="AM61" t="str">
        <f>IF(B61&lt;&gt;"",IF(VLOOKUP($B61,Totalt!$B$1:$AQ$554,MATCH("Kvalitetsgranskad:",Totalt!$B$1:$AQ$1,0),FALSE)="ja",VLOOKUP($B61,Miljö!$B$1:$AG$479,MATCH(AM$2,Miljö!$B$1:$AK$1,0),FALSE),""),"")</f>
        <v>Ja</v>
      </c>
      <c r="AN61" t="str">
        <f>IF(AM61="ja",VLOOKUP($B61,Miljö!$B$1:$J$479,MATCH("Typ av ursprungsspecificerad el   (Om inget värde anges används Nordisk residualmix, se inforuta) ()",Miljö!$B$1:$J$1,0),FALSE),IF(AM61="nej","Nordisk residualel",""))</f>
        <v>'vattenkraft+ biokraft'</v>
      </c>
      <c r="AO61">
        <f>IF(AM61="","",VLOOKUP($B61,Miljö!$B$1:$J$479,MATCH("Fossilandel för ursprungspecificerad el ()",Miljö!$B$1:$J$1,0),FALSE))</f>
        <v>0</v>
      </c>
      <c r="AP61">
        <f>IF(AM61="","",IFERROR(VLOOKUP($B61,Miljö!$B$1:$J$479,MATCH("Kärnkraftsandel för ursprungsspecificerad el ()",Miljö!$B$1:$J$1,0),FALSE)/1,0))</f>
        <v>0</v>
      </c>
      <c r="AQ61">
        <f t="shared" si="1"/>
        <v>1</v>
      </c>
      <c r="AS61" t="str">
        <f t="shared" si="2"/>
        <v>Nej</v>
      </c>
      <c r="AT61" t="str">
        <f>IF(AS61="ja",VLOOKUP($B61,Miljö!$B$1:$P$500,MATCH("Fossil andel i procent (%)",Miljö!$B$1:$P$1,0),FALSE)/100,"")</f>
        <v/>
      </c>
      <c r="AV61" t="str">
        <f t="shared" si="3"/>
        <v>Nej</v>
      </c>
      <c r="AW61" t="str">
        <f>IF(AV61="ja",VLOOKUP($B61,'Egen hetvattenprod'!$B$1:$AO$500,MATCH("Värmekälla till värmepumpar ()",'Egen hetvattenprod'!$B$1:$AO$1,0),FALSE),"")</f>
        <v/>
      </c>
      <c r="AY61" t="str">
        <f t="shared" si="4"/>
        <v>Ja</v>
      </c>
      <c r="AZ61" s="115">
        <f>IF($AY61="ja",(VLOOKUP($B61,'Egen hetvattenprod'!$B$1:$BX$550,MATCH(AZ$2,'Egen hetvattenprod'!$B$1:$BX$1,0),FALSE)+VLOOKUP($B61,Kraftvärmeprod!$B$1:$BX$550,MATCH(AZ$2,Kraftvärmeprod!$B$1:$BX$1,0),FALSE))/$AC61,"")</f>
        <v>0</v>
      </c>
      <c r="BA61" s="115">
        <f>IF($AY61="ja",(VLOOKUP($B61,'Egen hetvattenprod'!$B$1:$BX$550,MATCH(BA$2,'Egen hetvattenprod'!$B$1:$BX$1,0),FALSE)+VLOOKUP($B61,Kraftvärmeprod!$B$1:$BX$550,MATCH(BA$2,Kraftvärmeprod!$B$1:$BX$1,0),FALSE))/$AC61,"")</f>
        <v>0</v>
      </c>
      <c r="BB61" s="115">
        <f>IF($AY61="ja",(VLOOKUP($B61,'Egen hetvattenprod'!$B$1:$BX$550,MATCH(BB$2,'Egen hetvattenprod'!$B$1:$BX$1,0),FALSE)+VLOOKUP($B61,Kraftvärmeprod!$B$1:$BX$550,MATCH(BB$2,Kraftvärmeprod!$B$1:$BX$1,0),FALSE))/$AC61,"")</f>
        <v>0</v>
      </c>
      <c r="BC61" s="115">
        <f>IF($AY61="ja",(VLOOKUP($B61,'Egen hetvattenprod'!$B$1:$BX$550,MATCH(BC$2,'Egen hetvattenprod'!$B$1:$BX$1,0),FALSE)+VLOOKUP($B61,Kraftvärmeprod!$B$1:$BX$550,MATCH(BC$2,Kraftvärmeprod!$B$1:$BX$1,0),FALSE))/$AC61,"")</f>
        <v>0</v>
      </c>
      <c r="BD61" s="115">
        <f>IF($AY61="ja",(VLOOKUP($B61,'Egen hetvattenprod'!$B$1:$BX$550,MATCH(BD$2,'Egen hetvattenprod'!$B$1:$BX$1,0),FALSE)+VLOOKUP($B61,Kraftvärmeprod!$B$1:$BX$550,MATCH(BD$2,Kraftvärmeprod!$B$1:$BX$1,0),FALSE))/$AC61,"")</f>
        <v>1</v>
      </c>
      <c r="BF61" t="str">
        <f t="shared" si="5"/>
        <v>Ja</v>
      </c>
      <c r="BG61" t="str">
        <f>IF($BF61="ja",VLOOKUP($B61,'Egen hetvattenprod'!$B$1:$BX$550,MATCH("Andelen klimatgaser med fossilt ursprung för avfall ()",'Egen hetvattenprod'!$B$1:$BX$1,0),FALSE),"")</f>
        <v>Ingen redovisning</v>
      </c>
      <c r="BH61" t="str">
        <f>IF($BF61="ja",VLOOKUP($B61,Kraftvärmeprod!$B$1:$BX$550,MATCH("Andelen klimatgaser med fossilt ursprung för avfall ()",Kraftvärmeprod!$B$1:$BX$1,0),FALSE),"")</f>
        <v>Schablon</v>
      </c>
      <c r="BI61" t="str">
        <f>IF($BF61="ja",VLOOKUP($B61,'Egen hetvattenprod'!$B$1:$BX$550,MATCH("Avfall (GWh)",'Egen hetvattenprod'!$B$1:$BX$1,0),FALSE),"")</f>
        <v>ET</v>
      </c>
      <c r="BJ61">
        <f>IF($BF61="ja",VLOOKUP($B61,'Slutlig allokering kvv'!$B$1:$BX$550,MATCH("Avfall (GWh)",'Slutlig allokering kvv'!$B$1:$BX$1,0),FALSE),"")</f>
        <v>115.71</v>
      </c>
      <c r="BK61">
        <f>IF($BF61="ja",VLOOKUP($B61,'Köpt hetvatten'!$B$1:$BX$550,MATCH("Avfall i köpt hetvatten",'Köpt hetvatten'!$B$1:$BX$1,0),FALSE),"")</f>
        <v>0</v>
      </c>
      <c r="BL61" t="str">
        <f>IF($BF61="ja",VLOOKUP($B61,'Egen hetvattenprod'!$B$1:$BX$550,MATCH("Värde enligt ovan. (%)",'Egen hetvattenprod'!$B$1:$BX$1,0),FALSE),"")</f>
        <v>ET</v>
      </c>
      <c r="BM61">
        <f>IF($BF61="ja",VLOOKUP($B61,Kraftvärmeprod!$B$1:$BX$550,MATCH("Värde enligt ovan. (%)",Kraftvärmeprod!$B$1:$BX$1,0),FALSE),"")</f>
        <v>39</v>
      </c>
      <c r="BQ61" t="str">
        <f>IF($BF61="ja",VLOOKUP($B61,'Egen hetvattenprod'!$B$1:$BX$550,MATCH("Tillförd olja (fossil) vid avfallsförbränning (GWh)",'Egen hetvattenprod'!$B$1:$BX$1,0),FALSE),"")</f>
        <v>ET</v>
      </c>
      <c r="BR61" t="str">
        <f>IF($BF61="ja",VLOOKUP($B61,Kraftvärmeprod!$B$1:$BX$550,MATCH("Tillförd olja (fossil) vid avfallsförbränning (GWh)",Kraftvärmeprod!$B$1:$BX$1,0),FALSE),"")</f>
        <v>ET</v>
      </c>
    </row>
    <row r="62" spans="1:70">
      <c r="A62" t="s">
        <v>107</v>
      </c>
      <c r="B62" t="s">
        <v>109</v>
      </c>
      <c r="C62">
        <f>VLOOKUP($B62,'Tillförd energi'!$B$1:$AI$720,MATCH(C$2,'Tillförd energi'!$B$1:$AQ$1,0),FALSE)</f>
        <v>0</v>
      </c>
      <c r="D62">
        <f>VLOOKUP($B62,'Tillförd energi'!$B$1:$AI$720,MATCH(D$2,'Tillförd energi'!$B$1:$AQ$1,0),FALSE)</f>
        <v>0</v>
      </c>
      <c r="E62">
        <f>VLOOKUP($B62,'Tillförd energi'!$B$1:$AI$720,MATCH(E$2,'Tillförd energi'!$B$1:$AQ$1,0),FALSE)</f>
        <v>0</v>
      </c>
      <c r="F62">
        <f>VLOOKUP($B62,'Tillförd energi'!$B$1:$AI$720,MATCH(F$2,'Tillförd energi'!$B$1:$AQ$1,0),FALSE)</f>
        <v>0</v>
      </c>
      <c r="G62">
        <f>VLOOKUP($B62,'Tillförd energi'!$B$1:$AI$720,MATCH(G$2,'Tillförd energi'!$B$1:$AQ$1,0),FALSE)</f>
        <v>0</v>
      </c>
      <c r="H62">
        <f>VLOOKUP($B62,'Tillförd energi'!$B$1:$AI$720,MATCH(H$2,'Tillförd energi'!$B$1:$AQ$1,0),FALSE)</f>
        <v>0</v>
      </c>
      <c r="I62">
        <f>VLOOKUP($B62,'Tillförd energi'!$B$1:$AI$720,MATCH(I$2,'Tillförd energi'!$B$1:$AQ$1,0),FALSE)</f>
        <v>0</v>
      </c>
      <c r="J62">
        <f>VLOOKUP($B62,'Tillförd energi'!$B$1:$AI$720,MATCH(J$2,'Tillförd energi'!$B$1:$AQ$1,0),FALSE)</f>
        <v>0</v>
      </c>
      <c r="K62">
        <f>VLOOKUP($B62,'Tillförd energi'!$B$1:$AI$720,MATCH(K$2,'Tillförd energi'!$B$1:$AQ$1,0),FALSE)</f>
        <v>0</v>
      </c>
      <c r="L62">
        <f>VLOOKUP($B62,'Tillförd energi'!$B$1:$AI$720,MATCH(L$2,'Tillförd energi'!$B$1:$AQ$1,0),FALSE)</f>
        <v>0</v>
      </c>
      <c r="M62">
        <f>VLOOKUP($B62,'Tillförd energi'!$B$1:$AI$720,MATCH(M$2,'Tillförd energi'!$B$1:$AQ$1,0),FALSE)</f>
        <v>1.39</v>
      </c>
      <c r="N62">
        <f>VLOOKUP($B62,'Tillförd energi'!$B$1:$AI$720,MATCH(N$2,'Tillförd energi'!$B$1:$AQ$1,0),FALSE)</f>
        <v>0</v>
      </c>
      <c r="O62">
        <f>VLOOKUP($B62,'Tillförd energi'!$B$1:$AI$720,MATCH(O$2,'Tillförd energi'!$B$1:$AQ$1,0),FALSE)</f>
        <v>1.39</v>
      </c>
      <c r="P62">
        <f>VLOOKUP($B62,'Tillförd energi'!$B$1:$AI$720,MATCH(P$2,'Tillförd energi'!$B$1:$AQ$1,0),FALSE)</f>
        <v>1.39</v>
      </c>
      <c r="Q62">
        <f>VLOOKUP($B62,'Tillförd energi'!$B$1:$AI$720,MATCH(Q$2,'Tillförd energi'!$B$1:$AQ$1,0),FALSE)</f>
        <v>0</v>
      </c>
      <c r="R62">
        <f>VLOOKUP($B62,'Tillförd energi'!$B$1:$AI$720,MATCH(R$2,'Tillförd energi'!$B$1:$AQ$1,0),FALSE)</f>
        <v>0</v>
      </c>
      <c r="S62">
        <f>VLOOKUP($B62,'Tillförd energi'!$B$1:$AI$720,MATCH(S$2,'Tillförd energi'!$B$1:$AQ$1,0),FALSE)</f>
        <v>0</v>
      </c>
      <c r="T62">
        <f>VLOOKUP($B62,'Tillförd energi'!$B$1:$AI$720,MATCH(T$2,'Tillförd energi'!$B$1:$AQ$1,0),FALSE)</f>
        <v>0</v>
      </c>
      <c r="U62">
        <f>VLOOKUP($B62,'Tillförd energi'!$B$1:$AI$720,MATCH(U$2,'Tillförd energi'!$B$1:$AQ$1,0),FALSE)</f>
        <v>0</v>
      </c>
      <c r="V62">
        <f>VLOOKUP($B62,'Tillförd energi'!$B$1:$AI$720,MATCH(V$2,'Tillförd energi'!$B$1:$AQ$1,0),FALSE)</f>
        <v>0</v>
      </c>
      <c r="W62">
        <f>VLOOKUP($B62,'Tillförd energi'!$B$1:$AI$720,MATCH(W$2,'Tillförd energi'!$B$1:$AQ$1,0),FALSE)</f>
        <v>1.7999999999999999E-2</v>
      </c>
      <c r="X62">
        <f>VLOOKUP($B62,'Tillförd energi'!$B$1:$AI$720,MATCH(X$2,'Tillförd energi'!$B$1:$AQ$1,0),FALSE)</f>
        <v>0</v>
      </c>
      <c r="Y62">
        <f>VLOOKUP($B62,'Tillförd energi'!$B$1:$AI$720,MATCH(Y$2,'Tillförd energi'!$B$1:$AQ$1,0),FALSE)</f>
        <v>0</v>
      </c>
      <c r="Z62">
        <f>VLOOKUP($B62,'Tillförd energi'!$B$1:$AI$720,MATCH(Z$2,'Tillförd energi'!$B$1:$AQ$1,0),FALSE)</f>
        <v>0</v>
      </c>
      <c r="AA62">
        <f>VLOOKUP($B62,'Tillförd energi'!$B$1:$AI$720,MATCH(AA$2,'Tillförd energi'!$B$1:$AQ$1,0),FALSE)</f>
        <v>0</v>
      </c>
      <c r="AB62">
        <f>VLOOKUP($B62,'Tillförd energi'!$B$1:$AI$720,MATCH(AB$2,'Tillförd energi'!$B$1:$AQ$1,0),FALSE)</f>
        <v>0</v>
      </c>
      <c r="AC62">
        <f>VLOOKUP($B62,'Tillförd energi'!$B$1:$AI$720,MATCH(AC$2,'Tillförd energi'!$B$1:$AQ$1,0),FALSE)</f>
        <v>0</v>
      </c>
      <c r="AD62">
        <f>VLOOKUP($B62,'Tillförd energi'!$B$1:$AI$720,MATCH(AD$2,'Tillförd energi'!$B$1:$AQ$1,0),FALSE)</f>
        <v>0</v>
      </c>
      <c r="AE62">
        <f>VLOOKUP($B62,'Tillförd energi'!$B$1:$AI$720,MATCH(AE$2,'Tillförd energi'!$B$1:$AQ$1,0),FALSE)</f>
        <v>0</v>
      </c>
      <c r="AF62">
        <f>VLOOKUP($B62,'Tillförd energi'!$B$1:$AI$720,MATCH(AF$2,'Tillförd energi'!$B$1:$AQ$1,0),FALSE)</f>
        <v>8.0189999999999997E-2</v>
      </c>
      <c r="AG62">
        <f>IFERROR(VLOOKUP(B62,Miljö!$B$1:$AC$600,MATCH("Köpt mängd produktionsspecifik fjärrvärme:",Miljö!$B$1:$AC$1,0),FALSE)/1,0)</f>
        <v>0</v>
      </c>
      <c r="AI62">
        <f t="shared" si="0"/>
        <v>4.2681899999999997</v>
      </c>
      <c r="AJ62">
        <f>IF(ISERROR(1/VLOOKUP($B62,Leveranser!$B$1:$S$500,MATCH("såld värme (gwh)",Leveranser!$B$1:$S$1,0),FALSE)),"",VLOOKUP($B62,Leveranser!$B$1:$S$500,MATCH("såld värme (gwh)",Leveranser!$B$1:$S$1,0),FALSE))</f>
        <v>2.673</v>
      </c>
      <c r="AM62" t="str">
        <f>IF(B62&lt;&gt;"",IF(VLOOKUP($B62,Totalt!$B$1:$AQ$554,MATCH("Kvalitetsgranskad:",Totalt!$B$1:$AQ$1,0),FALSE)="ja",VLOOKUP($B62,Miljö!$B$1:$AG$479,MATCH(AM$2,Miljö!$B$1:$AK$1,0),FALSE),""),"")</f>
        <v>Nej</v>
      </c>
      <c r="AN62" t="str">
        <f>IF(AM62="ja",VLOOKUP($B62,Miljö!$B$1:$J$479,MATCH("Typ av ursprungsspecificerad el   (Om inget värde anges används Nordisk residualmix, se inforuta) ()",Miljö!$B$1:$J$1,0),FALSE),IF(AM62="nej","Nordisk residualel",""))</f>
        <v>Nordisk residualel</v>
      </c>
      <c r="AO62">
        <f>IF(AM62="","",VLOOKUP($B62,Miljö!$B$1:$J$479,MATCH("Fossilandel för ursprungspecificerad el ()",Miljö!$B$1:$J$1,0),FALSE))</f>
        <v>0.47</v>
      </c>
      <c r="AP62">
        <f>IF(AM62="","",IFERROR(VLOOKUP($B62,Miljö!$B$1:$J$479,MATCH("Kärnkraftsandel för ursprungsspecificerad el ()",Miljö!$B$1:$J$1,0),FALSE)/1,0))</f>
        <v>0.48170000000000002</v>
      </c>
      <c r="AQ62">
        <f t="shared" si="1"/>
        <v>4.830000000000001E-2</v>
      </c>
      <c r="AS62" t="str">
        <f t="shared" si="2"/>
        <v>Nej</v>
      </c>
      <c r="AT62" t="str">
        <f>IF(AS62="ja",VLOOKUP($B62,Miljö!$B$1:$P$500,MATCH("Fossil andel i procent (%)",Miljö!$B$1:$P$1,0),FALSE)/100,"")</f>
        <v/>
      </c>
      <c r="AV62" t="str">
        <f t="shared" si="3"/>
        <v>Nej</v>
      </c>
      <c r="AW62" t="str">
        <f>IF(AV62="ja",VLOOKUP($B62,'Egen hetvattenprod'!$B$1:$AO$500,MATCH("Värmekälla till värmepumpar ()",'Egen hetvattenprod'!$B$1:$AO$1,0),FALSE),"")</f>
        <v/>
      </c>
      <c r="AY62" t="str">
        <f t="shared" si="4"/>
        <v>Nej</v>
      </c>
      <c r="AZ62" s="115" t="str">
        <f>IF($AY62="ja",(VLOOKUP($B62,'Egen hetvattenprod'!$B$1:$BX$550,MATCH(AZ$2,'Egen hetvattenprod'!$B$1:$BX$1,0),FALSE)+VLOOKUP($B62,Kraftvärmeprod!$B$1:$BX$550,MATCH(AZ$2,Kraftvärmeprod!$B$1:$BX$1,0),FALSE))/$AC62,"")</f>
        <v/>
      </c>
      <c r="BA62" s="115" t="str">
        <f>IF($AY62="ja",(VLOOKUP($B62,'Egen hetvattenprod'!$B$1:$BX$550,MATCH(BA$2,'Egen hetvattenprod'!$B$1:$BX$1,0),FALSE)+VLOOKUP($B62,Kraftvärmeprod!$B$1:$BX$550,MATCH(BA$2,Kraftvärmeprod!$B$1:$BX$1,0),FALSE))/$AC62,"")</f>
        <v/>
      </c>
      <c r="BB62" s="115" t="str">
        <f>IF($AY62="ja",(VLOOKUP($B62,'Egen hetvattenprod'!$B$1:$BX$550,MATCH(BB$2,'Egen hetvattenprod'!$B$1:$BX$1,0),FALSE)+VLOOKUP($B62,Kraftvärmeprod!$B$1:$BX$550,MATCH(BB$2,Kraftvärmeprod!$B$1:$BX$1,0),FALSE))/$AC62,"")</f>
        <v/>
      </c>
      <c r="BC62" s="115" t="str">
        <f>IF($AY62="ja",(VLOOKUP($B62,'Egen hetvattenprod'!$B$1:$BX$550,MATCH(BC$2,'Egen hetvattenprod'!$B$1:$BX$1,0),FALSE)+VLOOKUP($B62,Kraftvärmeprod!$B$1:$BX$550,MATCH(BC$2,Kraftvärmeprod!$B$1:$BX$1,0),FALSE))/$AC62,"")</f>
        <v/>
      </c>
      <c r="BD62" s="115" t="str">
        <f>IF($AY62="ja",(VLOOKUP($B62,'Egen hetvattenprod'!$B$1:$BX$550,MATCH(BD$2,'Egen hetvattenprod'!$B$1:$BX$1,0),FALSE)+VLOOKUP($B62,Kraftvärmeprod!$B$1:$BX$550,MATCH(BD$2,Kraftvärmeprod!$B$1:$BX$1,0),FALSE))/$AC62,"")</f>
        <v/>
      </c>
      <c r="BF62" t="str">
        <f t="shared" si="5"/>
        <v>Nej</v>
      </c>
      <c r="BG62" t="str">
        <f>IF($BF62="ja",VLOOKUP($B62,'Egen hetvattenprod'!$B$1:$BX$550,MATCH("Andelen klimatgaser med fossilt ursprung för avfall ()",'Egen hetvattenprod'!$B$1:$BX$1,0),FALSE),"")</f>
        <v/>
      </c>
      <c r="BH62" t="str">
        <f>IF($BF62="ja",VLOOKUP($B62,Kraftvärmeprod!$B$1:$BX$550,MATCH("Andelen klimatgaser med fossilt ursprung för avfall ()",Kraftvärmeprod!$B$1:$BX$1,0),FALSE),"")</f>
        <v/>
      </c>
      <c r="BI62" t="str">
        <f>IF($BF62="ja",VLOOKUP($B62,'Egen hetvattenprod'!$B$1:$BX$550,MATCH("Avfall (GWh)",'Egen hetvattenprod'!$B$1:$BX$1,0),FALSE),"")</f>
        <v/>
      </c>
      <c r="BJ62" t="str">
        <f>IF($BF62="ja",VLOOKUP($B62,'Slutlig allokering kvv'!$B$1:$BX$550,MATCH("Avfall (GWh)",'Slutlig allokering kvv'!$B$1:$BX$1,0),FALSE),"")</f>
        <v/>
      </c>
      <c r="BK62" t="str">
        <f>IF($BF62="ja",VLOOKUP($B62,'Köpt hetvatten'!$B$1:$BX$550,MATCH("Avfall i köpt hetvatten",'Köpt hetvatten'!$B$1:$BX$1,0),FALSE),"")</f>
        <v/>
      </c>
      <c r="BL62" t="str">
        <f>IF($BF62="ja",VLOOKUP($B62,'Egen hetvattenprod'!$B$1:$BX$550,MATCH("Värde enligt ovan. (%)",'Egen hetvattenprod'!$B$1:$BX$1,0),FALSE),"")</f>
        <v/>
      </c>
      <c r="BM62" t="str">
        <f>IF($BF62="ja",VLOOKUP($B62,Kraftvärmeprod!$B$1:$BX$550,MATCH("Värde enligt ovan. (%)",Kraftvärmeprod!$B$1:$BX$1,0),FALSE),"")</f>
        <v/>
      </c>
      <c r="BQ62" t="str">
        <f>IF($BF62="ja",VLOOKUP($B62,'Egen hetvattenprod'!$B$1:$BX$550,MATCH("Tillförd olja (fossil) vid avfallsförbränning (GWh)",'Egen hetvattenprod'!$B$1:$BX$1,0),FALSE),"")</f>
        <v/>
      </c>
      <c r="BR62" t="str">
        <f>IF($BF62="ja",VLOOKUP($B62,Kraftvärmeprod!$B$1:$BX$550,MATCH("Tillförd olja (fossil) vid avfallsförbränning (GWh)",Kraftvärmeprod!$B$1:$BX$1,0),FALSE),"")</f>
        <v/>
      </c>
    </row>
    <row r="63" spans="1:70">
      <c r="A63" t="s">
        <v>107</v>
      </c>
      <c r="B63" t="s">
        <v>110</v>
      </c>
      <c r="C63">
        <f>VLOOKUP($B63,'Tillförd energi'!$B$1:$AI$720,MATCH(C$2,'Tillförd energi'!$B$1:$AQ$1,0),FALSE)</f>
        <v>0</v>
      </c>
      <c r="D63">
        <f>VLOOKUP($B63,'Tillförd energi'!$B$1:$AI$720,MATCH(D$2,'Tillförd energi'!$B$1:$AQ$1,0),FALSE)</f>
        <v>0</v>
      </c>
      <c r="E63">
        <f>VLOOKUP($B63,'Tillförd energi'!$B$1:$AI$720,MATCH(E$2,'Tillförd energi'!$B$1:$AQ$1,0),FALSE)</f>
        <v>0</v>
      </c>
      <c r="F63">
        <f>VLOOKUP($B63,'Tillförd energi'!$B$1:$AI$720,MATCH(F$2,'Tillförd energi'!$B$1:$AQ$1,0),FALSE)</f>
        <v>0</v>
      </c>
      <c r="G63">
        <f>VLOOKUP($B63,'Tillförd energi'!$B$1:$AI$720,MATCH(G$2,'Tillförd energi'!$B$1:$AQ$1,0),FALSE)</f>
        <v>0</v>
      </c>
      <c r="H63">
        <f>VLOOKUP($B63,'Tillförd energi'!$B$1:$AI$720,MATCH(H$2,'Tillförd energi'!$B$1:$AQ$1,0),FALSE)</f>
        <v>0</v>
      </c>
      <c r="I63">
        <f>VLOOKUP($B63,'Tillförd energi'!$B$1:$AI$720,MATCH(I$2,'Tillförd energi'!$B$1:$AQ$1,0),FALSE)</f>
        <v>0</v>
      </c>
      <c r="J63">
        <f>VLOOKUP($B63,'Tillförd energi'!$B$1:$AI$720,MATCH(J$2,'Tillförd energi'!$B$1:$AQ$1,0),FALSE)</f>
        <v>0</v>
      </c>
      <c r="K63">
        <f>VLOOKUP($B63,'Tillförd energi'!$B$1:$AI$720,MATCH(K$2,'Tillförd energi'!$B$1:$AQ$1,0),FALSE)</f>
        <v>0</v>
      </c>
      <c r="L63">
        <f>VLOOKUP($B63,'Tillförd energi'!$B$1:$AI$720,MATCH(L$2,'Tillförd energi'!$B$1:$AQ$1,0),FALSE)</f>
        <v>0</v>
      </c>
      <c r="M63">
        <f>VLOOKUP($B63,'Tillförd energi'!$B$1:$AI$720,MATCH(M$2,'Tillförd energi'!$B$1:$AQ$1,0),FALSE)</f>
        <v>5.65</v>
      </c>
      <c r="N63">
        <f>VLOOKUP($B63,'Tillförd energi'!$B$1:$AI$720,MATCH(N$2,'Tillförd energi'!$B$1:$AQ$1,0),FALSE)</f>
        <v>0</v>
      </c>
      <c r="O63">
        <f>VLOOKUP($B63,'Tillförd energi'!$B$1:$AI$720,MATCH(O$2,'Tillförd energi'!$B$1:$AQ$1,0),FALSE)</f>
        <v>5.65</v>
      </c>
      <c r="P63">
        <f>VLOOKUP($B63,'Tillförd energi'!$B$1:$AI$720,MATCH(P$2,'Tillförd energi'!$B$1:$AQ$1,0),FALSE)</f>
        <v>5.65</v>
      </c>
      <c r="Q63">
        <f>VLOOKUP($B63,'Tillförd energi'!$B$1:$AI$720,MATCH(Q$2,'Tillförd energi'!$B$1:$AQ$1,0),FALSE)</f>
        <v>0</v>
      </c>
      <c r="R63">
        <f>VLOOKUP($B63,'Tillförd energi'!$B$1:$AI$720,MATCH(R$2,'Tillförd energi'!$B$1:$AQ$1,0),FALSE)</f>
        <v>0</v>
      </c>
      <c r="S63">
        <f>VLOOKUP($B63,'Tillförd energi'!$B$1:$AI$720,MATCH(S$2,'Tillförd energi'!$B$1:$AQ$1,0),FALSE)</f>
        <v>0</v>
      </c>
      <c r="T63">
        <f>VLOOKUP($B63,'Tillförd energi'!$B$1:$AI$720,MATCH(T$2,'Tillförd energi'!$B$1:$AQ$1,0),FALSE)</f>
        <v>0</v>
      </c>
      <c r="U63">
        <f>VLOOKUP($B63,'Tillförd energi'!$B$1:$AI$720,MATCH(U$2,'Tillförd energi'!$B$1:$AQ$1,0),FALSE)</f>
        <v>0</v>
      </c>
      <c r="V63">
        <f>VLOOKUP($B63,'Tillförd energi'!$B$1:$AI$720,MATCH(V$2,'Tillförd energi'!$B$1:$AQ$1,0),FALSE)</f>
        <v>0</v>
      </c>
      <c r="W63">
        <f>VLOOKUP($B63,'Tillförd energi'!$B$1:$AI$720,MATCH(W$2,'Tillförd energi'!$B$1:$AQ$1,0),FALSE)</f>
        <v>0.05</v>
      </c>
      <c r="X63">
        <f>VLOOKUP($B63,'Tillförd energi'!$B$1:$AI$720,MATCH(X$2,'Tillförd energi'!$B$1:$AQ$1,0),FALSE)</f>
        <v>0</v>
      </c>
      <c r="Y63">
        <f>VLOOKUP($B63,'Tillförd energi'!$B$1:$AI$720,MATCH(Y$2,'Tillförd energi'!$B$1:$AQ$1,0),FALSE)</f>
        <v>0</v>
      </c>
      <c r="Z63">
        <f>VLOOKUP($B63,'Tillförd energi'!$B$1:$AI$720,MATCH(Z$2,'Tillförd energi'!$B$1:$AQ$1,0),FALSE)</f>
        <v>0</v>
      </c>
      <c r="AA63">
        <f>VLOOKUP($B63,'Tillförd energi'!$B$1:$AI$720,MATCH(AA$2,'Tillförd energi'!$B$1:$AQ$1,0),FALSE)</f>
        <v>0</v>
      </c>
      <c r="AB63">
        <f>VLOOKUP($B63,'Tillförd energi'!$B$1:$AI$720,MATCH(AB$2,'Tillförd energi'!$B$1:$AQ$1,0),FALSE)</f>
        <v>0</v>
      </c>
      <c r="AC63">
        <f>VLOOKUP($B63,'Tillförd energi'!$B$1:$AI$720,MATCH(AC$2,'Tillförd energi'!$B$1:$AQ$1,0),FALSE)</f>
        <v>0</v>
      </c>
      <c r="AD63">
        <f>VLOOKUP($B63,'Tillförd energi'!$B$1:$AI$720,MATCH(AD$2,'Tillförd energi'!$B$1:$AQ$1,0),FALSE)</f>
        <v>0</v>
      </c>
      <c r="AE63">
        <f>VLOOKUP($B63,'Tillförd energi'!$B$1:$AI$720,MATCH(AE$2,'Tillförd energi'!$B$1:$AQ$1,0),FALSE)</f>
        <v>0</v>
      </c>
      <c r="AF63">
        <f>VLOOKUP($B63,'Tillförd energi'!$B$1:$AI$720,MATCH(AF$2,'Tillförd energi'!$B$1:$AQ$1,0),FALSE)</f>
        <v>0.34875</v>
      </c>
      <c r="AG63">
        <f>IFERROR(VLOOKUP(B63,Miljö!$B$1:$AC$600,MATCH("Köpt mängd produktionsspecifik fjärrvärme:",Miljö!$B$1:$AC$1,0),FALSE)/1,0)</f>
        <v>0</v>
      </c>
      <c r="AI63">
        <f t="shared" si="0"/>
        <v>17.348750000000003</v>
      </c>
      <c r="AJ63">
        <f>IF(ISERROR(1/VLOOKUP($B63,Leveranser!$B$1:$S$500,MATCH("såld värme (gwh)",Leveranser!$B$1:$S$1,0),FALSE)),"",VLOOKUP($B63,Leveranser!$B$1:$S$500,MATCH("såld värme (gwh)",Leveranser!$B$1:$S$1,0),FALSE))</f>
        <v>11.625</v>
      </c>
      <c r="AM63" t="str">
        <f>IF(B63&lt;&gt;"",IF(VLOOKUP($B63,Totalt!$B$1:$AQ$554,MATCH("Kvalitetsgranskad:",Totalt!$B$1:$AQ$1,0),FALSE)="ja",VLOOKUP($B63,Miljö!$B$1:$AG$479,MATCH(AM$2,Miljö!$B$1:$AK$1,0),FALSE),""),"")</f>
        <v>Nej</v>
      </c>
      <c r="AN63" t="str">
        <f>IF(AM63="ja",VLOOKUP($B63,Miljö!$B$1:$J$479,MATCH("Typ av ursprungsspecificerad el   (Om inget värde anges används Nordisk residualmix, se inforuta) ()",Miljö!$B$1:$J$1,0),FALSE),IF(AM63="nej","Nordisk residualel",""))</f>
        <v>Nordisk residualel</v>
      </c>
      <c r="AO63">
        <f>IF(AM63="","",VLOOKUP($B63,Miljö!$B$1:$J$479,MATCH("Fossilandel för ursprungspecificerad el ()",Miljö!$B$1:$J$1,0),FALSE))</f>
        <v>0.47</v>
      </c>
      <c r="AP63">
        <f>IF(AM63="","",IFERROR(VLOOKUP($B63,Miljö!$B$1:$J$479,MATCH("Kärnkraftsandel för ursprungsspecificerad el ()",Miljö!$B$1:$J$1,0),FALSE)/1,0))</f>
        <v>0.48170000000000002</v>
      </c>
      <c r="AQ63">
        <f t="shared" si="1"/>
        <v>4.830000000000001E-2</v>
      </c>
      <c r="AS63" t="str">
        <f t="shared" si="2"/>
        <v>Nej</v>
      </c>
      <c r="AT63" t="str">
        <f>IF(AS63="ja",VLOOKUP($B63,Miljö!$B$1:$P$500,MATCH("Fossil andel i procent (%)",Miljö!$B$1:$P$1,0),FALSE)/100,"")</f>
        <v/>
      </c>
      <c r="AV63" t="str">
        <f t="shared" si="3"/>
        <v>Nej</v>
      </c>
      <c r="AW63" t="str">
        <f>IF(AV63="ja",VLOOKUP($B63,'Egen hetvattenprod'!$B$1:$AO$500,MATCH("Värmekälla till värmepumpar ()",'Egen hetvattenprod'!$B$1:$AO$1,0),FALSE),"")</f>
        <v/>
      </c>
      <c r="AY63" t="str">
        <f t="shared" si="4"/>
        <v>Nej</v>
      </c>
      <c r="AZ63" s="115" t="str">
        <f>IF($AY63="ja",(VLOOKUP($B63,'Egen hetvattenprod'!$B$1:$BX$550,MATCH(AZ$2,'Egen hetvattenprod'!$B$1:$BX$1,0),FALSE)+VLOOKUP($B63,Kraftvärmeprod!$B$1:$BX$550,MATCH(AZ$2,Kraftvärmeprod!$B$1:$BX$1,0),FALSE))/$AC63,"")</f>
        <v/>
      </c>
      <c r="BA63" s="115" t="str">
        <f>IF($AY63="ja",(VLOOKUP($B63,'Egen hetvattenprod'!$B$1:$BX$550,MATCH(BA$2,'Egen hetvattenprod'!$B$1:$BX$1,0),FALSE)+VLOOKUP($B63,Kraftvärmeprod!$B$1:$BX$550,MATCH(BA$2,Kraftvärmeprod!$B$1:$BX$1,0),FALSE))/$AC63,"")</f>
        <v/>
      </c>
      <c r="BB63" s="115" t="str">
        <f>IF($AY63="ja",(VLOOKUP($B63,'Egen hetvattenprod'!$B$1:$BX$550,MATCH(BB$2,'Egen hetvattenprod'!$B$1:$BX$1,0),FALSE)+VLOOKUP($B63,Kraftvärmeprod!$B$1:$BX$550,MATCH(BB$2,Kraftvärmeprod!$B$1:$BX$1,0),FALSE))/$AC63,"")</f>
        <v/>
      </c>
      <c r="BC63" s="115" t="str">
        <f>IF($AY63="ja",(VLOOKUP($B63,'Egen hetvattenprod'!$B$1:$BX$550,MATCH(BC$2,'Egen hetvattenprod'!$B$1:$BX$1,0),FALSE)+VLOOKUP($B63,Kraftvärmeprod!$B$1:$BX$550,MATCH(BC$2,Kraftvärmeprod!$B$1:$BX$1,0),FALSE))/$AC63,"")</f>
        <v/>
      </c>
      <c r="BD63" s="115" t="str">
        <f>IF($AY63="ja",(VLOOKUP($B63,'Egen hetvattenprod'!$B$1:$BX$550,MATCH(BD$2,'Egen hetvattenprod'!$B$1:$BX$1,0),FALSE)+VLOOKUP($B63,Kraftvärmeprod!$B$1:$BX$550,MATCH(BD$2,Kraftvärmeprod!$B$1:$BX$1,0),FALSE))/$AC63,"")</f>
        <v/>
      </c>
      <c r="BF63" t="str">
        <f t="shared" si="5"/>
        <v>Nej</v>
      </c>
      <c r="BG63" t="str">
        <f>IF($BF63="ja",VLOOKUP($B63,'Egen hetvattenprod'!$B$1:$BX$550,MATCH("Andelen klimatgaser med fossilt ursprung för avfall ()",'Egen hetvattenprod'!$B$1:$BX$1,0),FALSE),"")</f>
        <v/>
      </c>
      <c r="BH63" t="str">
        <f>IF($BF63="ja",VLOOKUP($B63,Kraftvärmeprod!$B$1:$BX$550,MATCH("Andelen klimatgaser med fossilt ursprung för avfall ()",Kraftvärmeprod!$B$1:$BX$1,0),FALSE),"")</f>
        <v/>
      </c>
      <c r="BI63" t="str">
        <f>IF($BF63="ja",VLOOKUP($B63,'Egen hetvattenprod'!$B$1:$BX$550,MATCH("Avfall (GWh)",'Egen hetvattenprod'!$B$1:$BX$1,0),FALSE),"")</f>
        <v/>
      </c>
      <c r="BJ63" t="str">
        <f>IF($BF63="ja",VLOOKUP($B63,'Slutlig allokering kvv'!$B$1:$BX$550,MATCH("Avfall (GWh)",'Slutlig allokering kvv'!$B$1:$BX$1,0),FALSE),"")</f>
        <v/>
      </c>
      <c r="BK63" t="str">
        <f>IF($BF63="ja",VLOOKUP($B63,'Köpt hetvatten'!$B$1:$BX$550,MATCH("Avfall i köpt hetvatten",'Köpt hetvatten'!$B$1:$BX$1,0),FALSE),"")</f>
        <v/>
      </c>
      <c r="BL63" t="str">
        <f>IF($BF63="ja",VLOOKUP($B63,'Egen hetvattenprod'!$B$1:$BX$550,MATCH("Värde enligt ovan. (%)",'Egen hetvattenprod'!$B$1:$BX$1,0),FALSE),"")</f>
        <v/>
      </c>
      <c r="BM63" t="str">
        <f>IF($BF63="ja",VLOOKUP($B63,Kraftvärmeprod!$B$1:$BX$550,MATCH("Värde enligt ovan. (%)",Kraftvärmeprod!$B$1:$BX$1,0),FALSE),"")</f>
        <v/>
      </c>
      <c r="BQ63" t="str">
        <f>IF($BF63="ja",VLOOKUP($B63,'Egen hetvattenprod'!$B$1:$BX$550,MATCH("Tillförd olja (fossil) vid avfallsförbränning (GWh)",'Egen hetvattenprod'!$B$1:$BX$1,0),FALSE),"")</f>
        <v/>
      </c>
      <c r="BR63" t="str">
        <f>IF($BF63="ja",VLOOKUP($B63,Kraftvärmeprod!$B$1:$BX$550,MATCH("Tillförd olja (fossil) vid avfallsförbränning (GWh)",Kraftvärmeprod!$B$1:$BX$1,0),FALSE),"")</f>
        <v/>
      </c>
    </row>
    <row r="64" spans="1:70">
      <c r="A64" t="s">
        <v>111</v>
      </c>
      <c r="B64" t="s">
        <v>112</v>
      </c>
      <c r="C64">
        <f>VLOOKUP($B64,'Tillförd energi'!$B$1:$AI$720,MATCH(C$2,'Tillförd energi'!$B$1:$AQ$1,0),FALSE)</f>
        <v>0</v>
      </c>
      <c r="D64">
        <f>VLOOKUP($B64,'Tillförd energi'!$B$1:$AI$720,MATCH(D$2,'Tillförd energi'!$B$1:$AQ$1,0),FALSE)</f>
        <v>0.33</v>
      </c>
      <c r="E64">
        <f>VLOOKUP($B64,'Tillförd energi'!$B$1:$AI$720,MATCH(E$2,'Tillförd energi'!$B$1:$AQ$1,0),FALSE)</f>
        <v>0</v>
      </c>
      <c r="F64">
        <f>VLOOKUP($B64,'Tillförd energi'!$B$1:$AI$720,MATCH(F$2,'Tillförd energi'!$B$1:$AQ$1,0),FALSE)</f>
        <v>0</v>
      </c>
      <c r="G64">
        <f>VLOOKUP($B64,'Tillförd energi'!$B$1:$AI$720,MATCH(G$2,'Tillförd energi'!$B$1:$AQ$1,0),FALSE)</f>
        <v>0</v>
      </c>
      <c r="H64">
        <f>VLOOKUP($B64,'Tillförd energi'!$B$1:$AI$720,MATCH(H$2,'Tillförd energi'!$B$1:$AQ$1,0),FALSE)</f>
        <v>0</v>
      </c>
      <c r="I64">
        <f>VLOOKUP($B64,'Tillförd energi'!$B$1:$AI$720,MATCH(I$2,'Tillförd energi'!$B$1:$AQ$1,0),FALSE)</f>
        <v>0</v>
      </c>
      <c r="J64">
        <f>VLOOKUP($B64,'Tillförd energi'!$B$1:$AI$720,MATCH(J$2,'Tillförd energi'!$B$1:$AQ$1,0),FALSE)</f>
        <v>0</v>
      </c>
      <c r="K64">
        <f>VLOOKUP($B64,'Tillförd energi'!$B$1:$AI$720,MATCH(K$2,'Tillförd energi'!$B$1:$AQ$1,0),FALSE)</f>
        <v>0</v>
      </c>
      <c r="L64">
        <f>VLOOKUP($B64,'Tillförd energi'!$B$1:$AI$720,MATCH(L$2,'Tillförd energi'!$B$1:$AQ$1,0),FALSE)</f>
        <v>0</v>
      </c>
      <c r="M64">
        <f>VLOOKUP($B64,'Tillförd energi'!$B$1:$AI$720,MATCH(M$2,'Tillförd energi'!$B$1:$AQ$1,0),FALSE)</f>
        <v>0</v>
      </c>
      <c r="N64">
        <f>VLOOKUP($B64,'Tillförd energi'!$B$1:$AI$720,MATCH(N$2,'Tillförd energi'!$B$1:$AQ$1,0),FALSE)</f>
        <v>0</v>
      </c>
      <c r="O64">
        <f>VLOOKUP($B64,'Tillförd energi'!$B$1:$AI$720,MATCH(O$2,'Tillförd energi'!$B$1:$AQ$1,0),FALSE)</f>
        <v>0</v>
      </c>
      <c r="P64">
        <f>VLOOKUP($B64,'Tillförd energi'!$B$1:$AI$720,MATCH(P$2,'Tillförd energi'!$B$1:$AQ$1,0),FALSE)</f>
        <v>0</v>
      </c>
      <c r="Q64">
        <f>VLOOKUP($B64,'Tillförd energi'!$B$1:$AI$720,MATCH(Q$2,'Tillförd energi'!$B$1:$AQ$1,0),FALSE)</f>
        <v>50.4</v>
      </c>
      <c r="R64">
        <f>VLOOKUP($B64,'Tillförd energi'!$B$1:$AI$720,MATCH(R$2,'Tillförd energi'!$B$1:$AQ$1,0),FALSE)</f>
        <v>4.6500000000000004</v>
      </c>
      <c r="S64">
        <f>VLOOKUP($B64,'Tillförd energi'!$B$1:$AI$720,MATCH(S$2,'Tillförd energi'!$B$1:$AQ$1,0),FALSE)</f>
        <v>0</v>
      </c>
      <c r="T64">
        <f>VLOOKUP($B64,'Tillförd energi'!$B$1:$AI$720,MATCH(T$2,'Tillförd energi'!$B$1:$AQ$1,0),FALSE)</f>
        <v>0</v>
      </c>
      <c r="U64">
        <f>VLOOKUP($B64,'Tillförd energi'!$B$1:$AI$720,MATCH(U$2,'Tillförd energi'!$B$1:$AQ$1,0),FALSE)</f>
        <v>0</v>
      </c>
      <c r="V64">
        <f>VLOOKUP($B64,'Tillförd energi'!$B$1:$AI$720,MATCH(V$2,'Tillförd energi'!$B$1:$AQ$1,0),FALSE)</f>
        <v>0</v>
      </c>
      <c r="W64">
        <f>VLOOKUP($B64,'Tillförd energi'!$B$1:$AI$720,MATCH(W$2,'Tillförd energi'!$B$1:$AQ$1,0),FALSE)</f>
        <v>0</v>
      </c>
      <c r="X64">
        <f>VLOOKUP($B64,'Tillförd energi'!$B$1:$AI$720,MATCH(X$2,'Tillförd energi'!$B$1:$AQ$1,0),FALSE)</f>
        <v>0</v>
      </c>
      <c r="Y64">
        <f>VLOOKUP($B64,'Tillförd energi'!$B$1:$AI$720,MATCH(Y$2,'Tillförd energi'!$B$1:$AQ$1,0),FALSE)</f>
        <v>0</v>
      </c>
      <c r="Z64">
        <f>VLOOKUP($B64,'Tillförd energi'!$B$1:$AI$720,MATCH(Z$2,'Tillförd energi'!$B$1:$AQ$1,0),FALSE)</f>
        <v>0</v>
      </c>
      <c r="AA64">
        <f>VLOOKUP($B64,'Tillförd energi'!$B$1:$AI$720,MATCH(AA$2,'Tillförd energi'!$B$1:$AQ$1,0),FALSE)</f>
        <v>0</v>
      </c>
      <c r="AB64">
        <f>VLOOKUP($B64,'Tillförd energi'!$B$1:$AI$720,MATCH(AB$2,'Tillförd energi'!$B$1:$AQ$1,0),FALSE)</f>
        <v>0</v>
      </c>
      <c r="AC64">
        <f>VLOOKUP($B64,'Tillförd energi'!$B$1:$AI$720,MATCH(AC$2,'Tillförd energi'!$B$1:$AQ$1,0),FALSE)</f>
        <v>7</v>
      </c>
      <c r="AD64">
        <f>VLOOKUP($B64,'Tillförd energi'!$B$1:$AI$720,MATCH(AD$2,'Tillförd energi'!$B$1:$AQ$1,0),FALSE)</f>
        <v>0</v>
      </c>
      <c r="AE64">
        <f>VLOOKUP($B64,'Tillförd energi'!$B$1:$AI$720,MATCH(AE$2,'Tillförd energi'!$B$1:$AQ$1,0),FALSE)</f>
        <v>0</v>
      </c>
      <c r="AF64">
        <f>VLOOKUP($B64,'Tillförd energi'!$B$1:$AI$720,MATCH(AF$2,'Tillförd energi'!$B$1:$AQ$1,0),FALSE)</f>
        <v>1.42</v>
      </c>
      <c r="AG64">
        <f>IFERROR(VLOOKUP(B64,Miljö!$B$1:$AC$600,MATCH("Köpt mängd produktionsspecifik fjärrvärme:",Miljö!$B$1:$AC$1,0),FALSE)/1,0)</f>
        <v>0</v>
      </c>
      <c r="AI64">
        <f t="shared" si="0"/>
        <v>63.8</v>
      </c>
      <c r="AJ64">
        <f>IF(ISERROR(1/VLOOKUP($B64,Leveranser!$B$1:$S$500,MATCH("såld värme (gwh)",Leveranser!$B$1:$S$1,0),FALSE)),"",VLOOKUP($B64,Leveranser!$B$1:$S$500,MATCH("såld värme (gwh)",Leveranser!$B$1:$S$1,0),FALSE))</f>
        <v>40.9</v>
      </c>
      <c r="AM64" t="str">
        <f>IF(B64&lt;&gt;"",IF(VLOOKUP($B64,Totalt!$B$1:$AQ$554,MATCH("Kvalitetsgranskad:",Totalt!$B$1:$AQ$1,0),FALSE)="ja",VLOOKUP($B64,Miljö!$B$1:$AG$479,MATCH(AM$2,Miljö!$B$1:$AK$1,0),FALSE),""),"")</f>
        <v>Ja</v>
      </c>
      <c r="AN64" t="str">
        <f>IF(AM64="ja",VLOOKUP($B64,Miljö!$B$1:$J$479,MATCH("Typ av ursprungsspecificerad el   (Om inget värde anges används Nordisk residualmix, se inforuta) ()",Miljö!$B$1:$J$1,0),FALSE),IF(AM64="nej","Nordisk residualel",""))</f>
        <v>'100% förnybart. Sol. vind. vatten &amp; biobränsle'</v>
      </c>
      <c r="AO64">
        <f>IF(AM64="","",VLOOKUP($B64,Miljö!$B$1:$J$479,MATCH("Fossilandel för ursprungspecificerad el ()",Miljö!$B$1:$J$1,0),FALSE))</f>
        <v>0</v>
      </c>
      <c r="AP64">
        <f>IF(AM64="","",IFERROR(VLOOKUP($B64,Miljö!$B$1:$J$479,MATCH("Kärnkraftsandel för ursprungsspecificerad el ()",Miljö!$B$1:$J$1,0),FALSE)/1,0))</f>
        <v>0</v>
      </c>
      <c r="AQ64">
        <f t="shared" si="1"/>
        <v>1</v>
      </c>
      <c r="AS64" t="str">
        <f t="shared" si="2"/>
        <v>Nej</v>
      </c>
      <c r="AT64" t="str">
        <f>IF(AS64="ja",VLOOKUP($B64,Miljö!$B$1:$P$500,MATCH("Fossil andel i procent (%)",Miljö!$B$1:$P$1,0),FALSE)/100,"")</f>
        <v/>
      </c>
      <c r="AV64" t="str">
        <f t="shared" si="3"/>
        <v>Nej</v>
      </c>
      <c r="AW64" t="str">
        <f>IF(AV64="ja",VLOOKUP($B64,'Egen hetvattenprod'!$B$1:$AO$500,MATCH("Värmekälla till värmepumpar ()",'Egen hetvattenprod'!$B$1:$AO$1,0),FALSE),"")</f>
        <v/>
      </c>
      <c r="AY64" t="str">
        <f t="shared" si="4"/>
        <v>Ja</v>
      </c>
      <c r="AZ64" s="115">
        <f>IF($AY64="ja",(VLOOKUP($B64,'Egen hetvattenprod'!$B$1:$BX$550,MATCH(AZ$2,'Egen hetvattenprod'!$B$1:$BX$1,0),FALSE)+VLOOKUP($B64,Kraftvärmeprod!$B$1:$BX$550,MATCH(AZ$2,Kraftvärmeprod!$B$1:$BX$1,0),FALSE))/$AC64,"")</f>
        <v>1</v>
      </c>
      <c r="BA64" s="115">
        <f>IF($AY64="ja",(VLOOKUP($B64,'Egen hetvattenprod'!$B$1:$BX$550,MATCH(BA$2,'Egen hetvattenprod'!$B$1:$BX$1,0),FALSE)+VLOOKUP($B64,Kraftvärmeprod!$B$1:$BX$550,MATCH(BA$2,Kraftvärmeprod!$B$1:$BX$1,0),FALSE))/$AC64,"")</f>
        <v>0</v>
      </c>
      <c r="BB64" s="115">
        <f>IF($AY64="ja",(VLOOKUP($B64,'Egen hetvattenprod'!$B$1:$BX$550,MATCH(BB$2,'Egen hetvattenprod'!$B$1:$BX$1,0),FALSE)+VLOOKUP($B64,Kraftvärmeprod!$B$1:$BX$550,MATCH(BB$2,Kraftvärmeprod!$B$1:$BX$1,0),FALSE))/$AC64,"")</f>
        <v>0</v>
      </c>
      <c r="BC64" s="115">
        <f>IF($AY64="ja",(VLOOKUP($B64,'Egen hetvattenprod'!$B$1:$BX$550,MATCH(BC$2,'Egen hetvattenprod'!$B$1:$BX$1,0),FALSE)+VLOOKUP($B64,Kraftvärmeprod!$B$1:$BX$550,MATCH(BC$2,Kraftvärmeprod!$B$1:$BX$1,0),FALSE))/$AC64,"")</f>
        <v>0</v>
      </c>
      <c r="BD64" s="115">
        <f>IF($AY64="ja",(VLOOKUP($B64,'Egen hetvattenprod'!$B$1:$BX$550,MATCH(BD$2,'Egen hetvattenprod'!$B$1:$BX$1,0),FALSE)+VLOOKUP($B64,Kraftvärmeprod!$B$1:$BX$550,MATCH(BD$2,Kraftvärmeprod!$B$1:$BX$1,0),FALSE))/$AC64,"")</f>
        <v>0</v>
      </c>
      <c r="BF64" t="str">
        <f t="shared" si="5"/>
        <v>Nej</v>
      </c>
      <c r="BG64" t="str">
        <f>IF($BF64="ja",VLOOKUP($B64,'Egen hetvattenprod'!$B$1:$BX$550,MATCH("Andelen klimatgaser med fossilt ursprung för avfall ()",'Egen hetvattenprod'!$B$1:$BX$1,0),FALSE),"")</f>
        <v/>
      </c>
      <c r="BH64" t="str">
        <f>IF($BF64="ja",VLOOKUP($B64,Kraftvärmeprod!$B$1:$BX$550,MATCH("Andelen klimatgaser med fossilt ursprung för avfall ()",Kraftvärmeprod!$B$1:$BX$1,0),FALSE),"")</f>
        <v/>
      </c>
      <c r="BI64" t="str">
        <f>IF($BF64="ja",VLOOKUP($B64,'Egen hetvattenprod'!$B$1:$BX$550,MATCH("Avfall (GWh)",'Egen hetvattenprod'!$B$1:$BX$1,0),FALSE),"")</f>
        <v/>
      </c>
      <c r="BJ64" t="str">
        <f>IF($BF64="ja",VLOOKUP($B64,'Slutlig allokering kvv'!$B$1:$BX$550,MATCH("Avfall (GWh)",'Slutlig allokering kvv'!$B$1:$BX$1,0),FALSE),"")</f>
        <v/>
      </c>
      <c r="BK64" t="str">
        <f>IF($BF64="ja",VLOOKUP($B64,'Köpt hetvatten'!$B$1:$BX$550,MATCH("Avfall i köpt hetvatten",'Köpt hetvatten'!$B$1:$BX$1,0),FALSE),"")</f>
        <v/>
      </c>
      <c r="BL64" t="str">
        <f>IF($BF64="ja",VLOOKUP($B64,'Egen hetvattenprod'!$B$1:$BX$550,MATCH("Värde enligt ovan. (%)",'Egen hetvattenprod'!$B$1:$BX$1,0),FALSE),"")</f>
        <v/>
      </c>
      <c r="BM64" t="str">
        <f>IF($BF64="ja",VLOOKUP($B64,Kraftvärmeprod!$B$1:$BX$550,MATCH("Värde enligt ovan. (%)",Kraftvärmeprod!$B$1:$BX$1,0),FALSE),"")</f>
        <v/>
      </c>
      <c r="BQ64" t="str">
        <f>IF($BF64="ja",VLOOKUP($B64,'Egen hetvattenprod'!$B$1:$BX$550,MATCH("Tillförd olja (fossil) vid avfallsförbränning (GWh)",'Egen hetvattenprod'!$B$1:$BX$1,0),FALSE),"")</f>
        <v/>
      </c>
      <c r="BR64" t="str">
        <f>IF($BF64="ja",VLOOKUP($B64,Kraftvärmeprod!$B$1:$BX$550,MATCH("Tillförd olja (fossil) vid avfallsförbränning (GWh)",Kraftvärmeprod!$B$1:$BX$1,0),FALSE),"")</f>
        <v/>
      </c>
    </row>
    <row r="65" spans="1:70">
      <c r="A65" t="s">
        <v>113</v>
      </c>
      <c r="B65" t="s">
        <v>114</v>
      </c>
      <c r="C65">
        <f>VLOOKUP($B65,'Tillförd energi'!$B$1:$AI$720,MATCH(C$2,'Tillförd energi'!$B$1:$AQ$1,0),FALSE)</f>
        <v>0</v>
      </c>
      <c r="D65">
        <f>VLOOKUP($B65,'Tillförd energi'!$B$1:$AI$720,MATCH(D$2,'Tillförd energi'!$B$1:$AQ$1,0),FALSE)</f>
        <v>1.4612099999999999</v>
      </c>
      <c r="E65">
        <f>VLOOKUP($B65,'Tillförd energi'!$B$1:$AI$720,MATCH(E$2,'Tillförd energi'!$B$1:$AQ$1,0),FALSE)</f>
        <v>0</v>
      </c>
      <c r="F65">
        <f>VLOOKUP($B65,'Tillförd energi'!$B$1:$AI$720,MATCH(F$2,'Tillförd energi'!$B$1:$AQ$1,0),FALSE)</f>
        <v>0</v>
      </c>
      <c r="G65">
        <f>VLOOKUP($B65,'Tillförd energi'!$B$1:$AI$720,MATCH(G$2,'Tillförd energi'!$B$1:$AQ$1,0),FALSE)</f>
        <v>0</v>
      </c>
      <c r="H65">
        <f>VLOOKUP($B65,'Tillförd energi'!$B$1:$AI$720,MATCH(H$2,'Tillförd energi'!$B$1:$AQ$1,0),FALSE)</f>
        <v>0</v>
      </c>
      <c r="I65">
        <f>VLOOKUP($B65,'Tillförd energi'!$B$1:$AI$720,MATCH(I$2,'Tillförd energi'!$B$1:$AQ$1,0),FALSE)</f>
        <v>0</v>
      </c>
      <c r="J65">
        <f>VLOOKUP($B65,'Tillförd energi'!$B$1:$AI$720,MATCH(J$2,'Tillförd energi'!$B$1:$AQ$1,0),FALSE)</f>
        <v>2.6</v>
      </c>
      <c r="K65">
        <f>VLOOKUP($B65,'Tillförd energi'!$B$1:$AI$720,MATCH(K$2,'Tillförd energi'!$B$1:$AQ$1,0),FALSE)</f>
        <v>0</v>
      </c>
      <c r="L65">
        <f>VLOOKUP($B65,'Tillförd energi'!$B$1:$AI$720,MATCH(L$2,'Tillförd energi'!$B$1:$AQ$1,0),FALSE)</f>
        <v>170.01599999999999</v>
      </c>
      <c r="M65">
        <f>VLOOKUP($B65,'Tillförd energi'!$B$1:$AI$720,MATCH(M$2,'Tillförd energi'!$B$1:$AQ$1,0),FALSE)</f>
        <v>0</v>
      </c>
      <c r="N65">
        <f>VLOOKUP($B65,'Tillförd energi'!$B$1:$AI$720,MATCH(N$2,'Tillförd energi'!$B$1:$AQ$1,0),FALSE)</f>
        <v>17.973199999999999</v>
      </c>
      <c r="O65">
        <f>VLOOKUP($B65,'Tillförd energi'!$B$1:$AI$720,MATCH(O$2,'Tillförd energi'!$B$1:$AQ$1,0),FALSE)</f>
        <v>0</v>
      </c>
      <c r="P65">
        <f>VLOOKUP($B65,'Tillförd energi'!$B$1:$AI$720,MATCH(P$2,'Tillförd energi'!$B$1:$AQ$1,0),FALSE)</f>
        <v>7.1331300000000004</v>
      </c>
      <c r="Q65">
        <f>VLOOKUP($B65,'Tillförd energi'!$B$1:$AI$720,MATCH(Q$2,'Tillförd energi'!$B$1:$AQ$1,0),FALSE)</f>
        <v>0</v>
      </c>
      <c r="R65">
        <f>VLOOKUP($B65,'Tillförd energi'!$B$1:$AI$720,MATCH(R$2,'Tillförd energi'!$B$1:$AQ$1,0),FALSE)</f>
        <v>24.5</v>
      </c>
      <c r="S65">
        <f>VLOOKUP($B65,'Tillförd energi'!$B$1:$AI$720,MATCH(S$2,'Tillförd energi'!$B$1:$AQ$1,0),FALSE)</f>
        <v>0</v>
      </c>
      <c r="T65">
        <f>VLOOKUP($B65,'Tillförd energi'!$B$1:$AI$720,MATCH(T$2,'Tillförd energi'!$B$1:$AQ$1,0),FALSE)</f>
        <v>0</v>
      </c>
      <c r="U65">
        <f>VLOOKUP($B65,'Tillförd energi'!$B$1:$AI$720,MATCH(U$2,'Tillförd energi'!$B$1:$AQ$1,0),FALSE)</f>
        <v>0</v>
      </c>
      <c r="V65">
        <f>VLOOKUP($B65,'Tillförd energi'!$B$1:$AI$720,MATCH(V$2,'Tillförd energi'!$B$1:$AQ$1,0),FALSE)</f>
        <v>0</v>
      </c>
      <c r="W65">
        <f>VLOOKUP($B65,'Tillförd energi'!$B$1:$AI$720,MATCH(W$2,'Tillförd energi'!$B$1:$AQ$1,0),FALSE)</f>
        <v>0</v>
      </c>
      <c r="X65">
        <f>VLOOKUP($B65,'Tillförd energi'!$B$1:$AI$720,MATCH(X$2,'Tillförd energi'!$B$1:$AQ$1,0),FALSE)</f>
        <v>1.17449</v>
      </c>
      <c r="Y65">
        <f>VLOOKUP($B65,'Tillförd energi'!$B$1:$AI$720,MATCH(Y$2,'Tillförd energi'!$B$1:$AQ$1,0),FALSE)</f>
        <v>0</v>
      </c>
      <c r="Z65">
        <f>VLOOKUP($B65,'Tillförd energi'!$B$1:$AI$720,MATCH(Z$2,'Tillförd energi'!$B$1:$AQ$1,0),FALSE)</f>
        <v>1.29</v>
      </c>
      <c r="AA65">
        <f>VLOOKUP($B65,'Tillförd energi'!$B$1:$AI$720,MATCH(AA$2,'Tillförd energi'!$B$1:$AQ$1,0),FALSE)</f>
        <v>0</v>
      </c>
      <c r="AB65">
        <f>VLOOKUP($B65,'Tillförd energi'!$B$1:$AI$720,MATCH(AB$2,'Tillförd energi'!$B$1:$AQ$1,0),FALSE)</f>
        <v>0</v>
      </c>
      <c r="AC65">
        <f>VLOOKUP($B65,'Tillförd energi'!$B$1:$AI$720,MATCH(AC$2,'Tillförd energi'!$B$1:$AQ$1,0),FALSE)</f>
        <v>0</v>
      </c>
      <c r="AD65">
        <f>VLOOKUP($B65,'Tillförd energi'!$B$1:$AI$720,MATCH(AD$2,'Tillförd energi'!$B$1:$AQ$1,0),FALSE)</f>
        <v>0</v>
      </c>
      <c r="AE65">
        <f>VLOOKUP($B65,'Tillförd energi'!$B$1:$AI$720,MATCH(AE$2,'Tillförd energi'!$B$1:$AQ$1,0),FALSE)</f>
        <v>0</v>
      </c>
      <c r="AF65">
        <f>VLOOKUP($B65,'Tillförd energi'!$B$1:$AI$720,MATCH(AF$2,'Tillförd energi'!$B$1:$AQ$1,0),FALSE)</f>
        <v>9.55288</v>
      </c>
      <c r="AG65">
        <f>IFERROR(VLOOKUP(B65,Miljö!$B$1:$AC$600,MATCH("Köpt mängd produktionsspecifik fjärrvärme:",Miljö!$B$1:$AC$1,0),FALSE)/1,0)</f>
        <v>0</v>
      </c>
      <c r="AI65">
        <f t="shared" si="0"/>
        <v>235.70090999999994</v>
      </c>
      <c r="AJ65">
        <f>IF(ISERROR(1/VLOOKUP($B65,Leveranser!$B$1:$S$500,MATCH("såld värme (gwh)",Leveranser!$B$1:$S$1,0),FALSE)),"",VLOOKUP($B65,Leveranser!$B$1:$S$500,MATCH("såld värme (gwh)",Leveranser!$B$1:$S$1,0),FALSE))</f>
        <v>194</v>
      </c>
      <c r="AM65" t="str">
        <f>IF(B65&lt;&gt;"",IF(VLOOKUP($B65,Totalt!$B$1:$AQ$554,MATCH("Kvalitetsgranskad:",Totalt!$B$1:$AQ$1,0),FALSE)="ja",VLOOKUP($B65,Miljö!$B$1:$AG$479,MATCH(AM$2,Miljö!$B$1:$AK$1,0),FALSE),""),"")</f>
        <v>Ja</v>
      </c>
      <c r="AN65" t="str">
        <f>IF(AM65="ja",VLOOKUP($B65,Miljö!$B$1:$J$479,MATCH("Typ av ursprungsspecificerad el   (Om inget värde anges används Nordisk residualmix, se inforuta) ()",Miljö!$B$1:$J$1,0),FALSE),IF(AM65="nej","Nordisk residualel",""))</f>
        <v>'Biokraft'</v>
      </c>
      <c r="AO65">
        <f>IF(AM65="","",VLOOKUP($B65,Miljö!$B$1:$J$479,MATCH("Fossilandel för ursprungspecificerad el ()",Miljö!$B$1:$J$1,0),FALSE))</f>
        <v>0.25</v>
      </c>
      <c r="AP65">
        <f>IF(AM65="","",IFERROR(VLOOKUP($B65,Miljö!$B$1:$J$479,MATCH("Kärnkraftsandel för ursprungsspecificerad el ()",Miljö!$B$1:$J$1,0),FALSE)/1,0))</f>
        <v>0</v>
      </c>
      <c r="AQ65">
        <f t="shared" si="1"/>
        <v>0.75</v>
      </c>
      <c r="AS65" t="str">
        <f t="shared" si="2"/>
        <v>Nej</v>
      </c>
      <c r="AT65" t="str">
        <f>IF(AS65="ja",VLOOKUP($B65,Miljö!$B$1:$P$500,MATCH("Fossil andel i procent (%)",Miljö!$B$1:$P$1,0),FALSE)/100,"")</f>
        <v/>
      </c>
      <c r="AV65" t="str">
        <f t="shared" si="3"/>
        <v>Nej</v>
      </c>
      <c r="AW65" t="str">
        <f>IF(AV65="ja",VLOOKUP($B65,'Egen hetvattenprod'!$B$1:$AO$500,MATCH("Värmekälla till värmepumpar ()",'Egen hetvattenprod'!$B$1:$AO$1,0),FALSE),"")</f>
        <v/>
      </c>
      <c r="AY65" t="str">
        <f t="shared" si="4"/>
        <v>Nej</v>
      </c>
      <c r="AZ65" s="115" t="str">
        <f>IF($AY65="ja",(VLOOKUP($B65,'Egen hetvattenprod'!$B$1:$BX$550,MATCH(AZ$2,'Egen hetvattenprod'!$B$1:$BX$1,0),FALSE)+VLOOKUP($B65,Kraftvärmeprod!$B$1:$BX$550,MATCH(AZ$2,Kraftvärmeprod!$B$1:$BX$1,0),FALSE))/$AC65,"")</f>
        <v/>
      </c>
      <c r="BA65" s="115" t="str">
        <f>IF($AY65="ja",(VLOOKUP($B65,'Egen hetvattenprod'!$B$1:$BX$550,MATCH(BA$2,'Egen hetvattenprod'!$B$1:$BX$1,0),FALSE)+VLOOKUP($B65,Kraftvärmeprod!$B$1:$BX$550,MATCH(BA$2,Kraftvärmeprod!$B$1:$BX$1,0),FALSE))/$AC65,"")</f>
        <v/>
      </c>
      <c r="BB65" s="115" t="str">
        <f>IF($AY65="ja",(VLOOKUP($B65,'Egen hetvattenprod'!$B$1:$BX$550,MATCH(BB$2,'Egen hetvattenprod'!$B$1:$BX$1,0),FALSE)+VLOOKUP($B65,Kraftvärmeprod!$B$1:$BX$550,MATCH(BB$2,Kraftvärmeprod!$B$1:$BX$1,0),FALSE))/$AC65,"")</f>
        <v/>
      </c>
      <c r="BC65" s="115" t="str">
        <f>IF($AY65="ja",(VLOOKUP($B65,'Egen hetvattenprod'!$B$1:$BX$550,MATCH(BC$2,'Egen hetvattenprod'!$B$1:$BX$1,0),FALSE)+VLOOKUP($B65,Kraftvärmeprod!$B$1:$BX$550,MATCH(BC$2,Kraftvärmeprod!$B$1:$BX$1,0),FALSE))/$AC65,"")</f>
        <v/>
      </c>
      <c r="BD65" s="115" t="str">
        <f>IF($AY65="ja",(VLOOKUP($B65,'Egen hetvattenprod'!$B$1:$BX$550,MATCH(BD$2,'Egen hetvattenprod'!$B$1:$BX$1,0),FALSE)+VLOOKUP($B65,Kraftvärmeprod!$B$1:$BX$550,MATCH(BD$2,Kraftvärmeprod!$B$1:$BX$1,0),FALSE))/$AC65,"")</f>
        <v/>
      </c>
      <c r="BF65" t="str">
        <f t="shared" si="5"/>
        <v>Nej</v>
      </c>
      <c r="BG65" t="str">
        <f>IF($BF65="ja",VLOOKUP($B65,'Egen hetvattenprod'!$B$1:$BX$550,MATCH("Andelen klimatgaser med fossilt ursprung för avfall ()",'Egen hetvattenprod'!$B$1:$BX$1,0),FALSE),"")</f>
        <v/>
      </c>
      <c r="BH65" t="str">
        <f>IF($BF65="ja",VLOOKUP($B65,Kraftvärmeprod!$B$1:$BX$550,MATCH("Andelen klimatgaser med fossilt ursprung för avfall ()",Kraftvärmeprod!$B$1:$BX$1,0),FALSE),"")</f>
        <v/>
      </c>
      <c r="BI65" t="str">
        <f>IF($BF65="ja",VLOOKUP($B65,'Egen hetvattenprod'!$B$1:$BX$550,MATCH("Avfall (GWh)",'Egen hetvattenprod'!$B$1:$BX$1,0),FALSE),"")</f>
        <v/>
      </c>
      <c r="BJ65" t="str">
        <f>IF($BF65="ja",VLOOKUP($B65,'Slutlig allokering kvv'!$B$1:$BX$550,MATCH("Avfall (GWh)",'Slutlig allokering kvv'!$B$1:$BX$1,0),FALSE),"")</f>
        <v/>
      </c>
      <c r="BK65" t="str">
        <f>IF($BF65="ja",VLOOKUP($B65,'Köpt hetvatten'!$B$1:$BX$550,MATCH("Avfall i köpt hetvatten",'Köpt hetvatten'!$B$1:$BX$1,0),FALSE),"")</f>
        <v/>
      </c>
      <c r="BL65" t="str">
        <f>IF($BF65="ja",VLOOKUP($B65,'Egen hetvattenprod'!$B$1:$BX$550,MATCH("Värde enligt ovan. (%)",'Egen hetvattenprod'!$B$1:$BX$1,0),FALSE),"")</f>
        <v/>
      </c>
      <c r="BM65" t="str">
        <f>IF($BF65="ja",VLOOKUP($B65,Kraftvärmeprod!$B$1:$BX$550,MATCH("Värde enligt ovan. (%)",Kraftvärmeprod!$B$1:$BX$1,0),FALSE),"")</f>
        <v/>
      </c>
      <c r="BQ65" t="str">
        <f>IF($BF65="ja",VLOOKUP($B65,'Egen hetvattenprod'!$B$1:$BX$550,MATCH("Tillförd olja (fossil) vid avfallsförbränning (GWh)",'Egen hetvattenprod'!$B$1:$BX$1,0),FALSE),"")</f>
        <v/>
      </c>
      <c r="BR65" t="str">
        <f>IF($BF65="ja",VLOOKUP($B65,Kraftvärmeprod!$B$1:$BX$550,MATCH("Tillförd olja (fossil) vid avfallsförbränning (GWh)",Kraftvärmeprod!$B$1:$BX$1,0),FALSE),"")</f>
        <v/>
      </c>
    </row>
    <row r="66" spans="1:70">
      <c r="A66" t="s">
        <v>115</v>
      </c>
      <c r="B66" t="s">
        <v>116</v>
      </c>
      <c r="C66">
        <f>VLOOKUP($B66,'Tillförd energi'!$B$1:$AI$720,MATCH(C$2,'Tillförd energi'!$B$1:$AQ$1,0),FALSE)</f>
        <v>0</v>
      </c>
      <c r="D66">
        <f>VLOOKUP($B66,'Tillförd energi'!$B$1:$AI$720,MATCH(D$2,'Tillförd energi'!$B$1:$AQ$1,0),FALSE)</f>
        <v>1.39209</v>
      </c>
      <c r="E66">
        <f>VLOOKUP($B66,'Tillförd energi'!$B$1:$AI$720,MATCH(E$2,'Tillförd energi'!$B$1:$AQ$1,0),FALSE)</f>
        <v>0</v>
      </c>
      <c r="F66">
        <f>VLOOKUP($B66,'Tillförd energi'!$B$1:$AI$720,MATCH(F$2,'Tillförd energi'!$B$1:$AQ$1,0),FALSE)</f>
        <v>0.63</v>
      </c>
      <c r="G66">
        <f>VLOOKUP($B66,'Tillförd energi'!$B$1:$AI$720,MATCH(G$2,'Tillförd energi'!$B$1:$AQ$1,0),FALSE)</f>
        <v>0</v>
      </c>
      <c r="H66">
        <f>VLOOKUP($B66,'Tillförd energi'!$B$1:$AI$720,MATCH(H$2,'Tillförd energi'!$B$1:$AQ$1,0),FALSE)</f>
        <v>0</v>
      </c>
      <c r="I66">
        <f>VLOOKUP($B66,'Tillförd energi'!$B$1:$AI$720,MATCH(I$2,'Tillförd energi'!$B$1:$AQ$1,0),FALSE)</f>
        <v>0</v>
      </c>
      <c r="J66">
        <f>VLOOKUP($B66,'Tillförd energi'!$B$1:$AI$720,MATCH(J$2,'Tillförd energi'!$B$1:$AQ$1,0),FALSE)</f>
        <v>0</v>
      </c>
      <c r="K66">
        <f>VLOOKUP($B66,'Tillförd energi'!$B$1:$AI$720,MATCH(K$2,'Tillförd energi'!$B$1:$AQ$1,0),FALSE)</f>
        <v>0</v>
      </c>
      <c r="L66">
        <f>VLOOKUP($B66,'Tillförd energi'!$B$1:$AI$720,MATCH(L$2,'Tillförd energi'!$B$1:$AQ$1,0),FALSE)</f>
        <v>0</v>
      </c>
      <c r="M66">
        <f>VLOOKUP($B66,'Tillförd energi'!$B$1:$AI$720,MATCH(M$2,'Tillförd energi'!$B$1:$AQ$1,0),FALSE)</f>
        <v>100.476</v>
      </c>
      <c r="N66">
        <f>VLOOKUP($B66,'Tillförd energi'!$B$1:$AI$720,MATCH(N$2,'Tillförd energi'!$B$1:$AQ$1,0),FALSE)</f>
        <v>374.44200000000001</v>
      </c>
      <c r="O66">
        <f>VLOOKUP($B66,'Tillförd energi'!$B$1:$AI$720,MATCH(O$2,'Tillförd energi'!$B$1:$AQ$1,0),FALSE)</f>
        <v>14.417199999999999</v>
      </c>
      <c r="P66">
        <f>VLOOKUP($B66,'Tillförd energi'!$B$1:$AI$720,MATCH(P$2,'Tillförd energi'!$B$1:$AQ$1,0),FALSE)</f>
        <v>0</v>
      </c>
      <c r="Q66">
        <f>VLOOKUP($B66,'Tillförd energi'!$B$1:$AI$720,MATCH(Q$2,'Tillförd energi'!$B$1:$AQ$1,0),FALSE)</f>
        <v>0</v>
      </c>
      <c r="R66">
        <f>VLOOKUP($B66,'Tillförd energi'!$B$1:$AI$720,MATCH(R$2,'Tillförd energi'!$B$1:$AQ$1,0),FALSE)</f>
        <v>0</v>
      </c>
      <c r="S66">
        <f>VLOOKUP($B66,'Tillförd energi'!$B$1:$AI$720,MATCH(S$2,'Tillförd energi'!$B$1:$AQ$1,0),FALSE)</f>
        <v>0</v>
      </c>
      <c r="T66">
        <f>VLOOKUP($B66,'Tillförd energi'!$B$1:$AI$720,MATCH(T$2,'Tillförd energi'!$B$1:$AQ$1,0),FALSE)</f>
        <v>0</v>
      </c>
      <c r="U66">
        <f>VLOOKUP($B66,'Tillförd energi'!$B$1:$AI$720,MATCH(U$2,'Tillförd energi'!$B$1:$AQ$1,0),FALSE)</f>
        <v>0</v>
      </c>
      <c r="V66">
        <f>VLOOKUP($B66,'Tillförd energi'!$B$1:$AI$720,MATCH(V$2,'Tillförd energi'!$B$1:$AQ$1,0),FALSE)</f>
        <v>0</v>
      </c>
      <c r="W66">
        <f>VLOOKUP($B66,'Tillförd energi'!$B$1:$AI$720,MATCH(W$2,'Tillförd energi'!$B$1:$AQ$1,0),FALSE)</f>
        <v>4.9969999999999999</v>
      </c>
      <c r="X66">
        <f>VLOOKUP($B66,'Tillförd energi'!$B$1:$AI$720,MATCH(X$2,'Tillförd energi'!$B$1:$AQ$1,0),FALSE)</f>
        <v>0</v>
      </c>
      <c r="Y66">
        <f>VLOOKUP($B66,'Tillförd energi'!$B$1:$AI$720,MATCH(Y$2,'Tillförd energi'!$B$1:$AQ$1,0),FALSE)</f>
        <v>0</v>
      </c>
      <c r="Z66">
        <f>VLOOKUP($B66,'Tillförd energi'!$B$1:$AI$720,MATCH(Z$2,'Tillförd energi'!$B$1:$AQ$1,0),FALSE)</f>
        <v>0</v>
      </c>
      <c r="AA66">
        <f>VLOOKUP($B66,'Tillförd energi'!$B$1:$AI$720,MATCH(AA$2,'Tillförd energi'!$B$1:$AQ$1,0),FALSE)</f>
        <v>0</v>
      </c>
      <c r="AB66">
        <f>VLOOKUP($B66,'Tillförd energi'!$B$1:$AI$720,MATCH(AB$2,'Tillförd energi'!$B$1:$AQ$1,0),FALSE)</f>
        <v>0</v>
      </c>
      <c r="AC66">
        <f>VLOOKUP($B66,'Tillförd energi'!$B$1:$AI$720,MATCH(AC$2,'Tillförd energi'!$B$1:$AQ$1,0),FALSE)</f>
        <v>114.562</v>
      </c>
      <c r="AD66">
        <f>VLOOKUP($B66,'Tillförd energi'!$B$1:$AI$720,MATCH(AD$2,'Tillförd energi'!$B$1:$AQ$1,0),FALSE)</f>
        <v>0</v>
      </c>
      <c r="AE66">
        <f>VLOOKUP($B66,'Tillförd energi'!$B$1:$AI$720,MATCH(AE$2,'Tillförd energi'!$B$1:$AQ$1,0),FALSE)</f>
        <v>0</v>
      </c>
      <c r="AF66">
        <f>VLOOKUP($B66,'Tillförd energi'!$B$1:$AI$720,MATCH(AF$2,'Tillförd energi'!$B$1:$AQ$1,0),FALSE)</f>
        <v>30.668199999999999</v>
      </c>
      <c r="AG66">
        <f>IFERROR(VLOOKUP(B66,Miljö!$B$1:$AC$600,MATCH("Köpt mängd produktionsspecifik fjärrvärme:",Miljö!$B$1:$AC$1,0),FALSE)/1,0)</f>
        <v>0</v>
      </c>
      <c r="AI66">
        <f t="shared" si="0"/>
        <v>641.58448999999996</v>
      </c>
      <c r="AJ66">
        <f>IF(ISERROR(1/VLOOKUP($B66,Leveranser!$B$1:$S$500,MATCH("såld värme (gwh)",Leveranser!$B$1:$S$1,0),FALSE)),"",VLOOKUP($B66,Leveranser!$B$1:$S$500,MATCH("såld värme (gwh)",Leveranser!$B$1:$S$1,0),FALSE))</f>
        <v>569.14400000000001</v>
      </c>
      <c r="AM66" t="str">
        <f>IF(B66&lt;&gt;"",IF(VLOOKUP($B66,Totalt!$B$1:$AQ$554,MATCH("Kvalitetsgranskad:",Totalt!$B$1:$AQ$1,0),FALSE)="ja",VLOOKUP($B66,Miljö!$B$1:$AG$479,MATCH(AM$2,Miljö!$B$1:$AK$1,0),FALSE),""),"")</f>
        <v>Ja</v>
      </c>
      <c r="AN66" t="str">
        <f>IF(AM66="ja",VLOOKUP($B66,Miljö!$B$1:$J$479,MATCH("Typ av ursprungsspecificerad el   (Om inget värde anges används Nordisk residualmix, se inforuta) ()",Miljö!$B$1:$J$1,0),FALSE),IF(AM66="nej","Nordisk residualel",""))</f>
        <v>'Eskilstuna Bioel'</v>
      </c>
      <c r="AO66">
        <f>IF(AM66="","",VLOOKUP($B66,Miljö!$B$1:$J$479,MATCH("Fossilandel för ursprungspecificerad el ()",Miljö!$B$1:$J$1,0),FALSE))</f>
        <v>0</v>
      </c>
      <c r="AP66">
        <f>IF(AM66="","",IFERROR(VLOOKUP($B66,Miljö!$B$1:$J$479,MATCH("Kärnkraftsandel för ursprungsspecificerad el ()",Miljö!$B$1:$J$1,0),FALSE)/1,0))</f>
        <v>0</v>
      </c>
      <c r="AQ66">
        <f t="shared" si="1"/>
        <v>1</v>
      </c>
      <c r="AS66" t="str">
        <f t="shared" si="2"/>
        <v>Nej</v>
      </c>
      <c r="AT66" t="str">
        <f>IF(AS66="ja",VLOOKUP($B66,Miljö!$B$1:$P$500,MATCH("Fossil andel i procent (%)",Miljö!$B$1:$P$1,0),FALSE)/100,"")</f>
        <v/>
      </c>
      <c r="AV66" t="str">
        <f t="shared" si="3"/>
        <v>Nej</v>
      </c>
      <c r="AW66" t="str">
        <f>IF(AV66="ja",VLOOKUP($B66,'Egen hetvattenprod'!$B$1:$AO$500,MATCH("Värmekälla till värmepumpar ()",'Egen hetvattenprod'!$B$1:$AO$1,0),FALSE),"")</f>
        <v/>
      </c>
      <c r="AY66" t="str">
        <f t="shared" si="4"/>
        <v>Ja</v>
      </c>
      <c r="AZ66" s="115">
        <f>IF($AY66="ja",(VLOOKUP($B66,'Egen hetvattenprod'!$B$1:$BX$550,MATCH(AZ$2,'Egen hetvattenprod'!$B$1:$BX$1,0),FALSE)+VLOOKUP($B66,Kraftvärmeprod!$B$1:$BX$550,MATCH(AZ$2,Kraftvärmeprod!$B$1:$BX$1,0),FALSE))/$AC66,"")</f>
        <v>1</v>
      </c>
      <c r="BA66" s="115">
        <f>IF($AY66="ja",(VLOOKUP($B66,'Egen hetvattenprod'!$B$1:$BX$550,MATCH(BA$2,'Egen hetvattenprod'!$B$1:$BX$1,0),FALSE)+VLOOKUP($B66,Kraftvärmeprod!$B$1:$BX$550,MATCH(BA$2,Kraftvärmeprod!$B$1:$BX$1,0),FALSE))/$AC66,"")</f>
        <v>0</v>
      </c>
      <c r="BB66" s="115">
        <f>IF($AY66="ja",(VLOOKUP($B66,'Egen hetvattenprod'!$B$1:$BX$550,MATCH(BB$2,'Egen hetvattenprod'!$B$1:$BX$1,0),FALSE)+VLOOKUP($B66,Kraftvärmeprod!$B$1:$BX$550,MATCH(BB$2,Kraftvärmeprod!$B$1:$BX$1,0),FALSE))/$AC66,"")</f>
        <v>0</v>
      </c>
      <c r="BC66" s="115">
        <f>IF($AY66="ja",(VLOOKUP($B66,'Egen hetvattenprod'!$B$1:$BX$550,MATCH(BC$2,'Egen hetvattenprod'!$B$1:$BX$1,0),FALSE)+VLOOKUP($B66,Kraftvärmeprod!$B$1:$BX$550,MATCH(BC$2,Kraftvärmeprod!$B$1:$BX$1,0),FALSE))/$AC66,"")</f>
        <v>0</v>
      </c>
      <c r="BD66" s="115">
        <f>IF($AY66="ja",(VLOOKUP($B66,'Egen hetvattenprod'!$B$1:$BX$550,MATCH(BD$2,'Egen hetvattenprod'!$B$1:$BX$1,0),FALSE)+VLOOKUP($B66,Kraftvärmeprod!$B$1:$BX$550,MATCH(BD$2,Kraftvärmeprod!$B$1:$BX$1,0),FALSE))/$AC66,"")</f>
        <v>0</v>
      </c>
      <c r="BF66" t="str">
        <f t="shared" si="5"/>
        <v>Nej</v>
      </c>
      <c r="BG66" t="str">
        <f>IF($BF66="ja",VLOOKUP($B66,'Egen hetvattenprod'!$B$1:$BX$550,MATCH("Andelen klimatgaser med fossilt ursprung för avfall ()",'Egen hetvattenprod'!$B$1:$BX$1,0),FALSE),"")</f>
        <v/>
      </c>
      <c r="BH66" t="str">
        <f>IF($BF66="ja",VLOOKUP($B66,Kraftvärmeprod!$B$1:$BX$550,MATCH("Andelen klimatgaser med fossilt ursprung för avfall ()",Kraftvärmeprod!$B$1:$BX$1,0),FALSE),"")</f>
        <v/>
      </c>
      <c r="BI66" t="str">
        <f>IF($BF66="ja",VLOOKUP($B66,'Egen hetvattenprod'!$B$1:$BX$550,MATCH("Avfall (GWh)",'Egen hetvattenprod'!$B$1:$BX$1,0),FALSE),"")</f>
        <v/>
      </c>
      <c r="BJ66" t="str">
        <f>IF($BF66="ja",VLOOKUP($B66,'Slutlig allokering kvv'!$B$1:$BX$550,MATCH("Avfall (GWh)",'Slutlig allokering kvv'!$B$1:$BX$1,0),FALSE),"")</f>
        <v/>
      </c>
      <c r="BK66" t="str">
        <f>IF($BF66="ja",VLOOKUP($B66,'Köpt hetvatten'!$B$1:$BX$550,MATCH("Avfall i köpt hetvatten",'Köpt hetvatten'!$B$1:$BX$1,0),FALSE),"")</f>
        <v/>
      </c>
      <c r="BL66" t="str">
        <f>IF($BF66="ja",VLOOKUP($B66,'Egen hetvattenprod'!$B$1:$BX$550,MATCH("Värde enligt ovan. (%)",'Egen hetvattenprod'!$B$1:$BX$1,0),FALSE),"")</f>
        <v/>
      </c>
      <c r="BM66" t="str">
        <f>IF($BF66="ja",VLOOKUP($B66,Kraftvärmeprod!$B$1:$BX$550,MATCH("Värde enligt ovan. (%)",Kraftvärmeprod!$B$1:$BX$1,0),FALSE),"")</f>
        <v/>
      </c>
      <c r="BQ66" t="str">
        <f>IF($BF66="ja",VLOOKUP($B66,'Egen hetvattenprod'!$B$1:$BX$550,MATCH("Tillförd olja (fossil) vid avfallsförbränning (GWh)",'Egen hetvattenprod'!$B$1:$BX$1,0),FALSE),"")</f>
        <v/>
      </c>
      <c r="BR66" t="str">
        <f>IF($BF66="ja",VLOOKUP($B66,Kraftvärmeprod!$B$1:$BX$550,MATCH("Tillförd olja (fossil) vid avfallsförbränning (GWh)",Kraftvärmeprod!$B$1:$BX$1,0),FALSE),"")</f>
        <v/>
      </c>
    </row>
    <row r="67" spans="1:70">
      <c r="A67" t="s">
        <v>115</v>
      </c>
      <c r="B67" t="s">
        <v>117</v>
      </c>
      <c r="C67">
        <f>VLOOKUP($B67,'Tillförd energi'!$B$1:$AI$720,MATCH(C$2,'Tillförd energi'!$B$1:$AQ$1,0),FALSE)</f>
        <v>0</v>
      </c>
      <c r="D67">
        <f>VLOOKUP($B67,'Tillförd energi'!$B$1:$AI$720,MATCH(D$2,'Tillförd energi'!$B$1:$AQ$1,0),FALSE)</f>
        <v>0.105</v>
      </c>
      <c r="E67">
        <f>VLOOKUP($B67,'Tillförd energi'!$B$1:$AI$720,MATCH(E$2,'Tillförd energi'!$B$1:$AQ$1,0),FALSE)</f>
        <v>0</v>
      </c>
      <c r="F67">
        <f>VLOOKUP($B67,'Tillförd energi'!$B$1:$AI$720,MATCH(F$2,'Tillförd energi'!$B$1:$AQ$1,0),FALSE)</f>
        <v>0</v>
      </c>
      <c r="G67">
        <f>VLOOKUP($B67,'Tillförd energi'!$B$1:$AI$720,MATCH(G$2,'Tillförd energi'!$B$1:$AQ$1,0),FALSE)</f>
        <v>0</v>
      </c>
      <c r="H67">
        <f>VLOOKUP($B67,'Tillförd energi'!$B$1:$AI$720,MATCH(H$2,'Tillförd energi'!$B$1:$AQ$1,0),FALSE)</f>
        <v>0</v>
      </c>
      <c r="I67">
        <f>VLOOKUP($B67,'Tillförd energi'!$B$1:$AI$720,MATCH(I$2,'Tillförd energi'!$B$1:$AQ$1,0),FALSE)</f>
        <v>0</v>
      </c>
      <c r="J67">
        <f>VLOOKUP($B67,'Tillförd energi'!$B$1:$AI$720,MATCH(J$2,'Tillförd energi'!$B$1:$AQ$1,0),FALSE)</f>
        <v>0</v>
      </c>
      <c r="K67">
        <f>VLOOKUP($B67,'Tillförd energi'!$B$1:$AI$720,MATCH(K$2,'Tillförd energi'!$B$1:$AQ$1,0),FALSE)</f>
        <v>0</v>
      </c>
      <c r="L67">
        <f>VLOOKUP($B67,'Tillförd energi'!$B$1:$AI$720,MATCH(L$2,'Tillförd energi'!$B$1:$AQ$1,0),FALSE)</f>
        <v>0</v>
      </c>
      <c r="M67">
        <f>VLOOKUP($B67,'Tillförd energi'!$B$1:$AI$720,MATCH(M$2,'Tillförd energi'!$B$1:$AQ$1,0),FALSE)</f>
        <v>0</v>
      </c>
      <c r="N67">
        <f>VLOOKUP($B67,'Tillförd energi'!$B$1:$AI$720,MATCH(N$2,'Tillförd energi'!$B$1:$AQ$1,0),FALSE)</f>
        <v>0</v>
      </c>
      <c r="O67">
        <f>VLOOKUP($B67,'Tillförd energi'!$B$1:$AI$720,MATCH(O$2,'Tillförd energi'!$B$1:$AQ$1,0),FALSE)</f>
        <v>0</v>
      </c>
      <c r="P67">
        <f>VLOOKUP($B67,'Tillförd energi'!$B$1:$AI$720,MATCH(P$2,'Tillförd energi'!$B$1:$AQ$1,0),FALSE)</f>
        <v>0</v>
      </c>
      <c r="Q67">
        <f>VLOOKUP($B67,'Tillförd energi'!$B$1:$AI$720,MATCH(Q$2,'Tillförd energi'!$B$1:$AQ$1,0),FALSE)</f>
        <v>0</v>
      </c>
      <c r="R67">
        <f>VLOOKUP($B67,'Tillförd energi'!$B$1:$AI$720,MATCH(R$2,'Tillförd energi'!$B$1:$AQ$1,0),FALSE)</f>
        <v>0.72499999999999998</v>
      </c>
      <c r="S67">
        <f>VLOOKUP($B67,'Tillförd energi'!$B$1:$AI$720,MATCH(S$2,'Tillförd energi'!$B$1:$AQ$1,0),FALSE)</f>
        <v>0</v>
      </c>
      <c r="T67">
        <f>VLOOKUP($B67,'Tillförd energi'!$B$1:$AI$720,MATCH(T$2,'Tillförd energi'!$B$1:$AQ$1,0),FALSE)</f>
        <v>0</v>
      </c>
      <c r="U67">
        <f>VLOOKUP($B67,'Tillförd energi'!$B$1:$AI$720,MATCH(U$2,'Tillförd energi'!$B$1:$AQ$1,0),FALSE)</f>
        <v>0</v>
      </c>
      <c r="V67">
        <f>VLOOKUP($B67,'Tillförd energi'!$B$1:$AI$720,MATCH(V$2,'Tillförd energi'!$B$1:$AQ$1,0),FALSE)</f>
        <v>0</v>
      </c>
      <c r="W67">
        <f>VLOOKUP($B67,'Tillförd energi'!$B$1:$AI$720,MATCH(W$2,'Tillförd energi'!$B$1:$AQ$1,0),FALSE)</f>
        <v>0</v>
      </c>
      <c r="X67">
        <f>VLOOKUP($B67,'Tillförd energi'!$B$1:$AI$720,MATCH(X$2,'Tillförd energi'!$B$1:$AQ$1,0),FALSE)</f>
        <v>0</v>
      </c>
      <c r="Y67">
        <f>VLOOKUP($B67,'Tillförd energi'!$B$1:$AI$720,MATCH(Y$2,'Tillförd energi'!$B$1:$AQ$1,0),FALSE)</f>
        <v>0</v>
      </c>
      <c r="Z67">
        <f>VLOOKUP($B67,'Tillförd energi'!$B$1:$AI$720,MATCH(Z$2,'Tillförd energi'!$B$1:$AQ$1,0),FALSE)</f>
        <v>0</v>
      </c>
      <c r="AA67">
        <f>VLOOKUP($B67,'Tillförd energi'!$B$1:$AI$720,MATCH(AA$2,'Tillförd energi'!$B$1:$AQ$1,0),FALSE)</f>
        <v>0</v>
      </c>
      <c r="AB67">
        <f>VLOOKUP($B67,'Tillförd energi'!$B$1:$AI$720,MATCH(AB$2,'Tillförd energi'!$B$1:$AQ$1,0),FALSE)</f>
        <v>0</v>
      </c>
      <c r="AC67">
        <f>VLOOKUP($B67,'Tillförd energi'!$B$1:$AI$720,MATCH(AC$2,'Tillförd energi'!$B$1:$AQ$1,0),FALSE)</f>
        <v>0</v>
      </c>
      <c r="AD67">
        <f>VLOOKUP($B67,'Tillförd energi'!$B$1:$AI$720,MATCH(AD$2,'Tillförd energi'!$B$1:$AQ$1,0),FALSE)</f>
        <v>0</v>
      </c>
      <c r="AE67">
        <f>VLOOKUP($B67,'Tillförd energi'!$B$1:$AI$720,MATCH(AE$2,'Tillförd energi'!$B$1:$AQ$1,0),FALSE)</f>
        <v>0</v>
      </c>
      <c r="AF67">
        <f>VLOOKUP($B67,'Tillförd energi'!$B$1:$AI$720,MATCH(AF$2,'Tillförd energi'!$B$1:$AQ$1,0),FALSE)</f>
        <v>1.7000000000000001E-2</v>
      </c>
      <c r="AG67">
        <f>IFERROR(VLOOKUP(B67,Miljö!$B$1:$AC$600,MATCH("Köpt mängd produktionsspecifik fjärrvärme:",Miljö!$B$1:$AC$1,0),FALSE)/1,0)</f>
        <v>0</v>
      </c>
      <c r="AI67">
        <f t="shared" si="0"/>
        <v>0.84699999999999998</v>
      </c>
      <c r="AJ67">
        <f>IF(ISERROR(1/VLOOKUP($B67,Leveranser!$B$1:$S$500,MATCH("såld värme (gwh)",Leveranser!$B$1:$S$1,0),FALSE)),"",VLOOKUP($B67,Leveranser!$B$1:$S$500,MATCH("såld värme (gwh)",Leveranser!$B$1:$S$1,0),FALSE))</f>
        <v>0.69499999999999995</v>
      </c>
      <c r="AM67" t="str">
        <f>IF(B67&lt;&gt;"",IF(VLOOKUP($B67,Totalt!$B$1:$AQ$554,MATCH("Kvalitetsgranskad:",Totalt!$B$1:$AQ$1,0),FALSE)="ja",VLOOKUP($B67,Miljö!$B$1:$AG$479,MATCH(AM$2,Miljö!$B$1:$AK$1,0),FALSE),""),"")</f>
        <v>Ja</v>
      </c>
      <c r="AN67" t="str">
        <f>IF(AM67="ja",VLOOKUP($B67,Miljö!$B$1:$J$479,MATCH("Typ av ursprungsspecificerad el   (Om inget värde anges används Nordisk residualmix, se inforuta) ()",Miljö!$B$1:$J$1,0),FALSE),IF(AM67="nej","Nordisk residualel",""))</f>
        <v>'Eskilstuna Bioel'</v>
      </c>
      <c r="AO67">
        <f>IF(AM67="","",VLOOKUP($B67,Miljö!$B$1:$J$479,MATCH("Fossilandel för ursprungspecificerad el ()",Miljö!$B$1:$J$1,0),FALSE))</f>
        <v>0</v>
      </c>
      <c r="AP67">
        <f>IF(AM67="","",IFERROR(VLOOKUP($B67,Miljö!$B$1:$J$479,MATCH("Kärnkraftsandel för ursprungsspecificerad el ()",Miljö!$B$1:$J$1,0),FALSE)/1,0))</f>
        <v>0</v>
      </c>
      <c r="AQ67">
        <f t="shared" si="1"/>
        <v>1</v>
      </c>
      <c r="AS67" t="str">
        <f t="shared" si="2"/>
        <v>Nej</v>
      </c>
      <c r="AT67" t="str">
        <f>IF(AS67="ja",VLOOKUP($B67,Miljö!$B$1:$P$500,MATCH("Fossil andel i procent (%)",Miljö!$B$1:$P$1,0),FALSE)/100,"")</f>
        <v/>
      </c>
      <c r="AV67" t="str">
        <f t="shared" si="3"/>
        <v>Nej</v>
      </c>
      <c r="AW67" t="str">
        <f>IF(AV67="ja",VLOOKUP($B67,'Egen hetvattenprod'!$B$1:$AO$500,MATCH("Värmekälla till värmepumpar ()",'Egen hetvattenprod'!$B$1:$AO$1,0),FALSE),"")</f>
        <v/>
      </c>
      <c r="AY67" t="str">
        <f t="shared" si="4"/>
        <v>Nej</v>
      </c>
      <c r="AZ67" s="115" t="str">
        <f>IF($AY67="ja",(VLOOKUP($B67,'Egen hetvattenprod'!$B$1:$BX$550,MATCH(AZ$2,'Egen hetvattenprod'!$B$1:$BX$1,0),FALSE)+VLOOKUP($B67,Kraftvärmeprod!$B$1:$BX$550,MATCH(AZ$2,Kraftvärmeprod!$B$1:$BX$1,0),FALSE))/$AC67,"")</f>
        <v/>
      </c>
      <c r="BA67" s="115" t="str">
        <f>IF($AY67="ja",(VLOOKUP($B67,'Egen hetvattenprod'!$B$1:$BX$550,MATCH(BA$2,'Egen hetvattenprod'!$B$1:$BX$1,0),FALSE)+VLOOKUP($B67,Kraftvärmeprod!$B$1:$BX$550,MATCH(BA$2,Kraftvärmeprod!$B$1:$BX$1,0),FALSE))/$AC67,"")</f>
        <v/>
      </c>
      <c r="BB67" s="115" t="str">
        <f>IF($AY67="ja",(VLOOKUP($B67,'Egen hetvattenprod'!$B$1:$BX$550,MATCH(BB$2,'Egen hetvattenprod'!$B$1:$BX$1,0),FALSE)+VLOOKUP($B67,Kraftvärmeprod!$B$1:$BX$550,MATCH(BB$2,Kraftvärmeprod!$B$1:$BX$1,0),FALSE))/$AC67,"")</f>
        <v/>
      </c>
      <c r="BC67" s="115" t="str">
        <f>IF($AY67="ja",(VLOOKUP($B67,'Egen hetvattenprod'!$B$1:$BX$550,MATCH(BC$2,'Egen hetvattenprod'!$B$1:$BX$1,0),FALSE)+VLOOKUP($B67,Kraftvärmeprod!$B$1:$BX$550,MATCH(BC$2,Kraftvärmeprod!$B$1:$BX$1,0),FALSE))/$AC67,"")</f>
        <v/>
      </c>
      <c r="BD67" s="115" t="str">
        <f>IF($AY67="ja",(VLOOKUP($B67,'Egen hetvattenprod'!$B$1:$BX$550,MATCH(BD$2,'Egen hetvattenprod'!$B$1:$BX$1,0),FALSE)+VLOOKUP($B67,Kraftvärmeprod!$B$1:$BX$550,MATCH(BD$2,Kraftvärmeprod!$B$1:$BX$1,0),FALSE))/$AC67,"")</f>
        <v/>
      </c>
      <c r="BF67" t="str">
        <f t="shared" si="5"/>
        <v>Nej</v>
      </c>
      <c r="BG67" t="str">
        <f>IF($BF67="ja",VLOOKUP($B67,'Egen hetvattenprod'!$B$1:$BX$550,MATCH("Andelen klimatgaser med fossilt ursprung för avfall ()",'Egen hetvattenprod'!$B$1:$BX$1,0),FALSE),"")</f>
        <v/>
      </c>
      <c r="BH67" t="str">
        <f>IF($BF67="ja",VLOOKUP($B67,Kraftvärmeprod!$B$1:$BX$550,MATCH("Andelen klimatgaser med fossilt ursprung för avfall ()",Kraftvärmeprod!$B$1:$BX$1,0),FALSE),"")</f>
        <v/>
      </c>
      <c r="BI67" t="str">
        <f>IF($BF67="ja",VLOOKUP($B67,'Egen hetvattenprod'!$B$1:$BX$550,MATCH("Avfall (GWh)",'Egen hetvattenprod'!$B$1:$BX$1,0),FALSE),"")</f>
        <v/>
      </c>
      <c r="BJ67" t="str">
        <f>IF($BF67="ja",VLOOKUP($B67,'Slutlig allokering kvv'!$B$1:$BX$550,MATCH("Avfall (GWh)",'Slutlig allokering kvv'!$B$1:$BX$1,0),FALSE),"")</f>
        <v/>
      </c>
      <c r="BK67" t="str">
        <f>IF($BF67="ja",VLOOKUP($B67,'Köpt hetvatten'!$B$1:$BX$550,MATCH("Avfall i köpt hetvatten",'Köpt hetvatten'!$B$1:$BX$1,0),FALSE),"")</f>
        <v/>
      </c>
      <c r="BL67" t="str">
        <f>IF($BF67="ja",VLOOKUP($B67,'Egen hetvattenprod'!$B$1:$BX$550,MATCH("Värde enligt ovan. (%)",'Egen hetvattenprod'!$B$1:$BX$1,0),FALSE),"")</f>
        <v/>
      </c>
      <c r="BM67" t="str">
        <f>IF($BF67="ja",VLOOKUP($B67,Kraftvärmeprod!$B$1:$BX$550,MATCH("Värde enligt ovan. (%)",Kraftvärmeprod!$B$1:$BX$1,0),FALSE),"")</f>
        <v/>
      </c>
      <c r="BQ67" t="str">
        <f>IF($BF67="ja",VLOOKUP($B67,'Egen hetvattenprod'!$B$1:$BX$550,MATCH("Tillförd olja (fossil) vid avfallsförbränning (GWh)",'Egen hetvattenprod'!$B$1:$BX$1,0),FALSE),"")</f>
        <v/>
      </c>
      <c r="BR67" t="str">
        <f>IF($BF67="ja",VLOOKUP($B67,Kraftvärmeprod!$B$1:$BX$550,MATCH("Tillförd olja (fossil) vid avfallsförbränning (GWh)",Kraftvärmeprod!$B$1:$BX$1,0),FALSE),"")</f>
        <v/>
      </c>
    </row>
    <row r="68" spans="1:70">
      <c r="A68" t="s">
        <v>115</v>
      </c>
      <c r="B68" t="s">
        <v>118</v>
      </c>
      <c r="C68">
        <f>VLOOKUP($B68,'Tillförd energi'!$B$1:$AI$720,MATCH(C$2,'Tillförd energi'!$B$1:$AQ$1,0),FALSE)</f>
        <v>0</v>
      </c>
      <c r="D68">
        <f>VLOOKUP($B68,'Tillförd energi'!$B$1:$AI$720,MATCH(D$2,'Tillförd energi'!$B$1:$AQ$1,0),FALSE)</f>
        <v>0</v>
      </c>
      <c r="E68">
        <f>VLOOKUP($B68,'Tillförd energi'!$B$1:$AI$720,MATCH(E$2,'Tillförd energi'!$B$1:$AQ$1,0),FALSE)</f>
        <v>0</v>
      </c>
      <c r="F68">
        <f>VLOOKUP($B68,'Tillförd energi'!$B$1:$AI$720,MATCH(F$2,'Tillförd energi'!$B$1:$AQ$1,0),FALSE)</f>
        <v>0</v>
      </c>
      <c r="G68">
        <f>VLOOKUP($B68,'Tillförd energi'!$B$1:$AI$720,MATCH(G$2,'Tillförd energi'!$B$1:$AQ$1,0),FALSE)</f>
        <v>0</v>
      </c>
      <c r="H68">
        <f>VLOOKUP($B68,'Tillförd energi'!$B$1:$AI$720,MATCH(H$2,'Tillförd energi'!$B$1:$AQ$1,0),FALSE)</f>
        <v>0</v>
      </c>
      <c r="I68">
        <f>VLOOKUP($B68,'Tillförd energi'!$B$1:$AI$720,MATCH(I$2,'Tillförd energi'!$B$1:$AQ$1,0),FALSE)</f>
        <v>0</v>
      </c>
      <c r="J68">
        <f>VLOOKUP($B68,'Tillförd energi'!$B$1:$AI$720,MATCH(J$2,'Tillförd energi'!$B$1:$AQ$1,0),FALSE)</f>
        <v>0</v>
      </c>
      <c r="K68">
        <f>VLOOKUP($B68,'Tillförd energi'!$B$1:$AI$720,MATCH(K$2,'Tillförd energi'!$B$1:$AQ$1,0),FALSE)</f>
        <v>0</v>
      </c>
      <c r="L68">
        <f>VLOOKUP($B68,'Tillförd energi'!$B$1:$AI$720,MATCH(L$2,'Tillförd energi'!$B$1:$AQ$1,0),FALSE)</f>
        <v>0</v>
      </c>
      <c r="M68">
        <f>VLOOKUP($B68,'Tillförd energi'!$B$1:$AI$720,MATCH(M$2,'Tillförd energi'!$B$1:$AQ$1,0),FALSE)</f>
        <v>0</v>
      </c>
      <c r="N68">
        <f>VLOOKUP($B68,'Tillförd energi'!$B$1:$AI$720,MATCH(N$2,'Tillförd energi'!$B$1:$AQ$1,0),FALSE)</f>
        <v>0</v>
      </c>
      <c r="O68">
        <f>VLOOKUP($B68,'Tillförd energi'!$B$1:$AI$720,MATCH(O$2,'Tillförd energi'!$B$1:$AQ$1,0),FALSE)</f>
        <v>0</v>
      </c>
      <c r="P68">
        <f>VLOOKUP($B68,'Tillförd energi'!$B$1:$AI$720,MATCH(P$2,'Tillförd energi'!$B$1:$AQ$1,0),FALSE)</f>
        <v>0</v>
      </c>
      <c r="Q68">
        <f>VLOOKUP($B68,'Tillförd energi'!$B$1:$AI$720,MATCH(Q$2,'Tillförd energi'!$B$1:$AQ$1,0),FALSE)</f>
        <v>0</v>
      </c>
      <c r="R68">
        <f>VLOOKUP($B68,'Tillförd energi'!$B$1:$AI$720,MATCH(R$2,'Tillförd energi'!$B$1:$AQ$1,0),FALSE)</f>
        <v>5.4720000000000004</v>
      </c>
      <c r="S68">
        <f>VLOOKUP($B68,'Tillförd energi'!$B$1:$AI$720,MATCH(S$2,'Tillförd energi'!$B$1:$AQ$1,0),FALSE)</f>
        <v>0</v>
      </c>
      <c r="T68">
        <f>VLOOKUP($B68,'Tillförd energi'!$B$1:$AI$720,MATCH(T$2,'Tillförd energi'!$B$1:$AQ$1,0),FALSE)</f>
        <v>0</v>
      </c>
      <c r="U68">
        <f>VLOOKUP($B68,'Tillförd energi'!$B$1:$AI$720,MATCH(U$2,'Tillförd energi'!$B$1:$AQ$1,0),FALSE)</f>
        <v>0</v>
      </c>
      <c r="V68">
        <f>VLOOKUP($B68,'Tillförd energi'!$B$1:$AI$720,MATCH(V$2,'Tillförd energi'!$B$1:$AQ$1,0),FALSE)</f>
        <v>0</v>
      </c>
      <c r="W68">
        <f>VLOOKUP($B68,'Tillförd energi'!$B$1:$AI$720,MATCH(W$2,'Tillförd energi'!$B$1:$AQ$1,0),FALSE)</f>
        <v>2.2280000000000002</v>
      </c>
      <c r="X68">
        <f>VLOOKUP($B68,'Tillförd energi'!$B$1:$AI$720,MATCH(X$2,'Tillförd energi'!$B$1:$AQ$1,0),FALSE)</f>
        <v>0</v>
      </c>
      <c r="Y68">
        <f>VLOOKUP($B68,'Tillförd energi'!$B$1:$AI$720,MATCH(Y$2,'Tillförd energi'!$B$1:$AQ$1,0),FALSE)</f>
        <v>0</v>
      </c>
      <c r="Z68">
        <f>VLOOKUP($B68,'Tillförd energi'!$B$1:$AI$720,MATCH(Z$2,'Tillförd energi'!$B$1:$AQ$1,0),FALSE)</f>
        <v>0</v>
      </c>
      <c r="AA68">
        <f>VLOOKUP($B68,'Tillförd energi'!$B$1:$AI$720,MATCH(AA$2,'Tillförd energi'!$B$1:$AQ$1,0),FALSE)</f>
        <v>0</v>
      </c>
      <c r="AB68">
        <f>VLOOKUP($B68,'Tillförd energi'!$B$1:$AI$720,MATCH(AB$2,'Tillförd energi'!$B$1:$AQ$1,0),FALSE)</f>
        <v>0</v>
      </c>
      <c r="AC68">
        <f>VLOOKUP($B68,'Tillförd energi'!$B$1:$AI$720,MATCH(AC$2,'Tillförd energi'!$B$1:$AQ$1,0),FALSE)</f>
        <v>0</v>
      </c>
      <c r="AD68">
        <f>VLOOKUP($B68,'Tillförd energi'!$B$1:$AI$720,MATCH(AD$2,'Tillförd energi'!$B$1:$AQ$1,0),FALSE)</f>
        <v>0</v>
      </c>
      <c r="AE68">
        <f>VLOOKUP($B68,'Tillförd energi'!$B$1:$AI$720,MATCH(AE$2,'Tillförd energi'!$B$1:$AQ$1,0),FALSE)</f>
        <v>0</v>
      </c>
      <c r="AF68">
        <f>VLOOKUP($B68,'Tillförd energi'!$B$1:$AI$720,MATCH(AF$2,'Tillförd energi'!$B$1:$AQ$1,0),FALSE)</f>
        <v>0.114</v>
      </c>
      <c r="AG68">
        <f>IFERROR(VLOOKUP(B68,Miljö!$B$1:$AC$600,MATCH("Köpt mängd produktionsspecifik fjärrvärme:",Miljö!$B$1:$AC$1,0),FALSE)/1,0)</f>
        <v>0</v>
      </c>
      <c r="AI68">
        <f t="shared" ref="AI68:AI131" si="6">IF(B68&lt;&gt;"",SUM(C68:AG68),"")</f>
        <v>7.8140000000000009</v>
      </c>
      <c r="AJ68">
        <f>IF(ISERROR(1/VLOOKUP($B68,Leveranser!$B$1:$S$500,MATCH("såld värme (gwh)",Leveranser!$B$1:$S$1,0),FALSE)),"",VLOOKUP($B68,Leveranser!$B$1:$S$500,MATCH("såld värme (gwh)",Leveranser!$B$1:$S$1,0),FALSE))</f>
        <v>5.2069999999999999</v>
      </c>
      <c r="AM68" t="str">
        <f>IF(B68&lt;&gt;"",IF(VLOOKUP($B68,Totalt!$B$1:$AQ$554,MATCH("Kvalitetsgranskad:",Totalt!$B$1:$AQ$1,0),FALSE)="ja",VLOOKUP($B68,Miljö!$B$1:$AG$479,MATCH(AM$2,Miljö!$B$1:$AK$1,0),FALSE),""),"")</f>
        <v>Ja</v>
      </c>
      <c r="AN68" t="str">
        <f>IF(AM68="ja",VLOOKUP($B68,Miljö!$B$1:$J$479,MATCH("Typ av ursprungsspecificerad el   (Om inget värde anges används Nordisk residualmix, se inforuta) ()",Miljö!$B$1:$J$1,0),FALSE),IF(AM68="nej","Nordisk residualel",""))</f>
        <v>'Eskilstuna Bioel'</v>
      </c>
      <c r="AO68">
        <f>IF(AM68="","",VLOOKUP($B68,Miljö!$B$1:$J$479,MATCH("Fossilandel för ursprungspecificerad el ()",Miljö!$B$1:$J$1,0),FALSE))</f>
        <v>0</v>
      </c>
      <c r="AP68">
        <f>IF(AM68="","",IFERROR(VLOOKUP($B68,Miljö!$B$1:$J$479,MATCH("Kärnkraftsandel för ursprungsspecificerad el ()",Miljö!$B$1:$J$1,0),FALSE)/1,0))</f>
        <v>0</v>
      </c>
      <c r="AQ68">
        <f t="shared" ref="AQ68:AQ131" si="7">IF(AM68="","",1-AO68-AP68)</f>
        <v>1</v>
      </c>
      <c r="AS68" t="str">
        <f t="shared" ref="AS68:AS131" si="8">IF(B68&lt;&gt;"",IF(AND(AG68&gt;0,AG68&lt;&gt;""),"Ja","Nej"),"")</f>
        <v>Nej</v>
      </c>
      <c r="AT68" t="str">
        <f>IF(AS68="ja",VLOOKUP($B68,Miljö!$B$1:$P$500,MATCH("Fossil andel i procent (%)",Miljö!$B$1:$P$1,0),FALSE)/100,"")</f>
        <v/>
      </c>
      <c r="AV68" t="str">
        <f t="shared" ref="AV68:AV131" si="9">IF(B68&lt;&gt;"",IF(AND(AB68&gt;0,AB68&lt;&gt;""),"Ja","Nej"),"")</f>
        <v>Nej</v>
      </c>
      <c r="AW68" t="str">
        <f>IF(AV68="ja",VLOOKUP($B68,'Egen hetvattenprod'!$B$1:$AO$500,MATCH("Värmekälla till värmepumpar ()",'Egen hetvattenprod'!$B$1:$AO$1,0),FALSE),"")</f>
        <v/>
      </c>
      <c r="AY68" t="str">
        <f t="shared" ref="AY68:AY131" si="10">IF(B68&lt;&gt;"",IF(AND(AC68&gt;0,AC68&lt;&gt;""),"Ja","Nej"),"")</f>
        <v>Nej</v>
      </c>
      <c r="AZ68" s="115" t="str">
        <f>IF($AY68="ja",(VLOOKUP($B68,'Egen hetvattenprod'!$B$1:$BX$550,MATCH(AZ$2,'Egen hetvattenprod'!$B$1:$BX$1,0),FALSE)+VLOOKUP($B68,Kraftvärmeprod!$B$1:$BX$550,MATCH(AZ$2,Kraftvärmeprod!$B$1:$BX$1,0),FALSE))/$AC68,"")</f>
        <v/>
      </c>
      <c r="BA68" s="115" t="str">
        <f>IF($AY68="ja",(VLOOKUP($B68,'Egen hetvattenprod'!$B$1:$BX$550,MATCH(BA$2,'Egen hetvattenprod'!$B$1:$BX$1,0),FALSE)+VLOOKUP($B68,Kraftvärmeprod!$B$1:$BX$550,MATCH(BA$2,Kraftvärmeprod!$B$1:$BX$1,0),FALSE))/$AC68,"")</f>
        <v/>
      </c>
      <c r="BB68" s="115" t="str">
        <f>IF($AY68="ja",(VLOOKUP($B68,'Egen hetvattenprod'!$B$1:$BX$550,MATCH(BB$2,'Egen hetvattenprod'!$B$1:$BX$1,0),FALSE)+VLOOKUP($B68,Kraftvärmeprod!$B$1:$BX$550,MATCH(BB$2,Kraftvärmeprod!$B$1:$BX$1,0),FALSE))/$AC68,"")</f>
        <v/>
      </c>
      <c r="BC68" s="115" t="str">
        <f>IF($AY68="ja",(VLOOKUP($B68,'Egen hetvattenprod'!$B$1:$BX$550,MATCH(BC$2,'Egen hetvattenprod'!$B$1:$BX$1,0),FALSE)+VLOOKUP($B68,Kraftvärmeprod!$B$1:$BX$550,MATCH(BC$2,Kraftvärmeprod!$B$1:$BX$1,0),FALSE))/$AC68,"")</f>
        <v/>
      </c>
      <c r="BD68" s="115" t="str">
        <f>IF($AY68="ja",(VLOOKUP($B68,'Egen hetvattenprod'!$B$1:$BX$550,MATCH(BD$2,'Egen hetvattenprod'!$B$1:$BX$1,0),FALSE)+VLOOKUP($B68,Kraftvärmeprod!$B$1:$BX$550,MATCH(BD$2,Kraftvärmeprod!$B$1:$BX$1,0),FALSE))/$AC68,"")</f>
        <v/>
      </c>
      <c r="BF68" t="str">
        <f t="shared" ref="BF68:BF131" si="11">IF(B68&lt;&gt;"",IF(AND(I68&gt;0,I68&lt;&gt;""),"Ja","Nej"),"")</f>
        <v>Nej</v>
      </c>
      <c r="BG68" t="str">
        <f>IF($BF68="ja",VLOOKUP($B68,'Egen hetvattenprod'!$B$1:$BX$550,MATCH("Andelen klimatgaser med fossilt ursprung för avfall ()",'Egen hetvattenprod'!$B$1:$BX$1,0),FALSE),"")</f>
        <v/>
      </c>
      <c r="BH68" t="str">
        <f>IF($BF68="ja",VLOOKUP($B68,Kraftvärmeprod!$B$1:$BX$550,MATCH("Andelen klimatgaser med fossilt ursprung för avfall ()",Kraftvärmeprod!$B$1:$BX$1,0),FALSE),"")</f>
        <v/>
      </c>
      <c r="BI68" t="str">
        <f>IF($BF68="ja",VLOOKUP($B68,'Egen hetvattenprod'!$B$1:$BX$550,MATCH("Avfall (GWh)",'Egen hetvattenprod'!$B$1:$BX$1,0),FALSE),"")</f>
        <v/>
      </c>
      <c r="BJ68" t="str">
        <f>IF($BF68="ja",VLOOKUP($B68,'Slutlig allokering kvv'!$B$1:$BX$550,MATCH("Avfall (GWh)",'Slutlig allokering kvv'!$B$1:$BX$1,0),FALSE),"")</f>
        <v/>
      </c>
      <c r="BK68" t="str">
        <f>IF($BF68="ja",VLOOKUP($B68,'Köpt hetvatten'!$B$1:$BX$550,MATCH("Avfall i köpt hetvatten",'Köpt hetvatten'!$B$1:$BX$1,0),FALSE),"")</f>
        <v/>
      </c>
      <c r="BL68" t="str">
        <f>IF($BF68="ja",VLOOKUP($B68,'Egen hetvattenprod'!$B$1:$BX$550,MATCH("Värde enligt ovan. (%)",'Egen hetvattenprod'!$B$1:$BX$1,0),FALSE),"")</f>
        <v/>
      </c>
      <c r="BM68" t="str">
        <f>IF($BF68="ja",VLOOKUP($B68,Kraftvärmeprod!$B$1:$BX$550,MATCH("Värde enligt ovan. (%)",Kraftvärmeprod!$B$1:$BX$1,0),FALSE),"")</f>
        <v/>
      </c>
      <c r="BQ68" t="str">
        <f>IF($BF68="ja",VLOOKUP($B68,'Egen hetvattenprod'!$B$1:$BX$550,MATCH("Tillförd olja (fossil) vid avfallsförbränning (GWh)",'Egen hetvattenprod'!$B$1:$BX$1,0),FALSE),"")</f>
        <v/>
      </c>
      <c r="BR68" t="str">
        <f>IF($BF68="ja",VLOOKUP($B68,Kraftvärmeprod!$B$1:$BX$550,MATCH("Tillförd olja (fossil) vid avfallsförbränning (GWh)",Kraftvärmeprod!$B$1:$BX$1,0),FALSE),"")</f>
        <v/>
      </c>
    </row>
    <row r="69" spans="1:70">
      <c r="A69" t="s">
        <v>119</v>
      </c>
      <c r="B69" t="s">
        <v>120</v>
      </c>
      <c r="C69">
        <f>VLOOKUP($B69,'Tillförd energi'!$B$1:$AI$720,MATCH(C$2,'Tillförd energi'!$B$1:$AQ$1,0),FALSE)</f>
        <v>0</v>
      </c>
      <c r="D69">
        <f>VLOOKUP($B69,'Tillförd energi'!$B$1:$AI$720,MATCH(D$2,'Tillförd energi'!$B$1:$AQ$1,0),FALSE)</f>
        <v>0</v>
      </c>
      <c r="E69">
        <f>VLOOKUP($B69,'Tillförd energi'!$B$1:$AI$720,MATCH(E$2,'Tillförd energi'!$B$1:$AQ$1,0),FALSE)</f>
        <v>0</v>
      </c>
      <c r="F69">
        <f>VLOOKUP($B69,'Tillförd energi'!$B$1:$AI$720,MATCH(F$2,'Tillförd energi'!$B$1:$AQ$1,0),FALSE)</f>
        <v>0</v>
      </c>
      <c r="G69">
        <f>VLOOKUP($B69,'Tillförd energi'!$B$1:$AI$720,MATCH(G$2,'Tillförd energi'!$B$1:$AQ$1,0),FALSE)</f>
        <v>0</v>
      </c>
      <c r="H69">
        <f>VLOOKUP($B69,'Tillförd energi'!$B$1:$AI$720,MATCH(H$2,'Tillförd energi'!$B$1:$AQ$1,0),FALSE)</f>
        <v>0</v>
      </c>
      <c r="I69">
        <f>VLOOKUP($B69,'Tillförd energi'!$B$1:$AI$720,MATCH(I$2,'Tillförd energi'!$B$1:$AQ$1,0),FALSE)</f>
        <v>0</v>
      </c>
      <c r="J69">
        <f>VLOOKUP($B69,'Tillförd energi'!$B$1:$AI$720,MATCH(J$2,'Tillförd energi'!$B$1:$AQ$1,0),FALSE)</f>
        <v>0</v>
      </c>
      <c r="K69">
        <f>VLOOKUP($B69,'Tillförd energi'!$B$1:$AI$720,MATCH(K$2,'Tillförd energi'!$B$1:$AQ$1,0),FALSE)</f>
        <v>0</v>
      </c>
      <c r="L69">
        <f>VLOOKUP($B69,'Tillförd energi'!$B$1:$AI$720,MATCH(L$2,'Tillförd energi'!$B$1:$AQ$1,0),FALSE)</f>
        <v>0</v>
      </c>
      <c r="M69">
        <f>VLOOKUP($B69,'Tillförd energi'!$B$1:$AI$720,MATCH(M$2,'Tillförd energi'!$B$1:$AQ$1,0),FALSE)</f>
        <v>3.6654200000000001</v>
      </c>
      <c r="N69">
        <f>VLOOKUP($B69,'Tillförd energi'!$B$1:$AI$720,MATCH(N$2,'Tillförd energi'!$B$1:$AQ$1,0),FALSE)</f>
        <v>90.519900000000007</v>
      </c>
      <c r="O69">
        <f>VLOOKUP($B69,'Tillförd energi'!$B$1:$AI$720,MATCH(O$2,'Tillförd energi'!$B$1:$AQ$1,0),FALSE)</f>
        <v>0</v>
      </c>
      <c r="P69">
        <f>VLOOKUP($B69,'Tillförd energi'!$B$1:$AI$720,MATCH(P$2,'Tillförd energi'!$B$1:$AQ$1,0),FALSE)</f>
        <v>0</v>
      </c>
      <c r="Q69">
        <f>VLOOKUP($B69,'Tillförd energi'!$B$1:$AI$720,MATCH(Q$2,'Tillförd energi'!$B$1:$AQ$1,0),FALSE)</f>
        <v>18.805199999999999</v>
      </c>
      <c r="R69">
        <f>VLOOKUP($B69,'Tillförd energi'!$B$1:$AI$720,MATCH(R$2,'Tillförd energi'!$B$1:$AQ$1,0),FALSE)</f>
        <v>0</v>
      </c>
      <c r="S69">
        <f>VLOOKUP($B69,'Tillförd energi'!$B$1:$AI$720,MATCH(S$2,'Tillförd energi'!$B$1:$AQ$1,0),FALSE)</f>
        <v>0.67</v>
      </c>
      <c r="T69">
        <f>VLOOKUP($B69,'Tillförd energi'!$B$1:$AI$720,MATCH(T$2,'Tillförd energi'!$B$1:$AQ$1,0),FALSE)</f>
        <v>0</v>
      </c>
      <c r="U69">
        <f>VLOOKUP($B69,'Tillförd energi'!$B$1:$AI$720,MATCH(U$2,'Tillförd energi'!$B$1:$AQ$1,0),FALSE)</f>
        <v>0</v>
      </c>
      <c r="V69">
        <f>VLOOKUP($B69,'Tillförd energi'!$B$1:$AI$720,MATCH(V$2,'Tillförd energi'!$B$1:$AQ$1,0),FALSE)</f>
        <v>0</v>
      </c>
      <c r="W69">
        <f>VLOOKUP($B69,'Tillförd energi'!$B$1:$AI$720,MATCH(W$2,'Tillförd energi'!$B$1:$AQ$1,0),FALSE)</f>
        <v>0.166959</v>
      </c>
      <c r="X69">
        <f>VLOOKUP($B69,'Tillförd energi'!$B$1:$AI$720,MATCH(X$2,'Tillförd energi'!$B$1:$AQ$1,0),FALSE)</f>
        <v>0</v>
      </c>
      <c r="Y69">
        <f>VLOOKUP($B69,'Tillförd energi'!$B$1:$AI$720,MATCH(Y$2,'Tillförd energi'!$B$1:$AQ$1,0),FALSE)</f>
        <v>0</v>
      </c>
      <c r="Z69">
        <f>VLOOKUP($B69,'Tillförd energi'!$B$1:$AI$720,MATCH(Z$2,'Tillförd energi'!$B$1:$AQ$1,0),FALSE)</f>
        <v>0</v>
      </c>
      <c r="AA69">
        <f>VLOOKUP($B69,'Tillförd energi'!$B$1:$AI$720,MATCH(AA$2,'Tillförd energi'!$B$1:$AQ$1,0),FALSE)</f>
        <v>0</v>
      </c>
      <c r="AB69">
        <f>VLOOKUP($B69,'Tillförd energi'!$B$1:$AI$720,MATCH(AB$2,'Tillförd energi'!$B$1:$AQ$1,0),FALSE)</f>
        <v>0</v>
      </c>
      <c r="AC69">
        <f>VLOOKUP($B69,'Tillförd energi'!$B$1:$AI$720,MATCH(AC$2,'Tillförd energi'!$B$1:$AQ$1,0),FALSE)</f>
        <v>23</v>
      </c>
      <c r="AD69">
        <f>VLOOKUP($B69,'Tillförd energi'!$B$1:$AI$720,MATCH(AD$2,'Tillförd energi'!$B$1:$AQ$1,0),FALSE)</f>
        <v>0</v>
      </c>
      <c r="AE69">
        <f>VLOOKUP($B69,'Tillförd energi'!$B$1:$AI$720,MATCH(AE$2,'Tillförd energi'!$B$1:$AQ$1,0),FALSE)</f>
        <v>0</v>
      </c>
      <c r="AF69">
        <f>VLOOKUP($B69,'Tillförd energi'!$B$1:$AI$720,MATCH(AF$2,'Tillförd energi'!$B$1:$AQ$1,0),FALSE)</f>
        <v>3.5620400000000001</v>
      </c>
      <c r="AG69">
        <f>IFERROR(VLOOKUP(B69,Miljö!$B$1:$AC$600,MATCH("Köpt mängd produktionsspecifik fjärrvärme:",Miljö!$B$1:$AC$1,0),FALSE)/1,0)</f>
        <v>0</v>
      </c>
      <c r="AI69">
        <f t="shared" si="6"/>
        <v>140.38951900000001</v>
      </c>
      <c r="AJ69">
        <f>IF(ISERROR(1/VLOOKUP($B69,Leveranser!$B$1:$S$500,MATCH("såld värme (gwh)",Leveranser!$B$1:$S$1,0),FALSE)),"",VLOOKUP($B69,Leveranser!$B$1:$S$500,MATCH("såld värme (gwh)",Leveranser!$B$1:$S$1,0),FALSE))</f>
        <v>95.9</v>
      </c>
      <c r="AM69" t="str">
        <f>IF(B69&lt;&gt;"",IF(VLOOKUP($B69,Totalt!$B$1:$AQ$554,MATCH("Kvalitetsgranskad:",Totalt!$B$1:$AQ$1,0),FALSE)="ja",VLOOKUP($B69,Miljö!$B$1:$AG$479,MATCH(AM$2,Miljö!$B$1:$AK$1,0),FALSE),""),"")</f>
        <v>Ja</v>
      </c>
      <c r="AN69" t="str">
        <f>IF(AM69="ja",VLOOKUP($B69,Miljö!$B$1:$J$479,MATCH("Typ av ursprungsspecificerad el   (Om inget värde anges används Nordisk residualmix, se inforuta) ()",Miljö!$B$1:$J$1,0),FALSE),IF(AM69="nej","Nordisk residualel",""))</f>
        <v>'Bra Miljöval'</v>
      </c>
      <c r="AO69">
        <f>IF(AM69="","",VLOOKUP($B69,Miljö!$B$1:$J$479,MATCH("Fossilandel för ursprungspecificerad el ()",Miljö!$B$1:$J$1,0),FALSE))</f>
        <v>0</v>
      </c>
      <c r="AP69">
        <f>IF(AM69="","",IFERROR(VLOOKUP($B69,Miljö!$B$1:$J$479,MATCH("Kärnkraftsandel för ursprungsspecificerad el ()",Miljö!$B$1:$J$1,0),FALSE)/1,0))</f>
        <v>0</v>
      </c>
      <c r="AQ69">
        <f t="shared" si="7"/>
        <v>1</v>
      </c>
      <c r="AS69" t="str">
        <f t="shared" si="8"/>
        <v>Nej</v>
      </c>
      <c r="AT69" t="str">
        <f>IF(AS69="ja",VLOOKUP($B69,Miljö!$B$1:$P$500,MATCH("Fossil andel i procent (%)",Miljö!$B$1:$P$1,0),FALSE)/100,"")</f>
        <v/>
      </c>
      <c r="AV69" t="str">
        <f t="shared" si="9"/>
        <v>Nej</v>
      </c>
      <c r="AW69" t="str">
        <f>IF(AV69="ja",VLOOKUP($B69,'Egen hetvattenprod'!$B$1:$AO$500,MATCH("Värmekälla till värmepumpar ()",'Egen hetvattenprod'!$B$1:$AO$1,0),FALSE),"")</f>
        <v/>
      </c>
      <c r="AY69" t="str">
        <f t="shared" si="10"/>
        <v>Ja</v>
      </c>
      <c r="AZ69" s="115">
        <f>IF($AY69="ja",(VLOOKUP($B69,'Egen hetvattenprod'!$B$1:$BX$550,MATCH(AZ$2,'Egen hetvattenprod'!$B$1:$BX$1,0),FALSE)+VLOOKUP($B69,Kraftvärmeprod!$B$1:$BX$550,MATCH(AZ$2,Kraftvärmeprod!$B$1:$BX$1,0),FALSE))/$AC69,"")</f>
        <v>1</v>
      </c>
      <c r="BA69" s="115">
        <f>IF($AY69="ja",(VLOOKUP($B69,'Egen hetvattenprod'!$B$1:$BX$550,MATCH(BA$2,'Egen hetvattenprod'!$B$1:$BX$1,0),FALSE)+VLOOKUP($B69,Kraftvärmeprod!$B$1:$BX$550,MATCH(BA$2,Kraftvärmeprod!$B$1:$BX$1,0),FALSE))/$AC69,"")</f>
        <v>0</v>
      </c>
      <c r="BB69" s="115">
        <f>IF($AY69="ja",(VLOOKUP($B69,'Egen hetvattenprod'!$B$1:$BX$550,MATCH(BB$2,'Egen hetvattenprod'!$B$1:$BX$1,0),FALSE)+VLOOKUP($B69,Kraftvärmeprod!$B$1:$BX$550,MATCH(BB$2,Kraftvärmeprod!$B$1:$BX$1,0),FALSE))/$AC69,"")</f>
        <v>0</v>
      </c>
      <c r="BC69" s="115">
        <f>IF($AY69="ja",(VLOOKUP($B69,'Egen hetvattenprod'!$B$1:$BX$550,MATCH(BC$2,'Egen hetvattenprod'!$B$1:$BX$1,0),FALSE)+VLOOKUP($B69,Kraftvärmeprod!$B$1:$BX$550,MATCH(BC$2,Kraftvärmeprod!$B$1:$BX$1,0),FALSE))/$AC69,"")</f>
        <v>0</v>
      </c>
      <c r="BD69" s="115">
        <f>IF($AY69="ja",(VLOOKUP($B69,'Egen hetvattenprod'!$B$1:$BX$550,MATCH(BD$2,'Egen hetvattenprod'!$B$1:$BX$1,0),FALSE)+VLOOKUP($B69,Kraftvärmeprod!$B$1:$BX$550,MATCH(BD$2,Kraftvärmeprod!$B$1:$BX$1,0),FALSE))/$AC69,"")</f>
        <v>0</v>
      </c>
      <c r="BF69" t="str">
        <f t="shared" si="11"/>
        <v>Nej</v>
      </c>
      <c r="BG69" t="str">
        <f>IF($BF69="ja",VLOOKUP($B69,'Egen hetvattenprod'!$B$1:$BX$550,MATCH("Andelen klimatgaser med fossilt ursprung för avfall ()",'Egen hetvattenprod'!$B$1:$BX$1,0),FALSE),"")</f>
        <v/>
      </c>
      <c r="BH69" t="str">
        <f>IF($BF69="ja",VLOOKUP($B69,Kraftvärmeprod!$B$1:$BX$550,MATCH("Andelen klimatgaser med fossilt ursprung för avfall ()",Kraftvärmeprod!$B$1:$BX$1,0),FALSE),"")</f>
        <v/>
      </c>
      <c r="BI69" t="str">
        <f>IF($BF69="ja",VLOOKUP($B69,'Egen hetvattenprod'!$B$1:$BX$550,MATCH("Avfall (GWh)",'Egen hetvattenprod'!$B$1:$BX$1,0),FALSE),"")</f>
        <v/>
      </c>
      <c r="BJ69" t="str">
        <f>IF($BF69="ja",VLOOKUP($B69,'Slutlig allokering kvv'!$B$1:$BX$550,MATCH("Avfall (GWh)",'Slutlig allokering kvv'!$B$1:$BX$1,0),FALSE),"")</f>
        <v/>
      </c>
      <c r="BK69" t="str">
        <f>IF($BF69="ja",VLOOKUP($B69,'Köpt hetvatten'!$B$1:$BX$550,MATCH("Avfall i köpt hetvatten",'Köpt hetvatten'!$B$1:$BX$1,0),FALSE),"")</f>
        <v/>
      </c>
      <c r="BL69" t="str">
        <f>IF($BF69="ja",VLOOKUP($B69,'Egen hetvattenprod'!$B$1:$BX$550,MATCH("Värde enligt ovan. (%)",'Egen hetvattenprod'!$B$1:$BX$1,0),FALSE),"")</f>
        <v/>
      </c>
      <c r="BM69" t="str">
        <f>IF($BF69="ja",VLOOKUP($B69,Kraftvärmeprod!$B$1:$BX$550,MATCH("Värde enligt ovan. (%)",Kraftvärmeprod!$B$1:$BX$1,0),FALSE),"")</f>
        <v/>
      </c>
      <c r="BQ69" t="str">
        <f>IF($BF69="ja",VLOOKUP($B69,'Egen hetvattenprod'!$B$1:$BX$550,MATCH("Tillförd olja (fossil) vid avfallsförbränning (GWh)",'Egen hetvattenprod'!$B$1:$BX$1,0),FALSE),"")</f>
        <v/>
      </c>
      <c r="BR69" t="str">
        <f>IF($BF69="ja",VLOOKUP($B69,Kraftvärmeprod!$B$1:$BX$550,MATCH("Tillförd olja (fossil) vid avfallsförbränning (GWh)",Kraftvärmeprod!$B$1:$BX$1,0),FALSE),"")</f>
        <v/>
      </c>
    </row>
    <row r="70" spans="1:70">
      <c r="A70" t="s">
        <v>119</v>
      </c>
      <c r="B70" t="s">
        <v>121</v>
      </c>
      <c r="C70">
        <f>VLOOKUP($B70,'Tillförd energi'!$B$1:$AI$720,MATCH(C$2,'Tillförd energi'!$B$1:$AQ$1,0),FALSE)</f>
        <v>0</v>
      </c>
      <c r="D70">
        <f>VLOOKUP($B70,'Tillförd energi'!$B$1:$AI$720,MATCH(D$2,'Tillförd energi'!$B$1:$AQ$1,0),FALSE)</f>
        <v>0</v>
      </c>
      <c r="E70">
        <f>VLOOKUP($B70,'Tillförd energi'!$B$1:$AI$720,MATCH(E$2,'Tillförd energi'!$B$1:$AQ$1,0),FALSE)</f>
        <v>0</v>
      </c>
      <c r="F70">
        <f>VLOOKUP($B70,'Tillförd energi'!$B$1:$AI$720,MATCH(F$2,'Tillförd energi'!$B$1:$AQ$1,0),FALSE)</f>
        <v>0</v>
      </c>
      <c r="G70">
        <f>VLOOKUP($B70,'Tillförd energi'!$B$1:$AI$720,MATCH(G$2,'Tillförd energi'!$B$1:$AQ$1,0),FALSE)</f>
        <v>0</v>
      </c>
      <c r="H70">
        <f>VLOOKUP($B70,'Tillförd energi'!$B$1:$AI$720,MATCH(H$2,'Tillförd energi'!$B$1:$AQ$1,0),FALSE)</f>
        <v>0</v>
      </c>
      <c r="I70">
        <f>VLOOKUP($B70,'Tillförd energi'!$B$1:$AI$720,MATCH(I$2,'Tillförd energi'!$B$1:$AQ$1,0),FALSE)</f>
        <v>0</v>
      </c>
      <c r="J70">
        <f>VLOOKUP($B70,'Tillförd energi'!$B$1:$AI$720,MATCH(J$2,'Tillförd energi'!$B$1:$AQ$1,0),FALSE)</f>
        <v>0</v>
      </c>
      <c r="K70">
        <f>VLOOKUP($B70,'Tillförd energi'!$B$1:$AI$720,MATCH(K$2,'Tillförd energi'!$B$1:$AQ$1,0),FALSE)</f>
        <v>0</v>
      </c>
      <c r="L70">
        <f>VLOOKUP($B70,'Tillförd energi'!$B$1:$AI$720,MATCH(L$2,'Tillförd energi'!$B$1:$AQ$1,0),FALSE)</f>
        <v>0</v>
      </c>
      <c r="M70">
        <f>VLOOKUP($B70,'Tillförd energi'!$B$1:$AI$720,MATCH(M$2,'Tillförd energi'!$B$1:$AQ$1,0),FALSE)</f>
        <v>0</v>
      </c>
      <c r="N70">
        <f>VLOOKUP($B70,'Tillförd energi'!$B$1:$AI$720,MATCH(N$2,'Tillförd energi'!$B$1:$AQ$1,0),FALSE)</f>
        <v>0</v>
      </c>
      <c r="O70">
        <f>VLOOKUP($B70,'Tillförd energi'!$B$1:$AI$720,MATCH(O$2,'Tillförd energi'!$B$1:$AQ$1,0),FALSE)</f>
        <v>0</v>
      </c>
      <c r="P70">
        <f>VLOOKUP($B70,'Tillförd energi'!$B$1:$AI$720,MATCH(P$2,'Tillförd energi'!$B$1:$AQ$1,0),FALSE)</f>
        <v>3.69</v>
      </c>
      <c r="Q70">
        <f>VLOOKUP($B70,'Tillförd energi'!$B$1:$AI$720,MATCH(Q$2,'Tillförd energi'!$B$1:$AQ$1,0),FALSE)</f>
        <v>1.24</v>
      </c>
      <c r="R70">
        <f>VLOOKUP($B70,'Tillförd energi'!$B$1:$AI$720,MATCH(R$2,'Tillförd energi'!$B$1:$AQ$1,0),FALSE)</f>
        <v>0</v>
      </c>
      <c r="S70">
        <f>VLOOKUP($B70,'Tillförd energi'!$B$1:$AI$720,MATCH(S$2,'Tillförd energi'!$B$1:$AQ$1,0),FALSE)</f>
        <v>7.09</v>
      </c>
      <c r="T70">
        <f>VLOOKUP($B70,'Tillförd energi'!$B$1:$AI$720,MATCH(T$2,'Tillförd energi'!$B$1:$AQ$1,0),FALSE)</f>
        <v>0</v>
      </c>
      <c r="U70">
        <f>VLOOKUP($B70,'Tillförd energi'!$B$1:$AI$720,MATCH(U$2,'Tillförd energi'!$B$1:$AQ$1,0),FALSE)</f>
        <v>0</v>
      </c>
      <c r="V70">
        <f>VLOOKUP($B70,'Tillförd energi'!$B$1:$AI$720,MATCH(V$2,'Tillförd energi'!$B$1:$AQ$1,0),FALSE)</f>
        <v>0</v>
      </c>
      <c r="W70">
        <f>VLOOKUP($B70,'Tillförd energi'!$B$1:$AI$720,MATCH(W$2,'Tillförd energi'!$B$1:$AQ$1,0),FALSE)</f>
        <v>0.16</v>
      </c>
      <c r="X70">
        <f>VLOOKUP($B70,'Tillförd energi'!$B$1:$AI$720,MATCH(X$2,'Tillförd energi'!$B$1:$AQ$1,0),FALSE)</f>
        <v>0</v>
      </c>
      <c r="Y70">
        <f>VLOOKUP($B70,'Tillförd energi'!$B$1:$AI$720,MATCH(Y$2,'Tillförd energi'!$B$1:$AQ$1,0),FALSE)</f>
        <v>0</v>
      </c>
      <c r="Z70">
        <f>VLOOKUP($B70,'Tillförd energi'!$B$1:$AI$720,MATCH(Z$2,'Tillförd energi'!$B$1:$AQ$1,0),FALSE)</f>
        <v>0</v>
      </c>
      <c r="AA70">
        <f>VLOOKUP($B70,'Tillförd energi'!$B$1:$AI$720,MATCH(AA$2,'Tillförd energi'!$B$1:$AQ$1,0),FALSE)</f>
        <v>0</v>
      </c>
      <c r="AB70">
        <f>VLOOKUP($B70,'Tillförd energi'!$B$1:$AI$720,MATCH(AB$2,'Tillförd energi'!$B$1:$AQ$1,0),FALSE)</f>
        <v>0</v>
      </c>
      <c r="AC70">
        <f>VLOOKUP($B70,'Tillförd energi'!$B$1:$AI$720,MATCH(AC$2,'Tillförd energi'!$B$1:$AQ$1,0),FALSE)</f>
        <v>0</v>
      </c>
      <c r="AD70">
        <f>VLOOKUP($B70,'Tillförd energi'!$B$1:$AI$720,MATCH(AD$2,'Tillförd energi'!$B$1:$AQ$1,0),FALSE)</f>
        <v>0</v>
      </c>
      <c r="AE70">
        <f>VLOOKUP($B70,'Tillförd energi'!$B$1:$AI$720,MATCH(AE$2,'Tillförd energi'!$B$1:$AQ$1,0),FALSE)</f>
        <v>0</v>
      </c>
      <c r="AF70">
        <f>VLOOKUP($B70,'Tillförd energi'!$B$1:$AI$720,MATCH(AF$2,'Tillförd energi'!$B$1:$AQ$1,0),FALSE)</f>
        <v>0.11</v>
      </c>
      <c r="AG70">
        <f>IFERROR(VLOOKUP(B70,Miljö!$B$1:$AC$600,MATCH("Köpt mängd produktionsspecifik fjärrvärme:",Miljö!$B$1:$AC$1,0),FALSE)/1,0)</f>
        <v>0</v>
      </c>
      <c r="AI70">
        <f t="shared" si="6"/>
        <v>12.29</v>
      </c>
      <c r="AJ70">
        <f>IF(ISERROR(1/VLOOKUP($B70,Leveranser!$B$1:$S$500,MATCH("såld värme (gwh)",Leveranser!$B$1:$S$1,0),FALSE)),"",VLOOKUP($B70,Leveranser!$B$1:$S$500,MATCH("såld värme (gwh)",Leveranser!$B$1:$S$1,0),FALSE))</f>
        <v>7.9</v>
      </c>
      <c r="AM70" t="str">
        <f>IF(B70&lt;&gt;"",IF(VLOOKUP($B70,Totalt!$B$1:$AQ$554,MATCH("Kvalitetsgranskad:",Totalt!$B$1:$AQ$1,0),FALSE)="ja",VLOOKUP($B70,Miljö!$B$1:$AG$479,MATCH(AM$2,Miljö!$B$1:$AK$1,0),FALSE),""),"")</f>
        <v>Ja</v>
      </c>
      <c r="AN70" t="str">
        <f>IF(AM70="ja",VLOOKUP($B70,Miljö!$B$1:$J$479,MATCH("Typ av ursprungsspecificerad el   (Om inget värde anges används Nordisk residualmix, se inforuta) ()",Miljö!$B$1:$J$1,0),FALSE),IF(AM70="nej","Nordisk residualel",""))</f>
        <v>'Bra Miljöval'</v>
      </c>
      <c r="AO70">
        <f>IF(AM70="","",VLOOKUP($B70,Miljö!$B$1:$J$479,MATCH("Fossilandel för ursprungspecificerad el ()",Miljö!$B$1:$J$1,0),FALSE))</f>
        <v>0</v>
      </c>
      <c r="AP70">
        <f>IF(AM70="","",IFERROR(VLOOKUP($B70,Miljö!$B$1:$J$479,MATCH("Kärnkraftsandel för ursprungsspecificerad el ()",Miljö!$B$1:$J$1,0),FALSE)/1,0))</f>
        <v>0</v>
      </c>
      <c r="AQ70">
        <f t="shared" si="7"/>
        <v>1</v>
      </c>
      <c r="AS70" t="str">
        <f t="shared" si="8"/>
        <v>Nej</v>
      </c>
      <c r="AT70" t="str">
        <f>IF(AS70="ja",VLOOKUP($B70,Miljö!$B$1:$P$500,MATCH("Fossil andel i procent (%)",Miljö!$B$1:$P$1,0),FALSE)/100,"")</f>
        <v/>
      </c>
      <c r="AV70" t="str">
        <f t="shared" si="9"/>
        <v>Nej</v>
      </c>
      <c r="AW70" t="str">
        <f>IF(AV70="ja",VLOOKUP($B70,'Egen hetvattenprod'!$B$1:$AO$500,MATCH("Värmekälla till värmepumpar ()",'Egen hetvattenprod'!$B$1:$AO$1,0),FALSE),"")</f>
        <v/>
      </c>
      <c r="AY70" t="str">
        <f t="shared" si="10"/>
        <v>Nej</v>
      </c>
      <c r="AZ70" s="115" t="str">
        <f>IF($AY70="ja",(VLOOKUP($B70,'Egen hetvattenprod'!$B$1:$BX$550,MATCH(AZ$2,'Egen hetvattenprod'!$B$1:$BX$1,0),FALSE)+VLOOKUP($B70,Kraftvärmeprod!$B$1:$BX$550,MATCH(AZ$2,Kraftvärmeprod!$B$1:$BX$1,0),FALSE))/$AC70,"")</f>
        <v/>
      </c>
      <c r="BA70" s="115" t="str">
        <f>IF($AY70="ja",(VLOOKUP($B70,'Egen hetvattenprod'!$B$1:$BX$550,MATCH(BA$2,'Egen hetvattenprod'!$B$1:$BX$1,0),FALSE)+VLOOKUP($B70,Kraftvärmeprod!$B$1:$BX$550,MATCH(BA$2,Kraftvärmeprod!$B$1:$BX$1,0),FALSE))/$AC70,"")</f>
        <v/>
      </c>
      <c r="BB70" s="115" t="str">
        <f>IF($AY70="ja",(VLOOKUP($B70,'Egen hetvattenprod'!$B$1:$BX$550,MATCH(BB$2,'Egen hetvattenprod'!$B$1:$BX$1,0),FALSE)+VLOOKUP($B70,Kraftvärmeprod!$B$1:$BX$550,MATCH(BB$2,Kraftvärmeprod!$B$1:$BX$1,0),FALSE))/$AC70,"")</f>
        <v/>
      </c>
      <c r="BC70" s="115" t="str">
        <f>IF($AY70="ja",(VLOOKUP($B70,'Egen hetvattenprod'!$B$1:$BX$550,MATCH(BC$2,'Egen hetvattenprod'!$B$1:$BX$1,0),FALSE)+VLOOKUP($B70,Kraftvärmeprod!$B$1:$BX$550,MATCH(BC$2,Kraftvärmeprod!$B$1:$BX$1,0),FALSE))/$AC70,"")</f>
        <v/>
      </c>
      <c r="BD70" s="115" t="str">
        <f>IF($AY70="ja",(VLOOKUP($B70,'Egen hetvattenprod'!$B$1:$BX$550,MATCH(BD$2,'Egen hetvattenprod'!$B$1:$BX$1,0),FALSE)+VLOOKUP($B70,Kraftvärmeprod!$B$1:$BX$550,MATCH(BD$2,Kraftvärmeprod!$B$1:$BX$1,0),FALSE))/$AC70,"")</f>
        <v/>
      </c>
      <c r="BF70" t="str">
        <f t="shared" si="11"/>
        <v>Nej</v>
      </c>
      <c r="BG70" t="str">
        <f>IF($BF70="ja",VLOOKUP($B70,'Egen hetvattenprod'!$B$1:$BX$550,MATCH("Andelen klimatgaser med fossilt ursprung för avfall ()",'Egen hetvattenprod'!$B$1:$BX$1,0),FALSE),"")</f>
        <v/>
      </c>
      <c r="BH70" t="str">
        <f>IF($BF70="ja",VLOOKUP($B70,Kraftvärmeprod!$B$1:$BX$550,MATCH("Andelen klimatgaser med fossilt ursprung för avfall ()",Kraftvärmeprod!$B$1:$BX$1,0),FALSE),"")</f>
        <v/>
      </c>
      <c r="BI70" t="str">
        <f>IF($BF70="ja",VLOOKUP($B70,'Egen hetvattenprod'!$B$1:$BX$550,MATCH("Avfall (GWh)",'Egen hetvattenprod'!$B$1:$BX$1,0),FALSE),"")</f>
        <v/>
      </c>
      <c r="BJ70" t="str">
        <f>IF($BF70="ja",VLOOKUP($B70,'Slutlig allokering kvv'!$B$1:$BX$550,MATCH("Avfall (GWh)",'Slutlig allokering kvv'!$B$1:$BX$1,0),FALSE),"")</f>
        <v/>
      </c>
      <c r="BK70" t="str">
        <f>IF($BF70="ja",VLOOKUP($B70,'Köpt hetvatten'!$B$1:$BX$550,MATCH("Avfall i köpt hetvatten",'Köpt hetvatten'!$B$1:$BX$1,0),FALSE),"")</f>
        <v/>
      </c>
      <c r="BL70" t="str">
        <f>IF($BF70="ja",VLOOKUP($B70,'Egen hetvattenprod'!$B$1:$BX$550,MATCH("Värde enligt ovan. (%)",'Egen hetvattenprod'!$B$1:$BX$1,0),FALSE),"")</f>
        <v/>
      </c>
      <c r="BM70" t="str">
        <f>IF($BF70="ja",VLOOKUP($B70,Kraftvärmeprod!$B$1:$BX$550,MATCH("Värde enligt ovan. (%)",Kraftvärmeprod!$B$1:$BX$1,0),FALSE),"")</f>
        <v/>
      </c>
      <c r="BQ70" t="str">
        <f>IF($BF70="ja",VLOOKUP($B70,'Egen hetvattenprod'!$B$1:$BX$550,MATCH("Tillförd olja (fossil) vid avfallsförbränning (GWh)",'Egen hetvattenprod'!$B$1:$BX$1,0),FALSE),"")</f>
        <v/>
      </c>
      <c r="BR70" t="str">
        <f>IF($BF70="ja",VLOOKUP($B70,Kraftvärmeprod!$B$1:$BX$550,MATCH("Tillförd olja (fossil) vid avfallsförbränning (GWh)",Kraftvärmeprod!$B$1:$BX$1,0),FALSE),"")</f>
        <v/>
      </c>
    </row>
    <row r="71" spans="1:70">
      <c r="A71" t="s">
        <v>119</v>
      </c>
      <c r="B71" t="s">
        <v>122</v>
      </c>
      <c r="C71">
        <f>VLOOKUP($B71,'Tillförd energi'!$B$1:$AI$720,MATCH(C$2,'Tillförd energi'!$B$1:$AQ$1,0),FALSE)</f>
        <v>0</v>
      </c>
      <c r="D71">
        <f>VLOOKUP($B71,'Tillförd energi'!$B$1:$AI$720,MATCH(D$2,'Tillförd energi'!$B$1:$AQ$1,0),FALSE)</f>
        <v>0</v>
      </c>
      <c r="E71">
        <f>VLOOKUP($B71,'Tillförd energi'!$B$1:$AI$720,MATCH(E$2,'Tillförd energi'!$B$1:$AQ$1,0),FALSE)</f>
        <v>0</v>
      </c>
      <c r="F71">
        <f>VLOOKUP($B71,'Tillförd energi'!$B$1:$AI$720,MATCH(F$2,'Tillförd energi'!$B$1:$AQ$1,0),FALSE)</f>
        <v>0</v>
      </c>
      <c r="G71">
        <f>VLOOKUP($B71,'Tillförd energi'!$B$1:$AI$720,MATCH(G$2,'Tillförd energi'!$B$1:$AQ$1,0),FALSE)</f>
        <v>0</v>
      </c>
      <c r="H71">
        <f>VLOOKUP($B71,'Tillförd energi'!$B$1:$AI$720,MATCH(H$2,'Tillförd energi'!$B$1:$AQ$1,0),FALSE)</f>
        <v>0</v>
      </c>
      <c r="I71">
        <f>VLOOKUP($B71,'Tillförd energi'!$B$1:$AI$720,MATCH(I$2,'Tillförd energi'!$B$1:$AQ$1,0),FALSE)</f>
        <v>0</v>
      </c>
      <c r="J71">
        <f>VLOOKUP($B71,'Tillförd energi'!$B$1:$AI$720,MATCH(J$2,'Tillförd energi'!$B$1:$AQ$1,0),FALSE)</f>
        <v>0</v>
      </c>
      <c r="K71">
        <f>VLOOKUP($B71,'Tillförd energi'!$B$1:$AI$720,MATCH(K$2,'Tillförd energi'!$B$1:$AQ$1,0),FALSE)</f>
        <v>0</v>
      </c>
      <c r="L71">
        <f>VLOOKUP($B71,'Tillförd energi'!$B$1:$AI$720,MATCH(L$2,'Tillförd energi'!$B$1:$AQ$1,0),FALSE)</f>
        <v>0</v>
      </c>
      <c r="M71">
        <f>VLOOKUP($B71,'Tillförd energi'!$B$1:$AI$720,MATCH(M$2,'Tillförd energi'!$B$1:$AQ$1,0),FALSE)</f>
        <v>0</v>
      </c>
      <c r="N71">
        <f>VLOOKUP($B71,'Tillförd energi'!$B$1:$AI$720,MATCH(N$2,'Tillförd energi'!$B$1:$AQ$1,0),FALSE)</f>
        <v>0</v>
      </c>
      <c r="O71">
        <f>VLOOKUP($B71,'Tillförd energi'!$B$1:$AI$720,MATCH(O$2,'Tillförd energi'!$B$1:$AQ$1,0),FALSE)</f>
        <v>0</v>
      </c>
      <c r="P71">
        <f>VLOOKUP($B71,'Tillförd energi'!$B$1:$AI$720,MATCH(P$2,'Tillförd energi'!$B$1:$AQ$1,0),FALSE)</f>
        <v>0</v>
      </c>
      <c r="Q71">
        <f>VLOOKUP($B71,'Tillförd energi'!$B$1:$AI$720,MATCH(Q$2,'Tillförd energi'!$B$1:$AQ$1,0),FALSE)</f>
        <v>0</v>
      </c>
      <c r="R71">
        <f>VLOOKUP($B71,'Tillförd energi'!$B$1:$AI$720,MATCH(R$2,'Tillförd energi'!$B$1:$AQ$1,0),FALSE)</f>
        <v>3.39</v>
      </c>
      <c r="S71">
        <f>VLOOKUP($B71,'Tillförd energi'!$B$1:$AI$720,MATCH(S$2,'Tillförd energi'!$B$1:$AQ$1,0),FALSE)</f>
        <v>0</v>
      </c>
      <c r="T71">
        <f>VLOOKUP($B71,'Tillförd energi'!$B$1:$AI$720,MATCH(T$2,'Tillförd energi'!$B$1:$AQ$1,0),FALSE)</f>
        <v>0</v>
      </c>
      <c r="U71">
        <f>VLOOKUP($B71,'Tillförd energi'!$B$1:$AI$720,MATCH(U$2,'Tillförd energi'!$B$1:$AQ$1,0),FALSE)</f>
        <v>0</v>
      </c>
      <c r="V71">
        <f>VLOOKUP($B71,'Tillförd energi'!$B$1:$AI$720,MATCH(V$2,'Tillförd energi'!$B$1:$AQ$1,0),FALSE)</f>
        <v>0</v>
      </c>
      <c r="W71">
        <f>VLOOKUP($B71,'Tillförd energi'!$B$1:$AI$720,MATCH(W$2,'Tillförd energi'!$B$1:$AQ$1,0),FALSE)</f>
        <v>0</v>
      </c>
      <c r="X71">
        <f>VLOOKUP($B71,'Tillförd energi'!$B$1:$AI$720,MATCH(X$2,'Tillförd energi'!$B$1:$AQ$1,0),FALSE)</f>
        <v>0</v>
      </c>
      <c r="Y71">
        <f>VLOOKUP($B71,'Tillförd energi'!$B$1:$AI$720,MATCH(Y$2,'Tillförd energi'!$B$1:$AQ$1,0),FALSE)</f>
        <v>0</v>
      </c>
      <c r="Z71">
        <f>VLOOKUP($B71,'Tillförd energi'!$B$1:$AI$720,MATCH(Z$2,'Tillförd energi'!$B$1:$AQ$1,0),FALSE)</f>
        <v>0.68</v>
      </c>
      <c r="AA71">
        <f>VLOOKUP($B71,'Tillförd energi'!$B$1:$AI$720,MATCH(AA$2,'Tillförd energi'!$B$1:$AQ$1,0),FALSE)</f>
        <v>0</v>
      </c>
      <c r="AB71">
        <f>VLOOKUP($B71,'Tillförd energi'!$B$1:$AI$720,MATCH(AB$2,'Tillförd energi'!$B$1:$AQ$1,0),FALSE)</f>
        <v>0</v>
      </c>
      <c r="AC71">
        <f>VLOOKUP($B71,'Tillförd energi'!$B$1:$AI$720,MATCH(AC$2,'Tillförd energi'!$B$1:$AQ$1,0),FALSE)</f>
        <v>0</v>
      </c>
      <c r="AD71">
        <f>VLOOKUP($B71,'Tillförd energi'!$B$1:$AI$720,MATCH(AD$2,'Tillförd energi'!$B$1:$AQ$1,0),FALSE)</f>
        <v>0</v>
      </c>
      <c r="AE71">
        <f>VLOOKUP($B71,'Tillförd energi'!$B$1:$AI$720,MATCH(AE$2,'Tillförd energi'!$B$1:$AQ$1,0),FALSE)</f>
        <v>0</v>
      </c>
      <c r="AF71">
        <f>VLOOKUP($B71,'Tillförd energi'!$B$1:$AI$720,MATCH(AF$2,'Tillförd energi'!$B$1:$AQ$1,0),FALSE)</f>
        <v>0.76</v>
      </c>
      <c r="AG71">
        <f>IFERROR(VLOOKUP(B71,Miljö!$B$1:$AC$600,MATCH("Köpt mängd produktionsspecifik fjärrvärme:",Miljö!$B$1:$AC$1,0),FALSE)/1,0)</f>
        <v>0</v>
      </c>
      <c r="AI71">
        <f t="shared" si="6"/>
        <v>4.83</v>
      </c>
      <c r="AJ71">
        <f>IF(ISERROR(1/VLOOKUP($B71,Leveranser!$B$1:$S$500,MATCH("såld värme (gwh)",Leveranser!$B$1:$S$1,0),FALSE)),"",VLOOKUP($B71,Leveranser!$B$1:$S$500,MATCH("såld värme (gwh)",Leveranser!$B$1:$S$1,0),FALSE))</f>
        <v>3.5</v>
      </c>
      <c r="AM71" t="str">
        <f>IF(B71&lt;&gt;"",IF(VLOOKUP($B71,Totalt!$B$1:$AQ$554,MATCH("Kvalitetsgranskad:",Totalt!$B$1:$AQ$1,0),FALSE)="ja",VLOOKUP($B71,Miljö!$B$1:$AG$479,MATCH(AM$2,Miljö!$B$1:$AK$1,0),FALSE),""),"")</f>
        <v>Ja</v>
      </c>
      <c r="AN71" t="str">
        <f>IF(AM71="ja",VLOOKUP($B71,Miljö!$B$1:$J$479,MATCH("Typ av ursprungsspecificerad el   (Om inget värde anges används Nordisk residualmix, se inforuta) ()",Miljö!$B$1:$J$1,0),FALSE),IF(AM71="nej","Nordisk residualel",""))</f>
        <v>'Bra Miljöval'</v>
      </c>
      <c r="AO71">
        <f>IF(AM71="","",VLOOKUP($B71,Miljö!$B$1:$J$479,MATCH("Fossilandel för ursprungspecificerad el ()",Miljö!$B$1:$J$1,0),FALSE))</f>
        <v>0</v>
      </c>
      <c r="AP71">
        <f>IF(AM71="","",IFERROR(VLOOKUP($B71,Miljö!$B$1:$J$479,MATCH("Kärnkraftsandel för ursprungsspecificerad el ()",Miljö!$B$1:$J$1,0),FALSE)/1,0))</f>
        <v>0</v>
      </c>
      <c r="AQ71">
        <f t="shared" si="7"/>
        <v>1</v>
      </c>
      <c r="AS71" t="str">
        <f t="shared" si="8"/>
        <v>Nej</v>
      </c>
      <c r="AT71" t="str">
        <f>IF(AS71="ja",VLOOKUP($B71,Miljö!$B$1:$P$500,MATCH("Fossil andel i procent (%)",Miljö!$B$1:$P$1,0),FALSE)/100,"")</f>
        <v/>
      </c>
      <c r="AV71" t="str">
        <f t="shared" si="9"/>
        <v>Nej</v>
      </c>
      <c r="AW71" t="str">
        <f>IF(AV71="ja",VLOOKUP($B71,'Egen hetvattenprod'!$B$1:$AO$500,MATCH("Värmekälla till värmepumpar ()",'Egen hetvattenprod'!$B$1:$AO$1,0),FALSE),"")</f>
        <v/>
      </c>
      <c r="AY71" t="str">
        <f t="shared" si="10"/>
        <v>Nej</v>
      </c>
      <c r="AZ71" s="115" t="str">
        <f>IF($AY71="ja",(VLOOKUP($B71,'Egen hetvattenprod'!$B$1:$BX$550,MATCH(AZ$2,'Egen hetvattenprod'!$B$1:$BX$1,0),FALSE)+VLOOKUP($B71,Kraftvärmeprod!$B$1:$BX$550,MATCH(AZ$2,Kraftvärmeprod!$B$1:$BX$1,0),FALSE))/$AC71,"")</f>
        <v/>
      </c>
      <c r="BA71" s="115" t="str">
        <f>IF($AY71="ja",(VLOOKUP($B71,'Egen hetvattenprod'!$B$1:$BX$550,MATCH(BA$2,'Egen hetvattenprod'!$B$1:$BX$1,0),FALSE)+VLOOKUP($B71,Kraftvärmeprod!$B$1:$BX$550,MATCH(BA$2,Kraftvärmeprod!$B$1:$BX$1,0),FALSE))/$AC71,"")</f>
        <v/>
      </c>
      <c r="BB71" s="115" t="str">
        <f>IF($AY71="ja",(VLOOKUP($B71,'Egen hetvattenprod'!$B$1:$BX$550,MATCH(BB$2,'Egen hetvattenprod'!$B$1:$BX$1,0),FALSE)+VLOOKUP($B71,Kraftvärmeprod!$B$1:$BX$550,MATCH(BB$2,Kraftvärmeprod!$B$1:$BX$1,0),FALSE))/$AC71,"")</f>
        <v/>
      </c>
      <c r="BC71" s="115" t="str">
        <f>IF($AY71="ja",(VLOOKUP($B71,'Egen hetvattenprod'!$B$1:$BX$550,MATCH(BC$2,'Egen hetvattenprod'!$B$1:$BX$1,0),FALSE)+VLOOKUP($B71,Kraftvärmeprod!$B$1:$BX$550,MATCH(BC$2,Kraftvärmeprod!$B$1:$BX$1,0),FALSE))/$AC71,"")</f>
        <v/>
      </c>
      <c r="BD71" s="115" t="str">
        <f>IF($AY71="ja",(VLOOKUP($B71,'Egen hetvattenprod'!$B$1:$BX$550,MATCH(BD$2,'Egen hetvattenprod'!$B$1:$BX$1,0),FALSE)+VLOOKUP($B71,Kraftvärmeprod!$B$1:$BX$550,MATCH(BD$2,Kraftvärmeprod!$B$1:$BX$1,0),FALSE))/$AC71,"")</f>
        <v/>
      </c>
      <c r="BF71" t="str">
        <f t="shared" si="11"/>
        <v>Nej</v>
      </c>
      <c r="BG71" t="str">
        <f>IF($BF71="ja",VLOOKUP($B71,'Egen hetvattenprod'!$B$1:$BX$550,MATCH("Andelen klimatgaser med fossilt ursprung för avfall ()",'Egen hetvattenprod'!$B$1:$BX$1,0),FALSE),"")</f>
        <v/>
      </c>
      <c r="BH71" t="str">
        <f>IF($BF71="ja",VLOOKUP($B71,Kraftvärmeprod!$B$1:$BX$550,MATCH("Andelen klimatgaser med fossilt ursprung för avfall ()",Kraftvärmeprod!$B$1:$BX$1,0),FALSE),"")</f>
        <v/>
      </c>
      <c r="BI71" t="str">
        <f>IF($BF71="ja",VLOOKUP($B71,'Egen hetvattenprod'!$B$1:$BX$550,MATCH("Avfall (GWh)",'Egen hetvattenprod'!$B$1:$BX$1,0),FALSE),"")</f>
        <v/>
      </c>
      <c r="BJ71" t="str">
        <f>IF($BF71="ja",VLOOKUP($B71,'Slutlig allokering kvv'!$B$1:$BX$550,MATCH("Avfall (GWh)",'Slutlig allokering kvv'!$B$1:$BX$1,0),FALSE),"")</f>
        <v/>
      </c>
      <c r="BK71" t="str">
        <f>IF($BF71="ja",VLOOKUP($B71,'Köpt hetvatten'!$B$1:$BX$550,MATCH("Avfall i köpt hetvatten",'Köpt hetvatten'!$B$1:$BX$1,0),FALSE),"")</f>
        <v/>
      </c>
      <c r="BL71" t="str">
        <f>IF($BF71="ja",VLOOKUP($B71,'Egen hetvattenprod'!$B$1:$BX$550,MATCH("Värde enligt ovan. (%)",'Egen hetvattenprod'!$B$1:$BX$1,0),FALSE),"")</f>
        <v/>
      </c>
      <c r="BM71" t="str">
        <f>IF($BF71="ja",VLOOKUP($B71,Kraftvärmeprod!$B$1:$BX$550,MATCH("Värde enligt ovan. (%)",Kraftvärmeprod!$B$1:$BX$1,0),FALSE),"")</f>
        <v/>
      </c>
      <c r="BQ71" t="str">
        <f>IF($BF71="ja",VLOOKUP($B71,'Egen hetvattenprod'!$B$1:$BX$550,MATCH("Tillförd olja (fossil) vid avfallsförbränning (GWh)",'Egen hetvattenprod'!$B$1:$BX$1,0),FALSE),"")</f>
        <v/>
      </c>
      <c r="BR71" t="str">
        <f>IF($BF71="ja",VLOOKUP($B71,Kraftvärmeprod!$B$1:$BX$550,MATCH("Tillförd olja (fossil) vid avfallsförbränning (GWh)",Kraftvärmeprod!$B$1:$BX$1,0),FALSE),"")</f>
        <v/>
      </c>
    </row>
    <row r="72" spans="1:70">
      <c r="A72" t="s">
        <v>123</v>
      </c>
      <c r="B72" t="s">
        <v>124</v>
      </c>
      <c r="C72">
        <f>VLOOKUP($B72,'Tillförd energi'!$B$1:$AI$720,MATCH(C$2,'Tillförd energi'!$B$1:$AQ$1,0),FALSE)</f>
        <v>0</v>
      </c>
      <c r="D72">
        <f>VLOOKUP($B72,'Tillförd energi'!$B$1:$AI$720,MATCH(D$2,'Tillförd energi'!$B$1:$AQ$1,0),FALSE)</f>
        <v>0</v>
      </c>
      <c r="E72">
        <f>VLOOKUP($B72,'Tillförd energi'!$B$1:$AI$720,MATCH(E$2,'Tillförd energi'!$B$1:$AQ$1,0),FALSE)</f>
        <v>0</v>
      </c>
      <c r="F72">
        <f>VLOOKUP($B72,'Tillförd energi'!$B$1:$AI$720,MATCH(F$2,'Tillförd energi'!$B$1:$AQ$1,0),FALSE)</f>
        <v>0</v>
      </c>
      <c r="G72">
        <f>VLOOKUP($B72,'Tillförd energi'!$B$1:$AI$720,MATCH(G$2,'Tillförd energi'!$B$1:$AQ$1,0),FALSE)</f>
        <v>0</v>
      </c>
      <c r="H72">
        <f>VLOOKUP($B72,'Tillförd energi'!$B$1:$AI$720,MATCH(H$2,'Tillförd energi'!$B$1:$AQ$1,0),FALSE)</f>
        <v>0</v>
      </c>
      <c r="I72">
        <f>VLOOKUP($B72,'Tillförd energi'!$B$1:$AI$720,MATCH(I$2,'Tillförd energi'!$B$1:$AQ$1,0),FALSE)</f>
        <v>0</v>
      </c>
      <c r="J72">
        <f>VLOOKUP($B72,'Tillförd energi'!$B$1:$AI$720,MATCH(J$2,'Tillförd energi'!$B$1:$AQ$1,0),FALSE)</f>
        <v>0.60899999999999999</v>
      </c>
      <c r="K72">
        <f>VLOOKUP($B72,'Tillförd energi'!$B$1:$AI$720,MATCH(K$2,'Tillförd energi'!$B$1:$AQ$1,0),FALSE)</f>
        <v>0</v>
      </c>
      <c r="L72">
        <f>VLOOKUP($B72,'Tillförd energi'!$B$1:$AI$720,MATCH(L$2,'Tillförd energi'!$B$1:$AQ$1,0),FALSE)</f>
        <v>0</v>
      </c>
      <c r="M72">
        <f>VLOOKUP($B72,'Tillförd energi'!$B$1:$AI$720,MATCH(M$2,'Tillförd energi'!$B$1:$AQ$1,0),FALSE)</f>
        <v>0</v>
      </c>
      <c r="N72">
        <f>VLOOKUP($B72,'Tillförd energi'!$B$1:$AI$720,MATCH(N$2,'Tillförd energi'!$B$1:$AQ$1,0),FALSE)</f>
        <v>52.465000000000003</v>
      </c>
      <c r="O72">
        <f>VLOOKUP($B72,'Tillförd energi'!$B$1:$AI$720,MATCH(O$2,'Tillförd energi'!$B$1:$AQ$1,0),FALSE)</f>
        <v>0</v>
      </c>
      <c r="P72">
        <f>VLOOKUP($B72,'Tillförd energi'!$B$1:$AI$720,MATCH(P$2,'Tillförd energi'!$B$1:$AQ$1,0),FALSE)</f>
        <v>21.007000000000001</v>
      </c>
      <c r="Q72">
        <f>VLOOKUP($B72,'Tillförd energi'!$B$1:$AI$720,MATCH(Q$2,'Tillförd energi'!$B$1:$AQ$1,0),FALSE)</f>
        <v>0</v>
      </c>
      <c r="R72">
        <f>VLOOKUP($B72,'Tillförd energi'!$B$1:$AI$720,MATCH(R$2,'Tillförd energi'!$B$1:$AQ$1,0),FALSE)</f>
        <v>3.5920000000000001</v>
      </c>
      <c r="S72">
        <f>VLOOKUP($B72,'Tillförd energi'!$B$1:$AI$720,MATCH(S$2,'Tillförd energi'!$B$1:$AQ$1,0),FALSE)</f>
        <v>0</v>
      </c>
      <c r="T72">
        <f>VLOOKUP($B72,'Tillförd energi'!$B$1:$AI$720,MATCH(T$2,'Tillförd energi'!$B$1:$AQ$1,0),FALSE)</f>
        <v>0</v>
      </c>
      <c r="U72">
        <f>VLOOKUP($B72,'Tillförd energi'!$B$1:$AI$720,MATCH(U$2,'Tillförd energi'!$B$1:$AQ$1,0),FALSE)</f>
        <v>0</v>
      </c>
      <c r="V72">
        <f>VLOOKUP($B72,'Tillförd energi'!$B$1:$AI$720,MATCH(V$2,'Tillförd energi'!$B$1:$AQ$1,0),FALSE)</f>
        <v>0</v>
      </c>
      <c r="W72">
        <f>VLOOKUP($B72,'Tillförd energi'!$B$1:$AI$720,MATCH(W$2,'Tillförd energi'!$B$1:$AQ$1,0),FALSE)</f>
        <v>0.63900000000000001</v>
      </c>
      <c r="X72">
        <f>VLOOKUP($B72,'Tillförd energi'!$B$1:$AI$720,MATCH(X$2,'Tillförd energi'!$B$1:$AQ$1,0),FALSE)</f>
        <v>0</v>
      </c>
      <c r="Y72">
        <f>VLOOKUP($B72,'Tillförd energi'!$B$1:$AI$720,MATCH(Y$2,'Tillförd energi'!$B$1:$AQ$1,0),FALSE)</f>
        <v>0</v>
      </c>
      <c r="Z72">
        <f>VLOOKUP($B72,'Tillförd energi'!$B$1:$AI$720,MATCH(Z$2,'Tillförd energi'!$B$1:$AQ$1,0),FALSE)</f>
        <v>0</v>
      </c>
      <c r="AA72">
        <f>VLOOKUP($B72,'Tillförd energi'!$B$1:$AI$720,MATCH(AA$2,'Tillförd energi'!$B$1:$AQ$1,0),FALSE)</f>
        <v>0</v>
      </c>
      <c r="AB72">
        <f>VLOOKUP($B72,'Tillförd energi'!$B$1:$AI$720,MATCH(AB$2,'Tillförd energi'!$B$1:$AQ$1,0),FALSE)</f>
        <v>0</v>
      </c>
      <c r="AC72">
        <f>VLOOKUP($B72,'Tillförd energi'!$B$1:$AI$720,MATCH(AC$2,'Tillförd energi'!$B$1:$AQ$1,0),FALSE)</f>
        <v>8.2200000000000006</v>
      </c>
      <c r="AD72">
        <f>VLOOKUP($B72,'Tillförd energi'!$B$1:$AI$720,MATCH(AD$2,'Tillförd energi'!$B$1:$AQ$1,0),FALSE)</f>
        <v>0.18</v>
      </c>
      <c r="AE72">
        <f>VLOOKUP($B72,'Tillförd energi'!$B$1:$AI$720,MATCH(AE$2,'Tillförd energi'!$B$1:$AQ$1,0),FALSE)</f>
        <v>0</v>
      </c>
      <c r="AF72">
        <f>VLOOKUP($B72,'Tillförd energi'!$B$1:$AI$720,MATCH(AF$2,'Tillförd energi'!$B$1:$AQ$1,0),FALSE)</f>
        <v>1.736</v>
      </c>
      <c r="AG72">
        <f>IFERROR(VLOOKUP(B72,Miljö!$B$1:$AC$600,MATCH("Köpt mängd produktionsspecifik fjärrvärme:",Miljö!$B$1:$AC$1,0),FALSE)/1,0)</f>
        <v>0</v>
      </c>
      <c r="AI72">
        <f t="shared" si="6"/>
        <v>88.448000000000008</v>
      </c>
      <c r="AJ72">
        <f>IF(ISERROR(1/VLOOKUP($B72,Leveranser!$B$1:$S$500,MATCH("såld värme (gwh)",Leveranser!$B$1:$S$1,0),FALSE)),"",VLOOKUP($B72,Leveranser!$B$1:$S$500,MATCH("såld värme (gwh)",Leveranser!$B$1:$S$1,0),FALSE))</f>
        <v>61.665999999999997</v>
      </c>
      <c r="AM72" t="str">
        <f>IF(B72&lt;&gt;"",IF(VLOOKUP($B72,Totalt!$B$1:$AQ$554,MATCH("Kvalitetsgranskad:",Totalt!$B$1:$AQ$1,0),FALSE)="ja",VLOOKUP($B72,Miljö!$B$1:$AG$479,MATCH(AM$2,Miljö!$B$1:$AK$1,0),FALSE),""),"")</f>
        <v>Ja</v>
      </c>
      <c r="AN72" t="str">
        <f>IF(AM72="ja",VLOOKUP($B72,Miljö!$B$1:$J$479,MATCH("Typ av ursprungsspecificerad el   (Om inget värde anges används Nordisk residualmix, se inforuta) ()",Miljö!$B$1:$J$1,0),FALSE),IF(AM72="nej","Nordisk residualel",""))</f>
        <v>'FEAB Bra miljöval'</v>
      </c>
      <c r="AO72">
        <f>IF(AM72="","",VLOOKUP($B72,Miljö!$B$1:$J$479,MATCH("Fossilandel för ursprungspecificerad el ()",Miljö!$B$1:$J$1,0),FALSE))</f>
        <v>0</v>
      </c>
      <c r="AP72">
        <f>IF(AM72="","",IFERROR(VLOOKUP($B72,Miljö!$B$1:$J$479,MATCH("Kärnkraftsandel för ursprungsspecificerad el ()",Miljö!$B$1:$J$1,0),FALSE)/1,0))</f>
        <v>0</v>
      </c>
      <c r="AQ72">
        <f t="shared" si="7"/>
        <v>1</v>
      </c>
      <c r="AS72" t="str">
        <f t="shared" si="8"/>
        <v>Nej</v>
      </c>
      <c r="AT72" t="str">
        <f>IF(AS72="ja",VLOOKUP($B72,Miljö!$B$1:$P$500,MATCH("Fossil andel i procent (%)",Miljö!$B$1:$P$1,0),FALSE)/100,"")</f>
        <v/>
      </c>
      <c r="AV72" t="str">
        <f t="shared" si="9"/>
        <v>Nej</v>
      </c>
      <c r="AW72" t="str">
        <f>IF(AV72="ja",VLOOKUP($B72,'Egen hetvattenprod'!$B$1:$AO$500,MATCH("Värmekälla till värmepumpar ()",'Egen hetvattenprod'!$B$1:$AO$1,0),FALSE),"")</f>
        <v/>
      </c>
      <c r="AY72" t="str">
        <f t="shared" si="10"/>
        <v>Ja</v>
      </c>
      <c r="AZ72" s="115">
        <f>IF($AY72="ja",(VLOOKUP($B72,'Egen hetvattenprod'!$B$1:$BX$550,MATCH(AZ$2,'Egen hetvattenprod'!$B$1:$BX$1,0),FALSE)+VLOOKUP($B72,Kraftvärmeprod!$B$1:$BX$550,MATCH(AZ$2,Kraftvärmeprod!$B$1:$BX$1,0),FALSE))/$AC72,"")</f>
        <v>1</v>
      </c>
      <c r="BA72" s="115">
        <f>IF($AY72="ja",(VLOOKUP($B72,'Egen hetvattenprod'!$B$1:$BX$550,MATCH(BA$2,'Egen hetvattenprod'!$B$1:$BX$1,0),FALSE)+VLOOKUP($B72,Kraftvärmeprod!$B$1:$BX$550,MATCH(BA$2,Kraftvärmeprod!$B$1:$BX$1,0),FALSE))/$AC72,"")</f>
        <v>0</v>
      </c>
      <c r="BB72" s="115">
        <f>IF($AY72="ja",(VLOOKUP($B72,'Egen hetvattenprod'!$B$1:$BX$550,MATCH(BB$2,'Egen hetvattenprod'!$B$1:$BX$1,0),FALSE)+VLOOKUP($B72,Kraftvärmeprod!$B$1:$BX$550,MATCH(BB$2,Kraftvärmeprod!$B$1:$BX$1,0),FALSE))/$AC72,"")</f>
        <v>0</v>
      </c>
      <c r="BC72" s="115">
        <f>IF($AY72="ja",(VLOOKUP($B72,'Egen hetvattenprod'!$B$1:$BX$550,MATCH(BC$2,'Egen hetvattenprod'!$B$1:$BX$1,0),FALSE)+VLOOKUP($B72,Kraftvärmeprod!$B$1:$BX$550,MATCH(BC$2,Kraftvärmeprod!$B$1:$BX$1,0),FALSE))/$AC72,"")</f>
        <v>0</v>
      </c>
      <c r="BD72" s="115">
        <f>IF($AY72="ja",(VLOOKUP($B72,'Egen hetvattenprod'!$B$1:$BX$550,MATCH(BD$2,'Egen hetvattenprod'!$B$1:$BX$1,0),FALSE)+VLOOKUP($B72,Kraftvärmeprod!$B$1:$BX$550,MATCH(BD$2,Kraftvärmeprod!$B$1:$BX$1,0),FALSE))/$AC72,"")</f>
        <v>0</v>
      </c>
      <c r="BF72" t="str">
        <f t="shared" si="11"/>
        <v>Nej</v>
      </c>
      <c r="BG72" t="str">
        <f>IF($BF72="ja",VLOOKUP($B72,'Egen hetvattenprod'!$B$1:$BX$550,MATCH("Andelen klimatgaser med fossilt ursprung för avfall ()",'Egen hetvattenprod'!$B$1:$BX$1,0),FALSE),"")</f>
        <v/>
      </c>
      <c r="BH72" t="str">
        <f>IF($BF72="ja",VLOOKUP($B72,Kraftvärmeprod!$B$1:$BX$550,MATCH("Andelen klimatgaser med fossilt ursprung för avfall ()",Kraftvärmeprod!$B$1:$BX$1,0),FALSE),"")</f>
        <v/>
      </c>
      <c r="BI72" t="str">
        <f>IF($BF72="ja",VLOOKUP($B72,'Egen hetvattenprod'!$B$1:$BX$550,MATCH("Avfall (GWh)",'Egen hetvattenprod'!$B$1:$BX$1,0),FALSE),"")</f>
        <v/>
      </c>
      <c r="BJ72" t="str">
        <f>IF($BF72="ja",VLOOKUP($B72,'Slutlig allokering kvv'!$B$1:$BX$550,MATCH("Avfall (GWh)",'Slutlig allokering kvv'!$B$1:$BX$1,0),FALSE),"")</f>
        <v/>
      </c>
      <c r="BK72" t="str">
        <f>IF($BF72="ja",VLOOKUP($B72,'Köpt hetvatten'!$B$1:$BX$550,MATCH("Avfall i köpt hetvatten",'Köpt hetvatten'!$B$1:$BX$1,0),FALSE),"")</f>
        <v/>
      </c>
      <c r="BL72" t="str">
        <f>IF($BF72="ja",VLOOKUP($B72,'Egen hetvattenprod'!$B$1:$BX$550,MATCH("Värde enligt ovan. (%)",'Egen hetvattenprod'!$B$1:$BX$1,0),FALSE),"")</f>
        <v/>
      </c>
      <c r="BM72" t="str">
        <f>IF($BF72="ja",VLOOKUP($B72,Kraftvärmeprod!$B$1:$BX$550,MATCH("Värde enligt ovan. (%)",Kraftvärmeprod!$B$1:$BX$1,0),FALSE),"")</f>
        <v/>
      </c>
      <c r="BQ72" t="str">
        <f>IF($BF72="ja",VLOOKUP($B72,'Egen hetvattenprod'!$B$1:$BX$550,MATCH("Tillförd olja (fossil) vid avfallsförbränning (GWh)",'Egen hetvattenprod'!$B$1:$BX$1,0),FALSE),"")</f>
        <v/>
      </c>
      <c r="BR72" t="str">
        <f>IF($BF72="ja",VLOOKUP($B72,Kraftvärmeprod!$B$1:$BX$550,MATCH("Tillförd olja (fossil) vid avfallsförbränning (GWh)",Kraftvärmeprod!$B$1:$BX$1,0),FALSE),"")</f>
        <v/>
      </c>
    </row>
    <row r="73" spans="1:70">
      <c r="A73" t="s">
        <v>123</v>
      </c>
      <c r="B73" t="s">
        <v>125</v>
      </c>
      <c r="C73">
        <f>VLOOKUP($B73,'Tillförd energi'!$B$1:$AI$720,MATCH(C$2,'Tillförd energi'!$B$1:$AQ$1,0),FALSE)</f>
        <v>0</v>
      </c>
      <c r="D73">
        <f>VLOOKUP($B73,'Tillförd energi'!$B$1:$AI$720,MATCH(D$2,'Tillförd energi'!$B$1:$AQ$1,0),FALSE)</f>
        <v>5.8999999999999997E-2</v>
      </c>
      <c r="E73">
        <f>VLOOKUP($B73,'Tillförd energi'!$B$1:$AI$720,MATCH(E$2,'Tillförd energi'!$B$1:$AQ$1,0),FALSE)</f>
        <v>0</v>
      </c>
      <c r="F73">
        <f>VLOOKUP($B73,'Tillförd energi'!$B$1:$AI$720,MATCH(F$2,'Tillförd energi'!$B$1:$AQ$1,0),FALSE)</f>
        <v>0</v>
      </c>
      <c r="G73">
        <f>VLOOKUP($B73,'Tillförd energi'!$B$1:$AI$720,MATCH(G$2,'Tillförd energi'!$B$1:$AQ$1,0),FALSE)</f>
        <v>0</v>
      </c>
      <c r="H73">
        <f>VLOOKUP($B73,'Tillförd energi'!$B$1:$AI$720,MATCH(H$2,'Tillförd energi'!$B$1:$AQ$1,0),FALSE)</f>
        <v>0</v>
      </c>
      <c r="I73">
        <f>VLOOKUP($B73,'Tillförd energi'!$B$1:$AI$720,MATCH(I$2,'Tillförd energi'!$B$1:$AQ$1,0),FALSE)</f>
        <v>0</v>
      </c>
      <c r="J73">
        <f>VLOOKUP($B73,'Tillförd energi'!$B$1:$AI$720,MATCH(J$2,'Tillförd energi'!$B$1:$AQ$1,0),FALSE)</f>
        <v>0</v>
      </c>
      <c r="K73">
        <f>VLOOKUP($B73,'Tillförd energi'!$B$1:$AI$720,MATCH(K$2,'Tillförd energi'!$B$1:$AQ$1,0),FALSE)</f>
        <v>0</v>
      </c>
      <c r="L73">
        <f>VLOOKUP($B73,'Tillförd energi'!$B$1:$AI$720,MATCH(L$2,'Tillförd energi'!$B$1:$AQ$1,0),FALSE)</f>
        <v>0</v>
      </c>
      <c r="M73">
        <f>VLOOKUP($B73,'Tillförd energi'!$B$1:$AI$720,MATCH(M$2,'Tillförd energi'!$B$1:$AQ$1,0),FALSE)</f>
        <v>0</v>
      </c>
      <c r="N73">
        <f>VLOOKUP($B73,'Tillförd energi'!$B$1:$AI$720,MATCH(N$2,'Tillförd energi'!$B$1:$AQ$1,0),FALSE)</f>
        <v>0</v>
      </c>
      <c r="O73">
        <f>VLOOKUP($B73,'Tillförd energi'!$B$1:$AI$720,MATCH(O$2,'Tillförd energi'!$B$1:$AQ$1,0),FALSE)</f>
        <v>0</v>
      </c>
      <c r="P73">
        <f>VLOOKUP($B73,'Tillförd energi'!$B$1:$AI$720,MATCH(P$2,'Tillförd energi'!$B$1:$AQ$1,0),FALSE)</f>
        <v>0</v>
      </c>
      <c r="Q73">
        <f>VLOOKUP($B73,'Tillförd energi'!$B$1:$AI$720,MATCH(Q$2,'Tillförd energi'!$B$1:$AQ$1,0),FALSE)</f>
        <v>0</v>
      </c>
      <c r="R73">
        <f>VLOOKUP($B73,'Tillförd energi'!$B$1:$AI$720,MATCH(R$2,'Tillförd energi'!$B$1:$AQ$1,0),FALSE)</f>
        <v>2.8239999999999998</v>
      </c>
      <c r="S73">
        <f>VLOOKUP($B73,'Tillförd energi'!$B$1:$AI$720,MATCH(S$2,'Tillförd energi'!$B$1:$AQ$1,0),FALSE)</f>
        <v>0</v>
      </c>
      <c r="T73">
        <f>VLOOKUP($B73,'Tillförd energi'!$B$1:$AI$720,MATCH(T$2,'Tillförd energi'!$B$1:$AQ$1,0),FALSE)</f>
        <v>0</v>
      </c>
      <c r="U73">
        <f>VLOOKUP($B73,'Tillförd energi'!$B$1:$AI$720,MATCH(U$2,'Tillförd energi'!$B$1:$AQ$1,0),FALSE)</f>
        <v>0</v>
      </c>
      <c r="V73">
        <f>VLOOKUP($B73,'Tillförd energi'!$B$1:$AI$720,MATCH(V$2,'Tillförd energi'!$B$1:$AQ$1,0),FALSE)</f>
        <v>0</v>
      </c>
      <c r="W73">
        <f>VLOOKUP($B73,'Tillförd energi'!$B$1:$AI$720,MATCH(W$2,'Tillförd energi'!$B$1:$AQ$1,0),FALSE)</f>
        <v>0</v>
      </c>
      <c r="X73">
        <f>VLOOKUP($B73,'Tillförd energi'!$B$1:$AI$720,MATCH(X$2,'Tillförd energi'!$B$1:$AQ$1,0),FALSE)</f>
        <v>0</v>
      </c>
      <c r="Y73">
        <f>VLOOKUP($B73,'Tillförd energi'!$B$1:$AI$720,MATCH(Y$2,'Tillförd energi'!$B$1:$AQ$1,0),FALSE)</f>
        <v>0</v>
      </c>
      <c r="Z73">
        <f>VLOOKUP($B73,'Tillförd energi'!$B$1:$AI$720,MATCH(Z$2,'Tillförd energi'!$B$1:$AQ$1,0),FALSE)</f>
        <v>0</v>
      </c>
      <c r="AA73">
        <f>VLOOKUP($B73,'Tillförd energi'!$B$1:$AI$720,MATCH(AA$2,'Tillförd energi'!$B$1:$AQ$1,0),FALSE)</f>
        <v>0</v>
      </c>
      <c r="AB73">
        <f>VLOOKUP($B73,'Tillförd energi'!$B$1:$AI$720,MATCH(AB$2,'Tillförd energi'!$B$1:$AQ$1,0),FALSE)</f>
        <v>0</v>
      </c>
      <c r="AC73">
        <f>VLOOKUP($B73,'Tillförd energi'!$B$1:$AI$720,MATCH(AC$2,'Tillförd energi'!$B$1:$AQ$1,0),FALSE)</f>
        <v>0</v>
      </c>
      <c r="AD73">
        <f>VLOOKUP($B73,'Tillförd energi'!$B$1:$AI$720,MATCH(AD$2,'Tillförd energi'!$B$1:$AQ$1,0),FALSE)</f>
        <v>0</v>
      </c>
      <c r="AE73">
        <f>VLOOKUP($B73,'Tillförd energi'!$B$1:$AI$720,MATCH(AE$2,'Tillförd energi'!$B$1:$AQ$1,0),FALSE)</f>
        <v>0</v>
      </c>
      <c r="AF73">
        <f>VLOOKUP($B73,'Tillförd energi'!$B$1:$AI$720,MATCH(AF$2,'Tillförd energi'!$B$1:$AQ$1,0),FALSE)</f>
        <v>4.2999999999999997E-2</v>
      </c>
      <c r="AG73">
        <f>IFERROR(VLOOKUP(B73,Miljö!$B$1:$AC$600,MATCH("Köpt mängd produktionsspecifik fjärrvärme:",Miljö!$B$1:$AC$1,0),FALSE)/1,0)</f>
        <v>0</v>
      </c>
      <c r="AI73">
        <f t="shared" si="6"/>
        <v>2.9260000000000002</v>
      </c>
      <c r="AJ73">
        <f>IF(ISERROR(1/VLOOKUP($B73,Leveranser!$B$1:$S$500,MATCH("såld värme (gwh)",Leveranser!$B$1:$S$1,0),FALSE)),"",VLOOKUP($B73,Leveranser!$B$1:$S$500,MATCH("såld värme (gwh)",Leveranser!$B$1:$S$1,0),FALSE))</f>
        <v>2.2879999999999998</v>
      </c>
      <c r="AM73" t="str">
        <f>IF(B73&lt;&gt;"",IF(VLOOKUP($B73,Totalt!$B$1:$AQ$554,MATCH("Kvalitetsgranskad:",Totalt!$B$1:$AQ$1,0),FALSE)="ja",VLOOKUP($B73,Miljö!$B$1:$AG$479,MATCH(AM$2,Miljö!$B$1:$AK$1,0),FALSE),""),"")</f>
        <v>Ja</v>
      </c>
      <c r="AN73" t="str">
        <f>IF(AM73="ja",VLOOKUP($B73,Miljö!$B$1:$J$479,MATCH("Typ av ursprungsspecificerad el   (Om inget värde anges används Nordisk residualmix, se inforuta) ()",Miljö!$B$1:$J$1,0),FALSE),IF(AM73="nej","Nordisk residualel",""))</f>
        <v>'FEAB Bra miljöval'</v>
      </c>
      <c r="AO73">
        <f>IF(AM73="","",VLOOKUP($B73,Miljö!$B$1:$J$479,MATCH("Fossilandel för ursprungspecificerad el ()",Miljö!$B$1:$J$1,0),FALSE))</f>
        <v>0</v>
      </c>
      <c r="AP73">
        <f>IF(AM73="","",IFERROR(VLOOKUP($B73,Miljö!$B$1:$J$479,MATCH("Kärnkraftsandel för ursprungsspecificerad el ()",Miljö!$B$1:$J$1,0),FALSE)/1,0))</f>
        <v>0</v>
      </c>
      <c r="AQ73">
        <f t="shared" si="7"/>
        <v>1</v>
      </c>
      <c r="AS73" t="str">
        <f t="shared" si="8"/>
        <v>Nej</v>
      </c>
      <c r="AT73" t="str">
        <f>IF(AS73="ja",VLOOKUP($B73,Miljö!$B$1:$P$500,MATCH("Fossil andel i procent (%)",Miljö!$B$1:$P$1,0),FALSE)/100,"")</f>
        <v/>
      </c>
      <c r="AV73" t="str">
        <f t="shared" si="9"/>
        <v>Nej</v>
      </c>
      <c r="AW73" t="str">
        <f>IF(AV73="ja",VLOOKUP($B73,'Egen hetvattenprod'!$B$1:$AO$500,MATCH("Värmekälla till värmepumpar ()",'Egen hetvattenprod'!$B$1:$AO$1,0),FALSE),"")</f>
        <v/>
      </c>
      <c r="AY73" t="str">
        <f t="shared" si="10"/>
        <v>Nej</v>
      </c>
      <c r="AZ73" s="115" t="str">
        <f>IF($AY73="ja",(VLOOKUP($B73,'Egen hetvattenprod'!$B$1:$BX$550,MATCH(AZ$2,'Egen hetvattenprod'!$B$1:$BX$1,0),FALSE)+VLOOKUP($B73,Kraftvärmeprod!$B$1:$BX$550,MATCH(AZ$2,Kraftvärmeprod!$B$1:$BX$1,0),FALSE))/$AC73,"")</f>
        <v/>
      </c>
      <c r="BA73" s="115" t="str">
        <f>IF($AY73="ja",(VLOOKUP($B73,'Egen hetvattenprod'!$B$1:$BX$550,MATCH(BA$2,'Egen hetvattenprod'!$B$1:$BX$1,0),FALSE)+VLOOKUP($B73,Kraftvärmeprod!$B$1:$BX$550,MATCH(BA$2,Kraftvärmeprod!$B$1:$BX$1,0),FALSE))/$AC73,"")</f>
        <v/>
      </c>
      <c r="BB73" s="115" t="str">
        <f>IF($AY73="ja",(VLOOKUP($B73,'Egen hetvattenprod'!$B$1:$BX$550,MATCH(BB$2,'Egen hetvattenprod'!$B$1:$BX$1,0),FALSE)+VLOOKUP($B73,Kraftvärmeprod!$B$1:$BX$550,MATCH(BB$2,Kraftvärmeprod!$B$1:$BX$1,0),FALSE))/$AC73,"")</f>
        <v/>
      </c>
      <c r="BC73" s="115" t="str">
        <f>IF($AY73="ja",(VLOOKUP($B73,'Egen hetvattenprod'!$B$1:$BX$550,MATCH(BC$2,'Egen hetvattenprod'!$B$1:$BX$1,0),FALSE)+VLOOKUP($B73,Kraftvärmeprod!$B$1:$BX$550,MATCH(BC$2,Kraftvärmeprod!$B$1:$BX$1,0),FALSE))/$AC73,"")</f>
        <v/>
      </c>
      <c r="BD73" s="115" t="str">
        <f>IF($AY73="ja",(VLOOKUP($B73,'Egen hetvattenprod'!$B$1:$BX$550,MATCH(BD$2,'Egen hetvattenprod'!$B$1:$BX$1,0),FALSE)+VLOOKUP($B73,Kraftvärmeprod!$B$1:$BX$550,MATCH(BD$2,Kraftvärmeprod!$B$1:$BX$1,0),FALSE))/$AC73,"")</f>
        <v/>
      </c>
      <c r="BF73" t="str">
        <f t="shared" si="11"/>
        <v>Nej</v>
      </c>
      <c r="BG73" t="str">
        <f>IF($BF73="ja",VLOOKUP($B73,'Egen hetvattenprod'!$B$1:$BX$550,MATCH("Andelen klimatgaser med fossilt ursprung för avfall ()",'Egen hetvattenprod'!$B$1:$BX$1,0),FALSE),"")</f>
        <v/>
      </c>
      <c r="BH73" t="str">
        <f>IF($BF73="ja",VLOOKUP($B73,Kraftvärmeprod!$B$1:$BX$550,MATCH("Andelen klimatgaser med fossilt ursprung för avfall ()",Kraftvärmeprod!$B$1:$BX$1,0),FALSE),"")</f>
        <v/>
      </c>
      <c r="BI73" t="str">
        <f>IF($BF73="ja",VLOOKUP($B73,'Egen hetvattenprod'!$B$1:$BX$550,MATCH("Avfall (GWh)",'Egen hetvattenprod'!$B$1:$BX$1,0),FALSE),"")</f>
        <v/>
      </c>
      <c r="BJ73" t="str">
        <f>IF($BF73="ja",VLOOKUP($B73,'Slutlig allokering kvv'!$B$1:$BX$550,MATCH("Avfall (GWh)",'Slutlig allokering kvv'!$B$1:$BX$1,0),FALSE),"")</f>
        <v/>
      </c>
      <c r="BK73" t="str">
        <f>IF($BF73="ja",VLOOKUP($B73,'Köpt hetvatten'!$B$1:$BX$550,MATCH("Avfall i köpt hetvatten",'Köpt hetvatten'!$B$1:$BX$1,0),FALSE),"")</f>
        <v/>
      </c>
      <c r="BL73" t="str">
        <f>IF($BF73="ja",VLOOKUP($B73,'Egen hetvattenprod'!$B$1:$BX$550,MATCH("Värde enligt ovan. (%)",'Egen hetvattenprod'!$B$1:$BX$1,0),FALSE),"")</f>
        <v/>
      </c>
      <c r="BM73" t="str">
        <f>IF($BF73="ja",VLOOKUP($B73,Kraftvärmeprod!$B$1:$BX$550,MATCH("Värde enligt ovan. (%)",Kraftvärmeprod!$B$1:$BX$1,0),FALSE),"")</f>
        <v/>
      </c>
      <c r="BQ73" t="str">
        <f>IF($BF73="ja",VLOOKUP($B73,'Egen hetvattenprod'!$B$1:$BX$550,MATCH("Tillförd olja (fossil) vid avfallsförbränning (GWh)",'Egen hetvattenprod'!$B$1:$BX$1,0),FALSE),"")</f>
        <v/>
      </c>
      <c r="BR73" t="str">
        <f>IF($BF73="ja",VLOOKUP($B73,Kraftvärmeprod!$B$1:$BX$550,MATCH("Tillförd olja (fossil) vid avfallsförbränning (GWh)",Kraftvärmeprod!$B$1:$BX$1,0),FALSE),"")</f>
        <v/>
      </c>
    </row>
    <row r="74" spans="1:70">
      <c r="A74" t="s">
        <v>123</v>
      </c>
      <c r="B74" t="s">
        <v>126</v>
      </c>
      <c r="C74">
        <f>VLOOKUP($B74,'Tillförd energi'!$B$1:$AI$720,MATCH(C$2,'Tillförd energi'!$B$1:$AQ$1,0),FALSE)</f>
        <v>0</v>
      </c>
      <c r="D74">
        <f>VLOOKUP($B74,'Tillförd energi'!$B$1:$AI$720,MATCH(D$2,'Tillförd energi'!$B$1:$AQ$1,0),FALSE)</f>
        <v>0.13600000000000001</v>
      </c>
      <c r="E74">
        <f>VLOOKUP($B74,'Tillförd energi'!$B$1:$AI$720,MATCH(E$2,'Tillförd energi'!$B$1:$AQ$1,0),FALSE)</f>
        <v>0</v>
      </c>
      <c r="F74">
        <f>VLOOKUP($B74,'Tillförd energi'!$B$1:$AI$720,MATCH(F$2,'Tillförd energi'!$B$1:$AQ$1,0),FALSE)</f>
        <v>0</v>
      </c>
      <c r="G74">
        <f>VLOOKUP($B74,'Tillförd energi'!$B$1:$AI$720,MATCH(G$2,'Tillförd energi'!$B$1:$AQ$1,0),FALSE)</f>
        <v>0</v>
      </c>
      <c r="H74">
        <f>VLOOKUP($B74,'Tillförd energi'!$B$1:$AI$720,MATCH(H$2,'Tillförd energi'!$B$1:$AQ$1,0),FALSE)</f>
        <v>0</v>
      </c>
      <c r="I74">
        <f>VLOOKUP($B74,'Tillförd energi'!$B$1:$AI$720,MATCH(I$2,'Tillförd energi'!$B$1:$AQ$1,0),FALSE)</f>
        <v>0</v>
      </c>
      <c r="J74">
        <f>VLOOKUP($B74,'Tillförd energi'!$B$1:$AI$720,MATCH(J$2,'Tillförd energi'!$B$1:$AQ$1,0),FALSE)</f>
        <v>0</v>
      </c>
      <c r="K74">
        <f>VLOOKUP($B74,'Tillförd energi'!$B$1:$AI$720,MATCH(K$2,'Tillförd energi'!$B$1:$AQ$1,0),FALSE)</f>
        <v>0</v>
      </c>
      <c r="L74">
        <f>VLOOKUP($B74,'Tillförd energi'!$B$1:$AI$720,MATCH(L$2,'Tillförd energi'!$B$1:$AQ$1,0),FALSE)</f>
        <v>0</v>
      </c>
      <c r="M74">
        <f>VLOOKUP($B74,'Tillförd energi'!$B$1:$AI$720,MATCH(M$2,'Tillförd energi'!$B$1:$AQ$1,0),FALSE)</f>
        <v>0</v>
      </c>
      <c r="N74">
        <f>VLOOKUP($B74,'Tillförd energi'!$B$1:$AI$720,MATCH(N$2,'Tillförd energi'!$B$1:$AQ$1,0),FALSE)</f>
        <v>0</v>
      </c>
      <c r="O74">
        <f>VLOOKUP($B74,'Tillförd energi'!$B$1:$AI$720,MATCH(O$2,'Tillförd energi'!$B$1:$AQ$1,0),FALSE)</f>
        <v>0</v>
      </c>
      <c r="P74">
        <f>VLOOKUP($B74,'Tillförd energi'!$B$1:$AI$720,MATCH(P$2,'Tillförd energi'!$B$1:$AQ$1,0),FALSE)</f>
        <v>0</v>
      </c>
      <c r="Q74">
        <f>VLOOKUP($B74,'Tillförd energi'!$B$1:$AI$720,MATCH(Q$2,'Tillförd energi'!$B$1:$AQ$1,0),FALSE)</f>
        <v>0</v>
      </c>
      <c r="R74">
        <f>VLOOKUP($B74,'Tillförd energi'!$B$1:$AI$720,MATCH(R$2,'Tillförd energi'!$B$1:$AQ$1,0),FALSE)</f>
        <v>3.4159999999999999</v>
      </c>
      <c r="S74">
        <f>VLOOKUP($B74,'Tillförd energi'!$B$1:$AI$720,MATCH(S$2,'Tillförd energi'!$B$1:$AQ$1,0),FALSE)</f>
        <v>0</v>
      </c>
      <c r="T74">
        <f>VLOOKUP($B74,'Tillförd energi'!$B$1:$AI$720,MATCH(T$2,'Tillförd energi'!$B$1:$AQ$1,0),FALSE)</f>
        <v>0</v>
      </c>
      <c r="U74">
        <f>VLOOKUP($B74,'Tillförd energi'!$B$1:$AI$720,MATCH(U$2,'Tillförd energi'!$B$1:$AQ$1,0),FALSE)</f>
        <v>0</v>
      </c>
      <c r="V74">
        <f>VLOOKUP($B74,'Tillförd energi'!$B$1:$AI$720,MATCH(V$2,'Tillförd energi'!$B$1:$AQ$1,0),FALSE)</f>
        <v>0</v>
      </c>
      <c r="W74">
        <f>VLOOKUP($B74,'Tillförd energi'!$B$1:$AI$720,MATCH(W$2,'Tillförd energi'!$B$1:$AQ$1,0),FALSE)</f>
        <v>0</v>
      </c>
      <c r="X74">
        <f>VLOOKUP($B74,'Tillförd energi'!$B$1:$AI$720,MATCH(X$2,'Tillförd energi'!$B$1:$AQ$1,0),FALSE)</f>
        <v>0</v>
      </c>
      <c r="Y74">
        <f>VLOOKUP($B74,'Tillförd energi'!$B$1:$AI$720,MATCH(Y$2,'Tillförd energi'!$B$1:$AQ$1,0),FALSE)</f>
        <v>0</v>
      </c>
      <c r="Z74">
        <f>VLOOKUP($B74,'Tillförd energi'!$B$1:$AI$720,MATCH(Z$2,'Tillförd energi'!$B$1:$AQ$1,0),FALSE)</f>
        <v>0</v>
      </c>
      <c r="AA74">
        <f>VLOOKUP($B74,'Tillförd energi'!$B$1:$AI$720,MATCH(AA$2,'Tillförd energi'!$B$1:$AQ$1,0),FALSE)</f>
        <v>0</v>
      </c>
      <c r="AB74">
        <f>VLOOKUP($B74,'Tillförd energi'!$B$1:$AI$720,MATCH(AB$2,'Tillförd energi'!$B$1:$AQ$1,0),FALSE)</f>
        <v>0</v>
      </c>
      <c r="AC74">
        <f>VLOOKUP($B74,'Tillförd energi'!$B$1:$AI$720,MATCH(AC$2,'Tillförd energi'!$B$1:$AQ$1,0),FALSE)</f>
        <v>0</v>
      </c>
      <c r="AD74">
        <f>VLOOKUP($B74,'Tillförd energi'!$B$1:$AI$720,MATCH(AD$2,'Tillförd energi'!$B$1:$AQ$1,0),FALSE)</f>
        <v>0</v>
      </c>
      <c r="AE74">
        <f>VLOOKUP($B74,'Tillförd energi'!$B$1:$AI$720,MATCH(AE$2,'Tillförd energi'!$B$1:$AQ$1,0),FALSE)</f>
        <v>0</v>
      </c>
      <c r="AF74">
        <f>VLOOKUP($B74,'Tillförd energi'!$B$1:$AI$720,MATCH(AF$2,'Tillförd energi'!$B$1:$AQ$1,0),FALSE)</f>
        <v>4.4999999999999998E-2</v>
      </c>
      <c r="AG74">
        <f>IFERROR(VLOOKUP(B74,Miljö!$B$1:$AC$600,MATCH("Köpt mängd produktionsspecifik fjärrvärme:",Miljö!$B$1:$AC$1,0),FALSE)/1,0)</f>
        <v>0</v>
      </c>
      <c r="AI74">
        <f t="shared" si="6"/>
        <v>3.597</v>
      </c>
      <c r="AJ74">
        <f>IF(ISERROR(1/VLOOKUP($B74,Leveranser!$B$1:$S$500,MATCH("såld värme (gwh)",Leveranser!$B$1:$S$1,0),FALSE)),"",VLOOKUP($B74,Leveranser!$B$1:$S$500,MATCH("såld värme (gwh)",Leveranser!$B$1:$S$1,0),FALSE))</f>
        <v>2.78</v>
      </c>
      <c r="AM74" t="str">
        <f>IF(B74&lt;&gt;"",IF(VLOOKUP($B74,Totalt!$B$1:$AQ$554,MATCH("Kvalitetsgranskad:",Totalt!$B$1:$AQ$1,0),FALSE)="ja",VLOOKUP($B74,Miljö!$B$1:$AG$479,MATCH(AM$2,Miljö!$B$1:$AK$1,0),FALSE),""),"")</f>
        <v>Ja</v>
      </c>
      <c r="AN74" t="str">
        <f>IF(AM74="ja",VLOOKUP($B74,Miljö!$B$1:$J$479,MATCH("Typ av ursprungsspecificerad el   (Om inget värde anges används Nordisk residualmix, se inforuta) ()",Miljö!$B$1:$J$1,0),FALSE),IF(AM74="nej","Nordisk residualel",""))</f>
        <v>'100% vattenkraftsel'</v>
      </c>
      <c r="AO74">
        <f>IF(AM74="","",VLOOKUP($B74,Miljö!$B$1:$J$479,MATCH("Fossilandel för ursprungspecificerad el ()",Miljö!$B$1:$J$1,0),FALSE))</f>
        <v>0.01</v>
      </c>
      <c r="AP74">
        <f>IF(AM74="","",IFERROR(VLOOKUP($B74,Miljö!$B$1:$J$479,MATCH("Kärnkraftsandel för ursprungsspecificerad el ()",Miljö!$B$1:$J$1,0),FALSE)/1,0))</f>
        <v>0</v>
      </c>
      <c r="AQ74">
        <f t="shared" si="7"/>
        <v>0.99</v>
      </c>
      <c r="AS74" t="str">
        <f t="shared" si="8"/>
        <v>Nej</v>
      </c>
      <c r="AT74" t="str">
        <f>IF(AS74="ja",VLOOKUP($B74,Miljö!$B$1:$P$500,MATCH("Fossil andel i procent (%)",Miljö!$B$1:$P$1,0),FALSE)/100,"")</f>
        <v/>
      </c>
      <c r="AV74" t="str">
        <f t="shared" si="9"/>
        <v>Nej</v>
      </c>
      <c r="AW74" t="str">
        <f>IF(AV74="ja",VLOOKUP($B74,'Egen hetvattenprod'!$B$1:$AO$500,MATCH("Värmekälla till värmepumpar ()",'Egen hetvattenprod'!$B$1:$AO$1,0),FALSE),"")</f>
        <v/>
      </c>
      <c r="AY74" t="str">
        <f t="shared" si="10"/>
        <v>Nej</v>
      </c>
      <c r="AZ74" s="115" t="str">
        <f>IF($AY74="ja",(VLOOKUP($B74,'Egen hetvattenprod'!$B$1:$BX$550,MATCH(AZ$2,'Egen hetvattenprod'!$B$1:$BX$1,0),FALSE)+VLOOKUP($B74,Kraftvärmeprod!$B$1:$BX$550,MATCH(AZ$2,Kraftvärmeprod!$B$1:$BX$1,0),FALSE))/$AC74,"")</f>
        <v/>
      </c>
      <c r="BA74" s="115" t="str">
        <f>IF($AY74="ja",(VLOOKUP($B74,'Egen hetvattenprod'!$B$1:$BX$550,MATCH(BA$2,'Egen hetvattenprod'!$B$1:$BX$1,0),FALSE)+VLOOKUP($B74,Kraftvärmeprod!$B$1:$BX$550,MATCH(BA$2,Kraftvärmeprod!$B$1:$BX$1,0),FALSE))/$AC74,"")</f>
        <v/>
      </c>
      <c r="BB74" s="115" t="str">
        <f>IF($AY74="ja",(VLOOKUP($B74,'Egen hetvattenprod'!$B$1:$BX$550,MATCH(BB$2,'Egen hetvattenprod'!$B$1:$BX$1,0),FALSE)+VLOOKUP($B74,Kraftvärmeprod!$B$1:$BX$550,MATCH(BB$2,Kraftvärmeprod!$B$1:$BX$1,0),FALSE))/$AC74,"")</f>
        <v/>
      </c>
      <c r="BC74" s="115" t="str">
        <f>IF($AY74="ja",(VLOOKUP($B74,'Egen hetvattenprod'!$B$1:$BX$550,MATCH(BC$2,'Egen hetvattenprod'!$B$1:$BX$1,0),FALSE)+VLOOKUP($B74,Kraftvärmeprod!$B$1:$BX$550,MATCH(BC$2,Kraftvärmeprod!$B$1:$BX$1,0),FALSE))/$AC74,"")</f>
        <v/>
      </c>
      <c r="BD74" s="115" t="str">
        <f>IF($AY74="ja",(VLOOKUP($B74,'Egen hetvattenprod'!$B$1:$BX$550,MATCH(BD$2,'Egen hetvattenprod'!$B$1:$BX$1,0),FALSE)+VLOOKUP($B74,Kraftvärmeprod!$B$1:$BX$550,MATCH(BD$2,Kraftvärmeprod!$B$1:$BX$1,0),FALSE))/$AC74,"")</f>
        <v/>
      </c>
      <c r="BF74" t="str">
        <f t="shared" si="11"/>
        <v>Nej</v>
      </c>
      <c r="BG74" t="str">
        <f>IF($BF74="ja",VLOOKUP($B74,'Egen hetvattenprod'!$B$1:$BX$550,MATCH("Andelen klimatgaser med fossilt ursprung för avfall ()",'Egen hetvattenprod'!$B$1:$BX$1,0),FALSE),"")</f>
        <v/>
      </c>
      <c r="BH74" t="str">
        <f>IF($BF74="ja",VLOOKUP($B74,Kraftvärmeprod!$B$1:$BX$550,MATCH("Andelen klimatgaser med fossilt ursprung för avfall ()",Kraftvärmeprod!$B$1:$BX$1,0),FALSE),"")</f>
        <v/>
      </c>
      <c r="BI74" t="str">
        <f>IF($BF74="ja",VLOOKUP($B74,'Egen hetvattenprod'!$B$1:$BX$550,MATCH("Avfall (GWh)",'Egen hetvattenprod'!$B$1:$BX$1,0),FALSE),"")</f>
        <v/>
      </c>
      <c r="BJ74" t="str">
        <f>IF($BF74="ja",VLOOKUP($B74,'Slutlig allokering kvv'!$B$1:$BX$550,MATCH("Avfall (GWh)",'Slutlig allokering kvv'!$B$1:$BX$1,0),FALSE),"")</f>
        <v/>
      </c>
      <c r="BK74" t="str">
        <f>IF($BF74="ja",VLOOKUP($B74,'Köpt hetvatten'!$B$1:$BX$550,MATCH("Avfall i köpt hetvatten",'Köpt hetvatten'!$B$1:$BX$1,0),FALSE),"")</f>
        <v/>
      </c>
      <c r="BL74" t="str">
        <f>IF($BF74="ja",VLOOKUP($B74,'Egen hetvattenprod'!$B$1:$BX$550,MATCH("Värde enligt ovan. (%)",'Egen hetvattenprod'!$B$1:$BX$1,0),FALSE),"")</f>
        <v/>
      </c>
      <c r="BM74" t="str">
        <f>IF($BF74="ja",VLOOKUP($B74,Kraftvärmeprod!$B$1:$BX$550,MATCH("Värde enligt ovan. (%)",Kraftvärmeprod!$B$1:$BX$1,0),FALSE),"")</f>
        <v/>
      </c>
      <c r="BQ74" t="str">
        <f>IF($BF74="ja",VLOOKUP($B74,'Egen hetvattenprod'!$B$1:$BX$550,MATCH("Tillförd olja (fossil) vid avfallsförbränning (GWh)",'Egen hetvattenprod'!$B$1:$BX$1,0),FALSE),"")</f>
        <v/>
      </c>
      <c r="BR74" t="str">
        <f>IF($BF74="ja",VLOOKUP($B74,Kraftvärmeprod!$B$1:$BX$550,MATCH("Tillförd olja (fossil) vid avfallsförbränning (GWh)",Kraftvärmeprod!$B$1:$BX$1,0),FALSE),"")</f>
        <v/>
      </c>
    </row>
    <row r="75" spans="1:70">
      <c r="A75" t="s">
        <v>127</v>
      </c>
      <c r="B75" t="s">
        <v>128</v>
      </c>
      <c r="C75">
        <f>VLOOKUP($B75,'Tillförd energi'!$B$1:$AI$720,MATCH(C$2,'Tillförd energi'!$B$1:$AQ$1,0),FALSE)</f>
        <v>0</v>
      </c>
      <c r="D75">
        <f>VLOOKUP($B75,'Tillförd energi'!$B$1:$AI$720,MATCH(D$2,'Tillförd energi'!$B$1:$AQ$1,0),FALSE)</f>
        <v>0.04</v>
      </c>
      <c r="E75">
        <f>VLOOKUP($B75,'Tillförd energi'!$B$1:$AI$720,MATCH(E$2,'Tillförd energi'!$B$1:$AQ$1,0),FALSE)</f>
        <v>0</v>
      </c>
      <c r="F75">
        <f>VLOOKUP($B75,'Tillförd energi'!$B$1:$AI$720,MATCH(F$2,'Tillförd energi'!$B$1:$AQ$1,0),FALSE)</f>
        <v>0</v>
      </c>
      <c r="G75">
        <f>VLOOKUP($B75,'Tillförd energi'!$B$1:$AI$720,MATCH(G$2,'Tillförd energi'!$B$1:$AQ$1,0),FALSE)</f>
        <v>0</v>
      </c>
      <c r="H75">
        <f>VLOOKUP($B75,'Tillförd energi'!$B$1:$AI$720,MATCH(H$2,'Tillförd energi'!$B$1:$AQ$1,0),FALSE)</f>
        <v>0</v>
      </c>
      <c r="I75">
        <f>VLOOKUP($B75,'Tillförd energi'!$B$1:$AI$720,MATCH(I$2,'Tillförd energi'!$B$1:$AQ$1,0),FALSE)</f>
        <v>0</v>
      </c>
      <c r="J75">
        <f>VLOOKUP($B75,'Tillförd energi'!$B$1:$AI$720,MATCH(J$2,'Tillförd energi'!$B$1:$AQ$1,0),FALSE)</f>
        <v>0</v>
      </c>
      <c r="K75">
        <f>VLOOKUP($B75,'Tillförd energi'!$B$1:$AI$720,MATCH(K$2,'Tillförd energi'!$B$1:$AQ$1,0),FALSE)</f>
        <v>0</v>
      </c>
      <c r="L75">
        <f>VLOOKUP($B75,'Tillförd energi'!$B$1:$AI$720,MATCH(L$2,'Tillförd energi'!$B$1:$AQ$1,0),FALSE)</f>
        <v>0</v>
      </c>
      <c r="M75">
        <f>VLOOKUP($B75,'Tillförd energi'!$B$1:$AI$720,MATCH(M$2,'Tillförd energi'!$B$1:$AQ$1,0),FALSE)</f>
        <v>0</v>
      </c>
      <c r="N75">
        <f>VLOOKUP($B75,'Tillförd energi'!$B$1:$AI$720,MATCH(N$2,'Tillförd energi'!$B$1:$AQ$1,0),FALSE)</f>
        <v>0</v>
      </c>
      <c r="O75">
        <f>VLOOKUP($B75,'Tillförd energi'!$B$1:$AI$720,MATCH(O$2,'Tillförd energi'!$B$1:$AQ$1,0),FALSE)</f>
        <v>0</v>
      </c>
      <c r="P75">
        <f>VLOOKUP($B75,'Tillförd energi'!$B$1:$AI$720,MATCH(P$2,'Tillförd energi'!$B$1:$AQ$1,0),FALSE)</f>
        <v>0</v>
      </c>
      <c r="Q75">
        <f>VLOOKUP($B75,'Tillförd energi'!$B$1:$AI$720,MATCH(Q$2,'Tillförd energi'!$B$1:$AQ$1,0),FALSE)</f>
        <v>0</v>
      </c>
      <c r="R75">
        <f>VLOOKUP($B75,'Tillförd energi'!$B$1:$AI$720,MATCH(R$2,'Tillförd energi'!$B$1:$AQ$1,0),FALSE)</f>
        <v>4.72</v>
      </c>
      <c r="S75">
        <f>VLOOKUP($B75,'Tillförd energi'!$B$1:$AI$720,MATCH(S$2,'Tillförd energi'!$B$1:$AQ$1,0),FALSE)</f>
        <v>0</v>
      </c>
      <c r="T75">
        <f>VLOOKUP($B75,'Tillförd energi'!$B$1:$AI$720,MATCH(T$2,'Tillförd energi'!$B$1:$AQ$1,0),FALSE)</f>
        <v>0</v>
      </c>
      <c r="U75">
        <f>VLOOKUP($B75,'Tillförd energi'!$B$1:$AI$720,MATCH(U$2,'Tillförd energi'!$B$1:$AQ$1,0),FALSE)</f>
        <v>0</v>
      </c>
      <c r="V75">
        <f>VLOOKUP($B75,'Tillförd energi'!$B$1:$AI$720,MATCH(V$2,'Tillförd energi'!$B$1:$AQ$1,0),FALSE)</f>
        <v>0</v>
      </c>
      <c r="W75">
        <f>VLOOKUP($B75,'Tillförd energi'!$B$1:$AI$720,MATCH(W$2,'Tillförd energi'!$B$1:$AQ$1,0),FALSE)</f>
        <v>0</v>
      </c>
      <c r="X75">
        <f>VLOOKUP($B75,'Tillförd energi'!$B$1:$AI$720,MATCH(X$2,'Tillförd energi'!$B$1:$AQ$1,0),FALSE)</f>
        <v>0</v>
      </c>
      <c r="Y75">
        <f>VLOOKUP($B75,'Tillförd energi'!$B$1:$AI$720,MATCH(Y$2,'Tillförd energi'!$B$1:$AQ$1,0),FALSE)</f>
        <v>0</v>
      </c>
      <c r="Z75">
        <f>VLOOKUP($B75,'Tillförd energi'!$B$1:$AI$720,MATCH(Z$2,'Tillförd energi'!$B$1:$AQ$1,0),FALSE)</f>
        <v>0</v>
      </c>
      <c r="AA75">
        <f>VLOOKUP($B75,'Tillförd energi'!$B$1:$AI$720,MATCH(AA$2,'Tillförd energi'!$B$1:$AQ$1,0),FALSE)</f>
        <v>0</v>
      </c>
      <c r="AB75">
        <f>VLOOKUP($B75,'Tillförd energi'!$B$1:$AI$720,MATCH(AB$2,'Tillförd energi'!$B$1:$AQ$1,0),FALSE)</f>
        <v>0</v>
      </c>
      <c r="AC75">
        <f>VLOOKUP($B75,'Tillförd energi'!$B$1:$AI$720,MATCH(AC$2,'Tillförd energi'!$B$1:$AQ$1,0),FALSE)</f>
        <v>0</v>
      </c>
      <c r="AD75">
        <f>VLOOKUP($B75,'Tillförd energi'!$B$1:$AI$720,MATCH(AD$2,'Tillförd energi'!$B$1:$AQ$1,0),FALSE)</f>
        <v>0</v>
      </c>
      <c r="AE75">
        <f>VLOOKUP($B75,'Tillförd energi'!$B$1:$AI$720,MATCH(AE$2,'Tillförd energi'!$B$1:$AQ$1,0),FALSE)</f>
        <v>0</v>
      </c>
      <c r="AF75">
        <f>VLOOKUP($B75,'Tillförd energi'!$B$1:$AI$720,MATCH(AF$2,'Tillförd energi'!$B$1:$AQ$1,0),FALSE)</f>
        <v>6.1358000000000003E-2</v>
      </c>
      <c r="AG75">
        <f>IFERROR(VLOOKUP(B75,Miljö!$B$1:$AC$600,MATCH("Köpt mängd produktionsspecifik fjärrvärme:",Miljö!$B$1:$AC$1,0),FALSE)/1,0)</f>
        <v>0</v>
      </c>
      <c r="AI75">
        <f t="shared" si="6"/>
        <v>4.821358</v>
      </c>
      <c r="AJ75">
        <f>IF(ISERROR(1/VLOOKUP($B75,Leveranser!$B$1:$S$500,MATCH("såld värme (gwh)",Leveranser!$B$1:$S$1,0),FALSE)),"",VLOOKUP($B75,Leveranser!$B$1:$S$500,MATCH("såld värme (gwh)",Leveranser!$B$1:$S$1,0),FALSE))</f>
        <v>3.45</v>
      </c>
      <c r="AM75" t="str">
        <f>IF(B75&lt;&gt;"",IF(VLOOKUP($B75,Totalt!$B$1:$AQ$554,MATCH("Kvalitetsgranskad:",Totalt!$B$1:$AQ$1,0),FALSE)="ja",VLOOKUP($B75,Miljö!$B$1:$AG$479,MATCH(AM$2,Miljö!$B$1:$AK$1,0),FALSE),""),"")</f>
        <v>Ja</v>
      </c>
      <c r="AN75" t="str">
        <f>IF(AM75="ja",VLOOKUP($B75,Miljö!$B$1:$J$479,MATCH("Typ av ursprungsspecificerad el   (Om inget värde anges används Nordisk residualmix, se inforuta) ()",Miljö!$B$1:$J$1,0),FALSE),IF(AM75="nej","Nordisk residualel",""))</f>
        <v>'Vatten'</v>
      </c>
      <c r="AO75">
        <f>IF(AM75="","",VLOOKUP($B75,Miljö!$B$1:$J$479,MATCH("Fossilandel för ursprungspecificerad el ()",Miljö!$B$1:$J$1,0),FALSE))</f>
        <v>0</v>
      </c>
      <c r="AP75">
        <f>IF(AM75="","",IFERROR(VLOOKUP($B75,Miljö!$B$1:$J$479,MATCH("Kärnkraftsandel för ursprungsspecificerad el ()",Miljö!$B$1:$J$1,0),FALSE)/1,0))</f>
        <v>0</v>
      </c>
      <c r="AQ75">
        <f t="shared" si="7"/>
        <v>1</v>
      </c>
      <c r="AS75" t="str">
        <f t="shared" si="8"/>
        <v>Nej</v>
      </c>
      <c r="AT75" t="str">
        <f>IF(AS75="ja",VLOOKUP($B75,Miljö!$B$1:$P$500,MATCH("Fossil andel i procent (%)",Miljö!$B$1:$P$1,0),FALSE)/100,"")</f>
        <v/>
      </c>
      <c r="AV75" t="str">
        <f t="shared" si="9"/>
        <v>Nej</v>
      </c>
      <c r="AW75" t="str">
        <f>IF(AV75="ja",VLOOKUP($B75,'Egen hetvattenprod'!$B$1:$AO$500,MATCH("Värmekälla till värmepumpar ()",'Egen hetvattenprod'!$B$1:$AO$1,0),FALSE),"")</f>
        <v/>
      </c>
      <c r="AY75" t="str">
        <f t="shared" si="10"/>
        <v>Nej</v>
      </c>
      <c r="AZ75" s="115" t="str">
        <f>IF($AY75="ja",(VLOOKUP($B75,'Egen hetvattenprod'!$B$1:$BX$550,MATCH(AZ$2,'Egen hetvattenprod'!$B$1:$BX$1,0),FALSE)+VLOOKUP($B75,Kraftvärmeprod!$B$1:$BX$550,MATCH(AZ$2,Kraftvärmeprod!$B$1:$BX$1,0),FALSE))/$AC75,"")</f>
        <v/>
      </c>
      <c r="BA75" s="115" t="str">
        <f>IF($AY75="ja",(VLOOKUP($B75,'Egen hetvattenprod'!$B$1:$BX$550,MATCH(BA$2,'Egen hetvattenprod'!$B$1:$BX$1,0),FALSE)+VLOOKUP($B75,Kraftvärmeprod!$B$1:$BX$550,MATCH(BA$2,Kraftvärmeprod!$B$1:$BX$1,0),FALSE))/$AC75,"")</f>
        <v/>
      </c>
      <c r="BB75" s="115" t="str">
        <f>IF($AY75="ja",(VLOOKUP($B75,'Egen hetvattenprod'!$B$1:$BX$550,MATCH(BB$2,'Egen hetvattenprod'!$B$1:$BX$1,0),FALSE)+VLOOKUP($B75,Kraftvärmeprod!$B$1:$BX$550,MATCH(BB$2,Kraftvärmeprod!$B$1:$BX$1,0),FALSE))/$AC75,"")</f>
        <v/>
      </c>
      <c r="BC75" s="115" t="str">
        <f>IF($AY75="ja",(VLOOKUP($B75,'Egen hetvattenprod'!$B$1:$BX$550,MATCH(BC$2,'Egen hetvattenprod'!$B$1:$BX$1,0),FALSE)+VLOOKUP($B75,Kraftvärmeprod!$B$1:$BX$550,MATCH(BC$2,Kraftvärmeprod!$B$1:$BX$1,0),FALSE))/$AC75,"")</f>
        <v/>
      </c>
      <c r="BD75" s="115" t="str">
        <f>IF($AY75="ja",(VLOOKUP($B75,'Egen hetvattenprod'!$B$1:$BX$550,MATCH(BD$2,'Egen hetvattenprod'!$B$1:$BX$1,0),FALSE)+VLOOKUP($B75,Kraftvärmeprod!$B$1:$BX$550,MATCH(BD$2,Kraftvärmeprod!$B$1:$BX$1,0),FALSE))/$AC75,"")</f>
        <v/>
      </c>
      <c r="BF75" t="str">
        <f t="shared" si="11"/>
        <v>Nej</v>
      </c>
      <c r="BG75" t="str">
        <f>IF($BF75="ja",VLOOKUP($B75,'Egen hetvattenprod'!$B$1:$BX$550,MATCH("Andelen klimatgaser med fossilt ursprung för avfall ()",'Egen hetvattenprod'!$B$1:$BX$1,0),FALSE),"")</f>
        <v/>
      </c>
      <c r="BH75" t="str">
        <f>IF($BF75="ja",VLOOKUP($B75,Kraftvärmeprod!$B$1:$BX$550,MATCH("Andelen klimatgaser med fossilt ursprung för avfall ()",Kraftvärmeprod!$B$1:$BX$1,0),FALSE),"")</f>
        <v/>
      </c>
      <c r="BI75" t="str">
        <f>IF($BF75="ja",VLOOKUP($B75,'Egen hetvattenprod'!$B$1:$BX$550,MATCH("Avfall (GWh)",'Egen hetvattenprod'!$B$1:$BX$1,0),FALSE),"")</f>
        <v/>
      </c>
      <c r="BJ75" t="str">
        <f>IF($BF75="ja",VLOOKUP($B75,'Slutlig allokering kvv'!$B$1:$BX$550,MATCH("Avfall (GWh)",'Slutlig allokering kvv'!$B$1:$BX$1,0),FALSE),"")</f>
        <v/>
      </c>
      <c r="BK75" t="str">
        <f>IF($BF75="ja",VLOOKUP($B75,'Köpt hetvatten'!$B$1:$BX$550,MATCH("Avfall i köpt hetvatten",'Köpt hetvatten'!$B$1:$BX$1,0),FALSE),"")</f>
        <v/>
      </c>
      <c r="BL75" t="str">
        <f>IF($BF75="ja",VLOOKUP($B75,'Egen hetvattenprod'!$B$1:$BX$550,MATCH("Värde enligt ovan. (%)",'Egen hetvattenprod'!$B$1:$BX$1,0),FALSE),"")</f>
        <v/>
      </c>
      <c r="BM75" t="str">
        <f>IF($BF75="ja",VLOOKUP($B75,Kraftvärmeprod!$B$1:$BX$550,MATCH("Värde enligt ovan. (%)",Kraftvärmeprod!$B$1:$BX$1,0),FALSE),"")</f>
        <v/>
      </c>
      <c r="BQ75" t="str">
        <f>IF($BF75="ja",VLOOKUP($B75,'Egen hetvattenprod'!$B$1:$BX$550,MATCH("Tillförd olja (fossil) vid avfallsförbränning (GWh)",'Egen hetvattenprod'!$B$1:$BX$1,0),FALSE),"")</f>
        <v/>
      </c>
      <c r="BR75" t="str">
        <f>IF($BF75="ja",VLOOKUP($B75,Kraftvärmeprod!$B$1:$BX$550,MATCH("Tillförd olja (fossil) vid avfallsförbränning (GWh)",Kraftvärmeprod!$B$1:$BX$1,0),FALSE),"")</f>
        <v/>
      </c>
    </row>
    <row r="76" spans="1:70">
      <c r="A76" t="s">
        <v>127</v>
      </c>
      <c r="B76" t="s">
        <v>129</v>
      </c>
      <c r="C76">
        <f>VLOOKUP($B76,'Tillförd energi'!$B$1:$AI$720,MATCH(C$2,'Tillförd energi'!$B$1:$AQ$1,0),FALSE)</f>
        <v>0</v>
      </c>
      <c r="D76">
        <f>VLOOKUP($B76,'Tillförd energi'!$B$1:$AI$720,MATCH(D$2,'Tillförd energi'!$B$1:$AQ$1,0),FALSE)</f>
        <v>1.5</v>
      </c>
      <c r="E76">
        <f>VLOOKUP($B76,'Tillförd energi'!$B$1:$AI$720,MATCH(E$2,'Tillförd energi'!$B$1:$AQ$1,0),FALSE)</f>
        <v>0</v>
      </c>
      <c r="F76">
        <f>VLOOKUP($B76,'Tillförd energi'!$B$1:$AI$720,MATCH(F$2,'Tillförd energi'!$B$1:$AQ$1,0),FALSE)</f>
        <v>0</v>
      </c>
      <c r="G76">
        <f>VLOOKUP($B76,'Tillförd energi'!$B$1:$AI$720,MATCH(G$2,'Tillförd energi'!$B$1:$AQ$1,0),FALSE)</f>
        <v>0</v>
      </c>
      <c r="H76">
        <f>VLOOKUP($B76,'Tillförd energi'!$B$1:$AI$720,MATCH(H$2,'Tillförd energi'!$B$1:$AQ$1,0),FALSE)</f>
        <v>1.1399999999999999</v>
      </c>
      <c r="I76">
        <f>VLOOKUP($B76,'Tillförd energi'!$B$1:$AI$720,MATCH(I$2,'Tillförd energi'!$B$1:$AQ$1,0),FALSE)</f>
        <v>0</v>
      </c>
      <c r="J76">
        <f>VLOOKUP($B76,'Tillförd energi'!$B$1:$AI$720,MATCH(J$2,'Tillförd energi'!$B$1:$AQ$1,0),FALSE)</f>
        <v>0</v>
      </c>
      <c r="K76">
        <f>VLOOKUP($B76,'Tillförd energi'!$B$1:$AI$720,MATCH(K$2,'Tillförd energi'!$B$1:$AQ$1,0),FALSE)</f>
        <v>0</v>
      </c>
      <c r="L76">
        <f>VLOOKUP($B76,'Tillförd energi'!$B$1:$AI$720,MATCH(L$2,'Tillförd energi'!$B$1:$AQ$1,0),FALSE)</f>
        <v>49.220799999999997</v>
      </c>
      <c r="M76">
        <f>VLOOKUP($B76,'Tillförd energi'!$B$1:$AI$720,MATCH(M$2,'Tillförd energi'!$B$1:$AQ$1,0),FALSE)</f>
        <v>71.907499999999999</v>
      </c>
      <c r="N76">
        <f>VLOOKUP($B76,'Tillförd energi'!$B$1:$AI$720,MATCH(N$2,'Tillförd energi'!$B$1:$AQ$1,0),FALSE)</f>
        <v>54.232300000000002</v>
      </c>
      <c r="O76">
        <f>VLOOKUP($B76,'Tillförd energi'!$B$1:$AI$720,MATCH(O$2,'Tillförd energi'!$B$1:$AQ$1,0),FALSE)</f>
        <v>11.8544</v>
      </c>
      <c r="P76">
        <f>VLOOKUP($B76,'Tillförd energi'!$B$1:$AI$720,MATCH(P$2,'Tillförd energi'!$B$1:$AQ$1,0),FALSE)</f>
        <v>43.752899999999997</v>
      </c>
      <c r="Q76">
        <f>VLOOKUP($B76,'Tillförd energi'!$B$1:$AI$720,MATCH(Q$2,'Tillförd energi'!$B$1:$AQ$1,0),FALSE)</f>
        <v>24.276800000000001</v>
      </c>
      <c r="R76">
        <f>VLOOKUP($B76,'Tillförd energi'!$B$1:$AI$720,MATCH(R$2,'Tillförd energi'!$B$1:$AQ$1,0),FALSE)</f>
        <v>0</v>
      </c>
      <c r="S76">
        <f>VLOOKUP($B76,'Tillförd energi'!$B$1:$AI$720,MATCH(S$2,'Tillförd energi'!$B$1:$AQ$1,0),FALSE)</f>
        <v>0</v>
      </c>
      <c r="T76">
        <f>VLOOKUP($B76,'Tillförd energi'!$B$1:$AI$720,MATCH(T$2,'Tillförd energi'!$B$1:$AQ$1,0),FALSE)</f>
        <v>0</v>
      </c>
      <c r="U76">
        <f>VLOOKUP($B76,'Tillförd energi'!$B$1:$AI$720,MATCH(U$2,'Tillförd energi'!$B$1:$AQ$1,0),FALSE)</f>
        <v>0</v>
      </c>
      <c r="V76">
        <f>VLOOKUP($B76,'Tillförd energi'!$B$1:$AI$720,MATCH(V$2,'Tillförd energi'!$B$1:$AQ$1,0),FALSE)</f>
        <v>0</v>
      </c>
      <c r="W76">
        <f>VLOOKUP($B76,'Tillförd energi'!$B$1:$AI$720,MATCH(W$2,'Tillförd energi'!$B$1:$AQ$1,0),FALSE)</f>
        <v>0</v>
      </c>
      <c r="X76">
        <f>VLOOKUP($B76,'Tillförd energi'!$B$1:$AI$720,MATCH(X$2,'Tillförd energi'!$B$1:$AQ$1,0),FALSE)</f>
        <v>0</v>
      </c>
      <c r="Y76">
        <f>VLOOKUP($B76,'Tillförd energi'!$B$1:$AI$720,MATCH(Y$2,'Tillförd energi'!$B$1:$AQ$1,0),FALSE)</f>
        <v>0</v>
      </c>
      <c r="Z76">
        <f>VLOOKUP($B76,'Tillförd energi'!$B$1:$AI$720,MATCH(Z$2,'Tillförd energi'!$B$1:$AQ$1,0),FALSE)</f>
        <v>0</v>
      </c>
      <c r="AA76">
        <f>VLOOKUP($B76,'Tillförd energi'!$B$1:$AI$720,MATCH(AA$2,'Tillförd energi'!$B$1:$AQ$1,0),FALSE)</f>
        <v>0</v>
      </c>
      <c r="AB76">
        <f>VLOOKUP($B76,'Tillförd energi'!$B$1:$AI$720,MATCH(AB$2,'Tillförd energi'!$B$1:$AQ$1,0),FALSE)</f>
        <v>0</v>
      </c>
      <c r="AC76">
        <f>VLOOKUP($B76,'Tillförd energi'!$B$1:$AI$720,MATCH(AC$2,'Tillförd energi'!$B$1:$AQ$1,0),FALSE)</f>
        <v>70</v>
      </c>
      <c r="AD76">
        <f>VLOOKUP($B76,'Tillförd energi'!$B$1:$AI$720,MATCH(AD$2,'Tillförd energi'!$B$1:$AQ$1,0),FALSE)</f>
        <v>0.38</v>
      </c>
      <c r="AE76">
        <f>VLOOKUP($B76,'Tillförd energi'!$B$1:$AI$720,MATCH(AE$2,'Tillförd energi'!$B$1:$AQ$1,0),FALSE)</f>
        <v>0</v>
      </c>
      <c r="AF76">
        <f>VLOOKUP($B76,'Tillförd energi'!$B$1:$AI$720,MATCH(AF$2,'Tillförd energi'!$B$1:$AQ$1,0),FALSE)</f>
        <v>11.486700000000001</v>
      </c>
      <c r="AG76">
        <f>IFERROR(VLOOKUP(B76,Miljö!$B$1:$AC$600,MATCH("Köpt mängd produktionsspecifik fjärrvärme:",Miljö!$B$1:$AC$1,0),FALSE)/1,0)</f>
        <v>31.36</v>
      </c>
      <c r="AI76">
        <f t="shared" si="6"/>
        <v>371.11139999999995</v>
      </c>
      <c r="AJ76">
        <f>IF(ISERROR(1/VLOOKUP($B76,Leveranser!$B$1:$S$500,MATCH("såld värme (gwh)",Leveranser!$B$1:$S$1,0),FALSE)),"",VLOOKUP($B76,Leveranser!$B$1:$S$500,MATCH("såld värme (gwh)",Leveranser!$B$1:$S$1,0),FALSE))</f>
        <v>307.51</v>
      </c>
      <c r="AM76" t="str">
        <f>IF(B76&lt;&gt;"",IF(VLOOKUP($B76,Totalt!$B$1:$AQ$554,MATCH("Kvalitetsgranskad:",Totalt!$B$1:$AQ$1,0),FALSE)="ja",VLOOKUP($B76,Miljö!$B$1:$AG$479,MATCH(AM$2,Miljö!$B$1:$AK$1,0),FALSE),""),"")</f>
        <v>Ja</v>
      </c>
      <c r="AN76" t="str">
        <f>IF(AM76="ja",VLOOKUP($B76,Miljö!$B$1:$J$479,MATCH("Typ av ursprungsspecificerad el   (Om inget värde anges används Nordisk residualmix, se inforuta) ()",Miljö!$B$1:$J$1,0),FALSE),IF(AM76="nej","Nordisk residualel",""))</f>
        <v>'Vatten'</v>
      </c>
      <c r="AO76">
        <f>IF(AM76="","",VLOOKUP($B76,Miljö!$B$1:$J$479,MATCH("Fossilandel för ursprungspecificerad el ()",Miljö!$B$1:$J$1,0),FALSE))</f>
        <v>0</v>
      </c>
      <c r="AP76">
        <f>IF(AM76="","",IFERROR(VLOOKUP($B76,Miljö!$B$1:$J$479,MATCH("Kärnkraftsandel för ursprungsspecificerad el ()",Miljö!$B$1:$J$1,0),FALSE)/1,0))</f>
        <v>0</v>
      </c>
      <c r="AQ76">
        <f t="shared" si="7"/>
        <v>1</v>
      </c>
      <c r="AS76" t="str">
        <f t="shared" si="8"/>
        <v>Ja</v>
      </c>
      <c r="AT76">
        <f>IF(AS76="ja",VLOOKUP($B76,Miljö!$B$1:$P$500,MATCH("Fossil andel i procent (%)",Miljö!$B$1:$P$1,0),FALSE)/100,"")</f>
        <v>0</v>
      </c>
      <c r="AV76" t="str">
        <f t="shared" si="9"/>
        <v>Nej</v>
      </c>
      <c r="AW76" t="str">
        <f>IF(AV76="ja",VLOOKUP($B76,'Egen hetvattenprod'!$B$1:$AO$500,MATCH("Värmekälla till värmepumpar ()",'Egen hetvattenprod'!$B$1:$AO$1,0),FALSE),"")</f>
        <v/>
      </c>
      <c r="AY76" t="str">
        <f t="shared" si="10"/>
        <v>Ja</v>
      </c>
      <c r="AZ76" s="115">
        <f>IF($AY76="ja",(VLOOKUP($B76,'Egen hetvattenprod'!$B$1:$BX$550,MATCH(AZ$2,'Egen hetvattenprod'!$B$1:$BX$1,0),FALSE)+VLOOKUP($B76,Kraftvärmeprod!$B$1:$BX$550,MATCH(AZ$2,Kraftvärmeprod!$B$1:$BX$1,0),FALSE))/$AC76,"")</f>
        <v>1</v>
      </c>
      <c r="BA76" s="115">
        <f>IF($AY76="ja",(VLOOKUP($B76,'Egen hetvattenprod'!$B$1:$BX$550,MATCH(BA$2,'Egen hetvattenprod'!$B$1:$BX$1,0),FALSE)+VLOOKUP($B76,Kraftvärmeprod!$B$1:$BX$550,MATCH(BA$2,Kraftvärmeprod!$B$1:$BX$1,0),FALSE))/$AC76,"")</f>
        <v>0</v>
      </c>
      <c r="BB76" s="115">
        <f>IF($AY76="ja",(VLOOKUP($B76,'Egen hetvattenprod'!$B$1:$BX$550,MATCH(BB$2,'Egen hetvattenprod'!$B$1:$BX$1,0),FALSE)+VLOOKUP($B76,Kraftvärmeprod!$B$1:$BX$550,MATCH(BB$2,Kraftvärmeprod!$B$1:$BX$1,0),FALSE))/$AC76,"")</f>
        <v>0</v>
      </c>
      <c r="BC76" s="115">
        <f>IF($AY76="ja",(VLOOKUP($B76,'Egen hetvattenprod'!$B$1:$BX$550,MATCH(BC$2,'Egen hetvattenprod'!$B$1:$BX$1,0),FALSE)+VLOOKUP($B76,Kraftvärmeprod!$B$1:$BX$550,MATCH(BC$2,Kraftvärmeprod!$B$1:$BX$1,0),FALSE))/$AC76,"")</f>
        <v>0</v>
      </c>
      <c r="BD76" s="115">
        <f>IF($AY76="ja",(VLOOKUP($B76,'Egen hetvattenprod'!$B$1:$BX$550,MATCH(BD$2,'Egen hetvattenprod'!$B$1:$BX$1,0),FALSE)+VLOOKUP($B76,Kraftvärmeprod!$B$1:$BX$550,MATCH(BD$2,Kraftvärmeprod!$B$1:$BX$1,0),FALSE))/$AC76,"")</f>
        <v>0</v>
      </c>
      <c r="BF76" t="str">
        <f t="shared" si="11"/>
        <v>Nej</v>
      </c>
      <c r="BG76" t="str">
        <f>IF($BF76="ja",VLOOKUP($B76,'Egen hetvattenprod'!$B$1:$BX$550,MATCH("Andelen klimatgaser med fossilt ursprung för avfall ()",'Egen hetvattenprod'!$B$1:$BX$1,0),FALSE),"")</f>
        <v/>
      </c>
      <c r="BH76" t="str">
        <f>IF($BF76="ja",VLOOKUP($B76,Kraftvärmeprod!$B$1:$BX$550,MATCH("Andelen klimatgaser med fossilt ursprung för avfall ()",Kraftvärmeprod!$B$1:$BX$1,0),FALSE),"")</f>
        <v/>
      </c>
      <c r="BI76" t="str">
        <f>IF($BF76="ja",VLOOKUP($B76,'Egen hetvattenprod'!$B$1:$BX$550,MATCH("Avfall (GWh)",'Egen hetvattenprod'!$B$1:$BX$1,0),FALSE),"")</f>
        <v/>
      </c>
      <c r="BJ76" t="str">
        <f>IF($BF76="ja",VLOOKUP($B76,'Slutlig allokering kvv'!$B$1:$BX$550,MATCH("Avfall (GWh)",'Slutlig allokering kvv'!$B$1:$BX$1,0),FALSE),"")</f>
        <v/>
      </c>
      <c r="BK76" t="str">
        <f>IF($BF76="ja",VLOOKUP($B76,'Köpt hetvatten'!$B$1:$BX$550,MATCH("Avfall i köpt hetvatten",'Köpt hetvatten'!$B$1:$BX$1,0),FALSE),"")</f>
        <v/>
      </c>
      <c r="BL76" t="str">
        <f>IF($BF76="ja",VLOOKUP($B76,'Egen hetvattenprod'!$B$1:$BX$550,MATCH("Värde enligt ovan. (%)",'Egen hetvattenprod'!$B$1:$BX$1,0),FALSE),"")</f>
        <v/>
      </c>
      <c r="BM76" t="str">
        <f>IF($BF76="ja",VLOOKUP($B76,Kraftvärmeprod!$B$1:$BX$550,MATCH("Värde enligt ovan. (%)",Kraftvärmeprod!$B$1:$BX$1,0),FALSE),"")</f>
        <v/>
      </c>
      <c r="BQ76" t="str">
        <f>IF($BF76="ja",VLOOKUP($B76,'Egen hetvattenprod'!$B$1:$BX$550,MATCH("Tillförd olja (fossil) vid avfallsförbränning (GWh)",'Egen hetvattenprod'!$B$1:$BX$1,0),FALSE),"")</f>
        <v/>
      </c>
      <c r="BR76" t="str">
        <f>IF($BF76="ja",VLOOKUP($B76,Kraftvärmeprod!$B$1:$BX$550,MATCH("Tillförd olja (fossil) vid avfallsförbränning (GWh)",Kraftvärmeprod!$B$1:$BX$1,0),FALSE),"")</f>
        <v/>
      </c>
    </row>
    <row r="77" spans="1:70">
      <c r="A77" t="s">
        <v>127</v>
      </c>
      <c r="B77" t="s">
        <v>131</v>
      </c>
      <c r="C77">
        <f>VLOOKUP($B77,'Tillförd energi'!$B$1:$AI$720,MATCH(C$2,'Tillförd energi'!$B$1:$AQ$1,0),FALSE)</f>
        <v>0</v>
      </c>
      <c r="D77">
        <f>VLOOKUP($B77,'Tillförd energi'!$B$1:$AI$720,MATCH(D$2,'Tillförd energi'!$B$1:$AQ$1,0),FALSE)</f>
        <v>1.2999999999999999E-2</v>
      </c>
      <c r="E77">
        <f>VLOOKUP($B77,'Tillförd energi'!$B$1:$AI$720,MATCH(E$2,'Tillförd energi'!$B$1:$AQ$1,0),FALSE)</f>
        <v>0</v>
      </c>
      <c r="F77">
        <f>VLOOKUP($B77,'Tillförd energi'!$B$1:$AI$720,MATCH(F$2,'Tillförd energi'!$B$1:$AQ$1,0),FALSE)</f>
        <v>0</v>
      </c>
      <c r="G77">
        <f>VLOOKUP($B77,'Tillförd energi'!$B$1:$AI$720,MATCH(G$2,'Tillförd energi'!$B$1:$AQ$1,0),FALSE)</f>
        <v>0</v>
      </c>
      <c r="H77">
        <f>VLOOKUP($B77,'Tillförd energi'!$B$1:$AI$720,MATCH(H$2,'Tillförd energi'!$B$1:$AQ$1,0),FALSE)</f>
        <v>0</v>
      </c>
      <c r="I77">
        <f>VLOOKUP($B77,'Tillförd energi'!$B$1:$AI$720,MATCH(I$2,'Tillförd energi'!$B$1:$AQ$1,0),FALSE)</f>
        <v>0</v>
      </c>
      <c r="J77">
        <f>VLOOKUP($B77,'Tillförd energi'!$B$1:$AI$720,MATCH(J$2,'Tillförd energi'!$B$1:$AQ$1,0),FALSE)</f>
        <v>0</v>
      </c>
      <c r="K77">
        <f>VLOOKUP($B77,'Tillförd energi'!$B$1:$AI$720,MATCH(K$2,'Tillförd energi'!$B$1:$AQ$1,0),FALSE)</f>
        <v>0</v>
      </c>
      <c r="L77">
        <f>VLOOKUP($B77,'Tillförd energi'!$B$1:$AI$720,MATCH(L$2,'Tillförd energi'!$B$1:$AQ$1,0),FALSE)</f>
        <v>0</v>
      </c>
      <c r="M77">
        <f>VLOOKUP($B77,'Tillförd energi'!$B$1:$AI$720,MATCH(M$2,'Tillförd energi'!$B$1:$AQ$1,0),FALSE)</f>
        <v>0</v>
      </c>
      <c r="N77">
        <f>VLOOKUP($B77,'Tillförd energi'!$B$1:$AI$720,MATCH(N$2,'Tillförd energi'!$B$1:$AQ$1,0),FALSE)</f>
        <v>0</v>
      </c>
      <c r="O77">
        <f>VLOOKUP($B77,'Tillförd energi'!$B$1:$AI$720,MATCH(O$2,'Tillförd energi'!$B$1:$AQ$1,0),FALSE)</f>
        <v>0</v>
      </c>
      <c r="P77">
        <f>VLOOKUP($B77,'Tillförd energi'!$B$1:$AI$720,MATCH(P$2,'Tillförd energi'!$B$1:$AQ$1,0),FALSE)</f>
        <v>0</v>
      </c>
      <c r="Q77">
        <f>VLOOKUP($B77,'Tillförd energi'!$B$1:$AI$720,MATCH(Q$2,'Tillförd energi'!$B$1:$AQ$1,0),FALSE)</f>
        <v>0</v>
      </c>
      <c r="R77">
        <f>VLOOKUP($B77,'Tillförd energi'!$B$1:$AI$720,MATCH(R$2,'Tillförd energi'!$B$1:$AQ$1,0),FALSE)</f>
        <v>4.63</v>
      </c>
      <c r="S77">
        <f>VLOOKUP($B77,'Tillförd energi'!$B$1:$AI$720,MATCH(S$2,'Tillförd energi'!$B$1:$AQ$1,0),FALSE)</f>
        <v>0</v>
      </c>
      <c r="T77">
        <f>VLOOKUP($B77,'Tillförd energi'!$B$1:$AI$720,MATCH(T$2,'Tillförd energi'!$B$1:$AQ$1,0),FALSE)</f>
        <v>0</v>
      </c>
      <c r="U77">
        <f>VLOOKUP($B77,'Tillförd energi'!$B$1:$AI$720,MATCH(U$2,'Tillförd energi'!$B$1:$AQ$1,0),FALSE)</f>
        <v>0</v>
      </c>
      <c r="V77">
        <f>VLOOKUP($B77,'Tillförd energi'!$B$1:$AI$720,MATCH(V$2,'Tillförd energi'!$B$1:$AQ$1,0),FALSE)</f>
        <v>0</v>
      </c>
      <c r="W77">
        <f>VLOOKUP($B77,'Tillförd energi'!$B$1:$AI$720,MATCH(W$2,'Tillförd energi'!$B$1:$AQ$1,0),FALSE)</f>
        <v>0</v>
      </c>
      <c r="X77">
        <f>VLOOKUP($B77,'Tillförd energi'!$B$1:$AI$720,MATCH(X$2,'Tillförd energi'!$B$1:$AQ$1,0),FALSE)</f>
        <v>0</v>
      </c>
      <c r="Y77">
        <f>VLOOKUP($B77,'Tillförd energi'!$B$1:$AI$720,MATCH(Y$2,'Tillförd energi'!$B$1:$AQ$1,0),FALSE)</f>
        <v>0</v>
      </c>
      <c r="Z77">
        <f>VLOOKUP($B77,'Tillförd energi'!$B$1:$AI$720,MATCH(Z$2,'Tillförd energi'!$B$1:$AQ$1,0),FALSE)</f>
        <v>0</v>
      </c>
      <c r="AA77">
        <f>VLOOKUP($B77,'Tillförd energi'!$B$1:$AI$720,MATCH(AA$2,'Tillförd energi'!$B$1:$AQ$1,0),FALSE)</f>
        <v>0</v>
      </c>
      <c r="AB77">
        <f>VLOOKUP($B77,'Tillförd energi'!$B$1:$AI$720,MATCH(AB$2,'Tillförd energi'!$B$1:$AQ$1,0),FALSE)</f>
        <v>0</v>
      </c>
      <c r="AC77">
        <f>VLOOKUP($B77,'Tillförd energi'!$B$1:$AI$720,MATCH(AC$2,'Tillförd energi'!$B$1:$AQ$1,0),FALSE)</f>
        <v>0</v>
      </c>
      <c r="AD77">
        <f>VLOOKUP($B77,'Tillförd energi'!$B$1:$AI$720,MATCH(AD$2,'Tillförd energi'!$B$1:$AQ$1,0),FALSE)</f>
        <v>0</v>
      </c>
      <c r="AE77">
        <f>VLOOKUP($B77,'Tillförd energi'!$B$1:$AI$720,MATCH(AE$2,'Tillförd energi'!$B$1:$AQ$1,0),FALSE)</f>
        <v>0</v>
      </c>
      <c r="AF77">
        <f>VLOOKUP($B77,'Tillförd energi'!$B$1:$AI$720,MATCH(AF$2,'Tillförd energi'!$B$1:$AQ$1,0),FALSE)</f>
        <v>4.8661999999999997E-2</v>
      </c>
      <c r="AG77">
        <f>IFERROR(VLOOKUP(B77,Miljö!$B$1:$AC$600,MATCH("Köpt mängd produktionsspecifik fjärrvärme:",Miljö!$B$1:$AC$1,0),FALSE)/1,0)</f>
        <v>0</v>
      </c>
      <c r="AI77">
        <f t="shared" si="6"/>
        <v>4.691662</v>
      </c>
      <c r="AJ77">
        <f>IF(ISERROR(1/VLOOKUP($B77,Leveranser!$B$1:$S$500,MATCH("såld värme (gwh)",Leveranser!$B$1:$S$1,0),FALSE)),"",VLOOKUP($B77,Leveranser!$B$1:$S$500,MATCH("såld värme (gwh)",Leveranser!$B$1:$S$1,0),FALSE))</f>
        <v>3.63</v>
      </c>
      <c r="AM77" t="str">
        <f>IF(B77&lt;&gt;"",IF(VLOOKUP($B77,Totalt!$B$1:$AQ$554,MATCH("Kvalitetsgranskad:",Totalt!$B$1:$AQ$1,0),FALSE)="ja",VLOOKUP($B77,Miljö!$B$1:$AG$479,MATCH(AM$2,Miljö!$B$1:$AK$1,0),FALSE),""),"")</f>
        <v>Ja</v>
      </c>
      <c r="AN77" t="str">
        <f>IF(AM77="ja",VLOOKUP($B77,Miljö!$B$1:$J$479,MATCH("Typ av ursprungsspecificerad el   (Om inget värde anges används Nordisk residualmix, se inforuta) ()",Miljö!$B$1:$J$1,0),FALSE),IF(AM77="nej","Nordisk residualel",""))</f>
        <v>'Vatten'</v>
      </c>
      <c r="AO77">
        <f>IF(AM77="","",VLOOKUP($B77,Miljö!$B$1:$J$479,MATCH("Fossilandel för ursprungspecificerad el ()",Miljö!$B$1:$J$1,0),FALSE))</f>
        <v>0</v>
      </c>
      <c r="AP77">
        <f>IF(AM77="","",IFERROR(VLOOKUP($B77,Miljö!$B$1:$J$479,MATCH("Kärnkraftsandel för ursprungsspecificerad el ()",Miljö!$B$1:$J$1,0),FALSE)/1,0))</f>
        <v>0</v>
      </c>
      <c r="AQ77">
        <f t="shared" si="7"/>
        <v>1</v>
      </c>
      <c r="AS77" t="str">
        <f t="shared" si="8"/>
        <v>Nej</v>
      </c>
      <c r="AT77" t="str">
        <f>IF(AS77="ja",VLOOKUP($B77,Miljö!$B$1:$P$500,MATCH("Fossil andel i procent (%)",Miljö!$B$1:$P$1,0),FALSE)/100,"")</f>
        <v/>
      </c>
      <c r="AV77" t="str">
        <f t="shared" si="9"/>
        <v>Nej</v>
      </c>
      <c r="AW77" t="str">
        <f>IF(AV77="ja",VLOOKUP($B77,'Egen hetvattenprod'!$B$1:$AO$500,MATCH("Värmekälla till värmepumpar ()",'Egen hetvattenprod'!$B$1:$AO$1,0),FALSE),"")</f>
        <v/>
      </c>
      <c r="AY77" t="str">
        <f t="shared" si="10"/>
        <v>Nej</v>
      </c>
      <c r="AZ77" s="115" t="str">
        <f>IF($AY77="ja",(VLOOKUP($B77,'Egen hetvattenprod'!$B$1:$BX$550,MATCH(AZ$2,'Egen hetvattenprod'!$B$1:$BX$1,0),FALSE)+VLOOKUP($B77,Kraftvärmeprod!$B$1:$BX$550,MATCH(AZ$2,Kraftvärmeprod!$B$1:$BX$1,0),FALSE))/$AC77,"")</f>
        <v/>
      </c>
      <c r="BA77" s="115" t="str">
        <f>IF($AY77="ja",(VLOOKUP($B77,'Egen hetvattenprod'!$B$1:$BX$550,MATCH(BA$2,'Egen hetvattenprod'!$B$1:$BX$1,0),FALSE)+VLOOKUP($B77,Kraftvärmeprod!$B$1:$BX$550,MATCH(BA$2,Kraftvärmeprod!$B$1:$BX$1,0),FALSE))/$AC77,"")</f>
        <v/>
      </c>
      <c r="BB77" s="115" t="str">
        <f>IF($AY77="ja",(VLOOKUP($B77,'Egen hetvattenprod'!$B$1:$BX$550,MATCH(BB$2,'Egen hetvattenprod'!$B$1:$BX$1,0),FALSE)+VLOOKUP($B77,Kraftvärmeprod!$B$1:$BX$550,MATCH(BB$2,Kraftvärmeprod!$B$1:$BX$1,0),FALSE))/$AC77,"")</f>
        <v/>
      </c>
      <c r="BC77" s="115" t="str">
        <f>IF($AY77="ja",(VLOOKUP($B77,'Egen hetvattenprod'!$B$1:$BX$550,MATCH(BC$2,'Egen hetvattenprod'!$B$1:$BX$1,0),FALSE)+VLOOKUP($B77,Kraftvärmeprod!$B$1:$BX$550,MATCH(BC$2,Kraftvärmeprod!$B$1:$BX$1,0),FALSE))/$AC77,"")</f>
        <v/>
      </c>
      <c r="BD77" s="115" t="str">
        <f>IF($AY77="ja",(VLOOKUP($B77,'Egen hetvattenprod'!$B$1:$BX$550,MATCH(BD$2,'Egen hetvattenprod'!$B$1:$BX$1,0),FALSE)+VLOOKUP($B77,Kraftvärmeprod!$B$1:$BX$550,MATCH(BD$2,Kraftvärmeprod!$B$1:$BX$1,0),FALSE))/$AC77,"")</f>
        <v/>
      </c>
      <c r="BF77" t="str">
        <f t="shared" si="11"/>
        <v>Nej</v>
      </c>
      <c r="BG77" t="str">
        <f>IF($BF77="ja",VLOOKUP($B77,'Egen hetvattenprod'!$B$1:$BX$550,MATCH("Andelen klimatgaser med fossilt ursprung för avfall ()",'Egen hetvattenprod'!$B$1:$BX$1,0),FALSE),"")</f>
        <v/>
      </c>
      <c r="BH77" t="str">
        <f>IF($BF77="ja",VLOOKUP($B77,Kraftvärmeprod!$B$1:$BX$550,MATCH("Andelen klimatgaser med fossilt ursprung för avfall ()",Kraftvärmeprod!$B$1:$BX$1,0),FALSE),"")</f>
        <v/>
      </c>
      <c r="BI77" t="str">
        <f>IF($BF77="ja",VLOOKUP($B77,'Egen hetvattenprod'!$B$1:$BX$550,MATCH("Avfall (GWh)",'Egen hetvattenprod'!$B$1:$BX$1,0),FALSE),"")</f>
        <v/>
      </c>
      <c r="BJ77" t="str">
        <f>IF($BF77="ja",VLOOKUP($B77,'Slutlig allokering kvv'!$B$1:$BX$550,MATCH("Avfall (GWh)",'Slutlig allokering kvv'!$B$1:$BX$1,0),FALSE),"")</f>
        <v/>
      </c>
      <c r="BK77" t="str">
        <f>IF($BF77="ja",VLOOKUP($B77,'Köpt hetvatten'!$B$1:$BX$550,MATCH("Avfall i köpt hetvatten",'Köpt hetvatten'!$B$1:$BX$1,0),FALSE),"")</f>
        <v/>
      </c>
      <c r="BL77" t="str">
        <f>IF($BF77="ja",VLOOKUP($B77,'Egen hetvattenprod'!$B$1:$BX$550,MATCH("Värde enligt ovan. (%)",'Egen hetvattenprod'!$B$1:$BX$1,0),FALSE),"")</f>
        <v/>
      </c>
      <c r="BM77" t="str">
        <f>IF($BF77="ja",VLOOKUP($B77,Kraftvärmeprod!$B$1:$BX$550,MATCH("Värde enligt ovan. (%)",Kraftvärmeprod!$B$1:$BX$1,0),FALSE),"")</f>
        <v/>
      </c>
      <c r="BQ77" t="str">
        <f>IF($BF77="ja",VLOOKUP($B77,'Egen hetvattenprod'!$B$1:$BX$550,MATCH("Tillförd olja (fossil) vid avfallsförbränning (GWh)",'Egen hetvattenprod'!$B$1:$BX$1,0),FALSE),"")</f>
        <v/>
      </c>
      <c r="BR77" t="str">
        <f>IF($BF77="ja",VLOOKUP($B77,Kraftvärmeprod!$B$1:$BX$550,MATCH("Tillförd olja (fossil) vid avfallsförbränning (GWh)",Kraftvärmeprod!$B$1:$BX$1,0),FALSE),"")</f>
        <v/>
      </c>
    </row>
    <row r="78" spans="1:70">
      <c r="A78" t="s">
        <v>127</v>
      </c>
      <c r="B78" t="s">
        <v>132</v>
      </c>
      <c r="C78">
        <f>VLOOKUP($B78,'Tillförd energi'!$B$1:$AI$720,MATCH(C$2,'Tillförd energi'!$B$1:$AQ$1,0),FALSE)</f>
        <v>0</v>
      </c>
      <c r="D78">
        <f>VLOOKUP($B78,'Tillförd energi'!$B$1:$AI$720,MATCH(D$2,'Tillförd energi'!$B$1:$AQ$1,0),FALSE)</f>
        <v>0.01</v>
      </c>
      <c r="E78">
        <f>VLOOKUP($B78,'Tillförd energi'!$B$1:$AI$720,MATCH(E$2,'Tillförd energi'!$B$1:$AQ$1,0),FALSE)</f>
        <v>0</v>
      </c>
      <c r="F78">
        <f>VLOOKUP($B78,'Tillförd energi'!$B$1:$AI$720,MATCH(F$2,'Tillförd energi'!$B$1:$AQ$1,0),FALSE)</f>
        <v>0</v>
      </c>
      <c r="G78">
        <f>VLOOKUP($B78,'Tillförd energi'!$B$1:$AI$720,MATCH(G$2,'Tillförd energi'!$B$1:$AQ$1,0),FALSE)</f>
        <v>0</v>
      </c>
      <c r="H78">
        <f>VLOOKUP($B78,'Tillförd energi'!$B$1:$AI$720,MATCH(H$2,'Tillförd energi'!$B$1:$AQ$1,0),FALSE)</f>
        <v>0</v>
      </c>
      <c r="I78">
        <f>VLOOKUP($B78,'Tillförd energi'!$B$1:$AI$720,MATCH(I$2,'Tillförd energi'!$B$1:$AQ$1,0),FALSE)</f>
        <v>0</v>
      </c>
      <c r="J78">
        <f>VLOOKUP($B78,'Tillförd energi'!$B$1:$AI$720,MATCH(J$2,'Tillförd energi'!$B$1:$AQ$1,0),FALSE)</f>
        <v>0</v>
      </c>
      <c r="K78">
        <f>VLOOKUP($B78,'Tillförd energi'!$B$1:$AI$720,MATCH(K$2,'Tillförd energi'!$B$1:$AQ$1,0),FALSE)</f>
        <v>0</v>
      </c>
      <c r="L78">
        <f>VLOOKUP($B78,'Tillförd energi'!$B$1:$AI$720,MATCH(L$2,'Tillförd energi'!$B$1:$AQ$1,0),FALSE)</f>
        <v>0</v>
      </c>
      <c r="M78">
        <f>VLOOKUP($B78,'Tillförd energi'!$B$1:$AI$720,MATCH(M$2,'Tillförd energi'!$B$1:$AQ$1,0),FALSE)</f>
        <v>0</v>
      </c>
      <c r="N78">
        <f>VLOOKUP($B78,'Tillförd energi'!$B$1:$AI$720,MATCH(N$2,'Tillförd energi'!$B$1:$AQ$1,0),FALSE)</f>
        <v>0</v>
      </c>
      <c r="O78">
        <f>VLOOKUP($B78,'Tillförd energi'!$B$1:$AI$720,MATCH(O$2,'Tillförd energi'!$B$1:$AQ$1,0),FALSE)</f>
        <v>0</v>
      </c>
      <c r="P78">
        <f>VLOOKUP($B78,'Tillförd energi'!$B$1:$AI$720,MATCH(P$2,'Tillförd energi'!$B$1:$AQ$1,0),FALSE)</f>
        <v>0</v>
      </c>
      <c r="Q78">
        <f>VLOOKUP($B78,'Tillförd energi'!$B$1:$AI$720,MATCH(Q$2,'Tillförd energi'!$B$1:$AQ$1,0),FALSE)</f>
        <v>0</v>
      </c>
      <c r="R78">
        <f>VLOOKUP($B78,'Tillförd energi'!$B$1:$AI$720,MATCH(R$2,'Tillförd energi'!$B$1:$AQ$1,0),FALSE)</f>
        <v>4.88</v>
      </c>
      <c r="S78">
        <f>VLOOKUP($B78,'Tillförd energi'!$B$1:$AI$720,MATCH(S$2,'Tillförd energi'!$B$1:$AQ$1,0),FALSE)</f>
        <v>0</v>
      </c>
      <c r="T78">
        <f>VLOOKUP($B78,'Tillförd energi'!$B$1:$AI$720,MATCH(T$2,'Tillförd energi'!$B$1:$AQ$1,0),FALSE)</f>
        <v>0</v>
      </c>
      <c r="U78">
        <f>VLOOKUP($B78,'Tillförd energi'!$B$1:$AI$720,MATCH(U$2,'Tillförd energi'!$B$1:$AQ$1,0),FALSE)</f>
        <v>0</v>
      </c>
      <c r="V78">
        <f>VLOOKUP($B78,'Tillförd energi'!$B$1:$AI$720,MATCH(V$2,'Tillförd energi'!$B$1:$AQ$1,0),FALSE)</f>
        <v>0</v>
      </c>
      <c r="W78">
        <f>VLOOKUP($B78,'Tillförd energi'!$B$1:$AI$720,MATCH(W$2,'Tillförd energi'!$B$1:$AQ$1,0),FALSE)</f>
        <v>0</v>
      </c>
      <c r="X78">
        <f>VLOOKUP($B78,'Tillförd energi'!$B$1:$AI$720,MATCH(X$2,'Tillförd energi'!$B$1:$AQ$1,0),FALSE)</f>
        <v>0</v>
      </c>
      <c r="Y78">
        <f>VLOOKUP($B78,'Tillförd energi'!$B$1:$AI$720,MATCH(Y$2,'Tillförd energi'!$B$1:$AQ$1,0),FALSE)</f>
        <v>0</v>
      </c>
      <c r="Z78">
        <f>VLOOKUP($B78,'Tillförd energi'!$B$1:$AI$720,MATCH(Z$2,'Tillförd energi'!$B$1:$AQ$1,0),FALSE)</f>
        <v>0</v>
      </c>
      <c r="AA78">
        <f>VLOOKUP($B78,'Tillförd energi'!$B$1:$AI$720,MATCH(AA$2,'Tillförd energi'!$B$1:$AQ$1,0),FALSE)</f>
        <v>0</v>
      </c>
      <c r="AB78">
        <f>VLOOKUP($B78,'Tillförd energi'!$B$1:$AI$720,MATCH(AB$2,'Tillförd energi'!$B$1:$AQ$1,0),FALSE)</f>
        <v>0</v>
      </c>
      <c r="AC78">
        <f>VLOOKUP($B78,'Tillförd energi'!$B$1:$AI$720,MATCH(AC$2,'Tillförd energi'!$B$1:$AQ$1,0),FALSE)</f>
        <v>0</v>
      </c>
      <c r="AD78">
        <f>VLOOKUP($B78,'Tillförd energi'!$B$1:$AI$720,MATCH(AD$2,'Tillförd energi'!$B$1:$AQ$1,0),FALSE)</f>
        <v>0</v>
      </c>
      <c r="AE78">
        <f>VLOOKUP($B78,'Tillförd energi'!$B$1:$AI$720,MATCH(AE$2,'Tillförd energi'!$B$1:$AQ$1,0),FALSE)</f>
        <v>0</v>
      </c>
      <c r="AF78">
        <f>VLOOKUP($B78,'Tillförd energi'!$B$1:$AI$720,MATCH(AF$2,'Tillförd energi'!$B$1:$AQ$1,0),FALSE)</f>
        <v>8.3460000000000006E-2</v>
      </c>
      <c r="AG78">
        <f>IFERROR(VLOOKUP(B78,Miljö!$B$1:$AC$600,MATCH("Köpt mängd produktionsspecifik fjärrvärme:",Miljö!$B$1:$AC$1,0),FALSE)/1,0)</f>
        <v>0</v>
      </c>
      <c r="AI78">
        <f t="shared" si="6"/>
        <v>4.9734599999999993</v>
      </c>
      <c r="AJ78">
        <f>IF(ISERROR(1/VLOOKUP($B78,Leveranser!$B$1:$S$500,MATCH("såld värme (gwh)",Leveranser!$B$1:$S$1,0),FALSE)),"",VLOOKUP($B78,Leveranser!$B$1:$S$500,MATCH("såld värme (gwh)",Leveranser!$B$1:$S$1,0),FALSE))</f>
        <v>4.0199999999999996</v>
      </c>
      <c r="AM78" t="str">
        <f>IF(B78&lt;&gt;"",IF(VLOOKUP($B78,Totalt!$B$1:$AQ$554,MATCH("Kvalitetsgranskad:",Totalt!$B$1:$AQ$1,0),FALSE)="ja",VLOOKUP($B78,Miljö!$B$1:$AG$479,MATCH(AM$2,Miljö!$B$1:$AK$1,0),FALSE),""),"")</f>
        <v>Ja</v>
      </c>
      <c r="AN78" t="str">
        <f>IF(AM78="ja",VLOOKUP($B78,Miljö!$B$1:$J$479,MATCH("Typ av ursprungsspecificerad el   (Om inget värde anges används Nordisk residualmix, se inforuta) ()",Miljö!$B$1:$J$1,0),FALSE),IF(AM78="nej","Nordisk residualel",""))</f>
        <v>'Vatten'</v>
      </c>
      <c r="AO78">
        <f>IF(AM78="","",VLOOKUP($B78,Miljö!$B$1:$J$479,MATCH("Fossilandel för ursprungspecificerad el ()",Miljö!$B$1:$J$1,0),FALSE))</f>
        <v>0</v>
      </c>
      <c r="AP78">
        <f>IF(AM78="","",IFERROR(VLOOKUP($B78,Miljö!$B$1:$J$479,MATCH("Kärnkraftsandel för ursprungsspecificerad el ()",Miljö!$B$1:$J$1,0),FALSE)/1,0))</f>
        <v>0</v>
      </c>
      <c r="AQ78">
        <f t="shared" si="7"/>
        <v>1</v>
      </c>
      <c r="AS78" t="str">
        <f t="shared" si="8"/>
        <v>Nej</v>
      </c>
      <c r="AT78" t="str">
        <f>IF(AS78="ja",VLOOKUP($B78,Miljö!$B$1:$P$500,MATCH("Fossil andel i procent (%)",Miljö!$B$1:$P$1,0),FALSE)/100,"")</f>
        <v/>
      </c>
      <c r="AV78" t="str">
        <f t="shared" si="9"/>
        <v>Nej</v>
      </c>
      <c r="AW78" t="str">
        <f>IF(AV78="ja",VLOOKUP($B78,'Egen hetvattenprod'!$B$1:$AO$500,MATCH("Värmekälla till värmepumpar ()",'Egen hetvattenprod'!$B$1:$AO$1,0),FALSE),"")</f>
        <v/>
      </c>
      <c r="AY78" t="str">
        <f t="shared" si="10"/>
        <v>Nej</v>
      </c>
      <c r="AZ78" s="115" t="str">
        <f>IF($AY78="ja",(VLOOKUP($B78,'Egen hetvattenprod'!$B$1:$BX$550,MATCH(AZ$2,'Egen hetvattenprod'!$B$1:$BX$1,0),FALSE)+VLOOKUP($B78,Kraftvärmeprod!$B$1:$BX$550,MATCH(AZ$2,Kraftvärmeprod!$B$1:$BX$1,0),FALSE))/$AC78,"")</f>
        <v/>
      </c>
      <c r="BA78" s="115" t="str">
        <f>IF($AY78="ja",(VLOOKUP($B78,'Egen hetvattenprod'!$B$1:$BX$550,MATCH(BA$2,'Egen hetvattenprod'!$B$1:$BX$1,0),FALSE)+VLOOKUP($B78,Kraftvärmeprod!$B$1:$BX$550,MATCH(BA$2,Kraftvärmeprod!$B$1:$BX$1,0),FALSE))/$AC78,"")</f>
        <v/>
      </c>
      <c r="BB78" s="115" t="str">
        <f>IF($AY78="ja",(VLOOKUP($B78,'Egen hetvattenprod'!$B$1:$BX$550,MATCH(BB$2,'Egen hetvattenprod'!$B$1:$BX$1,0),FALSE)+VLOOKUP($B78,Kraftvärmeprod!$B$1:$BX$550,MATCH(BB$2,Kraftvärmeprod!$B$1:$BX$1,0),FALSE))/$AC78,"")</f>
        <v/>
      </c>
      <c r="BC78" s="115" t="str">
        <f>IF($AY78="ja",(VLOOKUP($B78,'Egen hetvattenprod'!$B$1:$BX$550,MATCH(BC$2,'Egen hetvattenprod'!$B$1:$BX$1,0),FALSE)+VLOOKUP($B78,Kraftvärmeprod!$B$1:$BX$550,MATCH(BC$2,Kraftvärmeprod!$B$1:$BX$1,0),FALSE))/$AC78,"")</f>
        <v/>
      </c>
      <c r="BD78" s="115" t="str">
        <f>IF($AY78="ja",(VLOOKUP($B78,'Egen hetvattenprod'!$B$1:$BX$550,MATCH(BD$2,'Egen hetvattenprod'!$B$1:$BX$1,0),FALSE)+VLOOKUP($B78,Kraftvärmeprod!$B$1:$BX$550,MATCH(BD$2,Kraftvärmeprod!$B$1:$BX$1,0),FALSE))/$AC78,"")</f>
        <v/>
      </c>
      <c r="BF78" t="str">
        <f t="shared" si="11"/>
        <v>Nej</v>
      </c>
      <c r="BG78" t="str">
        <f>IF($BF78="ja",VLOOKUP($B78,'Egen hetvattenprod'!$B$1:$BX$550,MATCH("Andelen klimatgaser med fossilt ursprung för avfall ()",'Egen hetvattenprod'!$B$1:$BX$1,0),FALSE),"")</f>
        <v/>
      </c>
      <c r="BH78" t="str">
        <f>IF($BF78="ja",VLOOKUP($B78,Kraftvärmeprod!$B$1:$BX$550,MATCH("Andelen klimatgaser med fossilt ursprung för avfall ()",Kraftvärmeprod!$B$1:$BX$1,0),FALSE),"")</f>
        <v/>
      </c>
      <c r="BI78" t="str">
        <f>IF($BF78="ja",VLOOKUP($B78,'Egen hetvattenprod'!$B$1:$BX$550,MATCH("Avfall (GWh)",'Egen hetvattenprod'!$B$1:$BX$1,0),FALSE),"")</f>
        <v/>
      </c>
      <c r="BJ78" t="str">
        <f>IF($BF78="ja",VLOOKUP($B78,'Slutlig allokering kvv'!$B$1:$BX$550,MATCH("Avfall (GWh)",'Slutlig allokering kvv'!$B$1:$BX$1,0),FALSE),"")</f>
        <v/>
      </c>
      <c r="BK78" t="str">
        <f>IF($BF78="ja",VLOOKUP($B78,'Köpt hetvatten'!$B$1:$BX$550,MATCH("Avfall i köpt hetvatten",'Köpt hetvatten'!$B$1:$BX$1,0),FALSE),"")</f>
        <v/>
      </c>
      <c r="BL78" t="str">
        <f>IF($BF78="ja",VLOOKUP($B78,'Egen hetvattenprod'!$B$1:$BX$550,MATCH("Värde enligt ovan. (%)",'Egen hetvattenprod'!$B$1:$BX$1,0),FALSE),"")</f>
        <v/>
      </c>
      <c r="BM78" t="str">
        <f>IF($BF78="ja",VLOOKUP($B78,Kraftvärmeprod!$B$1:$BX$550,MATCH("Värde enligt ovan. (%)",Kraftvärmeprod!$B$1:$BX$1,0),FALSE),"")</f>
        <v/>
      </c>
      <c r="BQ78" t="str">
        <f>IF($BF78="ja",VLOOKUP($B78,'Egen hetvattenprod'!$B$1:$BX$550,MATCH("Tillförd olja (fossil) vid avfallsförbränning (GWh)",'Egen hetvattenprod'!$B$1:$BX$1,0),FALSE),"")</f>
        <v/>
      </c>
      <c r="BR78" t="str">
        <f>IF($BF78="ja",VLOOKUP($B78,Kraftvärmeprod!$B$1:$BX$550,MATCH("Tillförd olja (fossil) vid avfallsförbränning (GWh)",Kraftvärmeprod!$B$1:$BX$1,0),FALSE),"")</f>
        <v/>
      </c>
    </row>
    <row r="79" spans="1:70">
      <c r="A79" t="s">
        <v>133</v>
      </c>
      <c r="B79" t="s">
        <v>134</v>
      </c>
      <c r="C79">
        <f>VLOOKUP($B79,'Tillförd energi'!$B$1:$AI$720,MATCH(C$2,'Tillförd energi'!$B$1:$AQ$1,0),FALSE)</f>
        <v>0</v>
      </c>
      <c r="D79">
        <f>VLOOKUP($B79,'Tillförd energi'!$B$1:$AI$720,MATCH(D$2,'Tillförd energi'!$B$1:$AQ$1,0),FALSE)</f>
        <v>4.0000000000000001E-3</v>
      </c>
      <c r="E79">
        <f>VLOOKUP($B79,'Tillförd energi'!$B$1:$AI$720,MATCH(E$2,'Tillförd energi'!$B$1:$AQ$1,0),FALSE)</f>
        <v>0</v>
      </c>
      <c r="F79">
        <f>VLOOKUP($B79,'Tillförd energi'!$B$1:$AI$720,MATCH(F$2,'Tillförd energi'!$B$1:$AQ$1,0),FALSE)</f>
        <v>0</v>
      </c>
      <c r="G79">
        <f>VLOOKUP($B79,'Tillförd energi'!$B$1:$AI$720,MATCH(G$2,'Tillförd energi'!$B$1:$AQ$1,0),FALSE)</f>
        <v>0</v>
      </c>
      <c r="H79">
        <f>VLOOKUP($B79,'Tillförd energi'!$B$1:$AI$720,MATCH(H$2,'Tillförd energi'!$B$1:$AQ$1,0),FALSE)</f>
        <v>0</v>
      </c>
      <c r="I79">
        <f>VLOOKUP($B79,'Tillförd energi'!$B$1:$AI$720,MATCH(I$2,'Tillförd energi'!$B$1:$AQ$1,0),FALSE)</f>
        <v>68.599999999999994</v>
      </c>
      <c r="J79">
        <f>VLOOKUP($B79,'Tillförd energi'!$B$1:$AI$720,MATCH(J$2,'Tillförd energi'!$B$1:$AQ$1,0),FALSE)</f>
        <v>0</v>
      </c>
      <c r="K79">
        <f>VLOOKUP($B79,'Tillförd energi'!$B$1:$AI$720,MATCH(K$2,'Tillförd energi'!$B$1:$AQ$1,0),FALSE)</f>
        <v>0</v>
      </c>
      <c r="L79">
        <f>VLOOKUP($B79,'Tillförd energi'!$B$1:$AI$720,MATCH(L$2,'Tillförd energi'!$B$1:$AQ$1,0),FALSE)</f>
        <v>2</v>
      </c>
      <c r="M79">
        <f>VLOOKUP($B79,'Tillförd energi'!$B$1:$AI$720,MATCH(M$2,'Tillförd energi'!$B$1:$AQ$1,0),FALSE)</f>
        <v>0</v>
      </c>
      <c r="N79">
        <f>VLOOKUP($B79,'Tillförd energi'!$B$1:$AI$720,MATCH(N$2,'Tillförd energi'!$B$1:$AQ$1,0),FALSE)</f>
        <v>38.6</v>
      </c>
      <c r="O79">
        <f>VLOOKUP($B79,'Tillförd energi'!$B$1:$AI$720,MATCH(O$2,'Tillförd energi'!$B$1:$AQ$1,0),FALSE)</f>
        <v>0</v>
      </c>
      <c r="P79">
        <f>VLOOKUP($B79,'Tillförd energi'!$B$1:$AI$720,MATCH(P$2,'Tillförd energi'!$B$1:$AQ$1,0),FALSE)</f>
        <v>0</v>
      </c>
      <c r="Q79">
        <f>VLOOKUP($B79,'Tillförd energi'!$B$1:$AI$720,MATCH(Q$2,'Tillförd energi'!$B$1:$AQ$1,0),FALSE)</f>
        <v>0</v>
      </c>
      <c r="R79">
        <f>VLOOKUP($B79,'Tillförd energi'!$B$1:$AI$720,MATCH(R$2,'Tillförd energi'!$B$1:$AQ$1,0),FALSE)</f>
        <v>0</v>
      </c>
      <c r="S79">
        <f>VLOOKUP($B79,'Tillförd energi'!$B$1:$AI$720,MATCH(S$2,'Tillförd energi'!$B$1:$AQ$1,0),FALSE)</f>
        <v>0</v>
      </c>
      <c r="T79">
        <f>VLOOKUP($B79,'Tillförd energi'!$B$1:$AI$720,MATCH(T$2,'Tillförd energi'!$B$1:$AQ$1,0),FALSE)</f>
        <v>0</v>
      </c>
      <c r="U79">
        <f>VLOOKUP($B79,'Tillförd energi'!$B$1:$AI$720,MATCH(U$2,'Tillförd energi'!$B$1:$AQ$1,0),FALSE)</f>
        <v>0</v>
      </c>
      <c r="V79">
        <f>VLOOKUP($B79,'Tillförd energi'!$B$1:$AI$720,MATCH(V$2,'Tillförd energi'!$B$1:$AQ$1,0),FALSE)</f>
        <v>0.5</v>
      </c>
      <c r="W79">
        <f>VLOOKUP($B79,'Tillförd energi'!$B$1:$AI$720,MATCH(W$2,'Tillförd energi'!$B$1:$AQ$1,0),FALSE)</f>
        <v>4.3</v>
      </c>
      <c r="X79">
        <f>VLOOKUP($B79,'Tillförd energi'!$B$1:$AI$720,MATCH(X$2,'Tillförd energi'!$B$1:$AQ$1,0),FALSE)</f>
        <v>0</v>
      </c>
      <c r="Y79">
        <f>VLOOKUP($B79,'Tillförd energi'!$B$1:$AI$720,MATCH(Y$2,'Tillförd energi'!$B$1:$AQ$1,0),FALSE)</f>
        <v>0</v>
      </c>
      <c r="Z79">
        <f>VLOOKUP($B79,'Tillförd energi'!$B$1:$AI$720,MATCH(Z$2,'Tillförd energi'!$B$1:$AQ$1,0),FALSE)</f>
        <v>0</v>
      </c>
      <c r="AA79">
        <f>VLOOKUP($B79,'Tillförd energi'!$B$1:$AI$720,MATCH(AA$2,'Tillförd energi'!$B$1:$AQ$1,0),FALSE)</f>
        <v>0</v>
      </c>
      <c r="AB79">
        <f>VLOOKUP($B79,'Tillförd energi'!$B$1:$AI$720,MATCH(AB$2,'Tillförd energi'!$B$1:$AQ$1,0),FALSE)</f>
        <v>0</v>
      </c>
      <c r="AC79">
        <f>VLOOKUP($B79,'Tillförd energi'!$B$1:$AI$720,MATCH(AC$2,'Tillförd energi'!$B$1:$AQ$1,0),FALSE)</f>
        <v>5.3</v>
      </c>
      <c r="AD79">
        <f>VLOOKUP($B79,'Tillförd energi'!$B$1:$AI$720,MATCH(AD$2,'Tillförd energi'!$B$1:$AQ$1,0),FALSE)</f>
        <v>16.600000000000001</v>
      </c>
      <c r="AE79">
        <f>VLOOKUP($B79,'Tillförd energi'!$B$1:$AI$720,MATCH(AE$2,'Tillförd energi'!$B$1:$AQ$1,0),FALSE)</f>
        <v>0</v>
      </c>
      <c r="AF79">
        <f>VLOOKUP($B79,'Tillförd energi'!$B$1:$AI$720,MATCH(AF$2,'Tillförd energi'!$B$1:$AQ$1,0),FALSE)</f>
        <v>4</v>
      </c>
      <c r="AG79">
        <f>IFERROR(VLOOKUP(B79,Miljö!$B$1:$AC$600,MATCH("Köpt mängd produktionsspecifik fjärrvärme:",Miljö!$B$1:$AC$1,0),FALSE)/1,0)</f>
        <v>0</v>
      </c>
      <c r="AI79">
        <f t="shared" si="6"/>
        <v>139.904</v>
      </c>
      <c r="AJ79">
        <f>IF(ISERROR(1/VLOOKUP($B79,Leveranser!$B$1:$S$500,MATCH("såld värme (gwh)",Leveranser!$B$1:$S$1,0),FALSE)),"",VLOOKUP($B79,Leveranser!$B$1:$S$500,MATCH("såld värme (gwh)",Leveranser!$B$1:$S$1,0),FALSE))</f>
        <v>100</v>
      </c>
      <c r="AM79" t="str">
        <f>IF(B79&lt;&gt;"",IF(VLOOKUP($B79,Totalt!$B$1:$AQ$554,MATCH("Kvalitetsgranskad:",Totalt!$B$1:$AQ$1,0),FALSE)="ja",VLOOKUP($B79,Miljö!$B$1:$AG$479,MATCH(AM$2,Miljö!$B$1:$AK$1,0),FALSE),""),"")</f>
        <v>Ja</v>
      </c>
      <c r="AN79" t="str">
        <f>IF(AM79="ja",VLOOKUP($B79,Miljö!$B$1:$J$479,MATCH("Typ av ursprungsspecificerad el   (Om inget värde anges används Nordisk residualmix, se inforuta) ()",Miljö!$B$1:$J$1,0),FALSE),IF(AM79="nej","Nordisk residualel",""))</f>
        <v>'vattenkraft'</v>
      </c>
      <c r="AO79">
        <f>IF(AM79="","",VLOOKUP($B79,Miljö!$B$1:$J$479,MATCH("Fossilandel för ursprungspecificerad el ()",Miljö!$B$1:$J$1,0),FALSE))</f>
        <v>0</v>
      </c>
      <c r="AP79">
        <f>IF(AM79="","",IFERROR(VLOOKUP($B79,Miljö!$B$1:$J$479,MATCH("Kärnkraftsandel för ursprungsspecificerad el ()",Miljö!$B$1:$J$1,0),FALSE)/1,0))</f>
        <v>0</v>
      </c>
      <c r="AQ79">
        <f t="shared" si="7"/>
        <v>1</v>
      </c>
      <c r="AS79" t="str">
        <f t="shared" si="8"/>
        <v>Nej</v>
      </c>
      <c r="AT79" t="str">
        <f>IF(AS79="ja",VLOOKUP($B79,Miljö!$B$1:$P$500,MATCH("Fossil andel i procent (%)",Miljö!$B$1:$P$1,0),FALSE)/100,"")</f>
        <v/>
      </c>
      <c r="AV79" t="str">
        <f t="shared" si="9"/>
        <v>Nej</v>
      </c>
      <c r="AW79" t="str">
        <f>IF(AV79="ja",VLOOKUP($B79,'Egen hetvattenprod'!$B$1:$AO$500,MATCH("Värmekälla till värmepumpar ()",'Egen hetvattenprod'!$B$1:$AO$1,0),FALSE),"")</f>
        <v/>
      </c>
      <c r="AY79" t="str">
        <f t="shared" si="10"/>
        <v>Ja</v>
      </c>
      <c r="AZ79" s="115">
        <f>IF($AY79="ja",(VLOOKUP($B79,'Egen hetvattenprod'!$B$1:$BX$550,MATCH(AZ$2,'Egen hetvattenprod'!$B$1:$BX$1,0),FALSE)+VLOOKUP($B79,Kraftvärmeprod!$B$1:$BX$550,MATCH(AZ$2,Kraftvärmeprod!$B$1:$BX$1,0),FALSE))/$AC79,"")</f>
        <v>1</v>
      </c>
      <c r="BA79" s="115">
        <f>IF($AY79="ja",(VLOOKUP($B79,'Egen hetvattenprod'!$B$1:$BX$550,MATCH(BA$2,'Egen hetvattenprod'!$B$1:$BX$1,0),FALSE)+VLOOKUP($B79,Kraftvärmeprod!$B$1:$BX$550,MATCH(BA$2,Kraftvärmeprod!$B$1:$BX$1,0),FALSE))/$AC79,"")</f>
        <v>0</v>
      </c>
      <c r="BB79" s="115">
        <f>IF($AY79="ja",(VLOOKUP($B79,'Egen hetvattenprod'!$B$1:$BX$550,MATCH(BB$2,'Egen hetvattenprod'!$B$1:$BX$1,0),FALSE)+VLOOKUP($B79,Kraftvärmeprod!$B$1:$BX$550,MATCH(BB$2,Kraftvärmeprod!$B$1:$BX$1,0),FALSE))/$AC79,"")</f>
        <v>0</v>
      </c>
      <c r="BC79" s="115">
        <f>IF($AY79="ja",(VLOOKUP($B79,'Egen hetvattenprod'!$B$1:$BX$550,MATCH(BC$2,'Egen hetvattenprod'!$B$1:$BX$1,0),FALSE)+VLOOKUP($B79,Kraftvärmeprod!$B$1:$BX$550,MATCH(BC$2,Kraftvärmeprod!$B$1:$BX$1,0),FALSE))/$AC79,"")</f>
        <v>0</v>
      </c>
      <c r="BD79" s="115">
        <f>IF($AY79="ja",(VLOOKUP($B79,'Egen hetvattenprod'!$B$1:$BX$550,MATCH(BD$2,'Egen hetvattenprod'!$B$1:$BX$1,0),FALSE)+VLOOKUP($B79,Kraftvärmeprod!$B$1:$BX$550,MATCH(BD$2,Kraftvärmeprod!$B$1:$BX$1,0),FALSE))/$AC79,"")</f>
        <v>0</v>
      </c>
      <c r="BF79" t="str">
        <f t="shared" si="11"/>
        <v>Ja</v>
      </c>
      <c r="BG79" t="str">
        <f>IF($BF79="ja",VLOOKUP($B79,'Egen hetvattenprod'!$B$1:$BX$550,MATCH("Andelen klimatgaser med fossilt ursprung för avfall ()",'Egen hetvattenprod'!$B$1:$BX$1,0),FALSE),"")</f>
        <v>Schablon</v>
      </c>
      <c r="BH79" t="str">
        <f>IF($BF79="ja",VLOOKUP($B79,Kraftvärmeprod!$B$1:$BX$550,MATCH("Andelen klimatgaser med fossilt ursprung för avfall ()",Kraftvärmeprod!$B$1:$BX$1,0),FALSE),"")</f>
        <v>ET</v>
      </c>
      <c r="BI79">
        <f>IF($BF79="ja",VLOOKUP($B79,'Egen hetvattenprod'!$B$1:$BX$550,MATCH("Avfall (GWh)",'Egen hetvattenprod'!$B$1:$BX$1,0),FALSE),"")</f>
        <v>68.599999999999994</v>
      </c>
      <c r="BJ79">
        <f>IF($BF79="ja",VLOOKUP($B79,'Slutlig allokering kvv'!$B$1:$BX$550,MATCH("Avfall (GWh)",'Slutlig allokering kvv'!$B$1:$BX$1,0),FALSE),"")</f>
        <v>0</v>
      </c>
      <c r="BK79">
        <f>IF($BF79="ja",VLOOKUP($B79,'Köpt hetvatten'!$B$1:$BX$550,MATCH("Avfall i köpt hetvatten",'Köpt hetvatten'!$B$1:$BX$1,0),FALSE),"")</f>
        <v>0</v>
      </c>
      <c r="BL79">
        <f>IF($BF79="ja",VLOOKUP($B79,'Egen hetvattenprod'!$B$1:$BX$550,MATCH("Värde enligt ovan. (%)",'Egen hetvattenprod'!$B$1:$BX$1,0),FALSE),"")</f>
        <v>39</v>
      </c>
      <c r="BM79" t="str">
        <f>IF($BF79="ja",VLOOKUP($B79,Kraftvärmeprod!$B$1:$BX$550,MATCH("Värde enligt ovan. (%)",Kraftvärmeprod!$B$1:$BX$1,0),FALSE),"")</f>
        <v>ET</v>
      </c>
      <c r="BQ79" t="str">
        <f>IF($BF79="ja",VLOOKUP($B79,'Egen hetvattenprod'!$B$1:$BX$550,MATCH("Tillförd olja (fossil) vid avfallsförbränning (GWh)",'Egen hetvattenprod'!$B$1:$BX$1,0),FALSE),"")</f>
        <v>ET</v>
      </c>
      <c r="BR79" t="str">
        <f>IF($BF79="ja",VLOOKUP($B79,Kraftvärmeprod!$B$1:$BX$550,MATCH("Tillförd olja (fossil) vid avfallsförbränning (GWh)",Kraftvärmeprod!$B$1:$BX$1,0),FALSE),"")</f>
        <v>ET</v>
      </c>
    </row>
    <row r="80" spans="1:70">
      <c r="A80" t="s">
        <v>135</v>
      </c>
      <c r="B80" t="s">
        <v>136</v>
      </c>
      <c r="C80">
        <f>VLOOKUP($B80,'Tillförd energi'!$B$1:$AI$720,MATCH(C$2,'Tillförd energi'!$B$1:$AQ$1,0),FALSE)</f>
        <v>0</v>
      </c>
      <c r="D80">
        <f>VLOOKUP($B80,'Tillförd energi'!$B$1:$AI$720,MATCH(D$2,'Tillförd energi'!$B$1:$AQ$1,0),FALSE)</f>
        <v>3.4000000000000002E-2</v>
      </c>
      <c r="E80">
        <f>VLOOKUP($B80,'Tillförd energi'!$B$1:$AI$720,MATCH(E$2,'Tillförd energi'!$B$1:$AQ$1,0),FALSE)</f>
        <v>0</v>
      </c>
      <c r="F80">
        <f>VLOOKUP($B80,'Tillförd energi'!$B$1:$AI$720,MATCH(F$2,'Tillförd energi'!$B$1:$AQ$1,0),FALSE)</f>
        <v>0</v>
      </c>
      <c r="G80">
        <f>VLOOKUP($B80,'Tillförd energi'!$B$1:$AI$720,MATCH(G$2,'Tillförd energi'!$B$1:$AQ$1,0),FALSE)</f>
        <v>0</v>
      </c>
      <c r="H80">
        <f>VLOOKUP($B80,'Tillförd energi'!$B$1:$AI$720,MATCH(H$2,'Tillförd energi'!$B$1:$AQ$1,0),FALSE)</f>
        <v>0</v>
      </c>
      <c r="I80">
        <f>VLOOKUP($B80,'Tillförd energi'!$B$1:$AI$720,MATCH(I$2,'Tillförd energi'!$B$1:$AQ$1,0),FALSE)</f>
        <v>0</v>
      </c>
      <c r="J80">
        <f>VLOOKUP($B80,'Tillförd energi'!$B$1:$AI$720,MATCH(J$2,'Tillförd energi'!$B$1:$AQ$1,0),FALSE)</f>
        <v>0</v>
      </c>
      <c r="K80">
        <f>VLOOKUP($B80,'Tillförd energi'!$B$1:$AI$720,MATCH(K$2,'Tillförd energi'!$B$1:$AQ$1,0),FALSE)</f>
        <v>0</v>
      </c>
      <c r="L80">
        <f>VLOOKUP($B80,'Tillförd energi'!$B$1:$AI$720,MATCH(L$2,'Tillförd energi'!$B$1:$AQ$1,0),FALSE)</f>
        <v>0</v>
      </c>
      <c r="M80">
        <f>VLOOKUP($B80,'Tillförd energi'!$B$1:$AI$720,MATCH(M$2,'Tillförd energi'!$B$1:$AQ$1,0),FALSE)</f>
        <v>10.119999999999999</v>
      </c>
      <c r="N80">
        <f>VLOOKUP($B80,'Tillförd energi'!$B$1:$AI$720,MATCH(N$2,'Tillförd energi'!$B$1:$AQ$1,0),FALSE)</f>
        <v>28.6</v>
      </c>
      <c r="O80">
        <f>VLOOKUP($B80,'Tillförd energi'!$B$1:$AI$720,MATCH(O$2,'Tillförd energi'!$B$1:$AQ$1,0),FALSE)</f>
        <v>0</v>
      </c>
      <c r="P80">
        <f>VLOOKUP($B80,'Tillförd energi'!$B$1:$AI$720,MATCH(P$2,'Tillförd energi'!$B$1:$AQ$1,0),FALSE)</f>
        <v>3.5</v>
      </c>
      <c r="Q80">
        <f>VLOOKUP($B80,'Tillförd energi'!$B$1:$AI$720,MATCH(Q$2,'Tillförd energi'!$B$1:$AQ$1,0),FALSE)</f>
        <v>0</v>
      </c>
      <c r="R80">
        <f>VLOOKUP($B80,'Tillförd energi'!$B$1:$AI$720,MATCH(R$2,'Tillförd energi'!$B$1:$AQ$1,0),FALSE)</f>
        <v>0</v>
      </c>
      <c r="S80">
        <f>VLOOKUP($B80,'Tillförd energi'!$B$1:$AI$720,MATCH(S$2,'Tillförd energi'!$B$1:$AQ$1,0),FALSE)</f>
        <v>0</v>
      </c>
      <c r="T80">
        <f>VLOOKUP($B80,'Tillförd energi'!$B$1:$AI$720,MATCH(T$2,'Tillförd energi'!$B$1:$AQ$1,0),FALSE)</f>
        <v>0</v>
      </c>
      <c r="U80">
        <f>VLOOKUP($B80,'Tillförd energi'!$B$1:$AI$720,MATCH(U$2,'Tillförd energi'!$B$1:$AQ$1,0),FALSE)</f>
        <v>0</v>
      </c>
      <c r="V80">
        <f>VLOOKUP($B80,'Tillförd energi'!$B$1:$AI$720,MATCH(V$2,'Tillförd energi'!$B$1:$AQ$1,0),FALSE)</f>
        <v>0</v>
      </c>
      <c r="W80">
        <f>VLOOKUP($B80,'Tillförd energi'!$B$1:$AI$720,MATCH(W$2,'Tillförd energi'!$B$1:$AQ$1,0),FALSE)</f>
        <v>0</v>
      </c>
      <c r="X80">
        <f>VLOOKUP($B80,'Tillförd energi'!$B$1:$AI$720,MATCH(X$2,'Tillförd energi'!$B$1:$AQ$1,0),FALSE)</f>
        <v>0</v>
      </c>
      <c r="Y80">
        <f>VLOOKUP($B80,'Tillförd energi'!$B$1:$AI$720,MATCH(Y$2,'Tillförd energi'!$B$1:$AQ$1,0),FALSE)</f>
        <v>0</v>
      </c>
      <c r="Z80">
        <f>VLOOKUP($B80,'Tillförd energi'!$B$1:$AI$720,MATCH(Z$2,'Tillförd energi'!$B$1:$AQ$1,0),FALSE)</f>
        <v>0</v>
      </c>
      <c r="AA80">
        <f>VLOOKUP($B80,'Tillförd energi'!$B$1:$AI$720,MATCH(AA$2,'Tillförd energi'!$B$1:$AQ$1,0),FALSE)</f>
        <v>0</v>
      </c>
      <c r="AB80">
        <f>VLOOKUP($B80,'Tillförd energi'!$B$1:$AI$720,MATCH(AB$2,'Tillförd energi'!$B$1:$AQ$1,0),FALSE)</f>
        <v>0</v>
      </c>
      <c r="AC80">
        <f>VLOOKUP($B80,'Tillförd energi'!$B$1:$AI$720,MATCH(AC$2,'Tillförd energi'!$B$1:$AQ$1,0),FALSE)</f>
        <v>7.8890000000000002</v>
      </c>
      <c r="AD80">
        <f>VLOOKUP($B80,'Tillförd energi'!$B$1:$AI$720,MATCH(AD$2,'Tillförd energi'!$B$1:$AQ$1,0),FALSE)</f>
        <v>0</v>
      </c>
      <c r="AE80">
        <f>VLOOKUP($B80,'Tillförd energi'!$B$1:$AI$720,MATCH(AE$2,'Tillförd energi'!$B$1:$AQ$1,0),FALSE)</f>
        <v>0</v>
      </c>
      <c r="AF80">
        <f>VLOOKUP($B80,'Tillförd energi'!$B$1:$AI$720,MATCH(AF$2,'Tillförd energi'!$B$1:$AQ$1,0),FALSE)</f>
        <v>1.1639999999999999</v>
      </c>
      <c r="AG80">
        <f>IFERROR(VLOOKUP(B80,Miljö!$B$1:$AC$600,MATCH("Köpt mängd produktionsspecifik fjärrvärme:",Miljö!$B$1:$AC$1,0),FALSE)/1,0)</f>
        <v>0</v>
      </c>
      <c r="AI80">
        <f t="shared" si="6"/>
        <v>51.307000000000009</v>
      </c>
      <c r="AJ80">
        <f>IF(ISERROR(1/VLOOKUP($B80,Leveranser!$B$1:$S$500,MATCH("såld värme (gwh)",Leveranser!$B$1:$S$1,0),FALSE)),"",VLOOKUP($B80,Leveranser!$B$1:$S$500,MATCH("såld värme (gwh)",Leveranser!$B$1:$S$1,0),FALSE))</f>
        <v>38.799999999999997</v>
      </c>
      <c r="AM80" t="str">
        <f>IF(B80&lt;&gt;"",IF(VLOOKUP($B80,Totalt!$B$1:$AQ$554,MATCH("Kvalitetsgranskad:",Totalt!$B$1:$AQ$1,0),FALSE)="ja",VLOOKUP($B80,Miljö!$B$1:$AG$479,MATCH(AM$2,Miljö!$B$1:$AK$1,0),FALSE),""),"")</f>
        <v>Ja</v>
      </c>
      <c r="AN80" t="str">
        <f>IF(AM80="ja",VLOOKUP($B80,Miljö!$B$1:$J$479,MATCH("Typ av ursprungsspecificerad el   (Om inget värde anges används Nordisk residualmix, se inforuta) ()",Miljö!$B$1:$J$1,0),FALSE),IF(AM80="nej","Nordisk residualel",""))</f>
        <v>'Förnybart'</v>
      </c>
      <c r="AO80">
        <f>IF(AM80="","",VLOOKUP($B80,Miljö!$B$1:$J$479,MATCH("Fossilandel för ursprungspecificerad el ()",Miljö!$B$1:$J$1,0),FALSE))</f>
        <v>0</v>
      </c>
      <c r="AP80">
        <f>IF(AM80="","",IFERROR(VLOOKUP($B80,Miljö!$B$1:$J$479,MATCH("Kärnkraftsandel för ursprungsspecificerad el ()",Miljö!$B$1:$J$1,0),FALSE)/1,0))</f>
        <v>0</v>
      </c>
      <c r="AQ80">
        <f t="shared" si="7"/>
        <v>1</v>
      </c>
      <c r="AS80" t="str">
        <f t="shared" si="8"/>
        <v>Nej</v>
      </c>
      <c r="AT80" t="str">
        <f>IF(AS80="ja",VLOOKUP($B80,Miljö!$B$1:$P$500,MATCH("Fossil andel i procent (%)",Miljö!$B$1:$P$1,0),FALSE)/100,"")</f>
        <v/>
      </c>
      <c r="AV80" t="str">
        <f t="shared" si="9"/>
        <v>Nej</v>
      </c>
      <c r="AW80" t="str">
        <f>IF(AV80="ja",VLOOKUP($B80,'Egen hetvattenprod'!$B$1:$AO$500,MATCH("Värmekälla till värmepumpar ()",'Egen hetvattenprod'!$B$1:$AO$1,0),FALSE),"")</f>
        <v/>
      </c>
      <c r="AY80" t="str">
        <f t="shared" si="10"/>
        <v>Ja</v>
      </c>
      <c r="AZ80" s="115">
        <f>IF($AY80="ja",(VLOOKUP($B80,'Egen hetvattenprod'!$B$1:$BX$550,MATCH(AZ$2,'Egen hetvattenprod'!$B$1:$BX$1,0),FALSE)+VLOOKUP($B80,Kraftvärmeprod!$B$1:$BX$550,MATCH(AZ$2,Kraftvärmeprod!$B$1:$BX$1,0),FALSE))/$AC80,"")</f>
        <v>1</v>
      </c>
      <c r="BA80" s="115">
        <f>IF($AY80="ja",(VLOOKUP($B80,'Egen hetvattenprod'!$B$1:$BX$550,MATCH(BA$2,'Egen hetvattenprod'!$B$1:$BX$1,0),FALSE)+VLOOKUP($B80,Kraftvärmeprod!$B$1:$BX$550,MATCH(BA$2,Kraftvärmeprod!$B$1:$BX$1,0),FALSE))/$AC80,"")</f>
        <v>0</v>
      </c>
      <c r="BB80" s="115">
        <f>IF($AY80="ja",(VLOOKUP($B80,'Egen hetvattenprod'!$B$1:$BX$550,MATCH(BB$2,'Egen hetvattenprod'!$B$1:$BX$1,0),FALSE)+VLOOKUP($B80,Kraftvärmeprod!$B$1:$BX$550,MATCH(BB$2,Kraftvärmeprod!$B$1:$BX$1,0),FALSE))/$AC80,"")</f>
        <v>0</v>
      </c>
      <c r="BC80" s="115">
        <f>IF($AY80="ja",(VLOOKUP($B80,'Egen hetvattenprod'!$B$1:$BX$550,MATCH(BC$2,'Egen hetvattenprod'!$B$1:$BX$1,0),FALSE)+VLOOKUP($B80,Kraftvärmeprod!$B$1:$BX$550,MATCH(BC$2,Kraftvärmeprod!$B$1:$BX$1,0),FALSE))/$AC80,"")</f>
        <v>0</v>
      </c>
      <c r="BD80" s="115">
        <f>IF($AY80="ja",(VLOOKUP($B80,'Egen hetvattenprod'!$B$1:$BX$550,MATCH(BD$2,'Egen hetvattenprod'!$B$1:$BX$1,0),FALSE)+VLOOKUP($B80,Kraftvärmeprod!$B$1:$BX$550,MATCH(BD$2,Kraftvärmeprod!$B$1:$BX$1,0),FALSE))/$AC80,"")</f>
        <v>0</v>
      </c>
      <c r="BF80" t="str">
        <f t="shared" si="11"/>
        <v>Nej</v>
      </c>
      <c r="BG80" t="str">
        <f>IF($BF80="ja",VLOOKUP($B80,'Egen hetvattenprod'!$B$1:$BX$550,MATCH("Andelen klimatgaser med fossilt ursprung för avfall ()",'Egen hetvattenprod'!$B$1:$BX$1,0),FALSE),"")</f>
        <v/>
      </c>
      <c r="BH80" t="str">
        <f>IF($BF80="ja",VLOOKUP($B80,Kraftvärmeprod!$B$1:$BX$550,MATCH("Andelen klimatgaser med fossilt ursprung för avfall ()",Kraftvärmeprod!$B$1:$BX$1,0),FALSE),"")</f>
        <v/>
      </c>
      <c r="BI80" t="str">
        <f>IF($BF80="ja",VLOOKUP($B80,'Egen hetvattenprod'!$B$1:$BX$550,MATCH("Avfall (GWh)",'Egen hetvattenprod'!$B$1:$BX$1,0),FALSE),"")</f>
        <v/>
      </c>
      <c r="BJ80" t="str">
        <f>IF($BF80="ja",VLOOKUP($B80,'Slutlig allokering kvv'!$B$1:$BX$550,MATCH("Avfall (GWh)",'Slutlig allokering kvv'!$B$1:$BX$1,0),FALSE),"")</f>
        <v/>
      </c>
      <c r="BK80" t="str">
        <f>IF($BF80="ja",VLOOKUP($B80,'Köpt hetvatten'!$B$1:$BX$550,MATCH("Avfall i köpt hetvatten",'Köpt hetvatten'!$B$1:$BX$1,0),FALSE),"")</f>
        <v/>
      </c>
      <c r="BL80" t="str">
        <f>IF($BF80="ja",VLOOKUP($B80,'Egen hetvattenprod'!$B$1:$BX$550,MATCH("Värde enligt ovan. (%)",'Egen hetvattenprod'!$B$1:$BX$1,0),FALSE),"")</f>
        <v/>
      </c>
      <c r="BM80" t="str">
        <f>IF($BF80="ja",VLOOKUP($B80,Kraftvärmeprod!$B$1:$BX$550,MATCH("Värde enligt ovan. (%)",Kraftvärmeprod!$B$1:$BX$1,0),FALSE),"")</f>
        <v/>
      </c>
      <c r="BQ80" t="str">
        <f>IF($BF80="ja",VLOOKUP($B80,'Egen hetvattenprod'!$B$1:$BX$550,MATCH("Tillförd olja (fossil) vid avfallsförbränning (GWh)",'Egen hetvattenprod'!$B$1:$BX$1,0),FALSE),"")</f>
        <v/>
      </c>
      <c r="BR80" t="str">
        <f>IF($BF80="ja",VLOOKUP($B80,Kraftvärmeprod!$B$1:$BX$550,MATCH("Tillförd olja (fossil) vid avfallsförbränning (GWh)",Kraftvärmeprod!$B$1:$BX$1,0),FALSE),"")</f>
        <v/>
      </c>
    </row>
    <row r="81" spans="1:70">
      <c r="A81" t="s">
        <v>135</v>
      </c>
      <c r="B81" t="s">
        <v>137</v>
      </c>
      <c r="C81">
        <f>VLOOKUP($B81,'Tillförd energi'!$B$1:$AI$720,MATCH(C$2,'Tillförd energi'!$B$1:$AQ$1,0),FALSE)</f>
        <v>0</v>
      </c>
      <c r="D81">
        <f>VLOOKUP($B81,'Tillförd energi'!$B$1:$AI$720,MATCH(D$2,'Tillförd energi'!$B$1:$AQ$1,0),FALSE)</f>
        <v>0</v>
      </c>
      <c r="E81">
        <f>VLOOKUP($B81,'Tillförd energi'!$B$1:$AI$720,MATCH(E$2,'Tillförd energi'!$B$1:$AQ$1,0),FALSE)</f>
        <v>0</v>
      </c>
      <c r="F81">
        <f>VLOOKUP($B81,'Tillförd energi'!$B$1:$AI$720,MATCH(F$2,'Tillförd energi'!$B$1:$AQ$1,0),FALSE)</f>
        <v>0</v>
      </c>
      <c r="G81">
        <f>VLOOKUP($B81,'Tillförd energi'!$B$1:$AI$720,MATCH(G$2,'Tillförd energi'!$B$1:$AQ$1,0),FALSE)</f>
        <v>0</v>
      </c>
      <c r="H81">
        <f>VLOOKUP($B81,'Tillförd energi'!$B$1:$AI$720,MATCH(H$2,'Tillförd energi'!$B$1:$AQ$1,0),FALSE)</f>
        <v>0</v>
      </c>
      <c r="I81">
        <f>VLOOKUP($B81,'Tillförd energi'!$B$1:$AI$720,MATCH(I$2,'Tillförd energi'!$B$1:$AQ$1,0),FALSE)</f>
        <v>0</v>
      </c>
      <c r="J81">
        <f>VLOOKUP($B81,'Tillförd energi'!$B$1:$AI$720,MATCH(J$2,'Tillförd energi'!$B$1:$AQ$1,0),FALSE)</f>
        <v>0</v>
      </c>
      <c r="K81">
        <f>VLOOKUP($B81,'Tillförd energi'!$B$1:$AI$720,MATCH(K$2,'Tillförd energi'!$B$1:$AQ$1,0),FALSE)</f>
        <v>0</v>
      </c>
      <c r="L81">
        <f>VLOOKUP($B81,'Tillförd energi'!$B$1:$AI$720,MATCH(L$2,'Tillförd energi'!$B$1:$AQ$1,0),FALSE)</f>
        <v>0</v>
      </c>
      <c r="M81">
        <f>VLOOKUP($B81,'Tillförd energi'!$B$1:$AI$720,MATCH(M$2,'Tillförd energi'!$B$1:$AQ$1,0),FALSE)</f>
        <v>0</v>
      </c>
      <c r="N81">
        <f>VLOOKUP($B81,'Tillförd energi'!$B$1:$AI$720,MATCH(N$2,'Tillförd energi'!$B$1:$AQ$1,0),FALSE)</f>
        <v>0</v>
      </c>
      <c r="O81">
        <f>VLOOKUP($B81,'Tillförd energi'!$B$1:$AI$720,MATCH(O$2,'Tillförd energi'!$B$1:$AQ$1,0),FALSE)</f>
        <v>0</v>
      </c>
      <c r="P81">
        <f>VLOOKUP($B81,'Tillförd energi'!$B$1:$AI$720,MATCH(P$2,'Tillförd energi'!$B$1:$AQ$1,0),FALSE)</f>
        <v>0</v>
      </c>
      <c r="Q81">
        <f>VLOOKUP($B81,'Tillförd energi'!$B$1:$AI$720,MATCH(Q$2,'Tillförd energi'!$B$1:$AQ$1,0),FALSE)</f>
        <v>4.9152899999999997</v>
      </c>
      <c r="R81">
        <f>VLOOKUP($B81,'Tillförd energi'!$B$1:$AI$720,MATCH(R$2,'Tillförd energi'!$B$1:$AQ$1,0),FALSE)</f>
        <v>0</v>
      </c>
      <c r="S81">
        <f>VLOOKUP($B81,'Tillförd energi'!$B$1:$AI$720,MATCH(S$2,'Tillförd energi'!$B$1:$AQ$1,0),FALSE)</f>
        <v>0</v>
      </c>
      <c r="T81">
        <f>VLOOKUP($B81,'Tillförd energi'!$B$1:$AI$720,MATCH(T$2,'Tillförd energi'!$B$1:$AQ$1,0),FALSE)</f>
        <v>0</v>
      </c>
      <c r="U81">
        <f>VLOOKUP($B81,'Tillförd energi'!$B$1:$AI$720,MATCH(U$2,'Tillförd energi'!$B$1:$AQ$1,0),FALSE)</f>
        <v>0</v>
      </c>
      <c r="V81">
        <f>VLOOKUP($B81,'Tillförd energi'!$B$1:$AI$720,MATCH(V$2,'Tillförd energi'!$B$1:$AQ$1,0),FALSE)</f>
        <v>0</v>
      </c>
      <c r="W81">
        <f>VLOOKUP($B81,'Tillförd energi'!$B$1:$AI$720,MATCH(W$2,'Tillförd energi'!$B$1:$AQ$1,0),FALSE)</f>
        <v>0</v>
      </c>
      <c r="X81">
        <f>VLOOKUP($B81,'Tillförd energi'!$B$1:$AI$720,MATCH(X$2,'Tillförd energi'!$B$1:$AQ$1,0),FALSE)</f>
        <v>0</v>
      </c>
      <c r="Y81">
        <f>VLOOKUP($B81,'Tillförd energi'!$B$1:$AI$720,MATCH(Y$2,'Tillförd energi'!$B$1:$AQ$1,0),FALSE)</f>
        <v>0</v>
      </c>
      <c r="Z81">
        <f>VLOOKUP($B81,'Tillförd energi'!$B$1:$AI$720,MATCH(Z$2,'Tillförd energi'!$B$1:$AQ$1,0),FALSE)</f>
        <v>0</v>
      </c>
      <c r="AA81">
        <f>VLOOKUP($B81,'Tillförd energi'!$B$1:$AI$720,MATCH(AA$2,'Tillförd energi'!$B$1:$AQ$1,0),FALSE)</f>
        <v>0</v>
      </c>
      <c r="AB81">
        <f>VLOOKUP($B81,'Tillförd energi'!$B$1:$AI$720,MATCH(AB$2,'Tillförd energi'!$B$1:$AQ$1,0),FALSE)</f>
        <v>0</v>
      </c>
      <c r="AC81">
        <f>VLOOKUP($B81,'Tillförd energi'!$B$1:$AI$720,MATCH(AC$2,'Tillförd energi'!$B$1:$AQ$1,0),FALSE)</f>
        <v>0</v>
      </c>
      <c r="AD81">
        <f>VLOOKUP($B81,'Tillförd energi'!$B$1:$AI$720,MATCH(AD$2,'Tillförd energi'!$B$1:$AQ$1,0),FALSE)</f>
        <v>0</v>
      </c>
      <c r="AE81">
        <f>VLOOKUP($B81,'Tillförd energi'!$B$1:$AI$720,MATCH(AE$2,'Tillförd energi'!$B$1:$AQ$1,0),FALSE)</f>
        <v>0</v>
      </c>
      <c r="AF81">
        <f>VLOOKUP($B81,'Tillförd energi'!$B$1:$AI$720,MATCH(AF$2,'Tillförd energi'!$B$1:$AQ$1,0),FALSE)</f>
        <v>0.11679</v>
      </c>
      <c r="AG81">
        <f>IFERROR(VLOOKUP(B81,Miljö!$B$1:$AC$600,MATCH("Köpt mängd produktionsspecifik fjärrvärme:",Miljö!$B$1:$AC$1,0),FALSE)/1,0)</f>
        <v>0</v>
      </c>
      <c r="AI81">
        <f t="shared" si="6"/>
        <v>5.0320799999999997</v>
      </c>
      <c r="AJ81">
        <f>IF(ISERROR(1/VLOOKUP($B81,Leveranser!$B$1:$S$500,MATCH("såld värme (gwh)",Leveranser!$B$1:$S$1,0),FALSE)),"",VLOOKUP($B81,Leveranser!$B$1:$S$500,MATCH("såld värme (gwh)",Leveranser!$B$1:$S$1,0),FALSE))</f>
        <v>3.8929999999999998</v>
      </c>
      <c r="AM81" t="str">
        <f>IF(B81&lt;&gt;"",IF(VLOOKUP($B81,Totalt!$B$1:$AQ$554,MATCH("Kvalitetsgranskad:",Totalt!$B$1:$AQ$1,0),FALSE)="ja",VLOOKUP($B81,Miljö!$B$1:$AG$479,MATCH(AM$2,Miljö!$B$1:$AK$1,0),FALSE),""),"")</f>
        <v>Nej</v>
      </c>
      <c r="AN81" t="str">
        <f>IF(AM81="ja",VLOOKUP($B81,Miljö!$B$1:$J$479,MATCH("Typ av ursprungsspecificerad el   (Om inget värde anges används Nordisk residualmix, se inforuta) ()",Miljö!$B$1:$J$1,0),FALSE),IF(AM81="nej","Nordisk residualel",""))</f>
        <v>Nordisk residualel</v>
      </c>
      <c r="AO81">
        <f>IF(AM81="","",VLOOKUP($B81,Miljö!$B$1:$J$479,MATCH("Fossilandel för ursprungspecificerad el ()",Miljö!$B$1:$J$1,0),FALSE))</f>
        <v>0.47</v>
      </c>
      <c r="AP81">
        <f>IF(AM81="","",IFERROR(VLOOKUP($B81,Miljö!$B$1:$J$479,MATCH("Kärnkraftsandel för ursprungsspecificerad el ()",Miljö!$B$1:$J$1,0),FALSE)/1,0))</f>
        <v>0.48170000000000002</v>
      </c>
      <c r="AQ81">
        <f t="shared" si="7"/>
        <v>4.830000000000001E-2</v>
      </c>
      <c r="AS81" t="str">
        <f t="shared" si="8"/>
        <v>Nej</v>
      </c>
      <c r="AT81" t="str">
        <f>IF(AS81="ja",VLOOKUP($B81,Miljö!$B$1:$P$500,MATCH("Fossil andel i procent (%)",Miljö!$B$1:$P$1,0),FALSE)/100,"")</f>
        <v/>
      </c>
      <c r="AV81" t="str">
        <f t="shared" si="9"/>
        <v>Nej</v>
      </c>
      <c r="AW81" t="str">
        <f>IF(AV81="ja",VLOOKUP($B81,'Egen hetvattenprod'!$B$1:$AO$500,MATCH("Värmekälla till värmepumpar ()",'Egen hetvattenprod'!$B$1:$AO$1,0),FALSE),"")</f>
        <v/>
      </c>
      <c r="AY81" t="str">
        <f t="shared" si="10"/>
        <v>Nej</v>
      </c>
      <c r="AZ81" s="115" t="str">
        <f>IF($AY81="ja",(VLOOKUP($B81,'Egen hetvattenprod'!$B$1:$BX$550,MATCH(AZ$2,'Egen hetvattenprod'!$B$1:$BX$1,0),FALSE)+VLOOKUP($B81,Kraftvärmeprod!$B$1:$BX$550,MATCH(AZ$2,Kraftvärmeprod!$B$1:$BX$1,0),FALSE))/$AC81,"")</f>
        <v/>
      </c>
      <c r="BA81" s="115" t="str">
        <f>IF($AY81="ja",(VLOOKUP($B81,'Egen hetvattenprod'!$B$1:$BX$550,MATCH(BA$2,'Egen hetvattenprod'!$B$1:$BX$1,0),FALSE)+VLOOKUP($B81,Kraftvärmeprod!$B$1:$BX$550,MATCH(BA$2,Kraftvärmeprod!$B$1:$BX$1,0),FALSE))/$AC81,"")</f>
        <v/>
      </c>
      <c r="BB81" s="115" t="str">
        <f>IF($AY81="ja",(VLOOKUP($B81,'Egen hetvattenprod'!$B$1:$BX$550,MATCH(BB$2,'Egen hetvattenprod'!$B$1:$BX$1,0),FALSE)+VLOOKUP($B81,Kraftvärmeprod!$B$1:$BX$550,MATCH(BB$2,Kraftvärmeprod!$B$1:$BX$1,0),FALSE))/$AC81,"")</f>
        <v/>
      </c>
      <c r="BC81" s="115" t="str">
        <f>IF($AY81="ja",(VLOOKUP($B81,'Egen hetvattenprod'!$B$1:$BX$550,MATCH(BC$2,'Egen hetvattenprod'!$B$1:$BX$1,0),FALSE)+VLOOKUP($B81,Kraftvärmeprod!$B$1:$BX$550,MATCH(BC$2,Kraftvärmeprod!$B$1:$BX$1,0),FALSE))/$AC81,"")</f>
        <v/>
      </c>
      <c r="BD81" s="115" t="str">
        <f>IF($AY81="ja",(VLOOKUP($B81,'Egen hetvattenprod'!$B$1:$BX$550,MATCH(BD$2,'Egen hetvattenprod'!$B$1:$BX$1,0),FALSE)+VLOOKUP($B81,Kraftvärmeprod!$B$1:$BX$550,MATCH(BD$2,Kraftvärmeprod!$B$1:$BX$1,0),FALSE))/$AC81,"")</f>
        <v/>
      </c>
      <c r="BF81" t="str">
        <f t="shared" si="11"/>
        <v>Nej</v>
      </c>
      <c r="BG81" t="str">
        <f>IF($BF81="ja",VLOOKUP($B81,'Egen hetvattenprod'!$B$1:$BX$550,MATCH("Andelen klimatgaser med fossilt ursprung för avfall ()",'Egen hetvattenprod'!$B$1:$BX$1,0),FALSE),"")</f>
        <v/>
      </c>
      <c r="BH81" t="str">
        <f>IF($BF81="ja",VLOOKUP($B81,Kraftvärmeprod!$B$1:$BX$550,MATCH("Andelen klimatgaser med fossilt ursprung för avfall ()",Kraftvärmeprod!$B$1:$BX$1,0),FALSE),"")</f>
        <v/>
      </c>
      <c r="BI81" t="str">
        <f>IF($BF81="ja",VLOOKUP($B81,'Egen hetvattenprod'!$B$1:$BX$550,MATCH("Avfall (GWh)",'Egen hetvattenprod'!$B$1:$BX$1,0),FALSE),"")</f>
        <v/>
      </c>
      <c r="BJ81" t="str">
        <f>IF($BF81="ja",VLOOKUP($B81,'Slutlig allokering kvv'!$B$1:$BX$550,MATCH("Avfall (GWh)",'Slutlig allokering kvv'!$B$1:$BX$1,0),FALSE),"")</f>
        <v/>
      </c>
      <c r="BK81" t="str">
        <f>IF($BF81="ja",VLOOKUP($B81,'Köpt hetvatten'!$B$1:$BX$550,MATCH("Avfall i köpt hetvatten",'Köpt hetvatten'!$B$1:$BX$1,0),FALSE),"")</f>
        <v/>
      </c>
      <c r="BL81" t="str">
        <f>IF($BF81="ja",VLOOKUP($B81,'Egen hetvattenprod'!$B$1:$BX$550,MATCH("Värde enligt ovan. (%)",'Egen hetvattenprod'!$B$1:$BX$1,0),FALSE),"")</f>
        <v/>
      </c>
      <c r="BM81" t="str">
        <f>IF($BF81="ja",VLOOKUP($B81,Kraftvärmeprod!$B$1:$BX$550,MATCH("Värde enligt ovan. (%)",Kraftvärmeprod!$B$1:$BX$1,0),FALSE),"")</f>
        <v/>
      </c>
      <c r="BQ81" t="str">
        <f>IF($BF81="ja",VLOOKUP($B81,'Egen hetvattenprod'!$B$1:$BX$550,MATCH("Tillförd olja (fossil) vid avfallsförbränning (GWh)",'Egen hetvattenprod'!$B$1:$BX$1,0),FALSE),"")</f>
        <v/>
      </c>
      <c r="BR81" t="str">
        <f>IF($BF81="ja",VLOOKUP($B81,Kraftvärmeprod!$B$1:$BX$550,MATCH("Tillförd olja (fossil) vid avfallsförbränning (GWh)",Kraftvärmeprod!$B$1:$BX$1,0),FALSE),"")</f>
        <v/>
      </c>
    </row>
    <row r="82" spans="1:70">
      <c r="A82" t="s">
        <v>135</v>
      </c>
      <c r="B82" t="s">
        <v>138</v>
      </c>
      <c r="C82">
        <f>VLOOKUP($B82,'Tillförd energi'!$B$1:$AI$720,MATCH(C$2,'Tillförd energi'!$B$1:$AQ$1,0),FALSE)</f>
        <v>0</v>
      </c>
      <c r="D82">
        <f>VLOOKUP($B82,'Tillförd energi'!$B$1:$AI$720,MATCH(D$2,'Tillförd energi'!$B$1:$AQ$1,0),FALSE)</f>
        <v>0</v>
      </c>
      <c r="E82">
        <f>VLOOKUP($B82,'Tillförd energi'!$B$1:$AI$720,MATCH(E$2,'Tillförd energi'!$B$1:$AQ$1,0),FALSE)</f>
        <v>0</v>
      </c>
      <c r="F82">
        <f>VLOOKUP($B82,'Tillförd energi'!$B$1:$AI$720,MATCH(F$2,'Tillförd energi'!$B$1:$AQ$1,0),FALSE)</f>
        <v>0</v>
      </c>
      <c r="G82">
        <f>VLOOKUP($B82,'Tillförd energi'!$B$1:$AI$720,MATCH(G$2,'Tillförd energi'!$B$1:$AQ$1,0),FALSE)</f>
        <v>0</v>
      </c>
      <c r="H82">
        <f>VLOOKUP($B82,'Tillförd energi'!$B$1:$AI$720,MATCH(H$2,'Tillförd energi'!$B$1:$AQ$1,0),FALSE)</f>
        <v>0</v>
      </c>
      <c r="I82">
        <f>VLOOKUP($B82,'Tillförd energi'!$B$1:$AI$720,MATCH(I$2,'Tillförd energi'!$B$1:$AQ$1,0),FALSE)</f>
        <v>0</v>
      </c>
      <c r="J82">
        <f>VLOOKUP($B82,'Tillförd energi'!$B$1:$AI$720,MATCH(J$2,'Tillförd energi'!$B$1:$AQ$1,0),FALSE)</f>
        <v>0</v>
      </c>
      <c r="K82">
        <f>VLOOKUP($B82,'Tillförd energi'!$B$1:$AI$720,MATCH(K$2,'Tillförd energi'!$B$1:$AQ$1,0),FALSE)</f>
        <v>0</v>
      </c>
      <c r="L82">
        <f>VLOOKUP($B82,'Tillförd energi'!$B$1:$AI$720,MATCH(L$2,'Tillförd energi'!$B$1:$AQ$1,0),FALSE)</f>
        <v>0</v>
      </c>
      <c r="M82">
        <f>VLOOKUP($B82,'Tillförd energi'!$B$1:$AI$720,MATCH(M$2,'Tillförd energi'!$B$1:$AQ$1,0),FALSE)</f>
        <v>0</v>
      </c>
      <c r="N82">
        <f>VLOOKUP($B82,'Tillförd energi'!$B$1:$AI$720,MATCH(N$2,'Tillförd energi'!$B$1:$AQ$1,0),FALSE)</f>
        <v>0</v>
      </c>
      <c r="O82">
        <f>VLOOKUP($B82,'Tillförd energi'!$B$1:$AI$720,MATCH(O$2,'Tillförd energi'!$B$1:$AQ$1,0),FALSE)</f>
        <v>0</v>
      </c>
      <c r="P82">
        <f>VLOOKUP($B82,'Tillförd energi'!$B$1:$AI$720,MATCH(P$2,'Tillförd energi'!$B$1:$AQ$1,0),FALSE)</f>
        <v>0</v>
      </c>
      <c r="Q82">
        <f>VLOOKUP($B82,'Tillförd energi'!$B$1:$AI$720,MATCH(Q$2,'Tillförd energi'!$B$1:$AQ$1,0),FALSE)</f>
        <v>0</v>
      </c>
      <c r="R82">
        <f>VLOOKUP($B82,'Tillförd energi'!$B$1:$AI$720,MATCH(R$2,'Tillförd energi'!$B$1:$AQ$1,0),FALSE)</f>
        <v>0</v>
      </c>
      <c r="S82">
        <f>VLOOKUP($B82,'Tillförd energi'!$B$1:$AI$720,MATCH(S$2,'Tillförd energi'!$B$1:$AQ$1,0),FALSE)</f>
        <v>2.3170000000000002</v>
      </c>
      <c r="T82">
        <f>VLOOKUP($B82,'Tillförd energi'!$B$1:$AI$720,MATCH(T$2,'Tillförd energi'!$B$1:$AQ$1,0),FALSE)</f>
        <v>0</v>
      </c>
      <c r="U82">
        <f>VLOOKUP($B82,'Tillförd energi'!$B$1:$AI$720,MATCH(U$2,'Tillförd energi'!$B$1:$AQ$1,0),FALSE)</f>
        <v>0</v>
      </c>
      <c r="V82">
        <f>VLOOKUP($B82,'Tillförd energi'!$B$1:$AI$720,MATCH(V$2,'Tillförd energi'!$B$1:$AQ$1,0),FALSE)</f>
        <v>0</v>
      </c>
      <c r="W82">
        <f>VLOOKUP($B82,'Tillförd energi'!$B$1:$AI$720,MATCH(W$2,'Tillförd energi'!$B$1:$AQ$1,0),FALSE)</f>
        <v>0</v>
      </c>
      <c r="X82">
        <f>VLOOKUP($B82,'Tillförd energi'!$B$1:$AI$720,MATCH(X$2,'Tillförd energi'!$B$1:$AQ$1,0),FALSE)</f>
        <v>0</v>
      </c>
      <c r="Y82">
        <f>VLOOKUP($B82,'Tillförd energi'!$B$1:$AI$720,MATCH(Y$2,'Tillförd energi'!$B$1:$AQ$1,0),FALSE)</f>
        <v>0</v>
      </c>
      <c r="Z82">
        <f>VLOOKUP($B82,'Tillförd energi'!$B$1:$AI$720,MATCH(Z$2,'Tillförd energi'!$B$1:$AQ$1,0),FALSE)</f>
        <v>0.01</v>
      </c>
      <c r="AA82">
        <f>VLOOKUP($B82,'Tillförd energi'!$B$1:$AI$720,MATCH(AA$2,'Tillförd energi'!$B$1:$AQ$1,0),FALSE)</f>
        <v>0</v>
      </c>
      <c r="AB82">
        <f>VLOOKUP($B82,'Tillförd energi'!$B$1:$AI$720,MATCH(AB$2,'Tillförd energi'!$B$1:$AQ$1,0),FALSE)</f>
        <v>0</v>
      </c>
      <c r="AC82">
        <f>VLOOKUP($B82,'Tillförd energi'!$B$1:$AI$720,MATCH(AC$2,'Tillförd energi'!$B$1:$AQ$1,0),FALSE)</f>
        <v>0</v>
      </c>
      <c r="AD82">
        <f>VLOOKUP($B82,'Tillförd energi'!$B$1:$AI$720,MATCH(AD$2,'Tillförd energi'!$B$1:$AQ$1,0),FALSE)</f>
        <v>0</v>
      </c>
      <c r="AE82">
        <f>VLOOKUP($B82,'Tillförd energi'!$B$1:$AI$720,MATCH(AE$2,'Tillförd energi'!$B$1:$AQ$1,0),FALSE)</f>
        <v>0</v>
      </c>
      <c r="AF82">
        <f>VLOOKUP($B82,'Tillförd energi'!$B$1:$AI$720,MATCH(AF$2,'Tillförd energi'!$B$1:$AQ$1,0),FALSE)</f>
        <v>2.5000000000000001E-2</v>
      </c>
      <c r="AG82">
        <f>IFERROR(VLOOKUP(B82,Miljö!$B$1:$AC$600,MATCH("Köpt mängd produktionsspecifik fjärrvärme:",Miljö!$B$1:$AC$1,0),FALSE)/1,0)</f>
        <v>0</v>
      </c>
      <c r="AI82">
        <f t="shared" si="6"/>
        <v>2.3519999999999999</v>
      </c>
      <c r="AJ82">
        <f>IF(ISERROR(1/VLOOKUP($B82,Leveranser!$B$1:$S$500,MATCH("såld värme (gwh)",Leveranser!$B$1:$S$1,0),FALSE)),"",VLOOKUP($B82,Leveranser!$B$1:$S$500,MATCH("såld värme (gwh)",Leveranser!$B$1:$S$1,0),FALSE))</f>
        <v>2.02</v>
      </c>
      <c r="AM82" t="str">
        <f>IF(B82&lt;&gt;"",IF(VLOOKUP($B82,Totalt!$B$1:$AQ$554,MATCH("Kvalitetsgranskad:",Totalt!$B$1:$AQ$1,0),FALSE)="ja",VLOOKUP($B82,Miljö!$B$1:$AG$479,MATCH(AM$2,Miljö!$B$1:$AK$1,0),FALSE),""),"")</f>
        <v>Ja</v>
      </c>
      <c r="AN82" t="str">
        <f>IF(AM82="ja",VLOOKUP($B82,Miljö!$B$1:$J$479,MATCH("Typ av ursprungsspecificerad el   (Om inget värde anges används Nordisk residualmix, se inforuta) ()",Miljö!$B$1:$J$1,0),FALSE),IF(AM82="nej","Nordisk residualel",""))</f>
        <v>'Förnybart'</v>
      </c>
      <c r="AO82">
        <f>IF(AM82="","",VLOOKUP($B82,Miljö!$B$1:$J$479,MATCH("Fossilandel för ursprungspecificerad el ()",Miljö!$B$1:$J$1,0),FALSE))</f>
        <v>0</v>
      </c>
      <c r="AP82">
        <f>IF(AM82="","",IFERROR(VLOOKUP($B82,Miljö!$B$1:$J$479,MATCH("Kärnkraftsandel för ursprungsspecificerad el ()",Miljö!$B$1:$J$1,0),FALSE)/1,0))</f>
        <v>0</v>
      </c>
      <c r="AQ82">
        <f t="shared" si="7"/>
        <v>1</v>
      </c>
      <c r="AS82" t="str">
        <f t="shared" si="8"/>
        <v>Nej</v>
      </c>
      <c r="AT82" t="str">
        <f>IF(AS82="ja",VLOOKUP($B82,Miljö!$B$1:$P$500,MATCH("Fossil andel i procent (%)",Miljö!$B$1:$P$1,0),FALSE)/100,"")</f>
        <v/>
      </c>
      <c r="AV82" t="str">
        <f t="shared" si="9"/>
        <v>Nej</v>
      </c>
      <c r="AW82" t="str">
        <f>IF(AV82="ja",VLOOKUP($B82,'Egen hetvattenprod'!$B$1:$AO$500,MATCH("Värmekälla till värmepumpar ()",'Egen hetvattenprod'!$B$1:$AO$1,0),FALSE),"")</f>
        <v/>
      </c>
      <c r="AY82" t="str">
        <f t="shared" si="10"/>
        <v>Nej</v>
      </c>
      <c r="AZ82" s="115" t="str">
        <f>IF($AY82="ja",(VLOOKUP($B82,'Egen hetvattenprod'!$B$1:$BX$550,MATCH(AZ$2,'Egen hetvattenprod'!$B$1:$BX$1,0),FALSE)+VLOOKUP($B82,Kraftvärmeprod!$B$1:$BX$550,MATCH(AZ$2,Kraftvärmeprod!$B$1:$BX$1,0),FALSE))/$AC82,"")</f>
        <v/>
      </c>
      <c r="BA82" s="115" t="str">
        <f>IF($AY82="ja",(VLOOKUP($B82,'Egen hetvattenprod'!$B$1:$BX$550,MATCH(BA$2,'Egen hetvattenprod'!$B$1:$BX$1,0),FALSE)+VLOOKUP($B82,Kraftvärmeprod!$B$1:$BX$550,MATCH(BA$2,Kraftvärmeprod!$B$1:$BX$1,0),FALSE))/$AC82,"")</f>
        <v/>
      </c>
      <c r="BB82" s="115" t="str">
        <f>IF($AY82="ja",(VLOOKUP($B82,'Egen hetvattenprod'!$B$1:$BX$550,MATCH(BB$2,'Egen hetvattenprod'!$B$1:$BX$1,0),FALSE)+VLOOKUP($B82,Kraftvärmeprod!$B$1:$BX$550,MATCH(BB$2,Kraftvärmeprod!$B$1:$BX$1,0),FALSE))/$AC82,"")</f>
        <v/>
      </c>
      <c r="BC82" s="115" t="str">
        <f>IF($AY82="ja",(VLOOKUP($B82,'Egen hetvattenprod'!$B$1:$BX$550,MATCH(BC$2,'Egen hetvattenprod'!$B$1:$BX$1,0),FALSE)+VLOOKUP($B82,Kraftvärmeprod!$B$1:$BX$550,MATCH(BC$2,Kraftvärmeprod!$B$1:$BX$1,0),FALSE))/$AC82,"")</f>
        <v/>
      </c>
      <c r="BD82" s="115" t="str">
        <f>IF($AY82="ja",(VLOOKUP($B82,'Egen hetvattenprod'!$B$1:$BX$550,MATCH(BD$2,'Egen hetvattenprod'!$B$1:$BX$1,0),FALSE)+VLOOKUP($B82,Kraftvärmeprod!$B$1:$BX$550,MATCH(BD$2,Kraftvärmeprod!$B$1:$BX$1,0),FALSE))/$AC82,"")</f>
        <v/>
      </c>
      <c r="BF82" t="str">
        <f t="shared" si="11"/>
        <v>Nej</v>
      </c>
      <c r="BG82" t="str">
        <f>IF($BF82="ja",VLOOKUP($B82,'Egen hetvattenprod'!$B$1:$BX$550,MATCH("Andelen klimatgaser med fossilt ursprung för avfall ()",'Egen hetvattenprod'!$B$1:$BX$1,0),FALSE),"")</f>
        <v/>
      </c>
      <c r="BH82" t="str">
        <f>IF($BF82="ja",VLOOKUP($B82,Kraftvärmeprod!$B$1:$BX$550,MATCH("Andelen klimatgaser med fossilt ursprung för avfall ()",Kraftvärmeprod!$B$1:$BX$1,0),FALSE),"")</f>
        <v/>
      </c>
      <c r="BI82" t="str">
        <f>IF($BF82="ja",VLOOKUP($B82,'Egen hetvattenprod'!$B$1:$BX$550,MATCH("Avfall (GWh)",'Egen hetvattenprod'!$B$1:$BX$1,0),FALSE),"")</f>
        <v/>
      </c>
      <c r="BJ82" t="str">
        <f>IF($BF82="ja",VLOOKUP($B82,'Slutlig allokering kvv'!$B$1:$BX$550,MATCH("Avfall (GWh)",'Slutlig allokering kvv'!$B$1:$BX$1,0),FALSE),"")</f>
        <v/>
      </c>
      <c r="BK82" t="str">
        <f>IF($BF82="ja",VLOOKUP($B82,'Köpt hetvatten'!$B$1:$BX$550,MATCH("Avfall i köpt hetvatten",'Köpt hetvatten'!$B$1:$BX$1,0),FALSE),"")</f>
        <v/>
      </c>
      <c r="BL82" t="str">
        <f>IF($BF82="ja",VLOOKUP($B82,'Egen hetvattenprod'!$B$1:$BX$550,MATCH("Värde enligt ovan. (%)",'Egen hetvattenprod'!$B$1:$BX$1,0),FALSE),"")</f>
        <v/>
      </c>
      <c r="BM82" t="str">
        <f>IF($BF82="ja",VLOOKUP($B82,Kraftvärmeprod!$B$1:$BX$550,MATCH("Värde enligt ovan. (%)",Kraftvärmeprod!$B$1:$BX$1,0),FALSE),"")</f>
        <v/>
      </c>
      <c r="BQ82" t="str">
        <f>IF($BF82="ja",VLOOKUP($B82,'Egen hetvattenprod'!$B$1:$BX$550,MATCH("Tillförd olja (fossil) vid avfallsförbränning (GWh)",'Egen hetvattenprod'!$B$1:$BX$1,0),FALSE),"")</f>
        <v/>
      </c>
      <c r="BR82" t="str">
        <f>IF($BF82="ja",VLOOKUP($B82,Kraftvärmeprod!$B$1:$BX$550,MATCH("Tillförd olja (fossil) vid avfallsförbränning (GWh)",Kraftvärmeprod!$B$1:$BX$1,0),FALSE),"")</f>
        <v/>
      </c>
    </row>
    <row r="83" spans="1:70">
      <c r="A83" t="s">
        <v>139</v>
      </c>
      <c r="B83" t="s">
        <v>140</v>
      </c>
      <c r="C83">
        <f>VLOOKUP($B83,'Tillförd energi'!$B$1:$AI$720,MATCH(C$2,'Tillförd energi'!$B$1:$AQ$1,0),FALSE)</f>
        <v>0</v>
      </c>
      <c r="D83">
        <f>VLOOKUP($B83,'Tillförd energi'!$B$1:$AI$720,MATCH(D$2,'Tillförd energi'!$B$1:$AQ$1,0),FALSE)</f>
        <v>3.36</v>
      </c>
      <c r="E83">
        <f>VLOOKUP($B83,'Tillförd energi'!$B$1:$AI$720,MATCH(E$2,'Tillförd energi'!$B$1:$AQ$1,0),FALSE)</f>
        <v>0</v>
      </c>
      <c r="F83">
        <f>VLOOKUP($B83,'Tillförd energi'!$B$1:$AI$720,MATCH(F$2,'Tillförd energi'!$B$1:$AQ$1,0),FALSE)</f>
        <v>0</v>
      </c>
      <c r="G83">
        <f>VLOOKUP($B83,'Tillförd energi'!$B$1:$AI$720,MATCH(G$2,'Tillförd energi'!$B$1:$AQ$1,0),FALSE)</f>
        <v>0</v>
      </c>
      <c r="H83">
        <f>VLOOKUP($B83,'Tillförd energi'!$B$1:$AI$720,MATCH(H$2,'Tillförd energi'!$B$1:$AQ$1,0),FALSE)</f>
        <v>0</v>
      </c>
      <c r="I83">
        <f>VLOOKUP($B83,'Tillförd energi'!$B$1:$AI$720,MATCH(I$2,'Tillförd energi'!$B$1:$AQ$1,0),FALSE)</f>
        <v>0</v>
      </c>
      <c r="J83">
        <f>VLOOKUP($B83,'Tillförd energi'!$B$1:$AI$720,MATCH(J$2,'Tillförd energi'!$B$1:$AQ$1,0),FALSE)</f>
        <v>0</v>
      </c>
      <c r="K83">
        <f>VLOOKUP($B83,'Tillförd energi'!$B$1:$AI$720,MATCH(K$2,'Tillförd energi'!$B$1:$AQ$1,0),FALSE)</f>
        <v>0</v>
      </c>
      <c r="L83">
        <f>VLOOKUP($B83,'Tillförd energi'!$B$1:$AI$720,MATCH(L$2,'Tillförd energi'!$B$1:$AQ$1,0),FALSE)</f>
        <v>0</v>
      </c>
      <c r="M83">
        <f>VLOOKUP($B83,'Tillförd energi'!$B$1:$AI$720,MATCH(M$2,'Tillförd energi'!$B$1:$AQ$1,0),FALSE)</f>
        <v>0</v>
      </c>
      <c r="N83">
        <f>VLOOKUP($B83,'Tillförd energi'!$B$1:$AI$720,MATCH(N$2,'Tillförd energi'!$B$1:$AQ$1,0),FALSE)</f>
        <v>9.1910000000000007</v>
      </c>
      <c r="O83">
        <f>VLOOKUP($B83,'Tillförd energi'!$B$1:$AI$720,MATCH(O$2,'Tillförd energi'!$B$1:$AQ$1,0),FALSE)</f>
        <v>0</v>
      </c>
      <c r="P83">
        <f>VLOOKUP($B83,'Tillförd energi'!$B$1:$AI$720,MATCH(P$2,'Tillförd energi'!$B$1:$AQ$1,0),FALSE)</f>
        <v>0</v>
      </c>
      <c r="Q83">
        <f>VLOOKUP($B83,'Tillförd energi'!$B$1:$AI$720,MATCH(Q$2,'Tillförd energi'!$B$1:$AQ$1,0),FALSE)</f>
        <v>0</v>
      </c>
      <c r="R83">
        <f>VLOOKUP($B83,'Tillförd energi'!$B$1:$AI$720,MATCH(R$2,'Tillförd energi'!$B$1:$AQ$1,0),FALSE)</f>
        <v>0</v>
      </c>
      <c r="S83">
        <f>VLOOKUP($B83,'Tillförd energi'!$B$1:$AI$720,MATCH(S$2,'Tillförd energi'!$B$1:$AQ$1,0),FALSE)</f>
        <v>0</v>
      </c>
      <c r="T83">
        <f>VLOOKUP($B83,'Tillförd energi'!$B$1:$AI$720,MATCH(T$2,'Tillförd energi'!$B$1:$AQ$1,0),FALSE)</f>
        <v>0</v>
      </c>
      <c r="U83">
        <f>VLOOKUP($B83,'Tillförd energi'!$B$1:$AI$720,MATCH(U$2,'Tillförd energi'!$B$1:$AQ$1,0),FALSE)</f>
        <v>0</v>
      </c>
      <c r="V83">
        <f>VLOOKUP($B83,'Tillförd energi'!$B$1:$AI$720,MATCH(V$2,'Tillförd energi'!$B$1:$AQ$1,0),FALSE)</f>
        <v>0</v>
      </c>
      <c r="W83">
        <f>VLOOKUP($B83,'Tillförd energi'!$B$1:$AI$720,MATCH(W$2,'Tillförd energi'!$B$1:$AQ$1,0),FALSE)</f>
        <v>0</v>
      </c>
      <c r="X83">
        <f>VLOOKUP($B83,'Tillförd energi'!$B$1:$AI$720,MATCH(X$2,'Tillförd energi'!$B$1:$AQ$1,0),FALSE)</f>
        <v>0</v>
      </c>
      <c r="Y83">
        <f>VLOOKUP($B83,'Tillförd energi'!$B$1:$AI$720,MATCH(Y$2,'Tillförd energi'!$B$1:$AQ$1,0),FALSE)</f>
        <v>0</v>
      </c>
      <c r="Z83">
        <f>VLOOKUP($B83,'Tillförd energi'!$B$1:$AI$720,MATCH(Z$2,'Tillförd energi'!$B$1:$AQ$1,0),FALSE)</f>
        <v>0</v>
      </c>
      <c r="AA83">
        <f>VLOOKUP($B83,'Tillförd energi'!$B$1:$AI$720,MATCH(AA$2,'Tillförd energi'!$B$1:$AQ$1,0),FALSE)</f>
        <v>0</v>
      </c>
      <c r="AB83">
        <f>VLOOKUP($B83,'Tillförd energi'!$B$1:$AI$720,MATCH(AB$2,'Tillförd energi'!$B$1:$AQ$1,0),FALSE)</f>
        <v>0</v>
      </c>
      <c r="AC83">
        <f>VLOOKUP($B83,'Tillförd energi'!$B$1:$AI$720,MATCH(AC$2,'Tillförd energi'!$B$1:$AQ$1,0),FALSE)</f>
        <v>0</v>
      </c>
      <c r="AD83">
        <f>VLOOKUP($B83,'Tillförd energi'!$B$1:$AI$720,MATCH(AD$2,'Tillförd energi'!$B$1:$AQ$1,0),FALSE)</f>
        <v>0</v>
      </c>
      <c r="AE83">
        <f>VLOOKUP($B83,'Tillförd energi'!$B$1:$AI$720,MATCH(AE$2,'Tillförd energi'!$B$1:$AQ$1,0),FALSE)</f>
        <v>0</v>
      </c>
      <c r="AF83">
        <f>VLOOKUP($B83,'Tillförd energi'!$B$1:$AI$720,MATCH(AF$2,'Tillförd energi'!$B$1:$AQ$1,0),FALSE)</f>
        <v>0.32090999999999997</v>
      </c>
      <c r="AG83">
        <f>IFERROR(VLOOKUP(B83,Miljö!$B$1:$AC$600,MATCH("Köpt mängd produktionsspecifik fjärrvärme:",Miljö!$B$1:$AC$1,0),FALSE)/1,0)</f>
        <v>0</v>
      </c>
      <c r="AI83">
        <f t="shared" si="6"/>
        <v>12.87191</v>
      </c>
      <c r="AJ83">
        <f>IF(ISERROR(1/VLOOKUP($B83,Leveranser!$B$1:$S$500,MATCH("såld värme (gwh)",Leveranser!$B$1:$S$1,0),FALSE)),"",VLOOKUP($B83,Leveranser!$B$1:$S$500,MATCH("såld värme (gwh)",Leveranser!$B$1:$S$1,0),FALSE))</f>
        <v>10.696999999999999</v>
      </c>
      <c r="AM83" t="str">
        <f>IF(B83&lt;&gt;"",IF(VLOOKUP($B83,Totalt!$B$1:$AQ$554,MATCH("Kvalitetsgranskad:",Totalt!$B$1:$AQ$1,0),FALSE)="ja",VLOOKUP($B83,Miljö!$B$1:$AG$479,MATCH(AM$2,Miljö!$B$1:$AK$1,0),FALSE),""),"")</f>
        <v>Ja</v>
      </c>
      <c r="AN83" t="str">
        <f>IF(AM83="ja",VLOOKUP($B83,Miljö!$B$1:$J$479,MATCH("Typ av ursprungsspecificerad el   (Om inget värde anges används Nordisk residualmix, se inforuta) ()",Miljö!$B$1:$J$1,0),FALSE),IF(AM83="nej","Nordisk residualel",""))</f>
        <v>'EPD-EL Miljöcertifierad vattenkraft'</v>
      </c>
      <c r="AO83">
        <f>IF(AM83="","",VLOOKUP($B83,Miljö!$B$1:$J$479,MATCH("Fossilandel för ursprungspecificerad el ()",Miljö!$B$1:$J$1,0),FALSE))</f>
        <v>0</v>
      </c>
      <c r="AP83">
        <f>IF(AM83="","",IFERROR(VLOOKUP($B83,Miljö!$B$1:$J$479,MATCH("Kärnkraftsandel för ursprungsspecificerad el ()",Miljö!$B$1:$J$1,0),FALSE)/1,0))</f>
        <v>0</v>
      </c>
      <c r="AQ83">
        <f t="shared" si="7"/>
        <v>1</v>
      </c>
      <c r="AS83" t="str">
        <f t="shared" si="8"/>
        <v>Nej</v>
      </c>
      <c r="AT83" t="str">
        <f>IF(AS83="ja",VLOOKUP($B83,Miljö!$B$1:$P$500,MATCH("Fossil andel i procent (%)",Miljö!$B$1:$P$1,0),FALSE)/100,"")</f>
        <v/>
      </c>
      <c r="AV83" t="str">
        <f t="shared" si="9"/>
        <v>Nej</v>
      </c>
      <c r="AW83" t="str">
        <f>IF(AV83="ja",VLOOKUP($B83,'Egen hetvattenprod'!$B$1:$AO$500,MATCH("Värmekälla till värmepumpar ()",'Egen hetvattenprod'!$B$1:$AO$1,0),FALSE),"")</f>
        <v/>
      </c>
      <c r="AY83" t="str">
        <f t="shared" si="10"/>
        <v>Nej</v>
      </c>
      <c r="AZ83" s="115" t="str">
        <f>IF($AY83="ja",(VLOOKUP($B83,'Egen hetvattenprod'!$B$1:$BX$550,MATCH(AZ$2,'Egen hetvattenprod'!$B$1:$BX$1,0),FALSE)+VLOOKUP($B83,Kraftvärmeprod!$B$1:$BX$550,MATCH(AZ$2,Kraftvärmeprod!$B$1:$BX$1,0),FALSE))/$AC83,"")</f>
        <v/>
      </c>
      <c r="BA83" s="115" t="str">
        <f>IF($AY83="ja",(VLOOKUP($B83,'Egen hetvattenprod'!$B$1:$BX$550,MATCH(BA$2,'Egen hetvattenprod'!$B$1:$BX$1,0),FALSE)+VLOOKUP($B83,Kraftvärmeprod!$B$1:$BX$550,MATCH(BA$2,Kraftvärmeprod!$B$1:$BX$1,0),FALSE))/$AC83,"")</f>
        <v/>
      </c>
      <c r="BB83" s="115" t="str">
        <f>IF($AY83="ja",(VLOOKUP($B83,'Egen hetvattenprod'!$B$1:$BX$550,MATCH(BB$2,'Egen hetvattenprod'!$B$1:$BX$1,0),FALSE)+VLOOKUP($B83,Kraftvärmeprod!$B$1:$BX$550,MATCH(BB$2,Kraftvärmeprod!$B$1:$BX$1,0),FALSE))/$AC83,"")</f>
        <v/>
      </c>
      <c r="BC83" s="115" t="str">
        <f>IF($AY83="ja",(VLOOKUP($B83,'Egen hetvattenprod'!$B$1:$BX$550,MATCH(BC$2,'Egen hetvattenprod'!$B$1:$BX$1,0),FALSE)+VLOOKUP($B83,Kraftvärmeprod!$B$1:$BX$550,MATCH(BC$2,Kraftvärmeprod!$B$1:$BX$1,0),FALSE))/$AC83,"")</f>
        <v/>
      </c>
      <c r="BD83" s="115" t="str">
        <f>IF($AY83="ja",(VLOOKUP($B83,'Egen hetvattenprod'!$B$1:$BX$550,MATCH(BD$2,'Egen hetvattenprod'!$B$1:$BX$1,0),FALSE)+VLOOKUP($B83,Kraftvärmeprod!$B$1:$BX$550,MATCH(BD$2,Kraftvärmeprod!$B$1:$BX$1,0),FALSE))/$AC83,"")</f>
        <v/>
      </c>
      <c r="BF83" t="str">
        <f t="shared" si="11"/>
        <v>Nej</v>
      </c>
      <c r="BG83" t="str">
        <f>IF($BF83="ja",VLOOKUP($B83,'Egen hetvattenprod'!$B$1:$BX$550,MATCH("Andelen klimatgaser med fossilt ursprung för avfall ()",'Egen hetvattenprod'!$B$1:$BX$1,0),FALSE),"")</f>
        <v/>
      </c>
      <c r="BH83" t="str">
        <f>IF($BF83="ja",VLOOKUP($B83,Kraftvärmeprod!$B$1:$BX$550,MATCH("Andelen klimatgaser med fossilt ursprung för avfall ()",Kraftvärmeprod!$B$1:$BX$1,0),FALSE),"")</f>
        <v/>
      </c>
      <c r="BI83" t="str">
        <f>IF($BF83="ja",VLOOKUP($B83,'Egen hetvattenprod'!$B$1:$BX$550,MATCH("Avfall (GWh)",'Egen hetvattenprod'!$B$1:$BX$1,0),FALSE),"")</f>
        <v/>
      </c>
      <c r="BJ83" t="str">
        <f>IF($BF83="ja",VLOOKUP($B83,'Slutlig allokering kvv'!$B$1:$BX$550,MATCH("Avfall (GWh)",'Slutlig allokering kvv'!$B$1:$BX$1,0),FALSE),"")</f>
        <v/>
      </c>
      <c r="BK83" t="str">
        <f>IF($BF83="ja",VLOOKUP($B83,'Köpt hetvatten'!$B$1:$BX$550,MATCH("Avfall i köpt hetvatten",'Köpt hetvatten'!$B$1:$BX$1,0),FALSE),"")</f>
        <v/>
      </c>
      <c r="BL83" t="str">
        <f>IF($BF83="ja",VLOOKUP($B83,'Egen hetvattenprod'!$B$1:$BX$550,MATCH("Värde enligt ovan. (%)",'Egen hetvattenprod'!$B$1:$BX$1,0),FALSE),"")</f>
        <v/>
      </c>
      <c r="BM83" t="str">
        <f>IF($BF83="ja",VLOOKUP($B83,Kraftvärmeprod!$B$1:$BX$550,MATCH("Värde enligt ovan. (%)",Kraftvärmeprod!$B$1:$BX$1,0),FALSE),"")</f>
        <v/>
      </c>
      <c r="BQ83" t="str">
        <f>IF($BF83="ja",VLOOKUP($B83,'Egen hetvattenprod'!$B$1:$BX$550,MATCH("Tillförd olja (fossil) vid avfallsförbränning (GWh)",'Egen hetvattenprod'!$B$1:$BX$1,0),FALSE),"")</f>
        <v/>
      </c>
      <c r="BR83" t="str">
        <f>IF($BF83="ja",VLOOKUP($B83,Kraftvärmeprod!$B$1:$BX$550,MATCH("Tillförd olja (fossil) vid avfallsförbränning (GWh)",Kraftvärmeprod!$B$1:$BX$1,0),FALSE),"")</f>
        <v/>
      </c>
    </row>
    <row r="84" spans="1:70">
      <c r="A84" t="s">
        <v>139</v>
      </c>
      <c r="B84" t="s">
        <v>141</v>
      </c>
      <c r="C84">
        <f>VLOOKUP($B84,'Tillförd energi'!$B$1:$AI$720,MATCH(C$2,'Tillförd energi'!$B$1:$AQ$1,0),FALSE)</f>
        <v>0</v>
      </c>
      <c r="D84">
        <f>VLOOKUP($B84,'Tillförd energi'!$B$1:$AI$720,MATCH(D$2,'Tillförd energi'!$B$1:$AQ$1,0),FALSE)</f>
        <v>0.19900000000000001</v>
      </c>
      <c r="E84">
        <f>VLOOKUP($B84,'Tillförd energi'!$B$1:$AI$720,MATCH(E$2,'Tillförd energi'!$B$1:$AQ$1,0),FALSE)</f>
        <v>0</v>
      </c>
      <c r="F84">
        <f>VLOOKUP($B84,'Tillförd energi'!$B$1:$AI$720,MATCH(F$2,'Tillförd energi'!$B$1:$AQ$1,0),FALSE)</f>
        <v>0</v>
      </c>
      <c r="G84">
        <f>VLOOKUP($B84,'Tillförd energi'!$B$1:$AI$720,MATCH(G$2,'Tillförd energi'!$B$1:$AQ$1,0),FALSE)</f>
        <v>0</v>
      </c>
      <c r="H84">
        <f>VLOOKUP($B84,'Tillförd energi'!$B$1:$AI$720,MATCH(H$2,'Tillförd energi'!$B$1:$AQ$1,0),FALSE)</f>
        <v>0</v>
      </c>
      <c r="I84">
        <f>VLOOKUP($B84,'Tillförd energi'!$B$1:$AI$720,MATCH(I$2,'Tillförd energi'!$B$1:$AQ$1,0),FALSE)</f>
        <v>0</v>
      </c>
      <c r="J84">
        <f>VLOOKUP($B84,'Tillförd energi'!$B$1:$AI$720,MATCH(J$2,'Tillförd energi'!$B$1:$AQ$1,0),FALSE)</f>
        <v>0</v>
      </c>
      <c r="K84">
        <f>VLOOKUP($B84,'Tillförd energi'!$B$1:$AI$720,MATCH(K$2,'Tillförd energi'!$B$1:$AQ$1,0),FALSE)</f>
        <v>0</v>
      </c>
      <c r="L84">
        <f>VLOOKUP($B84,'Tillförd energi'!$B$1:$AI$720,MATCH(L$2,'Tillförd energi'!$B$1:$AQ$1,0),FALSE)</f>
        <v>0</v>
      </c>
      <c r="M84">
        <f>VLOOKUP($B84,'Tillförd energi'!$B$1:$AI$720,MATCH(M$2,'Tillförd energi'!$B$1:$AQ$1,0),FALSE)</f>
        <v>0</v>
      </c>
      <c r="N84">
        <f>VLOOKUP($B84,'Tillförd energi'!$B$1:$AI$720,MATCH(N$2,'Tillförd energi'!$B$1:$AQ$1,0),FALSE)</f>
        <v>0</v>
      </c>
      <c r="O84">
        <f>VLOOKUP($B84,'Tillförd energi'!$B$1:$AI$720,MATCH(O$2,'Tillförd energi'!$B$1:$AQ$1,0),FALSE)</f>
        <v>0</v>
      </c>
      <c r="P84">
        <f>VLOOKUP($B84,'Tillförd energi'!$B$1:$AI$720,MATCH(P$2,'Tillförd energi'!$B$1:$AQ$1,0),FALSE)</f>
        <v>0</v>
      </c>
      <c r="Q84">
        <f>VLOOKUP($B84,'Tillförd energi'!$B$1:$AI$720,MATCH(Q$2,'Tillförd energi'!$B$1:$AQ$1,0),FALSE)</f>
        <v>0</v>
      </c>
      <c r="R84">
        <f>VLOOKUP($B84,'Tillförd energi'!$B$1:$AI$720,MATCH(R$2,'Tillförd energi'!$B$1:$AQ$1,0),FALSE)</f>
        <v>0</v>
      </c>
      <c r="S84">
        <f>VLOOKUP($B84,'Tillförd energi'!$B$1:$AI$720,MATCH(S$2,'Tillförd energi'!$B$1:$AQ$1,0),FALSE)</f>
        <v>0</v>
      </c>
      <c r="T84">
        <f>VLOOKUP($B84,'Tillförd energi'!$B$1:$AI$720,MATCH(T$2,'Tillförd energi'!$B$1:$AQ$1,0),FALSE)</f>
        <v>0</v>
      </c>
      <c r="U84">
        <f>VLOOKUP($B84,'Tillförd energi'!$B$1:$AI$720,MATCH(U$2,'Tillförd energi'!$B$1:$AQ$1,0),FALSE)</f>
        <v>0</v>
      </c>
      <c r="V84">
        <f>VLOOKUP($B84,'Tillförd energi'!$B$1:$AI$720,MATCH(V$2,'Tillförd energi'!$B$1:$AQ$1,0),FALSE)</f>
        <v>0</v>
      </c>
      <c r="W84">
        <f>VLOOKUP($B84,'Tillförd energi'!$B$1:$AI$720,MATCH(W$2,'Tillförd energi'!$B$1:$AQ$1,0),FALSE)</f>
        <v>0</v>
      </c>
      <c r="X84">
        <f>VLOOKUP($B84,'Tillförd energi'!$B$1:$AI$720,MATCH(X$2,'Tillförd energi'!$B$1:$AQ$1,0),FALSE)</f>
        <v>8.1682400000000008</v>
      </c>
      <c r="Y84">
        <f>VLOOKUP($B84,'Tillförd energi'!$B$1:$AI$720,MATCH(Y$2,'Tillförd energi'!$B$1:$AQ$1,0),FALSE)</f>
        <v>0</v>
      </c>
      <c r="Z84">
        <f>VLOOKUP($B84,'Tillförd energi'!$B$1:$AI$720,MATCH(Z$2,'Tillförd energi'!$B$1:$AQ$1,0),FALSE)</f>
        <v>0</v>
      </c>
      <c r="AA84">
        <f>VLOOKUP($B84,'Tillförd energi'!$B$1:$AI$720,MATCH(AA$2,'Tillförd energi'!$B$1:$AQ$1,0),FALSE)</f>
        <v>0</v>
      </c>
      <c r="AB84">
        <f>VLOOKUP($B84,'Tillförd energi'!$B$1:$AI$720,MATCH(AB$2,'Tillförd energi'!$B$1:$AQ$1,0),FALSE)</f>
        <v>0</v>
      </c>
      <c r="AC84">
        <f>VLOOKUP($B84,'Tillförd energi'!$B$1:$AI$720,MATCH(AC$2,'Tillförd energi'!$B$1:$AQ$1,0),FALSE)</f>
        <v>0</v>
      </c>
      <c r="AD84">
        <f>VLOOKUP($B84,'Tillförd energi'!$B$1:$AI$720,MATCH(AD$2,'Tillförd energi'!$B$1:$AQ$1,0),FALSE)</f>
        <v>0</v>
      </c>
      <c r="AE84">
        <f>VLOOKUP($B84,'Tillförd energi'!$B$1:$AI$720,MATCH(AE$2,'Tillförd energi'!$B$1:$AQ$1,0),FALSE)</f>
        <v>0</v>
      </c>
      <c r="AF84">
        <f>VLOOKUP($B84,'Tillförd energi'!$B$1:$AI$720,MATCH(AF$2,'Tillförd energi'!$B$1:$AQ$1,0),FALSE)</f>
        <v>0.19242000000000001</v>
      </c>
      <c r="AG84">
        <f>IFERROR(VLOOKUP(B84,Miljö!$B$1:$AC$600,MATCH("Köpt mängd produktionsspecifik fjärrvärme:",Miljö!$B$1:$AC$1,0),FALSE)/1,0)</f>
        <v>0</v>
      </c>
      <c r="AI84">
        <f t="shared" si="6"/>
        <v>8.5596600000000009</v>
      </c>
      <c r="AJ84">
        <f>IF(ISERROR(1/VLOOKUP($B84,Leveranser!$B$1:$S$500,MATCH("såld värme (gwh)",Leveranser!$B$1:$S$1,0),FALSE)),"",VLOOKUP($B84,Leveranser!$B$1:$S$500,MATCH("såld värme (gwh)",Leveranser!$B$1:$S$1,0),FALSE))</f>
        <v>6.4139999999999997</v>
      </c>
      <c r="AM84" t="str">
        <f>IF(B84&lt;&gt;"",IF(VLOOKUP($B84,Totalt!$B$1:$AQ$554,MATCH("Kvalitetsgranskad:",Totalt!$B$1:$AQ$1,0),FALSE)="ja",VLOOKUP($B84,Miljö!$B$1:$AG$479,MATCH(AM$2,Miljö!$B$1:$AK$1,0),FALSE),""),"")</f>
        <v>Ja</v>
      </c>
      <c r="AN84" t="str">
        <f>IF(AM84="ja",VLOOKUP($B84,Miljö!$B$1:$J$479,MATCH("Typ av ursprungsspecificerad el   (Om inget värde anges används Nordisk residualmix, se inforuta) ()",Miljö!$B$1:$J$1,0),FALSE),IF(AM84="nej","Nordisk residualel",""))</f>
        <v>'EPD-EL Miljöcertifierad Vattenkraft'</v>
      </c>
      <c r="AO84">
        <f>IF(AM84="","",VLOOKUP($B84,Miljö!$B$1:$J$479,MATCH("Fossilandel för ursprungspecificerad el ()",Miljö!$B$1:$J$1,0),FALSE))</f>
        <v>0</v>
      </c>
      <c r="AP84">
        <f>IF(AM84="","",IFERROR(VLOOKUP($B84,Miljö!$B$1:$J$479,MATCH("Kärnkraftsandel för ursprungsspecificerad el ()",Miljö!$B$1:$J$1,0),FALSE)/1,0))</f>
        <v>0</v>
      </c>
      <c r="AQ84">
        <f t="shared" si="7"/>
        <v>1</v>
      </c>
      <c r="AS84" t="str">
        <f t="shared" si="8"/>
        <v>Nej</v>
      </c>
      <c r="AT84" t="str">
        <f>IF(AS84="ja",VLOOKUP($B84,Miljö!$B$1:$P$500,MATCH("Fossil andel i procent (%)",Miljö!$B$1:$P$1,0),FALSE)/100,"")</f>
        <v/>
      </c>
      <c r="AV84" t="str">
        <f t="shared" si="9"/>
        <v>Nej</v>
      </c>
      <c r="AW84" t="str">
        <f>IF(AV84="ja",VLOOKUP($B84,'Egen hetvattenprod'!$B$1:$AO$500,MATCH("Värmekälla till värmepumpar ()",'Egen hetvattenprod'!$B$1:$AO$1,0),FALSE),"")</f>
        <v/>
      </c>
      <c r="AY84" t="str">
        <f t="shared" si="10"/>
        <v>Nej</v>
      </c>
      <c r="AZ84" s="115" t="str">
        <f>IF($AY84="ja",(VLOOKUP($B84,'Egen hetvattenprod'!$B$1:$BX$550,MATCH(AZ$2,'Egen hetvattenprod'!$B$1:$BX$1,0),FALSE)+VLOOKUP($B84,Kraftvärmeprod!$B$1:$BX$550,MATCH(AZ$2,Kraftvärmeprod!$B$1:$BX$1,0),FALSE))/$AC84,"")</f>
        <v/>
      </c>
      <c r="BA84" s="115" t="str">
        <f>IF($AY84="ja",(VLOOKUP($B84,'Egen hetvattenprod'!$B$1:$BX$550,MATCH(BA$2,'Egen hetvattenprod'!$B$1:$BX$1,0),FALSE)+VLOOKUP($B84,Kraftvärmeprod!$B$1:$BX$550,MATCH(BA$2,Kraftvärmeprod!$B$1:$BX$1,0),FALSE))/$AC84,"")</f>
        <v/>
      </c>
      <c r="BB84" s="115" t="str">
        <f>IF($AY84="ja",(VLOOKUP($B84,'Egen hetvattenprod'!$B$1:$BX$550,MATCH(BB$2,'Egen hetvattenprod'!$B$1:$BX$1,0),FALSE)+VLOOKUP($B84,Kraftvärmeprod!$B$1:$BX$550,MATCH(BB$2,Kraftvärmeprod!$B$1:$BX$1,0),FALSE))/$AC84,"")</f>
        <v/>
      </c>
      <c r="BC84" s="115" t="str">
        <f>IF($AY84="ja",(VLOOKUP($B84,'Egen hetvattenprod'!$B$1:$BX$550,MATCH(BC$2,'Egen hetvattenprod'!$B$1:$BX$1,0),FALSE)+VLOOKUP($B84,Kraftvärmeprod!$B$1:$BX$550,MATCH(BC$2,Kraftvärmeprod!$B$1:$BX$1,0),FALSE))/$AC84,"")</f>
        <v/>
      </c>
      <c r="BD84" s="115" t="str">
        <f>IF($AY84="ja",(VLOOKUP($B84,'Egen hetvattenprod'!$B$1:$BX$550,MATCH(BD$2,'Egen hetvattenprod'!$B$1:$BX$1,0),FALSE)+VLOOKUP($B84,Kraftvärmeprod!$B$1:$BX$550,MATCH(BD$2,Kraftvärmeprod!$B$1:$BX$1,0),FALSE))/$AC84,"")</f>
        <v/>
      </c>
      <c r="BF84" t="str">
        <f t="shared" si="11"/>
        <v>Nej</v>
      </c>
      <c r="BG84" t="str">
        <f>IF($BF84="ja",VLOOKUP($B84,'Egen hetvattenprod'!$B$1:$BX$550,MATCH("Andelen klimatgaser med fossilt ursprung för avfall ()",'Egen hetvattenprod'!$B$1:$BX$1,0),FALSE),"")</f>
        <v/>
      </c>
      <c r="BH84" t="str">
        <f>IF($BF84="ja",VLOOKUP($B84,Kraftvärmeprod!$B$1:$BX$550,MATCH("Andelen klimatgaser med fossilt ursprung för avfall ()",Kraftvärmeprod!$B$1:$BX$1,0),FALSE),"")</f>
        <v/>
      </c>
      <c r="BI84" t="str">
        <f>IF($BF84="ja",VLOOKUP($B84,'Egen hetvattenprod'!$B$1:$BX$550,MATCH("Avfall (GWh)",'Egen hetvattenprod'!$B$1:$BX$1,0),FALSE),"")</f>
        <v/>
      </c>
      <c r="BJ84" t="str">
        <f>IF($BF84="ja",VLOOKUP($B84,'Slutlig allokering kvv'!$B$1:$BX$550,MATCH("Avfall (GWh)",'Slutlig allokering kvv'!$B$1:$BX$1,0),FALSE),"")</f>
        <v/>
      </c>
      <c r="BK84" t="str">
        <f>IF($BF84="ja",VLOOKUP($B84,'Köpt hetvatten'!$B$1:$BX$550,MATCH("Avfall i köpt hetvatten",'Köpt hetvatten'!$B$1:$BX$1,0),FALSE),"")</f>
        <v/>
      </c>
      <c r="BL84" t="str">
        <f>IF($BF84="ja",VLOOKUP($B84,'Egen hetvattenprod'!$B$1:$BX$550,MATCH("Värde enligt ovan. (%)",'Egen hetvattenprod'!$B$1:$BX$1,0),FALSE),"")</f>
        <v/>
      </c>
      <c r="BM84" t="str">
        <f>IF($BF84="ja",VLOOKUP($B84,Kraftvärmeprod!$B$1:$BX$550,MATCH("Värde enligt ovan. (%)",Kraftvärmeprod!$B$1:$BX$1,0),FALSE),"")</f>
        <v/>
      </c>
      <c r="BQ84" t="str">
        <f>IF($BF84="ja",VLOOKUP($B84,'Egen hetvattenprod'!$B$1:$BX$550,MATCH("Tillförd olja (fossil) vid avfallsförbränning (GWh)",'Egen hetvattenprod'!$B$1:$BX$1,0),FALSE),"")</f>
        <v/>
      </c>
      <c r="BR84" t="str">
        <f>IF($BF84="ja",VLOOKUP($B84,Kraftvärmeprod!$B$1:$BX$550,MATCH("Tillförd olja (fossil) vid avfallsförbränning (GWh)",Kraftvärmeprod!$B$1:$BX$1,0),FALSE),"")</f>
        <v/>
      </c>
    </row>
    <row r="85" spans="1:70">
      <c r="A85" t="s">
        <v>139</v>
      </c>
      <c r="B85" t="s">
        <v>142</v>
      </c>
      <c r="C85">
        <f>VLOOKUP($B85,'Tillförd energi'!$B$1:$AI$720,MATCH(C$2,'Tillförd energi'!$B$1:$AQ$1,0),FALSE)</f>
        <v>0</v>
      </c>
      <c r="D85">
        <f>VLOOKUP($B85,'Tillförd energi'!$B$1:$AI$720,MATCH(D$2,'Tillförd energi'!$B$1:$AQ$1,0),FALSE)</f>
        <v>0.1</v>
      </c>
      <c r="E85">
        <f>VLOOKUP($B85,'Tillförd energi'!$B$1:$AI$720,MATCH(E$2,'Tillförd energi'!$B$1:$AQ$1,0),FALSE)</f>
        <v>0</v>
      </c>
      <c r="F85">
        <f>VLOOKUP($B85,'Tillförd energi'!$B$1:$AI$720,MATCH(F$2,'Tillförd energi'!$B$1:$AQ$1,0),FALSE)</f>
        <v>0</v>
      </c>
      <c r="G85">
        <f>VLOOKUP($B85,'Tillförd energi'!$B$1:$AI$720,MATCH(G$2,'Tillförd energi'!$B$1:$AQ$1,0),FALSE)</f>
        <v>0</v>
      </c>
      <c r="H85">
        <f>VLOOKUP($B85,'Tillförd energi'!$B$1:$AI$720,MATCH(H$2,'Tillförd energi'!$B$1:$AQ$1,0),FALSE)</f>
        <v>0</v>
      </c>
      <c r="I85">
        <f>VLOOKUP($B85,'Tillförd energi'!$B$1:$AI$720,MATCH(I$2,'Tillförd energi'!$B$1:$AQ$1,0),FALSE)</f>
        <v>0</v>
      </c>
      <c r="J85">
        <f>VLOOKUP($B85,'Tillförd energi'!$B$1:$AI$720,MATCH(J$2,'Tillförd energi'!$B$1:$AQ$1,0),FALSE)</f>
        <v>0</v>
      </c>
      <c r="K85">
        <f>VLOOKUP($B85,'Tillförd energi'!$B$1:$AI$720,MATCH(K$2,'Tillförd energi'!$B$1:$AQ$1,0),FALSE)</f>
        <v>0</v>
      </c>
      <c r="L85">
        <f>VLOOKUP($B85,'Tillförd energi'!$B$1:$AI$720,MATCH(L$2,'Tillförd energi'!$B$1:$AQ$1,0),FALSE)</f>
        <v>0</v>
      </c>
      <c r="M85">
        <f>VLOOKUP($B85,'Tillförd energi'!$B$1:$AI$720,MATCH(M$2,'Tillförd energi'!$B$1:$AQ$1,0),FALSE)</f>
        <v>0</v>
      </c>
      <c r="N85">
        <f>VLOOKUP($B85,'Tillförd energi'!$B$1:$AI$720,MATCH(N$2,'Tillförd energi'!$B$1:$AQ$1,0),FALSE)</f>
        <v>0</v>
      </c>
      <c r="O85">
        <f>VLOOKUP($B85,'Tillförd energi'!$B$1:$AI$720,MATCH(O$2,'Tillförd energi'!$B$1:$AQ$1,0),FALSE)</f>
        <v>0</v>
      </c>
      <c r="P85">
        <f>VLOOKUP($B85,'Tillförd energi'!$B$1:$AI$720,MATCH(P$2,'Tillförd energi'!$B$1:$AQ$1,0),FALSE)</f>
        <v>0</v>
      </c>
      <c r="Q85">
        <f>VLOOKUP($B85,'Tillförd energi'!$B$1:$AI$720,MATCH(Q$2,'Tillförd energi'!$B$1:$AQ$1,0),FALSE)</f>
        <v>0</v>
      </c>
      <c r="R85">
        <f>VLOOKUP($B85,'Tillförd energi'!$B$1:$AI$720,MATCH(R$2,'Tillförd energi'!$B$1:$AQ$1,0),FALSE)</f>
        <v>0</v>
      </c>
      <c r="S85">
        <f>VLOOKUP($B85,'Tillförd energi'!$B$1:$AI$720,MATCH(S$2,'Tillförd energi'!$B$1:$AQ$1,0),FALSE)</f>
        <v>0</v>
      </c>
      <c r="T85">
        <f>VLOOKUP($B85,'Tillförd energi'!$B$1:$AI$720,MATCH(T$2,'Tillförd energi'!$B$1:$AQ$1,0),FALSE)</f>
        <v>0</v>
      </c>
      <c r="U85">
        <f>VLOOKUP($B85,'Tillförd energi'!$B$1:$AI$720,MATCH(U$2,'Tillförd energi'!$B$1:$AQ$1,0),FALSE)</f>
        <v>0</v>
      </c>
      <c r="V85">
        <f>VLOOKUP($B85,'Tillförd energi'!$B$1:$AI$720,MATCH(V$2,'Tillförd energi'!$B$1:$AQ$1,0),FALSE)</f>
        <v>0</v>
      </c>
      <c r="W85">
        <f>VLOOKUP($B85,'Tillförd energi'!$B$1:$AI$720,MATCH(W$2,'Tillförd energi'!$B$1:$AQ$1,0),FALSE)</f>
        <v>7.9160000000000004</v>
      </c>
      <c r="X85">
        <f>VLOOKUP($B85,'Tillförd energi'!$B$1:$AI$720,MATCH(X$2,'Tillförd energi'!$B$1:$AQ$1,0),FALSE)</f>
        <v>0</v>
      </c>
      <c r="Y85">
        <f>VLOOKUP($B85,'Tillförd energi'!$B$1:$AI$720,MATCH(Y$2,'Tillförd energi'!$B$1:$AQ$1,0),FALSE)</f>
        <v>0</v>
      </c>
      <c r="Z85">
        <f>VLOOKUP($B85,'Tillförd energi'!$B$1:$AI$720,MATCH(Z$2,'Tillförd energi'!$B$1:$AQ$1,0),FALSE)</f>
        <v>0</v>
      </c>
      <c r="AA85">
        <f>VLOOKUP($B85,'Tillförd energi'!$B$1:$AI$720,MATCH(AA$2,'Tillförd energi'!$B$1:$AQ$1,0),FALSE)</f>
        <v>0</v>
      </c>
      <c r="AB85">
        <f>VLOOKUP($B85,'Tillförd energi'!$B$1:$AI$720,MATCH(AB$2,'Tillförd energi'!$B$1:$AQ$1,0),FALSE)</f>
        <v>0</v>
      </c>
      <c r="AC85">
        <f>VLOOKUP($B85,'Tillförd energi'!$B$1:$AI$720,MATCH(AC$2,'Tillförd energi'!$B$1:$AQ$1,0),FALSE)</f>
        <v>0</v>
      </c>
      <c r="AD85">
        <f>VLOOKUP($B85,'Tillförd energi'!$B$1:$AI$720,MATCH(AD$2,'Tillförd energi'!$B$1:$AQ$1,0),FALSE)</f>
        <v>12.486000000000001</v>
      </c>
      <c r="AE85">
        <f>VLOOKUP($B85,'Tillförd energi'!$B$1:$AI$720,MATCH(AE$2,'Tillförd energi'!$B$1:$AQ$1,0),FALSE)</f>
        <v>0</v>
      </c>
      <c r="AF85">
        <f>VLOOKUP($B85,'Tillförd energi'!$B$1:$AI$720,MATCH(AF$2,'Tillförd energi'!$B$1:$AQ$1,0),FALSE)</f>
        <v>0.42293999999999998</v>
      </c>
      <c r="AG85">
        <f>IFERROR(VLOOKUP(B85,Miljö!$B$1:$AC$600,MATCH("Köpt mängd produktionsspecifik fjärrvärme:",Miljö!$B$1:$AC$1,0),FALSE)/1,0)</f>
        <v>0</v>
      </c>
      <c r="AI85">
        <f t="shared" si="6"/>
        <v>20.924940000000003</v>
      </c>
      <c r="AJ85">
        <f>IF(ISERROR(1/VLOOKUP($B85,Leveranser!$B$1:$S$500,MATCH("såld värme (gwh)",Leveranser!$B$1:$S$1,0),FALSE)),"",VLOOKUP($B85,Leveranser!$B$1:$S$500,MATCH("såld värme (gwh)",Leveranser!$B$1:$S$1,0),FALSE))</f>
        <v>14.098000000000001</v>
      </c>
      <c r="AM85" t="str">
        <f>IF(B85&lt;&gt;"",IF(VLOOKUP($B85,Totalt!$B$1:$AQ$554,MATCH("Kvalitetsgranskad:",Totalt!$B$1:$AQ$1,0),FALSE)="ja",VLOOKUP($B85,Miljö!$B$1:$AG$479,MATCH(AM$2,Miljö!$B$1:$AK$1,0),FALSE),""),"")</f>
        <v>Ja</v>
      </c>
      <c r="AN85" t="str">
        <f>IF(AM85="ja",VLOOKUP($B85,Miljö!$B$1:$J$479,MATCH("Typ av ursprungsspecificerad el   (Om inget värde anges används Nordisk residualmix, se inforuta) ()",Miljö!$B$1:$J$1,0),FALSE),IF(AM85="nej","Nordisk residualel",""))</f>
        <v>'EPD-EL Miljöcertifierad Vattenkraft'</v>
      </c>
      <c r="AO85">
        <f>IF(AM85="","",VLOOKUP($B85,Miljö!$B$1:$J$479,MATCH("Fossilandel för ursprungspecificerad el ()",Miljö!$B$1:$J$1,0),FALSE))</f>
        <v>0</v>
      </c>
      <c r="AP85">
        <f>IF(AM85="","",IFERROR(VLOOKUP($B85,Miljö!$B$1:$J$479,MATCH("Kärnkraftsandel för ursprungsspecificerad el ()",Miljö!$B$1:$J$1,0),FALSE)/1,0))</f>
        <v>0</v>
      </c>
      <c r="AQ85">
        <f t="shared" si="7"/>
        <v>1</v>
      </c>
      <c r="AS85" t="str">
        <f t="shared" si="8"/>
        <v>Nej</v>
      </c>
      <c r="AT85" t="str">
        <f>IF(AS85="ja",VLOOKUP($B85,Miljö!$B$1:$P$500,MATCH("Fossil andel i procent (%)",Miljö!$B$1:$P$1,0),FALSE)/100,"")</f>
        <v/>
      </c>
      <c r="AV85" t="str">
        <f t="shared" si="9"/>
        <v>Nej</v>
      </c>
      <c r="AW85" t="str">
        <f>IF(AV85="ja",VLOOKUP($B85,'Egen hetvattenprod'!$B$1:$AO$500,MATCH("Värmekälla till värmepumpar ()",'Egen hetvattenprod'!$B$1:$AO$1,0),FALSE),"")</f>
        <v/>
      </c>
      <c r="AY85" t="str">
        <f t="shared" si="10"/>
        <v>Nej</v>
      </c>
      <c r="AZ85" s="115" t="str">
        <f>IF($AY85="ja",(VLOOKUP($B85,'Egen hetvattenprod'!$B$1:$BX$550,MATCH(AZ$2,'Egen hetvattenprod'!$B$1:$BX$1,0),FALSE)+VLOOKUP($B85,Kraftvärmeprod!$B$1:$BX$550,MATCH(AZ$2,Kraftvärmeprod!$B$1:$BX$1,0),FALSE))/$AC85,"")</f>
        <v/>
      </c>
      <c r="BA85" s="115" t="str">
        <f>IF($AY85="ja",(VLOOKUP($B85,'Egen hetvattenprod'!$B$1:$BX$550,MATCH(BA$2,'Egen hetvattenprod'!$B$1:$BX$1,0),FALSE)+VLOOKUP($B85,Kraftvärmeprod!$B$1:$BX$550,MATCH(BA$2,Kraftvärmeprod!$B$1:$BX$1,0),FALSE))/$AC85,"")</f>
        <v/>
      </c>
      <c r="BB85" s="115" t="str">
        <f>IF($AY85="ja",(VLOOKUP($B85,'Egen hetvattenprod'!$B$1:$BX$550,MATCH(BB$2,'Egen hetvattenprod'!$B$1:$BX$1,0),FALSE)+VLOOKUP($B85,Kraftvärmeprod!$B$1:$BX$550,MATCH(BB$2,Kraftvärmeprod!$B$1:$BX$1,0),FALSE))/$AC85,"")</f>
        <v/>
      </c>
      <c r="BC85" s="115" t="str">
        <f>IF($AY85="ja",(VLOOKUP($B85,'Egen hetvattenprod'!$B$1:$BX$550,MATCH(BC$2,'Egen hetvattenprod'!$B$1:$BX$1,0),FALSE)+VLOOKUP($B85,Kraftvärmeprod!$B$1:$BX$550,MATCH(BC$2,Kraftvärmeprod!$B$1:$BX$1,0),FALSE))/$AC85,"")</f>
        <v/>
      </c>
      <c r="BD85" s="115" t="str">
        <f>IF($AY85="ja",(VLOOKUP($B85,'Egen hetvattenprod'!$B$1:$BX$550,MATCH(BD$2,'Egen hetvattenprod'!$B$1:$BX$1,0),FALSE)+VLOOKUP($B85,Kraftvärmeprod!$B$1:$BX$550,MATCH(BD$2,Kraftvärmeprod!$B$1:$BX$1,0),FALSE))/$AC85,"")</f>
        <v/>
      </c>
      <c r="BF85" t="str">
        <f t="shared" si="11"/>
        <v>Nej</v>
      </c>
      <c r="BG85" t="str">
        <f>IF($BF85="ja",VLOOKUP($B85,'Egen hetvattenprod'!$B$1:$BX$550,MATCH("Andelen klimatgaser med fossilt ursprung för avfall ()",'Egen hetvattenprod'!$B$1:$BX$1,0),FALSE),"")</f>
        <v/>
      </c>
      <c r="BH85" t="str">
        <f>IF($BF85="ja",VLOOKUP($B85,Kraftvärmeprod!$B$1:$BX$550,MATCH("Andelen klimatgaser med fossilt ursprung för avfall ()",Kraftvärmeprod!$B$1:$BX$1,0),FALSE),"")</f>
        <v/>
      </c>
      <c r="BI85" t="str">
        <f>IF($BF85="ja",VLOOKUP($B85,'Egen hetvattenprod'!$B$1:$BX$550,MATCH("Avfall (GWh)",'Egen hetvattenprod'!$B$1:$BX$1,0),FALSE),"")</f>
        <v/>
      </c>
      <c r="BJ85" t="str">
        <f>IF($BF85="ja",VLOOKUP($B85,'Slutlig allokering kvv'!$B$1:$BX$550,MATCH("Avfall (GWh)",'Slutlig allokering kvv'!$B$1:$BX$1,0),FALSE),"")</f>
        <v/>
      </c>
      <c r="BK85" t="str">
        <f>IF($BF85="ja",VLOOKUP($B85,'Köpt hetvatten'!$B$1:$BX$550,MATCH("Avfall i köpt hetvatten",'Köpt hetvatten'!$B$1:$BX$1,0),FALSE),"")</f>
        <v/>
      </c>
      <c r="BL85" t="str">
        <f>IF($BF85="ja",VLOOKUP($B85,'Egen hetvattenprod'!$B$1:$BX$550,MATCH("Värde enligt ovan. (%)",'Egen hetvattenprod'!$B$1:$BX$1,0),FALSE),"")</f>
        <v/>
      </c>
      <c r="BM85" t="str">
        <f>IF($BF85="ja",VLOOKUP($B85,Kraftvärmeprod!$B$1:$BX$550,MATCH("Värde enligt ovan. (%)",Kraftvärmeprod!$B$1:$BX$1,0),FALSE),"")</f>
        <v/>
      </c>
      <c r="BQ85" t="str">
        <f>IF($BF85="ja",VLOOKUP($B85,'Egen hetvattenprod'!$B$1:$BX$550,MATCH("Tillförd olja (fossil) vid avfallsförbränning (GWh)",'Egen hetvattenprod'!$B$1:$BX$1,0),FALSE),"")</f>
        <v/>
      </c>
      <c r="BR85" t="str">
        <f>IF($BF85="ja",VLOOKUP($B85,Kraftvärmeprod!$B$1:$BX$550,MATCH("Tillförd olja (fossil) vid avfallsförbränning (GWh)",Kraftvärmeprod!$B$1:$BX$1,0),FALSE),"")</f>
        <v/>
      </c>
    </row>
    <row r="86" spans="1:70">
      <c r="A86" t="s">
        <v>139</v>
      </c>
      <c r="B86" t="s">
        <v>143</v>
      </c>
      <c r="C86">
        <f>VLOOKUP($B86,'Tillförd energi'!$B$1:$AI$720,MATCH(C$2,'Tillförd energi'!$B$1:$AQ$1,0),FALSE)</f>
        <v>0</v>
      </c>
      <c r="D86">
        <f>VLOOKUP($B86,'Tillförd energi'!$B$1:$AI$720,MATCH(D$2,'Tillförd energi'!$B$1:$AQ$1,0),FALSE)</f>
        <v>2.8000000000000001E-2</v>
      </c>
      <c r="E86">
        <f>VLOOKUP($B86,'Tillförd energi'!$B$1:$AI$720,MATCH(E$2,'Tillförd energi'!$B$1:$AQ$1,0),FALSE)</f>
        <v>0</v>
      </c>
      <c r="F86">
        <f>VLOOKUP($B86,'Tillförd energi'!$B$1:$AI$720,MATCH(F$2,'Tillförd energi'!$B$1:$AQ$1,0),FALSE)</f>
        <v>0</v>
      </c>
      <c r="G86">
        <f>VLOOKUP($B86,'Tillförd energi'!$B$1:$AI$720,MATCH(G$2,'Tillförd energi'!$B$1:$AQ$1,0),FALSE)</f>
        <v>0</v>
      </c>
      <c r="H86">
        <f>VLOOKUP($B86,'Tillförd energi'!$B$1:$AI$720,MATCH(H$2,'Tillförd energi'!$B$1:$AQ$1,0),FALSE)</f>
        <v>0</v>
      </c>
      <c r="I86">
        <f>VLOOKUP($B86,'Tillförd energi'!$B$1:$AI$720,MATCH(I$2,'Tillförd energi'!$B$1:$AQ$1,0),FALSE)</f>
        <v>0</v>
      </c>
      <c r="J86">
        <f>VLOOKUP($B86,'Tillförd energi'!$B$1:$AI$720,MATCH(J$2,'Tillförd energi'!$B$1:$AQ$1,0),FALSE)</f>
        <v>0.91600000000000004</v>
      </c>
      <c r="K86">
        <f>VLOOKUP($B86,'Tillförd energi'!$B$1:$AI$720,MATCH(K$2,'Tillförd energi'!$B$1:$AQ$1,0),FALSE)</f>
        <v>0</v>
      </c>
      <c r="L86">
        <f>VLOOKUP($B86,'Tillförd energi'!$B$1:$AI$720,MATCH(L$2,'Tillförd energi'!$B$1:$AQ$1,0),FALSE)</f>
        <v>0</v>
      </c>
      <c r="M86">
        <f>VLOOKUP($B86,'Tillförd energi'!$B$1:$AI$720,MATCH(M$2,'Tillförd energi'!$B$1:$AQ$1,0),FALSE)</f>
        <v>49.996000000000002</v>
      </c>
      <c r="N86">
        <f>VLOOKUP($B86,'Tillförd energi'!$B$1:$AI$720,MATCH(N$2,'Tillförd energi'!$B$1:$AQ$1,0),FALSE)</f>
        <v>91.757000000000005</v>
      </c>
      <c r="O86">
        <f>VLOOKUP($B86,'Tillförd energi'!$B$1:$AI$720,MATCH(O$2,'Tillförd energi'!$B$1:$AQ$1,0),FALSE)</f>
        <v>0</v>
      </c>
      <c r="P86">
        <f>VLOOKUP($B86,'Tillförd energi'!$B$1:$AI$720,MATCH(P$2,'Tillförd energi'!$B$1:$AQ$1,0),FALSE)</f>
        <v>6.9720000000000004</v>
      </c>
      <c r="Q86">
        <f>VLOOKUP($B86,'Tillförd energi'!$B$1:$AI$720,MATCH(Q$2,'Tillförd energi'!$B$1:$AQ$1,0),FALSE)</f>
        <v>0</v>
      </c>
      <c r="R86">
        <f>VLOOKUP($B86,'Tillförd energi'!$B$1:$AI$720,MATCH(R$2,'Tillförd energi'!$B$1:$AQ$1,0),FALSE)</f>
        <v>0</v>
      </c>
      <c r="S86">
        <f>VLOOKUP($B86,'Tillförd energi'!$B$1:$AI$720,MATCH(S$2,'Tillförd energi'!$B$1:$AQ$1,0),FALSE)</f>
        <v>0</v>
      </c>
      <c r="T86">
        <f>VLOOKUP($B86,'Tillförd energi'!$B$1:$AI$720,MATCH(T$2,'Tillförd energi'!$B$1:$AQ$1,0),FALSE)</f>
        <v>0</v>
      </c>
      <c r="U86">
        <f>VLOOKUP($B86,'Tillförd energi'!$B$1:$AI$720,MATCH(U$2,'Tillförd energi'!$B$1:$AQ$1,0),FALSE)</f>
        <v>0</v>
      </c>
      <c r="V86">
        <f>VLOOKUP($B86,'Tillförd energi'!$B$1:$AI$720,MATCH(V$2,'Tillförd energi'!$B$1:$AQ$1,0),FALSE)</f>
        <v>0</v>
      </c>
      <c r="W86">
        <f>VLOOKUP($B86,'Tillförd energi'!$B$1:$AI$720,MATCH(W$2,'Tillförd energi'!$B$1:$AQ$1,0),FALSE)</f>
        <v>0.123</v>
      </c>
      <c r="X86">
        <f>VLOOKUP($B86,'Tillförd energi'!$B$1:$AI$720,MATCH(X$2,'Tillförd energi'!$B$1:$AQ$1,0),FALSE)</f>
        <v>0</v>
      </c>
      <c r="Y86">
        <f>VLOOKUP($B86,'Tillförd energi'!$B$1:$AI$720,MATCH(Y$2,'Tillförd energi'!$B$1:$AQ$1,0),FALSE)</f>
        <v>0</v>
      </c>
      <c r="Z86">
        <f>VLOOKUP($B86,'Tillförd energi'!$B$1:$AI$720,MATCH(Z$2,'Tillförd energi'!$B$1:$AQ$1,0),FALSE)</f>
        <v>3.9E-2</v>
      </c>
      <c r="AA86">
        <f>VLOOKUP($B86,'Tillförd energi'!$B$1:$AI$720,MATCH(AA$2,'Tillförd energi'!$B$1:$AQ$1,0),FALSE)</f>
        <v>10.487</v>
      </c>
      <c r="AB86">
        <f>VLOOKUP($B86,'Tillförd energi'!$B$1:$AI$720,MATCH(AB$2,'Tillförd energi'!$B$1:$AQ$1,0),FALSE)</f>
        <v>16.736000000000001</v>
      </c>
      <c r="AC86">
        <f>VLOOKUP($B86,'Tillförd energi'!$B$1:$AI$720,MATCH(AC$2,'Tillförd energi'!$B$1:$AQ$1,0),FALSE)</f>
        <v>25.628</v>
      </c>
      <c r="AD86">
        <f>VLOOKUP($B86,'Tillförd energi'!$B$1:$AI$720,MATCH(AD$2,'Tillförd energi'!$B$1:$AQ$1,0),FALSE)</f>
        <v>0</v>
      </c>
      <c r="AE86">
        <f>VLOOKUP($B86,'Tillförd energi'!$B$1:$AI$720,MATCH(AE$2,'Tillförd energi'!$B$1:$AQ$1,0),FALSE)</f>
        <v>0</v>
      </c>
      <c r="AF86">
        <f>VLOOKUP($B86,'Tillförd energi'!$B$1:$AI$720,MATCH(AF$2,'Tillförd energi'!$B$1:$AQ$1,0),FALSE)</f>
        <v>4.6706099999999999</v>
      </c>
      <c r="AG86">
        <f>IFERROR(VLOOKUP(B86,Miljö!$B$1:$AC$600,MATCH("Köpt mängd produktionsspecifik fjärrvärme:",Miljö!$B$1:$AC$1,0),FALSE)/1,0)</f>
        <v>0</v>
      </c>
      <c r="AI86">
        <f t="shared" si="6"/>
        <v>207.35260999999997</v>
      </c>
      <c r="AJ86">
        <f>IF(ISERROR(1/VLOOKUP($B86,Leveranser!$B$1:$S$500,MATCH("såld värme (gwh)",Leveranser!$B$1:$S$1,0),FALSE)),"",VLOOKUP($B86,Leveranser!$B$1:$S$500,MATCH("såld värme (gwh)",Leveranser!$B$1:$S$1,0),FALSE))</f>
        <v>155.68700000000001</v>
      </c>
      <c r="AM86" t="str">
        <f>IF(B86&lt;&gt;"",IF(VLOOKUP($B86,Totalt!$B$1:$AQ$554,MATCH("Kvalitetsgranskad:",Totalt!$B$1:$AQ$1,0),FALSE)="ja",VLOOKUP($B86,Miljö!$B$1:$AG$479,MATCH(AM$2,Miljö!$B$1:$AK$1,0),FALSE),""),"")</f>
        <v>Ja</v>
      </c>
      <c r="AN86" t="str">
        <f>IF(AM86="ja",VLOOKUP($B86,Miljö!$B$1:$J$479,MATCH("Typ av ursprungsspecificerad el   (Om inget värde anges används Nordisk residualmix, se inforuta) ()",Miljö!$B$1:$J$1,0),FALSE),IF(AM86="nej","Nordisk residualel",""))</f>
        <v>'EPD-EL Miljöcertifierad Vattenkraft'</v>
      </c>
      <c r="AO86">
        <f>IF(AM86="","",VLOOKUP($B86,Miljö!$B$1:$J$479,MATCH("Fossilandel för ursprungspecificerad el ()",Miljö!$B$1:$J$1,0),FALSE))</f>
        <v>0</v>
      </c>
      <c r="AP86">
        <f>IF(AM86="","",IFERROR(VLOOKUP($B86,Miljö!$B$1:$J$479,MATCH("Kärnkraftsandel för ursprungsspecificerad el ()",Miljö!$B$1:$J$1,0),FALSE)/1,0))</f>
        <v>0</v>
      </c>
      <c r="AQ86">
        <f t="shared" si="7"/>
        <v>1</v>
      </c>
      <c r="AS86" t="str">
        <f t="shared" si="8"/>
        <v>Nej</v>
      </c>
      <c r="AT86" t="str">
        <f>IF(AS86="ja",VLOOKUP($B86,Miljö!$B$1:$P$500,MATCH("Fossil andel i procent (%)",Miljö!$B$1:$P$1,0),FALSE)/100,"")</f>
        <v/>
      </c>
      <c r="AV86" t="str">
        <f t="shared" si="9"/>
        <v>Ja</v>
      </c>
      <c r="AW86" t="str">
        <f>IF(AV86="ja",VLOOKUP($B86,'Egen hetvattenprod'!$B$1:$AO$500,MATCH("Värmekälla till värmepumpar ()",'Egen hetvattenprod'!$B$1:$AO$1,0),FALSE),"")</f>
        <v>Sjövatten</v>
      </c>
      <c r="AY86" t="str">
        <f t="shared" si="10"/>
        <v>Ja</v>
      </c>
      <c r="AZ86" s="115">
        <f>IF($AY86="ja",(VLOOKUP($B86,'Egen hetvattenprod'!$B$1:$BX$550,MATCH(AZ$2,'Egen hetvattenprod'!$B$1:$BX$1,0),FALSE)+VLOOKUP($B86,Kraftvärmeprod!$B$1:$BX$550,MATCH(AZ$2,Kraftvärmeprod!$B$1:$BX$1,0),FALSE))/$AC86,"")</f>
        <v>1</v>
      </c>
      <c r="BA86" s="115">
        <f>IF($AY86="ja",(VLOOKUP($B86,'Egen hetvattenprod'!$B$1:$BX$550,MATCH(BA$2,'Egen hetvattenprod'!$B$1:$BX$1,0),FALSE)+VLOOKUP($B86,Kraftvärmeprod!$B$1:$BX$550,MATCH(BA$2,Kraftvärmeprod!$B$1:$BX$1,0),FALSE))/$AC86,"")</f>
        <v>0</v>
      </c>
      <c r="BB86" s="115">
        <f>IF($AY86="ja",(VLOOKUP($B86,'Egen hetvattenprod'!$B$1:$BX$550,MATCH(BB$2,'Egen hetvattenprod'!$B$1:$BX$1,0),FALSE)+VLOOKUP($B86,Kraftvärmeprod!$B$1:$BX$550,MATCH(BB$2,Kraftvärmeprod!$B$1:$BX$1,0),FALSE))/$AC86,"")</f>
        <v>0</v>
      </c>
      <c r="BC86" s="115">
        <f>IF($AY86="ja",(VLOOKUP($B86,'Egen hetvattenprod'!$B$1:$BX$550,MATCH(BC$2,'Egen hetvattenprod'!$B$1:$BX$1,0),FALSE)+VLOOKUP($B86,Kraftvärmeprod!$B$1:$BX$550,MATCH(BC$2,Kraftvärmeprod!$B$1:$BX$1,0),FALSE))/$AC86,"")</f>
        <v>0</v>
      </c>
      <c r="BD86" s="115">
        <f>IF($AY86="ja",(VLOOKUP($B86,'Egen hetvattenprod'!$B$1:$BX$550,MATCH(BD$2,'Egen hetvattenprod'!$B$1:$BX$1,0),FALSE)+VLOOKUP($B86,Kraftvärmeprod!$B$1:$BX$550,MATCH(BD$2,Kraftvärmeprod!$B$1:$BX$1,0),FALSE))/$AC86,"")</f>
        <v>0</v>
      </c>
      <c r="BF86" t="str">
        <f t="shared" si="11"/>
        <v>Nej</v>
      </c>
      <c r="BG86" t="str">
        <f>IF($BF86="ja",VLOOKUP($B86,'Egen hetvattenprod'!$B$1:$BX$550,MATCH("Andelen klimatgaser med fossilt ursprung för avfall ()",'Egen hetvattenprod'!$B$1:$BX$1,0),FALSE),"")</f>
        <v/>
      </c>
      <c r="BH86" t="str">
        <f>IF($BF86="ja",VLOOKUP($B86,Kraftvärmeprod!$B$1:$BX$550,MATCH("Andelen klimatgaser med fossilt ursprung för avfall ()",Kraftvärmeprod!$B$1:$BX$1,0),FALSE),"")</f>
        <v/>
      </c>
      <c r="BI86" t="str">
        <f>IF($BF86="ja",VLOOKUP($B86,'Egen hetvattenprod'!$B$1:$BX$550,MATCH("Avfall (GWh)",'Egen hetvattenprod'!$B$1:$BX$1,0),FALSE),"")</f>
        <v/>
      </c>
      <c r="BJ86" t="str">
        <f>IF($BF86="ja",VLOOKUP($B86,'Slutlig allokering kvv'!$B$1:$BX$550,MATCH("Avfall (GWh)",'Slutlig allokering kvv'!$B$1:$BX$1,0),FALSE),"")</f>
        <v/>
      </c>
      <c r="BK86" t="str">
        <f>IF($BF86="ja",VLOOKUP($B86,'Köpt hetvatten'!$B$1:$BX$550,MATCH("Avfall i köpt hetvatten",'Köpt hetvatten'!$B$1:$BX$1,0),FALSE),"")</f>
        <v/>
      </c>
      <c r="BL86" t="str">
        <f>IF($BF86="ja",VLOOKUP($B86,'Egen hetvattenprod'!$B$1:$BX$550,MATCH("Värde enligt ovan. (%)",'Egen hetvattenprod'!$B$1:$BX$1,0),FALSE),"")</f>
        <v/>
      </c>
      <c r="BM86" t="str">
        <f>IF($BF86="ja",VLOOKUP($B86,Kraftvärmeprod!$B$1:$BX$550,MATCH("Värde enligt ovan. (%)",Kraftvärmeprod!$B$1:$BX$1,0),FALSE),"")</f>
        <v/>
      </c>
      <c r="BQ86" t="str">
        <f>IF($BF86="ja",VLOOKUP($B86,'Egen hetvattenprod'!$B$1:$BX$550,MATCH("Tillförd olja (fossil) vid avfallsförbränning (GWh)",'Egen hetvattenprod'!$B$1:$BX$1,0),FALSE),"")</f>
        <v/>
      </c>
      <c r="BR86" t="str">
        <f>IF($BF86="ja",VLOOKUP($B86,Kraftvärmeprod!$B$1:$BX$550,MATCH("Tillförd olja (fossil) vid avfallsförbränning (GWh)",Kraftvärmeprod!$B$1:$BX$1,0),FALSE),"")</f>
        <v/>
      </c>
    </row>
    <row r="87" spans="1:70">
      <c r="A87" t="s">
        <v>144</v>
      </c>
      <c r="B87" t="s">
        <v>145</v>
      </c>
      <c r="C87">
        <f>VLOOKUP($B87,'Tillförd energi'!$B$1:$AI$720,MATCH(C$2,'Tillförd energi'!$B$1:$AQ$1,0),FALSE)</f>
        <v>0</v>
      </c>
      <c r="D87">
        <f>VLOOKUP($B87,'Tillförd energi'!$B$1:$AI$720,MATCH(D$2,'Tillförd energi'!$B$1:$AQ$1,0),FALSE)</f>
        <v>1.5</v>
      </c>
      <c r="E87">
        <f>VLOOKUP($B87,'Tillförd energi'!$B$1:$AI$720,MATCH(E$2,'Tillförd energi'!$B$1:$AQ$1,0),FALSE)</f>
        <v>0</v>
      </c>
      <c r="F87">
        <f>VLOOKUP($B87,'Tillförd energi'!$B$1:$AI$720,MATCH(F$2,'Tillförd energi'!$B$1:$AQ$1,0),FALSE)</f>
        <v>0</v>
      </c>
      <c r="G87">
        <f>VLOOKUP($B87,'Tillförd energi'!$B$1:$AI$720,MATCH(G$2,'Tillförd energi'!$B$1:$AQ$1,0),FALSE)</f>
        <v>0</v>
      </c>
      <c r="H87">
        <f>VLOOKUP($B87,'Tillförd energi'!$B$1:$AI$720,MATCH(H$2,'Tillförd energi'!$B$1:$AQ$1,0),FALSE)</f>
        <v>0</v>
      </c>
      <c r="I87">
        <f>VLOOKUP($B87,'Tillförd energi'!$B$1:$AI$720,MATCH(I$2,'Tillförd energi'!$B$1:$AQ$1,0),FALSE)</f>
        <v>0</v>
      </c>
      <c r="J87">
        <f>VLOOKUP($B87,'Tillförd energi'!$B$1:$AI$720,MATCH(J$2,'Tillförd energi'!$B$1:$AQ$1,0),FALSE)</f>
        <v>0</v>
      </c>
      <c r="K87">
        <f>VLOOKUP($B87,'Tillförd energi'!$B$1:$AI$720,MATCH(K$2,'Tillförd energi'!$B$1:$AQ$1,0),FALSE)</f>
        <v>0</v>
      </c>
      <c r="L87">
        <f>VLOOKUP($B87,'Tillförd energi'!$B$1:$AI$720,MATCH(L$2,'Tillförd energi'!$B$1:$AQ$1,0),FALSE)</f>
        <v>0</v>
      </c>
      <c r="M87">
        <f>VLOOKUP($B87,'Tillförd energi'!$B$1:$AI$720,MATCH(M$2,'Tillförd energi'!$B$1:$AQ$1,0),FALSE)</f>
        <v>4.4021699999999999</v>
      </c>
      <c r="N87">
        <f>VLOOKUP($B87,'Tillförd energi'!$B$1:$AI$720,MATCH(N$2,'Tillförd energi'!$B$1:$AQ$1,0),FALSE)</f>
        <v>0</v>
      </c>
      <c r="O87">
        <f>VLOOKUP($B87,'Tillförd energi'!$B$1:$AI$720,MATCH(O$2,'Tillförd energi'!$B$1:$AQ$1,0),FALSE)</f>
        <v>43.141199999999998</v>
      </c>
      <c r="P87">
        <f>VLOOKUP($B87,'Tillförd energi'!$B$1:$AI$720,MATCH(P$2,'Tillförd energi'!$B$1:$AQ$1,0),FALSE)</f>
        <v>44.902099999999997</v>
      </c>
      <c r="Q87">
        <f>VLOOKUP($B87,'Tillförd energi'!$B$1:$AI$720,MATCH(Q$2,'Tillförd energi'!$B$1:$AQ$1,0),FALSE)</f>
        <v>0</v>
      </c>
      <c r="R87">
        <f>VLOOKUP($B87,'Tillförd energi'!$B$1:$AI$720,MATCH(R$2,'Tillförd energi'!$B$1:$AQ$1,0),FALSE)</f>
        <v>1.3</v>
      </c>
      <c r="S87">
        <f>VLOOKUP($B87,'Tillförd energi'!$B$1:$AI$720,MATCH(S$2,'Tillförd energi'!$B$1:$AQ$1,0),FALSE)</f>
        <v>0</v>
      </c>
      <c r="T87">
        <f>VLOOKUP($B87,'Tillförd energi'!$B$1:$AI$720,MATCH(T$2,'Tillförd energi'!$B$1:$AQ$1,0),FALSE)</f>
        <v>0</v>
      </c>
      <c r="U87">
        <f>VLOOKUP($B87,'Tillförd energi'!$B$1:$AI$720,MATCH(U$2,'Tillförd energi'!$B$1:$AQ$1,0),FALSE)</f>
        <v>0</v>
      </c>
      <c r="V87">
        <f>VLOOKUP($B87,'Tillförd energi'!$B$1:$AI$720,MATCH(V$2,'Tillförd energi'!$B$1:$AQ$1,0),FALSE)</f>
        <v>0</v>
      </c>
      <c r="W87">
        <f>VLOOKUP($B87,'Tillförd energi'!$B$1:$AI$720,MATCH(W$2,'Tillförd energi'!$B$1:$AQ$1,0),FALSE)</f>
        <v>0</v>
      </c>
      <c r="X87">
        <f>VLOOKUP($B87,'Tillförd energi'!$B$1:$AI$720,MATCH(X$2,'Tillförd energi'!$B$1:$AQ$1,0),FALSE)</f>
        <v>0</v>
      </c>
      <c r="Y87">
        <f>VLOOKUP($B87,'Tillförd energi'!$B$1:$AI$720,MATCH(Y$2,'Tillförd energi'!$B$1:$AQ$1,0),FALSE)</f>
        <v>87.450900000000004</v>
      </c>
      <c r="Z87">
        <f>VLOOKUP($B87,'Tillförd energi'!$B$1:$AI$720,MATCH(Z$2,'Tillförd energi'!$B$1:$AQ$1,0),FALSE)</f>
        <v>0</v>
      </c>
      <c r="AA87">
        <f>VLOOKUP($B87,'Tillförd energi'!$B$1:$AI$720,MATCH(AA$2,'Tillförd energi'!$B$1:$AQ$1,0),FALSE)</f>
        <v>0</v>
      </c>
      <c r="AB87">
        <f>VLOOKUP($B87,'Tillförd energi'!$B$1:$AI$720,MATCH(AB$2,'Tillförd energi'!$B$1:$AQ$1,0),FALSE)</f>
        <v>0</v>
      </c>
      <c r="AC87">
        <f>VLOOKUP($B87,'Tillförd energi'!$B$1:$AI$720,MATCH(AC$2,'Tillförd energi'!$B$1:$AQ$1,0),FALSE)</f>
        <v>21</v>
      </c>
      <c r="AD87">
        <f>VLOOKUP($B87,'Tillförd energi'!$B$1:$AI$720,MATCH(AD$2,'Tillförd energi'!$B$1:$AQ$1,0),FALSE)</f>
        <v>0</v>
      </c>
      <c r="AE87">
        <f>VLOOKUP($B87,'Tillförd energi'!$B$1:$AI$720,MATCH(AE$2,'Tillförd energi'!$B$1:$AQ$1,0),FALSE)</f>
        <v>0</v>
      </c>
      <c r="AF87">
        <f>VLOOKUP($B87,'Tillförd energi'!$B$1:$AI$720,MATCH(AF$2,'Tillförd energi'!$B$1:$AQ$1,0),FALSE)</f>
        <v>7.1747300000000003</v>
      </c>
      <c r="AG87">
        <f>IFERROR(VLOOKUP(B87,Miljö!$B$1:$AC$600,MATCH("Köpt mängd produktionsspecifik fjärrvärme:",Miljö!$B$1:$AC$1,0),FALSE)/1,0)</f>
        <v>0</v>
      </c>
      <c r="AI87">
        <f t="shared" si="6"/>
        <v>210.87110000000001</v>
      </c>
      <c r="AJ87">
        <f>IF(ISERROR(1/VLOOKUP($B87,Leveranser!$B$1:$S$500,MATCH("såld värme (gwh)",Leveranser!$B$1:$S$1,0),FALSE)),"",VLOOKUP($B87,Leveranser!$B$1:$S$500,MATCH("såld värme (gwh)",Leveranser!$B$1:$S$1,0),FALSE))</f>
        <v>145</v>
      </c>
      <c r="AM87" t="str">
        <f>IF(B87&lt;&gt;"",IF(VLOOKUP($B87,Totalt!$B$1:$AQ$554,MATCH("Kvalitetsgranskad:",Totalt!$B$1:$AQ$1,0),FALSE)="ja",VLOOKUP($B87,Miljö!$B$1:$AG$479,MATCH(AM$2,Miljö!$B$1:$AK$1,0),FALSE),""),"")</f>
        <v>Ja</v>
      </c>
      <c r="AN87" t="str">
        <f>IF(AM87="ja",VLOOKUP($B87,Miljö!$B$1:$J$479,MATCH("Typ av ursprungsspecificerad el   (Om inget värde anges används Nordisk residualmix, se inforuta) ()",Miljö!$B$1:$J$1,0),FALSE),IF(AM87="nej","Nordisk residualel",""))</f>
        <v>'-'</v>
      </c>
      <c r="AO87">
        <f>IF(AM87="","",VLOOKUP($B87,Miljö!$B$1:$J$479,MATCH("Fossilandel för ursprungspecificerad el ()",Miljö!$B$1:$J$1,0),FALSE))</f>
        <v>0</v>
      </c>
      <c r="AP87">
        <f>IF(AM87="","",IFERROR(VLOOKUP($B87,Miljö!$B$1:$J$479,MATCH("Kärnkraftsandel för ursprungsspecificerad el ()",Miljö!$B$1:$J$1,0),FALSE)/1,0))</f>
        <v>0</v>
      </c>
      <c r="AQ87">
        <f t="shared" si="7"/>
        <v>1</v>
      </c>
      <c r="AS87" t="str">
        <f t="shared" si="8"/>
        <v>Nej</v>
      </c>
      <c r="AT87" t="str">
        <f>IF(AS87="ja",VLOOKUP($B87,Miljö!$B$1:$P$500,MATCH("Fossil andel i procent (%)",Miljö!$B$1:$P$1,0),FALSE)/100,"")</f>
        <v/>
      </c>
      <c r="AV87" t="str">
        <f t="shared" si="9"/>
        <v>Nej</v>
      </c>
      <c r="AW87" t="str">
        <f>IF(AV87="ja",VLOOKUP($B87,'Egen hetvattenprod'!$B$1:$AO$500,MATCH("Värmekälla till värmepumpar ()",'Egen hetvattenprod'!$B$1:$AO$1,0),FALSE),"")</f>
        <v/>
      </c>
      <c r="AY87" t="str">
        <f t="shared" si="10"/>
        <v>Ja</v>
      </c>
      <c r="AZ87" s="115">
        <f>IF($AY87="ja",(VLOOKUP($B87,'Egen hetvattenprod'!$B$1:$BX$550,MATCH(AZ$2,'Egen hetvattenprod'!$B$1:$BX$1,0),FALSE)+VLOOKUP($B87,Kraftvärmeprod!$B$1:$BX$550,MATCH(AZ$2,Kraftvärmeprod!$B$1:$BX$1,0),FALSE))/$AC87,"")</f>
        <v>0.56000000000000005</v>
      </c>
      <c r="BA87" s="115">
        <f>IF($AY87="ja",(VLOOKUP($B87,'Egen hetvattenprod'!$B$1:$BX$550,MATCH(BA$2,'Egen hetvattenprod'!$B$1:$BX$1,0),FALSE)+VLOOKUP($B87,Kraftvärmeprod!$B$1:$BX$550,MATCH(BA$2,Kraftvärmeprod!$B$1:$BX$1,0),FALSE))/$AC87,"")</f>
        <v>0</v>
      </c>
      <c r="BB87" s="115">
        <f>IF($AY87="ja",(VLOOKUP($B87,'Egen hetvattenprod'!$B$1:$BX$550,MATCH(BB$2,'Egen hetvattenprod'!$B$1:$BX$1,0),FALSE)+VLOOKUP($B87,Kraftvärmeprod!$B$1:$BX$550,MATCH(BB$2,Kraftvärmeprod!$B$1:$BX$1,0),FALSE))/$AC87,"")</f>
        <v>0</v>
      </c>
      <c r="BC87" s="115">
        <f>IF($AY87="ja",(VLOOKUP($B87,'Egen hetvattenprod'!$B$1:$BX$550,MATCH(BC$2,'Egen hetvattenprod'!$B$1:$BX$1,0),FALSE)+VLOOKUP($B87,Kraftvärmeprod!$B$1:$BX$550,MATCH(BC$2,Kraftvärmeprod!$B$1:$BX$1,0),FALSE))/$AC87,"")</f>
        <v>0.44</v>
      </c>
      <c r="BD87" s="115">
        <f>IF($AY87="ja",(VLOOKUP($B87,'Egen hetvattenprod'!$B$1:$BX$550,MATCH(BD$2,'Egen hetvattenprod'!$B$1:$BX$1,0),FALSE)+VLOOKUP($B87,Kraftvärmeprod!$B$1:$BX$550,MATCH(BD$2,Kraftvärmeprod!$B$1:$BX$1,0),FALSE))/$AC87,"")</f>
        <v>0</v>
      </c>
      <c r="BF87" t="str">
        <f t="shared" si="11"/>
        <v>Nej</v>
      </c>
      <c r="BG87" t="str">
        <f>IF($BF87="ja",VLOOKUP($B87,'Egen hetvattenprod'!$B$1:$BX$550,MATCH("Andelen klimatgaser med fossilt ursprung för avfall ()",'Egen hetvattenprod'!$B$1:$BX$1,0),FALSE),"")</f>
        <v/>
      </c>
      <c r="BH87" t="str">
        <f>IF($BF87="ja",VLOOKUP($B87,Kraftvärmeprod!$B$1:$BX$550,MATCH("Andelen klimatgaser med fossilt ursprung för avfall ()",Kraftvärmeprod!$B$1:$BX$1,0),FALSE),"")</f>
        <v/>
      </c>
      <c r="BI87" t="str">
        <f>IF($BF87="ja",VLOOKUP($B87,'Egen hetvattenprod'!$B$1:$BX$550,MATCH("Avfall (GWh)",'Egen hetvattenprod'!$B$1:$BX$1,0),FALSE),"")</f>
        <v/>
      </c>
      <c r="BJ87" t="str">
        <f>IF($BF87="ja",VLOOKUP($B87,'Slutlig allokering kvv'!$B$1:$BX$550,MATCH("Avfall (GWh)",'Slutlig allokering kvv'!$B$1:$BX$1,0),FALSE),"")</f>
        <v/>
      </c>
      <c r="BK87" t="str">
        <f>IF($BF87="ja",VLOOKUP($B87,'Köpt hetvatten'!$B$1:$BX$550,MATCH("Avfall i köpt hetvatten",'Köpt hetvatten'!$B$1:$BX$1,0),FALSE),"")</f>
        <v/>
      </c>
      <c r="BL87" t="str">
        <f>IF($BF87="ja",VLOOKUP($B87,'Egen hetvattenprod'!$B$1:$BX$550,MATCH("Värde enligt ovan. (%)",'Egen hetvattenprod'!$B$1:$BX$1,0),FALSE),"")</f>
        <v/>
      </c>
      <c r="BM87" t="str">
        <f>IF($BF87="ja",VLOOKUP($B87,Kraftvärmeprod!$B$1:$BX$550,MATCH("Värde enligt ovan. (%)",Kraftvärmeprod!$B$1:$BX$1,0),FALSE),"")</f>
        <v/>
      </c>
      <c r="BQ87" t="str">
        <f>IF($BF87="ja",VLOOKUP($B87,'Egen hetvattenprod'!$B$1:$BX$550,MATCH("Tillförd olja (fossil) vid avfallsförbränning (GWh)",'Egen hetvattenprod'!$B$1:$BX$1,0),FALSE),"")</f>
        <v/>
      </c>
      <c r="BR87" t="str">
        <f>IF($BF87="ja",VLOOKUP($B87,Kraftvärmeprod!$B$1:$BX$550,MATCH("Tillförd olja (fossil) vid avfallsförbränning (GWh)",Kraftvärmeprod!$B$1:$BX$1,0),FALSE),"")</f>
        <v/>
      </c>
    </row>
    <row r="88" spans="1:70">
      <c r="A88" t="s">
        <v>146</v>
      </c>
      <c r="B88" t="s">
        <v>147</v>
      </c>
      <c r="C88">
        <f>VLOOKUP($B88,'Tillförd energi'!$B$1:$AI$720,MATCH(C$2,'Tillförd energi'!$B$1:$AQ$1,0),FALSE)</f>
        <v>0</v>
      </c>
      <c r="D88">
        <f>VLOOKUP($B88,'Tillförd energi'!$B$1:$AI$720,MATCH(D$2,'Tillförd energi'!$B$1:$AQ$1,0),FALSE)</f>
        <v>0</v>
      </c>
      <c r="E88">
        <f>VLOOKUP($B88,'Tillförd energi'!$B$1:$AI$720,MATCH(E$2,'Tillförd energi'!$B$1:$AQ$1,0),FALSE)</f>
        <v>0</v>
      </c>
      <c r="F88">
        <f>VLOOKUP($B88,'Tillförd energi'!$B$1:$AI$720,MATCH(F$2,'Tillförd energi'!$B$1:$AQ$1,0),FALSE)</f>
        <v>0</v>
      </c>
      <c r="G88">
        <f>VLOOKUP($B88,'Tillförd energi'!$B$1:$AI$720,MATCH(G$2,'Tillförd energi'!$B$1:$AQ$1,0),FALSE)</f>
        <v>0</v>
      </c>
      <c r="H88">
        <f>VLOOKUP($B88,'Tillförd energi'!$B$1:$AI$720,MATCH(H$2,'Tillförd energi'!$B$1:$AQ$1,0),FALSE)</f>
        <v>0</v>
      </c>
      <c r="I88">
        <f>VLOOKUP($B88,'Tillförd energi'!$B$1:$AI$720,MATCH(I$2,'Tillförd energi'!$B$1:$AQ$1,0),FALSE)</f>
        <v>0</v>
      </c>
      <c r="J88">
        <f>VLOOKUP($B88,'Tillförd energi'!$B$1:$AI$720,MATCH(J$2,'Tillförd energi'!$B$1:$AQ$1,0),FALSE)</f>
        <v>0</v>
      </c>
      <c r="K88">
        <f>VLOOKUP($B88,'Tillförd energi'!$B$1:$AI$720,MATCH(K$2,'Tillförd energi'!$B$1:$AQ$1,0),FALSE)</f>
        <v>0</v>
      </c>
      <c r="L88">
        <f>VLOOKUP($B88,'Tillförd energi'!$B$1:$AI$720,MATCH(L$2,'Tillförd energi'!$B$1:$AQ$1,0),FALSE)</f>
        <v>46.391199999999998</v>
      </c>
      <c r="M88">
        <f>VLOOKUP($B88,'Tillförd energi'!$B$1:$AI$720,MATCH(M$2,'Tillförd energi'!$B$1:$AQ$1,0),FALSE)</f>
        <v>63.1312</v>
      </c>
      <c r="N88">
        <f>VLOOKUP($B88,'Tillförd energi'!$B$1:$AI$720,MATCH(N$2,'Tillförd energi'!$B$1:$AQ$1,0),FALSE)</f>
        <v>16.725300000000001</v>
      </c>
      <c r="O88">
        <f>VLOOKUP($B88,'Tillförd energi'!$B$1:$AI$720,MATCH(O$2,'Tillförd energi'!$B$1:$AQ$1,0),FALSE)</f>
        <v>0</v>
      </c>
      <c r="P88">
        <f>VLOOKUP($B88,'Tillförd energi'!$B$1:$AI$720,MATCH(P$2,'Tillförd energi'!$B$1:$AQ$1,0),FALSE)</f>
        <v>6.6857199999999999</v>
      </c>
      <c r="Q88">
        <f>VLOOKUP($B88,'Tillförd energi'!$B$1:$AI$720,MATCH(Q$2,'Tillförd energi'!$B$1:$AQ$1,0),FALSE)</f>
        <v>77.064700000000002</v>
      </c>
      <c r="R88">
        <f>VLOOKUP($B88,'Tillförd energi'!$B$1:$AI$720,MATCH(R$2,'Tillförd energi'!$B$1:$AQ$1,0),FALSE)</f>
        <v>0</v>
      </c>
      <c r="S88">
        <f>VLOOKUP($B88,'Tillförd energi'!$B$1:$AI$720,MATCH(S$2,'Tillförd energi'!$B$1:$AQ$1,0),FALSE)</f>
        <v>0</v>
      </c>
      <c r="T88">
        <f>VLOOKUP($B88,'Tillförd energi'!$B$1:$AI$720,MATCH(T$2,'Tillförd energi'!$B$1:$AQ$1,0),FALSE)</f>
        <v>0</v>
      </c>
      <c r="U88">
        <f>VLOOKUP($B88,'Tillförd energi'!$B$1:$AI$720,MATCH(U$2,'Tillförd energi'!$B$1:$AQ$1,0),FALSE)</f>
        <v>0.38625599999999999</v>
      </c>
      <c r="V88">
        <f>VLOOKUP($B88,'Tillförd energi'!$B$1:$AI$720,MATCH(V$2,'Tillförd energi'!$B$1:$AQ$1,0),FALSE)</f>
        <v>0</v>
      </c>
      <c r="W88">
        <f>VLOOKUP($B88,'Tillförd energi'!$B$1:$AI$720,MATCH(W$2,'Tillförd energi'!$B$1:$AQ$1,0),FALSE)</f>
        <v>1.3779999999999999</v>
      </c>
      <c r="X88">
        <f>VLOOKUP($B88,'Tillförd energi'!$B$1:$AI$720,MATCH(X$2,'Tillförd energi'!$B$1:$AQ$1,0),FALSE)</f>
        <v>0</v>
      </c>
      <c r="Y88">
        <f>VLOOKUP($B88,'Tillförd energi'!$B$1:$AI$720,MATCH(Y$2,'Tillförd energi'!$B$1:$AQ$1,0),FALSE)</f>
        <v>0</v>
      </c>
      <c r="Z88">
        <f>VLOOKUP($B88,'Tillförd energi'!$B$1:$AI$720,MATCH(Z$2,'Tillförd energi'!$B$1:$AQ$1,0),FALSE)</f>
        <v>0</v>
      </c>
      <c r="AA88">
        <f>VLOOKUP($B88,'Tillförd energi'!$B$1:$AI$720,MATCH(AA$2,'Tillförd energi'!$B$1:$AQ$1,0),FALSE)</f>
        <v>0</v>
      </c>
      <c r="AB88">
        <f>VLOOKUP($B88,'Tillförd energi'!$B$1:$AI$720,MATCH(AB$2,'Tillförd energi'!$B$1:$AQ$1,0),FALSE)</f>
        <v>0</v>
      </c>
      <c r="AC88">
        <f>VLOOKUP($B88,'Tillförd energi'!$B$1:$AI$720,MATCH(AC$2,'Tillförd energi'!$B$1:$AQ$1,0),FALSE)</f>
        <v>44.2</v>
      </c>
      <c r="AD88">
        <f>VLOOKUP($B88,'Tillförd energi'!$B$1:$AI$720,MATCH(AD$2,'Tillförd energi'!$B$1:$AQ$1,0),FALSE)</f>
        <v>404.755</v>
      </c>
      <c r="AE88">
        <f>VLOOKUP($B88,'Tillförd energi'!$B$1:$AI$720,MATCH(AE$2,'Tillförd energi'!$B$1:$AQ$1,0),FALSE)</f>
        <v>0</v>
      </c>
      <c r="AF88">
        <f>VLOOKUP($B88,'Tillförd energi'!$B$1:$AI$720,MATCH(AF$2,'Tillförd energi'!$B$1:$AQ$1,0),FALSE)</f>
        <v>8.8907100000000003</v>
      </c>
      <c r="AG88">
        <f>IFERROR(VLOOKUP(B88,Miljö!$B$1:$AC$600,MATCH("Köpt mängd produktionsspecifik fjärrvärme:",Miljö!$B$1:$AC$1,0),FALSE)/1,0)</f>
        <v>0</v>
      </c>
      <c r="AI88">
        <f t="shared" si="6"/>
        <v>669.60808600000007</v>
      </c>
      <c r="AJ88">
        <f>IF(ISERROR(1/VLOOKUP($B88,Leveranser!$B$1:$S$500,MATCH("såld värme (gwh)",Leveranser!$B$1:$S$1,0),FALSE)),"",VLOOKUP($B88,Leveranser!$B$1:$S$500,MATCH("såld värme (gwh)",Leveranser!$B$1:$S$1,0),FALSE))</f>
        <v>606.29999999999995</v>
      </c>
      <c r="AM88" t="str">
        <f>IF(B88&lt;&gt;"",IF(VLOOKUP($B88,Totalt!$B$1:$AQ$554,MATCH("Kvalitetsgranskad:",Totalt!$B$1:$AQ$1,0),FALSE)="ja",VLOOKUP($B88,Miljö!$B$1:$AG$479,MATCH(AM$2,Miljö!$B$1:$AK$1,0),FALSE),""),"")</f>
        <v>Ja</v>
      </c>
      <c r="AN88" t="str">
        <f>IF(AM88="ja",VLOOKUP($B88,Miljö!$B$1:$J$479,MATCH("Typ av ursprungsspecificerad el   (Om inget värde anges används Nordisk residualmix, se inforuta) ()",Miljö!$B$1:$J$1,0),FALSE),IF(AM88="nej","Nordisk residualel",""))</f>
        <v>'Källmärkt Gävle Energi'</v>
      </c>
      <c r="AO88">
        <f>IF(AM88="","",VLOOKUP($B88,Miljö!$B$1:$J$479,MATCH("Fossilandel för ursprungspecificerad el ()",Miljö!$B$1:$J$1,0),FALSE))</f>
        <v>0</v>
      </c>
      <c r="AP88">
        <f>IF(AM88="","",IFERROR(VLOOKUP($B88,Miljö!$B$1:$J$479,MATCH("Kärnkraftsandel för ursprungsspecificerad el ()",Miljö!$B$1:$J$1,0),FALSE)/1,0))</f>
        <v>0</v>
      </c>
      <c r="AQ88">
        <f t="shared" si="7"/>
        <v>1</v>
      </c>
      <c r="AS88" t="str">
        <f t="shared" si="8"/>
        <v>Nej</v>
      </c>
      <c r="AT88" t="str">
        <f>IF(AS88="ja",VLOOKUP($B88,Miljö!$B$1:$P$500,MATCH("Fossil andel i procent (%)",Miljö!$B$1:$P$1,0),FALSE)/100,"")</f>
        <v/>
      </c>
      <c r="AV88" t="str">
        <f t="shared" si="9"/>
        <v>Nej</v>
      </c>
      <c r="AW88" t="str">
        <f>IF(AV88="ja",VLOOKUP($B88,'Egen hetvattenprod'!$B$1:$AO$500,MATCH("Värmekälla till värmepumpar ()",'Egen hetvattenprod'!$B$1:$AO$1,0),FALSE),"")</f>
        <v/>
      </c>
      <c r="AY88" t="str">
        <f t="shared" si="10"/>
        <v>Ja</v>
      </c>
      <c r="AZ88" s="115">
        <f>IF($AY88="ja",(VLOOKUP($B88,'Egen hetvattenprod'!$B$1:$BX$550,MATCH(AZ$2,'Egen hetvattenprod'!$B$1:$BX$1,0),FALSE)+VLOOKUP($B88,Kraftvärmeprod!$B$1:$BX$550,MATCH(AZ$2,Kraftvärmeprod!$B$1:$BX$1,0),FALSE))/$AC88,"")</f>
        <v>1</v>
      </c>
      <c r="BA88" s="115">
        <f>IF($AY88="ja",(VLOOKUP($B88,'Egen hetvattenprod'!$B$1:$BX$550,MATCH(BA$2,'Egen hetvattenprod'!$B$1:$BX$1,0),FALSE)+VLOOKUP($B88,Kraftvärmeprod!$B$1:$BX$550,MATCH(BA$2,Kraftvärmeprod!$B$1:$BX$1,0),FALSE))/$AC88,"")</f>
        <v>0</v>
      </c>
      <c r="BB88" s="115">
        <f>IF($AY88="ja",(VLOOKUP($B88,'Egen hetvattenprod'!$B$1:$BX$550,MATCH(BB$2,'Egen hetvattenprod'!$B$1:$BX$1,0),FALSE)+VLOOKUP($B88,Kraftvärmeprod!$B$1:$BX$550,MATCH(BB$2,Kraftvärmeprod!$B$1:$BX$1,0),FALSE))/$AC88,"")</f>
        <v>0</v>
      </c>
      <c r="BC88" s="115">
        <f>IF($AY88="ja",(VLOOKUP($B88,'Egen hetvattenprod'!$B$1:$BX$550,MATCH(BC$2,'Egen hetvattenprod'!$B$1:$BX$1,0),FALSE)+VLOOKUP($B88,Kraftvärmeprod!$B$1:$BX$550,MATCH(BC$2,Kraftvärmeprod!$B$1:$BX$1,0),FALSE))/$AC88,"")</f>
        <v>0</v>
      </c>
      <c r="BD88" s="115">
        <f>IF($AY88="ja",(VLOOKUP($B88,'Egen hetvattenprod'!$B$1:$BX$550,MATCH(BD$2,'Egen hetvattenprod'!$B$1:$BX$1,0),FALSE)+VLOOKUP($B88,Kraftvärmeprod!$B$1:$BX$550,MATCH(BD$2,Kraftvärmeprod!$B$1:$BX$1,0),FALSE))/$AC88,"")</f>
        <v>0</v>
      </c>
      <c r="BF88" t="str">
        <f t="shared" si="11"/>
        <v>Nej</v>
      </c>
      <c r="BG88" t="str">
        <f>IF($BF88="ja",VLOOKUP($B88,'Egen hetvattenprod'!$B$1:$BX$550,MATCH("Andelen klimatgaser med fossilt ursprung för avfall ()",'Egen hetvattenprod'!$B$1:$BX$1,0),FALSE),"")</f>
        <v/>
      </c>
      <c r="BH88" t="str">
        <f>IF($BF88="ja",VLOOKUP($B88,Kraftvärmeprod!$B$1:$BX$550,MATCH("Andelen klimatgaser med fossilt ursprung för avfall ()",Kraftvärmeprod!$B$1:$BX$1,0),FALSE),"")</f>
        <v/>
      </c>
      <c r="BI88" t="str">
        <f>IF($BF88="ja",VLOOKUP($B88,'Egen hetvattenprod'!$B$1:$BX$550,MATCH("Avfall (GWh)",'Egen hetvattenprod'!$B$1:$BX$1,0),FALSE),"")</f>
        <v/>
      </c>
      <c r="BJ88" t="str">
        <f>IF($BF88="ja",VLOOKUP($B88,'Slutlig allokering kvv'!$B$1:$BX$550,MATCH("Avfall (GWh)",'Slutlig allokering kvv'!$B$1:$BX$1,0),FALSE),"")</f>
        <v/>
      </c>
      <c r="BK88" t="str">
        <f>IF($BF88="ja",VLOOKUP($B88,'Köpt hetvatten'!$B$1:$BX$550,MATCH("Avfall i köpt hetvatten",'Köpt hetvatten'!$B$1:$BX$1,0),FALSE),"")</f>
        <v/>
      </c>
      <c r="BL88" t="str">
        <f>IF($BF88="ja",VLOOKUP($B88,'Egen hetvattenprod'!$B$1:$BX$550,MATCH("Värde enligt ovan. (%)",'Egen hetvattenprod'!$B$1:$BX$1,0),FALSE),"")</f>
        <v/>
      </c>
      <c r="BM88" t="str">
        <f>IF($BF88="ja",VLOOKUP($B88,Kraftvärmeprod!$B$1:$BX$550,MATCH("Värde enligt ovan. (%)",Kraftvärmeprod!$B$1:$BX$1,0),FALSE),"")</f>
        <v/>
      </c>
      <c r="BQ88" t="str">
        <f>IF($BF88="ja",VLOOKUP($B88,'Egen hetvattenprod'!$B$1:$BX$550,MATCH("Tillförd olja (fossil) vid avfallsförbränning (GWh)",'Egen hetvattenprod'!$B$1:$BX$1,0),FALSE),"")</f>
        <v/>
      </c>
      <c r="BR88" t="str">
        <f>IF($BF88="ja",VLOOKUP($B88,Kraftvärmeprod!$B$1:$BX$550,MATCH("Tillförd olja (fossil) vid avfallsförbränning (GWh)",Kraftvärmeprod!$B$1:$BX$1,0),FALSE),"")</f>
        <v/>
      </c>
    </row>
    <row r="89" spans="1:70">
      <c r="A89" t="s">
        <v>148</v>
      </c>
      <c r="B89" t="s">
        <v>150</v>
      </c>
      <c r="C89">
        <f>VLOOKUP($B89,'Tillförd energi'!$B$1:$AI$720,MATCH(C$2,'Tillförd energi'!$B$1:$AQ$1,0),FALSE)</f>
        <v>0</v>
      </c>
      <c r="D89">
        <f>VLOOKUP($B89,'Tillförd energi'!$B$1:$AI$720,MATCH(D$2,'Tillförd energi'!$B$1:$AQ$1,0),FALSE)</f>
        <v>1.04</v>
      </c>
      <c r="E89">
        <f>VLOOKUP($B89,'Tillförd energi'!$B$1:$AI$720,MATCH(E$2,'Tillförd energi'!$B$1:$AQ$1,0),FALSE)</f>
        <v>0</v>
      </c>
      <c r="F89">
        <f>VLOOKUP($B89,'Tillförd energi'!$B$1:$AI$720,MATCH(F$2,'Tillförd energi'!$B$1:$AQ$1,0),FALSE)</f>
        <v>2.762</v>
      </c>
      <c r="G89">
        <f>VLOOKUP($B89,'Tillförd energi'!$B$1:$AI$720,MATCH(G$2,'Tillförd energi'!$B$1:$AQ$1,0),FALSE)</f>
        <v>39.0428</v>
      </c>
      <c r="H89">
        <f>VLOOKUP($B89,'Tillförd energi'!$B$1:$AI$720,MATCH(H$2,'Tillförd energi'!$B$1:$AQ$1,0),FALSE)</f>
        <v>0</v>
      </c>
      <c r="I89">
        <f>VLOOKUP($B89,'Tillförd energi'!$B$1:$AI$720,MATCH(I$2,'Tillförd energi'!$B$1:$AQ$1,0),FALSE)</f>
        <v>976.39099999999996</v>
      </c>
      <c r="J89">
        <f>VLOOKUP($B89,'Tillförd energi'!$B$1:$AI$720,MATCH(J$2,'Tillförd energi'!$B$1:$AQ$1,0),FALSE)</f>
        <v>40.21</v>
      </c>
      <c r="K89">
        <f>VLOOKUP($B89,'Tillförd energi'!$B$1:$AI$720,MATCH(K$2,'Tillförd energi'!$B$1:$AQ$1,0),FALSE)</f>
        <v>0</v>
      </c>
      <c r="L89">
        <f>VLOOKUP($B89,'Tillförd energi'!$B$1:$AI$720,MATCH(L$2,'Tillförd energi'!$B$1:$AQ$1,0),FALSE)</f>
        <v>0</v>
      </c>
      <c r="M89">
        <f>VLOOKUP($B89,'Tillförd energi'!$B$1:$AI$720,MATCH(M$2,'Tillförd energi'!$B$1:$AQ$1,0),FALSE)</f>
        <v>14.791</v>
      </c>
      <c r="N89">
        <f>VLOOKUP($B89,'Tillförd energi'!$B$1:$AI$720,MATCH(N$2,'Tillförd energi'!$B$1:$AQ$1,0),FALSE)</f>
        <v>59.688000000000002</v>
      </c>
      <c r="O89">
        <f>VLOOKUP($B89,'Tillförd energi'!$B$1:$AI$720,MATCH(O$2,'Tillförd energi'!$B$1:$AQ$1,0),FALSE)</f>
        <v>0</v>
      </c>
      <c r="P89">
        <f>VLOOKUP($B89,'Tillförd energi'!$B$1:$AI$720,MATCH(P$2,'Tillförd energi'!$B$1:$AQ$1,0),FALSE)</f>
        <v>19.186</v>
      </c>
      <c r="Q89">
        <f>VLOOKUP($B89,'Tillförd energi'!$B$1:$AI$720,MATCH(Q$2,'Tillförd energi'!$B$1:$AQ$1,0),FALSE)</f>
        <v>24.971</v>
      </c>
      <c r="R89">
        <f>VLOOKUP($B89,'Tillförd energi'!$B$1:$AI$720,MATCH(R$2,'Tillförd energi'!$B$1:$AQ$1,0),FALSE)</f>
        <v>106.246</v>
      </c>
      <c r="S89">
        <f>VLOOKUP($B89,'Tillförd energi'!$B$1:$AI$720,MATCH(S$2,'Tillförd energi'!$B$1:$AQ$1,0),FALSE)</f>
        <v>0</v>
      </c>
      <c r="T89">
        <f>VLOOKUP($B89,'Tillförd energi'!$B$1:$AI$720,MATCH(T$2,'Tillförd energi'!$B$1:$AQ$1,0),FALSE)</f>
        <v>0</v>
      </c>
      <c r="U89">
        <f>VLOOKUP($B89,'Tillförd energi'!$B$1:$AI$720,MATCH(U$2,'Tillförd energi'!$B$1:$AQ$1,0),FALSE)</f>
        <v>0</v>
      </c>
      <c r="V89">
        <f>VLOOKUP($B89,'Tillförd energi'!$B$1:$AI$720,MATCH(V$2,'Tillförd energi'!$B$1:$AQ$1,0),FALSE)</f>
        <v>0</v>
      </c>
      <c r="W89">
        <f>VLOOKUP($B89,'Tillförd energi'!$B$1:$AI$720,MATCH(W$2,'Tillförd energi'!$B$1:$AQ$1,0),FALSE)</f>
        <v>6.83</v>
      </c>
      <c r="X89">
        <f>VLOOKUP($B89,'Tillförd energi'!$B$1:$AI$720,MATCH(X$2,'Tillförd energi'!$B$1:$AQ$1,0),FALSE)</f>
        <v>0</v>
      </c>
      <c r="Y89">
        <f>VLOOKUP($B89,'Tillförd energi'!$B$1:$AI$720,MATCH(Y$2,'Tillförd energi'!$B$1:$AQ$1,0),FALSE)</f>
        <v>0</v>
      </c>
      <c r="Z89">
        <f>VLOOKUP($B89,'Tillförd energi'!$B$1:$AI$720,MATCH(Z$2,'Tillförd energi'!$B$1:$AQ$1,0),FALSE)</f>
        <v>0</v>
      </c>
      <c r="AA89">
        <f>VLOOKUP($B89,'Tillförd energi'!$B$1:$AI$720,MATCH(AA$2,'Tillförd energi'!$B$1:$AQ$1,0),FALSE)</f>
        <v>168.18600000000001</v>
      </c>
      <c r="AB89">
        <f>VLOOKUP($B89,'Tillförd energi'!$B$1:$AI$720,MATCH(AB$2,'Tillförd energi'!$B$1:$AQ$1,0),FALSE)</f>
        <v>400.49099999999999</v>
      </c>
      <c r="AC89">
        <f>VLOOKUP($B89,'Tillförd energi'!$B$1:$AI$720,MATCH(AC$2,'Tillförd energi'!$B$1:$AQ$1,0),FALSE)</f>
        <v>429.14</v>
      </c>
      <c r="AD89">
        <f>VLOOKUP($B89,'Tillförd energi'!$B$1:$AI$720,MATCH(AD$2,'Tillförd energi'!$B$1:$AQ$1,0),FALSE)</f>
        <v>1110.18</v>
      </c>
      <c r="AE89">
        <f>VLOOKUP($B89,'Tillförd energi'!$B$1:$AI$720,MATCH(AE$2,'Tillförd energi'!$B$1:$AQ$1,0),FALSE)</f>
        <v>0</v>
      </c>
      <c r="AF89">
        <f>VLOOKUP($B89,'Tillförd energi'!$B$1:$AI$720,MATCH(AF$2,'Tillförd energi'!$B$1:$AQ$1,0),FALSE)</f>
        <v>56.594000000000001</v>
      </c>
      <c r="AG89">
        <f>IFERROR(VLOOKUP(B89,Miljö!$B$1:$AC$600,MATCH("Köpt mängd produktionsspecifik fjärrvärme:",Miljö!$B$1:$AC$1,0),FALSE)/1,0)</f>
        <v>88.691999999999993</v>
      </c>
      <c r="AI89">
        <f t="shared" si="6"/>
        <v>3544.4408000000003</v>
      </c>
      <c r="AJ89">
        <f>IF(ISERROR(1/VLOOKUP($B89,Leveranser!$B$1:$S$500,MATCH("såld värme (gwh)",Leveranser!$B$1:$S$1,0),FALSE)),"",VLOOKUP($B89,Leveranser!$B$1:$S$500,MATCH("såld värme (gwh)",Leveranser!$B$1:$S$1,0),FALSE))</f>
        <v>2928.6093700000001</v>
      </c>
      <c r="AM89" t="str">
        <f>IF(B89&lt;&gt;"",IF(VLOOKUP($B89,Totalt!$B$1:$AQ$554,MATCH("Kvalitetsgranskad:",Totalt!$B$1:$AQ$1,0),FALSE)="ja",VLOOKUP($B89,Miljö!$B$1:$AG$479,MATCH(AM$2,Miljö!$B$1:$AK$1,0),FALSE),""),"")</f>
        <v>Ja</v>
      </c>
      <c r="AN89" t="str">
        <f>IF(AM89="ja",VLOOKUP($B89,Miljö!$B$1:$J$479,MATCH("Typ av ursprungsspecificerad el   (Om inget värde anges används Nordisk residualmix, se inforuta) ()",Miljö!$B$1:$J$1,0),FALSE),IF(AM89="nej","Nordisk residualel",""))</f>
        <v>'Bra Miljöval el/ Biokraft'</v>
      </c>
      <c r="AO89">
        <f>IF(AM89="","",VLOOKUP($B89,Miljö!$B$1:$J$479,MATCH("Fossilandel för ursprungspecificerad el ()",Miljö!$B$1:$J$1,0),FALSE))</f>
        <v>0</v>
      </c>
      <c r="AP89">
        <f>IF(AM89="","",IFERROR(VLOOKUP($B89,Miljö!$B$1:$J$479,MATCH("Kärnkraftsandel för ursprungsspecificerad el ()",Miljö!$B$1:$J$1,0),FALSE)/1,0))</f>
        <v>0</v>
      </c>
      <c r="AQ89">
        <f t="shared" si="7"/>
        <v>1</v>
      </c>
      <c r="AS89" t="str">
        <f t="shared" si="8"/>
        <v>Ja</v>
      </c>
      <c r="AT89">
        <f>IF(AS89="ja",VLOOKUP($B89,Miljö!$B$1:$P$500,MATCH("Fossil andel i procent (%)",Miljö!$B$1:$P$1,0),FALSE)/100,"")</f>
        <v>0</v>
      </c>
      <c r="AV89" t="str">
        <f t="shared" si="9"/>
        <v>Ja</v>
      </c>
      <c r="AW89" t="str">
        <f>IF(AV89="ja",VLOOKUP($B89,'Egen hetvattenprod'!$B$1:$AO$500,MATCH("Värmekälla till värmepumpar ()",'Egen hetvattenprod'!$B$1:$AO$1,0),FALSE),"")</f>
        <v>Renat avloppsvatten</v>
      </c>
      <c r="AY89" t="str">
        <f t="shared" si="10"/>
        <v>Ja</v>
      </c>
      <c r="AZ89" s="115">
        <f>IF($AY89="ja",(VLOOKUP($B89,'Egen hetvattenprod'!$B$1:$BX$550,MATCH(AZ$2,'Egen hetvattenprod'!$B$1:$BX$1,0),FALSE)+VLOOKUP($B89,Kraftvärmeprod!$B$1:$BX$550,MATCH(AZ$2,Kraftvärmeprod!$B$1:$BX$1,0),FALSE))/$AC89,"")</f>
        <v>7.8018809712448151E-2</v>
      </c>
      <c r="BA89" s="115">
        <f>IF($AY89="ja",(VLOOKUP($B89,'Egen hetvattenprod'!$B$1:$BX$550,MATCH(BA$2,'Egen hetvattenprod'!$B$1:$BX$1,0),FALSE)+VLOOKUP($B89,Kraftvärmeprod!$B$1:$BX$550,MATCH(BA$2,Kraftvärmeprod!$B$1:$BX$1,0),FALSE))/$AC89,"")</f>
        <v>0.92198119028755177</v>
      </c>
      <c r="BB89" s="115">
        <f>IF($AY89="ja",(VLOOKUP($B89,'Egen hetvattenprod'!$B$1:$BX$550,MATCH(BB$2,'Egen hetvattenprod'!$B$1:$BX$1,0),FALSE)+VLOOKUP($B89,Kraftvärmeprod!$B$1:$BX$550,MATCH(BB$2,Kraftvärmeprod!$B$1:$BX$1,0),FALSE))/$AC89,"")</f>
        <v>0</v>
      </c>
      <c r="BC89" s="115">
        <f>IF($AY89="ja",(VLOOKUP($B89,'Egen hetvattenprod'!$B$1:$BX$550,MATCH(BC$2,'Egen hetvattenprod'!$B$1:$BX$1,0),FALSE)+VLOOKUP($B89,Kraftvärmeprod!$B$1:$BX$550,MATCH(BC$2,Kraftvärmeprod!$B$1:$BX$1,0),FALSE))/$AC89,"")</f>
        <v>0</v>
      </c>
      <c r="BD89" s="115">
        <f>IF($AY89="ja",(VLOOKUP($B89,'Egen hetvattenprod'!$B$1:$BX$550,MATCH(BD$2,'Egen hetvattenprod'!$B$1:$BX$1,0),FALSE)+VLOOKUP($B89,Kraftvärmeprod!$B$1:$BX$550,MATCH(BD$2,Kraftvärmeprod!$B$1:$BX$1,0),FALSE))/$AC89,"")</f>
        <v>0</v>
      </c>
      <c r="BF89" t="str">
        <f t="shared" si="11"/>
        <v>Ja</v>
      </c>
      <c r="BG89" t="str">
        <f>IF($BF89="ja",VLOOKUP($B89,'Egen hetvattenprod'!$B$1:$BX$550,MATCH("Andelen klimatgaser med fossilt ursprung för avfall ()",'Egen hetvattenprod'!$B$1:$BX$1,0),FALSE),"")</f>
        <v>Mätvärde</v>
      </c>
      <c r="BH89" t="str">
        <f>IF($BF89="ja",VLOOKUP($B89,Kraftvärmeprod!$B$1:$BX$550,MATCH("Andelen klimatgaser med fossilt ursprung för avfall ()",Kraftvärmeprod!$B$1:$BX$1,0),FALSE),"")</f>
        <v>Mätvärde</v>
      </c>
      <c r="BI89" t="str">
        <f>IF($BF89="ja",VLOOKUP($B89,'Egen hetvattenprod'!$B$1:$BX$550,MATCH("Avfall (GWh)",'Egen hetvattenprod'!$B$1:$BX$1,0),FALSE),"")</f>
        <v>ET</v>
      </c>
      <c r="BJ89">
        <f>IF($BF89="ja",VLOOKUP($B89,'Slutlig allokering kvv'!$B$1:$BX$550,MATCH("Avfall (GWh)",'Slutlig allokering kvv'!$B$1:$BX$1,0),FALSE),"")</f>
        <v>0</v>
      </c>
      <c r="BK89">
        <f>IF($BF89="ja",VLOOKUP($B89,'Köpt hetvatten'!$B$1:$BX$550,MATCH("Avfall i köpt hetvatten",'Köpt hetvatten'!$B$1:$BX$1,0),FALSE),"")</f>
        <v>976.39099999999996</v>
      </c>
      <c r="BL89">
        <f>IF($BF89="ja",VLOOKUP($B89,'Egen hetvattenprod'!$B$1:$BX$550,MATCH("Värde enligt ovan. (%)",'Egen hetvattenprod'!$B$1:$BX$1,0),FALSE),"")</f>
        <v>36.770000000000003</v>
      </c>
      <c r="BM89">
        <f>IF($BF89="ja",VLOOKUP($B89,Kraftvärmeprod!$B$1:$BX$550,MATCH("Värde enligt ovan. (%)",Kraftvärmeprod!$B$1:$BX$1,0),FALSE),"")</f>
        <v>36.770000000000003</v>
      </c>
      <c r="BQ89" t="str">
        <f>IF($BF89="ja",VLOOKUP($B89,'Egen hetvattenprod'!$B$1:$BX$550,MATCH("Tillförd olja (fossil) vid avfallsförbränning (GWh)",'Egen hetvattenprod'!$B$1:$BX$1,0),FALSE),"")</f>
        <v>ET</v>
      </c>
      <c r="BR89" t="str">
        <f>IF($BF89="ja",VLOOKUP($B89,Kraftvärmeprod!$B$1:$BX$550,MATCH("Tillförd olja (fossil) vid avfallsförbränning (GWh)",Kraftvärmeprod!$B$1:$BX$1,0),FALSE),"")</f>
        <v>ET</v>
      </c>
    </row>
    <row r="90" spans="1:70">
      <c r="A90" t="s">
        <v>148</v>
      </c>
      <c r="B90" t="s">
        <v>154</v>
      </c>
      <c r="C90">
        <f>VLOOKUP($B90,'Tillförd energi'!$B$1:$AI$720,MATCH(C$2,'Tillförd energi'!$B$1:$AQ$1,0),FALSE)</f>
        <v>0</v>
      </c>
      <c r="D90">
        <f>VLOOKUP($B90,'Tillförd energi'!$B$1:$AI$720,MATCH(D$2,'Tillförd energi'!$B$1:$AQ$1,0),FALSE)</f>
        <v>0</v>
      </c>
      <c r="E90">
        <f>VLOOKUP($B90,'Tillförd energi'!$B$1:$AI$720,MATCH(E$2,'Tillförd energi'!$B$1:$AQ$1,0),FALSE)</f>
        <v>0</v>
      </c>
      <c r="F90">
        <f>VLOOKUP($B90,'Tillförd energi'!$B$1:$AI$720,MATCH(F$2,'Tillförd energi'!$B$1:$AQ$1,0),FALSE)</f>
        <v>0</v>
      </c>
      <c r="G90">
        <f>VLOOKUP($B90,'Tillförd energi'!$B$1:$AI$720,MATCH(G$2,'Tillförd energi'!$B$1:$AQ$1,0),FALSE)</f>
        <v>0</v>
      </c>
      <c r="H90">
        <f>VLOOKUP($B90,'Tillförd energi'!$B$1:$AI$720,MATCH(H$2,'Tillförd energi'!$B$1:$AQ$1,0),FALSE)</f>
        <v>0</v>
      </c>
      <c r="I90">
        <f>VLOOKUP($B90,'Tillförd energi'!$B$1:$AI$720,MATCH(I$2,'Tillförd energi'!$B$1:$AQ$1,0),FALSE)</f>
        <v>0</v>
      </c>
      <c r="J90">
        <f>VLOOKUP($B90,'Tillförd energi'!$B$1:$AI$720,MATCH(J$2,'Tillförd energi'!$B$1:$AQ$1,0),FALSE)</f>
        <v>0</v>
      </c>
      <c r="K90">
        <f>VLOOKUP($B90,'Tillförd energi'!$B$1:$AI$720,MATCH(K$2,'Tillförd energi'!$B$1:$AQ$1,0),FALSE)</f>
        <v>0</v>
      </c>
      <c r="L90">
        <f>VLOOKUP($B90,'Tillförd energi'!$B$1:$AI$720,MATCH(L$2,'Tillförd energi'!$B$1:$AQ$1,0),FALSE)</f>
        <v>0</v>
      </c>
      <c r="M90">
        <f>VLOOKUP($B90,'Tillförd energi'!$B$1:$AI$720,MATCH(M$2,'Tillförd energi'!$B$1:$AQ$1,0),FALSE)</f>
        <v>18.521999999999998</v>
      </c>
      <c r="N90">
        <f>VLOOKUP($B90,'Tillförd energi'!$B$1:$AI$720,MATCH(N$2,'Tillförd energi'!$B$1:$AQ$1,0),FALSE)</f>
        <v>74.747</v>
      </c>
      <c r="O90">
        <f>VLOOKUP($B90,'Tillförd energi'!$B$1:$AI$720,MATCH(O$2,'Tillförd energi'!$B$1:$AQ$1,0),FALSE)</f>
        <v>0</v>
      </c>
      <c r="P90">
        <f>VLOOKUP($B90,'Tillförd energi'!$B$1:$AI$720,MATCH(P$2,'Tillförd energi'!$B$1:$AQ$1,0),FALSE)</f>
        <v>24.026</v>
      </c>
      <c r="Q90">
        <f>VLOOKUP($B90,'Tillförd energi'!$B$1:$AI$720,MATCH(Q$2,'Tillförd energi'!$B$1:$AQ$1,0),FALSE)</f>
        <v>24.297000000000001</v>
      </c>
      <c r="R90">
        <f>VLOOKUP($B90,'Tillförd energi'!$B$1:$AI$720,MATCH(R$2,'Tillförd energi'!$B$1:$AQ$1,0),FALSE)</f>
        <v>0</v>
      </c>
      <c r="S90">
        <f>VLOOKUP($B90,'Tillförd energi'!$B$1:$AI$720,MATCH(S$2,'Tillförd energi'!$B$1:$AQ$1,0),FALSE)</f>
        <v>0</v>
      </c>
      <c r="T90">
        <f>VLOOKUP($B90,'Tillförd energi'!$B$1:$AI$720,MATCH(T$2,'Tillförd energi'!$B$1:$AQ$1,0),FALSE)</f>
        <v>0</v>
      </c>
      <c r="U90">
        <f>VLOOKUP($B90,'Tillförd energi'!$B$1:$AI$720,MATCH(U$2,'Tillförd energi'!$B$1:$AQ$1,0),FALSE)</f>
        <v>0</v>
      </c>
      <c r="V90">
        <f>VLOOKUP($B90,'Tillförd energi'!$B$1:$AI$720,MATCH(V$2,'Tillförd energi'!$B$1:$AQ$1,0),FALSE)</f>
        <v>0</v>
      </c>
      <c r="W90">
        <f>VLOOKUP($B90,'Tillförd energi'!$B$1:$AI$720,MATCH(W$2,'Tillförd energi'!$B$1:$AQ$1,0),FALSE)</f>
        <v>0.33500000000000002</v>
      </c>
      <c r="X90">
        <f>VLOOKUP($B90,'Tillförd energi'!$B$1:$AI$720,MATCH(X$2,'Tillförd energi'!$B$1:$AQ$1,0),FALSE)</f>
        <v>0</v>
      </c>
      <c r="Y90">
        <f>VLOOKUP($B90,'Tillförd energi'!$B$1:$AI$720,MATCH(Y$2,'Tillförd energi'!$B$1:$AQ$1,0),FALSE)</f>
        <v>0</v>
      </c>
      <c r="Z90">
        <f>VLOOKUP($B90,'Tillförd energi'!$B$1:$AI$720,MATCH(Z$2,'Tillförd energi'!$B$1:$AQ$1,0),FALSE)</f>
        <v>0</v>
      </c>
      <c r="AA90">
        <f>VLOOKUP($B90,'Tillförd energi'!$B$1:$AI$720,MATCH(AA$2,'Tillförd energi'!$B$1:$AQ$1,0),FALSE)</f>
        <v>0</v>
      </c>
      <c r="AB90">
        <f>VLOOKUP($B90,'Tillförd energi'!$B$1:$AI$720,MATCH(AB$2,'Tillförd energi'!$B$1:$AQ$1,0),FALSE)</f>
        <v>0</v>
      </c>
      <c r="AC90">
        <f>VLOOKUP($B90,'Tillförd energi'!$B$1:$AI$720,MATCH(AC$2,'Tillförd energi'!$B$1:$AQ$1,0),FALSE)</f>
        <v>39.936999999999998</v>
      </c>
      <c r="AD90">
        <f>VLOOKUP($B90,'Tillförd energi'!$B$1:$AI$720,MATCH(AD$2,'Tillförd energi'!$B$1:$AQ$1,0),FALSE)</f>
        <v>0</v>
      </c>
      <c r="AE90">
        <f>VLOOKUP($B90,'Tillförd energi'!$B$1:$AI$720,MATCH(AE$2,'Tillförd energi'!$B$1:$AQ$1,0),FALSE)</f>
        <v>0</v>
      </c>
      <c r="AF90">
        <f>VLOOKUP($B90,'Tillförd energi'!$B$1:$AI$720,MATCH(AF$2,'Tillförd energi'!$B$1:$AQ$1,0),FALSE)</f>
        <v>3.0926</v>
      </c>
      <c r="AG90">
        <f>IFERROR(VLOOKUP(B90,Miljö!$B$1:$AC$600,MATCH("Köpt mängd produktionsspecifik fjärrvärme:",Miljö!$B$1:$AC$1,0),FALSE)/1,0)</f>
        <v>0</v>
      </c>
      <c r="AI90">
        <f t="shared" si="6"/>
        <v>184.95660000000004</v>
      </c>
      <c r="AJ90">
        <f>IF(ISERROR(1/VLOOKUP($B90,Leveranser!$B$1:$S$500,MATCH("såld värme (gwh)",Leveranser!$B$1:$S$1,0),FALSE)),"",VLOOKUP($B90,Leveranser!$B$1:$S$500,MATCH("såld värme (gwh)",Leveranser!$B$1:$S$1,0),FALSE))</f>
        <v>155.94999999999999</v>
      </c>
      <c r="AM90" t="str">
        <f>IF(B90&lt;&gt;"",IF(VLOOKUP($B90,Totalt!$B$1:$AQ$554,MATCH("Kvalitetsgranskad:",Totalt!$B$1:$AQ$1,0),FALSE)="ja",VLOOKUP($B90,Miljö!$B$1:$AG$479,MATCH(AM$2,Miljö!$B$1:$AK$1,0),FALSE),""),"")</f>
        <v>Ja</v>
      </c>
      <c r="AN90" t="str">
        <f>IF(AM90="ja",VLOOKUP($B90,Miljö!$B$1:$J$479,MATCH("Typ av ursprungsspecificerad el   (Om inget värde anges används Nordisk residualmix, se inforuta) ()",Miljö!$B$1:$J$1,0),FALSE),IF(AM90="nej","Nordisk residualel",""))</f>
        <v>'Biokraft'</v>
      </c>
      <c r="AO90">
        <f>IF(AM90="","",VLOOKUP($B90,Miljö!$B$1:$J$479,MATCH("Fossilandel för ursprungspecificerad el ()",Miljö!$B$1:$J$1,0),FALSE))</f>
        <v>0</v>
      </c>
      <c r="AP90">
        <f>IF(AM90="","",IFERROR(VLOOKUP($B90,Miljö!$B$1:$J$479,MATCH("Kärnkraftsandel för ursprungsspecificerad el ()",Miljö!$B$1:$J$1,0),FALSE)/1,0))</f>
        <v>0</v>
      </c>
      <c r="AQ90">
        <f t="shared" si="7"/>
        <v>1</v>
      </c>
      <c r="AS90" t="str">
        <f t="shared" si="8"/>
        <v>Nej</v>
      </c>
      <c r="AT90" t="str">
        <f>IF(AS90="ja",VLOOKUP($B90,Miljö!$B$1:$P$500,MATCH("Fossil andel i procent (%)",Miljö!$B$1:$P$1,0),FALSE)/100,"")</f>
        <v/>
      </c>
      <c r="AV90" t="str">
        <f t="shared" si="9"/>
        <v>Nej</v>
      </c>
      <c r="AW90" t="str">
        <f>IF(AV90="ja",VLOOKUP($B90,'Egen hetvattenprod'!$B$1:$AO$500,MATCH("Värmekälla till värmepumpar ()",'Egen hetvattenprod'!$B$1:$AO$1,0),FALSE),"")</f>
        <v/>
      </c>
      <c r="AY90" t="str">
        <f t="shared" si="10"/>
        <v>Ja</v>
      </c>
      <c r="AZ90" s="115">
        <f>IF($AY90="ja",(VLOOKUP($B90,'Egen hetvattenprod'!$B$1:$BX$550,MATCH(AZ$2,'Egen hetvattenprod'!$B$1:$BX$1,0),FALSE)+VLOOKUP($B90,Kraftvärmeprod!$B$1:$BX$550,MATCH(AZ$2,Kraftvärmeprod!$B$1:$BX$1,0),FALSE))/$AC90,"")</f>
        <v>1</v>
      </c>
      <c r="BA90" s="115">
        <f>IF($AY90="ja",(VLOOKUP($B90,'Egen hetvattenprod'!$B$1:$BX$550,MATCH(BA$2,'Egen hetvattenprod'!$B$1:$BX$1,0),FALSE)+VLOOKUP($B90,Kraftvärmeprod!$B$1:$BX$550,MATCH(BA$2,Kraftvärmeprod!$B$1:$BX$1,0),FALSE))/$AC90,"")</f>
        <v>0</v>
      </c>
      <c r="BB90" s="115">
        <f>IF($AY90="ja",(VLOOKUP($B90,'Egen hetvattenprod'!$B$1:$BX$550,MATCH(BB$2,'Egen hetvattenprod'!$B$1:$BX$1,0),FALSE)+VLOOKUP($B90,Kraftvärmeprod!$B$1:$BX$550,MATCH(BB$2,Kraftvärmeprod!$B$1:$BX$1,0),FALSE))/$AC90,"")</f>
        <v>0</v>
      </c>
      <c r="BC90" s="115">
        <f>IF($AY90="ja",(VLOOKUP($B90,'Egen hetvattenprod'!$B$1:$BX$550,MATCH(BC$2,'Egen hetvattenprod'!$B$1:$BX$1,0),FALSE)+VLOOKUP($B90,Kraftvärmeprod!$B$1:$BX$550,MATCH(BC$2,Kraftvärmeprod!$B$1:$BX$1,0),FALSE))/$AC90,"")</f>
        <v>0</v>
      </c>
      <c r="BD90" s="115">
        <f>IF($AY90="ja",(VLOOKUP($B90,'Egen hetvattenprod'!$B$1:$BX$550,MATCH(BD$2,'Egen hetvattenprod'!$B$1:$BX$1,0),FALSE)+VLOOKUP($B90,Kraftvärmeprod!$B$1:$BX$550,MATCH(BD$2,Kraftvärmeprod!$B$1:$BX$1,0),FALSE))/$AC90,"")</f>
        <v>0</v>
      </c>
      <c r="BF90" t="str">
        <f t="shared" si="11"/>
        <v>Nej</v>
      </c>
      <c r="BG90" t="str">
        <f>IF($BF90="ja",VLOOKUP($B90,'Egen hetvattenprod'!$B$1:$BX$550,MATCH("Andelen klimatgaser med fossilt ursprung för avfall ()",'Egen hetvattenprod'!$B$1:$BX$1,0),FALSE),"")</f>
        <v/>
      </c>
      <c r="BH90" t="str">
        <f>IF($BF90="ja",VLOOKUP($B90,Kraftvärmeprod!$B$1:$BX$550,MATCH("Andelen klimatgaser med fossilt ursprung för avfall ()",Kraftvärmeprod!$B$1:$BX$1,0),FALSE),"")</f>
        <v/>
      </c>
      <c r="BI90" t="str">
        <f>IF($BF90="ja",VLOOKUP($B90,'Egen hetvattenprod'!$B$1:$BX$550,MATCH("Avfall (GWh)",'Egen hetvattenprod'!$B$1:$BX$1,0),FALSE),"")</f>
        <v/>
      </c>
      <c r="BJ90" t="str">
        <f>IF($BF90="ja",VLOOKUP($B90,'Slutlig allokering kvv'!$B$1:$BX$550,MATCH("Avfall (GWh)",'Slutlig allokering kvv'!$B$1:$BX$1,0),FALSE),"")</f>
        <v/>
      </c>
      <c r="BK90" t="str">
        <f>IF($BF90="ja",VLOOKUP($B90,'Köpt hetvatten'!$B$1:$BX$550,MATCH("Avfall i köpt hetvatten",'Köpt hetvatten'!$B$1:$BX$1,0),FALSE),"")</f>
        <v/>
      </c>
      <c r="BL90" t="str">
        <f>IF($BF90="ja",VLOOKUP($B90,'Egen hetvattenprod'!$B$1:$BX$550,MATCH("Värde enligt ovan. (%)",'Egen hetvattenprod'!$B$1:$BX$1,0),FALSE),"")</f>
        <v/>
      </c>
      <c r="BM90" t="str">
        <f>IF($BF90="ja",VLOOKUP($B90,Kraftvärmeprod!$B$1:$BX$550,MATCH("Värde enligt ovan. (%)",Kraftvärmeprod!$B$1:$BX$1,0),FALSE),"")</f>
        <v/>
      </c>
      <c r="BQ90" t="str">
        <f>IF($BF90="ja",VLOOKUP($B90,'Egen hetvattenprod'!$B$1:$BX$550,MATCH("Tillförd olja (fossil) vid avfallsförbränning (GWh)",'Egen hetvattenprod'!$B$1:$BX$1,0),FALSE),"")</f>
        <v/>
      </c>
      <c r="BR90" t="str">
        <f>IF($BF90="ja",VLOOKUP($B90,Kraftvärmeprod!$B$1:$BX$550,MATCH("Tillförd olja (fossil) vid avfallsförbränning (GWh)",Kraftvärmeprod!$B$1:$BX$1,0),FALSE),"")</f>
        <v/>
      </c>
    </row>
    <row r="91" spans="1:70">
      <c r="A91" t="s">
        <v>157</v>
      </c>
      <c r="B91" t="s">
        <v>158</v>
      </c>
      <c r="C91">
        <f>VLOOKUP($B91,'Tillförd energi'!$B$1:$AI$720,MATCH(C$2,'Tillförd energi'!$B$1:$AQ$1,0),FALSE)</f>
        <v>0</v>
      </c>
      <c r="D91">
        <f>VLOOKUP($B91,'Tillförd energi'!$B$1:$AI$720,MATCH(D$2,'Tillförd energi'!$B$1:$AQ$1,0),FALSE)</f>
        <v>5.1180000000000003</v>
      </c>
      <c r="E91">
        <f>VLOOKUP($B91,'Tillförd energi'!$B$1:$AI$720,MATCH(E$2,'Tillförd energi'!$B$1:$AQ$1,0),FALSE)</f>
        <v>0</v>
      </c>
      <c r="F91">
        <f>VLOOKUP($B91,'Tillförd energi'!$B$1:$AI$720,MATCH(F$2,'Tillförd energi'!$B$1:$AQ$1,0),FALSE)</f>
        <v>0</v>
      </c>
      <c r="G91">
        <f>VLOOKUP($B91,'Tillförd energi'!$B$1:$AI$720,MATCH(G$2,'Tillförd energi'!$B$1:$AQ$1,0),FALSE)</f>
        <v>0</v>
      </c>
      <c r="H91">
        <f>VLOOKUP($B91,'Tillförd energi'!$B$1:$AI$720,MATCH(H$2,'Tillförd energi'!$B$1:$AQ$1,0),FALSE)</f>
        <v>0</v>
      </c>
      <c r="I91">
        <f>VLOOKUP($B91,'Tillförd energi'!$B$1:$AI$720,MATCH(I$2,'Tillförd energi'!$B$1:$AQ$1,0),FALSE)</f>
        <v>0</v>
      </c>
      <c r="J91">
        <f>VLOOKUP($B91,'Tillförd energi'!$B$1:$AI$720,MATCH(J$2,'Tillförd energi'!$B$1:$AQ$1,0),FALSE)</f>
        <v>0</v>
      </c>
      <c r="K91">
        <f>VLOOKUP($B91,'Tillförd energi'!$B$1:$AI$720,MATCH(K$2,'Tillförd energi'!$B$1:$AQ$1,0),FALSE)</f>
        <v>0</v>
      </c>
      <c r="L91">
        <f>VLOOKUP($B91,'Tillförd energi'!$B$1:$AI$720,MATCH(L$2,'Tillförd energi'!$B$1:$AQ$1,0),FALSE)</f>
        <v>0</v>
      </c>
      <c r="M91">
        <f>VLOOKUP($B91,'Tillförd energi'!$B$1:$AI$720,MATCH(M$2,'Tillförd energi'!$B$1:$AQ$1,0),FALSE)</f>
        <v>15.09</v>
      </c>
      <c r="N91">
        <f>VLOOKUP($B91,'Tillförd energi'!$B$1:$AI$720,MATCH(N$2,'Tillförd energi'!$B$1:$AQ$1,0),FALSE)</f>
        <v>121.93300000000001</v>
      </c>
      <c r="O91">
        <f>VLOOKUP($B91,'Tillförd energi'!$B$1:$AI$720,MATCH(O$2,'Tillförd energi'!$B$1:$AQ$1,0),FALSE)</f>
        <v>0</v>
      </c>
      <c r="P91">
        <f>VLOOKUP($B91,'Tillförd energi'!$B$1:$AI$720,MATCH(P$2,'Tillförd energi'!$B$1:$AQ$1,0),FALSE)</f>
        <v>0</v>
      </c>
      <c r="Q91">
        <f>VLOOKUP($B91,'Tillförd energi'!$B$1:$AI$720,MATCH(Q$2,'Tillförd energi'!$B$1:$AQ$1,0),FALSE)</f>
        <v>0</v>
      </c>
      <c r="R91">
        <f>VLOOKUP($B91,'Tillförd energi'!$B$1:$AI$720,MATCH(R$2,'Tillförd energi'!$B$1:$AQ$1,0),FALSE)</f>
        <v>0</v>
      </c>
      <c r="S91">
        <f>VLOOKUP($B91,'Tillförd energi'!$B$1:$AI$720,MATCH(S$2,'Tillförd energi'!$B$1:$AQ$1,0),FALSE)</f>
        <v>0</v>
      </c>
      <c r="T91">
        <f>VLOOKUP($B91,'Tillförd energi'!$B$1:$AI$720,MATCH(T$2,'Tillförd energi'!$B$1:$AQ$1,0),FALSE)</f>
        <v>0</v>
      </c>
      <c r="U91">
        <f>VLOOKUP($B91,'Tillförd energi'!$B$1:$AI$720,MATCH(U$2,'Tillförd energi'!$B$1:$AQ$1,0),FALSE)</f>
        <v>0</v>
      </c>
      <c r="V91">
        <f>VLOOKUP($B91,'Tillförd energi'!$B$1:$AI$720,MATCH(V$2,'Tillförd energi'!$B$1:$AQ$1,0),FALSE)</f>
        <v>0</v>
      </c>
      <c r="W91">
        <f>VLOOKUP($B91,'Tillförd energi'!$B$1:$AI$720,MATCH(W$2,'Tillförd energi'!$B$1:$AQ$1,0),FALSE)</f>
        <v>0</v>
      </c>
      <c r="X91">
        <f>VLOOKUP($B91,'Tillförd energi'!$B$1:$AI$720,MATCH(X$2,'Tillförd energi'!$B$1:$AQ$1,0),FALSE)</f>
        <v>0</v>
      </c>
      <c r="Y91">
        <f>VLOOKUP($B91,'Tillförd energi'!$B$1:$AI$720,MATCH(Y$2,'Tillförd energi'!$B$1:$AQ$1,0),FALSE)</f>
        <v>0</v>
      </c>
      <c r="Z91">
        <f>VLOOKUP($B91,'Tillförd energi'!$B$1:$AI$720,MATCH(Z$2,'Tillförd energi'!$B$1:$AQ$1,0),FALSE)</f>
        <v>0</v>
      </c>
      <c r="AA91">
        <f>VLOOKUP($B91,'Tillförd energi'!$B$1:$AI$720,MATCH(AA$2,'Tillförd energi'!$B$1:$AQ$1,0),FALSE)</f>
        <v>0</v>
      </c>
      <c r="AB91">
        <f>VLOOKUP($B91,'Tillförd energi'!$B$1:$AI$720,MATCH(AB$2,'Tillförd energi'!$B$1:$AQ$1,0),FALSE)</f>
        <v>0</v>
      </c>
      <c r="AC91">
        <f>VLOOKUP($B91,'Tillförd energi'!$B$1:$AI$720,MATCH(AC$2,'Tillförd energi'!$B$1:$AQ$1,0),FALSE)</f>
        <v>9.9830000000000005</v>
      </c>
      <c r="AD91">
        <f>VLOOKUP($B91,'Tillförd energi'!$B$1:$AI$720,MATCH(AD$2,'Tillförd energi'!$B$1:$AQ$1,0),FALSE)</f>
        <v>0</v>
      </c>
      <c r="AE91">
        <f>VLOOKUP($B91,'Tillförd energi'!$B$1:$AI$720,MATCH(AE$2,'Tillförd energi'!$B$1:$AQ$1,0),FALSE)</f>
        <v>0</v>
      </c>
      <c r="AF91">
        <f>VLOOKUP($B91,'Tillförd energi'!$B$1:$AI$720,MATCH(AF$2,'Tillförd energi'!$B$1:$AQ$1,0),FALSE)</f>
        <v>3.3570000000000002</v>
      </c>
      <c r="AG91">
        <f>IFERROR(VLOOKUP(B91,Miljö!$B$1:$AC$600,MATCH("Köpt mängd produktionsspecifik fjärrvärme:",Miljö!$B$1:$AC$1,0),FALSE)/1,0)</f>
        <v>0</v>
      </c>
      <c r="AI91">
        <f t="shared" si="6"/>
        <v>155.48100000000002</v>
      </c>
      <c r="AJ91">
        <f>IF(ISERROR(1/VLOOKUP($B91,Leveranser!$B$1:$S$500,MATCH("såld värme (gwh)",Leveranser!$B$1:$S$1,0),FALSE)),"",VLOOKUP($B91,Leveranser!$B$1:$S$500,MATCH("såld värme (gwh)",Leveranser!$B$1:$S$1,0),FALSE))</f>
        <v>107.44799999999999</v>
      </c>
      <c r="AM91" t="str">
        <f>IF(B91&lt;&gt;"",IF(VLOOKUP($B91,Totalt!$B$1:$AQ$554,MATCH("Kvalitetsgranskad:",Totalt!$B$1:$AQ$1,0),FALSE)="ja",VLOOKUP($B91,Miljö!$B$1:$AG$479,MATCH(AM$2,Miljö!$B$1:$AK$1,0),FALSE),""),"")</f>
        <v>Ja</v>
      </c>
      <c r="AN91" t="str">
        <f>IF(AM91="ja",VLOOKUP($B91,Miljö!$B$1:$J$479,MATCH("Typ av ursprungsspecificerad el   (Om inget värde anges används Nordisk residualmix, se inforuta) ()",Miljö!$B$1:$J$1,0),FALSE),IF(AM91="nej","Nordisk residualel",""))</f>
        <v>'Vattenkraft'</v>
      </c>
      <c r="AO91">
        <f>IF(AM91="","",VLOOKUP($B91,Miljö!$B$1:$J$479,MATCH("Fossilandel för ursprungspecificerad el ()",Miljö!$B$1:$J$1,0),FALSE))</f>
        <v>0</v>
      </c>
      <c r="AP91">
        <f>IF(AM91="","",IFERROR(VLOOKUP($B91,Miljö!$B$1:$J$479,MATCH("Kärnkraftsandel för ursprungsspecificerad el ()",Miljö!$B$1:$J$1,0),FALSE)/1,0))</f>
        <v>0</v>
      </c>
      <c r="AQ91">
        <f t="shared" si="7"/>
        <v>1</v>
      </c>
      <c r="AS91" t="str">
        <f t="shared" si="8"/>
        <v>Nej</v>
      </c>
      <c r="AT91" t="str">
        <f>IF(AS91="ja",VLOOKUP($B91,Miljö!$B$1:$P$500,MATCH("Fossil andel i procent (%)",Miljö!$B$1:$P$1,0),FALSE)/100,"")</f>
        <v/>
      </c>
      <c r="AV91" t="str">
        <f t="shared" si="9"/>
        <v>Nej</v>
      </c>
      <c r="AW91" t="str">
        <f>IF(AV91="ja",VLOOKUP($B91,'Egen hetvattenprod'!$B$1:$AO$500,MATCH("Värmekälla till värmepumpar ()",'Egen hetvattenprod'!$B$1:$AO$1,0),FALSE),"")</f>
        <v/>
      </c>
      <c r="AY91" t="str">
        <f t="shared" si="10"/>
        <v>Ja</v>
      </c>
      <c r="AZ91" s="115">
        <f>IF($AY91="ja",(VLOOKUP($B91,'Egen hetvattenprod'!$B$1:$BX$550,MATCH(AZ$2,'Egen hetvattenprod'!$B$1:$BX$1,0),FALSE)+VLOOKUP($B91,Kraftvärmeprod!$B$1:$BX$550,MATCH(AZ$2,Kraftvärmeprod!$B$1:$BX$1,0),FALSE))/$AC91,"")</f>
        <v>1</v>
      </c>
      <c r="BA91" s="115">
        <f>IF($AY91="ja",(VLOOKUP($B91,'Egen hetvattenprod'!$B$1:$BX$550,MATCH(BA$2,'Egen hetvattenprod'!$B$1:$BX$1,0),FALSE)+VLOOKUP($B91,Kraftvärmeprod!$B$1:$BX$550,MATCH(BA$2,Kraftvärmeprod!$B$1:$BX$1,0),FALSE))/$AC91,"")</f>
        <v>0</v>
      </c>
      <c r="BB91" s="115">
        <f>IF($AY91="ja",(VLOOKUP($B91,'Egen hetvattenprod'!$B$1:$BX$550,MATCH(BB$2,'Egen hetvattenprod'!$B$1:$BX$1,0),FALSE)+VLOOKUP($B91,Kraftvärmeprod!$B$1:$BX$550,MATCH(BB$2,Kraftvärmeprod!$B$1:$BX$1,0),FALSE))/$AC91,"")</f>
        <v>0</v>
      </c>
      <c r="BC91" s="115">
        <f>IF($AY91="ja",(VLOOKUP($B91,'Egen hetvattenprod'!$B$1:$BX$550,MATCH(BC$2,'Egen hetvattenprod'!$B$1:$BX$1,0),FALSE)+VLOOKUP($B91,Kraftvärmeprod!$B$1:$BX$550,MATCH(BC$2,Kraftvärmeprod!$B$1:$BX$1,0),FALSE))/$AC91,"")</f>
        <v>0</v>
      </c>
      <c r="BD91" s="115">
        <f>IF($AY91="ja",(VLOOKUP($B91,'Egen hetvattenprod'!$B$1:$BX$550,MATCH(BD$2,'Egen hetvattenprod'!$B$1:$BX$1,0),FALSE)+VLOOKUP($B91,Kraftvärmeprod!$B$1:$BX$550,MATCH(BD$2,Kraftvärmeprod!$B$1:$BX$1,0),FALSE))/$AC91,"")</f>
        <v>0</v>
      </c>
      <c r="BF91" t="str">
        <f t="shared" si="11"/>
        <v>Nej</v>
      </c>
      <c r="BG91" t="str">
        <f>IF($BF91="ja",VLOOKUP($B91,'Egen hetvattenprod'!$B$1:$BX$550,MATCH("Andelen klimatgaser med fossilt ursprung för avfall ()",'Egen hetvattenprod'!$B$1:$BX$1,0),FALSE),"")</f>
        <v/>
      </c>
      <c r="BH91" t="str">
        <f>IF($BF91="ja",VLOOKUP($B91,Kraftvärmeprod!$B$1:$BX$550,MATCH("Andelen klimatgaser med fossilt ursprung för avfall ()",Kraftvärmeprod!$B$1:$BX$1,0),FALSE),"")</f>
        <v/>
      </c>
      <c r="BI91" t="str">
        <f>IF($BF91="ja",VLOOKUP($B91,'Egen hetvattenprod'!$B$1:$BX$550,MATCH("Avfall (GWh)",'Egen hetvattenprod'!$B$1:$BX$1,0),FALSE),"")</f>
        <v/>
      </c>
      <c r="BJ91" t="str">
        <f>IF($BF91="ja",VLOOKUP($B91,'Slutlig allokering kvv'!$B$1:$BX$550,MATCH("Avfall (GWh)",'Slutlig allokering kvv'!$B$1:$BX$1,0),FALSE),"")</f>
        <v/>
      </c>
      <c r="BK91" t="str">
        <f>IF($BF91="ja",VLOOKUP($B91,'Köpt hetvatten'!$B$1:$BX$550,MATCH("Avfall i köpt hetvatten",'Köpt hetvatten'!$B$1:$BX$1,0),FALSE),"")</f>
        <v/>
      </c>
      <c r="BL91" t="str">
        <f>IF($BF91="ja",VLOOKUP($B91,'Egen hetvattenprod'!$B$1:$BX$550,MATCH("Värde enligt ovan. (%)",'Egen hetvattenprod'!$B$1:$BX$1,0),FALSE),"")</f>
        <v/>
      </c>
      <c r="BM91" t="str">
        <f>IF($BF91="ja",VLOOKUP($B91,Kraftvärmeprod!$B$1:$BX$550,MATCH("Värde enligt ovan. (%)",Kraftvärmeprod!$B$1:$BX$1,0),FALSE),"")</f>
        <v/>
      </c>
      <c r="BQ91" t="str">
        <f>IF($BF91="ja",VLOOKUP($B91,'Egen hetvattenprod'!$B$1:$BX$550,MATCH("Tillförd olja (fossil) vid avfallsförbränning (GWh)",'Egen hetvattenprod'!$B$1:$BX$1,0),FALSE),"")</f>
        <v/>
      </c>
      <c r="BR91" t="str">
        <f>IF($BF91="ja",VLOOKUP($B91,Kraftvärmeprod!$B$1:$BX$550,MATCH("Tillförd olja (fossil) vid avfallsförbränning (GWh)",Kraftvärmeprod!$B$1:$BX$1,0),FALSE),"")</f>
        <v/>
      </c>
    </row>
    <row r="92" spans="1:70">
      <c r="A92" t="s">
        <v>157</v>
      </c>
      <c r="B92" t="s">
        <v>159</v>
      </c>
      <c r="C92">
        <f>VLOOKUP($B92,'Tillförd energi'!$B$1:$AI$720,MATCH(C$2,'Tillförd energi'!$B$1:$AQ$1,0),FALSE)</f>
        <v>0</v>
      </c>
      <c r="D92">
        <f>VLOOKUP($B92,'Tillförd energi'!$B$1:$AI$720,MATCH(D$2,'Tillförd energi'!$B$1:$AQ$1,0),FALSE)</f>
        <v>2.571E-2</v>
      </c>
      <c r="E92">
        <f>VLOOKUP($B92,'Tillförd energi'!$B$1:$AI$720,MATCH(E$2,'Tillförd energi'!$B$1:$AQ$1,0),FALSE)</f>
        <v>0</v>
      </c>
      <c r="F92">
        <f>VLOOKUP($B92,'Tillförd energi'!$B$1:$AI$720,MATCH(F$2,'Tillförd energi'!$B$1:$AQ$1,0),FALSE)</f>
        <v>0</v>
      </c>
      <c r="G92">
        <f>VLOOKUP($B92,'Tillförd energi'!$B$1:$AI$720,MATCH(G$2,'Tillförd energi'!$B$1:$AQ$1,0),FALSE)</f>
        <v>0</v>
      </c>
      <c r="H92">
        <f>VLOOKUP($B92,'Tillförd energi'!$B$1:$AI$720,MATCH(H$2,'Tillförd energi'!$B$1:$AQ$1,0),FALSE)</f>
        <v>0</v>
      </c>
      <c r="I92">
        <f>VLOOKUP($B92,'Tillförd energi'!$B$1:$AI$720,MATCH(I$2,'Tillförd energi'!$B$1:$AQ$1,0),FALSE)</f>
        <v>0</v>
      </c>
      <c r="J92">
        <f>VLOOKUP($B92,'Tillförd energi'!$B$1:$AI$720,MATCH(J$2,'Tillförd energi'!$B$1:$AQ$1,0),FALSE)</f>
        <v>0</v>
      </c>
      <c r="K92">
        <f>VLOOKUP($B92,'Tillförd energi'!$B$1:$AI$720,MATCH(K$2,'Tillförd energi'!$B$1:$AQ$1,0),FALSE)</f>
        <v>0</v>
      </c>
      <c r="L92">
        <f>VLOOKUP($B92,'Tillförd energi'!$B$1:$AI$720,MATCH(L$2,'Tillförd energi'!$B$1:$AQ$1,0),FALSE)</f>
        <v>0</v>
      </c>
      <c r="M92">
        <f>VLOOKUP($B92,'Tillförd energi'!$B$1:$AI$720,MATCH(M$2,'Tillförd energi'!$B$1:$AQ$1,0),FALSE)</f>
        <v>0</v>
      </c>
      <c r="N92">
        <f>VLOOKUP($B92,'Tillförd energi'!$B$1:$AI$720,MATCH(N$2,'Tillförd energi'!$B$1:$AQ$1,0),FALSE)</f>
        <v>0</v>
      </c>
      <c r="O92">
        <f>VLOOKUP($B92,'Tillförd energi'!$B$1:$AI$720,MATCH(O$2,'Tillförd energi'!$B$1:$AQ$1,0),FALSE)</f>
        <v>0</v>
      </c>
      <c r="P92">
        <f>VLOOKUP($B92,'Tillförd energi'!$B$1:$AI$720,MATCH(P$2,'Tillförd energi'!$B$1:$AQ$1,0),FALSE)</f>
        <v>0</v>
      </c>
      <c r="Q92">
        <f>VLOOKUP($B92,'Tillförd energi'!$B$1:$AI$720,MATCH(Q$2,'Tillförd energi'!$B$1:$AQ$1,0),FALSE)</f>
        <v>0</v>
      </c>
      <c r="R92">
        <f>VLOOKUP($B92,'Tillförd energi'!$B$1:$AI$720,MATCH(R$2,'Tillförd energi'!$B$1:$AQ$1,0),FALSE)</f>
        <v>4.4450000000000003E-2</v>
      </c>
      <c r="S92">
        <f>VLOOKUP($B92,'Tillförd energi'!$B$1:$AI$720,MATCH(S$2,'Tillförd energi'!$B$1:$AQ$1,0),FALSE)</f>
        <v>0</v>
      </c>
      <c r="T92">
        <f>VLOOKUP($B92,'Tillförd energi'!$B$1:$AI$720,MATCH(T$2,'Tillförd energi'!$B$1:$AQ$1,0),FALSE)</f>
        <v>0</v>
      </c>
      <c r="U92">
        <f>VLOOKUP($B92,'Tillförd energi'!$B$1:$AI$720,MATCH(U$2,'Tillförd energi'!$B$1:$AQ$1,0),FALSE)</f>
        <v>0</v>
      </c>
      <c r="V92">
        <f>VLOOKUP($B92,'Tillförd energi'!$B$1:$AI$720,MATCH(V$2,'Tillförd energi'!$B$1:$AQ$1,0),FALSE)</f>
        <v>0</v>
      </c>
      <c r="W92">
        <f>VLOOKUP($B92,'Tillförd energi'!$B$1:$AI$720,MATCH(W$2,'Tillförd energi'!$B$1:$AQ$1,0),FALSE)</f>
        <v>0</v>
      </c>
      <c r="X92">
        <f>VLOOKUP($B92,'Tillförd energi'!$B$1:$AI$720,MATCH(X$2,'Tillförd energi'!$B$1:$AQ$1,0),FALSE)</f>
        <v>0</v>
      </c>
      <c r="Y92">
        <f>VLOOKUP($B92,'Tillförd energi'!$B$1:$AI$720,MATCH(Y$2,'Tillförd energi'!$B$1:$AQ$1,0),FALSE)</f>
        <v>0</v>
      </c>
      <c r="Z92">
        <f>VLOOKUP($B92,'Tillförd energi'!$B$1:$AI$720,MATCH(Z$2,'Tillförd energi'!$B$1:$AQ$1,0),FALSE)</f>
        <v>0</v>
      </c>
      <c r="AA92">
        <f>VLOOKUP($B92,'Tillförd energi'!$B$1:$AI$720,MATCH(AA$2,'Tillförd energi'!$B$1:$AQ$1,0),FALSE)</f>
        <v>0</v>
      </c>
      <c r="AB92">
        <f>VLOOKUP($B92,'Tillförd energi'!$B$1:$AI$720,MATCH(AB$2,'Tillförd energi'!$B$1:$AQ$1,0),FALSE)</f>
        <v>0</v>
      </c>
      <c r="AC92">
        <f>VLOOKUP($B92,'Tillförd energi'!$B$1:$AI$720,MATCH(AC$2,'Tillförd energi'!$B$1:$AQ$1,0),FALSE)</f>
        <v>0</v>
      </c>
      <c r="AD92">
        <f>VLOOKUP($B92,'Tillförd energi'!$B$1:$AI$720,MATCH(AD$2,'Tillförd energi'!$B$1:$AQ$1,0),FALSE)</f>
        <v>2.8940000000000001</v>
      </c>
      <c r="AE92">
        <f>VLOOKUP($B92,'Tillförd energi'!$B$1:$AI$720,MATCH(AE$2,'Tillförd energi'!$B$1:$AQ$1,0),FALSE)</f>
        <v>0</v>
      </c>
      <c r="AF92">
        <f>VLOOKUP($B92,'Tillförd energi'!$B$1:$AI$720,MATCH(AF$2,'Tillförd energi'!$B$1:$AQ$1,0),FALSE)</f>
        <v>6.8489999999999995E-2</v>
      </c>
      <c r="AG92">
        <f>IFERROR(VLOOKUP(B92,Miljö!$B$1:$AC$600,MATCH("Köpt mängd produktionsspecifik fjärrvärme:",Miljö!$B$1:$AC$1,0),FALSE)/1,0)</f>
        <v>0</v>
      </c>
      <c r="AI92">
        <f t="shared" si="6"/>
        <v>3.0326500000000003</v>
      </c>
      <c r="AJ92">
        <f>IF(ISERROR(1/VLOOKUP($B92,Leveranser!$B$1:$S$500,MATCH("såld värme (gwh)",Leveranser!$B$1:$S$1,0),FALSE)),"",VLOOKUP($B92,Leveranser!$B$1:$S$500,MATCH("såld värme (gwh)",Leveranser!$B$1:$S$1,0),FALSE))</f>
        <v>2.2829999999999999</v>
      </c>
      <c r="AM92" t="str">
        <f>IF(B92&lt;&gt;"",IF(VLOOKUP($B92,Totalt!$B$1:$AQ$554,MATCH("Kvalitetsgranskad:",Totalt!$B$1:$AQ$1,0),FALSE)="ja",VLOOKUP($B92,Miljö!$B$1:$AG$479,MATCH(AM$2,Miljö!$B$1:$AK$1,0),FALSE),""),"")</f>
        <v>Ja</v>
      </c>
      <c r="AN92" t="str">
        <f>IF(AM92="ja",VLOOKUP($B92,Miljö!$B$1:$J$479,MATCH("Typ av ursprungsspecificerad el   (Om inget värde anges används Nordisk residualmix, se inforuta) ()",Miljö!$B$1:$J$1,0),FALSE),IF(AM92="nej","Nordisk residualel",""))</f>
        <v>'Vattenkraft'</v>
      </c>
      <c r="AO92">
        <f>IF(AM92="","",VLOOKUP($B92,Miljö!$B$1:$J$479,MATCH("Fossilandel för ursprungspecificerad el ()",Miljö!$B$1:$J$1,0),FALSE))</f>
        <v>0</v>
      </c>
      <c r="AP92">
        <f>IF(AM92="","",IFERROR(VLOOKUP($B92,Miljö!$B$1:$J$479,MATCH("Kärnkraftsandel för ursprungsspecificerad el ()",Miljö!$B$1:$J$1,0),FALSE)/1,0))</f>
        <v>0</v>
      </c>
      <c r="AQ92">
        <f t="shared" si="7"/>
        <v>1</v>
      </c>
      <c r="AS92" t="str">
        <f t="shared" si="8"/>
        <v>Nej</v>
      </c>
      <c r="AT92" t="str">
        <f>IF(AS92="ja",VLOOKUP($B92,Miljö!$B$1:$P$500,MATCH("Fossil andel i procent (%)",Miljö!$B$1:$P$1,0),FALSE)/100,"")</f>
        <v/>
      </c>
      <c r="AV92" t="str">
        <f t="shared" si="9"/>
        <v>Nej</v>
      </c>
      <c r="AW92" t="str">
        <f>IF(AV92="ja",VLOOKUP($B92,'Egen hetvattenprod'!$B$1:$AO$500,MATCH("Värmekälla till värmepumpar ()",'Egen hetvattenprod'!$B$1:$AO$1,0),FALSE),"")</f>
        <v/>
      </c>
      <c r="AY92" t="str">
        <f t="shared" si="10"/>
        <v>Nej</v>
      </c>
      <c r="AZ92" s="115" t="str">
        <f>IF($AY92="ja",(VLOOKUP($B92,'Egen hetvattenprod'!$B$1:$BX$550,MATCH(AZ$2,'Egen hetvattenprod'!$B$1:$BX$1,0),FALSE)+VLOOKUP($B92,Kraftvärmeprod!$B$1:$BX$550,MATCH(AZ$2,Kraftvärmeprod!$B$1:$BX$1,0),FALSE))/$AC92,"")</f>
        <v/>
      </c>
      <c r="BA92" s="115" t="str">
        <f>IF($AY92="ja",(VLOOKUP($B92,'Egen hetvattenprod'!$B$1:$BX$550,MATCH(BA$2,'Egen hetvattenprod'!$B$1:$BX$1,0),FALSE)+VLOOKUP($B92,Kraftvärmeprod!$B$1:$BX$550,MATCH(BA$2,Kraftvärmeprod!$B$1:$BX$1,0),FALSE))/$AC92,"")</f>
        <v/>
      </c>
      <c r="BB92" s="115" t="str">
        <f>IF($AY92="ja",(VLOOKUP($B92,'Egen hetvattenprod'!$B$1:$BX$550,MATCH(BB$2,'Egen hetvattenprod'!$B$1:$BX$1,0),FALSE)+VLOOKUP($B92,Kraftvärmeprod!$B$1:$BX$550,MATCH(BB$2,Kraftvärmeprod!$B$1:$BX$1,0),FALSE))/$AC92,"")</f>
        <v/>
      </c>
      <c r="BC92" s="115" t="str">
        <f>IF($AY92="ja",(VLOOKUP($B92,'Egen hetvattenprod'!$B$1:$BX$550,MATCH(BC$2,'Egen hetvattenprod'!$B$1:$BX$1,0),FALSE)+VLOOKUP($B92,Kraftvärmeprod!$B$1:$BX$550,MATCH(BC$2,Kraftvärmeprod!$B$1:$BX$1,0),FALSE))/$AC92,"")</f>
        <v/>
      </c>
      <c r="BD92" s="115" t="str">
        <f>IF($AY92="ja",(VLOOKUP($B92,'Egen hetvattenprod'!$B$1:$BX$550,MATCH(BD$2,'Egen hetvattenprod'!$B$1:$BX$1,0),FALSE)+VLOOKUP($B92,Kraftvärmeprod!$B$1:$BX$550,MATCH(BD$2,Kraftvärmeprod!$B$1:$BX$1,0),FALSE))/$AC92,"")</f>
        <v/>
      </c>
      <c r="BF92" t="str">
        <f t="shared" si="11"/>
        <v>Nej</v>
      </c>
      <c r="BG92" t="str">
        <f>IF($BF92="ja",VLOOKUP($B92,'Egen hetvattenprod'!$B$1:$BX$550,MATCH("Andelen klimatgaser med fossilt ursprung för avfall ()",'Egen hetvattenprod'!$B$1:$BX$1,0),FALSE),"")</f>
        <v/>
      </c>
      <c r="BH92" t="str">
        <f>IF($BF92="ja",VLOOKUP($B92,Kraftvärmeprod!$B$1:$BX$550,MATCH("Andelen klimatgaser med fossilt ursprung för avfall ()",Kraftvärmeprod!$B$1:$BX$1,0),FALSE),"")</f>
        <v/>
      </c>
      <c r="BI92" t="str">
        <f>IF($BF92="ja",VLOOKUP($B92,'Egen hetvattenprod'!$B$1:$BX$550,MATCH("Avfall (GWh)",'Egen hetvattenprod'!$B$1:$BX$1,0),FALSE),"")</f>
        <v/>
      </c>
      <c r="BJ92" t="str">
        <f>IF($BF92="ja",VLOOKUP($B92,'Slutlig allokering kvv'!$B$1:$BX$550,MATCH("Avfall (GWh)",'Slutlig allokering kvv'!$B$1:$BX$1,0),FALSE),"")</f>
        <v/>
      </c>
      <c r="BK92" t="str">
        <f>IF($BF92="ja",VLOOKUP($B92,'Köpt hetvatten'!$B$1:$BX$550,MATCH("Avfall i köpt hetvatten",'Köpt hetvatten'!$B$1:$BX$1,0),FALSE),"")</f>
        <v/>
      </c>
      <c r="BL92" t="str">
        <f>IF($BF92="ja",VLOOKUP($B92,'Egen hetvattenprod'!$B$1:$BX$550,MATCH("Värde enligt ovan. (%)",'Egen hetvattenprod'!$B$1:$BX$1,0),FALSE),"")</f>
        <v/>
      </c>
      <c r="BM92" t="str">
        <f>IF($BF92="ja",VLOOKUP($B92,Kraftvärmeprod!$B$1:$BX$550,MATCH("Värde enligt ovan. (%)",Kraftvärmeprod!$B$1:$BX$1,0),FALSE),"")</f>
        <v/>
      </c>
      <c r="BQ92" t="str">
        <f>IF($BF92="ja",VLOOKUP($B92,'Egen hetvattenprod'!$B$1:$BX$550,MATCH("Tillförd olja (fossil) vid avfallsförbränning (GWh)",'Egen hetvattenprod'!$B$1:$BX$1,0),FALSE),"")</f>
        <v/>
      </c>
      <c r="BR92" t="str">
        <f>IF($BF92="ja",VLOOKUP($B92,Kraftvärmeprod!$B$1:$BX$550,MATCH("Tillförd olja (fossil) vid avfallsförbränning (GWh)",Kraftvärmeprod!$B$1:$BX$1,0),FALSE),"")</f>
        <v/>
      </c>
    </row>
    <row r="93" spans="1:70">
      <c r="A93" t="s">
        <v>163</v>
      </c>
      <c r="B93" t="s">
        <v>164</v>
      </c>
      <c r="C93">
        <f>VLOOKUP($B93,'Tillförd energi'!$B$1:$AI$720,MATCH(C$2,'Tillförd energi'!$B$1:$AQ$1,0),FALSE)</f>
        <v>0</v>
      </c>
      <c r="D93">
        <f>VLOOKUP($B93,'Tillförd energi'!$B$1:$AI$720,MATCH(D$2,'Tillförd energi'!$B$1:$AQ$1,0),FALSE)</f>
        <v>0.60599999999999998</v>
      </c>
      <c r="E93">
        <f>VLOOKUP($B93,'Tillförd energi'!$B$1:$AI$720,MATCH(E$2,'Tillförd energi'!$B$1:$AQ$1,0),FALSE)</f>
        <v>0</v>
      </c>
      <c r="F93">
        <f>VLOOKUP($B93,'Tillförd energi'!$B$1:$AI$720,MATCH(F$2,'Tillförd energi'!$B$1:$AQ$1,0),FALSE)</f>
        <v>0</v>
      </c>
      <c r="G93">
        <f>VLOOKUP($B93,'Tillförd energi'!$B$1:$AI$720,MATCH(G$2,'Tillförd energi'!$B$1:$AQ$1,0),FALSE)</f>
        <v>0</v>
      </c>
      <c r="H93">
        <f>VLOOKUP($B93,'Tillförd energi'!$B$1:$AI$720,MATCH(H$2,'Tillförd energi'!$B$1:$AQ$1,0),FALSE)</f>
        <v>0</v>
      </c>
      <c r="I93">
        <f>VLOOKUP($B93,'Tillförd energi'!$B$1:$AI$720,MATCH(I$2,'Tillförd energi'!$B$1:$AQ$1,0),FALSE)</f>
        <v>0</v>
      </c>
      <c r="J93">
        <f>VLOOKUP($B93,'Tillförd energi'!$B$1:$AI$720,MATCH(J$2,'Tillförd energi'!$B$1:$AQ$1,0),FALSE)</f>
        <v>0</v>
      </c>
      <c r="K93">
        <f>VLOOKUP($B93,'Tillförd energi'!$B$1:$AI$720,MATCH(K$2,'Tillförd energi'!$B$1:$AQ$1,0),FALSE)</f>
        <v>0</v>
      </c>
      <c r="L93">
        <f>VLOOKUP($B93,'Tillförd energi'!$B$1:$AI$720,MATCH(L$2,'Tillförd energi'!$B$1:$AQ$1,0),FALSE)</f>
        <v>0</v>
      </c>
      <c r="M93">
        <f>VLOOKUP($B93,'Tillförd energi'!$B$1:$AI$720,MATCH(M$2,'Tillförd energi'!$B$1:$AQ$1,0),FALSE)</f>
        <v>2.08</v>
      </c>
      <c r="N93">
        <f>VLOOKUP($B93,'Tillförd energi'!$B$1:$AI$720,MATCH(N$2,'Tillförd energi'!$B$1:$AQ$1,0),FALSE)</f>
        <v>1.86</v>
      </c>
      <c r="O93">
        <f>VLOOKUP($B93,'Tillförd energi'!$B$1:$AI$720,MATCH(O$2,'Tillförd energi'!$B$1:$AQ$1,0),FALSE)</f>
        <v>0</v>
      </c>
      <c r="P93">
        <f>VLOOKUP($B93,'Tillförd energi'!$B$1:$AI$720,MATCH(P$2,'Tillförd energi'!$B$1:$AQ$1,0),FALSE)</f>
        <v>4.8600000000000003</v>
      </c>
      <c r="Q93">
        <f>VLOOKUP($B93,'Tillförd energi'!$B$1:$AI$720,MATCH(Q$2,'Tillförd energi'!$B$1:$AQ$1,0),FALSE)</f>
        <v>3.35</v>
      </c>
      <c r="R93">
        <f>VLOOKUP($B93,'Tillförd energi'!$B$1:$AI$720,MATCH(R$2,'Tillförd energi'!$B$1:$AQ$1,0),FALSE)</f>
        <v>0</v>
      </c>
      <c r="S93">
        <f>VLOOKUP($B93,'Tillförd energi'!$B$1:$AI$720,MATCH(S$2,'Tillförd energi'!$B$1:$AQ$1,0),FALSE)</f>
        <v>0</v>
      </c>
      <c r="T93">
        <f>VLOOKUP($B93,'Tillförd energi'!$B$1:$AI$720,MATCH(T$2,'Tillförd energi'!$B$1:$AQ$1,0),FALSE)</f>
        <v>0</v>
      </c>
      <c r="U93">
        <f>VLOOKUP($B93,'Tillförd energi'!$B$1:$AI$720,MATCH(U$2,'Tillförd energi'!$B$1:$AQ$1,0),FALSE)</f>
        <v>0</v>
      </c>
      <c r="V93">
        <f>VLOOKUP($B93,'Tillförd energi'!$B$1:$AI$720,MATCH(V$2,'Tillförd energi'!$B$1:$AQ$1,0),FALSE)</f>
        <v>0</v>
      </c>
      <c r="W93">
        <f>VLOOKUP($B93,'Tillförd energi'!$B$1:$AI$720,MATCH(W$2,'Tillförd energi'!$B$1:$AQ$1,0),FALSE)</f>
        <v>0</v>
      </c>
      <c r="X93">
        <f>VLOOKUP($B93,'Tillförd energi'!$B$1:$AI$720,MATCH(X$2,'Tillförd energi'!$B$1:$AQ$1,0),FALSE)</f>
        <v>0</v>
      </c>
      <c r="Y93">
        <f>VLOOKUP($B93,'Tillförd energi'!$B$1:$AI$720,MATCH(Y$2,'Tillförd energi'!$B$1:$AQ$1,0),FALSE)</f>
        <v>0</v>
      </c>
      <c r="Z93">
        <f>VLOOKUP($B93,'Tillförd energi'!$B$1:$AI$720,MATCH(Z$2,'Tillförd energi'!$B$1:$AQ$1,0),FALSE)</f>
        <v>0</v>
      </c>
      <c r="AA93">
        <f>VLOOKUP($B93,'Tillförd energi'!$B$1:$AI$720,MATCH(AA$2,'Tillförd energi'!$B$1:$AQ$1,0),FALSE)</f>
        <v>0</v>
      </c>
      <c r="AB93">
        <f>VLOOKUP($B93,'Tillförd energi'!$B$1:$AI$720,MATCH(AB$2,'Tillförd energi'!$B$1:$AQ$1,0),FALSE)</f>
        <v>0</v>
      </c>
      <c r="AC93">
        <f>VLOOKUP($B93,'Tillförd energi'!$B$1:$AI$720,MATCH(AC$2,'Tillförd energi'!$B$1:$AQ$1,0),FALSE)</f>
        <v>2.33</v>
      </c>
      <c r="AD93">
        <f>VLOOKUP($B93,'Tillförd energi'!$B$1:$AI$720,MATCH(AD$2,'Tillförd energi'!$B$1:$AQ$1,0),FALSE)</f>
        <v>0</v>
      </c>
      <c r="AE93">
        <f>VLOOKUP($B93,'Tillförd energi'!$B$1:$AI$720,MATCH(AE$2,'Tillförd energi'!$B$1:$AQ$1,0),FALSE)</f>
        <v>0</v>
      </c>
      <c r="AF93">
        <f>VLOOKUP($B93,'Tillförd energi'!$B$1:$AI$720,MATCH(AF$2,'Tillförd energi'!$B$1:$AQ$1,0),FALSE)</f>
        <v>0.26800000000000002</v>
      </c>
      <c r="AG93">
        <f>IFERROR(VLOOKUP(B93,Miljö!$B$1:$AC$600,MATCH("Köpt mängd produktionsspecifik fjärrvärme:",Miljö!$B$1:$AC$1,0),FALSE)/1,0)</f>
        <v>0</v>
      </c>
      <c r="AI93">
        <f t="shared" si="6"/>
        <v>15.354000000000001</v>
      </c>
      <c r="AJ93">
        <f>IF(ISERROR(1/VLOOKUP($B93,Leveranser!$B$1:$S$500,MATCH("såld värme (gwh)",Leveranser!$B$1:$S$1,0),FALSE)),"",VLOOKUP($B93,Leveranser!$B$1:$S$500,MATCH("såld värme (gwh)",Leveranser!$B$1:$S$1,0),FALSE))</f>
        <v>9.8989999999999991</v>
      </c>
      <c r="AM93" t="str">
        <f>IF(B93&lt;&gt;"",IF(VLOOKUP($B93,Totalt!$B$1:$AQ$554,MATCH("Kvalitetsgranskad:",Totalt!$B$1:$AQ$1,0),FALSE)="ja",VLOOKUP($B93,Miljö!$B$1:$AG$479,MATCH(AM$2,Miljö!$B$1:$AK$1,0),FALSE),""),"")</f>
        <v>Nej</v>
      </c>
      <c r="AN93" t="str">
        <f>IF(AM93="ja",VLOOKUP($B93,Miljö!$B$1:$J$479,MATCH("Typ av ursprungsspecificerad el   (Om inget värde anges används Nordisk residualmix, se inforuta) ()",Miljö!$B$1:$J$1,0),FALSE),IF(AM93="nej","Nordisk residualel",""))</f>
        <v>Nordisk residualel</v>
      </c>
      <c r="AO93">
        <f>IF(AM93="","",VLOOKUP($B93,Miljö!$B$1:$J$479,MATCH("Fossilandel för ursprungspecificerad el ()",Miljö!$B$1:$J$1,0),FALSE))</f>
        <v>0.47</v>
      </c>
      <c r="AP93">
        <f>IF(AM93="","",IFERROR(VLOOKUP($B93,Miljö!$B$1:$J$479,MATCH("Kärnkraftsandel för ursprungsspecificerad el ()",Miljö!$B$1:$J$1,0),FALSE)/1,0))</f>
        <v>0.48170000000000002</v>
      </c>
      <c r="AQ93">
        <f t="shared" si="7"/>
        <v>4.830000000000001E-2</v>
      </c>
      <c r="AS93" t="str">
        <f t="shared" si="8"/>
        <v>Nej</v>
      </c>
      <c r="AT93" t="str">
        <f>IF(AS93="ja",VLOOKUP($B93,Miljö!$B$1:$P$500,MATCH("Fossil andel i procent (%)",Miljö!$B$1:$P$1,0),FALSE)/100,"")</f>
        <v/>
      </c>
      <c r="AV93" t="str">
        <f t="shared" si="9"/>
        <v>Nej</v>
      </c>
      <c r="AW93" t="str">
        <f>IF(AV93="ja",VLOOKUP($B93,'Egen hetvattenprod'!$B$1:$AO$500,MATCH("Värmekälla till värmepumpar ()",'Egen hetvattenprod'!$B$1:$AO$1,0),FALSE),"")</f>
        <v/>
      </c>
      <c r="AY93" t="str">
        <f t="shared" si="10"/>
        <v>Ja</v>
      </c>
      <c r="AZ93" s="115">
        <f>IF($AY93="ja",(VLOOKUP($B93,'Egen hetvattenprod'!$B$1:$BX$550,MATCH(AZ$2,'Egen hetvattenprod'!$B$1:$BX$1,0),FALSE)+VLOOKUP($B93,Kraftvärmeprod!$B$1:$BX$550,MATCH(AZ$2,Kraftvärmeprod!$B$1:$BX$1,0),FALSE))/$AC93,"")</f>
        <v>1</v>
      </c>
      <c r="BA93" s="115">
        <f>IF($AY93="ja",(VLOOKUP($B93,'Egen hetvattenprod'!$B$1:$BX$550,MATCH(BA$2,'Egen hetvattenprod'!$B$1:$BX$1,0),FALSE)+VLOOKUP($B93,Kraftvärmeprod!$B$1:$BX$550,MATCH(BA$2,Kraftvärmeprod!$B$1:$BX$1,0),FALSE))/$AC93,"")</f>
        <v>0</v>
      </c>
      <c r="BB93" s="115">
        <f>IF($AY93="ja",(VLOOKUP($B93,'Egen hetvattenprod'!$B$1:$BX$550,MATCH(BB$2,'Egen hetvattenprod'!$B$1:$BX$1,0),FALSE)+VLOOKUP($B93,Kraftvärmeprod!$B$1:$BX$550,MATCH(BB$2,Kraftvärmeprod!$B$1:$BX$1,0),FALSE))/$AC93,"")</f>
        <v>0</v>
      </c>
      <c r="BC93" s="115">
        <f>IF($AY93="ja",(VLOOKUP($B93,'Egen hetvattenprod'!$B$1:$BX$550,MATCH(BC$2,'Egen hetvattenprod'!$B$1:$BX$1,0),FALSE)+VLOOKUP($B93,Kraftvärmeprod!$B$1:$BX$550,MATCH(BC$2,Kraftvärmeprod!$B$1:$BX$1,0),FALSE))/$AC93,"")</f>
        <v>0</v>
      </c>
      <c r="BD93" s="115">
        <f>IF($AY93="ja",(VLOOKUP($B93,'Egen hetvattenprod'!$B$1:$BX$550,MATCH(BD$2,'Egen hetvattenprod'!$B$1:$BX$1,0),FALSE)+VLOOKUP($B93,Kraftvärmeprod!$B$1:$BX$550,MATCH(BD$2,Kraftvärmeprod!$B$1:$BX$1,0),FALSE))/$AC93,"")</f>
        <v>0</v>
      </c>
      <c r="BF93" t="str">
        <f t="shared" si="11"/>
        <v>Nej</v>
      </c>
      <c r="BG93" t="str">
        <f>IF($BF93="ja",VLOOKUP($B93,'Egen hetvattenprod'!$B$1:$BX$550,MATCH("Andelen klimatgaser med fossilt ursprung för avfall ()",'Egen hetvattenprod'!$B$1:$BX$1,0),FALSE),"")</f>
        <v/>
      </c>
      <c r="BH93" t="str">
        <f>IF($BF93="ja",VLOOKUP($B93,Kraftvärmeprod!$B$1:$BX$550,MATCH("Andelen klimatgaser med fossilt ursprung för avfall ()",Kraftvärmeprod!$B$1:$BX$1,0),FALSE),"")</f>
        <v/>
      </c>
      <c r="BI93" t="str">
        <f>IF($BF93="ja",VLOOKUP($B93,'Egen hetvattenprod'!$B$1:$BX$550,MATCH("Avfall (GWh)",'Egen hetvattenprod'!$B$1:$BX$1,0),FALSE),"")</f>
        <v/>
      </c>
      <c r="BJ93" t="str">
        <f>IF($BF93="ja",VLOOKUP($B93,'Slutlig allokering kvv'!$B$1:$BX$550,MATCH("Avfall (GWh)",'Slutlig allokering kvv'!$B$1:$BX$1,0),FALSE),"")</f>
        <v/>
      </c>
      <c r="BK93" t="str">
        <f>IF($BF93="ja",VLOOKUP($B93,'Köpt hetvatten'!$B$1:$BX$550,MATCH("Avfall i köpt hetvatten",'Köpt hetvatten'!$B$1:$BX$1,0),FALSE),"")</f>
        <v/>
      </c>
      <c r="BL93" t="str">
        <f>IF($BF93="ja",VLOOKUP($B93,'Egen hetvattenprod'!$B$1:$BX$550,MATCH("Värde enligt ovan. (%)",'Egen hetvattenprod'!$B$1:$BX$1,0),FALSE),"")</f>
        <v/>
      </c>
      <c r="BM93" t="str">
        <f>IF($BF93="ja",VLOOKUP($B93,Kraftvärmeprod!$B$1:$BX$550,MATCH("Värde enligt ovan. (%)",Kraftvärmeprod!$B$1:$BX$1,0),FALSE),"")</f>
        <v/>
      </c>
      <c r="BQ93" t="str">
        <f>IF($BF93="ja",VLOOKUP($B93,'Egen hetvattenprod'!$B$1:$BX$550,MATCH("Tillförd olja (fossil) vid avfallsförbränning (GWh)",'Egen hetvattenprod'!$B$1:$BX$1,0),FALSE),"")</f>
        <v/>
      </c>
      <c r="BR93" t="str">
        <f>IF($BF93="ja",VLOOKUP($B93,Kraftvärmeprod!$B$1:$BX$550,MATCH("Tillförd olja (fossil) vid avfallsförbränning (GWh)",Kraftvärmeprod!$B$1:$BX$1,0),FALSE),"")</f>
        <v/>
      </c>
    </row>
    <row r="94" spans="1:70">
      <c r="A94" t="s">
        <v>163</v>
      </c>
      <c r="B94" t="s">
        <v>165</v>
      </c>
      <c r="C94">
        <f>VLOOKUP($B94,'Tillförd energi'!$B$1:$AI$720,MATCH(C$2,'Tillförd energi'!$B$1:$AQ$1,0),FALSE)</f>
        <v>0</v>
      </c>
      <c r="D94">
        <f>VLOOKUP($B94,'Tillförd energi'!$B$1:$AI$720,MATCH(D$2,'Tillförd energi'!$B$1:$AQ$1,0),FALSE)</f>
        <v>4.3999999999999997E-2</v>
      </c>
      <c r="E94">
        <f>VLOOKUP($B94,'Tillförd energi'!$B$1:$AI$720,MATCH(E$2,'Tillförd energi'!$B$1:$AQ$1,0),FALSE)</f>
        <v>0</v>
      </c>
      <c r="F94">
        <f>VLOOKUP($B94,'Tillförd energi'!$B$1:$AI$720,MATCH(F$2,'Tillförd energi'!$B$1:$AQ$1,0),FALSE)</f>
        <v>0</v>
      </c>
      <c r="G94">
        <f>VLOOKUP($B94,'Tillförd energi'!$B$1:$AI$720,MATCH(G$2,'Tillförd energi'!$B$1:$AQ$1,0),FALSE)</f>
        <v>1.39</v>
      </c>
      <c r="H94">
        <f>VLOOKUP($B94,'Tillförd energi'!$B$1:$AI$720,MATCH(H$2,'Tillförd energi'!$B$1:$AQ$1,0),FALSE)</f>
        <v>0</v>
      </c>
      <c r="I94">
        <f>VLOOKUP($B94,'Tillförd energi'!$B$1:$AI$720,MATCH(I$2,'Tillförd energi'!$B$1:$AQ$1,0),FALSE)</f>
        <v>0</v>
      </c>
      <c r="J94">
        <f>VLOOKUP($B94,'Tillförd energi'!$B$1:$AI$720,MATCH(J$2,'Tillförd energi'!$B$1:$AQ$1,0),FALSE)</f>
        <v>0</v>
      </c>
      <c r="K94">
        <f>VLOOKUP($B94,'Tillförd energi'!$B$1:$AI$720,MATCH(K$2,'Tillförd energi'!$B$1:$AQ$1,0),FALSE)</f>
        <v>0</v>
      </c>
      <c r="L94">
        <f>VLOOKUP($B94,'Tillförd energi'!$B$1:$AI$720,MATCH(L$2,'Tillförd energi'!$B$1:$AQ$1,0),FALSE)</f>
        <v>0</v>
      </c>
      <c r="M94">
        <f>VLOOKUP($B94,'Tillförd energi'!$B$1:$AI$720,MATCH(M$2,'Tillförd energi'!$B$1:$AQ$1,0),FALSE)</f>
        <v>5.4530000000000003</v>
      </c>
      <c r="N94">
        <f>VLOOKUP($B94,'Tillförd energi'!$B$1:$AI$720,MATCH(N$2,'Tillförd energi'!$B$1:$AQ$1,0),FALSE)</f>
        <v>23.696999999999999</v>
      </c>
      <c r="O94">
        <f>VLOOKUP($B94,'Tillförd energi'!$B$1:$AI$720,MATCH(O$2,'Tillförd energi'!$B$1:$AQ$1,0),FALSE)</f>
        <v>0</v>
      </c>
      <c r="P94">
        <f>VLOOKUP($B94,'Tillförd energi'!$B$1:$AI$720,MATCH(P$2,'Tillförd energi'!$B$1:$AQ$1,0),FALSE)</f>
        <v>12.786</v>
      </c>
      <c r="Q94">
        <f>VLOOKUP($B94,'Tillförd energi'!$B$1:$AI$720,MATCH(Q$2,'Tillförd energi'!$B$1:$AQ$1,0),FALSE)</f>
        <v>5.95</v>
      </c>
      <c r="R94">
        <f>VLOOKUP($B94,'Tillförd energi'!$B$1:$AI$720,MATCH(R$2,'Tillförd energi'!$B$1:$AQ$1,0),FALSE)</f>
        <v>0</v>
      </c>
      <c r="S94">
        <f>VLOOKUP($B94,'Tillförd energi'!$B$1:$AI$720,MATCH(S$2,'Tillförd energi'!$B$1:$AQ$1,0),FALSE)</f>
        <v>0</v>
      </c>
      <c r="T94">
        <f>VLOOKUP($B94,'Tillförd energi'!$B$1:$AI$720,MATCH(T$2,'Tillförd energi'!$B$1:$AQ$1,0),FALSE)</f>
        <v>0</v>
      </c>
      <c r="U94">
        <f>VLOOKUP($B94,'Tillförd energi'!$B$1:$AI$720,MATCH(U$2,'Tillförd energi'!$B$1:$AQ$1,0),FALSE)</f>
        <v>0</v>
      </c>
      <c r="V94">
        <f>VLOOKUP($B94,'Tillförd energi'!$B$1:$AI$720,MATCH(V$2,'Tillförd energi'!$B$1:$AQ$1,0),FALSE)</f>
        <v>0</v>
      </c>
      <c r="W94">
        <f>VLOOKUP($B94,'Tillförd energi'!$B$1:$AI$720,MATCH(W$2,'Tillförd energi'!$B$1:$AQ$1,0),FALSE)</f>
        <v>0</v>
      </c>
      <c r="X94">
        <f>VLOOKUP($B94,'Tillförd energi'!$B$1:$AI$720,MATCH(X$2,'Tillförd energi'!$B$1:$AQ$1,0),FALSE)</f>
        <v>0</v>
      </c>
      <c r="Y94">
        <f>VLOOKUP($B94,'Tillförd energi'!$B$1:$AI$720,MATCH(Y$2,'Tillförd energi'!$B$1:$AQ$1,0),FALSE)</f>
        <v>0</v>
      </c>
      <c r="Z94">
        <f>VLOOKUP($B94,'Tillförd energi'!$B$1:$AI$720,MATCH(Z$2,'Tillförd energi'!$B$1:$AQ$1,0),FALSE)</f>
        <v>0</v>
      </c>
      <c r="AA94">
        <f>VLOOKUP($B94,'Tillförd energi'!$B$1:$AI$720,MATCH(AA$2,'Tillförd energi'!$B$1:$AQ$1,0),FALSE)</f>
        <v>0</v>
      </c>
      <c r="AB94">
        <f>VLOOKUP($B94,'Tillförd energi'!$B$1:$AI$720,MATCH(AB$2,'Tillförd energi'!$B$1:$AQ$1,0),FALSE)</f>
        <v>0</v>
      </c>
      <c r="AC94">
        <f>VLOOKUP($B94,'Tillförd energi'!$B$1:$AI$720,MATCH(AC$2,'Tillförd energi'!$B$1:$AQ$1,0),FALSE)</f>
        <v>8.1539999999999999</v>
      </c>
      <c r="AD94">
        <f>VLOOKUP($B94,'Tillförd energi'!$B$1:$AI$720,MATCH(AD$2,'Tillförd energi'!$B$1:$AQ$1,0),FALSE)</f>
        <v>1.1100000000000001</v>
      </c>
      <c r="AE94">
        <f>VLOOKUP($B94,'Tillförd energi'!$B$1:$AI$720,MATCH(AE$2,'Tillförd energi'!$B$1:$AQ$1,0),FALSE)</f>
        <v>0</v>
      </c>
      <c r="AF94">
        <f>VLOOKUP($B94,'Tillförd energi'!$B$1:$AI$720,MATCH(AF$2,'Tillförd energi'!$B$1:$AQ$1,0),FALSE)</f>
        <v>0.92400000000000004</v>
      </c>
      <c r="AG94">
        <f>IFERROR(VLOOKUP(B94,Miljö!$B$1:$AC$600,MATCH("Köpt mängd produktionsspecifik fjärrvärme:",Miljö!$B$1:$AC$1,0),FALSE)/1,0)</f>
        <v>0</v>
      </c>
      <c r="AI94">
        <f t="shared" si="6"/>
        <v>59.508000000000003</v>
      </c>
      <c r="AJ94">
        <f>IF(ISERROR(1/VLOOKUP($B94,Leveranser!$B$1:$S$500,MATCH("såld värme (gwh)",Leveranser!$B$1:$S$1,0),FALSE)),"",VLOOKUP($B94,Leveranser!$B$1:$S$500,MATCH("såld värme (gwh)",Leveranser!$B$1:$S$1,0),FALSE))</f>
        <v>44.856999999999999</v>
      </c>
      <c r="AM94" t="str">
        <f>IF(B94&lt;&gt;"",IF(VLOOKUP($B94,Totalt!$B$1:$AQ$554,MATCH("Kvalitetsgranskad:",Totalt!$B$1:$AQ$1,0),FALSE)="ja",VLOOKUP($B94,Miljö!$B$1:$AG$479,MATCH(AM$2,Miljö!$B$1:$AK$1,0),FALSE),""),"")</f>
        <v>Nej</v>
      </c>
      <c r="AN94" t="str">
        <f>IF(AM94="ja",VLOOKUP($B94,Miljö!$B$1:$J$479,MATCH("Typ av ursprungsspecificerad el   (Om inget värde anges används Nordisk residualmix, se inforuta) ()",Miljö!$B$1:$J$1,0),FALSE),IF(AM94="nej","Nordisk residualel",""))</f>
        <v>Nordisk residualel</v>
      </c>
      <c r="AO94">
        <f>IF(AM94="","",VLOOKUP($B94,Miljö!$B$1:$J$479,MATCH("Fossilandel för ursprungspecificerad el ()",Miljö!$B$1:$J$1,0),FALSE))</f>
        <v>0.47</v>
      </c>
      <c r="AP94">
        <f>IF(AM94="","",IFERROR(VLOOKUP($B94,Miljö!$B$1:$J$479,MATCH("Kärnkraftsandel för ursprungsspecificerad el ()",Miljö!$B$1:$J$1,0),FALSE)/1,0))</f>
        <v>0.48170000000000002</v>
      </c>
      <c r="AQ94">
        <f t="shared" si="7"/>
        <v>4.830000000000001E-2</v>
      </c>
      <c r="AS94" t="str">
        <f t="shared" si="8"/>
        <v>Nej</v>
      </c>
      <c r="AT94" t="str">
        <f>IF(AS94="ja",VLOOKUP($B94,Miljö!$B$1:$P$500,MATCH("Fossil andel i procent (%)",Miljö!$B$1:$P$1,0),FALSE)/100,"")</f>
        <v/>
      </c>
      <c r="AV94" t="str">
        <f t="shared" si="9"/>
        <v>Nej</v>
      </c>
      <c r="AW94" t="str">
        <f>IF(AV94="ja",VLOOKUP($B94,'Egen hetvattenprod'!$B$1:$AO$500,MATCH("Värmekälla till värmepumpar ()",'Egen hetvattenprod'!$B$1:$AO$1,0),FALSE),"")</f>
        <v/>
      </c>
      <c r="AY94" t="str">
        <f t="shared" si="10"/>
        <v>Ja</v>
      </c>
      <c r="AZ94" s="115">
        <f>IF($AY94="ja",(VLOOKUP($B94,'Egen hetvattenprod'!$B$1:$BX$550,MATCH(AZ$2,'Egen hetvattenprod'!$B$1:$BX$1,0),FALSE)+VLOOKUP($B94,Kraftvärmeprod!$B$1:$BX$550,MATCH(AZ$2,Kraftvärmeprod!$B$1:$BX$1,0),FALSE))/$AC94,"")</f>
        <v>1</v>
      </c>
      <c r="BA94" s="115">
        <f>IF($AY94="ja",(VLOOKUP($B94,'Egen hetvattenprod'!$B$1:$BX$550,MATCH(BA$2,'Egen hetvattenprod'!$B$1:$BX$1,0),FALSE)+VLOOKUP($B94,Kraftvärmeprod!$B$1:$BX$550,MATCH(BA$2,Kraftvärmeprod!$B$1:$BX$1,0),FALSE))/$AC94,"")</f>
        <v>0</v>
      </c>
      <c r="BB94" s="115">
        <f>IF($AY94="ja",(VLOOKUP($B94,'Egen hetvattenprod'!$B$1:$BX$550,MATCH(BB$2,'Egen hetvattenprod'!$B$1:$BX$1,0),FALSE)+VLOOKUP($B94,Kraftvärmeprod!$B$1:$BX$550,MATCH(BB$2,Kraftvärmeprod!$B$1:$BX$1,0),FALSE))/$AC94,"")</f>
        <v>0</v>
      </c>
      <c r="BC94" s="115">
        <f>IF($AY94="ja",(VLOOKUP($B94,'Egen hetvattenprod'!$B$1:$BX$550,MATCH(BC$2,'Egen hetvattenprod'!$B$1:$BX$1,0),FALSE)+VLOOKUP($B94,Kraftvärmeprod!$B$1:$BX$550,MATCH(BC$2,Kraftvärmeprod!$B$1:$BX$1,0),FALSE))/$AC94,"")</f>
        <v>0</v>
      </c>
      <c r="BD94" s="115">
        <f>IF($AY94="ja",(VLOOKUP($B94,'Egen hetvattenprod'!$B$1:$BX$550,MATCH(BD$2,'Egen hetvattenprod'!$B$1:$BX$1,0),FALSE)+VLOOKUP($B94,Kraftvärmeprod!$B$1:$BX$550,MATCH(BD$2,Kraftvärmeprod!$B$1:$BX$1,0),FALSE))/$AC94,"")</f>
        <v>0</v>
      </c>
      <c r="BF94" t="str">
        <f t="shared" si="11"/>
        <v>Nej</v>
      </c>
      <c r="BG94" t="str">
        <f>IF($BF94="ja",VLOOKUP($B94,'Egen hetvattenprod'!$B$1:$BX$550,MATCH("Andelen klimatgaser med fossilt ursprung för avfall ()",'Egen hetvattenprod'!$B$1:$BX$1,0),FALSE),"")</f>
        <v/>
      </c>
      <c r="BH94" t="str">
        <f>IF($BF94="ja",VLOOKUP($B94,Kraftvärmeprod!$B$1:$BX$550,MATCH("Andelen klimatgaser med fossilt ursprung för avfall ()",Kraftvärmeprod!$B$1:$BX$1,0),FALSE),"")</f>
        <v/>
      </c>
      <c r="BI94" t="str">
        <f>IF($BF94="ja",VLOOKUP($B94,'Egen hetvattenprod'!$B$1:$BX$550,MATCH("Avfall (GWh)",'Egen hetvattenprod'!$B$1:$BX$1,0),FALSE),"")</f>
        <v/>
      </c>
      <c r="BJ94" t="str">
        <f>IF($BF94="ja",VLOOKUP($B94,'Slutlig allokering kvv'!$B$1:$BX$550,MATCH("Avfall (GWh)",'Slutlig allokering kvv'!$B$1:$BX$1,0),FALSE),"")</f>
        <v/>
      </c>
      <c r="BK94" t="str">
        <f>IF($BF94="ja",VLOOKUP($B94,'Köpt hetvatten'!$B$1:$BX$550,MATCH("Avfall i köpt hetvatten",'Köpt hetvatten'!$B$1:$BX$1,0),FALSE),"")</f>
        <v/>
      </c>
      <c r="BL94" t="str">
        <f>IF($BF94="ja",VLOOKUP($B94,'Egen hetvattenprod'!$B$1:$BX$550,MATCH("Värde enligt ovan. (%)",'Egen hetvattenprod'!$B$1:$BX$1,0),FALSE),"")</f>
        <v/>
      </c>
      <c r="BM94" t="str">
        <f>IF($BF94="ja",VLOOKUP($B94,Kraftvärmeprod!$B$1:$BX$550,MATCH("Värde enligt ovan. (%)",Kraftvärmeprod!$B$1:$BX$1,0),FALSE),"")</f>
        <v/>
      </c>
      <c r="BQ94" t="str">
        <f>IF($BF94="ja",VLOOKUP($B94,'Egen hetvattenprod'!$B$1:$BX$550,MATCH("Tillförd olja (fossil) vid avfallsförbränning (GWh)",'Egen hetvattenprod'!$B$1:$BX$1,0),FALSE),"")</f>
        <v/>
      </c>
      <c r="BR94" t="str">
        <f>IF($BF94="ja",VLOOKUP($B94,Kraftvärmeprod!$B$1:$BX$550,MATCH("Tillförd olja (fossil) vid avfallsförbränning (GWh)",Kraftvärmeprod!$B$1:$BX$1,0),FALSE),"")</f>
        <v/>
      </c>
    </row>
    <row r="95" spans="1:70">
      <c r="A95" t="s">
        <v>163</v>
      </c>
      <c r="B95" t="s">
        <v>166</v>
      </c>
      <c r="C95">
        <f>VLOOKUP($B95,'Tillförd energi'!$B$1:$AI$720,MATCH(C$2,'Tillförd energi'!$B$1:$AQ$1,0),FALSE)</f>
        <v>0</v>
      </c>
      <c r="D95">
        <f>VLOOKUP($B95,'Tillförd energi'!$B$1:$AI$720,MATCH(D$2,'Tillförd energi'!$B$1:$AQ$1,0),FALSE)</f>
        <v>1.4E-2</v>
      </c>
      <c r="E95">
        <f>VLOOKUP($B95,'Tillförd energi'!$B$1:$AI$720,MATCH(E$2,'Tillförd energi'!$B$1:$AQ$1,0),FALSE)</f>
        <v>0</v>
      </c>
      <c r="F95">
        <f>VLOOKUP($B95,'Tillförd energi'!$B$1:$AI$720,MATCH(F$2,'Tillförd energi'!$B$1:$AQ$1,0),FALSE)</f>
        <v>0</v>
      </c>
      <c r="G95">
        <f>VLOOKUP($B95,'Tillförd energi'!$B$1:$AI$720,MATCH(G$2,'Tillförd energi'!$B$1:$AQ$1,0),FALSE)</f>
        <v>0</v>
      </c>
      <c r="H95">
        <f>VLOOKUP($B95,'Tillförd energi'!$B$1:$AI$720,MATCH(H$2,'Tillförd energi'!$B$1:$AQ$1,0),FALSE)</f>
        <v>0</v>
      </c>
      <c r="I95">
        <f>VLOOKUP($B95,'Tillförd energi'!$B$1:$AI$720,MATCH(I$2,'Tillförd energi'!$B$1:$AQ$1,0),FALSE)</f>
        <v>0</v>
      </c>
      <c r="J95">
        <f>VLOOKUP($B95,'Tillförd energi'!$B$1:$AI$720,MATCH(J$2,'Tillförd energi'!$B$1:$AQ$1,0),FALSE)</f>
        <v>0</v>
      </c>
      <c r="K95">
        <f>VLOOKUP($B95,'Tillförd energi'!$B$1:$AI$720,MATCH(K$2,'Tillförd energi'!$B$1:$AQ$1,0),FALSE)</f>
        <v>0</v>
      </c>
      <c r="L95">
        <f>VLOOKUP($B95,'Tillförd energi'!$B$1:$AI$720,MATCH(L$2,'Tillförd energi'!$B$1:$AQ$1,0),FALSE)</f>
        <v>0</v>
      </c>
      <c r="M95">
        <f>VLOOKUP($B95,'Tillförd energi'!$B$1:$AI$720,MATCH(M$2,'Tillförd energi'!$B$1:$AQ$1,0),FALSE)</f>
        <v>0</v>
      </c>
      <c r="N95">
        <f>VLOOKUP($B95,'Tillförd energi'!$B$1:$AI$720,MATCH(N$2,'Tillförd energi'!$B$1:$AQ$1,0),FALSE)</f>
        <v>0</v>
      </c>
      <c r="O95">
        <f>VLOOKUP($B95,'Tillförd energi'!$B$1:$AI$720,MATCH(O$2,'Tillförd energi'!$B$1:$AQ$1,0),FALSE)</f>
        <v>0</v>
      </c>
      <c r="P95">
        <f>VLOOKUP($B95,'Tillförd energi'!$B$1:$AI$720,MATCH(P$2,'Tillförd energi'!$B$1:$AQ$1,0),FALSE)</f>
        <v>0</v>
      </c>
      <c r="Q95">
        <f>VLOOKUP($B95,'Tillförd energi'!$B$1:$AI$720,MATCH(Q$2,'Tillförd energi'!$B$1:$AQ$1,0),FALSE)</f>
        <v>0</v>
      </c>
      <c r="R95">
        <f>VLOOKUP($B95,'Tillförd energi'!$B$1:$AI$720,MATCH(R$2,'Tillförd energi'!$B$1:$AQ$1,0),FALSE)</f>
        <v>0.27600000000000002</v>
      </c>
      <c r="S95">
        <f>VLOOKUP($B95,'Tillförd energi'!$B$1:$AI$720,MATCH(S$2,'Tillförd energi'!$B$1:$AQ$1,0),FALSE)</f>
        <v>0</v>
      </c>
      <c r="T95">
        <f>VLOOKUP($B95,'Tillförd energi'!$B$1:$AI$720,MATCH(T$2,'Tillförd energi'!$B$1:$AQ$1,0),FALSE)</f>
        <v>0</v>
      </c>
      <c r="U95">
        <f>VLOOKUP($B95,'Tillförd energi'!$B$1:$AI$720,MATCH(U$2,'Tillförd energi'!$B$1:$AQ$1,0),FALSE)</f>
        <v>0</v>
      </c>
      <c r="V95">
        <f>VLOOKUP($B95,'Tillförd energi'!$B$1:$AI$720,MATCH(V$2,'Tillförd energi'!$B$1:$AQ$1,0),FALSE)</f>
        <v>0</v>
      </c>
      <c r="W95">
        <f>VLOOKUP($B95,'Tillförd energi'!$B$1:$AI$720,MATCH(W$2,'Tillförd energi'!$B$1:$AQ$1,0),FALSE)</f>
        <v>0</v>
      </c>
      <c r="X95">
        <f>VLOOKUP($B95,'Tillförd energi'!$B$1:$AI$720,MATCH(X$2,'Tillförd energi'!$B$1:$AQ$1,0),FALSE)</f>
        <v>0</v>
      </c>
      <c r="Y95">
        <f>VLOOKUP($B95,'Tillförd energi'!$B$1:$AI$720,MATCH(Y$2,'Tillförd energi'!$B$1:$AQ$1,0),FALSE)</f>
        <v>0</v>
      </c>
      <c r="Z95">
        <f>VLOOKUP($B95,'Tillförd energi'!$B$1:$AI$720,MATCH(Z$2,'Tillförd energi'!$B$1:$AQ$1,0),FALSE)</f>
        <v>0</v>
      </c>
      <c r="AA95">
        <f>VLOOKUP($B95,'Tillförd energi'!$B$1:$AI$720,MATCH(AA$2,'Tillförd energi'!$B$1:$AQ$1,0),FALSE)</f>
        <v>0</v>
      </c>
      <c r="AB95">
        <f>VLOOKUP($B95,'Tillförd energi'!$B$1:$AI$720,MATCH(AB$2,'Tillförd energi'!$B$1:$AQ$1,0),FALSE)</f>
        <v>0</v>
      </c>
      <c r="AC95">
        <f>VLOOKUP($B95,'Tillförd energi'!$B$1:$AI$720,MATCH(AC$2,'Tillförd energi'!$B$1:$AQ$1,0),FALSE)</f>
        <v>0</v>
      </c>
      <c r="AD95">
        <f>VLOOKUP($B95,'Tillförd energi'!$B$1:$AI$720,MATCH(AD$2,'Tillförd energi'!$B$1:$AQ$1,0),FALSE)</f>
        <v>0</v>
      </c>
      <c r="AE95">
        <f>VLOOKUP($B95,'Tillförd energi'!$B$1:$AI$720,MATCH(AE$2,'Tillförd energi'!$B$1:$AQ$1,0),FALSE)</f>
        <v>0</v>
      </c>
      <c r="AF95">
        <f>VLOOKUP($B95,'Tillförd energi'!$B$1:$AI$720,MATCH(AF$2,'Tillförd energi'!$B$1:$AQ$1,0),FALSE)</f>
        <v>7.4400000000000004E-3</v>
      </c>
      <c r="AG95">
        <f>IFERROR(VLOOKUP(B95,Miljö!$B$1:$AC$600,MATCH("Köpt mängd produktionsspecifik fjärrvärme:",Miljö!$B$1:$AC$1,0),FALSE)/1,0)</f>
        <v>0</v>
      </c>
      <c r="AI95">
        <f t="shared" si="6"/>
        <v>0.29744000000000004</v>
      </c>
      <c r="AJ95">
        <f>IF(ISERROR(1/VLOOKUP($B95,Leveranser!$B$1:$S$500,MATCH("såld värme (gwh)",Leveranser!$B$1:$S$1,0),FALSE)),"",VLOOKUP($B95,Leveranser!$B$1:$S$500,MATCH("såld värme (gwh)",Leveranser!$B$1:$S$1,0),FALSE))</f>
        <v>0.248</v>
      </c>
      <c r="AM95" t="str">
        <f>IF(B95&lt;&gt;"",IF(VLOOKUP($B95,Totalt!$B$1:$AQ$554,MATCH("Kvalitetsgranskad:",Totalt!$B$1:$AQ$1,0),FALSE)="ja",VLOOKUP($B95,Miljö!$B$1:$AG$479,MATCH(AM$2,Miljö!$B$1:$AK$1,0),FALSE),""),"")</f>
        <v>Nej</v>
      </c>
      <c r="AN95" t="str">
        <f>IF(AM95="ja",VLOOKUP($B95,Miljö!$B$1:$J$479,MATCH("Typ av ursprungsspecificerad el   (Om inget värde anges används Nordisk residualmix, se inforuta) ()",Miljö!$B$1:$J$1,0),FALSE),IF(AM95="nej","Nordisk residualel",""))</f>
        <v>Nordisk residualel</v>
      </c>
      <c r="AO95">
        <f>IF(AM95="","",VLOOKUP($B95,Miljö!$B$1:$J$479,MATCH("Fossilandel för ursprungspecificerad el ()",Miljö!$B$1:$J$1,0),FALSE))</f>
        <v>0.47</v>
      </c>
      <c r="AP95">
        <f>IF(AM95="","",IFERROR(VLOOKUP($B95,Miljö!$B$1:$J$479,MATCH("Kärnkraftsandel för ursprungsspecificerad el ()",Miljö!$B$1:$J$1,0),FALSE)/1,0))</f>
        <v>0.48170000000000002</v>
      </c>
      <c r="AQ95">
        <f t="shared" si="7"/>
        <v>4.830000000000001E-2</v>
      </c>
      <c r="AS95" t="str">
        <f t="shared" si="8"/>
        <v>Nej</v>
      </c>
      <c r="AT95" t="str">
        <f>IF(AS95="ja",VLOOKUP($B95,Miljö!$B$1:$P$500,MATCH("Fossil andel i procent (%)",Miljö!$B$1:$P$1,0),FALSE)/100,"")</f>
        <v/>
      </c>
      <c r="AV95" t="str">
        <f t="shared" si="9"/>
        <v>Nej</v>
      </c>
      <c r="AW95" t="str">
        <f>IF(AV95="ja",VLOOKUP($B95,'Egen hetvattenprod'!$B$1:$AO$500,MATCH("Värmekälla till värmepumpar ()",'Egen hetvattenprod'!$B$1:$AO$1,0),FALSE),"")</f>
        <v/>
      </c>
      <c r="AY95" t="str">
        <f t="shared" si="10"/>
        <v>Nej</v>
      </c>
      <c r="AZ95" s="115" t="str">
        <f>IF($AY95="ja",(VLOOKUP($B95,'Egen hetvattenprod'!$B$1:$BX$550,MATCH(AZ$2,'Egen hetvattenprod'!$B$1:$BX$1,0),FALSE)+VLOOKUP($B95,Kraftvärmeprod!$B$1:$BX$550,MATCH(AZ$2,Kraftvärmeprod!$B$1:$BX$1,0),FALSE))/$AC95,"")</f>
        <v/>
      </c>
      <c r="BA95" s="115" t="str">
        <f>IF($AY95="ja",(VLOOKUP($B95,'Egen hetvattenprod'!$B$1:$BX$550,MATCH(BA$2,'Egen hetvattenprod'!$B$1:$BX$1,0),FALSE)+VLOOKUP($B95,Kraftvärmeprod!$B$1:$BX$550,MATCH(BA$2,Kraftvärmeprod!$B$1:$BX$1,0),FALSE))/$AC95,"")</f>
        <v/>
      </c>
      <c r="BB95" s="115" t="str">
        <f>IF($AY95="ja",(VLOOKUP($B95,'Egen hetvattenprod'!$B$1:$BX$550,MATCH(BB$2,'Egen hetvattenprod'!$B$1:$BX$1,0),FALSE)+VLOOKUP($B95,Kraftvärmeprod!$B$1:$BX$550,MATCH(BB$2,Kraftvärmeprod!$B$1:$BX$1,0),FALSE))/$AC95,"")</f>
        <v/>
      </c>
      <c r="BC95" s="115" t="str">
        <f>IF($AY95="ja",(VLOOKUP($B95,'Egen hetvattenprod'!$B$1:$BX$550,MATCH(BC$2,'Egen hetvattenprod'!$B$1:$BX$1,0),FALSE)+VLOOKUP($B95,Kraftvärmeprod!$B$1:$BX$550,MATCH(BC$2,Kraftvärmeprod!$B$1:$BX$1,0),FALSE))/$AC95,"")</f>
        <v/>
      </c>
      <c r="BD95" s="115" t="str">
        <f>IF($AY95="ja",(VLOOKUP($B95,'Egen hetvattenprod'!$B$1:$BX$550,MATCH(BD$2,'Egen hetvattenprod'!$B$1:$BX$1,0),FALSE)+VLOOKUP($B95,Kraftvärmeprod!$B$1:$BX$550,MATCH(BD$2,Kraftvärmeprod!$B$1:$BX$1,0),FALSE))/$AC95,"")</f>
        <v/>
      </c>
      <c r="BF95" t="str">
        <f t="shared" si="11"/>
        <v>Nej</v>
      </c>
      <c r="BG95" t="str">
        <f>IF($BF95="ja",VLOOKUP($B95,'Egen hetvattenprod'!$B$1:$BX$550,MATCH("Andelen klimatgaser med fossilt ursprung för avfall ()",'Egen hetvattenprod'!$B$1:$BX$1,0),FALSE),"")</f>
        <v/>
      </c>
      <c r="BH95" t="str">
        <f>IF($BF95="ja",VLOOKUP($B95,Kraftvärmeprod!$B$1:$BX$550,MATCH("Andelen klimatgaser med fossilt ursprung för avfall ()",Kraftvärmeprod!$B$1:$BX$1,0),FALSE),"")</f>
        <v/>
      </c>
      <c r="BI95" t="str">
        <f>IF($BF95="ja",VLOOKUP($B95,'Egen hetvattenprod'!$B$1:$BX$550,MATCH("Avfall (GWh)",'Egen hetvattenprod'!$B$1:$BX$1,0),FALSE),"")</f>
        <v/>
      </c>
      <c r="BJ95" t="str">
        <f>IF($BF95="ja",VLOOKUP($B95,'Slutlig allokering kvv'!$B$1:$BX$550,MATCH("Avfall (GWh)",'Slutlig allokering kvv'!$B$1:$BX$1,0),FALSE),"")</f>
        <v/>
      </c>
      <c r="BK95" t="str">
        <f>IF($BF95="ja",VLOOKUP($B95,'Köpt hetvatten'!$B$1:$BX$550,MATCH("Avfall i köpt hetvatten",'Köpt hetvatten'!$B$1:$BX$1,0),FALSE),"")</f>
        <v/>
      </c>
      <c r="BL95" t="str">
        <f>IF($BF95="ja",VLOOKUP($B95,'Egen hetvattenprod'!$B$1:$BX$550,MATCH("Värde enligt ovan. (%)",'Egen hetvattenprod'!$B$1:$BX$1,0),FALSE),"")</f>
        <v/>
      </c>
      <c r="BM95" t="str">
        <f>IF($BF95="ja",VLOOKUP($B95,Kraftvärmeprod!$B$1:$BX$550,MATCH("Värde enligt ovan. (%)",Kraftvärmeprod!$B$1:$BX$1,0),FALSE),"")</f>
        <v/>
      </c>
      <c r="BQ95" t="str">
        <f>IF($BF95="ja",VLOOKUP($B95,'Egen hetvattenprod'!$B$1:$BX$550,MATCH("Tillförd olja (fossil) vid avfallsförbränning (GWh)",'Egen hetvattenprod'!$B$1:$BX$1,0),FALSE),"")</f>
        <v/>
      </c>
      <c r="BR95" t="str">
        <f>IF($BF95="ja",VLOOKUP($B95,Kraftvärmeprod!$B$1:$BX$550,MATCH("Tillförd olja (fossil) vid avfallsförbränning (GWh)",Kraftvärmeprod!$B$1:$BX$1,0),FALSE),"")</f>
        <v/>
      </c>
    </row>
    <row r="96" spans="1:70">
      <c r="A96" t="s">
        <v>167</v>
      </c>
      <c r="B96" t="s">
        <v>168</v>
      </c>
      <c r="C96">
        <f>VLOOKUP($B96,'Tillförd energi'!$B$1:$AI$720,MATCH(C$2,'Tillförd energi'!$B$1:$AQ$1,0),FALSE)</f>
        <v>0</v>
      </c>
      <c r="D96">
        <f>VLOOKUP($B96,'Tillförd energi'!$B$1:$AI$720,MATCH(D$2,'Tillförd energi'!$B$1:$AQ$1,0),FALSE)</f>
        <v>2.4620199999999999</v>
      </c>
      <c r="E96">
        <f>VLOOKUP($B96,'Tillförd energi'!$B$1:$AI$720,MATCH(E$2,'Tillförd energi'!$B$1:$AQ$1,0),FALSE)</f>
        <v>0</v>
      </c>
      <c r="F96">
        <f>VLOOKUP($B96,'Tillförd energi'!$B$1:$AI$720,MATCH(F$2,'Tillförd energi'!$B$1:$AQ$1,0),FALSE)</f>
        <v>0</v>
      </c>
      <c r="G96">
        <f>VLOOKUP($B96,'Tillförd energi'!$B$1:$AI$720,MATCH(G$2,'Tillförd energi'!$B$1:$AQ$1,0),FALSE)</f>
        <v>0</v>
      </c>
      <c r="H96">
        <f>VLOOKUP($B96,'Tillförd energi'!$B$1:$AI$720,MATCH(H$2,'Tillförd energi'!$B$1:$AQ$1,0),FALSE)</f>
        <v>0</v>
      </c>
      <c r="I96">
        <f>VLOOKUP($B96,'Tillförd energi'!$B$1:$AI$720,MATCH(I$2,'Tillförd energi'!$B$1:$AQ$1,0),FALSE)</f>
        <v>405.40699999999998</v>
      </c>
      <c r="J96">
        <f>VLOOKUP($B96,'Tillförd energi'!$B$1:$AI$720,MATCH(J$2,'Tillförd energi'!$B$1:$AQ$1,0),FALSE)</f>
        <v>14.75</v>
      </c>
      <c r="K96">
        <f>VLOOKUP($B96,'Tillförd energi'!$B$1:$AI$720,MATCH(K$2,'Tillförd energi'!$B$1:$AQ$1,0),FALSE)</f>
        <v>0</v>
      </c>
      <c r="L96">
        <f>VLOOKUP($B96,'Tillförd energi'!$B$1:$AI$720,MATCH(L$2,'Tillförd energi'!$B$1:$AQ$1,0),FALSE)</f>
        <v>0</v>
      </c>
      <c r="M96">
        <f>VLOOKUP($B96,'Tillförd energi'!$B$1:$AI$720,MATCH(M$2,'Tillförd energi'!$B$1:$AQ$1,0),FALSE)</f>
        <v>0</v>
      </c>
      <c r="N96">
        <f>VLOOKUP($B96,'Tillförd energi'!$B$1:$AI$720,MATCH(N$2,'Tillförd energi'!$B$1:$AQ$1,0),FALSE)</f>
        <v>118.062</v>
      </c>
      <c r="O96">
        <f>VLOOKUP($B96,'Tillförd energi'!$B$1:$AI$720,MATCH(O$2,'Tillförd energi'!$B$1:$AQ$1,0),FALSE)</f>
        <v>0</v>
      </c>
      <c r="P96">
        <f>VLOOKUP($B96,'Tillförd energi'!$B$1:$AI$720,MATCH(P$2,'Tillförd energi'!$B$1:$AQ$1,0),FALSE)</f>
        <v>0</v>
      </c>
      <c r="Q96">
        <f>VLOOKUP($B96,'Tillförd energi'!$B$1:$AI$720,MATCH(Q$2,'Tillförd energi'!$B$1:$AQ$1,0),FALSE)</f>
        <v>0</v>
      </c>
      <c r="R96">
        <f>VLOOKUP($B96,'Tillförd energi'!$B$1:$AI$720,MATCH(R$2,'Tillförd energi'!$B$1:$AQ$1,0),FALSE)</f>
        <v>0</v>
      </c>
      <c r="S96">
        <f>VLOOKUP($B96,'Tillförd energi'!$B$1:$AI$720,MATCH(S$2,'Tillförd energi'!$B$1:$AQ$1,0),FALSE)</f>
        <v>0</v>
      </c>
      <c r="T96">
        <f>VLOOKUP($B96,'Tillförd energi'!$B$1:$AI$720,MATCH(T$2,'Tillförd energi'!$B$1:$AQ$1,0),FALSE)</f>
        <v>0</v>
      </c>
      <c r="U96">
        <f>VLOOKUP($B96,'Tillförd energi'!$B$1:$AI$720,MATCH(U$2,'Tillförd energi'!$B$1:$AQ$1,0),FALSE)</f>
        <v>0</v>
      </c>
      <c r="V96">
        <f>VLOOKUP($B96,'Tillförd energi'!$B$1:$AI$720,MATCH(V$2,'Tillförd energi'!$B$1:$AQ$1,0),FALSE)</f>
        <v>0</v>
      </c>
      <c r="W96">
        <f>VLOOKUP($B96,'Tillförd energi'!$B$1:$AI$720,MATCH(W$2,'Tillförd energi'!$B$1:$AQ$1,0),FALSE)</f>
        <v>0.06</v>
      </c>
      <c r="X96">
        <f>VLOOKUP($B96,'Tillförd energi'!$B$1:$AI$720,MATCH(X$2,'Tillförd energi'!$B$1:$AQ$1,0),FALSE)</f>
        <v>0</v>
      </c>
      <c r="Y96">
        <f>VLOOKUP($B96,'Tillförd energi'!$B$1:$AI$720,MATCH(Y$2,'Tillförd energi'!$B$1:$AQ$1,0),FALSE)</f>
        <v>0</v>
      </c>
      <c r="Z96">
        <f>VLOOKUP($B96,'Tillförd energi'!$B$1:$AI$720,MATCH(Z$2,'Tillförd energi'!$B$1:$AQ$1,0),FALSE)</f>
        <v>0</v>
      </c>
      <c r="AA96">
        <f>VLOOKUP($B96,'Tillförd energi'!$B$1:$AI$720,MATCH(AA$2,'Tillförd energi'!$B$1:$AQ$1,0),FALSE)</f>
        <v>0</v>
      </c>
      <c r="AB96">
        <f>VLOOKUP($B96,'Tillförd energi'!$B$1:$AI$720,MATCH(AB$2,'Tillförd energi'!$B$1:$AQ$1,0),FALSE)</f>
        <v>0</v>
      </c>
      <c r="AC96">
        <f>VLOOKUP($B96,'Tillförd energi'!$B$1:$AI$720,MATCH(AC$2,'Tillförd energi'!$B$1:$AQ$1,0),FALSE)</f>
        <v>96.17</v>
      </c>
      <c r="AD96">
        <f>VLOOKUP($B96,'Tillförd energi'!$B$1:$AI$720,MATCH(AD$2,'Tillförd energi'!$B$1:$AQ$1,0),FALSE)</f>
        <v>14.965</v>
      </c>
      <c r="AE96">
        <f>VLOOKUP($B96,'Tillförd energi'!$B$1:$AI$720,MATCH(AE$2,'Tillförd energi'!$B$1:$AQ$1,0),FALSE)</f>
        <v>0</v>
      </c>
      <c r="AF96">
        <f>VLOOKUP($B96,'Tillförd energi'!$B$1:$AI$720,MATCH(AF$2,'Tillförd energi'!$B$1:$AQ$1,0),FALSE)</f>
        <v>20.653099999999998</v>
      </c>
      <c r="AG96">
        <f>IFERROR(VLOOKUP(B96,Miljö!$B$1:$AC$600,MATCH("Köpt mängd produktionsspecifik fjärrvärme:",Miljö!$B$1:$AC$1,0),FALSE)/1,0)</f>
        <v>0</v>
      </c>
      <c r="AI96">
        <f t="shared" si="6"/>
        <v>672.52911999999992</v>
      </c>
      <c r="AJ96">
        <f>IF(ISERROR(1/VLOOKUP($B96,Leveranser!$B$1:$S$500,MATCH("såld värme (gwh)",Leveranser!$B$1:$S$1,0),FALSE)),"",VLOOKUP($B96,Leveranser!$B$1:$S$500,MATCH("såld värme (gwh)",Leveranser!$B$1:$S$1,0),FALSE))</f>
        <v>507.7</v>
      </c>
      <c r="AM96" t="str">
        <f>IF(B96&lt;&gt;"",IF(VLOOKUP($B96,Totalt!$B$1:$AQ$554,MATCH("Kvalitetsgranskad:",Totalt!$B$1:$AQ$1,0),FALSE)="ja",VLOOKUP($B96,Miljö!$B$1:$AG$479,MATCH(AM$2,Miljö!$B$1:$AK$1,0),FALSE),""),"")</f>
        <v>Ja</v>
      </c>
      <c r="AN96" t="str">
        <f>IF(AM96="ja",VLOOKUP($B96,Miljö!$B$1:$J$479,MATCH("Typ av ursprungsspecificerad el   (Om inget värde anges används Nordisk residualmix, se inforuta) ()",Miljö!$B$1:$J$1,0),FALSE),IF(AM96="nej","Nordisk residualel",""))</f>
        <v>'Vattenkraftsel'</v>
      </c>
      <c r="AO96">
        <f>IF(AM96="","",VLOOKUP($B96,Miljö!$B$1:$J$479,MATCH("Fossilandel för ursprungspecificerad el ()",Miljö!$B$1:$J$1,0),FALSE))</f>
        <v>0</v>
      </c>
      <c r="AP96">
        <f>IF(AM96="","",IFERROR(VLOOKUP($B96,Miljö!$B$1:$J$479,MATCH("Kärnkraftsandel för ursprungsspecificerad el ()",Miljö!$B$1:$J$1,0),FALSE)/1,0))</f>
        <v>0</v>
      </c>
      <c r="AQ96">
        <f t="shared" si="7"/>
        <v>1</v>
      </c>
      <c r="AS96" t="str">
        <f t="shared" si="8"/>
        <v>Nej</v>
      </c>
      <c r="AT96" t="str">
        <f>IF(AS96="ja",VLOOKUP($B96,Miljö!$B$1:$P$500,MATCH("Fossil andel i procent (%)",Miljö!$B$1:$P$1,0),FALSE)/100,"")</f>
        <v/>
      </c>
      <c r="AV96" t="str">
        <f t="shared" si="9"/>
        <v>Nej</v>
      </c>
      <c r="AW96" t="str">
        <f>IF(AV96="ja",VLOOKUP($B96,'Egen hetvattenprod'!$B$1:$AO$500,MATCH("Värmekälla till värmepumpar ()",'Egen hetvattenprod'!$B$1:$AO$1,0),FALSE),"")</f>
        <v/>
      </c>
      <c r="AY96" t="str">
        <f t="shared" si="10"/>
        <v>Ja</v>
      </c>
      <c r="AZ96" s="115">
        <f>IF($AY96="ja",(VLOOKUP($B96,'Egen hetvattenprod'!$B$1:$BX$550,MATCH(AZ$2,'Egen hetvattenprod'!$B$1:$BX$1,0),FALSE)+VLOOKUP($B96,Kraftvärmeprod!$B$1:$BX$550,MATCH(AZ$2,Kraftvärmeprod!$B$1:$BX$1,0),FALSE))/$AC96,"")</f>
        <v>0.31700063429343872</v>
      </c>
      <c r="BA96" s="115">
        <f>IF($AY96="ja",(VLOOKUP($B96,'Egen hetvattenprod'!$B$1:$BX$550,MATCH(BA$2,'Egen hetvattenprod'!$B$1:$BX$1,0),FALSE)+VLOOKUP($B96,Kraftvärmeprod!$B$1:$BX$550,MATCH(BA$2,Kraftvärmeprod!$B$1:$BX$1,0),FALSE))/$AC96,"")</f>
        <v>0.68251719871061656</v>
      </c>
      <c r="BB96" s="115">
        <f>IF($AY96="ja",(VLOOKUP($B96,'Egen hetvattenprod'!$B$1:$BX$550,MATCH(BB$2,'Egen hetvattenprod'!$B$1:$BX$1,0),FALSE)+VLOOKUP($B96,Kraftvärmeprod!$B$1:$BX$550,MATCH(BB$2,Kraftvärmeprod!$B$1:$BX$1,0),FALSE))/$AC96,"")</f>
        <v>0</v>
      </c>
      <c r="BC96" s="115">
        <f>IF($AY96="ja",(VLOOKUP($B96,'Egen hetvattenprod'!$B$1:$BX$550,MATCH(BC$2,'Egen hetvattenprod'!$B$1:$BX$1,0),FALSE)+VLOOKUP($B96,Kraftvärmeprod!$B$1:$BX$550,MATCH(BC$2,Kraftvärmeprod!$B$1:$BX$1,0),FALSE))/$AC96,"")</f>
        <v>0</v>
      </c>
      <c r="BD96" s="115">
        <f>IF($AY96="ja",(VLOOKUP($B96,'Egen hetvattenprod'!$B$1:$BX$550,MATCH(BD$2,'Egen hetvattenprod'!$B$1:$BX$1,0),FALSE)+VLOOKUP($B96,Kraftvärmeprod!$B$1:$BX$550,MATCH(BD$2,Kraftvärmeprod!$B$1:$BX$1,0),FALSE))/$AC96,"")</f>
        <v>4.8216699594471382E-4</v>
      </c>
      <c r="BF96" t="str">
        <f t="shared" si="11"/>
        <v>Ja</v>
      </c>
      <c r="BG96" t="str">
        <f>IF($BF96="ja",VLOOKUP($B96,'Egen hetvattenprod'!$B$1:$BX$550,MATCH("Andelen klimatgaser med fossilt ursprung för avfall ()",'Egen hetvattenprod'!$B$1:$BX$1,0),FALSE),"")</f>
        <v>Mätvärde</v>
      </c>
      <c r="BH96" t="str">
        <f>IF($BF96="ja",VLOOKUP($B96,Kraftvärmeprod!$B$1:$BX$550,MATCH("Andelen klimatgaser med fossilt ursprung för avfall ()",Kraftvärmeprod!$B$1:$BX$1,0),FALSE),"")</f>
        <v>Mätvärde</v>
      </c>
      <c r="BI96">
        <f>IF($BF96="ja",VLOOKUP($B96,'Egen hetvattenprod'!$B$1:$BX$550,MATCH("Avfall (GWh)",'Egen hetvattenprod'!$B$1:$BX$1,0),FALSE),"")</f>
        <v>220.32</v>
      </c>
      <c r="BJ96">
        <f>IF($BF96="ja",VLOOKUP($B96,'Slutlig allokering kvv'!$B$1:$BX$550,MATCH("Avfall (GWh)",'Slutlig allokering kvv'!$B$1:$BX$1,0),FALSE),"")</f>
        <v>185.08699999999999</v>
      </c>
      <c r="BK96">
        <f>IF($BF96="ja",VLOOKUP($B96,'Köpt hetvatten'!$B$1:$BX$550,MATCH("Avfall i köpt hetvatten",'Köpt hetvatten'!$B$1:$BX$1,0),FALSE),"")</f>
        <v>0</v>
      </c>
      <c r="BL96">
        <f>IF($BF96="ja",VLOOKUP($B96,'Egen hetvattenprod'!$B$1:$BX$550,MATCH("Värde enligt ovan. (%)",'Egen hetvattenprod'!$B$1:$BX$1,0),FALSE),"")</f>
        <v>39.4</v>
      </c>
      <c r="BM96">
        <f>IF($BF96="ja",VLOOKUP($B96,Kraftvärmeprod!$B$1:$BX$550,MATCH("Värde enligt ovan. (%)",Kraftvärmeprod!$B$1:$BX$1,0),FALSE),"")</f>
        <v>51.18</v>
      </c>
      <c r="BQ96">
        <f>IF($BF96="ja",VLOOKUP($B96,'Egen hetvattenprod'!$B$1:$BX$550,MATCH("Tillförd olja (fossil) vid avfallsförbränning (GWh)",'Egen hetvattenprod'!$B$1:$BX$1,0),FALSE),"")</f>
        <v>1.21</v>
      </c>
      <c r="BR96">
        <f>IF($BF96="ja",VLOOKUP($B96,Kraftvärmeprod!$B$1:$BX$550,MATCH("Tillförd olja (fossil) vid avfallsförbränning (GWh)",Kraftvärmeprod!$B$1:$BX$1,0),FALSE),"")</f>
        <v>1.75</v>
      </c>
    </row>
    <row r="97" spans="1:70">
      <c r="A97" t="s">
        <v>169</v>
      </c>
      <c r="B97" t="s">
        <v>170</v>
      </c>
      <c r="C97">
        <f>VLOOKUP($B97,'Tillförd energi'!$B$1:$AI$720,MATCH(C$2,'Tillförd energi'!$B$1:$AQ$1,0),FALSE)</f>
        <v>0</v>
      </c>
      <c r="D97">
        <f>VLOOKUP($B97,'Tillförd energi'!$B$1:$AI$720,MATCH(D$2,'Tillförd energi'!$B$1:$AQ$1,0),FALSE)</f>
        <v>0.03</v>
      </c>
      <c r="E97">
        <f>VLOOKUP($B97,'Tillförd energi'!$B$1:$AI$720,MATCH(E$2,'Tillförd energi'!$B$1:$AQ$1,0),FALSE)</f>
        <v>0</v>
      </c>
      <c r="F97">
        <f>VLOOKUP($B97,'Tillförd energi'!$B$1:$AI$720,MATCH(F$2,'Tillförd energi'!$B$1:$AQ$1,0),FALSE)</f>
        <v>0</v>
      </c>
      <c r="G97">
        <f>VLOOKUP($B97,'Tillförd energi'!$B$1:$AI$720,MATCH(G$2,'Tillförd energi'!$B$1:$AQ$1,0),FALSE)</f>
        <v>0</v>
      </c>
      <c r="H97">
        <f>VLOOKUP($B97,'Tillförd energi'!$B$1:$AI$720,MATCH(H$2,'Tillförd energi'!$B$1:$AQ$1,0),FALSE)</f>
        <v>0</v>
      </c>
      <c r="I97">
        <f>VLOOKUP($B97,'Tillförd energi'!$B$1:$AI$720,MATCH(I$2,'Tillförd energi'!$B$1:$AQ$1,0),FALSE)</f>
        <v>0</v>
      </c>
      <c r="J97">
        <f>VLOOKUP($B97,'Tillförd energi'!$B$1:$AI$720,MATCH(J$2,'Tillförd energi'!$B$1:$AQ$1,0),FALSE)</f>
        <v>0</v>
      </c>
      <c r="K97">
        <f>VLOOKUP($B97,'Tillförd energi'!$B$1:$AI$720,MATCH(K$2,'Tillförd energi'!$B$1:$AQ$1,0),FALSE)</f>
        <v>0</v>
      </c>
      <c r="L97">
        <f>VLOOKUP($B97,'Tillförd energi'!$B$1:$AI$720,MATCH(L$2,'Tillförd energi'!$B$1:$AQ$1,0),FALSE)</f>
        <v>0</v>
      </c>
      <c r="M97">
        <f>VLOOKUP($B97,'Tillförd energi'!$B$1:$AI$720,MATCH(M$2,'Tillförd energi'!$B$1:$AQ$1,0),FALSE)</f>
        <v>0</v>
      </c>
      <c r="N97">
        <f>VLOOKUP($B97,'Tillförd energi'!$B$1:$AI$720,MATCH(N$2,'Tillförd energi'!$B$1:$AQ$1,0),FALSE)</f>
        <v>0</v>
      </c>
      <c r="O97">
        <f>VLOOKUP($B97,'Tillförd energi'!$B$1:$AI$720,MATCH(O$2,'Tillförd energi'!$B$1:$AQ$1,0),FALSE)</f>
        <v>0</v>
      </c>
      <c r="P97">
        <f>VLOOKUP($B97,'Tillförd energi'!$B$1:$AI$720,MATCH(P$2,'Tillförd energi'!$B$1:$AQ$1,0),FALSE)</f>
        <v>0</v>
      </c>
      <c r="Q97">
        <f>VLOOKUP($B97,'Tillförd energi'!$B$1:$AI$720,MATCH(Q$2,'Tillförd energi'!$B$1:$AQ$1,0),FALSE)</f>
        <v>0</v>
      </c>
      <c r="R97">
        <f>VLOOKUP($B97,'Tillförd energi'!$B$1:$AI$720,MATCH(R$2,'Tillförd energi'!$B$1:$AQ$1,0),FALSE)</f>
        <v>2.2999999999999998</v>
      </c>
      <c r="S97">
        <f>VLOOKUP($B97,'Tillförd energi'!$B$1:$AI$720,MATCH(S$2,'Tillförd energi'!$B$1:$AQ$1,0),FALSE)</f>
        <v>0</v>
      </c>
      <c r="T97">
        <f>VLOOKUP($B97,'Tillförd energi'!$B$1:$AI$720,MATCH(T$2,'Tillförd energi'!$B$1:$AQ$1,0),FALSE)</f>
        <v>0</v>
      </c>
      <c r="U97">
        <f>VLOOKUP($B97,'Tillförd energi'!$B$1:$AI$720,MATCH(U$2,'Tillförd energi'!$B$1:$AQ$1,0),FALSE)</f>
        <v>0</v>
      </c>
      <c r="V97">
        <f>VLOOKUP($B97,'Tillförd energi'!$B$1:$AI$720,MATCH(V$2,'Tillförd energi'!$B$1:$AQ$1,0),FALSE)</f>
        <v>0</v>
      </c>
      <c r="W97">
        <f>VLOOKUP($B97,'Tillförd energi'!$B$1:$AI$720,MATCH(W$2,'Tillförd energi'!$B$1:$AQ$1,0),FALSE)</f>
        <v>0</v>
      </c>
      <c r="X97">
        <f>VLOOKUP($B97,'Tillförd energi'!$B$1:$AI$720,MATCH(X$2,'Tillförd energi'!$B$1:$AQ$1,0),FALSE)</f>
        <v>0</v>
      </c>
      <c r="Y97">
        <f>VLOOKUP($B97,'Tillförd energi'!$B$1:$AI$720,MATCH(Y$2,'Tillförd energi'!$B$1:$AQ$1,0),FALSE)</f>
        <v>0</v>
      </c>
      <c r="Z97">
        <f>VLOOKUP($B97,'Tillförd energi'!$B$1:$AI$720,MATCH(Z$2,'Tillförd energi'!$B$1:$AQ$1,0),FALSE)</f>
        <v>0</v>
      </c>
      <c r="AA97">
        <f>VLOOKUP($B97,'Tillförd energi'!$B$1:$AI$720,MATCH(AA$2,'Tillförd energi'!$B$1:$AQ$1,0),FALSE)</f>
        <v>0</v>
      </c>
      <c r="AB97">
        <f>VLOOKUP($B97,'Tillförd energi'!$B$1:$AI$720,MATCH(AB$2,'Tillförd energi'!$B$1:$AQ$1,0),FALSE)</f>
        <v>0</v>
      </c>
      <c r="AC97">
        <f>VLOOKUP($B97,'Tillförd energi'!$B$1:$AI$720,MATCH(AC$2,'Tillförd energi'!$B$1:$AQ$1,0),FALSE)</f>
        <v>0</v>
      </c>
      <c r="AD97">
        <f>VLOOKUP($B97,'Tillförd energi'!$B$1:$AI$720,MATCH(AD$2,'Tillförd energi'!$B$1:$AQ$1,0),FALSE)</f>
        <v>0</v>
      </c>
      <c r="AE97">
        <f>VLOOKUP($B97,'Tillförd energi'!$B$1:$AI$720,MATCH(AE$2,'Tillförd energi'!$B$1:$AQ$1,0),FALSE)</f>
        <v>0</v>
      </c>
      <c r="AF97">
        <f>VLOOKUP($B97,'Tillförd energi'!$B$1:$AI$720,MATCH(AF$2,'Tillförd energi'!$B$1:$AQ$1,0),FALSE)</f>
        <v>0.38</v>
      </c>
      <c r="AG97">
        <f>IFERROR(VLOOKUP(B97,Miljö!$B$1:$AC$600,MATCH("Köpt mängd produktionsspecifik fjärrvärme:",Miljö!$B$1:$AC$1,0),FALSE)/1,0)</f>
        <v>53.79</v>
      </c>
      <c r="AI97">
        <f t="shared" si="6"/>
        <v>56.5</v>
      </c>
      <c r="AJ97">
        <f>IF(ISERROR(1/VLOOKUP($B97,Leveranser!$B$1:$S$500,MATCH("såld värme (gwh)",Leveranser!$B$1:$S$1,0),FALSE)),"",VLOOKUP($B97,Leveranser!$B$1:$S$500,MATCH("såld värme (gwh)",Leveranser!$B$1:$S$1,0),FALSE))</f>
        <v>40.5</v>
      </c>
      <c r="AM97" t="str">
        <f>IF(B97&lt;&gt;"",IF(VLOOKUP($B97,Totalt!$B$1:$AQ$554,MATCH("Kvalitetsgranskad:",Totalt!$B$1:$AQ$1,0),FALSE)="ja",VLOOKUP($B97,Miljö!$B$1:$AG$479,MATCH(AM$2,Miljö!$B$1:$AK$1,0),FALSE),""),"")</f>
        <v>Ja</v>
      </c>
      <c r="AN97" t="str">
        <f>IF(AM97="ja",VLOOKUP($B97,Miljö!$B$1:$J$479,MATCH("Typ av ursprungsspecificerad el   (Om inget värde anges används Nordisk residualmix, se inforuta) ()",Miljö!$B$1:$J$1,0),FALSE),IF(AM97="nej","Nordisk residualel",""))</f>
        <v>'100% Förnybar'</v>
      </c>
      <c r="AO97">
        <f>IF(AM97="","",VLOOKUP($B97,Miljö!$B$1:$J$479,MATCH("Fossilandel för ursprungspecificerad el ()",Miljö!$B$1:$J$1,0),FALSE))</f>
        <v>0</v>
      </c>
      <c r="AP97">
        <f>IF(AM97="","",IFERROR(VLOOKUP($B97,Miljö!$B$1:$J$479,MATCH("Kärnkraftsandel för ursprungsspecificerad el ()",Miljö!$B$1:$J$1,0),FALSE)/1,0))</f>
        <v>0</v>
      </c>
      <c r="AQ97">
        <f t="shared" si="7"/>
        <v>1</v>
      </c>
      <c r="AS97" t="str">
        <f t="shared" si="8"/>
        <v>Ja</v>
      </c>
      <c r="AT97">
        <f>IF(AS97="ja",VLOOKUP($B97,Miljö!$B$1:$P$500,MATCH("Fossil andel i procent (%)",Miljö!$B$1:$P$1,0),FALSE)/100,"")</f>
        <v>6.9999999999999993E-3</v>
      </c>
      <c r="AV97" t="str">
        <f t="shared" si="9"/>
        <v>Nej</v>
      </c>
      <c r="AW97" t="str">
        <f>IF(AV97="ja",VLOOKUP($B97,'Egen hetvattenprod'!$B$1:$AO$500,MATCH("Värmekälla till värmepumpar ()",'Egen hetvattenprod'!$B$1:$AO$1,0),FALSE),"")</f>
        <v/>
      </c>
      <c r="AY97" t="str">
        <f t="shared" si="10"/>
        <v>Nej</v>
      </c>
      <c r="AZ97" s="115" t="str">
        <f>IF($AY97="ja",(VLOOKUP($B97,'Egen hetvattenprod'!$B$1:$BX$550,MATCH(AZ$2,'Egen hetvattenprod'!$B$1:$BX$1,0),FALSE)+VLOOKUP($B97,Kraftvärmeprod!$B$1:$BX$550,MATCH(AZ$2,Kraftvärmeprod!$B$1:$BX$1,0),FALSE))/$AC97,"")</f>
        <v/>
      </c>
      <c r="BA97" s="115" t="str">
        <f>IF($AY97="ja",(VLOOKUP($B97,'Egen hetvattenprod'!$B$1:$BX$550,MATCH(BA$2,'Egen hetvattenprod'!$B$1:$BX$1,0),FALSE)+VLOOKUP($B97,Kraftvärmeprod!$B$1:$BX$550,MATCH(BA$2,Kraftvärmeprod!$B$1:$BX$1,0),FALSE))/$AC97,"")</f>
        <v/>
      </c>
      <c r="BB97" s="115" t="str">
        <f>IF($AY97="ja",(VLOOKUP($B97,'Egen hetvattenprod'!$B$1:$BX$550,MATCH(BB$2,'Egen hetvattenprod'!$B$1:$BX$1,0),FALSE)+VLOOKUP($B97,Kraftvärmeprod!$B$1:$BX$550,MATCH(BB$2,Kraftvärmeprod!$B$1:$BX$1,0),FALSE))/$AC97,"")</f>
        <v/>
      </c>
      <c r="BC97" s="115" t="str">
        <f>IF($AY97="ja",(VLOOKUP($B97,'Egen hetvattenprod'!$B$1:$BX$550,MATCH(BC$2,'Egen hetvattenprod'!$B$1:$BX$1,0),FALSE)+VLOOKUP($B97,Kraftvärmeprod!$B$1:$BX$550,MATCH(BC$2,Kraftvärmeprod!$B$1:$BX$1,0),FALSE))/$AC97,"")</f>
        <v/>
      </c>
      <c r="BD97" s="115" t="str">
        <f>IF($AY97="ja",(VLOOKUP($B97,'Egen hetvattenprod'!$B$1:$BX$550,MATCH(BD$2,'Egen hetvattenprod'!$B$1:$BX$1,0),FALSE)+VLOOKUP($B97,Kraftvärmeprod!$B$1:$BX$550,MATCH(BD$2,Kraftvärmeprod!$B$1:$BX$1,0),FALSE))/$AC97,"")</f>
        <v/>
      </c>
      <c r="BF97" t="str">
        <f t="shared" si="11"/>
        <v>Nej</v>
      </c>
      <c r="BG97" t="str">
        <f>IF($BF97="ja",VLOOKUP($B97,'Egen hetvattenprod'!$B$1:$BX$550,MATCH("Andelen klimatgaser med fossilt ursprung för avfall ()",'Egen hetvattenprod'!$B$1:$BX$1,0),FALSE),"")</f>
        <v/>
      </c>
      <c r="BH97" t="str">
        <f>IF($BF97="ja",VLOOKUP($B97,Kraftvärmeprod!$B$1:$BX$550,MATCH("Andelen klimatgaser med fossilt ursprung för avfall ()",Kraftvärmeprod!$B$1:$BX$1,0),FALSE),"")</f>
        <v/>
      </c>
      <c r="BI97" t="str">
        <f>IF($BF97="ja",VLOOKUP($B97,'Egen hetvattenprod'!$B$1:$BX$550,MATCH("Avfall (GWh)",'Egen hetvattenprod'!$B$1:$BX$1,0),FALSE),"")</f>
        <v/>
      </c>
      <c r="BJ97" t="str">
        <f>IF($BF97="ja",VLOOKUP($B97,'Slutlig allokering kvv'!$B$1:$BX$550,MATCH("Avfall (GWh)",'Slutlig allokering kvv'!$B$1:$BX$1,0),FALSE),"")</f>
        <v/>
      </c>
      <c r="BK97" t="str">
        <f>IF($BF97="ja",VLOOKUP($B97,'Köpt hetvatten'!$B$1:$BX$550,MATCH("Avfall i köpt hetvatten",'Köpt hetvatten'!$B$1:$BX$1,0),FALSE),"")</f>
        <v/>
      </c>
      <c r="BL97" t="str">
        <f>IF($BF97="ja",VLOOKUP($B97,'Egen hetvattenprod'!$B$1:$BX$550,MATCH("Värde enligt ovan. (%)",'Egen hetvattenprod'!$B$1:$BX$1,0),FALSE),"")</f>
        <v/>
      </c>
      <c r="BM97" t="str">
        <f>IF($BF97="ja",VLOOKUP($B97,Kraftvärmeprod!$B$1:$BX$550,MATCH("Värde enligt ovan. (%)",Kraftvärmeprod!$B$1:$BX$1,0),FALSE),"")</f>
        <v/>
      </c>
      <c r="BQ97" t="str">
        <f>IF($BF97="ja",VLOOKUP($B97,'Egen hetvattenprod'!$B$1:$BX$550,MATCH("Tillförd olja (fossil) vid avfallsförbränning (GWh)",'Egen hetvattenprod'!$B$1:$BX$1,0),FALSE),"")</f>
        <v/>
      </c>
      <c r="BR97" t="str">
        <f>IF($BF97="ja",VLOOKUP($B97,Kraftvärmeprod!$B$1:$BX$550,MATCH("Tillförd olja (fossil) vid avfallsförbränning (GWh)",Kraftvärmeprod!$B$1:$BX$1,0),FALSE),"")</f>
        <v/>
      </c>
    </row>
    <row r="98" spans="1:70">
      <c r="A98" t="s">
        <v>171</v>
      </c>
      <c r="B98" t="s">
        <v>172</v>
      </c>
      <c r="C98">
        <f>VLOOKUP($B98,'Tillförd energi'!$B$1:$AI$720,MATCH(C$2,'Tillförd energi'!$B$1:$AQ$1,0),FALSE)</f>
        <v>0</v>
      </c>
      <c r="D98">
        <f>VLOOKUP($B98,'Tillförd energi'!$B$1:$AI$720,MATCH(D$2,'Tillförd energi'!$B$1:$AQ$1,0),FALSE)</f>
        <v>0</v>
      </c>
      <c r="E98">
        <f>VLOOKUP($B98,'Tillförd energi'!$B$1:$AI$720,MATCH(E$2,'Tillförd energi'!$B$1:$AQ$1,0),FALSE)</f>
        <v>0</v>
      </c>
      <c r="F98">
        <f>VLOOKUP($B98,'Tillförd energi'!$B$1:$AI$720,MATCH(F$2,'Tillförd energi'!$B$1:$AQ$1,0),FALSE)</f>
        <v>0</v>
      </c>
      <c r="G98">
        <f>VLOOKUP($B98,'Tillförd energi'!$B$1:$AI$720,MATCH(G$2,'Tillförd energi'!$B$1:$AQ$1,0),FALSE)</f>
        <v>0</v>
      </c>
      <c r="H98">
        <f>VLOOKUP($B98,'Tillförd energi'!$B$1:$AI$720,MATCH(H$2,'Tillförd energi'!$B$1:$AQ$1,0),FALSE)</f>
        <v>0</v>
      </c>
      <c r="I98">
        <f>VLOOKUP($B98,'Tillförd energi'!$B$1:$AI$720,MATCH(I$2,'Tillförd energi'!$B$1:$AQ$1,0),FALSE)</f>
        <v>0</v>
      </c>
      <c r="J98">
        <f>VLOOKUP($B98,'Tillförd energi'!$B$1:$AI$720,MATCH(J$2,'Tillförd energi'!$B$1:$AQ$1,0),FALSE)</f>
        <v>0</v>
      </c>
      <c r="K98">
        <f>VLOOKUP($B98,'Tillförd energi'!$B$1:$AI$720,MATCH(K$2,'Tillförd energi'!$B$1:$AQ$1,0),FALSE)</f>
        <v>0</v>
      </c>
      <c r="L98">
        <f>VLOOKUP($B98,'Tillförd energi'!$B$1:$AI$720,MATCH(L$2,'Tillförd energi'!$B$1:$AQ$1,0),FALSE)</f>
        <v>0</v>
      </c>
      <c r="M98">
        <f>VLOOKUP($B98,'Tillförd energi'!$B$1:$AI$720,MATCH(M$2,'Tillförd energi'!$B$1:$AQ$1,0),FALSE)</f>
        <v>0</v>
      </c>
      <c r="N98">
        <f>VLOOKUP($B98,'Tillförd energi'!$B$1:$AI$720,MATCH(N$2,'Tillförd energi'!$B$1:$AQ$1,0),FALSE)</f>
        <v>0</v>
      </c>
      <c r="O98">
        <f>VLOOKUP($B98,'Tillförd energi'!$B$1:$AI$720,MATCH(O$2,'Tillförd energi'!$B$1:$AQ$1,0),FALSE)</f>
        <v>0</v>
      </c>
      <c r="P98">
        <f>VLOOKUP($B98,'Tillförd energi'!$B$1:$AI$720,MATCH(P$2,'Tillförd energi'!$B$1:$AQ$1,0),FALSE)</f>
        <v>9.4429999999999996</v>
      </c>
      <c r="Q98">
        <f>VLOOKUP($B98,'Tillförd energi'!$B$1:$AI$720,MATCH(Q$2,'Tillförd energi'!$B$1:$AQ$1,0),FALSE)</f>
        <v>0</v>
      </c>
      <c r="R98">
        <f>VLOOKUP($B98,'Tillförd energi'!$B$1:$AI$720,MATCH(R$2,'Tillförd energi'!$B$1:$AQ$1,0),FALSE)</f>
        <v>4.0869999999999997</v>
      </c>
      <c r="S98">
        <f>VLOOKUP($B98,'Tillförd energi'!$B$1:$AI$720,MATCH(S$2,'Tillförd energi'!$B$1:$AQ$1,0),FALSE)</f>
        <v>0</v>
      </c>
      <c r="T98">
        <f>VLOOKUP($B98,'Tillförd energi'!$B$1:$AI$720,MATCH(T$2,'Tillförd energi'!$B$1:$AQ$1,0),FALSE)</f>
        <v>0</v>
      </c>
      <c r="U98">
        <f>VLOOKUP($B98,'Tillförd energi'!$B$1:$AI$720,MATCH(U$2,'Tillförd energi'!$B$1:$AQ$1,0),FALSE)</f>
        <v>0</v>
      </c>
      <c r="V98">
        <f>VLOOKUP($B98,'Tillförd energi'!$B$1:$AI$720,MATCH(V$2,'Tillförd energi'!$B$1:$AQ$1,0),FALSE)</f>
        <v>0</v>
      </c>
      <c r="W98">
        <f>VLOOKUP($B98,'Tillförd energi'!$B$1:$AI$720,MATCH(W$2,'Tillförd energi'!$B$1:$AQ$1,0),FALSE)</f>
        <v>0.23100000000000001</v>
      </c>
      <c r="X98">
        <f>VLOOKUP($B98,'Tillförd energi'!$B$1:$AI$720,MATCH(X$2,'Tillförd energi'!$B$1:$AQ$1,0),FALSE)</f>
        <v>0</v>
      </c>
      <c r="Y98">
        <f>VLOOKUP($B98,'Tillförd energi'!$B$1:$AI$720,MATCH(Y$2,'Tillförd energi'!$B$1:$AQ$1,0),FALSE)</f>
        <v>0</v>
      </c>
      <c r="Z98">
        <f>VLOOKUP($B98,'Tillförd energi'!$B$1:$AI$720,MATCH(Z$2,'Tillförd energi'!$B$1:$AQ$1,0),FALSE)</f>
        <v>0</v>
      </c>
      <c r="AA98">
        <f>VLOOKUP($B98,'Tillförd energi'!$B$1:$AI$720,MATCH(AA$2,'Tillförd energi'!$B$1:$AQ$1,0),FALSE)</f>
        <v>0</v>
      </c>
      <c r="AB98">
        <f>VLOOKUP($B98,'Tillförd energi'!$B$1:$AI$720,MATCH(AB$2,'Tillförd energi'!$B$1:$AQ$1,0),FALSE)</f>
        <v>0</v>
      </c>
      <c r="AC98">
        <f>VLOOKUP($B98,'Tillförd energi'!$B$1:$AI$720,MATCH(AC$2,'Tillförd energi'!$B$1:$AQ$1,0),FALSE)</f>
        <v>0</v>
      </c>
      <c r="AD98">
        <f>VLOOKUP($B98,'Tillförd energi'!$B$1:$AI$720,MATCH(AD$2,'Tillförd energi'!$B$1:$AQ$1,0),FALSE)</f>
        <v>0</v>
      </c>
      <c r="AE98">
        <f>VLOOKUP($B98,'Tillförd energi'!$B$1:$AI$720,MATCH(AE$2,'Tillförd energi'!$B$1:$AQ$1,0),FALSE)</f>
        <v>0</v>
      </c>
      <c r="AF98">
        <f>VLOOKUP($B98,'Tillförd energi'!$B$1:$AI$720,MATCH(AF$2,'Tillförd energi'!$B$1:$AQ$1,0),FALSE)</f>
        <v>0.37030000000000002</v>
      </c>
      <c r="AG98">
        <f>IFERROR(VLOOKUP(B98,Miljö!$B$1:$AC$600,MATCH("Köpt mängd produktionsspecifik fjärrvärme:",Miljö!$B$1:$AC$1,0),FALSE)/1,0)</f>
        <v>0</v>
      </c>
      <c r="AI98">
        <f t="shared" si="6"/>
        <v>14.1313</v>
      </c>
      <c r="AJ98">
        <f>IF(ISERROR(1/VLOOKUP($B98,Leveranser!$B$1:$S$500,MATCH("såld värme (gwh)",Leveranser!$B$1:$S$1,0),FALSE)),"",VLOOKUP($B98,Leveranser!$B$1:$S$500,MATCH("såld värme (gwh)",Leveranser!$B$1:$S$1,0),FALSE))</f>
        <v>10.5</v>
      </c>
      <c r="AM98" t="str">
        <f>IF(B98&lt;&gt;"",IF(VLOOKUP($B98,Totalt!$B$1:$AQ$554,MATCH("Kvalitetsgranskad:",Totalt!$B$1:$AQ$1,0),FALSE)="ja",VLOOKUP($B98,Miljö!$B$1:$AG$479,MATCH(AM$2,Miljö!$B$1:$AK$1,0),FALSE),""),"")</f>
        <v>Ja</v>
      </c>
      <c r="AN98" t="str">
        <f>IF(AM98="ja",VLOOKUP($B98,Miljö!$B$1:$J$479,MATCH("Typ av ursprungsspecificerad el   (Om inget värde anges används Nordisk residualmix, se inforuta) ()",Miljö!$B$1:$J$1,0),FALSE),IF(AM98="nej","Nordisk residualel",""))</f>
        <v>'Vattenkraft EPD'</v>
      </c>
      <c r="AO98">
        <f>IF(AM98="","",VLOOKUP($B98,Miljö!$B$1:$J$479,MATCH("Fossilandel för ursprungspecificerad el ()",Miljö!$B$1:$J$1,0),FALSE))</f>
        <v>0</v>
      </c>
      <c r="AP98">
        <f>IF(AM98="","",IFERROR(VLOOKUP($B98,Miljö!$B$1:$J$479,MATCH("Kärnkraftsandel för ursprungsspecificerad el ()",Miljö!$B$1:$J$1,0),FALSE)/1,0))</f>
        <v>0</v>
      </c>
      <c r="AQ98">
        <f t="shared" si="7"/>
        <v>1</v>
      </c>
      <c r="AS98" t="str">
        <f t="shared" si="8"/>
        <v>Nej</v>
      </c>
      <c r="AT98" t="str">
        <f>IF(AS98="ja",VLOOKUP($B98,Miljö!$B$1:$P$500,MATCH("Fossil andel i procent (%)",Miljö!$B$1:$P$1,0),FALSE)/100,"")</f>
        <v/>
      </c>
      <c r="AV98" t="str">
        <f t="shared" si="9"/>
        <v>Nej</v>
      </c>
      <c r="AW98" t="str">
        <f>IF(AV98="ja",VLOOKUP($B98,'Egen hetvattenprod'!$B$1:$AO$500,MATCH("Värmekälla till värmepumpar ()",'Egen hetvattenprod'!$B$1:$AO$1,0),FALSE),"")</f>
        <v/>
      </c>
      <c r="AY98" t="str">
        <f t="shared" si="10"/>
        <v>Nej</v>
      </c>
      <c r="AZ98" s="115" t="str">
        <f>IF($AY98="ja",(VLOOKUP($B98,'Egen hetvattenprod'!$B$1:$BX$550,MATCH(AZ$2,'Egen hetvattenprod'!$B$1:$BX$1,0),FALSE)+VLOOKUP($B98,Kraftvärmeprod!$B$1:$BX$550,MATCH(AZ$2,Kraftvärmeprod!$B$1:$BX$1,0),FALSE))/$AC98,"")</f>
        <v/>
      </c>
      <c r="BA98" s="115" t="str">
        <f>IF($AY98="ja",(VLOOKUP($B98,'Egen hetvattenprod'!$B$1:$BX$550,MATCH(BA$2,'Egen hetvattenprod'!$B$1:$BX$1,0),FALSE)+VLOOKUP($B98,Kraftvärmeprod!$B$1:$BX$550,MATCH(BA$2,Kraftvärmeprod!$B$1:$BX$1,0),FALSE))/$AC98,"")</f>
        <v/>
      </c>
      <c r="BB98" s="115" t="str">
        <f>IF($AY98="ja",(VLOOKUP($B98,'Egen hetvattenprod'!$B$1:$BX$550,MATCH(BB$2,'Egen hetvattenprod'!$B$1:$BX$1,0),FALSE)+VLOOKUP($B98,Kraftvärmeprod!$B$1:$BX$550,MATCH(BB$2,Kraftvärmeprod!$B$1:$BX$1,0),FALSE))/$AC98,"")</f>
        <v/>
      </c>
      <c r="BC98" s="115" t="str">
        <f>IF($AY98="ja",(VLOOKUP($B98,'Egen hetvattenprod'!$B$1:$BX$550,MATCH(BC$2,'Egen hetvattenprod'!$B$1:$BX$1,0),FALSE)+VLOOKUP($B98,Kraftvärmeprod!$B$1:$BX$550,MATCH(BC$2,Kraftvärmeprod!$B$1:$BX$1,0),FALSE))/$AC98,"")</f>
        <v/>
      </c>
      <c r="BD98" s="115" t="str">
        <f>IF($AY98="ja",(VLOOKUP($B98,'Egen hetvattenprod'!$B$1:$BX$550,MATCH(BD$2,'Egen hetvattenprod'!$B$1:$BX$1,0),FALSE)+VLOOKUP($B98,Kraftvärmeprod!$B$1:$BX$550,MATCH(BD$2,Kraftvärmeprod!$B$1:$BX$1,0),FALSE))/$AC98,"")</f>
        <v/>
      </c>
      <c r="BF98" t="str">
        <f t="shared" si="11"/>
        <v>Nej</v>
      </c>
      <c r="BG98" t="str">
        <f>IF($BF98="ja",VLOOKUP($B98,'Egen hetvattenprod'!$B$1:$BX$550,MATCH("Andelen klimatgaser med fossilt ursprung för avfall ()",'Egen hetvattenprod'!$B$1:$BX$1,0),FALSE),"")</f>
        <v/>
      </c>
      <c r="BH98" t="str">
        <f>IF($BF98="ja",VLOOKUP($B98,Kraftvärmeprod!$B$1:$BX$550,MATCH("Andelen klimatgaser med fossilt ursprung för avfall ()",Kraftvärmeprod!$B$1:$BX$1,0),FALSE),"")</f>
        <v/>
      </c>
      <c r="BI98" t="str">
        <f>IF($BF98="ja",VLOOKUP($B98,'Egen hetvattenprod'!$B$1:$BX$550,MATCH("Avfall (GWh)",'Egen hetvattenprod'!$B$1:$BX$1,0),FALSE),"")</f>
        <v/>
      </c>
      <c r="BJ98" t="str">
        <f>IF($BF98="ja",VLOOKUP($B98,'Slutlig allokering kvv'!$B$1:$BX$550,MATCH("Avfall (GWh)",'Slutlig allokering kvv'!$B$1:$BX$1,0),FALSE),"")</f>
        <v/>
      </c>
      <c r="BK98" t="str">
        <f>IF($BF98="ja",VLOOKUP($B98,'Köpt hetvatten'!$B$1:$BX$550,MATCH("Avfall i köpt hetvatten",'Köpt hetvatten'!$B$1:$BX$1,0),FALSE),"")</f>
        <v/>
      </c>
      <c r="BL98" t="str">
        <f>IF($BF98="ja",VLOOKUP($B98,'Egen hetvattenprod'!$B$1:$BX$550,MATCH("Värde enligt ovan. (%)",'Egen hetvattenprod'!$B$1:$BX$1,0),FALSE),"")</f>
        <v/>
      </c>
      <c r="BM98" t="str">
        <f>IF($BF98="ja",VLOOKUP($B98,Kraftvärmeprod!$B$1:$BX$550,MATCH("Värde enligt ovan. (%)",Kraftvärmeprod!$B$1:$BX$1,0),FALSE),"")</f>
        <v/>
      </c>
      <c r="BQ98" t="str">
        <f>IF($BF98="ja",VLOOKUP($B98,'Egen hetvattenprod'!$B$1:$BX$550,MATCH("Tillförd olja (fossil) vid avfallsförbränning (GWh)",'Egen hetvattenprod'!$B$1:$BX$1,0),FALSE),"")</f>
        <v/>
      </c>
      <c r="BR98" t="str">
        <f>IF($BF98="ja",VLOOKUP($B98,Kraftvärmeprod!$B$1:$BX$550,MATCH("Tillförd olja (fossil) vid avfallsförbränning (GWh)",Kraftvärmeprod!$B$1:$BX$1,0),FALSE),"")</f>
        <v/>
      </c>
    </row>
    <row r="99" spans="1:70">
      <c r="A99" t="s">
        <v>171</v>
      </c>
      <c r="B99" t="s">
        <v>173</v>
      </c>
      <c r="C99">
        <f>VLOOKUP($B99,'Tillförd energi'!$B$1:$AI$720,MATCH(C$2,'Tillförd energi'!$B$1:$AQ$1,0),FALSE)</f>
        <v>0</v>
      </c>
      <c r="D99">
        <f>VLOOKUP($B99,'Tillförd energi'!$B$1:$AI$720,MATCH(D$2,'Tillförd energi'!$B$1:$AQ$1,0),FALSE)</f>
        <v>0.234598</v>
      </c>
      <c r="E99">
        <f>VLOOKUP($B99,'Tillförd energi'!$B$1:$AI$720,MATCH(E$2,'Tillförd energi'!$B$1:$AQ$1,0),FALSE)</f>
        <v>0</v>
      </c>
      <c r="F99">
        <f>VLOOKUP($B99,'Tillförd energi'!$B$1:$AI$720,MATCH(F$2,'Tillförd energi'!$B$1:$AQ$1,0),FALSE)</f>
        <v>0</v>
      </c>
      <c r="G99">
        <f>VLOOKUP($B99,'Tillförd energi'!$B$1:$AI$720,MATCH(G$2,'Tillförd energi'!$B$1:$AQ$1,0),FALSE)</f>
        <v>0</v>
      </c>
      <c r="H99">
        <f>VLOOKUP($B99,'Tillförd energi'!$B$1:$AI$720,MATCH(H$2,'Tillförd energi'!$B$1:$AQ$1,0),FALSE)</f>
        <v>0</v>
      </c>
      <c r="I99">
        <f>VLOOKUP($B99,'Tillförd energi'!$B$1:$AI$720,MATCH(I$2,'Tillförd energi'!$B$1:$AQ$1,0),FALSE)</f>
        <v>0</v>
      </c>
      <c r="J99">
        <f>VLOOKUP($B99,'Tillförd energi'!$B$1:$AI$720,MATCH(J$2,'Tillförd energi'!$B$1:$AQ$1,0),FALSE)</f>
        <v>0</v>
      </c>
      <c r="K99">
        <f>VLOOKUP($B99,'Tillförd energi'!$B$1:$AI$720,MATCH(K$2,'Tillförd energi'!$B$1:$AQ$1,0),FALSE)</f>
        <v>0</v>
      </c>
      <c r="L99">
        <f>VLOOKUP($B99,'Tillförd energi'!$B$1:$AI$720,MATCH(L$2,'Tillförd energi'!$B$1:$AQ$1,0),FALSE)</f>
        <v>0</v>
      </c>
      <c r="M99">
        <f>VLOOKUP($B99,'Tillförd energi'!$B$1:$AI$720,MATCH(M$2,'Tillförd energi'!$B$1:$AQ$1,0),FALSE)</f>
        <v>0</v>
      </c>
      <c r="N99">
        <f>VLOOKUP($B99,'Tillförd energi'!$B$1:$AI$720,MATCH(N$2,'Tillförd energi'!$B$1:$AQ$1,0),FALSE)</f>
        <v>0</v>
      </c>
      <c r="O99">
        <f>VLOOKUP($B99,'Tillförd energi'!$B$1:$AI$720,MATCH(O$2,'Tillförd energi'!$B$1:$AQ$1,0),FALSE)</f>
        <v>0</v>
      </c>
      <c r="P99">
        <f>VLOOKUP($B99,'Tillförd energi'!$B$1:$AI$720,MATCH(P$2,'Tillförd energi'!$B$1:$AQ$1,0),FALSE)</f>
        <v>0</v>
      </c>
      <c r="Q99">
        <f>VLOOKUP($B99,'Tillförd energi'!$B$1:$AI$720,MATCH(Q$2,'Tillförd energi'!$B$1:$AQ$1,0),FALSE)</f>
        <v>0</v>
      </c>
      <c r="R99">
        <f>VLOOKUP($B99,'Tillförd energi'!$B$1:$AI$720,MATCH(R$2,'Tillförd energi'!$B$1:$AQ$1,0),FALSE)</f>
        <v>0</v>
      </c>
      <c r="S99">
        <f>VLOOKUP($B99,'Tillförd energi'!$B$1:$AI$720,MATCH(S$2,'Tillförd energi'!$B$1:$AQ$1,0),FALSE)</f>
        <v>0</v>
      </c>
      <c r="T99">
        <f>VLOOKUP($B99,'Tillförd energi'!$B$1:$AI$720,MATCH(T$2,'Tillförd energi'!$B$1:$AQ$1,0),FALSE)</f>
        <v>0</v>
      </c>
      <c r="U99">
        <f>VLOOKUP($B99,'Tillförd energi'!$B$1:$AI$720,MATCH(U$2,'Tillförd energi'!$B$1:$AQ$1,0),FALSE)</f>
        <v>0</v>
      </c>
      <c r="V99">
        <f>VLOOKUP($B99,'Tillförd energi'!$B$1:$AI$720,MATCH(V$2,'Tillförd energi'!$B$1:$AQ$1,0),FALSE)</f>
        <v>0</v>
      </c>
      <c r="W99">
        <f>VLOOKUP($B99,'Tillförd energi'!$B$1:$AI$720,MATCH(W$2,'Tillförd energi'!$B$1:$AQ$1,0),FALSE)</f>
        <v>0</v>
      </c>
      <c r="X99">
        <f>VLOOKUP($B99,'Tillförd energi'!$B$1:$AI$720,MATCH(X$2,'Tillförd energi'!$B$1:$AQ$1,0),FALSE)</f>
        <v>0</v>
      </c>
      <c r="Y99">
        <f>VLOOKUP($B99,'Tillförd energi'!$B$1:$AI$720,MATCH(Y$2,'Tillförd energi'!$B$1:$AQ$1,0),FALSE)</f>
        <v>61.451799999999999</v>
      </c>
      <c r="Z99">
        <f>VLOOKUP($B99,'Tillförd energi'!$B$1:$AI$720,MATCH(Z$2,'Tillförd energi'!$B$1:$AQ$1,0),FALSE)</f>
        <v>0</v>
      </c>
      <c r="AA99">
        <f>VLOOKUP($B99,'Tillförd energi'!$B$1:$AI$720,MATCH(AA$2,'Tillförd energi'!$B$1:$AQ$1,0),FALSE)</f>
        <v>0</v>
      </c>
      <c r="AB99">
        <f>VLOOKUP($B99,'Tillförd energi'!$B$1:$AI$720,MATCH(AB$2,'Tillförd energi'!$B$1:$AQ$1,0),FALSE)</f>
        <v>0</v>
      </c>
      <c r="AC99">
        <f>VLOOKUP($B99,'Tillförd energi'!$B$1:$AI$720,MATCH(AC$2,'Tillförd energi'!$B$1:$AQ$1,0),FALSE)</f>
        <v>0</v>
      </c>
      <c r="AD99">
        <f>VLOOKUP($B99,'Tillförd energi'!$B$1:$AI$720,MATCH(AD$2,'Tillförd energi'!$B$1:$AQ$1,0),FALSE)</f>
        <v>0</v>
      </c>
      <c r="AE99">
        <f>VLOOKUP($B99,'Tillförd energi'!$B$1:$AI$720,MATCH(AE$2,'Tillförd energi'!$B$1:$AQ$1,0),FALSE)</f>
        <v>0</v>
      </c>
      <c r="AF99">
        <f>VLOOKUP($B99,'Tillförd energi'!$B$1:$AI$720,MATCH(AF$2,'Tillförd energi'!$B$1:$AQ$1,0),FALSE)</f>
        <v>0.32100000000000001</v>
      </c>
      <c r="AG99">
        <f>IFERROR(VLOOKUP(B99,Miljö!$B$1:$AC$600,MATCH("Köpt mängd produktionsspecifik fjärrvärme:",Miljö!$B$1:$AC$1,0),FALSE)/1,0)</f>
        <v>0</v>
      </c>
      <c r="AI99">
        <f t="shared" si="6"/>
        <v>62.007397999999995</v>
      </c>
      <c r="AJ99">
        <f>IF(ISERROR(1/VLOOKUP($B99,Leveranser!$B$1:$S$500,MATCH("såld värme (gwh)",Leveranser!$B$1:$S$1,0),FALSE)),"",VLOOKUP($B99,Leveranser!$B$1:$S$500,MATCH("såld värme (gwh)",Leveranser!$B$1:$S$1,0),FALSE))</f>
        <v>41.389000000000003</v>
      </c>
      <c r="AM99" t="str">
        <f>IF(B99&lt;&gt;"",IF(VLOOKUP($B99,Totalt!$B$1:$AQ$554,MATCH("Kvalitetsgranskad:",Totalt!$B$1:$AQ$1,0),FALSE)="ja",VLOOKUP($B99,Miljö!$B$1:$AG$479,MATCH(AM$2,Miljö!$B$1:$AK$1,0),FALSE),""),"")</f>
        <v>Ja</v>
      </c>
      <c r="AN99" t="str">
        <f>IF(AM99="ja",VLOOKUP($B99,Miljö!$B$1:$J$479,MATCH("Typ av ursprungsspecificerad el   (Om inget värde anges används Nordisk residualmix, se inforuta) ()",Miljö!$B$1:$J$1,0),FALSE),IF(AM99="nej","Nordisk residualel",""))</f>
        <v>'Vattenkraft EDP'</v>
      </c>
      <c r="AO99">
        <f>IF(AM99="","",VLOOKUP($B99,Miljö!$B$1:$J$479,MATCH("Fossilandel för ursprungspecificerad el ()",Miljö!$B$1:$J$1,0),FALSE))</f>
        <v>0</v>
      </c>
      <c r="AP99">
        <f>IF(AM99="","",IFERROR(VLOOKUP($B99,Miljö!$B$1:$J$479,MATCH("Kärnkraftsandel för ursprungsspecificerad el ()",Miljö!$B$1:$J$1,0),FALSE)/1,0))</f>
        <v>0</v>
      </c>
      <c r="AQ99">
        <f t="shared" si="7"/>
        <v>1</v>
      </c>
      <c r="AS99" t="str">
        <f t="shared" si="8"/>
        <v>Nej</v>
      </c>
      <c r="AT99" t="str">
        <f>IF(AS99="ja",VLOOKUP($B99,Miljö!$B$1:$P$500,MATCH("Fossil andel i procent (%)",Miljö!$B$1:$P$1,0),FALSE)/100,"")</f>
        <v/>
      </c>
      <c r="AV99" t="str">
        <f t="shared" si="9"/>
        <v>Nej</v>
      </c>
      <c r="AW99" t="str">
        <f>IF(AV99="ja",VLOOKUP($B99,'Egen hetvattenprod'!$B$1:$AO$500,MATCH("Värmekälla till värmepumpar ()",'Egen hetvattenprod'!$B$1:$AO$1,0),FALSE),"")</f>
        <v/>
      </c>
      <c r="AY99" t="str">
        <f t="shared" si="10"/>
        <v>Nej</v>
      </c>
      <c r="AZ99" s="115" t="str">
        <f>IF($AY99="ja",(VLOOKUP($B99,'Egen hetvattenprod'!$B$1:$BX$550,MATCH(AZ$2,'Egen hetvattenprod'!$B$1:$BX$1,0),FALSE)+VLOOKUP($B99,Kraftvärmeprod!$B$1:$BX$550,MATCH(AZ$2,Kraftvärmeprod!$B$1:$BX$1,0),FALSE))/$AC99,"")</f>
        <v/>
      </c>
      <c r="BA99" s="115" t="str">
        <f>IF($AY99="ja",(VLOOKUP($B99,'Egen hetvattenprod'!$B$1:$BX$550,MATCH(BA$2,'Egen hetvattenprod'!$B$1:$BX$1,0),FALSE)+VLOOKUP($B99,Kraftvärmeprod!$B$1:$BX$550,MATCH(BA$2,Kraftvärmeprod!$B$1:$BX$1,0),FALSE))/$AC99,"")</f>
        <v/>
      </c>
      <c r="BB99" s="115" t="str">
        <f>IF($AY99="ja",(VLOOKUP($B99,'Egen hetvattenprod'!$B$1:$BX$550,MATCH(BB$2,'Egen hetvattenprod'!$B$1:$BX$1,0),FALSE)+VLOOKUP($B99,Kraftvärmeprod!$B$1:$BX$550,MATCH(BB$2,Kraftvärmeprod!$B$1:$BX$1,0),FALSE))/$AC99,"")</f>
        <v/>
      </c>
      <c r="BC99" s="115" t="str">
        <f>IF($AY99="ja",(VLOOKUP($B99,'Egen hetvattenprod'!$B$1:$BX$550,MATCH(BC$2,'Egen hetvattenprod'!$B$1:$BX$1,0),FALSE)+VLOOKUP($B99,Kraftvärmeprod!$B$1:$BX$550,MATCH(BC$2,Kraftvärmeprod!$B$1:$BX$1,0),FALSE))/$AC99,"")</f>
        <v/>
      </c>
      <c r="BD99" s="115" t="str">
        <f>IF($AY99="ja",(VLOOKUP($B99,'Egen hetvattenprod'!$B$1:$BX$550,MATCH(BD$2,'Egen hetvattenprod'!$B$1:$BX$1,0),FALSE)+VLOOKUP($B99,Kraftvärmeprod!$B$1:$BX$550,MATCH(BD$2,Kraftvärmeprod!$B$1:$BX$1,0),FALSE))/$AC99,"")</f>
        <v/>
      </c>
      <c r="BF99" t="str">
        <f t="shared" si="11"/>
        <v>Nej</v>
      </c>
      <c r="BG99" t="str">
        <f>IF($BF99="ja",VLOOKUP($B99,'Egen hetvattenprod'!$B$1:$BX$550,MATCH("Andelen klimatgaser med fossilt ursprung för avfall ()",'Egen hetvattenprod'!$B$1:$BX$1,0),FALSE),"")</f>
        <v/>
      </c>
      <c r="BH99" t="str">
        <f>IF($BF99="ja",VLOOKUP($B99,Kraftvärmeprod!$B$1:$BX$550,MATCH("Andelen klimatgaser med fossilt ursprung för avfall ()",Kraftvärmeprod!$B$1:$BX$1,0),FALSE),"")</f>
        <v/>
      </c>
      <c r="BI99" t="str">
        <f>IF($BF99="ja",VLOOKUP($B99,'Egen hetvattenprod'!$B$1:$BX$550,MATCH("Avfall (GWh)",'Egen hetvattenprod'!$B$1:$BX$1,0),FALSE),"")</f>
        <v/>
      </c>
      <c r="BJ99" t="str">
        <f>IF($BF99="ja",VLOOKUP($B99,'Slutlig allokering kvv'!$B$1:$BX$550,MATCH("Avfall (GWh)",'Slutlig allokering kvv'!$B$1:$BX$1,0),FALSE),"")</f>
        <v/>
      </c>
      <c r="BK99" t="str">
        <f>IF($BF99="ja",VLOOKUP($B99,'Köpt hetvatten'!$B$1:$BX$550,MATCH("Avfall i köpt hetvatten",'Köpt hetvatten'!$B$1:$BX$1,0),FALSE),"")</f>
        <v/>
      </c>
      <c r="BL99" t="str">
        <f>IF($BF99="ja",VLOOKUP($B99,'Egen hetvattenprod'!$B$1:$BX$550,MATCH("Värde enligt ovan. (%)",'Egen hetvattenprod'!$B$1:$BX$1,0),FALSE),"")</f>
        <v/>
      </c>
      <c r="BM99" t="str">
        <f>IF($BF99="ja",VLOOKUP($B99,Kraftvärmeprod!$B$1:$BX$550,MATCH("Värde enligt ovan. (%)",Kraftvärmeprod!$B$1:$BX$1,0),FALSE),"")</f>
        <v/>
      </c>
      <c r="BQ99" t="str">
        <f>IF($BF99="ja",VLOOKUP($B99,'Egen hetvattenprod'!$B$1:$BX$550,MATCH("Tillförd olja (fossil) vid avfallsförbränning (GWh)",'Egen hetvattenprod'!$B$1:$BX$1,0),FALSE),"")</f>
        <v/>
      </c>
      <c r="BR99" t="str">
        <f>IF($BF99="ja",VLOOKUP($B99,Kraftvärmeprod!$B$1:$BX$550,MATCH("Tillförd olja (fossil) vid avfallsförbränning (GWh)",Kraftvärmeprod!$B$1:$BX$1,0),FALSE),"")</f>
        <v/>
      </c>
    </row>
    <row r="100" spans="1:70">
      <c r="A100" t="s">
        <v>174</v>
      </c>
      <c r="B100" t="s">
        <v>175</v>
      </c>
      <c r="C100">
        <f>VLOOKUP($B100,'Tillförd energi'!$B$1:$AI$720,MATCH(C$2,'Tillförd energi'!$B$1:$AQ$1,0),FALSE)</f>
        <v>0</v>
      </c>
      <c r="D100">
        <f>VLOOKUP($B100,'Tillförd energi'!$B$1:$AI$720,MATCH(D$2,'Tillförd energi'!$B$1:$AQ$1,0),FALSE)</f>
        <v>0.8</v>
      </c>
      <c r="E100">
        <f>VLOOKUP($B100,'Tillförd energi'!$B$1:$AI$720,MATCH(E$2,'Tillförd energi'!$B$1:$AQ$1,0),FALSE)</f>
        <v>0</v>
      </c>
      <c r="F100">
        <f>VLOOKUP($B100,'Tillförd energi'!$B$1:$AI$720,MATCH(F$2,'Tillförd energi'!$B$1:$AQ$1,0),FALSE)</f>
        <v>0</v>
      </c>
      <c r="G100">
        <f>VLOOKUP($B100,'Tillförd energi'!$B$1:$AI$720,MATCH(G$2,'Tillförd energi'!$B$1:$AQ$1,0),FALSE)</f>
        <v>0</v>
      </c>
      <c r="H100">
        <f>VLOOKUP($B100,'Tillförd energi'!$B$1:$AI$720,MATCH(H$2,'Tillförd energi'!$B$1:$AQ$1,0),FALSE)</f>
        <v>0</v>
      </c>
      <c r="I100">
        <f>VLOOKUP($B100,'Tillförd energi'!$B$1:$AI$720,MATCH(I$2,'Tillförd energi'!$B$1:$AQ$1,0),FALSE)</f>
        <v>0</v>
      </c>
      <c r="J100">
        <f>VLOOKUP($B100,'Tillförd energi'!$B$1:$AI$720,MATCH(J$2,'Tillförd energi'!$B$1:$AQ$1,0),FALSE)</f>
        <v>0</v>
      </c>
      <c r="K100">
        <f>VLOOKUP($B100,'Tillförd energi'!$B$1:$AI$720,MATCH(K$2,'Tillförd energi'!$B$1:$AQ$1,0),FALSE)</f>
        <v>0</v>
      </c>
      <c r="L100">
        <f>VLOOKUP($B100,'Tillförd energi'!$B$1:$AI$720,MATCH(L$2,'Tillförd energi'!$B$1:$AQ$1,0),FALSE)</f>
        <v>0</v>
      </c>
      <c r="M100">
        <f>VLOOKUP($B100,'Tillförd energi'!$B$1:$AI$720,MATCH(M$2,'Tillförd energi'!$B$1:$AQ$1,0),FALSE)</f>
        <v>11.515700000000001</v>
      </c>
      <c r="N100">
        <f>VLOOKUP($B100,'Tillförd energi'!$B$1:$AI$720,MATCH(N$2,'Tillförd energi'!$B$1:$AQ$1,0),FALSE)</f>
        <v>8.9343900000000005</v>
      </c>
      <c r="O100">
        <f>VLOOKUP($B100,'Tillförd energi'!$B$1:$AI$720,MATCH(O$2,'Tillförd energi'!$B$1:$AQ$1,0),FALSE)</f>
        <v>11.515700000000001</v>
      </c>
      <c r="P100">
        <f>VLOOKUP($B100,'Tillförd energi'!$B$1:$AI$720,MATCH(P$2,'Tillförd energi'!$B$1:$AQ$1,0),FALSE)</f>
        <v>11.0281</v>
      </c>
      <c r="Q100">
        <f>VLOOKUP($B100,'Tillförd energi'!$B$1:$AI$720,MATCH(Q$2,'Tillförd energi'!$B$1:$AQ$1,0),FALSE)</f>
        <v>9.4218899999999994</v>
      </c>
      <c r="R100">
        <f>VLOOKUP($B100,'Tillförd energi'!$B$1:$AI$720,MATCH(R$2,'Tillförd energi'!$B$1:$AQ$1,0),FALSE)</f>
        <v>0</v>
      </c>
      <c r="S100">
        <f>VLOOKUP($B100,'Tillförd energi'!$B$1:$AI$720,MATCH(S$2,'Tillförd energi'!$B$1:$AQ$1,0),FALSE)</f>
        <v>0</v>
      </c>
      <c r="T100">
        <f>VLOOKUP($B100,'Tillförd energi'!$B$1:$AI$720,MATCH(T$2,'Tillförd energi'!$B$1:$AQ$1,0),FALSE)</f>
        <v>0</v>
      </c>
      <c r="U100">
        <f>VLOOKUP($B100,'Tillförd energi'!$B$1:$AI$720,MATCH(U$2,'Tillförd energi'!$B$1:$AQ$1,0),FALSE)</f>
        <v>0</v>
      </c>
      <c r="V100">
        <f>VLOOKUP($B100,'Tillförd energi'!$B$1:$AI$720,MATCH(V$2,'Tillförd energi'!$B$1:$AQ$1,0),FALSE)</f>
        <v>0</v>
      </c>
      <c r="W100">
        <f>VLOOKUP($B100,'Tillförd energi'!$B$1:$AI$720,MATCH(W$2,'Tillförd energi'!$B$1:$AQ$1,0),FALSE)</f>
        <v>0</v>
      </c>
      <c r="X100">
        <f>VLOOKUP($B100,'Tillförd energi'!$B$1:$AI$720,MATCH(X$2,'Tillförd energi'!$B$1:$AQ$1,0),FALSE)</f>
        <v>0</v>
      </c>
      <c r="Y100">
        <f>VLOOKUP($B100,'Tillförd energi'!$B$1:$AI$720,MATCH(Y$2,'Tillförd energi'!$B$1:$AQ$1,0),FALSE)</f>
        <v>0</v>
      </c>
      <c r="Z100">
        <f>VLOOKUP($B100,'Tillförd energi'!$B$1:$AI$720,MATCH(Z$2,'Tillförd energi'!$B$1:$AQ$1,0),FALSE)</f>
        <v>0</v>
      </c>
      <c r="AA100">
        <f>VLOOKUP($B100,'Tillförd energi'!$B$1:$AI$720,MATCH(AA$2,'Tillförd energi'!$B$1:$AQ$1,0),FALSE)</f>
        <v>0</v>
      </c>
      <c r="AB100">
        <f>VLOOKUP($B100,'Tillförd energi'!$B$1:$AI$720,MATCH(AB$2,'Tillförd energi'!$B$1:$AQ$1,0),FALSE)</f>
        <v>0</v>
      </c>
      <c r="AC100">
        <f>VLOOKUP($B100,'Tillförd energi'!$B$1:$AI$720,MATCH(AC$2,'Tillförd energi'!$B$1:$AQ$1,0),FALSE)</f>
        <v>10.3</v>
      </c>
      <c r="AD100">
        <f>VLOOKUP($B100,'Tillförd energi'!$B$1:$AI$720,MATCH(AD$2,'Tillförd energi'!$B$1:$AQ$1,0),FALSE)</f>
        <v>0</v>
      </c>
      <c r="AE100">
        <f>VLOOKUP($B100,'Tillförd energi'!$B$1:$AI$720,MATCH(AE$2,'Tillförd energi'!$B$1:$AQ$1,0),FALSE)</f>
        <v>0</v>
      </c>
      <c r="AF100">
        <f>VLOOKUP($B100,'Tillförd energi'!$B$1:$AI$720,MATCH(AF$2,'Tillförd energi'!$B$1:$AQ$1,0),FALSE)</f>
        <v>2.15</v>
      </c>
      <c r="AG100">
        <f>IFERROR(VLOOKUP(B100,Miljö!$B$1:$AC$600,MATCH("Köpt mängd produktionsspecifik fjärrvärme:",Miljö!$B$1:$AC$1,0),FALSE)/1,0)</f>
        <v>0</v>
      </c>
      <c r="AI100">
        <f t="shared" si="6"/>
        <v>65.665780000000012</v>
      </c>
      <c r="AJ100">
        <f>IF(ISERROR(1/VLOOKUP($B100,Leveranser!$B$1:$S$500,MATCH("såld värme (gwh)",Leveranser!$B$1:$S$1,0),FALSE)),"",VLOOKUP($B100,Leveranser!$B$1:$S$500,MATCH("såld värme (gwh)",Leveranser!$B$1:$S$1,0),FALSE))</f>
        <v>50.1</v>
      </c>
      <c r="AM100" t="str">
        <f>IF(B100&lt;&gt;"",IF(VLOOKUP($B100,Totalt!$B$1:$AQ$554,MATCH("Kvalitetsgranskad:",Totalt!$B$1:$AQ$1,0),FALSE)="ja",VLOOKUP($B100,Miljö!$B$1:$AG$479,MATCH(AM$2,Miljö!$B$1:$AK$1,0),FALSE),""),"")</f>
        <v>Ja</v>
      </c>
      <c r="AN100" t="str">
        <f>IF(AM100="ja",VLOOKUP($B100,Miljö!$B$1:$J$479,MATCH("Typ av ursprungsspecificerad el   (Om inget värde anges används Nordisk residualmix, se inforuta) ()",Miljö!$B$1:$J$1,0),FALSE),IF(AM100="nej","Nordisk residualel",""))</f>
        <v>'biokraft'</v>
      </c>
      <c r="AO100">
        <f>IF(AM100="","",VLOOKUP($B100,Miljö!$B$1:$J$479,MATCH("Fossilandel för ursprungspecificerad el ()",Miljö!$B$1:$J$1,0),FALSE))</f>
        <v>0</v>
      </c>
      <c r="AP100">
        <f>IF(AM100="","",IFERROR(VLOOKUP($B100,Miljö!$B$1:$J$479,MATCH("Kärnkraftsandel för ursprungsspecificerad el ()",Miljö!$B$1:$J$1,0),FALSE)/1,0))</f>
        <v>0</v>
      </c>
      <c r="AQ100">
        <f t="shared" si="7"/>
        <v>1</v>
      </c>
      <c r="AS100" t="str">
        <f t="shared" si="8"/>
        <v>Nej</v>
      </c>
      <c r="AT100" t="str">
        <f>IF(AS100="ja",VLOOKUP($B100,Miljö!$B$1:$P$500,MATCH("Fossil andel i procent (%)",Miljö!$B$1:$P$1,0),FALSE)/100,"")</f>
        <v/>
      </c>
      <c r="AV100" t="str">
        <f t="shared" si="9"/>
        <v>Nej</v>
      </c>
      <c r="AW100" t="str">
        <f>IF(AV100="ja",VLOOKUP($B100,'Egen hetvattenprod'!$B$1:$AO$500,MATCH("Värmekälla till värmepumpar ()",'Egen hetvattenprod'!$B$1:$AO$1,0),FALSE),"")</f>
        <v/>
      </c>
      <c r="AY100" t="str">
        <f t="shared" si="10"/>
        <v>Ja</v>
      </c>
      <c r="AZ100" s="115">
        <f>IF($AY100="ja",(VLOOKUP($B100,'Egen hetvattenprod'!$B$1:$BX$550,MATCH(AZ$2,'Egen hetvattenprod'!$B$1:$BX$1,0),FALSE)+VLOOKUP($B100,Kraftvärmeprod!$B$1:$BX$550,MATCH(AZ$2,Kraftvärmeprod!$B$1:$BX$1,0),FALSE))/$AC100,"")</f>
        <v>1</v>
      </c>
      <c r="BA100" s="115">
        <f>IF($AY100="ja",(VLOOKUP($B100,'Egen hetvattenprod'!$B$1:$BX$550,MATCH(BA$2,'Egen hetvattenprod'!$B$1:$BX$1,0),FALSE)+VLOOKUP($B100,Kraftvärmeprod!$B$1:$BX$550,MATCH(BA$2,Kraftvärmeprod!$B$1:$BX$1,0),FALSE))/$AC100,"")</f>
        <v>0</v>
      </c>
      <c r="BB100" s="115">
        <f>IF($AY100="ja",(VLOOKUP($B100,'Egen hetvattenprod'!$B$1:$BX$550,MATCH(BB$2,'Egen hetvattenprod'!$B$1:$BX$1,0),FALSE)+VLOOKUP($B100,Kraftvärmeprod!$B$1:$BX$550,MATCH(BB$2,Kraftvärmeprod!$B$1:$BX$1,0),FALSE))/$AC100,"")</f>
        <v>0</v>
      </c>
      <c r="BC100" s="115">
        <f>IF($AY100="ja",(VLOOKUP($B100,'Egen hetvattenprod'!$B$1:$BX$550,MATCH(BC$2,'Egen hetvattenprod'!$B$1:$BX$1,0),FALSE)+VLOOKUP($B100,Kraftvärmeprod!$B$1:$BX$550,MATCH(BC$2,Kraftvärmeprod!$B$1:$BX$1,0),FALSE))/$AC100,"")</f>
        <v>0</v>
      </c>
      <c r="BD100" s="115">
        <f>IF($AY100="ja",(VLOOKUP($B100,'Egen hetvattenprod'!$B$1:$BX$550,MATCH(BD$2,'Egen hetvattenprod'!$B$1:$BX$1,0),FALSE)+VLOOKUP($B100,Kraftvärmeprod!$B$1:$BX$550,MATCH(BD$2,Kraftvärmeprod!$B$1:$BX$1,0),FALSE))/$AC100,"")</f>
        <v>0</v>
      </c>
      <c r="BF100" t="str">
        <f t="shared" si="11"/>
        <v>Nej</v>
      </c>
      <c r="BG100" t="str">
        <f>IF($BF100="ja",VLOOKUP($B100,'Egen hetvattenprod'!$B$1:$BX$550,MATCH("Andelen klimatgaser med fossilt ursprung för avfall ()",'Egen hetvattenprod'!$B$1:$BX$1,0),FALSE),"")</f>
        <v/>
      </c>
      <c r="BH100" t="str">
        <f>IF($BF100="ja",VLOOKUP($B100,Kraftvärmeprod!$B$1:$BX$550,MATCH("Andelen klimatgaser med fossilt ursprung för avfall ()",Kraftvärmeprod!$B$1:$BX$1,0),FALSE),"")</f>
        <v/>
      </c>
      <c r="BI100" t="str">
        <f>IF($BF100="ja",VLOOKUP($B100,'Egen hetvattenprod'!$B$1:$BX$550,MATCH("Avfall (GWh)",'Egen hetvattenprod'!$B$1:$BX$1,0),FALSE),"")</f>
        <v/>
      </c>
      <c r="BJ100" t="str">
        <f>IF($BF100="ja",VLOOKUP($B100,'Slutlig allokering kvv'!$B$1:$BX$550,MATCH("Avfall (GWh)",'Slutlig allokering kvv'!$B$1:$BX$1,0),FALSE),"")</f>
        <v/>
      </c>
      <c r="BK100" t="str">
        <f>IF($BF100="ja",VLOOKUP($B100,'Köpt hetvatten'!$B$1:$BX$550,MATCH("Avfall i köpt hetvatten",'Köpt hetvatten'!$B$1:$BX$1,0),FALSE),"")</f>
        <v/>
      </c>
      <c r="BL100" t="str">
        <f>IF($BF100="ja",VLOOKUP($B100,'Egen hetvattenprod'!$B$1:$BX$550,MATCH("Värde enligt ovan. (%)",'Egen hetvattenprod'!$B$1:$BX$1,0),FALSE),"")</f>
        <v/>
      </c>
      <c r="BM100" t="str">
        <f>IF($BF100="ja",VLOOKUP($B100,Kraftvärmeprod!$B$1:$BX$550,MATCH("Värde enligt ovan. (%)",Kraftvärmeprod!$B$1:$BX$1,0),FALSE),"")</f>
        <v/>
      </c>
      <c r="BQ100" t="str">
        <f>IF($BF100="ja",VLOOKUP($B100,'Egen hetvattenprod'!$B$1:$BX$550,MATCH("Tillförd olja (fossil) vid avfallsförbränning (GWh)",'Egen hetvattenprod'!$B$1:$BX$1,0),FALSE),"")</f>
        <v/>
      </c>
      <c r="BR100" t="str">
        <f>IF($BF100="ja",VLOOKUP($B100,Kraftvärmeprod!$B$1:$BX$550,MATCH("Tillförd olja (fossil) vid avfallsförbränning (GWh)",Kraftvärmeprod!$B$1:$BX$1,0),FALSE),"")</f>
        <v/>
      </c>
    </row>
    <row r="101" spans="1:70">
      <c r="A101" t="s">
        <v>174</v>
      </c>
      <c r="B101" t="s">
        <v>176</v>
      </c>
      <c r="C101">
        <f>VLOOKUP($B101,'Tillförd energi'!$B$1:$AI$720,MATCH(C$2,'Tillförd energi'!$B$1:$AQ$1,0),FALSE)</f>
        <v>0</v>
      </c>
      <c r="D101">
        <f>VLOOKUP($B101,'Tillförd energi'!$B$1:$AI$720,MATCH(D$2,'Tillförd energi'!$B$1:$AQ$1,0),FALSE)</f>
        <v>8.7999999999999995E-2</v>
      </c>
      <c r="E101">
        <f>VLOOKUP($B101,'Tillförd energi'!$B$1:$AI$720,MATCH(E$2,'Tillförd energi'!$B$1:$AQ$1,0),FALSE)</f>
        <v>0</v>
      </c>
      <c r="F101">
        <f>VLOOKUP($B101,'Tillförd energi'!$B$1:$AI$720,MATCH(F$2,'Tillförd energi'!$B$1:$AQ$1,0),FALSE)</f>
        <v>0</v>
      </c>
      <c r="G101">
        <f>VLOOKUP($B101,'Tillförd energi'!$B$1:$AI$720,MATCH(G$2,'Tillförd energi'!$B$1:$AQ$1,0),FALSE)</f>
        <v>0</v>
      </c>
      <c r="H101">
        <f>VLOOKUP($B101,'Tillförd energi'!$B$1:$AI$720,MATCH(H$2,'Tillförd energi'!$B$1:$AQ$1,0),FALSE)</f>
        <v>0</v>
      </c>
      <c r="I101">
        <f>VLOOKUP($B101,'Tillförd energi'!$B$1:$AI$720,MATCH(I$2,'Tillförd energi'!$B$1:$AQ$1,0),FALSE)</f>
        <v>0</v>
      </c>
      <c r="J101">
        <f>VLOOKUP($B101,'Tillförd energi'!$B$1:$AI$720,MATCH(J$2,'Tillförd energi'!$B$1:$AQ$1,0),FALSE)</f>
        <v>0</v>
      </c>
      <c r="K101">
        <f>VLOOKUP($B101,'Tillförd energi'!$B$1:$AI$720,MATCH(K$2,'Tillförd energi'!$B$1:$AQ$1,0),FALSE)</f>
        <v>0</v>
      </c>
      <c r="L101">
        <f>VLOOKUP($B101,'Tillförd energi'!$B$1:$AI$720,MATCH(L$2,'Tillförd energi'!$B$1:$AQ$1,0),FALSE)</f>
        <v>0</v>
      </c>
      <c r="M101">
        <f>VLOOKUP($B101,'Tillförd energi'!$B$1:$AI$720,MATCH(M$2,'Tillförd energi'!$B$1:$AQ$1,0),FALSE)</f>
        <v>0</v>
      </c>
      <c r="N101">
        <f>VLOOKUP($B101,'Tillförd energi'!$B$1:$AI$720,MATCH(N$2,'Tillförd energi'!$B$1:$AQ$1,0),FALSE)</f>
        <v>0</v>
      </c>
      <c r="O101">
        <f>VLOOKUP($B101,'Tillförd energi'!$B$1:$AI$720,MATCH(O$2,'Tillförd energi'!$B$1:$AQ$1,0),FALSE)</f>
        <v>0</v>
      </c>
      <c r="P101">
        <f>VLOOKUP($B101,'Tillförd energi'!$B$1:$AI$720,MATCH(P$2,'Tillförd energi'!$B$1:$AQ$1,0),FALSE)</f>
        <v>8.1999999999999993</v>
      </c>
      <c r="Q101">
        <f>VLOOKUP($B101,'Tillförd energi'!$B$1:$AI$720,MATCH(Q$2,'Tillförd energi'!$B$1:$AQ$1,0),FALSE)</f>
        <v>0</v>
      </c>
      <c r="R101">
        <f>VLOOKUP($B101,'Tillförd energi'!$B$1:$AI$720,MATCH(R$2,'Tillförd energi'!$B$1:$AQ$1,0),FALSE)</f>
        <v>0</v>
      </c>
      <c r="S101">
        <f>VLOOKUP($B101,'Tillförd energi'!$B$1:$AI$720,MATCH(S$2,'Tillförd energi'!$B$1:$AQ$1,0),FALSE)</f>
        <v>0</v>
      </c>
      <c r="T101">
        <f>VLOOKUP($B101,'Tillförd energi'!$B$1:$AI$720,MATCH(T$2,'Tillförd energi'!$B$1:$AQ$1,0),FALSE)</f>
        <v>0</v>
      </c>
      <c r="U101">
        <f>VLOOKUP($B101,'Tillförd energi'!$B$1:$AI$720,MATCH(U$2,'Tillförd energi'!$B$1:$AQ$1,0),FALSE)</f>
        <v>0</v>
      </c>
      <c r="V101">
        <f>VLOOKUP($B101,'Tillförd energi'!$B$1:$AI$720,MATCH(V$2,'Tillförd energi'!$B$1:$AQ$1,0),FALSE)</f>
        <v>0</v>
      </c>
      <c r="W101">
        <f>VLOOKUP($B101,'Tillförd energi'!$B$1:$AI$720,MATCH(W$2,'Tillförd energi'!$B$1:$AQ$1,0),FALSE)</f>
        <v>0</v>
      </c>
      <c r="X101">
        <f>VLOOKUP($B101,'Tillförd energi'!$B$1:$AI$720,MATCH(X$2,'Tillförd energi'!$B$1:$AQ$1,0),FALSE)</f>
        <v>0</v>
      </c>
      <c r="Y101">
        <f>VLOOKUP($B101,'Tillförd energi'!$B$1:$AI$720,MATCH(Y$2,'Tillförd energi'!$B$1:$AQ$1,0),FALSE)</f>
        <v>0</v>
      </c>
      <c r="Z101">
        <f>VLOOKUP($B101,'Tillförd energi'!$B$1:$AI$720,MATCH(Z$2,'Tillförd energi'!$B$1:$AQ$1,0),FALSE)</f>
        <v>0</v>
      </c>
      <c r="AA101">
        <f>VLOOKUP($B101,'Tillförd energi'!$B$1:$AI$720,MATCH(AA$2,'Tillförd energi'!$B$1:$AQ$1,0),FALSE)</f>
        <v>0</v>
      </c>
      <c r="AB101">
        <f>VLOOKUP($B101,'Tillförd energi'!$B$1:$AI$720,MATCH(AB$2,'Tillförd energi'!$B$1:$AQ$1,0),FALSE)</f>
        <v>0</v>
      </c>
      <c r="AC101">
        <f>VLOOKUP($B101,'Tillförd energi'!$B$1:$AI$720,MATCH(AC$2,'Tillförd energi'!$B$1:$AQ$1,0),FALSE)</f>
        <v>0</v>
      </c>
      <c r="AD101">
        <f>VLOOKUP($B101,'Tillförd energi'!$B$1:$AI$720,MATCH(AD$2,'Tillförd energi'!$B$1:$AQ$1,0),FALSE)</f>
        <v>0</v>
      </c>
      <c r="AE101">
        <f>VLOOKUP($B101,'Tillförd energi'!$B$1:$AI$720,MATCH(AE$2,'Tillförd energi'!$B$1:$AQ$1,0),FALSE)</f>
        <v>0</v>
      </c>
      <c r="AF101">
        <f>VLOOKUP($B101,'Tillförd energi'!$B$1:$AI$720,MATCH(AF$2,'Tillförd energi'!$B$1:$AQ$1,0),FALSE)</f>
        <v>0.17</v>
      </c>
      <c r="AG101">
        <f>IFERROR(VLOOKUP(B101,Miljö!$B$1:$AC$600,MATCH("Köpt mängd produktionsspecifik fjärrvärme:",Miljö!$B$1:$AC$1,0),FALSE)/1,0)</f>
        <v>0</v>
      </c>
      <c r="AI101">
        <f t="shared" si="6"/>
        <v>8.4579999999999984</v>
      </c>
      <c r="AJ101">
        <f>IF(ISERROR(1/VLOOKUP($B101,Leveranser!$B$1:$S$500,MATCH("såld värme (gwh)",Leveranser!$B$1:$S$1,0),FALSE)),"",VLOOKUP($B101,Leveranser!$B$1:$S$500,MATCH("såld värme (gwh)",Leveranser!$B$1:$S$1,0),FALSE))</f>
        <v>5.9</v>
      </c>
      <c r="AM101" t="str">
        <f>IF(B101&lt;&gt;"",IF(VLOOKUP($B101,Totalt!$B$1:$AQ$554,MATCH("Kvalitetsgranskad:",Totalt!$B$1:$AQ$1,0),FALSE)="ja",VLOOKUP($B101,Miljö!$B$1:$AG$479,MATCH(AM$2,Miljö!$B$1:$AK$1,0),FALSE),""),"")</f>
        <v>Ja</v>
      </c>
      <c r="AN101" t="str">
        <f>IF(AM101="ja",VLOOKUP($B101,Miljö!$B$1:$J$479,MATCH("Typ av ursprungsspecificerad el   (Om inget värde anges används Nordisk residualmix, se inforuta) ()",Miljö!$B$1:$J$1,0),FALSE),IF(AM101="nej","Nordisk residualel",""))</f>
        <v>'Vind +sol'</v>
      </c>
      <c r="AO101">
        <f>IF(AM101="","",VLOOKUP($B101,Miljö!$B$1:$J$479,MATCH("Fossilandel för ursprungspecificerad el ()",Miljö!$B$1:$J$1,0),FALSE))</f>
        <v>0</v>
      </c>
      <c r="AP101">
        <f>IF(AM101="","",IFERROR(VLOOKUP($B101,Miljö!$B$1:$J$479,MATCH("Kärnkraftsandel för ursprungsspecificerad el ()",Miljö!$B$1:$J$1,0),FALSE)/1,0))</f>
        <v>0</v>
      </c>
      <c r="AQ101">
        <f t="shared" si="7"/>
        <v>1</v>
      </c>
      <c r="AS101" t="str">
        <f t="shared" si="8"/>
        <v>Nej</v>
      </c>
      <c r="AT101" t="str">
        <f>IF(AS101="ja",VLOOKUP($B101,Miljö!$B$1:$P$500,MATCH("Fossil andel i procent (%)",Miljö!$B$1:$P$1,0),FALSE)/100,"")</f>
        <v/>
      </c>
      <c r="AV101" t="str">
        <f t="shared" si="9"/>
        <v>Nej</v>
      </c>
      <c r="AW101" t="str">
        <f>IF(AV101="ja",VLOOKUP($B101,'Egen hetvattenprod'!$B$1:$AO$500,MATCH("Värmekälla till värmepumpar ()",'Egen hetvattenprod'!$B$1:$AO$1,0),FALSE),"")</f>
        <v/>
      </c>
      <c r="AY101" t="str">
        <f t="shared" si="10"/>
        <v>Nej</v>
      </c>
      <c r="AZ101" s="115" t="str">
        <f>IF($AY101="ja",(VLOOKUP($B101,'Egen hetvattenprod'!$B$1:$BX$550,MATCH(AZ$2,'Egen hetvattenprod'!$B$1:$BX$1,0),FALSE)+VLOOKUP($B101,Kraftvärmeprod!$B$1:$BX$550,MATCH(AZ$2,Kraftvärmeprod!$B$1:$BX$1,0),FALSE))/$AC101,"")</f>
        <v/>
      </c>
      <c r="BA101" s="115" t="str">
        <f>IF($AY101="ja",(VLOOKUP($B101,'Egen hetvattenprod'!$B$1:$BX$550,MATCH(BA$2,'Egen hetvattenprod'!$B$1:$BX$1,0),FALSE)+VLOOKUP($B101,Kraftvärmeprod!$B$1:$BX$550,MATCH(BA$2,Kraftvärmeprod!$B$1:$BX$1,0),FALSE))/$AC101,"")</f>
        <v/>
      </c>
      <c r="BB101" s="115" t="str">
        <f>IF($AY101="ja",(VLOOKUP($B101,'Egen hetvattenprod'!$B$1:$BX$550,MATCH(BB$2,'Egen hetvattenprod'!$B$1:$BX$1,0),FALSE)+VLOOKUP($B101,Kraftvärmeprod!$B$1:$BX$550,MATCH(BB$2,Kraftvärmeprod!$B$1:$BX$1,0),FALSE))/$AC101,"")</f>
        <v/>
      </c>
      <c r="BC101" s="115" t="str">
        <f>IF($AY101="ja",(VLOOKUP($B101,'Egen hetvattenprod'!$B$1:$BX$550,MATCH(BC$2,'Egen hetvattenprod'!$B$1:$BX$1,0),FALSE)+VLOOKUP($B101,Kraftvärmeprod!$B$1:$BX$550,MATCH(BC$2,Kraftvärmeprod!$B$1:$BX$1,0),FALSE))/$AC101,"")</f>
        <v/>
      </c>
      <c r="BD101" s="115" t="str">
        <f>IF($AY101="ja",(VLOOKUP($B101,'Egen hetvattenprod'!$B$1:$BX$550,MATCH(BD$2,'Egen hetvattenprod'!$B$1:$BX$1,0),FALSE)+VLOOKUP($B101,Kraftvärmeprod!$B$1:$BX$550,MATCH(BD$2,Kraftvärmeprod!$B$1:$BX$1,0),FALSE))/$AC101,"")</f>
        <v/>
      </c>
      <c r="BF101" t="str">
        <f t="shared" si="11"/>
        <v>Nej</v>
      </c>
      <c r="BG101" t="str">
        <f>IF($BF101="ja",VLOOKUP($B101,'Egen hetvattenprod'!$B$1:$BX$550,MATCH("Andelen klimatgaser med fossilt ursprung för avfall ()",'Egen hetvattenprod'!$B$1:$BX$1,0),FALSE),"")</f>
        <v/>
      </c>
      <c r="BH101" t="str">
        <f>IF($BF101="ja",VLOOKUP($B101,Kraftvärmeprod!$B$1:$BX$550,MATCH("Andelen klimatgaser med fossilt ursprung för avfall ()",Kraftvärmeprod!$B$1:$BX$1,0),FALSE),"")</f>
        <v/>
      </c>
      <c r="BI101" t="str">
        <f>IF($BF101="ja",VLOOKUP($B101,'Egen hetvattenprod'!$B$1:$BX$550,MATCH("Avfall (GWh)",'Egen hetvattenprod'!$B$1:$BX$1,0),FALSE),"")</f>
        <v/>
      </c>
      <c r="BJ101" t="str">
        <f>IF($BF101="ja",VLOOKUP($B101,'Slutlig allokering kvv'!$B$1:$BX$550,MATCH("Avfall (GWh)",'Slutlig allokering kvv'!$B$1:$BX$1,0),FALSE),"")</f>
        <v/>
      </c>
      <c r="BK101" t="str">
        <f>IF($BF101="ja",VLOOKUP($B101,'Köpt hetvatten'!$B$1:$BX$550,MATCH("Avfall i köpt hetvatten",'Köpt hetvatten'!$B$1:$BX$1,0),FALSE),"")</f>
        <v/>
      </c>
      <c r="BL101" t="str">
        <f>IF($BF101="ja",VLOOKUP($B101,'Egen hetvattenprod'!$B$1:$BX$550,MATCH("Värde enligt ovan. (%)",'Egen hetvattenprod'!$B$1:$BX$1,0),FALSE),"")</f>
        <v/>
      </c>
      <c r="BM101" t="str">
        <f>IF($BF101="ja",VLOOKUP($B101,Kraftvärmeprod!$B$1:$BX$550,MATCH("Värde enligt ovan. (%)",Kraftvärmeprod!$B$1:$BX$1,0),FALSE),"")</f>
        <v/>
      </c>
      <c r="BQ101" t="str">
        <f>IF($BF101="ja",VLOOKUP($B101,'Egen hetvattenprod'!$B$1:$BX$550,MATCH("Tillförd olja (fossil) vid avfallsförbränning (GWh)",'Egen hetvattenprod'!$B$1:$BX$1,0),FALSE),"")</f>
        <v/>
      </c>
      <c r="BR101" t="str">
        <f>IF($BF101="ja",VLOOKUP($B101,Kraftvärmeprod!$B$1:$BX$550,MATCH("Tillförd olja (fossil) vid avfallsförbränning (GWh)",Kraftvärmeprod!$B$1:$BX$1,0),FALSE),"")</f>
        <v/>
      </c>
    </row>
    <row r="102" spans="1:70">
      <c r="A102" t="s">
        <v>174</v>
      </c>
      <c r="B102" t="s">
        <v>177</v>
      </c>
      <c r="C102">
        <f>VLOOKUP($B102,'Tillförd energi'!$B$1:$AI$720,MATCH(C$2,'Tillförd energi'!$B$1:$AQ$1,0),FALSE)</f>
        <v>0</v>
      </c>
      <c r="D102">
        <f>VLOOKUP($B102,'Tillförd energi'!$B$1:$AI$720,MATCH(D$2,'Tillförd energi'!$B$1:$AQ$1,0),FALSE)</f>
        <v>4.3999999999999997E-2</v>
      </c>
      <c r="E102">
        <f>VLOOKUP($B102,'Tillförd energi'!$B$1:$AI$720,MATCH(E$2,'Tillförd energi'!$B$1:$AQ$1,0),FALSE)</f>
        <v>0</v>
      </c>
      <c r="F102">
        <f>VLOOKUP($B102,'Tillförd energi'!$B$1:$AI$720,MATCH(F$2,'Tillförd energi'!$B$1:$AQ$1,0),FALSE)</f>
        <v>0</v>
      </c>
      <c r="G102">
        <f>VLOOKUP($B102,'Tillförd energi'!$B$1:$AI$720,MATCH(G$2,'Tillförd energi'!$B$1:$AQ$1,0),FALSE)</f>
        <v>0</v>
      </c>
      <c r="H102">
        <f>VLOOKUP($B102,'Tillförd energi'!$B$1:$AI$720,MATCH(H$2,'Tillförd energi'!$B$1:$AQ$1,0),FALSE)</f>
        <v>0</v>
      </c>
      <c r="I102">
        <f>VLOOKUP($B102,'Tillförd energi'!$B$1:$AI$720,MATCH(I$2,'Tillförd energi'!$B$1:$AQ$1,0),FALSE)</f>
        <v>0</v>
      </c>
      <c r="J102">
        <f>VLOOKUP($B102,'Tillförd energi'!$B$1:$AI$720,MATCH(J$2,'Tillförd energi'!$B$1:$AQ$1,0),FALSE)</f>
        <v>0</v>
      </c>
      <c r="K102">
        <f>VLOOKUP($B102,'Tillförd energi'!$B$1:$AI$720,MATCH(K$2,'Tillförd energi'!$B$1:$AQ$1,0),FALSE)</f>
        <v>0</v>
      </c>
      <c r="L102">
        <f>VLOOKUP($B102,'Tillförd energi'!$B$1:$AI$720,MATCH(L$2,'Tillförd energi'!$B$1:$AQ$1,0),FALSE)</f>
        <v>0</v>
      </c>
      <c r="M102">
        <f>VLOOKUP($B102,'Tillförd energi'!$B$1:$AI$720,MATCH(M$2,'Tillförd energi'!$B$1:$AQ$1,0),FALSE)</f>
        <v>0</v>
      </c>
      <c r="N102">
        <f>VLOOKUP($B102,'Tillförd energi'!$B$1:$AI$720,MATCH(N$2,'Tillförd energi'!$B$1:$AQ$1,0),FALSE)</f>
        <v>0</v>
      </c>
      <c r="O102">
        <f>VLOOKUP($B102,'Tillförd energi'!$B$1:$AI$720,MATCH(O$2,'Tillförd energi'!$B$1:$AQ$1,0),FALSE)</f>
        <v>0</v>
      </c>
      <c r="P102">
        <f>VLOOKUP($B102,'Tillförd energi'!$B$1:$AI$720,MATCH(P$2,'Tillförd energi'!$B$1:$AQ$1,0),FALSE)</f>
        <v>3</v>
      </c>
      <c r="Q102">
        <f>VLOOKUP($B102,'Tillförd energi'!$B$1:$AI$720,MATCH(Q$2,'Tillförd energi'!$B$1:$AQ$1,0),FALSE)</f>
        <v>0</v>
      </c>
      <c r="R102">
        <f>VLOOKUP($B102,'Tillförd energi'!$B$1:$AI$720,MATCH(R$2,'Tillförd energi'!$B$1:$AQ$1,0),FALSE)</f>
        <v>0</v>
      </c>
      <c r="S102">
        <f>VLOOKUP($B102,'Tillförd energi'!$B$1:$AI$720,MATCH(S$2,'Tillförd energi'!$B$1:$AQ$1,0),FALSE)</f>
        <v>0</v>
      </c>
      <c r="T102">
        <f>VLOOKUP($B102,'Tillförd energi'!$B$1:$AI$720,MATCH(T$2,'Tillförd energi'!$B$1:$AQ$1,0),FALSE)</f>
        <v>0</v>
      </c>
      <c r="U102">
        <f>VLOOKUP($B102,'Tillförd energi'!$B$1:$AI$720,MATCH(U$2,'Tillförd energi'!$B$1:$AQ$1,0),FALSE)</f>
        <v>0</v>
      </c>
      <c r="V102">
        <f>VLOOKUP($B102,'Tillförd energi'!$B$1:$AI$720,MATCH(V$2,'Tillförd energi'!$B$1:$AQ$1,0),FALSE)</f>
        <v>0</v>
      </c>
      <c r="W102">
        <f>VLOOKUP($B102,'Tillförd energi'!$B$1:$AI$720,MATCH(W$2,'Tillförd energi'!$B$1:$AQ$1,0),FALSE)</f>
        <v>0</v>
      </c>
      <c r="X102">
        <f>VLOOKUP($B102,'Tillförd energi'!$B$1:$AI$720,MATCH(X$2,'Tillförd energi'!$B$1:$AQ$1,0),FALSE)</f>
        <v>0</v>
      </c>
      <c r="Y102">
        <f>VLOOKUP($B102,'Tillförd energi'!$B$1:$AI$720,MATCH(Y$2,'Tillförd energi'!$B$1:$AQ$1,0),FALSE)</f>
        <v>0</v>
      </c>
      <c r="Z102">
        <f>VLOOKUP($B102,'Tillförd energi'!$B$1:$AI$720,MATCH(Z$2,'Tillförd energi'!$B$1:$AQ$1,0),FALSE)</f>
        <v>0</v>
      </c>
      <c r="AA102">
        <f>VLOOKUP($B102,'Tillförd energi'!$B$1:$AI$720,MATCH(AA$2,'Tillförd energi'!$B$1:$AQ$1,0),FALSE)</f>
        <v>0</v>
      </c>
      <c r="AB102">
        <f>VLOOKUP($B102,'Tillförd energi'!$B$1:$AI$720,MATCH(AB$2,'Tillförd energi'!$B$1:$AQ$1,0),FALSE)</f>
        <v>0</v>
      </c>
      <c r="AC102">
        <f>VLOOKUP($B102,'Tillförd energi'!$B$1:$AI$720,MATCH(AC$2,'Tillförd energi'!$B$1:$AQ$1,0),FALSE)</f>
        <v>0</v>
      </c>
      <c r="AD102">
        <f>VLOOKUP($B102,'Tillförd energi'!$B$1:$AI$720,MATCH(AD$2,'Tillförd energi'!$B$1:$AQ$1,0),FALSE)</f>
        <v>0</v>
      </c>
      <c r="AE102">
        <f>VLOOKUP($B102,'Tillförd energi'!$B$1:$AI$720,MATCH(AE$2,'Tillförd energi'!$B$1:$AQ$1,0),FALSE)</f>
        <v>0</v>
      </c>
      <c r="AF102">
        <f>VLOOKUP($B102,'Tillförd energi'!$B$1:$AI$720,MATCH(AF$2,'Tillförd energi'!$B$1:$AQ$1,0),FALSE)</f>
        <v>0.05</v>
      </c>
      <c r="AG102">
        <f>IFERROR(VLOOKUP(B102,Miljö!$B$1:$AC$600,MATCH("Köpt mängd produktionsspecifik fjärrvärme:",Miljö!$B$1:$AC$1,0),FALSE)/1,0)</f>
        <v>0</v>
      </c>
      <c r="AI102">
        <f t="shared" si="6"/>
        <v>3.0939999999999999</v>
      </c>
      <c r="AJ102">
        <f>IF(ISERROR(1/VLOOKUP($B102,Leveranser!$B$1:$S$500,MATCH("såld värme (gwh)",Leveranser!$B$1:$S$1,0),FALSE)),"",VLOOKUP($B102,Leveranser!$B$1:$S$500,MATCH("såld värme (gwh)",Leveranser!$B$1:$S$1,0),FALSE))</f>
        <v>1.96</v>
      </c>
      <c r="AM102" t="str">
        <f>IF(B102&lt;&gt;"",IF(VLOOKUP($B102,Totalt!$B$1:$AQ$554,MATCH("Kvalitetsgranskad:",Totalt!$B$1:$AQ$1,0),FALSE)="ja",VLOOKUP($B102,Miljö!$B$1:$AG$479,MATCH(AM$2,Miljö!$B$1:$AK$1,0),FALSE),""),"")</f>
        <v>Ja</v>
      </c>
      <c r="AN102" t="str">
        <f>IF(AM102="ja",VLOOKUP($B102,Miljö!$B$1:$J$479,MATCH("Typ av ursprungsspecificerad el   (Om inget värde anges används Nordisk residualmix, se inforuta) ()",Miljö!$B$1:$J$1,0),FALSE),IF(AM102="nej","Nordisk residualel",""))</f>
        <v>'Vatten'</v>
      </c>
      <c r="AO102">
        <f>IF(AM102="","",VLOOKUP($B102,Miljö!$B$1:$J$479,MATCH("Fossilandel för ursprungspecificerad el ()",Miljö!$B$1:$J$1,0),FALSE))</f>
        <v>0</v>
      </c>
      <c r="AP102">
        <f>IF(AM102="","",IFERROR(VLOOKUP($B102,Miljö!$B$1:$J$479,MATCH("Kärnkraftsandel för ursprungsspecificerad el ()",Miljö!$B$1:$J$1,0),FALSE)/1,0))</f>
        <v>0</v>
      </c>
      <c r="AQ102">
        <f t="shared" si="7"/>
        <v>1</v>
      </c>
      <c r="AS102" t="str">
        <f t="shared" si="8"/>
        <v>Nej</v>
      </c>
      <c r="AT102" t="str">
        <f>IF(AS102="ja",VLOOKUP($B102,Miljö!$B$1:$P$500,MATCH("Fossil andel i procent (%)",Miljö!$B$1:$P$1,0),FALSE)/100,"")</f>
        <v/>
      </c>
      <c r="AV102" t="str">
        <f t="shared" si="9"/>
        <v>Nej</v>
      </c>
      <c r="AW102" t="str">
        <f>IF(AV102="ja",VLOOKUP($B102,'Egen hetvattenprod'!$B$1:$AO$500,MATCH("Värmekälla till värmepumpar ()",'Egen hetvattenprod'!$B$1:$AO$1,0),FALSE),"")</f>
        <v/>
      </c>
      <c r="AY102" t="str">
        <f t="shared" si="10"/>
        <v>Nej</v>
      </c>
      <c r="AZ102" s="115" t="str">
        <f>IF($AY102="ja",(VLOOKUP($B102,'Egen hetvattenprod'!$B$1:$BX$550,MATCH(AZ$2,'Egen hetvattenprod'!$B$1:$BX$1,0),FALSE)+VLOOKUP($B102,Kraftvärmeprod!$B$1:$BX$550,MATCH(AZ$2,Kraftvärmeprod!$B$1:$BX$1,0),FALSE))/$AC102,"")</f>
        <v/>
      </c>
      <c r="BA102" s="115" t="str">
        <f>IF($AY102="ja",(VLOOKUP($B102,'Egen hetvattenprod'!$B$1:$BX$550,MATCH(BA$2,'Egen hetvattenprod'!$B$1:$BX$1,0),FALSE)+VLOOKUP($B102,Kraftvärmeprod!$B$1:$BX$550,MATCH(BA$2,Kraftvärmeprod!$B$1:$BX$1,0),FALSE))/$AC102,"")</f>
        <v/>
      </c>
      <c r="BB102" s="115" t="str">
        <f>IF($AY102="ja",(VLOOKUP($B102,'Egen hetvattenprod'!$B$1:$BX$550,MATCH(BB$2,'Egen hetvattenprod'!$B$1:$BX$1,0),FALSE)+VLOOKUP($B102,Kraftvärmeprod!$B$1:$BX$550,MATCH(BB$2,Kraftvärmeprod!$B$1:$BX$1,0),FALSE))/$AC102,"")</f>
        <v/>
      </c>
      <c r="BC102" s="115" t="str">
        <f>IF($AY102="ja",(VLOOKUP($B102,'Egen hetvattenprod'!$B$1:$BX$550,MATCH(BC$2,'Egen hetvattenprod'!$B$1:$BX$1,0),FALSE)+VLOOKUP($B102,Kraftvärmeprod!$B$1:$BX$550,MATCH(BC$2,Kraftvärmeprod!$B$1:$BX$1,0),FALSE))/$AC102,"")</f>
        <v/>
      </c>
      <c r="BD102" s="115" t="str">
        <f>IF($AY102="ja",(VLOOKUP($B102,'Egen hetvattenprod'!$B$1:$BX$550,MATCH(BD$2,'Egen hetvattenprod'!$B$1:$BX$1,0),FALSE)+VLOOKUP($B102,Kraftvärmeprod!$B$1:$BX$550,MATCH(BD$2,Kraftvärmeprod!$B$1:$BX$1,0),FALSE))/$AC102,"")</f>
        <v/>
      </c>
      <c r="BF102" t="str">
        <f t="shared" si="11"/>
        <v>Nej</v>
      </c>
      <c r="BG102" t="str">
        <f>IF($BF102="ja",VLOOKUP($B102,'Egen hetvattenprod'!$B$1:$BX$550,MATCH("Andelen klimatgaser med fossilt ursprung för avfall ()",'Egen hetvattenprod'!$B$1:$BX$1,0),FALSE),"")</f>
        <v/>
      </c>
      <c r="BH102" t="str">
        <f>IF($BF102="ja",VLOOKUP($B102,Kraftvärmeprod!$B$1:$BX$550,MATCH("Andelen klimatgaser med fossilt ursprung för avfall ()",Kraftvärmeprod!$B$1:$BX$1,0),FALSE),"")</f>
        <v/>
      </c>
      <c r="BI102" t="str">
        <f>IF($BF102="ja",VLOOKUP($B102,'Egen hetvattenprod'!$B$1:$BX$550,MATCH("Avfall (GWh)",'Egen hetvattenprod'!$B$1:$BX$1,0),FALSE),"")</f>
        <v/>
      </c>
      <c r="BJ102" t="str">
        <f>IF($BF102="ja",VLOOKUP($B102,'Slutlig allokering kvv'!$B$1:$BX$550,MATCH("Avfall (GWh)",'Slutlig allokering kvv'!$B$1:$BX$1,0),FALSE),"")</f>
        <v/>
      </c>
      <c r="BK102" t="str">
        <f>IF($BF102="ja",VLOOKUP($B102,'Köpt hetvatten'!$B$1:$BX$550,MATCH("Avfall i köpt hetvatten",'Köpt hetvatten'!$B$1:$BX$1,0),FALSE),"")</f>
        <v/>
      </c>
      <c r="BL102" t="str">
        <f>IF($BF102="ja",VLOOKUP($B102,'Egen hetvattenprod'!$B$1:$BX$550,MATCH("Värde enligt ovan. (%)",'Egen hetvattenprod'!$B$1:$BX$1,0),FALSE),"")</f>
        <v/>
      </c>
      <c r="BM102" t="str">
        <f>IF($BF102="ja",VLOOKUP($B102,Kraftvärmeprod!$B$1:$BX$550,MATCH("Värde enligt ovan. (%)",Kraftvärmeprod!$B$1:$BX$1,0),FALSE),"")</f>
        <v/>
      </c>
      <c r="BQ102" t="str">
        <f>IF($BF102="ja",VLOOKUP($B102,'Egen hetvattenprod'!$B$1:$BX$550,MATCH("Tillförd olja (fossil) vid avfallsförbränning (GWh)",'Egen hetvattenprod'!$B$1:$BX$1,0),FALSE),"")</f>
        <v/>
      </c>
      <c r="BR102" t="str">
        <f>IF($BF102="ja",VLOOKUP($B102,Kraftvärmeprod!$B$1:$BX$550,MATCH("Tillförd olja (fossil) vid avfallsförbränning (GWh)",Kraftvärmeprod!$B$1:$BX$1,0),FALSE),"")</f>
        <v/>
      </c>
    </row>
    <row r="103" spans="1:70">
      <c r="A103" t="s">
        <v>174</v>
      </c>
      <c r="B103" t="s">
        <v>178</v>
      </c>
      <c r="C103">
        <f>VLOOKUP($B103,'Tillförd energi'!$B$1:$AI$720,MATCH(C$2,'Tillförd energi'!$B$1:$AQ$1,0),FALSE)</f>
        <v>0</v>
      </c>
      <c r="D103">
        <f>VLOOKUP($B103,'Tillförd energi'!$B$1:$AI$720,MATCH(D$2,'Tillförd energi'!$B$1:$AQ$1,0),FALSE)</f>
        <v>2.4</v>
      </c>
      <c r="E103">
        <f>VLOOKUP($B103,'Tillförd energi'!$B$1:$AI$720,MATCH(E$2,'Tillförd energi'!$B$1:$AQ$1,0),FALSE)</f>
        <v>0</v>
      </c>
      <c r="F103">
        <f>VLOOKUP($B103,'Tillförd energi'!$B$1:$AI$720,MATCH(F$2,'Tillförd energi'!$B$1:$AQ$1,0),FALSE)</f>
        <v>0</v>
      </c>
      <c r="G103">
        <f>VLOOKUP($B103,'Tillförd energi'!$B$1:$AI$720,MATCH(G$2,'Tillförd energi'!$B$1:$AQ$1,0),FALSE)</f>
        <v>0</v>
      </c>
      <c r="H103">
        <f>VLOOKUP($B103,'Tillförd energi'!$B$1:$AI$720,MATCH(H$2,'Tillförd energi'!$B$1:$AQ$1,0),FALSE)</f>
        <v>0</v>
      </c>
      <c r="I103">
        <f>VLOOKUP($B103,'Tillförd energi'!$B$1:$AI$720,MATCH(I$2,'Tillförd energi'!$B$1:$AQ$1,0),FALSE)</f>
        <v>0</v>
      </c>
      <c r="J103">
        <f>VLOOKUP($B103,'Tillförd energi'!$B$1:$AI$720,MATCH(J$2,'Tillförd energi'!$B$1:$AQ$1,0),FALSE)</f>
        <v>0</v>
      </c>
      <c r="K103">
        <f>VLOOKUP($B103,'Tillförd energi'!$B$1:$AI$720,MATCH(K$2,'Tillförd energi'!$B$1:$AQ$1,0),FALSE)</f>
        <v>0</v>
      </c>
      <c r="L103">
        <f>VLOOKUP($B103,'Tillförd energi'!$B$1:$AI$720,MATCH(L$2,'Tillförd energi'!$B$1:$AQ$1,0),FALSE)</f>
        <v>0</v>
      </c>
      <c r="M103">
        <f>VLOOKUP($B103,'Tillförd energi'!$B$1:$AI$720,MATCH(M$2,'Tillförd energi'!$B$1:$AQ$1,0),FALSE)</f>
        <v>9.6771499999999993</v>
      </c>
      <c r="N103">
        <f>VLOOKUP($B103,'Tillförd energi'!$B$1:$AI$720,MATCH(N$2,'Tillförd energi'!$B$1:$AQ$1,0),FALSE)</f>
        <v>7.5291899999999998</v>
      </c>
      <c r="O103">
        <f>VLOOKUP($B103,'Tillförd energi'!$B$1:$AI$720,MATCH(O$2,'Tillförd energi'!$B$1:$AQ$1,0),FALSE)</f>
        <v>9.6771499999999993</v>
      </c>
      <c r="P103">
        <f>VLOOKUP($B103,'Tillförd energi'!$B$1:$AI$720,MATCH(P$2,'Tillförd energi'!$B$1:$AQ$1,0),FALSE)</f>
        <v>9.2691499999999998</v>
      </c>
      <c r="Q103">
        <f>VLOOKUP($B103,'Tillförd energi'!$B$1:$AI$720,MATCH(Q$2,'Tillförd energi'!$B$1:$AQ$1,0),FALSE)</f>
        <v>8.0065100000000005</v>
      </c>
      <c r="R103">
        <f>VLOOKUP($B103,'Tillförd energi'!$B$1:$AI$720,MATCH(R$2,'Tillförd energi'!$B$1:$AQ$1,0),FALSE)</f>
        <v>0</v>
      </c>
      <c r="S103">
        <f>VLOOKUP($B103,'Tillförd energi'!$B$1:$AI$720,MATCH(S$2,'Tillförd energi'!$B$1:$AQ$1,0),FALSE)</f>
        <v>0</v>
      </c>
      <c r="T103">
        <f>VLOOKUP($B103,'Tillförd energi'!$B$1:$AI$720,MATCH(T$2,'Tillförd energi'!$B$1:$AQ$1,0),FALSE)</f>
        <v>0</v>
      </c>
      <c r="U103">
        <f>VLOOKUP($B103,'Tillförd energi'!$B$1:$AI$720,MATCH(U$2,'Tillförd energi'!$B$1:$AQ$1,0),FALSE)</f>
        <v>0</v>
      </c>
      <c r="V103">
        <f>VLOOKUP($B103,'Tillförd energi'!$B$1:$AI$720,MATCH(V$2,'Tillförd energi'!$B$1:$AQ$1,0),FALSE)</f>
        <v>0</v>
      </c>
      <c r="W103">
        <f>VLOOKUP($B103,'Tillförd energi'!$B$1:$AI$720,MATCH(W$2,'Tillförd energi'!$B$1:$AQ$1,0),FALSE)</f>
        <v>0</v>
      </c>
      <c r="X103">
        <f>VLOOKUP($B103,'Tillförd energi'!$B$1:$AI$720,MATCH(X$2,'Tillförd energi'!$B$1:$AQ$1,0),FALSE)</f>
        <v>0</v>
      </c>
      <c r="Y103">
        <f>VLOOKUP($B103,'Tillförd energi'!$B$1:$AI$720,MATCH(Y$2,'Tillförd energi'!$B$1:$AQ$1,0),FALSE)</f>
        <v>0</v>
      </c>
      <c r="Z103">
        <f>VLOOKUP($B103,'Tillförd energi'!$B$1:$AI$720,MATCH(Z$2,'Tillförd energi'!$B$1:$AQ$1,0),FALSE)</f>
        <v>0</v>
      </c>
      <c r="AA103">
        <f>VLOOKUP($B103,'Tillförd energi'!$B$1:$AI$720,MATCH(AA$2,'Tillförd energi'!$B$1:$AQ$1,0),FALSE)</f>
        <v>0</v>
      </c>
      <c r="AB103">
        <f>VLOOKUP($B103,'Tillförd energi'!$B$1:$AI$720,MATCH(AB$2,'Tillförd energi'!$B$1:$AQ$1,0),FALSE)</f>
        <v>0</v>
      </c>
      <c r="AC103">
        <f>VLOOKUP($B103,'Tillförd energi'!$B$1:$AI$720,MATCH(AC$2,'Tillförd energi'!$B$1:$AQ$1,0),FALSE)</f>
        <v>8.4</v>
      </c>
      <c r="AD103">
        <f>VLOOKUP($B103,'Tillförd energi'!$B$1:$AI$720,MATCH(AD$2,'Tillförd energi'!$B$1:$AQ$1,0),FALSE)</f>
        <v>0</v>
      </c>
      <c r="AE103">
        <f>VLOOKUP($B103,'Tillförd energi'!$B$1:$AI$720,MATCH(AE$2,'Tillförd energi'!$B$1:$AQ$1,0),FALSE)</f>
        <v>0</v>
      </c>
      <c r="AF103">
        <f>VLOOKUP($B103,'Tillförd energi'!$B$1:$AI$720,MATCH(AF$2,'Tillförd energi'!$B$1:$AQ$1,0),FALSE)</f>
        <v>2.2122299999999999</v>
      </c>
      <c r="AG103">
        <f>IFERROR(VLOOKUP(B103,Miljö!$B$1:$AC$600,MATCH("Köpt mängd produktionsspecifik fjärrvärme:",Miljö!$B$1:$AC$1,0),FALSE)/1,0)</f>
        <v>0</v>
      </c>
      <c r="AI103">
        <f t="shared" si="6"/>
        <v>57.171379999999992</v>
      </c>
      <c r="AJ103">
        <f>IF(ISERROR(1/VLOOKUP($B103,Leveranser!$B$1:$S$500,MATCH("såld värme (gwh)",Leveranser!$B$1:$S$1,0),FALSE)),"",VLOOKUP($B103,Leveranser!$B$1:$S$500,MATCH("såld värme (gwh)",Leveranser!$B$1:$S$1,0),FALSE))</f>
        <v>45.5</v>
      </c>
      <c r="AM103" t="str">
        <f>IF(B103&lt;&gt;"",IF(VLOOKUP($B103,Totalt!$B$1:$AQ$554,MATCH("Kvalitetsgranskad:",Totalt!$B$1:$AQ$1,0),FALSE)="ja",VLOOKUP($B103,Miljö!$B$1:$AG$479,MATCH(AM$2,Miljö!$B$1:$AK$1,0),FALSE),""),"")</f>
        <v>Ja</v>
      </c>
      <c r="AN103" t="str">
        <f>IF(AM103="ja",VLOOKUP($B103,Miljö!$B$1:$J$479,MATCH("Typ av ursprungsspecificerad el   (Om inget värde anges används Nordisk residualmix, se inforuta) ()",Miljö!$B$1:$J$1,0),FALSE),IF(AM103="nej","Nordisk residualel",""))</f>
        <v>'bio + vatten'</v>
      </c>
      <c r="AO103">
        <f>IF(AM103="","",VLOOKUP($B103,Miljö!$B$1:$J$479,MATCH("Fossilandel för ursprungspecificerad el ()",Miljö!$B$1:$J$1,0),FALSE))</f>
        <v>0</v>
      </c>
      <c r="AP103">
        <f>IF(AM103="","",IFERROR(VLOOKUP($B103,Miljö!$B$1:$J$479,MATCH("Kärnkraftsandel för ursprungsspecificerad el ()",Miljö!$B$1:$J$1,0),FALSE)/1,0))</f>
        <v>0</v>
      </c>
      <c r="AQ103">
        <f t="shared" si="7"/>
        <v>1</v>
      </c>
      <c r="AS103" t="str">
        <f t="shared" si="8"/>
        <v>Nej</v>
      </c>
      <c r="AT103" t="str">
        <f>IF(AS103="ja",VLOOKUP($B103,Miljö!$B$1:$P$500,MATCH("Fossil andel i procent (%)",Miljö!$B$1:$P$1,0),FALSE)/100,"")</f>
        <v/>
      </c>
      <c r="AV103" t="str">
        <f t="shared" si="9"/>
        <v>Nej</v>
      </c>
      <c r="AW103" t="str">
        <f>IF(AV103="ja",VLOOKUP($B103,'Egen hetvattenprod'!$B$1:$AO$500,MATCH("Värmekälla till värmepumpar ()",'Egen hetvattenprod'!$B$1:$AO$1,0),FALSE),"")</f>
        <v/>
      </c>
      <c r="AY103" t="str">
        <f t="shared" si="10"/>
        <v>Ja</v>
      </c>
      <c r="AZ103" s="115">
        <f>IF($AY103="ja",(VLOOKUP($B103,'Egen hetvattenprod'!$B$1:$BX$550,MATCH(AZ$2,'Egen hetvattenprod'!$B$1:$BX$1,0),FALSE)+VLOOKUP($B103,Kraftvärmeprod!$B$1:$BX$550,MATCH(AZ$2,Kraftvärmeprod!$B$1:$BX$1,0),FALSE))/$AC103,"")</f>
        <v>1</v>
      </c>
      <c r="BA103" s="115">
        <f>IF($AY103="ja",(VLOOKUP($B103,'Egen hetvattenprod'!$B$1:$BX$550,MATCH(BA$2,'Egen hetvattenprod'!$B$1:$BX$1,0),FALSE)+VLOOKUP($B103,Kraftvärmeprod!$B$1:$BX$550,MATCH(BA$2,Kraftvärmeprod!$B$1:$BX$1,0),FALSE))/$AC103,"")</f>
        <v>0</v>
      </c>
      <c r="BB103" s="115">
        <f>IF($AY103="ja",(VLOOKUP($B103,'Egen hetvattenprod'!$B$1:$BX$550,MATCH(BB$2,'Egen hetvattenprod'!$B$1:$BX$1,0),FALSE)+VLOOKUP($B103,Kraftvärmeprod!$B$1:$BX$550,MATCH(BB$2,Kraftvärmeprod!$B$1:$BX$1,0),FALSE))/$AC103,"")</f>
        <v>0</v>
      </c>
      <c r="BC103" s="115">
        <f>IF($AY103="ja",(VLOOKUP($B103,'Egen hetvattenprod'!$B$1:$BX$550,MATCH(BC$2,'Egen hetvattenprod'!$B$1:$BX$1,0),FALSE)+VLOOKUP($B103,Kraftvärmeprod!$B$1:$BX$550,MATCH(BC$2,Kraftvärmeprod!$B$1:$BX$1,0),FALSE))/$AC103,"")</f>
        <v>0</v>
      </c>
      <c r="BD103" s="115">
        <f>IF($AY103="ja",(VLOOKUP($B103,'Egen hetvattenprod'!$B$1:$BX$550,MATCH(BD$2,'Egen hetvattenprod'!$B$1:$BX$1,0),FALSE)+VLOOKUP($B103,Kraftvärmeprod!$B$1:$BX$550,MATCH(BD$2,Kraftvärmeprod!$B$1:$BX$1,0),FALSE))/$AC103,"")</f>
        <v>0</v>
      </c>
      <c r="BF103" t="str">
        <f t="shared" si="11"/>
        <v>Nej</v>
      </c>
      <c r="BG103" t="str">
        <f>IF($BF103="ja",VLOOKUP($B103,'Egen hetvattenprod'!$B$1:$BX$550,MATCH("Andelen klimatgaser med fossilt ursprung för avfall ()",'Egen hetvattenprod'!$B$1:$BX$1,0),FALSE),"")</f>
        <v/>
      </c>
      <c r="BH103" t="str">
        <f>IF($BF103="ja",VLOOKUP($B103,Kraftvärmeprod!$B$1:$BX$550,MATCH("Andelen klimatgaser med fossilt ursprung för avfall ()",Kraftvärmeprod!$B$1:$BX$1,0),FALSE),"")</f>
        <v/>
      </c>
      <c r="BI103" t="str">
        <f>IF($BF103="ja",VLOOKUP($B103,'Egen hetvattenprod'!$B$1:$BX$550,MATCH("Avfall (GWh)",'Egen hetvattenprod'!$B$1:$BX$1,0),FALSE),"")</f>
        <v/>
      </c>
      <c r="BJ103" t="str">
        <f>IF($BF103="ja",VLOOKUP($B103,'Slutlig allokering kvv'!$B$1:$BX$550,MATCH("Avfall (GWh)",'Slutlig allokering kvv'!$B$1:$BX$1,0),FALSE),"")</f>
        <v/>
      </c>
      <c r="BK103" t="str">
        <f>IF($BF103="ja",VLOOKUP($B103,'Köpt hetvatten'!$B$1:$BX$550,MATCH("Avfall i köpt hetvatten",'Köpt hetvatten'!$B$1:$BX$1,0),FALSE),"")</f>
        <v/>
      </c>
      <c r="BL103" t="str">
        <f>IF($BF103="ja",VLOOKUP($B103,'Egen hetvattenprod'!$B$1:$BX$550,MATCH("Värde enligt ovan. (%)",'Egen hetvattenprod'!$B$1:$BX$1,0),FALSE),"")</f>
        <v/>
      </c>
      <c r="BM103" t="str">
        <f>IF($BF103="ja",VLOOKUP($B103,Kraftvärmeprod!$B$1:$BX$550,MATCH("Värde enligt ovan. (%)",Kraftvärmeprod!$B$1:$BX$1,0),FALSE),"")</f>
        <v/>
      </c>
      <c r="BQ103" t="str">
        <f>IF($BF103="ja",VLOOKUP($B103,'Egen hetvattenprod'!$B$1:$BX$550,MATCH("Tillförd olja (fossil) vid avfallsförbränning (GWh)",'Egen hetvattenprod'!$B$1:$BX$1,0),FALSE),"")</f>
        <v/>
      </c>
      <c r="BR103" t="str">
        <f>IF($BF103="ja",VLOOKUP($B103,Kraftvärmeprod!$B$1:$BX$550,MATCH("Tillförd olja (fossil) vid avfallsförbränning (GWh)",Kraftvärmeprod!$B$1:$BX$1,0),FALSE),"")</f>
        <v/>
      </c>
    </row>
    <row r="104" spans="1:70">
      <c r="A104" t="s">
        <v>179</v>
      </c>
      <c r="B104" t="s">
        <v>180</v>
      </c>
      <c r="C104">
        <f>VLOOKUP($B104,'Tillförd energi'!$B$1:$AI$720,MATCH(C$2,'Tillförd energi'!$B$1:$AQ$1,0),FALSE)</f>
        <v>0</v>
      </c>
      <c r="D104">
        <f>VLOOKUP($B104,'Tillförd energi'!$B$1:$AI$720,MATCH(D$2,'Tillförd energi'!$B$1:$AQ$1,0),FALSE)</f>
        <v>0.1</v>
      </c>
      <c r="E104">
        <f>VLOOKUP($B104,'Tillförd energi'!$B$1:$AI$720,MATCH(E$2,'Tillförd energi'!$B$1:$AQ$1,0),FALSE)</f>
        <v>0</v>
      </c>
      <c r="F104">
        <f>VLOOKUP($B104,'Tillförd energi'!$B$1:$AI$720,MATCH(F$2,'Tillförd energi'!$B$1:$AQ$1,0),FALSE)</f>
        <v>0</v>
      </c>
      <c r="G104">
        <f>VLOOKUP($B104,'Tillförd energi'!$B$1:$AI$720,MATCH(G$2,'Tillförd energi'!$B$1:$AQ$1,0),FALSE)</f>
        <v>0</v>
      </c>
      <c r="H104">
        <f>VLOOKUP($B104,'Tillförd energi'!$B$1:$AI$720,MATCH(H$2,'Tillförd energi'!$B$1:$AQ$1,0),FALSE)</f>
        <v>0</v>
      </c>
      <c r="I104">
        <f>VLOOKUP($B104,'Tillförd energi'!$B$1:$AI$720,MATCH(I$2,'Tillförd energi'!$B$1:$AQ$1,0),FALSE)</f>
        <v>0</v>
      </c>
      <c r="J104">
        <f>VLOOKUP($B104,'Tillförd energi'!$B$1:$AI$720,MATCH(J$2,'Tillförd energi'!$B$1:$AQ$1,0),FALSE)</f>
        <v>0</v>
      </c>
      <c r="K104">
        <f>VLOOKUP($B104,'Tillförd energi'!$B$1:$AI$720,MATCH(K$2,'Tillförd energi'!$B$1:$AQ$1,0),FALSE)</f>
        <v>0</v>
      </c>
      <c r="L104">
        <f>VLOOKUP($B104,'Tillförd energi'!$B$1:$AI$720,MATCH(L$2,'Tillförd energi'!$B$1:$AQ$1,0),FALSE)</f>
        <v>0</v>
      </c>
      <c r="M104">
        <f>VLOOKUP($B104,'Tillförd energi'!$B$1:$AI$720,MATCH(M$2,'Tillförd energi'!$B$1:$AQ$1,0),FALSE)</f>
        <v>0</v>
      </c>
      <c r="N104">
        <f>VLOOKUP($B104,'Tillförd energi'!$B$1:$AI$720,MATCH(N$2,'Tillförd energi'!$B$1:$AQ$1,0),FALSE)</f>
        <v>32.5</v>
      </c>
      <c r="O104">
        <f>VLOOKUP($B104,'Tillförd energi'!$B$1:$AI$720,MATCH(O$2,'Tillförd energi'!$B$1:$AQ$1,0),FALSE)</f>
        <v>0</v>
      </c>
      <c r="P104">
        <f>VLOOKUP($B104,'Tillförd energi'!$B$1:$AI$720,MATCH(P$2,'Tillförd energi'!$B$1:$AQ$1,0),FALSE)</f>
        <v>6.5</v>
      </c>
      <c r="Q104">
        <f>VLOOKUP($B104,'Tillförd energi'!$B$1:$AI$720,MATCH(Q$2,'Tillförd energi'!$B$1:$AQ$1,0),FALSE)</f>
        <v>0</v>
      </c>
      <c r="R104">
        <f>VLOOKUP($B104,'Tillförd energi'!$B$1:$AI$720,MATCH(R$2,'Tillförd energi'!$B$1:$AQ$1,0),FALSE)</f>
        <v>0</v>
      </c>
      <c r="S104">
        <f>VLOOKUP($B104,'Tillförd energi'!$B$1:$AI$720,MATCH(S$2,'Tillförd energi'!$B$1:$AQ$1,0),FALSE)</f>
        <v>0</v>
      </c>
      <c r="T104">
        <f>VLOOKUP($B104,'Tillförd energi'!$B$1:$AI$720,MATCH(T$2,'Tillförd energi'!$B$1:$AQ$1,0),FALSE)</f>
        <v>0</v>
      </c>
      <c r="U104">
        <f>VLOOKUP($B104,'Tillförd energi'!$B$1:$AI$720,MATCH(U$2,'Tillförd energi'!$B$1:$AQ$1,0),FALSE)</f>
        <v>0</v>
      </c>
      <c r="V104">
        <f>VLOOKUP($B104,'Tillförd energi'!$B$1:$AI$720,MATCH(V$2,'Tillförd energi'!$B$1:$AQ$1,0),FALSE)</f>
        <v>0</v>
      </c>
      <c r="W104">
        <f>VLOOKUP($B104,'Tillförd energi'!$B$1:$AI$720,MATCH(W$2,'Tillförd energi'!$B$1:$AQ$1,0),FALSE)</f>
        <v>0</v>
      </c>
      <c r="X104">
        <f>VLOOKUP($B104,'Tillförd energi'!$B$1:$AI$720,MATCH(X$2,'Tillförd energi'!$B$1:$AQ$1,0),FALSE)</f>
        <v>0</v>
      </c>
      <c r="Y104">
        <f>VLOOKUP($B104,'Tillförd energi'!$B$1:$AI$720,MATCH(Y$2,'Tillförd energi'!$B$1:$AQ$1,0),FALSE)</f>
        <v>0</v>
      </c>
      <c r="Z104">
        <f>VLOOKUP($B104,'Tillförd energi'!$B$1:$AI$720,MATCH(Z$2,'Tillförd energi'!$B$1:$AQ$1,0),FALSE)</f>
        <v>0</v>
      </c>
      <c r="AA104">
        <f>VLOOKUP($B104,'Tillförd energi'!$B$1:$AI$720,MATCH(AA$2,'Tillförd energi'!$B$1:$AQ$1,0),FALSE)</f>
        <v>0</v>
      </c>
      <c r="AB104">
        <f>VLOOKUP($B104,'Tillförd energi'!$B$1:$AI$720,MATCH(AB$2,'Tillförd energi'!$B$1:$AQ$1,0),FALSE)</f>
        <v>0</v>
      </c>
      <c r="AC104">
        <f>VLOOKUP($B104,'Tillförd energi'!$B$1:$AI$720,MATCH(AC$2,'Tillförd energi'!$B$1:$AQ$1,0),FALSE)</f>
        <v>5.8</v>
      </c>
      <c r="AD104">
        <f>VLOOKUP($B104,'Tillförd energi'!$B$1:$AI$720,MATCH(AD$2,'Tillförd energi'!$B$1:$AQ$1,0),FALSE)</f>
        <v>0</v>
      </c>
      <c r="AE104">
        <f>VLOOKUP($B104,'Tillförd energi'!$B$1:$AI$720,MATCH(AE$2,'Tillförd energi'!$B$1:$AQ$1,0),FALSE)</f>
        <v>0</v>
      </c>
      <c r="AF104">
        <f>VLOOKUP($B104,'Tillförd energi'!$B$1:$AI$720,MATCH(AF$2,'Tillförd energi'!$B$1:$AQ$1,0),FALSE)</f>
        <v>0.83199999999999996</v>
      </c>
      <c r="AG104">
        <f>IFERROR(VLOOKUP(B104,Miljö!$B$1:$AC$600,MATCH("Köpt mängd produktionsspecifik fjärrvärme:",Miljö!$B$1:$AC$1,0),FALSE)/1,0)</f>
        <v>0</v>
      </c>
      <c r="AI104">
        <f t="shared" si="6"/>
        <v>45.731999999999999</v>
      </c>
      <c r="AJ104">
        <f>IF(ISERROR(1/VLOOKUP($B104,Leveranser!$B$1:$S$500,MATCH("såld värme (gwh)",Leveranser!$B$1:$S$1,0),FALSE)),"",VLOOKUP($B104,Leveranser!$B$1:$S$500,MATCH("såld värme (gwh)",Leveranser!$B$1:$S$1,0),FALSE))</f>
        <v>30.108000000000001</v>
      </c>
      <c r="AM104" t="str">
        <f>IF(B104&lt;&gt;"",IF(VLOOKUP($B104,Totalt!$B$1:$AQ$554,MATCH("Kvalitetsgranskad:",Totalt!$B$1:$AQ$1,0),FALSE)="ja",VLOOKUP($B104,Miljö!$B$1:$AG$479,MATCH(AM$2,Miljö!$B$1:$AK$1,0),FALSE),""),"")</f>
        <v>Ja</v>
      </c>
      <c r="AN104" t="str">
        <f>IF(AM104="ja",VLOOKUP($B104,Miljö!$B$1:$J$479,MATCH("Typ av ursprungsspecificerad el   (Om inget värde anges används Nordisk residualmix, se inforuta) ()",Miljö!$B$1:$J$1,0),FALSE),IF(AM104="nej","Nordisk residualel",""))</f>
        <v>'Vatten El'</v>
      </c>
      <c r="AO104">
        <f>IF(AM104="","",VLOOKUP($B104,Miljö!$B$1:$J$479,MATCH("Fossilandel för ursprungspecificerad el ()",Miljö!$B$1:$J$1,0),FALSE))</f>
        <v>0</v>
      </c>
      <c r="AP104">
        <f>IF(AM104="","",IFERROR(VLOOKUP($B104,Miljö!$B$1:$J$479,MATCH("Kärnkraftsandel för ursprungsspecificerad el ()",Miljö!$B$1:$J$1,0),FALSE)/1,0))</f>
        <v>0</v>
      </c>
      <c r="AQ104">
        <f t="shared" si="7"/>
        <v>1</v>
      </c>
      <c r="AS104" t="str">
        <f t="shared" si="8"/>
        <v>Nej</v>
      </c>
      <c r="AT104" t="str">
        <f>IF(AS104="ja",VLOOKUP($B104,Miljö!$B$1:$P$500,MATCH("Fossil andel i procent (%)",Miljö!$B$1:$P$1,0),FALSE)/100,"")</f>
        <v/>
      </c>
      <c r="AV104" t="str">
        <f t="shared" si="9"/>
        <v>Nej</v>
      </c>
      <c r="AW104" t="str">
        <f>IF(AV104="ja",VLOOKUP($B104,'Egen hetvattenprod'!$B$1:$AO$500,MATCH("Värmekälla till värmepumpar ()",'Egen hetvattenprod'!$B$1:$AO$1,0),FALSE),"")</f>
        <v/>
      </c>
      <c r="AY104" t="str">
        <f t="shared" si="10"/>
        <v>Ja</v>
      </c>
      <c r="AZ104" s="115">
        <f>IF($AY104="ja",(VLOOKUP($B104,'Egen hetvattenprod'!$B$1:$BX$550,MATCH(AZ$2,'Egen hetvattenprod'!$B$1:$BX$1,0),FALSE)+VLOOKUP($B104,Kraftvärmeprod!$B$1:$BX$550,MATCH(AZ$2,Kraftvärmeprod!$B$1:$BX$1,0),FALSE))/$AC104,"")</f>
        <v>1</v>
      </c>
      <c r="BA104" s="115">
        <f>IF($AY104="ja",(VLOOKUP($B104,'Egen hetvattenprod'!$B$1:$BX$550,MATCH(BA$2,'Egen hetvattenprod'!$B$1:$BX$1,0),FALSE)+VLOOKUP($B104,Kraftvärmeprod!$B$1:$BX$550,MATCH(BA$2,Kraftvärmeprod!$B$1:$BX$1,0),FALSE))/$AC104,"")</f>
        <v>0</v>
      </c>
      <c r="BB104" s="115">
        <f>IF($AY104="ja",(VLOOKUP($B104,'Egen hetvattenprod'!$B$1:$BX$550,MATCH(BB$2,'Egen hetvattenprod'!$B$1:$BX$1,0),FALSE)+VLOOKUP($B104,Kraftvärmeprod!$B$1:$BX$550,MATCH(BB$2,Kraftvärmeprod!$B$1:$BX$1,0),FALSE))/$AC104,"")</f>
        <v>0</v>
      </c>
      <c r="BC104" s="115">
        <f>IF($AY104="ja",(VLOOKUP($B104,'Egen hetvattenprod'!$B$1:$BX$550,MATCH(BC$2,'Egen hetvattenprod'!$B$1:$BX$1,0),FALSE)+VLOOKUP($B104,Kraftvärmeprod!$B$1:$BX$550,MATCH(BC$2,Kraftvärmeprod!$B$1:$BX$1,0),FALSE))/$AC104,"")</f>
        <v>0</v>
      </c>
      <c r="BD104" s="115">
        <f>IF($AY104="ja",(VLOOKUP($B104,'Egen hetvattenprod'!$B$1:$BX$550,MATCH(BD$2,'Egen hetvattenprod'!$B$1:$BX$1,0),FALSE)+VLOOKUP($B104,Kraftvärmeprod!$B$1:$BX$550,MATCH(BD$2,Kraftvärmeprod!$B$1:$BX$1,0),FALSE))/$AC104,"")</f>
        <v>0</v>
      </c>
      <c r="BF104" t="str">
        <f t="shared" si="11"/>
        <v>Nej</v>
      </c>
      <c r="BG104" t="str">
        <f>IF($BF104="ja",VLOOKUP($B104,'Egen hetvattenprod'!$B$1:$BX$550,MATCH("Andelen klimatgaser med fossilt ursprung för avfall ()",'Egen hetvattenprod'!$B$1:$BX$1,0),FALSE),"")</f>
        <v/>
      </c>
      <c r="BH104" t="str">
        <f>IF($BF104="ja",VLOOKUP($B104,Kraftvärmeprod!$B$1:$BX$550,MATCH("Andelen klimatgaser med fossilt ursprung för avfall ()",Kraftvärmeprod!$B$1:$BX$1,0),FALSE),"")</f>
        <v/>
      </c>
      <c r="BI104" t="str">
        <f>IF($BF104="ja",VLOOKUP($B104,'Egen hetvattenprod'!$B$1:$BX$550,MATCH("Avfall (GWh)",'Egen hetvattenprod'!$B$1:$BX$1,0),FALSE),"")</f>
        <v/>
      </c>
      <c r="BJ104" t="str">
        <f>IF($BF104="ja",VLOOKUP($B104,'Slutlig allokering kvv'!$B$1:$BX$550,MATCH("Avfall (GWh)",'Slutlig allokering kvv'!$B$1:$BX$1,0),FALSE),"")</f>
        <v/>
      </c>
      <c r="BK104" t="str">
        <f>IF($BF104="ja",VLOOKUP($B104,'Köpt hetvatten'!$B$1:$BX$550,MATCH("Avfall i köpt hetvatten",'Köpt hetvatten'!$B$1:$BX$1,0),FALSE),"")</f>
        <v/>
      </c>
      <c r="BL104" t="str">
        <f>IF($BF104="ja",VLOOKUP($B104,'Egen hetvattenprod'!$B$1:$BX$550,MATCH("Värde enligt ovan. (%)",'Egen hetvattenprod'!$B$1:$BX$1,0),FALSE),"")</f>
        <v/>
      </c>
      <c r="BM104" t="str">
        <f>IF($BF104="ja",VLOOKUP($B104,Kraftvärmeprod!$B$1:$BX$550,MATCH("Värde enligt ovan. (%)",Kraftvärmeprod!$B$1:$BX$1,0),FALSE),"")</f>
        <v/>
      </c>
      <c r="BQ104" t="str">
        <f>IF($BF104="ja",VLOOKUP($B104,'Egen hetvattenprod'!$B$1:$BX$550,MATCH("Tillförd olja (fossil) vid avfallsförbränning (GWh)",'Egen hetvattenprod'!$B$1:$BX$1,0),FALSE),"")</f>
        <v/>
      </c>
      <c r="BR104" t="str">
        <f>IF($BF104="ja",VLOOKUP($B104,Kraftvärmeprod!$B$1:$BX$550,MATCH("Tillförd olja (fossil) vid avfallsförbränning (GWh)",Kraftvärmeprod!$B$1:$BX$1,0),FALSE),"")</f>
        <v/>
      </c>
    </row>
    <row r="105" spans="1:70">
      <c r="A105" t="s">
        <v>181</v>
      </c>
      <c r="B105" t="s">
        <v>182</v>
      </c>
      <c r="C105">
        <f>VLOOKUP($B105,'Tillförd energi'!$B$1:$AI$720,MATCH(C$2,'Tillförd energi'!$B$1:$AQ$1,0),FALSE)</f>
        <v>0</v>
      </c>
      <c r="D105">
        <f>VLOOKUP($B105,'Tillförd energi'!$B$1:$AI$720,MATCH(D$2,'Tillförd energi'!$B$1:$AQ$1,0),FALSE)</f>
        <v>0</v>
      </c>
      <c r="E105">
        <f>VLOOKUP($B105,'Tillförd energi'!$B$1:$AI$720,MATCH(E$2,'Tillförd energi'!$B$1:$AQ$1,0),FALSE)</f>
        <v>0.1</v>
      </c>
      <c r="F105">
        <f>VLOOKUP($B105,'Tillförd energi'!$B$1:$AI$720,MATCH(F$2,'Tillförd energi'!$B$1:$AQ$1,0),FALSE)</f>
        <v>0</v>
      </c>
      <c r="G105">
        <f>VLOOKUP($B105,'Tillförd energi'!$B$1:$AI$720,MATCH(G$2,'Tillförd energi'!$B$1:$AQ$1,0),FALSE)</f>
        <v>0</v>
      </c>
      <c r="H105">
        <f>VLOOKUP($B105,'Tillförd energi'!$B$1:$AI$720,MATCH(H$2,'Tillförd energi'!$B$1:$AQ$1,0),FALSE)</f>
        <v>0</v>
      </c>
      <c r="I105">
        <f>VLOOKUP($B105,'Tillförd energi'!$B$1:$AI$720,MATCH(I$2,'Tillförd energi'!$B$1:$AQ$1,0),FALSE)</f>
        <v>0</v>
      </c>
      <c r="J105">
        <f>VLOOKUP($B105,'Tillförd energi'!$B$1:$AI$720,MATCH(J$2,'Tillförd energi'!$B$1:$AQ$1,0),FALSE)</f>
        <v>3.4</v>
      </c>
      <c r="K105">
        <f>VLOOKUP($B105,'Tillförd energi'!$B$1:$AI$720,MATCH(K$2,'Tillförd energi'!$B$1:$AQ$1,0),FALSE)</f>
        <v>0</v>
      </c>
      <c r="L105">
        <f>VLOOKUP($B105,'Tillförd energi'!$B$1:$AI$720,MATCH(L$2,'Tillförd energi'!$B$1:$AQ$1,0),FALSE)</f>
        <v>0</v>
      </c>
      <c r="M105">
        <f>VLOOKUP($B105,'Tillförd energi'!$B$1:$AI$720,MATCH(M$2,'Tillförd energi'!$B$1:$AQ$1,0),FALSE)</f>
        <v>28.2971</v>
      </c>
      <c r="N105">
        <f>VLOOKUP($B105,'Tillförd energi'!$B$1:$AI$720,MATCH(N$2,'Tillförd energi'!$B$1:$AQ$1,0),FALSE)</f>
        <v>15.413600000000001</v>
      </c>
      <c r="O105">
        <f>VLOOKUP($B105,'Tillförd energi'!$B$1:$AI$720,MATCH(O$2,'Tillförd energi'!$B$1:$AQ$1,0),FALSE)</f>
        <v>4.8937299999999997</v>
      </c>
      <c r="P105">
        <f>VLOOKUP($B105,'Tillförd energi'!$B$1:$AI$720,MATCH(P$2,'Tillförd energi'!$B$1:$AQ$1,0),FALSE)</f>
        <v>42.545499999999997</v>
      </c>
      <c r="Q105">
        <f>VLOOKUP($B105,'Tillförd energi'!$B$1:$AI$720,MATCH(Q$2,'Tillförd energi'!$B$1:$AQ$1,0),FALSE)</f>
        <v>0</v>
      </c>
      <c r="R105">
        <f>VLOOKUP($B105,'Tillförd energi'!$B$1:$AI$720,MATCH(R$2,'Tillförd energi'!$B$1:$AQ$1,0),FALSE)</f>
        <v>0</v>
      </c>
      <c r="S105">
        <f>VLOOKUP($B105,'Tillförd energi'!$B$1:$AI$720,MATCH(S$2,'Tillförd energi'!$B$1:$AQ$1,0),FALSE)</f>
        <v>0</v>
      </c>
      <c r="T105">
        <f>VLOOKUP($B105,'Tillförd energi'!$B$1:$AI$720,MATCH(T$2,'Tillförd energi'!$B$1:$AQ$1,0),FALSE)</f>
        <v>0</v>
      </c>
      <c r="U105">
        <f>VLOOKUP($B105,'Tillförd energi'!$B$1:$AI$720,MATCH(U$2,'Tillförd energi'!$B$1:$AQ$1,0),FALSE)</f>
        <v>0</v>
      </c>
      <c r="V105">
        <f>VLOOKUP($B105,'Tillförd energi'!$B$1:$AI$720,MATCH(V$2,'Tillförd energi'!$B$1:$AQ$1,0),FALSE)</f>
        <v>0</v>
      </c>
      <c r="W105">
        <f>VLOOKUP($B105,'Tillförd energi'!$B$1:$AI$720,MATCH(W$2,'Tillförd energi'!$B$1:$AQ$1,0),FALSE)</f>
        <v>0</v>
      </c>
      <c r="X105">
        <f>VLOOKUP($B105,'Tillförd energi'!$B$1:$AI$720,MATCH(X$2,'Tillförd energi'!$B$1:$AQ$1,0),FALSE)</f>
        <v>0</v>
      </c>
      <c r="Y105">
        <f>VLOOKUP($B105,'Tillförd energi'!$B$1:$AI$720,MATCH(Y$2,'Tillförd energi'!$B$1:$AQ$1,0),FALSE)</f>
        <v>20.2577</v>
      </c>
      <c r="Z105">
        <f>VLOOKUP($B105,'Tillförd energi'!$B$1:$AI$720,MATCH(Z$2,'Tillförd energi'!$B$1:$AQ$1,0),FALSE)</f>
        <v>8.3000000000000007</v>
      </c>
      <c r="AA105">
        <f>VLOOKUP($B105,'Tillförd energi'!$B$1:$AI$720,MATCH(AA$2,'Tillförd energi'!$B$1:$AQ$1,0),FALSE)</f>
        <v>0</v>
      </c>
      <c r="AB105">
        <f>VLOOKUP($B105,'Tillförd energi'!$B$1:$AI$720,MATCH(AB$2,'Tillförd energi'!$B$1:$AQ$1,0),FALSE)</f>
        <v>0</v>
      </c>
      <c r="AC105">
        <f>VLOOKUP($B105,'Tillförd energi'!$B$1:$AI$720,MATCH(AC$2,'Tillförd energi'!$B$1:$AQ$1,0),FALSE)</f>
        <v>32.729999999999997</v>
      </c>
      <c r="AD105">
        <f>VLOOKUP($B105,'Tillförd energi'!$B$1:$AI$720,MATCH(AD$2,'Tillförd energi'!$B$1:$AQ$1,0),FALSE)</f>
        <v>37.950000000000003</v>
      </c>
      <c r="AE105">
        <f>VLOOKUP($B105,'Tillförd energi'!$B$1:$AI$720,MATCH(AE$2,'Tillförd energi'!$B$1:$AQ$1,0),FALSE)</f>
        <v>0</v>
      </c>
      <c r="AF105">
        <f>VLOOKUP($B105,'Tillförd energi'!$B$1:$AI$720,MATCH(AF$2,'Tillförd energi'!$B$1:$AQ$1,0),FALSE)</f>
        <v>6.4564000000000004</v>
      </c>
      <c r="AG105">
        <f>IFERROR(VLOOKUP(B105,Miljö!$B$1:$AC$600,MATCH("Köpt mängd produktionsspecifik fjärrvärme:",Miljö!$B$1:$AC$1,0),FALSE)/1,0)</f>
        <v>0</v>
      </c>
      <c r="AI105">
        <f t="shared" si="6"/>
        <v>200.34403</v>
      </c>
      <c r="AJ105">
        <f>IF(ISERROR(1/VLOOKUP($B105,Leveranser!$B$1:$S$500,MATCH("såld värme (gwh)",Leveranser!$B$1:$S$1,0),FALSE)),"",VLOOKUP($B105,Leveranser!$B$1:$S$500,MATCH("såld värme (gwh)",Leveranser!$B$1:$S$1,0),FALSE))</f>
        <v>159.77099999999999</v>
      </c>
      <c r="AM105" t="str">
        <f>IF(B105&lt;&gt;"",IF(VLOOKUP($B105,Totalt!$B$1:$AQ$554,MATCH("Kvalitetsgranskad:",Totalt!$B$1:$AQ$1,0),FALSE)="ja",VLOOKUP($B105,Miljö!$B$1:$AG$479,MATCH(AM$2,Miljö!$B$1:$AK$1,0),FALSE),""),"")</f>
        <v>Ja</v>
      </c>
      <c r="AN105" t="str">
        <f>IF(AM105="ja",VLOOKUP($B105,Miljö!$B$1:$J$479,MATCH("Typ av ursprungsspecificerad el   (Om inget värde anges används Nordisk residualmix, se inforuta) ()",Miljö!$B$1:$J$1,0),FALSE),IF(AM105="nej","Nordisk residualel",""))</f>
        <v>'Biokraft'</v>
      </c>
      <c r="AO105">
        <f>IF(AM105="","",VLOOKUP($B105,Miljö!$B$1:$J$479,MATCH("Fossilandel för ursprungspecificerad el ()",Miljö!$B$1:$J$1,0),FALSE))</f>
        <v>0</v>
      </c>
      <c r="AP105">
        <f>IF(AM105="","",IFERROR(VLOOKUP($B105,Miljö!$B$1:$J$479,MATCH("Kärnkraftsandel för ursprungsspecificerad el ()",Miljö!$B$1:$J$1,0),FALSE)/1,0))</f>
        <v>0</v>
      </c>
      <c r="AQ105">
        <f t="shared" si="7"/>
        <v>1</v>
      </c>
      <c r="AS105" t="str">
        <f t="shared" si="8"/>
        <v>Nej</v>
      </c>
      <c r="AT105" t="str">
        <f>IF(AS105="ja",VLOOKUP($B105,Miljö!$B$1:$P$500,MATCH("Fossil andel i procent (%)",Miljö!$B$1:$P$1,0),FALSE)/100,"")</f>
        <v/>
      </c>
      <c r="AV105" t="str">
        <f t="shared" si="9"/>
        <v>Nej</v>
      </c>
      <c r="AW105" t="str">
        <f>IF(AV105="ja",VLOOKUP($B105,'Egen hetvattenprod'!$B$1:$AO$500,MATCH("Värmekälla till värmepumpar ()",'Egen hetvattenprod'!$B$1:$AO$1,0),FALSE),"")</f>
        <v/>
      </c>
      <c r="AY105" t="str">
        <f t="shared" si="10"/>
        <v>Ja</v>
      </c>
      <c r="AZ105" s="115">
        <f>IF($AY105="ja",(VLOOKUP($B105,'Egen hetvattenprod'!$B$1:$BX$550,MATCH(AZ$2,'Egen hetvattenprod'!$B$1:$BX$1,0),FALSE)+VLOOKUP($B105,Kraftvärmeprod!$B$1:$BX$550,MATCH(AZ$2,Kraftvärmeprod!$B$1:$BX$1,0),FALSE))/$AC105,"")</f>
        <v>0.85000000000000009</v>
      </c>
      <c r="BA105" s="115">
        <f>IF($AY105="ja",(VLOOKUP($B105,'Egen hetvattenprod'!$B$1:$BX$550,MATCH(BA$2,'Egen hetvattenprod'!$B$1:$BX$1,0),FALSE)+VLOOKUP($B105,Kraftvärmeprod!$B$1:$BX$550,MATCH(BA$2,Kraftvärmeprod!$B$1:$BX$1,0),FALSE))/$AC105,"")</f>
        <v>0</v>
      </c>
      <c r="BB105" s="115">
        <f>IF($AY105="ja",(VLOOKUP($B105,'Egen hetvattenprod'!$B$1:$BX$550,MATCH(BB$2,'Egen hetvattenprod'!$B$1:$BX$1,0),FALSE)+VLOOKUP($B105,Kraftvärmeprod!$B$1:$BX$550,MATCH(BB$2,Kraftvärmeprod!$B$1:$BX$1,0),FALSE))/$AC105,"")</f>
        <v>2.8108768713718305E-4</v>
      </c>
      <c r="BC105" s="115">
        <f>IF($AY105="ja",(VLOOKUP($B105,'Egen hetvattenprod'!$B$1:$BX$550,MATCH(BC$2,'Egen hetvattenprod'!$B$1:$BX$1,0),FALSE)+VLOOKUP($B105,Kraftvärmeprod!$B$1:$BX$550,MATCH(BC$2,Kraftvärmeprod!$B$1:$BX$1,0),FALSE))/$AC105,"")</f>
        <v>0.14971891231286283</v>
      </c>
      <c r="BD105" s="115">
        <f>IF($AY105="ja",(VLOOKUP($B105,'Egen hetvattenprod'!$B$1:$BX$550,MATCH(BD$2,'Egen hetvattenprod'!$B$1:$BX$1,0),FALSE)+VLOOKUP($B105,Kraftvärmeprod!$B$1:$BX$550,MATCH(BD$2,Kraftvärmeprod!$B$1:$BX$1,0),FALSE))/$AC105,"")</f>
        <v>0</v>
      </c>
      <c r="BF105" t="str">
        <f t="shared" si="11"/>
        <v>Nej</v>
      </c>
      <c r="BG105" t="str">
        <f>IF($BF105="ja",VLOOKUP($B105,'Egen hetvattenprod'!$B$1:$BX$550,MATCH("Andelen klimatgaser med fossilt ursprung för avfall ()",'Egen hetvattenprod'!$B$1:$BX$1,0),FALSE),"")</f>
        <v/>
      </c>
      <c r="BH105" t="str">
        <f>IF($BF105="ja",VLOOKUP($B105,Kraftvärmeprod!$B$1:$BX$550,MATCH("Andelen klimatgaser med fossilt ursprung för avfall ()",Kraftvärmeprod!$B$1:$BX$1,0),FALSE),"")</f>
        <v/>
      </c>
      <c r="BI105" t="str">
        <f>IF($BF105="ja",VLOOKUP($B105,'Egen hetvattenprod'!$B$1:$BX$550,MATCH("Avfall (GWh)",'Egen hetvattenprod'!$B$1:$BX$1,0),FALSE),"")</f>
        <v/>
      </c>
      <c r="BJ105" t="str">
        <f>IF($BF105="ja",VLOOKUP($B105,'Slutlig allokering kvv'!$B$1:$BX$550,MATCH("Avfall (GWh)",'Slutlig allokering kvv'!$B$1:$BX$1,0),FALSE),"")</f>
        <v/>
      </c>
      <c r="BK105" t="str">
        <f>IF($BF105="ja",VLOOKUP($B105,'Köpt hetvatten'!$B$1:$BX$550,MATCH("Avfall i köpt hetvatten",'Köpt hetvatten'!$B$1:$BX$1,0),FALSE),"")</f>
        <v/>
      </c>
      <c r="BL105" t="str">
        <f>IF($BF105="ja",VLOOKUP($B105,'Egen hetvattenprod'!$B$1:$BX$550,MATCH("Värde enligt ovan. (%)",'Egen hetvattenprod'!$B$1:$BX$1,0),FALSE),"")</f>
        <v/>
      </c>
      <c r="BM105" t="str">
        <f>IF($BF105="ja",VLOOKUP($B105,Kraftvärmeprod!$B$1:$BX$550,MATCH("Värde enligt ovan. (%)",Kraftvärmeprod!$B$1:$BX$1,0),FALSE),"")</f>
        <v/>
      </c>
      <c r="BQ105" t="str">
        <f>IF($BF105="ja",VLOOKUP($B105,'Egen hetvattenprod'!$B$1:$BX$550,MATCH("Tillförd olja (fossil) vid avfallsförbränning (GWh)",'Egen hetvattenprod'!$B$1:$BX$1,0),FALSE),"")</f>
        <v/>
      </c>
      <c r="BR105" t="str">
        <f>IF($BF105="ja",VLOOKUP($B105,Kraftvärmeprod!$B$1:$BX$550,MATCH("Tillförd olja (fossil) vid avfallsförbränning (GWh)",Kraftvärmeprod!$B$1:$BX$1,0),FALSE),"")</f>
        <v/>
      </c>
    </row>
    <row r="106" spans="1:70">
      <c r="A106" t="s">
        <v>183</v>
      </c>
      <c r="B106" t="s">
        <v>184</v>
      </c>
      <c r="C106">
        <f>VLOOKUP($B106,'Tillförd energi'!$B$1:$AI$720,MATCH(C$2,'Tillförd energi'!$B$1:$AQ$1,0),FALSE)</f>
        <v>0</v>
      </c>
      <c r="D106">
        <f>VLOOKUP($B106,'Tillförd energi'!$B$1:$AI$720,MATCH(D$2,'Tillförd energi'!$B$1:$AQ$1,0),FALSE)</f>
        <v>6.7465200000000003E-2</v>
      </c>
      <c r="E106">
        <f>VLOOKUP($B106,'Tillförd energi'!$B$1:$AI$720,MATCH(E$2,'Tillförd energi'!$B$1:$AQ$1,0),FALSE)</f>
        <v>0</v>
      </c>
      <c r="F106">
        <f>VLOOKUP($B106,'Tillförd energi'!$B$1:$AI$720,MATCH(F$2,'Tillförd energi'!$B$1:$AQ$1,0),FALSE)</f>
        <v>0</v>
      </c>
      <c r="G106">
        <f>VLOOKUP($B106,'Tillförd energi'!$B$1:$AI$720,MATCH(G$2,'Tillförd energi'!$B$1:$AQ$1,0),FALSE)</f>
        <v>0</v>
      </c>
      <c r="H106">
        <f>VLOOKUP($B106,'Tillförd energi'!$B$1:$AI$720,MATCH(H$2,'Tillförd energi'!$B$1:$AQ$1,0),FALSE)</f>
        <v>0</v>
      </c>
      <c r="I106">
        <f>VLOOKUP($B106,'Tillförd energi'!$B$1:$AI$720,MATCH(I$2,'Tillförd energi'!$B$1:$AQ$1,0),FALSE)</f>
        <v>117.78</v>
      </c>
      <c r="J106">
        <f>VLOOKUP($B106,'Tillförd energi'!$B$1:$AI$720,MATCH(J$2,'Tillförd energi'!$B$1:$AQ$1,0),FALSE)</f>
        <v>0</v>
      </c>
      <c r="K106">
        <f>VLOOKUP($B106,'Tillförd energi'!$B$1:$AI$720,MATCH(K$2,'Tillförd energi'!$B$1:$AQ$1,0),FALSE)</f>
        <v>0</v>
      </c>
      <c r="L106">
        <f>VLOOKUP($B106,'Tillförd energi'!$B$1:$AI$720,MATCH(L$2,'Tillförd energi'!$B$1:$AQ$1,0),FALSE)</f>
        <v>10.199999999999999</v>
      </c>
      <c r="M106">
        <f>VLOOKUP($B106,'Tillförd energi'!$B$1:$AI$720,MATCH(M$2,'Tillförd energi'!$B$1:$AQ$1,0),FALSE)</f>
        <v>0</v>
      </c>
      <c r="N106">
        <f>VLOOKUP($B106,'Tillförd energi'!$B$1:$AI$720,MATCH(N$2,'Tillförd energi'!$B$1:$AQ$1,0),FALSE)</f>
        <v>0</v>
      </c>
      <c r="O106">
        <f>VLOOKUP($B106,'Tillförd energi'!$B$1:$AI$720,MATCH(O$2,'Tillförd energi'!$B$1:$AQ$1,0),FALSE)</f>
        <v>0</v>
      </c>
      <c r="P106">
        <f>VLOOKUP($B106,'Tillförd energi'!$B$1:$AI$720,MATCH(P$2,'Tillförd energi'!$B$1:$AQ$1,0),FALSE)</f>
        <v>69</v>
      </c>
      <c r="Q106">
        <f>VLOOKUP($B106,'Tillförd energi'!$B$1:$AI$720,MATCH(Q$2,'Tillförd energi'!$B$1:$AQ$1,0),FALSE)</f>
        <v>0</v>
      </c>
      <c r="R106">
        <f>VLOOKUP($B106,'Tillförd energi'!$B$1:$AI$720,MATCH(R$2,'Tillförd energi'!$B$1:$AQ$1,0),FALSE)</f>
        <v>0</v>
      </c>
      <c r="S106">
        <f>VLOOKUP($B106,'Tillförd energi'!$B$1:$AI$720,MATCH(S$2,'Tillförd energi'!$B$1:$AQ$1,0),FALSE)</f>
        <v>0</v>
      </c>
      <c r="T106">
        <f>VLOOKUP($B106,'Tillförd energi'!$B$1:$AI$720,MATCH(T$2,'Tillförd energi'!$B$1:$AQ$1,0),FALSE)</f>
        <v>0</v>
      </c>
      <c r="U106">
        <f>VLOOKUP($B106,'Tillförd energi'!$B$1:$AI$720,MATCH(U$2,'Tillförd energi'!$B$1:$AQ$1,0),FALSE)</f>
        <v>0</v>
      </c>
      <c r="V106">
        <f>VLOOKUP($B106,'Tillförd energi'!$B$1:$AI$720,MATCH(V$2,'Tillförd energi'!$B$1:$AQ$1,0),FALSE)</f>
        <v>0</v>
      </c>
      <c r="W106">
        <f>VLOOKUP($B106,'Tillförd energi'!$B$1:$AI$720,MATCH(W$2,'Tillförd energi'!$B$1:$AQ$1,0),FALSE)</f>
        <v>8.4331500000000004E-3</v>
      </c>
      <c r="X106">
        <f>VLOOKUP($B106,'Tillförd energi'!$B$1:$AI$720,MATCH(X$2,'Tillförd energi'!$B$1:$AQ$1,0),FALSE)</f>
        <v>0</v>
      </c>
      <c r="Y106">
        <f>VLOOKUP($B106,'Tillförd energi'!$B$1:$AI$720,MATCH(Y$2,'Tillförd energi'!$B$1:$AQ$1,0),FALSE)</f>
        <v>0</v>
      </c>
      <c r="Z106">
        <f>VLOOKUP($B106,'Tillförd energi'!$B$1:$AI$720,MATCH(Z$2,'Tillförd energi'!$B$1:$AQ$1,0),FALSE)</f>
        <v>0</v>
      </c>
      <c r="AA106">
        <f>VLOOKUP($B106,'Tillförd energi'!$B$1:$AI$720,MATCH(AA$2,'Tillförd energi'!$B$1:$AQ$1,0),FALSE)</f>
        <v>0</v>
      </c>
      <c r="AB106">
        <f>VLOOKUP($B106,'Tillförd energi'!$B$1:$AI$720,MATCH(AB$2,'Tillförd energi'!$B$1:$AQ$1,0),FALSE)</f>
        <v>0</v>
      </c>
      <c r="AC106">
        <f>VLOOKUP($B106,'Tillförd energi'!$B$1:$AI$720,MATCH(AC$2,'Tillförd energi'!$B$1:$AQ$1,0),FALSE)</f>
        <v>14.7</v>
      </c>
      <c r="AD106">
        <f>VLOOKUP($B106,'Tillförd energi'!$B$1:$AI$720,MATCH(AD$2,'Tillförd energi'!$B$1:$AQ$1,0),FALSE)</f>
        <v>3.5</v>
      </c>
      <c r="AE106">
        <f>VLOOKUP($B106,'Tillförd energi'!$B$1:$AI$720,MATCH(AE$2,'Tillförd energi'!$B$1:$AQ$1,0),FALSE)</f>
        <v>0</v>
      </c>
      <c r="AF106">
        <f>VLOOKUP($B106,'Tillförd energi'!$B$1:$AI$720,MATCH(AF$2,'Tillförd energi'!$B$1:$AQ$1,0),FALSE)</f>
        <v>6.94</v>
      </c>
      <c r="AG106">
        <f>IFERROR(VLOOKUP(B106,Miljö!$B$1:$AC$600,MATCH("Köpt mängd produktionsspecifik fjärrvärme:",Miljö!$B$1:$AC$1,0),FALSE)/1,0)</f>
        <v>0</v>
      </c>
      <c r="AI106">
        <f t="shared" si="6"/>
        <v>222.19589834999999</v>
      </c>
      <c r="AJ106">
        <f>IF(ISERROR(1/VLOOKUP($B106,Leveranser!$B$1:$S$500,MATCH("såld värme (gwh)",Leveranser!$B$1:$S$1,0),FALSE)),"",VLOOKUP($B106,Leveranser!$B$1:$S$500,MATCH("såld värme (gwh)",Leveranser!$B$1:$S$1,0),FALSE))</f>
        <v>163.97</v>
      </c>
      <c r="AM106" t="str">
        <f>IF(B106&lt;&gt;"",IF(VLOOKUP($B106,Totalt!$B$1:$AQ$554,MATCH("Kvalitetsgranskad:",Totalt!$B$1:$AQ$1,0),FALSE)="ja",VLOOKUP($B106,Miljö!$B$1:$AG$479,MATCH(AM$2,Miljö!$B$1:$AK$1,0),FALSE),""),"")</f>
        <v>Ja</v>
      </c>
      <c r="AN106" t="str">
        <f>IF(AM106="ja",VLOOKUP($B106,Miljö!$B$1:$J$479,MATCH("Typ av ursprungsspecificerad el   (Om inget värde anges används Nordisk residualmix, se inforuta) ()",Miljö!$B$1:$J$1,0),FALSE),IF(AM106="nej","Nordisk residualel",""))</f>
        <v>'Vattenkraft'</v>
      </c>
      <c r="AO106">
        <f>IF(AM106="","",VLOOKUP($B106,Miljö!$B$1:$J$479,MATCH("Fossilandel för ursprungspecificerad el ()",Miljö!$B$1:$J$1,0),FALSE))</f>
        <v>0</v>
      </c>
      <c r="AP106">
        <f>IF(AM106="","",IFERROR(VLOOKUP($B106,Miljö!$B$1:$J$479,MATCH("Kärnkraftsandel för ursprungsspecificerad el ()",Miljö!$B$1:$J$1,0),FALSE)/1,0))</f>
        <v>0</v>
      </c>
      <c r="AQ106">
        <f t="shared" si="7"/>
        <v>1</v>
      </c>
      <c r="AS106" t="str">
        <f t="shared" si="8"/>
        <v>Nej</v>
      </c>
      <c r="AT106" t="str">
        <f>IF(AS106="ja",VLOOKUP($B106,Miljö!$B$1:$P$500,MATCH("Fossil andel i procent (%)",Miljö!$B$1:$P$1,0),FALSE)/100,"")</f>
        <v/>
      </c>
      <c r="AV106" t="str">
        <f t="shared" si="9"/>
        <v>Nej</v>
      </c>
      <c r="AW106" t="str">
        <f>IF(AV106="ja",VLOOKUP($B106,'Egen hetvattenprod'!$B$1:$AO$500,MATCH("Värmekälla till värmepumpar ()",'Egen hetvattenprod'!$B$1:$AO$1,0),FALSE),"")</f>
        <v/>
      </c>
      <c r="AY106" t="str">
        <f t="shared" si="10"/>
        <v>Ja</v>
      </c>
      <c r="AZ106" s="115">
        <f>IF($AY106="ja",(VLOOKUP($B106,'Egen hetvattenprod'!$B$1:$BX$550,MATCH(AZ$2,'Egen hetvattenprod'!$B$1:$BX$1,0),FALSE)+VLOOKUP($B106,Kraftvärmeprod!$B$1:$BX$550,MATCH(AZ$2,Kraftvärmeprod!$B$1:$BX$1,0),FALSE))/$AC106,"")</f>
        <v>1</v>
      </c>
      <c r="BA106" s="115">
        <f>IF($AY106="ja",(VLOOKUP($B106,'Egen hetvattenprod'!$B$1:$BX$550,MATCH(BA$2,'Egen hetvattenprod'!$B$1:$BX$1,0),FALSE)+VLOOKUP($B106,Kraftvärmeprod!$B$1:$BX$550,MATCH(BA$2,Kraftvärmeprod!$B$1:$BX$1,0),FALSE))/$AC106,"")</f>
        <v>0</v>
      </c>
      <c r="BB106" s="115">
        <f>IF($AY106="ja",(VLOOKUP($B106,'Egen hetvattenprod'!$B$1:$BX$550,MATCH(BB$2,'Egen hetvattenprod'!$B$1:$BX$1,0),FALSE)+VLOOKUP($B106,Kraftvärmeprod!$B$1:$BX$550,MATCH(BB$2,Kraftvärmeprod!$B$1:$BX$1,0),FALSE))/$AC106,"")</f>
        <v>0</v>
      </c>
      <c r="BC106" s="115">
        <f>IF($AY106="ja",(VLOOKUP($B106,'Egen hetvattenprod'!$B$1:$BX$550,MATCH(BC$2,'Egen hetvattenprod'!$B$1:$BX$1,0),FALSE)+VLOOKUP($B106,Kraftvärmeprod!$B$1:$BX$550,MATCH(BC$2,Kraftvärmeprod!$B$1:$BX$1,0),FALSE))/$AC106,"")</f>
        <v>0</v>
      </c>
      <c r="BD106" s="115">
        <f>IF($AY106="ja",(VLOOKUP($B106,'Egen hetvattenprod'!$B$1:$BX$550,MATCH(BD$2,'Egen hetvattenprod'!$B$1:$BX$1,0),FALSE)+VLOOKUP($B106,Kraftvärmeprod!$B$1:$BX$550,MATCH(BD$2,Kraftvärmeprod!$B$1:$BX$1,0),FALSE))/$AC106,"")</f>
        <v>0</v>
      </c>
      <c r="BF106" t="str">
        <f t="shared" si="11"/>
        <v>Ja</v>
      </c>
      <c r="BG106" t="str">
        <f>IF($BF106="ja",VLOOKUP($B106,'Egen hetvattenprod'!$B$1:$BX$550,MATCH("Andelen klimatgaser med fossilt ursprung för avfall ()",'Egen hetvattenprod'!$B$1:$BX$1,0),FALSE),"")</f>
        <v>Schablon</v>
      </c>
      <c r="BH106" t="str">
        <f>IF($BF106="ja",VLOOKUP($B106,Kraftvärmeprod!$B$1:$BX$550,MATCH("Andelen klimatgaser med fossilt ursprung för avfall ()",Kraftvärmeprod!$B$1:$BX$1,0),FALSE),"")</f>
        <v>Schablon</v>
      </c>
      <c r="BI106" t="str">
        <f>IF($BF106="ja",VLOOKUP($B106,'Egen hetvattenprod'!$B$1:$BX$550,MATCH("Avfall (GWh)",'Egen hetvattenprod'!$B$1:$BX$1,0),FALSE),"")</f>
        <v>ET</v>
      </c>
      <c r="BJ106">
        <f>IF($BF106="ja",VLOOKUP($B106,'Slutlig allokering kvv'!$B$1:$BX$550,MATCH("Avfall (GWh)",'Slutlig allokering kvv'!$B$1:$BX$1,0),FALSE),"")</f>
        <v>117.78</v>
      </c>
      <c r="BK106">
        <f>IF($BF106="ja",VLOOKUP($B106,'Köpt hetvatten'!$B$1:$BX$550,MATCH("Avfall i köpt hetvatten",'Köpt hetvatten'!$B$1:$BX$1,0),FALSE),"")</f>
        <v>0</v>
      </c>
      <c r="BL106">
        <f>IF($BF106="ja",VLOOKUP($B106,'Egen hetvattenprod'!$B$1:$BX$550,MATCH("Värde enligt ovan. (%)",'Egen hetvattenprod'!$B$1:$BX$1,0),FALSE),"")</f>
        <v>39</v>
      </c>
      <c r="BM106">
        <f>IF($BF106="ja",VLOOKUP($B106,Kraftvärmeprod!$B$1:$BX$550,MATCH("Värde enligt ovan. (%)",Kraftvärmeprod!$B$1:$BX$1,0),FALSE),"")</f>
        <v>39</v>
      </c>
      <c r="BQ106" t="str">
        <f>IF($BF106="ja",VLOOKUP($B106,'Egen hetvattenprod'!$B$1:$BX$550,MATCH("Tillförd olja (fossil) vid avfallsförbränning (GWh)",'Egen hetvattenprod'!$B$1:$BX$1,0),FALSE),"")</f>
        <v>ET</v>
      </c>
      <c r="BR106" t="str">
        <f>IF($BF106="ja",VLOOKUP($B106,Kraftvärmeprod!$B$1:$BX$550,MATCH("Tillförd olja (fossil) vid avfallsförbränning (GWh)",Kraftvärmeprod!$B$1:$BX$1,0),FALSE),"")</f>
        <v>ET</v>
      </c>
    </row>
    <row r="107" spans="1:70">
      <c r="A107" t="s">
        <v>183</v>
      </c>
      <c r="B107" t="s">
        <v>185</v>
      </c>
      <c r="C107">
        <f>VLOOKUP($B107,'Tillförd energi'!$B$1:$AI$720,MATCH(C$2,'Tillförd energi'!$B$1:$AQ$1,0),FALSE)</f>
        <v>0</v>
      </c>
      <c r="D107">
        <f>VLOOKUP($B107,'Tillförd energi'!$B$1:$AI$720,MATCH(D$2,'Tillförd energi'!$B$1:$AQ$1,0),FALSE)</f>
        <v>0</v>
      </c>
      <c r="E107">
        <f>VLOOKUP($B107,'Tillförd energi'!$B$1:$AI$720,MATCH(E$2,'Tillförd energi'!$B$1:$AQ$1,0),FALSE)</f>
        <v>0</v>
      </c>
      <c r="F107">
        <f>VLOOKUP($B107,'Tillförd energi'!$B$1:$AI$720,MATCH(F$2,'Tillförd energi'!$B$1:$AQ$1,0),FALSE)</f>
        <v>0</v>
      </c>
      <c r="G107">
        <f>VLOOKUP($B107,'Tillförd energi'!$B$1:$AI$720,MATCH(G$2,'Tillförd energi'!$B$1:$AQ$1,0),FALSE)</f>
        <v>0</v>
      </c>
      <c r="H107">
        <f>VLOOKUP($B107,'Tillförd energi'!$B$1:$AI$720,MATCH(H$2,'Tillförd energi'!$B$1:$AQ$1,0),FALSE)</f>
        <v>0</v>
      </c>
      <c r="I107">
        <f>VLOOKUP($B107,'Tillförd energi'!$B$1:$AI$720,MATCH(I$2,'Tillförd energi'!$B$1:$AQ$1,0),FALSE)</f>
        <v>0</v>
      </c>
      <c r="J107">
        <f>VLOOKUP($B107,'Tillförd energi'!$B$1:$AI$720,MATCH(J$2,'Tillförd energi'!$B$1:$AQ$1,0),FALSE)</f>
        <v>0</v>
      </c>
      <c r="K107">
        <f>VLOOKUP($B107,'Tillförd energi'!$B$1:$AI$720,MATCH(K$2,'Tillförd energi'!$B$1:$AQ$1,0),FALSE)</f>
        <v>0</v>
      </c>
      <c r="L107">
        <f>VLOOKUP($B107,'Tillförd energi'!$B$1:$AI$720,MATCH(L$2,'Tillförd energi'!$B$1:$AQ$1,0),FALSE)</f>
        <v>2.6</v>
      </c>
      <c r="M107">
        <f>VLOOKUP($B107,'Tillförd energi'!$B$1:$AI$720,MATCH(M$2,'Tillförd energi'!$B$1:$AQ$1,0),FALSE)</f>
        <v>0</v>
      </c>
      <c r="N107">
        <f>VLOOKUP($B107,'Tillförd energi'!$B$1:$AI$720,MATCH(N$2,'Tillförd energi'!$B$1:$AQ$1,0),FALSE)</f>
        <v>0</v>
      </c>
      <c r="O107">
        <f>VLOOKUP($B107,'Tillförd energi'!$B$1:$AI$720,MATCH(O$2,'Tillförd energi'!$B$1:$AQ$1,0),FALSE)</f>
        <v>0</v>
      </c>
      <c r="P107">
        <f>VLOOKUP($B107,'Tillförd energi'!$B$1:$AI$720,MATCH(P$2,'Tillförd energi'!$B$1:$AQ$1,0),FALSE)</f>
        <v>20.8</v>
      </c>
      <c r="Q107">
        <f>VLOOKUP($B107,'Tillförd energi'!$B$1:$AI$720,MATCH(Q$2,'Tillförd energi'!$B$1:$AQ$1,0),FALSE)</f>
        <v>0</v>
      </c>
      <c r="R107">
        <f>VLOOKUP($B107,'Tillförd energi'!$B$1:$AI$720,MATCH(R$2,'Tillförd energi'!$B$1:$AQ$1,0),FALSE)</f>
        <v>0</v>
      </c>
      <c r="S107">
        <f>VLOOKUP($B107,'Tillförd energi'!$B$1:$AI$720,MATCH(S$2,'Tillförd energi'!$B$1:$AQ$1,0),FALSE)</f>
        <v>0</v>
      </c>
      <c r="T107">
        <f>VLOOKUP($B107,'Tillförd energi'!$B$1:$AI$720,MATCH(T$2,'Tillförd energi'!$B$1:$AQ$1,0),FALSE)</f>
        <v>0</v>
      </c>
      <c r="U107">
        <f>VLOOKUP($B107,'Tillförd energi'!$B$1:$AI$720,MATCH(U$2,'Tillförd energi'!$B$1:$AQ$1,0),FALSE)</f>
        <v>0</v>
      </c>
      <c r="V107">
        <f>VLOOKUP($B107,'Tillförd energi'!$B$1:$AI$720,MATCH(V$2,'Tillförd energi'!$B$1:$AQ$1,0),FALSE)</f>
        <v>0</v>
      </c>
      <c r="W107">
        <f>VLOOKUP($B107,'Tillförd energi'!$B$1:$AI$720,MATCH(W$2,'Tillförd energi'!$B$1:$AQ$1,0),FALSE)</f>
        <v>1.01</v>
      </c>
      <c r="X107">
        <f>VLOOKUP($B107,'Tillförd energi'!$B$1:$AI$720,MATCH(X$2,'Tillförd energi'!$B$1:$AQ$1,0),FALSE)</f>
        <v>0</v>
      </c>
      <c r="Y107">
        <f>VLOOKUP($B107,'Tillförd energi'!$B$1:$AI$720,MATCH(Y$2,'Tillförd energi'!$B$1:$AQ$1,0),FALSE)</f>
        <v>0</v>
      </c>
      <c r="Z107">
        <f>VLOOKUP($B107,'Tillförd energi'!$B$1:$AI$720,MATCH(Z$2,'Tillförd energi'!$B$1:$AQ$1,0),FALSE)</f>
        <v>0</v>
      </c>
      <c r="AA107">
        <f>VLOOKUP($B107,'Tillförd energi'!$B$1:$AI$720,MATCH(AA$2,'Tillförd energi'!$B$1:$AQ$1,0),FALSE)</f>
        <v>0</v>
      </c>
      <c r="AB107">
        <f>VLOOKUP($B107,'Tillförd energi'!$B$1:$AI$720,MATCH(AB$2,'Tillförd energi'!$B$1:$AQ$1,0),FALSE)</f>
        <v>0</v>
      </c>
      <c r="AC107">
        <f>VLOOKUP($B107,'Tillförd energi'!$B$1:$AI$720,MATCH(AC$2,'Tillförd energi'!$B$1:$AQ$1,0),FALSE)</f>
        <v>0</v>
      </c>
      <c r="AD107">
        <f>VLOOKUP($B107,'Tillförd energi'!$B$1:$AI$720,MATCH(AD$2,'Tillförd energi'!$B$1:$AQ$1,0),FALSE)</f>
        <v>0</v>
      </c>
      <c r="AE107">
        <f>VLOOKUP($B107,'Tillförd energi'!$B$1:$AI$720,MATCH(AE$2,'Tillförd energi'!$B$1:$AQ$1,0),FALSE)</f>
        <v>0</v>
      </c>
      <c r="AF107">
        <f>VLOOKUP($B107,'Tillförd energi'!$B$1:$AI$720,MATCH(AF$2,'Tillförd energi'!$B$1:$AQ$1,0),FALSE)</f>
        <v>0.59</v>
      </c>
      <c r="AG107">
        <f>IFERROR(VLOOKUP(B107,Miljö!$B$1:$AC$600,MATCH("Köpt mängd produktionsspecifik fjärrvärme:",Miljö!$B$1:$AC$1,0),FALSE)/1,0)</f>
        <v>0</v>
      </c>
      <c r="AI107">
        <f t="shared" si="6"/>
        <v>25.000000000000004</v>
      </c>
      <c r="AJ107">
        <f>IF(ISERROR(1/VLOOKUP($B107,Leveranser!$B$1:$S$500,MATCH("såld värme (gwh)",Leveranser!$B$1:$S$1,0),FALSE)),"",VLOOKUP($B107,Leveranser!$B$1:$S$500,MATCH("såld värme (gwh)",Leveranser!$B$1:$S$1,0),FALSE))</f>
        <v>17.03</v>
      </c>
      <c r="AM107" t="str">
        <f>IF(B107&lt;&gt;"",IF(VLOOKUP($B107,Totalt!$B$1:$AQ$554,MATCH("Kvalitetsgranskad:",Totalt!$B$1:$AQ$1,0),FALSE)="ja",VLOOKUP($B107,Miljö!$B$1:$AG$479,MATCH(AM$2,Miljö!$B$1:$AK$1,0),FALSE),""),"")</f>
        <v>Ja</v>
      </c>
      <c r="AN107" t="str">
        <f>IF(AM107="ja",VLOOKUP($B107,Miljö!$B$1:$J$479,MATCH("Typ av ursprungsspecificerad el   (Om inget värde anges används Nordisk residualmix, se inforuta) ()",Miljö!$B$1:$J$1,0),FALSE),IF(AM107="nej","Nordisk residualel",""))</f>
        <v>'vattenkraft'</v>
      </c>
      <c r="AO107">
        <f>IF(AM107="","",VLOOKUP($B107,Miljö!$B$1:$J$479,MATCH("Fossilandel för ursprungspecificerad el ()",Miljö!$B$1:$J$1,0),FALSE))</f>
        <v>0</v>
      </c>
      <c r="AP107">
        <f>IF(AM107="","",IFERROR(VLOOKUP($B107,Miljö!$B$1:$J$479,MATCH("Kärnkraftsandel för ursprungsspecificerad el ()",Miljö!$B$1:$J$1,0),FALSE)/1,0))</f>
        <v>0</v>
      </c>
      <c r="AQ107">
        <f t="shared" si="7"/>
        <v>1</v>
      </c>
      <c r="AS107" t="str">
        <f t="shared" si="8"/>
        <v>Nej</v>
      </c>
      <c r="AT107" t="str">
        <f>IF(AS107="ja",VLOOKUP($B107,Miljö!$B$1:$P$500,MATCH("Fossil andel i procent (%)",Miljö!$B$1:$P$1,0),FALSE)/100,"")</f>
        <v/>
      </c>
      <c r="AV107" t="str">
        <f t="shared" si="9"/>
        <v>Nej</v>
      </c>
      <c r="AW107" t="str">
        <f>IF(AV107="ja",VLOOKUP($B107,'Egen hetvattenprod'!$B$1:$AO$500,MATCH("Värmekälla till värmepumpar ()",'Egen hetvattenprod'!$B$1:$AO$1,0),FALSE),"")</f>
        <v/>
      </c>
      <c r="AY107" t="str">
        <f t="shared" si="10"/>
        <v>Nej</v>
      </c>
      <c r="AZ107" s="115" t="str">
        <f>IF($AY107="ja",(VLOOKUP($B107,'Egen hetvattenprod'!$B$1:$BX$550,MATCH(AZ$2,'Egen hetvattenprod'!$B$1:$BX$1,0),FALSE)+VLOOKUP($B107,Kraftvärmeprod!$B$1:$BX$550,MATCH(AZ$2,Kraftvärmeprod!$B$1:$BX$1,0),FALSE))/$AC107,"")</f>
        <v/>
      </c>
      <c r="BA107" s="115" t="str">
        <f>IF($AY107="ja",(VLOOKUP($B107,'Egen hetvattenprod'!$B$1:$BX$550,MATCH(BA$2,'Egen hetvattenprod'!$B$1:$BX$1,0),FALSE)+VLOOKUP($B107,Kraftvärmeprod!$B$1:$BX$550,MATCH(BA$2,Kraftvärmeprod!$B$1:$BX$1,0),FALSE))/$AC107,"")</f>
        <v/>
      </c>
      <c r="BB107" s="115" t="str">
        <f>IF($AY107="ja",(VLOOKUP($B107,'Egen hetvattenprod'!$B$1:$BX$550,MATCH(BB$2,'Egen hetvattenprod'!$B$1:$BX$1,0),FALSE)+VLOOKUP($B107,Kraftvärmeprod!$B$1:$BX$550,MATCH(BB$2,Kraftvärmeprod!$B$1:$BX$1,0),FALSE))/$AC107,"")</f>
        <v/>
      </c>
      <c r="BC107" s="115" t="str">
        <f>IF($AY107="ja",(VLOOKUP($B107,'Egen hetvattenprod'!$B$1:$BX$550,MATCH(BC$2,'Egen hetvattenprod'!$B$1:$BX$1,0),FALSE)+VLOOKUP($B107,Kraftvärmeprod!$B$1:$BX$550,MATCH(BC$2,Kraftvärmeprod!$B$1:$BX$1,0),FALSE))/$AC107,"")</f>
        <v/>
      </c>
      <c r="BD107" s="115" t="str">
        <f>IF($AY107="ja",(VLOOKUP($B107,'Egen hetvattenprod'!$B$1:$BX$550,MATCH(BD$2,'Egen hetvattenprod'!$B$1:$BX$1,0),FALSE)+VLOOKUP($B107,Kraftvärmeprod!$B$1:$BX$550,MATCH(BD$2,Kraftvärmeprod!$B$1:$BX$1,0),FALSE))/$AC107,"")</f>
        <v/>
      </c>
      <c r="BF107" t="str">
        <f t="shared" si="11"/>
        <v>Nej</v>
      </c>
      <c r="BG107" t="str">
        <f>IF($BF107="ja",VLOOKUP($B107,'Egen hetvattenprod'!$B$1:$BX$550,MATCH("Andelen klimatgaser med fossilt ursprung för avfall ()",'Egen hetvattenprod'!$B$1:$BX$1,0),FALSE),"")</f>
        <v/>
      </c>
      <c r="BH107" t="str">
        <f>IF($BF107="ja",VLOOKUP($B107,Kraftvärmeprod!$B$1:$BX$550,MATCH("Andelen klimatgaser med fossilt ursprung för avfall ()",Kraftvärmeprod!$B$1:$BX$1,0),FALSE),"")</f>
        <v/>
      </c>
      <c r="BI107" t="str">
        <f>IF($BF107="ja",VLOOKUP($B107,'Egen hetvattenprod'!$B$1:$BX$550,MATCH("Avfall (GWh)",'Egen hetvattenprod'!$B$1:$BX$1,0),FALSE),"")</f>
        <v/>
      </c>
      <c r="BJ107" t="str">
        <f>IF($BF107="ja",VLOOKUP($B107,'Slutlig allokering kvv'!$B$1:$BX$550,MATCH("Avfall (GWh)",'Slutlig allokering kvv'!$B$1:$BX$1,0),FALSE),"")</f>
        <v/>
      </c>
      <c r="BK107" t="str">
        <f>IF($BF107="ja",VLOOKUP($B107,'Köpt hetvatten'!$B$1:$BX$550,MATCH("Avfall i köpt hetvatten",'Köpt hetvatten'!$B$1:$BX$1,0),FALSE),"")</f>
        <v/>
      </c>
      <c r="BL107" t="str">
        <f>IF($BF107="ja",VLOOKUP($B107,'Egen hetvattenprod'!$B$1:$BX$550,MATCH("Värde enligt ovan. (%)",'Egen hetvattenprod'!$B$1:$BX$1,0),FALSE),"")</f>
        <v/>
      </c>
      <c r="BM107" t="str">
        <f>IF($BF107="ja",VLOOKUP($B107,Kraftvärmeprod!$B$1:$BX$550,MATCH("Värde enligt ovan. (%)",Kraftvärmeprod!$B$1:$BX$1,0),FALSE),"")</f>
        <v/>
      </c>
      <c r="BQ107" t="str">
        <f>IF($BF107="ja",VLOOKUP($B107,'Egen hetvattenprod'!$B$1:$BX$550,MATCH("Tillförd olja (fossil) vid avfallsförbränning (GWh)",'Egen hetvattenprod'!$B$1:$BX$1,0),FALSE),"")</f>
        <v/>
      </c>
      <c r="BR107" t="str">
        <f>IF($BF107="ja",VLOOKUP($B107,Kraftvärmeprod!$B$1:$BX$550,MATCH("Tillförd olja (fossil) vid avfallsförbränning (GWh)",Kraftvärmeprod!$B$1:$BX$1,0),FALSE),"")</f>
        <v/>
      </c>
    </row>
    <row r="108" spans="1:70">
      <c r="A108" t="s">
        <v>186</v>
      </c>
      <c r="B108" t="s">
        <v>187</v>
      </c>
      <c r="C108">
        <f>VLOOKUP($B108,'Tillförd energi'!$B$1:$AI$720,MATCH(C$2,'Tillförd energi'!$B$1:$AQ$1,0),FALSE)</f>
        <v>0</v>
      </c>
      <c r="D108">
        <f>VLOOKUP($B108,'Tillförd energi'!$B$1:$AI$720,MATCH(D$2,'Tillförd energi'!$B$1:$AQ$1,0),FALSE)</f>
        <v>0</v>
      </c>
      <c r="E108">
        <f>VLOOKUP($B108,'Tillförd energi'!$B$1:$AI$720,MATCH(E$2,'Tillförd energi'!$B$1:$AQ$1,0),FALSE)</f>
        <v>0</v>
      </c>
      <c r="F108">
        <f>VLOOKUP($B108,'Tillförd energi'!$B$1:$AI$720,MATCH(F$2,'Tillförd energi'!$B$1:$AQ$1,0),FALSE)</f>
        <v>0</v>
      </c>
      <c r="G108">
        <f>VLOOKUP($B108,'Tillförd energi'!$B$1:$AI$720,MATCH(G$2,'Tillförd energi'!$B$1:$AQ$1,0),FALSE)</f>
        <v>6.6400000000000001E-2</v>
      </c>
      <c r="H108">
        <f>VLOOKUP($B108,'Tillförd energi'!$B$1:$AI$720,MATCH(H$2,'Tillförd energi'!$B$1:$AQ$1,0),FALSE)</f>
        <v>0</v>
      </c>
      <c r="I108">
        <f>VLOOKUP($B108,'Tillförd energi'!$B$1:$AI$720,MATCH(I$2,'Tillförd energi'!$B$1:$AQ$1,0),FALSE)</f>
        <v>0</v>
      </c>
      <c r="J108">
        <f>VLOOKUP($B108,'Tillförd energi'!$B$1:$AI$720,MATCH(J$2,'Tillförd energi'!$B$1:$AQ$1,0),FALSE)</f>
        <v>0</v>
      </c>
      <c r="K108">
        <f>VLOOKUP($B108,'Tillförd energi'!$B$1:$AI$720,MATCH(K$2,'Tillförd energi'!$B$1:$AQ$1,0),FALSE)</f>
        <v>0</v>
      </c>
      <c r="L108">
        <f>VLOOKUP($B108,'Tillförd energi'!$B$1:$AI$720,MATCH(L$2,'Tillförd energi'!$B$1:$AQ$1,0),FALSE)</f>
        <v>0</v>
      </c>
      <c r="M108">
        <f>VLOOKUP($B108,'Tillförd energi'!$B$1:$AI$720,MATCH(M$2,'Tillförd energi'!$B$1:$AQ$1,0),FALSE)</f>
        <v>0</v>
      </c>
      <c r="N108">
        <f>VLOOKUP($B108,'Tillförd energi'!$B$1:$AI$720,MATCH(N$2,'Tillförd energi'!$B$1:$AQ$1,0),FALSE)</f>
        <v>0</v>
      </c>
      <c r="O108">
        <f>VLOOKUP($B108,'Tillförd energi'!$B$1:$AI$720,MATCH(O$2,'Tillförd energi'!$B$1:$AQ$1,0),FALSE)</f>
        <v>0</v>
      </c>
      <c r="P108">
        <f>VLOOKUP($B108,'Tillförd energi'!$B$1:$AI$720,MATCH(P$2,'Tillförd energi'!$B$1:$AQ$1,0),FALSE)</f>
        <v>0</v>
      </c>
      <c r="Q108">
        <f>VLOOKUP($B108,'Tillförd energi'!$B$1:$AI$720,MATCH(Q$2,'Tillförd energi'!$B$1:$AQ$1,0),FALSE)</f>
        <v>0</v>
      </c>
      <c r="R108">
        <f>VLOOKUP($B108,'Tillförd energi'!$B$1:$AI$720,MATCH(R$2,'Tillförd energi'!$B$1:$AQ$1,0),FALSE)</f>
        <v>0</v>
      </c>
      <c r="S108">
        <f>VLOOKUP($B108,'Tillförd energi'!$B$1:$AI$720,MATCH(S$2,'Tillförd energi'!$B$1:$AQ$1,0),FALSE)</f>
        <v>0</v>
      </c>
      <c r="T108">
        <f>VLOOKUP($B108,'Tillförd energi'!$B$1:$AI$720,MATCH(T$2,'Tillförd energi'!$B$1:$AQ$1,0),FALSE)</f>
        <v>0</v>
      </c>
      <c r="U108">
        <f>VLOOKUP($B108,'Tillförd energi'!$B$1:$AI$720,MATCH(U$2,'Tillförd energi'!$B$1:$AQ$1,0),FALSE)</f>
        <v>0</v>
      </c>
      <c r="V108">
        <f>VLOOKUP($B108,'Tillförd energi'!$B$1:$AI$720,MATCH(V$2,'Tillförd energi'!$B$1:$AQ$1,0),FALSE)</f>
        <v>0</v>
      </c>
      <c r="W108">
        <f>VLOOKUP($B108,'Tillförd energi'!$B$1:$AI$720,MATCH(W$2,'Tillförd energi'!$B$1:$AQ$1,0),FALSE)</f>
        <v>7.0904999999999996</v>
      </c>
      <c r="X108">
        <f>VLOOKUP($B108,'Tillförd energi'!$B$1:$AI$720,MATCH(X$2,'Tillförd energi'!$B$1:$AQ$1,0),FALSE)</f>
        <v>0</v>
      </c>
      <c r="Y108">
        <f>VLOOKUP($B108,'Tillförd energi'!$B$1:$AI$720,MATCH(Y$2,'Tillförd energi'!$B$1:$AQ$1,0),FALSE)</f>
        <v>0</v>
      </c>
      <c r="Z108">
        <f>VLOOKUP($B108,'Tillförd energi'!$B$1:$AI$720,MATCH(Z$2,'Tillförd energi'!$B$1:$AQ$1,0),FALSE)</f>
        <v>0</v>
      </c>
      <c r="AA108">
        <f>VLOOKUP($B108,'Tillförd energi'!$B$1:$AI$720,MATCH(AA$2,'Tillförd energi'!$B$1:$AQ$1,0),FALSE)</f>
        <v>0</v>
      </c>
      <c r="AB108">
        <f>VLOOKUP($B108,'Tillförd energi'!$B$1:$AI$720,MATCH(AB$2,'Tillförd energi'!$B$1:$AQ$1,0),FALSE)</f>
        <v>0</v>
      </c>
      <c r="AC108">
        <f>VLOOKUP($B108,'Tillförd energi'!$B$1:$AI$720,MATCH(AC$2,'Tillförd energi'!$B$1:$AQ$1,0),FALSE)</f>
        <v>0</v>
      </c>
      <c r="AD108">
        <f>VLOOKUP($B108,'Tillförd energi'!$B$1:$AI$720,MATCH(AD$2,'Tillförd energi'!$B$1:$AQ$1,0),FALSE)</f>
        <v>39.997</v>
      </c>
      <c r="AE108">
        <f>VLOOKUP($B108,'Tillförd energi'!$B$1:$AI$720,MATCH(AE$2,'Tillförd energi'!$B$1:$AQ$1,0),FALSE)</f>
        <v>0</v>
      </c>
      <c r="AF108">
        <f>VLOOKUP($B108,'Tillförd energi'!$B$1:$AI$720,MATCH(AF$2,'Tillförd energi'!$B$1:$AQ$1,0),FALSE)</f>
        <v>0.34816599999999998</v>
      </c>
      <c r="AG108">
        <f>IFERROR(VLOOKUP(B108,Miljö!$B$1:$AC$600,MATCH("Köpt mängd produktionsspecifik fjärrvärme:",Miljö!$B$1:$AC$1,0),FALSE)/1,0)</f>
        <v>0</v>
      </c>
      <c r="AI108">
        <f t="shared" si="6"/>
        <v>47.502065999999999</v>
      </c>
      <c r="AJ108">
        <f>IF(ISERROR(1/VLOOKUP($B108,Leveranser!$B$1:$S$500,MATCH("såld värme (gwh)",Leveranser!$B$1:$S$1,0),FALSE)),"",VLOOKUP($B108,Leveranser!$B$1:$S$500,MATCH("såld värme (gwh)",Leveranser!$B$1:$S$1,0),FALSE))</f>
        <v>39.877000000000002</v>
      </c>
      <c r="AM108" t="str">
        <f>IF(B108&lt;&gt;"",IF(VLOOKUP($B108,Totalt!$B$1:$AQ$554,MATCH("Kvalitetsgranskad:",Totalt!$B$1:$AQ$1,0),FALSE)="ja",VLOOKUP($B108,Miljö!$B$1:$AG$479,MATCH(AM$2,Miljö!$B$1:$AK$1,0),FALSE),""),"")</f>
        <v>Ja</v>
      </c>
      <c r="AN108" t="str">
        <f>IF(AM108="ja",VLOOKUP($B108,Miljö!$B$1:$J$479,MATCH("Typ av ursprungsspecificerad el   (Om inget värde anges används Nordisk residualmix, se inforuta) ()",Miljö!$B$1:$J$1,0),FALSE),IF(AM108="nej","Nordisk residualel",""))</f>
        <v>'Vattenkraft'</v>
      </c>
      <c r="AO108">
        <f>IF(AM108="","",VLOOKUP($B108,Miljö!$B$1:$J$479,MATCH("Fossilandel för ursprungspecificerad el ()",Miljö!$B$1:$J$1,0),FALSE))</f>
        <v>0</v>
      </c>
      <c r="AP108">
        <f>IF(AM108="","",IFERROR(VLOOKUP($B108,Miljö!$B$1:$J$479,MATCH("Kärnkraftsandel för ursprungsspecificerad el ()",Miljö!$B$1:$J$1,0),FALSE)/1,0))</f>
        <v>0</v>
      </c>
      <c r="AQ108">
        <f t="shared" si="7"/>
        <v>1</v>
      </c>
      <c r="AS108" t="str">
        <f t="shared" si="8"/>
        <v>Nej</v>
      </c>
      <c r="AT108" t="str">
        <f>IF(AS108="ja",VLOOKUP($B108,Miljö!$B$1:$P$500,MATCH("Fossil andel i procent (%)",Miljö!$B$1:$P$1,0),FALSE)/100,"")</f>
        <v/>
      </c>
      <c r="AV108" t="str">
        <f t="shared" si="9"/>
        <v>Nej</v>
      </c>
      <c r="AW108" t="str">
        <f>IF(AV108="ja",VLOOKUP($B108,'Egen hetvattenprod'!$B$1:$AO$500,MATCH("Värmekälla till värmepumpar ()",'Egen hetvattenprod'!$B$1:$AO$1,0),FALSE),"")</f>
        <v/>
      </c>
      <c r="AY108" t="str">
        <f t="shared" si="10"/>
        <v>Nej</v>
      </c>
      <c r="AZ108" s="115" t="str">
        <f>IF($AY108="ja",(VLOOKUP($B108,'Egen hetvattenprod'!$B$1:$BX$550,MATCH(AZ$2,'Egen hetvattenprod'!$B$1:$BX$1,0),FALSE)+VLOOKUP($B108,Kraftvärmeprod!$B$1:$BX$550,MATCH(AZ$2,Kraftvärmeprod!$B$1:$BX$1,0),FALSE))/$AC108,"")</f>
        <v/>
      </c>
      <c r="BA108" s="115" t="str">
        <f>IF($AY108="ja",(VLOOKUP($B108,'Egen hetvattenprod'!$B$1:$BX$550,MATCH(BA$2,'Egen hetvattenprod'!$B$1:$BX$1,0),FALSE)+VLOOKUP($B108,Kraftvärmeprod!$B$1:$BX$550,MATCH(BA$2,Kraftvärmeprod!$B$1:$BX$1,0),FALSE))/$AC108,"")</f>
        <v/>
      </c>
      <c r="BB108" s="115" t="str">
        <f>IF($AY108="ja",(VLOOKUP($B108,'Egen hetvattenprod'!$B$1:$BX$550,MATCH(BB$2,'Egen hetvattenprod'!$B$1:$BX$1,0),FALSE)+VLOOKUP($B108,Kraftvärmeprod!$B$1:$BX$550,MATCH(BB$2,Kraftvärmeprod!$B$1:$BX$1,0),FALSE))/$AC108,"")</f>
        <v/>
      </c>
      <c r="BC108" s="115" t="str">
        <f>IF($AY108="ja",(VLOOKUP($B108,'Egen hetvattenprod'!$B$1:$BX$550,MATCH(BC$2,'Egen hetvattenprod'!$B$1:$BX$1,0),FALSE)+VLOOKUP($B108,Kraftvärmeprod!$B$1:$BX$550,MATCH(BC$2,Kraftvärmeprod!$B$1:$BX$1,0),FALSE))/$AC108,"")</f>
        <v/>
      </c>
      <c r="BD108" s="115" t="str">
        <f>IF($AY108="ja",(VLOOKUP($B108,'Egen hetvattenprod'!$B$1:$BX$550,MATCH(BD$2,'Egen hetvattenprod'!$B$1:$BX$1,0),FALSE)+VLOOKUP($B108,Kraftvärmeprod!$B$1:$BX$550,MATCH(BD$2,Kraftvärmeprod!$B$1:$BX$1,0),FALSE))/$AC108,"")</f>
        <v/>
      </c>
      <c r="BF108" t="str">
        <f t="shared" si="11"/>
        <v>Nej</v>
      </c>
      <c r="BG108" t="str">
        <f>IF($BF108="ja",VLOOKUP($B108,'Egen hetvattenprod'!$B$1:$BX$550,MATCH("Andelen klimatgaser med fossilt ursprung för avfall ()",'Egen hetvattenprod'!$B$1:$BX$1,0),FALSE),"")</f>
        <v/>
      </c>
      <c r="BH108" t="str">
        <f>IF($BF108="ja",VLOOKUP($B108,Kraftvärmeprod!$B$1:$BX$550,MATCH("Andelen klimatgaser med fossilt ursprung för avfall ()",Kraftvärmeprod!$B$1:$BX$1,0),FALSE),"")</f>
        <v/>
      </c>
      <c r="BI108" t="str">
        <f>IF($BF108="ja",VLOOKUP($B108,'Egen hetvattenprod'!$B$1:$BX$550,MATCH("Avfall (GWh)",'Egen hetvattenprod'!$B$1:$BX$1,0),FALSE),"")</f>
        <v/>
      </c>
      <c r="BJ108" t="str">
        <f>IF($BF108="ja",VLOOKUP($B108,'Slutlig allokering kvv'!$B$1:$BX$550,MATCH("Avfall (GWh)",'Slutlig allokering kvv'!$B$1:$BX$1,0),FALSE),"")</f>
        <v/>
      </c>
      <c r="BK108" t="str">
        <f>IF($BF108="ja",VLOOKUP($B108,'Köpt hetvatten'!$B$1:$BX$550,MATCH("Avfall i köpt hetvatten",'Köpt hetvatten'!$B$1:$BX$1,0),FALSE),"")</f>
        <v/>
      </c>
      <c r="BL108" t="str">
        <f>IF($BF108="ja",VLOOKUP($B108,'Egen hetvattenprod'!$B$1:$BX$550,MATCH("Värde enligt ovan. (%)",'Egen hetvattenprod'!$B$1:$BX$1,0),FALSE),"")</f>
        <v/>
      </c>
      <c r="BM108" t="str">
        <f>IF($BF108="ja",VLOOKUP($B108,Kraftvärmeprod!$B$1:$BX$550,MATCH("Värde enligt ovan. (%)",Kraftvärmeprod!$B$1:$BX$1,0),FALSE),"")</f>
        <v/>
      </c>
      <c r="BQ108" t="str">
        <f>IF($BF108="ja",VLOOKUP($B108,'Egen hetvattenprod'!$B$1:$BX$550,MATCH("Tillförd olja (fossil) vid avfallsförbränning (GWh)",'Egen hetvattenprod'!$B$1:$BX$1,0),FALSE),"")</f>
        <v/>
      </c>
      <c r="BR108" t="str">
        <f>IF($BF108="ja",VLOOKUP($B108,Kraftvärmeprod!$B$1:$BX$550,MATCH("Tillförd olja (fossil) vid avfallsförbränning (GWh)",Kraftvärmeprod!$B$1:$BX$1,0),FALSE),"")</f>
        <v/>
      </c>
    </row>
    <row r="109" spans="1:70">
      <c r="A109" t="s">
        <v>188</v>
      </c>
      <c r="B109" t="s">
        <v>189</v>
      </c>
      <c r="C109">
        <f>VLOOKUP($B109,'Tillförd energi'!$B$1:$AI$720,MATCH(C$2,'Tillförd energi'!$B$1:$AQ$1,0),FALSE)</f>
        <v>0</v>
      </c>
      <c r="D109">
        <f>VLOOKUP($B109,'Tillförd energi'!$B$1:$AI$720,MATCH(D$2,'Tillförd energi'!$B$1:$AQ$1,0),FALSE)</f>
        <v>0.56299999999999994</v>
      </c>
      <c r="E109">
        <f>VLOOKUP($B109,'Tillförd energi'!$B$1:$AI$720,MATCH(E$2,'Tillförd energi'!$B$1:$AQ$1,0),FALSE)</f>
        <v>0</v>
      </c>
      <c r="F109">
        <f>VLOOKUP($B109,'Tillförd energi'!$B$1:$AI$720,MATCH(F$2,'Tillförd energi'!$B$1:$AQ$1,0),FALSE)</f>
        <v>0</v>
      </c>
      <c r="G109">
        <f>VLOOKUP($B109,'Tillförd energi'!$B$1:$AI$720,MATCH(G$2,'Tillförd energi'!$B$1:$AQ$1,0),FALSE)</f>
        <v>0</v>
      </c>
      <c r="H109">
        <f>VLOOKUP($B109,'Tillförd energi'!$B$1:$AI$720,MATCH(H$2,'Tillförd energi'!$B$1:$AQ$1,0),FALSE)</f>
        <v>0</v>
      </c>
      <c r="I109">
        <f>VLOOKUP($B109,'Tillförd energi'!$B$1:$AI$720,MATCH(I$2,'Tillförd energi'!$B$1:$AQ$1,0),FALSE)</f>
        <v>0</v>
      </c>
      <c r="J109">
        <f>VLOOKUP($B109,'Tillförd energi'!$B$1:$AI$720,MATCH(J$2,'Tillförd energi'!$B$1:$AQ$1,0),FALSE)</f>
        <v>0</v>
      </c>
      <c r="K109">
        <f>VLOOKUP($B109,'Tillförd energi'!$B$1:$AI$720,MATCH(K$2,'Tillförd energi'!$B$1:$AQ$1,0),FALSE)</f>
        <v>0</v>
      </c>
      <c r="L109">
        <f>VLOOKUP($B109,'Tillförd energi'!$B$1:$AI$720,MATCH(L$2,'Tillförd energi'!$B$1:$AQ$1,0),FALSE)</f>
        <v>0</v>
      </c>
      <c r="M109">
        <f>VLOOKUP($B109,'Tillförd energi'!$B$1:$AI$720,MATCH(M$2,'Tillförd energi'!$B$1:$AQ$1,0),FALSE)</f>
        <v>0</v>
      </c>
      <c r="N109">
        <f>VLOOKUP($B109,'Tillförd energi'!$B$1:$AI$720,MATCH(N$2,'Tillförd energi'!$B$1:$AQ$1,0),FALSE)</f>
        <v>0</v>
      </c>
      <c r="O109">
        <f>VLOOKUP($B109,'Tillförd energi'!$B$1:$AI$720,MATCH(O$2,'Tillförd energi'!$B$1:$AQ$1,0),FALSE)</f>
        <v>0</v>
      </c>
      <c r="P109">
        <f>VLOOKUP($B109,'Tillförd energi'!$B$1:$AI$720,MATCH(P$2,'Tillförd energi'!$B$1:$AQ$1,0),FALSE)</f>
        <v>30.138000000000002</v>
      </c>
      <c r="Q109">
        <f>VLOOKUP($B109,'Tillförd energi'!$B$1:$AI$720,MATCH(Q$2,'Tillförd energi'!$B$1:$AQ$1,0),FALSE)</f>
        <v>0</v>
      </c>
      <c r="R109">
        <f>VLOOKUP($B109,'Tillförd energi'!$B$1:$AI$720,MATCH(R$2,'Tillförd energi'!$B$1:$AQ$1,0),FALSE)</f>
        <v>5.423</v>
      </c>
      <c r="S109">
        <f>VLOOKUP($B109,'Tillförd energi'!$B$1:$AI$720,MATCH(S$2,'Tillförd energi'!$B$1:$AQ$1,0),FALSE)</f>
        <v>0</v>
      </c>
      <c r="T109">
        <f>VLOOKUP($B109,'Tillförd energi'!$B$1:$AI$720,MATCH(T$2,'Tillförd energi'!$B$1:$AQ$1,0),FALSE)</f>
        <v>0</v>
      </c>
      <c r="U109">
        <f>VLOOKUP($B109,'Tillförd energi'!$B$1:$AI$720,MATCH(U$2,'Tillförd energi'!$B$1:$AQ$1,0),FALSE)</f>
        <v>1.8049999999999999</v>
      </c>
      <c r="V109">
        <f>VLOOKUP($B109,'Tillförd energi'!$B$1:$AI$720,MATCH(V$2,'Tillförd energi'!$B$1:$AQ$1,0),FALSE)</f>
        <v>0</v>
      </c>
      <c r="W109">
        <f>VLOOKUP($B109,'Tillförd energi'!$B$1:$AI$720,MATCH(W$2,'Tillförd energi'!$B$1:$AQ$1,0),FALSE)</f>
        <v>0</v>
      </c>
      <c r="X109">
        <f>VLOOKUP($B109,'Tillförd energi'!$B$1:$AI$720,MATCH(X$2,'Tillförd energi'!$B$1:$AQ$1,0),FALSE)</f>
        <v>0</v>
      </c>
      <c r="Y109">
        <f>VLOOKUP($B109,'Tillförd energi'!$B$1:$AI$720,MATCH(Y$2,'Tillförd energi'!$B$1:$AQ$1,0),FALSE)</f>
        <v>0</v>
      </c>
      <c r="Z109">
        <f>VLOOKUP($B109,'Tillförd energi'!$B$1:$AI$720,MATCH(Z$2,'Tillförd energi'!$B$1:$AQ$1,0),FALSE)</f>
        <v>0</v>
      </c>
      <c r="AA109">
        <f>VLOOKUP($B109,'Tillförd energi'!$B$1:$AI$720,MATCH(AA$2,'Tillförd energi'!$B$1:$AQ$1,0),FALSE)</f>
        <v>0</v>
      </c>
      <c r="AB109">
        <f>VLOOKUP($B109,'Tillförd energi'!$B$1:$AI$720,MATCH(AB$2,'Tillförd energi'!$B$1:$AQ$1,0),FALSE)</f>
        <v>0</v>
      </c>
      <c r="AC109">
        <f>VLOOKUP($B109,'Tillförd energi'!$B$1:$AI$720,MATCH(AC$2,'Tillförd energi'!$B$1:$AQ$1,0),FALSE)</f>
        <v>0</v>
      </c>
      <c r="AD109">
        <f>VLOOKUP($B109,'Tillförd energi'!$B$1:$AI$720,MATCH(AD$2,'Tillförd energi'!$B$1:$AQ$1,0),FALSE)</f>
        <v>0</v>
      </c>
      <c r="AE109">
        <f>VLOOKUP($B109,'Tillförd energi'!$B$1:$AI$720,MATCH(AE$2,'Tillförd energi'!$B$1:$AQ$1,0),FALSE)</f>
        <v>0</v>
      </c>
      <c r="AF109">
        <f>VLOOKUP($B109,'Tillförd energi'!$B$1:$AI$720,MATCH(AF$2,'Tillförd energi'!$B$1:$AQ$1,0),FALSE)</f>
        <v>1.1599999999999999</v>
      </c>
      <c r="AG109">
        <f>IFERROR(VLOOKUP(B109,Miljö!$B$1:$AC$600,MATCH("Köpt mängd produktionsspecifik fjärrvärme:",Miljö!$B$1:$AC$1,0),FALSE)/1,0)</f>
        <v>0</v>
      </c>
      <c r="AI109">
        <f t="shared" si="6"/>
        <v>39.088999999999999</v>
      </c>
      <c r="AJ109">
        <f>IF(ISERROR(1/VLOOKUP($B109,Leveranser!$B$1:$S$500,MATCH("såld värme (gwh)",Leveranser!$B$1:$S$1,0),FALSE)),"",VLOOKUP($B109,Leveranser!$B$1:$S$500,MATCH("såld värme (gwh)",Leveranser!$B$1:$S$1,0),FALSE))</f>
        <v>30.628</v>
      </c>
      <c r="AM109" t="str">
        <f>IF(B109&lt;&gt;"",IF(VLOOKUP($B109,Totalt!$B$1:$AQ$554,MATCH("Kvalitetsgranskad:",Totalt!$B$1:$AQ$1,0),FALSE)="ja",VLOOKUP($B109,Miljö!$B$1:$AG$479,MATCH(AM$2,Miljö!$B$1:$AK$1,0),FALSE),""),"")</f>
        <v>Ja</v>
      </c>
      <c r="AN109" t="str">
        <f>IF(AM109="ja",VLOOKUP($B109,Miljö!$B$1:$J$479,MATCH("Typ av ursprungsspecificerad el   (Om inget värde anges används Nordisk residualmix, se inforuta) ()",Miljö!$B$1:$J$1,0),FALSE),IF(AM109="nej","Nordisk residualel",""))</f>
        <v>'Förnyelsebara energikällor 100%'</v>
      </c>
      <c r="AO109">
        <f>IF(AM109="","",VLOOKUP($B109,Miljö!$B$1:$J$479,MATCH("Fossilandel för ursprungspecificerad el ()",Miljö!$B$1:$J$1,0),FALSE))</f>
        <v>0</v>
      </c>
      <c r="AP109">
        <f>IF(AM109="","",IFERROR(VLOOKUP($B109,Miljö!$B$1:$J$479,MATCH("Kärnkraftsandel för ursprungsspecificerad el ()",Miljö!$B$1:$J$1,0),FALSE)/1,0))</f>
        <v>0</v>
      </c>
      <c r="AQ109">
        <f t="shared" si="7"/>
        <v>1</v>
      </c>
      <c r="AS109" t="str">
        <f t="shared" si="8"/>
        <v>Nej</v>
      </c>
      <c r="AT109" t="str">
        <f>IF(AS109="ja",VLOOKUP($B109,Miljö!$B$1:$P$500,MATCH("Fossil andel i procent (%)",Miljö!$B$1:$P$1,0),FALSE)/100,"")</f>
        <v/>
      </c>
      <c r="AV109" t="str">
        <f t="shared" si="9"/>
        <v>Nej</v>
      </c>
      <c r="AW109" t="str">
        <f>IF(AV109="ja",VLOOKUP($B109,'Egen hetvattenprod'!$B$1:$AO$500,MATCH("Värmekälla till värmepumpar ()",'Egen hetvattenprod'!$B$1:$AO$1,0),FALSE),"")</f>
        <v/>
      </c>
      <c r="AY109" t="str">
        <f t="shared" si="10"/>
        <v>Nej</v>
      </c>
      <c r="AZ109" s="115" t="str">
        <f>IF($AY109="ja",(VLOOKUP($B109,'Egen hetvattenprod'!$B$1:$BX$550,MATCH(AZ$2,'Egen hetvattenprod'!$B$1:$BX$1,0),FALSE)+VLOOKUP($B109,Kraftvärmeprod!$B$1:$BX$550,MATCH(AZ$2,Kraftvärmeprod!$B$1:$BX$1,0),FALSE))/$AC109,"")</f>
        <v/>
      </c>
      <c r="BA109" s="115" t="str">
        <f>IF($AY109="ja",(VLOOKUP($B109,'Egen hetvattenprod'!$B$1:$BX$550,MATCH(BA$2,'Egen hetvattenprod'!$B$1:$BX$1,0),FALSE)+VLOOKUP($B109,Kraftvärmeprod!$B$1:$BX$550,MATCH(BA$2,Kraftvärmeprod!$B$1:$BX$1,0),FALSE))/$AC109,"")</f>
        <v/>
      </c>
      <c r="BB109" s="115" t="str">
        <f>IF($AY109="ja",(VLOOKUP($B109,'Egen hetvattenprod'!$B$1:$BX$550,MATCH(BB$2,'Egen hetvattenprod'!$B$1:$BX$1,0),FALSE)+VLOOKUP($B109,Kraftvärmeprod!$B$1:$BX$550,MATCH(BB$2,Kraftvärmeprod!$B$1:$BX$1,0),FALSE))/$AC109,"")</f>
        <v/>
      </c>
      <c r="BC109" s="115" t="str">
        <f>IF($AY109="ja",(VLOOKUP($B109,'Egen hetvattenprod'!$B$1:$BX$550,MATCH(BC$2,'Egen hetvattenprod'!$B$1:$BX$1,0),FALSE)+VLOOKUP($B109,Kraftvärmeprod!$B$1:$BX$550,MATCH(BC$2,Kraftvärmeprod!$B$1:$BX$1,0),FALSE))/$AC109,"")</f>
        <v/>
      </c>
      <c r="BD109" s="115" t="str">
        <f>IF($AY109="ja",(VLOOKUP($B109,'Egen hetvattenprod'!$B$1:$BX$550,MATCH(BD$2,'Egen hetvattenprod'!$B$1:$BX$1,0),FALSE)+VLOOKUP($B109,Kraftvärmeprod!$B$1:$BX$550,MATCH(BD$2,Kraftvärmeprod!$B$1:$BX$1,0),FALSE))/$AC109,"")</f>
        <v/>
      </c>
      <c r="BF109" t="str">
        <f t="shared" si="11"/>
        <v>Nej</v>
      </c>
      <c r="BG109" t="str">
        <f>IF($BF109="ja",VLOOKUP($B109,'Egen hetvattenprod'!$B$1:$BX$550,MATCH("Andelen klimatgaser med fossilt ursprung för avfall ()",'Egen hetvattenprod'!$B$1:$BX$1,0),FALSE),"")</f>
        <v/>
      </c>
      <c r="BH109" t="str">
        <f>IF($BF109="ja",VLOOKUP($B109,Kraftvärmeprod!$B$1:$BX$550,MATCH("Andelen klimatgaser med fossilt ursprung för avfall ()",Kraftvärmeprod!$B$1:$BX$1,0),FALSE),"")</f>
        <v/>
      </c>
      <c r="BI109" t="str">
        <f>IF($BF109="ja",VLOOKUP($B109,'Egen hetvattenprod'!$B$1:$BX$550,MATCH("Avfall (GWh)",'Egen hetvattenprod'!$B$1:$BX$1,0),FALSE),"")</f>
        <v/>
      </c>
      <c r="BJ109" t="str">
        <f>IF($BF109="ja",VLOOKUP($B109,'Slutlig allokering kvv'!$B$1:$BX$550,MATCH("Avfall (GWh)",'Slutlig allokering kvv'!$B$1:$BX$1,0),FALSE),"")</f>
        <v/>
      </c>
      <c r="BK109" t="str">
        <f>IF($BF109="ja",VLOOKUP($B109,'Köpt hetvatten'!$B$1:$BX$550,MATCH("Avfall i köpt hetvatten",'Köpt hetvatten'!$B$1:$BX$1,0),FALSE),"")</f>
        <v/>
      </c>
      <c r="BL109" t="str">
        <f>IF($BF109="ja",VLOOKUP($B109,'Egen hetvattenprod'!$B$1:$BX$550,MATCH("Värde enligt ovan. (%)",'Egen hetvattenprod'!$B$1:$BX$1,0),FALSE),"")</f>
        <v/>
      </c>
      <c r="BM109" t="str">
        <f>IF($BF109="ja",VLOOKUP($B109,Kraftvärmeprod!$B$1:$BX$550,MATCH("Värde enligt ovan. (%)",Kraftvärmeprod!$B$1:$BX$1,0),FALSE),"")</f>
        <v/>
      </c>
      <c r="BQ109" t="str">
        <f>IF($BF109="ja",VLOOKUP($B109,'Egen hetvattenprod'!$B$1:$BX$550,MATCH("Tillförd olja (fossil) vid avfallsförbränning (GWh)",'Egen hetvattenprod'!$B$1:$BX$1,0),FALSE),"")</f>
        <v/>
      </c>
      <c r="BR109" t="str">
        <f>IF($BF109="ja",VLOOKUP($B109,Kraftvärmeprod!$B$1:$BX$550,MATCH("Tillförd olja (fossil) vid avfallsförbränning (GWh)",Kraftvärmeprod!$B$1:$BX$1,0),FALSE),"")</f>
        <v/>
      </c>
    </row>
    <row r="110" spans="1:70">
      <c r="A110" t="s">
        <v>190</v>
      </c>
      <c r="B110" t="s">
        <v>192</v>
      </c>
      <c r="C110">
        <f>VLOOKUP($B110,'Tillförd energi'!$B$1:$AI$720,MATCH(C$2,'Tillförd energi'!$B$1:$AQ$1,0),FALSE)</f>
        <v>0</v>
      </c>
      <c r="D110">
        <f>VLOOKUP($B110,'Tillförd energi'!$B$1:$AI$720,MATCH(D$2,'Tillförd energi'!$B$1:$AQ$1,0),FALSE)</f>
        <v>0.03</v>
      </c>
      <c r="E110">
        <f>VLOOKUP($B110,'Tillförd energi'!$B$1:$AI$720,MATCH(E$2,'Tillförd energi'!$B$1:$AQ$1,0),FALSE)</f>
        <v>0</v>
      </c>
      <c r="F110">
        <f>VLOOKUP($B110,'Tillförd energi'!$B$1:$AI$720,MATCH(F$2,'Tillförd energi'!$B$1:$AQ$1,0),FALSE)</f>
        <v>0</v>
      </c>
      <c r="G110">
        <f>VLOOKUP($B110,'Tillförd energi'!$B$1:$AI$720,MATCH(G$2,'Tillförd energi'!$B$1:$AQ$1,0),FALSE)</f>
        <v>0</v>
      </c>
      <c r="H110">
        <f>VLOOKUP($B110,'Tillförd energi'!$B$1:$AI$720,MATCH(H$2,'Tillförd energi'!$B$1:$AQ$1,0),FALSE)</f>
        <v>0</v>
      </c>
      <c r="I110">
        <f>VLOOKUP($B110,'Tillförd energi'!$B$1:$AI$720,MATCH(I$2,'Tillförd energi'!$B$1:$AQ$1,0),FALSE)</f>
        <v>0</v>
      </c>
      <c r="J110">
        <f>VLOOKUP($B110,'Tillförd energi'!$B$1:$AI$720,MATCH(J$2,'Tillförd energi'!$B$1:$AQ$1,0),FALSE)</f>
        <v>0</v>
      </c>
      <c r="K110">
        <f>VLOOKUP($B110,'Tillförd energi'!$B$1:$AI$720,MATCH(K$2,'Tillförd energi'!$B$1:$AQ$1,0),FALSE)</f>
        <v>0</v>
      </c>
      <c r="L110">
        <f>VLOOKUP($B110,'Tillförd energi'!$B$1:$AI$720,MATCH(L$2,'Tillförd energi'!$B$1:$AQ$1,0),FALSE)</f>
        <v>0</v>
      </c>
      <c r="M110">
        <f>VLOOKUP($B110,'Tillförd energi'!$B$1:$AI$720,MATCH(M$2,'Tillförd energi'!$B$1:$AQ$1,0),FALSE)</f>
        <v>0</v>
      </c>
      <c r="N110">
        <f>VLOOKUP($B110,'Tillförd energi'!$B$1:$AI$720,MATCH(N$2,'Tillförd energi'!$B$1:$AQ$1,0),FALSE)</f>
        <v>0</v>
      </c>
      <c r="O110">
        <f>VLOOKUP($B110,'Tillförd energi'!$B$1:$AI$720,MATCH(O$2,'Tillförd energi'!$B$1:$AQ$1,0),FALSE)</f>
        <v>0</v>
      </c>
      <c r="P110">
        <f>VLOOKUP($B110,'Tillförd energi'!$B$1:$AI$720,MATCH(P$2,'Tillförd energi'!$B$1:$AQ$1,0),FALSE)</f>
        <v>0</v>
      </c>
      <c r="Q110">
        <f>VLOOKUP($B110,'Tillförd energi'!$B$1:$AI$720,MATCH(Q$2,'Tillförd energi'!$B$1:$AQ$1,0),FALSE)</f>
        <v>15.6471</v>
      </c>
      <c r="R110">
        <f>VLOOKUP($B110,'Tillförd energi'!$B$1:$AI$720,MATCH(R$2,'Tillförd energi'!$B$1:$AQ$1,0),FALSE)</f>
        <v>6.8</v>
      </c>
      <c r="S110">
        <f>VLOOKUP($B110,'Tillförd energi'!$B$1:$AI$720,MATCH(S$2,'Tillförd energi'!$B$1:$AQ$1,0),FALSE)</f>
        <v>0</v>
      </c>
      <c r="T110">
        <f>VLOOKUP($B110,'Tillförd energi'!$B$1:$AI$720,MATCH(T$2,'Tillförd energi'!$B$1:$AQ$1,0),FALSE)</f>
        <v>0</v>
      </c>
      <c r="U110">
        <f>VLOOKUP($B110,'Tillförd energi'!$B$1:$AI$720,MATCH(U$2,'Tillförd energi'!$B$1:$AQ$1,0),FALSE)</f>
        <v>0</v>
      </c>
      <c r="V110">
        <f>VLOOKUP($B110,'Tillförd energi'!$B$1:$AI$720,MATCH(V$2,'Tillförd energi'!$B$1:$AQ$1,0),FALSE)</f>
        <v>0</v>
      </c>
      <c r="W110">
        <f>VLOOKUP($B110,'Tillförd energi'!$B$1:$AI$720,MATCH(W$2,'Tillförd energi'!$B$1:$AQ$1,0),FALSE)</f>
        <v>0.4</v>
      </c>
      <c r="X110">
        <f>VLOOKUP($B110,'Tillförd energi'!$B$1:$AI$720,MATCH(X$2,'Tillförd energi'!$B$1:$AQ$1,0),FALSE)</f>
        <v>0</v>
      </c>
      <c r="Y110">
        <f>VLOOKUP($B110,'Tillförd energi'!$B$1:$AI$720,MATCH(Y$2,'Tillförd energi'!$B$1:$AQ$1,0),FALSE)</f>
        <v>0</v>
      </c>
      <c r="Z110">
        <f>VLOOKUP($B110,'Tillförd energi'!$B$1:$AI$720,MATCH(Z$2,'Tillförd energi'!$B$1:$AQ$1,0),FALSE)</f>
        <v>7.0000000000000007E-2</v>
      </c>
      <c r="AA110">
        <f>VLOOKUP($B110,'Tillförd energi'!$B$1:$AI$720,MATCH(AA$2,'Tillförd energi'!$B$1:$AQ$1,0),FALSE)</f>
        <v>0</v>
      </c>
      <c r="AB110">
        <f>VLOOKUP($B110,'Tillförd energi'!$B$1:$AI$720,MATCH(AB$2,'Tillförd energi'!$B$1:$AQ$1,0),FALSE)</f>
        <v>0</v>
      </c>
      <c r="AC110">
        <f>VLOOKUP($B110,'Tillförd energi'!$B$1:$AI$720,MATCH(AC$2,'Tillförd energi'!$B$1:$AQ$1,0),FALSE)</f>
        <v>0</v>
      </c>
      <c r="AD110">
        <f>VLOOKUP($B110,'Tillförd energi'!$B$1:$AI$720,MATCH(AD$2,'Tillförd energi'!$B$1:$AQ$1,0),FALSE)</f>
        <v>0</v>
      </c>
      <c r="AE110">
        <f>VLOOKUP($B110,'Tillförd energi'!$B$1:$AI$720,MATCH(AE$2,'Tillförd energi'!$B$1:$AQ$1,0),FALSE)</f>
        <v>0</v>
      </c>
      <c r="AF110">
        <f>VLOOKUP($B110,'Tillförd energi'!$B$1:$AI$720,MATCH(AF$2,'Tillförd energi'!$B$1:$AQ$1,0),FALSE)</f>
        <v>0.53778000000000004</v>
      </c>
      <c r="AG110">
        <f>IFERROR(VLOOKUP(B110,Miljö!$B$1:$AC$600,MATCH("Köpt mängd produktionsspecifik fjärrvärme:",Miljö!$B$1:$AC$1,0),FALSE)/1,0)</f>
        <v>0</v>
      </c>
      <c r="AI110">
        <f t="shared" si="6"/>
        <v>23.48488</v>
      </c>
      <c r="AJ110">
        <f>IF(ISERROR(1/VLOOKUP($B110,Leveranser!$B$1:$S$500,MATCH("såld värme (gwh)",Leveranser!$B$1:$S$1,0),FALSE)),"",VLOOKUP($B110,Leveranser!$B$1:$S$500,MATCH("såld värme (gwh)",Leveranser!$B$1:$S$1,0),FALSE))</f>
        <v>17.925999999999998</v>
      </c>
      <c r="AM110" t="str">
        <f>IF(B110&lt;&gt;"",IF(VLOOKUP($B110,Totalt!$B$1:$AQ$554,MATCH("Kvalitetsgranskad:",Totalt!$B$1:$AQ$1,0),FALSE)="ja",VLOOKUP($B110,Miljö!$B$1:$AG$479,MATCH(AM$2,Miljö!$B$1:$AK$1,0),FALSE),""),"")</f>
        <v>Ja</v>
      </c>
      <c r="AN110" t="str">
        <f>IF(AM110="ja",VLOOKUP($B110,Miljö!$B$1:$J$479,MATCH("Typ av ursprungsspecificerad el   (Om inget värde anges används Nordisk residualmix, se inforuta) ()",Miljö!$B$1:$J$1,0),FALSE),IF(AM110="nej","Nordisk residualel",""))</f>
        <v>'Jämtkrafts lokalel'</v>
      </c>
      <c r="AO110">
        <f>IF(AM110="","",VLOOKUP($B110,Miljö!$B$1:$J$479,MATCH("Fossilandel för ursprungspecificerad el ()",Miljö!$B$1:$J$1,0),FALSE))</f>
        <v>0</v>
      </c>
      <c r="AP110">
        <f>IF(AM110="","",IFERROR(VLOOKUP($B110,Miljö!$B$1:$J$479,MATCH("Kärnkraftsandel för ursprungsspecificerad el ()",Miljö!$B$1:$J$1,0),FALSE)/1,0))</f>
        <v>0</v>
      </c>
      <c r="AQ110">
        <f t="shared" si="7"/>
        <v>1</v>
      </c>
      <c r="AS110" t="str">
        <f t="shared" si="8"/>
        <v>Nej</v>
      </c>
      <c r="AT110" t="str">
        <f>IF(AS110="ja",VLOOKUP($B110,Miljö!$B$1:$P$500,MATCH("Fossil andel i procent (%)",Miljö!$B$1:$P$1,0),FALSE)/100,"")</f>
        <v/>
      </c>
      <c r="AV110" t="str">
        <f t="shared" si="9"/>
        <v>Nej</v>
      </c>
      <c r="AW110" t="str">
        <f>IF(AV110="ja",VLOOKUP($B110,'Egen hetvattenprod'!$B$1:$AO$500,MATCH("Värmekälla till värmepumpar ()",'Egen hetvattenprod'!$B$1:$AO$1,0),FALSE),"")</f>
        <v/>
      </c>
      <c r="AY110" t="str">
        <f t="shared" si="10"/>
        <v>Nej</v>
      </c>
      <c r="AZ110" s="115" t="str">
        <f>IF($AY110="ja",(VLOOKUP($B110,'Egen hetvattenprod'!$B$1:$BX$550,MATCH(AZ$2,'Egen hetvattenprod'!$B$1:$BX$1,0),FALSE)+VLOOKUP($B110,Kraftvärmeprod!$B$1:$BX$550,MATCH(AZ$2,Kraftvärmeprod!$B$1:$BX$1,0),FALSE))/$AC110,"")</f>
        <v/>
      </c>
      <c r="BA110" s="115" t="str">
        <f>IF($AY110="ja",(VLOOKUP($B110,'Egen hetvattenprod'!$B$1:$BX$550,MATCH(BA$2,'Egen hetvattenprod'!$B$1:$BX$1,0),FALSE)+VLOOKUP($B110,Kraftvärmeprod!$B$1:$BX$550,MATCH(BA$2,Kraftvärmeprod!$B$1:$BX$1,0),FALSE))/$AC110,"")</f>
        <v/>
      </c>
      <c r="BB110" s="115" t="str">
        <f>IF($AY110="ja",(VLOOKUP($B110,'Egen hetvattenprod'!$B$1:$BX$550,MATCH(BB$2,'Egen hetvattenprod'!$B$1:$BX$1,0),FALSE)+VLOOKUP($B110,Kraftvärmeprod!$B$1:$BX$550,MATCH(BB$2,Kraftvärmeprod!$B$1:$BX$1,0),FALSE))/$AC110,"")</f>
        <v/>
      </c>
      <c r="BC110" s="115" t="str">
        <f>IF($AY110="ja",(VLOOKUP($B110,'Egen hetvattenprod'!$B$1:$BX$550,MATCH(BC$2,'Egen hetvattenprod'!$B$1:$BX$1,0),FALSE)+VLOOKUP($B110,Kraftvärmeprod!$B$1:$BX$550,MATCH(BC$2,Kraftvärmeprod!$B$1:$BX$1,0),FALSE))/$AC110,"")</f>
        <v/>
      </c>
      <c r="BD110" s="115" t="str">
        <f>IF($AY110="ja",(VLOOKUP($B110,'Egen hetvattenprod'!$B$1:$BX$550,MATCH(BD$2,'Egen hetvattenprod'!$B$1:$BX$1,0),FALSE)+VLOOKUP($B110,Kraftvärmeprod!$B$1:$BX$550,MATCH(BD$2,Kraftvärmeprod!$B$1:$BX$1,0),FALSE))/$AC110,"")</f>
        <v/>
      </c>
      <c r="BF110" t="str">
        <f t="shared" si="11"/>
        <v>Nej</v>
      </c>
      <c r="BG110" t="str">
        <f>IF($BF110="ja",VLOOKUP($B110,'Egen hetvattenprod'!$B$1:$BX$550,MATCH("Andelen klimatgaser med fossilt ursprung för avfall ()",'Egen hetvattenprod'!$B$1:$BX$1,0),FALSE),"")</f>
        <v/>
      </c>
      <c r="BH110" t="str">
        <f>IF($BF110="ja",VLOOKUP($B110,Kraftvärmeprod!$B$1:$BX$550,MATCH("Andelen klimatgaser med fossilt ursprung för avfall ()",Kraftvärmeprod!$B$1:$BX$1,0),FALSE),"")</f>
        <v/>
      </c>
      <c r="BI110" t="str">
        <f>IF($BF110="ja",VLOOKUP($B110,'Egen hetvattenprod'!$B$1:$BX$550,MATCH("Avfall (GWh)",'Egen hetvattenprod'!$B$1:$BX$1,0),FALSE),"")</f>
        <v/>
      </c>
      <c r="BJ110" t="str">
        <f>IF($BF110="ja",VLOOKUP($B110,'Slutlig allokering kvv'!$B$1:$BX$550,MATCH("Avfall (GWh)",'Slutlig allokering kvv'!$B$1:$BX$1,0),FALSE),"")</f>
        <v/>
      </c>
      <c r="BK110" t="str">
        <f>IF($BF110="ja",VLOOKUP($B110,'Köpt hetvatten'!$B$1:$BX$550,MATCH("Avfall i köpt hetvatten",'Köpt hetvatten'!$B$1:$BX$1,0),FALSE),"")</f>
        <v/>
      </c>
      <c r="BL110" t="str">
        <f>IF($BF110="ja",VLOOKUP($B110,'Egen hetvattenprod'!$B$1:$BX$550,MATCH("Värde enligt ovan. (%)",'Egen hetvattenprod'!$B$1:$BX$1,0),FALSE),"")</f>
        <v/>
      </c>
      <c r="BM110" t="str">
        <f>IF($BF110="ja",VLOOKUP($B110,Kraftvärmeprod!$B$1:$BX$550,MATCH("Värde enligt ovan. (%)",Kraftvärmeprod!$B$1:$BX$1,0),FALSE),"")</f>
        <v/>
      </c>
      <c r="BQ110" t="str">
        <f>IF($BF110="ja",VLOOKUP($B110,'Egen hetvattenprod'!$B$1:$BX$550,MATCH("Tillförd olja (fossil) vid avfallsförbränning (GWh)",'Egen hetvattenprod'!$B$1:$BX$1,0),FALSE),"")</f>
        <v/>
      </c>
      <c r="BR110" t="str">
        <f>IF($BF110="ja",VLOOKUP($B110,Kraftvärmeprod!$B$1:$BX$550,MATCH("Tillförd olja (fossil) vid avfallsförbränning (GWh)",Kraftvärmeprod!$B$1:$BX$1,0),FALSE),"")</f>
        <v/>
      </c>
    </row>
    <row r="111" spans="1:70">
      <c r="A111" t="s">
        <v>190</v>
      </c>
      <c r="B111" t="s">
        <v>193</v>
      </c>
      <c r="C111">
        <f>VLOOKUP($B111,'Tillförd energi'!$B$1:$AI$720,MATCH(C$2,'Tillförd energi'!$B$1:$AQ$1,0),FALSE)</f>
        <v>0</v>
      </c>
      <c r="D111">
        <f>VLOOKUP($B111,'Tillförd energi'!$B$1:$AI$720,MATCH(D$2,'Tillförd energi'!$B$1:$AQ$1,0),FALSE)</f>
        <v>0.02</v>
      </c>
      <c r="E111">
        <f>VLOOKUP($B111,'Tillförd energi'!$B$1:$AI$720,MATCH(E$2,'Tillförd energi'!$B$1:$AQ$1,0),FALSE)</f>
        <v>0</v>
      </c>
      <c r="F111">
        <f>VLOOKUP($B111,'Tillförd energi'!$B$1:$AI$720,MATCH(F$2,'Tillförd energi'!$B$1:$AQ$1,0),FALSE)</f>
        <v>0</v>
      </c>
      <c r="G111">
        <f>VLOOKUP($B111,'Tillförd energi'!$B$1:$AI$720,MATCH(G$2,'Tillförd energi'!$B$1:$AQ$1,0),FALSE)</f>
        <v>0</v>
      </c>
      <c r="H111">
        <f>VLOOKUP($B111,'Tillförd energi'!$B$1:$AI$720,MATCH(H$2,'Tillförd energi'!$B$1:$AQ$1,0),FALSE)</f>
        <v>0</v>
      </c>
      <c r="I111">
        <f>VLOOKUP($B111,'Tillförd energi'!$B$1:$AI$720,MATCH(I$2,'Tillförd energi'!$B$1:$AQ$1,0),FALSE)</f>
        <v>0</v>
      </c>
      <c r="J111">
        <f>VLOOKUP($B111,'Tillförd energi'!$B$1:$AI$720,MATCH(J$2,'Tillförd energi'!$B$1:$AQ$1,0),FALSE)</f>
        <v>0</v>
      </c>
      <c r="K111">
        <f>VLOOKUP($B111,'Tillförd energi'!$B$1:$AI$720,MATCH(K$2,'Tillförd energi'!$B$1:$AQ$1,0),FALSE)</f>
        <v>0</v>
      </c>
      <c r="L111">
        <f>VLOOKUP($B111,'Tillförd energi'!$B$1:$AI$720,MATCH(L$2,'Tillförd energi'!$B$1:$AQ$1,0),FALSE)</f>
        <v>0</v>
      </c>
      <c r="M111">
        <f>VLOOKUP($B111,'Tillförd energi'!$B$1:$AI$720,MATCH(M$2,'Tillförd energi'!$B$1:$AQ$1,0),FALSE)</f>
        <v>0</v>
      </c>
      <c r="N111">
        <f>VLOOKUP($B111,'Tillförd energi'!$B$1:$AI$720,MATCH(N$2,'Tillförd energi'!$B$1:$AQ$1,0),FALSE)</f>
        <v>0</v>
      </c>
      <c r="O111">
        <f>VLOOKUP($B111,'Tillförd energi'!$B$1:$AI$720,MATCH(O$2,'Tillförd energi'!$B$1:$AQ$1,0),FALSE)</f>
        <v>0</v>
      </c>
      <c r="P111">
        <f>VLOOKUP($B111,'Tillförd energi'!$B$1:$AI$720,MATCH(P$2,'Tillförd energi'!$B$1:$AQ$1,0),FALSE)</f>
        <v>48.4</v>
      </c>
      <c r="Q111">
        <f>VLOOKUP($B111,'Tillförd energi'!$B$1:$AI$720,MATCH(Q$2,'Tillförd energi'!$B$1:$AQ$1,0),FALSE)</f>
        <v>0</v>
      </c>
      <c r="R111">
        <f>VLOOKUP($B111,'Tillförd energi'!$B$1:$AI$720,MATCH(R$2,'Tillförd energi'!$B$1:$AQ$1,0),FALSE)</f>
        <v>15.7</v>
      </c>
      <c r="S111">
        <f>VLOOKUP($B111,'Tillförd energi'!$B$1:$AI$720,MATCH(S$2,'Tillförd energi'!$B$1:$AQ$1,0),FALSE)</f>
        <v>0</v>
      </c>
      <c r="T111">
        <f>VLOOKUP($B111,'Tillförd energi'!$B$1:$AI$720,MATCH(T$2,'Tillförd energi'!$B$1:$AQ$1,0),FALSE)</f>
        <v>0</v>
      </c>
      <c r="U111">
        <f>VLOOKUP($B111,'Tillförd energi'!$B$1:$AI$720,MATCH(U$2,'Tillförd energi'!$B$1:$AQ$1,0),FALSE)</f>
        <v>0</v>
      </c>
      <c r="V111">
        <f>VLOOKUP($B111,'Tillförd energi'!$B$1:$AI$720,MATCH(V$2,'Tillförd energi'!$B$1:$AQ$1,0),FALSE)</f>
        <v>0</v>
      </c>
      <c r="W111">
        <f>VLOOKUP($B111,'Tillförd energi'!$B$1:$AI$720,MATCH(W$2,'Tillförd energi'!$B$1:$AQ$1,0),FALSE)</f>
        <v>1.1000000000000001</v>
      </c>
      <c r="X111">
        <f>VLOOKUP($B111,'Tillförd energi'!$B$1:$AI$720,MATCH(X$2,'Tillförd energi'!$B$1:$AQ$1,0),FALSE)</f>
        <v>0</v>
      </c>
      <c r="Y111">
        <f>VLOOKUP($B111,'Tillförd energi'!$B$1:$AI$720,MATCH(Y$2,'Tillförd energi'!$B$1:$AQ$1,0),FALSE)</f>
        <v>0</v>
      </c>
      <c r="Z111">
        <f>VLOOKUP($B111,'Tillförd energi'!$B$1:$AI$720,MATCH(Z$2,'Tillförd energi'!$B$1:$AQ$1,0),FALSE)</f>
        <v>0</v>
      </c>
      <c r="AA111">
        <f>VLOOKUP($B111,'Tillförd energi'!$B$1:$AI$720,MATCH(AA$2,'Tillförd energi'!$B$1:$AQ$1,0),FALSE)</f>
        <v>0</v>
      </c>
      <c r="AB111">
        <f>VLOOKUP($B111,'Tillförd energi'!$B$1:$AI$720,MATCH(AB$2,'Tillförd energi'!$B$1:$AQ$1,0),FALSE)</f>
        <v>0</v>
      </c>
      <c r="AC111">
        <f>VLOOKUP($B111,'Tillförd energi'!$B$1:$AI$720,MATCH(AC$2,'Tillförd energi'!$B$1:$AQ$1,0),FALSE)</f>
        <v>5.9</v>
      </c>
      <c r="AD111">
        <f>VLOOKUP($B111,'Tillförd energi'!$B$1:$AI$720,MATCH(AD$2,'Tillförd energi'!$B$1:$AQ$1,0),FALSE)</f>
        <v>0</v>
      </c>
      <c r="AE111">
        <f>VLOOKUP($B111,'Tillförd energi'!$B$1:$AI$720,MATCH(AE$2,'Tillförd energi'!$B$1:$AQ$1,0),FALSE)</f>
        <v>0</v>
      </c>
      <c r="AF111">
        <f>VLOOKUP($B111,'Tillförd energi'!$B$1:$AI$720,MATCH(AF$2,'Tillförd energi'!$B$1:$AQ$1,0),FALSE)</f>
        <v>1.58508</v>
      </c>
      <c r="AG111">
        <f>IFERROR(VLOOKUP(B111,Miljö!$B$1:$AC$600,MATCH("Köpt mängd produktionsspecifik fjärrvärme:",Miljö!$B$1:$AC$1,0),FALSE)/1,0)</f>
        <v>0</v>
      </c>
      <c r="AI111">
        <f t="shared" si="6"/>
        <v>72.705080000000009</v>
      </c>
      <c r="AJ111">
        <f>IF(ISERROR(1/VLOOKUP($B111,Leveranser!$B$1:$S$500,MATCH("såld värme (gwh)",Leveranser!$B$1:$S$1,0),FALSE)),"",VLOOKUP($B111,Leveranser!$B$1:$S$500,MATCH("såld värme (gwh)",Leveranser!$B$1:$S$1,0),FALSE))</f>
        <v>52.835999999999999</v>
      </c>
      <c r="AM111" t="str">
        <f>IF(B111&lt;&gt;"",IF(VLOOKUP($B111,Totalt!$B$1:$AQ$554,MATCH("Kvalitetsgranskad:",Totalt!$B$1:$AQ$1,0),FALSE)="ja",VLOOKUP($B111,Miljö!$B$1:$AG$479,MATCH(AM$2,Miljö!$B$1:$AK$1,0),FALSE),""),"")</f>
        <v>Ja</v>
      </c>
      <c r="AN111" t="str">
        <f>IF(AM111="ja",VLOOKUP($B111,Miljö!$B$1:$J$479,MATCH("Typ av ursprungsspecificerad el   (Om inget värde anges används Nordisk residualmix, se inforuta) ()",Miljö!$B$1:$J$1,0),FALSE),IF(AM111="nej","Nordisk residualel",""))</f>
        <v>'Jämtkrafts lokalel'</v>
      </c>
      <c r="AO111">
        <f>IF(AM111="","",VLOOKUP($B111,Miljö!$B$1:$J$479,MATCH("Fossilandel för ursprungspecificerad el ()",Miljö!$B$1:$J$1,0),FALSE))</f>
        <v>0</v>
      </c>
      <c r="AP111">
        <f>IF(AM111="","",IFERROR(VLOOKUP($B111,Miljö!$B$1:$J$479,MATCH("Kärnkraftsandel för ursprungsspecificerad el ()",Miljö!$B$1:$J$1,0),FALSE)/1,0))</f>
        <v>0</v>
      </c>
      <c r="AQ111">
        <f t="shared" si="7"/>
        <v>1</v>
      </c>
      <c r="AS111" t="str">
        <f t="shared" si="8"/>
        <v>Nej</v>
      </c>
      <c r="AT111" t="str">
        <f>IF(AS111="ja",VLOOKUP($B111,Miljö!$B$1:$P$500,MATCH("Fossil andel i procent (%)",Miljö!$B$1:$P$1,0),FALSE)/100,"")</f>
        <v/>
      </c>
      <c r="AV111" t="str">
        <f t="shared" si="9"/>
        <v>Nej</v>
      </c>
      <c r="AW111" t="str">
        <f>IF(AV111="ja",VLOOKUP($B111,'Egen hetvattenprod'!$B$1:$AO$500,MATCH("Värmekälla till värmepumpar ()",'Egen hetvattenprod'!$B$1:$AO$1,0),FALSE),"")</f>
        <v/>
      </c>
      <c r="AY111" t="str">
        <f t="shared" si="10"/>
        <v>Ja</v>
      </c>
      <c r="AZ111" s="115">
        <f>IF($AY111="ja",(VLOOKUP($B111,'Egen hetvattenprod'!$B$1:$BX$550,MATCH(AZ$2,'Egen hetvattenprod'!$B$1:$BX$1,0),FALSE)+VLOOKUP($B111,Kraftvärmeprod!$B$1:$BX$550,MATCH(AZ$2,Kraftvärmeprod!$B$1:$BX$1,0),FALSE))/$AC111,"")</f>
        <v>1</v>
      </c>
      <c r="BA111" s="115">
        <f>IF($AY111="ja",(VLOOKUP($B111,'Egen hetvattenprod'!$B$1:$BX$550,MATCH(BA$2,'Egen hetvattenprod'!$B$1:$BX$1,0),FALSE)+VLOOKUP($B111,Kraftvärmeprod!$B$1:$BX$550,MATCH(BA$2,Kraftvärmeprod!$B$1:$BX$1,0),FALSE))/$AC111,"")</f>
        <v>0</v>
      </c>
      <c r="BB111" s="115">
        <f>IF($AY111="ja",(VLOOKUP($B111,'Egen hetvattenprod'!$B$1:$BX$550,MATCH(BB$2,'Egen hetvattenprod'!$B$1:$BX$1,0),FALSE)+VLOOKUP($B111,Kraftvärmeprod!$B$1:$BX$550,MATCH(BB$2,Kraftvärmeprod!$B$1:$BX$1,0),FALSE))/$AC111,"")</f>
        <v>0</v>
      </c>
      <c r="BC111" s="115">
        <f>IF($AY111="ja",(VLOOKUP($B111,'Egen hetvattenprod'!$B$1:$BX$550,MATCH(BC$2,'Egen hetvattenprod'!$B$1:$BX$1,0),FALSE)+VLOOKUP($B111,Kraftvärmeprod!$B$1:$BX$550,MATCH(BC$2,Kraftvärmeprod!$B$1:$BX$1,0),FALSE))/$AC111,"")</f>
        <v>0</v>
      </c>
      <c r="BD111" s="115">
        <f>IF($AY111="ja",(VLOOKUP($B111,'Egen hetvattenprod'!$B$1:$BX$550,MATCH(BD$2,'Egen hetvattenprod'!$B$1:$BX$1,0),FALSE)+VLOOKUP($B111,Kraftvärmeprod!$B$1:$BX$550,MATCH(BD$2,Kraftvärmeprod!$B$1:$BX$1,0),FALSE))/$AC111,"")</f>
        <v>0</v>
      </c>
      <c r="BF111" t="str">
        <f t="shared" si="11"/>
        <v>Nej</v>
      </c>
      <c r="BG111" t="str">
        <f>IF($BF111="ja",VLOOKUP($B111,'Egen hetvattenprod'!$B$1:$BX$550,MATCH("Andelen klimatgaser med fossilt ursprung för avfall ()",'Egen hetvattenprod'!$B$1:$BX$1,0),FALSE),"")</f>
        <v/>
      </c>
      <c r="BH111" t="str">
        <f>IF($BF111="ja",VLOOKUP($B111,Kraftvärmeprod!$B$1:$BX$550,MATCH("Andelen klimatgaser med fossilt ursprung för avfall ()",Kraftvärmeprod!$B$1:$BX$1,0),FALSE),"")</f>
        <v/>
      </c>
      <c r="BI111" t="str">
        <f>IF($BF111="ja",VLOOKUP($B111,'Egen hetvattenprod'!$B$1:$BX$550,MATCH("Avfall (GWh)",'Egen hetvattenprod'!$B$1:$BX$1,0),FALSE),"")</f>
        <v/>
      </c>
      <c r="BJ111" t="str">
        <f>IF($BF111="ja",VLOOKUP($B111,'Slutlig allokering kvv'!$B$1:$BX$550,MATCH("Avfall (GWh)",'Slutlig allokering kvv'!$B$1:$BX$1,0),FALSE),"")</f>
        <v/>
      </c>
      <c r="BK111" t="str">
        <f>IF($BF111="ja",VLOOKUP($B111,'Köpt hetvatten'!$B$1:$BX$550,MATCH("Avfall i köpt hetvatten",'Köpt hetvatten'!$B$1:$BX$1,0),FALSE),"")</f>
        <v/>
      </c>
      <c r="BL111" t="str">
        <f>IF($BF111="ja",VLOOKUP($B111,'Egen hetvattenprod'!$B$1:$BX$550,MATCH("Värde enligt ovan. (%)",'Egen hetvattenprod'!$B$1:$BX$1,0),FALSE),"")</f>
        <v/>
      </c>
      <c r="BM111" t="str">
        <f>IF($BF111="ja",VLOOKUP($B111,Kraftvärmeprod!$B$1:$BX$550,MATCH("Värde enligt ovan. (%)",Kraftvärmeprod!$B$1:$BX$1,0),FALSE),"")</f>
        <v/>
      </c>
      <c r="BQ111" t="str">
        <f>IF($BF111="ja",VLOOKUP($B111,'Egen hetvattenprod'!$B$1:$BX$550,MATCH("Tillförd olja (fossil) vid avfallsförbränning (GWh)",'Egen hetvattenprod'!$B$1:$BX$1,0),FALSE),"")</f>
        <v/>
      </c>
      <c r="BR111" t="str">
        <f>IF($BF111="ja",VLOOKUP($B111,Kraftvärmeprod!$B$1:$BX$550,MATCH("Tillförd olja (fossil) vid avfallsförbränning (GWh)",Kraftvärmeprod!$B$1:$BX$1,0),FALSE),"")</f>
        <v/>
      </c>
    </row>
    <row r="112" spans="1:70">
      <c r="A112" t="s">
        <v>190</v>
      </c>
      <c r="B112" t="s">
        <v>194</v>
      </c>
      <c r="C112">
        <f>VLOOKUP($B112,'Tillförd energi'!$B$1:$AI$720,MATCH(C$2,'Tillförd energi'!$B$1:$AQ$1,0),FALSE)</f>
        <v>0</v>
      </c>
      <c r="D112">
        <f>VLOOKUP($B112,'Tillförd energi'!$B$1:$AI$720,MATCH(D$2,'Tillförd energi'!$B$1:$AQ$1,0),FALSE)</f>
        <v>0.3</v>
      </c>
      <c r="E112">
        <f>VLOOKUP($B112,'Tillförd energi'!$B$1:$AI$720,MATCH(E$2,'Tillförd energi'!$B$1:$AQ$1,0),FALSE)</f>
        <v>0</v>
      </c>
      <c r="F112">
        <f>VLOOKUP($B112,'Tillförd energi'!$B$1:$AI$720,MATCH(F$2,'Tillförd energi'!$B$1:$AQ$1,0),FALSE)</f>
        <v>0.2</v>
      </c>
      <c r="G112">
        <f>VLOOKUP($B112,'Tillförd energi'!$B$1:$AI$720,MATCH(G$2,'Tillförd energi'!$B$1:$AQ$1,0),FALSE)</f>
        <v>0</v>
      </c>
      <c r="H112">
        <f>VLOOKUP($B112,'Tillförd energi'!$B$1:$AI$720,MATCH(H$2,'Tillförd energi'!$B$1:$AQ$1,0),FALSE)</f>
        <v>0</v>
      </c>
      <c r="I112">
        <f>VLOOKUP($B112,'Tillförd energi'!$B$1:$AI$720,MATCH(I$2,'Tillförd energi'!$B$1:$AQ$1,0),FALSE)</f>
        <v>0</v>
      </c>
      <c r="J112">
        <f>VLOOKUP($B112,'Tillförd energi'!$B$1:$AI$720,MATCH(J$2,'Tillförd energi'!$B$1:$AQ$1,0),FALSE)</f>
        <v>2.2000000000000002</v>
      </c>
      <c r="K112">
        <f>VLOOKUP($B112,'Tillförd energi'!$B$1:$AI$720,MATCH(K$2,'Tillförd energi'!$B$1:$AQ$1,0),FALSE)</f>
        <v>0</v>
      </c>
      <c r="L112">
        <f>VLOOKUP($B112,'Tillförd energi'!$B$1:$AI$720,MATCH(L$2,'Tillförd energi'!$B$1:$AQ$1,0),FALSE)</f>
        <v>72.8048</v>
      </c>
      <c r="M112">
        <f>VLOOKUP($B112,'Tillförd energi'!$B$1:$AI$720,MATCH(M$2,'Tillförd energi'!$B$1:$AQ$1,0),FALSE)</f>
        <v>101.776</v>
      </c>
      <c r="N112">
        <f>VLOOKUP($B112,'Tillförd energi'!$B$1:$AI$720,MATCH(N$2,'Tillförd energi'!$B$1:$AQ$1,0),FALSE)</f>
        <v>4.5985100000000001</v>
      </c>
      <c r="O112">
        <f>VLOOKUP($B112,'Tillförd energi'!$B$1:$AI$720,MATCH(O$2,'Tillförd energi'!$B$1:$AQ$1,0),FALSE)</f>
        <v>58.3673</v>
      </c>
      <c r="P112">
        <f>VLOOKUP($B112,'Tillförd energi'!$B$1:$AI$720,MATCH(P$2,'Tillförd energi'!$B$1:$AQ$1,0),FALSE)</f>
        <v>112.367</v>
      </c>
      <c r="Q112">
        <f>VLOOKUP($B112,'Tillförd energi'!$B$1:$AI$720,MATCH(Q$2,'Tillförd energi'!$B$1:$AQ$1,0),FALSE)</f>
        <v>0</v>
      </c>
      <c r="R112">
        <f>VLOOKUP($B112,'Tillförd energi'!$B$1:$AI$720,MATCH(R$2,'Tillförd energi'!$B$1:$AQ$1,0),FALSE)</f>
        <v>6.3064799999999996</v>
      </c>
      <c r="S112">
        <f>VLOOKUP($B112,'Tillförd energi'!$B$1:$AI$720,MATCH(S$2,'Tillförd energi'!$B$1:$AQ$1,0),FALSE)</f>
        <v>0</v>
      </c>
      <c r="T112">
        <f>VLOOKUP($B112,'Tillförd energi'!$B$1:$AI$720,MATCH(T$2,'Tillförd energi'!$B$1:$AQ$1,0),FALSE)</f>
        <v>0</v>
      </c>
      <c r="U112">
        <f>VLOOKUP($B112,'Tillförd energi'!$B$1:$AI$720,MATCH(U$2,'Tillförd energi'!$B$1:$AQ$1,0),FALSE)</f>
        <v>0</v>
      </c>
      <c r="V112">
        <f>VLOOKUP($B112,'Tillförd energi'!$B$1:$AI$720,MATCH(V$2,'Tillförd energi'!$B$1:$AQ$1,0),FALSE)</f>
        <v>0</v>
      </c>
      <c r="W112">
        <f>VLOOKUP($B112,'Tillförd energi'!$B$1:$AI$720,MATCH(W$2,'Tillförd energi'!$B$1:$AQ$1,0),FALSE)</f>
        <v>0.4</v>
      </c>
      <c r="X112">
        <f>VLOOKUP($B112,'Tillförd energi'!$B$1:$AI$720,MATCH(X$2,'Tillförd energi'!$B$1:$AQ$1,0),FALSE)</f>
        <v>0</v>
      </c>
      <c r="Y112">
        <f>VLOOKUP($B112,'Tillförd energi'!$B$1:$AI$720,MATCH(Y$2,'Tillförd energi'!$B$1:$AQ$1,0),FALSE)</f>
        <v>7.7304399999999998</v>
      </c>
      <c r="Z112">
        <f>VLOOKUP($B112,'Tillförd energi'!$B$1:$AI$720,MATCH(Z$2,'Tillförd energi'!$B$1:$AQ$1,0),FALSE)</f>
        <v>0.3</v>
      </c>
      <c r="AA112">
        <f>VLOOKUP($B112,'Tillförd energi'!$B$1:$AI$720,MATCH(AA$2,'Tillförd energi'!$B$1:$AQ$1,0),FALSE)</f>
        <v>0</v>
      </c>
      <c r="AB112">
        <f>VLOOKUP($B112,'Tillförd energi'!$B$1:$AI$720,MATCH(AB$2,'Tillförd energi'!$B$1:$AQ$1,0),FALSE)</f>
        <v>0</v>
      </c>
      <c r="AC112">
        <f>VLOOKUP($B112,'Tillförd energi'!$B$1:$AI$720,MATCH(AC$2,'Tillförd energi'!$B$1:$AQ$1,0),FALSE)</f>
        <v>131.1</v>
      </c>
      <c r="AD112">
        <f>VLOOKUP($B112,'Tillförd energi'!$B$1:$AI$720,MATCH(AD$2,'Tillförd energi'!$B$1:$AQ$1,0),FALSE)</f>
        <v>0</v>
      </c>
      <c r="AE112">
        <f>VLOOKUP($B112,'Tillförd energi'!$B$1:$AI$720,MATCH(AE$2,'Tillförd energi'!$B$1:$AQ$1,0),FALSE)</f>
        <v>0</v>
      </c>
      <c r="AF112">
        <f>VLOOKUP($B112,'Tillförd energi'!$B$1:$AI$720,MATCH(AF$2,'Tillförd energi'!$B$1:$AQ$1,0),FALSE)</f>
        <v>16.439399999999999</v>
      </c>
      <c r="AG112">
        <f>IFERROR(VLOOKUP(B112,Miljö!$B$1:$AC$600,MATCH("Köpt mängd produktionsspecifik fjärrvärme:",Miljö!$B$1:$AC$1,0),FALSE)/1,0)</f>
        <v>0</v>
      </c>
      <c r="AI112">
        <f t="shared" si="6"/>
        <v>514.88992999999994</v>
      </c>
      <c r="AJ112">
        <f>IF(ISERROR(1/VLOOKUP($B112,Leveranser!$B$1:$S$500,MATCH("såld värme (gwh)",Leveranser!$B$1:$S$1,0),FALSE)),"",VLOOKUP($B112,Leveranser!$B$1:$S$500,MATCH("såld värme (gwh)",Leveranser!$B$1:$S$1,0),FALSE))</f>
        <v>547.97900000000004</v>
      </c>
      <c r="AM112" t="str">
        <f>IF(B112&lt;&gt;"",IF(VLOOKUP($B112,Totalt!$B$1:$AQ$554,MATCH("Kvalitetsgranskad:",Totalt!$B$1:$AQ$1,0),FALSE)="ja",VLOOKUP($B112,Miljö!$B$1:$AG$479,MATCH(AM$2,Miljö!$B$1:$AK$1,0),FALSE),""),"")</f>
        <v>Ja</v>
      </c>
      <c r="AN112" t="str">
        <f>IF(AM112="ja",VLOOKUP($B112,Miljö!$B$1:$J$479,MATCH("Typ av ursprungsspecificerad el   (Om inget värde anges används Nordisk residualmix, se inforuta) ()",Miljö!$B$1:$J$1,0),FALSE),IF(AM112="nej","Nordisk residualel",""))</f>
        <v>'Jämtkrafts lokalel'</v>
      </c>
      <c r="AO112">
        <f>IF(AM112="","",VLOOKUP($B112,Miljö!$B$1:$J$479,MATCH("Fossilandel för ursprungspecificerad el ()",Miljö!$B$1:$J$1,0),FALSE))</f>
        <v>0</v>
      </c>
      <c r="AP112">
        <f>IF(AM112="","",IFERROR(VLOOKUP($B112,Miljö!$B$1:$J$479,MATCH("Kärnkraftsandel för ursprungsspecificerad el ()",Miljö!$B$1:$J$1,0),FALSE)/1,0))</f>
        <v>0</v>
      </c>
      <c r="AQ112">
        <f t="shared" si="7"/>
        <v>1</v>
      </c>
      <c r="AS112" t="str">
        <f t="shared" si="8"/>
        <v>Nej</v>
      </c>
      <c r="AT112" t="str">
        <f>IF(AS112="ja",VLOOKUP($B112,Miljö!$B$1:$P$500,MATCH("Fossil andel i procent (%)",Miljö!$B$1:$P$1,0),FALSE)/100,"")</f>
        <v/>
      </c>
      <c r="AV112" t="str">
        <f t="shared" si="9"/>
        <v>Nej</v>
      </c>
      <c r="AW112" t="str">
        <f>IF(AV112="ja",VLOOKUP($B112,'Egen hetvattenprod'!$B$1:$AO$500,MATCH("Värmekälla till värmepumpar ()",'Egen hetvattenprod'!$B$1:$AO$1,0),FALSE),"")</f>
        <v/>
      </c>
      <c r="AY112" t="str">
        <f t="shared" si="10"/>
        <v>Ja</v>
      </c>
      <c r="AZ112" s="115">
        <f>IF($AY112="ja",(VLOOKUP($B112,'Egen hetvattenprod'!$B$1:$BX$550,MATCH(AZ$2,'Egen hetvattenprod'!$B$1:$BX$1,0),FALSE)+VLOOKUP($B112,Kraftvärmeprod!$B$1:$BX$550,MATCH(AZ$2,Kraftvärmeprod!$B$1:$BX$1,0),FALSE))/$AC112,"")</f>
        <v>0.97808695652173927</v>
      </c>
      <c r="BA112" s="115">
        <f>IF($AY112="ja",(VLOOKUP($B112,'Egen hetvattenprod'!$B$1:$BX$550,MATCH(BA$2,'Egen hetvattenprod'!$B$1:$BX$1,0),FALSE)+VLOOKUP($B112,Kraftvärmeprod!$B$1:$BX$550,MATCH(BA$2,Kraftvärmeprod!$B$1:$BX$1,0),FALSE))/$AC112,"")</f>
        <v>0</v>
      </c>
      <c r="BB112" s="115">
        <f>IF($AY112="ja",(VLOOKUP($B112,'Egen hetvattenprod'!$B$1:$BX$550,MATCH(BB$2,'Egen hetvattenprod'!$B$1:$BX$1,0),FALSE)+VLOOKUP($B112,Kraftvärmeprod!$B$1:$BX$550,MATCH(BB$2,Kraftvärmeprod!$B$1:$BX$1,0),FALSE))/$AC112,"")</f>
        <v>0</v>
      </c>
      <c r="BC112" s="115">
        <f>IF($AY112="ja",(VLOOKUP($B112,'Egen hetvattenprod'!$B$1:$BX$550,MATCH(BC$2,'Egen hetvattenprod'!$B$1:$BX$1,0),FALSE)+VLOOKUP($B112,Kraftvärmeprod!$B$1:$BX$550,MATCH(BC$2,Kraftvärmeprod!$B$1:$BX$1,0),FALSE))/$AC112,"")</f>
        <v>2.1913043478260872E-2</v>
      </c>
      <c r="BD112" s="115">
        <f>IF($AY112="ja",(VLOOKUP($B112,'Egen hetvattenprod'!$B$1:$BX$550,MATCH(BD$2,'Egen hetvattenprod'!$B$1:$BX$1,0),FALSE)+VLOOKUP($B112,Kraftvärmeprod!$B$1:$BX$550,MATCH(BD$2,Kraftvärmeprod!$B$1:$BX$1,0),FALSE))/$AC112,"")</f>
        <v>0</v>
      </c>
      <c r="BF112" t="str">
        <f t="shared" si="11"/>
        <v>Nej</v>
      </c>
      <c r="BG112" t="str">
        <f>IF($BF112="ja",VLOOKUP($B112,'Egen hetvattenprod'!$B$1:$BX$550,MATCH("Andelen klimatgaser med fossilt ursprung för avfall ()",'Egen hetvattenprod'!$B$1:$BX$1,0),FALSE),"")</f>
        <v/>
      </c>
      <c r="BH112" t="str">
        <f>IF($BF112="ja",VLOOKUP($B112,Kraftvärmeprod!$B$1:$BX$550,MATCH("Andelen klimatgaser med fossilt ursprung för avfall ()",Kraftvärmeprod!$B$1:$BX$1,0),FALSE),"")</f>
        <v/>
      </c>
      <c r="BI112" t="str">
        <f>IF($BF112="ja",VLOOKUP($B112,'Egen hetvattenprod'!$B$1:$BX$550,MATCH("Avfall (GWh)",'Egen hetvattenprod'!$B$1:$BX$1,0),FALSE),"")</f>
        <v/>
      </c>
      <c r="BJ112" t="str">
        <f>IF($BF112="ja",VLOOKUP($B112,'Slutlig allokering kvv'!$B$1:$BX$550,MATCH("Avfall (GWh)",'Slutlig allokering kvv'!$B$1:$BX$1,0),FALSE),"")</f>
        <v/>
      </c>
      <c r="BK112" t="str">
        <f>IF($BF112="ja",VLOOKUP($B112,'Köpt hetvatten'!$B$1:$BX$550,MATCH("Avfall i köpt hetvatten",'Köpt hetvatten'!$B$1:$BX$1,0),FALSE),"")</f>
        <v/>
      </c>
      <c r="BL112" t="str">
        <f>IF($BF112="ja",VLOOKUP($B112,'Egen hetvattenprod'!$B$1:$BX$550,MATCH("Värde enligt ovan. (%)",'Egen hetvattenprod'!$B$1:$BX$1,0),FALSE),"")</f>
        <v/>
      </c>
      <c r="BM112" t="str">
        <f>IF($BF112="ja",VLOOKUP($B112,Kraftvärmeprod!$B$1:$BX$550,MATCH("Värde enligt ovan. (%)",Kraftvärmeprod!$B$1:$BX$1,0),FALSE),"")</f>
        <v/>
      </c>
      <c r="BQ112" t="str">
        <f>IF($BF112="ja",VLOOKUP($B112,'Egen hetvattenprod'!$B$1:$BX$550,MATCH("Tillförd olja (fossil) vid avfallsförbränning (GWh)",'Egen hetvattenprod'!$B$1:$BX$1,0),FALSE),"")</f>
        <v/>
      </c>
      <c r="BR112" t="str">
        <f>IF($BF112="ja",VLOOKUP($B112,Kraftvärmeprod!$B$1:$BX$550,MATCH("Tillförd olja (fossil) vid avfallsförbränning (GWh)",Kraftvärmeprod!$B$1:$BX$1,0),FALSE),"")</f>
        <v/>
      </c>
    </row>
    <row r="113" spans="1:70">
      <c r="A113" t="s">
        <v>190</v>
      </c>
      <c r="B113" t="s">
        <v>195</v>
      </c>
      <c r="C113">
        <f>VLOOKUP($B113,'Tillförd energi'!$B$1:$AI$720,MATCH(C$2,'Tillförd energi'!$B$1:$AQ$1,0),FALSE)</f>
        <v>0</v>
      </c>
      <c r="D113">
        <f>VLOOKUP($B113,'Tillförd energi'!$B$1:$AI$720,MATCH(D$2,'Tillförd energi'!$B$1:$AQ$1,0),FALSE)</f>
        <v>0</v>
      </c>
      <c r="E113">
        <f>VLOOKUP($B113,'Tillförd energi'!$B$1:$AI$720,MATCH(E$2,'Tillförd energi'!$B$1:$AQ$1,0),FALSE)</f>
        <v>0</v>
      </c>
      <c r="F113">
        <f>VLOOKUP($B113,'Tillförd energi'!$B$1:$AI$720,MATCH(F$2,'Tillförd energi'!$B$1:$AQ$1,0),FALSE)</f>
        <v>0</v>
      </c>
      <c r="G113">
        <f>VLOOKUP($B113,'Tillförd energi'!$B$1:$AI$720,MATCH(G$2,'Tillförd energi'!$B$1:$AQ$1,0),FALSE)</f>
        <v>0</v>
      </c>
      <c r="H113">
        <f>VLOOKUP($B113,'Tillförd energi'!$B$1:$AI$720,MATCH(H$2,'Tillförd energi'!$B$1:$AQ$1,0),FALSE)</f>
        <v>0</v>
      </c>
      <c r="I113">
        <f>VLOOKUP($B113,'Tillförd energi'!$B$1:$AI$720,MATCH(I$2,'Tillförd energi'!$B$1:$AQ$1,0),FALSE)</f>
        <v>0</v>
      </c>
      <c r="J113">
        <f>VLOOKUP($B113,'Tillförd energi'!$B$1:$AI$720,MATCH(J$2,'Tillförd energi'!$B$1:$AQ$1,0),FALSE)</f>
        <v>0</v>
      </c>
      <c r="K113">
        <f>VLOOKUP($B113,'Tillförd energi'!$B$1:$AI$720,MATCH(K$2,'Tillförd energi'!$B$1:$AQ$1,0),FALSE)</f>
        <v>0</v>
      </c>
      <c r="L113">
        <f>VLOOKUP($B113,'Tillförd energi'!$B$1:$AI$720,MATCH(L$2,'Tillförd energi'!$B$1:$AQ$1,0),FALSE)</f>
        <v>0</v>
      </c>
      <c r="M113">
        <f>VLOOKUP($B113,'Tillförd energi'!$B$1:$AI$720,MATCH(M$2,'Tillförd energi'!$B$1:$AQ$1,0),FALSE)</f>
        <v>0</v>
      </c>
      <c r="N113">
        <f>VLOOKUP($B113,'Tillförd energi'!$B$1:$AI$720,MATCH(N$2,'Tillförd energi'!$B$1:$AQ$1,0),FALSE)</f>
        <v>0</v>
      </c>
      <c r="O113">
        <f>VLOOKUP($B113,'Tillförd energi'!$B$1:$AI$720,MATCH(O$2,'Tillförd energi'!$B$1:$AQ$1,0),FALSE)</f>
        <v>0</v>
      </c>
      <c r="P113">
        <f>VLOOKUP($B113,'Tillförd energi'!$B$1:$AI$720,MATCH(P$2,'Tillförd energi'!$B$1:$AQ$1,0),FALSE)</f>
        <v>0</v>
      </c>
      <c r="Q113">
        <f>VLOOKUP($B113,'Tillförd energi'!$B$1:$AI$720,MATCH(Q$2,'Tillförd energi'!$B$1:$AQ$1,0),FALSE)</f>
        <v>0</v>
      </c>
      <c r="R113">
        <f>VLOOKUP($B113,'Tillförd energi'!$B$1:$AI$720,MATCH(R$2,'Tillförd energi'!$B$1:$AQ$1,0),FALSE)</f>
        <v>0</v>
      </c>
      <c r="S113">
        <f>VLOOKUP($B113,'Tillförd energi'!$B$1:$AI$720,MATCH(S$2,'Tillförd energi'!$B$1:$AQ$1,0),FALSE)</f>
        <v>0</v>
      </c>
      <c r="T113">
        <f>VLOOKUP($B113,'Tillförd energi'!$B$1:$AI$720,MATCH(T$2,'Tillförd energi'!$B$1:$AQ$1,0),FALSE)</f>
        <v>0</v>
      </c>
      <c r="U113">
        <f>VLOOKUP($B113,'Tillförd energi'!$B$1:$AI$720,MATCH(U$2,'Tillförd energi'!$B$1:$AQ$1,0),FALSE)</f>
        <v>0</v>
      </c>
      <c r="V113">
        <f>VLOOKUP($B113,'Tillförd energi'!$B$1:$AI$720,MATCH(V$2,'Tillförd energi'!$B$1:$AQ$1,0),FALSE)</f>
        <v>0</v>
      </c>
      <c r="W113">
        <f>VLOOKUP($B113,'Tillförd energi'!$B$1:$AI$720,MATCH(W$2,'Tillförd energi'!$B$1:$AQ$1,0),FALSE)</f>
        <v>0</v>
      </c>
      <c r="X113">
        <f>VLOOKUP($B113,'Tillförd energi'!$B$1:$AI$720,MATCH(X$2,'Tillförd energi'!$B$1:$AQ$1,0),FALSE)</f>
        <v>0</v>
      </c>
      <c r="Y113">
        <f>VLOOKUP($B113,'Tillförd energi'!$B$1:$AI$720,MATCH(Y$2,'Tillförd energi'!$B$1:$AQ$1,0),FALSE)</f>
        <v>0</v>
      </c>
      <c r="Z113">
        <f>VLOOKUP($B113,'Tillförd energi'!$B$1:$AI$720,MATCH(Z$2,'Tillförd energi'!$B$1:$AQ$1,0),FALSE)</f>
        <v>0</v>
      </c>
      <c r="AA113">
        <f>VLOOKUP($B113,'Tillförd energi'!$B$1:$AI$720,MATCH(AA$2,'Tillförd energi'!$B$1:$AQ$1,0),FALSE)</f>
        <v>0</v>
      </c>
      <c r="AB113">
        <f>VLOOKUP($B113,'Tillförd energi'!$B$1:$AI$720,MATCH(AB$2,'Tillförd energi'!$B$1:$AQ$1,0),FALSE)</f>
        <v>0</v>
      </c>
      <c r="AC113">
        <f>VLOOKUP($B113,'Tillförd energi'!$B$1:$AI$720,MATCH(AC$2,'Tillförd energi'!$B$1:$AQ$1,0),FALSE)</f>
        <v>1.702</v>
      </c>
      <c r="AD113">
        <f>VLOOKUP($B113,'Tillförd energi'!$B$1:$AI$720,MATCH(AD$2,'Tillförd energi'!$B$1:$AQ$1,0),FALSE)</f>
        <v>0</v>
      </c>
      <c r="AE113">
        <f>VLOOKUP($B113,'Tillförd energi'!$B$1:$AI$720,MATCH(AE$2,'Tillförd energi'!$B$1:$AQ$1,0),FALSE)</f>
        <v>0</v>
      </c>
      <c r="AF113">
        <f>VLOOKUP($B113,'Tillförd energi'!$B$1:$AI$720,MATCH(AF$2,'Tillförd energi'!$B$1:$AQ$1,0),FALSE)</f>
        <v>5.1060000000000001E-2</v>
      </c>
      <c r="AG113">
        <f>IFERROR(VLOOKUP(B113,Miljö!$B$1:$AC$600,MATCH("Köpt mängd produktionsspecifik fjärrvärme:",Miljö!$B$1:$AC$1,0),FALSE)/1,0)</f>
        <v>0</v>
      </c>
      <c r="AI113">
        <f t="shared" si="6"/>
        <v>1.7530600000000001</v>
      </c>
      <c r="AJ113">
        <f>IF(ISERROR(1/VLOOKUP($B113,Leveranser!$B$1:$S$500,MATCH("såld värme (gwh)",Leveranser!$B$1:$S$1,0),FALSE)),"",VLOOKUP($B113,Leveranser!$B$1:$S$500,MATCH("såld värme (gwh)",Leveranser!$B$1:$S$1,0),FALSE))</f>
        <v>1.702</v>
      </c>
      <c r="AM113" t="str">
        <f>IF(B113&lt;&gt;"",IF(VLOOKUP($B113,Totalt!$B$1:$AQ$554,MATCH("Kvalitetsgranskad:",Totalt!$B$1:$AQ$1,0),FALSE)="ja",VLOOKUP($B113,Miljö!$B$1:$AG$479,MATCH(AM$2,Miljö!$B$1:$AK$1,0),FALSE),""),"")</f>
        <v>Ja</v>
      </c>
      <c r="AN113" t="str">
        <f>IF(AM113="ja",VLOOKUP($B113,Miljö!$B$1:$J$479,MATCH("Typ av ursprungsspecificerad el   (Om inget värde anges används Nordisk residualmix, se inforuta) ()",Miljö!$B$1:$J$1,0),FALSE),IF(AM113="nej","Nordisk residualel",""))</f>
        <v>'Jämtkrafts lokalel'</v>
      </c>
      <c r="AO113">
        <f>IF(AM113="","",VLOOKUP($B113,Miljö!$B$1:$J$479,MATCH("Fossilandel för ursprungspecificerad el ()",Miljö!$B$1:$J$1,0),FALSE))</f>
        <v>0</v>
      </c>
      <c r="AP113">
        <f>IF(AM113="","",IFERROR(VLOOKUP($B113,Miljö!$B$1:$J$479,MATCH("Kärnkraftsandel för ursprungsspecificerad el ()",Miljö!$B$1:$J$1,0),FALSE)/1,0))</f>
        <v>0</v>
      </c>
      <c r="AQ113">
        <f t="shared" si="7"/>
        <v>1</v>
      </c>
      <c r="AS113" t="str">
        <f t="shared" si="8"/>
        <v>Nej</v>
      </c>
      <c r="AT113" t="str">
        <f>IF(AS113="ja",VLOOKUP($B113,Miljö!$B$1:$P$500,MATCH("Fossil andel i procent (%)",Miljö!$B$1:$P$1,0),FALSE)/100,"")</f>
        <v/>
      </c>
      <c r="AV113" t="str">
        <f t="shared" si="9"/>
        <v>Nej</v>
      </c>
      <c r="AW113" t="str">
        <f>IF(AV113="ja",VLOOKUP($B113,'Egen hetvattenprod'!$B$1:$AO$500,MATCH("Värmekälla till värmepumpar ()",'Egen hetvattenprod'!$B$1:$AO$1,0),FALSE),"")</f>
        <v/>
      </c>
      <c r="AY113" t="str">
        <f t="shared" si="10"/>
        <v>Ja</v>
      </c>
      <c r="AZ113" s="115">
        <f>IF($AY113="ja",(VLOOKUP($B113,'Egen hetvattenprod'!$B$1:$BX$550,MATCH(AZ$2,'Egen hetvattenprod'!$B$1:$BX$1,0),FALSE)+VLOOKUP($B113,Kraftvärmeprod!$B$1:$BX$550,MATCH(AZ$2,Kraftvärmeprod!$B$1:$BX$1,0),FALSE))/$AC113,"")</f>
        <v>1</v>
      </c>
      <c r="BA113" s="115">
        <f>IF($AY113="ja",(VLOOKUP($B113,'Egen hetvattenprod'!$B$1:$BX$550,MATCH(BA$2,'Egen hetvattenprod'!$B$1:$BX$1,0),FALSE)+VLOOKUP($B113,Kraftvärmeprod!$B$1:$BX$550,MATCH(BA$2,Kraftvärmeprod!$B$1:$BX$1,0),FALSE))/$AC113,"")</f>
        <v>0</v>
      </c>
      <c r="BB113" s="115">
        <f>IF($AY113="ja",(VLOOKUP($B113,'Egen hetvattenprod'!$B$1:$BX$550,MATCH(BB$2,'Egen hetvattenprod'!$B$1:$BX$1,0),FALSE)+VLOOKUP($B113,Kraftvärmeprod!$B$1:$BX$550,MATCH(BB$2,Kraftvärmeprod!$B$1:$BX$1,0),FALSE))/$AC113,"")</f>
        <v>0</v>
      </c>
      <c r="BC113" s="115">
        <f>IF($AY113="ja",(VLOOKUP($B113,'Egen hetvattenprod'!$B$1:$BX$550,MATCH(BC$2,'Egen hetvattenprod'!$B$1:$BX$1,0),FALSE)+VLOOKUP($B113,Kraftvärmeprod!$B$1:$BX$550,MATCH(BC$2,Kraftvärmeprod!$B$1:$BX$1,0),FALSE))/$AC113,"")</f>
        <v>0</v>
      </c>
      <c r="BD113" s="115">
        <f>IF($AY113="ja",(VLOOKUP($B113,'Egen hetvattenprod'!$B$1:$BX$550,MATCH(BD$2,'Egen hetvattenprod'!$B$1:$BX$1,0),FALSE)+VLOOKUP($B113,Kraftvärmeprod!$B$1:$BX$550,MATCH(BD$2,Kraftvärmeprod!$B$1:$BX$1,0),FALSE))/$AC113,"")</f>
        <v>0</v>
      </c>
      <c r="BF113" t="str">
        <f t="shared" si="11"/>
        <v>Nej</v>
      </c>
      <c r="BG113" t="str">
        <f>IF($BF113="ja",VLOOKUP($B113,'Egen hetvattenprod'!$B$1:$BX$550,MATCH("Andelen klimatgaser med fossilt ursprung för avfall ()",'Egen hetvattenprod'!$B$1:$BX$1,0),FALSE),"")</f>
        <v/>
      </c>
      <c r="BH113" t="str">
        <f>IF($BF113="ja",VLOOKUP($B113,Kraftvärmeprod!$B$1:$BX$550,MATCH("Andelen klimatgaser med fossilt ursprung för avfall ()",Kraftvärmeprod!$B$1:$BX$1,0),FALSE),"")</f>
        <v/>
      </c>
      <c r="BI113" t="str">
        <f>IF($BF113="ja",VLOOKUP($B113,'Egen hetvattenprod'!$B$1:$BX$550,MATCH("Avfall (GWh)",'Egen hetvattenprod'!$B$1:$BX$1,0),FALSE),"")</f>
        <v/>
      </c>
      <c r="BJ113" t="str">
        <f>IF($BF113="ja",VLOOKUP($B113,'Slutlig allokering kvv'!$B$1:$BX$550,MATCH("Avfall (GWh)",'Slutlig allokering kvv'!$B$1:$BX$1,0),FALSE),"")</f>
        <v/>
      </c>
      <c r="BK113" t="str">
        <f>IF($BF113="ja",VLOOKUP($B113,'Köpt hetvatten'!$B$1:$BX$550,MATCH("Avfall i köpt hetvatten",'Köpt hetvatten'!$B$1:$BX$1,0),FALSE),"")</f>
        <v/>
      </c>
      <c r="BL113" t="str">
        <f>IF($BF113="ja",VLOOKUP($B113,'Egen hetvattenprod'!$B$1:$BX$550,MATCH("Värde enligt ovan. (%)",'Egen hetvattenprod'!$B$1:$BX$1,0),FALSE),"")</f>
        <v/>
      </c>
      <c r="BM113" t="str">
        <f>IF($BF113="ja",VLOOKUP($B113,Kraftvärmeprod!$B$1:$BX$550,MATCH("Värde enligt ovan. (%)",Kraftvärmeprod!$B$1:$BX$1,0),FALSE),"")</f>
        <v/>
      </c>
      <c r="BQ113" t="str">
        <f>IF($BF113="ja",VLOOKUP($B113,'Egen hetvattenprod'!$B$1:$BX$550,MATCH("Tillförd olja (fossil) vid avfallsförbränning (GWh)",'Egen hetvattenprod'!$B$1:$BX$1,0),FALSE),"")</f>
        <v/>
      </c>
      <c r="BR113" t="str">
        <f>IF($BF113="ja",VLOOKUP($B113,Kraftvärmeprod!$B$1:$BX$550,MATCH("Tillförd olja (fossil) vid avfallsförbränning (GWh)",Kraftvärmeprod!$B$1:$BX$1,0),FALSE),"")</f>
        <v/>
      </c>
    </row>
    <row r="114" spans="1:70">
      <c r="A114" t="s">
        <v>196</v>
      </c>
      <c r="B114" t="s">
        <v>197</v>
      </c>
      <c r="C114">
        <f>VLOOKUP($B114,'Tillförd energi'!$B$1:$AI$720,MATCH(C$2,'Tillförd energi'!$B$1:$AQ$1,0),FALSE)</f>
        <v>0</v>
      </c>
      <c r="D114">
        <f>VLOOKUP($B114,'Tillförd energi'!$B$1:$AI$720,MATCH(D$2,'Tillförd energi'!$B$1:$AQ$1,0),FALSE)</f>
        <v>0.3</v>
      </c>
      <c r="E114">
        <f>VLOOKUP($B114,'Tillförd energi'!$B$1:$AI$720,MATCH(E$2,'Tillförd energi'!$B$1:$AQ$1,0),FALSE)</f>
        <v>0</v>
      </c>
      <c r="F114">
        <f>VLOOKUP($B114,'Tillförd energi'!$B$1:$AI$720,MATCH(F$2,'Tillförd energi'!$B$1:$AQ$1,0),FALSE)</f>
        <v>0</v>
      </c>
      <c r="G114">
        <f>VLOOKUP($B114,'Tillförd energi'!$B$1:$AI$720,MATCH(G$2,'Tillförd energi'!$B$1:$AQ$1,0),FALSE)</f>
        <v>0</v>
      </c>
      <c r="H114">
        <f>VLOOKUP($B114,'Tillförd energi'!$B$1:$AI$720,MATCH(H$2,'Tillförd energi'!$B$1:$AQ$1,0),FALSE)</f>
        <v>0</v>
      </c>
      <c r="I114">
        <f>VLOOKUP($B114,'Tillförd energi'!$B$1:$AI$720,MATCH(I$2,'Tillförd energi'!$B$1:$AQ$1,0),FALSE)</f>
        <v>0</v>
      </c>
      <c r="J114">
        <f>VLOOKUP($B114,'Tillförd energi'!$B$1:$AI$720,MATCH(J$2,'Tillförd energi'!$B$1:$AQ$1,0),FALSE)</f>
        <v>0</v>
      </c>
      <c r="K114">
        <f>VLOOKUP($B114,'Tillförd energi'!$B$1:$AI$720,MATCH(K$2,'Tillförd energi'!$B$1:$AQ$1,0),FALSE)</f>
        <v>0</v>
      </c>
      <c r="L114">
        <f>VLOOKUP($B114,'Tillförd energi'!$B$1:$AI$720,MATCH(L$2,'Tillförd energi'!$B$1:$AQ$1,0),FALSE)</f>
        <v>0</v>
      </c>
      <c r="M114">
        <f>VLOOKUP($B114,'Tillförd energi'!$B$1:$AI$720,MATCH(M$2,'Tillförd energi'!$B$1:$AQ$1,0),FALSE)</f>
        <v>0</v>
      </c>
      <c r="N114">
        <f>VLOOKUP($B114,'Tillförd energi'!$B$1:$AI$720,MATCH(N$2,'Tillförd energi'!$B$1:$AQ$1,0),FALSE)</f>
        <v>0</v>
      </c>
      <c r="O114">
        <f>VLOOKUP($B114,'Tillförd energi'!$B$1:$AI$720,MATCH(O$2,'Tillförd energi'!$B$1:$AQ$1,0),FALSE)</f>
        <v>16.45</v>
      </c>
      <c r="P114">
        <f>VLOOKUP($B114,'Tillförd energi'!$B$1:$AI$720,MATCH(P$2,'Tillförd energi'!$B$1:$AQ$1,0),FALSE)</f>
        <v>16.5</v>
      </c>
      <c r="Q114">
        <f>VLOOKUP($B114,'Tillförd energi'!$B$1:$AI$720,MATCH(Q$2,'Tillförd energi'!$B$1:$AQ$1,0),FALSE)</f>
        <v>27</v>
      </c>
      <c r="R114">
        <f>VLOOKUP($B114,'Tillförd energi'!$B$1:$AI$720,MATCH(R$2,'Tillförd energi'!$B$1:$AQ$1,0),FALSE)</f>
        <v>8.8800000000000008</v>
      </c>
      <c r="S114">
        <f>VLOOKUP($B114,'Tillförd energi'!$B$1:$AI$720,MATCH(S$2,'Tillförd energi'!$B$1:$AQ$1,0),FALSE)</f>
        <v>0</v>
      </c>
      <c r="T114">
        <f>VLOOKUP($B114,'Tillförd energi'!$B$1:$AI$720,MATCH(T$2,'Tillförd energi'!$B$1:$AQ$1,0),FALSE)</f>
        <v>0</v>
      </c>
      <c r="U114">
        <f>VLOOKUP($B114,'Tillförd energi'!$B$1:$AI$720,MATCH(U$2,'Tillförd energi'!$B$1:$AQ$1,0),FALSE)</f>
        <v>0</v>
      </c>
      <c r="V114">
        <f>VLOOKUP($B114,'Tillförd energi'!$B$1:$AI$720,MATCH(V$2,'Tillförd energi'!$B$1:$AQ$1,0),FALSE)</f>
        <v>0</v>
      </c>
      <c r="W114">
        <f>VLOOKUP($B114,'Tillförd energi'!$B$1:$AI$720,MATCH(W$2,'Tillförd energi'!$B$1:$AQ$1,0),FALSE)</f>
        <v>2.4</v>
      </c>
      <c r="X114">
        <f>VLOOKUP($B114,'Tillförd energi'!$B$1:$AI$720,MATCH(X$2,'Tillförd energi'!$B$1:$AQ$1,0),FALSE)</f>
        <v>0</v>
      </c>
      <c r="Y114">
        <f>VLOOKUP($B114,'Tillförd energi'!$B$1:$AI$720,MATCH(Y$2,'Tillförd energi'!$B$1:$AQ$1,0),FALSE)</f>
        <v>0</v>
      </c>
      <c r="Z114">
        <f>VLOOKUP($B114,'Tillförd energi'!$B$1:$AI$720,MATCH(Z$2,'Tillförd energi'!$B$1:$AQ$1,0),FALSE)</f>
        <v>0</v>
      </c>
      <c r="AA114">
        <f>VLOOKUP($B114,'Tillförd energi'!$B$1:$AI$720,MATCH(AA$2,'Tillförd energi'!$B$1:$AQ$1,0),FALSE)</f>
        <v>0</v>
      </c>
      <c r="AB114">
        <f>VLOOKUP($B114,'Tillförd energi'!$B$1:$AI$720,MATCH(AB$2,'Tillförd energi'!$B$1:$AQ$1,0),FALSE)</f>
        <v>0</v>
      </c>
      <c r="AC114">
        <f>VLOOKUP($B114,'Tillförd energi'!$B$1:$AI$720,MATCH(AC$2,'Tillförd energi'!$B$1:$AQ$1,0),FALSE)</f>
        <v>2</v>
      </c>
      <c r="AD114">
        <f>VLOOKUP($B114,'Tillförd energi'!$B$1:$AI$720,MATCH(AD$2,'Tillförd energi'!$B$1:$AQ$1,0),FALSE)</f>
        <v>0</v>
      </c>
      <c r="AE114">
        <f>VLOOKUP($B114,'Tillförd energi'!$B$1:$AI$720,MATCH(AE$2,'Tillförd energi'!$B$1:$AQ$1,0),FALSE)</f>
        <v>0</v>
      </c>
      <c r="AF114">
        <f>VLOOKUP($B114,'Tillförd energi'!$B$1:$AI$720,MATCH(AF$2,'Tillförd energi'!$B$1:$AQ$1,0),FALSE)</f>
        <v>1.5149999999999999</v>
      </c>
      <c r="AG114">
        <f>IFERROR(VLOOKUP(B114,Miljö!$B$1:$AC$600,MATCH("Köpt mängd produktionsspecifik fjärrvärme:",Miljö!$B$1:$AC$1,0),FALSE)/1,0)</f>
        <v>0</v>
      </c>
      <c r="AI114">
        <f t="shared" si="6"/>
        <v>75.045000000000002</v>
      </c>
      <c r="AJ114">
        <f>IF(ISERROR(1/VLOOKUP($B114,Leveranser!$B$1:$S$500,MATCH("såld värme (gwh)",Leveranser!$B$1:$S$1,0),FALSE)),"",VLOOKUP($B114,Leveranser!$B$1:$S$500,MATCH("såld värme (gwh)",Leveranser!$B$1:$S$1,0),FALSE))</f>
        <v>50.5</v>
      </c>
      <c r="AM114" t="str">
        <f>IF(B114&lt;&gt;"",IF(VLOOKUP($B114,Totalt!$B$1:$AQ$554,MATCH("Kvalitetsgranskad:",Totalt!$B$1:$AQ$1,0),FALSE)="ja",VLOOKUP($B114,Miljö!$B$1:$AG$479,MATCH(AM$2,Miljö!$B$1:$AK$1,0),FALSE),""),"")</f>
        <v>Nej</v>
      </c>
      <c r="AN114" t="str">
        <f>IF(AM114="ja",VLOOKUP($B114,Miljö!$B$1:$J$479,MATCH("Typ av ursprungsspecificerad el   (Om inget värde anges används Nordisk residualmix, se inforuta) ()",Miljö!$B$1:$J$1,0),FALSE),IF(AM114="nej","Nordisk residualel",""))</f>
        <v>Nordisk residualel</v>
      </c>
      <c r="AO114">
        <f>IF(AM114="","",VLOOKUP($B114,Miljö!$B$1:$J$479,MATCH("Fossilandel för ursprungspecificerad el ()",Miljö!$B$1:$J$1,0),FALSE))</f>
        <v>0.47</v>
      </c>
      <c r="AP114">
        <f>IF(AM114="","",IFERROR(VLOOKUP($B114,Miljö!$B$1:$J$479,MATCH("Kärnkraftsandel för ursprungsspecificerad el ()",Miljö!$B$1:$J$1,0),FALSE)/1,0))</f>
        <v>0.48170000000000002</v>
      </c>
      <c r="AQ114">
        <f t="shared" si="7"/>
        <v>4.830000000000001E-2</v>
      </c>
      <c r="AS114" t="str">
        <f t="shared" si="8"/>
        <v>Nej</v>
      </c>
      <c r="AT114" t="str">
        <f>IF(AS114="ja",VLOOKUP($B114,Miljö!$B$1:$P$500,MATCH("Fossil andel i procent (%)",Miljö!$B$1:$P$1,0),FALSE)/100,"")</f>
        <v/>
      </c>
      <c r="AV114" t="str">
        <f t="shared" si="9"/>
        <v>Nej</v>
      </c>
      <c r="AW114" t="str">
        <f>IF(AV114="ja",VLOOKUP($B114,'Egen hetvattenprod'!$B$1:$AO$500,MATCH("Värmekälla till värmepumpar ()",'Egen hetvattenprod'!$B$1:$AO$1,0),FALSE),"")</f>
        <v/>
      </c>
      <c r="AY114" t="str">
        <f t="shared" si="10"/>
        <v>Ja</v>
      </c>
      <c r="AZ114" s="115">
        <f>IF($AY114="ja",(VLOOKUP($B114,'Egen hetvattenprod'!$B$1:$BX$550,MATCH(AZ$2,'Egen hetvattenprod'!$B$1:$BX$1,0),FALSE)+VLOOKUP($B114,Kraftvärmeprod!$B$1:$BX$550,MATCH(AZ$2,Kraftvärmeprod!$B$1:$BX$1,0),FALSE))/$AC114,"")</f>
        <v>1</v>
      </c>
      <c r="BA114" s="115">
        <f>IF($AY114="ja",(VLOOKUP($B114,'Egen hetvattenprod'!$B$1:$BX$550,MATCH(BA$2,'Egen hetvattenprod'!$B$1:$BX$1,0),FALSE)+VLOOKUP($B114,Kraftvärmeprod!$B$1:$BX$550,MATCH(BA$2,Kraftvärmeprod!$B$1:$BX$1,0),FALSE))/$AC114,"")</f>
        <v>0</v>
      </c>
      <c r="BB114" s="115">
        <f>IF($AY114="ja",(VLOOKUP($B114,'Egen hetvattenprod'!$B$1:$BX$550,MATCH(BB$2,'Egen hetvattenprod'!$B$1:$BX$1,0),FALSE)+VLOOKUP($B114,Kraftvärmeprod!$B$1:$BX$550,MATCH(BB$2,Kraftvärmeprod!$B$1:$BX$1,0),FALSE))/$AC114,"")</f>
        <v>0</v>
      </c>
      <c r="BC114" s="115">
        <f>IF($AY114="ja",(VLOOKUP($B114,'Egen hetvattenprod'!$B$1:$BX$550,MATCH(BC$2,'Egen hetvattenprod'!$B$1:$BX$1,0),FALSE)+VLOOKUP($B114,Kraftvärmeprod!$B$1:$BX$550,MATCH(BC$2,Kraftvärmeprod!$B$1:$BX$1,0),FALSE))/$AC114,"")</f>
        <v>0</v>
      </c>
      <c r="BD114" s="115">
        <f>IF($AY114="ja",(VLOOKUP($B114,'Egen hetvattenprod'!$B$1:$BX$550,MATCH(BD$2,'Egen hetvattenprod'!$B$1:$BX$1,0),FALSE)+VLOOKUP($B114,Kraftvärmeprod!$B$1:$BX$550,MATCH(BD$2,Kraftvärmeprod!$B$1:$BX$1,0),FALSE))/$AC114,"")</f>
        <v>0</v>
      </c>
      <c r="BF114" t="str">
        <f t="shared" si="11"/>
        <v>Nej</v>
      </c>
      <c r="BG114" t="str">
        <f>IF($BF114="ja",VLOOKUP($B114,'Egen hetvattenprod'!$B$1:$BX$550,MATCH("Andelen klimatgaser med fossilt ursprung för avfall ()",'Egen hetvattenprod'!$B$1:$BX$1,0),FALSE),"")</f>
        <v/>
      </c>
      <c r="BH114" t="str">
        <f>IF($BF114="ja",VLOOKUP($B114,Kraftvärmeprod!$B$1:$BX$550,MATCH("Andelen klimatgaser med fossilt ursprung för avfall ()",Kraftvärmeprod!$B$1:$BX$1,0),FALSE),"")</f>
        <v/>
      </c>
      <c r="BI114" t="str">
        <f>IF($BF114="ja",VLOOKUP($B114,'Egen hetvattenprod'!$B$1:$BX$550,MATCH("Avfall (GWh)",'Egen hetvattenprod'!$B$1:$BX$1,0),FALSE),"")</f>
        <v/>
      </c>
      <c r="BJ114" t="str">
        <f>IF($BF114="ja",VLOOKUP($B114,'Slutlig allokering kvv'!$B$1:$BX$550,MATCH("Avfall (GWh)",'Slutlig allokering kvv'!$B$1:$BX$1,0),FALSE),"")</f>
        <v/>
      </c>
      <c r="BK114" t="str">
        <f>IF($BF114="ja",VLOOKUP($B114,'Köpt hetvatten'!$B$1:$BX$550,MATCH("Avfall i köpt hetvatten",'Köpt hetvatten'!$B$1:$BX$1,0),FALSE),"")</f>
        <v/>
      </c>
      <c r="BL114" t="str">
        <f>IF($BF114="ja",VLOOKUP($B114,'Egen hetvattenprod'!$B$1:$BX$550,MATCH("Värde enligt ovan. (%)",'Egen hetvattenprod'!$B$1:$BX$1,0),FALSE),"")</f>
        <v/>
      </c>
      <c r="BM114" t="str">
        <f>IF($BF114="ja",VLOOKUP($B114,Kraftvärmeprod!$B$1:$BX$550,MATCH("Värde enligt ovan. (%)",Kraftvärmeprod!$B$1:$BX$1,0),FALSE),"")</f>
        <v/>
      </c>
      <c r="BQ114" t="str">
        <f>IF($BF114="ja",VLOOKUP($B114,'Egen hetvattenprod'!$B$1:$BX$550,MATCH("Tillförd olja (fossil) vid avfallsförbränning (GWh)",'Egen hetvattenprod'!$B$1:$BX$1,0),FALSE),"")</f>
        <v/>
      </c>
      <c r="BR114" t="str">
        <f>IF($BF114="ja",VLOOKUP($B114,Kraftvärmeprod!$B$1:$BX$550,MATCH("Tillförd olja (fossil) vid avfallsförbränning (GWh)",Kraftvärmeprod!$B$1:$BX$1,0),FALSE),"")</f>
        <v/>
      </c>
    </row>
    <row r="115" spans="1:70">
      <c r="A115" t="s">
        <v>198</v>
      </c>
      <c r="B115" t="s">
        <v>199</v>
      </c>
      <c r="C115">
        <f>VLOOKUP($B115,'Tillförd energi'!$B$1:$AI$720,MATCH(C$2,'Tillförd energi'!$B$1:$AQ$1,0),FALSE)</f>
        <v>0</v>
      </c>
      <c r="D115">
        <f>VLOOKUP($B115,'Tillförd energi'!$B$1:$AI$720,MATCH(D$2,'Tillförd energi'!$B$1:$AQ$1,0),FALSE)</f>
        <v>0.17</v>
      </c>
      <c r="E115">
        <f>VLOOKUP($B115,'Tillförd energi'!$B$1:$AI$720,MATCH(E$2,'Tillförd energi'!$B$1:$AQ$1,0),FALSE)</f>
        <v>0</v>
      </c>
      <c r="F115">
        <f>VLOOKUP($B115,'Tillförd energi'!$B$1:$AI$720,MATCH(F$2,'Tillförd energi'!$B$1:$AQ$1,0),FALSE)</f>
        <v>0</v>
      </c>
      <c r="G115">
        <f>VLOOKUP($B115,'Tillförd energi'!$B$1:$AI$720,MATCH(G$2,'Tillförd energi'!$B$1:$AQ$1,0),FALSE)</f>
        <v>0</v>
      </c>
      <c r="H115">
        <f>VLOOKUP($B115,'Tillförd energi'!$B$1:$AI$720,MATCH(H$2,'Tillförd energi'!$B$1:$AQ$1,0),FALSE)</f>
        <v>0</v>
      </c>
      <c r="I115">
        <f>VLOOKUP($B115,'Tillförd energi'!$B$1:$AI$720,MATCH(I$2,'Tillförd energi'!$B$1:$AQ$1,0),FALSE)</f>
        <v>0</v>
      </c>
      <c r="J115">
        <f>VLOOKUP($B115,'Tillförd energi'!$B$1:$AI$720,MATCH(J$2,'Tillförd energi'!$B$1:$AQ$1,0),FALSE)</f>
        <v>0</v>
      </c>
      <c r="K115">
        <f>VLOOKUP($B115,'Tillförd energi'!$B$1:$AI$720,MATCH(K$2,'Tillförd energi'!$B$1:$AQ$1,0),FALSE)</f>
        <v>0</v>
      </c>
      <c r="L115">
        <f>VLOOKUP($B115,'Tillförd energi'!$B$1:$AI$720,MATCH(L$2,'Tillförd energi'!$B$1:$AQ$1,0),FALSE)</f>
        <v>0</v>
      </c>
      <c r="M115">
        <f>VLOOKUP($B115,'Tillförd energi'!$B$1:$AI$720,MATCH(M$2,'Tillförd energi'!$B$1:$AQ$1,0),FALSE)</f>
        <v>0</v>
      </c>
      <c r="N115">
        <f>VLOOKUP($B115,'Tillförd energi'!$B$1:$AI$720,MATCH(N$2,'Tillförd energi'!$B$1:$AQ$1,0),FALSE)</f>
        <v>0</v>
      </c>
      <c r="O115">
        <f>VLOOKUP($B115,'Tillförd energi'!$B$1:$AI$720,MATCH(O$2,'Tillförd energi'!$B$1:$AQ$1,0),FALSE)</f>
        <v>0</v>
      </c>
      <c r="P115">
        <f>VLOOKUP($B115,'Tillförd energi'!$B$1:$AI$720,MATCH(P$2,'Tillförd energi'!$B$1:$AQ$1,0),FALSE)</f>
        <v>15.39</v>
      </c>
      <c r="Q115">
        <f>VLOOKUP($B115,'Tillförd energi'!$B$1:$AI$720,MATCH(Q$2,'Tillförd energi'!$B$1:$AQ$1,0),FALSE)</f>
        <v>0</v>
      </c>
      <c r="R115">
        <f>VLOOKUP($B115,'Tillförd energi'!$B$1:$AI$720,MATCH(R$2,'Tillförd energi'!$B$1:$AQ$1,0),FALSE)</f>
        <v>0</v>
      </c>
      <c r="S115">
        <f>VLOOKUP($B115,'Tillförd energi'!$B$1:$AI$720,MATCH(S$2,'Tillförd energi'!$B$1:$AQ$1,0),FALSE)</f>
        <v>0</v>
      </c>
      <c r="T115">
        <f>VLOOKUP($B115,'Tillförd energi'!$B$1:$AI$720,MATCH(T$2,'Tillförd energi'!$B$1:$AQ$1,0),FALSE)</f>
        <v>0</v>
      </c>
      <c r="U115">
        <f>VLOOKUP($B115,'Tillförd energi'!$B$1:$AI$720,MATCH(U$2,'Tillförd energi'!$B$1:$AQ$1,0),FALSE)</f>
        <v>0</v>
      </c>
      <c r="V115">
        <f>VLOOKUP($B115,'Tillförd energi'!$B$1:$AI$720,MATCH(V$2,'Tillförd energi'!$B$1:$AQ$1,0),FALSE)</f>
        <v>0</v>
      </c>
      <c r="W115">
        <f>VLOOKUP($B115,'Tillförd energi'!$B$1:$AI$720,MATCH(W$2,'Tillförd energi'!$B$1:$AQ$1,0),FALSE)</f>
        <v>0</v>
      </c>
      <c r="X115">
        <f>VLOOKUP($B115,'Tillförd energi'!$B$1:$AI$720,MATCH(X$2,'Tillförd energi'!$B$1:$AQ$1,0),FALSE)</f>
        <v>0</v>
      </c>
      <c r="Y115">
        <f>VLOOKUP($B115,'Tillförd energi'!$B$1:$AI$720,MATCH(Y$2,'Tillförd energi'!$B$1:$AQ$1,0),FALSE)</f>
        <v>0</v>
      </c>
      <c r="Z115">
        <f>VLOOKUP($B115,'Tillförd energi'!$B$1:$AI$720,MATCH(Z$2,'Tillförd energi'!$B$1:$AQ$1,0),FALSE)</f>
        <v>0</v>
      </c>
      <c r="AA115">
        <f>VLOOKUP($B115,'Tillförd energi'!$B$1:$AI$720,MATCH(AA$2,'Tillförd energi'!$B$1:$AQ$1,0),FALSE)</f>
        <v>0</v>
      </c>
      <c r="AB115">
        <f>VLOOKUP($B115,'Tillförd energi'!$B$1:$AI$720,MATCH(AB$2,'Tillförd energi'!$B$1:$AQ$1,0),FALSE)</f>
        <v>0</v>
      </c>
      <c r="AC115">
        <f>VLOOKUP($B115,'Tillförd energi'!$B$1:$AI$720,MATCH(AC$2,'Tillförd energi'!$B$1:$AQ$1,0),FALSE)</f>
        <v>2.0299999999999998</v>
      </c>
      <c r="AD115">
        <f>VLOOKUP($B115,'Tillförd energi'!$B$1:$AI$720,MATCH(AD$2,'Tillförd energi'!$B$1:$AQ$1,0),FALSE)</f>
        <v>0</v>
      </c>
      <c r="AE115">
        <f>VLOOKUP($B115,'Tillförd energi'!$B$1:$AI$720,MATCH(AE$2,'Tillförd energi'!$B$1:$AQ$1,0),FALSE)</f>
        <v>0</v>
      </c>
      <c r="AF115">
        <f>VLOOKUP($B115,'Tillförd energi'!$B$1:$AI$720,MATCH(AF$2,'Tillförd energi'!$B$1:$AQ$1,0),FALSE)</f>
        <v>0.43</v>
      </c>
      <c r="AG115">
        <f>IFERROR(VLOOKUP(B115,Miljö!$B$1:$AC$600,MATCH("Köpt mängd produktionsspecifik fjärrvärme:",Miljö!$B$1:$AC$1,0),FALSE)/1,0)</f>
        <v>0</v>
      </c>
      <c r="AI115">
        <f t="shared" si="6"/>
        <v>18.02</v>
      </c>
      <c r="AJ115">
        <f>IF(ISERROR(1/VLOOKUP($B115,Leveranser!$B$1:$S$500,MATCH("såld värme (gwh)",Leveranser!$B$1:$S$1,0),FALSE)),"",VLOOKUP($B115,Leveranser!$B$1:$S$500,MATCH("såld värme (gwh)",Leveranser!$B$1:$S$1,0),FALSE))</f>
        <v>11.36</v>
      </c>
      <c r="AM115" t="str">
        <f>IF(B115&lt;&gt;"",IF(VLOOKUP($B115,Totalt!$B$1:$AQ$554,MATCH("Kvalitetsgranskad:",Totalt!$B$1:$AQ$1,0),FALSE)="ja",VLOOKUP($B115,Miljö!$B$1:$AG$479,MATCH(AM$2,Miljö!$B$1:$AK$1,0),FALSE),""),"")</f>
        <v>Ja</v>
      </c>
      <c r="AN115" t="str">
        <f>IF(AM115="ja",VLOOKUP($B115,Miljö!$B$1:$J$479,MATCH("Typ av ursprungsspecificerad el   (Om inget värde anges används Nordisk residualmix, se inforuta) ()",Miljö!$B$1:$J$1,0),FALSE),IF(AM115="nej","Nordisk residualel",""))</f>
        <v>'Vattenkraft och biokraft'</v>
      </c>
      <c r="AO115">
        <f>IF(AM115="","",VLOOKUP($B115,Miljö!$B$1:$J$479,MATCH("Fossilandel för ursprungspecificerad el ()",Miljö!$B$1:$J$1,0),FALSE))</f>
        <v>0</v>
      </c>
      <c r="AP115">
        <f>IF(AM115="","",IFERROR(VLOOKUP($B115,Miljö!$B$1:$J$479,MATCH("Kärnkraftsandel för ursprungsspecificerad el ()",Miljö!$B$1:$J$1,0),FALSE)/1,0))</f>
        <v>0</v>
      </c>
      <c r="AQ115">
        <f t="shared" si="7"/>
        <v>1</v>
      </c>
      <c r="AS115" t="str">
        <f t="shared" si="8"/>
        <v>Nej</v>
      </c>
      <c r="AT115" t="str">
        <f>IF(AS115="ja",VLOOKUP($B115,Miljö!$B$1:$P$500,MATCH("Fossil andel i procent (%)",Miljö!$B$1:$P$1,0),FALSE)/100,"")</f>
        <v/>
      </c>
      <c r="AV115" t="str">
        <f t="shared" si="9"/>
        <v>Nej</v>
      </c>
      <c r="AW115" t="str">
        <f>IF(AV115="ja",VLOOKUP($B115,'Egen hetvattenprod'!$B$1:$AO$500,MATCH("Värmekälla till värmepumpar ()",'Egen hetvattenprod'!$B$1:$AO$1,0),FALSE),"")</f>
        <v/>
      </c>
      <c r="AY115" t="str">
        <f t="shared" si="10"/>
        <v>Ja</v>
      </c>
      <c r="AZ115" s="115">
        <f>IF($AY115="ja",(VLOOKUP($B115,'Egen hetvattenprod'!$B$1:$BX$550,MATCH(AZ$2,'Egen hetvattenprod'!$B$1:$BX$1,0),FALSE)+VLOOKUP($B115,Kraftvärmeprod!$B$1:$BX$550,MATCH(AZ$2,Kraftvärmeprod!$B$1:$BX$1,0),FALSE))/$AC115,"")</f>
        <v>1</v>
      </c>
      <c r="BA115" s="115">
        <f>IF($AY115="ja",(VLOOKUP($B115,'Egen hetvattenprod'!$B$1:$BX$550,MATCH(BA$2,'Egen hetvattenprod'!$B$1:$BX$1,0),FALSE)+VLOOKUP($B115,Kraftvärmeprod!$B$1:$BX$550,MATCH(BA$2,Kraftvärmeprod!$B$1:$BX$1,0),FALSE))/$AC115,"")</f>
        <v>0</v>
      </c>
      <c r="BB115" s="115">
        <f>IF($AY115="ja",(VLOOKUP($B115,'Egen hetvattenprod'!$B$1:$BX$550,MATCH(BB$2,'Egen hetvattenprod'!$B$1:$BX$1,0),FALSE)+VLOOKUP($B115,Kraftvärmeprod!$B$1:$BX$550,MATCH(BB$2,Kraftvärmeprod!$B$1:$BX$1,0),FALSE))/$AC115,"")</f>
        <v>0</v>
      </c>
      <c r="BC115" s="115">
        <f>IF($AY115="ja",(VLOOKUP($B115,'Egen hetvattenprod'!$B$1:$BX$550,MATCH(BC$2,'Egen hetvattenprod'!$B$1:$BX$1,0),FALSE)+VLOOKUP($B115,Kraftvärmeprod!$B$1:$BX$550,MATCH(BC$2,Kraftvärmeprod!$B$1:$BX$1,0),FALSE))/$AC115,"")</f>
        <v>0</v>
      </c>
      <c r="BD115" s="115">
        <f>IF($AY115="ja",(VLOOKUP($B115,'Egen hetvattenprod'!$B$1:$BX$550,MATCH(BD$2,'Egen hetvattenprod'!$B$1:$BX$1,0),FALSE)+VLOOKUP($B115,Kraftvärmeprod!$B$1:$BX$550,MATCH(BD$2,Kraftvärmeprod!$B$1:$BX$1,0),FALSE))/$AC115,"")</f>
        <v>0</v>
      </c>
      <c r="BF115" t="str">
        <f t="shared" si="11"/>
        <v>Nej</v>
      </c>
      <c r="BG115" t="str">
        <f>IF($BF115="ja",VLOOKUP($B115,'Egen hetvattenprod'!$B$1:$BX$550,MATCH("Andelen klimatgaser med fossilt ursprung för avfall ()",'Egen hetvattenprod'!$B$1:$BX$1,0),FALSE),"")</f>
        <v/>
      </c>
      <c r="BH115" t="str">
        <f>IF($BF115="ja",VLOOKUP($B115,Kraftvärmeprod!$B$1:$BX$550,MATCH("Andelen klimatgaser med fossilt ursprung för avfall ()",Kraftvärmeprod!$B$1:$BX$1,0),FALSE),"")</f>
        <v/>
      </c>
      <c r="BI115" t="str">
        <f>IF($BF115="ja",VLOOKUP($B115,'Egen hetvattenprod'!$B$1:$BX$550,MATCH("Avfall (GWh)",'Egen hetvattenprod'!$B$1:$BX$1,0),FALSE),"")</f>
        <v/>
      </c>
      <c r="BJ115" t="str">
        <f>IF($BF115="ja",VLOOKUP($B115,'Slutlig allokering kvv'!$B$1:$BX$550,MATCH("Avfall (GWh)",'Slutlig allokering kvv'!$B$1:$BX$1,0),FALSE),"")</f>
        <v/>
      </c>
      <c r="BK115" t="str">
        <f>IF($BF115="ja",VLOOKUP($B115,'Köpt hetvatten'!$B$1:$BX$550,MATCH("Avfall i köpt hetvatten",'Köpt hetvatten'!$B$1:$BX$1,0),FALSE),"")</f>
        <v/>
      </c>
      <c r="BL115" t="str">
        <f>IF($BF115="ja",VLOOKUP($B115,'Egen hetvattenprod'!$B$1:$BX$550,MATCH("Värde enligt ovan. (%)",'Egen hetvattenprod'!$B$1:$BX$1,0),FALSE),"")</f>
        <v/>
      </c>
      <c r="BM115" t="str">
        <f>IF($BF115="ja",VLOOKUP($B115,Kraftvärmeprod!$B$1:$BX$550,MATCH("Värde enligt ovan. (%)",Kraftvärmeprod!$B$1:$BX$1,0),FALSE),"")</f>
        <v/>
      </c>
      <c r="BQ115" t="str">
        <f>IF($BF115="ja",VLOOKUP($B115,'Egen hetvattenprod'!$B$1:$BX$550,MATCH("Tillförd olja (fossil) vid avfallsförbränning (GWh)",'Egen hetvattenprod'!$B$1:$BX$1,0),FALSE),"")</f>
        <v/>
      </c>
      <c r="BR115" t="str">
        <f>IF($BF115="ja",VLOOKUP($B115,Kraftvärmeprod!$B$1:$BX$550,MATCH("Tillförd olja (fossil) vid avfallsförbränning (GWh)",Kraftvärmeprod!$B$1:$BX$1,0),FALSE),"")</f>
        <v/>
      </c>
    </row>
    <row r="116" spans="1:70">
      <c r="A116" t="s">
        <v>198</v>
      </c>
      <c r="B116" t="s">
        <v>200</v>
      </c>
      <c r="C116">
        <f>VLOOKUP($B116,'Tillförd energi'!$B$1:$AI$720,MATCH(C$2,'Tillförd energi'!$B$1:$AQ$1,0),FALSE)</f>
        <v>0</v>
      </c>
      <c r="D116">
        <f>VLOOKUP($B116,'Tillförd energi'!$B$1:$AI$720,MATCH(D$2,'Tillförd energi'!$B$1:$AQ$1,0),FALSE)</f>
        <v>3.4618199999999999</v>
      </c>
      <c r="E116">
        <f>VLOOKUP($B116,'Tillförd energi'!$B$1:$AI$720,MATCH(E$2,'Tillförd energi'!$B$1:$AQ$1,0),FALSE)</f>
        <v>0</v>
      </c>
      <c r="F116">
        <f>VLOOKUP($B116,'Tillförd energi'!$B$1:$AI$720,MATCH(F$2,'Tillförd energi'!$B$1:$AQ$1,0),FALSE)</f>
        <v>10.75</v>
      </c>
      <c r="G116">
        <f>VLOOKUP($B116,'Tillförd energi'!$B$1:$AI$720,MATCH(G$2,'Tillförd energi'!$B$1:$AQ$1,0),FALSE)</f>
        <v>0</v>
      </c>
      <c r="H116">
        <f>VLOOKUP($B116,'Tillförd energi'!$B$1:$AI$720,MATCH(H$2,'Tillförd energi'!$B$1:$AQ$1,0),FALSE)</f>
        <v>0</v>
      </c>
      <c r="I116">
        <f>VLOOKUP($B116,'Tillförd energi'!$B$1:$AI$720,MATCH(I$2,'Tillförd energi'!$B$1:$AQ$1,0),FALSE)</f>
        <v>267.11399999999998</v>
      </c>
      <c r="J116">
        <f>VLOOKUP($B116,'Tillförd energi'!$B$1:$AI$720,MATCH(J$2,'Tillförd energi'!$B$1:$AQ$1,0),FALSE)</f>
        <v>0</v>
      </c>
      <c r="K116">
        <f>VLOOKUP($B116,'Tillförd energi'!$B$1:$AI$720,MATCH(K$2,'Tillförd energi'!$B$1:$AQ$1,0),FALSE)</f>
        <v>0</v>
      </c>
      <c r="L116">
        <f>VLOOKUP($B116,'Tillförd energi'!$B$1:$AI$720,MATCH(L$2,'Tillförd energi'!$B$1:$AQ$1,0),FALSE)</f>
        <v>4.62744</v>
      </c>
      <c r="M116">
        <f>VLOOKUP($B116,'Tillförd energi'!$B$1:$AI$720,MATCH(M$2,'Tillförd energi'!$B$1:$AQ$1,0),FALSE)</f>
        <v>20.818000000000001</v>
      </c>
      <c r="N116">
        <f>VLOOKUP($B116,'Tillförd energi'!$B$1:$AI$720,MATCH(N$2,'Tillförd energi'!$B$1:$AQ$1,0),FALSE)</f>
        <v>132.94300000000001</v>
      </c>
      <c r="O116">
        <f>VLOOKUP($B116,'Tillförd energi'!$B$1:$AI$720,MATCH(O$2,'Tillförd energi'!$B$1:$AQ$1,0),FALSE)</f>
        <v>3.2589899999999998</v>
      </c>
      <c r="P116">
        <f>VLOOKUP($B116,'Tillförd energi'!$B$1:$AI$720,MATCH(P$2,'Tillförd energi'!$B$1:$AQ$1,0),FALSE)</f>
        <v>4.7208699999999997</v>
      </c>
      <c r="Q116">
        <f>VLOOKUP($B116,'Tillförd energi'!$B$1:$AI$720,MATCH(Q$2,'Tillförd energi'!$B$1:$AQ$1,0),FALSE)</f>
        <v>40.053199999999997</v>
      </c>
      <c r="R116">
        <f>VLOOKUP($B116,'Tillförd energi'!$B$1:$AI$720,MATCH(R$2,'Tillförd energi'!$B$1:$AQ$1,0),FALSE)</f>
        <v>11.56</v>
      </c>
      <c r="S116">
        <f>VLOOKUP($B116,'Tillförd energi'!$B$1:$AI$720,MATCH(S$2,'Tillförd energi'!$B$1:$AQ$1,0),FALSE)</f>
        <v>0</v>
      </c>
      <c r="T116">
        <f>VLOOKUP($B116,'Tillförd energi'!$B$1:$AI$720,MATCH(T$2,'Tillförd energi'!$B$1:$AQ$1,0),FALSE)</f>
        <v>3.67</v>
      </c>
      <c r="U116">
        <f>VLOOKUP($B116,'Tillförd energi'!$B$1:$AI$720,MATCH(U$2,'Tillförd energi'!$B$1:$AQ$1,0),FALSE)</f>
        <v>0</v>
      </c>
      <c r="V116">
        <f>VLOOKUP($B116,'Tillförd energi'!$B$1:$AI$720,MATCH(V$2,'Tillförd energi'!$B$1:$AQ$1,0),FALSE)</f>
        <v>0</v>
      </c>
      <c r="W116">
        <f>VLOOKUP($B116,'Tillförd energi'!$B$1:$AI$720,MATCH(W$2,'Tillförd energi'!$B$1:$AQ$1,0),FALSE)</f>
        <v>1.48125</v>
      </c>
      <c r="X116">
        <f>VLOOKUP($B116,'Tillförd energi'!$B$1:$AI$720,MATCH(X$2,'Tillförd energi'!$B$1:$AQ$1,0),FALSE)</f>
        <v>0</v>
      </c>
      <c r="Y116">
        <f>VLOOKUP($B116,'Tillförd energi'!$B$1:$AI$720,MATCH(Y$2,'Tillförd energi'!$B$1:$AQ$1,0),FALSE)</f>
        <v>0</v>
      </c>
      <c r="Z116">
        <f>VLOOKUP($B116,'Tillförd energi'!$B$1:$AI$720,MATCH(Z$2,'Tillförd energi'!$B$1:$AQ$1,0),FALSE)</f>
        <v>0</v>
      </c>
      <c r="AA116">
        <f>VLOOKUP($B116,'Tillförd energi'!$B$1:$AI$720,MATCH(AA$2,'Tillförd energi'!$B$1:$AQ$1,0),FALSE)</f>
        <v>0.99</v>
      </c>
      <c r="AB116">
        <f>VLOOKUP($B116,'Tillförd energi'!$B$1:$AI$720,MATCH(AB$2,'Tillförd energi'!$B$1:$AQ$1,0),FALSE)</f>
        <v>2.1800000000000002</v>
      </c>
      <c r="AC116">
        <f>VLOOKUP($B116,'Tillförd energi'!$B$1:$AI$720,MATCH(AC$2,'Tillförd energi'!$B$1:$AQ$1,0),FALSE)</f>
        <v>130.83000000000001</v>
      </c>
      <c r="AD116">
        <f>VLOOKUP($B116,'Tillförd energi'!$B$1:$AI$720,MATCH(AD$2,'Tillförd energi'!$B$1:$AQ$1,0),FALSE)</f>
        <v>0</v>
      </c>
      <c r="AE116">
        <f>VLOOKUP($B116,'Tillförd energi'!$B$1:$AI$720,MATCH(AE$2,'Tillförd energi'!$B$1:$AQ$1,0),FALSE)</f>
        <v>0</v>
      </c>
      <c r="AF116">
        <f>VLOOKUP($B116,'Tillförd energi'!$B$1:$AI$720,MATCH(AF$2,'Tillförd energi'!$B$1:$AQ$1,0),FALSE)</f>
        <v>24.811199999999999</v>
      </c>
      <c r="AG116">
        <f>IFERROR(VLOOKUP(B116,Miljö!$B$1:$AC$600,MATCH("Köpt mängd produktionsspecifik fjärrvärme:",Miljö!$B$1:$AC$1,0),FALSE)/1,0)</f>
        <v>0</v>
      </c>
      <c r="AI116">
        <f t="shared" si="6"/>
        <v>663.26976999999999</v>
      </c>
      <c r="AJ116">
        <f>IF(ISERROR(1/VLOOKUP($B116,Leveranser!$B$1:$S$500,MATCH("såld värme (gwh)",Leveranser!$B$1:$S$1,0),FALSE)),"",VLOOKUP($B116,Leveranser!$B$1:$S$500,MATCH("såld värme (gwh)",Leveranser!$B$1:$S$1,0),FALSE))</f>
        <v>631.13499999999999</v>
      </c>
      <c r="AM116" t="str">
        <f>IF(B116&lt;&gt;"",IF(VLOOKUP($B116,Totalt!$B$1:$AQ$554,MATCH("Kvalitetsgranskad:",Totalt!$B$1:$AQ$1,0),FALSE)="ja",VLOOKUP($B116,Miljö!$B$1:$AG$479,MATCH(AM$2,Miljö!$B$1:$AK$1,0),FALSE),""),"")</f>
        <v>Ja</v>
      </c>
      <c r="AN116" t="str">
        <f>IF(AM116="ja",VLOOKUP($B116,Miljö!$B$1:$J$479,MATCH("Typ av ursprungsspecificerad el   (Om inget värde anges används Nordisk residualmix, se inforuta) ()",Miljö!$B$1:$J$1,0),FALSE),IF(AM116="nej","Nordisk residualel",""))</f>
        <v>'Vattenkraft och biokraft'</v>
      </c>
      <c r="AO116">
        <f>IF(AM116="","",VLOOKUP($B116,Miljö!$B$1:$J$479,MATCH("Fossilandel för ursprungspecificerad el ()",Miljö!$B$1:$J$1,0),FALSE))</f>
        <v>0</v>
      </c>
      <c r="AP116">
        <f>IF(AM116="","",IFERROR(VLOOKUP($B116,Miljö!$B$1:$J$479,MATCH("Kärnkraftsandel för ursprungsspecificerad el ()",Miljö!$B$1:$J$1,0),FALSE)/1,0))</f>
        <v>0</v>
      </c>
      <c r="AQ116">
        <f t="shared" si="7"/>
        <v>1</v>
      </c>
      <c r="AS116" t="str">
        <f t="shared" si="8"/>
        <v>Nej</v>
      </c>
      <c r="AT116" t="str">
        <f>IF(AS116="ja",VLOOKUP($B116,Miljö!$B$1:$P$500,MATCH("Fossil andel i procent (%)",Miljö!$B$1:$P$1,0),FALSE)/100,"")</f>
        <v/>
      </c>
      <c r="AV116" t="str">
        <f t="shared" si="9"/>
        <v>Ja</v>
      </c>
      <c r="AW116" t="str">
        <f>IF(AV116="ja",VLOOKUP($B116,'Egen hetvattenprod'!$B$1:$AO$500,MATCH("Värmekälla till värmepumpar ()",'Egen hetvattenprod'!$B$1:$AO$1,0),FALSE),"")</f>
        <v>Lågtempererad spillvärme</v>
      </c>
      <c r="AY116" t="str">
        <f t="shared" si="10"/>
        <v>Ja</v>
      </c>
      <c r="AZ116" s="115">
        <f>IF($AY116="ja",(VLOOKUP($B116,'Egen hetvattenprod'!$B$1:$BX$550,MATCH(AZ$2,'Egen hetvattenprod'!$B$1:$BX$1,0),FALSE)+VLOOKUP($B116,Kraftvärmeprod!$B$1:$BX$550,MATCH(AZ$2,Kraftvärmeprod!$B$1:$BX$1,0),FALSE))/$AC116,"")</f>
        <v>0.62314408010395161</v>
      </c>
      <c r="BA116" s="115">
        <f>IF($AY116="ja",(VLOOKUP($B116,'Egen hetvattenprod'!$B$1:$BX$550,MATCH(BA$2,'Egen hetvattenprod'!$B$1:$BX$1,0),FALSE)+VLOOKUP($B116,Kraftvärmeprod!$B$1:$BX$550,MATCH(BA$2,Kraftvärmeprod!$B$1:$BX$1,0),FALSE))/$AC116,"")</f>
        <v>0.37685591989604827</v>
      </c>
      <c r="BB116" s="115">
        <f>IF($AY116="ja",(VLOOKUP($B116,'Egen hetvattenprod'!$B$1:$BX$550,MATCH(BB$2,'Egen hetvattenprod'!$B$1:$BX$1,0),FALSE)+VLOOKUP($B116,Kraftvärmeprod!$B$1:$BX$550,MATCH(BB$2,Kraftvärmeprod!$B$1:$BX$1,0),FALSE))/$AC116,"")</f>
        <v>0</v>
      </c>
      <c r="BC116" s="115">
        <f>IF($AY116="ja",(VLOOKUP($B116,'Egen hetvattenprod'!$B$1:$BX$550,MATCH(BC$2,'Egen hetvattenprod'!$B$1:$BX$1,0),FALSE)+VLOOKUP($B116,Kraftvärmeprod!$B$1:$BX$550,MATCH(BC$2,Kraftvärmeprod!$B$1:$BX$1,0),FALSE))/$AC116,"")</f>
        <v>0</v>
      </c>
      <c r="BD116" s="115">
        <f>IF($AY116="ja",(VLOOKUP($B116,'Egen hetvattenprod'!$B$1:$BX$550,MATCH(BD$2,'Egen hetvattenprod'!$B$1:$BX$1,0),FALSE)+VLOOKUP($B116,Kraftvärmeprod!$B$1:$BX$550,MATCH(BD$2,Kraftvärmeprod!$B$1:$BX$1,0),FALSE))/$AC116,"")</f>
        <v>0</v>
      </c>
      <c r="BF116" t="str">
        <f t="shared" si="11"/>
        <v>Ja</v>
      </c>
      <c r="BG116" t="str">
        <f>IF($BF116="ja",VLOOKUP($B116,'Egen hetvattenprod'!$B$1:$BX$550,MATCH("Andelen klimatgaser med fossilt ursprung för avfall ()",'Egen hetvattenprod'!$B$1:$BX$1,0),FALSE),"")</f>
        <v>ET</v>
      </c>
      <c r="BH116" t="str">
        <f>IF($BF116="ja",VLOOKUP($B116,Kraftvärmeprod!$B$1:$BX$550,MATCH("Andelen klimatgaser med fossilt ursprung för avfall ()",Kraftvärmeprod!$B$1:$BX$1,0),FALSE),"")</f>
        <v>Schablon</v>
      </c>
      <c r="BI116" t="str">
        <f>IF($BF116="ja",VLOOKUP($B116,'Egen hetvattenprod'!$B$1:$BX$550,MATCH("Avfall (GWh)",'Egen hetvattenprod'!$B$1:$BX$1,0),FALSE),"")</f>
        <v>ET</v>
      </c>
      <c r="BJ116">
        <f>IF($BF116="ja",VLOOKUP($B116,'Slutlig allokering kvv'!$B$1:$BX$550,MATCH("Avfall (GWh)",'Slutlig allokering kvv'!$B$1:$BX$1,0),FALSE),"")</f>
        <v>267.11399999999998</v>
      </c>
      <c r="BK116">
        <f>IF($BF116="ja",VLOOKUP($B116,'Köpt hetvatten'!$B$1:$BX$550,MATCH("Avfall i köpt hetvatten",'Köpt hetvatten'!$B$1:$BX$1,0),FALSE),"")</f>
        <v>0</v>
      </c>
      <c r="BL116" t="str">
        <f>IF($BF116="ja",VLOOKUP($B116,'Egen hetvattenprod'!$B$1:$BX$550,MATCH("Värde enligt ovan. (%)",'Egen hetvattenprod'!$B$1:$BX$1,0),FALSE),"")</f>
        <v>ET</v>
      </c>
      <c r="BM116">
        <f>IF($BF116="ja",VLOOKUP($B116,Kraftvärmeprod!$B$1:$BX$550,MATCH("Värde enligt ovan. (%)",Kraftvärmeprod!$B$1:$BX$1,0),FALSE),"")</f>
        <v>39</v>
      </c>
      <c r="BQ116" t="str">
        <f>IF($BF116="ja",VLOOKUP($B116,'Egen hetvattenprod'!$B$1:$BX$550,MATCH("Tillförd olja (fossil) vid avfallsförbränning (GWh)",'Egen hetvattenprod'!$B$1:$BX$1,0),FALSE),"")</f>
        <v>ET</v>
      </c>
      <c r="BR116">
        <f>IF($BF116="ja",VLOOKUP($B116,Kraftvärmeprod!$B$1:$BX$550,MATCH("Tillförd olja (fossil) vid avfallsförbränning (GWh)",Kraftvärmeprod!$B$1:$BX$1,0),FALSE),"")</f>
        <v>0.89</v>
      </c>
    </row>
    <row r="117" spans="1:70">
      <c r="A117" t="s">
        <v>198</v>
      </c>
      <c r="B117" t="s">
        <v>201</v>
      </c>
      <c r="C117">
        <f>VLOOKUP($B117,'Tillförd energi'!$B$1:$AI$720,MATCH(C$2,'Tillförd energi'!$B$1:$AQ$1,0),FALSE)</f>
        <v>0</v>
      </c>
      <c r="D117">
        <f>VLOOKUP($B117,'Tillförd energi'!$B$1:$AI$720,MATCH(D$2,'Tillförd energi'!$B$1:$AQ$1,0),FALSE)</f>
        <v>0.4</v>
      </c>
      <c r="E117">
        <f>VLOOKUP($B117,'Tillförd energi'!$B$1:$AI$720,MATCH(E$2,'Tillförd energi'!$B$1:$AQ$1,0),FALSE)</f>
        <v>0</v>
      </c>
      <c r="F117">
        <f>VLOOKUP($B117,'Tillförd energi'!$B$1:$AI$720,MATCH(F$2,'Tillförd energi'!$B$1:$AQ$1,0),FALSE)</f>
        <v>0</v>
      </c>
      <c r="G117">
        <f>VLOOKUP($B117,'Tillförd energi'!$B$1:$AI$720,MATCH(G$2,'Tillförd energi'!$B$1:$AQ$1,0),FALSE)</f>
        <v>0</v>
      </c>
      <c r="H117">
        <f>VLOOKUP($B117,'Tillförd energi'!$B$1:$AI$720,MATCH(H$2,'Tillförd energi'!$B$1:$AQ$1,0),FALSE)</f>
        <v>0</v>
      </c>
      <c r="I117">
        <f>VLOOKUP($B117,'Tillförd energi'!$B$1:$AI$720,MATCH(I$2,'Tillförd energi'!$B$1:$AQ$1,0),FALSE)</f>
        <v>0</v>
      </c>
      <c r="J117">
        <f>VLOOKUP($B117,'Tillförd energi'!$B$1:$AI$720,MATCH(J$2,'Tillförd energi'!$B$1:$AQ$1,0),FALSE)</f>
        <v>0</v>
      </c>
      <c r="K117">
        <f>VLOOKUP($B117,'Tillförd energi'!$B$1:$AI$720,MATCH(K$2,'Tillförd energi'!$B$1:$AQ$1,0),FALSE)</f>
        <v>0</v>
      </c>
      <c r="L117">
        <f>VLOOKUP($B117,'Tillförd energi'!$B$1:$AI$720,MATCH(L$2,'Tillförd energi'!$B$1:$AQ$1,0),FALSE)</f>
        <v>0</v>
      </c>
      <c r="M117">
        <f>VLOOKUP($B117,'Tillförd energi'!$B$1:$AI$720,MATCH(M$2,'Tillförd energi'!$B$1:$AQ$1,0),FALSE)</f>
        <v>0</v>
      </c>
      <c r="N117">
        <f>VLOOKUP($B117,'Tillförd energi'!$B$1:$AI$720,MATCH(N$2,'Tillförd energi'!$B$1:$AQ$1,0),FALSE)</f>
        <v>0</v>
      </c>
      <c r="O117">
        <f>VLOOKUP($B117,'Tillförd energi'!$B$1:$AI$720,MATCH(O$2,'Tillförd energi'!$B$1:$AQ$1,0),FALSE)</f>
        <v>0</v>
      </c>
      <c r="P117">
        <f>VLOOKUP($B117,'Tillförd energi'!$B$1:$AI$720,MATCH(P$2,'Tillförd energi'!$B$1:$AQ$1,0),FALSE)</f>
        <v>0</v>
      </c>
      <c r="Q117">
        <f>VLOOKUP($B117,'Tillförd energi'!$B$1:$AI$720,MATCH(Q$2,'Tillförd energi'!$B$1:$AQ$1,0),FALSE)</f>
        <v>0</v>
      </c>
      <c r="R117">
        <f>VLOOKUP($B117,'Tillförd energi'!$B$1:$AI$720,MATCH(R$2,'Tillförd energi'!$B$1:$AQ$1,0),FALSE)</f>
        <v>5.13</v>
      </c>
      <c r="S117">
        <f>VLOOKUP($B117,'Tillförd energi'!$B$1:$AI$720,MATCH(S$2,'Tillförd energi'!$B$1:$AQ$1,0),FALSE)</f>
        <v>0</v>
      </c>
      <c r="T117">
        <f>VLOOKUP($B117,'Tillförd energi'!$B$1:$AI$720,MATCH(T$2,'Tillförd energi'!$B$1:$AQ$1,0),FALSE)</f>
        <v>0</v>
      </c>
      <c r="U117">
        <f>VLOOKUP($B117,'Tillförd energi'!$B$1:$AI$720,MATCH(U$2,'Tillförd energi'!$B$1:$AQ$1,0),FALSE)</f>
        <v>0</v>
      </c>
      <c r="V117">
        <f>VLOOKUP($B117,'Tillförd energi'!$B$1:$AI$720,MATCH(V$2,'Tillförd energi'!$B$1:$AQ$1,0),FALSE)</f>
        <v>0</v>
      </c>
      <c r="W117">
        <f>VLOOKUP($B117,'Tillförd energi'!$B$1:$AI$720,MATCH(W$2,'Tillförd energi'!$B$1:$AQ$1,0),FALSE)</f>
        <v>0</v>
      </c>
      <c r="X117">
        <f>VLOOKUP($B117,'Tillförd energi'!$B$1:$AI$720,MATCH(X$2,'Tillförd energi'!$B$1:$AQ$1,0),FALSE)</f>
        <v>0</v>
      </c>
      <c r="Y117">
        <f>VLOOKUP($B117,'Tillförd energi'!$B$1:$AI$720,MATCH(Y$2,'Tillförd energi'!$B$1:$AQ$1,0),FALSE)</f>
        <v>0</v>
      </c>
      <c r="Z117">
        <f>VLOOKUP($B117,'Tillförd energi'!$B$1:$AI$720,MATCH(Z$2,'Tillförd energi'!$B$1:$AQ$1,0),FALSE)</f>
        <v>0</v>
      </c>
      <c r="AA117">
        <f>VLOOKUP($B117,'Tillförd energi'!$B$1:$AI$720,MATCH(AA$2,'Tillförd energi'!$B$1:$AQ$1,0),FALSE)</f>
        <v>0</v>
      </c>
      <c r="AB117">
        <f>VLOOKUP($B117,'Tillförd energi'!$B$1:$AI$720,MATCH(AB$2,'Tillförd energi'!$B$1:$AQ$1,0),FALSE)</f>
        <v>0</v>
      </c>
      <c r="AC117">
        <f>VLOOKUP($B117,'Tillförd energi'!$B$1:$AI$720,MATCH(AC$2,'Tillförd energi'!$B$1:$AQ$1,0),FALSE)</f>
        <v>0</v>
      </c>
      <c r="AD117">
        <f>VLOOKUP($B117,'Tillförd energi'!$B$1:$AI$720,MATCH(AD$2,'Tillförd energi'!$B$1:$AQ$1,0),FALSE)</f>
        <v>0</v>
      </c>
      <c r="AE117">
        <f>VLOOKUP($B117,'Tillförd energi'!$B$1:$AI$720,MATCH(AE$2,'Tillförd energi'!$B$1:$AQ$1,0),FALSE)</f>
        <v>0</v>
      </c>
      <c r="AF117">
        <f>VLOOKUP($B117,'Tillförd energi'!$B$1:$AI$720,MATCH(AF$2,'Tillförd energi'!$B$1:$AQ$1,0),FALSE)</f>
        <v>0.11</v>
      </c>
      <c r="AG117">
        <f>IFERROR(VLOOKUP(B117,Miljö!$B$1:$AC$600,MATCH("Köpt mängd produktionsspecifik fjärrvärme:",Miljö!$B$1:$AC$1,0),FALSE)/1,0)</f>
        <v>0</v>
      </c>
      <c r="AI117">
        <f t="shared" si="6"/>
        <v>5.6400000000000006</v>
      </c>
      <c r="AJ117">
        <f>IF(ISERROR(1/VLOOKUP($B117,Leveranser!$B$1:$S$500,MATCH("såld värme (gwh)",Leveranser!$B$1:$S$1,0),FALSE)),"",VLOOKUP($B117,Leveranser!$B$1:$S$500,MATCH("såld värme (gwh)",Leveranser!$B$1:$S$1,0),FALSE))</f>
        <v>5.2770000000000001</v>
      </c>
      <c r="AM117" t="str">
        <f>IF(B117&lt;&gt;"",IF(VLOOKUP($B117,Totalt!$B$1:$AQ$554,MATCH("Kvalitetsgranskad:",Totalt!$B$1:$AQ$1,0),FALSE)="ja",VLOOKUP($B117,Miljö!$B$1:$AG$479,MATCH(AM$2,Miljö!$B$1:$AK$1,0),FALSE),""),"")</f>
        <v>Ja</v>
      </c>
      <c r="AN117" t="str">
        <f>IF(AM117="ja",VLOOKUP($B117,Miljö!$B$1:$J$479,MATCH("Typ av ursprungsspecificerad el   (Om inget värde anges används Nordisk residualmix, se inforuta) ()",Miljö!$B$1:$J$1,0),FALSE),IF(AM117="nej","Nordisk residualel",""))</f>
        <v>'Vattenkraft och biokraft'</v>
      </c>
      <c r="AO117">
        <f>IF(AM117="","",VLOOKUP($B117,Miljö!$B$1:$J$479,MATCH("Fossilandel för ursprungspecificerad el ()",Miljö!$B$1:$J$1,0),FALSE))</f>
        <v>0</v>
      </c>
      <c r="AP117">
        <f>IF(AM117="","",IFERROR(VLOOKUP($B117,Miljö!$B$1:$J$479,MATCH("Kärnkraftsandel för ursprungsspecificerad el ()",Miljö!$B$1:$J$1,0),FALSE)/1,0))</f>
        <v>0</v>
      </c>
      <c r="AQ117">
        <f t="shared" si="7"/>
        <v>1</v>
      </c>
      <c r="AS117" t="str">
        <f t="shared" si="8"/>
        <v>Nej</v>
      </c>
      <c r="AT117" t="str">
        <f>IF(AS117="ja",VLOOKUP($B117,Miljö!$B$1:$P$500,MATCH("Fossil andel i procent (%)",Miljö!$B$1:$P$1,0),FALSE)/100,"")</f>
        <v/>
      </c>
      <c r="AV117" t="str">
        <f t="shared" si="9"/>
        <v>Nej</v>
      </c>
      <c r="AW117" t="str">
        <f>IF(AV117="ja",VLOOKUP($B117,'Egen hetvattenprod'!$B$1:$AO$500,MATCH("Värmekälla till värmepumpar ()",'Egen hetvattenprod'!$B$1:$AO$1,0),FALSE),"")</f>
        <v/>
      </c>
      <c r="AY117" t="str">
        <f t="shared" si="10"/>
        <v>Nej</v>
      </c>
      <c r="AZ117" s="115" t="str">
        <f>IF($AY117="ja",(VLOOKUP($B117,'Egen hetvattenprod'!$B$1:$BX$550,MATCH(AZ$2,'Egen hetvattenprod'!$B$1:$BX$1,0),FALSE)+VLOOKUP($B117,Kraftvärmeprod!$B$1:$BX$550,MATCH(AZ$2,Kraftvärmeprod!$B$1:$BX$1,0),FALSE))/$AC117,"")</f>
        <v/>
      </c>
      <c r="BA117" s="115" t="str">
        <f>IF($AY117="ja",(VLOOKUP($B117,'Egen hetvattenprod'!$B$1:$BX$550,MATCH(BA$2,'Egen hetvattenprod'!$B$1:$BX$1,0),FALSE)+VLOOKUP($B117,Kraftvärmeprod!$B$1:$BX$550,MATCH(BA$2,Kraftvärmeprod!$B$1:$BX$1,0),FALSE))/$AC117,"")</f>
        <v/>
      </c>
      <c r="BB117" s="115" t="str">
        <f>IF($AY117="ja",(VLOOKUP($B117,'Egen hetvattenprod'!$B$1:$BX$550,MATCH(BB$2,'Egen hetvattenprod'!$B$1:$BX$1,0),FALSE)+VLOOKUP($B117,Kraftvärmeprod!$B$1:$BX$550,MATCH(BB$2,Kraftvärmeprod!$B$1:$BX$1,0),FALSE))/$AC117,"")</f>
        <v/>
      </c>
      <c r="BC117" s="115" t="str">
        <f>IF($AY117="ja",(VLOOKUP($B117,'Egen hetvattenprod'!$B$1:$BX$550,MATCH(BC$2,'Egen hetvattenprod'!$B$1:$BX$1,0),FALSE)+VLOOKUP($B117,Kraftvärmeprod!$B$1:$BX$550,MATCH(BC$2,Kraftvärmeprod!$B$1:$BX$1,0),FALSE))/$AC117,"")</f>
        <v/>
      </c>
      <c r="BD117" s="115" t="str">
        <f>IF($AY117="ja",(VLOOKUP($B117,'Egen hetvattenprod'!$B$1:$BX$550,MATCH(BD$2,'Egen hetvattenprod'!$B$1:$BX$1,0),FALSE)+VLOOKUP($B117,Kraftvärmeprod!$B$1:$BX$550,MATCH(BD$2,Kraftvärmeprod!$B$1:$BX$1,0),FALSE))/$AC117,"")</f>
        <v/>
      </c>
      <c r="BF117" t="str">
        <f t="shared" si="11"/>
        <v>Nej</v>
      </c>
      <c r="BG117" t="str">
        <f>IF($BF117="ja",VLOOKUP($B117,'Egen hetvattenprod'!$B$1:$BX$550,MATCH("Andelen klimatgaser med fossilt ursprung för avfall ()",'Egen hetvattenprod'!$B$1:$BX$1,0),FALSE),"")</f>
        <v/>
      </c>
      <c r="BH117" t="str">
        <f>IF($BF117="ja",VLOOKUP($B117,Kraftvärmeprod!$B$1:$BX$550,MATCH("Andelen klimatgaser med fossilt ursprung för avfall ()",Kraftvärmeprod!$B$1:$BX$1,0),FALSE),"")</f>
        <v/>
      </c>
      <c r="BI117" t="str">
        <f>IF($BF117="ja",VLOOKUP($B117,'Egen hetvattenprod'!$B$1:$BX$550,MATCH("Avfall (GWh)",'Egen hetvattenprod'!$B$1:$BX$1,0),FALSE),"")</f>
        <v/>
      </c>
      <c r="BJ117" t="str">
        <f>IF($BF117="ja",VLOOKUP($B117,'Slutlig allokering kvv'!$B$1:$BX$550,MATCH("Avfall (GWh)",'Slutlig allokering kvv'!$B$1:$BX$1,0),FALSE),"")</f>
        <v/>
      </c>
      <c r="BK117" t="str">
        <f>IF($BF117="ja",VLOOKUP($B117,'Köpt hetvatten'!$B$1:$BX$550,MATCH("Avfall i köpt hetvatten",'Köpt hetvatten'!$B$1:$BX$1,0),FALSE),"")</f>
        <v/>
      </c>
      <c r="BL117" t="str">
        <f>IF($BF117="ja",VLOOKUP($B117,'Egen hetvattenprod'!$B$1:$BX$550,MATCH("Värde enligt ovan. (%)",'Egen hetvattenprod'!$B$1:$BX$1,0),FALSE),"")</f>
        <v/>
      </c>
      <c r="BM117" t="str">
        <f>IF($BF117="ja",VLOOKUP($B117,Kraftvärmeprod!$B$1:$BX$550,MATCH("Värde enligt ovan. (%)",Kraftvärmeprod!$B$1:$BX$1,0),FALSE),"")</f>
        <v/>
      </c>
      <c r="BQ117" t="str">
        <f>IF($BF117="ja",VLOOKUP($B117,'Egen hetvattenprod'!$B$1:$BX$550,MATCH("Tillförd olja (fossil) vid avfallsförbränning (GWh)",'Egen hetvattenprod'!$B$1:$BX$1,0),FALSE),"")</f>
        <v/>
      </c>
      <c r="BR117" t="str">
        <f>IF($BF117="ja",VLOOKUP($B117,Kraftvärmeprod!$B$1:$BX$550,MATCH("Tillförd olja (fossil) vid avfallsförbränning (GWh)",Kraftvärmeprod!$B$1:$BX$1,0),FALSE),"")</f>
        <v/>
      </c>
    </row>
    <row r="118" spans="1:70">
      <c r="A118" t="s">
        <v>202</v>
      </c>
      <c r="B118" t="s">
        <v>203</v>
      </c>
      <c r="C118">
        <f>VLOOKUP($B118,'Tillförd energi'!$B$1:$AI$720,MATCH(C$2,'Tillförd energi'!$B$1:$AQ$1,0),FALSE)</f>
        <v>0</v>
      </c>
      <c r="D118">
        <f>VLOOKUP($B118,'Tillförd energi'!$B$1:$AI$720,MATCH(D$2,'Tillförd energi'!$B$1:$AQ$1,0),FALSE)</f>
        <v>0.44</v>
      </c>
      <c r="E118">
        <f>VLOOKUP($B118,'Tillförd energi'!$B$1:$AI$720,MATCH(E$2,'Tillförd energi'!$B$1:$AQ$1,0),FALSE)</f>
        <v>0</v>
      </c>
      <c r="F118">
        <f>VLOOKUP($B118,'Tillförd energi'!$B$1:$AI$720,MATCH(F$2,'Tillförd energi'!$B$1:$AQ$1,0),FALSE)</f>
        <v>0.17</v>
      </c>
      <c r="G118">
        <f>VLOOKUP($B118,'Tillförd energi'!$B$1:$AI$720,MATCH(G$2,'Tillförd energi'!$B$1:$AQ$1,0),FALSE)</f>
        <v>0</v>
      </c>
      <c r="H118">
        <f>VLOOKUP($B118,'Tillförd energi'!$B$1:$AI$720,MATCH(H$2,'Tillförd energi'!$B$1:$AQ$1,0),FALSE)</f>
        <v>0</v>
      </c>
      <c r="I118">
        <f>VLOOKUP($B118,'Tillförd energi'!$B$1:$AI$720,MATCH(I$2,'Tillförd energi'!$B$1:$AQ$1,0),FALSE)</f>
        <v>0</v>
      </c>
      <c r="J118">
        <f>VLOOKUP($B118,'Tillförd energi'!$B$1:$AI$720,MATCH(J$2,'Tillförd energi'!$B$1:$AQ$1,0),FALSE)</f>
        <v>0</v>
      </c>
      <c r="K118">
        <f>VLOOKUP($B118,'Tillförd energi'!$B$1:$AI$720,MATCH(K$2,'Tillförd energi'!$B$1:$AQ$1,0),FALSE)</f>
        <v>0</v>
      </c>
      <c r="L118">
        <f>VLOOKUP($B118,'Tillförd energi'!$B$1:$AI$720,MATCH(L$2,'Tillförd energi'!$B$1:$AQ$1,0),FALSE)</f>
        <v>0</v>
      </c>
      <c r="M118">
        <f>VLOOKUP($B118,'Tillförd energi'!$B$1:$AI$720,MATCH(M$2,'Tillförd energi'!$B$1:$AQ$1,0),FALSE)</f>
        <v>57.591900000000003</v>
      </c>
      <c r="N118">
        <f>VLOOKUP($B118,'Tillförd energi'!$B$1:$AI$720,MATCH(N$2,'Tillförd energi'!$B$1:$AQ$1,0),FALSE)</f>
        <v>137.86699999999999</v>
      </c>
      <c r="O118">
        <f>VLOOKUP($B118,'Tillförd energi'!$B$1:$AI$720,MATCH(O$2,'Tillförd energi'!$B$1:$AQ$1,0),FALSE)</f>
        <v>17.681699999999999</v>
      </c>
      <c r="P118">
        <f>VLOOKUP($B118,'Tillförd energi'!$B$1:$AI$720,MATCH(P$2,'Tillförd energi'!$B$1:$AQ$1,0),FALSE)</f>
        <v>1.6166100000000001</v>
      </c>
      <c r="Q118">
        <f>VLOOKUP($B118,'Tillförd energi'!$B$1:$AI$720,MATCH(Q$2,'Tillförd energi'!$B$1:$AQ$1,0),FALSE)</f>
        <v>0</v>
      </c>
      <c r="R118">
        <f>VLOOKUP($B118,'Tillförd energi'!$B$1:$AI$720,MATCH(R$2,'Tillförd energi'!$B$1:$AQ$1,0),FALSE)</f>
        <v>0</v>
      </c>
      <c r="S118">
        <f>VLOOKUP($B118,'Tillförd energi'!$B$1:$AI$720,MATCH(S$2,'Tillförd energi'!$B$1:$AQ$1,0),FALSE)</f>
        <v>0</v>
      </c>
      <c r="T118">
        <f>VLOOKUP($B118,'Tillförd energi'!$B$1:$AI$720,MATCH(T$2,'Tillförd energi'!$B$1:$AQ$1,0),FALSE)</f>
        <v>23.4</v>
      </c>
      <c r="U118">
        <f>VLOOKUP($B118,'Tillförd energi'!$B$1:$AI$720,MATCH(U$2,'Tillförd energi'!$B$1:$AQ$1,0),FALSE)</f>
        <v>0</v>
      </c>
      <c r="V118">
        <f>VLOOKUP($B118,'Tillförd energi'!$B$1:$AI$720,MATCH(V$2,'Tillförd energi'!$B$1:$AQ$1,0),FALSE)</f>
        <v>0</v>
      </c>
      <c r="W118">
        <f>VLOOKUP($B118,'Tillförd energi'!$B$1:$AI$720,MATCH(W$2,'Tillförd energi'!$B$1:$AQ$1,0),FALSE)</f>
        <v>0</v>
      </c>
      <c r="X118">
        <f>VLOOKUP($B118,'Tillförd energi'!$B$1:$AI$720,MATCH(X$2,'Tillförd energi'!$B$1:$AQ$1,0),FALSE)</f>
        <v>0</v>
      </c>
      <c r="Y118">
        <f>VLOOKUP($B118,'Tillförd energi'!$B$1:$AI$720,MATCH(Y$2,'Tillförd energi'!$B$1:$AQ$1,0),FALSE)</f>
        <v>0</v>
      </c>
      <c r="Z118">
        <f>VLOOKUP($B118,'Tillförd energi'!$B$1:$AI$720,MATCH(Z$2,'Tillförd energi'!$B$1:$AQ$1,0),FALSE)</f>
        <v>0</v>
      </c>
      <c r="AA118">
        <f>VLOOKUP($B118,'Tillförd energi'!$B$1:$AI$720,MATCH(AA$2,'Tillförd energi'!$B$1:$AQ$1,0),FALSE)</f>
        <v>0</v>
      </c>
      <c r="AB118">
        <f>VLOOKUP($B118,'Tillförd energi'!$B$1:$AI$720,MATCH(AB$2,'Tillförd energi'!$B$1:$AQ$1,0),FALSE)</f>
        <v>0</v>
      </c>
      <c r="AC118">
        <f>VLOOKUP($B118,'Tillförd energi'!$B$1:$AI$720,MATCH(AC$2,'Tillförd energi'!$B$1:$AQ$1,0),FALSE)</f>
        <v>92.3</v>
      </c>
      <c r="AD118">
        <f>VLOOKUP($B118,'Tillförd energi'!$B$1:$AI$720,MATCH(AD$2,'Tillförd energi'!$B$1:$AQ$1,0),FALSE)</f>
        <v>0</v>
      </c>
      <c r="AE118">
        <f>VLOOKUP($B118,'Tillförd energi'!$B$1:$AI$720,MATCH(AE$2,'Tillförd energi'!$B$1:$AQ$1,0),FALSE)</f>
        <v>0</v>
      </c>
      <c r="AF118">
        <f>VLOOKUP($B118,'Tillförd energi'!$B$1:$AI$720,MATCH(AF$2,'Tillförd energi'!$B$1:$AQ$1,0),FALSE)</f>
        <v>10.674799999999999</v>
      </c>
      <c r="AG118">
        <f>IFERROR(VLOOKUP(B118,Miljö!$B$1:$AC$600,MATCH("Köpt mängd produktionsspecifik fjärrvärme:",Miljö!$B$1:$AC$1,0),FALSE)/1,0)</f>
        <v>0</v>
      </c>
      <c r="AI118">
        <f t="shared" si="6"/>
        <v>341.74200999999999</v>
      </c>
      <c r="AJ118">
        <f>IF(ISERROR(1/VLOOKUP($B118,Leveranser!$B$1:$S$500,MATCH("såld värme (gwh)",Leveranser!$B$1:$S$1,0),FALSE)),"",VLOOKUP($B118,Leveranser!$B$1:$S$500,MATCH("såld värme (gwh)",Leveranser!$B$1:$S$1,0),FALSE))</f>
        <v>330.8</v>
      </c>
      <c r="AM118" t="str">
        <f>IF(B118&lt;&gt;"",IF(VLOOKUP($B118,Totalt!$B$1:$AQ$554,MATCH("Kvalitetsgranskad:",Totalt!$B$1:$AQ$1,0),FALSE)="ja",VLOOKUP($B118,Miljö!$B$1:$AG$479,MATCH(AM$2,Miljö!$B$1:$AK$1,0),FALSE),""),"")</f>
        <v>Ja</v>
      </c>
      <c r="AN118" t="str">
        <f>IF(AM118="ja",VLOOKUP($B118,Miljö!$B$1:$J$479,MATCH("Typ av ursprungsspecificerad el   (Om inget värde anges används Nordisk residualmix, se inforuta) ()",Miljö!$B$1:$J$1,0),FALSE),IF(AM118="nej","Nordisk residualel",""))</f>
        <v>'"100% förnybar el"'</v>
      </c>
      <c r="AO118">
        <f>IF(AM118="","",VLOOKUP($B118,Miljö!$B$1:$J$479,MATCH("Fossilandel för ursprungspecificerad el ()",Miljö!$B$1:$J$1,0),FALSE))</f>
        <v>0</v>
      </c>
      <c r="AP118">
        <f>IF(AM118="","",IFERROR(VLOOKUP($B118,Miljö!$B$1:$J$479,MATCH("Kärnkraftsandel för ursprungsspecificerad el ()",Miljö!$B$1:$J$1,0),FALSE)/1,0))</f>
        <v>0</v>
      </c>
      <c r="AQ118">
        <f t="shared" si="7"/>
        <v>1</v>
      </c>
      <c r="AS118" t="str">
        <f t="shared" si="8"/>
        <v>Nej</v>
      </c>
      <c r="AT118" t="str">
        <f>IF(AS118="ja",VLOOKUP($B118,Miljö!$B$1:$P$500,MATCH("Fossil andel i procent (%)",Miljö!$B$1:$P$1,0),FALSE)/100,"")</f>
        <v/>
      </c>
      <c r="AV118" t="str">
        <f t="shared" si="9"/>
        <v>Nej</v>
      </c>
      <c r="AW118" t="str">
        <f>IF(AV118="ja",VLOOKUP($B118,'Egen hetvattenprod'!$B$1:$AO$500,MATCH("Värmekälla till värmepumpar ()",'Egen hetvattenprod'!$B$1:$AO$1,0),FALSE),"")</f>
        <v/>
      </c>
      <c r="AY118" t="str">
        <f t="shared" si="10"/>
        <v>Ja</v>
      </c>
      <c r="AZ118" s="115">
        <f>IF($AY118="ja",(VLOOKUP($B118,'Egen hetvattenprod'!$B$1:$BX$550,MATCH(AZ$2,'Egen hetvattenprod'!$B$1:$BX$1,0),FALSE)+VLOOKUP($B118,Kraftvärmeprod!$B$1:$BX$550,MATCH(AZ$2,Kraftvärmeprod!$B$1:$BX$1,0),FALSE))/$AC118,"")</f>
        <v>1</v>
      </c>
      <c r="BA118" s="115">
        <f>IF($AY118="ja",(VLOOKUP($B118,'Egen hetvattenprod'!$B$1:$BX$550,MATCH(BA$2,'Egen hetvattenprod'!$B$1:$BX$1,0),FALSE)+VLOOKUP($B118,Kraftvärmeprod!$B$1:$BX$550,MATCH(BA$2,Kraftvärmeprod!$B$1:$BX$1,0),FALSE))/$AC118,"")</f>
        <v>0</v>
      </c>
      <c r="BB118" s="115">
        <f>IF($AY118="ja",(VLOOKUP($B118,'Egen hetvattenprod'!$B$1:$BX$550,MATCH(BB$2,'Egen hetvattenprod'!$B$1:$BX$1,0),FALSE)+VLOOKUP($B118,Kraftvärmeprod!$B$1:$BX$550,MATCH(BB$2,Kraftvärmeprod!$B$1:$BX$1,0),FALSE))/$AC118,"")</f>
        <v>0</v>
      </c>
      <c r="BC118" s="115">
        <f>IF($AY118="ja",(VLOOKUP($B118,'Egen hetvattenprod'!$B$1:$BX$550,MATCH(BC$2,'Egen hetvattenprod'!$B$1:$BX$1,0),FALSE)+VLOOKUP($B118,Kraftvärmeprod!$B$1:$BX$550,MATCH(BC$2,Kraftvärmeprod!$B$1:$BX$1,0),FALSE))/$AC118,"")</f>
        <v>0</v>
      </c>
      <c r="BD118" s="115">
        <f>IF($AY118="ja",(VLOOKUP($B118,'Egen hetvattenprod'!$B$1:$BX$550,MATCH(BD$2,'Egen hetvattenprod'!$B$1:$BX$1,0),FALSE)+VLOOKUP($B118,Kraftvärmeprod!$B$1:$BX$550,MATCH(BD$2,Kraftvärmeprod!$B$1:$BX$1,0),FALSE))/$AC118,"")</f>
        <v>0</v>
      </c>
      <c r="BF118" t="str">
        <f t="shared" si="11"/>
        <v>Nej</v>
      </c>
      <c r="BG118" t="str">
        <f>IF($BF118="ja",VLOOKUP($B118,'Egen hetvattenprod'!$B$1:$BX$550,MATCH("Andelen klimatgaser med fossilt ursprung för avfall ()",'Egen hetvattenprod'!$B$1:$BX$1,0),FALSE),"")</f>
        <v/>
      </c>
      <c r="BH118" t="str">
        <f>IF($BF118="ja",VLOOKUP($B118,Kraftvärmeprod!$B$1:$BX$550,MATCH("Andelen klimatgaser med fossilt ursprung för avfall ()",Kraftvärmeprod!$B$1:$BX$1,0),FALSE),"")</f>
        <v/>
      </c>
      <c r="BI118" t="str">
        <f>IF($BF118="ja",VLOOKUP($B118,'Egen hetvattenprod'!$B$1:$BX$550,MATCH("Avfall (GWh)",'Egen hetvattenprod'!$B$1:$BX$1,0),FALSE),"")</f>
        <v/>
      </c>
      <c r="BJ118" t="str">
        <f>IF($BF118="ja",VLOOKUP($B118,'Slutlig allokering kvv'!$B$1:$BX$550,MATCH("Avfall (GWh)",'Slutlig allokering kvv'!$B$1:$BX$1,0),FALSE),"")</f>
        <v/>
      </c>
      <c r="BK118" t="str">
        <f>IF($BF118="ja",VLOOKUP($B118,'Köpt hetvatten'!$B$1:$BX$550,MATCH("Avfall i köpt hetvatten",'Köpt hetvatten'!$B$1:$BX$1,0),FALSE),"")</f>
        <v/>
      </c>
      <c r="BL118" t="str">
        <f>IF($BF118="ja",VLOOKUP($B118,'Egen hetvattenprod'!$B$1:$BX$550,MATCH("Värde enligt ovan. (%)",'Egen hetvattenprod'!$B$1:$BX$1,0),FALSE),"")</f>
        <v/>
      </c>
      <c r="BM118" t="str">
        <f>IF($BF118="ja",VLOOKUP($B118,Kraftvärmeprod!$B$1:$BX$550,MATCH("Värde enligt ovan. (%)",Kraftvärmeprod!$B$1:$BX$1,0),FALSE),"")</f>
        <v/>
      </c>
      <c r="BQ118" t="str">
        <f>IF($BF118="ja",VLOOKUP($B118,'Egen hetvattenprod'!$B$1:$BX$550,MATCH("Tillförd olja (fossil) vid avfallsförbränning (GWh)",'Egen hetvattenprod'!$B$1:$BX$1,0),FALSE),"")</f>
        <v/>
      </c>
      <c r="BR118" t="str">
        <f>IF($BF118="ja",VLOOKUP($B118,Kraftvärmeprod!$B$1:$BX$550,MATCH("Tillförd olja (fossil) vid avfallsförbränning (GWh)",Kraftvärmeprod!$B$1:$BX$1,0),FALSE),"")</f>
        <v/>
      </c>
    </row>
    <row r="119" spans="1:70">
      <c r="A119" t="s">
        <v>204</v>
      </c>
      <c r="B119" t="s">
        <v>205</v>
      </c>
      <c r="C119">
        <f>VLOOKUP($B119,'Tillförd energi'!$B$1:$AI$720,MATCH(C$2,'Tillförd energi'!$B$1:$AQ$1,0),FALSE)</f>
        <v>0</v>
      </c>
      <c r="D119">
        <f>VLOOKUP($B119,'Tillförd energi'!$B$1:$AI$720,MATCH(D$2,'Tillförd energi'!$B$1:$AQ$1,0),FALSE)</f>
        <v>0.22900000000000001</v>
      </c>
      <c r="E119">
        <f>VLOOKUP($B119,'Tillförd energi'!$B$1:$AI$720,MATCH(E$2,'Tillförd energi'!$B$1:$AQ$1,0),FALSE)</f>
        <v>0</v>
      </c>
      <c r="F119">
        <f>VLOOKUP($B119,'Tillförd energi'!$B$1:$AI$720,MATCH(F$2,'Tillförd energi'!$B$1:$AQ$1,0),FALSE)</f>
        <v>0</v>
      </c>
      <c r="G119">
        <f>VLOOKUP($B119,'Tillförd energi'!$B$1:$AI$720,MATCH(G$2,'Tillförd energi'!$B$1:$AQ$1,0),FALSE)</f>
        <v>0</v>
      </c>
      <c r="H119">
        <f>VLOOKUP($B119,'Tillförd energi'!$B$1:$AI$720,MATCH(H$2,'Tillförd energi'!$B$1:$AQ$1,0),FALSE)</f>
        <v>0</v>
      </c>
      <c r="I119">
        <f>VLOOKUP($B119,'Tillförd energi'!$B$1:$AI$720,MATCH(I$2,'Tillförd energi'!$B$1:$AQ$1,0),FALSE)</f>
        <v>0</v>
      </c>
      <c r="J119">
        <f>VLOOKUP($B119,'Tillförd energi'!$B$1:$AI$720,MATCH(J$2,'Tillförd energi'!$B$1:$AQ$1,0),FALSE)</f>
        <v>0</v>
      </c>
      <c r="K119">
        <f>VLOOKUP($B119,'Tillförd energi'!$B$1:$AI$720,MATCH(K$2,'Tillförd energi'!$B$1:$AQ$1,0),FALSE)</f>
        <v>0</v>
      </c>
      <c r="L119">
        <f>VLOOKUP($B119,'Tillförd energi'!$B$1:$AI$720,MATCH(L$2,'Tillförd energi'!$B$1:$AQ$1,0),FALSE)</f>
        <v>0</v>
      </c>
      <c r="M119">
        <f>VLOOKUP($B119,'Tillförd energi'!$B$1:$AI$720,MATCH(M$2,'Tillförd energi'!$B$1:$AQ$1,0),FALSE)</f>
        <v>0</v>
      </c>
      <c r="N119">
        <f>VLOOKUP($B119,'Tillförd energi'!$B$1:$AI$720,MATCH(N$2,'Tillförd energi'!$B$1:$AQ$1,0),FALSE)</f>
        <v>0</v>
      </c>
      <c r="O119">
        <f>VLOOKUP($B119,'Tillförd energi'!$B$1:$AI$720,MATCH(O$2,'Tillförd energi'!$B$1:$AQ$1,0),FALSE)</f>
        <v>0</v>
      </c>
      <c r="P119">
        <f>VLOOKUP($B119,'Tillförd energi'!$B$1:$AI$720,MATCH(P$2,'Tillförd energi'!$B$1:$AQ$1,0),FALSE)</f>
        <v>15.8</v>
      </c>
      <c r="Q119">
        <f>VLOOKUP($B119,'Tillförd energi'!$B$1:$AI$720,MATCH(Q$2,'Tillförd energi'!$B$1:$AQ$1,0),FALSE)</f>
        <v>0</v>
      </c>
      <c r="R119">
        <f>VLOOKUP($B119,'Tillförd energi'!$B$1:$AI$720,MATCH(R$2,'Tillförd energi'!$B$1:$AQ$1,0),FALSE)</f>
        <v>0</v>
      </c>
      <c r="S119">
        <f>VLOOKUP($B119,'Tillförd energi'!$B$1:$AI$720,MATCH(S$2,'Tillförd energi'!$B$1:$AQ$1,0),FALSE)</f>
        <v>0</v>
      </c>
      <c r="T119">
        <f>VLOOKUP($B119,'Tillförd energi'!$B$1:$AI$720,MATCH(T$2,'Tillförd energi'!$B$1:$AQ$1,0),FALSE)</f>
        <v>0</v>
      </c>
      <c r="U119">
        <f>VLOOKUP($B119,'Tillförd energi'!$B$1:$AI$720,MATCH(U$2,'Tillförd energi'!$B$1:$AQ$1,0),FALSE)</f>
        <v>0</v>
      </c>
      <c r="V119">
        <f>VLOOKUP($B119,'Tillförd energi'!$B$1:$AI$720,MATCH(V$2,'Tillförd energi'!$B$1:$AQ$1,0),FALSE)</f>
        <v>0</v>
      </c>
      <c r="W119">
        <f>VLOOKUP($B119,'Tillförd energi'!$B$1:$AI$720,MATCH(W$2,'Tillförd energi'!$B$1:$AQ$1,0),FALSE)</f>
        <v>0</v>
      </c>
      <c r="X119">
        <f>VLOOKUP($B119,'Tillförd energi'!$B$1:$AI$720,MATCH(X$2,'Tillförd energi'!$B$1:$AQ$1,0),FALSE)</f>
        <v>0</v>
      </c>
      <c r="Y119">
        <f>VLOOKUP($B119,'Tillförd energi'!$B$1:$AI$720,MATCH(Y$2,'Tillförd energi'!$B$1:$AQ$1,0),FALSE)</f>
        <v>0</v>
      </c>
      <c r="Z119">
        <f>VLOOKUP($B119,'Tillförd energi'!$B$1:$AI$720,MATCH(Z$2,'Tillförd energi'!$B$1:$AQ$1,0),FALSE)</f>
        <v>0</v>
      </c>
      <c r="AA119">
        <f>VLOOKUP($B119,'Tillförd energi'!$B$1:$AI$720,MATCH(AA$2,'Tillförd energi'!$B$1:$AQ$1,0),FALSE)</f>
        <v>0</v>
      </c>
      <c r="AB119">
        <f>VLOOKUP($B119,'Tillförd energi'!$B$1:$AI$720,MATCH(AB$2,'Tillförd energi'!$B$1:$AQ$1,0),FALSE)</f>
        <v>0</v>
      </c>
      <c r="AC119">
        <f>VLOOKUP($B119,'Tillförd energi'!$B$1:$AI$720,MATCH(AC$2,'Tillförd energi'!$B$1:$AQ$1,0),FALSE)</f>
        <v>0</v>
      </c>
      <c r="AD119">
        <f>VLOOKUP($B119,'Tillförd energi'!$B$1:$AI$720,MATCH(AD$2,'Tillförd energi'!$B$1:$AQ$1,0),FALSE)</f>
        <v>0</v>
      </c>
      <c r="AE119">
        <f>VLOOKUP($B119,'Tillförd energi'!$B$1:$AI$720,MATCH(AE$2,'Tillförd energi'!$B$1:$AQ$1,0),FALSE)</f>
        <v>0</v>
      </c>
      <c r="AF119">
        <f>VLOOKUP($B119,'Tillförd energi'!$B$1:$AI$720,MATCH(AF$2,'Tillförd energi'!$B$1:$AQ$1,0),FALSE)</f>
        <v>0.40799999999999997</v>
      </c>
      <c r="AG119">
        <f>IFERROR(VLOOKUP(B119,Miljö!$B$1:$AC$600,MATCH("Köpt mängd produktionsspecifik fjärrvärme:",Miljö!$B$1:$AC$1,0),FALSE)/1,0)</f>
        <v>0</v>
      </c>
      <c r="AI119">
        <f t="shared" si="6"/>
        <v>16.437000000000001</v>
      </c>
      <c r="AJ119">
        <f>IF(ISERROR(1/VLOOKUP($B119,Leveranser!$B$1:$S$500,MATCH("såld värme (gwh)",Leveranser!$B$1:$S$1,0),FALSE)),"",VLOOKUP($B119,Leveranser!$B$1:$S$500,MATCH("såld värme (gwh)",Leveranser!$B$1:$S$1,0),FALSE))</f>
        <v>13.6</v>
      </c>
      <c r="AM119" t="str">
        <f>IF(B119&lt;&gt;"",IF(VLOOKUP($B119,Totalt!$B$1:$AQ$554,MATCH("Kvalitetsgranskad:",Totalt!$B$1:$AQ$1,0),FALSE)="ja",VLOOKUP($B119,Miljö!$B$1:$AG$479,MATCH(AM$2,Miljö!$B$1:$AK$1,0),FALSE),""),"")</f>
        <v>Ja</v>
      </c>
      <c r="AN119" t="str">
        <f>IF(AM119="ja",VLOOKUP($B119,Miljö!$B$1:$J$479,MATCH("Typ av ursprungsspecificerad el   (Om inget värde anges används Nordisk residualmix, se inforuta) ()",Miljö!$B$1:$J$1,0),FALSE),IF(AM119="nej","Nordisk residualel",""))</f>
        <v>'-'</v>
      </c>
      <c r="AO119">
        <f>IF(AM119="","",VLOOKUP($B119,Miljö!$B$1:$J$479,MATCH("Fossilandel för ursprungspecificerad el ()",Miljö!$B$1:$J$1,0),FALSE))</f>
        <v>0.47</v>
      </c>
      <c r="AP119">
        <f>IF(AM119="","",IFERROR(VLOOKUP($B119,Miljö!$B$1:$J$479,MATCH("Kärnkraftsandel för ursprungsspecificerad el ()",Miljö!$B$1:$J$1,0),FALSE)/1,0))</f>
        <v>0.42499999999999999</v>
      </c>
      <c r="AQ119">
        <f t="shared" si="7"/>
        <v>0.10500000000000004</v>
      </c>
      <c r="AS119" t="str">
        <f t="shared" si="8"/>
        <v>Nej</v>
      </c>
      <c r="AT119" t="str">
        <f>IF(AS119="ja",VLOOKUP($B119,Miljö!$B$1:$P$500,MATCH("Fossil andel i procent (%)",Miljö!$B$1:$P$1,0),FALSE)/100,"")</f>
        <v/>
      </c>
      <c r="AV119" t="str">
        <f t="shared" si="9"/>
        <v>Nej</v>
      </c>
      <c r="AW119" t="str">
        <f>IF(AV119="ja",VLOOKUP($B119,'Egen hetvattenprod'!$B$1:$AO$500,MATCH("Värmekälla till värmepumpar ()",'Egen hetvattenprod'!$B$1:$AO$1,0),FALSE),"")</f>
        <v/>
      </c>
      <c r="AY119" t="str">
        <f t="shared" si="10"/>
        <v>Nej</v>
      </c>
      <c r="AZ119" s="115" t="str">
        <f>IF($AY119="ja",(VLOOKUP($B119,'Egen hetvattenprod'!$B$1:$BX$550,MATCH(AZ$2,'Egen hetvattenprod'!$B$1:$BX$1,0),FALSE)+VLOOKUP($B119,Kraftvärmeprod!$B$1:$BX$550,MATCH(AZ$2,Kraftvärmeprod!$B$1:$BX$1,0),FALSE))/$AC119,"")</f>
        <v/>
      </c>
      <c r="BA119" s="115" t="str">
        <f>IF($AY119="ja",(VLOOKUP($B119,'Egen hetvattenprod'!$B$1:$BX$550,MATCH(BA$2,'Egen hetvattenprod'!$B$1:$BX$1,0),FALSE)+VLOOKUP($B119,Kraftvärmeprod!$B$1:$BX$550,MATCH(BA$2,Kraftvärmeprod!$B$1:$BX$1,0),FALSE))/$AC119,"")</f>
        <v/>
      </c>
      <c r="BB119" s="115" t="str">
        <f>IF($AY119="ja",(VLOOKUP($B119,'Egen hetvattenprod'!$B$1:$BX$550,MATCH(BB$2,'Egen hetvattenprod'!$B$1:$BX$1,0),FALSE)+VLOOKUP($B119,Kraftvärmeprod!$B$1:$BX$550,MATCH(BB$2,Kraftvärmeprod!$B$1:$BX$1,0),FALSE))/$AC119,"")</f>
        <v/>
      </c>
      <c r="BC119" s="115" t="str">
        <f>IF($AY119="ja",(VLOOKUP($B119,'Egen hetvattenprod'!$B$1:$BX$550,MATCH(BC$2,'Egen hetvattenprod'!$B$1:$BX$1,0),FALSE)+VLOOKUP($B119,Kraftvärmeprod!$B$1:$BX$550,MATCH(BC$2,Kraftvärmeprod!$B$1:$BX$1,0),FALSE))/$AC119,"")</f>
        <v/>
      </c>
      <c r="BD119" s="115" t="str">
        <f>IF($AY119="ja",(VLOOKUP($B119,'Egen hetvattenprod'!$B$1:$BX$550,MATCH(BD$2,'Egen hetvattenprod'!$B$1:$BX$1,0),FALSE)+VLOOKUP($B119,Kraftvärmeprod!$B$1:$BX$550,MATCH(BD$2,Kraftvärmeprod!$B$1:$BX$1,0),FALSE))/$AC119,"")</f>
        <v/>
      </c>
      <c r="BF119" t="str">
        <f t="shared" si="11"/>
        <v>Nej</v>
      </c>
      <c r="BG119" t="str">
        <f>IF($BF119="ja",VLOOKUP($B119,'Egen hetvattenprod'!$B$1:$BX$550,MATCH("Andelen klimatgaser med fossilt ursprung för avfall ()",'Egen hetvattenprod'!$B$1:$BX$1,0),FALSE),"")</f>
        <v/>
      </c>
      <c r="BH119" t="str">
        <f>IF($BF119="ja",VLOOKUP($B119,Kraftvärmeprod!$B$1:$BX$550,MATCH("Andelen klimatgaser med fossilt ursprung för avfall ()",Kraftvärmeprod!$B$1:$BX$1,0),FALSE),"")</f>
        <v/>
      </c>
      <c r="BI119" t="str">
        <f>IF($BF119="ja",VLOOKUP($B119,'Egen hetvattenprod'!$B$1:$BX$550,MATCH("Avfall (GWh)",'Egen hetvattenprod'!$B$1:$BX$1,0),FALSE),"")</f>
        <v/>
      </c>
      <c r="BJ119" t="str">
        <f>IF($BF119="ja",VLOOKUP($B119,'Slutlig allokering kvv'!$B$1:$BX$550,MATCH("Avfall (GWh)",'Slutlig allokering kvv'!$B$1:$BX$1,0),FALSE),"")</f>
        <v/>
      </c>
      <c r="BK119" t="str">
        <f>IF($BF119="ja",VLOOKUP($B119,'Köpt hetvatten'!$B$1:$BX$550,MATCH("Avfall i köpt hetvatten",'Köpt hetvatten'!$B$1:$BX$1,0),FALSE),"")</f>
        <v/>
      </c>
      <c r="BL119" t="str">
        <f>IF($BF119="ja",VLOOKUP($B119,'Egen hetvattenprod'!$B$1:$BX$550,MATCH("Värde enligt ovan. (%)",'Egen hetvattenprod'!$B$1:$BX$1,0),FALSE),"")</f>
        <v/>
      </c>
      <c r="BM119" t="str">
        <f>IF($BF119="ja",VLOOKUP($B119,Kraftvärmeprod!$B$1:$BX$550,MATCH("Värde enligt ovan. (%)",Kraftvärmeprod!$B$1:$BX$1,0),FALSE),"")</f>
        <v/>
      </c>
      <c r="BQ119" t="str">
        <f>IF($BF119="ja",VLOOKUP($B119,'Egen hetvattenprod'!$B$1:$BX$550,MATCH("Tillförd olja (fossil) vid avfallsförbränning (GWh)",'Egen hetvattenprod'!$B$1:$BX$1,0),FALSE),"")</f>
        <v/>
      </c>
      <c r="BR119" t="str">
        <f>IF($BF119="ja",VLOOKUP($B119,Kraftvärmeprod!$B$1:$BX$550,MATCH("Tillförd olja (fossil) vid avfallsförbränning (GWh)",Kraftvärmeprod!$B$1:$BX$1,0),FALSE),"")</f>
        <v/>
      </c>
    </row>
    <row r="120" spans="1:70">
      <c r="A120" t="s">
        <v>206</v>
      </c>
      <c r="B120" t="s">
        <v>207</v>
      </c>
      <c r="C120">
        <f>VLOOKUP($B120,'Tillförd energi'!$B$1:$AI$720,MATCH(C$2,'Tillförd energi'!$B$1:$AQ$1,0),FALSE)</f>
        <v>0</v>
      </c>
      <c r="D120">
        <f>VLOOKUP($B120,'Tillförd energi'!$B$1:$AI$720,MATCH(D$2,'Tillförd energi'!$B$1:$AQ$1,0),FALSE)</f>
        <v>0.624</v>
      </c>
      <c r="E120">
        <f>VLOOKUP($B120,'Tillförd energi'!$B$1:$AI$720,MATCH(E$2,'Tillförd energi'!$B$1:$AQ$1,0),FALSE)</f>
        <v>0</v>
      </c>
      <c r="F120">
        <f>VLOOKUP($B120,'Tillförd energi'!$B$1:$AI$720,MATCH(F$2,'Tillförd energi'!$B$1:$AQ$1,0),FALSE)</f>
        <v>0</v>
      </c>
      <c r="G120">
        <f>VLOOKUP($B120,'Tillförd energi'!$B$1:$AI$720,MATCH(G$2,'Tillförd energi'!$B$1:$AQ$1,0),FALSE)</f>
        <v>0.97</v>
      </c>
      <c r="H120">
        <f>VLOOKUP($B120,'Tillförd energi'!$B$1:$AI$720,MATCH(H$2,'Tillförd energi'!$B$1:$AQ$1,0),FALSE)</f>
        <v>0</v>
      </c>
      <c r="I120">
        <f>VLOOKUP($B120,'Tillförd energi'!$B$1:$AI$720,MATCH(I$2,'Tillförd energi'!$B$1:$AQ$1,0),FALSE)</f>
        <v>0</v>
      </c>
      <c r="J120">
        <f>VLOOKUP($B120,'Tillförd energi'!$B$1:$AI$720,MATCH(J$2,'Tillförd energi'!$B$1:$AQ$1,0),FALSE)</f>
        <v>0</v>
      </c>
      <c r="K120">
        <f>VLOOKUP($B120,'Tillförd energi'!$B$1:$AI$720,MATCH(K$2,'Tillförd energi'!$B$1:$AQ$1,0),FALSE)</f>
        <v>0</v>
      </c>
      <c r="L120">
        <f>VLOOKUP($B120,'Tillförd energi'!$B$1:$AI$720,MATCH(L$2,'Tillförd energi'!$B$1:$AQ$1,0),FALSE)</f>
        <v>0</v>
      </c>
      <c r="M120">
        <f>VLOOKUP($B120,'Tillförd energi'!$B$1:$AI$720,MATCH(M$2,'Tillförd energi'!$B$1:$AQ$1,0),FALSE)</f>
        <v>0</v>
      </c>
      <c r="N120">
        <f>VLOOKUP($B120,'Tillförd energi'!$B$1:$AI$720,MATCH(N$2,'Tillförd energi'!$B$1:$AQ$1,0),FALSE)</f>
        <v>0</v>
      </c>
      <c r="O120">
        <f>VLOOKUP($B120,'Tillförd energi'!$B$1:$AI$720,MATCH(O$2,'Tillförd energi'!$B$1:$AQ$1,0),FALSE)</f>
        <v>0</v>
      </c>
      <c r="P120">
        <f>VLOOKUP($B120,'Tillförd energi'!$B$1:$AI$720,MATCH(P$2,'Tillförd energi'!$B$1:$AQ$1,0),FALSE)</f>
        <v>0</v>
      </c>
      <c r="Q120">
        <f>VLOOKUP($B120,'Tillförd energi'!$B$1:$AI$720,MATCH(Q$2,'Tillförd energi'!$B$1:$AQ$1,0),FALSE)</f>
        <v>0</v>
      </c>
      <c r="R120">
        <f>VLOOKUP($B120,'Tillförd energi'!$B$1:$AI$720,MATCH(R$2,'Tillförd energi'!$B$1:$AQ$1,0),FALSE)</f>
        <v>14.4922</v>
      </c>
      <c r="S120">
        <f>VLOOKUP($B120,'Tillförd energi'!$B$1:$AI$720,MATCH(S$2,'Tillförd energi'!$B$1:$AQ$1,0),FALSE)</f>
        <v>0</v>
      </c>
      <c r="T120">
        <f>VLOOKUP($B120,'Tillförd energi'!$B$1:$AI$720,MATCH(T$2,'Tillförd energi'!$B$1:$AQ$1,0),FALSE)</f>
        <v>0</v>
      </c>
      <c r="U120">
        <f>VLOOKUP($B120,'Tillförd energi'!$B$1:$AI$720,MATCH(U$2,'Tillförd energi'!$B$1:$AQ$1,0),FALSE)</f>
        <v>0</v>
      </c>
      <c r="V120">
        <f>VLOOKUP($B120,'Tillförd energi'!$B$1:$AI$720,MATCH(V$2,'Tillförd energi'!$B$1:$AQ$1,0),FALSE)</f>
        <v>0</v>
      </c>
      <c r="W120">
        <f>VLOOKUP($B120,'Tillförd energi'!$B$1:$AI$720,MATCH(W$2,'Tillförd energi'!$B$1:$AQ$1,0),FALSE)</f>
        <v>9.14</v>
      </c>
      <c r="X120">
        <f>VLOOKUP($B120,'Tillförd energi'!$B$1:$AI$720,MATCH(X$2,'Tillförd energi'!$B$1:$AQ$1,0),FALSE)</f>
        <v>0</v>
      </c>
      <c r="Y120">
        <f>VLOOKUP($B120,'Tillförd energi'!$B$1:$AI$720,MATCH(Y$2,'Tillförd energi'!$B$1:$AQ$1,0),FALSE)</f>
        <v>0</v>
      </c>
      <c r="Z120">
        <f>VLOOKUP($B120,'Tillförd energi'!$B$1:$AI$720,MATCH(Z$2,'Tillförd energi'!$B$1:$AQ$1,0),FALSE)</f>
        <v>0</v>
      </c>
      <c r="AA120">
        <f>VLOOKUP($B120,'Tillförd energi'!$B$1:$AI$720,MATCH(AA$2,'Tillförd energi'!$B$1:$AQ$1,0),FALSE)</f>
        <v>0</v>
      </c>
      <c r="AB120">
        <f>VLOOKUP($B120,'Tillförd energi'!$B$1:$AI$720,MATCH(AB$2,'Tillförd energi'!$B$1:$AQ$1,0),FALSE)</f>
        <v>0</v>
      </c>
      <c r="AC120">
        <f>VLOOKUP($B120,'Tillförd energi'!$B$1:$AI$720,MATCH(AC$2,'Tillförd energi'!$B$1:$AQ$1,0),FALSE)</f>
        <v>0</v>
      </c>
      <c r="AD120">
        <f>VLOOKUP($B120,'Tillförd energi'!$B$1:$AI$720,MATCH(AD$2,'Tillförd energi'!$B$1:$AQ$1,0),FALSE)</f>
        <v>155.69300000000001</v>
      </c>
      <c r="AE120">
        <f>VLOOKUP($B120,'Tillförd energi'!$B$1:$AI$720,MATCH(AE$2,'Tillförd energi'!$B$1:$AQ$1,0),FALSE)</f>
        <v>0</v>
      </c>
      <c r="AF120">
        <f>VLOOKUP($B120,'Tillförd energi'!$B$1:$AI$720,MATCH(AF$2,'Tillförd energi'!$B$1:$AQ$1,0),FALSE)</f>
        <v>4.6286399999999999</v>
      </c>
      <c r="AG120">
        <f>IFERROR(VLOOKUP(B120,Miljö!$B$1:$AC$600,MATCH("Köpt mängd produktionsspecifik fjärrvärme:",Miljö!$B$1:$AC$1,0),FALSE)/1,0)</f>
        <v>0</v>
      </c>
      <c r="AI120">
        <f t="shared" si="6"/>
        <v>185.54784000000001</v>
      </c>
      <c r="AJ120">
        <f>IF(ISERROR(1/VLOOKUP($B120,Leveranser!$B$1:$S$500,MATCH("såld värme (gwh)",Leveranser!$B$1:$S$1,0),FALSE)),"",VLOOKUP($B120,Leveranser!$B$1:$S$500,MATCH("såld värme (gwh)",Leveranser!$B$1:$S$1,0),FALSE))</f>
        <v>154.28800000000001</v>
      </c>
      <c r="AM120" t="str">
        <f>IF(B120&lt;&gt;"",IF(VLOOKUP($B120,Totalt!$B$1:$AQ$554,MATCH("Kvalitetsgranskad:",Totalt!$B$1:$AQ$1,0),FALSE)="ja",VLOOKUP($B120,Miljö!$B$1:$AG$479,MATCH(AM$2,Miljö!$B$1:$AK$1,0),FALSE),""),"")</f>
        <v>Ja</v>
      </c>
      <c r="AN120" t="str">
        <f>IF(AM120="ja",VLOOKUP($B120,Miljö!$B$1:$J$479,MATCH("Typ av ursprungsspecificerad el   (Om inget värde anges används Nordisk residualmix, se inforuta) ()",Miljö!$B$1:$J$1,0),FALSE),IF(AM120="nej","Nordisk residualel",""))</f>
        <v>'100% vindkraft'</v>
      </c>
      <c r="AO120">
        <f>IF(AM120="","",VLOOKUP($B120,Miljö!$B$1:$J$479,MATCH("Fossilandel för ursprungspecificerad el ()",Miljö!$B$1:$J$1,0),FALSE))</f>
        <v>0</v>
      </c>
      <c r="AP120">
        <f>IF(AM120="","",IFERROR(VLOOKUP($B120,Miljö!$B$1:$J$479,MATCH("Kärnkraftsandel för ursprungsspecificerad el ()",Miljö!$B$1:$J$1,0),FALSE)/1,0))</f>
        <v>0</v>
      </c>
      <c r="AQ120">
        <f t="shared" si="7"/>
        <v>1</v>
      </c>
      <c r="AS120" t="str">
        <f t="shared" si="8"/>
        <v>Nej</v>
      </c>
      <c r="AT120" t="str">
        <f>IF(AS120="ja",VLOOKUP($B120,Miljö!$B$1:$P$500,MATCH("Fossil andel i procent (%)",Miljö!$B$1:$P$1,0),FALSE)/100,"")</f>
        <v/>
      </c>
      <c r="AV120" t="str">
        <f t="shared" si="9"/>
        <v>Nej</v>
      </c>
      <c r="AW120" t="str">
        <f>IF(AV120="ja",VLOOKUP($B120,'Egen hetvattenprod'!$B$1:$AO$500,MATCH("Värmekälla till värmepumpar ()",'Egen hetvattenprod'!$B$1:$AO$1,0),FALSE),"")</f>
        <v/>
      </c>
      <c r="AY120" t="str">
        <f t="shared" si="10"/>
        <v>Nej</v>
      </c>
      <c r="AZ120" s="115" t="str">
        <f>IF($AY120="ja",(VLOOKUP($B120,'Egen hetvattenprod'!$B$1:$BX$550,MATCH(AZ$2,'Egen hetvattenprod'!$B$1:$BX$1,0),FALSE)+VLOOKUP($B120,Kraftvärmeprod!$B$1:$BX$550,MATCH(AZ$2,Kraftvärmeprod!$B$1:$BX$1,0),FALSE))/$AC120,"")</f>
        <v/>
      </c>
      <c r="BA120" s="115" t="str">
        <f>IF($AY120="ja",(VLOOKUP($B120,'Egen hetvattenprod'!$B$1:$BX$550,MATCH(BA$2,'Egen hetvattenprod'!$B$1:$BX$1,0),FALSE)+VLOOKUP($B120,Kraftvärmeprod!$B$1:$BX$550,MATCH(BA$2,Kraftvärmeprod!$B$1:$BX$1,0),FALSE))/$AC120,"")</f>
        <v/>
      </c>
      <c r="BB120" s="115" t="str">
        <f>IF($AY120="ja",(VLOOKUP($B120,'Egen hetvattenprod'!$B$1:$BX$550,MATCH(BB$2,'Egen hetvattenprod'!$B$1:$BX$1,0),FALSE)+VLOOKUP($B120,Kraftvärmeprod!$B$1:$BX$550,MATCH(BB$2,Kraftvärmeprod!$B$1:$BX$1,0),FALSE))/$AC120,"")</f>
        <v/>
      </c>
      <c r="BC120" s="115" t="str">
        <f>IF($AY120="ja",(VLOOKUP($B120,'Egen hetvattenprod'!$B$1:$BX$550,MATCH(BC$2,'Egen hetvattenprod'!$B$1:$BX$1,0),FALSE)+VLOOKUP($B120,Kraftvärmeprod!$B$1:$BX$550,MATCH(BC$2,Kraftvärmeprod!$B$1:$BX$1,0),FALSE))/$AC120,"")</f>
        <v/>
      </c>
      <c r="BD120" s="115" t="str">
        <f>IF($AY120="ja",(VLOOKUP($B120,'Egen hetvattenprod'!$B$1:$BX$550,MATCH(BD$2,'Egen hetvattenprod'!$B$1:$BX$1,0),FALSE)+VLOOKUP($B120,Kraftvärmeprod!$B$1:$BX$550,MATCH(BD$2,Kraftvärmeprod!$B$1:$BX$1,0),FALSE))/$AC120,"")</f>
        <v/>
      </c>
      <c r="BF120" t="str">
        <f t="shared" si="11"/>
        <v>Nej</v>
      </c>
      <c r="BG120" t="str">
        <f>IF($BF120="ja",VLOOKUP($B120,'Egen hetvattenprod'!$B$1:$BX$550,MATCH("Andelen klimatgaser med fossilt ursprung för avfall ()",'Egen hetvattenprod'!$B$1:$BX$1,0),FALSE),"")</f>
        <v/>
      </c>
      <c r="BH120" t="str">
        <f>IF($BF120="ja",VLOOKUP($B120,Kraftvärmeprod!$B$1:$BX$550,MATCH("Andelen klimatgaser med fossilt ursprung för avfall ()",Kraftvärmeprod!$B$1:$BX$1,0),FALSE),"")</f>
        <v/>
      </c>
      <c r="BI120" t="str">
        <f>IF($BF120="ja",VLOOKUP($B120,'Egen hetvattenprod'!$B$1:$BX$550,MATCH("Avfall (GWh)",'Egen hetvattenprod'!$B$1:$BX$1,0),FALSE),"")</f>
        <v/>
      </c>
      <c r="BJ120" t="str">
        <f>IF($BF120="ja",VLOOKUP($B120,'Slutlig allokering kvv'!$B$1:$BX$550,MATCH("Avfall (GWh)",'Slutlig allokering kvv'!$B$1:$BX$1,0),FALSE),"")</f>
        <v/>
      </c>
      <c r="BK120" t="str">
        <f>IF($BF120="ja",VLOOKUP($B120,'Köpt hetvatten'!$B$1:$BX$550,MATCH("Avfall i köpt hetvatten",'Köpt hetvatten'!$B$1:$BX$1,0),FALSE),"")</f>
        <v/>
      </c>
      <c r="BL120" t="str">
        <f>IF($BF120="ja",VLOOKUP($B120,'Egen hetvattenprod'!$B$1:$BX$550,MATCH("Värde enligt ovan. (%)",'Egen hetvattenprod'!$B$1:$BX$1,0),FALSE),"")</f>
        <v/>
      </c>
      <c r="BM120" t="str">
        <f>IF($BF120="ja",VLOOKUP($B120,Kraftvärmeprod!$B$1:$BX$550,MATCH("Värde enligt ovan. (%)",Kraftvärmeprod!$B$1:$BX$1,0),FALSE),"")</f>
        <v/>
      </c>
      <c r="BQ120" t="str">
        <f>IF($BF120="ja",VLOOKUP($B120,'Egen hetvattenprod'!$B$1:$BX$550,MATCH("Tillförd olja (fossil) vid avfallsförbränning (GWh)",'Egen hetvattenprod'!$B$1:$BX$1,0),FALSE),"")</f>
        <v/>
      </c>
      <c r="BR120" t="str">
        <f>IF($BF120="ja",VLOOKUP($B120,Kraftvärmeprod!$B$1:$BX$550,MATCH("Tillförd olja (fossil) vid avfallsförbränning (GWh)",Kraftvärmeprod!$B$1:$BX$1,0),FALSE),"")</f>
        <v/>
      </c>
    </row>
    <row r="121" spans="1:70">
      <c r="A121" t="s">
        <v>208</v>
      </c>
      <c r="B121" t="s">
        <v>209</v>
      </c>
      <c r="C121">
        <f>VLOOKUP($B121,'Tillförd energi'!$B$1:$AI$720,MATCH(C$2,'Tillförd energi'!$B$1:$AQ$1,0),FALSE)</f>
        <v>0</v>
      </c>
      <c r="D121">
        <f>VLOOKUP($B121,'Tillförd energi'!$B$1:$AI$720,MATCH(D$2,'Tillförd energi'!$B$1:$AQ$1,0),FALSE)</f>
        <v>12.837899999999999</v>
      </c>
      <c r="E121">
        <f>VLOOKUP($B121,'Tillförd energi'!$B$1:$AI$720,MATCH(E$2,'Tillförd energi'!$B$1:$AQ$1,0),FALSE)</f>
        <v>0</v>
      </c>
      <c r="F121">
        <f>VLOOKUP($B121,'Tillförd energi'!$B$1:$AI$720,MATCH(F$2,'Tillförd energi'!$B$1:$AQ$1,0),FALSE)</f>
        <v>0</v>
      </c>
      <c r="G121">
        <f>VLOOKUP($B121,'Tillförd energi'!$B$1:$AI$720,MATCH(G$2,'Tillförd energi'!$B$1:$AQ$1,0),FALSE)</f>
        <v>0</v>
      </c>
      <c r="H121">
        <f>VLOOKUP($B121,'Tillförd energi'!$B$1:$AI$720,MATCH(H$2,'Tillförd energi'!$B$1:$AQ$1,0),FALSE)</f>
        <v>0</v>
      </c>
      <c r="I121">
        <f>VLOOKUP($B121,'Tillförd energi'!$B$1:$AI$720,MATCH(I$2,'Tillförd energi'!$B$1:$AQ$1,0),FALSE)</f>
        <v>67.438500000000005</v>
      </c>
      <c r="J121">
        <f>VLOOKUP($B121,'Tillförd energi'!$B$1:$AI$720,MATCH(J$2,'Tillförd energi'!$B$1:$AQ$1,0),FALSE)</f>
        <v>0</v>
      </c>
      <c r="K121">
        <f>VLOOKUP($B121,'Tillförd energi'!$B$1:$AI$720,MATCH(K$2,'Tillförd energi'!$B$1:$AQ$1,0),FALSE)</f>
        <v>0</v>
      </c>
      <c r="L121">
        <f>VLOOKUP($B121,'Tillförd energi'!$B$1:$AI$720,MATCH(L$2,'Tillförd energi'!$B$1:$AQ$1,0),FALSE)</f>
        <v>164.15299999999999</v>
      </c>
      <c r="M121">
        <f>VLOOKUP($B121,'Tillförd energi'!$B$1:$AI$720,MATCH(M$2,'Tillförd energi'!$B$1:$AQ$1,0),FALSE)</f>
        <v>0</v>
      </c>
      <c r="N121">
        <f>VLOOKUP($B121,'Tillförd energi'!$B$1:$AI$720,MATCH(N$2,'Tillförd energi'!$B$1:$AQ$1,0),FALSE)</f>
        <v>0</v>
      </c>
      <c r="O121">
        <f>VLOOKUP($B121,'Tillförd energi'!$B$1:$AI$720,MATCH(O$2,'Tillförd energi'!$B$1:$AQ$1,0),FALSE)</f>
        <v>0</v>
      </c>
      <c r="P121">
        <f>VLOOKUP($B121,'Tillförd energi'!$B$1:$AI$720,MATCH(P$2,'Tillförd energi'!$B$1:$AQ$1,0),FALSE)</f>
        <v>0</v>
      </c>
      <c r="Q121">
        <f>VLOOKUP($B121,'Tillförd energi'!$B$1:$AI$720,MATCH(Q$2,'Tillförd energi'!$B$1:$AQ$1,0),FALSE)</f>
        <v>0</v>
      </c>
      <c r="R121">
        <f>VLOOKUP($B121,'Tillförd energi'!$B$1:$AI$720,MATCH(R$2,'Tillförd energi'!$B$1:$AQ$1,0),FALSE)</f>
        <v>0</v>
      </c>
      <c r="S121">
        <f>VLOOKUP($B121,'Tillförd energi'!$B$1:$AI$720,MATCH(S$2,'Tillförd energi'!$B$1:$AQ$1,0),FALSE)</f>
        <v>0</v>
      </c>
      <c r="T121">
        <f>VLOOKUP($B121,'Tillförd energi'!$B$1:$AI$720,MATCH(T$2,'Tillförd energi'!$B$1:$AQ$1,0),FALSE)</f>
        <v>0</v>
      </c>
      <c r="U121">
        <f>VLOOKUP($B121,'Tillförd energi'!$B$1:$AI$720,MATCH(U$2,'Tillförd energi'!$B$1:$AQ$1,0),FALSE)</f>
        <v>6.9942399999999996</v>
      </c>
      <c r="V121">
        <f>VLOOKUP($B121,'Tillförd energi'!$B$1:$AI$720,MATCH(V$2,'Tillförd energi'!$B$1:$AQ$1,0),FALSE)</f>
        <v>0</v>
      </c>
      <c r="W121">
        <f>VLOOKUP($B121,'Tillförd energi'!$B$1:$AI$720,MATCH(W$2,'Tillförd energi'!$B$1:$AQ$1,0),FALSE)</f>
        <v>17.526199999999999</v>
      </c>
      <c r="X121">
        <f>VLOOKUP($B121,'Tillförd energi'!$B$1:$AI$720,MATCH(X$2,'Tillförd energi'!$B$1:$AQ$1,0),FALSE)</f>
        <v>0</v>
      </c>
      <c r="Y121">
        <f>VLOOKUP($B121,'Tillförd energi'!$B$1:$AI$720,MATCH(Y$2,'Tillförd energi'!$B$1:$AQ$1,0),FALSE)</f>
        <v>39.463900000000002</v>
      </c>
      <c r="Z121">
        <f>VLOOKUP($B121,'Tillförd energi'!$B$1:$AI$720,MATCH(Z$2,'Tillförd energi'!$B$1:$AQ$1,0),FALSE)</f>
        <v>0</v>
      </c>
      <c r="AA121">
        <f>VLOOKUP($B121,'Tillförd energi'!$B$1:$AI$720,MATCH(AA$2,'Tillförd energi'!$B$1:$AQ$1,0),FALSE)</f>
        <v>0</v>
      </c>
      <c r="AB121">
        <f>VLOOKUP($B121,'Tillförd energi'!$B$1:$AI$720,MATCH(AB$2,'Tillförd energi'!$B$1:$AQ$1,0),FALSE)</f>
        <v>0</v>
      </c>
      <c r="AC121">
        <f>VLOOKUP($B121,'Tillförd energi'!$B$1:$AI$720,MATCH(AC$2,'Tillförd energi'!$B$1:$AQ$1,0),FALSE)</f>
        <v>21.3</v>
      </c>
      <c r="AD121">
        <f>VLOOKUP($B121,'Tillförd energi'!$B$1:$AI$720,MATCH(AD$2,'Tillförd energi'!$B$1:$AQ$1,0),FALSE)</f>
        <v>0</v>
      </c>
      <c r="AE121">
        <f>VLOOKUP($B121,'Tillförd energi'!$B$1:$AI$720,MATCH(AE$2,'Tillförd energi'!$B$1:$AQ$1,0),FALSE)</f>
        <v>0</v>
      </c>
      <c r="AF121">
        <f>VLOOKUP($B121,'Tillförd energi'!$B$1:$AI$720,MATCH(AF$2,'Tillförd energi'!$B$1:$AQ$1,0),FALSE)</f>
        <v>11.929399999999999</v>
      </c>
      <c r="AG121">
        <f>IFERROR(VLOOKUP(B121,Miljö!$B$1:$AC$600,MATCH("Köpt mängd produktionsspecifik fjärrvärme:",Miljö!$B$1:$AC$1,0),FALSE)/1,0)</f>
        <v>0</v>
      </c>
      <c r="AI121">
        <f t="shared" si="6"/>
        <v>341.64314000000002</v>
      </c>
      <c r="AJ121">
        <f>IF(ISERROR(1/VLOOKUP($B121,Leveranser!$B$1:$S$500,MATCH("såld värme (gwh)",Leveranser!$B$1:$S$1,0),FALSE)),"",VLOOKUP($B121,Leveranser!$B$1:$S$500,MATCH("såld värme (gwh)",Leveranser!$B$1:$S$1,0),FALSE))</f>
        <v>279.8</v>
      </c>
      <c r="AM121" t="str">
        <f>IF(B121&lt;&gt;"",IF(VLOOKUP($B121,Totalt!$B$1:$AQ$554,MATCH("Kvalitetsgranskad:",Totalt!$B$1:$AQ$1,0),FALSE)="ja",VLOOKUP($B121,Miljö!$B$1:$AG$479,MATCH(AM$2,Miljö!$B$1:$AK$1,0),FALSE),""),"")</f>
        <v>Ja</v>
      </c>
      <c r="AN121" t="str">
        <f>IF(AM121="ja",VLOOKUP($B121,Miljö!$B$1:$J$479,MATCH("Typ av ursprungsspecificerad el   (Om inget värde anges används Nordisk residualmix, se inforuta) ()",Miljö!$B$1:$J$1,0),FALSE),IF(AM121="nej","Nordisk residualel",""))</f>
        <v>'Vattenkraft'</v>
      </c>
      <c r="AO121">
        <f>IF(AM121="","",VLOOKUP($B121,Miljö!$B$1:$J$479,MATCH("Fossilandel för ursprungspecificerad el ()",Miljö!$B$1:$J$1,0),FALSE))</f>
        <v>0</v>
      </c>
      <c r="AP121">
        <f>IF(AM121="","",IFERROR(VLOOKUP($B121,Miljö!$B$1:$J$479,MATCH("Kärnkraftsandel för ursprungsspecificerad el ()",Miljö!$B$1:$J$1,0),FALSE)/1,0))</f>
        <v>0</v>
      </c>
      <c r="AQ121">
        <f t="shared" si="7"/>
        <v>1</v>
      </c>
      <c r="AS121" t="str">
        <f t="shared" si="8"/>
        <v>Nej</v>
      </c>
      <c r="AT121" t="str">
        <f>IF(AS121="ja",VLOOKUP($B121,Miljö!$B$1:$P$500,MATCH("Fossil andel i procent (%)",Miljö!$B$1:$P$1,0),FALSE)/100,"")</f>
        <v/>
      </c>
      <c r="AV121" t="str">
        <f t="shared" si="9"/>
        <v>Nej</v>
      </c>
      <c r="AW121" t="str">
        <f>IF(AV121="ja",VLOOKUP($B121,'Egen hetvattenprod'!$B$1:$AO$500,MATCH("Värmekälla till värmepumpar ()",'Egen hetvattenprod'!$B$1:$AO$1,0),FALSE),"")</f>
        <v/>
      </c>
      <c r="AY121" t="str">
        <f t="shared" si="10"/>
        <v>Ja</v>
      </c>
      <c r="AZ121" s="115">
        <f>IF($AY121="ja",(VLOOKUP($B121,'Egen hetvattenprod'!$B$1:$BX$550,MATCH(AZ$2,'Egen hetvattenprod'!$B$1:$BX$1,0),FALSE)+VLOOKUP($B121,Kraftvärmeprod!$B$1:$BX$550,MATCH(AZ$2,Kraftvärmeprod!$B$1:$BX$1,0),FALSE))/$AC121,"")</f>
        <v>0.7</v>
      </c>
      <c r="BA121" s="115">
        <f>IF($AY121="ja",(VLOOKUP($B121,'Egen hetvattenprod'!$B$1:$BX$550,MATCH(BA$2,'Egen hetvattenprod'!$B$1:$BX$1,0),FALSE)+VLOOKUP($B121,Kraftvärmeprod!$B$1:$BX$550,MATCH(BA$2,Kraftvärmeprod!$B$1:$BX$1,0),FALSE))/$AC121,"")</f>
        <v>0</v>
      </c>
      <c r="BB121" s="115">
        <f>IF($AY121="ja",(VLOOKUP($B121,'Egen hetvattenprod'!$B$1:$BX$550,MATCH(BB$2,'Egen hetvattenprod'!$B$1:$BX$1,0),FALSE)+VLOOKUP($B121,Kraftvärmeprod!$B$1:$BX$550,MATCH(BB$2,Kraftvärmeprod!$B$1:$BX$1,0),FALSE))/$AC121,"")</f>
        <v>0</v>
      </c>
      <c r="BC121" s="115">
        <f>IF($AY121="ja",(VLOOKUP($B121,'Egen hetvattenprod'!$B$1:$BX$550,MATCH(BC$2,'Egen hetvattenprod'!$B$1:$BX$1,0),FALSE)+VLOOKUP($B121,Kraftvärmeprod!$B$1:$BX$550,MATCH(BC$2,Kraftvärmeprod!$B$1:$BX$1,0),FALSE))/$AC121,"")</f>
        <v>0.3</v>
      </c>
      <c r="BD121" s="115">
        <f>IF($AY121="ja",(VLOOKUP($B121,'Egen hetvattenprod'!$B$1:$BX$550,MATCH(BD$2,'Egen hetvattenprod'!$B$1:$BX$1,0),FALSE)+VLOOKUP($B121,Kraftvärmeprod!$B$1:$BX$550,MATCH(BD$2,Kraftvärmeprod!$B$1:$BX$1,0),FALSE))/$AC121,"")</f>
        <v>0</v>
      </c>
      <c r="BF121" t="str">
        <f t="shared" si="11"/>
        <v>Ja</v>
      </c>
      <c r="BG121" t="str">
        <f>IF($BF121="ja",VLOOKUP($B121,'Egen hetvattenprod'!$B$1:$BX$550,MATCH("Andelen klimatgaser med fossilt ursprung för avfall ()",'Egen hetvattenprod'!$B$1:$BX$1,0),FALSE),"")</f>
        <v>Schablon</v>
      </c>
      <c r="BH121" t="str">
        <f>IF($BF121="ja",VLOOKUP($B121,Kraftvärmeprod!$B$1:$BX$550,MATCH("Andelen klimatgaser med fossilt ursprung för avfall ()",Kraftvärmeprod!$B$1:$BX$1,0),FALSE),"")</f>
        <v>Schablon</v>
      </c>
      <c r="BI121">
        <f>IF($BF121="ja",VLOOKUP($B121,'Egen hetvattenprod'!$B$1:$BX$550,MATCH("Avfall (GWh)",'Egen hetvattenprod'!$B$1:$BX$1,0),FALSE),"")</f>
        <v>9.4</v>
      </c>
      <c r="BJ121">
        <f>IF($BF121="ja",VLOOKUP($B121,'Slutlig allokering kvv'!$B$1:$BX$550,MATCH("Avfall (GWh)",'Slutlig allokering kvv'!$B$1:$BX$1,0),FALSE),"")</f>
        <v>58.038499999999999</v>
      </c>
      <c r="BK121">
        <f>IF($BF121="ja",VLOOKUP($B121,'Köpt hetvatten'!$B$1:$BX$550,MATCH("Avfall i köpt hetvatten",'Köpt hetvatten'!$B$1:$BX$1,0),FALSE),"")</f>
        <v>0</v>
      </c>
      <c r="BL121">
        <f>IF($BF121="ja",VLOOKUP($B121,'Egen hetvattenprod'!$B$1:$BX$550,MATCH("Värde enligt ovan. (%)",'Egen hetvattenprod'!$B$1:$BX$1,0),FALSE),"")</f>
        <v>39</v>
      </c>
      <c r="BM121">
        <f>IF($BF121="ja",VLOOKUP($B121,Kraftvärmeprod!$B$1:$BX$550,MATCH("Värde enligt ovan. (%)",Kraftvärmeprod!$B$1:$BX$1,0),FALSE),"")</f>
        <v>39</v>
      </c>
      <c r="BQ121">
        <f>IF($BF121="ja",VLOOKUP($B121,'Egen hetvattenprod'!$B$1:$BX$550,MATCH("Tillförd olja (fossil) vid avfallsförbränning (GWh)",'Egen hetvattenprod'!$B$1:$BX$1,0),FALSE),"")</f>
        <v>1.7</v>
      </c>
      <c r="BR121">
        <f>IF($BF121="ja",VLOOKUP($B121,Kraftvärmeprod!$B$1:$BX$550,MATCH("Tillförd olja (fossil) vid avfallsförbränning (GWh)",Kraftvärmeprod!$B$1:$BX$1,0),FALSE),"")</f>
        <v>6.2</v>
      </c>
    </row>
    <row r="122" spans="1:70">
      <c r="A122" t="s">
        <v>210</v>
      </c>
      <c r="B122" t="s">
        <v>211</v>
      </c>
      <c r="C122">
        <f>VLOOKUP($B122,'Tillförd energi'!$B$1:$AI$720,MATCH(C$2,'Tillförd energi'!$B$1:$AQ$1,0),FALSE)</f>
        <v>0</v>
      </c>
      <c r="D122">
        <f>VLOOKUP($B122,'Tillförd energi'!$B$1:$AI$720,MATCH(D$2,'Tillförd energi'!$B$1:$AQ$1,0),FALSE)</f>
        <v>2.2362000000000002</v>
      </c>
      <c r="E122">
        <f>VLOOKUP($B122,'Tillförd energi'!$B$1:$AI$720,MATCH(E$2,'Tillförd energi'!$B$1:$AQ$1,0),FALSE)</f>
        <v>0</v>
      </c>
      <c r="F122">
        <f>VLOOKUP($B122,'Tillförd energi'!$B$1:$AI$720,MATCH(F$2,'Tillförd energi'!$B$1:$AQ$1,0),FALSE)</f>
        <v>0.17283699999999999</v>
      </c>
      <c r="G122">
        <f>VLOOKUP($B122,'Tillförd energi'!$B$1:$AI$720,MATCH(G$2,'Tillförd energi'!$B$1:$AQ$1,0),FALSE)</f>
        <v>0</v>
      </c>
      <c r="H122">
        <f>VLOOKUP($B122,'Tillförd energi'!$B$1:$AI$720,MATCH(H$2,'Tillförd energi'!$B$1:$AQ$1,0),FALSE)</f>
        <v>0</v>
      </c>
      <c r="I122">
        <f>VLOOKUP($B122,'Tillförd energi'!$B$1:$AI$720,MATCH(I$2,'Tillförd energi'!$B$1:$AQ$1,0),FALSE)</f>
        <v>149.63399999999999</v>
      </c>
      <c r="J122">
        <f>VLOOKUP($B122,'Tillförd energi'!$B$1:$AI$720,MATCH(J$2,'Tillförd energi'!$B$1:$AQ$1,0),FALSE)</f>
        <v>0</v>
      </c>
      <c r="K122">
        <f>VLOOKUP($B122,'Tillförd energi'!$B$1:$AI$720,MATCH(K$2,'Tillförd energi'!$B$1:$AQ$1,0),FALSE)</f>
        <v>0</v>
      </c>
      <c r="L122">
        <f>VLOOKUP($B122,'Tillförd energi'!$B$1:$AI$720,MATCH(L$2,'Tillförd energi'!$B$1:$AQ$1,0),FALSE)</f>
        <v>0</v>
      </c>
      <c r="M122">
        <f>VLOOKUP($B122,'Tillförd energi'!$B$1:$AI$720,MATCH(M$2,'Tillförd energi'!$B$1:$AQ$1,0),FALSE)</f>
        <v>0</v>
      </c>
      <c r="N122">
        <f>VLOOKUP($B122,'Tillförd energi'!$B$1:$AI$720,MATCH(N$2,'Tillförd energi'!$B$1:$AQ$1,0),FALSE)</f>
        <v>0</v>
      </c>
      <c r="O122">
        <f>VLOOKUP($B122,'Tillförd energi'!$B$1:$AI$720,MATCH(O$2,'Tillförd energi'!$B$1:$AQ$1,0),FALSE)</f>
        <v>0</v>
      </c>
      <c r="P122">
        <f>VLOOKUP($B122,'Tillförd energi'!$B$1:$AI$720,MATCH(P$2,'Tillförd energi'!$B$1:$AQ$1,0),FALSE)</f>
        <v>0</v>
      </c>
      <c r="Q122">
        <f>VLOOKUP($B122,'Tillförd energi'!$B$1:$AI$720,MATCH(Q$2,'Tillförd energi'!$B$1:$AQ$1,0),FALSE)</f>
        <v>288.41199999999998</v>
      </c>
      <c r="R122">
        <f>VLOOKUP($B122,'Tillförd energi'!$B$1:$AI$720,MATCH(R$2,'Tillförd energi'!$B$1:$AQ$1,0),FALSE)</f>
        <v>0</v>
      </c>
      <c r="S122">
        <f>VLOOKUP($B122,'Tillförd energi'!$B$1:$AI$720,MATCH(S$2,'Tillförd energi'!$B$1:$AQ$1,0),FALSE)</f>
        <v>0</v>
      </c>
      <c r="T122">
        <f>VLOOKUP($B122,'Tillförd energi'!$B$1:$AI$720,MATCH(T$2,'Tillförd energi'!$B$1:$AQ$1,0),FALSE)</f>
        <v>0</v>
      </c>
      <c r="U122">
        <f>VLOOKUP($B122,'Tillförd energi'!$B$1:$AI$720,MATCH(U$2,'Tillförd energi'!$B$1:$AQ$1,0),FALSE)</f>
        <v>0</v>
      </c>
      <c r="V122">
        <f>VLOOKUP($B122,'Tillförd energi'!$B$1:$AI$720,MATCH(V$2,'Tillförd energi'!$B$1:$AQ$1,0),FALSE)</f>
        <v>0</v>
      </c>
      <c r="W122">
        <f>VLOOKUP($B122,'Tillförd energi'!$B$1:$AI$720,MATCH(W$2,'Tillförd energi'!$B$1:$AQ$1,0),FALSE)</f>
        <v>1.77</v>
      </c>
      <c r="X122">
        <f>VLOOKUP($B122,'Tillförd energi'!$B$1:$AI$720,MATCH(X$2,'Tillförd energi'!$B$1:$AQ$1,0),FALSE)</f>
        <v>0</v>
      </c>
      <c r="Y122">
        <f>VLOOKUP($B122,'Tillförd energi'!$B$1:$AI$720,MATCH(Y$2,'Tillförd energi'!$B$1:$AQ$1,0),FALSE)</f>
        <v>0</v>
      </c>
      <c r="Z122">
        <f>VLOOKUP($B122,'Tillförd energi'!$B$1:$AI$720,MATCH(Z$2,'Tillförd energi'!$B$1:$AQ$1,0),FALSE)</f>
        <v>0</v>
      </c>
      <c r="AA122">
        <f>VLOOKUP($B122,'Tillförd energi'!$B$1:$AI$720,MATCH(AA$2,'Tillförd energi'!$B$1:$AQ$1,0),FALSE)</f>
        <v>0</v>
      </c>
      <c r="AB122">
        <f>VLOOKUP($B122,'Tillförd energi'!$B$1:$AI$720,MATCH(AB$2,'Tillförd energi'!$B$1:$AQ$1,0),FALSE)</f>
        <v>0</v>
      </c>
      <c r="AC122">
        <f>VLOOKUP($B122,'Tillförd energi'!$B$1:$AI$720,MATCH(AC$2,'Tillförd energi'!$B$1:$AQ$1,0),FALSE)</f>
        <v>138.423</v>
      </c>
      <c r="AD122">
        <f>VLOOKUP($B122,'Tillförd energi'!$B$1:$AI$720,MATCH(AD$2,'Tillförd energi'!$B$1:$AQ$1,0),FALSE)</f>
        <v>19.1159</v>
      </c>
      <c r="AE122">
        <f>VLOOKUP($B122,'Tillförd energi'!$B$1:$AI$720,MATCH(AE$2,'Tillförd energi'!$B$1:$AQ$1,0),FALSE)</f>
        <v>0</v>
      </c>
      <c r="AF122">
        <f>VLOOKUP($B122,'Tillförd energi'!$B$1:$AI$720,MATCH(AF$2,'Tillförd energi'!$B$1:$AQ$1,0),FALSE)</f>
        <v>25.4133</v>
      </c>
      <c r="AG122">
        <f>IFERROR(VLOOKUP(B122,Miljö!$B$1:$AC$600,MATCH("Köpt mängd produktionsspecifik fjärrvärme:",Miljö!$B$1:$AC$1,0),FALSE)/1,0)</f>
        <v>0</v>
      </c>
      <c r="AI122">
        <f t="shared" si="6"/>
        <v>625.17723699999999</v>
      </c>
      <c r="AJ122">
        <f>IF(ISERROR(1/VLOOKUP($B122,Leveranser!$B$1:$S$500,MATCH("såld värme (gwh)",Leveranser!$B$1:$S$1,0),FALSE)),"",VLOOKUP($B122,Leveranser!$B$1:$S$500,MATCH("såld värme (gwh)",Leveranser!$B$1:$S$1,0),FALSE))</f>
        <v>500.1</v>
      </c>
      <c r="AM122" t="str">
        <f>IF(B122&lt;&gt;"",IF(VLOOKUP($B122,Totalt!$B$1:$AQ$554,MATCH("Kvalitetsgranskad:",Totalt!$B$1:$AQ$1,0),FALSE)="ja",VLOOKUP($B122,Miljö!$B$1:$AG$479,MATCH(AM$2,Miljö!$B$1:$AK$1,0),FALSE),""),"")</f>
        <v>Ja</v>
      </c>
      <c r="AN122" t="str">
        <f>IF(AM122="ja",VLOOKUP($B122,Miljö!$B$1:$J$479,MATCH("Typ av ursprungsspecificerad el   (Om inget värde anges används Nordisk residualmix, se inforuta) ()",Miljö!$B$1:$J$1,0),FALSE),IF(AM122="nej","Nordisk residualel",""))</f>
        <v>'Förnybar'</v>
      </c>
      <c r="AO122">
        <f>IF(AM122="","",VLOOKUP($B122,Miljö!$B$1:$J$479,MATCH("Fossilandel för ursprungspecificerad el ()",Miljö!$B$1:$J$1,0),FALSE))</f>
        <v>0</v>
      </c>
      <c r="AP122">
        <f>IF(AM122="","",IFERROR(VLOOKUP($B122,Miljö!$B$1:$J$479,MATCH("Kärnkraftsandel för ursprungsspecificerad el ()",Miljö!$B$1:$J$1,0),FALSE)/1,0))</f>
        <v>0</v>
      </c>
      <c r="AQ122">
        <f t="shared" si="7"/>
        <v>1</v>
      </c>
      <c r="AS122" t="str">
        <f t="shared" si="8"/>
        <v>Nej</v>
      </c>
      <c r="AT122" t="str">
        <f>IF(AS122="ja",VLOOKUP($B122,Miljö!$B$1:$P$500,MATCH("Fossil andel i procent (%)",Miljö!$B$1:$P$1,0),FALSE)/100,"")</f>
        <v/>
      </c>
      <c r="AV122" t="str">
        <f t="shared" si="9"/>
        <v>Nej</v>
      </c>
      <c r="AW122" t="str">
        <f>IF(AV122="ja",VLOOKUP($B122,'Egen hetvattenprod'!$B$1:$AO$500,MATCH("Värmekälla till värmepumpar ()",'Egen hetvattenprod'!$B$1:$AO$1,0),FALSE),"")</f>
        <v/>
      </c>
      <c r="AY122" t="str">
        <f t="shared" si="10"/>
        <v>Ja</v>
      </c>
      <c r="AZ122" s="115">
        <f>IF($AY122="ja",(VLOOKUP($B122,'Egen hetvattenprod'!$B$1:$BX$550,MATCH(AZ$2,'Egen hetvattenprod'!$B$1:$BX$1,0),FALSE)+VLOOKUP($B122,Kraftvärmeprod!$B$1:$BX$550,MATCH(AZ$2,Kraftvärmeprod!$B$1:$BX$1,0),FALSE))/$AC122,"")</f>
        <v>0.78554792194938694</v>
      </c>
      <c r="BA122" s="115">
        <f>IF($AY122="ja",(VLOOKUP($B122,'Egen hetvattenprod'!$B$1:$BX$550,MATCH(BA$2,'Egen hetvattenprod'!$B$1:$BX$1,0),FALSE)+VLOOKUP($B122,Kraftvärmeprod!$B$1:$BX$550,MATCH(BA$2,Kraftvärmeprod!$B$1:$BX$1,0),FALSE))/$AC122,"")</f>
        <v>0.21445135562731626</v>
      </c>
      <c r="BB122" s="115">
        <f>IF($AY122="ja",(VLOOKUP($B122,'Egen hetvattenprod'!$B$1:$BX$550,MATCH(BB$2,'Egen hetvattenprod'!$B$1:$BX$1,0),FALSE)+VLOOKUP($B122,Kraftvärmeprod!$B$1:$BX$550,MATCH(BB$2,Kraftvärmeprod!$B$1:$BX$1,0),FALSE))/$AC122,"")</f>
        <v>0</v>
      </c>
      <c r="BC122" s="115">
        <f>IF($AY122="ja",(VLOOKUP($B122,'Egen hetvattenprod'!$B$1:$BX$550,MATCH(BC$2,'Egen hetvattenprod'!$B$1:$BX$1,0),FALSE)+VLOOKUP($B122,Kraftvärmeprod!$B$1:$BX$550,MATCH(BC$2,Kraftvärmeprod!$B$1:$BX$1,0),FALSE))/$AC122,"")</f>
        <v>0</v>
      </c>
      <c r="BD122" s="115">
        <f>IF($AY122="ja",(VLOOKUP($B122,'Egen hetvattenprod'!$B$1:$BX$550,MATCH(BD$2,'Egen hetvattenprod'!$B$1:$BX$1,0),FALSE)+VLOOKUP($B122,Kraftvärmeprod!$B$1:$BX$550,MATCH(BD$2,Kraftvärmeprod!$B$1:$BX$1,0),FALSE))/$AC122,"")</f>
        <v>0</v>
      </c>
      <c r="BF122" t="str">
        <f t="shared" si="11"/>
        <v>Ja</v>
      </c>
      <c r="BG122" t="str">
        <f>IF($BF122="ja",VLOOKUP($B122,'Egen hetvattenprod'!$B$1:$BX$550,MATCH("Andelen klimatgaser med fossilt ursprung för avfall ()",'Egen hetvattenprod'!$B$1:$BX$1,0),FALSE),"")</f>
        <v>Schablon</v>
      </c>
      <c r="BH122" t="str">
        <f>IF($BF122="ja",VLOOKUP($B122,Kraftvärmeprod!$B$1:$BX$550,MATCH("Andelen klimatgaser med fossilt ursprung för avfall ()",Kraftvärmeprod!$B$1:$BX$1,0),FALSE),"")</f>
        <v>ET</v>
      </c>
      <c r="BI122">
        <f>IF($BF122="ja",VLOOKUP($B122,'Egen hetvattenprod'!$B$1:$BX$550,MATCH("Avfall (GWh)",'Egen hetvattenprod'!$B$1:$BX$1,0),FALSE),"")</f>
        <v>149.63399999999999</v>
      </c>
      <c r="BJ122">
        <f>IF($BF122="ja",VLOOKUP($B122,'Slutlig allokering kvv'!$B$1:$BX$550,MATCH("Avfall (GWh)",'Slutlig allokering kvv'!$B$1:$BX$1,0),FALSE),"")</f>
        <v>0</v>
      </c>
      <c r="BK122">
        <f>IF($BF122="ja",VLOOKUP($B122,'Köpt hetvatten'!$B$1:$BX$550,MATCH("Avfall i köpt hetvatten",'Köpt hetvatten'!$B$1:$BX$1,0),FALSE),"")</f>
        <v>0</v>
      </c>
      <c r="BL122">
        <f>IF($BF122="ja",VLOOKUP($B122,'Egen hetvattenprod'!$B$1:$BX$550,MATCH("Värde enligt ovan. (%)",'Egen hetvattenprod'!$B$1:$BX$1,0),FALSE),"")</f>
        <v>39</v>
      </c>
      <c r="BM122" t="str">
        <f>IF($BF122="ja",VLOOKUP($B122,Kraftvärmeprod!$B$1:$BX$550,MATCH("Värde enligt ovan. (%)",Kraftvärmeprod!$B$1:$BX$1,0),FALSE),"")</f>
        <v>ET</v>
      </c>
      <c r="BQ122">
        <f>IF($BF122="ja",VLOOKUP($B122,'Egen hetvattenprod'!$B$1:$BX$550,MATCH("Tillförd olja (fossil) vid avfallsförbränning (GWh)",'Egen hetvattenprod'!$B$1:$BX$1,0),FALSE),"")</f>
        <v>0.98099999999999998</v>
      </c>
      <c r="BR122" t="str">
        <f>IF($BF122="ja",VLOOKUP($B122,Kraftvärmeprod!$B$1:$BX$550,MATCH("Tillförd olja (fossil) vid avfallsförbränning (GWh)",Kraftvärmeprod!$B$1:$BX$1,0),FALSE),"")</f>
        <v>ET</v>
      </c>
    </row>
    <row r="123" spans="1:70">
      <c r="A123" t="s">
        <v>212</v>
      </c>
      <c r="B123" t="s">
        <v>213</v>
      </c>
      <c r="C123">
        <f>VLOOKUP($B123,'Tillförd energi'!$B$1:$AI$720,MATCH(C$2,'Tillförd energi'!$B$1:$AQ$1,0),FALSE)</f>
        <v>0</v>
      </c>
      <c r="D123">
        <f>VLOOKUP($B123,'Tillförd energi'!$B$1:$AI$720,MATCH(D$2,'Tillförd energi'!$B$1:$AQ$1,0),FALSE)</f>
        <v>0.18</v>
      </c>
      <c r="E123">
        <f>VLOOKUP($B123,'Tillförd energi'!$B$1:$AI$720,MATCH(E$2,'Tillförd energi'!$B$1:$AQ$1,0),FALSE)</f>
        <v>0</v>
      </c>
      <c r="F123">
        <f>VLOOKUP($B123,'Tillförd energi'!$B$1:$AI$720,MATCH(F$2,'Tillförd energi'!$B$1:$AQ$1,0),FALSE)</f>
        <v>0</v>
      </c>
      <c r="G123">
        <f>VLOOKUP($B123,'Tillförd energi'!$B$1:$AI$720,MATCH(G$2,'Tillförd energi'!$B$1:$AQ$1,0),FALSE)</f>
        <v>0</v>
      </c>
      <c r="H123">
        <f>VLOOKUP($B123,'Tillförd energi'!$B$1:$AI$720,MATCH(H$2,'Tillförd energi'!$B$1:$AQ$1,0),FALSE)</f>
        <v>0</v>
      </c>
      <c r="I123">
        <f>VLOOKUP($B123,'Tillförd energi'!$B$1:$AI$720,MATCH(I$2,'Tillförd energi'!$B$1:$AQ$1,0),FALSE)</f>
        <v>0</v>
      </c>
      <c r="J123">
        <f>VLOOKUP($B123,'Tillförd energi'!$B$1:$AI$720,MATCH(J$2,'Tillförd energi'!$B$1:$AQ$1,0),FALSE)</f>
        <v>0.54411799999999999</v>
      </c>
      <c r="K123">
        <f>VLOOKUP($B123,'Tillförd energi'!$B$1:$AI$720,MATCH(K$2,'Tillförd energi'!$B$1:$AQ$1,0),FALSE)</f>
        <v>0</v>
      </c>
      <c r="L123">
        <f>VLOOKUP($B123,'Tillförd energi'!$B$1:$AI$720,MATCH(L$2,'Tillförd energi'!$B$1:$AQ$1,0),FALSE)</f>
        <v>41.4</v>
      </c>
      <c r="M123">
        <f>VLOOKUP($B123,'Tillförd energi'!$B$1:$AI$720,MATCH(M$2,'Tillförd energi'!$B$1:$AQ$1,0),FALSE)</f>
        <v>0</v>
      </c>
      <c r="N123">
        <f>VLOOKUP($B123,'Tillförd energi'!$B$1:$AI$720,MATCH(N$2,'Tillförd energi'!$B$1:$AQ$1,0),FALSE)</f>
        <v>0</v>
      </c>
      <c r="O123">
        <f>VLOOKUP($B123,'Tillförd energi'!$B$1:$AI$720,MATCH(O$2,'Tillförd energi'!$B$1:$AQ$1,0),FALSE)</f>
        <v>0</v>
      </c>
      <c r="P123">
        <f>VLOOKUP($B123,'Tillförd energi'!$B$1:$AI$720,MATCH(P$2,'Tillförd energi'!$B$1:$AQ$1,0),FALSE)</f>
        <v>0</v>
      </c>
      <c r="Q123">
        <f>VLOOKUP($B123,'Tillförd energi'!$B$1:$AI$720,MATCH(Q$2,'Tillförd energi'!$B$1:$AQ$1,0),FALSE)</f>
        <v>0</v>
      </c>
      <c r="R123">
        <f>VLOOKUP($B123,'Tillförd energi'!$B$1:$AI$720,MATCH(R$2,'Tillförd energi'!$B$1:$AQ$1,0),FALSE)</f>
        <v>1</v>
      </c>
      <c r="S123">
        <f>VLOOKUP($B123,'Tillförd energi'!$B$1:$AI$720,MATCH(S$2,'Tillförd energi'!$B$1:$AQ$1,0),FALSE)</f>
        <v>0</v>
      </c>
      <c r="T123">
        <f>VLOOKUP($B123,'Tillförd energi'!$B$1:$AI$720,MATCH(T$2,'Tillförd energi'!$B$1:$AQ$1,0),FALSE)</f>
        <v>0</v>
      </c>
      <c r="U123">
        <f>VLOOKUP($B123,'Tillförd energi'!$B$1:$AI$720,MATCH(U$2,'Tillförd energi'!$B$1:$AQ$1,0),FALSE)</f>
        <v>0</v>
      </c>
      <c r="V123">
        <f>VLOOKUP($B123,'Tillförd energi'!$B$1:$AI$720,MATCH(V$2,'Tillförd energi'!$B$1:$AQ$1,0),FALSE)</f>
        <v>0</v>
      </c>
      <c r="W123">
        <f>VLOOKUP($B123,'Tillförd energi'!$B$1:$AI$720,MATCH(W$2,'Tillförd energi'!$B$1:$AQ$1,0),FALSE)</f>
        <v>0</v>
      </c>
      <c r="X123">
        <f>VLOOKUP($B123,'Tillförd energi'!$B$1:$AI$720,MATCH(X$2,'Tillförd energi'!$B$1:$AQ$1,0),FALSE)</f>
        <v>0</v>
      </c>
      <c r="Y123">
        <f>VLOOKUP($B123,'Tillförd energi'!$B$1:$AI$720,MATCH(Y$2,'Tillförd energi'!$B$1:$AQ$1,0),FALSE)</f>
        <v>0</v>
      </c>
      <c r="Z123">
        <f>VLOOKUP($B123,'Tillförd energi'!$B$1:$AI$720,MATCH(Z$2,'Tillförd energi'!$B$1:$AQ$1,0),FALSE)</f>
        <v>0</v>
      </c>
      <c r="AA123">
        <f>VLOOKUP($B123,'Tillförd energi'!$B$1:$AI$720,MATCH(AA$2,'Tillförd energi'!$B$1:$AQ$1,0),FALSE)</f>
        <v>0</v>
      </c>
      <c r="AB123">
        <f>VLOOKUP($B123,'Tillförd energi'!$B$1:$AI$720,MATCH(AB$2,'Tillförd energi'!$B$1:$AQ$1,0),FALSE)</f>
        <v>0</v>
      </c>
      <c r="AC123">
        <f>VLOOKUP($B123,'Tillförd energi'!$B$1:$AI$720,MATCH(AC$2,'Tillförd energi'!$B$1:$AQ$1,0),FALSE)</f>
        <v>0</v>
      </c>
      <c r="AD123">
        <f>VLOOKUP($B123,'Tillförd energi'!$B$1:$AI$720,MATCH(AD$2,'Tillförd energi'!$B$1:$AQ$1,0),FALSE)</f>
        <v>0</v>
      </c>
      <c r="AE123">
        <f>VLOOKUP($B123,'Tillförd energi'!$B$1:$AI$720,MATCH(AE$2,'Tillförd energi'!$B$1:$AQ$1,0),FALSE)</f>
        <v>0</v>
      </c>
      <c r="AF123">
        <f>VLOOKUP($B123,'Tillförd energi'!$B$1:$AI$720,MATCH(AF$2,'Tillförd energi'!$B$1:$AQ$1,0),FALSE)</f>
        <v>1.93</v>
      </c>
      <c r="AG123">
        <f>IFERROR(VLOOKUP(B123,Miljö!$B$1:$AC$600,MATCH("Köpt mängd produktionsspecifik fjärrvärme:",Miljö!$B$1:$AC$1,0),FALSE)/1,0)</f>
        <v>0</v>
      </c>
      <c r="AI123">
        <f t="shared" si="6"/>
        <v>45.054117999999995</v>
      </c>
      <c r="AJ123">
        <f>IF(ISERROR(1/VLOOKUP($B123,Leveranser!$B$1:$S$500,MATCH("såld värme (gwh)",Leveranser!$B$1:$S$1,0),FALSE)),"",VLOOKUP($B123,Leveranser!$B$1:$S$500,MATCH("såld värme (gwh)",Leveranser!$B$1:$S$1,0),FALSE))</f>
        <v>32.713999999999999</v>
      </c>
      <c r="AM123" t="str">
        <f>IF(B123&lt;&gt;"",IF(VLOOKUP($B123,Totalt!$B$1:$AQ$554,MATCH("Kvalitetsgranskad:",Totalt!$B$1:$AQ$1,0),FALSE)="ja",VLOOKUP($B123,Miljö!$B$1:$AG$479,MATCH(AM$2,Miljö!$B$1:$AK$1,0),FALSE),""),"")</f>
        <v>Ja</v>
      </c>
      <c r="AN123" t="str">
        <f>IF(AM123="ja",VLOOKUP($B123,Miljö!$B$1:$J$479,MATCH("Typ av ursprungsspecificerad el   (Om inget värde anges används Nordisk residualmix, se inforuta) ()",Miljö!$B$1:$J$1,0),FALSE),IF(AM123="nej","Nordisk residualel",""))</f>
        <v>'Förnybar'</v>
      </c>
      <c r="AO123">
        <f>IF(AM123="","",VLOOKUP($B123,Miljö!$B$1:$J$479,MATCH("Fossilandel för ursprungspecificerad el ()",Miljö!$B$1:$J$1,0),FALSE))</f>
        <v>0</v>
      </c>
      <c r="AP123">
        <f>IF(AM123="","",IFERROR(VLOOKUP($B123,Miljö!$B$1:$J$479,MATCH("Kärnkraftsandel för ursprungsspecificerad el ()",Miljö!$B$1:$J$1,0),FALSE)/1,0))</f>
        <v>0</v>
      </c>
      <c r="AQ123">
        <f t="shared" si="7"/>
        <v>1</v>
      </c>
      <c r="AS123" t="str">
        <f t="shared" si="8"/>
        <v>Nej</v>
      </c>
      <c r="AT123" t="str">
        <f>IF(AS123="ja",VLOOKUP($B123,Miljö!$B$1:$P$500,MATCH("Fossil andel i procent (%)",Miljö!$B$1:$P$1,0),FALSE)/100,"")</f>
        <v/>
      </c>
      <c r="AV123" t="str">
        <f t="shared" si="9"/>
        <v>Nej</v>
      </c>
      <c r="AW123" t="str">
        <f>IF(AV123="ja",VLOOKUP($B123,'Egen hetvattenprod'!$B$1:$AO$500,MATCH("Värmekälla till värmepumpar ()",'Egen hetvattenprod'!$B$1:$AO$1,0),FALSE),"")</f>
        <v/>
      </c>
      <c r="AY123" t="str">
        <f t="shared" si="10"/>
        <v>Nej</v>
      </c>
      <c r="AZ123" s="115" t="str">
        <f>IF($AY123="ja",(VLOOKUP($B123,'Egen hetvattenprod'!$B$1:$BX$550,MATCH(AZ$2,'Egen hetvattenprod'!$B$1:$BX$1,0),FALSE)+VLOOKUP($B123,Kraftvärmeprod!$B$1:$BX$550,MATCH(AZ$2,Kraftvärmeprod!$B$1:$BX$1,0),FALSE))/$AC123,"")</f>
        <v/>
      </c>
      <c r="BA123" s="115" t="str">
        <f>IF($AY123="ja",(VLOOKUP($B123,'Egen hetvattenprod'!$B$1:$BX$550,MATCH(BA$2,'Egen hetvattenprod'!$B$1:$BX$1,0),FALSE)+VLOOKUP($B123,Kraftvärmeprod!$B$1:$BX$550,MATCH(BA$2,Kraftvärmeprod!$B$1:$BX$1,0),FALSE))/$AC123,"")</f>
        <v/>
      </c>
      <c r="BB123" s="115" t="str">
        <f>IF($AY123="ja",(VLOOKUP($B123,'Egen hetvattenprod'!$B$1:$BX$550,MATCH(BB$2,'Egen hetvattenprod'!$B$1:$BX$1,0),FALSE)+VLOOKUP($B123,Kraftvärmeprod!$B$1:$BX$550,MATCH(BB$2,Kraftvärmeprod!$B$1:$BX$1,0),FALSE))/$AC123,"")</f>
        <v/>
      </c>
      <c r="BC123" s="115" t="str">
        <f>IF($AY123="ja",(VLOOKUP($B123,'Egen hetvattenprod'!$B$1:$BX$550,MATCH(BC$2,'Egen hetvattenprod'!$B$1:$BX$1,0),FALSE)+VLOOKUP($B123,Kraftvärmeprod!$B$1:$BX$550,MATCH(BC$2,Kraftvärmeprod!$B$1:$BX$1,0),FALSE))/$AC123,"")</f>
        <v/>
      </c>
      <c r="BD123" s="115" t="str">
        <f>IF($AY123="ja",(VLOOKUP($B123,'Egen hetvattenprod'!$B$1:$BX$550,MATCH(BD$2,'Egen hetvattenprod'!$B$1:$BX$1,0),FALSE)+VLOOKUP($B123,Kraftvärmeprod!$B$1:$BX$550,MATCH(BD$2,Kraftvärmeprod!$B$1:$BX$1,0),FALSE))/$AC123,"")</f>
        <v/>
      </c>
      <c r="BF123" t="str">
        <f t="shared" si="11"/>
        <v>Nej</v>
      </c>
      <c r="BG123" t="str">
        <f>IF($BF123="ja",VLOOKUP($B123,'Egen hetvattenprod'!$B$1:$BX$550,MATCH("Andelen klimatgaser med fossilt ursprung för avfall ()",'Egen hetvattenprod'!$B$1:$BX$1,0),FALSE),"")</f>
        <v/>
      </c>
      <c r="BH123" t="str">
        <f>IF($BF123="ja",VLOOKUP($B123,Kraftvärmeprod!$B$1:$BX$550,MATCH("Andelen klimatgaser med fossilt ursprung för avfall ()",Kraftvärmeprod!$B$1:$BX$1,0),FALSE),"")</f>
        <v/>
      </c>
      <c r="BI123" t="str">
        <f>IF($BF123="ja",VLOOKUP($B123,'Egen hetvattenprod'!$B$1:$BX$550,MATCH("Avfall (GWh)",'Egen hetvattenprod'!$B$1:$BX$1,0),FALSE),"")</f>
        <v/>
      </c>
      <c r="BJ123" t="str">
        <f>IF($BF123="ja",VLOOKUP($B123,'Slutlig allokering kvv'!$B$1:$BX$550,MATCH("Avfall (GWh)",'Slutlig allokering kvv'!$B$1:$BX$1,0),FALSE),"")</f>
        <v/>
      </c>
      <c r="BK123" t="str">
        <f>IF($BF123="ja",VLOOKUP($B123,'Köpt hetvatten'!$B$1:$BX$550,MATCH("Avfall i köpt hetvatten",'Köpt hetvatten'!$B$1:$BX$1,0),FALSE),"")</f>
        <v/>
      </c>
      <c r="BL123" t="str">
        <f>IF($BF123="ja",VLOOKUP($B123,'Egen hetvattenprod'!$B$1:$BX$550,MATCH("Värde enligt ovan. (%)",'Egen hetvattenprod'!$B$1:$BX$1,0),FALSE),"")</f>
        <v/>
      </c>
      <c r="BM123" t="str">
        <f>IF($BF123="ja",VLOOKUP($B123,Kraftvärmeprod!$B$1:$BX$550,MATCH("Värde enligt ovan. (%)",Kraftvärmeprod!$B$1:$BX$1,0),FALSE),"")</f>
        <v/>
      </c>
      <c r="BQ123" t="str">
        <f>IF($BF123="ja",VLOOKUP($B123,'Egen hetvattenprod'!$B$1:$BX$550,MATCH("Tillförd olja (fossil) vid avfallsförbränning (GWh)",'Egen hetvattenprod'!$B$1:$BX$1,0),FALSE),"")</f>
        <v/>
      </c>
      <c r="BR123" t="str">
        <f>IF($BF123="ja",VLOOKUP($B123,Kraftvärmeprod!$B$1:$BX$550,MATCH("Tillförd olja (fossil) vid avfallsförbränning (GWh)",Kraftvärmeprod!$B$1:$BX$1,0),FALSE),"")</f>
        <v/>
      </c>
    </row>
    <row r="124" spans="1:70">
      <c r="A124" t="s">
        <v>214</v>
      </c>
      <c r="B124" t="s">
        <v>215</v>
      </c>
      <c r="C124">
        <f>VLOOKUP($B124,'Tillförd energi'!$B$1:$AI$720,MATCH(C$2,'Tillförd energi'!$B$1:$AQ$1,0),FALSE)</f>
        <v>0</v>
      </c>
      <c r="D124">
        <f>VLOOKUP($B124,'Tillförd energi'!$B$1:$AI$720,MATCH(D$2,'Tillförd energi'!$B$1:$AQ$1,0),FALSE)</f>
        <v>3.5510000000000002</v>
      </c>
      <c r="E124">
        <f>VLOOKUP($B124,'Tillförd energi'!$B$1:$AI$720,MATCH(E$2,'Tillförd energi'!$B$1:$AQ$1,0),FALSE)</f>
        <v>0</v>
      </c>
      <c r="F124">
        <f>VLOOKUP($B124,'Tillförd energi'!$B$1:$AI$720,MATCH(F$2,'Tillförd energi'!$B$1:$AQ$1,0),FALSE)</f>
        <v>0</v>
      </c>
      <c r="G124">
        <f>VLOOKUP($B124,'Tillförd energi'!$B$1:$AI$720,MATCH(G$2,'Tillförd energi'!$B$1:$AQ$1,0),FALSE)</f>
        <v>0</v>
      </c>
      <c r="H124">
        <f>VLOOKUP($B124,'Tillförd energi'!$B$1:$AI$720,MATCH(H$2,'Tillförd energi'!$B$1:$AQ$1,0),FALSE)</f>
        <v>0</v>
      </c>
      <c r="I124">
        <f>VLOOKUP($B124,'Tillförd energi'!$B$1:$AI$720,MATCH(I$2,'Tillförd energi'!$B$1:$AQ$1,0),FALSE)</f>
        <v>110.529</v>
      </c>
      <c r="J124">
        <f>VLOOKUP($B124,'Tillförd energi'!$B$1:$AI$720,MATCH(J$2,'Tillförd energi'!$B$1:$AQ$1,0),FALSE)</f>
        <v>0</v>
      </c>
      <c r="K124">
        <f>VLOOKUP($B124,'Tillförd energi'!$B$1:$AI$720,MATCH(K$2,'Tillförd energi'!$B$1:$AQ$1,0),FALSE)</f>
        <v>0</v>
      </c>
      <c r="L124">
        <f>VLOOKUP($B124,'Tillförd energi'!$B$1:$AI$720,MATCH(L$2,'Tillförd energi'!$B$1:$AQ$1,0),FALSE)</f>
        <v>55.244900000000001</v>
      </c>
      <c r="M124">
        <f>VLOOKUP($B124,'Tillförd energi'!$B$1:$AI$720,MATCH(M$2,'Tillförd energi'!$B$1:$AQ$1,0),FALSE)</f>
        <v>0</v>
      </c>
      <c r="N124">
        <f>VLOOKUP($B124,'Tillförd energi'!$B$1:$AI$720,MATCH(N$2,'Tillförd energi'!$B$1:$AQ$1,0),FALSE)</f>
        <v>0</v>
      </c>
      <c r="O124">
        <f>VLOOKUP($B124,'Tillförd energi'!$B$1:$AI$720,MATCH(O$2,'Tillförd energi'!$B$1:$AQ$1,0),FALSE)</f>
        <v>0</v>
      </c>
      <c r="P124">
        <f>VLOOKUP($B124,'Tillförd energi'!$B$1:$AI$720,MATCH(P$2,'Tillförd energi'!$B$1:$AQ$1,0),FALSE)</f>
        <v>1.38784</v>
      </c>
      <c r="Q124">
        <f>VLOOKUP($B124,'Tillförd energi'!$B$1:$AI$720,MATCH(Q$2,'Tillförd energi'!$B$1:$AQ$1,0),FALSE)</f>
        <v>0</v>
      </c>
      <c r="R124">
        <f>VLOOKUP($B124,'Tillförd energi'!$B$1:$AI$720,MATCH(R$2,'Tillförd energi'!$B$1:$AQ$1,0),FALSE)</f>
        <v>0.127</v>
      </c>
      <c r="S124">
        <f>VLOOKUP($B124,'Tillförd energi'!$B$1:$AI$720,MATCH(S$2,'Tillförd energi'!$B$1:$AQ$1,0),FALSE)</f>
        <v>0</v>
      </c>
      <c r="T124">
        <f>VLOOKUP($B124,'Tillförd energi'!$B$1:$AI$720,MATCH(T$2,'Tillförd energi'!$B$1:$AQ$1,0),FALSE)</f>
        <v>0</v>
      </c>
      <c r="U124">
        <f>VLOOKUP($B124,'Tillförd energi'!$B$1:$AI$720,MATCH(U$2,'Tillförd energi'!$B$1:$AQ$1,0),FALSE)</f>
        <v>0</v>
      </c>
      <c r="V124">
        <f>VLOOKUP($B124,'Tillförd energi'!$B$1:$AI$720,MATCH(V$2,'Tillförd energi'!$B$1:$AQ$1,0),FALSE)</f>
        <v>0</v>
      </c>
      <c r="W124">
        <f>VLOOKUP($B124,'Tillförd energi'!$B$1:$AI$720,MATCH(W$2,'Tillförd energi'!$B$1:$AQ$1,0),FALSE)</f>
        <v>3.3420000000000001</v>
      </c>
      <c r="X124">
        <f>VLOOKUP($B124,'Tillförd energi'!$B$1:$AI$720,MATCH(X$2,'Tillförd energi'!$B$1:$AQ$1,0),FALSE)</f>
        <v>0</v>
      </c>
      <c r="Y124">
        <f>VLOOKUP($B124,'Tillförd energi'!$B$1:$AI$720,MATCH(Y$2,'Tillförd energi'!$B$1:$AQ$1,0),FALSE)</f>
        <v>0</v>
      </c>
      <c r="Z124">
        <f>VLOOKUP($B124,'Tillförd energi'!$B$1:$AI$720,MATCH(Z$2,'Tillförd energi'!$B$1:$AQ$1,0),FALSE)</f>
        <v>0</v>
      </c>
      <c r="AA124">
        <f>VLOOKUP($B124,'Tillförd energi'!$B$1:$AI$720,MATCH(AA$2,'Tillförd energi'!$B$1:$AQ$1,0),FALSE)</f>
        <v>0</v>
      </c>
      <c r="AB124">
        <f>VLOOKUP($B124,'Tillförd energi'!$B$1:$AI$720,MATCH(AB$2,'Tillförd energi'!$B$1:$AQ$1,0),FALSE)</f>
        <v>0</v>
      </c>
      <c r="AC124">
        <f>VLOOKUP($B124,'Tillförd energi'!$B$1:$AI$720,MATCH(AC$2,'Tillförd energi'!$B$1:$AQ$1,0),FALSE)</f>
        <v>20.27</v>
      </c>
      <c r="AD124">
        <f>VLOOKUP($B124,'Tillförd energi'!$B$1:$AI$720,MATCH(AD$2,'Tillförd energi'!$B$1:$AQ$1,0),FALSE)</f>
        <v>58.326000000000001</v>
      </c>
      <c r="AE124">
        <f>VLOOKUP($B124,'Tillförd energi'!$B$1:$AI$720,MATCH(AE$2,'Tillförd energi'!$B$1:$AQ$1,0),FALSE)</f>
        <v>0</v>
      </c>
      <c r="AF124">
        <f>VLOOKUP($B124,'Tillförd energi'!$B$1:$AI$720,MATCH(AF$2,'Tillförd energi'!$B$1:$AQ$1,0),FALSE)</f>
        <v>7.4250999999999996</v>
      </c>
      <c r="AG124">
        <f>IFERROR(VLOOKUP(B124,Miljö!$B$1:$AC$600,MATCH("Köpt mängd produktionsspecifik fjärrvärme:",Miljö!$B$1:$AC$1,0),FALSE)/1,0)</f>
        <v>0</v>
      </c>
      <c r="AI124">
        <f t="shared" si="6"/>
        <v>260.20284000000004</v>
      </c>
      <c r="AJ124">
        <f>IF(ISERROR(1/VLOOKUP($B124,Leveranser!$B$1:$S$500,MATCH("såld värme (gwh)",Leveranser!$B$1:$S$1,0),FALSE)),"",VLOOKUP($B124,Leveranser!$B$1:$S$500,MATCH("såld värme (gwh)",Leveranser!$B$1:$S$1,0),FALSE))</f>
        <v>201.87100000000001</v>
      </c>
      <c r="AM124" t="str">
        <f>IF(B124&lt;&gt;"",IF(VLOOKUP($B124,Totalt!$B$1:$AQ$554,MATCH("Kvalitetsgranskad:",Totalt!$B$1:$AQ$1,0),FALSE)="ja",VLOOKUP($B124,Miljö!$B$1:$AG$479,MATCH(AM$2,Miljö!$B$1:$AK$1,0),FALSE),""),"")</f>
        <v>Ja</v>
      </c>
      <c r="AN124" t="str">
        <f>IF(AM124="ja",VLOOKUP($B124,Miljö!$B$1:$J$479,MATCH("Typ av ursprungsspecificerad el   (Om inget värde anges används Nordisk residualmix, se inforuta) ()",Miljö!$B$1:$J$1,0),FALSE),IF(AM124="nej","Nordisk residualel",""))</f>
        <v>'Förnyelsebar vind/vatten'</v>
      </c>
      <c r="AO124">
        <f>IF(AM124="","",VLOOKUP($B124,Miljö!$B$1:$J$479,MATCH("Fossilandel för ursprungspecificerad el ()",Miljö!$B$1:$J$1,0),FALSE))</f>
        <v>0</v>
      </c>
      <c r="AP124">
        <f>IF(AM124="","",IFERROR(VLOOKUP($B124,Miljö!$B$1:$J$479,MATCH("Kärnkraftsandel för ursprungsspecificerad el ()",Miljö!$B$1:$J$1,0),FALSE)/1,0))</f>
        <v>0</v>
      </c>
      <c r="AQ124">
        <f t="shared" si="7"/>
        <v>1</v>
      </c>
      <c r="AS124" t="str">
        <f t="shared" si="8"/>
        <v>Nej</v>
      </c>
      <c r="AT124" t="str">
        <f>IF(AS124="ja",VLOOKUP($B124,Miljö!$B$1:$P$500,MATCH("Fossil andel i procent (%)",Miljö!$B$1:$P$1,0),FALSE)/100,"")</f>
        <v/>
      </c>
      <c r="AV124" t="str">
        <f t="shared" si="9"/>
        <v>Nej</v>
      </c>
      <c r="AW124" t="str">
        <f>IF(AV124="ja",VLOOKUP($B124,'Egen hetvattenprod'!$B$1:$AO$500,MATCH("Värmekälla till värmepumpar ()",'Egen hetvattenprod'!$B$1:$AO$1,0),FALSE),"")</f>
        <v/>
      </c>
      <c r="AY124" t="str">
        <f t="shared" si="10"/>
        <v>Ja</v>
      </c>
      <c r="AZ124" s="115">
        <f>IF($AY124="ja",(VLOOKUP($B124,'Egen hetvattenprod'!$B$1:$BX$550,MATCH(AZ$2,'Egen hetvattenprod'!$B$1:$BX$1,0),FALSE)+VLOOKUP($B124,Kraftvärmeprod!$B$1:$BX$550,MATCH(AZ$2,Kraftvärmeprod!$B$1:$BX$1,0),FALSE))/$AC124,"")</f>
        <v>0.05</v>
      </c>
      <c r="BA124" s="115">
        <f>IF($AY124="ja",(VLOOKUP($B124,'Egen hetvattenprod'!$B$1:$BX$550,MATCH(BA$2,'Egen hetvattenprod'!$B$1:$BX$1,0),FALSE)+VLOOKUP($B124,Kraftvärmeprod!$B$1:$BX$550,MATCH(BA$2,Kraftvärmeprod!$B$1:$BX$1,0),FALSE))/$AC124,"")</f>
        <v>0.95</v>
      </c>
      <c r="BB124" s="115">
        <f>IF($AY124="ja",(VLOOKUP($B124,'Egen hetvattenprod'!$B$1:$BX$550,MATCH(BB$2,'Egen hetvattenprod'!$B$1:$BX$1,0),FALSE)+VLOOKUP($B124,Kraftvärmeprod!$B$1:$BX$550,MATCH(BB$2,Kraftvärmeprod!$B$1:$BX$1,0),FALSE))/$AC124,"")</f>
        <v>0</v>
      </c>
      <c r="BC124" s="115">
        <f>IF($AY124="ja",(VLOOKUP($B124,'Egen hetvattenprod'!$B$1:$BX$550,MATCH(BC$2,'Egen hetvattenprod'!$B$1:$BX$1,0),FALSE)+VLOOKUP($B124,Kraftvärmeprod!$B$1:$BX$550,MATCH(BC$2,Kraftvärmeprod!$B$1:$BX$1,0),FALSE))/$AC124,"")</f>
        <v>0</v>
      </c>
      <c r="BD124" s="115">
        <f>IF($AY124="ja",(VLOOKUP($B124,'Egen hetvattenprod'!$B$1:$BX$550,MATCH(BD$2,'Egen hetvattenprod'!$B$1:$BX$1,0),FALSE)+VLOOKUP($B124,Kraftvärmeprod!$B$1:$BX$550,MATCH(BD$2,Kraftvärmeprod!$B$1:$BX$1,0),FALSE))/$AC124,"")</f>
        <v>0</v>
      </c>
      <c r="BF124" t="str">
        <f t="shared" si="11"/>
        <v>Ja</v>
      </c>
      <c r="BG124" t="str">
        <f>IF($BF124="ja",VLOOKUP($B124,'Egen hetvattenprod'!$B$1:$BX$550,MATCH("Andelen klimatgaser med fossilt ursprung för avfall ()",'Egen hetvattenprod'!$B$1:$BX$1,0),FALSE),"")</f>
        <v>Ingen redovisning</v>
      </c>
      <c r="BH124" t="str">
        <f>IF($BF124="ja",VLOOKUP($B124,Kraftvärmeprod!$B$1:$BX$550,MATCH("Andelen klimatgaser med fossilt ursprung för avfall ()",Kraftvärmeprod!$B$1:$BX$1,0),FALSE),"")</f>
        <v>Schablon</v>
      </c>
      <c r="BI124" t="str">
        <f>IF($BF124="ja",VLOOKUP($B124,'Egen hetvattenprod'!$B$1:$BX$550,MATCH("Avfall (GWh)",'Egen hetvattenprod'!$B$1:$BX$1,0),FALSE),"")</f>
        <v>ET</v>
      </c>
      <c r="BJ124">
        <f>IF($BF124="ja",VLOOKUP($B124,'Slutlig allokering kvv'!$B$1:$BX$550,MATCH("Avfall (GWh)",'Slutlig allokering kvv'!$B$1:$BX$1,0),FALSE),"")</f>
        <v>110.529</v>
      </c>
      <c r="BK124">
        <f>IF($BF124="ja",VLOOKUP($B124,'Köpt hetvatten'!$B$1:$BX$550,MATCH("Avfall i köpt hetvatten",'Köpt hetvatten'!$B$1:$BX$1,0),FALSE),"")</f>
        <v>0</v>
      </c>
      <c r="BL124" t="str">
        <f>IF($BF124="ja",VLOOKUP($B124,'Egen hetvattenprod'!$B$1:$BX$550,MATCH("Värde enligt ovan. (%)",'Egen hetvattenprod'!$B$1:$BX$1,0),FALSE),"")</f>
        <v>ET</v>
      </c>
      <c r="BM124">
        <f>IF($BF124="ja",VLOOKUP($B124,Kraftvärmeprod!$B$1:$BX$550,MATCH("Värde enligt ovan. (%)",Kraftvärmeprod!$B$1:$BX$1,0),FALSE),"")</f>
        <v>39</v>
      </c>
      <c r="BQ124" t="str">
        <f>IF($BF124="ja",VLOOKUP($B124,'Egen hetvattenprod'!$B$1:$BX$550,MATCH("Tillförd olja (fossil) vid avfallsförbränning (GWh)",'Egen hetvattenprod'!$B$1:$BX$1,0),FALSE),"")</f>
        <v>ET</v>
      </c>
      <c r="BR124">
        <f>IF($BF124="ja",VLOOKUP($B124,Kraftvärmeprod!$B$1:$BX$550,MATCH("Tillförd olja (fossil) vid avfallsförbränning (GWh)",Kraftvärmeprod!$B$1:$BX$1,0),FALSE),"")</f>
        <v>0.112</v>
      </c>
    </row>
    <row r="125" spans="1:70">
      <c r="A125" t="s">
        <v>214</v>
      </c>
      <c r="B125" t="s">
        <v>216</v>
      </c>
      <c r="C125">
        <f>VLOOKUP($B125,'Tillförd energi'!$B$1:$AI$720,MATCH(C$2,'Tillförd energi'!$B$1:$AQ$1,0),FALSE)</f>
        <v>0</v>
      </c>
      <c r="D125">
        <f>VLOOKUP($B125,'Tillförd energi'!$B$1:$AI$720,MATCH(D$2,'Tillförd energi'!$B$1:$AQ$1,0),FALSE)</f>
        <v>0.16300000000000001</v>
      </c>
      <c r="E125">
        <f>VLOOKUP($B125,'Tillförd energi'!$B$1:$AI$720,MATCH(E$2,'Tillförd energi'!$B$1:$AQ$1,0),FALSE)</f>
        <v>0</v>
      </c>
      <c r="F125">
        <f>VLOOKUP($B125,'Tillförd energi'!$B$1:$AI$720,MATCH(F$2,'Tillförd energi'!$B$1:$AQ$1,0),FALSE)</f>
        <v>0</v>
      </c>
      <c r="G125">
        <f>VLOOKUP($B125,'Tillförd energi'!$B$1:$AI$720,MATCH(G$2,'Tillförd energi'!$B$1:$AQ$1,0),FALSE)</f>
        <v>0</v>
      </c>
      <c r="H125">
        <f>VLOOKUP($B125,'Tillförd energi'!$B$1:$AI$720,MATCH(H$2,'Tillförd energi'!$B$1:$AQ$1,0),FALSE)</f>
        <v>0</v>
      </c>
      <c r="I125">
        <f>VLOOKUP($B125,'Tillförd energi'!$B$1:$AI$720,MATCH(I$2,'Tillförd energi'!$B$1:$AQ$1,0),FALSE)</f>
        <v>0</v>
      </c>
      <c r="J125">
        <f>VLOOKUP($B125,'Tillförd energi'!$B$1:$AI$720,MATCH(J$2,'Tillförd energi'!$B$1:$AQ$1,0),FALSE)</f>
        <v>0</v>
      </c>
      <c r="K125">
        <f>VLOOKUP($B125,'Tillförd energi'!$B$1:$AI$720,MATCH(K$2,'Tillförd energi'!$B$1:$AQ$1,0),FALSE)</f>
        <v>0</v>
      </c>
      <c r="L125">
        <f>VLOOKUP($B125,'Tillförd energi'!$B$1:$AI$720,MATCH(L$2,'Tillförd energi'!$B$1:$AQ$1,0),FALSE)</f>
        <v>0</v>
      </c>
      <c r="M125">
        <f>VLOOKUP($B125,'Tillförd energi'!$B$1:$AI$720,MATCH(M$2,'Tillförd energi'!$B$1:$AQ$1,0),FALSE)</f>
        <v>0</v>
      </c>
      <c r="N125">
        <f>VLOOKUP($B125,'Tillförd energi'!$B$1:$AI$720,MATCH(N$2,'Tillförd energi'!$B$1:$AQ$1,0),FALSE)</f>
        <v>0</v>
      </c>
      <c r="O125">
        <f>VLOOKUP($B125,'Tillförd energi'!$B$1:$AI$720,MATCH(O$2,'Tillförd energi'!$B$1:$AQ$1,0),FALSE)</f>
        <v>0</v>
      </c>
      <c r="P125">
        <f>VLOOKUP($B125,'Tillförd energi'!$B$1:$AI$720,MATCH(P$2,'Tillförd energi'!$B$1:$AQ$1,0),FALSE)</f>
        <v>7.7709999999999999</v>
      </c>
      <c r="Q125">
        <f>VLOOKUP($B125,'Tillförd energi'!$B$1:$AI$720,MATCH(Q$2,'Tillförd energi'!$B$1:$AQ$1,0),FALSE)</f>
        <v>0</v>
      </c>
      <c r="R125">
        <f>VLOOKUP($B125,'Tillförd energi'!$B$1:$AI$720,MATCH(R$2,'Tillförd energi'!$B$1:$AQ$1,0),FALSE)</f>
        <v>0</v>
      </c>
      <c r="S125">
        <f>VLOOKUP($B125,'Tillförd energi'!$B$1:$AI$720,MATCH(S$2,'Tillförd energi'!$B$1:$AQ$1,0),FALSE)</f>
        <v>0</v>
      </c>
      <c r="T125">
        <f>VLOOKUP($B125,'Tillförd energi'!$B$1:$AI$720,MATCH(T$2,'Tillförd energi'!$B$1:$AQ$1,0),FALSE)</f>
        <v>0</v>
      </c>
      <c r="U125">
        <f>VLOOKUP($B125,'Tillförd energi'!$B$1:$AI$720,MATCH(U$2,'Tillförd energi'!$B$1:$AQ$1,0),FALSE)</f>
        <v>0</v>
      </c>
      <c r="V125">
        <f>VLOOKUP($B125,'Tillförd energi'!$B$1:$AI$720,MATCH(V$2,'Tillförd energi'!$B$1:$AQ$1,0),FALSE)</f>
        <v>0</v>
      </c>
      <c r="W125">
        <f>VLOOKUP($B125,'Tillförd energi'!$B$1:$AI$720,MATCH(W$2,'Tillförd energi'!$B$1:$AQ$1,0),FALSE)</f>
        <v>0</v>
      </c>
      <c r="X125">
        <f>VLOOKUP($B125,'Tillförd energi'!$B$1:$AI$720,MATCH(X$2,'Tillförd energi'!$B$1:$AQ$1,0),FALSE)</f>
        <v>0</v>
      </c>
      <c r="Y125">
        <f>VLOOKUP($B125,'Tillförd energi'!$B$1:$AI$720,MATCH(Y$2,'Tillförd energi'!$B$1:$AQ$1,0),FALSE)</f>
        <v>0</v>
      </c>
      <c r="Z125">
        <f>VLOOKUP($B125,'Tillförd energi'!$B$1:$AI$720,MATCH(Z$2,'Tillförd energi'!$B$1:$AQ$1,0),FALSE)</f>
        <v>0.309</v>
      </c>
      <c r="AA125">
        <f>VLOOKUP($B125,'Tillförd energi'!$B$1:$AI$720,MATCH(AA$2,'Tillförd energi'!$B$1:$AQ$1,0),FALSE)</f>
        <v>0</v>
      </c>
      <c r="AB125">
        <f>VLOOKUP($B125,'Tillförd energi'!$B$1:$AI$720,MATCH(AB$2,'Tillförd energi'!$B$1:$AQ$1,0),FALSE)</f>
        <v>0</v>
      </c>
      <c r="AC125">
        <f>VLOOKUP($B125,'Tillförd energi'!$B$1:$AI$720,MATCH(AC$2,'Tillförd energi'!$B$1:$AQ$1,0),FALSE)</f>
        <v>0</v>
      </c>
      <c r="AD125">
        <f>VLOOKUP($B125,'Tillförd energi'!$B$1:$AI$720,MATCH(AD$2,'Tillförd energi'!$B$1:$AQ$1,0),FALSE)</f>
        <v>0</v>
      </c>
      <c r="AE125">
        <f>VLOOKUP($B125,'Tillförd energi'!$B$1:$AI$720,MATCH(AE$2,'Tillförd energi'!$B$1:$AQ$1,0),FALSE)</f>
        <v>0</v>
      </c>
      <c r="AF125">
        <f>VLOOKUP($B125,'Tillförd energi'!$B$1:$AI$720,MATCH(AF$2,'Tillförd energi'!$B$1:$AQ$1,0),FALSE)</f>
        <v>0.125</v>
      </c>
      <c r="AG125">
        <f>IFERROR(VLOOKUP(B125,Miljö!$B$1:$AC$600,MATCH("Köpt mängd produktionsspecifik fjärrvärme:",Miljö!$B$1:$AC$1,0),FALSE)/1,0)</f>
        <v>0</v>
      </c>
      <c r="AI125">
        <f t="shared" si="6"/>
        <v>8.3680000000000003</v>
      </c>
      <c r="AJ125">
        <f>IF(ISERROR(1/VLOOKUP($B125,Leveranser!$B$1:$S$500,MATCH("såld värme (gwh)",Leveranser!$B$1:$S$1,0),FALSE)),"",VLOOKUP($B125,Leveranser!$B$1:$S$500,MATCH("såld värme (gwh)",Leveranser!$B$1:$S$1,0),FALSE))</f>
        <v>4.4660000000000002</v>
      </c>
      <c r="AM125" t="str">
        <f>IF(B125&lt;&gt;"",IF(VLOOKUP($B125,Totalt!$B$1:$AQ$554,MATCH("Kvalitetsgranskad:",Totalt!$B$1:$AQ$1,0),FALSE)="ja",VLOOKUP($B125,Miljö!$B$1:$AG$479,MATCH(AM$2,Miljö!$B$1:$AK$1,0),FALSE),""),"")</f>
        <v>Ja</v>
      </c>
      <c r="AN125" t="str">
        <f>IF(AM125="ja",VLOOKUP($B125,Miljö!$B$1:$J$479,MATCH("Typ av ursprungsspecificerad el   (Om inget värde anges används Nordisk residualmix, se inforuta) ()",Miljö!$B$1:$J$1,0),FALSE),IF(AM125="nej","Nordisk residualel",""))</f>
        <v>'Förnyelsebar (vind/vatten)'</v>
      </c>
      <c r="AO125">
        <f>IF(AM125="","",VLOOKUP($B125,Miljö!$B$1:$J$479,MATCH("Fossilandel för ursprungspecificerad el ()",Miljö!$B$1:$J$1,0),FALSE))</f>
        <v>0</v>
      </c>
      <c r="AP125">
        <f>IF(AM125="","",IFERROR(VLOOKUP($B125,Miljö!$B$1:$J$479,MATCH("Kärnkraftsandel för ursprungsspecificerad el ()",Miljö!$B$1:$J$1,0),FALSE)/1,0))</f>
        <v>0</v>
      </c>
      <c r="AQ125">
        <f t="shared" si="7"/>
        <v>1</v>
      </c>
      <c r="AS125" t="str">
        <f t="shared" si="8"/>
        <v>Nej</v>
      </c>
      <c r="AT125" t="str">
        <f>IF(AS125="ja",VLOOKUP($B125,Miljö!$B$1:$P$500,MATCH("Fossil andel i procent (%)",Miljö!$B$1:$P$1,0),FALSE)/100,"")</f>
        <v/>
      </c>
      <c r="AV125" t="str">
        <f t="shared" si="9"/>
        <v>Nej</v>
      </c>
      <c r="AW125" t="str">
        <f>IF(AV125="ja",VLOOKUP($B125,'Egen hetvattenprod'!$B$1:$AO$500,MATCH("Värmekälla till värmepumpar ()",'Egen hetvattenprod'!$B$1:$AO$1,0),FALSE),"")</f>
        <v/>
      </c>
      <c r="AY125" t="str">
        <f t="shared" si="10"/>
        <v>Nej</v>
      </c>
      <c r="AZ125" s="115" t="str">
        <f>IF($AY125="ja",(VLOOKUP($B125,'Egen hetvattenprod'!$B$1:$BX$550,MATCH(AZ$2,'Egen hetvattenprod'!$B$1:$BX$1,0),FALSE)+VLOOKUP($B125,Kraftvärmeprod!$B$1:$BX$550,MATCH(AZ$2,Kraftvärmeprod!$B$1:$BX$1,0),FALSE))/$AC125,"")</f>
        <v/>
      </c>
      <c r="BA125" s="115" t="str">
        <f>IF($AY125="ja",(VLOOKUP($B125,'Egen hetvattenprod'!$B$1:$BX$550,MATCH(BA$2,'Egen hetvattenprod'!$B$1:$BX$1,0),FALSE)+VLOOKUP($B125,Kraftvärmeprod!$B$1:$BX$550,MATCH(BA$2,Kraftvärmeprod!$B$1:$BX$1,0),FALSE))/$AC125,"")</f>
        <v/>
      </c>
      <c r="BB125" s="115" t="str">
        <f>IF($AY125="ja",(VLOOKUP($B125,'Egen hetvattenprod'!$B$1:$BX$550,MATCH(BB$2,'Egen hetvattenprod'!$B$1:$BX$1,0),FALSE)+VLOOKUP($B125,Kraftvärmeprod!$B$1:$BX$550,MATCH(BB$2,Kraftvärmeprod!$B$1:$BX$1,0),FALSE))/$AC125,"")</f>
        <v/>
      </c>
      <c r="BC125" s="115" t="str">
        <f>IF($AY125="ja",(VLOOKUP($B125,'Egen hetvattenprod'!$B$1:$BX$550,MATCH(BC$2,'Egen hetvattenprod'!$B$1:$BX$1,0),FALSE)+VLOOKUP($B125,Kraftvärmeprod!$B$1:$BX$550,MATCH(BC$2,Kraftvärmeprod!$B$1:$BX$1,0),FALSE))/$AC125,"")</f>
        <v/>
      </c>
      <c r="BD125" s="115" t="str">
        <f>IF($AY125="ja",(VLOOKUP($B125,'Egen hetvattenprod'!$B$1:$BX$550,MATCH(BD$2,'Egen hetvattenprod'!$B$1:$BX$1,0),FALSE)+VLOOKUP($B125,Kraftvärmeprod!$B$1:$BX$550,MATCH(BD$2,Kraftvärmeprod!$B$1:$BX$1,0),FALSE))/$AC125,"")</f>
        <v/>
      </c>
      <c r="BF125" t="str">
        <f t="shared" si="11"/>
        <v>Nej</v>
      </c>
      <c r="BG125" t="str">
        <f>IF($BF125="ja",VLOOKUP($B125,'Egen hetvattenprod'!$B$1:$BX$550,MATCH("Andelen klimatgaser med fossilt ursprung för avfall ()",'Egen hetvattenprod'!$B$1:$BX$1,0),FALSE),"")</f>
        <v/>
      </c>
      <c r="BH125" t="str">
        <f>IF($BF125="ja",VLOOKUP($B125,Kraftvärmeprod!$B$1:$BX$550,MATCH("Andelen klimatgaser med fossilt ursprung för avfall ()",Kraftvärmeprod!$B$1:$BX$1,0),FALSE),"")</f>
        <v/>
      </c>
      <c r="BI125" t="str">
        <f>IF($BF125="ja",VLOOKUP($B125,'Egen hetvattenprod'!$B$1:$BX$550,MATCH("Avfall (GWh)",'Egen hetvattenprod'!$B$1:$BX$1,0),FALSE),"")</f>
        <v/>
      </c>
      <c r="BJ125" t="str">
        <f>IF($BF125="ja",VLOOKUP($B125,'Slutlig allokering kvv'!$B$1:$BX$550,MATCH("Avfall (GWh)",'Slutlig allokering kvv'!$B$1:$BX$1,0),FALSE),"")</f>
        <v/>
      </c>
      <c r="BK125" t="str">
        <f>IF($BF125="ja",VLOOKUP($B125,'Köpt hetvatten'!$B$1:$BX$550,MATCH("Avfall i köpt hetvatten",'Köpt hetvatten'!$B$1:$BX$1,0),FALSE),"")</f>
        <v/>
      </c>
      <c r="BL125" t="str">
        <f>IF($BF125="ja",VLOOKUP($B125,'Egen hetvattenprod'!$B$1:$BX$550,MATCH("Värde enligt ovan. (%)",'Egen hetvattenprod'!$B$1:$BX$1,0),FALSE),"")</f>
        <v/>
      </c>
      <c r="BM125" t="str">
        <f>IF($BF125="ja",VLOOKUP($B125,Kraftvärmeprod!$B$1:$BX$550,MATCH("Värde enligt ovan. (%)",Kraftvärmeprod!$B$1:$BX$1,0),FALSE),"")</f>
        <v/>
      </c>
      <c r="BQ125" t="str">
        <f>IF($BF125="ja",VLOOKUP($B125,'Egen hetvattenprod'!$B$1:$BX$550,MATCH("Tillförd olja (fossil) vid avfallsförbränning (GWh)",'Egen hetvattenprod'!$B$1:$BX$1,0),FALSE),"")</f>
        <v/>
      </c>
      <c r="BR125" t="str">
        <f>IF($BF125="ja",VLOOKUP($B125,Kraftvärmeprod!$B$1:$BX$550,MATCH("Tillförd olja (fossil) vid avfallsförbränning (GWh)",Kraftvärmeprod!$B$1:$BX$1,0),FALSE),"")</f>
        <v/>
      </c>
    </row>
    <row r="126" spans="1:70">
      <c r="A126" t="s">
        <v>217</v>
      </c>
      <c r="B126" t="s">
        <v>218</v>
      </c>
      <c r="C126">
        <f>VLOOKUP($B126,'Tillförd energi'!$B$1:$AI$720,MATCH(C$2,'Tillförd energi'!$B$1:$AQ$1,0),FALSE)</f>
        <v>0</v>
      </c>
      <c r="D126">
        <f>VLOOKUP($B126,'Tillförd energi'!$B$1:$AI$720,MATCH(D$2,'Tillförd energi'!$B$1:$AQ$1,0),FALSE)</f>
        <v>1.1930000000000001</v>
      </c>
      <c r="E126">
        <f>VLOOKUP($B126,'Tillförd energi'!$B$1:$AI$720,MATCH(E$2,'Tillförd energi'!$B$1:$AQ$1,0),FALSE)</f>
        <v>0</v>
      </c>
      <c r="F126">
        <f>VLOOKUP($B126,'Tillförd energi'!$B$1:$AI$720,MATCH(F$2,'Tillförd energi'!$B$1:$AQ$1,0),FALSE)</f>
        <v>0</v>
      </c>
      <c r="G126">
        <f>VLOOKUP($B126,'Tillförd energi'!$B$1:$AI$720,MATCH(G$2,'Tillförd energi'!$B$1:$AQ$1,0),FALSE)</f>
        <v>0</v>
      </c>
      <c r="H126">
        <f>VLOOKUP($B126,'Tillförd energi'!$B$1:$AI$720,MATCH(H$2,'Tillförd energi'!$B$1:$AQ$1,0),FALSE)</f>
        <v>0</v>
      </c>
      <c r="I126">
        <f>VLOOKUP($B126,'Tillförd energi'!$B$1:$AI$720,MATCH(I$2,'Tillförd energi'!$B$1:$AQ$1,0),FALSE)</f>
        <v>0</v>
      </c>
      <c r="J126">
        <f>VLOOKUP($B126,'Tillförd energi'!$B$1:$AI$720,MATCH(J$2,'Tillförd energi'!$B$1:$AQ$1,0),FALSE)</f>
        <v>14.846</v>
      </c>
      <c r="K126">
        <f>VLOOKUP($B126,'Tillförd energi'!$B$1:$AI$720,MATCH(K$2,'Tillförd energi'!$B$1:$AQ$1,0),FALSE)</f>
        <v>0</v>
      </c>
      <c r="L126">
        <f>VLOOKUP($B126,'Tillförd energi'!$B$1:$AI$720,MATCH(L$2,'Tillförd energi'!$B$1:$AQ$1,0),FALSE)</f>
        <v>176.52500000000001</v>
      </c>
      <c r="M126">
        <f>VLOOKUP($B126,'Tillförd energi'!$B$1:$AI$720,MATCH(M$2,'Tillförd energi'!$B$1:$AQ$1,0),FALSE)</f>
        <v>0</v>
      </c>
      <c r="N126">
        <f>VLOOKUP($B126,'Tillförd energi'!$B$1:$AI$720,MATCH(N$2,'Tillförd energi'!$B$1:$AQ$1,0),FALSE)</f>
        <v>0</v>
      </c>
      <c r="O126">
        <f>VLOOKUP($B126,'Tillförd energi'!$B$1:$AI$720,MATCH(O$2,'Tillförd energi'!$B$1:$AQ$1,0),FALSE)</f>
        <v>0</v>
      </c>
      <c r="P126">
        <f>VLOOKUP($B126,'Tillförd energi'!$B$1:$AI$720,MATCH(P$2,'Tillförd energi'!$B$1:$AQ$1,0),FALSE)</f>
        <v>201.928</v>
      </c>
      <c r="Q126">
        <f>VLOOKUP($B126,'Tillförd energi'!$B$1:$AI$720,MATCH(Q$2,'Tillförd energi'!$B$1:$AQ$1,0),FALSE)</f>
        <v>28.1647</v>
      </c>
      <c r="R126">
        <f>VLOOKUP($B126,'Tillförd energi'!$B$1:$AI$720,MATCH(R$2,'Tillförd energi'!$B$1:$AQ$1,0),FALSE)</f>
        <v>3.1429999999999998</v>
      </c>
      <c r="S126">
        <f>VLOOKUP($B126,'Tillförd energi'!$B$1:$AI$720,MATCH(S$2,'Tillförd energi'!$B$1:$AQ$1,0),FALSE)</f>
        <v>0</v>
      </c>
      <c r="T126">
        <f>VLOOKUP($B126,'Tillförd energi'!$B$1:$AI$720,MATCH(T$2,'Tillförd energi'!$B$1:$AQ$1,0),FALSE)</f>
        <v>0</v>
      </c>
      <c r="U126">
        <f>VLOOKUP($B126,'Tillförd energi'!$B$1:$AI$720,MATCH(U$2,'Tillförd energi'!$B$1:$AQ$1,0),FALSE)</f>
        <v>0</v>
      </c>
      <c r="V126">
        <f>VLOOKUP($B126,'Tillförd energi'!$B$1:$AI$720,MATCH(V$2,'Tillförd energi'!$B$1:$AQ$1,0),FALSE)</f>
        <v>0</v>
      </c>
      <c r="W126">
        <f>VLOOKUP($B126,'Tillförd energi'!$B$1:$AI$720,MATCH(W$2,'Tillförd energi'!$B$1:$AQ$1,0),FALSE)</f>
        <v>26.824999999999999</v>
      </c>
      <c r="X126">
        <f>VLOOKUP($B126,'Tillförd energi'!$B$1:$AI$720,MATCH(X$2,'Tillförd energi'!$B$1:$AQ$1,0),FALSE)</f>
        <v>0</v>
      </c>
      <c r="Y126">
        <f>VLOOKUP($B126,'Tillförd energi'!$B$1:$AI$720,MATCH(Y$2,'Tillförd energi'!$B$1:$AQ$1,0),FALSE)</f>
        <v>0</v>
      </c>
      <c r="Z126">
        <f>VLOOKUP($B126,'Tillförd energi'!$B$1:$AI$720,MATCH(Z$2,'Tillförd energi'!$B$1:$AQ$1,0),FALSE)</f>
        <v>0</v>
      </c>
      <c r="AA126">
        <f>VLOOKUP($B126,'Tillförd energi'!$B$1:$AI$720,MATCH(AA$2,'Tillförd energi'!$B$1:$AQ$1,0),FALSE)</f>
        <v>67.7</v>
      </c>
      <c r="AB126">
        <f>VLOOKUP($B126,'Tillförd energi'!$B$1:$AI$720,MATCH(AB$2,'Tillförd energi'!$B$1:$AQ$1,0),FALSE)</f>
        <v>132.405</v>
      </c>
      <c r="AC126">
        <f>VLOOKUP($B126,'Tillförd energi'!$B$1:$AI$720,MATCH(AC$2,'Tillförd energi'!$B$1:$AQ$1,0),FALSE)</f>
        <v>101.29900000000001</v>
      </c>
      <c r="AD126">
        <f>VLOOKUP($B126,'Tillförd energi'!$B$1:$AI$720,MATCH(AD$2,'Tillförd energi'!$B$1:$AQ$1,0),FALSE)</f>
        <v>19.344000000000001</v>
      </c>
      <c r="AE126">
        <f>VLOOKUP($B126,'Tillförd energi'!$B$1:$AI$720,MATCH(AE$2,'Tillförd energi'!$B$1:$AQ$1,0),FALSE)</f>
        <v>0</v>
      </c>
      <c r="AF126">
        <f>VLOOKUP($B126,'Tillförd energi'!$B$1:$AI$720,MATCH(AF$2,'Tillförd energi'!$B$1:$AQ$1,0),FALSE)</f>
        <v>23.5152</v>
      </c>
      <c r="AG126">
        <f>IFERROR(VLOOKUP(B126,Miljö!$B$1:$AC$600,MATCH("Köpt mängd produktionsspecifik fjärrvärme:",Miljö!$B$1:$AC$1,0),FALSE)/1,0)</f>
        <v>133.66</v>
      </c>
      <c r="AI126">
        <f t="shared" si="6"/>
        <v>930.54790000000003</v>
      </c>
      <c r="AJ126">
        <f>IF(ISERROR(1/VLOOKUP($B126,Leveranser!$B$1:$S$500,MATCH("såld värme (gwh)",Leveranser!$B$1:$S$1,0),FALSE)),"",VLOOKUP($B126,Leveranser!$B$1:$S$500,MATCH("såld värme (gwh)",Leveranser!$B$1:$S$1,0),FALSE))</f>
        <v>783.84100000000001</v>
      </c>
      <c r="AM126" t="str">
        <f>IF(B126&lt;&gt;"",IF(VLOOKUP($B126,Totalt!$B$1:$AQ$554,MATCH("Kvalitetsgranskad:",Totalt!$B$1:$AQ$1,0),FALSE)="ja",VLOOKUP($B126,Miljö!$B$1:$AG$479,MATCH(AM$2,Miljö!$B$1:$AK$1,0),FALSE),""),"")</f>
        <v>Ja</v>
      </c>
      <c r="AN126" t="str">
        <f>IF(AM126="ja",VLOOKUP($B126,Miljö!$B$1:$J$479,MATCH("Typ av ursprungsspecificerad el   (Om inget värde anges används Nordisk residualmix, se inforuta) ()",Miljö!$B$1:$J$1,0),FALSE),IF(AM126="nej","Nordisk residualel",""))</f>
        <v>'biokraft. vindkraft. solkraft'</v>
      </c>
      <c r="AO126">
        <f>IF(AM126="","",VLOOKUP($B126,Miljö!$B$1:$J$479,MATCH("Fossilandel för ursprungspecificerad el ()",Miljö!$B$1:$J$1,0),FALSE))</f>
        <v>0</v>
      </c>
      <c r="AP126">
        <f>IF(AM126="","",IFERROR(VLOOKUP($B126,Miljö!$B$1:$J$479,MATCH("Kärnkraftsandel för ursprungsspecificerad el ()",Miljö!$B$1:$J$1,0),FALSE)/1,0))</f>
        <v>0</v>
      </c>
      <c r="AQ126">
        <f t="shared" si="7"/>
        <v>1</v>
      </c>
      <c r="AS126" t="str">
        <f t="shared" si="8"/>
        <v>Ja</v>
      </c>
      <c r="AT126">
        <f>IF(AS126="ja",VLOOKUP($B126,Miljö!$B$1:$P$500,MATCH("Fossil andel i procent (%)",Miljö!$B$1:$P$1,0),FALSE)/100,"")</f>
        <v>5.0000000000000001E-3</v>
      </c>
      <c r="AV126" t="str">
        <f t="shared" si="9"/>
        <v>Ja</v>
      </c>
      <c r="AW126" t="str">
        <f>IF(AV126="ja",VLOOKUP($B126,'Egen hetvattenprod'!$B$1:$AO$500,MATCH("Värmekälla till värmepumpar ()",'Egen hetvattenprod'!$B$1:$AO$1,0),FALSE),"")</f>
        <v>Geotermi</v>
      </c>
      <c r="AY126" t="str">
        <f t="shared" si="10"/>
        <v>Ja</v>
      </c>
      <c r="AZ126" s="115">
        <f>IF($AY126="ja",(VLOOKUP($B126,'Egen hetvattenprod'!$B$1:$BX$550,MATCH(AZ$2,'Egen hetvattenprod'!$B$1:$BX$1,0),FALSE)+VLOOKUP($B126,Kraftvärmeprod!$B$1:$BX$550,MATCH(AZ$2,Kraftvärmeprod!$B$1:$BX$1,0),FALSE))/$AC126,"")</f>
        <v>0.99999999999999989</v>
      </c>
      <c r="BA126" s="115">
        <f>IF($AY126="ja",(VLOOKUP($B126,'Egen hetvattenprod'!$B$1:$BX$550,MATCH(BA$2,'Egen hetvattenprod'!$B$1:$BX$1,0),FALSE)+VLOOKUP($B126,Kraftvärmeprod!$B$1:$BX$550,MATCH(BA$2,Kraftvärmeprod!$B$1:$BX$1,0),FALSE))/$AC126,"")</f>
        <v>0</v>
      </c>
      <c r="BB126" s="115">
        <f>IF($AY126="ja",(VLOOKUP($B126,'Egen hetvattenprod'!$B$1:$BX$550,MATCH(BB$2,'Egen hetvattenprod'!$B$1:$BX$1,0),FALSE)+VLOOKUP($B126,Kraftvärmeprod!$B$1:$BX$550,MATCH(BB$2,Kraftvärmeprod!$B$1:$BX$1,0),FALSE))/$AC126,"")</f>
        <v>0</v>
      </c>
      <c r="BC126" s="115">
        <f>IF($AY126="ja",(VLOOKUP($B126,'Egen hetvattenprod'!$B$1:$BX$550,MATCH(BC$2,'Egen hetvattenprod'!$B$1:$BX$1,0),FALSE)+VLOOKUP($B126,Kraftvärmeprod!$B$1:$BX$550,MATCH(BC$2,Kraftvärmeprod!$B$1:$BX$1,0),FALSE))/$AC126,"")</f>
        <v>0</v>
      </c>
      <c r="BD126" s="115">
        <f>IF($AY126="ja",(VLOOKUP($B126,'Egen hetvattenprod'!$B$1:$BX$550,MATCH(BD$2,'Egen hetvattenprod'!$B$1:$BX$1,0),FALSE)+VLOOKUP($B126,Kraftvärmeprod!$B$1:$BX$550,MATCH(BD$2,Kraftvärmeprod!$B$1:$BX$1,0),FALSE))/$AC126,"")</f>
        <v>0</v>
      </c>
      <c r="BF126" t="str">
        <f t="shared" si="11"/>
        <v>Nej</v>
      </c>
      <c r="BG126" t="str">
        <f>IF($BF126="ja",VLOOKUP($B126,'Egen hetvattenprod'!$B$1:$BX$550,MATCH("Andelen klimatgaser med fossilt ursprung för avfall ()",'Egen hetvattenprod'!$B$1:$BX$1,0),FALSE),"")</f>
        <v/>
      </c>
      <c r="BH126" t="str">
        <f>IF($BF126="ja",VLOOKUP($B126,Kraftvärmeprod!$B$1:$BX$550,MATCH("Andelen klimatgaser med fossilt ursprung för avfall ()",Kraftvärmeprod!$B$1:$BX$1,0),FALSE),"")</f>
        <v/>
      </c>
      <c r="BI126" t="str">
        <f>IF($BF126="ja",VLOOKUP($B126,'Egen hetvattenprod'!$B$1:$BX$550,MATCH("Avfall (GWh)",'Egen hetvattenprod'!$B$1:$BX$1,0),FALSE),"")</f>
        <v/>
      </c>
      <c r="BJ126" t="str">
        <f>IF($BF126="ja",VLOOKUP($B126,'Slutlig allokering kvv'!$B$1:$BX$550,MATCH("Avfall (GWh)",'Slutlig allokering kvv'!$B$1:$BX$1,0),FALSE),"")</f>
        <v/>
      </c>
      <c r="BK126" t="str">
        <f>IF($BF126="ja",VLOOKUP($B126,'Köpt hetvatten'!$B$1:$BX$550,MATCH("Avfall i köpt hetvatten",'Köpt hetvatten'!$B$1:$BX$1,0),FALSE),"")</f>
        <v/>
      </c>
      <c r="BL126" t="str">
        <f>IF($BF126="ja",VLOOKUP($B126,'Egen hetvattenprod'!$B$1:$BX$550,MATCH("Värde enligt ovan. (%)",'Egen hetvattenprod'!$B$1:$BX$1,0),FALSE),"")</f>
        <v/>
      </c>
      <c r="BM126" t="str">
        <f>IF($BF126="ja",VLOOKUP($B126,Kraftvärmeprod!$B$1:$BX$550,MATCH("Värde enligt ovan. (%)",Kraftvärmeprod!$B$1:$BX$1,0),FALSE),"")</f>
        <v/>
      </c>
      <c r="BQ126" t="str">
        <f>IF($BF126="ja",VLOOKUP($B126,'Egen hetvattenprod'!$B$1:$BX$550,MATCH("Tillförd olja (fossil) vid avfallsförbränning (GWh)",'Egen hetvattenprod'!$B$1:$BX$1,0),FALSE),"")</f>
        <v/>
      </c>
      <c r="BR126" t="str">
        <f>IF($BF126="ja",VLOOKUP($B126,Kraftvärmeprod!$B$1:$BX$550,MATCH("Tillförd olja (fossil) vid avfallsförbränning (GWh)",Kraftvärmeprod!$B$1:$BX$1,0),FALSE),"")</f>
        <v/>
      </c>
    </row>
    <row r="127" spans="1:70">
      <c r="A127" t="s">
        <v>217</v>
      </c>
      <c r="B127" t="s">
        <v>221</v>
      </c>
      <c r="C127">
        <f>VLOOKUP($B127,'Tillförd energi'!$B$1:$AI$720,MATCH(C$2,'Tillförd energi'!$B$1:$AQ$1,0),FALSE)</f>
        <v>0</v>
      </c>
      <c r="D127">
        <f>VLOOKUP($B127,'Tillförd energi'!$B$1:$AI$720,MATCH(D$2,'Tillförd energi'!$B$1:$AQ$1,0),FALSE)</f>
        <v>0</v>
      </c>
      <c r="E127">
        <f>VLOOKUP($B127,'Tillförd energi'!$B$1:$AI$720,MATCH(E$2,'Tillförd energi'!$B$1:$AQ$1,0),FALSE)</f>
        <v>0</v>
      </c>
      <c r="F127">
        <f>VLOOKUP($B127,'Tillförd energi'!$B$1:$AI$720,MATCH(F$2,'Tillförd energi'!$B$1:$AQ$1,0),FALSE)</f>
        <v>0</v>
      </c>
      <c r="G127">
        <f>VLOOKUP($B127,'Tillförd energi'!$B$1:$AI$720,MATCH(G$2,'Tillförd energi'!$B$1:$AQ$1,0),FALSE)</f>
        <v>0</v>
      </c>
      <c r="H127">
        <f>VLOOKUP($B127,'Tillförd energi'!$B$1:$AI$720,MATCH(H$2,'Tillförd energi'!$B$1:$AQ$1,0),FALSE)</f>
        <v>0</v>
      </c>
      <c r="I127">
        <f>VLOOKUP($B127,'Tillförd energi'!$B$1:$AI$720,MATCH(I$2,'Tillförd energi'!$B$1:$AQ$1,0),FALSE)</f>
        <v>0</v>
      </c>
      <c r="J127">
        <f>VLOOKUP($B127,'Tillförd energi'!$B$1:$AI$720,MATCH(J$2,'Tillförd energi'!$B$1:$AQ$1,0),FALSE)</f>
        <v>1.623</v>
      </c>
      <c r="K127">
        <f>VLOOKUP($B127,'Tillförd energi'!$B$1:$AI$720,MATCH(K$2,'Tillförd energi'!$B$1:$AQ$1,0),FALSE)</f>
        <v>0</v>
      </c>
      <c r="L127">
        <f>VLOOKUP($B127,'Tillförd energi'!$B$1:$AI$720,MATCH(L$2,'Tillförd energi'!$B$1:$AQ$1,0),FALSE)</f>
        <v>0</v>
      </c>
      <c r="M127">
        <f>VLOOKUP($B127,'Tillförd energi'!$B$1:$AI$720,MATCH(M$2,'Tillförd energi'!$B$1:$AQ$1,0),FALSE)</f>
        <v>0</v>
      </c>
      <c r="N127">
        <f>VLOOKUP($B127,'Tillförd energi'!$B$1:$AI$720,MATCH(N$2,'Tillförd energi'!$B$1:$AQ$1,0),FALSE)</f>
        <v>0</v>
      </c>
      <c r="O127">
        <f>VLOOKUP($B127,'Tillförd energi'!$B$1:$AI$720,MATCH(O$2,'Tillförd energi'!$B$1:$AQ$1,0),FALSE)</f>
        <v>0</v>
      </c>
      <c r="P127">
        <f>VLOOKUP($B127,'Tillförd energi'!$B$1:$AI$720,MATCH(P$2,'Tillförd energi'!$B$1:$AQ$1,0),FALSE)</f>
        <v>43.616999999999997</v>
      </c>
      <c r="Q127">
        <f>VLOOKUP($B127,'Tillförd energi'!$B$1:$AI$720,MATCH(Q$2,'Tillförd energi'!$B$1:$AQ$1,0),FALSE)</f>
        <v>0</v>
      </c>
      <c r="R127">
        <f>VLOOKUP($B127,'Tillförd energi'!$B$1:$AI$720,MATCH(R$2,'Tillförd energi'!$B$1:$AQ$1,0),FALSE)</f>
        <v>2.9649999999999999</v>
      </c>
      <c r="S127">
        <f>VLOOKUP($B127,'Tillförd energi'!$B$1:$AI$720,MATCH(S$2,'Tillförd energi'!$B$1:$AQ$1,0),FALSE)</f>
        <v>13.702999999999999</v>
      </c>
      <c r="T127">
        <f>VLOOKUP($B127,'Tillförd energi'!$B$1:$AI$720,MATCH(T$2,'Tillförd energi'!$B$1:$AQ$1,0),FALSE)</f>
        <v>0</v>
      </c>
      <c r="U127">
        <f>VLOOKUP($B127,'Tillförd energi'!$B$1:$AI$720,MATCH(U$2,'Tillförd energi'!$B$1:$AQ$1,0),FALSE)</f>
        <v>0</v>
      </c>
      <c r="V127">
        <f>VLOOKUP($B127,'Tillförd energi'!$B$1:$AI$720,MATCH(V$2,'Tillförd energi'!$B$1:$AQ$1,0),FALSE)</f>
        <v>0</v>
      </c>
      <c r="W127">
        <f>VLOOKUP($B127,'Tillförd energi'!$B$1:$AI$720,MATCH(W$2,'Tillförd energi'!$B$1:$AQ$1,0),FALSE)</f>
        <v>1.1120000000000001</v>
      </c>
      <c r="X127">
        <f>VLOOKUP($B127,'Tillförd energi'!$B$1:$AI$720,MATCH(X$2,'Tillförd energi'!$B$1:$AQ$1,0),FALSE)</f>
        <v>0</v>
      </c>
      <c r="Y127">
        <f>VLOOKUP($B127,'Tillförd energi'!$B$1:$AI$720,MATCH(Y$2,'Tillförd energi'!$B$1:$AQ$1,0),FALSE)</f>
        <v>0</v>
      </c>
      <c r="Z127">
        <f>VLOOKUP($B127,'Tillförd energi'!$B$1:$AI$720,MATCH(Z$2,'Tillförd energi'!$B$1:$AQ$1,0),FALSE)</f>
        <v>0.35799999999999998</v>
      </c>
      <c r="AA127">
        <f>VLOOKUP($B127,'Tillförd energi'!$B$1:$AI$720,MATCH(AA$2,'Tillförd energi'!$B$1:$AQ$1,0),FALSE)</f>
        <v>0</v>
      </c>
      <c r="AB127">
        <f>VLOOKUP($B127,'Tillförd energi'!$B$1:$AI$720,MATCH(AB$2,'Tillförd energi'!$B$1:$AQ$1,0),FALSE)</f>
        <v>0</v>
      </c>
      <c r="AC127">
        <f>VLOOKUP($B127,'Tillförd energi'!$B$1:$AI$720,MATCH(AC$2,'Tillförd energi'!$B$1:$AQ$1,0),FALSE)</f>
        <v>3.99</v>
      </c>
      <c r="AD127">
        <f>VLOOKUP($B127,'Tillförd energi'!$B$1:$AI$720,MATCH(AD$2,'Tillförd energi'!$B$1:$AQ$1,0),FALSE)</f>
        <v>0</v>
      </c>
      <c r="AE127">
        <f>VLOOKUP($B127,'Tillförd energi'!$B$1:$AI$720,MATCH(AE$2,'Tillförd energi'!$B$1:$AQ$1,0),FALSE)</f>
        <v>0</v>
      </c>
      <c r="AF127">
        <f>VLOOKUP($B127,'Tillförd energi'!$B$1:$AI$720,MATCH(AF$2,'Tillförd energi'!$B$1:$AQ$1,0),FALSE)</f>
        <v>1.48611</v>
      </c>
      <c r="AG127">
        <f>IFERROR(VLOOKUP(B127,Miljö!$B$1:$AC$600,MATCH("Köpt mängd produktionsspecifik fjärrvärme:",Miljö!$B$1:$AC$1,0),FALSE)/1,0)</f>
        <v>0</v>
      </c>
      <c r="AI127">
        <f t="shared" si="6"/>
        <v>68.854109999999991</v>
      </c>
      <c r="AJ127">
        <f>IF(ISERROR(1/VLOOKUP($B127,Leveranser!$B$1:$S$500,MATCH("såld värme (gwh)",Leveranser!$B$1:$S$1,0),FALSE)),"",VLOOKUP($B127,Leveranser!$B$1:$S$500,MATCH("såld värme (gwh)",Leveranser!$B$1:$S$1,0),FALSE))</f>
        <v>49.536999999999999</v>
      </c>
      <c r="AM127" t="str">
        <f>IF(B127&lt;&gt;"",IF(VLOOKUP($B127,Totalt!$B$1:$AQ$554,MATCH("Kvalitetsgranskad:",Totalt!$B$1:$AQ$1,0),FALSE)="ja",VLOOKUP($B127,Miljö!$B$1:$AG$479,MATCH(AM$2,Miljö!$B$1:$AK$1,0),FALSE),""),"")</f>
        <v>Ja</v>
      </c>
      <c r="AN127" t="str">
        <f>IF(AM127="ja",VLOOKUP($B127,Miljö!$B$1:$J$479,MATCH("Typ av ursprungsspecificerad el   (Om inget värde anges används Nordisk residualmix, se inforuta) ()",Miljö!$B$1:$J$1,0),FALSE),IF(AM127="nej","Nordisk residualel",""))</f>
        <v>'bio. vind. sol'</v>
      </c>
      <c r="AO127">
        <f>IF(AM127="","",VLOOKUP($B127,Miljö!$B$1:$J$479,MATCH("Fossilandel för ursprungspecificerad el ()",Miljö!$B$1:$J$1,0),FALSE))</f>
        <v>0</v>
      </c>
      <c r="AP127">
        <f>IF(AM127="","",IFERROR(VLOOKUP($B127,Miljö!$B$1:$J$479,MATCH("Kärnkraftsandel för ursprungsspecificerad el ()",Miljö!$B$1:$J$1,0),FALSE)/1,0))</f>
        <v>0</v>
      </c>
      <c r="AQ127">
        <f t="shared" si="7"/>
        <v>1</v>
      </c>
      <c r="AS127" t="str">
        <f t="shared" si="8"/>
        <v>Nej</v>
      </c>
      <c r="AT127" t="str">
        <f>IF(AS127="ja",VLOOKUP($B127,Miljö!$B$1:$P$500,MATCH("Fossil andel i procent (%)",Miljö!$B$1:$P$1,0),FALSE)/100,"")</f>
        <v/>
      </c>
      <c r="AV127" t="str">
        <f t="shared" si="9"/>
        <v>Nej</v>
      </c>
      <c r="AW127" t="str">
        <f>IF(AV127="ja",VLOOKUP($B127,'Egen hetvattenprod'!$B$1:$AO$500,MATCH("Värmekälla till värmepumpar ()",'Egen hetvattenprod'!$B$1:$AO$1,0),FALSE),"")</f>
        <v/>
      </c>
      <c r="AY127" t="str">
        <f t="shared" si="10"/>
        <v>Ja</v>
      </c>
      <c r="AZ127" s="115">
        <f>IF($AY127="ja",(VLOOKUP($B127,'Egen hetvattenprod'!$B$1:$BX$550,MATCH(AZ$2,'Egen hetvattenprod'!$B$1:$BX$1,0),FALSE)+VLOOKUP($B127,Kraftvärmeprod!$B$1:$BX$550,MATCH(AZ$2,Kraftvärmeprod!$B$1:$BX$1,0),FALSE))/$AC127,"")</f>
        <v>1</v>
      </c>
      <c r="BA127" s="115">
        <f>IF($AY127="ja",(VLOOKUP($B127,'Egen hetvattenprod'!$B$1:$BX$550,MATCH(BA$2,'Egen hetvattenprod'!$B$1:$BX$1,0),FALSE)+VLOOKUP($B127,Kraftvärmeprod!$B$1:$BX$550,MATCH(BA$2,Kraftvärmeprod!$B$1:$BX$1,0),FALSE))/$AC127,"")</f>
        <v>0</v>
      </c>
      <c r="BB127" s="115">
        <f>IF($AY127="ja",(VLOOKUP($B127,'Egen hetvattenprod'!$B$1:$BX$550,MATCH(BB$2,'Egen hetvattenprod'!$B$1:$BX$1,0),FALSE)+VLOOKUP($B127,Kraftvärmeprod!$B$1:$BX$550,MATCH(BB$2,Kraftvärmeprod!$B$1:$BX$1,0),FALSE))/$AC127,"")</f>
        <v>0</v>
      </c>
      <c r="BC127" s="115">
        <f>IF($AY127="ja",(VLOOKUP($B127,'Egen hetvattenprod'!$B$1:$BX$550,MATCH(BC$2,'Egen hetvattenprod'!$B$1:$BX$1,0),FALSE)+VLOOKUP($B127,Kraftvärmeprod!$B$1:$BX$550,MATCH(BC$2,Kraftvärmeprod!$B$1:$BX$1,0),FALSE))/$AC127,"")</f>
        <v>0</v>
      </c>
      <c r="BD127" s="115">
        <f>IF($AY127="ja",(VLOOKUP($B127,'Egen hetvattenprod'!$B$1:$BX$550,MATCH(BD$2,'Egen hetvattenprod'!$B$1:$BX$1,0),FALSE)+VLOOKUP($B127,Kraftvärmeprod!$B$1:$BX$550,MATCH(BD$2,Kraftvärmeprod!$B$1:$BX$1,0),FALSE))/$AC127,"")</f>
        <v>0</v>
      </c>
      <c r="BF127" t="str">
        <f t="shared" si="11"/>
        <v>Nej</v>
      </c>
      <c r="BG127" t="str">
        <f>IF($BF127="ja",VLOOKUP($B127,'Egen hetvattenprod'!$B$1:$BX$550,MATCH("Andelen klimatgaser med fossilt ursprung för avfall ()",'Egen hetvattenprod'!$B$1:$BX$1,0),FALSE),"")</f>
        <v/>
      </c>
      <c r="BH127" t="str">
        <f>IF($BF127="ja",VLOOKUP($B127,Kraftvärmeprod!$B$1:$BX$550,MATCH("Andelen klimatgaser med fossilt ursprung för avfall ()",Kraftvärmeprod!$B$1:$BX$1,0),FALSE),"")</f>
        <v/>
      </c>
      <c r="BI127" t="str">
        <f>IF($BF127="ja",VLOOKUP($B127,'Egen hetvattenprod'!$B$1:$BX$550,MATCH("Avfall (GWh)",'Egen hetvattenprod'!$B$1:$BX$1,0),FALSE),"")</f>
        <v/>
      </c>
      <c r="BJ127" t="str">
        <f>IF($BF127="ja",VLOOKUP($B127,'Slutlig allokering kvv'!$B$1:$BX$550,MATCH("Avfall (GWh)",'Slutlig allokering kvv'!$B$1:$BX$1,0),FALSE),"")</f>
        <v/>
      </c>
      <c r="BK127" t="str">
        <f>IF($BF127="ja",VLOOKUP($B127,'Köpt hetvatten'!$B$1:$BX$550,MATCH("Avfall i köpt hetvatten",'Köpt hetvatten'!$B$1:$BX$1,0),FALSE),"")</f>
        <v/>
      </c>
      <c r="BL127" t="str">
        <f>IF($BF127="ja",VLOOKUP($B127,'Egen hetvattenprod'!$B$1:$BX$550,MATCH("Värde enligt ovan. (%)",'Egen hetvattenprod'!$B$1:$BX$1,0),FALSE),"")</f>
        <v/>
      </c>
      <c r="BM127" t="str">
        <f>IF($BF127="ja",VLOOKUP($B127,Kraftvärmeprod!$B$1:$BX$550,MATCH("Värde enligt ovan. (%)",Kraftvärmeprod!$B$1:$BX$1,0),FALSE),"")</f>
        <v/>
      </c>
      <c r="BQ127" t="str">
        <f>IF($BF127="ja",VLOOKUP($B127,'Egen hetvattenprod'!$B$1:$BX$550,MATCH("Tillförd olja (fossil) vid avfallsförbränning (GWh)",'Egen hetvattenprod'!$B$1:$BX$1,0),FALSE),"")</f>
        <v/>
      </c>
      <c r="BR127" t="str">
        <f>IF($BF127="ja",VLOOKUP($B127,Kraftvärmeprod!$B$1:$BX$550,MATCH("Tillförd olja (fossil) vid avfallsförbränning (GWh)",Kraftvärmeprod!$B$1:$BX$1,0),FALSE),"")</f>
        <v/>
      </c>
    </row>
    <row r="128" spans="1:70">
      <c r="A128" t="s">
        <v>222</v>
      </c>
      <c r="B128" t="s">
        <v>223</v>
      </c>
      <c r="C128">
        <f>VLOOKUP($B128,'Tillförd energi'!$B$1:$AI$720,MATCH(C$2,'Tillförd energi'!$B$1:$AQ$1,0),FALSE)</f>
        <v>0</v>
      </c>
      <c r="D128">
        <f>VLOOKUP($B128,'Tillförd energi'!$B$1:$AI$720,MATCH(D$2,'Tillförd energi'!$B$1:$AQ$1,0),FALSE)</f>
        <v>3.2000000000000001E-2</v>
      </c>
      <c r="E128">
        <f>VLOOKUP($B128,'Tillförd energi'!$B$1:$AI$720,MATCH(E$2,'Tillförd energi'!$B$1:$AQ$1,0),FALSE)</f>
        <v>0</v>
      </c>
      <c r="F128">
        <f>VLOOKUP($B128,'Tillförd energi'!$B$1:$AI$720,MATCH(F$2,'Tillförd energi'!$B$1:$AQ$1,0),FALSE)</f>
        <v>0</v>
      </c>
      <c r="G128">
        <f>VLOOKUP($B128,'Tillförd energi'!$B$1:$AI$720,MATCH(G$2,'Tillförd energi'!$B$1:$AQ$1,0),FALSE)</f>
        <v>0</v>
      </c>
      <c r="H128">
        <f>VLOOKUP($B128,'Tillförd energi'!$B$1:$AI$720,MATCH(H$2,'Tillförd energi'!$B$1:$AQ$1,0),FALSE)</f>
        <v>0</v>
      </c>
      <c r="I128">
        <f>VLOOKUP($B128,'Tillförd energi'!$B$1:$AI$720,MATCH(I$2,'Tillförd energi'!$B$1:$AQ$1,0),FALSE)</f>
        <v>0</v>
      </c>
      <c r="J128">
        <f>VLOOKUP($B128,'Tillförd energi'!$B$1:$AI$720,MATCH(J$2,'Tillförd energi'!$B$1:$AQ$1,0),FALSE)</f>
        <v>0</v>
      </c>
      <c r="K128">
        <f>VLOOKUP($B128,'Tillförd energi'!$B$1:$AI$720,MATCH(K$2,'Tillförd energi'!$B$1:$AQ$1,0),FALSE)</f>
        <v>0</v>
      </c>
      <c r="L128">
        <f>VLOOKUP($B128,'Tillförd energi'!$B$1:$AI$720,MATCH(L$2,'Tillförd energi'!$B$1:$AQ$1,0),FALSE)</f>
        <v>0</v>
      </c>
      <c r="M128">
        <f>VLOOKUP($B128,'Tillförd energi'!$B$1:$AI$720,MATCH(M$2,'Tillförd energi'!$B$1:$AQ$1,0),FALSE)</f>
        <v>0</v>
      </c>
      <c r="N128">
        <f>VLOOKUP($B128,'Tillförd energi'!$B$1:$AI$720,MATCH(N$2,'Tillförd energi'!$B$1:$AQ$1,0),FALSE)</f>
        <v>0</v>
      </c>
      <c r="O128">
        <f>VLOOKUP($B128,'Tillförd energi'!$B$1:$AI$720,MATCH(O$2,'Tillförd energi'!$B$1:$AQ$1,0),FALSE)</f>
        <v>0</v>
      </c>
      <c r="P128">
        <f>VLOOKUP($B128,'Tillförd energi'!$B$1:$AI$720,MATCH(P$2,'Tillförd energi'!$B$1:$AQ$1,0),FALSE)</f>
        <v>0</v>
      </c>
      <c r="Q128">
        <f>VLOOKUP($B128,'Tillförd energi'!$B$1:$AI$720,MATCH(Q$2,'Tillförd energi'!$B$1:$AQ$1,0),FALSE)</f>
        <v>0</v>
      </c>
      <c r="R128">
        <f>VLOOKUP($B128,'Tillförd energi'!$B$1:$AI$720,MATCH(R$2,'Tillförd energi'!$B$1:$AQ$1,0),FALSE)</f>
        <v>1.375</v>
      </c>
      <c r="S128">
        <f>VLOOKUP($B128,'Tillförd energi'!$B$1:$AI$720,MATCH(S$2,'Tillförd energi'!$B$1:$AQ$1,0),FALSE)</f>
        <v>0</v>
      </c>
      <c r="T128">
        <f>VLOOKUP($B128,'Tillförd energi'!$B$1:$AI$720,MATCH(T$2,'Tillförd energi'!$B$1:$AQ$1,0),FALSE)</f>
        <v>0</v>
      </c>
      <c r="U128">
        <f>VLOOKUP($B128,'Tillförd energi'!$B$1:$AI$720,MATCH(U$2,'Tillförd energi'!$B$1:$AQ$1,0),FALSE)</f>
        <v>0</v>
      </c>
      <c r="V128">
        <f>VLOOKUP($B128,'Tillförd energi'!$B$1:$AI$720,MATCH(V$2,'Tillförd energi'!$B$1:$AQ$1,0),FALSE)</f>
        <v>0</v>
      </c>
      <c r="W128">
        <f>VLOOKUP($B128,'Tillförd energi'!$B$1:$AI$720,MATCH(W$2,'Tillförd energi'!$B$1:$AQ$1,0),FALSE)</f>
        <v>0</v>
      </c>
      <c r="X128">
        <f>VLOOKUP($B128,'Tillförd energi'!$B$1:$AI$720,MATCH(X$2,'Tillförd energi'!$B$1:$AQ$1,0),FALSE)</f>
        <v>0</v>
      </c>
      <c r="Y128">
        <f>VLOOKUP($B128,'Tillförd energi'!$B$1:$AI$720,MATCH(Y$2,'Tillförd energi'!$B$1:$AQ$1,0),FALSE)</f>
        <v>0</v>
      </c>
      <c r="Z128">
        <f>VLOOKUP($B128,'Tillförd energi'!$B$1:$AI$720,MATCH(Z$2,'Tillförd energi'!$B$1:$AQ$1,0),FALSE)</f>
        <v>0</v>
      </c>
      <c r="AA128">
        <f>VLOOKUP($B128,'Tillförd energi'!$B$1:$AI$720,MATCH(AA$2,'Tillförd energi'!$B$1:$AQ$1,0),FALSE)</f>
        <v>0</v>
      </c>
      <c r="AB128">
        <f>VLOOKUP($B128,'Tillförd energi'!$B$1:$AI$720,MATCH(AB$2,'Tillförd energi'!$B$1:$AQ$1,0),FALSE)</f>
        <v>0</v>
      </c>
      <c r="AC128">
        <f>VLOOKUP($B128,'Tillförd energi'!$B$1:$AI$720,MATCH(AC$2,'Tillförd energi'!$B$1:$AQ$1,0),FALSE)</f>
        <v>0</v>
      </c>
      <c r="AD128">
        <f>VLOOKUP($B128,'Tillförd energi'!$B$1:$AI$720,MATCH(AD$2,'Tillförd energi'!$B$1:$AQ$1,0),FALSE)</f>
        <v>0</v>
      </c>
      <c r="AE128">
        <f>VLOOKUP($B128,'Tillförd energi'!$B$1:$AI$720,MATCH(AE$2,'Tillförd energi'!$B$1:$AQ$1,0),FALSE)</f>
        <v>0</v>
      </c>
      <c r="AF128">
        <f>VLOOKUP($B128,'Tillförd energi'!$B$1:$AI$720,MATCH(AF$2,'Tillförd energi'!$B$1:$AQ$1,0),FALSE)</f>
        <v>2.5999999999999999E-2</v>
      </c>
      <c r="AG128">
        <f>IFERROR(VLOOKUP(B128,Miljö!$B$1:$AC$600,MATCH("Köpt mängd produktionsspecifik fjärrvärme:",Miljö!$B$1:$AC$1,0),FALSE)/1,0)</f>
        <v>0</v>
      </c>
      <c r="AI128">
        <f t="shared" si="6"/>
        <v>1.4330000000000001</v>
      </c>
      <c r="AJ128">
        <f>IF(ISERROR(1/VLOOKUP($B128,Leveranser!$B$1:$S$500,MATCH("såld värme (gwh)",Leveranser!$B$1:$S$1,0),FALSE)),"",VLOOKUP($B128,Leveranser!$B$1:$S$500,MATCH("såld värme (gwh)",Leveranser!$B$1:$S$1,0),FALSE))</f>
        <v>1.0489999999999999</v>
      </c>
      <c r="AM128" t="str">
        <f>IF(B128&lt;&gt;"",IF(VLOOKUP($B128,Totalt!$B$1:$AQ$554,MATCH("Kvalitetsgranskad:",Totalt!$B$1:$AQ$1,0),FALSE)="ja",VLOOKUP($B128,Miljö!$B$1:$AG$479,MATCH(AM$2,Miljö!$B$1:$AK$1,0),FALSE),""),"")</f>
        <v>Ja</v>
      </c>
      <c r="AN128" t="str">
        <f>IF(AM128="ja",VLOOKUP($B128,Miljö!$B$1:$J$479,MATCH("Typ av ursprungsspecificerad el   (Om inget värde anges används Nordisk residualmix, se inforuta) ()",Miljö!$B$1:$J$1,0),FALSE),IF(AM128="nej","Nordisk residualel",""))</f>
        <v>''vattenkraft''</v>
      </c>
      <c r="AO128">
        <f>IF(AM128="","",VLOOKUP($B128,Miljö!$B$1:$J$479,MATCH("Fossilandel för ursprungspecificerad el ()",Miljö!$B$1:$J$1,0),FALSE))</f>
        <v>0</v>
      </c>
      <c r="AP128">
        <f>IF(AM128="","",IFERROR(VLOOKUP($B128,Miljö!$B$1:$J$479,MATCH("Kärnkraftsandel för ursprungsspecificerad el ()",Miljö!$B$1:$J$1,0),FALSE)/1,0))</f>
        <v>0</v>
      </c>
      <c r="AQ128">
        <f t="shared" si="7"/>
        <v>1</v>
      </c>
      <c r="AS128" t="str">
        <f t="shared" si="8"/>
        <v>Nej</v>
      </c>
      <c r="AT128" t="str">
        <f>IF(AS128="ja",VLOOKUP($B128,Miljö!$B$1:$P$500,MATCH("Fossil andel i procent (%)",Miljö!$B$1:$P$1,0),FALSE)/100,"")</f>
        <v/>
      </c>
      <c r="AV128" t="str">
        <f t="shared" si="9"/>
        <v>Nej</v>
      </c>
      <c r="AW128" t="str">
        <f>IF(AV128="ja",VLOOKUP($B128,'Egen hetvattenprod'!$B$1:$AO$500,MATCH("Värmekälla till värmepumpar ()",'Egen hetvattenprod'!$B$1:$AO$1,0),FALSE),"")</f>
        <v/>
      </c>
      <c r="AY128" t="str">
        <f t="shared" si="10"/>
        <v>Nej</v>
      </c>
      <c r="AZ128" s="115" t="str">
        <f>IF($AY128="ja",(VLOOKUP($B128,'Egen hetvattenprod'!$B$1:$BX$550,MATCH(AZ$2,'Egen hetvattenprod'!$B$1:$BX$1,0),FALSE)+VLOOKUP($B128,Kraftvärmeprod!$B$1:$BX$550,MATCH(AZ$2,Kraftvärmeprod!$B$1:$BX$1,0),FALSE))/$AC128,"")</f>
        <v/>
      </c>
      <c r="BA128" s="115" t="str">
        <f>IF($AY128="ja",(VLOOKUP($B128,'Egen hetvattenprod'!$B$1:$BX$550,MATCH(BA$2,'Egen hetvattenprod'!$B$1:$BX$1,0),FALSE)+VLOOKUP($B128,Kraftvärmeprod!$B$1:$BX$550,MATCH(BA$2,Kraftvärmeprod!$B$1:$BX$1,0),FALSE))/$AC128,"")</f>
        <v/>
      </c>
      <c r="BB128" s="115" t="str">
        <f>IF($AY128="ja",(VLOOKUP($B128,'Egen hetvattenprod'!$B$1:$BX$550,MATCH(BB$2,'Egen hetvattenprod'!$B$1:$BX$1,0),FALSE)+VLOOKUP($B128,Kraftvärmeprod!$B$1:$BX$550,MATCH(BB$2,Kraftvärmeprod!$B$1:$BX$1,0),FALSE))/$AC128,"")</f>
        <v/>
      </c>
      <c r="BC128" s="115" t="str">
        <f>IF($AY128="ja",(VLOOKUP($B128,'Egen hetvattenprod'!$B$1:$BX$550,MATCH(BC$2,'Egen hetvattenprod'!$B$1:$BX$1,0),FALSE)+VLOOKUP($B128,Kraftvärmeprod!$B$1:$BX$550,MATCH(BC$2,Kraftvärmeprod!$B$1:$BX$1,0),FALSE))/$AC128,"")</f>
        <v/>
      </c>
      <c r="BD128" s="115" t="str">
        <f>IF($AY128="ja",(VLOOKUP($B128,'Egen hetvattenprod'!$B$1:$BX$550,MATCH(BD$2,'Egen hetvattenprod'!$B$1:$BX$1,0),FALSE)+VLOOKUP($B128,Kraftvärmeprod!$B$1:$BX$550,MATCH(BD$2,Kraftvärmeprod!$B$1:$BX$1,0),FALSE))/$AC128,"")</f>
        <v/>
      </c>
      <c r="BF128" t="str">
        <f t="shared" si="11"/>
        <v>Nej</v>
      </c>
      <c r="BG128" t="str">
        <f>IF($BF128="ja",VLOOKUP($B128,'Egen hetvattenprod'!$B$1:$BX$550,MATCH("Andelen klimatgaser med fossilt ursprung för avfall ()",'Egen hetvattenprod'!$B$1:$BX$1,0),FALSE),"")</f>
        <v/>
      </c>
      <c r="BH128" t="str">
        <f>IF($BF128="ja",VLOOKUP($B128,Kraftvärmeprod!$B$1:$BX$550,MATCH("Andelen klimatgaser med fossilt ursprung för avfall ()",Kraftvärmeprod!$B$1:$BX$1,0),FALSE),"")</f>
        <v/>
      </c>
      <c r="BI128" t="str">
        <f>IF($BF128="ja",VLOOKUP($B128,'Egen hetvattenprod'!$B$1:$BX$550,MATCH("Avfall (GWh)",'Egen hetvattenprod'!$B$1:$BX$1,0),FALSE),"")</f>
        <v/>
      </c>
      <c r="BJ128" t="str">
        <f>IF($BF128="ja",VLOOKUP($B128,'Slutlig allokering kvv'!$B$1:$BX$550,MATCH("Avfall (GWh)",'Slutlig allokering kvv'!$B$1:$BX$1,0),FALSE),"")</f>
        <v/>
      </c>
      <c r="BK128" t="str">
        <f>IF($BF128="ja",VLOOKUP($B128,'Köpt hetvatten'!$B$1:$BX$550,MATCH("Avfall i köpt hetvatten",'Köpt hetvatten'!$B$1:$BX$1,0),FALSE),"")</f>
        <v/>
      </c>
      <c r="BL128" t="str">
        <f>IF($BF128="ja",VLOOKUP($B128,'Egen hetvattenprod'!$B$1:$BX$550,MATCH("Värde enligt ovan. (%)",'Egen hetvattenprod'!$B$1:$BX$1,0),FALSE),"")</f>
        <v/>
      </c>
      <c r="BM128" t="str">
        <f>IF($BF128="ja",VLOOKUP($B128,Kraftvärmeprod!$B$1:$BX$550,MATCH("Värde enligt ovan. (%)",Kraftvärmeprod!$B$1:$BX$1,0),FALSE),"")</f>
        <v/>
      </c>
      <c r="BQ128" t="str">
        <f>IF($BF128="ja",VLOOKUP($B128,'Egen hetvattenprod'!$B$1:$BX$550,MATCH("Tillförd olja (fossil) vid avfallsförbränning (GWh)",'Egen hetvattenprod'!$B$1:$BX$1,0),FALSE),"")</f>
        <v/>
      </c>
      <c r="BR128" t="str">
        <f>IF($BF128="ja",VLOOKUP($B128,Kraftvärmeprod!$B$1:$BX$550,MATCH("Tillförd olja (fossil) vid avfallsförbränning (GWh)",Kraftvärmeprod!$B$1:$BX$1,0),FALSE),"")</f>
        <v/>
      </c>
    </row>
    <row r="129" spans="1:70">
      <c r="A129" t="s">
        <v>222</v>
      </c>
      <c r="B129" t="s">
        <v>224</v>
      </c>
      <c r="C129">
        <f>VLOOKUP($B129,'Tillförd energi'!$B$1:$AI$720,MATCH(C$2,'Tillförd energi'!$B$1:$AQ$1,0),FALSE)</f>
        <v>0</v>
      </c>
      <c r="D129">
        <f>VLOOKUP($B129,'Tillförd energi'!$B$1:$AI$720,MATCH(D$2,'Tillförd energi'!$B$1:$AQ$1,0),FALSE)</f>
        <v>0.12</v>
      </c>
      <c r="E129">
        <f>VLOOKUP($B129,'Tillförd energi'!$B$1:$AI$720,MATCH(E$2,'Tillförd energi'!$B$1:$AQ$1,0),FALSE)</f>
        <v>0</v>
      </c>
      <c r="F129">
        <f>VLOOKUP($B129,'Tillförd energi'!$B$1:$AI$720,MATCH(F$2,'Tillförd energi'!$B$1:$AQ$1,0),FALSE)</f>
        <v>0</v>
      </c>
      <c r="G129">
        <f>VLOOKUP($B129,'Tillförd energi'!$B$1:$AI$720,MATCH(G$2,'Tillförd energi'!$B$1:$AQ$1,0),FALSE)</f>
        <v>0</v>
      </c>
      <c r="H129">
        <f>VLOOKUP($B129,'Tillförd energi'!$B$1:$AI$720,MATCH(H$2,'Tillförd energi'!$B$1:$AQ$1,0),FALSE)</f>
        <v>0</v>
      </c>
      <c r="I129">
        <f>VLOOKUP($B129,'Tillförd energi'!$B$1:$AI$720,MATCH(I$2,'Tillförd energi'!$B$1:$AQ$1,0),FALSE)</f>
        <v>0</v>
      </c>
      <c r="J129">
        <f>VLOOKUP($B129,'Tillförd energi'!$B$1:$AI$720,MATCH(J$2,'Tillförd energi'!$B$1:$AQ$1,0),FALSE)</f>
        <v>0</v>
      </c>
      <c r="K129">
        <f>VLOOKUP($B129,'Tillförd energi'!$B$1:$AI$720,MATCH(K$2,'Tillförd energi'!$B$1:$AQ$1,0),FALSE)</f>
        <v>0</v>
      </c>
      <c r="L129">
        <f>VLOOKUP($B129,'Tillförd energi'!$B$1:$AI$720,MATCH(L$2,'Tillförd energi'!$B$1:$AQ$1,0),FALSE)</f>
        <v>0</v>
      </c>
      <c r="M129">
        <f>VLOOKUP($B129,'Tillförd energi'!$B$1:$AI$720,MATCH(M$2,'Tillförd energi'!$B$1:$AQ$1,0),FALSE)</f>
        <v>0</v>
      </c>
      <c r="N129">
        <f>VLOOKUP($B129,'Tillförd energi'!$B$1:$AI$720,MATCH(N$2,'Tillförd energi'!$B$1:$AQ$1,0),FALSE)</f>
        <v>0</v>
      </c>
      <c r="O129">
        <f>VLOOKUP($B129,'Tillförd energi'!$B$1:$AI$720,MATCH(O$2,'Tillförd energi'!$B$1:$AQ$1,0),FALSE)</f>
        <v>0</v>
      </c>
      <c r="P129">
        <f>VLOOKUP($B129,'Tillförd energi'!$B$1:$AI$720,MATCH(P$2,'Tillförd energi'!$B$1:$AQ$1,0),FALSE)</f>
        <v>0</v>
      </c>
      <c r="Q129">
        <f>VLOOKUP($B129,'Tillförd energi'!$B$1:$AI$720,MATCH(Q$2,'Tillförd energi'!$B$1:$AQ$1,0),FALSE)</f>
        <v>0</v>
      </c>
      <c r="R129">
        <f>VLOOKUP($B129,'Tillförd energi'!$B$1:$AI$720,MATCH(R$2,'Tillförd energi'!$B$1:$AQ$1,0),FALSE)</f>
        <v>1.1539999999999999</v>
      </c>
      <c r="S129">
        <f>VLOOKUP($B129,'Tillförd energi'!$B$1:$AI$720,MATCH(S$2,'Tillförd energi'!$B$1:$AQ$1,0),FALSE)</f>
        <v>0</v>
      </c>
      <c r="T129">
        <f>VLOOKUP($B129,'Tillförd energi'!$B$1:$AI$720,MATCH(T$2,'Tillförd energi'!$B$1:$AQ$1,0),FALSE)</f>
        <v>0</v>
      </c>
      <c r="U129">
        <f>VLOOKUP($B129,'Tillförd energi'!$B$1:$AI$720,MATCH(U$2,'Tillförd energi'!$B$1:$AQ$1,0),FALSE)</f>
        <v>0</v>
      </c>
      <c r="V129">
        <f>VLOOKUP($B129,'Tillförd energi'!$B$1:$AI$720,MATCH(V$2,'Tillförd energi'!$B$1:$AQ$1,0),FALSE)</f>
        <v>0</v>
      </c>
      <c r="W129">
        <f>VLOOKUP($B129,'Tillförd energi'!$B$1:$AI$720,MATCH(W$2,'Tillförd energi'!$B$1:$AQ$1,0),FALSE)</f>
        <v>0</v>
      </c>
      <c r="X129">
        <f>VLOOKUP($B129,'Tillförd energi'!$B$1:$AI$720,MATCH(X$2,'Tillförd energi'!$B$1:$AQ$1,0),FALSE)</f>
        <v>0</v>
      </c>
      <c r="Y129">
        <f>VLOOKUP($B129,'Tillförd energi'!$B$1:$AI$720,MATCH(Y$2,'Tillförd energi'!$B$1:$AQ$1,0),FALSE)</f>
        <v>0</v>
      </c>
      <c r="Z129">
        <f>VLOOKUP($B129,'Tillförd energi'!$B$1:$AI$720,MATCH(Z$2,'Tillförd energi'!$B$1:$AQ$1,0),FALSE)</f>
        <v>0</v>
      </c>
      <c r="AA129">
        <f>VLOOKUP($B129,'Tillförd energi'!$B$1:$AI$720,MATCH(AA$2,'Tillförd energi'!$B$1:$AQ$1,0),FALSE)</f>
        <v>0</v>
      </c>
      <c r="AB129">
        <f>VLOOKUP($B129,'Tillförd energi'!$B$1:$AI$720,MATCH(AB$2,'Tillförd energi'!$B$1:$AQ$1,0),FALSE)</f>
        <v>0</v>
      </c>
      <c r="AC129">
        <f>VLOOKUP($B129,'Tillförd energi'!$B$1:$AI$720,MATCH(AC$2,'Tillförd energi'!$B$1:$AQ$1,0),FALSE)</f>
        <v>0</v>
      </c>
      <c r="AD129">
        <f>VLOOKUP($B129,'Tillförd energi'!$B$1:$AI$720,MATCH(AD$2,'Tillförd energi'!$B$1:$AQ$1,0),FALSE)</f>
        <v>0</v>
      </c>
      <c r="AE129">
        <f>VLOOKUP($B129,'Tillförd energi'!$B$1:$AI$720,MATCH(AE$2,'Tillförd energi'!$B$1:$AQ$1,0),FALSE)</f>
        <v>0</v>
      </c>
      <c r="AF129">
        <f>VLOOKUP($B129,'Tillförd energi'!$B$1:$AI$720,MATCH(AF$2,'Tillförd energi'!$B$1:$AQ$1,0),FALSE)</f>
        <v>2.1700000000000001E-2</v>
      </c>
      <c r="AG129">
        <f>IFERROR(VLOOKUP(B129,Miljö!$B$1:$AC$600,MATCH("Köpt mängd produktionsspecifik fjärrvärme:",Miljö!$B$1:$AC$1,0),FALSE)/1,0)</f>
        <v>0</v>
      </c>
      <c r="AI129">
        <f t="shared" si="6"/>
        <v>1.2957000000000001</v>
      </c>
      <c r="AJ129">
        <f>IF(ISERROR(1/VLOOKUP($B129,Leveranser!$B$1:$S$500,MATCH("såld värme (gwh)",Leveranser!$B$1:$S$1,0),FALSE)),"",VLOOKUP($B129,Leveranser!$B$1:$S$500,MATCH("såld värme (gwh)",Leveranser!$B$1:$S$1,0),FALSE))</f>
        <v>1.012</v>
      </c>
      <c r="AM129" t="str">
        <f>IF(B129&lt;&gt;"",IF(VLOOKUP($B129,Totalt!$B$1:$AQ$554,MATCH("Kvalitetsgranskad:",Totalt!$B$1:$AQ$1,0),FALSE)="ja",VLOOKUP($B129,Miljö!$B$1:$AG$479,MATCH(AM$2,Miljö!$B$1:$AK$1,0),FALSE),""),"")</f>
        <v>Ja</v>
      </c>
      <c r="AN129" t="str">
        <f>IF(AM129="ja",VLOOKUP($B129,Miljö!$B$1:$J$479,MATCH("Typ av ursprungsspecificerad el   (Om inget värde anges används Nordisk residualmix, se inforuta) ()",Miljö!$B$1:$J$1,0),FALSE),IF(AM129="nej","Nordisk residualel",""))</f>
        <v>''vattenkraft''</v>
      </c>
      <c r="AO129">
        <f>IF(AM129="","",VLOOKUP($B129,Miljö!$B$1:$J$479,MATCH("Fossilandel för ursprungspecificerad el ()",Miljö!$B$1:$J$1,0),FALSE))</f>
        <v>0</v>
      </c>
      <c r="AP129">
        <f>IF(AM129="","",IFERROR(VLOOKUP($B129,Miljö!$B$1:$J$479,MATCH("Kärnkraftsandel för ursprungsspecificerad el ()",Miljö!$B$1:$J$1,0),FALSE)/1,0))</f>
        <v>0</v>
      </c>
      <c r="AQ129">
        <f t="shared" si="7"/>
        <v>1</v>
      </c>
      <c r="AS129" t="str">
        <f t="shared" si="8"/>
        <v>Nej</v>
      </c>
      <c r="AT129" t="str">
        <f>IF(AS129="ja",VLOOKUP($B129,Miljö!$B$1:$P$500,MATCH("Fossil andel i procent (%)",Miljö!$B$1:$P$1,0),FALSE)/100,"")</f>
        <v/>
      </c>
      <c r="AV129" t="str">
        <f t="shared" si="9"/>
        <v>Nej</v>
      </c>
      <c r="AW129" t="str">
        <f>IF(AV129="ja",VLOOKUP($B129,'Egen hetvattenprod'!$B$1:$AO$500,MATCH("Värmekälla till värmepumpar ()",'Egen hetvattenprod'!$B$1:$AO$1,0),FALSE),"")</f>
        <v/>
      </c>
      <c r="AY129" t="str">
        <f t="shared" si="10"/>
        <v>Nej</v>
      </c>
      <c r="AZ129" s="115" t="str">
        <f>IF($AY129="ja",(VLOOKUP($B129,'Egen hetvattenprod'!$B$1:$BX$550,MATCH(AZ$2,'Egen hetvattenprod'!$B$1:$BX$1,0),FALSE)+VLOOKUP($B129,Kraftvärmeprod!$B$1:$BX$550,MATCH(AZ$2,Kraftvärmeprod!$B$1:$BX$1,0),FALSE))/$AC129,"")</f>
        <v/>
      </c>
      <c r="BA129" s="115" t="str">
        <f>IF($AY129="ja",(VLOOKUP($B129,'Egen hetvattenprod'!$B$1:$BX$550,MATCH(BA$2,'Egen hetvattenprod'!$B$1:$BX$1,0),FALSE)+VLOOKUP($B129,Kraftvärmeprod!$B$1:$BX$550,MATCH(BA$2,Kraftvärmeprod!$B$1:$BX$1,0),FALSE))/$AC129,"")</f>
        <v/>
      </c>
      <c r="BB129" s="115" t="str">
        <f>IF($AY129="ja",(VLOOKUP($B129,'Egen hetvattenprod'!$B$1:$BX$550,MATCH(BB$2,'Egen hetvattenprod'!$B$1:$BX$1,0),FALSE)+VLOOKUP($B129,Kraftvärmeprod!$B$1:$BX$550,MATCH(BB$2,Kraftvärmeprod!$B$1:$BX$1,0),FALSE))/$AC129,"")</f>
        <v/>
      </c>
      <c r="BC129" s="115" t="str">
        <f>IF($AY129="ja",(VLOOKUP($B129,'Egen hetvattenprod'!$B$1:$BX$550,MATCH(BC$2,'Egen hetvattenprod'!$B$1:$BX$1,0),FALSE)+VLOOKUP($B129,Kraftvärmeprod!$B$1:$BX$550,MATCH(BC$2,Kraftvärmeprod!$B$1:$BX$1,0),FALSE))/$AC129,"")</f>
        <v/>
      </c>
      <c r="BD129" s="115" t="str">
        <f>IF($AY129="ja",(VLOOKUP($B129,'Egen hetvattenprod'!$B$1:$BX$550,MATCH(BD$2,'Egen hetvattenprod'!$B$1:$BX$1,0),FALSE)+VLOOKUP($B129,Kraftvärmeprod!$B$1:$BX$550,MATCH(BD$2,Kraftvärmeprod!$B$1:$BX$1,0),FALSE))/$AC129,"")</f>
        <v/>
      </c>
      <c r="BF129" t="str">
        <f t="shared" si="11"/>
        <v>Nej</v>
      </c>
      <c r="BG129" t="str">
        <f>IF($BF129="ja",VLOOKUP($B129,'Egen hetvattenprod'!$B$1:$BX$550,MATCH("Andelen klimatgaser med fossilt ursprung för avfall ()",'Egen hetvattenprod'!$B$1:$BX$1,0),FALSE),"")</f>
        <v/>
      </c>
      <c r="BH129" t="str">
        <f>IF($BF129="ja",VLOOKUP($B129,Kraftvärmeprod!$B$1:$BX$550,MATCH("Andelen klimatgaser med fossilt ursprung för avfall ()",Kraftvärmeprod!$B$1:$BX$1,0),FALSE),"")</f>
        <v/>
      </c>
      <c r="BI129" t="str">
        <f>IF($BF129="ja",VLOOKUP($B129,'Egen hetvattenprod'!$B$1:$BX$550,MATCH("Avfall (GWh)",'Egen hetvattenprod'!$B$1:$BX$1,0),FALSE),"")</f>
        <v/>
      </c>
      <c r="BJ129" t="str">
        <f>IF($BF129="ja",VLOOKUP($B129,'Slutlig allokering kvv'!$B$1:$BX$550,MATCH("Avfall (GWh)",'Slutlig allokering kvv'!$B$1:$BX$1,0),FALSE),"")</f>
        <v/>
      </c>
      <c r="BK129" t="str">
        <f>IF($BF129="ja",VLOOKUP($B129,'Köpt hetvatten'!$B$1:$BX$550,MATCH("Avfall i köpt hetvatten",'Köpt hetvatten'!$B$1:$BX$1,0),FALSE),"")</f>
        <v/>
      </c>
      <c r="BL129" t="str">
        <f>IF($BF129="ja",VLOOKUP($B129,'Egen hetvattenprod'!$B$1:$BX$550,MATCH("Värde enligt ovan. (%)",'Egen hetvattenprod'!$B$1:$BX$1,0),FALSE),"")</f>
        <v/>
      </c>
      <c r="BM129" t="str">
        <f>IF($BF129="ja",VLOOKUP($B129,Kraftvärmeprod!$B$1:$BX$550,MATCH("Värde enligt ovan. (%)",Kraftvärmeprod!$B$1:$BX$1,0),FALSE),"")</f>
        <v/>
      </c>
      <c r="BQ129" t="str">
        <f>IF($BF129="ja",VLOOKUP($B129,'Egen hetvattenprod'!$B$1:$BX$550,MATCH("Tillförd olja (fossil) vid avfallsförbränning (GWh)",'Egen hetvattenprod'!$B$1:$BX$1,0),FALSE),"")</f>
        <v/>
      </c>
      <c r="BR129" t="str">
        <f>IF($BF129="ja",VLOOKUP($B129,Kraftvärmeprod!$B$1:$BX$550,MATCH("Tillförd olja (fossil) vid avfallsförbränning (GWh)",Kraftvärmeprod!$B$1:$BX$1,0),FALSE),"")</f>
        <v/>
      </c>
    </row>
    <row r="130" spans="1:70">
      <c r="A130" t="s">
        <v>222</v>
      </c>
      <c r="B130" t="s">
        <v>225</v>
      </c>
      <c r="C130">
        <f>VLOOKUP($B130,'Tillförd energi'!$B$1:$AI$720,MATCH(C$2,'Tillförd energi'!$B$1:$AQ$1,0),FALSE)</f>
        <v>0</v>
      </c>
      <c r="D130">
        <f>VLOOKUP($B130,'Tillförd energi'!$B$1:$AI$720,MATCH(D$2,'Tillförd energi'!$B$1:$AQ$1,0),FALSE)</f>
        <v>0.04</v>
      </c>
      <c r="E130">
        <f>VLOOKUP($B130,'Tillförd energi'!$B$1:$AI$720,MATCH(E$2,'Tillförd energi'!$B$1:$AQ$1,0),FALSE)</f>
        <v>0</v>
      </c>
      <c r="F130">
        <f>VLOOKUP($B130,'Tillförd energi'!$B$1:$AI$720,MATCH(F$2,'Tillförd energi'!$B$1:$AQ$1,0),FALSE)</f>
        <v>0</v>
      </c>
      <c r="G130">
        <f>VLOOKUP($B130,'Tillförd energi'!$B$1:$AI$720,MATCH(G$2,'Tillförd energi'!$B$1:$AQ$1,0),FALSE)</f>
        <v>0</v>
      </c>
      <c r="H130">
        <f>VLOOKUP($B130,'Tillförd energi'!$B$1:$AI$720,MATCH(H$2,'Tillförd energi'!$B$1:$AQ$1,0),FALSE)</f>
        <v>0</v>
      </c>
      <c r="I130">
        <f>VLOOKUP($B130,'Tillförd energi'!$B$1:$AI$720,MATCH(I$2,'Tillförd energi'!$B$1:$AQ$1,0),FALSE)</f>
        <v>0</v>
      </c>
      <c r="J130">
        <f>VLOOKUP($B130,'Tillförd energi'!$B$1:$AI$720,MATCH(J$2,'Tillförd energi'!$B$1:$AQ$1,0),FALSE)</f>
        <v>0</v>
      </c>
      <c r="K130">
        <f>VLOOKUP($B130,'Tillförd energi'!$B$1:$AI$720,MATCH(K$2,'Tillförd energi'!$B$1:$AQ$1,0),FALSE)</f>
        <v>0</v>
      </c>
      <c r="L130">
        <f>VLOOKUP($B130,'Tillförd energi'!$B$1:$AI$720,MATCH(L$2,'Tillförd energi'!$B$1:$AQ$1,0),FALSE)</f>
        <v>0</v>
      </c>
      <c r="M130">
        <f>VLOOKUP($B130,'Tillförd energi'!$B$1:$AI$720,MATCH(M$2,'Tillförd energi'!$B$1:$AQ$1,0),FALSE)</f>
        <v>0</v>
      </c>
      <c r="N130">
        <f>VLOOKUP($B130,'Tillförd energi'!$B$1:$AI$720,MATCH(N$2,'Tillförd energi'!$B$1:$AQ$1,0),FALSE)</f>
        <v>0</v>
      </c>
      <c r="O130">
        <f>VLOOKUP($B130,'Tillförd energi'!$B$1:$AI$720,MATCH(O$2,'Tillförd energi'!$B$1:$AQ$1,0),FALSE)</f>
        <v>0</v>
      </c>
      <c r="P130">
        <f>VLOOKUP($B130,'Tillförd energi'!$B$1:$AI$720,MATCH(P$2,'Tillförd energi'!$B$1:$AQ$1,0),FALSE)</f>
        <v>0</v>
      </c>
      <c r="Q130">
        <f>VLOOKUP($B130,'Tillförd energi'!$B$1:$AI$720,MATCH(Q$2,'Tillförd energi'!$B$1:$AQ$1,0),FALSE)</f>
        <v>0</v>
      </c>
      <c r="R130">
        <f>VLOOKUP($B130,'Tillförd energi'!$B$1:$AI$720,MATCH(R$2,'Tillförd energi'!$B$1:$AQ$1,0),FALSE)</f>
        <v>2.839</v>
      </c>
      <c r="S130">
        <f>VLOOKUP($B130,'Tillförd energi'!$B$1:$AI$720,MATCH(S$2,'Tillförd energi'!$B$1:$AQ$1,0),FALSE)</f>
        <v>0</v>
      </c>
      <c r="T130">
        <f>VLOOKUP($B130,'Tillförd energi'!$B$1:$AI$720,MATCH(T$2,'Tillförd energi'!$B$1:$AQ$1,0),FALSE)</f>
        <v>0</v>
      </c>
      <c r="U130">
        <f>VLOOKUP($B130,'Tillförd energi'!$B$1:$AI$720,MATCH(U$2,'Tillförd energi'!$B$1:$AQ$1,0),FALSE)</f>
        <v>0</v>
      </c>
      <c r="V130">
        <f>VLOOKUP($B130,'Tillförd energi'!$B$1:$AI$720,MATCH(V$2,'Tillförd energi'!$B$1:$AQ$1,0),FALSE)</f>
        <v>0</v>
      </c>
      <c r="W130">
        <f>VLOOKUP($B130,'Tillförd energi'!$B$1:$AI$720,MATCH(W$2,'Tillförd energi'!$B$1:$AQ$1,0),FALSE)</f>
        <v>0</v>
      </c>
      <c r="X130">
        <f>VLOOKUP($B130,'Tillförd energi'!$B$1:$AI$720,MATCH(X$2,'Tillförd energi'!$B$1:$AQ$1,0),FALSE)</f>
        <v>0</v>
      </c>
      <c r="Y130">
        <f>VLOOKUP($B130,'Tillförd energi'!$B$1:$AI$720,MATCH(Y$2,'Tillförd energi'!$B$1:$AQ$1,0),FALSE)</f>
        <v>0</v>
      </c>
      <c r="Z130">
        <f>VLOOKUP($B130,'Tillförd energi'!$B$1:$AI$720,MATCH(Z$2,'Tillförd energi'!$B$1:$AQ$1,0),FALSE)</f>
        <v>0</v>
      </c>
      <c r="AA130">
        <f>VLOOKUP($B130,'Tillförd energi'!$B$1:$AI$720,MATCH(AA$2,'Tillförd energi'!$B$1:$AQ$1,0),FALSE)</f>
        <v>0</v>
      </c>
      <c r="AB130">
        <f>VLOOKUP($B130,'Tillförd energi'!$B$1:$AI$720,MATCH(AB$2,'Tillförd energi'!$B$1:$AQ$1,0),FALSE)</f>
        <v>0</v>
      </c>
      <c r="AC130">
        <f>VLOOKUP($B130,'Tillförd energi'!$B$1:$AI$720,MATCH(AC$2,'Tillförd energi'!$B$1:$AQ$1,0),FALSE)</f>
        <v>0</v>
      </c>
      <c r="AD130">
        <f>VLOOKUP($B130,'Tillförd energi'!$B$1:$AI$720,MATCH(AD$2,'Tillförd energi'!$B$1:$AQ$1,0),FALSE)</f>
        <v>0</v>
      </c>
      <c r="AE130">
        <f>VLOOKUP($B130,'Tillförd energi'!$B$1:$AI$720,MATCH(AE$2,'Tillförd energi'!$B$1:$AQ$1,0),FALSE)</f>
        <v>0</v>
      </c>
      <c r="AF130">
        <f>VLOOKUP($B130,'Tillförd energi'!$B$1:$AI$720,MATCH(AF$2,'Tillförd energi'!$B$1:$AQ$1,0),FALSE)</f>
        <v>4.8000000000000001E-2</v>
      </c>
      <c r="AG130">
        <f>IFERROR(VLOOKUP(B130,Miljö!$B$1:$AC$600,MATCH("Köpt mängd produktionsspecifik fjärrvärme:",Miljö!$B$1:$AC$1,0),FALSE)/1,0)</f>
        <v>0</v>
      </c>
      <c r="AI130">
        <f t="shared" si="6"/>
        <v>2.927</v>
      </c>
      <c r="AJ130">
        <f>IF(ISERROR(1/VLOOKUP($B130,Leveranser!$B$1:$S$500,MATCH("såld värme (gwh)",Leveranser!$B$1:$S$1,0),FALSE)),"",VLOOKUP($B130,Leveranser!$B$1:$S$500,MATCH("såld värme (gwh)",Leveranser!$B$1:$S$1,0),FALSE))</f>
        <v>2.38</v>
      </c>
      <c r="AM130" t="str">
        <f>IF(B130&lt;&gt;"",IF(VLOOKUP($B130,Totalt!$B$1:$AQ$554,MATCH("Kvalitetsgranskad:",Totalt!$B$1:$AQ$1,0),FALSE)="ja",VLOOKUP($B130,Miljö!$B$1:$AG$479,MATCH(AM$2,Miljö!$B$1:$AK$1,0),FALSE),""),"")</f>
        <v>Ja</v>
      </c>
      <c r="AN130" t="str">
        <f>IF(AM130="ja",VLOOKUP($B130,Miljö!$B$1:$J$479,MATCH("Typ av ursprungsspecificerad el   (Om inget värde anges används Nordisk residualmix, se inforuta) ()",Miljö!$B$1:$J$1,0),FALSE),IF(AM130="nej","Nordisk residualel",""))</f>
        <v>''vattenkraft''</v>
      </c>
      <c r="AO130">
        <f>IF(AM130="","",VLOOKUP($B130,Miljö!$B$1:$J$479,MATCH("Fossilandel för ursprungspecificerad el ()",Miljö!$B$1:$J$1,0),FALSE))</f>
        <v>0</v>
      </c>
      <c r="AP130">
        <f>IF(AM130="","",IFERROR(VLOOKUP($B130,Miljö!$B$1:$J$479,MATCH("Kärnkraftsandel för ursprungsspecificerad el ()",Miljö!$B$1:$J$1,0),FALSE)/1,0))</f>
        <v>0</v>
      </c>
      <c r="AQ130">
        <f t="shared" si="7"/>
        <v>1</v>
      </c>
      <c r="AS130" t="str">
        <f t="shared" si="8"/>
        <v>Nej</v>
      </c>
      <c r="AT130" t="str">
        <f>IF(AS130="ja",VLOOKUP($B130,Miljö!$B$1:$P$500,MATCH("Fossil andel i procent (%)",Miljö!$B$1:$P$1,0),FALSE)/100,"")</f>
        <v/>
      </c>
      <c r="AV130" t="str">
        <f t="shared" si="9"/>
        <v>Nej</v>
      </c>
      <c r="AW130" t="str">
        <f>IF(AV130="ja",VLOOKUP($B130,'Egen hetvattenprod'!$B$1:$AO$500,MATCH("Värmekälla till värmepumpar ()",'Egen hetvattenprod'!$B$1:$AO$1,0),FALSE),"")</f>
        <v/>
      </c>
      <c r="AY130" t="str">
        <f t="shared" si="10"/>
        <v>Nej</v>
      </c>
      <c r="AZ130" s="115" t="str">
        <f>IF($AY130="ja",(VLOOKUP($B130,'Egen hetvattenprod'!$B$1:$BX$550,MATCH(AZ$2,'Egen hetvattenprod'!$B$1:$BX$1,0),FALSE)+VLOOKUP($B130,Kraftvärmeprod!$B$1:$BX$550,MATCH(AZ$2,Kraftvärmeprod!$B$1:$BX$1,0),FALSE))/$AC130,"")</f>
        <v/>
      </c>
      <c r="BA130" s="115" t="str">
        <f>IF($AY130="ja",(VLOOKUP($B130,'Egen hetvattenprod'!$B$1:$BX$550,MATCH(BA$2,'Egen hetvattenprod'!$B$1:$BX$1,0),FALSE)+VLOOKUP($B130,Kraftvärmeprod!$B$1:$BX$550,MATCH(BA$2,Kraftvärmeprod!$B$1:$BX$1,0),FALSE))/$AC130,"")</f>
        <v/>
      </c>
      <c r="BB130" s="115" t="str">
        <f>IF($AY130="ja",(VLOOKUP($B130,'Egen hetvattenprod'!$B$1:$BX$550,MATCH(BB$2,'Egen hetvattenprod'!$B$1:$BX$1,0),FALSE)+VLOOKUP($B130,Kraftvärmeprod!$B$1:$BX$550,MATCH(BB$2,Kraftvärmeprod!$B$1:$BX$1,0),FALSE))/$AC130,"")</f>
        <v/>
      </c>
      <c r="BC130" s="115" t="str">
        <f>IF($AY130="ja",(VLOOKUP($B130,'Egen hetvattenprod'!$B$1:$BX$550,MATCH(BC$2,'Egen hetvattenprod'!$B$1:$BX$1,0),FALSE)+VLOOKUP($B130,Kraftvärmeprod!$B$1:$BX$550,MATCH(BC$2,Kraftvärmeprod!$B$1:$BX$1,0),FALSE))/$AC130,"")</f>
        <v/>
      </c>
      <c r="BD130" s="115" t="str">
        <f>IF($AY130="ja",(VLOOKUP($B130,'Egen hetvattenprod'!$B$1:$BX$550,MATCH(BD$2,'Egen hetvattenprod'!$B$1:$BX$1,0),FALSE)+VLOOKUP($B130,Kraftvärmeprod!$B$1:$BX$550,MATCH(BD$2,Kraftvärmeprod!$B$1:$BX$1,0),FALSE))/$AC130,"")</f>
        <v/>
      </c>
      <c r="BF130" t="str">
        <f t="shared" si="11"/>
        <v>Nej</v>
      </c>
      <c r="BG130" t="str">
        <f>IF($BF130="ja",VLOOKUP($B130,'Egen hetvattenprod'!$B$1:$BX$550,MATCH("Andelen klimatgaser med fossilt ursprung för avfall ()",'Egen hetvattenprod'!$B$1:$BX$1,0),FALSE),"")</f>
        <v/>
      </c>
      <c r="BH130" t="str">
        <f>IF($BF130="ja",VLOOKUP($B130,Kraftvärmeprod!$B$1:$BX$550,MATCH("Andelen klimatgaser med fossilt ursprung för avfall ()",Kraftvärmeprod!$B$1:$BX$1,0),FALSE),"")</f>
        <v/>
      </c>
      <c r="BI130" t="str">
        <f>IF($BF130="ja",VLOOKUP($B130,'Egen hetvattenprod'!$B$1:$BX$550,MATCH("Avfall (GWh)",'Egen hetvattenprod'!$B$1:$BX$1,0),FALSE),"")</f>
        <v/>
      </c>
      <c r="BJ130" t="str">
        <f>IF($BF130="ja",VLOOKUP($B130,'Slutlig allokering kvv'!$B$1:$BX$550,MATCH("Avfall (GWh)",'Slutlig allokering kvv'!$B$1:$BX$1,0),FALSE),"")</f>
        <v/>
      </c>
      <c r="BK130" t="str">
        <f>IF($BF130="ja",VLOOKUP($B130,'Köpt hetvatten'!$B$1:$BX$550,MATCH("Avfall i köpt hetvatten",'Köpt hetvatten'!$B$1:$BX$1,0),FALSE),"")</f>
        <v/>
      </c>
      <c r="BL130" t="str">
        <f>IF($BF130="ja",VLOOKUP($B130,'Egen hetvattenprod'!$B$1:$BX$550,MATCH("Värde enligt ovan. (%)",'Egen hetvattenprod'!$B$1:$BX$1,0),FALSE),"")</f>
        <v/>
      </c>
      <c r="BM130" t="str">
        <f>IF($BF130="ja",VLOOKUP($B130,Kraftvärmeprod!$B$1:$BX$550,MATCH("Värde enligt ovan. (%)",Kraftvärmeprod!$B$1:$BX$1,0),FALSE),"")</f>
        <v/>
      </c>
      <c r="BQ130" t="str">
        <f>IF($BF130="ja",VLOOKUP($B130,'Egen hetvattenprod'!$B$1:$BX$550,MATCH("Tillförd olja (fossil) vid avfallsförbränning (GWh)",'Egen hetvattenprod'!$B$1:$BX$1,0),FALSE),"")</f>
        <v/>
      </c>
      <c r="BR130" t="str">
        <f>IF($BF130="ja",VLOOKUP($B130,Kraftvärmeprod!$B$1:$BX$550,MATCH("Tillförd olja (fossil) vid avfallsförbränning (GWh)",Kraftvärmeprod!$B$1:$BX$1,0),FALSE),"")</f>
        <v/>
      </c>
    </row>
    <row r="131" spans="1:70">
      <c r="A131" t="s">
        <v>222</v>
      </c>
      <c r="B131" t="s">
        <v>226</v>
      </c>
      <c r="C131">
        <f>VLOOKUP($B131,'Tillförd energi'!$B$1:$AI$720,MATCH(C$2,'Tillförd energi'!$B$1:$AQ$1,0),FALSE)</f>
        <v>0</v>
      </c>
      <c r="D131">
        <f>VLOOKUP($B131,'Tillförd energi'!$B$1:$AI$720,MATCH(D$2,'Tillförd energi'!$B$1:$AQ$1,0),FALSE)</f>
        <v>0</v>
      </c>
      <c r="E131">
        <f>VLOOKUP($B131,'Tillförd energi'!$B$1:$AI$720,MATCH(E$2,'Tillförd energi'!$B$1:$AQ$1,0),FALSE)</f>
        <v>0</v>
      </c>
      <c r="F131">
        <f>VLOOKUP($B131,'Tillförd energi'!$B$1:$AI$720,MATCH(F$2,'Tillförd energi'!$B$1:$AQ$1,0),FALSE)</f>
        <v>0</v>
      </c>
      <c r="G131">
        <f>VLOOKUP($B131,'Tillförd energi'!$B$1:$AI$720,MATCH(G$2,'Tillförd energi'!$B$1:$AQ$1,0),FALSE)</f>
        <v>0</v>
      </c>
      <c r="H131">
        <f>VLOOKUP($B131,'Tillförd energi'!$B$1:$AI$720,MATCH(H$2,'Tillförd energi'!$B$1:$AQ$1,0),FALSE)</f>
        <v>0</v>
      </c>
      <c r="I131">
        <f>VLOOKUP($B131,'Tillförd energi'!$B$1:$AI$720,MATCH(I$2,'Tillförd energi'!$B$1:$AQ$1,0),FALSE)</f>
        <v>0</v>
      </c>
      <c r="J131">
        <f>VLOOKUP($B131,'Tillförd energi'!$B$1:$AI$720,MATCH(J$2,'Tillförd energi'!$B$1:$AQ$1,0),FALSE)</f>
        <v>0</v>
      </c>
      <c r="K131">
        <f>VLOOKUP($B131,'Tillförd energi'!$B$1:$AI$720,MATCH(K$2,'Tillförd energi'!$B$1:$AQ$1,0),FALSE)</f>
        <v>0</v>
      </c>
      <c r="L131">
        <f>VLOOKUP($B131,'Tillförd energi'!$B$1:$AI$720,MATCH(L$2,'Tillförd energi'!$B$1:$AQ$1,0),FALSE)</f>
        <v>0</v>
      </c>
      <c r="M131">
        <f>VLOOKUP($B131,'Tillförd energi'!$B$1:$AI$720,MATCH(M$2,'Tillförd energi'!$B$1:$AQ$1,0),FALSE)</f>
        <v>21.101900000000001</v>
      </c>
      <c r="N131">
        <f>VLOOKUP($B131,'Tillförd energi'!$B$1:$AI$720,MATCH(N$2,'Tillförd energi'!$B$1:$AQ$1,0),FALSE)</f>
        <v>41.591000000000001</v>
      </c>
      <c r="O131">
        <f>VLOOKUP($B131,'Tillförd energi'!$B$1:$AI$720,MATCH(O$2,'Tillförd energi'!$B$1:$AQ$1,0),FALSE)</f>
        <v>0</v>
      </c>
      <c r="P131">
        <f>VLOOKUP($B131,'Tillförd energi'!$B$1:$AI$720,MATCH(P$2,'Tillförd energi'!$B$1:$AQ$1,0),FALSE)</f>
        <v>15.9359</v>
      </c>
      <c r="Q131">
        <f>VLOOKUP($B131,'Tillförd energi'!$B$1:$AI$720,MATCH(Q$2,'Tillförd energi'!$B$1:$AQ$1,0),FALSE)</f>
        <v>0</v>
      </c>
      <c r="R131">
        <f>VLOOKUP($B131,'Tillförd energi'!$B$1:$AI$720,MATCH(R$2,'Tillförd energi'!$B$1:$AQ$1,0),FALSE)</f>
        <v>0</v>
      </c>
      <c r="S131">
        <f>VLOOKUP($B131,'Tillförd energi'!$B$1:$AI$720,MATCH(S$2,'Tillförd energi'!$B$1:$AQ$1,0),FALSE)</f>
        <v>0</v>
      </c>
      <c r="T131">
        <f>VLOOKUP($B131,'Tillförd energi'!$B$1:$AI$720,MATCH(T$2,'Tillförd energi'!$B$1:$AQ$1,0),FALSE)</f>
        <v>0</v>
      </c>
      <c r="U131">
        <f>VLOOKUP($B131,'Tillförd energi'!$B$1:$AI$720,MATCH(U$2,'Tillförd energi'!$B$1:$AQ$1,0),FALSE)</f>
        <v>0</v>
      </c>
      <c r="V131">
        <f>VLOOKUP($B131,'Tillförd energi'!$B$1:$AI$720,MATCH(V$2,'Tillförd energi'!$B$1:$AQ$1,0),FALSE)</f>
        <v>0</v>
      </c>
      <c r="W131">
        <f>VLOOKUP($B131,'Tillförd energi'!$B$1:$AI$720,MATCH(W$2,'Tillförd energi'!$B$1:$AQ$1,0),FALSE)</f>
        <v>0.52700000000000002</v>
      </c>
      <c r="X131">
        <f>VLOOKUP($B131,'Tillförd energi'!$B$1:$AI$720,MATCH(X$2,'Tillförd energi'!$B$1:$AQ$1,0),FALSE)</f>
        <v>0</v>
      </c>
      <c r="Y131">
        <f>VLOOKUP($B131,'Tillförd energi'!$B$1:$AI$720,MATCH(Y$2,'Tillförd energi'!$B$1:$AQ$1,0),FALSE)</f>
        <v>0</v>
      </c>
      <c r="Z131">
        <f>VLOOKUP($B131,'Tillförd energi'!$B$1:$AI$720,MATCH(Z$2,'Tillförd energi'!$B$1:$AQ$1,0),FALSE)</f>
        <v>0</v>
      </c>
      <c r="AA131">
        <f>VLOOKUP($B131,'Tillförd energi'!$B$1:$AI$720,MATCH(AA$2,'Tillförd energi'!$B$1:$AQ$1,0),FALSE)</f>
        <v>0</v>
      </c>
      <c r="AB131">
        <f>VLOOKUP($B131,'Tillförd energi'!$B$1:$AI$720,MATCH(AB$2,'Tillförd energi'!$B$1:$AQ$1,0),FALSE)</f>
        <v>0</v>
      </c>
      <c r="AC131">
        <f>VLOOKUP($B131,'Tillförd energi'!$B$1:$AI$720,MATCH(AC$2,'Tillförd energi'!$B$1:$AQ$1,0),FALSE)</f>
        <v>22.9</v>
      </c>
      <c r="AD131">
        <f>VLOOKUP($B131,'Tillförd energi'!$B$1:$AI$720,MATCH(AD$2,'Tillförd energi'!$B$1:$AQ$1,0),FALSE)</f>
        <v>0</v>
      </c>
      <c r="AE131">
        <f>VLOOKUP($B131,'Tillförd energi'!$B$1:$AI$720,MATCH(AE$2,'Tillförd energi'!$B$1:$AQ$1,0),FALSE)</f>
        <v>0</v>
      </c>
      <c r="AF131">
        <f>VLOOKUP($B131,'Tillförd energi'!$B$1:$AI$720,MATCH(AF$2,'Tillförd energi'!$B$1:$AQ$1,0),FALSE)</f>
        <v>2.8267500000000001</v>
      </c>
      <c r="AG131">
        <f>IFERROR(VLOOKUP(B131,Miljö!$B$1:$AC$600,MATCH("Köpt mängd produktionsspecifik fjärrvärme:",Miljö!$B$1:$AC$1,0),FALSE)/1,0)</f>
        <v>35.700000000000003</v>
      </c>
      <c r="AI131">
        <f t="shared" si="6"/>
        <v>140.58255000000003</v>
      </c>
      <c r="AJ131">
        <f>IF(ISERROR(1/VLOOKUP($B131,Leveranser!$B$1:$S$500,MATCH("såld värme (gwh)",Leveranser!$B$1:$S$1,0),FALSE)),"",VLOOKUP($B131,Leveranser!$B$1:$S$500,MATCH("såld värme (gwh)",Leveranser!$B$1:$S$1,0),FALSE))</f>
        <v>107.5</v>
      </c>
      <c r="AM131" t="str">
        <f>IF(B131&lt;&gt;"",IF(VLOOKUP($B131,Totalt!$B$1:$AQ$554,MATCH("Kvalitetsgranskad:",Totalt!$B$1:$AQ$1,0),FALSE)="ja",VLOOKUP($B131,Miljö!$B$1:$AG$479,MATCH(AM$2,Miljö!$B$1:$AK$1,0),FALSE),""),"")</f>
        <v>Ja</v>
      </c>
      <c r="AN131" t="str">
        <f>IF(AM131="ja",VLOOKUP($B131,Miljö!$B$1:$J$479,MATCH("Typ av ursprungsspecificerad el   (Om inget värde anges används Nordisk residualmix, se inforuta) ()",Miljö!$B$1:$J$1,0),FALSE),IF(AM131="nej","Nordisk residualel",""))</f>
        <v>''Vattenkraft''</v>
      </c>
      <c r="AO131">
        <f>IF(AM131="","",VLOOKUP($B131,Miljö!$B$1:$J$479,MATCH("Fossilandel för ursprungspecificerad el ()",Miljö!$B$1:$J$1,0),FALSE))</f>
        <v>0</v>
      </c>
      <c r="AP131">
        <f>IF(AM131="","",IFERROR(VLOOKUP($B131,Miljö!$B$1:$J$479,MATCH("Kärnkraftsandel för ursprungsspecificerad el ()",Miljö!$B$1:$J$1,0),FALSE)/1,0))</f>
        <v>0</v>
      </c>
      <c r="AQ131">
        <f t="shared" si="7"/>
        <v>1</v>
      </c>
      <c r="AS131" t="str">
        <f t="shared" si="8"/>
        <v>Ja</v>
      </c>
      <c r="AT131">
        <f>IF(AS131="ja",VLOOKUP($B131,Miljö!$B$1:$P$500,MATCH("Fossil andel i procent (%)",Miljö!$B$1:$P$1,0),FALSE)/100,"")</f>
        <v>0.11</v>
      </c>
      <c r="AV131" t="str">
        <f t="shared" si="9"/>
        <v>Nej</v>
      </c>
      <c r="AW131" t="str">
        <f>IF(AV131="ja",VLOOKUP($B131,'Egen hetvattenprod'!$B$1:$AO$500,MATCH("Värmekälla till värmepumpar ()",'Egen hetvattenprod'!$B$1:$AO$1,0),FALSE),"")</f>
        <v/>
      </c>
      <c r="AY131" t="str">
        <f t="shared" si="10"/>
        <v>Ja</v>
      </c>
      <c r="AZ131" s="115">
        <f>IF($AY131="ja",(VLOOKUP($B131,'Egen hetvattenprod'!$B$1:$BX$550,MATCH(AZ$2,'Egen hetvattenprod'!$B$1:$BX$1,0),FALSE)+VLOOKUP($B131,Kraftvärmeprod!$B$1:$BX$550,MATCH(AZ$2,Kraftvärmeprod!$B$1:$BX$1,0),FALSE))/$AC131,"")</f>
        <v>1</v>
      </c>
      <c r="BA131" s="115">
        <f>IF($AY131="ja",(VLOOKUP($B131,'Egen hetvattenprod'!$B$1:$BX$550,MATCH(BA$2,'Egen hetvattenprod'!$B$1:$BX$1,0),FALSE)+VLOOKUP($B131,Kraftvärmeprod!$B$1:$BX$550,MATCH(BA$2,Kraftvärmeprod!$B$1:$BX$1,0),FALSE))/$AC131,"")</f>
        <v>0</v>
      </c>
      <c r="BB131" s="115">
        <f>IF($AY131="ja",(VLOOKUP($B131,'Egen hetvattenprod'!$B$1:$BX$550,MATCH(BB$2,'Egen hetvattenprod'!$B$1:$BX$1,0),FALSE)+VLOOKUP($B131,Kraftvärmeprod!$B$1:$BX$550,MATCH(BB$2,Kraftvärmeprod!$B$1:$BX$1,0),FALSE))/$AC131,"")</f>
        <v>0</v>
      </c>
      <c r="BC131" s="115">
        <f>IF($AY131="ja",(VLOOKUP($B131,'Egen hetvattenprod'!$B$1:$BX$550,MATCH(BC$2,'Egen hetvattenprod'!$B$1:$BX$1,0),FALSE)+VLOOKUP($B131,Kraftvärmeprod!$B$1:$BX$550,MATCH(BC$2,Kraftvärmeprod!$B$1:$BX$1,0),FALSE))/$AC131,"")</f>
        <v>0</v>
      </c>
      <c r="BD131" s="115">
        <f>IF($AY131="ja",(VLOOKUP($B131,'Egen hetvattenprod'!$B$1:$BX$550,MATCH(BD$2,'Egen hetvattenprod'!$B$1:$BX$1,0),FALSE)+VLOOKUP($B131,Kraftvärmeprod!$B$1:$BX$550,MATCH(BD$2,Kraftvärmeprod!$B$1:$BX$1,0),FALSE))/$AC131,"")</f>
        <v>0</v>
      </c>
      <c r="BF131" t="str">
        <f t="shared" si="11"/>
        <v>Nej</v>
      </c>
      <c r="BG131" t="str">
        <f>IF($BF131="ja",VLOOKUP($B131,'Egen hetvattenprod'!$B$1:$BX$550,MATCH("Andelen klimatgaser med fossilt ursprung för avfall ()",'Egen hetvattenprod'!$B$1:$BX$1,0),FALSE),"")</f>
        <v/>
      </c>
      <c r="BH131" t="str">
        <f>IF($BF131="ja",VLOOKUP($B131,Kraftvärmeprod!$B$1:$BX$550,MATCH("Andelen klimatgaser med fossilt ursprung för avfall ()",Kraftvärmeprod!$B$1:$BX$1,0),FALSE),"")</f>
        <v/>
      </c>
      <c r="BI131" t="str">
        <f>IF($BF131="ja",VLOOKUP($B131,'Egen hetvattenprod'!$B$1:$BX$550,MATCH("Avfall (GWh)",'Egen hetvattenprod'!$B$1:$BX$1,0),FALSE),"")</f>
        <v/>
      </c>
      <c r="BJ131" t="str">
        <f>IF($BF131="ja",VLOOKUP($B131,'Slutlig allokering kvv'!$B$1:$BX$550,MATCH("Avfall (GWh)",'Slutlig allokering kvv'!$B$1:$BX$1,0),FALSE),"")</f>
        <v/>
      </c>
      <c r="BK131" t="str">
        <f>IF($BF131="ja",VLOOKUP($B131,'Köpt hetvatten'!$B$1:$BX$550,MATCH("Avfall i köpt hetvatten",'Köpt hetvatten'!$B$1:$BX$1,0),FALSE),"")</f>
        <v/>
      </c>
      <c r="BL131" t="str">
        <f>IF($BF131="ja",VLOOKUP($B131,'Egen hetvattenprod'!$B$1:$BX$550,MATCH("Värde enligt ovan. (%)",'Egen hetvattenprod'!$B$1:$BX$1,0),FALSE),"")</f>
        <v/>
      </c>
      <c r="BM131" t="str">
        <f>IF($BF131="ja",VLOOKUP($B131,Kraftvärmeprod!$B$1:$BX$550,MATCH("Värde enligt ovan. (%)",Kraftvärmeprod!$B$1:$BX$1,0),FALSE),"")</f>
        <v/>
      </c>
      <c r="BQ131" t="str">
        <f>IF($BF131="ja",VLOOKUP($B131,'Egen hetvattenprod'!$B$1:$BX$550,MATCH("Tillförd olja (fossil) vid avfallsförbränning (GWh)",'Egen hetvattenprod'!$B$1:$BX$1,0),FALSE),"")</f>
        <v/>
      </c>
      <c r="BR131" t="str">
        <f>IF($BF131="ja",VLOOKUP($B131,Kraftvärmeprod!$B$1:$BX$550,MATCH("Tillförd olja (fossil) vid avfallsförbränning (GWh)",Kraftvärmeprod!$B$1:$BX$1,0),FALSE),"")</f>
        <v/>
      </c>
    </row>
    <row r="132" spans="1:70">
      <c r="A132" t="s">
        <v>227</v>
      </c>
      <c r="B132" t="s">
        <v>228</v>
      </c>
      <c r="C132">
        <f>VLOOKUP($B132,'Tillförd energi'!$B$1:$AI$720,MATCH(C$2,'Tillförd energi'!$B$1:$AQ$1,0),FALSE)</f>
        <v>0</v>
      </c>
      <c r="D132">
        <f>VLOOKUP($B132,'Tillförd energi'!$B$1:$AI$720,MATCH(D$2,'Tillförd energi'!$B$1:$AQ$1,0),FALSE)</f>
        <v>1.2662800000000001</v>
      </c>
      <c r="E132">
        <f>VLOOKUP($B132,'Tillförd energi'!$B$1:$AI$720,MATCH(E$2,'Tillförd energi'!$B$1:$AQ$1,0),FALSE)</f>
        <v>0</v>
      </c>
      <c r="F132">
        <f>VLOOKUP($B132,'Tillförd energi'!$B$1:$AI$720,MATCH(F$2,'Tillförd energi'!$B$1:$AQ$1,0),FALSE)</f>
        <v>0</v>
      </c>
      <c r="G132">
        <f>VLOOKUP($B132,'Tillförd energi'!$B$1:$AI$720,MATCH(G$2,'Tillförd energi'!$B$1:$AQ$1,0),FALSE)</f>
        <v>3.0000000000000001E-3</v>
      </c>
      <c r="H132">
        <f>VLOOKUP($B132,'Tillförd energi'!$B$1:$AI$720,MATCH(H$2,'Tillförd energi'!$B$1:$AQ$1,0),FALSE)</f>
        <v>0</v>
      </c>
      <c r="I132">
        <f>VLOOKUP($B132,'Tillförd energi'!$B$1:$AI$720,MATCH(I$2,'Tillförd energi'!$B$1:$AQ$1,0),FALSE)</f>
        <v>152.25800000000001</v>
      </c>
      <c r="J132">
        <f>VLOOKUP($B132,'Tillförd energi'!$B$1:$AI$720,MATCH(J$2,'Tillförd energi'!$B$1:$AQ$1,0),FALSE)</f>
        <v>9.5</v>
      </c>
      <c r="K132">
        <f>VLOOKUP($B132,'Tillförd energi'!$B$1:$AI$720,MATCH(K$2,'Tillförd energi'!$B$1:$AQ$1,0),FALSE)</f>
        <v>0</v>
      </c>
      <c r="L132">
        <f>VLOOKUP($B132,'Tillförd energi'!$B$1:$AI$720,MATCH(L$2,'Tillförd energi'!$B$1:$AQ$1,0),FALSE)</f>
        <v>48.473700000000001</v>
      </c>
      <c r="M132">
        <f>VLOOKUP($B132,'Tillförd energi'!$B$1:$AI$720,MATCH(M$2,'Tillförd energi'!$B$1:$AQ$1,0),FALSE)</f>
        <v>0</v>
      </c>
      <c r="N132">
        <f>VLOOKUP($B132,'Tillförd energi'!$B$1:$AI$720,MATCH(N$2,'Tillförd energi'!$B$1:$AQ$1,0),FALSE)</f>
        <v>0</v>
      </c>
      <c r="O132">
        <f>VLOOKUP($B132,'Tillförd energi'!$B$1:$AI$720,MATCH(O$2,'Tillförd energi'!$B$1:$AQ$1,0),FALSE)</f>
        <v>0</v>
      </c>
      <c r="P132">
        <f>VLOOKUP($B132,'Tillförd energi'!$B$1:$AI$720,MATCH(P$2,'Tillförd energi'!$B$1:$AQ$1,0),FALSE)</f>
        <v>32.4</v>
      </c>
      <c r="Q132">
        <f>VLOOKUP($B132,'Tillförd energi'!$B$1:$AI$720,MATCH(Q$2,'Tillförd energi'!$B$1:$AQ$1,0),FALSE)</f>
        <v>0</v>
      </c>
      <c r="R132">
        <f>VLOOKUP($B132,'Tillförd energi'!$B$1:$AI$720,MATCH(R$2,'Tillförd energi'!$B$1:$AQ$1,0),FALSE)</f>
        <v>0</v>
      </c>
      <c r="S132">
        <f>VLOOKUP($B132,'Tillförd energi'!$B$1:$AI$720,MATCH(S$2,'Tillförd energi'!$B$1:$AQ$1,0),FALSE)</f>
        <v>0</v>
      </c>
      <c r="T132">
        <f>VLOOKUP($B132,'Tillförd energi'!$B$1:$AI$720,MATCH(T$2,'Tillförd energi'!$B$1:$AQ$1,0),FALSE)</f>
        <v>0</v>
      </c>
      <c r="U132">
        <f>VLOOKUP($B132,'Tillförd energi'!$B$1:$AI$720,MATCH(U$2,'Tillförd energi'!$B$1:$AQ$1,0),FALSE)</f>
        <v>0</v>
      </c>
      <c r="V132">
        <f>VLOOKUP($B132,'Tillförd energi'!$B$1:$AI$720,MATCH(V$2,'Tillförd energi'!$B$1:$AQ$1,0),FALSE)</f>
        <v>0</v>
      </c>
      <c r="W132">
        <f>VLOOKUP($B132,'Tillförd energi'!$B$1:$AI$720,MATCH(W$2,'Tillförd energi'!$B$1:$AQ$1,0),FALSE)</f>
        <v>0</v>
      </c>
      <c r="X132">
        <f>VLOOKUP($B132,'Tillförd energi'!$B$1:$AI$720,MATCH(X$2,'Tillförd energi'!$B$1:$AQ$1,0),FALSE)</f>
        <v>0</v>
      </c>
      <c r="Y132">
        <f>VLOOKUP($B132,'Tillförd energi'!$B$1:$AI$720,MATCH(Y$2,'Tillförd energi'!$B$1:$AQ$1,0),FALSE)</f>
        <v>0</v>
      </c>
      <c r="Z132">
        <f>VLOOKUP($B132,'Tillförd energi'!$B$1:$AI$720,MATCH(Z$2,'Tillförd energi'!$B$1:$AQ$1,0),FALSE)</f>
        <v>0</v>
      </c>
      <c r="AA132">
        <f>VLOOKUP($B132,'Tillförd energi'!$B$1:$AI$720,MATCH(AA$2,'Tillförd energi'!$B$1:$AQ$1,0),FALSE)</f>
        <v>0</v>
      </c>
      <c r="AB132">
        <f>VLOOKUP($B132,'Tillförd energi'!$B$1:$AI$720,MATCH(AB$2,'Tillförd energi'!$B$1:$AQ$1,0),FALSE)</f>
        <v>0</v>
      </c>
      <c r="AC132">
        <f>VLOOKUP($B132,'Tillförd energi'!$B$1:$AI$720,MATCH(AC$2,'Tillförd energi'!$B$1:$AQ$1,0),FALSE)</f>
        <v>19.190000000000001</v>
      </c>
      <c r="AD132">
        <f>VLOOKUP($B132,'Tillförd energi'!$B$1:$AI$720,MATCH(AD$2,'Tillförd energi'!$B$1:$AQ$1,0),FALSE)</f>
        <v>64.97</v>
      </c>
      <c r="AE132">
        <f>VLOOKUP($B132,'Tillförd energi'!$B$1:$AI$720,MATCH(AE$2,'Tillförd energi'!$B$1:$AQ$1,0),FALSE)</f>
        <v>0</v>
      </c>
      <c r="AF132">
        <f>VLOOKUP($B132,'Tillförd energi'!$B$1:$AI$720,MATCH(AF$2,'Tillförd energi'!$B$1:$AQ$1,0),FALSE)</f>
        <v>8.3921899999999994</v>
      </c>
      <c r="AG132">
        <f>IFERROR(VLOOKUP(B132,Miljö!$B$1:$AC$600,MATCH("Köpt mängd produktionsspecifik fjärrvärme:",Miljö!$B$1:$AC$1,0),FALSE)/1,0)</f>
        <v>26.56</v>
      </c>
      <c r="AI132">
        <f t="shared" ref="AI132:AI195" si="12">IF(B132&lt;&gt;"",SUM(C132:AG132),"")</f>
        <v>363.01317000000012</v>
      </c>
      <c r="AJ132">
        <f>IF(ISERROR(1/VLOOKUP($B132,Leveranser!$B$1:$S$500,MATCH("såld värme (gwh)",Leveranser!$B$1:$S$1,0),FALSE)),"",VLOOKUP($B132,Leveranser!$B$1:$S$500,MATCH("såld värme (gwh)",Leveranser!$B$1:$S$1,0),FALSE))</f>
        <v>296.7</v>
      </c>
      <c r="AM132" t="str">
        <f>IF(B132&lt;&gt;"",IF(VLOOKUP($B132,Totalt!$B$1:$AQ$554,MATCH("Kvalitetsgranskad:",Totalt!$B$1:$AQ$1,0),FALSE)="ja",VLOOKUP($B132,Miljö!$B$1:$AG$479,MATCH(AM$2,Miljö!$B$1:$AK$1,0),FALSE),""),"")</f>
        <v>Ja</v>
      </c>
      <c r="AN132" t="str">
        <f>IF(AM132="ja",VLOOKUP($B132,Miljö!$B$1:$J$479,MATCH("Typ av ursprungsspecificerad el   (Om inget värde anges används Nordisk residualmix, se inforuta) ()",Miljö!$B$1:$J$1,0),FALSE),IF(AM132="nej","Nordisk residualel",""))</f>
        <v>'Vattenkraft'</v>
      </c>
      <c r="AO132">
        <f>IF(AM132="","",VLOOKUP($B132,Miljö!$B$1:$J$479,MATCH("Fossilandel för ursprungspecificerad el ()",Miljö!$B$1:$J$1,0),FALSE))</f>
        <v>0</v>
      </c>
      <c r="AP132">
        <f>IF(AM132="","",IFERROR(VLOOKUP($B132,Miljö!$B$1:$J$479,MATCH("Kärnkraftsandel för ursprungsspecificerad el ()",Miljö!$B$1:$J$1,0),FALSE)/1,0))</f>
        <v>0</v>
      </c>
      <c r="AQ132">
        <f t="shared" ref="AQ132:AQ195" si="13">IF(AM132="","",1-AO132-AP132)</f>
        <v>1</v>
      </c>
      <c r="AS132" t="str">
        <f t="shared" ref="AS132:AS195" si="14">IF(B132&lt;&gt;"",IF(AND(AG132&gt;0,AG132&lt;&gt;""),"Ja","Nej"),"")</f>
        <v>Ja</v>
      </c>
      <c r="AT132">
        <f>IF(AS132="ja",VLOOKUP($B132,Miljö!$B$1:$P$500,MATCH("Fossil andel i procent (%)",Miljö!$B$1:$P$1,0),FALSE)/100,"")</f>
        <v>0</v>
      </c>
      <c r="AV132" t="str">
        <f t="shared" ref="AV132:AV195" si="15">IF(B132&lt;&gt;"",IF(AND(AB132&gt;0,AB132&lt;&gt;""),"Ja","Nej"),"")</f>
        <v>Nej</v>
      </c>
      <c r="AW132" t="str">
        <f>IF(AV132="ja",VLOOKUP($B132,'Egen hetvattenprod'!$B$1:$AO$500,MATCH("Värmekälla till värmepumpar ()",'Egen hetvattenprod'!$B$1:$AO$1,0),FALSE),"")</f>
        <v/>
      </c>
      <c r="AY132" t="str">
        <f t="shared" ref="AY132:AY195" si="16">IF(B132&lt;&gt;"",IF(AND(AC132&gt;0,AC132&lt;&gt;""),"Ja","Nej"),"")</f>
        <v>Ja</v>
      </c>
      <c r="AZ132" s="115">
        <f>IF($AY132="ja",(VLOOKUP($B132,'Egen hetvattenprod'!$B$1:$BX$550,MATCH(AZ$2,'Egen hetvattenprod'!$B$1:$BX$1,0),FALSE)+VLOOKUP($B132,Kraftvärmeprod!$B$1:$BX$550,MATCH(AZ$2,Kraftvärmeprod!$B$1:$BX$1,0),FALSE))/$AC132,"")</f>
        <v>0</v>
      </c>
      <c r="BA132" s="115">
        <f>IF($AY132="ja",(VLOOKUP($B132,'Egen hetvattenprod'!$B$1:$BX$550,MATCH(BA$2,'Egen hetvattenprod'!$B$1:$BX$1,0),FALSE)+VLOOKUP($B132,Kraftvärmeprod!$B$1:$BX$550,MATCH(BA$2,Kraftvärmeprod!$B$1:$BX$1,0),FALSE))/$AC132,"")</f>
        <v>1</v>
      </c>
      <c r="BB132" s="115">
        <f>IF($AY132="ja",(VLOOKUP($B132,'Egen hetvattenprod'!$B$1:$BX$550,MATCH(BB$2,'Egen hetvattenprod'!$B$1:$BX$1,0),FALSE)+VLOOKUP($B132,Kraftvärmeprod!$B$1:$BX$550,MATCH(BB$2,Kraftvärmeprod!$B$1:$BX$1,0),FALSE))/$AC132,"")</f>
        <v>0</v>
      </c>
      <c r="BC132" s="115">
        <f>IF($AY132="ja",(VLOOKUP($B132,'Egen hetvattenprod'!$B$1:$BX$550,MATCH(BC$2,'Egen hetvattenprod'!$B$1:$BX$1,0),FALSE)+VLOOKUP($B132,Kraftvärmeprod!$B$1:$BX$550,MATCH(BC$2,Kraftvärmeprod!$B$1:$BX$1,0),FALSE))/$AC132,"")</f>
        <v>0</v>
      </c>
      <c r="BD132" s="115">
        <f>IF($AY132="ja",(VLOOKUP($B132,'Egen hetvattenprod'!$B$1:$BX$550,MATCH(BD$2,'Egen hetvattenprod'!$B$1:$BX$1,0),FALSE)+VLOOKUP($B132,Kraftvärmeprod!$B$1:$BX$550,MATCH(BD$2,Kraftvärmeprod!$B$1:$BX$1,0),FALSE))/$AC132,"")</f>
        <v>0</v>
      </c>
      <c r="BF132" t="str">
        <f t="shared" ref="BF132:BF195" si="17">IF(B132&lt;&gt;"",IF(AND(I132&gt;0,I132&lt;&gt;""),"Ja","Nej"),"")</f>
        <v>Ja</v>
      </c>
      <c r="BG132" t="str">
        <f>IF($BF132="ja",VLOOKUP($B132,'Egen hetvattenprod'!$B$1:$BX$550,MATCH("Andelen klimatgaser med fossilt ursprung för avfall ()",'Egen hetvattenprod'!$B$1:$BX$1,0),FALSE),"")</f>
        <v>Ingen redovisning</v>
      </c>
      <c r="BH132" t="str">
        <f>IF($BF132="ja",VLOOKUP($B132,Kraftvärmeprod!$B$1:$BX$550,MATCH("Andelen klimatgaser med fossilt ursprung för avfall ()",Kraftvärmeprod!$B$1:$BX$1,0),FALSE),"")</f>
        <v>Ingen redovisning</v>
      </c>
      <c r="BI132" t="str">
        <f>IF($BF132="ja",VLOOKUP($B132,'Egen hetvattenprod'!$B$1:$BX$550,MATCH("Avfall (GWh)",'Egen hetvattenprod'!$B$1:$BX$1,0),FALSE),"")</f>
        <v>ET</v>
      </c>
      <c r="BJ132">
        <f>IF($BF132="ja",VLOOKUP($B132,'Slutlig allokering kvv'!$B$1:$BX$550,MATCH("Avfall (GWh)",'Slutlig allokering kvv'!$B$1:$BX$1,0),FALSE),"")</f>
        <v>152.25800000000001</v>
      </c>
      <c r="BK132">
        <f>IF($BF132="ja",VLOOKUP($B132,'Köpt hetvatten'!$B$1:$BX$550,MATCH("Avfall i köpt hetvatten",'Köpt hetvatten'!$B$1:$BX$1,0),FALSE),"")</f>
        <v>0</v>
      </c>
      <c r="BL132" t="str">
        <f>IF($BF132="ja",VLOOKUP($B132,'Egen hetvattenprod'!$B$1:$BX$550,MATCH("Värde enligt ovan. (%)",'Egen hetvattenprod'!$B$1:$BX$1,0),FALSE),"")</f>
        <v>ET</v>
      </c>
      <c r="BM132" t="str">
        <f>IF($BF132="ja",VLOOKUP($B132,Kraftvärmeprod!$B$1:$BX$550,MATCH("Värde enligt ovan. (%)",Kraftvärmeprod!$B$1:$BX$1,0),FALSE),"")</f>
        <v>ET</v>
      </c>
      <c r="BQ132" t="str">
        <f>IF($BF132="ja",VLOOKUP($B132,'Egen hetvattenprod'!$B$1:$BX$550,MATCH("Tillförd olja (fossil) vid avfallsförbränning (GWh)",'Egen hetvattenprod'!$B$1:$BX$1,0),FALSE),"")</f>
        <v>ET</v>
      </c>
      <c r="BR132" t="str">
        <f>IF($BF132="ja",VLOOKUP($B132,Kraftvärmeprod!$B$1:$BX$550,MATCH("Tillförd olja (fossil) vid avfallsförbränning (GWh)",Kraftvärmeprod!$B$1:$BX$1,0),FALSE),"")</f>
        <v>ET</v>
      </c>
    </row>
    <row r="133" spans="1:70">
      <c r="A133" t="s">
        <v>231</v>
      </c>
      <c r="B133" t="s">
        <v>232</v>
      </c>
      <c r="C133">
        <f>VLOOKUP($B133,'Tillförd energi'!$B$1:$AI$720,MATCH(C$2,'Tillförd energi'!$B$1:$AQ$1,0),FALSE)</f>
        <v>0</v>
      </c>
      <c r="D133">
        <f>VLOOKUP($B133,'Tillförd energi'!$B$1:$AI$720,MATCH(D$2,'Tillförd energi'!$B$1:$AQ$1,0),FALSE)</f>
        <v>0.6</v>
      </c>
      <c r="E133">
        <f>VLOOKUP($B133,'Tillförd energi'!$B$1:$AI$720,MATCH(E$2,'Tillförd energi'!$B$1:$AQ$1,0),FALSE)</f>
        <v>0</v>
      </c>
      <c r="F133">
        <f>VLOOKUP($B133,'Tillförd energi'!$B$1:$AI$720,MATCH(F$2,'Tillförd energi'!$B$1:$AQ$1,0),FALSE)</f>
        <v>0</v>
      </c>
      <c r="G133">
        <f>VLOOKUP($B133,'Tillförd energi'!$B$1:$AI$720,MATCH(G$2,'Tillförd energi'!$B$1:$AQ$1,0),FALSE)</f>
        <v>0</v>
      </c>
      <c r="H133">
        <f>VLOOKUP($B133,'Tillförd energi'!$B$1:$AI$720,MATCH(H$2,'Tillförd energi'!$B$1:$AQ$1,0),FALSE)</f>
        <v>0</v>
      </c>
      <c r="I133">
        <f>VLOOKUP($B133,'Tillförd energi'!$B$1:$AI$720,MATCH(I$2,'Tillförd energi'!$B$1:$AQ$1,0),FALSE)</f>
        <v>0</v>
      </c>
      <c r="J133">
        <f>VLOOKUP($B133,'Tillförd energi'!$B$1:$AI$720,MATCH(J$2,'Tillförd energi'!$B$1:$AQ$1,0),FALSE)</f>
        <v>0</v>
      </c>
      <c r="K133">
        <f>VLOOKUP($B133,'Tillförd energi'!$B$1:$AI$720,MATCH(K$2,'Tillförd energi'!$B$1:$AQ$1,0),FALSE)</f>
        <v>0</v>
      </c>
      <c r="L133">
        <f>VLOOKUP($B133,'Tillförd energi'!$B$1:$AI$720,MATCH(L$2,'Tillförd energi'!$B$1:$AQ$1,0),FALSE)</f>
        <v>0</v>
      </c>
      <c r="M133">
        <f>VLOOKUP($B133,'Tillförd energi'!$B$1:$AI$720,MATCH(M$2,'Tillförd energi'!$B$1:$AQ$1,0),FALSE)</f>
        <v>0</v>
      </c>
      <c r="N133">
        <f>VLOOKUP($B133,'Tillförd energi'!$B$1:$AI$720,MATCH(N$2,'Tillförd energi'!$B$1:$AQ$1,0),FALSE)</f>
        <v>0</v>
      </c>
      <c r="O133">
        <f>VLOOKUP($B133,'Tillförd energi'!$B$1:$AI$720,MATCH(O$2,'Tillförd energi'!$B$1:$AQ$1,0),FALSE)</f>
        <v>0</v>
      </c>
      <c r="P133">
        <f>VLOOKUP($B133,'Tillförd energi'!$B$1:$AI$720,MATCH(P$2,'Tillförd energi'!$B$1:$AQ$1,0),FALSE)</f>
        <v>11.02</v>
      </c>
      <c r="Q133">
        <f>VLOOKUP($B133,'Tillförd energi'!$B$1:$AI$720,MATCH(Q$2,'Tillförd energi'!$B$1:$AQ$1,0),FALSE)</f>
        <v>0</v>
      </c>
      <c r="R133">
        <f>VLOOKUP($B133,'Tillförd energi'!$B$1:$AI$720,MATCH(R$2,'Tillförd energi'!$B$1:$AQ$1,0),FALSE)</f>
        <v>0</v>
      </c>
      <c r="S133">
        <f>VLOOKUP($B133,'Tillförd energi'!$B$1:$AI$720,MATCH(S$2,'Tillförd energi'!$B$1:$AQ$1,0),FALSE)</f>
        <v>0</v>
      </c>
      <c r="T133">
        <f>VLOOKUP($B133,'Tillförd energi'!$B$1:$AI$720,MATCH(T$2,'Tillförd energi'!$B$1:$AQ$1,0),FALSE)</f>
        <v>0</v>
      </c>
      <c r="U133">
        <f>VLOOKUP($B133,'Tillförd energi'!$B$1:$AI$720,MATCH(U$2,'Tillförd energi'!$B$1:$AQ$1,0),FALSE)</f>
        <v>0</v>
      </c>
      <c r="V133">
        <f>VLOOKUP($B133,'Tillförd energi'!$B$1:$AI$720,MATCH(V$2,'Tillförd energi'!$B$1:$AQ$1,0),FALSE)</f>
        <v>0</v>
      </c>
      <c r="W133">
        <f>VLOOKUP($B133,'Tillförd energi'!$B$1:$AI$720,MATCH(W$2,'Tillförd energi'!$B$1:$AQ$1,0),FALSE)</f>
        <v>0</v>
      </c>
      <c r="X133">
        <f>VLOOKUP($B133,'Tillförd energi'!$B$1:$AI$720,MATCH(X$2,'Tillförd energi'!$B$1:$AQ$1,0),FALSE)</f>
        <v>0</v>
      </c>
      <c r="Y133">
        <f>VLOOKUP($B133,'Tillförd energi'!$B$1:$AI$720,MATCH(Y$2,'Tillförd energi'!$B$1:$AQ$1,0),FALSE)</f>
        <v>0</v>
      </c>
      <c r="Z133">
        <f>VLOOKUP($B133,'Tillförd energi'!$B$1:$AI$720,MATCH(Z$2,'Tillförd energi'!$B$1:$AQ$1,0),FALSE)</f>
        <v>0</v>
      </c>
      <c r="AA133">
        <f>VLOOKUP($B133,'Tillförd energi'!$B$1:$AI$720,MATCH(AA$2,'Tillförd energi'!$B$1:$AQ$1,0),FALSE)</f>
        <v>0</v>
      </c>
      <c r="AB133">
        <f>VLOOKUP($B133,'Tillförd energi'!$B$1:$AI$720,MATCH(AB$2,'Tillförd energi'!$B$1:$AQ$1,0),FALSE)</f>
        <v>0</v>
      </c>
      <c r="AC133">
        <f>VLOOKUP($B133,'Tillförd energi'!$B$1:$AI$720,MATCH(AC$2,'Tillförd energi'!$B$1:$AQ$1,0),FALSE)</f>
        <v>0</v>
      </c>
      <c r="AD133">
        <f>VLOOKUP($B133,'Tillförd energi'!$B$1:$AI$720,MATCH(AD$2,'Tillförd energi'!$B$1:$AQ$1,0),FALSE)</f>
        <v>0</v>
      </c>
      <c r="AE133">
        <f>VLOOKUP($B133,'Tillförd energi'!$B$1:$AI$720,MATCH(AE$2,'Tillförd energi'!$B$1:$AQ$1,0),FALSE)</f>
        <v>0</v>
      </c>
      <c r="AF133">
        <f>VLOOKUP($B133,'Tillförd energi'!$B$1:$AI$720,MATCH(AF$2,'Tillförd energi'!$B$1:$AQ$1,0),FALSE)</f>
        <v>0.152</v>
      </c>
      <c r="AG133">
        <f>IFERROR(VLOOKUP(B133,Miljö!$B$1:$AC$600,MATCH("Köpt mängd produktionsspecifik fjärrvärme:",Miljö!$B$1:$AC$1,0),FALSE)/1,0)</f>
        <v>0</v>
      </c>
      <c r="AI133">
        <f t="shared" si="12"/>
        <v>11.771999999999998</v>
      </c>
      <c r="AJ133">
        <f>IF(ISERROR(1/VLOOKUP($B133,Leveranser!$B$1:$S$500,MATCH("såld värme (gwh)",Leveranser!$B$1:$S$1,0),FALSE)),"",VLOOKUP($B133,Leveranser!$B$1:$S$500,MATCH("såld värme (gwh)",Leveranser!$B$1:$S$1,0),FALSE))</f>
        <v>7.2880000000000003</v>
      </c>
      <c r="AM133" t="str">
        <f>IF(B133&lt;&gt;"",IF(VLOOKUP($B133,Totalt!$B$1:$AQ$554,MATCH("Kvalitetsgranskad:",Totalt!$B$1:$AQ$1,0),FALSE)="ja",VLOOKUP($B133,Miljö!$B$1:$AG$479,MATCH(AM$2,Miljö!$B$1:$AK$1,0),FALSE),""),"")</f>
        <v>Ja</v>
      </c>
      <c r="AN133" t="str">
        <f>IF(AM133="ja",VLOOKUP($B133,Miljö!$B$1:$J$479,MATCH("Typ av ursprungsspecificerad el   (Om inget värde anges används Nordisk residualmix, se inforuta) ()",Miljö!$B$1:$J$1,0),FALSE),IF(AM133="nej","Nordisk residualel",""))</f>
        <v>'Vattenkraft'</v>
      </c>
      <c r="AO133">
        <f>IF(AM133="","",VLOOKUP($B133,Miljö!$B$1:$J$479,MATCH("Fossilandel för ursprungspecificerad el ()",Miljö!$B$1:$J$1,0),FALSE))</f>
        <v>0</v>
      </c>
      <c r="AP133">
        <f>IF(AM133="","",IFERROR(VLOOKUP($B133,Miljö!$B$1:$J$479,MATCH("Kärnkraftsandel för ursprungsspecificerad el ()",Miljö!$B$1:$J$1,0),FALSE)/1,0))</f>
        <v>0</v>
      </c>
      <c r="AQ133">
        <f t="shared" si="13"/>
        <v>1</v>
      </c>
      <c r="AS133" t="str">
        <f t="shared" si="14"/>
        <v>Nej</v>
      </c>
      <c r="AT133" t="str">
        <f>IF(AS133="ja",VLOOKUP($B133,Miljö!$B$1:$P$500,MATCH("Fossil andel i procent (%)",Miljö!$B$1:$P$1,0),FALSE)/100,"")</f>
        <v/>
      </c>
      <c r="AV133" t="str">
        <f t="shared" si="15"/>
        <v>Nej</v>
      </c>
      <c r="AW133" t="str">
        <f>IF(AV133="ja",VLOOKUP($B133,'Egen hetvattenprod'!$B$1:$AO$500,MATCH("Värmekälla till värmepumpar ()",'Egen hetvattenprod'!$B$1:$AO$1,0),FALSE),"")</f>
        <v/>
      </c>
      <c r="AY133" t="str">
        <f t="shared" si="16"/>
        <v>Nej</v>
      </c>
      <c r="AZ133" s="115" t="str">
        <f>IF($AY133="ja",(VLOOKUP($B133,'Egen hetvattenprod'!$B$1:$BX$550,MATCH(AZ$2,'Egen hetvattenprod'!$B$1:$BX$1,0),FALSE)+VLOOKUP($B133,Kraftvärmeprod!$B$1:$BX$550,MATCH(AZ$2,Kraftvärmeprod!$B$1:$BX$1,0),FALSE))/$AC133,"")</f>
        <v/>
      </c>
      <c r="BA133" s="115" t="str">
        <f>IF($AY133="ja",(VLOOKUP($B133,'Egen hetvattenprod'!$B$1:$BX$550,MATCH(BA$2,'Egen hetvattenprod'!$B$1:$BX$1,0),FALSE)+VLOOKUP($B133,Kraftvärmeprod!$B$1:$BX$550,MATCH(BA$2,Kraftvärmeprod!$B$1:$BX$1,0),FALSE))/$AC133,"")</f>
        <v/>
      </c>
      <c r="BB133" s="115" t="str">
        <f>IF($AY133="ja",(VLOOKUP($B133,'Egen hetvattenprod'!$B$1:$BX$550,MATCH(BB$2,'Egen hetvattenprod'!$B$1:$BX$1,0),FALSE)+VLOOKUP($B133,Kraftvärmeprod!$B$1:$BX$550,MATCH(BB$2,Kraftvärmeprod!$B$1:$BX$1,0),FALSE))/$AC133,"")</f>
        <v/>
      </c>
      <c r="BC133" s="115" t="str">
        <f>IF($AY133="ja",(VLOOKUP($B133,'Egen hetvattenprod'!$B$1:$BX$550,MATCH(BC$2,'Egen hetvattenprod'!$B$1:$BX$1,0),FALSE)+VLOOKUP($B133,Kraftvärmeprod!$B$1:$BX$550,MATCH(BC$2,Kraftvärmeprod!$B$1:$BX$1,0),FALSE))/$AC133,"")</f>
        <v/>
      </c>
      <c r="BD133" s="115" t="str">
        <f>IF($AY133="ja",(VLOOKUP($B133,'Egen hetvattenprod'!$B$1:$BX$550,MATCH(BD$2,'Egen hetvattenprod'!$B$1:$BX$1,0),FALSE)+VLOOKUP($B133,Kraftvärmeprod!$B$1:$BX$550,MATCH(BD$2,Kraftvärmeprod!$B$1:$BX$1,0),FALSE))/$AC133,"")</f>
        <v/>
      </c>
      <c r="BF133" t="str">
        <f t="shared" si="17"/>
        <v>Nej</v>
      </c>
      <c r="BG133" t="str">
        <f>IF($BF133="ja",VLOOKUP($B133,'Egen hetvattenprod'!$B$1:$BX$550,MATCH("Andelen klimatgaser med fossilt ursprung för avfall ()",'Egen hetvattenprod'!$B$1:$BX$1,0),FALSE),"")</f>
        <v/>
      </c>
      <c r="BH133" t="str">
        <f>IF($BF133="ja",VLOOKUP($B133,Kraftvärmeprod!$B$1:$BX$550,MATCH("Andelen klimatgaser med fossilt ursprung för avfall ()",Kraftvärmeprod!$B$1:$BX$1,0),FALSE),"")</f>
        <v/>
      </c>
      <c r="BI133" t="str">
        <f>IF($BF133="ja",VLOOKUP($B133,'Egen hetvattenprod'!$B$1:$BX$550,MATCH("Avfall (GWh)",'Egen hetvattenprod'!$B$1:$BX$1,0),FALSE),"")</f>
        <v/>
      </c>
      <c r="BJ133" t="str">
        <f>IF($BF133="ja",VLOOKUP($B133,'Slutlig allokering kvv'!$B$1:$BX$550,MATCH("Avfall (GWh)",'Slutlig allokering kvv'!$B$1:$BX$1,0),FALSE),"")</f>
        <v/>
      </c>
      <c r="BK133" t="str">
        <f>IF($BF133="ja",VLOOKUP($B133,'Köpt hetvatten'!$B$1:$BX$550,MATCH("Avfall i köpt hetvatten",'Köpt hetvatten'!$B$1:$BX$1,0),FALSE),"")</f>
        <v/>
      </c>
      <c r="BL133" t="str">
        <f>IF($BF133="ja",VLOOKUP($B133,'Egen hetvattenprod'!$B$1:$BX$550,MATCH("Värde enligt ovan. (%)",'Egen hetvattenprod'!$B$1:$BX$1,0),FALSE),"")</f>
        <v/>
      </c>
      <c r="BM133" t="str">
        <f>IF($BF133="ja",VLOOKUP($B133,Kraftvärmeprod!$B$1:$BX$550,MATCH("Värde enligt ovan. (%)",Kraftvärmeprod!$B$1:$BX$1,0),FALSE),"")</f>
        <v/>
      </c>
      <c r="BQ133" t="str">
        <f>IF($BF133="ja",VLOOKUP($B133,'Egen hetvattenprod'!$B$1:$BX$550,MATCH("Tillförd olja (fossil) vid avfallsförbränning (GWh)",'Egen hetvattenprod'!$B$1:$BX$1,0),FALSE),"")</f>
        <v/>
      </c>
      <c r="BR133" t="str">
        <f>IF($BF133="ja",VLOOKUP($B133,Kraftvärmeprod!$B$1:$BX$550,MATCH("Tillförd olja (fossil) vid avfallsförbränning (GWh)",Kraftvärmeprod!$B$1:$BX$1,0),FALSE),"")</f>
        <v/>
      </c>
    </row>
    <row r="134" spans="1:70">
      <c r="A134" t="s">
        <v>231</v>
      </c>
      <c r="B134" t="s">
        <v>233</v>
      </c>
      <c r="C134">
        <f>VLOOKUP($B134,'Tillförd energi'!$B$1:$AI$720,MATCH(C$2,'Tillförd energi'!$B$1:$AQ$1,0),FALSE)</f>
        <v>0</v>
      </c>
      <c r="D134">
        <f>VLOOKUP($B134,'Tillförd energi'!$B$1:$AI$720,MATCH(D$2,'Tillförd energi'!$B$1:$AQ$1,0),FALSE)</f>
        <v>0.28000000000000003</v>
      </c>
      <c r="E134">
        <f>VLOOKUP($B134,'Tillförd energi'!$B$1:$AI$720,MATCH(E$2,'Tillförd energi'!$B$1:$AQ$1,0),FALSE)</f>
        <v>0</v>
      </c>
      <c r="F134">
        <f>VLOOKUP($B134,'Tillförd energi'!$B$1:$AI$720,MATCH(F$2,'Tillförd energi'!$B$1:$AQ$1,0),FALSE)</f>
        <v>0</v>
      </c>
      <c r="G134">
        <f>VLOOKUP($B134,'Tillförd energi'!$B$1:$AI$720,MATCH(G$2,'Tillförd energi'!$B$1:$AQ$1,0),FALSE)</f>
        <v>0</v>
      </c>
      <c r="H134">
        <f>VLOOKUP($B134,'Tillförd energi'!$B$1:$AI$720,MATCH(H$2,'Tillförd energi'!$B$1:$AQ$1,0),FALSE)</f>
        <v>0</v>
      </c>
      <c r="I134">
        <f>VLOOKUP($B134,'Tillförd energi'!$B$1:$AI$720,MATCH(I$2,'Tillförd energi'!$B$1:$AQ$1,0),FALSE)</f>
        <v>0</v>
      </c>
      <c r="J134">
        <f>VLOOKUP($B134,'Tillförd energi'!$B$1:$AI$720,MATCH(J$2,'Tillförd energi'!$B$1:$AQ$1,0),FALSE)</f>
        <v>0</v>
      </c>
      <c r="K134">
        <f>VLOOKUP($B134,'Tillförd energi'!$B$1:$AI$720,MATCH(K$2,'Tillförd energi'!$B$1:$AQ$1,0),FALSE)</f>
        <v>0</v>
      </c>
      <c r="L134">
        <f>VLOOKUP($B134,'Tillförd energi'!$B$1:$AI$720,MATCH(L$2,'Tillförd energi'!$B$1:$AQ$1,0),FALSE)</f>
        <v>0</v>
      </c>
      <c r="M134">
        <f>VLOOKUP($B134,'Tillförd energi'!$B$1:$AI$720,MATCH(M$2,'Tillförd energi'!$B$1:$AQ$1,0),FALSE)</f>
        <v>0</v>
      </c>
      <c r="N134">
        <f>VLOOKUP($B134,'Tillförd energi'!$B$1:$AI$720,MATCH(N$2,'Tillförd energi'!$B$1:$AQ$1,0),FALSE)</f>
        <v>0</v>
      </c>
      <c r="O134">
        <f>VLOOKUP($B134,'Tillförd energi'!$B$1:$AI$720,MATCH(O$2,'Tillförd energi'!$B$1:$AQ$1,0),FALSE)</f>
        <v>0</v>
      </c>
      <c r="P134">
        <f>VLOOKUP($B134,'Tillförd energi'!$B$1:$AI$720,MATCH(P$2,'Tillförd energi'!$B$1:$AQ$1,0),FALSE)</f>
        <v>8.86</v>
      </c>
      <c r="Q134">
        <f>VLOOKUP($B134,'Tillförd energi'!$B$1:$AI$720,MATCH(Q$2,'Tillförd energi'!$B$1:$AQ$1,0),FALSE)</f>
        <v>0</v>
      </c>
      <c r="R134">
        <f>VLOOKUP($B134,'Tillförd energi'!$B$1:$AI$720,MATCH(R$2,'Tillförd energi'!$B$1:$AQ$1,0),FALSE)</f>
        <v>0</v>
      </c>
      <c r="S134">
        <f>VLOOKUP($B134,'Tillförd energi'!$B$1:$AI$720,MATCH(S$2,'Tillförd energi'!$B$1:$AQ$1,0),FALSE)</f>
        <v>0</v>
      </c>
      <c r="T134">
        <f>VLOOKUP($B134,'Tillförd energi'!$B$1:$AI$720,MATCH(T$2,'Tillförd energi'!$B$1:$AQ$1,0),FALSE)</f>
        <v>0</v>
      </c>
      <c r="U134">
        <f>VLOOKUP($B134,'Tillförd energi'!$B$1:$AI$720,MATCH(U$2,'Tillförd energi'!$B$1:$AQ$1,0),FALSE)</f>
        <v>0</v>
      </c>
      <c r="V134">
        <f>VLOOKUP($B134,'Tillförd energi'!$B$1:$AI$720,MATCH(V$2,'Tillförd energi'!$B$1:$AQ$1,0),FALSE)</f>
        <v>0</v>
      </c>
      <c r="W134">
        <f>VLOOKUP($B134,'Tillförd energi'!$B$1:$AI$720,MATCH(W$2,'Tillförd energi'!$B$1:$AQ$1,0),FALSE)</f>
        <v>0</v>
      </c>
      <c r="X134">
        <f>VLOOKUP($B134,'Tillförd energi'!$B$1:$AI$720,MATCH(X$2,'Tillförd energi'!$B$1:$AQ$1,0),FALSE)</f>
        <v>0</v>
      </c>
      <c r="Y134">
        <f>VLOOKUP($B134,'Tillförd energi'!$B$1:$AI$720,MATCH(Y$2,'Tillförd energi'!$B$1:$AQ$1,0),FALSE)</f>
        <v>0</v>
      </c>
      <c r="Z134">
        <f>VLOOKUP($B134,'Tillförd energi'!$B$1:$AI$720,MATCH(Z$2,'Tillförd energi'!$B$1:$AQ$1,0),FALSE)</f>
        <v>0</v>
      </c>
      <c r="AA134">
        <f>VLOOKUP($B134,'Tillförd energi'!$B$1:$AI$720,MATCH(AA$2,'Tillförd energi'!$B$1:$AQ$1,0),FALSE)</f>
        <v>0</v>
      </c>
      <c r="AB134">
        <f>VLOOKUP($B134,'Tillförd energi'!$B$1:$AI$720,MATCH(AB$2,'Tillförd energi'!$B$1:$AQ$1,0),FALSE)</f>
        <v>0</v>
      </c>
      <c r="AC134">
        <f>VLOOKUP($B134,'Tillförd energi'!$B$1:$AI$720,MATCH(AC$2,'Tillförd energi'!$B$1:$AQ$1,0),FALSE)</f>
        <v>0</v>
      </c>
      <c r="AD134">
        <f>VLOOKUP($B134,'Tillförd energi'!$B$1:$AI$720,MATCH(AD$2,'Tillförd energi'!$B$1:$AQ$1,0),FALSE)</f>
        <v>0</v>
      </c>
      <c r="AE134">
        <f>VLOOKUP($B134,'Tillförd energi'!$B$1:$AI$720,MATCH(AE$2,'Tillförd energi'!$B$1:$AQ$1,0),FALSE)</f>
        <v>0</v>
      </c>
      <c r="AF134">
        <f>VLOOKUP($B134,'Tillförd energi'!$B$1:$AI$720,MATCH(AF$2,'Tillförd energi'!$B$1:$AQ$1,0),FALSE)</f>
        <v>8.6999999999999994E-2</v>
      </c>
      <c r="AG134">
        <f>IFERROR(VLOOKUP(B134,Miljö!$B$1:$AC$600,MATCH("Köpt mängd produktionsspecifik fjärrvärme:",Miljö!$B$1:$AC$1,0),FALSE)/1,0)</f>
        <v>0</v>
      </c>
      <c r="AI134">
        <f t="shared" si="12"/>
        <v>9.2269999999999985</v>
      </c>
      <c r="AJ134">
        <f>IF(ISERROR(1/VLOOKUP($B134,Leveranser!$B$1:$S$500,MATCH("såld värme (gwh)",Leveranser!$B$1:$S$1,0),FALSE)),"",VLOOKUP($B134,Leveranser!$B$1:$S$500,MATCH("såld värme (gwh)",Leveranser!$B$1:$S$1,0),FALSE))</f>
        <v>6.5</v>
      </c>
      <c r="AM134" t="str">
        <f>IF(B134&lt;&gt;"",IF(VLOOKUP($B134,Totalt!$B$1:$AQ$554,MATCH("Kvalitetsgranskad:",Totalt!$B$1:$AQ$1,0),FALSE)="ja",VLOOKUP($B134,Miljö!$B$1:$AG$479,MATCH(AM$2,Miljö!$B$1:$AK$1,0),FALSE),""),"")</f>
        <v>Ja</v>
      </c>
      <c r="AN134" t="str">
        <f>IF(AM134="ja",VLOOKUP($B134,Miljö!$B$1:$J$479,MATCH("Typ av ursprungsspecificerad el   (Om inget värde anges används Nordisk residualmix, se inforuta) ()",Miljö!$B$1:$J$1,0),FALSE),IF(AM134="nej","Nordisk residualel",""))</f>
        <v>'Vattenkraft'</v>
      </c>
      <c r="AO134">
        <f>IF(AM134="","",VLOOKUP($B134,Miljö!$B$1:$J$479,MATCH("Fossilandel för ursprungspecificerad el ()",Miljö!$B$1:$J$1,0),FALSE))</f>
        <v>0</v>
      </c>
      <c r="AP134">
        <f>IF(AM134="","",IFERROR(VLOOKUP($B134,Miljö!$B$1:$J$479,MATCH("Kärnkraftsandel för ursprungsspecificerad el ()",Miljö!$B$1:$J$1,0),FALSE)/1,0))</f>
        <v>0</v>
      </c>
      <c r="AQ134">
        <f t="shared" si="13"/>
        <v>1</v>
      </c>
      <c r="AS134" t="str">
        <f t="shared" si="14"/>
        <v>Nej</v>
      </c>
      <c r="AT134" t="str">
        <f>IF(AS134="ja",VLOOKUP($B134,Miljö!$B$1:$P$500,MATCH("Fossil andel i procent (%)",Miljö!$B$1:$P$1,0),FALSE)/100,"")</f>
        <v/>
      </c>
      <c r="AV134" t="str">
        <f t="shared" si="15"/>
        <v>Nej</v>
      </c>
      <c r="AW134" t="str">
        <f>IF(AV134="ja",VLOOKUP($B134,'Egen hetvattenprod'!$B$1:$AO$500,MATCH("Värmekälla till värmepumpar ()",'Egen hetvattenprod'!$B$1:$AO$1,0),FALSE),"")</f>
        <v/>
      </c>
      <c r="AY134" t="str">
        <f t="shared" si="16"/>
        <v>Nej</v>
      </c>
      <c r="AZ134" s="115" t="str">
        <f>IF($AY134="ja",(VLOOKUP($B134,'Egen hetvattenprod'!$B$1:$BX$550,MATCH(AZ$2,'Egen hetvattenprod'!$B$1:$BX$1,0),FALSE)+VLOOKUP($B134,Kraftvärmeprod!$B$1:$BX$550,MATCH(AZ$2,Kraftvärmeprod!$B$1:$BX$1,0),FALSE))/$AC134,"")</f>
        <v/>
      </c>
      <c r="BA134" s="115" t="str">
        <f>IF($AY134="ja",(VLOOKUP($B134,'Egen hetvattenprod'!$B$1:$BX$550,MATCH(BA$2,'Egen hetvattenprod'!$B$1:$BX$1,0),FALSE)+VLOOKUP($B134,Kraftvärmeprod!$B$1:$BX$550,MATCH(BA$2,Kraftvärmeprod!$B$1:$BX$1,0),FALSE))/$AC134,"")</f>
        <v/>
      </c>
      <c r="BB134" s="115" t="str">
        <f>IF($AY134="ja",(VLOOKUP($B134,'Egen hetvattenprod'!$B$1:$BX$550,MATCH(BB$2,'Egen hetvattenprod'!$B$1:$BX$1,0),FALSE)+VLOOKUP($B134,Kraftvärmeprod!$B$1:$BX$550,MATCH(BB$2,Kraftvärmeprod!$B$1:$BX$1,0),FALSE))/$AC134,"")</f>
        <v/>
      </c>
      <c r="BC134" s="115" t="str">
        <f>IF($AY134="ja",(VLOOKUP($B134,'Egen hetvattenprod'!$B$1:$BX$550,MATCH(BC$2,'Egen hetvattenprod'!$B$1:$BX$1,0),FALSE)+VLOOKUP($B134,Kraftvärmeprod!$B$1:$BX$550,MATCH(BC$2,Kraftvärmeprod!$B$1:$BX$1,0),FALSE))/$AC134,"")</f>
        <v/>
      </c>
      <c r="BD134" s="115" t="str">
        <f>IF($AY134="ja",(VLOOKUP($B134,'Egen hetvattenprod'!$B$1:$BX$550,MATCH(BD$2,'Egen hetvattenprod'!$B$1:$BX$1,0),FALSE)+VLOOKUP($B134,Kraftvärmeprod!$B$1:$BX$550,MATCH(BD$2,Kraftvärmeprod!$B$1:$BX$1,0),FALSE))/$AC134,"")</f>
        <v/>
      </c>
      <c r="BF134" t="str">
        <f t="shared" si="17"/>
        <v>Nej</v>
      </c>
      <c r="BG134" t="str">
        <f>IF($BF134="ja",VLOOKUP($B134,'Egen hetvattenprod'!$B$1:$BX$550,MATCH("Andelen klimatgaser med fossilt ursprung för avfall ()",'Egen hetvattenprod'!$B$1:$BX$1,0),FALSE),"")</f>
        <v/>
      </c>
      <c r="BH134" t="str">
        <f>IF($BF134="ja",VLOOKUP($B134,Kraftvärmeprod!$B$1:$BX$550,MATCH("Andelen klimatgaser med fossilt ursprung för avfall ()",Kraftvärmeprod!$B$1:$BX$1,0),FALSE),"")</f>
        <v/>
      </c>
      <c r="BI134" t="str">
        <f>IF($BF134="ja",VLOOKUP($B134,'Egen hetvattenprod'!$B$1:$BX$550,MATCH("Avfall (GWh)",'Egen hetvattenprod'!$B$1:$BX$1,0),FALSE),"")</f>
        <v/>
      </c>
      <c r="BJ134" t="str">
        <f>IF($BF134="ja",VLOOKUP($B134,'Slutlig allokering kvv'!$B$1:$BX$550,MATCH("Avfall (GWh)",'Slutlig allokering kvv'!$B$1:$BX$1,0),FALSE),"")</f>
        <v/>
      </c>
      <c r="BK134" t="str">
        <f>IF($BF134="ja",VLOOKUP($B134,'Köpt hetvatten'!$B$1:$BX$550,MATCH("Avfall i köpt hetvatten",'Köpt hetvatten'!$B$1:$BX$1,0),FALSE),"")</f>
        <v/>
      </c>
      <c r="BL134" t="str">
        <f>IF($BF134="ja",VLOOKUP($B134,'Egen hetvattenprod'!$B$1:$BX$550,MATCH("Värde enligt ovan. (%)",'Egen hetvattenprod'!$B$1:$BX$1,0),FALSE),"")</f>
        <v/>
      </c>
      <c r="BM134" t="str">
        <f>IF($BF134="ja",VLOOKUP($B134,Kraftvärmeprod!$B$1:$BX$550,MATCH("Värde enligt ovan. (%)",Kraftvärmeprod!$B$1:$BX$1,0),FALSE),"")</f>
        <v/>
      </c>
      <c r="BQ134" t="str">
        <f>IF($BF134="ja",VLOOKUP($B134,'Egen hetvattenprod'!$B$1:$BX$550,MATCH("Tillförd olja (fossil) vid avfallsförbränning (GWh)",'Egen hetvattenprod'!$B$1:$BX$1,0),FALSE),"")</f>
        <v/>
      </c>
      <c r="BR134" t="str">
        <f>IF($BF134="ja",VLOOKUP($B134,Kraftvärmeprod!$B$1:$BX$550,MATCH("Tillförd olja (fossil) vid avfallsförbränning (GWh)",Kraftvärmeprod!$B$1:$BX$1,0),FALSE),"")</f>
        <v/>
      </c>
    </row>
    <row r="135" spans="1:70">
      <c r="A135" t="s">
        <v>231</v>
      </c>
      <c r="B135" t="s">
        <v>234</v>
      </c>
      <c r="C135">
        <f>VLOOKUP($B135,'Tillförd energi'!$B$1:$AI$720,MATCH(C$2,'Tillförd energi'!$B$1:$AQ$1,0),FALSE)</f>
        <v>0</v>
      </c>
      <c r="D135">
        <f>VLOOKUP($B135,'Tillförd energi'!$B$1:$AI$720,MATCH(D$2,'Tillförd energi'!$B$1:$AQ$1,0),FALSE)</f>
        <v>0.129</v>
      </c>
      <c r="E135">
        <f>VLOOKUP($B135,'Tillförd energi'!$B$1:$AI$720,MATCH(E$2,'Tillförd energi'!$B$1:$AQ$1,0),FALSE)</f>
        <v>0</v>
      </c>
      <c r="F135">
        <f>VLOOKUP($B135,'Tillförd energi'!$B$1:$AI$720,MATCH(F$2,'Tillförd energi'!$B$1:$AQ$1,0),FALSE)</f>
        <v>0</v>
      </c>
      <c r="G135">
        <f>VLOOKUP($B135,'Tillförd energi'!$B$1:$AI$720,MATCH(G$2,'Tillförd energi'!$B$1:$AQ$1,0),FALSE)</f>
        <v>0</v>
      </c>
      <c r="H135">
        <f>VLOOKUP($B135,'Tillförd energi'!$B$1:$AI$720,MATCH(H$2,'Tillförd energi'!$B$1:$AQ$1,0),FALSE)</f>
        <v>0</v>
      </c>
      <c r="I135">
        <f>VLOOKUP($B135,'Tillförd energi'!$B$1:$AI$720,MATCH(I$2,'Tillförd energi'!$B$1:$AQ$1,0),FALSE)</f>
        <v>0</v>
      </c>
      <c r="J135">
        <f>VLOOKUP($B135,'Tillförd energi'!$B$1:$AI$720,MATCH(J$2,'Tillförd energi'!$B$1:$AQ$1,0),FALSE)</f>
        <v>0</v>
      </c>
      <c r="K135">
        <f>VLOOKUP($B135,'Tillförd energi'!$B$1:$AI$720,MATCH(K$2,'Tillförd energi'!$B$1:$AQ$1,0),FALSE)</f>
        <v>0</v>
      </c>
      <c r="L135">
        <f>VLOOKUP($B135,'Tillförd energi'!$B$1:$AI$720,MATCH(L$2,'Tillförd energi'!$B$1:$AQ$1,0),FALSE)</f>
        <v>0</v>
      </c>
      <c r="M135">
        <f>VLOOKUP($B135,'Tillförd energi'!$B$1:$AI$720,MATCH(M$2,'Tillförd energi'!$B$1:$AQ$1,0),FALSE)</f>
        <v>0</v>
      </c>
      <c r="N135">
        <f>VLOOKUP($B135,'Tillförd energi'!$B$1:$AI$720,MATCH(N$2,'Tillförd energi'!$B$1:$AQ$1,0),FALSE)</f>
        <v>0</v>
      </c>
      <c r="O135">
        <f>VLOOKUP($B135,'Tillförd energi'!$B$1:$AI$720,MATCH(O$2,'Tillförd energi'!$B$1:$AQ$1,0),FALSE)</f>
        <v>0</v>
      </c>
      <c r="P135">
        <f>VLOOKUP($B135,'Tillförd energi'!$B$1:$AI$720,MATCH(P$2,'Tillförd energi'!$B$1:$AQ$1,0),FALSE)</f>
        <v>29.98</v>
      </c>
      <c r="Q135">
        <f>VLOOKUP($B135,'Tillförd energi'!$B$1:$AI$720,MATCH(Q$2,'Tillförd energi'!$B$1:$AQ$1,0),FALSE)</f>
        <v>0</v>
      </c>
      <c r="R135">
        <f>VLOOKUP($B135,'Tillförd energi'!$B$1:$AI$720,MATCH(R$2,'Tillförd energi'!$B$1:$AQ$1,0),FALSE)</f>
        <v>0</v>
      </c>
      <c r="S135">
        <f>VLOOKUP($B135,'Tillförd energi'!$B$1:$AI$720,MATCH(S$2,'Tillförd energi'!$B$1:$AQ$1,0),FALSE)</f>
        <v>0</v>
      </c>
      <c r="T135">
        <f>VLOOKUP($B135,'Tillförd energi'!$B$1:$AI$720,MATCH(T$2,'Tillförd energi'!$B$1:$AQ$1,0),FALSE)</f>
        <v>0</v>
      </c>
      <c r="U135">
        <f>VLOOKUP($B135,'Tillförd energi'!$B$1:$AI$720,MATCH(U$2,'Tillförd energi'!$B$1:$AQ$1,0),FALSE)</f>
        <v>0</v>
      </c>
      <c r="V135">
        <f>VLOOKUP($B135,'Tillförd energi'!$B$1:$AI$720,MATCH(V$2,'Tillförd energi'!$B$1:$AQ$1,0),FALSE)</f>
        <v>0</v>
      </c>
      <c r="W135">
        <f>VLOOKUP($B135,'Tillförd energi'!$B$1:$AI$720,MATCH(W$2,'Tillförd energi'!$B$1:$AQ$1,0),FALSE)</f>
        <v>0</v>
      </c>
      <c r="X135">
        <f>VLOOKUP($B135,'Tillförd energi'!$B$1:$AI$720,MATCH(X$2,'Tillförd energi'!$B$1:$AQ$1,0),FALSE)</f>
        <v>0</v>
      </c>
      <c r="Y135">
        <f>VLOOKUP($B135,'Tillförd energi'!$B$1:$AI$720,MATCH(Y$2,'Tillförd energi'!$B$1:$AQ$1,0),FALSE)</f>
        <v>0</v>
      </c>
      <c r="Z135">
        <f>VLOOKUP($B135,'Tillförd energi'!$B$1:$AI$720,MATCH(Z$2,'Tillförd energi'!$B$1:$AQ$1,0),FALSE)</f>
        <v>0</v>
      </c>
      <c r="AA135">
        <f>VLOOKUP($B135,'Tillförd energi'!$B$1:$AI$720,MATCH(AA$2,'Tillförd energi'!$B$1:$AQ$1,0),FALSE)</f>
        <v>0</v>
      </c>
      <c r="AB135">
        <f>VLOOKUP($B135,'Tillförd energi'!$B$1:$AI$720,MATCH(AB$2,'Tillförd energi'!$B$1:$AQ$1,0),FALSE)</f>
        <v>0</v>
      </c>
      <c r="AC135">
        <f>VLOOKUP($B135,'Tillförd energi'!$B$1:$AI$720,MATCH(AC$2,'Tillförd energi'!$B$1:$AQ$1,0),FALSE)</f>
        <v>0</v>
      </c>
      <c r="AD135">
        <f>VLOOKUP($B135,'Tillförd energi'!$B$1:$AI$720,MATCH(AD$2,'Tillförd energi'!$B$1:$AQ$1,0),FALSE)</f>
        <v>0</v>
      </c>
      <c r="AE135">
        <f>VLOOKUP($B135,'Tillförd energi'!$B$1:$AI$720,MATCH(AE$2,'Tillförd energi'!$B$1:$AQ$1,0),FALSE)</f>
        <v>0</v>
      </c>
      <c r="AF135">
        <f>VLOOKUP($B135,'Tillförd energi'!$B$1:$AI$720,MATCH(AF$2,'Tillförd energi'!$B$1:$AQ$1,0),FALSE)</f>
        <v>0.45</v>
      </c>
      <c r="AG135">
        <f>IFERROR(VLOOKUP(B135,Miljö!$B$1:$AC$600,MATCH("Köpt mängd produktionsspecifik fjärrvärme:",Miljö!$B$1:$AC$1,0),FALSE)/1,0)</f>
        <v>0</v>
      </c>
      <c r="AI135">
        <f t="shared" si="12"/>
        <v>30.559000000000001</v>
      </c>
      <c r="AJ135">
        <f>IF(ISERROR(1/VLOOKUP($B135,Leveranser!$B$1:$S$500,MATCH("såld värme (gwh)",Leveranser!$B$1:$S$1,0),FALSE)),"",VLOOKUP($B135,Leveranser!$B$1:$S$500,MATCH("såld värme (gwh)",Leveranser!$B$1:$S$1,0),FALSE))</f>
        <v>17.920000000000002</v>
      </c>
      <c r="AM135" t="str">
        <f>IF(B135&lt;&gt;"",IF(VLOOKUP($B135,Totalt!$B$1:$AQ$554,MATCH("Kvalitetsgranskad:",Totalt!$B$1:$AQ$1,0),FALSE)="ja",VLOOKUP($B135,Miljö!$B$1:$AG$479,MATCH(AM$2,Miljö!$B$1:$AK$1,0),FALSE),""),"")</f>
        <v>Ja</v>
      </c>
      <c r="AN135" t="str">
        <f>IF(AM135="ja",VLOOKUP($B135,Miljö!$B$1:$J$479,MATCH("Typ av ursprungsspecificerad el   (Om inget värde anges används Nordisk residualmix, se inforuta) ()",Miljö!$B$1:$J$1,0),FALSE),IF(AM135="nej","Nordisk residualel",""))</f>
        <v>'Vattenkraft'</v>
      </c>
      <c r="AO135">
        <f>IF(AM135="","",VLOOKUP($B135,Miljö!$B$1:$J$479,MATCH("Fossilandel för ursprungspecificerad el ()",Miljö!$B$1:$J$1,0),FALSE))</f>
        <v>0</v>
      </c>
      <c r="AP135">
        <f>IF(AM135="","",IFERROR(VLOOKUP($B135,Miljö!$B$1:$J$479,MATCH("Kärnkraftsandel för ursprungsspecificerad el ()",Miljö!$B$1:$J$1,0),FALSE)/1,0))</f>
        <v>0</v>
      </c>
      <c r="AQ135">
        <f t="shared" si="13"/>
        <v>1</v>
      </c>
      <c r="AS135" t="str">
        <f t="shared" si="14"/>
        <v>Nej</v>
      </c>
      <c r="AT135" t="str">
        <f>IF(AS135="ja",VLOOKUP($B135,Miljö!$B$1:$P$500,MATCH("Fossil andel i procent (%)",Miljö!$B$1:$P$1,0),FALSE)/100,"")</f>
        <v/>
      </c>
      <c r="AV135" t="str">
        <f t="shared" si="15"/>
        <v>Nej</v>
      </c>
      <c r="AW135" t="str">
        <f>IF(AV135="ja",VLOOKUP($B135,'Egen hetvattenprod'!$B$1:$AO$500,MATCH("Värmekälla till värmepumpar ()",'Egen hetvattenprod'!$B$1:$AO$1,0),FALSE),"")</f>
        <v/>
      </c>
      <c r="AY135" t="str">
        <f t="shared" si="16"/>
        <v>Nej</v>
      </c>
      <c r="AZ135" s="115" t="str">
        <f>IF($AY135="ja",(VLOOKUP($B135,'Egen hetvattenprod'!$B$1:$BX$550,MATCH(AZ$2,'Egen hetvattenprod'!$B$1:$BX$1,0),FALSE)+VLOOKUP($B135,Kraftvärmeprod!$B$1:$BX$550,MATCH(AZ$2,Kraftvärmeprod!$B$1:$BX$1,0),FALSE))/$AC135,"")</f>
        <v/>
      </c>
      <c r="BA135" s="115" t="str">
        <f>IF($AY135="ja",(VLOOKUP($B135,'Egen hetvattenprod'!$B$1:$BX$550,MATCH(BA$2,'Egen hetvattenprod'!$B$1:$BX$1,0),FALSE)+VLOOKUP($B135,Kraftvärmeprod!$B$1:$BX$550,MATCH(BA$2,Kraftvärmeprod!$B$1:$BX$1,0),FALSE))/$AC135,"")</f>
        <v/>
      </c>
      <c r="BB135" s="115" t="str">
        <f>IF($AY135="ja",(VLOOKUP($B135,'Egen hetvattenprod'!$B$1:$BX$550,MATCH(BB$2,'Egen hetvattenprod'!$B$1:$BX$1,0),FALSE)+VLOOKUP($B135,Kraftvärmeprod!$B$1:$BX$550,MATCH(BB$2,Kraftvärmeprod!$B$1:$BX$1,0),FALSE))/$AC135,"")</f>
        <v/>
      </c>
      <c r="BC135" s="115" t="str">
        <f>IF($AY135="ja",(VLOOKUP($B135,'Egen hetvattenprod'!$B$1:$BX$550,MATCH(BC$2,'Egen hetvattenprod'!$B$1:$BX$1,0),FALSE)+VLOOKUP($B135,Kraftvärmeprod!$B$1:$BX$550,MATCH(BC$2,Kraftvärmeprod!$B$1:$BX$1,0),FALSE))/$AC135,"")</f>
        <v/>
      </c>
      <c r="BD135" s="115" t="str">
        <f>IF($AY135="ja",(VLOOKUP($B135,'Egen hetvattenprod'!$B$1:$BX$550,MATCH(BD$2,'Egen hetvattenprod'!$B$1:$BX$1,0),FALSE)+VLOOKUP($B135,Kraftvärmeprod!$B$1:$BX$550,MATCH(BD$2,Kraftvärmeprod!$B$1:$BX$1,0),FALSE))/$AC135,"")</f>
        <v/>
      </c>
      <c r="BF135" t="str">
        <f t="shared" si="17"/>
        <v>Nej</v>
      </c>
      <c r="BG135" t="str">
        <f>IF($BF135="ja",VLOOKUP($B135,'Egen hetvattenprod'!$B$1:$BX$550,MATCH("Andelen klimatgaser med fossilt ursprung för avfall ()",'Egen hetvattenprod'!$B$1:$BX$1,0),FALSE),"")</f>
        <v/>
      </c>
      <c r="BH135" t="str">
        <f>IF($BF135="ja",VLOOKUP($B135,Kraftvärmeprod!$B$1:$BX$550,MATCH("Andelen klimatgaser med fossilt ursprung för avfall ()",Kraftvärmeprod!$B$1:$BX$1,0),FALSE),"")</f>
        <v/>
      </c>
      <c r="BI135" t="str">
        <f>IF($BF135="ja",VLOOKUP($B135,'Egen hetvattenprod'!$B$1:$BX$550,MATCH("Avfall (GWh)",'Egen hetvattenprod'!$B$1:$BX$1,0),FALSE),"")</f>
        <v/>
      </c>
      <c r="BJ135" t="str">
        <f>IF($BF135="ja",VLOOKUP($B135,'Slutlig allokering kvv'!$B$1:$BX$550,MATCH("Avfall (GWh)",'Slutlig allokering kvv'!$B$1:$BX$1,0),FALSE),"")</f>
        <v/>
      </c>
      <c r="BK135" t="str">
        <f>IF($BF135="ja",VLOOKUP($B135,'Köpt hetvatten'!$B$1:$BX$550,MATCH("Avfall i köpt hetvatten",'Köpt hetvatten'!$B$1:$BX$1,0),FALSE),"")</f>
        <v/>
      </c>
      <c r="BL135" t="str">
        <f>IF($BF135="ja",VLOOKUP($B135,'Egen hetvattenprod'!$B$1:$BX$550,MATCH("Värde enligt ovan. (%)",'Egen hetvattenprod'!$B$1:$BX$1,0),FALSE),"")</f>
        <v/>
      </c>
      <c r="BM135" t="str">
        <f>IF($BF135="ja",VLOOKUP($B135,Kraftvärmeprod!$B$1:$BX$550,MATCH("Värde enligt ovan. (%)",Kraftvärmeprod!$B$1:$BX$1,0),FALSE),"")</f>
        <v/>
      </c>
      <c r="BQ135" t="str">
        <f>IF($BF135="ja",VLOOKUP($B135,'Egen hetvattenprod'!$B$1:$BX$550,MATCH("Tillförd olja (fossil) vid avfallsförbränning (GWh)",'Egen hetvattenprod'!$B$1:$BX$1,0),FALSE),"")</f>
        <v/>
      </c>
      <c r="BR135" t="str">
        <f>IF($BF135="ja",VLOOKUP($B135,Kraftvärmeprod!$B$1:$BX$550,MATCH("Tillförd olja (fossil) vid avfallsförbränning (GWh)",Kraftvärmeprod!$B$1:$BX$1,0),FALSE),"")</f>
        <v/>
      </c>
    </row>
    <row r="136" spans="1:70">
      <c r="A136" t="s">
        <v>231</v>
      </c>
      <c r="B136" t="s">
        <v>235</v>
      </c>
      <c r="C136">
        <f>VLOOKUP($B136,'Tillförd energi'!$B$1:$AI$720,MATCH(C$2,'Tillförd energi'!$B$1:$AQ$1,0),FALSE)</f>
        <v>0</v>
      </c>
      <c r="D136">
        <f>VLOOKUP($B136,'Tillförd energi'!$B$1:$AI$720,MATCH(D$2,'Tillförd energi'!$B$1:$AQ$1,0),FALSE)</f>
        <v>5.2999999999999999E-2</v>
      </c>
      <c r="E136">
        <f>VLOOKUP($B136,'Tillförd energi'!$B$1:$AI$720,MATCH(E$2,'Tillförd energi'!$B$1:$AQ$1,0),FALSE)</f>
        <v>0</v>
      </c>
      <c r="F136">
        <f>VLOOKUP($B136,'Tillförd energi'!$B$1:$AI$720,MATCH(F$2,'Tillförd energi'!$B$1:$AQ$1,0),FALSE)</f>
        <v>0</v>
      </c>
      <c r="G136">
        <f>VLOOKUP($B136,'Tillförd energi'!$B$1:$AI$720,MATCH(G$2,'Tillförd energi'!$B$1:$AQ$1,0),FALSE)</f>
        <v>0</v>
      </c>
      <c r="H136">
        <f>VLOOKUP($B136,'Tillförd energi'!$B$1:$AI$720,MATCH(H$2,'Tillförd energi'!$B$1:$AQ$1,0),FALSE)</f>
        <v>0</v>
      </c>
      <c r="I136">
        <f>VLOOKUP($B136,'Tillförd energi'!$B$1:$AI$720,MATCH(I$2,'Tillförd energi'!$B$1:$AQ$1,0),FALSE)</f>
        <v>0</v>
      </c>
      <c r="J136">
        <f>VLOOKUP($B136,'Tillförd energi'!$B$1:$AI$720,MATCH(J$2,'Tillförd energi'!$B$1:$AQ$1,0),FALSE)</f>
        <v>0</v>
      </c>
      <c r="K136">
        <f>VLOOKUP($B136,'Tillförd energi'!$B$1:$AI$720,MATCH(K$2,'Tillförd energi'!$B$1:$AQ$1,0),FALSE)</f>
        <v>0</v>
      </c>
      <c r="L136">
        <f>VLOOKUP($B136,'Tillförd energi'!$B$1:$AI$720,MATCH(L$2,'Tillförd energi'!$B$1:$AQ$1,0),FALSE)</f>
        <v>0</v>
      </c>
      <c r="M136">
        <f>VLOOKUP($B136,'Tillförd energi'!$B$1:$AI$720,MATCH(M$2,'Tillförd energi'!$B$1:$AQ$1,0),FALSE)</f>
        <v>0</v>
      </c>
      <c r="N136">
        <f>VLOOKUP($B136,'Tillförd energi'!$B$1:$AI$720,MATCH(N$2,'Tillförd energi'!$B$1:$AQ$1,0),FALSE)</f>
        <v>0</v>
      </c>
      <c r="O136">
        <f>VLOOKUP($B136,'Tillförd energi'!$B$1:$AI$720,MATCH(O$2,'Tillförd energi'!$B$1:$AQ$1,0),FALSE)</f>
        <v>0</v>
      </c>
      <c r="P136">
        <f>VLOOKUP($B136,'Tillförd energi'!$B$1:$AI$720,MATCH(P$2,'Tillförd energi'!$B$1:$AQ$1,0),FALSE)</f>
        <v>14.923999999999999</v>
      </c>
      <c r="Q136">
        <f>VLOOKUP($B136,'Tillförd energi'!$B$1:$AI$720,MATCH(Q$2,'Tillförd energi'!$B$1:$AQ$1,0),FALSE)</f>
        <v>0</v>
      </c>
      <c r="R136">
        <f>VLOOKUP($B136,'Tillförd energi'!$B$1:$AI$720,MATCH(R$2,'Tillförd energi'!$B$1:$AQ$1,0),FALSE)</f>
        <v>0</v>
      </c>
      <c r="S136">
        <f>VLOOKUP($B136,'Tillförd energi'!$B$1:$AI$720,MATCH(S$2,'Tillförd energi'!$B$1:$AQ$1,0),FALSE)</f>
        <v>0</v>
      </c>
      <c r="T136">
        <f>VLOOKUP($B136,'Tillförd energi'!$B$1:$AI$720,MATCH(T$2,'Tillförd energi'!$B$1:$AQ$1,0),FALSE)</f>
        <v>0</v>
      </c>
      <c r="U136">
        <f>VLOOKUP($B136,'Tillförd energi'!$B$1:$AI$720,MATCH(U$2,'Tillförd energi'!$B$1:$AQ$1,0),FALSE)</f>
        <v>0</v>
      </c>
      <c r="V136">
        <f>VLOOKUP($B136,'Tillförd energi'!$B$1:$AI$720,MATCH(V$2,'Tillförd energi'!$B$1:$AQ$1,0),FALSE)</f>
        <v>0</v>
      </c>
      <c r="W136">
        <f>VLOOKUP($B136,'Tillförd energi'!$B$1:$AI$720,MATCH(W$2,'Tillförd energi'!$B$1:$AQ$1,0),FALSE)</f>
        <v>0</v>
      </c>
      <c r="X136">
        <f>VLOOKUP($B136,'Tillförd energi'!$B$1:$AI$720,MATCH(X$2,'Tillförd energi'!$B$1:$AQ$1,0),FALSE)</f>
        <v>0</v>
      </c>
      <c r="Y136">
        <f>VLOOKUP($B136,'Tillförd energi'!$B$1:$AI$720,MATCH(Y$2,'Tillförd energi'!$B$1:$AQ$1,0),FALSE)</f>
        <v>0</v>
      </c>
      <c r="Z136">
        <f>VLOOKUP($B136,'Tillförd energi'!$B$1:$AI$720,MATCH(Z$2,'Tillförd energi'!$B$1:$AQ$1,0),FALSE)</f>
        <v>0</v>
      </c>
      <c r="AA136">
        <f>VLOOKUP($B136,'Tillförd energi'!$B$1:$AI$720,MATCH(AA$2,'Tillförd energi'!$B$1:$AQ$1,0),FALSE)</f>
        <v>0</v>
      </c>
      <c r="AB136">
        <f>VLOOKUP($B136,'Tillförd energi'!$B$1:$AI$720,MATCH(AB$2,'Tillförd energi'!$B$1:$AQ$1,0),FALSE)</f>
        <v>0</v>
      </c>
      <c r="AC136">
        <f>VLOOKUP($B136,'Tillförd energi'!$B$1:$AI$720,MATCH(AC$2,'Tillförd energi'!$B$1:$AQ$1,0),FALSE)</f>
        <v>0</v>
      </c>
      <c r="AD136">
        <f>VLOOKUP($B136,'Tillförd energi'!$B$1:$AI$720,MATCH(AD$2,'Tillförd energi'!$B$1:$AQ$1,0),FALSE)</f>
        <v>0</v>
      </c>
      <c r="AE136">
        <f>VLOOKUP($B136,'Tillförd energi'!$B$1:$AI$720,MATCH(AE$2,'Tillförd energi'!$B$1:$AQ$1,0),FALSE)</f>
        <v>0</v>
      </c>
      <c r="AF136">
        <f>VLOOKUP($B136,'Tillförd energi'!$B$1:$AI$720,MATCH(AF$2,'Tillförd energi'!$B$1:$AQ$1,0),FALSE)</f>
        <v>0.245</v>
      </c>
      <c r="AG136">
        <f>IFERROR(VLOOKUP(B136,Miljö!$B$1:$AC$600,MATCH("Köpt mängd produktionsspecifik fjärrvärme:",Miljö!$B$1:$AC$1,0),FALSE)/1,0)</f>
        <v>0</v>
      </c>
      <c r="AI136">
        <f t="shared" si="12"/>
        <v>15.222</v>
      </c>
      <c r="AJ136">
        <f>IF(ISERROR(1/VLOOKUP($B136,Leveranser!$B$1:$S$500,MATCH("såld värme (gwh)",Leveranser!$B$1:$S$1,0),FALSE)),"",VLOOKUP($B136,Leveranser!$B$1:$S$500,MATCH("såld värme (gwh)",Leveranser!$B$1:$S$1,0),FALSE))</f>
        <v>9.9499999999999993</v>
      </c>
      <c r="AM136" t="str">
        <f>IF(B136&lt;&gt;"",IF(VLOOKUP($B136,Totalt!$B$1:$AQ$554,MATCH("Kvalitetsgranskad:",Totalt!$B$1:$AQ$1,0),FALSE)="ja",VLOOKUP($B136,Miljö!$B$1:$AG$479,MATCH(AM$2,Miljö!$B$1:$AK$1,0),FALSE),""),"")</f>
        <v>Ja</v>
      </c>
      <c r="AN136" t="str">
        <f>IF(AM136="ja",VLOOKUP($B136,Miljö!$B$1:$J$479,MATCH("Typ av ursprungsspecificerad el   (Om inget värde anges används Nordisk residualmix, se inforuta) ()",Miljö!$B$1:$J$1,0),FALSE),IF(AM136="nej","Nordisk residualel",""))</f>
        <v>'Vattenkraft'</v>
      </c>
      <c r="AO136">
        <f>IF(AM136="","",VLOOKUP($B136,Miljö!$B$1:$J$479,MATCH("Fossilandel för ursprungspecificerad el ()",Miljö!$B$1:$J$1,0),FALSE))</f>
        <v>0</v>
      </c>
      <c r="AP136">
        <f>IF(AM136="","",IFERROR(VLOOKUP($B136,Miljö!$B$1:$J$479,MATCH("Kärnkraftsandel för ursprungsspecificerad el ()",Miljö!$B$1:$J$1,0),FALSE)/1,0))</f>
        <v>0</v>
      </c>
      <c r="AQ136">
        <f t="shared" si="13"/>
        <v>1</v>
      </c>
      <c r="AS136" t="str">
        <f t="shared" si="14"/>
        <v>Nej</v>
      </c>
      <c r="AT136" t="str">
        <f>IF(AS136="ja",VLOOKUP($B136,Miljö!$B$1:$P$500,MATCH("Fossil andel i procent (%)",Miljö!$B$1:$P$1,0),FALSE)/100,"")</f>
        <v/>
      </c>
      <c r="AV136" t="str">
        <f t="shared" si="15"/>
        <v>Nej</v>
      </c>
      <c r="AW136" t="str">
        <f>IF(AV136="ja",VLOOKUP($B136,'Egen hetvattenprod'!$B$1:$AO$500,MATCH("Värmekälla till värmepumpar ()",'Egen hetvattenprod'!$B$1:$AO$1,0),FALSE),"")</f>
        <v/>
      </c>
      <c r="AY136" t="str">
        <f t="shared" si="16"/>
        <v>Nej</v>
      </c>
      <c r="AZ136" s="115" t="str">
        <f>IF($AY136="ja",(VLOOKUP($B136,'Egen hetvattenprod'!$B$1:$BX$550,MATCH(AZ$2,'Egen hetvattenprod'!$B$1:$BX$1,0),FALSE)+VLOOKUP($B136,Kraftvärmeprod!$B$1:$BX$550,MATCH(AZ$2,Kraftvärmeprod!$B$1:$BX$1,0),FALSE))/$AC136,"")</f>
        <v/>
      </c>
      <c r="BA136" s="115" t="str">
        <f>IF($AY136="ja",(VLOOKUP($B136,'Egen hetvattenprod'!$B$1:$BX$550,MATCH(BA$2,'Egen hetvattenprod'!$B$1:$BX$1,0),FALSE)+VLOOKUP($B136,Kraftvärmeprod!$B$1:$BX$550,MATCH(BA$2,Kraftvärmeprod!$B$1:$BX$1,0),FALSE))/$AC136,"")</f>
        <v/>
      </c>
      <c r="BB136" s="115" t="str">
        <f>IF($AY136="ja",(VLOOKUP($B136,'Egen hetvattenprod'!$B$1:$BX$550,MATCH(BB$2,'Egen hetvattenprod'!$B$1:$BX$1,0),FALSE)+VLOOKUP($B136,Kraftvärmeprod!$B$1:$BX$550,MATCH(BB$2,Kraftvärmeprod!$B$1:$BX$1,0),FALSE))/$AC136,"")</f>
        <v/>
      </c>
      <c r="BC136" s="115" t="str">
        <f>IF($AY136="ja",(VLOOKUP($B136,'Egen hetvattenprod'!$B$1:$BX$550,MATCH(BC$2,'Egen hetvattenprod'!$B$1:$BX$1,0),FALSE)+VLOOKUP($B136,Kraftvärmeprod!$B$1:$BX$550,MATCH(BC$2,Kraftvärmeprod!$B$1:$BX$1,0),FALSE))/$AC136,"")</f>
        <v/>
      </c>
      <c r="BD136" s="115" t="str">
        <f>IF($AY136="ja",(VLOOKUP($B136,'Egen hetvattenprod'!$B$1:$BX$550,MATCH(BD$2,'Egen hetvattenprod'!$B$1:$BX$1,0),FALSE)+VLOOKUP($B136,Kraftvärmeprod!$B$1:$BX$550,MATCH(BD$2,Kraftvärmeprod!$B$1:$BX$1,0),FALSE))/$AC136,"")</f>
        <v/>
      </c>
      <c r="BF136" t="str">
        <f t="shared" si="17"/>
        <v>Nej</v>
      </c>
      <c r="BG136" t="str">
        <f>IF($BF136="ja",VLOOKUP($B136,'Egen hetvattenprod'!$B$1:$BX$550,MATCH("Andelen klimatgaser med fossilt ursprung för avfall ()",'Egen hetvattenprod'!$B$1:$BX$1,0),FALSE),"")</f>
        <v/>
      </c>
      <c r="BH136" t="str">
        <f>IF($BF136="ja",VLOOKUP($B136,Kraftvärmeprod!$B$1:$BX$550,MATCH("Andelen klimatgaser med fossilt ursprung för avfall ()",Kraftvärmeprod!$B$1:$BX$1,0),FALSE),"")</f>
        <v/>
      </c>
      <c r="BI136" t="str">
        <f>IF($BF136="ja",VLOOKUP($B136,'Egen hetvattenprod'!$B$1:$BX$550,MATCH("Avfall (GWh)",'Egen hetvattenprod'!$B$1:$BX$1,0),FALSE),"")</f>
        <v/>
      </c>
      <c r="BJ136" t="str">
        <f>IF($BF136="ja",VLOOKUP($B136,'Slutlig allokering kvv'!$B$1:$BX$550,MATCH("Avfall (GWh)",'Slutlig allokering kvv'!$B$1:$BX$1,0),FALSE),"")</f>
        <v/>
      </c>
      <c r="BK136" t="str">
        <f>IF($BF136="ja",VLOOKUP($B136,'Köpt hetvatten'!$B$1:$BX$550,MATCH("Avfall i köpt hetvatten",'Köpt hetvatten'!$B$1:$BX$1,0),FALSE),"")</f>
        <v/>
      </c>
      <c r="BL136" t="str">
        <f>IF($BF136="ja",VLOOKUP($B136,'Egen hetvattenprod'!$B$1:$BX$550,MATCH("Värde enligt ovan. (%)",'Egen hetvattenprod'!$B$1:$BX$1,0),FALSE),"")</f>
        <v/>
      </c>
      <c r="BM136" t="str">
        <f>IF($BF136="ja",VLOOKUP($B136,Kraftvärmeprod!$B$1:$BX$550,MATCH("Värde enligt ovan. (%)",Kraftvärmeprod!$B$1:$BX$1,0),FALSE),"")</f>
        <v/>
      </c>
      <c r="BQ136" t="str">
        <f>IF($BF136="ja",VLOOKUP($B136,'Egen hetvattenprod'!$B$1:$BX$550,MATCH("Tillförd olja (fossil) vid avfallsförbränning (GWh)",'Egen hetvattenprod'!$B$1:$BX$1,0),FALSE),"")</f>
        <v/>
      </c>
      <c r="BR136" t="str">
        <f>IF($BF136="ja",VLOOKUP($B136,Kraftvärmeprod!$B$1:$BX$550,MATCH("Tillförd olja (fossil) vid avfallsförbränning (GWh)",Kraftvärmeprod!$B$1:$BX$1,0),FALSE),"")</f>
        <v/>
      </c>
    </row>
    <row r="137" spans="1:70">
      <c r="A137" t="s">
        <v>231</v>
      </c>
      <c r="B137" t="s">
        <v>236</v>
      </c>
      <c r="C137">
        <f>VLOOKUP($B137,'Tillförd energi'!$B$1:$AI$720,MATCH(C$2,'Tillförd energi'!$B$1:$AQ$1,0),FALSE)</f>
        <v>0</v>
      </c>
      <c r="D137">
        <f>VLOOKUP($B137,'Tillförd energi'!$B$1:$AI$720,MATCH(D$2,'Tillförd energi'!$B$1:$AQ$1,0),FALSE)</f>
        <v>0.114</v>
      </c>
      <c r="E137">
        <f>VLOOKUP($B137,'Tillförd energi'!$B$1:$AI$720,MATCH(E$2,'Tillförd energi'!$B$1:$AQ$1,0),FALSE)</f>
        <v>0</v>
      </c>
      <c r="F137">
        <f>VLOOKUP($B137,'Tillförd energi'!$B$1:$AI$720,MATCH(F$2,'Tillförd energi'!$B$1:$AQ$1,0),FALSE)</f>
        <v>0</v>
      </c>
      <c r="G137">
        <f>VLOOKUP($B137,'Tillförd energi'!$B$1:$AI$720,MATCH(G$2,'Tillförd energi'!$B$1:$AQ$1,0),FALSE)</f>
        <v>0</v>
      </c>
      <c r="H137">
        <f>VLOOKUP($B137,'Tillförd energi'!$B$1:$AI$720,MATCH(H$2,'Tillförd energi'!$B$1:$AQ$1,0),FALSE)</f>
        <v>0</v>
      </c>
      <c r="I137">
        <f>VLOOKUP($B137,'Tillförd energi'!$B$1:$AI$720,MATCH(I$2,'Tillförd energi'!$B$1:$AQ$1,0),FALSE)</f>
        <v>0</v>
      </c>
      <c r="J137">
        <f>VLOOKUP($B137,'Tillförd energi'!$B$1:$AI$720,MATCH(J$2,'Tillförd energi'!$B$1:$AQ$1,0),FALSE)</f>
        <v>0</v>
      </c>
      <c r="K137">
        <f>VLOOKUP($B137,'Tillförd energi'!$B$1:$AI$720,MATCH(K$2,'Tillförd energi'!$B$1:$AQ$1,0),FALSE)</f>
        <v>0</v>
      </c>
      <c r="L137">
        <f>VLOOKUP($B137,'Tillförd energi'!$B$1:$AI$720,MATCH(L$2,'Tillförd energi'!$B$1:$AQ$1,0),FALSE)</f>
        <v>0</v>
      </c>
      <c r="M137">
        <f>VLOOKUP($B137,'Tillförd energi'!$B$1:$AI$720,MATCH(M$2,'Tillförd energi'!$B$1:$AQ$1,0),FALSE)</f>
        <v>0</v>
      </c>
      <c r="N137">
        <f>VLOOKUP($B137,'Tillförd energi'!$B$1:$AI$720,MATCH(N$2,'Tillförd energi'!$B$1:$AQ$1,0),FALSE)</f>
        <v>0</v>
      </c>
      <c r="O137">
        <f>VLOOKUP($B137,'Tillförd energi'!$B$1:$AI$720,MATCH(O$2,'Tillförd energi'!$B$1:$AQ$1,0),FALSE)</f>
        <v>0</v>
      </c>
      <c r="P137">
        <f>VLOOKUP($B137,'Tillförd energi'!$B$1:$AI$720,MATCH(P$2,'Tillförd energi'!$B$1:$AQ$1,0),FALSE)</f>
        <v>0</v>
      </c>
      <c r="Q137">
        <f>VLOOKUP($B137,'Tillförd energi'!$B$1:$AI$720,MATCH(Q$2,'Tillförd energi'!$B$1:$AQ$1,0),FALSE)</f>
        <v>0</v>
      </c>
      <c r="R137">
        <f>VLOOKUP($B137,'Tillförd energi'!$B$1:$AI$720,MATCH(R$2,'Tillförd energi'!$B$1:$AQ$1,0),FALSE)</f>
        <v>4.1500000000000004</v>
      </c>
      <c r="S137">
        <f>VLOOKUP($B137,'Tillförd energi'!$B$1:$AI$720,MATCH(S$2,'Tillförd energi'!$B$1:$AQ$1,0),FALSE)</f>
        <v>3.07</v>
      </c>
      <c r="T137">
        <f>VLOOKUP($B137,'Tillförd energi'!$B$1:$AI$720,MATCH(T$2,'Tillförd energi'!$B$1:$AQ$1,0),FALSE)</f>
        <v>0</v>
      </c>
      <c r="U137">
        <f>VLOOKUP($B137,'Tillförd energi'!$B$1:$AI$720,MATCH(U$2,'Tillförd energi'!$B$1:$AQ$1,0),FALSE)</f>
        <v>0</v>
      </c>
      <c r="V137">
        <f>VLOOKUP($B137,'Tillförd energi'!$B$1:$AI$720,MATCH(V$2,'Tillförd energi'!$B$1:$AQ$1,0),FALSE)</f>
        <v>0</v>
      </c>
      <c r="W137">
        <f>VLOOKUP($B137,'Tillförd energi'!$B$1:$AI$720,MATCH(W$2,'Tillförd energi'!$B$1:$AQ$1,0),FALSE)</f>
        <v>0</v>
      </c>
      <c r="X137">
        <f>VLOOKUP($B137,'Tillförd energi'!$B$1:$AI$720,MATCH(X$2,'Tillförd energi'!$B$1:$AQ$1,0),FALSE)</f>
        <v>0</v>
      </c>
      <c r="Y137">
        <f>VLOOKUP($B137,'Tillförd energi'!$B$1:$AI$720,MATCH(Y$2,'Tillförd energi'!$B$1:$AQ$1,0),FALSE)</f>
        <v>0</v>
      </c>
      <c r="Z137">
        <f>VLOOKUP($B137,'Tillförd energi'!$B$1:$AI$720,MATCH(Z$2,'Tillförd energi'!$B$1:$AQ$1,0),FALSE)</f>
        <v>0</v>
      </c>
      <c r="AA137">
        <f>VLOOKUP($B137,'Tillförd energi'!$B$1:$AI$720,MATCH(AA$2,'Tillförd energi'!$B$1:$AQ$1,0),FALSE)</f>
        <v>0</v>
      </c>
      <c r="AB137">
        <f>VLOOKUP($B137,'Tillförd energi'!$B$1:$AI$720,MATCH(AB$2,'Tillförd energi'!$B$1:$AQ$1,0),FALSE)</f>
        <v>0</v>
      </c>
      <c r="AC137">
        <f>VLOOKUP($B137,'Tillförd energi'!$B$1:$AI$720,MATCH(AC$2,'Tillförd energi'!$B$1:$AQ$1,0),FALSE)</f>
        <v>0</v>
      </c>
      <c r="AD137">
        <f>VLOOKUP($B137,'Tillförd energi'!$B$1:$AI$720,MATCH(AD$2,'Tillförd energi'!$B$1:$AQ$1,0),FALSE)</f>
        <v>0</v>
      </c>
      <c r="AE137">
        <f>VLOOKUP($B137,'Tillförd energi'!$B$1:$AI$720,MATCH(AE$2,'Tillförd energi'!$B$1:$AQ$1,0),FALSE)</f>
        <v>0</v>
      </c>
      <c r="AF137">
        <f>VLOOKUP($B137,'Tillförd energi'!$B$1:$AI$720,MATCH(AF$2,'Tillförd energi'!$B$1:$AQ$1,0),FALSE)</f>
        <v>0.105</v>
      </c>
      <c r="AG137">
        <f>IFERROR(VLOOKUP(B137,Miljö!$B$1:$AC$600,MATCH("Köpt mängd produktionsspecifik fjärrvärme:",Miljö!$B$1:$AC$1,0),FALSE)/1,0)</f>
        <v>0</v>
      </c>
      <c r="AI137">
        <f t="shared" si="12"/>
        <v>7.4390000000000001</v>
      </c>
      <c r="AJ137">
        <f>IF(ISERROR(1/VLOOKUP($B137,Leveranser!$B$1:$S$500,MATCH("såld värme (gwh)",Leveranser!$B$1:$S$1,0),FALSE)),"",VLOOKUP($B137,Leveranser!$B$1:$S$500,MATCH("såld värme (gwh)",Leveranser!$B$1:$S$1,0),FALSE))</f>
        <v>5.05</v>
      </c>
      <c r="AM137" t="str">
        <f>IF(B137&lt;&gt;"",IF(VLOOKUP($B137,Totalt!$B$1:$AQ$554,MATCH("Kvalitetsgranskad:",Totalt!$B$1:$AQ$1,0),FALSE)="ja",VLOOKUP($B137,Miljö!$B$1:$AG$479,MATCH(AM$2,Miljö!$B$1:$AK$1,0),FALSE),""),"")</f>
        <v>Ja</v>
      </c>
      <c r="AN137" t="str">
        <f>IF(AM137="ja",VLOOKUP($B137,Miljö!$B$1:$J$479,MATCH("Typ av ursprungsspecificerad el   (Om inget värde anges används Nordisk residualmix, se inforuta) ()",Miljö!$B$1:$J$1,0),FALSE),IF(AM137="nej","Nordisk residualel",""))</f>
        <v>'Vattenkraft'</v>
      </c>
      <c r="AO137">
        <f>IF(AM137="","",VLOOKUP($B137,Miljö!$B$1:$J$479,MATCH("Fossilandel för ursprungspecificerad el ()",Miljö!$B$1:$J$1,0),FALSE))</f>
        <v>0</v>
      </c>
      <c r="AP137">
        <f>IF(AM137="","",IFERROR(VLOOKUP($B137,Miljö!$B$1:$J$479,MATCH("Kärnkraftsandel för ursprungsspecificerad el ()",Miljö!$B$1:$J$1,0),FALSE)/1,0))</f>
        <v>0</v>
      </c>
      <c r="AQ137">
        <f t="shared" si="13"/>
        <v>1</v>
      </c>
      <c r="AS137" t="str">
        <f t="shared" si="14"/>
        <v>Nej</v>
      </c>
      <c r="AT137" t="str">
        <f>IF(AS137="ja",VLOOKUP($B137,Miljö!$B$1:$P$500,MATCH("Fossil andel i procent (%)",Miljö!$B$1:$P$1,0),FALSE)/100,"")</f>
        <v/>
      </c>
      <c r="AV137" t="str">
        <f t="shared" si="15"/>
        <v>Nej</v>
      </c>
      <c r="AW137" t="str">
        <f>IF(AV137="ja",VLOOKUP($B137,'Egen hetvattenprod'!$B$1:$AO$500,MATCH("Värmekälla till värmepumpar ()",'Egen hetvattenprod'!$B$1:$AO$1,0),FALSE),"")</f>
        <v/>
      </c>
      <c r="AY137" t="str">
        <f t="shared" si="16"/>
        <v>Nej</v>
      </c>
      <c r="AZ137" s="115" t="str">
        <f>IF($AY137="ja",(VLOOKUP($B137,'Egen hetvattenprod'!$B$1:$BX$550,MATCH(AZ$2,'Egen hetvattenprod'!$B$1:$BX$1,0),FALSE)+VLOOKUP($B137,Kraftvärmeprod!$B$1:$BX$550,MATCH(AZ$2,Kraftvärmeprod!$B$1:$BX$1,0),FALSE))/$AC137,"")</f>
        <v/>
      </c>
      <c r="BA137" s="115" t="str">
        <f>IF($AY137="ja",(VLOOKUP($B137,'Egen hetvattenprod'!$B$1:$BX$550,MATCH(BA$2,'Egen hetvattenprod'!$B$1:$BX$1,0),FALSE)+VLOOKUP($B137,Kraftvärmeprod!$B$1:$BX$550,MATCH(BA$2,Kraftvärmeprod!$B$1:$BX$1,0),FALSE))/$AC137,"")</f>
        <v/>
      </c>
      <c r="BB137" s="115" t="str">
        <f>IF($AY137="ja",(VLOOKUP($B137,'Egen hetvattenprod'!$B$1:$BX$550,MATCH(BB$2,'Egen hetvattenprod'!$B$1:$BX$1,0),FALSE)+VLOOKUP($B137,Kraftvärmeprod!$B$1:$BX$550,MATCH(BB$2,Kraftvärmeprod!$B$1:$BX$1,0),FALSE))/$AC137,"")</f>
        <v/>
      </c>
      <c r="BC137" s="115" t="str">
        <f>IF($AY137="ja",(VLOOKUP($B137,'Egen hetvattenprod'!$B$1:$BX$550,MATCH(BC$2,'Egen hetvattenprod'!$B$1:$BX$1,0),FALSE)+VLOOKUP($B137,Kraftvärmeprod!$B$1:$BX$550,MATCH(BC$2,Kraftvärmeprod!$B$1:$BX$1,0),FALSE))/$AC137,"")</f>
        <v/>
      </c>
      <c r="BD137" s="115" t="str">
        <f>IF($AY137="ja",(VLOOKUP($B137,'Egen hetvattenprod'!$B$1:$BX$550,MATCH(BD$2,'Egen hetvattenprod'!$B$1:$BX$1,0),FALSE)+VLOOKUP($B137,Kraftvärmeprod!$B$1:$BX$550,MATCH(BD$2,Kraftvärmeprod!$B$1:$BX$1,0),FALSE))/$AC137,"")</f>
        <v/>
      </c>
      <c r="BF137" t="str">
        <f t="shared" si="17"/>
        <v>Nej</v>
      </c>
      <c r="BG137" t="str">
        <f>IF($BF137="ja",VLOOKUP($B137,'Egen hetvattenprod'!$B$1:$BX$550,MATCH("Andelen klimatgaser med fossilt ursprung för avfall ()",'Egen hetvattenprod'!$B$1:$BX$1,0),FALSE),"")</f>
        <v/>
      </c>
      <c r="BH137" t="str">
        <f>IF($BF137="ja",VLOOKUP($B137,Kraftvärmeprod!$B$1:$BX$550,MATCH("Andelen klimatgaser med fossilt ursprung för avfall ()",Kraftvärmeprod!$B$1:$BX$1,0),FALSE),"")</f>
        <v/>
      </c>
      <c r="BI137" t="str">
        <f>IF($BF137="ja",VLOOKUP($B137,'Egen hetvattenprod'!$B$1:$BX$550,MATCH("Avfall (GWh)",'Egen hetvattenprod'!$B$1:$BX$1,0),FALSE),"")</f>
        <v/>
      </c>
      <c r="BJ137" t="str">
        <f>IF($BF137="ja",VLOOKUP($B137,'Slutlig allokering kvv'!$B$1:$BX$550,MATCH("Avfall (GWh)",'Slutlig allokering kvv'!$B$1:$BX$1,0),FALSE),"")</f>
        <v/>
      </c>
      <c r="BK137" t="str">
        <f>IF($BF137="ja",VLOOKUP($B137,'Köpt hetvatten'!$B$1:$BX$550,MATCH("Avfall i köpt hetvatten",'Köpt hetvatten'!$B$1:$BX$1,0),FALSE),"")</f>
        <v/>
      </c>
      <c r="BL137" t="str">
        <f>IF($BF137="ja",VLOOKUP($B137,'Egen hetvattenprod'!$B$1:$BX$550,MATCH("Värde enligt ovan. (%)",'Egen hetvattenprod'!$B$1:$BX$1,0),FALSE),"")</f>
        <v/>
      </c>
      <c r="BM137" t="str">
        <f>IF($BF137="ja",VLOOKUP($B137,Kraftvärmeprod!$B$1:$BX$550,MATCH("Värde enligt ovan. (%)",Kraftvärmeprod!$B$1:$BX$1,0),FALSE),"")</f>
        <v/>
      </c>
      <c r="BQ137" t="str">
        <f>IF($BF137="ja",VLOOKUP($B137,'Egen hetvattenprod'!$B$1:$BX$550,MATCH("Tillförd olja (fossil) vid avfallsförbränning (GWh)",'Egen hetvattenprod'!$B$1:$BX$1,0),FALSE),"")</f>
        <v/>
      </c>
      <c r="BR137" t="str">
        <f>IF($BF137="ja",VLOOKUP($B137,Kraftvärmeprod!$B$1:$BX$550,MATCH("Tillförd olja (fossil) vid avfallsförbränning (GWh)",Kraftvärmeprod!$B$1:$BX$1,0),FALSE),"")</f>
        <v/>
      </c>
    </row>
    <row r="138" spans="1:70">
      <c r="A138" t="s">
        <v>231</v>
      </c>
      <c r="B138" t="s">
        <v>237</v>
      </c>
      <c r="C138">
        <f>VLOOKUP($B138,'Tillförd energi'!$B$1:$AI$720,MATCH(C$2,'Tillförd energi'!$B$1:$AQ$1,0),FALSE)</f>
        <v>0</v>
      </c>
      <c r="D138">
        <f>VLOOKUP($B138,'Tillförd energi'!$B$1:$AI$720,MATCH(D$2,'Tillförd energi'!$B$1:$AQ$1,0),FALSE)</f>
        <v>2E-3</v>
      </c>
      <c r="E138">
        <f>VLOOKUP($B138,'Tillförd energi'!$B$1:$AI$720,MATCH(E$2,'Tillförd energi'!$B$1:$AQ$1,0),FALSE)</f>
        <v>0</v>
      </c>
      <c r="F138">
        <f>VLOOKUP($B138,'Tillförd energi'!$B$1:$AI$720,MATCH(F$2,'Tillförd energi'!$B$1:$AQ$1,0),FALSE)</f>
        <v>0</v>
      </c>
      <c r="G138">
        <f>VLOOKUP($B138,'Tillförd energi'!$B$1:$AI$720,MATCH(G$2,'Tillförd energi'!$B$1:$AQ$1,0),FALSE)</f>
        <v>0</v>
      </c>
      <c r="H138">
        <f>VLOOKUP($B138,'Tillförd energi'!$B$1:$AI$720,MATCH(H$2,'Tillförd energi'!$B$1:$AQ$1,0),FALSE)</f>
        <v>0</v>
      </c>
      <c r="I138">
        <f>VLOOKUP($B138,'Tillförd energi'!$B$1:$AI$720,MATCH(I$2,'Tillförd energi'!$B$1:$AQ$1,0),FALSE)</f>
        <v>0</v>
      </c>
      <c r="J138">
        <f>VLOOKUP($B138,'Tillförd energi'!$B$1:$AI$720,MATCH(J$2,'Tillförd energi'!$B$1:$AQ$1,0),FALSE)</f>
        <v>0</v>
      </c>
      <c r="K138">
        <f>VLOOKUP($B138,'Tillförd energi'!$B$1:$AI$720,MATCH(K$2,'Tillförd energi'!$B$1:$AQ$1,0),FALSE)</f>
        <v>0</v>
      </c>
      <c r="L138">
        <f>VLOOKUP($B138,'Tillförd energi'!$B$1:$AI$720,MATCH(L$2,'Tillförd energi'!$B$1:$AQ$1,0),FALSE)</f>
        <v>0</v>
      </c>
      <c r="M138">
        <f>VLOOKUP($B138,'Tillförd energi'!$B$1:$AI$720,MATCH(M$2,'Tillförd energi'!$B$1:$AQ$1,0),FALSE)</f>
        <v>0</v>
      </c>
      <c r="N138">
        <f>VLOOKUP($B138,'Tillförd energi'!$B$1:$AI$720,MATCH(N$2,'Tillförd energi'!$B$1:$AQ$1,0),FALSE)</f>
        <v>0</v>
      </c>
      <c r="O138">
        <f>VLOOKUP($B138,'Tillförd energi'!$B$1:$AI$720,MATCH(O$2,'Tillförd energi'!$B$1:$AQ$1,0),FALSE)</f>
        <v>0</v>
      </c>
      <c r="P138">
        <f>VLOOKUP($B138,'Tillförd energi'!$B$1:$AI$720,MATCH(P$2,'Tillförd energi'!$B$1:$AQ$1,0),FALSE)</f>
        <v>0</v>
      </c>
      <c r="Q138">
        <f>VLOOKUP($B138,'Tillförd energi'!$B$1:$AI$720,MATCH(Q$2,'Tillförd energi'!$B$1:$AQ$1,0),FALSE)</f>
        <v>0</v>
      </c>
      <c r="R138">
        <f>VLOOKUP($B138,'Tillförd energi'!$B$1:$AI$720,MATCH(R$2,'Tillförd energi'!$B$1:$AQ$1,0),FALSE)</f>
        <v>0.24</v>
      </c>
      <c r="S138">
        <f>VLOOKUP($B138,'Tillförd energi'!$B$1:$AI$720,MATCH(S$2,'Tillförd energi'!$B$1:$AQ$1,0),FALSE)</f>
        <v>5.49</v>
      </c>
      <c r="T138">
        <f>VLOOKUP($B138,'Tillförd energi'!$B$1:$AI$720,MATCH(T$2,'Tillförd energi'!$B$1:$AQ$1,0),FALSE)</f>
        <v>0</v>
      </c>
      <c r="U138">
        <f>VLOOKUP($B138,'Tillförd energi'!$B$1:$AI$720,MATCH(U$2,'Tillförd energi'!$B$1:$AQ$1,0),FALSE)</f>
        <v>0</v>
      </c>
      <c r="V138">
        <f>VLOOKUP($B138,'Tillförd energi'!$B$1:$AI$720,MATCH(V$2,'Tillförd energi'!$B$1:$AQ$1,0),FALSE)</f>
        <v>0</v>
      </c>
      <c r="W138">
        <f>VLOOKUP($B138,'Tillförd energi'!$B$1:$AI$720,MATCH(W$2,'Tillförd energi'!$B$1:$AQ$1,0),FALSE)</f>
        <v>0</v>
      </c>
      <c r="X138">
        <f>VLOOKUP($B138,'Tillförd energi'!$B$1:$AI$720,MATCH(X$2,'Tillförd energi'!$B$1:$AQ$1,0),FALSE)</f>
        <v>7.95</v>
      </c>
      <c r="Y138">
        <f>VLOOKUP($B138,'Tillförd energi'!$B$1:$AI$720,MATCH(Y$2,'Tillförd energi'!$B$1:$AQ$1,0),FALSE)</f>
        <v>0</v>
      </c>
      <c r="Z138">
        <f>VLOOKUP($B138,'Tillförd energi'!$B$1:$AI$720,MATCH(Z$2,'Tillförd energi'!$B$1:$AQ$1,0),FALSE)</f>
        <v>0</v>
      </c>
      <c r="AA138">
        <f>VLOOKUP($B138,'Tillförd energi'!$B$1:$AI$720,MATCH(AA$2,'Tillförd energi'!$B$1:$AQ$1,0),FALSE)</f>
        <v>0</v>
      </c>
      <c r="AB138">
        <f>VLOOKUP($B138,'Tillförd energi'!$B$1:$AI$720,MATCH(AB$2,'Tillförd energi'!$B$1:$AQ$1,0),FALSE)</f>
        <v>0</v>
      </c>
      <c r="AC138">
        <f>VLOOKUP($B138,'Tillförd energi'!$B$1:$AI$720,MATCH(AC$2,'Tillförd energi'!$B$1:$AQ$1,0),FALSE)</f>
        <v>0</v>
      </c>
      <c r="AD138">
        <f>VLOOKUP($B138,'Tillförd energi'!$B$1:$AI$720,MATCH(AD$2,'Tillförd energi'!$B$1:$AQ$1,0),FALSE)</f>
        <v>0</v>
      </c>
      <c r="AE138">
        <f>VLOOKUP($B138,'Tillförd energi'!$B$1:$AI$720,MATCH(AE$2,'Tillförd energi'!$B$1:$AQ$1,0),FALSE)</f>
        <v>0</v>
      </c>
      <c r="AF138">
        <f>VLOOKUP($B138,'Tillförd energi'!$B$1:$AI$720,MATCH(AF$2,'Tillförd energi'!$B$1:$AQ$1,0),FALSE)</f>
        <v>0.28699999999999998</v>
      </c>
      <c r="AG138">
        <f>IFERROR(VLOOKUP(B138,Miljö!$B$1:$AC$600,MATCH("Köpt mängd produktionsspecifik fjärrvärme:",Miljö!$B$1:$AC$1,0),FALSE)/1,0)</f>
        <v>0</v>
      </c>
      <c r="AI138">
        <f t="shared" si="12"/>
        <v>13.969000000000001</v>
      </c>
      <c r="AJ138">
        <f>IF(ISERROR(1/VLOOKUP($B138,Leveranser!$B$1:$S$500,MATCH("såld värme (gwh)",Leveranser!$B$1:$S$1,0),FALSE)),"",VLOOKUP($B138,Leveranser!$B$1:$S$500,MATCH("såld värme (gwh)",Leveranser!$B$1:$S$1,0),FALSE))</f>
        <v>10.44</v>
      </c>
      <c r="AM138" t="str">
        <f>IF(B138&lt;&gt;"",IF(VLOOKUP($B138,Totalt!$B$1:$AQ$554,MATCH("Kvalitetsgranskad:",Totalt!$B$1:$AQ$1,0),FALSE)="ja",VLOOKUP($B138,Miljö!$B$1:$AG$479,MATCH(AM$2,Miljö!$B$1:$AK$1,0),FALSE),""),"")</f>
        <v>Ja</v>
      </c>
      <c r="AN138" t="str">
        <f>IF(AM138="ja",VLOOKUP($B138,Miljö!$B$1:$J$479,MATCH("Typ av ursprungsspecificerad el   (Om inget värde anges används Nordisk residualmix, se inforuta) ()",Miljö!$B$1:$J$1,0),FALSE),IF(AM138="nej","Nordisk residualel",""))</f>
        <v>'Vattenkraft'</v>
      </c>
      <c r="AO138">
        <f>IF(AM138="","",VLOOKUP($B138,Miljö!$B$1:$J$479,MATCH("Fossilandel för ursprungspecificerad el ()",Miljö!$B$1:$J$1,0),FALSE))</f>
        <v>0</v>
      </c>
      <c r="AP138">
        <f>IF(AM138="","",IFERROR(VLOOKUP($B138,Miljö!$B$1:$J$479,MATCH("Kärnkraftsandel för ursprungsspecificerad el ()",Miljö!$B$1:$J$1,0),FALSE)/1,0))</f>
        <v>0</v>
      </c>
      <c r="AQ138">
        <f t="shared" si="13"/>
        <v>1</v>
      </c>
      <c r="AS138" t="str">
        <f t="shared" si="14"/>
        <v>Nej</v>
      </c>
      <c r="AT138" t="str">
        <f>IF(AS138="ja",VLOOKUP($B138,Miljö!$B$1:$P$500,MATCH("Fossil andel i procent (%)",Miljö!$B$1:$P$1,0),FALSE)/100,"")</f>
        <v/>
      </c>
      <c r="AV138" t="str">
        <f t="shared" si="15"/>
        <v>Nej</v>
      </c>
      <c r="AW138" t="str">
        <f>IF(AV138="ja",VLOOKUP($B138,'Egen hetvattenprod'!$B$1:$AO$500,MATCH("Värmekälla till värmepumpar ()",'Egen hetvattenprod'!$B$1:$AO$1,0),FALSE),"")</f>
        <v/>
      </c>
      <c r="AY138" t="str">
        <f t="shared" si="16"/>
        <v>Nej</v>
      </c>
      <c r="AZ138" s="115" t="str">
        <f>IF($AY138="ja",(VLOOKUP($B138,'Egen hetvattenprod'!$B$1:$BX$550,MATCH(AZ$2,'Egen hetvattenprod'!$B$1:$BX$1,0),FALSE)+VLOOKUP($B138,Kraftvärmeprod!$B$1:$BX$550,MATCH(AZ$2,Kraftvärmeprod!$B$1:$BX$1,0),FALSE))/$AC138,"")</f>
        <v/>
      </c>
      <c r="BA138" s="115" t="str">
        <f>IF($AY138="ja",(VLOOKUP($B138,'Egen hetvattenprod'!$B$1:$BX$550,MATCH(BA$2,'Egen hetvattenprod'!$B$1:$BX$1,0),FALSE)+VLOOKUP($B138,Kraftvärmeprod!$B$1:$BX$550,MATCH(BA$2,Kraftvärmeprod!$B$1:$BX$1,0),FALSE))/$AC138,"")</f>
        <v/>
      </c>
      <c r="BB138" s="115" t="str">
        <f>IF($AY138="ja",(VLOOKUP($B138,'Egen hetvattenprod'!$B$1:$BX$550,MATCH(BB$2,'Egen hetvattenprod'!$B$1:$BX$1,0),FALSE)+VLOOKUP($B138,Kraftvärmeprod!$B$1:$BX$550,MATCH(BB$2,Kraftvärmeprod!$B$1:$BX$1,0),FALSE))/$AC138,"")</f>
        <v/>
      </c>
      <c r="BC138" s="115" t="str">
        <f>IF($AY138="ja",(VLOOKUP($B138,'Egen hetvattenprod'!$B$1:$BX$550,MATCH(BC$2,'Egen hetvattenprod'!$B$1:$BX$1,0),FALSE)+VLOOKUP($B138,Kraftvärmeprod!$B$1:$BX$550,MATCH(BC$2,Kraftvärmeprod!$B$1:$BX$1,0),FALSE))/$AC138,"")</f>
        <v/>
      </c>
      <c r="BD138" s="115" t="str">
        <f>IF($AY138="ja",(VLOOKUP($B138,'Egen hetvattenprod'!$B$1:$BX$550,MATCH(BD$2,'Egen hetvattenprod'!$B$1:$BX$1,0),FALSE)+VLOOKUP($B138,Kraftvärmeprod!$B$1:$BX$550,MATCH(BD$2,Kraftvärmeprod!$B$1:$BX$1,0),FALSE))/$AC138,"")</f>
        <v/>
      </c>
      <c r="BF138" t="str">
        <f t="shared" si="17"/>
        <v>Nej</v>
      </c>
      <c r="BG138" t="str">
        <f>IF($BF138="ja",VLOOKUP($B138,'Egen hetvattenprod'!$B$1:$BX$550,MATCH("Andelen klimatgaser med fossilt ursprung för avfall ()",'Egen hetvattenprod'!$B$1:$BX$1,0),FALSE),"")</f>
        <v/>
      </c>
      <c r="BH138" t="str">
        <f>IF($BF138="ja",VLOOKUP($B138,Kraftvärmeprod!$B$1:$BX$550,MATCH("Andelen klimatgaser med fossilt ursprung för avfall ()",Kraftvärmeprod!$B$1:$BX$1,0),FALSE),"")</f>
        <v/>
      </c>
      <c r="BI138" t="str">
        <f>IF($BF138="ja",VLOOKUP($B138,'Egen hetvattenprod'!$B$1:$BX$550,MATCH("Avfall (GWh)",'Egen hetvattenprod'!$B$1:$BX$1,0),FALSE),"")</f>
        <v/>
      </c>
      <c r="BJ138" t="str">
        <f>IF($BF138="ja",VLOOKUP($B138,'Slutlig allokering kvv'!$B$1:$BX$550,MATCH("Avfall (GWh)",'Slutlig allokering kvv'!$B$1:$BX$1,0),FALSE),"")</f>
        <v/>
      </c>
      <c r="BK138" t="str">
        <f>IF($BF138="ja",VLOOKUP($B138,'Köpt hetvatten'!$B$1:$BX$550,MATCH("Avfall i köpt hetvatten",'Köpt hetvatten'!$B$1:$BX$1,0),FALSE),"")</f>
        <v/>
      </c>
      <c r="BL138" t="str">
        <f>IF($BF138="ja",VLOOKUP($B138,'Egen hetvattenprod'!$B$1:$BX$550,MATCH("Värde enligt ovan. (%)",'Egen hetvattenprod'!$B$1:$BX$1,0),FALSE),"")</f>
        <v/>
      </c>
      <c r="BM138" t="str">
        <f>IF($BF138="ja",VLOOKUP($B138,Kraftvärmeprod!$B$1:$BX$550,MATCH("Värde enligt ovan. (%)",Kraftvärmeprod!$B$1:$BX$1,0),FALSE),"")</f>
        <v/>
      </c>
      <c r="BQ138" t="str">
        <f>IF($BF138="ja",VLOOKUP($B138,'Egen hetvattenprod'!$B$1:$BX$550,MATCH("Tillförd olja (fossil) vid avfallsförbränning (GWh)",'Egen hetvattenprod'!$B$1:$BX$1,0),FALSE),"")</f>
        <v/>
      </c>
      <c r="BR138" t="str">
        <f>IF($BF138="ja",VLOOKUP($B138,Kraftvärmeprod!$B$1:$BX$550,MATCH("Tillförd olja (fossil) vid avfallsförbränning (GWh)",Kraftvärmeprod!$B$1:$BX$1,0),FALSE),"")</f>
        <v/>
      </c>
    </row>
    <row r="139" spans="1:70">
      <c r="A139" t="s">
        <v>231</v>
      </c>
      <c r="B139" t="s">
        <v>238</v>
      </c>
      <c r="C139">
        <f>VLOOKUP($B139,'Tillförd energi'!$B$1:$AI$720,MATCH(C$2,'Tillförd energi'!$B$1:$AQ$1,0),FALSE)</f>
        <v>0</v>
      </c>
      <c r="D139">
        <f>VLOOKUP($B139,'Tillförd energi'!$B$1:$AI$720,MATCH(D$2,'Tillförd energi'!$B$1:$AQ$1,0),FALSE)</f>
        <v>6.53</v>
      </c>
      <c r="E139">
        <f>VLOOKUP($B139,'Tillförd energi'!$B$1:$AI$720,MATCH(E$2,'Tillförd energi'!$B$1:$AQ$1,0),FALSE)</f>
        <v>0</v>
      </c>
      <c r="F139">
        <f>VLOOKUP($B139,'Tillförd energi'!$B$1:$AI$720,MATCH(F$2,'Tillförd energi'!$B$1:$AQ$1,0),FALSE)</f>
        <v>0</v>
      </c>
      <c r="G139">
        <f>VLOOKUP($B139,'Tillförd energi'!$B$1:$AI$720,MATCH(G$2,'Tillförd energi'!$B$1:$AQ$1,0),FALSE)</f>
        <v>0</v>
      </c>
      <c r="H139">
        <f>VLOOKUP($B139,'Tillförd energi'!$B$1:$AI$720,MATCH(H$2,'Tillförd energi'!$B$1:$AQ$1,0),FALSE)</f>
        <v>0</v>
      </c>
      <c r="I139">
        <f>VLOOKUP($B139,'Tillförd energi'!$B$1:$AI$720,MATCH(I$2,'Tillförd energi'!$B$1:$AQ$1,0),FALSE)</f>
        <v>0</v>
      </c>
      <c r="J139">
        <f>VLOOKUP($B139,'Tillförd energi'!$B$1:$AI$720,MATCH(J$2,'Tillförd energi'!$B$1:$AQ$1,0),FALSE)</f>
        <v>0</v>
      </c>
      <c r="K139">
        <f>VLOOKUP($B139,'Tillförd energi'!$B$1:$AI$720,MATCH(K$2,'Tillförd energi'!$B$1:$AQ$1,0),FALSE)</f>
        <v>0</v>
      </c>
      <c r="L139">
        <f>VLOOKUP($B139,'Tillförd energi'!$B$1:$AI$720,MATCH(L$2,'Tillförd energi'!$B$1:$AQ$1,0),FALSE)</f>
        <v>0</v>
      </c>
      <c r="M139">
        <f>VLOOKUP($B139,'Tillförd energi'!$B$1:$AI$720,MATCH(M$2,'Tillförd energi'!$B$1:$AQ$1,0),FALSE)</f>
        <v>0</v>
      </c>
      <c r="N139">
        <f>VLOOKUP($B139,'Tillförd energi'!$B$1:$AI$720,MATCH(N$2,'Tillförd energi'!$B$1:$AQ$1,0),FALSE)</f>
        <v>0</v>
      </c>
      <c r="O139">
        <f>VLOOKUP($B139,'Tillförd energi'!$B$1:$AI$720,MATCH(O$2,'Tillförd energi'!$B$1:$AQ$1,0),FALSE)</f>
        <v>0</v>
      </c>
      <c r="P139">
        <f>VLOOKUP($B139,'Tillförd energi'!$B$1:$AI$720,MATCH(P$2,'Tillförd energi'!$B$1:$AQ$1,0),FALSE)</f>
        <v>30.181999999999999</v>
      </c>
      <c r="Q139">
        <f>VLOOKUP($B139,'Tillförd energi'!$B$1:$AI$720,MATCH(Q$2,'Tillförd energi'!$B$1:$AQ$1,0),FALSE)</f>
        <v>0</v>
      </c>
      <c r="R139">
        <f>VLOOKUP($B139,'Tillförd energi'!$B$1:$AI$720,MATCH(R$2,'Tillförd energi'!$B$1:$AQ$1,0),FALSE)</f>
        <v>0</v>
      </c>
      <c r="S139">
        <f>VLOOKUP($B139,'Tillförd energi'!$B$1:$AI$720,MATCH(S$2,'Tillförd energi'!$B$1:$AQ$1,0),FALSE)</f>
        <v>0</v>
      </c>
      <c r="T139">
        <f>VLOOKUP($B139,'Tillförd energi'!$B$1:$AI$720,MATCH(T$2,'Tillförd energi'!$B$1:$AQ$1,0),FALSE)</f>
        <v>0</v>
      </c>
      <c r="U139">
        <f>VLOOKUP($B139,'Tillförd energi'!$B$1:$AI$720,MATCH(U$2,'Tillförd energi'!$B$1:$AQ$1,0),FALSE)</f>
        <v>0</v>
      </c>
      <c r="V139">
        <f>VLOOKUP($B139,'Tillförd energi'!$B$1:$AI$720,MATCH(V$2,'Tillförd energi'!$B$1:$AQ$1,0),FALSE)</f>
        <v>0</v>
      </c>
      <c r="W139">
        <f>VLOOKUP($B139,'Tillförd energi'!$B$1:$AI$720,MATCH(W$2,'Tillförd energi'!$B$1:$AQ$1,0),FALSE)</f>
        <v>0</v>
      </c>
      <c r="X139">
        <f>VLOOKUP($B139,'Tillförd energi'!$B$1:$AI$720,MATCH(X$2,'Tillförd energi'!$B$1:$AQ$1,0),FALSE)</f>
        <v>0</v>
      </c>
      <c r="Y139">
        <f>VLOOKUP($B139,'Tillförd energi'!$B$1:$AI$720,MATCH(Y$2,'Tillförd energi'!$B$1:$AQ$1,0),FALSE)</f>
        <v>0</v>
      </c>
      <c r="Z139">
        <f>VLOOKUP($B139,'Tillförd energi'!$B$1:$AI$720,MATCH(Z$2,'Tillförd energi'!$B$1:$AQ$1,0),FALSE)</f>
        <v>0</v>
      </c>
      <c r="AA139">
        <f>VLOOKUP($B139,'Tillförd energi'!$B$1:$AI$720,MATCH(AA$2,'Tillförd energi'!$B$1:$AQ$1,0),FALSE)</f>
        <v>0</v>
      </c>
      <c r="AB139">
        <f>VLOOKUP($B139,'Tillförd energi'!$B$1:$AI$720,MATCH(AB$2,'Tillförd energi'!$B$1:$AQ$1,0),FALSE)</f>
        <v>0</v>
      </c>
      <c r="AC139">
        <f>VLOOKUP($B139,'Tillförd energi'!$B$1:$AI$720,MATCH(AC$2,'Tillförd energi'!$B$1:$AQ$1,0),FALSE)</f>
        <v>2.3199999999999998</v>
      </c>
      <c r="AD139">
        <f>VLOOKUP($B139,'Tillförd energi'!$B$1:$AI$720,MATCH(AD$2,'Tillförd energi'!$B$1:$AQ$1,0),FALSE)</f>
        <v>0</v>
      </c>
      <c r="AE139">
        <f>VLOOKUP($B139,'Tillförd energi'!$B$1:$AI$720,MATCH(AE$2,'Tillförd energi'!$B$1:$AQ$1,0),FALSE)</f>
        <v>0</v>
      </c>
      <c r="AF139">
        <f>VLOOKUP($B139,'Tillförd energi'!$B$1:$AI$720,MATCH(AF$2,'Tillförd energi'!$B$1:$AQ$1,0),FALSE)</f>
        <v>0.41</v>
      </c>
      <c r="AG139">
        <f>IFERROR(VLOOKUP(B139,Miljö!$B$1:$AC$600,MATCH("Köpt mängd produktionsspecifik fjärrvärme:",Miljö!$B$1:$AC$1,0),FALSE)/1,0)</f>
        <v>0</v>
      </c>
      <c r="AI139">
        <f t="shared" si="12"/>
        <v>39.441999999999993</v>
      </c>
      <c r="AJ139">
        <f>IF(ISERROR(1/VLOOKUP($B139,Leveranser!$B$1:$S$500,MATCH("såld värme (gwh)",Leveranser!$B$1:$S$1,0),FALSE)),"",VLOOKUP($B139,Leveranser!$B$1:$S$500,MATCH("såld värme (gwh)",Leveranser!$B$1:$S$1,0),FALSE))</f>
        <v>26.34</v>
      </c>
      <c r="AM139" t="str">
        <f>IF(B139&lt;&gt;"",IF(VLOOKUP($B139,Totalt!$B$1:$AQ$554,MATCH("Kvalitetsgranskad:",Totalt!$B$1:$AQ$1,0),FALSE)="ja",VLOOKUP($B139,Miljö!$B$1:$AG$479,MATCH(AM$2,Miljö!$B$1:$AK$1,0),FALSE),""),"")</f>
        <v>Ja</v>
      </c>
      <c r="AN139" t="str">
        <f>IF(AM139="ja",VLOOKUP($B139,Miljö!$B$1:$J$479,MATCH("Typ av ursprungsspecificerad el   (Om inget värde anges används Nordisk residualmix, se inforuta) ()",Miljö!$B$1:$J$1,0),FALSE),IF(AM139="nej","Nordisk residualel",""))</f>
        <v>'Vattenkraft'</v>
      </c>
      <c r="AO139">
        <f>IF(AM139="","",VLOOKUP($B139,Miljö!$B$1:$J$479,MATCH("Fossilandel för ursprungspecificerad el ()",Miljö!$B$1:$J$1,0),FALSE))</f>
        <v>0</v>
      </c>
      <c r="AP139">
        <f>IF(AM139="","",IFERROR(VLOOKUP($B139,Miljö!$B$1:$J$479,MATCH("Kärnkraftsandel för ursprungsspecificerad el ()",Miljö!$B$1:$J$1,0),FALSE)/1,0))</f>
        <v>0</v>
      </c>
      <c r="AQ139">
        <f t="shared" si="13"/>
        <v>1</v>
      </c>
      <c r="AS139" t="str">
        <f t="shared" si="14"/>
        <v>Nej</v>
      </c>
      <c r="AT139" t="str">
        <f>IF(AS139="ja",VLOOKUP($B139,Miljö!$B$1:$P$500,MATCH("Fossil andel i procent (%)",Miljö!$B$1:$P$1,0),FALSE)/100,"")</f>
        <v/>
      </c>
      <c r="AV139" t="str">
        <f t="shared" si="15"/>
        <v>Nej</v>
      </c>
      <c r="AW139" t="str">
        <f>IF(AV139="ja",VLOOKUP($B139,'Egen hetvattenprod'!$B$1:$AO$500,MATCH("Värmekälla till värmepumpar ()",'Egen hetvattenprod'!$B$1:$AO$1,0),FALSE),"")</f>
        <v/>
      </c>
      <c r="AY139" t="str">
        <f t="shared" si="16"/>
        <v>Ja</v>
      </c>
      <c r="AZ139" s="115">
        <f>IF($AY139="ja",(VLOOKUP($B139,'Egen hetvattenprod'!$B$1:$BX$550,MATCH(AZ$2,'Egen hetvattenprod'!$B$1:$BX$1,0),FALSE)+VLOOKUP($B139,Kraftvärmeprod!$B$1:$BX$550,MATCH(AZ$2,Kraftvärmeprod!$B$1:$BX$1,0),FALSE))/$AC139,"")</f>
        <v>1</v>
      </c>
      <c r="BA139" s="115">
        <f>IF($AY139="ja",(VLOOKUP($B139,'Egen hetvattenprod'!$B$1:$BX$550,MATCH(BA$2,'Egen hetvattenprod'!$B$1:$BX$1,0),FALSE)+VLOOKUP($B139,Kraftvärmeprod!$B$1:$BX$550,MATCH(BA$2,Kraftvärmeprod!$B$1:$BX$1,0),FALSE))/$AC139,"")</f>
        <v>0</v>
      </c>
      <c r="BB139" s="115">
        <f>IF($AY139="ja",(VLOOKUP($B139,'Egen hetvattenprod'!$B$1:$BX$550,MATCH(BB$2,'Egen hetvattenprod'!$B$1:$BX$1,0),FALSE)+VLOOKUP($B139,Kraftvärmeprod!$B$1:$BX$550,MATCH(BB$2,Kraftvärmeprod!$B$1:$BX$1,0),FALSE))/$AC139,"")</f>
        <v>0</v>
      </c>
      <c r="BC139" s="115">
        <f>IF($AY139="ja",(VLOOKUP($B139,'Egen hetvattenprod'!$B$1:$BX$550,MATCH(BC$2,'Egen hetvattenprod'!$B$1:$BX$1,0),FALSE)+VLOOKUP($B139,Kraftvärmeprod!$B$1:$BX$550,MATCH(BC$2,Kraftvärmeprod!$B$1:$BX$1,0),FALSE))/$AC139,"")</f>
        <v>0</v>
      </c>
      <c r="BD139" s="115">
        <f>IF($AY139="ja",(VLOOKUP($B139,'Egen hetvattenprod'!$B$1:$BX$550,MATCH(BD$2,'Egen hetvattenprod'!$B$1:$BX$1,0),FALSE)+VLOOKUP($B139,Kraftvärmeprod!$B$1:$BX$550,MATCH(BD$2,Kraftvärmeprod!$B$1:$BX$1,0),FALSE))/$AC139,"")</f>
        <v>0</v>
      </c>
      <c r="BF139" t="str">
        <f t="shared" si="17"/>
        <v>Nej</v>
      </c>
      <c r="BG139" t="str">
        <f>IF($BF139="ja",VLOOKUP($B139,'Egen hetvattenprod'!$B$1:$BX$550,MATCH("Andelen klimatgaser med fossilt ursprung för avfall ()",'Egen hetvattenprod'!$B$1:$BX$1,0),FALSE),"")</f>
        <v/>
      </c>
      <c r="BH139" t="str">
        <f>IF($BF139="ja",VLOOKUP($B139,Kraftvärmeprod!$B$1:$BX$550,MATCH("Andelen klimatgaser med fossilt ursprung för avfall ()",Kraftvärmeprod!$B$1:$BX$1,0),FALSE),"")</f>
        <v/>
      </c>
      <c r="BI139" t="str">
        <f>IF($BF139="ja",VLOOKUP($B139,'Egen hetvattenprod'!$B$1:$BX$550,MATCH("Avfall (GWh)",'Egen hetvattenprod'!$B$1:$BX$1,0),FALSE),"")</f>
        <v/>
      </c>
      <c r="BJ139" t="str">
        <f>IF($BF139="ja",VLOOKUP($B139,'Slutlig allokering kvv'!$B$1:$BX$550,MATCH("Avfall (GWh)",'Slutlig allokering kvv'!$B$1:$BX$1,0),FALSE),"")</f>
        <v/>
      </c>
      <c r="BK139" t="str">
        <f>IF($BF139="ja",VLOOKUP($B139,'Köpt hetvatten'!$B$1:$BX$550,MATCH("Avfall i köpt hetvatten",'Köpt hetvatten'!$B$1:$BX$1,0),FALSE),"")</f>
        <v/>
      </c>
      <c r="BL139" t="str">
        <f>IF($BF139="ja",VLOOKUP($B139,'Egen hetvattenprod'!$B$1:$BX$550,MATCH("Värde enligt ovan. (%)",'Egen hetvattenprod'!$B$1:$BX$1,0),FALSE),"")</f>
        <v/>
      </c>
      <c r="BM139" t="str">
        <f>IF($BF139="ja",VLOOKUP($B139,Kraftvärmeprod!$B$1:$BX$550,MATCH("Värde enligt ovan. (%)",Kraftvärmeprod!$B$1:$BX$1,0),FALSE),"")</f>
        <v/>
      </c>
      <c r="BQ139" t="str">
        <f>IF($BF139="ja",VLOOKUP($B139,'Egen hetvattenprod'!$B$1:$BX$550,MATCH("Tillförd olja (fossil) vid avfallsförbränning (GWh)",'Egen hetvattenprod'!$B$1:$BX$1,0),FALSE),"")</f>
        <v/>
      </c>
      <c r="BR139" t="str">
        <f>IF($BF139="ja",VLOOKUP($B139,Kraftvärmeprod!$B$1:$BX$550,MATCH("Tillförd olja (fossil) vid avfallsförbränning (GWh)",Kraftvärmeprod!$B$1:$BX$1,0),FALSE),"")</f>
        <v/>
      </c>
    </row>
    <row r="140" spans="1:70">
      <c r="A140" t="s">
        <v>231</v>
      </c>
      <c r="B140" t="s">
        <v>239</v>
      </c>
      <c r="C140">
        <f>VLOOKUP($B140,'Tillförd energi'!$B$1:$AI$720,MATCH(C$2,'Tillförd energi'!$B$1:$AQ$1,0),FALSE)</f>
        <v>0</v>
      </c>
      <c r="D140">
        <f>VLOOKUP($B140,'Tillförd energi'!$B$1:$AI$720,MATCH(D$2,'Tillförd energi'!$B$1:$AQ$1,0),FALSE)</f>
        <v>4.3999999999999997E-2</v>
      </c>
      <c r="E140">
        <f>VLOOKUP($B140,'Tillförd energi'!$B$1:$AI$720,MATCH(E$2,'Tillförd energi'!$B$1:$AQ$1,0),FALSE)</f>
        <v>0</v>
      </c>
      <c r="F140">
        <f>VLOOKUP($B140,'Tillförd energi'!$B$1:$AI$720,MATCH(F$2,'Tillförd energi'!$B$1:$AQ$1,0),FALSE)</f>
        <v>0</v>
      </c>
      <c r="G140">
        <f>VLOOKUP($B140,'Tillförd energi'!$B$1:$AI$720,MATCH(G$2,'Tillförd energi'!$B$1:$AQ$1,0),FALSE)</f>
        <v>0</v>
      </c>
      <c r="H140">
        <f>VLOOKUP($B140,'Tillförd energi'!$B$1:$AI$720,MATCH(H$2,'Tillförd energi'!$B$1:$AQ$1,0),FALSE)</f>
        <v>0</v>
      </c>
      <c r="I140">
        <f>VLOOKUP($B140,'Tillförd energi'!$B$1:$AI$720,MATCH(I$2,'Tillförd energi'!$B$1:$AQ$1,0),FALSE)</f>
        <v>0</v>
      </c>
      <c r="J140">
        <f>VLOOKUP($B140,'Tillförd energi'!$B$1:$AI$720,MATCH(J$2,'Tillförd energi'!$B$1:$AQ$1,0),FALSE)</f>
        <v>0</v>
      </c>
      <c r="K140">
        <f>VLOOKUP($B140,'Tillförd energi'!$B$1:$AI$720,MATCH(K$2,'Tillförd energi'!$B$1:$AQ$1,0),FALSE)</f>
        <v>0</v>
      </c>
      <c r="L140">
        <f>VLOOKUP($B140,'Tillförd energi'!$B$1:$AI$720,MATCH(L$2,'Tillförd energi'!$B$1:$AQ$1,0),FALSE)</f>
        <v>0</v>
      </c>
      <c r="M140">
        <f>VLOOKUP($B140,'Tillförd energi'!$B$1:$AI$720,MATCH(M$2,'Tillförd energi'!$B$1:$AQ$1,0),FALSE)</f>
        <v>0</v>
      </c>
      <c r="N140">
        <f>VLOOKUP($B140,'Tillförd energi'!$B$1:$AI$720,MATCH(N$2,'Tillförd energi'!$B$1:$AQ$1,0),FALSE)</f>
        <v>0</v>
      </c>
      <c r="O140">
        <f>VLOOKUP($B140,'Tillförd energi'!$B$1:$AI$720,MATCH(O$2,'Tillförd energi'!$B$1:$AQ$1,0),FALSE)</f>
        <v>0</v>
      </c>
      <c r="P140">
        <f>VLOOKUP($B140,'Tillförd energi'!$B$1:$AI$720,MATCH(P$2,'Tillförd energi'!$B$1:$AQ$1,0),FALSE)</f>
        <v>10.63</v>
      </c>
      <c r="Q140">
        <f>VLOOKUP($B140,'Tillförd energi'!$B$1:$AI$720,MATCH(Q$2,'Tillförd energi'!$B$1:$AQ$1,0),FALSE)</f>
        <v>0</v>
      </c>
      <c r="R140">
        <f>VLOOKUP($B140,'Tillförd energi'!$B$1:$AI$720,MATCH(R$2,'Tillförd energi'!$B$1:$AQ$1,0),FALSE)</f>
        <v>0</v>
      </c>
      <c r="S140">
        <f>VLOOKUP($B140,'Tillförd energi'!$B$1:$AI$720,MATCH(S$2,'Tillförd energi'!$B$1:$AQ$1,0),FALSE)</f>
        <v>0</v>
      </c>
      <c r="T140">
        <f>VLOOKUP($B140,'Tillförd energi'!$B$1:$AI$720,MATCH(T$2,'Tillförd energi'!$B$1:$AQ$1,0),FALSE)</f>
        <v>0</v>
      </c>
      <c r="U140">
        <f>VLOOKUP($B140,'Tillförd energi'!$B$1:$AI$720,MATCH(U$2,'Tillförd energi'!$B$1:$AQ$1,0),FALSE)</f>
        <v>0</v>
      </c>
      <c r="V140">
        <f>VLOOKUP($B140,'Tillförd energi'!$B$1:$AI$720,MATCH(V$2,'Tillförd energi'!$B$1:$AQ$1,0),FALSE)</f>
        <v>0</v>
      </c>
      <c r="W140">
        <f>VLOOKUP($B140,'Tillförd energi'!$B$1:$AI$720,MATCH(W$2,'Tillförd energi'!$B$1:$AQ$1,0),FALSE)</f>
        <v>0</v>
      </c>
      <c r="X140">
        <f>VLOOKUP($B140,'Tillförd energi'!$B$1:$AI$720,MATCH(X$2,'Tillförd energi'!$B$1:$AQ$1,0),FALSE)</f>
        <v>0</v>
      </c>
      <c r="Y140">
        <f>VLOOKUP($B140,'Tillförd energi'!$B$1:$AI$720,MATCH(Y$2,'Tillförd energi'!$B$1:$AQ$1,0),FALSE)</f>
        <v>0</v>
      </c>
      <c r="Z140">
        <f>VLOOKUP($B140,'Tillförd energi'!$B$1:$AI$720,MATCH(Z$2,'Tillförd energi'!$B$1:$AQ$1,0),FALSE)</f>
        <v>0</v>
      </c>
      <c r="AA140">
        <f>VLOOKUP($B140,'Tillförd energi'!$B$1:$AI$720,MATCH(AA$2,'Tillförd energi'!$B$1:$AQ$1,0),FALSE)</f>
        <v>0</v>
      </c>
      <c r="AB140">
        <f>VLOOKUP($B140,'Tillförd energi'!$B$1:$AI$720,MATCH(AB$2,'Tillförd energi'!$B$1:$AQ$1,0),FALSE)</f>
        <v>0</v>
      </c>
      <c r="AC140">
        <f>VLOOKUP($B140,'Tillförd energi'!$B$1:$AI$720,MATCH(AC$2,'Tillförd energi'!$B$1:$AQ$1,0),FALSE)</f>
        <v>0</v>
      </c>
      <c r="AD140">
        <f>VLOOKUP($B140,'Tillförd energi'!$B$1:$AI$720,MATCH(AD$2,'Tillförd energi'!$B$1:$AQ$1,0),FALSE)</f>
        <v>0</v>
      </c>
      <c r="AE140">
        <f>VLOOKUP($B140,'Tillförd energi'!$B$1:$AI$720,MATCH(AE$2,'Tillförd energi'!$B$1:$AQ$1,0),FALSE)</f>
        <v>0</v>
      </c>
      <c r="AF140">
        <f>VLOOKUP($B140,'Tillförd energi'!$B$1:$AI$720,MATCH(AF$2,'Tillförd energi'!$B$1:$AQ$1,0),FALSE)</f>
        <v>0.187</v>
      </c>
      <c r="AG140">
        <f>IFERROR(VLOOKUP(B140,Miljö!$B$1:$AC$600,MATCH("Köpt mängd produktionsspecifik fjärrvärme:",Miljö!$B$1:$AC$1,0),FALSE)/1,0)</f>
        <v>0</v>
      </c>
      <c r="AI140">
        <f t="shared" si="12"/>
        <v>10.861000000000001</v>
      </c>
      <c r="AJ140">
        <f>IF(ISERROR(1/VLOOKUP($B140,Leveranser!$B$1:$S$500,MATCH("såld värme (gwh)",Leveranser!$B$1:$S$1,0),FALSE)),"",VLOOKUP($B140,Leveranser!$B$1:$S$500,MATCH("såld värme (gwh)",Leveranser!$B$1:$S$1,0),FALSE))</f>
        <v>6.8</v>
      </c>
      <c r="AM140" t="str">
        <f>IF(B140&lt;&gt;"",IF(VLOOKUP($B140,Totalt!$B$1:$AQ$554,MATCH("Kvalitetsgranskad:",Totalt!$B$1:$AQ$1,0),FALSE)="ja",VLOOKUP($B140,Miljö!$B$1:$AG$479,MATCH(AM$2,Miljö!$B$1:$AK$1,0),FALSE),""),"")</f>
        <v>Ja</v>
      </c>
      <c r="AN140" t="str">
        <f>IF(AM140="ja",VLOOKUP($B140,Miljö!$B$1:$J$479,MATCH("Typ av ursprungsspecificerad el   (Om inget värde anges används Nordisk residualmix, se inforuta) ()",Miljö!$B$1:$J$1,0),FALSE),IF(AM140="nej","Nordisk residualel",""))</f>
        <v>'Vattenkraft'</v>
      </c>
      <c r="AO140">
        <f>IF(AM140="","",VLOOKUP($B140,Miljö!$B$1:$J$479,MATCH("Fossilandel för ursprungspecificerad el ()",Miljö!$B$1:$J$1,0),FALSE))</f>
        <v>0</v>
      </c>
      <c r="AP140">
        <f>IF(AM140="","",IFERROR(VLOOKUP($B140,Miljö!$B$1:$J$479,MATCH("Kärnkraftsandel för ursprungsspecificerad el ()",Miljö!$B$1:$J$1,0),FALSE)/1,0))</f>
        <v>0</v>
      </c>
      <c r="AQ140">
        <f t="shared" si="13"/>
        <v>1</v>
      </c>
      <c r="AS140" t="str">
        <f t="shared" si="14"/>
        <v>Nej</v>
      </c>
      <c r="AT140" t="str">
        <f>IF(AS140="ja",VLOOKUP($B140,Miljö!$B$1:$P$500,MATCH("Fossil andel i procent (%)",Miljö!$B$1:$P$1,0),FALSE)/100,"")</f>
        <v/>
      </c>
      <c r="AV140" t="str">
        <f t="shared" si="15"/>
        <v>Nej</v>
      </c>
      <c r="AW140" t="str">
        <f>IF(AV140="ja",VLOOKUP($B140,'Egen hetvattenprod'!$B$1:$AO$500,MATCH("Värmekälla till värmepumpar ()",'Egen hetvattenprod'!$B$1:$AO$1,0),FALSE),"")</f>
        <v/>
      </c>
      <c r="AY140" t="str">
        <f t="shared" si="16"/>
        <v>Nej</v>
      </c>
      <c r="AZ140" s="115" t="str">
        <f>IF($AY140="ja",(VLOOKUP($B140,'Egen hetvattenprod'!$B$1:$BX$550,MATCH(AZ$2,'Egen hetvattenprod'!$B$1:$BX$1,0),FALSE)+VLOOKUP($B140,Kraftvärmeprod!$B$1:$BX$550,MATCH(AZ$2,Kraftvärmeprod!$B$1:$BX$1,0),FALSE))/$AC140,"")</f>
        <v/>
      </c>
      <c r="BA140" s="115" t="str">
        <f>IF($AY140="ja",(VLOOKUP($B140,'Egen hetvattenprod'!$B$1:$BX$550,MATCH(BA$2,'Egen hetvattenprod'!$B$1:$BX$1,0),FALSE)+VLOOKUP($B140,Kraftvärmeprod!$B$1:$BX$550,MATCH(BA$2,Kraftvärmeprod!$B$1:$BX$1,0),FALSE))/$AC140,"")</f>
        <v/>
      </c>
      <c r="BB140" s="115" t="str">
        <f>IF($AY140="ja",(VLOOKUP($B140,'Egen hetvattenprod'!$B$1:$BX$550,MATCH(BB$2,'Egen hetvattenprod'!$B$1:$BX$1,0),FALSE)+VLOOKUP($B140,Kraftvärmeprod!$B$1:$BX$550,MATCH(BB$2,Kraftvärmeprod!$B$1:$BX$1,0),FALSE))/$AC140,"")</f>
        <v/>
      </c>
      <c r="BC140" s="115" t="str">
        <f>IF($AY140="ja",(VLOOKUP($B140,'Egen hetvattenprod'!$B$1:$BX$550,MATCH(BC$2,'Egen hetvattenprod'!$B$1:$BX$1,0),FALSE)+VLOOKUP($B140,Kraftvärmeprod!$B$1:$BX$550,MATCH(BC$2,Kraftvärmeprod!$B$1:$BX$1,0),FALSE))/$AC140,"")</f>
        <v/>
      </c>
      <c r="BD140" s="115" t="str">
        <f>IF($AY140="ja",(VLOOKUP($B140,'Egen hetvattenprod'!$B$1:$BX$550,MATCH(BD$2,'Egen hetvattenprod'!$B$1:$BX$1,0),FALSE)+VLOOKUP($B140,Kraftvärmeprod!$B$1:$BX$550,MATCH(BD$2,Kraftvärmeprod!$B$1:$BX$1,0),FALSE))/$AC140,"")</f>
        <v/>
      </c>
      <c r="BF140" t="str">
        <f t="shared" si="17"/>
        <v>Nej</v>
      </c>
      <c r="BG140" t="str">
        <f>IF($BF140="ja",VLOOKUP($B140,'Egen hetvattenprod'!$B$1:$BX$550,MATCH("Andelen klimatgaser med fossilt ursprung för avfall ()",'Egen hetvattenprod'!$B$1:$BX$1,0),FALSE),"")</f>
        <v/>
      </c>
      <c r="BH140" t="str">
        <f>IF($BF140="ja",VLOOKUP($B140,Kraftvärmeprod!$B$1:$BX$550,MATCH("Andelen klimatgaser med fossilt ursprung för avfall ()",Kraftvärmeprod!$B$1:$BX$1,0),FALSE),"")</f>
        <v/>
      </c>
      <c r="BI140" t="str">
        <f>IF($BF140="ja",VLOOKUP($B140,'Egen hetvattenprod'!$B$1:$BX$550,MATCH("Avfall (GWh)",'Egen hetvattenprod'!$B$1:$BX$1,0),FALSE),"")</f>
        <v/>
      </c>
      <c r="BJ140" t="str">
        <f>IF($BF140="ja",VLOOKUP($B140,'Slutlig allokering kvv'!$B$1:$BX$550,MATCH("Avfall (GWh)",'Slutlig allokering kvv'!$B$1:$BX$1,0),FALSE),"")</f>
        <v/>
      </c>
      <c r="BK140" t="str">
        <f>IF($BF140="ja",VLOOKUP($B140,'Köpt hetvatten'!$B$1:$BX$550,MATCH("Avfall i köpt hetvatten",'Köpt hetvatten'!$B$1:$BX$1,0),FALSE),"")</f>
        <v/>
      </c>
      <c r="BL140" t="str">
        <f>IF($BF140="ja",VLOOKUP($B140,'Egen hetvattenprod'!$B$1:$BX$550,MATCH("Värde enligt ovan. (%)",'Egen hetvattenprod'!$B$1:$BX$1,0),FALSE),"")</f>
        <v/>
      </c>
      <c r="BM140" t="str">
        <f>IF($BF140="ja",VLOOKUP($B140,Kraftvärmeprod!$B$1:$BX$550,MATCH("Värde enligt ovan. (%)",Kraftvärmeprod!$B$1:$BX$1,0),FALSE),"")</f>
        <v/>
      </c>
      <c r="BQ140" t="str">
        <f>IF($BF140="ja",VLOOKUP($B140,'Egen hetvattenprod'!$B$1:$BX$550,MATCH("Tillförd olja (fossil) vid avfallsförbränning (GWh)",'Egen hetvattenprod'!$B$1:$BX$1,0),FALSE),"")</f>
        <v/>
      </c>
      <c r="BR140" t="str">
        <f>IF($BF140="ja",VLOOKUP($B140,Kraftvärmeprod!$B$1:$BX$550,MATCH("Tillförd olja (fossil) vid avfallsförbränning (GWh)",Kraftvärmeprod!$B$1:$BX$1,0),FALSE),"")</f>
        <v/>
      </c>
    </row>
    <row r="141" spans="1:70">
      <c r="A141" t="s">
        <v>231</v>
      </c>
      <c r="B141" t="s">
        <v>240</v>
      </c>
      <c r="C141">
        <f>VLOOKUP($B141,'Tillförd energi'!$B$1:$AI$720,MATCH(C$2,'Tillförd energi'!$B$1:$AQ$1,0),FALSE)</f>
        <v>0</v>
      </c>
      <c r="D141">
        <f>VLOOKUP($B141,'Tillförd energi'!$B$1:$AI$720,MATCH(D$2,'Tillförd energi'!$B$1:$AQ$1,0),FALSE)</f>
        <v>0.125</v>
      </c>
      <c r="E141">
        <f>VLOOKUP($B141,'Tillförd energi'!$B$1:$AI$720,MATCH(E$2,'Tillförd energi'!$B$1:$AQ$1,0),FALSE)</f>
        <v>0</v>
      </c>
      <c r="F141">
        <f>VLOOKUP($B141,'Tillförd energi'!$B$1:$AI$720,MATCH(F$2,'Tillförd energi'!$B$1:$AQ$1,0),FALSE)</f>
        <v>0</v>
      </c>
      <c r="G141">
        <f>VLOOKUP($B141,'Tillförd energi'!$B$1:$AI$720,MATCH(G$2,'Tillförd energi'!$B$1:$AQ$1,0),FALSE)</f>
        <v>0</v>
      </c>
      <c r="H141">
        <f>VLOOKUP($B141,'Tillförd energi'!$B$1:$AI$720,MATCH(H$2,'Tillförd energi'!$B$1:$AQ$1,0),FALSE)</f>
        <v>0</v>
      </c>
      <c r="I141">
        <f>VLOOKUP($B141,'Tillförd energi'!$B$1:$AI$720,MATCH(I$2,'Tillförd energi'!$B$1:$AQ$1,0),FALSE)</f>
        <v>0</v>
      </c>
      <c r="J141">
        <f>VLOOKUP($B141,'Tillförd energi'!$B$1:$AI$720,MATCH(J$2,'Tillförd energi'!$B$1:$AQ$1,0),FALSE)</f>
        <v>0</v>
      </c>
      <c r="K141">
        <f>VLOOKUP($B141,'Tillförd energi'!$B$1:$AI$720,MATCH(K$2,'Tillförd energi'!$B$1:$AQ$1,0),FALSE)</f>
        <v>0</v>
      </c>
      <c r="L141">
        <f>VLOOKUP($B141,'Tillförd energi'!$B$1:$AI$720,MATCH(L$2,'Tillförd energi'!$B$1:$AQ$1,0),FALSE)</f>
        <v>0</v>
      </c>
      <c r="M141">
        <f>VLOOKUP($B141,'Tillförd energi'!$B$1:$AI$720,MATCH(M$2,'Tillförd energi'!$B$1:$AQ$1,0),FALSE)</f>
        <v>0</v>
      </c>
      <c r="N141">
        <f>VLOOKUP($B141,'Tillförd energi'!$B$1:$AI$720,MATCH(N$2,'Tillförd energi'!$B$1:$AQ$1,0),FALSE)</f>
        <v>0</v>
      </c>
      <c r="O141">
        <f>VLOOKUP($B141,'Tillförd energi'!$B$1:$AI$720,MATCH(O$2,'Tillförd energi'!$B$1:$AQ$1,0),FALSE)</f>
        <v>0</v>
      </c>
      <c r="P141">
        <f>VLOOKUP($B141,'Tillförd energi'!$B$1:$AI$720,MATCH(P$2,'Tillförd energi'!$B$1:$AQ$1,0),FALSE)</f>
        <v>14.83</v>
      </c>
      <c r="Q141">
        <f>VLOOKUP($B141,'Tillförd energi'!$B$1:$AI$720,MATCH(Q$2,'Tillförd energi'!$B$1:$AQ$1,0),FALSE)</f>
        <v>0</v>
      </c>
      <c r="R141">
        <f>VLOOKUP($B141,'Tillförd energi'!$B$1:$AI$720,MATCH(R$2,'Tillförd energi'!$B$1:$AQ$1,0),FALSE)</f>
        <v>0</v>
      </c>
      <c r="S141">
        <f>VLOOKUP($B141,'Tillförd energi'!$B$1:$AI$720,MATCH(S$2,'Tillförd energi'!$B$1:$AQ$1,0),FALSE)</f>
        <v>0</v>
      </c>
      <c r="T141">
        <f>VLOOKUP($B141,'Tillförd energi'!$B$1:$AI$720,MATCH(T$2,'Tillförd energi'!$B$1:$AQ$1,0),FALSE)</f>
        <v>0</v>
      </c>
      <c r="U141">
        <f>VLOOKUP($B141,'Tillförd energi'!$B$1:$AI$720,MATCH(U$2,'Tillförd energi'!$B$1:$AQ$1,0),FALSE)</f>
        <v>0</v>
      </c>
      <c r="V141">
        <f>VLOOKUP($B141,'Tillförd energi'!$B$1:$AI$720,MATCH(V$2,'Tillförd energi'!$B$1:$AQ$1,0),FALSE)</f>
        <v>0</v>
      </c>
      <c r="W141">
        <f>VLOOKUP($B141,'Tillförd energi'!$B$1:$AI$720,MATCH(W$2,'Tillförd energi'!$B$1:$AQ$1,0),FALSE)</f>
        <v>0.99299999999999999</v>
      </c>
      <c r="X141">
        <f>VLOOKUP($B141,'Tillförd energi'!$B$1:$AI$720,MATCH(X$2,'Tillförd energi'!$B$1:$AQ$1,0),FALSE)</f>
        <v>0</v>
      </c>
      <c r="Y141">
        <f>VLOOKUP($B141,'Tillförd energi'!$B$1:$AI$720,MATCH(Y$2,'Tillförd energi'!$B$1:$AQ$1,0),FALSE)</f>
        <v>0</v>
      </c>
      <c r="Z141">
        <f>VLOOKUP($B141,'Tillförd energi'!$B$1:$AI$720,MATCH(Z$2,'Tillförd energi'!$B$1:$AQ$1,0),FALSE)</f>
        <v>0</v>
      </c>
      <c r="AA141">
        <f>VLOOKUP($B141,'Tillförd energi'!$B$1:$AI$720,MATCH(AA$2,'Tillförd energi'!$B$1:$AQ$1,0),FALSE)</f>
        <v>0</v>
      </c>
      <c r="AB141">
        <f>VLOOKUP($B141,'Tillförd energi'!$B$1:$AI$720,MATCH(AB$2,'Tillförd energi'!$B$1:$AQ$1,0),FALSE)</f>
        <v>0</v>
      </c>
      <c r="AC141">
        <f>VLOOKUP($B141,'Tillförd energi'!$B$1:$AI$720,MATCH(AC$2,'Tillförd energi'!$B$1:$AQ$1,0),FALSE)</f>
        <v>0</v>
      </c>
      <c r="AD141">
        <f>VLOOKUP($B141,'Tillförd energi'!$B$1:$AI$720,MATCH(AD$2,'Tillförd energi'!$B$1:$AQ$1,0),FALSE)</f>
        <v>0</v>
      </c>
      <c r="AE141">
        <f>VLOOKUP($B141,'Tillförd energi'!$B$1:$AI$720,MATCH(AE$2,'Tillförd energi'!$B$1:$AQ$1,0),FALSE)</f>
        <v>0</v>
      </c>
      <c r="AF141">
        <f>VLOOKUP($B141,'Tillförd energi'!$B$1:$AI$720,MATCH(AF$2,'Tillförd energi'!$B$1:$AQ$1,0),FALSE)</f>
        <v>0.219</v>
      </c>
      <c r="AG141">
        <f>IFERROR(VLOOKUP(B141,Miljö!$B$1:$AC$600,MATCH("Köpt mängd produktionsspecifik fjärrvärme:",Miljö!$B$1:$AC$1,0),FALSE)/1,0)</f>
        <v>0</v>
      </c>
      <c r="AI141">
        <f t="shared" si="12"/>
        <v>16.167000000000002</v>
      </c>
      <c r="AJ141">
        <f>IF(ISERROR(1/VLOOKUP($B141,Leveranser!$B$1:$S$500,MATCH("såld värme (gwh)",Leveranser!$B$1:$S$1,0),FALSE)),"",VLOOKUP($B141,Leveranser!$B$1:$S$500,MATCH("såld värme (gwh)",Leveranser!$B$1:$S$1,0),FALSE))</f>
        <v>10.52</v>
      </c>
      <c r="AM141" t="str">
        <f>IF(B141&lt;&gt;"",IF(VLOOKUP($B141,Totalt!$B$1:$AQ$554,MATCH("Kvalitetsgranskad:",Totalt!$B$1:$AQ$1,0),FALSE)="ja",VLOOKUP($B141,Miljö!$B$1:$AG$479,MATCH(AM$2,Miljö!$B$1:$AK$1,0),FALSE),""),"")</f>
        <v>Ja</v>
      </c>
      <c r="AN141" t="str">
        <f>IF(AM141="ja",VLOOKUP($B141,Miljö!$B$1:$J$479,MATCH("Typ av ursprungsspecificerad el   (Om inget värde anges används Nordisk residualmix, se inforuta) ()",Miljö!$B$1:$J$1,0),FALSE),IF(AM141="nej","Nordisk residualel",""))</f>
        <v>'Vattenkraft'</v>
      </c>
      <c r="AO141">
        <f>IF(AM141="","",VLOOKUP($B141,Miljö!$B$1:$J$479,MATCH("Fossilandel för ursprungspecificerad el ()",Miljö!$B$1:$J$1,0),FALSE))</f>
        <v>0</v>
      </c>
      <c r="AP141">
        <f>IF(AM141="","",IFERROR(VLOOKUP($B141,Miljö!$B$1:$J$479,MATCH("Kärnkraftsandel för ursprungsspecificerad el ()",Miljö!$B$1:$J$1,0),FALSE)/1,0))</f>
        <v>0</v>
      </c>
      <c r="AQ141">
        <f t="shared" si="13"/>
        <v>1</v>
      </c>
      <c r="AS141" t="str">
        <f t="shared" si="14"/>
        <v>Nej</v>
      </c>
      <c r="AT141" t="str">
        <f>IF(AS141="ja",VLOOKUP($B141,Miljö!$B$1:$P$500,MATCH("Fossil andel i procent (%)",Miljö!$B$1:$P$1,0),FALSE)/100,"")</f>
        <v/>
      </c>
      <c r="AV141" t="str">
        <f t="shared" si="15"/>
        <v>Nej</v>
      </c>
      <c r="AW141" t="str">
        <f>IF(AV141="ja",VLOOKUP($B141,'Egen hetvattenprod'!$B$1:$AO$500,MATCH("Värmekälla till värmepumpar ()",'Egen hetvattenprod'!$B$1:$AO$1,0),FALSE),"")</f>
        <v/>
      </c>
      <c r="AY141" t="str">
        <f t="shared" si="16"/>
        <v>Nej</v>
      </c>
      <c r="AZ141" s="115" t="str">
        <f>IF($AY141="ja",(VLOOKUP($B141,'Egen hetvattenprod'!$B$1:$BX$550,MATCH(AZ$2,'Egen hetvattenprod'!$B$1:$BX$1,0),FALSE)+VLOOKUP($B141,Kraftvärmeprod!$B$1:$BX$550,MATCH(AZ$2,Kraftvärmeprod!$B$1:$BX$1,0),FALSE))/$AC141,"")</f>
        <v/>
      </c>
      <c r="BA141" s="115" t="str">
        <f>IF($AY141="ja",(VLOOKUP($B141,'Egen hetvattenprod'!$B$1:$BX$550,MATCH(BA$2,'Egen hetvattenprod'!$B$1:$BX$1,0),FALSE)+VLOOKUP($B141,Kraftvärmeprod!$B$1:$BX$550,MATCH(BA$2,Kraftvärmeprod!$B$1:$BX$1,0),FALSE))/$AC141,"")</f>
        <v/>
      </c>
      <c r="BB141" s="115" t="str">
        <f>IF($AY141="ja",(VLOOKUP($B141,'Egen hetvattenprod'!$B$1:$BX$550,MATCH(BB$2,'Egen hetvattenprod'!$B$1:$BX$1,0),FALSE)+VLOOKUP($B141,Kraftvärmeprod!$B$1:$BX$550,MATCH(BB$2,Kraftvärmeprod!$B$1:$BX$1,0),FALSE))/$AC141,"")</f>
        <v/>
      </c>
      <c r="BC141" s="115" t="str">
        <f>IF($AY141="ja",(VLOOKUP($B141,'Egen hetvattenprod'!$B$1:$BX$550,MATCH(BC$2,'Egen hetvattenprod'!$B$1:$BX$1,0),FALSE)+VLOOKUP($B141,Kraftvärmeprod!$B$1:$BX$550,MATCH(BC$2,Kraftvärmeprod!$B$1:$BX$1,0),FALSE))/$AC141,"")</f>
        <v/>
      </c>
      <c r="BD141" s="115" t="str">
        <f>IF($AY141="ja",(VLOOKUP($B141,'Egen hetvattenprod'!$B$1:$BX$550,MATCH(BD$2,'Egen hetvattenprod'!$B$1:$BX$1,0),FALSE)+VLOOKUP($B141,Kraftvärmeprod!$B$1:$BX$550,MATCH(BD$2,Kraftvärmeprod!$B$1:$BX$1,0),FALSE))/$AC141,"")</f>
        <v/>
      </c>
      <c r="BF141" t="str">
        <f t="shared" si="17"/>
        <v>Nej</v>
      </c>
      <c r="BG141" t="str">
        <f>IF($BF141="ja",VLOOKUP($B141,'Egen hetvattenprod'!$B$1:$BX$550,MATCH("Andelen klimatgaser med fossilt ursprung för avfall ()",'Egen hetvattenprod'!$B$1:$BX$1,0),FALSE),"")</f>
        <v/>
      </c>
      <c r="BH141" t="str">
        <f>IF($BF141="ja",VLOOKUP($B141,Kraftvärmeprod!$B$1:$BX$550,MATCH("Andelen klimatgaser med fossilt ursprung för avfall ()",Kraftvärmeprod!$B$1:$BX$1,0),FALSE),"")</f>
        <v/>
      </c>
      <c r="BI141" t="str">
        <f>IF($BF141="ja",VLOOKUP($B141,'Egen hetvattenprod'!$B$1:$BX$550,MATCH("Avfall (GWh)",'Egen hetvattenprod'!$B$1:$BX$1,0),FALSE),"")</f>
        <v/>
      </c>
      <c r="BJ141" t="str">
        <f>IF($BF141="ja",VLOOKUP($B141,'Slutlig allokering kvv'!$B$1:$BX$550,MATCH("Avfall (GWh)",'Slutlig allokering kvv'!$B$1:$BX$1,0),FALSE),"")</f>
        <v/>
      </c>
      <c r="BK141" t="str">
        <f>IF($BF141="ja",VLOOKUP($B141,'Köpt hetvatten'!$B$1:$BX$550,MATCH("Avfall i köpt hetvatten",'Köpt hetvatten'!$B$1:$BX$1,0),FALSE),"")</f>
        <v/>
      </c>
      <c r="BL141" t="str">
        <f>IF($BF141="ja",VLOOKUP($B141,'Egen hetvattenprod'!$B$1:$BX$550,MATCH("Värde enligt ovan. (%)",'Egen hetvattenprod'!$B$1:$BX$1,0),FALSE),"")</f>
        <v/>
      </c>
      <c r="BM141" t="str">
        <f>IF($BF141="ja",VLOOKUP($B141,Kraftvärmeprod!$B$1:$BX$550,MATCH("Värde enligt ovan. (%)",Kraftvärmeprod!$B$1:$BX$1,0),FALSE),"")</f>
        <v/>
      </c>
      <c r="BQ141" t="str">
        <f>IF($BF141="ja",VLOOKUP($B141,'Egen hetvattenprod'!$B$1:$BX$550,MATCH("Tillförd olja (fossil) vid avfallsförbränning (GWh)",'Egen hetvattenprod'!$B$1:$BX$1,0),FALSE),"")</f>
        <v/>
      </c>
      <c r="BR141" t="str">
        <f>IF($BF141="ja",VLOOKUP($B141,Kraftvärmeprod!$B$1:$BX$550,MATCH("Tillförd olja (fossil) vid avfallsförbränning (GWh)",Kraftvärmeprod!$B$1:$BX$1,0),FALSE),"")</f>
        <v/>
      </c>
    </row>
    <row r="142" spans="1:70">
      <c r="A142" t="s">
        <v>231</v>
      </c>
      <c r="B142" t="s">
        <v>241</v>
      </c>
      <c r="C142">
        <f>VLOOKUP($B142,'Tillförd energi'!$B$1:$AI$720,MATCH(C$2,'Tillförd energi'!$B$1:$AQ$1,0),FALSE)</f>
        <v>0</v>
      </c>
      <c r="D142">
        <f>VLOOKUP($B142,'Tillförd energi'!$B$1:$AI$720,MATCH(D$2,'Tillförd energi'!$B$1:$AQ$1,0),FALSE)</f>
        <v>0.23799999999999999</v>
      </c>
      <c r="E142">
        <f>VLOOKUP($B142,'Tillförd energi'!$B$1:$AI$720,MATCH(E$2,'Tillförd energi'!$B$1:$AQ$1,0),FALSE)</f>
        <v>0</v>
      </c>
      <c r="F142">
        <f>VLOOKUP($B142,'Tillförd energi'!$B$1:$AI$720,MATCH(F$2,'Tillförd energi'!$B$1:$AQ$1,0),FALSE)</f>
        <v>0</v>
      </c>
      <c r="G142">
        <f>VLOOKUP($B142,'Tillförd energi'!$B$1:$AI$720,MATCH(G$2,'Tillförd energi'!$B$1:$AQ$1,0),FALSE)</f>
        <v>0</v>
      </c>
      <c r="H142">
        <f>VLOOKUP($B142,'Tillförd energi'!$B$1:$AI$720,MATCH(H$2,'Tillförd energi'!$B$1:$AQ$1,0),FALSE)</f>
        <v>0</v>
      </c>
      <c r="I142">
        <f>VLOOKUP($B142,'Tillförd energi'!$B$1:$AI$720,MATCH(I$2,'Tillförd energi'!$B$1:$AQ$1,0),FALSE)</f>
        <v>0</v>
      </c>
      <c r="J142">
        <f>VLOOKUP($B142,'Tillförd energi'!$B$1:$AI$720,MATCH(J$2,'Tillförd energi'!$B$1:$AQ$1,0),FALSE)</f>
        <v>0</v>
      </c>
      <c r="K142">
        <f>VLOOKUP($B142,'Tillförd energi'!$B$1:$AI$720,MATCH(K$2,'Tillförd energi'!$B$1:$AQ$1,0),FALSE)</f>
        <v>0</v>
      </c>
      <c r="L142">
        <f>VLOOKUP($B142,'Tillförd energi'!$B$1:$AI$720,MATCH(L$2,'Tillförd energi'!$B$1:$AQ$1,0),FALSE)</f>
        <v>0</v>
      </c>
      <c r="M142">
        <f>VLOOKUP($B142,'Tillförd energi'!$B$1:$AI$720,MATCH(M$2,'Tillförd energi'!$B$1:$AQ$1,0),FALSE)</f>
        <v>0</v>
      </c>
      <c r="N142">
        <f>VLOOKUP($B142,'Tillförd energi'!$B$1:$AI$720,MATCH(N$2,'Tillförd energi'!$B$1:$AQ$1,0),FALSE)</f>
        <v>0</v>
      </c>
      <c r="O142">
        <f>VLOOKUP($B142,'Tillförd energi'!$B$1:$AI$720,MATCH(O$2,'Tillförd energi'!$B$1:$AQ$1,0),FALSE)</f>
        <v>0</v>
      </c>
      <c r="P142">
        <f>VLOOKUP($B142,'Tillförd energi'!$B$1:$AI$720,MATCH(P$2,'Tillförd energi'!$B$1:$AQ$1,0),FALSE)</f>
        <v>6.13</v>
      </c>
      <c r="Q142">
        <f>VLOOKUP($B142,'Tillförd energi'!$B$1:$AI$720,MATCH(Q$2,'Tillförd energi'!$B$1:$AQ$1,0),FALSE)</f>
        <v>0</v>
      </c>
      <c r="R142">
        <f>VLOOKUP($B142,'Tillförd energi'!$B$1:$AI$720,MATCH(R$2,'Tillförd energi'!$B$1:$AQ$1,0),FALSE)</f>
        <v>0</v>
      </c>
      <c r="S142">
        <f>VLOOKUP($B142,'Tillförd energi'!$B$1:$AI$720,MATCH(S$2,'Tillförd energi'!$B$1:$AQ$1,0),FALSE)</f>
        <v>0</v>
      </c>
      <c r="T142">
        <f>VLOOKUP($B142,'Tillförd energi'!$B$1:$AI$720,MATCH(T$2,'Tillförd energi'!$B$1:$AQ$1,0),FALSE)</f>
        <v>0</v>
      </c>
      <c r="U142">
        <f>VLOOKUP($B142,'Tillförd energi'!$B$1:$AI$720,MATCH(U$2,'Tillförd energi'!$B$1:$AQ$1,0),FALSE)</f>
        <v>0</v>
      </c>
      <c r="V142">
        <f>VLOOKUP($B142,'Tillförd energi'!$B$1:$AI$720,MATCH(V$2,'Tillförd energi'!$B$1:$AQ$1,0),FALSE)</f>
        <v>0</v>
      </c>
      <c r="W142">
        <f>VLOOKUP($B142,'Tillförd energi'!$B$1:$AI$720,MATCH(W$2,'Tillförd energi'!$B$1:$AQ$1,0),FALSE)</f>
        <v>0</v>
      </c>
      <c r="X142">
        <f>VLOOKUP($B142,'Tillförd energi'!$B$1:$AI$720,MATCH(X$2,'Tillförd energi'!$B$1:$AQ$1,0),FALSE)</f>
        <v>0</v>
      </c>
      <c r="Y142">
        <f>VLOOKUP($B142,'Tillförd energi'!$B$1:$AI$720,MATCH(Y$2,'Tillförd energi'!$B$1:$AQ$1,0),FALSE)</f>
        <v>0</v>
      </c>
      <c r="Z142">
        <f>VLOOKUP($B142,'Tillförd energi'!$B$1:$AI$720,MATCH(Z$2,'Tillförd energi'!$B$1:$AQ$1,0),FALSE)</f>
        <v>0</v>
      </c>
      <c r="AA142">
        <f>VLOOKUP($B142,'Tillförd energi'!$B$1:$AI$720,MATCH(AA$2,'Tillförd energi'!$B$1:$AQ$1,0),FALSE)</f>
        <v>0</v>
      </c>
      <c r="AB142">
        <f>VLOOKUP($B142,'Tillförd energi'!$B$1:$AI$720,MATCH(AB$2,'Tillförd energi'!$B$1:$AQ$1,0),FALSE)</f>
        <v>0</v>
      </c>
      <c r="AC142">
        <f>VLOOKUP($B142,'Tillförd energi'!$B$1:$AI$720,MATCH(AC$2,'Tillförd energi'!$B$1:$AQ$1,0),FALSE)</f>
        <v>0</v>
      </c>
      <c r="AD142">
        <f>VLOOKUP($B142,'Tillförd energi'!$B$1:$AI$720,MATCH(AD$2,'Tillförd energi'!$B$1:$AQ$1,0),FALSE)</f>
        <v>0</v>
      </c>
      <c r="AE142">
        <f>VLOOKUP($B142,'Tillförd energi'!$B$1:$AI$720,MATCH(AE$2,'Tillförd energi'!$B$1:$AQ$1,0),FALSE)</f>
        <v>0</v>
      </c>
      <c r="AF142">
        <f>VLOOKUP($B142,'Tillförd energi'!$B$1:$AI$720,MATCH(AF$2,'Tillförd energi'!$B$1:$AQ$1,0),FALSE)</f>
        <v>0.11799999999999999</v>
      </c>
      <c r="AG142">
        <f>IFERROR(VLOOKUP(B142,Miljö!$B$1:$AC$600,MATCH("Köpt mängd produktionsspecifik fjärrvärme:",Miljö!$B$1:$AC$1,0),FALSE)/1,0)</f>
        <v>0</v>
      </c>
      <c r="AI142">
        <f t="shared" si="12"/>
        <v>6.4860000000000007</v>
      </c>
      <c r="AJ142">
        <f>IF(ISERROR(1/VLOOKUP($B142,Leveranser!$B$1:$S$500,MATCH("såld värme (gwh)",Leveranser!$B$1:$S$1,0),FALSE)),"",VLOOKUP($B142,Leveranser!$B$1:$S$500,MATCH("såld värme (gwh)",Leveranser!$B$1:$S$1,0),FALSE))</f>
        <v>4.7619999999999996</v>
      </c>
      <c r="AM142" t="str">
        <f>IF(B142&lt;&gt;"",IF(VLOOKUP($B142,Totalt!$B$1:$AQ$554,MATCH("Kvalitetsgranskad:",Totalt!$B$1:$AQ$1,0),FALSE)="ja",VLOOKUP($B142,Miljö!$B$1:$AG$479,MATCH(AM$2,Miljö!$B$1:$AK$1,0),FALSE),""),"")</f>
        <v>Ja</v>
      </c>
      <c r="AN142" t="str">
        <f>IF(AM142="ja",VLOOKUP($B142,Miljö!$B$1:$J$479,MATCH("Typ av ursprungsspecificerad el   (Om inget värde anges används Nordisk residualmix, se inforuta) ()",Miljö!$B$1:$J$1,0),FALSE),IF(AM142="nej","Nordisk residualel",""))</f>
        <v>'Vattenkraft'</v>
      </c>
      <c r="AO142">
        <f>IF(AM142="","",VLOOKUP($B142,Miljö!$B$1:$J$479,MATCH("Fossilandel för ursprungspecificerad el ()",Miljö!$B$1:$J$1,0),FALSE))</f>
        <v>0</v>
      </c>
      <c r="AP142">
        <f>IF(AM142="","",IFERROR(VLOOKUP($B142,Miljö!$B$1:$J$479,MATCH("Kärnkraftsandel för ursprungsspecificerad el ()",Miljö!$B$1:$J$1,0),FALSE)/1,0))</f>
        <v>0</v>
      </c>
      <c r="AQ142">
        <f t="shared" si="13"/>
        <v>1</v>
      </c>
      <c r="AS142" t="str">
        <f t="shared" si="14"/>
        <v>Nej</v>
      </c>
      <c r="AT142" t="str">
        <f>IF(AS142="ja",VLOOKUP($B142,Miljö!$B$1:$P$500,MATCH("Fossil andel i procent (%)",Miljö!$B$1:$P$1,0),FALSE)/100,"")</f>
        <v/>
      </c>
      <c r="AV142" t="str">
        <f t="shared" si="15"/>
        <v>Nej</v>
      </c>
      <c r="AW142" t="str">
        <f>IF(AV142="ja",VLOOKUP($B142,'Egen hetvattenprod'!$B$1:$AO$500,MATCH("Värmekälla till värmepumpar ()",'Egen hetvattenprod'!$B$1:$AO$1,0),FALSE),"")</f>
        <v/>
      </c>
      <c r="AY142" t="str">
        <f t="shared" si="16"/>
        <v>Nej</v>
      </c>
      <c r="AZ142" s="115" t="str">
        <f>IF($AY142="ja",(VLOOKUP($B142,'Egen hetvattenprod'!$B$1:$BX$550,MATCH(AZ$2,'Egen hetvattenprod'!$B$1:$BX$1,0),FALSE)+VLOOKUP($B142,Kraftvärmeprod!$B$1:$BX$550,MATCH(AZ$2,Kraftvärmeprod!$B$1:$BX$1,0),FALSE))/$AC142,"")</f>
        <v/>
      </c>
      <c r="BA142" s="115" t="str">
        <f>IF($AY142="ja",(VLOOKUP($B142,'Egen hetvattenprod'!$B$1:$BX$550,MATCH(BA$2,'Egen hetvattenprod'!$B$1:$BX$1,0),FALSE)+VLOOKUP($B142,Kraftvärmeprod!$B$1:$BX$550,MATCH(BA$2,Kraftvärmeprod!$B$1:$BX$1,0),FALSE))/$AC142,"")</f>
        <v/>
      </c>
      <c r="BB142" s="115" t="str">
        <f>IF($AY142="ja",(VLOOKUP($B142,'Egen hetvattenprod'!$B$1:$BX$550,MATCH(BB$2,'Egen hetvattenprod'!$B$1:$BX$1,0),FALSE)+VLOOKUP($B142,Kraftvärmeprod!$B$1:$BX$550,MATCH(BB$2,Kraftvärmeprod!$B$1:$BX$1,0),FALSE))/$AC142,"")</f>
        <v/>
      </c>
      <c r="BC142" s="115" t="str">
        <f>IF($AY142="ja",(VLOOKUP($B142,'Egen hetvattenprod'!$B$1:$BX$550,MATCH(BC$2,'Egen hetvattenprod'!$B$1:$BX$1,0),FALSE)+VLOOKUP($B142,Kraftvärmeprod!$B$1:$BX$550,MATCH(BC$2,Kraftvärmeprod!$B$1:$BX$1,0),FALSE))/$AC142,"")</f>
        <v/>
      </c>
      <c r="BD142" s="115" t="str">
        <f>IF($AY142="ja",(VLOOKUP($B142,'Egen hetvattenprod'!$B$1:$BX$550,MATCH(BD$2,'Egen hetvattenprod'!$B$1:$BX$1,0),FALSE)+VLOOKUP($B142,Kraftvärmeprod!$B$1:$BX$550,MATCH(BD$2,Kraftvärmeprod!$B$1:$BX$1,0),FALSE))/$AC142,"")</f>
        <v/>
      </c>
      <c r="BF142" t="str">
        <f t="shared" si="17"/>
        <v>Nej</v>
      </c>
      <c r="BG142" t="str">
        <f>IF($BF142="ja",VLOOKUP($B142,'Egen hetvattenprod'!$B$1:$BX$550,MATCH("Andelen klimatgaser med fossilt ursprung för avfall ()",'Egen hetvattenprod'!$B$1:$BX$1,0),FALSE),"")</f>
        <v/>
      </c>
      <c r="BH142" t="str">
        <f>IF($BF142="ja",VLOOKUP($B142,Kraftvärmeprod!$B$1:$BX$550,MATCH("Andelen klimatgaser med fossilt ursprung för avfall ()",Kraftvärmeprod!$B$1:$BX$1,0),FALSE),"")</f>
        <v/>
      </c>
      <c r="BI142" t="str">
        <f>IF($BF142="ja",VLOOKUP($B142,'Egen hetvattenprod'!$B$1:$BX$550,MATCH("Avfall (GWh)",'Egen hetvattenprod'!$B$1:$BX$1,0),FALSE),"")</f>
        <v/>
      </c>
      <c r="BJ142" t="str">
        <f>IF($BF142="ja",VLOOKUP($B142,'Slutlig allokering kvv'!$B$1:$BX$550,MATCH("Avfall (GWh)",'Slutlig allokering kvv'!$B$1:$BX$1,0),FALSE),"")</f>
        <v/>
      </c>
      <c r="BK142" t="str">
        <f>IF($BF142="ja",VLOOKUP($B142,'Köpt hetvatten'!$B$1:$BX$550,MATCH("Avfall i köpt hetvatten",'Köpt hetvatten'!$B$1:$BX$1,0),FALSE),"")</f>
        <v/>
      </c>
      <c r="BL142" t="str">
        <f>IF($BF142="ja",VLOOKUP($B142,'Egen hetvattenprod'!$B$1:$BX$550,MATCH("Värde enligt ovan. (%)",'Egen hetvattenprod'!$B$1:$BX$1,0),FALSE),"")</f>
        <v/>
      </c>
      <c r="BM142" t="str">
        <f>IF($BF142="ja",VLOOKUP($B142,Kraftvärmeprod!$B$1:$BX$550,MATCH("Värde enligt ovan. (%)",Kraftvärmeprod!$B$1:$BX$1,0),FALSE),"")</f>
        <v/>
      </c>
      <c r="BQ142" t="str">
        <f>IF($BF142="ja",VLOOKUP($B142,'Egen hetvattenprod'!$B$1:$BX$550,MATCH("Tillförd olja (fossil) vid avfallsförbränning (GWh)",'Egen hetvattenprod'!$B$1:$BX$1,0),FALSE),"")</f>
        <v/>
      </c>
      <c r="BR142" t="str">
        <f>IF($BF142="ja",VLOOKUP($B142,Kraftvärmeprod!$B$1:$BX$550,MATCH("Tillförd olja (fossil) vid avfallsförbränning (GWh)",Kraftvärmeprod!$B$1:$BX$1,0),FALSE),"")</f>
        <v/>
      </c>
    </row>
    <row r="143" spans="1:70">
      <c r="A143" t="s">
        <v>242</v>
      </c>
      <c r="B143" t="s">
        <v>243</v>
      </c>
      <c r="C143">
        <f>VLOOKUP($B143,'Tillförd energi'!$B$1:$AI$720,MATCH(C$2,'Tillförd energi'!$B$1:$AQ$1,0),FALSE)</f>
        <v>0</v>
      </c>
      <c r="D143">
        <f>VLOOKUP($B143,'Tillförd energi'!$B$1:$AI$720,MATCH(D$2,'Tillförd energi'!$B$1:$AQ$1,0),FALSE)</f>
        <v>0.32300000000000001</v>
      </c>
      <c r="E143">
        <f>VLOOKUP($B143,'Tillförd energi'!$B$1:$AI$720,MATCH(E$2,'Tillförd energi'!$B$1:$AQ$1,0),FALSE)</f>
        <v>0</v>
      </c>
      <c r="F143">
        <f>VLOOKUP($B143,'Tillförd energi'!$B$1:$AI$720,MATCH(F$2,'Tillförd energi'!$B$1:$AQ$1,0),FALSE)</f>
        <v>0</v>
      </c>
      <c r="G143">
        <f>VLOOKUP($B143,'Tillförd energi'!$B$1:$AI$720,MATCH(G$2,'Tillförd energi'!$B$1:$AQ$1,0),FALSE)</f>
        <v>0</v>
      </c>
      <c r="H143">
        <f>VLOOKUP($B143,'Tillförd energi'!$B$1:$AI$720,MATCH(H$2,'Tillförd energi'!$B$1:$AQ$1,0),FALSE)</f>
        <v>0</v>
      </c>
      <c r="I143">
        <f>VLOOKUP($B143,'Tillförd energi'!$B$1:$AI$720,MATCH(I$2,'Tillförd energi'!$B$1:$AQ$1,0),FALSE)</f>
        <v>0</v>
      </c>
      <c r="J143">
        <f>VLOOKUP($B143,'Tillförd energi'!$B$1:$AI$720,MATCH(J$2,'Tillförd energi'!$B$1:$AQ$1,0),FALSE)</f>
        <v>0</v>
      </c>
      <c r="K143">
        <f>VLOOKUP($B143,'Tillförd energi'!$B$1:$AI$720,MATCH(K$2,'Tillförd energi'!$B$1:$AQ$1,0),FALSE)</f>
        <v>0</v>
      </c>
      <c r="L143">
        <f>VLOOKUP($B143,'Tillförd energi'!$B$1:$AI$720,MATCH(L$2,'Tillförd energi'!$B$1:$AQ$1,0),FALSE)</f>
        <v>0</v>
      </c>
      <c r="M143">
        <f>VLOOKUP($B143,'Tillförd energi'!$B$1:$AI$720,MATCH(M$2,'Tillförd energi'!$B$1:$AQ$1,0),FALSE)</f>
        <v>0</v>
      </c>
      <c r="N143">
        <f>VLOOKUP($B143,'Tillförd energi'!$B$1:$AI$720,MATCH(N$2,'Tillförd energi'!$B$1:$AQ$1,0),FALSE)</f>
        <v>0</v>
      </c>
      <c r="O143">
        <f>VLOOKUP($B143,'Tillförd energi'!$B$1:$AI$720,MATCH(O$2,'Tillförd energi'!$B$1:$AQ$1,0),FALSE)</f>
        <v>0</v>
      </c>
      <c r="P143">
        <f>VLOOKUP($B143,'Tillförd energi'!$B$1:$AI$720,MATCH(P$2,'Tillförd energi'!$B$1:$AQ$1,0),FALSE)</f>
        <v>0</v>
      </c>
      <c r="Q143">
        <f>VLOOKUP($B143,'Tillförd energi'!$B$1:$AI$720,MATCH(Q$2,'Tillförd energi'!$B$1:$AQ$1,0),FALSE)</f>
        <v>0</v>
      </c>
      <c r="R143">
        <f>VLOOKUP($B143,'Tillförd energi'!$B$1:$AI$720,MATCH(R$2,'Tillförd energi'!$B$1:$AQ$1,0),FALSE)</f>
        <v>1.7529999999999999</v>
      </c>
      <c r="S143">
        <f>VLOOKUP($B143,'Tillförd energi'!$B$1:$AI$720,MATCH(S$2,'Tillförd energi'!$B$1:$AQ$1,0),FALSE)</f>
        <v>32.234999999999999</v>
      </c>
      <c r="T143">
        <f>VLOOKUP($B143,'Tillförd energi'!$B$1:$AI$720,MATCH(T$2,'Tillförd energi'!$B$1:$AQ$1,0),FALSE)</f>
        <v>0</v>
      </c>
      <c r="U143">
        <f>VLOOKUP($B143,'Tillförd energi'!$B$1:$AI$720,MATCH(U$2,'Tillförd energi'!$B$1:$AQ$1,0),FALSE)</f>
        <v>0</v>
      </c>
      <c r="V143">
        <f>VLOOKUP($B143,'Tillförd energi'!$B$1:$AI$720,MATCH(V$2,'Tillförd energi'!$B$1:$AQ$1,0),FALSE)</f>
        <v>0</v>
      </c>
      <c r="W143">
        <f>VLOOKUP($B143,'Tillförd energi'!$B$1:$AI$720,MATCH(W$2,'Tillförd energi'!$B$1:$AQ$1,0),FALSE)</f>
        <v>0</v>
      </c>
      <c r="X143">
        <f>VLOOKUP($B143,'Tillförd energi'!$B$1:$AI$720,MATCH(X$2,'Tillförd energi'!$B$1:$AQ$1,0),FALSE)</f>
        <v>0</v>
      </c>
      <c r="Y143">
        <f>VLOOKUP($B143,'Tillförd energi'!$B$1:$AI$720,MATCH(Y$2,'Tillförd energi'!$B$1:$AQ$1,0),FALSE)</f>
        <v>0</v>
      </c>
      <c r="Z143">
        <f>VLOOKUP($B143,'Tillförd energi'!$B$1:$AI$720,MATCH(Z$2,'Tillförd energi'!$B$1:$AQ$1,0),FALSE)</f>
        <v>0</v>
      </c>
      <c r="AA143">
        <f>VLOOKUP($B143,'Tillförd energi'!$B$1:$AI$720,MATCH(AA$2,'Tillförd energi'!$B$1:$AQ$1,0),FALSE)</f>
        <v>0</v>
      </c>
      <c r="AB143">
        <f>VLOOKUP($B143,'Tillförd energi'!$B$1:$AI$720,MATCH(AB$2,'Tillförd energi'!$B$1:$AQ$1,0),FALSE)</f>
        <v>0</v>
      </c>
      <c r="AC143">
        <f>VLOOKUP($B143,'Tillförd energi'!$B$1:$AI$720,MATCH(AC$2,'Tillförd energi'!$B$1:$AQ$1,0),FALSE)</f>
        <v>0</v>
      </c>
      <c r="AD143">
        <f>VLOOKUP($B143,'Tillförd energi'!$B$1:$AI$720,MATCH(AD$2,'Tillförd energi'!$B$1:$AQ$1,0),FALSE)</f>
        <v>0</v>
      </c>
      <c r="AE143">
        <f>VLOOKUP($B143,'Tillförd energi'!$B$1:$AI$720,MATCH(AE$2,'Tillförd energi'!$B$1:$AQ$1,0),FALSE)</f>
        <v>0</v>
      </c>
      <c r="AF143">
        <f>VLOOKUP($B143,'Tillförd energi'!$B$1:$AI$720,MATCH(AF$2,'Tillförd energi'!$B$1:$AQ$1,0),FALSE)</f>
        <v>0.376</v>
      </c>
      <c r="AG143">
        <f>IFERROR(VLOOKUP(B143,Miljö!$B$1:$AC$600,MATCH("Köpt mängd produktionsspecifik fjärrvärme:",Miljö!$B$1:$AC$1,0),FALSE)/1,0)</f>
        <v>0</v>
      </c>
      <c r="AI143">
        <f t="shared" si="12"/>
        <v>34.686999999999998</v>
      </c>
      <c r="AJ143">
        <f>IF(ISERROR(1/VLOOKUP($B143,Leveranser!$B$1:$S$500,MATCH("såld värme (gwh)",Leveranser!$B$1:$S$1,0),FALSE)),"",VLOOKUP($B143,Leveranser!$B$1:$S$500,MATCH("såld värme (gwh)",Leveranser!$B$1:$S$1,0),FALSE))</f>
        <v>25.045999999999999</v>
      </c>
      <c r="AM143" t="str">
        <f>IF(B143&lt;&gt;"",IF(VLOOKUP($B143,Totalt!$B$1:$AQ$554,MATCH("Kvalitetsgranskad:",Totalt!$B$1:$AQ$1,0),FALSE)="ja",VLOOKUP($B143,Miljö!$B$1:$AG$479,MATCH(AM$2,Miljö!$B$1:$AK$1,0),FALSE),""),"")</f>
        <v>Ja</v>
      </c>
      <c r="AN143" t="str">
        <f>IF(AM143="ja",VLOOKUP($B143,Miljö!$B$1:$J$479,MATCH("Typ av ursprungsspecificerad el   (Om inget värde anges används Nordisk residualmix, se inforuta) ()",Miljö!$B$1:$J$1,0),FALSE),IF(AM143="nej","Nordisk residualel",""))</f>
        <v>'100% Förnyelsebar ECOEnergy certifierad'</v>
      </c>
      <c r="AO143">
        <f>IF(AM143="","",VLOOKUP($B143,Miljö!$B$1:$J$479,MATCH("Fossilandel för ursprungspecificerad el ()",Miljö!$B$1:$J$1,0),FALSE))</f>
        <v>0</v>
      </c>
      <c r="AP143">
        <f>IF(AM143="","",IFERROR(VLOOKUP($B143,Miljö!$B$1:$J$479,MATCH("Kärnkraftsandel för ursprungsspecificerad el ()",Miljö!$B$1:$J$1,0),FALSE)/1,0))</f>
        <v>0</v>
      </c>
      <c r="AQ143">
        <f t="shared" si="13"/>
        <v>1</v>
      </c>
      <c r="AS143" t="str">
        <f t="shared" si="14"/>
        <v>Nej</v>
      </c>
      <c r="AT143" t="str">
        <f>IF(AS143="ja",VLOOKUP($B143,Miljö!$B$1:$P$500,MATCH("Fossil andel i procent (%)",Miljö!$B$1:$P$1,0),FALSE)/100,"")</f>
        <v/>
      </c>
      <c r="AV143" t="str">
        <f t="shared" si="15"/>
        <v>Nej</v>
      </c>
      <c r="AW143" t="str">
        <f>IF(AV143="ja",VLOOKUP($B143,'Egen hetvattenprod'!$B$1:$AO$500,MATCH("Värmekälla till värmepumpar ()",'Egen hetvattenprod'!$B$1:$AO$1,0),FALSE),"")</f>
        <v/>
      </c>
      <c r="AY143" t="str">
        <f t="shared" si="16"/>
        <v>Nej</v>
      </c>
      <c r="AZ143" s="115" t="str">
        <f>IF($AY143="ja",(VLOOKUP($B143,'Egen hetvattenprod'!$B$1:$BX$550,MATCH(AZ$2,'Egen hetvattenprod'!$B$1:$BX$1,0),FALSE)+VLOOKUP($B143,Kraftvärmeprod!$B$1:$BX$550,MATCH(AZ$2,Kraftvärmeprod!$B$1:$BX$1,0),FALSE))/$AC143,"")</f>
        <v/>
      </c>
      <c r="BA143" s="115" t="str">
        <f>IF($AY143="ja",(VLOOKUP($B143,'Egen hetvattenprod'!$B$1:$BX$550,MATCH(BA$2,'Egen hetvattenprod'!$B$1:$BX$1,0),FALSE)+VLOOKUP($B143,Kraftvärmeprod!$B$1:$BX$550,MATCH(BA$2,Kraftvärmeprod!$B$1:$BX$1,0),FALSE))/$AC143,"")</f>
        <v/>
      </c>
      <c r="BB143" s="115" t="str">
        <f>IF($AY143="ja",(VLOOKUP($B143,'Egen hetvattenprod'!$B$1:$BX$550,MATCH(BB$2,'Egen hetvattenprod'!$B$1:$BX$1,0),FALSE)+VLOOKUP($B143,Kraftvärmeprod!$B$1:$BX$550,MATCH(BB$2,Kraftvärmeprod!$B$1:$BX$1,0),FALSE))/$AC143,"")</f>
        <v/>
      </c>
      <c r="BC143" s="115" t="str">
        <f>IF($AY143="ja",(VLOOKUP($B143,'Egen hetvattenprod'!$B$1:$BX$550,MATCH(BC$2,'Egen hetvattenprod'!$B$1:$BX$1,0),FALSE)+VLOOKUP($B143,Kraftvärmeprod!$B$1:$BX$550,MATCH(BC$2,Kraftvärmeprod!$B$1:$BX$1,0),FALSE))/$AC143,"")</f>
        <v/>
      </c>
      <c r="BD143" s="115" t="str">
        <f>IF($AY143="ja",(VLOOKUP($B143,'Egen hetvattenprod'!$B$1:$BX$550,MATCH(BD$2,'Egen hetvattenprod'!$B$1:$BX$1,0),FALSE)+VLOOKUP($B143,Kraftvärmeprod!$B$1:$BX$550,MATCH(BD$2,Kraftvärmeprod!$B$1:$BX$1,0),FALSE))/$AC143,"")</f>
        <v/>
      </c>
      <c r="BF143" t="str">
        <f t="shared" si="17"/>
        <v>Nej</v>
      </c>
      <c r="BG143" t="str">
        <f>IF($BF143="ja",VLOOKUP($B143,'Egen hetvattenprod'!$B$1:$BX$550,MATCH("Andelen klimatgaser med fossilt ursprung för avfall ()",'Egen hetvattenprod'!$B$1:$BX$1,0),FALSE),"")</f>
        <v/>
      </c>
      <c r="BH143" t="str">
        <f>IF($BF143="ja",VLOOKUP($B143,Kraftvärmeprod!$B$1:$BX$550,MATCH("Andelen klimatgaser med fossilt ursprung för avfall ()",Kraftvärmeprod!$B$1:$BX$1,0),FALSE),"")</f>
        <v/>
      </c>
      <c r="BI143" t="str">
        <f>IF($BF143="ja",VLOOKUP($B143,'Egen hetvattenprod'!$B$1:$BX$550,MATCH("Avfall (GWh)",'Egen hetvattenprod'!$B$1:$BX$1,0),FALSE),"")</f>
        <v/>
      </c>
      <c r="BJ143" t="str">
        <f>IF($BF143="ja",VLOOKUP($B143,'Slutlig allokering kvv'!$B$1:$BX$550,MATCH("Avfall (GWh)",'Slutlig allokering kvv'!$B$1:$BX$1,0),FALSE),"")</f>
        <v/>
      </c>
      <c r="BK143" t="str">
        <f>IF($BF143="ja",VLOOKUP($B143,'Köpt hetvatten'!$B$1:$BX$550,MATCH("Avfall i köpt hetvatten",'Köpt hetvatten'!$B$1:$BX$1,0),FALSE),"")</f>
        <v/>
      </c>
      <c r="BL143" t="str">
        <f>IF($BF143="ja",VLOOKUP($B143,'Egen hetvattenprod'!$B$1:$BX$550,MATCH("Värde enligt ovan. (%)",'Egen hetvattenprod'!$B$1:$BX$1,0),FALSE),"")</f>
        <v/>
      </c>
      <c r="BM143" t="str">
        <f>IF($BF143="ja",VLOOKUP($B143,Kraftvärmeprod!$B$1:$BX$550,MATCH("Värde enligt ovan. (%)",Kraftvärmeprod!$B$1:$BX$1,0),FALSE),"")</f>
        <v/>
      </c>
      <c r="BQ143" t="str">
        <f>IF($BF143="ja",VLOOKUP($B143,'Egen hetvattenprod'!$B$1:$BX$550,MATCH("Tillförd olja (fossil) vid avfallsförbränning (GWh)",'Egen hetvattenprod'!$B$1:$BX$1,0),FALSE),"")</f>
        <v/>
      </c>
      <c r="BR143" t="str">
        <f>IF($BF143="ja",VLOOKUP($B143,Kraftvärmeprod!$B$1:$BX$550,MATCH("Tillförd olja (fossil) vid avfallsförbränning (GWh)",Kraftvärmeprod!$B$1:$BX$1,0),FALSE),"")</f>
        <v/>
      </c>
    </row>
    <row r="144" spans="1:70">
      <c r="A144" t="s">
        <v>246</v>
      </c>
      <c r="B144" t="s">
        <v>247</v>
      </c>
      <c r="C144">
        <f>VLOOKUP($B144,'Tillförd energi'!$B$1:$AI$720,MATCH(C$2,'Tillförd energi'!$B$1:$AQ$1,0),FALSE)</f>
        <v>0</v>
      </c>
      <c r="D144">
        <f>VLOOKUP($B144,'Tillförd energi'!$B$1:$AI$720,MATCH(D$2,'Tillförd energi'!$B$1:$AQ$1,0),FALSE)</f>
        <v>0.64</v>
      </c>
      <c r="E144">
        <f>VLOOKUP($B144,'Tillförd energi'!$B$1:$AI$720,MATCH(E$2,'Tillförd energi'!$B$1:$AQ$1,0),FALSE)</f>
        <v>0</v>
      </c>
      <c r="F144">
        <f>VLOOKUP($B144,'Tillförd energi'!$B$1:$AI$720,MATCH(F$2,'Tillförd energi'!$B$1:$AQ$1,0),FALSE)</f>
        <v>0</v>
      </c>
      <c r="G144">
        <f>VLOOKUP($B144,'Tillförd energi'!$B$1:$AI$720,MATCH(G$2,'Tillförd energi'!$B$1:$AQ$1,0),FALSE)</f>
        <v>0</v>
      </c>
      <c r="H144">
        <f>VLOOKUP($B144,'Tillförd energi'!$B$1:$AI$720,MATCH(H$2,'Tillförd energi'!$B$1:$AQ$1,0),FALSE)</f>
        <v>0</v>
      </c>
      <c r="I144">
        <f>VLOOKUP($B144,'Tillförd energi'!$B$1:$AI$720,MATCH(I$2,'Tillförd energi'!$B$1:$AQ$1,0),FALSE)</f>
        <v>0</v>
      </c>
      <c r="J144">
        <f>VLOOKUP($B144,'Tillförd energi'!$B$1:$AI$720,MATCH(J$2,'Tillförd energi'!$B$1:$AQ$1,0),FALSE)</f>
        <v>0</v>
      </c>
      <c r="K144">
        <f>VLOOKUP($B144,'Tillförd energi'!$B$1:$AI$720,MATCH(K$2,'Tillförd energi'!$B$1:$AQ$1,0),FALSE)</f>
        <v>0</v>
      </c>
      <c r="L144">
        <f>VLOOKUP($B144,'Tillförd energi'!$B$1:$AI$720,MATCH(L$2,'Tillförd energi'!$B$1:$AQ$1,0),FALSE)</f>
        <v>0</v>
      </c>
      <c r="M144">
        <f>VLOOKUP($B144,'Tillförd energi'!$B$1:$AI$720,MATCH(M$2,'Tillförd energi'!$B$1:$AQ$1,0),FALSE)</f>
        <v>0</v>
      </c>
      <c r="N144">
        <f>VLOOKUP($B144,'Tillförd energi'!$B$1:$AI$720,MATCH(N$2,'Tillförd energi'!$B$1:$AQ$1,0),FALSE)</f>
        <v>0</v>
      </c>
      <c r="O144">
        <f>VLOOKUP($B144,'Tillförd energi'!$B$1:$AI$720,MATCH(O$2,'Tillförd energi'!$B$1:$AQ$1,0),FALSE)</f>
        <v>0</v>
      </c>
      <c r="P144">
        <f>VLOOKUP($B144,'Tillförd energi'!$B$1:$AI$720,MATCH(P$2,'Tillförd energi'!$B$1:$AQ$1,0),FALSE)</f>
        <v>8.4</v>
      </c>
      <c r="Q144">
        <f>VLOOKUP($B144,'Tillförd energi'!$B$1:$AI$720,MATCH(Q$2,'Tillförd energi'!$B$1:$AQ$1,0),FALSE)</f>
        <v>0</v>
      </c>
      <c r="R144">
        <f>VLOOKUP($B144,'Tillförd energi'!$B$1:$AI$720,MATCH(R$2,'Tillförd energi'!$B$1:$AQ$1,0),FALSE)</f>
        <v>0</v>
      </c>
      <c r="S144">
        <f>VLOOKUP($B144,'Tillförd energi'!$B$1:$AI$720,MATCH(S$2,'Tillförd energi'!$B$1:$AQ$1,0),FALSE)</f>
        <v>0</v>
      </c>
      <c r="T144">
        <f>VLOOKUP($B144,'Tillförd energi'!$B$1:$AI$720,MATCH(T$2,'Tillförd energi'!$B$1:$AQ$1,0),FALSE)</f>
        <v>0</v>
      </c>
      <c r="U144">
        <f>VLOOKUP($B144,'Tillförd energi'!$B$1:$AI$720,MATCH(U$2,'Tillförd energi'!$B$1:$AQ$1,0),FALSE)</f>
        <v>0</v>
      </c>
      <c r="V144">
        <f>VLOOKUP($B144,'Tillförd energi'!$B$1:$AI$720,MATCH(V$2,'Tillförd energi'!$B$1:$AQ$1,0),FALSE)</f>
        <v>0</v>
      </c>
      <c r="W144">
        <f>VLOOKUP($B144,'Tillförd energi'!$B$1:$AI$720,MATCH(W$2,'Tillförd energi'!$B$1:$AQ$1,0),FALSE)</f>
        <v>0</v>
      </c>
      <c r="X144">
        <f>VLOOKUP($B144,'Tillförd energi'!$B$1:$AI$720,MATCH(X$2,'Tillförd energi'!$B$1:$AQ$1,0),FALSE)</f>
        <v>0</v>
      </c>
      <c r="Y144">
        <f>VLOOKUP($B144,'Tillförd energi'!$B$1:$AI$720,MATCH(Y$2,'Tillförd energi'!$B$1:$AQ$1,0),FALSE)</f>
        <v>0</v>
      </c>
      <c r="Z144">
        <f>VLOOKUP($B144,'Tillförd energi'!$B$1:$AI$720,MATCH(Z$2,'Tillförd energi'!$B$1:$AQ$1,0),FALSE)</f>
        <v>0</v>
      </c>
      <c r="AA144">
        <f>VLOOKUP($B144,'Tillförd energi'!$B$1:$AI$720,MATCH(AA$2,'Tillförd energi'!$B$1:$AQ$1,0),FALSE)</f>
        <v>0</v>
      </c>
      <c r="AB144">
        <f>VLOOKUP($B144,'Tillförd energi'!$B$1:$AI$720,MATCH(AB$2,'Tillförd energi'!$B$1:$AQ$1,0),FALSE)</f>
        <v>0</v>
      </c>
      <c r="AC144">
        <f>VLOOKUP($B144,'Tillförd energi'!$B$1:$AI$720,MATCH(AC$2,'Tillförd energi'!$B$1:$AQ$1,0),FALSE)</f>
        <v>0</v>
      </c>
      <c r="AD144">
        <f>VLOOKUP($B144,'Tillförd energi'!$B$1:$AI$720,MATCH(AD$2,'Tillförd energi'!$B$1:$AQ$1,0),FALSE)</f>
        <v>0</v>
      </c>
      <c r="AE144">
        <f>VLOOKUP($B144,'Tillförd energi'!$B$1:$AI$720,MATCH(AE$2,'Tillförd energi'!$B$1:$AQ$1,0),FALSE)</f>
        <v>0</v>
      </c>
      <c r="AF144">
        <f>VLOOKUP($B144,'Tillförd energi'!$B$1:$AI$720,MATCH(AF$2,'Tillförd energi'!$B$1:$AQ$1,0),FALSE)</f>
        <v>0.152</v>
      </c>
      <c r="AG144">
        <f>IFERROR(VLOOKUP(B144,Miljö!$B$1:$AC$600,MATCH("Köpt mängd produktionsspecifik fjärrvärme:",Miljö!$B$1:$AC$1,0),FALSE)/1,0)</f>
        <v>0</v>
      </c>
      <c r="AI144">
        <f t="shared" si="12"/>
        <v>9.1920000000000002</v>
      </c>
      <c r="AJ144">
        <f>IF(ISERROR(1/VLOOKUP($B144,Leveranser!$B$1:$S$500,MATCH("såld värme (gwh)",Leveranser!$B$1:$S$1,0),FALSE)),"",VLOOKUP($B144,Leveranser!$B$1:$S$500,MATCH("såld värme (gwh)",Leveranser!$B$1:$S$1,0),FALSE))</f>
        <v>6.9489999999999998</v>
      </c>
      <c r="AM144" t="str">
        <f>IF(B144&lt;&gt;"",IF(VLOOKUP($B144,Totalt!$B$1:$AQ$554,MATCH("Kvalitetsgranskad:",Totalt!$B$1:$AQ$1,0),FALSE)="ja",VLOOKUP($B144,Miljö!$B$1:$AG$479,MATCH(AM$2,Miljö!$B$1:$AK$1,0),FALSE),""),"")</f>
        <v>Ja</v>
      </c>
      <c r="AN144" t="str">
        <f>IF(AM144="ja",VLOOKUP($B144,Miljö!$B$1:$J$479,MATCH("Typ av ursprungsspecificerad el   (Om inget värde anges används Nordisk residualmix, se inforuta) ()",Miljö!$B$1:$J$1,0),FALSE),IF(AM144="nej","Nordisk residualel",""))</f>
        <v>'Vattenkraft'</v>
      </c>
      <c r="AO144">
        <f>IF(AM144="","",VLOOKUP($B144,Miljö!$B$1:$J$479,MATCH("Fossilandel för ursprungspecificerad el ()",Miljö!$B$1:$J$1,0),FALSE))</f>
        <v>0</v>
      </c>
      <c r="AP144">
        <f>IF(AM144="","",IFERROR(VLOOKUP($B144,Miljö!$B$1:$J$479,MATCH("Kärnkraftsandel för ursprungsspecificerad el ()",Miljö!$B$1:$J$1,0),FALSE)/1,0))</f>
        <v>0</v>
      </c>
      <c r="AQ144">
        <f t="shared" si="13"/>
        <v>1</v>
      </c>
      <c r="AS144" t="str">
        <f t="shared" si="14"/>
        <v>Nej</v>
      </c>
      <c r="AT144" t="str">
        <f>IF(AS144="ja",VLOOKUP($B144,Miljö!$B$1:$P$500,MATCH("Fossil andel i procent (%)",Miljö!$B$1:$P$1,0),FALSE)/100,"")</f>
        <v/>
      </c>
      <c r="AV144" t="str">
        <f t="shared" si="15"/>
        <v>Nej</v>
      </c>
      <c r="AW144" t="str">
        <f>IF(AV144="ja",VLOOKUP($B144,'Egen hetvattenprod'!$B$1:$AO$500,MATCH("Värmekälla till värmepumpar ()",'Egen hetvattenprod'!$B$1:$AO$1,0),FALSE),"")</f>
        <v/>
      </c>
      <c r="AY144" t="str">
        <f t="shared" si="16"/>
        <v>Nej</v>
      </c>
      <c r="AZ144" s="115" t="str">
        <f>IF($AY144="ja",(VLOOKUP($B144,'Egen hetvattenprod'!$B$1:$BX$550,MATCH(AZ$2,'Egen hetvattenprod'!$B$1:$BX$1,0),FALSE)+VLOOKUP($B144,Kraftvärmeprod!$B$1:$BX$550,MATCH(AZ$2,Kraftvärmeprod!$B$1:$BX$1,0),FALSE))/$AC144,"")</f>
        <v/>
      </c>
      <c r="BA144" s="115" t="str">
        <f>IF($AY144="ja",(VLOOKUP($B144,'Egen hetvattenprod'!$B$1:$BX$550,MATCH(BA$2,'Egen hetvattenprod'!$B$1:$BX$1,0),FALSE)+VLOOKUP($B144,Kraftvärmeprod!$B$1:$BX$550,MATCH(BA$2,Kraftvärmeprod!$B$1:$BX$1,0),FALSE))/$AC144,"")</f>
        <v/>
      </c>
      <c r="BB144" s="115" t="str">
        <f>IF($AY144="ja",(VLOOKUP($B144,'Egen hetvattenprod'!$B$1:$BX$550,MATCH(BB$2,'Egen hetvattenprod'!$B$1:$BX$1,0),FALSE)+VLOOKUP($B144,Kraftvärmeprod!$B$1:$BX$550,MATCH(BB$2,Kraftvärmeprod!$B$1:$BX$1,0),FALSE))/$AC144,"")</f>
        <v/>
      </c>
      <c r="BC144" s="115" t="str">
        <f>IF($AY144="ja",(VLOOKUP($B144,'Egen hetvattenprod'!$B$1:$BX$550,MATCH(BC$2,'Egen hetvattenprod'!$B$1:$BX$1,0),FALSE)+VLOOKUP($B144,Kraftvärmeprod!$B$1:$BX$550,MATCH(BC$2,Kraftvärmeprod!$B$1:$BX$1,0),FALSE))/$AC144,"")</f>
        <v/>
      </c>
      <c r="BD144" s="115" t="str">
        <f>IF($AY144="ja",(VLOOKUP($B144,'Egen hetvattenprod'!$B$1:$BX$550,MATCH(BD$2,'Egen hetvattenprod'!$B$1:$BX$1,0),FALSE)+VLOOKUP($B144,Kraftvärmeprod!$B$1:$BX$550,MATCH(BD$2,Kraftvärmeprod!$B$1:$BX$1,0),FALSE))/$AC144,"")</f>
        <v/>
      </c>
      <c r="BF144" t="str">
        <f t="shared" si="17"/>
        <v>Nej</v>
      </c>
      <c r="BG144" t="str">
        <f>IF($BF144="ja",VLOOKUP($B144,'Egen hetvattenprod'!$B$1:$BX$550,MATCH("Andelen klimatgaser med fossilt ursprung för avfall ()",'Egen hetvattenprod'!$B$1:$BX$1,0),FALSE),"")</f>
        <v/>
      </c>
      <c r="BH144" t="str">
        <f>IF($BF144="ja",VLOOKUP($B144,Kraftvärmeprod!$B$1:$BX$550,MATCH("Andelen klimatgaser med fossilt ursprung för avfall ()",Kraftvärmeprod!$B$1:$BX$1,0),FALSE),"")</f>
        <v/>
      </c>
      <c r="BI144" t="str">
        <f>IF($BF144="ja",VLOOKUP($B144,'Egen hetvattenprod'!$B$1:$BX$550,MATCH("Avfall (GWh)",'Egen hetvattenprod'!$B$1:$BX$1,0),FALSE),"")</f>
        <v/>
      </c>
      <c r="BJ144" t="str">
        <f>IF($BF144="ja",VLOOKUP($B144,'Slutlig allokering kvv'!$B$1:$BX$550,MATCH("Avfall (GWh)",'Slutlig allokering kvv'!$B$1:$BX$1,0),FALSE),"")</f>
        <v/>
      </c>
      <c r="BK144" t="str">
        <f>IF($BF144="ja",VLOOKUP($B144,'Köpt hetvatten'!$B$1:$BX$550,MATCH("Avfall i köpt hetvatten",'Köpt hetvatten'!$B$1:$BX$1,0),FALSE),"")</f>
        <v/>
      </c>
      <c r="BL144" t="str">
        <f>IF($BF144="ja",VLOOKUP($B144,'Egen hetvattenprod'!$B$1:$BX$550,MATCH("Värde enligt ovan. (%)",'Egen hetvattenprod'!$B$1:$BX$1,0),FALSE),"")</f>
        <v/>
      </c>
      <c r="BM144" t="str">
        <f>IF($BF144="ja",VLOOKUP($B144,Kraftvärmeprod!$B$1:$BX$550,MATCH("Värde enligt ovan. (%)",Kraftvärmeprod!$B$1:$BX$1,0),FALSE),"")</f>
        <v/>
      </c>
      <c r="BQ144" t="str">
        <f>IF($BF144="ja",VLOOKUP($B144,'Egen hetvattenprod'!$B$1:$BX$550,MATCH("Tillförd olja (fossil) vid avfallsförbränning (GWh)",'Egen hetvattenprod'!$B$1:$BX$1,0),FALSE),"")</f>
        <v/>
      </c>
      <c r="BR144" t="str">
        <f>IF($BF144="ja",VLOOKUP($B144,Kraftvärmeprod!$B$1:$BX$550,MATCH("Tillförd olja (fossil) vid avfallsförbränning (GWh)",Kraftvärmeprod!$B$1:$BX$1,0),FALSE),"")</f>
        <v/>
      </c>
    </row>
    <row r="145" spans="1:70">
      <c r="A145" t="s">
        <v>246</v>
      </c>
      <c r="B145" t="s">
        <v>248</v>
      </c>
      <c r="C145">
        <f>VLOOKUP($B145,'Tillförd energi'!$B$1:$AI$720,MATCH(C$2,'Tillförd energi'!$B$1:$AQ$1,0),FALSE)</f>
        <v>0</v>
      </c>
      <c r="D145">
        <f>VLOOKUP($B145,'Tillförd energi'!$B$1:$AI$720,MATCH(D$2,'Tillförd energi'!$B$1:$AQ$1,0),FALSE)</f>
        <v>0.04</v>
      </c>
      <c r="E145">
        <f>VLOOKUP($B145,'Tillförd energi'!$B$1:$AI$720,MATCH(E$2,'Tillförd energi'!$B$1:$AQ$1,0),FALSE)</f>
        <v>0</v>
      </c>
      <c r="F145">
        <f>VLOOKUP($B145,'Tillförd energi'!$B$1:$AI$720,MATCH(F$2,'Tillförd energi'!$B$1:$AQ$1,0),FALSE)</f>
        <v>0</v>
      </c>
      <c r="G145">
        <f>VLOOKUP($B145,'Tillförd energi'!$B$1:$AI$720,MATCH(G$2,'Tillförd energi'!$B$1:$AQ$1,0),FALSE)</f>
        <v>0</v>
      </c>
      <c r="H145">
        <f>VLOOKUP($B145,'Tillförd energi'!$B$1:$AI$720,MATCH(H$2,'Tillförd energi'!$B$1:$AQ$1,0),FALSE)</f>
        <v>0</v>
      </c>
      <c r="I145">
        <f>VLOOKUP($B145,'Tillförd energi'!$B$1:$AI$720,MATCH(I$2,'Tillförd energi'!$B$1:$AQ$1,0),FALSE)</f>
        <v>0</v>
      </c>
      <c r="J145">
        <f>VLOOKUP($B145,'Tillförd energi'!$B$1:$AI$720,MATCH(J$2,'Tillförd energi'!$B$1:$AQ$1,0),FALSE)</f>
        <v>0</v>
      </c>
      <c r="K145">
        <f>VLOOKUP($B145,'Tillförd energi'!$B$1:$AI$720,MATCH(K$2,'Tillförd energi'!$B$1:$AQ$1,0),FALSE)</f>
        <v>0</v>
      </c>
      <c r="L145">
        <f>VLOOKUP($B145,'Tillförd energi'!$B$1:$AI$720,MATCH(L$2,'Tillförd energi'!$B$1:$AQ$1,0),FALSE)</f>
        <v>0</v>
      </c>
      <c r="M145">
        <f>VLOOKUP($B145,'Tillförd energi'!$B$1:$AI$720,MATCH(M$2,'Tillförd energi'!$B$1:$AQ$1,0),FALSE)</f>
        <v>0</v>
      </c>
      <c r="N145">
        <f>VLOOKUP($B145,'Tillförd energi'!$B$1:$AI$720,MATCH(N$2,'Tillförd energi'!$B$1:$AQ$1,0),FALSE)</f>
        <v>0</v>
      </c>
      <c r="O145">
        <f>VLOOKUP($B145,'Tillförd energi'!$B$1:$AI$720,MATCH(O$2,'Tillförd energi'!$B$1:$AQ$1,0),FALSE)</f>
        <v>0</v>
      </c>
      <c r="P145">
        <f>VLOOKUP($B145,'Tillförd energi'!$B$1:$AI$720,MATCH(P$2,'Tillförd energi'!$B$1:$AQ$1,0),FALSE)</f>
        <v>0</v>
      </c>
      <c r="Q145">
        <f>VLOOKUP($B145,'Tillförd energi'!$B$1:$AI$720,MATCH(Q$2,'Tillförd energi'!$B$1:$AQ$1,0),FALSE)</f>
        <v>0</v>
      </c>
      <c r="R145">
        <f>VLOOKUP($B145,'Tillförd energi'!$B$1:$AI$720,MATCH(R$2,'Tillförd energi'!$B$1:$AQ$1,0),FALSE)</f>
        <v>1.58</v>
      </c>
      <c r="S145">
        <f>VLOOKUP($B145,'Tillförd energi'!$B$1:$AI$720,MATCH(S$2,'Tillförd energi'!$B$1:$AQ$1,0),FALSE)</f>
        <v>10.33</v>
      </c>
      <c r="T145">
        <f>VLOOKUP($B145,'Tillförd energi'!$B$1:$AI$720,MATCH(T$2,'Tillförd energi'!$B$1:$AQ$1,0),FALSE)</f>
        <v>0</v>
      </c>
      <c r="U145">
        <f>VLOOKUP($B145,'Tillförd energi'!$B$1:$AI$720,MATCH(U$2,'Tillförd energi'!$B$1:$AQ$1,0),FALSE)</f>
        <v>0</v>
      </c>
      <c r="V145">
        <f>VLOOKUP($B145,'Tillförd energi'!$B$1:$AI$720,MATCH(V$2,'Tillförd energi'!$B$1:$AQ$1,0),FALSE)</f>
        <v>0</v>
      </c>
      <c r="W145">
        <f>VLOOKUP($B145,'Tillförd energi'!$B$1:$AI$720,MATCH(W$2,'Tillförd energi'!$B$1:$AQ$1,0),FALSE)</f>
        <v>0</v>
      </c>
      <c r="X145">
        <f>VLOOKUP($B145,'Tillförd energi'!$B$1:$AI$720,MATCH(X$2,'Tillförd energi'!$B$1:$AQ$1,0),FALSE)</f>
        <v>0</v>
      </c>
      <c r="Y145">
        <f>VLOOKUP($B145,'Tillförd energi'!$B$1:$AI$720,MATCH(Y$2,'Tillförd energi'!$B$1:$AQ$1,0),FALSE)</f>
        <v>0</v>
      </c>
      <c r="Z145">
        <f>VLOOKUP($B145,'Tillförd energi'!$B$1:$AI$720,MATCH(Z$2,'Tillförd energi'!$B$1:$AQ$1,0),FALSE)</f>
        <v>0</v>
      </c>
      <c r="AA145">
        <f>VLOOKUP($B145,'Tillförd energi'!$B$1:$AI$720,MATCH(AA$2,'Tillförd energi'!$B$1:$AQ$1,0),FALSE)</f>
        <v>0</v>
      </c>
      <c r="AB145">
        <f>VLOOKUP($B145,'Tillförd energi'!$B$1:$AI$720,MATCH(AB$2,'Tillförd energi'!$B$1:$AQ$1,0),FALSE)</f>
        <v>0</v>
      </c>
      <c r="AC145">
        <f>VLOOKUP($B145,'Tillförd energi'!$B$1:$AI$720,MATCH(AC$2,'Tillförd energi'!$B$1:$AQ$1,0),FALSE)</f>
        <v>0</v>
      </c>
      <c r="AD145">
        <f>VLOOKUP($B145,'Tillförd energi'!$B$1:$AI$720,MATCH(AD$2,'Tillförd energi'!$B$1:$AQ$1,0),FALSE)</f>
        <v>0</v>
      </c>
      <c r="AE145">
        <f>VLOOKUP($B145,'Tillförd energi'!$B$1:$AI$720,MATCH(AE$2,'Tillförd energi'!$B$1:$AQ$1,0),FALSE)</f>
        <v>0</v>
      </c>
      <c r="AF145">
        <f>VLOOKUP($B145,'Tillförd energi'!$B$1:$AI$720,MATCH(AF$2,'Tillförd energi'!$B$1:$AQ$1,0),FALSE)</f>
        <v>0.16300000000000001</v>
      </c>
      <c r="AG145">
        <f>IFERROR(VLOOKUP(B145,Miljö!$B$1:$AC$600,MATCH("Köpt mängd produktionsspecifik fjärrvärme:",Miljö!$B$1:$AC$1,0),FALSE)/1,0)</f>
        <v>0</v>
      </c>
      <c r="AI145">
        <f t="shared" si="12"/>
        <v>12.113</v>
      </c>
      <c r="AJ145">
        <f>IF(ISERROR(1/VLOOKUP($B145,Leveranser!$B$1:$S$500,MATCH("såld värme (gwh)",Leveranser!$B$1:$S$1,0),FALSE)),"",VLOOKUP($B145,Leveranser!$B$1:$S$500,MATCH("såld värme (gwh)",Leveranser!$B$1:$S$1,0),FALSE))</f>
        <v>8.52</v>
      </c>
      <c r="AM145" t="str">
        <f>IF(B145&lt;&gt;"",IF(VLOOKUP($B145,Totalt!$B$1:$AQ$554,MATCH("Kvalitetsgranskad:",Totalt!$B$1:$AQ$1,0),FALSE)="ja",VLOOKUP($B145,Miljö!$B$1:$AG$479,MATCH(AM$2,Miljö!$B$1:$AK$1,0),FALSE),""),"")</f>
        <v>Ja</v>
      </c>
      <c r="AN145" t="str">
        <f>IF(AM145="ja",VLOOKUP($B145,Miljö!$B$1:$J$479,MATCH("Typ av ursprungsspecificerad el   (Om inget värde anges används Nordisk residualmix, se inforuta) ()",Miljö!$B$1:$J$1,0),FALSE),IF(AM145="nej","Nordisk residualel",""))</f>
        <v>'Vattenkraft'</v>
      </c>
      <c r="AO145">
        <f>IF(AM145="","",VLOOKUP($B145,Miljö!$B$1:$J$479,MATCH("Fossilandel för ursprungspecificerad el ()",Miljö!$B$1:$J$1,0),FALSE))</f>
        <v>0</v>
      </c>
      <c r="AP145">
        <f>IF(AM145="","",IFERROR(VLOOKUP($B145,Miljö!$B$1:$J$479,MATCH("Kärnkraftsandel för ursprungsspecificerad el ()",Miljö!$B$1:$J$1,0),FALSE)/1,0))</f>
        <v>0</v>
      </c>
      <c r="AQ145">
        <f t="shared" si="13"/>
        <v>1</v>
      </c>
      <c r="AS145" t="str">
        <f t="shared" si="14"/>
        <v>Nej</v>
      </c>
      <c r="AT145" t="str">
        <f>IF(AS145="ja",VLOOKUP($B145,Miljö!$B$1:$P$500,MATCH("Fossil andel i procent (%)",Miljö!$B$1:$P$1,0),FALSE)/100,"")</f>
        <v/>
      </c>
      <c r="AV145" t="str">
        <f t="shared" si="15"/>
        <v>Nej</v>
      </c>
      <c r="AW145" t="str">
        <f>IF(AV145="ja",VLOOKUP($B145,'Egen hetvattenprod'!$B$1:$AO$500,MATCH("Värmekälla till värmepumpar ()",'Egen hetvattenprod'!$B$1:$AO$1,0),FALSE),"")</f>
        <v/>
      </c>
      <c r="AY145" t="str">
        <f t="shared" si="16"/>
        <v>Nej</v>
      </c>
      <c r="AZ145" s="115" t="str">
        <f>IF($AY145="ja",(VLOOKUP($B145,'Egen hetvattenprod'!$B$1:$BX$550,MATCH(AZ$2,'Egen hetvattenprod'!$B$1:$BX$1,0),FALSE)+VLOOKUP($B145,Kraftvärmeprod!$B$1:$BX$550,MATCH(AZ$2,Kraftvärmeprod!$B$1:$BX$1,0),FALSE))/$AC145,"")</f>
        <v/>
      </c>
      <c r="BA145" s="115" t="str">
        <f>IF($AY145="ja",(VLOOKUP($B145,'Egen hetvattenprod'!$B$1:$BX$550,MATCH(BA$2,'Egen hetvattenprod'!$B$1:$BX$1,0),FALSE)+VLOOKUP($B145,Kraftvärmeprod!$B$1:$BX$550,MATCH(BA$2,Kraftvärmeprod!$B$1:$BX$1,0),FALSE))/$AC145,"")</f>
        <v/>
      </c>
      <c r="BB145" s="115" t="str">
        <f>IF($AY145="ja",(VLOOKUP($B145,'Egen hetvattenprod'!$B$1:$BX$550,MATCH(BB$2,'Egen hetvattenprod'!$B$1:$BX$1,0),FALSE)+VLOOKUP($B145,Kraftvärmeprod!$B$1:$BX$550,MATCH(BB$2,Kraftvärmeprod!$B$1:$BX$1,0),FALSE))/$AC145,"")</f>
        <v/>
      </c>
      <c r="BC145" s="115" t="str">
        <f>IF($AY145="ja",(VLOOKUP($B145,'Egen hetvattenprod'!$B$1:$BX$550,MATCH(BC$2,'Egen hetvattenprod'!$B$1:$BX$1,0),FALSE)+VLOOKUP($B145,Kraftvärmeprod!$B$1:$BX$550,MATCH(BC$2,Kraftvärmeprod!$B$1:$BX$1,0),FALSE))/$AC145,"")</f>
        <v/>
      </c>
      <c r="BD145" s="115" t="str">
        <f>IF($AY145="ja",(VLOOKUP($B145,'Egen hetvattenprod'!$B$1:$BX$550,MATCH(BD$2,'Egen hetvattenprod'!$B$1:$BX$1,0),FALSE)+VLOOKUP($B145,Kraftvärmeprod!$B$1:$BX$550,MATCH(BD$2,Kraftvärmeprod!$B$1:$BX$1,0),FALSE))/$AC145,"")</f>
        <v/>
      </c>
      <c r="BF145" t="str">
        <f t="shared" si="17"/>
        <v>Nej</v>
      </c>
      <c r="BG145" t="str">
        <f>IF($BF145="ja",VLOOKUP($B145,'Egen hetvattenprod'!$B$1:$BX$550,MATCH("Andelen klimatgaser med fossilt ursprung för avfall ()",'Egen hetvattenprod'!$B$1:$BX$1,0),FALSE),"")</f>
        <v/>
      </c>
      <c r="BH145" t="str">
        <f>IF($BF145="ja",VLOOKUP($B145,Kraftvärmeprod!$B$1:$BX$550,MATCH("Andelen klimatgaser med fossilt ursprung för avfall ()",Kraftvärmeprod!$B$1:$BX$1,0),FALSE),"")</f>
        <v/>
      </c>
      <c r="BI145" t="str">
        <f>IF($BF145="ja",VLOOKUP($B145,'Egen hetvattenprod'!$B$1:$BX$550,MATCH("Avfall (GWh)",'Egen hetvattenprod'!$B$1:$BX$1,0),FALSE),"")</f>
        <v/>
      </c>
      <c r="BJ145" t="str">
        <f>IF($BF145="ja",VLOOKUP($B145,'Slutlig allokering kvv'!$B$1:$BX$550,MATCH("Avfall (GWh)",'Slutlig allokering kvv'!$B$1:$BX$1,0),FALSE),"")</f>
        <v/>
      </c>
      <c r="BK145" t="str">
        <f>IF($BF145="ja",VLOOKUP($B145,'Köpt hetvatten'!$B$1:$BX$550,MATCH("Avfall i köpt hetvatten",'Köpt hetvatten'!$B$1:$BX$1,0),FALSE),"")</f>
        <v/>
      </c>
      <c r="BL145" t="str">
        <f>IF($BF145="ja",VLOOKUP($B145,'Egen hetvattenprod'!$B$1:$BX$550,MATCH("Värde enligt ovan. (%)",'Egen hetvattenprod'!$B$1:$BX$1,0),FALSE),"")</f>
        <v/>
      </c>
      <c r="BM145" t="str">
        <f>IF($BF145="ja",VLOOKUP($B145,Kraftvärmeprod!$B$1:$BX$550,MATCH("Värde enligt ovan. (%)",Kraftvärmeprod!$B$1:$BX$1,0),FALSE),"")</f>
        <v/>
      </c>
      <c r="BQ145" t="str">
        <f>IF($BF145="ja",VLOOKUP($B145,'Egen hetvattenprod'!$B$1:$BX$550,MATCH("Tillförd olja (fossil) vid avfallsförbränning (GWh)",'Egen hetvattenprod'!$B$1:$BX$1,0),FALSE),"")</f>
        <v/>
      </c>
      <c r="BR145" t="str">
        <f>IF($BF145="ja",VLOOKUP($B145,Kraftvärmeprod!$B$1:$BX$550,MATCH("Tillförd olja (fossil) vid avfallsförbränning (GWh)",Kraftvärmeprod!$B$1:$BX$1,0),FALSE),"")</f>
        <v/>
      </c>
    </row>
    <row r="146" spans="1:70">
      <c r="A146" t="s">
        <v>246</v>
      </c>
      <c r="B146" t="s">
        <v>249</v>
      </c>
      <c r="C146">
        <f>VLOOKUP($B146,'Tillförd energi'!$B$1:$AI$720,MATCH(C$2,'Tillförd energi'!$B$1:$AQ$1,0),FALSE)</f>
        <v>0</v>
      </c>
      <c r="D146">
        <f>VLOOKUP($B146,'Tillförd energi'!$B$1:$AI$720,MATCH(D$2,'Tillförd energi'!$B$1:$AQ$1,0),FALSE)</f>
        <v>1.4E-2</v>
      </c>
      <c r="E146">
        <f>VLOOKUP($B146,'Tillförd energi'!$B$1:$AI$720,MATCH(E$2,'Tillförd energi'!$B$1:$AQ$1,0),FALSE)</f>
        <v>0</v>
      </c>
      <c r="F146">
        <f>VLOOKUP($B146,'Tillförd energi'!$B$1:$AI$720,MATCH(F$2,'Tillförd energi'!$B$1:$AQ$1,0),FALSE)</f>
        <v>0</v>
      </c>
      <c r="G146">
        <f>VLOOKUP($B146,'Tillförd energi'!$B$1:$AI$720,MATCH(G$2,'Tillförd energi'!$B$1:$AQ$1,0),FALSE)</f>
        <v>0</v>
      </c>
      <c r="H146">
        <f>VLOOKUP($B146,'Tillförd energi'!$B$1:$AI$720,MATCH(H$2,'Tillförd energi'!$B$1:$AQ$1,0),FALSE)</f>
        <v>0</v>
      </c>
      <c r="I146">
        <f>VLOOKUP($B146,'Tillförd energi'!$B$1:$AI$720,MATCH(I$2,'Tillförd energi'!$B$1:$AQ$1,0),FALSE)</f>
        <v>0</v>
      </c>
      <c r="J146">
        <f>VLOOKUP($B146,'Tillförd energi'!$B$1:$AI$720,MATCH(J$2,'Tillförd energi'!$B$1:$AQ$1,0),FALSE)</f>
        <v>0</v>
      </c>
      <c r="K146">
        <f>VLOOKUP($B146,'Tillförd energi'!$B$1:$AI$720,MATCH(K$2,'Tillförd energi'!$B$1:$AQ$1,0),FALSE)</f>
        <v>0</v>
      </c>
      <c r="L146">
        <f>VLOOKUP($B146,'Tillförd energi'!$B$1:$AI$720,MATCH(L$2,'Tillförd energi'!$B$1:$AQ$1,0),FALSE)</f>
        <v>0</v>
      </c>
      <c r="M146">
        <f>VLOOKUP($B146,'Tillförd energi'!$B$1:$AI$720,MATCH(M$2,'Tillförd energi'!$B$1:$AQ$1,0),FALSE)</f>
        <v>0</v>
      </c>
      <c r="N146">
        <f>VLOOKUP($B146,'Tillförd energi'!$B$1:$AI$720,MATCH(N$2,'Tillförd energi'!$B$1:$AQ$1,0),FALSE)</f>
        <v>0</v>
      </c>
      <c r="O146">
        <f>VLOOKUP($B146,'Tillförd energi'!$B$1:$AI$720,MATCH(O$2,'Tillförd energi'!$B$1:$AQ$1,0),FALSE)</f>
        <v>0</v>
      </c>
      <c r="P146">
        <f>VLOOKUP($B146,'Tillförd energi'!$B$1:$AI$720,MATCH(P$2,'Tillförd energi'!$B$1:$AQ$1,0),FALSE)</f>
        <v>24.1</v>
      </c>
      <c r="Q146">
        <f>VLOOKUP($B146,'Tillförd energi'!$B$1:$AI$720,MATCH(Q$2,'Tillförd energi'!$B$1:$AQ$1,0),FALSE)</f>
        <v>0</v>
      </c>
      <c r="R146">
        <f>VLOOKUP($B146,'Tillförd energi'!$B$1:$AI$720,MATCH(R$2,'Tillförd energi'!$B$1:$AQ$1,0),FALSE)</f>
        <v>9.99</v>
      </c>
      <c r="S146">
        <f>VLOOKUP($B146,'Tillförd energi'!$B$1:$AI$720,MATCH(S$2,'Tillförd energi'!$B$1:$AQ$1,0),FALSE)</f>
        <v>0</v>
      </c>
      <c r="T146">
        <f>VLOOKUP($B146,'Tillförd energi'!$B$1:$AI$720,MATCH(T$2,'Tillförd energi'!$B$1:$AQ$1,0),FALSE)</f>
        <v>0</v>
      </c>
      <c r="U146">
        <f>VLOOKUP($B146,'Tillförd energi'!$B$1:$AI$720,MATCH(U$2,'Tillförd energi'!$B$1:$AQ$1,0),FALSE)</f>
        <v>0.89</v>
      </c>
      <c r="V146">
        <f>VLOOKUP($B146,'Tillförd energi'!$B$1:$AI$720,MATCH(V$2,'Tillförd energi'!$B$1:$AQ$1,0),FALSE)</f>
        <v>0</v>
      </c>
      <c r="W146">
        <f>VLOOKUP($B146,'Tillförd energi'!$B$1:$AI$720,MATCH(W$2,'Tillförd energi'!$B$1:$AQ$1,0),FALSE)</f>
        <v>0</v>
      </c>
      <c r="X146">
        <f>VLOOKUP($B146,'Tillförd energi'!$B$1:$AI$720,MATCH(X$2,'Tillförd energi'!$B$1:$AQ$1,0),FALSE)</f>
        <v>0</v>
      </c>
      <c r="Y146">
        <f>VLOOKUP($B146,'Tillförd energi'!$B$1:$AI$720,MATCH(Y$2,'Tillförd energi'!$B$1:$AQ$1,0),FALSE)</f>
        <v>0</v>
      </c>
      <c r="Z146">
        <f>VLOOKUP($B146,'Tillförd energi'!$B$1:$AI$720,MATCH(Z$2,'Tillförd energi'!$B$1:$AQ$1,0),FALSE)</f>
        <v>0</v>
      </c>
      <c r="AA146">
        <f>VLOOKUP($B146,'Tillförd energi'!$B$1:$AI$720,MATCH(AA$2,'Tillförd energi'!$B$1:$AQ$1,0),FALSE)</f>
        <v>0</v>
      </c>
      <c r="AB146">
        <f>VLOOKUP($B146,'Tillförd energi'!$B$1:$AI$720,MATCH(AB$2,'Tillförd energi'!$B$1:$AQ$1,0),FALSE)</f>
        <v>0</v>
      </c>
      <c r="AC146">
        <f>VLOOKUP($B146,'Tillförd energi'!$B$1:$AI$720,MATCH(AC$2,'Tillförd energi'!$B$1:$AQ$1,0),FALSE)</f>
        <v>3.5</v>
      </c>
      <c r="AD146">
        <f>VLOOKUP($B146,'Tillförd energi'!$B$1:$AI$720,MATCH(AD$2,'Tillförd energi'!$B$1:$AQ$1,0),FALSE)</f>
        <v>0</v>
      </c>
      <c r="AE146">
        <f>VLOOKUP($B146,'Tillförd energi'!$B$1:$AI$720,MATCH(AE$2,'Tillförd energi'!$B$1:$AQ$1,0),FALSE)</f>
        <v>0</v>
      </c>
      <c r="AF146">
        <f>VLOOKUP($B146,'Tillförd energi'!$B$1:$AI$720,MATCH(AF$2,'Tillförd energi'!$B$1:$AQ$1,0),FALSE)</f>
        <v>0.49</v>
      </c>
      <c r="AG146">
        <f>IFERROR(VLOOKUP(B146,Miljö!$B$1:$AC$600,MATCH("Köpt mängd produktionsspecifik fjärrvärme:",Miljö!$B$1:$AC$1,0),FALSE)/1,0)</f>
        <v>0</v>
      </c>
      <c r="AI146">
        <f t="shared" si="12"/>
        <v>38.984000000000002</v>
      </c>
      <c r="AJ146">
        <f>IF(ISERROR(1/VLOOKUP($B146,Leveranser!$B$1:$S$500,MATCH("såld värme (gwh)",Leveranser!$B$1:$S$1,0),FALSE)),"",VLOOKUP($B146,Leveranser!$B$1:$S$500,MATCH("såld värme (gwh)",Leveranser!$B$1:$S$1,0),FALSE))</f>
        <v>26.1</v>
      </c>
      <c r="AM146" t="str">
        <f>IF(B146&lt;&gt;"",IF(VLOOKUP($B146,Totalt!$B$1:$AQ$554,MATCH("Kvalitetsgranskad:",Totalt!$B$1:$AQ$1,0),FALSE)="ja",VLOOKUP($B146,Miljö!$B$1:$AG$479,MATCH(AM$2,Miljö!$B$1:$AK$1,0),FALSE),""),"")</f>
        <v>Ja</v>
      </c>
      <c r="AN146" t="str">
        <f>IF(AM146="ja",VLOOKUP($B146,Miljö!$B$1:$J$479,MATCH("Typ av ursprungsspecificerad el   (Om inget värde anges används Nordisk residualmix, se inforuta) ()",Miljö!$B$1:$J$1,0),FALSE),IF(AM146="nej","Nordisk residualel",""))</f>
        <v>'Vattenkraft'</v>
      </c>
      <c r="AO146">
        <f>IF(AM146="","",VLOOKUP($B146,Miljö!$B$1:$J$479,MATCH("Fossilandel för ursprungspecificerad el ()",Miljö!$B$1:$J$1,0),FALSE))</f>
        <v>0</v>
      </c>
      <c r="AP146">
        <f>IF(AM146="","",IFERROR(VLOOKUP($B146,Miljö!$B$1:$J$479,MATCH("Kärnkraftsandel för ursprungsspecificerad el ()",Miljö!$B$1:$J$1,0),FALSE)/1,0))</f>
        <v>0</v>
      </c>
      <c r="AQ146">
        <f t="shared" si="13"/>
        <v>1</v>
      </c>
      <c r="AS146" t="str">
        <f t="shared" si="14"/>
        <v>Nej</v>
      </c>
      <c r="AT146" t="str">
        <f>IF(AS146="ja",VLOOKUP($B146,Miljö!$B$1:$P$500,MATCH("Fossil andel i procent (%)",Miljö!$B$1:$P$1,0),FALSE)/100,"")</f>
        <v/>
      </c>
      <c r="AV146" t="str">
        <f t="shared" si="15"/>
        <v>Nej</v>
      </c>
      <c r="AW146" t="str">
        <f>IF(AV146="ja",VLOOKUP($B146,'Egen hetvattenprod'!$B$1:$AO$500,MATCH("Värmekälla till värmepumpar ()",'Egen hetvattenprod'!$B$1:$AO$1,0),FALSE),"")</f>
        <v/>
      </c>
      <c r="AY146" t="str">
        <f t="shared" si="16"/>
        <v>Ja</v>
      </c>
      <c r="AZ146" s="115">
        <f>IF($AY146="ja",(VLOOKUP($B146,'Egen hetvattenprod'!$B$1:$BX$550,MATCH(AZ$2,'Egen hetvattenprod'!$B$1:$BX$1,0),FALSE)+VLOOKUP($B146,Kraftvärmeprod!$B$1:$BX$550,MATCH(AZ$2,Kraftvärmeprod!$B$1:$BX$1,0),FALSE))/$AC146,"")</f>
        <v>1</v>
      </c>
      <c r="BA146" s="115">
        <f>IF($AY146="ja",(VLOOKUP($B146,'Egen hetvattenprod'!$B$1:$BX$550,MATCH(BA$2,'Egen hetvattenprod'!$B$1:$BX$1,0),FALSE)+VLOOKUP($B146,Kraftvärmeprod!$B$1:$BX$550,MATCH(BA$2,Kraftvärmeprod!$B$1:$BX$1,0),FALSE))/$AC146,"")</f>
        <v>0</v>
      </c>
      <c r="BB146" s="115">
        <f>IF($AY146="ja",(VLOOKUP($B146,'Egen hetvattenprod'!$B$1:$BX$550,MATCH(BB$2,'Egen hetvattenprod'!$B$1:$BX$1,0),FALSE)+VLOOKUP($B146,Kraftvärmeprod!$B$1:$BX$550,MATCH(BB$2,Kraftvärmeprod!$B$1:$BX$1,0),FALSE))/$AC146,"")</f>
        <v>0</v>
      </c>
      <c r="BC146" s="115">
        <f>IF($AY146="ja",(VLOOKUP($B146,'Egen hetvattenprod'!$B$1:$BX$550,MATCH(BC$2,'Egen hetvattenprod'!$B$1:$BX$1,0),FALSE)+VLOOKUP($B146,Kraftvärmeprod!$B$1:$BX$550,MATCH(BC$2,Kraftvärmeprod!$B$1:$BX$1,0),FALSE))/$AC146,"")</f>
        <v>0</v>
      </c>
      <c r="BD146" s="115">
        <f>IF($AY146="ja",(VLOOKUP($B146,'Egen hetvattenprod'!$B$1:$BX$550,MATCH(BD$2,'Egen hetvattenprod'!$B$1:$BX$1,0),FALSE)+VLOOKUP($B146,Kraftvärmeprod!$B$1:$BX$550,MATCH(BD$2,Kraftvärmeprod!$B$1:$BX$1,0),FALSE))/$AC146,"")</f>
        <v>0</v>
      </c>
      <c r="BF146" t="str">
        <f t="shared" si="17"/>
        <v>Nej</v>
      </c>
      <c r="BG146" t="str">
        <f>IF($BF146="ja",VLOOKUP($B146,'Egen hetvattenprod'!$B$1:$BX$550,MATCH("Andelen klimatgaser med fossilt ursprung för avfall ()",'Egen hetvattenprod'!$B$1:$BX$1,0),FALSE),"")</f>
        <v/>
      </c>
      <c r="BH146" t="str">
        <f>IF($BF146="ja",VLOOKUP($B146,Kraftvärmeprod!$B$1:$BX$550,MATCH("Andelen klimatgaser med fossilt ursprung för avfall ()",Kraftvärmeprod!$B$1:$BX$1,0),FALSE),"")</f>
        <v/>
      </c>
      <c r="BI146" t="str">
        <f>IF($BF146="ja",VLOOKUP($B146,'Egen hetvattenprod'!$B$1:$BX$550,MATCH("Avfall (GWh)",'Egen hetvattenprod'!$B$1:$BX$1,0),FALSE),"")</f>
        <v/>
      </c>
      <c r="BJ146" t="str">
        <f>IF($BF146="ja",VLOOKUP($B146,'Slutlig allokering kvv'!$B$1:$BX$550,MATCH("Avfall (GWh)",'Slutlig allokering kvv'!$B$1:$BX$1,0),FALSE),"")</f>
        <v/>
      </c>
      <c r="BK146" t="str">
        <f>IF($BF146="ja",VLOOKUP($B146,'Köpt hetvatten'!$B$1:$BX$550,MATCH("Avfall i köpt hetvatten",'Köpt hetvatten'!$B$1:$BX$1,0),FALSE),"")</f>
        <v/>
      </c>
      <c r="BL146" t="str">
        <f>IF($BF146="ja",VLOOKUP($B146,'Egen hetvattenprod'!$B$1:$BX$550,MATCH("Värde enligt ovan. (%)",'Egen hetvattenprod'!$B$1:$BX$1,0),FALSE),"")</f>
        <v/>
      </c>
      <c r="BM146" t="str">
        <f>IF($BF146="ja",VLOOKUP($B146,Kraftvärmeprod!$B$1:$BX$550,MATCH("Värde enligt ovan. (%)",Kraftvärmeprod!$B$1:$BX$1,0),FALSE),"")</f>
        <v/>
      </c>
      <c r="BQ146" t="str">
        <f>IF($BF146="ja",VLOOKUP($B146,'Egen hetvattenprod'!$B$1:$BX$550,MATCH("Tillförd olja (fossil) vid avfallsförbränning (GWh)",'Egen hetvattenprod'!$B$1:$BX$1,0),FALSE),"")</f>
        <v/>
      </c>
      <c r="BR146" t="str">
        <f>IF($BF146="ja",VLOOKUP($B146,Kraftvärmeprod!$B$1:$BX$550,MATCH("Tillförd olja (fossil) vid avfallsförbränning (GWh)",Kraftvärmeprod!$B$1:$BX$1,0),FALSE),"")</f>
        <v/>
      </c>
    </row>
    <row r="147" spans="1:70">
      <c r="A147" t="s">
        <v>246</v>
      </c>
      <c r="B147" t="s">
        <v>250</v>
      </c>
      <c r="C147">
        <f>VLOOKUP($B147,'Tillförd energi'!$B$1:$AI$720,MATCH(C$2,'Tillförd energi'!$B$1:$AQ$1,0),FALSE)</f>
        <v>0</v>
      </c>
      <c r="D147">
        <f>VLOOKUP($B147,'Tillförd energi'!$B$1:$AI$720,MATCH(D$2,'Tillförd energi'!$B$1:$AQ$1,0),FALSE)</f>
        <v>0.11799999999999999</v>
      </c>
      <c r="E147">
        <f>VLOOKUP($B147,'Tillförd energi'!$B$1:$AI$720,MATCH(E$2,'Tillförd energi'!$B$1:$AQ$1,0),FALSE)</f>
        <v>0</v>
      </c>
      <c r="F147">
        <f>VLOOKUP($B147,'Tillförd energi'!$B$1:$AI$720,MATCH(F$2,'Tillförd energi'!$B$1:$AQ$1,0),FALSE)</f>
        <v>0</v>
      </c>
      <c r="G147">
        <f>VLOOKUP($B147,'Tillförd energi'!$B$1:$AI$720,MATCH(G$2,'Tillförd energi'!$B$1:$AQ$1,0),FALSE)</f>
        <v>0</v>
      </c>
      <c r="H147">
        <f>VLOOKUP($B147,'Tillförd energi'!$B$1:$AI$720,MATCH(H$2,'Tillförd energi'!$B$1:$AQ$1,0),FALSE)</f>
        <v>0</v>
      </c>
      <c r="I147">
        <f>VLOOKUP($B147,'Tillförd energi'!$B$1:$AI$720,MATCH(I$2,'Tillförd energi'!$B$1:$AQ$1,0),FALSE)</f>
        <v>0</v>
      </c>
      <c r="J147">
        <f>VLOOKUP($B147,'Tillförd energi'!$B$1:$AI$720,MATCH(J$2,'Tillförd energi'!$B$1:$AQ$1,0),FALSE)</f>
        <v>0</v>
      </c>
      <c r="K147">
        <f>VLOOKUP($B147,'Tillförd energi'!$B$1:$AI$720,MATCH(K$2,'Tillförd energi'!$B$1:$AQ$1,0),FALSE)</f>
        <v>0</v>
      </c>
      <c r="L147">
        <f>VLOOKUP($B147,'Tillförd energi'!$B$1:$AI$720,MATCH(L$2,'Tillförd energi'!$B$1:$AQ$1,0),FALSE)</f>
        <v>0</v>
      </c>
      <c r="M147">
        <f>VLOOKUP($B147,'Tillförd energi'!$B$1:$AI$720,MATCH(M$2,'Tillförd energi'!$B$1:$AQ$1,0),FALSE)</f>
        <v>0</v>
      </c>
      <c r="N147">
        <f>VLOOKUP($B147,'Tillförd energi'!$B$1:$AI$720,MATCH(N$2,'Tillförd energi'!$B$1:$AQ$1,0),FALSE)</f>
        <v>0</v>
      </c>
      <c r="O147">
        <f>VLOOKUP($B147,'Tillförd energi'!$B$1:$AI$720,MATCH(O$2,'Tillförd energi'!$B$1:$AQ$1,0),FALSE)</f>
        <v>0</v>
      </c>
      <c r="P147">
        <f>VLOOKUP($B147,'Tillförd energi'!$B$1:$AI$720,MATCH(P$2,'Tillförd energi'!$B$1:$AQ$1,0),FALSE)</f>
        <v>0</v>
      </c>
      <c r="Q147">
        <f>VLOOKUP($B147,'Tillförd energi'!$B$1:$AI$720,MATCH(Q$2,'Tillförd energi'!$B$1:$AQ$1,0),FALSE)</f>
        <v>0</v>
      </c>
      <c r="R147">
        <f>VLOOKUP($B147,'Tillförd energi'!$B$1:$AI$720,MATCH(R$2,'Tillförd energi'!$B$1:$AQ$1,0),FALSE)</f>
        <v>3.75</v>
      </c>
      <c r="S147">
        <f>VLOOKUP($B147,'Tillförd energi'!$B$1:$AI$720,MATCH(S$2,'Tillförd energi'!$B$1:$AQ$1,0),FALSE)</f>
        <v>0</v>
      </c>
      <c r="T147">
        <f>VLOOKUP($B147,'Tillförd energi'!$B$1:$AI$720,MATCH(T$2,'Tillförd energi'!$B$1:$AQ$1,0),FALSE)</f>
        <v>0</v>
      </c>
      <c r="U147">
        <f>VLOOKUP($B147,'Tillförd energi'!$B$1:$AI$720,MATCH(U$2,'Tillförd energi'!$B$1:$AQ$1,0),FALSE)</f>
        <v>0</v>
      </c>
      <c r="V147">
        <f>VLOOKUP($B147,'Tillförd energi'!$B$1:$AI$720,MATCH(V$2,'Tillförd energi'!$B$1:$AQ$1,0),FALSE)</f>
        <v>0</v>
      </c>
      <c r="W147">
        <f>VLOOKUP($B147,'Tillförd energi'!$B$1:$AI$720,MATCH(W$2,'Tillförd energi'!$B$1:$AQ$1,0),FALSE)</f>
        <v>0</v>
      </c>
      <c r="X147">
        <f>VLOOKUP($B147,'Tillförd energi'!$B$1:$AI$720,MATCH(X$2,'Tillförd energi'!$B$1:$AQ$1,0),FALSE)</f>
        <v>0</v>
      </c>
      <c r="Y147">
        <f>VLOOKUP($B147,'Tillförd energi'!$B$1:$AI$720,MATCH(Y$2,'Tillförd energi'!$B$1:$AQ$1,0),FALSE)</f>
        <v>0</v>
      </c>
      <c r="Z147">
        <f>VLOOKUP($B147,'Tillförd energi'!$B$1:$AI$720,MATCH(Z$2,'Tillförd energi'!$B$1:$AQ$1,0),FALSE)</f>
        <v>0</v>
      </c>
      <c r="AA147">
        <f>VLOOKUP($B147,'Tillförd energi'!$B$1:$AI$720,MATCH(AA$2,'Tillförd energi'!$B$1:$AQ$1,0),FALSE)</f>
        <v>0</v>
      </c>
      <c r="AB147">
        <f>VLOOKUP($B147,'Tillförd energi'!$B$1:$AI$720,MATCH(AB$2,'Tillförd energi'!$B$1:$AQ$1,0),FALSE)</f>
        <v>0</v>
      </c>
      <c r="AC147">
        <f>VLOOKUP($B147,'Tillförd energi'!$B$1:$AI$720,MATCH(AC$2,'Tillförd energi'!$B$1:$AQ$1,0),FALSE)</f>
        <v>0</v>
      </c>
      <c r="AD147">
        <f>VLOOKUP($B147,'Tillförd energi'!$B$1:$AI$720,MATCH(AD$2,'Tillförd energi'!$B$1:$AQ$1,0),FALSE)</f>
        <v>0</v>
      </c>
      <c r="AE147">
        <f>VLOOKUP($B147,'Tillförd energi'!$B$1:$AI$720,MATCH(AE$2,'Tillförd energi'!$B$1:$AQ$1,0),FALSE)</f>
        <v>0</v>
      </c>
      <c r="AF147">
        <f>VLOOKUP($B147,'Tillförd energi'!$B$1:$AI$720,MATCH(AF$2,'Tillförd energi'!$B$1:$AQ$1,0),FALSE)</f>
        <v>3.32E-2</v>
      </c>
      <c r="AG147">
        <f>IFERROR(VLOOKUP(B147,Miljö!$B$1:$AC$600,MATCH("Köpt mängd produktionsspecifik fjärrvärme:",Miljö!$B$1:$AC$1,0),FALSE)/1,0)</f>
        <v>0</v>
      </c>
      <c r="AI147">
        <f t="shared" si="12"/>
        <v>3.9011999999999998</v>
      </c>
      <c r="AJ147">
        <f>IF(ISERROR(1/VLOOKUP($B147,Leveranser!$B$1:$S$500,MATCH("såld värme (gwh)",Leveranser!$B$1:$S$1,0),FALSE)),"",VLOOKUP($B147,Leveranser!$B$1:$S$500,MATCH("såld värme (gwh)",Leveranser!$B$1:$S$1,0),FALSE))</f>
        <v>3.05</v>
      </c>
      <c r="AM147" t="str">
        <f>IF(B147&lt;&gt;"",IF(VLOOKUP($B147,Totalt!$B$1:$AQ$554,MATCH("Kvalitetsgranskad:",Totalt!$B$1:$AQ$1,0),FALSE)="ja",VLOOKUP($B147,Miljö!$B$1:$AG$479,MATCH(AM$2,Miljö!$B$1:$AK$1,0),FALSE),""),"")</f>
        <v>Ja</v>
      </c>
      <c r="AN147" t="str">
        <f>IF(AM147="ja",VLOOKUP($B147,Miljö!$B$1:$J$479,MATCH("Typ av ursprungsspecificerad el   (Om inget värde anges används Nordisk residualmix, se inforuta) ()",Miljö!$B$1:$J$1,0),FALSE),IF(AM147="nej","Nordisk residualel",""))</f>
        <v>'Vattenkraft'</v>
      </c>
      <c r="AO147">
        <f>IF(AM147="","",VLOOKUP($B147,Miljö!$B$1:$J$479,MATCH("Fossilandel för ursprungspecificerad el ()",Miljö!$B$1:$J$1,0),FALSE))</f>
        <v>0</v>
      </c>
      <c r="AP147">
        <f>IF(AM147="","",IFERROR(VLOOKUP($B147,Miljö!$B$1:$J$479,MATCH("Kärnkraftsandel för ursprungsspecificerad el ()",Miljö!$B$1:$J$1,0),FALSE)/1,0))</f>
        <v>0</v>
      </c>
      <c r="AQ147">
        <f t="shared" si="13"/>
        <v>1</v>
      </c>
      <c r="AS147" t="str">
        <f t="shared" si="14"/>
        <v>Nej</v>
      </c>
      <c r="AT147" t="str">
        <f>IF(AS147="ja",VLOOKUP($B147,Miljö!$B$1:$P$500,MATCH("Fossil andel i procent (%)",Miljö!$B$1:$P$1,0),FALSE)/100,"")</f>
        <v/>
      </c>
      <c r="AV147" t="str">
        <f t="shared" si="15"/>
        <v>Nej</v>
      </c>
      <c r="AW147" t="str">
        <f>IF(AV147="ja",VLOOKUP($B147,'Egen hetvattenprod'!$B$1:$AO$500,MATCH("Värmekälla till värmepumpar ()",'Egen hetvattenprod'!$B$1:$AO$1,0),FALSE),"")</f>
        <v/>
      </c>
      <c r="AY147" t="str">
        <f t="shared" si="16"/>
        <v>Nej</v>
      </c>
      <c r="AZ147" s="115" t="str">
        <f>IF($AY147="ja",(VLOOKUP($B147,'Egen hetvattenprod'!$B$1:$BX$550,MATCH(AZ$2,'Egen hetvattenprod'!$B$1:$BX$1,0),FALSE)+VLOOKUP($B147,Kraftvärmeprod!$B$1:$BX$550,MATCH(AZ$2,Kraftvärmeprod!$B$1:$BX$1,0),FALSE))/$AC147,"")</f>
        <v/>
      </c>
      <c r="BA147" s="115" t="str">
        <f>IF($AY147="ja",(VLOOKUP($B147,'Egen hetvattenprod'!$B$1:$BX$550,MATCH(BA$2,'Egen hetvattenprod'!$B$1:$BX$1,0),FALSE)+VLOOKUP($B147,Kraftvärmeprod!$B$1:$BX$550,MATCH(BA$2,Kraftvärmeprod!$B$1:$BX$1,0),FALSE))/$AC147,"")</f>
        <v/>
      </c>
      <c r="BB147" s="115" t="str">
        <f>IF($AY147="ja",(VLOOKUP($B147,'Egen hetvattenprod'!$B$1:$BX$550,MATCH(BB$2,'Egen hetvattenprod'!$B$1:$BX$1,0),FALSE)+VLOOKUP($B147,Kraftvärmeprod!$B$1:$BX$550,MATCH(BB$2,Kraftvärmeprod!$B$1:$BX$1,0),FALSE))/$AC147,"")</f>
        <v/>
      </c>
      <c r="BC147" s="115" t="str">
        <f>IF($AY147="ja",(VLOOKUP($B147,'Egen hetvattenprod'!$B$1:$BX$550,MATCH(BC$2,'Egen hetvattenprod'!$B$1:$BX$1,0),FALSE)+VLOOKUP($B147,Kraftvärmeprod!$B$1:$BX$550,MATCH(BC$2,Kraftvärmeprod!$B$1:$BX$1,0),FALSE))/$AC147,"")</f>
        <v/>
      </c>
      <c r="BD147" s="115" t="str">
        <f>IF($AY147="ja",(VLOOKUP($B147,'Egen hetvattenprod'!$B$1:$BX$550,MATCH(BD$2,'Egen hetvattenprod'!$B$1:$BX$1,0),FALSE)+VLOOKUP($B147,Kraftvärmeprod!$B$1:$BX$550,MATCH(BD$2,Kraftvärmeprod!$B$1:$BX$1,0),FALSE))/$AC147,"")</f>
        <v/>
      </c>
      <c r="BF147" t="str">
        <f t="shared" si="17"/>
        <v>Nej</v>
      </c>
      <c r="BG147" t="str">
        <f>IF($BF147="ja",VLOOKUP($B147,'Egen hetvattenprod'!$B$1:$BX$550,MATCH("Andelen klimatgaser med fossilt ursprung för avfall ()",'Egen hetvattenprod'!$B$1:$BX$1,0),FALSE),"")</f>
        <v/>
      </c>
      <c r="BH147" t="str">
        <f>IF($BF147="ja",VLOOKUP($B147,Kraftvärmeprod!$B$1:$BX$550,MATCH("Andelen klimatgaser med fossilt ursprung för avfall ()",Kraftvärmeprod!$B$1:$BX$1,0),FALSE),"")</f>
        <v/>
      </c>
      <c r="BI147" t="str">
        <f>IF($BF147="ja",VLOOKUP($B147,'Egen hetvattenprod'!$B$1:$BX$550,MATCH("Avfall (GWh)",'Egen hetvattenprod'!$B$1:$BX$1,0),FALSE),"")</f>
        <v/>
      </c>
      <c r="BJ147" t="str">
        <f>IF($BF147="ja",VLOOKUP($B147,'Slutlig allokering kvv'!$B$1:$BX$550,MATCH("Avfall (GWh)",'Slutlig allokering kvv'!$B$1:$BX$1,0),FALSE),"")</f>
        <v/>
      </c>
      <c r="BK147" t="str">
        <f>IF($BF147="ja",VLOOKUP($B147,'Köpt hetvatten'!$B$1:$BX$550,MATCH("Avfall i köpt hetvatten",'Köpt hetvatten'!$B$1:$BX$1,0),FALSE),"")</f>
        <v/>
      </c>
      <c r="BL147" t="str">
        <f>IF($BF147="ja",VLOOKUP($B147,'Egen hetvattenprod'!$B$1:$BX$550,MATCH("Värde enligt ovan. (%)",'Egen hetvattenprod'!$B$1:$BX$1,0),FALSE),"")</f>
        <v/>
      </c>
      <c r="BM147" t="str">
        <f>IF($BF147="ja",VLOOKUP($B147,Kraftvärmeprod!$B$1:$BX$550,MATCH("Värde enligt ovan. (%)",Kraftvärmeprod!$B$1:$BX$1,0),FALSE),"")</f>
        <v/>
      </c>
      <c r="BQ147" t="str">
        <f>IF($BF147="ja",VLOOKUP($B147,'Egen hetvattenprod'!$B$1:$BX$550,MATCH("Tillförd olja (fossil) vid avfallsförbränning (GWh)",'Egen hetvattenprod'!$B$1:$BX$1,0),FALSE),"")</f>
        <v/>
      </c>
      <c r="BR147" t="str">
        <f>IF($BF147="ja",VLOOKUP($B147,Kraftvärmeprod!$B$1:$BX$550,MATCH("Tillförd olja (fossil) vid avfallsförbränning (GWh)",Kraftvärmeprod!$B$1:$BX$1,0),FALSE),"")</f>
        <v/>
      </c>
    </row>
    <row r="148" spans="1:70">
      <c r="A148" t="s">
        <v>251</v>
      </c>
      <c r="B148" t="s">
        <v>252</v>
      </c>
      <c r="C148">
        <f>VLOOKUP($B148,'Tillförd energi'!$B$1:$AI$720,MATCH(C$2,'Tillförd energi'!$B$1:$AQ$1,0),FALSE)</f>
        <v>0</v>
      </c>
      <c r="D148">
        <f>VLOOKUP($B148,'Tillförd energi'!$B$1:$AI$720,MATCH(D$2,'Tillförd energi'!$B$1:$AQ$1,0),FALSE)</f>
        <v>0.05</v>
      </c>
      <c r="E148">
        <f>VLOOKUP($B148,'Tillförd energi'!$B$1:$AI$720,MATCH(E$2,'Tillförd energi'!$B$1:$AQ$1,0),FALSE)</f>
        <v>0</v>
      </c>
      <c r="F148">
        <f>VLOOKUP($B148,'Tillförd energi'!$B$1:$AI$720,MATCH(F$2,'Tillförd energi'!$B$1:$AQ$1,0),FALSE)</f>
        <v>0</v>
      </c>
      <c r="G148">
        <f>VLOOKUP($B148,'Tillförd energi'!$B$1:$AI$720,MATCH(G$2,'Tillförd energi'!$B$1:$AQ$1,0),FALSE)</f>
        <v>0</v>
      </c>
      <c r="H148">
        <f>VLOOKUP($B148,'Tillförd energi'!$B$1:$AI$720,MATCH(H$2,'Tillförd energi'!$B$1:$AQ$1,0),FALSE)</f>
        <v>0</v>
      </c>
      <c r="I148">
        <f>VLOOKUP($B148,'Tillförd energi'!$B$1:$AI$720,MATCH(I$2,'Tillförd energi'!$B$1:$AQ$1,0),FALSE)</f>
        <v>0</v>
      </c>
      <c r="J148">
        <f>VLOOKUP($B148,'Tillförd energi'!$B$1:$AI$720,MATCH(J$2,'Tillförd energi'!$B$1:$AQ$1,0),FALSE)</f>
        <v>0</v>
      </c>
      <c r="K148">
        <f>VLOOKUP($B148,'Tillförd energi'!$B$1:$AI$720,MATCH(K$2,'Tillförd energi'!$B$1:$AQ$1,0),FALSE)</f>
        <v>0</v>
      </c>
      <c r="L148">
        <f>VLOOKUP($B148,'Tillförd energi'!$B$1:$AI$720,MATCH(L$2,'Tillförd energi'!$B$1:$AQ$1,0),FALSE)</f>
        <v>0</v>
      </c>
      <c r="M148">
        <f>VLOOKUP($B148,'Tillförd energi'!$B$1:$AI$720,MATCH(M$2,'Tillförd energi'!$B$1:$AQ$1,0),FALSE)</f>
        <v>0</v>
      </c>
      <c r="N148">
        <f>VLOOKUP($B148,'Tillförd energi'!$B$1:$AI$720,MATCH(N$2,'Tillförd energi'!$B$1:$AQ$1,0),FALSE)</f>
        <v>0</v>
      </c>
      <c r="O148">
        <f>VLOOKUP($B148,'Tillförd energi'!$B$1:$AI$720,MATCH(O$2,'Tillförd energi'!$B$1:$AQ$1,0),FALSE)</f>
        <v>0</v>
      </c>
      <c r="P148">
        <f>VLOOKUP($B148,'Tillförd energi'!$B$1:$AI$720,MATCH(P$2,'Tillförd energi'!$B$1:$AQ$1,0),FALSE)</f>
        <v>0</v>
      </c>
      <c r="Q148">
        <f>VLOOKUP($B148,'Tillförd energi'!$B$1:$AI$720,MATCH(Q$2,'Tillförd energi'!$B$1:$AQ$1,0),FALSE)</f>
        <v>0</v>
      </c>
      <c r="R148">
        <f>VLOOKUP($B148,'Tillförd energi'!$B$1:$AI$720,MATCH(R$2,'Tillförd energi'!$B$1:$AQ$1,0),FALSE)</f>
        <v>0</v>
      </c>
      <c r="S148">
        <f>VLOOKUP($B148,'Tillförd energi'!$B$1:$AI$720,MATCH(S$2,'Tillförd energi'!$B$1:$AQ$1,0),FALSE)</f>
        <v>0</v>
      </c>
      <c r="T148">
        <f>VLOOKUP($B148,'Tillförd energi'!$B$1:$AI$720,MATCH(T$2,'Tillförd energi'!$B$1:$AQ$1,0),FALSE)</f>
        <v>0</v>
      </c>
      <c r="U148">
        <f>VLOOKUP($B148,'Tillförd energi'!$B$1:$AI$720,MATCH(U$2,'Tillförd energi'!$B$1:$AQ$1,0),FALSE)</f>
        <v>0</v>
      </c>
      <c r="V148">
        <f>VLOOKUP($B148,'Tillförd energi'!$B$1:$AI$720,MATCH(V$2,'Tillförd energi'!$B$1:$AQ$1,0),FALSE)</f>
        <v>0</v>
      </c>
      <c r="W148">
        <f>VLOOKUP($B148,'Tillförd energi'!$B$1:$AI$720,MATCH(W$2,'Tillförd energi'!$B$1:$AQ$1,0),FALSE)</f>
        <v>0</v>
      </c>
      <c r="X148">
        <f>VLOOKUP($B148,'Tillförd energi'!$B$1:$AI$720,MATCH(X$2,'Tillförd energi'!$B$1:$AQ$1,0),FALSE)</f>
        <v>0</v>
      </c>
      <c r="Y148">
        <f>VLOOKUP($B148,'Tillförd energi'!$B$1:$AI$720,MATCH(Y$2,'Tillförd energi'!$B$1:$AQ$1,0),FALSE)</f>
        <v>0</v>
      </c>
      <c r="Z148">
        <f>VLOOKUP($B148,'Tillförd energi'!$B$1:$AI$720,MATCH(Z$2,'Tillförd energi'!$B$1:$AQ$1,0),FALSE)</f>
        <v>0</v>
      </c>
      <c r="AA148">
        <f>VLOOKUP($B148,'Tillförd energi'!$B$1:$AI$720,MATCH(AA$2,'Tillförd energi'!$B$1:$AQ$1,0),FALSE)</f>
        <v>0</v>
      </c>
      <c r="AB148">
        <f>VLOOKUP($B148,'Tillförd energi'!$B$1:$AI$720,MATCH(AB$2,'Tillförd energi'!$B$1:$AQ$1,0),FALSE)</f>
        <v>0</v>
      </c>
      <c r="AC148">
        <f>VLOOKUP($B148,'Tillförd energi'!$B$1:$AI$720,MATCH(AC$2,'Tillförd energi'!$B$1:$AQ$1,0),FALSE)</f>
        <v>0</v>
      </c>
      <c r="AD148">
        <f>VLOOKUP($B148,'Tillförd energi'!$B$1:$AI$720,MATCH(AD$2,'Tillförd energi'!$B$1:$AQ$1,0),FALSE)</f>
        <v>51.646999999999998</v>
      </c>
      <c r="AE148">
        <f>VLOOKUP($B148,'Tillförd energi'!$B$1:$AI$720,MATCH(AE$2,'Tillförd energi'!$B$1:$AQ$1,0),FALSE)</f>
        <v>0</v>
      </c>
      <c r="AF148">
        <f>VLOOKUP($B148,'Tillförd energi'!$B$1:$AI$720,MATCH(AF$2,'Tillförd energi'!$B$1:$AQ$1,0),FALSE)</f>
        <v>1.1711400000000001</v>
      </c>
      <c r="AG148">
        <f>IFERROR(VLOOKUP(B148,Miljö!$B$1:$AC$600,MATCH("Köpt mängd produktionsspecifik fjärrvärme:",Miljö!$B$1:$AC$1,0),FALSE)/1,0)</f>
        <v>0</v>
      </c>
      <c r="AI148">
        <f t="shared" si="12"/>
        <v>52.868139999999997</v>
      </c>
      <c r="AJ148">
        <f>IF(ISERROR(1/VLOOKUP($B148,Leveranser!$B$1:$S$500,MATCH("såld värme (gwh)",Leveranser!$B$1:$S$1,0),FALSE)),"",VLOOKUP($B148,Leveranser!$B$1:$S$500,MATCH("såld värme (gwh)",Leveranser!$B$1:$S$1,0),FALSE))</f>
        <v>39.037999999999997</v>
      </c>
      <c r="AM148" t="str">
        <f>IF(B148&lt;&gt;"",IF(VLOOKUP($B148,Totalt!$B$1:$AQ$554,MATCH("Kvalitetsgranskad:",Totalt!$B$1:$AQ$1,0),FALSE)="ja",VLOOKUP($B148,Miljö!$B$1:$AG$479,MATCH(AM$2,Miljö!$B$1:$AK$1,0),FALSE),""),"")</f>
        <v>Nej</v>
      </c>
      <c r="AN148" t="str">
        <f>IF(AM148="ja",VLOOKUP($B148,Miljö!$B$1:$J$479,MATCH("Typ av ursprungsspecificerad el   (Om inget värde anges används Nordisk residualmix, se inforuta) ()",Miljö!$B$1:$J$1,0),FALSE),IF(AM148="nej","Nordisk residualel",""))</f>
        <v>Nordisk residualel</v>
      </c>
      <c r="AO148">
        <f>IF(AM148="","",VLOOKUP($B148,Miljö!$B$1:$J$479,MATCH("Fossilandel för ursprungspecificerad el ()",Miljö!$B$1:$J$1,0),FALSE))</f>
        <v>0.47</v>
      </c>
      <c r="AP148">
        <f>IF(AM148="","",IFERROR(VLOOKUP($B148,Miljö!$B$1:$J$479,MATCH("Kärnkraftsandel för ursprungsspecificerad el ()",Miljö!$B$1:$J$1,0),FALSE)/1,0))</f>
        <v>0.48170000000000002</v>
      </c>
      <c r="AQ148">
        <f t="shared" si="13"/>
        <v>4.830000000000001E-2</v>
      </c>
      <c r="AS148" t="str">
        <f t="shared" si="14"/>
        <v>Nej</v>
      </c>
      <c r="AT148" t="str">
        <f>IF(AS148="ja",VLOOKUP($B148,Miljö!$B$1:$P$500,MATCH("Fossil andel i procent (%)",Miljö!$B$1:$P$1,0),FALSE)/100,"")</f>
        <v/>
      </c>
      <c r="AV148" t="str">
        <f t="shared" si="15"/>
        <v>Nej</v>
      </c>
      <c r="AW148" t="str">
        <f>IF(AV148="ja",VLOOKUP($B148,'Egen hetvattenprod'!$B$1:$AO$500,MATCH("Värmekälla till värmepumpar ()",'Egen hetvattenprod'!$B$1:$AO$1,0),FALSE),"")</f>
        <v/>
      </c>
      <c r="AY148" t="str">
        <f t="shared" si="16"/>
        <v>Nej</v>
      </c>
      <c r="AZ148" s="115" t="str">
        <f>IF($AY148="ja",(VLOOKUP($B148,'Egen hetvattenprod'!$B$1:$BX$550,MATCH(AZ$2,'Egen hetvattenprod'!$B$1:$BX$1,0),FALSE)+VLOOKUP($B148,Kraftvärmeprod!$B$1:$BX$550,MATCH(AZ$2,Kraftvärmeprod!$B$1:$BX$1,0),FALSE))/$AC148,"")</f>
        <v/>
      </c>
      <c r="BA148" s="115" t="str">
        <f>IF($AY148="ja",(VLOOKUP($B148,'Egen hetvattenprod'!$B$1:$BX$550,MATCH(BA$2,'Egen hetvattenprod'!$B$1:$BX$1,0),FALSE)+VLOOKUP($B148,Kraftvärmeprod!$B$1:$BX$550,MATCH(BA$2,Kraftvärmeprod!$B$1:$BX$1,0),FALSE))/$AC148,"")</f>
        <v/>
      </c>
      <c r="BB148" s="115" t="str">
        <f>IF($AY148="ja",(VLOOKUP($B148,'Egen hetvattenprod'!$B$1:$BX$550,MATCH(BB$2,'Egen hetvattenprod'!$B$1:$BX$1,0),FALSE)+VLOOKUP($B148,Kraftvärmeprod!$B$1:$BX$550,MATCH(BB$2,Kraftvärmeprod!$B$1:$BX$1,0),FALSE))/$AC148,"")</f>
        <v/>
      </c>
      <c r="BC148" s="115" t="str">
        <f>IF($AY148="ja",(VLOOKUP($B148,'Egen hetvattenprod'!$B$1:$BX$550,MATCH(BC$2,'Egen hetvattenprod'!$B$1:$BX$1,0),FALSE)+VLOOKUP($B148,Kraftvärmeprod!$B$1:$BX$550,MATCH(BC$2,Kraftvärmeprod!$B$1:$BX$1,0),FALSE))/$AC148,"")</f>
        <v/>
      </c>
      <c r="BD148" s="115" t="str">
        <f>IF($AY148="ja",(VLOOKUP($B148,'Egen hetvattenprod'!$B$1:$BX$550,MATCH(BD$2,'Egen hetvattenprod'!$B$1:$BX$1,0),FALSE)+VLOOKUP($B148,Kraftvärmeprod!$B$1:$BX$550,MATCH(BD$2,Kraftvärmeprod!$B$1:$BX$1,0),FALSE))/$AC148,"")</f>
        <v/>
      </c>
      <c r="BF148" t="str">
        <f t="shared" si="17"/>
        <v>Nej</v>
      </c>
      <c r="BG148" t="str">
        <f>IF($BF148="ja",VLOOKUP($B148,'Egen hetvattenprod'!$B$1:$BX$550,MATCH("Andelen klimatgaser med fossilt ursprung för avfall ()",'Egen hetvattenprod'!$B$1:$BX$1,0),FALSE),"")</f>
        <v/>
      </c>
      <c r="BH148" t="str">
        <f>IF($BF148="ja",VLOOKUP($B148,Kraftvärmeprod!$B$1:$BX$550,MATCH("Andelen klimatgaser med fossilt ursprung för avfall ()",Kraftvärmeprod!$B$1:$BX$1,0),FALSE),"")</f>
        <v/>
      </c>
      <c r="BI148" t="str">
        <f>IF($BF148="ja",VLOOKUP($B148,'Egen hetvattenprod'!$B$1:$BX$550,MATCH("Avfall (GWh)",'Egen hetvattenprod'!$B$1:$BX$1,0),FALSE),"")</f>
        <v/>
      </c>
      <c r="BJ148" t="str">
        <f>IF($BF148="ja",VLOOKUP($B148,'Slutlig allokering kvv'!$B$1:$BX$550,MATCH("Avfall (GWh)",'Slutlig allokering kvv'!$B$1:$BX$1,0),FALSE),"")</f>
        <v/>
      </c>
      <c r="BK148" t="str">
        <f>IF($BF148="ja",VLOOKUP($B148,'Köpt hetvatten'!$B$1:$BX$550,MATCH("Avfall i köpt hetvatten",'Köpt hetvatten'!$B$1:$BX$1,0),FALSE),"")</f>
        <v/>
      </c>
      <c r="BL148" t="str">
        <f>IF($BF148="ja",VLOOKUP($B148,'Egen hetvattenprod'!$B$1:$BX$550,MATCH("Värde enligt ovan. (%)",'Egen hetvattenprod'!$B$1:$BX$1,0),FALSE),"")</f>
        <v/>
      </c>
      <c r="BM148" t="str">
        <f>IF($BF148="ja",VLOOKUP($B148,Kraftvärmeprod!$B$1:$BX$550,MATCH("Värde enligt ovan. (%)",Kraftvärmeprod!$B$1:$BX$1,0),FALSE),"")</f>
        <v/>
      </c>
      <c r="BQ148" t="str">
        <f>IF($BF148="ja",VLOOKUP($B148,'Egen hetvattenprod'!$B$1:$BX$550,MATCH("Tillförd olja (fossil) vid avfallsförbränning (GWh)",'Egen hetvattenprod'!$B$1:$BX$1,0),FALSE),"")</f>
        <v/>
      </c>
      <c r="BR148" t="str">
        <f>IF($BF148="ja",VLOOKUP($B148,Kraftvärmeprod!$B$1:$BX$550,MATCH("Tillförd olja (fossil) vid avfallsförbränning (GWh)",Kraftvärmeprod!$B$1:$BX$1,0),FALSE),"")</f>
        <v/>
      </c>
    </row>
    <row r="149" spans="1:70">
      <c r="A149" t="s">
        <v>253</v>
      </c>
      <c r="B149" t="s">
        <v>254</v>
      </c>
      <c r="C149">
        <f>VLOOKUP($B149,'Tillförd energi'!$B$1:$AI$720,MATCH(C$2,'Tillförd energi'!$B$1:$AQ$1,0),FALSE)</f>
        <v>0</v>
      </c>
      <c r="D149">
        <f>VLOOKUP($B149,'Tillförd energi'!$B$1:$AI$720,MATCH(D$2,'Tillförd energi'!$B$1:$AQ$1,0),FALSE)</f>
        <v>0</v>
      </c>
      <c r="E149">
        <f>VLOOKUP($B149,'Tillförd energi'!$B$1:$AI$720,MATCH(E$2,'Tillförd energi'!$B$1:$AQ$1,0),FALSE)</f>
        <v>0</v>
      </c>
      <c r="F149">
        <f>VLOOKUP($B149,'Tillförd energi'!$B$1:$AI$720,MATCH(F$2,'Tillförd energi'!$B$1:$AQ$1,0),FALSE)</f>
        <v>0</v>
      </c>
      <c r="G149">
        <f>VLOOKUP($B149,'Tillförd energi'!$B$1:$AI$720,MATCH(G$2,'Tillförd energi'!$B$1:$AQ$1,0),FALSE)</f>
        <v>0</v>
      </c>
      <c r="H149">
        <f>VLOOKUP($B149,'Tillförd energi'!$B$1:$AI$720,MATCH(H$2,'Tillförd energi'!$B$1:$AQ$1,0),FALSE)</f>
        <v>0</v>
      </c>
      <c r="I149">
        <f>VLOOKUP($B149,'Tillförd energi'!$B$1:$AI$720,MATCH(I$2,'Tillförd energi'!$B$1:$AQ$1,0),FALSE)</f>
        <v>46.277000000000001</v>
      </c>
      <c r="J149">
        <f>VLOOKUP($B149,'Tillförd energi'!$B$1:$AI$720,MATCH(J$2,'Tillförd energi'!$B$1:$AQ$1,0),FALSE)</f>
        <v>0</v>
      </c>
      <c r="K149">
        <f>VLOOKUP($B149,'Tillförd energi'!$B$1:$AI$720,MATCH(K$2,'Tillförd energi'!$B$1:$AQ$1,0),FALSE)</f>
        <v>0</v>
      </c>
      <c r="L149">
        <f>VLOOKUP($B149,'Tillförd energi'!$B$1:$AI$720,MATCH(L$2,'Tillförd energi'!$B$1:$AQ$1,0),FALSE)</f>
        <v>0</v>
      </c>
      <c r="M149">
        <f>VLOOKUP($B149,'Tillförd energi'!$B$1:$AI$720,MATCH(M$2,'Tillförd energi'!$B$1:$AQ$1,0),FALSE)</f>
        <v>0</v>
      </c>
      <c r="N149">
        <f>VLOOKUP($B149,'Tillförd energi'!$B$1:$AI$720,MATCH(N$2,'Tillförd energi'!$B$1:$AQ$1,0),FALSE)</f>
        <v>0</v>
      </c>
      <c r="O149">
        <f>VLOOKUP($B149,'Tillförd energi'!$B$1:$AI$720,MATCH(O$2,'Tillförd energi'!$B$1:$AQ$1,0),FALSE)</f>
        <v>0</v>
      </c>
      <c r="P149">
        <f>VLOOKUP($B149,'Tillförd energi'!$B$1:$AI$720,MATCH(P$2,'Tillförd energi'!$B$1:$AQ$1,0),FALSE)</f>
        <v>0</v>
      </c>
      <c r="Q149">
        <f>VLOOKUP($B149,'Tillförd energi'!$B$1:$AI$720,MATCH(Q$2,'Tillförd energi'!$B$1:$AQ$1,0),FALSE)</f>
        <v>0</v>
      </c>
      <c r="R149">
        <f>VLOOKUP($B149,'Tillförd energi'!$B$1:$AI$720,MATCH(R$2,'Tillförd energi'!$B$1:$AQ$1,0),FALSE)</f>
        <v>0</v>
      </c>
      <c r="S149">
        <f>VLOOKUP($B149,'Tillförd energi'!$B$1:$AI$720,MATCH(S$2,'Tillförd energi'!$B$1:$AQ$1,0),FALSE)</f>
        <v>0</v>
      </c>
      <c r="T149">
        <f>VLOOKUP($B149,'Tillförd energi'!$B$1:$AI$720,MATCH(T$2,'Tillförd energi'!$B$1:$AQ$1,0),FALSE)</f>
        <v>0</v>
      </c>
      <c r="U149">
        <f>VLOOKUP($B149,'Tillförd energi'!$B$1:$AI$720,MATCH(U$2,'Tillförd energi'!$B$1:$AQ$1,0),FALSE)</f>
        <v>0</v>
      </c>
      <c r="V149">
        <f>VLOOKUP($B149,'Tillförd energi'!$B$1:$AI$720,MATCH(V$2,'Tillförd energi'!$B$1:$AQ$1,0),FALSE)</f>
        <v>0</v>
      </c>
      <c r="W149">
        <f>VLOOKUP($B149,'Tillförd energi'!$B$1:$AI$720,MATCH(W$2,'Tillförd energi'!$B$1:$AQ$1,0),FALSE)</f>
        <v>0</v>
      </c>
      <c r="X149">
        <f>VLOOKUP($B149,'Tillförd energi'!$B$1:$AI$720,MATCH(X$2,'Tillförd energi'!$B$1:$AQ$1,0),FALSE)</f>
        <v>0</v>
      </c>
      <c r="Y149">
        <f>VLOOKUP($B149,'Tillförd energi'!$B$1:$AI$720,MATCH(Y$2,'Tillförd energi'!$B$1:$AQ$1,0),FALSE)</f>
        <v>0</v>
      </c>
      <c r="Z149">
        <f>VLOOKUP($B149,'Tillförd energi'!$B$1:$AI$720,MATCH(Z$2,'Tillförd energi'!$B$1:$AQ$1,0),FALSE)</f>
        <v>0</v>
      </c>
      <c r="AA149">
        <f>VLOOKUP($B149,'Tillförd energi'!$B$1:$AI$720,MATCH(AA$2,'Tillförd energi'!$B$1:$AQ$1,0),FALSE)</f>
        <v>0</v>
      </c>
      <c r="AB149">
        <f>VLOOKUP($B149,'Tillförd energi'!$B$1:$AI$720,MATCH(AB$2,'Tillförd energi'!$B$1:$AQ$1,0),FALSE)</f>
        <v>0</v>
      </c>
      <c r="AC149">
        <f>VLOOKUP($B149,'Tillförd energi'!$B$1:$AI$720,MATCH(AC$2,'Tillförd energi'!$B$1:$AQ$1,0),FALSE)</f>
        <v>0</v>
      </c>
      <c r="AD149">
        <f>VLOOKUP($B149,'Tillförd energi'!$B$1:$AI$720,MATCH(AD$2,'Tillförd energi'!$B$1:$AQ$1,0),FALSE)</f>
        <v>11.25</v>
      </c>
      <c r="AE149">
        <f>VLOOKUP($B149,'Tillförd energi'!$B$1:$AI$720,MATCH(AE$2,'Tillförd energi'!$B$1:$AQ$1,0),FALSE)</f>
        <v>0</v>
      </c>
      <c r="AF149">
        <f>VLOOKUP($B149,'Tillförd energi'!$B$1:$AI$720,MATCH(AF$2,'Tillförd energi'!$B$1:$AQ$1,0),FALSE)</f>
        <v>24.420999999999999</v>
      </c>
      <c r="AG149">
        <f>IFERROR(VLOOKUP(B149,Miljö!$B$1:$AC$600,MATCH("Köpt mängd produktionsspecifik fjärrvärme:",Miljö!$B$1:$AC$1,0),FALSE)/1,0)</f>
        <v>0</v>
      </c>
      <c r="AI149">
        <f t="shared" si="12"/>
        <v>81.948000000000008</v>
      </c>
      <c r="AJ149">
        <f>IF(ISERROR(1/VLOOKUP($B149,Leveranser!$B$1:$S$500,MATCH("såld värme (gwh)",Leveranser!$B$1:$S$1,0),FALSE)),"",VLOOKUP($B149,Leveranser!$B$1:$S$500,MATCH("såld värme (gwh)",Leveranser!$B$1:$S$1,0),FALSE))</f>
        <v>76.319999999999993</v>
      </c>
      <c r="AM149" t="str">
        <f>IF(B149&lt;&gt;"",IF(VLOOKUP($B149,Totalt!$B$1:$AQ$554,MATCH("Kvalitetsgranskad:",Totalt!$B$1:$AQ$1,0),FALSE)="ja",VLOOKUP($B149,Miljö!$B$1:$AG$479,MATCH(AM$2,Miljö!$B$1:$AK$1,0),FALSE),""),"")</f>
        <v>Ja</v>
      </c>
      <c r="AN149" t="str">
        <f>IF(AM149="ja",VLOOKUP($B149,Miljö!$B$1:$J$479,MATCH("Typ av ursprungsspecificerad el   (Om inget värde anges används Nordisk residualmix, se inforuta) ()",Miljö!$B$1:$J$1,0),FALSE),IF(AM149="nej","Nordisk residualel",""))</f>
        <v>'Vattenkraft'</v>
      </c>
      <c r="AO149">
        <f>IF(AM149="","",VLOOKUP($B149,Miljö!$B$1:$J$479,MATCH("Fossilandel för ursprungspecificerad el ()",Miljö!$B$1:$J$1,0),FALSE))</f>
        <v>0</v>
      </c>
      <c r="AP149">
        <f>IF(AM149="","",IFERROR(VLOOKUP($B149,Miljö!$B$1:$J$479,MATCH("Kärnkraftsandel för ursprungsspecificerad el ()",Miljö!$B$1:$J$1,0),FALSE)/1,0))</f>
        <v>0</v>
      </c>
      <c r="AQ149">
        <f t="shared" si="13"/>
        <v>1</v>
      </c>
      <c r="AS149" t="str">
        <f t="shared" si="14"/>
        <v>Nej</v>
      </c>
      <c r="AT149" t="str">
        <f>IF(AS149="ja",VLOOKUP($B149,Miljö!$B$1:$P$500,MATCH("Fossil andel i procent (%)",Miljö!$B$1:$P$1,0),FALSE)/100,"")</f>
        <v/>
      </c>
      <c r="AV149" t="str">
        <f t="shared" si="15"/>
        <v>Nej</v>
      </c>
      <c r="AW149" t="str">
        <f>IF(AV149="ja",VLOOKUP($B149,'Egen hetvattenprod'!$B$1:$AO$500,MATCH("Värmekälla till värmepumpar ()",'Egen hetvattenprod'!$B$1:$AO$1,0),FALSE),"")</f>
        <v/>
      </c>
      <c r="AY149" t="str">
        <f t="shared" si="16"/>
        <v>Nej</v>
      </c>
      <c r="AZ149" s="115" t="str">
        <f>IF($AY149="ja",(VLOOKUP($B149,'Egen hetvattenprod'!$B$1:$BX$550,MATCH(AZ$2,'Egen hetvattenprod'!$B$1:$BX$1,0),FALSE)+VLOOKUP($B149,Kraftvärmeprod!$B$1:$BX$550,MATCH(AZ$2,Kraftvärmeprod!$B$1:$BX$1,0),FALSE))/$AC149,"")</f>
        <v/>
      </c>
      <c r="BA149" s="115" t="str">
        <f>IF($AY149="ja",(VLOOKUP($B149,'Egen hetvattenprod'!$B$1:$BX$550,MATCH(BA$2,'Egen hetvattenprod'!$B$1:$BX$1,0),FALSE)+VLOOKUP($B149,Kraftvärmeprod!$B$1:$BX$550,MATCH(BA$2,Kraftvärmeprod!$B$1:$BX$1,0),FALSE))/$AC149,"")</f>
        <v/>
      </c>
      <c r="BB149" s="115" t="str">
        <f>IF($AY149="ja",(VLOOKUP($B149,'Egen hetvattenprod'!$B$1:$BX$550,MATCH(BB$2,'Egen hetvattenprod'!$B$1:$BX$1,0),FALSE)+VLOOKUP($B149,Kraftvärmeprod!$B$1:$BX$550,MATCH(BB$2,Kraftvärmeprod!$B$1:$BX$1,0),FALSE))/$AC149,"")</f>
        <v/>
      </c>
      <c r="BC149" s="115" t="str">
        <f>IF($AY149="ja",(VLOOKUP($B149,'Egen hetvattenprod'!$B$1:$BX$550,MATCH(BC$2,'Egen hetvattenprod'!$B$1:$BX$1,0),FALSE)+VLOOKUP($B149,Kraftvärmeprod!$B$1:$BX$550,MATCH(BC$2,Kraftvärmeprod!$B$1:$BX$1,0),FALSE))/$AC149,"")</f>
        <v/>
      </c>
      <c r="BD149" s="115" t="str">
        <f>IF($AY149="ja",(VLOOKUP($B149,'Egen hetvattenprod'!$B$1:$BX$550,MATCH(BD$2,'Egen hetvattenprod'!$B$1:$BX$1,0),FALSE)+VLOOKUP($B149,Kraftvärmeprod!$B$1:$BX$550,MATCH(BD$2,Kraftvärmeprod!$B$1:$BX$1,0),FALSE))/$AC149,"")</f>
        <v/>
      </c>
      <c r="BF149" t="str">
        <f t="shared" si="17"/>
        <v>Ja</v>
      </c>
      <c r="BG149" t="str">
        <f>IF($BF149="ja",VLOOKUP($B149,'Egen hetvattenprod'!$B$1:$BX$550,MATCH("Andelen klimatgaser med fossilt ursprung för avfall ()",'Egen hetvattenprod'!$B$1:$BX$1,0),FALSE),"")</f>
        <v>Schablon</v>
      </c>
      <c r="BH149" t="str">
        <f>IF($BF149="ja",VLOOKUP($B149,Kraftvärmeprod!$B$1:$BX$550,MATCH("Andelen klimatgaser med fossilt ursprung för avfall ()",Kraftvärmeprod!$B$1:$BX$1,0),FALSE),"")</f>
        <v>ET</v>
      </c>
      <c r="BI149" t="str">
        <f>IF($BF149="ja",VLOOKUP($B149,'Egen hetvattenprod'!$B$1:$BX$550,MATCH("Avfall (GWh)",'Egen hetvattenprod'!$B$1:$BX$1,0),FALSE),"")</f>
        <v>ET</v>
      </c>
      <c r="BJ149">
        <f>IF($BF149="ja",VLOOKUP($B149,'Slutlig allokering kvv'!$B$1:$BX$550,MATCH("Avfall (GWh)",'Slutlig allokering kvv'!$B$1:$BX$1,0),FALSE),"")</f>
        <v>46.277000000000001</v>
      </c>
      <c r="BK149">
        <f>IF($BF149="ja",VLOOKUP($B149,'Köpt hetvatten'!$B$1:$BX$550,MATCH("Avfall i köpt hetvatten",'Köpt hetvatten'!$B$1:$BX$1,0),FALSE),"")</f>
        <v>0</v>
      </c>
      <c r="BL149">
        <f>IF($BF149="ja",VLOOKUP($B149,'Egen hetvattenprod'!$B$1:$BX$550,MATCH("Värde enligt ovan. (%)",'Egen hetvattenprod'!$B$1:$BX$1,0),FALSE),"")</f>
        <v>39</v>
      </c>
      <c r="BM149" t="str">
        <f>IF($BF149="ja",VLOOKUP($B149,Kraftvärmeprod!$B$1:$BX$550,MATCH("Värde enligt ovan. (%)",Kraftvärmeprod!$B$1:$BX$1,0),FALSE),"")</f>
        <v>ET</v>
      </c>
      <c r="BQ149" t="str">
        <f>IF($BF149="ja",VLOOKUP($B149,'Egen hetvattenprod'!$B$1:$BX$550,MATCH("Tillförd olja (fossil) vid avfallsförbränning (GWh)",'Egen hetvattenprod'!$B$1:$BX$1,0),FALSE),"")</f>
        <v>ET</v>
      </c>
      <c r="BR149" t="str">
        <f>IF($BF149="ja",VLOOKUP($B149,Kraftvärmeprod!$B$1:$BX$550,MATCH("Tillförd olja (fossil) vid avfallsförbränning (GWh)",Kraftvärmeprod!$B$1:$BX$1,0),FALSE),"")</f>
        <v>ET</v>
      </c>
    </row>
    <row r="150" spans="1:70">
      <c r="A150" t="s">
        <v>253</v>
      </c>
      <c r="B150" t="s">
        <v>255</v>
      </c>
      <c r="C150">
        <f>VLOOKUP($B150,'Tillförd energi'!$B$1:$AI$720,MATCH(C$2,'Tillförd energi'!$B$1:$AQ$1,0),FALSE)</f>
        <v>0</v>
      </c>
      <c r="D150">
        <f>VLOOKUP($B150,'Tillförd energi'!$B$1:$AI$720,MATCH(D$2,'Tillförd energi'!$B$1:$AQ$1,0),FALSE)</f>
        <v>3.6240000000000001</v>
      </c>
      <c r="E150">
        <f>VLOOKUP($B150,'Tillförd energi'!$B$1:$AI$720,MATCH(E$2,'Tillförd energi'!$B$1:$AQ$1,0),FALSE)</f>
        <v>0</v>
      </c>
      <c r="F150">
        <f>VLOOKUP($B150,'Tillförd energi'!$B$1:$AI$720,MATCH(F$2,'Tillförd energi'!$B$1:$AQ$1,0),FALSE)</f>
        <v>0</v>
      </c>
      <c r="G150">
        <f>VLOOKUP($B150,'Tillförd energi'!$B$1:$AI$720,MATCH(G$2,'Tillförd energi'!$B$1:$AQ$1,0),FALSE)</f>
        <v>0</v>
      </c>
      <c r="H150">
        <f>VLOOKUP($B150,'Tillförd energi'!$B$1:$AI$720,MATCH(H$2,'Tillförd energi'!$B$1:$AQ$1,0),FALSE)</f>
        <v>0</v>
      </c>
      <c r="I150">
        <f>VLOOKUP($B150,'Tillförd energi'!$B$1:$AI$720,MATCH(I$2,'Tillförd energi'!$B$1:$AQ$1,0),FALSE)</f>
        <v>249.35300000000001</v>
      </c>
      <c r="J150">
        <f>VLOOKUP($B150,'Tillförd energi'!$B$1:$AI$720,MATCH(J$2,'Tillförd energi'!$B$1:$AQ$1,0),FALSE)</f>
        <v>0</v>
      </c>
      <c r="K150">
        <f>VLOOKUP($B150,'Tillförd energi'!$B$1:$AI$720,MATCH(K$2,'Tillförd energi'!$B$1:$AQ$1,0),FALSE)</f>
        <v>0</v>
      </c>
      <c r="L150">
        <f>VLOOKUP($B150,'Tillförd energi'!$B$1:$AI$720,MATCH(L$2,'Tillförd energi'!$B$1:$AQ$1,0),FALSE)</f>
        <v>0</v>
      </c>
      <c r="M150">
        <f>VLOOKUP($B150,'Tillförd energi'!$B$1:$AI$720,MATCH(M$2,'Tillförd energi'!$B$1:$AQ$1,0),FALSE)</f>
        <v>0</v>
      </c>
      <c r="N150">
        <f>VLOOKUP($B150,'Tillförd energi'!$B$1:$AI$720,MATCH(N$2,'Tillförd energi'!$B$1:$AQ$1,0),FALSE)</f>
        <v>0</v>
      </c>
      <c r="O150">
        <f>VLOOKUP($B150,'Tillförd energi'!$B$1:$AI$720,MATCH(O$2,'Tillförd energi'!$B$1:$AQ$1,0),FALSE)</f>
        <v>0</v>
      </c>
      <c r="P150">
        <f>VLOOKUP($B150,'Tillförd energi'!$B$1:$AI$720,MATCH(P$2,'Tillförd energi'!$B$1:$AQ$1,0),FALSE)</f>
        <v>0</v>
      </c>
      <c r="Q150">
        <f>VLOOKUP($B150,'Tillförd energi'!$B$1:$AI$720,MATCH(Q$2,'Tillförd energi'!$B$1:$AQ$1,0),FALSE)</f>
        <v>0</v>
      </c>
      <c r="R150">
        <f>VLOOKUP($B150,'Tillförd energi'!$B$1:$AI$720,MATCH(R$2,'Tillförd energi'!$B$1:$AQ$1,0),FALSE)</f>
        <v>0</v>
      </c>
      <c r="S150">
        <f>VLOOKUP($B150,'Tillförd energi'!$B$1:$AI$720,MATCH(S$2,'Tillförd energi'!$B$1:$AQ$1,0),FALSE)</f>
        <v>0</v>
      </c>
      <c r="T150">
        <f>VLOOKUP($B150,'Tillförd energi'!$B$1:$AI$720,MATCH(T$2,'Tillförd energi'!$B$1:$AQ$1,0),FALSE)</f>
        <v>0</v>
      </c>
      <c r="U150">
        <f>VLOOKUP($B150,'Tillförd energi'!$B$1:$AI$720,MATCH(U$2,'Tillförd energi'!$B$1:$AQ$1,0),FALSE)</f>
        <v>0</v>
      </c>
      <c r="V150">
        <f>VLOOKUP($B150,'Tillförd energi'!$B$1:$AI$720,MATCH(V$2,'Tillförd energi'!$B$1:$AQ$1,0),FALSE)</f>
        <v>0</v>
      </c>
      <c r="W150">
        <f>VLOOKUP($B150,'Tillförd energi'!$B$1:$AI$720,MATCH(W$2,'Tillförd energi'!$B$1:$AQ$1,0),FALSE)</f>
        <v>3.109</v>
      </c>
      <c r="X150">
        <f>VLOOKUP($B150,'Tillförd energi'!$B$1:$AI$720,MATCH(X$2,'Tillförd energi'!$B$1:$AQ$1,0),FALSE)</f>
        <v>0</v>
      </c>
      <c r="Y150">
        <f>VLOOKUP($B150,'Tillförd energi'!$B$1:$AI$720,MATCH(Y$2,'Tillförd energi'!$B$1:$AQ$1,0),FALSE)</f>
        <v>0</v>
      </c>
      <c r="Z150">
        <f>VLOOKUP($B150,'Tillförd energi'!$B$1:$AI$720,MATCH(Z$2,'Tillförd energi'!$B$1:$AQ$1,0),FALSE)</f>
        <v>0</v>
      </c>
      <c r="AA150">
        <f>VLOOKUP($B150,'Tillförd energi'!$B$1:$AI$720,MATCH(AA$2,'Tillförd energi'!$B$1:$AQ$1,0),FALSE)</f>
        <v>0</v>
      </c>
      <c r="AB150">
        <f>VLOOKUP($B150,'Tillförd energi'!$B$1:$AI$720,MATCH(AB$2,'Tillförd energi'!$B$1:$AQ$1,0),FALSE)</f>
        <v>0</v>
      </c>
      <c r="AC150">
        <f>VLOOKUP($B150,'Tillförd energi'!$B$1:$AI$720,MATCH(AC$2,'Tillförd energi'!$B$1:$AQ$1,0),FALSE)</f>
        <v>11.323</v>
      </c>
      <c r="AD150">
        <f>VLOOKUP($B150,'Tillförd energi'!$B$1:$AI$720,MATCH(AD$2,'Tillförd energi'!$B$1:$AQ$1,0),FALSE)</f>
        <v>0</v>
      </c>
      <c r="AE150">
        <f>VLOOKUP($B150,'Tillförd energi'!$B$1:$AI$720,MATCH(AE$2,'Tillförd energi'!$B$1:$AQ$1,0),FALSE)</f>
        <v>0</v>
      </c>
      <c r="AF150">
        <f>VLOOKUP($B150,'Tillförd energi'!$B$1:$AI$720,MATCH(AF$2,'Tillförd energi'!$B$1:$AQ$1,0),FALSE)</f>
        <v>5.7230999999999996</v>
      </c>
      <c r="AG150">
        <f>IFERROR(VLOOKUP(B150,Miljö!$B$1:$AC$600,MATCH("Köpt mängd produktionsspecifik fjärrvärme:",Miljö!$B$1:$AC$1,0),FALSE)/1,0)</f>
        <v>0</v>
      </c>
      <c r="AI150">
        <f t="shared" si="12"/>
        <v>273.13209999999998</v>
      </c>
      <c r="AJ150">
        <f>IF(ISERROR(1/VLOOKUP($B150,Leveranser!$B$1:$S$500,MATCH("såld värme (gwh)",Leveranser!$B$1:$S$1,0),FALSE)),"",VLOOKUP($B150,Leveranser!$B$1:$S$500,MATCH("såld värme (gwh)",Leveranser!$B$1:$S$1,0),FALSE))</f>
        <v>190.77</v>
      </c>
      <c r="AM150" t="str">
        <f>IF(B150&lt;&gt;"",IF(VLOOKUP($B150,Totalt!$B$1:$AQ$554,MATCH("Kvalitetsgranskad:",Totalt!$B$1:$AQ$1,0),FALSE)="ja",VLOOKUP($B150,Miljö!$B$1:$AG$479,MATCH(AM$2,Miljö!$B$1:$AK$1,0),FALSE),""),"")</f>
        <v>Ja</v>
      </c>
      <c r="AN150" t="str">
        <f>IF(AM150="ja",VLOOKUP($B150,Miljö!$B$1:$J$479,MATCH("Typ av ursprungsspecificerad el   (Om inget värde anges används Nordisk residualmix, se inforuta) ()",Miljö!$B$1:$J$1,0),FALSE),IF(AM150="nej","Nordisk residualel",""))</f>
        <v>'Vattenkraft'</v>
      </c>
      <c r="AO150">
        <f>IF(AM150="","",VLOOKUP($B150,Miljö!$B$1:$J$479,MATCH("Fossilandel för ursprungspecificerad el ()",Miljö!$B$1:$J$1,0),FALSE))</f>
        <v>0</v>
      </c>
      <c r="AP150">
        <f>IF(AM150="","",IFERROR(VLOOKUP($B150,Miljö!$B$1:$J$479,MATCH("Kärnkraftsandel för ursprungsspecificerad el ()",Miljö!$B$1:$J$1,0),FALSE)/1,0))</f>
        <v>0</v>
      </c>
      <c r="AQ150">
        <f t="shared" si="13"/>
        <v>1</v>
      </c>
      <c r="AS150" t="str">
        <f t="shared" si="14"/>
        <v>Nej</v>
      </c>
      <c r="AT150" t="str">
        <f>IF(AS150="ja",VLOOKUP($B150,Miljö!$B$1:$P$500,MATCH("Fossil andel i procent (%)",Miljö!$B$1:$P$1,0),FALSE)/100,"")</f>
        <v/>
      </c>
      <c r="AV150" t="str">
        <f t="shared" si="15"/>
        <v>Nej</v>
      </c>
      <c r="AW150" t="str">
        <f>IF(AV150="ja",VLOOKUP($B150,'Egen hetvattenprod'!$B$1:$AO$500,MATCH("Värmekälla till värmepumpar ()",'Egen hetvattenprod'!$B$1:$AO$1,0),FALSE),"")</f>
        <v/>
      </c>
      <c r="AY150" t="str">
        <f t="shared" si="16"/>
        <v>Ja</v>
      </c>
      <c r="AZ150" s="115">
        <f>IF($AY150="ja",(VLOOKUP($B150,'Egen hetvattenprod'!$B$1:$BX$550,MATCH(AZ$2,'Egen hetvattenprod'!$B$1:$BX$1,0),FALSE)+VLOOKUP($B150,Kraftvärmeprod!$B$1:$BX$550,MATCH(AZ$2,Kraftvärmeprod!$B$1:$BX$1,0),FALSE))/$AC150,"")</f>
        <v>0</v>
      </c>
      <c r="BA150" s="115">
        <f>IF($AY150="ja",(VLOOKUP($B150,'Egen hetvattenprod'!$B$1:$BX$550,MATCH(BA$2,'Egen hetvattenprod'!$B$1:$BX$1,0),FALSE)+VLOOKUP($B150,Kraftvärmeprod!$B$1:$BX$550,MATCH(BA$2,Kraftvärmeprod!$B$1:$BX$1,0),FALSE))/$AC150,"")</f>
        <v>0.99999999999999989</v>
      </c>
      <c r="BB150" s="115">
        <f>IF($AY150="ja",(VLOOKUP($B150,'Egen hetvattenprod'!$B$1:$BX$550,MATCH(BB$2,'Egen hetvattenprod'!$B$1:$BX$1,0),FALSE)+VLOOKUP($B150,Kraftvärmeprod!$B$1:$BX$550,MATCH(BB$2,Kraftvärmeprod!$B$1:$BX$1,0),FALSE))/$AC150,"")</f>
        <v>0</v>
      </c>
      <c r="BC150" s="115">
        <f>IF($AY150="ja",(VLOOKUP($B150,'Egen hetvattenprod'!$B$1:$BX$550,MATCH(BC$2,'Egen hetvattenprod'!$B$1:$BX$1,0),FALSE)+VLOOKUP($B150,Kraftvärmeprod!$B$1:$BX$550,MATCH(BC$2,Kraftvärmeprod!$B$1:$BX$1,0),FALSE))/$AC150,"")</f>
        <v>0</v>
      </c>
      <c r="BD150" s="115">
        <f>IF($AY150="ja",(VLOOKUP($B150,'Egen hetvattenprod'!$B$1:$BX$550,MATCH(BD$2,'Egen hetvattenprod'!$B$1:$BX$1,0),FALSE)+VLOOKUP($B150,Kraftvärmeprod!$B$1:$BX$550,MATCH(BD$2,Kraftvärmeprod!$B$1:$BX$1,0),FALSE))/$AC150,"")</f>
        <v>0</v>
      </c>
      <c r="BF150" t="str">
        <f t="shared" si="17"/>
        <v>Ja</v>
      </c>
      <c r="BG150" t="str">
        <f>IF($BF150="ja",VLOOKUP($B150,'Egen hetvattenprod'!$B$1:$BX$550,MATCH("Andelen klimatgaser med fossilt ursprung för avfall ()",'Egen hetvattenprod'!$B$1:$BX$1,0),FALSE),"")</f>
        <v>Schablon</v>
      </c>
      <c r="BH150" t="str">
        <f>IF($BF150="ja",VLOOKUP($B150,Kraftvärmeprod!$B$1:$BX$550,MATCH("Andelen klimatgaser med fossilt ursprung för avfall ()",Kraftvärmeprod!$B$1:$BX$1,0),FALSE),"")</f>
        <v>ET</v>
      </c>
      <c r="BI150">
        <f>IF($BF150="ja",VLOOKUP($B150,'Egen hetvattenprod'!$B$1:$BX$550,MATCH("Avfall (GWh)",'Egen hetvattenprod'!$B$1:$BX$1,0),FALSE),"")</f>
        <v>205.62100000000001</v>
      </c>
      <c r="BJ150">
        <f>IF($BF150="ja",VLOOKUP($B150,'Slutlig allokering kvv'!$B$1:$BX$550,MATCH("Avfall (GWh)",'Slutlig allokering kvv'!$B$1:$BX$1,0),FALSE),"")</f>
        <v>43.732199999999999</v>
      </c>
      <c r="BK150">
        <f>IF($BF150="ja",VLOOKUP($B150,'Köpt hetvatten'!$B$1:$BX$550,MATCH("Avfall i köpt hetvatten",'Köpt hetvatten'!$B$1:$BX$1,0),FALSE),"")</f>
        <v>0</v>
      </c>
      <c r="BL150">
        <f>IF($BF150="ja",VLOOKUP($B150,'Egen hetvattenprod'!$B$1:$BX$550,MATCH("Värde enligt ovan. (%)",'Egen hetvattenprod'!$B$1:$BX$1,0),FALSE),"")</f>
        <v>39</v>
      </c>
      <c r="BM150" t="str">
        <f>IF($BF150="ja",VLOOKUP($B150,Kraftvärmeprod!$B$1:$BX$550,MATCH("Värde enligt ovan. (%)",Kraftvärmeprod!$B$1:$BX$1,0),FALSE),"")</f>
        <v>ET</v>
      </c>
      <c r="BQ150" t="str">
        <f>IF($BF150="ja",VLOOKUP($B150,'Egen hetvattenprod'!$B$1:$BX$550,MATCH("Tillförd olja (fossil) vid avfallsförbränning (GWh)",'Egen hetvattenprod'!$B$1:$BX$1,0),FALSE),"")</f>
        <v>ET</v>
      </c>
      <c r="BR150" t="str">
        <f>IF($BF150="ja",VLOOKUP($B150,Kraftvärmeprod!$B$1:$BX$550,MATCH("Tillförd olja (fossil) vid avfallsförbränning (GWh)",Kraftvärmeprod!$B$1:$BX$1,0),FALSE),"")</f>
        <v>ET</v>
      </c>
    </row>
    <row r="151" spans="1:70">
      <c r="A151" t="s">
        <v>256</v>
      </c>
      <c r="B151" t="s">
        <v>257</v>
      </c>
      <c r="C151">
        <f>VLOOKUP($B151,'Tillförd energi'!$B$1:$AI$720,MATCH(C$2,'Tillförd energi'!$B$1:$AQ$1,0),FALSE)</f>
        <v>0</v>
      </c>
      <c r="D151">
        <f>VLOOKUP($B151,'Tillförd energi'!$B$1:$AI$720,MATCH(D$2,'Tillförd energi'!$B$1:$AQ$1,0),FALSE)</f>
        <v>1.4570000000000001</v>
      </c>
      <c r="E151">
        <f>VLOOKUP($B151,'Tillförd energi'!$B$1:$AI$720,MATCH(E$2,'Tillförd energi'!$B$1:$AQ$1,0),FALSE)</f>
        <v>0</v>
      </c>
      <c r="F151">
        <f>VLOOKUP($B151,'Tillförd energi'!$B$1:$AI$720,MATCH(F$2,'Tillförd energi'!$B$1:$AQ$1,0),FALSE)</f>
        <v>0</v>
      </c>
      <c r="G151">
        <f>VLOOKUP($B151,'Tillförd energi'!$B$1:$AI$720,MATCH(G$2,'Tillförd energi'!$B$1:$AQ$1,0),FALSE)</f>
        <v>0</v>
      </c>
      <c r="H151">
        <f>VLOOKUP($B151,'Tillförd energi'!$B$1:$AI$720,MATCH(H$2,'Tillförd energi'!$B$1:$AQ$1,0),FALSE)</f>
        <v>0</v>
      </c>
      <c r="I151">
        <f>VLOOKUP($B151,'Tillförd energi'!$B$1:$AI$720,MATCH(I$2,'Tillförd energi'!$B$1:$AQ$1,0),FALSE)</f>
        <v>0</v>
      </c>
      <c r="J151">
        <f>VLOOKUP($B151,'Tillförd energi'!$B$1:$AI$720,MATCH(J$2,'Tillförd energi'!$B$1:$AQ$1,0),FALSE)</f>
        <v>0</v>
      </c>
      <c r="K151">
        <f>VLOOKUP($B151,'Tillförd energi'!$B$1:$AI$720,MATCH(K$2,'Tillförd energi'!$B$1:$AQ$1,0),FALSE)</f>
        <v>0</v>
      </c>
      <c r="L151">
        <f>VLOOKUP($B151,'Tillförd energi'!$B$1:$AI$720,MATCH(L$2,'Tillförd energi'!$B$1:$AQ$1,0),FALSE)</f>
        <v>0</v>
      </c>
      <c r="M151">
        <f>VLOOKUP($B151,'Tillförd energi'!$B$1:$AI$720,MATCH(M$2,'Tillförd energi'!$B$1:$AQ$1,0),FALSE)</f>
        <v>0</v>
      </c>
      <c r="N151">
        <f>VLOOKUP($B151,'Tillförd energi'!$B$1:$AI$720,MATCH(N$2,'Tillförd energi'!$B$1:$AQ$1,0),FALSE)</f>
        <v>0</v>
      </c>
      <c r="O151">
        <f>VLOOKUP($B151,'Tillförd energi'!$B$1:$AI$720,MATCH(O$2,'Tillförd energi'!$B$1:$AQ$1,0),FALSE)</f>
        <v>0</v>
      </c>
      <c r="P151">
        <f>VLOOKUP($B151,'Tillförd energi'!$B$1:$AI$720,MATCH(P$2,'Tillförd energi'!$B$1:$AQ$1,0),FALSE)</f>
        <v>0</v>
      </c>
      <c r="Q151">
        <f>VLOOKUP($B151,'Tillförd energi'!$B$1:$AI$720,MATCH(Q$2,'Tillförd energi'!$B$1:$AQ$1,0),FALSE)</f>
        <v>11.114000000000001</v>
      </c>
      <c r="R151">
        <f>VLOOKUP($B151,'Tillförd energi'!$B$1:$AI$720,MATCH(R$2,'Tillförd energi'!$B$1:$AQ$1,0),FALSE)</f>
        <v>0</v>
      </c>
      <c r="S151">
        <f>VLOOKUP($B151,'Tillförd energi'!$B$1:$AI$720,MATCH(S$2,'Tillförd energi'!$B$1:$AQ$1,0),FALSE)</f>
        <v>0</v>
      </c>
      <c r="T151">
        <f>VLOOKUP($B151,'Tillförd energi'!$B$1:$AI$720,MATCH(T$2,'Tillförd energi'!$B$1:$AQ$1,0),FALSE)</f>
        <v>0</v>
      </c>
      <c r="U151">
        <f>VLOOKUP($B151,'Tillförd energi'!$B$1:$AI$720,MATCH(U$2,'Tillförd energi'!$B$1:$AQ$1,0),FALSE)</f>
        <v>0</v>
      </c>
      <c r="V151">
        <f>VLOOKUP($B151,'Tillförd energi'!$B$1:$AI$720,MATCH(V$2,'Tillförd energi'!$B$1:$AQ$1,0),FALSE)</f>
        <v>0</v>
      </c>
      <c r="W151">
        <f>VLOOKUP($B151,'Tillförd energi'!$B$1:$AI$720,MATCH(W$2,'Tillförd energi'!$B$1:$AQ$1,0),FALSE)</f>
        <v>0</v>
      </c>
      <c r="X151">
        <f>VLOOKUP($B151,'Tillförd energi'!$B$1:$AI$720,MATCH(X$2,'Tillförd energi'!$B$1:$AQ$1,0),FALSE)</f>
        <v>0</v>
      </c>
      <c r="Y151">
        <f>VLOOKUP($B151,'Tillförd energi'!$B$1:$AI$720,MATCH(Y$2,'Tillförd energi'!$B$1:$AQ$1,0),FALSE)</f>
        <v>0</v>
      </c>
      <c r="Z151">
        <f>VLOOKUP($B151,'Tillförd energi'!$B$1:$AI$720,MATCH(Z$2,'Tillförd energi'!$B$1:$AQ$1,0),FALSE)</f>
        <v>0</v>
      </c>
      <c r="AA151">
        <f>VLOOKUP($B151,'Tillförd energi'!$B$1:$AI$720,MATCH(AA$2,'Tillförd energi'!$B$1:$AQ$1,0),FALSE)</f>
        <v>0</v>
      </c>
      <c r="AB151">
        <f>VLOOKUP($B151,'Tillförd energi'!$B$1:$AI$720,MATCH(AB$2,'Tillförd energi'!$B$1:$AQ$1,0),FALSE)</f>
        <v>0</v>
      </c>
      <c r="AC151">
        <f>VLOOKUP($B151,'Tillförd energi'!$B$1:$AI$720,MATCH(AC$2,'Tillförd energi'!$B$1:$AQ$1,0),FALSE)</f>
        <v>0</v>
      </c>
      <c r="AD151">
        <f>VLOOKUP($B151,'Tillförd energi'!$B$1:$AI$720,MATCH(AD$2,'Tillförd energi'!$B$1:$AQ$1,0),FALSE)</f>
        <v>0</v>
      </c>
      <c r="AE151">
        <f>VLOOKUP($B151,'Tillförd energi'!$B$1:$AI$720,MATCH(AE$2,'Tillförd energi'!$B$1:$AQ$1,0),FALSE)</f>
        <v>0</v>
      </c>
      <c r="AF151">
        <f>VLOOKUP($B151,'Tillförd energi'!$B$1:$AI$720,MATCH(AF$2,'Tillförd energi'!$B$1:$AQ$1,0),FALSE)</f>
        <v>0.33101999999999998</v>
      </c>
      <c r="AG151">
        <f>IFERROR(VLOOKUP(B151,Miljö!$B$1:$AC$600,MATCH("Köpt mängd produktionsspecifik fjärrvärme:",Miljö!$B$1:$AC$1,0),FALSE)/1,0)</f>
        <v>0</v>
      </c>
      <c r="AI151">
        <f t="shared" si="12"/>
        <v>12.902020000000002</v>
      </c>
      <c r="AJ151">
        <f>IF(ISERROR(1/VLOOKUP($B151,Leveranser!$B$1:$S$500,MATCH("såld värme (gwh)",Leveranser!$B$1:$S$1,0),FALSE)),"",VLOOKUP($B151,Leveranser!$B$1:$S$500,MATCH("såld värme (gwh)",Leveranser!$B$1:$S$1,0),FALSE))</f>
        <v>11.034000000000001</v>
      </c>
      <c r="AM151" t="str">
        <f>IF(B151&lt;&gt;"",IF(VLOOKUP($B151,Totalt!$B$1:$AQ$554,MATCH("Kvalitetsgranskad:",Totalt!$B$1:$AQ$1,0),FALSE)="ja",VLOOKUP($B151,Miljö!$B$1:$AG$479,MATCH(AM$2,Miljö!$B$1:$AK$1,0),FALSE),""),"")</f>
        <v>Ja</v>
      </c>
      <c r="AN151" t="str">
        <f>IF(AM151="ja",VLOOKUP($B151,Miljö!$B$1:$J$479,MATCH("Typ av ursprungsspecificerad el   (Om inget värde anges används Nordisk residualmix, se inforuta) ()",Miljö!$B$1:$J$1,0),FALSE),IF(AM151="nej","Nordisk residualel",""))</f>
        <v>'100% fossilfritt'</v>
      </c>
      <c r="AO151">
        <f>IF(AM151="","",VLOOKUP($B151,Miljö!$B$1:$J$479,MATCH("Fossilandel för ursprungspecificerad el ()",Miljö!$B$1:$J$1,0),FALSE))</f>
        <v>0</v>
      </c>
      <c r="AP151">
        <f>IF(AM151="","",IFERROR(VLOOKUP($B151,Miljö!$B$1:$J$479,MATCH("Kärnkraftsandel för ursprungsspecificerad el ()",Miljö!$B$1:$J$1,0),FALSE)/1,0))</f>
        <v>0.51200000000000001</v>
      </c>
      <c r="AQ151">
        <f t="shared" si="13"/>
        <v>0.48799999999999999</v>
      </c>
      <c r="AS151" t="str">
        <f t="shared" si="14"/>
        <v>Nej</v>
      </c>
      <c r="AT151" t="str">
        <f>IF(AS151="ja",VLOOKUP($B151,Miljö!$B$1:$P$500,MATCH("Fossil andel i procent (%)",Miljö!$B$1:$P$1,0),FALSE)/100,"")</f>
        <v/>
      </c>
      <c r="AV151" t="str">
        <f t="shared" si="15"/>
        <v>Nej</v>
      </c>
      <c r="AW151" t="str">
        <f>IF(AV151="ja",VLOOKUP($B151,'Egen hetvattenprod'!$B$1:$AO$500,MATCH("Värmekälla till värmepumpar ()",'Egen hetvattenprod'!$B$1:$AO$1,0),FALSE),"")</f>
        <v/>
      </c>
      <c r="AY151" t="str">
        <f t="shared" si="16"/>
        <v>Nej</v>
      </c>
      <c r="AZ151" s="115" t="str">
        <f>IF($AY151="ja",(VLOOKUP($B151,'Egen hetvattenprod'!$B$1:$BX$550,MATCH(AZ$2,'Egen hetvattenprod'!$B$1:$BX$1,0),FALSE)+VLOOKUP($B151,Kraftvärmeprod!$B$1:$BX$550,MATCH(AZ$2,Kraftvärmeprod!$B$1:$BX$1,0),FALSE))/$AC151,"")</f>
        <v/>
      </c>
      <c r="BA151" s="115" t="str">
        <f>IF($AY151="ja",(VLOOKUP($B151,'Egen hetvattenprod'!$B$1:$BX$550,MATCH(BA$2,'Egen hetvattenprod'!$B$1:$BX$1,0),FALSE)+VLOOKUP($B151,Kraftvärmeprod!$B$1:$BX$550,MATCH(BA$2,Kraftvärmeprod!$B$1:$BX$1,0),FALSE))/$AC151,"")</f>
        <v/>
      </c>
      <c r="BB151" s="115" t="str">
        <f>IF($AY151="ja",(VLOOKUP($B151,'Egen hetvattenprod'!$B$1:$BX$550,MATCH(BB$2,'Egen hetvattenprod'!$B$1:$BX$1,0),FALSE)+VLOOKUP($B151,Kraftvärmeprod!$B$1:$BX$550,MATCH(BB$2,Kraftvärmeprod!$B$1:$BX$1,0),FALSE))/$AC151,"")</f>
        <v/>
      </c>
      <c r="BC151" s="115" t="str">
        <f>IF($AY151="ja",(VLOOKUP($B151,'Egen hetvattenprod'!$B$1:$BX$550,MATCH(BC$2,'Egen hetvattenprod'!$B$1:$BX$1,0),FALSE)+VLOOKUP($B151,Kraftvärmeprod!$B$1:$BX$550,MATCH(BC$2,Kraftvärmeprod!$B$1:$BX$1,0),FALSE))/$AC151,"")</f>
        <v/>
      </c>
      <c r="BD151" s="115" t="str">
        <f>IF($AY151="ja",(VLOOKUP($B151,'Egen hetvattenprod'!$B$1:$BX$550,MATCH(BD$2,'Egen hetvattenprod'!$B$1:$BX$1,0),FALSE)+VLOOKUP($B151,Kraftvärmeprod!$B$1:$BX$550,MATCH(BD$2,Kraftvärmeprod!$B$1:$BX$1,0),FALSE))/$AC151,"")</f>
        <v/>
      </c>
      <c r="BF151" t="str">
        <f t="shared" si="17"/>
        <v>Nej</v>
      </c>
      <c r="BG151" t="str">
        <f>IF($BF151="ja",VLOOKUP($B151,'Egen hetvattenprod'!$B$1:$BX$550,MATCH("Andelen klimatgaser med fossilt ursprung för avfall ()",'Egen hetvattenprod'!$B$1:$BX$1,0),FALSE),"")</f>
        <v/>
      </c>
      <c r="BH151" t="str">
        <f>IF($BF151="ja",VLOOKUP($B151,Kraftvärmeprod!$B$1:$BX$550,MATCH("Andelen klimatgaser med fossilt ursprung för avfall ()",Kraftvärmeprod!$B$1:$BX$1,0),FALSE),"")</f>
        <v/>
      </c>
      <c r="BI151" t="str">
        <f>IF($BF151="ja",VLOOKUP($B151,'Egen hetvattenprod'!$B$1:$BX$550,MATCH("Avfall (GWh)",'Egen hetvattenprod'!$B$1:$BX$1,0),FALSE),"")</f>
        <v/>
      </c>
      <c r="BJ151" t="str">
        <f>IF($BF151="ja",VLOOKUP($B151,'Slutlig allokering kvv'!$B$1:$BX$550,MATCH("Avfall (GWh)",'Slutlig allokering kvv'!$B$1:$BX$1,0),FALSE),"")</f>
        <v/>
      </c>
      <c r="BK151" t="str">
        <f>IF($BF151="ja",VLOOKUP($B151,'Köpt hetvatten'!$B$1:$BX$550,MATCH("Avfall i köpt hetvatten",'Köpt hetvatten'!$B$1:$BX$1,0),FALSE),"")</f>
        <v/>
      </c>
      <c r="BL151" t="str">
        <f>IF($BF151="ja",VLOOKUP($B151,'Egen hetvattenprod'!$B$1:$BX$550,MATCH("Värde enligt ovan. (%)",'Egen hetvattenprod'!$B$1:$BX$1,0),FALSE),"")</f>
        <v/>
      </c>
      <c r="BM151" t="str">
        <f>IF($BF151="ja",VLOOKUP($B151,Kraftvärmeprod!$B$1:$BX$550,MATCH("Värde enligt ovan. (%)",Kraftvärmeprod!$B$1:$BX$1,0),FALSE),"")</f>
        <v/>
      </c>
      <c r="BQ151" t="str">
        <f>IF($BF151="ja",VLOOKUP($B151,'Egen hetvattenprod'!$B$1:$BX$550,MATCH("Tillförd olja (fossil) vid avfallsförbränning (GWh)",'Egen hetvattenprod'!$B$1:$BX$1,0),FALSE),"")</f>
        <v/>
      </c>
      <c r="BR151" t="str">
        <f>IF($BF151="ja",VLOOKUP($B151,Kraftvärmeprod!$B$1:$BX$550,MATCH("Tillförd olja (fossil) vid avfallsförbränning (GWh)",Kraftvärmeprod!$B$1:$BX$1,0),FALSE),"")</f>
        <v/>
      </c>
    </row>
    <row r="152" spans="1:70">
      <c r="A152" t="s">
        <v>258</v>
      </c>
      <c r="B152" t="s">
        <v>259</v>
      </c>
      <c r="C152">
        <f>VLOOKUP($B152,'Tillförd energi'!$B$1:$AI$720,MATCH(C$2,'Tillförd energi'!$B$1:$AQ$1,0),FALSE)</f>
        <v>0</v>
      </c>
      <c r="D152">
        <f>VLOOKUP($B152,'Tillförd energi'!$B$1:$AI$720,MATCH(D$2,'Tillförd energi'!$B$1:$AQ$1,0),FALSE)</f>
        <v>0.34799999999999998</v>
      </c>
      <c r="E152">
        <f>VLOOKUP($B152,'Tillförd energi'!$B$1:$AI$720,MATCH(E$2,'Tillförd energi'!$B$1:$AQ$1,0),FALSE)</f>
        <v>0</v>
      </c>
      <c r="F152">
        <f>VLOOKUP($B152,'Tillförd energi'!$B$1:$AI$720,MATCH(F$2,'Tillförd energi'!$B$1:$AQ$1,0),FALSE)</f>
        <v>0</v>
      </c>
      <c r="G152">
        <f>VLOOKUP($B152,'Tillförd energi'!$B$1:$AI$720,MATCH(G$2,'Tillförd energi'!$B$1:$AQ$1,0),FALSE)</f>
        <v>0</v>
      </c>
      <c r="H152">
        <f>VLOOKUP($B152,'Tillförd energi'!$B$1:$AI$720,MATCH(H$2,'Tillförd energi'!$B$1:$AQ$1,0),FALSE)</f>
        <v>0</v>
      </c>
      <c r="I152">
        <f>VLOOKUP($B152,'Tillförd energi'!$B$1:$AI$720,MATCH(I$2,'Tillförd energi'!$B$1:$AQ$1,0),FALSE)</f>
        <v>0</v>
      </c>
      <c r="J152">
        <f>VLOOKUP($B152,'Tillförd energi'!$B$1:$AI$720,MATCH(J$2,'Tillförd energi'!$B$1:$AQ$1,0),FALSE)</f>
        <v>0</v>
      </c>
      <c r="K152">
        <f>VLOOKUP($B152,'Tillförd energi'!$B$1:$AI$720,MATCH(K$2,'Tillförd energi'!$B$1:$AQ$1,0),FALSE)</f>
        <v>0</v>
      </c>
      <c r="L152">
        <f>VLOOKUP($B152,'Tillförd energi'!$B$1:$AI$720,MATCH(L$2,'Tillförd energi'!$B$1:$AQ$1,0),FALSE)</f>
        <v>0</v>
      </c>
      <c r="M152">
        <f>VLOOKUP($B152,'Tillförd energi'!$B$1:$AI$720,MATCH(M$2,'Tillförd energi'!$B$1:$AQ$1,0),FALSE)</f>
        <v>0</v>
      </c>
      <c r="N152">
        <f>VLOOKUP($B152,'Tillförd energi'!$B$1:$AI$720,MATCH(N$2,'Tillförd energi'!$B$1:$AQ$1,0),FALSE)</f>
        <v>0</v>
      </c>
      <c r="O152">
        <f>VLOOKUP($B152,'Tillförd energi'!$B$1:$AI$720,MATCH(O$2,'Tillförd energi'!$B$1:$AQ$1,0),FALSE)</f>
        <v>0</v>
      </c>
      <c r="P152">
        <f>VLOOKUP($B152,'Tillförd energi'!$B$1:$AI$720,MATCH(P$2,'Tillförd energi'!$B$1:$AQ$1,0),FALSE)</f>
        <v>0</v>
      </c>
      <c r="Q152">
        <f>VLOOKUP($B152,'Tillförd energi'!$B$1:$AI$720,MATCH(Q$2,'Tillförd energi'!$B$1:$AQ$1,0),FALSE)</f>
        <v>3.5294100000000002E-2</v>
      </c>
      <c r="R152">
        <f>VLOOKUP($B152,'Tillförd energi'!$B$1:$AI$720,MATCH(R$2,'Tillförd energi'!$B$1:$AQ$1,0),FALSE)</f>
        <v>0</v>
      </c>
      <c r="S152">
        <f>VLOOKUP($B152,'Tillförd energi'!$B$1:$AI$720,MATCH(S$2,'Tillförd energi'!$B$1:$AQ$1,0),FALSE)</f>
        <v>0</v>
      </c>
      <c r="T152">
        <f>VLOOKUP($B152,'Tillförd energi'!$B$1:$AI$720,MATCH(T$2,'Tillförd energi'!$B$1:$AQ$1,0),FALSE)</f>
        <v>0</v>
      </c>
      <c r="U152">
        <f>VLOOKUP($B152,'Tillförd energi'!$B$1:$AI$720,MATCH(U$2,'Tillförd energi'!$B$1:$AQ$1,0),FALSE)</f>
        <v>0</v>
      </c>
      <c r="V152">
        <f>VLOOKUP($B152,'Tillförd energi'!$B$1:$AI$720,MATCH(V$2,'Tillförd energi'!$B$1:$AQ$1,0),FALSE)</f>
        <v>0</v>
      </c>
      <c r="W152">
        <f>VLOOKUP($B152,'Tillförd energi'!$B$1:$AI$720,MATCH(W$2,'Tillförd energi'!$B$1:$AQ$1,0),FALSE)</f>
        <v>0</v>
      </c>
      <c r="X152">
        <f>VLOOKUP($B152,'Tillförd energi'!$B$1:$AI$720,MATCH(X$2,'Tillförd energi'!$B$1:$AQ$1,0),FALSE)</f>
        <v>0</v>
      </c>
      <c r="Y152">
        <f>VLOOKUP($B152,'Tillförd energi'!$B$1:$AI$720,MATCH(Y$2,'Tillförd energi'!$B$1:$AQ$1,0),FALSE)</f>
        <v>0</v>
      </c>
      <c r="Z152">
        <f>VLOOKUP($B152,'Tillförd energi'!$B$1:$AI$720,MATCH(Z$2,'Tillförd energi'!$B$1:$AQ$1,0),FALSE)</f>
        <v>0</v>
      </c>
      <c r="AA152">
        <f>VLOOKUP($B152,'Tillförd energi'!$B$1:$AI$720,MATCH(AA$2,'Tillförd energi'!$B$1:$AQ$1,0),FALSE)</f>
        <v>0</v>
      </c>
      <c r="AB152">
        <f>VLOOKUP($B152,'Tillförd energi'!$B$1:$AI$720,MATCH(AB$2,'Tillförd energi'!$B$1:$AQ$1,0),FALSE)</f>
        <v>0</v>
      </c>
      <c r="AC152">
        <f>VLOOKUP($B152,'Tillförd energi'!$B$1:$AI$720,MATCH(AC$2,'Tillförd energi'!$B$1:$AQ$1,0),FALSE)</f>
        <v>0</v>
      </c>
      <c r="AD152">
        <f>VLOOKUP($B152,'Tillförd energi'!$B$1:$AI$720,MATCH(AD$2,'Tillförd energi'!$B$1:$AQ$1,0),FALSE)</f>
        <v>16.670000000000002</v>
      </c>
      <c r="AE152">
        <f>VLOOKUP($B152,'Tillförd energi'!$B$1:$AI$720,MATCH(AE$2,'Tillförd energi'!$B$1:$AQ$1,0),FALSE)</f>
        <v>0</v>
      </c>
      <c r="AF152">
        <f>VLOOKUP($B152,'Tillförd energi'!$B$1:$AI$720,MATCH(AF$2,'Tillförd energi'!$B$1:$AQ$1,0),FALSE)</f>
        <v>7.4999999999999997E-2</v>
      </c>
      <c r="AG152">
        <f>IFERROR(VLOOKUP(B152,Miljö!$B$1:$AC$600,MATCH("Köpt mängd produktionsspecifik fjärrvärme:",Miljö!$B$1:$AC$1,0),FALSE)/1,0)</f>
        <v>0</v>
      </c>
      <c r="AI152">
        <f t="shared" si="12"/>
        <v>17.128294100000002</v>
      </c>
      <c r="AJ152">
        <f>IF(ISERROR(1/VLOOKUP($B152,Leveranser!$B$1:$S$500,MATCH("såld värme (gwh)",Leveranser!$B$1:$S$1,0),FALSE)),"",VLOOKUP($B152,Leveranser!$B$1:$S$500,MATCH("såld värme (gwh)",Leveranser!$B$1:$S$1,0),FALSE))</f>
        <v>12.8</v>
      </c>
      <c r="AM152" t="str">
        <f>IF(B152&lt;&gt;"",IF(VLOOKUP($B152,Totalt!$B$1:$AQ$554,MATCH("Kvalitetsgranskad:",Totalt!$B$1:$AQ$1,0),FALSE)="ja",VLOOKUP($B152,Miljö!$B$1:$AG$479,MATCH(AM$2,Miljö!$B$1:$AK$1,0),FALSE),""),"")</f>
        <v>Ja</v>
      </c>
      <c r="AN152" t="str">
        <f>IF(AM152="ja",VLOOKUP($B152,Miljö!$B$1:$J$479,MATCH("Typ av ursprungsspecificerad el   (Om inget värde anges används Nordisk residualmix, se inforuta) ()",Miljö!$B$1:$J$1,0),FALSE),IF(AM152="nej","Nordisk residualel",""))</f>
        <v>'Vattenkraft'</v>
      </c>
      <c r="AO152">
        <f>IF(AM152="","",VLOOKUP($B152,Miljö!$B$1:$J$479,MATCH("Fossilandel för ursprungspecificerad el ()",Miljö!$B$1:$J$1,0),FALSE))</f>
        <v>0</v>
      </c>
      <c r="AP152">
        <f>IF(AM152="","",IFERROR(VLOOKUP($B152,Miljö!$B$1:$J$479,MATCH("Kärnkraftsandel för ursprungsspecificerad el ()",Miljö!$B$1:$J$1,0),FALSE)/1,0))</f>
        <v>0</v>
      </c>
      <c r="AQ152">
        <f t="shared" si="13"/>
        <v>1</v>
      </c>
      <c r="AS152" t="str">
        <f t="shared" si="14"/>
        <v>Nej</v>
      </c>
      <c r="AT152" t="str">
        <f>IF(AS152="ja",VLOOKUP($B152,Miljö!$B$1:$P$500,MATCH("Fossil andel i procent (%)",Miljö!$B$1:$P$1,0),FALSE)/100,"")</f>
        <v/>
      </c>
      <c r="AV152" t="str">
        <f t="shared" si="15"/>
        <v>Nej</v>
      </c>
      <c r="AW152" t="str">
        <f>IF(AV152="ja",VLOOKUP($B152,'Egen hetvattenprod'!$B$1:$AO$500,MATCH("Värmekälla till värmepumpar ()",'Egen hetvattenprod'!$B$1:$AO$1,0),FALSE),"")</f>
        <v/>
      </c>
      <c r="AY152" t="str">
        <f t="shared" si="16"/>
        <v>Nej</v>
      </c>
      <c r="AZ152" s="115" t="str">
        <f>IF($AY152="ja",(VLOOKUP($B152,'Egen hetvattenprod'!$B$1:$BX$550,MATCH(AZ$2,'Egen hetvattenprod'!$B$1:$BX$1,0),FALSE)+VLOOKUP($B152,Kraftvärmeprod!$B$1:$BX$550,MATCH(AZ$2,Kraftvärmeprod!$B$1:$BX$1,0),FALSE))/$AC152,"")</f>
        <v/>
      </c>
      <c r="BA152" s="115" t="str">
        <f>IF($AY152="ja",(VLOOKUP($B152,'Egen hetvattenprod'!$B$1:$BX$550,MATCH(BA$2,'Egen hetvattenprod'!$B$1:$BX$1,0),FALSE)+VLOOKUP($B152,Kraftvärmeprod!$B$1:$BX$550,MATCH(BA$2,Kraftvärmeprod!$B$1:$BX$1,0),FALSE))/$AC152,"")</f>
        <v/>
      </c>
      <c r="BB152" s="115" t="str">
        <f>IF($AY152="ja",(VLOOKUP($B152,'Egen hetvattenprod'!$B$1:$BX$550,MATCH(BB$2,'Egen hetvattenprod'!$B$1:$BX$1,0),FALSE)+VLOOKUP($B152,Kraftvärmeprod!$B$1:$BX$550,MATCH(BB$2,Kraftvärmeprod!$B$1:$BX$1,0),FALSE))/$AC152,"")</f>
        <v/>
      </c>
      <c r="BC152" s="115" t="str">
        <f>IF($AY152="ja",(VLOOKUP($B152,'Egen hetvattenprod'!$B$1:$BX$550,MATCH(BC$2,'Egen hetvattenprod'!$B$1:$BX$1,0),FALSE)+VLOOKUP($B152,Kraftvärmeprod!$B$1:$BX$550,MATCH(BC$2,Kraftvärmeprod!$B$1:$BX$1,0),FALSE))/$AC152,"")</f>
        <v/>
      </c>
      <c r="BD152" s="115" t="str">
        <f>IF($AY152="ja",(VLOOKUP($B152,'Egen hetvattenprod'!$B$1:$BX$550,MATCH(BD$2,'Egen hetvattenprod'!$B$1:$BX$1,0),FALSE)+VLOOKUP($B152,Kraftvärmeprod!$B$1:$BX$550,MATCH(BD$2,Kraftvärmeprod!$B$1:$BX$1,0),FALSE))/$AC152,"")</f>
        <v/>
      </c>
      <c r="BF152" t="str">
        <f t="shared" si="17"/>
        <v>Nej</v>
      </c>
      <c r="BG152" t="str">
        <f>IF($BF152="ja",VLOOKUP($B152,'Egen hetvattenprod'!$B$1:$BX$550,MATCH("Andelen klimatgaser med fossilt ursprung för avfall ()",'Egen hetvattenprod'!$B$1:$BX$1,0),FALSE),"")</f>
        <v/>
      </c>
      <c r="BH152" t="str">
        <f>IF($BF152="ja",VLOOKUP($B152,Kraftvärmeprod!$B$1:$BX$550,MATCH("Andelen klimatgaser med fossilt ursprung för avfall ()",Kraftvärmeprod!$B$1:$BX$1,0),FALSE),"")</f>
        <v/>
      </c>
      <c r="BI152" t="str">
        <f>IF($BF152="ja",VLOOKUP($B152,'Egen hetvattenprod'!$B$1:$BX$550,MATCH("Avfall (GWh)",'Egen hetvattenprod'!$B$1:$BX$1,0),FALSE),"")</f>
        <v/>
      </c>
      <c r="BJ152" t="str">
        <f>IF($BF152="ja",VLOOKUP($B152,'Slutlig allokering kvv'!$B$1:$BX$550,MATCH("Avfall (GWh)",'Slutlig allokering kvv'!$B$1:$BX$1,0),FALSE),"")</f>
        <v/>
      </c>
      <c r="BK152" t="str">
        <f>IF($BF152="ja",VLOOKUP($B152,'Köpt hetvatten'!$B$1:$BX$550,MATCH("Avfall i köpt hetvatten",'Köpt hetvatten'!$B$1:$BX$1,0),FALSE),"")</f>
        <v/>
      </c>
      <c r="BL152" t="str">
        <f>IF($BF152="ja",VLOOKUP($B152,'Egen hetvattenprod'!$B$1:$BX$550,MATCH("Värde enligt ovan. (%)",'Egen hetvattenprod'!$B$1:$BX$1,0),FALSE),"")</f>
        <v/>
      </c>
      <c r="BM152" t="str">
        <f>IF($BF152="ja",VLOOKUP($B152,Kraftvärmeprod!$B$1:$BX$550,MATCH("Värde enligt ovan. (%)",Kraftvärmeprod!$B$1:$BX$1,0),FALSE),"")</f>
        <v/>
      </c>
      <c r="BQ152" t="str">
        <f>IF($BF152="ja",VLOOKUP($B152,'Egen hetvattenprod'!$B$1:$BX$550,MATCH("Tillförd olja (fossil) vid avfallsförbränning (GWh)",'Egen hetvattenprod'!$B$1:$BX$1,0),FALSE),"")</f>
        <v/>
      </c>
      <c r="BR152" t="str">
        <f>IF($BF152="ja",VLOOKUP($B152,Kraftvärmeprod!$B$1:$BX$550,MATCH("Tillförd olja (fossil) vid avfallsförbränning (GWh)",Kraftvärmeprod!$B$1:$BX$1,0),FALSE),"")</f>
        <v/>
      </c>
    </row>
    <row r="153" spans="1:70">
      <c r="A153" t="s">
        <v>258</v>
      </c>
      <c r="B153" t="s">
        <v>260</v>
      </c>
      <c r="C153">
        <f>VLOOKUP($B153,'Tillförd energi'!$B$1:$AI$720,MATCH(C$2,'Tillförd energi'!$B$1:$AQ$1,0),FALSE)</f>
        <v>0</v>
      </c>
      <c r="D153">
        <f>VLOOKUP($B153,'Tillförd energi'!$B$1:$AI$720,MATCH(D$2,'Tillförd energi'!$B$1:$AQ$1,0),FALSE)</f>
        <v>0</v>
      </c>
      <c r="E153">
        <f>VLOOKUP($B153,'Tillförd energi'!$B$1:$AI$720,MATCH(E$2,'Tillförd energi'!$B$1:$AQ$1,0),FALSE)</f>
        <v>0</v>
      </c>
      <c r="F153">
        <f>VLOOKUP($B153,'Tillförd energi'!$B$1:$AI$720,MATCH(F$2,'Tillförd energi'!$B$1:$AQ$1,0),FALSE)</f>
        <v>0</v>
      </c>
      <c r="G153">
        <f>VLOOKUP($B153,'Tillförd energi'!$B$1:$AI$720,MATCH(G$2,'Tillförd energi'!$B$1:$AQ$1,0),FALSE)</f>
        <v>0</v>
      </c>
      <c r="H153">
        <f>VLOOKUP($B153,'Tillförd energi'!$B$1:$AI$720,MATCH(H$2,'Tillförd energi'!$B$1:$AQ$1,0),FALSE)</f>
        <v>0</v>
      </c>
      <c r="I153">
        <f>VLOOKUP($B153,'Tillförd energi'!$B$1:$AI$720,MATCH(I$2,'Tillförd energi'!$B$1:$AQ$1,0),FALSE)</f>
        <v>0</v>
      </c>
      <c r="J153">
        <f>VLOOKUP($B153,'Tillförd energi'!$B$1:$AI$720,MATCH(J$2,'Tillförd energi'!$B$1:$AQ$1,0),FALSE)</f>
        <v>0</v>
      </c>
      <c r="K153">
        <f>VLOOKUP($B153,'Tillförd energi'!$B$1:$AI$720,MATCH(K$2,'Tillförd energi'!$B$1:$AQ$1,0),FALSE)</f>
        <v>0</v>
      </c>
      <c r="L153">
        <f>VLOOKUP($B153,'Tillförd energi'!$B$1:$AI$720,MATCH(L$2,'Tillförd energi'!$B$1:$AQ$1,0),FALSE)</f>
        <v>0</v>
      </c>
      <c r="M153">
        <f>VLOOKUP($B153,'Tillförd energi'!$B$1:$AI$720,MATCH(M$2,'Tillförd energi'!$B$1:$AQ$1,0),FALSE)</f>
        <v>0</v>
      </c>
      <c r="N153">
        <f>VLOOKUP($B153,'Tillförd energi'!$B$1:$AI$720,MATCH(N$2,'Tillförd energi'!$B$1:$AQ$1,0),FALSE)</f>
        <v>0</v>
      </c>
      <c r="O153">
        <f>VLOOKUP($B153,'Tillförd energi'!$B$1:$AI$720,MATCH(O$2,'Tillförd energi'!$B$1:$AQ$1,0),FALSE)</f>
        <v>0</v>
      </c>
      <c r="P153">
        <f>VLOOKUP($B153,'Tillförd energi'!$B$1:$AI$720,MATCH(P$2,'Tillförd energi'!$B$1:$AQ$1,0),FALSE)</f>
        <v>0</v>
      </c>
      <c r="Q153">
        <f>VLOOKUP($B153,'Tillförd energi'!$B$1:$AI$720,MATCH(Q$2,'Tillförd energi'!$B$1:$AQ$1,0),FALSE)</f>
        <v>0</v>
      </c>
      <c r="R153">
        <f>VLOOKUP($B153,'Tillförd energi'!$B$1:$AI$720,MATCH(R$2,'Tillförd energi'!$B$1:$AQ$1,0),FALSE)</f>
        <v>3.41</v>
      </c>
      <c r="S153">
        <f>VLOOKUP($B153,'Tillförd energi'!$B$1:$AI$720,MATCH(S$2,'Tillförd energi'!$B$1:$AQ$1,0),FALSE)</f>
        <v>0</v>
      </c>
      <c r="T153">
        <f>VLOOKUP($B153,'Tillförd energi'!$B$1:$AI$720,MATCH(T$2,'Tillförd energi'!$B$1:$AQ$1,0),FALSE)</f>
        <v>0</v>
      </c>
      <c r="U153">
        <f>VLOOKUP($B153,'Tillförd energi'!$B$1:$AI$720,MATCH(U$2,'Tillförd energi'!$B$1:$AQ$1,0),FALSE)</f>
        <v>0</v>
      </c>
      <c r="V153">
        <f>VLOOKUP($B153,'Tillförd energi'!$B$1:$AI$720,MATCH(V$2,'Tillförd energi'!$B$1:$AQ$1,0),FALSE)</f>
        <v>0</v>
      </c>
      <c r="W153">
        <f>VLOOKUP($B153,'Tillförd energi'!$B$1:$AI$720,MATCH(W$2,'Tillförd energi'!$B$1:$AQ$1,0),FALSE)</f>
        <v>0</v>
      </c>
      <c r="X153">
        <f>VLOOKUP($B153,'Tillförd energi'!$B$1:$AI$720,MATCH(X$2,'Tillförd energi'!$B$1:$AQ$1,0),FALSE)</f>
        <v>0</v>
      </c>
      <c r="Y153">
        <f>VLOOKUP($B153,'Tillförd energi'!$B$1:$AI$720,MATCH(Y$2,'Tillförd energi'!$B$1:$AQ$1,0),FALSE)</f>
        <v>0</v>
      </c>
      <c r="Z153">
        <f>VLOOKUP($B153,'Tillförd energi'!$B$1:$AI$720,MATCH(Z$2,'Tillförd energi'!$B$1:$AQ$1,0),FALSE)</f>
        <v>6.9411799999999996E-2</v>
      </c>
      <c r="AA153">
        <f>VLOOKUP($B153,'Tillförd energi'!$B$1:$AI$720,MATCH(AA$2,'Tillförd energi'!$B$1:$AQ$1,0),FALSE)</f>
        <v>0</v>
      </c>
      <c r="AB153">
        <f>VLOOKUP($B153,'Tillförd energi'!$B$1:$AI$720,MATCH(AB$2,'Tillförd energi'!$B$1:$AQ$1,0),FALSE)</f>
        <v>0</v>
      </c>
      <c r="AC153">
        <f>VLOOKUP($B153,'Tillförd energi'!$B$1:$AI$720,MATCH(AC$2,'Tillförd energi'!$B$1:$AQ$1,0),FALSE)</f>
        <v>0</v>
      </c>
      <c r="AD153">
        <f>VLOOKUP($B153,'Tillförd energi'!$B$1:$AI$720,MATCH(AD$2,'Tillförd energi'!$B$1:$AQ$1,0),FALSE)</f>
        <v>1.3939999999999999</v>
      </c>
      <c r="AE153">
        <f>VLOOKUP($B153,'Tillförd energi'!$B$1:$AI$720,MATCH(AE$2,'Tillförd energi'!$B$1:$AQ$1,0),FALSE)</f>
        <v>0</v>
      </c>
      <c r="AF153">
        <f>VLOOKUP($B153,'Tillförd energi'!$B$1:$AI$720,MATCH(AF$2,'Tillförd energi'!$B$1:$AQ$1,0),FALSE)</f>
        <v>0.22</v>
      </c>
      <c r="AG153">
        <f>IFERROR(VLOOKUP(B153,Miljö!$B$1:$AC$600,MATCH("Köpt mängd produktionsspecifik fjärrvärme:",Miljö!$B$1:$AC$1,0),FALSE)/1,0)</f>
        <v>0</v>
      </c>
      <c r="AI153">
        <f t="shared" si="12"/>
        <v>5.0934118000000002</v>
      </c>
      <c r="AJ153">
        <f>IF(ISERROR(1/VLOOKUP($B153,Leveranser!$B$1:$S$500,MATCH("såld värme (gwh)",Leveranser!$B$1:$S$1,0),FALSE)),"",VLOOKUP($B153,Leveranser!$B$1:$S$500,MATCH("såld värme (gwh)",Leveranser!$B$1:$S$1,0),FALSE))</f>
        <v>4.3</v>
      </c>
      <c r="AM153" t="str">
        <f>IF(B153&lt;&gt;"",IF(VLOOKUP($B153,Totalt!$B$1:$AQ$554,MATCH("Kvalitetsgranskad:",Totalt!$B$1:$AQ$1,0),FALSE)="ja",VLOOKUP($B153,Miljö!$B$1:$AG$479,MATCH(AM$2,Miljö!$B$1:$AK$1,0),FALSE),""),"")</f>
        <v>Ja</v>
      </c>
      <c r="AN153" t="str">
        <f>IF(AM153="ja",VLOOKUP($B153,Miljö!$B$1:$J$479,MATCH("Typ av ursprungsspecificerad el   (Om inget värde anges används Nordisk residualmix, se inforuta) ()",Miljö!$B$1:$J$1,0),FALSE),IF(AM153="nej","Nordisk residualel",""))</f>
        <v>'Vattenkraft'</v>
      </c>
      <c r="AO153">
        <f>IF(AM153="","",VLOOKUP($B153,Miljö!$B$1:$J$479,MATCH("Fossilandel för ursprungspecificerad el ()",Miljö!$B$1:$J$1,0),FALSE))</f>
        <v>0</v>
      </c>
      <c r="AP153">
        <f>IF(AM153="","",IFERROR(VLOOKUP($B153,Miljö!$B$1:$J$479,MATCH("Kärnkraftsandel för ursprungsspecificerad el ()",Miljö!$B$1:$J$1,0),FALSE)/1,0))</f>
        <v>0</v>
      </c>
      <c r="AQ153">
        <f t="shared" si="13"/>
        <v>1</v>
      </c>
      <c r="AS153" t="str">
        <f t="shared" si="14"/>
        <v>Nej</v>
      </c>
      <c r="AT153" t="str">
        <f>IF(AS153="ja",VLOOKUP($B153,Miljö!$B$1:$P$500,MATCH("Fossil andel i procent (%)",Miljö!$B$1:$P$1,0),FALSE)/100,"")</f>
        <v/>
      </c>
      <c r="AV153" t="str">
        <f t="shared" si="15"/>
        <v>Nej</v>
      </c>
      <c r="AW153" t="str">
        <f>IF(AV153="ja",VLOOKUP($B153,'Egen hetvattenprod'!$B$1:$AO$500,MATCH("Värmekälla till värmepumpar ()",'Egen hetvattenprod'!$B$1:$AO$1,0),FALSE),"")</f>
        <v/>
      </c>
      <c r="AY153" t="str">
        <f t="shared" si="16"/>
        <v>Nej</v>
      </c>
      <c r="AZ153" s="115" t="str">
        <f>IF($AY153="ja",(VLOOKUP($B153,'Egen hetvattenprod'!$B$1:$BX$550,MATCH(AZ$2,'Egen hetvattenprod'!$B$1:$BX$1,0),FALSE)+VLOOKUP($B153,Kraftvärmeprod!$B$1:$BX$550,MATCH(AZ$2,Kraftvärmeprod!$B$1:$BX$1,0),FALSE))/$AC153,"")</f>
        <v/>
      </c>
      <c r="BA153" s="115" t="str">
        <f>IF($AY153="ja",(VLOOKUP($B153,'Egen hetvattenprod'!$B$1:$BX$550,MATCH(BA$2,'Egen hetvattenprod'!$B$1:$BX$1,0),FALSE)+VLOOKUP($B153,Kraftvärmeprod!$B$1:$BX$550,MATCH(BA$2,Kraftvärmeprod!$B$1:$BX$1,0),FALSE))/$AC153,"")</f>
        <v/>
      </c>
      <c r="BB153" s="115" t="str">
        <f>IF($AY153="ja",(VLOOKUP($B153,'Egen hetvattenprod'!$B$1:$BX$550,MATCH(BB$2,'Egen hetvattenprod'!$B$1:$BX$1,0),FALSE)+VLOOKUP($B153,Kraftvärmeprod!$B$1:$BX$550,MATCH(BB$2,Kraftvärmeprod!$B$1:$BX$1,0),FALSE))/$AC153,"")</f>
        <v/>
      </c>
      <c r="BC153" s="115" t="str">
        <f>IF($AY153="ja",(VLOOKUP($B153,'Egen hetvattenprod'!$B$1:$BX$550,MATCH(BC$2,'Egen hetvattenprod'!$B$1:$BX$1,0),FALSE)+VLOOKUP($B153,Kraftvärmeprod!$B$1:$BX$550,MATCH(BC$2,Kraftvärmeprod!$B$1:$BX$1,0),FALSE))/$AC153,"")</f>
        <v/>
      </c>
      <c r="BD153" s="115" t="str">
        <f>IF($AY153="ja",(VLOOKUP($B153,'Egen hetvattenprod'!$B$1:$BX$550,MATCH(BD$2,'Egen hetvattenprod'!$B$1:$BX$1,0),FALSE)+VLOOKUP($B153,Kraftvärmeprod!$B$1:$BX$550,MATCH(BD$2,Kraftvärmeprod!$B$1:$BX$1,0),FALSE))/$AC153,"")</f>
        <v/>
      </c>
      <c r="BF153" t="str">
        <f t="shared" si="17"/>
        <v>Nej</v>
      </c>
      <c r="BG153" t="str">
        <f>IF($BF153="ja",VLOOKUP($B153,'Egen hetvattenprod'!$B$1:$BX$550,MATCH("Andelen klimatgaser med fossilt ursprung för avfall ()",'Egen hetvattenprod'!$B$1:$BX$1,0),FALSE),"")</f>
        <v/>
      </c>
      <c r="BH153" t="str">
        <f>IF($BF153="ja",VLOOKUP($B153,Kraftvärmeprod!$B$1:$BX$550,MATCH("Andelen klimatgaser med fossilt ursprung för avfall ()",Kraftvärmeprod!$B$1:$BX$1,0),FALSE),"")</f>
        <v/>
      </c>
      <c r="BI153" t="str">
        <f>IF($BF153="ja",VLOOKUP($B153,'Egen hetvattenprod'!$B$1:$BX$550,MATCH("Avfall (GWh)",'Egen hetvattenprod'!$B$1:$BX$1,0),FALSE),"")</f>
        <v/>
      </c>
      <c r="BJ153" t="str">
        <f>IF($BF153="ja",VLOOKUP($B153,'Slutlig allokering kvv'!$B$1:$BX$550,MATCH("Avfall (GWh)",'Slutlig allokering kvv'!$B$1:$BX$1,0),FALSE),"")</f>
        <v/>
      </c>
      <c r="BK153" t="str">
        <f>IF($BF153="ja",VLOOKUP($B153,'Köpt hetvatten'!$B$1:$BX$550,MATCH("Avfall i köpt hetvatten",'Köpt hetvatten'!$B$1:$BX$1,0),FALSE),"")</f>
        <v/>
      </c>
      <c r="BL153" t="str">
        <f>IF($BF153="ja",VLOOKUP($B153,'Egen hetvattenprod'!$B$1:$BX$550,MATCH("Värde enligt ovan. (%)",'Egen hetvattenprod'!$B$1:$BX$1,0),FALSE),"")</f>
        <v/>
      </c>
      <c r="BM153" t="str">
        <f>IF($BF153="ja",VLOOKUP($B153,Kraftvärmeprod!$B$1:$BX$550,MATCH("Värde enligt ovan. (%)",Kraftvärmeprod!$B$1:$BX$1,0),FALSE),"")</f>
        <v/>
      </c>
      <c r="BQ153" t="str">
        <f>IF($BF153="ja",VLOOKUP($B153,'Egen hetvattenprod'!$B$1:$BX$550,MATCH("Tillförd olja (fossil) vid avfallsförbränning (GWh)",'Egen hetvattenprod'!$B$1:$BX$1,0),FALSE),"")</f>
        <v/>
      </c>
      <c r="BR153" t="str">
        <f>IF($BF153="ja",VLOOKUP($B153,Kraftvärmeprod!$B$1:$BX$550,MATCH("Tillförd olja (fossil) vid avfallsförbränning (GWh)",Kraftvärmeprod!$B$1:$BX$1,0),FALSE),"")</f>
        <v/>
      </c>
    </row>
    <row r="154" spans="1:70">
      <c r="A154" t="s">
        <v>258</v>
      </c>
      <c r="B154" t="s">
        <v>261</v>
      </c>
      <c r="C154">
        <f>VLOOKUP($B154,'Tillförd energi'!$B$1:$AI$720,MATCH(C$2,'Tillförd energi'!$B$1:$AQ$1,0),FALSE)</f>
        <v>0</v>
      </c>
      <c r="D154">
        <f>VLOOKUP($B154,'Tillförd energi'!$B$1:$AI$720,MATCH(D$2,'Tillförd energi'!$B$1:$AQ$1,0),FALSE)</f>
        <v>6.2E-2</v>
      </c>
      <c r="E154">
        <f>VLOOKUP($B154,'Tillförd energi'!$B$1:$AI$720,MATCH(E$2,'Tillförd energi'!$B$1:$AQ$1,0),FALSE)</f>
        <v>0</v>
      </c>
      <c r="F154">
        <f>VLOOKUP($B154,'Tillförd energi'!$B$1:$AI$720,MATCH(F$2,'Tillförd energi'!$B$1:$AQ$1,0),FALSE)</f>
        <v>0</v>
      </c>
      <c r="G154">
        <f>VLOOKUP($B154,'Tillförd energi'!$B$1:$AI$720,MATCH(G$2,'Tillförd energi'!$B$1:$AQ$1,0),FALSE)</f>
        <v>0</v>
      </c>
      <c r="H154">
        <f>VLOOKUP($B154,'Tillförd energi'!$B$1:$AI$720,MATCH(H$2,'Tillförd energi'!$B$1:$AQ$1,0),FALSE)</f>
        <v>0</v>
      </c>
      <c r="I154">
        <f>VLOOKUP($B154,'Tillförd energi'!$B$1:$AI$720,MATCH(I$2,'Tillförd energi'!$B$1:$AQ$1,0),FALSE)</f>
        <v>0</v>
      </c>
      <c r="J154">
        <f>VLOOKUP($B154,'Tillförd energi'!$B$1:$AI$720,MATCH(J$2,'Tillförd energi'!$B$1:$AQ$1,0),FALSE)</f>
        <v>0</v>
      </c>
      <c r="K154">
        <f>VLOOKUP($B154,'Tillförd energi'!$B$1:$AI$720,MATCH(K$2,'Tillförd energi'!$B$1:$AQ$1,0),FALSE)</f>
        <v>0</v>
      </c>
      <c r="L154">
        <f>VLOOKUP($B154,'Tillförd energi'!$B$1:$AI$720,MATCH(L$2,'Tillförd energi'!$B$1:$AQ$1,0),FALSE)</f>
        <v>0</v>
      </c>
      <c r="M154">
        <f>VLOOKUP($B154,'Tillförd energi'!$B$1:$AI$720,MATCH(M$2,'Tillförd energi'!$B$1:$AQ$1,0),FALSE)</f>
        <v>0</v>
      </c>
      <c r="N154">
        <f>VLOOKUP($B154,'Tillförd energi'!$B$1:$AI$720,MATCH(N$2,'Tillförd energi'!$B$1:$AQ$1,0),FALSE)</f>
        <v>0</v>
      </c>
      <c r="O154">
        <f>VLOOKUP($B154,'Tillförd energi'!$B$1:$AI$720,MATCH(O$2,'Tillförd energi'!$B$1:$AQ$1,0),FALSE)</f>
        <v>0</v>
      </c>
      <c r="P154">
        <f>VLOOKUP($B154,'Tillförd energi'!$B$1:$AI$720,MATCH(P$2,'Tillförd energi'!$B$1:$AQ$1,0),FALSE)</f>
        <v>0</v>
      </c>
      <c r="Q154">
        <f>VLOOKUP($B154,'Tillförd energi'!$B$1:$AI$720,MATCH(Q$2,'Tillförd energi'!$B$1:$AQ$1,0),FALSE)</f>
        <v>3.76471</v>
      </c>
      <c r="R154">
        <f>VLOOKUP($B154,'Tillförd energi'!$B$1:$AI$720,MATCH(R$2,'Tillförd energi'!$B$1:$AQ$1,0),FALSE)</f>
        <v>0.88100000000000001</v>
      </c>
      <c r="S154">
        <f>VLOOKUP($B154,'Tillförd energi'!$B$1:$AI$720,MATCH(S$2,'Tillförd energi'!$B$1:$AQ$1,0),FALSE)</f>
        <v>0</v>
      </c>
      <c r="T154">
        <f>VLOOKUP($B154,'Tillförd energi'!$B$1:$AI$720,MATCH(T$2,'Tillförd energi'!$B$1:$AQ$1,0),FALSE)</f>
        <v>0</v>
      </c>
      <c r="U154">
        <f>VLOOKUP($B154,'Tillförd energi'!$B$1:$AI$720,MATCH(U$2,'Tillförd energi'!$B$1:$AQ$1,0),FALSE)</f>
        <v>0</v>
      </c>
      <c r="V154">
        <f>VLOOKUP($B154,'Tillförd energi'!$B$1:$AI$720,MATCH(V$2,'Tillförd energi'!$B$1:$AQ$1,0),FALSE)</f>
        <v>0</v>
      </c>
      <c r="W154">
        <f>VLOOKUP($B154,'Tillförd energi'!$B$1:$AI$720,MATCH(W$2,'Tillförd energi'!$B$1:$AQ$1,0),FALSE)</f>
        <v>0.217</v>
      </c>
      <c r="X154">
        <f>VLOOKUP($B154,'Tillförd energi'!$B$1:$AI$720,MATCH(X$2,'Tillförd energi'!$B$1:$AQ$1,0),FALSE)</f>
        <v>0</v>
      </c>
      <c r="Y154">
        <f>VLOOKUP($B154,'Tillförd energi'!$B$1:$AI$720,MATCH(Y$2,'Tillförd energi'!$B$1:$AQ$1,0),FALSE)</f>
        <v>0</v>
      </c>
      <c r="Z154">
        <f>VLOOKUP($B154,'Tillförd energi'!$B$1:$AI$720,MATCH(Z$2,'Tillförd energi'!$B$1:$AQ$1,0),FALSE)</f>
        <v>1.123</v>
      </c>
      <c r="AA154">
        <f>VLOOKUP($B154,'Tillförd energi'!$B$1:$AI$720,MATCH(AA$2,'Tillförd energi'!$B$1:$AQ$1,0),FALSE)</f>
        <v>0</v>
      </c>
      <c r="AB154">
        <f>VLOOKUP($B154,'Tillförd energi'!$B$1:$AI$720,MATCH(AB$2,'Tillförd energi'!$B$1:$AQ$1,0),FALSE)</f>
        <v>0</v>
      </c>
      <c r="AC154">
        <f>VLOOKUP($B154,'Tillförd energi'!$B$1:$AI$720,MATCH(AC$2,'Tillförd energi'!$B$1:$AQ$1,0),FALSE)</f>
        <v>0</v>
      </c>
      <c r="AD154">
        <f>VLOOKUP($B154,'Tillförd energi'!$B$1:$AI$720,MATCH(AD$2,'Tillförd energi'!$B$1:$AQ$1,0),FALSE)</f>
        <v>78.400000000000006</v>
      </c>
      <c r="AE154">
        <f>VLOOKUP($B154,'Tillförd energi'!$B$1:$AI$720,MATCH(AE$2,'Tillförd energi'!$B$1:$AQ$1,0),FALSE)</f>
        <v>0</v>
      </c>
      <c r="AF154">
        <f>VLOOKUP($B154,'Tillförd energi'!$B$1:$AI$720,MATCH(AF$2,'Tillförd energi'!$B$1:$AQ$1,0),FALSE)</f>
        <v>1.78</v>
      </c>
      <c r="AG154">
        <f>IFERROR(VLOOKUP(B154,Miljö!$B$1:$AC$600,MATCH("Köpt mängd produktionsspecifik fjärrvärme:",Miljö!$B$1:$AC$1,0),FALSE)/1,0)</f>
        <v>0</v>
      </c>
      <c r="AI154">
        <f t="shared" si="12"/>
        <v>86.227710000000002</v>
      </c>
      <c r="AJ154">
        <f>IF(ISERROR(1/VLOOKUP($B154,Leveranser!$B$1:$S$500,MATCH("såld värme (gwh)",Leveranser!$B$1:$S$1,0),FALSE)),"",VLOOKUP($B154,Leveranser!$B$1:$S$500,MATCH("såld värme (gwh)",Leveranser!$B$1:$S$1,0),FALSE))</f>
        <v>75.900000000000006</v>
      </c>
      <c r="AM154" t="str">
        <f>IF(B154&lt;&gt;"",IF(VLOOKUP($B154,Totalt!$B$1:$AQ$554,MATCH("Kvalitetsgranskad:",Totalt!$B$1:$AQ$1,0),FALSE)="ja",VLOOKUP($B154,Miljö!$B$1:$AG$479,MATCH(AM$2,Miljö!$B$1:$AK$1,0),FALSE),""),"")</f>
        <v>Ja</v>
      </c>
      <c r="AN154" t="str">
        <f>IF(AM154="ja",VLOOKUP($B154,Miljö!$B$1:$J$479,MATCH("Typ av ursprungsspecificerad el   (Om inget värde anges används Nordisk residualmix, se inforuta) ()",Miljö!$B$1:$J$1,0),FALSE),IF(AM154="nej","Nordisk residualel",""))</f>
        <v>'Vattenkraft'</v>
      </c>
      <c r="AO154">
        <f>IF(AM154="","",VLOOKUP($B154,Miljö!$B$1:$J$479,MATCH("Fossilandel för ursprungspecificerad el ()",Miljö!$B$1:$J$1,0),FALSE))</f>
        <v>0</v>
      </c>
      <c r="AP154">
        <f>IF(AM154="","",IFERROR(VLOOKUP($B154,Miljö!$B$1:$J$479,MATCH("Kärnkraftsandel för ursprungsspecificerad el ()",Miljö!$B$1:$J$1,0),FALSE)/1,0))</f>
        <v>0</v>
      </c>
      <c r="AQ154">
        <f t="shared" si="13"/>
        <v>1</v>
      </c>
      <c r="AS154" t="str">
        <f t="shared" si="14"/>
        <v>Nej</v>
      </c>
      <c r="AT154" t="str">
        <f>IF(AS154="ja",VLOOKUP($B154,Miljö!$B$1:$P$500,MATCH("Fossil andel i procent (%)",Miljö!$B$1:$P$1,0),FALSE)/100,"")</f>
        <v/>
      </c>
      <c r="AV154" t="str">
        <f t="shared" si="15"/>
        <v>Nej</v>
      </c>
      <c r="AW154" t="str">
        <f>IF(AV154="ja",VLOOKUP($B154,'Egen hetvattenprod'!$B$1:$AO$500,MATCH("Värmekälla till värmepumpar ()",'Egen hetvattenprod'!$B$1:$AO$1,0),FALSE),"")</f>
        <v/>
      </c>
      <c r="AY154" t="str">
        <f t="shared" si="16"/>
        <v>Nej</v>
      </c>
      <c r="AZ154" s="115" t="str">
        <f>IF($AY154="ja",(VLOOKUP($B154,'Egen hetvattenprod'!$B$1:$BX$550,MATCH(AZ$2,'Egen hetvattenprod'!$B$1:$BX$1,0),FALSE)+VLOOKUP($B154,Kraftvärmeprod!$B$1:$BX$550,MATCH(AZ$2,Kraftvärmeprod!$B$1:$BX$1,0),FALSE))/$AC154,"")</f>
        <v/>
      </c>
      <c r="BA154" s="115" t="str">
        <f>IF($AY154="ja",(VLOOKUP($B154,'Egen hetvattenprod'!$B$1:$BX$550,MATCH(BA$2,'Egen hetvattenprod'!$B$1:$BX$1,0),FALSE)+VLOOKUP($B154,Kraftvärmeprod!$B$1:$BX$550,MATCH(BA$2,Kraftvärmeprod!$B$1:$BX$1,0),FALSE))/$AC154,"")</f>
        <v/>
      </c>
      <c r="BB154" s="115" t="str">
        <f>IF($AY154="ja",(VLOOKUP($B154,'Egen hetvattenprod'!$B$1:$BX$550,MATCH(BB$2,'Egen hetvattenprod'!$B$1:$BX$1,0),FALSE)+VLOOKUP($B154,Kraftvärmeprod!$B$1:$BX$550,MATCH(BB$2,Kraftvärmeprod!$B$1:$BX$1,0),FALSE))/$AC154,"")</f>
        <v/>
      </c>
      <c r="BC154" s="115" t="str">
        <f>IF($AY154="ja",(VLOOKUP($B154,'Egen hetvattenprod'!$B$1:$BX$550,MATCH(BC$2,'Egen hetvattenprod'!$B$1:$BX$1,0),FALSE)+VLOOKUP($B154,Kraftvärmeprod!$B$1:$BX$550,MATCH(BC$2,Kraftvärmeprod!$B$1:$BX$1,0),FALSE))/$AC154,"")</f>
        <v/>
      </c>
      <c r="BD154" s="115" t="str">
        <f>IF($AY154="ja",(VLOOKUP($B154,'Egen hetvattenprod'!$B$1:$BX$550,MATCH(BD$2,'Egen hetvattenprod'!$B$1:$BX$1,0),FALSE)+VLOOKUP($B154,Kraftvärmeprod!$B$1:$BX$550,MATCH(BD$2,Kraftvärmeprod!$B$1:$BX$1,0),FALSE))/$AC154,"")</f>
        <v/>
      </c>
      <c r="BF154" t="str">
        <f t="shared" si="17"/>
        <v>Nej</v>
      </c>
      <c r="BG154" t="str">
        <f>IF($BF154="ja",VLOOKUP($B154,'Egen hetvattenprod'!$B$1:$BX$550,MATCH("Andelen klimatgaser med fossilt ursprung för avfall ()",'Egen hetvattenprod'!$B$1:$BX$1,0),FALSE),"")</f>
        <v/>
      </c>
      <c r="BH154" t="str">
        <f>IF($BF154="ja",VLOOKUP($B154,Kraftvärmeprod!$B$1:$BX$550,MATCH("Andelen klimatgaser med fossilt ursprung för avfall ()",Kraftvärmeprod!$B$1:$BX$1,0),FALSE),"")</f>
        <v/>
      </c>
      <c r="BI154" t="str">
        <f>IF($BF154="ja",VLOOKUP($B154,'Egen hetvattenprod'!$B$1:$BX$550,MATCH("Avfall (GWh)",'Egen hetvattenprod'!$B$1:$BX$1,0),FALSE),"")</f>
        <v/>
      </c>
      <c r="BJ154" t="str">
        <f>IF($BF154="ja",VLOOKUP($B154,'Slutlig allokering kvv'!$B$1:$BX$550,MATCH("Avfall (GWh)",'Slutlig allokering kvv'!$B$1:$BX$1,0),FALSE),"")</f>
        <v/>
      </c>
      <c r="BK154" t="str">
        <f>IF($BF154="ja",VLOOKUP($B154,'Köpt hetvatten'!$B$1:$BX$550,MATCH("Avfall i köpt hetvatten",'Köpt hetvatten'!$B$1:$BX$1,0),FALSE),"")</f>
        <v/>
      </c>
      <c r="BL154" t="str">
        <f>IF($BF154="ja",VLOOKUP($B154,'Egen hetvattenprod'!$B$1:$BX$550,MATCH("Värde enligt ovan. (%)",'Egen hetvattenprod'!$B$1:$BX$1,0),FALSE),"")</f>
        <v/>
      </c>
      <c r="BM154" t="str">
        <f>IF($BF154="ja",VLOOKUP($B154,Kraftvärmeprod!$B$1:$BX$550,MATCH("Värde enligt ovan. (%)",Kraftvärmeprod!$B$1:$BX$1,0),FALSE),"")</f>
        <v/>
      </c>
      <c r="BQ154" t="str">
        <f>IF($BF154="ja",VLOOKUP($B154,'Egen hetvattenprod'!$B$1:$BX$550,MATCH("Tillförd olja (fossil) vid avfallsförbränning (GWh)",'Egen hetvattenprod'!$B$1:$BX$1,0),FALSE),"")</f>
        <v/>
      </c>
      <c r="BR154" t="str">
        <f>IF($BF154="ja",VLOOKUP($B154,Kraftvärmeprod!$B$1:$BX$550,MATCH("Tillförd olja (fossil) vid avfallsförbränning (GWh)",Kraftvärmeprod!$B$1:$BX$1,0),FALSE),"")</f>
        <v/>
      </c>
    </row>
    <row r="155" spans="1:70">
      <c r="A155" t="s">
        <v>258</v>
      </c>
      <c r="B155" t="s">
        <v>262</v>
      </c>
      <c r="C155">
        <f>VLOOKUP($B155,'Tillförd energi'!$B$1:$AI$720,MATCH(C$2,'Tillförd energi'!$B$1:$AQ$1,0),FALSE)</f>
        <v>0</v>
      </c>
      <c r="D155">
        <f>VLOOKUP($B155,'Tillförd energi'!$B$1:$AI$720,MATCH(D$2,'Tillförd energi'!$B$1:$AQ$1,0),FALSE)</f>
        <v>0</v>
      </c>
      <c r="E155">
        <f>VLOOKUP($B155,'Tillförd energi'!$B$1:$AI$720,MATCH(E$2,'Tillförd energi'!$B$1:$AQ$1,0),FALSE)</f>
        <v>0</v>
      </c>
      <c r="F155">
        <f>VLOOKUP($B155,'Tillförd energi'!$B$1:$AI$720,MATCH(F$2,'Tillförd energi'!$B$1:$AQ$1,0),FALSE)</f>
        <v>0</v>
      </c>
      <c r="G155">
        <f>VLOOKUP($B155,'Tillförd energi'!$B$1:$AI$720,MATCH(G$2,'Tillförd energi'!$B$1:$AQ$1,0),FALSE)</f>
        <v>0</v>
      </c>
      <c r="H155">
        <f>VLOOKUP($B155,'Tillförd energi'!$B$1:$AI$720,MATCH(H$2,'Tillförd energi'!$B$1:$AQ$1,0),FALSE)</f>
        <v>0</v>
      </c>
      <c r="I155">
        <f>VLOOKUP($B155,'Tillförd energi'!$B$1:$AI$720,MATCH(I$2,'Tillförd energi'!$B$1:$AQ$1,0),FALSE)</f>
        <v>0</v>
      </c>
      <c r="J155">
        <f>VLOOKUP($B155,'Tillförd energi'!$B$1:$AI$720,MATCH(J$2,'Tillförd energi'!$B$1:$AQ$1,0),FALSE)</f>
        <v>0</v>
      </c>
      <c r="K155">
        <f>VLOOKUP($B155,'Tillförd energi'!$B$1:$AI$720,MATCH(K$2,'Tillförd energi'!$B$1:$AQ$1,0),FALSE)</f>
        <v>0</v>
      </c>
      <c r="L155">
        <f>VLOOKUP($B155,'Tillförd energi'!$B$1:$AI$720,MATCH(L$2,'Tillförd energi'!$B$1:$AQ$1,0),FALSE)</f>
        <v>0</v>
      </c>
      <c r="M155">
        <f>VLOOKUP($B155,'Tillförd energi'!$B$1:$AI$720,MATCH(M$2,'Tillförd energi'!$B$1:$AQ$1,0),FALSE)</f>
        <v>0</v>
      </c>
      <c r="N155">
        <f>VLOOKUP($B155,'Tillförd energi'!$B$1:$AI$720,MATCH(N$2,'Tillförd energi'!$B$1:$AQ$1,0),FALSE)</f>
        <v>0</v>
      </c>
      <c r="O155">
        <f>VLOOKUP($B155,'Tillförd energi'!$B$1:$AI$720,MATCH(O$2,'Tillförd energi'!$B$1:$AQ$1,0),FALSE)</f>
        <v>0</v>
      </c>
      <c r="P155">
        <f>VLOOKUP($B155,'Tillförd energi'!$B$1:$AI$720,MATCH(P$2,'Tillförd energi'!$B$1:$AQ$1,0),FALSE)</f>
        <v>0</v>
      </c>
      <c r="Q155">
        <f>VLOOKUP($B155,'Tillförd energi'!$B$1:$AI$720,MATCH(Q$2,'Tillförd energi'!$B$1:$AQ$1,0),FALSE)</f>
        <v>0.17647099999999999</v>
      </c>
      <c r="R155">
        <f>VLOOKUP($B155,'Tillförd energi'!$B$1:$AI$720,MATCH(R$2,'Tillförd energi'!$B$1:$AQ$1,0),FALSE)</f>
        <v>0</v>
      </c>
      <c r="S155">
        <f>VLOOKUP($B155,'Tillförd energi'!$B$1:$AI$720,MATCH(S$2,'Tillförd energi'!$B$1:$AQ$1,0),FALSE)</f>
        <v>0</v>
      </c>
      <c r="T155">
        <f>VLOOKUP($B155,'Tillförd energi'!$B$1:$AI$720,MATCH(T$2,'Tillförd energi'!$B$1:$AQ$1,0),FALSE)</f>
        <v>0</v>
      </c>
      <c r="U155">
        <f>VLOOKUP($B155,'Tillförd energi'!$B$1:$AI$720,MATCH(U$2,'Tillförd energi'!$B$1:$AQ$1,0),FALSE)</f>
        <v>0</v>
      </c>
      <c r="V155">
        <f>VLOOKUP($B155,'Tillförd energi'!$B$1:$AI$720,MATCH(V$2,'Tillförd energi'!$B$1:$AQ$1,0),FALSE)</f>
        <v>0</v>
      </c>
      <c r="W155">
        <f>VLOOKUP($B155,'Tillförd energi'!$B$1:$AI$720,MATCH(W$2,'Tillförd energi'!$B$1:$AQ$1,0),FALSE)</f>
        <v>0.19</v>
      </c>
      <c r="X155">
        <f>VLOOKUP($B155,'Tillförd energi'!$B$1:$AI$720,MATCH(X$2,'Tillförd energi'!$B$1:$AQ$1,0),FALSE)</f>
        <v>0</v>
      </c>
      <c r="Y155">
        <f>VLOOKUP($B155,'Tillförd energi'!$B$1:$AI$720,MATCH(Y$2,'Tillförd energi'!$B$1:$AQ$1,0),FALSE)</f>
        <v>0</v>
      </c>
      <c r="Z155">
        <f>VLOOKUP($B155,'Tillförd energi'!$B$1:$AI$720,MATCH(Z$2,'Tillförd energi'!$B$1:$AQ$1,0),FALSE)</f>
        <v>0</v>
      </c>
      <c r="AA155">
        <f>VLOOKUP($B155,'Tillförd energi'!$B$1:$AI$720,MATCH(AA$2,'Tillförd energi'!$B$1:$AQ$1,0),FALSE)</f>
        <v>0</v>
      </c>
      <c r="AB155">
        <f>VLOOKUP($B155,'Tillförd energi'!$B$1:$AI$720,MATCH(AB$2,'Tillförd energi'!$B$1:$AQ$1,0),FALSE)</f>
        <v>0</v>
      </c>
      <c r="AC155">
        <f>VLOOKUP($B155,'Tillförd energi'!$B$1:$AI$720,MATCH(AC$2,'Tillförd energi'!$B$1:$AQ$1,0),FALSE)</f>
        <v>0</v>
      </c>
      <c r="AD155">
        <f>VLOOKUP($B155,'Tillförd energi'!$B$1:$AI$720,MATCH(AD$2,'Tillförd energi'!$B$1:$AQ$1,0),FALSE)</f>
        <v>3.34</v>
      </c>
      <c r="AE155">
        <f>VLOOKUP($B155,'Tillförd energi'!$B$1:$AI$720,MATCH(AE$2,'Tillförd energi'!$B$1:$AQ$1,0),FALSE)</f>
        <v>0</v>
      </c>
      <c r="AF155">
        <f>VLOOKUP($B155,'Tillförd energi'!$B$1:$AI$720,MATCH(AF$2,'Tillförd energi'!$B$1:$AQ$1,0),FALSE)</f>
        <v>2.7E-2</v>
      </c>
      <c r="AG155">
        <f>IFERROR(VLOOKUP(B155,Miljö!$B$1:$AC$600,MATCH("Köpt mängd produktionsspecifik fjärrvärme:",Miljö!$B$1:$AC$1,0),FALSE)/1,0)</f>
        <v>0</v>
      </c>
      <c r="AI155">
        <f t="shared" si="12"/>
        <v>3.7334709999999998</v>
      </c>
      <c r="AJ155">
        <f>IF(ISERROR(1/VLOOKUP($B155,Leveranser!$B$1:$S$500,MATCH("såld värme (gwh)",Leveranser!$B$1:$S$1,0),FALSE)),"",VLOOKUP($B155,Leveranser!$B$1:$S$500,MATCH("såld värme (gwh)",Leveranser!$B$1:$S$1,0),FALSE))</f>
        <v>3.5</v>
      </c>
      <c r="AM155" t="str">
        <f>IF(B155&lt;&gt;"",IF(VLOOKUP($B155,Totalt!$B$1:$AQ$554,MATCH("Kvalitetsgranskad:",Totalt!$B$1:$AQ$1,0),FALSE)="ja",VLOOKUP($B155,Miljö!$B$1:$AG$479,MATCH(AM$2,Miljö!$B$1:$AK$1,0),FALSE),""),"")</f>
        <v>Ja</v>
      </c>
      <c r="AN155" t="str">
        <f>IF(AM155="ja",VLOOKUP($B155,Miljö!$B$1:$J$479,MATCH("Typ av ursprungsspecificerad el   (Om inget värde anges används Nordisk residualmix, se inforuta) ()",Miljö!$B$1:$J$1,0),FALSE),IF(AM155="nej","Nordisk residualel",""))</f>
        <v>'Vattenkraft'</v>
      </c>
      <c r="AO155">
        <f>IF(AM155="","",VLOOKUP($B155,Miljö!$B$1:$J$479,MATCH("Fossilandel för ursprungspecificerad el ()",Miljö!$B$1:$J$1,0),FALSE))</f>
        <v>0</v>
      </c>
      <c r="AP155">
        <f>IF(AM155="","",IFERROR(VLOOKUP($B155,Miljö!$B$1:$J$479,MATCH("Kärnkraftsandel för ursprungsspecificerad el ()",Miljö!$B$1:$J$1,0),FALSE)/1,0))</f>
        <v>0</v>
      </c>
      <c r="AQ155">
        <f t="shared" si="13"/>
        <v>1</v>
      </c>
      <c r="AS155" t="str">
        <f t="shared" si="14"/>
        <v>Nej</v>
      </c>
      <c r="AT155" t="str">
        <f>IF(AS155="ja",VLOOKUP($B155,Miljö!$B$1:$P$500,MATCH("Fossil andel i procent (%)",Miljö!$B$1:$P$1,0),FALSE)/100,"")</f>
        <v/>
      </c>
      <c r="AV155" t="str">
        <f t="shared" si="15"/>
        <v>Nej</v>
      </c>
      <c r="AW155" t="str">
        <f>IF(AV155="ja",VLOOKUP($B155,'Egen hetvattenprod'!$B$1:$AO$500,MATCH("Värmekälla till värmepumpar ()",'Egen hetvattenprod'!$B$1:$AO$1,0),FALSE),"")</f>
        <v/>
      </c>
      <c r="AY155" t="str">
        <f t="shared" si="16"/>
        <v>Nej</v>
      </c>
      <c r="AZ155" s="115" t="str">
        <f>IF($AY155="ja",(VLOOKUP($B155,'Egen hetvattenprod'!$B$1:$BX$550,MATCH(AZ$2,'Egen hetvattenprod'!$B$1:$BX$1,0),FALSE)+VLOOKUP($B155,Kraftvärmeprod!$B$1:$BX$550,MATCH(AZ$2,Kraftvärmeprod!$B$1:$BX$1,0),FALSE))/$AC155,"")</f>
        <v/>
      </c>
      <c r="BA155" s="115" t="str">
        <f>IF($AY155="ja",(VLOOKUP($B155,'Egen hetvattenprod'!$B$1:$BX$550,MATCH(BA$2,'Egen hetvattenprod'!$B$1:$BX$1,0),FALSE)+VLOOKUP($B155,Kraftvärmeprod!$B$1:$BX$550,MATCH(BA$2,Kraftvärmeprod!$B$1:$BX$1,0),FALSE))/$AC155,"")</f>
        <v/>
      </c>
      <c r="BB155" s="115" t="str">
        <f>IF($AY155="ja",(VLOOKUP($B155,'Egen hetvattenprod'!$B$1:$BX$550,MATCH(BB$2,'Egen hetvattenprod'!$B$1:$BX$1,0),FALSE)+VLOOKUP($B155,Kraftvärmeprod!$B$1:$BX$550,MATCH(BB$2,Kraftvärmeprod!$B$1:$BX$1,0),FALSE))/$AC155,"")</f>
        <v/>
      </c>
      <c r="BC155" s="115" t="str">
        <f>IF($AY155="ja",(VLOOKUP($B155,'Egen hetvattenprod'!$B$1:$BX$550,MATCH(BC$2,'Egen hetvattenprod'!$B$1:$BX$1,0),FALSE)+VLOOKUP($B155,Kraftvärmeprod!$B$1:$BX$550,MATCH(BC$2,Kraftvärmeprod!$B$1:$BX$1,0),FALSE))/$AC155,"")</f>
        <v/>
      </c>
      <c r="BD155" s="115" t="str">
        <f>IF($AY155="ja",(VLOOKUP($B155,'Egen hetvattenprod'!$B$1:$BX$550,MATCH(BD$2,'Egen hetvattenprod'!$B$1:$BX$1,0),FALSE)+VLOOKUP($B155,Kraftvärmeprod!$B$1:$BX$550,MATCH(BD$2,Kraftvärmeprod!$B$1:$BX$1,0),FALSE))/$AC155,"")</f>
        <v/>
      </c>
      <c r="BF155" t="str">
        <f t="shared" si="17"/>
        <v>Nej</v>
      </c>
      <c r="BG155" t="str">
        <f>IF($BF155="ja",VLOOKUP($B155,'Egen hetvattenprod'!$B$1:$BX$550,MATCH("Andelen klimatgaser med fossilt ursprung för avfall ()",'Egen hetvattenprod'!$B$1:$BX$1,0),FALSE),"")</f>
        <v/>
      </c>
      <c r="BH155" t="str">
        <f>IF($BF155="ja",VLOOKUP($B155,Kraftvärmeprod!$B$1:$BX$550,MATCH("Andelen klimatgaser med fossilt ursprung för avfall ()",Kraftvärmeprod!$B$1:$BX$1,0),FALSE),"")</f>
        <v/>
      </c>
      <c r="BI155" t="str">
        <f>IF($BF155="ja",VLOOKUP($B155,'Egen hetvattenprod'!$B$1:$BX$550,MATCH("Avfall (GWh)",'Egen hetvattenprod'!$B$1:$BX$1,0),FALSE),"")</f>
        <v/>
      </c>
      <c r="BJ155" t="str">
        <f>IF($BF155="ja",VLOOKUP($B155,'Slutlig allokering kvv'!$B$1:$BX$550,MATCH("Avfall (GWh)",'Slutlig allokering kvv'!$B$1:$BX$1,0),FALSE),"")</f>
        <v/>
      </c>
      <c r="BK155" t="str">
        <f>IF($BF155="ja",VLOOKUP($B155,'Köpt hetvatten'!$B$1:$BX$550,MATCH("Avfall i köpt hetvatten",'Köpt hetvatten'!$B$1:$BX$1,0),FALSE),"")</f>
        <v/>
      </c>
      <c r="BL155" t="str">
        <f>IF($BF155="ja",VLOOKUP($B155,'Egen hetvattenprod'!$B$1:$BX$550,MATCH("Värde enligt ovan. (%)",'Egen hetvattenprod'!$B$1:$BX$1,0),FALSE),"")</f>
        <v/>
      </c>
      <c r="BM155" t="str">
        <f>IF($BF155="ja",VLOOKUP($B155,Kraftvärmeprod!$B$1:$BX$550,MATCH("Värde enligt ovan. (%)",Kraftvärmeprod!$B$1:$BX$1,0),FALSE),"")</f>
        <v/>
      </c>
      <c r="BQ155" t="str">
        <f>IF($BF155="ja",VLOOKUP($B155,'Egen hetvattenprod'!$B$1:$BX$550,MATCH("Tillförd olja (fossil) vid avfallsförbränning (GWh)",'Egen hetvattenprod'!$B$1:$BX$1,0),FALSE),"")</f>
        <v/>
      </c>
      <c r="BR155" t="str">
        <f>IF($BF155="ja",VLOOKUP($B155,Kraftvärmeprod!$B$1:$BX$550,MATCH("Tillförd olja (fossil) vid avfallsförbränning (GWh)",Kraftvärmeprod!$B$1:$BX$1,0),FALSE),"")</f>
        <v/>
      </c>
    </row>
    <row r="156" spans="1:70">
      <c r="A156" t="s">
        <v>263</v>
      </c>
      <c r="B156" t="s">
        <v>264</v>
      </c>
      <c r="C156">
        <f>VLOOKUP($B156,'Tillförd energi'!$B$1:$AI$720,MATCH(C$2,'Tillförd energi'!$B$1:$AQ$1,0),FALSE)</f>
        <v>0</v>
      </c>
      <c r="D156">
        <f>VLOOKUP($B156,'Tillförd energi'!$B$1:$AI$720,MATCH(D$2,'Tillförd energi'!$B$1:$AQ$1,0),FALSE)</f>
        <v>1.39</v>
      </c>
      <c r="E156">
        <f>VLOOKUP($B156,'Tillförd energi'!$B$1:$AI$720,MATCH(E$2,'Tillförd energi'!$B$1:$AQ$1,0),FALSE)</f>
        <v>0</v>
      </c>
      <c r="F156">
        <f>VLOOKUP($B156,'Tillförd energi'!$B$1:$AI$720,MATCH(F$2,'Tillförd energi'!$B$1:$AQ$1,0),FALSE)</f>
        <v>0</v>
      </c>
      <c r="G156">
        <f>VLOOKUP($B156,'Tillförd energi'!$B$1:$AI$720,MATCH(G$2,'Tillförd energi'!$B$1:$AQ$1,0),FALSE)</f>
        <v>0</v>
      </c>
      <c r="H156">
        <f>VLOOKUP($B156,'Tillförd energi'!$B$1:$AI$720,MATCH(H$2,'Tillförd energi'!$B$1:$AQ$1,0),FALSE)</f>
        <v>0</v>
      </c>
      <c r="I156">
        <f>VLOOKUP($B156,'Tillförd energi'!$B$1:$AI$720,MATCH(I$2,'Tillförd energi'!$B$1:$AQ$1,0),FALSE)</f>
        <v>118.801</v>
      </c>
      <c r="J156">
        <f>VLOOKUP($B156,'Tillförd energi'!$B$1:$AI$720,MATCH(J$2,'Tillförd energi'!$B$1:$AQ$1,0),FALSE)</f>
        <v>0</v>
      </c>
      <c r="K156">
        <f>VLOOKUP($B156,'Tillförd energi'!$B$1:$AI$720,MATCH(K$2,'Tillförd energi'!$B$1:$AQ$1,0),FALSE)</f>
        <v>0</v>
      </c>
      <c r="L156">
        <f>VLOOKUP($B156,'Tillförd energi'!$B$1:$AI$720,MATCH(L$2,'Tillförd energi'!$B$1:$AQ$1,0),FALSE)</f>
        <v>19.0215</v>
      </c>
      <c r="M156">
        <f>VLOOKUP($B156,'Tillförd energi'!$B$1:$AI$720,MATCH(M$2,'Tillförd energi'!$B$1:$AQ$1,0),FALSE)</f>
        <v>0</v>
      </c>
      <c r="N156">
        <f>VLOOKUP($B156,'Tillförd energi'!$B$1:$AI$720,MATCH(N$2,'Tillförd energi'!$B$1:$AQ$1,0),FALSE)</f>
        <v>44.987699999999997</v>
      </c>
      <c r="O156">
        <f>VLOOKUP($B156,'Tillförd energi'!$B$1:$AI$720,MATCH(O$2,'Tillförd energi'!$B$1:$AQ$1,0),FALSE)</f>
        <v>0</v>
      </c>
      <c r="P156">
        <f>VLOOKUP($B156,'Tillförd energi'!$B$1:$AI$720,MATCH(P$2,'Tillförd energi'!$B$1:$AQ$1,0),FALSE)</f>
        <v>7.25</v>
      </c>
      <c r="Q156">
        <f>VLOOKUP($B156,'Tillförd energi'!$B$1:$AI$720,MATCH(Q$2,'Tillförd energi'!$B$1:$AQ$1,0),FALSE)</f>
        <v>0</v>
      </c>
      <c r="R156">
        <f>VLOOKUP($B156,'Tillförd energi'!$B$1:$AI$720,MATCH(R$2,'Tillförd energi'!$B$1:$AQ$1,0),FALSE)</f>
        <v>3.97</v>
      </c>
      <c r="S156">
        <f>VLOOKUP($B156,'Tillförd energi'!$B$1:$AI$720,MATCH(S$2,'Tillförd energi'!$B$1:$AQ$1,0),FALSE)</f>
        <v>0</v>
      </c>
      <c r="T156">
        <f>VLOOKUP($B156,'Tillförd energi'!$B$1:$AI$720,MATCH(T$2,'Tillförd energi'!$B$1:$AQ$1,0),FALSE)</f>
        <v>0</v>
      </c>
      <c r="U156">
        <f>VLOOKUP($B156,'Tillförd energi'!$B$1:$AI$720,MATCH(U$2,'Tillförd energi'!$B$1:$AQ$1,0),FALSE)</f>
        <v>0</v>
      </c>
      <c r="V156">
        <f>VLOOKUP($B156,'Tillförd energi'!$B$1:$AI$720,MATCH(V$2,'Tillförd energi'!$B$1:$AQ$1,0),FALSE)</f>
        <v>0</v>
      </c>
      <c r="W156">
        <f>VLOOKUP($B156,'Tillförd energi'!$B$1:$AI$720,MATCH(W$2,'Tillförd energi'!$B$1:$AQ$1,0),FALSE)</f>
        <v>0</v>
      </c>
      <c r="X156">
        <f>VLOOKUP($B156,'Tillförd energi'!$B$1:$AI$720,MATCH(X$2,'Tillförd energi'!$B$1:$AQ$1,0),FALSE)</f>
        <v>0</v>
      </c>
      <c r="Y156">
        <f>VLOOKUP($B156,'Tillförd energi'!$B$1:$AI$720,MATCH(Y$2,'Tillförd energi'!$B$1:$AQ$1,0),FALSE)</f>
        <v>0</v>
      </c>
      <c r="Z156">
        <f>VLOOKUP($B156,'Tillförd energi'!$B$1:$AI$720,MATCH(Z$2,'Tillförd energi'!$B$1:$AQ$1,0),FALSE)</f>
        <v>0</v>
      </c>
      <c r="AA156">
        <f>VLOOKUP($B156,'Tillförd energi'!$B$1:$AI$720,MATCH(AA$2,'Tillförd energi'!$B$1:$AQ$1,0),FALSE)</f>
        <v>0</v>
      </c>
      <c r="AB156">
        <f>VLOOKUP($B156,'Tillförd energi'!$B$1:$AI$720,MATCH(AB$2,'Tillförd energi'!$B$1:$AQ$1,0),FALSE)</f>
        <v>0</v>
      </c>
      <c r="AC156">
        <f>VLOOKUP($B156,'Tillförd energi'!$B$1:$AI$720,MATCH(AC$2,'Tillförd energi'!$B$1:$AQ$1,0),FALSE)</f>
        <v>0</v>
      </c>
      <c r="AD156">
        <f>VLOOKUP($B156,'Tillförd energi'!$B$1:$AI$720,MATCH(AD$2,'Tillförd energi'!$B$1:$AQ$1,0),FALSE)</f>
        <v>0</v>
      </c>
      <c r="AE156">
        <f>VLOOKUP($B156,'Tillförd energi'!$B$1:$AI$720,MATCH(AE$2,'Tillförd energi'!$B$1:$AQ$1,0),FALSE)</f>
        <v>0</v>
      </c>
      <c r="AF156">
        <f>VLOOKUP($B156,'Tillförd energi'!$B$1:$AI$720,MATCH(AF$2,'Tillförd energi'!$B$1:$AQ$1,0),FALSE)</f>
        <v>4.2450000000000001</v>
      </c>
      <c r="AG156">
        <f>IFERROR(VLOOKUP(B156,Miljö!$B$1:$AC$600,MATCH("Köpt mängd produktionsspecifik fjärrvärme:",Miljö!$B$1:$AC$1,0),FALSE)/1,0)</f>
        <v>0</v>
      </c>
      <c r="AI156">
        <f t="shared" si="12"/>
        <v>199.6652</v>
      </c>
      <c r="AJ156">
        <f>IF(ISERROR(1/VLOOKUP($B156,Leveranser!$B$1:$S$500,MATCH("såld värme (gwh)",Leveranser!$B$1:$S$1,0),FALSE)),"",VLOOKUP($B156,Leveranser!$B$1:$S$500,MATCH("såld värme (gwh)",Leveranser!$B$1:$S$1,0),FALSE))</f>
        <v>141.5</v>
      </c>
      <c r="AM156" t="str">
        <f>IF(B156&lt;&gt;"",IF(VLOOKUP($B156,Totalt!$B$1:$AQ$554,MATCH("Kvalitetsgranskad:",Totalt!$B$1:$AQ$1,0),FALSE)="ja",VLOOKUP($B156,Miljö!$B$1:$AG$479,MATCH(AM$2,Miljö!$B$1:$AK$1,0),FALSE),""),"")</f>
        <v>Ja</v>
      </c>
      <c r="AN156" t="str">
        <f>IF(AM156="ja",VLOOKUP($B156,Miljö!$B$1:$J$479,MATCH("Typ av ursprungsspecificerad el   (Om inget värde anges används Nordisk residualmix, se inforuta) ()",Miljö!$B$1:$J$1,0),FALSE),IF(AM156="nej","Nordisk residualel",""))</f>
        <v>'Egen fossilfri'</v>
      </c>
      <c r="AO156">
        <f>IF(AM156="","",VLOOKUP($B156,Miljö!$B$1:$J$479,MATCH("Fossilandel för ursprungspecificerad el ()",Miljö!$B$1:$J$1,0),FALSE))</f>
        <v>0</v>
      </c>
      <c r="AP156">
        <f>IF(AM156="","",IFERROR(VLOOKUP($B156,Miljö!$B$1:$J$479,MATCH("Kärnkraftsandel för ursprungsspecificerad el ()",Miljö!$B$1:$J$1,0),FALSE)/1,0))</f>
        <v>0</v>
      </c>
      <c r="AQ156">
        <f t="shared" si="13"/>
        <v>1</v>
      </c>
      <c r="AS156" t="str">
        <f t="shared" si="14"/>
        <v>Nej</v>
      </c>
      <c r="AT156" t="str">
        <f>IF(AS156="ja",VLOOKUP($B156,Miljö!$B$1:$P$500,MATCH("Fossil andel i procent (%)",Miljö!$B$1:$P$1,0),FALSE)/100,"")</f>
        <v/>
      </c>
      <c r="AV156" t="str">
        <f t="shared" si="15"/>
        <v>Nej</v>
      </c>
      <c r="AW156" t="str">
        <f>IF(AV156="ja",VLOOKUP($B156,'Egen hetvattenprod'!$B$1:$AO$500,MATCH("Värmekälla till värmepumpar ()",'Egen hetvattenprod'!$B$1:$AO$1,0),FALSE),"")</f>
        <v/>
      </c>
      <c r="AY156" t="str">
        <f t="shared" si="16"/>
        <v>Nej</v>
      </c>
      <c r="AZ156" s="115" t="str">
        <f>IF($AY156="ja",(VLOOKUP($B156,'Egen hetvattenprod'!$B$1:$BX$550,MATCH(AZ$2,'Egen hetvattenprod'!$B$1:$BX$1,0),FALSE)+VLOOKUP($B156,Kraftvärmeprod!$B$1:$BX$550,MATCH(AZ$2,Kraftvärmeprod!$B$1:$BX$1,0),FALSE))/$AC156,"")</f>
        <v/>
      </c>
      <c r="BA156" s="115" t="str">
        <f>IF($AY156="ja",(VLOOKUP($B156,'Egen hetvattenprod'!$B$1:$BX$550,MATCH(BA$2,'Egen hetvattenprod'!$B$1:$BX$1,0),FALSE)+VLOOKUP($B156,Kraftvärmeprod!$B$1:$BX$550,MATCH(BA$2,Kraftvärmeprod!$B$1:$BX$1,0),FALSE))/$AC156,"")</f>
        <v/>
      </c>
      <c r="BB156" s="115" t="str">
        <f>IF($AY156="ja",(VLOOKUP($B156,'Egen hetvattenprod'!$B$1:$BX$550,MATCH(BB$2,'Egen hetvattenprod'!$B$1:$BX$1,0),FALSE)+VLOOKUP($B156,Kraftvärmeprod!$B$1:$BX$550,MATCH(BB$2,Kraftvärmeprod!$B$1:$BX$1,0),FALSE))/$AC156,"")</f>
        <v/>
      </c>
      <c r="BC156" s="115" t="str">
        <f>IF($AY156="ja",(VLOOKUP($B156,'Egen hetvattenprod'!$B$1:$BX$550,MATCH(BC$2,'Egen hetvattenprod'!$B$1:$BX$1,0),FALSE)+VLOOKUP($B156,Kraftvärmeprod!$B$1:$BX$550,MATCH(BC$2,Kraftvärmeprod!$B$1:$BX$1,0),FALSE))/$AC156,"")</f>
        <v/>
      </c>
      <c r="BD156" s="115" t="str">
        <f>IF($AY156="ja",(VLOOKUP($B156,'Egen hetvattenprod'!$B$1:$BX$550,MATCH(BD$2,'Egen hetvattenprod'!$B$1:$BX$1,0),FALSE)+VLOOKUP($B156,Kraftvärmeprod!$B$1:$BX$550,MATCH(BD$2,Kraftvärmeprod!$B$1:$BX$1,0),FALSE))/$AC156,"")</f>
        <v/>
      </c>
      <c r="BF156" t="str">
        <f t="shared" si="17"/>
        <v>Ja</v>
      </c>
      <c r="BG156" t="str">
        <f>IF($BF156="ja",VLOOKUP($B156,'Egen hetvattenprod'!$B$1:$BX$550,MATCH("Andelen klimatgaser med fossilt ursprung för avfall ()",'Egen hetvattenprod'!$B$1:$BX$1,0),FALSE),"")</f>
        <v>ET</v>
      </c>
      <c r="BH156" t="str">
        <f>IF($BF156="ja",VLOOKUP($B156,Kraftvärmeprod!$B$1:$BX$550,MATCH("Andelen klimatgaser med fossilt ursprung för avfall ()",Kraftvärmeprod!$B$1:$BX$1,0),FALSE),"")</f>
        <v>Schablon</v>
      </c>
      <c r="BI156" t="str">
        <f>IF($BF156="ja",VLOOKUP($B156,'Egen hetvattenprod'!$B$1:$BX$550,MATCH("Avfall (GWh)",'Egen hetvattenprod'!$B$1:$BX$1,0),FALSE),"")</f>
        <v>ET</v>
      </c>
      <c r="BJ156">
        <f>IF($BF156="ja",VLOOKUP($B156,'Slutlig allokering kvv'!$B$1:$BX$550,MATCH("Avfall (GWh)",'Slutlig allokering kvv'!$B$1:$BX$1,0),FALSE),"")</f>
        <v>118.801</v>
      </c>
      <c r="BK156">
        <f>IF($BF156="ja",VLOOKUP($B156,'Köpt hetvatten'!$B$1:$BX$550,MATCH("Avfall i köpt hetvatten",'Köpt hetvatten'!$B$1:$BX$1,0),FALSE),"")</f>
        <v>0</v>
      </c>
      <c r="BL156" t="str">
        <f>IF($BF156="ja",VLOOKUP($B156,'Egen hetvattenprod'!$B$1:$BX$550,MATCH("Värde enligt ovan. (%)",'Egen hetvattenprod'!$B$1:$BX$1,0),FALSE),"")</f>
        <v>ET</v>
      </c>
      <c r="BM156">
        <f>IF($BF156="ja",VLOOKUP($B156,Kraftvärmeprod!$B$1:$BX$550,MATCH("Värde enligt ovan. (%)",Kraftvärmeprod!$B$1:$BX$1,0),FALSE),"")</f>
        <v>39</v>
      </c>
      <c r="BQ156" t="str">
        <f>IF($BF156="ja",VLOOKUP($B156,'Egen hetvattenprod'!$B$1:$BX$550,MATCH("Tillförd olja (fossil) vid avfallsförbränning (GWh)",'Egen hetvattenprod'!$B$1:$BX$1,0),FALSE),"")</f>
        <v>ET</v>
      </c>
      <c r="BR156">
        <f>IF($BF156="ja",VLOOKUP($B156,Kraftvärmeprod!$B$1:$BX$550,MATCH("Tillförd olja (fossil) vid avfallsförbränning (GWh)",Kraftvärmeprod!$B$1:$BX$1,0),FALSE),"")</f>
        <v>0.28000000000000003</v>
      </c>
    </row>
    <row r="157" spans="1:70">
      <c r="A157" t="s">
        <v>266</v>
      </c>
      <c r="B157" t="s">
        <v>267</v>
      </c>
      <c r="C157">
        <f>VLOOKUP($B157,'Tillförd energi'!$B$1:$AI$720,MATCH(C$2,'Tillförd energi'!$B$1:$AQ$1,0),FALSE)</f>
        <v>0</v>
      </c>
      <c r="D157">
        <f>VLOOKUP($B157,'Tillförd energi'!$B$1:$AI$720,MATCH(D$2,'Tillförd energi'!$B$1:$AQ$1,0),FALSE)</f>
        <v>2.1000000000000001E-2</v>
      </c>
      <c r="E157">
        <f>VLOOKUP($B157,'Tillförd energi'!$B$1:$AI$720,MATCH(E$2,'Tillförd energi'!$B$1:$AQ$1,0),FALSE)</f>
        <v>0</v>
      </c>
      <c r="F157">
        <f>VLOOKUP($B157,'Tillförd energi'!$B$1:$AI$720,MATCH(F$2,'Tillförd energi'!$B$1:$AQ$1,0),FALSE)</f>
        <v>0</v>
      </c>
      <c r="G157">
        <f>VLOOKUP($B157,'Tillförd energi'!$B$1:$AI$720,MATCH(G$2,'Tillförd energi'!$B$1:$AQ$1,0),FALSE)</f>
        <v>0</v>
      </c>
      <c r="H157">
        <f>VLOOKUP($B157,'Tillförd energi'!$B$1:$AI$720,MATCH(H$2,'Tillförd energi'!$B$1:$AQ$1,0),FALSE)</f>
        <v>0</v>
      </c>
      <c r="I157">
        <f>VLOOKUP($B157,'Tillförd energi'!$B$1:$AI$720,MATCH(I$2,'Tillförd energi'!$B$1:$AQ$1,0),FALSE)</f>
        <v>0</v>
      </c>
      <c r="J157">
        <f>VLOOKUP($B157,'Tillförd energi'!$B$1:$AI$720,MATCH(J$2,'Tillförd energi'!$B$1:$AQ$1,0),FALSE)</f>
        <v>0</v>
      </c>
      <c r="K157">
        <f>VLOOKUP($B157,'Tillförd energi'!$B$1:$AI$720,MATCH(K$2,'Tillförd energi'!$B$1:$AQ$1,0),FALSE)</f>
        <v>0</v>
      </c>
      <c r="L157">
        <f>VLOOKUP($B157,'Tillförd energi'!$B$1:$AI$720,MATCH(L$2,'Tillförd energi'!$B$1:$AQ$1,0),FALSE)</f>
        <v>0</v>
      </c>
      <c r="M157">
        <f>VLOOKUP($B157,'Tillförd energi'!$B$1:$AI$720,MATCH(M$2,'Tillförd energi'!$B$1:$AQ$1,0),FALSE)</f>
        <v>0</v>
      </c>
      <c r="N157">
        <f>VLOOKUP($B157,'Tillförd energi'!$B$1:$AI$720,MATCH(N$2,'Tillförd energi'!$B$1:$AQ$1,0),FALSE)</f>
        <v>0</v>
      </c>
      <c r="O157">
        <f>VLOOKUP($B157,'Tillförd energi'!$B$1:$AI$720,MATCH(O$2,'Tillförd energi'!$B$1:$AQ$1,0),FALSE)</f>
        <v>0</v>
      </c>
      <c r="P157">
        <f>VLOOKUP($B157,'Tillförd energi'!$B$1:$AI$720,MATCH(P$2,'Tillförd energi'!$B$1:$AQ$1,0),FALSE)</f>
        <v>0</v>
      </c>
      <c r="Q157">
        <f>VLOOKUP($B157,'Tillförd energi'!$B$1:$AI$720,MATCH(Q$2,'Tillförd energi'!$B$1:$AQ$1,0),FALSE)</f>
        <v>0</v>
      </c>
      <c r="R157">
        <f>VLOOKUP($B157,'Tillförd energi'!$B$1:$AI$720,MATCH(R$2,'Tillförd energi'!$B$1:$AQ$1,0),FALSE)</f>
        <v>2</v>
      </c>
      <c r="S157">
        <f>VLOOKUP($B157,'Tillförd energi'!$B$1:$AI$720,MATCH(S$2,'Tillförd energi'!$B$1:$AQ$1,0),FALSE)</f>
        <v>0</v>
      </c>
      <c r="T157">
        <f>VLOOKUP($B157,'Tillförd energi'!$B$1:$AI$720,MATCH(T$2,'Tillförd energi'!$B$1:$AQ$1,0),FALSE)</f>
        <v>0</v>
      </c>
      <c r="U157">
        <f>VLOOKUP($B157,'Tillförd energi'!$B$1:$AI$720,MATCH(U$2,'Tillförd energi'!$B$1:$AQ$1,0),FALSE)</f>
        <v>7.6</v>
      </c>
      <c r="V157">
        <f>VLOOKUP($B157,'Tillförd energi'!$B$1:$AI$720,MATCH(V$2,'Tillförd energi'!$B$1:$AQ$1,0),FALSE)</f>
        <v>0</v>
      </c>
      <c r="W157">
        <f>VLOOKUP($B157,'Tillförd energi'!$B$1:$AI$720,MATCH(W$2,'Tillförd energi'!$B$1:$AQ$1,0),FALSE)</f>
        <v>0</v>
      </c>
      <c r="X157">
        <f>VLOOKUP($B157,'Tillförd energi'!$B$1:$AI$720,MATCH(X$2,'Tillförd energi'!$B$1:$AQ$1,0),FALSE)</f>
        <v>0</v>
      </c>
      <c r="Y157">
        <f>VLOOKUP($B157,'Tillförd energi'!$B$1:$AI$720,MATCH(Y$2,'Tillförd energi'!$B$1:$AQ$1,0),FALSE)</f>
        <v>0</v>
      </c>
      <c r="Z157">
        <f>VLOOKUP($B157,'Tillförd energi'!$B$1:$AI$720,MATCH(Z$2,'Tillförd energi'!$B$1:$AQ$1,0),FALSE)</f>
        <v>0</v>
      </c>
      <c r="AA157">
        <f>VLOOKUP($B157,'Tillförd energi'!$B$1:$AI$720,MATCH(AA$2,'Tillförd energi'!$B$1:$AQ$1,0),FALSE)</f>
        <v>0</v>
      </c>
      <c r="AB157">
        <f>VLOOKUP($B157,'Tillförd energi'!$B$1:$AI$720,MATCH(AB$2,'Tillförd energi'!$B$1:$AQ$1,0),FALSE)</f>
        <v>0</v>
      </c>
      <c r="AC157">
        <f>VLOOKUP($B157,'Tillförd energi'!$B$1:$AI$720,MATCH(AC$2,'Tillförd energi'!$B$1:$AQ$1,0),FALSE)</f>
        <v>0</v>
      </c>
      <c r="AD157">
        <f>VLOOKUP($B157,'Tillförd energi'!$B$1:$AI$720,MATCH(AD$2,'Tillförd energi'!$B$1:$AQ$1,0),FALSE)</f>
        <v>0</v>
      </c>
      <c r="AE157">
        <f>VLOOKUP($B157,'Tillförd energi'!$B$1:$AI$720,MATCH(AE$2,'Tillförd energi'!$B$1:$AQ$1,0),FALSE)</f>
        <v>0</v>
      </c>
      <c r="AF157">
        <f>VLOOKUP($B157,'Tillförd energi'!$B$1:$AI$720,MATCH(AF$2,'Tillförd energi'!$B$1:$AQ$1,0),FALSE)</f>
        <v>0.161</v>
      </c>
      <c r="AG157">
        <f>IFERROR(VLOOKUP(B157,Miljö!$B$1:$AC$600,MATCH("Köpt mängd produktionsspecifik fjärrvärme:",Miljö!$B$1:$AC$1,0),FALSE)/1,0)</f>
        <v>0</v>
      </c>
      <c r="AI157">
        <f t="shared" si="12"/>
        <v>9.7819999999999983</v>
      </c>
      <c r="AJ157">
        <f>IF(ISERROR(1/VLOOKUP($B157,Leveranser!$B$1:$S$500,MATCH("såld värme (gwh)",Leveranser!$B$1:$S$1,0),FALSE)),"",VLOOKUP($B157,Leveranser!$B$1:$S$500,MATCH("såld värme (gwh)",Leveranser!$B$1:$S$1,0),FALSE))</f>
        <v>7.29</v>
      </c>
      <c r="AM157" t="str">
        <f>IF(B157&lt;&gt;"",IF(VLOOKUP($B157,Totalt!$B$1:$AQ$554,MATCH("Kvalitetsgranskad:",Totalt!$B$1:$AQ$1,0),FALSE)="ja",VLOOKUP($B157,Miljö!$B$1:$AG$479,MATCH(AM$2,Miljö!$B$1:$AK$1,0),FALSE),""),"")</f>
        <v>Ja</v>
      </c>
      <c r="AN157" t="str">
        <f>IF(AM157="ja",VLOOKUP($B157,Miljö!$B$1:$J$479,MATCH("Typ av ursprungsspecificerad el   (Om inget värde anges används Nordisk residualmix, se inforuta) ()",Miljö!$B$1:$J$1,0),FALSE),IF(AM157="nej","Nordisk residualel",""))</f>
        <v>'Vattenkraft El'</v>
      </c>
      <c r="AO157">
        <f>IF(AM157="","",VLOOKUP($B157,Miljö!$B$1:$J$479,MATCH("Fossilandel för ursprungspecificerad el ()",Miljö!$B$1:$J$1,0),FALSE))</f>
        <v>0</v>
      </c>
      <c r="AP157">
        <f>IF(AM157="","",IFERROR(VLOOKUP($B157,Miljö!$B$1:$J$479,MATCH("Kärnkraftsandel för ursprungsspecificerad el ()",Miljö!$B$1:$J$1,0),FALSE)/1,0))</f>
        <v>0</v>
      </c>
      <c r="AQ157">
        <f t="shared" si="13"/>
        <v>1</v>
      </c>
      <c r="AS157" t="str">
        <f t="shared" si="14"/>
        <v>Nej</v>
      </c>
      <c r="AT157" t="str">
        <f>IF(AS157="ja",VLOOKUP($B157,Miljö!$B$1:$P$500,MATCH("Fossil andel i procent (%)",Miljö!$B$1:$P$1,0),FALSE)/100,"")</f>
        <v/>
      </c>
      <c r="AV157" t="str">
        <f t="shared" si="15"/>
        <v>Nej</v>
      </c>
      <c r="AW157" t="str">
        <f>IF(AV157="ja",VLOOKUP($B157,'Egen hetvattenprod'!$B$1:$AO$500,MATCH("Värmekälla till värmepumpar ()",'Egen hetvattenprod'!$B$1:$AO$1,0),FALSE),"")</f>
        <v/>
      </c>
      <c r="AY157" t="str">
        <f t="shared" si="16"/>
        <v>Nej</v>
      </c>
      <c r="AZ157" s="115" t="str">
        <f>IF($AY157="ja",(VLOOKUP($B157,'Egen hetvattenprod'!$B$1:$BX$550,MATCH(AZ$2,'Egen hetvattenprod'!$B$1:$BX$1,0),FALSE)+VLOOKUP($B157,Kraftvärmeprod!$B$1:$BX$550,MATCH(AZ$2,Kraftvärmeprod!$B$1:$BX$1,0),FALSE))/$AC157,"")</f>
        <v/>
      </c>
      <c r="BA157" s="115" t="str">
        <f>IF($AY157="ja",(VLOOKUP($B157,'Egen hetvattenprod'!$B$1:$BX$550,MATCH(BA$2,'Egen hetvattenprod'!$B$1:$BX$1,0),FALSE)+VLOOKUP($B157,Kraftvärmeprod!$B$1:$BX$550,MATCH(BA$2,Kraftvärmeprod!$B$1:$BX$1,0),FALSE))/$AC157,"")</f>
        <v/>
      </c>
      <c r="BB157" s="115" t="str">
        <f>IF($AY157="ja",(VLOOKUP($B157,'Egen hetvattenprod'!$B$1:$BX$550,MATCH(BB$2,'Egen hetvattenprod'!$B$1:$BX$1,0),FALSE)+VLOOKUP($B157,Kraftvärmeprod!$B$1:$BX$550,MATCH(BB$2,Kraftvärmeprod!$B$1:$BX$1,0),FALSE))/$AC157,"")</f>
        <v/>
      </c>
      <c r="BC157" s="115" t="str">
        <f>IF($AY157="ja",(VLOOKUP($B157,'Egen hetvattenprod'!$B$1:$BX$550,MATCH(BC$2,'Egen hetvattenprod'!$B$1:$BX$1,0),FALSE)+VLOOKUP($B157,Kraftvärmeprod!$B$1:$BX$550,MATCH(BC$2,Kraftvärmeprod!$B$1:$BX$1,0),FALSE))/$AC157,"")</f>
        <v/>
      </c>
      <c r="BD157" s="115" t="str">
        <f>IF($AY157="ja",(VLOOKUP($B157,'Egen hetvattenprod'!$B$1:$BX$550,MATCH(BD$2,'Egen hetvattenprod'!$B$1:$BX$1,0),FALSE)+VLOOKUP($B157,Kraftvärmeprod!$B$1:$BX$550,MATCH(BD$2,Kraftvärmeprod!$B$1:$BX$1,0),FALSE))/$AC157,"")</f>
        <v/>
      </c>
      <c r="BF157" t="str">
        <f t="shared" si="17"/>
        <v>Nej</v>
      </c>
      <c r="BG157" t="str">
        <f>IF($BF157="ja",VLOOKUP($B157,'Egen hetvattenprod'!$B$1:$BX$550,MATCH("Andelen klimatgaser med fossilt ursprung för avfall ()",'Egen hetvattenprod'!$B$1:$BX$1,0),FALSE),"")</f>
        <v/>
      </c>
      <c r="BH157" t="str">
        <f>IF($BF157="ja",VLOOKUP($B157,Kraftvärmeprod!$B$1:$BX$550,MATCH("Andelen klimatgaser med fossilt ursprung för avfall ()",Kraftvärmeprod!$B$1:$BX$1,0),FALSE),"")</f>
        <v/>
      </c>
      <c r="BI157" t="str">
        <f>IF($BF157="ja",VLOOKUP($B157,'Egen hetvattenprod'!$B$1:$BX$550,MATCH("Avfall (GWh)",'Egen hetvattenprod'!$B$1:$BX$1,0),FALSE),"")</f>
        <v/>
      </c>
      <c r="BJ157" t="str">
        <f>IF($BF157="ja",VLOOKUP($B157,'Slutlig allokering kvv'!$B$1:$BX$550,MATCH("Avfall (GWh)",'Slutlig allokering kvv'!$B$1:$BX$1,0),FALSE),"")</f>
        <v/>
      </c>
      <c r="BK157" t="str">
        <f>IF($BF157="ja",VLOOKUP($B157,'Köpt hetvatten'!$B$1:$BX$550,MATCH("Avfall i köpt hetvatten",'Köpt hetvatten'!$B$1:$BX$1,0),FALSE),"")</f>
        <v/>
      </c>
      <c r="BL157" t="str">
        <f>IF($BF157="ja",VLOOKUP($B157,'Egen hetvattenprod'!$B$1:$BX$550,MATCH("Värde enligt ovan. (%)",'Egen hetvattenprod'!$B$1:$BX$1,0),FALSE),"")</f>
        <v/>
      </c>
      <c r="BM157" t="str">
        <f>IF($BF157="ja",VLOOKUP($B157,Kraftvärmeprod!$B$1:$BX$550,MATCH("Värde enligt ovan. (%)",Kraftvärmeprod!$B$1:$BX$1,0),FALSE),"")</f>
        <v/>
      </c>
      <c r="BQ157" t="str">
        <f>IF($BF157="ja",VLOOKUP($B157,'Egen hetvattenprod'!$B$1:$BX$550,MATCH("Tillförd olja (fossil) vid avfallsförbränning (GWh)",'Egen hetvattenprod'!$B$1:$BX$1,0),FALSE),"")</f>
        <v/>
      </c>
      <c r="BR157" t="str">
        <f>IF($BF157="ja",VLOOKUP($B157,Kraftvärmeprod!$B$1:$BX$550,MATCH("Tillförd olja (fossil) vid avfallsförbränning (GWh)",Kraftvärmeprod!$B$1:$BX$1,0),FALSE),"")</f>
        <v/>
      </c>
    </row>
    <row r="158" spans="1:70">
      <c r="A158" t="s">
        <v>266</v>
      </c>
      <c r="B158" t="s">
        <v>268</v>
      </c>
      <c r="C158">
        <f>VLOOKUP($B158,'Tillförd energi'!$B$1:$AI$720,MATCH(C$2,'Tillförd energi'!$B$1:$AQ$1,0),FALSE)</f>
        <v>0</v>
      </c>
      <c r="D158">
        <f>VLOOKUP($B158,'Tillförd energi'!$B$1:$AI$720,MATCH(D$2,'Tillförd energi'!$B$1:$AQ$1,0),FALSE)</f>
        <v>6.3E-2</v>
      </c>
      <c r="E158">
        <f>VLOOKUP($B158,'Tillförd energi'!$B$1:$AI$720,MATCH(E$2,'Tillförd energi'!$B$1:$AQ$1,0),FALSE)</f>
        <v>0</v>
      </c>
      <c r="F158">
        <f>VLOOKUP($B158,'Tillförd energi'!$B$1:$AI$720,MATCH(F$2,'Tillförd energi'!$B$1:$AQ$1,0),FALSE)</f>
        <v>0</v>
      </c>
      <c r="G158">
        <f>VLOOKUP($B158,'Tillförd energi'!$B$1:$AI$720,MATCH(G$2,'Tillförd energi'!$B$1:$AQ$1,0),FALSE)</f>
        <v>0</v>
      </c>
      <c r="H158">
        <f>VLOOKUP($B158,'Tillförd energi'!$B$1:$AI$720,MATCH(H$2,'Tillförd energi'!$B$1:$AQ$1,0),FALSE)</f>
        <v>0</v>
      </c>
      <c r="I158">
        <f>VLOOKUP($B158,'Tillförd energi'!$B$1:$AI$720,MATCH(I$2,'Tillförd energi'!$B$1:$AQ$1,0),FALSE)</f>
        <v>0</v>
      </c>
      <c r="J158">
        <f>VLOOKUP($B158,'Tillförd energi'!$B$1:$AI$720,MATCH(J$2,'Tillförd energi'!$B$1:$AQ$1,0),FALSE)</f>
        <v>0</v>
      </c>
      <c r="K158">
        <f>VLOOKUP($B158,'Tillförd energi'!$B$1:$AI$720,MATCH(K$2,'Tillförd energi'!$B$1:$AQ$1,0),FALSE)</f>
        <v>0</v>
      </c>
      <c r="L158">
        <f>VLOOKUP($B158,'Tillförd energi'!$B$1:$AI$720,MATCH(L$2,'Tillförd energi'!$B$1:$AQ$1,0),FALSE)</f>
        <v>0</v>
      </c>
      <c r="M158">
        <f>VLOOKUP($B158,'Tillförd energi'!$B$1:$AI$720,MATCH(M$2,'Tillförd energi'!$B$1:$AQ$1,0),FALSE)</f>
        <v>0</v>
      </c>
      <c r="N158">
        <f>VLOOKUP($B158,'Tillförd energi'!$B$1:$AI$720,MATCH(N$2,'Tillförd energi'!$B$1:$AQ$1,0),FALSE)</f>
        <v>0</v>
      </c>
      <c r="O158">
        <f>VLOOKUP($B158,'Tillförd energi'!$B$1:$AI$720,MATCH(O$2,'Tillförd energi'!$B$1:$AQ$1,0),FALSE)</f>
        <v>0</v>
      </c>
      <c r="P158">
        <f>VLOOKUP($B158,'Tillförd energi'!$B$1:$AI$720,MATCH(P$2,'Tillförd energi'!$B$1:$AQ$1,0),FALSE)</f>
        <v>11</v>
      </c>
      <c r="Q158">
        <f>VLOOKUP($B158,'Tillförd energi'!$B$1:$AI$720,MATCH(Q$2,'Tillförd energi'!$B$1:$AQ$1,0),FALSE)</f>
        <v>0</v>
      </c>
      <c r="R158">
        <f>VLOOKUP($B158,'Tillförd energi'!$B$1:$AI$720,MATCH(R$2,'Tillförd energi'!$B$1:$AQ$1,0),FALSE)</f>
        <v>1.5</v>
      </c>
      <c r="S158">
        <f>VLOOKUP($B158,'Tillförd energi'!$B$1:$AI$720,MATCH(S$2,'Tillförd energi'!$B$1:$AQ$1,0),FALSE)</f>
        <v>0</v>
      </c>
      <c r="T158">
        <f>VLOOKUP($B158,'Tillförd energi'!$B$1:$AI$720,MATCH(T$2,'Tillförd energi'!$B$1:$AQ$1,0),FALSE)</f>
        <v>0</v>
      </c>
      <c r="U158">
        <f>VLOOKUP($B158,'Tillförd energi'!$B$1:$AI$720,MATCH(U$2,'Tillförd energi'!$B$1:$AQ$1,0),FALSE)</f>
        <v>0</v>
      </c>
      <c r="V158">
        <f>VLOOKUP($B158,'Tillförd energi'!$B$1:$AI$720,MATCH(V$2,'Tillförd energi'!$B$1:$AQ$1,0),FALSE)</f>
        <v>0</v>
      </c>
      <c r="W158">
        <f>VLOOKUP($B158,'Tillförd energi'!$B$1:$AI$720,MATCH(W$2,'Tillförd energi'!$B$1:$AQ$1,0),FALSE)</f>
        <v>0</v>
      </c>
      <c r="X158">
        <f>VLOOKUP($B158,'Tillförd energi'!$B$1:$AI$720,MATCH(X$2,'Tillförd energi'!$B$1:$AQ$1,0),FALSE)</f>
        <v>0</v>
      </c>
      <c r="Y158">
        <f>VLOOKUP($B158,'Tillförd energi'!$B$1:$AI$720,MATCH(Y$2,'Tillförd energi'!$B$1:$AQ$1,0),FALSE)</f>
        <v>0</v>
      </c>
      <c r="Z158">
        <f>VLOOKUP($B158,'Tillförd energi'!$B$1:$AI$720,MATCH(Z$2,'Tillförd energi'!$B$1:$AQ$1,0),FALSE)</f>
        <v>0</v>
      </c>
      <c r="AA158">
        <f>VLOOKUP($B158,'Tillförd energi'!$B$1:$AI$720,MATCH(AA$2,'Tillförd energi'!$B$1:$AQ$1,0),FALSE)</f>
        <v>0</v>
      </c>
      <c r="AB158">
        <f>VLOOKUP($B158,'Tillförd energi'!$B$1:$AI$720,MATCH(AB$2,'Tillförd energi'!$B$1:$AQ$1,0),FALSE)</f>
        <v>0</v>
      </c>
      <c r="AC158">
        <f>VLOOKUP($B158,'Tillförd energi'!$B$1:$AI$720,MATCH(AC$2,'Tillförd energi'!$B$1:$AQ$1,0),FALSE)</f>
        <v>1.3</v>
      </c>
      <c r="AD158">
        <f>VLOOKUP($B158,'Tillförd energi'!$B$1:$AI$720,MATCH(AD$2,'Tillförd energi'!$B$1:$AQ$1,0),FALSE)</f>
        <v>0</v>
      </c>
      <c r="AE158">
        <f>VLOOKUP($B158,'Tillförd energi'!$B$1:$AI$720,MATCH(AE$2,'Tillförd energi'!$B$1:$AQ$1,0),FALSE)</f>
        <v>0</v>
      </c>
      <c r="AF158">
        <f>VLOOKUP($B158,'Tillförd energi'!$B$1:$AI$720,MATCH(AF$2,'Tillförd energi'!$B$1:$AQ$1,0),FALSE)</f>
        <v>0.4</v>
      </c>
      <c r="AG158">
        <f>IFERROR(VLOOKUP(B158,Miljö!$B$1:$AC$600,MATCH("Köpt mängd produktionsspecifik fjärrvärme:",Miljö!$B$1:$AC$1,0),FALSE)/1,0)</f>
        <v>0</v>
      </c>
      <c r="AI158">
        <f t="shared" si="12"/>
        <v>14.263000000000002</v>
      </c>
      <c r="AJ158">
        <f>IF(ISERROR(1/VLOOKUP($B158,Leveranser!$B$1:$S$500,MATCH("såld värme (gwh)",Leveranser!$B$1:$S$1,0),FALSE)),"",VLOOKUP($B158,Leveranser!$B$1:$S$500,MATCH("såld värme (gwh)",Leveranser!$B$1:$S$1,0),FALSE))</f>
        <v>9.6</v>
      </c>
      <c r="AM158" t="str">
        <f>IF(B158&lt;&gt;"",IF(VLOOKUP($B158,Totalt!$B$1:$AQ$554,MATCH("Kvalitetsgranskad:",Totalt!$B$1:$AQ$1,0),FALSE)="ja",VLOOKUP($B158,Miljö!$B$1:$AG$479,MATCH(AM$2,Miljö!$B$1:$AK$1,0),FALSE),""),"")</f>
        <v>Ja</v>
      </c>
      <c r="AN158" t="str">
        <f>IF(AM158="ja",VLOOKUP($B158,Miljö!$B$1:$J$479,MATCH("Typ av ursprungsspecificerad el   (Om inget värde anges används Nordisk residualmix, se inforuta) ()",Miljö!$B$1:$J$1,0),FALSE),IF(AM158="nej","Nordisk residualel",""))</f>
        <v>'Vattenkrafts El'</v>
      </c>
      <c r="AO158">
        <f>IF(AM158="","",VLOOKUP($B158,Miljö!$B$1:$J$479,MATCH("Fossilandel för ursprungspecificerad el ()",Miljö!$B$1:$J$1,0),FALSE))</f>
        <v>0</v>
      </c>
      <c r="AP158">
        <f>IF(AM158="","",IFERROR(VLOOKUP($B158,Miljö!$B$1:$J$479,MATCH("Kärnkraftsandel för ursprungsspecificerad el ()",Miljö!$B$1:$J$1,0),FALSE)/1,0))</f>
        <v>0</v>
      </c>
      <c r="AQ158">
        <f t="shared" si="13"/>
        <v>1</v>
      </c>
      <c r="AS158" t="str">
        <f t="shared" si="14"/>
        <v>Nej</v>
      </c>
      <c r="AT158" t="str">
        <f>IF(AS158="ja",VLOOKUP($B158,Miljö!$B$1:$P$500,MATCH("Fossil andel i procent (%)",Miljö!$B$1:$P$1,0),FALSE)/100,"")</f>
        <v/>
      </c>
      <c r="AV158" t="str">
        <f t="shared" si="15"/>
        <v>Nej</v>
      </c>
      <c r="AW158" t="str">
        <f>IF(AV158="ja",VLOOKUP($B158,'Egen hetvattenprod'!$B$1:$AO$500,MATCH("Värmekälla till värmepumpar ()",'Egen hetvattenprod'!$B$1:$AO$1,0),FALSE),"")</f>
        <v/>
      </c>
      <c r="AY158" t="str">
        <f t="shared" si="16"/>
        <v>Ja</v>
      </c>
      <c r="AZ158" s="115">
        <f>IF($AY158="ja",(VLOOKUP($B158,'Egen hetvattenprod'!$B$1:$BX$550,MATCH(AZ$2,'Egen hetvattenprod'!$B$1:$BX$1,0),FALSE)+VLOOKUP($B158,Kraftvärmeprod!$B$1:$BX$550,MATCH(AZ$2,Kraftvärmeprod!$B$1:$BX$1,0),FALSE))/$AC158,"")</f>
        <v>1</v>
      </c>
      <c r="BA158" s="115">
        <f>IF($AY158="ja",(VLOOKUP($B158,'Egen hetvattenprod'!$B$1:$BX$550,MATCH(BA$2,'Egen hetvattenprod'!$B$1:$BX$1,0),FALSE)+VLOOKUP($B158,Kraftvärmeprod!$B$1:$BX$550,MATCH(BA$2,Kraftvärmeprod!$B$1:$BX$1,0),FALSE))/$AC158,"")</f>
        <v>0</v>
      </c>
      <c r="BB158" s="115">
        <f>IF($AY158="ja",(VLOOKUP($B158,'Egen hetvattenprod'!$B$1:$BX$550,MATCH(BB$2,'Egen hetvattenprod'!$B$1:$BX$1,0),FALSE)+VLOOKUP($B158,Kraftvärmeprod!$B$1:$BX$550,MATCH(BB$2,Kraftvärmeprod!$B$1:$BX$1,0),FALSE))/$AC158,"")</f>
        <v>0</v>
      </c>
      <c r="BC158" s="115">
        <f>IF($AY158="ja",(VLOOKUP($B158,'Egen hetvattenprod'!$B$1:$BX$550,MATCH(BC$2,'Egen hetvattenprod'!$B$1:$BX$1,0),FALSE)+VLOOKUP($B158,Kraftvärmeprod!$B$1:$BX$550,MATCH(BC$2,Kraftvärmeprod!$B$1:$BX$1,0),FALSE))/$AC158,"")</f>
        <v>0</v>
      </c>
      <c r="BD158" s="115">
        <f>IF($AY158="ja",(VLOOKUP($B158,'Egen hetvattenprod'!$B$1:$BX$550,MATCH(BD$2,'Egen hetvattenprod'!$B$1:$BX$1,0),FALSE)+VLOOKUP($B158,Kraftvärmeprod!$B$1:$BX$550,MATCH(BD$2,Kraftvärmeprod!$B$1:$BX$1,0),FALSE))/$AC158,"")</f>
        <v>0</v>
      </c>
      <c r="BF158" t="str">
        <f t="shared" si="17"/>
        <v>Nej</v>
      </c>
      <c r="BG158" t="str">
        <f>IF($BF158="ja",VLOOKUP($B158,'Egen hetvattenprod'!$B$1:$BX$550,MATCH("Andelen klimatgaser med fossilt ursprung för avfall ()",'Egen hetvattenprod'!$B$1:$BX$1,0),FALSE),"")</f>
        <v/>
      </c>
      <c r="BH158" t="str">
        <f>IF($BF158="ja",VLOOKUP($B158,Kraftvärmeprod!$B$1:$BX$550,MATCH("Andelen klimatgaser med fossilt ursprung för avfall ()",Kraftvärmeprod!$B$1:$BX$1,0),FALSE),"")</f>
        <v/>
      </c>
      <c r="BI158" t="str">
        <f>IF($BF158="ja",VLOOKUP($B158,'Egen hetvattenprod'!$B$1:$BX$550,MATCH("Avfall (GWh)",'Egen hetvattenprod'!$B$1:$BX$1,0),FALSE),"")</f>
        <v/>
      </c>
      <c r="BJ158" t="str">
        <f>IF($BF158="ja",VLOOKUP($B158,'Slutlig allokering kvv'!$B$1:$BX$550,MATCH("Avfall (GWh)",'Slutlig allokering kvv'!$B$1:$BX$1,0),FALSE),"")</f>
        <v/>
      </c>
      <c r="BK158" t="str">
        <f>IF($BF158="ja",VLOOKUP($B158,'Köpt hetvatten'!$B$1:$BX$550,MATCH("Avfall i köpt hetvatten",'Köpt hetvatten'!$B$1:$BX$1,0),FALSE),"")</f>
        <v/>
      </c>
      <c r="BL158" t="str">
        <f>IF($BF158="ja",VLOOKUP($B158,'Egen hetvattenprod'!$B$1:$BX$550,MATCH("Värde enligt ovan. (%)",'Egen hetvattenprod'!$B$1:$BX$1,0),FALSE),"")</f>
        <v/>
      </c>
      <c r="BM158" t="str">
        <f>IF($BF158="ja",VLOOKUP($B158,Kraftvärmeprod!$B$1:$BX$550,MATCH("Värde enligt ovan. (%)",Kraftvärmeprod!$B$1:$BX$1,0),FALSE),"")</f>
        <v/>
      </c>
      <c r="BQ158" t="str">
        <f>IF($BF158="ja",VLOOKUP($B158,'Egen hetvattenprod'!$B$1:$BX$550,MATCH("Tillförd olja (fossil) vid avfallsförbränning (GWh)",'Egen hetvattenprod'!$B$1:$BX$1,0),FALSE),"")</f>
        <v/>
      </c>
      <c r="BR158" t="str">
        <f>IF($BF158="ja",VLOOKUP($B158,Kraftvärmeprod!$B$1:$BX$550,MATCH("Tillförd olja (fossil) vid avfallsförbränning (GWh)",Kraftvärmeprod!$B$1:$BX$1,0),FALSE),"")</f>
        <v/>
      </c>
    </row>
    <row r="159" spans="1:70">
      <c r="A159" t="s">
        <v>266</v>
      </c>
      <c r="B159" t="s">
        <v>269</v>
      </c>
      <c r="C159">
        <f>VLOOKUP($B159,'Tillförd energi'!$B$1:$AI$720,MATCH(C$2,'Tillförd energi'!$B$1:$AQ$1,0),FALSE)</f>
        <v>0</v>
      </c>
      <c r="D159">
        <f>VLOOKUP($B159,'Tillförd energi'!$B$1:$AI$720,MATCH(D$2,'Tillförd energi'!$B$1:$AQ$1,0),FALSE)</f>
        <v>0.27400000000000002</v>
      </c>
      <c r="E159">
        <f>VLOOKUP($B159,'Tillförd energi'!$B$1:$AI$720,MATCH(E$2,'Tillförd energi'!$B$1:$AQ$1,0),FALSE)</f>
        <v>0</v>
      </c>
      <c r="F159">
        <f>VLOOKUP($B159,'Tillförd energi'!$B$1:$AI$720,MATCH(F$2,'Tillförd energi'!$B$1:$AQ$1,0),FALSE)</f>
        <v>0</v>
      </c>
      <c r="G159">
        <f>VLOOKUP($B159,'Tillförd energi'!$B$1:$AI$720,MATCH(G$2,'Tillförd energi'!$B$1:$AQ$1,0),FALSE)</f>
        <v>0</v>
      </c>
      <c r="H159">
        <f>VLOOKUP($B159,'Tillförd energi'!$B$1:$AI$720,MATCH(H$2,'Tillförd energi'!$B$1:$AQ$1,0),FALSE)</f>
        <v>0</v>
      </c>
      <c r="I159">
        <f>VLOOKUP($B159,'Tillförd energi'!$B$1:$AI$720,MATCH(I$2,'Tillförd energi'!$B$1:$AQ$1,0),FALSE)</f>
        <v>0</v>
      </c>
      <c r="J159">
        <f>VLOOKUP($B159,'Tillförd energi'!$B$1:$AI$720,MATCH(J$2,'Tillförd energi'!$B$1:$AQ$1,0),FALSE)</f>
        <v>0</v>
      </c>
      <c r="K159">
        <f>VLOOKUP($B159,'Tillförd energi'!$B$1:$AI$720,MATCH(K$2,'Tillförd energi'!$B$1:$AQ$1,0),FALSE)</f>
        <v>0</v>
      </c>
      <c r="L159">
        <f>VLOOKUP($B159,'Tillförd energi'!$B$1:$AI$720,MATCH(L$2,'Tillförd energi'!$B$1:$AQ$1,0),FALSE)</f>
        <v>0</v>
      </c>
      <c r="M159">
        <f>VLOOKUP($B159,'Tillförd energi'!$B$1:$AI$720,MATCH(M$2,'Tillförd energi'!$B$1:$AQ$1,0),FALSE)</f>
        <v>8.6999999999999993</v>
      </c>
      <c r="N159">
        <f>VLOOKUP($B159,'Tillförd energi'!$B$1:$AI$720,MATCH(N$2,'Tillförd energi'!$B$1:$AQ$1,0),FALSE)</f>
        <v>47.2</v>
      </c>
      <c r="O159">
        <f>VLOOKUP($B159,'Tillförd energi'!$B$1:$AI$720,MATCH(O$2,'Tillförd energi'!$B$1:$AQ$1,0),FALSE)</f>
        <v>0</v>
      </c>
      <c r="P159">
        <f>VLOOKUP($B159,'Tillförd energi'!$B$1:$AI$720,MATCH(P$2,'Tillförd energi'!$B$1:$AQ$1,0),FALSE)</f>
        <v>0</v>
      </c>
      <c r="Q159">
        <f>VLOOKUP($B159,'Tillförd energi'!$B$1:$AI$720,MATCH(Q$2,'Tillförd energi'!$B$1:$AQ$1,0),FALSE)</f>
        <v>0</v>
      </c>
      <c r="R159">
        <f>VLOOKUP($B159,'Tillförd energi'!$B$1:$AI$720,MATCH(R$2,'Tillförd energi'!$B$1:$AQ$1,0),FALSE)</f>
        <v>0</v>
      </c>
      <c r="S159">
        <f>VLOOKUP($B159,'Tillförd energi'!$B$1:$AI$720,MATCH(S$2,'Tillförd energi'!$B$1:$AQ$1,0),FALSE)</f>
        <v>0</v>
      </c>
      <c r="T159">
        <f>VLOOKUP($B159,'Tillförd energi'!$B$1:$AI$720,MATCH(T$2,'Tillförd energi'!$B$1:$AQ$1,0),FALSE)</f>
        <v>0</v>
      </c>
      <c r="U159">
        <f>VLOOKUP($B159,'Tillförd energi'!$B$1:$AI$720,MATCH(U$2,'Tillförd energi'!$B$1:$AQ$1,0),FALSE)</f>
        <v>0</v>
      </c>
      <c r="V159">
        <f>VLOOKUP($B159,'Tillförd energi'!$B$1:$AI$720,MATCH(V$2,'Tillförd energi'!$B$1:$AQ$1,0),FALSE)</f>
        <v>0</v>
      </c>
      <c r="W159">
        <f>VLOOKUP($B159,'Tillförd energi'!$B$1:$AI$720,MATCH(W$2,'Tillförd energi'!$B$1:$AQ$1,0),FALSE)</f>
        <v>0</v>
      </c>
      <c r="X159">
        <f>VLOOKUP($B159,'Tillförd energi'!$B$1:$AI$720,MATCH(X$2,'Tillförd energi'!$B$1:$AQ$1,0),FALSE)</f>
        <v>0</v>
      </c>
      <c r="Y159">
        <f>VLOOKUP($B159,'Tillförd energi'!$B$1:$AI$720,MATCH(Y$2,'Tillförd energi'!$B$1:$AQ$1,0),FALSE)</f>
        <v>0</v>
      </c>
      <c r="Z159">
        <f>VLOOKUP($B159,'Tillförd energi'!$B$1:$AI$720,MATCH(Z$2,'Tillförd energi'!$B$1:$AQ$1,0),FALSE)</f>
        <v>0</v>
      </c>
      <c r="AA159">
        <f>VLOOKUP($B159,'Tillförd energi'!$B$1:$AI$720,MATCH(AA$2,'Tillförd energi'!$B$1:$AQ$1,0),FALSE)</f>
        <v>0</v>
      </c>
      <c r="AB159">
        <f>VLOOKUP($B159,'Tillförd energi'!$B$1:$AI$720,MATCH(AB$2,'Tillförd energi'!$B$1:$AQ$1,0),FALSE)</f>
        <v>0</v>
      </c>
      <c r="AC159">
        <f>VLOOKUP($B159,'Tillförd energi'!$B$1:$AI$720,MATCH(AC$2,'Tillförd energi'!$B$1:$AQ$1,0),FALSE)</f>
        <v>12.5</v>
      </c>
      <c r="AD159">
        <f>VLOOKUP($B159,'Tillförd energi'!$B$1:$AI$720,MATCH(AD$2,'Tillförd energi'!$B$1:$AQ$1,0),FALSE)</f>
        <v>0</v>
      </c>
      <c r="AE159">
        <f>VLOOKUP($B159,'Tillförd energi'!$B$1:$AI$720,MATCH(AE$2,'Tillförd energi'!$B$1:$AQ$1,0),FALSE)</f>
        <v>0</v>
      </c>
      <c r="AF159">
        <f>VLOOKUP($B159,'Tillförd energi'!$B$1:$AI$720,MATCH(AF$2,'Tillförd energi'!$B$1:$AQ$1,0),FALSE)</f>
        <v>2.1</v>
      </c>
      <c r="AG159">
        <f>IFERROR(VLOOKUP(B159,Miljö!$B$1:$AC$600,MATCH("Köpt mängd produktionsspecifik fjärrvärme:",Miljö!$B$1:$AC$1,0),FALSE)/1,0)</f>
        <v>0</v>
      </c>
      <c r="AI159">
        <f t="shared" si="12"/>
        <v>70.774000000000001</v>
      </c>
      <c r="AJ159">
        <f>IF(ISERROR(1/VLOOKUP($B159,Leveranser!$B$1:$S$500,MATCH("såld värme (gwh)",Leveranser!$B$1:$S$1,0),FALSE)),"",VLOOKUP($B159,Leveranser!$B$1:$S$500,MATCH("såld värme (gwh)",Leveranser!$B$1:$S$1,0),FALSE))</f>
        <v>55.5</v>
      </c>
      <c r="AM159" t="str">
        <f>IF(B159&lt;&gt;"",IF(VLOOKUP($B159,Totalt!$B$1:$AQ$554,MATCH("Kvalitetsgranskad:",Totalt!$B$1:$AQ$1,0),FALSE)="ja",VLOOKUP($B159,Miljö!$B$1:$AG$479,MATCH(AM$2,Miljö!$B$1:$AK$1,0),FALSE),""),"")</f>
        <v>Ja</v>
      </c>
      <c r="AN159" t="str">
        <f>IF(AM159="ja",VLOOKUP($B159,Miljö!$B$1:$J$479,MATCH("Typ av ursprungsspecificerad el   (Om inget värde anges används Nordisk residualmix, se inforuta) ()",Miljö!$B$1:$J$1,0),FALSE),IF(AM159="nej","Nordisk residualel",""))</f>
        <v>'Vattenkrafts el'</v>
      </c>
      <c r="AO159">
        <f>IF(AM159="","",VLOOKUP($B159,Miljö!$B$1:$J$479,MATCH("Fossilandel för ursprungspecificerad el ()",Miljö!$B$1:$J$1,0),FALSE))</f>
        <v>0</v>
      </c>
      <c r="AP159">
        <f>IF(AM159="","",IFERROR(VLOOKUP($B159,Miljö!$B$1:$J$479,MATCH("Kärnkraftsandel för ursprungsspecificerad el ()",Miljö!$B$1:$J$1,0),FALSE)/1,0))</f>
        <v>0</v>
      </c>
      <c r="AQ159">
        <f t="shared" si="13"/>
        <v>1</v>
      </c>
      <c r="AS159" t="str">
        <f t="shared" si="14"/>
        <v>Nej</v>
      </c>
      <c r="AT159" t="str">
        <f>IF(AS159="ja",VLOOKUP($B159,Miljö!$B$1:$P$500,MATCH("Fossil andel i procent (%)",Miljö!$B$1:$P$1,0),FALSE)/100,"")</f>
        <v/>
      </c>
      <c r="AV159" t="str">
        <f t="shared" si="15"/>
        <v>Nej</v>
      </c>
      <c r="AW159" t="str">
        <f>IF(AV159="ja",VLOOKUP($B159,'Egen hetvattenprod'!$B$1:$AO$500,MATCH("Värmekälla till värmepumpar ()",'Egen hetvattenprod'!$B$1:$AO$1,0),FALSE),"")</f>
        <v/>
      </c>
      <c r="AY159" t="str">
        <f t="shared" si="16"/>
        <v>Ja</v>
      </c>
      <c r="AZ159" s="115">
        <f>IF($AY159="ja",(VLOOKUP($B159,'Egen hetvattenprod'!$B$1:$BX$550,MATCH(AZ$2,'Egen hetvattenprod'!$B$1:$BX$1,0),FALSE)+VLOOKUP($B159,Kraftvärmeprod!$B$1:$BX$550,MATCH(AZ$2,Kraftvärmeprod!$B$1:$BX$1,0),FALSE))/$AC159,"")</f>
        <v>1</v>
      </c>
      <c r="BA159" s="115">
        <f>IF($AY159="ja",(VLOOKUP($B159,'Egen hetvattenprod'!$B$1:$BX$550,MATCH(BA$2,'Egen hetvattenprod'!$B$1:$BX$1,0),FALSE)+VLOOKUP($B159,Kraftvärmeprod!$B$1:$BX$550,MATCH(BA$2,Kraftvärmeprod!$B$1:$BX$1,0),FALSE))/$AC159,"")</f>
        <v>0</v>
      </c>
      <c r="BB159" s="115">
        <f>IF($AY159="ja",(VLOOKUP($B159,'Egen hetvattenprod'!$B$1:$BX$550,MATCH(BB$2,'Egen hetvattenprod'!$B$1:$BX$1,0),FALSE)+VLOOKUP($B159,Kraftvärmeprod!$B$1:$BX$550,MATCH(BB$2,Kraftvärmeprod!$B$1:$BX$1,0),FALSE))/$AC159,"")</f>
        <v>0</v>
      </c>
      <c r="BC159" s="115">
        <f>IF($AY159="ja",(VLOOKUP($B159,'Egen hetvattenprod'!$B$1:$BX$550,MATCH(BC$2,'Egen hetvattenprod'!$B$1:$BX$1,0),FALSE)+VLOOKUP($B159,Kraftvärmeprod!$B$1:$BX$550,MATCH(BC$2,Kraftvärmeprod!$B$1:$BX$1,0),FALSE))/$AC159,"")</f>
        <v>0</v>
      </c>
      <c r="BD159" s="115">
        <f>IF($AY159="ja",(VLOOKUP($B159,'Egen hetvattenprod'!$B$1:$BX$550,MATCH(BD$2,'Egen hetvattenprod'!$B$1:$BX$1,0),FALSE)+VLOOKUP($B159,Kraftvärmeprod!$B$1:$BX$550,MATCH(BD$2,Kraftvärmeprod!$B$1:$BX$1,0),FALSE))/$AC159,"")</f>
        <v>0</v>
      </c>
      <c r="BF159" t="str">
        <f t="shared" si="17"/>
        <v>Nej</v>
      </c>
      <c r="BG159" t="str">
        <f>IF($BF159="ja",VLOOKUP($B159,'Egen hetvattenprod'!$B$1:$BX$550,MATCH("Andelen klimatgaser med fossilt ursprung för avfall ()",'Egen hetvattenprod'!$B$1:$BX$1,0),FALSE),"")</f>
        <v/>
      </c>
      <c r="BH159" t="str">
        <f>IF($BF159="ja",VLOOKUP($B159,Kraftvärmeprod!$B$1:$BX$550,MATCH("Andelen klimatgaser med fossilt ursprung för avfall ()",Kraftvärmeprod!$B$1:$BX$1,0),FALSE),"")</f>
        <v/>
      </c>
      <c r="BI159" t="str">
        <f>IF($BF159="ja",VLOOKUP($B159,'Egen hetvattenprod'!$B$1:$BX$550,MATCH("Avfall (GWh)",'Egen hetvattenprod'!$B$1:$BX$1,0),FALSE),"")</f>
        <v/>
      </c>
      <c r="BJ159" t="str">
        <f>IF($BF159="ja",VLOOKUP($B159,'Slutlig allokering kvv'!$B$1:$BX$550,MATCH("Avfall (GWh)",'Slutlig allokering kvv'!$B$1:$BX$1,0),FALSE),"")</f>
        <v/>
      </c>
      <c r="BK159" t="str">
        <f>IF($BF159="ja",VLOOKUP($B159,'Köpt hetvatten'!$B$1:$BX$550,MATCH("Avfall i köpt hetvatten",'Köpt hetvatten'!$B$1:$BX$1,0),FALSE),"")</f>
        <v/>
      </c>
      <c r="BL159" t="str">
        <f>IF($BF159="ja",VLOOKUP($B159,'Egen hetvattenprod'!$B$1:$BX$550,MATCH("Värde enligt ovan. (%)",'Egen hetvattenprod'!$B$1:$BX$1,0),FALSE),"")</f>
        <v/>
      </c>
      <c r="BM159" t="str">
        <f>IF($BF159="ja",VLOOKUP($B159,Kraftvärmeprod!$B$1:$BX$550,MATCH("Värde enligt ovan. (%)",Kraftvärmeprod!$B$1:$BX$1,0),FALSE),"")</f>
        <v/>
      </c>
      <c r="BQ159" t="str">
        <f>IF($BF159="ja",VLOOKUP($B159,'Egen hetvattenprod'!$B$1:$BX$550,MATCH("Tillförd olja (fossil) vid avfallsförbränning (GWh)",'Egen hetvattenprod'!$B$1:$BX$1,0),FALSE),"")</f>
        <v/>
      </c>
      <c r="BR159" t="str">
        <f>IF($BF159="ja",VLOOKUP($B159,Kraftvärmeprod!$B$1:$BX$550,MATCH("Tillförd olja (fossil) vid avfallsförbränning (GWh)",Kraftvärmeprod!$B$1:$BX$1,0),FALSE),"")</f>
        <v/>
      </c>
    </row>
    <row r="160" spans="1:70">
      <c r="A160" t="s">
        <v>270</v>
      </c>
      <c r="B160" t="s">
        <v>271</v>
      </c>
      <c r="C160">
        <f>VLOOKUP($B160,'Tillförd energi'!$B$1:$AI$720,MATCH(C$2,'Tillförd energi'!$B$1:$AQ$1,0),FALSE)</f>
        <v>0</v>
      </c>
      <c r="D160">
        <f>VLOOKUP($B160,'Tillförd energi'!$B$1:$AI$720,MATCH(D$2,'Tillförd energi'!$B$1:$AQ$1,0),FALSE)</f>
        <v>19.8</v>
      </c>
      <c r="E160">
        <f>VLOOKUP($B160,'Tillförd energi'!$B$1:$AI$720,MATCH(E$2,'Tillförd energi'!$B$1:$AQ$1,0),FALSE)</f>
        <v>0</v>
      </c>
      <c r="F160">
        <f>VLOOKUP($B160,'Tillförd energi'!$B$1:$AI$720,MATCH(F$2,'Tillförd energi'!$B$1:$AQ$1,0),FALSE)</f>
        <v>1</v>
      </c>
      <c r="G160">
        <f>VLOOKUP($B160,'Tillförd energi'!$B$1:$AI$720,MATCH(G$2,'Tillförd energi'!$B$1:$AQ$1,0),FALSE)</f>
        <v>0</v>
      </c>
      <c r="H160">
        <f>VLOOKUP($B160,'Tillförd energi'!$B$1:$AI$720,MATCH(H$2,'Tillförd energi'!$B$1:$AQ$1,0),FALSE)</f>
        <v>0</v>
      </c>
      <c r="I160">
        <f>VLOOKUP($B160,'Tillförd energi'!$B$1:$AI$720,MATCH(I$2,'Tillförd energi'!$B$1:$AQ$1,0),FALSE)</f>
        <v>0</v>
      </c>
      <c r="J160">
        <f>VLOOKUP($B160,'Tillförd energi'!$B$1:$AI$720,MATCH(J$2,'Tillförd energi'!$B$1:$AQ$1,0),FALSE)</f>
        <v>0</v>
      </c>
      <c r="K160">
        <f>VLOOKUP($B160,'Tillförd energi'!$B$1:$AI$720,MATCH(K$2,'Tillförd energi'!$B$1:$AQ$1,0),FALSE)</f>
        <v>20.100000000000001</v>
      </c>
      <c r="L160">
        <f>VLOOKUP($B160,'Tillförd energi'!$B$1:$AI$720,MATCH(L$2,'Tillförd energi'!$B$1:$AQ$1,0),FALSE)</f>
        <v>0</v>
      </c>
      <c r="M160">
        <f>VLOOKUP($B160,'Tillförd energi'!$B$1:$AI$720,MATCH(M$2,'Tillförd energi'!$B$1:$AQ$1,0),FALSE)</f>
        <v>0</v>
      </c>
      <c r="N160">
        <f>VLOOKUP($B160,'Tillförd energi'!$B$1:$AI$720,MATCH(N$2,'Tillförd energi'!$B$1:$AQ$1,0),FALSE)</f>
        <v>0</v>
      </c>
      <c r="O160">
        <f>VLOOKUP($B160,'Tillförd energi'!$B$1:$AI$720,MATCH(O$2,'Tillförd energi'!$B$1:$AQ$1,0),FALSE)</f>
        <v>0</v>
      </c>
      <c r="P160">
        <f>VLOOKUP($B160,'Tillförd energi'!$B$1:$AI$720,MATCH(P$2,'Tillförd energi'!$B$1:$AQ$1,0),FALSE)</f>
        <v>0</v>
      </c>
      <c r="Q160">
        <f>VLOOKUP($B160,'Tillförd energi'!$B$1:$AI$720,MATCH(Q$2,'Tillförd energi'!$B$1:$AQ$1,0),FALSE)</f>
        <v>0</v>
      </c>
      <c r="R160">
        <f>VLOOKUP($B160,'Tillförd energi'!$B$1:$AI$720,MATCH(R$2,'Tillförd energi'!$B$1:$AQ$1,0),FALSE)</f>
        <v>13.5</v>
      </c>
      <c r="S160">
        <f>VLOOKUP($B160,'Tillförd energi'!$B$1:$AI$720,MATCH(S$2,'Tillförd energi'!$B$1:$AQ$1,0),FALSE)</f>
        <v>0</v>
      </c>
      <c r="T160">
        <f>VLOOKUP($B160,'Tillförd energi'!$B$1:$AI$720,MATCH(T$2,'Tillförd energi'!$B$1:$AQ$1,0),FALSE)</f>
        <v>0</v>
      </c>
      <c r="U160">
        <f>VLOOKUP($B160,'Tillförd energi'!$B$1:$AI$720,MATCH(U$2,'Tillförd energi'!$B$1:$AQ$1,0),FALSE)</f>
        <v>0</v>
      </c>
      <c r="V160">
        <f>VLOOKUP($B160,'Tillförd energi'!$B$1:$AI$720,MATCH(V$2,'Tillförd energi'!$B$1:$AQ$1,0),FALSE)</f>
        <v>0</v>
      </c>
      <c r="W160">
        <f>VLOOKUP($B160,'Tillförd energi'!$B$1:$AI$720,MATCH(W$2,'Tillförd energi'!$B$1:$AQ$1,0),FALSE)</f>
        <v>2.1</v>
      </c>
      <c r="X160">
        <f>VLOOKUP($B160,'Tillförd energi'!$B$1:$AI$720,MATCH(X$2,'Tillförd energi'!$B$1:$AQ$1,0),FALSE)</f>
        <v>0</v>
      </c>
      <c r="Y160">
        <f>VLOOKUP($B160,'Tillförd energi'!$B$1:$AI$720,MATCH(Y$2,'Tillförd energi'!$B$1:$AQ$1,0),FALSE)</f>
        <v>0</v>
      </c>
      <c r="Z160">
        <f>VLOOKUP($B160,'Tillförd energi'!$B$1:$AI$720,MATCH(Z$2,'Tillförd energi'!$B$1:$AQ$1,0),FALSE)</f>
        <v>9.5</v>
      </c>
      <c r="AA160">
        <f>VLOOKUP($B160,'Tillförd energi'!$B$1:$AI$720,MATCH(AA$2,'Tillförd energi'!$B$1:$AQ$1,0),FALSE)</f>
        <v>0</v>
      </c>
      <c r="AB160">
        <f>VLOOKUP($B160,'Tillförd energi'!$B$1:$AI$720,MATCH(AB$2,'Tillförd energi'!$B$1:$AQ$1,0),FALSE)</f>
        <v>0</v>
      </c>
      <c r="AC160">
        <f>VLOOKUP($B160,'Tillförd energi'!$B$1:$AI$720,MATCH(AC$2,'Tillförd energi'!$B$1:$AQ$1,0),FALSE)</f>
        <v>0</v>
      </c>
      <c r="AD160">
        <f>VLOOKUP($B160,'Tillförd energi'!$B$1:$AI$720,MATCH(AD$2,'Tillförd energi'!$B$1:$AQ$1,0),FALSE)</f>
        <v>718.4</v>
      </c>
      <c r="AE160">
        <f>VLOOKUP($B160,'Tillförd energi'!$B$1:$AI$720,MATCH(AE$2,'Tillförd energi'!$B$1:$AQ$1,0),FALSE)</f>
        <v>0</v>
      </c>
      <c r="AF160">
        <f>VLOOKUP($B160,'Tillförd energi'!$B$1:$AI$720,MATCH(AF$2,'Tillförd energi'!$B$1:$AQ$1,0),FALSE)</f>
        <v>26.7</v>
      </c>
      <c r="AG160">
        <f>IFERROR(VLOOKUP(B160,Miljö!$B$1:$AC$600,MATCH("Köpt mängd produktionsspecifik fjärrvärme:",Miljö!$B$1:$AC$1,0),FALSE)/1,0)</f>
        <v>0</v>
      </c>
      <c r="AI160">
        <f t="shared" si="12"/>
        <v>811.1</v>
      </c>
      <c r="AJ160">
        <f>IF(ISERROR(1/VLOOKUP($B160,Leveranser!$B$1:$S$500,MATCH("såld värme (gwh)",Leveranser!$B$1:$S$1,0),FALSE)),"",VLOOKUP($B160,Leveranser!$B$1:$S$500,MATCH("såld värme (gwh)",Leveranser!$B$1:$S$1,0),FALSE))</f>
        <v>708.4</v>
      </c>
      <c r="AM160" t="str">
        <f>IF(B160&lt;&gt;"",IF(VLOOKUP($B160,Totalt!$B$1:$AQ$554,MATCH("Kvalitetsgranskad:",Totalt!$B$1:$AQ$1,0),FALSE)="ja",VLOOKUP($B160,Miljö!$B$1:$AG$479,MATCH(AM$2,Miljö!$B$1:$AK$1,0),FALSE),""),"")</f>
        <v>Ja</v>
      </c>
      <c r="AN160" t="str">
        <f>IF(AM160="ja",VLOOKUP($B160,Miljö!$B$1:$J$479,MATCH("Typ av ursprungsspecificerad el   (Om inget värde anges används Nordisk residualmix, se inforuta) ()",Miljö!$B$1:$J$1,0),FALSE),IF(AM160="nej","Nordisk residualel",""))</f>
        <v>'Vindel + El från KVV'</v>
      </c>
      <c r="AO160">
        <f>IF(AM160="","",VLOOKUP($B160,Miljö!$B$1:$J$479,MATCH("Fossilandel för ursprungspecificerad el ()",Miljö!$B$1:$J$1,0),FALSE))</f>
        <v>1.6E-2</v>
      </c>
      <c r="AP160">
        <f>IF(AM160="","",IFERROR(VLOOKUP($B160,Miljö!$B$1:$J$479,MATCH("Kärnkraftsandel för ursprungsspecificerad el ()",Miljö!$B$1:$J$1,0),FALSE)/1,0))</f>
        <v>0</v>
      </c>
      <c r="AQ160">
        <f t="shared" si="13"/>
        <v>0.98399999999999999</v>
      </c>
      <c r="AS160" t="str">
        <f t="shared" si="14"/>
        <v>Nej</v>
      </c>
      <c r="AT160" t="str">
        <f>IF(AS160="ja",VLOOKUP($B160,Miljö!$B$1:$P$500,MATCH("Fossil andel i procent (%)",Miljö!$B$1:$P$1,0),FALSE)/100,"")</f>
        <v/>
      </c>
      <c r="AV160" t="str">
        <f t="shared" si="15"/>
        <v>Nej</v>
      </c>
      <c r="AW160" t="str">
        <f>IF(AV160="ja",VLOOKUP($B160,'Egen hetvattenprod'!$B$1:$AO$500,MATCH("Värmekälla till värmepumpar ()",'Egen hetvattenprod'!$B$1:$AO$1,0),FALSE),"")</f>
        <v/>
      </c>
      <c r="AY160" t="str">
        <f t="shared" si="16"/>
        <v>Nej</v>
      </c>
      <c r="AZ160" s="115" t="str">
        <f>IF($AY160="ja",(VLOOKUP($B160,'Egen hetvattenprod'!$B$1:$BX$550,MATCH(AZ$2,'Egen hetvattenprod'!$B$1:$BX$1,0),FALSE)+VLOOKUP($B160,Kraftvärmeprod!$B$1:$BX$550,MATCH(AZ$2,Kraftvärmeprod!$B$1:$BX$1,0),FALSE))/$AC160,"")</f>
        <v/>
      </c>
      <c r="BA160" s="115" t="str">
        <f>IF($AY160="ja",(VLOOKUP($B160,'Egen hetvattenprod'!$B$1:$BX$550,MATCH(BA$2,'Egen hetvattenprod'!$B$1:$BX$1,0),FALSE)+VLOOKUP($B160,Kraftvärmeprod!$B$1:$BX$550,MATCH(BA$2,Kraftvärmeprod!$B$1:$BX$1,0),FALSE))/$AC160,"")</f>
        <v/>
      </c>
      <c r="BB160" s="115" t="str">
        <f>IF($AY160="ja",(VLOOKUP($B160,'Egen hetvattenprod'!$B$1:$BX$550,MATCH(BB$2,'Egen hetvattenprod'!$B$1:$BX$1,0),FALSE)+VLOOKUP($B160,Kraftvärmeprod!$B$1:$BX$550,MATCH(BB$2,Kraftvärmeprod!$B$1:$BX$1,0),FALSE))/$AC160,"")</f>
        <v/>
      </c>
      <c r="BC160" s="115" t="str">
        <f>IF($AY160="ja",(VLOOKUP($B160,'Egen hetvattenprod'!$B$1:$BX$550,MATCH(BC$2,'Egen hetvattenprod'!$B$1:$BX$1,0),FALSE)+VLOOKUP($B160,Kraftvärmeprod!$B$1:$BX$550,MATCH(BC$2,Kraftvärmeprod!$B$1:$BX$1,0),FALSE))/$AC160,"")</f>
        <v/>
      </c>
      <c r="BD160" s="115" t="str">
        <f>IF($AY160="ja",(VLOOKUP($B160,'Egen hetvattenprod'!$B$1:$BX$550,MATCH(BD$2,'Egen hetvattenprod'!$B$1:$BX$1,0),FALSE)+VLOOKUP($B160,Kraftvärmeprod!$B$1:$BX$550,MATCH(BD$2,Kraftvärmeprod!$B$1:$BX$1,0),FALSE))/$AC160,"")</f>
        <v/>
      </c>
      <c r="BF160" t="str">
        <f t="shared" si="17"/>
        <v>Nej</v>
      </c>
      <c r="BG160" t="str">
        <f>IF($BF160="ja",VLOOKUP($B160,'Egen hetvattenprod'!$B$1:$BX$550,MATCH("Andelen klimatgaser med fossilt ursprung för avfall ()",'Egen hetvattenprod'!$B$1:$BX$1,0),FALSE),"")</f>
        <v/>
      </c>
      <c r="BH160" t="str">
        <f>IF($BF160="ja",VLOOKUP($B160,Kraftvärmeprod!$B$1:$BX$550,MATCH("Andelen klimatgaser med fossilt ursprung för avfall ()",Kraftvärmeprod!$B$1:$BX$1,0),FALSE),"")</f>
        <v/>
      </c>
      <c r="BI160" t="str">
        <f>IF($BF160="ja",VLOOKUP($B160,'Egen hetvattenprod'!$B$1:$BX$550,MATCH("Avfall (GWh)",'Egen hetvattenprod'!$B$1:$BX$1,0),FALSE),"")</f>
        <v/>
      </c>
      <c r="BJ160" t="str">
        <f>IF($BF160="ja",VLOOKUP($B160,'Slutlig allokering kvv'!$B$1:$BX$550,MATCH("Avfall (GWh)",'Slutlig allokering kvv'!$B$1:$BX$1,0),FALSE),"")</f>
        <v/>
      </c>
      <c r="BK160" t="str">
        <f>IF($BF160="ja",VLOOKUP($B160,'Köpt hetvatten'!$B$1:$BX$550,MATCH("Avfall i köpt hetvatten",'Köpt hetvatten'!$B$1:$BX$1,0),FALSE),"")</f>
        <v/>
      </c>
      <c r="BL160" t="str">
        <f>IF($BF160="ja",VLOOKUP($B160,'Egen hetvattenprod'!$B$1:$BX$550,MATCH("Värde enligt ovan. (%)",'Egen hetvattenprod'!$B$1:$BX$1,0),FALSE),"")</f>
        <v/>
      </c>
      <c r="BM160" t="str">
        <f>IF($BF160="ja",VLOOKUP($B160,Kraftvärmeprod!$B$1:$BX$550,MATCH("Värde enligt ovan. (%)",Kraftvärmeprod!$B$1:$BX$1,0),FALSE),"")</f>
        <v/>
      </c>
      <c r="BQ160" t="str">
        <f>IF($BF160="ja",VLOOKUP($B160,'Egen hetvattenprod'!$B$1:$BX$550,MATCH("Tillförd olja (fossil) vid avfallsförbränning (GWh)",'Egen hetvattenprod'!$B$1:$BX$1,0),FALSE),"")</f>
        <v/>
      </c>
      <c r="BR160" t="str">
        <f>IF($BF160="ja",VLOOKUP($B160,Kraftvärmeprod!$B$1:$BX$550,MATCH("Tillförd olja (fossil) vid avfallsförbränning (GWh)",Kraftvärmeprod!$B$1:$BX$1,0),FALSE),"")</f>
        <v/>
      </c>
    </row>
    <row r="161" spans="1:70">
      <c r="A161" t="s">
        <v>270</v>
      </c>
      <c r="B161" t="s">
        <v>272</v>
      </c>
      <c r="C161">
        <f>VLOOKUP($B161,'Tillförd energi'!$B$1:$AI$720,MATCH(C$2,'Tillförd energi'!$B$1:$AQ$1,0),FALSE)</f>
        <v>0</v>
      </c>
      <c r="D161">
        <f>VLOOKUP($B161,'Tillförd energi'!$B$1:$AI$720,MATCH(D$2,'Tillförd energi'!$B$1:$AQ$1,0),FALSE)</f>
        <v>0</v>
      </c>
      <c r="E161">
        <f>VLOOKUP($B161,'Tillförd energi'!$B$1:$AI$720,MATCH(E$2,'Tillförd energi'!$B$1:$AQ$1,0),FALSE)</f>
        <v>0</v>
      </c>
      <c r="F161">
        <f>VLOOKUP($B161,'Tillförd energi'!$B$1:$AI$720,MATCH(F$2,'Tillförd energi'!$B$1:$AQ$1,0),FALSE)</f>
        <v>0</v>
      </c>
      <c r="G161">
        <f>VLOOKUP($B161,'Tillförd energi'!$B$1:$AI$720,MATCH(G$2,'Tillförd energi'!$B$1:$AQ$1,0),FALSE)</f>
        <v>0</v>
      </c>
      <c r="H161">
        <f>VLOOKUP($B161,'Tillförd energi'!$B$1:$AI$720,MATCH(H$2,'Tillförd energi'!$B$1:$AQ$1,0),FALSE)</f>
        <v>0</v>
      </c>
      <c r="I161">
        <f>VLOOKUP($B161,'Tillförd energi'!$B$1:$AI$720,MATCH(I$2,'Tillförd energi'!$B$1:$AQ$1,0),FALSE)</f>
        <v>0</v>
      </c>
      <c r="J161">
        <f>VLOOKUP($B161,'Tillförd energi'!$B$1:$AI$720,MATCH(J$2,'Tillförd energi'!$B$1:$AQ$1,0),FALSE)</f>
        <v>0</v>
      </c>
      <c r="K161">
        <f>VLOOKUP($B161,'Tillförd energi'!$B$1:$AI$720,MATCH(K$2,'Tillförd energi'!$B$1:$AQ$1,0),FALSE)</f>
        <v>0.28000000000000003</v>
      </c>
      <c r="L161">
        <f>VLOOKUP($B161,'Tillförd energi'!$B$1:$AI$720,MATCH(L$2,'Tillförd energi'!$B$1:$AQ$1,0),FALSE)</f>
        <v>0</v>
      </c>
      <c r="M161">
        <f>VLOOKUP($B161,'Tillförd energi'!$B$1:$AI$720,MATCH(M$2,'Tillförd energi'!$B$1:$AQ$1,0),FALSE)</f>
        <v>0</v>
      </c>
      <c r="N161">
        <f>VLOOKUP($B161,'Tillförd energi'!$B$1:$AI$720,MATCH(N$2,'Tillförd energi'!$B$1:$AQ$1,0),FALSE)</f>
        <v>0</v>
      </c>
      <c r="O161">
        <f>VLOOKUP($B161,'Tillförd energi'!$B$1:$AI$720,MATCH(O$2,'Tillförd energi'!$B$1:$AQ$1,0),FALSE)</f>
        <v>0</v>
      </c>
      <c r="P161">
        <f>VLOOKUP($B161,'Tillförd energi'!$B$1:$AI$720,MATCH(P$2,'Tillförd energi'!$B$1:$AQ$1,0),FALSE)</f>
        <v>0</v>
      </c>
      <c r="Q161">
        <f>VLOOKUP($B161,'Tillförd energi'!$B$1:$AI$720,MATCH(Q$2,'Tillförd energi'!$B$1:$AQ$1,0),FALSE)</f>
        <v>0</v>
      </c>
      <c r="R161">
        <f>VLOOKUP($B161,'Tillförd energi'!$B$1:$AI$720,MATCH(R$2,'Tillförd energi'!$B$1:$AQ$1,0),FALSE)</f>
        <v>0.17</v>
      </c>
      <c r="S161">
        <f>VLOOKUP($B161,'Tillförd energi'!$B$1:$AI$720,MATCH(S$2,'Tillförd energi'!$B$1:$AQ$1,0),FALSE)</f>
        <v>0</v>
      </c>
      <c r="T161">
        <f>VLOOKUP($B161,'Tillförd energi'!$B$1:$AI$720,MATCH(T$2,'Tillförd energi'!$B$1:$AQ$1,0),FALSE)</f>
        <v>0</v>
      </c>
      <c r="U161">
        <f>VLOOKUP($B161,'Tillförd energi'!$B$1:$AI$720,MATCH(U$2,'Tillförd energi'!$B$1:$AQ$1,0),FALSE)</f>
        <v>0</v>
      </c>
      <c r="V161">
        <f>VLOOKUP($B161,'Tillförd energi'!$B$1:$AI$720,MATCH(V$2,'Tillförd energi'!$B$1:$AQ$1,0),FALSE)</f>
        <v>0</v>
      </c>
      <c r="W161">
        <f>VLOOKUP($B161,'Tillförd energi'!$B$1:$AI$720,MATCH(W$2,'Tillförd energi'!$B$1:$AQ$1,0),FALSE)</f>
        <v>0.03</v>
      </c>
      <c r="X161">
        <f>VLOOKUP($B161,'Tillförd energi'!$B$1:$AI$720,MATCH(X$2,'Tillförd energi'!$B$1:$AQ$1,0),FALSE)</f>
        <v>0</v>
      </c>
      <c r="Y161">
        <f>VLOOKUP($B161,'Tillförd energi'!$B$1:$AI$720,MATCH(Y$2,'Tillförd energi'!$B$1:$AQ$1,0),FALSE)</f>
        <v>0</v>
      </c>
      <c r="Z161">
        <f>VLOOKUP($B161,'Tillförd energi'!$B$1:$AI$720,MATCH(Z$2,'Tillförd energi'!$B$1:$AQ$1,0),FALSE)</f>
        <v>0.11</v>
      </c>
      <c r="AA161">
        <f>VLOOKUP($B161,'Tillförd energi'!$B$1:$AI$720,MATCH(AA$2,'Tillförd energi'!$B$1:$AQ$1,0),FALSE)</f>
        <v>0</v>
      </c>
      <c r="AB161">
        <f>VLOOKUP($B161,'Tillförd energi'!$B$1:$AI$720,MATCH(AB$2,'Tillförd energi'!$B$1:$AQ$1,0),FALSE)</f>
        <v>0</v>
      </c>
      <c r="AC161">
        <f>VLOOKUP($B161,'Tillförd energi'!$B$1:$AI$720,MATCH(AC$2,'Tillförd energi'!$B$1:$AQ$1,0),FALSE)</f>
        <v>0</v>
      </c>
      <c r="AD161">
        <f>VLOOKUP($B161,'Tillförd energi'!$B$1:$AI$720,MATCH(AD$2,'Tillförd energi'!$B$1:$AQ$1,0),FALSE)</f>
        <v>8.48</v>
      </c>
      <c r="AE161">
        <f>VLOOKUP($B161,'Tillförd energi'!$B$1:$AI$720,MATCH(AE$2,'Tillförd energi'!$B$1:$AQ$1,0),FALSE)</f>
        <v>0</v>
      </c>
      <c r="AF161">
        <f>VLOOKUP($B161,'Tillförd energi'!$B$1:$AI$720,MATCH(AF$2,'Tillförd energi'!$B$1:$AQ$1,0),FALSE)</f>
        <v>0.28999999999999998</v>
      </c>
      <c r="AG161">
        <f>IFERROR(VLOOKUP(B161,Miljö!$B$1:$AC$600,MATCH("Köpt mängd produktionsspecifik fjärrvärme:",Miljö!$B$1:$AC$1,0),FALSE)/1,0)</f>
        <v>0</v>
      </c>
      <c r="AI161">
        <f t="shared" si="12"/>
        <v>9.36</v>
      </c>
      <c r="AJ161">
        <f>IF(ISERROR(1/VLOOKUP($B161,Leveranser!$B$1:$S$500,MATCH("såld värme (gwh)",Leveranser!$B$1:$S$1,0),FALSE)),"",VLOOKUP($B161,Leveranser!$B$1:$S$500,MATCH("såld värme (gwh)",Leveranser!$B$1:$S$1,0),FALSE))</f>
        <v>8.07</v>
      </c>
      <c r="AM161" t="str">
        <f>IF(B161&lt;&gt;"",IF(VLOOKUP($B161,Totalt!$B$1:$AQ$554,MATCH("Kvalitetsgranskad:",Totalt!$B$1:$AQ$1,0),FALSE)="ja",VLOOKUP($B161,Miljö!$B$1:$AG$479,MATCH(AM$2,Miljö!$B$1:$AK$1,0),FALSE),""),"")</f>
        <v>Ja</v>
      </c>
      <c r="AN161" t="str">
        <f>IF(AM161="ja",VLOOKUP($B161,Miljö!$B$1:$J$479,MATCH("Typ av ursprungsspecificerad el   (Om inget värde anges används Nordisk residualmix, se inforuta) ()",Miljö!$B$1:$J$1,0),FALSE),IF(AM161="nej","Nordisk residualel",""))</f>
        <v>'VindEl +El från KVV'</v>
      </c>
      <c r="AO161">
        <f>IF(AM161="","",VLOOKUP($B161,Miljö!$B$1:$J$479,MATCH("Fossilandel för ursprungspecificerad el ()",Miljö!$B$1:$J$1,0),FALSE))</f>
        <v>0</v>
      </c>
      <c r="AP161">
        <f>IF(AM161="","",IFERROR(VLOOKUP($B161,Miljö!$B$1:$J$479,MATCH("Kärnkraftsandel för ursprungsspecificerad el ()",Miljö!$B$1:$J$1,0),FALSE)/1,0))</f>
        <v>0</v>
      </c>
      <c r="AQ161">
        <f t="shared" si="13"/>
        <v>1</v>
      </c>
      <c r="AS161" t="str">
        <f t="shared" si="14"/>
        <v>Nej</v>
      </c>
      <c r="AT161" t="str">
        <f>IF(AS161="ja",VLOOKUP($B161,Miljö!$B$1:$P$500,MATCH("Fossil andel i procent (%)",Miljö!$B$1:$P$1,0),FALSE)/100,"")</f>
        <v/>
      </c>
      <c r="AV161" t="str">
        <f t="shared" si="15"/>
        <v>Nej</v>
      </c>
      <c r="AW161" t="str">
        <f>IF(AV161="ja",VLOOKUP($B161,'Egen hetvattenprod'!$B$1:$AO$500,MATCH("Värmekälla till värmepumpar ()",'Egen hetvattenprod'!$B$1:$AO$1,0),FALSE),"")</f>
        <v/>
      </c>
      <c r="AY161" t="str">
        <f t="shared" si="16"/>
        <v>Nej</v>
      </c>
      <c r="AZ161" s="115" t="str">
        <f>IF($AY161="ja",(VLOOKUP($B161,'Egen hetvattenprod'!$B$1:$BX$550,MATCH(AZ$2,'Egen hetvattenprod'!$B$1:$BX$1,0),FALSE)+VLOOKUP($B161,Kraftvärmeprod!$B$1:$BX$550,MATCH(AZ$2,Kraftvärmeprod!$B$1:$BX$1,0),FALSE))/$AC161,"")</f>
        <v/>
      </c>
      <c r="BA161" s="115" t="str">
        <f>IF($AY161="ja",(VLOOKUP($B161,'Egen hetvattenprod'!$B$1:$BX$550,MATCH(BA$2,'Egen hetvattenprod'!$B$1:$BX$1,0),FALSE)+VLOOKUP($B161,Kraftvärmeprod!$B$1:$BX$550,MATCH(BA$2,Kraftvärmeprod!$B$1:$BX$1,0),FALSE))/$AC161,"")</f>
        <v/>
      </c>
      <c r="BB161" s="115" t="str">
        <f>IF($AY161="ja",(VLOOKUP($B161,'Egen hetvattenprod'!$B$1:$BX$550,MATCH(BB$2,'Egen hetvattenprod'!$B$1:$BX$1,0),FALSE)+VLOOKUP($B161,Kraftvärmeprod!$B$1:$BX$550,MATCH(BB$2,Kraftvärmeprod!$B$1:$BX$1,0),FALSE))/$AC161,"")</f>
        <v/>
      </c>
      <c r="BC161" s="115" t="str">
        <f>IF($AY161="ja",(VLOOKUP($B161,'Egen hetvattenprod'!$B$1:$BX$550,MATCH(BC$2,'Egen hetvattenprod'!$B$1:$BX$1,0),FALSE)+VLOOKUP($B161,Kraftvärmeprod!$B$1:$BX$550,MATCH(BC$2,Kraftvärmeprod!$B$1:$BX$1,0),FALSE))/$AC161,"")</f>
        <v/>
      </c>
      <c r="BD161" s="115" t="str">
        <f>IF($AY161="ja",(VLOOKUP($B161,'Egen hetvattenprod'!$B$1:$BX$550,MATCH(BD$2,'Egen hetvattenprod'!$B$1:$BX$1,0),FALSE)+VLOOKUP($B161,Kraftvärmeprod!$B$1:$BX$550,MATCH(BD$2,Kraftvärmeprod!$B$1:$BX$1,0),FALSE))/$AC161,"")</f>
        <v/>
      </c>
      <c r="BF161" t="str">
        <f t="shared" si="17"/>
        <v>Nej</v>
      </c>
      <c r="BG161" t="str">
        <f>IF($BF161="ja",VLOOKUP($B161,'Egen hetvattenprod'!$B$1:$BX$550,MATCH("Andelen klimatgaser med fossilt ursprung för avfall ()",'Egen hetvattenprod'!$B$1:$BX$1,0),FALSE),"")</f>
        <v/>
      </c>
      <c r="BH161" t="str">
        <f>IF($BF161="ja",VLOOKUP($B161,Kraftvärmeprod!$B$1:$BX$550,MATCH("Andelen klimatgaser med fossilt ursprung för avfall ()",Kraftvärmeprod!$B$1:$BX$1,0),FALSE),"")</f>
        <v/>
      </c>
      <c r="BI161" t="str">
        <f>IF($BF161="ja",VLOOKUP($B161,'Egen hetvattenprod'!$B$1:$BX$550,MATCH("Avfall (GWh)",'Egen hetvattenprod'!$B$1:$BX$1,0),FALSE),"")</f>
        <v/>
      </c>
      <c r="BJ161" t="str">
        <f>IF($BF161="ja",VLOOKUP($B161,'Slutlig allokering kvv'!$B$1:$BX$550,MATCH("Avfall (GWh)",'Slutlig allokering kvv'!$B$1:$BX$1,0),FALSE),"")</f>
        <v/>
      </c>
      <c r="BK161" t="str">
        <f>IF($BF161="ja",VLOOKUP($B161,'Köpt hetvatten'!$B$1:$BX$550,MATCH("Avfall i köpt hetvatten",'Köpt hetvatten'!$B$1:$BX$1,0),FALSE),"")</f>
        <v/>
      </c>
      <c r="BL161" t="str">
        <f>IF($BF161="ja",VLOOKUP($B161,'Egen hetvattenprod'!$B$1:$BX$550,MATCH("Värde enligt ovan. (%)",'Egen hetvattenprod'!$B$1:$BX$1,0),FALSE),"")</f>
        <v/>
      </c>
      <c r="BM161" t="str">
        <f>IF($BF161="ja",VLOOKUP($B161,Kraftvärmeprod!$B$1:$BX$550,MATCH("Värde enligt ovan. (%)",Kraftvärmeprod!$B$1:$BX$1,0),FALSE),"")</f>
        <v/>
      </c>
      <c r="BQ161" t="str">
        <f>IF($BF161="ja",VLOOKUP($B161,'Egen hetvattenprod'!$B$1:$BX$550,MATCH("Tillförd olja (fossil) vid avfallsförbränning (GWh)",'Egen hetvattenprod'!$B$1:$BX$1,0),FALSE),"")</f>
        <v/>
      </c>
      <c r="BR161" t="str">
        <f>IF($BF161="ja",VLOOKUP($B161,Kraftvärmeprod!$B$1:$BX$550,MATCH("Tillförd olja (fossil) vid avfallsförbränning (GWh)",Kraftvärmeprod!$B$1:$BX$1,0),FALSE),"")</f>
        <v/>
      </c>
    </row>
    <row r="162" spans="1:70">
      <c r="A162" t="s">
        <v>270</v>
      </c>
      <c r="B162" t="s">
        <v>273</v>
      </c>
      <c r="C162">
        <f>VLOOKUP($B162,'Tillförd energi'!$B$1:$AI$720,MATCH(C$2,'Tillförd energi'!$B$1:$AQ$1,0),FALSE)</f>
        <v>0</v>
      </c>
      <c r="D162">
        <f>VLOOKUP($B162,'Tillförd energi'!$B$1:$AI$720,MATCH(D$2,'Tillförd energi'!$B$1:$AQ$1,0),FALSE)</f>
        <v>1.2</v>
      </c>
      <c r="E162">
        <f>VLOOKUP($B162,'Tillförd energi'!$B$1:$AI$720,MATCH(E$2,'Tillförd energi'!$B$1:$AQ$1,0),FALSE)</f>
        <v>0</v>
      </c>
      <c r="F162">
        <f>VLOOKUP($B162,'Tillförd energi'!$B$1:$AI$720,MATCH(F$2,'Tillförd energi'!$B$1:$AQ$1,0),FALSE)</f>
        <v>0</v>
      </c>
      <c r="G162">
        <f>VLOOKUP($B162,'Tillförd energi'!$B$1:$AI$720,MATCH(G$2,'Tillförd energi'!$B$1:$AQ$1,0),FALSE)</f>
        <v>0</v>
      </c>
      <c r="H162">
        <f>VLOOKUP($B162,'Tillförd energi'!$B$1:$AI$720,MATCH(H$2,'Tillförd energi'!$B$1:$AQ$1,0),FALSE)</f>
        <v>0</v>
      </c>
      <c r="I162">
        <f>VLOOKUP($B162,'Tillförd energi'!$B$1:$AI$720,MATCH(I$2,'Tillförd energi'!$B$1:$AQ$1,0),FALSE)</f>
        <v>0</v>
      </c>
      <c r="J162">
        <f>VLOOKUP($B162,'Tillförd energi'!$B$1:$AI$720,MATCH(J$2,'Tillförd energi'!$B$1:$AQ$1,0),FALSE)</f>
        <v>0</v>
      </c>
      <c r="K162">
        <f>VLOOKUP($B162,'Tillförd energi'!$B$1:$AI$720,MATCH(K$2,'Tillförd energi'!$B$1:$AQ$1,0),FALSE)</f>
        <v>0</v>
      </c>
      <c r="L162">
        <f>VLOOKUP($B162,'Tillförd energi'!$B$1:$AI$720,MATCH(L$2,'Tillförd energi'!$B$1:$AQ$1,0),FALSE)</f>
        <v>0</v>
      </c>
      <c r="M162">
        <f>VLOOKUP($B162,'Tillförd energi'!$B$1:$AI$720,MATCH(M$2,'Tillförd energi'!$B$1:$AQ$1,0),FALSE)</f>
        <v>0</v>
      </c>
      <c r="N162">
        <f>VLOOKUP($B162,'Tillförd energi'!$B$1:$AI$720,MATCH(N$2,'Tillförd energi'!$B$1:$AQ$1,0),FALSE)</f>
        <v>0</v>
      </c>
      <c r="O162">
        <f>VLOOKUP($B162,'Tillförd energi'!$B$1:$AI$720,MATCH(O$2,'Tillförd energi'!$B$1:$AQ$1,0),FALSE)</f>
        <v>0</v>
      </c>
      <c r="P162">
        <f>VLOOKUP($B162,'Tillförd energi'!$B$1:$AI$720,MATCH(P$2,'Tillförd energi'!$B$1:$AQ$1,0),FALSE)</f>
        <v>12</v>
      </c>
      <c r="Q162">
        <f>VLOOKUP($B162,'Tillförd energi'!$B$1:$AI$720,MATCH(Q$2,'Tillförd energi'!$B$1:$AQ$1,0),FALSE)</f>
        <v>0</v>
      </c>
      <c r="R162">
        <f>VLOOKUP($B162,'Tillförd energi'!$B$1:$AI$720,MATCH(R$2,'Tillförd energi'!$B$1:$AQ$1,0),FALSE)</f>
        <v>14.7</v>
      </c>
      <c r="S162">
        <f>VLOOKUP($B162,'Tillförd energi'!$B$1:$AI$720,MATCH(S$2,'Tillförd energi'!$B$1:$AQ$1,0),FALSE)</f>
        <v>0</v>
      </c>
      <c r="T162">
        <f>VLOOKUP($B162,'Tillförd energi'!$B$1:$AI$720,MATCH(T$2,'Tillförd energi'!$B$1:$AQ$1,0),FALSE)</f>
        <v>0</v>
      </c>
      <c r="U162">
        <f>VLOOKUP($B162,'Tillförd energi'!$B$1:$AI$720,MATCH(U$2,'Tillförd energi'!$B$1:$AQ$1,0),FALSE)</f>
        <v>0</v>
      </c>
      <c r="V162">
        <f>VLOOKUP($B162,'Tillförd energi'!$B$1:$AI$720,MATCH(V$2,'Tillförd energi'!$B$1:$AQ$1,0),FALSE)</f>
        <v>0</v>
      </c>
      <c r="W162">
        <f>VLOOKUP($B162,'Tillförd energi'!$B$1:$AI$720,MATCH(W$2,'Tillförd energi'!$B$1:$AQ$1,0),FALSE)</f>
        <v>0</v>
      </c>
      <c r="X162">
        <f>VLOOKUP($B162,'Tillförd energi'!$B$1:$AI$720,MATCH(X$2,'Tillförd energi'!$B$1:$AQ$1,0),FALSE)</f>
        <v>0</v>
      </c>
      <c r="Y162">
        <f>VLOOKUP($B162,'Tillförd energi'!$B$1:$AI$720,MATCH(Y$2,'Tillförd energi'!$B$1:$AQ$1,0),FALSE)</f>
        <v>0</v>
      </c>
      <c r="Z162">
        <f>VLOOKUP($B162,'Tillförd energi'!$B$1:$AI$720,MATCH(Z$2,'Tillförd energi'!$B$1:$AQ$1,0),FALSE)</f>
        <v>0</v>
      </c>
      <c r="AA162">
        <f>VLOOKUP($B162,'Tillförd energi'!$B$1:$AI$720,MATCH(AA$2,'Tillförd energi'!$B$1:$AQ$1,0),FALSE)</f>
        <v>0</v>
      </c>
      <c r="AB162">
        <f>VLOOKUP($B162,'Tillförd energi'!$B$1:$AI$720,MATCH(AB$2,'Tillförd energi'!$B$1:$AQ$1,0),FALSE)</f>
        <v>0</v>
      </c>
      <c r="AC162">
        <f>VLOOKUP($B162,'Tillförd energi'!$B$1:$AI$720,MATCH(AC$2,'Tillförd energi'!$B$1:$AQ$1,0),FALSE)</f>
        <v>0</v>
      </c>
      <c r="AD162">
        <f>VLOOKUP($B162,'Tillförd energi'!$B$1:$AI$720,MATCH(AD$2,'Tillförd energi'!$B$1:$AQ$1,0),FALSE)</f>
        <v>0</v>
      </c>
      <c r="AE162">
        <f>VLOOKUP($B162,'Tillförd energi'!$B$1:$AI$720,MATCH(AE$2,'Tillförd energi'!$B$1:$AQ$1,0),FALSE)</f>
        <v>0</v>
      </c>
      <c r="AF162">
        <f>VLOOKUP($B162,'Tillförd energi'!$B$1:$AI$720,MATCH(AF$2,'Tillförd energi'!$B$1:$AQ$1,0),FALSE)</f>
        <v>0.45</v>
      </c>
      <c r="AG162">
        <f>IFERROR(VLOOKUP(B162,Miljö!$B$1:$AC$600,MATCH("Köpt mängd produktionsspecifik fjärrvärme:",Miljö!$B$1:$AC$1,0),FALSE)/1,0)</f>
        <v>0</v>
      </c>
      <c r="AI162">
        <f t="shared" si="12"/>
        <v>28.349999999999998</v>
      </c>
      <c r="AJ162">
        <f>IF(ISERROR(1/VLOOKUP($B162,Leveranser!$B$1:$S$500,MATCH("såld värme (gwh)",Leveranser!$B$1:$S$1,0),FALSE)),"",VLOOKUP($B162,Leveranser!$B$1:$S$500,MATCH("såld värme (gwh)",Leveranser!$B$1:$S$1,0),FALSE))</f>
        <v>19.5</v>
      </c>
      <c r="AM162" t="str">
        <f>IF(B162&lt;&gt;"",IF(VLOOKUP($B162,Totalt!$B$1:$AQ$554,MATCH("Kvalitetsgranskad:",Totalt!$B$1:$AQ$1,0),FALSE)="ja",VLOOKUP($B162,Miljö!$B$1:$AG$479,MATCH(AM$2,Miljö!$B$1:$AK$1,0),FALSE),""),"")</f>
        <v>Ja</v>
      </c>
      <c r="AN162" t="str">
        <f>IF(AM162="ja",VLOOKUP($B162,Miljö!$B$1:$J$479,MATCH("Typ av ursprungsspecificerad el   (Om inget värde anges används Nordisk residualmix, se inforuta) ()",Miljö!$B$1:$J$1,0),FALSE),IF(AM162="nej","Nordisk residualel",""))</f>
        <v>'Vindel'</v>
      </c>
      <c r="AO162">
        <f>IF(AM162="","",VLOOKUP($B162,Miljö!$B$1:$J$479,MATCH("Fossilandel för ursprungspecificerad el ()",Miljö!$B$1:$J$1,0),FALSE))</f>
        <v>0</v>
      </c>
      <c r="AP162">
        <f>IF(AM162="","",IFERROR(VLOOKUP($B162,Miljö!$B$1:$J$479,MATCH("Kärnkraftsandel för ursprungsspecificerad el ()",Miljö!$B$1:$J$1,0),FALSE)/1,0))</f>
        <v>0</v>
      </c>
      <c r="AQ162">
        <f t="shared" si="13"/>
        <v>1</v>
      </c>
      <c r="AS162" t="str">
        <f t="shared" si="14"/>
        <v>Nej</v>
      </c>
      <c r="AT162" t="str">
        <f>IF(AS162="ja",VLOOKUP($B162,Miljö!$B$1:$P$500,MATCH("Fossil andel i procent (%)",Miljö!$B$1:$P$1,0),FALSE)/100,"")</f>
        <v/>
      </c>
      <c r="AV162" t="str">
        <f t="shared" si="15"/>
        <v>Nej</v>
      </c>
      <c r="AW162" t="str">
        <f>IF(AV162="ja",VLOOKUP($B162,'Egen hetvattenprod'!$B$1:$AO$500,MATCH("Värmekälla till värmepumpar ()",'Egen hetvattenprod'!$B$1:$AO$1,0),FALSE),"")</f>
        <v/>
      </c>
      <c r="AY162" t="str">
        <f t="shared" si="16"/>
        <v>Nej</v>
      </c>
      <c r="AZ162" s="115" t="str">
        <f>IF($AY162="ja",(VLOOKUP($B162,'Egen hetvattenprod'!$B$1:$BX$550,MATCH(AZ$2,'Egen hetvattenprod'!$B$1:$BX$1,0),FALSE)+VLOOKUP($B162,Kraftvärmeprod!$B$1:$BX$550,MATCH(AZ$2,Kraftvärmeprod!$B$1:$BX$1,0),FALSE))/$AC162,"")</f>
        <v/>
      </c>
      <c r="BA162" s="115" t="str">
        <f>IF($AY162="ja",(VLOOKUP($B162,'Egen hetvattenprod'!$B$1:$BX$550,MATCH(BA$2,'Egen hetvattenprod'!$B$1:$BX$1,0),FALSE)+VLOOKUP($B162,Kraftvärmeprod!$B$1:$BX$550,MATCH(BA$2,Kraftvärmeprod!$B$1:$BX$1,0),FALSE))/$AC162,"")</f>
        <v/>
      </c>
      <c r="BB162" s="115" t="str">
        <f>IF($AY162="ja",(VLOOKUP($B162,'Egen hetvattenprod'!$B$1:$BX$550,MATCH(BB$2,'Egen hetvattenprod'!$B$1:$BX$1,0),FALSE)+VLOOKUP($B162,Kraftvärmeprod!$B$1:$BX$550,MATCH(BB$2,Kraftvärmeprod!$B$1:$BX$1,0),FALSE))/$AC162,"")</f>
        <v/>
      </c>
      <c r="BC162" s="115" t="str">
        <f>IF($AY162="ja",(VLOOKUP($B162,'Egen hetvattenprod'!$B$1:$BX$550,MATCH(BC$2,'Egen hetvattenprod'!$B$1:$BX$1,0),FALSE)+VLOOKUP($B162,Kraftvärmeprod!$B$1:$BX$550,MATCH(BC$2,Kraftvärmeprod!$B$1:$BX$1,0),FALSE))/$AC162,"")</f>
        <v/>
      </c>
      <c r="BD162" s="115" t="str">
        <f>IF($AY162="ja",(VLOOKUP($B162,'Egen hetvattenprod'!$B$1:$BX$550,MATCH(BD$2,'Egen hetvattenprod'!$B$1:$BX$1,0),FALSE)+VLOOKUP($B162,Kraftvärmeprod!$B$1:$BX$550,MATCH(BD$2,Kraftvärmeprod!$B$1:$BX$1,0),FALSE))/$AC162,"")</f>
        <v/>
      </c>
      <c r="BF162" t="str">
        <f t="shared" si="17"/>
        <v>Nej</v>
      </c>
      <c r="BG162" t="str">
        <f>IF($BF162="ja",VLOOKUP($B162,'Egen hetvattenprod'!$B$1:$BX$550,MATCH("Andelen klimatgaser med fossilt ursprung för avfall ()",'Egen hetvattenprod'!$B$1:$BX$1,0),FALSE),"")</f>
        <v/>
      </c>
      <c r="BH162" t="str">
        <f>IF($BF162="ja",VLOOKUP($B162,Kraftvärmeprod!$B$1:$BX$550,MATCH("Andelen klimatgaser med fossilt ursprung för avfall ()",Kraftvärmeprod!$B$1:$BX$1,0),FALSE),"")</f>
        <v/>
      </c>
      <c r="BI162" t="str">
        <f>IF($BF162="ja",VLOOKUP($B162,'Egen hetvattenprod'!$B$1:$BX$550,MATCH("Avfall (GWh)",'Egen hetvattenprod'!$B$1:$BX$1,0),FALSE),"")</f>
        <v/>
      </c>
      <c r="BJ162" t="str">
        <f>IF($BF162="ja",VLOOKUP($B162,'Slutlig allokering kvv'!$B$1:$BX$550,MATCH("Avfall (GWh)",'Slutlig allokering kvv'!$B$1:$BX$1,0),FALSE),"")</f>
        <v/>
      </c>
      <c r="BK162" t="str">
        <f>IF($BF162="ja",VLOOKUP($B162,'Köpt hetvatten'!$B$1:$BX$550,MATCH("Avfall i köpt hetvatten",'Köpt hetvatten'!$B$1:$BX$1,0),FALSE),"")</f>
        <v/>
      </c>
      <c r="BL162" t="str">
        <f>IF($BF162="ja",VLOOKUP($B162,'Egen hetvattenprod'!$B$1:$BX$550,MATCH("Värde enligt ovan. (%)",'Egen hetvattenprod'!$B$1:$BX$1,0),FALSE),"")</f>
        <v/>
      </c>
      <c r="BM162" t="str">
        <f>IF($BF162="ja",VLOOKUP($B162,Kraftvärmeprod!$B$1:$BX$550,MATCH("Värde enligt ovan. (%)",Kraftvärmeprod!$B$1:$BX$1,0),FALSE),"")</f>
        <v/>
      </c>
      <c r="BQ162" t="str">
        <f>IF($BF162="ja",VLOOKUP($B162,'Egen hetvattenprod'!$B$1:$BX$550,MATCH("Tillförd olja (fossil) vid avfallsförbränning (GWh)",'Egen hetvattenprod'!$B$1:$BX$1,0),FALSE),"")</f>
        <v/>
      </c>
      <c r="BR162" t="str">
        <f>IF($BF162="ja",VLOOKUP($B162,Kraftvärmeprod!$B$1:$BX$550,MATCH("Tillförd olja (fossil) vid avfallsförbränning (GWh)",Kraftvärmeprod!$B$1:$BX$1,0),FALSE),"")</f>
        <v/>
      </c>
    </row>
    <row r="163" spans="1:70">
      <c r="A163" t="s">
        <v>274</v>
      </c>
      <c r="B163" t="s">
        <v>275</v>
      </c>
      <c r="C163">
        <f>VLOOKUP($B163,'Tillförd energi'!$B$1:$AI$720,MATCH(C$2,'Tillförd energi'!$B$1:$AQ$1,0),FALSE)</f>
        <v>0</v>
      </c>
      <c r="D163">
        <f>VLOOKUP($B163,'Tillförd energi'!$B$1:$AI$720,MATCH(D$2,'Tillförd energi'!$B$1:$AQ$1,0),FALSE)</f>
        <v>0.18</v>
      </c>
      <c r="E163">
        <f>VLOOKUP($B163,'Tillförd energi'!$B$1:$AI$720,MATCH(E$2,'Tillförd energi'!$B$1:$AQ$1,0),FALSE)</f>
        <v>0</v>
      </c>
      <c r="F163">
        <f>VLOOKUP($B163,'Tillförd energi'!$B$1:$AI$720,MATCH(F$2,'Tillförd energi'!$B$1:$AQ$1,0),FALSE)</f>
        <v>0</v>
      </c>
      <c r="G163">
        <f>VLOOKUP($B163,'Tillförd energi'!$B$1:$AI$720,MATCH(G$2,'Tillförd energi'!$B$1:$AQ$1,0),FALSE)</f>
        <v>0</v>
      </c>
      <c r="H163">
        <f>VLOOKUP($B163,'Tillförd energi'!$B$1:$AI$720,MATCH(H$2,'Tillförd energi'!$B$1:$AQ$1,0),FALSE)</f>
        <v>0</v>
      </c>
      <c r="I163">
        <f>VLOOKUP($B163,'Tillförd energi'!$B$1:$AI$720,MATCH(I$2,'Tillförd energi'!$B$1:$AQ$1,0),FALSE)</f>
        <v>0</v>
      </c>
      <c r="J163">
        <f>VLOOKUP($B163,'Tillförd energi'!$B$1:$AI$720,MATCH(J$2,'Tillförd energi'!$B$1:$AQ$1,0),FALSE)</f>
        <v>0</v>
      </c>
      <c r="K163">
        <f>VLOOKUP($B163,'Tillförd energi'!$B$1:$AI$720,MATCH(K$2,'Tillförd energi'!$B$1:$AQ$1,0),FALSE)</f>
        <v>0</v>
      </c>
      <c r="L163">
        <f>VLOOKUP($B163,'Tillförd energi'!$B$1:$AI$720,MATCH(L$2,'Tillförd energi'!$B$1:$AQ$1,0),FALSE)</f>
        <v>0</v>
      </c>
      <c r="M163">
        <f>VLOOKUP($B163,'Tillförd energi'!$B$1:$AI$720,MATCH(M$2,'Tillförd energi'!$B$1:$AQ$1,0),FALSE)</f>
        <v>0</v>
      </c>
      <c r="N163">
        <f>VLOOKUP($B163,'Tillförd energi'!$B$1:$AI$720,MATCH(N$2,'Tillförd energi'!$B$1:$AQ$1,0),FALSE)</f>
        <v>0</v>
      </c>
      <c r="O163">
        <f>VLOOKUP($B163,'Tillförd energi'!$B$1:$AI$720,MATCH(O$2,'Tillförd energi'!$B$1:$AQ$1,0),FALSE)</f>
        <v>0</v>
      </c>
      <c r="P163">
        <f>VLOOKUP($B163,'Tillförd energi'!$B$1:$AI$720,MATCH(P$2,'Tillförd energi'!$B$1:$AQ$1,0),FALSE)</f>
        <v>26</v>
      </c>
      <c r="Q163">
        <f>VLOOKUP($B163,'Tillförd energi'!$B$1:$AI$720,MATCH(Q$2,'Tillförd energi'!$B$1:$AQ$1,0),FALSE)</f>
        <v>0</v>
      </c>
      <c r="R163">
        <f>VLOOKUP($B163,'Tillförd energi'!$B$1:$AI$720,MATCH(R$2,'Tillförd energi'!$B$1:$AQ$1,0),FALSE)</f>
        <v>0</v>
      </c>
      <c r="S163">
        <f>VLOOKUP($B163,'Tillförd energi'!$B$1:$AI$720,MATCH(S$2,'Tillförd energi'!$B$1:$AQ$1,0),FALSE)</f>
        <v>0</v>
      </c>
      <c r="T163">
        <f>VLOOKUP($B163,'Tillförd energi'!$B$1:$AI$720,MATCH(T$2,'Tillförd energi'!$B$1:$AQ$1,0),FALSE)</f>
        <v>0</v>
      </c>
      <c r="U163">
        <f>VLOOKUP($B163,'Tillförd energi'!$B$1:$AI$720,MATCH(U$2,'Tillförd energi'!$B$1:$AQ$1,0),FALSE)</f>
        <v>0</v>
      </c>
      <c r="V163">
        <f>VLOOKUP($B163,'Tillförd energi'!$B$1:$AI$720,MATCH(V$2,'Tillförd energi'!$B$1:$AQ$1,0),FALSE)</f>
        <v>0</v>
      </c>
      <c r="W163">
        <f>VLOOKUP($B163,'Tillförd energi'!$B$1:$AI$720,MATCH(W$2,'Tillförd energi'!$B$1:$AQ$1,0),FALSE)</f>
        <v>0</v>
      </c>
      <c r="X163">
        <f>VLOOKUP($B163,'Tillförd energi'!$B$1:$AI$720,MATCH(X$2,'Tillförd energi'!$B$1:$AQ$1,0),FALSE)</f>
        <v>0</v>
      </c>
      <c r="Y163">
        <f>VLOOKUP($B163,'Tillförd energi'!$B$1:$AI$720,MATCH(Y$2,'Tillförd energi'!$B$1:$AQ$1,0),FALSE)</f>
        <v>0</v>
      </c>
      <c r="Z163">
        <f>VLOOKUP($B163,'Tillförd energi'!$B$1:$AI$720,MATCH(Z$2,'Tillförd energi'!$B$1:$AQ$1,0),FALSE)</f>
        <v>0</v>
      </c>
      <c r="AA163">
        <f>VLOOKUP($B163,'Tillförd energi'!$B$1:$AI$720,MATCH(AA$2,'Tillförd energi'!$B$1:$AQ$1,0),FALSE)</f>
        <v>0</v>
      </c>
      <c r="AB163">
        <f>VLOOKUP($B163,'Tillförd energi'!$B$1:$AI$720,MATCH(AB$2,'Tillförd energi'!$B$1:$AQ$1,0),FALSE)</f>
        <v>0</v>
      </c>
      <c r="AC163">
        <f>VLOOKUP($B163,'Tillförd energi'!$B$1:$AI$720,MATCH(AC$2,'Tillförd energi'!$B$1:$AQ$1,0),FALSE)</f>
        <v>3.8</v>
      </c>
      <c r="AD163">
        <f>VLOOKUP($B163,'Tillförd energi'!$B$1:$AI$720,MATCH(AD$2,'Tillförd energi'!$B$1:$AQ$1,0),FALSE)</f>
        <v>0</v>
      </c>
      <c r="AE163">
        <f>VLOOKUP($B163,'Tillförd energi'!$B$1:$AI$720,MATCH(AE$2,'Tillförd energi'!$B$1:$AQ$1,0),FALSE)</f>
        <v>0</v>
      </c>
      <c r="AF163">
        <f>VLOOKUP($B163,'Tillförd energi'!$B$1:$AI$720,MATCH(AF$2,'Tillförd energi'!$B$1:$AQ$1,0),FALSE)</f>
        <v>0.5</v>
      </c>
      <c r="AG163">
        <f>IFERROR(VLOOKUP(B163,Miljö!$B$1:$AC$600,MATCH("Köpt mängd produktionsspecifik fjärrvärme:",Miljö!$B$1:$AC$1,0),FALSE)/1,0)</f>
        <v>0</v>
      </c>
      <c r="AI163">
        <f t="shared" si="12"/>
        <v>30.48</v>
      </c>
      <c r="AJ163">
        <f>IF(ISERROR(1/VLOOKUP($B163,Leveranser!$B$1:$S$500,MATCH("såld värme (gwh)",Leveranser!$B$1:$S$1,0),FALSE)),"",VLOOKUP($B163,Leveranser!$B$1:$S$500,MATCH("såld värme (gwh)",Leveranser!$B$1:$S$1,0),FALSE))</f>
        <v>23.7</v>
      </c>
      <c r="AM163" t="str">
        <f>IF(B163&lt;&gt;"",IF(VLOOKUP($B163,Totalt!$B$1:$AQ$554,MATCH("Kvalitetsgranskad:",Totalt!$B$1:$AQ$1,0),FALSE)="ja",VLOOKUP($B163,Miljö!$B$1:$AG$479,MATCH(AM$2,Miljö!$B$1:$AK$1,0),FALSE),""),"")</f>
        <v>Ja</v>
      </c>
      <c r="AN163" t="str">
        <f>IF(AM163="ja",VLOOKUP($B163,Miljö!$B$1:$J$479,MATCH("Typ av ursprungsspecificerad el   (Om inget värde anges används Nordisk residualmix, se inforuta) ()",Miljö!$B$1:$J$1,0),FALSE),IF(AM163="nej","Nordisk residualel",""))</f>
        <v>'84% vatten 16% vind'</v>
      </c>
      <c r="AO163">
        <f>IF(AM163="","",VLOOKUP($B163,Miljö!$B$1:$J$479,MATCH("Fossilandel för ursprungspecificerad el ()",Miljö!$B$1:$J$1,0),FALSE))</f>
        <v>0</v>
      </c>
      <c r="AP163">
        <f>IF(AM163="","",IFERROR(VLOOKUP($B163,Miljö!$B$1:$J$479,MATCH("Kärnkraftsandel för ursprungsspecificerad el ()",Miljö!$B$1:$J$1,0),FALSE)/1,0))</f>
        <v>0</v>
      </c>
      <c r="AQ163">
        <f t="shared" si="13"/>
        <v>1</v>
      </c>
      <c r="AS163" t="str">
        <f t="shared" si="14"/>
        <v>Nej</v>
      </c>
      <c r="AT163" t="str">
        <f>IF(AS163="ja",VLOOKUP($B163,Miljö!$B$1:$P$500,MATCH("Fossil andel i procent (%)",Miljö!$B$1:$P$1,0),FALSE)/100,"")</f>
        <v/>
      </c>
      <c r="AV163" t="str">
        <f t="shared" si="15"/>
        <v>Nej</v>
      </c>
      <c r="AW163" t="str">
        <f>IF(AV163="ja",VLOOKUP($B163,'Egen hetvattenprod'!$B$1:$AO$500,MATCH("Värmekälla till värmepumpar ()",'Egen hetvattenprod'!$B$1:$AO$1,0),FALSE),"")</f>
        <v/>
      </c>
      <c r="AY163" t="str">
        <f t="shared" si="16"/>
        <v>Ja</v>
      </c>
      <c r="AZ163" s="115">
        <f>IF($AY163="ja",(VLOOKUP($B163,'Egen hetvattenprod'!$B$1:$BX$550,MATCH(AZ$2,'Egen hetvattenprod'!$B$1:$BX$1,0),FALSE)+VLOOKUP($B163,Kraftvärmeprod!$B$1:$BX$550,MATCH(AZ$2,Kraftvärmeprod!$B$1:$BX$1,0),FALSE))/$AC163,"")</f>
        <v>1</v>
      </c>
      <c r="BA163" s="115">
        <f>IF($AY163="ja",(VLOOKUP($B163,'Egen hetvattenprod'!$B$1:$BX$550,MATCH(BA$2,'Egen hetvattenprod'!$B$1:$BX$1,0),FALSE)+VLOOKUP($B163,Kraftvärmeprod!$B$1:$BX$550,MATCH(BA$2,Kraftvärmeprod!$B$1:$BX$1,0),FALSE))/$AC163,"")</f>
        <v>0</v>
      </c>
      <c r="BB163" s="115">
        <f>IF($AY163="ja",(VLOOKUP($B163,'Egen hetvattenprod'!$B$1:$BX$550,MATCH(BB$2,'Egen hetvattenprod'!$B$1:$BX$1,0),FALSE)+VLOOKUP($B163,Kraftvärmeprod!$B$1:$BX$550,MATCH(BB$2,Kraftvärmeprod!$B$1:$BX$1,0),FALSE))/$AC163,"")</f>
        <v>0</v>
      </c>
      <c r="BC163" s="115">
        <f>IF($AY163="ja",(VLOOKUP($B163,'Egen hetvattenprod'!$B$1:$BX$550,MATCH(BC$2,'Egen hetvattenprod'!$B$1:$BX$1,0),FALSE)+VLOOKUP($B163,Kraftvärmeprod!$B$1:$BX$550,MATCH(BC$2,Kraftvärmeprod!$B$1:$BX$1,0),FALSE))/$AC163,"")</f>
        <v>0</v>
      </c>
      <c r="BD163" s="115">
        <f>IF($AY163="ja",(VLOOKUP($B163,'Egen hetvattenprod'!$B$1:$BX$550,MATCH(BD$2,'Egen hetvattenprod'!$B$1:$BX$1,0),FALSE)+VLOOKUP($B163,Kraftvärmeprod!$B$1:$BX$550,MATCH(BD$2,Kraftvärmeprod!$B$1:$BX$1,0),FALSE))/$AC163,"")</f>
        <v>0</v>
      </c>
      <c r="BF163" t="str">
        <f t="shared" si="17"/>
        <v>Nej</v>
      </c>
      <c r="BG163" t="str">
        <f>IF($BF163="ja",VLOOKUP($B163,'Egen hetvattenprod'!$B$1:$BX$550,MATCH("Andelen klimatgaser med fossilt ursprung för avfall ()",'Egen hetvattenprod'!$B$1:$BX$1,0),FALSE),"")</f>
        <v/>
      </c>
      <c r="BH163" t="str">
        <f>IF($BF163="ja",VLOOKUP($B163,Kraftvärmeprod!$B$1:$BX$550,MATCH("Andelen klimatgaser med fossilt ursprung för avfall ()",Kraftvärmeprod!$B$1:$BX$1,0),FALSE),"")</f>
        <v/>
      </c>
      <c r="BI163" t="str">
        <f>IF($BF163="ja",VLOOKUP($B163,'Egen hetvattenprod'!$B$1:$BX$550,MATCH("Avfall (GWh)",'Egen hetvattenprod'!$B$1:$BX$1,0),FALSE),"")</f>
        <v/>
      </c>
      <c r="BJ163" t="str">
        <f>IF($BF163="ja",VLOOKUP($B163,'Slutlig allokering kvv'!$B$1:$BX$550,MATCH("Avfall (GWh)",'Slutlig allokering kvv'!$B$1:$BX$1,0),FALSE),"")</f>
        <v/>
      </c>
      <c r="BK163" t="str">
        <f>IF($BF163="ja",VLOOKUP($B163,'Köpt hetvatten'!$B$1:$BX$550,MATCH("Avfall i köpt hetvatten",'Köpt hetvatten'!$B$1:$BX$1,0),FALSE),"")</f>
        <v/>
      </c>
      <c r="BL163" t="str">
        <f>IF($BF163="ja",VLOOKUP($B163,'Egen hetvattenprod'!$B$1:$BX$550,MATCH("Värde enligt ovan. (%)",'Egen hetvattenprod'!$B$1:$BX$1,0),FALSE),"")</f>
        <v/>
      </c>
      <c r="BM163" t="str">
        <f>IF($BF163="ja",VLOOKUP($B163,Kraftvärmeprod!$B$1:$BX$550,MATCH("Värde enligt ovan. (%)",Kraftvärmeprod!$B$1:$BX$1,0),FALSE),"")</f>
        <v/>
      </c>
      <c r="BQ163" t="str">
        <f>IF($BF163="ja",VLOOKUP($B163,'Egen hetvattenprod'!$B$1:$BX$550,MATCH("Tillförd olja (fossil) vid avfallsförbränning (GWh)",'Egen hetvattenprod'!$B$1:$BX$1,0),FALSE),"")</f>
        <v/>
      </c>
      <c r="BR163" t="str">
        <f>IF($BF163="ja",VLOOKUP($B163,Kraftvärmeprod!$B$1:$BX$550,MATCH("Tillförd olja (fossil) vid avfallsförbränning (GWh)",Kraftvärmeprod!$B$1:$BX$1,0),FALSE),"")</f>
        <v/>
      </c>
    </row>
    <row r="164" spans="1:70">
      <c r="A164" t="s">
        <v>276</v>
      </c>
      <c r="B164" t="s">
        <v>277</v>
      </c>
      <c r="C164">
        <f>VLOOKUP($B164,'Tillförd energi'!$B$1:$AI$720,MATCH(C$2,'Tillförd energi'!$B$1:$AQ$1,0),FALSE)</f>
        <v>0</v>
      </c>
      <c r="D164">
        <f>VLOOKUP($B164,'Tillförd energi'!$B$1:$AI$720,MATCH(D$2,'Tillförd energi'!$B$1:$AQ$1,0),FALSE)</f>
        <v>2.62</v>
      </c>
      <c r="E164">
        <f>VLOOKUP($B164,'Tillförd energi'!$B$1:$AI$720,MATCH(E$2,'Tillförd energi'!$B$1:$AQ$1,0),FALSE)</f>
        <v>0</v>
      </c>
      <c r="F164">
        <f>VLOOKUP($B164,'Tillförd energi'!$B$1:$AI$720,MATCH(F$2,'Tillförd energi'!$B$1:$AQ$1,0),FALSE)</f>
        <v>0</v>
      </c>
      <c r="G164">
        <f>VLOOKUP($B164,'Tillförd energi'!$B$1:$AI$720,MATCH(G$2,'Tillförd energi'!$B$1:$AQ$1,0),FALSE)</f>
        <v>0</v>
      </c>
      <c r="H164">
        <f>VLOOKUP($B164,'Tillförd energi'!$B$1:$AI$720,MATCH(H$2,'Tillförd energi'!$B$1:$AQ$1,0),FALSE)</f>
        <v>0</v>
      </c>
      <c r="I164">
        <f>VLOOKUP($B164,'Tillförd energi'!$B$1:$AI$720,MATCH(I$2,'Tillförd energi'!$B$1:$AQ$1,0),FALSE)</f>
        <v>0</v>
      </c>
      <c r="J164">
        <f>VLOOKUP($B164,'Tillförd energi'!$B$1:$AI$720,MATCH(J$2,'Tillförd energi'!$B$1:$AQ$1,0),FALSE)</f>
        <v>0</v>
      </c>
      <c r="K164">
        <f>VLOOKUP($B164,'Tillförd energi'!$B$1:$AI$720,MATCH(K$2,'Tillförd energi'!$B$1:$AQ$1,0),FALSE)</f>
        <v>0</v>
      </c>
      <c r="L164">
        <f>VLOOKUP($B164,'Tillförd energi'!$B$1:$AI$720,MATCH(L$2,'Tillförd energi'!$B$1:$AQ$1,0),FALSE)</f>
        <v>0</v>
      </c>
      <c r="M164">
        <f>VLOOKUP($B164,'Tillförd energi'!$B$1:$AI$720,MATCH(M$2,'Tillförd energi'!$B$1:$AQ$1,0),FALSE)</f>
        <v>0.22577900000000001</v>
      </c>
      <c r="N164">
        <f>VLOOKUP($B164,'Tillförd energi'!$B$1:$AI$720,MATCH(N$2,'Tillförd energi'!$B$1:$AQ$1,0),FALSE)</f>
        <v>68.755799999999994</v>
      </c>
      <c r="O164">
        <f>VLOOKUP($B164,'Tillförd energi'!$B$1:$AI$720,MATCH(O$2,'Tillförd energi'!$B$1:$AQ$1,0),FALSE)</f>
        <v>0</v>
      </c>
      <c r="P164">
        <f>VLOOKUP($B164,'Tillförd energi'!$B$1:$AI$720,MATCH(P$2,'Tillförd energi'!$B$1:$AQ$1,0),FALSE)</f>
        <v>29.979099999999999</v>
      </c>
      <c r="Q164">
        <f>VLOOKUP($B164,'Tillförd energi'!$B$1:$AI$720,MATCH(Q$2,'Tillförd energi'!$B$1:$AQ$1,0),FALSE)</f>
        <v>0</v>
      </c>
      <c r="R164">
        <f>VLOOKUP($B164,'Tillförd energi'!$B$1:$AI$720,MATCH(R$2,'Tillförd energi'!$B$1:$AQ$1,0),FALSE)</f>
        <v>0</v>
      </c>
      <c r="S164">
        <f>VLOOKUP($B164,'Tillförd energi'!$B$1:$AI$720,MATCH(S$2,'Tillförd energi'!$B$1:$AQ$1,0),FALSE)</f>
        <v>6.22</v>
      </c>
      <c r="T164">
        <f>VLOOKUP($B164,'Tillförd energi'!$B$1:$AI$720,MATCH(T$2,'Tillförd energi'!$B$1:$AQ$1,0),FALSE)</f>
        <v>0</v>
      </c>
      <c r="U164">
        <f>VLOOKUP($B164,'Tillförd energi'!$B$1:$AI$720,MATCH(U$2,'Tillförd energi'!$B$1:$AQ$1,0),FALSE)</f>
        <v>0</v>
      </c>
      <c r="V164">
        <f>VLOOKUP($B164,'Tillförd energi'!$B$1:$AI$720,MATCH(V$2,'Tillförd energi'!$B$1:$AQ$1,0),FALSE)</f>
        <v>0</v>
      </c>
      <c r="W164">
        <f>VLOOKUP($B164,'Tillförd energi'!$B$1:$AI$720,MATCH(W$2,'Tillförd energi'!$B$1:$AQ$1,0),FALSE)</f>
        <v>0</v>
      </c>
      <c r="X164">
        <f>VLOOKUP($B164,'Tillförd energi'!$B$1:$AI$720,MATCH(X$2,'Tillförd energi'!$B$1:$AQ$1,0),FALSE)</f>
        <v>0</v>
      </c>
      <c r="Y164">
        <f>VLOOKUP($B164,'Tillförd energi'!$B$1:$AI$720,MATCH(Y$2,'Tillförd energi'!$B$1:$AQ$1,0),FALSE)</f>
        <v>0</v>
      </c>
      <c r="Z164">
        <f>VLOOKUP($B164,'Tillförd energi'!$B$1:$AI$720,MATCH(Z$2,'Tillförd energi'!$B$1:$AQ$1,0),FALSE)</f>
        <v>0</v>
      </c>
      <c r="AA164">
        <f>VLOOKUP($B164,'Tillförd energi'!$B$1:$AI$720,MATCH(AA$2,'Tillförd energi'!$B$1:$AQ$1,0),FALSE)</f>
        <v>0</v>
      </c>
      <c r="AB164">
        <f>VLOOKUP($B164,'Tillförd energi'!$B$1:$AI$720,MATCH(AB$2,'Tillförd energi'!$B$1:$AQ$1,0),FALSE)</f>
        <v>0</v>
      </c>
      <c r="AC164">
        <f>VLOOKUP($B164,'Tillförd energi'!$B$1:$AI$720,MATCH(AC$2,'Tillförd energi'!$B$1:$AQ$1,0),FALSE)</f>
        <v>17.5</v>
      </c>
      <c r="AD164">
        <f>VLOOKUP($B164,'Tillförd energi'!$B$1:$AI$720,MATCH(AD$2,'Tillförd energi'!$B$1:$AQ$1,0),FALSE)</f>
        <v>0</v>
      </c>
      <c r="AE164">
        <f>VLOOKUP($B164,'Tillförd energi'!$B$1:$AI$720,MATCH(AE$2,'Tillförd energi'!$B$1:$AQ$1,0),FALSE)</f>
        <v>0</v>
      </c>
      <c r="AF164">
        <f>VLOOKUP($B164,'Tillförd energi'!$B$1:$AI$720,MATCH(AF$2,'Tillförd energi'!$B$1:$AQ$1,0),FALSE)</f>
        <v>3.7096200000000001</v>
      </c>
      <c r="AG164">
        <f>IFERROR(VLOOKUP(B164,Miljö!$B$1:$AC$600,MATCH("Köpt mängd produktionsspecifik fjärrvärme:",Miljö!$B$1:$AC$1,0),FALSE)/1,0)</f>
        <v>0</v>
      </c>
      <c r="AI164">
        <f t="shared" si="12"/>
        <v>129.01029899999997</v>
      </c>
      <c r="AJ164">
        <f>IF(ISERROR(1/VLOOKUP($B164,Leveranser!$B$1:$S$500,MATCH("såld värme (gwh)",Leveranser!$B$1:$S$1,0),FALSE)),"",VLOOKUP($B164,Leveranser!$B$1:$S$500,MATCH("såld värme (gwh)",Leveranser!$B$1:$S$1,0),FALSE))</f>
        <v>85.46</v>
      </c>
      <c r="AM164" t="str">
        <f>IF(B164&lt;&gt;"",IF(VLOOKUP($B164,Totalt!$B$1:$AQ$554,MATCH("Kvalitetsgranskad:",Totalt!$B$1:$AQ$1,0),FALSE)="ja",VLOOKUP($B164,Miljö!$B$1:$AG$479,MATCH(AM$2,Miljö!$B$1:$AK$1,0),FALSE),""),"")</f>
        <v>Ja</v>
      </c>
      <c r="AN164" t="str">
        <f>IF(AM164="ja",VLOOKUP($B164,Miljö!$B$1:$J$479,MATCH("Typ av ursprungsspecificerad el   (Om inget värde anges används Nordisk residualmix, se inforuta) ()",Miljö!$B$1:$J$1,0),FALSE),IF(AM164="nej","Nordisk residualel",""))</f>
        <v>'Egen produktion biokraft samt inköpt elmix'</v>
      </c>
      <c r="AO164">
        <f>IF(AM164="","",VLOOKUP($B164,Miljö!$B$1:$J$479,MATCH("Fossilandel för ursprungspecificerad el ()",Miljö!$B$1:$J$1,0),FALSE))</f>
        <v>0</v>
      </c>
      <c r="AP164">
        <f>IF(AM164="","",IFERROR(VLOOKUP($B164,Miljö!$B$1:$J$479,MATCH("Kärnkraftsandel för ursprungsspecificerad el ()",Miljö!$B$1:$J$1,0),FALSE)/1,0))</f>
        <v>0</v>
      </c>
      <c r="AQ164">
        <f t="shared" si="13"/>
        <v>1</v>
      </c>
      <c r="AS164" t="str">
        <f t="shared" si="14"/>
        <v>Nej</v>
      </c>
      <c r="AT164" t="str">
        <f>IF(AS164="ja",VLOOKUP($B164,Miljö!$B$1:$P$500,MATCH("Fossil andel i procent (%)",Miljö!$B$1:$P$1,0),FALSE)/100,"")</f>
        <v/>
      </c>
      <c r="AV164" t="str">
        <f t="shared" si="15"/>
        <v>Nej</v>
      </c>
      <c r="AW164" t="str">
        <f>IF(AV164="ja",VLOOKUP($B164,'Egen hetvattenprod'!$B$1:$AO$500,MATCH("Värmekälla till värmepumpar ()",'Egen hetvattenprod'!$B$1:$AO$1,0),FALSE),"")</f>
        <v/>
      </c>
      <c r="AY164" t="str">
        <f t="shared" si="16"/>
        <v>Ja</v>
      </c>
      <c r="AZ164" s="115">
        <f>IF($AY164="ja",(VLOOKUP($B164,'Egen hetvattenprod'!$B$1:$BX$550,MATCH(AZ$2,'Egen hetvattenprod'!$B$1:$BX$1,0),FALSE)+VLOOKUP($B164,Kraftvärmeprod!$B$1:$BX$550,MATCH(AZ$2,Kraftvärmeprod!$B$1:$BX$1,0),FALSE))/$AC164,"")</f>
        <v>1</v>
      </c>
      <c r="BA164" s="115">
        <f>IF($AY164="ja",(VLOOKUP($B164,'Egen hetvattenprod'!$B$1:$BX$550,MATCH(BA$2,'Egen hetvattenprod'!$B$1:$BX$1,0),FALSE)+VLOOKUP($B164,Kraftvärmeprod!$B$1:$BX$550,MATCH(BA$2,Kraftvärmeprod!$B$1:$BX$1,0),FALSE))/$AC164,"")</f>
        <v>0</v>
      </c>
      <c r="BB164" s="115">
        <f>IF($AY164="ja",(VLOOKUP($B164,'Egen hetvattenprod'!$B$1:$BX$550,MATCH(BB$2,'Egen hetvattenprod'!$B$1:$BX$1,0),FALSE)+VLOOKUP($B164,Kraftvärmeprod!$B$1:$BX$550,MATCH(BB$2,Kraftvärmeprod!$B$1:$BX$1,0),FALSE))/$AC164,"")</f>
        <v>0</v>
      </c>
      <c r="BC164" s="115">
        <f>IF($AY164="ja",(VLOOKUP($B164,'Egen hetvattenprod'!$B$1:$BX$550,MATCH(BC$2,'Egen hetvattenprod'!$B$1:$BX$1,0),FALSE)+VLOOKUP($B164,Kraftvärmeprod!$B$1:$BX$550,MATCH(BC$2,Kraftvärmeprod!$B$1:$BX$1,0),FALSE))/$AC164,"")</f>
        <v>0</v>
      </c>
      <c r="BD164" s="115">
        <f>IF($AY164="ja",(VLOOKUP($B164,'Egen hetvattenprod'!$B$1:$BX$550,MATCH(BD$2,'Egen hetvattenprod'!$B$1:$BX$1,0),FALSE)+VLOOKUP($B164,Kraftvärmeprod!$B$1:$BX$550,MATCH(BD$2,Kraftvärmeprod!$B$1:$BX$1,0),FALSE))/$AC164,"")</f>
        <v>0</v>
      </c>
      <c r="BF164" t="str">
        <f t="shared" si="17"/>
        <v>Nej</v>
      </c>
      <c r="BG164" t="str">
        <f>IF($BF164="ja",VLOOKUP($B164,'Egen hetvattenprod'!$B$1:$BX$550,MATCH("Andelen klimatgaser med fossilt ursprung för avfall ()",'Egen hetvattenprod'!$B$1:$BX$1,0),FALSE),"")</f>
        <v/>
      </c>
      <c r="BH164" t="str">
        <f>IF($BF164="ja",VLOOKUP($B164,Kraftvärmeprod!$B$1:$BX$550,MATCH("Andelen klimatgaser med fossilt ursprung för avfall ()",Kraftvärmeprod!$B$1:$BX$1,0),FALSE),"")</f>
        <v/>
      </c>
      <c r="BI164" t="str">
        <f>IF($BF164="ja",VLOOKUP($B164,'Egen hetvattenprod'!$B$1:$BX$550,MATCH("Avfall (GWh)",'Egen hetvattenprod'!$B$1:$BX$1,0),FALSE),"")</f>
        <v/>
      </c>
      <c r="BJ164" t="str">
        <f>IF($BF164="ja",VLOOKUP($B164,'Slutlig allokering kvv'!$B$1:$BX$550,MATCH("Avfall (GWh)",'Slutlig allokering kvv'!$B$1:$BX$1,0),FALSE),"")</f>
        <v/>
      </c>
      <c r="BK164" t="str">
        <f>IF($BF164="ja",VLOOKUP($B164,'Köpt hetvatten'!$B$1:$BX$550,MATCH("Avfall i köpt hetvatten",'Köpt hetvatten'!$B$1:$BX$1,0),FALSE),"")</f>
        <v/>
      </c>
      <c r="BL164" t="str">
        <f>IF($BF164="ja",VLOOKUP($B164,'Egen hetvattenprod'!$B$1:$BX$550,MATCH("Värde enligt ovan. (%)",'Egen hetvattenprod'!$B$1:$BX$1,0),FALSE),"")</f>
        <v/>
      </c>
      <c r="BM164" t="str">
        <f>IF($BF164="ja",VLOOKUP($B164,Kraftvärmeprod!$B$1:$BX$550,MATCH("Värde enligt ovan. (%)",Kraftvärmeprod!$B$1:$BX$1,0),FALSE),"")</f>
        <v/>
      </c>
      <c r="BQ164" t="str">
        <f>IF($BF164="ja",VLOOKUP($B164,'Egen hetvattenprod'!$B$1:$BX$550,MATCH("Tillförd olja (fossil) vid avfallsförbränning (GWh)",'Egen hetvattenprod'!$B$1:$BX$1,0),FALSE),"")</f>
        <v/>
      </c>
      <c r="BR164" t="str">
        <f>IF($BF164="ja",VLOOKUP($B164,Kraftvärmeprod!$B$1:$BX$550,MATCH("Tillförd olja (fossil) vid avfallsförbränning (GWh)",Kraftvärmeprod!$B$1:$BX$1,0),FALSE),"")</f>
        <v/>
      </c>
    </row>
    <row r="165" spans="1:70">
      <c r="A165" t="s">
        <v>276</v>
      </c>
      <c r="B165" t="s">
        <v>278</v>
      </c>
      <c r="C165">
        <f>VLOOKUP($B165,'Tillförd energi'!$B$1:$AI$720,MATCH(C$2,'Tillförd energi'!$B$1:$AQ$1,0),FALSE)</f>
        <v>0</v>
      </c>
      <c r="D165">
        <f>VLOOKUP($B165,'Tillförd energi'!$B$1:$AI$720,MATCH(D$2,'Tillförd energi'!$B$1:$AQ$1,0),FALSE)</f>
        <v>1E-3</v>
      </c>
      <c r="E165">
        <f>VLOOKUP($B165,'Tillförd energi'!$B$1:$AI$720,MATCH(E$2,'Tillförd energi'!$B$1:$AQ$1,0),FALSE)</f>
        <v>0</v>
      </c>
      <c r="F165">
        <f>VLOOKUP($B165,'Tillförd energi'!$B$1:$AI$720,MATCH(F$2,'Tillförd energi'!$B$1:$AQ$1,0),FALSE)</f>
        <v>0</v>
      </c>
      <c r="G165">
        <f>VLOOKUP($B165,'Tillförd energi'!$B$1:$AI$720,MATCH(G$2,'Tillförd energi'!$B$1:$AQ$1,0),FALSE)</f>
        <v>0</v>
      </c>
      <c r="H165">
        <f>VLOOKUP($B165,'Tillförd energi'!$B$1:$AI$720,MATCH(H$2,'Tillförd energi'!$B$1:$AQ$1,0),FALSE)</f>
        <v>0</v>
      </c>
      <c r="I165">
        <f>VLOOKUP($B165,'Tillförd energi'!$B$1:$AI$720,MATCH(I$2,'Tillförd energi'!$B$1:$AQ$1,0),FALSE)</f>
        <v>0</v>
      </c>
      <c r="J165">
        <f>VLOOKUP($B165,'Tillförd energi'!$B$1:$AI$720,MATCH(J$2,'Tillförd energi'!$B$1:$AQ$1,0),FALSE)</f>
        <v>0</v>
      </c>
      <c r="K165">
        <f>VLOOKUP($B165,'Tillförd energi'!$B$1:$AI$720,MATCH(K$2,'Tillförd energi'!$B$1:$AQ$1,0),FALSE)</f>
        <v>0</v>
      </c>
      <c r="L165">
        <f>VLOOKUP($B165,'Tillförd energi'!$B$1:$AI$720,MATCH(L$2,'Tillförd energi'!$B$1:$AQ$1,0),FALSE)</f>
        <v>0</v>
      </c>
      <c r="M165">
        <f>VLOOKUP($B165,'Tillförd energi'!$B$1:$AI$720,MATCH(M$2,'Tillförd energi'!$B$1:$AQ$1,0),FALSE)</f>
        <v>0</v>
      </c>
      <c r="N165">
        <f>VLOOKUP($B165,'Tillförd energi'!$B$1:$AI$720,MATCH(N$2,'Tillförd energi'!$B$1:$AQ$1,0),FALSE)</f>
        <v>0</v>
      </c>
      <c r="O165">
        <f>VLOOKUP($B165,'Tillförd energi'!$B$1:$AI$720,MATCH(O$2,'Tillförd energi'!$B$1:$AQ$1,0),FALSE)</f>
        <v>0</v>
      </c>
      <c r="P165">
        <f>VLOOKUP($B165,'Tillförd energi'!$B$1:$AI$720,MATCH(P$2,'Tillförd energi'!$B$1:$AQ$1,0),FALSE)</f>
        <v>0</v>
      </c>
      <c r="Q165">
        <f>VLOOKUP($B165,'Tillförd energi'!$B$1:$AI$720,MATCH(Q$2,'Tillförd energi'!$B$1:$AQ$1,0),FALSE)</f>
        <v>0</v>
      </c>
      <c r="R165">
        <f>VLOOKUP($B165,'Tillförd energi'!$B$1:$AI$720,MATCH(R$2,'Tillförd energi'!$B$1:$AQ$1,0),FALSE)</f>
        <v>0</v>
      </c>
      <c r="S165">
        <f>VLOOKUP($B165,'Tillförd energi'!$B$1:$AI$720,MATCH(S$2,'Tillförd energi'!$B$1:$AQ$1,0),FALSE)</f>
        <v>1.6439999999999999</v>
      </c>
      <c r="T165">
        <f>VLOOKUP($B165,'Tillförd energi'!$B$1:$AI$720,MATCH(T$2,'Tillförd energi'!$B$1:$AQ$1,0),FALSE)</f>
        <v>0</v>
      </c>
      <c r="U165">
        <f>VLOOKUP($B165,'Tillförd energi'!$B$1:$AI$720,MATCH(U$2,'Tillförd energi'!$B$1:$AQ$1,0),FALSE)</f>
        <v>0</v>
      </c>
      <c r="V165">
        <f>VLOOKUP($B165,'Tillförd energi'!$B$1:$AI$720,MATCH(V$2,'Tillförd energi'!$B$1:$AQ$1,0),FALSE)</f>
        <v>0</v>
      </c>
      <c r="W165">
        <f>VLOOKUP($B165,'Tillförd energi'!$B$1:$AI$720,MATCH(W$2,'Tillförd energi'!$B$1:$AQ$1,0),FALSE)</f>
        <v>0</v>
      </c>
      <c r="X165">
        <f>VLOOKUP($B165,'Tillförd energi'!$B$1:$AI$720,MATCH(X$2,'Tillförd energi'!$B$1:$AQ$1,0),FALSE)</f>
        <v>0</v>
      </c>
      <c r="Y165">
        <f>VLOOKUP($B165,'Tillförd energi'!$B$1:$AI$720,MATCH(Y$2,'Tillförd energi'!$B$1:$AQ$1,0),FALSE)</f>
        <v>0</v>
      </c>
      <c r="Z165">
        <f>VLOOKUP($B165,'Tillförd energi'!$B$1:$AI$720,MATCH(Z$2,'Tillförd energi'!$B$1:$AQ$1,0),FALSE)</f>
        <v>0</v>
      </c>
      <c r="AA165">
        <f>VLOOKUP($B165,'Tillförd energi'!$B$1:$AI$720,MATCH(AA$2,'Tillförd energi'!$B$1:$AQ$1,0),FALSE)</f>
        <v>0</v>
      </c>
      <c r="AB165">
        <f>VLOOKUP($B165,'Tillförd energi'!$B$1:$AI$720,MATCH(AB$2,'Tillförd energi'!$B$1:$AQ$1,0),FALSE)</f>
        <v>0</v>
      </c>
      <c r="AC165">
        <f>VLOOKUP($B165,'Tillförd energi'!$B$1:$AI$720,MATCH(AC$2,'Tillförd energi'!$B$1:$AQ$1,0),FALSE)</f>
        <v>0</v>
      </c>
      <c r="AD165">
        <f>VLOOKUP($B165,'Tillförd energi'!$B$1:$AI$720,MATCH(AD$2,'Tillförd energi'!$B$1:$AQ$1,0),FALSE)</f>
        <v>0</v>
      </c>
      <c r="AE165">
        <f>VLOOKUP($B165,'Tillförd energi'!$B$1:$AI$720,MATCH(AE$2,'Tillförd energi'!$B$1:$AQ$1,0),FALSE)</f>
        <v>0</v>
      </c>
      <c r="AF165">
        <f>VLOOKUP($B165,'Tillförd energi'!$B$1:$AI$720,MATCH(AF$2,'Tillförd energi'!$B$1:$AQ$1,0),FALSE)</f>
        <v>3.5000000000000003E-2</v>
      </c>
      <c r="AG165">
        <f>IFERROR(VLOOKUP(B165,Miljö!$B$1:$AC$600,MATCH("Köpt mängd produktionsspecifik fjärrvärme:",Miljö!$B$1:$AC$1,0),FALSE)/1,0)</f>
        <v>0</v>
      </c>
      <c r="AI165">
        <f t="shared" si="12"/>
        <v>1.6799999999999997</v>
      </c>
      <c r="AJ165">
        <f>IF(ISERROR(1/VLOOKUP($B165,Leveranser!$B$1:$S$500,MATCH("såld värme (gwh)",Leveranser!$B$1:$S$1,0),FALSE)),"",VLOOKUP($B165,Leveranser!$B$1:$S$500,MATCH("såld värme (gwh)",Leveranser!$B$1:$S$1,0),FALSE))</f>
        <v>1.163</v>
      </c>
      <c r="AM165" t="str">
        <f>IF(B165&lt;&gt;"",IF(VLOOKUP($B165,Totalt!$B$1:$AQ$554,MATCH("Kvalitetsgranskad:",Totalt!$B$1:$AQ$1,0),FALSE)="ja",VLOOKUP($B165,Miljö!$B$1:$AG$479,MATCH(AM$2,Miljö!$B$1:$AK$1,0),FALSE),""),"")</f>
        <v>Ja</v>
      </c>
      <c r="AN165" t="str">
        <f>IF(AM165="ja",VLOOKUP($B165,Miljö!$B$1:$J$479,MATCH("Typ av ursprungsspecificerad el   (Om inget värde anges används Nordisk residualmix, se inforuta) ()",Miljö!$B$1:$J$1,0),FALSE),IF(AM165="nej","Nordisk residualel",""))</f>
        <v>'Egen produktion biokraft plus köpt elmix'</v>
      </c>
      <c r="AO165">
        <f>IF(AM165="","",VLOOKUP($B165,Miljö!$B$1:$J$479,MATCH("Fossilandel för ursprungspecificerad el ()",Miljö!$B$1:$J$1,0),FALSE))</f>
        <v>0</v>
      </c>
      <c r="AP165">
        <f>IF(AM165="","",IFERROR(VLOOKUP($B165,Miljö!$B$1:$J$479,MATCH("Kärnkraftsandel för ursprungsspecificerad el ()",Miljö!$B$1:$J$1,0),FALSE)/1,0))</f>
        <v>0</v>
      </c>
      <c r="AQ165">
        <f t="shared" si="13"/>
        <v>1</v>
      </c>
      <c r="AS165" t="str">
        <f t="shared" si="14"/>
        <v>Nej</v>
      </c>
      <c r="AT165" t="str">
        <f>IF(AS165="ja",VLOOKUP($B165,Miljö!$B$1:$P$500,MATCH("Fossil andel i procent (%)",Miljö!$B$1:$P$1,0),FALSE)/100,"")</f>
        <v/>
      </c>
      <c r="AV165" t="str">
        <f t="shared" si="15"/>
        <v>Nej</v>
      </c>
      <c r="AW165" t="str">
        <f>IF(AV165="ja",VLOOKUP($B165,'Egen hetvattenprod'!$B$1:$AO$500,MATCH("Värmekälla till värmepumpar ()",'Egen hetvattenprod'!$B$1:$AO$1,0),FALSE),"")</f>
        <v/>
      </c>
      <c r="AY165" t="str">
        <f t="shared" si="16"/>
        <v>Nej</v>
      </c>
      <c r="AZ165" s="115" t="str">
        <f>IF($AY165="ja",(VLOOKUP($B165,'Egen hetvattenprod'!$B$1:$BX$550,MATCH(AZ$2,'Egen hetvattenprod'!$B$1:$BX$1,0),FALSE)+VLOOKUP($B165,Kraftvärmeprod!$B$1:$BX$550,MATCH(AZ$2,Kraftvärmeprod!$B$1:$BX$1,0),FALSE))/$AC165,"")</f>
        <v/>
      </c>
      <c r="BA165" s="115" t="str">
        <f>IF($AY165="ja",(VLOOKUP($B165,'Egen hetvattenprod'!$B$1:$BX$550,MATCH(BA$2,'Egen hetvattenprod'!$B$1:$BX$1,0),FALSE)+VLOOKUP($B165,Kraftvärmeprod!$B$1:$BX$550,MATCH(BA$2,Kraftvärmeprod!$B$1:$BX$1,0),FALSE))/$AC165,"")</f>
        <v/>
      </c>
      <c r="BB165" s="115" t="str">
        <f>IF($AY165="ja",(VLOOKUP($B165,'Egen hetvattenprod'!$B$1:$BX$550,MATCH(BB$2,'Egen hetvattenprod'!$B$1:$BX$1,0),FALSE)+VLOOKUP($B165,Kraftvärmeprod!$B$1:$BX$550,MATCH(BB$2,Kraftvärmeprod!$B$1:$BX$1,0),FALSE))/$AC165,"")</f>
        <v/>
      </c>
      <c r="BC165" s="115" t="str">
        <f>IF($AY165="ja",(VLOOKUP($B165,'Egen hetvattenprod'!$B$1:$BX$550,MATCH(BC$2,'Egen hetvattenprod'!$B$1:$BX$1,0),FALSE)+VLOOKUP($B165,Kraftvärmeprod!$B$1:$BX$550,MATCH(BC$2,Kraftvärmeprod!$B$1:$BX$1,0),FALSE))/$AC165,"")</f>
        <v/>
      </c>
      <c r="BD165" s="115" t="str">
        <f>IF($AY165="ja",(VLOOKUP($B165,'Egen hetvattenprod'!$B$1:$BX$550,MATCH(BD$2,'Egen hetvattenprod'!$B$1:$BX$1,0),FALSE)+VLOOKUP($B165,Kraftvärmeprod!$B$1:$BX$550,MATCH(BD$2,Kraftvärmeprod!$B$1:$BX$1,0),FALSE))/$AC165,"")</f>
        <v/>
      </c>
      <c r="BF165" t="str">
        <f t="shared" si="17"/>
        <v>Nej</v>
      </c>
      <c r="BG165" t="str">
        <f>IF($BF165="ja",VLOOKUP($B165,'Egen hetvattenprod'!$B$1:$BX$550,MATCH("Andelen klimatgaser med fossilt ursprung för avfall ()",'Egen hetvattenprod'!$B$1:$BX$1,0),FALSE),"")</f>
        <v/>
      </c>
      <c r="BH165" t="str">
        <f>IF($BF165="ja",VLOOKUP($B165,Kraftvärmeprod!$B$1:$BX$550,MATCH("Andelen klimatgaser med fossilt ursprung för avfall ()",Kraftvärmeprod!$B$1:$BX$1,0),FALSE),"")</f>
        <v/>
      </c>
      <c r="BI165" t="str">
        <f>IF($BF165="ja",VLOOKUP($B165,'Egen hetvattenprod'!$B$1:$BX$550,MATCH("Avfall (GWh)",'Egen hetvattenprod'!$B$1:$BX$1,0),FALSE),"")</f>
        <v/>
      </c>
      <c r="BJ165" t="str">
        <f>IF($BF165="ja",VLOOKUP($B165,'Slutlig allokering kvv'!$B$1:$BX$550,MATCH("Avfall (GWh)",'Slutlig allokering kvv'!$B$1:$BX$1,0),FALSE),"")</f>
        <v/>
      </c>
      <c r="BK165" t="str">
        <f>IF($BF165="ja",VLOOKUP($B165,'Köpt hetvatten'!$B$1:$BX$550,MATCH("Avfall i köpt hetvatten",'Köpt hetvatten'!$B$1:$BX$1,0),FALSE),"")</f>
        <v/>
      </c>
      <c r="BL165" t="str">
        <f>IF($BF165="ja",VLOOKUP($B165,'Egen hetvattenprod'!$B$1:$BX$550,MATCH("Värde enligt ovan. (%)",'Egen hetvattenprod'!$B$1:$BX$1,0),FALSE),"")</f>
        <v/>
      </c>
      <c r="BM165" t="str">
        <f>IF($BF165="ja",VLOOKUP($B165,Kraftvärmeprod!$B$1:$BX$550,MATCH("Värde enligt ovan. (%)",Kraftvärmeprod!$B$1:$BX$1,0),FALSE),"")</f>
        <v/>
      </c>
      <c r="BQ165" t="str">
        <f>IF($BF165="ja",VLOOKUP($B165,'Egen hetvattenprod'!$B$1:$BX$550,MATCH("Tillförd olja (fossil) vid avfallsförbränning (GWh)",'Egen hetvattenprod'!$B$1:$BX$1,0),FALSE),"")</f>
        <v/>
      </c>
      <c r="BR165" t="str">
        <f>IF($BF165="ja",VLOOKUP($B165,Kraftvärmeprod!$B$1:$BX$550,MATCH("Tillförd olja (fossil) vid avfallsförbränning (GWh)",Kraftvärmeprod!$B$1:$BX$1,0),FALSE),"")</f>
        <v/>
      </c>
    </row>
    <row r="166" spans="1:70">
      <c r="A166" t="s">
        <v>279</v>
      </c>
      <c r="B166" t="s">
        <v>280</v>
      </c>
      <c r="C166">
        <f>VLOOKUP($B166,'Tillförd energi'!$B$1:$AI$720,MATCH(C$2,'Tillförd energi'!$B$1:$AQ$1,0),FALSE)</f>
        <v>0</v>
      </c>
      <c r="D166">
        <f>VLOOKUP($B166,'Tillförd energi'!$B$1:$AI$720,MATCH(D$2,'Tillförd energi'!$B$1:$AQ$1,0),FALSE)</f>
        <v>0.50757699999999994</v>
      </c>
      <c r="E166">
        <f>VLOOKUP($B166,'Tillförd energi'!$B$1:$AI$720,MATCH(E$2,'Tillförd energi'!$B$1:$AQ$1,0),FALSE)</f>
        <v>0</v>
      </c>
      <c r="F166">
        <f>VLOOKUP($B166,'Tillförd energi'!$B$1:$AI$720,MATCH(F$2,'Tillförd energi'!$B$1:$AQ$1,0),FALSE)</f>
        <v>0</v>
      </c>
      <c r="G166">
        <f>VLOOKUP($B166,'Tillförd energi'!$B$1:$AI$720,MATCH(G$2,'Tillförd energi'!$B$1:$AQ$1,0),FALSE)</f>
        <v>0</v>
      </c>
      <c r="H166">
        <f>VLOOKUP($B166,'Tillförd energi'!$B$1:$AI$720,MATCH(H$2,'Tillförd energi'!$B$1:$AQ$1,0),FALSE)</f>
        <v>0</v>
      </c>
      <c r="I166">
        <f>VLOOKUP($B166,'Tillförd energi'!$B$1:$AI$720,MATCH(I$2,'Tillförd energi'!$B$1:$AQ$1,0),FALSE)</f>
        <v>0</v>
      </c>
      <c r="J166">
        <f>VLOOKUP($B166,'Tillförd energi'!$B$1:$AI$720,MATCH(J$2,'Tillförd energi'!$B$1:$AQ$1,0),FALSE)</f>
        <v>0</v>
      </c>
      <c r="K166">
        <f>VLOOKUP($B166,'Tillförd energi'!$B$1:$AI$720,MATCH(K$2,'Tillförd energi'!$B$1:$AQ$1,0),FALSE)</f>
        <v>0</v>
      </c>
      <c r="L166">
        <f>VLOOKUP($B166,'Tillförd energi'!$B$1:$AI$720,MATCH(L$2,'Tillförd energi'!$B$1:$AQ$1,0),FALSE)</f>
        <v>0</v>
      </c>
      <c r="M166">
        <f>VLOOKUP($B166,'Tillförd energi'!$B$1:$AI$720,MATCH(M$2,'Tillförd energi'!$B$1:$AQ$1,0),FALSE)</f>
        <v>4.8</v>
      </c>
      <c r="N166">
        <f>VLOOKUP($B166,'Tillförd energi'!$B$1:$AI$720,MATCH(N$2,'Tillförd energi'!$B$1:$AQ$1,0),FALSE)</f>
        <v>59.607900000000001</v>
      </c>
      <c r="O166">
        <f>VLOOKUP($B166,'Tillförd energi'!$B$1:$AI$720,MATCH(O$2,'Tillförd energi'!$B$1:$AQ$1,0),FALSE)</f>
        <v>4.8</v>
      </c>
      <c r="P166">
        <f>VLOOKUP($B166,'Tillförd energi'!$B$1:$AI$720,MATCH(P$2,'Tillförd energi'!$B$1:$AQ$1,0),FALSE)</f>
        <v>8.5045699999999993</v>
      </c>
      <c r="Q166">
        <f>VLOOKUP($B166,'Tillförd energi'!$B$1:$AI$720,MATCH(Q$2,'Tillförd energi'!$B$1:$AQ$1,0),FALSE)</f>
        <v>8.3529400000000003</v>
      </c>
      <c r="R166">
        <f>VLOOKUP($B166,'Tillförd energi'!$B$1:$AI$720,MATCH(R$2,'Tillförd energi'!$B$1:$AQ$1,0),FALSE)</f>
        <v>0</v>
      </c>
      <c r="S166">
        <f>VLOOKUP($B166,'Tillförd energi'!$B$1:$AI$720,MATCH(S$2,'Tillförd energi'!$B$1:$AQ$1,0),FALSE)</f>
        <v>0</v>
      </c>
      <c r="T166">
        <f>VLOOKUP($B166,'Tillförd energi'!$B$1:$AI$720,MATCH(T$2,'Tillförd energi'!$B$1:$AQ$1,0),FALSE)</f>
        <v>0</v>
      </c>
      <c r="U166">
        <f>VLOOKUP($B166,'Tillförd energi'!$B$1:$AI$720,MATCH(U$2,'Tillförd energi'!$B$1:$AQ$1,0),FALSE)</f>
        <v>0</v>
      </c>
      <c r="V166">
        <f>VLOOKUP($B166,'Tillförd energi'!$B$1:$AI$720,MATCH(V$2,'Tillförd energi'!$B$1:$AQ$1,0),FALSE)</f>
        <v>0</v>
      </c>
      <c r="W166">
        <f>VLOOKUP($B166,'Tillförd energi'!$B$1:$AI$720,MATCH(W$2,'Tillförd energi'!$B$1:$AQ$1,0),FALSE)</f>
        <v>0</v>
      </c>
      <c r="X166">
        <f>VLOOKUP($B166,'Tillförd energi'!$B$1:$AI$720,MATCH(X$2,'Tillförd energi'!$B$1:$AQ$1,0),FALSE)</f>
        <v>0</v>
      </c>
      <c r="Y166">
        <f>VLOOKUP($B166,'Tillförd energi'!$B$1:$AI$720,MATCH(Y$2,'Tillförd energi'!$B$1:$AQ$1,0),FALSE)</f>
        <v>0</v>
      </c>
      <c r="Z166">
        <f>VLOOKUP($B166,'Tillförd energi'!$B$1:$AI$720,MATCH(Z$2,'Tillförd energi'!$B$1:$AQ$1,0),FALSE)</f>
        <v>0</v>
      </c>
      <c r="AA166">
        <f>VLOOKUP($B166,'Tillförd energi'!$B$1:$AI$720,MATCH(AA$2,'Tillförd energi'!$B$1:$AQ$1,0),FALSE)</f>
        <v>0</v>
      </c>
      <c r="AB166">
        <f>VLOOKUP($B166,'Tillförd energi'!$B$1:$AI$720,MATCH(AB$2,'Tillförd energi'!$B$1:$AQ$1,0),FALSE)</f>
        <v>0</v>
      </c>
      <c r="AC166">
        <f>VLOOKUP($B166,'Tillförd energi'!$B$1:$AI$720,MATCH(AC$2,'Tillförd energi'!$B$1:$AQ$1,0),FALSE)</f>
        <v>17</v>
      </c>
      <c r="AD166">
        <f>VLOOKUP($B166,'Tillförd energi'!$B$1:$AI$720,MATCH(AD$2,'Tillförd energi'!$B$1:$AQ$1,0),FALSE)</f>
        <v>0</v>
      </c>
      <c r="AE166">
        <f>VLOOKUP($B166,'Tillförd energi'!$B$1:$AI$720,MATCH(AE$2,'Tillförd energi'!$B$1:$AQ$1,0),FALSE)</f>
        <v>0</v>
      </c>
      <c r="AF166">
        <f>VLOOKUP($B166,'Tillförd energi'!$B$1:$AI$720,MATCH(AF$2,'Tillförd energi'!$B$1:$AQ$1,0),FALSE)</f>
        <v>4.1139299999999999</v>
      </c>
      <c r="AG166">
        <f>IFERROR(VLOOKUP(B166,Miljö!$B$1:$AC$600,MATCH("Köpt mängd produktionsspecifik fjärrvärme:",Miljö!$B$1:$AC$1,0),FALSE)/1,0)</f>
        <v>89.1</v>
      </c>
      <c r="AI166">
        <f t="shared" si="12"/>
        <v>196.78691699999999</v>
      </c>
      <c r="AJ166">
        <f>IF(ISERROR(1/VLOOKUP($B166,Leveranser!$B$1:$S$500,MATCH("såld värme (gwh)",Leveranser!$B$1:$S$1,0),FALSE)),"",VLOOKUP($B166,Leveranser!$B$1:$S$500,MATCH("såld värme (gwh)",Leveranser!$B$1:$S$1,0),FALSE))</f>
        <v>159.30000000000001</v>
      </c>
      <c r="AM166" t="str">
        <f>IF(B166&lt;&gt;"",IF(VLOOKUP($B166,Totalt!$B$1:$AQ$554,MATCH("Kvalitetsgranskad:",Totalt!$B$1:$AQ$1,0),FALSE)="ja",VLOOKUP($B166,Miljö!$B$1:$AG$479,MATCH(AM$2,Miljö!$B$1:$AK$1,0),FALSE),""),"")</f>
        <v>Ja</v>
      </c>
      <c r="AN166" t="str">
        <f>IF(AM166="ja",VLOOKUP($B166,Miljö!$B$1:$J$479,MATCH("Typ av ursprungsspecificerad el   (Om inget värde anges används Nordisk residualmix, se inforuta) ()",Miljö!$B$1:$J$1,0),FALSE),IF(AM166="nej","Nordisk residualel",""))</f>
        <v>'Biobränsle. egna ursprungsgarantier'</v>
      </c>
      <c r="AO166">
        <f>IF(AM166="","",VLOOKUP($B166,Miljö!$B$1:$J$479,MATCH("Fossilandel för ursprungspecificerad el ()",Miljö!$B$1:$J$1,0),FALSE))</f>
        <v>0</v>
      </c>
      <c r="AP166">
        <f>IF(AM166="","",IFERROR(VLOOKUP($B166,Miljö!$B$1:$J$479,MATCH("Kärnkraftsandel för ursprungsspecificerad el ()",Miljö!$B$1:$J$1,0),FALSE)/1,0))</f>
        <v>0</v>
      </c>
      <c r="AQ166">
        <f t="shared" si="13"/>
        <v>1</v>
      </c>
      <c r="AS166" t="str">
        <f t="shared" si="14"/>
        <v>Ja</v>
      </c>
      <c r="AT166">
        <f>IF(AS166="ja",VLOOKUP($B166,Miljö!$B$1:$P$500,MATCH("Fossil andel i procent (%)",Miljö!$B$1:$P$1,0),FALSE)/100,"")</f>
        <v>3.0000000000000001E-3</v>
      </c>
      <c r="AV166" t="str">
        <f t="shared" si="15"/>
        <v>Nej</v>
      </c>
      <c r="AW166" t="str">
        <f>IF(AV166="ja",VLOOKUP($B166,'Egen hetvattenprod'!$B$1:$AO$500,MATCH("Värmekälla till värmepumpar ()",'Egen hetvattenprod'!$B$1:$AO$1,0),FALSE),"")</f>
        <v/>
      </c>
      <c r="AY166" t="str">
        <f t="shared" si="16"/>
        <v>Ja</v>
      </c>
      <c r="AZ166" s="115">
        <f>IF($AY166="ja",(VLOOKUP($B166,'Egen hetvattenprod'!$B$1:$BX$550,MATCH(AZ$2,'Egen hetvattenprod'!$B$1:$BX$1,0),FALSE)+VLOOKUP($B166,Kraftvärmeprod!$B$1:$BX$550,MATCH(AZ$2,Kraftvärmeprod!$B$1:$BX$1,0),FALSE))/$AC166,"")</f>
        <v>1</v>
      </c>
      <c r="BA166" s="115">
        <f>IF($AY166="ja",(VLOOKUP($B166,'Egen hetvattenprod'!$B$1:$BX$550,MATCH(BA$2,'Egen hetvattenprod'!$B$1:$BX$1,0),FALSE)+VLOOKUP($B166,Kraftvärmeprod!$B$1:$BX$550,MATCH(BA$2,Kraftvärmeprod!$B$1:$BX$1,0),FALSE))/$AC166,"")</f>
        <v>0</v>
      </c>
      <c r="BB166" s="115">
        <f>IF($AY166="ja",(VLOOKUP($B166,'Egen hetvattenprod'!$B$1:$BX$550,MATCH(BB$2,'Egen hetvattenprod'!$B$1:$BX$1,0),FALSE)+VLOOKUP($B166,Kraftvärmeprod!$B$1:$BX$550,MATCH(BB$2,Kraftvärmeprod!$B$1:$BX$1,0),FALSE))/$AC166,"")</f>
        <v>0</v>
      </c>
      <c r="BC166" s="115">
        <f>IF($AY166="ja",(VLOOKUP($B166,'Egen hetvattenprod'!$B$1:$BX$550,MATCH(BC$2,'Egen hetvattenprod'!$B$1:$BX$1,0),FALSE)+VLOOKUP($B166,Kraftvärmeprod!$B$1:$BX$550,MATCH(BC$2,Kraftvärmeprod!$B$1:$BX$1,0),FALSE))/$AC166,"")</f>
        <v>0</v>
      </c>
      <c r="BD166" s="115">
        <f>IF($AY166="ja",(VLOOKUP($B166,'Egen hetvattenprod'!$B$1:$BX$550,MATCH(BD$2,'Egen hetvattenprod'!$B$1:$BX$1,0),FALSE)+VLOOKUP($B166,Kraftvärmeprod!$B$1:$BX$550,MATCH(BD$2,Kraftvärmeprod!$B$1:$BX$1,0),FALSE))/$AC166,"")</f>
        <v>0</v>
      </c>
      <c r="BF166" t="str">
        <f t="shared" si="17"/>
        <v>Nej</v>
      </c>
      <c r="BG166" t="str">
        <f>IF($BF166="ja",VLOOKUP($B166,'Egen hetvattenprod'!$B$1:$BX$550,MATCH("Andelen klimatgaser med fossilt ursprung för avfall ()",'Egen hetvattenprod'!$B$1:$BX$1,0),FALSE),"")</f>
        <v/>
      </c>
      <c r="BH166" t="str">
        <f>IF($BF166="ja",VLOOKUP($B166,Kraftvärmeprod!$B$1:$BX$550,MATCH("Andelen klimatgaser med fossilt ursprung för avfall ()",Kraftvärmeprod!$B$1:$BX$1,0),FALSE),"")</f>
        <v/>
      </c>
      <c r="BI166" t="str">
        <f>IF($BF166="ja",VLOOKUP($B166,'Egen hetvattenprod'!$B$1:$BX$550,MATCH("Avfall (GWh)",'Egen hetvattenprod'!$B$1:$BX$1,0),FALSE),"")</f>
        <v/>
      </c>
      <c r="BJ166" t="str">
        <f>IF($BF166="ja",VLOOKUP($B166,'Slutlig allokering kvv'!$B$1:$BX$550,MATCH("Avfall (GWh)",'Slutlig allokering kvv'!$B$1:$BX$1,0),FALSE),"")</f>
        <v/>
      </c>
      <c r="BK166" t="str">
        <f>IF($BF166="ja",VLOOKUP($B166,'Köpt hetvatten'!$B$1:$BX$550,MATCH("Avfall i köpt hetvatten",'Köpt hetvatten'!$B$1:$BX$1,0),FALSE),"")</f>
        <v/>
      </c>
      <c r="BL166" t="str">
        <f>IF($BF166="ja",VLOOKUP($B166,'Egen hetvattenprod'!$B$1:$BX$550,MATCH("Värde enligt ovan. (%)",'Egen hetvattenprod'!$B$1:$BX$1,0),FALSE),"")</f>
        <v/>
      </c>
      <c r="BM166" t="str">
        <f>IF($BF166="ja",VLOOKUP($B166,Kraftvärmeprod!$B$1:$BX$550,MATCH("Värde enligt ovan. (%)",Kraftvärmeprod!$B$1:$BX$1,0),FALSE),"")</f>
        <v/>
      </c>
      <c r="BQ166" t="str">
        <f>IF($BF166="ja",VLOOKUP($B166,'Egen hetvattenprod'!$B$1:$BX$550,MATCH("Tillförd olja (fossil) vid avfallsförbränning (GWh)",'Egen hetvattenprod'!$B$1:$BX$1,0),FALSE),"")</f>
        <v/>
      </c>
      <c r="BR166" t="str">
        <f>IF($BF166="ja",VLOOKUP($B166,Kraftvärmeprod!$B$1:$BX$550,MATCH("Tillförd olja (fossil) vid avfallsförbränning (GWh)",Kraftvärmeprod!$B$1:$BX$1,0),FALSE),"")</f>
        <v/>
      </c>
    </row>
    <row r="167" spans="1:70">
      <c r="A167" t="s">
        <v>284</v>
      </c>
      <c r="B167" t="s">
        <v>285</v>
      </c>
      <c r="C167">
        <f>VLOOKUP($B167,'Tillförd energi'!$B$1:$AI$720,MATCH(C$2,'Tillförd energi'!$B$1:$AQ$1,0),FALSE)</f>
        <v>0</v>
      </c>
      <c r="D167">
        <f>VLOOKUP($B167,'Tillförd energi'!$B$1:$AI$720,MATCH(D$2,'Tillförd energi'!$B$1:$AQ$1,0),FALSE)</f>
        <v>0.21</v>
      </c>
      <c r="E167">
        <f>VLOOKUP($B167,'Tillförd energi'!$B$1:$AI$720,MATCH(E$2,'Tillförd energi'!$B$1:$AQ$1,0),FALSE)</f>
        <v>0</v>
      </c>
      <c r="F167">
        <f>VLOOKUP($B167,'Tillförd energi'!$B$1:$AI$720,MATCH(F$2,'Tillförd energi'!$B$1:$AQ$1,0),FALSE)</f>
        <v>0</v>
      </c>
      <c r="G167">
        <f>VLOOKUP($B167,'Tillförd energi'!$B$1:$AI$720,MATCH(G$2,'Tillförd energi'!$B$1:$AQ$1,0),FALSE)</f>
        <v>0</v>
      </c>
      <c r="H167">
        <f>VLOOKUP($B167,'Tillförd energi'!$B$1:$AI$720,MATCH(H$2,'Tillförd energi'!$B$1:$AQ$1,0),FALSE)</f>
        <v>0</v>
      </c>
      <c r="I167">
        <f>VLOOKUP($B167,'Tillförd energi'!$B$1:$AI$720,MATCH(I$2,'Tillförd energi'!$B$1:$AQ$1,0),FALSE)</f>
        <v>0</v>
      </c>
      <c r="J167">
        <f>VLOOKUP($B167,'Tillförd energi'!$B$1:$AI$720,MATCH(J$2,'Tillförd energi'!$B$1:$AQ$1,0),FALSE)</f>
        <v>0</v>
      </c>
      <c r="K167">
        <f>VLOOKUP($B167,'Tillförd energi'!$B$1:$AI$720,MATCH(K$2,'Tillförd energi'!$B$1:$AQ$1,0),FALSE)</f>
        <v>0</v>
      </c>
      <c r="L167">
        <f>VLOOKUP($B167,'Tillförd energi'!$B$1:$AI$720,MATCH(L$2,'Tillförd energi'!$B$1:$AQ$1,0),FALSE)</f>
        <v>29.8</v>
      </c>
      <c r="M167">
        <f>VLOOKUP($B167,'Tillförd energi'!$B$1:$AI$720,MATCH(M$2,'Tillförd energi'!$B$1:$AQ$1,0),FALSE)</f>
        <v>0</v>
      </c>
      <c r="N167">
        <f>VLOOKUP($B167,'Tillförd energi'!$B$1:$AI$720,MATCH(N$2,'Tillförd energi'!$B$1:$AQ$1,0),FALSE)</f>
        <v>2.2999999999999998</v>
      </c>
      <c r="O167">
        <f>VLOOKUP($B167,'Tillförd energi'!$B$1:$AI$720,MATCH(O$2,'Tillförd energi'!$B$1:$AQ$1,0),FALSE)</f>
        <v>0</v>
      </c>
      <c r="P167">
        <f>VLOOKUP($B167,'Tillförd energi'!$B$1:$AI$720,MATCH(P$2,'Tillförd energi'!$B$1:$AQ$1,0),FALSE)</f>
        <v>0</v>
      </c>
      <c r="Q167">
        <f>VLOOKUP($B167,'Tillförd energi'!$B$1:$AI$720,MATCH(Q$2,'Tillförd energi'!$B$1:$AQ$1,0),FALSE)</f>
        <v>0</v>
      </c>
      <c r="R167">
        <f>VLOOKUP($B167,'Tillförd energi'!$B$1:$AI$720,MATCH(R$2,'Tillförd energi'!$B$1:$AQ$1,0),FALSE)</f>
        <v>7.68</v>
      </c>
      <c r="S167">
        <f>VLOOKUP($B167,'Tillförd energi'!$B$1:$AI$720,MATCH(S$2,'Tillförd energi'!$B$1:$AQ$1,0),FALSE)</f>
        <v>0</v>
      </c>
      <c r="T167">
        <f>VLOOKUP($B167,'Tillförd energi'!$B$1:$AI$720,MATCH(T$2,'Tillförd energi'!$B$1:$AQ$1,0),FALSE)</f>
        <v>0</v>
      </c>
      <c r="U167">
        <f>VLOOKUP($B167,'Tillförd energi'!$B$1:$AI$720,MATCH(U$2,'Tillförd energi'!$B$1:$AQ$1,0),FALSE)</f>
        <v>0</v>
      </c>
      <c r="V167">
        <f>VLOOKUP($B167,'Tillförd energi'!$B$1:$AI$720,MATCH(V$2,'Tillförd energi'!$B$1:$AQ$1,0),FALSE)</f>
        <v>0</v>
      </c>
      <c r="W167">
        <f>VLOOKUP($B167,'Tillförd energi'!$B$1:$AI$720,MATCH(W$2,'Tillförd energi'!$B$1:$AQ$1,0),FALSE)</f>
        <v>0</v>
      </c>
      <c r="X167">
        <f>VLOOKUP($B167,'Tillförd energi'!$B$1:$AI$720,MATCH(X$2,'Tillförd energi'!$B$1:$AQ$1,0),FALSE)</f>
        <v>0</v>
      </c>
      <c r="Y167">
        <f>VLOOKUP($B167,'Tillförd energi'!$B$1:$AI$720,MATCH(Y$2,'Tillförd energi'!$B$1:$AQ$1,0),FALSE)</f>
        <v>0</v>
      </c>
      <c r="Z167">
        <f>VLOOKUP($B167,'Tillförd energi'!$B$1:$AI$720,MATCH(Z$2,'Tillförd energi'!$B$1:$AQ$1,0),FALSE)</f>
        <v>0</v>
      </c>
      <c r="AA167">
        <f>VLOOKUP($B167,'Tillförd energi'!$B$1:$AI$720,MATCH(AA$2,'Tillförd energi'!$B$1:$AQ$1,0),FALSE)</f>
        <v>0</v>
      </c>
      <c r="AB167">
        <f>VLOOKUP($B167,'Tillförd energi'!$B$1:$AI$720,MATCH(AB$2,'Tillförd energi'!$B$1:$AQ$1,0),FALSE)</f>
        <v>0</v>
      </c>
      <c r="AC167">
        <f>VLOOKUP($B167,'Tillförd energi'!$B$1:$AI$720,MATCH(AC$2,'Tillförd energi'!$B$1:$AQ$1,0),FALSE)</f>
        <v>3.4</v>
      </c>
      <c r="AD167">
        <f>VLOOKUP($B167,'Tillförd energi'!$B$1:$AI$720,MATCH(AD$2,'Tillförd energi'!$B$1:$AQ$1,0),FALSE)</f>
        <v>0</v>
      </c>
      <c r="AE167">
        <f>VLOOKUP($B167,'Tillförd energi'!$B$1:$AI$720,MATCH(AE$2,'Tillförd energi'!$B$1:$AQ$1,0),FALSE)</f>
        <v>0</v>
      </c>
      <c r="AF167">
        <f>VLOOKUP($B167,'Tillförd energi'!$B$1:$AI$720,MATCH(AF$2,'Tillförd energi'!$B$1:$AQ$1,0),FALSE)</f>
        <v>1.0409999999999999</v>
      </c>
      <c r="AG167">
        <f>IFERROR(VLOOKUP(B167,Miljö!$B$1:$AC$600,MATCH("Köpt mängd produktionsspecifik fjärrvärme:",Miljö!$B$1:$AC$1,0),FALSE)/1,0)</f>
        <v>0</v>
      </c>
      <c r="AI167">
        <f t="shared" si="12"/>
        <v>44.430999999999997</v>
      </c>
      <c r="AJ167">
        <f>IF(ISERROR(1/VLOOKUP($B167,Leveranser!$B$1:$S$500,MATCH("såld värme (gwh)",Leveranser!$B$1:$S$1,0),FALSE)),"",VLOOKUP($B167,Leveranser!$B$1:$S$500,MATCH("såld värme (gwh)",Leveranser!$B$1:$S$1,0),FALSE))</f>
        <v>33.799999999999997</v>
      </c>
      <c r="AM167" t="str">
        <f>IF(B167&lt;&gt;"",IF(VLOOKUP($B167,Totalt!$B$1:$AQ$554,MATCH("Kvalitetsgranskad:",Totalt!$B$1:$AQ$1,0),FALSE)="ja",VLOOKUP($B167,Miljö!$B$1:$AG$479,MATCH(AM$2,Miljö!$B$1:$AK$1,0),FALSE),""),"")</f>
        <v>Ja</v>
      </c>
      <c r="AN167" t="str">
        <f>IF(AM167="ja",VLOOKUP($B167,Miljö!$B$1:$J$479,MATCH("Typ av ursprungsspecificerad el   (Om inget värde anges används Nordisk residualmix, se inforuta) ()",Miljö!$B$1:$J$1,0),FALSE),IF(AM167="nej","Nordisk residualel",""))</f>
        <v>'Ursprungsmärkt vattenkraft'</v>
      </c>
      <c r="AO167">
        <f>IF(AM167="","",VLOOKUP($B167,Miljö!$B$1:$J$479,MATCH("Fossilandel för ursprungspecificerad el ()",Miljö!$B$1:$J$1,0),FALSE))</f>
        <v>0</v>
      </c>
      <c r="AP167">
        <f>IF(AM167="","",IFERROR(VLOOKUP($B167,Miljö!$B$1:$J$479,MATCH("Kärnkraftsandel för ursprungsspecificerad el ()",Miljö!$B$1:$J$1,0),FALSE)/1,0))</f>
        <v>0</v>
      </c>
      <c r="AQ167">
        <f t="shared" si="13"/>
        <v>1</v>
      </c>
      <c r="AS167" t="str">
        <f t="shared" si="14"/>
        <v>Nej</v>
      </c>
      <c r="AT167" t="str">
        <f>IF(AS167="ja",VLOOKUP($B167,Miljö!$B$1:$P$500,MATCH("Fossil andel i procent (%)",Miljö!$B$1:$P$1,0),FALSE)/100,"")</f>
        <v/>
      </c>
      <c r="AV167" t="str">
        <f t="shared" si="15"/>
        <v>Nej</v>
      </c>
      <c r="AW167" t="str">
        <f>IF(AV167="ja",VLOOKUP($B167,'Egen hetvattenprod'!$B$1:$AO$500,MATCH("Värmekälla till värmepumpar ()",'Egen hetvattenprod'!$B$1:$AO$1,0),FALSE),"")</f>
        <v/>
      </c>
      <c r="AY167" t="str">
        <f t="shared" si="16"/>
        <v>Ja</v>
      </c>
      <c r="AZ167" s="115">
        <f>IF($AY167="ja",(VLOOKUP($B167,'Egen hetvattenprod'!$B$1:$BX$550,MATCH(AZ$2,'Egen hetvattenprod'!$B$1:$BX$1,0),FALSE)+VLOOKUP($B167,Kraftvärmeprod!$B$1:$BX$550,MATCH(AZ$2,Kraftvärmeprod!$B$1:$BX$1,0),FALSE))/$AC167,"")</f>
        <v>1</v>
      </c>
      <c r="BA167" s="115">
        <f>IF($AY167="ja",(VLOOKUP($B167,'Egen hetvattenprod'!$B$1:$BX$550,MATCH(BA$2,'Egen hetvattenprod'!$B$1:$BX$1,0),FALSE)+VLOOKUP($B167,Kraftvärmeprod!$B$1:$BX$550,MATCH(BA$2,Kraftvärmeprod!$B$1:$BX$1,0),FALSE))/$AC167,"")</f>
        <v>0</v>
      </c>
      <c r="BB167" s="115">
        <f>IF($AY167="ja",(VLOOKUP($B167,'Egen hetvattenprod'!$B$1:$BX$550,MATCH(BB$2,'Egen hetvattenprod'!$B$1:$BX$1,0),FALSE)+VLOOKUP($B167,Kraftvärmeprod!$B$1:$BX$550,MATCH(BB$2,Kraftvärmeprod!$B$1:$BX$1,0),FALSE))/$AC167,"")</f>
        <v>0</v>
      </c>
      <c r="BC167" s="115">
        <f>IF($AY167="ja",(VLOOKUP($B167,'Egen hetvattenprod'!$B$1:$BX$550,MATCH(BC$2,'Egen hetvattenprod'!$B$1:$BX$1,0),FALSE)+VLOOKUP($B167,Kraftvärmeprod!$B$1:$BX$550,MATCH(BC$2,Kraftvärmeprod!$B$1:$BX$1,0),FALSE))/$AC167,"")</f>
        <v>0</v>
      </c>
      <c r="BD167" s="115">
        <f>IF($AY167="ja",(VLOOKUP($B167,'Egen hetvattenprod'!$B$1:$BX$550,MATCH(BD$2,'Egen hetvattenprod'!$B$1:$BX$1,0),FALSE)+VLOOKUP($B167,Kraftvärmeprod!$B$1:$BX$550,MATCH(BD$2,Kraftvärmeprod!$B$1:$BX$1,0),FALSE))/$AC167,"")</f>
        <v>0</v>
      </c>
      <c r="BF167" t="str">
        <f t="shared" si="17"/>
        <v>Nej</v>
      </c>
      <c r="BG167" t="str">
        <f>IF($BF167="ja",VLOOKUP($B167,'Egen hetvattenprod'!$B$1:$BX$550,MATCH("Andelen klimatgaser med fossilt ursprung för avfall ()",'Egen hetvattenprod'!$B$1:$BX$1,0),FALSE),"")</f>
        <v/>
      </c>
      <c r="BH167" t="str">
        <f>IF($BF167="ja",VLOOKUP($B167,Kraftvärmeprod!$B$1:$BX$550,MATCH("Andelen klimatgaser med fossilt ursprung för avfall ()",Kraftvärmeprod!$B$1:$BX$1,0),FALSE),"")</f>
        <v/>
      </c>
      <c r="BI167" t="str">
        <f>IF($BF167="ja",VLOOKUP($B167,'Egen hetvattenprod'!$B$1:$BX$550,MATCH("Avfall (GWh)",'Egen hetvattenprod'!$B$1:$BX$1,0),FALSE),"")</f>
        <v/>
      </c>
      <c r="BJ167" t="str">
        <f>IF($BF167="ja",VLOOKUP($B167,'Slutlig allokering kvv'!$B$1:$BX$550,MATCH("Avfall (GWh)",'Slutlig allokering kvv'!$B$1:$BX$1,0),FALSE),"")</f>
        <v/>
      </c>
      <c r="BK167" t="str">
        <f>IF($BF167="ja",VLOOKUP($B167,'Köpt hetvatten'!$B$1:$BX$550,MATCH("Avfall i köpt hetvatten",'Köpt hetvatten'!$B$1:$BX$1,0),FALSE),"")</f>
        <v/>
      </c>
      <c r="BL167" t="str">
        <f>IF($BF167="ja",VLOOKUP($B167,'Egen hetvattenprod'!$B$1:$BX$550,MATCH("Värde enligt ovan. (%)",'Egen hetvattenprod'!$B$1:$BX$1,0),FALSE),"")</f>
        <v/>
      </c>
      <c r="BM167" t="str">
        <f>IF($BF167="ja",VLOOKUP($B167,Kraftvärmeprod!$B$1:$BX$550,MATCH("Värde enligt ovan. (%)",Kraftvärmeprod!$B$1:$BX$1,0),FALSE),"")</f>
        <v/>
      </c>
      <c r="BQ167" t="str">
        <f>IF($BF167="ja",VLOOKUP($B167,'Egen hetvattenprod'!$B$1:$BX$550,MATCH("Tillförd olja (fossil) vid avfallsförbränning (GWh)",'Egen hetvattenprod'!$B$1:$BX$1,0),FALSE),"")</f>
        <v/>
      </c>
      <c r="BR167" t="str">
        <f>IF($BF167="ja",VLOOKUP($B167,Kraftvärmeprod!$B$1:$BX$550,MATCH("Tillförd olja (fossil) vid avfallsförbränning (GWh)",Kraftvärmeprod!$B$1:$BX$1,0),FALSE),"")</f>
        <v/>
      </c>
    </row>
    <row r="168" spans="1:70">
      <c r="A168" t="s">
        <v>284</v>
      </c>
      <c r="B168" t="s">
        <v>287</v>
      </c>
      <c r="C168">
        <f>VLOOKUP($B168,'Tillförd energi'!$B$1:$AI$720,MATCH(C$2,'Tillförd energi'!$B$1:$AQ$1,0),FALSE)</f>
        <v>1.0543800000000001E-2</v>
      </c>
      <c r="D168">
        <f>VLOOKUP($B168,'Tillförd energi'!$B$1:$AI$720,MATCH(D$2,'Tillförd energi'!$B$1:$AQ$1,0),FALSE)</f>
        <v>9.0203100000000003</v>
      </c>
      <c r="E168">
        <f>VLOOKUP($B168,'Tillförd energi'!$B$1:$AI$720,MATCH(E$2,'Tillförd energi'!$B$1:$AQ$1,0),FALSE)</f>
        <v>0</v>
      </c>
      <c r="F168">
        <f>VLOOKUP($B168,'Tillförd energi'!$B$1:$AI$720,MATCH(F$2,'Tillförd energi'!$B$1:$AQ$1,0),FALSE)</f>
        <v>0.08</v>
      </c>
      <c r="G168">
        <f>VLOOKUP($B168,'Tillförd energi'!$B$1:$AI$720,MATCH(G$2,'Tillförd energi'!$B$1:$AQ$1,0),FALSE)</f>
        <v>0</v>
      </c>
      <c r="H168">
        <f>VLOOKUP($B168,'Tillförd energi'!$B$1:$AI$720,MATCH(H$2,'Tillförd energi'!$B$1:$AQ$1,0),FALSE)</f>
        <v>0</v>
      </c>
      <c r="I168">
        <f>VLOOKUP($B168,'Tillförd energi'!$B$1:$AI$720,MATCH(I$2,'Tillförd energi'!$B$1:$AQ$1,0),FALSE)</f>
        <v>400.99400000000003</v>
      </c>
      <c r="J168">
        <f>VLOOKUP($B168,'Tillförd energi'!$B$1:$AI$720,MATCH(J$2,'Tillförd energi'!$B$1:$AQ$1,0),FALSE)</f>
        <v>0.91764699999999999</v>
      </c>
      <c r="K168">
        <f>VLOOKUP($B168,'Tillförd energi'!$B$1:$AI$720,MATCH(K$2,'Tillförd energi'!$B$1:$AQ$1,0),FALSE)</f>
        <v>0</v>
      </c>
      <c r="L168">
        <f>VLOOKUP($B168,'Tillförd energi'!$B$1:$AI$720,MATCH(L$2,'Tillförd energi'!$B$1:$AQ$1,0),FALSE)</f>
        <v>518.39800000000002</v>
      </c>
      <c r="M168">
        <f>VLOOKUP($B168,'Tillförd energi'!$B$1:$AI$720,MATCH(M$2,'Tillförd energi'!$B$1:$AQ$1,0),FALSE)</f>
        <v>16.618400000000001</v>
      </c>
      <c r="N168">
        <f>VLOOKUP($B168,'Tillförd energi'!$B$1:$AI$720,MATCH(N$2,'Tillförd energi'!$B$1:$AQ$1,0),FALSE)</f>
        <v>29.917999999999999</v>
      </c>
      <c r="O168">
        <f>VLOOKUP($B168,'Tillförd energi'!$B$1:$AI$720,MATCH(O$2,'Tillförd energi'!$B$1:$AQ$1,0),FALSE)</f>
        <v>29.941800000000001</v>
      </c>
      <c r="P168">
        <f>VLOOKUP($B168,'Tillförd energi'!$B$1:$AI$720,MATCH(P$2,'Tillförd energi'!$B$1:$AQ$1,0),FALSE)</f>
        <v>43.14</v>
      </c>
      <c r="Q168">
        <f>VLOOKUP($B168,'Tillförd energi'!$B$1:$AI$720,MATCH(Q$2,'Tillförd energi'!$B$1:$AQ$1,0),FALSE)</f>
        <v>0</v>
      </c>
      <c r="R168">
        <f>VLOOKUP($B168,'Tillförd energi'!$B$1:$AI$720,MATCH(R$2,'Tillförd energi'!$B$1:$AQ$1,0),FALSE)</f>
        <v>0</v>
      </c>
      <c r="S168">
        <f>VLOOKUP($B168,'Tillförd energi'!$B$1:$AI$720,MATCH(S$2,'Tillförd energi'!$B$1:$AQ$1,0),FALSE)</f>
        <v>0</v>
      </c>
      <c r="T168">
        <f>VLOOKUP($B168,'Tillförd energi'!$B$1:$AI$720,MATCH(T$2,'Tillförd energi'!$B$1:$AQ$1,0),FALSE)</f>
        <v>0</v>
      </c>
      <c r="U168">
        <f>VLOOKUP($B168,'Tillförd energi'!$B$1:$AI$720,MATCH(U$2,'Tillförd energi'!$B$1:$AQ$1,0),FALSE)</f>
        <v>0</v>
      </c>
      <c r="V168">
        <f>VLOOKUP($B168,'Tillförd energi'!$B$1:$AI$720,MATCH(V$2,'Tillförd energi'!$B$1:$AQ$1,0),FALSE)</f>
        <v>0</v>
      </c>
      <c r="W168">
        <f>VLOOKUP($B168,'Tillförd energi'!$B$1:$AI$720,MATCH(W$2,'Tillförd energi'!$B$1:$AQ$1,0),FALSE)</f>
        <v>1.92</v>
      </c>
      <c r="X168">
        <f>VLOOKUP($B168,'Tillförd energi'!$B$1:$AI$720,MATCH(X$2,'Tillförd energi'!$B$1:$AQ$1,0),FALSE)</f>
        <v>1.3233600000000001</v>
      </c>
      <c r="Y168">
        <f>VLOOKUP($B168,'Tillförd energi'!$B$1:$AI$720,MATCH(Y$2,'Tillförd energi'!$B$1:$AQ$1,0),FALSE)</f>
        <v>5.9280900000000001</v>
      </c>
      <c r="Z168">
        <f>VLOOKUP($B168,'Tillförd energi'!$B$1:$AI$720,MATCH(Z$2,'Tillförd energi'!$B$1:$AQ$1,0),FALSE)</f>
        <v>0.13</v>
      </c>
      <c r="AA168">
        <f>VLOOKUP($B168,'Tillförd energi'!$B$1:$AI$720,MATCH(AA$2,'Tillförd energi'!$B$1:$AQ$1,0),FALSE)</f>
        <v>1.31</v>
      </c>
      <c r="AB168">
        <f>VLOOKUP($B168,'Tillförd energi'!$B$1:$AI$720,MATCH(AB$2,'Tillförd energi'!$B$1:$AQ$1,0),FALSE)</f>
        <v>3.98</v>
      </c>
      <c r="AC168">
        <f>VLOOKUP($B168,'Tillförd energi'!$B$1:$AI$720,MATCH(AC$2,'Tillförd energi'!$B$1:$AQ$1,0),FALSE)</f>
        <v>216.36</v>
      </c>
      <c r="AD168">
        <f>VLOOKUP($B168,'Tillförd energi'!$B$1:$AI$720,MATCH(AD$2,'Tillförd energi'!$B$1:$AQ$1,0),FALSE)</f>
        <v>0</v>
      </c>
      <c r="AE168">
        <f>VLOOKUP($B168,'Tillförd energi'!$B$1:$AI$720,MATCH(AE$2,'Tillförd energi'!$B$1:$AQ$1,0),FALSE)</f>
        <v>0</v>
      </c>
      <c r="AF168">
        <f>VLOOKUP($B168,'Tillförd energi'!$B$1:$AI$720,MATCH(AF$2,'Tillförd energi'!$B$1:$AQ$1,0),FALSE)</f>
        <v>40.5244</v>
      </c>
      <c r="AG168">
        <f>IFERROR(VLOOKUP(B168,Miljö!$B$1:$AC$600,MATCH("Köpt mängd produktionsspecifik fjärrvärme:",Miljö!$B$1:$AC$1,0),FALSE)/1,0)</f>
        <v>0</v>
      </c>
      <c r="AI168">
        <f t="shared" si="12"/>
        <v>1320.5145508000003</v>
      </c>
      <c r="AJ168">
        <f>IF(ISERROR(1/VLOOKUP($B168,Leveranser!$B$1:$S$500,MATCH("såld värme (gwh)",Leveranser!$B$1:$S$1,0),FALSE)),"",VLOOKUP($B168,Leveranser!$B$1:$S$500,MATCH("såld värme (gwh)",Leveranser!$B$1:$S$1,0),FALSE))</f>
        <v>1242.3105399999999</v>
      </c>
      <c r="AM168" t="str">
        <f>IF(B168&lt;&gt;"",IF(VLOOKUP($B168,Totalt!$B$1:$AQ$554,MATCH("Kvalitetsgranskad:",Totalt!$B$1:$AQ$1,0),FALSE)="ja",VLOOKUP($B168,Miljö!$B$1:$AG$479,MATCH(AM$2,Miljö!$B$1:$AK$1,0),FALSE),""),"")</f>
        <v>Ja</v>
      </c>
      <c r="AN168" t="str">
        <f>IF(AM168="ja",VLOOKUP($B168,Miljö!$B$1:$J$479,MATCH("Typ av ursprungsspecificerad el   (Om inget värde anges används Nordisk residualmix, se inforuta) ()",Miljö!$B$1:$J$1,0),FALSE),IF(AM168="nej","Nordisk residualel",""))</f>
        <v>'Ursprungsmärkt egen BIO samt VATTEN'</v>
      </c>
      <c r="AO168">
        <f>IF(AM168="","",VLOOKUP($B168,Miljö!$B$1:$J$479,MATCH("Fossilandel för ursprungspecificerad el ()",Miljö!$B$1:$J$1,0),FALSE))</f>
        <v>0</v>
      </c>
      <c r="AP168">
        <f>IF(AM168="","",IFERROR(VLOOKUP($B168,Miljö!$B$1:$J$479,MATCH("Kärnkraftsandel för ursprungsspecificerad el ()",Miljö!$B$1:$J$1,0),FALSE)/1,0))</f>
        <v>0</v>
      </c>
      <c r="AQ168">
        <f t="shared" si="13"/>
        <v>1</v>
      </c>
      <c r="AS168" t="str">
        <f t="shared" si="14"/>
        <v>Nej</v>
      </c>
      <c r="AT168" t="str">
        <f>IF(AS168="ja",VLOOKUP($B168,Miljö!$B$1:$P$500,MATCH("Fossil andel i procent (%)",Miljö!$B$1:$P$1,0),FALSE)/100,"")</f>
        <v/>
      </c>
      <c r="AV168" t="str">
        <f t="shared" si="15"/>
        <v>Ja</v>
      </c>
      <c r="AW168" t="str">
        <f>IF(AV168="ja",VLOOKUP($B168,'Egen hetvattenprod'!$B$1:$AO$500,MATCH("Värmekälla till värmepumpar ()",'Egen hetvattenprod'!$B$1:$AO$1,0),FALSE),"")</f>
        <v>Renat avloppsvatten</v>
      </c>
      <c r="AY168" t="str">
        <f t="shared" si="16"/>
        <v>Ja</v>
      </c>
      <c r="AZ168" s="115">
        <f>IF($AY168="ja",(VLOOKUP($B168,'Egen hetvattenprod'!$B$1:$BX$550,MATCH(AZ$2,'Egen hetvattenprod'!$B$1:$BX$1,0),FALSE)+VLOOKUP($B168,Kraftvärmeprod!$B$1:$BX$550,MATCH(AZ$2,Kraftvärmeprod!$B$1:$BX$1,0),FALSE))/$AC168,"")</f>
        <v>0.61260000000000014</v>
      </c>
      <c r="BA168" s="115">
        <f>IF($AY168="ja",(VLOOKUP($B168,'Egen hetvattenprod'!$B$1:$BX$550,MATCH(BA$2,'Egen hetvattenprod'!$B$1:$BX$1,0),FALSE)+VLOOKUP($B168,Kraftvärmeprod!$B$1:$BX$550,MATCH(BA$2,Kraftvärmeprod!$B$1:$BX$1,0),FALSE))/$AC168,"")</f>
        <v>0.37680000000000002</v>
      </c>
      <c r="BB168" s="115">
        <f>IF($AY168="ja",(VLOOKUP($B168,'Egen hetvattenprod'!$B$1:$BX$550,MATCH(BB$2,'Egen hetvattenprod'!$B$1:$BX$1,0),FALSE)+VLOOKUP($B168,Kraftvärmeprod!$B$1:$BX$550,MATCH(BB$2,Kraftvärmeprod!$B$1:$BX$1,0),FALSE))/$AC168,"")</f>
        <v>0</v>
      </c>
      <c r="BC168" s="115">
        <f>IF($AY168="ja",(VLOOKUP($B168,'Egen hetvattenprod'!$B$1:$BX$550,MATCH(BC$2,'Egen hetvattenprod'!$B$1:$BX$1,0),FALSE)+VLOOKUP($B168,Kraftvärmeprod!$B$1:$BX$550,MATCH(BC$2,Kraftvärmeprod!$B$1:$BX$1,0),FALSE))/$AC168,"")</f>
        <v>1.06E-2</v>
      </c>
      <c r="BD168" s="115">
        <f>IF($AY168="ja",(VLOOKUP($B168,'Egen hetvattenprod'!$B$1:$BX$550,MATCH(BD$2,'Egen hetvattenprod'!$B$1:$BX$1,0),FALSE)+VLOOKUP($B168,Kraftvärmeprod!$B$1:$BX$550,MATCH(BD$2,Kraftvärmeprod!$B$1:$BX$1,0),FALSE))/$AC168,"")</f>
        <v>0</v>
      </c>
      <c r="BF168" t="str">
        <f t="shared" si="17"/>
        <v>Ja</v>
      </c>
      <c r="BG168" t="str">
        <f>IF($BF168="ja",VLOOKUP($B168,'Egen hetvattenprod'!$B$1:$BX$550,MATCH("Andelen klimatgaser med fossilt ursprung för avfall ()",'Egen hetvattenprod'!$B$1:$BX$1,0),FALSE),"")</f>
        <v>Schablon</v>
      </c>
      <c r="BH168" t="str">
        <f>IF($BF168="ja",VLOOKUP($B168,Kraftvärmeprod!$B$1:$BX$550,MATCH("Andelen klimatgaser med fossilt ursprung för avfall ()",Kraftvärmeprod!$B$1:$BX$1,0),FALSE),"")</f>
        <v>Schablon</v>
      </c>
      <c r="BI168">
        <f>IF($BF168="ja",VLOOKUP($B168,'Egen hetvattenprod'!$B$1:$BX$550,MATCH("Avfall (GWh)",'Egen hetvattenprod'!$B$1:$BX$1,0),FALSE),"")</f>
        <v>88.5</v>
      </c>
      <c r="BJ168">
        <f>IF($BF168="ja",VLOOKUP($B168,'Slutlig allokering kvv'!$B$1:$BX$550,MATCH("Avfall (GWh)",'Slutlig allokering kvv'!$B$1:$BX$1,0),FALSE),"")</f>
        <v>312.49400000000003</v>
      </c>
      <c r="BK168">
        <f>IF($BF168="ja",VLOOKUP($B168,'Köpt hetvatten'!$B$1:$BX$550,MATCH("Avfall i köpt hetvatten",'Köpt hetvatten'!$B$1:$BX$1,0),FALSE),"")</f>
        <v>0</v>
      </c>
      <c r="BL168">
        <f>IF($BF168="ja",VLOOKUP($B168,'Egen hetvattenprod'!$B$1:$BX$550,MATCH("Värde enligt ovan. (%)",'Egen hetvattenprod'!$B$1:$BX$1,0),FALSE),"")</f>
        <v>39</v>
      </c>
      <c r="BM168">
        <f>IF($BF168="ja",VLOOKUP($B168,Kraftvärmeprod!$B$1:$BX$550,MATCH("Värde enligt ovan. (%)",Kraftvärmeprod!$B$1:$BX$1,0),FALSE),"")</f>
        <v>39</v>
      </c>
      <c r="BQ168">
        <f>IF($BF168="ja",VLOOKUP($B168,'Egen hetvattenprod'!$B$1:$BX$550,MATCH("Tillförd olja (fossil) vid avfallsförbränning (GWh)",'Egen hetvattenprod'!$B$1:$BX$1,0),FALSE),"")</f>
        <v>3.3</v>
      </c>
      <c r="BR168" t="str">
        <f>IF($BF168="ja",VLOOKUP($B168,Kraftvärmeprod!$B$1:$BX$550,MATCH("Tillförd olja (fossil) vid avfallsförbränning (GWh)",Kraftvärmeprod!$B$1:$BX$1,0),FALSE),"")</f>
        <v>ET</v>
      </c>
    </row>
    <row r="169" spans="1:70">
      <c r="A169" t="s">
        <v>284</v>
      </c>
      <c r="B169" t="s">
        <v>288</v>
      </c>
      <c r="C169">
        <f>VLOOKUP($B169,'Tillförd energi'!$B$1:$AI$720,MATCH(C$2,'Tillförd energi'!$B$1:$AQ$1,0),FALSE)</f>
        <v>3.7700800000000002E-4</v>
      </c>
      <c r="D169">
        <f>VLOOKUP($B169,'Tillförd energi'!$B$1:$AI$720,MATCH(D$2,'Tillförd energi'!$B$1:$AQ$1,0),FALSE)</f>
        <v>0.23106099999999999</v>
      </c>
      <c r="E169">
        <f>VLOOKUP($B169,'Tillförd energi'!$B$1:$AI$720,MATCH(E$2,'Tillförd energi'!$B$1:$AQ$1,0),FALSE)</f>
        <v>0</v>
      </c>
      <c r="F169">
        <f>VLOOKUP($B169,'Tillförd energi'!$B$1:$AI$720,MATCH(F$2,'Tillförd energi'!$B$1:$AQ$1,0),FALSE)</f>
        <v>1.6163E-3</v>
      </c>
      <c r="G169">
        <f>VLOOKUP($B169,'Tillförd energi'!$B$1:$AI$720,MATCH(G$2,'Tillförd energi'!$B$1:$AQ$1,0),FALSE)</f>
        <v>0</v>
      </c>
      <c r="H169">
        <f>VLOOKUP($B169,'Tillförd energi'!$B$1:$AI$720,MATCH(H$2,'Tillförd energi'!$B$1:$AQ$1,0),FALSE)</f>
        <v>0</v>
      </c>
      <c r="I169">
        <f>VLOOKUP($B169,'Tillförd energi'!$B$1:$AI$720,MATCH(I$2,'Tillförd energi'!$B$1:$AQ$1,0),FALSE)</f>
        <v>15.105499999999999</v>
      </c>
      <c r="J169">
        <f>VLOOKUP($B169,'Tillförd energi'!$B$1:$AI$720,MATCH(J$2,'Tillförd energi'!$B$1:$AQ$1,0),FALSE)</f>
        <v>1.7609300000000001E-2</v>
      </c>
      <c r="K169">
        <f>VLOOKUP($B169,'Tillförd energi'!$B$1:$AI$720,MATCH(K$2,'Tillförd energi'!$B$1:$AQ$1,0),FALSE)</f>
        <v>0</v>
      </c>
      <c r="L169">
        <f>VLOOKUP($B169,'Tillförd energi'!$B$1:$AI$720,MATCH(L$2,'Tillförd energi'!$B$1:$AQ$1,0),FALSE)</f>
        <v>15.9833</v>
      </c>
      <c r="M169">
        <f>VLOOKUP($B169,'Tillförd energi'!$B$1:$AI$720,MATCH(M$2,'Tillförd energi'!$B$1:$AQ$1,0),FALSE)</f>
        <v>0.47624300000000003</v>
      </c>
      <c r="N169">
        <f>VLOOKUP($B169,'Tillförd energi'!$B$1:$AI$720,MATCH(N$2,'Tillförd energi'!$B$1:$AQ$1,0),FALSE)</f>
        <v>0.85742600000000002</v>
      </c>
      <c r="O169">
        <f>VLOOKUP($B169,'Tillförd energi'!$B$1:$AI$720,MATCH(O$2,'Tillförd energi'!$B$1:$AQ$1,0),FALSE)</f>
        <v>0.85825700000000005</v>
      </c>
      <c r="P169">
        <f>VLOOKUP($B169,'Tillförd energi'!$B$1:$AI$720,MATCH(P$2,'Tillförd energi'!$B$1:$AQ$1,0),FALSE)</f>
        <v>1.2365699999999999</v>
      </c>
      <c r="Q169">
        <f>VLOOKUP($B169,'Tillförd energi'!$B$1:$AI$720,MATCH(Q$2,'Tillförd energi'!$B$1:$AQ$1,0),FALSE)</f>
        <v>0</v>
      </c>
      <c r="R169">
        <f>VLOOKUP($B169,'Tillförd energi'!$B$1:$AI$720,MATCH(R$2,'Tillförd energi'!$B$1:$AQ$1,0),FALSE)</f>
        <v>0</v>
      </c>
      <c r="S169">
        <f>VLOOKUP($B169,'Tillförd energi'!$B$1:$AI$720,MATCH(S$2,'Tillförd energi'!$B$1:$AQ$1,0),FALSE)</f>
        <v>0</v>
      </c>
      <c r="T169">
        <f>VLOOKUP($B169,'Tillförd energi'!$B$1:$AI$720,MATCH(T$2,'Tillförd energi'!$B$1:$AQ$1,0),FALSE)</f>
        <v>0</v>
      </c>
      <c r="U169">
        <f>VLOOKUP($B169,'Tillförd energi'!$B$1:$AI$720,MATCH(U$2,'Tillförd energi'!$B$1:$AQ$1,0),FALSE)</f>
        <v>0</v>
      </c>
      <c r="V169">
        <f>VLOOKUP($B169,'Tillförd energi'!$B$1:$AI$720,MATCH(V$2,'Tillförd energi'!$B$1:$AQ$1,0),FALSE)</f>
        <v>0</v>
      </c>
      <c r="W169">
        <f>VLOOKUP($B169,'Tillförd energi'!$B$1:$AI$720,MATCH(W$2,'Tillförd energi'!$B$1:$AQ$1,0),FALSE)</f>
        <v>0</v>
      </c>
      <c r="X169">
        <f>VLOOKUP($B169,'Tillförd energi'!$B$1:$AI$720,MATCH(X$2,'Tillförd energi'!$B$1:$AQ$1,0),FALSE)</f>
        <v>3.5527700000000002E-2</v>
      </c>
      <c r="Y169">
        <f>VLOOKUP($B169,'Tillförd energi'!$B$1:$AI$720,MATCH(Y$2,'Tillförd energi'!$B$1:$AQ$1,0),FALSE)</f>
        <v>0.26111499999999999</v>
      </c>
      <c r="Z169">
        <f>VLOOKUP($B169,'Tillförd energi'!$B$1:$AI$720,MATCH(Z$2,'Tillförd energi'!$B$1:$AQ$1,0),FALSE)</f>
        <v>0</v>
      </c>
      <c r="AA169">
        <f>VLOOKUP($B169,'Tillförd energi'!$B$1:$AI$720,MATCH(AA$2,'Tillförd energi'!$B$1:$AQ$1,0),FALSE)</f>
        <v>0</v>
      </c>
      <c r="AB169">
        <f>VLOOKUP($B169,'Tillförd energi'!$B$1:$AI$720,MATCH(AB$2,'Tillförd energi'!$B$1:$AQ$1,0),FALSE)</f>
        <v>0</v>
      </c>
      <c r="AC169">
        <f>VLOOKUP($B169,'Tillförd energi'!$B$1:$AI$720,MATCH(AC$2,'Tillförd energi'!$B$1:$AQ$1,0),FALSE)</f>
        <v>7.22424</v>
      </c>
      <c r="AD169">
        <f>VLOOKUP($B169,'Tillförd energi'!$B$1:$AI$720,MATCH(AD$2,'Tillförd energi'!$B$1:$AQ$1,0),FALSE)</f>
        <v>0</v>
      </c>
      <c r="AE169">
        <f>VLOOKUP($B169,'Tillförd energi'!$B$1:$AI$720,MATCH(AE$2,'Tillförd energi'!$B$1:$AQ$1,0),FALSE)</f>
        <v>0</v>
      </c>
      <c r="AF169">
        <f>VLOOKUP($B169,'Tillförd energi'!$B$1:$AI$720,MATCH(AF$2,'Tillförd energi'!$B$1:$AQ$1,0),FALSE)</f>
        <v>1.80307</v>
      </c>
      <c r="AG169">
        <f>IFERROR(VLOOKUP(B169,Miljö!$B$1:$AC$600,MATCH("Köpt mängd produktionsspecifik fjärrvärme:",Miljö!$B$1:$AC$1,0),FALSE)/1,0)</f>
        <v>0</v>
      </c>
      <c r="AI169">
        <f t="shared" si="12"/>
        <v>44.091912307999998</v>
      </c>
      <c r="AJ169">
        <f>IF(ISERROR(1/VLOOKUP($B169,Leveranser!$B$1:$S$500,MATCH("såld värme (gwh)",Leveranser!$B$1:$S$1,0),FALSE)),"",VLOOKUP($B169,Leveranser!$B$1:$S$500,MATCH("såld värme (gwh)",Leveranser!$B$1:$S$1,0),FALSE))</f>
        <v>53.761200000000002</v>
      </c>
      <c r="AM169" t="str">
        <f>IF(B169&lt;&gt;"",IF(VLOOKUP($B169,Totalt!$B$1:$AQ$554,MATCH("Kvalitetsgranskad:",Totalt!$B$1:$AQ$1,0),FALSE)="ja",VLOOKUP($B169,Miljö!$B$1:$AG$479,MATCH(AM$2,Miljö!$B$1:$AK$1,0),FALSE),""),"")</f>
        <v>Ja</v>
      </c>
      <c r="AN169" t="str">
        <f>IF(AM169="ja",VLOOKUP($B169,Miljö!$B$1:$J$479,MATCH("Typ av ursprungsspecificerad el   (Om inget värde anges används Nordisk residualmix, se inforuta) ()",Miljö!$B$1:$J$1,0),FALSE),IF(AM169="nej","Nordisk residualel",""))</f>
        <v>'Ursprungsmärkt egen BIO samt VATTEN'</v>
      </c>
      <c r="AO169">
        <f>IF(AM169="","",VLOOKUP($B169,Miljö!$B$1:$J$479,MATCH("Fossilandel för ursprungspecificerad el ()",Miljö!$B$1:$J$1,0),FALSE))</f>
        <v>0</v>
      </c>
      <c r="AP169">
        <f>IF(AM169="","",IFERROR(VLOOKUP($B169,Miljö!$B$1:$J$479,MATCH("Kärnkraftsandel för ursprungsspecificerad el ()",Miljö!$B$1:$J$1,0),FALSE)/1,0))</f>
        <v>0</v>
      </c>
      <c r="AQ169">
        <f t="shared" si="13"/>
        <v>1</v>
      </c>
      <c r="AS169" t="str">
        <f t="shared" si="14"/>
        <v>Nej</v>
      </c>
      <c r="AT169" t="str">
        <f>IF(AS169="ja",VLOOKUP($B169,Miljö!$B$1:$P$500,MATCH("Fossil andel i procent (%)",Miljö!$B$1:$P$1,0),FALSE)/100,"")</f>
        <v/>
      </c>
      <c r="AV169" t="str">
        <f t="shared" si="15"/>
        <v>Nej</v>
      </c>
      <c r="AW169" t="str">
        <f>IF(AV169="ja",VLOOKUP($B169,'Egen hetvattenprod'!$B$1:$AO$500,MATCH("Värmekälla till värmepumpar ()",'Egen hetvattenprod'!$B$1:$AO$1,0),FALSE),"")</f>
        <v/>
      </c>
      <c r="AY169" t="str">
        <f t="shared" si="16"/>
        <v>Ja</v>
      </c>
      <c r="AZ169" s="115">
        <f>IF($AY169="ja",(VLOOKUP($B169,'Egen hetvattenprod'!$B$1:$BX$550,MATCH(AZ$2,'Egen hetvattenprod'!$B$1:$BX$1,0),FALSE)+VLOOKUP($B169,Kraftvärmeprod!$B$1:$BX$550,MATCH(AZ$2,Kraftvärmeprod!$B$1:$BX$1,0),FALSE))/$AC169,"")</f>
        <v>0.99999946804092887</v>
      </c>
      <c r="BA169" s="115">
        <f>IF($AY169="ja",(VLOOKUP($B169,'Egen hetvattenprod'!$B$1:$BX$550,MATCH(BA$2,'Egen hetvattenprod'!$B$1:$BX$1,0),FALSE)+VLOOKUP($B169,Kraftvärmeprod!$B$1:$BX$550,MATCH(BA$2,Kraftvärmeprod!$B$1:$BX$1,0),FALSE))/$AC169,"")</f>
        <v>0</v>
      </c>
      <c r="BB169" s="115">
        <f>IF($AY169="ja",(VLOOKUP($B169,'Egen hetvattenprod'!$B$1:$BX$550,MATCH(BB$2,'Egen hetvattenprod'!$B$1:$BX$1,0),FALSE)+VLOOKUP($B169,Kraftvärmeprod!$B$1:$BX$550,MATCH(BB$2,Kraftvärmeprod!$B$1:$BX$1,0),FALSE))/$AC169,"")</f>
        <v>0</v>
      </c>
      <c r="BC169" s="115">
        <f>IF($AY169="ja",(VLOOKUP($B169,'Egen hetvattenprod'!$B$1:$BX$550,MATCH(BC$2,'Egen hetvattenprod'!$B$1:$BX$1,0),FALSE)+VLOOKUP($B169,Kraftvärmeprod!$B$1:$BX$550,MATCH(BC$2,Kraftvärmeprod!$B$1:$BX$1,0),FALSE))/$AC169,"")</f>
        <v>0</v>
      </c>
      <c r="BD169" s="115">
        <f>IF($AY169="ja",(VLOOKUP($B169,'Egen hetvattenprod'!$B$1:$BX$550,MATCH(BD$2,'Egen hetvattenprod'!$B$1:$BX$1,0),FALSE)+VLOOKUP($B169,Kraftvärmeprod!$B$1:$BX$550,MATCH(BD$2,Kraftvärmeprod!$B$1:$BX$1,0),FALSE))/$AC169,"")</f>
        <v>0</v>
      </c>
      <c r="BF169" t="str">
        <f t="shared" si="17"/>
        <v>Ja</v>
      </c>
      <c r="BG169" t="str">
        <f>IF($BF169="ja",VLOOKUP($B169,'Egen hetvattenprod'!$B$1:$BX$550,MATCH("Andelen klimatgaser med fossilt ursprung för avfall ()",'Egen hetvattenprod'!$B$1:$BX$1,0),FALSE),"")</f>
        <v>ET</v>
      </c>
      <c r="BH169" t="str">
        <f>IF($BF169="ja",VLOOKUP($B169,Kraftvärmeprod!$B$1:$BX$550,MATCH("Andelen klimatgaser med fossilt ursprung för avfall ()",Kraftvärmeprod!$B$1:$BX$1,0),FALSE),"")</f>
        <v>Schablon</v>
      </c>
      <c r="BI169" t="str">
        <f>IF($BF169="ja",VLOOKUP($B169,'Egen hetvattenprod'!$B$1:$BX$550,MATCH("Avfall (GWh)",'Egen hetvattenprod'!$B$1:$BX$1,0),FALSE),"")</f>
        <v>ET</v>
      </c>
      <c r="BJ169">
        <f>IF($BF169="ja",VLOOKUP($B169,'Slutlig allokering kvv'!$B$1:$BX$550,MATCH("Avfall (GWh)",'Slutlig allokering kvv'!$B$1:$BX$1,0),FALSE),"")</f>
        <v>15.105499999999999</v>
      </c>
      <c r="BK169">
        <f>IF($BF169="ja",VLOOKUP($B169,'Köpt hetvatten'!$B$1:$BX$550,MATCH("Avfall i köpt hetvatten",'Köpt hetvatten'!$B$1:$BX$1,0),FALSE),"")</f>
        <v>0</v>
      </c>
      <c r="BL169" t="str">
        <f>IF($BF169="ja",VLOOKUP($B169,'Egen hetvattenprod'!$B$1:$BX$550,MATCH("Värde enligt ovan. (%)",'Egen hetvattenprod'!$B$1:$BX$1,0),FALSE),"")</f>
        <v>ET</v>
      </c>
      <c r="BM169">
        <f>IF($BF169="ja",VLOOKUP($B169,Kraftvärmeprod!$B$1:$BX$550,MATCH("Värde enligt ovan. (%)",Kraftvärmeprod!$B$1:$BX$1,0),FALSE),"")</f>
        <v>39</v>
      </c>
      <c r="BQ169" t="str">
        <f>IF($BF169="ja",VLOOKUP($B169,'Egen hetvattenprod'!$B$1:$BX$550,MATCH("Tillförd olja (fossil) vid avfallsförbränning (GWh)",'Egen hetvattenprod'!$B$1:$BX$1,0),FALSE),"")</f>
        <v>ET</v>
      </c>
      <c r="BR169" t="str">
        <f>IF($BF169="ja",VLOOKUP($B169,Kraftvärmeprod!$B$1:$BX$550,MATCH("Tillförd olja (fossil) vid avfallsförbränning (GWh)",Kraftvärmeprod!$B$1:$BX$1,0),FALSE),"")</f>
        <v>ET</v>
      </c>
    </row>
    <row r="170" spans="1:70">
      <c r="A170" t="s">
        <v>289</v>
      </c>
      <c r="B170" t="s">
        <v>290</v>
      </c>
      <c r="C170">
        <f>VLOOKUP($B170,'Tillförd energi'!$B$1:$AI$720,MATCH(C$2,'Tillförd energi'!$B$1:$AQ$1,0),FALSE)</f>
        <v>0</v>
      </c>
      <c r="D170">
        <f>VLOOKUP($B170,'Tillförd energi'!$B$1:$AI$720,MATCH(D$2,'Tillförd energi'!$B$1:$AQ$1,0),FALSE)</f>
        <v>0</v>
      </c>
      <c r="E170">
        <f>VLOOKUP($B170,'Tillförd energi'!$B$1:$AI$720,MATCH(E$2,'Tillförd energi'!$B$1:$AQ$1,0),FALSE)</f>
        <v>0</v>
      </c>
      <c r="F170">
        <f>VLOOKUP($B170,'Tillförd energi'!$B$1:$AI$720,MATCH(F$2,'Tillförd energi'!$B$1:$AQ$1,0),FALSE)</f>
        <v>0</v>
      </c>
      <c r="G170">
        <f>VLOOKUP($B170,'Tillförd energi'!$B$1:$AI$720,MATCH(G$2,'Tillförd energi'!$B$1:$AQ$1,0),FALSE)</f>
        <v>0</v>
      </c>
      <c r="H170">
        <f>VLOOKUP($B170,'Tillförd energi'!$B$1:$AI$720,MATCH(H$2,'Tillförd energi'!$B$1:$AQ$1,0),FALSE)</f>
        <v>0</v>
      </c>
      <c r="I170">
        <f>VLOOKUP($B170,'Tillförd energi'!$B$1:$AI$720,MATCH(I$2,'Tillförd energi'!$B$1:$AQ$1,0),FALSE)</f>
        <v>0</v>
      </c>
      <c r="J170">
        <f>VLOOKUP($B170,'Tillförd energi'!$B$1:$AI$720,MATCH(J$2,'Tillförd energi'!$B$1:$AQ$1,0),FALSE)</f>
        <v>0</v>
      </c>
      <c r="K170">
        <f>VLOOKUP($B170,'Tillförd energi'!$B$1:$AI$720,MATCH(K$2,'Tillförd energi'!$B$1:$AQ$1,0),FALSE)</f>
        <v>0</v>
      </c>
      <c r="L170">
        <f>VLOOKUP($B170,'Tillförd energi'!$B$1:$AI$720,MATCH(L$2,'Tillförd energi'!$B$1:$AQ$1,0),FALSE)</f>
        <v>100.468</v>
      </c>
      <c r="M170">
        <f>VLOOKUP($B170,'Tillförd energi'!$B$1:$AI$720,MATCH(M$2,'Tillförd energi'!$B$1:$AQ$1,0),FALSE)</f>
        <v>54.055300000000003</v>
      </c>
      <c r="N170">
        <f>VLOOKUP($B170,'Tillförd energi'!$B$1:$AI$720,MATCH(N$2,'Tillförd energi'!$B$1:$AQ$1,0),FALSE)</f>
        <v>0.79700000000000004</v>
      </c>
      <c r="O170">
        <f>VLOOKUP($B170,'Tillförd energi'!$B$1:$AI$720,MATCH(O$2,'Tillförd energi'!$B$1:$AQ$1,0),FALSE)</f>
        <v>0</v>
      </c>
      <c r="P170">
        <f>VLOOKUP($B170,'Tillförd energi'!$B$1:$AI$720,MATCH(P$2,'Tillförd energi'!$B$1:$AQ$1,0),FALSE)</f>
        <v>8.2984399999999994</v>
      </c>
      <c r="Q170">
        <f>VLOOKUP($B170,'Tillförd energi'!$B$1:$AI$720,MATCH(Q$2,'Tillförd energi'!$B$1:$AQ$1,0),FALSE)</f>
        <v>0</v>
      </c>
      <c r="R170">
        <f>VLOOKUP($B170,'Tillförd energi'!$B$1:$AI$720,MATCH(R$2,'Tillförd energi'!$B$1:$AQ$1,0),FALSE)</f>
        <v>0</v>
      </c>
      <c r="S170">
        <f>VLOOKUP($B170,'Tillförd energi'!$B$1:$AI$720,MATCH(S$2,'Tillförd energi'!$B$1:$AQ$1,0),FALSE)</f>
        <v>0</v>
      </c>
      <c r="T170">
        <f>VLOOKUP($B170,'Tillförd energi'!$B$1:$AI$720,MATCH(T$2,'Tillförd energi'!$B$1:$AQ$1,0),FALSE)</f>
        <v>0</v>
      </c>
      <c r="U170">
        <f>VLOOKUP($B170,'Tillförd energi'!$B$1:$AI$720,MATCH(U$2,'Tillförd energi'!$B$1:$AQ$1,0),FALSE)</f>
        <v>0</v>
      </c>
      <c r="V170">
        <f>VLOOKUP($B170,'Tillförd energi'!$B$1:$AI$720,MATCH(V$2,'Tillförd energi'!$B$1:$AQ$1,0),FALSE)</f>
        <v>0</v>
      </c>
      <c r="W170">
        <f>VLOOKUP($B170,'Tillförd energi'!$B$1:$AI$720,MATCH(W$2,'Tillförd energi'!$B$1:$AQ$1,0),FALSE)</f>
        <v>2.0753900000000001</v>
      </c>
      <c r="X170">
        <f>VLOOKUP($B170,'Tillförd energi'!$B$1:$AI$720,MATCH(X$2,'Tillförd energi'!$B$1:$AQ$1,0),FALSE)</f>
        <v>0</v>
      </c>
      <c r="Y170">
        <f>VLOOKUP($B170,'Tillförd energi'!$B$1:$AI$720,MATCH(Y$2,'Tillförd energi'!$B$1:$AQ$1,0),FALSE)</f>
        <v>0</v>
      </c>
      <c r="Z170">
        <f>VLOOKUP($B170,'Tillförd energi'!$B$1:$AI$720,MATCH(Z$2,'Tillförd energi'!$B$1:$AQ$1,0),FALSE)</f>
        <v>0</v>
      </c>
      <c r="AA170">
        <f>VLOOKUP($B170,'Tillförd energi'!$B$1:$AI$720,MATCH(AA$2,'Tillförd energi'!$B$1:$AQ$1,0),FALSE)</f>
        <v>0</v>
      </c>
      <c r="AB170">
        <f>VLOOKUP($B170,'Tillförd energi'!$B$1:$AI$720,MATCH(AB$2,'Tillförd energi'!$B$1:$AQ$1,0),FALSE)</f>
        <v>0</v>
      </c>
      <c r="AC170">
        <f>VLOOKUP($B170,'Tillförd energi'!$B$1:$AI$720,MATCH(AC$2,'Tillförd energi'!$B$1:$AQ$1,0),FALSE)</f>
        <v>85.263999999999996</v>
      </c>
      <c r="AD170">
        <f>VLOOKUP($B170,'Tillförd energi'!$B$1:$AI$720,MATCH(AD$2,'Tillförd energi'!$B$1:$AQ$1,0),FALSE)</f>
        <v>0</v>
      </c>
      <c r="AE170">
        <f>VLOOKUP($B170,'Tillförd energi'!$B$1:$AI$720,MATCH(AE$2,'Tillförd energi'!$B$1:$AQ$1,0),FALSE)</f>
        <v>0</v>
      </c>
      <c r="AF170">
        <f>VLOOKUP($B170,'Tillförd energi'!$B$1:$AI$720,MATCH(AF$2,'Tillförd energi'!$B$1:$AQ$1,0),FALSE)</f>
        <v>8.8761500000000009</v>
      </c>
      <c r="AG170">
        <f>IFERROR(VLOOKUP(B170,Miljö!$B$1:$AC$600,MATCH("Köpt mängd produktionsspecifik fjärrvärme:",Miljö!$B$1:$AC$1,0),FALSE)/1,0)</f>
        <v>26.89</v>
      </c>
      <c r="AI170">
        <f t="shared" si="12"/>
        <v>286.72427999999996</v>
      </c>
      <c r="AJ170">
        <f>IF(ISERROR(1/VLOOKUP($B170,Leveranser!$B$1:$S$500,MATCH("såld värme (gwh)",Leveranser!$B$1:$S$1,0),FALSE)),"",VLOOKUP($B170,Leveranser!$B$1:$S$500,MATCH("såld värme (gwh)",Leveranser!$B$1:$S$1,0),FALSE))</f>
        <v>285.86500000000001</v>
      </c>
      <c r="AM170" t="str">
        <f>IF(B170&lt;&gt;"",IF(VLOOKUP($B170,Totalt!$B$1:$AQ$554,MATCH("Kvalitetsgranskad:",Totalt!$B$1:$AQ$1,0),FALSE)="ja",VLOOKUP($B170,Miljö!$B$1:$AG$479,MATCH(AM$2,Miljö!$B$1:$AK$1,0),FALSE),""),"")</f>
        <v>Ja</v>
      </c>
      <c r="AN170" t="str">
        <f>IF(AM170="ja",VLOOKUP($B170,Miljö!$B$1:$J$479,MATCH("Typ av ursprungsspecificerad el   (Om inget värde anges används Nordisk residualmix, se inforuta) ()",Miljö!$B$1:$J$1,0),FALSE),IF(AM170="nej","Nordisk residualel",""))</f>
        <v>'Förnybar el från egen produktion'</v>
      </c>
      <c r="AO170">
        <f>IF(AM170="","",VLOOKUP($B170,Miljö!$B$1:$J$479,MATCH("Fossilandel för ursprungspecificerad el ()",Miljö!$B$1:$J$1,0),FALSE))</f>
        <v>0</v>
      </c>
      <c r="AP170">
        <f>IF(AM170="","",IFERROR(VLOOKUP($B170,Miljö!$B$1:$J$479,MATCH("Kärnkraftsandel för ursprungsspecificerad el ()",Miljö!$B$1:$J$1,0),FALSE)/1,0))</f>
        <v>0</v>
      </c>
      <c r="AQ170">
        <f t="shared" si="13"/>
        <v>1</v>
      </c>
      <c r="AS170" t="str">
        <f t="shared" si="14"/>
        <v>Ja</v>
      </c>
      <c r="AT170">
        <f>IF(AS170="ja",VLOOKUP($B170,Miljö!$B$1:$P$500,MATCH("Fossil andel i procent (%)",Miljö!$B$1:$P$1,0),FALSE)/100,"")</f>
        <v>0</v>
      </c>
      <c r="AV170" t="str">
        <f t="shared" si="15"/>
        <v>Nej</v>
      </c>
      <c r="AW170" t="str">
        <f>IF(AV170="ja",VLOOKUP($B170,'Egen hetvattenprod'!$B$1:$AO$500,MATCH("Värmekälla till värmepumpar ()",'Egen hetvattenprod'!$B$1:$AO$1,0),FALSE),"")</f>
        <v/>
      </c>
      <c r="AY170" t="str">
        <f t="shared" si="16"/>
        <v>Ja</v>
      </c>
      <c r="AZ170" s="115">
        <f>IF($AY170="ja",(VLOOKUP($B170,'Egen hetvattenprod'!$B$1:$BX$550,MATCH(AZ$2,'Egen hetvattenprod'!$B$1:$BX$1,0),FALSE)+VLOOKUP($B170,Kraftvärmeprod!$B$1:$BX$550,MATCH(AZ$2,Kraftvärmeprod!$B$1:$BX$1,0),FALSE))/$AC170,"")</f>
        <v>1</v>
      </c>
      <c r="BA170" s="115">
        <f>IF($AY170="ja",(VLOOKUP($B170,'Egen hetvattenprod'!$B$1:$BX$550,MATCH(BA$2,'Egen hetvattenprod'!$B$1:$BX$1,0),FALSE)+VLOOKUP($B170,Kraftvärmeprod!$B$1:$BX$550,MATCH(BA$2,Kraftvärmeprod!$B$1:$BX$1,0),FALSE))/$AC170,"")</f>
        <v>0</v>
      </c>
      <c r="BB170" s="115">
        <f>IF($AY170="ja",(VLOOKUP($B170,'Egen hetvattenprod'!$B$1:$BX$550,MATCH(BB$2,'Egen hetvattenprod'!$B$1:$BX$1,0),FALSE)+VLOOKUP($B170,Kraftvärmeprod!$B$1:$BX$550,MATCH(BB$2,Kraftvärmeprod!$B$1:$BX$1,0),FALSE))/$AC170,"")</f>
        <v>0</v>
      </c>
      <c r="BC170" s="115">
        <f>IF($AY170="ja",(VLOOKUP($B170,'Egen hetvattenprod'!$B$1:$BX$550,MATCH(BC$2,'Egen hetvattenprod'!$B$1:$BX$1,0),FALSE)+VLOOKUP($B170,Kraftvärmeprod!$B$1:$BX$550,MATCH(BC$2,Kraftvärmeprod!$B$1:$BX$1,0),FALSE))/$AC170,"")</f>
        <v>0</v>
      </c>
      <c r="BD170" s="115">
        <f>IF($AY170="ja",(VLOOKUP($B170,'Egen hetvattenprod'!$B$1:$BX$550,MATCH(BD$2,'Egen hetvattenprod'!$B$1:$BX$1,0),FALSE)+VLOOKUP($B170,Kraftvärmeprod!$B$1:$BX$550,MATCH(BD$2,Kraftvärmeprod!$B$1:$BX$1,0),FALSE))/$AC170,"")</f>
        <v>0</v>
      </c>
      <c r="BF170" t="str">
        <f t="shared" si="17"/>
        <v>Nej</v>
      </c>
      <c r="BG170" t="str">
        <f>IF($BF170="ja",VLOOKUP($B170,'Egen hetvattenprod'!$B$1:$BX$550,MATCH("Andelen klimatgaser med fossilt ursprung för avfall ()",'Egen hetvattenprod'!$B$1:$BX$1,0),FALSE),"")</f>
        <v/>
      </c>
      <c r="BH170" t="str">
        <f>IF($BF170="ja",VLOOKUP($B170,Kraftvärmeprod!$B$1:$BX$550,MATCH("Andelen klimatgaser med fossilt ursprung för avfall ()",Kraftvärmeprod!$B$1:$BX$1,0),FALSE),"")</f>
        <v/>
      </c>
      <c r="BI170" t="str">
        <f>IF($BF170="ja",VLOOKUP($B170,'Egen hetvattenprod'!$B$1:$BX$550,MATCH("Avfall (GWh)",'Egen hetvattenprod'!$B$1:$BX$1,0),FALSE),"")</f>
        <v/>
      </c>
      <c r="BJ170" t="str">
        <f>IF($BF170="ja",VLOOKUP($B170,'Slutlig allokering kvv'!$B$1:$BX$550,MATCH("Avfall (GWh)",'Slutlig allokering kvv'!$B$1:$BX$1,0),FALSE),"")</f>
        <v/>
      </c>
      <c r="BK170" t="str">
        <f>IF($BF170="ja",VLOOKUP($B170,'Köpt hetvatten'!$B$1:$BX$550,MATCH("Avfall i köpt hetvatten",'Köpt hetvatten'!$B$1:$BX$1,0),FALSE),"")</f>
        <v/>
      </c>
      <c r="BL170" t="str">
        <f>IF($BF170="ja",VLOOKUP($B170,'Egen hetvattenprod'!$B$1:$BX$550,MATCH("Värde enligt ovan. (%)",'Egen hetvattenprod'!$B$1:$BX$1,0),FALSE),"")</f>
        <v/>
      </c>
      <c r="BM170" t="str">
        <f>IF($BF170="ja",VLOOKUP($B170,Kraftvärmeprod!$B$1:$BX$550,MATCH("Värde enligt ovan. (%)",Kraftvärmeprod!$B$1:$BX$1,0),FALSE),"")</f>
        <v/>
      </c>
      <c r="BQ170" t="str">
        <f>IF($BF170="ja",VLOOKUP($B170,'Egen hetvattenprod'!$B$1:$BX$550,MATCH("Tillförd olja (fossil) vid avfallsförbränning (GWh)",'Egen hetvattenprod'!$B$1:$BX$1,0),FALSE),"")</f>
        <v/>
      </c>
      <c r="BR170" t="str">
        <f>IF($BF170="ja",VLOOKUP($B170,Kraftvärmeprod!$B$1:$BX$550,MATCH("Tillförd olja (fossil) vid avfallsförbränning (GWh)",Kraftvärmeprod!$B$1:$BX$1,0),FALSE),"")</f>
        <v/>
      </c>
    </row>
    <row r="171" spans="1:70">
      <c r="A171" t="s">
        <v>289</v>
      </c>
      <c r="B171" t="s">
        <v>292</v>
      </c>
      <c r="C171">
        <f>VLOOKUP($B171,'Tillförd energi'!$B$1:$AI$720,MATCH(C$2,'Tillförd energi'!$B$1:$AQ$1,0),FALSE)</f>
        <v>0</v>
      </c>
      <c r="D171">
        <f>VLOOKUP($B171,'Tillförd energi'!$B$1:$AI$720,MATCH(D$2,'Tillförd energi'!$B$1:$AQ$1,0),FALSE)</f>
        <v>0</v>
      </c>
      <c r="E171">
        <f>VLOOKUP($B171,'Tillförd energi'!$B$1:$AI$720,MATCH(E$2,'Tillförd energi'!$B$1:$AQ$1,0),FALSE)</f>
        <v>0</v>
      </c>
      <c r="F171">
        <f>VLOOKUP($B171,'Tillförd energi'!$B$1:$AI$720,MATCH(F$2,'Tillförd energi'!$B$1:$AQ$1,0),FALSE)</f>
        <v>0</v>
      </c>
      <c r="G171">
        <f>VLOOKUP($B171,'Tillförd energi'!$B$1:$AI$720,MATCH(G$2,'Tillförd energi'!$B$1:$AQ$1,0),FALSE)</f>
        <v>0</v>
      </c>
      <c r="H171">
        <f>VLOOKUP($B171,'Tillförd energi'!$B$1:$AI$720,MATCH(H$2,'Tillförd energi'!$B$1:$AQ$1,0),FALSE)</f>
        <v>0</v>
      </c>
      <c r="I171">
        <f>VLOOKUP($B171,'Tillförd energi'!$B$1:$AI$720,MATCH(I$2,'Tillförd energi'!$B$1:$AQ$1,0),FALSE)</f>
        <v>0</v>
      </c>
      <c r="J171">
        <f>VLOOKUP($B171,'Tillförd energi'!$B$1:$AI$720,MATCH(J$2,'Tillförd energi'!$B$1:$AQ$1,0),FALSE)</f>
        <v>0</v>
      </c>
      <c r="K171">
        <f>VLOOKUP($B171,'Tillförd energi'!$B$1:$AI$720,MATCH(K$2,'Tillförd energi'!$B$1:$AQ$1,0),FALSE)</f>
        <v>0</v>
      </c>
      <c r="L171">
        <f>VLOOKUP($B171,'Tillförd energi'!$B$1:$AI$720,MATCH(L$2,'Tillförd energi'!$B$1:$AQ$1,0),FALSE)</f>
        <v>0</v>
      </c>
      <c r="M171">
        <f>VLOOKUP($B171,'Tillförd energi'!$B$1:$AI$720,MATCH(M$2,'Tillförd energi'!$B$1:$AQ$1,0),FALSE)</f>
        <v>9.5366700000000009</v>
      </c>
      <c r="N171">
        <f>VLOOKUP($B171,'Tillförd energi'!$B$1:$AI$720,MATCH(N$2,'Tillförd energi'!$B$1:$AQ$1,0),FALSE)</f>
        <v>24.924600000000002</v>
      </c>
      <c r="O171">
        <f>VLOOKUP($B171,'Tillförd energi'!$B$1:$AI$720,MATCH(O$2,'Tillförd energi'!$B$1:$AQ$1,0),FALSE)</f>
        <v>0</v>
      </c>
      <c r="P171">
        <f>VLOOKUP($B171,'Tillförd energi'!$B$1:$AI$720,MATCH(P$2,'Tillförd energi'!$B$1:$AQ$1,0),FALSE)</f>
        <v>0</v>
      </c>
      <c r="Q171">
        <f>VLOOKUP($B171,'Tillförd energi'!$B$1:$AI$720,MATCH(Q$2,'Tillförd energi'!$B$1:$AQ$1,0),FALSE)</f>
        <v>0</v>
      </c>
      <c r="R171">
        <f>VLOOKUP($B171,'Tillförd energi'!$B$1:$AI$720,MATCH(R$2,'Tillförd energi'!$B$1:$AQ$1,0),FALSE)</f>
        <v>0</v>
      </c>
      <c r="S171">
        <f>VLOOKUP($B171,'Tillförd energi'!$B$1:$AI$720,MATCH(S$2,'Tillförd energi'!$B$1:$AQ$1,0),FALSE)</f>
        <v>0</v>
      </c>
      <c r="T171">
        <f>VLOOKUP($B171,'Tillförd energi'!$B$1:$AI$720,MATCH(T$2,'Tillförd energi'!$B$1:$AQ$1,0),FALSE)</f>
        <v>0</v>
      </c>
      <c r="U171">
        <f>VLOOKUP($B171,'Tillförd energi'!$B$1:$AI$720,MATCH(U$2,'Tillförd energi'!$B$1:$AQ$1,0),FALSE)</f>
        <v>0</v>
      </c>
      <c r="V171">
        <f>VLOOKUP($B171,'Tillförd energi'!$B$1:$AI$720,MATCH(V$2,'Tillförd energi'!$B$1:$AQ$1,0),FALSE)</f>
        <v>0</v>
      </c>
      <c r="W171">
        <f>VLOOKUP($B171,'Tillförd energi'!$B$1:$AI$720,MATCH(W$2,'Tillförd energi'!$B$1:$AQ$1,0),FALSE)</f>
        <v>0</v>
      </c>
      <c r="X171">
        <f>VLOOKUP($B171,'Tillförd energi'!$B$1:$AI$720,MATCH(X$2,'Tillförd energi'!$B$1:$AQ$1,0),FALSE)</f>
        <v>0</v>
      </c>
      <c r="Y171">
        <f>VLOOKUP($B171,'Tillförd energi'!$B$1:$AI$720,MATCH(Y$2,'Tillförd energi'!$B$1:$AQ$1,0),FALSE)</f>
        <v>0</v>
      </c>
      <c r="Z171">
        <f>VLOOKUP($B171,'Tillförd energi'!$B$1:$AI$720,MATCH(Z$2,'Tillförd energi'!$B$1:$AQ$1,0),FALSE)</f>
        <v>0</v>
      </c>
      <c r="AA171">
        <f>VLOOKUP($B171,'Tillförd energi'!$B$1:$AI$720,MATCH(AA$2,'Tillförd energi'!$B$1:$AQ$1,0),FALSE)</f>
        <v>0</v>
      </c>
      <c r="AB171">
        <f>VLOOKUP($B171,'Tillförd energi'!$B$1:$AI$720,MATCH(AB$2,'Tillförd energi'!$B$1:$AQ$1,0),FALSE)</f>
        <v>0</v>
      </c>
      <c r="AC171">
        <f>VLOOKUP($B171,'Tillförd energi'!$B$1:$AI$720,MATCH(AC$2,'Tillförd energi'!$B$1:$AQ$1,0),FALSE)</f>
        <v>18.192</v>
      </c>
      <c r="AD171">
        <f>VLOOKUP($B171,'Tillförd energi'!$B$1:$AI$720,MATCH(AD$2,'Tillförd energi'!$B$1:$AQ$1,0),FALSE)</f>
        <v>0</v>
      </c>
      <c r="AE171">
        <f>VLOOKUP($B171,'Tillförd energi'!$B$1:$AI$720,MATCH(AE$2,'Tillförd energi'!$B$1:$AQ$1,0),FALSE)</f>
        <v>0</v>
      </c>
      <c r="AF171">
        <f>VLOOKUP($B171,'Tillförd energi'!$B$1:$AI$720,MATCH(AF$2,'Tillförd energi'!$B$1:$AQ$1,0),FALSE)</f>
        <v>1.1065799999999999</v>
      </c>
      <c r="AG171">
        <f>IFERROR(VLOOKUP(B171,Miljö!$B$1:$AC$600,MATCH("Köpt mängd produktionsspecifik fjärrvärme:",Miljö!$B$1:$AC$1,0),FALSE)/1,0)</f>
        <v>0</v>
      </c>
      <c r="AI171">
        <f t="shared" si="12"/>
        <v>53.75985</v>
      </c>
      <c r="AJ171">
        <f>IF(ISERROR(1/VLOOKUP($B171,Leveranser!$B$1:$S$500,MATCH("såld värme (gwh)",Leveranser!$B$1:$S$1,0),FALSE)),"",VLOOKUP($B171,Leveranser!$B$1:$S$500,MATCH("såld värme (gwh)",Leveranser!$B$1:$S$1,0),FALSE))</f>
        <v>55.606000000000002</v>
      </c>
      <c r="AM171" t="str">
        <f>IF(B171&lt;&gt;"",IF(VLOOKUP($B171,Totalt!$B$1:$AQ$554,MATCH("Kvalitetsgranskad:",Totalt!$B$1:$AQ$1,0),FALSE)="ja",VLOOKUP($B171,Miljö!$B$1:$AG$479,MATCH(AM$2,Miljö!$B$1:$AK$1,0),FALSE),""),"")</f>
        <v>Ja</v>
      </c>
      <c r="AN171" t="str">
        <f>IF(AM171="ja",VLOOKUP($B171,Miljö!$B$1:$J$479,MATCH("Typ av ursprungsspecificerad el   (Om inget värde anges används Nordisk residualmix, se inforuta) ()",Miljö!$B$1:$J$1,0),FALSE),IF(AM171="nej","Nordisk residualel",""))</f>
        <v>'Förnybar el från egen produktion'</v>
      </c>
      <c r="AO171">
        <f>IF(AM171="","",VLOOKUP($B171,Miljö!$B$1:$J$479,MATCH("Fossilandel för ursprungspecificerad el ()",Miljö!$B$1:$J$1,0),FALSE))</f>
        <v>0</v>
      </c>
      <c r="AP171">
        <f>IF(AM171="","",IFERROR(VLOOKUP($B171,Miljö!$B$1:$J$479,MATCH("Kärnkraftsandel för ursprungsspecificerad el ()",Miljö!$B$1:$J$1,0),FALSE)/1,0))</f>
        <v>0</v>
      </c>
      <c r="AQ171">
        <f t="shared" si="13"/>
        <v>1</v>
      </c>
      <c r="AS171" t="str">
        <f t="shared" si="14"/>
        <v>Nej</v>
      </c>
      <c r="AT171" t="str">
        <f>IF(AS171="ja",VLOOKUP($B171,Miljö!$B$1:$P$500,MATCH("Fossil andel i procent (%)",Miljö!$B$1:$P$1,0),FALSE)/100,"")</f>
        <v/>
      </c>
      <c r="AV171" t="str">
        <f t="shared" si="15"/>
        <v>Nej</v>
      </c>
      <c r="AW171" t="str">
        <f>IF(AV171="ja",VLOOKUP($B171,'Egen hetvattenprod'!$B$1:$AO$500,MATCH("Värmekälla till värmepumpar ()",'Egen hetvattenprod'!$B$1:$AO$1,0),FALSE),"")</f>
        <v/>
      </c>
      <c r="AY171" t="str">
        <f t="shared" si="16"/>
        <v>Ja</v>
      </c>
      <c r="AZ171" s="115">
        <f>IF($AY171="ja",(VLOOKUP($B171,'Egen hetvattenprod'!$B$1:$BX$550,MATCH(AZ$2,'Egen hetvattenprod'!$B$1:$BX$1,0),FALSE)+VLOOKUP($B171,Kraftvärmeprod!$B$1:$BX$550,MATCH(AZ$2,Kraftvärmeprod!$B$1:$BX$1,0),FALSE))/$AC171,"")</f>
        <v>1</v>
      </c>
      <c r="BA171" s="115">
        <f>IF($AY171="ja",(VLOOKUP($B171,'Egen hetvattenprod'!$B$1:$BX$550,MATCH(BA$2,'Egen hetvattenprod'!$B$1:$BX$1,0),FALSE)+VLOOKUP($B171,Kraftvärmeprod!$B$1:$BX$550,MATCH(BA$2,Kraftvärmeprod!$B$1:$BX$1,0),FALSE))/$AC171,"")</f>
        <v>0</v>
      </c>
      <c r="BB171" s="115">
        <f>IF($AY171="ja",(VLOOKUP($B171,'Egen hetvattenprod'!$B$1:$BX$550,MATCH(BB$2,'Egen hetvattenprod'!$B$1:$BX$1,0),FALSE)+VLOOKUP($B171,Kraftvärmeprod!$B$1:$BX$550,MATCH(BB$2,Kraftvärmeprod!$B$1:$BX$1,0),FALSE))/$AC171,"")</f>
        <v>0</v>
      </c>
      <c r="BC171" s="115">
        <f>IF($AY171="ja",(VLOOKUP($B171,'Egen hetvattenprod'!$B$1:$BX$550,MATCH(BC$2,'Egen hetvattenprod'!$B$1:$BX$1,0),FALSE)+VLOOKUP($B171,Kraftvärmeprod!$B$1:$BX$550,MATCH(BC$2,Kraftvärmeprod!$B$1:$BX$1,0),FALSE))/$AC171,"")</f>
        <v>0</v>
      </c>
      <c r="BD171" s="115">
        <f>IF($AY171="ja",(VLOOKUP($B171,'Egen hetvattenprod'!$B$1:$BX$550,MATCH(BD$2,'Egen hetvattenprod'!$B$1:$BX$1,0),FALSE)+VLOOKUP($B171,Kraftvärmeprod!$B$1:$BX$550,MATCH(BD$2,Kraftvärmeprod!$B$1:$BX$1,0),FALSE))/$AC171,"")</f>
        <v>0</v>
      </c>
      <c r="BF171" t="str">
        <f t="shared" si="17"/>
        <v>Nej</v>
      </c>
      <c r="BG171" t="str">
        <f>IF($BF171="ja",VLOOKUP($B171,'Egen hetvattenprod'!$B$1:$BX$550,MATCH("Andelen klimatgaser med fossilt ursprung för avfall ()",'Egen hetvattenprod'!$B$1:$BX$1,0),FALSE),"")</f>
        <v/>
      </c>
      <c r="BH171" t="str">
        <f>IF($BF171="ja",VLOOKUP($B171,Kraftvärmeprod!$B$1:$BX$550,MATCH("Andelen klimatgaser med fossilt ursprung för avfall ()",Kraftvärmeprod!$B$1:$BX$1,0),FALSE),"")</f>
        <v/>
      </c>
      <c r="BI171" t="str">
        <f>IF($BF171="ja",VLOOKUP($B171,'Egen hetvattenprod'!$B$1:$BX$550,MATCH("Avfall (GWh)",'Egen hetvattenprod'!$B$1:$BX$1,0),FALSE),"")</f>
        <v/>
      </c>
      <c r="BJ171" t="str">
        <f>IF($BF171="ja",VLOOKUP($B171,'Slutlig allokering kvv'!$B$1:$BX$550,MATCH("Avfall (GWh)",'Slutlig allokering kvv'!$B$1:$BX$1,0),FALSE),"")</f>
        <v/>
      </c>
      <c r="BK171" t="str">
        <f>IF($BF171="ja",VLOOKUP($B171,'Köpt hetvatten'!$B$1:$BX$550,MATCH("Avfall i köpt hetvatten",'Köpt hetvatten'!$B$1:$BX$1,0),FALSE),"")</f>
        <v/>
      </c>
      <c r="BL171" t="str">
        <f>IF($BF171="ja",VLOOKUP($B171,'Egen hetvattenprod'!$B$1:$BX$550,MATCH("Värde enligt ovan. (%)",'Egen hetvattenprod'!$B$1:$BX$1,0),FALSE),"")</f>
        <v/>
      </c>
      <c r="BM171" t="str">
        <f>IF($BF171="ja",VLOOKUP($B171,Kraftvärmeprod!$B$1:$BX$550,MATCH("Värde enligt ovan. (%)",Kraftvärmeprod!$B$1:$BX$1,0),FALSE),"")</f>
        <v/>
      </c>
      <c r="BQ171" t="str">
        <f>IF($BF171="ja",VLOOKUP($B171,'Egen hetvattenprod'!$B$1:$BX$550,MATCH("Tillförd olja (fossil) vid avfallsförbränning (GWh)",'Egen hetvattenprod'!$B$1:$BX$1,0),FALSE),"")</f>
        <v/>
      </c>
      <c r="BR171" t="str">
        <f>IF($BF171="ja",VLOOKUP($B171,Kraftvärmeprod!$B$1:$BX$550,MATCH("Tillförd olja (fossil) vid avfallsförbränning (GWh)",Kraftvärmeprod!$B$1:$BX$1,0),FALSE),"")</f>
        <v/>
      </c>
    </row>
    <row r="172" spans="1:70">
      <c r="A172" t="s">
        <v>294</v>
      </c>
      <c r="B172" t="s">
        <v>295</v>
      </c>
      <c r="C172">
        <f>VLOOKUP($B172,'Tillförd energi'!$B$1:$AI$720,MATCH(C$2,'Tillförd energi'!$B$1:$AQ$1,0),FALSE)</f>
        <v>0</v>
      </c>
      <c r="D172">
        <f>VLOOKUP($B172,'Tillförd energi'!$B$1:$AI$720,MATCH(D$2,'Tillförd energi'!$B$1:$AQ$1,0),FALSE)</f>
        <v>6.3E-2</v>
      </c>
      <c r="E172">
        <f>VLOOKUP($B172,'Tillförd energi'!$B$1:$AI$720,MATCH(E$2,'Tillförd energi'!$B$1:$AQ$1,0),FALSE)</f>
        <v>0</v>
      </c>
      <c r="F172">
        <f>VLOOKUP($B172,'Tillförd energi'!$B$1:$AI$720,MATCH(F$2,'Tillförd energi'!$B$1:$AQ$1,0),FALSE)</f>
        <v>0</v>
      </c>
      <c r="G172">
        <f>VLOOKUP($B172,'Tillförd energi'!$B$1:$AI$720,MATCH(G$2,'Tillförd energi'!$B$1:$AQ$1,0),FALSE)</f>
        <v>0</v>
      </c>
      <c r="H172">
        <f>VLOOKUP($B172,'Tillförd energi'!$B$1:$AI$720,MATCH(H$2,'Tillförd energi'!$B$1:$AQ$1,0),FALSE)</f>
        <v>0</v>
      </c>
      <c r="I172">
        <f>VLOOKUP($B172,'Tillförd energi'!$B$1:$AI$720,MATCH(I$2,'Tillförd energi'!$B$1:$AQ$1,0),FALSE)</f>
        <v>0</v>
      </c>
      <c r="J172">
        <f>VLOOKUP($B172,'Tillförd energi'!$B$1:$AI$720,MATCH(J$2,'Tillförd energi'!$B$1:$AQ$1,0),FALSE)</f>
        <v>0</v>
      </c>
      <c r="K172">
        <f>VLOOKUP($B172,'Tillförd energi'!$B$1:$AI$720,MATCH(K$2,'Tillförd energi'!$B$1:$AQ$1,0),FALSE)</f>
        <v>0</v>
      </c>
      <c r="L172">
        <f>VLOOKUP($B172,'Tillförd energi'!$B$1:$AI$720,MATCH(L$2,'Tillförd energi'!$B$1:$AQ$1,0),FALSE)</f>
        <v>0</v>
      </c>
      <c r="M172">
        <f>VLOOKUP($B172,'Tillförd energi'!$B$1:$AI$720,MATCH(M$2,'Tillförd energi'!$B$1:$AQ$1,0),FALSE)</f>
        <v>0</v>
      </c>
      <c r="N172">
        <f>VLOOKUP($B172,'Tillförd energi'!$B$1:$AI$720,MATCH(N$2,'Tillförd energi'!$B$1:$AQ$1,0),FALSE)</f>
        <v>0</v>
      </c>
      <c r="O172">
        <f>VLOOKUP($B172,'Tillförd energi'!$B$1:$AI$720,MATCH(O$2,'Tillförd energi'!$B$1:$AQ$1,0),FALSE)</f>
        <v>0</v>
      </c>
      <c r="P172">
        <f>VLOOKUP($B172,'Tillförd energi'!$B$1:$AI$720,MATCH(P$2,'Tillförd energi'!$B$1:$AQ$1,0),FALSE)</f>
        <v>0</v>
      </c>
      <c r="Q172">
        <f>VLOOKUP($B172,'Tillförd energi'!$B$1:$AI$720,MATCH(Q$2,'Tillförd energi'!$B$1:$AQ$1,0),FALSE)</f>
        <v>0</v>
      </c>
      <c r="R172">
        <f>VLOOKUP($B172,'Tillförd energi'!$B$1:$AI$720,MATCH(R$2,'Tillförd energi'!$B$1:$AQ$1,0),FALSE)</f>
        <v>3.254</v>
      </c>
      <c r="S172">
        <f>VLOOKUP($B172,'Tillförd energi'!$B$1:$AI$720,MATCH(S$2,'Tillförd energi'!$B$1:$AQ$1,0),FALSE)</f>
        <v>0</v>
      </c>
      <c r="T172">
        <f>VLOOKUP($B172,'Tillförd energi'!$B$1:$AI$720,MATCH(T$2,'Tillförd energi'!$B$1:$AQ$1,0),FALSE)</f>
        <v>0</v>
      </c>
      <c r="U172">
        <f>VLOOKUP($B172,'Tillförd energi'!$B$1:$AI$720,MATCH(U$2,'Tillförd energi'!$B$1:$AQ$1,0),FALSE)</f>
        <v>0</v>
      </c>
      <c r="V172">
        <f>VLOOKUP($B172,'Tillförd energi'!$B$1:$AI$720,MATCH(V$2,'Tillförd energi'!$B$1:$AQ$1,0),FALSE)</f>
        <v>0</v>
      </c>
      <c r="W172">
        <f>VLOOKUP($B172,'Tillförd energi'!$B$1:$AI$720,MATCH(W$2,'Tillförd energi'!$B$1:$AQ$1,0),FALSE)</f>
        <v>0</v>
      </c>
      <c r="X172">
        <f>VLOOKUP($B172,'Tillförd energi'!$B$1:$AI$720,MATCH(X$2,'Tillförd energi'!$B$1:$AQ$1,0),FALSE)</f>
        <v>0</v>
      </c>
      <c r="Y172">
        <f>VLOOKUP($B172,'Tillförd energi'!$B$1:$AI$720,MATCH(Y$2,'Tillförd energi'!$B$1:$AQ$1,0),FALSE)</f>
        <v>0</v>
      </c>
      <c r="Z172">
        <f>VLOOKUP($B172,'Tillförd energi'!$B$1:$AI$720,MATCH(Z$2,'Tillförd energi'!$B$1:$AQ$1,0),FALSE)</f>
        <v>0</v>
      </c>
      <c r="AA172">
        <f>VLOOKUP($B172,'Tillförd energi'!$B$1:$AI$720,MATCH(AA$2,'Tillförd energi'!$B$1:$AQ$1,0),FALSE)</f>
        <v>0</v>
      </c>
      <c r="AB172">
        <f>VLOOKUP($B172,'Tillförd energi'!$B$1:$AI$720,MATCH(AB$2,'Tillförd energi'!$B$1:$AQ$1,0),FALSE)</f>
        <v>0</v>
      </c>
      <c r="AC172">
        <f>VLOOKUP($B172,'Tillförd energi'!$B$1:$AI$720,MATCH(AC$2,'Tillförd energi'!$B$1:$AQ$1,0),FALSE)</f>
        <v>0</v>
      </c>
      <c r="AD172">
        <f>VLOOKUP($B172,'Tillförd energi'!$B$1:$AI$720,MATCH(AD$2,'Tillförd energi'!$B$1:$AQ$1,0),FALSE)</f>
        <v>0</v>
      </c>
      <c r="AE172">
        <f>VLOOKUP($B172,'Tillförd energi'!$B$1:$AI$720,MATCH(AE$2,'Tillförd energi'!$B$1:$AQ$1,0),FALSE)</f>
        <v>0</v>
      </c>
      <c r="AF172">
        <f>VLOOKUP($B172,'Tillförd energi'!$B$1:$AI$720,MATCH(AF$2,'Tillförd energi'!$B$1:$AQ$1,0),FALSE)</f>
        <v>4.2999999999999997E-2</v>
      </c>
      <c r="AG172">
        <f>IFERROR(VLOOKUP(B172,Miljö!$B$1:$AC$600,MATCH("Köpt mängd produktionsspecifik fjärrvärme:",Miljö!$B$1:$AC$1,0),FALSE)/1,0)</f>
        <v>0</v>
      </c>
      <c r="AI172">
        <f t="shared" si="12"/>
        <v>3.3600000000000003</v>
      </c>
      <c r="AJ172">
        <f>IF(ISERROR(1/VLOOKUP($B172,Leveranser!$B$1:$S$500,MATCH("såld värme (gwh)",Leveranser!$B$1:$S$1,0),FALSE)),"",VLOOKUP($B172,Leveranser!$B$1:$S$500,MATCH("såld värme (gwh)",Leveranser!$B$1:$S$1,0),FALSE))</f>
        <v>2.7309999999999999</v>
      </c>
      <c r="AM172" t="str">
        <f>IF(B172&lt;&gt;"",IF(VLOOKUP($B172,Totalt!$B$1:$AQ$554,MATCH("Kvalitetsgranskad:",Totalt!$B$1:$AQ$1,0),FALSE)="ja",VLOOKUP($B172,Miljö!$B$1:$AG$479,MATCH(AM$2,Miljö!$B$1:$AK$1,0),FALSE),""),"")</f>
        <v>Ja</v>
      </c>
      <c r="AN172" t="str">
        <f>IF(AM172="ja",VLOOKUP($B172,Miljö!$B$1:$J$479,MATCH("Typ av ursprungsspecificerad el   (Om inget värde anges används Nordisk residualmix, se inforuta) ()",Miljö!$B$1:$J$1,0),FALSE),IF(AM172="nej","Nordisk residualel",""))</f>
        <v>'Ursprungsmärkt vattenkraft'</v>
      </c>
      <c r="AO172">
        <f>IF(AM172="","",VLOOKUP($B172,Miljö!$B$1:$J$479,MATCH("Fossilandel för ursprungspecificerad el ()",Miljö!$B$1:$J$1,0),FALSE))</f>
        <v>0</v>
      </c>
      <c r="AP172">
        <f>IF(AM172="","",IFERROR(VLOOKUP($B172,Miljö!$B$1:$J$479,MATCH("Kärnkraftsandel för ursprungsspecificerad el ()",Miljö!$B$1:$J$1,0),FALSE)/1,0))</f>
        <v>0</v>
      </c>
      <c r="AQ172">
        <f t="shared" si="13"/>
        <v>1</v>
      </c>
      <c r="AS172" t="str">
        <f t="shared" si="14"/>
        <v>Nej</v>
      </c>
      <c r="AT172" t="str">
        <f>IF(AS172="ja",VLOOKUP($B172,Miljö!$B$1:$P$500,MATCH("Fossil andel i procent (%)",Miljö!$B$1:$P$1,0),FALSE)/100,"")</f>
        <v/>
      </c>
      <c r="AV172" t="str">
        <f t="shared" si="15"/>
        <v>Nej</v>
      </c>
      <c r="AW172" t="str">
        <f>IF(AV172="ja",VLOOKUP($B172,'Egen hetvattenprod'!$B$1:$AO$500,MATCH("Värmekälla till värmepumpar ()",'Egen hetvattenprod'!$B$1:$AO$1,0),FALSE),"")</f>
        <v/>
      </c>
      <c r="AY172" t="str">
        <f t="shared" si="16"/>
        <v>Nej</v>
      </c>
      <c r="AZ172" s="115" t="str">
        <f>IF($AY172="ja",(VLOOKUP($B172,'Egen hetvattenprod'!$B$1:$BX$550,MATCH(AZ$2,'Egen hetvattenprod'!$B$1:$BX$1,0),FALSE)+VLOOKUP($B172,Kraftvärmeprod!$B$1:$BX$550,MATCH(AZ$2,Kraftvärmeprod!$B$1:$BX$1,0),FALSE))/$AC172,"")</f>
        <v/>
      </c>
      <c r="BA172" s="115" t="str">
        <f>IF($AY172="ja",(VLOOKUP($B172,'Egen hetvattenprod'!$B$1:$BX$550,MATCH(BA$2,'Egen hetvattenprod'!$B$1:$BX$1,0),FALSE)+VLOOKUP($B172,Kraftvärmeprod!$B$1:$BX$550,MATCH(BA$2,Kraftvärmeprod!$B$1:$BX$1,0),FALSE))/$AC172,"")</f>
        <v/>
      </c>
      <c r="BB172" s="115" t="str">
        <f>IF($AY172="ja",(VLOOKUP($B172,'Egen hetvattenprod'!$B$1:$BX$550,MATCH(BB$2,'Egen hetvattenprod'!$B$1:$BX$1,0),FALSE)+VLOOKUP($B172,Kraftvärmeprod!$B$1:$BX$550,MATCH(BB$2,Kraftvärmeprod!$B$1:$BX$1,0),FALSE))/$AC172,"")</f>
        <v/>
      </c>
      <c r="BC172" s="115" t="str">
        <f>IF($AY172="ja",(VLOOKUP($B172,'Egen hetvattenprod'!$B$1:$BX$550,MATCH(BC$2,'Egen hetvattenprod'!$B$1:$BX$1,0),FALSE)+VLOOKUP($B172,Kraftvärmeprod!$B$1:$BX$550,MATCH(BC$2,Kraftvärmeprod!$B$1:$BX$1,0),FALSE))/$AC172,"")</f>
        <v/>
      </c>
      <c r="BD172" s="115" t="str">
        <f>IF($AY172="ja",(VLOOKUP($B172,'Egen hetvattenprod'!$B$1:$BX$550,MATCH(BD$2,'Egen hetvattenprod'!$B$1:$BX$1,0),FALSE)+VLOOKUP($B172,Kraftvärmeprod!$B$1:$BX$550,MATCH(BD$2,Kraftvärmeprod!$B$1:$BX$1,0),FALSE))/$AC172,"")</f>
        <v/>
      </c>
      <c r="BF172" t="str">
        <f t="shared" si="17"/>
        <v>Nej</v>
      </c>
      <c r="BG172" t="str">
        <f>IF($BF172="ja",VLOOKUP($B172,'Egen hetvattenprod'!$B$1:$BX$550,MATCH("Andelen klimatgaser med fossilt ursprung för avfall ()",'Egen hetvattenprod'!$B$1:$BX$1,0),FALSE),"")</f>
        <v/>
      </c>
      <c r="BH172" t="str">
        <f>IF($BF172="ja",VLOOKUP($B172,Kraftvärmeprod!$B$1:$BX$550,MATCH("Andelen klimatgaser med fossilt ursprung för avfall ()",Kraftvärmeprod!$B$1:$BX$1,0),FALSE),"")</f>
        <v/>
      </c>
      <c r="BI172" t="str">
        <f>IF($BF172="ja",VLOOKUP($B172,'Egen hetvattenprod'!$B$1:$BX$550,MATCH("Avfall (GWh)",'Egen hetvattenprod'!$B$1:$BX$1,0),FALSE),"")</f>
        <v/>
      </c>
      <c r="BJ172" t="str">
        <f>IF($BF172="ja",VLOOKUP($B172,'Slutlig allokering kvv'!$B$1:$BX$550,MATCH("Avfall (GWh)",'Slutlig allokering kvv'!$B$1:$BX$1,0),FALSE),"")</f>
        <v/>
      </c>
      <c r="BK172" t="str">
        <f>IF($BF172="ja",VLOOKUP($B172,'Köpt hetvatten'!$B$1:$BX$550,MATCH("Avfall i köpt hetvatten",'Köpt hetvatten'!$B$1:$BX$1,0),FALSE),"")</f>
        <v/>
      </c>
      <c r="BL172" t="str">
        <f>IF($BF172="ja",VLOOKUP($B172,'Egen hetvattenprod'!$B$1:$BX$550,MATCH("Värde enligt ovan. (%)",'Egen hetvattenprod'!$B$1:$BX$1,0),FALSE),"")</f>
        <v/>
      </c>
      <c r="BM172" t="str">
        <f>IF($BF172="ja",VLOOKUP($B172,Kraftvärmeprod!$B$1:$BX$550,MATCH("Värde enligt ovan. (%)",Kraftvärmeprod!$B$1:$BX$1,0),FALSE),"")</f>
        <v/>
      </c>
      <c r="BQ172" t="str">
        <f>IF($BF172="ja",VLOOKUP($B172,'Egen hetvattenprod'!$B$1:$BX$550,MATCH("Tillförd olja (fossil) vid avfallsförbränning (GWh)",'Egen hetvattenprod'!$B$1:$BX$1,0),FALSE),"")</f>
        <v/>
      </c>
      <c r="BR172" t="str">
        <f>IF($BF172="ja",VLOOKUP($B172,Kraftvärmeprod!$B$1:$BX$550,MATCH("Tillförd olja (fossil) vid avfallsförbränning (GWh)",Kraftvärmeprod!$B$1:$BX$1,0),FALSE),"")</f>
        <v/>
      </c>
    </row>
    <row r="173" spans="1:70">
      <c r="A173" t="s">
        <v>294</v>
      </c>
      <c r="B173" t="s">
        <v>296</v>
      </c>
      <c r="C173">
        <f>VLOOKUP($B173,'Tillförd energi'!$B$1:$AI$720,MATCH(C$2,'Tillförd energi'!$B$1:$AQ$1,0),FALSE)</f>
        <v>0</v>
      </c>
      <c r="D173">
        <f>VLOOKUP($B173,'Tillförd energi'!$B$1:$AI$720,MATCH(D$2,'Tillförd energi'!$B$1:$AQ$1,0),FALSE)</f>
        <v>0.22800000000000001</v>
      </c>
      <c r="E173">
        <f>VLOOKUP($B173,'Tillförd energi'!$B$1:$AI$720,MATCH(E$2,'Tillförd energi'!$B$1:$AQ$1,0),FALSE)</f>
        <v>0</v>
      </c>
      <c r="F173">
        <f>VLOOKUP($B173,'Tillförd energi'!$B$1:$AI$720,MATCH(F$2,'Tillförd energi'!$B$1:$AQ$1,0),FALSE)</f>
        <v>0</v>
      </c>
      <c r="G173">
        <f>VLOOKUP($B173,'Tillförd energi'!$B$1:$AI$720,MATCH(G$2,'Tillförd energi'!$B$1:$AQ$1,0),FALSE)</f>
        <v>0</v>
      </c>
      <c r="H173">
        <f>VLOOKUP($B173,'Tillförd energi'!$B$1:$AI$720,MATCH(H$2,'Tillförd energi'!$B$1:$AQ$1,0),FALSE)</f>
        <v>0</v>
      </c>
      <c r="I173">
        <f>VLOOKUP($B173,'Tillförd energi'!$B$1:$AI$720,MATCH(I$2,'Tillförd energi'!$B$1:$AQ$1,0),FALSE)</f>
        <v>0</v>
      </c>
      <c r="J173">
        <f>VLOOKUP($B173,'Tillförd energi'!$B$1:$AI$720,MATCH(J$2,'Tillförd energi'!$B$1:$AQ$1,0),FALSE)</f>
        <v>0</v>
      </c>
      <c r="K173">
        <f>VLOOKUP($B173,'Tillförd energi'!$B$1:$AI$720,MATCH(K$2,'Tillförd energi'!$B$1:$AQ$1,0),FALSE)</f>
        <v>0</v>
      </c>
      <c r="L173">
        <f>VLOOKUP($B173,'Tillförd energi'!$B$1:$AI$720,MATCH(L$2,'Tillförd energi'!$B$1:$AQ$1,0),FALSE)</f>
        <v>0</v>
      </c>
      <c r="M173">
        <f>VLOOKUP($B173,'Tillförd energi'!$B$1:$AI$720,MATCH(M$2,'Tillförd energi'!$B$1:$AQ$1,0),FALSE)</f>
        <v>0</v>
      </c>
      <c r="N173">
        <f>VLOOKUP($B173,'Tillförd energi'!$B$1:$AI$720,MATCH(N$2,'Tillförd energi'!$B$1:$AQ$1,0),FALSE)</f>
        <v>0</v>
      </c>
      <c r="O173">
        <f>VLOOKUP($B173,'Tillförd energi'!$B$1:$AI$720,MATCH(O$2,'Tillförd energi'!$B$1:$AQ$1,0),FALSE)</f>
        <v>0</v>
      </c>
      <c r="P173">
        <f>VLOOKUP($B173,'Tillförd energi'!$B$1:$AI$720,MATCH(P$2,'Tillförd energi'!$B$1:$AQ$1,0),FALSE)</f>
        <v>27.375</v>
      </c>
      <c r="Q173">
        <f>VLOOKUP($B173,'Tillförd energi'!$B$1:$AI$720,MATCH(Q$2,'Tillförd energi'!$B$1:$AQ$1,0),FALSE)</f>
        <v>0</v>
      </c>
      <c r="R173">
        <f>VLOOKUP($B173,'Tillförd energi'!$B$1:$AI$720,MATCH(R$2,'Tillförd energi'!$B$1:$AQ$1,0),FALSE)</f>
        <v>0.224</v>
      </c>
      <c r="S173">
        <f>VLOOKUP($B173,'Tillförd energi'!$B$1:$AI$720,MATCH(S$2,'Tillförd energi'!$B$1:$AQ$1,0),FALSE)</f>
        <v>0</v>
      </c>
      <c r="T173">
        <f>VLOOKUP($B173,'Tillförd energi'!$B$1:$AI$720,MATCH(T$2,'Tillförd energi'!$B$1:$AQ$1,0),FALSE)</f>
        <v>0</v>
      </c>
      <c r="U173">
        <f>VLOOKUP($B173,'Tillförd energi'!$B$1:$AI$720,MATCH(U$2,'Tillförd energi'!$B$1:$AQ$1,0),FALSE)</f>
        <v>0</v>
      </c>
      <c r="V173">
        <f>VLOOKUP($B173,'Tillförd energi'!$B$1:$AI$720,MATCH(V$2,'Tillförd energi'!$B$1:$AQ$1,0),FALSE)</f>
        <v>0</v>
      </c>
      <c r="W173">
        <f>VLOOKUP($B173,'Tillförd energi'!$B$1:$AI$720,MATCH(W$2,'Tillförd energi'!$B$1:$AQ$1,0),FALSE)</f>
        <v>0.44400000000000001</v>
      </c>
      <c r="X173">
        <f>VLOOKUP($B173,'Tillförd energi'!$B$1:$AI$720,MATCH(X$2,'Tillförd energi'!$B$1:$AQ$1,0),FALSE)</f>
        <v>0</v>
      </c>
      <c r="Y173">
        <f>VLOOKUP($B173,'Tillförd energi'!$B$1:$AI$720,MATCH(Y$2,'Tillförd energi'!$B$1:$AQ$1,0),FALSE)</f>
        <v>0</v>
      </c>
      <c r="Z173">
        <f>VLOOKUP($B173,'Tillförd energi'!$B$1:$AI$720,MATCH(Z$2,'Tillförd energi'!$B$1:$AQ$1,0),FALSE)</f>
        <v>0</v>
      </c>
      <c r="AA173">
        <f>VLOOKUP($B173,'Tillförd energi'!$B$1:$AI$720,MATCH(AA$2,'Tillförd energi'!$B$1:$AQ$1,0),FALSE)</f>
        <v>0</v>
      </c>
      <c r="AB173">
        <f>VLOOKUP($B173,'Tillförd energi'!$B$1:$AI$720,MATCH(AB$2,'Tillförd energi'!$B$1:$AQ$1,0),FALSE)</f>
        <v>0</v>
      </c>
      <c r="AC173">
        <f>VLOOKUP($B173,'Tillförd energi'!$B$1:$AI$720,MATCH(AC$2,'Tillförd energi'!$B$1:$AQ$1,0),FALSE)</f>
        <v>0</v>
      </c>
      <c r="AD173">
        <f>VLOOKUP($B173,'Tillförd energi'!$B$1:$AI$720,MATCH(AD$2,'Tillförd energi'!$B$1:$AQ$1,0),FALSE)</f>
        <v>7.0999999999999994E-2</v>
      </c>
      <c r="AE173">
        <f>VLOOKUP($B173,'Tillförd energi'!$B$1:$AI$720,MATCH(AE$2,'Tillförd energi'!$B$1:$AQ$1,0),FALSE)</f>
        <v>0</v>
      </c>
      <c r="AF173">
        <f>VLOOKUP($B173,'Tillförd energi'!$B$1:$AI$720,MATCH(AF$2,'Tillförd energi'!$B$1:$AQ$1,0),FALSE)</f>
        <v>0.85</v>
      </c>
      <c r="AG173">
        <f>IFERROR(VLOOKUP(B173,Miljö!$B$1:$AC$600,MATCH("Köpt mängd produktionsspecifik fjärrvärme:",Miljö!$B$1:$AC$1,0),FALSE)/1,0)</f>
        <v>0</v>
      </c>
      <c r="AI173">
        <f t="shared" si="12"/>
        <v>29.192000000000004</v>
      </c>
      <c r="AJ173">
        <f>IF(ISERROR(1/VLOOKUP($B173,Leveranser!$B$1:$S$500,MATCH("såld värme (gwh)",Leveranser!$B$1:$S$1,0),FALSE)),"",VLOOKUP($B173,Leveranser!$B$1:$S$500,MATCH("såld värme (gwh)",Leveranser!$B$1:$S$1,0),FALSE))</f>
        <v>21.134</v>
      </c>
      <c r="AM173" t="str">
        <f>IF(B173&lt;&gt;"",IF(VLOOKUP($B173,Totalt!$B$1:$AQ$554,MATCH("Kvalitetsgranskad:",Totalt!$B$1:$AQ$1,0),FALSE)="ja",VLOOKUP($B173,Miljö!$B$1:$AG$479,MATCH(AM$2,Miljö!$B$1:$AK$1,0),FALSE),""),"")</f>
        <v>Ja</v>
      </c>
      <c r="AN173" t="str">
        <f>IF(AM173="ja",VLOOKUP($B173,Miljö!$B$1:$J$479,MATCH("Typ av ursprungsspecificerad el   (Om inget värde anges används Nordisk residualmix, se inforuta) ()",Miljö!$B$1:$J$1,0),FALSE),IF(AM173="nej","Nordisk residualel",""))</f>
        <v>'Ursprungsmärkt vattenkraft'</v>
      </c>
      <c r="AO173">
        <f>IF(AM173="","",VLOOKUP($B173,Miljö!$B$1:$J$479,MATCH("Fossilandel för ursprungspecificerad el ()",Miljö!$B$1:$J$1,0),FALSE))</f>
        <v>0</v>
      </c>
      <c r="AP173">
        <f>IF(AM173="","",IFERROR(VLOOKUP($B173,Miljö!$B$1:$J$479,MATCH("Kärnkraftsandel för ursprungsspecificerad el ()",Miljö!$B$1:$J$1,0),FALSE)/1,0))</f>
        <v>0</v>
      </c>
      <c r="AQ173">
        <f t="shared" si="13"/>
        <v>1</v>
      </c>
      <c r="AS173" t="str">
        <f t="shared" si="14"/>
        <v>Nej</v>
      </c>
      <c r="AT173" t="str">
        <f>IF(AS173="ja",VLOOKUP($B173,Miljö!$B$1:$P$500,MATCH("Fossil andel i procent (%)",Miljö!$B$1:$P$1,0),FALSE)/100,"")</f>
        <v/>
      </c>
      <c r="AV173" t="str">
        <f t="shared" si="15"/>
        <v>Nej</v>
      </c>
      <c r="AW173" t="str">
        <f>IF(AV173="ja",VLOOKUP($B173,'Egen hetvattenprod'!$B$1:$AO$500,MATCH("Värmekälla till värmepumpar ()",'Egen hetvattenprod'!$B$1:$AO$1,0),FALSE),"")</f>
        <v/>
      </c>
      <c r="AY173" t="str">
        <f t="shared" si="16"/>
        <v>Nej</v>
      </c>
      <c r="AZ173" s="115" t="str">
        <f>IF($AY173="ja",(VLOOKUP($B173,'Egen hetvattenprod'!$B$1:$BX$550,MATCH(AZ$2,'Egen hetvattenprod'!$B$1:$BX$1,0),FALSE)+VLOOKUP($B173,Kraftvärmeprod!$B$1:$BX$550,MATCH(AZ$2,Kraftvärmeprod!$B$1:$BX$1,0),FALSE))/$AC173,"")</f>
        <v/>
      </c>
      <c r="BA173" s="115" t="str">
        <f>IF($AY173="ja",(VLOOKUP($B173,'Egen hetvattenprod'!$B$1:$BX$550,MATCH(BA$2,'Egen hetvattenprod'!$B$1:$BX$1,0),FALSE)+VLOOKUP($B173,Kraftvärmeprod!$B$1:$BX$550,MATCH(BA$2,Kraftvärmeprod!$B$1:$BX$1,0),FALSE))/$AC173,"")</f>
        <v/>
      </c>
      <c r="BB173" s="115" t="str">
        <f>IF($AY173="ja",(VLOOKUP($B173,'Egen hetvattenprod'!$B$1:$BX$550,MATCH(BB$2,'Egen hetvattenprod'!$B$1:$BX$1,0),FALSE)+VLOOKUP($B173,Kraftvärmeprod!$B$1:$BX$550,MATCH(BB$2,Kraftvärmeprod!$B$1:$BX$1,0),FALSE))/$AC173,"")</f>
        <v/>
      </c>
      <c r="BC173" s="115" t="str">
        <f>IF($AY173="ja",(VLOOKUP($B173,'Egen hetvattenprod'!$B$1:$BX$550,MATCH(BC$2,'Egen hetvattenprod'!$B$1:$BX$1,0),FALSE)+VLOOKUP($B173,Kraftvärmeprod!$B$1:$BX$550,MATCH(BC$2,Kraftvärmeprod!$B$1:$BX$1,0),FALSE))/$AC173,"")</f>
        <v/>
      </c>
      <c r="BD173" s="115" t="str">
        <f>IF($AY173="ja",(VLOOKUP($B173,'Egen hetvattenprod'!$B$1:$BX$550,MATCH(BD$2,'Egen hetvattenprod'!$B$1:$BX$1,0),FALSE)+VLOOKUP($B173,Kraftvärmeprod!$B$1:$BX$550,MATCH(BD$2,Kraftvärmeprod!$B$1:$BX$1,0),FALSE))/$AC173,"")</f>
        <v/>
      </c>
      <c r="BF173" t="str">
        <f t="shared" si="17"/>
        <v>Nej</v>
      </c>
      <c r="BG173" t="str">
        <f>IF($BF173="ja",VLOOKUP($B173,'Egen hetvattenprod'!$B$1:$BX$550,MATCH("Andelen klimatgaser med fossilt ursprung för avfall ()",'Egen hetvattenprod'!$B$1:$BX$1,0),FALSE),"")</f>
        <v/>
      </c>
      <c r="BH173" t="str">
        <f>IF($BF173="ja",VLOOKUP($B173,Kraftvärmeprod!$B$1:$BX$550,MATCH("Andelen klimatgaser med fossilt ursprung för avfall ()",Kraftvärmeprod!$B$1:$BX$1,0),FALSE),"")</f>
        <v/>
      </c>
      <c r="BI173" t="str">
        <f>IF($BF173="ja",VLOOKUP($B173,'Egen hetvattenprod'!$B$1:$BX$550,MATCH("Avfall (GWh)",'Egen hetvattenprod'!$B$1:$BX$1,0),FALSE),"")</f>
        <v/>
      </c>
      <c r="BJ173" t="str">
        <f>IF($BF173="ja",VLOOKUP($B173,'Slutlig allokering kvv'!$B$1:$BX$550,MATCH("Avfall (GWh)",'Slutlig allokering kvv'!$B$1:$BX$1,0),FALSE),"")</f>
        <v/>
      </c>
      <c r="BK173" t="str">
        <f>IF($BF173="ja",VLOOKUP($B173,'Köpt hetvatten'!$B$1:$BX$550,MATCH("Avfall i köpt hetvatten",'Köpt hetvatten'!$B$1:$BX$1,0),FALSE),"")</f>
        <v/>
      </c>
      <c r="BL173" t="str">
        <f>IF($BF173="ja",VLOOKUP($B173,'Egen hetvattenprod'!$B$1:$BX$550,MATCH("Värde enligt ovan. (%)",'Egen hetvattenprod'!$B$1:$BX$1,0),FALSE),"")</f>
        <v/>
      </c>
      <c r="BM173" t="str">
        <f>IF($BF173="ja",VLOOKUP($B173,Kraftvärmeprod!$B$1:$BX$550,MATCH("Värde enligt ovan. (%)",Kraftvärmeprod!$B$1:$BX$1,0),FALSE),"")</f>
        <v/>
      </c>
      <c r="BQ173" t="str">
        <f>IF($BF173="ja",VLOOKUP($B173,'Egen hetvattenprod'!$B$1:$BX$550,MATCH("Tillförd olja (fossil) vid avfallsförbränning (GWh)",'Egen hetvattenprod'!$B$1:$BX$1,0),FALSE),"")</f>
        <v/>
      </c>
      <c r="BR173" t="str">
        <f>IF($BF173="ja",VLOOKUP($B173,Kraftvärmeprod!$B$1:$BX$550,MATCH("Tillförd olja (fossil) vid avfallsförbränning (GWh)",Kraftvärmeprod!$B$1:$BX$1,0),FALSE),"")</f>
        <v/>
      </c>
    </row>
    <row r="174" spans="1:70">
      <c r="A174" t="s">
        <v>294</v>
      </c>
      <c r="B174" t="s">
        <v>297</v>
      </c>
      <c r="C174">
        <f>VLOOKUP($B174,'Tillförd energi'!$B$1:$AI$720,MATCH(C$2,'Tillförd energi'!$B$1:$AQ$1,0),FALSE)</f>
        <v>0</v>
      </c>
      <c r="D174">
        <f>VLOOKUP($B174,'Tillförd energi'!$B$1:$AI$720,MATCH(D$2,'Tillförd energi'!$B$1:$AQ$1,0),FALSE)</f>
        <v>0.28599999999999998</v>
      </c>
      <c r="E174">
        <f>VLOOKUP($B174,'Tillförd energi'!$B$1:$AI$720,MATCH(E$2,'Tillförd energi'!$B$1:$AQ$1,0),FALSE)</f>
        <v>0</v>
      </c>
      <c r="F174">
        <f>VLOOKUP($B174,'Tillförd energi'!$B$1:$AI$720,MATCH(F$2,'Tillförd energi'!$B$1:$AQ$1,0),FALSE)</f>
        <v>0</v>
      </c>
      <c r="G174">
        <f>VLOOKUP($B174,'Tillförd energi'!$B$1:$AI$720,MATCH(G$2,'Tillförd energi'!$B$1:$AQ$1,0),FALSE)</f>
        <v>0</v>
      </c>
      <c r="H174">
        <f>VLOOKUP($B174,'Tillförd energi'!$B$1:$AI$720,MATCH(H$2,'Tillförd energi'!$B$1:$AQ$1,0),FALSE)</f>
        <v>0</v>
      </c>
      <c r="I174">
        <f>VLOOKUP($B174,'Tillförd energi'!$B$1:$AI$720,MATCH(I$2,'Tillförd energi'!$B$1:$AQ$1,0),FALSE)</f>
        <v>0</v>
      </c>
      <c r="J174">
        <f>VLOOKUP($B174,'Tillförd energi'!$B$1:$AI$720,MATCH(J$2,'Tillförd energi'!$B$1:$AQ$1,0),FALSE)</f>
        <v>0</v>
      </c>
      <c r="K174">
        <f>VLOOKUP($B174,'Tillförd energi'!$B$1:$AI$720,MATCH(K$2,'Tillförd energi'!$B$1:$AQ$1,0),FALSE)</f>
        <v>0</v>
      </c>
      <c r="L174">
        <f>VLOOKUP($B174,'Tillförd energi'!$B$1:$AI$720,MATCH(L$2,'Tillförd energi'!$B$1:$AQ$1,0),FALSE)</f>
        <v>0</v>
      </c>
      <c r="M174">
        <f>VLOOKUP($B174,'Tillförd energi'!$B$1:$AI$720,MATCH(M$2,'Tillförd energi'!$B$1:$AQ$1,0),FALSE)</f>
        <v>0</v>
      </c>
      <c r="N174">
        <f>VLOOKUP($B174,'Tillförd energi'!$B$1:$AI$720,MATCH(N$2,'Tillförd energi'!$B$1:$AQ$1,0),FALSE)</f>
        <v>0</v>
      </c>
      <c r="O174">
        <f>VLOOKUP($B174,'Tillförd energi'!$B$1:$AI$720,MATCH(O$2,'Tillförd energi'!$B$1:$AQ$1,0),FALSE)</f>
        <v>0</v>
      </c>
      <c r="P174">
        <f>VLOOKUP($B174,'Tillförd energi'!$B$1:$AI$720,MATCH(P$2,'Tillförd energi'!$B$1:$AQ$1,0),FALSE)</f>
        <v>17.108000000000001</v>
      </c>
      <c r="Q174">
        <f>VLOOKUP($B174,'Tillförd energi'!$B$1:$AI$720,MATCH(Q$2,'Tillförd energi'!$B$1:$AQ$1,0),FALSE)</f>
        <v>0</v>
      </c>
      <c r="R174">
        <f>VLOOKUP($B174,'Tillförd energi'!$B$1:$AI$720,MATCH(R$2,'Tillförd energi'!$B$1:$AQ$1,0),FALSE)</f>
        <v>0</v>
      </c>
      <c r="S174">
        <f>VLOOKUP($B174,'Tillförd energi'!$B$1:$AI$720,MATCH(S$2,'Tillförd energi'!$B$1:$AQ$1,0),FALSE)</f>
        <v>0</v>
      </c>
      <c r="T174">
        <f>VLOOKUP($B174,'Tillförd energi'!$B$1:$AI$720,MATCH(T$2,'Tillförd energi'!$B$1:$AQ$1,0),FALSE)</f>
        <v>0</v>
      </c>
      <c r="U174">
        <f>VLOOKUP($B174,'Tillförd energi'!$B$1:$AI$720,MATCH(U$2,'Tillförd energi'!$B$1:$AQ$1,0),FALSE)</f>
        <v>0</v>
      </c>
      <c r="V174">
        <f>VLOOKUP($B174,'Tillförd energi'!$B$1:$AI$720,MATCH(V$2,'Tillförd energi'!$B$1:$AQ$1,0),FALSE)</f>
        <v>0</v>
      </c>
      <c r="W174">
        <f>VLOOKUP($B174,'Tillförd energi'!$B$1:$AI$720,MATCH(W$2,'Tillförd energi'!$B$1:$AQ$1,0),FALSE)</f>
        <v>0</v>
      </c>
      <c r="X174">
        <f>VLOOKUP($B174,'Tillförd energi'!$B$1:$AI$720,MATCH(X$2,'Tillförd energi'!$B$1:$AQ$1,0),FALSE)</f>
        <v>0</v>
      </c>
      <c r="Y174">
        <f>VLOOKUP($B174,'Tillförd energi'!$B$1:$AI$720,MATCH(Y$2,'Tillförd energi'!$B$1:$AQ$1,0),FALSE)</f>
        <v>0</v>
      </c>
      <c r="Z174">
        <f>VLOOKUP($B174,'Tillförd energi'!$B$1:$AI$720,MATCH(Z$2,'Tillförd energi'!$B$1:$AQ$1,0),FALSE)</f>
        <v>0</v>
      </c>
      <c r="AA174">
        <f>VLOOKUP($B174,'Tillförd energi'!$B$1:$AI$720,MATCH(AA$2,'Tillförd energi'!$B$1:$AQ$1,0),FALSE)</f>
        <v>0</v>
      </c>
      <c r="AB174">
        <f>VLOOKUP($B174,'Tillförd energi'!$B$1:$AI$720,MATCH(AB$2,'Tillförd energi'!$B$1:$AQ$1,0),FALSE)</f>
        <v>0</v>
      </c>
      <c r="AC174">
        <f>VLOOKUP($B174,'Tillförd energi'!$B$1:$AI$720,MATCH(AC$2,'Tillförd energi'!$B$1:$AQ$1,0),FALSE)</f>
        <v>0</v>
      </c>
      <c r="AD174">
        <f>VLOOKUP($B174,'Tillförd energi'!$B$1:$AI$720,MATCH(AD$2,'Tillförd energi'!$B$1:$AQ$1,0),FALSE)</f>
        <v>0</v>
      </c>
      <c r="AE174">
        <f>VLOOKUP($B174,'Tillförd energi'!$B$1:$AI$720,MATCH(AE$2,'Tillförd energi'!$B$1:$AQ$1,0),FALSE)</f>
        <v>0</v>
      </c>
      <c r="AF174">
        <f>VLOOKUP($B174,'Tillförd energi'!$B$1:$AI$720,MATCH(AF$2,'Tillförd energi'!$B$1:$AQ$1,0),FALSE)</f>
        <v>0.34799999999999998</v>
      </c>
      <c r="AG174">
        <f>IFERROR(VLOOKUP(B174,Miljö!$B$1:$AC$600,MATCH("Köpt mängd produktionsspecifik fjärrvärme:",Miljö!$B$1:$AC$1,0),FALSE)/1,0)</f>
        <v>0</v>
      </c>
      <c r="AI174">
        <f t="shared" si="12"/>
        <v>17.742000000000001</v>
      </c>
      <c r="AJ174">
        <f>IF(ISERROR(1/VLOOKUP($B174,Leveranser!$B$1:$S$500,MATCH("såld värme (gwh)",Leveranser!$B$1:$S$1,0),FALSE)),"",VLOOKUP($B174,Leveranser!$B$1:$S$500,MATCH("såld värme (gwh)",Leveranser!$B$1:$S$1,0),FALSE))</f>
        <v>13.991</v>
      </c>
      <c r="AM174" t="str">
        <f>IF(B174&lt;&gt;"",IF(VLOOKUP($B174,Totalt!$B$1:$AQ$554,MATCH("Kvalitetsgranskad:",Totalt!$B$1:$AQ$1,0),FALSE)="ja",VLOOKUP($B174,Miljö!$B$1:$AG$479,MATCH(AM$2,Miljö!$B$1:$AK$1,0),FALSE),""),"")</f>
        <v>Ja</v>
      </c>
      <c r="AN174" t="str">
        <f>IF(AM174="ja",VLOOKUP($B174,Miljö!$B$1:$J$479,MATCH("Typ av ursprungsspecificerad el   (Om inget värde anges används Nordisk residualmix, se inforuta) ()",Miljö!$B$1:$J$1,0),FALSE),IF(AM174="nej","Nordisk residualel",""))</f>
        <v>'Ursprungsmärkt vattenkraft'</v>
      </c>
      <c r="AO174">
        <f>IF(AM174="","",VLOOKUP($B174,Miljö!$B$1:$J$479,MATCH("Fossilandel för ursprungspecificerad el ()",Miljö!$B$1:$J$1,0),FALSE))</f>
        <v>0</v>
      </c>
      <c r="AP174">
        <f>IF(AM174="","",IFERROR(VLOOKUP($B174,Miljö!$B$1:$J$479,MATCH("Kärnkraftsandel för ursprungsspecificerad el ()",Miljö!$B$1:$J$1,0),FALSE)/1,0))</f>
        <v>0</v>
      </c>
      <c r="AQ174">
        <f t="shared" si="13"/>
        <v>1</v>
      </c>
      <c r="AS174" t="str">
        <f t="shared" si="14"/>
        <v>Nej</v>
      </c>
      <c r="AT174" t="str">
        <f>IF(AS174="ja",VLOOKUP($B174,Miljö!$B$1:$P$500,MATCH("Fossil andel i procent (%)",Miljö!$B$1:$P$1,0),FALSE)/100,"")</f>
        <v/>
      </c>
      <c r="AV174" t="str">
        <f t="shared" si="15"/>
        <v>Nej</v>
      </c>
      <c r="AW174" t="str">
        <f>IF(AV174="ja",VLOOKUP($B174,'Egen hetvattenprod'!$B$1:$AO$500,MATCH("Värmekälla till värmepumpar ()",'Egen hetvattenprod'!$B$1:$AO$1,0),FALSE),"")</f>
        <v/>
      </c>
      <c r="AY174" t="str">
        <f t="shared" si="16"/>
        <v>Nej</v>
      </c>
      <c r="AZ174" s="115" t="str">
        <f>IF($AY174="ja",(VLOOKUP($B174,'Egen hetvattenprod'!$B$1:$BX$550,MATCH(AZ$2,'Egen hetvattenprod'!$B$1:$BX$1,0),FALSE)+VLOOKUP($B174,Kraftvärmeprod!$B$1:$BX$550,MATCH(AZ$2,Kraftvärmeprod!$B$1:$BX$1,0),FALSE))/$AC174,"")</f>
        <v/>
      </c>
      <c r="BA174" s="115" t="str">
        <f>IF($AY174="ja",(VLOOKUP($B174,'Egen hetvattenprod'!$B$1:$BX$550,MATCH(BA$2,'Egen hetvattenprod'!$B$1:$BX$1,0),FALSE)+VLOOKUP($B174,Kraftvärmeprod!$B$1:$BX$550,MATCH(BA$2,Kraftvärmeprod!$B$1:$BX$1,0),FALSE))/$AC174,"")</f>
        <v/>
      </c>
      <c r="BB174" s="115" t="str">
        <f>IF($AY174="ja",(VLOOKUP($B174,'Egen hetvattenprod'!$B$1:$BX$550,MATCH(BB$2,'Egen hetvattenprod'!$B$1:$BX$1,0),FALSE)+VLOOKUP($B174,Kraftvärmeprod!$B$1:$BX$550,MATCH(BB$2,Kraftvärmeprod!$B$1:$BX$1,0),FALSE))/$AC174,"")</f>
        <v/>
      </c>
      <c r="BC174" s="115" t="str">
        <f>IF($AY174="ja",(VLOOKUP($B174,'Egen hetvattenprod'!$B$1:$BX$550,MATCH(BC$2,'Egen hetvattenprod'!$B$1:$BX$1,0),FALSE)+VLOOKUP($B174,Kraftvärmeprod!$B$1:$BX$550,MATCH(BC$2,Kraftvärmeprod!$B$1:$BX$1,0),FALSE))/$AC174,"")</f>
        <v/>
      </c>
      <c r="BD174" s="115" t="str">
        <f>IF($AY174="ja",(VLOOKUP($B174,'Egen hetvattenprod'!$B$1:$BX$550,MATCH(BD$2,'Egen hetvattenprod'!$B$1:$BX$1,0),FALSE)+VLOOKUP($B174,Kraftvärmeprod!$B$1:$BX$550,MATCH(BD$2,Kraftvärmeprod!$B$1:$BX$1,0),FALSE))/$AC174,"")</f>
        <v/>
      </c>
      <c r="BF174" t="str">
        <f t="shared" si="17"/>
        <v>Nej</v>
      </c>
      <c r="BG174" t="str">
        <f>IF($BF174="ja",VLOOKUP($B174,'Egen hetvattenprod'!$B$1:$BX$550,MATCH("Andelen klimatgaser med fossilt ursprung för avfall ()",'Egen hetvattenprod'!$B$1:$BX$1,0),FALSE),"")</f>
        <v/>
      </c>
      <c r="BH174" t="str">
        <f>IF($BF174="ja",VLOOKUP($B174,Kraftvärmeprod!$B$1:$BX$550,MATCH("Andelen klimatgaser med fossilt ursprung för avfall ()",Kraftvärmeprod!$B$1:$BX$1,0),FALSE),"")</f>
        <v/>
      </c>
      <c r="BI174" t="str">
        <f>IF($BF174="ja",VLOOKUP($B174,'Egen hetvattenprod'!$B$1:$BX$550,MATCH("Avfall (GWh)",'Egen hetvattenprod'!$B$1:$BX$1,0),FALSE),"")</f>
        <v/>
      </c>
      <c r="BJ174" t="str">
        <f>IF($BF174="ja",VLOOKUP($B174,'Slutlig allokering kvv'!$B$1:$BX$550,MATCH("Avfall (GWh)",'Slutlig allokering kvv'!$B$1:$BX$1,0),FALSE),"")</f>
        <v/>
      </c>
      <c r="BK174" t="str">
        <f>IF($BF174="ja",VLOOKUP($B174,'Köpt hetvatten'!$B$1:$BX$550,MATCH("Avfall i köpt hetvatten",'Köpt hetvatten'!$B$1:$BX$1,0),FALSE),"")</f>
        <v/>
      </c>
      <c r="BL174" t="str">
        <f>IF($BF174="ja",VLOOKUP($B174,'Egen hetvattenprod'!$B$1:$BX$550,MATCH("Värde enligt ovan. (%)",'Egen hetvattenprod'!$B$1:$BX$1,0),FALSE),"")</f>
        <v/>
      </c>
      <c r="BM174" t="str">
        <f>IF($BF174="ja",VLOOKUP($B174,Kraftvärmeprod!$B$1:$BX$550,MATCH("Värde enligt ovan. (%)",Kraftvärmeprod!$B$1:$BX$1,0),FALSE),"")</f>
        <v/>
      </c>
      <c r="BQ174" t="str">
        <f>IF($BF174="ja",VLOOKUP($B174,'Egen hetvattenprod'!$B$1:$BX$550,MATCH("Tillförd olja (fossil) vid avfallsförbränning (GWh)",'Egen hetvattenprod'!$B$1:$BX$1,0),FALSE),"")</f>
        <v/>
      </c>
      <c r="BR174" t="str">
        <f>IF($BF174="ja",VLOOKUP($B174,Kraftvärmeprod!$B$1:$BX$550,MATCH("Tillförd olja (fossil) vid avfallsförbränning (GWh)",Kraftvärmeprod!$B$1:$BX$1,0),FALSE),"")</f>
        <v/>
      </c>
    </row>
    <row r="175" spans="1:70">
      <c r="A175" t="s">
        <v>294</v>
      </c>
      <c r="B175" t="s">
        <v>298</v>
      </c>
      <c r="C175">
        <f>VLOOKUP($B175,'Tillförd energi'!$B$1:$AI$720,MATCH(C$2,'Tillförd energi'!$B$1:$AQ$1,0),FALSE)</f>
        <v>0</v>
      </c>
      <c r="D175">
        <f>VLOOKUP($B175,'Tillförd energi'!$B$1:$AI$720,MATCH(D$2,'Tillförd energi'!$B$1:$AQ$1,0),FALSE)</f>
        <v>0</v>
      </c>
      <c r="E175">
        <f>VLOOKUP($B175,'Tillförd energi'!$B$1:$AI$720,MATCH(E$2,'Tillförd energi'!$B$1:$AQ$1,0),FALSE)</f>
        <v>0</v>
      </c>
      <c r="F175">
        <f>VLOOKUP($B175,'Tillförd energi'!$B$1:$AI$720,MATCH(F$2,'Tillförd energi'!$B$1:$AQ$1,0),FALSE)</f>
        <v>0</v>
      </c>
      <c r="G175">
        <f>VLOOKUP($B175,'Tillförd energi'!$B$1:$AI$720,MATCH(G$2,'Tillförd energi'!$B$1:$AQ$1,0),FALSE)</f>
        <v>0</v>
      </c>
      <c r="H175">
        <f>VLOOKUP($B175,'Tillförd energi'!$B$1:$AI$720,MATCH(H$2,'Tillförd energi'!$B$1:$AQ$1,0),FALSE)</f>
        <v>0</v>
      </c>
      <c r="I175">
        <f>VLOOKUP($B175,'Tillförd energi'!$B$1:$AI$720,MATCH(I$2,'Tillförd energi'!$B$1:$AQ$1,0),FALSE)</f>
        <v>0</v>
      </c>
      <c r="J175">
        <f>VLOOKUP($B175,'Tillförd energi'!$B$1:$AI$720,MATCH(J$2,'Tillförd energi'!$B$1:$AQ$1,0),FALSE)</f>
        <v>0</v>
      </c>
      <c r="K175">
        <f>VLOOKUP($B175,'Tillförd energi'!$B$1:$AI$720,MATCH(K$2,'Tillförd energi'!$B$1:$AQ$1,0),FALSE)</f>
        <v>0</v>
      </c>
      <c r="L175">
        <f>VLOOKUP($B175,'Tillförd energi'!$B$1:$AI$720,MATCH(L$2,'Tillförd energi'!$B$1:$AQ$1,0),FALSE)</f>
        <v>0</v>
      </c>
      <c r="M175">
        <f>VLOOKUP($B175,'Tillförd energi'!$B$1:$AI$720,MATCH(M$2,'Tillförd energi'!$B$1:$AQ$1,0),FALSE)</f>
        <v>0</v>
      </c>
      <c r="N175">
        <f>VLOOKUP($B175,'Tillförd energi'!$B$1:$AI$720,MATCH(N$2,'Tillförd energi'!$B$1:$AQ$1,0),FALSE)</f>
        <v>0</v>
      </c>
      <c r="O175">
        <f>VLOOKUP($B175,'Tillförd energi'!$B$1:$AI$720,MATCH(O$2,'Tillförd energi'!$B$1:$AQ$1,0),FALSE)</f>
        <v>0</v>
      </c>
      <c r="P175">
        <f>VLOOKUP($B175,'Tillförd energi'!$B$1:$AI$720,MATCH(P$2,'Tillförd energi'!$B$1:$AQ$1,0),FALSE)</f>
        <v>0</v>
      </c>
      <c r="Q175">
        <f>VLOOKUP($B175,'Tillförd energi'!$B$1:$AI$720,MATCH(Q$2,'Tillförd energi'!$B$1:$AQ$1,0),FALSE)</f>
        <v>0</v>
      </c>
      <c r="R175">
        <f>VLOOKUP($B175,'Tillförd energi'!$B$1:$AI$720,MATCH(R$2,'Tillförd energi'!$B$1:$AQ$1,0),FALSE)</f>
        <v>4.2160000000000002</v>
      </c>
      <c r="S175">
        <f>VLOOKUP($B175,'Tillförd energi'!$B$1:$AI$720,MATCH(S$2,'Tillförd energi'!$B$1:$AQ$1,0),FALSE)</f>
        <v>0</v>
      </c>
      <c r="T175">
        <f>VLOOKUP($B175,'Tillförd energi'!$B$1:$AI$720,MATCH(T$2,'Tillförd energi'!$B$1:$AQ$1,0),FALSE)</f>
        <v>0</v>
      </c>
      <c r="U175">
        <f>VLOOKUP($B175,'Tillförd energi'!$B$1:$AI$720,MATCH(U$2,'Tillförd energi'!$B$1:$AQ$1,0),FALSE)</f>
        <v>0</v>
      </c>
      <c r="V175">
        <f>VLOOKUP($B175,'Tillförd energi'!$B$1:$AI$720,MATCH(V$2,'Tillförd energi'!$B$1:$AQ$1,0),FALSE)</f>
        <v>0</v>
      </c>
      <c r="W175">
        <f>VLOOKUP($B175,'Tillförd energi'!$B$1:$AI$720,MATCH(W$2,'Tillförd energi'!$B$1:$AQ$1,0),FALSE)</f>
        <v>0</v>
      </c>
      <c r="X175">
        <f>VLOOKUP($B175,'Tillförd energi'!$B$1:$AI$720,MATCH(X$2,'Tillförd energi'!$B$1:$AQ$1,0),FALSE)</f>
        <v>0</v>
      </c>
      <c r="Y175">
        <f>VLOOKUP($B175,'Tillförd energi'!$B$1:$AI$720,MATCH(Y$2,'Tillförd energi'!$B$1:$AQ$1,0),FALSE)</f>
        <v>0</v>
      </c>
      <c r="Z175">
        <f>VLOOKUP($B175,'Tillförd energi'!$B$1:$AI$720,MATCH(Z$2,'Tillförd energi'!$B$1:$AQ$1,0),FALSE)</f>
        <v>0</v>
      </c>
      <c r="AA175">
        <f>VLOOKUP($B175,'Tillförd energi'!$B$1:$AI$720,MATCH(AA$2,'Tillförd energi'!$B$1:$AQ$1,0),FALSE)</f>
        <v>0</v>
      </c>
      <c r="AB175">
        <f>VLOOKUP($B175,'Tillförd energi'!$B$1:$AI$720,MATCH(AB$2,'Tillförd energi'!$B$1:$AQ$1,0),FALSE)</f>
        <v>0</v>
      </c>
      <c r="AC175">
        <f>VLOOKUP($B175,'Tillförd energi'!$B$1:$AI$720,MATCH(AC$2,'Tillförd energi'!$B$1:$AQ$1,0),FALSE)</f>
        <v>0</v>
      </c>
      <c r="AD175">
        <f>VLOOKUP($B175,'Tillförd energi'!$B$1:$AI$720,MATCH(AD$2,'Tillförd energi'!$B$1:$AQ$1,0),FALSE)</f>
        <v>0</v>
      </c>
      <c r="AE175">
        <f>VLOOKUP($B175,'Tillförd energi'!$B$1:$AI$720,MATCH(AE$2,'Tillförd energi'!$B$1:$AQ$1,0),FALSE)</f>
        <v>0</v>
      </c>
      <c r="AF175">
        <f>VLOOKUP($B175,'Tillförd energi'!$B$1:$AI$720,MATCH(AF$2,'Tillförd energi'!$B$1:$AQ$1,0),FALSE)</f>
        <v>0.01</v>
      </c>
      <c r="AG175">
        <f>IFERROR(VLOOKUP(B175,Miljö!$B$1:$AC$600,MATCH("Köpt mängd produktionsspecifik fjärrvärme:",Miljö!$B$1:$AC$1,0),FALSE)/1,0)</f>
        <v>0</v>
      </c>
      <c r="AI175">
        <f t="shared" si="12"/>
        <v>4.226</v>
      </c>
      <c r="AJ175">
        <f>IF(ISERROR(1/VLOOKUP($B175,Leveranser!$B$1:$S$500,MATCH("såld värme (gwh)",Leveranser!$B$1:$S$1,0),FALSE)),"",VLOOKUP($B175,Leveranser!$B$1:$S$500,MATCH("såld värme (gwh)",Leveranser!$B$1:$S$1,0),FALSE))</f>
        <v>3.1179999999999999</v>
      </c>
      <c r="AM175" t="str">
        <f>IF(B175&lt;&gt;"",IF(VLOOKUP($B175,Totalt!$B$1:$AQ$554,MATCH("Kvalitetsgranskad:",Totalt!$B$1:$AQ$1,0),FALSE)="ja",VLOOKUP($B175,Miljö!$B$1:$AG$479,MATCH(AM$2,Miljö!$B$1:$AK$1,0),FALSE),""),"")</f>
        <v>Ja</v>
      </c>
      <c r="AN175" t="str">
        <f>IF(AM175="ja",VLOOKUP($B175,Miljö!$B$1:$J$479,MATCH("Typ av ursprungsspecificerad el   (Om inget värde anges används Nordisk residualmix, se inforuta) ()",Miljö!$B$1:$J$1,0),FALSE),IF(AM175="nej","Nordisk residualel",""))</f>
        <v>'Ursprungsmärkt vattenkraft'</v>
      </c>
      <c r="AO175">
        <f>IF(AM175="","",VLOOKUP($B175,Miljö!$B$1:$J$479,MATCH("Fossilandel för ursprungspecificerad el ()",Miljö!$B$1:$J$1,0),FALSE))</f>
        <v>0</v>
      </c>
      <c r="AP175">
        <f>IF(AM175="","",IFERROR(VLOOKUP($B175,Miljö!$B$1:$J$479,MATCH("Kärnkraftsandel för ursprungsspecificerad el ()",Miljö!$B$1:$J$1,0),FALSE)/1,0))</f>
        <v>0</v>
      </c>
      <c r="AQ175">
        <f t="shared" si="13"/>
        <v>1</v>
      </c>
      <c r="AS175" t="str">
        <f t="shared" si="14"/>
        <v>Nej</v>
      </c>
      <c r="AT175" t="str">
        <f>IF(AS175="ja",VLOOKUP($B175,Miljö!$B$1:$P$500,MATCH("Fossil andel i procent (%)",Miljö!$B$1:$P$1,0),FALSE)/100,"")</f>
        <v/>
      </c>
      <c r="AV175" t="str">
        <f t="shared" si="15"/>
        <v>Nej</v>
      </c>
      <c r="AW175" t="str">
        <f>IF(AV175="ja",VLOOKUP($B175,'Egen hetvattenprod'!$B$1:$AO$500,MATCH("Värmekälla till värmepumpar ()",'Egen hetvattenprod'!$B$1:$AO$1,0),FALSE),"")</f>
        <v/>
      </c>
      <c r="AY175" t="str">
        <f t="shared" si="16"/>
        <v>Nej</v>
      </c>
      <c r="AZ175" s="115" t="str">
        <f>IF($AY175="ja",(VLOOKUP($B175,'Egen hetvattenprod'!$B$1:$BX$550,MATCH(AZ$2,'Egen hetvattenprod'!$B$1:$BX$1,0),FALSE)+VLOOKUP($B175,Kraftvärmeprod!$B$1:$BX$550,MATCH(AZ$2,Kraftvärmeprod!$B$1:$BX$1,0),FALSE))/$AC175,"")</f>
        <v/>
      </c>
      <c r="BA175" s="115" t="str">
        <f>IF($AY175="ja",(VLOOKUP($B175,'Egen hetvattenprod'!$B$1:$BX$550,MATCH(BA$2,'Egen hetvattenprod'!$B$1:$BX$1,0),FALSE)+VLOOKUP($B175,Kraftvärmeprod!$B$1:$BX$550,MATCH(BA$2,Kraftvärmeprod!$B$1:$BX$1,0),FALSE))/$AC175,"")</f>
        <v/>
      </c>
      <c r="BB175" s="115" t="str">
        <f>IF($AY175="ja",(VLOOKUP($B175,'Egen hetvattenprod'!$B$1:$BX$550,MATCH(BB$2,'Egen hetvattenprod'!$B$1:$BX$1,0),FALSE)+VLOOKUP($B175,Kraftvärmeprod!$B$1:$BX$550,MATCH(BB$2,Kraftvärmeprod!$B$1:$BX$1,0),FALSE))/$AC175,"")</f>
        <v/>
      </c>
      <c r="BC175" s="115" t="str">
        <f>IF($AY175="ja",(VLOOKUP($B175,'Egen hetvattenprod'!$B$1:$BX$550,MATCH(BC$2,'Egen hetvattenprod'!$B$1:$BX$1,0),FALSE)+VLOOKUP($B175,Kraftvärmeprod!$B$1:$BX$550,MATCH(BC$2,Kraftvärmeprod!$B$1:$BX$1,0),FALSE))/$AC175,"")</f>
        <v/>
      </c>
      <c r="BD175" s="115" t="str">
        <f>IF($AY175="ja",(VLOOKUP($B175,'Egen hetvattenprod'!$B$1:$BX$550,MATCH(BD$2,'Egen hetvattenprod'!$B$1:$BX$1,0),FALSE)+VLOOKUP($B175,Kraftvärmeprod!$B$1:$BX$550,MATCH(BD$2,Kraftvärmeprod!$B$1:$BX$1,0),FALSE))/$AC175,"")</f>
        <v/>
      </c>
      <c r="BF175" t="str">
        <f t="shared" si="17"/>
        <v>Nej</v>
      </c>
      <c r="BG175" t="str">
        <f>IF($BF175="ja",VLOOKUP($B175,'Egen hetvattenprod'!$B$1:$BX$550,MATCH("Andelen klimatgaser med fossilt ursprung för avfall ()",'Egen hetvattenprod'!$B$1:$BX$1,0),FALSE),"")</f>
        <v/>
      </c>
      <c r="BH175" t="str">
        <f>IF($BF175="ja",VLOOKUP($B175,Kraftvärmeprod!$B$1:$BX$550,MATCH("Andelen klimatgaser med fossilt ursprung för avfall ()",Kraftvärmeprod!$B$1:$BX$1,0),FALSE),"")</f>
        <v/>
      </c>
      <c r="BI175" t="str">
        <f>IF($BF175="ja",VLOOKUP($B175,'Egen hetvattenprod'!$B$1:$BX$550,MATCH("Avfall (GWh)",'Egen hetvattenprod'!$B$1:$BX$1,0),FALSE),"")</f>
        <v/>
      </c>
      <c r="BJ175" t="str">
        <f>IF($BF175="ja",VLOOKUP($B175,'Slutlig allokering kvv'!$B$1:$BX$550,MATCH("Avfall (GWh)",'Slutlig allokering kvv'!$B$1:$BX$1,0),FALSE),"")</f>
        <v/>
      </c>
      <c r="BK175" t="str">
        <f>IF($BF175="ja",VLOOKUP($B175,'Köpt hetvatten'!$B$1:$BX$550,MATCH("Avfall i köpt hetvatten",'Köpt hetvatten'!$B$1:$BX$1,0),FALSE),"")</f>
        <v/>
      </c>
      <c r="BL175" t="str">
        <f>IF($BF175="ja",VLOOKUP($B175,'Egen hetvattenprod'!$B$1:$BX$550,MATCH("Värde enligt ovan. (%)",'Egen hetvattenprod'!$B$1:$BX$1,0),FALSE),"")</f>
        <v/>
      </c>
      <c r="BM175" t="str">
        <f>IF($BF175="ja",VLOOKUP($B175,Kraftvärmeprod!$B$1:$BX$550,MATCH("Värde enligt ovan. (%)",Kraftvärmeprod!$B$1:$BX$1,0),FALSE),"")</f>
        <v/>
      </c>
      <c r="BQ175" t="str">
        <f>IF($BF175="ja",VLOOKUP($B175,'Egen hetvattenprod'!$B$1:$BX$550,MATCH("Tillförd olja (fossil) vid avfallsförbränning (GWh)",'Egen hetvattenprod'!$B$1:$BX$1,0),FALSE),"")</f>
        <v/>
      </c>
      <c r="BR175" t="str">
        <f>IF($BF175="ja",VLOOKUP($B175,Kraftvärmeprod!$B$1:$BX$550,MATCH("Tillförd olja (fossil) vid avfallsförbränning (GWh)",Kraftvärmeprod!$B$1:$BX$1,0),FALSE),"")</f>
        <v/>
      </c>
    </row>
    <row r="176" spans="1:70">
      <c r="A176" t="s">
        <v>294</v>
      </c>
      <c r="B176" t="s">
        <v>299</v>
      </c>
      <c r="C176">
        <f>VLOOKUP($B176,'Tillförd energi'!$B$1:$AI$720,MATCH(C$2,'Tillförd energi'!$B$1:$AQ$1,0),FALSE)</f>
        <v>0</v>
      </c>
      <c r="D176">
        <f>VLOOKUP($B176,'Tillförd energi'!$B$1:$AI$720,MATCH(D$2,'Tillförd energi'!$B$1:$AQ$1,0),FALSE)</f>
        <v>4.7E-2</v>
      </c>
      <c r="E176">
        <f>VLOOKUP($B176,'Tillförd energi'!$B$1:$AI$720,MATCH(E$2,'Tillförd energi'!$B$1:$AQ$1,0),FALSE)</f>
        <v>0</v>
      </c>
      <c r="F176">
        <f>VLOOKUP($B176,'Tillförd energi'!$B$1:$AI$720,MATCH(F$2,'Tillförd energi'!$B$1:$AQ$1,0),FALSE)</f>
        <v>0</v>
      </c>
      <c r="G176">
        <f>VLOOKUP($B176,'Tillförd energi'!$B$1:$AI$720,MATCH(G$2,'Tillförd energi'!$B$1:$AQ$1,0),FALSE)</f>
        <v>0</v>
      </c>
      <c r="H176">
        <f>VLOOKUP($B176,'Tillförd energi'!$B$1:$AI$720,MATCH(H$2,'Tillförd energi'!$B$1:$AQ$1,0),FALSE)</f>
        <v>0</v>
      </c>
      <c r="I176">
        <f>VLOOKUP($B176,'Tillförd energi'!$B$1:$AI$720,MATCH(I$2,'Tillförd energi'!$B$1:$AQ$1,0),FALSE)</f>
        <v>0</v>
      </c>
      <c r="J176">
        <f>VLOOKUP($B176,'Tillförd energi'!$B$1:$AI$720,MATCH(J$2,'Tillförd energi'!$B$1:$AQ$1,0),FALSE)</f>
        <v>0</v>
      </c>
      <c r="K176">
        <f>VLOOKUP($B176,'Tillförd energi'!$B$1:$AI$720,MATCH(K$2,'Tillförd energi'!$B$1:$AQ$1,0),FALSE)</f>
        <v>0</v>
      </c>
      <c r="L176">
        <f>VLOOKUP($B176,'Tillförd energi'!$B$1:$AI$720,MATCH(L$2,'Tillförd energi'!$B$1:$AQ$1,0),FALSE)</f>
        <v>0</v>
      </c>
      <c r="M176">
        <f>VLOOKUP($B176,'Tillförd energi'!$B$1:$AI$720,MATCH(M$2,'Tillförd energi'!$B$1:$AQ$1,0),FALSE)</f>
        <v>0</v>
      </c>
      <c r="N176">
        <f>VLOOKUP($B176,'Tillförd energi'!$B$1:$AI$720,MATCH(N$2,'Tillförd energi'!$B$1:$AQ$1,0),FALSE)</f>
        <v>0</v>
      </c>
      <c r="O176">
        <f>VLOOKUP($B176,'Tillförd energi'!$B$1:$AI$720,MATCH(O$2,'Tillförd energi'!$B$1:$AQ$1,0),FALSE)</f>
        <v>0</v>
      </c>
      <c r="P176">
        <f>VLOOKUP($B176,'Tillförd energi'!$B$1:$AI$720,MATCH(P$2,'Tillförd energi'!$B$1:$AQ$1,0),FALSE)</f>
        <v>0</v>
      </c>
      <c r="Q176">
        <f>VLOOKUP($B176,'Tillförd energi'!$B$1:$AI$720,MATCH(Q$2,'Tillförd energi'!$B$1:$AQ$1,0),FALSE)</f>
        <v>0</v>
      </c>
      <c r="R176">
        <f>VLOOKUP($B176,'Tillförd energi'!$B$1:$AI$720,MATCH(R$2,'Tillförd energi'!$B$1:$AQ$1,0),FALSE)</f>
        <v>1.9490000000000001</v>
      </c>
      <c r="S176">
        <f>VLOOKUP($B176,'Tillförd energi'!$B$1:$AI$720,MATCH(S$2,'Tillförd energi'!$B$1:$AQ$1,0),FALSE)</f>
        <v>0</v>
      </c>
      <c r="T176">
        <f>VLOOKUP($B176,'Tillförd energi'!$B$1:$AI$720,MATCH(T$2,'Tillförd energi'!$B$1:$AQ$1,0),FALSE)</f>
        <v>0</v>
      </c>
      <c r="U176">
        <f>VLOOKUP($B176,'Tillförd energi'!$B$1:$AI$720,MATCH(U$2,'Tillförd energi'!$B$1:$AQ$1,0),FALSE)</f>
        <v>0</v>
      </c>
      <c r="V176">
        <f>VLOOKUP($B176,'Tillförd energi'!$B$1:$AI$720,MATCH(V$2,'Tillförd energi'!$B$1:$AQ$1,0),FALSE)</f>
        <v>0</v>
      </c>
      <c r="W176">
        <f>VLOOKUP($B176,'Tillförd energi'!$B$1:$AI$720,MATCH(W$2,'Tillförd energi'!$B$1:$AQ$1,0),FALSE)</f>
        <v>0</v>
      </c>
      <c r="X176">
        <f>VLOOKUP($B176,'Tillförd energi'!$B$1:$AI$720,MATCH(X$2,'Tillförd energi'!$B$1:$AQ$1,0),FALSE)</f>
        <v>0</v>
      </c>
      <c r="Y176">
        <f>VLOOKUP($B176,'Tillförd energi'!$B$1:$AI$720,MATCH(Y$2,'Tillförd energi'!$B$1:$AQ$1,0),FALSE)</f>
        <v>0</v>
      </c>
      <c r="Z176">
        <f>VLOOKUP($B176,'Tillförd energi'!$B$1:$AI$720,MATCH(Z$2,'Tillförd energi'!$B$1:$AQ$1,0),FALSE)</f>
        <v>0</v>
      </c>
      <c r="AA176">
        <f>VLOOKUP($B176,'Tillförd energi'!$B$1:$AI$720,MATCH(AA$2,'Tillförd energi'!$B$1:$AQ$1,0),FALSE)</f>
        <v>0</v>
      </c>
      <c r="AB176">
        <f>VLOOKUP($B176,'Tillförd energi'!$B$1:$AI$720,MATCH(AB$2,'Tillförd energi'!$B$1:$AQ$1,0),FALSE)</f>
        <v>0</v>
      </c>
      <c r="AC176">
        <f>VLOOKUP($B176,'Tillförd energi'!$B$1:$AI$720,MATCH(AC$2,'Tillförd energi'!$B$1:$AQ$1,0),FALSE)</f>
        <v>0</v>
      </c>
      <c r="AD176">
        <f>VLOOKUP($B176,'Tillförd energi'!$B$1:$AI$720,MATCH(AD$2,'Tillförd energi'!$B$1:$AQ$1,0),FALSE)</f>
        <v>0</v>
      </c>
      <c r="AE176">
        <f>VLOOKUP($B176,'Tillförd energi'!$B$1:$AI$720,MATCH(AE$2,'Tillförd energi'!$B$1:$AQ$1,0),FALSE)</f>
        <v>0</v>
      </c>
      <c r="AF176">
        <f>VLOOKUP($B176,'Tillförd energi'!$B$1:$AI$720,MATCH(AF$2,'Tillförd energi'!$B$1:$AQ$1,0),FALSE)</f>
        <v>1.6E-2</v>
      </c>
      <c r="AG176">
        <f>IFERROR(VLOOKUP(B176,Miljö!$B$1:$AC$600,MATCH("Köpt mängd produktionsspecifik fjärrvärme:",Miljö!$B$1:$AC$1,0),FALSE)/1,0)</f>
        <v>0</v>
      </c>
      <c r="AI176">
        <f t="shared" si="12"/>
        <v>2.012</v>
      </c>
      <c r="AJ176">
        <f>IF(ISERROR(1/VLOOKUP($B176,Leveranser!$B$1:$S$500,MATCH("såld värme (gwh)",Leveranser!$B$1:$S$1,0),FALSE)),"",VLOOKUP($B176,Leveranser!$B$1:$S$500,MATCH("såld värme (gwh)",Leveranser!$B$1:$S$1,0),FALSE))</f>
        <v>1.6619999999999999</v>
      </c>
      <c r="AM176" t="str">
        <f>IF(B176&lt;&gt;"",IF(VLOOKUP($B176,Totalt!$B$1:$AQ$554,MATCH("Kvalitetsgranskad:",Totalt!$B$1:$AQ$1,0),FALSE)="ja",VLOOKUP($B176,Miljö!$B$1:$AG$479,MATCH(AM$2,Miljö!$B$1:$AK$1,0),FALSE),""),"")</f>
        <v>Ja</v>
      </c>
      <c r="AN176" t="str">
        <f>IF(AM176="ja",VLOOKUP($B176,Miljö!$B$1:$J$479,MATCH("Typ av ursprungsspecificerad el   (Om inget värde anges används Nordisk residualmix, se inforuta) ()",Miljö!$B$1:$J$1,0),FALSE),IF(AM176="nej","Nordisk residualel",""))</f>
        <v>'Ursprungsmärkt vattenkraft'</v>
      </c>
      <c r="AO176">
        <f>IF(AM176="","",VLOOKUP($B176,Miljö!$B$1:$J$479,MATCH("Fossilandel för ursprungspecificerad el ()",Miljö!$B$1:$J$1,0),FALSE))</f>
        <v>0</v>
      </c>
      <c r="AP176">
        <f>IF(AM176="","",IFERROR(VLOOKUP($B176,Miljö!$B$1:$J$479,MATCH("Kärnkraftsandel för ursprungsspecificerad el ()",Miljö!$B$1:$J$1,0),FALSE)/1,0))</f>
        <v>0</v>
      </c>
      <c r="AQ176">
        <f t="shared" si="13"/>
        <v>1</v>
      </c>
      <c r="AS176" t="str">
        <f t="shared" si="14"/>
        <v>Nej</v>
      </c>
      <c r="AT176" t="str">
        <f>IF(AS176="ja",VLOOKUP($B176,Miljö!$B$1:$P$500,MATCH("Fossil andel i procent (%)",Miljö!$B$1:$P$1,0),FALSE)/100,"")</f>
        <v/>
      </c>
      <c r="AV176" t="str">
        <f t="shared" si="15"/>
        <v>Nej</v>
      </c>
      <c r="AW176" t="str">
        <f>IF(AV176="ja",VLOOKUP($B176,'Egen hetvattenprod'!$B$1:$AO$500,MATCH("Värmekälla till värmepumpar ()",'Egen hetvattenprod'!$B$1:$AO$1,0),FALSE),"")</f>
        <v/>
      </c>
      <c r="AY176" t="str">
        <f t="shared" si="16"/>
        <v>Nej</v>
      </c>
      <c r="AZ176" s="115" t="str">
        <f>IF($AY176="ja",(VLOOKUP($B176,'Egen hetvattenprod'!$B$1:$BX$550,MATCH(AZ$2,'Egen hetvattenprod'!$B$1:$BX$1,0),FALSE)+VLOOKUP($B176,Kraftvärmeprod!$B$1:$BX$550,MATCH(AZ$2,Kraftvärmeprod!$B$1:$BX$1,0),FALSE))/$AC176,"")</f>
        <v/>
      </c>
      <c r="BA176" s="115" t="str">
        <f>IF($AY176="ja",(VLOOKUP($B176,'Egen hetvattenprod'!$B$1:$BX$550,MATCH(BA$2,'Egen hetvattenprod'!$B$1:$BX$1,0),FALSE)+VLOOKUP($B176,Kraftvärmeprod!$B$1:$BX$550,MATCH(BA$2,Kraftvärmeprod!$B$1:$BX$1,0),FALSE))/$AC176,"")</f>
        <v/>
      </c>
      <c r="BB176" s="115" t="str">
        <f>IF($AY176="ja",(VLOOKUP($B176,'Egen hetvattenprod'!$B$1:$BX$550,MATCH(BB$2,'Egen hetvattenprod'!$B$1:$BX$1,0),FALSE)+VLOOKUP($B176,Kraftvärmeprod!$B$1:$BX$550,MATCH(BB$2,Kraftvärmeprod!$B$1:$BX$1,0),FALSE))/$AC176,"")</f>
        <v/>
      </c>
      <c r="BC176" s="115" t="str">
        <f>IF($AY176="ja",(VLOOKUP($B176,'Egen hetvattenprod'!$B$1:$BX$550,MATCH(BC$2,'Egen hetvattenprod'!$B$1:$BX$1,0),FALSE)+VLOOKUP($B176,Kraftvärmeprod!$B$1:$BX$550,MATCH(BC$2,Kraftvärmeprod!$B$1:$BX$1,0),FALSE))/$AC176,"")</f>
        <v/>
      </c>
      <c r="BD176" s="115" t="str">
        <f>IF($AY176="ja",(VLOOKUP($B176,'Egen hetvattenprod'!$B$1:$BX$550,MATCH(BD$2,'Egen hetvattenprod'!$B$1:$BX$1,0),FALSE)+VLOOKUP($B176,Kraftvärmeprod!$B$1:$BX$550,MATCH(BD$2,Kraftvärmeprod!$B$1:$BX$1,0),FALSE))/$AC176,"")</f>
        <v/>
      </c>
      <c r="BF176" t="str">
        <f t="shared" si="17"/>
        <v>Nej</v>
      </c>
      <c r="BG176" t="str">
        <f>IF($BF176="ja",VLOOKUP($B176,'Egen hetvattenprod'!$B$1:$BX$550,MATCH("Andelen klimatgaser med fossilt ursprung för avfall ()",'Egen hetvattenprod'!$B$1:$BX$1,0),FALSE),"")</f>
        <v/>
      </c>
      <c r="BH176" t="str">
        <f>IF($BF176="ja",VLOOKUP($B176,Kraftvärmeprod!$B$1:$BX$550,MATCH("Andelen klimatgaser med fossilt ursprung för avfall ()",Kraftvärmeprod!$B$1:$BX$1,0),FALSE),"")</f>
        <v/>
      </c>
      <c r="BI176" t="str">
        <f>IF($BF176="ja",VLOOKUP($B176,'Egen hetvattenprod'!$B$1:$BX$550,MATCH("Avfall (GWh)",'Egen hetvattenprod'!$B$1:$BX$1,0),FALSE),"")</f>
        <v/>
      </c>
      <c r="BJ176" t="str">
        <f>IF($BF176="ja",VLOOKUP($B176,'Slutlig allokering kvv'!$B$1:$BX$550,MATCH("Avfall (GWh)",'Slutlig allokering kvv'!$B$1:$BX$1,0),FALSE),"")</f>
        <v/>
      </c>
      <c r="BK176" t="str">
        <f>IF($BF176="ja",VLOOKUP($B176,'Köpt hetvatten'!$B$1:$BX$550,MATCH("Avfall i köpt hetvatten",'Köpt hetvatten'!$B$1:$BX$1,0),FALSE),"")</f>
        <v/>
      </c>
      <c r="BL176" t="str">
        <f>IF($BF176="ja",VLOOKUP($B176,'Egen hetvattenprod'!$B$1:$BX$550,MATCH("Värde enligt ovan. (%)",'Egen hetvattenprod'!$B$1:$BX$1,0),FALSE),"")</f>
        <v/>
      </c>
      <c r="BM176" t="str">
        <f>IF($BF176="ja",VLOOKUP($B176,Kraftvärmeprod!$B$1:$BX$550,MATCH("Värde enligt ovan. (%)",Kraftvärmeprod!$B$1:$BX$1,0),FALSE),"")</f>
        <v/>
      </c>
      <c r="BQ176" t="str">
        <f>IF($BF176="ja",VLOOKUP($B176,'Egen hetvattenprod'!$B$1:$BX$550,MATCH("Tillförd olja (fossil) vid avfallsförbränning (GWh)",'Egen hetvattenprod'!$B$1:$BX$1,0),FALSE),"")</f>
        <v/>
      </c>
      <c r="BR176" t="str">
        <f>IF($BF176="ja",VLOOKUP($B176,Kraftvärmeprod!$B$1:$BX$550,MATCH("Tillförd olja (fossil) vid avfallsförbränning (GWh)",Kraftvärmeprod!$B$1:$BX$1,0),FALSE),"")</f>
        <v/>
      </c>
    </row>
    <row r="177" spans="1:70">
      <c r="A177" t="s">
        <v>294</v>
      </c>
      <c r="B177" t="s">
        <v>300</v>
      </c>
      <c r="C177">
        <f>VLOOKUP($B177,'Tillförd energi'!$B$1:$AI$720,MATCH(C$2,'Tillförd energi'!$B$1:$AQ$1,0),FALSE)</f>
        <v>0</v>
      </c>
      <c r="D177">
        <f>VLOOKUP($B177,'Tillförd energi'!$B$1:$AI$720,MATCH(D$2,'Tillförd energi'!$B$1:$AQ$1,0),FALSE)</f>
        <v>1.2999999999999999E-2</v>
      </c>
      <c r="E177">
        <f>VLOOKUP($B177,'Tillförd energi'!$B$1:$AI$720,MATCH(E$2,'Tillförd energi'!$B$1:$AQ$1,0),FALSE)</f>
        <v>0</v>
      </c>
      <c r="F177">
        <f>VLOOKUP($B177,'Tillförd energi'!$B$1:$AI$720,MATCH(F$2,'Tillförd energi'!$B$1:$AQ$1,0),FALSE)</f>
        <v>0</v>
      </c>
      <c r="G177">
        <f>VLOOKUP($B177,'Tillförd energi'!$B$1:$AI$720,MATCH(G$2,'Tillförd energi'!$B$1:$AQ$1,0),FALSE)</f>
        <v>0</v>
      </c>
      <c r="H177">
        <f>VLOOKUP($B177,'Tillförd energi'!$B$1:$AI$720,MATCH(H$2,'Tillförd energi'!$B$1:$AQ$1,0),FALSE)</f>
        <v>0</v>
      </c>
      <c r="I177">
        <f>VLOOKUP($B177,'Tillförd energi'!$B$1:$AI$720,MATCH(I$2,'Tillförd energi'!$B$1:$AQ$1,0),FALSE)</f>
        <v>0</v>
      </c>
      <c r="J177">
        <f>VLOOKUP($B177,'Tillförd energi'!$B$1:$AI$720,MATCH(J$2,'Tillförd energi'!$B$1:$AQ$1,0),FALSE)</f>
        <v>0</v>
      </c>
      <c r="K177">
        <f>VLOOKUP($B177,'Tillförd energi'!$B$1:$AI$720,MATCH(K$2,'Tillförd energi'!$B$1:$AQ$1,0),FALSE)</f>
        <v>0</v>
      </c>
      <c r="L177">
        <f>VLOOKUP($B177,'Tillförd energi'!$B$1:$AI$720,MATCH(L$2,'Tillförd energi'!$B$1:$AQ$1,0),FALSE)</f>
        <v>0</v>
      </c>
      <c r="M177">
        <f>VLOOKUP($B177,'Tillförd energi'!$B$1:$AI$720,MATCH(M$2,'Tillförd energi'!$B$1:$AQ$1,0),FALSE)</f>
        <v>0</v>
      </c>
      <c r="N177">
        <f>VLOOKUP($B177,'Tillförd energi'!$B$1:$AI$720,MATCH(N$2,'Tillförd energi'!$B$1:$AQ$1,0),FALSE)</f>
        <v>0</v>
      </c>
      <c r="O177">
        <f>VLOOKUP($B177,'Tillförd energi'!$B$1:$AI$720,MATCH(O$2,'Tillförd energi'!$B$1:$AQ$1,0),FALSE)</f>
        <v>0</v>
      </c>
      <c r="P177">
        <f>VLOOKUP($B177,'Tillförd energi'!$B$1:$AI$720,MATCH(P$2,'Tillförd energi'!$B$1:$AQ$1,0),FALSE)</f>
        <v>33.886000000000003</v>
      </c>
      <c r="Q177">
        <f>VLOOKUP($B177,'Tillförd energi'!$B$1:$AI$720,MATCH(Q$2,'Tillförd energi'!$B$1:$AQ$1,0),FALSE)</f>
        <v>0</v>
      </c>
      <c r="R177">
        <f>VLOOKUP($B177,'Tillförd energi'!$B$1:$AI$720,MATCH(R$2,'Tillförd energi'!$B$1:$AQ$1,0),FALSE)</f>
        <v>0</v>
      </c>
      <c r="S177">
        <f>VLOOKUP($B177,'Tillförd energi'!$B$1:$AI$720,MATCH(S$2,'Tillförd energi'!$B$1:$AQ$1,0),FALSE)</f>
        <v>0</v>
      </c>
      <c r="T177">
        <f>VLOOKUP($B177,'Tillförd energi'!$B$1:$AI$720,MATCH(T$2,'Tillförd energi'!$B$1:$AQ$1,0),FALSE)</f>
        <v>0</v>
      </c>
      <c r="U177">
        <f>VLOOKUP($B177,'Tillförd energi'!$B$1:$AI$720,MATCH(U$2,'Tillförd energi'!$B$1:$AQ$1,0),FALSE)</f>
        <v>0</v>
      </c>
      <c r="V177">
        <f>VLOOKUP($B177,'Tillförd energi'!$B$1:$AI$720,MATCH(V$2,'Tillförd energi'!$B$1:$AQ$1,0),FALSE)</f>
        <v>0</v>
      </c>
      <c r="W177">
        <f>VLOOKUP($B177,'Tillförd energi'!$B$1:$AI$720,MATCH(W$2,'Tillförd energi'!$B$1:$AQ$1,0),FALSE)</f>
        <v>0</v>
      </c>
      <c r="X177">
        <f>VLOOKUP($B177,'Tillförd energi'!$B$1:$AI$720,MATCH(X$2,'Tillförd energi'!$B$1:$AQ$1,0),FALSE)</f>
        <v>0</v>
      </c>
      <c r="Y177">
        <f>VLOOKUP($B177,'Tillförd energi'!$B$1:$AI$720,MATCH(Y$2,'Tillförd energi'!$B$1:$AQ$1,0),FALSE)</f>
        <v>0</v>
      </c>
      <c r="Z177">
        <f>VLOOKUP($B177,'Tillförd energi'!$B$1:$AI$720,MATCH(Z$2,'Tillförd energi'!$B$1:$AQ$1,0),FALSE)</f>
        <v>0</v>
      </c>
      <c r="AA177">
        <f>VLOOKUP($B177,'Tillförd energi'!$B$1:$AI$720,MATCH(AA$2,'Tillförd energi'!$B$1:$AQ$1,0),FALSE)</f>
        <v>0</v>
      </c>
      <c r="AB177">
        <f>VLOOKUP($B177,'Tillförd energi'!$B$1:$AI$720,MATCH(AB$2,'Tillförd energi'!$B$1:$AQ$1,0),FALSE)</f>
        <v>0</v>
      </c>
      <c r="AC177">
        <f>VLOOKUP($B177,'Tillförd energi'!$B$1:$AI$720,MATCH(AC$2,'Tillförd energi'!$B$1:$AQ$1,0),FALSE)</f>
        <v>0</v>
      </c>
      <c r="AD177">
        <f>VLOOKUP($B177,'Tillförd energi'!$B$1:$AI$720,MATCH(AD$2,'Tillförd energi'!$B$1:$AQ$1,0),FALSE)</f>
        <v>0</v>
      </c>
      <c r="AE177">
        <f>VLOOKUP($B177,'Tillförd energi'!$B$1:$AI$720,MATCH(AE$2,'Tillförd energi'!$B$1:$AQ$1,0),FALSE)</f>
        <v>0</v>
      </c>
      <c r="AF177">
        <f>VLOOKUP($B177,'Tillförd energi'!$B$1:$AI$720,MATCH(AF$2,'Tillförd energi'!$B$1:$AQ$1,0),FALSE)</f>
        <v>0.52300000000000002</v>
      </c>
      <c r="AG177">
        <f>IFERROR(VLOOKUP(B177,Miljö!$B$1:$AC$600,MATCH("Köpt mängd produktionsspecifik fjärrvärme:",Miljö!$B$1:$AC$1,0),FALSE)/1,0)</f>
        <v>0</v>
      </c>
      <c r="AI177">
        <f t="shared" si="12"/>
        <v>34.422000000000004</v>
      </c>
      <c r="AJ177">
        <f>IF(ISERROR(1/VLOOKUP($B177,Leveranser!$B$1:$S$500,MATCH("såld värme (gwh)",Leveranser!$B$1:$S$1,0),FALSE)),"",VLOOKUP($B177,Leveranser!$B$1:$S$500,MATCH("såld värme (gwh)",Leveranser!$B$1:$S$1,0),FALSE))</f>
        <v>28.928999999999998</v>
      </c>
      <c r="AM177" t="str">
        <f>IF(B177&lt;&gt;"",IF(VLOOKUP($B177,Totalt!$B$1:$AQ$554,MATCH("Kvalitetsgranskad:",Totalt!$B$1:$AQ$1,0),FALSE)="ja",VLOOKUP($B177,Miljö!$B$1:$AG$479,MATCH(AM$2,Miljö!$B$1:$AK$1,0),FALSE),""),"")</f>
        <v>Ja</v>
      </c>
      <c r="AN177" t="str">
        <f>IF(AM177="ja",VLOOKUP($B177,Miljö!$B$1:$J$479,MATCH("Typ av ursprungsspecificerad el   (Om inget värde anges används Nordisk residualmix, se inforuta) ()",Miljö!$B$1:$J$1,0),FALSE),IF(AM177="nej","Nordisk residualel",""))</f>
        <v>'Ursprungsmärkt vattenkraft'</v>
      </c>
      <c r="AO177">
        <f>IF(AM177="","",VLOOKUP($B177,Miljö!$B$1:$J$479,MATCH("Fossilandel för ursprungspecificerad el ()",Miljö!$B$1:$J$1,0),FALSE))</f>
        <v>0</v>
      </c>
      <c r="AP177">
        <f>IF(AM177="","",IFERROR(VLOOKUP($B177,Miljö!$B$1:$J$479,MATCH("Kärnkraftsandel för ursprungsspecificerad el ()",Miljö!$B$1:$J$1,0),FALSE)/1,0))</f>
        <v>0</v>
      </c>
      <c r="AQ177">
        <f t="shared" si="13"/>
        <v>1</v>
      </c>
      <c r="AS177" t="str">
        <f t="shared" si="14"/>
        <v>Nej</v>
      </c>
      <c r="AT177" t="str">
        <f>IF(AS177="ja",VLOOKUP($B177,Miljö!$B$1:$P$500,MATCH("Fossil andel i procent (%)",Miljö!$B$1:$P$1,0),FALSE)/100,"")</f>
        <v/>
      </c>
      <c r="AV177" t="str">
        <f t="shared" si="15"/>
        <v>Nej</v>
      </c>
      <c r="AW177" t="str">
        <f>IF(AV177="ja",VLOOKUP($B177,'Egen hetvattenprod'!$B$1:$AO$500,MATCH("Värmekälla till värmepumpar ()",'Egen hetvattenprod'!$B$1:$AO$1,0),FALSE),"")</f>
        <v/>
      </c>
      <c r="AY177" t="str">
        <f t="shared" si="16"/>
        <v>Nej</v>
      </c>
      <c r="AZ177" s="115" t="str">
        <f>IF($AY177="ja",(VLOOKUP($B177,'Egen hetvattenprod'!$B$1:$BX$550,MATCH(AZ$2,'Egen hetvattenprod'!$B$1:$BX$1,0),FALSE)+VLOOKUP($B177,Kraftvärmeprod!$B$1:$BX$550,MATCH(AZ$2,Kraftvärmeprod!$B$1:$BX$1,0),FALSE))/$AC177,"")</f>
        <v/>
      </c>
      <c r="BA177" s="115" t="str">
        <f>IF($AY177="ja",(VLOOKUP($B177,'Egen hetvattenprod'!$B$1:$BX$550,MATCH(BA$2,'Egen hetvattenprod'!$B$1:$BX$1,0),FALSE)+VLOOKUP($B177,Kraftvärmeprod!$B$1:$BX$550,MATCH(BA$2,Kraftvärmeprod!$B$1:$BX$1,0),FALSE))/$AC177,"")</f>
        <v/>
      </c>
      <c r="BB177" s="115" t="str">
        <f>IF($AY177="ja",(VLOOKUP($B177,'Egen hetvattenprod'!$B$1:$BX$550,MATCH(BB$2,'Egen hetvattenprod'!$B$1:$BX$1,0),FALSE)+VLOOKUP($B177,Kraftvärmeprod!$B$1:$BX$550,MATCH(BB$2,Kraftvärmeprod!$B$1:$BX$1,0),FALSE))/$AC177,"")</f>
        <v/>
      </c>
      <c r="BC177" s="115" t="str">
        <f>IF($AY177="ja",(VLOOKUP($B177,'Egen hetvattenprod'!$B$1:$BX$550,MATCH(BC$2,'Egen hetvattenprod'!$B$1:$BX$1,0),FALSE)+VLOOKUP($B177,Kraftvärmeprod!$B$1:$BX$550,MATCH(BC$2,Kraftvärmeprod!$B$1:$BX$1,0),FALSE))/$AC177,"")</f>
        <v/>
      </c>
      <c r="BD177" s="115" t="str">
        <f>IF($AY177="ja",(VLOOKUP($B177,'Egen hetvattenprod'!$B$1:$BX$550,MATCH(BD$2,'Egen hetvattenprod'!$B$1:$BX$1,0),FALSE)+VLOOKUP($B177,Kraftvärmeprod!$B$1:$BX$550,MATCH(BD$2,Kraftvärmeprod!$B$1:$BX$1,0),FALSE))/$AC177,"")</f>
        <v/>
      </c>
      <c r="BF177" t="str">
        <f t="shared" si="17"/>
        <v>Nej</v>
      </c>
      <c r="BG177" t="str">
        <f>IF($BF177="ja",VLOOKUP($B177,'Egen hetvattenprod'!$B$1:$BX$550,MATCH("Andelen klimatgaser med fossilt ursprung för avfall ()",'Egen hetvattenprod'!$B$1:$BX$1,0),FALSE),"")</f>
        <v/>
      </c>
      <c r="BH177" t="str">
        <f>IF($BF177="ja",VLOOKUP($B177,Kraftvärmeprod!$B$1:$BX$550,MATCH("Andelen klimatgaser med fossilt ursprung för avfall ()",Kraftvärmeprod!$B$1:$BX$1,0),FALSE),"")</f>
        <v/>
      </c>
      <c r="BI177" t="str">
        <f>IF($BF177="ja",VLOOKUP($B177,'Egen hetvattenprod'!$B$1:$BX$550,MATCH("Avfall (GWh)",'Egen hetvattenprod'!$B$1:$BX$1,0),FALSE),"")</f>
        <v/>
      </c>
      <c r="BJ177" t="str">
        <f>IF($BF177="ja",VLOOKUP($B177,'Slutlig allokering kvv'!$B$1:$BX$550,MATCH("Avfall (GWh)",'Slutlig allokering kvv'!$B$1:$BX$1,0),FALSE),"")</f>
        <v/>
      </c>
      <c r="BK177" t="str">
        <f>IF($BF177="ja",VLOOKUP($B177,'Köpt hetvatten'!$B$1:$BX$550,MATCH("Avfall i köpt hetvatten",'Köpt hetvatten'!$B$1:$BX$1,0),FALSE),"")</f>
        <v/>
      </c>
      <c r="BL177" t="str">
        <f>IF($BF177="ja",VLOOKUP($B177,'Egen hetvattenprod'!$B$1:$BX$550,MATCH("Värde enligt ovan. (%)",'Egen hetvattenprod'!$B$1:$BX$1,0),FALSE),"")</f>
        <v/>
      </c>
      <c r="BM177" t="str">
        <f>IF($BF177="ja",VLOOKUP($B177,Kraftvärmeprod!$B$1:$BX$550,MATCH("Värde enligt ovan. (%)",Kraftvärmeprod!$B$1:$BX$1,0),FALSE),"")</f>
        <v/>
      </c>
      <c r="BQ177" t="str">
        <f>IF($BF177="ja",VLOOKUP($B177,'Egen hetvattenprod'!$B$1:$BX$550,MATCH("Tillförd olja (fossil) vid avfallsförbränning (GWh)",'Egen hetvattenprod'!$B$1:$BX$1,0),FALSE),"")</f>
        <v/>
      </c>
      <c r="BR177" t="str">
        <f>IF($BF177="ja",VLOOKUP($B177,Kraftvärmeprod!$B$1:$BX$550,MATCH("Tillförd olja (fossil) vid avfallsförbränning (GWh)",Kraftvärmeprod!$B$1:$BX$1,0),FALSE),"")</f>
        <v/>
      </c>
    </row>
    <row r="178" spans="1:70">
      <c r="A178" t="s">
        <v>294</v>
      </c>
      <c r="B178" t="s">
        <v>301</v>
      </c>
      <c r="C178">
        <f>VLOOKUP($B178,'Tillförd energi'!$B$1:$AI$720,MATCH(C$2,'Tillförd energi'!$B$1:$AQ$1,0),FALSE)</f>
        <v>0</v>
      </c>
      <c r="D178">
        <f>VLOOKUP($B178,'Tillförd energi'!$B$1:$AI$720,MATCH(D$2,'Tillförd energi'!$B$1:$AQ$1,0),FALSE)</f>
        <v>9.1999999999999998E-2</v>
      </c>
      <c r="E178">
        <f>VLOOKUP($B178,'Tillförd energi'!$B$1:$AI$720,MATCH(E$2,'Tillförd energi'!$B$1:$AQ$1,0),FALSE)</f>
        <v>0</v>
      </c>
      <c r="F178">
        <f>VLOOKUP($B178,'Tillförd energi'!$B$1:$AI$720,MATCH(F$2,'Tillförd energi'!$B$1:$AQ$1,0),FALSE)</f>
        <v>0</v>
      </c>
      <c r="G178">
        <f>VLOOKUP($B178,'Tillförd energi'!$B$1:$AI$720,MATCH(G$2,'Tillförd energi'!$B$1:$AQ$1,0),FALSE)</f>
        <v>0</v>
      </c>
      <c r="H178">
        <f>VLOOKUP($B178,'Tillförd energi'!$B$1:$AI$720,MATCH(H$2,'Tillförd energi'!$B$1:$AQ$1,0),FALSE)</f>
        <v>0</v>
      </c>
      <c r="I178">
        <f>VLOOKUP($B178,'Tillförd energi'!$B$1:$AI$720,MATCH(I$2,'Tillförd energi'!$B$1:$AQ$1,0),FALSE)</f>
        <v>0</v>
      </c>
      <c r="J178">
        <f>VLOOKUP($B178,'Tillförd energi'!$B$1:$AI$720,MATCH(J$2,'Tillförd energi'!$B$1:$AQ$1,0),FALSE)</f>
        <v>0</v>
      </c>
      <c r="K178">
        <f>VLOOKUP($B178,'Tillförd energi'!$B$1:$AI$720,MATCH(K$2,'Tillförd energi'!$B$1:$AQ$1,0),FALSE)</f>
        <v>0</v>
      </c>
      <c r="L178">
        <f>VLOOKUP($B178,'Tillförd energi'!$B$1:$AI$720,MATCH(L$2,'Tillförd energi'!$B$1:$AQ$1,0),FALSE)</f>
        <v>0</v>
      </c>
      <c r="M178">
        <f>VLOOKUP($B178,'Tillförd energi'!$B$1:$AI$720,MATCH(M$2,'Tillförd energi'!$B$1:$AQ$1,0),FALSE)</f>
        <v>0</v>
      </c>
      <c r="N178">
        <f>VLOOKUP($B178,'Tillförd energi'!$B$1:$AI$720,MATCH(N$2,'Tillförd energi'!$B$1:$AQ$1,0),FALSE)</f>
        <v>0</v>
      </c>
      <c r="O178">
        <f>VLOOKUP($B178,'Tillförd energi'!$B$1:$AI$720,MATCH(O$2,'Tillförd energi'!$B$1:$AQ$1,0),FALSE)</f>
        <v>0</v>
      </c>
      <c r="P178">
        <f>VLOOKUP($B178,'Tillförd energi'!$B$1:$AI$720,MATCH(P$2,'Tillförd energi'!$B$1:$AQ$1,0),FALSE)</f>
        <v>35.582999999999998</v>
      </c>
      <c r="Q178">
        <f>VLOOKUP($B178,'Tillförd energi'!$B$1:$AI$720,MATCH(Q$2,'Tillförd energi'!$B$1:$AQ$1,0),FALSE)</f>
        <v>0</v>
      </c>
      <c r="R178">
        <f>VLOOKUP($B178,'Tillförd energi'!$B$1:$AI$720,MATCH(R$2,'Tillförd energi'!$B$1:$AQ$1,0),FALSE)</f>
        <v>7.5229999999999997</v>
      </c>
      <c r="S178">
        <f>VLOOKUP($B178,'Tillförd energi'!$B$1:$AI$720,MATCH(S$2,'Tillförd energi'!$B$1:$AQ$1,0),FALSE)</f>
        <v>0</v>
      </c>
      <c r="T178">
        <f>VLOOKUP($B178,'Tillförd energi'!$B$1:$AI$720,MATCH(T$2,'Tillförd energi'!$B$1:$AQ$1,0),FALSE)</f>
        <v>0</v>
      </c>
      <c r="U178">
        <f>VLOOKUP($B178,'Tillförd energi'!$B$1:$AI$720,MATCH(U$2,'Tillförd energi'!$B$1:$AQ$1,0),FALSE)</f>
        <v>0</v>
      </c>
      <c r="V178">
        <f>VLOOKUP($B178,'Tillförd energi'!$B$1:$AI$720,MATCH(V$2,'Tillförd energi'!$B$1:$AQ$1,0),FALSE)</f>
        <v>0</v>
      </c>
      <c r="W178">
        <f>VLOOKUP($B178,'Tillförd energi'!$B$1:$AI$720,MATCH(W$2,'Tillförd energi'!$B$1:$AQ$1,0),FALSE)</f>
        <v>0</v>
      </c>
      <c r="X178">
        <f>VLOOKUP($B178,'Tillförd energi'!$B$1:$AI$720,MATCH(X$2,'Tillförd energi'!$B$1:$AQ$1,0),FALSE)</f>
        <v>0</v>
      </c>
      <c r="Y178">
        <f>VLOOKUP($B178,'Tillförd energi'!$B$1:$AI$720,MATCH(Y$2,'Tillförd energi'!$B$1:$AQ$1,0),FALSE)</f>
        <v>5.4829999999999997</v>
      </c>
      <c r="Z178">
        <f>VLOOKUP($B178,'Tillförd energi'!$B$1:$AI$720,MATCH(Z$2,'Tillförd energi'!$B$1:$AQ$1,0),FALSE)</f>
        <v>0</v>
      </c>
      <c r="AA178">
        <f>VLOOKUP($B178,'Tillförd energi'!$B$1:$AI$720,MATCH(AA$2,'Tillförd energi'!$B$1:$AQ$1,0),FALSE)</f>
        <v>0</v>
      </c>
      <c r="AB178">
        <f>VLOOKUP($B178,'Tillförd energi'!$B$1:$AI$720,MATCH(AB$2,'Tillförd energi'!$B$1:$AQ$1,0),FALSE)</f>
        <v>0</v>
      </c>
      <c r="AC178">
        <f>VLOOKUP($B178,'Tillförd energi'!$B$1:$AI$720,MATCH(AC$2,'Tillförd energi'!$B$1:$AQ$1,0),FALSE)</f>
        <v>0</v>
      </c>
      <c r="AD178">
        <f>VLOOKUP($B178,'Tillförd energi'!$B$1:$AI$720,MATCH(AD$2,'Tillförd energi'!$B$1:$AQ$1,0),FALSE)</f>
        <v>0.38705899999999999</v>
      </c>
      <c r="AE178">
        <f>VLOOKUP($B178,'Tillförd energi'!$B$1:$AI$720,MATCH(AE$2,'Tillförd energi'!$B$1:$AQ$1,0),FALSE)</f>
        <v>0</v>
      </c>
      <c r="AF178">
        <f>VLOOKUP($B178,'Tillförd energi'!$B$1:$AI$720,MATCH(AF$2,'Tillförd energi'!$B$1:$AQ$1,0),FALSE)</f>
        <v>1.3540000000000001</v>
      </c>
      <c r="AG178">
        <f>IFERROR(VLOOKUP(B178,Miljö!$B$1:$AC$600,MATCH("Köpt mängd produktionsspecifik fjärrvärme:",Miljö!$B$1:$AC$1,0),FALSE)/1,0)</f>
        <v>0</v>
      </c>
      <c r="AI178">
        <f t="shared" si="12"/>
        <v>50.42205899999999</v>
      </c>
      <c r="AJ178">
        <f>IF(ISERROR(1/VLOOKUP($B178,Leveranser!$B$1:$S$500,MATCH("såld värme (gwh)",Leveranser!$B$1:$S$1,0),FALSE)),"",VLOOKUP($B178,Leveranser!$B$1:$S$500,MATCH("såld värme (gwh)",Leveranser!$B$1:$S$1,0),FALSE))</f>
        <v>38.654000000000003</v>
      </c>
      <c r="AM178" t="str">
        <f>IF(B178&lt;&gt;"",IF(VLOOKUP($B178,Totalt!$B$1:$AQ$554,MATCH("Kvalitetsgranskad:",Totalt!$B$1:$AQ$1,0),FALSE)="ja",VLOOKUP($B178,Miljö!$B$1:$AG$479,MATCH(AM$2,Miljö!$B$1:$AK$1,0),FALSE),""),"")</f>
        <v>Ja</v>
      </c>
      <c r="AN178" t="str">
        <f>IF(AM178="ja",VLOOKUP($B178,Miljö!$B$1:$J$479,MATCH("Typ av ursprungsspecificerad el   (Om inget värde anges används Nordisk residualmix, se inforuta) ()",Miljö!$B$1:$J$1,0),FALSE),IF(AM178="nej","Nordisk residualel",""))</f>
        <v>'Ursprungsmärkt vattenkraft'</v>
      </c>
      <c r="AO178">
        <f>IF(AM178="","",VLOOKUP($B178,Miljö!$B$1:$J$479,MATCH("Fossilandel för ursprungspecificerad el ()",Miljö!$B$1:$J$1,0),FALSE))</f>
        <v>0</v>
      </c>
      <c r="AP178">
        <f>IF(AM178="","",IFERROR(VLOOKUP($B178,Miljö!$B$1:$J$479,MATCH("Kärnkraftsandel för ursprungsspecificerad el ()",Miljö!$B$1:$J$1,0),FALSE)/1,0))</f>
        <v>0</v>
      </c>
      <c r="AQ178">
        <f t="shared" si="13"/>
        <v>1</v>
      </c>
      <c r="AS178" t="str">
        <f t="shared" si="14"/>
        <v>Nej</v>
      </c>
      <c r="AT178" t="str">
        <f>IF(AS178="ja",VLOOKUP($B178,Miljö!$B$1:$P$500,MATCH("Fossil andel i procent (%)",Miljö!$B$1:$P$1,0),FALSE)/100,"")</f>
        <v/>
      </c>
      <c r="AV178" t="str">
        <f t="shared" si="15"/>
        <v>Nej</v>
      </c>
      <c r="AW178" t="str">
        <f>IF(AV178="ja",VLOOKUP($B178,'Egen hetvattenprod'!$B$1:$AO$500,MATCH("Värmekälla till värmepumpar ()",'Egen hetvattenprod'!$B$1:$AO$1,0),FALSE),"")</f>
        <v/>
      </c>
      <c r="AY178" t="str">
        <f t="shared" si="16"/>
        <v>Nej</v>
      </c>
      <c r="AZ178" s="115" t="str">
        <f>IF($AY178="ja",(VLOOKUP($B178,'Egen hetvattenprod'!$B$1:$BX$550,MATCH(AZ$2,'Egen hetvattenprod'!$B$1:$BX$1,0),FALSE)+VLOOKUP($B178,Kraftvärmeprod!$B$1:$BX$550,MATCH(AZ$2,Kraftvärmeprod!$B$1:$BX$1,0),FALSE))/$AC178,"")</f>
        <v/>
      </c>
      <c r="BA178" s="115" t="str">
        <f>IF($AY178="ja",(VLOOKUP($B178,'Egen hetvattenprod'!$B$1:$BX$550,MATCH(BA$2,'Egen hetvattenprod'!$B$1:$BX$1,0),FALSE)+VLOOKUP($B178,Kraftvärmeprod!$B$1:$BX$550,MATCH(BA$2,Kraftvärmeprod!$B$1:$BX$1,0),FALSE))/$AC178,"")</f>
        <v/>
      </c>
      <c r="BB178" s="115" t="str">
        <f>IF($AY178="ja",(VLOOKUP($B178,'Egen hetvattenprod'!$B$1:$BX$550,MATCH(BB$2,'Egen hetvattenprod'!$B$1:$BX$1,0),FALSE)+VLOOKUP($B178,Kraftvärmeprod!$B$1:$BX$550,MATCH(BB$2,Kraftvärmeprod!$B$1:$BX$1,0),FALSE))/$AC178,"")</f>
        <v/>
      </c>
      <c r="BC178" s="115" t="str">
        <f>IF($AY178="ja",(VLOOKUP($B178,'Egen hetvattenprod'!$B$1:$BX$550,MATCH(BC$2,'Egen hetvattenprod'!$B$1:$BX$1,0),FALSE)+VLOOKUP($B178,Kraftvärmeprod!$B$1:$BX$550,MATCH(BC$2,Kraftvärmeprod!$B$1:$BX$1,0),FALSE))/$AC178,"")</f>
        <v/>
      </c>
      <c r="BD178" s="115" t="str">
        <f>IF($AY178="ja",(VLOOKUP($B178,'Egen hetvattenprod'!$B$1:$BX$550,MATCH(BD$2,'Egen hetvattenprod'!$B$1:$BX$1,0),FALSE)+VLOOKUP($B178,Kraftvärmeprod!$B$1:$BX$550,MATCH(BD$2,Kraftvärmeprod!$B$1:$BX$1,0),FALSE))/$AC178,"")</f>
        <v/>
      </c>
      <c r="BF178" t="str">
        <f t="shared" si="17"/>
        <v>Nej</v>
      </c>
      <c r="BG178" t="str">
        <f>IF($BF178="ja",VLOOKUP($B178,'Egen hetvattenprod'!$B$1:$BX$550,MATCH("Andelen klimatgaser med fossilt ursprung för avfall ()",'Egen hetvattenprod'!$B$1:$BX$1,0),FALSE),"")</f>
        <v/>
      </c>
      <c r="BH178" t="str">
        <f>IF($BF178="ja",VLOOKUP($B178,Kraftvärmeprod!$B$1:$BX$550,MATCH("Andelen klimatgaser med fossilt ursprung för avfall ()",Kraftvärmeprod!$B$1:$BX$1,0),FALSE),"")</f>
        <v/>
      </c>
      <c r="BI178" t="str">
        <f>IF($BF178="ja",VLOOKUP($B178,'Egen hetvattenprod'!$B$1:$BX$550,MATCH("Avfall (GWh)",'Egen hetvattenprod'!$B$1:$BX$1,0),FALSE),"")</f>
        <v/>
      </c>
      <c r="BJ178" t="str">
        <f>IF($BF178="ja",VLOOKUP($B178,'Slutlig allokering kvv'!$B$1:$BX$550,MATCH("Avfall (GWh)",'Slutlig allokering kvv'!$B$1:$BX$1,0),FALSE),"")</f>
        <v/>
      </c>
      <c r="BK178" t="str">
        <f>IF($BF178="ja",VLOOKUP($B178,'Köpt hetvatten'!$B$1:$BX$550,MATCH("Avfall i köpt hetvatten",'Köpt hetvatten'!$B$1:$BX$1,0),FALSE),"")</f>
        <v/>
      </c>
      <c r="BL178" t="str">
        <f>IF($BF178="ja",VLOOKUP($B178,'Egen hetvattenprod'!$B$1:$BX$550,MATCH("Värde enligt ovan. (%)",'Egen hetvattenprod'!$B$1:$BX$1,0),FALSE),"")</f>
        <v/>
      </c>
      <c r="BM178" t="str">
        <f>IF($BF178="ja",VLOOKUP($B178,Kraftvärmeprod!$B$1:$BX$550,MATCH("Värde enligt ovan. (%)",Kraftvärmeprod!$B$1:$BX$1,0),FALSE),"")</f>
        <v/>
      </c>
      <c r="BQ178" t="str">
        <f>IF($BF178="ja",VLOOKUP($B178,'Egen hetvattenprod'!$B$1:$BX$550,MATCH("Tillförd olja (fossil) vid avfallsförbränning (GWh)",'Egen hetvattenprod'!$B$1:$BX$1,0),FALSE),"")</f>
        <v/>
      </c>
      <c r="BR178" t="str">
        <f>IF($BF178="ja",VLOOKUP($B178,Kraftvärmeprod!$B$1:$BX$550,MATCH("Tillförd olja (fossil) vid avfallsförbränning (GWh)",Kraftvärmeprod!$B$1:$BX$1,0),FALSE),"")</f>
        <v/>
      </c>
    </row>
    <row r="179" spans="1:70">
      <c r="A179" t="s">
        <v>294</v>
      </c>
      <c r="B179" t="s">
        <v>302</v>
      </c>
      <c r="C179">
        <f>VLOOKUP($B179,'Tillförd energi'!$B$1:$AI$720,MATCH(C$2,'Tillförd energi'!$B$1:$AQ$1,0),FALSE)</f>
        <v>0</v>
      </c>
      <c r="D179">
        <f>VLOOKUP($B179,'Tillförd energi'!$B$1:$AI$720,MATCH(D$2,'Tillförd energi'!$B$1:$AQ$1,0),FALSE)</f>
        <v>7.8E-2</v>
      </c>
      <c r="E179">
        <f>VLOOKUP($B179,'Tillförd energi'!$B$1:$AI$720,MATCH(E$2,'Tillförd energi'!$B$1:$AQ$1,0),FALSE)</f>
        <v>0</v>
      </c>
      <c r="F179">
        <f>VLOOKUP($B179,'Tillförd energi'!$B$1:$AI$720,MATCH(F$2,'Tillförd energi'!$B$1:$AQ$1,0),FALSE)</f>
        <v>0</v>
      </c>
      <c r="G179">
        <f>VLOOKUP($B179,'Tillförd energi'!$B$1:$AI$720,MATCH(G$2,'Tillförd energi'!$B$1:$AQ$1,0),FALSE)</f>
        <v>0</v>
      </c>
      <c r="H179">
        <f>VLOOKUP($B179,'Tillförd energi'!$B$1:$AI$720,MATCH(H$2,'Tillförd energi'!$B$1:$AQ$1,0),FALSE)</f>
        <v>0</v>
      </c>
      <c r="I179">
        <f>VLOOKUP($B179,'Tillförd energi'!$B$1:$AI$720,MATCH(I$2,'Tillförd energi'!$B$1:$AQ$1,0),FALSE)</f>
        <v>0</v>
      </c>
      <c r="J179">
        <f>VLOOKUP($B179,'Tillförd energi'!$B$1:$AI$720,MATCH(J$2,'Tillförd energi'!$B$1:$AQ$1,0),FALSE)</f>
        <v>0</v>
      </c>
      <c r="K179">
        <f>VLOOKUP($B179,'Tillförd energi'!$B$1:$AI$720,MATCH(K$2,'Tillförd energi'!$B$1:$AQ$1,0),FALSE)</f>
        <v>0</v>
      </c>
      <c r="L179">
        <f>VLOOKUP($B179,'Tillförd energi'!$B$1:$AI$720,MATCH(L$2,'Tillförd energi'!$B$1:$AQ$1,0),FALSE)</f>
        <v>0</v>
      </c>
      <c r="M179">
        <f>VLOOKUP($B179,'Tillförd energi'!$B$1:$AI$720,MATCH(M$2,'Tillförd energi'!$B$1:$AQ$1,0),FALSE)</f>
        <v>0</v>
      </c>
      <c r="N179">
        <f>VLOOKUP($B179,'Tillförd energi'!$B$1:$AI$720,MATCH(N$2,'Tillförd energi'!$B$1:$AQ$1,0),FALSE)</f>
        <v>0</v>
      </c>
      <c r="O179">
        <f>VLOOKUP($B179,'Tillförd energi'!$B$1:$AI$720,MATCH(O$2,'Tillförd energi'!$B$1:$AQ$1,0),FALSE)</f>
        <v>0</v>
      </c>
      <c r="P179">
        <f>VLOOKUP($B179,'Tillförd energi'!$B$1:$AI$720,MATCH(P$2,'Tillförd energi'!$B$1:$AQ$1,0),FALSE)</f>
        <v>0</v>
      </c>
      <c r="Q179">
        <f>VLOOKUP($B179,'Tillförd energi'!$B$1:$AI$720,MATCH(Q$2,'Tillförd energi'!$B$1:$AQ$1,0),FALSE)</f>
        <v>0</v>
      </c>
      <c r="R179">
        <f>VLOOKUP($B179,'Tillförd energi'!$B$1:$AI$720,MATCH(R$2,'Tillförd energi'!$B$1:$AQ$1,0),FALSE)</f>
        <v>8.2759999999999998</v>
      </c>
      <c r="S179">
        <f>VLOOKUP($B179,'Tillförd energi'!$B$1:$AI$720,MATCH(S$2,'Tillförd energi'!$B$1:$AQ$1,0),FALSE)</f>
        <v>0</v>
      </c>
      <c r="T179">
        <f>VLOOKUP($B179,'Tillförd energi'!$B$1:$AI$720,MATCH(T$2,'Tillförd energi'!$B$1:$AQ$1,0),FALSE)</f>
        <v>0</v>
      </c>
      <c r="U179">
        <f>VLOOKUP($B179,'Tillförd energi'!$B$1:$AI$720,MATCH(U$2,'Tillförd energi'!$B$1:$AQ$1,0),FALSE)</f>
        <v>0</v>
      </c>
      <c r="V179">
        <f>VLOOKUP($B179,'Tillförd energi'!$B$1:$AI$720,MATCH(V$2,'Tillförd energi'!$B$1:$AQ$1,0),FALSE)</f>
        <v>0</v>
      </c>
      <c r="W179">
        <f>VLOOKUP($B179,'Tillförd energi'!$B$1:$AI$720,MATCH(W$2,'Tillförd energi'!$B$1:$AQ$1,0),FALSE)</f>
        <v>0</v>
      </c>
      <c r="X179">
        <f>VLOOKUP($B179,'Tillförd energi'!$B$1:$AI$720,MATCH(X$2,'Tillförd energi'!$B$1:$AQ$1,0),FALSE)</f>
        <v>0</v>
      </c>
      <c r="Y179">
        <f>VLOOKUP($B179,'Tillförd energi'!$B$1:$AI$720,MATCH(Y$2,'Tillförd energi'!$B$1:$AQ$1,0),FALSE)</f>
        <v>0</v>
      </c>
      <c r="Z179">
        <f>VLOOKUP($B179,'Tillförd energi'!$B$1:$AI$720,MATCH(Z$2,'Tillförd energi'!$B$1:$AQ$1,0),FALSE)</f>
        <v>0</v>
      </c>
      <c r="AA179">
        <f>VLOOKUP($B179,'Tillförd energi'!$B$1:$AI$720,MATCH(AA$2,'Tillförd energi'!$B$1:$AQ$1,0),FALSE)</f>
        <v>0</v>
      </c>
      <c r="AB179">
        <f>VLOOKUP($B179,'Tillförd energi'!$B$1:$AI$720,MATCH(AB$2,'Tillförd energi'!$B$1:$AQ$1,0),FALSE)</f>
        <v>0</v>
      </c>
      <c r="AC179">
        <f>VLOOKUP($B179,'Tillförd energi'!$B$1:$AI$720,MATCH(AC$2,'Tillförd energi'!$B$1:$AQ$1,0),FALSE)</f>
        <v>0</v>
      </c>
      <c r="AD179">
        <f>VLOOKUP($B179,'Tillförd energi'!$B$1:$AI$720,MATCH(AD$2,'Tillförd energi'!$B$1:$AQ$1,0),FALSE)</f>
        <v>0</v>
      </c>
      <c r="AE179">
        <f>VLOOKUP($B179,'Tillförd energi'!$B$1:$AI$720,MATCH(AE$2,'Tillförd energi'!$B$1:$AQ$1,0),FALSE)</f>
        <v>0</v>
      </c>
      <c r="AF179">
        <f>VLOOKUP($B179,'Tillförd energi'!$B$1:$AI$720,MATCH(AF$2,'Tillförd energi'!$B$1:$AQ$1,0),FALSE)</f>
        <v>9.9000000000000005E-2</v>
      </c>
      <c r="AG179">
        <f>IFERROR(VLOOKUP(B179,Miljö!$B$1:$AC$600,MATCH("Köpt mängd produktionsspecifik fjärrvärme:",Miljö!$B$1:$AC$1,0),FALSE)/1,0)</f>
        <v>0</v>
      </c>
      <c r="AI179">
        <f t="shared" si="12"/>
        <v>8.4529999999999994</v>
      </c>
      <c r="AJ179">
        <f>IF(ISERROR(1/VLOOKUP($B179,Leveranser!$B$1:$S$500,MATCH("såld värme (gwh)",Leveranser!$B$1:$S$1,0),FALSE)),"",VLOOKUP($B179,Leveranser!$B$1:$S$500,MATCH("såld värme (gwh)",Leveranser!$B$1:$S$1,0),FALSE))</f>
        <v>6.5590000000000002</v>
      </c>
      <c r="AM179" t="str">
        <f>IF(B179&lt;&gt;"",IF(VLOOKUP($B179,Totalt!$B$1:$AQ$554,MATCH("Kvalitetsgranskad:",Totalt!$B$1:$AQ$1,0),FALSE)="ja",VLOOKUP($B179,Miljö!$B$1:$AG$479,MATCH(AM$2,Miljö!$B$1:$AK$1,0),FALSE),""),"")</f>
        <v>Ja</v>
      </c>
      <c r="AN179" t="str">
        <f>IF(AM179="ja",VLOOKUP($B179,Miljö!$B$1:$J$479,MATCH("Typ av ursprungsspecificerad el   (Om inget värde anges används Nordisk residualmix, se inforuta) ()",Miljö!$B$1:$J$1,0),FALSE),IF(AM179="nej","Nordisk residualel",""))</f>
        <v>'Ursprungsmärkt vattenkraft'</v>
      </c>
      <c r="AO179">
        <f>IF(AM179="","",VLOOKUP($B179,Miljö!$B$1:$J$479,MATCH("Fossilandel för ursprungspecificerad el ()",Miljö!$B$1:$J$1,0),FALSE))</f>
        <v>0</v>
      </c>
      <c r="AP179">
        <f>IF(AM179="","",IFERROR(VLOOKUP($B179,Miljö!$B$1:$J$479,MATCH("Kärnkraftsandel för ursprungsspecificerad el ()",Miljö!$B$1:$J$1,0),FALSE)/1,0))</f>
        <v>0</v>
      </c>
      <c r="AQ179">
        <f t="shared" si="13"/>
        <v>1</v>
      </c>
      <c r="AS179" t="str">
        <f t="shared" si="14"/>
        <v>Nej</v>
      </c>
      <c r="AT179" t="str">
        <f>IF(AS179="ja",VLOOKUP($B179,Miljö!$B$1:$P$500,MATCH("Fossil andel i procent (%)",Miljö!$B$1:$P$1,0),FALSE)/100,"")</f>
        <v/>
      </c>
      <c r="AV179" t="str">
        <f t="shared" si="15"/>
        <v>Nej</v>
      </c>
      <c r="AW179" t="str">
        <f>IF(AV179="ja",VLOOKUP($B179,'Egen hetvattenprod'!$B$1:$AO$500,MATCH("Värmekälla till värmepumpar ()",'Egen hetvattenprod'!$B$1:$AO$1,0),FALSE),"")</f>
        <v/>
      </c>
      <c r="AY179" t="str">
        <f t="shared" si="16"/>
        <v>Nej</v>
      </c>
      <c r="AZ179" s="115" t="str">
        <f>IF($AY179="ja",(VLOOKUP($B179,'Egen hetvattenprod'!$B$1:$BX$550,MATCH(AZ$2,'Egen hetvattenprod'!$B$1:$BX$1,0),FALSE)+VLOOKUP($B179,Kraftvärmeprod!$B$1:$BX$550,MATCH(AZ$2,Kraftvärmeprod!$B$1:$BX$1,0),FALSE))/$AC179,"")</f>
        <v/>
      </c>
      <c r="BA179" s="115" t="str">
        <f>IF($AY179="ja",(VLOOKUP($B179,'Egen hetvattenprod'!$B$1:$BX$550,MATCH(BA$2,'Egen hetvattenprod'!$B$1:$BX$1,0),FALSE)+VLOOKUP($B179,Kraftvärmeprod!$B$1:$BX$550,MATCH(BA$2,Kraftvärmeprod!$B$1:$BX$1,0),FALSE))/$AC179,"")</f>
        <v/>
      </c>
      <c r="BB179" s="115" t="str">
        <f>IF($AY179="ja",(VLOOKUP($B179,'Egen hetvattenprod'!$B$1:$BX$550,MATCH(BB$2,'Egen hetvattenprod'!$B$1:$BX$1,0),FALSE)+VLOOKUP($B179,Kraftvärmeprod!$B$1:$BX$550,MATCH(BB$2,Kraftvärmeprod!$B$1:$BX$1,0),FALSE))/$AC179,"")</f>
        <v/>
      </c>
      <c r="BC179" s="115" t="str">
        <f>IF($AY179="ja",(VLOOKUP($B179,'Egen hetvattenprod'!$B$1:$BX$550,MATCH(BC$2,'Egen hetvattenprod'!$B$1:$BX$1,0),FALSE)+VLOOKUP($B179,Kraftvärmeprod!$B$1:$BX$550,MATCH(BC$2,Kraftvärmeprod!$B$1:$BX$1,0),FALSE))/$AC179,"")</f>
        <v/>
      </c>
      <c r="BD179" s="115" t="str">
        <f>IF($AY179="ja",(VLOOKUP($B179,'Egen hetvattenprod'!$B$1:$BX$550,MATCH(BD$2,'Egen hetvattenprod'!$B$1:$BX$1,0),FALSE)+VLOOKUP($B179,Kraftvärmeprod!$B$1:$BX$550,MATCH(BD$2,Kraftvärmeprod!$B$1:$BX$1,0),FALSE))/$AC179,"")</f>
        <v/>
      </c>
      <c r="BF179" t="str">
        <f t="shared" si="17"/>
        <v>Nej</v>
      </c>
      <c r="BG179" t="str">
        <f>IF($BF179="ja",VLOOKUP($B179,'Egen hetvattenprod'!$B$1:$BX$550,MATCH("Andelen klimatgaser med fossilt ursprung för avfall ()",'Egen hetvattenprod'!$B$1:$BX$1,0),FALSE),"")</f>
        <v/>
      </c>
      <c r="BH179" t="str">
        <f>IF($BF179="ja",VLOOKUP($B179,Kraftvärmeprod!$B$1:$BX$550,MATCH("Andelen klimatgaser med fossilt ursprung för avfall ()",Kraftvärmeprod!$B$1:$BX$1,0),FALSE),"")</f>
        <v/>
      </c>
      <c r="BI179" t="str">
        <f>IF($BF179="ja",VLOOKUP($B179,'Egen hetvattenprod'!$B$1:$BX$550,MATCH("Avfall (GWh)",'Egen hetvattenprod'!$B$1:$BX$1,0),FALSE),"")</f>
        <v/>
      </c>
      <c r="BJ179" t="str">
        <f>IF($BF179="ja",VLOOKUP($B179,'Slutlig allokering kvv'!$B$1:$BX$550,MATCH("Avfall (GWh)",'Slutlig allokering kvv'!$B$1:$BX$1,0),FALSE),"")</f>
        <v/>
      </c>
      <c r="BK179" t="str">
        <f>IF($BF179="ja",VLOOKUP($B179,'Köpt hetvatten'!$B$1:$BX$550,MATCH("Avfall i köpt hetvatten",'Köpt hetvatten'!$B$1:$BX$1,0),FALSE),"")</f>
        <v/>
      </c>
      <c r="BL179" t="str">
        <f>IF($BF179="ja",VLOOKUP($B179,'Egen hetvattenprod'!$B$1:$BX$550,MATCH("Värde enligt ovan. (%)",'Egen hetvattenprod'!$B$1:$BX$1,0),FALSE),"")</f>
        <v/>
      </c>
      <c r="BM179" t="str">
        <f>IF($BF179="ja",VLOOKUP($B179,Kraftvärmeprod!$B$1:$BX$550,MATCH("Värde enligt ovan. (%)",Kraftvärmeprod!$B$1:$BX$1,0),FALSE),"")</f>
        <v/>
      </c>
      <c r="BQ179" t="str">
        <f>IF($BF179="ja",VLOOKUP($B179,'Egen hetvattenprod'!$B$1:$BX$550,MATCH("Tillförd olja (fossil) vid avfallsförbränning (GWh)",'Egen hetvattenprod'!$B$1:$BX$1,0),FALSE),"")</f>
        <v/>
      </c>
      <c r="BR179" t="str">
        <f>IF($BF179="ja",VLOOKUP($B179,Kraftvärmeprod!$B$1:$BX$550,MATCH("Tillförd olja (fossil) vid avfallsförbränning (GWh)",Kraftvärmeprod!$B$1:$BX$1,0),FALSE),"")</f>
        <v/>
      </c>
    </row>
    <row r="180" spans="1:70">
      <c r="A180" t="s">
        <v>294</v>
      </c>
      <c r="B180" t="s">
        <v>303</v>
      </c>
      <c r="C180">
        <f>VLOOKUP($B180,'Tillförd energi'!$B$1:$AI$720,MATCH(C$2,'Tillförd energi'!$B$1:$AQ$1,0),FALSE)</f>
        <v>0</v>
      </c>
      <c r="D180">
        <f>VLOOKUP($B180,'Tillförd energi'!$B$1:$AI$720,MATCH(D$2,'Tillförd energi'!$B$1:$AQ$1,0),FALSE)</f>
        <v>0.13900000000000001</v>
      </c>
      <c r="E180">
        <f>VLOOKUP($B180,'Tillförd energi'!$B$1:$AI$720,MATCH(E$2,'Tillförd energi'!$B$1:$AQ$1,0),FALSE)</f>
        <v>0</v>
      </c>
      <c r="F180">
        <f>VLOOKUP($B180,'Tillförd energi'!$B$1:$AI$720,MATCH(F$2,'Tillförd energi'!$B$1:$AQ$1,0),FALSE)</f>
        <v>0</v>
      </c>
      <c r="G180">
        <f>VLOOKUP($B180,'Tillförd energi'!$B$1:$AI$720,MATCH(G$2,'Tillförd energi'!$B$1:$AQ$1,0),FALSE)</f>
        <v>0</v>
      </c>
      <c r="H180">
        <f>VLOOKUP($B180,'Tillförd energi'!$B$1:$AI$720,MATCH(H$2,'Tillförd energi'!$B$1:$AQ$1,0),FALSE)</f>
        <v>0</v>
      </c>
      <c r="I180">
        <f>VLOOKUP($B180,'Tillförd energi'!$B$1:$AI$720,MATCH(I$2,'Tillförd energi'!$B$1:$AQ$1,0),FALSE)</f>
        <v>0</v>
      </c>
      <c r="J180">
        <f>VLOOKUP($B180,'Tillförd energi'!$B$1:$AI$720,MATCH(J$2,'Tillförd energi'!$B$1:$AQ$1,0),FALSE)</f>
        <v>0</v>
      </c>
      <c r="K180">
        <f>VLOOKUP($B180,'Tillförd energi'!$B$1:$AI$720,MATCH(K$2,'Tillförd energi'!$B$1:$AQ$1,0),FALSE)</f>
        <v>0</v>
      </c>
      <c r="L180">
        <f>VLOOKUP($B180,'Tillförd energi'!$B$1:$AI$720,MATCH(L$2,'Tillförd energi'!$B$1:$AQ$1,0),FALSE)</f>
        <v>0</v>
      </c>
      <c r="M180">
        <f>VLOOKUP($B180,'Tillförd energi'!$B$1:$AI$720,MATCH(M$2,'Tillförd energi'!$B$1:$AQ$1,0),FALSE)</f>
        <v>0</v>
      </c>
      <c r="N180">
        <f>VLOOKUP($B180,'Tillförd energi'!$B$1:$AI$720,MATCH(N$2,'Tillförd energi'!$B$1:$AQ$1,0),FALSE)</f>
        <v>0</v>
      </c>
      <c r="O180">
        <f>VLOOKUP($B180,'Tillförd energi'!$B$1:$AI$720,MATCH(O$2,'Tillförd energi'!$B$1:$AQ$1,0),FALSE)</f>
        <v>0</v>
      </c>
      <c r="P180">
        <f>VLOOKUP($B180,'Tillförd energi'!$B$1:$AI$720,MATCH(P$2,'Tillförd energi'!$B$1:$AQ$1,0),FALSE)</f>
        <v>0</v>
      </c>
      <c r="Q180">
        <f>VLOOKUP($B180,'Tillförd energi'!$B$1:$AI$720,MATCH(Q$2,'Tillförd energi'!$B$1:$AQ$1,0),FALSE)</f>
        <v>0</v>
      </c>
      <c r="R180">
        <f>VLOOKUP($B180,'Tillförd energi'!$B$1:$AI$720,MATCH(R$2,'Tillförd energi'!$B$1:$AQ$1,0),FALSE)</f>
        <v>7.28</v>
      </c>
      <c r="S180">
        <f>VLOOKUP($B180,'Tillförd energi'!$B$1:$AI$720,MATCH(S$2,'Tillförd energi'!$B$1:$AQ$1,0),FALSE)</f>
        <v>0</v>
      </c>
      <c r="T180">
        <f>VLOOKUP($B180,'Tillförd energi'!$B$1:$AI$720,MATCH(T$2,'Tillförd energi'!$B$1:$AQ$1,0),FALSE)</f>
        <v>0</v>
      </c>
      <c r="U180">
        <f>VLOOKUP($B180,'Tillförd energi'!$B$1:$AI$720,MATCH(U$2,'Tillförd energi'!$B$1:$AQ$1,0),FALSE)</f>
        <v>0</v>
      </c>
      <c r="V180">
        <f>VLOOKUP($B180,'Tillförd energi'!$B$1:$AI$720,MATCH(V$2,'Tillförd energi'!$B$1:$AQ$1,0),FALSE)</f>
        <v>0</v>
      </c>
      <c r="W180">
        <f>VLOOKUP($B180,'Tillförd energi'!$B$1:$AI$720,MATCH(W$2,'Tillförd energi'!$B$1:$AQ$1,0),FALSE)</f>
        <v>0</v>
      </c>
      <c r="X180">
        <f>VLOOKUP($B180,'Tillförd energi'!$B$1:$AI$720,MATCH(X$2,'Tillförd energi'!$B$1:$AQ$1,0),FALSE)</f>
        <v>0</v>
      </c>
      <c r="Y180">
        <f>VLOOKUP($B180,'Tillförd energi'!$B$1:$AI$720,MATCH(Y$2,'Tillförd energi'!$B$1:$AQ$1,0),FALSE)</f>
        <v>0</v>
      </c>
      <c r="Z180">
        <f>VLOOKUP($B180,'Tillförd energi'!$B$1:$AI$720,MATCH(Z$2,'Tillförd energi'!$B$1:$AQ$1,0),FALSE)</f>
        <v>0</v>
      </c>
      <c r="AA180">
        <f>VLOOKUP($B180,'Tillförd energi'!$B$1:$AI$720,MATCH(AA$2,'Tillförd energi'!$B$1:$AQ$1,0),FALSE)</f>
        <v>0</v>
      </c>
      <c r="AB180">
        <f>VLOOKUP($B180,'Tillförd energi'!$B$1:$AI$720,MATCH(AB$2,'Tillförd energi'!$B$1:$AQ$1,0),FALSE)</f>
        <v>0</v>
      </c>
      <c r="AC180">
        <f>VLOOKUP($B180,'Tillförd energi'!$B$1:$AI$720,MATCH(AC$2,'Tillförd energi'!$B$1:$AQ$1,0),FALSE)</f>
        <v>0</v>
      </c>
      <c r="AD180">
        <f>VLOOKUP($B180,'Tillförd energi'!$B$1:$AI$720,MATCH(AD$2,'Tillförd energi'!$B$1:$AQ$1,0),FALSE)</f>
        <v>3.403</v>
      </c>
      <c r="AE180">
        <f>VLOOKUP($B180,'Tillförd energi'!$B$1:$AI$720,MATCH(AE$2,'Tillförd energi'!$B$1:$AQ$1,0),FALSE)</f>
        <v>0</v>
      </c>
      <c r="AF180">
        <f>VLOOKUP($B180,'Tillförd energi'!$B$1:$AI$720,MATCH(AF$2,'Tillförd energi'!$B$1:$AQ$1,0),FALSE)</f>
        <v>0.158</v>
      </c>
      <c r="AG180">
        <f>IFERROR(VLOOKUP(B180,Miljö!$B$1:$AC$600,MATCH("Köpt mängd produktionsspecifik fjärrvärme:",Miljö!$B$1:$AC$1,0),FALSE)/1,0)</f>
        <v>0</v>
      </c>
      <c r="AI180">
        <f t="shared" si="12"/>
        <v>10.98</v>
      </c>
      <c r="AJ180">
        <f>IF(ISERROR(1/VLOOKUP($B180,Leveranser!$B$1:$S$500,MATCH("såld värme (gwh)",Leveranser!$B$1:$S$1,0),FALSE)),"",VLOOKUP($B180,Leveranser!$B$1:$S$500,MATCH("såld värme (gwh)",Leveranser!$B$1:$S$1,0),FALSE))</f>
        <v>8.6189999999999998</v>
      </c>
      <c r="AM180" t="str">
        <f>IF(B180&lt;&gt;"",IF(VLOOKUP($B180,Totalt!$B$1:$AQ$554,MATCH("Kvalitetsgranskad:",Totalt!$B$1:$AQ$1,0),FALSE)="ja",VLOOKUP($B180,Miljö!$B$1:$AG$479,MATCH(AM$2,Miljö!$B$1:$AK$1,0),FALSE),""),"")</f>
        <v>Ja</v>
      </c>
      <c r="AN180" t="str">
        <f>IF(AM180="ja",VLOOKUP($B180,Miljö!$B$1:$J$479,MATCH("Typ av ursprungsspecificerad el   (Om inget värde anges används Nordisk residualmix, se inforuta) ()",Miljö!$B$1:$J$1,0),FALSE),IF(AM180="nej","Nordisk residualel",""))</f>
        <v>'Ursprungsmärkt vattenkraft'</v>
      </c>
      <c r="AO180">
        <f>IF(AM180="","",VLOOKUP($B180,Miljö!$B$1:$J$479,MATCH("Fossilandel för ursprungspecificerad el ()",Miljö!$B$1:$J$1,0),FALSE))</f>
        <v>0</v>
      </c>
      <c r="AP180">
        <f>IF(AM180="","",IFERROR(VLOOKUP($B180,Miljö!$B$1:$J$479,MATCH("Kärnkraftsandel för ursprungsspecificerad el ()",Miljö!$B$1:$J$1,0),FALSE)/1,0))</f>
        <v>0</v>
      </c>
      <c r="AQ180">
        <f t="shared" si="13"/>
        <v>1</v>
      </c>
      <c r="AS180" t="str">
        <f t="shared" si="14"/>
        <v>Nej</v>
      </c>
      <c r="AT180" t="str">
        <f>IF(AS180="ja",VLOOKUP($B180,Miljö!$B$1:$P$500,MATCH("Fossil andel i procent (%)",Miljö!$B$1:$P$1,0),FALSE)/100,"")</f>
        <v/>
      </c>
      <c r="AV180" t="str">
        <f t="shared" si="15"/>
        <v>Nej</v>
      </c>
      <c r="AW180" t="str">
        <f>IF(AV180="ja",VLOOKUP($B180,'Egen hetvattenprod'!$B$1:$AO$500,MATCH("Värmekälla till värmepumpar ()",'Egen hetvattenprod'!$B$1:$AO$1,0),FALSE),"")</f>
        <v/>
      </c>
      <c r="AY180" t="str">
        <f t="shared" si="16"/>
        <v>Nej</v>
      </c>
      <c r="AZ180" s="115" t="str">
        <f>IF($AY180="ja",(VLOOKUP($B180,'Egen hetvattenprod'!$B$1:$BX$550,MATCH(AZ$2,'Egen hetvattenprod'!$B$1:$BX$1,0),FALSE)+VLOOKUP($B180,Kraftvärmeprod!$B$1:$BX$550,MATCH(AZ$2,Kraftvärmeprod!$B$1:$BX$1,0),FALSE))/$AC180,"")</f>
        <v/>
      </c>
      <c r="BA180" s="115" t="str">
        <f>IF($AY180="ja",(VLOOKUP($B180,'Egen hetvattenprod'!$B$1:$BX$550,MATCH(BA$2,'Egen hetvattenprod'!$B$1:$BX$1,0),FALSE)+VLOOKUP($B180,Kraftvärmeprod!$B$1:$BX$550,MATCH(BA$2,Kraftvärmeprod!$B$1:$BX$1,0),FALSE))/$AC180,"")</f>
        <v/>
      </c>
      <c r="BB180" s="115" t="str">
        <f>IF($AY180="ja",(VLOOKUP($B180,'Egen hetvattenprod'!$B$1:$BX$550,MATCH(BB$2,'Egen hetvattenprod'!$B$1:$BX$1,0),FALSE)+VLOOKUP($B180,Kraftvärmeprod!$B$1:$BX$550,MATCH(BB$2,Kraftvärmeprod!$B$1:$BX$1,0),FALSE))/$AC180,"")</f>
        <v/>
      </c>
      <c r="BC180" s="115" t="str">
        <f>IF($AY180="ja",(VLOOKUP($B180,'Egen hetvattenprod'!$B$1:$BX$550,MATCH(BC$2,'Egen hetvattenprod'!$B$1:$BX$1,0),FALSE)+VLOOKUP($B180,Kraftvärmeprod!$B$1:$BX$550,MATCH(BC$2,Kraftvärmeprod!$B$1:$BX$1,0),FALSE))/$AC180,"")</f>
        <v/>
      </c>
      <c r="BD180" s="115" t="str">
        <f>IF($AY180="ja",(VLOOKUP($B180,'Egen hetvattenprod'!$B$1:$BX$550,MATCH(BD$2,'Egen hetvattenprod'!$B$1:$BX$1,0),FALSE)+VLOOKUP($B180,Kraftvärmeprod!$B$1:$BX$550,MATCH(BD$2,Kraftvärmeprod!$B$1:$BX$1,0),FALSE))/$AC180,"")</f>
        <v/>
      </c>
      <c r="BF180" t="str">
        <f t="shared" si="17"/>
        <v>Nej</v>
      </c>
      <c r="BG180" t="str">
        <f>IF($BF180="ja",VLOOKUP($B180,'Egen hetvattenprod'!$B$1:$BX$550,MATCH("Andelen klimatgaser med fossilt ursprung för avfall ()",'Egen hetvattenprod'!$B$1:$BX$1,0),FALSE),"")</f>
        <v/>
      </c>
      <c r="BH180" t="str">
        <f>IF($BF180="ja",VLOOKUP($B180,Kraftvärmeprod!$B$1:$BX$550,MATCH("Andelen klimatgaser med fossilt ursprung för avfall ()",Kraftvärmeprod!$B$1:$BX$1,0),FALSE),"")</f>
        <v/>
      </c>
      <c r="BI180" t="str">
        <f>IF($BF180="ja",VLOOKUP($B180,'Egen hetvattenprod'!$B$1:$BX$550,MATCH("Avfall (GWh)",'Egen hetvattenprod'!$B$1:$BX$1,0),FALSE),"")</f>
        <v/>
      </c>
      <c r="BJ180" t="str">
        <f>IF($BF180="ja",VLOOKUP($B180,'Slutlig allokering kvv'!$B$1:$BX$550,MATCH("Avfall (GWh)",'Slutlig allokering kvv'!$B$1:$BX$1,0),FALSE),"")</f>
        <v/>
      </c>
      <c r="BK180" t="str">
        <f>IF($BF180="ja",VLOOKUP($B180,'Köpt hetvatten'!$B$1:$BX$550,MATCH("Avfall i köpt hetvatten",'Köpt hetvatten'!$B$1:$BX$1,0),FALSE),"")</f>
        <v/>
      </c>
      <c r="BL180" t="str">
        <f>IF($BF180="ja",VLOOKUP($B180,'Egen hetvattenprod'!$B$1:$BX$550,MATCH("Värde enligt ovan. (%)",'Egen hetvattenprod'!$B$1:$BX$1,0),FALSE),"")</f>
        <v/>
      </c>
      <c r="BM180" t="str">
        <f>IF($BF180="ja",VLOOKUP($B180,Kraftvärmeprod!$B$1:$BX$550,MATCH("Värde enligt ovan. (%)",Kraftvärmeprod!$B$1:$BX$1,0),FALSE),"")</f>
        <v/>
      </c>
      <c r="BQ180" t="str">
        <f>IF($BF180="ja",VLOOKUP($B180,'Egen hetvattenprod'!$B$1:$BX$550,MATCH("Tillförd olja (fossil) vid avfallsförbränning (GWh)",'Egen hetvattenprod'!$B$1:$BX$1,0),FALSE),"")</f>
        <v/>
      </c>
      <c r="BR180" t="str">
        <f>IF($BF180="ja",VLOOKUP($B180,Kraftvärmeprod!$B$1:$BX$550,MATCH("Tillförd olja (fossil) vid avfallsförbränning (GWh)",Kraftvärmeprod!$B$1:$BX$1,0),FALSE),"")</f>
        <v/>
      </c>
    </row>
    <row r="181" spans="1:70">
      <c r="A181" t="s">
        <v>294</v>
      </c>
      <c r="B181" t="s">
        <v>304</v>
      </c>
      <c r="C181">
        <f>VLOOKUP($B181,'Tillförd energi'!$B$1:$AI$720,MATCH(C$2,'Tillförd energi'!$B$1:$AQ$1,0),FALSE)</f>
        <v>0</v>
      </c>
      <c r="D181">
        <f>VLOOKUP($B181,'Tillförd energi'!$B$1:$AI$720,MATCH(D$2,'Tillförd energi'!$B$1:$AQ$1,0),FALSE)</f>
        <v>0.107</v>
      </c>
      <c r="E181">
        <f>VLOOKUP($B181,'Tillförd energi'!$B$1:$AI$720,MATCH(E$2,'Tillförd energi'!$B$1:$AQ$1,0),FALSE)</f>
        <v>0</v>
      </c>
      <c r="F181">
        <f>VLOOKUP($B181,'Tillförd energi'!$B$1:$AI$720,MATCH(F$2,'Tillförd energi'!$B$1:$AQ$1,0),FALSE)</f>
        <v>0</v>
      </c>
      <c r="G181">
        <f>VLOOKUP($B181,'Tillförd energi'!$B$1:$AI$720,MATCH(G$2,'Tillförd energi'!$B$1:$AQ$1,0),FALSE)</f>
        <v>0</v>
      </c>
      <c r="H181">
        <f>VLOOKUP($B181,'Tillförd energi'!$B$1:$AI$720,MATCH(H$2,'Tillförd energi'!$B$1:$AQ$1,0),FALSE)</f>
        <v>0</v>
      </c>
      <c r="I181">
        <f>VLOOKUP($B181,'Tillförd energi'!$B$1:$AI$720,MATCH(I$2,'Tillförd energi'!$B$1:$AQ$1,0),FALSE)</f>
        <v>0</v>
      </c>
      <c r="J181">
        <f>VLOOKUP($B181,'Tillförd energi'!$B$1:$AI$720,MATCH(J$2,'Tillförd energi'!$B$1:$AQ$1,0),FALSE)</f>
        <v>0</v>
      </c>
      <c r="K181">
        <f>VLOOKUP($B181,'Tillförd energi'!$B$1:$AI$720,MATCH(K$2,'Tillförd energi'!$B$1:$AQ$1,0),FALSE)</f>
        <v>0</v>
      </c>
      <c r="L181">
        <f>VLOOKUP($B181,'Tillförd energi'!$B$1:$AI$720,MATCH(L$2,'Tillförd energi'!$B$1:$AQ$1,0),FALSE)</f>
        <v>0</v>
      </c>
      <c r="M181">
        <f>VLOOKUP($B181,'Tillförd energi'!$B$1:$AI$720,MATCH(M$2,'Tillförd energi'!$B$1:$AQ$1,0),FALSE)</f>
        <v>0</v>
      </c>
      <c r="N181">
        <f>VLOOKUP($B181,'Tillförd energi'!$B$1:$AI$720,MATCH(N$2,'Tillförd energi'!$B$1:$AQ$1,0),FALSE)</f>
        <v>0</v>
      </c>
      <c r="O181">
        <f>VLOOKUP($B181,'Tillförd energi'!$B$1:$AI$720,MATCH(O$2,'Tillförd energi'!$B$1:$AQ$1,0),FALSE)</f>
        <v>53.317</v>
      </c>
      <c r="P181">
        <f>VLOOKUP($B181,'Tillförd energi'!$B$1:$AI$720,MATCH(P$2,'Tillförd energi'!$B$1:$AQ$1,0),FALSE)</f>
        <v>0</v>
      </c>
      <c r="Q181">
        <f>VLOOKUP($B181,'Tillförd energi'!$B$1:$AI$720,MATCH(Q$2,'Tillförd energi'!$B$1:$AQ$1,0),FALSE)</f>
        <v>0</v>
      </c>
      <c r="R181">
        <f>VLOOKUP($B181,'Tillförd energi'!$B$1:$AI$720,MATCH(R$2,'Tillförd energi'!$B$1:$AQ$1,0),FALSE)</f>
        <v>0</v>
      </c>
      <c r="S181">
        <f>VLOOKUP($B181,'Tillförd energi'!$B$1:$AI$720,MATCH(S$2,'Tillförd energi'!$B$1:$AQ$1,0),FALSE)</f>
        <v>11.615</v>
      </c>
      <c r="T181">
        <f>VLOOKUP($B181,'Tillförd energi'!$B$1:$AI$720,MATCH(T$2,'Tillförd energi'!$B$1:$AQ$1,0),FALSE)</f>
        <v>0</v>
      </c>
      <c r="U181">
        <f>VLOOKUP($B181,'Tillförd energi'!$B$1:$AI$720,MATCH(U$2,'Tillförd energi'!$B$1:$AQ$1,0),FALSE)</f>
        <v>0</v>
      </c>
      <c r="V181">
        <f>VLOOKUP($B181,'Tillförd energi'!$B$1:$AI$720,MATCH(V$2,'Tillförd energi'!$B$1:$AQ$1,0),FALSE)</f>
        <v>0</v>
      </c>
      <c r="W181">
        <f>VLOOKUP($B181,'Tillförd energi'!$B$1:$AI$720,MATCH(W$2,'Tillförd energi'!$B$1:$AQ$1,0),FALSE)</f>
        <v>0</v>
      </c>
      <c r="X181">
        <f>VLOOKUP($B181,'Tillförd energi'!$B$1:$AI$720,MATCH(X$2,'Tillförd energi'!$B$1:$AQ$1,0),FALSE)</f>
        <v>0</v>
      </c>
      <c r="Y181">
        <f>VLOOKUP($B181,'Tillförd energi'!$B$1:$AI$720,MATCH(Y$2,'Tillförd energi'!$B$1:$AQ$1,0),FALSE)</f>
        <v>0</v>
      </c>
      <c r="Z181">
        <f>VLOOKUP($B181,'Tillförd energi'!$B$1:$AI$720,MATCH(Z$2,'Tillförd energi'!$B$1:$AQ$1,0),FALSE)</f>
        <v>0</v>
      </c>
      <c r="AA181">
        <f>VLOOKUP($B181,'Tillförd energi'!$B$1:$AI$720,MATCH(AA$2,'Tillförd energi'!$B$1:$AQ$1,0),FALSE)</f>
        <v>0</v>
      </c>
      <c r="AB181">
        <f>VLOOKUP($B181,'Tillförd energi'!$B$1:$AI$720,MATCH(AB$2,'Tillförd energi'!$B$1:$AQ$1,0),FALSE)</f>
        <v>0</v>
      </c>
      <c r="AC181">
        <f>VLOOKUP($B181,'Tillförd energi'!$B$1:$AI$720,MATCH(AC$2,'Tillförd energi'!$B$1:$AQ$1,0),FALSE)</f>
        <v>0</v>
      </c>
      <c r="AD181">
        <f>VLOOKUP($B181,'Tillförd energi'!$B$1:$AI$720,MATCH(AD$2,'Tillförd energi'!$B$1:$AQ$1,0),FALSE)</f>
        <v>0</v>
      </c>
      <c r="AE181">
        <f>VLOOKUP($B181,'Tillförd energi'!$B$1:$AI$720,MATCH(AE$2,'Tillförd energi'!$B$1:$AQ$1,0),FALSE)</f>
        <v>0</v>
      </c>
      <c r="AF181">
        <f>VLOOKUP($B181,'Tillförd energi'!$B$1:$AI$720,MATCH(AF$2,'Tillförd energi'!$B$1:$AQ$1,0),FALSE)</f>
        <v>1.1140000000000001</v>
      </c>
      <c r="AG181">
        <f>IFERROR(VLOOKUP(B181,Miljö!$B$1:$AC$600,MATCH("Köpt mängd produktionsspecifik fjärrvärme:",Miljö!$B$1:$AC$1,0),FALSE)/1,0)</f>
        <v>0</v>
      </c>
      <c r="AI181">
        <f t="shared" si="12"/>
        <v>66.153000000000006</v>
      </c>
      <c r="AJ181">
        <f>IF(ISERROR(1/VLOOKUP($B181,Leveranser!$B$1:$S$500,MATCH("såld värme (gwh)",Leveranser!$B$1:$S$1,0),FALSE)),"",VLOOKUP($B181,Leveranser!$B$1:$S$500,MATCH("såld värme (gwh)",Leveranser!$B$1:$S$1,0),FALSE))</f>
        <v>54.695</v>
      </c>
      <c r="AM181" t="str">
        <f>IF(B181&lt;&gt;"",IF(VLOOKUP($B181,Totalt!$B$1:$AQ$554,MATCH("Kvalitetsgranskad:",Totalt!$B$1:$AQ$1,0),FALSE)="ja",VLOOKUP($B181,Miljö!$B$1:$AG$479,MATCH(AM$2,Miljö!$B$1:$AK$1,0),FALSE),""),"")</f>
        <v>Ja</v>
      </c>
      <c r="AN181" t="str">
        <f>IF(AM181="ja",VLOOKUP($B181,Miljö!$B$1:$J$479,MATCH("Typ av ursprungsspecificerad el   (Om inget värde anges används Nordisk residualmix, se inforuta) ()",Miljö!$B$1:$J$1,0),FALSE),IF(AM181="nej","Nordisk residualel",""))</f>
        <v>'Ursprungsmärkt vattenkraft'</v>
      </c>
      <c r="AO181">
        <f>IF(AM181="","",VLOOKUP($B181,Miljö!$B$1:$J$479,MATCH("Fossilandel för ursprungspecificerad el ()",Miljö!$B$1:$J$1,0),FALSE))</f>
        <v>0</v>
      </c>
      <c r="AP181">
        <f>IF(AM181="","",IFERROR(VLOOKUP($B181,Miljö!$B$1:$J$479,MATCH("Kärnkraftsandel för ursprungsspecificerad el ()",Miljö!$B$1:$J$1,0),FALSE)/1,0))</f>
        <v>0</v>
      </c>
      <c r="AQ181">
        <f t="shared" si="13"/>
        <v>1</v>
      </c>
      <c r="AS181" t="str">
        <f t="shared" si="14"/>
        <v>Nej</v>
      </c>
      <c r="AT181" t="str">
        <f>IF(AS181="ja",VLOOKUP($B181,Miljö!$B$1:$P$500,MATCH("Fossil andel i procent (%)",Miljö!$B$1:$P$1,0),FALSE)/100,"")</f>
        <v/>
      </c>
      <c r="AV181" t="str">
        <f t="shared" si="15"/>
        <v>Nej</v>
      </c>
      <c r="AW181" t="str">
        <f>IF(AV181="ja",VLOOKUP($B181,'Egen hetvattenprod'!$B$1:$AO$500,MATCH("Värmekälla till värmepumpar ()",'Egen hetvattenprod'!$B$1:$AO$1,0),FALSE),"")</f>
        <v/>
      </c>
      <c r="AY181" t="str">
        <f t="shared" si="16"/>
        <v>Nej</v>
      </c>
      <c r="AZ181" s="115" t="str">
        <f>IF($AY181="ja",(VLOOKUP($B181,'Egen hetvattenprod'!$B$1:$BX$550,MATCH(AZ$2,'Egen hetvattenprod'!$B$1:$BX$1,0),FALSE)+VLOOKUP($B181,Kraftvärmeprod!$B$1:$BX$550,MATCH(AZ$2,Kraftvärmeprod!$B$1:$BX$1,0),FALSE))/$AC181,"")</f>
        <v/>
      </c>
      <c r="BA181" s="115" t="str">
        <f>IF($AY181="ja",(VLOOKUP($B181,'Egen hetvattenprod'!$B$1:$BX$550,MATCH(BA$2,'Egen hetvattenprod'!$B$1:$BX$1,0),FALSE)+VLOOKUP($B181,Kraftvärmeprod!$B$1:$BX$550,MATCH(BA$2,Kraftvärmeprod!$B$1:$BX$1,0),FALSE))/$AC181,"")</f>
        <v/>
      </c>
      <c r="BB181" s="115" t="str">
        <f>IF($AY181="ja",(VLOOKUP($B181,'Egen hetvattenprod'!$B$1:$BX$550,MATCH(BB$2,'Egen hetvattenprod'!$B$1:$BX$1,0),FALSE)+VLOOKUP($B181,Kraftvärmeprod!$B$1:$BX$550,MATCH(BB$2,Kraftvärmeprod!$B$1:$BX$1,0),FALSE))/$AC181,"")</f>
        <v/>
      </c>
      <c r="BC181" s="115" t="str">
        <f>IF($AY181="ja",(VLOOKUP($B181,'Egen hetvattenprod'!$B$1:$BX$550,MATCH(BC$2,'Egen hetvattenprod'!$B$1:$BX$1,0),FALSE)+VLOOKUP($B181,Kraftvärmeprod!$B$1:$BX$550,MATCH(BC$2,Kraftvärmeprod!$B$1:$BX$1,0),FALSE))/$AC181,"")</f>
        <v/>
      </c>
      <c r="BD181" s="115" t="str">
        <f>IF($AY181="ja",(VLOOKUP($B181,'Egen hetvattenprod'!$B$1:$BX$550,MATCH(BD$2,'Egen hetvattenprod'!$B$1:$BX$1,0),FALSE)+VLOOKUP($B181,Kraftvärmeprod!$B$1:$BX$550,MATCH(BD$2,Kraftvärmeprod!$B$1:$BX$1,0),FALSE))/$AC181,"")</f>
        <v/>
      </c>
      <c r="BF181" t="str">
        <f t="shared" si="17"/>
        <v>Nej</v>
      </c>
      <c r="BG181" t="str">
        <f>IF($BF181="ja",VLOOKUP($B181,'Egen hetvattenprod'!$B$1:$BX$550,MATCH("Andelen klimatgaser med fossilt ursprung för avfall ()",'Egen hetvattenprod'!$B$1:$BX$1,0),FALSE),"")</f>
        <v/>
      </c>
      <c r="BH181" t="str">
        <f>IF($BF181="ja",VLOOKUP($B181,Kraftvärmeprod!$B$1:$BX$550,MATCH("Andelen klimatgaser med fossilt ursprung för avfall ()",Kraftvärmeprod!$B$1:$BX$1,0),FALSE),"")</f>
        <v/>
      </c>
      <c r="BI181" t="str">
        <f>IF($BF181="ja",VLOOKUP($B181,'Egen hetvattenprod'!$B$1:$BX$550,MATCH("Avfall (GWh)",'Egen hetvattenprod'!$B$1:$BX$1,0),FALSE),"")</f>
        <v/>
      </c>
      <c r="BJ181" t="str">
        <f>IF($BF181="ja",VLOOKUP($B181,'Slutlig allokering kvv'!$B$1:$BX$550,MATCH("Avfall (GWh)",'Slutlig allokering kvv'!$B$1:$BX$1,0),FALSE),"")</f>
        <v/>
      </c>
      <c r="BK181" t="str">
        <f>IF($BF181="ja",VLOOKUP($B181,'Köpt hetvatten'!$B$1:$BX$550,MATCH("Avfall i köpt hetvatten",'Köpt hetvatten'!$B$1:$BX$1,0),FALSE),"")</f>
        <v/>
      </c>
      <c r="BL181" t="str">
        <f>IF($BF181="ja",VLOOKUP($B181,'Egen hetvattenprod'!$B$1:$BX$550,MATCH("Värde enligt ovan. (%)",'Egen hetvattenprod'!$B$1:$BX$1,0),FALSE),"")</f>
        <v/>
      </c>
      <c r="BM181" t="str">
        <f>IF($BF181="ja",VLOOKUP($B181,Kraftvärmeprod!$B$1:$BX$550,MATCH("Värde enligt ovan. (%)",Kraftvärmeprod!$B$1:$BX$1,0),FALSE),"")</f>
        <v/>
      </c>
      <c r="BQ181" t="str">
        <f>IF($BF181="ja",VLOOKUP($B181,'Egen hetvattenprod'!$B$1:$BX$550,MATCH("Tillförd olja (fossil) vid avfallsförbränning (GWh)",'Egen hetvattenprod'!$B$1:$BX$1,0),FALSE),"")</f>
        <v/>
      </c>
      <c r="BR181" t="str">
        <f>IF($BF181="ja",VLOOKUP($B181,Kraftvärmeprod!$B$1:$BX$550,MATCH("Tillförd olja (fossil) vid avfallsförbränning (GWh)",Kraftvärmeprod!$B$1:$BX$1,0),FALSE),"")</f>
        <v/>
      </c>
    </row>
    <row r="182" spans="1:70">
      <c r="A182" t="s">
        <v>294</v>
      </c>
      <c r="B182" t="s">
        <v>306</v>
      </c>
      <c r="C182">
        <f>VLOOKUP($B182,'Tillförd energi'!$B$1:$AI$720,MATCH(C$2,'Tillförd energi'!$B$1:$AQ$1,0),FALSE)</f>
        <v>0</v>
      </c>
      <c r="D182">
        <f>VLOOKUP($B182,'Tillförd energi'!$B$1:$AI$720,MATCH(D$2,'Tillförd energi'!$B$1:$AQ$1,0),FALSE)</f>
        <v>2.4E-2</v>
      </c>
      <c r="E182">
        <f>VLOOKUP($B182,'Tillförd energi'!$B$1:$AI$720,MATCH(E$2,'Tillförd energi'!$B$1:$AQ$1,0),FALSE)</f>
        <v>0</v>
      </c>
      <c r="F182">
        <f>VLOOKUP($B182,'Tillförd energi'!$B$1:$AI$720,MATCH(F$2,'Tillförd energi'!$B$1:$AQ$1,0),FALSE)</f>
        <v>0</v>
      </c>
      <c r="G182">
        <f>VLOOKUP($B182,'Tillförd energi'!$B$1:$AI$720,MATCH(G$2,'Tillförd energi'!$B$1:$AQ$1,0),FALSE)</f>
        <v>0</v>
      </c>
      <c r="H182">
        <f>VLOOKUP($B182,'Tillförd energi'!$B$1:$AI$720,MATCH(H$2,'Tillförd energi'!$B$1:$AQ$1,0),FALSE)</f>
        <v>0</v>
      </c>
      <c r="I182">
        <f>VLOOKUP($B182,'Tillförd energi'!$B$1:$AI$720,MATCH(I$2,'Tillförd energi'!$B$1:$AQ$1,0),FALSE)</f>
        <v>0</v>
      </c>
      <c r="J182">
        <f>VLOOKUP($B182,'Tillförd energi'!$B$1:$AI$720,MATCH(J$2,'Tillförd energi'!$B$1:$AQ$1,0),FALSE)</f>
        <v>0</v>
      </c>
      <c r="K182">
        <f>VLOOKUP($B182,'Tillförd energi'!$B$1:$AI$720,MATCH(K$2,'Tillförd energi'!$B$1:$AQ$1,0),FALSE)</f>
        <v>0</v>
      </c>
      <c r="L182">
        <f>VLOOKUP($B182,'Tillförd energi'!$B$1:$AI$720,MATCH(L$2,'Tillförd energi'!$B$1:$AQ$1,0),FALSE)</f>
        <v>0</v>
      </c>
      <c r="M182">
        <f>VLOOKUP($B182,'Tillförd energi'!$B$1:$AI$720,MATCH(M$2,'Tillförd energi'!$B$1:$AQ$1,0),FALSE)</f>
        <v>0</v>
      </c>
      <c r="N182">
        <f>VLOOKUP($B182,'Tillförd energi'!$B$1:$AI$720,MATCH(N$2,'Tillförd energi'!$B$1:$AQ$1,0),FALSE)</f>
        <v>0</v>
      </c>
      <c r="O182">
        <f>VLOOKUP($B182,'Tillförd energi'!$B$1:$AI$720,MATCH(O$2,'Tillförd energi'!$B$1:$AQ$1,0),FALSE)</f>
        <v>0</v>
      </c>
      <c r="P182">
        <f>VLOOKUP($B182,'Tillförd energi'!$B$1:$AI$720,MATCH(P$2,'Tillförd energi'!$B$1:$AQ$1,0),FALSE)</f>
        <v>3.2949999999999999</v>
      </c>
      <c r="Q182">
        <f>VLOOKUP($B182,'Tillförd energi'!$B$1:$AI$720,MATCH(Q$2,'Tillförd energi'!$B$1:$AQ$1,0),FALSE)</f>
        <v>0</v>
      </c>
      <c r="R182">
        <f>VLOOKUP($B182,'Tillförd energi'!$B$1:$AI$720,MATCH(R$2,'Tillförd energi'!$B$1:$AQ$1,0),FALSE)</f>
        <v>0</v>
      </c>
      <c r="S182">
        <f>VLOOKUP($B182,'Tillförd energi'!$B$1:$AI$720,MATCH(S$2,'Tillförd energi'!$B$1:$AQ$1,0),FALSE)</f>
        <v>11.888999999999999</v>
      </c>
      <c r="T182">
        <f>VLOOKUP($B182,'Tillförd energi'!$B$1:$AI$720,MATCH(T$2,'Tillförd energi'!$B$1:$AQ$1,0),FALSE)</f>
        <v>0</v>
      </c>
      <c r="U182">
        <f>VLOOKUP($B182,'Tillförd energi'!$B$1:$AI$720,MATCH(U$2,'Tillförd energi'!$B$1:$AQ$1,0),FALSE)</f>
        <v>0</v>
      </c>
      <c r="V182">
        <f>VLOOKUP($B182,'Tillförd energi'!$B$1:$AI$720,MATCH(V$2,'Tillförd energi'!$B$1:$AQ$1,0),FALSE)</f>
        <v>0</v>
      </c>
      <c r="W182">
        <f>VLOOKUP($B182,'Tillförd energi'!$B$1:$AI$720,MATCH(W$2,'Tillförd energi'!$B$1:$AQ$1,0),FALSE)</f>
        <v>0</v>
      </c>
      <c r="X182">
        <f>VLOOKUP($B182,'Tillförd energi'!$B$1:$AI$720,MATCH(X$2,'Tillförd energi'!$B$1:$AQ$1,0),FALSE)</f>
        <v>0</v>
      </c>
      <c r="Y182">
        <f>VLOOKUP($B182,'Tillförd energi'!$B$1:$AI$720,MATCH(Y$2,'Tillförd energi'!$B$1:$AQ$1,0),FALSE)</f>
        <v>0</v>
      </c>
      <c r="Z182">
        <f>VLOOKUP($B182,'Tillförd energi'!$B$1:$AI$720,MATCH(Z$2,'Tillförd energi'!$B$1:$AQ$1,0),FALSE)</f>
        <v>0</v>
      </c>
      <c r="AA182">
        <f>VLOOKUP($B182,'Tillförd energi'!$B$1:$AI$720,MATCH(AA$2,'Tillförd energi'!$B$1:$AQ$1,0),FALSE)</f>
        <v>0</v>
      </c>
      <c r="AB182">
        <f>VLOOKUP($B182,'Tillförd energi'!$B$1:$AI$720,MATCH(AB$2,'Tillförd energi'!$B$1:$AQ$1,0),FALSE)</f>
        <v>0</v>
      </c>
      <c r="AC182">
        <f>VLOOKUP($B182,'Tillförd energi'!$B$1:$AI$720,MATCH(AC$2,'Tillförd energi'!$B$1:$AQ$1,0),FALSE)</f>
        <v>0</v>
      </c>
      <c r="AD182">
        <f>VLOOKUP($B182,'Tillförd energi'!$B$1:$AI$720,MATCH(AD$2,'Tillförd energi'!$B$1:$AQ$1,0),FALSE)</f>
        <v>0</v>
      </c>
      <c r="AE182">
        <f>VLOOKUP($B182,'Tillförd energi'!$B$1:$AI$720,MATCH(AE$2,'Tillförd energi'!$B$1:$AQ$1,0),FALSE)</f>
        <v>0</v>
      </c>
      <c r="AF182">
        <f>VLOOKUP($B182,'Tillförd energi'!$B$1:$AI$720,MATCH(AF$2,'Tillförd energi'!$B$1:$AQ$1,0),FALSE)</f>
        <v>0.30499999999999999</v>
      </c>
      <c r="AG182">
        <f>IFERROR(VLOOKUP(B182,Miljö!$B$1:$AC$600,MATCH("Köpt mängd produktionsspecifik fjärrvärme:",Miljö!$B$1:$AC$1,0),FALSE)/1,0)</f>
        <v>0</v>
      </c>
      <c r="AI182">
        <f t="shared" si="12"/>
        <v>15.512999999999998</v>
      </c>
      <c r="AJ182">
        <f>IF(ISERROR(1/VLOOKUP($B182,Leveranser!$B$1:$S$500,MATCH("såld värme (gwh)",Leveranser!$B$1:$S$1,0),FALSE)),"",VLOOKUP($B182,Leveranser!$B$1:$S$500,MATCH("såld värme (gwh)",Leveranser!$B$1:$S$1,0),FALSE))</f>
        <v>11.576000000000001</v>
      </c>
      <c r="AM182" t="str">
        <f>IF(B182&lt;&gt;"",IF(VLOOKUP($B182,Totalt!$B$1:$AQ$554,MATCH("Kvalitetsgranskad:",Totalt!$B$1:$AQ$1,0),FALSE)="ja",VLOOKUP($B182,Miljö!$B$1:$AG$479,MATCH(AM$2,Miljö!$B$1:$AK$1,0),FALSE),""),"")</f>
        <v>Ja</v>
      </c>
      <c r="AN182" t="str">
        <f>IF(AM182="ja",VLOOKUP($B182,Miljö!$B$1:$J$479,MATCH("Typ av ursprungsspecificerad el   (Om inget värde anges används Nordisk residualmix, se inforuta) ()",Miljö!$B$1:$J$1,0),FALSE),IF(AM182="nej","Nordisk residualel",""))</f>
        <v>'Ursprungsmärkt vattenkraft'</v>
      </c>
      <c r="AO182">
        <f>IF(AM182="","",VLOOKUP($B182,Miljö!$B$1:$J$479,MATCH("Fossilandel för ursprungspecificerad el ()",Miljö!$B$1:$J$1,0),FALSE))</f>
        <v>0</v>
      </c>
      <c r="AP182">
        <f>IF(AM182="","",IFERROR(VLOOKUP($B182,Miljö!$B$1:$J$479,MATCH("Kärnkraftsandel för ursprungsspecificerad el ()",Miljö!$B$1:$J$1,0),FALSE)/1,0))</f>
        <v>0</v>
      </c>
      <c r="AQ182">
        <f t="shared" si="13"/>
        <v>1</v>
      </c>
      <c r="AS182" t="str">
        <f t="shared" si="14"/>
        <v>Nej</v>
      </c>
      <c r="AT182" t="str">
        <f>IF(AS182="ja",VLOOKUP($B182,Miljö!$B$1:$P$500,MATCH("Fossil andel i procent (%)",Miljö!$B$1:$P$1,0),FALSE)/100,"")</f>
        <v/>
      </c>
      <c r="AV182" t="str">
        <f t="shared" si="15"/>
        <v>Nej</v>
      </c>
      <c r="AW182" t="str">
        <f>IF(AV182="ja",VLOOKUP($B182,'Egen hetvattenprod'!$B$1:$AO$500,MATCH("Värmekälla till värmepumpar ()",'Egen hetvattenprod'!$B$1:$AO$1,0),FALSE),"")</f>
        <v/>
      </c>
      <c r="AY182" t="str">
        <f t="shared" si="16"/>
        <v>Nej</v>
      </c>
      <c r="AZ182" s="115" t="str">
        <f>IF($AY182="ja",(VLOOKUP($B182,'Egen hetvattenprod'!$B$1:$BX$550,MATCH(AZ$2,'Egen hetvattenprod'!$B$1:$BX$1,0),FALSE)+VLOOKUP($B182,Kraftvärmeprod!$B$1:$BX$550,MATCH(AZ$2,Kraftvärmeprod!$B$1:$BX$1,0),FALSE))/$AC182,"")</f>
        <v/>
      </c>
      <c r="BA182" s="115" t="str">
        <f>IF($AY182="ja",(VLOOKUP($B182,'Egen hetvattenprod'!$B$1:$BX$550,MATCH(BA$2,'Egen hetvattenprod'!$B$1:$BX$1,0),FALSE)+VLOOKUP($B182,Kraftvärmeprod!$B$1:$BX$550,MATCH(BA$2,Kraftvärmeprod!$B$1:$BX$1,0),FALSE))/$AC182,"")</f>
        <v/>
      </c>
      <c r="BB182" s="115" t="str">
        <f>IF($AY182="ja",(VLOOKUP($B182,'Egen hetvattenprod'!$B$1:$BX$550,MATCH(BB$2,'Egen hetvattenprod'!$B$1:$BX$1,0),FALSE)+VLOOKUP($B182,Kraftvärmeprod!$B$1:$BX$550,MATCH(BB$2,Kraftvärmeprod!$B$1:$BX$1,0),FALSE))/$AC182,"")</f>
        <v/>
      </c>
      <c r="BC182" s="115" t="str">
        <f>IF($AY182="ja",(VLOOKUP($B182,'Egen hetvattenprod'!$B$1:$BX$550,MATCH(BC$2,'Egen hetvattenprod'!$B$1:$BX$1,0),FALSE)+VLOOKUP($B182,Kraftvärmeprod!$B$1:$BX$550,MATCH(BC$2,Kraftvärmeprod!$B$1:$BX$1,0),FALSE))/$AC182,"")</f>
        <v/>
      </c>
      <c r="BD182" s="115" t="str">
        <f>IF($AY182="ja",(VLOOKUP($B182,'Egen hetvattenprod'!$B$1:$BX$550,MATCH(BD$2,'Egen hetvattenprod'!$B$1:$BX$1,0),FALSE)+VLOOKUP($B182,Kraftvärmeprod!$B$1:$BX$550,MATCH(BD$2,Kraftvärmeprod!$B$1:$BX$1,0),FALSE))/$AC182,"")</f>
        <v/>
      </c>
      <c r="BF182" t="str">
        <f t="shared" si="17"/>
        <v>Nej</v>
      </c>
      <c r="BG182" t="str">
        <f>IF($BF182="ja",VLOOKUP($B182,'Egen hetvattenprod'!$B$1:$BX$550,MATCH("Andelen klimatgaser med fossilt ursprung för avfall ()",'Egen hetvattenprod'!$B$1:$BX$1,0),FALSE),"")</f>
        <v/>
      </c>
      <c r="BH182" t="str">
        <f>IF($BF182="ja",VLOOKUP($B182,Kraftvärmeprod!$B$1:$BX$550,MATCH("Andelen klimatgaser med fossilt ursprung för avfall ()",Kraftvärmeprod!$B$1:$BX$1,0),FALSE),"")</f>
        <v/>
      </c>
      <c r="BI182" t="str">
        <f>IF($BF182="ja",VLOOKUP($B182,'Egen hetvattenprod'!$B$1:$BX$550,MATCH("Avfall (GWh)",'Egen hetvattenprod'!$B$1:$BX$1,0),FALSE),"")</f>
        <v/>
      </c>
      <c r="BJ182" t="str">
        <f>IF($BF182="ja",VLOOKUP($B182,'Slutlig allokering kvv'!$B$1:$BX$550,MATCH("Avfall (GWh)",'Slutlig allokering kvv'!$B$1:$BX$1,0),FALSE),"")</f>
        <v/>
      </c>
      <c r="BK182" t="str">
        <f>IF($BF182="ja",VLOOKUP($B182,'Köpt hetvatten'!$B$1:$BX$550,MATCH("Avfall i köpt hetvatten",'Köpt hetvatten'!$B$1:$BX$1,0),FALSE),"")</f>
        <v/>
      </c>
      <c r="BL182" t="str">
        <f>IF($BF182="ja",VLOOKUP($B182,'Egen hetvattenprod'!$B$1:$BX$550,MATCH("Värde enligt ovan. (%)",'Egen hetvattenprod'!$B$1:$BX$1,0),FALSE),"")</f>
        <v/>
      </c>
      <c r="BM182" t="str">
        <f>IF($BF182="ja",VLOOKUP($B182,Kraftvärmeprod!$B$1:$BX$550,MATCH("Värde enligt ovan. (%)",Kraftvärmeprod!$B$1:$BX$1,0),FALSE),"")</f>
        <v/>
      </c>
      <c r="BQ182" t="str">
        <f>IF($BF182="ja",VLOOKUP($B182,'Egen hetvattenprod'!$B$1:$BX$550,MATCH("Tillförd olja (fossil) vid avfallsförbränning (GWh)",'Egen hetvattenprod'!$B$1:$BX$1,0),FALSE),"")</f>
        <v/>
      </c>
      <c r="BR182" t="str">
        <f>IF($BF182="ja",VLOOKUP($B182,Kraftvärmeprod!$B$1:$BX$550,MATCH("Tillförd olja (fossil) vid avfallsförbränning (GWh)",Kraftvärmeprod!$B$1:$BX$1,0),FALSE),"")</f>
        <v/>
      </c>
    </row>
    <row r="183" spans="1:70">
      <c r="A183" t="s">
        <v>294</v>
      </c>
      <c r="B183" t="s">
        <v>307</v>
      </c>
      <c r="C183">
        <f>VLOOKUP($B183,'Tillförd energi'!$B$1:$AI$720,MATCH(C$2,'Tillförd energi'!$B$1:$AQ$1,0),FALSE)</f>
        <v>0</v>
      </c>
      <c r="D183">
        <f>VLOOKUP($B183,'Tillförd energi'!$B$1:$AI$720,MATCH(D$2,'Tillförd energi'!$B$1:$AQ$1,0),FALSE)</f>
        <v>0.252</v>
      </c>
      <c r="E183">
        <f>VLOOKUP($B183,'Tillförd energi'!$B$1:$AI$720,MATCH(E$2,'Tillförd energi'!$B$1:$AQ$1,0),FALSE)</f>
        <v>0</v>
      </c>
      <c r="F183">
        <f>VLOOKUP($B183,'Tillförd energi'!$B$1:$AI$720,MATCH(F$2,'Tillförd energi'!$B$1:$AQ$1,0),FALSE)</f>
        <v>0</v>
      </c>
      <c r="G183">
        <f>VLOOKUP($B183,'Tillförd energi'!$B$1:$AI$720,MATCH(G$2,'Tillförd energi'!$B$1:$AQ$1,0),FALSE)</f>
        <v>0</v>
      </c>
      <c r="H183">
        <f>VLOOKUP($B183,'Tillförd energi'!$B$1:$AI$720,MATCH(H$2,'Tillförd energi'!$B$1:$AQ$1,0),FALSE)</f>
        <v>0</v>
      </c>
      <c r="I183">
        <f>VLOOKUP($B183,'Tillförd energi'!$B$1:$AI$720,MATCH(I$2,'Tillförd energi'!$B$1:$AQ$1,0),FALSE)</f>
        <v>0</v>
      </c>
      <c r="J183">
        <f>VLOOKUP($B183,'Tillförd energi'!$B$1:$AI$720,MATCH(J$2,'Tillförd energi'!$B$1:$AQ$1,0),FALSE)</f>
        <v>0</v>
      </c>
      <c r="K183">
        <f>VLOOKUP($B183,'Tillförd energi'!$B$1:$AI$720,MATCH(K$2,'Tillförd energi'!$B$1:$AQ$1,0),FALSE)</f>
        <v>0</v>
      </c>
      <c r="L183">
        <f>VLOOKUP($B183,'Tillförd energi'!$B$1:$AI$720,MATCH(L$2,'Tillförd energi'!$B$1:$AQ$1,0),FALSE)</f>
        <v>0</v>
      </c>
      <c r="M183">
        <f>VLOOKUP($B183,'Tillförd energi'!$B$1:$AI$720,MATCH(M$2,'Tillförd energi'!$B$1:$AQ$1,0),FALSE)</f>
        <v>0</v>
      </c>
      <c r="N183">
        <f>VLOOKUP($B183,'Tillförd energi'!$B$1:$AI$720,MATCH(N$2,'Tillförd energi'!$B$1:$AQ$1,0),FALSE)</f>
        <v>0</v>
      </c>
      <c r="O183">
        <f>VLOOKUP($B183,'Tillförd energi'!$B$1:$AI$720,MATCH(O$2,'Tillförd energi'!$B$1:$AQ$1,0),FALSE)</f>
        <v>0</v>
      </c>
      <c r="P183">
        <f>VLOOKUP($B183,'Tillförd energi'!$B$1:$AI$720,MATCH(P$2,'Tillförd energi'!$B$1:$AQ$1,0),FALSE)</f>
        <v>0</v>
      </c>
      <c r="Q183">
        <f>VLOOKUP($B183,'Tillförd energi'!$B$1:$AI$720,MATCH(Q$2,'Tillförd energi'!$B$1:$AQ$1,0),FALSE)</f>
        <v>0</v>
      </c>
      <c r="R183">
        <f>VLOOKUP($B183,'Tillförd energi'!$B$1:$AI$720,MATCH(R$2,'Tillförd energi'!$B$1:$AQ$1,0),FALSE)</f>
        <v>10.122</v>
      </c>
      <c r="S183">
        <f>VLOOKUP($B183,'Tillförd energi'!$B$1:$AI$720,MATCH(S$2,'Tillförd energi'!$B$1:$AQ$1,0),FALSE)</f>
        <v>0</v>
      </c>
      <c r="T183">
        <f>VLOOKUP($B183,'Tillförd energi'!$B$1:$AI$720,MATCH(T$2,'Tillförd energi'!$B$1:$AQ$1,0),FALSE)</f>
        <v>0</v>
      </c>
      <c r="U183">
        <f>VLOOKUP($B183,'Tillförd energi'!$B$1:$AI$720,MATCH(U$2,'Tillförd energi'!$B$1:$AQ$1,0),FALSE)</f>
        <v>0</v>
      </c>
      <c r="V183">
        <f>VLOOKUP($B183,'Tillförd energi'!$B$1:$AI$720,MATCH(V$2,'Tillförd energi'!$B$1:$AQ$1,0),FALSE)</f>
        <v>0</v>
      </c>
      <c r="W183">
        <f>VLOOKUP($B183,'Tillförd energi'!$B$1:$AI$720,MATCH(W$2,'Tillförd energi'!$B$1:$AQ$1,0),FALSE)</f>
        <v>0</v>
      </c>
      <c r="X183">
        <f>VLOOKUP($B183,'Tillförd energi'!$B$1:$AI$720,MATCH(X$2,'Tillförd energi'!$B$1:$AQ$1,0),FALSE)</f>
        <v>0</v>
      </c>
      <c r="Y183">
        <f>VLOOKUP($B183,'Tillförd energi'!$B$1:$AI$720,MATCH(Y$2,'Tillförd energi'!$B$1:$AQ$1,0),FALSE)</f>
        <v>0</v>
      </c>
      <c r="Z183">
        <f>VLOOKUP($B183,'Tillförd energi'!$B$1:$AI$720,MATCH(Z$2,'Tillförd energi'!$B$1:$AQ$1,0),FALSE)</f>
        <v>0</v>
      </c>
      <c r="AA183">
        <f>VLOOKUP($B183,'Tillförd energi'!$B$1:$AI$720,MATCH(AA$2,'Tillförd energi'!$B$1:$AQ$1,0),FALSE)</f>
        <v>0</v>
      </c>
      <c r="AB183">
        <f>VLOOKUP($B183,'Tillförd energi'!$B$1:$AI$720,MATCH(AB$2,'Tillförd energi'!$B$1:$AQ$1,0),FALSE)</f>
        <v>0</v>
      </c>
      <c r="AC183">
        <f>VLOOKUP($B183,'Tillförd energi'!$B$1:$AI$720,MATCH(AC$2,'Tillförd energi'!$B$1:$AQ$1,0),FALSE)</f>
        <v>0</v>
      </c>
      <c r="AD183">
        <f>VLOOKUP($B183,'Tillförd energi'!$B$1:$AI$720,MATCH(AD$2,'Tillförd energi'!$B$1:$AQ$1,0),FALSE)</f>
        <v>0</v>
      </c>
      <c r="AE183">
        <f>VLOOKUP($B183,'Tillförd energi'!$B$1:$AI$720,MATCH(AE$2,'Tillförd energi'!$B$1:$AQ$1,0),FALSE)</f>
        <v>0</v>
      </c>
      <c r="AF183">
        <f>VLOOKUP($B183,'Tillförd energi'!$B$1:$AI$720,MATCH(AF$2,'Tillförd energi'!$B$1:$AQ$1,0),FALSE)</f>
        <v>0.30499999999999999</v>
      </c>
      <c r="AG183">
        <f>IFERROR(VLOOKUP(B183,Miljö!$B$1:$AC$600,MATCH("Köpt mängd produktionsspecifik fjärrvärme:",Miljö!$B$1:$AC$1,0),FALSE)/1,0)</f>
        <v>0</v>
      </c>
      <c r="AI183">
        <f t="shared" si="12"/>
        <v>10.679</v>
      </c>
      <c r="AJ183">
        <f>IF(ISERROR(1/VLOOKUP($B183,Leveranser!$B$1:$S$500,MATCH("såld värme (gwh)",Leveranser!$B$1:$S$1,0),FALSE)),"",VLOOKUP($B183,Leveranser!$B$1:$S$500,MATCH("såld värme (gwh)",Leveranser!$B$1:$S$1,0),FALSE))</f>
        <v>7.3079999999999998</v>
      </c>
      <c r="AM183" t="str">
        <f>IF(B183&lt;&gt;"",IF(VLOOKUP($B183,Totalt!$B$1:$AQ$554,MATCH("Kvalitetsgranskad:",Totalt!$B$1:$AQ$1,0),FALSE)="ja",VLOOKUP($B183,Miljö!$B$1:$AG$479,MATCH(AM$2,Miljö!$B$1:$AK$1,0),FALSE),""),"")</f>
        <v>Ja</v>
      </c>
      <c r="AN183" t="str">
        <f>IF(AM183="ja",VLOOKUP($B183,Miljö!$B$1:$J$479,MATCH("Typ av ursprungsspecificerad el   (Om inget värde anges används Nordisk residualmix, se inforuta) ()",Miljö!$B$1:$J$1,0),FALSE),IF(AM183="nej","Nordisk residualel",""))</f>
        <v>'Ursprungsmärkt vattenkraft'</v>
      </c>
      <c r="AO183">
        <f>IF(AM183="","",VLOOKUP($B183,Miljö!$B$1:$J$479,MATCH("Fossilandel för ursprungspecificerad el ()",Miljö!$B$1:$J$1,0),FALSE))</f>
        <v>0</v>
      </c>
      <c r="AP183">
        <f>IF(AM183="","",IFERROR(VLOOKUP($B183,Miljö!$B$1:$J$479,MATCH("Kärnkraftsandel för ursprungsspecificerad el ()",Miljö!$B$1:$J$1,0),FALSE)/1,0))</f>
        <v>0</v>
      </c>
      <c r="AQ183">
        <f t="shared" si="13"/>
        <v>1</v>
      </c>
      <c r="AS183" t="str">
        <f t="shared" si="14"/>
        <v>Nej</v>
      </c>
      <c r="AT183" t="str">
        <f>IF(AS183="ja",VLOOKUP($B183,Miljö!$B$1:$P$500,MATCH("Fossil andel i procent (%)",Miljö!$B$1:$P$1,0),FALSE)/100,"")</f>
        <v/>
      </c>
      <c r="AV183" t="str">
        <f t="shared" si="15"/>
        <v>Nej</v>
      </c>
      <c r="AW183" t="str">
        <f>IF(AV183="ja",VLOOKUP($B183,'Egen hetvattenprod'!$B$1:$AO$500,MATCH("Värmekälla till värmepumpar ()",'Egen hetvattenprod'!$B$1:$AO$1,0),FALSE),"")</f>
        <v/>
      </c>
      <c r="AY183" t="str">
        <f t="shared" si="16"/>
        <v>Nej</v>
      </c>
      <c r="AZ183" s="115" t="str">
        <f>IF($AY183="ja",(VLOOKUP($B183,'Egen hetvattenprod'!$B$1:$BX$550,MATCH(AZ$2,'Egen hetvattenprod'!$B$1:$BX$1,0),FALSE)+VLOOKUP($B183,Kraftvärmeprod!$B$1:$BX$550,MATCH(AZ$2,Kraftvärmeprod!$B$1:$BX$1,0),FALSE))/$AC183,"")</f>
        <v/>
      </c>
      <c r="BA183" s="115" t="str">
        <f>IF($AY183="ja",(VLOOKUP($B183,'Egen hetvattenprod'!$B$1:$BX$550,MATCH(BA$2,'Egen hetvattenprod'!$B$1:$BX$1,0),FALSE)+VLOOKUP($B183,Kraftvärmeprod!$B$1:$BX$550,MATCH(BA$2,Kraftvärmeprod!$B$1:$BX$1,0),FALSE))/$AC183,"")</f>
        <v/>
      </c>
      <c r="BB183" s="115" t="str">
        <f>IF($AY183="ja",(VLOOKUP($B183,'Egen hetvattenprod'!$B$1:$BX$550,MATCH(BB$2,'Egen hetvattenprod'!$B$1:$BX$1,0),FALSE)+VLOOKUP($B183,Kraftvärmeprod!$B$1:$BX$550,MATCH(BB$2,Kraftvärmeprod!$B$1:$BX$1,0),FALSE))/$AC183,"")</f>
        <v/>
      </c>
      <c r="BC183" s="115" t="str">
        <f>IF($AY183="ja",(VLOOKUP($B183,'Egen hetvattenprod'!$B$1:$BX$550,MATCH(BC$2,'Egen hetvattenprod'!$B$1:$BX$1,0),FALSE)+VLOOKUP($B183,Kraftvärmeprod!$B$1:$BX$550,MATCH(BC$2,Kraftvärmeprod!$B$1:$BX$1,0),FALSE))/$AC183,"")</f>
        <v/>
      </c>
      <c r="BD183" s="115" t="str">
        <f>IF($AY183="ja",(VLOOKUP($B183,'Egen hetvattenprod'!$B$1:$BX$550,MATCH(BD$2,'Egen hetvattenprod'!$B$1:$BX$1,0),FALSE)+VLOOKUP($B183,Kraftvärmeprod!$B$1:$BX$550,MATCH(BD$2,Kraftvärmeprod!$B$1:$BX$1,0),FALSE))/$AC183,"")</f>
        <v/>
      </c>
      <c r="BF183" t="str">
        <f t="shared" si="17"/>
        <v>Nej</v>
      </c>
      <c r="BG183" t="str">
        <f>IF($BF183="ja",VLOOKUP($B183,'Egen hetvattenprod'!$B$1:$BX$550,MATCH("Andelen klimatgaser med fossilt ursprung för avfall ()",'Egen hetvattenprod'!$B$1:$BX$1,0),FALSE),"")</f>
        <v/>
      </c>
      <c r="BH183" t="str">
        <f>IF($BF183="ja",VLOOKUP($B183,Kraftvärmeprod!$B$1:$BX$550,MATCH("Andelen klimatgaser med fossilt ursprung för avfall ()",Kraftvärmeprod!$B$1:$BX$1,0),FALSE),"")</f>
        <v/>
      </c>
      <c r="BI183" t="str">
        <f>IF($BF183="ja",VLOOKUP($B183,'Egen hetvattenprod'!$B$1:$BX$550,MATCH("Avfall (GWh)",'Egen hetvattenprod'!$B$1:$BX$1,0),FALSE),"")</f>
        <v/>
      </c>
      <c r="BJ183" t="str">
        <f>IF($BF183="ja",VLOOKUP($B183,'Slutlig allokering kvv'!$B$1:$BX$550,MATCH("Avfall (GWh)",'Slutlig allokering kvv'!$B$1:$BX$1,0),FALSE),"")</f>
        <v/>
      </c>
      <c r="BK183" t="str">
        <f>IF($BF183="ja",VLOOKUP($B183,'Köpt hetvatten'!$B$1:$BX$550,MATCH("Avfall i köpt hetvatten",'Köpt hetvatten'!$B$1:$BX$1,0),FALSE),"")</f>
        <v/>
      </c>
      <c r="BL183" t="str">
        <f>IF($BF183="ja",VLOOKUP($B183,'Egen hetvattenprod'!$B$1:$BX$550,MATCH("Värde enligt ovan. (%)",'Egen hetvattenprod'!$B$1:$BX$1,0),FALSE),"")</f>
        <v/>
      </c>
      <c r="BM183" t="str">
        <f>IF($BF183="ja",VLOOKUP($B183,Kraftvärmeprod!$B$1:$BX$550,MATCH("Värde enligt ovan. (%)",Kraftvärmeprod!$B$1:$BX$1,0),FALSE),"")</f>
        <v/>
      </c>
      <c r="BQ183" t="str">
        <f>IF($BF183="ja",VLOOKUP($B183,'Egen hetvattenprod'!$B$1:$BX$550,MATCH("Tillförd olja (fossil) vid avfallsförbränning (GWh)",'Egen hetvattenprod'!$B$1:$BX$1,0),FALSE),"")</f>
        <v/>
      </c>
      <c r="BR183" t="str">
        <f>IF($BF183="ja",VLOOKUP($B183,Kraftvärmeprod!$B$1:$BX$550,MATCH("Tillförd olja (fossil) vid avfallsförbränning (GWh)",Kraftvärmeprod!$B$1:$BX$1,0),FALSE),"")</f>
        <v/>
      </c>
    </row>
    <row r="184" spans="1:70">
      <c r="A184" t="s">
        <v>294</v>
      </c>
      <c r="B184" t="s">
        <v>308</v>
      </c>
      <c r="C184">
        <f>VLOOKUP($B184,'Tillförd energi'!$B$1:$AI$720,MATCH(C$2,'Tillförd energi'!$B$1:$AQ$1,0),FALSE)</f>
        <v>0</v>
      </c>
      <c r="D184">
        <f>VLOOKUP($B184,'Tillförd energi'!$B$1:$AI$720,MATCH(D$2,'Tillförd energi'!$B$1:$AQ$1,0),FALSE)</f>
        <v>0.79555600000000004</v>
      </c>
      <c r="E184">
        <f>VLOOKUP($B184,'Tillförd energi'!$B$1:$AI$720,MATCH(E$2,'Tillförd energi'!$B$1:$AQ$1,0),FALSE)</f>
        <v>0</v>
      </c>
      <c r="F184">
        <f>VLOOKUP($B184,'Tillförd energi'!$B$1:$AI$720,MATCH(F$2,'Tillförd energi'!$B$1:$AQ$1,0),FALSE)</f>
        <v>0</v>
      </c>
      <c r="G184">
        <f>VLOOKUP($B184,'Tillförd energi'!$B$1:$AI$720,MATCH(G$2,'Tillförd energi'!$B$1:$AQ$1,0),FALSE)</f>
        <v>0</v>
      </c>
      <c r="H184">
        <f>VLOOKUP($B184,'Tillförd energi'!$B$1:$AI$720,MATCH(H$2,'Tillförd energi'!$B$1:$AQ$1,0),FALSE)</f>
        <v>0</v>
      </c>
      <c r="I184">
        <f>VLOOKUP($B184,'Tillförd energi'!$B$1:$AI$720,MATCH(I$2,'Tillförd energi'!$B$1:$AQ$1,0),FALSE)</f>
        <v>0</v>
      </c>
      <c r="J184">
        <f>VLOOKUP($B184,'Tillförd energi'!$B$1:$AI$720,MATCH(J$2,'Tillförd energi'!$B$1:$AQ$1,0),FALSE)</f>
        <v>0</v>
      </c>
      <c r="K184">
        <f>VLOOKUP($B184,'Tillförd energi'!$B$1:$AI$720,MATCH(K$2,'Tillförd energi'!$B$1:$AQ$1,0),FALSE)</f>
        <v>0</v>
      </c>
      <c r="L184">
        <f>VLOOKUP($B184,'Tillförd energi'!$B$1:$AI$720,MATCH(L$2,'Tillförd energi'!$B$1:$AQ$1,0),FALSE)</f>
        <v>0</v>
      </c>
      <c r="M184">
        <f>VLOOKUP($B184,'Tillförd energi'!$B$1:$AI$720,MATCH(M$2,'Tillförd energi'!$B$1:$AQ$1,0),FALSE)</f>
        <v>0</v>
      </c>
      <c r="N184">
        <f>VLOOKUP($B184,'Tillförd energi'!$B$1:$AI$720,MATCH(N$2,'Tillförd energi'!$B$1:$AQ$1,0),FALSE)</f>
        <v>0</v>
      </c>
      <c r="O184">
        <f>VLOOKUP($B184,'Tillförd energi'!$B$1:$AI$720,MATCH(O$2,'Tillförd energi'!$B$1:$AQ$1,0),FALSE)</f>
        <v>0</v>
      </c>
      <c r="P184">
        <f>VLOOKUP($B184,'Tillförd energi'!$B$1:$AI$720,MATCH(P$2,'Tillförd energi'!$B$1:$AQ$1,0),FALSE)</f>
        <v>0</v>
      </c>
      <c r="Q184">
        <f>VLOOKUP($B184,'Tillförd energi'!$B$1:$AI$720,MATCH(Q$2,'Tillförd energi'!$B$1:$AQ$1,0),FALSE)</f>
        <v>13.732200000000001</v>
      </c>
      <c r="R184">
        <f>VLOOKUP($B184,'Tillförd energi'!$B$1:$AI$720,MATCH(R$2,'Tillförd energi'!$B$1:$AQ$1,0),FALSE)</f>
        <v>3.7389999999999999</v>
      </c>
      <c r="S184">
        <f>VLOOKUP($B184,'Tillförd energi'!$B$1:$AI$720,MATCH(S$2,'Tillförd energi'!$B$1:$AQ$1,0),FALSE)</f>
        <v>0</v>
      </c>
      <c r="T184">
        <f>VLOOKUP($B184,'Tillförd energi'!$B$1:$AI$720,MATCH(T$2,'Tillförd energi'!$B$1:$AQ$1,0),FALSE)</f>
        <v>0</v>
      </c>
      <c r="U184">
        <f>VLOOKUP($B184,'Tillförd energi'!$B$1:$AI$720,MATCH(U$2,'Tillförd energi'!$B$1:$AQ$1,0),FALSE)</f>
        <v>0</v>
      </c>
      <c r="V184">
        <f>VLOOKUP($B184,'Tillförd energi'!$B$1:$AI$720,MATCH(V$2,'Tillförd energi'!$B$1:$AQ$1,0),FALSE)</f>
        <v>0</v>
      </c>
      <c r="W184">
        <f>VLOOKUP($B184,'Tillförd energi'!$B$1:$AI$720,MATCH(W$2,'Tillförd energi'!$B$1:$AQ$1,0),FALSE)</f>
        <v>0</v>
      </c>
      <c r="X184">
        <f>VLOOKUP($B184,'Tillförd energi'!$B$1:$AI$720,MATCH(X$2,'Tillförd energi'!$B$1:$AQ$1,0),FALSE)</f>
        <v>0</v>
      </c>
      <c r="Y184">
        <f>VLOOKUP($B184,'Tillförd energi'!$B$1:$AI$720,MATCH(Y$2,'Tillförd energi'!$B$1:$AQ$1,0),FALSE)</f>
        <v>0</v>
      </c>
      <c r="Z184">
        <f>VLOOKUP($B184,'Tillförd energi'!$B$1:$AI$720,MATCH(Z$2,'Tillförd energi'!$B$1:$AQ$1,0),FALSE)</f>
        <v>0</v>
      </c>
      <c r="AA184">
        <f>VLOOKUP($B184,'Tillförd energi'!$B$1:$AI$720,MATCH(AA$2,'Tillförd energi'!$B$1:$AQ$1,0),FALSE)</f>
        <v>0</v>
      </c>
      <c r="AB184">
        <f>VLOOKUP($B184,'Tillförd energi'!$B$1:$AI$720,MATCH(AB$2,'Tillförd energi'!$B$1:$AQ$1,0),FALSE)</f>
        <v>0</v>
      </c>
      <c r="AC184">
        <f>VLOOKUP($B184,'Tillförd energi'!$B$1:$AI$720,MATCH(AC$2,'Tillförd energi'!$B$1:$AQ$1,0),FALSE)</f>
        <v>0</v>
      </c>
      <c r="AD184">
        <f>VLOOKUP($B184,'Tillförd energi'!$B$1:$AI$720,MATCH(AD$2,'Tillförd energi'!$B$1:$AQ$1,0),FALSE)</f>
        <v>0</v>
      </c>
      <c r="AE184">
        <f>VLOOKUP($B184,'Tillförd energi'!$B$1:$AI$720,MATCH(AE$2,'Tillförd energi'!$B$1:$AQ$1,0),FALSE)</f>
        <v>0</v>
      </c>
      <c r="AF184">
        <f>VLOOKUP($B184,'Tillförd energi'!$B$1:$AI$720,MATCH(AF$2,'Tillförd energi'!$B$1:$AQ$1,0),FALSE)</f>
        <v>0.112</v>
      </c>
      <c r="AG184">
        <f>IFERROR(VLOOKUP(B184,Miljö!$B$1:$AC$600,MATCH("Köpt mängd produktionsspecifik fjärrvärme:",Miljö!$B$1:$AC$1,0),FALSE)/1,0)</f>
        <v>0</v>
      </c>
      <c r="AI184">
        <f t="shared" si="12"/>
        <v>18.378755999999999</v>
      </c>
      <c r="AJ184">
        <f>IF(ISERROR(1/VLOOKUP($B184,Leveranser!$B$1:$S$500,MATCH("såld värme (gwh)",Leveranser!$B$1:$S$1,0),FALSE)),"",VLOOKUP($B184,Leveranser!$B$1:$S$500,MATCH("såld värme (gwh)",Leveranser!$B$1:$S$1,0),FALSE))</f>
        <v>14.196999999999999</v>
      </c>
      <c r="AM184" t="str">
        <f>IF(B184&lt;&gt;"",IF(VLOOKUP($B184,Totalt!$B$1:$AQ$554,MATCH("Kvalitetsgranskad:",Totalt!$B$1:$AQ$1,0),FALSE)="ja",VLOOKUP($B184,Miljö!$B$1:$AG$479,MATCH(AM$2,Miljö!$B$1:$AK$1,0),FALSE),""),"")</f>
        <v>Ja</v>
      </c>
      <c r="AN184" t="str">
        <f>IF(AM184="ja",VLOOKUP($B184,Miljö!$B$1:$J$479,MATCH("Typ av ursprungsspecificerad el   (Om inget värde anges används Nordisk residualmix, se inforuta) ()",Miljö!$B$1:$J$1,0),FALSE),IF(AM184="nej","Nordisk residualel",""))</f>
        <v>'Ursprungsmärkt vattenkraft'</v>
      </c>
      <c r="AO184">
        <f>IF(AM184="","",VLOOKUP($B184,Miljö!$B$1:$J$479,MATCH("Fossilandel för ursprungspecificerad el ()",Miljö!$B$1:$J$1,0),FALSE))</f>
        <v>0</v>
      </c>
      <c r="AP184">
        <f>IF(AM184="","",IFERROR(VLOOKUP($B184,Miljö!$B$1:$J$479,MATCH("Kärnkraftsandel för ursprungsspecificerad el ()",Miljö!$B$1:$J$1,0),FALSE)/1,0))</f>
        <v>0</v>
      </c>
      <c r="AQ184">
        <f t="shared" si="13"/>
        <v>1</v>
      </c>
      <c r="AS184" t="str">
        <f t="shared" si="14"/>
        <v>Nej</v>
      </c>
      <c r="AT184" t="str">
        <f>IF(AS184="ja",VLOOKUP($B184,Miljö!$B$1:$P$500,MATCH("Fossil andel i procent (%)",Miljö!$B$1:$P$1,0),FALSE)/100,"")</f>
        <v/>
      </c>
      <c r="AV184" t="str">
        <f t="shared" si="15"/>
        <v>Nej</v>
      </c>
      <c r="AW184" t="str">
        <f>IF(AV184="ja",VLOOKUP($B184,'Egen hetvattenprod'!$B$1:$AO$500,MATCH("Värmekälla till värmepumpar ()",'Egen hetvattenprod'!$B$1:$AO$1,0),FALSE),"")</f>
        <v/>
      </c>
      <c r="AY184" t="str">
        <f t="shared" si="16"/>
        <v>Nej</v>
      </c>
      <c r="AZ184" s="115" t="str">
        <f>IF($AY184="ja",(VLOOKUP($B184,'Egen hetvattenprod'!$B$1:$BX$550,MATCH(AZ$2,'Egen hetvattenprod'!$B$1:$BX$1,0),FALSE)+VLOOKUP($B184,Kraftvärmeprod!$B$1:$BX$550,MATCH(AZ$2,Kraftvärmeprod!$B$1:$BX$1,0),FALSE))/$AC184,"")</f>
        <v/>
      </c>
      <c r="BA184" s="115" t="str">
        <f>IF($AY184="ja",(VLOOKUP($B184,'Egen hetvattenprod'!$B$1:$BX$550,MATCH(BA$2,'Egen hetvattenprod'!$B$1:$BX$1,0),FALSE)+VLOOKUP($B184,Kraftvärmeprod!$B$1:$BX$550,MATCH(BA$2,Kraftvärmeprod!$B$1:$BX$1,0),FALSE))/$AC184,"")</f>
        <v/>
      </c>
      <c r="BB184" s="115" t="str">
        <f>IF($AY184="ja",(VLOOKUP($B184,'Egen hetvattenprod'!$B$1:$BX$550,MATCH(BB$2,'Egen hetvattenprod'!$B$1:$BX$1,0),FALSE)+VLOOKUP($B184,Kraftvärmeprod!$B$1:$BX$550,MATCH(BB$2,Kraftvärmeprod!$B$1:$BX$1,0),FALSE))/$AC184,"")</f>
        <v/>
      </c>
      <c r="BC184" s="115" t="str">
        <f>IF($AY184="ja",(VLOOKUP($B184,'Egen hetvattenprod'!$B$1:$BX$550,MATCH(BC$2,'Egen hetvattenprod'!$B$1:$BX$1,0),FALSE)+VLOOKUP($B184,Kraftvärmeprod!$B$1:$BX$550,MATCH(BC$2,Kraftvärmeprod!$B$1:$BX$1,0),FALSE))/$AC184,"")</f>
        <v/>
      </c>
      <c r="BD184" s="115" t="str">
        <f>IF($AY184="ja",(VLOOKUP($B184,'Egen hetvattenprod'!$B$1:$BX$550,MATCH(BD$2,'Egen hetvattenprod'!$B$1:$BX$1,0),FALSE)+VLOOKUP($B184,Kraftvärmeprod!$B$1:$BX$550,MATCH(BD$2,Kraftvärmeprod!$B$1:$BX$1,0),FALSE))/$AC184,"")</f>
        <v/>
      </c>
      <c r="BF184" t="str">
        <f t="shared" si="17"/>
        <v>Nej</v>
      </c>
      <c r="BG184" t="str">
        <f>IF($BF184="ja",VLOOKUP($B184,'Egen hetvattenprod'!$B$1:$BX$550,MATCH("Andelen klimatgaser med fossilt ursprung för avfall ()",'Egen hetvattenprod'!$B$1:$BX$1,0),FALSE),"")</f>
        <v/>
      </c>
      <c r="BH184" t="str">
        <f>IF($BF184="ja",VLOOKUP($B184,Kraftvärmeprod!$B$1:$BX$550,MATCH("Andelen klimatgaser med fossilt ursprung för avfall ()",Kraftvärmeprod!$B$1:$BX$1,0),FALSE),"")</f>
        <v/>
      </c>
      <c r="BI184" t="str">
        <f>IF($BF184="ja",VLOOKUP($B184,'Egen hetvattenprod'!$B$1:$BX$550,MATCH("Avfall (GWh)",'Egen hetvattenprod'!$B$1:$BX$1,0),FALSE),"")</f>
        <v/>
      </c>
      <c r="BJ184" t="str">
        <f>IF($BF184="ja",VLOOKUP($B184,'Slutlig allokering kvv'!$B$1:$BX$550,MATCH("Avfall (GWh)",'Slutlig allokering kvv'!$B$1:$BX$1,0),FALSE),"")</f>
        <v/>
      </c>
      <c r="BK184" t="str">
        <f>IF($BF184="ja",VLOOKUP($B184,'Köpt hetvatten'!$B$1:$BX$550,MATCH("Avfall i köpt hetvatten",'Köpt hetvatten'!$B$1:$BX$1,0),FALSE),"")</f>
        <v/>
      </c>
      <c r="BL184" t="str">
        <f>IF($BF184="ja",VLOOKUP($B184,'Egen hetvattenprod'!$B$1:$BX$550,MATCH("Värde enligt ovan. (%)",'Egen hetvattenprod'!$B$1:$BX$1,0),FALSE),"")</f>
        <v/>
      </c>
      <c r="BM184" t="str">
        <f>IF($BF184="ja",VLOOKUP($B184,Kraftvärmeprod!$B$1:$BX$550,MATCH("Värde enligt ovan. (%)",Kraftvärmeprod!$B$1:$BX$1,0),FALSE),"")</f>
        <v/>
      </c>
      <c r="BQ184" t="str">
        <f>IF($BF184="ja",VLOOKUP($B184,'Egen hetvattenprod'!$B$1:$BX$550,MATCH("Tillförd olja (fossil) vid avfallsförbränning (GWh)",'Egen hetvattenprod'!$B$1:$BX$1,0),FALSE),"")</f>
        <v/>
      </c>
      <c r="BR184" t="str">
        <f>IF($BF184="ja",VLOOKUP($B184,Kraftvärmeprod!$B$1:$BX$550,MATCH("Tillförd olja (fossil) vid avfallsförbränning (GWh)",Kraftvärmeprod!$B$1:$BX$1,0),FALSE),"")</f>
        <v/>
      </c>
    </row>
    <row r="185" spans="1:70">
      <c r="A185" t="s">
        <v>294</v>
      </c>
      <c r="B185" t="s">
        <v>309</v>
      </c>
      <c r="C185">
        <f>VLOOKUP($B185,'Tillförd energi'!$B$1:$AI$720,MATCH(C$2,'Tillförd energi'!$B$1:$AQ$1,0),FALSE)</f>
        <v>0</v>
      </c>
      <c r="D185">
        <f>VLOOKUP($B185,'Tillförd energi'!$B$1:$AI$720,MATCH(D$2,'Tillförd energi'!$B$1:$AQ$1,0),FALSE)</f>
        <v>0.90500000000000003</v>
      </c>
      <c r="E185">
        <f>VLOOKUP($B185,'Tillförd energi'!$B$1:$AI$720,MATCH(E$2,'Tillförd energi'!$B$1:$AQ$1,0),FALSE)</f>
        <v>0</v>
      </c>
      <c r="F185">
        <f>VLOOKUP($B185,'Tillförd energi'!$B$1:$AI$720,MATCH(F$2,'Tillförd energi'!$B$1:$AQ$1,0),FALSE)</f>
        <v>0</v>
      </c>
      <c r="G185">
        <f>VLOOKUP($B185,'Tillförd energi'!$B$1:$AI$720,MATCH(G$2,'Tillförd energi'!$B$1:$AQ$1,0),FALSE)</f>
        <v>0</v>
      </c>
      <c r="H185">
        <f>VLOOKUP($B185,'Tillförd energi'!$B$1:$AI$720,MATCH(H$2,'Tillförd energi'!$B$1:$AQ$1,0),FALSE)</f>
        <v>0</v>
      </c>
      <c r="I185">
        <f>VLOOKUP($B185,'Tillförd energi'!$B$1:$AI$720,MATCH(I$2,'Tillförd energi'!$B$1:$AQ$1,0),FALSE)</f>
        <v>0</v>
      </c>
      <c r="J185">
        <f>VLOOKUP($B185,'Tillförd energi'!$B$1:$AI$720,MATCH(J$2,'Tillförd energi'!$B$1:$AQ$1,0),FALSE)</f>
        <v>0</v>
      </c>
      <c r="K185">
        <f>VLOOKUP($B185,'Tillförd energi'!$B$1:$AI$720,MATCH(K$2,'Tillförd energi'!$B$1:$AQ$1,0),FALSE)</f>
        <v>0</v>
      </c>
      <c r="L185">
        <f>VLOOKUP($B185,'Tillförd energi'!$B$1:$AI$720,MATCH(L$2,'Tillförd energi'!$B$1:$AQ$1,0),FALSE)</f>
        <v>0</v>
      </c>
      <c r="M185">
        <f>VLOOKUP($B185,'Tillförd energi'!$B$1:$AI$720,MATCH(M$2,'Tillförd energi'!$B$1:$AQ$1,0),FALSE)</f>
        <v>0</v>
      </c>
      <c r="N185">
        <f>VLOOKUP($B185,'Tillförd energi'!$B$1:$AI$720,MATCH(N$2,'Tillförd energi'!$B$1:$AQ$1,0),FALSE)</f>
        <v>0</v>
      </c>
      <c r="O185">
        <f>VLOOKUP($B185,'Tillförd energi'!$B$1:$AI$720,MATCH(O$2,'Tillförd energi'!$B$1:$AQ$1,0),FALSE)</f>
        <v>0</v>
      </c>
      <c r="P185">
        <f>VLOOKUP($B185,'Tillförd energi'!$B$1:$AI$720,MATCH(P$2,'Tillförd energi'!$B$1:$AQ$1,0),FALSE)</f>
        <v>40.015000000000001</v>
      </c>
      <c r="Q185">
        <f>VLOOKUP($B185,'Tillförd energi'!$B$1:$AI$720,MATCH(Q$2,'Tillförd energi'!$B$1:$AQ$1,0),FALSE)</f>
        <v>0</v>
      </c>
      <c r="R185">
        <f>VLOOKUP($B185,'Tillförd energi'!$B$1:$AI$720,MATCH(R$2,'Tillförd energi'!$B$1:$AQ$1,0),FALSE)</f>
        <v>0</v>
      </c>
      <c r="S185">
        <f>VLOOKUP($B185,'Tillförd energi'!$B$1:$AI$720,MATCH(S$2,'Tillförd energi'!$B$1:$AQ$1,0),FALSE)</f>
        <v>0</v>
      </c>
      <c r="T185">
        <f>VLOOKUP($B185,'Tillförd energi'!$B$1:$AI$720,MATCH(T$2,'Tillförd energi'!$B$1:$AQ$1,0),FALSE)</f>
        <v>0</v>
      </c>
      <c r="U185">
        <f>VLOOKUP($B185,'Tillförd energi'!$B$1:$AI$720,MATCH(U$2,'Tillförd energi'!$B$1:$AQ$1,0),FALSE)</f>
        <v>0</v>
      </c>
      <c r="V185">
        <f>VLOOKUP($B185,'Tillförd energi'!$B$1:$AI$720,MATCH(V$2,'Tillförd energi'!$B$1:$AQ$1,0),FALSE)</f>
        <v>0</v>
      </c>
      <c r="W185">
        <f>VLOOKUP($B185,'Tillförd energi'!$B$1:$AI$720,MATCH(W$2,'Tillförd energi'!$B$1:$AQ$1,0),FALSE)</f>
        <v>0</v>
      </c>
      <c r="X185">
        <f>VLOOKUP($B185,'Tillförd energi'!$B$1:$AI$720,MATCH(X$2,'Tillförd energi'!$B$1:$AQ$1,0),FALSE)</f>
        <v>0</v>
      </c>
      <c r="Y185">
        <f>VLOOKUP($B185,'Tillförd energi'!$B$1:$AI$720,MATCH(Y$2,'Tillförd energi'!$B$1:$AQ$1,0),FALSE)</f>
        <v>0</v>
      </c>
      <c r="Z185">
        <f>VLOOKUP($B185,'Tillförd energi'!$B$1:$AI$720,MATCH(Z$2,'Tillförd energi'!$B$1:$AQ$1,0),FALSE)</f>
        <v>0</v>
      </c>
      <c r="AA185">
        <f>VLOOKUP($B185,'Tillförd energi'!$B$1:$AI$720,MATCH(AA$2,'Tillförd energi'!$B$1:$AQ$1,0),FALSE)</f>
        <v>0</v>
      </c>
      <c r="AB185">
        <f>VLOOKUP($B185,'Tillförd energi'!$B$1:$AI$720,MATCH(AB$2,'Tillförd energi'!$B$1:$AQ$1,0),FALSE)</f>
        <v>0</v>
      </c>
      <c r="AC185">
        <f>VLOOKUP($B185,'Tillförd energi'!$B$1:$AI$720,MATCH(AC$2,'Tillförd energi'!$B$1:$AQ$1,0),FALSE)</f>
        <v>0</v>
      </c>
      <c r="AD185">
        <f>VLOOKUP($B185,'Tillförd energi'!$B$1:$AI$720,MATCH(AD$2,'Tillförd energi'!$B$1:$AQ$1,0),FALSE)</f>
        <v>0</v>
      </c>
      <c r="AE185">
        <f>VLOOKUP($B185,'Tillförd energi'!$B$1:$AI$720,MATCH(AE$2,'Tillförd energi'!$B$1:$AQ$1,0),FALSE)</f>
        <v>0</v>
      </c>
      <c r="AF185">
        <f>VLOOKUP($B185,'Tillförd energi'!$B$1:$AI$720,MATCH(AF$2,'Tillförd energi'!$B$1:$AQ$1,0),FALSE)</f>
        <v>0.65600000000000003</v>
      </c>
      <c r="AG185">
        <f>IFERROR(VLOOKUP(B185,Miljö!$B$1:$AC$600,MATCH("Köpt mängd produktionsspecifik fjärrvärme:",Miljö!$B$1:$AC$1,0),FALSE)/1,0)</f>
        <v>0</v>
      </c>
      <c r="AI185">
        <f t="shared" si="12"/>
        <v>41.576000000000001</v>
      </c>
      <c r="AJ185">
        <f>IF(ISERROR(1/VLOOKUP($B185,Leveranser!$B$1:$S$500,MATCH("såld värme (gwh)",Leveranser!$B$1:$S$1,0),FALSE)),"",VLOOKUP($B185,Leveranser!$B$1:$S$500,MATCH("såld värme (gwh)",Leveranser!$B$1:$S$1,0),FALSE))</f>
        <v>34.781999999999996</v>
      </c>
      <c r="AM185" t="str">
        <f>IF(B185&lt;&gt;"",IF(VLOOKUP($B185,Totalt!$B$1:$AQ$554,MATCH("Kvalitetsgranskad:",Totalt!$B$1:$AQ$1,0),FALSE)="ja",VLOOKUP($B185,Miljö!$B$1:$AG$479,MATCH(AM$2,Miljö!$B$1:$AK$1,0),FALSE),""),"")</f>
        <v>Ja</v>
      </c>
      <c r="AN185" t="str">
        <f>IF(AM185="ja",VLOOKUP($B185,Miljö!$B$1:$J$479,MATCH("Typ av ursprungsspecificerad el   (Om inget värde anges används Nordisk residualmix, se inforuta) ()",Miljö!$B$1:$J$1,0),FALSE),IF(AM185="nej","Nordisk residualel",""))</f>
        <v>'Ursprungsmärkt vattenkraft'</v>
      </c>
      <c r="AO185">
        <f>IF(AM185="","",VLOOKUP($B185,Miljö!$B$1:$J$479,MATCH("Fossilandel för ursprungspecificerad el ()",Miljö!$B$1:$J$1,0),FALSE))</f>
        <v>0</v>
      </c>
      <c r="AP185">
        <f>IF(AM185="","",IFERROR(VLOOKUP($B185,Miljö!$B$1:$J$479,MATCH("Kärnkraftsandel för ursprungsspecificerad el ()",Miljö!$B$1:$J$1,0),FALSE)/1,0))</f>
        <v>0</v>
      </c>
      <c r="AQ185">
        <f t="shared" si="13"/>
        <v>1</v>
      </c>
      <c r="AS185" t="str">
        <f t="shared" si="14"/>
        <v>Nej</v>
      </c>
      <c r="AT185" t="str">
        <f>IF(AS185="ja",VLOOKUP($B185,Miljö!$B$1:$P$500,MATCH("Fossil andel i procent (%)",Miljö!$B$1:$P$1,0),FALSE)/100,"")</f>
        <v/>
      </c>
      <c r="AV185" t="str">
        <f t="shared" si="15"/>
        <v>Nej</v>
      </c>
      <c r="AW185" t="str">
        <f>IF(AV185="ja",VLOOKUP($B185,'Egen hetvattenprod'!$B$1:$AO$500,MATCH("Värmekälla till värmepumpar ()",'Egen hetvattenprod'!$B$1:$AO$1,0),FALSE),"")</f>
        <v/>
      </c>
      <c r="AY185" t="str">
        <f t="shared" si="16"/>
        <v>Nej</v>
      </c>
      <c r="AZ185" s="115" t="str">
        <f>IF($AY185="ja",(VLOOKUP($B185,'Egen hetvattenprod'!$B$1:$BX$550,MATCH(AZ$2,'Egen hetvattenprod'!$B$1:$BX$1,0),FALSE)+VLOOKUP($B185,Kraftvärmeprod!$B$1:$BX$550,MATCH(AZ$2,Kraftvärmeprod!$B$1:$BX$1,0),FALSE))/$AC185,"")</f>
        <v/>
      </c>
      <c r="BA185" s="115" t="str">
        <f>IF($AY185="ja",(VLOOKUP($B185,'Egen hetvattenprod'!$B$1:$BX$550,MATCH(BA$2,'Egen hetvattenprod'!$B$1:$BX$1,0),FALSE)+VLOOKUP($B185,Kraftvärmeprod!$B$1:$BX$550,MATCH(BA$2,Kraftvärmeprod!$B$1:$BX$1,0),FALSE))/$AC185,"")</f>
        <v/>
      </c>
      <c r="BB185" s="115" t="str">
        <f>IF($AY185="ja",(VLOOKUP($B185,'Egen hetvattenprod'!$B$1:$BX$550,MATCH(BB$2,'Egen hetvattenprod'!$B$1:$BX$1,0),FALSE)+VLOOKUP($B185,Kraftvärmeprod!$B$1:$BX$550,MATCH(BB$2,Kraftvärmeprod!$B$1:$BX$1,0),FALSE))/$AC185,"")</f>
        <v/>
      </c>
      <c r="BC185" s="115" t="str">
        <f>IF($AY185="ja",(VLOOKUP($B185,'Egen hetvattenprod'!$B$1:$BX$550,MATCH(BC$2,'Egen hetvattenprod'!$B$1:$BX$1,0),FALSE)+VLOOKUP($B185,Kraftvärmeprod!$B$1:$BX$550,MATCH(BC$2,Kraftvärmeprod!$B$1:$BX$1,0),FALSE))/$AC185,"")</f>
        <v/>
      </c>
      <c r="BD185" s="115" t="str">
        <f>IF($AY185="ja",(VLOOKUP($B185,'Egen hetvattenprod'!$B$1:$BX$550,MATCH(BD$2,'Egen hetvattenprod'!$B$1:$BX$1,0),FALSE)+VLOOKUP($B185,Kraftvärmeprod!$B$1:$BX$550,MATCH(BD$2,Kraftvärmeprod!$B$1:$BX$1,0),FALSE))/$AC185,"")</f>
        <v/>
      </c>
      <c r="BF185" t="str">
        <f t="shared" si="17"/>
        <v>Nej</v>
      </c>
      <c r="BG185" t="str">
        <f>IF($BF185="ja",VLOOKUP($B185,'Egen hetvattenprod'!$B$1:$BX$550,MATCH("Andelen klimatgaser med fossilt ursprung för avfall ()",'Egen hetvattenprod'!$B$1:$BX$1,0),FALSE),"")</f>
        <v/>
      </c>
      <c r="BH185" t="str">
        <f>IF($BF185="ja",VLOOKUP($B185,Kraftvärmeprod!$B$1:$BX$550,MATCH("Andelen klimatgaser med fossilt ursprung för avfall ()",Kraftvärmeprod!$B$1:$BX$1,0),FALSE),"")</f>
        <v/>
      </c>
      <c r="BI185" t="str">
        <f>IF($BF185="ja",VLOOKUP($B185,'Egen hetvattenprod'!$B$1:$BX$550,MATCH("Avfall (GWh)",'Egen hetvattenprod'!$B$1:$BX$1,0),FALSE),"")</f>
        <v/>
      </c>
      <c r="BJ185" t="str">
        <f>IF($BF185="ja",VLOOKUP($B185,'Slutlig allokering kvv'!$B$1:$BX$550,MATCH("Avfall (GWh)",'Slutlig allokering kvv'!$B$1:$BX$1,0),FALSE),"")</f>
        <v/>
      </c>
      <c r="BK185" t="str">
        <f>IF($BF185="ja",VLOOKUP($B185,'Köpt hetvatten'!$B$1:$BX$550,MATCH("Avfall i köpt hetvatten",'Köpt hetvatten'!$B$1:$BX$1,0),FALSE),"")</f>
        <v/>
      </c>
      <c r="BL185" t="str">
        <f>IF($BF185="ja",VLOOKUP($B185,'Egen hetvattenprod'!$B$1:$BX$550,MATCH("Värde enligt ovan. (%)",'Egen hetvattenprod'!$B$1:$BX$1,0),FALSE),"")</f>
        <v/>
      </c>
      <c r="BM185" t="str">
        <f>IF($BF185="ja",VLOOKUP($B185,Kraftvärmeprod!$B$1:$BX$550,MATCH("Värde enligt ovan. (%)",Kraftvärmeprod!$B$1:$BX$1,0),FALSE),"")</f>
        <v/>
      </c>
      <c r="BQ185" t="str">
        <f>IF($BF185="ja",VLOOKUP($B185,'Egen hetvattenprod'!$B$1:$BX$550,MATCH("Tillförd olja (fossil) vid avfallsförbränning (GWh)",'Egen hetvattenprod'!$B$1:$BX$1,0),FALSE),"")</f>
        <v/>
      </c>
      <c r="BR185" t="str">
        <f>IF($BF185="ja",VLOOKUP($B185,Kraftvärmeprod!$B$1:$BX$550,MATCH("Tillförd olja (fossil) vid avfallsförbränning (GWh)",Kraftvärmeprod!$B$1:$BX$1,0),FALSE),"")</f>
        <v/>
      </c>
    </row>
    <row r="186" spans="1:70">
      <c r="A186" t="s">
        <v>294</v>
      </c>
      <c r="B186" t="s">
        <v>310</v>
      </c>
      <c r="C186">
        <f>VLOOKUP($B186,'Tillförd energi'!$B$1:$AI$720,MATCH(C$2,'Tillförd energi'!$B$1:$AQ$1,0),FALSE)</f>
        <v>0</v>
      </c>
      <c r="D186">
        <f>VLOOKUP($B186,'Tillförd energi'!$B$1:$AI$720,MATCH(D$2,'Tillförd energi'!$B$1:$AQ$1,0),FALSE)</f>
        <v>0.129</v>
      </c>
      <c r="E186">
        <f>VLOOKUP($B186,'Tillförd energi'!$B$1:$AI$720,MATCH(E$2,'Tillförd energi'!$B$1:$AQ$1,0),FALSE)</f>
        <v>0</v>
      </c>
      <c r="F186">
        <f>VLOOKUP($B186,'Tillförd energi'!$B$1:$AI$720,MATCH(F$2,'Tillförd energi'!$B$1:$AQ$1,0),FALSE)</f>
        <v>0</v>
      </c>
      <c r="G186">
        <f>VLOOKUP($B186,'Tillförd energi'!$B$1:$AI$720,MATCH(G$2,'Tillförd energi'!$B$1:$AQ$1,0),FALSE)</f>
        <v>0</v>
      </c>
      <c r="H186">
        <f>VLOOKUP($B186,'Tillförd energi'!$B$1:$AI$720,MATCH(H$2,'Tillförd energi'!$B$1:$AQ$1,0),FALSE)</f>
        <v>0</v>
      </c>
      <c r="I186">
        <f>VLOOKUP($B186,'Tillförd energi'!$B$1:$AI$720,MATCH(I$2,'Tillförd energi'!$B$1:$AQ$1,0),FALSE)</f>
        <v>0</v>
      </c>
      <c r="J186">
        <f>VLOOKUP($B186,'Tillförd energi'!$B$1:$AI$720,MATCH(J$2,'Tillförd energi'!$B$1:$AQ$1,0),FALSE)</f>
        <v>0</v>
      </c>
      <c r="K186">
        <f>VLOOKUP($B186,'Tillförd energi'!$B$1:$AI$720,MATCH(K$2,'Tillförd energi'!$B$1:$AQ$1,0),FALSE)</f>
        <v>0</v>
      </c>
      <c r="L186">
        <f>VLOOKUP($B186,'Tillförd energi'!$B$1:$AI$720,MATCH(L$2,'Tillförd energi'!$B$1:$AQ$1,0),FALSE)</f>
        <v>0</v>
      </c>
      <c r="M186">
        <f>VLOOKUP($B186,'Tillförd energi'!$B$1:$AI$720,MATCH(M$2,'Tillförd energi'!$B$1:$AQ$1,0),FALSE)</f>
        <v>0</v>
      </c>
      <c r="N186">
        <f>VLOOKUP($B186,'Tillförd energi'!$B$1:$AI$720,MATCH(N$2,'Tillförd energi'!$B$1:$AQ$1,0),FALSE)</f>
        <v>0</v>
      </c>
      <c r="O186">
        <f>VLOOKUP($B186,'Tillförd energi'!$B$1:$AI$720,MATCH(O$2,'Tillförd energi'!$B$1:$AQ$1,0),FALSE)</f>
        <v>0</v>
      </c>
      <c r="P186">
        <f>VLOOKUP($B186,'Tillförd energi'!$B$1:$AI$720,MATCH(P$2,'Tillförd energi'!$B$1:$AQ$1,0),FALSE)</f>
        <v>9.0180000000000007</v>
      </c>
      <c r="Q186">
        <f>VLOOKUP($B186,'Tillförd energi'!$B$1:$AI$720,MATCH(Q$2,'Tillförd energi'!$B$1:$AQ$1,0),FALSE)</f>
        <v>0</v>
      </c>
      <c r="R186">
        <f>VLOOKUP($B186,'Tillförd energi'!$B$1:$AI$720,MATCH(R$2,'Tillförd energi'!$B$1:$AQ$1,0),FALSE)</f>
        <v>0</v>
      </c>
      <c r="S186">
        <f>VLOOKUP($B186,'Tillförd energi'!$B$1:$AI$720,MATCH(S$2,'Tillförd energi'!$B$1:$AQ$1,0),FALSE)</f>
        <v>0</v>
      </c>
      <c r="T186">
        <f>VLOOKUP($B186,'Tillförd energi'!$B$1:$AI$720,MATCH(T$2,'Tillförd energi'!$B$1:$AQ$1,0),FALSE)</f>
        <v>0</v>
      </c>
      <c r="U186">
        <f>VLOOKUP($B186,'Tillförd energi'!$B$1:$AI$720,MATCH(U$2,'Tillförd energi'!$B$1:$AQ$1,0),FALSE)</f>
        <v>0</v>
      </c>
      <c r="V186">
        <f>VLOOKUP($B186,'Tillförd energi'!$B$1:$AI$720,MATCH(V$2,'Tillförd energi'!$B$1:$AQ$1,0),FALSE)</f>
        <v>0</v>
      </c>
      <c r="W186">
        <f>VLOOKUP($B186,'Tillförd energi'!$B$1:$AI$720,MATCH(W$2,'Tillförd energi'!$B$1:$AQ$1,0),FALSE)</f>
        <v>0</v>
      </c>
      <c r="X186">
        <f>VLOOKUP($B186,'Tillförd energi'!$B$1:$AI$720,MATCH(X$2,'Tillförd energi'!$B$1:$AQ$1,0),FALSE)</f>
        <v>0</v>
      </c>
      <c r="Y186">
        <f>VLOOKUP($B186,'Tillförd energi'!$B$1:$AI$720,MATCH(Y$2,'Tillförd energi'!$B$1:$AQ$1,0),FALSE)</f>
        <v>0</v>
      </c>
      <c r="Z186">
        <f>VLOOKUP($B186,'Tillförd energi'!$B$1:$AI$720,MATCH(Z$2,'Tillförd energi'!$B$1:$AQ$1,0),FALSE)</f>
        <v>0</v>
      </c>
      <c r="AA186">
        <f>VLOOKUP($B186,'Tillförd energi'!$B$1:$AI$720,MATCH(AA$2,'Tillförd energi'!$B$1:$AQ$1,0),FALSE)</f>
        <v>0</v>
      </c>
      <c r="AB186">
        <f>VLOOKUP($B186,'Tillförd energi'!$B$1:$AI$720,MATCH(AB$2,'Tillförd energi'!$B$1:$AQ$1,0),FALSE)</f>
        <v>0</v>
      </c>
      <c r="AC186">
        <f>VLOOKUP($B186,'Tillförd energi'!$B$1:$AI$720,MATCH(AC$2,'Tillförd energi'!$B$1:$AQ$1,0),FALSE)</f>
        <v>0</v>
      </c>
      <c r="AD186">
        <f>VLOOKUP($B186,'Tillförd energi'!$B$1:$AI$720,MATCH(AD$2,'Tillförd energi'!$B$1:$AQ$1,0),FALSE)</f>
        <v>0</v>
      </c>
      <c r="AE186">
        <f>VLOOKUP($B186,'Tillförd energi'!$B$1:$AI$720,MATCH(AE$2,'Tillförd energi'!$B$1:$AQ$1,0),FALSE)</f>
        <v>0</v>
      </c>
      <c r="AF186">
        <f>VLOOKUP($B186,'Tillförd energi'!$B$1:$AI$720,MATCH(AF$2,'Tillförd energi'!$B$1:$AQ$1,0),FALSE)</f>
        <v>0.19900000000000001</v>
      </c>
      <c r="AG186">
        <f>IFERROR(VLOOKUP(B186,Miljö!$B$1:$AC$600,MATCH("Köpt mängd produktionsspecifik fjärrvärme:",Miljö!$B$1:$AC$1,0),FALSE)/1,0)</f>
        <v>0</v>
      </c>
      <c r="AI186">
        <f t="shared" si="12"/>
        <v>9.3460000000000001</v>
      </c>
      <c r="AJ186">
        <f>IF(ISERROR(1/VLOOKUP($B186,Leveranser!$B$1:$S$500,MATCH("såld värme (gwh)",Leveranser!$B$1:$S$1,0),FALSE)),"",VLOOKUP($B186,Leveranser!$B$1:$S$500,MATCH("såld värme (gwh)",Leveranser!$B$1:$S$1,0),FALSE))</f>
        <v>6.7709999999999999</v>
      </c>
      <c r="AM186" t="str">
        <f>IF(B186&lt;&gt;"",IF(VLOOKUP($B186,Totalt!$B$1:$AQ$554,MATCH("Kvalitetsgranskad:",Totalt!$B$1:$AQ$1,0),FALSE)="ja",VLOOKUP($B186,Miljö!$B$1:$AG$479,MATCH(AM$2,Miljö!$B$1:$AK$1,0),FALSE),""),"")</f>
        <v>Ja</v>
      </c>
      <c r="AN186" t="str">
        <f>IF(AM186="ja",VLOOKUP($B186,Miljö!$B$1:$J$479,MATCH("Typ av ursprungsspecificerad el   (Om inget värde anges används Nordisk residualmix, se inforuta) ()",Miljö!$B$1:$J$1,0),FALSE),IF(AM186="nej","Nordisk residualel",""))</f>
        <v>'Ursprungsmärkt vattenkraft'</v>
      </c>
      <c r="AO186">
        <f>IF(AM186="","",VLOOKUP($B186,Miljö!$B$1:$J$479,MATCH("Fossilandel för ursprungspecificerad el ()",Miljö!$B$1:$J$1,0),FALSE))</f>
        <v>0</v>
      </c>
      <c r="AP186">
        <f>IF(AM186="","",IFERROR(VLOOKUP($B186,Miljö!$B$1:$J$479,MATCH("Kärnkraftsandel för ursprungsspecificerad el ()",Miljö!$B$1:$J$1,0),FALSE)/1,0))</f>
        <v>0</v>
      </c>
      <c r="AQ186">
        <f t="shared" si="13"/>
        <v>1</v>
      </c>
      <c r="AS186" t="str">
        <f t="shared" si="14"/>
        <v>Nej</v>
      </c>
      <c r="AT186" t="str">
        <f>IF(AS186="ja",VLOOKUP($B186,Miljö!$B$1:$P$500,MATCH("Fossil andel i procent (%)",Miljö!$B$1:$P$1,0),FALSE)/100,"")</f>
        <v/>
      </c>
      <c r="AV186" t="str">
        <f t="shared" si="15"/>
        <v>Nej</v>
      </c>
      <c r="AW186" t="str">
        <f>IF(AV186="ja",VLOOKUP($B186,'Egen hetvattenprod'!$B$1:$AO$500,MATCH("Värmekälla till värmepumpar ()",'Egen hetvattenprod'!$B$1:$AO$1,0),FALSE),"")</f>
        <v/>
      </c>
      <c r="AY186" t="str">
        <f t="shared" si="16"/>
        <v>Nej</v>
      </c>
      <c r="AZ186" s="115" t="str">
        <f>IF($AY186="ja",(VLOOKUP($B186,'Egen hetvattenprod'!$B$1:$BX$550,MATCH(AZ$2,'Egen hetvattenprod'!$B$1:$BX$1,0),FALSE)+VLOOKUP($B186,Kraftvärmeprod!$B$1:$BX$550,MATCH(AZ$2,Kraftvärmeprod!$B$1:$BX$1,0),FALSE))/$AC186,"")</f>
        <v/>
      </c>
      <c r="BA186" s="115" t="str">
        <f>IF($AY186="ja",(VLOOKUP($B186,'Egen hetvattenprod'!$B$1:$BX$550,MATCH(BA$2,'Egen hetvattenprod'!$B$1:$BX$1,0),FALSE)+VLOOKUP($B186,Kraftvärmeprod!$B$1:$BX$550,MATCH(BA$2,Kraftvärmeprod!$B$1:$BX$1,0),FALSE))/$AC186,"")</f>
        <v/>
      </c>
      <c r="BB186" s="115" t="str">
        <f>IF($AY186="ja",(VLOOKUP($B186,'Egen hetvattenprod'!$B$1:$BX$550,MATCH(BB$2,'Egen hetvattenprod'!$B$1:$BX$1,0),FALSE)+VLOOKUP($B186,Kraftvärmeprod!$B$1:$BX$550,MATCH(BB$2,Kraftvärmeprod!$B$1:$BX$1,0),FALSE))/$AC186,"")</f>
        <v/>
      </c>
      <c r="BC186" s="115" t="str">
        <f>IF($AY186="ja",(VLOOKUP($B186,'Egen hetvattenprod'!$B$1:$BX$550,MATCH(BC$2,'Egen hetvattenprod'!$B$1:$BX$1,0),FALSE)+VLOOKUP($B186,Kraftvärmeprod!$B$1:$BX$550,MATCH(BC$2,Kraftvärmeprod!$B$1:$BX$1,0),FALSE))/$AC186,"")</f>
        <v/>
      </c>
      <c r="BD186" s="115" t="str">
        <f>IF($AY186="ja",(VLOOKUP($B186,'Egen hetvattenprod'!$B$1:$BX$550,MATCH(BD$2,'Egen hetvattenprod'!$B$1:$BX$1,0),FALSE)+VLOOKUP($B186,Kraftvärmeprod!$B$1:$BX$550,MATCH(BD$2,Kraftvärmeprod!$B$1:$BX$1,0),FALSE))/$AC186,"")</f>
        <v/>
      </c>
      <c r="BF186" t="str">
        <f t="shared" si="17"/>
        <v>Nej</v>
      </c>
      <c r="BG186" t="str">
        <f>IF($BF186="ja",VLOOKUP($B186,'Egen hetvattenprod'!$B$1:$BX$550,MATCH("Andelen klimatgaser med fossilt ursprung för avfall ()",'Egen hetvattenprod'!$B$1:$BX$1,0),FALSE),"")</f>
        <v/>
      </c>
      <c r="BH186" t="str">
        <f>IF($BF186="ja",VLOOKUP($B186,Kraftvärmeprod!$B$1:$BX$550,MATCH("Andelen klimatgaser med fossilt ursprung för avfall ()",Kraftvärmeprod!$B$1:$BX$1,0),FALSE),"")</f>
        <v/>
      </c>
      <c r="BI186" t="str">
        <f>IF($BF186="ja",VLOOKUP($B186,'Egen hetvattenprod'!$B$1:$BX$550,MATCH("Avfall (GWh)",'Egen hetvattenprod'!$B$1:$BX$1,0),FALSE),"")</f>
        <v/>
      </c>
      <c r="BJ186" t="str">
        <f>IF($BF186="ja",VLOOKUP($B186,'Slutlig allokering kvv'!$B$1:$BX$550,MATCH("Avfall (GWh)",'Slutlig allokering kvv'!$B$1:$BX$1,0),FALSE),"")</f>
        <v/>
      </c>
      <c r="BK186" t="str">
        <f>IF($BF186="ja",VLOOKUP($B186,'Köpt hetvatten'!$B$1:$BX$550,MATCH("Avfall i köpt hetvatten",'Köpt hetvatten'!$B$1:$BX$1,0),FALSE),"")</f>
        <v/>
      </c>
      <c r="BL186" t="str">
        <f>IF($BF186="ja",VLOOKUP($B186,'Egen hetvattenprod'!$B$1:$BX$550,MATCH("Värde enligt ovan. (%)",'Egen hetvattenprod'!$B$1:$BX$1,0),FALSE),"")</f>
        <v/>
      </c>
      <c r="BM186" t="str">
        <f>IF($BF186="ja",VLOOKUP($B186,Kraftvärmeprod!$B$1:$BX$550,MATCH("Värde enligt ovan. (%)",Kraftvärmeprod!$B$1:$BX$1,0),FALSE),"")</f>
        <v/>
      </c>
      <c r="BQ186" t="str">
        <f>IF($BF186="ja",VLOOKUP($B186,'Egen hetvattenprod'!$B$1:$BX$550,MATCH("Tillförd olja (fossil) vid avfallsförbränning (GWh)",'Egen hetvattenprod'!$B$1:$BX$1,0),FALSE),"")</f>
        <v/>
      </c>
      <c r="BR186" t="str">
        <f>IF($BF186="ja",VLOOKUP($B186,Kraftvärmeprod!$B$1:$BX$550,MATCH("Tillförd olja (fossil) vid avfallsförbränning (GWh)",Kraftvärmeprod!$B$1:$BX$1,0),FALSE),"")</f>
        <v/>
      </c>
    </row>
    <row r="187" spans="1:70">
      <c r="A187" t="s">
        <v>294</v>
      </c>
      <c r="B187" t="s">
        <v>311</v>
      </c>
      <c r="C187">
        <f>VLOOKUP($B187,'Tillförd energi'!$B$1:$AI$720,MATCH(C$2,'Tillförd energi'!$B$1:$AQ$1,0),FALSE)</f>
        <v>0</v>
      </c>
      <c r="D187">
        <f>VLOOKUP($B187,'Tillförd energi'!$B$1:$AI$720,MATCH(D$2,'Tillförd energi'!$B$1:$AQ$1,0),FALSE)</f>
        <v>0.11899999999999999</v>
      </c>
      <c r="E187">
        <f>VLOOKUP($B187,'Tillförd energi'!$B$1:$AI$720,MATCH(E$2,'Tillförd energi'!$B$1:$AQ$1,0),FALSE)</f>
        <v>0</v>
      </c>
      <c r="F187">
        <f>VLOOKUP($B187,'Tillförd energi'!$B$1:$AI$720,MATCH(F$2,'Tillförd energi'!$B$1:$AQ$1,0),FALSE)</f>
        <v>0</v>
      </c>
      <c r="G187">
        <f>VLOOKUP($B187,'Tillförd energi'!$B$1:$AI$720,MATCH(G$2,'Tillförd energi'!$B$1:$AQ$1,0),FALSE)</f>
        <v>0</v>
      </c>
      <c r="H187">
        <f>VLOOKUP($B187,'Tillförd energi'!$B$1:$AI$720,MATCH(H$2,'Tillförd energi'!$B$1:$AQ$1,0),FALSE)</f>
        <v>0</v>
      </c>
      <c r="I187">
        <f>VLOOKUP($B187,'Tillförd energi'!$B$1:$AI$720,MATCH(I$2,'Tillförd energi'!$B$1:$AQ$1,0),FALSE)</f>
        <v>0</v>
      </c>
      <c r="J187">
        <f>VLOOKUP($B187,'Tillförd energi'!$B$1:$AI$720,MATCH(J$2,'Tillförd energi'!$B$1:$AQ$1,0),FALSE)</f>
        <v>0</v>
      </c>
      <c r="K187">
        <f>VLOOKUP($B187,'Tillförd energi'!$B$1:$AI$720,MATCH(K$2,'Tillförd energi'!$B$1:$AQ$1,0),FALSE)</f>
        <v>0</v>
      </c>
      <c r="L187">
        <f>VLOOKUP($B187,'Tillförd energi'!$B$1:$AI$720,MATCH(L$2,'Tillförd energi'!$B$1:$AQ$1,0),FALSE)</f>
        <v>0</v>
      </c>
      <c r="M187">
        <f>VLOOKUP($B187,'Tillförd energi'!$B$1:$AI$720,MATCH(M$2,'Tillförd energi'!$B$1:$AQ$1,0),FALSE)</f>
        <v>0</v>
      </c>
      <c r="N187">
        <f>VLOOKUP($B187,'Tillförd energi'!$B$1:$AI$720,MATCH(N$2,'Tillförd energi'!$B$1:$AQ$1,0),FALSE)</f>
        <v>0</v>
      </c>
      <c r="O187">
        <f>VLOOKUP($B187,'Tillförd energi'!$B$1:$AI$720,MATCH(O$2,'Tillförd energi'!$B$1:$AQ$1,0),FALSE)</f>
        <v>0</v>
      </c>
      <c r="P187">
        <f>VLOOKUP($B187,'Tillförd energi'!$B$1:$AI$720,MATCH(P$2,'Tillförd energi'!$B$1:$AQ$1,0),FALSE)</f>
        <v>0</v>
      </c>
      <c r="Q187">
        <f>VLOOKUP($B187,'Tillförd energi'!$B$1:$AI$720,MATCH(Q$2,'Tillförd energi'!$B$1:$AQ$1,0),FALSE)</f>
        <v>0</v>
      </c>
      <c r="R187">
        <f>VLOOKUP($B187,'Tillförd energi'!$B$1:$AI$720,MATCH(R$2,'Tillförd energi'!$B$1:$AQ$1,0),FALSE)</f>
        <v>9.15</v>
      </c>
      <c r="S187">
        <f>VLOOKUP($B187,'Tillförd energi'!$B$1:$AI$720,MATCH(S$2,'Tillförd energi'!$B$1:$AQ$1,0),FALSE)</f>
        <v>0</v>
      </c>
      <c r="T187">
        <f>VLOOKUP($B187,'Tillförd energi'!$B$1:$AI$720,MATCH(T$2,'Tillförd energi'!$B$1:$AQ$1,0),FALSE)</f>
        <v>0</v>
      </c>
      <c r="U187">
        <f>VLOOKUP($B187,'Tillförd energi'!$B$1:$AI$720,MATCH(U$2,'Tillförd energi'!$B$1:$AQ$1,0),FALSE)</f>
        <v>0</v>
      </c>
      <c r="V187">
        <f>VLOOKUP($B187,'Tillförd energi'!$B$1:$AI$720,MATCH(V$2,'Tillförd energi'!$B$1:$AQ$1,0),FALSE)</f>
        <v>0</v>
      </c>
      <c r="W187">
        <f>VLOOKUP($B187,'Tillförd energi'!$B$1:$AI$720,MATCH(W$2,'Tillförd energi'!$B$1:$AQ$1,0),FALSE)</f>
        <v>0</v>
      </c>
      <c r="X187">
        <f>VLOOKUP($B187,'Tillförd energi'!$B$1:$AI$720,MATCH(X$2,'Tillförd energi'!$B$1:$AQ$1,0),FALSE)</f>
        <v>0</v>
      </c>
      <c r="Y187">
        <f>VLOOKUP($B187,'Tillförd energi'!$B$1:$AI$720,MATCH(Y$2,'Tillförd energi'!$B$1:$AQ$1,0),FALSE)</f>
        <v>0</v>
      </c>
      <c r="Z187">
        <f>VLOOKUP($B187,'Tillförd energi'!$B$1:$AI$720,MATCH(Z$2,'Tillförd energi'!$B$1:$AQ$1,0),FALSE)</f>
        <v>0</v>
      </c>
      <c r="AA187">
        <f>VLOOKUP($B187,'Tillförd energi'!$B$1:$AI$720,MATCH(AA$2,'Tillförd energi'!$B$1:$AQ$1,0),FALSE)</f>
        <v>0</v>
      </c>
      <c r="AB187">
        <f>VLOOKUP($B187,'Tillförd energi'!$B$1:$AI$720,MATCH(AB$2,'Tillförd energi'!$B$1:$AQ$1,0),FALSE)</f>
        <v>0</v>
      </c>
      <c r="AC187">
        <f>VLOOKUP($B187,'Tillförd energi'!$B$1:$AI$720,MATCH(AC$2,'Tillförd energi'!$B$1:$AQ$1,0),FALSE)</f>
        <v>0</v>
      </c>
      <c r="AD187">
        <f>VLOOKUP($B187,'Tillförd energi'!$B$1:$AI$720,MATCH(AD$2,'Tillförd energi'!$B$1:$AQ$1,0),FALSE)</f>
        <v>0</v>
      </c>
      <c r="AE187">
        <f>VLOOKUP($B187,'Tillförd energi'!$B$1:$AI$720,MATCH(AE$2,'Tillförd energi'!$B$1:$AQ$1,0),FALSE)</f>
        <v>0</v>
      </c>
      <c r="AF187">
        <f>VLOOKUP($B187,'Tillförd energi'!$B$1:$AI$720,MATCH(AF$2,'Tillförd energi'!$B$1:$AQ$1,0),FALSE)</f>
        <v>6.6000000000000003E-2</v>
      </c>
      <c r="AG187">
        <f>IFERROR(VLOOKUP(B187,Miljö!$B$1:$AC$600,MATCH("Köpt mängd produktionsspecifik fjärrvärme:",Miljö!$B$1:$AC$1,0),FALSE)/1,0)</f>
        <v>0</v>
      </c>
      <c r="AI187">
        <f t="shared" si="12"/>
        <v>9.3350000000000009</v>
      </c>
      <c r="AJ187">
        <f>IF(ISERROR(1/VLOOKUP($B187,Leveranser!$B$1:$S$500,MATCH("såld värme (gwh)",Leveranser!$B$1:$S$1,0),FALSE)),"",VLOOKUP($B187,Leveranser!$B$1:$S$500,MATCH("såld värme (gwh)",Leveranser!$B$1:$S$1,0),FALSE))</f>
        <v>7.1070000000000002</v>
      </c>
      <c r="AM187" t="str">
        <f>IF(B187&lt;&gt;"",IF(VLOOKUP($B187,Totalt!$B$1:$AQ$554,MATCH("Kvalitetsgranskad:",Totalt!$B$1:$AQ$1,0),FALSE)="ja",VLOOKUP($B187,Miljö!$B$1:$AG$479,MATCH(AM$2,Miljö!$B$1:$AK$1,0),FALSE),""),"")</f>
        <v>Ja</v>
      </c>
      <c r="AN187" t="str">
        <f>IF(AM187="ja",VLOOKUP($B187,Miljö!$B$1:$J$479,MATCH("Typ av ursprungsspecificerad el   (Om inget värde anges används Nordisk residualmix, se inforuta) ()",Miljö!$B$1:$J$1,0),FALSE),IF(AM187="nej","Nordisk residualel",""))</f>
        <v>'Ursprungsmärkt vattenkraft'</v>
      </c>
      <c r="AO187">
        <f>IF(AM187="","",VLOOKUP($B187,Miljö!$B$1:$J$479,MATCH("Fossilandel för ursprungspecificerad el ()",Miljö!$B$1:$J$1,0),FALSE))</f>
        <v>0</v>
      </c>
      <c r="AP187">
        <f>IF(AM187="","",IFERROR(VLOOKUP($B187,Miljö!$B$1:$J$479,MATCH("Kärnkraftsandel för ursprungsspecificerad el ()",Miljö!$B$1:$J$1,0),FALSE)/1,0))</f>
        <v>0</v>
      </c>
      <c r="AQ187">
        <f t="shared" si="13"/>
        <v>1</v>
      </c>
      <c r="AS187" t="str">
        <f t="shared" si="14"/>
        <v>Nej</v>
      </c>
      <c r="AT187" t="str">
        <f>IF(AS187="ja",VLOOKUP($B187,Miljö!$B$1:$P$500,MATCH("Fossil andel i procent (%)",Miljö!$B$1:$P$1,0),FALSE)/100,"")</f>
        <v/>
      </c>
      <c r="AV187" t="str">
        <f t="shared" si="15"/>
        <v>Nej</v>
      </c>
      <c r="AW187" t="str">
        <f>IF(AV187="ja",VLOOKUP($B187,'Egen hetvattenprod'!$B$1:$AO$500,MATCH("Värmekälla till värmepumpar ()",'Egen hetvattenprod'!$B$1:$AO$1,0),FALSE),"")</f>
        <v/>
      </c>
      <c r="AY187" t="str">
        <f t="shared" si="16"/>
        <v>Nej</v>
      </c>
      <c r="AZ187" s="115" t="str">
        <f>IF($AY187="ja",(VLOOKUP($B187,'Egen hetvattenprod'!$B$1:$BX$550,MATCH(AZ$2,'Egen hetvattenprod'!$B$1:$BX$1,0),FALSE)+VLOOKUP($B187,Kraftvärmeprod!$B$1:$BX$550,MATCH(AZ$2,Kraftvärmeprod!$B$1:$BX$1,0),FALSE))/$AC187,"")</f>
        <v/>
      </c>
      <c r="BA187" s="115" t="str">
        <f>IF($AY187="ja",(VLOOKUP($B187,'Egen hetvattenprod'!$B$1:$BX$550,MATCH(BA$2,'Egen hetvattenprod'!$B$1:$BX$1,0),FALSE)+VLOOKUP($B187,Kraftvärmeprod!$B$1:$BX$550,MATCH(BA$2,Kraftvärmeprod!$B$1:$BX$1,0),FALSE))/$AC187,"")</f>
        <v/>
      </c>
      <c r="BB187" s="115" t="str">
        <f>IF($AY187="ja",(VLOOKUP($B187,'Egen hetvattenprod'!$B$1:$BX$550,MATCH(BB$2,'Egen hetvattenprod'!$B$1:$BX$1,0),FALSE)+VLOOKUP($B187,Kraftvärmeprod!$B$1:$BX$550,MATCH(BB$2,Kraftvärmeprod!$B$1:$BX$1,0),FALSE))/$AC187,"")</f>
        <v/>
      </c>
      <c r="BC187" s="115" t="str">
        <f>IF($AY187="ja",(VLOOKUP($B187,'Egen hetvattenprod'!$B$1:$BX$550,MATCH(BC$2,'Egen hetvattenprod'!$B$1:$BX$1,0),FALSE)+VLOOKUP($B187,Kraftvärmeprod!$B$1:$BX$550,MATCH(BC$2,Kraftvärmeprod!$B$1:$BX$1,0),FALSE))/$AC187,"")</f>
        <v/>
      </c>
      <c r="BD187" s="115" t="str">
        <f>IF($AY187="ja",(VLOOKUP($B187,'Egen hetvattenprod'!$B$1:$BX$550,MATCH(BD$2,'Egen hetvattenprod'!$B$1:$BX$1,0),FALSE)+VLOOKUP($B187,Kraftvärmeprod!$B$1:$BX$550,MATCH(BD$2,Kraftvärmeprod!$B$1:$BX$1,0),FALSE))/$AC187,"")</f>
        <v/>
      </c>
      <c r="BF187" t="str">
        <f t="shared" si="17"/>
        <v>Nej</v>
      </c>
      <c r="BG187" t="str">
        <f>IF($BF187="ja",VLOOKUP($B187,'Egen hetvattenprod'!$B$1:$BX$550,MATCH("Andelen klimatgaser med fossilt ursprung för avfall ()",'Egen hetvattenprod'!$B$1:$BX$1,0),FALSE),"")</f>
        <v/>
      </c>
      <c r="BH187" t="str">
        <f>IF($BF187="ja",VLOOKUP($B187,Kraftvärmeprod!$B$1:$BX$550,MATCH("Andelen klimatgaser med fossilt ursprung för avfall ()",Kraftvärmeprod!$B$1:$BX$1,0),FALSE),"")</f>
        <v/>
      </c>
      <c r="BI187" t="str">
        <f>IF($BF187="ja",VLOOKUP($B187,'Egen hetvattenprod'!$B$1:$BX$550,MATCH("Avfall (GWh)",'Egen hetvattenprod'!$B$1:$BX$1,0),FALSE),"")</f>
        <v/>
      </c>
      <c r="BJ187" t="str">
        <f>IF($BF187="ja",VLOOKUP($B187,'Slutlig allokering kvv'!$B$1:$BX$550,MATCH("Avfall (GWh)",'Slutlig allokering kvv'!$B$1:$BX$1,0),FALSE),"")</f>
        <v/>
      </c>
      <c r="BK187" t="str">
        <f>IF($BF187="ja",VLOOKUP($B187,'Köpt hetvatten'!$B$1:$BX$550,MATCH("Avfall i köpt hetvatten",'Köpt hetvatten'!$B$1:$BX$1,0),FALSE),"")</f>
        <v/>
      </c>
      <c r="BL187" t="str">
        <f>IF($BF187="ja",VLOOKUP($B187,'Egen hetvattenprod'!$B$1:$BX$550,MATCH("Värde enligt ovan. (%)",'Egen hetvattenprod'!$B$1:$BX$1,0),FALSE),"")</f>
        <v/>
      </c>
      <c r="BM187" t="str">
        <f>IF($BF187="ja",VLOOKUP($B187,Kraftvärmeprod!$B$1:$BX$550,MATCH("Värde enligt ovan. (%)",Kraftvärmeprod!$B$1:$BX$1,0),FALSE),"")</f>
        <v/>
      </c>
      <c r="BQ187" t="str">
        <f>IF($BF187="ja",VLOOKUP($B187,'Egen hetvattenprod'!$B$1:$BX$550,MATCH("Tillförd olja (fossil) vid avfallsförbränning (GWh)",'Egen hetvattenprod'!$B$1:$BX$1,0),FALSE),"")</f>
        <v/>
      </c>
      <c r="BR187" t="str">
        <f>IF($BF187="ja",VLOOKUP($B187,Kraftvärmeprod!$B$1:$BX$550,MATCH("Tillförd olja (fossil) vid avfallsförbränning (GWh)",Kraftvärmeprod!$B$1:$BX$1,0),FALSE),"")</f>
        <v/>
      </c>
    </row>
    <row r="188" spans="1:70">
      <c r="A188" t="s">
        <v>312</v>
      </c>
      <c r="B188" t="s">
        <v>313</v>
      </c>
      <c r="C188">
        <f>VLOOKUP($B188,'Tillförd energi'!$B$1:$AI$720,MATCH(C$2,'Tillförd energi'!$B$1:$AQ$1,0),FALSE)</f>
        <v>0</v>
      </c>
      <c r="D188">
        <f>VLOOKUP($B188,'Tillförd energi'!$B$1:$AI$720,MATCH(D$2,'Tillförd energi'!$B$1:$AQ$1,0),FALSE)</f>
        <v>0</v>
      </c>
      <c r="E188">
        <f>VLOOKUP($B188,'Tillförd energi'!$B$1:$AI$720,MATCH(E$2,'Tillförd energi'!$B$1:$AQ$1,0),FALSE)</f>
        <v>0</v>
      </c>
      <c r="F188">
        <f>VLOOKUP($B188,'Tillförd energi'!$B$1:$AI$720,MATCH(F$2,'Tillförd energi'!$B$1:$AQ$1,0),FALSE)</f>
        <v>0</v>
      </c>
      <c r="G188">
        <f>VLOOKUP($B188,'Tillförd energi'!$B$1:$AI$720,MATCH(G$2,'Tillförd energi'!$B$1:$AQ$1,0),FALSE)</f>
        <v>0</v>
      </c>
      <c r="H188">
        <f>VLOOKUP($B188,'Tillförd energi'!$B$1:$AI$720,MATCH(H$2,'Tillförd energi'!$B$1:$AQ$1,0),FALSE)</f>
        <v>0</v>
      </c>
      <c r="I188">
        <f>VLOOKUP($B188,'Tillförd energi'!$B$1:$AI$720,MATCH(I$2,'Tillförd energi'!$B$1:$AQ$1,0),FALSE)</f>
        <v>0</v>
      </c>
      <c r="J188">
        <f>VLOOKUP($B188,'Tillförd energi'!$B$1:$AI$720,MATCH(J$2,'Tillförd energi'!$B$1:$AQ$1,0),FALSE)</f>
        <v>0</v>
      </c>
      <c r="K188">
        <f>VLOOKUP($B188,'Tillförd energi'!$B$1:$AI$720,MATCH(K$2,'Tillförd energi'!$B$1:$AQ$1,0),FALSE)</f>
        <v>0</v>
      </c>
      <c r="L188">
        <f>VLOOKUP($B188,'Tillförd energi'!$B$1:$AI$720,MATCH(L$2,'Tillförd energi'!$B$1:$AQ$1,0),FALSE)</f>
        <v>0</v>
      </c>
      <c r="M188">
        <f>VLOOKUP($B188,'Tillförd energi'!$B$1:$AI$720,MATCH(M$2,'Tillförd energi'!$B$1:$AQ$1,0),FALSE)</f>
        <v>0</v>
      </c>
      <c r="N188">
        <f>VLOOKUP($B188,'Tillförd energi'!$B$1:$AI$720,MATCH(N$2,'Tillförd energi'!$B$1:$AQ$1,0),FALSE)</f>
        <v>0</v>
      </c>
      <c r="O188">
        <f>VLOOKUP($B188,'Tillförd energi'!$B$1:$AI$720,MATCH(O$2,'Tillförd energi'!$B$1:$AQ$1,0),FALSE)</f>
        <v>0</v>
      </c>
      <c r="P188">
        <f>VLOOKUP($B188,'Tillförd energi'!$B$1:$AI$720,MATCH(P$2,'Tillförd energi'!$B$1:$AQ$1,0),FALSE)</f>
        <v>0</v>
      </c>
      <c r="Q188">
        <f>VLOOKUP($B188,'Tillförd energi'!$B$1:$AI$720,MATCH(Q$2,'Tillförd energi'!$B$1:$AQ$1,0),FALSE)</f>
        <v>5.5917599999999998</v>
      </c>
      <c r="R188">
        <f>VLOOKUP($B188,'Tillförd energi'!$B$1:$AI$720,MATCH(R$2,'Tillförd energi'!$B$1:$AQ$1,0),FALSE)</f>
        <v>0</v>
      </c>
      <c r="S188">
        <f>VLOOKUP($B188,'Tillförd energi'!$B$1:$AI$720,MATCH(S$2,'Tillförd energi'!$B$1:$AQ$1,0),FALSE)</f>
        <v>0</v>
      </c>
      <c r="T188">
        <f>VLOOKUP($B188,'Tillförd energi'!$B$1:$AI$720,MATCH(T$2,'Tillförd energi'!$B$1:$AQ$1,0),FALSE)</f>
        <v>0</v>
      </c>
      <c r="U188">
        <f>VLOOKUP($B188,'Tillförd energi'!$B$1:$AI$720,MATCH(U$2,'Tillförd energi'!$B$1:$AQ$1,0),FALSE)</f>
        <v>0</v>
      </c>
      <c r="V188">
        <f>VLOOKUP($B188,'Tillförd energi'!$B$1:$AI$720,MATCH(V$2,'Tillförd energi'!$B$1:$AQ$1,0),FALSE)</f>
        <v>0</v>
      </c>
      <c r="W188">
        <f>VLOOKUP($B188,'Tillförd energi'!$B$1:$AI$720,MATCH(W$2,'Tillförd energi'!$B$1:$AQ$1,0),FALSE)</f>
        <v>0</v>
      </c>
      <c r="X188">
        <f>VLOOKUP($B188,'Tillförd energi'!$B$1:$AI$720,MATCH(X$2,'Tillförd energi'!$B$1:$AQ$1,0),FALSE)</f>
        <v>0</v>
      </c>
      <c r="Y188">
        <f>VLOOKUP($B188,'Tillförd energi'!$B$1:$AI$720,MATCH(Y$2,'Tillförd energi'!$B$1:$AQ$1,0),FALSE)</f>
        <v>0</v>
      </c>
      <c r="Z188">
        <f>VLOOKUP($B188,'Tillförd energi'!$B$1:$AI$720,MATCH(Z$2,'Tillförd energi'!$B$1:$AQ$1,0),FALSE)</f>
        <v>0</v>
      </c>
      <c r="AA188">
        <f>VLOOKUP($B188,'Tillförd energi'!$B$1:$AI$720,MATCH(AA$2,'Tillförd energi'!$B$1:$AQ$1,0),FALSE)</f>
        <v>0</v>
      </c>
      <c r="AB188">
        <f>VLOOKUP($B188,'Tillförd energi'!$B$1:$AI$720,MATCH(AB$2,'Tillförd energi'!$B$1:$AQ$1,0),FALSE)</f>
        <v>0</v>
      </c>
      <c r="AC188">
        <f>VLOOKUP($B188,'Tillförd energi'!$B$1:$AI$720,MATCH(AC$2,'Tillförd energi'!$B$1:$AQ$1,0),FALSE)</f>
        <v>0</v>
      </c>
      <c r="AD188">
        <f>VLOOKUP($B188,'Tillförd energi'!$B$1:$AI$720,MATCH(AD$2,'Tillförd energi'!$B$1:$AQ$1,0),FALSE)</f>
        <v>0</v>
      </c>
      <c r="AE188">
        <f>VLOOKUP($B188,'Tillförd energi'!$B$1:$AI$720,MATCH(AE$2,'Tillförd energi'!$B$1:$AQ$1,0),FALSE)</f>
        <v>0</v>
      </c>
      <c r="AF188">
        <f>VLOOKUP($B188,'Tillförd energi'!$B$1:$AI$720,MATCH(AF$2,'Tillförd energi'!$B$1:$AQ$1,0),FALSE)</f>
        <v>0.11196</v>
      </c>
      <c r="AG188">
        <f>IFERROR(VLOOKUP(B188,Miljö!$B$1:$AC$600,MATCH("Köpt mängd produktionsspecifik fjärrvärme:",Miljö!$B$1:$AC$1,0),FALSE)/1,0)</f>
        <v>0</v>
      </c>
      <c r="AI188">
        <f t="shared" si="12"/>
        <v>5.7037199999999997</v>
      </c>
      <c r="AJ188">
        <f>IF(ISERROR(1/VLOOKUP($B188,Leveranser!$B$1:$S$500,MATCH("såld värme (gwh)",Leveranser!$B$1:$S$1,0),FALSE)),"",VLOOKUP($B188,Leveranser!$B$1:$S$500,MATCH("såld värme (gwh)",Leveranser!$B$1:$S$1,0),FALSE))</f>
        <v>3.7320000000000002</v>
      </c>
      <c r="AM188" t="str">
        <f>IF(B188&lt;&gt;"",IF(VLOOKUP($B188,Totalt!$B$1:$AQ$554,MATCH("Kvalitetsgranskad:",Totalt!$B$1:$AQ$1,0),FALSE)="ja",VLOOKUP($B188,Miljö!$B$1:$AG$479,MATCH(AM$2,Miljö!$B$1:$AK$1,0),FALSE),""),"")</f>
        <v>Nej</v>
      </c>
      <c r="AN188" t="str">
        <f>IF(AM188="ja",VLOOKUP($B188,Miljö!$B$1:$J$479,MATCH("Typ av ursprungsspecificerad el   (Om inget värde anges används Nordisk residualmix, se inforuta) ()",Miljö!$B$1:$J$1,0),FALSE),IF(AM188="nej","Nordisk residualel",""))</f>
        <v>Nordisk residualel</v>
      </c>
      <c r="AO188">
        <f>IF(AM188="","",VLOOKUP($B188,Miljö!$B$1:$J$479,MATCH("Fossilandel för ursprungspecificerad el ()",Miljö!$B$1:$J$1,0),FALSE))</f>
        <v>0.47</v>
      </c>
      <c r="AP188">
        <f>IF(AM188="","",IFERROR(VLOOKUP($B188,Miljö!$B$1:$J$479,MATCH("Kärnkraftsandel för ursprungsspecificerad el ()",Miljö!$B$1:$J$1,0),FALSE)/1,0))</f>
        <v>0.48170000000000002</v>
      </c>
      <c r="AQ188">
        <f t="shared" si="13"/>
        <v>4.830000000000001E-2</v>
      </c>
      <c r="AS188" t="str">
        <f t="shared" si="14"/>
        <v>Nej</v>
      </c>
      <c r="AT188" t="str">
        <f>IF(AS188="ja",VLOOKUP($B188,Miljö!$B$1:$P$500,MATCH("Fossil andel i procent (%)",Miljö!$B$1:$P$1,0),FALSE)/100,"")</f>
        <v/>
      </c>
      <c r="AV188" t="str">
        <f t="shared" si="15"/>
        <v>Nej</v>
      </c>
      <c r="AW188" t="str">
        <f>IF(AV188="ja",VLOOKUP($B188,'Egen hetvattenprod'!$B$1:$AO$500,MATCH("Värmekälla till värmepumpar ()",'Egen hetvattenprod'!$B$1:$AO$1,0),FALSE),"")</f>
        <v/>
      </c>
      <c r="AY188" t="str">
        <f t="shared" si="16"/>
        <v>Nej</v>
      </c>
      <c r="AZ188" s="115" t="str">
        <f>IF($AY188="ja",(VLOOKUP($B188,'Egen hetvattenprod'!$B$1:$BX$550,MATCH(AZ$2,'Egen hetvattenprod'!$B$1:$BX$1,0),FALSE)+VLOOKUP($B188,Kraftvärmeprod!$B$1:$BX$550,MATCH(AZ$2,Kraftvärmeprod!$B$1:$BX$1,0),FALSE))/$AC188,"")</f>
        <v/>
      </c>
      <c r="BA188" s="115" t="str">
        <f>IF($AY188="ja",(VLOOKUP($B188,'Egen hetvattenprod'!$B$1:$BX$550,MATCH(BA$2,'Egen hetvattenprod'!$B$1:$BX$1,0),FALSE)+VLOOKUP($B188,Kraftvärmeprod!$B$1:$BX$550,MATCH(BA$2,Kraftvärmeprod!$B$1:$BX$1,0),FALSE))/$AC188,"")</f>
        <v/>
      </c>
      <c r="BB188" s="115" t="str">
        <f>IF($AY188="ja",(VLOOKUP($B188,'Egen hetvattenprod'!$B$1:$BX$550,MATCH(BB$2,'Egen hetvattenprod'!$B$1:$BX$1,0),FALSE)+VLOOKUP($B188,Kraftvärmeprod!$B$1:$BX$550,MATCH(BB$2,Kraftvärmeprod!$B$1:$BX$1,0),FALSE))/$AC188,"")</f>
        <v/>
      </c>
      <c r="BC188" s="115" t="str">
        <f>IF($AY188="ja",(VLOOKUP($B188,'Egen hetvattenprod'!$B$1:$BX$550,MATCH(BC$2,'Egen hetvattenprod'!$B$1:$BX$1,0),FALSE)+VLOOKUP($B188,Kraftvärmeprod!$B$1:$BX$550,MATCH(BC$2,Kraftvärmeprod!$B$1:$BX$1,0),FALSE))/$AC188,"")</f>
        <v/>
      </c>
      <c r="BD188" s="115" t="str">
        <f>IF($AY188="ja",(VLOOKUP($B188,'Egen hetvattenprod'!$B$1:$BX$550,MATCH(BD$2,'Egen hetvattenprod'!$B$1:$BX$1,0),FALSE)+VLOOKUP($B188,Kraftvärmeprod!$B$1:$BX$550,MATCH(BD$2,Kraftvärmeprod!$B$1:$BX$1,0),FALSE))/$AC188,"")</f>
        <v/>
      </c>
      <c r="BF188" t="str">
        <f t="shared" si="17"/>
        <v>Nej</v>
      </c>
      <c r="BG188" t="str">
        <f>IF($BF188="ja",VLOOKUP($B188,'Egen hetvattenprod'!$B$1:$BX$550,MATCH("Andelen klimatgaser med fossilt ursprung för avfall ()",'Egen hetvattenprod'!$B$1:$BX$1,0),FALSE),"")</f>
        <v/>
      </c>
      <c r="BH188" t="str">
        <f>IF($BF188="ja",VLOOKUP($B188,Kraftvärmeprod!$B$1:$BX$550,MATCH("Andelen klimatgaser med fossilt ursprung för avfall ()",Kraftvärmeprod!$B$1:$BX$1,0),FALSE),"")</f>
        <v/>
      </c>
      <c r="BI188" t="str">
        <f>IF($BF188="ja",VLOOKUP($B188,'Egen hetvattenprod'!$B$1:$BX$550,MATCH("Avfall (GWh)",'Egen hetvattenprod'!$B$1:$BX$1,0),FALSE),"")</f>
        <v/>
      </c>
      <c r="BJ188" t="str">
        <f>IF($BF188="ja",VLOOKUP($B188,'Slutlig allokering kvv'!$B$1:$BX$550,MATCH("Avfall (GWh)",'Slutlig allokering kvv'!$B$1:$BX$1,0),FALSE),"")</f>
        <v/>
      </c>
      <c r="BK188" t="str">
        <f>IF($BF188="ja",VLOOKUP($B188,'Köpt hetvatten'!$B$1:$BX$550,MATCH("Avfall i köpt hetvatten",'Köpt hetvatten'!$B$1:$BX$1,0),FALSE),"")</f>
        <v/>
      </c>
      <c r="BL188" t="str">
        <f>IF($BF188="ja",VLOOKUP($B188,'Egen hetvattenprod'!$B$1:$BX$550,MATCH("Värde enligt ovan. (%)",'Egen hetvattenprod'!$B$1:$BX$1,0),FALSE),"")</f>
        <v/>
      </c>
      <c r="BM188" t="str">
        <f>IF($BF188="ja",VLOOKUP($B188,Kraftvärmeprod!$B$1:$BX$550,MATCH("Värde enligt ovan. (%)",Kraftvärmeprod!$B$1:$BX$1,0),FALSE),"")</f>
        <v/>
      </c>
      <c r="BQ188" t="str">
        <f>IF($BF188="ja",VLOOKUP($B188,'Egen hetvattenprod'!$B$1:$BX$550,MATCH("Tillförd olja (fossil) vid avfallsförbränning (GWh)",'Egen hetvattenprod'!$B$1:$BX$1,0),FALSE),"")</f>
        <v/>
      </c>
      <c r="BR188" t="str">
        <f>IF($BF188="ja",VLOOKUP($B188,Kraftvärmeprod!$B$1:$BX$550,MATCH("Tillförd olja (fossil) vid avfallsförbränning (GWh)",Kraftvärmeprod!$B$1:$BX$1,0),FALSE),"")</f>
        <v/>
      </c>
    </row>
    <row r="189" spans="1:70">
      <c r="A189" t="s">
        <v>312</v>
      </c>
      <c r="B189" t="s">
        <v>314</v>
      </c>
      <c r="C189">
        <f>VLOOKUP($B189,'Tillförd energi'!$B$1:$AI$720,MATCH(C$2,'Tillförd energi'!$B$1:$AQ$1,0),FALSE)</f>
        <v>0</v>
      </c>
      <c r="D189">
        <f>VLOOKUP($B189,'Tillförd energi'!$B$1:$AI$720,MATCH(D$2,'Tillförd energi'!$B$1:$AQ$1,0),FALSE)</f>
        <v>8.2000000000000003E-2</v>
      </c>
      <c r="E189">
        <f>VLOOKUP($B189,'Tillförd energi'!$B$1:$AI$720,MATCH(E$2,'Tillförd energi'!$B$1:$AQ$1,0),FALSE)</f>
        <v>0</v>
      </c>
      <c r="F189">
        <f>VLOOKUP($B189,'Tillförd energi'!$B$1:$AI$720,MATCH(F$2,'Tillförd energi'!$B$1:$AQ$1,0),FALSE)</f>
        <v>0</v>
      </c>
      <c r="G189">
        <f>VLOOKUP($B189,'Tillförd energi'!$B$1:$AI$720,MATCH(G$2,'Tillförd energi'!$B$1:$AQ$1,0),FALSE)</f>
        <v>0</v>
      </c>
      <c r="H189">
        <f>VLOOKUP($B189,'Tillförd energi'!$B$1:$AI$720,MATCH(H$2,'Tillförd energi'!$B$1:$AQ$1,0),FALSE)</f>
        <v>0</v>
      </c>
      <c r="I189">
        <f>VLOOKUP($B189,'Tillförd energi'!$B$1:$AI$720,MATCH(I$2,'Tillförd energi'!$B$1:$AQ$1,0),FALSE)</f>
        <v>0</v>
      </c>
      <c r="J189">
        <f>VLOOKUP($B189,'Tillförd energi'!$B$1:$AI$720,MATCH(J$2,'Tillförd energi'!$B$1:$AQ$1,0),FALSE)</f>
        <v>0</v>
      </c>
      <c r="K189">
        <f>VLOOKUP($B189,'Tillförd energi'!$B$1:$AI$720,MATCH(K$2,'Tillförd energi'!$B$1:$AQ$1,0),FALSE)</f>
        <v>0</v>
      </c>
      <c r="L189">
        <f>VLOOKUP($B189,'Tillförd energi'!$B$1:$AI$720,MATCH(L$2,'Tillförd energi'!$B$1:$AQ$1,0),FALSE)</f>
        <v>0</v>
      </c>
      <c r="M189">
        <f>VLOOKUP($B189,'Tillförd energi'!$B$1:$AI$720,MATCH(M$2,'Tillförd energi'!$B$1:$AQ$1,0),FALSE)</f>
        <v>0</v>
      </c>
      <c r="N189">
        <f>VLOOKUP($B189,'Tillförd energi'!$B$1:$AI$720,MATCH(N$2,'Tillförd energi'!$B$1:$AQ$1,0),FALSE)</f>
        <v>55.475999999999999</v>
      </c>
      <c r="O189">
        <f>VLOOKUP($B189,'Tillförd energi'!$B$1:$AI$720,MATCH(O$2,'Tillförd energi'!$B$1:$AQ$1,0),FALSE)</f>
        <v>0</v>
      </c>
      <c r="P189">
        <f>VLOOKUP($B189,'Tillförd energi'!$B$1:$AI$720,MATCH(P$2,'Tillförd energi'!$B$1:$AQ$1,0),FALSE)</f>
        <v>0</v>
      </c>
      <c r="Q189">
        <f>VLOOKUP($B189,'Tillförd energi'!$B$1:$AI$720,MATCH(Q$2,'Tillförd energi'!$B$1:$AQ$1,0),FALSE)</f>
        <v>0</v>
      </c>
      <c r="R189">
        <f>VLOOKUP($B189,'Tillförd energi'!$B$1:$AI$720,MATCH(R$2,'Tillförd energi'!$B$1:$AQ$1,0),FALSE)</f>
        <v>0.98199999999999998</v>
      </c>
      <c r="S189">
        <f>VLOOKUP($B189,'Tillförd energi'!$B$1:$AI$720,MATCH(S$2,'Tillförd energi'!$B$1:$AQ$1,0),FALSE)</f>
        <v>0</v>
      </c>
      <c r="T189">
        <f>VLOOKUP($B189,'Tillförd energi'!$B$1:$AI$720,MATCH(T$2,'Tillförd energi'!$B$1:$AQ$1,0),FALSE)</f>
        <v>0</v>
      </c>
      <c r="U189">
        <f>VLOOKUP($B189,'Tillförd energi'!$B$1:$AI$720,MATCH(U$2,'Tillförd energi'!$B$1:$AQ$1,0),FALSE)</f>
        <v>0</v>
      </c>
      <c r="V189">
        <f>VLOOKUP($B189,'Tillförd energi'!$B$1:$AI$720,MATCH(V$2,'Tillförd energi'!$B$1:$AQ$1,0),FALSE)</f>
        <v>0</v>
      </c>
      <c r="W189">
        <f>VLOOKUP($B189,'Tillförd energi'!$B$1:$AI$720,MATCH(W$2,'Tillförd energi'!$B$1:$AQ$1,0),FALSE)</f>
        <v>0</v>
      </c>
      <c r="X189">
        <f>VLOOKUP($B189,'Tillförd energi'!$B$1:$AI$720,MATCH(X$2,'Tillförd energi'!$B$1:$AQ$1,0),FALSE)</f>
        <v>0</v>
      </c>
      <c r="Y189">
        <f>VLOOKUP($B189,'Tillförd energi'!$B$1:$AI$720,MATCH(Y$2,'Tillförd energi'!$B$1:$AQ$1,0),FALSE)</f>
        <v>0</v>
      </c>
      <c r="Z189">
        <f>VLOOKUP($B189,'Tillförd energi'!$B$1:$AI$720,MATCH(Z$2,'Tillförd energi'!$B$1:$AQ$1,0),FALSE)</f>
        <v>0</v>
      </c>
      <c r="AA189">
        <f>VLOOKUP($B189,'Tillförd energi'!$B$1:$AI$720,MATCH(AA$2,'Tillförd energi'!$B$1:$AQ$1,0),FALSE)</f>
        <v>0</v>
      </c>
      <c r="AB189">
        <f>VLOOKUP($B189,'Tillförd energi'!$B$1:$AI$720,MATCH(AB$2,'Tillförd energi'!$B$1:$AQ$1,0),FALSE)</f>
        <v>0</v>
      </c>
      <c r="AC189">
        <f>VLOOKUP($B189,'Tillförd energi'!$B$1:$AI$720,MATCH(AC$2,'Tillförd energi'!$B$1:$AQ$1,0),FALSE)</f>
        <v>7.8780000000000001</v>
      </c>
      <c r="AD189">
        <f>VLOOKUP($B189,'Tillförd energi'!$B$1:$AI$720,MATCH(AD$2,'Tillförd energi'!$B$1:$AQ$1,0),FALSE)</f>
        <v>0</v>
      </c>
      <c r="AE189">
        <f>VLOOKUP($B189,'Tillförd energi'!$B$1:$AI$720,MATCH(AE$2,'Tillförd energi'!$B$1:$AQ$1,0),FALSE)</f>
        <v>0</v>
      </c>
      <c r="AF189">
        <f>VLOOKUP($B189,'Tillförd energi'!$B$1:$AI$720,MATCH(AF$2,'Tillförd energi'!$B$1:$AQ$1,0),FALSE)</f>
        <v>1.2964500000000001</v>
      </c>
      <c r="AG189">
        <f>IFERROR(VLOOKUP(B189,Miljö!$B$1:$AC$600,MATCH("Köpt mängd produktionsspecifik fjärrvärme:",Miljö!$B$1:$AC$1,0),FALSE)/1,0)</f>
        <v>0</v>
      </c>
      <c r="AI189">
        <f t="shared" si="12"/>
        <v>65.714449999999999</v>
      </c>
      <c r="AJ189">
        <f>IF(ISERROR(1/VLOOKUP($B189,Leveranser!$B$1:$S$500,MATCH("såld värme (gwh)",Leveranser!$B$1:$S$1,0),FALSE)),"",VLOOKUP($B189,Leveranser!$B$1:$S$500,MATCH("såld värme (gwh)",Leveranser!$B$1:$S$1,0),FALSE))</f>
        <v>43.215000000000003</v>
      </c>
      <c r="AM189" t="str">
        <f>IF(B189&lt;&gt;"",IF(VLOOKUP($B189,Totalt!$B$1:$AQ$554,MATCH("Kvalitetsgranskad:",Totalt!$B$1:$AQ$1,0),FALSE)="ja",VLOOKUP($B189,Miljö!$B$1:$AG$479,MATCH(AM$2,Miljö!$B$1:$AK$1,0),FALSE),""),"")</f>
        <v>Ja</v>
      </c>
      <c r="AN189" t="str">
        <f>IF(AM189="ja",VLOOKUP($B189,Miljö!$B$1:$J$479,MATCH("Typ av ursprungsspecificerad el   (Om inget värde anges används Nordisk residualmix, se inforuta) ()",Miljö!$B$1:$J$1,0),FALSE),IF(AM189="nej","Nordisk residualel",""))</f>
        <v>'Elhandel Njudung Energi'</v>
      </c>
      <c r="AO189">
        <f>IF(AM189="","",VLOOKUP($B189,Miljö!$B$1:$J$479,MATCH("Fossilandel för ursprungspecificerad el ()",Miljö!$B$1:$J$1,0),FALSE))</f>
        <v>0</v>
      </c>
      <c r="AP189">
        <f>IF(AM189="","",IFERROR(VLOOKUP($B189,Miljö!$B$1:$J$479,MATCH("Kärnkraftsandel för ursprungsspecificerad el ()",Miljö!$B$1:$J$1,0),FALSE)/1,0))</f>
        <v>0.47</v>
      </c>
      <c r="AQ189">
        <f t="shared" si="13"/>
        <v>0.53</v>
      </c>
      <c r="AS189" t="str">
        <f t="shared" si="14"/>
        <v>Nej</v>
      </c>
      <c r="AT189" t="str">
        <f>IF(AS189="ja",VLOOKUP($B189,Miljö!$B$1:$P$500,MATCH("Fossil andel i procent (%)",Miljö!$B$1:$P$1,0),FALSE)/100,"")</f>
        <v/>
      </c>
      <c r="AV189" t="str">
        <f t="shared" si="15"/>
        <v>Nej</v>
      </c>
      <c r="AW189" t="str">
        <f>IF(AV189="ja",VLOOKUP($B189,'Egen hetvattenprod'!$B$1:$AO$500,MATCH("Värmekälla till värmepumpar ()",'Egen hetvattenprod'!$B$1:$AO$1,0),FALSE),"")</f>
        <v/>
      </c>
      <c r="AY189" t="str">
        <f t="shared" si="16"/>
        <v>Ja</v>
      </c>
      <c r="AZ189" s="115">
        <f>IF($AY189="ja",(VLOOKUP($B189,'Egen hetvattenprod'!$B$1:$BX$550,MATCH(AZ$2,'Egen hetvattenprod'!$B$1:$BX$1,0),FALSE)+VLOOKUP($B189,Kraftvärmeprod!$B$1:$BX$550,MATCH(AZ$2,Kraftvärmeprod!$B$1:$BX$1,0),FALSE))/$AC189,"")</f>
        <v>1</v>
      </c>
      <c r="BA189" s="115">
        <f>IF($AY189="ja",(VLOOKUP($B189,'Egen hetvattenprod'!$B$1:$BX$550,MATCH(BA$2,'Egen hetvattenprod'!$B$1:$BX$1,0),FALSE)+VLOOKUP($B189,Kraftvärmeprod!$B$1:$BX$550,MATCH(BA$2,Kraftvärmeprod!$B$1:$BX$1,0),FALSE))/$AC189,"")</f>
        <v>0</v>
      </c>
      <c r="BB189" s="115">
        <f>IF($AY189="ja",(VLOOKUP($B189,'Egen hetvattenprod'!$B$1:$BX$550,MATCH(BB$2,'Egen hetvattenprod'!$B$1:$BX$1,0),FALSE)+VLOOKUP($B189,Kraftvärmeprod!$B$1:$BX$550,MATCH(BB$2,Kraftvärmeprod!$B$1:$BX$1,0),FALSE))/$AC189,"")</f>
        <v>0</v>
      </c>
      <c r="BC189" s="115">
        <f>IF($AY189="ja",(VLOOKUP($B189,'Egen hetvattenprod'!$B$1:$BX$550,MATCH(BC$2,'Egen hetvattenprod'!$B$1:$BX$1,0),FALSE)+VLOOKUP($B189,Kraftvärmeprod!$B$1:$BX$550,MATCH(BC$2,Kraftvärmeprod!$B$1:$BX$1,0),FALSE))/$AC189,"")</f>
        <v>0</v>
      </c>
      <c r="BD189" s="115">
        <f>IF($AY189="ja",(VLOOKUP($B189,'Egen hetvattenprod'!$B$1:$BX$550,MATCH(BD$2,'Egen hetvattenprod'!$B$1:$BX$1,0),FALSE)+VLOOKUP($B189,Kraftvärmeprod!$B$1:$BX$550,MATCH(BD$2,Kraftvärmeprod!$B$1:$BX$1,0),FALSE))/$AC189,"")</f>
        <v>0</v>
      </c>
      <c r="BF189" t="str">
        <f t="shared" si="17"/>
        <v>Nej</v>
      </c>
      <c r="BG189" t="str">
        <f>IF($BF189="ja",VLOOKUP($B189,'Egen hetvattenprod'!$B$1:$BX$550,MATCH("Andelen klimatgaser med fossilt ursprung för avfall ()",'Egen hetvattenprod'!$B$1:$BX$1,0),FALSE),"")</f>
        <v/>
      </c>
      <c r="BH189" t="str">
        <f>IF($BF189="ja",VLOOKUP($B189,Kraftvärmeprod!$B$1:$BX$550,MATCH("Andelen klimatgaser med fossilt ursprung för avfall ()",Kraftvärmeprod!$B$1:$BX$1,0),FALSE),"")</f>
        <v/>
      </c>
      <c r="BI189" t="str">
        <f>IF($BF189="ja",VLOOKUP($B189,'Egen hetvattenprod'!$B$1:$BX$550,MATCH("Avfall (GWh)",'Egen hetvattenprod'!$B$1:$BX$1,0),FALSE),"")</f>
        <v/>
      </c>
      <c r="BJ189" t="str">
        <f>IF($BF189="ja",VLOOKUP($B189,'Slutlig allokering kvv'!$B$1:$BX$550,MATCH("Avfall (GWh)",'Slutlig allokering kvv'!$B$1:$BX$1,0),FALSE),"")</f>
        <v/>
      </c>
      <c r="BK189" t="str">
        <f>IF($BF189="ja",VLOOKUP($B189,'Köpt hetvatten'!$B$1:$BX$550,MATCH("Avfall i köpt hetvatten",'Köpt hetvatten'!$B$1:$BX$1,0),FALSE),"")</f>
        <v/>
      </c>
      <c r="BL189" t="str">
        <f>IF($BF189="ja",VLOOKUP($B189,'Egen hetvattenprod'!$B$1:$BX$550,MATCH("Värde enligt ovan. (%)",'Egen hetvattenprod'!$B$1:$BX$1,0),FALSE),"")</f>
        <v/>
      </c>
      <c r="BM189" t="str">
        <f>IF($BF189="ja",VLOOKUP($B189,Kraftvärmeprod!$B$1:$BX$550,MATCH("Värde enligt ovan. (%)",Kraftvärmeprod!$B$1:$BX$1,0),FALSE),"")</f>
        <v/>
      </c>
      <c r="BQ189" t="str">
        <f>IF($BF189="ja",VLOOKUP($B189,'Egen hetvattenprod'!$B$1:$BX$550,MATCH("Tillförd olja (fossil) vid avfallsförbränning (GWh)",'Egen hetvattenprod'!$B$1:$BX$1,0),FALSE),"")</f>
        <v/>
      </c>
      <c r="BR189" t="str">
        <f>IF($BF189="ja",VLOOKUP($B189,Kraftvärmeprod!$B$1:$BX$550,MATCH("Tillförd olja (fossil) vid avfallsförbränning (GWh)",Kraftvärmeprod!$B$1:$BX$1,0),FALSE),"")</f>
        <v/>
      </c>
    </row>
    <row r="190" spans="1:70">
      <c r="A190" t="s">
        <v>315</v>
      </c>
      <c r="B190" t="s">
        <v>316</v>
      </c>
      <c r="C190">
        <f>VLOOKUP($B190,'Tillförd energi'!$B$1:$AI$720,MATCH(C$2,'Tillförd energi'!$B$1:$AQ$1,0),FALSE)</f>
        <v>0</v>
      </c>
      <c r="D190">
        <f>VLOOKUP($B190,'Tillförd energi'!$B$1:$AI$720,MATCH(D$2,'Tillförd energi'!$B$1:$AQ$1,0),FALSE)</f>
        <v>9.2999999999999999E-2</v>
      </c>
      <c r="E190">
        <f>VLOOKUP($B190,'Tillförd energi'!$B$1:$AI$720,MATCH(E$2,'Tillförd energi'!$B$1:$AQ$1,0),FALSE)</f>
        <v>0</v>
      </c>
      <c r="F190">
        <f>VLOOKUP($B190,'Tillförd energi'!$B$1:$AI$720,MATCH(F$2,'Tillförd energi'!$B$1:$AQ$1,0),FALSE)</f>
        <v>0</v>
      </c>
      <c r="G190">
        <f>VLOOKUP($B190,'Tillförd energi'!$B$1:$AI$720,MATCH(G$2,'Tillförd energi'!$B$1:$AQ$1,0),FALSE)</f>
        <v>0</v>
      </c>
      <c r="H190">
        <f>VLOOKUP($B190,'Tillförd energi'!$B$1:$AI$720,MATCH(H$2,'Tillförd energi'!$B$1:$AQ$1,0),FALSE)</f>
        <v>0</v>
      </c>
      <c r="I190">
        <f>VLOOKUP($B190,'Tillförd energi'!$B$1:$AI$720,MATCH(I$2,'Tillförd energi'!$B$1:$AQ$1,0),FALSE)</f>
        <v>0</v>
      </c>
      <c r="J190">
        <f>VLOOKUP($B190,'Tillförd energi'!$B$1:$AI$720,MATCH(J$2,'Tillförd energi'!$B$1:$AQ$1,0),FALSE)</f>
        <v>0</v>
      </c>
      <c r="K190">
        <f>VLOOKUP($B190,'Tillförd energi'!$B$1:$AI$720,MATCH(K$2,'Tillförd energi'!$B$1:$AQ$1,0),FALSE)</f>
        <v>0</v>
      </c>
      <c r="L190">
        <f>VLOOKUP($B190,'Tillförd energi'!$B$1:$AI$720,MATCH(L$2,'Tillförd energi'!$B$1:$AQ$1,0),FALSE)</f>
        <v>0</v>
      </c>
      <c r="M190">
        <f>VLOOKUP($B190,'Tillförd energi'!$B$1:$AI$720,MATCH(M$2,'Tillförd energi'!$B$1:$AQ$1,0),FALSE)</f>
        <v>0</v>
      </c>
      <c r="N190">
        <f>VLOOKUP($B190,'Tillförd energi'!$B$1:$AI$720,MATCH(N$2,'Tillförd energi'!$B$1:$AQ$1,0),FALSE)</f>
        <v>1.548</v>
      </c>
      <c r="O190">
        <f>VLOOKUP($B190,'Tillförd energi'!$B$1:$AI$720,MATCH(O$2,'Tillförd energi'!$B$1:$AQ$1,0),FALSE)</f>
        <v>0</v>
      </c>
      <c r="P190">
        <f>VLOOKUP($B190,'Tillförd energi'!$B$1:$AI$720,MATCH(P$2,'Tillförd energi'!$B$1:$AQ$1,0),FALSE)</f>
        <v>3.452</v>
      </c>
      <c r="Q190">
        <f>VLOOKUP($B190,'Tillförd energi'!$B$1:$AI$720,MATCH(Q$2,'Tillförd energi'!$B$1:$AQ$1,0),FALSE)</f>
        <v>0</v>
      </c>
      <c r="R190">
        <f>VLOOKUP($B190,'Tillförd energi'!$B$1:$AI$720,MATCH(R$2,'Tillförd energi'!$B$1:$AQ$1,0),FALSE)</f>
        <v>0</v>
      </c>
      <c r="S190">
        <f>VLOOKUP($B190,'Tillförd energi'!$B$1:$AI$720,MATCH(S$2,'Tillförd energi'!$B$1:$AQ$1,0),FALSE)</f>
        <v>0</v>
      </c>
      <c r="T190">
        <f>VLOOKUP($B190,'Tillförd energi'!$B$1:$AI$720,MATCH(T$2,'Tillförd energi'!$B$1:$AQ$1,0),FALSE)</f>
        <v>0</v>
      </c>
      <c r="U190">
        <f>VLOOKUP($B190,'Tillförd energi'!$B$1:$AI$720,MATCH(U$2,'Tillförd energi'!$B$1:$AQ$1,0),FALSE)</f>
        <v>0</v>
      </c>
      <c r="V190">
        <f>VLOOKUP($B190,'Tillförd energi'!$B$1:$AI$720,MATCH(V$2,'Tillförd energi'!$B$1:$AQ$1,0),FALSE)</f>
        <v>0</v>
      </c>
      <c r="W190">
        <f>VLOOKUP($B190,'Tillförd energi'!$B$1:$AI$720,MATCH(W$2,'Tillförd energi'!$B$1:$AQ$1,0),FALSE)</f>
        <v>0</v>
      </c>
      <c r="X190">
        <f>VLOOKUP($B190,'Tillförd energi'!$B$1:$AI$720,MATCH(X$2,'Tillförd energi'!$B$1:$AQ$1,0),FALSE)</f>
        <v>0</v>
      </c>
      <c r="Y190">
        <f>VLOOKUP($B190,'Tillförd energi'!$B$1:$AI$720,MATCH(Y$2,'Tillförd energi'!$B$1:$AQ$1,0),FALSE)</f>
        <v>0</v>
      </c>
      <c r="Z190">
        <f>VLOOKUP($B190,'Tillförd energi'!$B$1:$AI$720,MATCH(Z$2,'Tillförd energi'!$B$1:$AQ$1,0),FALSE)</f>
        <v>0</v>
      </c>
      <c r="AA190">
        <f>VLOOKUP($B190,'Tillförd energi'!$B$1:$AI$720,MATCH(AA$2,'Tillförd energi'!$B$1:$AQ$1,0),FALSE)</f>
        <v>0</v>
      </c>
      <c r="AB190">
        <f>VLOOKUP($B190,'Tillförd energi'!$B$1:$AI$720,MATCH(AB$2,'Tillförd energi'!$B$1:$AQ$1,0),FALSE)</f>
        <v>0</v>
      </c>
      <c r="AC190">
        <f>VLOOKUP($B190,'Tillförd energi'!$B$1:$AI$720,MATCH(AC$2,'Tillförd energi'!$B$1:$AQ$1,0),FALSE)</f>
        <v>0</v>
      </c>
      <c r="AD190">
        <f>VLOOKUP($B190,'Tillförd energi'!$B$1:$AI$720,MATCH(AD$2,'Tillförd energi'!$B$1:$AQ$1,0),FALSE)</f>
        <v>0</v>
      </c>
      <c r="AE190">
        <f>VLOOKUP($B190,'Tillförd energi'!$B$1:$AI$720,MATCH(AE$2,'Tillförd energi'!$B$1:$AQ$1,0),FALSE)</f>
        <v>0</v>
      </c>
      <c r="AF190">
        <f>VLOOKUP($B190,'Tillförd energi'!$B$1:$AI$720,MATCH(AF$2,'Tillförd energi'!$B$1:$AQ$1,0),FALSE)</f>
        <v>0.11277</v>
      </c>
      <c r="AG190">
        <f>IFERROR(VLOOKUP(B190,Miljö!$B$1:$AC$600,MATCH("Köpt mängd produktionsspecifik fjärrvärme:",Miljö!$B$1:$AC$1,0),FALSE)/1,0)</f>
        <v>0</v>
      </c>
      <c r="AI190">
        <f t="shared" si="12"/>
        <v>5.2057700000000002</v>
      </c>
      <c r="AJ190">
        <f>IF(ISERROR(1/VLOOKUP($B190,Leveranser!$B$1:$S$500,MATCH("såld värme (gwh)",Leveranser!$B$1:$S$1,0),FALSE)),"",VLOOKUP($B190,Leveranser!$B$1:$S$500,MATCH("såld värme (gwh)",Leveranser!$B$1:$S$1,0),FALSE))</f>
        <v>3.7589999999999999</v>
      </c>
      <c r="AM190" t="str">
        <f>IF(B190&lt;&gt;"",IF(VLOOKUP($B190,Totalt!$B$1:$AQ$554,MATCH("Kvalitetsgranskad:",Totalt!$B$1:$AQ$1,0),FALSE)="ja",VLOOKUP($B190,Miljö!$B$1:$AG$479,MATCH(AM$2,Miljö!$B$1:$AK$1,0),FALSE),""),"")</f>
        <v>Ja</v>
      </c>
      <c r="AN190" t="str">
        <f>IF(AM190="ja",VLOOKUP($B190,Miljö!$B$1:$J$479,MATCH("Typ av ursprungsspecificerad el   (Om inget värde anges används Nordisk residualmix, se inforuta) ()",Miljö!$B$1:$J$1,0),FALSE),IF(AM190="nej","Nordisk residualel",""))</f>
        <v>'Elhandel Njudung Energi'</v>
      </c>
      <c r="AO190">
        <f>IF(AM190="","",VLOOKUP($B190,Miljö!$B$1:$J$479,MATCH("Fossilandel för ursprungspecificerad el ()",Miljö!$B$1:$J$1,0),FALSE))</f>
        <v>0</v>
      </c>
      <c r="AP190">
        <f>IF(AM190="","",IFERROR(VLOOKUP($B190,Miljö!$B$1:$J$479,MATCH("Kärnkraftsandel för ursprungsspecificerad el ()",Miljö!$B$1:$J$1,0),FALSE)/1,0))</f>
        <v>0.47</v>
      </c>
      <c r="AQ190">
        <f t="shared" si="13"/>
        <v>0.53</v>
      </c>
      <c r="AS190" t="str">
        <f t="shared" si="14"/>
        <v>Nej</v>
      </c>
      <c r="AT190" t="str">
        <f>IF(AS190="ja",VLOOKUP($B190,Miljö!$B$1:$P$500,MATCH("Fossil andel i procent (%)",Miljö!$B$1:$P$1,0),FALSE)/100,"")</f>
        <v/>
      </c>
      <c r="AV190" t="str">
        <f t="shared" si="15"/>
        <v>Nej</v>
      </c>
      <c r="AW190" t="str">
        <f>IF(AV190="ja",VLOOKUP($B190,'Egen hetvattenprod'!$B$1:$AO$500,MATCH("Värmekälla till värmepumpar ()",'Egen hetvattenprod'!$B$1:$AO$1,0),FALSE),"")</f>
        <v/>
      </c>
      <c r="AY190" t="str">
        <f t="shared" si="16"/>
        <v>Nej</v>
      </c>
      <c r="AZ190" s="115" t="str">
        <f>IF($AY190="ja",(VLOOKUP($B190,'Egen hetvattenprod'!$B$1:$BX$550,MATCH(AZ$2,'Egen hetvattenprod'!$B$1:$BX$1,0),FALSE)+VLOOKUP($B190,Kraftvärmeprod!$B$1:$BX$550,MATCH(AZ$2,Kraftvärmeprod!$B$1:$BX$1,0),FALSE))/$AC190,"")</f>
        <v/>
      </c>
      <c r="BA190" s="115" t="str">
        <f>IF($AY190="ja",(VLOOKUP($B190,'Egen hetvattenprod'!$B$1:$BX$550,MATCH(BA$2,'Egen hetvattenprod'!$B$1:$BX$1,0),FALSE)+VLOOKUP($B190,Kraftvärmeprod!$B$1:$BX$550,MATCH(BA$2,Kraftvärmeprod!$B$1:$BX$1,0),FALSE))/$AC190,"")</f>
        <v/>
      </c>
      <c r="BB190" s="115" t="str">
        <f>IF($AY190="ja",(VLOOKUP($B190,'Egen hetvattenprod'!$B$1:$BX$550,MATCH(BB$2,'Egen hetvattenprod'!$B$1:$BX$1,0),FALSE)+VLOOKUP($B190,Kraftvärmeprod!$B$1:$BX$550,MATCH(BB$2,Kraftvärmeprod!$B$1:$BX$1,0),FALSE))/$AC190,"")</f>
        <v/>
      </c>
      <c r="BC190" s="115" t="str">
        <f>IF($AY190="ja",(VLOOKUP($B190,'Egen hetvattenprod'!$B$1:$BX$550,MATCH(BC$2,'Egen hetvattenprod'!$B$1:$BX$1,0),FALSE)+VLOOKUP($B190,Kraftvärmeprod!$B$1:$BX$550,MATCH(BC$2,Kraftvärmeprod!$B$1:$BX$1,0),FALSE))/$AC190,"")</f>
        <v/>
      </c>
      <c r="BD190" s="115" t="str">
        <f>IF($AY190="ja",(VLOOKUP($B190,'Egen hetvattenprod'!$B$1:$BX$550,MATCH(BD$2,'Egen hetvattenprod'!$B$1:$BX$1,0),FALSE)+VLOOKUP($B190,Kraftvärmeprod!$B$1:$BX$550,MATCH(BD$2,Kraftvärmeprod!$B$1:$BX$1,0),FALSE))/$AC190,"")</f>
        <v/>
      </c>
      <c r="BF190" t="str">
        <f t="shared" si="17"/>
        <v>Nej</v>
      </c>
      <c r="BG190" t="str">
        <f>IF($BF190="ja",VLOOKUP($B190,'Egen hetvattenprod'!$B$1:$BX$550,MATCH("Andelen klimatgaser med fossilt ursprung för avfall ()",'Egen hetvattenprod'!$B$1:$BX$1,0),FALSE),"")</f>
        <v/>
      </c>
      <c r="BH190" t="str">
        <f>IF($BF190="ja",VLOOKUP($B190,Kraftvärmeprod!$B$1:$BX$550,MATCH("Andelen klimatgaser med fossilt ursprung för avfall ()",Kraftvärmeprod!$B$1:$BX$1,0),FALSE),"")</f>
        <v/>
      </c>
      <c r="BI190" t="str">
        <f>IF($BF190="ja",VLOOKUP($B190,'Egen hetvattenprod'!$B$1:$BX$550,MATCH("Avfall (GWh)",'Egen hetvattenprod'!$B$1:$BX$1,0),FALSE),"")</f>
        <v/>
      </c>
      <c r="BJ190" t="str">
        <f>IF($BF190="ja",VLOOKUP($B190,'Slutlig allokering kvv'!$B$1:$BX$550,MATCH("Avfall (GWh)",'Slutlig allokering kvv'!$B$1:$BX$1,0),FALSE),"")</f>
        <v/>
      </c>
      <c r="BK190" t="str">
        <f>IF($BF190="ja",VLOOKUP($B190,'Köpt hetvatten'!$B$1:$BX$550,MATCH("Avfall i köpt hetvatten",'Köpt hetvatten'!$B$1:$BX$1,0),FALSE),"")</f>
        <v/>
      </c>
      <c r="BL190" t="str">
        <f>IF($BF190="ja",VLOOKUP($B190,'Egen hetvattenprod'!$B$1:$BX$550,MATCH("Värde enligt ovan. (%)",'Egen hetvattenprod'!$B$1:$BX$1,0),FALSE),"")</f>
        <v/>
      </c>
      <c r="BM190" t="str">
        <f>IF($BF190="ja",VLOOKUP($B190,Kraftvärmeprod!$B$1:$BX$550,MATCH("Värde enligt ovan. (%)",Kraftvärmeprod!$B$1:$BX$1,0),FALSE),"")</f>
        <v/>
      </c>
      <c r="BQ190" t="str">
        <f>IF($BF190="ja",VLOOKUP($B190,'Egen hetvattenprod'!$B$1:$BX$550,MATCH("Tillförd olja (fossil) vid avfallsförbränning (GWh)",'Egen hetvattenprod'!$B$1:$BX$1,0),FALSE),"")</f>
        <v/>
      </c>
      <c r="BR190" t="str">
        <f>IF($BF190="ja",VLOOKUP($B190,Kraftvärmeprod!$B$1:$BX$550,MATCH("Tillförd olja (fossil) vid avfallsförbränning (GWh)",Kraftvärmeprod!$B$1:$BX$1,0),FALSE),"")</f>
        <v/>
      </c>
    </row>
    <row r="191" spans="1:70">
      <c r="A191" t="s">
        <v>315</v>
      </c>
      <c r="B191" t="s">
        <v>317</v>
      </c>
      <c r="C191">
        <f>VLOOKUP($B191,'Tillförd energi'!$B$1:$AI$720,MATCH(C$2,'Tillförd energi'!$B$1:$AQ$1,0),FALSE)</f>
        <v>0</v>
      </c>
      <c r="D191">
        <f>VLOOKUP($B191,'Tillförd energi'!$B$1:$AI$720,MATCH(D$2,'Tillförd energi'!$B$1:$AQ$1,0),FALSE)</f>
        <v>1.2411700000000001</v>
      </c>
      <c r="E191">
        <f>VLOOKUP($B191,'Tillförd energi'!$B$1:$AI$720,MATCH(E$2,'Tillförd energi'!$B$1:$AQ$1,0),FALSE)</f>
        <v>0</v>
      </c>
      <c r="F191">
        <f>VLOOKUP($B191,'Tillförd energi'!$B$1:$AI$720,MATCH(F$2,'Tillförd energi'!$B$1:$AQ$1,0),FALSE)</f>
        <v>0</v>
      </c>
      <c r="G191">
        <f>VLOOKUP($B191,'Tillförd energi'!$B$1:$AI$720,MATCH(G$2,'Tillförd energi'!$B$1:$AQ$1,0),FALSE)</f>
        <v>0</v>
      </c>
      <c r="H191">
        <f>VLOOKUP($B191,'Tillförd energi'!$B$1:$AI$720,MATCH(H$2,'Tillförd energi'!$B$1:$AQ$1,0),FALSE)</f>
        <v>0</v>
      </c>
      <c r="I191">
        <f>VLOOKUP($B191,'Tillförd energi'!$B$1:$AI$720,MATCH(I$2,'Tillförd energi'!$B$1:$AQ$1,0),FALSE)</f>
        <v>0</v>
      </c>
      <c r="J191">
        <f>VLOOKUP($B191,'Tillförd energi'!$B$1:$AI$720,MATCH(J$2,'Tillförd energi'!$B$1:$AQ$1,0),FALSE)</f>
        <v>0</v>
      </c>
      <c r="K191">
        <f>VLOOKUP($B191,'Tillförd energi'!$B$1:$AI$720,MATCH(K$2,'Tillförd energi'!$B$1:$AQ$1,0),FALSE)</f>
        <v>0</v>
      </c>
      <c r="L191">
        <f>VLOOKUP($B191,'Tillförd energi'!$B$1:$AI$720,MATCH(L$2,'Tillförd energi'!$B$1:$AQ$1,0),FALSE)</f>
        <v>77.128100000000003</v>
      </c>
      <c r="M191">
        <f>VLOOKUP($B191,'Tillförd energi'!$B$1:$AI$720,MATCH(M$2,'Tillförd energi'!$B$1:$AQ$1,0),FALSE)</f>
        <v>8.9408200000000004</v>
      </c>
      <c r="N191">
        <f>VLOOKUP($B191,'Tillförd energi'!$B$1:$AI$720,MATCH(N$2,'Tillförd energi'!$B$1:$AQ$1,0),FALSE)</f>
        <v>6.71807</v>
      </c>
      <c r="O191">
        <f>VLOOKUP($B191,'Tillförd energi'!$B$1:$AI$720,MATCH(O$2,'Tillförd energi'!$B$1:$AQ$1,0),FALSE)</f>
        <v>0</v>
      </c>
      <c r="P191">
        <f>VLOOKUP($B191,'Tillförd energi'!$B$1:$AI$720,MATCH(P$2,'Tillförd energi'!$B$1:$AQ$1,0),FALSE)</f>
        <v>32.283700000000003</v>
      </c>
      <c r="Q191">
        <f>VLOOKUP($B191,'Tillförd energi'!$B$1:$AI$720,MATCH(Q$2,'Tillförd energi'!$B$1:$AQ$1,0),FALSE)</f>
        <v>2.8258800000000002</v>
      </c>
      <c r="R191">
        <f>VLOOKUP($B191,'Tillförd energi'!$B$1:$AI$720,MATCH(R$2,'Tillförd energi'!$B$1:$AQ$1,0),FALSE)</f>
        <v>0</v>
      </c>
      <c r="S191">
        <f>VLOOKUP($B191,'Tillförd energi'!$B$1:$AI$720,MATCH(S$2,'Tillförd energi'!$B$1:$AQ$1,0),FALSE)</f>
        <v>0</v>
      </c>
      <c r="T191">
        <f>VLOOKUP($B191,'Tillförd energi'!$B$1:$AI$720,MATCH(T$2,'Tillförd energi'!$B$1:$AQ$1,0),FALSE)</f>
        <v>0</v>
      </c>
      <c r="U191">
        <f>VLOOKUP($B191,'Tillförd energi'!$B$1:$AI$720,MATCH(U$2,'Tillförd energi'!$B$1:$AQ$1,0),FALSE)</f>
        <v>0</v>
      </c>
      <c r="V191">
        <f>VLOOKUP($B191,'Tillförd energi'!$B$1:$AI$720,MATCH(V$2,'Tillförd energi'!$B$1:$AQ$1,0),FALSE)</f>
        <v>0</v>
      </c>
      <c r="W191">
        <f>VLOOKUP($B191,'Tillförd energi'!$B$1:$AI$720,MATCH(W$2,'Tillförd energi'!$B$1:$AQ$1,0),FALSE)</f>
        <v>0</v>
      </c>
      <c r="X191">
        <f>VLOOKUP($B191,'Tillförd energi'!$B$1:$AI$720,MATCH(X$2,'Tillförd energi'!$B$1:$AQ$1,0),FALSE)</f>
        <v>0</v>
      </c>
      <c r="Y191">
        <f>VLOOKUP($B191,'Tillförd energi'!$B$1:$AI$720,MATCH(Y$2,'Tillförd energi'!$B$1:$AQ$1,0),FALSE)</f>
        <v>0</v>
      </c>
      <c r="Z191">
        <f>VLOOKUP($B191,'Tillförd energi'!$B$1:$AI$720,MATCH(Z$2,'Tillförd energi'!$B$1:$AQ$1,0),FALSE)</f>
        <v>0</v>
      </c>
      <c r="AA191">
        <f>VLOOKUP($B191,'Tillförd energi'!$B$1:$AI$720,MATCH(AA$2,'Tillförd energi'!$B$1:$AQ$1,0),FALSE)</f>
        <v>0</v>
      </c>
      <c r="AB191">
        <f>VLOOKUP($B191,'Tillförd energi'!$B$1:$AI$720,MATCH(AB$2,'Tillförd energi'!$B$1:$AQ$1,0),FALSE)</f>
        <v>0</v>
      </c>
      <c r="AC191">
        <f>VLOOKUP($B191,'Tillförd energi'!$B$1:$AI$720,MATCH(AC$2,'Tillförd energi'!$B$1:$AQ$1,0),FALSE)</f>
        <v>22.155000000000001</v>
      </c>
      <c r="AD191">
        <f>VLOOKUP($B191,'Tillförd energi'!$B$1:$AI$720,MATCH(AD$2,'Tillförd energi'!$B$1:$AQ$1,0),FALSE)</f>
        <v>0</v>
      </c>
      <c r="AE191">
        <f>VLOOKUP($B191,'Tillförd energi'!$B$1:$AI$720,MATCH(AE$2,'Tillförd energi'!$B$1:$AQ$1,0),FALSE)</f>
        <v>0</v>
      </c>
      <c r="AF191">
        <f>VLOOKUP($B191,'Tillförd energi'!$B$1:$AI$720,MATCH(AF$2,'Tillförd energi'!$B$1:$AQ$1,0),FALSE)</f>
        <v>3.4482300000000001</v>
      </c>
      <c r="AG191">
        <f>IFERROR(VLOOKUP(B191,Miljö!$B$1:$AC$600,MATCH("Köpt mängd produktionsspecifik fjärrvärme:",Miljö!$B$1:$AC$1,0),FALSE)/1,0)</f>
        <v>0</v>
      </c>
      <c r="AI191">
        <f t="shared" si="12"/>
        <v>154.74097</v>
      </c>
      <c r="AJ191">
        <f>IF(ISERROR(1/VLOOKUP($B191,Leveranser!$B$1:$S$500,MATCH("såld värme (gwh)",Leveranser!$B$1:$S$1,0),FALSE)),"",VLOOKUP($B191,Leveranser!$B$1:$S$500,MATCH("såld värme (gwh)",Leveranser!$B$1:$S$1,0),FALSE))</f>
        <v>114.941</v>
      </c>
      <c r="AM191" t="str">
        <f>IF(B191&lt;&gt;"",IF(VLOOKUP($B191,Totalt!$B$1:$AQ$554,MATCH("Kvalitetsgranskad:",Totalt!$B$1:$AQ$1,0),FALSE)="ja",VLOOKUP($B191,Miljö!$B$1:$AG$479,MATCH(AM$2,Miljö!$B$1:$AK$1,0),FALSE),""),"")</f>
        <v>Ja</v>
      </c>
      <c r="AN191" t="str">
        <f>IF(AM191="ja",VLOOKUP($B191,Miljö!$B$1:$J$479,MATCH("Typ av ursprungsspecificerad el   (Om inget värde anges används Nordisk residualmix, se inforuta) ()",Miljö!$B$1:$J$1,0),FALSE),IF(AM191="nej","Nordisk residualel",""))</f>
        <v>'Elhandel Njudung Energi'</v>
      </c>
      <c r="AO191">
        <f>IF(AM191="","",VLOOKUP($B191,Miljö!$B$1:$J$479,MATCH("Fossilandel för ursprungspecificerad el ()",Miljö!$B$1:$J$1,0),FALSE))</f>
        <v>0</v>
      </c>
      <c r="AP191">
        <f>IF(AM191="","",IFERROR(VLOOKUP($B191,Miljö!$B$1:$J$479,MATCH("Kärnkraftsandel för ursprungsspecificerad el ()",Miljö!$B$1:$J$1,0),FALSE)/1,0))</f>
        <v>0.47</v>
      </c>
      <c r="AQ191">
        <f t="shared" si="13"/>
        <v>0.53</v>
      </c>
      <c r="AS191" t="str">
        <f t="shared" si="14"/>
        <v>Nej</v>
      </c>
      <c r="AT191" t="str">
        <f>IF(AS191="ja",VLOOKUP($B191,Miljö!$B$1:$P$500,MATCH("Fossil andel i procent (%)",Miljö!$B$1:$P$1,0),FALSE)/100,"")</f>
        <v/>
      </c>
      <c r="AV191" t="str">
        <f t="shared" si="15"/>
        <v>Nej</v>
      </c>
      <c r="AW191" t="str">
        <f>IF(AV191="ja",VLOOKUP($B191,'Egen hetvattenprod'!$B$1:$AO$500,MATCH("Värmekälla till värmepumpar ()",'Egen hetvattenprod'!$B$1:$AO$1,0),FALSE),"")</f>
        <v/>
      </c>
      <c r="AY191" t="str">
        <f t="shared" si="16"/>
        <v>Ja</v>
      </c>
      <c r="AZ191" s="115">
        <f>IF($AY191="ja",(VLOOKUP($B191,'Egen hetvattenprod'!$B$1:$BX$550,MATCH(AZ$2,'Egen hetvattenprod'!$B$1:$BX$1,0),FALSE)+VLOOKUP($B191,Kraftvärmeprod!$B$1:$BX$550,MATCH(AZ$2,Kraftvärmeprod!$B$1:$BX$1,0),FALSE))/$AC191,"")</f>
        <v>1</v>
      </c>
      <c r="BA191" s="115">
        <f>IF($AY191="ja",(VLOOKUP($B191,'Egen hetvattenprod'!$B$1:$BX$550,MATCH(BA$2,'Egen hetvattenprod'!$B$1:$BX$1,0),FALSE)+VLOOKUP($B191,Kraftvärmeprod!$B$1:$BX$550,MATCH(BA$2,Kraftvärmeprod!$B$1:$BX$1,0),FALSE))/$AC191,"")</f>
        <v>0</v>
      </c>
      <c r="BB191" s="115">
        <f>IF($AY191="ja",(VLOOKUP($B191,'Egen hetvattenprod'!$B$1:$BX$550,MATCH(BB$2,'Egen hetvattenprod'!$B$1:$BX$1,0),FALSE)+VLOOKUP($B191,Kraftvärmeprod!$B$1:$BX$550,MATCH(BB$2,Kraftvärmeprod!$B$1:$BX$1,0),FALSE))/$AC191,"")</f>
        <v>0</v>
      </c>
      <c r="BC191" s="115">
        <f>IF($AY191="ja",(VLOOKUP($B191,'Egen hetvattenprod'!$B$1:$BX$550,MATCH(BC$2,'Egen hetvattenprod'!$B$1:$BX$1,0),FALSE)+VLOOKUP($B191,Kraftvärmeprod!$B$1:$BX$550,MATCH(BC$2,Kraftvärmeprod!$B$1:$BX$1,0),FALSE))/$AC191,"")</f>
        <v>0</v>
      </c>
      <c r="BD191" s="115">
        <f>IF($AY191="ja",(VLOOKUP($B191,'Egen hetvattenprod'!$B$1:$BX$550,MATCH(BD$2,'Egen hetvattenprod'!$B$1:$BX$1,0),FALSE)+VLOOKUP($B191,Kraftvärmeprod!$B$1:$BX$550,MATCH(BD$2,Kraftvärmeprod!$B$1:$BX$1,0),FALSE))/$AC191,"")</f>
        <v>0</v>
      </c>
      <c r="BF191" t="str">
        <f t="shared" si="17"/>
        <v>Nej</v>
      </c>
      <c r="BG191" t="str">
        <f>IF($BF191="ja",VLOOKUP($B191,'Egen hetvattenprod'!$B$1:$BX$550,MATCH("Andelen klimatgaser med fossilt ursprung för avfall ()",'Egen hetvattenprod'!$B$1:$BX$1,0),FALSE),"")</f>
        <v/>
      </c>
      <c r="BH191" t="str">
        <f>IF($BF191="ja",VLOOKUP($B191,Kraftvärmeprod!$B$1:$BX$550,MATCH("Andelen klimatgaser med fossilt ursprung för avfall ()",Kraftvärmeprod!$B$1:$BX$1,0),FALSE),"")</f>
        <v/>
      </c>
      <c r="BI191" t="str">
        <f>IF($BF191="ja",VLOOKUP($B191,'Egen hetvattenprod'!$B$1:$BX$550,MATCH("Avfall (GWh)",'Egen hetvattenprod'!$B$1:$BX$1,0),FALSE),"")</f>
        <v/>
      </c>
      <c r="BJ191" t="str">
        <f>IF($BF191="ja",VLOOKUP($B191,'Slutlig allokering kvv'!$B$1:$BX$550,MATCH("Avfall (GWh)",'Slutlig allokering kvv'!$B$1:$BX$1,0),FALSE),"")</f>
        <v/>
      </c>
      <c r="BK191" t="str">
        <f>IF($BF191="ja",VLOOKUP($B191,'Köpt hetvatten'!$B$1:$BX$550,MATCH("Avfall i köpt hetvatten",'Köpt hetvatten'!$B$1:$BX$1,0),FALSE),"")</f>
        <v/>
      </c>
      <c r="BL191" t="str">
        <f>IF($BF191="ja",VLOOKUP($B191,'Egen hetvattenprod'!$B$1:$BX$550,MATCH("Värde enligt ovan. (%)",'Egen hetvattenprod'!$B$1:$BX$1,0),FALSE),"")</f>
        <v/>
      </c>
      <c r="BM191" t="str">
        <f>IF($BF191="ja",VLOOKUP($B191,Kraftvärmeprod!$B$1:$BX$550,MATCH("Värde enligt ovan. (%)",Kraftvärmeprod!$B$1:$BX$1,0),FALSE),"")</f>
        <v/>
      </c>
      <c r="BQ191" t="str">
        <f>IF($BF191="ja",VLOOKUP($B191,'Egen hetvattenprod'!$B$1:$BX$550,MATCH("Tillförd olja (fossil) vid avfallsförbränning (GWh)",'Egen hetvattenprod'!$B$1:$BX$1,0),FALSE),"")</f>
        <v/>
      </c>
      <c r="BR191" t="str">
        <f>IF($BF191="ja",VLOOKUP($B191,Kraftvärmeprod!$B$1:$BX$550,MATCH("Tillförd olja (fossil) vid avfallsförbränning (GWh)",Kraftvärmeprod!$B$1:$BX$1,0),FALSE),"")</f>
        <v/>
      </c>
    </row>
    <row r="192" spans="1:70">
      <c r="A192" t="s">
        <v>320</v>
      </c>
      <c r="B192" t="s">
        <v>321</v>
      </c>
      <c r="C192">
        <f>VLOOKUP($B192,'Tillförd energi'!$B$1:$AI$720,MATCH(C$2,'Tillförd energi'!$B$1:$AQ$1,0),FALSE)</f>
        <v>0</v>
      </c>
      <c r="D192">
        <f>VLOOKUP($B192,'Tillförd energi'!$B$1:$AI$720,MATCH(D$2,'Tillförd energi'!$B$1:$AQ$1,0),FALSE)</f>
        <v>0.68400000000000005</v>
      </c>
      <c r="E192">
        <f>VLOOKUP($B192,'Tillförd energi'!$B$1:$AI$720,MATCH(E$2,'Tillförd energi'!$B$1:$AQ$1,0),FALSE)</f>
        <v>0</v>
      </c>
      <c r="F192">
        <f>VLOOKUP($B192,'Tillförd energi'!$B$1:$AI$720,MATCH(F$2,'Tillförd energi'!$B$1:$AQ$1,0),FALSE)</f>
        <v>0.59099999999999997</v>
      </c>
      <c r="G192">
        <f>VLOOKUP($B192,'Tillförd energi'!$B$1:$AI$720,MATCH(G$2,'Tillförd energi'!$B$1:$AQ$1,0),FALSE)</f>
        <v>0</v>
      </c>
      <c r="H192">
        <f>VLOOKUP($B192,'Tillförd energi'!$B$1:$AI$720,MATCH(H$2,'Tillförd energi'!$B$1:$AQ$1,0),FALSE)</f>
        <v>0</v>
      </c>
      <c r="I192">
        <f>VLOOKUP($B192,'Tillförd energi'!$B$1:$AI$720,MATCH(I$2,'Tillförd energi'!$B$1:$AQ$1,0),FALSE)</f>
        <v>0</v>
      </c>
      <c r="J192">
        <f>VLOOKUP($B192,'Tillförd energi'!$B$1:$AI$720,MATCH(J$2,'Tillförd energi'!$B$1:$AQ$1,0),FALSE)</f>
        <v>0</v>
      </c>
      <c r="K192">
        <f>VLOOKUP($B192,'Tillförd energi'!$B$1:$AI$720,MATCH(K$2,'Tillförd energi'!$B$1:$AQ$1,0),FALSE)</f>
        <v>0</v>
      </c>
      <c r="L192">
        <f>VLOOKUP($B192,'Tillförd energi'!$B$1:$AI$720,MATCH(L$2,'Tillförd energi'!$B$1:$AQ$1,0),FALSE)</f>
        <v>0</v>
      </c>
      <c r="M192">
        <f>VLOOKUP($B192,'Tillförd energi'!$B$1:$AI$720,MATCH(M$2,'Tillförd energi'!$B$1:$AQ$1,0),FALSE)</f>
        <v>0</v>
      </c>
      <c r="N192">
        <f>VLOOKUP($B192,'Tillförd energi'!$B$1:$AI$720,MATCH(N$2,'Tillförd energi'!$B$1:$AQ$1,0),FALSE)</f>
        <v>0</v>
      </c>
      <c r="O192">
        <f>VLOOKUP($B192,'Tillförd energi'!$B$1:$AI$720,MATCH(O$2,'Tillförd energi'!$B$1:$AQ$1,0),FALSE)</f>
        <v>0</v>
      </c>
      <c r="P192">
        <f>VLOOKUP($B192,'Tillförd energi'!$B$1:$AI$720,MATCH(P$2,'Tillförd energi'!$B$1:$AQ$1,0),FALSE)</f>
        <v>0</v>
      </c>
      <c r="Q192">
        <f>VLOOKUP($B192,'Tillförd energi'!$B$1:$AI$720,MATCH(Q$2,'Tillförd energi'!$B$1:$AQ$1,0),FALSE)</f>
        <v>0</v>
      </c>
      <c r="R192">
        <f>VLOOKUP($B192,'Tillförd energi'!$B$1:$AI$720,MATCH(R$2,'Tillförd energi'!$B$1:$AQ$1,0),FALSE)</f>
        <v>0</v>
      </c>
      <c r="S192">
        <f>VLOOKUP($B192,'Tillförd energi'!$B$1:$AI$720,MATCH(S$2,'Tillförd energi'!$B$1:$AQ$1,0),FALSE)</f>
        <v>0</v>
      </c>
      <c r="T192">
        <f>VLOOKUP($B192,'Tillförd energi'!$B$1:$AI$720,MATCH(T$2,'Tillförd energi'!$B$1:$AQ$1,0),FALSE)</f>
        <v>78.045000000000002</v>
      </c>
      <c r="U192">
        <f>VLOOKUP($B192,'Tillförd energi'!$B$1:$AI$720,MATCH(U$2,'Tillförd energi'!$B$1:$AQ$1,0),FALSE)</f>
        <v>0</v>
      </c>
      <c r="V192">
        <f>VLOOKUP($B192,'Tillförd energi'!$B$1:$AI$720,MATCH(V$2,'Tillförd energi'!$B$1:$AQ$1,0),FALSE)</f>
        <v>1.373</v>
      </c>
      <c r="W192">
        <f>VLOOKUP($B192,'Tillförd energi'!$B$1:$AI$720,MATCH(W$2,'Tillförd energi'!$B$1:$AQ$1,0),FALSE)</f>
        <v>1.704</v>
      </c>
      <c r="X192">
        <f>VLOOKUP($B192,'Tillförd energi'!$B$1:$AI$720,MATCH(X$2,'Tillförd energi'!$B$1:$AQ$1,0),FALSE)</f>
        <v>0</v>
      </c>
      <c r="Y192">
        <f>VLOOKUP($B192,'Tillförd energi'!$B$1:$AI$720,MATCH(Y$2,'Tillförd energi'!$B$1:$AQ$1,0),FALSE)</f>
        <v>0</v>
      </c>
      <c r="Z192">
        <f>VLOOKUP($B192,'Tillförd energi'!$B$1:$AI$720,MATCH(Z$2,'Tillförd energi'!$B$1:$AQ$1,0),FALSE)</f>
        <v>0</v>
      </c>
      <c r="AA192">
        <f>VLOOKUP($B192,'Tillförd energi'!$B$1:$AI$720,MATCH(AA$2,'Tillförd energi'!$B$1:$AQ$1,0),FALSE)</f>
        <v>145.69999999999999</v>
      </c>
      <c r="AB192">
        <f>VLOOKUP($B192,'Tillförd energi'!$B$1:$AI$720,MATCH(AB$2,'Tillförd energi'!$B$1:$AQ$1,0),FALSE)</f>
        <v>305</v>
      </c>
      <c r="AC192">
        <f>VLOOKUP($B192,'Tillförd energi'!$B$1:$AI$720,MATCH(AC$2,'Tillförd energi'!$B$1:$AQ$1,0),FALSE)</f>
        <v>0</v>
      </c>
      <c r="AD192">
        <f>VLOOKUP($B192,'Tillförd energi'!$B$1:$AI$720,MATCH(AD$2,'Tillförd energi'!$B$1:$AQ$1,0),FALSE)</f>
        <v>0.01</v>
      </c>
      <c r="AE192">
        <f>VLOOKUP($B192,'Tillförd energi'!$B$1:$AI$720,MATCH(AE$2,'Tillförd energi'!$B$1:$AQ$1,0),FALSE)</f>
        <v>0</v>
      </c>
      <c r="AF192">
        <f>VLOOKUP($B192,'Tillförd energi'!$B$1:$AI$720,MATCH(AF$2,'Tillförd energi'!$B$1:$AQ$1,0),FALSE)</f>
        <v>11.798</v>
      </c>
      <c r="AG192">
        <f>IFERROR(VLOOKUP(B192,Miljö!$B$1:$AC$600,MATCH("Köpt mängd produktionsspecifik fjärrvärme:",Miljö!$B$1:$AC$1,0),FALSE)/1,0)</f>
        <v>406.798</v>
      </c>
      <c r="AI192">
        <f t="shared" si="12"/>
        <v>951.70299999999997</v>
      </c>
      <c r="AJ192">
        <f>IF(ISERROR(1/VLOOKUP($B192,Leveranser!$B$1:$S$500,MATCH("såld värme (gwh)",Leveranser!$B$1:$S$1,0),FALSE)),"",VLOOKUP($B192,Leveranser!$B$1:$S$500,MATCH("såld värme (gwh)",Leveranser!$B$1:$S$1,0),FALSE))</f>
        <v>874</v>
      </c>
      <c r="AM192" t="str">
        <f>IF(B192&lt;&gt;"",IF(VLOOKUP($B192,Totalt!$B$1:$AQ$554,MATCH("Kvalitetsgranskad:",Totalt!$B$1:$AQ$1,0),FALSE)="ja",VLOOKUP($B192,Miljö!$B$1:$AG$479,MATCH(AM$2,Miljö!$B$1:$AK$1,0),FALSE),""),"")</f>
        <v>Ja</v>
      </c>
      <c r="AN192" t="str">
        <f>IF(AM192="ja",VLOOKUP($B192,Miljö!$B$1:$J$479,MATCH("Typ av ursprungsspecificerad el   (Om inget värde anges används Nordisk residualmix, se inforuta) ()",Miljö!$B$1:$J$1,0),FALSE),IF(AM192="nej","Nordisk residualel",""))</f>
        <v>'Bra Miljöval El'</v>
      </c>
      <c r="AO192">
        <f>IF(AM192="","",VLOOKUP($B192,Miljö!$B$1:$J$479,MATCH("Fossilandel för ursprungspecificerad el ()",Miljö!$B$1:$J$1,0),FALSE))</f>
        <v>0</v>
      </c>
      <c r="AP192">
        <f>IF(AM192="","",IFERROR(VLOOKUP($B192,Miljö!$B$1:$J$479,MATCH("Kärnkraftsandel för ursprungsspecificerad el ()",Miljö!$B$1:$J$1,0),FALSE)/1,0))</f>
        <v>0</v>
      </c>
      <c r="AQ192">
        <f t="shared" si="13"/>
        <v>1</v>
      </c>
      <c r="AS192" t="str">
        <f t="shared" si="14"/>
        <v>Ja</v>
      </c>
      <c r="AT192">
        <f>IF(AS192="ja",VLOOKUP($B192,Miljö!$B$1:$P$500,MATCH("Fossil andel i procent (%)",Miljö!$B$1:$P$1,0),FALSE)/100,"")</f>
        <v>0</v>
      </c>
      <c r="AV192" t="str">
        <f t="shared" si="15"/>
        <v>Ja</v>
      </c>
      <c r="AW192" t="str">
        <f>IF(AV192="ja",VLOOKUP($B192,'Egen hetvattenprod'!$B$1:$AO$500,MATCH("Värmekälla till värmepumpar ()",'Egen hetvattenprod'!$B$1:$AO$1,0),FALSE),"")</f>
        <v>Renat avloppsvatten</v>
      </c>
      <c r="AY192" t="str">
        <f t="shared" si="16"/>
        <v>Nej</v>
      </c>
      <c r="AZ192" s="115" t="str">
        <f>IF($AY192="ja",(VLOOKUP($B192,'Egen hetvattenprod'!$B$1:$BX$550,MATCH(AZ$2,'Egen hetvattenprod'!$B$1:$BX$1,0),FALSE)+VLOOKUP($B192,Kraftvärmeprod!$B$1:$BX$550,MATCH(AZ$2,Kraftvärmeprod!$B$1:$BX$1,0),FALSE))/$AC192,"")</f>
        <v/>
      </c>
      <c r="BA192" s="115" t="str">
        <f>IF($AY192="ja",(VLOOKUP($B192,'Egen hetvattenprod'!$B$1:$BX$550,MATCH(BA$2,'Egen hetvattenprod'!$B$1:$BX$1,0),FALSE)+VLOOKUP($B192,Kraftvärmeprod!$B$1:$BX$550,MATCH(BA$2,Kraftvärmeprod!$B$1:$BX$1,0),FALSE))/$AC192,"")</f>
        <v/>
      </c>
      <c r="BB192" s="115" t="str">
        <f>IF($AY192="ja",(VLOOKUP($B192,'Egen hetvattenprod'!$B$1:$BX$550,MATCH(BB$2,'Egen hetvattenprod'!$B$1:$BX$1,0),FALSE)+VLOOKUP($B192,Kraftvärmeprod!$B$1:$BX$550,MATCH(BB$2,Kraftvärmeprod!$B$1:$BX$1,0),FALSE))/$AC192,"")</f>
        <v/>
      </c>
      <c r="BC192" s="115" t="str">
        <f>IF($AY192="ja",(VLOOKUP($B192,'Egen hetvattenprod'!$B$1:$BX$550,MATCH(BC$2,'Egen hetvattenprod'!$B$1:$BX$1,0),FALSE)+VLOOKUP($B192,Kraftvärmeprod!$B$1:$BX$550,MATCH(BC$2,Kraftvärmeprod!$B$1:$BX$1,0),FALSE))/$AC192,"")</f>
        <v/>
      </c>
      <c r="BD192" s="115" t="str">
        <f>IF($AY192="ja",(VLOOKUP($B192,'Egen hetvattenprod'!$B$1:$BX$550,MATCH(BD$2,'Egen hetvattenprod'!$B$1:$BX$1,0),FALSE)+VLOOKUP($B192,Kraftvärmeprod!$B$1:$BX$550,MATCH(BD$2,Kraftvärmeprod!$B$1:$BX$1,0),FALSE))/$AC192,"")</f>
        <v/>
      </c>
      <c r="BF192" t="str">
        <f t="shared" si="17"/>
        <v>Nej</v>
      </c>
      <c r="BG192" t="str">
        <f>IF($BF192="ja",VLOOKUP($B192,'Egen hetvattenprod'!$B$1:$BX$550,MATCH("Andelen klimatgaser med fossilt ursprung för avfall ()",'Egen hetvattenprod'!$B$1:$BX$1,0),FALSE),"")</f>
        <v/>
      </c>
      <c r="BH192" t="str">
        <f>IF($BF192="ja",VLOOKUP($B192,Kraftvärmeprod!$B$1:$BX$550,MATCH("Andelen klimatgaser med fossilt ursprung för avfall ()",Kraftvärmeprod!$B$1:$BX$1,0),FALSE),"")</f>
        <v/>
      </c>
      <c r="BI192" t="str">
        <f>IF($BF192="ja",VLOOKUP($B192,'Egen hetvattenprod'!$B$1:$BX$550,MATCH("Avfall (GWh)",'Egen hetvattenprod'!$B$1:$BX$1,0),FALSE),"")</f>
        <v/>
      </c>
      <c r="BJ192" t="str">
        <f>IF($BF192="ja",VLOOKUP($B192,'Slutlig allokering kvv'!$B$1:$BX$550,MATCH("Avfall (GWh)",'Slutlig allokering kvv'!$B$1:$BX$1,0),FALSE),"")</f>
        <v/>
      </c>
      <c r="BK192" t="str">
        <f>IF($BF192="ja",VLOOKUP($B192,'Köpt hetvatten'!$B$1:$BX$550,MATCH("Avfall i köpt hetvatten",'Köpt hetvatten'!$B$1:$BX$1,0),FALSE),"")</f>
        <v/>
      </c>
      <c r="BL192" t="str">
        <f>IF($BF192="ja",VLOOKUP($B192,'Egen hetvattenprod'!$B$1:$BX$550,MATCH("Värde enligt ovan. (%)",'Egen hetvattenprod'!$B$1:$BX$1,0),FALSE),"")</f>
        <v/>
      </c>
      <c r="BM192" t="str">
        <f>IF($BF192="ja",VLOOKUP($B192,Kraftvärmeprod!$B$1:$BX$550,MATCH("Värde enligt ovan. (%)",Kraftvärmeprod!$B$1:$BX$1,0),FALSE),"")</f>
        <v/>
      </c>
      <c r="BQ192" t="str">
        <f>IF($BF192="ja",VLOOKUP($B192,'Egen hetvattenprod'!$B$1:$BX$550,MATCH("Tillförd olja (fossil) vid avfallsförbränning (GWh)",'Egen hetvattenprod'!$B$1:$BX$1,0),FALSE),"")</f>
        <v/>
      </c>
      <c r="BR192" t="str">
        <f>IF($BF192="ja",VLOOKUP($B192,Kraftvärmeprod!$B$1:$BX$550,MATCH("Tillförd olja (fossil) vid avfallsförbränning (GWh)",Kraftvärmeprod!$B$1:$BX$1,0),FALSE),"")</f>
        <v/>
      </c>
    </row>
    <row r="193" spans="1:70">
      <c r="A193" t="s">
        <v>322</v>
      </c>
      <c r="B193" t="s">
        <v>323</v>
      </c>
      <c r="C193">
        <f>VLOOKUP($B193,'Tillförd energi'!$B$1:$AI$720,MATCH(C$2,'Tillförd energi'!$B$1:$AQ$1,0),FALSE)</f>
        <v>0</v>
      </c>
      <c r="D193">
        <f>VLOOKUP($B193,'Tillförd energi'!$B$1:$AI$720,MATCH(D$2,'Tillförd energi'!$B$1:$AQ$1,0),FALSE)</f>
        <v>1E-3</v>
      </c>
      <c r="E193">
        <f>VLOOKUP($B193,'Tillförd energi'!$B$1:$AI$720,MATCH(E$2,'Tillförd energi'!$B$1:$AQ$1,0),FALSE)</f>
        <v>0</v>
      </c>
      <c r="F193">
        <f>VLOOKUP($B193,'Tillförd energi'!$B$1:$AI$720,MATCH(F$2,'Tillförd energi'!$B$1:$AQ$1,0),FALSE)</f>
        <v>0</v>
      </c>
      <c r="G193">
        <f>VLOOKUP($B193,'Tillförd energi'!$B$1:$AI$720,MATCH(G$2,'Tillförd energi'!$B$1:$AQ$1,0),FALSE)</f>
        <v>0</v>
      </c>
      <c r="H193">
        <f>VLOOKUP($B193,'Tillförd energi'!$B$1:$AI$720,MATCH(H$2,'Tillförd energi'!$B$1:$AQ$1,0),FALSE)</f>
        <v>0</v>
      </c>
      <c r="I193">
        <f>VLOOKUP($B193,'Tillförd energi'!$B$1:$AI$720,MATCH(I$2,'Tillförd energi'!$B$1:$AQ$1,0),FALSE)</f>
        <v>0</v>
      </c>
      <c r="J193">
        <f>VLOOKUP($B193,'Tillförd energi'!$B$1:$AI$720,MATCH(J$2,'Tillförd energi'!$B$1:$AQ$1,0),FALSE)</f>
        <v>0</v>
      </c>
      <c r="K193">
        <f>VLOOKUP($B193,'Tillförd energi'!$B$1:$AI$720,MATCH(K$2,'Tillförd energi'!$B$1:$AQ$1,0),FALSE)</f>
        <v>0</v>
      </c>
      <c r="L193">
        <f>VLOOKUP($B193,'Tillförd energi'!$B$1:$AI$720,MATCH(L$2,'Tillförd energi'!$B$1:$AQ$1,0),FALSE)</f>
        <v>0</v>
      </c>
      <c r="M193">
        <f>VLOOKUP($B193,'Tillförd energi'!$B$1:$AI$720,MATCH(M$2,'Tillförd energi'!$B$1:$AQ$1,0),FALSE)</f>
        <v>0</v>
      </c>
      <c r="N193">
        <f>VLOOKUP($B193,'Tillförd energi'!$B$1:$AI$720,MATCH(N$2,'Tillförd energi'!$B$1:$AQ$1,0),FALSE)</f>
        <v>0</v>
      </c>
      <c r="O193">
        <f>VLOOKUP($B193,'Tillförd energi'!$B$1:$AI$720,MATCH(O$2,'Tillförd energi'!$B$1:$AQ$1,0),FALSE)</f>
        <v>0</v>
      </c>
      <c r="P193">
        <f>VLOOKUP($B193,'Tillförd energi'!$B$1:$AI$720,MATCH(P$2,'Tillförd energi'!$B$1:$AQ$1,0),FALSE)</f>
        <v>0</v>
      </c>
      <c r="Q193">
        <f>VLOOKUP($B193,'Tillförd energi'!$B$1:$AI$720,MATCH(Q$2,'Tillförd energi'!$B$1:$AQ$1,0),FALSE)</f>
        <v>0</v>
      </c>
      <c r="R193">
        <f>VLOOKUP($B193,'Tillförd energi'!$B$1:$AI$720,MATCH(R$2,'Tillförd energi'!$B$1:$AQ$1,0),FALSE)</f>
        <v>8.7650000000000006</v>
      </c>
      <c r="S193">
        <f>VLOOKUP($B193,'Tillförd energi'!$B$1:$AI$720,MATCH(S$2,'Tillförd energi'!$B$1:$AQ$1,0),FALSE)</f>
        <v>0</v>
      </c>
      <c r="T193">
        <f>VLOOKUP($B193,'Tillförd energi'!$B$1:$AI$720,MATCH(T$2,'Tillförd energi'!$B$1:$AQ$1,0),FALSE)</f>
        <v>0</v>
      </c>
      <c r="U193">
        <f>VLOOKUP($B193,'Tillförd energi'!$B$1:$AI$720,MATCH(U$2,'Tillförd energi'!$B$1:$AQ$1,0),FALSE)</f>
        <v>0</v>
      </c>
      <c r="V193">
        <f>VLOOKUP($B193,'Tillförd energi'!$B$1:$AI$720,MATCH(V$2,'Tillförd energi'!$B$1:$AQ$1,0),FALSE)</f>
        <v>0</v>
      </c>
      <c r="W193">
        <f>VLOOKUP($B193,'Tillförd energi'!$B$1:$AI$720,MATCH(W$2,'Tillförd energi'!$B$1:$AQ$1,0),FALSE)</f>
        <v>0</v>
      </c>
      <c r="X193">
        <f>VLOOKUP($B193,'Tillförd energi'!$B$1:$AI$720,MATCH(X$2,'Tillförd energi'!$B$1:$AQ$1,0),FALSE)</f>
        <v>0</v>
      </c>
      <c r="Y193">
        <f>VLOOKUP($B193,'Tillförd energi'!$B$1:$AI$720,MATCH(Y$2,'Tillförd energi'!$B$1:$AQ$1,0),FALSE)</f>
        <v>0</v>
      </c>
      <c r="Z193">
        <f>VLOOKUP($B193,'Tillförd energi'!$B$1:$AI$720,MATCH(Z$2,'Tillförd energi'!$B$1:$AQ$1,0),FALSE)</f>
        <v>0</v>
      </c>
      <c r="AA193">
        <f>VLOOKUP($B193,'Tillförd energi'!$B$1:$AI$720,MATCH(AA$2,'Tillförd energi'!$B$1:$AQ$1,0),FALSE)</f>
        <v>0</v>
      </c>
      <c r="AB193">
        <f>VLOOKUP($B193,'Tillförd energi'!$B$1:$AI$720,MATCH(AB$2,'Tillförd energi'!$B$1:$AQ$1,0),FALSE)</f>
        <v>0</v>
      </c>
      <c r="AC193">
        <f>VLOOKUP($B193,'Tillförd energi'!$B$1:$AI$720,MATCH(AC$2,'Tillförd energi'!$B$1:$AQ$1,0),FALSE)</f>
        <v>0</v>
      </c>
      <c r="AD193">
        <f>VLOOKUP($B193,'Tillförd energi'!$B$1:$AI$720,MATCH(AD$2,'Tillförd energi'!$B$1:$AQ$1,0),FALSE)</f>
        <v>9.2579999999999991</v>
      </c>
      <c r="AE193">
        <f>VLOOKUP($B193,'Tillförd energi'!$B$1:$AI$720,MATCH(AE$2,'Tillförd energi'!$B$1:$AQ$1,0),FALSE)</f>
        <v>0</v>
      </c>
      <c r="AF193">
        <f>VLOOKUP($B193,'Tillförd energi'!$B$1:$AI$720,MATCH(AF$2,'Tillförd energi'!$B$1:$AQ$1,0),FALSE)</f>
        <v>0.26200000000000001</v>
      </c>
      <c r="AG193">
        <f>IFERROR(VLOOKUP(B193,Miljö!$B$1:$AC$600,MATCH("Köpt mängd produktionsspecifik fjärrvärme:",Miljö!$B$1:$AC$1,0),FALSE)/1,0)</f>
        <v>0</v>
      </c>
      <c r="AI193">
        <f t="shared" si="12"/>
        <v>18.286000000000001</v>
      </c>
      <c r="AJ193">
        <f>IF(ISERROR(1/VLOOKUP($B193,Leveranser!$B$1:$S$500,MATCH("såld värme (gwh)",Leveranser!$B$1:$S$1,0),FALSE)),"",VLOOKUP($B193,Leveranser!$B$1:$S$500,MATCH("såld värme (gwh)",Leveranser!$B$1:$S$1,0),FALSE))</f>
        <v>14.923999999999999</v>
      </c>
      <c r="AM193" t="str">
        <f>IF(B193&lt;&gt;"",IF(VLOOKUP($B193,Totalt!$B$1:$AQ$554,MATCH("Kvalitetsgranskad:",Totalt!$B$1:$AQ$1,0),FALSE)="ja",VLOOKUP($B193,Miljö!$B$1:$AG$479,MATCH(AM$2,Miljö!$B$1:$AK$1,0),FALSE),""),"")</f>
        <v>Ja</v>
      </c>
      <c r="AN193" t="str">
        <f>IF(AM193="ja",VLOOKUP($B193,Miljö!$B$1:$J$479,MATCH("Typ av ursprungsspecificerad el   (Om inget värde anges används Nordisk residualmix, se inforuta) ()",Miljö!$B$1:$J$1,0),FALSE),IF(AM193="nej","Nordisk residualel",""))</f>
        <v>'Vattenfall EPD 100%'</v>
      </c>
      <c r="AO193">
        <f>IF(AM193="","",VLOOKUP($B193,Miljö!$B$1:$J$479,MATCH("Fossilandel för ursprungspecificerad el ()",Miljö!$B$1:$J$1,0),FALSE))</f>
        <v>0</v>
      </c>
      <c r="AP193">
        <f>IF(AM193="","",IFERROR(VLOOKUP($B193,Miljö!$B$1:$J$479,MATCH("Kärnkraftsandel för ursprungsspecificerad el ()",Miljö!$B$1:$J$1,0),FALSE)/1,0))</f>
        <v>0</v>
      </c>
      <c r="AQ193">
        <f t="shared" si="13"/>
        <v>1</v>
      </c>
      <c r="AS193" t="str">
        <f t="shared" si="14"/>
        <v>Nej</v>
      </c>
      <c r="AT193" t="str">
        <f>IF(AS193="ja",VLOOKUP($B193,Miljö!$B$1:$P$500,MATCH("Fossil andel i procent (%)",Miljö!$B$1:$P$1,0),FALSE)/100,"")</f>
        <v/>
      </c>
      <c r="AV193" t="str">
        <f t="shared" si="15"/>
        <v>Nej</v>
      </c>
      <c r="AW193" t="str">
        <f>IF(AV193="ja",VLOOKUP($B193,'Egen hetvattenprod'!$B$1:$AO$500,MATCH("Värmekälla till värmepumpar ()",'Egen hetvattenprod'!$B$1:$AO$1,0),FALSE),"")</f>
        <v/>
      </c>
      <c r="AY193" t="str">
        <f t="shared" si="16"/>
        <v>Nej</v>
      </c>
      <c r="AZ193" s="115" t="str">
        <f>IF($AY193="ja",(VLOOKUP($B193,'Egen hetvattenprod'!$B$1:$BX$550,MATCH(AZ$2,'Egen hetvattenprod'!$B$1:$BX$1,0),FALSE)+VLOOKUP($B193,Kraftvärmeprod!$B$1:$BX$550,MATCH(AZ$2,Kraftvärmeprod!$B$1:$BX$1,0),FALSE))/$AC193,"")</f>
        <v/>
      </c>
      <c r="BA193" s="115" t="str">
        <f>IF($AY193="ja",(VLOOKUP($B193,'Egen hetvattenprod'!$B$1:$BX$550,MATCH(BA$2,'Egen hetvattenprod'!$B$1:$BX$1,0),FALSE)+VLOOKUP($B193,Kraftvärmeprod!$B$1:$BX$550,MATCH(BA$2,Kraftvärmeprod!$B$1:$BX$1,0),FALSE))/$AC193,"")</f>
        <v/>
      </c>
      <c r="BB193" s="115" t="str">
        <f>IF($AY193="ja",(VLOOKUP($B193,'Egen hetvattenprod'!$B$1:$BX$550,MATCH(BB$2,'Egen hetvattenprod'!$B$1:$BX$1,0),FALSE)+VLOOKUP($B193,Kraftvärmeprod!$B$1:$BX$550,MATCH(BB$2,Kraftvärmeprod!$B$1:$BX$1,0),FALSE))/$AC193,"")</f>
        <v/>
      </c>
      <c r="BC193" s="115" t="str">
        <f>IF($AY193="ja",(VLOOKUP($B193,'Egen hetvattenprod'!$B$1:$BX$550,MATCH(BC$2,'Egen hetvattenprod'!$B$1:$BX$1,0),FALSE)+VLOOKUP($B193,Kraftvärmeprod!$B$1:$BX$550,MATCH(BC$2,Kraftvärmeprod!$B$1:$BX$1,0),FALSE))/$AC193,"")</f>
        <v/>
      </c>
      <c r="BD193" s="115" t="str">
        <f>IF($AY193="ja",(VLOOKUP($B193,'Egen hetvattenprod'!$B$1:$BX$550,MATCH(BD$2,'Egen hetvattenprod'!$B$1:$BX$1,0),FALSE)+VLOOKUP($B193,Kraftvärmeprod!$B$1:$BX$550,MATCH(BD$2,Kraftvärmeprod!$B$1:$BX$1,0),FALSE))/$AC193,"")</f>
        <v/>
      </c>
      <c r="BF193" t="str">
        <f t="shared" si="17"/>
        <v>Nej</v>
      </c>
      <c r="BG193" t="str">
        <f>IF($BF193="ja",VLOOKUP($B193,'Egen hetvattenprod'!$B$1:$BX$550,MATCH("Andelen klimatgaser med fossilt ursprung för avfall ()",'Egen hetvattenprod'!$B$1:$BX$1,0),FALSE),"")</f>
        <v/>
      </c>
      <c r="BH193" t="str">
        <f>IF($BF193="ja",VLOOKUP($B193,Kraftvärmeprod!$B$1:$BX$550,MATCH("Andelen klimatgaser med fossilt ursprung för avfall ()",Kraftvärmeprod!$B$1:$BX$1,0),FALSE),"")</f>
        <v/>
      </c>
      <c r="BI193" t="str">
        <f>IF($BF193="ja",VLOOKUP($B193,'Egen hetvattenprod'!$B$1:$BX$550,MATCH("Avfall (GWh)",'Egen hetvattenprod'!$B$1:$BX$1,0),FALSE),"")</f>
        <v/>
      </c>
      <c r="BJ193" t="str">
        <f>IF($BF193="ja",VLOOKUP($B193,'Slutlig allokering kvv'!$B$1:$BX$550,MATCH("Avfall (GWh)",'Slutlig allokering kvv'!$B$1:$BX$1,0),FALSE),"")</f>
        <v/>
      </c>
      <c r="BK193" t="str">
        <f>IF($BF193="ja",VLOOKUP($B193,'Köpt hetvatten'!$B$1:$BX$550,MATCH("Avfall i köpt hetvatten",'Köpt hetvatten'!$B$1:$BX$1,0),FALSE),"")</f>
        <v/>
      </c>
      <c r="BL193" t="str">
        <f>IF($BF193="ja",VLOOKUP($B193,'Egen hetvattenprod'!$B$1:$BX$550,MATCH("Värde enligt ovan. (%)",'Egen hetvattenprod'!$B$1:$BX$1,0),FALSE),"")</f>
        <v/>
      </c>
      <c r="BM193" t="str">
        <f>IF($BF193="ja",VLOOKUP($B193,Kraftvärmeprod!$B$1:$BX$550,MATCH("Värde enligt ovan. (%)",Kraftvärmeprod!$B$1:$BX$1,0),FALSE),"")</f>
        <v/>
      </c>
      <c r="BQ193" t="str">
        <f>IF($BF193="ja",VLOOKUP($B193,'Egen hetvattenprod'!$B$1:$BX$550,MATCH("Tillförd olja (fossil) vid avfallsförbränning (GWh)",'Egen hetvattenprod'!$B$1:$BX$1,0),FALSE),"")</f>
        <v/>
      </c>
      <c r="BR193" t="str">
        <f>IF($BF193="ja",VLOOKUP($B193,Kraftvärmeprod!$B$1:$BX$550,MATCH("Tillförd olja (fossil) vid avfallsförbränning (GWh)",Kraftvärmeprod!$B$1:$BX$1,0),FALSE),"")</f>
        <v/>
      </c>
    </row>
    <row r="194" spans="1:70">
      <c r="A194" t="s">
        <v>322</v>
      </c>
      <c r="B194" t="s">
        <v>324</v>
      </c>
      <c r="C194">
        <f>VLOOKUP($B194,'Tillförd energi'!$B$1:$AI$720,MATCH(C$2,'Tillförd energi'!$B$1:$AQ$1,0),FALSE)</f>
        <v>0</v>
      </c>
      <c r="D194">
        <f>VLOOKUP($B194,'Tillförd energi'!$B$1:$AI$720,MATCH(D$2,'Tillförd energi'!$B$1:$AQ$1,0),FALSE)</f>
        <v>8.3000000000000004E-2</v>
      </c>
      <c r="E194">
        <f>VLOOKUP($B194,'Tillförd energi'!$B$1:$AI$720,MATCH(E$2,'Tillförd energi'!$B$1:$AQ$1,0),FALSE)</f>
        <v>0</v>
      </c>
      <c r="F194">
        <f>VLOOKUP($B194,'Tillförd energi'!$B$1:$AI$720,MATCH(F$2,'Tillförd energi'!$B$1:$AQ$1,0),FALSE)</f>
        <v>0</v>
      </c>
      <c r="G194">
        <f>VLOOKUP($B194,'Tillförd energi'!$B$1:$AI$720,MATCH(G$2,'Tillförd energi'!$B$1:$AQ$1,0),FALSE)</f>
        <v>0</v>
      </c>
      <c r="H194">
        <f>VLOOKUP($B194,'Tillförd energi'!$B$1:$AI$720,MATCH(H$2,'Tillförd energi'!$B$1:$AQ$1,0),FALSE)</f>
        <v>0</v>
      </c>
      <c r="I194">
        <f>VLOOKUP($B194,'Tillförd energi'!$B$1:$AI$720,MATCH(I$2,'Tillförd energi'!$B$1:$AQ$1,0),FALSE)</f>
        <v>0</v>
      </c>
      <c r="J194">
        <f>VLOOKUP($B194,'Tillförd energi'!$B$1:$AI$720,MATCH(J$2,'Tillförd energi'!$B$1:$AQ$1,0),FALSE)</f>
        <v>0</v>
      </c>
      <c r="K194">
        <f>VLOOKUP($B194,'Tillförd energi'!$B$1:$AI$720,MATCH(K$2,'Tillförd energi'!$B$1:$AQ$1,0),FALSE)</f>
        <v>0</v>
      </c>
      <c r="L194">
        <f>VLOOKUP($B194,'Tillförd energi'!$B$1:$AI$720,MATCH(L$2,'Tillförd energi'!$B$1:$AQ$1,0),FALSE)</f>
        <v>0</v>
      </c>
      <c r="M194">
        <f>VLOOKUP($B194,'Tillförd energi'!$B$1:$AI$720,MATCH(M$2,'Tillförd energi'!$B$1:$AQ$1,0),FALSE)</f>
        <v>0</v>
      </c>
      <c r="N194">
        <f>VLOOKUP($B194,'Tillförd energi'!$B$1:$AI$720,MATCH(N$2,'Tillförd energi'!$B$1:$AQ$1,0),FALSE)</f>
        <v>115.449</v>
      </c>
      <c r="O194">
        <f>VLOOKUP($B194,'Tillförd energi'!$B$1:$AI$720,MATCH(O$2,'Tillförd energi'!$B$1:$AQ$1,0),FALSE)</f>
        <v>0</v>
      </c>
      <c r="P194">
        <f>VLOOKUP($B194,'Tillförd energi'!$B$1:$AI$720,MATCH(P$2,'Tillförd energi'!$B$1:$AQ$1,0),FALSE)</f>
        <v>1.0881799999999999</v>
      </c>
      <c r="Q194">
        <f>VLOOKUP($B194,'Tillförd energi'!$B$1:$AI$720,MATCH(Q$2,'Tillförd energi'!$B$1:$AQ$1,0),FALSE)</f>
        <v>0</v>
      </c>
      <c r="R194">
        <f>VLOOKUP($B194,'Tillförd energi'!$B$1:$AI$720,MATCH(R$2,'Tillförd energi'!$B$1:$AQ$1,0),FALSE)</f>
        <v>0</v>
      </c>
      <c r="S194">
        <f>VLOOKUP($B194,'Tillförd energi'!$B$1:$AI$720,MATCH(S$2,'Tillförd energi'!$B$1:$AQ$1,0),FALSE)</f>
        <v>0</v>
      </c>
      <c r="T194">
        <f>VLOOKUP($B194,'Tillförd energi'!$B$1:$AI$720,MATCH(T$2,'Tillförd energi'!$B$1:$AQ$1,0),FALSE)</f>
        <v>0</v>
      </c>
      <c r="U194">
        <f>VLOOKUP($B194,'Tillförd energi'!$B$1:$AI$720,MATCH(U$2,'Tillförd energi'!$B$1:$AQ$1,0),FALSE)</f>
        <v>0</v>
      </c>
      <c r="V194">
        <f>VLOOKUP($B194,'Tillförd energi'!$B$1:$AI$720,MATCH(V$2,'Tillförd energi'!$B$1:$AQ$1,0),FALSE)</f>
        <v>0</v>
      </c>
      <c r="W194">
        <f>VLOOKUP($B194,'Tillförd energi'!$B$1:$AI$720,MATCH(W$2,'Tillförd energi'!$B$1:$AQ$1,0),FALSE)</f>
        <v>0</v>
      </c>
      <c r="X194">
        <f>VLOOKUP($B194,'Tillförd energi'!$B$1:$AI$720,MATCH(X$2,'Tillförd energi'!$B$1:$AQ$1,0),FALSE)</f>
        <v>0</v>
      </c>
      <c r="Y194">
        <f>VLOOKUP($B194,'Tillförd energi'!$B$1:$AI$720,MATCH(Y$2,'Tillförd energi'!$B$1:$AQ$1,0),FALSE)</f>
        <v>0</v>
      </c>
      <c r="Z194">
        <f>VLOOKUP($B194,'Tillförd energi'!$B$1:$AI$720,MATCH(Z$2,'Tillförd energi'!$B$1:$AQ$1,0),FALSE)</f>
        <v>3.6999999999999998E-2</v>
      </c>
      <c r="AA194">
        <f>VLOOKUP($B194,'Tillförd energi'!$B$1:$AI$720,MATCH(AA$2,'Tillförd energi'!$B$1:$AQ$1,0),FALSE)</f>
        <v>0</v>
      </c>
      <c r="AB194">
        <f>VLOOKUP($B194,'Tillförd energi'!$B$1:$AI$720,MATCH(AB$2,'Tillförd energi'!$B$1:$AQ$1,0),FALSE)</f>
        <v>0</v>
      </c>
      <c r="AC194">
        <f>VLOOKUP($B194,'Tillförd energi'!$B$1:$AI$720,MATCH(AC$2,'Tillförd energi'!$B$1:$AQ$1,0),FALSE)</f>
        <v>24.178000000000001</v>
      </c>
      <c r="AD194">
        <f>VLOOKUP($B194,'Tillförd energi'!$B$1:$AI$720,MATCH(AD$2,'Tillförd energi'!$B$1:$AQ$1,0),FALSE)</f>
        <v>0</v>
      </c>
      <c r="AE194">
        <f>VLOOKUP($B194,'Tillförd energi'!$B$1:$AI$720,MATCH(AE$2,'Tillförd energi'!$B$1:$AQ$1,0),FALSE)</f>
        <v>0</v>
      </c>
      <c r="AF194">
        <f>VLOOKUP($B194,'Tillförd energi'!$B$1:$AI$720,MATCH(AF$2,'Tillförd energi'!$B$1:$AQ$1,0),FALSE)</f>
        <v>3.9371200000000002</v>
      </c>
      <c r="AG194">
        <f>IFERROR(VLOOKUP(B194,Miljö!$B$1:$AC$600,MATCH("Köpt mängd produktionsspecifik fjärrvärme:",Miljö!$B$1:$AC$1,0),FALSE)/1,0)</f>
        <v>0</v>
      </c>
      <c r="AI194">
        <f t="shared" si="12"/>
        <v>144.7723</v>
      </c>
      <c r="AJ194">
        <f>IF(ISERROR(1/VLOOKUP($B194,Leveranser!$B$1:$S$500,MATCH("såld värme (gwh)",Leveranser!$B$1:$S$1,0),FALSE)),"",VLOOKUP($B194,Leveranser!$B$1:$S$500,MATCH("såld värme (gwh)",Leveranser!$B$1:$S$1,0),FALSE))</f>
        <v>108.73</v>
      </c>
      <c r="AM194" t="str">
        <f>IF(B194&lt;&gt;"",IF(VLOOKUP($B194,Totalt!$B$1:$AQ$554,MATCH("Kvalitetsgranskad:",Totalt!$B$1:$AQ$1,0),FALSE)="ja",VLOOKUP($B194,Miljö!$B$1:$AG$479,MATCH(AM$2,Miljö!$B$1:$AK$1,0),FALSE),""),"")</f>
        <v>Ja</v>
      </c>
      <c r="AN194" t="str">
        <f>IF(AM194="ja",VLOOKUP($B194,Miljö!$B$1:$J$479,MATCH("Typ av ursprungsspecificerad el   (Om inget värde anges används Nordisk residualmix, se inforuta) ()",Miljö!$B$1:$J$1,0),FALSE),IF(AM194="nej","Nordisk residualel",""))</f>
        <v>'Vattenfall EPD 100%'</v>
      </c>
      <c r="AO194">
        <f>IF(AM194="","",VLOOKUP($B194,Miljö!$B$1:$J$479,MATCH("Fossilandel för ursprungspecificerad el ()",Miljö!$B$1:$J$1,0),FALSE))</f>
        <v>0</v>
      </c>
      <c r="AP194">
        <f>IF(AM194="","",IFERROR(VLOOKUP($B194,Miljö!$B$1:$J$479,MATCH("Kärnkraftsandel för ursprungsspecificerad el ()",Miljö!$B$1:$J$1,0),FALSE)/1,0))</f>
        <v>0</v>
      </c>
      <c r="AQ194">
        <f t="shared" si="13"/>
        <v>1</v>
      </c>
      <c r="AS194" t="str">
        <f t="shared" si="14"/>
        <v>Nej</v>
      </c>
      <c r="AT194" t="str">
        <f>IF(AS194="ja",VLOOKUP($B194,Miljö!$B$1:$P$500,MATCH("Fossil andel i procent (%)",Miljö!$B$1:$P$1,0),FALSE)/100,"")</f>
        <v/>
      </c>
      <c r="AV194" t="str">
        <f t="shared" si="15"/>
        <v>Nej</v>
      </c>
      <c r="AW194" t="str">
        <f>IF(AV194="ja",VLOOKUP($B194,'Egen hetvattenprod'!$B$1:$AO$500,MATCH("Värmekälla till värmepumpar ()",'Egen hetvattenprod'!$B$1:$AO$1,0),FALSE),"")</f>
        <v/>
      </c>
      <c r="AY194" t="str">
        <f t="shared" si="16"/>
        <v>Ja</v>
      </c>
      <c r="AZ194" s="115">
        <f>IF($AY194="ja",(VLOOKUP($B194,'Egen hetvattenprod'!$B$1:$BX$550,MATCH(AZ$2,'Egen hetvattenprod'!$B$1:$BX$1,0),FALSE)+VLOOKUP($B194,Kraftvärmeprod!$B$1:$BX$550,MATCH(AZ$2,Kraftvärmeprod!$B$1:$BX$1,0),FALSE))/$AC194,"")</f>
        <v>0.99999999999999989</v>
      </c>
      <c r="BA194" s="115">
        <f>IF($AY194="ja",(VLOOKUP($B194,'Egen hetvattenprod'!$B$1:$BX$550,MATCH(BA$2,'Egen hetvattenprod'!$B$1:$BX$1,0),FALSE)+VLOOKUP($B194,Kraftvärmeprod!$B$1:$BX$550,MATCH(BA$2,Kraftvärmeprod!$B$1:$BX$1,0),FALSE))/$AC194,"")</f>
        <v>0</v>
      </c>
      <c r="BB194" s="115">
        <f>IF($AY194="ja",(VLOOKUP($B194,'Egen hetvattenprod'!$B$1:$BX$550,MATCH(BB$2,'Egen hetvattenprod'!$B$1:$BX$1,0),FALSE)+VLOOKUP($B194,Kraftvärmeprod!$B$1:$BX$550,MATCH(BB$2,Kraftvärmeprod!$B$1:$BX$1,0),FALSE))/$AC194,"")</f>
        <v>0</v>
      </c>
      <c r="BC194" s="115">
        <f>IF($AY194="ja",(VLOOKUP($B194,'Egen hetvattenprod'!$B$1:$BX$550,MATCH(BC$2,'Egen hetvattenprod'!$B$1:$BX$1,0),FALSE)+VLOOKUP($B194,Kraftvärmeprod!$B$1:$BX$550,MATCH(BC$2,Kraftvärmeprod!$B$1:$BX$1,0),FALSE))/$AC194,"")</f>
        <v>0</v>
      </c>
      <c r="BD194" s="115">
        <f>IF($AY194="ja",(VLOOKUP($B194,'Egen hetvattenprod'!$B$1:$BX$550,MATCH(BD$2,'Egen hetvattenprod'!$B$1:$BX$1,0),FALSE)+VLOOKUP($B194,Kraftvärmeprod!$B$1:$BX$550,MATCH(BD$2,Kraftvärmeprod!$B$1:$BX$1,0),FALSE))/$AC194,"")</f>
        <v>0</v>
      </c>
      <c r="BF194" t="str">
        <f t="shared" si="17"/>
        <v>Nej</v>
      </c>
      <c r="BG194" t="str">
        <f>IF($BF194="ja",VLOOKUP($B194,'Egen hetvattenprod'!$B$1:$BX$550,MATCH("Andelen klimatgaser med fossilt ursprung för avfall ()",'Egen hetvattenprod'!$B$1:$BX$1,0),FALSE),"")</f>
        <v/>
      </c>
      <c r="BH194" t="str">
        <f>IF($BF194="ja",VLOOKUP($B194,Kraftvärmeprod!$B$1:$BX$550,MATCH("Andelen klimatgaser med fossilt ursprung för avfall ()",Kraftvärmeprod!$B$1:$BX$1,0),FALSE),"")</f>
        <v/>
      </c>
      <c r="BI194" t="str">
        <f>IF($BF194="ja",VLOOKUP($B194,'Egen hetvattenprod'!$B$1:$BX$550,MATCH("Avfall (GWh)",'Egen hetvattenprod'!$B$1:$BX$1,0),FALSE),"")</f>
        <v/>
      </c>
      <c r="BJ194" t="str">
        <f>IF($BF194="ja",VLOOKUP($B194,'Slutlig allokering kvv'!$B$1:$BX$550,MATCH("Avfall (GWh)",'Slutlig allokering kvv'!$B$1:$BX$1,0),FALSE),"")</f>
        <v/>
      </c>
      <c r="BK194" t="str">
        <f>IF($BF194="ja",VLOOKUP($B194,'Köpt hetvatten'!$B$1:$BX$550,MATCH("Avfall i köpt hetvatten",'Köpt hetvatten'!$B$1:$BX$1,0),FALSE),"")</f>
        <v/>
      </c>
      <c r="BL194" t="str">
        <f>IF($BF194="ja",VLOOKUP($B194,'Egen hetvattenprod'!$B$1:$BX$550,MATCH("Värde enligt ovan. (%)",'Egen hetvattenprod'!$B$1:$BX$1,0),FALSE),"")</f>
        <v/>
      </c>
      <c r="BM194" t="str">
        <f>IF($BF194="ja",VLOOKUP($B194,Kraftvärmeprod!$B$1:$BX$550,MATCH("Värde enligt ovan. (%)",Kraftvärmeprod!$B$1:$BX$1,0),FALSE),"")</f>
        <v/>
      </c>
      <c r="BQ194" t="str">
        <f>IF($BF194="ja",VLOOKUP($B194,'Egen hetvattenprod'!$B$1:$BX$550,MATCH("Tillförd olja (fossil) vid avfallsförbränning (GWh)",'Egen hetvattenprod'!$B$1:$BX$1,0),FALSE),"")</f>
        <v/>
      </c>
      <c r="BR194" t="str">
        <f>IF($BF194="ja",VLOOKUP($B194,Kraftvärmeprod!$B$1:$BX$550,MATCH("Tillförd olja (fossil) vid avfallsförbränning (GWh)",Kraftvärmeprod!$B$1:$BX$1,0),FALSE),"")</f>
        <v/>
      </c>
    </row>
    <row r="195" spans="1:70">
      <c r="A195" t="s">
        <v>322</v>
      </c>
      <c r="B195" t="s">
        <v>325</v>
      </c>
      <c r="C195">
        <f>VLOOKUP($B195,'Tillförd energi'!$B$1:$AI$720,MATCH(C$2,'Tillförd energi'!$B$1:$AQ$1,0),FALSE)</f>
        <v>0</v>
      </c>
      <c r="D195">
        <f>VLOOKUP($B195,'Tillförd energi'!$B$1:$AI$720,MATCH(D$2,'Tillförd energi'!$B$1:$AQ$1,0),FALSE)</f>
        <v>0</v>
      </c>
      <c r="E195">
        <f>VLOOKUP($B195,'Tillförd energi'!$B$1:$AI$720,MATCH(E$2,'Tillförd energi'!$B$1:$AQ$1,0),FALSE)</f>
        <v>0</v>
      </c>
      <c r="F195">
        <f>VLOOKUP($B195,'Tillförd energi'!$B$1:$AI$720,MATCH(F$2,'Tillförd energi'!$B$1:$AQ$1,0),FALSE)</f>
        <v>0</v>
      </c>
      <c r="G195">
        <f>VLOOKUP($B195,'Tillförd energi'!$B$1:$AI$720,MATCH(G$2,'Tillförd energi'!$B$1:$AQ$1,0),FALSE)</f>
        <v>0</v>
      </c>
      <c r="H195">
        <f>VLOOKUP($B195,'Tillförd energi'!$B$1:$AI$720,MATCH(H$2,'Tillförd energi'!$B$1:$AQ$1,0),FALSE)</f>
        <v>0</v>
      </c>
      <c r="I195">
        <f>VLOOKUP($B195,'Tillförd energi'!$B$1:$AI$720,MATCH(I$2,'Tillförd energi'!$B$1:$AQ$1,0),FALSE)</f>
        <v>0</v>
      </c>
      <c r="J195">
        <f>VLOOKUP($B195,'Tillförd energi'!$B$1:$AI$720,MATCH(J$2,'Tillförd energi'!$B$1:$AQ$1,0),FALSE)</f>
        <v>0</v>
      </c>
      <c r="K195">
        <f>VLOOKUP($B195,'Tillförd energi'!$B$1:$AI$720,MATCH(K$2,'Tillförd energi'!$B$1:$AQ$1,0),FALSE)</f>
        <v>0</v>
      </c>
      <c r="L195">
        <f>VLOOKUP($B195,'Tillförd energi'!$B$1:$AI$720,MATCH(L$2,'Tillförd energi'!$B$1:$AQ$1,0),FALSE)</f>
        <v>0</v>
      </c>
      <c r="M195">
        <f>VLOOKUP($B195,'Tillförd energi'!$B$1:$AI$720,MATCH(M$2,'Tillförd energi'!$B$1:$AQ$1,0),FALSE)</f>
        <v>0</v>
      </c>
      <c r="N195">
        <f>VLOOKUP($B195,'Tillförd energi'!$B$1:$AI$720,MATCH(N$2,'Tillförd energi'!$B$1:$AQ$1,0),FALSE)</f>
        <v>0</v>
      </c>
      <c r="O195">
        <f>VLOOKUP($B195,'Tillförd energi'!$B$1:$AI$720,MATCH(O$2,'Tillförd energi'!$B$1:$AQ$1,0),FALSE)</f>
        <v>0</v>
      </c>
      <c r="P195">
        <f>VLOOKUP($B195,'Tillförd energi'!$B$1:$AI$720,MATCH(P$2,'Tillförd energi'!$B$1:$AQ$1,0),FALSE)</f>
        <v>17.806000000000001</v>
      </c>
      <c r="Q195">
        <f>VLOOKUP($B195,'Tillförd energi'!$B$1:$AI$720,MATCH(Q$2,'Tillförd energi'!$B$1:$AQ$1,0),FALSE)</f>
        <v>0</v>
      </c>
      <c r="R195">
        <f>VLOOKUP($B195,'Tillförd energi'!$B$1:$AI$720,MATCH(R$2,'Tillförd energi'!$B$1:$AQ$1,0),FALSE)</f>
        <v>0</v>
      </c>
      <c r="S195">
        <f>VLOOKUP($B195,'Tillförd energi'!$B$1:$AI$720,MATCH(S$2,'Tillförd energi'!$B$1:$AQ$1,0),FALSE)</f>
        <v>0</v>
      </c>
      <c r="T195">
        <f>VLOOKUP($B195,'Tillförd energi'!$B$1:$AI$720,MATCH(T$2,'Tillförd energi'!$B$1:$AQ$1,0),FALSE)</f>
        <v>0</v>
      </c>
      <c r="U195">
        <f>VLOOKUP($B195,'Tillförd energi'!$B$1:$AI$720,MATCH(U$2,'Tillförd energi'!$B$1:$AQ$1,0),FALSE)</f>
        <v>0</v>
      </c>
      <c r="V195">
        <f>VLOOKUP($B195,'Tillförd energi'!$B$1:$AI$720,MATCH(V$2,'Tillförd energi'!$B$1:$AQ$1,0),FALSE)</f>
        <v>0</v>
      </c>
      <c r="W195">
        <f>VLOOKUP($B195,'Tillförd energi'!$B$1:$AI$720,MATCH(W$2,'Tillförd energi'!$B$1:$AQ$1,0),FALSE)</f>
        <v>0.97599999999999998</v>
      </c>
      <c r="X195">
        <f>VLOOKUP($B195,'Tillförd energi'!$B$1:$AI$720,MATCH(X$2,'Tillförd energi'!$B$1:$AQ$1,0),FALSE)</f>
        <v>0</v>
      </c>
      <c r="Y195">
        <f>VLOOKUP($B195,'Tillförd energi'!$B$1:$AI$720,MATCH(Y$2,'Tillförd energi'!$B$1:$AQ$1,0),FALSE)</f>
        <v>0</v>
      </c>
      <c r="Z195">
        <f>VLOOKUP($B195,'Tillförd energi'!$B$1:$AI$720,MATCH(Z$2,'Tillförd energi'!$B$1:$AQ$1,0),FALSE)</f>
        <v>0</v>
      </c>
      <c r="AA195">
        <f>VLOOKUP($B195,'Tillförd energi'!$B$1:$AI$720,MATCH(AA$2,'Tillförd energi'!$B$1:$AQ$1,0),FALSE)</f>
        <v>0</v>
      </c>
      <c r="AB195">
        <f>VLOOKUP($B195,'Tillförd energi'!$B$1:$AI$720,MATCH(AB$2,'Tillförd energi'!$B$1:$AQ$1,0),FALSE)</f>
        <v>0</v>
      </c>
      <c r="AC195">
        <f>VLOOKUP($B195,'Tillförd energi'!$B$1:$AI$720,MATCH(AC$2,'Tillförd energi'!$B$1:$AQ$1,0),FALSE)</f>
        <v>2.367</v>
      </c>
      <c r="AD195">
        <f>VLOOKUP($B195,'Tillförd energi'!$B$1:$AI$720,MATCH(AD$2,'Tillförd energi'!$B$1:$AQ$1,0),FALSE)</f>
        <v>0</v>
      </c>
      <c r="AE195">
        <f>VLOOKUP($B195,'Tillförd energi'!$B$1:$AI$720,MATCH(AE$2,'Tillförd energi'!$B$1:$AQ$1,0),FALSE)</f>
        <v>0</v>
      </c>
      <c r="AF195">
        <f>VLOOKUP($B195,'Tillförd energi'!$B$1:$AI$720,MATCH(AF$2,'Tillförd energi'!$B$1:$AQ$1,0),FALSE)</f>
        <v>0.45700000000000002</v>
      </c>
      <c r="AG195">
        <f>IFERROR(VLOOKUP(B195,Miljö!$B$1:$AC$600,MATCH("Köpt mängd produktionsspecifik fjärrvärme:",Miljö!$B$1:$AC$1,0),FALSE)/1,0)</f>
        <v>0</v>
      </c>
      <c r="AI195">
        <f t="shared" si="12"/>
        <v>21.606000000000002</v>
      </c>
      <c r="AJ195">
        <f>IF(ISERROR(1/VLOOKUP($B195,Leveranser!$B$1:$S$500,MATCH("såld värme (gwh)",Leveranser!$B$1:$S$1,0),FALSE)),"",VLOOKUP($B195,Leveranser!$B$1:$S$500,MATCH("såld värme (gwh)",Leveranser!$B$1:$S$1,0),FALSE))</f>
        <v>15.132</v>
      </c>
      <c r="AM195" t="str">
        <f>IF(B195&lt;&gt;"",IF(VLOOKUP($B195,Totalt!$B$1:$AQ$554,MATCH("Kvalitetsgranskad:",Totalt!$B$1:$AQ$1,0),FALSE)="ja",VLOOKUP($B195,Miljö!$B$1:$AG$479,MATCH(AM$2,Miljö!$B$1:$AK$1,0),FALSE),""),"")</f>
        <v>Ja</v>
      </c>
      <c r="AN195" t="str">
        <f>IF(AM195="ja",VLOOKUP($B195,Miljö!$B$1:$J$479,MATCH("Typ av ursprungsspecificerad el   (Om inget värde anges används Nordisk residualmix, se inforuta) ()",Miljö!$B$1:$J$1,0),FALSE),IF(AM195="nej","Nordisk residualel",""))</f>
        <v>'Vattenfall EPD 100%'</v>
      </c>
      <c r="AO195">
        <f>IF(AM195="","",VLOOKUP($B195,Miljö!$B$1:$J$479,MATCH("Fossilandel för ursprungspecificerad el ()",Miljö!$B$1:$J$1,0),FALSE))</f>
        <v>0</v>
      </c>
      <c r="AP195">
        <f>IF(AM195="","",IFERROR(VLOOKUP($B195,Miljö!$B$1:$J$479,MATCH("Kärnkraftsandel för ursprungsspecificerad el ()",Miljö!$B$1:$J$1,0),FALSE)/1,0))</f>
        <v>0</v>
      </c>
      <c r="AQ195">
        <f t="shared" si="13"/>
        <v>1</v>
      </c>
      <c r="AS195" t="str">
        <f t="shared" si="14"/>
        <v>Nej</v>
      </c>
      <c r="AT195" t="str">
        <f>IF(AS195="ja",VLOOKUP($B195,Miljö!$B$1:$P$500,MATCH("Fossil andel i procent (%)",Miljö!$B$1:$P$1,0),FALSE)/100,"")</f>
        <v/>
      </c>
      <c r="AV195" t="str">
        <f t="shared" si="15"/>
        <v>Nej</v>
      </c>
      <c r="AW195" t="str">
        <f>IF(AV195="ja",VLOOKUP($B195,'Egen hetvattenprod'!$B$1:$AO$500,MATCH("Värmekälla till värmepumpar ()",'Egen hetvattenprod'!$B$1:$AO$1,0),FALSE),"")</f>
        <v/>
      </c>
      <c r="AY195" t="str">
        <f t="shared" si="16"/>
        <v>Ja</v>
      </c>
      <c r="AZ195" s="115">
        <f>IF($AY195="ja",(VLOOKUP($B195,'Egen hetvattenprod'!$B$1:$BX$550,MATCH(AZ$2,'Egen hetvattenprod'!$B$1:$BX$1,0),FALSE)+VLOOKUP($B195,Kraftvärmeprod!$B$1:$BX$550,MATCH(AZ$2,Kraftvärmeprod!$B$1:$BX$1,0),FALSE))/$AC195,"")</f>
        <v>1</v>
      </c>
      <c r="BA195" s="115">
        <f>IF($AY195="ja",(VLOOKUP($B195,'Egen hetvattenprod'!$B$1:$BX$550,MATCH(BA$2,'Egen hetvattenprod'!$B$1:$BX$1,0),FALSE)+VLOOKUP($B195,Kraftvärmeprod!$B$1:$BX$550,MATCH(BA$2,Kraftvärmeprod!$B$1:$BX$1,0),FALSE))/$AC195,"")</f>
        <v>0</v>
      </c>
      <c r="BB195" s="115">
        <f>IF($AY195="ja",(VLOOKUP($B195,'Egen hetvattenprod'!$B$1:$BX$550,MATCH(BB$2,'Egen hetvattenprod'!$B$1:$BX$1,0),FALSE)+VLOOKUP($B195,Kraftvärmeprod!$B$1:$BX$550,MATCH(BB$2,Kraftvärmeprod!$B$1:$BX$1,0),FALSE))/$AC195,"")</f>
        <v>0</v>
      </c>
      <c r="BC195" s="115">
        <f>IF($AY195="ja",(VLOOKUP($B195,'Egen hetvattenprod'!$B$1:$BX$550,MATCH(BC$2,'Egen hetvattenprod'!$B$1:$BX$1,0),FALSE)+VLOOKUP($B195,Kraftvärmeprod!$B$1:$BX$550,MATCH(BC$2,Kraftvärmeprod!$B$1:$BX$1,0),FALSE))/$AC195,"")</f>
        <v>0</v>
      </c>
      <c r="BD195" s="115">
        <f>IF($AY195="ja",(VLOOKUP($B195,'Egen hetvattenprod'!$B$1:$BX$550,MATCH(BD$2,'Egen hetvattenprod'!$B$1:$BX$1,0),FALSE)+VLOOKUP($B195,Kraftvärmeprod!$B$1:$BX$550,MATCH(BD$2,Kraftvärmeprod!$B$1:$BX$1,0),FALSE))/$AC195,"")</f>
        <v>0</v>
      </c>
      <c r="BF195" t="str">
        <f t="shared" si="17"/>
        <v>Nej</v>
      </c>
      <c r="BG195" t="str">
        <f>IF($BF195="ja",VLOOKUP($B195,'Egen hetvattenprod'!$B$1:$BX$550,MATCH("Andelen klimatgaser med fossilt ursprung för avfall ()",'Egen hetvattenprod'!$B$1:$BX$1,0),FALSE),"")</f>
        <v/>
      </c>
      <c r="BH195" t="str">
        <f>IF($BF195="ja",VLOOKUP($B195,Kraftvärmeprod!$B$1:$BX$550,MATCH("Andelen klimatgaser med fossilt ursprung för avfall ()",Kraftvärmeprod!$B$1:$BX$1,0),FALSE),"")</f>
        <v/>
      </c>
      <c r="BI195" t="str">
        <f>IF($BF195="ja",VLOOKUP($B195,'Egen hetvattenprod'!$B$1:$BX$550,MATCH("Avfall (GWh)",'Egen hetvattenprod'!$B$1:$BX$1,0),FALSE),"")</f>
        <v/>
      </c>
      <c r="BJ195" t="str">
        <f>IF($BF195="ja",VLOOKUP($B195,'Slutlig allokering kvv'!$B$1:$BX$550,MATCH("Avfall (GWh)",'Slutlig allokering kvv'!$B$1:$BX$1,0),FALSE),"")</f>
        <v/>
      </c>
      <c r="BK195" t="str">
        <f>IF($BF195="ja",VLOOKUP($B195,'Köpt hetvatten'!$B$1:$BX$550,MATCH("Avfall i köpt hetvatten",'Köpt hetvatten'!$B$1:$BX$1,0),FALSE),"")</f>
        <v/>
      </c>
      <c r="BL195" t="str">
        <f>IF($BF195="ja",VLOOKUP($B195,'Egen hetvattenprod'!$B$1:$BX$550,MATCH("Värde enligt ovan. (%)",'Egen hetvattenprod'!$B$1:$BX$1,0),FALSE),"")</f>
        <v/>
      </c>
      <c r="BM195" t="str">
        <f>IF($BF195="ja",VLOOKUP($B195,Kraftvärmeprod!$B$1:$BX$550,MATCH("Värde enligt ovan. (%)",Kraftvärmeprod!$B$1:$BX$1,0),FALSE),"")</f>
        <v/>
      </c>
      <c r="BQ195" t="str">
        <f>IF($BF195="ja",VLOOKUP($B195,'Egen hetvattenprod'!$B$1:$BX$550,MATCH("Tillförd olja (fossil) vid avfallsförbränning (GWh)",'Egen hetvattenprod'!$B$1:$BX$1,0),FALSE),"")</f>
        <v/>
      </c>
      <c r="BR195" t="str">
        <f>IF($BF195="ja",VLOOKUP($B195,Kraftvärmeprod!$B$1:$BX$550,MATCH("Tillförd olja (fossil) vid avfallsförbränning (GWh)",Kraftvärmeprod!$B$1:$BX$1,0),FALSE),"")</f>
        <v/>
      </c>
    </row>
    <row r="196" spans="1:70">
      <c r="A196" t="s">
        <v>326</v>
      </c>
      <c r="B196" t="s">
        <v>327</v>
      </c>
      <c r="C196">
        <f>VLOOKUP($B196,'Tillförd energi'!$B$1:$AI$720,MATCH(C$2,'Tillförd energi'!$B$1:$AQ$1,0),FALSE)</f>
        <v>0</v>
      </c>
      <c r="D196">
        <f>VLOOKUP($B196,'Tillförd energi'!$B$1:$AI$720,MATCH(D$2,'Tillförd energi'!$B$1:$AQ$1,0),FALSE)</f>
        <v>0.37</v>
      </c>
      <c r="E196">
        <f>VLOOKUP($B196,'Tillförd energi'!$B$1:$AI$720,MATCH(E$2,'Tillförd energi'!$B$1:$AQ$1,0),FALSE)</f>
        <v>0</v>
      </c>
      <c r="F196">
        <f>VLOOKUP($B196,'Tillförd energi'!$B$1:$AI$720,MATCH(F$2,'Tillförd energi'!$B$1:$AQ$1,0),FALSE)</f>
        <v>0</v>
      </c>
      <c r="G196">
        <f>VLOOKUP($B196,'Tillförd energi'!$B$1:$AI$720,MATCH(G$2,'Tillförd energi'!$B$1:$AQ$1,0),FALSE)</f>
        <v>0</v>
      </c>
      <c r="H196">
        <f>VLOOKUP($B196,'Tillförd energi'!$B$1:$AI$720,MATCH(H$2,'Tillförd energi'!$B$1:$AQ$1,0),FALSE)</f>
        <v>0</v>
      </c>
      <c r="I196">
        <f>VLOOKUP($B196,'Tillförd energi'!$B$1:$AI$720,MATCH(I$2,'Tillförd energi'!$B$1:$AQ$1,0),FALSE)</f>
        <v>146.19499999999999</v>
      </c>
      <c r="J196">
        <f>VLOOKUP($B196,'Tillförd energi'!$B$1:$AI$720,MATCH(J$2,'Tillförd energi'!$B$1:$AQ$1,0),FALSE)</f>
        <v>0</v>
      </c>
      <c r="K196">
        <f>VLOOKUP($B196,'Tillförd energi'!$B$1:$AI$720,MATCH(K$2,'Tillförd energi'!$B$1:$AQ$1,0),FALSE)</f>
        <v>0</v>
      </c>
      <c r="L196">
        <f>VLOOKUP($B196,'Tillförd energi'!$B$1:$AI$720,MATCH(L$2,'Tillförd energi'!$B$1:$AQ$1,0),FALSE)</f>
        <v>0</v>
      </c>
      <c r="M196">
        <f>VLOOKUP($B196,'Tillförd energi'!$B$1:$AI$720,MATCH(M$2,'Tillförd energi'!$B$1:$AQ$1,0),FALSE)</f>
        <v>0</v>
      </c>
      <c r="N196">
        <f>VLOOKUP($B196,'Tillförd energi'!$B$1:$AI$720,MATCH(N$2,'Tillförd energi'!$B$1:$AQ$1,0),FALSE)</f>
        <v>0</v>
      </c>
      <c r="O196">
        <f>VLOOKUP($B196,'Tillförd energi'!$B$1:$AI$720,MATCH(O$2,'Tillförd energi'!$B$1:$AQ$1,0),FALSE)</f>
        <v>25.604600000000001</v>
      </c>
      <c r="P196">
        <f>VLOOKUP($B196,'Tillförd energi'!$B$1:$AI$720,MATCH(P$2,'Tillförd energi'!$B$1:$AQ$1,0),FALSE)</f>
        <v>0</v>
      </c>
      <c r="Q196">
        <f>VLOOKUP($B196,'Tillförd energi'!$B$1:$AI$720,MATCH(Q$2,'Tillförd energi'!$B$1:$AQ$1,0),FALSE)</f>
        <v>0</v>
      </c>
      <c r="R196">
        <f>VLOOKUP($B196,'Tillförd energi'!$B$1:$AI$720,MATCH(R$2,'Tillförd energi'!$B$1:$AQ$1,0),FALSE)</f>
        <v>0</v>
      </c>
      <c r="S196">
        <f>VLOOKUP($B196,'Tillförd energi'!$B$1:$AI$720,MATCH(S$2,'Tillförd energi'!$B$1:$AQ$1,0),FALSE)</f>
        <v>0</v>
      </c>
      <c r="T196">
        <f>VLOOKUP($B196,'Tillförd energi'!$B$1:$AI$720,MATCH(T$2,'Tillförd energi'!$B$1:$AQ$1,0),FALSE)</f>
        <v>0</v>
      </c>
      <c r="U196">
        <f>VLOOKUP($B196,'Tillförd energi'!$B$1:$AI$720,MATCH(U$2,'Tillförd energi'!$B$1:$AQ$1,0),FALSE)</f>
        <v>0</v>
      </c>
      <c r="V196">
        <f>VLOOKUP($B196,'Tillförd energi'!$B$1:$AI$720,MATCH(V$2,'Tillförd energi'!$B$1:$AQ$1,0),FALSE)</f>
        <v>0</v>
      </c>
      <c r="W196">
        <f>VLOOKUP($B196,'Tillförd energi'!$B$1:$AI$720,MATCH(W$2,'Tillförd energi'!$B$1:$AQ$1,0),FALSE)</f>
        <v>0</v>
      </c>
      <c r="X196">
        <f>VLOOKUP($B196,'Tillförd energi'!$B$1:$AI$720,MATCH(X$2,'Tillförd energi'!$B$1:$AQ$1,0),FALSE)</f>
        <v>0</v>
      </c>
      <c r="Y196">
        <f>VLOOKUP($B196,'Tillförd energi'!$B$1:$AI$720,MATCH(Y$2,'Tillförd energi'!$B$1:$AQ$1,0),FALSE)</f>
        <v>0</v>
      </c>
      <c r="Z196">
        <f>VLOOKUP($B196,'Tillförd energi'!$B$1:$AI$720,MATCH(Z$2,'Tillförd energi'!$B$1:$AQ$1,0),FALSE)</f>
        <v>0</v>
      </c>
      <c r="AA196">
        <f>VLOOKUP($B196,'Tillförd energi'!$B$1:$AI$720,MATCH(AA$2,'Tillförd energi'!$B$1:$AQ$1,0),FALSE)</f>
        <v>0</v>
      </c>
      <c r="AB196">
        <f>VLOOKUP($B196,'Tillförd energi'!$B$1:$AI$720,MATCH(AB$2,'Tillförd energi'!$B$1:$AQ$1,0),FALSE)</f>
        <v>0</v>
      </c>
      <c r="AC196">
        <f>VLOOKUP($B196,'Tillförd energi'!$B$1:$AI$720,MATCH(AC$2,'Tillförd energi'!$B$1:$AQ$1,0),FALSE)</f>
        <v>0</v>
      </c>
      <c r="AD196">
        <f>VLOOKUP($B196,'Tillförd energi'!$B$1:$AI$720,MATCH(AD$2,'Tillförd energi'!$B$1:$AQ$1,0),FALSE)</f>
        <v>0</v>
      </c>
      <c r="AE196">
        <f>VLOOKUP($B196,'Tillförd energi'!$B$1:$AI$720,MATCH(AE$2,'Tillförd energi'!$B$1:$AQ$1,0),FALSE)</f>
        <v>0</v>
      </c>
      <c r="AF196">
        <f>VLOOKUP($B196,'Tillförd energi'!$B$1:$AI$720,MATCH(AF$2,'Tillförd energi'!$B$1:$AQ$1,0),FALSE)</f>
        <v>8.3561599999999991</v>
      </c>
      <c r="AG196">
        <f>IFERROR(VLOOKUP(B196,Miljö!$B$1:$AC$600,MATCH("Köpt mängd produktionsspecifik fjärrvärme:",Miljö!$B$1:$AC$1,0),FALSE)/1,0)</f>
        <v>0</v>
      </c>
      <c r="AI196">
        <f t="shared" ref="AI196:AI259" si="18">IF(B196&lt;&gt;"",SUM(C196:AG196),"")</f>
        <v>180.52575999999999</v>
      </c>
      <c r="AJ196">
        <f>IF(ISERROR(1/VLOOKUP($B196,Leveranser!$B$1:$S$500,MATCH("såld värme (gwh)",Leveranser!$B$1:$S$1,0),FALSE)),"",VLOOKUP($B196,Leveranser!$B$1:$S$500,MATCH("såld värme (gwh)",Leveranser!$B$1:$S$1,0),FALSE))</f>
        <v>135.6</v>
      </c>
      <c r="AM196" t="str">
        <f>IF(B196&lt;&gt;"",IF(VLOOKUP($B196,Totalt!$B$1:$AQ$554,MATCH("Kvalitetsgranskad:",Totalt!$B$1:$AQ$1,0),FALSE)="ja",VLOOKUP($B196,Miljö!$B$1:$AG$479,MATCH(AM$2,Miljö!$B$1:$AK$1,0),FALSE),""),"")</f>
        <v>Ja</v>
      </c>
      <c r="AN196" t="str">
        <f>IF(AM196="ja",VLOOKUP($B196,Miljö!$B$1:$J$479,MATCH("Typ av ursprungsspecificerad el   (Om inget värde anges används Nordisk residualmix, se inforuta) ()",Miljö!$B$1:$J$1,0),FALSE),IF(AM196="nej","Nordisk residualel",""))</f>
        <v>'biobränsle'</v>
      </c>
      <c r="AO196">
        <f>IF(AM196="","",VLOOKUP($B196,Miljö!$B$1:$J$479,MATCH("Fossilandel för ursprungspecificerad el ()",Miljö!$B$1:$J$1,0),FALSE))</f>
        <v>0</v>
      </c>
      <c r="AP196">
        <f>IF(AM196="","",IFERROR(VLOOKUP($B196,Miljö!$B$1:$J$479,MATCH("Kärnkraftsandel för ursprungsspecificerad el ()",Miljö!$B$1:$J$1,0),FALSE)/1,0))</f>
        <v>0</v>
      </c>
      <c r="AQ196">
        <f t="shared" ref="AQ196:AQ259" si="19">IF(AM196="","",1-AO196-AP196)</f>
        <v>1</v>
      </c>
      <c r="AS196" t="str">
        <f t="shared" ref="AS196:AS259" si="20">IF(B196&lt;&gt;"",IF(AND(AG196&gt;0,AG196&lt;&gt;""),"Ja","Nej"),"")</f>
        <v>Nej</v>
      </c>
      <c r="AT196" t="str">
        <f>IF(AS196="ja",VLOOKUP($B196,Miljö!$B$1:$P$500,MATCH("Fossil andel i procent (%)",Miljö!$B$1:$P$1,0),FALSE)/100,"")</f>
        <v/>
      </c>
      <c r="AV196" t="str">
        <f t="shared" ref="AV196:AV259" si="21">IF(B196&lt;&gt;"",IF(AND(AB196&gt;0,AB196&lt;&gt;""),"Ja","Nej"),"")</f>
        <v>Nej</v>
      </c>
      <c r="AW196" t="str">
        <f>IF(AV196="ja",VLOOKUP($B196,'Egen hetvattenprod'!$B$1:$AO$500,MATCH("Värmekälla till värmepumpar ()",'Egen hetvattenprod'!$B$1:$AO$1,0),FALSE),"")</f>
        <v/>
      </c>
      <c r="AY196" t="str">
        <f t="shared" ref="AY196:AY259" si="22">IF(B196&lt;&gt;"",IF(AND(AC196&gt;0,AC196&lt;&gt;""),"Ja","Nej"),"")</f>
        <v>Nej</v>
      </c>
      <c r="AZ196" s="115" t="str">
        <f>IF($AY196="ja",(VLOOKUP($B196,'Egen hetvattenprod'!$B$1:$BX$550,MATCH(AZ$2,'Egen hetvattenprod'!$B$1:$BX$1,0),FALSE)+VLOOKUP($B196,Kraftvärmeprod!$B$1:$BX$550,MATCH(AZ$2,Kraftvärmeprod!$B$1:$BX$1,0),FALSE))/$AC196,"")</f>
        <v/>
      </c>
      <c r="BA196" s="115" t="str">
        <f>IF($AY196="ja",(VLOOKUP($B196,'Egen hetvattenprod'!$B$1:$BX$550,MATCH(BA$2,'Egen hetvattenprod'!$B$1:$BX$1,0),FALSE)+VLOOKUP($B196,Kraftvärmeprod!$B$1:$BX$550,MATCH(BA$2,Kraftvärmeprod!$B$1:$BX$1,0),FALSE))/$AC196,"")</f>
        <v/>
      </c>
      <c r="BB196" s="115" t="str">
        <f>IF($AY196="ja",(VLOOKUP($B196,'Egen hetvattenprod'!$B$1:$BX$550,MATCH(BB$2,'Egen hetvattenprod'!$B$1:$BX$1,0),FALSE)+VLOOKUP($B196,Kraftvärmeprod!$B$1:$BX$550,MATCH(BB$2,Kraftvärmeprod!$B$1:$BX$1,0),FALSE))/$AC196,"")</f>
        <v/>
      </c>
      <c r="BC196" s="115" t="str">
        <f>IF($AY196="ja",(VLOOKUP($B196,'Egen hetvattenprod'!$B$1:$BX$550,MATCH(BC$2,'Egen hetvattenprod'!$B$1:$BX$1,0),FALSE)+VLOOKUP($B196,Kraftvärmeprod!$B$1:$BX$550,MATCH(BC$2,Kraftvärmeprod!$B$1:$BX$1,0),FALSE))/$AC196,"")</f>
        <v/>
      </c>
      <c r="BD196" s="115" t="str">
        <f>IF($AY196="ja",(VLOOKUP($B196,'Egen hetvattenprod'!$B$1:$BX$550,MATCH(BD$2,'Egen hetvattenprod'!$B$1:$BX$1,0),FALSE)+VLOOKUP($B196,Kraftvärmeprod!$B$1:$BX$550,MATCH(BD$2,Kraftvärmeprod!$B$1:$BX$1,0),FALSE))/$AC196,"")</f>
        <v/>
      </c>
      <c r="BF196" t="str">
        <f t="shared" ref="BF196:BF259" si="23">IF(B196&lt;&gt;"",IF(AND(I196&gt;0,I196&lt;&gt;""),"Ja","Nej"),"")</f>
        <v>Ja</v>
      </c>
      <c r="BG196" t="str">
        <f>IF($BF196="ja",VLOOKUP($B196,'Egen hetvattenprod'!$B$1:$BX$550,MATCH("Andelen klimatgaser med fossilt ursprung för avfall ()",'Egen hetvattenprod'!$B$1:$BX$1,0),FALSE),"")</f>
        <v>ET</v>
      </c>
      <c r="BH196" t="str">
        <f>IF($BF196="ja",VLOOKUP($B196,Kraftvärmeprod!$B$1:$BX$550,MATCH("Andelen klimatgaser med fossilt ursprung för avfall ()",Kraftvärmeprod!$B$1:$BX$1,0),FALSE),"")</f>
        <v>Schablon</v>
      </c>
      <c r="BI196" t="str">
        <f>IF($BF196="ja",VLOOKUP($B196,'Egen hetvattenprod'!$B$1:$BX$550,MATCH("Avfall (GWh)",'Egen hetvattenprod'!$B$1:$BX$1,0),FALSE),"")</f>
        <v>ET</v>
      </c>
      <c r="BJ196">
        <f>IF($BF196="ja",VLOOKUP($B196,'Slutlig allokering kvv'!$B$1:$BX$550,MATCH("Avfall (GWh)",'Slutlig allokering kvv'!$B$1:$BX$1,0),FALSE),"")</f>
        <v>146.19499999999999</v>
      </c>
      <c r="BK196">
        <f>IF($BF196="ja",VLOOKUP($B196,'Köpt hetvatten'!$B$1:$BX$550,MATCH("Avfall i köpt hetvatten",'Köpt hetvatten'!$B$1:$BX$1,0),FALSE),"")</f>
        <v>0</v>
      </c>
      <c r="BL196" t="str">
        <f>IF($BF196="ja",VLOOKUP($B196,'Egen hetvattenprod'!$B$1:$BX$550,MATCH("Värde enligt ovan. (%)",'Egen hetvattenprod'!$B$1:$BX$1,0),FALSE),"")</f>
        <v>ET</v>
      </c>
      <c r="BM196">
        <f>IF($BF196="ja",VLOOKUP($B196,Kraftvärmeprod!$B$1:$BX$550,MATCH("Värde enligt ovan. (%)",Kraftvärmeprod!$B$1:$BX$1,0),FALSE),"")</f>
        <v>39</v>
      </c>
      <c r="BQ196" t="str">
        <f>IF($BF196="ja",VLOOKUP($B196,'Egen hetvattenprod'!$B$1:$BX$550,MATCH("Tillförd olja (fossil) vid avfallsförbränning (GWh)",'Egen hetvattenprod'!$B$1:$BX$1,0),FALSE),"")</f>
        <v>ET</v>
      </c>
      <c r="BR196">
        <f>IF($BF196="ja",VLOOKUP($B196,Kraftvärmeprod!$B$1:$BX$550,MATCH("Tillförd olja (fossil) vid avfallsförbränning (GWh)",Kraftvärmeprod!$B$1:$BX$1,0),FALSE),"")</f>
        <v>2.9</v>
      </c>
    </row>
    <row r="197" spans="1:70">
      <c r="A197" t="s">
        <v>328</v>
      </c>
      <c r="B197" t="s">
        <v>329</v>
      </c>
      <c r="C197">
        <f>VLOOKUP($B197,'Tillförd energi'!$B$1:$AI$720,MATCH(C$2,'Tillförd energi'!$B$1:$AQ$1,0),FALSE)</f>
        <v>0</v>
      </c>
      <c r="D197">
        <f>VLOOKUP($B197,'Tillförd energi'!$B$1:$AI$720,MATCH(D$2,'Tillförd energi'!$B$1:$AQ$1,0),FALSE)</f>
        <v>4.2999999999999997E-2</v>
      </c>
      <c r="E197">
        <f>VLOOKUP($B197,'Tillförd energi'!$B$1:$AI$720,MATCH(E$2,'Tillförd energi'!$B$1:$AQ$1,0),FALSE)</f>
        <v>0</v>
      </c>
      <c r="F197">
        <f>VLOOKUP($B197,'Tillförd energi'!$B$1:$AI$720,MATCH(F$2,'Tillförd energi'!$B$1:$AQ$1,0),FALSE)</f>
        <v>0</v>
      </c>
      <c r="G197">
        <f>VLOOKUP($B197,'Tillförd energi'!$B$1:$AI$720,MATCH(G$2,'Tillförd energi'!$B$1:$AQ$1,0),FALSE)</f>
        <v>0</v>
      </c>
      <c r="H197">
        <f>VLOOKUP($B197,'Tillförd energi'!$B$1:$AI$720,MATCH(H$2,'Tillförd energi'!$B$1:$AQ$1,0),FALSE)</f>
        <v>0</v>
      </c>
      <c r="I197">
        <f>VLOOKUP($B197,'Tillförd energi'!$B$1:$AI$720,MATCH(I$2,'Tillförd energi'!$B$1:$AQ$1,0),FALSE)</f>
        <v>0</v>
      </c>
      <c r="J197">
        <f>VLOOKUP($B197,'Tillförd energi'!$B$1:$AI$720,MATCH(J$2,'Tillförd energi'!$B$1:$AQ$1,0),FALSE)</f>
        <v>0</v>
      </c>
      <c r="K197">
        <f>VLOOKUP($B197,'Tillförd energi'!$B$1:$AI$720,MATCH(K$2,'Tillförd energi'!$B$1:$AQ$1,0),FALSE)</f>
        <v>0</v>
      </c>
      <c r="L197">
        <f>VLOOKUP($B197,'Tillförd energi'!$B$1:$AI$720,MATCH(L$2,'Tillförd energi'!$B$1:$AQ$1,0),FALSE)</f>
        <v>0</v>
      </c>
      <c r="M197">
        <f>VLOOKUP($B197,'Tillförd energi'!$B$1:$AI$720,MATCH(M$2,'Tillförd energi'!$B$1:$AQ$1,0),FALSE)</f>
        <v>0</v>
      </c>
      <c r="N197">
        <f>VLOOKUP($B197,'Tillförd energi'!$B$1:$AI$720,MATCH(N$2,'Tillförd energi'!$B$1:$AQ$1,0),FALSE)</f>
        <v>0</v>
      </c>
      <c r="O197">
        <f>VLOOKUP($B197,'Tillförd energi'!$B$1:$AI$720,MATCH(O$2,'Tillförd energi'!$B$1:$AQ$1,0),FALSE)</f>
        <v>0</v>
      </c>
      <c r="P197">
        <f>VLOOKUP($B197,'Tillförd energi'!$B$1:$AI$720,MATCH(P$2,'Tillförd energi'!$B$1:$AQ$1,0),FALSE)</f>
        <v>0</v>
      </c>
      <c r="Q197">
        <f>VLOOKUP($B197,'Tillförd energi'!$B$1:$AI$720,MATCH(Q$2,'Tillförd energi'!$B$1:$AQ$1,0),FALSE)</f>
        <v>0</v>
      </c>
      <c r="R197">
        <f>VLOOKUP($B197,'Tillförd energi'!$B$1:$AI$720,MATCH(R$2,'Tillförd energi'!$B$1:$AQ$1,0),FALSE)</f>
        <v>1.8320000000000001</v>
      </c>
      <c r="S197">
        <f>VLOOKUP($B197,'Tillförd energi'!$B$1:$AI$720,MATCH(S$2,'Tillförd energi'!$B$1:$AQ$1,0),FALSE)</f>
        <v>0</v>
      </c>
      <c r="T197">
        <f>VLOOKUP($B197,'Tillförd energi'!$B$1:$AI$720,MATCH(T$2,'Tillförd energi'!$B$1:$AQ$1,0),FALSE)</f>
        <v>0</v>
      </c>
      <c r="U197">
        <f>VLOOKUP($B197,'Tillförd energi'!$B$1:$AI$720,MATCH(U$2,'Tillförd energi'!$B$1:$AQ$1,0),FALSE)</f>
        <v>0</v>
      </c>
      <c r="V197">
        <f>VLOOKUP($B197,'Tillförd energi'!$B$1:$AI$720,MATCH(V$2,'Tillförd energi'!$B$1:$AQ$1,0),FALSE)</f>
        <v>0</v>
      </c>
      <c r="W197">
        <f>VLOOKUP($B197,'Tillförd energi'!$B$1:$AI$720,MATCH(W$2,'Tillförd energi'!$B$1:$AQ$1,0),FALSE)</f>
        <v>0</v>
      </c>
      <c r="X197">
        <f>VLOOKUP($B197,'Tillförd energi'!$B$1:$AI$720,MATCH(X$2,'Tillförd energi'!$B$1:$AQ$1,0),FALSE)</f>
        <v>0</v>
      </c>
      <c r="Y197">
        <f>VLOOKUP($B197,'Tillförd energi'!$B$1:$AI$720,MATCH(Y$2,'Tillförd energi'!$B$1:$AQ$1,0),FALSE)</f>
        <v>0</v>
      </c>
      <c r="Z197">
        <f>VLOOKUP($B197,'Tillförd energi'!$B$1:$AI$720,MATCH(Z$2,'Tillförd energi'!$B$1:$AQ$1,0),FALSE)</f>
        <v>0</v>
      </c>
      <c r="AA197">
        <f>VLOOKUP($B197,'Tillförd energi'!$B$1:$AI$720,MATCH(AA$2,'Tillförd energi'!$B$1:$AQ$1,0),FALSE)</f>
        <v>0</v>
      </c>
      <c r="AB197">
        <f>VLOOKUP($B197,'Tillförd energi'!$B$1:$AI$720,MATCH(AB$2,'Tillförd energi'!$B$1:$AQ$1,0),FALSE)</f>
        <v>0</v>
      </c>
      <c r="AC197">
        <f>VLOOKUP($B197,'Tillförd energi'!$B$1:$AI$720,MATCH(AC$2,'Tillförd energi'!$B$1:$AQ$1,0),FALSE)</f>
        <v>0</v>
      </c>
      <c r="AD197">
        <f>VLOOKUP($B197,'Tillförd energi'!$B$1:$AI$720,MATCH(AD$2,'Tillförd energi'!$B$1:$AQ$1,0),FALSE)</f>
        <v>0</v>
      </c>
      <c r="AE197">
        <f>VLOOKUP($B197,'Tillförd energi'!$B$1:$AI$720,MATCH(AE$2,'Tillförd energi'!$B$1:$AQ$1,0),FALSE)</f>
        <v>0</v>
      </c>
      <c r="AF197">
        <f>VLOOKUP($B197,'Tillförd energi'!$B$1:$AI$720,MATCH(AF$2,'Tillförd energi'!$B$1:$AQ$1,0),FALSE)</f>
        <v>3.2000000000000001E-2</v>
      </c>
      <c r="AG197">
        <f>IFERROR(VLOOKUP(B197,Miljö!$B$1:$AC$600,MATCH("Köpt mängd produktionsspecifik fjärrvärme:",Miljö!$B$1:$AC$1,0),FALSE)/1,0)</f>
        <v>0</v>
      </c>
      <c r="AI197">
        <f t="shared" si="18"/>
        <v>1.907</v>
      </c>
      <c r="AJ197">
        <f>IF(ISERROR(1/VLOOKUP($B197,Leveranser!$B$1:$S$500,MATCH("såld värme (gwh)",Leveranser!$B$1:$S$1,0),FALSE)),"",VLOOKUP($B197,Leveranser!$B$1:$S$500,MATCH("såld värme (gwh)",Leveranser!$B$1:$S$1,0),FALSE))</f>
        <v>1.43</v>
      </c>
      <c r="AM197" t="str">
        <f>IF(B197&lt;&gt;"",IF(VLOOKUP($B197,Totalt!$B$1:$AQ$554,MATCH("Kvalitetsgranskad:",Totalt!$B$1:$AQ$1,0),FALSE)="ja",VLOOKUP($B197,Miljö!$B$1:$AG$479,MATCH(AM$2,Miljö!$B$1:$AK$1,0),FALSE),""),"")</f>
        <v>Ja</v>
      </c>
      <c r="AN197" t="str">
        <f>IF(AM197="ja",VLOOKUP($B197,Miljö!$B$1:$J$479,MATCH("Typ av ursprungsspecificerad el   (Om inget värde anges används Nordisk residualmix, se inforuta) ()",Miljö!$B$1:$J$1,0),FALSE),IF(AM197="nej","Nordisk residualel",""))</f>
        <v>' 'Bixia Miljömärkt''</v>
      </c>
      <c r="AO197">
        <f>IF(AM197="","",VLOOKUP($B197,Miljö!$B$1:$J$479,MATCH("Fossilandel för ursprungspecificerad el ()",Miljö!$B$1:$J$1,0),FALSE))</f>
        <v>0</v>
      </c>
      <c r="AP197">
        <f>IF(AM197="","",IFERROR(VLOOKUP($B197,Miljö!$B$1:$J$479,MATCH("Kärnkraftsandel för ursprungsspecificerad el ()",Miljö!$B$1:$J$1,0),FALSE)/1,0))</f>
        <v>0</v>
      </c>
      <c r="AQ197">
        <f t="shared" si="19"/>
        <v>1</v>
      </c>
      <c r="AS197" t="str">
        <f t="shared" si="20"/>
        <v>Nej</v>
      </c>
      <c r="AT197" t="str">
        <f>IF(AS197="ja",VLOOKUP($B197,Miljö!$B$1:$P$500,MATCH("Fossil andel i procent (%)",Miljö!$B$1:$P$1,0),FALSE)/100,"")</f>
        <v/>
      </c>
      <c r="AV197" t="str">
        <f t="shared" si="21"/>
        <v>Nej</v>
      </c>
      <c r="AW197" t="str">
        <f>IF(AV197="ja",VLOOKUP($B197,'Egen hetvattenprod'!$B$1:$AO$500,MATCH("Värmekälla till värmepumpar ()",'Egen hetvattenprod'!$B$1:$AO$1,0),FALSE),"")</f>
        <v/>
      </c>
      <c r="AY197" t="str">
        <f t="shared" si="22"/>
        <v>Nej</v>
      </c>
      <c r="AZ197" s="115" t="str">
        <f>IF($AY197="ja",(VLOOKUP($B197,'Egen hetvattenprod'!$B$1:$BX$550,MATCH(AZ$2,'Egen hetvattenprod'!$B$1:$BX$1,0),FALSE)+VLOOKUP($B197,Kraftvärmeprod!$B$1:$BX$550,MATCH(AZ$2,Kraftvärmeprod!$B$1:$BX$1,0),FALSE))/$AC197,"")</f>
        <v/>
      </c>
      <c r="BA197" s="115" t="str">
        <f>IF($AY197="ja",(VLOOKUP($B197,'Egen hetvattenprod'!$B$1:$BX$550,MATCH(BA$2,'Egen hetvattenprod'!$B$1:$BX$1,0),FALSE)+VLOOKUP($B197,Kraftvärmeprod!$B$1:$BX$550,MATCH(BA$2,Kraftvärmeprod!$B$1:$BX$1,0),FALSE))/$AC197,"")</f>
        <v/>
      </c>
      <c r="BB197" s="115" t="str">
        <f>IF($AY197="ja",(VLOOKUP($B197,'Egen hetvattenprod'!$B$1:$BX$550,MATCH(BB$2,'Egen hetvattenprod'!$B$1:$BX$1,0),FALSE)+VLOOKUP($B197,Kraftvärmeprod!$B$1:$BX$550,MATCH(BB$2,Kraftvärmeprod!$B$1:$BX$1,0),FALSE))/$AC197,"")</f>
        <v/>
      </c>
      <c r="BC197" s="115" t="str">
        <f>IF($AY197="ja",(VLOOKUP($B197,'Egen hetvattenprod'!$B$1:$BX$550,MATCH(BC$2,'Egen hetvattenprod'!$B$1:$BX$1,0),FALSE)+VLOOKUP($B197,Kraftvärmeprod!$B$1:$BX$550,MATCH(BC$2,Kraftvärmeprod!$B$1:$BX$1,0),FALSE))/$AC197,"")</f>
        <v/>
      </c>
      <c r="BD197" s="115" t="str">
        <f>IF($AY197="ja",(VLOOKUP($B197,'Egen hetvattenprod'!$B$1:$BX$550,MATCH(BD$2,'Egen hetvattenprod'!$B$1:$BX$1,0),FALSE)+VLOOKUP($B197,Kraftvärmeprod!$B$1:$BX$550,MATCH(BD$2,Kraftvärmeprod!$B$1:$BX$1,0),FALSE))/$AC197,"")</f>
        <v/>
      </c>
      <c r="BF197" t="str">
        <f t="shared" si="23"/>
        <v>Nej</v>
      </c>
      <c r="BG197" t="str">
        <f>IF($BF197="ja",VLOOKUP($B197,'Egen hetvattenprod'!$B$1:$BX$550,MATCH("Andelen klimatgaser med fossilt ursprung för avfall ()",'Egen hetvattenprod'!$B$1:$BX$1,0),FALSE),"")</f>
        <v/>
      </c>
      <c r="BH197" t="str">
        <f>IF($BF197="ja",VLOOKUP($B197,Kraftvärmeprod!$B$1:$BX$550,MATCH("Andelen klimatgaser med fossilt ursprung för avfall ()",Kraftvärmeprod!$B$1:$BX$1,0),FALSE),"")</f>
        <v/>
      </c>
      <c r="BI197" t="str">
        <f>IF($BF197="ja",VLOOKUP($B197,'Egen hetvattenprod'!$B$1:$BX$550,MATCH("Avfall (GWh)",'Egen hetvattenprod'!$B$1:$BX$1,0),FALSE),"")</f>
        <v/>
      </c>
      <c r="BJ197" t="str">
        <f>IF($BF197="ja",VLOOKUP($B197,'Slutlig allokering kvv'!$B$1:$BX$550,MATCH("Avfall (GWh)",'Slutlig allokering kvv'!$B$1:$BX$1,0),FALSE),"")</f>
        <v/>
      </c>
      <c r="BK197" t="str">
        <f>IF($BF197="ja",VLOOKUP($B197,'Köpt hetvatten'!$B$1:$BX$550,MATCH("Avfall i köpt hetvatten",'Köpt hetvatten'!$B$1:$BX$1,0),FALSE),"")</f>
        <v/>
      </c>
      <c r="BL197" t="str">
        <f>IF($BF197="ja",VLOOKUP($B197,'Egen hetvattenprod'!$B$1:$BX$550,MATCH("Värde enligt ovan. (%)",'Egen hetvattenprod'!$B$1:$BX$1,0),FALSE),"")</f>
        <v/>
      </c>
      <c r="BM197" t="str">
        <f>IF($BF197="ja",VLOOKUP($B197,Kraftvärmeprod!$B$1:$BX$550,MATCH("Värde enligt ovan. (%)",Kraftvärmeprod!$B$1:$BX$1,0),FALSE),"")</f>
        <v/>
      </c>
      <c r="BQ197" t="str">
        <f>IF($BF197="ja",VLOOKUP($B197,'Egen hetvattenprod'!$B$1:$BX$550,MATCH("Tillförd olja (fossil) vid avfallsförbränning (GWh)",'Egen hetvattenprod'!$B$1:$BX$1,0),FALSE),"")</f>
        <v/>
      </c>
      <c r="BR197" t="str">
        <f>IF($BF197="ja",VLOOKUP($B197,Kraftvärmeprod!$B$1:$BX$550,MATCH("Tillförd olja (fossil) vid avfallsförbränning (GWh)",Kraftvärmeprod!$B$1:$BX$1,0),FALSE),"")</f>
        <v/>
      </c>
    </row>
    <row r="198" spans="1:70">
      <c r="A198" t="s">
        <v>328</v>
      </c>
      <c r="B198" t="s">
        <v>330</v>
      </c>
      <c r="C198">
        <f>VLOOKUP($B198,'Tillförd energi'!$B$1:$AI$720,MATCH(C$2,'Tillförd energi'!$B$1:$AQ$1,0),FALSE)</f>
        <v>0</v>
      </c>
      <c r="D198">
        <f>VLOOKUP($B198,'Tillförd energi'!$B$1:$AI$720,MATCH(D$2,'Tillförd energi'!$B$1:$AQ$1,0),FALSE)</f>
        <v>0.27200000000000002</v>
      </c>
      <c r="E198">
        <f>VLOOKUP($B198,'Tillförd energi'!$B$1:$AI$720,MATCH(E$2,'Tillförd energi'!$B$1:$AQ$1,0),FALSE)</f>
        <v>0</v>
      </c>
      <c r="F198">
        <f>VLOOKUP($B198,'Tillförd energi'!$B$1:$AI$720,MATCH(F$2,'Tillförd energi'!$B$1:$AQ$1,0),FALSE)</f>
        <v>0</v>
      </c>
      <c r="G198">
        <f>VLOOKUP($B198,'Tillförd energi'!$B$1:$AI$720,MATCH(G$2,'Tillförd energi'!$B$1:$AQ$1,0),FALSE)</f>
        <v>0</v>
      </c>
      <c r="H198">
        <f>VLOOKUP($B198,'Tillförd energi'!$B$1:$AI$720,MATCH(H$2,'Tillförd energi'!$B$1:$AQ$1,0),FALSE)</f>
        <v>0</v>
      </c>
      <c r="I198">
        <f>VLOOKUP($B198,'Tillförd energi'!$B$1:$AI$720,MATCH(I$2,'Tillförd energi'!$B$1:$AQ$1,0),FALSE)</f>
        <v>0</v>
      </c>
      <c r="J198">
        <f>VLOOKUP($B198,'Tillförd energi'!$B$1:$AI$720,MATCH(J$2,'Tillförd energi'!$B$1:$AQ$1,0),FALSE)</f>
        <v>0</v>
      </c>
      <c r="K198">
        <f>VLOOKUP($B198,'Tillförd energi'!$B$1:$AI$720,MATCH(K$2,'Tillförd energi'!$B$1:$AQ$1,0),FALSE)</f>
        <v>0</v>
      </c>
      <c r="L198">
        <f>VLOOKUP($B198,'Tillförd energi'!$B$1:$AI$720,MATCH(L$2,'Tillförd energi'!$B$1:$AQ$1,0),FALSE)</f>
        <v>0</v>
      </c>
      <c r="M198">
        <f>VLOOKUP($B198,'Tillförd energi'!$B$1:$AI$720,MATCH(M$2,'Tillförd energi'!$B$1:$AQ$1,0),FALSE)</f>
        <v>0</v>
      </c>
      <c r="N198">
        <f>VLOOKUP($B198,'Tillförd energi'!$B$1:$AI$720,MATCH(N$2,'Tillförd energi'!$B$1:$AQ$1,0),FALSE)</f>
        <v>0</v>
      </c>
      <c r="O198">
        <f>VLOOKUP($B198,'Tillförd energi'!$B$1:$AI$720,MATCH(O$2,'Tillförd energi'!$B$1:$AQ$1,0),FALSE)</f>
        <v>0</v>
      </c>
      <c r="P198">
        <f>VLOOKUP($B198,'Tillförd energi'!$B$1:$AI$720,MATCH(P$2,'Tillförd energi'!$B$1:$AQ$1,0),FALSE)</f>
        <v>11.355</v>
      </c>
      <c r="Q198">
        <f>VLOOKUP($B198,'Tillförd energi'!$B$1:$AI$720,MATCH(Q$2,'Tillförd energi'!$B$1:$AQ$1,0),FALSE)</f>
        <v>0</v>
      </c>
      <c r="R198">
        <f>VLOOKUP($B198,'Tillförd energi'!$B$1:$AI$720,MATCH(R$2,'Tillförd energi'!$B$1:$AQ$1,0),FALSE)</f>
        <v>0</v>
      </c>
      <c r="S198">
        <f>VLOOKUP($B198,'Tillförd energi'!$B$1:$AI$720,MATCH(S$2,'Tillförd energi'!$B$1:$AQ$1,0),FALSE)</f>
        <v>0</v>
      </c>
      <c r="T198">
        <f>VLOOKUP($B198,'Tillförd energi'!$B$1:$AI$720,MATCH(T$2,'Tillförd energi'!$B$1:$AQ$1,0),FALSE)</f>
        <v>0</v>
      </c>
      <c r="U198">
        <f>VLOOKUP($B198,'Tillförd energi'!$B$1:$AI$720,MATCH(U$2,'Tillförd energi'!$B$1:$AQ$1,0),FALSE)</f>
        <v>0</v>
      </c>
      <c r="V198">
        <f>VLOOKUP($B198,'Tillförd energi'!$B$1:$AI$720,MATCH(V$2,'Tillförd energi'!$B$1:$AQ$1,0),FALSE)</f>
        <v>0</v>
      </c>
      <c r="W198">
        <f>VLOOKUP($B198,'Tillförd energi'!$B$1:$AI$720,MATCH(W$2,'Tillförd energi'!$B$1:$AQ$1,0),FALSE)</f>
        <v>1.3939999999999999</v>
      </c>
      <c r="X198">
        <f>VLOOKUP($B198,'Tillförd energi'!$B$1:$AI$720,MATCH(X$2,'Tillförd energi'!$B$1:$AQ$1,0),FALSE)</f>
        <v>0</v>
      </c>
      <c r="Y198">
        <f>VLOOKUP($B198,'Tillförd energi'!$B$1:$AI$720,MATCH(Y$2,'Tillförd energi'!$B$1:$AQ$1,0),FALSE)</f>
        <v>0</v>
      </c>
      <c r="Z198">
        <f>VLOOKUP($B198,'Tillförd energi'!$B$1:$AI$720,MATCH(Z$2,'Tillförd energi'!$B$1:$AQ$1,0),FALSE)</f>
        <v>0</v>
      </c>
      <c r="AA198">
        <f>VLOOKUP($B198,'Tillförd energi'!$B$1:$AI$720,MATCH(AA$2,'Tillförd energi'!$B$1:$AQ$1,0),FALSE)</f>
        <v>0</v>
      </c>
      <c r="AB198">
        <f>VLOOKUP($B198,'Tillförd energi'!$B$1:$AI$720,MATCH(AB$2,'Tillförd energi'!$B$1:$AQ$1,0),FALSE)</f>
        <v>0</v>
      </c>
      <c r="AC198">
        <f>VLOOKUP($B198,'Tillförd energi'!$B$1:$AI$720,MATCH(AC$2,'Tillförd energi'!$B$1:$AQ$1,0),FALSE)</f>
        <v>1.26</v>
      </c>
      <c r="AD198">
        <f>VLOOKUP($B198,'Tillförd energi'!$B$1:$AI$720,MATCH(AD$2,'Tillförd energi'!$B$1:$AQ$1,0),FALSE)</f>
        <v>0</v>
      </c>
      <c r="AE198">
        <f>VLOOKUP($B198,'Tillförd energi'!$B$1:$AI$720,MATCH(AE$2,'Tillförd energi'!$B$1:$AQ$1,0),FALSE)</f>
        <v>0</v>
      </c>
      <c r="AF198">
        <f>VLOOKUP($B198,'Tillförd energi'!$B$1:$AI$720,MATCH(AF$2,'Tillförd energi'!$B$1:$AQ$1,0),FALSE)</f>
        <v>0.25800000000000001</v>
      </c>
      <c r="AG198">
        <f>IFERROR(VLOOKUP(B198,Miljö!$B$1:$AC$600,MATCH("Köpt mängd produktionsspecifik fjärrvärme:",Miljö!$B$1:$AC$1,0),FALSE)/1,0)</f>
        <v>0</v>
      </c>
      <c r="AI198">
        <f t="shared" si="18"/>
        <v>14.539000000000001</v>
      </c>
      <c r="AJ198">
        <f>IF(ISERROR(1/VLOOKUP($B198,Leveranser!$B$1:$S$500,MATCH("såld värme (gwh)",Leveranser!$B$1:$S$1,0),FALSE)),"",VLOOKUP($B198,Leveranser!$B$1:$S$500,MATCH("såld värme (gwh)",Leveranser!$B$1:$S$1,0),FALSE))</f>
        <v>9</v>
      </c>
      <c r="AM198" t="str">
        <f>IF(B198&lt;&gt;"",IF(VLOOKUP($B198,Totalt!$B$1:$AQ$554,MATCH("Kvalitetsgranskad:",Totalt!$B$1:$AQ$1,0),FALSE)="ja",VLOOKUP($B198,Miljö!$B$1:$AG$479,MATCH(AM$2,Miljö!$B$1:$AK$1,0),FALSE),""),"")</f>
        <v>Ja</v>
      </c>
      <c r="AN198" t="str">
        <f>IF(AM198="ja",VLOOKUP($B198,Miljö!$B$1:$J$479,MATCH("Typ av ursprungsspecificerad el   (Om inget värde anges används Nordisk residualmix, se inforuta) ()",Miljö!$B$1:$J$1,0),FALSE),IF(AM198="nej","Nordisk residualel",""))</f>
        <v>' 'Bixia Miljömärkt''</v>
      </c>
      <c r="AO198">
        <f>IF(AM198="","",VLOOKUP($B198,Miljö!$B$1:$J$479,MATCH("Fossilandel för ursprungspecificerad el ()",Miljö!$B$1:$J$1,0),FALSE))</f>
        <v>0</v>
      </c>
      <c r="AP198">
        <f>IF(AM198="","",IFERROR(VLOOKUP($B198,Miljö!$B$1:$J$479,MATCH("Kärnkraftsandel för ursprungsspecificerad el ()",Miljö!$B$1:$J$1,0),FALSE)/1,0))</f>
        <v>0</v>
      </c>
      <c r="AQ198">
        <f t="shared" si="19"/>
        <v>1</v>
      </c>
      <c r="AS198" t="str">
        <f t="shared" si="20"/>
        <v>Nej</v>
      </c>
      <c r="AT198" t="str">
        <f>IF(AS198="ja",VLOOKUP($B198,Miljö!$B$1:$P$500,MATCH("Fossil andel i procent (%)",Miljö!$B$1:$P$1,0),FALSE)/100,"")</f>
        <v/>
      </c>
      <c r="AV198" t="str">
        <f t="shared" si="21"/>
        <v>Nej</v>
      </c>
      <c r="AW198" t="str">
        <f>IF(AV198="ja",VLOOKUP($B198,'Egen hetvattenprod'!$B$1:$AO$500,MATCH("Värmekälla till värmepumpar ()",'Egen hetvattenprod'!$B$1:$AO$1,0),FALSE),"")</f>
        <v/>
      </c>
      <c r="AY198" t="str">
        <f t="shared" si="22"/>
        <v>Ja</v>
      </c>
      <c r="AZ198" s="115">
        <f>IF($AY198="ja",(VLOOKUP($B198,'Egen hetvattenprod'!$B$1:$BX$550,MATCH(AZ$2,'Egen hetvattenprod'!$B$1:$BX$1,0),FALSE)+VLOOKUP($B198,Kraftvärmeprod!$B$1:$BX$550,MATCH(AZ$2,Kraftvärmeprod!$B$1:$BX$1,0),FALSE))/$AC198,"")</f>
        <v>1</v>
      </c>
      <c r="BA198" s="115">
        <f>IF($AY198="ja",(VLOOKUP($B198,'Egen hetvattenprod'!$B$1:$BX$550,MATCH(BA$2,'Egen hetvattenprod'!$B$1:$BX$1,0),FALSE)+VLOOKUP($B198,Kraftvärmeprod!$B$1:$BX$550,MATCH(BA$2,Kraftvärmeprod!$B$1:$BX$1,0),FALSE))/$AC198,"")</f>
        <v>0</v>
      </c>
      <c r="BB198" s="115">
        <f>IF($AY198="ja",(VLOOKUP($B198,'Egen hetvattenprod'!$B$1:$BX$550,MATCH(BB$2,'Egen hetvattenprod'!$B$1:$BX$1,0),FALSE)+VLOOKUP($B198,Kraftvärmeprod!$B$1:$BX$550,MATCH(BB$2,Kraftvärmeprod!$B$1:$BX$1,0),FALSE))/$AC198,"")</f>
        <v>0</v>
      </c>
      <c r="BC198" s="115">
        <f>IF($AY198="ja",(VLOOKUP($B198,'Egen hetvattenprod'!$B$1:$BX$550,MATCH(BC$2,'Egen hetvattenprod'!$B$1:$BX$1,0),FALSE)+VLOOKUP($B198,Kraftvärmeprod!$B$1:$BX$550,MATCH(BC$2,Kraftvärmeprod!$B$1:$BX$1,0),FALSE))/$AC198,"")</f>
        <v>0</v>
      </c>
      <c r="BD198" s="115">
        <f>IF($AY198="ja",(VLOOKUP($B198,'Egen hetvattenprod'!$B$1:$BX$550,MATCH(BD$2,'Egen hetvattenprod'!$B$1:$BX$1,0),FALSE)+VLOOKUP($B198,Kraftvärmeprod!$B$1:$BX$550,MATCH(BD$2,Kraftvärmeprod!$B$1:$BX$1,0),FALSE))/$AC198,"")</f>
        <v>0</v>
      </c>
      <c r="BF198" t="str">
        <f t="shared" si="23"/>
        <v>Nej</v>
      </c>
      <c r="BG198" t="str">
        <f>IF($BF198="ja",VLOOKUP($B198,'Egen hetvattenprod'!$B$1:$BX$550,MATCH("Andelen klimatgaser med fossilt ursprung för avfall ()",'Egen hetvattenprod'!$B$1:$BX$1,0),FALSE),"")</f>
        <v/>
      </c>
      <c r="BH198" t="str">
        <f>IF($BF198="ja",VLOOKUP($B198,Kraftvärmeprod!$B$1:$BX$550,MATCH("Andelen klimatgaser med fossilt ursprung för avfall ()",Kraftvärmeprod!$B$1:$BX$1,0),FALSE),"")</f>
        <v/>
      </c>
      <c r="BI198" t="str">
        <f>IF($BF198="ja",VLOOKUP($B198,'Egen hetvattenprod'!$B$1:$BX$550,MATCH("Avfall (GWh)",'Egen hetvattenprod'!$B$1:$BX$1,0),FALSE),"")</f>
        <v/>
      </c>
      <c r="BJ198" t="str">
        <f>IF($BF198="ja",VLOOKUP($B198,'Slutlig allokering kvv'!$B$1:$BX$550,MATCH("Avfall (GWh)",'Slutlig allokering kvv'!$B$1:$BX$1,0),FALSE),"")</f>
        <v/>
      </c>
      <c r="BK198" t="str">
        <f>IF($BF198="ja",VLOOKUP($B198,'Köpt hetvatten'!$B$1:$BX$550,MATCH("Avfall i köpt hetvatten",'Köpt hetvatten'!$B$1:$BX$1,0),FALSE),"")</f>
        <v/>
      </c>
      <c r="BL198" t="str">
        <f>IF($BF198="ja",VLOOKUP($B198,'Egen hetvattenprod'!$B$1:$BX$550,MATCH("Värde enligt ovan. (%)",'Egen hetvattenprod'!$B$1:$BX$1,0),FALSE),"")</f>
        <v/>
      </c>
      <c r="BM198" t="str">
        <f>IF($BF198="ja",VLOOKUP($B198,Kraftvärmeprod!$B$1:$BX$550,MATCH("Värde enligt ovan. (%)",Kraftvärmeprod!$B$1:$BX$1,0),FALSE),"")</f>
        <v/>
      </c>
      <c r="BQ198" t="str">
        <f>IF($BF198="ja",VLOOKUP($B198,'Egen hetvattenprod'!$B$1:$BX$550,MATCH("Tillförd olja (fossil) vid avfallsförbränning (GWh)",'Egen hetvattenprod'!$B$1:$BX$1,0),FALSE),"")</f>
        <v/>
      </c>
      <c r="BR198" t="str">
        <f>IF($BF198="ja",VLOOKUP($B198,Kraftvärmeprod!$B$1:$BX$550,MATCH("Tillförd olja (fossil) vid avfallsförbränning (GWh)",Kraftvärmeprod!$B$1:$BX$1,0),FALSE),"")</f>
        <v/>
      </c>
    </row>
    <row r="199" spans="1:70">
      <c r="A199" t="s">
        <v>328</v>
      </c>
      <c r="B199" t="s">
        <v>331</v>
      </c>
      <c r="C199">
        <f>VLOOKUP($B199,'Tillförd energi'!$B$1:$AI$720,MATCH(C$2,'Tillförd energi'!$B$1:$AQ$1,0),FALSE)</f>
        <v>0</v>
      </c>
      <c r="D199">
        <f>VLOOKUP($B199,'Tillförd energi'!$B$1:$AI$720,MATCH(D$2,'Tillförd energi'!$B$1:$AQ$1,0),FALSE)</f>
        <v>3.407</v>
      </c>
      <c r="E199">
        <f>VLOOKUP($B199,'Tillförd energi'!$B$1:$AI$720,MATCH(E$2,'Tillförd energi'!$B$1:$AQ$1,0),FALSE)</f>
        <v>0</v>
      </c>
      <c r="F199">
        <f>VLOOKUP($B199,'Tillförd energi'!$B$1:$AI$720,MATCH(F$2,'Tillförd energi'!$B$1:$AQ$1,0),FALSE)</f>
        <v>0</v>
      </c>
      <c r="G199">
        <f>VLOOKUP($B199,'Tillförd energi'!$B$1:$AI$720,MATCH(G$2,'Tillförd energi'!$B$1:$AQ$1,0),FALSE)</f>
        <v>0</v>
      </c>
      <c r="H199">
        <f>VLOOKUP($B199,'Tillförd energi'!$B$1:$AI$720,MATCH(H$2,'Tillförd energi'!$B$1:$AQ$1,0),FALSE)</f>
        <v>0</v>
      </c>
      <c r="I199">
        <f>VLOOKUP($B199,'Tillförd energi'!$B$1:$AI$720,MATCH(I$2,'Tillförd energi'!$B$1:$AQ$1,0),FALSE)</f>
        <v>0</v>
      </c>
      <c r="J199">
        <f>VLOOKUP($B199,'Tillförd energi'!$B$1:$AI$720,MATCH(J$2,'Tillförd energi'!$B$1:$AQ$1,0),FALSE)</f>
        <v>0</v>
      </c>
      <c r="K199">
        <f>VLOOKUP($B199,'Tillförd energi'!$B$1:$AI$720,MATCH(K$2,'Tillförd energi'!$B$1:$AQ$1,0),FALSE)</f>
        <v>0</v>
      </c>
      <c r="L199">
        <f>VLOOKUP($B199,'Tillförd energi'!$B$1:$AI$720,MATCH(L$2,'Tillförd energi'!$B$1:$AQ$1,0),FALSE)</f>
        <v>0</v>
      </c>
      <c r="M199">
        <f>VLOOKUP($B199,'Tillförd energi'!$B$1:$AI$720,MATCH(M$2,'Tillförd energi'!$B$1:$AQ$1,0),FALSE)</f>
        <v>9.7692300000000003</v>
      </c>
      <c r="N199">
        <f>VLOOKUP($B199,'Tillförd energi'!$B$1:$AI$720,MATCH(N$2,'Tillförd energi'!$B$1:$AQ$1,0),FALSE)</f>
        <v>54.270899999999997</v>
      </c>
      <c r="O199">
        <f>VLOOKUP($B199,'Tillförd energi'!$B$1:$AI$720,MATCH(O$2,'Tillförd energi'!$B$1:$AQ$1,0),FALSE)</f>
        <v>4.3371399999999998</v>
      </c>
      <c r="P199">
        <f>VLOOKUP($B199,'Tillförd energi'!$B$1:$AI$720,MATCH(P$2,'Tillförd energi'!$B$1:$AQ$1,0),FALSE)</f>
        <v>40.151899999999998</v>
      </c>
      <c r="Q199">
        <f>VLOOKUP($B199,'Tillförd energi'!$B$1:$AI$720,MATCH(Q$2,'Tillförd energi'!$B$1:$AQ$1,0),FALSE)</f>
        <v>0</v>
      </c>
      <c r="R199">
        <f>VLOOKUP($B199,'Tillförd energi'!$B$1:$AI$720,MATCH(R$2,'Tillförd energi'!$B$1:$AQ$1,0),FALSE)</f>
        <v>0</v>
      </c>
      <c r="S199">
        <f>VLOOKUP($B199,'Tillförd energi'!$B$1:$AI$720,MATCH(S$2,'Tillförd energi'!$B$1:$AQ$1,0),FALSE)</f>
        <v>0</v>
      </c>
      <c r="T199">
        <f>VLOOKUP($B199,'Tillförd energi'!$B$1:$AI$720,MATCH(T$2,'Tillförd energi'!$B$1:$AQ$1,0),FALSE)</f>
        <v>0</v>
      </c>
      <c r="U199">
        <f>VLOOKUP($B199,'Tillförd energi'!$B$1:$AI$720,MATCH(U$2,'Tillförd energi'!$B$1:$AQ$1,0),FALSE)</f>
        <v>0</v>
      </c>
      <c r="V199">
        <f>VLOOKUP($B199,'Tillförd energi'!$B$1:$AI$720,MATCH(V$2,'Tillförd energi'!$B$1:$AQ$1,0),FALSE)</f>
        <v>0</v>
      </c>
      <c r="W199">
        <f>VLOOKUP($B199,'Tillförd energi'!$B$1:$AI$720,MATCH(W$2,'Tillförd energi'!$B$1:$AQ$1,0),FALSE)</f>
        <v>0</v>
      </c>
      <c r="X199">
        <f>VLOOKUP($B199,'Tillförd energi'!$B$1:$AI$720,MATCH(X$2,'Tillförd energi'!$B$1:$AQ$1,0),FALSE)</f>
        <v>0</v>
      </c>
      <c r="Y199">
        <f>VLOOKUP($B199,'Tillförd energi'!$B$1:$AI$720,MATCH(Y$2,'Tillförd energi'!$B$1:$AQ$1,0),FALSE)</f>
        <v>0</v>
      </c>
      <c r="Z199">
        <f>VLOOKUP($B199,'Tillförd energi'!$B$1:$AI$720,MATCH(Z$2,'Tillförd energi'!$B$1:$AQ$1,0),FALSE)</f>
        <v>0</v>
      </c>
      <c r="AA199">
        <f>VLOOKUP($B199,'Tillförd energi'!$B$1:$AI$720,MATCH(AA$2,'Tillförd energi'!$B$1:$AQ$1,0),FALSE)</f>
        <v>0</v>
      </c>
      <c r="AB199">
        <f>VLOOKUP($B199,'Tillförd energi'!$B$1:$AI$720,MATCH(AB$2,'Tillförd energi'!$B$1:$AQ$1,0),FALSE)</f>
        <v>0</v>
      </c>
      <c r="AC199">
        <f>VLOOKUP($B199,'Tillförd energi'!$B$1:$AI$720,MATCH(AC$2,'Tillförd energi'!$B$1:$AQ$1,0),FALSE)</f>
        <v>30.417000000000002</v>
      </c>
      <c r="AD199">
        <f>VLOOKUP($B199,'Tillförd energi'!$B$1:$AI$720,MATCH(AD$2,'Tillförd energi'!$B$1:$AQ$1,0),FALSE)</f>
        <v>0</v>
      </c>
      <c r="AE199">
        <f>VLOOKUP($B199,'Tillförd energi'!$B$1:$AI$720,MATCH(AE$2,'Tillförd energi'!$B$1:$AQ$1,0),FALSE)</f>
        <v>0</v>
      </c>
      <c r="AF199">
        <f>VLOOKUP($B199,'Tillförd energi'!$B$1:$AI$720,MATCH(AF$2,'Tillförd energi'!$B$1:$AQ$1,0),FALSE)</f>
        <v>3.8148499999999999</v>
      </c>
      <c r="AG199">
        <f>IFERROR(VLOOKUP(B199,Miljö!$B$1:$AC$600,MATCH("Köpt mängd produktionsspecifik fjärrvärme:",Miljö!$B$1:$AC$1,0),FALSE)/1,0)</f>
        <v>0</v>
      </c>
      <c r="AI199">
        <f t="shared" si="18"/>
        <v>146.16802000000001</v>
      </c>
      <c r="AJ199">
        <f>IF(ISERROR(1/VLOOKUP($B199,Leveranser!$B$1:$S$500,MATCH("såld värme (gwh)",Leveranser!$B$1:$S$1,0),FALSE)),"",VLOOKUP($B199,Leveranser!$B$1:$S$500,MATCH("såld värme (gwh)",Leveranser!$B$1:$S$1,0),FALSE))</f>
        <v>137.19999999999999</v>
      </c>
      <c r="AM199" t="str">
        <f>IF(B199&lt;&gt;"",IF(VLOOKUP($B199,Totalt!$B$1:$AQ$554,MATCH("Kvalitetsgranskad:",Totalt!$B$1:$AQ$1,0),FALSE)="ja",VLOOKUP($B199,Miljö!$B$1:$AG$479,MATCH(AM$2,Miljö!$B$1:$AK$1,0),FALSE),""),"")</f>
        <v>Ja</v>
      </c>
      <c r="AN199" t="str">
        <f>IF(AM199="ja",VLOOKUP($B199,Miljö!$B$1:$J$479,MATCH("Typ av ursprungsspecificerad el   (Om inget värde anges används Nordisk residualmix, se inforuta) ()",Miljö!$B$1:$J$1,0),FALSE),IF(AM199="nej","Nordisk residualel",""))</f>
        <v>' 'Bixia Miljömärkt''</v>
      </c>
      <c r="AO199">
        <f>IF(AM199="","",VLOOKUP($B199,Miljö!$B$1:$J$479,MATCH("Fossilandel för ursprungspecificerad el ()",Miljö!$B$1:$J$1,0),FALSE))</f>
        <v>0</v>
      </c>
      <c r="AP199">
        <f>IF(AM199="","",IFERROR(VLOOKUP($B199,Miljö!$B$1:$J$479,MATCH("Kärnkraftsandel för ursprungsspecificerad el ()",Miljö!$B$1:$J$1,0),FALSE)/1,0))</f>
        <v>0</v>
      </c>
      <c r="AQ199">
        <f t="shared" si="19"/>
        <v>1</v>
      </c>
      <c r="AS199" t="str">
        <f t="shared" si="20"/>
        <v>Nej</v>
      </c>
      <c r="AT199" t="str">
        <f>IF(AS199="ja",VLOOKUP($B199,Miljö!$B$1:$P$500,MATCH("Fossil andel i procent (%)",Miljö!$B$1:$P$1,0),FALSE)/100,"")</f>
        <v/>
      </c>
      <c r="AV199" t="str">
        <f t="shared" si="21"/>
        <v>Nej</v>
      </c>
      <c r="AW199" t="str">
        <f>IF(AV199="ja",VLOOKUP($B199,'Egen hetvattenprod'!$B$1:$AO$500,MATCH("Värmekälla till värmepumpar ()",'Egen hetvattenprod'!$B$1:$AO$1,0),FALSE),"")</f>
        <v/>
      </c>
      <c r="AY199" t="str">
        <f t="shared" si="22"/>
        <v>Ja</v>
      </c>
      <c r="AZ199" s="115">
        <f>IF($AY199="ja",(VLOOKUP($B199,'Egen hetvattenprod'!$B$1:$BX$550,MATCH(AZ$2,'Egen hetvattenprod'!$B$1:$BX$1,0),FALSE)+VLOOKUP($B199,Kraftvärmeprod!$B$1:$BX$550,MATCH(AZ$2,Kraftvärmeprod!$B$1:$BX$1,0),FALSE))/$AC199,"")</f>
        <v>1</v>
      </c>
      <c r="BA199" s="115">
        <f>IF($AY199="ja",(VLOOKUP($B199,'Egen hetvattenprod'!$B$1:$BX$550,MATCH(BA$2,'Egen hetvattenprod'!$B$1:$BX$1,0),FALSE)+VLOOKUP($B199,Kraftvärmeprod!$B$1:$BX$550,MATCH(BA$2,Kraftvärmeprod!$B$1:$BX$1,0),FALSE))/$AC199,"")</f>
        <v>0</v>
      </c>
      <c r="BB199" s="115">
        <f>IF($AY199="ja",(VLOOKUP($B199,'Egen hetvattenprod'!$B$1:$BX$550,MATCH(BB$2,'Egen hetvattenprod'!$B$1:$BX$1,0),FALSE)+VLOOKUP($B199,Kraftvärmeprod!$B$1:$BX$550,MATCH(BB$2,Kraftvärmeprod!$B$1:$BX$1,0),FALSE))/$AC199,"")</f>
        <v>0</v>
      </c>
      <c r="BC199" s="115">
        <f>IF($AY199="ja",(VLOOKUP($B199,'Egen hetvattenprod'!$B$1:$BX$550,MATCH(BC$2,'Egen hetvattenprod'!$B$1:$BX$1,0),FALSE)+VLOOKUP($B199,Kraftvärmeprod!$B$1:$BX$550,MATCH(BC$2,Kraftvärmeprod!$B$1:$BX$1,0),FALSE))/$AC199,"")</f>
        <v>0</v>
      </c>
      <c r="BD199" s="115">
        <f>IF($AY199="ja",(VLOOKUP($B199,'Egen hetvattenprod'!$B$1:$BX$550,MATCH(BD$2,'Egen hetvattenprod'!$B$1:$BX$1,0),FALSE)+VLOOKUP($B199,Kraftvärmeprod!$B$1:$BX$550,MATCH(BD$2,Kraftvärmeprod!$B$1:$BX$1,0),FALSE))/$AC199,"")</f>
        <v>0</v>
      </c>
      <c r="BF199" t="str">
        <f t="shared" si="23"/>
        <v>Nej</v>
      </c>
      <c r="BG199" t="str">
        <f>IF($BF199="ja",VLOOKUP($B199,'Egen hetvattenprod'!$B$1:$BX$550,MATCH("Andelen klimatgaser med fossilt ursprung för avfall ()",'Egen hetvattenprod'!$B$1:$BX$1,0),FALSE),"")</f>
        <v/>
      </c>
      <c r="BH199" t="str">
        <f>IF($BF199="ja",VLOOKUP($B199,Kraftvärmeprod!$B$1:$BX$550,MATCH("Andelen klimatgaser med fossilt ursprung för avfall ()",Kraftvärmeprod!$B$1:$BX$1,0),FALSE),"")</f>
        <v/>
      </c>
      <c r="BI199" t="str">
        <f>IF($BF199="ja",VLOOKUP($B199,'Egen hetvattenprod'!$B$1:$BX$550,MATCH("Avfall (GWh)",'Egen hetvattenprod'!$B$1:$BX$1,0),FALSE),"")</f>
        <v/>
      </c>
      <c r="BJ199" t="str">
        <f>IF($BF199="ja",VLOOKUP($B199,'Slutlig allokering kvv'!$B$1:$BX$550,MATCH("Avfall (GWh)",'Slutlig allokering kvv'!$B$1:$BX$1,0),FALSE),"")</f>
        <v/>
      </c>
      <c r="BK199" t="str">
        <f>IF($BF199="ja",VLOOKUP($B199,'Köpt hetvatten'!$B$1:$BX$550,MATCH("Avfall i köpt hetvatten",'Köpt hetvatten'!$B$1:$BX$1,0),FALSE),"")</f>
        <v/>
      </c>
      <c r="BL199" t="str">
        <f>IF($BF199="ja",VLOOKUP($B199,'Egen hetvattenprod'!$B$1:$BX$550,MATCH("Värde enligt ovan. (%)",'Egen hetvattenprod'!$B$1:$BX$1,0),FALSE),"")</f>
        <v/>
      </c>
      <c r="BM199" t="str">
        <f>IF($BF199="ja",VLOOKUP($B199,Kraftvärmeprod!$B$1:$BX$550,MATCH("Värde enligt ovan. (%)",Kraftvärmeprod!$B$1:$BX$1,0),FALSE),"")</f>
        <v/>
      </c>
      <c r="BQ199" t="str">
        <f>IF($BF199="ja",VLOOKUP($B199,'Egen hetvattenprod'!$B$1:$BX$550,MATCH("Tillförd olja (fossil) vid avfallsförbränning (GWh)",'Egen hetvattenprod'!$B$1:$BX$1,0),FALSE),"")</f>
        <v/>
      </c>
      <c r="BR199" t="str">
        <f>IF($BF199="ja",VLOOKUP($B199,Kraftvärmeprod!$B$1:$BX$550,MATCH("Tillförd olja (fossil) vid avfallsförbränning (GWh)",Kraftvärmeprod!$B$1:$BX$1,0),FALSE),"")</f>
        <v/>
      </c>
    </row>
    <row r="200" spans="1:70">
      <c r="A200" t="s">
        <v>332</v>
      </c>
      <c r="B200" t="s">
        <v>333</v>
      </c>
      <c r="C200">
        <f>VLOOKUP($B200,'Tillförd energi'!$B$1:$AI$720,MATCH(C$2,'Tillförd energi'!$B$1:$AQ$1,0),FALSE)</f>
        <v>0</v>
      </c>
      <c r="D200">
        <f>VLOOKUP($B200,'Tillförd energi'!$B$1:$AI$720,MATCH(D$2,'Tillförd energi'!$B$1:$AQ$1,0),FALSE)</f>
        <v>0</v>
      </c>
      <c r="E200">
        <f>VLOOKUP($B200,'Tillförd energi'!$B$1:$AI$720,MATCH(E$2,'Tillförd energi'!$B$1:$AQ$1,0),FALSE)</f>
        <v>0</v>
      </c>
      <c r="F200">
        <f>VLOOKUP($B200,'Tillförd energi'!$B$1:$AI$720,MATCH(F$2,'Tillförd energi'!$B$1:$AQ$1,0),FALSE)</f>
        <v>0</v>
      </c>
      <c r="G200">
        <f>VLOOKUP($B200,'Tillförd energi'!$B$1:$AI$720,MATCH(G$2,'Tillförd energi'!$B$1:$AQ$1,0),FALSE)</f>
        <v>0</v>
      </c>
      <c r="H200">
        <f>VLOOKUP($B200,'Tillförd energi'!$B$1:$AI$720,MATCH(H$2,'Tillförd energi'!$B$1:$AQ$1,0),FALSE)</f>
        <v>1.07</v>
      </c>
      <c r="I200">
        <f>VLOOKUP($B200,'Tillförd energi'!$B$1:$AI$720,MATCH(I$2,'Tillförd energi'!$B$1:$AQ$1,0),FALSE)</f>
        <v>0</v>
      </c>
      <c r="J200">
        <f>VLOOKUP($B200,'Tillförd energi'!$B$1:$AI$720,MATCH(J$2,'Tillförd energi'!$B$1:$AQ$1,0),FALSE)</f>
        <v>0</v>
      </c>
      <c r="K200">
        <f>VLOOKUP($B200,'Tillförd energi'!$B$1:$AI$720,MATCH(K$2,'Tillförd energi'!$B$1:$AQ$1,0),FALSE)</f>
        <v>0</v>
      </c>
      <c r="L200">
        <f>VLOOKUP($B200,'Tillförd energi'!$B$1:$AI$720,MATCH(L$2,'Tillförd energi'!$B$1:$AQ$1,0),FALSE)</f>
        <v>0</v>
      </c>
      <c r="M200">
        <f>VLOOKUP($B200,'Tillförd energi'!$B$1:$AI$720,MATCH(M$2,'Tillförd energi'!$B$1:$AQ$1,0),FALSE)</f>
        <v>0</v>
      </c>
      <c r="N200">
        <f>VLOOKUP($B200,'Tillförd energi'!$B$1:$AI$720,MATCH(N$2,'Tillförd energi'!$B$1:$AQ$1,0),FALSE)</f>
        <v>38.299999999999997</v>
      </c>
      <c r="O200">
        <f>VLOOKUP($B200,'Tillförd energi'!$B$1:$AI$720,MATCH(O$2,'Tillförd energi'!$B$1:$AQ$1,0),FALSE)</f>
        <v>0</v>
      </c>
      <c r="P200">
        <f>VLOOKUP($B200,'Tillförd energi'!$B$1:$AI$720,MATCH(P$2,'Tillförd energi'!$B$1:$AQ$1,0),FALSE)</f>
        <v>0</v>
      </c>
      <c r="Q200">
        <f>VLOOKUP($B200,'Tillförd energi'!$B$1:$AI$720,MATCH(Q$2,'Tillförd energi'!$B$1:$AQ$1,0),FALSE)</f>
        <v>0</v>
      </c>
      <c r="R200">
        <f>VLOOKUP($B200,'Tillförd energi'!$B$1:$AI$720,MATCH(R$2,'Tillförd energi'!$B$1:$AQ$1,0),FALSE)</f>
        <v>1.3</v>
      </c>
      <c r="S200">
        <f>VLOOKUP($B200,'Tillförd energi'!$B$1:$AI$720,MATCH(S$2,'Tillförd energi'!$B$1:$AQ$1,0),FALSE)</f>
        <v>0</v>
      </c>
      <c r="T200">
        <f>VLOOKUP($B200,'Tillförd energi'!$B$1:$AI$720,MATCH(T$2,'Tillförd energi'!$B$1:$AQ$1,0),FALSE)</f>
        <v>0</v>
      </c>
      <c r="U200">
        <f>VLOOKUP($B200,'Tillförd energi'!$B$1:$AI$720,MATCH(U$2,'Tillförd energi'!$B$1:$AQ$1,0),FALSE)</f>
        <v>0</v>
      </c>
      <c r="V200">
        <f>VLOOKUP($B200,'Tillförd energi'!$B$1:$AI$720,MATCH(V$2,'Tillförd energi'!$B$1:$AQ$1,0),FALSE)</f>
        <v>0</v>
      </c>
      <c r="W200">
        <f>VLOOKUP($B200,'Tillförd energi'!$B$1:$AI$720,MATCH(W$2,'Tillförd energi'!$B$1:$AQ$1,0),FALSE)</f>
        <v>1.2</v>
      </c>
      <c r="X200">
        <f>VLOOKUP($B200,'Tillförd energi'!$B$1:$AI$720,MATCH(X$2,'Tillförd energi'!$B$1:$AQ$1,0),FALSE)</f>
        <v>0</v>
      </c>
      <c r="Y200">
        <f>VLOOKUP($B200,'Tillförd energi'!$B$1:$AI$720,MATCH(Y$2,'Tillförd energi'!$B$1:$AQ$1,0),FALSE)</f>
        <v>0</v>
      </c>
      <c r="Z200">
        <f>VLOOKUP($B200,'Tillförd energi'!$B$1:$AI$720,MATCH(Z$2,'Tillförd energi'!$B$1:$AQ$1,0),FALSE)</f>
        <v>0</v>
      </c>
      <c r="AA200">
        <f>VLOOKUP($B200,'Tillförd energi'!$B$1:$AI$720,MATCH(AA$2,'Tillförd energi'!$B$1:$AQ$1,0),FALSE)</f>
        <v>0</v>
      </c>
      <c r="AB200">
        <f>VLOOKUP($B200,'Tillförd energi'!$B$1:$AI$720,MATCH(AB$2,'Tillförd energi'!$B$1:$AQ$1,0),FALSE)</f>
        <v>0</v>
      </c>
      <c r="AC200">
        <f>VLOOKUP($B200,'Tillförd energi'!$B$1:$AI$720,MATCH(AC$2,'Tillförd energi'!$B$1:$AQ$1,0),FALSE)</f>
        <v>5.14</v>
      </c>
      <c r="AD200">
        <f>VLOOKUP($B200,'Tillförd energi'!$B$1:$AI$720,MATCH(AD$2,'Tillförd energi'!$B$1:$AQ$1,0),FALSE)</f>
        <v>0</v>
      </c>
      <c r="AE200">
        <f>VLOOKUP($B200,'Tillförd energi'!$B$1:$AI$720,MATCH(AE$2,'Tillförd energi'!$B$1:$AQ$1,0),FALSE)</f>
        <v>0</v>
      </c>
      <c r="AF200">
        <f>VLOOKUP($B200,'Tillförd energi'!$B$1:$AI$720,MATCH(AF$2,'Tillförd energi'!$B$1:$AQ$1,0),FALSE)</f>
        <v>1.35</v>
      </c>
      <c r="AG200">
        <f>IFERROR(VLOOKUP(B200,Miljö!$B$1:$AC$600,MATCH("Köpt mängd produktionsspecifik fjärrvärme:",Miljö!$B$1:$AC$1,0),FALSE)/1,0)</f>
        <v>0</v>
      </c>
      <c r="AI200">
        <f t="shared" si="18"/>
        <v>48.36</v>
      </c>
      <c r="AJ200">
        <f>IF(ISERROR(1/VLOOKUP($B200,Leveranser!$B$1:$S$500,MATCH("såld värme (gwh)",Leveranser!$B$1:$S$1,0),FALSE)),"",VLOOKUP($B200,Leveranser!$B$1:$S$500,MATCH("såld värme (gwh)",Leveranser!$B$1:$S$1,0),FALSE))</f>
        <v>43.5</v>
      </c>
      <c r="AM200" t="str">
        <f>IF(B200&lt;&gt;"",IF(VLOOKUP($B200,Totalt!$B$1:$AQ$554,MATCH("Kvalitetsgranskad:",Totalt!$B$1:$AQ$1,0),FALSE)="ja",VLOOKUP($B200,Miljö!$B$1:$AG$479,MATCH(AM$2,Miljö!$B$1:$AK$1,0),FALSE),""),"")</f>
        <v>Ja</v>
      </c>
      <c r="AN200" t="str">
        <f>IF(AM200="ja",VLOOKUP($B200,Miljö!$B$1:$J$479,MATCH("Typ av ursprungsspecificerad el   (Om inget värde anges används Nordisk residualmix, se inforuta) ()",Miljö!$B$1:$J$1,0),FALSE),IF(AM200="nej","Nordisk residualel",""))</f>
        <v>'Vattenkraft.vindkraft .biobränsle och solkraft'</v>
      </c>
      <c r="AO200">
        <f>IF(AM200="","",VLOOKUP($B200,Miljö!$B$1:$J$479,MATCH("Fossilandel för ursprungspecificerad el ()",Miljö!$B$1:$J$1,0),FALSE))</f>
        <v>0</v>
      </c>
      <c r="AP200">
        <f>IF(AM200="","",IFERROR(VLOOKUP($B200,Miljö!$B$1:$J$479,MATCH("Kärnkraftsandel för ursprungsspecificerad el ()",Miljö!$B$1:$J$1,0),FALSE)/1,0))</f>
        <v>0</v>
      </c>
      <c r="AQ200">
        <f t="shared" si="19"/>
        <v>1</v>
      </c>
      <c r="AS200" t="str">
        <f t="shared" si="20"/>
        <v>Nej</v>
      </c>
      <c r="AT200" t="str">
        <f>IF(AS200="ja",VLOOKUP($B200,Miljö!$B$1:$P$500,MATCH("Fossil andel i procent (%)",Miljö!$B$1:$P$1,0),FALSE)/100,"")</f>
        <v/>
      </c>
      <c r="AV200" t="str">
        <f t="shared" si="21"/>
        <v>Nej</v>
      </c>
      <c r="AW200" t="str">
        <f>IF(AV200="ja",VLOOKUP($B200,'Egen hetvattenprod'!$B$1:$AO$500,MATCH("Värmekälla till värmepumpar ()",'Egen hetvattenprod'!$B$1:$AO$1,0),FALSE),"")</f>
        <v/>
      </c>
      <c r="AY200" t="str">
        <f t="shared" si="22"/>
        <v>Ja</v>
      </c>
      <c r="AZ200" s="115">
        <f>IF($AY200="ja",(VLOOKUP($B200,'Egen hetvattenprod'!$B$1:$BX$550,MATCH(AZ$2,'Egen hetvattenprod'!$B$1:$BX$1,0),FALSE)+VLOOKUP($B200,Kraftvärmeprod!$B$1:$BX$550,MATCH(AZ$2,Kraftvärmeprod!$B$1:$BX$1,0),FALSE))/$AC200,"")</f>
        <v>1</v>
      </c>
      <c r="BA200" s="115">
        <f>IF($AY200="ja",(VLOOKUP($B200,'Egen hetvattenprod'!$B$1:$BX$550,MATCH(BA$2,'Egen hetvattenprod'!$B$1:$BX$1,0),FALSE)+VLOOKUP($B200,Kraftvärmeprod!$B$1:$BX$550,MATCH(BA$2,Kraftvärmeprod!$B$1:$BX$1,0),FALSE))/$AC200,"")</f>
        <v>0</v>
      </c>
      <c r="BB200" s="115">
        <f>IF($AY200="ja",(VLOOKUP($B200,'Egen hetvattenprod'!$B$1:$BX$550,MATCH(BB$2,'Egen hetvattenprod'!$B$1:$BX$1,0),FALSE)+VLOOKUP($B200,Kraftvärmeprod!$B$1:$BX$550,MATCH(BB$2,Kraftvärmeprod!$B$1:$BX$1,0),FALSE))/$AC200,"")</f>
        <v>0</v>
      </c>
      <c r="BC200" s="115">
        <f>IF($AY200="ja",(VLOOKUP($B200,'Egen hetvattenprod'!$B$1:$BX$550,MATCH(BC$2,'Egen hetvattenprod'!$B$1:$BX$1,0),FALSE)+VLOOKUP($B200,Kraftvärmeprod!$B$1:$BX$550,MATCH(BC$2,Kraftvärmeprod!$B$1:$BX$1,0),FALSE))/$AC200,"")</f>
        <v>0</v>
      </c>
      <c r="BD200" s="115">
        <f>IF($AY200="ja",(VLOOKUP($B200,'Egen hetvattenprod'!$B$1:$BX$550,MATCH(BD$2,'Egen hetvattenprod'!$B$1:$BX$1,0),FALSE)+VLOOKUP($B200,Kraftvärmeprod!$B$1:$BX$550,MATCH(BD$2,Kraftvärmeprod!$B$1:$BX$1,0),FALSE))/$AC200,"")</f>
        <v>0</v>
      </c>
      <c r="BF200" t="str">
        <f t="shared" si="23"/>
        <v>Nej</v>
      </c>
      <c r="BG200" t="str">
        <f>IF($BF200="ja",VLOOKUP($B200,'Egen hetvattenprod'!$B$1:$BX$550,MATCH("Andelen klimatgaser med fossilt ursprung för avfall ()",'Egen hetvattenprod'!$B$1:$BX$1,0),FALSE),"")</f>
        <v/>
      </c>
      <c r="BH200" t="str">
        <f>IF($BF200="ja",VLOOKUP($B200,Kraftvärmeprod!$B$1:$BX$550,MATCH("Andelen klimatgaser med fossilt ursprung för avfall ()",Kraftvärmeprod!$B$1:$BX$1,0),FALSE),"")</f>
        <v/>
      </c>
      <c r="BI200" t="str">
        <f>IF($BF200="ja",VLOOKUP($B200,'Egen hetvattenprod'!$B$1:$BX$550,MATCH("Avfall (GWh)",'Egen hetvattenprod'!$B$1:$BX$1,0),FALSE),"")</f>
        <v/>
      </c>
      <c r="BJ200" t="str">
        <f>IF($BF200="ja",VLOOKUP($B200,'Slutlig allokering kvv'!$B$1:$BX$550,MATCH("Avfall (GWh)",'Slutlig allokering kvv'!$B$1:$BX$1,0),FALSE),"")</f>
        <v/>
      </c>
      <c r="BK200" t="str">
        <f>IF($BF200="ja",VLOOKUP($B200,'Köpt hetvatten'!$B$1:$BX$550,MATCH("Avfall i köpt hetvatten",'Köpt hetvatten'!$B$1:$BX$1,0),FALSE),"")</f>
        <v/>
      </c>
      <c r="BL200" t="str">
        <f>IF($BF200="ja",VLOOKUP($B200,'Egen hetvattenprod'!$B$1:$BX$550,MATCH("Värde enligt ovan. (%)",'Egen hetvattenprod'!$B$1:$BX$1,0),FALSE),"")</f>
        <v/>
      </c>
      <c r="BM200" t="str">
        <f>IF($BF200="ja",VLOOKUP($B200,Kraftvärmeprod!$B$1:$BX$550,MATCH("Värde enligt ovan. (%)",Kraftvärmeprod!$B$1:$BX$1,0),FALSE),"")</f>
        <v/>
      </c>
      <c r="BQ200" t="str">
        <f>IF($BF200="ja",VLOOKUP($B200,'Egen hetvattenprod'!$B$1:$BX$550,MATCH("Tillförd olja (fossil) vid avfallsförbränning (GWh)",'Egen hetvattenprod'!$B$1:$BX$1,0),FALSE),"")</f>
        <v/>
      </c>
      <c r="BR200" t="str">
        <f>IF($BF200="ja",VLOOKUP($B200,Kraftvärmeprod!$B$1:$BX$550,MATCH("Tillförd olja (fossil) vid avfallsförbränning (GWh)",Kraftvärmeprod!$B$1:$BX$1,0),FALSE),"")</f>
        <v/>
      </c>
    </row>
    <row r="201" spans="1:70">
      <c r="A201" t="s">
        <v>335</v>
      </c>
      <c r="B201" t="s">
        <v>336</v>
      </c>
      <c r="C201">
        <f>VLOOKUP($B201,'Tillförd energi'!$B$1:$AI$720,MATCH(C$2,'Tillförd energi'!$B$1:$AQ$1,0),FALSE)</f>
        <v>0</v>
      </c>
      <c r="D201">
        <f>VLOOKUP($B201,'Tillförd energi'!$B$1:$AI$720,MATCH(D$2,'Tillförd energi'!$B$1:$AQ$1,0),FALSE)</f>
        <v>0.1</v>
      </c>
      <c r="E201">
        <f>VLOOKUP($B201,'Tillförd energi'!$B$1:$AI$720,MATCH(E$2,'Tillförd energi'!$B$1:$AQ$1,0),FALSE)</f>
        <v>0</v>
      </c>
      <c r="F201">
        <f>VLOOKUP($B201,'Tillförd energi'!$B$1:$AI$720,MATCH(F$2,'Tillförd energi'!$B$1:$AQ$1,0),FALSE)</f>
        <v>0</v>
      </c>
      <c r="G201">
        <f>VLOOKUP($B201,'Tillförd energi'!$B$1:$AI$720,MATCH(G$2,'Tillförd energi'!$B$1:$AQ$1,0),FALSE)</f>
        <v>0</v>
      </c>
      <c r="H201">
        <f>VLOOKUP($B201,'Tillförd energi'!$B$1:$AI$720,MATCH(H$2,'Tillförd energi'!$B$1:$AQ$1,0),FALSE)</f>
        <v>0</v>
      </c>
      <c r="I201">
        <f>VLOOKUP($B201,'Tillförd energi'!$B$1:$AI$720,MATCH(I$2,'Tillförd energi'!$B$1:$AQ$1,0),FALSE)</f>
        <v>0</v>
      </c>
      <c r="J201">
        <f>VLOOKUP($B201,'Tillförd energi'!$B$1:$AI$720,MATCH(J$2,'Tillförd energi'!$B$1:$AQ$1,0),FALSE)</f>
        <v>0</v>
      </c>
      <c r="K201">
        <f>VLOOKUP($B201,'Tillförd energi'!$B$1:$AI$720,MATCH(K$2,'Tillförd energi'!$B$1:$AQ$1,0),FALSE)</f>
        <v>0</v>
      </c>
      <c r="L201">
        <f>VLOOKUP($B201,'Tillförd energi'!$B$1:$AI$720,MATCH(L$2,'Tillförd energi'!$B$1:$AQ$1,0),FALSE)</f>
        <v>0</v>
      </c>
      <c r="M201">
        <f>VLOOKUP($B201,'Tillförd energi'!$B$1:$AI$720,MATCH(M$2,'Tillförd energi'!$B$1:$AQ$1,0),FALSE)</f>
        <v>53.134500000000003</v>
      </c>
      <c r="N201">
        <f>VLOOKUP($B201,'Tillförd energi'!$B$1:$AI$720,MATCH(N$2,'Tillförd energi'!$B$1:$AQ$1,0),FALSE)</f>
        <v>27.467400000000001</v>
      </c>
      <c r="O201">
        <f>VLOOKUP($B201,'Tillförd energi'!$B$1:$AI$720,MATCH(O$2,'Tillförd energi'!$B$1:$AQ$1,0),FALSE)</f>
        <v>10.8255</v>
      </c>
      <c r="P201">
        <f>VLOOKUP($B201,'Tillförd energi'!$B$1:$AI$720,MATCH(P$2,'Tillförd energi'!$B$1:$AQ$1,0),FALSE)</f>
        <v>31.284700000000001</v>
      </c>
      <c r="Q201">
        <f>VLOOKUP($B201,'Tillförd energi'!$B$1:$AI$720,MATCH(Q$2,'Tillförd energi'!$B$1:$AQ$1,0),FALSE)</f>
        <v>0</v>
      </c>
      <c r="R201">
        <f>VLOOKUP($B201,'Tillförd energi'!$B$1:$AI$720,MATCH(R$2,'Tillförd energi'!$B$1:$AQ$1,0),FALSE)</f>
        <v>0.7</v>
      </c>
      <c r="S201">
        <f>VLOOKUP($B201,'Tillförd energi'!$B$1:$AI$720,MATCH(S$2,'Tillförd energi'!$B$1:$AQ$1,0),FALSE)</f>
        <v>0</v>
      </c>
      <c r="T201">
        <f>VLOOKUP($B201,'Tillförd energi'!$B$1:$AI$720,MATCH(T$2,'Tillförd energi'!$B$1:$AQ$1,0),FALSE)</f>
        <v>0</v>
      </c>
      <c r="U201">
        <f>VLOOKUP($B201,'Tillförd energi'!$B$1:$AI$720,MATCH(U$2,'Tillförd energi'!$B$1:$AQ$1,0),FALSE)</f>
        <v>0</v>
      </c>
      <c r="V201">
        <f>VLOOKUP($B201,'Tillförd energi'!$B$1:$AI$720,MATCH(V$2,'Tillförd energi'!$B$1:$AQ$1,0),FALSE)</f>
        <v>0</v>
      </c>
      <c r="W201">
        <f>VLOOKUP($B201,'Tillförd energi'!$B$1:$AI$720,MATCH(W$2,'Tillförd energi'!$B$1:$AQ$1,0),FALSE)</f>
        <v>3.2</v>
      </c>
      <c r="X201">
        <f>VLOOKUP($B201,'Tillförd energi'!$B$1:$AI$720,MATCH(X$2,'Tillförd energi'!$B$1:$AQ$1,0),FALSE)</f>
        <v>0</v>
      </c>
      <c r="Y201">
        <f>VLOOKUP($B201,'Tillförd energi'!$B$1:$AI$720,MATCH(Y$2,'Tillförd energi'!$B$1:$AQ$1,0),FALSE)</f>
        <v>0</v>
      </c>
      <c r="Z201">
        <f>VLOOKUP($B201,'Tillförd energi'!$B$1:$AI$720,MATCH(Z$2,'Tillförd energi'!$B$1:$AQ$1,0),FALSE)</f>
        <v>0</v>
      </c>
      <c r="AA201">
        <f>VLOOKUP($B201,'Tillförd energi'!$B$1:$AI$720,MATCH(AA$2,'Tillförd energi'!$B$1:$AQ$1,0),FALSE)</f>
        <v>0</v>
      </c>
      <c r="AB201">
        <f>VLOOKUP($B201,'Tillförd energi'!$B$1:$AI$720,MATCH(AB$2,'Tillförd energi'!$B$1:$AQ$1,0),FALSE)</f>
        <v>0</v>
      </c>
      <c r="AC201">
        <f>VLOOKUP($B201,'Tillförd energi'!$B$1:$AI$720,MATCH(AC$2,'Tillförd energi'!$B$1:$AQ$1,0),FALSE)</f>
        <v>29.1</v>
      </c>
      <c r="AD201">
        <f>VLOOKUP($B201,'Tillförd energi'!$B$1:$AI$720,MATCH(AD$2,'Tillförd energi'!$B$1:$AQ$1,0),FALSE)</f>
        <v>0.47</v>
      </c>
      <c r="AE201">
        <f>VLOOKUP($B201,'Tillförd energi'!$B$1:$AI$720,MATCH(AE$2,'Tillförd energi'!$B$1:$AQ$1,0),FALSE)</f>
        <v>0</v>
      </c>
      <c r="AF201">
        <f>VLOOKUP($B201,'Tillförd energi'!$B$1:$AI$720,MATCH(AF$2,'Tillförd energi'!$B$1:$AQ$1,0),FALSE)</f>
        <v>3.4422999999999999</v>
      </c>
      <c r="AG201">
        <f>IFERROR(VLOOKUP(B201,Miljö!$B$1:$AC$600,MATCH("Köpt mängd produktionsspecifik fjärrvärme:",Miljö!$B$1:$AC$1,0),FALSE)/1,0)</f>
        <v>0</v>
      </c>
      <c r="AI201">
        <f t="shared" si="18"/>
        <v>159.7244</v>
      </c>
      <c r="AJ201">
        <f>IF(ISERROR(1/VLOOKUP($B201,Leveranser!$B$1:$S$500,MATCH("såld värme (gwh)",Leveranser!$B$1:$S$1,0),FALSE)),"",VLOOKUP($B201,Leveranser!$B$1:$S$500,MATCH("såld värme (gwh)",Leveranser!$B$1:$S$1,0),FALSE))</f>
        <v>128.9</v>
      </c>
      <c r="AM201" t="str">
        <f>IF(B201&lt;&gt;"",IF(VLOOKUP($B201,Totalt!$B$1:$AQ$554,MATCH("Kvalitetsgranskad:",Totalt!$B$1:$AQ$1,0),FALSE)="ja",VLOOKUP($B201,Miljö!$B$1:$AG$479,MATCH(AM$2,Miljö!$B$1:$AK$1,0),FALSE),""),"")</f>
        <v>Ja</v>
      </c>
      <c r="AN201" t="str">
        <f>IF(AM201="ja",VLOOKUP($B201,Miljö!$B$1:$J$479,MATCH("Typ av ursprungsspecificerad el   (Om inget värde anges används Nordisk residualmix, se inforuta) ()",Miljö!$B$1:$J$1,0),FALSE),IF(AM201="nej","Nordisk residualel",""))</f>
        <v>'Vattenkraft/kärnkraft'</v>
      </c>
      <c r="AO201">
        <f>IF(AM201="","",VLOOKUP($B201,Miljö!$B$1:$J$479,MATCH("Fossilandel för ursprungspecificerad el ()",Miljö!$B$1:$J$1,0),FALSE))</f>
        <v>0</v>
      </c>
      <c r="AP201">
        <f>IF(AM201="","",IFERROR(VLOOKUP($B201,Miljö!$B$1:$J$479,MATCH("Kärnkraftsandel för ursprungsspecificerad el ()",Miljö!$B$1:$J$1,0),FALSE)/1,0))</f>
        <v>0.5</v>
      </c>
      <c r="AQ201">
        <f t="shared" si="19"/>
        <v>0.5</v>
      </c>
      <c r="AS201" t="str">
        <f t="shared" si="20"/>
        <v>Nej</v>
      </c>
      <c r="AT201" t="str">
        <f>IF(AS201="ja",VLOOKUP($B201,Miljö!$B$1:$P$500,MATCH("Fossil andel i procent (%)",Miljö!$B$1:$P$1,0),FALSE)/100,"")</f>
        <v/>
      </c>
      <c r="AV201" t="str">
        <f t="shared" si="21"/>
        <v>Nej</v>
      </c>
      <c r="AW201" t="str">
        <f>IF(AV201="ja",VLOOKUP($B201,'Egen hetvattenprod'!$B$1:$AO$500,MATCH("Värmekälla till värmepumpar ()",'Egen hetvattenprod'!$B$1:$AO$1,0),FALSE),"")</f>
        <v/>
      </c>
      <c r="AY201" t="str">
        <f t="shared" si="22"/>
        <v>Ja</v>
      </c>
      <c r="AZ201" s="115">
        <f>IF($AY201="ja",(VLOOKUP($B201,'Egen hetvattenprod'!$B$1:$BX$550,MATCH(AZ$2,'Egen hetvattenprod'!$B$1:$BX$1,0),FALSE)+VLOOKUP($B201,Kraftvärmeprod!$B$1:$BX$550,MATCH(AZ$2,Kraftvärmeprod!$B$1:$BX$1,0),FALSE))/$AC201,"")</f>
        <v>1</v>
      </c>
      <c r="BA201" s="115">
        <f>IF($AY201="ja",(VLOOKUP($B201,'Egen hetvattenprod'!$B$1:$BX$550,MATCH(BA$2,'Egen hetvattenprod'!$B$1:$BX$1,0),FALSE)+VLOOKUP($B201,Kraftvärmeprod!$B$1:$BX$550,MATCH(BA$2,Kraftvärmeprod!$B$1:$BX$1,0),FALSE))/$AC201,"")</f>
        <v>0</v>
      </c>
      <c r="BB201" s="115">
        <f>IF($AY201="ja",(VLOOKUP($B201,'Egen hetvattenprod'!$B$1:$BX$550,MATCH(BB$2,'Egen hetvattenprod'!$B$1:$BX$1,0),FALSE)+VLOOKUP($B201,Kraftvärmeprod!$B$1:$BX$550,MATCH(BB$2,Kraftvärmeprod!$B$1:$BX$1,0),FALSE))/$AC201,"")</f>
        <v>0</v>
      </c>
      <c r="BC201" s="115">
        <f>IF($AY201="ja",(VLOOKUP($B201,'Egen hetvattenprod'!$B$1:$BX$550,MATCH(BC$2,'Egen hetvattenprod'!$B$1:$BX$1,0),FALSE)+VLOOKUP($B201,Kraftvärmeprod!$B$1:$BX$550,MATCH(BC$2,Kraftvärmeprod!$B$1:$BX$1,0),FALSE))/$AC201,"")</f>
        <v>0</v>
      </c>
      <c r="BD201" s="115">
        <f>IF($AY201="ja",(VLOOKUP($B201,'Egen hetvattenprod'!$B$1:$BX$550,MATCH(BD$2,'Egen hetvattenprod'!$B$1:$BX$1,0),FALSE)+VLOOKUP($B201,Kraftvärmeprod!$B$1:$BX$550,MATCH(BD$2,Kraftvärmeprod!$B$1:$BX$1,0),FALSE))/$AC201,"")</f>
        <v>0</v>
      </c>
      <c r="BF201" t="str">
        <f t="shared" si="23"/>
        <v>Nej</v>
      </c>
      <c r="BG201" t="str">
        <f>IF($BF201="ja",VLOOKUP($B201,'Egen hetvattenprod'!$B$1:$BX$550,MATCH("Andelen klimatgaser med fossilt ursprung för avfall ()",'Egen hetvattenprod'!$B$1:$BX$1,0),FALSE),"")</f>
        <v/>
      </c>
      <c r="BH201" t="str">
        <f>IF($BF201="ja",VLOOKUP($B201,Kraftvärmeprod!$B$1:$BX$550,MATCH("Andelen klimatgaser med fossilt ursprung för avfall ()",Kraftvärmeprod!$B$1:$BX$1,0),FALSE),"")</f>
        <v/>
      </c>
      <c r="BI201" t="str">
        <f>IF($BF201="ja",VLOOKUP($B201,'Egen hetvattenprod'!$B$1:$BX$550,MATCH("Avfall (GWh)",'Egen hetvattenprod'!$B$1:$BX$1,0),FALSE),"")</f>
        <v/>
      </c>
      <c r="BJ201" t="str">
        <f>IF($BF201="ja",VLOOKUP($B201,'Slutlig allokering kvv'!$B$1:$BX$550,MATCH("Avfall (GWh)",'Slutlig allokering kvv'!$B$1:$BX$1,0),FALSE),"")</f>
        <v/>
      </c>
      <c r="BK201" t="str">
        <f>IF($BF201="ja",VLOOKUP($B201,'Köpt hetvatten'!$B$1:$BX$550,MATCH("Avfall i köpt hetvatten",'Köpt hetvatten'!$B$1:$BX$1,0),FALSE),"")</f>
        <v/>
      </c>
      <c r="BL201" t="str">
        <f>IF($BF201="ja",VLOOKUP($B201,'Egen hetvattenprod'!$B$1:$BX$550,MATCH("Värde enligt ovan. (%)",'Egen hetvattenprod'!$B$1:$BX$1,0),FALSE),"")</f>
        <v/>
      </c>
      <c r="BM201" t="str">
        <f>IF($BF201="ja",VLOOKUP($B201,Kraftvärmeprod!$B$1:$BX$550,MATCH("Värde enligt ovan. (%)",Kraftvärmeprod!$B$1:$BX$1,0),FALSE),"")</f>
        <v/>
      </c>
      <c r="BQ201" t="str">
        <f>IF($BF201="ja",VLOOKUP($B201,'Egen hetvattenprod'!$B$1:$BX$550,MATCH("Tillförd olja (fossil) vid avfallsförbränning (GWh)",'Egen hetvattenprod'!$B$1:$BX$1,0),FALSE),"")</f>
        <v/>
      </c>
      <c r="BR201" t="str">
        <f>IF($BF201="ja",VLOOKUP($B201,Kraftvärmeprod!$B$1:$BX$550,MATCH("Tillförd olja (fossil) vid avfallsförbränning (GWh)",Kraftvärmeprod!$B$1:$BX$1,0),FALSE),"")</f>
        <v/>
      </c>
    </row>
    <row r="202" spans="1:70">
      <c r="A202" t="s">
        <v>337</v>
      </c>
      <c r="B202" t="s">
        <v>338</v>
      </c>
      <c r="C202">
        <f>VLOOKUP($B202,'Tillförd energi'!$B$1:$AI$720,MATCH(C$2,'Tillförd energi'!$B$1:$AQ$1,0),FALSE)</f>
        <v>0</v>
      </c>
      <c r="D202">
        <f>VLOOKUP($B202,'Tillförd energi'!$B$1:$AI$720,MATCH(D$2,'Tillförd energi'!$B$1:$AQ$1,0),FALSE)</f>
        <v>0</v>
      </c>
      <c r="E202">
        <f>VLOOKUP($B202,'Tillförd energi'!$B$1:$AI$720,MATCH(E$2,'Tillförd energi'!$B$1:$AQ$1,0),FALSE)</f>
        <v>0</v>
      </c>
      <c r="F202">
        <f>VLOOKUP($B202,'Tillförd energi'!$B$1:$AI$720,MATCH(F$2,'Tillförd energi'!$B$1:$AQ$1,0),FALSE)</f>
        <v>0</v>
      </c>
      <c r="G202">
        <f>VLOOKUP($B202,'Tillförd energi'!$B$1:$AI$720,MATCH(G$2,'Tillförd energi'!$B$1:$AQ$1,0),FALSE)</f>
        <v>0</v>
      </c>
      <c r="H202">
        <f>VLOOKUP($B202,'Tillförd energi'!$B$1:$AI$720,MATCH(H$2,'Tillförd energi'!$B$1:$AQ$1,0),FALSE)</f>
        <v>0</v>
      </c>
      <c r="I202">
        <f>VLOOKUP($B202,'Tillförd energi'!$B$1:$AI$720,MATCH(I$2,'Tillförd energi'!$B$1:$AQ$1,0),FALSE)</f>
        <v>0</v>
      </c>
      <c r="J202">
        <f>VLOOKUP($B202,'Tillförd energi'!$B$1:$AI$720,MATCH(J$2,'Tillförd energi'!$B$1:$AQ$1,0),FALSE)</f>
        <v>0</v>
      </c>
      <c r="K202">
        <f>VLOOKUP($B202,'Tillförd energi'!$B$1:$AI$720,MATCH(K$2,'Tillförd energi'!$B$1:$AQ$1,0),FALSE)</f>
        <v>0</v>
      </c>
      <c r="L202">
        <f>VLOOKUP($B202,'Tillförd energi'!$B$1:$AI$720,MATCH(L$2,'Tillförd energi'!$B$1:$AQ$1,0),FALSE)</f>
        <v>0</v>
      </c>
      <c r="M202">
        <f>VLOOKUP($B202,'Tillförd energi'!$B$1:$AI$720,MATCH(M$2,'Tillförd energi'!$B$1:$AQ$1,0),FALSE)</f>
        <v>0</v>
      </c>
      <c r="N202">
        <f>VLOOKUP($B202,'Tillförd energi'!$B$1:$AI$720,MATCH(N$2,'Tillförd energi'!$B$1:$AQ$1,0),FALSE)</f>
        <v>0</v>
      </c>
      <c r="O202">
        <f>VLOOKUP($B202,'Tillförd energi'!$B$1:$AI$720,MATCH(O$2,'Tillförd energi'!$B$1:$AQ$1,0),FALSE)</f>
        <v>0</v>
      </c>
      <c r="P202">
        <f>VLOOKUP($B202,'Tillförd energi'!$B$1:$AI$720,MATCH(P$2,'Tillförd energi'!$B$1:$AQ$1,0),FALSE)</f>
        <v>0</v>
      </c>
      <c r="Q202">
        <f>VLOOKUP($B202,'Tillförd energi'!$B$1:$AI$720,MATCH(Q$2,'Tillförd energi'!$B$1:$AQ$1,0),FALSE)</f>
        <v>0</v>
      </c>
      <c r="R202">
        <f>VLOOKUP($B202,'Tillförd energi'!$B$1:$AI$720,MATCH(R$2,'Tillförd energi'!$B$1:$AQ$1,0),FALSE)</f>
        <v>0</v>
      </c>
      <c r="S202">
        <f>VLOOKUP($B202,'Tillförd energi'!$B$1:$AI$720,MATCH(S$2,'Tillförd energi'!$B$1:$AQ$1,0),FALSE)</f>
        <v>0</v>
      </c>
      <c r="T202">
        <f>VLOOKUP($B202,'Tillförd energi'!$B$1:$AI$720,MATCH(T$2,'Tillförd energi'!$B$1:$AQ$1,0),FALSE)</f>
        <v>0</v>
      </c>
      <c r="U202">
        <f>VLOOKUP($B202,'Tillförd energi'!$B$1:$AI$720,MATCH(U$2,'Tillförd energi'!$B$1:$AQ$1,0),FALSE)</f>
        <v>0</v>
      </c>
      <c r="V202">
        <f>VLOOKUP($B202,'Tillförd energi'!$B$1:$AI$720,MATCH(V$2,'Tillförd energi'!$B$1:$AQ$1,0),FALSE)</f>
        <v>0</v>
      </c>
      <c r="W202">
        <f>VLOOKUP($B202,'Tillförd energi'!$B$1:$AI$720,MATCH(W$2,'Tillförd energi'!$B$1:$AQ$1,0),FALSE)</f>
        <v>0</v>
      </c>
      <c r="X202">
        <f>VLOOKUP($B202,'Tillförd energi'!$B$1:$AI$720,MATCH(X$2,'Tillförd energi'!$B$1:$AQ$1,0),FALSE)</f>
        <v>0</v>
      </c>
      <c r="Y202">
        <f>VLOOKUP($B202,'Tillförd energi'!$B$1:$AI$720,MATCH(Y$2,'Tillförd energi'!$B$1:$AQ$1,0),FALSE)</f>
        <v>0</v>
      </c>
      <c r="Z202">
        <f>VLOOKUP($B202,'Tillförd energi'!$B$1:$AI$720,MATCH(Z$2,'Tillförd energi'!$B$1:$AQ$1,0),FALSE)</f>
        <v>0</v>
      </c>
      <c r="AA202">
        <f>VLOOKUP($B202,'Tillförd energi'!$B$1:$AI$720,MATCH(AA$2,'Tillförd energi'!$B$1:$AQ$1,0),FALSE)</f>
        <v>0</v>
      </c>
      <c r="AB202">
        <f>VLOOKUP($B202,'Tillförd energi'!$B$1:$AI$720,MATCH(AB$2,'Tillförd energi'!$B$1:$AQ$1,0),FALSE)</f>
        <v>0</v>
      </c>
      <c r="AC202">
        <f>VLOOKUP($B202,'Tillförd energi'!$B$1:$AI$720,MATCH(AC$2,'Tillförd energi'!$B$1:$AQ$1,0),FALSE)</f>
        <v>0</v>
      </c>
      <c r="AD202">
        <f>VLOOKUP($B202,'Tillförd energi'!$B$1:$AI$720,MATCH(AD$2,'Tillförd energi'!$B$1:$AQ$1,0),FALSE)</f>
        <v>95.5</v>
      </c>
      <c r="AE202">
        <f>VLOOKUP($B202,'Tillförd energi'!$B$1:$AI$720,MATCH(AE$2,'Tillförd energi'!$B$1:$AQ$1,0),FALSE)</f>
        <v>0</v>
      </c>
      <c r="AF202">
        <f>VLOOKUP($B202,'Tillförd energi'!$B$1:$AI$720,MATCH(AF$2,'Tillförd energi'!$B$1:$AQ$1,0),FALSE)</f>
        <v>2.367</v>
      </c>
      <c r="AG202">
        <f>IFERROR(VLOOKUP(B202,Miljö!$B$1:$AC$600,MATCH("Köpt mängd produktionsspecifik fjärrvärme:",Miljö!$B$1:$AC$1,0),FALSE)/1,0)</f>
        <v>0</v>
      </c>
      <c r="AI202">
        <f t="shared" si="18"/>
        <v>97.867000000000004</v>
      </c>
      <c r="AJ202">
        <f>IF(ISERROR(1/VLOOKUP($B202,Leveranser!$B$1:$S$500,MATCH("såld värme (gwh)",Leveranser!$B$1:$S$1,0),FALSE)),"",VLOOKUP($B202,Leveranser!$B$1:$S$500,MATCH("såld värme (gwh)",Leveranser!$B$1:$S$1,0),FALSE))</f>
        <v>78.900000000000006</v>
      </c>
      <c r="AM202" t="str">
        <f>IF(B202&lt;&gt;"",IF(VLOOKUP($B202,Totalt!$B$1:$AQ$554,MATCH("Kvalitetsgranskad:",Totalt!$B$1:$AQ$1,0),FALSE)="ja",VLOOKUP($B202,Miljö!$B$1:$AG$479,MATCH(AM$2,Miljö!$B$1:$AK$1,0),FALSE),""),"")</f>
        <v>Nej</v>
      </c>
      <c r="AN202" t="str">
        <f>IF(AM202="ja",VLOOKUP($B202,Miljö!$B$1:$J$479,MATCH("Typ av ursprungsspecificerad el   (Om inget värde anges används Nordisk residualmix, se inforuta) ()",Miljö!$B$1:$J$1,0),FALSE),IF(AM202="nej","Nordisk residualel",""))</f>
        <v>Nordisk residualel</v>
      </c>
      <c r="AO202">
        <f>IF(AM202="","",VLOOKUP($B202,Miljö!$B$1:$J$479,MATCH("Fossilandel för ursprungspecificerad el ()",Miljö!$B$1:$J$1,0),FALSE))</f>
        <v>0.47</v>
      </c>
      <c r="AP202">
        <f>IF(AM202="","",IFERROR(VLOOKUP($B202,Miljö!$B$1:$J$479,MATCH("Kärnkraftsandel för ursprungsspecificerad el ()",Miljö!$B$1:$J$1,0),FALSE)/1,0))</f>
        <v>0.48170000000000002</v>
      </c>
      <c r="AQ202">
        <f t="shared" si="19"/>
        <v>4.830000000000001E-2</v>
      </c>
      <c r="AS202" t="str">
        <f t="shared" si="20"/>
        <v>Nej</v>
      </c>
      <c r="AT202" t="str">
        <f>IF(AS202="ja",VLOOKUP($B202,Miljö!$B$1:$P$500,MATCH("Fossil andel i procent (%)",Miljö!$B$1:$P$1,0),FALSE)/100,"")</f>
        <v/>
      </c>
      <c r="AV202" t="str">
        <f t="shared" si="21"/>
        <v>Nej</v>
      </c>
      <c r="AW202" t="str">
        <f>IF(AV202="ja",VLOOKUP($B202,'Egen hetvattenprod'!$B$1:$AO$500,MATCH("Värmekälla till värmepumpar ()",'Egen hetvattenprod'!$B$1:$AO$1,0),FALSE),"")</f>
        <v/>
      </c>
      <c r="AY202" t="str">
        <f t="shared" si="22"/>
        <v>Nej</v>
      </c>
      <c r="AZ202" s="115" t="str">
        <f>IF($AY202="ja",(VLOOKUP($B202,'Egen hetvattenprod'!$B$1:$BX$550,MATCH(AZ$2,'Egen hetvattenprod'!$B$1:$BX$1,0),FALSE)+VLOOKUP($B202,Kraftvärmeprod!$B$1:$BX$550,MATCH(AZ$2,Kraftvärmeprod!$B$1:$BX$1,0),FALSE))/$AC202,"")</f>
        <v/>
      </c>
      <c r="BA202" s="115" t="str">
        <f>IF($AY202="ja",(VLOOKUP($B202,'Egen hetvattenprod'!$B$1:$BX$550,MATCH(BA$2,'Egen hetvattenprod'!$B$1:$BX$1,0),FALSE)+VLOOKUP($B202,Kraftvärmeprod!$B$1:$BX$550,MATCH(BA$2,Kraftvärmeprod!$B$1:$BX$1,0),FALSE))/$AC202,"")</f>
        <v/>
      </c>
      <c r="BB202" s="115" t="str">
        <f>IF($AY202="ja",(VLOOKUP($B202,'Egen hetvattenprod'!$B$1:$BX$550,MATCH(BB$2,'Egen hetvattenprod'!$B$1:$BX$1,0),FALSE)+VLOOKUP($B202,Kraftvärmeprod!$B$1:$BX$550,MATCH(BB$2,Kraftvärmeprod!$B$1:$BX$1,0),FALSE))/$AC202,"")</f>
        <v/>
      </c>
      <c r="BC202" s="115" t="str">
        <f>IF($AY202="ja",(VLOOKUP($B202,'Egen hetvattenprod'!$B$1:$BX$550,MATCH(BC$2,'Egen hetvattenprod'!$B$1:$BX$1,0),FALSE)+VLOOKUP($B202,Kraftvärmeprod!$B$1:$BX$550,MATCH(BC$2,Kraftvärmeprod!$B$1:$BX$1,0),FALSE))/$AC202,"")</f>
        <v/>
      </c>
      <c r="BD202" s="115" t="str">
        <f>IF($AY202="ja",(VLOOKUP($B202,'Egen hetvattenprod'!$B$1:$BX$550,MATCH(BD$2,'Egen hetvattenprod'!$B$1:$BX$1,0),FALSE)+VLOOKUP($B202,Kraftvärmeprod!$B$1:$BX$550,MATCH(BD$2,Kraftvärmeprod!$B$1:$BX$1,0),FALSE))/$AC202,"")</f>
        <v/>
      </c>
      <c r="BF202" t="str">
        <f t="shared" si="23"/>
        <v>Nej</v>
      </c>
      <c r="BG202" t="str">
        <f>IF($BF202="ja",VLOOKUP($B202,'Egen hetvattenprod'!$B$1:$BX$550,MATCH("Andelen klimatgaser med fossilt ursprung för avfall ()",'Egen hetvattenprod'!$B$1:$BX$1,0),FALSE),"")</f>
        <v/>
      </c>
      <c r="BH202" t="str">
        <f>IF($BF202="ja",VLOOKUP($B202,Kraftvärmeprod!$B$1:$BX$550,MATCH("Andelen klimatgaser med fossilt ursprung för avfall ()",Kraftvärmeprod!$B$1:$BX$1,0),FALSE),"")</f>
        <v/>
      </c>
      <c r="BI202" t="str">
        <f>IF($BF202="ja",VLOOKUP($B202,'Egen hetvattenprod'!$B$1:$BX$550,MATCH("Avfall (GWh)",'Egen hetvattenprod'!$B$1:$BX$1,0),FALSE),"")</f>
        <v/>
      </c>
      <c r="BJ202" t="str">
        <f>IF($BF202="ja",VLOOKUP($B202,'Slutlig allokering kvv'!$B$1:$BX$550,MATCH("Avfall (GWh)",'Slutlig allokering kvv'!$B$1:$BX$1,0),FALSE),"")</f>
        <v/>
      </c>
      <c r="BK202" t="str">
        <f>IF($BF202="ja",VLOOKUP($B202,'Köpt hetvatten'!$B$1:$BX$550,MATCH("Avfall i köpt hetvatten",'Köpt hetvatten'!$B$1:$BX$1,0),FALSE),"")</f>
        <v/>
      </c>
      <c r="BL202" t="str">
        <f>IF($BF202="ja",VLOOKUP($B202,'Egen hetvattenprod'!$B$1:$BX$550,MATCH("Värde enligt ovan. (%)",'Egen hetvattenprod'!$B$1:$BX$1,0),FALSE),"")</f>
        <v/>
      </c>
      <c r="BM202" t="str">
        <f>IF($BF202="ja",VLOOKUP($B202,Kraftvärmeprod!$B$1:$BX$550,MATCH("Värde enligt ovan. (%)",Kraftvärmeprod!$B$1:$BX$1,0),FALSE),"")</f>
        <v/>
      </c>
      <c r="BQ202" t="str">
        <f>IF($BF202="ja",VLOOKUP($B202,'Egen hetvattenprod'!$B$1:$BX$550,MATCH("Tillförd olja (fossil) vid avfallsförbränning (GWh)",'Egen hetvattenprod'!$B$1:$BX$1,0),FALSE),"")</f>
        <v/>
      </c>
      <c r="BR202" t="str">
        <f>IF($BF202="ja",VLOOKUP($B202,Kraftvärmeprod!$B$1:$BX$550,MATCH("Tillförd olja (fossil) vid avfallsförbränning (GWh)",Kraftvärmeprod!$B$1:$BX$1,0),FALSE),"")</f>
        <v/>
      </c>
    </row>
    <row r="203" spans="1:70">
      <c r="A203" t="s">
        <v>341</v>
      </c>
      <c r="B203" t="s">
        <v>342</v>
      </c>
      <c r="C203">
        <f>VLOOKUP($B203,'Tillförd energi'!$B$1:$AI$720,MATCH(C$2,'Tillförd energi'!$B$1:$AQ$1,0),FALSE)</f>
        <v>0</v>
      </c>
      <c r="D203">
        <f>VLOOKUP($B203,'Tillförd energi'!$B$1:$AI$720,MATCH(D$2,'Tillförd energi'!$B$1:$AQ$1,0),FALSE)</f>
        <v>0</v>
      </c>
      <c r="E203">
        <f>VLOOKUP($B203,'Tillförd energi'!$B$1:$AI$720,MATCH(E$2,'Tillförd energi'!$B$1:$AQ$1,0),FALSE)</f>
        <v>0</v>
      </c>
      <c r="F203">
        <f>VLOOKUP($B203,'Tillförd energi'!$B$1:$AI$720,MATCH(F$2,'Tillförd energi'!$B$1:$AQ$1,0),FALSE)</f>
        <v>0</v>
      </c>
      <c r="G203">
        <f>VLOOKUP($B203,'Tillförd energi'!$B$1:$AI$720,MATCH(G$2,'Tillförd energi'!$B$1:$AQ$1,0),FALSE)</f>
        <v>0</v>
      </c>
      <c r="H203">
        <f>VLOOKUP($B203,'Tillförd energi'!$B$1:$AI$720,MATCH(H$2,'Tillförd energi'!$B$1:$AQ$1,0),FALSE)</f>
        <v>0</v>
      </c>
      <c r="I203">
        <f>VLOOKUP($B203,'Tillförd energi'!$B$1:$AI$720,MATCH(I$2,'Tillförd energi'!$B$1:$AQ$1,0),FALSE)</f>
        <v>0</v>
      </c>
      <c r="J203">
        <f>VLOOKUP($B203,'Tillförd energi'!$B$1:$AI$720,MATCH(J$2,'Tillförd energi'!$B$1:$AQ$1,0),FALSE)</f>
        <v>0</v>
      </c>
      <c r="K203">
        <f>VLOOKUP($B203,'Tillförd energi'!$B$1:$AI$720,MATCH(K$2,'Tillförd energi'!$B$1:$AQ$1,0),FALSE)</f>
        <v>0</v>
      </c>
      <c r="L203">
        <f>VLOOKUP($B203,'Tillförd energi'!$B$1:$AI$720,MATCH(L$2,'Tillförd energi'!$B$1:$AQ$1,0),FALSE)</f>
        <v>0</v>
      </c>
      <c r="M203">
        <f>VLOOKUP($B203,'Tillförd energi'!$B$1:$AI$720,MATCH(M$2,'Tillförd energi'!$B$1:$AQ$1,0),FALSE)</f>
        <v>0</v>
      </c>
      <c r="N203">
        <f>VLOOKUP($B203,'Tillförd energi'!$B$1:$AI$720,MATCH(N$2,'Tillförd energi'!$B$1:$AQ$1,0),FALSE)</f>
        <v>0</v>
      </c>
      <c r="O203">
        <f>VLOOKUP($B203,'Tillförd energi'!$B$1:$AI$720,MATCH(O$2,'Tillförd energi'!$B$1:$AQ$1,0),FALSE)</f>
        <v>0</v>
      </c>
      <c r="P203">
        <f>VLOOKUP($B203,'Tillförd energi'!$B$1:$AI$720,MATCH(P$2,'Tillförd energi'!$B$1:$AQ$1,0),FALSE)</f>
        <v>0</v>
      </c>
      <c r="Q203">
        <f>VLOOKUP($B203,'Tillförd energi'!$B$1:$AI$720,MATCH(Q$2,'Tillförd energi'!$B$1:$AQ$1,0),FALSE)</f>
        <v>0</v>
      </c>
      <c r="R203">
        <f>VLOOKUP($B203,'Tillförd energi'!$B$1:$AI$720,MATCH(R$2,'Tillförd energi'!$B$1:$AQ$1,0),FALSE)</f>
        <v>0</v>
      </c>
      <c r="S203">
        <f>VLOOKUP($B203,'Tillförd energi'!$B$1:$AI$720,MATCH(S$2,'Tillförd energi'!$B$1:$AQ$1,0),FALSE)</f>
        <v>0</v>
      </c>
      <c r="T203">
        <f>VLOOKUP($B203,'Tillförd energi'!$B$1:$AI$720,MATCH(T$2,'Tillförd energi'!$B$1:$AQ$1,0),FALSE)</f>
        <v>0</v>
      </c>
      <c r="U203">
        <f>VLOOKUP($B203,'Tillförd energi'!$B$1:$AI$720,MATCH(U$2,'Tillförd energi'!$B$1:$AQ$1,0),FALSE)</f>
        <v>0</v>
      </c>
      <c r="V203">
        <f>VLOOKUP($B203,'Tillförd energi'!$B$1:$AI$720,MATCH(V$2,'Tillförd energi'!$B$1:$AQ$1,0),FALSE)</f>
        <v>0</v>
      </c>
      <c r="W203">
        <f>VLOOKUP($B203,'Tillförd energi'!$B$1:$AI$720,MATCH(W$2,'Tillförd energi'!$B$1:$AQ$1,0),FALSE)</f>
        <v>0</v>
      </c>
      <c r="X203">
        <f>VLOOKUP($B203,'Tillförd energi'!$B$1:$AI$720,MATCH(X$2,'Tillförd energi'!$B$1:$AQ$1,0),FALSE)</f>
        <v>0</v>
      </c>
      <c r="Y203">
        <f>VLOOKUP($B203,'Tillförd energi'!$B$1:$AI$720,MATCH(Y$2,'Tillförd energi'!$B$1:$AQ$1,0),FALSE)</f>
        <v>0</v>
      </c>
      <c r="Z203">
        <f>VLOOKUP($B203,'Tillförd energi'!$B$1:$AI$720,MATCH(Z$2,'Tillförd energi'!$B$1:$AQ$1,0),FALSE)</f>
        <v>0</v>
      </c>
      <c r="AA203">
        <f>VLOOKUP($B203,'Tillförd energi'!$B$1:$AI$720,MATCH(AA$2,'Tillförd energi'!$B$1:$AQ$1,0),FALSE)</f>
        <v>0</v>
      </c>
      <c r="AB203">
        <f>VLOOKUP($B203,'Tillförd energi'!$B$1:$AI$720,MATCH(AB$2,'Tillförd energi'!$B$1:$AQ$1,0),FALSE)</f>
        <v>0</v>
      </c>
      <c r="AC203">
        <f>VLOOKUP($B203,'Tillförd energi'!$B$1:$AI$720,MATCH(AC$2,'Tillförd energi'!$B$1:$AQ$1,0),FALSE)</f>
        <v>0</v>
      </c>
      <c r="AD203">
        <f>VLOOKUP($B203,'Tillförd energi'!$B$1:$AI$720,MATCH(AD$2,'Tillförd energi'!$B$1:$AQ$1,0),FALSE)</f>
        <v>0</v>
      </c>
      <c r="AE203">
        <f>VLOOKUP($B203,'Tillförd energi'!$B$1:$AI$720,MATCH(AE$2,'Tillförd energi'!$B$1:$AQ$1,0),FALSE)</f>
        <v>0</v>
      </c>
      <c r="AF203">
        <f>VLOOKUP($B203,'Tillförd energi'!$B$1:$AI$720,MATCH(AF$2,'Tillförd energi'!$B$1:$AQ$1,0),FALSE)</f>
        <v>9.9999999999999995E-8</v>
      </c>
      <c r="AG203">
        <f>IFERROR(VLOOKUP(B203,Miljö!$B$1:$AC$600,MATCH("Köpt mängd produktionsspecifik fjärrvärme:",Miljö!$B$1:$AC$1,0),FALSE)/1,0)</f>
        <v>155.08000000000001</v>
      </c>
      <c r="AI203">
        <f t="shared" si="18"/>
        <v>155.08000010000001</v>
      </c>
      <c r="AJ203">
        <f>IF(ISERROR(1/VLOOKUP($B203,Leveranser!$B$1:$S$500,MATCH("såld värme (gwh)",Leveranser!$B$1:$S$1,0),FALSE)),"",VLOOKUP($B203,Leveranser!$B$1:$S$500,MATCH("såld värme (gwh)",Leveranser!$B$1:$S$1,0),FALSE))</f>
        <v>142</v>
      </c>
      <c r="AM203" t="str">
        <f>IF(B203&lt;&gt;"",IF(VLOOKUP($B203,Totalt!$B$1:$AQ$554,MATCH("Kvalitetsgranskad:",Totalt!$B$1:$AQ$1,0),FALSE)="ja",VLOOKUP($B203,Miljö!$B$1:$AG$479,MATCH(AM$2,Miljö!$B$1:$AK$1,0),FALSE),""),"")</f>
        <v>Ja</v>
      </c>
      <c r="AN203" t="str">
        <f>IF(AM203="ja",VLOOKUP($B203,Miljö!$B$1:$J$479,MATCH("Typ av ursprungsspecificerad el   (Om inget värde anges används Nordisk residualmix, se inforuta) ()",Miljö!$B$1:$J$1,0),FALSE),IF(AM203="nej","Nordisk residualel",""))</f>
        <v>'Bra miljöval'</v>
      </c>
      <c r="AO203">
        <f>IF(AM203="","",VLOOKUP($B203,Miljö!$B$1:$J$479,MATCH("Fossilandel för ursprungspecificerad el ()",Miljö!$B$1:$J$1,0),FALSE))</f>
        <v>0</v>
      </c>
      <c r="AP203">
        <f>IF(AM203="","",IFERROR(VLOOKUP($B203,Miljö!$B$1:$J$479,MATCH("Kärnkraftsandel för ursprungsspecificerad el ()",Miljö!$B$1:$J$1,0),FALSE)/1,0))</f>
        <v>0</v>
      </c>
      <c r="AQ203">
        <f t="shared" si="19"/>
        <v>1</v>
      </c>
      <c r="AS203" t="str">
        <f t="shared" si="20"/>
        <v>Ja</v>
      </c>
      <c r="AT203">
        <f>IF(AS203="ja",VLOOKUP($B203,Miljö!$B$1:$P$500,MATCH("Fossil andel i procent (%)",Miljö!$B$1:$P$1,0),FALSE)/100,"")</f>
        <v>9.1700000000000011E-3</v>
      </c>
      <c r="AV203" t="str">
        <f t="shared" si="21"/>
        <v>Nej</v>
      </c>
      <c r="AW203" t="str">
        <f>IF(AV203="ja",VLOOKUP($B203,'Egen hetvattenprod'!$B$1:$AO$500,MATCH("Värmekälla till värmepumpar ()",'Egen hetvattenprod'!$B$1:$AO$1,0),FALSE),"")</f>
        <v/>
      </c>
      <c r="AY203" t="str">
        <f t="shared" si="22"/>
        <v>Nej</v>
      </c>
      <c r="AZ203" s="115" t="str">
        <f>IF($AY203="ja",(VLOOKUP($B203,'Egen hetvattenprod'!$B$1:$BX$550,MATCH(AZ$2,'Egen hetvattenprod'!$B$1:$BX$1,0),FALSE)+VLOOKUP($B203,Kraftvärmeprod!$B$1:$BX$550,MATCH(AZ$2,Kraftvärmeprod!$B$1:$BX$1,0),FALSE))/$AC203,"")</f>
        <v/>
      </c>
      <c r="BA203" s="115" t="str">
        <f>IF($AY203="ja",(VLOOKUP($B203,'Egen hetvattenprod'!$B$1:$BX$550,MATCH(BA$2,'Egen hetvattenprod'!$B$1:$BX$1,0),FALSE)+VLOOKUP($B203,Kraftvärmeprod!$B$1:$BX$550,MATCH(BA$2,Kraftvärmeprod!$B$1:$BX$1,0),FALSE))/$AC203,"")</f>
        <v/>
      </c>
      <c r="BB203" s="115" t="str">
        <f>IF($AY203="ja",(VLOOKUP($B203,'Egen hetvattenprod'!$B$1:$BX$550,MATCH(BB$2,'Egen hetvattenprod'!$B$1:$BX$1,0),FALSE)+VLOOKUP($B203,Kraftvärmeprod!$B$1:$BX$550,MATCH(BB$2,Kraftvärmeprod!$B$1:$BX$1,0),FALSE))/$AC203,"")</f>
        <v/>
      </c>
      <c r="BC203" s="115" t="str">
        <f>IF($AY203="ja",(VLOOKUP($B203,'Egen hetvattenprod'!$B$1:$BX$550,MATCH(BC$2,'Egen hetvattenprod'!$B$1:$BX$1,0),FALSE)+VLOOKUP($B203,Kraftvärmeprod!$B$1:$BX$550,MATCH(BC$2,Kraftvärmeprod!$B$1:$BX$1,0),FALSE))/$AC203,"")</f>
        <v/>
      </c>
      <c r="BD203" s="115" t="str">
        <f>IF($AY203="ja",(VLOOKUP($B203,'Egen hetvattenprod'!$B$1:$BX$550,MATCH(BD$2,'Egen hetvattenprod'!$B$1:$BX$1,0),FALSE)+VLOOKUP($B203,Kraftvärmeprod!$B$1:$BX$550,MATCH(BD$2,Kraftvärmeprod!$B$1:$BX$1,0),FALSE))/$AC203,"")</f>
        <v/>
      </c>
      <c r="BF203" t="str">
        <f t="shared" si="23"/>
        <v>Nej</v>
      </c>
      <c r="BG203" t="str">
        <f>IF($BF203="ja",VLOOKUP($B203,'Egen hetvattenprod'!$B$1:$BX$550,MATCH("Andelen klimatgaser med fossilt ursprung för avfall ()",'Egen hetvattenprod'!$B$1:$BX$1,0),FALSE),"")</f>
        <v/>
      </c>
      <c r="BH203" t="str">
        <f>IF($BF203="ja",VLOOKUP($B203,Kraftvärmeprod!$B$1:$BX$550,MATCH("Andelen klimatgaser med fossilt ursprung för avfall ()",Kraftvärmeprod!$B$1:$BX$1,0),FALSE),"")</f>
        <v/>
      </c>
      <c r="BI203" t="str">
        <f>IF($BF203="ja",VLOOKUP($B203,'Egen hetvattenprod'!$B$1:$BX$550,MATCH("Avfall (GWh)",'Egen hetvattenprod'!$B$1:$BX$1,0),FALSE),"")</f>
        <v/>
      </c>
      <c r="BJ203" t="str">
        <f>IF($BF203="ja",VLOOKUP($B203,'Slutlig allokering kvv'!$B$1:$BX$550,MATCH("Avfall (GWh)",'Slutlig allokering kvv'!$B$1:$BX$1,0),FALSE),"")</f>
        <v/>
      </c>
      <c r="BK203" t="str">
        <f>IF($BF203="ja",VLOOKUP($B203,'Köpt hetvatten'!$B$1:$BX$550,MATCH("Avfall i köpt hetvatten",'Köpt hetvatten'!$B$1:$BX$1,0),FALSE),"")</f>
        <v/>
      </c>
      <c r="BL203" t="str">
        <f>IF($BF203="ja",VLOOKUP($B203,'Egen hetvattenprod'!$B$1:$BX$550,MATCH("Värde enligt ovan. (%)",'Egen hetvattenprod'!$B$1:$BX$1,0),FALSE),"")</f>
        <v/>
      </c>
      <c r="BM203" t="str">
        <f>IF($BF203="ja",VLOOKUP($B203,Kraftvärmeprod!$B$1:$BX$550,MATCH("Värde enligt ovan. (%)",Kraftvärmeprod!$B$1:$BX$1,0),FALSE),"")</f>
        <v/>
      </c>
      <c r="BQ203" t="str">
        <f>IF($BF203="ja",VLOOKUP($B203,'Egen hetvattenprod'!$B$1:$BX$550,MATCH("Tillförd olja (fossil) vid avfallsförbränning (GWh)",'Egen hetvattenprod'!$B$1:$BX$1,0),FALSE),"")</f>
        <v/>
      </c>
      <c r="BR203" t="str">
        <f>IF($BF203="ja",VLOOKUP($B203,Kraftvärmeprod!$B$1:$BX$550,MATCH("Tillförd olja (fossil) vid avfallsförbränning (GWh)",Kraftvärmeprod!$B$1:$BX$1,0),FALSE),"")</f>
        <v/>
      </c>
    </row>
    <row r="204" spans="1:70">
      <c r="A204" t="s">
        <v>344</v>
      </c>
      <c r="B204" t="s">
        <v>345</v>
      </c>
      <c r="C204">
        <f>VLOOKUP($B204,'Tillförd energi'!$B$1:$AI$720,MATCH(C$2,'Tillförd energi'!$B$1:$AQ$1,0),FALSE)</f>
        <v>0</v>
      </c>
      <c r="D204">
        <f>VLOOKUP($B204,'Tillförd energi'!$B$1:$AI$720,MATCH(D$2,'Tillförd energi'!$B$1:$AQ$1,0),FALSE)</f>
        <v>0</v>
      </c>
      <c r="E204">
        <f>VLOOKUP($B204,'Tillförd energi'!$B$1:$AI$720,MATCH(E$2,'Tillförd energi'!$B$1:$AQ$1,0),FALSE)</f>
        <v>0</v>
      </c>
      <c r="F204">
        <f>VLOOKUP($B204,'Tillförd energi'!$B$1:$AI$720,MATCH(F$2,'Tillförd energi'!$B$1:$AQ$1,0),FALSE)</f>
        <v>0</v>
      </c>
      <c r="G204">
        <f>VLOOKUP($B204,'Tillförd energi'!$B$1:$AI$720,MATCH(G$2,'Tillförd energi'!$B$1:$AQ$1,0),FALSE)</f>
        <v>0</v>
      </c>
      <c r="H204">
        <f>VLOOKUP($B204,'Tillförd energi'!$B$1:$AI$720,MATCH(H$2,'Tillförd energi'!$B$1:$AQ$1,0),FALSE)</f>
        <v>0</v>
      </c>
      <c r="I204">
        <f>VLOOKUP($B204,'Tillförd energi'!$B$1:$AI$720,MATCH(I$2,'Tillförd energi'!$B$1:$AQ$1,0),FALSE)</f>
        <v>0</v>
      </c>
      <c r="J204">
        <f>VLOOKUP($B204,'Tillförd energi'!$B$1:$AI$720,MATCH(J$2,'Tillförd energi'!$B$1:$AQ$1,0),FALSE)</f>
        <v>0</v>
      </c>
      <c r="K204">
        <f>VLOOKUP($B204,'Tillförd energi'!$B$1:$AI$720,MATCH(K$2,'Tillförd energi'!$B$1:$AQ$1,0),FALSE)</f>
        <v>0</v>
      </c>
      <c r="L204">
        <f>VLOOKUP($B204,'Tillförd energi'!$B$1:$AI$720,MATCH(L$2,'Tillförd energi'!$B$1:$AQ$1,0),FALSE)</f>
        <v>0</v>
      </c>
      <c r="M204">
        <f>VLOOKUP($B204,'Tillförd energi'!$B$1:$AI$720,MATCH(M$2,'Tillförd energi'!$B$1:$AQ$1,0),FALSE)</f>
        <v>12.164999999999999</v>
      </c>
      <c r="N204">
        <f>VLOOKUP($B204,'Tillförd energi'!$B$1:$AI$720,MATCH(N$2,'Tillförd energi'!$B$1:$AQ$1,0),FALSE)</f>
        <v>0.248</v>
      </c>
      <c r="O204">
        <f>VLOOKUP($B204,'Tillförd energi'!$B$1:$AI$720,MATCH(O$2,'Tillförd energi'!$B$1:$AQ$1,0),FALSE)</f>
        <v>17.835999999999999</v>
      </c>
      <c r="P204">
        <f>VLOOKUP($B204,'Tillförd energi'!$B$1:$AI$720,MATCH(P$2,'Tillförd energi'!$B$1:$AQ$1,0),FALSE)</f>
        <v>4.7089999999999996</v>
      </c>
      <c r="Q204">
        <f>VLOOKUP($B204,'Tillförd energi'!$B$1:$AI$720,MATCH(Q$2,'Tillförd energi'!$B$1:$AQ$1,0),FALSE)</f>
        <v>12.423</v>
      </c>
      <c r="R204">
        <f>VLOOKUP($B204,'Tillförd energi'!$B$1:$AI$720,MATCH(R$2,'Tillförd energi'!$B$1:$AQ$1,0),FALSE)</f>
        <v>0</v>
      </c>
      <c r="S204">
        <f>VLOOKUP($B204,'Tillförd energi'!$B$1:$AI$720,MATCH(S$2,'Tillförd energi'!$B$1:$AQ$1,0),FALSE)</f>
        <v>0</v>
      </c>
      <c r="T204">
        <f>VLOOKUP($B204,'Tillförd energi'!$B$1:$AI$720,MATCH(T$2,'Tillförd energi'!$B$1:$AQ$1,0),FALSE)</f>
        <v>0</v>
      </c>
      <c r="U204">
        <f>VLOOKUP($B204,'Tillförd energi'!$B$1:$AI$720,MATCH(U$2,'Tillförd energi'!$B$1:$AQ$1,0),FALSE)</f>
        <v>0</v>
      </c>
      <c r="V204">
        <f>VLOOKUP($B204,'Tillförd energi'!$B$1:$AI$720,MATCH(V$2,'Tillförd energi'!$B$1:$AQ$1,0),FALSE)</f>
        <v>0</v>
      </c>
      <c r="W204">
        <f>VLOOKUP($B204,'Tillförd energi'!$B$1:$AI$720,MATCH(W$2,'Tillförd energi'!$B$1:$AQ$1,0),FALSE)</f>
        <v>0</v>
      </c>
      <c r="X204">
        <f>VLOOKUP($B204,'Tillförd energi'!$B$1:$AI$720,MATCH(X$2,'Tillförd energi'!$B$1:$AQ$1,0),FALSE)</f>
        <v>0</v>
      </c>
      <c r="Y204">
        <f>VLOOKUP($B204,'Tillförd energi'!$B$1:$AI$720,MATCH(Y$2,'Tillförd energi'!$B$1:$AQ$1,0),FALSE)</f>
        <v>0</v>
      </c>
      <c r="Z204">
        <f>VLOOKUP($B204,'Tillförd energi'!$B$1:$AI$720,MATCH(Z$2,'Tillförd energi'!$B$1:$AQ$1,0),FALSE)</f>
        <v>0</v>
      </c>
      <c r="AA204">
        <f>VLOOKUP($B204,'Tillförd energi'!$B$1:$AI$720,MATCH(AA$2,'Tillförd energi'!$B$1:$AQ$1,0),FALSE)</f>
        <v>0</v>
      </c>
      <c r="AB204">
        <f>VLOOKUP($B204,'Tillförd energi'!$B$1:$AI$720,MATCH(AB$2,'Tillförd energi'!$B$1:$AQ$1,0),FALSE)</f>
        <v>0</v>
      </c>
      <c r="AC204">
        <f>VLOOKUP($B204,'Tillförd energi'!$B$1:$AI$720,MATCH(AC$2,'Tillförd energi'!$B$1:$AQ$1,0),FALSE)</f>
        <v>9.7669999999999995</v>
      </c>
      <c r="AD204">
        <f>VLOOKUP($B204,'Tillförd energi'!$B$1:$AI$720,MATCH(AD$2,'Tillförd energi'!$B$1:$AQ$1,0),FALSE)</f>
        <v>0</v>
      </c>
      <c r="AE204">
        <f>VLOOKUP($B204,'Tillförd energi'!$B$1:$AI$720,MATCH(AE$2,'Tillförd energi'!$B$1:$AQ$1,0),FALSE)</f>
        <v>0</v>
      </c>
      <c r="AF204">
        <f>VLOOKUP($B204,'Tillförd energi'!$B$1:$AI$720,MATCH(AF$2,'Tillförd energi'!$B$1:$AQ$1,0),FALSE)</f>
        <v>0.64100000000000001</v>
      </c>
      <c r="AG204">
        <f>IFERROR(VLOOKUP(B204,Miljö!$B$1:$AC$600,MATCH("Köpt mängd produktionsspecifik fjärrvärme:",Miljö!$B$1:$AC$1,0),FALSE)/1,0)</f>
        <v>0</v>
      </c>
      <c r="AI204">
        <f t="shared" si="18"/>
        <v>57.788999999999994</v>
      </c>
      <c r="AJ204">
        <f>IF(ISERROR(1/VLOOKUP($B204,Leveranser!$B$1:$S$500,MATCH("såld värme (gwh)",Leveranser!$B$1:$S$1,0),FALSE)),"",VLOOKUP($B204,Leveranser!$B$1:$S$500,MATCH("såld värme (gwh)",Leveranser!$B$1:$S$1,0),FALSE))</f>
        <v>44.2</v>
      </c>
      <c r="AM204" t="str">
        <f>IF(B204&lt;&gt;"",IF(VLOOKUP($B204,Totalt!$B$1:$AQ$554,MATCH("Kvalitetsgranskad:",Totalt!$B$1:$AQ$1,0),FALSE)="ja",VLOOKUP($B204,Miljö!$B$1:$AG$479,MATCH(AM$2,Miljö!$B$1:$AK$1,0),FALSE),""),"")</f>
        <v>Ja</v>
      </c>
      <c r="AN204" t="str">
        <f>IF(AM204="ja",VLOOKUP($B204,Miljö!$B$1:$J$479,MATCH("Typ av ursprungsspecificerad el   (Om inget värde anges används Nordisk residualmix, se inforuta) ()",Miljö!$B$1:$J$1,0),FALSE),IF(AM204="nej","Nordisk residualel",""))</f>
        <v>'Vindkraft'</v>
      </c>
      <c r="AO204">
        <f>IF(AM204="","",VLOOKUP($B204,Miljö!$B$1:$J$479,MATCH("Fossilandel för ursprungspecificerad el ()",Miljö!$B$1:$J$1,0),FALSE))</f>
        <v>0</v>
      </c>
      <c r="AP204">
        <f>IF(AM204="","",IFERROR(VLOOKUP($B204,Miljö!$B$1:$J$479,MATCH("Kärnkraftsandel för ursprungsspecificerad el ()",Miljö!$B$1:$J$1,0),FALSE)/1,0))</f>
        <v>0</v>
      </c>
      <c r="AQ204">
        <f t="shared" si="19"/>
        <v>1</v>
      </c>
      <c r="AS204" t="str">
        <f t="shared" si="20"/>
        <v>Nej</v>
      </c>
      <c r="AT204" t="str">
        <f>IF(AS204="ja",VLOOKUP($B204,Miljö!$B$1:$P$500,MATCH("Fossil andel i procent (%)",Miljö!$B$1:$P$1,0),FALSE)/100,"")</f>
        <v/>
      </c>
      <c r="AV204" t="str">
        <f t="shared" si="21"/>
        <v>Nej</v>
      </c>
      <c r="AW204" t="str">
        <f>IF(AV204="ja",VLOOKUP($B204,'Egen hetvattenprod'!$B$1:$AO$500,MATCH("Värmekälla till värmepumpar ()",'Egen hetvattenprod'!$B$1:$AO$1,0),FALSE),"")</f>
        <v/>
      </c>
      <c r="AY204" t="str">
        <f t="shared" si="22"/>
        <v>Ja</v>
      </c>
      <c r="AZ204" s="115">
        <f>IF($AY204="ja",(VLOOKUP($B204,'Egen hetvattenprod'!$B$1:$BX$550,MATCH(AZ$2,'Egen hetvattenprod'!$B$1:$BX$1,0),FALSE)+VLOOKUP($B204,Kraftvärmeprod!$B$1:$BX$550,MATCH(AZ$2,Kraftvärmeprod!$B$1:$BX$1,0),FALSE))/$AC204,"")</f>
        <v>1</v>
      </c>
      <c r="BA204" s="115">
        <f>IF($AY204="ja",(VLOOKUP($B204,'Egen hetvattenprod'!$B$1:$BX$550,MATCH(BA$2,'Egen hetvattenprod'!$B$1:$BX$1,0),FALSE)+VLOOKUP($B204,Kraftvärmeprod!$B$1:$BX$550,MATCH(BA$2,Kraftvärmeprod!$B$1:$BX$1,0),FALSE))/$AC204,"")</f>
        <v>0</v>
      </c>
      <c r="BB204" s="115">
        <f>IF($AY204="ja",(VLOOKUP($B204,'Egen hetvattenprod'!$B$1:$BX$550,MATCH(BB$2,'Egen hetvattenprod'!$B$1:$BX$1,0),FALSE)+VLOOKUP($B204,Kraftvärmeprod!$B$1:$BX$550,MATCH(BB$2,Kraftvärmeprod!$B$1:$BX$1,0),FALSE))/$AC204,"")</f>
        <v>0</v>
      </c>
      <c r="BC204" s="115">
        <f>IF($AY204="ja",(VLOOKUP($B204,'Egen hetvattenprod'!$B$1:$BX$550,MATCH(BC$2,'Egen hetvattenprod'!$B$1:$BX$1,0),FALSE)+VLOOKUP($B204,Kraftvärmeprod!$B$1:$BX$550,MATCH(BC$2,Kraftvärmeprod!$B$1:$BX$1,0),FALSE))/$AC204,"")</f>
        <v>0</v>
      </c>
      <c r="BD204" s="115">
        <f>IF($AY204="ja",(VLOOKUP($B204,'Egen hetvattenprod'!$B$1:$BX$550,MATCH(BD$2,'Egen hetvattenprod'!$B$1:$BX$1,0),FALSE)+VLOOKUP($B204,Kraftvärmeprod!$B$1:$BX$550,MATCH(BD$2,Kraftvärmeprod!$B$1:$BX$1,0),FALSE))/$AC204,"")</f>
        <v>0</v>
      </c>
      <c r="BF204" t="str">
        <f t="shared" si="23"/>
        <v>Nej</v>
      </c>
      <c r="BG204" t="str">
        <f>IF($BF204="ja",VLOOKUP($B204,'Egen hetvattenprod'!$B$1:$BX$550,MATCH("Andelen klimatgaser med fossilt ursprung för avfall ()",'Egen hetvattenprod'!$B$1:$BX$1,0),FALSE),"")</f>
        <v/>
      </c>
      <c r="BH204" t="str">
        <f>IF($BF204="ja",VLOOKUP($B204,Kraftvärmeprod!$B$1:$BX$550,MATCH("Andelen klimatgaser med fossilt ursprung för avfall ()",Kraftvärmeprod!$B$1:$BX$1,0),FALSE),"")</f>
        <v/>
      </c>
      <c r="BI204" t="str">
        <f>IF($BF204="ja",VLOOKUP($B204,'Egen hetvattenprod'!$B$1:$BX$550,MATCH("Avfall (GWh)",'Egen hetvattenprod'!$B$1:$BX$1,0),FALSE),"")</f>
        <v/>
      </c>
      <c r="BJ204" t="str">
        <f>IF($BF204="ja",VLOOKUP($B204,'Slutlig allokering kvv'!$B$1:$BX$550,MATCH("Avfall (GWh)",'Slutlig allokering kvv'!$B$1:$BX$1,0),FALSE),"")</f>
        <v/>
      </c>
      <c r="BK204" t="str">
        <f>IF($BF204="ja",VLOOKUP($B204,'Köpt hetvatten'!$B$1:$BX$550,MATCH("Avfall i köpt hetvatten",'Köpt hetvatten'!$B$1:$BX$1,0),FALSE),"")</f>
        <v/>
      </c>
      <c r="BL204" t="str">
        <f>IF($BF204="ja",VLOOKUP($B204,'Egen hetvattenprod'!$B$1:$BX$550,MATCH("Värde enligt ovan. (%)",'Egen hetvattenprod'!$B$1:$BX$1,0),FALSE),"")</f>
        <v/>
      </c>
      <c r="BM204" t="str">
        <f>IF($BF204="ja",VLOOKUP($B204,Kraftvärmeprod!$B$1:$BX$550,MATCH("Värde enligt ovan. (%)",Kraftvärmeprod!$B$1:$BX$1,0),FALSE),"")</f>
        <v/>
      </c>
      <c r="BQ204" t="str">
        <f>IF($BF204="ja",VLOOKUP($B204,'Egen hetvattenprod'!$B$1:$BX$550,MATCH("Tillförd olja (fossil) vid avfallsförbränning (GWh)",'Egen hetvattenprod'!$B$1:$BX$1,0),FALSE),"")</f>
        <v/>
      </c>
      <c r="BR204" t="str">
        <f>IF($BF204="ja",VLOOKUP($B204,Kraftvärmeprod!$B$1:$BX$550,MATCH("Tillförd olja (fossil) vid avfallsförbränning (GWh)",Kraftvärmeprod!$B$1:$BX$1,0),FALSE),"")</f>
        <v/>
      </c>
    </row>
    <row r="205" spans="1:70">
      <c r="A205" t="s">
        <v>346</v>
      </c>
      <c r="B205" t="s">
        <v>347</v>
      </c>
      <c r="C205">
        <f>VLOOKUP($B205,'Tillförd energi'!$B$1:$AI$720,MATCH(C$2,'Tillförd energi'!$B$1:$AQ$1,0),FALSE)</f>
        <v>0</v>
      </c>
      <c r="D205">
        <f>VLOOKUP($B205,'Tillförd energi'!$B$1:$AI$720,MATCH(D$2,'Tillförd energi'!$B$1:$AQ$1,0),FALSE)</f>
        <v>4.0000000000000001E-3</v>
      </c>
      <c r="E205">
        <f>VLOOKUP($B205,'Tillförd energi'!$B$1:$AI$720,MATCH(E$2,'Tillförd energi'!$B$1:$AQ$1,0),FALSE)</f>
        <v>0</v>
      </c>
      <c r="F205">
        <f>VLOOKUP($B205,'Tillförd energi'!$B$1:$AI$720,MATCH(F$2,'Tillförd energi'!$B$1:$AQ$1,0),FALSE)</f>
        <v>0</v>
      </c>
      <c r="G205">
        <f>VLOOKUP($B205,'Tillförd energi'!$B$1:$AI$720,MATCH(G$2,'Tillförd energi'!$B$1:$AQ$1,0),FALSE)</f>
        <v>0</v>
      </c>
      <c r="H205">
        <f>VLOOKUP($B205,'Tillförd energi'!$B$1:$AI$720,MATCH(H$2,'Tillförd energi'!$B$1:$AQ$1,0),FALSE)</f>
        <v>0</v>
      </c>
      <c r="I205">
        <f>VLOOKUP($B205,'Tillförd energi'!$B$1:$AI$720,MATCH(I$2,'Tillförd energi'!$B$1:$AQ$1,0),FALSE)</f>
        <v>0</v>
      </c>
      <c r="J205">
        <f>VLOOKUP($B205,'Tillförd energi'!$B$1:$AI$720,MATCH(J$2,'Tillförd energi'!$B$1:$AQ$1,0),FALSE)</f>
        <v>0</v>
      </c>
      <c r="K205">
        <f>VLOOKUP($B205,'Tillförd energi'!$B$1:$AI$720,MATCH(K$2,'Tillförd energi'!$B$1:$AQ$1,0),FALSE)</f>
        <v>0</v>
      </c>
      <c r="L205">
        <f>VLOOKUP($B205,'Tillförd energi'!$B$1:$AI$720,MATCH(L$2,'Tillförd energi'!$B$1:$AQ$1,0),FALSE)</f>
        <v>0</v>
      </c>
      <c r="M205">
        <f>VLOOKUP($B205,'Tillförd energi'!$B$1:$AI$720,MATCH(M$2,'Tillförd energi'!$B$1:$AQ$1,0),FALSE)</f>
        <v>0</v>
      </c>
      <c r="N205">
        <f>VLOOKUP($B205,'Tillförd energi'!$B$1:$AI$720,MATCH(N$2,'Tillförd energi'!$B$1:$AQ$1,0),FALSE)</f>
        <v>0</v>
      </c>
      <c r="O205">
        <f>VLOOKUP($B205,'Tillförd energi'!$B$1:$AI$720,MATCH(O$2,'Tillförd energi'!$B$1:$AQ$1,0),FALSE)</f>
        <v>0</v>
      </c>
      <c r="P205">
        <f>VLOOKUP($B205,'Tillförd energi'!$B$1:$AI$720,MATCH(P$2,'Tillförd energi'!$B$1:$AQ$1,0),FALSE)</f>
        <v>0</v>
      </c>
      <c r="Q205">
        <f>VLOOKUP($B205,'Tillförd energi'!$B$1:$AI$720,MATCH(Q$2,'Tillförd energi'!$B$1:$AQ$1,0),FALSE)</f>
        <v>0</v>
      </c>
      <c r="R205">
        <f>VLOOKUP($B205,'Tillförd energi'!$B$1:$AI$720,MATCH(R$2,'Tillförd energi'!$B$1:$AQ$1,0),FALSE)</f>
        <v>6.86</v>
      </c>
      <c r="S205">
        <f>VLOOKUP($B205,'Tillförd energi'!$B$1:$AI$720,MATCH(S$2,'Tillförd energi'!$B$1:$AQ$1,0),FALSE)</f>
        <v>0</v>
      </c>
      <c r="T205">
        <f>VLOOKUP($B205,'Tillförd energi'!$B$1:$AI$720,MATCH(T$2,'Tillförd energi'!$B$1:$AQ$1,0),FALSE)</f>
        <v>0</v>
      </c>
      <c r="U205">
        <f>VLOOKUP($B205,'Tillförd energi'!$B$1:$AI$720,MATCH(U$2,'Tillförd energi'!$B$1:$AQ$1,0),FALSE)</f>
        <v>0</v>
      </c>
      <c r="V205">
        <f>VLOOKUP($B205,'Tillförd energi'!$B$1:$AI$720,MATCH(V$2,'Tillförd energi'!$B$1:$AQ$1,0),FALSE)</f>
        <v>0</v>
      </c>
      <c r="W205">
        <f>VLOOKUP($B205,'Tillförd energi'!$B$1:$AI$720,MATCH(W$2,'Tillförd energi'!$B$1:$AQ$1,0),FALSE)</f>
        <v>0</v>
      </c>
      <c r="X205">
        <f>VLOOKUP($B205,'Tillförd energi'!$B$1:$AI$720,MATCH(X$2,'Tillförd energi'!$B$1:$AQ$1,0),FALSE)</f>
        <v>0</v>
      </c>
      <c r="Y205">
        <f>VLOOKUP($B205,'Tillförd energi'!$B$1:$AI$720,MATCH(Y$2,'Tillförd energi'!$B$1:$AQ$1,0),FALSE)</f>
        <v>0</v>
      </c>
      <c r="Z205">
        <f>VLOOKUP($B205,'Tillförd energi'!$B$1:$AI$720,MATCH(Z$2,'Tillförd energi'!$B$1:$AQ$1,0),FALSE)</f>
        <v>5.5E-2</v>
      </c>
      <c r="AA205">
        <f>VLOOKUP($B205,'Tillförd energi'!$B$1:$AI$720,MATCH(AA$2,'Tillförd energi'!$B$1:$AQ$1,0),FALSE)</f>
        <v>0</v>
      </c>
      <c r="AB205">
        <f>VLOOKUP($B205,'Tillförd energi'!$B$1:$AI$720,MATCH(AB$2,'Tillförd energi'!$B$1:$AQ$1,0),FALSE)</f>
        <v>0</v>
      </c>
      <c r="AC205">
        <f>VLOOKUP($B205,'Tillförd energi'!$B$1:$AI$720,MATCH(AC$2,'Tillförd energi'!$B$1:$AQ$1,0),FALSE)</f>
        <v>0</v>
      </c>
      <c r="AD205">
        <f>VLOOKUP($B205,'Tillförd energi'!$B$1:$AI$720,MATCH(AD$2,'Tillförd energi'!$B$1:$AQ$1,0),FALSE)</f>
        <v>0</v>
      </c>
      <c r="AE205">
        <f>VLOOKUP($B205,'Tillförd energi'!$B$1:$AI$720,MATCH(AE$2,'Tillförd energi'!$B$1:$AQ$1,0),FALSE)</f>
        <v>0</v>
      </c>
      <c r="AF205">
        <f>VLOOKUP($B205,'Tillförd energi'!$B$1:$AI$720,MATCH(AF$2,'Tillförd energi'!$B$1:$AQ$1,0),FALSE)</f>
        <v>0.5</v>
      </c>
      <c r="AG205">
        <f>IFERROR(VLOOKUP(B205,Miljö!$B$1:$AC$600,MATCH("Köpt mängd produktionsspecifik fjärrvärme:",Miljö!$B$1:$AC$1,0),FALSE)/1,0)</f>
        <v>0</v>
      </c>
      <c r="AI205">
        <f t="shared" si="18"/>
        <v>7.4189999999999996</v>
      </c>
      <c r="AJ205">
        <f>IF(ISERROR(1/VLOOKUP($B205,Leveranser!$B$1:$S$500,MATCH("såld värme (gwh)",Leveranser!$B$1:$S$1,0),FALSE)),"",VLOOKUP($B205,Leveranser!$B$1:$S$500,MATCH("såld värme (gwh)",Leveranser!$B$1:$S$1,0),FALSE))</f>
        <v>5.43</v>
      </c>
      <c r="AM205" t="str">
        <f>IF(B205&lt;&gt;"",IF(VLOOKUP($B205,Totalt!$B$1:$AQ$554,MATCH("Kvalitetsgranskad:",Totalt!$B$1:$AQ$1,0),FALSE)="ja",VLOOKUP($B205,Miljö!$B$1:$AG$479,MATCH(AM$2,Miljö!$B$1:$AK$1,0),FALSE),""),"")</f>
        <v>Ja</v>
      </c>
      <c r="AN205" t="str">
        <f>IF(AM205="ja",VLOOKUP($B205,Miljö!$B$1:$J$479,MATCH("Typ av ursprungsspecificerad el   (Om inget värde anges används Nordisk residualmix, se inforuta) ()",Miljö!$B$1:$J$1,0),FALSE),IF(AM205="nej","Nordisk residualel",""))</f>
        <v>'100% förnybart'</v>
      </c>
      <c r="AO205">
        <f>IF(AM205="","",VLOOKUP($B205,Miljö!$B$1:$J$479,MATCH("Fossilandel för ursprungspecificerad el ()",Miljö!$B$1:$J$1,0),FALSE))</f>
        <v>0</v>
      </c>
      <c r="AP205">
        <f>IF(AM205="","",IFERROR(VLOOKUP($B205,Miljö!$B$1:$J$479,MATCH("Kärnkraftsandel för ursprungsspecificerad el ()",Miljö!$B$1:$J$1,0),FALSE)/1,0))</f>
        <v>0</v>
      </c>
      <c r="AQ205">
        <f t="shared" si="19"/>
        <v>1</v>
      </c>
      <c r="AS205" t="str">
        <f t="shared" si="20"/>
        <v>Nej</v>
      </c>
      <c r="AT205" t="str">
        <f>IF(AS205="ja",VLOOKUP($B205,Miljö!$B$1:$P$500,MATCH("Fossil andel i procent (%)",Miljö!$B$1:$P$1,0),FALSE)/100,"")</f>
        <v/>
      </c>
      <c r="AV205" t="str">
        <f t="shared" si="21"/>
        <v>Nej</v>
      </c>
      <c r="AW205" t="str">
        <f>IF(AV205="ja",VLOOKUP($B205,'Egen hetvattenprod'!$B$1:$AO$500,MATCH("Värmekälla till värmepumpar ()",'Egen hetvattenprod'!$B$1:$AO$1,0),FALSE),"")</f>
        <v/>
      </c>
      <c r="AY205" t="str">
        <f t="shared" si="22"/>
        <v>Nej</v>
      </c>
      <c r="AZ205" s="115" t="str">
        <f>IF($AY205="ja",(VLOOKUP($B205,'Egen hetvattenprod'!$B$1:$BX$550,MATCH(AZ$2,'Egen hetvattenprod'!$B$1:$BX$1,0),FALSE)+VLOOKUP($B205,Kraftvärmeprod!$B$1:$BX$550,MATCH(AZ$2,Kraftvärmeprod!$B$1:$BX$1,0),FALSE))/$AC205,"")</f>
        <v/>
      </c>
      <c r="BA205" s="115" t="str">
        <f>IF($AY205="ja",(VLOOKUP($B205,'Egen hetvattenprod'!$B$1:$BX$550,MATCH(BA$2,'Egen hetvattenprod'!$B$1:$BX$1,0),FALSE)+VLOOKUP($B205,Kraftvärmeprod!$B$1:$BX$550,MATCH(BA$2,Kraftvärmeprod!$B$1:$BX$1,0),FALSE))/$AC205,"")</f>
        <v/>
      </c>
      <c r="BB205" s="115" t="str">
        <f>IF($AY205="ja",(VLOOKUP($B205,'Egen hetvattenprod'!$B$1:$BX$550,MATCH(BB$2,'Egen hetvattenprod'!$B$1:$BX$1,0),FALSE)+VLOOKUP($B205,Kraftvärmeprod!$B$1:$BX$550,MATCH(BB$2,Kraftvärmeprod!$B$1:$BX$1,0),FALSE))/$AC205,"")</f>
        <v/>
      </c>
      <c r="BC205" s="115" t="str">
        <f>IF($AY205="ja",(VLOOKUP($B205,'Egen hetvattenprod'!$B$1:$BX$550,MATCH(BC$2,'Egen hetvattenprod'!$B$1:$BX$1,0),FALSE)+VLOOKUP($B205,Kraftvärmeprod!$B$1:$BX$550,MATCH(BC$2,Kraftvärmeprod!$B$1:$BX$1,0),FALSE))/$AC205,"")</f>
        <v/>
      </c>
      <c r="BD205" s="115" t="str">
        <f>IF($AY205="ja",(VLOOKUP($B205,'Egen hetvattenprod'!$B$1:$BX$550,MATCH(BD$2,'Egen hetvattenprod'!$B$1:$BX$1,0),FALSE)+VLOOKUP($B205,Kraftvärmeprod!$B$1:$BX$550,MATCH(BD$2,Kraftvärmeprod!$B$1:$BX$1,0),FALSE))/$AC205,"")</f>
        <v/>
      </c>
      <c r="BF205" t="str">
        <f t="shared" si="23"/>
        <v>Nej</v>
      </c>
      <c r="BG205" t="str">
        <f>IF($BF205="ja",VLOOKUP($B205,'Egen hetvattenprod'!$B$1:$BX$550,MATCH("Andelen klimatgaser med fossilt ursprung för avfall ()",'Egen hetvattenprod'!$B$1:$BX$1,0),FALSE),"")</f>
        <v/>
      </c>
      <c r="BH205" t="str">
        <f>IF($BF205="ja",VLOOKUP($B205,Kraftvärmeprod!$B$1:$BX$550,MATCH("Andelen klimatgaser med fossilt ursprung för avfall ()",Kraftvärmeprod!$B$1:$BX$1,0),FALSE),"")</f>
        <v/>
      </c>
      <c r="BI205" t="str">
        <f>IF($BF205="ja",VLOOKUP($B205,'Egen hetvattenprod'!$B$1:$BX$550,MATCH("Avfall (GWh)",'Egen hetvattenprod'!$B$1:$BX$1,0),FALSE),"")</f>
        <v/>
      </c>
      <c r="BJ205" t="str">
        <f>IF($BF205="ja",VLOOKUP($B205,'Slutlig allokering kvv'!$B$1:$BX$550,MATCH("Avfall (GWh)",'Slutlig allokering kvv'!$B$1:$BX$1,0),FALSE),"")</f>
        <v/>
      </c>
      <c r="BK205" t="str">
        <f>IF($BF205="ja",VLOOKUP($B205,'Köpt hetvatten'!$B$1:$BX$550,MATCH("Avfall i köpt hetvatten",'Köpt hetvatten'!$B$1:$BX$1,0),FALSE),"")</f>
        <v/>
      </c>
      <c r="BL205" t="str">
        <f>IF($BF205="ja",VLOOKUP($B205,'Egen hetvattenprod'!$B$1:$BX$550,MATCH("Värde enligt ovan. (%)",'Egen hetvattenprod'!$B$1:$BX$1,0),FALSE),"")</f>
        <v/>
      </c>
      <c r="BM205" t="str">
        <f>IF($BF205="ja",VLOOKUP($B205,Kraftvärmeprod!$B$1:$BX$550,MATCH("Värde enligt ovan. (%)",Kraftvärmeprod!$B$1:$BX$1,0),FALSE),"")</f>
        <v/>
      </c>
      <c r="BQ205" t="str">
        <f>IF($BF205="ja",VLOOKUP($B205,'Egen hetvattenprod'!$B$1:$BX$550,MATCH("Tillförd olja (fossil) vid avfallsförbränning (GWh)",'Egen hetvattenprod'!$B$1:$BX$1,0),FALSE),"")</f>
        <v/>
      </c>
      <c r="BR205" t="str">
        <f>IF($BF205="ja",VLOOKUP($B205,Kraftvärmeprod!$B$1:$BX$550,MATCH("Tillförd olja (fossil) vid avfallsförbränning (GWh)",Kraftvärmeprod!$B$1:$BX$1,0),FALSE),"")</f>
        <v/>
      </c>
    </row>
    <row r="206" spans="1:70">
      <c r="A206" t="s">
        <v>346</v>
      </c>
      <c r="B206" t="s">
        <v>348</v>
      </c>
      <c r="C206">
        <f>VLOOKUP($B206,'Tillförd energi'!$B$1:$AI$720,MATCH(C$2,'Tillförd energi'!$B$1:$AQ$1,0),FALSE)</f>
        <v>0</v>
      </c>
      <c r="D206">
        <f>VLOOKUP($B206,'Tillförd energi'!$B$1:$AI$720,MATCH(D$2,'Tillförd energi'!$B$1:$AQ$1,0),FALSE)</f>
        <v>3.0649999999999999</v>
      </c>
      <c r="E206">
        <f>VLOOKUP($B206,'Tillförd energi'!$B$1:$AI$720,MATCH(E$2,'Tillförd energi'!$B$1:$AQ$1,0),FALSE)</f>
        <v>0</v>
      </c>
      <c r="F206">
        <f>VLOOKUP($B206,'Tillförd energi'!$B$1:$AI$720,MATCH(F$2,'Tillförd energi'!$B$1:$AQ$1,0),FALSE)</f>
        <v>0</v>
      </c>
      <c r="G206">
        <f>VLOOKUP($B206,'Tillförd energi'!$B$1:$AI$720,MATCH(G$2,'Tillförd energi'!$B$1:$AQ$1,0),FALSE)</f>
        <v>0</v>
      </c>
      <c r="H206">
        <f>VLOOKUP($B206,'Tillförd energi'!$B$1:$AI$720,MATCH(H$2,'Tillförd energi'!$B$1:$AQ$1,0),FALSE)</f>
        <v>0</v>
      </c>
      <c r="I206">
        <f>VLOOKUP($B206,'Tillförd energi'!$B$1:$AI$720,MATCH(I$2,'Tillförd energi'!$B$1:$AQ$1,0),FALSE)</f>
        <v>0</v>
      </c>
      <c r="J206">
        <f>VLOOKUP($B206,'Tillförd energi'!$B$1:$AI$720,MATCH(J$2,'Tillförd energi'!$B$1:$AQ$1,0),FALSE)</f>
        <v>0</v>
      </c>
      <c r="K206">
        <f>VLOOKUP($B206,'Tillförd energi'!$B$1:$AI$720,MATCH(K$2,'Tillförd energi'!$B$1:$AQ$1,0),FALSE)</f>
        <v>0</v>
      </c>
      <c r="L206">
        <f>VLOOKUP($B206,'Tillförd energi'!$B$1:$AI$720,MATCH(L$2,'Tillförd energi'!$B$1:$AQ$1,0),FALSE)</f>
        <v>0</v>
      </c>
      <c r="M206">
        <f>VLOOKUP($B206,'Tillförd energi'!$B$1:$AI$720,MATCH(M$2,'Tillförd energi'!$B$1:$AQ$1,0),FALSE)</f>
        <v>0</v>
      </c>
      <c r="N206">
        <f>VLOOKUP($B206,'Tillförd energi'!$B$1:$AI$720,MATCH(N$2,'Tillförd energi'!$B$1:$AQ$1,0),FALSE)</f>
        <v>0</v>
      </c>
      <c r="O206">
        <f>VLOOKUP($B206,'Tillförd energi'!$B$1:$AI$720,MATCH(O$2,'Tillförd energi'!$B$1:$AQ$1,0),FALSE)</f>
        <v>0</v>
      </c>
      <c r="P206">
        <f>VLOOKUP($B206,'Tillförd energi'!$B$1:$AI$720,MATCH(P$2,'Tillförd energi'!$B$1:$AQ$1,0),FALSE)</f>
        <v>0</v>
      </c>
      <c r="Q206">
        <f>VLOOKUP($B206,'Tillförd energi'!$B$1:$AI$720,MATCH(Q$2,'Tillförd energi'!$B$1:$AQ$1,0),FALSE)</f>
        <v>0</v>
      </c>
      <c r="R206">
        <f>VLOOKUP($B206,'Tillförd energi'!$B$1:$AI$720,MATCH(R$2,'Tillförd energi'!$B$1:$AQ$1,0),FALSE)</f>
        <v>0</v>
      </c>
      <c r="S206">
        <f>VLOOKUP($B206,'Tillförd energi'!$B$1:$AI$720,MATCH(S$2,'Tillförd energi'!$B$1:$AQ$1,0),FALSE)</f>
        <v>0</v>
      </c>
      <c r="T206">
        <f>VLOOKUP($B206,'Tillförd energi'!$B$1:$AI$720,MATCH(T$2,'Tillförd energi'!$B$1:$AQ$1,0),FALSE)</f>
        <v>0</v>
      </c>
      <c r="U206">
        <f>VLOOKUP($B206,'Tillförd energi'!$B$1:$AI$720,MATCH(U$2,'Tillförd energi'!$B$1:$AQ$1,0),FALSE)</f>
        <v>0</v>
      </c>
      <c r="V206">
        <f>VLOOKUP($B206,'Tillförd energi'!$B$1:$AI$720,MATCH(V$2,'Tillförd energi'!$B$1:$AQ$1,0),FALSE)</f>
        <v>0</v>
      </c>
      <c r="W206">
        <f>VLOOKUP($B206,'Tillförd energi'!$B$1:$AI$720,MATCH(W$2,'Tillförd energi'!$B$1:$AQ$1,0),FALSE)</f>
        <v>0</v>
      </c>
      <c r="X206">
        <f>VLOOKUP($B206,'Tillförd energi'!$B$1:$AI$720,MATCH(X$2,'Tillförd energi'!$B$1:$AQ$1,0),FALSE)</f>
        <v>0</v>
      </c>
      <c r="Y206">
        <f>VLOOKUP($B206,'Tillförd energi'!$B$1:$AI$720,MATCH(Y$2,'Tillförd energi'!$B$1:$AQ$1,0),FALSE)</f>
        <v>0</v>
      </c>
      <c r="Z206">
        <f>VLOOKUP($B206,'Tillförd energi'!$B$1:$AI$720,MATCH(Z$2,'Tillförd energi'!$B$1:$AQ$1,0),FALSE)</f>
        <v>0</v>
      </c>
      <c r="AA206">
        <f>VLOOKUP($B206,'Tillförd energi'!$B$1:$AI$720,MATCH(AA$2,'Tillförd energi'!$B$1:$AQ$1,0),FALSE)</f>
        <v>0</v>
      </c>
      <c r="AB206">
        <f>VLOOKUP($B206,'Tillförd energi'!$B$1:$AI$720,MATCH(AB$2,'Tillförd energi'!$B$1:$AQ$1,0),FALSE)</f>
        <v>0</v>
      </c>
      <c r="AC206">
        <f>VLOOKUP($B206,'Tillförd energi'!$B$1:$AI$720,MATCH(AC$2,'Tillförd energi'!$B$1:$AQ$1,0),FALSE)</f>
        <v>0</v>
      </c>
      <c r="AD206">
        <f>VLOOKUP($B206,'Tillförd energi'!$B$1:$AI$720,MATCH(AD$2,'Tillförd energi'!$B$1:$AQ$1,0),FALSE)</f>
        <v>265.27</v>
      </c>
      <c r="AE206">
        <f>VLOOKUP($B206,'Tillförd energi'!$B$1:$AI$720,MATCH(AE$2,'Tillförd energi'!$B$1:$AQ$1,0),FALSE)</f>
        <v>0</v>
      </c>
      <c r="AF206">
        <f>VLOOKUP($B206,'Tillförd energi'!$B$1:$AI$720,MATCH(AF$2,'Tillförd energi'!$B$1:$AQ$1,0),FALSE)</f>
        <v>1.85</v>
      </c>
      <c r="AG206">
        <f>IFERROR(VLOOKUP(B206,Miljö!$B$1:$AC$600,MATCH("Köpt mängd produktionsspecifik fjärrvärme:",Miljö!$B$1:$AC$1,0),FALSE)/1,0)</f>
        <v>0</v>
      </c>
      <c r="AI206">
        <f t="shared" si="18"/>
        <v>270.185</v>
      </c>
      <c r="AJ206">
        <f>IF(ISERROR(1/VLOOKUP($B206,Leveranser!$B$1:$S$500,MATCH("såld värme (gwh)",Leveranser!$B$1:$S$1,0),FALSE)),"",VLOOKUP($B206,Leveranser!$B$1:$S$500,MATCH("såld värme (gwh)",Leveranser!$B$1:$S$1,0),FALSE))</f>
        <v>222.98</v>
      </c>
      <c r="AM206" t="str">
        <f>IF(B206&lt;&gt;"",IF(VLOOKUP($B206,Totalt!$B$1:$AQ$554,MATCH("Kvalitetsgranskad:",Totalt!$B$1:$AQ$1,0),FALSE)="ja",VLOOKUP($B206,Miljö!$B$1:$AG$479,MATCH(AM$2,Miljö!$B$1:$AK$1,0),FALSE),""),"")</f>
        <v>Ja</v>
      </c>
      <c r="AN206" t="str">
        <f>IF(AM206="ja",VLOOKUP($B206,Miljö!$B$1:$J$479,MATCH("Typ av ursprungsspecificerad el   (Om inget värde anges används Nordisk residualmix, se inforuta) ()",Miljö!$B$1:$J$1,0),FALSE),IF(AM206="nej","Nordisk residualel",""))</f>
        <v>'100% förnybart'</v>
      </c>
      <c r="AO206">
        <f>IF(AM206="","",VLOOKUP($B206,Miljö!$B$1:$J$479,MATCH("Fossilandel för ursprungspecificerad el ()",Miljö!$B$1:$J$1,0),FALSE))</f>
        <v>0</v>
      </c>
      <c r="AP206">
        <f>IF(AM206="","",IFERROR(VLOOKUP($B206,Miljö!$B$1:$J$479,MATCH("Kärnkraftsandel för ursprungsspecificerad el ()",Miljö!$B$1:$J$1,0),FALSE)/1,0))</f>
        <v>0</v>
      </c>
      <c r="AQ206">
        <f t="shared" si="19"/>
        <v>1</v>
      </c>
      <c r="AS206" t="str">
        <f t="shared" si="20"/>
        <v>Nej</v>
      </c>
      <c r="AT206" t="str">
        <f>IF(AS206="ja",VLOOKUP($B206,Miljö!$B$1:$P$500,MATCH("Fossil andel i procent (%)",Miljö!$B$1:$P$1,0),FALSE)/100,"")</f>
        <v/>
      </c>
      <c r="AV206" t="str">
        <f t="shared" si="21"/>
        <v>Nej</v>
      </c>
      <c r="AW206" t="str">
        <f>IF(AV206="ja",VLOOKUP($B206,'Egen hetvattenprod'!$B$1:$AO$500,MATCH("Värmekälla till värmepumpar ()",'Egen hetvattenprod'!$B$1:$AO$1,0),FALSE),"")</f>
        <v/>
      </c>
      <c r="AY206" t="str">
        <f t="shared" si="22"/>
        <v>Nej</v>
      </c>
      <c r="AZ206" s="115" t="str">
        <f>IF($AY206="ja",(VLOOKUP($B206,'Egen hetvattenprod'!$B$1:$BX$550,MATCH(AZ$2,'Egen hetvattenprod'!$B$1:$BX$1,0),FALSE)+VLOOKUP($B206,Kraftvärmeprod!$B$1:$BX$550,MATCH(AZ$2,Kraftvärmeprod!$B$1:$BX$1,0),FALSE))/$AC206,"")</f>
        <v/>
      </c>
      <c r="BA206" s="115" t="str">
        <f>IF($AY206="ja",(VLOOKUP($B206,'Egen hetvattenprod'!$B$1:$BX$550,MATCH(BA$2,'Egen hetvattenprod'!$B$1:$BX$1,0),FALSE)+VLOOKUP($B206,Kraftvärmeprod!$B$1:$BX$550,MATCH(BA$2,Kraftvärmeprod!$B$1:$BX$1,0),FALSE))/$AC206,"")</f>
        <v/>
      </c>
      <c r="BB206" s="115" t="str">
        <f>IF($AY206="ja",(VLOOKUP($B206,'Egen hetvattenprod'!$B$1:$BX$550,MATCH(BB$2,'Egen hetvattenprod'!$B$1:$BX$1,0),FALSE)+VLOOKUP($B206,Kraftvärmeprod!$B$1:$BX$550,MATCH(BB$2,Kraftvärmeprod!$B$1:$BX$1,0),FALSE))/$AC206,"")</f>
        <v/>
      </c>
      <c r="BC206" s="115" t="str">
        <f>IF($AY206="ja",(VLOOKUP($B206,'Egen hetvattenprod'!$B$1:$BX$550,MATCH(BC$2,'Egen hetvattenprod'!$B$1:$BX$1,0),FALSE)+VLOOKUP($B206,Kraftvärmeprod!$B$1:$BX$550,MATCH(BC$2,Kraftvärmeprod!$B$1:$BX$1,0),FALSE))/$AC206,"")</f>
        <v/>
      </c>
      <c r="BD206" s="115" t="str">
        <f>IF($AY206="ja",(VLOOKUP($B206,'Egen hetvattenprod'!$B$1:$BX$550,MATCH(BD$2,'Egen hetvattenprod'!$B$1:$BX$1,0),FALSE)+VLOOKUP($B206,Kraftvärmeprod!$B$1:$BX$550,MATCH(BD$2,Kraftvärmeprod!$B$1:$BX$1,0),FALSE))/$AC206,"")</f>
        <v/>
      </c>
      <c r="BF206" t="str">
        <f t="shared" si="23"/>
        <v>Nej</v>
      </c>
      <c r="BG206" t="str">
        <f>IF($BF206="ja",VLOOKUP($B206,'Egen hetvattenprod'!$B$1:$BX$550,MATCH("Andelen klimatgaser med fossilt ursprung för avfall ()",'Egen hetvattenprod'!$B$1:$BX$1,0),FALSE),"")</f>
        <v/>
      </c>
      <c r="BH206" t="str">
        <f>IF($BF206="ja",VLOOKUP($B206,Kraftvärmeprod!$B$1:$BX$550,MATCH("Andelen klimatgaser med fossilt ursprung för avfall ()",Kraftvärmeprod!$B$1:$BX$1,0),FALSE),"")</f>
        <v/>
      </c>
      <c r="BI206" t="str">
        <f>IF($BF206="ja",VLOOKUP($B206,'Egen hetvattenprod'!$B$1:$BX$550,MATCH("Avfall (GWh)",'Egen hetvattenprod'!$B$1:$BX$1,0),FALSE),"")</f>
        <v/>
      </c>
      <c r="BJ206" t="str">
        <f>IF($BF206="ja",VLOOKUP($B206,'Slutlig allokering kvv'!$B$1:$BX$550,MATCH("Avfall (GWh)",'Slutlig allokering kvv'!$B$1:$BX$1,0),FALSE),"")</f>
        <v/>
      </c>
      <c r="BK206" t="str">
        <f>IF($BF206="ja",VLOOKUP($B206,'Köpt hetvatten'!$B$1:$BX$550,MATCH("Avfall i köpt hetvatten",'Köpt hetvatten'!$B$1:$BX$1,0),FALSE),"")</f>
        <v/>
      </c>
      <c r="BL206" t="str">
        <f>IF($BF206="ja",VLOOKUP($B206,'Egen hetvattenprod'!$B$1:$BX$550,MATCH("Värde enligt ovan. (%)",'Egen hetvattenprod'!$B$1:$BX$1,0),FALSE),"")</f>
        <v/>
      </c>
      <c r="BM206" t="str">
        <f>IF($BF206="ja",VLOOKUP($B206,Kraftvärmeprod!$B$1:$BX$550,MATCH("Värde enligt ovan. (%)",Kraftvärmeprod!$B$1:$BX$1,0),FALSE),"")</f>
        <v/>
      </c>
      <c r="BQ206" t="str">
        <f>IF($BF206="ja",VLOOKUP($B206,'Egen hetvattenprod'!$B$1:$BX$550,MATCH("Tillförd olja (fossil) vid avfallsförbränning (GWh)",'Egen hetvattenprod'!$B$1:$BX$1,0),FALSE),"")</f>
        <v/>
      </c>
      <c r="BR206" t="str">
        <f>IF($BF206="ja",VLOOKUP($B206,Kraftvärmeprod!$B$1:$BX$550,MATCH("Tillförd olja (fossil) vid avfallsförbränning (GWh)",Kraftvärmeprod!$B$1:$BX$1,0),FALSE),"")</f>
        <v/>
      </c>
    </row>
    <row r="207" spans="1:70">
      <c r="A207" t="s">
        <v>346</v>
      </c>
      <c r="B207" t="s">
        <v>349</v>
      </c>
      <c r="C207">
        <f>VLOOKUP($B207,'Tillförd energi'!$B$1:$AI$720,MATCH(C$2,'Tillförd energi'!$B$1:$AQ$1,0),FALSE)</f>
        <v>0</v>
      </c>
      <c r="D207">
        <f>VLOOKUP($B207,'Tillförd energi'!$B$1:$AI$720,MATCH(D$2,'Tillförd energi'!$B$1:$AQ$1,0),FALSE)</f>
        <v>0</v>
      </c>
      <c r="E207">
        <f>VLOOKUP($B207,'Tillförd energi'!$B$1:$AI$720,MATCH(E$2,'Tillförd energi'!$B$1:$AQ$1,0),FALSE)</f>
        <v>0</v>
      </c>
      <c r="F207">
        <f>VLOOKUP($B207,'Tillförd energi'!$B$1:$AI$720,MATCH(F$2,'Tillförd energi'!$B$1:$AQ$1,0),FALSE)</f>
        <v>0</v>
      </c>
      <c r="G207">
        <f>VLOOKUP($B207,'Tillförd energi'!$B$1:$AI$720,MATCH(G$2,'Tillförd energi'!$B$1:$AQ$1,0),FALSE)</f>
        <v>0</v>
      </c>
      <c r="H207">
        <f>VLOOKUP($B207,'Tillförd energi'!$B$1:$AI$720,MATCH(H$2,'Tillförd energi'!$B$1:$AQ$1,0),FALSE)</f>
        <v>0</v>
      </c>
      <c r="I207">
        <f>VLOOKUP($B207,'Tillförd energi'!$B$1:$AI$720,MATCH(I$2,'Tillförd energi'!$B$1:$AQ$1,0),FALSE)</f>
        <v>0</v>
      </c>
      <c r="J207">
        <f>VLOOKUP($B207,'Tillförd energi'!$B$1:$AI$720,MATCH(J$2,'Tillförd energi'!$B$1:$AQ$1,0),FALSE)</f>
        <v>0</v>
      </c>
      <c r="K207">
        <f>VLOOKUP($B207,'Tillförd energi'!$B$1:$AI$720,MATCH(K$2,'Tillförd energi'!$B$1:$AQ$1,0),FALSE)</f>
        <v>0</v>
      </c>
      <c r="L207">
        <f>VLOOKUP($B207,'Tillförd energi'!$B$1:$AI$720,MATCH(L$2,'Tillförd energi'!$B$1:$AQ$1,0),FALSE)</f>
        <v>0</v>
      </c>
      <c r="M207">
        <f>VLOOKUP($B207,'Tillförd energi'!$B$1:$AI$720,MATCH(M$2,'Tillförd energi'!$B$1:$AQ$1,0),FALSE)</f>
        <v>0</v>
      </c>
      <c r="N207">
        <f>VLOOKUP($B207,'Tillförd energi'!$B$1:$AI$720,MATCH(N$2,'Tillförd energi'!$B$1:$AQ$1,0),FALSE)</f>
        <v>0</v>
      </c>
      <c r="O207">
        <f>VLOOKUP($B207,'Tillförd energi'!$B$1:$AI$720,MATCH(O$2,'Tillförd energi'!$B$1:$AQ$1,0),FALSE)</f>
        <v>0</v>
      </c>
      <c r="P207">
        <f>VLOOKUP($B207,'Tillförd energi'!$B$1:$AI$720,MATCH(P$2,'Tillförd energi'!$B$1:$AQ$1,0),FALSE)</f>
        <v>0</v>
      </c>
      <c r="Q207">
        <f>VLOOKUP($B207,'Tillförd energi'!$B$1:$AI$720,MATCH(Q$2,'Tillförd energi'!$B$1:$AQ$1,0),FALSE)</f>
        <v>1.9529399999999999</v>
      </c>
      <c r="R207">
        <f>VLOOKUP($B207,'Tillförd energi'!$B$1:$AI$720,MATCH(R$2,'Tillförd energi'!$B$1:$AQ$1,0),FALSE)</f>
        <v>0</v>
      </c>
      <c r="S207">
        <f>VLOOKUP($B207,'Tillförd energi'!$B$1:$AI$720,MATCH(S$2,'Tillförd energi'!$B$1:$AQ$1,0),FALSE)</f>
        <v>0</v>
      </c>
      <c r="T207">
        <f>VLOOKUP($B207,'Tillförd energi'!$B$1:$AI$720,MATCH(T$2,'Tillförd energi'!$B$1:$AQ$1,0),FALSE)</f>
        <v>0</v>
      </c>
      <c r="U207">
        <f>VLOOKUP($B207,'Tillförd energi'!$B$1:$AI$720,MATCH(U$2,'Tillförd energi'!$B$1:$AQ$1,0),FALSE)</f>
        <v>0</v>
      </c>
      <c r="V207">
        <f>VLOOKUP($B207,'Tillförd energi'!$B$1:$AI$720,MATCH(V$2,'Tillförd energi'!$B$1:$AQ$1,0),FALSE)</f>
        <v>0</v>
      </c>
      <c r="W207">
        <f>VLOOKUP($B207,'Tillförd energi'!$B$1:$AI$720,MATCH(W$2,'Tillförd energi'!$B$1:$AQ$1,0),FALSE)</f>
        <v>0</v>
      </c>
      <c r="X207">
        <f>VLOOKUP($B207,'Tillförd energi'!$B$1:$AI$720,MATCH(X$2,'Tillförd energi'!$B$1:$AQ$1,0),FALSE)</f>
        <v>0</v>
      </c>
      <c r="Y207">
        <f>VLOOKUP($B207,'Tillförd energi'!$B$1:$AI$720,MATCH(Y$2,'Tillförd energi'!$B$1:$AQ$1,0),FALSE)</f>
        <v>0</v>
      </c>
      <c r="Z207">
        <f>VLOOKUP($B207,'Tillförd energi'!$B$1:$AI$720,MATCH(Z$2,'Tillförd energi'!$B$1:$AQ$1,0),FALSE)</f>
        <v>0</v>
      </c>
      <c r="AA207">
        <f>VLOOKUP($B207,'Tillförd energi'!$B$1:$AI$720,MATCH(AA$2,'Tillförd energi'!$B$1:$AQ$1,0),FALSE)</f>
        <v>0</v>
      </c>
      <c r="AB207">
        <f>VLOOKUP($B207,'Tillförd energi'!$B$1:$AI$720,MATCH(AB$2,'Tillförd energi'!$B$1:$AQ$1,0),FALSE)</f>
        <v>0</v>
      </c>
      <c r="AC207">
        <f>VLOOKUP($B207,'Tillförd energi'!$B$1:$AI$720,MATCH(AC$2,'Tillförd energi'!$B$1:$AQ$1,0),FALSE)</f>
        <v>0</v>
      </c>
      <c r="AD207">
        <f>VLOOKUP($B207,'Tillförd energi'!$B$1:$AI$720,MATCH(AD$2,'Tillförd energi'!$B$1:$AQ$1,0),FALSE)</f>
        <v>0</v>
      </c>
      <c r="AE207">
        <f>VLOOKUP($B207,'Tillförd energi'!$B$1:$AI$720,MATCH(AE$2,'Tillförd energi'!$B$1:$AQ$1,0),FALSE)</f>
        <v>0</v>
      </c>
      <c r="AF207">
        <f>VLOOKUP($B207,'Tillförd energi'!$B$1:$AI$720,MATCH(AF$2,'Tillförd energi'!$B$1:$AQ$1,0),FALSE)</f>
        <v>3.5999999999999997E-2</v>
      </c>
      <c r="AG207">
        <f>IFERROR(VLOOKUP(B207,Miljö!$B$1:$AC$600,MATCH("Köpt mängd produktionsspecifik fjärrvärme:",Miljö!$B$1:$AC$1,0),FALSE)/1,0)</f>
        <v>0</v>
      </c>
      <c r="AI207">
        <f t="shared" si="18"/>
        <v>1.9889399999999999</v>
      </c>
      <c r="AJ207">
        <f>IF(ISERROR(1/VLOOKUP($B207,Leveranser!$B$1:$S$500,MATCH("såld värme (gwh)",Leveranser!$B$1:$S$1,0),FALSE)),"",VLOOKUP($B207,Leveranser!$B$1:$S$500,MATCH("såld värme (gwh)",Leveranser!$B$1:$S$1,0),FALSE))</f>
        <v>1.2</v>
      </c>
      <c r="AM207" t="str">
        <f>IF(B207&lt;&gt;"",IF(VLOOKUP($B207,Totalt!$B$1:$AQ$554,MATCH("Kvalitetsgranskad:",Totalt!$B$1:$AQ$1,0),FALSE)="ja",VLOOKUP($B207,Miljö!$B$1:$AG$479,MATCH(AM$2,Miljö!$B$1:$AK$1,0),FALSE),""),"")</f>
        <v>Ja</v>
      </c>
      <c r="AN207" t="str">
        <f>IF(AM207="ja",VLOOKUP($B207,Miljö!$B$1:$J$479,MATCH("Typ av ursprungsspecificerad el   (Om inget värde anges används Nordisk residualmix, se inforuta) ()",Miljö!$B$1:$J$1,0),FALSE),IF(AM207="nej","Nordisk residualel",""))</f>
        <v>'100% förnybart'</v>
      </c>
      <c r="AO207">
        <f>IF(AM207="","",VLOOKUP($B207,Miljö!$B$1:$J$479,MATCH("Fossilandel för ursprungspecificerad el ()",Miljö!$B$1:$J$1,0),FALSE))</f>
        <v>0</v>
      </c>
      <c r="AP207">
        <f>IF(AM207="","",IFERROR(VLOOKUP($B207,Miljö!$B$1:$J$479,MATCH("Kärnkraftsandel för ursprungsspecificerad el ()",Miljö!$B$1:$J$1,0),FALSE)/1,0))</f>
        <v>0</v>
      </c>
      <c r="AQ207">
        <f t="shared" si="19"/>
        <v>1</v>
      </c>
      <c r="AS207" t="str">
        <f t="shared" si="20"/>
        <v>Nej</v>
      </c>
      <c r="AT207" t="str">
        <f>IF(AS207="ja",VLOOKUP($B207,Miljö!$B$1:$P$500,MATCH("Fossil andel i procent (%)",Miljö!$B$1:$P$1,0),FALSE)/100,"")</f>
        <v/>
      </c>
      <c r="AV207" t="str">
        <f t="shared" si="21"/>
        <v>Nej</v>
      </c>
      <c r="AW207" t="str">
        <f>IF(AV207="ja",VLOOKUP($B207,'Egen hetvattenprod'!$B$1:$AO$500,MATCH("Värmekälla till värmepumpar ()",'Egen hetvattenprod'!$B$1:$AO$1,0),FALSE),"")</f>
        <v/>
      </c>
      <c r="AY207" t="str">
        <f t="shared" si="22"/>
        <v>Nej</v>
      </c>
      <c r="AZ207" s="115" t="str">
        <f>IF($AY207="ja",(VLOOKUP($B207,'Egen hetvattenprod'!$B$1:$BX$550,MATCH(AZ$2,'Egen hetvattenprod'!$B$1:$BX$1,0),FALSE)+VLOOKUP($B207,Kraftvärmeprod!$B$1:$BX$550,MATCH(AZ$2,Kraftvärmeprod!$B$1:$BX$1,0),FALSE))/$AC207,"")</f>
        <v/>
      </c>
      <c r="BA207" s="115" t="str">
        <f>IF($AY207="ja",(VLOOKUP($B207,'Egen hetvattenprod'!$B$1:$BX$550,MATCH(BA$2,'Egen hetvattenprod'!$B$1:$BX$1,0),FALSE)+VLOOKUP($B207,Kraftvärmeprod!$B$1:$BX$550,MATCH(BA$2,Kraftvärmeprod!$B$1:$BX$1,0),FALSE))/$AC207,"")</f>
        <v/>
      </c>
      <c r="BB207" s="115" t="str">
        <f>IF($AY207="ja",(VLOOKUP($B207,'Egen hetvattenprod'!$B$1:$BX$550,MATCH(BB$2,'Egen hetvattenprod'!$B$1:$BX$1,0),FALSE)+VLOOKUP($B207,Kraftvärmeprod!$B$1:$BX$550,MATCH(BB$2,Kraftvärmeprod!$B$1:$BX$1,0),FALSE))/$AC207,"")</f>
        <v/>
      </c>
      <c r="BC207" s="115" t="str">
        <f>IF($AY207="ja",(VLOOKUP($B207,'Egen hetvattenprod'!$B$1:$BX$550,MATCH(BC$2,'Egen hetvattenprod'!$B$1:$BX$1,0),FALSE)+VLOOKUP($B207,Kraftvärmeprod!$B$1:$BX$550,MATCH(BC$2,Kraftvärmeprod!$B$1:$BX$1,0),FALSE))/$AC207,"")</f>
        <v/>
      </c>
      <c r="BD207" s="115" t="str">
        <f>IF($AY207="ja",(VLOOKUP($B207,'Egen hetvattenprod'!$B$1:$BX$550,MATCH(BD$2,'Egen hetvattenprod'!$B$1:$BX$1,0),FALSE)+VLOOKUP($B207,Kraftvärmeprod!$B$1:$BX$550,MATCH(BD$2,Kraftvärmeprod!$B$1:$BX$1,0),FALSE))/$AC207,"")</f>
        <v/>
      </c>
      <c r="BF207" t="str">
        <f t="shared" si="23"/>
        <v>Nej</v>
      </c>
      <c r="BG207" t="str">
        <f>IF($BF207="ja",VLOOKUP($B207,'Egen hetvattenprod'!$B$1:$BX$550,MATCH("Andelen klimatgaser med fossilt ursprung för avfall ()",'Egen hetvattenprod'!$B$1:$BX$1,0),FALSE),"")</f>
        <v/>
      </c>
      <c r="BH207" t="str">
        <f>IF($BF207="ja",VLOOKUP($B207,Kraftvärmeprod!$B$1:$BX$550,MATCH("Andelen klimatgaser med fossilt ursprung för avfall ()",Kraftvärmeprod!$B$1:$BX$1,0),FALSE),"")</f>
        <v/>
      </c>
      <c r="BI207" t="str">
        <f>IF($BF207="ja",VLOOKUP($B207,'Egen hetvattenprod'!$B$1:$BX$550,MATCH("Avfall (GWh)",'Egen hetvattenprod'!$B$1:$BX$1,0),FALSE),"")</f>
        <v/>
      </c>
      <c r="BJ207" t="str">
        <f>IF($BF207="ja",VLOOKUP($B207,'Slutlig allokering kvv'!$B$1:$BX$550,MATCH("Avfall (GWh)",'Slutlig allokering kvv'!$B$1:$BX$1,0),FALSE),"")</f>
        <v/>
      </c>
      <c r="BK207" t="str">
        <f>IF($BF207="ja",VLOOKUP($B207,'Köpt hetvatten'!$B$1:$BX$550,MATCH("Avfall i köpt hetvatten",'Köpt hetvatten'!$B$1:$BX$1,0),FALSE),"")</f>
        <v/>
      </c>
      <c r="BL207" t="str">
        <f>IF($BF207="ja",VLOOKUP($B207,'Egen hetvattenprod'!$B$1:$BX$550,MATCH("Värde enligt ovan. (%)",'Egen hetvattenprod'!$B$1:$BX$1,0),FALSE),"")</f>
        <v/>
      </c>
      <c r="BM207" t="str">
        <f>IF($BF207="ja",VLOOKUP($B207,Kraftvärmeprod!$B$1:$BX$550,MATCH("Värde enligt ovan. (%)",Kraftvärmeprod!$B$1:$BX$1,0),FALSE),"")</f>
        <v/>
      </c>
      <c r="BQ207" t="str">
        <f>IF($BF207="ja",VLOOKUP($B207,'Egen hetvattenprod'!$B$1:$BX$550,MATCH("Tillförd olja (fossil) vid avfallsförbränning (GWh)",'Egen hetvattenprod'!$B$1:$BX$1,0),FALSE),"")</f>
        <v/>
      </c>
      <c r="BR207" t="str">
        <f>IF($BF207="ja",VLOOKUP($B207,Kraftvärmeprod!$B$1:$BX$550,MATCH("Tillförd olja (fossil) vid avfallsförbränning (GWh)",Kraftvärmeprod!$B$1:$BX$1,0),FALSE),"")</f>
        <v/>
      </c>
    </row>
    <row r="208" spans="1:70">
      <c r="A208" t="s">
        <v>346</v>
      </c>
      <c r="B208" t="s">
        <v>350</v>
      </c>
      <c r="C208">
        <f>VLOOKUP($B208,'Tillförd energi'!$B$1:$AI$720,MATCH(C$2,'Tillförd energi'!$B$1:$AQ$1,0),FALSE)</f>
        <v>0</v>
      </c>
      <c r="D208">
        <f>VLOOKUP($B208,'Tillförd energi'!$B$1:$AI$720,MATCH(D$2,'Tillförd energi'!$B$1:$AQ$1,0),FALSE)</f>
        <v>8.1000000000000003E-2</v>
      </c>
      <c r="E208">
        <f>VLOOKUP($B208,'Tillförd energi'!$B$1:$AI$720,MATCH(E$2,'Tillförd energi'!$B$1:$AQ$1,0),FALSE)</f>
        <v>0</v>
      </c>
      <c r="F208">
        <f>VLOOKUP($B208,'Tillförd energi'!$B$1:$AI$720,MATCH(F$2,'Tillförd energi'!$B$1:$AQ$1,0),FALSE)</f>
        <v>0</v>
      </c>
      <c r="G208">
        <f>VLOOKUP($B208,'Tillförd energi'!$B$1:$AI$720,MATCH(G$2,'Tillförd energi'!$B$1:$AQ$1,0),FALSE)</f>
        <v>0</v>
      </c>
      <c r="H208">
        <f>VLOOKUP($B208,'Tillförd energi'!$B$1:$AI$720,MATCH(H$2,'Tillförd energi'!$B$1:$AQ$1,0),FALSE)</f>
        <v>0</v>
      </c>
      <c r="I208">
        <f>VLOOKUP($B208,'Tillförd energi'!$B$1:$AI$720,MATCH(I$2,'Tillförd energi'!$B$1:$AQ$1,0),FALSE)</f>
        <v>0</v>
      </c>
      <c r="J208">
        <f>VLOOKUP($B208,'Tillförd energi'!$B$1:$AI$720,MATCH(J$2,'Tillförd energi'!$B$1:$AQ$1,0),FALSE)</f>
        <v>0</v>
      </c>
      <c r="K208">
        <f>VLOOKUP($B208,'Tillförd energi'!$B$1:$AI$720,MATCH(K$2,'Tillförd energi'!$B$1:$AQ$1,0),FALSE)</f>
        <v>0</v>
      </c>
      <c r="L208">
        <f>VLOOKUP($B208,'Tillförd energi'!$B$1:$AI$720,MATCH(L$2,'Tillförd energi'!$B$1:$AQ$1,0),FALSE)</f>
        <v>0</v>
      </c>
      <c r="M208">
        <f>VLOOKUP($B208,'Tillförd energi'!$B$1:$AI$720,MATCH(M$2,'Tillförd energi'!$B$1:$AQ$1,0),FALSE)</f>
        <v>0</v>
      </c>
      <c r="N208">
        <f>VLOOKUP($B208,'Tillförd energi'!$B$1:$AI$720,MATCH(N$2,'Tillförd energi'!$B$1:$AQ$1,0),FALSE)</f>
        <v>0</v>
      </c>
      <c r="O208">
        <f>VLOOKUP($B208,'Tillförd energi'!$B$1:$AI$720,MATCH(O$2,'Tillförd energi'!$B$1:$AQ$1,0),FALSE)</f>
        <v>0</v>
      </c>
      <c r="P208">
        <f>VLOOKUP($B208,'Tillförd energi'!$B$1:$AI$720,MATCH(P$2,'Tillförd energi'!$B$1:$AQ$1,0),FALSE)</f>
        <v>0</v>
      </c>
      <c r="Q208">
        <f>VLOOKUP($B208,'Tillförd energi'!$B$1:$AI$720,MATCH(Q$2,'Tillförd energi'!$B$1:$AQ$1,0),FALSE)</f>
        <v>0</v>
      </c>
      <c r="R208">
        <f>VLOOKUP($B208,'Tillförd energi'!$B$1:$AI$720,MATCH(R$2,'Tillförd energi'!$B$1:$AQ$1,0),FALSE)</f>
        <v>1.988</v>
      </c>
      <c r="S208">
        <f>VLOOKUP($B208,'Tillförd energi'!$B$1:$AI$720,MATCH(S$2,'Tillförd energi'!$B$1:$AQ$1,0),FALSE)</f>
        <v>0</v>
      </c>
      <c r="T208">
        <f>VLOOKUP($B208,'Tillförd energi'!$B$1:$AI$720,MATCH(T$2,'Tillförd energi'!$B$1:$AQ$1,0),FALSE)</f>
        <v>0</v>
      </c>
      <c r="U208">
        <f>VLOOKUP($B208,'Tillförd energi'!$B$1:$AI$720,MATCH(U$2,'Tillförd energi'!$B$1:$AQ$1,0),FALSE)</f>
        <v>0</v>
      </c>
      <c r="V208">
        <f>VLOOKUP($B208,'Tillförd energi'!$B$1:$AI$720,MATCH(V$2,'Tillförd energi'!$B$1:$AQ$1,0),FALSE)</f>
        <v>0</v>
      </c>
      <c r="W208">
        <f>VLOOKUP($B208,'Tillförd energi'!$B$1:$AI$720,MATCH(W$2,'Tillförd energi'!$B$1:$AQ$1,0),FALSE)</f>
        <v>0</v>
      </c>
      <c r="X208">
        <f>VLOOKUP($B208,'Tillförd energi'!$B$1:$AI$720,MATCH(X$2,'Tillförd energi'!$B$1:$AQ$1,0),FALSE)</f>
        <v>0</v>
      </c>
      <c r="Y208">
        <f>VLOOKUP($B208,'Tillförd energi'!$B$1:$AI$720,MATCH(Y$2,'Tillförd energi'!$B$1:$AQ$1,0),FALSE)</f>
        <v>0</v>
      </c>
      <c r="Z208">
        <f>VLOOKUP($B208,'Tillförd energi'!$B$1:$AI$720,MATCH(Z$2,'Tillförd energi'!$B$1:$AQ$1,0),FALSE)</f>
        <v>3.5999999999999997E-2</v>
      </c>
      <c r="AA208">
        <f>VLOOKUP($B208,'Tillförd energi'!$B$1:$AI$720,MATCH(AA$2,'Tillförd energi'!$B$1:$AQ$1,0),FALSE)</f>
        <v>0</v>
      </c>
      <c r="AB208">
        <f>VLOOKUP($B208,'Tillförd energi'!$B$1:$AI$720,MATCH(AB$2,'Tillförd energi'!$B$1:$AQ$1,0),FALSE)</f>
        <v>0</v>
      </c>
      <c r="AC208">
        <f>VLOOKUP($B208,'Tillförd energi'!$B$1:$AI$720,MATCH(AC$2,'Tillförd energi'!$B$1:$AQ$1,0),FALSE)</f>
        <v>0</v>
      </c>
      <c r="AD208">
        <f>VLOOKUP($B208,'Tillförd energi'!$B$1:$AI$720,MATCH(AD$2,'Tillförd energi'!$B$1:$AQ$1,0),FALSE)</f>
        <v>0</v>
      </c>
      <c r="AE208">
        <f>VLOOKUP($B208,'Tillförd energi'!$B$1:$AI$720,MATCH(AE$2,'Tillförd energi'!$B$1:$AQ$1,0),FALSE)</f>
        <v>0</v>
      </c>
      <c r="AF208">
        <f>VLOOKUP($B208,'Tillförd energi'!$B$1:$AI$720,MATCH(AF$2,'Tillförd energi'!$B$1:$AQ$1,0),FALSE)</f>
        <v>0.3</v>
      </c>
      <c r="AG208">
        <f>IFERROR(VLOOKUP(B208,Miljö!$B$1:$AC$600,MATCH("Köpt mängd produktionsspecifik fjärrvärme:",Miljö!$B$1:$AC$1,0),FALSE)/1,0)</f>
        <v>0</v>
      </c>
      <c r="AI208">
        <f t="shared" si="18"/>
        <v>2.4049999999999998</v>
      </c>
      <c r="AJ208">
        <f>IF(ISERROR(1/VLOOKUP($B208,Leveranser!$B$1:$S$500,MATCH("såld värme (gwh)",Leveranser!$B$1:$S$1,0),FALSE)),"",VLOOKUP($B208,Leveranser!$B$1:$S$500,MATCH("såld värme (gwh)",Leveranser!$B$1:$S$1,0),FALSE))</f>
        <v>1.77</v>
      </c>
      <c r="AM208" t="str">
        <f>IF(B208&lt;&gt;"",IF(VLOOKUP($B208,Totalt!$B$1:$AQ$554,MATCH("Kvalitetsgranskad:",Totalt!$B$1:$AQ$1,0),FALSE)="ja",VLOOKUP($B208,Miljö!$B$1:$AG$479,MATCH(AM$2,Miljö!$B$1:$AK$1,0),FALSE),""),"")</f>
        <v>Ja</v>
      </c>
      <c r="AN208" t="str">
        <f>IF(AM208="ja",VLOOKUP($B208,Miljö!$B$1:$J$479,MATCH("Typ av ursprungsspecificerad el   (Om inget värde anges används Nordisk residualmix, se inforuta) ()",Miljö!$B$1:$J$1,0),FALSE),IF(AM208="nej","Nordisk residualel",""))</f>
        <v>'100% förnybart'</v>
      </c>
      <c r="AO208">
        <f>IF(AM208="","",VLOOKUP($B208,Miljö!$B$1:$J$479,MATCH("Fossilandel för ursprungspecificerad el ()",Miljö!$B$1:$J$1,0),FALSE))</f>
        <v>0</v>
      </c>
      <c r="AP208">
        <f>IF(AM208="","",IFERROR(VLOOKUP($B208,Miljö!$B$1:$J$479,MATCH("Kärnkraftsandel för ursprungsspecificerad el ()",Miljö!$B$1:$J$1,0),FALSE)/1,0))</f>
        <v>0</v>
      </c>
      <c r="AQ208">
        <f t="shared" si="19"/>
        <v>1</v>
      </c>
      <c r="AS208" t="str">
        <f t="shared" si="20"/>
        <v>Nej</v>
      </c>
      <c r="AT208" t="str">
        <f>IF(AS208="ja",VLOOKUP($B208,Miljö!$B$1:$P$500,MATCH("Fossil andel i procent (%)",Miljö!$B$1:$P$1,0),FALSE)/100,"")</f>
        <v/>
      </c>
      <c r="AV208" t="str">
        <f t="shared" si="21"/>
        <v>Nej</v>
      </c>
      <c r="AW208" t="str">
        <f>IF(AV208="ja",VLOOKUP($B208,'Egen hetvattenprod'!$B$1:$AO$500,MATCH("Värmekälla till värmepumpar ()",'Egen hetvattenprod'!$B$1:$AO$1,0),FALSE),"")</f>
        <v/>
      </c>
      <c r="AY208" t="str">
        <f t="shared" si="22"/>
        <v>Nej</v>
      </c>
      <c r="AZ208" s="115" t="str">
        <f>IF($AY208="ja",(VLOOKUP($B208,'Egen hetvattenprod'!$B$1:$BX$550,MATCH(AZ$2,'Egen hetvattenprod'!$B$1:$BX$1,0),FALSE)+VLOOKUP($B208,Kraftvärmeprod!$B$1:$BX$550,MATCH(AZ$2,Kraftvärmeprod!$B$1:$BX$1,0),FALSE))/$AC208,"")</f>
        <v/>
      </c>
      <c r="BA208" s="115" t="str">
        <f>IF($AY208="ja",(VLOOKUP($B208,'Egen hetvattenprod'!$B$1:$BX$550,MATCH(BA$2,'Egen hetvattenprod'!$B$1:$BX$1,0),FALSE)+VLOOKUP($B208,Kraftvärmeprod!$B$1:$BX$550,MATCH(BA$2,Kraftvärmeprod!$B$1:$BX$1,0),FALSE))/$AC208,"")</f>
        <v/>
      </c>
      <c r="BB208" s="115" t="str">
        <f>IF($AY208="ja",(VLOOKUP($B208,'Egen hetvattenprod'!$B$1:$BX$550,MATCH(BB$2,'Egen hetvattenprod'!$B$1:$BX$1,0),FALSE)+VLOOKUP($B208,Kraftvärmeprod!$B$1:$BX$550,MATCH(BB$2,Kraftvärmeprod!$B$1:$BX$1,0),FALSE))/$AC208,"")</f>
        <v/>
      </c>
      <c r="BC208" s="115" t="str">
        <f>IF($AY208="ja",(VLOOKUP($B208,'Egen hetvattenprod'!$B$1:$BX$550,MATCH(BC$2,'Egen hetvattenprod'!$B$1:$BX$1,0),FALSE)+VLOOKUP($B208,Kraftvärmeprod!$B$1:$BX$550,MATCH(BC$2,Kraftvärmeprod!$B$1:$BX$1,0),FALSE))/$AC208,"")</f>
        <v/>
      </c>
      <c r="BD208" s="115" t="str">
        <f>IF($AY208="ja",(VLOOKUP($B208,'Egen hetvattenprod'!$B$1:$BX$550,MATCH(BD$2,'Egen hetvattenprod'!$B$1:$BX$1,0),FALSE)+VLOOKUP($B208,Kraftvärmeprod!$B$1:$BX$550,MATCH(BD$2,Kraftvärmeprod!$B$1:$BX$1,0),FALSE))/$AC208,"")</f>
        <v/>
      </c>
      <c r="BF208" t="str">
        <f t="shared" si="23"/>
        <v>Nej</v>
      </c>
      <c r="BG208" t="str">
        <f>IF($BF208="ja",VLOOKUP($B208,'Egen hetvattenprod'!$B$1:$BX$550,MATCH("Andelen klimatgaser med fossilt ursprung för avfall ()",'Egen hetvattenprod'!$B$1:$BX$1,0),FALSE),"")</f>
        <v/>
      </c>
      <c r="BH208" t="str">
        <f>IF($BF208="ja",VLOOKUP($B208,Kraftvärmeprod!$B$1:$BX$550,MATCH("Andelen klimatgaser med fossilt ursprung för avfall ()",Kraftvärmeprod!$B$1:$BX$1,0),FALSE),"")</f>
        <v/>
      </c>
      <c r="BI208" t="str">
        <f>IF($BF208="ja",VLOOKUP($B208,'Egen hetvattenprod'!$B$1:$BX$550,MATCH("Avfall (GWh)",'Egen hetvattenprod'!$B$1:$BX$1,0),FALSE),"")</f>
        <v/>
      </c>
      <c r="BJ208" t="str">
        <f>IF($BF208="ja",VLOOKUP($B208,'Slutlig allokering kvv'!$B$1:$BX$550,MATCH("Avfall (GWh)",'Slutlig allokering kvv'!$B$1:$BX$1,0),FALSE),"")</f>
        <v/>
      </c>
      <c r="BK208" t="str">
        <f>IF($BF208="ja",VLOOKUP($B208,'Köpt hetvatten'!$B$1:$BX$550,MATCH("Avfall i köpt hetvatten",'Köpt hetvatten'!$B$1:$BX$1,0),FALSE),"")</f>
        <v/>
      </c>
      <c r="BL208" t="str">
        <f>IF($BF208="ja",VLOOKUP($B208,'Egen hetvattenprod'!$B$1:$BX$550,MATCH("Värde enligt ovan. (%)",'Egen hetvattenprod'!$B$1:$BX$1,0),FALSE),"")</f>
        <v/>
      </c>
      <c r="BM208" t="str">
        <f>IF($BF208="ja",VLOOKUP($B208,Kraftvärmeprod!$B$1:$BX$550,MATCH("Värde enligt ovan. (%)",Kraftvärmeprod!$B$1:$BX$1,0),FALSE),"")</f>
        <v/>
      </c>
      <c r="BQ208" t="str">
        <f>IF($BF208="ja",VLOOKUP($B208,'Egen hetvattenprod'!$B$1:$BX$550,MATCH("Tillförd olja (fossil) vid avfallsförbränning (GWh)",'Egen hetvattenprod'!$B$1:$BX$1,0),FALSE),"")</f>
        <v/>
      </c>
      <c r="BR208" t="str">
        <f>IF($BF208="ja",VLOOKUP($B208,Kraftvärmeprod!$B$1:$BX$550,MATCH("Tillförd olja (fossil) vid avfallsförbränning (GWh)",Kraftvärmeprod!$B$1:$BX$1,0),FALSE),"")</f>
        <v/>
      </c>
    </row>
    <row r="209" spans="1:70">
      <c r="A209" t="s">
        <v>353</v>
      </c>
      <c r="B209" t="s">
        <v>354</v>
      </c>
      <c r="C209">
        <f>VLOOKUP($B209,'Tillförd energi'!$B$1:$AI$720,MATCH(C$2,'Tillförd energi'!$B$1:$AQ$1,0),FALSE)</f>
        <v>0</v>
      </c>
      <c r="D209">
        <f>VLOOKUP($B209,'Tillförd energi'!$B$1:$AI$720,MATCH(D$2,'Tillförd energi'!$B$1:$AQ$1,0),FALSE)</f>
        <v>0.03</v>
      </c>
      <c r="E209">
        <f>VLOOKUP($B209,'Tillförd energi'!$B$1:$AI$720,MATCH(E$2,'Tillförd energi'!$B$1:$AQ$1,0),FALSE)</f>
        <v>0</v>
      </c>
      <c r="F209">
        <f>VLOOKUP($B209,'Tillförd energi'!$B$1:$AI$720,MATCH(F$2,'Tillförd energi'!$B$1:$AQ$1,0),FALSE)</f>
        <v>0</v>
      </c>
      <c r="G209">
        <f>VLOOKUP($B209,'Tillförd energi'!$B$1:$AI$720,MATCH(G$2,'Tillförd energi'!$B$1:$AQ$1,0),FALSE)</f>
        <v>0</v>
      </c>
      <c r="H209">
        <f>VLOOKUP($B209,'Tillförd energi'!$B$1:$AI$720,MATCH(H$2,'Tillförd energi'!$B$1:$AQ$1,0),FALSE)</f>
        <v>0</v>
      </c>
      <c r="I209">
        <f>VLOOKUP($B209,'Tillförd energi'!$B$1:$AI$720,MATCH(I$2,'Tillförd energi'!$B$1:$AQ$1,0),FALSE)</f>
        <v>0</v>
      </c>
      <c r="J209">
        <f>VLOOKUP($B209,'Tillförd energi'!$B$1:$AI$720,MATCH(J$2,'Tillförd energi'!$B$1:$AQ$1,0),FALSE)</f>
        <v>0</v>
      </c>
      <c r="K209">
        <f>VLOOKUP($B209,'Tillförd energi'!$B$1:$AI$720,MATCH(K$2,'Tillförd energi'!$B$1:$AQ$1,0),FALSE)</f>
        <v>0</v>
      </c>
      <c r="L209">
        <f>VLOOKUP($B209,'Tillförd energi'!$B$1:$AI$720,MATCH(L$2,'Tillförd energi'!$B$1:$AQ$1,0),FALSE)</f>
        <v>0</v>
      </c>
      <c r="M209">
        <f>VLOOKUP($B209,'Tillförd energi'!$B$1:$AI$720,MATCH(M$2,'Tillförd energi'!$B$1:$AQ$1,0),FALSE)</f>
        <v>5.4</v>
      </c>
      <c r="N209">
        <f>VLOOKUP($B209,'Tillförd energi'!$B$1:$AI$720,MATCH(N$2,'Tillförd energi'!$B$1:$AQ$1,0),FALSE)</f>
        <v>7.7</v>
      </c>
      <c r="O209">
        <f>VLOOKUP($B209,'Tillförd energi'!$B$1:$AI$720,MATCH(O$2,'Tillförd energi'!$B$1:$AQ$1,0),FALSE)</f>
        <v>0</v>
      </c>
      <c r="P209">
        <f>VLOOKUP($B209,'Tillförd energi'!$B$1:$AI$720,MATCH(P$2,'Tillförd energi'!$B$1:$AQ$1,0),FALSE)</f>
        <v>3.2</v>
      </c>
      <c r="Q209">
        <f>VLOOKUP($B209,'Tillförd energi'!$B$1:$AI$720,MATCH(Q$2,'Tillförd energi'!$B$1:$AQ$1,0),FALSE)</f>
        <v>0</v>
      </c>
      <c r="R209">
        <f>VLOOKUP($B209,'Tillförd energi'!$B$1:$AI$720,MATCH(R$2,'Tillförd energi'!$B$1:$AQ$1,0),FALSE)</f>
        <v>2</v>
      </c>
      <c r="S209">
        <f>VLOOKUP($B209,'Tillförd energi'!$B$1:$AI$720,MATCH(S$2,'Tillförd energi'!$B$1:$AQ$1,0),FALSE)</f>
        <v>0</v>
      </c>
      <c r="T209">
        <f>VLOOKUP($B209,'Tillförd energi'!$B$1:$AI$720,MATCH(T$2,'Tillförd energi'!$B$1:$AQ$1,0),FALSE)</f>
        <v>0</v>
      </c>
      <c r="U209">
        <f>VLOOKUP($B209,'Tillförd energi'!$B$1:$AI$720,MATCH(U$2,'Tillförd energi'!$B$1:$AQ$1,0),FALSE)</f>
        <v>0</v>
      </c>
      <c r="V209">
        <f>VLOOKUP($B209,'Tillförd energi'!$B$1:$AI$720,MATCH(V$2,'Tillförd energi'!$B$1:$AQ$1,0),FALSE)</f>
        <v>0</v>
      </c>
      <c r="W209">
        <f>VLOOKUP($B209,'Tillförd energi'!$B$1:$AI$720,MATCH(W$2,'Tillförd energi'!$B$1:$AQ$1,0),FALSE)</f>
        <v>0</v>
      </c>
      <c r="X209">
        <f>VLOOKUP($B209,'Tillförd energi'!$B$1:$AI$720,MATCH(X$2,'Tillförd energi'!$B$1:$AQ$1,0),FALSE)</f>
        <v>0</v>
      </c>
      <c r="Y209">
        <f>VLOOKUP($B209,'Tillförd energi'!$B$1:$AI$720,MATCH(Y$2,'Tillförd energi'!$B$1:$AQ$1,0),FALSE)</f>
        <v>0</v>
      </c>
      <c r="Z209">
        <f>VLOOKUP($B209,'Tillförd energi'!$B$1:$AI$720,MATCH(Z$2,'Tillförd energi'!$B$1:$AQ$1,0),FALSE)</f>
        <v>0</v>
      </c>
      <c r="AA209">
        <f>VLOOKUP($B209,'Tillförd energi'!$B$1:$AI$720,MATCH(AA$2,'Tillförd energi'!$B$1:$AQ$1,0),FALSE)</f>
        <v>0</v>
      </c>
      <c r="AB209">
        <f>VLOOKUP($B209,'Tillförd energi'!$B$1:$AI$720,MATCH(AB$2,'Tillförd energi'!$B$1:$AQ$1,0),FALSE)</f>
        <v>0</v>
      </c>
      <c r="AC209">
        <f>VLOOKUP($B209,'Tillförd energi'!$B$1:$AI$720,MATCH(AC$2,'Tillförd energi'!$B$1:$AQ$1,0),FALSE)</f>
        <v>0</v>
      </c>
      <c r="AD209">
        <f>VLOOKUP($B209,'Tillförd energi'!$B$1:$AI$720,MATCH(AD$2,'Tillförd energi'!$B$1:$AQ$1,0),FALSE)</f>
        <v>0</v>
      </c>
      <c r="AE209">
        <f>VLOOKUP($B209,'Tillförd energi'!$B$1:$AI$720,MATCH(AE$2,'Tillförd energi'!$B$1:$AQ$1,0),FALSE)</f>
        <v>0</v>
      </c>
      <c r="AF209">
        <f>VLOOKUP($B209,'Tillförd energi'!$B$1:$AI$720,MATCH(AF$2,'Tillförd energi'!$B$1:$AQ$1,0),FALSE)</f>
        <v>0.45</v>
      </c>
      <c r="AG209">
        <f>IFERROR(VLOOKUP(B209,Miljö!$B$1:$AC$600,MATCH("Köpt mängd produktionsspecifik fjärrvärme:",Miljö!$B$1:$AC$1,0),FALSE)/1,0)</f>
        <v>0</v>
      </c>
      <c r="AI209">
        <f t="shared" si="18"/>
        <v>18.78</v>
      </c>
      <c r="AJ209">
        <f>IF(ISERROR(1/VLOOKUP($B209,Leveranser!$B$1:$S$500,MATCH("såld värme (gwh)",Leveranser!$B$1:$S$1,0),FALSE)),"",VLOOKUP($B209,Leveranser!$B$1:$S$500,MATCH("såld värme (gwh)",Leveranser!$B$1:$S$1,0),FALSE))</f>
        <v>12.8</v>
      </c>
      <c r="AM209" t="str">
        <f>IF(B209&lt;&gt;"",IF(VLOOKUP($B209,Totalt!$B$1:$AQ$554,MATCH("Kvalitetsgranskad:",Totalt!$B$1:$AQ$1,0),FALSE)="ja",VLOOKUP($B209,Miljö!$B$1:$AG$479,MATCH(AM$2,Miljö!$B$1:$AK$1,0),FALSE),""),"")</f>
        <v>Ja</v>
      </c>
      <c r="AN209" t="str">
        <f>IF(AM209="ja",VLOOKUP($B209,Miljö!$B$1:$J$479,MATCH("Typ av ursprungsspecificerad el   (Om inget värde anges används Nordisk residualmix, se inforuta) ()",Miljö!$B$1:$J$1,0),FALSE),IF(AM209="nej","Nordisk residualel",""))</f>
        <v>'Bra Miljöval'</v>
      </c>
      <c r="AO209">
        <f>IF(AM209="","",VLOOKUP($B209,Miljö!$B$1:$J$479,MATCH("Fossilandel för ursprungspecificerad el ()",Miljö!$B$1:$J$1,0),FALSE))</f>
        <v>0</v>
      </c>
      <c r="AP209">
        <f>IF(AM209="","",IFERROR(VLOOKUP($B209,Miljö!$B$1:$J$479,MATCH("Kärnkraftsandel för ursprungsspecificerad el ()",Miljö!$B$1:$J$1,0),FALSE)/1,0))</f>
        <v>0</v>
      </c>
      <c r="AQ209">
        <f t="shared" si="19"/>
        <v>1</v>
      </c>
      <c r="AS209" t="str">
        <f t="shared" si="20"/>
        <v>Nej</v>
      </c>
      <c r="AT209" t="str">
        <f>IF(AS209="ja",VLOOKUP($B209,Miljö!$B$1:$P$500,MATCH("Fossil andel i procent (%)",Miljö!$B$1:$P$1,0),FALSE)/100,"")</f>
        <v/>
      </c>
      <c r="AV209" t="str">
        <f t="shared" si="21"/>
        <v>Nej</v>
      </c>
      <c r="AW209" t="str">
        <f>IF(AV209="ja",VLOOKUP($B209,'Egen hetvattenprod'!$B$1:$AO$500,MATCH("Värmekälla till värmepumpar ()",'Egen hetvattenprod'!$B$1:$AO$1,0),FALSE),"")</f>
        <v/>
      </c>
      <c r="AY209" t="str">
        <f t="shared" si="22"/>
        <v>Nej</v>
      </c>
      <c r="AZ209" s="115" t="str">
        <f>IF($AY209="ja",(VLOOKUP($B209,'Egen hetvattenprod'!$B$1:$BX$550,MATCH(AZ$2,'Egen hetvattenprod'!$B$1:$BX$1,0),FALSE)+VLOOKUP($B209,Kraftvärmeprod!$B$1:$BX$550,MATCH(AZ$2,Kraftvärmeprod!$B$1:$BX$1,0),FALSE))/$AC209,"")</f>
        <v/>
      </c>
      <c r="BA209" s="115" t="str">
        <f>IF($AY209="ja",(VLOOKUP($B209,'Egen hetvattenprod'!$B$1:$BX$550,MATCH(BA$2,'Egen hetvattenprod'!$B$1:$BX$1,0),FALSE)+VLOOKUP($B209,Kraftvärmeprod!$B$1:$BX$550,MATCH(BA$2,Kraftvärmeprod!$B$1:$BX$1,0),FALSE))/$AC209,"")</f>
        <v/>
      </c>
      <c r="BB209" s="115" t="str">
        <f>IF($AY209="ja",(VLOOKUP($B209,'Egen hetvattenprod'!$B$1:$BX$550,MATCH(BB$2,'Egen hetvattenprod'!$B$1:$BX$1,0),FALSE)+VLOOKUP($B209,Kraftvärmeprod!$B$1:$BX$550,MATCH(BB$2,Kraftvärmeprod!$B$1:$BX$1,0),FALSE))/$AC209,"")</f>
        <v/>
      </c>
      <c r="BC209" s="115" t="str">
        <f>IF($AY209="ja",(VLOOKUP($B209,'Egen hetvattenprod'!$B$1:$BX$550,MATCH(BC$2,'Egen hetvattenprod'!$B$1:$BX$1,0),FALSE)+VLOOKUP($B209,Kraftvärmeprod!$B$1:$BX$550,MATCH(BC$2,Kraftvärmeprod!$B$1:$BX$1,0),FALSE))/$AC209,"")</f>
        <v/>
      </c>
      <c r="BD209" s="115" t="str">
        <f>IF($AY209="ja",(VLOOKUP($B209,'Egen hetvattenprod'!$B$1:$BX$550,MATCH(BD$2,'Egen hetvattenprod'!$B$1:$BX$1,0),FALSE)+VLOOKUP($B209,Kraftvärmeprod!$B$1:$BX$550,MATCH(BD$2,Kraftvärmeprod!$B$1:$BX$1,0),FALSE))/$AC209,"")</f>
        <v/>
      </c>
      <c r="BF209" t="str">
        <f t="shared" si="23"/>
        <v>Nej</v>
      </c>
      <c r="BG209" t="str">
        <f>IF($BF209="ja",VLOOKUP($B209,'Egen hetvattenprod'!$B$1:$BX$550,MATCH("Andelen klimatgaser med fossilt ursprung för avfall ()",'Egen hetvattenprod'!$B$1:$BX$1,0),FALSE),"")</f>
        <v/>
      </c>
      <c r="BH209" t="str">
        <f>IF($BF209="ja",VLOOKUP($B209,Kraftvärmeprod!$B$1:$BX$550,MATCH("Andelen klimatgaser med fossilt ursprung för avfall ()",Kraftvärmeprod!$B$1:$BX$1,0),FALSE),"")</f>
        <v/>
      </c>
      <c r="BI209" t="str">
        <f>IF($BF209="ja",VLOOKUP($B209,'Egen hetvattenprod'!$B$1:$BX$550,MATCH("Avfall (GWh)",'Egen hetvattenprod'!$B$1:$BX$1,0),FALSE),"")</f>
        <v/>
      </c>
      <c r="BJ209" t="str">
        <f>IF($BF209="ja",VLOOKUP($B209,'Slutlig allokering kvv'!$B$1:$BX$550,MATCH("Avfall (GWh)",'Slutlig allokering kvv'!$B$1:$BX$1,0),FALSE),"")</f>
        <v/>
      </c>
      <c r="BK209" t="str">
        <f>IF($BF209="ja",VLOOKUP($B209,'Köpt hetvatten'!$B$1:$BX$550,MATCH("Avfall i köpt hetvatten",'Köpt hetvatten'!$B$1:$BX$1,0),FALSE),"")</f>
        <v/>
      </c>
      <c r="BL209" t="str">
        <f>IF($BF209="ja",VLOOKUP($B209,'Egen hetvattenprod'!$B$1:$BX$550,MATCH("Värde enligt ovan. (%)",'Egen hetvattenprod'!$B$1:$BX$1,0),FALSE),"")</f>
        <v/>
      </c>
      <c r="BM209" t="str">
        <f>IF($BF209="ja",VLOOKUP($B209,Kraftvärmeprod!$B$1:$BX$550,MATCH("Värde enligt ovan. (%)",Kraftvärmeprod!$B$1:$BX$1,0),FALSE),"")</f>
        <v/>
      </c>
      <c r="BQ209" t="str">
        <f>IF($BF209="ja",VLOOKUP($B209,'Egen hetvattenprod'!$B$1:$BX$550,MATCH("Tillförd olja (fossil) vid avfallsförbränning (GWh)",'Egen hetvattenprod'!$B$1:$BX$1,0),FALSE),"")</f>
        <v/>
      </c>
      <c r="BR209" t="str">
        <f>IF($BF209="ja",VLOOKUP($B209,Kraftvärmeprod!$B$1:$BX$550,MATCH("Tillförd olja (fossil) vid avfallsförbränning (GWh)",Kraftvärmeprod!$B$1:$BX$1,0),FALSE),"")</f>
        <v/>
      </c>
    </row>
    <row r="210" spans="1:70">
      <c r="A210" t="s">
        <v>353</v>
      </c>
      <c r="B210" t="s">
        <v>355</v>
      </c>
      <c r="C210">
        <f>VLOOKUP($B210,'Tillförd energi'!$B$1:$AI$720,MATCH(C$2,'Tillförd energi'!$B$1:$AQ$1,0),FALSE)</f>
        <v>0</v>
      </c>
      <c r="D210">
        <f>VLOOKUP($B210,'Tillförd energi'!$B$1:$AI$720,MATCH(D$2,'Tillförd energi'!$B$1:$AQ$1,0),FALSE)</f>
        <v>0.46</v>
      </c>
      <c r="E210">
        <f>VLOOKUP($B210,'Tillförd energi'!$B$1:$AI$720,MATCH(E$2,'Tillförd energi'!$B$1:$AQ$1,0),FALSE)</f>
        <v>0</v>
      </c>
      <c r="F210">
        <f>VLOOKUP($B210,'Tillförd energi'!$B$1:$AI$720,MATCH(F$2,'Tillförd energi'!$B$1:$AQ$1,0),FALSE)</f>
        <v>0</v>
      </c>
      <c r="G210">
        <f>VLOOKUP($B210,'Tillförd energi'!$B$1:$AI$720,MATCH(G$2,'Tillförd energi'!$B$1:$AQ$1,0),FALSE)</f>
        <v>0</v>
      </c>
      <c r="H210">
        <f>VLOOKUP($B210,'Tillförd energi'!$B$1:$AI$720,MATCH(H$2,'Tillförd energi'!$B$1:$AQ$1,0),FALSE)</f>
        <v>0</v>
      </c>
      <c r="I210">
        <f>VLOOKUP($B210,'Tillförd energi'!$B$1:$AI$720,MATCH(I$2,'Tillförd energi'!$B$1:$AQ$1,0),FALSE)</f>
        <v>0</v>
      </c>
      <c r="J210">
        <f>VLOOKUP($B210,'Tillförd energi'!$B$1:$AI$720,MATCH(J$2,'Tillförd energi'!$B$1:$AQ$1,0),FALSE)</f>
        <v>0</v>
      </c>
      <c r="K210">
        <f>VLOOKUP($B210,'Tillförd energi'!$B$1:$AI$720,MATCH(K$2,'Tillförd energi'!$B$1:$AQ$1,0),FALSE)</f>
        <v>0</v>
      </c>
      <c r="L210">
        <f>VLOOKUP($B210,'Tillförd energi'!$B$1:$AI$720,MATCH(L$2,'Tillförd energi'!$B$1:$AQ$1,0),FALSE)</f>
        <v>0</v>
      </c>
      <c r="M210">
        <f>VLOOKUP($B210,'Tillförd energi'!$B$1:$AI$720,MATCH(M$2,'Tillförd energi'!$B$1:$AQ$1,0),FALSE)</f>
        <v>23.6</v>
      </c>
      <c r="N210">
        <f>VLOOKUP($B210,'Tillförd energi'!$B$1:$AI$720,MATCH(N$2,'Tillförd energi'!$B$1:$AQ$1,0),FALSE)</f>
        <v>27.6</v>
      </c>
      <c r="O210">
        <f>VLOOKUP($B210,'Tillförd energi'!$B$1:$AI$720,MATCH(O$2,'Tillförd energi'!$B$1:$AQ$1,0),FALSE)</f>
        <v>0</v>
      </c>
      <c r="P210">
        <f>VLOOKUP($B210,'Tillförd energi'!$B$1:$AI$720,MATCH(P$2,'Tillförd energi'!$B$1:$AQ$1,0),FALSE)</f>
        <v>35.9</v>
      </c>
      <c r="Q210">
        <f>VLOOKUP($B210,'Tillförd energi'!$B$1:$AI$720,MATCH(Q$2,'Tillförd energi'!$B$1:$AQ$1,0),FALSE)</f>
        <v>0</v>
      </c>
      <c r="R210">
        <f>VLOOKUP($B210,'Tillförd energi'!$B$1:$AI$720,MATCH(R$2,'Tillförd energi'!$B$1:$AQ$1,0),FALSE)</f>
        <v>0</v>
      </c>
      <c r="S210">
        <f>VLOOKUP($B210,'Tillförd energi'!$B$1:$AI$720,MATCH(S$2,'Tillförd energi'!$B$1:$AQ$1,0),FALSE)</f>
        <v>22.7</v>
      </c>
      <c r="T210">
        <f>VLOOKUP($B210,'Tillförd energi'!$B$1:$AI$720,MATCH(T$2,'Tillförd energi'!$B$1:$AQ$1,0),FALSE)</f>
        <v>0</v>
      </c>
      <c r="U210">
        <f>VLOOKUP($B210,'Tillförd energi'!$B$1:$AI$720,MATCH(U$2,'Tillförd energi'!$B$1:$AQ$1,0),FALSE)</f>
        <v>0</v>
      </c>
      <c r="V210">
        <f>VLOOKUP($B210,'Tillförd energi'!$B$1:$AI$720,MATCH(V$2,'Tillförd energi'!$B$1:$AQ$1,0),FALSE)</f>
        <v>0</v>
      </c>
      <c r="W210">
        <f>VLOOKUP($B210,'Tillförd energi'!$B$1:$AI$720,MATCH(W$2,'Tillförd energi'!$B$1:$AQ$1,0),FALSE)</f>
        <v>0</v>
      </c>
      <c r="X210">
        <f>VLOOKUP($B210,'Tillförd energi'!$B$1:$AI$720,MATCH(X$2,'Tillförd energi'!$B$1:$AQ$1,0),FALSE)</f>
        <v>0</v>
      </c>
      <c r="Y210">
        <f>VLOOKUP($B210,'Tillförd energi'!$B$1:$AI$720,MATCH(Y$2,'Tillförd energi'!$B$1:$AQ$1,0),FALSE)</f>
        <v>0</v>
      </c>
      <c r="Z210">
        <f>VLOOKUP($B210,'Tillförd energi'!$B$1:$AI$720,MATCH(Z$2,'Tillförd energi'!$B$1:$AQ$1,0),FALSE)</f>
        <v>0</v>
      </c>
      <c r="AA210">
        <f>VLOOKUP($B210,'Tillförd energi'!$B$1:$AI$720,MATCH(AA$2,'Tillförd energi'!$B$1:$AQ$1,0),FALSE)</f>
        <v>0</v>
      </c>
      <c r="AB210">
        <f>VLOOKUP($B210,'Tillförd energi'!$B$1:$AI$720,MATCH(AB$2,'Tillförd energi'!$B$1:$AQ$1,0),FALSE)</f>
        <v>0</v>
      </c>
      <c r="AC210">
        <f>VLOOKUP($B210,'Tillförd energi'!$B$1:$AI$720,MATCH(AC$2,'Tillförd energi'!$B$1:$AQ$1,0),FALSE)</f>
        <v>0</v>
      </c>
      <c r="AD210">
        <f>VLOOKUP($B210,'Tillförd energi'!$B$1:$AI$720,MATCH(AD$2,'Tillförd energi'!$B$1:$AQ$1,0),FALSE)</f>
        <v>0</v>
      </c>
      <c r="AE210">
        <f>VLOOKUP($B210,'Tillförd energi'!$B$1:$AI$720,MATCH(AE$2,'Tillförd energi'!$B$1:$AQ$1,0),FALSE)</f>
        <v>0</v>
      </c>
      <c r="AF210">
        <f>VLOOKUP($B210,'Tillförd energi'!$B$1:$AI$720,MATCH(AF$2,'Tillförd energi'!$B$1:$AQ$1,0),FALSE)</f>
        <v>2.2999999999999998</v>
      </c>
      <c r="AG210">
        <f>IFERROR(VLOOKUP(B210,Miljö!$B$1:$AC$600,MATCH("Köpt mängd produktionsspecifik fjärrvärme:",Miljö!$B$1:$AC$1,0),FALSE)/1,0)</f>
        <v>0</v>
      </c>
      <c r="AI210">
        <f t="shared" si="18"/>
        <v>112.56</v>
      </c>
      <c r="AJ210">
        <f>IF(ISERROR(1/VLOOKUP($B210,Leveranser!$B$1:$S$500,MATCH("såld värme (gwh)",Leveranser!$B$1:$S$1,0),FALSE)),"",VLOOKUP($B210,Leveranser!$B$1:$S$500,MATCH("såld värme (gwh)",Leveranser!$B$1:$S$1,0),FALSE))</f>
        <v>97.3</v>
      </c>
      <c r="AM210" t="str">
        <f>IF(B210&lt;&gt;"",IF(VLOOKUP($B210,Totalt!$B$1:$AQ$554,MATCH("Kvalitetsgranskad:",Totalt!$B$1:$AQ$1,0),FALSE)="ja",VLOOKUP($B210,Miljö!$B$1:$AG$479,MATCH(AM$2,Miljö!$B$1:$AK$1,0),FALSE),""),"")</f>
        <v>Ja</v>
      </c>
      <c r="AN210" t="str">
        <f>IF(AM210="ja",VLOOKUP($B210,Miljö!$B$1:$J$479,MATCH("Typ av ursprungsspecificerad el   (Om inget värde anges används Nordisk residualmix, se inforuta) ()",Miljö!$B$1:$J$1,0),FALSE),IF(AM210="nej","Nordisk residualel",""))</f>
        <v>'Bra Miljöval'</v>
      </c>
      <c r="AO210">
        <f>IF(AM210="","",VLOOKUP($B210,Miljö!$B$1:$J$479,MATCH("Fossilandel för ursprungspecificerad el ()",Miljö!$B$1:$J$1,0),FALSE))</f>
        <v>0</v>
      </c>
      <c r="AP210">
        <f>IF(AM210="","",IFERROR(VLOOKUP($B210,Miljö!$B$1:$J$479,MATCH("Kärnkraftsandel för ursprungsspecificerad el ()",Miljö!$B$1:$J$1,0),FALSE)/1,0))</f>
        <v>0</v>
      </c>
      <c r="AQ210">
        <f t="shared" si="19"/>
        <v>1</v>
      </c>
      <c r="AS210" t="str">
        <f t="shared" si="20"/>
        <v>Nej</v>
      </c>
      <c r="AT210" t="str">
        <f>IF(AS210="ja",VLOOKUP($B210,Miljö!$B$1:$P$500,MATCH("Fossil andel i procent (%)",Miljö!$B$1:$P$1,0),FALSE)/100,"")</f>
        <v/>
      </c>
      <c r="AV210" t="str">
        <f t="shared" si="21"/>
        <v>Nej</v>
      </c>
      <c r="AW210" t="str">
        <f>IF(AV210="ja",VLOOKUP($B210,'Egen hetvattenprod'!$B$1:$AO$500,MATCH("Värmekälla till värmepumpar ()",'Egen hetvattenprod'!$B$1:$AO$1,0),FALSE),"")</f>
        <v/>
      </c>
      <c r="AY210" t="str">
        <f t="shared" si="22"/>
        <v>Nej</v>
      </c>
      <c r="AZ210" s="115" t="str">
        <f>IF($AY210="ja",(VLOOKUP($B210,'Egen hetvattenprod'!$B$1:$BX$550,MATCH(AZ$2,'Egen hetvattenprod'!$B$1:$BX$1,0),FALSE)+VLOOKUP($B210,Kraftvärmeprod!$B$1:$BX$550,MATCH(AZ$2,Kraftvärmeprod!$B$1:$BX$1,0),FALSE))/$AC210,"")</f>
        <v/>
      </c>
      <c r="BA210" s="115" t="str">
        <f>IF($AY210="ja",(VLOOKUP($B210,'Egen hetvattenprod'!$B$1:$BX$550,MATCH(BA$2,'Egen hetvattenprod'!$B$1:$BX$1,0),FALSE)+VLOOKUP($B210,Kraftvärmeprod!$B$1:$BX$550,MATCH(BA$2,Kraftvärmeprod!$B$1:$BX$1,0),FALSE))/$AC210,"")</f>
        <v/>
      </c>
      <c r="BB210" s="115" t="str">
        <f>IF($AY210="ja",(VLOOKUP($B210,'Egen hetvattenprod'!$B$1:$BX$550,MATCH(BB$2,'Egen hetvattenprod'!$B$1:$BX$1,0),FALSE)+VLOOKUP($B210,Kraftvärmeprod!$B$1:$BX$550,MATCH(BB$2,Kraftvärmeprod!$B$1:$BX$1,0),FALSE))/$AC210,"")</f>
        <v/>
      </c>
      <c r="BC210" s="115" t="str">
        <f>IF($AY210="ja",(VLOOKUP($B210,'Egen hetvattenprod'!$B$1:$BX$550,MATCH(BC$2,'Egen hetvattenprod'!$B$1:$BX$1,0),FALSE)+VLOOKUP($B210,Kraftvärmeprod!$B$1:$BX$550,MATCH(BC$2,Kraftvärmeprod!$B$1:$BX$1,0),FALSE))/$AC210,"")</f>
        <v/>
      </c>
      <c r="BD210" s="115" t="str">
        <f>IF($AY210="ja",(VLOOKUP($B210,'Egen hetvattenprod'!$B$1:$BX$550,MATCH(BD$2,'Egen hetvattenprod'!$B$1:$BX$1,0),FALSE)+VLOOKUP($B210,Kraftvärmeprod!$B$1:$BX$550,MATCH(BD$2,Kraftvärmeprod!$B$1:$BX$1,0),FALSE))/$AC210,"")</f>
        <v/>
      </c>
      <c r="BF210" t="str">
        <f t="shared" si="23"/>
        <v>Nej</v>
      </c>
      <c r="BG210" t="str">
        <f>IF($BF210="ja",VLOOKUP($B210,'Egen hetvattenprod'!$B$1:$BX$550,MATCH("Andelen klimatgaser med fossilt ursprung för avfall ()",'Egen hetvattenprod'!$B$1:$BX$1,0),FALSE),"")</f>
        <v/>
      </c>
      <c r="BH210" t="str">
        <f>IF($BF210="ja",VLOOKUP($B210,Kraftvärmeprod!$B$1:$BX$550,MATCH("Andelen klimatgaser med fossilt ursprung för avfall ()",Kraftvärmeprod!$B$1:$BX$1,0),FALSE),"")</f>
        <v/>
      </c>
      <c r="BI210" t="str">
        <f>IF($BF210="ja",VLOOKUP($B210,'Egen hetvattenprod'!$B$1:$BX$550,MATCH("Avfall (GWh)",'Egen hetvattenprod'!$B$1:$BX$1,0),FALSE),"")</f>
        <v/>
      </c>
      <c r="BJ210" t="str">
        <f>IF($BF210="ja",VLOOKUP($B210,'Slutlig allokering kvv'!$B$1:$BX$550,MATCH("Avfall (GWh)",'Slutlig allokering kvv'!$B$1:$BX$1,0),FALSE),"")</f>
        <v/>
      </c>
      <c r="BK210" t="str">
        <f>IF($BF210="ja",VLOOKUP($B210,'Köpt hetvatten'!$B$1:$BX$550,MATCH("Avfall i köpt hetvatten",'Köpt hetvatten'!$B$1:$BX$1,0),FALSE),"")</f>
        <v/>
      </c>
      <c r="BL210" t="str">
        <f>IF($BF210="ja",VLOOKUP($B210,'Egen hetvattenprod'!$B$1:$BX$550,MATCH("Värde enligt ovan. (%)",'Egen hetvattenprod'!$B$1:$BX$1,0),FALSE),"")</f>
        <v/>
      </c>
      <c r="BM210" t="str">
        <f>IF($BF210="ja",VLOOKUP($B210,Kraftvärmeprod!$B$1:$BX$550,MATCH("Värde enligt ovan. (%)",Kraftvärmeprod!$B$1:$BX$1,0),FALSE),"")</f>
        <v/>
      </c>
      <c r="BQ210" t="str">
        <f>IF($BF210="ja",VLOOKUP($B210,'Egen hetvattenprod'!$B$1:$BX$550,MATCH("Tillförd olja (fossil) vid avfallsförbränning (GWh)",'Egen hetvattenprod'!$B$1:$BX$1,0),FALSE),"")</f>
        <v/>
      </c>
      <c r="BR210" t="str">
        <f>IF($BF210="ja",VLOOKUP($B210,Kraftvärmeprod!$B$1:$BX$550,MATCH("Tillförd olja (fossil) vid avfallsförbränning (GWh)",Kraftvärmeprod!$B$1:$BX$1,0),FALSE),"")</f>
        <v/>
      </c>
    </row>
    <row r="211" spans="1:70">
      <c r="A211" t="s">
        <v>356</v>
      </c>
      <c r="B211" t="s">
        <v>357</v>
      </c>
      <c r="C211">
        <f>VLOOKUP($B211,'Tillförd energi'!$B$1:$AI$720,MATCH(C$2,'Tillförd energi'!$B$1:$AQ$1,0),FALSE)</f>
        <v>0</v>
      </c>
      <c r="D211">
        <f>VLOOKUP($B211,'Tillförd energi'!$B$1:$AI$720,MATCH(D$2,'Tillförd energi'!$B$1:$AQ$1,0),FALSE)</f>
        <v>0</v>
      </c>
      <c r="E211">
        <f>VLOOKUP($B211,'Tillförd energi'!$B$1:$AI$720,MATCH(E$2,'Tillförd energi'!$B$1:$AQ$1,0),FALSE)</f>
        <v>0</v>
      </c>
      <c r="F211">
        <f>VLOOKUP($B211,'Tillförd energi'!$B$1:$AI$720,MATCH(F$2,'Tillförd energi'!$B$1:$AQ$1,0),FALSE)</f>
        <v>0</v>
      </c>
      <c r="G211">
        <f>VLOOKUP($B211,'Tillförd energi'!$B$1:$AI$720,MATCH(G$2,'Tillförd energi'!$B$1:$AQ$1,0),FALSE)</f>
        <v>0</v>
      </c>
      <c r="H211">
        <f>VLOOKUP($B211,'Tillförd energi'!$B$1:$AI$720,MATCH(H$2,'Tillförd energi'!$B$1:$AQ$1,0),FALSE)</f>
        <v>0</v>
      </c>
      <c r="I211">
        <f>VLOOKUP($B211,'Tillförd energi'!$B$1:$AI$720,MATCH(I$2,'Tillförd energi'!$B$1:$AQ$1,0),FALSE)</f>
        <v>0</v>
      </c>
      <c r="J211">
        <f>VLOOKUP($B211,'Tillförd energi'!$B$1:$AI$720,MATCH(J$2,'Tillförd energi'!$B$1:$AQ$1,0),FALSE)</f>
        <v>1.5510600000000001</v>
      </c>
      <c r="K211">
        <f>VLOOKUP($B211,'Tillförd energi'!$B$1:$AI$720,MATCH(K$2,'Tillförd energi'!$B$1:$AQ$1,0),FALSE)</f>
        <v>0</v>
      </c>
      <c r="L211">
        <f>VLOOKUP($B211,'Tillförd energi'!$B$1:$AI$720,MATCH(L$2,'Tillförd energi'!$B$1:$AQ$1,0),FALSE)</f>
        <v>25.3565</v>
      </c>
      <c r="M211">
        <f>VLOOKUP($B211,'Tillförd energi'!$B$1:$AI$720,MATCH(M$2,'Tillförd energi'!$B$1:$AQ$1,0),FALSE)</f>
        <v>0</v>
      </c>
      <c r="N211">
        <f>VLOOKUP($B211,'Tillförd energi'!$B$1:$AI$720,MATCH(N$2,'Tillförd energi'!$B$1:$AQ$1,0),FALSE)</f>
        <v>41.9251</v>
      </c>
      <c r="O211">
        <f>VLOOKUP($B211,'Tillförd energi'!$B$1:$AI$720,MATCH(O$2,'Tillförd energi'!$B$1:$AQ$1,0),FALSE)</f>
        <v>10.293900000000001</v>
      </c>
      <c r="P211">
        <f>VLOOKUP($B211,'Tillförd energi'!$B$1:$AI$720,MATCH(P$2,'Tillförd energi'!$B$1:$AQ$1,0),FALSE)</f>
        <v>27.0779</v>
      </c>
      <c r="Q211">
        <f>VLOOKUP($B211,'Tillförd energi'!$B$1:$AI$720,MATCH(Q$2,'Tillförd energi'!$B$1:$AQ$1,0),FALSE)</f>
        <v>12.8886</v>
      </c>
      <c r="R211">
        <f>VLOOKUP($B211,'Tillförd energi'!$B$1:$AI$720,MATCH(R$2,'Tillförd energi'!$B$1:$AQ$1,0),FALSE)</f>
        <v>23.753599999999999</v>
      </c>
      <c r="S211">
        <f>VLOOKUP($B211,'Tillförd energi'!$B$1:$AI$720,MATCH(S$2,'Tillförd energi'!$B$1:$AQ$1,0),FALSE)</f>
        <v>0</v>
      </c>
      <c r="T211">
        <f>VLOOKUP($B211,'Tillförd energi'!$B$1:$AI$720,MATCH(T$2,'Tillförd energi'!$B$1:$AQ$1,0),FALSE)</f>
        <v>0</v>
      </c>
      <c r="U211">
        <f>VLOOKUP($B211,'Tillförd energi'!$B$1:$AI$720,MATCH(U$2,'Tillförd energi'!$B$1:$AQ$1,0),FALSE)</f>
        <v>0</v>
      </c>
      <c r="V211">
        <f>VLOOKUP($B211,'Tillförd energi'!$B$1:$AI$720,MATCH(V$2,'Tillförd energi'!$B$1:$AQ$1,0),FALSE)</f>
        <v>0</v>
      </c>
      <c r="W211">
        <f>VLOOKUP($B211,'Tillförd energi'!$B$1:$AI$720,MATCH(W$2,'Tillförd energi'!$B$1:$AQ$1,0),FALSE)</f>
        <v>3.9910000000000001</v>
      </c>
      <c r="X211">
        <f>VLOOKUP($B211,'Tillförd energi'!$B$1:$AI$720,MATCH(X$2,'Tillförd energi'!$B$1:$AQ$1,0),FALSE)</f>
        <v>0</v>
      </c>
      <c r="Y211">
        <f>VLOOKUP($B211,'Tillförd energi'!$B$1:$AI$720,MATCH(Y$2,'Tillförd energi'!$B$1:$AQ$1,0),FALSE)</f>
        <v>0</v>
      </c>
      <c r="Z211">
        <f>VLOOKUP($B211,'Tillförd energi'!$B$1:$AI$720,MATCH(Z$2,'Tillförd energi'!$B$1:$AQ$1,0),FALSE)</f>
        <v>5.4610000000000003</v>
      </c>
      <c r="AA211">
        <f>VLOOKUP($B211,'Tillförd energi'!$B$1:$AI$720,MATCH(AA$2,'Tillförd energi'!$B$1:$AQ$1,0),FALSE)</f>
        <v>0</v>
      </c>
      <c r="AB211">
        <f>VLOOKUP($B211,'Tillförd energi'!$B$1:$AI$720,MATCH(AB$2,'Tillförd energi'!$B$1:$AQ$1,0),FALSE)</f>
        <v>0</v>
      </c>
      <c r="AC211">
        <f>VLOOKUP($B211,'Tillförd energi'!$B$1:$AI$720,MATCH(AC$2,'Tillförd energi'!$B$1:$AQ$1,0),FALSE)</f>
        <v>10.857100000000001</v>
      </c>
      <c r="AD211">
        <f>VLOOKUP($B211,'Tillförd energi'!$B$1:$AI$720,MATCH(AD$2,'Tillförd energi'!$B$1:$AQ$1,0),FALSE)</f>
        <v>0</v>
      </c>
      <c r="AE211">
        <f>VLOOKUP($B211,'Tillförd energi'!$B$1:$AI$720,MATCH(AE$2,'Tillförd energi'!$B$1:$AQ$1,0),FALSE)</f>
        <v>0</v>
      </c>
      <c r="AF211">
        <f>VLOOKUP($B211,'Tillförd energi'!$B$1:$AI$720,MATCH(AF$2,'Tillförd energi'!$B$1:$AQ$1,0),FALSE)</f>
        <v>5.7391399999999999</v>
      </c>
      <c r="AG211">
        <f>IFERROR(VLOOKUP(B211,Miljö!$B$1:$AC$600,MATCH("Köpt mängd produktionsspecifik fjärrvärme:",Miljö!$B$1:$AC$1,0),FALSE)/1,0)</f>
        <v>0</v>
      </c>
      <c r="AI211">
        <f t="shared" si="18"/>
        <v>168.89490000000004</v>
      </c>
      <c r="AJ211">
        <f>IF(ISERROR(1/VLOOKUP($B211,Leveranser!$B$1:$S$500,MATCH("såld värme (gwh)",Leveranser!$B$1:$S$1,0),FALSE)),"",VLOOKUP($B211,Leveranser!$B$1:$S$500,MATCH("såld värme (gwh)",Leveranser!$B$1:$S$1,0),FALSE))</f>
        <v>128.893415</v>
      </c>
      <c r="AM211" t="str">
        <f>IF(B211&lt;&gt;"",IF(VLOOKUP($B211,Totalt!$B$1:$AQ$554,MATCH("Kvalitetsgranskad:",Totalt!$B$1:$AQ$1,0),FALSE)="ja",VLOOKUP($B211,Miljö!$B$1:$AG$479,MATCH(AM$2,Miljö!$B$1:$AK$1,0),FALSE),""),"")</f>
        <v>Ja</v>
      </c>
      <c r="AN211" t="str">
        <f>IF(AM211="ja",VLOOKUP($B211,Miljö!$B$1:$J$479,MATCH("Typ av ursprungsspecificerad el   (Om inget värde anges används Nordisk residualmix, se inforuta) ()",Miljö!$B$1:$J$1,0),FALSE),IF(AM211="nej","Nordisk residualel",""))</f>
        <v>'Förnybart'</v>
      </c>
      <c r="AO211">
        <f>IF(AM211="","",VLOOKUP($B211,Miljö!$B$1:$J$479,MATCH("Fossilandel för ursprungspecificerad el ()",Miljö!$B$1:$J$1,0),FALSE))</f>
        <v>0</v>
      </c>
      <c r="AP211">
        <f>IF(AM211="","",IFERROR(VLOOKUP($B211,Miljö!$B$1:$J$479,MATCH("Kärnkraftsandel för ursprungsspecificerad el ()",Miljö!$B$1:$J$1,0),FALSE)/1,0))</f>
        <v>0</v>
      </c>
      <c r="AQ211">
        <f t="shared" si="19"/>
        <v>1</v>
      </c>
      <c r="AS211" t="str">
        <f t="shared" si="20"/>
        <v>Nej</v>
      </c>
      <c r="AT211" t="str">
        <f>IF(AS211="ja",VLOOKUP($B211,Miljö!$B$1:$P$500,MATCH("Fossil andel i procent (%)",Miljö!$B$1:$P$1,0),FALSE)/100,"")</f>
        <v/>
      </c>
      <c r="AV211" t="str">
        <f t="shared" si="21"/>
        <v>Nej</v>
      </c>
      <c r="AW211" t="str">
        <f>IF(AV211="ja",VLOOKUP($B211,'Egen hetvattenprod'!$B$1:$AO$500,MATCH("Värmekälla till värmepumpar ()",'Egen hetvattenprod'!$B$1:$AO$1,0),FALSE),"")</f>
        <v/>
      </c>
      <c r="AY211" t="str">
        <f t="shared" si="22"/>
        <v>Ja</v>
      </c>
      <c r="AZ211" s="115">
        <f>IF($AY211="ja",(VLOOKUP($B211,'Egen hetvattenprod'!$B$1:$BX$550,MATCH(AZ$2,'Egen hetvattenprod'!$B$1:$BX$1,0),FALSE)+VLOOKUP($B211,Kraftvärmeprod!$B$1:$BX$550,MATCH(AZ$2,Kraftvärmeprod!$B$1:$BX$1,0),FALSE))/$AC211,"")</f>
        <v>1.000002763168802</v>
      </c>
      <c r="BA211" s="115">
        <f>IF($AY211="ja",(VLOOKUP($B211,'Egen hetvattenprod'!$B$1:$BX$550,MATCH(BA$2,'Egen hetvattenprod'!$B$1:$BX$1,0),FALSE)+VLOOKUP($B211,Kraftvärmeprod!$B$1:$BX$550,MATCH(BA$2,Kraftvärmeprod!$B$1:$BX$1,0),FALSE))/$AC211,"")</f>
        <v>0</v>
      </c>
      <c r="BB211" s="115">
        <f>IF($AY211="ja",(VLOOKUP($B211,'Egen hetvattenprod'!$B$1:$BX$550,MATCH(BB$2,'Egen hetvattenprod'!$B$1:$BX$1,0),FALSE)+VLOOKUP($B211,Kraftvärmeprod!$B$1:$BX$550,MATCH(BB$2,Kraftvärmeprod!$B$1:$BX$1,0),FALSE))/$AC211,"")</f>
        <v>0</v>
      </c>
      <c r="BC211" s="115">
        <f>IF($AY211="ja",(VLOOKUP($B211,'Egen hetvattenprod'!$B$1:$BX$550,MATCH(BC$2,'Egen hetvattenprod'!$B$1:$BX$1,0),FALSE)+VLOOKUP($B211,Kraftvärmeprod!$B$1:$BX$550,MATCH(BC$2,Kraftvärmeprod!$B$1:$BX$1,0),FALSE))/$AC211,"")</f>
        <v>0</v>
      </c>
      <c r="BD211" s="115">
        <f>IF($AY211="ja",(VLOOKUP($B211,'Egen hetvattenprod'!$B$1:$BX$550,MATCH(BD$2,'Egen hetvattenprod'!$B$1:$BX$1,0),FALSE)+VLOOKUP($B211,Kraftvärmeprod!$B$1:$BX$550,MATCH(BD$2,Kraftvärmeprod!$B$1:$BX$1,0),FALSE))/$AC211,"")</f>
        <v>0</v>
      </c>
      <c r="BF211" t="str">
        <f t="shared" si="23"/>
        <v>Nej</v>
      </c>
      <c r="BG211" t="str">
        <f>IF($BF211="ja",VLOOKUP($B211,'Egen hetvattenprod'!$B$1:$BX$550,MATCH("Andelen klimatgaser med fossilt ursprung för avfall ()",'Egen hetvattenprod'!$B$1:$BX$1,0),FALSE),"")</f>
        <v/>
      </c>
      <c r="BH211" t="str">
        <f>IF($BF211="ja",VLOOKUP($B211,Kraftvärmeprod!$B$1:$BX$550,MATCH("Andelen klimatgaser med fossilt ursprung för avfall ()",Kraftvärmeprod!$B$1:$BX$1,0),FALSE),"")</f>
        <v/>
      </c>
      <c r="BI211" t="str">
        <f>IF($BF211="ja",VLOOKUP($B211,'Egen hetvattenprod'!$B$1:$BX$550,MATCH("Avfall (GWh)",'Egen hetvattenprod'!$B$1:$BX$1,0),FALSE),"")</f>
        <v/>
      </c>
      <c r="BJ211" t="str">
        <f>IF($BF211="ja",VLOOKUP($B211,'Slutlig allokering kvv'!$B$1:$BX$550,MATCH("Avfall (GWh)",'Slutlig allokering kvv'!$B$1:$BX$1,0),FALSE),"")</f>
        <v/>
      </c>
      <c r="BK211" t="str">
        <f>IF($BF211="ja",VLOOKUP($B211,'Köpt hetvatten'!$B$1:$BX$550,MATCH("Avfall i köpt hetvatten",'Köpt hetvatten'!$B$1:$BX$1,0),FALSE),"")</f>
        <v/>
      </c>
      <c r="BL211" t="str">
        <f>IF($BF211="ja",VLOOKUP($B211,'Egen hetvattenprod'!$B$1:$BX$550,MATCH("Värde enligt ovan. (%)",'Egen hetvattenprod'!$B$1:$BX$1,0),FALSE),"")</f>
        <v/>
      </c>
      <c r="BM211" t="str">
        <f>IF($BF211="ja",VLOOKUP($B211,Kraftvärmeprod!$B$1:$BX$550,MATCH("Värde enligt ovan. (%)",Kraftvärmeprod!$B$1:$BX$1,0),FALSE),"")</f>
        <v/>
      </c>
      <c r="BQ211" t="str">
        <f>IF($BF211="ja",VLOOKUP($B211,'Egen hetvattenprod'!$B$1:$BX$550,MATCH("Tillförd olja (fossil) vid avfallsförbränning (GWh)",'Egen hetvattenprod'!$B$1:$BX$1,0),FALSE),"")</f>
        <v/>
      </c>
      <c r="BR211" t="str">
        <f>IF($BF211="ja",VLOOKUP($B211,Kraftvärmeprod!$B$1:$BX$550,MATCH("Tillförd olja (fossil) vid avfallsförbränning (GWh)",Kraftvärmeprod!$B$1:$BX$1,0),FALSE),"")</f>
        <v/>
      </c>
    </row>
    <row r="212" spans="1:70">
      <c r="A212" t="s">
        <v>358</v>
      </c>
      <c r="B212" t="s">
        <v>359</v>
      </c>
      <c r="C212">
        <f>VLOOKUP($B212,'Tillförd energi'!$B$1:$AI$720,MATCH(C$2,'Tillförd energi'!$B$1:$AQ$1,0),FALSE)</f>
        <v>0</v>
      </c>
      <c r="D212">
        <f>VLOOKUP($B212,'Tillförd energi'!$B$1:$AI$720,MATCH(D$2,'Tillförd energi'!$B$1:$AQ$1,0),FALSE)</f>
        <v>0.40799999999999997</v>
      </c>
      <c r="E212">
        <f>VLOOKUP($B212,'Tillförd energi'!$B$1:$AI$720,MATCH(E$2,'Tillförd energi'!$B$1:$AQ$1,0),FALSE)</f>
        <v>0</v>
      </c>
      <c r="F212">
        <f>VLOOKUP($B212,'Tillförd energi'!$B$1:$AI$720,MATCH(F$2,'Tillförd energi'!$B$1:$AQ$1,0),FALSE)</f>
        <v>0</v>
      </c>
      <c r="G212">
        <f>VLOOKUP($B212,'Tillförd energi'!$B$1:$AI$720,MATCH(G$2,'Tillförd energi'!$B$1:$AQ$1,0),FALSE)</f>
        <v>0</v>
      </c>
      <c r="H212">
        <f>VLOOKUP($B212,'Tillförd energi'!$B$1:$AI$720,MATCH(H$2,'Tillförd energi'!$B$1:$AQ$1,0),FALSE)</f>
        <v>2.16</v>
      </c>
      <c r="I212">
        <f>VLOOKUP($B212,'Tillförd energi'!$B$1:$AI$720,MATCH(I$2,'Tillförd energi'!$B$1:$AQ$1,0),FALSE)</f>
        <v>0</v>
      </c>
      <c r="J212">
        <f>VLOOKUP($B212,'Tillförd energi'!$B$1:$AI$720,MATCH(J$2,'Tillförd energi'!$B$1:$AQ$1,0),FALSE)</f>
        <v>0</v>
      </c>
      <c r="K212">
        <f>VLOOKUP($B212,'Tillförd energi'!$B$1:$AI$720,MATCH(K$2,'Tillförd energi'!$B$1:$AQ$1,0),FALSE)</f>
        <v>0</v>
      </c>
      <c r="L212">
        <f>VLOOKUP($B212,'Tillförd energi'!$B$1:$AI$720,MATCH(L$2,'Tillförd energi'!$B$1:$AQ$1,0),FALSE)</f>
        <v>37.302</v>
      </c>
      <c r="M212">
        <f>VLOOKUP($B212,'Tillförd energi'!$B$1:$AI$720,MATCH(M$2,'Tillförd energi'!$B$1:$AQ$1,0),FALSE)</f>
        <v>0</v>
      </c>
      <c r="N212">
        <f>VLOOKUP($B212,'Tillförd energi'!$B$1:$AI$720,MATCH(N$2,'Tillförd energi'!$B$1:$AQ$1,0),FALSE)</f>
        <v>0</v>
      </c>
      <c r="O212">
        <f>VLOOKUP($B212,'Tillförd energi'!$B$1:$AI$720,MATCH(O$2,'Tillförd energi'!$B$1:$AQ$1,0),FALSE)</f>
        <v>58.982999999999997</v>
      </c>
      <c r="P212">
        <f>VLOOKUP($B212,'Tillförd energi'!$B$1:$AI$720,MATCH(P$2,'Tillförd energi'!$B$1:$AQ$1,0),FALSE)</f>
        <v>0.97799999999999998</v>
      </c>
      <c r="Q212">
        <f>VLOOKUP($B212,'Tillförd energi'!$B$1:$AI$720,MATCH(Q$2,'Tillförd energi'!$B$1:$AQ$1,0),FALSE)</f>
        <v>0.76300000000000001</v>
      </c>
      <c r="R212">
        <f>VLOOKUP($B212,'Tillförd energi'!$B$1:$AI$720,MATCH(R$2,'Tillförd energi'!$B$1:$AQ$1,0),FALSE)</f>
        <v>37.594000000000001</v>
      </c>
      <c r="S212">
        <f>VLOOKUP($B212,'Tillförd energi'!$B$1:$AI$720,MATCH(S$2,'Tillförd energi'!$B$1:$AQ$1,0),FALSE)</f>
        <v>0</v>
      </c>
      <c r="T212">
        <f>VLOOKUP($B212,'Tillförd energi'!$B$1:$AI$720,MATCH(T$2,'Tillförd energi'!$B$1:$AQ$1,0),FALSE)</f>
        <v>0</v>
      </c>
      <c r="U212">
        <f>VLOOKUP($B212,'Tillförd energi'!$B$1:$AI$720,MATCH(U$2,'Tillförd energi'!$B$1:$AQ$1,0),FALSE)</f>
        <v>0</v>
      </c>
      <c r="V212">
        <f>VLOOKUP($B212,'Tillförd energi'!$B$1:$AI$720,MATCH(V$2,'Tillförd energi'!$B$1:$AQ$1,0),FALSE)</f>
        <v>0</v>
      </c>
      <c r="W212">
        <f>VLOOKUP($B212,'Tillförd energi'!$B$1:$AI$720,MATCH(W$2,'Tillförd energi'!$B$1:$AQ$1,0),FALSE)</f>
        <v>0</v>
      </c>
      <c r="X212">
        <f>VLOOKUP($B212,'Tillförd energi'!$B$1:$AI$720,MATCH(X$2,'Tillförd energi'!$B$1:$AQ$1,0),FALSE)</f>
        <v>0</v>
      </c>
      <c r="Y212">
        <f>VLOOKUP($B212,'Tillförd energi'!$B$1:$AI$720,MATCH(Y$2,'Tillförd energi'!$B$1:$AQ$1,0),FALSE)</f>
        <v>82.432000000000002</v>
      </c>
      <c r="Z212">
        <f>VLOOKUP($B212,'Tillförd energi'!$B$1:$AI$720,MATCH(Z$2,'Tillförd energi'!$B$1:$AQ$1,0),FALSE)</f>
        <v>0</v>
      </c>
      <c r="AA212">
        <f>VLOOKUP($B212,'Tillförd energi'!$B$1:$AI$720,MATCH(AA$2,'Tillförd energi'!$B$1:$AQ$1,0),FALSE)</f>
        <v>0</v>
      </c>
      <c r="AB212">
        <f>VLOOKUP($B212,'Tillförd energi'!$B$1:$AI$720,MATCH(AB$2,'Tillförd energi'!$B$1:$AQ$1,0),FALSE)</f>
        <v>0</v>
      </c>
      <c r="AC212">
        <f>VLOOKUP($B212,'Tillförd energi'!$B$1:$AI$720,MATCH(AC$2,'Tillförd energi'!$B$1:$AQ$1,0),FALSE)</f>
        <v>25.029</v>
      </c>
      <c r="AD212">
        <f>VLOOKUP($B212,'Tillförd energi'!$B$1:$AI$720,MATCH(AD$2,'Tillförd energi'!$B$1:$AQ$1,0),FALSE)</f>
        <v>0</v>
      </c>
      <c r="AE212">
        <f>VLOOKUP($B212,'Tillförd energi'!$B$1:$AI$720,MATCH(AE$2,'Tillförd energi'!$B$1:$AQ$1,0),FALSE)</f>
        <v>0</v>
      </c>
      <c r="AF212">
        <f>VLOOKUP($B212,'Tillförd energi'!$B$1:$AI$720,MATCH(AF$2,'Tillförd energi'!$B$1:$AQ$1,0),FALSE)</f>
        <v>7.4059999999999997</v>
      </c>
      <c r="AG212">
        <f>IFERROR(VLOOKUP(B212,Miljö!$B$1:$AC$600,MATCH("Köpt mängd produktionsspecifik fjärrvärme:",Miljö!$B$1:$AC$1,0),FALSE)/1,0)</f>
        <v>0</v>
      </c>
      <c r="AI212">
        <f t="shared" si="18"/>
        <v>253.05500000000001</v>
      </c>
      <c r="AJ212">
        <f>IF(ISERROR(1/VLOOKUP($B212,Leveranser!$B$1:$S$500,MATCH("såld värme (gwh)",Leveranser!$B$1:$S$1,0),FALSE)),"",VLOOKUP($B212,Leveranser!$B$1:$S$500,MATCH("såld värme (gwh)",Leveranser!$B$1:$S$1,0),FALSE))</f>
        <v>198.3</v>
      </c>
      <c r="AM212" t="str">
        <f>IF(B212&lt;&gt;"",IF(VLOOKUP($B212,Totalt!$B$1:$AQ$554,MATCH("Kvalitetsgranskad:",Totalt!$B$1:$AQ$1,0),FALSE)="ja",VLOOKUP($B212,Miljö!$B$1:$AG$479,MATCH(AM$2,Miljö!$B$1:$AK$1,0),FALSE),""),"")</f>
        <v>Nej</v>
      </c>
      <c r="AN212" t="str">
        <f>IF(AM212="ja",VLOOKUP($B212,Miljö!$B$1:$J$479,MATCH("Typ av ursprungsspecificerad el   (Om inget värde anges används Nordisk residualmix, se inforuta) ()",Miljö!$B$1:$J$1,0),FALSE),IF(AM212="nej","Nordisk residualel",""))</f>
        <v>Nordisk residualel</v>
      </c>
      <c r="AO212">
        <f>IF(AM212="","",VLOOKUP($B212,Miljö!$B$1:$J$479,MATCH("Fossilandel för ursprungspecificerad el ()",Miljö!$B$1:$J$1,0),FALSE))</f>
        <v>0.47</v>
      </c>
      <c r="AP212">
        <f>IF(AM212="","",IFERROR(VLOOKUP($B212,Miljö!$B$1:$J$479,MATCH("Kärnkraftsandel för ursprungsspecificerad el ()",Miljö!$B$1:$J$1,0),FALSE)/1,0))</f>
        <v>0.48170000000000002</v>
      </c>
      <c r="AQ212">
        <f t="shared" si="19"/>
        <v>4.830000000000001E-2</v>
      </c>
      <c r="AS212" t="str">
        <f t="shared" si="20"/>
        <v>Nej</v>
      </c>
      <c r="AT212" t="str">
        <f>IF(AS212="ja",VLOOKUP($B212,Miljö!$B$1:$P$500,MATCH("Fossil andel i procent (%)",Miljö!$B$1:$P$1,0),FALSE)/100,"")</f>
        <v/>
      </c>
      <c r="AV212" t="str">
        <f t="shared" si="21"/>
        <v>Nej</v>
      </c>
      <c r="AW212" t="str">
        <f>IF(AV212="ja",VLOOKUP($B212,'Egen hetvattenprod'!$B$1:$AO$500,MATCH("Värmekälla till värmepumpar ()",'Egen hetvattenprod'!$B$1:$AO$1,0),FALSE),"")</f>
        <v/>
      </c>
      <c r="AY212" t="str">
        <f t="shared" si="22"/>
        <v>Ja</v>
      </c>
      <c r="AZ212" s="115">
        <f>IF($AY212="ja",(VLOOKUP($B212,'Egen hetvattenprod'!$B$1:$BX$550,MATCH(AZ$2,'Egen hetvattenprod'!$B$1:$BX$1,0),FALSE)+VLOOKUP($B212,Kraftvärmeprod!$B$1:$BX$550,MATCH(AZ$2,Kraftvärmeprod!$B$1:$BX$1,0),FALSE))/$AC212,"")</f>
        <v>0.56999999999999995</v>
      </c>
      <c r="BA212" s="115">
        <f>IF($AY212="ja",(VLOOKUP($B212,'Egen hetvattenprod'!$B$1:$BX$550,MATCH(BA$2,'Egen hetvattenprod'!$B$1:$BX$1,0),FALSE)+VLOOKUP($B212,Kraftvärmeprod!$B$1:$BX$550,MATCH(BA$2,Kraftvärmeprod!$B$1:$BX$1,0),FALSE))/$AC212,"")</f>
        <v>0</v>
      </c>
      <c r="BB212" s="115">
        <f>IF($AY212="ja",(VLOOKUP($B212,'Egen hetvattenprod'!$B$1:$BX$550,MATCH(BB$2,'Egen hetvattenprod'!$B$1:$BX$1,0),FALSE)+VLOOKUP($B212,Kraftvärmeprod!$B$1:$BX$550,MATCH(BB$2,Kraftvärmeprod!$B$1:$BX$1,0),FALSE))/$AC212,"")</f>
        <v>0.01</v>
      </c>
      <c r="BC212" s="115">
        <f>IF($AY212="ja",(VLOOKUP($B212,'Egen hetvattenprod'!$B$1:$BX$550,MATCH(BC$2,'Egen hetvattenprod'!$B$1:$BX$1,0),FALSE)+VLOOKUP($B212,Kraftvärmeprod!$B$1:$BX$550,MATCH(BC$2,Kraftvärmeprod!$B$1:$BX$1,0),FALSE))/$AC212,"")</f>
        <v>0.42</v>
      </c>
      <c r="BD212" s="115">
        <f>IF($AY212="ja",(VLOOKUP($B212,'Egen hetvattenprod'!$B$1:$BX$550,MATCH(BD$2,'Egen hetvattenprod'!$B$1:$BX$1,0),FALSE)+VLOOKUP($B212,Kraftvärmeprod!$B$1:$BX$550,MATCH(BD$2,Kraftvärmeprod!$B$1:$BX$1,0),FALSE))/$AC212,"")</f>
        <v>1.4194389223702509E-16</v>
      </c>
      <c r="BF212" t="str">
        <f t="shared" si="23"/>
        <v>Nej</v>
      </c>
      <c r="BG212" t="str">
        <f>IF($BF212="ja",VLOOKUP($B212,'Egen hetvattenprod'!$B$1:$BX$550,MATCH("Andelen klimatgaser med fossilt ursprung för avfall ()",'Egen hetvattenprod'!$B$1:$BX$1,0),FALSE),"")</f>
        <v/>
      </c>
      <c r="BH212" t="str">
        <f>IF($BF212="ja",VLOOKUP($B212,Kraftvärmeprod!$B$1:$BX$550,MATCH("Andelen klimatgaser med fossilt ursprung för avfall ()",Kraftvärmeprod!$B$1:$BX$1,0),FALSE),"")</f>
        <v/>
      </c>
      <c r="BI212" t="str">
        <f>IF($BF212="ja",VLOOKUP($B212,'Egen hetvattenprod'!$B$1:$BX$550,MATCH("Avfall (GWh)",'Egen hetvattenprod'!$B$1:$BX$1,0),FALSE),"")</f>
        <v/>
      </c>
      <c r="BJ212" t="str">
        <f>IF($BF212="ja",VLOOKUP($B212,'Slutlig allokering kvv'!$B$1:$BX$550,MATCH("Avfall (GWh)",'Slutlig allokering kvv'!$B$1:$BX$1,0),FALSE),"")</f>
        <v/>
      </c>
      <c r="BK212" t="str">
        <f>IF($BF212="ja",VLOOKUP($B212,'Köpt hetvatten'!$B$1:$BX$550,MATCH("Avfall i köpt hetvatten",'Köpt hetvatten'!$B$1:$BX$1,0),FALSE),"")</f>
        <v/>
      </c>
      <c r="BL212" t="str">
        <f>IF($BF212="ja",VLOOKUP($B212,'Egen hetvattenprod'!$B$1:$BX$550,MATCH("Värde enligt ovan. (%)",'Egen hetvattenprod'!$B$1:$BX$1,0),FALSE),"")</f>
        <v/>
      </c>
      <c r="BM212" t="str">
        <f>IF($BF212="ja",VLOOKUP($B212,Kraftvärmeprod!$B$1:$BX$550,MATCH("Värde enligt ovan. (%)",Kraftvärmeprod!$B$1:$BX$1,0),FALSE),"")</f>
        <v/>
      </c>
      <c r="BQ212" t="str">
        <f>IF($BF212="ja",VLOOKUP($B212,'Egen hetvattenprod'!$B$1:$BX$550,MATCH("Tillförd olja (fossil) vid avfallsförbränning (GWh)",'Egen hetvattenprod'!$B$1:$BX$1,0),FALSE),"")</f>
        <v/>
      </c>
      <c r="BR212" t="str">
        <f>IF($BF212="ja",VLOOKUP($B212,Kraftvärmeprod!$B$1:$BX$550,MATCH("Tillförd olja (fossil) vid avfallsförbränning (GWh)",Kraftvärmeprod!$B$1:$BX$1,0),FALSE),"")</f>
        <v/>
      </c>
    </row>
    <row r="213" spans="1:70">
      <c r="A213" t="s">
        <v>360</v>
      </c>
      <c r="B213" t="s">
        <v>361</v>
      </c>
      <c r="C213">
        <f>VLOOKUP($B213,'Tillförd energi'!$B$1:$AI$720,MATCH(C$2,'Tillförd energi'!$B$1:$AQ$1,0),FALSE)</f>
        <v>0</v>
      </c>
      <c r="D213">
        <f>VLOOKUP($B213,'Tillförd energi'!$B$1:$AI$720,MATCH(D$2,'Tillförd energi'!$B$1:$AQ$1,0),FALSE)</f>
        <v>4.1420000000000003</v>
      </c>
      <c r="E213">
        <f>VLOOKUP($B213,'Tillförd energi'!$B$1:$AI$720,MATCH(E$2,'Tillförd energi'!$B$1:$AQ$1,0),FALSE)</f>
        <v>0</v>
      </c>
      <c r="F213">
        <f>VLOOKUP($B213,'Tillförd energi'!$B$1:$AI$720,MATCH(F$2,'Tillförd energi'!$B$1:$AQ$1,0),FALSE)</f>
        <v>0</v>
      </c>
      <c r="G213">
        <f>VLOOKUP($B213,'Tillförd energi'!$B$1:$AI$720,MATCH(G$2,'Tillförd energi'!$B$1:$AQ$1,0),FALSE)</f>
        <v>0</v>
      </c>
      <c r="H213">
        <f>VLOOKUP($B213,'Tillförd energi'!$B$1:$AI$720,MATCH(H$2,'Tillförd energi'!$B$1:$AQ$1,0),FALSE)</f>
        <v>0</v>
      </c>
      <c r="I213">
        <f>VLOOKUP($B213,'Tillförd energi'!$B$1:$AI$720,MATCH(I$2,'Tillförd energi'!$B$1:$AQ$1,0),FALSE)</f>
        <v>0</v>
      </c>
      <c r="J213">
        <f>VLOOKUP($B213,'Tillförd energi'!$B$1:$AI$720,MATCH(J$2,'Tillförd energi'!$B$1:$AQ$1,0),FALSE)</f>
        <v>0</v>
      </c>
      <c r="K213">
        <f>VLOOKUP($B213,'Tillförd energi'!$B$1:$AI$720,MATCH(K$2,'Tillförd energi'!$B$1:$AQ$1,0),FALSE)</f>
        <v>0</v>
      </c>
      <c r="L213">
        <f>VLOOKUP($B213,'Tillförd energi'!$B$1:$AI$720,MATCH(L$2,'Tillförd energi'!$B$1:$AQ$1,0),FALSE)</f>
        <v>102.01900000000001</v>
      </c>
      <c r="M213">
        <f>VLOOKUP($B213,'Tillförd energi'!$B$1:$AI$720,MATCH(M$2,'Tillförd energi'!$B$1:$AQ$1,0),FALSE)</f>
        <v>9.34788</v>
      </c>
      <c r="N213">
        <f>VLOOKUP($B213,'Tillförd energi'!$B$1:$AI$720,MATCH(N$2,'Tillförd energi'!$B$1:$AQ$1,0),FALSE)</f>
        <v>16.451499999999999</v>
      </c>
      <c r="O213">
        <f>VLOOKUP($B213,'Tillförd energi'!$B$1:$AI$720,MATCH(O$2,'Tillförd energi'!$B$1:$AQ$1,0),FALSE)</f>
        <v>0</v>
      </c>
      <c r="P213">
        <f>VLOOKUP($B213,'Tillförd energi'!$B$1:$AI$720,MATCH(P$2,'Tillförd energi'!$B$1:$AQ$1,0),FALSE)</f>
        <v>0</v>
      </c>
      <c r="Q213">
        <f>VLOOKUP($B213,'Tillförd energi'!$B$1:$AI$720,MATCH(Q$2,'Tillförd energi'!$B$1:$AQ$1,0),FALSE)</f>
        <v>9.5964700000000001</v>
      </c>
      <c r="R213">
        <f>VLOOKUP($B213,'Tillförd energi'!$B$1:$AI$720,MATCH(R$2,'Tillförd energi'!$B$1:$AQ$1,0),FALSE)</f>
        <v>7.3970000000000002</v>
      </c>
      <c r="S213">
        <f>VLOOKUP($B213,'Tillförd energi'!$B$1:$AI$720,MATCH(S$2,'Tillförd energi'!$B$1:$AQ$1,0),FALSE)</f>
        <v>0</v>
      </c>
      <c r="T213">
        <f>VLOOKUP($B213,'Tillförd energi'!$B$1:$AI$720,MATCH(T$2,'Tillförd energi'!$B$1:$AQ$1,0),FALSE)</f>
        <v>0</v>
      </c>
      <c r="U213">
        <f>VLOOKUP($B213,'Tillförd energi'!$B$1:$AI$720,MATCH(U$2,'Tillförd energi'!$B$1:$AQ$1,0),FALSE)</f>
        <v>0</v>
      </c>
      <c r="V213">
        <f>VLOOKUP($B213,'Tillförd energi'!$B$1:$AI$720,MATCH(V$2,'Tillförd energi'!$B$1:$AQ$1,0),FALSE)</f>
        <v>0</v>
      </c>
      <c r="W213">
        <f>VLOOKUP($B213,'Tillförd energi'!$B$1:$AI$720,MATCH(W$2,'Tillförd energi'!$B$1:$AQ$1,0),FALSE)</f>
        <v>0</v>
      </c>
      <c r="X213">
        <f>VLOOKUP($B213,'Tillförd energi'!$B$1:$AI$720,MATCH(X$2,'Tillförd energi'!$B$1:$AQ$1,0),FALSE)</f>
        <v>0</v>
      </c>
      <c r="Y213">
        <f>VLOOKUP($B213,'Tillförd energi'!$B$1:$AI$720,MATCH(Y$2,'Tillförd energi'!$B$1:$AQ$1,0),FALSE)</f>
        <v>0</v>
      </c>
      <c r="Z213">
        <f>VLOOKUP($B213,'Tillförd energi'!$B$1:$AI$720,MATCH(Z$2,'Tillförd energi'!$B$1:$AQ$1,0),FALSE)</f>
        <v>0</v>
      </c>
      <c r="AA213">
        <f>VLOOKUP($B213,'Tillförd energi'!$B$1:$AI$720,MATCH(AA$2,'Tillförd energi'!$B$1:$AQ$1,0),FALSE)</f>
        <v>0</v>
      </c>
      <c r="AB213">
        <f>VLOOKUP($B213,'Tillförd energi'!$B$1:$AI$720,MATCH(AB$2,'Tillförd energi'!$B$1:$AQ$1,0),FALSE)</f>
        <v>0</v>
      </c>
      <c r="AC213">
        <f>VLOOKUP($B213,'Tillförd energi'!$B$1:$AI$720,MATCH(AC$2,'Tillförd energi'!$B$1:$AQ$1,0),FALSE)</f>
        <v>19.265000000000001</v>
      </c>
      <c r="AD213">
        <f>VLOOKUP($B213,'Tillförd energi'!$B$1:$AI$720,MATCH(AD$2,'Tillförd energi'!$B$1:$AQ$1,0),FALSE)</f>
        <v>0</v>
      </c>
      <c r="AE213">
        <f>VLOOKUP($B213,'Tillförd energi'!$B$1:$AI$720,MATCH(AE$2,'Tillförd energi'!$B$1:$AQ$1,0),FALSE)</f>
        <v>0</v>
      </c>
      <c r="AF213">
        <f>VLOOKUP($B213,'Tillförd energi'!$B$1:$AI$720,MATCH(AF$2,'Tillförd energi'!$B$1:$AQ$1,0),FALSE)</f>
        <v>4.1555600000000004</v>
      </c>
      <c r="AG213">
        <f>IFERROR(VLOOKUP(B213,Miljö!$B$1:$AC$600,MATCH("Köpt mängd produktionsspecifik fjärrvärme:",Miljö!$B$1:$AC$1,0),FALSE)/1,0)</f>
        <v>0</v>
      </c>
      <c r="AI213">
        <f t="shared" si="18"/>
        <v>172.37441000000004</v>
      </c>
      <c r="AJ213">
        <f>IF(ISERROR(1/VLOOKUP($B213,Leveranser!$B$1:$S$500,MATCH("såld värme (gwh)",Leveranser!$B$1:$S$1,0),FALSE)),"",VLOOKUP($B213,Leveranser!$B$1:$S$500,MATCH("såld värme (gwh)",Leveranser!$B$1:$S$1,0),FALSE))</f>
        <v>138.24</v>
      </c>
      <c r="AM213" t="str">
        <f>IF(B213&lt;&gt;"",IF(VLOOKUP($B213,Totalt!$B$1:$AQ$554,MATCH("Kvalitetsgranskad:",Totalt!$B$1:$AQ$1,0),FALSE)="ja",VLOOKUP($B213,Miljö!$B$1:$AG$479,MATCH(AM$2,Miljö!$B$1:$AK$1,0),FALSE),""),"")</f>
        <v>Ja</v>
      </c>
      <c r="AN213" t="str">
        <f>IF(AM213="ja",VLOOKUP($B213,Miljö!$B$1:$J$479,MATCH("Typ av ursprungsspecificerad el   (Om inget värde anges används Nordisk residualmix, se inforuta) ()",Miljö!$B$1:$J$1,0),FALSE),IF(AM213="nej","Nordisk residualel",""))</f>
        <v>'Eskilstuna Bioel'</v>
      </c>
      <c r="AO213">
        <f>IF(AM213="","",VLOOKUP($B213,Miljö!$B$1:$J$479,MATCH("Fossilandel för ursprungspecificerad el ()",Miljö!$B$1:$J$1,0),FALSE))</f>
        <v>0</v>
      </c>
      <c r="AP213">
        <f>IF(AM213="","",IFERROR(VLOOKUP($B213,Miljö!$B$1:$J$479,MATCH("Kärnkraftsandel för ursprungsspecificerad el ()",Miljö!$B$1:$J$1,0),FALSE)/1,0))</f>
        <v>0</v>
      </c>
      <c r="AQ213">
        <f t="shared" si="19"/>
        <v>1</v>
      </c>
      <c r="AS213" t="str">
        <f t="shared" si="20"/>
        <v>Nej</v>
      </c>
      <c r="AT213" t="str">
        <f>IF(AS213="ja",VLOOKUP($B213,Miljö!$B$1:$P$500,MATCH("Fossil andel i procent (%)",Miljö!$B$1:$P$1,0),FALSE)/100,"")</f>
        <v/>
      </c>
      <c r="AV213" t="str">
        <f t="shared" si="21"/>
        <v>Nej</v>
      </c>
      <c r="AW213" t="str">
        <f>IF(AV213="ja",VLOOKUP($B213,'Egen hetvattenprod'!$B$1:$AO$500,MATCH("Värmekälla till värmepumpar ()",'Egen hetvattenprod'!$B$1:$AO$1,0),FALSE),"")</f>
        <v/>
      </c>
      <c r="AY213" t="str">
        <f t="shared" si="22"/>
        <v>Ja</v>
      </c>
      <c r="AZ213" s="115">
        <f>IF($AY213="ja",(VLOOKUP($B213,'Egen hetvattenprod'!$B$1:$BX$550,MATCH(AZ$2,'Egen hetvattenprod'!$B$1:$BX$1,0),FALSE)+VLOOKUP($B213,Kraftvärmeprod!$B$1:$BX$550,MATCH(AZ$2,Kraftvärmeprod!$B$1:$BX$1,0),FALSE))/$AC213,"")</f>
        <v>1</v>
      </c>
      <c r="BA213" s="115">
        <f>IF($AY213="ja",(VLOOKUP($B213,'Egen hetvattenprod'!$B$1:$BX$550,MATCH(BA$2,'Egen hetvattenprod'!$B$1:$BX$1,0),FALSE)+VLOOKUP($B213,Kraftvärmeprod!$B$1:$BX$550,MATCH(BA$2,Kraftvärmeprod!$B$1:$BX$1,0),FALSE))/$AC213,"")</f>
        <v>0</v>
      </c>
      <c r="BB213" s="115">
        <f>IF($AY213="ja",(VLOOKUP($B213,'Egen hetvattenprod'!$B$1:$BX$550,MATCH(BB$2,'Egen hetvattenprod'!$B$1:$BX$1,0),FALSE)+VLOOKUP($B213,Kraftvärmeprod!$B$1:$BX$550,MATCH(BB$2,Kraftvärmeprod!$B$1:$BX$1,0),FALSE))/$AC213,"")</f>
        <v>0</v>
      </c>
      <c r="BC213" s="115">
        <f>IF($AY213="ja",(VLOOKUP($B213,'Egen hetvattenprod'!$B$1:$BX$550,MATCH(BC$2,'Egen hetvattenprod'!$B$1:$BX$1,0),FALSE)+VLOOKUP($B213,Kraftvärmeprod!$B$1:$BX$550,MATCH(BC$2,Kraftvärmeprod!$B$1:$BX$1,0),FALSE))/$AC213,"")</f>
        <v>0</v>
      </c>
      <c r="BD213" s="115">
        <f>IF($AY213="ja",(VLOOKUP($B213,'Egen hetvattenprod'!$B$1:$BX$550,MATCH(BD$2,'Egen hetvattenprod'!$B$1:$BX$1,0),FALSE)+VLOOKUP($B213,Kraftvärmeprod!$B$1:$BX$550,MATCH(BD$2,Kraftvärmeprod!$B$1:$BX$1,0),FALSE))/$AC213,"")</f>
        <v>0</v>
      </c>
      <c r="BF213" t="str">
        <f t="shared" si="23"/>
        <v>Nej</v>
      </c>
      <c r="BG213" t="str">
        <f>IF($BF213="ja",VLOOKUP($B213,'Egen hetvattenprod'!$B$1:$BX$550,MATCH("Andelen klimatgaser med fossilt ursprung för avfall ()",'Egen hetvattenprod'!$B$1:$BX$1,0),FALSE),"")</f>
        <v/>
      </c>
      <c r="BH213" t="str">
        <f>IF($BF213="ja",VLOOKUP($B213,Kraftvärmeprod!$B$1:$BX$550,MATCH("Andelen klimatgaser med fossilt ursprung för avfall ()",Kraftvärmeprod!$B$1:$BX$1,0),FALSE),"")</f>
        <v/>
      </c>
      <c r="BI213" t="str">
        <f>IF($BF213="ja",VLOOKUP($B213,'Egen hetvattenprod'!$B$1:$BX$550,MATCH("Avfall (GWh)",'Egen hetvattenprod'!$B$1:$BX$1,0),FALSE),"")</f>
        <v/>
      </c>
      <c r="BJ213" t="str">
        <f>IF($BF213="ja",VLOOKUP($B213,'Slutlig allokering kvv'!$B$1:$BX$550,MATCH("Avfall (GWh)",'Slutlig allokering kvv'!$B$1:$BX$1,0),FALSE),"")</f>
        <v/>
      </c>
      <c r="BK213" t="str">
        <f>IF($BF213="ja",VLOOKUP($B213,'Köpt hetvatten'!$B$1:$BX$550,MATCH("Avfall i köpt hetvatten",'Köpt hetvatten'!$B$1:$BX$1,0),FALSE),"")</f>
        <v/>
      </c>
      <c r="BL213" t="str">
        <f>IF($BF213="ja",VLOOKUP($B213,'Egen hetvattenprod'!$B$1:$BX$550,MATCH("Värde enligt ovan. (%)",'Egen hetvattenprod'!$B$1:$BX$1,0),FALSE),"")</f>
        <v/>
      </c>
      <c r="BM213" t="str">
        <f>IF($BF213="ja",VLOOKUP($B213,Kraftvärmeprod!$B$1:$BX$550,MATCH("Värde enligt ovan. (%)",Kraftvärmeprod!$B$1:$BX$1,0),FALSE),"")</f>
        <v/>
      </c>
      <c r="BQ213" t="str">
        <f>IF($BF213="ja",VLOOKUP($B213,'Egen hetvattenprod'!$B$1:$BX$550,MATCH("Tillförd olja (fossil) vid avfallsförbränning (GWh)",'Egen hetvattenprod'!$B$1:$BX$1,0),FALSE),"")</f>
        <v/>
      </c>
      <c r="BR213" t="str">
        <f>IF($BF213="ja",VLOOKUP($B213,Kraftvärmeprod!$B$1:$BX$550,MATCH("Tillförd olja (fossil) vid avfallsförbränning (GWh)",Kraftvärmeprod!$B$1:$BX$1,0),FALSE),"")</f>
        <v/>
      </c>
    </row>
    <row r="214" spans="1:70">
      <c r="A214" t="s">
        <v>362</v>
      </c>
      <c r="B214" t="s">
        <v>363</v>
      </c>
      <c r="C214">
        <f>VLOOKUP($B214,'Tillförd energi'!$B$1:$AI$720,MATCH(C$2,'Tillförd energi'!$B$1:$AQ$1,0),FALSE)</f>
        <v>0</v>
      </c>
      <c r="D214">
        <f>VLOOKUP($B214,'Tillförd energi'!$B$1:$AI$720,MATCH(D$2,'Tillförd energi'!$B$1:$AQ$1,0),FALSE)</f>
        <v>7.0999999999999994E-2</v>
      </c>
      <c r="E214">
        <f>VLOOKUP($B214,'Tillförd energi'!$B$1:$AI$720,MATCH(E$2,'Tillförd energi'!$B$1:$AQ$1,0),FALSE)</f>
        <v>0</v>
      </c>
      <c r="F214">
        <f>VLOOKUP($B214,'Tillförd energi'!$B$1:$AI$720,MATCH(F$2,'Tillförd energi'!$B$1:$AQ$1,0),FALSE)</f>
        <v>0</v>
      </c>
      <c r="G214">
        <f>VLOOKUP($B214,'Tillförd energi'!$B$1:$AI$720,MATCH(G$2,'Tillförd energi'!$B$1:$AQ$1,0),FALSE)</f>
        <v>0</v>
      </c>
      <c r="H214">
        <f>VLOOKUP($B214,'Tillförd energi'!$B$1:$AI$720,MATCH(H$2,'Tillförd energi'!$B$1:$AQ$1,0),FALSE)</f>
        <v>0</v>
      </c>
      <c r="I214">
        <f>VLOOKUP($B214,'Tillförd energi'!$B$1:$AI$720,MATCH(I$2,'Tillförd energi'!$B$1:$AQ$1,0),FALSE)</f>
        <v>0</v>
      </c>
      <c r="J214">
        <f>VLOOKUP($B214,'Tillförd energi'!$B$1:$AI$720,MATCH(J$2,'Tillförd energi'!$B$1:$AQ$1,0),FALSE)</f>
        <v>0.59</v>
      </c>
      <c r="K214">
        <f>VLOOKUP($B214,'Tillförd energi'!$B$1:$AI$720,MATCH(K$2,'Tillförd energi'!$B$1:$AQ$1,0),FALSE)</f>
        <v>0</v>
      </c>
      <c r="L214">
        <f>VLOOKUP($B214,'Tillförd energi'!$B$1:$AI$720,MATCH(L$2,'Tillförd energi'!$B$1:$AQ$1,0),FALSE)</f>
        <v>13.75</v>
      </c>
      <c r="M214">
        <f>VLOOKUP($B214,'Tillförd energi'!$B$1:$AI$720,MATCH(M$2,'Tillförd energi'!$B$1:$AQ$1,0),FALSE)</f>
        <v>14</v>
      </c>
      <c r="N214">
        <f>VLOOKUP($B214,'Tillförd energi'!$B$1:$AI$720,MATCH(N$2,'Tillförd energi'!$B$1:$AQ$1,0),FALSE)</f>
        <v>66.25</v>
      </c>
      <c r="O214">
        <f>VLOOKUP($B214,'Tillförd energi'!$B$1:$AI$720,MATCH(O$2,'Tillförd energi'!$B$1:$AQ$1,0),FALSE)</f>
        <v>0</v>
      </c>
      <c r="P214">
        <f>VLOOKUP($B214,'Tillförd energi'!$B$1:$AI$720,MATCH(P$2,'Tillförd energi'!$B$1:$AQ$1,0),FALSE)</f>
        <v>0</v>
      </c>
      <c r="Q214">
        <f>VLOOKUP($B214,'Tillförd energi'!$B$1:$AI$720,MATCH(Q$2,'Tillförd energi'!$B$1:$AQ$1,0),FALSE)</f>
        <v>0</v>
      </c>
      <c r="R214">
        <f>VLOOKUP($B214,'Tillförd energi'!$B$1:$AI$720,MATCH(R$2,'Tillförd energi'!$B$1:$AQ$1,0),FALSE)</f>
        <v>0</v>
      </c>
      <c r="S214">
        <f>VLOOKUP($B214,'Tillförd energi'!$B$1:$AI$720,MATCH(S$2,'Tillförd energi'!$B$1:$AQ$1,0),FALSE)</f>
        <v>0</v>
      </c>
      <c r="T214">
        <f>VLOOKUP($B214,'Tillförd energi'!$B$1:$AI$720,MATCH(T$2,'Tillförd energi'!$B$1:$AQ$1,0),FALSE)</f>
        <v>0</v>
      </c>
      <c r="U214">
        <f>VLOOKUP($B214,'Tillförd energi'!$B$1:$AI$720,MATCH(U$2,'Tillförd energi'!$B$1:$AQ$1,0),FALSE)</f>
        <v>0</v>
      </c>
      <c r="V214">
        <f>VLOOKUP($B214,'Tillförd energi'!$B$1:$AI$720,MATCH(V$2,'Tillförd energi'!$B$1:$AQ$1,0),FALSE)</f>
        <v>0</v>
      </c>
      <c r="W214">
        <f>VLOOKUP($B214,'Tillförd energi'!$B$1:$AI$720,MATCH(W$2,'Tillförd energi'!$B$1:$AQ$1,0),FALSE)</f>
        <v>0</v>
      </c>
      <c r="X214">
        <f>VLOOKUP($B214,'Tillförd energi'!$B$1:$AI$720,MATCH(X$2,'Tillförd energi'!$B$1:$AQ$1,0),FALSE)</f>
        <v>0</v>
      </c>
      <c r="Y214">
        <f>VLOOKUP($B214,'Tillförd energi'!$B$1:$AI$720,MATCH(Y$2,'Tillförd energi'!$B$1:$AQ$1,0),FALSE)</f>
        <v>0</v>
      </c>
      <c r="Z214">
        <f>VLOOKUP($B214,'Tillförd energi'!$B$1:$AI$720,MATCH(Z$2,'Tillförd energi'!$B$1:$AQ$1,0),FALSE)</f>
        <v>0</v>
      </c>
      <c r="AA214">
        <f>VLOOKUP($B214,'Tillförd energi'!$B$1:$AI$720,MATCH(AA$2,'Tillförd energi'!$B$1:$AQ$1,0),FALSE)</f>
        <v>0</v>
      </c>
      <c r="AB214">
        <f>VLOOKUP($B214,'Tillförd energi'!$B$1:$AI$720,MATCH(AB$2,'Tillförd energi'!$B$1:$AQ$1,0),FALSE)</f>
        <v>0</v>
      </c>
      <c r="AC214">
        <f>VLOOKUP($B214,'Tillförd energi'!$B$1:$AI$720,MATCH(AC$2,'Tillförd energi'!$B$1:$AQ$1,0),FALSE)</f>
        <v>12.8</v>
      </c>
      <c r="AD214">
        <f>VLOOKUP($B214,'Tillförd energi'!$B$1:$AI$720,MATCH(AD$2,'Tillförd energi'!$B$1:$AQ$1,0),FALSE)</f>
        <v>0.1</v>
      </c>
      <c r="AE214">
        <f>VLOOKUP($B214,'Tillförd energi'!$B$1:$AI$720,MATCH(AE$2,'Tillförd energi'!$B$1:$AQ$1,0),FALSE)</f>
        <v>0</v>
      </c>
      <c r="AF214">
        <f>VLOOKUP($B214,'Tillförd energi'!$B$1:$AI$720,MATCH(AF$2,'Tillförd energi'!$B$1:$AQ$1,0),FALSE)</f>
        <v>1.67</v>
      </c>
      <c r="AG214">
        <f>IFERROR(VLOOKUP(B214,Miljö!$B$1:$AC$600,MATCH("Köpt mängd produktionsspecifik fjärrvärme:",Miljö!$B$1:$AC$1,0),FALSE)/1,0)</f>
        <v>0</v>
      </c>
      <c r="AI214">
        <f t="shared" si="18"/>
        <v>109.23099999999999</v>
      </c>
      <c r="AJ214">
        <f>IF(ISERROR(1/VLOOKUP($B214,Leveranser!$B$1:$S$500,MATCH("såld värme (gwh)",Leveranser!$B$1:$S$1,0),FALSE)),"",VLOOKUP($B214,Leveranser!$B$1:$S$500,MATCH("såld värme (gwh)",Leveranser!$B$1:$S$1,0),FALSE))</f>
        <v>84.9</v>
      </c>
      <c r="AM214" t="str">
        <f>IF(B214&lt;&gt;"",IF(VLOOKUP($B214,Totalt!$B$1:$AQ$554,MATCH("Kvalitetsgranskad:",Totalt!$B$1:$AQ$1,0),FALSE)="ja",VLOOKUP($B214,Miljö!$B$1:$AG$479,MATCH(AM$2,Miljö!$B$1:$AK$1,0),FALSE),""),"")</f>
        <v>Nej</v>
      </c>
      <c r="AN214" t="str">
        <f>IF(AM214="ja",VLOOKUP($B214,Miljö!$B$1:$J$479,MATCH("Typ av ursprungsspecificerad el   (Om inget värde anges används Nordisk residualmix, se inforuta) ()",Miljö!$B$1:$J$1,0),FALSE),IF(AM214="nej","Nordisk residualel",""))</f>
        <v>Nordisk residualel</v>
      </c>
      <c r="AO214">
        <f>IF(AM214="","",VLOOKUP($B214,Miljö!$B$1:$J$479,MATCH("Fossilandel för ursprungspecificerad el ()",Miljö!$B$1:$J$1,0),FALSE))</f>
        <v>0.47</v>
      </c>
      <c r="AP214">
        <f>IF(AM214="","",IFERROR(VLOOKUP($B214,Miljö!$B$1:$J$479,MATCH("Kärnkraftsandel för ursprungsspecificerad el ()",Miljö!$B$1:$J$1,0),FALSE)/1,0))</f>
        <v>0.48170000000000002</v>
      </c>
      <c r="AQ214">
        <f t="shared" si="19"/>
        <v>4.830000000000001E-2</v>
      </c>
      <c r="AS214" t="str">
        <f t="shared" si="20"/>
        <v>Nej</v>
      </c>
      <c r="AT214" t="str">
        <f>IF(AS214="ja",VLOOKUP($B214,Miljö!$B$1:$P$500,MATCH("Fossil andel i procent (%)",Miljö!$B$1:$P$1,0),FALSE)/100,"")</f>
        <v/>
      </c>
      <c r="AV214" t="str">
        <f t="shared" si="21"/>
        <v>Nej</v>
      </c>
      <c r="AW214" t="str">
        <f>IF(AV214="ja",VLOOKUP($B214,'Egen hetvattenprod'!$B$1:$AO$500,MATCH("Värmekälla till värmepumpar ()",'Egen hetvattenprod'!$B$1:$AO$1,0),FALSE),"")</f>
        <v/>
      </c>
      <c r="AY214" t="str">
        <f t="shared" si="22"/>
        <v>Ja</v>
      </c>
      <c r="AZ214" s="115">
        <f>IF($AY214="ja",(VLOOKUP($B214,'Egen hetvattenprod'!$B$1:$BX$550,MATCH(AZ$2,'Egen hetvattenprod'!$B$1:$BX$1,0),FALSE)+VLOOKUP($B214,Kraftvärmeprod!$B$1:$BX$550,MATCH(AZ$2,Kraftvärmeprod!$B$1:$BX$1,0),FALSE))/$AC214,"")</f>
        <v>1</v>
      </c>
      <c r="BA214" s="115">
        <f>IF($AY214="ja",(VLOOKUP($B214,'Egen hetvattenprod'!$B$1:$BX$550,MATCH(BA$2,'Egen hetvattenprod'!$B$1:$BX$1,0),FALSE)+VLOOKUP($B214,Kraftvärmeprod!$B$1:$BX$550,MATCH(BA$2,Kraftvärmeprod!$B$1:$BX$1,0),FALSE))/$AC214,"")</f>
        <v>0</v>
      </c>
      <c r="BB214" s="115">
        <f>IF($AY214="ja",(VLOOKUP($B214,'Egen hetvattenprod'!$B$1:$BX$550,MATCH(BB$2,'Egen hetvattenprod'!$B$1:$BX$1,0),FALSE)+VLOOKUP($B214,Kraftvärmeprod!$B$1:$BX$550,MATCH(BB$2,Kraftvärmeprod!$B$1:$BX$1,0),FALSE))/$AC214,"")</f>
        <v>0</v>
      </c>
      <c r="BC214" s="115">
        <f>IF($AY214="ja",(VLOOKUP($B214,'Egen hetvattenprod'!$B$1:$BX$550,MATCH(BC$2,'Egen hetvattenprod'!$B$1:$BX$1,0),FALSE)+VLOOKUP($B214,Kraftvärmeprod!$B$1:$BX$550,MATCH(BC$2,Kraftvärmeprod!$B$1:$BX$1,0),FALSE))/$AC214,"")</f>
        <v>0</v>
      </c>
      <c r="BD214" s="115">
        <f>IF($AY214="ja",(VLOOKUP($B214,'Egen hetvattenprod'!$B$1:$BX$550,MATCH(BD$2,'Egen hetvattenprod'!$B$1:$BX$1,0),FALSE)+VLOOKUP($B214,Kraftvärmeprod!$B$1:$BX$550,MATCH(BD$2,Kraftvärmeprod!$B$1:$BX$1,0),FALSE))/$AC214,"")</f>
        <v>0</v>
      </c>
      <c r="BF214" t="str">
        <f t="shared" si="23"/>
        <v>Nej</v>
      </c>
      <c r="BG214" t="str">
        <f>IF($BF214="ja",VLOOKUP($B214,'Egen hetvattenprod'!$B$1:$BX$550,MATCH("Andelen klimatgaser med fossilt ursprung för avfall ()",'Egen hetvattenprod'!$B$1:$BX$1,0),FALSE),"")</f>
        <v/>
      </c>
      <c r="BH214" t="str">
        <f>IF($BF214="ja",VLOOKUP($B214,Kraftvärmeprod!$B$1:$BX$550,MATCH("Andelen klimatgaser med fossilt ursprung för avfall ()",Kraftvärmeprod!$B$1:$BX$1,0),FALSE),"")</f>
        <v/>
      </c>
      <c r="BI214" t="str">
        <f>IF($BF214="ja",VLOOKUP($B214,'Egen hetvattenprod'!$B$1:$BX$550,MATCH("Avfall (GWh)",'Egen hetvattenprod'!$B$1:$BX$1,0),FALSE),"")</f>
        <v/>
      </c>
      <c r="BJ214" t="str">
        <f>IF($BF214="ja",VLOOKUP($B214,'Slutlig allokering kvv'!$B$1:$BX$550,MATCH("Avfall (GWh)",'Slutlig allokering kvv'!$B$1:$BX$1,0),FALSE),"")</f>
        <v/>
      </c>
      <c r="BK214" t="str">
        <f>IF($BF214="ja",VLOOKUP($B214,'Köpt hetvatten'!$B$1:$BX$550,MATCH("Avfall i köpt hetvatten",'Köpt hetvatten'!$B$1:$BX$1,0),FALSE),"")</f>
        <v/>
      </c>
      <c r="BL214" t="str">
        <f>IF($BF214="ja",VLOOKUP($B214,'Egen hetvattenprod'!$B$1:$BX$550,MATCH("Värde enligt ovan. (%)",'Egen hetvattenprod'!$B$1:$BX$1,0),FALSE),"")</f>
        <v/>
      </c>
      <c r="BM214" t="str">
        <f>IF($BF214="ja",VLOOKUP($B214,Kraftvärmeprod!$B$1:$BX$550,MATCH("Värde enligt ovan. (%)",Kraftvärmeprod!$B$1:$BX$1,0),FALSE),"")</f>
        <v/>
      </c>
      <c r="BQ214" t="str">
        <f>IF($BF214="ja",VLOOKUP($B214,'Egen hetvattenprod'!$B$1:$BX$550,MATCH("Tillförd olja (fossil) vid avfallsförbränning (GWh)",'Egen hetvattenprod'!$B$1:$BX$1,0),FALSE),"")</f>
        <v/>
      </c>
      <c r="BR214" t="str">
        <f>IF($BF214="ja",VLOOKUP($B214,Kraftvärmeprod!$B$1:$BX$550,MATCH("Tillförd olja (fossil) vid avfallsförbränning (GWh)",Kraftvärmeprod!$B$1:$BX$1,0),FALSE),"")</f>
        <v/>
      </c>
    </row>
    <row r="215" spans="1:70">
      <c r="A215" t="s">
        <v>364</v>
      </c>
      <c r="B215" t="s">
        <v>365</v>
      </c>
      <c r="C215">
        <f>VLOOKUP($B215,'Tillförd energi'!$B$1:$AI$720,MATCH(C$2,'Tillförd energi'!$B$1:$AQ$1,0),FALSE)</f>
        <v>0</v>
      </c>
      <c r="D215">
        <f>VLOOKUP($B215,'Tillförd energi'!$B$1:$AI$720,MATCH(D$2,'Tillförd energi'!$B$1:$AQ$1,0),FALSE)</f>
        <v>7.8E-2</v>
      </c>
      <c r="E215">
        <f>VLOOKUP($B215,'Tillförd energi'!$B$1:$AI$720,MATCH(E$2,'Tillförd energi'!$B$1:$AQ$1,0),FALSE)</f>
        <v>0</v>
      </c>
      <c r="F215">
        <f>VLOOKUP($B215,'Tillförd energi'!$B$1:$AI$720,MATCH(F$2,'Tillförd energi'!$B$1:$AQ$1,0),FALSE)</f>
        <v>0</v>
      </c>
      <c r="G215">
        <f>VLOOKUP($B215,'Tillförd energi'!$B$1:$AI$720,MATCH(G$2,'Tillförd energi'!$B$1:$AQ$1,0),FALSE)</f>
        <v>0</v>
      </c>
      <c r="H215">
        <f>VLOOKUP($B215,'Tillförd energi'!$B$1:$AI$720,MATCH(H$2,'Tillförd energi'!$B$1:$AQ$1,0),FALSE)</f>
        <v>0</v>
      </c>
      <c r="I215">
        <f>VLOOKUP($B215,'Tillförd energi'!$B$1:$AI$720,MATCH(I$2,'Tillförd energi'!$B$1:$AQ$1,0),FALSE)</f>
        <v>0</v>
      </c>
      <c r="J215">
        <f>VLOOKUP($B215,'Tillförd energi'!$B$1:$AI$720,MATCH(J$2,'Tillförd energi'!$B$1:$AQ$1,0),FALSE)</f>
        <v>0</v>
      </c>
      <c r="K215">
        <f>VLOOKUP($B215,'Tillförd energi'!$B$1:$AI$720,MATCH(K$2,'Tillförd energi'!$B$1:$AQ$1,0),FALSE)</f>
        <v>0</v>
      </c>
      <c r="L215">
        <f>VLOOKUP($B215,'Tillförd energi'!$B$1:$AI$720,MATCH(L$2,'Tillförd energi'!$B$1:$AQ$1,0),FALSE)</f>
        <v>0</v>
      </c>
      <c r="M215">
        <f>VLOOKUP($B215,'Tillförd energi'!$B$1:$AI$720,MATCH(M$2,'Tillförd energi'!$B$1:$AQ$1,0),FALSE)</f>
        <v>0</v>
      </c>
      <c r="N215">
        <f>VLOOKUP($B215,'Tillförd energi'!$B$1:$AI$720,MATCH(N$2,'Tillförd energi'!$B$1:$AQ$1,0),FALSE)</f>
        <v>0</v>
      </c>
      <c r="O215">
        <f>VLOOKUP($B215,'Tillförd energi'!$B$1:$AI$720,MATCH(O$2,'Tillförd energi'!$B$1:$AQ$1,0),FALSE)</f>
        <v>0</v>
      </c>
      <c r="P215">
        <f>VLOOKUP($B215,'Tillförd energi'!$B$1:$AI$720,MATCH(P$2,'Tillförd energi'!$B$1:$AQ$1,0),FALSE)</f>
        <v>0</v>
      </c>
      <c r="Q215">
        <f>VLOOKUP($B215,'Tillförd energi'!$B$1:$AI$720,MATCH(Q$2,'Tillförd energi'!$B$1:$AQ$1,0),FALSE)</f>
        <v>0</v>
      </c>
      <c r="R215">
        <f>VLOOKUP($B215,'Tillförd energi'!$B$1:$AI$720,MATCH(R$2,'Tillförd energi'!$B$1:$AQ$1,0),FALSE)</f>
        <v>8.7230000000000008</v>
      </c>
      <c r="S215">
        <f>VLOOKUP($B215,'Tillförd energi'!$B$1:$AI$720,MATCH(S$2,'Tillförd energi'!$B$1:$AQ$1,0),FALSE)</f>
        <v>0</v>
      </c>
      <c r="T215">
        <f>VLOOKUP($B215,'Tillförd energi'!$B$1:$AI$720,MATCH(T$2,'Tillförd energi'!$B$1:$AQ$1,0),FALSE)</f>
        <v>0</v>
      </c>
      <c r="U215">
        <f>VLOOKUP($B215,'Tillförd energi'!$B$1:$AI$720,MATCH(U$2,'Tillförd energi'!$B$1:$AQ$1,0),FALSE)</f>
        <v>0</v>
      </c>
      <c r="V215">
        <f>VLOOKUP($B215,'Tillförd energi'!$B$1:$AI$720,MATCH(V$2,'Tillförd energi'!$B$1:$AQ$1,0),FALSE)</f>
        <v>0</v>
      </c>
      <c r="W215">
        <f>VLOOKUP($B215,'Tillförd energi'!$B$1:$AI$720,MATCH(W$2,'Tillförd energi'!$B$1:$AQ$1,0),FALSE)</f>
        <v>0</v>
      </c>
      <c r="X215">
        <f>VLOOKUP($B215,'Tillförd energi'!$B$1:$AI$720,MATCH(X$2,'Tillförd energi'!$B$1:$AQ$1,0),FALSE)</f>
        <v>0</v>
      </c>
      <c r="Y215">
        <f>VLOOKUP($B215,'Tillförd energi'!$B$1:$AI$720,MATCH(Y$2,'Tillförd energi'!$B$1:$AQ$1,0),FALSE)</f>
        <v>0</v>
      </c>
      <c r="Z215">
        <f>VLOOKUP($B215,'Tillförd energi'!$B$1:$AI$720,MATCH(Z$2,'Tillförd energi'!$B$1:$AQ$1,0),FALSE)</f>
        <v>0</v>
      </c>
      <c r="AA215">
        <f>VLOOKUP($B215,'Tillförd energi'!$B$1:$AI$720,MATCH(AA$2,'Tillförd energi'!$B$1:$AQ$1,0),FALSE)</f>
        <v>0</v>
      </c>
      <c r="AB215">
        <f>VLOOKUP($B215,'Tillförd energi'!$B$1:$AI$720,MATCH(AB$2,'Tillförd energi'!$B$1:$AQ$1,0),FALSE)</f>
        <v>0</v>
      </c>
      <c r="AC215">
        <f>VLOOKUP($B215,'Tillförd energi'!$B$1:$AI$720,MATCH(AC$2,'Tillförd energi'!$B$1:$AQ$1,0),FALSE)</f>
        <v>0</v>
      </c>
      <c r="AD215">
        <f>VLOOKUP($B215,'Tillförd energi'!$B$1:$AI$720,MATCH(AD$2,'Tillförd energi'!$B$1:$AQ$1,0),FALSE)</f>
        <v>0</v>
      </c>
      <c r="AE215">
        <f>VLOOKUP($B215,'Tillförd energi'!$B$1:$AI$720,MATCH(AE$2,'Tillförd energi'!$B$1:$AQ$1,0),FALSE)</f>
        <v>0</v>
      </c>
      <c r="AF215">
        <f>VLOOKUP($B215,'Tillförd energi'!$B$1:$AI$720,MATCH(AF$2,'Tillförd energi'!$B$1:$AQ$1,0),FALSE)</f>
        <v>0.10199999999999999</v>
      </c>
      <c r="AG215">
        <f>IFERROR(VLOOKUP(B215,Miljö!$B$1:$AC$600,MATCH("Köpt mängd produktionsspecifik fjärrvärme:",Miljö!$B$1:$AC$1,0),FALSE)/1,0)</f>
        <v>0</v>
      </c>
      <c r="AI215">
        <f t="shared" si="18"/>
        <v>8.9030000000000005</v>
      </c>
      <c r="AJ215">
        <f>IF(ISERROR(1/VLOOKUP($B215,Leveranser!$B$1:$S$500,MATCH("såld värme (gwh)",Leveranser!$B$1:$S$1,0),FALSE)),"",VLOOKUP($B215,Leveranser!$B$1:$S$500,MATCH("såld värme (gwh)",Leveranser!$B$1:$S$1,0),FALSE))</f>
        <v>6.9827000000000004</v>
      </c>
      <c r="AM215" t="str">
        <f>IF(B215&lt;&gt;"",IF(VLOOKUP($B215,Totalt!$B$1:$AQ$554,MATCH("Kvalitetsgranskad:",Totalt!$B$1:$AQ$1,0),FALSE)="ja",VLOOKUP($B215,Miljö!$B$1:$AG$479,MATCH(AM$2,Miljö!$B$1:$AK$1,0),FALSE),""),"")</f>
        <v>Ja</v>
      </c>
      <c r="AN215" t="str">
        <f>IF(AM215="ja",VLOOKUP($B215,Miljö!$B$1:$J$479,MATCH("Typ av ursprungsspecificerad el   (Om inget värde anges används Nordisk residualmix, se inforuta) ()",Miljö!$B$1:$J$1,0),FALSE),IF(AM215="nej","Nordisk residualel",""))</f>
        <v>'vatten.vind bio'</v>
      </c>
      <c r="AO215">
        <f>IF(AM215="","",VLOOKUP($B215,Miljö!$B$1:$J$479,MATCH("Fossilandel för ursprungspecificerad el ()",Miljö!$B$1:$J$1,0),FALSE))</f>
        <v>0</v>
      </c>
      <c r="AP215">
        <f>IF(AM215="","",IFERROR(VLOOKUP($B215,Miljö!$B$1:$J$479,MATCH("Kärnkraftsandel för ursprungsspecificerad el ()",Miljö!$B$1:$J$1,0),FALSE)/1,0))</f>
        <v>0</v>
      </c>
      <c r="AQ215">
        <f t="shared" si="19"/>
        <v>1</v>
      </c>
      <c r="AS215" t="str">
        <f t="shared" si="20"/>
        <v>Nej</v>
      </c>
      <c r="AT215" t="str">
        <f>IF(AS215="ja",VLOOKUP($B215,Miljö!$B$1:$P$500,MATCH("Fossil andel i procent (%)",Miljö!$B$1:$P$1,0),FALSE)/100,"")</f>
        <v/>
      </c>
      <c r="AV215" t="str">
        <f t="shared" si="21"/>
        <v>Nej</v>
      </c>
      <c r="AW215" t="str">
        <f>IF(AV215="ja",VLOOKUP($B215,'Egen hetvattenprod'!$B$1:$AO$500,MATCH("Värmekälla till värmepumpar ()",'Egen hetvattenprod'!$B$1:$AO$1,0),FALSE),"")</f>
        <v/>
      </c>
      <c r="AY215" t="str">
        <f t="shared" si="22"/>
        <v>Nej</v>
      </c>
      <c r="AZ215" s="115" t="str">
        <f>IF($AY215="ja",(VLOOKUP($B215,'Egen hetvattenprod'!$B$1:$BX$550,MATCH(AZ$2,'Egen hetvattenprod'!$B$1:$BX$1,0),FALSE)+VLOOKUP($B215,Kraftvärmeprod!$B$1:$BX$550,MATCH(AZ$2,Kraftvärmeprod!$B$1:$BX$1,0),FALSE))/$AC215,"")</f>
        <v/>
      </c>
      <c r="BA215" s="115" t="str">
        <f>IF($AY215="ja",(VLOOKUP($B215,'Egen hetvattenprod'!$B$1:$BX$550,MATCH(BA$2,'Egen hetvattenprod'!$B$1:$BX$1,0),FALSE)+VLOOKUP($B215,Kraftvärmeprod!$B$1:$BX$550,MATCH(BA$2,Kraftvärmeprod!$B$1:$BX$1,0),FALSE))/$AC215,"")</f>
        <v/>
      </c>
      <c r="BB215" s="115" t="str">
        <f>IF($AY215="ja",(VLOOKUP($B215,'Egen hetvattenprod'!$B$1:$BX$550,MATCH(BB$2,'Egen hetvattenprod'!$B$1:$BX$1,0),FALSE)+VLOOKUP($B215,Kraftvärmeprod!$B$1:$BX$550,MATCH(BB$2,Kraftvärmeprod!$B$1:$BX$1,0),FALSE))/$AC215,"")</f>
        <v/>
      </c>
      <c r="BC215" s="115" t="str">
        <f>IF($AY215="ja",(VLOOKUP($B215,'Egen hetvattenprod'!$B$1:$BX$550,MATCH(BC$2,'Egen hetvattenprod'!$B$1:$BX$1,0),FALSE)+VLOOKUP($B215,Kraftvärmeprod!$B$1:$BX$550,MATCH(BC$2,Kraftvärmeprod!$B$1:$BX$1,0),FALSE))/$AC215,"")</f>
        <v/>
      </c>
      <c r="BD215" s="115" t="str">
        <f>IF($AY215="ja",(VLOOKUP($B215,'Egen hetvattenprod'!$B$1:$BX$550,MATCH(BD$2,'Egen hetvattenprod'!$B$1:$BX$1,0),FALSE)+VLOOKUP($B215,Kraftvärmeprod!$B$1:$BX$550,MATCH(BD$2,Kraftvärmeprod!$B$1:$BX$1,0),FALSE))/$AC215,"")</f>
        <v/>
      </c>
      <c r="BF215" t="str">
        <f t="shared" si="23"/>
        <v>Nej</v>
      </c>
      <c r="BG215" t="str">
        <f>IF($BF215="ja",VLOOKUP($B215,'Egen hetvattenprod'!$B$1:$BX$550,MATCH("Andelen klimatgaser med fossilt ursprung för avfall ()",'Egen hetvattenprod'!$B$1:$BX$1,0),FALSE),"")</f>
        <v/>
      </c>
      <c r="BH215" t="str">
        <f>IF($BF215="ja",VLOOKUP($B215,Kraftvärmeprod!$B$1:$BX$550,MATCH("Andelen klimatgaser med fossilt ursprung för avfall ()",Kraftvärmeprod!$B$1:$BX$1,0),FALSE),"")</f>
        <v/>
      </c>
      <c r="BI215" t="str">
        <f>IF($BF215="ja",VLOOKUP($B215,'Egen hetvattenprod'!$B$1:$BX$550,MATCH("Avfall (GWh)",'Egen hetvattenprod'!$B$1:$BX$1,0),FALSE),"")</f>
        <v/>
      </c>
      <c r="BJ215" t="str">
        <f>IF($BF215="ja",VLOOKUP($B215,'Slutlig allokering kvv'!$B$1:$BX$550,MATCH("Avfall (GWh)",'Slutlig allokering kvv'!$B$1:$BX$1,0),FALSE),"")</f>
        <v/>
      </c>
      <c r="BK215" t="str">
        <f>IF($BF215="ja",VLOOKUP($B215,'Köpt hetvatten'!$B$1:$BX$550,MATCH("Avfall i köpt hetvatten",'Köpt hetvatten'!$B$1:$BX$1,0),FALSE),"")</f>
        <v/>
      </c>
      <c r="BL215" t="str">
        <f>IF($BF215="ja",VLOOKUP($B215,'Egen hetvattenprod'!$B$1:$BX$550,MATCH("Värde enligt ovan. (%)",'Egen hetvattenprod'!$B$1:$BX$1,0),FALSE),"")</f>
        <v/>
      </c>
      <c r="BM215" t="str">
        <f>IF($BF215="ja",VLOOKUP($B215,Kraftvärmeprod!$B$1:$BX$550,MATCH("Värde enligt ovan. (%)",Kraftvärmeprod!$B$1:$BX$1,0),FALSE),"")</f>
        <v/>
      </c>
      <c r="BQ215" t="str">
        <f>IF($BF215="ja",VLOOKUP($B215,'Egen hetvattenprod'!$B$1:$BX$550,MATCH("Tillförd olja (fossil) vid avfallsförbränning (GWh)",'Egen hetvattenprod'!$B$1:$BX$1,0),FALSE),"")</f>
        <v/>
      </c>
      <c r="BR215" t="str">
        <f>IF($BF215="ja",VLOOKUP($B215,Kraftvärmeprod!$B$1:$BX$550,MATCH("Tillförd olja (fossil) vid avfallsförbränning (GWh)",Kraftvärmeprod!$B$1:$BX$1,0),FALSE),"")</f>
        <v/>
      </c>
    </row>
    <row r="216" spans="1:70">
      <c r="A216" t="s">
        <v>364</v>
      </c>
      <c r="B216" t="s">
        <v>366</v>
      </c>
      <c r="C216">
        <f>VLOOKUP($B216,'Tillförd energi'!$B$1:$AI$720,MATCH(C$2,'Tillförd energi'!$B$1:$AQ$1,0),FALSE)</f>
        <v>0</v>
      </c>
      <c r="D216">
        <f>VLOOKUP($B216,'Tillförd energi'!$B$1:$AI$720,MATCH(D$2,'Tillförd energi'!$B$1:$AQ$1,0),FALSE)</f>
        <v>7.2999999999999995E-2</v>
      </c>
      <c r="E216">
        <f>VLOOKUP($B216,'Tillförd energi'!$B$1:$AI$720,MATCH(E$2,'Tillförd energi'!$B$1:$AQ$1,0),FALSE)</f>
        <v>0</v>
      </c>
      <c r="F216">
        <f>VLOOKUP($B216,'Tillförd energi'!$B$1:$AI$720,MATCH(F$2,'Tillförd energi'!$B$1:$AQ$1,0),FALSE)</f>
        <v>0</v>
      </c>
      <c r="G216">
        <f>VLOOKUP($B216,'Tillförd energi'!$B$1:$AI$720,MATCH(G$2,'Tillförd energi'!$B$1:$AQ$1,0),FALSE)</f>
        <v>0</v>
      </c>
      <c r="H216">
        <f>VLOOKUP($B216,'Tillförd energi'!$B$1:$AI$720,MATCH(H$2,'Tillförd energi'!$B$1:$AQ$1,0),FALSE)</f>
        <v>0</v>
      </c>
      <c r="I216">
        <f>VLOOKUP($B216,'Tillförd energi'!$B$1:$AI$720,MATCH(I$2,'Tillförd energi'!$B$1:$AQ$1,0),FALSE)</f>
        <v>0</v>
      </c>
      <c r="J216">
        <f>VLOOKUP($B216,'Tillförd energi'!$B$1:$AI$720,MATCH(J$2,'Tillförd energi'!$B$1:$AQ$1,0),FALSE)</f>
        <v>0</v>
      </c>
      <c r="K216">
        <f>VLOOKUP($B216,'Tillförd energi'!$B$1:$AI$720,MATCH(K$2,'Tillförd energi'!$B$1:$AQ$1,0),FALSE)</f>
        <v>0</v>
      </c>
      <c r="L216">
        <f>VLOOKUP($B216,'Tillförd energi'!$B$1:$AI$720,MATCH(L$2,'Tillförd energi'!$B$1:$AQ$1,0),FALSE)</f>
        <v>0</v>
      </c>
      <c r="M216">
        <f>VLOOKUP($B216,'Tillförd energi'!$B$1:$AI$720,MATCH(M$2,'Tillförd energi'!$B$1:$AQ$1,0),FALSE)</f>
        <v>0</v>
      </c>
      <c r="N216">
        <f>VLOOKUP($B216,'Tillförd energi'!$B$1:$AI$720,MATCH(N$2,'Tillförd energi'!$B$1:$AQ$1,0),FALSE)</f>
        <v>0</v>
      </c>
      <c r="O216">
        <f>VLOOKUP($B216,'Tillförd energi'!$B$1:$AI$720,MATCH(O$2,'Tillförd energi'!$B$1:$AQ$1,0),FALSE)</f>
        <v>0</v>
      </c>
      <c r="P216">
        <f>VLOOKUP($B216,'Tillförd energi'!$B$1:$AI$720,MATCH(P$2,'Tillförd energi'!$B$1:$AQ$1,0),FALSE)</f>
        <v>0</v>
      </c>
      <c r="Q216">
        <f>VLOOKUP($B216,'Tillförd energi'!$B$1:$AI$720,MATCH(Q$2,'Tillförd energi'!$B$1:$AQ$1,0),FALSE)</f>
        <v>0</v>
      </c>
      <c r="R216">
        <f>VLOOKUP($B216,'Tillförd energi'!$B$1:$AI$720,MATCH(R$2,'Tillförd energi'!$B$1:$AQ$1,0),FALSE)</f>
        <v>9.0939999999999994</v>
      </c>
      <c r="S216">
        <f>VLOOKUP($B216,'Tillförd energi'!$B$1:$AI$720,MATCH(S$2,'Tillförd energi'!$B$1:$AQ$1,0),FALSE)</f>
        <v>0</v>
      </c>
      <c r="T216">
        <f>VLOOKUP($B216,'Tillförd energi'!$B$1:$AI$720,MATCH(T$2,'Tillförd energi'!$B$1:$AQ$1,0),FALSE)</f>
        <v>0</v>
      </c>
      <c r="U216">
        <f>VLOOKUP($B216,'Tillförd energi'!$B$1:$AI$720,MATCH(U$2,'Tillförd energi'!$B$1:$AQ$1,0),FALSE)</f>
        <v>0</v>
      </c>
      <c r="V216">
        <f>VLOOKUP($B216,'Tillförd energi'!$B$1:$AI$720,MATCH(V$2,'Tillförd energi'!$B$1:$AQ$1,0),FALSE)</f>
        <v>0</v>
      </c>
      <c r="W216">
        <f>VLOOKUP($B216,'Tillförd energi'!$B$1:$AI$720,MATCH(W$2,'Tillförd energi'!$B$1:$AQ$1,0),FALSE)</f>
        <v>0</v>
      </c>
      <c r="X216">
        <f>VLOOKUP($B216,'Tillförd energi'!$B$1:$AI$720,MATCH(X$2,'Tillförd energi'!$B$1:$AQ$1,0),FALSE)</f>
        <v>0</v>
      </c>
      <c r="Y216">
        <f>VLOOKUP($B216,'Tillförd energi'!$B$1:$AI$720,MATCH(Y$2,'Tillförd energi'!$B$1:$AQ$1,0),FALSE)</f>
        <v>0</v>
      </c>
      <c r="Z216">
        <f>VLOOKUP($B216,'Tillförd energi'!$B$1:$AI$720,MATCH(Z$2,'Tillförd energi'!$B$1:$AQ$1,0),FALSE)</f>
        <v>0</v>
      </c>
      <c r="AA216">
        <f>VLOOKUP($B216,'Tillförd energi'!$B$1:$AI$720,MATCH(AA$2,'Tillförd energi'!$B$1:$AQ$1,0),FALSE)</f>
        <v>0</v>
      </c>
      <c r="AB216">
        <f>VLOOKUP($B216,'Tillförd energi'!$B$1:$AI$720,MATCH(AB$2,'Tillförd energi'!$B$1:$AQ$1,0),FALSE)</f>
        <v>0</v>
      </c>
      <c r="AC216">
        <f>VLOOKUP($B216,'Tillförd energi'!$B$1:$AI$720,MATCH(AC$2,'Tillförd energi'!$B$1:$AQ$1,0),FALSE)</f>
        <v>0</v>
      </c>
      <c r="AD216">
        <f>VLOOKUP($B216,'Tillförd energi'!$B$1:$AI$720,MATCH(AD$2,'Tillförd energi'!$B$1:$AQ$1,0),FALSE)</f>
        <v>0</v>
      </c>
      <c r="AE216">
        <f>VLOOKUP($B216,'Tillförd energi'!$B$1:$AI$720,MATCH(AE$2,'Tillförd energi'!$B$1:$AQ$1,0),FALSE)</f>
        <v>0</v>
      </c>
      <c r="AF216">
        <f>VLOOKUP($B216,'Tillförd energi'!$B$1:$AI$720,MATCH(AF$2,'Tillförd energi'!$B$1:$AQ$1,0),FALSE)</f>
        <v>8.8999999999999996E-2</v>
      </c>
      <c r="AG216">
        <f>IFERROR(VLOOKUP(B216,Miljö!$B$1:$AC$600,MATCH("Köpt mängd produktionsspecifik fjärrvärme:",Miljö!$B$1:$AC$1,0),FALSE)/1,0)</f>
        <v>0</v>
      </c>
      <c r="AI216">
        <f t="shared" si="18"/>
        <v>9.2560000000000002</v>
      </c>
      <c r="AJ216">
        <f>IF(ISERROR(1/VLOOKUP($B216,Leveranser!$B$1:$S$500,MATCH("såld värme (gwh)",Leveranser!$B$1:$S$1,0),FALSE)),"",VLOOKUP($B216,Leveranser!$B$1:$S$500,MATCH("såld värme (gwh)",Leveranser!$B$1:$S$1,0),FALSE))</f>
        <v>6.8208000000000002</v>
      </c>
      <c r="AM216" t="str">
        <f>IF(B216&lt;&gt;"",IF(VLOOKUP($B216,Totalt!$B$1:$AQ$554,MATCH("Kvalitetsgranskad:",Totalt!$B$1:$AQ$1,0),FALSE)="ja",VLOOKUP($B216,Miljö!$B$1:$AG$479,MATCH(AM$2,Miljö!$B$1:$AK$1,0),FALSE),""),"")</f>
        <v>Ja</v>
      </c>
      <c r="AN216" t="str">
        <f>IF(AM216="ja",VLOOKUP($B216,Miljö!$B$1:$J$479,MATCH("Typ av ursprungsspecificerad el   (Om inget värde anges används Nordisk residualmix, se inforuta) ()",Miljö!$B$1:$J$1,0),FALSE),IF(AM216="nej","Nordisk residualel",""))</f>
        <v>'vatten.vind. bio'</v>
      </c>
      <c r="AO216">
        <f>IF(AM216="","",VLOOKUP($B216,Miljö!$B$1:$J$479,MATCH("Fossilandel för ursprungspecificerad el ()",Miljö!$B$1:$J$1,0),FALSE))</f>
        <v>0</v>
      </c>
      <c r="AP216">
        <f>IF(AM216="","",IFERROR(VLOOKUP($B216,Miljö!$B$1:$J$479,MATCH("Kärnkraftsandel för ursprungsspecificerad el ()",Miljö!$B$1:$J$1,0),FALSE)/1,0))</f>
        <v>0</v>
      </c>
      <c r="AQ216">
        <f t="shared" si="19"/>
        <v>1</v>
      </c>
      <c r="AS216" t="str">
        <f t="shared" si="20"/>
        <v>Nej</v>
      </c>
      <c r="AT216" t="str">
        <f>IF(AS216="ja",VLOOKUP($B216,Miljö!$B$1:$P$500,MATCH("Fossil andel i procent (%)",Miljö!$B$1:$P$1,0),FALSE)/100,"")</f>
        <v/>
      </c>
      <c r="AV216" t="str">
        <f t="shared" si="21"/>
        <v>Nej</v>
      </c>
      <c r="AW216" t="str">
        <f>IF(AV216="ja",VLOOKUP($B216,'Egen hetvattenprod'!$B$1:$AO$500,MATCH("Värmekälla till värmepumpar ()",'Egen hetvattenprod'!$B$1:$AO$1,0),FALSE),"")</f>
        <v/>
      </c>
      <c r="AY216" t="str">
        <f t="shared" si="22"/>
        <v>Nej</v>
      </c>
      <c r="AZ216" s="115" t="str">
        <f>IF($AY216="ja",(VLOOKUP($B216,'Egen hetvattenprod'!$B$1:$BX$550,MATCH(AZ$2,'Egen hetvattenprod'!$B$1:$BX$1,0),FALSE)+VLOOKUP($B216,Kraftvärmeprod!$B$1:$BX$550,MATCH(AZ$2,Kraftvärmeprod!$B$1:$BX$1,0),FALSE))/$AC216,"")</f>
        <v/>
      </c>
      <c r="BA216" s="115" t="str">
        <f>IF($AY216="ja",(VLOOKUP($B216,'Egen hetvattenprod'!$B$1:$BX$550,MATCH(BA$2,'Egen hetvattenprod'!$B$1:$BX$1,0),FALSE)+VLOOKUP($B216,Kraftvärmeprod!$B$1:$BX$550,MATCH(BA$2,Kraftvärmeprod!$B$1:$BX$1,0),FALSE))/$AC216,"")</f>
        <v/>
      </c>
      <c r="BB216" s="115" t="str">
        <f>IF($AY216="ja",(VLOOKUP($B216,'Egen hetvattenprod'!$B$1:$BX$550,MATCH(BB$2,'Egen hetvattenprod'!$B$1:$BX$1,0),FALSE)+VLOOKUP($B216,Kraftvärmeprod!$B$1:$BX$550,MATCH(BB$2,Kraftvärmeprod!$B$1:$BX$1,0),FALSE))/$AC216,"")</f>
        <v/>
      </c>
      <c r="BC216" s="115" t="str">
        <f>IF($AY216="ja",(VLOOKUP($B216,'Egen hetvattenprod'!$B$1:$BX$550,MATCH(BC$2,'Egen hetvattenprod'!$B$1:$BX$1,0),FALSE)+VLOOKUP($B216,Kraftvärmeprod!$B$1:$BX$550,MATCH(BC$2,Kraftvärmeprod!$B$1:$BX$1,0),FALSE))/$AC216,"")</f>
        <v/>
      </c>
      <c r="BD216" s="115" t="str">
        <f>IF($AY216="ja",(VLOOKUP($B216,'Egen hetvattenprod'!$B$1:$BX$550,MATCH(BD$2,'Egen hetvattenprod'!$B$1:$BX$1,0),FALSE)+VLOOKUP($B216,Kraftvärmeprod!$B$1:$BX$550,MATCH(BD$2,Kraftvärmeprod!$B$1:$BX$1,0),FALSE))/$AC216,"")</f>
        <v/>
      </c>
      <c r="BF216" t="str">
        <f t="shared" si="23"/>
        <v>Nej</v>
      </c>
      <c r="BG216" t="str">
        <f>IF($BF216="ja",VLOOKUP($B216,'Egen hetvattenprod'!$B$1:$BX$550,MATCH("Andelen klimatgaser med fossilt ursprung för avfall ()",'Egen hetvattenprod'!$B$1:$BX$1,0),FALSE),"")</f>
        <v/>
      </c>
      <c r="BH216" t="str">
        <f>IF($BF216="ja",VLOOKUP($B216,Kraftvärmeprod!$B$1:$BX$550,MATCH("Andelen klimatgaser med fossilt ursprung för avfall ()",Kraftvärmeprod!$B$1:$BX$1,0),FALSE),"")</f>
        <v/>
      </c>
      <c r="BI216" t="str">
        <f>IF($BF216="ja",VLOOKUP($B216,'Egen hetvattenprod'!$B$1:$BX$550,MATCH("Avfall (GWh)",'Egen hetvattenprod'!$B$1:$BX$1,0),FALSE),"")</f>
        <v/>
      </c>
      <c r="BJ216" t="str">
        <f>IF($BF216="ja",VLOOKUP($B216,'Slutlig allokering kvv'!$B$1:$BX$550,MATCH("Avfall (GWh)",'Slutlig allokering kvv'!$B$1:$BX$1,0),FALSE),"")</f>
        <v/>
      </c>
      <c r="BK216" t="str">
        <f>IF($BF216="ja",VLOOKUP($B216,'Köpt hetvatten'!$B$1:$BX$550,MATCH("Avfall i köpt hetvatten",'Köpt hetvatten'!$B$1:$BX$1,0),FALSE),"")</f>
        <v/>
      </c>
      <c r="BL216" t="str">
        <f>IF($BF216="ja",VLOOKUP($B216,'Egen hetvattenprod'!$B$1:$BX$550,MATCH("Värde enligt ovan. (%)",'Egen hetvattenprod'!$B$1:$BX$1,0),FALSE),"")</f>
        <v/>
      </c>
      <c r="BM216" t="str">
        <f>IF($BF216="ja",VLOOKUP($B216,Kraftvärmeprod!$B$1:$BX$550,MATCH("Värde enligt ovan. (%)",Kraftvärmeprod!$B$1:$BX$1,0),FALSE),"")</f>
        <v/>
      </c>
      <c r="BQ216" t="str">
        <f>IF($BF216="ja",VLOOKUP($B216,'Egen hetvattenprod'!$B$1:$BX$550,MATCH("Tillförd olja (fossil) vid avfallsförbränning (GWh)",'Egen hetvattenprod'!$B$1:$BX$1,0),FALSE),"")</f>
        <v/>
      </c>
      <c r="BR216" t="str">
        <f>IF($BF216="ja",VLOOKUP($B216,Kraftvärmeprod!$B$1:$BX$550,MATCH("Tillförd olja (fossil) vid avfallsförbränning (GWh)",Kraftvärmeprod!$B$1:$BX$1,0),FALSE),"")</f>
        <v/>
      </c>
    </row>
    <row r="217" spans="1:70">
      <c r="A217" t="s">
        <v>364</v>
      </c>
      <c r="B217" t="s">
        <v>367</v>
      </c>
      <c r="C217">
        <f>VLOOKUP($B217,'Tillförd energi'!$B$1:$AI$720,MATCH(C$2,'Tillförd energi'!$B$1:$AQ$1,0),FALSE)</f>
        <v>0</v>
      </c>
      <c r="D217">
        <f>VLOOKUP($B217,'Tillförd energi'!$B$1:$AI$720,MATCH(D$2,'Tillförd energi'!$B$1:$AQ$1,0),FALSE)</f>
        <v>5.5E-2</v>
      </c>
      <c r="E217">
        <f>VLOOKUP($B217,'Tillförd energi'!$B$1:$AI$720,MATCH(E$2,'Tillförd energi'!$B$1:$AQ$1,0),FALSE)</f>
        <v>0</v>
      </c>
      <c r="F217">
        <f>VLOOKUP($B217,'Tillförd energi'!$B$1:$AI$720,MATCH(F$2,'Tillförd energi'!$B$1:$AQ$1,0),FALSE)</f>
        <v>0</v>
      </c>
      <c r="G217">
        <f>VLOOKUP($B217,'Tillförd energi'!$B$1:$AI$720,MATCH(G$2,'Tillförd energi'!$B$1:$AQ$1,0),FALSE)</f>
        <v>0</v>
      </c>
      <c r="H217">
        <f>VLOOKUP($B217,'Tillförd energi'!$B$1:$AI$720,MATCH(H$2,'Tillförd energi'!$B$1:$AQ$1,0),FALSE)</f>
        <v>0</v>
      </c>
      <c r="I217">
        <f>VLOOKUP($B217,'Tillförd energi'!$B$1:$AI$720,MATCH(I$2,'Tillförd energi'!$B$1:$AQ$1,0),FALSE)</f>
        <v>0</v>
      </c>
      <c r="J217">
        <f>VLOOKUP($B217,'Tillförd energi'!$B$1:$AI$720,MATCH(J$2,'Tillförd energi'!$B$1:$AQ$1,0),FALSE)</f>
        <v>0</v>
      </c>
      <c r="K217">
        <f>VLOOKUP($B217,'Tillförd energi'!$B$1:$AI$720,MATCH(K$2,'Tillförd energi'!$B$1:$AQ$1,0),FALSE)</f>
        <v>0</v>
      </c>
      <c r="L217">
        <f>VLOOKUP($B217,'Tillförd energi'!$B$1:$AI$720,MATCH(L$2,'Tillförd energi'!$B$1:$AQ$1,0),FALSE)</f>
        <v>0</v>
      </c>
      <c r="M217">
        <f>VLOOKUP($B217,'Tillförd energi'!$B$1:$AI$720,MATCH(M$2,'Tillförd energi'!$B$1:$AQ$1,0),FALSE)</f>
        <v>5.78</v>
      </c>
      <c r="N217">
        <f>VLOOKUP($B217,'Tillförd energi'!$B$1:$AI$720,MATCH(N$2,'Tillförd energi'!$B$1:$AQ$1,0),FALSE)</f>
        <v>0</v>
      </c>
      <c r="O217">
        <f>VLOOKUP($B217,'Tillförd energi'!$B$1:$AI$720,MATCH(O$2,'Tillförd energi'!$B$1:$AQ$1,0),FALSE)</f>
        <v>5.78</v>
      </c>
      <c r="P217">
        <f>VLOOKUP($B217,'Tillförd energi'!$B$1:$AI$720,MATCH(P$2,'Tillförd energi'!$B$1:$AQ$1,0),FALSE)</f>
        <v>0</v>
      </c>
      <c r="Q217">
        <f>VLOOKUP($B217,'Tillförd energi'!$B$1:$AI$720,MATCH(Q$2,'Tillförd energi'!$B$1:$AQ$1,0),FALSE)</f>
        <v>0</v>
      </c>
      <c r="R217">
        <f>VLOOKUP($B217,'Tillförd energi'!$B$1:$AI$720,MATCH(R$2,'Tillförd energi'!$B$1:$AQ$1,0),FALSE)</f>
        <v>6.06</v>
      </c>
      <c r="S217">
        <f>VLOOKUP($B217,'Tillförd energi'!$B$1:$AI$720,MATCH(S$2,'Tillförd energi'!$B$1:$AQ$1,0),FALSE)</f>
        <v>0</v>
      </c>
      <c r="T217">
        <f>VLOOKUP($B217,'Tillförd energi'!$B$1:$AI$720,MATCH(T$2,'Tillförd energi'!$B$1:$AQ$1,0),FALSE)</f>
        <v>0</v>
      </c>
      <c r="U217">
        <f>VLOOKUP($B217,'Tillförd energi'!$B$1:$AI$720,MATCH(U$2,'Tillförd energi'!$B$1:$AQ$1,0),FALSE)</f>
        <v>0</v>
      </c>
      <c r="V217">
        <f>VLOOKUP($B217,'Tillförd energi'!$B$1:$AI$720,MATCH(V$2,'Tillförd energi'!$B$1:$AQ$1,0),FALSE)</f>
        <v>0</v>
      </c>
      <c r="W217">
        <f>VLOOKUP($B217,'Tillförd energi'!$B$1:$AI$720,MATCH(W$2,'Tillförd energi'!$B$1:$AQ$1,0),FALSE)</f>
        <v>0</v>
      </c>
      <c r="X217">
        <f>VLOOKUP($B217,'Tillförd energi'!$B$1:$AI$720,MATCH(X$2,'Tillförd energi'!$B$1:$AQ$1,0),FALSE)</f>
        <v>0</v>
      </c>
      <c r="Y217">
        <f>VLOOKUP($B217,'Tillförd energi'!$B$1:$AI$720,MATCH(Y$2,'Tillförd energi'!$B$1:$AQ$1,0),FALSE)</f>
        <v>0</v>
      </c>
      <c r="Z217">
        <f>VLOOKUP($B217,'Tillförd energi'!$B$1:$AI$720,MATCH(Z$2,'Tillförd energi'!$B$1:$AQ$1,0),FALSE)</f>
        <v>0</v>
      </c>
      <c r="AA217">
        <f>VLOOKUP($B217,'Tillförd energi'!$B$1:$AI$720,MATCH(AA$2,'Tillförd energi'!$B$1:$AQ$1,0),FALSE)</f>
        <v>0</v>
      </c>
      <c r="AB217">
        <f>VLOOKUP($B217,'Tillförd energi'!$B$1:$AI$720,MATCH(AB$2,'Tillförd energi'!$B$1:$AQ$1,0),FALSE)</f>
        <v>0</v>
      </c>
      <c r="AC217">
        <f>VLOOKUP($B217,'Tillförd energi'!$B$1:$AI$720,MATCH(AC$2,'Tillförd energi'!$B$1:$AQ$1,0),FALSE)</f>
        <v>0</v>
      </c>
      <c r="AD217">
        <f>VLOOKUP($B217,'Tillförd energi'!$B$1:$AI$720,MATCH(AD$2,'Tillförd energi'!$B$1:$AQ$1,0),FALSE)</f>
        <v>0</v>
      </c>
      <c r="AE217">
        <f>VLOOKUP($B217,'Tillförd energi'!$B$1:$AI$720,MATCH(AE$2,'Tillförd energi'!$B$1:$AQ$1,0),FALSE)</f>
        <v>0</v>
      </c>
      <c r="AF217">
        <f>VLOOKUP($B217,'Tillförd energi'!$B$1:$AI$720,MATCH(AF$2,'Tillförd energi'!$B$1:$AQ$1,0),FALSE)</f>
        <v>0.25979999999999998</v>
      </c>
      <c r="AG217">
        <f>IFERROR(VLOOKUP(B217,Miljö!$B$1:$AC$600,MATCH("Köpt mängd produktionsspecifik fjärrvärme:",Miljö!$B$1:$AC$1,0),FALSE)/1,0)</f>
        <v>0</v>
      </c>
      <c r="AI217">
        <f t="shared" si="18"/>
        <v>17.934799999999999</v>
      </c>
      <c r="AJ217">
        <f>IF(ISERROR(1/VLOOKUP($B217,Leveranser!$B$1:$S$500,MATCH("såld värme (gwh)",Leveranser!$B$1:$S$1,0),FALSE)),"",VLOOKUP($B217,Leveranser!$B$1:$S$500,MATCH("såld värme (gwh)",Leveranser!$B$1:$S$1,0),FALSE))</f>
        <v>13.162000000000001</v>
      </c>
      <c r="AM217" t="str">
        <f>IF(B217&lt;&gt;"",IF(VLOOKUP($B217,Totalt!$B$1:$AQ$554,MATCH("Kvalitetsgranskad:",Totalt!$B$1:$AQ$1,0),FALSE)="ja",VLOOKUP($B217,Miljö!$B$1:$AG$479,MATCH(AM$2,Miljö!$B$1:$AK$1,0),FALSE),""),"")</f>
        <v>Ja</v>
      </c>
      <c r="AN217" t="str">
        <f>IF(AM217="ja",VLOOKUP($B217,Miljö!$B$1:$J$479,MATCH("Typ av ursprungsspecificerad el   (Om inget värde anges används Nordisk residualmix, se inforuta) ()",Miljö!$B$1:$J$1,0),FALSE),IF(AM217="nej","Nordisk residualel",""))</f>
        <v>'vatten.vind bio'</v>
      </c>
      <c r="AO217">
        <f>IF(AM217="","",VLOOKUP($B217,Miljö!$B$1:$J$479,MATCH("Fossilandel för ursprungspecificerad el ()",Miljö!$B$1:$J$1,0),FALSE))</f>
        <v>0</v>
      </c>
      <c r="AP217">
        <f>IF(AM217="","",IFERROR(VLOOKUP($B217,Miljö!$B$1:$J$479,MATCH("Kärnkraftsandel för ursprungsspecificerad el ()",Miljö!$B$1:$J$1,0),FALSE)/1,0))</f>
        <v>0</v>
      </c>
      <c r="AQ217">
        <f t="shared" si="19"/>
        <v>1</v>
      </c>
      <c r="AS217" t="str">
        <f t="shared" si="20"/>
        <v>Nej</v>
      </c>
      <c r="AT217" t="str">
        <f>IF(AS217="ja",VLOOKUP($B217,Miljö!$B$1:$P$500,MATCH("Fossil andel i procent (%)",Miljö!$B$1:$P$1,0),FALSE)/100,"")</f>
        <v/>
      </c>
      <c r="AV217" t="str">
        <f t="shared" si="21"/>
        <v>Nej</v>
      </c>
      <c r="AW217" t="str">
        <f>IF(AV217="ja",VLOOKUP($B217,'Egen hetvattenprod'!$B$1:$AO$500,MATCH("Värmekälla till värmepumpar ()",'Egen hetvattenprod'!$B$1:$AO$1,0),FALSE),"")</f>
        <v/>
      </c>
      <c r="AY217" t="str">
        <f t="shared" si="22"/>
        <v>Nej</v>
      </c>
      <c r="AZ217" s="115" t="str">
        <f>IF($AY217="ja",(VLOOKUP($B217,'Egen hetvattenprod'!$B$1:$BX$550,MATCH(AZ$2,'Egen hetvattenprod'!$B$1:$BX$1,0),FALSE)+VLOOKUP($B217,Kraftvärmeprod!$B$1:$BX$550,MATCH(AZ$2,Kraftvärmeprod!$B$1:$BX$1,0),FALSE))/$AC217,"")</f>
        <v/>
      </c>
      <c r="BA217" s="115" t="str">
        <f>IF($AY217="ja",(VLOOKUP($B217,'Egen hetvattenprod'!$B$1:$BX$550,MATCH(BA$2,'Egen hetvattenprod'!$B$1:$BX$1,0),FALSE)+VLOOKUP($B217,Kraftvärmeprod!$B$1:$BX$550,MATCH(BA$2,Kraftvärmeprod!$B$1:$BX$1,0),FALSE))/$AC217,"")</f>
        <v/>
      </c>
      <c r="BB217" s="115" t="str">
        <f>IF($AY217="ja",(VLOOKUP($B217,'Egen hetvattenprod'!$B$1:$BX$550,MATCH(BB$2,'Egen hetvattenprod'!$B$1:$BX$1,0),FALSE)+VLOOKUP($B217,Kraftvärmeprod!$B$1:$BX$550,MATCH(BB$2,Kraftvärmeprod!$B$1:$BX$1,0),FALSE))/$AC217,"")</f>
        <v/>
      </c>
      <c r="BC217" s="115" t="str">
        <f>IF($AY217="ja",(VLOOKUP($B217,'Egen hetvattenprod'!$B$1:$BX$550,MATCH(BC$2,'Egen hetvattenprod'!$B$1:$BX$1,0),FALSE)+VLOOKUP($B217,Kraftvärmeprod!$B$1:$BX$550,MATCH(BC$2,Kraftvärmeprod!$B$1:$BX$1,0),FALSE))/$AC217,"")</f>
        <v/>
      </c>
      <c r="BD217" s="115" t="str">
        <f>IF($AY217="ja",(VLOOKUP($B217,'Egen hetvattenprod'!$B$1:$BX$550,MATCH(BD$2,'Egen hetvattenprod'!$B$1:$BX$1,0),FALSE)+VLOOKUP($B217,Kraftvärmeprod!$B$1:$BX$550,MATCH(BD$2,Kraftvärmeprod!$B$1:$BX$1,0),FALSE))/$AC217,"")</f>
        <v/>
      </c>
      <c r="BF217" t="str">
        <f t="shared" si="23"/>
        <v>Nej</v>
      </c>
      <c r="BG217" t="str">
        <f>IF($BF217="ja",VLOOKUP($B217,'Egen hetvattenprod'!$B$1:$BX$550,MATCH("Andelen klimatgaser med fossilt ursprung för avfall ()",'Egen hetvattenprod'!$B$1:$BX$1,0),FALSE),"")</f>
        <v/>
      </c>
      <c r="BH217" t="str">
        <f>IF($BF217="ja",VLOOKUP($B217,Kraftvärmeprod!$B$1:$BX$550,MATCH("Andelen klimatgaser med fossilt ursprung för avfall ()",Kraftvärmeprod!$B$1:$BX$1,0),FALSE),"")</f>
        <v/>
      </c>
      <c r="BI217" t="str">
        <f>IF($BF217="ja",VLOOKUP($B217,'Egen hetvattenprod'!$B$1:$BX$550,MATCH("Avfall (GWh)",'Egen hetvattenprod'!$B$1:$BX$1,0),FALSE),"")</f>
        <v/>
      </c>
      <c r="BJ217" t="str">
        <f>IF($BF217="ja",VLOOKUP($B217,'Slutlig allokering kvv'!$B$1:$BX$550,MATCH("Avfall (GWh)",'Slutlig allokering kvv'!$B$1:$BX$1,0),FALSE),"")</f>
        <v/>
      </c>
      <c r="BK217" t="str">
        <f>IF($BF217="ja",VLOOKUP($B217,'Köpt hetvatten'!$B$1:$BX$550,MATCH("Avfall i köpt hetvatten",'Köpt hetvatten'!$B$1:$BX$1,0),FALSE),"")</f>
        <v/>
      </c>
      <c r="BL217" t="str">
        <f>IF($BF217="ja",VLOOKUP($B217,'Egen hetvattenprod'!$B$1:$BX$550,MATCH("Värde enligt ovan. (%)",'Egen hetvattenprod'!$B$1:$BX$1,0),FALSE),"")</f>
        <v/>
      </c>
      <c r="BM217" t="str">
        <f>IF($BF217="ja",VLOOKUP($B217,Kraftvärmeprod!$B$1:$BX$550,MATCH("Värde enligt ovan. (%)",Kraftvärmeprod!$B$1:$BX$1,0),FALSE),"")</f>
        <v/>
      </c>
      <c r="BQ217" t="str">
        <f>IF($BF217="ja",VLOOKUP($B217,'Egen hetvattenprod'!$B$1:$BX$550,MATCH("Tillförd olja (fossil) vid avfallsförbränning (GWh)",'Egen hetvattenprod'!$B$1:$BX$1,0),FALSE),"")</f>
        <v/>
      </c>
      <c r="BR217" t="str">
        <f>IF($BF217="ja",VLOOKUP($B217,Kraftvärmeprod!$B$1:$BX$550,MATCH("Tillförd olja (fossil) vid avfallsförbränning (GWh)",Kraftvärmeprod!$B$1:$BX$1,0),FALSE),"")</f>
        <v/>
      </c>
    </row>
    <row r="218" spans="1:70">
      <c r="A218" t="s">
        <v>364</v>
      </c>
      <c r="B218" t="s">
        <v>368</v>
      </c>
      <c r="C218">
        <f>VLOOKUP($B218,'Tillförd energi'!$B$1:$AI$720,MATCH(C$2,'Tillförd energi'!$B$1:$AQ$1,0),FALSE)</f>
        <v>0</v>
      </c>
      <c r="D218">
        <f>VLOOKUP($B218,'Tillförd energi'!$B$1:$AI$720,MATCH(D$2,'Tillförd energi'!$B$1:$AQ$1,0),FALSE)</f>
        <v>5.6500000000000002E-2</v>
      </c>
      <c r="E218">
        <f>VLOOKUP($B218,'Tillförd energi'!$B$1:$AI$720,MATCH(E$2,'Tillförd energi'!$B$1:$AQ$1,0),FALSE)</f>
        <v>0</v>
      </c>
      <c r="F218">
        <f>VLOOKUP($B218,'Tillförd energi'!$B$1:$AI$720,MATCH(F$2,'Tillförd energi'!$B$1:$AQ$1,0),FALSE)</f>
        <v>0</v>
      </c>
      <c r="G218">
        <f>VLOOKUP($B218,'Tillförd energi'!$B$1:$AI$720,MATCH(G$2,'Tillförd energi'!$B$1:$AQ$1,0),FALSE)</f>
        <v>0</v>
      </c>
      <c r="H218">
        <f>VLOOKUP($B218,'Tillförd energi'!$B$1:$AI$720,MATCH(H$2,'Tillförd energi'!$B$1:$AQ$1,0),FALSE)</f>
        <v>0</v>
      </c>
      <c r="I218">
        <f>VLOOKUP($B218,'Tillförd energi'!$B$1:$AI$720,MATCH(I$2,'Tillförd energi'!$B$1:$AQ$1,0),FALSE)</f>
        <v>0</v>
      </c>
      <c r="J218">
        <f>VLOOKUP($B218,'Tillförd energi'!$B$1:$AI$720,MATCH(J$2,'Tillförd energi'!$B$1:$AQ$1,0),FALSE)</f>
        <v>0</v>
      </c>
      <c r="K218">
        <f>VLOOKUP($B218,'Tillförd energi'!$B$1:$AI$720,MATCH(K$2,'Tillförd energi'!$B$1:$AQ$1,0),FALSE)</f>
        <v>0</v>
      </c>
      <c r="L218">
        <f>VLOOKUP($B218,'Tillförd energi'!$B$1:$AI$720,MATCH(L$2,'Tillförd energi'!$B$1:$AQ$1,0),FALSE)</f>
        <v>0</v>
      </c>
      <c r="M218">
        <f>VLOOKUP($B218,'Tillförd energi'!$B$1:$AI$720,MATCH(M$2,'Tillförd energi'!$B$1:$AQ$1,0),FALSE)</f>
        <v>0</v>
      </c>
      <c r="N218">
        <f>VLOOKUP($B218,'Tillförd energi'!$B$1:$AI$720,MATCH(N$2,'Tillförd energi'!$B$1:$AQ$1,0),FALSE)</f>
        <v>0</v>
      </c>
      <c r="O218">
        <f>VLOOKUP($B218,'Tillförd energi'!$B$1:$AI$720,MATCH(O$2,'Tillförd energi'!$B$1:$AQ$1,0),FALSE)</f>
        <v>0</v>
      </c>
      <c r="P218">
        <f>VLOOKUP($B218,'Tillförd energi'!$B$1:$AI$720,MATCH(P$2,'Tillförd energi'!$B$1:$AQ$1,0),FALSE)</f>
        <v>0</v>
      </c>
      <c r="Q218">
        <f>VLOOKUP($B218,'Tillförd energi'!$B$1:$AI$720,MATCH(Q$2,'Tillförd energi'!$B$1:$AQ$1,0),FALSE)</f>
        <v>0</v>
      </c>
      <c r="R218">
        <f>VLOOKUP($B218,'Tillförd energi'!$B$1:$AI$720,MATCH(R$2,'Tillförd energi'!$B$1:$AQ$1,0),FALSE)</f>
        <v>11.1357</v>
      </c>
      <c r="S218">
        <f>VLOOKUP($B218,'Tillförd energi'!$B$1:$AI$720,MATCH(S$2,'Tillförd energi'!$B$1:$AQ$1,0),FALSE)</f>
        <v>0</v>
      </c>
      <c r="T218">
        <f>VLOOKUP($B218,'Tillförd energi'!$B$1:$AI$720,MATCH(T$2,'Tillförd energi'!$B$1:$AQ$1,0),FALSE)</f>
        <v>0</v>
      </c>
      <c r="U218">
        <f>VLOOKUP($B218,'Tillförd energi'!$B$1:$AI$720,MATCH(U$2,'Tillförd energi'!$B$1:$AQ$1,0),FALSE)</f>
        <v>0</v>
      </c>
      <c r="V218">
        <f>VLOOKUP($B218,'Tillförd energi'!$B$1:$AI$720,MATCH(V$2,'Tillförd energi'!$B$1:$AQ$1,0),FALSE)</f>
        <v>0</v>
      </c>
      <c r="W218">
        <f>VLOOKUP($B218,'Tillförd energi'!$B$1:$AI$720,MATCH(W$2,'Tillförd energi'!$B$1:$AQ$1,0),FALSE)</f>
        <v>0</v>
      </c>
      <c r="X218">
        <f>VLOOKUP($B218,'Tillförd energi'!$B$1:$AI$720,MATCH(X$2,'Tillförd energi'!$B$1:$AQ$1,0),FALSE)</f>
        <v>0</v>
      </c>
      <c r="Y218">
        <f>VLOOKUP($B218,'Tillförd energi'!$B$1:$AI$720,MATCH(Y$2,'Tillförd energi'!$B$1:$AQ$1,0),FALSE)</f>
        <v>0</v>
      </c>
      <c r="Z218">
        <f>VLOOKUP($B218,'Tillförd energi'!$B$1:$AI$720,MATCH(Z$2,'Tillförd energi'!$B$1:$AQ$1,0),FALSE)</f>
        <v>0</v>
      </c>
      <c r="AA218">
        <f>VLOOKUP($B218,'Tillförd energi'!$B$1:$AI$720,MATCH(AA$2,'Tillförd energi'!$B$1:$AQ$1,0),FALSE)</f>
        <v>0</v>
      </c>
      <c r="AB218">
        <f>VLOOKUP($B218,'Tillförd energi'!$B$1:$AI$720,MATCH(AB$2,'Tillförd energi'!$B$1:$AQ$1,0),FALSE)</f>
        <v>0</v>
      </c>
      <c r="AC218">
        <f>VLOOKUP($B218,'Tillförd energi'!$B$1:$AI$720,MATCH(AC$2,'Tillförd energi'!$B$1:$AQ$1,0),FALSE)</f>
        <v>0</v>
      </c>
      <c r="AD218">
        <f>VLOOKUP($B218,'Tillförd energi'!$B$1:$AI$720,MATCH(AD$2,'Tillförd energi'!$B$1:$AQ$1,0),FALSE)</f>
        <v>0</v>
      </c>
      <c r="AE218">
        <f>VLOOKUP($B218,'Tillförd energi'!$B$1:$AI$720,MATCH(AE$2,'Tillförd energi'!$B$1:$AQ$1,0),FALSE)</f>
        <v>0</v>
      </c>
      <c r="AF218">
        <f>VLOOKUP($B218,'Tillförd energi'!$B$1:$AI$720,MATCH(AF$2,'Tillförd energi'!$B$1:$AQ$1,0),FALSE)</f>
        <v>9.9000000000000005E-2</v>
      </c>
      <c r="AG218">
        <f>IFERROR(VLOOKUP(B218,Miljö!$B$1:$AC$600,MATCH("Köpt mängd produktionsspecifik fjärrvärme:",Miljö!$B$1:$AC$1,0),FALSE)/1,0)</f>
        <v>0</v>
      </c>
      <c r="AI218">
        <f t="shared" si="18"/>
        <v>11.2912</v>
      </c>
      <c r="AJ218">
        <f>IF(ISERROR(1/VLOOKUP($B218,Leveranser!$B$1:$S$500,MATCH("såld värme (gwh)",Leveranser!$B$1:$S$1,0),FALSE)),"",VLOOKUP($B218,Leveranser!$B$1:$S$500,MATCH("såld värme (gwh)",Leveranser!$B$1:$S$1,0),FALSE))</f>
        <v>8.6649999999999991</v>
      </c>
      <c r="AM218" t="str">
        <f>IF(B218&lt;&gt;"",IF(VLOOKUP($B218,Totalt!$B$1:$AQ$554,MATCH("Kvalitetsgranskad:",Totalt!$B$1:$AQ$1,0),FALSE)="ja",VLOOKUP($B218,Miljö!$B$1:$AG$479,MATCH(AM$2,Miljö!$B$1:$AK$1,0),FALSE),""),"")</f>
        <v>Ja</v>
      </c>
      <c r="AN218" t="str">
        <f>IF(AM218="ja",VLOOKUP($B218,Miljö!$B$1:$J$479,MATCH("Typ av ursprungsspecificerad el   (Om inget värde anges används Nordisk residualmix, se inforuta) ()",Miljö!$B$1:$J$1,0),FALSE),IF(AM218="nej","Nordisk residualel",""))</f>
        <v>'vatten. vind bio'</v>
      </c>
      <c r="AO218">
        <f>IF(AM218="","",VLOOKUP($B218,Miljö!$B$1:$J$479,MATCH("Fossilandel för ursprungspecificerad el ()",Miljö!$B$1:$J$1,0),FALSE))</f>
        <v>0</v>
      </c>
      <c r="AP218">
        <f>IF(AM218="","",IFERROR(VLOOKUP($B218,Miljö!$B$1:$J$479,MATCH("Kärnkraftsandel för ursprungsspecificerad el ()",Miljö!$B$1:$J$1,0),FALSE)/1,0))</f>
        <v>0</v>
      </c>
      <c r="AQ218">
        <f t="shared" si="19"/>
        <v>1</v>
      </c>
      <c r="AS218" t="str">
        <f t="shared" si="20"/>
        <v>Nej</v>
      </c>
      <c r="AT218" t="str">
        <f>IF(AS218="ja",VLOOKUP($B218,Miljö!$B$1:$P$500,MATCH("Fossil andel i procent (%)",Miljö!$B$1:$P$1,0),FALSE)/100,"")</f>
        <v/>
      </c>
      <c r="AV218" t="str">
        <f t="shared" si="21"/>
        <v>Nej</v>
      </c>
      <c r="AW218" t="str">
        <f>IF(AV218="ja",VLOOKUP($B218,'Egen hetvattenprod'!$B$1:$AO$500,MATCH("Värmekälla till värmepumpar ()",'Egen hetvattenprod'!$B$1:$AO$1,0),FALSE),"")</f>
        <v/>
      </c>
      <c r="AY218" t="str">
        <f t="shared" si="22"/>
        <v>Nej</v>
      </c>
      <c r="AZ218" s="115" t="str">
        <f>IF($AY218="ja",(VLOOKUP($B218,'Egen hetvattenprod'!$B$1:$BX$550,MATCH(AZ$2,'Egen hetvattenprod'!$B$1:$BX$1,0),FALSE)+VLOOKUP($B218,Kraftvärmeprod!$B$1:$BX$550,MATCH(AZ$2,Kraftvärmeprod!$B$1:$BX$1,0),FALSE))/$AC218,"")</f>
        <v/>
      </c>
      <c r="BA218" s="115" t="str">
        <f>IF($AY218="ja",(VLOOKUP($B218,'Egen hetvattenprod'!$B$1:$BX$550,MATCH(BA$2,'Egen hetvattenprod'!$B$1:$BX$1,0),FALSE)+VLOOKUP($B218,Kraftvärmeprod!$B$1:$BX$550,MATCH(BA$2,Kraftvärmeprod!$B$1:$BX$1,0),FALSE))/$AC218,"")</f>
        <v/>
      </c>
      <c r="BB218" s="115" t="str">
        <f>IF($AY218="ja",(VLOOKUP($B218,'Egen hetvattenprod'!$B$1:$BX$550,MATCH(BB$2,'Egen hetvattenprod'!$B$1:$BX$1,0),FALSE)+VLOOKUP($B218,Kraftvärmeprod!$B$1:$BX$550,MATCH(BB$2,Kraftvärmeprod!$B$1:$BX$1,0),FALSE))/$AC218,"")</f>
        <v/>
      </c>
      <c r="BC218" s="115" t="str">
        <f>IF($AY218="ja",(VLOOKUP($B218,'Egen hetvattenprod'!$B$1:$BX$550,MATCH(BC$2,'Egen hetvattenprod'!$B$1:$BX$1,0),FALSE)+VLOOKUP($B218,Kraftvärmeprod!$B$1:$BX$550,MATCH(BC$2,Kraftvärmeprod!$B$1:$BX$1,0),FALSE))/$AC218,"")</f>
        <v/>
      </c>
      <c r="BD218" s="115" t="str">
        <f>IF($AY218="ja",(VLOOKUP($B218,'Egen hetvattenprod'!$B$1:$BX$550,MATCH(BD$2,'Egen hetvattenprod'!$B$1:$BX$1,0),FALSE)+VLOOKUP($B218,Kraftvärmeprod!$B$1:$BX$550,MATCH(BD$2,Kraftvärmeprod!$B$1:$BX$1,0),FALSE))/$AC218,"")</f>
        <v/>
      </c>
      <c r="BF218" t="str">
        <f t="shared" si="23"/>
        <v>Nej</v>
      </c>
      <c r="BG218" t="str">
        <f>IF($BF218="ja",VLOOKUP($B218,'Egen hetvattenprod'!$B$1:$BX$550,MATCH("Andelen klimatgaser med fossilt ursprung för avfall ()",'Egen hetvattenprod'!$B$1:$BX$1,0),FALSE),"")</f>
        <v/>
      </c>
      <c r="BH218" t="str">
        <f>IF($BF218="ja",VLOOKUP($B218,Kraftvärmeprod!$B$1:$BX$550,MATCH("Andelen klimatgaser med fossilt ursprung för avfall ()",Kraftvärmeprod!$B$1:$BX$1,0),FALSE),"")</f>
        <v/>
      </c>
      <c r="BI218" t="str">
        <f>IF($BF218="ja",VLOOKUP($B218,'Egen hetvattenprod'!$B$1:$BX$550,MATCH("Avfall (GWh)",'Egen hetvattenprod'!$B$1:$BX$1,0),FALSE),"")</f>
        <v/>
      </c>
      <c r="BJ218" t="str">
        <f>IF($BF218="ja",VLOOKUP($B218,'Slutlig allokering kvv'!$B$1:$BX$550,MATCH("Avfall (GWh)",'Slutlig allokering kvv'!$B$1:$BX$1,0),FALSE),"")</f>
        <v/>
      </c>
      <c r="BK218" t="str">
        <f>IF($BF218="ja",VLOOKUP($B218,'Köpt hetvatten'!$B$1:$BX$550,MATCH("Avfall i köpt hetvatten",'Köpt hetvatten'!$B$1:$BX$1,0),FALSE),"")</f>
        <v/>
      </c>
      <c r="BL218" t="str">
        <f>IF($BF218="ja",VLOOKUP($B218,'Egen hetvattenprod'!$B$1:$BX$550,MATCH("Värde enligt ovan. (%)",'Egen hetvattenprod'!$B$1:$BX$1,0),FALSE),"")</f>
        <v/>
      </c>
      <c r="BM218" t="str">
        <f>IF($BF218="ja",VLOOKUP($B218,Kraftvärmeprod!$B$1:$BX$550,MATCH("Värde enligt ovan. (%)",Kraftvärmeprod!$B$1:$BX$1,0),FALSE),"")</f>
        <v/>
      </c>
      <c r="BQ218" t="str">
        <f>IF($BF218="ja",VLOOKUP($B218,'Egen hetvattenprod'!$B$1:$BX$550,MATCH("Tillförd olja (fossil) vid avfallsförbränning (GWh)",'Egen hetvattenprod'!$B$1:$BX$1,0),FALSE),"")</f>
        <v/>
      </c>
      <c r="BR218" t="str">
        <f>IF($BF218="ja",VLOOKUP($B218,Kraftvärmeprod!$B$1:$BX$550,MATCH("Tillförd olja (fossil) vid avfallsförbränning (GWh)",Kraftvärmeprod!$B$1:$BX$1,0),FALSE),"")</f>
        <v/>
      </c>
    </row>
    <row r="219" spans="1:70">
      <c r="A219" t="s">
        <v>364</v>
      </c>
      <c r="B219" t="s">
        <v>369</v>
      </c>
      <c r="C219">
        <f>VLOOKUP($B219,'Tillförd energi'!$B$1:$AI$720,MATCH(C$2,'Tillförd energi'!$B$1:$AQ$1,0),FALSE)</f>
        <v>0</v>
      </c>
      <c r="D219">
        <f>VLOOKUP($B219,'Tillförd energi'!$B$1:$AI$720,MATCH(D$2,'Tillförd energi'!$B$1:$AQ$1,0),FALSE)</f>
        <v>0.10299999999999999</v>
      </c>
      <c r="E219">
        <f>VLOOKUP($B219,'Tillförd energi'!$B$1:$AI$720,MATCH(E$2,'Tillförd energi'!$B$1:$AQ$1,0),FALSE)</f>
        <v>0</v>
      </c>
      <c r="F219">
        <f>VLOOKUP($B219,'Tillförd energi'!$B$1:$AI$720,MATCH(F$2,'Tillförd energi'!$B$1:$AQ$1,0),FALSE)</f>
        <v>0</v>
      </c>
      <c r="G219">
        <f>VLOOKUP($B219,'Tillförd energi'!$B$1:$AI$720,MATCH(G$2,'Tillförd energi'!$B$1:$AQ$1,0),FALSE)</f>
        <v>0</v>
      </c>
      <c r="H219">
        <f>VLOOKUP($B219,'Tillförd energi'!$B$1:$AI$720,MATCH(H$2,'Tillförd energi'!$B$1:$AQ$1,0),FALSE)</f>
        <v>0</v>
      </c>
      <c r="I219">
        <f>VLOOKUP($B219,'Tillförd energi'!$B$1:$AI$720,MATCH(I$2,'Tillförd energi'!$B$1:$AQ$1,0),FALSE)</f>
        <v>0</v>
      </c>
      <c r="J219">
        <f>VLOOKUP($B219,'Tillförd energi'!$B$1:$AI$720,MATCH(J$2,'Tillförd energi'!$B$1:$AQ$1,0),FALSE)</f>
        <v>0</v>
      </c>
      <c r="K219">
        <f>VLOOKUP($B219,'Tillförd energi'!$B$1:$AI$720,MATCH(K$2,'Tillförd energi'!$B$1:$AQ$1,0),FALSE)</f>
        <v>0</v>
      </c>
      <c r="L219">
        <f>VLOOKUP($B219,'Tillförd energi'!$B$1:$AI$720,MATCH(L$2,'Tillförd energi'!$B$1:$AQ$1,0),FALSE)</f>
        <v>0</v>
      </c>
      <c r="M219">
        <f>VLOOKUP($B219,'Tillförd energi'!$B$1:$AI$720,MATCH(M$2,'Tillförd energi'!$B$1:$AQ$1,0),FALSE)</f>
        <v>0</v>
      </c>
      <c r="N219">
        <f>VLOOKUP($B219,'Tillförd energi'!$B$1:$AI$720,MATCH(N$2,'Tillförd energi'!$B$1:$AQ$1,0),FALSE)</f>
        <v>0</v>
      </c>
      <c r="O219">
        <f>VLOOKUP($B219,'Tillförd energi'!$B$1:$AI$720,MATCH(O$2,'Tillförd energi'!$B$1:$AQ$1,0),FALSE)</f>
        <v>0</v>
      </c>
      <c r="P219">
        <f>VLOOKUP($B219,'Tillförd energi'!$B$1:$AI$720,MATCH(P$2,'Tillförd energi'!$B$1:$AQ$1,0),FALSE)</f>
        <v>0</v>
      </c>
      <c r="Q219">
        <f>VLOOKUP($B219,'Tillförd energi'!$B$1:$AI$720,MATCH(Q$2,'Tillförd energi'!$B$1:$AQ$1,0),FALSE)</f>
        <v>0</v>
      </c>
      <c r="R219">
        <f>VLOOKUP($B219,'Tillförd energi'!$B$1:$AI$720,MATCH(R$2,'Tillförd energi'!$B$1:$AQ$1,0),FALSE)</f>
        <v>7.0620000000000003</v>
      </c>
      <c r="S219">
        <f>VLOOKUP($B219,'Tillförd energi'!$B$1:$AI$720,MATCH(S$2,'Tillförd energi'!$B$1:$AQ$1,0),FALSE)</f>
        <v>0</v>
      </c>
      <c r="T219">
        <f>VLOOKUP($B219,'Tillförd energi'!$B$1:$AI$720,MATCH(T$2,'Tillförd energi'!$B$1:$AQ$1,0),FALSE)</f>
        <v>0</v>
      </c>
      <c r="U219">
        <f>VLOOKUP($B219,'Tillförd energi'!$B$1:$AI$720,MATCH(U$2,'Tillförd energi'!$B$1:$AQ$1,0),FALSE)</f>
        <v>0</v>
      </c>
      <c r="V219">
        <f>VLOOKUP($B219,'Tillförd energi'!$B$1:$AI$720,MATCH(V$2,'Tillförd energi'!$B$1:$AQ$1,0),FALSE)</f>
        <v>0</v>
      </c>
      <c r="W219">
        <f>VLOOKUP($B219,'Tillförd energi'!$B$1:$AI$720,MATCH(W$2,'Tillförd energi'!$B$1:$AQ$1,0),FALSE)</f>
        <v>0</v>
      </c>
      <c r="X219">
        <f>VLOOKUP($B219,'Tillförd energi'!$B$1:$AI$720,MATCH(X$2,'Tillförd energi'!$B$1:$AQ$1,0),FALSE)</f>
        <v>0</v>
      </c>
      <c r="Y219">
        <f>VLOOKUP($B219,'Tillförd energi'!$B$1:$AI$720,MATCH(Y$2,'Tillförd energi'!$B$1:$AQ$1,0),FALSE)</f>
        <v>0</v>
      </c>
      <c r="Z219">
        <f>VLOOKUP($B219,'Tillförd energi'!$B$1:$AI$720,MATCH(Z$2,'Tillförd energi'!$B$1:$AQ$1,0),FALSE)</f>
        <v>0</v>
      </c>
      <c r="AA219">
        <f>VLOOKUP($B219,'Tillförd energi'!$B$1:$AI$720,MATCH(AA$2,'Tillförd energi'!$B$1:$AQ$1,0),FALSE)</f>
        <v>0</v>
      </c>
      <c r="AB219">
        <f>VLOOKUP($B219,'Tillförd energi'!$B$1:$AI$720,MATCH(AB$2,'Tillförd energi'!$B$1:$AQ$1,0),FALSE)</f>
        <v>0</v>
      </c>
      <c r="AC219">
        <f>VLOOKUP($B219,'Tillförd energi'!$B$1:$AI$720,MATCH(AC$2,'Tillförd energi'!$B$1:$AQ$1,0),FALSE)</f>
        <v>0</v>
      </c>
      <c r="AD219">
        <f>VLOOKUP($B219,'Tillförd energi'!$B$1:$AI$720,MATCH(AD$2,'Tillförd energi'!$B$1:$AQ$1,0),FALSE)</f>
        <v>0</v>
      </c>
      <c r="AE219">
        <f>VLOOKUP($B219,'Tillförd energi'!$B$1:$AI$720,MATCH(AE$2,'Tillförd energi'!$B$1:$AQ$1,0),FALSE)</f>
        <v>0</v>
      </c>
      <c r="AF219">
        <f>VLOOKUP($B219,'Tillförd energi'!$B$1:$AI$720,MATCH(AF$2,'Tillförd energi'!$B$1:$AQ$1,0),FALSE)</f>
        <v>0.09</v>
      </c>
      <c r="AG219">
        <f>IFERROR(VLOOKUP(B219,Miljö!$B$1:$AC$600,MATCH("Köpt mängd produktionsspecifik fjärrvärme:",Miljö!$B$1:$AC$1,0),FALSE)/1,0)</f>
        <v>0</v>
      </c>
      <c r="AI219">
        <f t="shared" si="18"/>
        <v>7.2549999999999999</v>
      </c>
      <c r="AJ219">
        <f>IF(ISERROR(1/VLOOKUP($B219,Leveranser!$B$1:$S$500,MATCH("såld värme (gwh)",Leveranser!$B$1:$S$1,0),FALSE)),"",VLOOKUP($B219,Leveranser!$B$1:$S$500,MATCH("såld värme (gwh)",Leveranser!$B$1:$S$1,0),FALSE))</f>
        <v>5.7530000000000001</v>
      </c>
      <c r="AM219" t="str">
        <f>IF(B219&lt;&gt;"",IF(VLOOKUP($B219,Totalt!$B$1:$AQ$554,MATCH("Kvalitetsgranskad:",Totalt!$B$1:$AQ$1,0),FALSE)="ja",VLOOKUP($B219,Miljö!$B$1:$AG$479,MATCH(AM$2,Miljö!$B$1:$AK$1,0),FALSE),""),"")</f>
        <v>Ja</v>
      </c>
      <c r="AN219" t="str">
        <f>IF(AM219="ja",VLOOKUP($B219,Miljö!$B$1:$J$479,MATCH("Typ av ursprungsspecificerad el   (Om inget värde anges används Nordisk residualmix, se inforuta) ()",Miljö!$B$1:$J$1,0),FALSE),IF(AM219="nej","Nordisk residualel",""))</f>
        <v>'vatten. vind bio'</v>
      </c>
      <c r="AO219">
        <f>IF(AM219="","",VLOOKUP($B219,Miljö!$B$1:$J$479,MATCH("Fossilandel för ursprungspecificerad el ()",Miljö!$B$1:$J$1,0),FALSE))</f>
        <v>0</v>
      </c>
      <c r="AP219">
        <f>IF(AM219="","",IFERROR(VLOOKUP($B219,Miljö!$B$1:$J$479,MATCH("Kärnkraftsandel för ursprungsspecificerad el ()",Miljö!$B$1:$J$1,0),FALSE)/1,0))</f>
        <v>0</v>
      </c>
      <c r="AQ219">
        <f t="shared" si="19"/>
        <v>1</v>
      </c>
      <c r="AS219" t="str">
        <f t="shared" si="20"/>
        <v>Nej</v>
      </c>
      <c r="AT219" t="str">
        <f>IF(AS219="ja",VLOOKUP($B219,Miljö!$B$1:$P$500,MATCH("Fossil andel i procent (%)",Miljö!$B$1:$P$1,0),FALSE)/100,"")</f>
        <v/>
      </c>
      <c r="AV219" t="str">
        <f t="shared" si="21"/>
        <v>Nej</v>
      </c>
      <c r="AW219" t="str">
        <f>IF(AV219="ja",VLOOKUP($B219,'Egen hetvattenprod'!$B$1:$AO$500,MATCH("Värmekälla till värmepumpar ()",'Egen hetvattenprod'!$B$1:$AO$1,0),FALSE),"")</f>
        <v/>
      </c>
      <c r="AY219" t="str">
        <f t="shared" si="22"/>
        <v>Nej</v>
      </c>
      <c r="AZ219" s="115" t="str">
        <f>IF($AY219="ja",(VLOOKUP($B219,'Egen hetvattenprod'!$B$1:$BX$550,MATCH(AZ$2,'Egen hetvattenprod'!$B$1:$BX$1,0),FALSE)+VLOOKUP($B219,Kraftvärmeprod!$B$1:$BX$550,MATCH(AZ$2,Kraftvärmeprod!$B$1:$BX$1,0),FALSE))/$AC219,"")</f>
        <v/>
      </c>
      <c r="BA219" s="115" t="str">
        <f>IF($AY219="ja",(VLOOKUP($B219,'Egen hetvattenprod'!$B$1:$BX$550,MATCH(BA$2,'Egen hetvattenprod'!$B$1:$BX$1,0),FALSE)+VLOOKUP($B219,Kraftvärmeprod!$B$1:$BX$550,MATCH(BA$2,Kraftvärmeprod!$B$1:$BX$1,0),FALSE))/$AC219,"")</f>
        <v/>
      </c>
      <c r="BB219" s="115" t="str">
        <f>IF($AY219="ja",(VLOOKUP($B219,'Egen hetvattenprod'!$B$1:$BX$550,MATCH(BB$2,'Egen hetvattenprod'!$B$1:$BX$1,0),FALSE)+VLOOKUP($B219,Kraftvärmeprod!$B$1:$BX$550,MATCH(BB$2,Kraftvärmeprod!$B$1:$BX$1,0),FALSE))/$AC219,"")</f>
        <v/>
      </c>
      <c r="BC219" s="115" t="str">
        <f>IF($AY219="ja",(VLOOKUP($B219,'Egen hetvattenprod'!$B$1:$BX$550,MATCH(BC$2,'Egen hetvattenprod'!$B$1:$BX$1,0),FALSE)+VLOOKUP($B219,Kraftvärmeprod!$B$1:$BX$550,MATCH(BC$2,Kraftvärmeprod!$B$1:$BX$1,0),FALSE))/$AC219,"")</f>
        <v/>
      </c>
      <c r="BD219" s="115" t="str">
        <f>IF($AY219="ja",(VLOOKUP($B219,'Egen hetvattenprod'!$B$1:$BX$550,MATCH(BD$2,'Egen hetvattenprod'!$B$1:$BX$1,0),FALSE)+VLOOKUP($B219,Kraftvärmeprod!$B$1:$BX$550,MATCH(BD$2,Kraftvärmeprod!$B$1:$BX$1,0),FALSE))/$AC219,"")</f>
        <v/>
      </c>
      <c r="BF219" t="str">
        <f t="shared" si="23"/>
        <v>Nej</v>
      </c>
      <c r="BG219" t="str">
        <f>IF($BF219="ja",VLOOKUP($B219,'Egen hetvattenprod'!$B$1:$BX$550,MATCH("Andelen klimatgaser med fossilt ursprung för avfall ()",'Egen hetvattenprod'!$B$1:$BX$1,0),FALSE),"")</f>
        <v/>
      </c>
      <c r="BH219" t="str">
        <f>IF($BF219="ja",VLOOKUP($B219,Kraftvärmeprod!$B$1:$BX$550,MATCH("Andelen klimatgaser med fossilt ursprung för avfall ()",Kraftvärmeprod!$B$1:$BX$1,0),FALSE),"")</f>
        <v/>
      </c>
      <c r="BI219" t="str">
        <f>IF($BF219="ja",VLOOKUP($B219,'Egen hetvattenprod'!$B$1:$BX$550,MATCH("Avfall (GWh)",'Egen hetvattenprod'!$B$1:$BX$1,0),FALSE),"")</f>
        <v/>
      </c>
      <c r="BJ219" t="str">
        <f>IF($BF219="ja",VLOOKUP($B219,'Slutlig allokering kvv'!$B$1:$BX$550,MATCH("Avfall (GWh)",'Slutlig allokering kvv'!$B$1:$BX$1,0),FALSE),"")</f>
        <v/>
      </c>
      <c r="BK219" t="str">
        <f>IF($BF219="ja",VLOOKUP($B219,'Köpt hetvatten'!$B$1:$BX$550,MATCH("Avfall i köpt hetvatten",'Köpt hetvatten'!$B$1:$BX$1,0),FALSE),"")</f>
        <v/>
      </c>
      <c r="BL219" t="str">
        <f>IF($BF219="ja",VLOOKUP($B219,'Egen hetvattenprod'!$B$1:$BX$550,MATCH("Värde enligt ovan. (%)",'Egen hetvattenprod'!$B$1:$BX$1,0),FALSE),"")</f>
        <v/>
      </c>
      <c r="BM219" t="str">
        <f>IF($BF219="ja",VLOOKUP($B219,Kraftvärmeprod!$B$1:$BX$550,MATCH("Värde enligt ovan. (%)",Kraftvärmeprod!$B$1:$BX$1,0),FALSE),"")</f>
        <v/>
      </c>
      <c r="BQ219" t="str">
        <f>IF($BF219="ja",VLOOKUP($B219,'Egen hetvattenprod'!$B$1:$BX$550,MATCH("Tillförd olja (fossil) vid avfallsförbränning (GWh)",'Egen hetvattenprod'!$B$1:$BX$1,0),FALSE),"")</f>
        <v/>
      </c>
      <c r="BR219" t="str">
        <f>IF($BF219="ja",VLOOKUP($B219,Kraftvärmeprod!$B$1:$BX$550,MATCH("Tillförd olja (fossil) vid avfallsförbränning (GWh)",Kraftvärmeprod!$B$1:$BX$1,0),FALSE),"")</f>
        <v/>
      </c>
    </row>
    <row r="220" spans="1:70">
      <c r="A220" t="s">
        <v>364</v>
      </c>
      <c r="B220" t="s">
        <v>370</v>
      </c>
      <c r="C220">
        <f>VLOOKUP($B220,'Tillförd energi'!$B$1:$AI$720,MATCH(C$2,'Tillförd energi'!$B$1:$AQ$1,0),FALSE)</f>
        <v>0</v>
      </c>
      <c r="D220">
        <f>VLOOKUP($B220,'Tillförd energi'!$B$1:$AI$720,MATCH(D$2,'Tillförd energi'!$B$1:$AQ$1,0),FALSE)</f>
        <v>4.1000000000000002E-2</v>
      </c>
      <c r="E220">
        <f>VLOOKUP($B220,'Tillförd energi'!$B$1:$AI$720,MATCH(E$2,'Tillförd energi'!$B$1:$AQ$1,0),FALSE)</f>
        <v>0</v>
      </c>
      <c r="F220">
        <f>VLOOKUP($B220,'Tillförd energi'!$B$1:$AI$720,MATCH(F$2,'Tillförd energi'!$B$1:$AQ$1,0),FALSE)</f>
        <v>0</v>
      </c>
      <c r="G220">
        <f>VLOOKUP($B220,'Tillförd energi'!$B$1:$AI$720,MATCH(G$2,'Tillförd energi'!$B$1:$AQ$1,0),FALSE)</f>
        <v>0</v>
      </c>
      <c r="H220">
        <f>VLOOKUP($B220,'Tillförd energi'!$B$1:$AI$720,MATCH(H$2,'Tillförd energi'!$B$1:$AQ$1,0),FALSE)</f>
        <v>0</v>
      </c>
      <c r="I220">
        <f>VLOOKUP($B220,'Tillförd energi'!$B$1:$AI$720,MATCH(I$2,'Tillförd energi'!$B$1:$AQ$1,0),FALSE)</f>
        <v>0</v>
      </c>
      <c r="J220">
        <f>VLOOKUP($B220,'Tillförd energi'!$B$1:$AI$720,MATCH(J$2,'Tillförd energi'!$B$1:$AQ$1,0),FALSE)</f>
        <v>0</v>
      </c>
      <c r="K220">
        <f>VLOOKUP($B220,'Tillförd energi'!$B$1:$AI$720,MATCH(K$2,'Tillförd energi'!$B$1:$AQ$1,0),FALSE)</f>
        <v>0</v>
      </c>
      <c r="L220">
        <f>VLOOKUP($B220,'Tillförd energi'!$B$1:$AI$720,MATCH(L$2,'Tillförd energi'!$B$1:$AQ$1,0),FALSE)</f>
        <v>0</v>
      </c>
      <c r="M220">
        <f>VLOOKUP($B220,'Tillförd energi'!$B$1:$AI$720,MATCH(M$2,'Tillförd energi'!$B$1:$AQ$1,0),FALSE)</f>
        <v>0</v>
      </c>
      <c r="N220">
        <f>VLOOKUP($B220,'Tillförd energi'!$B$1:$AI$720,MATCH(N$2,'Tillförd energi'!$B$1:$AQ$1,0),FALSE)</f>
        <v>0</v>
      </c>
      <c r="O220">
        <f>VLOOKUP($B220,'Tillförd energi'!$B$1:$AI$720,MATCH(O$2,'Tillförd energi'!$B$1:$AQ$1,0),FALSE)</f>
        <v>0</v>
      </c>
      <c r="P220">
        <f>VLOOKUP($B220,'Tillförd energi'!$B$1:$AI$720,MATCH(P$2,'Tillförd energi'!$B$1:$AQ$1,0),FALSE)</f>
        <v>0</v>
      </c>
      <c r="Q220">
        <f>VLOOKUP($B220,'Tillförd energi'!$B$1:$AI$720,MATCH(Q$2,'Tillförd energi'!$B$1:$AQ$1,0),FALSE)</f>
        <v>0</v>
      </c>
      <c r="R220">
        <f>VLOOKUP($B220,'Tillförd energi'!$B$1:$AI$720,MATCH(R$2,'Tillförd energi'!$B$1:$AQ$1,0),FALSE)</f>
        <v>6.5728</v>
      </c>
      <c r="S220">
        <f>VLOOKUP($B220,'Tillförd energi'!$B$1:$AI$720,MATCH(S$2,'Tillförd energi'!$B$1:$AQ$1,0),FALSE)</f>
        <v>0</v>
      </c>
      <c r="T220">
        <f>VLOOKUP($B220,'Tillförd energi'!$B$1:$AI$720,MATCH(T$2,'Tillförd energi'!$B$1:$AQ$1,0),FALSE)</f>
        <v>0</v>
      </c>
      <c r="U220">
        <f>VLOOKUP($B220,'Tillförd energi'!$B$1:$AI$720,MATCH(U$2,'Tillförd energi'!$B$1:$AQ$1,0),FALSE)</f>
        <v>0</v>
      </c>
      <c r="V220">
        <f>VLOOKUP($B220,'Tillförd energi'!$B$1:$AI$720,MATCH(V$2,'Tillförd energi'!$B$1:$AQ$1,0),FALSE)</f>
        <v>0</v>
      </c>
      <c r="W220">
        <f>VLOOKUP($B220,'Tillförd energi'!$B$1:$AI$720,MATCH(W$2,'Tillförd energi'!$B$1:$AQ$1,0),FALSE)</f>
        <v>0</v>
      </c>
      <c r="X220">
        <f>VLOOKUP($B220,'Tillförd energi'!$B$1:$AI$720,MATCH(X$2,'Tillförd energi'!$B$1:$AQ$1,0),FALSE)</f>
        <v>0</v>
      </c>
      <c r="Y220">
        <f>VLOOKUP($B220,'Tillförd energi'!$B$1:$AI$720,MATCH(Y$2,'Tillförd energi'!$B$1:$AQ$1,0),FALSE)</f>
        <v>0</v>
      </c>
      <c r="Z220">
        <f>VLOOKUP($B220,'Tillförd energi'!$B$1:$AI$720,MATCH(Z$2,'Tillförd energi'!$B$1:$AQ$1,0),FALSE)</f>
        <v>5.1999999999999998E-2</v>
      </c>
      <c r="AA220">
        <f>VLOOKUP($B220,'Tillförd energi'!$B$1:$AI$720,MATCH(AA$2,'Tillförd energi'!$B$1:$AQ$1,0),FALSE)</f>
        <v>0</v>
      </c>
      <c r="AB220">
        <f>VLOOKUP($B220,'Tillförd energi'!$B$1:$AI$720,MATCH(AB$2,'Tillförd energi'!$B$1:$AQ$1,0),FALSE)</f>
        <v>0</v>
      </c>
      <c r="AC220">
        <f>VLOOKUP($B220,'Tillförd energi'!$B$1:$AI$720,MATCH(AC$2,'Tillförd energi'!$B$1:$AQ$1,0),FALSE)</f>
        <v>0</v>
      </c>
      <c r="AD220">
        <f>VLOOKUP($B220,'Tillförd energi'!$B$1:$AI$720,MATCH(AD$2,'Tillförd energi'!$B$1:$AQ$1,0),FALSE)</f>
        <v>0</v>
      </c>
      <c r="AE220">
        <f>VLOOKUP($B220,'Tillförd energi'!$B$1:$AI$720,MATCH(AE$2,'Tillförd energi'!$B$1:$AQ$1,0),FALSE)</f>
        <v>0</v>
      </c>
      <c r="AF220">
        <f>VLOOKUP($B220,'Tillförd energi'!$B$1:$AI$720,MATCH(AF$2,'Tillförd energi'!$B$1:$AQ$1,0),FALSE)</f>
        <v>6.4000000000000001E-2</v>
      </c>
      <c r="AG220">
        <f>IFERROR(VLOOKUP(B220,Miljö!$B$1:$AC$600,MATCH("Köpt mängd produktionsspecifik fjärrvärme:",Miljö!$B$1:$AC$1,0),FALSE)/1,0)</f>
        <v>0</v>
      </c>
      <c r="AI220">
        <f t="shared" si="18"/>
        <v>6.7298</v>
      </c>
      <c r="AJ220">
        <f>IF(ISERROR(1/VLOOKUP($B220,Leveranser!$B$1:$S$500,MATCH("såld värme (gwh)",Leveranser!$B$1:$S$1,0),FALSE)),"",VLOOKUP($B220,Leveranser!$B$1:$S$500,MATCH("såld värme (gwh)",Leveranser!$B$1:$S$1,0),FALSE))</f>
        <v>4.8719999999999999</v>
      </c>
      <c r="AM220" t="str">
        <f>IF(B220&lt;&gt;"",IF(VLOOKUP($B220,Totalt!$B$1:$AQ$554,MATCH("Kvalitetsgranskad:",Totalt!$B$1:$AQ$1,0),FALSE)="ja",VLOOKUP($B220,Miljö!$B$1:$AG$479,MATCH(AM$2,Miljö!$B$1:$AK$1,0),FALSE),""),"")</f>
        <v>Ja</v>
      </c>
      <c r="AN220" t="str">
        <f>IF(AM220="ja",VLOOKUP($B220,Miljö!$B$1:$J$479,MATCH("Typ av ursprungsspecificerad el   (Om inget värde anges används Nordisk residualmix, se inforuta) ()",Miljö!$B$1:$J$1,0),FALSE),IF(AM220="nej","Nordisk residualel",""))</f>
        <v>'vatten. vind bio'</v>
      </c>
      <c r="AO220">
        <f>IF(AM220="","",VLOOKUP($B220,Miljö!$B$1:$J$479,MATCH("Fossilandel för ursprungspecificerad el ()",Miljö!$B$1:$J$1,0),FALSE))</f>
        <v>0</v>
      </c>
      <c r="AP220">
        <f>IF(AM220="","",IFERROR(VLOOKUP($B220,Miljö!$B$1:$J$479,MATCH("Kärnkraftsandel för ursprungsspecificerad el ()",Miljö!$B$1:$J$1,0),FALSE)/1,0))</f>
        <v>0</v>
      </c>
      <c r="AQ220">
        <f t="shared" si="19"/>
        <v>1</v>
      </c>
      <c r="AS220" t="str">
        <f t="shared" si="20"/>
        <v>Nej</v>
      </c>
      <c r="AT220" t="str">
        <f>IF(AS220="ja",VLOOKUP($B220,Miljö!$B$1:$P$500,MATCH("Fossil andel i procent (%)",Miljö!$B$1:$P$1,0),FALSE)/100,"")</f>
        <v/>
      </c>
      <c r="AV220" t="str">
        <f t="shared" si="21"/>
        <v>Nej</v>
      </c>
      <c r="AW220" t="str">
        <f>IF(AV220="ja",VLOOKUP($B220,'Egen hetvattenprod'!$B$1:$AO$500,MATCH("Värmekälla till värmepumpar ()",'Egen hetvattenprod'!$B$1:$AO$1,0),FALSE),"")</f>
        <v/>
      </c>
      <c r="AY220" t="str">
        <f t="shared" si="22"/>
        <v>Nej</v>
      </c>
      <c r="AZ220" s="115" t="str">
        <f>IF($AY220="ja",(VLOOKUP($B220,'Egen hetvattenprod'!$B$1:$BX$550,MATCH(AZ$2,'Egen hetvattenprod'!$B$1:$BX$1,0),FALSE)+VLOOKUP($B220,Kraftvärmeprod!$B$1:$BX$550,MATCH(AZ$2,Kraftvärmeprod!$B$1:$BX$1,0),FALSE))/$AC220,"")</f>
        <v/>
      </c>
      <c r="BA220" s="115" t="str">
        <f>IF($AY220="ja",(VLOOKUP($B220,'Egen hetvattenprod'!$B$1:$BX$550,MATCH(BA$2,'Egen hetvattenprod'!$B$1:$BX$1,0),FALSE)+VLOOKUP($B220,Kraftvärmeprod!$B$1:$BX$550,MATCH(BA$2,Kraftvärmeprod!$B$1:$BX$1,0),FALSE))/$AC220,"")</f>
        <v/>
      </c>
      <c r="BB220" s="115" t="str">
        <f>IF($AY220="ja",(VLOOKUP($B220,'Egen hetvattenprod'!$B$1:$BX$550,MATCH(BB$2,'Egen hetvattenprod'!$B$1:$BX$1,0),FALSE)+VLOOKUP($B220,Kraftvärmeprod!$B$1:$BX$550,MATCH(BB$2,Kraftvärmeprod!$B$1:$BX$1,0),FALSE))/$AC220,"")</f>
        <v/>
      </c>
      <c r="BC220" s="115" t="str">
        <f>IF($AY220="ja",(VLOOKUP($B220,'Egen hetvattenprod'!$B$1:$BX$550,MATCH(BC$2,'Egen hetvattenprod'!$B$1:$BX$1,0),FALSE)+VLOOKUP($B220,Kraftvärmeprod!$B$1:$BX$550,MATCH(BC$2,Kraftvärmeprod!$B$1:$BX$1,0),FALSE))/$AC220,"")</f>
        <v/>
      </c>
      <c r="BD220" s="115" t="str">
        <f>IF($AY220="ja",(VLOOKUP($B220,'Egen hetvattenprod'!$B$1:$BX$550,MATCH(BD$2,'Egen hetvattenprod'!$B$1:$BX$1,0),FALSE)+VLOOKUP($B220,Kraftvärmeprod!$B$1:$BX$550,MATCH(BD$2,Kraftvärmeprod!$B$1:$BX$1,0),FALSE))/$AC220,"")</f>
        <v/>
      </c>
      <c r="BF220" t="str">
        <f t="shared" si="23"/>
        <v>Nej</v>
      </c>
      <c r="BG220" t="str">
        <f>IF($BF220="ja",VLOOKUP($B220,'Egen hetvattenprod'!$B$1:$BX$550,MATCH("Andelen klimatgaser med fossilt ursprung för avfall ()",'Egen hetvattenprod'!$B$1:$BX$1,0),FALSE),"")</f>
        <v/>
      </c>
      <c r="BH220" t="str">
        <f>IF($BF220="ja",VLOOKUP($B220,Kraftvärmeprod!$B$1:$BX$550,MATCH("Andelen klimatgaser med fossilt ursprung för avfall ()",Kraftvärmeprod!$B$1:$BX$1,0),FALSE),"")</f>
        <v/>
      </c>
      <c r="BI220" t="str">
        <f>IF($BF220="ja",VLOOKUP($B220,'Egen hetvattenprod'!$B$1:$BX$550,MATCH("Avfall (GWh)",'Egen hetvattenprod'!$B$1:$BX$1,0),FALSE),"")</f>
        <v/>
      </c>
      <c r="BJ220" t="str">
        <f>IF($BF220="ja",VLOOKUP($B220,'Slutlig allokering kvv'!$B$1:$BX$550,MATCH("Avfall (GWh)",'Slutlig allokering kvv'!$B$1:$BX$1,0),FALSE),"")</f>
        <v/>
      </c>
      <c r="BK220" t="str">
        <f>IF($BF220="ja",VLOOKUP($B220,'Köpt hetvatten'!$B$1:$BX$550,MATCH("Avfall i köpt hetvatten",'Köpt hetvatten'!$B$1:$BX$1,0),FALSE),"")</f>
        <v/>
      </c>
      <c r="BL220" t="str">
        <f>IF($BF220="ja",VLOOKUP($B220,'Egen hetvattenprod'!$B$1:$BX$550,MATCH("Värde enligt ovan. (%)",'Egen hetvattenprod'!$B$1:$BX$1,0),FALSE),"")</f>
        <v/>
      </c>
      <c r="BM220" t="str">
        <f>IF($BF220="ja",VLOOKUP($B220,Kraftvärmeprod!$B$1:$BX$550,MATCH("Värde enligt ovan. (%)",Kraftvärmeprod!$B$1:$BX$1,0),FALSE),"")</f>
        <v/>
      </c>
      <c r="BQ220" t="str">
        <f>IF($BF220="ja",VLOOKUP($B220,'Egen hetvattenprod'!$B$1:$BX$550,MATCH("Tillförd olja (fossil) vid avfallsförbränning (GWh)",'Egen hetvattenprod'!$B$1:$BX$1,0),FALSE),"")</f>
        <v/>
      </c>
      <c r="BR220" t="str">
        <f>IF($BF220="ja",VLOOKUP($B220,Kraftvärmeprod!$B$1:$BX$550,MATCH("Tillförd olja (fossil) vid avfallsförbränning (GWh)",Kraftvärmeprod!$B$1:$BX$1,0),FALSE),"")</f>
        <v/>
      </c>
    </row>
    <row r="221" spans="1:70">
      <c r="A221" t="s">
        <v>364</v>
      </c>
      <c r="B221" t="s">
        <v>371</v>
      </c>
      <c r="C221">
        <f>VLOOKUP($B221,'Tillförd energi'!$B$1:$AI$720,MATCH(C$2,'Tillförd energi'!$B$1:$AQ$1,0),FALSE)</f>
        <v>0</v>
      </c>
      <c r="D221">
        <f>VLOOKUP($B221,'Tillförd energi'!$B$1:$AI$720,MATCH(D$2,'Tillförd energi'!$B$1:$AQ$1,0),FALSE)</f>
        <v>3.5000000000000003E-2</v>
      </c>
      <c r="E221">
        <f>VLOOKUP($B221,'Tillförd energi'!$B$1:$AI$720,MATCH(E$2,'Tillförd energi'!$B$1:$AQ$1,0),FALSE)</f>
        <v>0</v>
      </c>
      <c r="F221">
        <f>VLOOKUP($B221,'Tillförd energi'!$B$1:$AI$720,MATCH(F$2,'Tillförd energi'!$B$1:$AQ$1,0),FALSE)</f>
        <v>0</v>
      </c>
      <c r="G221">
        <f>VLOOKUP($B221,'Tillförd energi'!$B$1:$AI$720,MATCH(G$2,'Tillförd energi'!$B$1:$AQ$1,0),FALSE)</f>
        <v>0</v>
      </c>
      <c r="H221">
        <f>VLOOKUP($B221,'Tillförd energi'!$B$1:$AI$720,MATCH(H$2,'Tillförd energi'!$B$1:$AQ$1,0),FALSE)</f>
        <v>0</v>
      </c>
      <c r="I221">
        <f>VLOOKUP($B221,'Tillförd energi'!$B$1:$AI$720,MATCH(I$2,'Tillförd energi'!$B$1:$AQ$1,0),FALSE)</f>
        <v>0</v>
      </c>
      <c r="J221">
        <f>VLOOKUP($B221,'Tillförd energi'!$B$1:$AI$720,MATCH(J$2,'Tillförd energi'!$B$1:$AQ$1,0),FALSE)</f>
        <v>0</v>
      </c>
      <c r="K221">
        <f>VLOOKUP($B221,'Tillförd energi'!$B$1:$AI$720,MATCH(K$2,'Tillförd energi'!$B$1:$AQ$1,0),FALSE)</f>
        <v>0</v>
      </c>
      <c r="L221">
        <f>VLOOKUP($B221,'Tillförd energi'!$B$1:$AI$720,MATCH(L$2,'Tillförd energi'!$B$1:$AQ$1,0),FALSE)</f>
        <v>0</v>
      </c>
      <c r="M221">
        <f>VLOOKUP($B221,'Tillförd energi'!$B$1:$AI$720,MATCH(M$2,'Tillförd energi'!$B$1:$AQ$1,0),FALSE)</f>
        <v>0</v>
      </c>
      <c r="N221">
        <f>VLOOKUP($B221,'Tillförd energi'!$B$1:$AI$720,MATCH(N$2,'Tillförd energi'!$B$1:$AQ$1,0),FALSE)</f>
        <v>0</v>
      </c>
      <c r="O221">
        <f>VLOOKUP($B221,'Tillförd energi'!$B$1:$AI$720,MATCH(O$2,'Tillförd energi'!$B$1:$AQ$1,0),FALSE)</f>
        <v>0</v>
      </c>
      <c r="P221">
        <f>VLOOKUP($B221,'Tillförd energi'!$B$1:$AI$720,MATCH(P$2,'Tillförd energi'!$B$1:$AQ$1,0),FALSE)</f>
        <v>0</v>
      </c>
      <c r="Q221">
        <f>VLOOKUP($B221,'Tillförd energi'!$B$1:$AI$720,MATCH(Q$2,'Tillförd energi'!$B$1:$AQ$1,0),FALSE)</f>
        <v>0</v>
      </c>
      <c r="R221">
        <f>VLOOKUP($B221,'Tillförd energi'!$B$1:$AI$720,MATCH(R$2,'Tillförd energi'!$B$1:$AQ$1,0),FALSE)</f>
        <v>3.1669999999999998</v>
      </c>
      <c r="S221">
        <f>VLOOKUP($B221,'Tillförd energi'!$B$1:$AI$720,MATCH(S$2,'Tillförd energi'!$B$1:$AQ$1,0),FALSE)</f>
        <v>0</v>
      </c>
      <c r="T221">
        <f>VLOOKUP($B221,'Tillförd energi'!$B$1:$AI$720,MATCH(T$2,'Tillförd energi'!$B$1:$AQ$1,0),FALSE)</f>
        <v>0</v>
      </c>
      <c r="U221">
        <f>VLOOKUP($B221,'Tillförd energi'!$B$1:$AI$720,MATCH(U$2,'Tillförd energi'!$B$1:$AQ$1,0),FALSE)</f>
        <v>0</v>
      </c>
      <c r="V221">
        <f>VLOOKUP($B221,'Tillförd energi'!$B$1:$AI$720,MATCH(V$2,'Tillförd energi'!$B$1:$AQ$1,0),FALSE)</f>
        <v>0</v>
      </c>
      <c r="W221">
        <f>VLOOKUP($B221,'Tillförd energi'!$B$1:$AI$720,MATCH(W$2,'Tillförd energi'!$B$1:$AQ$1,0),FALSE)</f>
        <v>0</v>
      </c>
      <c r="X221">
        <f>VLOOKUP($B221,'Tillförd energi'!$B$1:$AI$720,MATCH(X$2,'Tillförd energi'!$B$1:$AQ$1,0),FALSE)</f>
        <v>0</v>
      </c>
      <c r="Y221">
        <f>VLOOKUP($B221,'Tillförd energi'!$B$1:$AI$720,MATCH(Y$2,'Tillförd energi'!$B$1:$AQ$1,0),FALSE)</f>
        <v>0</v>
      </c>
      <c r="Z221">
        <f>VLOOKUP($B221,'Tillförd energi'!$B$1:$AI$720,MATCH(Z$2,'Tillförd energi'!$B$1:$AQ$1,0),FALSE)</f>
        <v>0</v>
      </c>
      <c r="AA221">
        <f>VLOOKUP($B221,'Tillförd energi'!$B$1:$AI$720,MATCH(AA$2,'Tillförd energi'!$B$1:$AQ$1,0),FALSE)</f>
        <v>0</v>
      </c>
      <c r="AB221">
        <f>VLOOKUP($B221,'Tillförd energi'!$B$1:$AI$720,MATCH(AB$2,'Tillförd energi'!$B$1:$AQ$1,0),FALSE)</f>
        <v>0</v>
      </c>
      <c r="AC221">
        <f>VLOOKUP($B221,'Tillförd energi'!$B$1:$AI$720,MATCH(AC$2,'Tillförd energi'!$B$1:$AQ$1,0),FALSE)</f>
        <v>0</v>
      </c>
      <c r="AD221">
        <f>VLOOKUP($B221,'Tillförd energi'!$B$1:$AI$720,MATCH(AD$2,'Tillförd energi'!$B$1:$AQ$1,0),FALSE)</f>
        <v>0</v>
      </c>
      <c r="AE221">
        <f>VLOOKUP($B221,'Tillförd energi'!$B$1:$AI$720,MATCH(AE$2,'Tillförd energi'!$B$1:$AQ$1,0),FALSE)</f>
        <v>0</v>
      </c>
      <c r="AF221">
        <f>VLOOKUP($B221,'Tillförd energi'!$B$1:$AI$720,MATCH(AF$2,'Tillförd energi'!$B$1:$AQ$1,0),FALSE)</f>
        <v>4.2999999999999997E-2</v>
      </c>
      <c r="AG221">
        <f>IFERROR(VLOOKUP(B221,Miljö!$B$1:$AC$600,MATCH("Köpt mängd produktionsspecifik fjärrvärme:",Miljö!$B$1:$AC$1,0),FALSE)/1,0)</f>
        <v>0</v>
      </c>
      <c r="AI221">
        <f t="shared" si="18"/>
        <v>3.2450000000000001</v>
      </c>
      <c r="AJ221">
        <f>IF(ISERROR(1/VLOOKUP($B221,Leveranser!$B$1:$S$500,MATCH("såld värme (gwh)",Leveranser!$B$1:$S$1,0),FALSE)),"",VLOOKUP($B221,Leveranser!$B$1:$S$500,MATCH("såld värme (gwh)",Leveranser!$B$1:$S$1,0),FALSE))</f>
        <v>2.4340000000000002</v>
      </c>
      <c r="AM221" t="str">
        <f>IF(B221&lt;&gt;"",IF(VLOOKUP($B221,Totalt!$B$1:$AQ$554,MATCH("Kvalitetsgranskad:",Totalt!$B$1:$AQ$1,0),FALSE)="ja",VLOOKUP($B221,Miljö!$B$1:$AG$479,MATCH(AM$2,Miljö!$B$1:$AK$1,0),FALSE),""),"")</f>
        <v>Ja</v>
      </c>
      <c r="AN221" t="str">
        <f>IF(AM221="ja",VLOOKUP($B221,Miljö!$B$1:$J$479,MATCH("Typ av ursprungsspecificerad el   (Om inget värde anges används Nordisk residualmix, se inforuta) ()",Miljö!$B$1:$J$1,0),FALSE),IF(AM221="nej","Nordisk residualel",""))</f>
        <v>'vatten vind bio'</v>
      </c>
      <c r="AO221">
        <f>IF(AM221="","",VLOOKUP($B221,Miljö!$B$1:$J$479,MATCH("Fossilandel för ursprungspecificerad el ()",Miljö!$B$1:$J$1,0),FALSE))</f>
        <v>0</v>
      </c>
      <c r="AP221">
        <f>IF(AM221="","",IFERROR(VLOOKUP($B221,Miljö!$B$1:$J$479,MATCH("Kärnkraftsandel för ursprungsspecificerad el ()",Miljö!$B$1:$J$1,0),FALSE)/1,0))</f>
        <v>0</v>
      </c>
      <c r="AQ221">
        <f t="shared" si="19"/>
        <v>1</v>
      </c>
      <c r="AS221" t="str">
        <f t="shared" si="20"/>
        <v>Nej</v>
      </c>
      <c r="AT221" t="str">
        <f>IF(AS221="ja",VLOOKUP($B221,Miljö!$B$1:$P$500,MATCH("Fossil andel i procent (%)",Miljö!$B$1:$P$1,0),FALSE)/100,"")</f>
        <v/>
      </c>
      <c r="AV221" t="str">
        <f t="shared" si="21"/>
        <v>Nej</v>
      </c>
      <c r="AW221" t="str">
        <f>IF(AV221="ja",VLOOKUP($B221,'Egen hetvattenprod'!$B$1:$AO$500,MATCH("Värmekälla till värmepumpar ()",'Egen hetvattenprod'!$B$1:$AO$1,0),FALSE),"")</f>
        <v/>
      </c>
      <c r="AY221" t="str">
        <f t="shared" si="22"/>
        <v>Nej</v>
      </c>
      <c r="AZ221" s="115" t="str">
        <f>IF($AY221="ja",(VLOOKUP($B221,'Egen hetvattenprod'!$B$1:$BX$550,MATCH(AZ$2,'Egen hetvattenprod'!$B$1:$BX$1,0),FALSE)+VLOOKUP($B221,Kraftvärmeprod!$B$1:$BX$550,MATCH(AZ$2,Kraftvärmeprod!$B$1:$BX$1,0),FALSE))/$AC221,"")</f>
        <v/>
      </c>
      <c r="BA221" s="115" t="str">
        <f>IF($AY221="ja",(VLOOKUP($B221,'Egen hetvattenprod'!$B$1:$BX$550,MATCH(BA$2,'Egen hetvattenprod'!$B$1:$BX$1,0),FALSE)+VLOOKUP($B221,Kraftvärmeprod!$B$1:$BX$550,MATCH(BA$2,Kraftvärmeprod!$B$1:$BX$1,0),FALSE))/$AC221,"")</f>
        <v/>
      </c>
      <c r="BB221" s="115" t="str">
        <f>IF($AY221="ja",(VLOOKUP($B221,'Egen hetvattenprod'!$B$1:$BX$550,MATCH(BB$2,'Egen hetvattenprod'!$B$1:$BX$1,0),FALSE)+VLOOKUP($B221,Kraftvärmeprod!$B$1:$BX$550,MATCH(BB$2,Kraftvärmeprod!$B$1:$BX$1,0),FALSE))/$AC221,"")</f>
        <v/>
      </c>
      <c r="BC221" s="115" t="str">
        <f>IF($AY221="ja",(VLOOKUP($B221,'Egen hetvattenprod'!$B$1:$BX$550,MATCH(BC$2,'Egen hetvattenprod'!$B$1:$BX$1,0),FALSE)+VLOOKUP($B221,Kraftvärmeprod!$B$1:$BX$550,MATCH(BC$2,Kraftvärmeprod!$B$1:$BX$1,0),FALSE))/$AC221,"")</f>
        <v/>
      </c>
      <c r="BD221" s="115" t="str">
        <f>IF($AY221="ja",(VLOOKUP($B221,'Egen hetvattenprod'!$B$1:$BX$550,MATCH(BD$2,'Egen hetvattenprod'!$B$1:$BX$1,0),FALSE)+VLOOKUP($B221,Kraftvärmeprod!$B$1:$BX$550,MATCH(BD$2,Kraftvärmeprod!$B$1:$BX$1,0),FALSE))/$AC221,"")</f>
        <v/>
      </c>
      <c r="BF221" t="str">
        <f t="shared" si="23"/>
        <v>Nej</v>
      </c>
      <c r="BG221" t="str">
        <f>IF($BF221="ja",VLOOKUP($B221,'Egen hetvattenprod'!$B$1:$BX$550,MATCH("Andelen klimatgaser med fossilt ursprung för avfall ()",'Egen hetvattenprod'!$B$1:$BX$1,0),FALSE),"")</f>
        <v/>
      </c>
      <c r="BH221" t="str">
        <f>IF($BF221="ja",VLOOKUP($B221,Kraftvärmeprod!$B$1:$BX$550,MATCH("Andelen klimatgaser med fossilt ursprung för avfall ()",Kraftvärmeprod!$B$1:$BX$1,0),FALSE),"")</f>
        <v/>
      </c>
      <c r="BI221" t="str">
        <f>IF($BF221="ja",VLOOKUP($B221,'Egen hetvattenprod'!$B$1:$BX$550,MATCH("Avfall (GWh)",'Egen hetvattenprod'!$B$1:$BX$1,0),FALSE),"")</f>
        <v/>
      </c>
      <c r="BJ221" t="str">
        <f>IF($BF221="ja",VLOOKUP($B221,'Slutlig allokering kvv'!$B$1:$BX$550,MATCH("Avfall (GWh)",'Slutlig allokering kvv'!$B$1:$BX$1,0),FALSE),"")</f>
        <v/>
      </c>
      <c r="BK221" t="str">
        <f>IF($BF221="ja",VLOOKUP($B221,'Köpt hetvatten'!$B$1:$BX$550,MATCH("Avfall i köpt hetvatten",'Köpt hetvatten'!$B$1:$BX$1,0),FALSE),"")</f>
        <v/>
      </c>
      <c r="BL221" t="str">
        <f>IF($BF221="ja",VLOOKUP($B221,'Egen hetvattenprod'!$B$1:$BX$550,MATCH("Värde enligt ovan. (%)",'Egen hetvattenprod'!$B$1:$BX$1,0),FALSE),"")</f>
        <v/>
      </c>
      <c r="BM221" t="str">
        <f>IF($BF221="ja",VLOOKUP($B221,Kraftvärmeprod!$B$1:$BX$550,MATCH("Värde enligt ovan. (%)",Kraftvärmeprod!$B$1:$BX$1,0),FALSE),"")</f>
        <v/>
      </c>
      <c r="BQ221" t="str">
        <f>IF($BF221="ja",VLOOKUP($B221,'Egen hetvattenprod'!$B$1:$BX$550,MATCH("Tillförd olja (fossil) vid avfallsförbränning (GWh)",'Egen hetvattenprod'!$B$1:$BX$1,0),FALSE),"")</f>
        <v/>
      </c>
      <c r="BR221" t="str">
        <f>IF($BF221="ja",VLOOKUP($B221,Kraftvärmeprod!$B$1:$BX$550,MATCH("Tillförd olja (fossil) vid avfallsförbränning (GWh)",Kraftvärmeprod!$B$1:$BX$1,0),FALSE),"")</f>
        <v/>
      </c>
    </row>
    <row r="222" spans="1:70">
      <c r="A222" t="s">
        <v>364</v>
      </c>
      <c r="B222" t="s">
        <v>372</v>
      </c>
      <c r="C222">
        <f>VLOOKUP($B222,'Tillförd energi'!$B$1:$AI$720,MATCH(C$2,'Tillförd energi'!$B$1:$AQ$1,0),FALSE)</f>
        <v>0</v>
      </c>
      <c r="D222">
        <f>VLOOKUP($B222,'Tillförd energi'!$B$1:$AI$720,MATCH(D$2,'Tillförd energi'!$B$1:$AQ$1,0),FALSE)</f>
        <v>8.4000000000000005E-2</v>
      </c>
      <c r="E222">
        <f>VLOOKUP($B222,'Tillförd energi'!$B$1:$AI$720,MATCH(E$2,'Tillförd energi'!$B$1:$AQ$1,0),FALSE)</f>
        <v>0</v>
      </c>
      <c r="F222">
        <f>VLOOKUP($B222,'Tillförd energi'!$B$1:$AI$720,MATCH(F$2,'Tillförd energi'!$B$1:$AQ$1,0),FALSE)</f>
        <v>0</v>
      </c>
      <c r="G222">
        <f>VLOOKUP($B222,'Tillförd energi'!$B$1:$AI$720,MATCH(G$2,'Tillförd energi'!$B$1:$AQ$1,0),FALSE)</f>
        <v>0</v>
      </c>
      <c r="H222">
        <f>VLOOKUP($B222,'Tillförd energi'!$B$1:$AI$720,MATCH(H$2,'Tillförd energi'!$B$1:$AQ$1,0),FALSE)</f>
        <v>0</v>
      </c>
      <c r="I222">
        <f>VLOOKUP($B222,'Tillförd energi'!$B$1:$AI$720,MATCH(I$2,'Tillförd energi'!$B$1:$AQ$1,0),FALSE)</f>
        <v>0</v>
      </c>
      <c r="J222">
        <f>VLOOKUP($B222,'Tillförd energi'!$B$1:$AI$720,MATCH(J$2,'Tillförd energi'!$B$1:$AQ$1,0),FALSE)</f>
        <v>0</v>
      </c>
      <c r="K222">
        <f>VLOOKUP($B222,'Tillförd energi'!$B$1:$AI$720,MATCH(K$2,'Tillförd energi'!$B$1:$AQ$1,0),FALSE)</f>
        <v>0</v>
      </c>
      <c r="L222">
        <f>VLOOKUP($B222,'Tillförd energi'!$B$1:$AI$720,MATCH(L$2,'Tillförd energi'!$B$1:$AQ$1,0),FALSE)</f>
        <v>0</v>
      </c>
      <c r="M222">
        <f>VLOOKUP($B222,'Tillförd energi'!$B$1:$AI$720,MATCH(M$2,'Tillförd energi'!$B$1:$AQ$1,0),FALSE)</f>
        <v>28.0199</v>
      </c>
      <c r="N222">
        <f>VLOOKUP($B222,'Tillförd energi'!$B$1:$AI$720,MATCH(N$2,'Tillförd energi'!$B$1:$AQ$1,0),FALSE)</f>
        <v>4.7343099999999998</v>
      </c>
      <c r="O222">
        <f>VLOOKUP($B222,'Tillförd energi'!$B$1:$AI$720,MATCH(O$2,'Tillförd energi'!$B$1:$AQ$1,0),FALSE)</f>
        <v>28.978300000000001</v>
      </c>
      <c r="P222">
        <f>VLOOKUP($B222,'Tillförd energi'!$B$1:$AI$720,MATCH(P$2,'Tillförd energi'!$B$1:$AQ$1,0),FALSE)</f>
        <v>9.9154</v>
      </c>
      <c r="Q222">
        <f>VLOOKUP($B222,'Tillförd energi'!$B$1:$AI$720,MATCH(Q$2,'Tillförd energi'!$B$1:$AQ$1,0),FALSE)</f>
        <v>41.315100000000001</v>
      </c>
      <c r="R222">
        <f>VLOOKUP($B222,'Tillförd energi'!$B$1:$AI$720,MATCH(R$2,'Tillförd energi'!$B$1:$AQ$1,0),FALSE)</f>
        <v>0</v>
      </c>
      <c r="S222">
        <f>VLOOKUP($B222,'Tillförd energi'!$B$1:$AI$720,MATCH(S$2,'Tillförd energi'!$B$1:$AQ$1,0),FALSE)</f>
        <v>0</v>
      </c>
      <c r="T222">
        <f>VLOOKUP($B222,'Tillförd energi'!$B$1:$AI$720,MATCH(T$2,'Tillförd energi'!$B$1:$AQ$1,0),FALSE)</f>
        <v>0</v>
      </c>
      <c r="U222">
        <f>VLOOKUP($B222,'Tillförd energi'!$B$1:$AI$720,MATCH(U$2,'Tillförd energi'!$B$1:$AQ$1,0),FALSE)</f>
        <v>0</v>
      </c>
      <c r="V222">
        <f>VLOOKUP($B222,'Tillförd energi'!$B$1:$AI$720,MATCH(V$2,'Tillförd energi'!$B$1:$AQ$1,0),FALSE)</f>
        <v>0</v>
      </c>
      <c r="W222">
        <f>VLOOKUP($B222,'Tillförd energi'!$B$1:$AI$720,MATCH(W$2,'Tillförd energi'!$B$1:$AQ$1,0),FALSE)</f>
        <v>0.156</v>
      </c>
      <c r="X222">
        <f>VLOOKUP($B222,'Tillförd energi'!$B$1:$AI$720,MATCH(X$2,'Tillförd energi'!$B$1:$AQ$1,0),FALSE)</f>
        <v>0</v>
      </c>
      <c r="Y222">
        <f>VLOOKUP($B222,'Tillförd energi'!$B$1:$AI$720,MATCH(Y$2,'Tillförd energi'!$B$1:$AQ$1,0),FALSE)</f>
        <v>5.2559199999999997</v>
      </c>
      <c r="Z222">
        <f>VLOOKUP($B222,'Tillförd energi'!$B$1:$AI$720,MATCH(Z$2,'Tillförd energi'!$B$1:$AQ$1,0),FALSE)</f>
        <v>0</v>
      </c>
      <c r="AA222">
        <f>VLOOKUP($B222,'Tillförd energi'!$B$1:$AI$720,MATCH(AA$2,'Tillförd energi'!$B$1:$AQ$1,0),FALSE)</f>
        <v>0</v>
      </c>
      <c r="AB222">
        <f>VLOOKUP($B222,'Tillförd energi'!$B$1:$AI$720,MATCH(AB$2,'Tillförd energi'!$B$1:$AQ$1,0),FALSE)</f>
        <v>0</v>
      </c>
      <c r="AC222">
        <f>VLOOKUP($B222,'Tillförd energi'!$B$1:$AI$720,MATCH(AC$2,'Tillförd energi'!$B$1:$AQ$1,0),FALSE)</f>
        <v>0</v>
      </c>
      <c r="AD222">
        <f>VLOOKUP($B222,'Tillförd energi'!$B$1:$AI$720,MATCH(AD$2,'Tillförd energi'!$B$1:$AQ$1,0),FALSE)</f>
        <v>0</v>
      </c>
      <c r="AE222">
        <f>VLOOKUP($B222,'Tillförd energi'!$B$1:$AI$720,MATCH(AE$2,'Tillförd energi'!$B$1:$AQ$1,0),FALSE)</f>
        <v>0</v>
      </c>
      <c r="AF222">
        <f>VLOOKUP($B222,'Tillförd energi'!$B$1:$AI$720,MATCH(AF$2,'Tillförd energi'!$B$1:$AQ$1,0),FALSE)</f>
        <v>4.3025900000000004</v>
      </c>
      <c r="AG222">
        <f>IFERROR(VLOOKUP(B222,Miljö!$B$1:$AC$600,MATCH("Köpt mängd produktionsspecifik fjärrvärme:",Miljö!$B$1:$AC$1,0),FALSE)/1,0)</f>
        <v>0</v>
      </c>
      <c r="AI222">
        <f t="shared" si="18"/>
        <v>122.76152</v>
      </c>
      <c r="AJ222">
        <f>IF(ISERROR(1/VLOOKUP($B222,Leveranser!$B$1:$S$500,MATCH("såld värme (gwh)",Leveranser!$B$1:$S$1,0),FALSE)),"",VLOOKUP($B222,Leveranser!$B$1:$S$500,MATCH("såld värme (gwh)",Leveranser!$B$1:$S$1,0),FALSE))</f>
        <v>91.427999999999997</v>
      </c>
      <c r="AM222" t="str">
        <f>IF(B222&lt;&gt;"",IF(VLOOKUP($B222,Totalt!$B$1:$AQ$554,MATCH("Kvalitetsgranskad:",Totalt!$B$1:$AQ$1,0),FALSE)="ja",VLOOKUP($B222,Miljö!$B$1:$AG$479,MATCH(AM$2,Miljö!$B$1:$AK$1,0),FALSE),""),"")</f>
        <v>Ja</v>
      </c>
      <c r="AN222" t="str">
        <f>IF(AM222="ja",VLOOKUP($B222,Miljö!$B$1:$J$479,MATCH("Typ av ursprungsspecificerad el   (Om inget värde anges används Nordisk residualmix, se inforuta) ()",Miljö!$B$1:$J$1,0),FALSE),IF(AM222="nej","Nordisk residualel",""))</f>
        <v>'vatten vind bio'</v>
      </c>
      <c r="AO222">
        <f>IF(AM222="","",VLOOKUP($B222,Miljö!$B$1:$J$479,MATCH("Fossilandel för ursprungspecificerad el ()",Miljö!$B$1:$J$1,0),FALSE))</f>
        <v>0</v>
      </c>
      <c r="AP222">
        <f>IF(AM222="","",IFERROR(VLOOKUP($B222,Miljö!$B$1:$J$479,MATCH("Kärnkraftsandel för ursprungsspecificerad el ()",Miljö!$B$1:$J$1,0),FALSE)/1,0))</f>
        <v>0</v>
      </c>
      <c r="AQ222">
        <f t="shared" si="19"/>
        <v>1</v>
      </c>
      <c r="AS222" t="str">
        <f t="shared" si="20"/>
        <v>Nej</v>
      </c>
      <c r="AT222" t="str">
        <f>IF(AS222="ja",VLOOKUP($B222,Miljö!$B$1:$P$500,MATCH("Fossil andel i procent (%)",Miljö!$B$1:$P$1,0),FALSE)/100,"")</f>
        <v/>
      </c>
      <c r="AV222" t="str">
        <f t="shared" si="21"/>
        <v>Nej</v>
      </c>
      <c r="AW222" t="str">
        <f>IF(AV222="ja",VLOOKUP($B222,'Egen hetvattenprod'!$B$1:$AO$500,MATCH("Värmekälla till värmepumpar ()",'Egen hetvattenprod'!$B$1:$AO$1,0),FALSE),"")</f>
        <v/>
      </c>
      <c r="AY222" t="str">
        <f t="shared" si="22"/>
        <v>Nej</v>
      </c>
      <c r="AZ222" s="115" t="str">
        <f>IF($AY222="ja",(VLOOKUP($B222,'Egen hetvattenprod'!$B$1:$BX$550,MATCH(AZ$2,'Egen hetvattenprod'!$B$1:$BX$1,0),FALSE)+VLOOKUP($B222,Kraftvärmeprod!$B$1:$BX$550,MATCH(AZ$2,Kraftvärmeprod!$B$1:$BX$1,0),FALSE))/$AC222,"")</f>
        <v/>
      </c>
      <c r="BA222" s="115" t="str">
        <f>IF($AY222="ja",(VLOOKUP($B222,'Egen hetvattenprod'!$B$1:$BX$550,MATCH(BA$2,'Egen hetvattenprod'!$B$1:$BX$1,0),FALSE)+VLOOKUP($B222,Kraftvärmeprod!$B$1:$BX$550,MATCH(BA$2,Kraftvärmeprod!$B$1:$BX$1,0),FALSE))/$AC222,"")</f>
        <v/>
      </c>
      <c r="BB222" s="115" t="str">
        <f>IF($AY222="ja",(VLOOKUP($B222,'Egen hetvattenprod'!$B$1:$BX$550,MATCH(BB$2,'Egen hetvattenprod'!$B$1:$BX$1,0),FALSE)+VLOOKUP($B222,Kraftvärmeprod!$B$1:$BX$550,MATCH(BB$2,Kraftvärmeprod!$B$1:$BX$1,0),FALSE))/$AC222,"")</f>
        <v/>
      </c>
      <c r="BC222" s="115" t="str">
        <f>IF($AY222="ja",(VLOOKUP($B222,'Egen hetvattenprod'!$B$1:$BX$550,MATCH(BC$2,'Egen hetvattenprod'!$B$1:$BX$1,0),FALSE)+VLOOKUP($B222,Kraftvärmeprod!$B$1:$BX$550,MATCH(BC$2,Kraftvärmeprod!$B$1:$BX$1,0),FALSE))/$AC222,"")</f>
        <v/>
      </c>
      <c r="BD222" s="115" t="str">
        <f>IF($AY222="ja",(VLOOKUP($B222,'Egen hetvattenprod'!$B$1:$BX$550,MATCH(BD$2,'Egen hetvattenprod'!$B$1:$BX$1,0),FALSE)+VLOOKUP($B222,Kraftvärmeprod!$B$1:$BX$550,MATCH(BD$2,Kraftvärmeprod!$B$1:$BX$1,0),FALSE))/$AC222,"")</f>
        <v/>
      </c>
      <c r="BF222" t="str">
        <f t="shared" si="23"/>
        <v>Nej</v>
      </c>
      <c r="BG222" t="str">
        <f>IF($BF222="ja",VLOOKUP($B222,'Egen hetvattenprod'!$B$1:$BX$550,MATCH("Andelen klimatgaser med fossilt ursprung för avfall ()",'Egen hetvattenprod'!$B$1:$BX$1,0),FALSE),"")</f>
        <v/>
      </c>
      <c r="BH222" t="str">
        <f>IF($BF222="ja",VLOOKUP($B222,Kraftvärmeprod!$B$1:$BX$550,MATCH("Andelen klimatgaser med fossilt ursprung för avfall ()",Kraftvärmeprod!$B$1:$BX$1,0),FALSE),"")</f>
        <v/>
      </c>
      <c r="BI222" t="str">
        <f>IF($BF222="ja",VLOOKUP($B222,'Egen hetvattenprod'!$B$1:$BX$550,MATCH("Avfall (GWh)",'Egen hetvattenprod'!$B$1:$BX$1,0),FALSE),"")</f>
        <v/>
      </c>
      <c r="BJ222" t="str">
        <f>IF($BF222="ja",VLOOKUP($B222,'Slutlig allokering kvv'!$B$1:$BX$550,MATCH("Avfall (GWh)",'Slutlig allokering kvv'!$B$1:$BX$1,0),FALSE),"")</f>
        <v/>
      </c>
      <c r="BK222" t="str">
        <f>IF($BF222="ja",VLOOKUP($B222,'Köpt hetvatten'!$B$1:$BX$550,MATCH("Avfall i köpt hetvatten",'Köpt hetvatten'!$B$1:$BX$1,0),FALSE),"")</f>
        <v/>
      </c>
      <c r="BL222" t="str">
        <f>IF($BF222="ja",VLOOKUP($B222,'Egen hetvattenprod'!$B$1:$BX$550,MATCH("Värde enligt ovan. (%)",'Egen hetvattenprod'!$B$1:$BX$1,0),FALSE),"")</f>
        <v/>
      </c>
      <c r="BM222" t="str">
        <f>IF($BF222="ja",VLOOKUP($B222,Kraftvärmeprod!$B$1:$BX$550,MATCH("Värde enligt ovan. (%)",Kraftvärmeprod!$B$1:$BX$1,0),FALSE),"")</f>
        <v/>
      </c>
      <c r="BQ222" t="str">
        <f>IF($BF222="ja",VLOOKUP($B222,'Egen hetvattenprod'!$B$1:$BX$550,MATCH("Tillförd olja (fossil) vid avfallsförbränning (GWh)",'Egen hetvattenprod'!$B$1:$BX$1,0),FALSE),"")</f>
        <v/>
      </c>
      <c r="BR222" t="str">
        <f>IF($BF222="ja",VLOOKUP($B222,Kraftvärmeprod!$B$1:$BX$550,MATCH("Tillförd olja (fossil) vid avfallsförbränning (GWh)",Kraftvärmeprod!$B$1:$BX$1,0),FALSE),"")</f>
        <v/>
      </c>
    </row>
    <row r="223" spans="1:70">
      <c r="A223" t="s">
        <v>364</v>
      </c>
      <c r="B223" t="s">
        <v>373</v>
      </c>
      <c r="C223">
        <f>VLOOKUP($B223,'Tillförd energi'!$B$1:$AI$720,MATCH(C$2,'Tillförd energi'!$B$1:$AQ$1,0),FALSE)</f>
        <v>0</v>
      </c>
      <c r="D223">
        <f>VLOOKUP($B223,'Tillförd energi'!$B$1:$AI$720,MATCH(D$2,'Tillförd energi'!$B$1:$AQ$1,0),FALSE)</f>
        <v>1.0999999999999999E-2</v>
      </c>
      <c r="E223">
        <f>VLOOKUP($B223,'Tillförd energi'!$B$1:$AI$720,MATCH(E$2,'Tillförd energi'!$B$1:$AQ$1,0),FALSE)</f>
        <v>0</v>
      </c>
      <c r="F223">
        <f>VLOOKUP($B223,'Tillförd energi'!$B$1:$AI$720,MATCH(F$2,'Tillförd energi'!$B$1:$AQ$1,0),FALSE)</f>
        <v>0</v>
      </c>
      <c r="G223">
        <f>VLOOKUP($B223,'Tillförd energi'!$B$1:$AI$720,MATCH(G$2,'Tillförd energi'!$B$1:$AQ$1,0),FALSE)</f>
        <v>0</v>
      </c>
      <c r="H223">
        <f>VLOOKUP($B223,'Tillförd energi'!$B$1:$AI$720,MATCH(H$2,'Tillförd energi'!$B$1:$AQ$1,0),FALSE)</f>
        <v>0</v>
      </c>
      <c r="I223">
        <f>VLOOKUP($B223,'Tillförd energi'!$B$1:$AI$720,MATCH(I$2,'Tillförd energi'!$B$1:$AQ$1,0),FALSE)</f>
        <v>0</v>
      </c>
      <c r="J223">
        <f>VLOOKUP($B223,'Tillförd energi'!$B$1:$AI$720,MATCH(J$2,'Tillförd energi'!$B$1:$AQ$1,0),FALSE)</f>
        <v>0</v>
      </c>
      <c r="K223">
        <f>VLOOKUP($B223,'Tillförd energi'!$B$1:$AI$720,MATCH(K$2,'Tillförd energi'!$B$1:$AQ$1,0),FALSE)</f>
        <v>0</v>
      </c>
      <c r="L223">
        <f>VLOOKUP($B223,'Tillförd energi'!$B$1:$AI$720,MATCH(L$2,'Tillförd energi'!$B$1:$AQ$1,0),FALSE)</f>
        <v>0</v>
      </c>
      <c r="M223">
        <f>VLOOKUP($B223,'Tillförd energi'!$B$1:$AI$720,MATCH(M$2,'Tillförd energi'!$B$1:$AQ$1,0),FALSE)</f>
        <v>0</v>
      </c>
      <c r="N223">
        <f>VLOOKUP($B223,'Tillförd energi'!$B$1:$AI$720,MATCH(N$2,'Tillförd energi'!$B$1:$AQ$1,0),FALSE)</f>
        <v>0</v>
      </c>
      <c r="O223">
        <f>VLOOKUP($B223,'Tillförd energi'!$B$1:$AI$720,MATCH(O$2,'Tillförd energi'!$B$1:$AQ$1,0),FALSE)</f>
        <v>0</v>
      </c>
      <c r="P223">
        <f>VLOOKUP($B223,'Tillförd energi'!$B$1:$AI$720,MATCH(P$2,'Tillförd energi'!$B$1:$AQ$1,0),FALSE)</f>
        <v>0</v>
      </c>
      <c r="Q223">
        <f>VLOOKUP($B223,'Tillförd energi'!$B$1:$AI$720,MATCH(Q$2,'Tillförd energi'!$B$1:$AQ$1,0),FALSE)</f>
        <v>0</v>
      </c>
      <c r="R223">
        <f>VLOOKUP($B223,'Tillförd energi'!$B$1:$AI$720,MATCH(R$2,'Tillförd energi'!$B$1:$AQ$1,0),FALSE)</f>
        <v>3.4529000000000001</v>
      </c>
      <c r="S223">
        <f>VLOOKUP($B223,'Tillförd energi'!$B$1:$AI$720,MATCH(S$2,'Tillförd energi'!$B$1:$AQ$1,0),FALSE)</f>
        <v>0</v>
      </c>
      <c r="T223">
        <f>VLOOKUP($B223,'Tillförd energi'!$B$1:$AI$720,MATCH(T$2,'Tillförd energi'!$B$1:$AQ$1,0),FALSE)</f>
        <v>0</v>
      </c>
      <c r="U223">
        <f>VLOOKUP($B223,'Tillförd energi'!$B$1:$AI$720,MATCH(U$2,'Tillförd energi'!$B$1:$AQ$1,0),FALSE)</f>
        <v>0</v>
      </c>
      <c r="V223">
        <f>VLOOKUP($B223,'Tillförd energi'!$B$1:$AI$720,MATCH(V$2,'Tillförd energi'!$B$1:$AQ$1,0),FALSE)</f>
        <v>0</v>
      </c>
      <c r="W223">
        <f>VLOOKUP($B223,'Tillförd energi'!$B$1:$AI$720,MATCH(W$2,'Tillförd energi'!$B$1:$AQ$1,0),FALSE)</f>
        <v>0</v>
      </c>
      <c r="X223">
        <f>VLOOKUP($B223,'Tillförd energi'!$B$1:$AI$720,MATCH(X$2,'Tillförd energi'!$B$1:$AQ$1,0),FALSE)</f>
        <v>0</v>
      </c>
      <c r="Y223">
        <f>VLOOKUP($B223,'Tillförd energi'!$B$1:$AI$720,MATCH(Y$2,'Tillförd energi'!$B$1:$AQ$1,0),FALSE)</f>
        <v>0</v>
      </c>
      <c r="Z223">
        <f>VLOOKUP($B223,'Tillförd energi'!$B$1:$AI$720,MATCH(Z$2,'Tillförd energi'!$B$1:$AQ$1,0),FALSE)</f>
        <v>0</v>
      </c>
      <c r="AA223">
        <f>VLOOKUP($B223,'Tillförd energi'!$B$1:$AI$720,MATCH(AA$2,'Tillförd energi'!$B$1:$AQ$1,0),FALSE)</f>
        <v>0</v>
      </c>
      <c r="AB223">
        <f>VLOOKUP($B223,'Tillförd energi'!$B$1:$AI$720,MATCH(AB$2,'Tillförd energi'!$B$1:$AQ$1,0),FALSE)</f>
        <v>0</v>
      </c>
      <c r="AC223">
        <f>VLOOKUP($B223,'Tillförd energi'!$B$1:$AI$720,MATCH(AC$2,'Tillförd energi'!$B$1:$AQ$1,0),FALSE)</f>
        <v>0</v>
      </c>
      <c r="AD223">
        <f>VLOOKUP($B223,'Tillförd energi'!$B$1:$AI$720,MATCH(AD$2,'Tillförd energi'!$B$1:$AQ$1,0),FALSE)</f>
        <v>0</v>
      </c>
      <c r="AE223">
        <f>VLOOKUP($B223,'Tillförd energi'!$B$1:$AI$720,MATCH(AE$2,'Tillförd energi'!$B$1:$AQ$1,0),FALSE)</f>
        <v>0</v>
      </c>
      <c r="AF223">
        <f>VLOOKUP($B223,'Tillförd energi'!$B$1:$AI$720,MATCH(AF$2,'Tillförd energi'!$B$1:$AQ$1,0),FALSE)</f>
        <v>6.9000000000000006E-2</v>
      </c>
      <c r="AG223">
        <f>IFERROR(VLOOKUP(B223,Miljö!$B$1:$AC$600,MATCH("Köpt mängd produktionsspecifik fjärrvärme:",Miljö!$B$1:$AC$1,0),FALSE)/1,0)</f>
        <v>0</v>
      </c>
      <c r="AI223">
        <f t="shared" si="18"/>
        <v>3.5329000000000002</v>
      </c>
      <c r="AJ223">
        <f>IF(ISERROR(1/VLOOKUP($B223,Leveranser!$B$1:$S$500,MATCH("såld värme (gwh)",Leveranser!$B$1:$S$1,0),FALSE)),"",VLOOKUP($B223,Leveranser!$B$1:$S$500,MATCH("såld värme (gwh)",Leveranser!$B$1:$S$1,0),FALSE))</f>
        <v>2.9929999999999999</v>
      </c>
      <c r="AM223" t="str">
        <f>IF(B223&lt;&gt;"",IF(VLOOKUP($B223,Totalt!$B$1:$AQ$554,MATCH("Kvalitetsgranskad:",Totalt!$B$1:$AQ$1,0),FALSE)="ja",VLOOKUP($B223,Miljö!$B$1:$AG$479,MATCH(AM$2,Miljö!$B$1:$AK$1,0),FALSE),""),"")</f>
        <v>Ja</v>
      </c>
      <c r="AN223" t="str">
        <f>IF(AM223="ja",VLOOKUP($B223,Miljö!$B$1:$J$479,MATCH("Typ av ursprungsspecificerad el   (Om inget värde anges används Nordisk residualmix, se inforuta) ()",Miljö!$B$1:$J$1,0),FALSE),IF(AM223="nej","Nordisk residualel",""))</f>
        <v>'vatten vind bio'</v>
      </c>
      <c r="AO223">
        <f>IF(AM223="","",VLOOKUP($B223,Miljö!$B$1:$J$479,MATCH("Fossilandel för ursprungspecificerad el ()",Miljö!$B$1:$J$1,0),FALSE))</f>
        <v>0</v>
      </c>
      <c r="AP223">
        <f>IF(AM223="","",IFERROR(VLOOKUP($B223,Miljö!$B$1:$J$479,MATCH("Kärnkraftsandel för ursprungsspecificerad el ()",Miljö!$B$1:$J$1,0),FALSE)/1,0))</f>
        <v>0</v>
      </c>
      <c r="AQ223">
        <f t="shared" si="19"/>
        <v>1</v>
      </c>
      <c r="AS223" t="str">
        <f t="shared" si="20"/>
        <v>Nej</v>
      </c>
      <c r="AT223" t="str">
        <f>IF(AS223="ja",VLOOKUP($B223,Miljö!$B$1:$P$500,MATCH("Fossil andel i procent (%)",Miljö!$B$1:$P$1,0),FALSE)/100,"")</f>
        <v/>
      </c>
      <c r="AV223" t="str">
        <f t="shared" si="21"/>
        <v>Nej</v>
      </c>
      <c r="AW223" t="str">
        <f>IF(AV223="ja",VLOOKUP($B223,'Egen hetvattenprod'!$B$1:$AO$500,MATCH("Värmekälla till värmepumpar ()",'Egen hetvattenprod'!$B$1:$AO$1,0),FALSE),"")</f>
        <v/>
      </c>
      <c r="AY223" t="str">
        <f t="shared" si="22"/>
        <v>Nej</v>
      </c>
      <c r="AZ223" s="115" t="str">
        <f>IF($AY223="ja",(VLOOKUP($B223,'Egen hetvattenprod'!$B$1:$BX$550,MATCH(AZ$2,'Egen hetvattenprod'!$B$1:$BX$1,0),FALSE)+VLOOKUP($B223,Kraftvärmeprod!$B$1:$BX$550,MATCH(AZ$2,Kraftvärmeprod!$B$1:$BX$1,0),FALSE))/$AC223,"")</f>
        <v/>
      </c>
      <c r="BA223" s="115" t="str">
        <f>IF($AY223="ja",(VLOOKUP($B223,'Egen hetvattenprod'!$B$1:$BX$550,MATCH(BA$2,'Egen hetvattenprod'!$B$1:$BX$1,0),FALSE)+VLOOKUP($B223,Kraftvärmeprod!$B$1:$BX$550,MATCH(BA$2,Kraftvärmeprod!$B$1:$BX$1,0),FALSE))/$AC223,"")</f>
        <v/>
      </c>
      <c r="BB223" s="115" t="str">
        <f>IF($AY223="ja",(VLOOKUP($B223,'Egen hetvattenprod'!$B$1:$BX$550,MATCH(BB$2,'Egen hetvattenprod'!$B$1:$BX$1,0),FALSE)+VLOOKUP($B223,Kraftvärmeprod!$B$1:$BX$550,MATCH(BB$2,Kraftvärmeprod!$B$1:$BX$1,0),FALSE))/$AC223,"")</f>
        <v/>
      </c>
      <c r="BC223" s="115" t="str">
        <f>IF($AY223="ja",(VLOOKUP($B223,'Egen hetvattenprod'!$B$1:$BX$550,MATCH(BC$2,'Egen hetvattenprod'!$B$1:$BX$1,0),FALSE)+VLOOKUP($B223,Kraftvärmeprod!$B$1:$BX$550,MATCH(BC$2,Kraftvärmeprod!$B$1:$BX$1,0),FALSE))/$AC223,"")</f>
        <v/>
      </c>
      <c r="BD223" s="115" t="str">
        <f>IF($AY223="ja",(VLOOKUP($B223,'Egen hetvattenprod'!$B$1:$BX$550,MATCH(BD$2,'Egen hetvattenprod'!$B$1:$BX$1,0),FALSE)+VLOOKUP($B223,Kraftvärmeprod!$B$1:$BX$550,MATCH(BD$2,Kraftvärmeprod!$B$1:$BX$1,0),FALSE))/$AC223,"")</f>
        <v/>
      </c>
      <c r="BF223" t="str">
        <f t="shared" si="23"/>
        <v>Nej</v>
      </c>
      <c r="BG223" t="str">
        <f>IF($BF223="ja",VLOOKUP($B223,'Egen hetvattenprod'!$B$1:$BX$550,MATCH("Andelen klimatgaser med fossilt ursprung för avfall ()",'Egen hetvattenprod'!$B$1:$BX$1,0),FALSE),"")</f>
        <v/>
      </c>
      <c r="BH223" t="str">
        <f>IF($BF223="ja",VLOOKUP($B223,Kraftvärmeprod!$B$1:$BX$550,MATCH("Andelen klimatgaser med fossilt ursprung för avfall ()",Kraftvärmeprod!$B$1:$BX$1,0),FALSE),"")</f>
        <v/>
      </c>
      <c r="BI223" t="str">
        <f>IF($BF223="ja",VLOOKUP($B223,'Egen hetvattenprod'!$B$1:$BX$550,MATCH("Avfall (GWh)",'Egen hetvattenprod'!$B$1:$BX$1,0),FALSE),"")</f>
        <v/>
      </c>
      <c r="BJ223" t="str">
        <f>IF($BF223="ja",VLOOKUP($B223,'Slutlig allokering kvv'!$B$1:$BX$550,MATCH("Avfall (GWh)",'Slutlig allokering kvv'!$B$1:$BX$1,0),FALSE),"")</f>
        <v/>
      </c>
      <c r="BK223" t="str">
        <f>IF($BF223="ja",VLOOKUP($B223,'Köpt hetvatten'!$B$1:$BX$550,MATCH("Avfall i köpt hetvatten",'Köpt hetvatten'!$B$1:$BX$1,0),FALSE),"")</f>
        <v/>
      </c>
      <c r="BL223" t="str">
        <f>IF($BF223="ja",VLOOKUP($B223,'Egen hetvattenprod'!$B$1:$BX$550,MATCH("Värde enligt ovan. (%)",'Egen hetvattenprod'!$B$1:$BX$1,0),FALSE),"")</f>
        <v/>
      </c>
      <c r="BM223" t="str">
        <f>IF($BF223="ja",VLOOKUP($B223,Kraftvärmeprod!$B$1:$BX$550,MATCH("Värde enligt ovan. (%)",Kraftvärmeprod!$B$1:$BX$1,0),FALSE),"")</f>
        <v/>
      </c>
      <c r="BQ223" t="str">
        <f>IF($BF223="ja",VLOOKUP($B223,'Egen hetvattenprod'!$B$1:$BX$550,MATCH("Tillförd olja (fossil) vid avfallsförbränning (GWh)",'Egen hetvattenprod'!$B$1:$BX$1,0),FALSE),"")</f>
        <v/>
      </c>
      <c r="BR223" t="str">
        <f>IF($BF223="ja",VLOOKUP($B223,Kraftvärmeprod!$B$1:$BX$550,MATCH("Tillförd olja (fossil) vid avfallsförbränning (GWh)",Kraftvärmeprod!$B$1:$BX$1,0),FALSE),"")</f>
        <v/>
      </c>
    </row>
    <row r="224" spans="1:70">
      <c r="A224" t="s">
        <v>364</v>
      </c>
      <c r="B224" t="s">
        <v>374</v>
      </c>
      <c r="C224">
        <f>VLOOKUP($B224,'Tillförd energi'!$B$1:$AI$720,MATCH(C$2,'Tillförd energi'!$B$1:$AQ$1,0),FALSE)</f>
        <v>0</v>
      </c>
      <c r="D224">
        <f>VLOOKUP($B224,'Tillförd energi'!$B$1:$AI$720,MATCH(D$2,'Tillförd energi'!$B$1:$AQ$1,0),FALSE)</f>
        <v>0.41699999999999998</v>
      </c>
      <c r="E224">
        <f>VLOOKUP($B224,'Tillförd energi'!$B$1:$AI$720,MATCH(E$2,'Tillförd energi'!$B$1:$AQ$1,0),FALSE)</f>
        <v>0</v>
      </c>
      <c r="F224">
        <f>VLOOKUP($B224,'Tillförd energi'!$B$1:$AI$720,MATCH(F$2,'Tillförd energi'!$B$1:$AQ$1,0),FALSE)</f>
        <v>0</v>
      </c>
      <c r="G224">
        <f>VLOOKUP($B224,'Tillförd energi'!$B$1:$AI$720,MATCH(G$2,'Tillförd energi'!$B$1:$AQ$1,0),FALSE)</f>
        <v>0</v>
      </c>
      <c r="H224">
        <f>VLOOKUP($B224,'Tillförd energi'!$B$1:$AI$720,MATCH(H$2,'Tillförd energi'!$B$1:$AQ$1,0),FALSE)</f>
        <v>0</v>
      </c>
      <c r="I224">
        <f>VLOOKUP($B224,'Tillförd energi'!$B$1:$AI$720,MATCH(I$2,'Tillförd energi'!$B$1:$AQ$1,0),FALSE)</f>
        <v>0</v>
      </c>
      <c r="J224">
        <f>VLOOKUP($B224,'Tillförd energi'!$B$1:$AI$720,MATCH(J$2,'Tillförd energi'!$B$1:$AQ$1,0),FALSE)</f>
        <v>0</v>
      </c>
      <c r="K224">
        <f>VLOOKUP($B224,'Tillförd energi'!$B$1:$AI$720,MATCH(K$2,'Tillförd energi'!$B$1:$AQ$1,0),FALSE)</f>
        <v>0</v>
      </c>
      <c r="L224">
        <f>VLOOKUP($B224,'Tillförd energi'!$B$1:$AI$720,MATCH(L$2,'Tillförd energi'!$B$1:$AQ$1,0),FALSE)</f>
        <v>0</v>
      </c>
      <c r="M224">
        <f>VLOOKUP($B224,'Tillförd energi'!$B$1:$AI$720,MATCH(M$2,'Tillförd energi'!$B$1:$AQ$1,0),FALSE)</f>
        <v>0</v>
      </c>
      <c r="N224">
        <f>VLOOKUP($B224,'Tillförd energi'!$B$1:$AI$720,MATCH(N$2,'Tillförd energi'!$B$1:$AQ$1,0),FALSE)</f>
        <v>0</v>
      </c>
      <c r="O224">
        <f>VLOOKUP($B224,'Tillförd energi'!$B$1:$AI$720,MATCH(O$2,'Tillförd energi'!$B$1:$AQ$1,0),FALSE)</f>
        <v>67.855500000000006</v>
      </c>
      <c r="P224">
        <f>VLOOKUP($B224,'Tillförd energi'!$B$1:$AI$720,MATCH(P$2,'Tillförd energi'!$B$1:$AQ$1,0),FALSE)</f>
        <v>0</v>
      </c>
      <c r="Q224">
        <f>VLOOKUP($B224,'Tillförd energi'!$B$1:$AI$720,MATCH(Q$2,'Tillförd energi'!$B$1:$AQ$1,0),FALSE)</f>
        <v>0</v>
      </c>
      <c r="R224">
        <f>VLOOKUP($B224,'Tillförd energi'!$B$1:$AI$720,MATCH(R$2,'Tillförd energi'!$B$1:$AQ$1,0),FALSE)</f>
        <v>7.327</v>
      </c>
      <c r="S224">
        <f>VLOOKUP($B224,'Tillförd energi'!$B$1:$AI$720,MATCH(S$2,'Tillförd energi'!$B$1:$AQ$1,0),FALSE)</f>
        <v>0</v>
      </c>
      <c r="T224">
        <f>VLOOKUP($B224,'Tillförd energi'!$B$1:$AI$720,MATCH(T$2,'Tillförd energi'!$B$1:$AQ$1,0),FALSE)</f>
        <v>0</v>
      </c>
      <c r="U224">
        <f>VLOOKUP($B224,'Tillförd energi'!$B$1:$AI$720,MATCH(U$2,'Tillförd energi'!$B$1:$AQ$1,0),FALSE)</f>
        <v>0</v>
      </c>
      <c r="V224">
        <f>VLOOKUP($B224,'Tillförd energi'!$B$1:$AI$720,MATCH(V$2,'Tillförd energi'!$B$1:$AQ$1,0),FALSE)</f>
        <v>0</v>
      </c>
      <c r="W224">
        <f>VLOOKUP($B224,'Tillförd energi'!$B$1:$AI$720,MATCH(W$2,'Tillförd energi'!$B$1:$AQ$1,0),FALSE)</f>
        <v>0</v>
      </c>
      <c r="X224">
        <f>VLOOKUP($B224,'Tillförd energi'!$B$1:$AI$720,MATCH(X$2,'Tillförd energi'!$B$1:$AQ$1,0),FALSE)</f>
        <v>0</v>
      </c>
      <c r="Y224">
        <f>VLOOKUP($B224,'Tillförd energi'!$B$1:$AI$720,MATCH(Y$2,'Tillförd energi'!$B$1:$AQ$1,0),FALSE)</f>
        <v>0</v>
      </c>
      <c r="Z224">
        <f>VLOOKUP($B224,'Tillförd energi'!$B$1:$AI$720,MATCH(Z$2,'Tillförd energi'!$B$1:$AQ$1,0),FALSE)</f>
        <v>0</v>
      </c>
      <c r="AA224">
        <f>VLOOKUP($B224,'Tillförd energi'!$B$1:$AI$720,MATCH(AA$2,'Tillförd energi'!$B$1:$AQ$1,0),FALSE)</f>
        <v>0</v>
      </c>
      <c r="AB224">
        <f>VLOOKUP($B224,'Tillförd energi'!$B$1:$AI$720,MATCH(AB$2,'Tillförd energi'!$B$1:$AQ$1,0),FALSE)</f>
        <v>0</v>
      </c>
      <c r="AC224">
        <f>VLOOKUP($B224,'Tillförd energi'!$B$1:$AI$720,MATCH(AC$2,'Tillförd energi'!$B$1:$AQ$1,0),FALSE)</f>
        <v>0</v>
      </c>
      <c r="AD224">
        <f>VLOOKUP($B224,'Tillförd energi'!$B$1:$AI$720,MATCH(AD$2,'Tillförd energi'!$B$1:$AQ$1,0),FALSE)</f>
        <v>0</v>
      </c>
      <c r="AE224">
        <f>VLOOKUP($B224,'Tillförd energi'!$B$1:$AI$720,MATCH(AE$2,'Tillförd energi'!$B$1:$AQ$1,0),FALSE)</f>
        <v>0</v>
      </c>
      <c r="AF224">
        <f>VLOOKUP($B224,'Tillförd energi'!$B$1:$AI$720,MATCH(AF$2,'Tillförd energi'!$B$1:$AQ$1,0),FALSE)</f>
        <v>3.0371000000000001</v>
      </c>
      <c r="AG224">
        <f>IFERROR(VLOOKUP(B224,Miljö!$B$1:$AC$600,MATCH("Köpt mängd produktionsspecifik fjärrvärme:",Miljö!$B$1:$AC$1,0),FALSE)/1,0)</f>
        <v>0</v>
      </c>
      <c r="AI224">
        <f t="shared" si="18"/>
        <v>78.636600000000001</v>
      </c>
      <c r="AJ224">
        <f>IF(ISERROR(1/VLOOKUP($B224,Leveranser!$B$1:$S$500,MATCH("såld värme (gwh)",Leveranser!$B$1:$S$1,0),FALSE)),"",VLOOKUP($B224,Leveranser!$B$1:$S$500,MATCH("såld värme (gwh)",Leveranser!$B$1:$S$1,0),FALSE))</f>
        <v>74.311999999999998</v>
      </c>
      <c r="AM224" t="str">
        <f>IF(B224&lt;&gt;"",IF(VLOOKUP($B224,Totalt!$B$1:$AQ$554,MATCH("Kvalitetsgranskad:",Totalt!$B$1:$AQ$1,0),FALSE)="ja",VLOOKUP($B224,Miljö!$B$1:$AG$479,MATCH(AM$2,Miljö!$B$1:$AK$1,0),FALSE),""),"")</f>
        <v>Ja</v>
      </c>
      <c r="AN224" t="str">
        <f>IF(AM224="ja",VLOOKUP($B224,Miljö!$B$1:$J$479,MATCH("Typ av ursprungsspecificerad el   (Om inget värde anges används Nordisk residualmix, se inforuta) ()",Miljö!$B$1:$J$1,0),FALSE),IF(AM224="nej","Nordisk residualel",""))</f>
        <v>'vatten. vind. bio'</v>
      </c>
      <c r="AO224">
        <f>IF(AM224="","",VLOOKUP($B224,Miljö!$B$1:$J$479,MATCH("Fossilandel för ursprungspecificerad el ()",Miljö!$B$1:$J$1,0),FALSE))</f>
        <v>0</v>
      </c>
      <c r="AP224">
        <f>IF(AM224="","",IFERROR(VLOOKUP($B224,Miljö!$B$1:$J$479,MATCH("Kärnkraftsandel för ursprungsspecificerad el ()",Miljö!$B$1:$J$1,0),FALSE)/1,0))</f>
        <v>0</v>
      </c>
      <c r="AQ224">
        <f t="shared" si="19"/>
        <v>1</v>
      </c>
      <c r="AS224" t="str">
        <f t="shared" si="20"/>
        <v>Nej</v>
      </c>
      <c r="AT224" t="str">
        <f>IF(AS224="ja",VLOOKUP($B224,Miljö!$B$1:$P$500,MATCH("Fossil andel i procent (%)",Miljö!$B$1:$P$1,0),FALSE)/100,"")</f>
        <v/>
      </c>
      <c r="AV224" t="str">
        <f t="shared" si="21"/>
        <v>Nej</v>
      </c>
      <c r="AW224" t="str">
        <f>IF(AV224="ja",VLOOKUP($B224,'Egen hetvattenprod'!$B$1:$AO$500,MATCH("Värmekälla till värmepumpar ()",'Egen hetvattenprod'!$B$1:$AO$1,0),FALSE),"")</f>
        <v/>
      </c>
      <c r="AY224" t="str">
        <f t="shared" si="22"/>
        <v>Nej</v>
      </c>
      <c r="AZ224" s="115" t="str">
        <f>IF($AY224="ja",(VLOOKUP($B224,'Egen hetvattenprod'!$B$1:$BX$550,MATCH(AZ$2,'Egen hetvattenprod'!$B$1:$BX$1,0),FALSE)+VLOOKUP($B224,Kraftvärmeprod!$B$1:$BX$550,MATCH(AZ$2,Kraftvärmeprod!$B$1:$BX$1,0),FALSE))/$AC224,"")</f>
        <v/>
      </c>
      <c r="BA224" s="115" t="str">
        <f>IF($AY224="ja",(VLOOKUP($B224,'Egen hetvattenprod'!$B$1:$BX$550,MATCH(BA$2,'Egen hetvattenprod'!$B$1:$BX$1,0),FALSE)+VLOOKUP($B224,Kraftvärmeprod!$B$1:$BX$550,MATCH(BA$2,Kraftvärmeprod!$B$1:$BX$1,0),FALSE))/$AC224,"")</f>
        <v/>
      </c>
      <c r="BB224" s="115" t="str">
        <f>IF($AY224="ja",(VLOOKUP($B224,'Egen hetvattenprod'!$B$1:$BX$550,MATCH(BB$2,'Egen hetvattenprod'!$B$1:$BX$1,0),FALSE)+VLOOKUP($B224,Kraftvärmeprod!$B$1:$BX$550,MATCH(BB$2,Kraftvärmeprod!$B$1:$BX$1,0),FALSE))/$AC224,"")</f>
        <v/>
      </c>
      <c r="BC224" s="115" t="str">
        <f>IF($AY224="ja",(VLOOKUP($B224,'Egen hetvattenprod'!$B$1:$BX$550,MATCH(BC$2,'Egen hetvattenprod'!$B$1:$BX$1,0),FALSE)+VLOOKUP($B224,Kraftvärmeprod!$B$1:$BX$550,MATCH(BC$2,Kraftvärmeprod!$B$1:$BX$1,0),FALSE))/$AC224,"")</f>
        <v/>
      </c>
      <c r="BD224" s="115" t="str">
        <f>IF($AY224="ja",(VLOOKUP($B224,'Egen hetvattenprod'!$B$1:$BX$550,MATCH(BD$2,'Egen hetvattenprod'!$B$1:$BX$1,0),FALSE)+VLOOKUP($B224,Kraftvärmeprod!$B$1:$BX$550,MATCH(BD$2,Kraftvärmeprod!$B$1:$BX$1,0),FALSE))/$AC224,"")</f>
        <v/>
      </c>
      <c r="BF224" t="str">
        <f t="shared" si="23"/>
        <v>Nej</v>
      </c>
      <c r="BG224" t="str">
        <f>IF($BF224="ja",VLOOKUP($B224,'Egen hetvattenprod'!$B$1:$BX$550,MATCH("Andelen klimatgaser med fossilt ursprung för avfall ()",'Egen hetvattenprod'!$B$1:$BX$1,0),FALSE),"")</f>
        <v/>
      </c>
      <c r="BH224" t="str">
        <f>IF($BF224="ja",VLOOKUP($B224,Kraftvärmeprod!$B$1:$BX$550,MATCH("Andelen klimatgaser med fossilt ursprung för avfall ()",Kraftvärmeprod!$B$1:$BX$1,0),FALSE),"")</f>
        <v/>
      </c>
      <c r="BI224" t="str">
        <f>IF($BF224="ja",VLOOKUP($B224,'Egen hetvattenprod'!$B$1:$BX$550,MATCH("Avfall (GWh)",'Egen hetvattenprod'!$B$1:$BX$1,0),FALSE),"")</f>
        <v/>
      </c>
      <c r="BJ224" t="str">
        <f>IF($BF224="ja",VLOOKUP($B224,'Slutlig allokering kvv'!$B$1:$BX$550,MATCH("Avfall (GWh)",'Slutlig allokering kvv'!$B$1:$BX$1,0),FALSE),"")</f>
        <v/>
      </c>
      <c r="BK224" t="str">
        <f>IF($BF224="ja",VLOOKUP($B224,'Köpt hetvatten'!$B$1:$BX$550,MATCH("Avfall i köpt hetvatten",'Köpt hetvatten'!$B$1:$BX$1,0),FALSE),"")</f>
        <v/>
      </c>
      <c r="BL224" t="str">
        <f>IF($BF224="ja",VLOOKUP($B224,'Egen hetvattenprod'!$B$1:$BX$550,MATCH("Värde enligt ovan. (%)",'Egen hetvattenprod'!$B$1:$BX$1,0),FALSE),"")</f>
        <v/>
      </c>
      <c r="BM224" t="str">
        <f>IF($BF224="ja",VLOOKUP($B224,Kraftvärmeprod!$B$1:$BX$550,MATCH("Värde enligt ovan. (%)",Kraftvärmeprod!$B$1:$BX$1,0),FALSE),"")</f>
        <v/>
      </c>
      <c r="BQ224" t="str">
        <f>IF($BF224="ja",VLOOKUP($B224,'Egen hetvattenprod'!$B$1:$BX$550,MATCH("Tillförd olja (fossil) vid avfallsförbränning (GWh)",'Egen hetvattenprod'!$B$1:$BX$1,0),FALSE),"")</f>
        <v/>
      </c>
      <c r="BR224" t="str">
        <f>IF($BF224="ja",VLOOKUP($B224,Kraftvärmeprod!$B$1:$BX$550,MATCH("Tillförd olja (fossil) vid avfallsförbränning (GWh)",Kraftvärmeprod!$B$1:$BX$1,0),FALSE),"")</f>
        <v/>
      </c>
    </row>
    <row r="225" spans="1:70">
      <c r="A225" t="s">
        <v>364</v>
      </c>
      <c r="B225" t="s">
        <v>375</v>
      </c>
      <c r="C225">
        <f>VLOOKUP($B225,'Tillförd energi'!$B$1:$AI$720,MATCH(C$2,'Tillförd energi'!$B$1:$AQ$1,0),FALSE)</f>
        <v>0</v>
      </c>
      <c r="D225">
        <f>VLOOKUP($B225,'Tillförd energi'!$B$1:$AI$720,MATCH(D$2,'Tillförd energi'!$B$1:$AQ$1,0),FALSE)</f>
        <v>6.5000000000000002E-2</v>
      </c>
      <c r="E225">
        <f>VLOOKUP($B225,'Tillförd energi'!$B$1:$AI$720,MATCH(E$2,'Tillförd energi'!$B$1:$AQ$1,0),FALSE)</f>
        <v>0</v>
      </c>
      <c r="F225">
        <f>VLOOKUP($B225,'Tillförd energi'!$B$1:$AI$720,MATCH(F$2,'Tillförd energi'!$B$1:$AQ$1,0),FALSE)</f>
        <v>0</v>
      </c>
      <c r="G225">
        <f>VLOOKUP($B225,'Tillförd energi'!$B$1:$AI$720,MATCH(G$2,'Tillförd energi'!$B$1:$AQ$1,0),FALSE)</f>
        <v>0</v>
      </c>
      <c r="H225">
        <f>VLOOKUP($B225,'Tillförd energi'!$B$1:$AI$720,MATCH(H$2,'Tillförd energi'!$B$1:$AQ$1,0),FALSE)</f>
        <v>0</v>
      </c>
      <c r="I225">
        <f>VLOOKUP($B225,'Tillförd energi'!$B$1:$AI$720,MATCH(I$2,'Tillförd energi'!$B$1:$AQ$1,0),FALSE)</f>
        <v>0</v>
      </c>
      <c r="J225">
        <f>VLOOKUP($B225,'Tillförd energi'!$B$1:$AI$720,MATCH(J$2,'Tillförd energi'!$B$1:$AQ$1,0),FALSE)</f>
        <v>0</v>
      </c>
      <c r="K225">
        <f>VLOOKUP($B225,'Tillförd energi'!$B$1:$AI$720,MATCH(K$2,'Tillförd energi'!$B$1:$AQ$1,0),FALSE)</f>
        <v>0</v>
      </c>
      <c r="L225">
        <f>VLOOKUP($B225,'Tillförd energi'!$B$1:$AI$720,MATCH(L$2,'Tillförd energi'!$B$1:$AQ$1,0),FALSE)</f>
        <v>0</v>
      </c>
      <c r="M225">
        <f>VLOOKUP($B225,'Tillförd energi'!$B$1:$AI$720,MATCH(M$2,'Tillförd energi'!$B$1:$AQ$1,0),FALSE)</f>
        <v>0</v>
      </c>
      <c r="N225">
        <f>VLOOKUP($B225,'Tillförd energi'!$B$1:$AI$720,MATCH(N$2,'Tillförd energi'!$B$1:$AQ$1,0),FALSE)</f>
        <v>0</v>
      </c>
      <c r="O225">
        <f>VLOOKUP($B225,'Tillförd energi'!$B$1:$AI$720,MATCH(O$2,'Tillförd energi'!$B$1:$AQ$1,0),FALSE)</f>
        <v>0</v>
      </c>
      <c r="P225">
        <f>VLOOKUP($B225,'Tillförd energi'!$B$1:$AI$720,MATCH(P$2,'Tillförd energi'!$B$1:$AQ$1,0),FALSE)</f>
        <v>0</v>
      </c>
      <c r="Q225">
        <f>VLOOKUP($B225,'Tillförd energi'!$B$1:$AI$720,MATCH(Q$2,'Tillförd energi'!$B$1:$AQ$1,0),FALSE)</f>
        <v>0</v>
      </c>
      <c r="R225">
        <f>VLOOKUP($B225,'Tillförd energi'!$B$1:$AI$720,MATCH(R$2,'Tillförd energi'!$B$1:$AQ$1,0),FALSE)</f>
        <v>6.6879999999999997</v>
      </c>
      <c r="S225">
        <f>VLOOKUP($B225,'Tillförd energi'!$B$1:$AI$720,MATCH(S$2,'Tillförd energi'!$B$1:$AQ$1,0),FALSE)</f>
        <v>0</v>
      </c>
      <c r="T225">
        <f>VLOOKUP($B225,'Tillförd energi'!$B$1:$AI$720,MATCH(T$2,'Tillförd energi'!$B$1:$AQ$1,0),FALSE)</f>
        <v>0</v>
      </c>
      <c r="U225">
        <f>VLOOKUP($B225,'Tillförd energi'!$B$1:$AI$720,MATCH(U$2,'Tillförd energi'!$B$1:$AQ$1,0),FALSE)</f>
        <v>0</v>
      </c>
      <c r="V225">
        <f>VLOOKUP($B225,'Tillförd energi'!$B$1:$AI$720,MATCH(V$2,'Tillförd energi'!$B$1:$AQ$1,0),FALSE)</f>
        <v>0</v>
      </c>
      <c r="W225">
        <f>VLOOKUP($B225,'Tillförd energi'!$B$1:$AI$720,MATCH(W$2,'Tillförd energi'!$B$1:$AQ$1,0),FALSE)</f>
        <v>0</v>
      </c>
      <c r="X225">
        <f>VLOOKUP($B225,'Tillförd energi'!$B$1:$AI$720,MATCH(X$2,'Tillförd energi'!$B$1:$AQ$1,0),FALSE)</f>
        <v>0</v>
      </c>
      <c r="Y225">
        <f>VLOOKUP($B225,'Tillförd energi'!$B$1:$AI$720,MATCH(Y$2,'Tillförd energi'!$B$1:$AQ$1,0),FALSE)</f>
        <v>0</v>
      </c>
      <c r="Z225">
        <f>VLOOKUP($B225,'Tillförd energi'!$B$1:$AI$720,MATCH(Z$2,'Tillförd energi'!$B$1:$AQ$1,0),FALSE)</f>
        <v>2.5999999999999999E-3</v>
      </c>
      <c r="AA225">
        <f>VLOOKUP($B225,'Tillförd energi'!$B$1:$AI$720,MATCH(AA$2,'Tillförd energi'!$B$1:$AQ$1,0),FALSE)</f>
        <v>0</v>
      </c>
      <c r="AB225">
        <f>VLOOKUP($B225,'Tillförd energi'!$B$1:$AI$720,MATCH(AB$2,'Tillförd energi'!$B$1:$AQ$1,0),FALSE)</f>
        <v>0</v>
      </c>
      <c r="AC225">
        <f>VLOOKUP($B225,'Tillförd energi'!$B$1:$AI$720,MATCH(AC$2,'Tillförd energi'!$B$1:$AQ$1,0),FALSE)</f>
        <v>0</v>
      </c>
      <c r="AD225">
        <f>VLOOKUP($B225,'Tillförd energi'!$B$1:$AI$720,MATCH(AD$2,'Tillförd energi'!$B$1:$AQ$1,0),FALSE)</f>
        <v>8.7349999999999994</v>
      </c>
      <c r="AE225">
        <f>VLOOKUP($B225,'Tillförd energi'!$B$1:$AI$720,MATCH(AE$2,'Tillförd energi'!$B$1:$AQ$1,0),FALSE)</f>
        <v>0</v>
      </c>
      <c r="AF225">
        <f>VLOOKUP($B225,'Tillförd energi'!$B$1:$AI$720,MATCH(AF$2,'Tillförd energi'!$B$1:$AQ$1,0),FALSE)</f>
        <v>0.121</v>
      </c>
      <c r="AG225">
        <f>IFERROR(VLOOKUP(B225,Miljö!$B$1:$AC$600,MATCH("Köpt mängd produktionsspecifik fjärrvärme:",Miljö!$B$1:$AC$1,0),FALSE)/1,0)</f>
        <v>0</v>
      </c>
      <c r="AI225">
        <f t="shared" si="18"/>
        <v>15.611600000000001</v>
      </c>
      <c r="AJ225">
        <f>IF(ISERROR(1/VLOOKUP($B225,Leveranser!$B$1:$S$500,MATCH("såld värme (gwh)",Leveranser!$B$1:$S$1,0),FALSE)),"",VLOOKUP($B225,Leveranser!$B$1:$S$500,MATCH("såld värme (gwh)",Leveranser!$B$1:$S$1,0),FALSE))</f>
        <v>12.637</v>
      </c>
      <c r="AM225" t="str">
        <f>IF(B225&lt;&gt;"",IF(VLOOKUP($B225,Totalt!$B$1:$AQ$554,MATCH("Kvalitetsgranskad:",Totalt!$B$1:$AQ$1,0),FALSE)="ja",VLOOKUP($B225,Miljö!$B$1:$AG$479,MATCH(AM$2,Miljö!$B$1:$AK$1,0),FALSE),""),"")</f>
        <v>Ja</v>
      </c>
      <c r="AN225" t="str">
        <f>IF(AM225="ja",VLOOKUP($B225,Miljö!$B$1:$J$479,MATCH("Typ av ursprungsspecificerad el   (Om inget värde anges används Nordisk residualmix, se inforuta) ()",Miljö!$B$1:$J$1,0),FALSE),IF(AM225="nej","Nordisk residualel",""))</f>
        <v>'vatten. vind. bio'</v>
      </c>
      <c r="AO225">
        <f>IF(AM225="","",VLOOKUP($B225,Miljö!$B$1:$J$479,MATCH("Fossilandel för ursprungspecificerad el ()",Miljö!$B$1:$J$1,0),FALSE))</f>
        <v>0</v>
      </c>
      <c r="AP225">
        <f>IF(AM225="","",IFERROR(VLOOKUP($B225,Miljö!$B$1:$J$479,MATCH("Kärnkraftsandel för ursprungsspecificerad el ()",Miljö!$B$1:$J$1,0),FALSE)/1,0))</f>
        <v>0</v>
      </c>
      <c r="AQ225">
        <f t="shared" si="19"/>
        <v>1</v>
      </c>
      <c r="AS225" t="str">
        <f t="shared" si="20"/>
        <v>Nej</v>
      </c>
      <c r="AT225" t="str">
        <f>IF(AS225="ja",VLOOKUP($B225,Miljö!$B$1:$P$500,MATCH("Fossil andel i procent (%)",Miljö!$B$1:$P$1,0),FALSE)/100,"")</f>
        <v/>
      </c>
      <c r="AV225" t="str">
        <f t="shared" si="21"/>
        <v>Nej</v>
      </c>
      <c r="AW225" t="str">
        <f>IF(AV225="ja",VLOOKUP($B225,'Egen hetvattenprod'!$B$1:$AO$500,MATCH("Värmekälla till värmepumpar ()",'Egen hetvattenprod'!$B$1:$AO$1,0),FALSE),"")</f>
        <v/>
      </c>
      <c r="AY225" t="str">
        <f t="shared" si="22"/>
        <v>Nej</v>
      </c>
      <c r="AZ225" s="115" t="str">
        <f>IF($AY225="ja",(VLOOKUP($B225,'Egen hetvattenprod'!$B$1:$BX$550,MATCH(AZ$2,'Egen hetvattenprod'!$B$1:$BX$1,0),FALSE)+VLOOKUP($B225,Kraftvärmeprod!$B$1:$BX$550,MATCH(AZ$2,Kraftvärmeprod!$B$1:$BX$1,0),FALSE))/$AC225,"")</f>
        <v/>
      </c>
      <c r="BA225" s="115" t="str">
        <f>IF($AY225="ja",(VLOOKUP($B225,'Egen hetvattenprod'!$B$1:$BX$550,MATCH(BA$2,'Egen hetvattenprod'!$B$1:$BX$1,0),FALSE)+VLOOKUP($B225,Kraftvärmeprod!$B$1:$BX$550,MATCH(BA$2,Kraftvärmeprod!$B$1:$BX$1,0),FALSE))/$AC225,"")</f>
        <v/>
      </c>
      <c r="BB225" s="115" t="str">
        <f>IF($AY225="ja",(VLOOKUP($B225,'Egen hetvattenprod'!$B$1:$BX$550,MATCH(BB$2,'Egen hetvattenprod'!$B$1:$BX$1,0),FALSE)+VLOOKUP($B225,Kraftvärmeprod!$B$1:$BX$550,MATCH(BB$2,Kraftvärmeprod!$B$1:$BX$1,0),FALSE))/$AC225,"")</f>
        <v/>
      </c>
      <c r="BC225" s="115" t="str">
        <f>IF($AY225="ja",(VLOOKUP($B225,'Egen hetvattenprod'!$B$1:$BX$550,MATCH(BC$2,'Egen hetvattenprod'!$B$1:$BX$1,0),FALSE)+VLOOKUP($B225,Kraftvärmeprod!$B$1:$BX$550,MATCH(BC$2,Kraftvärmeprod!$B$1:$BX$1,0),FALSE))/$AC225,"")</f>
        <v/>
      </c>
      <c r="BD225" s="115" t="str">
        <f>IF($AY225="ja",(VLOOKUP($B225,'Egen hetvattenprod'!$B$1:$BX$550,MATCH(BD$2,'Egen hetvattenprod'!$B$1:$BX$1,0),FALSE)+VLOOKUP($B225,Kraftvärmeprod!$B$1:$BX$550,MATCH(BD$2,Kraftvärmeprod!$B$1:$BX$1,0),FALSE))/$AC225,"")</f>
        <v/>
      </c>
      <c r="BF225" t="str">
        <f t="shared" si="23"/>
        <v>Nej</v>
      </c>
      <c r="BG225" t="str">
        <f>IF($BF225="ja",VLOOKUP($B225,'Egen hetvattenprod'!$B$1:$BX$550,MATCH("Andelen klimatgaser med fossilt ursprung för avfall ()",'Egen hetvattenprod'!$B$1:$BX$1,0),FALSE),"")</f>
        <v/>
      </c>
      <c r="BH225" t="str">
        <f>IF($BF225="ja",VLOOKUP($B225,Kraftvärmeprod!$B$1:$BX$550,MATCH("Andelen klimatgaser med fossilt ursprung för avfall ()",Kraftvärmeprod!$B$1:$BX$1,0),FALSE),"")</f>
        <v/>
      </c>
      <c r="BI225" t="str">
        <f>IF($BF225="ja",VLOOKUP($B225,'Egen hetvattenprod'!$B$1:$BX$550,MATCH("Avfall (GWh)",'Egen hetvattenprod'!$B$1:$BX$1,0),FALSE),"")</f>
        <v/>
      </c>
      <c r="BJ225" t="str">
        <f>IF($BF225="ja",VLOOKUP($B225,'Slutlig allokering kvv'!$B$1:$BX$550,MATCH("Avfall (GWh)",'Slutlig allokering kvv'!$B$1:$BX$1,0),FALSE),"")</f>
        <v/>
      </c>
      <c r="BK225" t="str">
        <f>IF($BF225="ja",VLOOKUP($B225,'Köpt hetvatten'!$B$1:$BX$550,MATCH("Avfall i köpt hetvatten",'Köpt hetvatten'!$B$1:$BX$1,0),FALSE),"")</f>
        <v/>
      </c>
      <c r="BL225" t="str">
        <f>IF($BF225="ja",VLOOKUP($B225,'Egen hetvattenprod'!$B$1:$BX$550,MATCH("Värde enligt ovan. (%)",'Egen hetvattenprod'!$B$1:$BX$1,0),FALSE),"")</f>
        <v/>
      </c>
      <c r="BM225" t="str">
        <f>IF($BF225="ja",VLOOKUP($B225,Kraftvärmeprod!$B$1:$BX$550,MATCH("Värde enligt ovan. (%)",Kraftvärmeprod!$B$1:$BX$1,0),FALSE),"")</f>
        <v/>
      </c>
      <c r="BQ225" t="str">
        <f>IF($BF225="ja",VLOOKUP($B225,'Egen hetvattenprod'!$B$1:$BX$550,MATCH("Tillförd olja (fossil) vid avfallsförbränning (GWh)",'Egen hetvattenprod'!$B$1:$BX$1,0),FALSE),"")</f>
        <v/>
      </c>
      <c r="BR225" t="str">
        <f>IF($BF225="ja",VLOOKUP($B225,Kraftvärmeprod!$B$1:$BX$550,MATCH("Tillförd olja (fossil) vid avfallsförbränning (GWh)",Kraftvärmeprod!$B$1:$BX$1,0),FALSE),"")</f>
        <v/>
      </c>
    </row>
    <row r="226" spans="1:70">
      <c r="A226" t="s">
        <v>364</v>
      </c>
      <c r="B226" t="s">
        <v>376</v>
      </c>
      <c r="C226">
        <f>VLOOKUP($B226,'Tillförd energi'!$B$1:$AI$720,MATCH(C$2,'Tillförd energi'!$B$1:$AQ$1,0),FALSE)</f>
        <v>0</v>
      </c>
      <c r="D226">
        <f>VLOOKUP($B226,'Tillförd energi'!$B$1:$AI$720,MATCH(D$2,'Tillförd energi'!$B$1:$AQ$1,0),FALSE)</f>
        <v>2.9000000000000001E-2</v>
      </c>
      <c r="E226">
        <f>VLOOKUP($B226,'Tillförd energi'!$B$1:$AI$720,MATCH(E$2,'Tillförd energi'!$B$1:$AQ$1,0),FALSE)</f>
        <v>0</v>
      </c>
      <c r="F226">
        <f>VLOOKUP($B226,'Tillförd energi'!$B$1:$AI$720,MATCH(F$2,'Tillförd energi'!$B$1:$AQ$1,0),FALSE)</f>
        <v>0</v>
      </c>
      <c r="G226">
        <f>VLOOKUP($B226,'Tillförd energi'!$B$1:$AI$720,MATCH(G$2,'Tillförd energi'!$B$1:$AQ$1,0),FALSE)</f>
        <v>0</v>
      </c>
      <c r="H226">
        <f>VLOOKUP($B226,'Tillförd energi'!$B$1:$AI$720,MATCH(H$2,'Tillförd energi'!$B$1:$AQ$1,0),FALSE)</f>
        <v>0</v>
      </c>
      <c r="I226">
        <f>VLOOKUP($B226,'Tillförd energi'!$B$1:$AI$720,MATCH(I$2,'Tillförd energi'!$B$1:$AQ$1,0),FALSE)</f>
        <v>0</v>
      </c>
      <c r="J226">
        <f>VLOOKUP($B226,'Tillförd energi'!$B$1:$AI$720,MATCH(J$2,'Tillförd energi'!$B$1:$AQ$1,0),FALSE)</f>
        <v>0</v>
      </c>
      <c r="K226">
        <f>VLOOKUP($B226,'Tillförd energi'!$B$1:$AI$720,MATCH(K$2,'Tillförd energi'!$B$1:$AQ$1,0),FALSE)</f>
        <v>0</v>
      </c>
      <c r="L226">
        <f>VLOOKUP($B226,'Tillförd energi'!$B$1:$AI$720,MATCH(L$2,'Tillförd energi'!$B$1:$AQ$1,0),FALSE)</f>
        <v>0</v>
      </c>
      <c r="M226">
        <f>VLOOKUP($B226,'Tillförd energi'!$B$1:$AI$720,MATCH(M$2,'Tillförd energi'!$B$1:$AQ$1,0),FALSE)</f>
        <v>0</v>
      </c>
      <c r="N226">
        <f>VLOOKUP($B226,'Tillförd energi'!$B$1:$AI$720,MATCH(N$2,'Tillförd energi'!$B$1:$AQ$1,0),FALSE)</f>
        <v>0</v>
      </c>
      <c r="O226">
        <f>VLOOKUP($B226,'Tillförd energi'!$B$1:$AI$720,MATCH(O$2,'Tillförd energi'!$B$1:$AQ$1,0),FALSE)</f>
        <v>0</v>
      </c>
      <c r="P226">
        <f>VLOOKUP($B226,'Tillförd energi'!$B$1:$AI$720,MATCH(P$2,'Tillförd energi'!$B$1:$AQ$1,0),FALSE)</f>
        <v>0</v>
      </c>
      <c r="Q226">
        <f>VLOOKUP($B226,'Tillförd energi'!$B$1:$AI$720,MATCH(Q$2,'Tillförd energi'!$B$1:$AQ$1,0),FALSE)</f>
        <v>0</v>
      </c>
      <c r="R226">
        <f>VLOOKUP($B226,'Tillförd energi'!$B$1:$AI$720,MATCH(R$2,'Tillförd energi'!$B$1:$AQ$1,0),FALSE)</f>
        <v>11.551</v>
      </c>
      <c r="S226">
        <f>VLOOKUP($B226,'Tillförd energi'!$B$1:$AI$720,MATCH(S$2,'Tillförd energi'!$B$1:$AQ$1,0),FALSE)</f>
        <v>0</v>
      </c>
      <c r="T226">
        <f>VLOOKUP($B226,'Tillförd energi'!$B$1:$AI$720,MATCH(T$2,'Tillförd energi'!$B$1:$AQ$1,0),FALSE)</f>
        <v>0</v>
      </c>
      <c r="U226">
        <f>VLOOKUP($B226,'Tillförd energi'!$B$1:$AI$720,MATCH(U$2,'Tillförd energi'!$B$1:$AQ$1,0),FALSE)</f>
        <v>0</v>
      </c>
      <c r="V226">
        <f>VLOOKUP($B226,'Tillförd energi'!$B$1:$AI$720,MATCH(V$2,'Tillförd energi'!$B$1:$AQ$1,0),FALSE)</f>
        <v>0</v>
      </c>
      <c r="W226">
        <f>VLOOKUP($B226,'Tillförd energi'!$B$1:$AI$720,MATCH(W$2,'Tillförd energi'!$B$1:$AQ$1,0),FALSE)</f>
        <v>0</v>
      </c>
      <c r="X226">
        <f>VLOOKUP($B226,'Tillförd energi'!$B$1:$AI$720,MATCH(X$2,'Tillförd energi'!$B$1:$AQ$1,0),FALSE)</f>
        <v>0</v>
      </c>
      <c r="Y226">
        <f>VLOOKUP($B226,'Tillförd energi'!$B$1:$AI$720,MATCH(Y$2,'Tillförd energi'!$B$1:$AQ$1,0),FALSE)</f>
        <v>0</v>
      </c>
      <c r="Z226">
        <f>VLOOKUP($B226,'Tillförd energi'!$B$1:$AI$720,MATCH(Z$2,'Tillförd energi'!$B$1:$AQ$1,0),FALSE)</f>
        <v>0</v>
      </c>
      <c r="AA226">
        <f>VLOOKUP($B226,'Tillförd energi'!$B$1:$AI$720,MATCH(AA$2,'Tillförd energi'!$B$1:$AQ$1,0),FALSE)</f>
        <v>0</v>
      </c>
      <c r="AB226">
        <f>VLOOKUP($B226,'Tillförd energi'!$B$1:$AI$720,MATCH(AB$2,'Tillförd energi'!$B$1:$AQ$1,0),FALSE)</f>
        <v>0</v>
      </c>
      <c r="AC226">
        <f>VLOOKUP($B226,'Tillförd energi'!$B$1:$AI$720,MATCH(AC$2,'Tillförd energi'!$B$1:$AQ$1,0),FALSE)</f>
        <v>0</v>
      </c>
      <c r="AD226">
        <f>VLOOKUP($B226,'Tillförd energi'!$B$1:$AI$720,MATCH(AD$2,'Tillförd energi'!$B$1:$AQ$1,0),FALSE)</f>
        <v>0</v>
      </c>
      <c r="AE226">
        <f>VLOOKUP($B226,'Tillförd energi'!$B$1:$AI$720,MATCH(AE$2,'Tillförd energi'!$B$1:$AQ$1,0),FALSE)</f>
        <v>0</v>
      </c>
      <c r="AF226">
        <f>VLOOKUP($B226,'Tillförd energi'!$B$1:$AI$720,MATCH(AF$2,'Tillförd energi'!$B$1:$AQ$1,0),FALSE)</f>
        <v>0.112</v>
      </c>
      <c r="AG226">
        <f>IFERROR(VLOOKUP(B226,Miljö!$B$1:$AC$600,MATCH("Köpt mängd produktionsspecifik fjärrvärme:",Miljö!$B$1:$AC$1,0),FALSE)/1,0)</f>
        <v>0</v>
      </c>
      <c r="AI226">
        <f t="shared" si="18"/>
        <v>11.692</v>
      </c>
      <c r="AJ226">
        <f>IF(ISERROR(1/VLOOKUP($B226,Leveranser!$B$1:$S$500,MATCH("såld värme (gwh)",Leveranser!$B$1:$S$1,0),FALSE)),"",VLOOKUP($B226,Leveranser!$B$1:$S$500,MATCH("såld värme (gwh)",Leveranser!$B$1:$S$1,0),FALSE))</f>
        <v>7.8410000000000002</v>
      </c>
      <c r="AM226" t="str">
        <f>IF(B226&lt;&gt;"",IF(VLOOKUP($B226,Totalt!$B$1:$AQ$554,MATCH("Kvalitetsgranskad:",Totalt!$B$1:$AQ$1,0),FALSE)="ja",VLOOKUP($B226,Miljö!$B$1:$AG$479,MATCH(AM$2,Miljö!$B$1:$AK$1,0),FALSE),""),"")</f>
        <v>Ja</v>
      </c>
      <c r="AN226" t="str">
        <f>IF(AM226="ja",VLOOKUP($B226,Miljö!$B$1:$J$479,MATCH("Typ av ursprungsspecificerad el   (Om inget värde anges används Nordisk residualmix, se inforuta) ()",Miljö!$B$1:$J$1,0),FALSE),IF(AM226="nej","Nordisk residualel",""))</f>
        <v>'vatten vind bio'</v>
      </c>
      <c r="AO226">
        <f>IF(AM226="","",VLOOKUP($B226,Miljö!$B$1:$J$479,MATCH("Fossilandel för ursprungspecificerad el ()",Miljö!$B$1:$J$1,0),FALSE))</f>
        <v>0</v>
      </c>
      <c r="AP226">
        <f>IF(AM226="","",IFERROR(VLOOKUP($B226,Miljö!$B$1:$J$479,MATCH("Kärnkraftsandel för ursprungsspecificerad el ()",Miljö!$B$1:$J$1,0),FALSE)/1,0))</f>
        <v>0</v>
      </c>
      <c r="AQ226">
        <f t="shared" si="19"/>
        <v>1</v>
      </c>
      <c r="AS226" t="str">
        <f t="shared" si="20"/>
        <v>Nej</v>
      </c>
      <c r="AT226" t="str">
        <f>IF(AS226="ja",VLOOKUP($B226,Miljö!$B$1:$P$500,MATCH("Fossil andel i procent (%)",Miljö!$B$1:$P$1,0),FALSE)/100,"")</f>
        <v/>
      </c>
      <c r="AV226" t="str">
        <f t="shared" si="21"/>
        <v>Nej</v>
      </c>
      <c r="AW226" t="str">
        <f>IF(AV226="ja",VLOOKUP($B226,'Egen hetvattenprod'!$B$1:$AO$500,MATCH("Värmekälla till värmepumpar ()",'Egen hetvattenprod'!$B$1:$AO$1,0),FALSE),"")</f>
        <v/>
      </c>
      <c r="AY226" t="str">
        <f t="shared" si="22"/>
        <v>Nej</v>
      </c>
      <c r="AZ226" s="115" t="str">
        <f>IF($AY226="ja",(VLOOKUP($B226,'Egen hetvattenprod'!$B$1:$BX$550,MATCH(AZ$2,'Egen hetvattenprod'!$B$1:$BX$1,0),FALSE)+VLOOKUP($B226,Kraftvärmeprod!$B$1:$BX$550,MATCH(AZ$2,Kraftvärmeprod!$B$1:$BX$1,0),FALSE))/$AC226,"")</f>
        <v/>
      </c>
      <c r="BA226" s="115" t="str">
        <f>IF($AY226="ja",(VLOOKUP($B226,'Egen hetvattenprod'!$B$1:$BX$550,MATCH(BA$2,'Egen hetvattenprod'!$B$1:$BX$1,0),FALSE)+VLOOKUP($B226,Kraftvärmeprod!$B$1:$BX$550,MATCH(BA$2,Kraftvärmeprod!$B$1:$BX$1,0),FALSE))/$AC226,"")</f>
        <v/>
      </c>
      <c r="BB226" s="115" t="str">
        <f>IF($AY226="ja",(VLOOKUP($B226,'Egen hetvattenprod'!$B$1:$BX$550,MATCH(BB$2,'Egen hetvattenprod'!$B$1:$BX$1,0),FALSE)+VLOOKUP($B226,Kraftvärmeprod!$B$1:$BX$550,MATCH(BB$2,Kraftvärmeprod!$B$1:$BX$1,0),FALSE))/$AC226,"")</f>
        <v/>
      </c>
      <c r="BC226" s="115" t="str">
        <f>IF($AY226="ja",(VLOOKUP($B226,'Egen hetvattenprod'!$B$1:$BX$550,MATCH(BC$2,'Egen hetvattenprod'!$B$1:$BX$1,0),FALSE)+VLOOKUP($B226,Kraftvärmeprod!$B$1:$BX$550,MATCH(BC$2,Kraftvärmeprod!$B$1:$BX$1,0),FALSE))/$AC226,"")</f>
        <v/>
      </c>
      <c r="BD226" s="115" t="str">
        <f>IF($AY226="ja",(VLOOKUP($B226,'Egen hetvattenprod'!$B$1:$BX$550,MATCH(BD$2,'Egen hetvattenprod'!$B$1:$BX$1,0),FALSE)+VLOOKUP($B226,Kraftvärmeprod!$B$1:$BX$550,MATCH(BD$2,Kraftvärmeprod!$B$1:$BX$1,0),FALSE))/$AC226,"")</f>
        <v/>
      </c>
      <c r="BF226" t="str">
        <f t="shared" si="23"/>
        <v>Nej</v>
      </c>
      <c r="BG226" t="str">
        <f>IF($BF226="ja",VLOOKUP($B226,'Egen hetvattenprod'!$B$1:$BX$550,MATCH("Andelen klimatgaser med fossilt ursprung för avfall ()",'Egen hetvattenprod'!$B$1:$BX$1,0),FALSE),"")</f>
        <v/>
      </c>
      <c r="BH226" t="str">
        <f>IF($BF226="ja",VLOOKUP($B226,Kraftvärmeprod!$B$1:$BX$550,MATCH("Andelen klimatgaser med fossilt ursprung för avfall ()",Kraftvärmeprod!$B$1:$BX$1,0),FALSE),"")</f>
        <v/>
      </c>
      <c r="BI226" t="str">
        <f>IF($BF226="ja",VLOOKUP($B226,'Egen hetvattenprod'!$B$1:$BX$550,MATCH("Avfall (GWh)",'Egen hetvattenprod'!$B$1:$BX$1,0),FALSE),"")</f>
        <v/>
      </c>
      <c r="BJ226" t="str">
        <f>IF($BF226="ja",VLOOKUP($B226,'Slutlig allokering kvv'!$B$1:$BX$550,MATCH("Avfall (GWh)",'Slutlig allokering kvv'!$B$1:$BX$1,0),FALSE),"")</f>
        <v/>
      </c>
      <c r="BK226" t="str">
        <f>IF($BF226="ja",VLOOKUP($B226,'Köpt hetvatten'!$B$1:$BX$550,MATCH("Avfall i köpt hetvatten",'Köpt hetvatten'!$B$1:$BX$1,0),FALSE),"")</f>
        <v/>
      </c>
      <c r="BL226" t="str">
        <f>IF($BF226="ja",VLOOKUP($B226,'Egen hetvattenprod'!$B$1:$BX$550,MATCH("Värde enligt ovan. (%)",'Egen hetvattenprod'!$B$1:$BX$1,0),FALSE),"")</f>
        <v/>
      </c>
      <c r="BM226" t="str">
        <f>IF($BF226="ja",VLOOKUP($B226,Kraftvärmeprod!$B$1:$BX$550,MATCH("Värde enligt ovan. (%)",Kraftvärmeprod!$B$1:$BX$1,0),FALSE),"")</f>
        <v/>
      </c>
      <c r="BQ226" t="str">
        <f>IF($BF226="ja",VLOOKUP($B226,'Egen hetvattenprod'!$B$1:$BX$550,MATCH("Tillförd olja (fossil) vid avfallsförbränning (GWh)",'Egen hetvattenprod'!$B$1:$BX$1,0),FALSE),"")</f>
        <v/>
      </c>
      <c r="BR226" t="str">
        <f>IF($BF226="ja",VLOOKUP($B226,Kraftvärmeprod!$B$1:$BX$550,MATCH("Tillförd olja (fossil) vid avfallsförbränning (GWh)",Kraftvärmeprod!$B$1:$BX$1,0),FALSE),"")</f>
        <v/>
      </c>
    </row>
    <row r="227" spans="1:70">
      <c r="A227" t="s">
        <v>364</v>
      </c>
      <c r="B227" t="s">
        <v>377</v>
      </c>
      <c r="C227">
        <f>VLOOKUP($B227,'Tillförd energi'!$B$1:$AI$720,MATCH(C$2,'Tillförd energi'!$B$1:$AQ$1,0),FALSE)</f>
        <v>0</v>
      </c>
      <c r="D227">
        <f>VLOOKUP($B227,'Tillförd energi'!$B$1:$AI$720,MATCH(D$2,'Tillförd energi'!$B$1:$AQ$1,0),FALSE)</f>
        <v>1.2829999999999999</v>
      </c>
      <c r="E227">
        <f>VLOOKUP($B227,'Tillförd energi'!$B$1:$AI$720,MATCH(E$2,'Tillförd energi'!$B$1:$AQ$1,0),FALSE)</f>
        <v>0</v>
      </c>
      <c r="F227">
        <f>VLOOKUP($B227,'Tillförd energi'!$B$1:$AI$720,MATCH(F$2,'Tillförd energi'!$B$1:$AQ$1,0),FALSE)</f>
        <v>0</v>
      </c>
      <c r="G227">
        <f>VLOOKUP($B227,'Tillförd energi'!$B$1:$AI$720,MATCH(G$2,'Tillförd energi'!$B$1:$AQ$1,0),FALSE)</f>
        <v>0</v>
      </c>
      <c r="H227">
        <f>VLOOKUP($B227,'Tillförd energi'!$B$1:$AI$720,MATCH(H$2,'Tillförd energi'!$B$1:$AQ$1,0),FALSE)</f>
        <v>0</v>
      </c>
      <c r="I227">
        <f>VLOOKUP($B227,'Tillförd energi'!$B$1:$AI$720,MATCH(I$2,'Tillförd energi'!$B$1:$AQ$1,0),FALSE)</f>
        <v>0</v>
      </c>
      <c r="J227">
        <f>VLOOKUP($B227,'Tillförd energi'!$B$1:$AI$720,MATCH(J$2,'Tillförd energi'!$B$1:$AQ$1,0),FALSE)</f>
        <v>0</v>
      </c>
      <c r="K227">
        <f>VLOOKUP($B227,'Tillförd energi'!$B$1:$AI$720,MATCH(K$2,'Tillförd energi'!$B$1:$AQ$1,0),FALSE)</f>
        <v>0</v>
      </c>
      <c r="L227">
        <f>VLOOKUP($B227,'Tillförd energi'!$B$1:$AI$720,MATCH(L$2,'Tillförd energi'!$B$1:$AQ$1,0),FALSE)</f>
        <v>0</v>
      </c>
      <c r="M227">
        <f>VLOOKUP($B227,'Tillförd energi'!$B$1:$AI$720,MATCH(M$2,'Tillförd energi'!$B$1:$AQ$1,0),FALSE)</f>
        <v>52.630899999999997</v>
      </c>
      <c r="N227">
        <f>VLOOKUP($B227,'Tillförd energi'!$B$1:$AI$720,MATCH(N$2,'Tillförd energi'!$B$1:$AQ$1,0),FALSE)</f>
        <v>24.7516</v>
      </c>
      <c r="O227">
        <f>VLOOKUP($B227,'Tillförd energi'!$B$1:$AI$720,MATCH(O$2,'Tillförd energi'!$B$1:$AQ$1,0),FALSE)</f>
        <v>44.904800000000002</v>
      </c>
      <c r="P227">
        <f>VLOOKUP($B227,'Tillförd energi'!$B$1:$AI$720,MATCH(P$2,'Tillförd energi'!$B$1:$AQ$1,0),FALSE)</f>
        <v>9.8755400000000009</v>
      </c>
      <c r="Q227">
        <f>VLOOKUP($B227,'Tillförd energi'!$B$1:$AI$720,MATCH(Q$2,'Tillförd energi'!$B$1:$AQ$1,0),FALSE)</f>
        <v>87.434899999999999</v>
      </c>
      <c r="R227">
        <f>VLOOKUP($B227,'Tillförd energi'!$B$1:$AI$720,MATCH(R$2,'Tillförd energi'!$B$1:$AQ$1,0),FALSE)</f>
        <v>0</v>
      </c>
      <c r="S227">
        <f>VLOOKUP($B227,'Tillförd energi'!$B$1:$AI$720,MATCH(S$2,'Tillförd energi'!$B$1:$AQ$1,0),FALSE)</f>
        <v>0</v>
      </c>
      <c r="T227">
        <f>VLOOKUP($B227,'Tillförd energi'!$B$1:$AI$720,MATCH(T$2,'Tillförd energi'!$B$1:$AQ$1,0),FALSE)</f>
        <v>0</v>
      </c>
      <c r="U227">
        <f>VLOOKUP($B227,'Tillförd energi'!$B$1:$AI$720,MATCH(U$2,'Tillförd energi'!$B$1:$AQ$1,0),FALSE)</f>
        <v>0</v>
      </c>
      <c r="V227">
        <f>VLOOKUP($B227,'Tillförd energi'!$B$1:$AI$720,MATCH(V$2,'Tillförd energi'!$B$1:$AQ$1,0),FALSE)</f>
        <v>0</v>
      </c>
      <c r="W227">
        <f>VLOOKUP($B227,'Tillförd energi'!$B$1:$AI$720,MATCH(W$2,'Tillförd energi'!$B$1:$AQ$1,0),FALSE)</f>
        <v>0</v>
      </c>
      <c r="X227">
        <f>VLOOKUP($B227,'Tillförd energi'!$B$1:$AI$720,MATCH(X$2,'Tillförd energi'!$B$1:$AQ$1,0),FALSE)</f>
        <v>0</v>
      </c>
      <c r="Y227">
        <f>VLOOKUP($B227,'Tillförd energi'!$B$1:$AI$720,MATCH(Y$2,'Tillförd energi'!$B$1:$AQ$1,0),FALSE)</f>
        <v>28.584700000000002</v>
      </c>
      <c r="Z227">
        <f>VLOOKUP($B227,'Tillförd energi'!$B$1:$AI$720,MATCH(Z$2,'Tillförd energi'!$B$1:$AQ$1,0),FALSE)</f>
        <v>5.82</v>
      </c>
      <c r="AA227">
        <f>VLOOKUP($B227,'Tillförd energi'!$B$1:$AI$720,MATCH(AA$2,'Tillförd energi'!$B$1:$AQ$1,0),FALSE)</f>
        <v>0</v>
      </c>
      <c r="AB227">
        <f>VLOOKUP($B227,'Tillförd energi'!$B$1:$AI$720,MATCH(AB$2,'Tillförd energi'!$B$1:$AQ$1,0),FALSE)</f>
        <v>0</v>
      </c>
      <c r="AC227">
        <f>VLOOKUP($B227,'Tillförd energi'!$B$1:$AI$720,MATCH(AC$2,'Tillförd energi'!$B$1:$AQ$1,0),FALSE)</f>
        <v>59.386000000000003</v>
      </c>
      <c r="AD227">
        <f>VLOOKUP($B227,'Tillförd energi'!$B$1:$AI$720,MATCH(AD$2,'Tillförd energi'!$B$1:$AQ$1,0),FALSE)</f>
        <v>0</v>
      </c>
      <c r="AE227">
        <f>VLOOKUP($B227,'Tillförd energi'!$B$1:$AI$720,MATCH(AE$2,'Tillförd energi'!$B$1:$AQ$1,0),FALSE)</f>
        <v>0</v>
      </c>
      <c r="AF227">
        <f>VLOOKUP($B227,'Tillförd energi'!$B$1:$AI$720,MATCH(AF$2,'Tillförd energi'!$B$1:$AQ$1,0),FALSE)</f>
        <v>13.8344</v>
      </c>
      <c r="AG227">
        <f>IFERROR(VLOOKUP(B227,Miljö!$B$1:$AC$600,MATCH("Köpt mängd produktionsspecifik fjärrvärme:",Miljö!$B$1:$AC$1,0),FALSE)/1,0)</f>
        <v>0</v>
      </c>
      <c r="AI227">
        <f t="shared" si="18"/>
        <v>328.50584000000003</v>
      </c>
      <c r="AJ227">
        <f>IF(ISERROR(1/VLOOKUP($B227,Leveranser!$B$1:$S$500,MATCH("såld värme (gwh)",Leveranser!$B$1:$S$1,0),FALSE)),"",VLOOKUP($B227,Leveranser!$B$1:$S$500,MATCH("såld värme (gwh)",Leveranser!$B$1:$S$1,0),FALSE))</f>
        <v>312.03300000000002</v>
      </c>
      <c r="AM227" t="str">
        <f>IF(B227&lt;&gt;"",IF(VLOOKUP($B227,Totalt!$B$1:$AQ$554,MATCH("Kvalitetsgranskad:",Totalt!$B$1:$AQ$1,0),FALSE)="ja",VLOOKUP($B227,Miljö!$B$1:$AG$479,MATCH(AM$2,Miljö!$B$1:$AK$1,0),FALSE),""),"")</f>
        <v>Ja</v>
      </c>
      <c r="AN227" t="str">
        <f>IF(AM227="ja",VLOOKUP($B227,Miljö!$B$1:$J$479,MATCH("Typ av ursprungsspecificerad el   (Om inget värde anges används Nordisk residualmix, se inforuta) ()",Miljö!$B$1:$J$1,0),FALSE),IF(AM227="nej","Nordisk residualel",""))</f>
        <v>'vatten vind bio'</v>
      </c>
      <c r="AO227">
        <f>IF(AM227="","",VLOOKUP($B227,Miljö!$B$1:$J$479,MATCH("Fossilandel för ursprungspecificerad el ()",Miljö!$B$1:$J$1,0),FALSE))</f>
        <v>0</v>
      </c>
      <c r="AP227">
        <f>IF(AM227="","",IFERROR(VLOOKUP($B227,Miljö!$B$1:$J$479,MATCH("Kärnkraftsandel för ursprungsspecificerad el ()",Miljö!$B$1:$J$1,0),FALSE)/1,0))</f>
        <v>0</v>
      </c>
      <c r="AQ227">
        <f t="shared" si="19"/>
        <v>1</v>
      </c>
      <c r="AS227" t="str">
        <f t="shared" si="20"/>
        <v>Nej</v>
      </c>
      <c r="AT227" t="str">
        <f>IF(AS227="ja",VLOOKUP($B227,Miljö!$B$1:$P$500,MATCH("Fossil andel i procent (%)",Miljö!$B$1:$P$1,0),FALSE)/100,"")</f>
        <v/>
      </c>
      <c r="AV227" t="str">
        <f t="shared" si="21"/>
        <v>Nej</v>
      </c>
      <c r="AW227" t="str">
        <f>IF(AV227="ja",VLOOKUP($B227,'Egen hetvattenprod'!$B$1:$AO$500,MATCH("Värmekälla till värmepumpar ()",'Egen hetvattenprod'!$B$1:$AO$1,0),FALSE),"")</f>
        <v/>
      </c>
      <c r="AY227" t="str">
        <f t="shared" si="22"/>
        <v>Ja</v>
      </c>
      <c r="AZ227" s="115">
        <f>IF($AY227="ja",(VLOOKUP($B227,'Egen hetvattenprod'!$B$1:$BX$550,MATCH(AZ$2,'Egen hetvattenprod'!$B$1:$BX$1,0),FALSE)+VLOOKUP($B227,Kraftvärmeprod!$B$1:$BX$550,MATCH(AZ$2,Kraftvärmeprod!$B$1:$BX$1,0),FALSE))/$AC227,"")</f>
        <v>0.9</v>
      </c>
      <c r="BA227" s="115">
        <f>IF($AY227="ja",(VLOOKUP($B227,'Egen hetvattenprod'!$B$1:$BX$550,MATCH(BA$2,'Egen hetvattenprod'!$B$1:$BX$1,0),FALSE)+VLOOKUP($B227,Kraftvärmeprod!$B$1:$BX$550,MATCH(BA$2,Kraftvärmeprod!$B$1:$BX$1,0),FALSE))/$AC227,"")</f>
        <v>0</v>
      </c>
      <c r="BB227" s="115">
        <f>IF($AY227="ja",(VLOOKUP($B227,'Egen hetvattenprod'!$B$1:$BX$550,MATCH(BB$2,'Egen hetvattenprod'!$B$1:$BX$1,0),FALSE)+VLOOKUP($B227,Kraftvärmeprod!$B$1:$BX$550,MATCH(BB$2,Kraftvärmeprod!$B$1:$BX$1,0),FALSE))/$AC227,"")</f>
        <v>0</v>
      </c>
      <c r="BC227" s="115">
        <f>IF($AY227="ja",(VLOOKUP($B227,'Egen hetvattenprod'!$B$1:$BX$550,MATCH(BC$2,'Egen hetvattenprod'!$B$1:$BX$1,0),FALSE)+VLOOKUP($B227,Kraftvärmeprod!$B$1:$BX$550,MATCH(BC$2,Kraftvärmeprod!$B$1:$BX$1,0),FALSE))/$AC227,"")</f>
        <v>0</v>
      </c>
      <c r="BD227" s="115">
        <f>IF($AY227="ja",(VLOOKUP($B227,'Egen hetvattenprod'!$B$1:$BX$550,MATCH(BD$2,'Egen hetvattenprod'!$B$1:$BX$1,0),FALSE)+VLOOKUP($B227,Kraftvärmeprod!$B$1:$BX$550,MATCH(BD$2,Kraftvärmeprod!$B$1:$BX$1,0),FALSE))/$AC227,"")</f>
        <v>0.1</v>
      </c>
      <c r="BF227" t="str">
        <f t="shared" si="23"/>
        <v>Nej</v>
      </c>
      <c r="BG227" t="str">
        <f>IF($BF227="ja",VLOOKUP($B227,'Egen hetvattenprod'!$B$1:$BX$550,MATCH("Andelen klimatgaser med fossilt ursprung för avfall ()",'Egen hetvattenprod'!$B$1:$BX$1,0),FALSE),"")</f>
        <v/>
      </c>
      <c r="BH227" t="str">
        <f>IF($BF227="ja",VLOOKUP($B227,Kraftvärmeprod!$B$1:$BX$550,MATCH("Andelen klimatgaser med fossilt ursprung för avfall ()",Kraftvärmeprod!$B$1:$BX$1,0),FALSE),"")</f>
        <v/>
      </c>
      <c r="BI227" t="str">
        <f>IF($BF227="ja",VLOOKUP($B227,'Egen hetvattenprod'!$B$1:$BX$550,MATCH("Avfall (GWh)",'Egen hetvattenprod'!$B$1:$BX$1,0),FALSE),"")</f>
        <v/>
      </c>
      <c r="BJ227" t="str">
        <f>IF($BF227="ja",VLOOKUP($B227,'Slutlig allokering kvv'!$B$1:$BX$550,MATCH("Avfall (GWh)",'Slutlig allokering kvv'!$B$1:$BX$1,0),FALSE),"")</f>
        <v/>
      </c>
      <c r="BK227" t="str">
        <f>IF($BF227="ja",VLOOKUP($B227,'Köpt hetvatten'!$B$1:$BX$550,MATCH("Avfall i köpt hetvatten",'Köpt hetvatten'!$B$1:$BX$1,0),FALSE),"")</f>
        <v/>
      </c>
      <c r="BL227" t="str">
        <f>IF($BF227="ja",VLOOKUP($B227,'Egen hetvattenprod'!$B$1:$BX$550,MATCH("Värde enligt ovan. (%)",'Egen hetvattenprod'!$B$1:$BX$1,0),FALSE),"")</f>
        <v/>
      </c>
      <c r="BM227" t="str">
        <f>IF($BF227="ja",VLOOKUP($B227,Kraftvärmeprod!$B$1:$BX$550,MATCH("Värde enligt ovan. (%)",Kraftvärmeprod!$B$1:$BX$1,0),FALSE),"")</f>
        <v/>
      </c>
      <c r="BQ227" t="str">
        <f>IF($BF227="ja",VLOOKUP($B227,'Egen hetvattenprod'!$B$1:$BX$550,MATCH("Tillförd olja (fossil) vid avfallsförbränning (GWh)",'Egen hetvattenprod'!$B$1:$BX$1,0),FALSE),"")</f>
        <v/>
      </c>
      <c r="BR227" t="str">
        <f>IF($BF227="ja",VLOOKUP($B227,Kraftvärmeprod!$B$1:$BX$550,MATCH("Tillförd olja (fossil) vid avfallsförbränning (GWh)",Kraftvärmeprod!$B$1:$BX$1,0),FALSE),"")</f>
        <v/>
      </c>
    </row>
    <row r="228" spans="1:70">
      <c r="A228" t="s">
        <v>364</v>
      </c>
      <c r="B228" t="s">
        <v>378</v>
      </c>
      <c r="C228">
        <f>VLOOKUP($B228,'Tillförd energi'!$B$1:$AI$720,MATCH(C$2,'Tillförd energi'!$B$1:$AQ$1,0),FALSE)</f>
        <v>0</v>
      </c>
      <c r="D228">
        <f>VLOOKUP($B228,'Tillförd energi'!$B$1:$AI$720,MATCH(D$2,'Tillförd energi'!$B$1:$AQ$1,0),FALSE)</f>
        <v>0.45700000000000002</v>
      </c>
      <c r="E228">
        <f>VLOOKUP($B228,'Tillförd energi'!$B$1:$AI$720,MATCH(E$2,'Tillförd energi'!$B$1:$AQ$1,0),FALSE)</f>
        <v>0</v>
      </c>
      <c r="F228">
        <f>VLOOKUP($B228,'Tillförd energi'!$B$1:$AI$720,MATCH(F$2,'Tillförd energi'!$B$1:$AQ$1,0),FALSE)</f>
        <v>0</v>
      </c>
      <c r="G228">
        <f>VLOOKUP($B228,'Tillförd energi'!$B$1:$AI$720,MATCH(G$2,'Tillförd energi'!$B$1:$AQ$1,0),FALSE)</f>
        <v>0</v>
      </c>
      <c r="H228">
        <f>VLOOKUP($B228,'Tillförd energi'!$B$1:$AI$720,MATCH(H$2,'Tillförd energi'!$B$1:$AQ$1,0),FALSE)</f>
        <v>0</v>
      </c>
      <c r="I228">
        <f>VLOOKUP($B228,'Tillförd energi'!$B$1:$AI$720,MATCH(I$2,'Tillförd energi'!$B$1:$AQ$1,0),FALSE)</f>
        <v>0</v>
      </c>
      <c r="J228">
        <f>VLOOKUP($B228,'Tillförd energi'!$B$1:$AI$720,MATCH(J$2,'Tillförd energi'!$B$1:$AQ$1,0),FALSE)</f>
        <v>0</v>
      </c>
      <c r="K228">
        <f>VLOOKUP($B228,'Tillförd energi'!$B$1:$AI$720,MATCH(K$2,'Tillförd energi'!$B$1:$AQ$1,0),FALSE)</f>
        <v>0</v>
      </c>
      <c r="L228">
        <f>VLOOKUP($B228,'Tillförd energi'!$B$1:$AI$720,MATCH(L$2,'Tillförd energi'!$B$1:$AQ$1,0),FALSE)</f>
        <v>0</v>
      </c>
      <c r="M228">
        <f>VLOOKUP($B228,'Tillförd energi'!$B$1:$AI$720,MATCH(M$2,'Tillförd energi'!$B$1:$AQ$1,0),FALSE)</f>
        <v>0</v>
      </c>
      <c r="N228">
        <f>VLOOKUP($B228,'Tillförd energi'!$B$1:$AI$720,MATCH(N$2,'Tillförd energi'!$B$1:$AQ$1,0),FALSE)</f>
        <v>0</v>
      </c>
      <c r="O228">
        <f>VLOOKUP($B228,'Tillförd energi'!$B$1:$AI$720,MATCH(O$2,'Tillförd energi'!$B$1:$AQ$1,0),FALSE)</f>
        <v>0</v>
      </c>
      <c r="P228">
        <f>VLOOKUP($B228,'Tillförd energi'!$B$1:$AI$720,MATCH(P$2,'Tillförd energi'!$B$1:$AQ$1,0),FALSE)</f>
        <v>0</v>
      </c>
      <c r="Q228">
        <f>VLOOKUP($B228,'Tillförd energi'!$B$1:$AI$720,MATCH(Q$2,'Tillförd energi'!$B$1:$AQ$1,0),FALSE)</f>
        <v>0</v>
      </c>
      <c r="R228">
        <f>VLOOKUP($B228,'Tillförd energi'!$B$1:$AI$720,MATCH(R$2,'Tillförd energi'!$B$1:$AQ$1,0),FALSE)</f>
        <v>39.960999999999999</v>
      </c>
      <c r="S228">
        <f>VLOOKUP($B228,'Tillförd energi'!$B$1:$AI$720,MATCH(S$2,'Tillförd energi'!$B$1:$AQ$1,0),FALSE)</f>
        <v>0</v>
      </c>
      <c r="T228">
        <f>VLOOKUP($B228,'Tillförd energi'!$B$1:$AI$720,MATCH(T$2,'Tillförd energi'!$B$1:$AQ$1,0),FALSE)</f>
        <v>0</v>
      </c>
      <c r="U228">
        <f>VLOOKUP($B228,'Tillförd energi'!$B$1:$AI$720,MATCH(U$2,'Tillförd energi'!$B$1:$AQ$1,0),FALSE)</f>
        <v>0</v>
      </c>
      <c r="V228">
        <f>VLOOKUP($B228,'Tillförd energi'!$B$1:$AI$720,MATCH(V$2,'Tillförd energi'!$B$1:$AQ$1,0),FALSE)</f>
        <v>0</v>
      </c>
      <c r="W228">
        <f>VLOOKUP($B228,'Tillförd energi'!$B$1:$AI$720,MATCH(W$2,'Tillförd energi'!$B$1:$AQ$1,0),FALSE)</f>
        <v>0</v>
      </c>
      <c r="X228">
        <f>VLOOKUP($B228,'Tillförd energi'!$B$1:$AI$720,MATCH(X$2,'Tillförd energi'!$B$1:$AQ$1,0),FALSE)</f>
        <v>0</v>
      </c>
      <c r="Y228">
        <f>VLOOKUP($B228,'Tillförd energi'!$B$1:$AI$720,MATCH(Y$2,'Tillförd energi'!$B$1:$AQ$1,0),FALSE)</f>
        <v>0</v>
      </c>
      <c r="Z228">
        <f>VLOOKUP($B228,'Tillförd energi'!$B$1:$AI$720,MATCH(Z$2,'Tillförd energi'!$B$1:$AQ$1,0),FALSE)</f>
        <v>0</v>
      </c>
      <c r="AA228">
        <f>VLOOKUP($B228,'Tillförd energi'!$B$1:$AI$720,MATCH(AA$2,'Tillförd energi'!$B$1:$AQ$1,0),FALSE)</f>
        <v>0</v>
      </c>
      <c r="AB228">
        <f>VLOOKUP($B228,'Tillförd energi'!$B$1:$AI$720,MATCH(AB$2,'Tillförd energi'!$B$1:$AQ$1,0),FALSE)</f>
        <v>0</v>
      </c>
      <c r="AC228">
        <f>VLOOKUP($B228,'Tillförd energi'!$B$1:$AI$720,MATCH(AC$2,'Tillförd energi'!$B$1:$AQ$1,0),FALSE)</f>
        <v>0</v>
      </c>
      <c r="AD228">
        <f>VLOOKUP($B228,'Tillförd energi'!$B$1:$AI$720,MATCH(AD$2,'Tillförd energi'!$B$1:$AQ$1,0),FALSE)</f>
        <v>0</v>
      </c>
      <c r="AE228">
        <f>VLOOKUP($B228,'Tillförd energi'!$B$1:$AI$720,MATCH(AE$2,'Tillförd energi'!$B$1:$AQ$1,0),FALSE)</f>
        <v>0</v>
      </c>
      <c r="AF228">
        <f>VLOOKUP($B228,'Tillförd energi'!$B$1:$AI$720,MATCH(AF$2,'Tillförd energi'!$B$1:$AQ$1,0),FALSE)</f>
        <v>0.68300000000000005</v>
      </c>
      <c r="AG228">
        <f>IFERROR(VLOOKUP(B228,Miljö!$B$1:$AC$600,MATCH("Köpt mängd produktionsspecifik fjärrvärme:",Miljö!$B$1:$AC$1,0),FALSE)/1,0)</f>
        <v>0</v>
      </c>
      <c r="AI228">
        <f t="shared" si="18"/>
        <v>41.100999999999999</v>
      </c>
      <c r="AJ228">
        <f>IF(ISERROR(1/VLOOKUP($B228,Leveranser!$B$1:$S$500,MATCH("såld värme (gwh)",Leveranser!$B$1:$S$1,0),FALSE)),"",VLOOKUP($B228,Leveranser!$B$1:$S$500,MATCH("såld värme (gwh)",Leveranser!$B$1:$S$1,0),FALSE))</f>
        <v>27.164000000000001</v>
      </c>
      <c r="AM228" t="str">
        <f>IF(B228&lt;&gt;"",IF(VLOOKUP($B228,Totalt!$B$1:$AQ$554,MATCH("Kvalitetsgranskad:",Totalt!$B$1:$AQ$1,0),FALSE)="ja",VLOOKUP($B228,Miljö!$B$1:$AG$479,MATCH(AM$2,Miljö!$B$1:$AK$1,0),FALSE),""),"")</f>
        <v>Ja</v>
      </c>
      <c r="AN228" t="str">
        <f>IF(AM228="ja",VLOOKUP($B228,Miljö!$B$1:$J$479,MATCH("Typ av ursprungsspecificerad el   (Om inget värde anges används Nordisk residualmix, se inforuta) ()",Miljö!$B$1:$J$1,0),FALSE),IF(AM228="nej","Nordisk residualel",""))</f>
        <v>'vatten vind bio'</v>
      </c>
      <c r="AO228">
        <f>IF(AM228="","",VLOOKUP($B228,Miljö!$B$1:$J$479,MATCH("Fossilandel för ursprungspecificerad el ()",Miljö!$B$1:$J$1,0),FALSE))</f>
        <v>0</v>
      </c>
      <c r="AP228">
        <f>IF(AM228="","",IFERROR(VLOOKUP($B228,Miljö!$B$1:$J$479,MATCH("Kärnkraftsandel för ursprungsspecificerad el ()",Miljö!$B$1:$J$1,0),FALSE)/1,0))</f>
        <v>0</v>
      </c>
      <c r="AQ228">
        <f t="shared" si="19"/>
        <v>1</v>
      </c>
      <c r="AS228" t="str">
        <f t="shared" si="20"/>
        <v>Nej</v>
      </c>
      <c r="AT228" t="str">
        <f>IF(AS228="ja",VLOOKUP($B228,Miljö!$B$1:$P$500,MATCH("Fossil andel i procent (%)",Miljö!$B$1:$P$1,0),FALSE)/100,"")</f>
        <v/>
      </c>
      <c r="AV228" t="str">
        <f t="shared" si="21"/>
        <v>Nej</v>
      </c>
      <c r="AW228" t="str">
        <f>IF(AV228="ja",VLOOKUP($B228,'Egen hetvattenprod'!$B$1:$AO$500,MATCH("Värmekälla till värmepumpar ()",'Egen hetvattenprod'!$B$1:$AO$1,0),FALSE),"")</f>
        <v/>
      </c>
      <c r="AY228" t="str">
        <f t="shared" si="22"/>
        <v>Nej</v>
      </c>
      <c r="AZ228" s="115" t="str">
        <f>IF($AY228="ja",(VLOOKUP($B228,'Egen hetvattenprod'!$B$1:$BX$550,MATCH(AZ$2,'Egen hetvattenprod'!$B$1:$BX$1,0),FALSE)+VLOOKUP($B228,Kraftvärmeprod!$B$1:$BX$550,MATCH(AZ$2,Kraftvärmeprod!$B$1:$BX$1,0),FALSE))/$AC228,"")</f>
        <v/>
      </c>
      <c r="BA228" s="115" t="str">
        <f>IF($AY228="ja",(VLOOKUP($B228,'Egen hetvattenprod'!$B$1:$BX$550,MATCH(BA$2,'Egen hetvattenprod'!$B$1:$BX$1,0),FALSE)+VLOOKUP($B228,Kraftvärmeprod!$B$1:$BX$550,MATCH(BA$2,Kraftvärmeprod!$B$1:$BX$1,0),FALSE))/$AC228,"")</f>
        <v/>
      </c>
      <c r="BB228" s="115" t="str">
        <f>IF($AY228="ja",(VLOOKUP($B228,'Egen hetvattenprod'!$B$1:$BX$550,MATCH(BB$2,'Egen hetvattenprod'!$B$1:$BX$1,0),FALSE)+VLOOKUP($B228,Kraftvärmeprod!$B$1:$BX$550,MATCH(BB$2,Kraftvärmeprod!$B$1:$BX$1,0),FALSE))/$AC228,"")</f>
        <v/>
      </c>
      <c r="BC228" s="115" t="str">
        <f>IF($AY228="ja",(VLOOKUP($B228,'Egen hetvattenprod'!$B$1:$BX$550,MATCH(BC$2,'Egen hetvattenprod'!$B$1:$BX$1,0),FALSE)+VLOOKUP($B228,Kraftvärmeprod!$B$1:$BX$550,MATCH(BC$2,Kraftvärmeprod!$B$1:$BX$1,0),FALSE))/$AC228,"")</f>
        <v/>
      </c>
      <c r="BD228" s="115" t="str">
        <f>IF($AY228="ja",(VLOOKUP($B228,'Egen hetvattenprod'!$B$1:$BX$550,MATCH(BD$2,'Egen hetvattenprod'!$B$1:$BX$1,0),FALSE)+VLOOKUP($B228,Kraftvärmeprod!$B$1:$BX$550,MATCH(BD$2,Kraftvärmeprod!$B$1:$BX$1,0),FALSE))/$AC228,"")</f>
        <v/>
      </c>
      <c r="BF228" t="str">
        <f t="shared" si="23"/>
        <v>Nej</v>
      </c>
      <c r="BG228" t="str">
        <f>IF($BF228="ja",VLOOKUP($B228,'Egen hetvattenprod'!$B$1:$BX$550,MATCH("Andelen klimatgaser med fossilt ursprung för avfall ()",'Egen hetvattenprod'!$B$1:$BX$1,0),FALSE),"")</f>
        <v/>
      </c>
      <c r="BH228" t="str">
        <f>IF($BF228="ja",VLOOKUP($B228,Kraftvärmeprod!$B$1:$BX$550,MATCH("Andelen klimatgaser med fossilt ursprung för avfall ()",Kraftvärmeprod!$B$1:$BX$1,0),FALSE),"")</f>
        <v/>
      </c>
      <c r="BI228" t="str">
        <f>IF($BF228="ja",VLOOKUP($B228,'Egen hetvattenprod'!$B$1:$BX$550,MATCH("Avfall (GWh)",'Egen hetvattenprod'!$B$1:$BX$1,0),FALSE),"")</f>
        <v/>
      </c>
      <c r="BJ228" t="str">
        <f>IF($BF228="ja",VLOOKUP($B228,'Slutlig allokering kvv'!$B$1:$BX$550,MATCH("Avfall (GWh)",'Slutlig allokering kvv'!$B$1:$BX$1,0),FALSE),"")</f>
        <v/>
      </c>
      <c r="BK228" t="str">
        <f>IF($BF228="ja",VLOOKUP($B228,'Köpt hetvatten'!$B$1:$BX$550,MATCH("Avfall i köpt hetvatten",'Köpt hetvatten'!$B$1:$BX$1,0),FALSE),"")</f>
        <v/>
      </c>
      <c r="BL228" t="str">
        <f>IF($BF228="ja",VLOOKUP($B228,'Egen hetvattenprod'!$B$1:$BX$550,MATCH("Värde enligt ovan. (%)",'Egen hetvattenprod'!$B$1:$BX$1,0),FALSE),"")</f>
        <v/>
      </c>
      <c r="BM228" t="str">
        <f>IF($BF228="ja",VLOOKUP($B228,Kraftvärmeprod!$B$1:$BX$550,MATCH("Värde enligt ovan. (%)",Kraftvärmeprod!$B$1:$BX$1,0),FALSE),"")</f>
        <v/>
      </c>
      <c r="BQ228" t="str">
        <f>IF($BF228="ja",VLOOKUP($B228,'Egen hetvattenprod'!$B$1:$BX$550,MATCH("Tillförd olja (fossil) vid avfallsförbränning (GWh)",'Egen hetvattenprod'!$B$1:$BX$1,0),FALSE),"")</f>
        <v/>
      </c>
      <c r="BR228" t="str">
        <f>IF($BF228="ja",VLOOKUP($B228,Kraftvärmeprod!$B$1:$BX$550,MATCH("Tillförd olja (fossil) vid avfallsförbränning (GWh)",Kraftvärmeprod!$B$1:$BX$1,0),FALSE),"")</f>
        <v/>
      </c>
    </row>
    <row r="229" spans="1:70">
      <c r="A229" t="s">
        <v>364</v>
      </c>
      <c r="B229" t="s">
        <v>379</v>
      </c>
      <c r="C229">
        <f>VLOOKUP($B229,'Tillförd energi'!$B$1:$AI$720,MATCH(C$2,'Tillförd energi'!$B$1:$AQ$1,0),FALSE)</f>
        <v>0</v>
      </c>
      <c r="D229">
        <f>VLOOKUP($B229,'Tillförd energi'!$B$1:$AI$720,MATCH(D$2,'Tillförd energi'!$B$1:$AQ$1,0),FALSE)</f>
        <v>0</v>
      </c>
      <c r="E229">
        <f>VLOOKUP($B229,'Tillförd energi'!$B$1:$AI$720,MATCH(E$2,'Tillförd energi'!$B$1:$AQ$1,0),FALSE)</f>
        <v>0</v>
      </c>
      <c r="F229">
        <f>VLOOKUP($B229,'Tillförd energi'!$B$1:$AI$720,MATCH(F$2,'Tillförd energi'!$B$1:$AQ$1,0),FALSE)</f>
        <v>0</v>
      </c>
      <c r="G229">
        <f>VLOOKUP($B229,'Tillförd energi'!$B$1:$AI$720,MATCH(G$2,'Tillförd energi'!$B$1:$AQ$1,0),FALSE)</f>
        <v>0</v>
      </c>
      <c r="H229">
        <f>VLOOKUP($B229,'Tillförd energi'!$B$1:$AI$720,MATCH(H$2,'Tillförd energi'!$B$1:$AQ$1,0),FALSE)</f>
        <v>0</v>
      </c>
      <c r="I229">
        <f>VLOOKUP($B229,'Tillförd energi'!$B$1:$AI$720,MATCH(I$2,'Tillförd energi'!$B$1:$AQ$1,0),FALSE)</f>
        <v>0</v>
      </c>
      <c r="J229">
        <f>VLOOKUP($B229,'Tillförd energi'!$B$1:$AI$720,MATCH(J$2,'Tillförd energi'!$B$1:$AQ$1,0),FALSE)</f>
        <v>0</v>
      </c>
      <c r="K229">
        <f>VLOOKUP($B229,'Tillförd energi'!$B$1:$AI$720,MATCH(K$2,'Tillförd energi'!$B$1:$AQ$1,0),FALSE)</f>
        <v>0</v>
      </c>
      <c r="L229">
        <f>VLOOKUP($B229,'Tillförd energi'!$B$1:$AI$720,MATCH(L$2,'Tillförd energi'!$B$1:$AQ$1,0),FALSE)</f>
        <v>0</v>
      </c>
      <c r="M229">
        <f>VLOOKUP($B229,'Tillförd energi'!$B$1:$AI$720,MATCH(M$2,'Tillförd energi'!$B$1:$AQ$1,0),FALSE)</f>
        <v>0</v>
      </c>
      <c r="N229">
        <f>VLOOKUP($B229,'Tillförd energi'!$B$1:$AI$720,MATCH(N$2,'Tillförd energi'!$B$1:$AQ$1,0),FALSE)</f>
        <v>0</v>
      </c>
      <c r="O229">
        <f>VLOOKUP($B229,'Tillförd energi'!$B$1:$AI$720,MATCH(O$2,'Tillförd energi'!$B$1:$AQ$1,0),FALSE)</f>
        <v>0</v>
      </c>
      <c r="P229">
        <f>VLOOKUP($B229,'Tillförd energi'!$B$1:$AI$720,MATCH(P$2,'Tillförd energi'!$B$1:$AQ$1,0),FALSE)</f>
        <v>0</v>
      </c>
      <c r="Q229">
        <f>VLOOKUP($B229,'Tillförd energi'!$B$1:$AI$720,MATCH(Q$2,'Tillförd energi'!$B$1:$AQ$1,0),FALSE)</f>
        <v>0</v>
      </c>
      <c r="R229">
        <f>VLOOKUP($B229,'Tillförd energi'!$B$1:$AI$720,MATCH(R$2,'Tillförd energi'!$B$1:$AQ$1,0),FALSE)</f>
        <v>0</v>
      </c>
      <c r="S229">
        <f>VLOOKUP($B229,'Tillförd energi'!$B$1:$AI$720,MATCH(S$2,'Tillförd energi'!$B$1:$AQ$1,0),FALSE)</f>
        <v>0</v>
      </c>
      <c r="T229">
        <f>VLOOKUP($B229,'Tillförd energi'!$B$1:$AI$720,MATCH(T$2,'Tillförd energi'!$B$1:$AQ$1,0),FALSE)</f>
        <v>0</v>
      </c>
      <c r="U229">
        <f>VLOOKUP($B229,'Tillförd energi'!$B$1:$AI$720,MATCH(U$2,'Tillförd energi'!$B$1:$AQ$1,0),FALSE)</f>
        <v>0</v>
      </c>
      <c r="V229">
        <f>VLOOKUP($B229,'Tillförd energi'!$B$1:$AI$720,MATCH(V$2,'Tillförd energi'!$B$1:$AQ$1,0),FALSE)</f>
        <v>0</v>
      </c>
      <c r="W229">
        <f>VLOOKUP($B229,'Tillförd energi'!$B$1:$AI$720,MATCH(W$2,'Tillförd energi'!$B$1:$AQ$1,0),FALSE)</f>
        <v>0</v>
      </c>
      <c r="X229">
        <f>VLOOKUP($B229,'Tillförd energi'!$B$1:$AI$720,MATCH(X$2,'Tillförd energi'!$B$1:$AQ$1,0),FALSE)</f>
        <v>0</v>
      </c>
      <c r="Y229">
        <f>VLOOKUP($B229,'Tillförd energi'!$B$1:$AI$720,MATCH(Y$2,'Tillförd energi'!$B$1:$AQ$1,0),FALSE)</f>
        <v>0</v>
      </c>
      <c r="Z229">
        <f>VLOOKUP($B229,'Tillförd energi'!$B$1:$AI$720,MATCH(Z$2,'Tillförd energi'!$B$1:$AQ$1,0),FALSE)</f>
        <v>0</v>
      </c>
      <c r="AA229">
        <f>VLOOKUP($B229,'Tillförd energi'!$B$1:$AI$720,MATCH(AA$2,'Tillförd energi'!$B$1:$AQ$1,0),FALSE)</f>
        <v>0</v>
      </c>
      <c r="AB229">
        <f>VLOOKUP($B229,'Tillförd energi'!$B$1:$AI$720,MATCH(AB$2,'Tillförd energi'!$B$1:$AQ$1,0),FALSE)</f>
        <v>0</v>
      </c>
      <c r="AC229">
        <f>VLOOKUP($B229,'Tillförd energi'!$B$1:$AI$720,MATCH(AC$2,'Tillförd energi'!$B$1:$AQ$1,0),FALSE)</f>
        <v>0</v>
      </c>
      <c r="AD229">
        <f>VLOOKUP($B229,'Tillförd energi'!$B$1:$AI$720,MATCH(AD$2,'Tillförd energi'!$B$1:$AQ$1,0),FALSE)</f>
        <v>35.179000000000002</v>
      </c>
      <c r="AE229">
        <f>VLOOKUP($B229,'Tillförd energi'!$B$1:$AI$720,MATCH(AE$2,'Tillförd energi'!$B$1:$AQ$1,0),FALSE)</f>
        <v>0</v>
      </c>
      <c r="AF229">
        <f>VLOOKUP($B229,'Tillförd energi'!$B$1:$AI$720,MATCH(AF$2,'Tillförd energi'!$B$1:$AQ$1,0),FALSE)</f>
        <v>0.84438000000000002</v>
      </c>
      <c r="AG229">
        <f>IFERROR(VLOOKUP(B229,Miljö!$B$1:$AC$600,MATCH("Köpt mängd produktionsspecifik fjärrvärme:",Miljö!$B$1:$AC$1,0),FALSE)/1,0)</f>
        <v>0</v>
      </c>
      <c r="AI229">
        <f t="shared" si="18"/>
        <v>36.023380000000003</v>
      </c>
      <c r="AJ229">
        <f>IF(ISERROR(1/VLOOKUP($B229,Leveranser!$B$1:$S$500,MATCH("såld värme (gwh)",Leveranser!$B$1:$S$1,0),FALSE)),"",VLOOKUP($B229,Leveranser!$B$1:$S$500,MATCH("såld värme (gwh)",Leveranser!$B$1:$S$1,0),FALSE))</f>
        <v>28.146000000000001</v>
      </c>
      <c r="AM229" t="str">
        <f>IF(B229&lt;&gt;"",IF(VLOOKUP($B229,Totalt!$B$1:$AQ$554,MATCH("Kvalitetsgranskad:",Totalt!$B$1:$AQ$1,0),FALSE)="ja",VLOOKUP($B229,Miljö!$B$1:$AG$479,MATCH(AM$2,Miljö!$B$1:$AK$1,0),FALSE),""),"")</f>
        <v>Ja</v>
      </c>
      <c r="AN229" t="str">
        <f>IF(AM229="ja",VLOOKUP($B229,Miljö!$B$1:$J$479,MATCH("Typ av ursprungsspecificerad el   (Om inget värde anges används Nordisk residualmix, se inforuta) ()",Miljö!$B$1:$J$1,0),FALSE),IF(AM229="nej","Nordisk residualel",""))</f>
        <v>-</v>
      </c>
      <c r="AO229">
        <f>IF(AM229="","",VLOOKUP($B229,Miljö!$B$1:$J$479,MATCH("Fossilandel för ursprungspecificerad el ()",Miljö!$B$1:$J$1,0),FALSE))</f>
        <v>0</v>
      </c>
      <c r="AP229">
        <f>IF(AM229="","",IFERROR(VLOOKUP($B229,Miljö!$B$1:$J$479,MATCH("Kärnkraftsandel för ursprungsspecificerad el ()",Miljö!$B$1:$J$1,0),FALSE)/1,0))</f>
        <v>0</v>
      </c>
      <c r="AQ229">
        <f t="shared" si="19"/>
        <v>1</v>
      </c>
      <c r="AS229" t="str">
        <f t="shared" si="20"/>
        <v>Nej</v>
      </c>
      <c r="AT229" t="str">
        <f>IF(AS229="ja",VLOOKUP($B229,Miljö!$B$1:$P$500,MATCH("Fossil andel i procent (%)",Miljö!$B$1:$P$1,0),FALSE)/100,"")</f>
        <v/>
      </c>
      <c r="AV229" t="str">
        <f t="shared" si="21"/>
        <v>Nej</v>
      </c>
      <c r="AW229" t="str">
        <f>IF(AV229="ja",VLOOKUP($B229,'Egen hetvattenprod'!$B$1:$AO$500,MATCH("Värmekälla till värmepumpar ()",'Egen hetvattenprod'!$B$1:$AO$1,0),FALSE),"")</f>
        <v/>
      </c>
      <c r="AY229" t="str">
        <f t="shared" si="22"/>
        <v>Nej</v>
      </c>
      <c r="AZ229" s="115" t="str">
        <f>IF($AY229="ja",(VLOOKUP($B229,'Egen hetvattenprod'!$B$1:$BX$550,MATCH(AZ$2,'Egen hetvattenprod'!$B$1:$BX$1,0),FALSE)+VLOOKUP($B229,Kraftvärmeprod!$B$1:$BX$550,MATCH(AZ$2,Kraftvärmeprod!$B$1:$BX$1,0),FALSE))/$AC229,"")</f>
        <v/>
      </c>
      <c r="BA229" s="115" t="str">
        <f>IF($AY229="ja",(VLOOKUP($B229,'Egen hetvattenprod'!$B$1:$BX$550,MATCH(BA$2,'Egen hetvattenprod'!$B$1:$BX$1,0),FALSE)+VLOOKUP($B229,Kraftvärmeprod!$B$1:$BX$550,MATCH(BA$2,Kraftvärmeprod!$B$1:$BX$1,0),FALSE))/$AC229,"")</f>
        <v/>
      </c>
      <c r="BB229" s="115" t="str">
        <f>IF($AY229="ja",(VLOOKUP($B229,'Egen hetvattenprod'!$B$1:$BX$550,MATCH(BB$2,'Egen hetvattenprod'!$B$1:$BX$1,0),FALSE)+VLOOKUP($B229,Kraftvärmeprod!$B$1:$BX$550,MATCH(BB$2,Kraftvärmeprod!$B$1:$BX$1,0),FALSE))/$AC229,"")</f>
        <v/>
      </c>
      <c r="BC229" s="115" t="str">
        <f>IF($AY229="ja",(VLOOKUP($B229,'Egen hetvattenprod'!$B$1:$BX$550,MATCH(BC$2,'Egen hetvattenprod'!$B$1:$BX$1,0),FALSE)+VLOOKUP($B229,Kraftvärmeprod!$B$1:$BX$550,MATCH(BC$2,Kraftvärmeprod!$B$1:$BX$1,0),FALSE))/$AC229,"")</f>
        <v/>
      </c>
      <c r="BD229" s="115" t="str">
        <f>IF($AY229="ja",(VLOOKUP($B229,'Egen hetvattenprod'!$B$1:$BX$550,MATCH(BD$2,'Egen hetvattenprod'!$B$1:$BX$1,0),FALSE)+VLOOKUP($B229,Kraftvärmeprod!$B$1:$BX$550,MATCH(BD$2,Kraftvärmeprod!$B$1:$BX$1,0),FALSE))/$AC229,"")</f>
        <v/>
      </c>
      <c r="BF229" t="str">
        <f t="shared" si="23"/>
        <v>Nej</v>
      </c>
      <c r="BG229" t="str">
        <f>IF($BF229="ja",VLOOKUP($B229,'Egen hetvattenprod'!$B$1:$BX$550,MATCH("Andelen klimatgaser med fossilt ursprung för avfall ()",'Egen hetvattenprod'!$B$1:$BX$1,0),FALSE),"")</f>
        <v/>
      </c>
      <c r="BH229" t="str">
        <f>IF($BF229="ja",VLOOKUP($B229,Kraftvärmeprod!$B$1:$BX$550,MATCH("Andelen klimatgaser med fossilt ursprung för avfall ()",Kraftvärmeprod!$B$1:$BX$1,0),FALSE),"")</f>
        <v/>
      </c>
      <c r="BI229" t="str">
        <f>IF($BF229="ja",VLOOKUP($B229,'Egen hetvattenprod'!$B$1:$BX$550,MATCH("Avfall (GWh)",'Egen hetvattenprod'!$B$1:$BX$1,0),FALSE),"")</f>
        <v/>
      </c>
      <c r="BJ229" t="str">
        <f>IF($BF229="ja",VLOOKUP($B229,'Slutlig allokering kvv'!$B$1:$BX$550,MATCH("Avfall (GWh)",'Slutlig allokering kvv'!$B$1:$BX$1,0),FALSE),"")</f>
        <v/>
      </c>
      <c r="BK229" t="str">
        <f>IF($BF229="ja",VLOOKUP($B229,'Köpt hetvatten'!$B$1:$BX$550,MATCH("Avfall i köpt hetvatten",'Köpt hetvatten'!$B$1:$BX$1,0),FALSE),"")</f>
        <v/>
      </c>
      <c r="BL229" t="str">
        <f>IF($BF229="ja",VLOOKUP($B229,'Egen hetvattenprod'!$B$1:$BX$550,MATCH("Värde enligt ovan. (%)",'Egen hetvattenprod'!$B$1:$BX$1,0),FALSE),"")</f>
        <v/>
      </c>
      <c r="BM229" t="str">
        <f>IF($BF229="ja",VLOOKUP($B229,Kraftvärmeprod!$B$1:$BX$550,MATCH("Värde enligt ovan. (%)",Kraftvärmeprod!$B$1:$BX$1,0),FALSE),"")</f>
        <v/>
      </c>
      <c r="BQ229" t="str">
        <f>IF($BF229="ja",VLOOKUP($B229,'Egen hetvattenprod'!$B$1:$BX$550,MATCH("Tillförd olja (fossil) vid avfallsförbränning (GWh)",'Egen hetvattenprod'!$B$1:$BX$1,0),FALSE),"")</f>
        <v/>
      </c>
      <c r="BR229" t="str">
        <f>IF($BF229="ja",VLOOKUP($B229,Kraftvärmeprod!$B$1:$BX$550,MATCH("Tillförd olja (fossil) vid avfallsförbränning (GWh)",Kraftvärmeprod!$B$1:$BX$1,0),FALSE),"")</f>
        <v/>
      </c>
    </row>
    <row r="230" spans="1:70">
      <c r="A230" t="s">
        <v>364</v>
      </c>
      <c r="B230" t="s">
        <v>380</v>
      </c>
      <c r="C230">
        <f>VLOOKUP($B230,'Tillförd energi'!$B$1:$AI$720,MATCH(C$2,'Tillförd energi'!$B$1:$AQ$1,0),FALSE)</f>
        <v>0</v>
      </c>
      <c r="D230">
        <f>VLOOKUP($B230,'Tillförd energi'!$B$1:$AI$720,MATCH(D$2,'Tillförd energi'!$B$1:$AQ$1,0),FALSE)</f>
        <v>0.14699999999999999</v>
      </c>
      <c r="E230">
        <f>VLOOKUP($B230,'Tillförd energi'!$B$1:$AI$720,MATCH(E$2,'Tillförd energi'!$B$1:$AQ$1,0),FALSE)</f>
        <v>0</v>
      </c>
      <c r="F230">
        <f>VLOOKUP($B230,'Tillförd energi'!$B$1:$AI$720,MATCH(F$2,'Tillförd energi'!$B$1:$AQ$1,0),FALSE)</f>
        <v>0</v>
      </c>
      <c r="G230">
        <f>VLOOKUP($B230,'Tillförd energi'!$B$1:$AI$720,MATCH(G$2,'Tillförd energi'!$B$1:$AQ$1,0),FALSE)</f>
        <v>0</v>
      </c>
      <c r="H230">
        <f>VLOOKUP($B230,'Tillförd energi'!$B$1:$AI$720,MATCH(H$2,'Tillförd energi'!$B$1:$AQ$1,0),FALSE)</f>
        <v>0</v>
      </c>
      <c r="I230">
        <f>VLOOKUP($B230,'Tillförd energi'!$B$1:$AI$720,MATCH(I$2,'Tillförd energi'!$B$1:$AQ$1,0),FALSE)</f>
        <v>0</v>
      </c>
      <c r="J230">
        <f>VLOOKUP($B230,'Tillförd energi'!$B$1:$AI$720,MATCH(J$2,'Tillförd energi'!$B$1:$AQ$1,0),FALSE)</f>
        <v>0</v>
      </c>
      <c r="K230">
        <f>VLOOKUP($B230,'Tillförd energi'!$B$1:$AI$720,MATCH(K$2,'Tillförd energi'!$B$1:$AQ$1,0),FALSE)</f>
        <v>0</v>
      </c>
      <c r="L230">
        <f>VLOOKUP($B230,'Tillförd energi'!$B$1:$AI$720,MATCH(L$2,'Tillförd energi'!$B$1:$AQ$1,0),FALSE)</f>
        <v>0</v>
      </c>
      <c r="M230">
        <f>VLOOKUP($B230,'Tillförd energi'!$B$1:$AI$720,MATCH(M$2,'Tillförd energi'!$B$1:$AQ$1,0),FALSE)</f>
        <v>0</v>
      </c>
      <c r="N230">
        <f>VLOOKUP($B230,'Tillförd energi'!$B$1:$AI$720,MATCH(N$2,'Tillförd energi'!$B$1:$AQ$1,0),FALSE)</f>
        <v>0</v>
      </c>
      <c r="O230">
        <f>VLOOKUP($B230,'Tillförd energi'!$B$1:$AI$720,MATCH(O$2,'Tillförd energi'!$B$1:$AQ$1,0),FALSE)</f>
        <v>0</v>
      </c>
      <c r="P230">
        <f>VLOOKUP($B230,'Tillförd energi'!$B$1:$AI$720,MATCH(P$2,'Tillförd energi'!$B$1:$AQ$1,0),FALSE)</f>
        <v>0</v>
      </c>
      <c r="Q230">
        <f>VLOOKUP($B230,'Tillförd energi'!$B$1:$AI$720,MATCH(Q$2,'Tillförd energi'!$B$1:$AQ$1,0),FALSE)</f>
        <v>0</v>
      </c>
      <c r="R230">
        <f>VLOOKUP($B230,'Tillförd energi'!$B$1:$AI$720,MATCH(R$2,'Tillförd energi'!$B$1:$AQ$1,0),FALSE)</f>
        <v>17.57</v>
      </c>
      <c r="S230">
        <f>VLOOKUP($B230,'Tillförd energi'!$B$1:$AI$720,MATCH(S$2,'Tillförd energi'!$B$1:$AQ$1,0),FALSE)</f>
        <v>0</v>
      </c>
      <c r="T230">
        <f>VLOOKUP($B230,'Tillförd energi'!$B$1:$AI$720,MATCH(T$2,'Tillförd energi'!$B$1:$AQ$1,0),FALSE)</f>
        <v>0</v>
      </c>
      <c r="U230">
        <f>VLOOKUP($B230,'Tillförd energi'!$B$1:$AI$720,MATCH(U$2,'Tillförd energi'!$B$1:$AQ$1,0),FALSE)</f>
        <v>0</v>
      </c>
      <c r="V230">
        <f>VLOOKUP($B230,'Tillförd energi'!$B$1:$AI$720,MATCH(V$2,'Tillförd energi'!$B$1:$AQ$1,0),FALSE)</f>
        <v>0</v>
      </c>
      <c r="W230">
        <f>VLOOKUP($B230,'Tillförd energi'!$B$1:$AI$720,MATCH(W$2,'Tillförd energi'!$B$1:$AQ$1,0),FALSE)</f>
        <v>0</v>
      </c>
      <c r="X230">
        <f>VLOOKUP($B230,'Tillförd energi'!$B$1:$AI$720,MATCH(X$2,'Tillförd energi'!$B$1:$AQ$1,0),FALSE)</f>
        <v>0</v>
      </c>
      <c r="Y230">
        <f>VLOOKUP($B230,'Tillförd energi'!$B$1:$AI$720,MATCH(Y$2,'Tillförd energi'!$B$1:$AQ$1,0),FALSE)</f>
        <v>0</v>
      </c>
      <c r="Z230">
        <f>VLOOKUP($B230,'Tillförd energi'!$B$1:$AI$720,MATCH(Z$2,'Tillförd energi'!$B$1:$AQ$1,0),FALSE)</f>
        <v>0</v>
      </c>
      <c r="AA230">
        <f>VLOOKUP($B230,'Tillförd energi'!$B$1:$AI$720,MATCH(AA$2,'Tillförd energi'!$B$1:$AQ$1,0),FALSE)</f>
        <v>0</v>
      </c>
      <c r="AB230">
        <f>VLOOKUP($B230,'Tillförd energi'!$B$1:$AI$720,MATCH(AB$2,'Tillförd energi'!$B$1:$AQ$1,0),FALSE)</f>
        <v>0</v>
      </c>
      <c r="AC230">
        <f>VLOOKUP($B230,'Tillförd energi'!$B$1:$AI$720,MATCH(AC$2,'Tillförd energi'!$B$1:$AQ$1,0),FALSE)</f>
        <v>0</v>
      </c>
      <c r="AD230">
        <f>VLOOKUP($B230,'Tillförd energi'!$B$1:$AI$720,MATCH(AD$2,'Tillförd energi'!$B$1:$AQ$1,0),FALSE)</f>
        <v>0</v>
      </c>
      <c r="AE230">
        <f>VLOOKUP($B230,'Tillförd energi'!$B$1:$AI$720,MATCH(AE$2,'Tillförd energi'!$B$1:$AQ$1,0),FALSE)</f>
        <v>0</v>
      </c>
      <c r="AF230">
        <f>VLOOKUP($B230,'Tillförd energi'!$B$1:$AI$720,MATCH(AF$2,'Tillförd energi'!$B$1:$AQ$1,0),FALSE)</f>
        <v>0.13500000000000001</v>
      </c>
      <c r="AG230">
        <f>IFERROR(VLOOKUP(B230,Miljö!$B$1:$AC$600,MATCH("Köpt mängd produktionsspecifik fjärrvärme:",Miljö!$B$1:$AC$1,0),FALSE)/1,0)</f>
        <v>0</v>
      </c>
      <c r="AI230">
        <f t="shared" si="18"/>
        <v>17.852</v>
      </c>
      <c r="AJ230">
        <f>IF(ISERROR(1/VLOOKUP($B230,Leveranser!$B$1:$S$500,MATCH("såld värme (gwh)",Leveranser!$B$1:$S$1,0),FALSE)),"",VLOOKUP($B230,Leveranser!$B$1:$S$500,MATCH("såld värme (gwh)",Leveranser!$B$1:$S$1,0),FALSE))</f>
        <v>12.211</v>
      </c>
      <c r="AM230" t="str">
        <f>IF(B230&lt;&gt;"",IF(VLOOKUP($B230,Totalt!$B$1:$AQ$554,MATCH("Kvalitetsgranskad:",Totalt!$B$1:$AQ$1,0),FALSE)="ja",VLOOKUP($B230,Miljö!$B$1:$AG$479,MATCH(AM$2,Miljö!$B$1:$AK$1,0),FALSE),""),"")</f>
        <v>Ja</v>
      </c>
      <c r="AN230" t="str">
        <f>IF(AM230="ja",VLOOKUP($B230,Miljö!$B$1:$J$479,MATCH("Typ av ursprungsspecificerad el   (Om inget värde anges används Nordisk residualmix, se inforuta) ()",Miljö!$B$1:$J$1,0),FALSE),IF(AM230="nej","Nordisk residualel",""))</f>
        <v>'vatten vind bio'</v>
      </c>
      <c r="AO230">
        <f>IF(AM230="","",VLOOKUP($B230,Miljö!$B$1:$J$479,MATCH("Fossilandel för ursprungspecificerad el ()",Miljö!$B$1:$J$1,0),FALSE))</f>
        <v>0</v>
      </c>
      <c r="AP230">
        <f>IF(AM230="","",IFERROR(VLOOKUP($B230,Miljö!$B$1:$J$479,MATCH("Kärnkraftsandel för ursprungsspecificerad el ()",Miljö!$B$1:$J$1,0),FALSE)/1,0))</f>
        <v>0</v>
      </c>
      <c r="AQ230">
        <f t="shared" si="19"/>
        <v>1</v>
      </c>
      <c r="AS230" t="str">
        <f t="shared" si="20"/>
        <v>Nej</v>
      </c>
      <c r="AT230" t="str">
        <f>IF(AS230="ja",VLOOKUP($B230,Miljö!$B$1:$P$500,MATCH("Fossil andel i procent (%)",Miljö!$B$1:$P$1,0),FALSE)/100,"")</f>
        <v/>
      </c>
      <c r="AV230" t="str">
        <f t="shared" si="21"/>
        <v>Nej</v>
      </c>
      <c r="AW230" t="str">
        <f>IF(AV230="ja",VLOOKUP($B230,'Egen hetvattenprod'!$B$1:$AO$500,MATCH("Värmekälla till värmepumpar ()",'Egen hetvattenprod'!$B$1:$AO$1,0),FALSE),"")</f>
        <v/>
      </c>
      <c r="AY230" t="str">
        <f t="shared" si="22"/>
        <v>Nej</v>
      </c>
      <c r="AZ230" s="115" t="str">
        <f>IF($AY230="ja",(VLOOKUP($B230,'Egen hetvattenprod'!$B$1:$BX$550,MATCH(AZ$2,'Egen hetvattenprod'!$B$1:$BX$1,0),FALSE)+VLOOKUP($B230,Kraftvärmeprod!$B$1:$BX$550,MATCH(AZ$2,Kraftvärmeprod!$B$1:$BX$1,0),FALSE))/$AC230,"")</f>
        <v/>
      </c>
      <c r="BA230" s="115" t="str">
        <f>IF($AY230="ja",(VLOOKUP($B230,'Egen hetvattenprod'!$B$1:$BX$550,MATCH(BA$2,'Egen hetvattenprod'!$B$1:$BX$1,0),FALSE)+VLOOKUP($B230,Kraftvärmeprod!$B$1:$BX$550,MATCH(BA$2,Kraftvärmeprod!$B$1:$BX$1,0),FALSE))/$AC230,"")</f>
        <v/>
      </c>
      <c r="BB230" s="115" t="str">
        <f>IF($AY230="ja",(VLOOKUP($B230,'Egen hetvattenprod'!$B$1:$BX$550,MATCH(BB$2,'Egen hetvattenprod'!$B$1:$BX$1,0),FALSE)+VLOOKUP($B230,Kraftvärmeprod!$B$1:$BX$550,MATCH(BB$2,Kraftvärmeprod!$B$1:$BX$1,0),FALSE))/$AC230,"")</f>
        <v/>
      </c>
      <c r="BC230" s="115" t="str">
        <f>IF($AY230="ja",(VLOOKUP($B230,'Egen hetvattenprod'!$B$1:$BX$550,MATCH(BC$2,'Egen hetvattenprod'!$B$1:$BX$1,0),FALSE)+VLOOKUP($B230,Kraftvärmeprod!$B$1:$BX$550,MATCH(BC$2,Kraftvärmeprod!$B$1:$BX$1,0),FALSE))/$AC230,"")</f>
        <v/>
      </c>
      <c r="BD230" s="115" t="str">
        <f>IF($AY230="ja",(VLOOKUP($B230,'Egen hetvattenprod'!$B$1:$BX$550,MATCH(BD$2,'Egen hetvattenprod'!$B$1:$BX$1,0),FALSE)+VLOOKUP($B230,Kraftvärmeprod!$B$1:$BX$550,MATCH(BD$2,Kraftvärmeprod!$B$1:$BX$1,0),FALSE))/$AC230,"")</f>
        <v/>
      </c>
      <c r="BF230" t="str">
        <f t="shared" si="23"/>
        <v>Nej</v>
      </c>
      <c r="BG230" t="str">
        <f>IF($BF230="ja",VLOOKUP($B230,'Egen hetvattenprod'!$B$1:$BX$550,MATCH("Andelen klimatgaser med fossilt ursprung för avfall ()",'Egen hetvattenprod'!$B$1:$BX$1,0),FALSE),"")</f>
        <v/>
      </c>
      <c r="BH230" t="str">
        <f>IF($BF230="ja",VLOOKUP($B230,Kraftvärmeprod!$B$1:$BX$550,MATCH("Andelen klimatgaser med fossilt ursprung för avfall ()",Kraftvärmeprod!$B$1:$BX$1,0),FALSE),"")</f>
        <v/>
      </c>
      <c r="BI230" t="str">
        <f>IF($BF230="ja",VLOOKUP($B230,'Egen hetvattenprod'!$B$1:$BX$550,MATCH("Avfall (GWh)",'Egen hetvattenprod'!$B$1:$BX$1,0),FALSE),"")</f>
        <v/>
      </c>
      <c r="BJ230" t="str">
        <f>IF($BF230="ja",VLOOKUP($B230,'Slutlig allokering kvv'!$B$1:$BX$550,MATCH("Avfall (GWh)",'Slutlig allokering kvv'!$B$1:$BX$1,0),FALSE),"")</f>
        <v/>
      </c>
      <c r="BK230" t="str">
        <f>IF($BF230="ja",VLOOKUP($B230,'Köpt hetvatten'!$B$1:$BX$550,MATCH("Avfall i köpt hetvatten",'Köpt hetvatten'!$B$1:$BX$1,0),FALSE),"")</f>
        <v/>
      </c>
      <c r="BL230" t="str">
        <f>IF($BF230="ja",VLOOKUP($B230,'Egen hetvattenprod'!$B$1:$BX$550,MATCH("Värde enligt ovan. (%)",'Egen hetvattenprod'!$B$1:$BX$1,0),FALSE),"")</f>
        <v/>
      </c>
      <c r="BM230" t="str">
        <f>IF($BF230="ja",VLOOKUP($B230,Kraftvärmeprod!$B$1:$BX$550,MATCH("Värde enligt ovan. (%)",Kraftvärmeprod!$B$1:$BX$1,0),FALSE),"")</f>
        <v/>
      </c>
      <c r="BQ230" t="str">
        <f>IF($BF230="ja",VLOOKUP($B230,'Egen hetvattenprod'!$B$1:$BX$550,MATCH("Tillförd olja (fossil) vid avfallsförbränning (GWh)",'Egen hetvattenprod'!$B$1:$BX$1,0),FALSE),"")</f>
        <v/>
      </c>
      <c r="BR230" t="str">
        <f>IF($BF230="ja",VLOOKUP($B230,Kraftvärmeprod!$B$1:$BX$550,MATCH("Tillförd olja (fossil) vid avfallsförbränning (GWh)",Kraftvärmeprod!$B$1:$BX$1,0),FALSE),"")</f>
        <v/>
      </c>
    </row>
    <row r="231" spans="1:70">
      <c r="A231" t="s">
        <v>364</v>
      </c>
      <c r="B231" t="s">
        <v>381</v>
      </c>
      <c r="C231">
        <f>VLOOKUP($B231,'Tillförd energi'!$B$1:$AI$720,MATCH(C$2,'Tillförd energi'!$B$1:$AQ$1,0),FALSE)</f>
        <v>0</v>
      </c>
      <c r="D231">
        <f>VLOOKUP($B231,'Tillförd energi'!$B$1:$AI$720,MATCH(D$2,'Tillförd energi'!$B$1:$AQ$1,0),FALSE)</f>
        <v>2.3699999999999999E-2</v>
      </c>
      <c r="E231">
        <f>VLOOKUP($B231,'Tillförd energi'!$B$1:$AI$720,MATCH(E$2,'Tillförd energi'!$B$1:$AQ$1,0),FALSE)</f>
        <v>0</v>
      </c>
      <c r="F231">
        <f>VLOOKUP($B231,'Tillförd energi'!$B$1:$AI$720,MATCH(F$2,'Tillförd energi'!$B$1:$AQ$1,0),FALSE)</f>
        <v>0</v>
      </c>
      <c r="G231">
        <f>VLOOKUP($B231,'Tillförd energi'!$B$1:$AI$720,MATCH(G$2,'Tillförd energi'!$B$1:$AQ$1,0),FALSE)</f>
        <v>0</v>
      </c>
      <c r="H231">
        <f>VLOOKUP($B231,'Tillförd energi'!$B$1:$AI$720,MATCH(H$2,'Tillförd energi'!$B$1:$AQ$1,0),FALSE)</f>
        <v>0</v>
      </c>
      <c r="I231">
        <f>VLOOKUP($B231,'Tillförd energi'!$B$1:$AI$720,MATCH(I$2,'Tillförd energi'!$B$1:$AQ$1,0),FALSE)</f>
        <v>0</v>
      </c>
      <c r="J231">
        <f>VLOOKUP($B231,'Tillförd energi'!$B$1:$AI$720,MATCH(J$2,'Tillförd energi'!$B$1:$AQ$1,0),FALSE)</f>
        <v>0</v>
      </c>
      <c r="K231">
        <f>VLOOKUP($B231,'Tillförd energi'!$B$1:$AI$720,MATCH(K$2,'Tillförd energi'!$B$1:$AQ$1,0),FALSE)</f>
        <v>0</v>
      </c>
      <c r="L231">
        <f>VLOOKUP($B231,'Tillförd energi'!$B$1:$AI$720,MATCH(L$2,'Tillförd energi'!$B$1:$AQ$1,0),FALSE)</f>
        <v>0</v>
      </c>
      <c r="M231">
        <f>VLOOKUP($B231,'Tillförd energi'!$B$1:$AI$720,MATCH(M$2,'Tillförd energi'!$B$1:$AQ$1,0),FALSE)</f>
        <v>0</v>
      </c>
      <c r="N231">
        <f>VLOOKUP($B231,'Tillförd energi'!$B$1:$AI$720,MATCH(N$2,'Tillförd energi'!$B$1:$AQ$1,0),FALSE)</f>
        <v>0</v>
      </c>
      <c r="O231">
        <f>VLOOKUP($B231,'Tillförd energi'!$B$1:$AI$720,MATCH(O$2,'Tillförd energi'!$B$1:$AQ$1,0),FALSE)</f>
        <v>0</v>
      </c>
      <c r="P231">
        <f>VLOOKUP($B231,'Tillförd energi'!$B$1:$AI$720,MATCH(P$2,'Tillförd energi'!$B$1:$AQ$1,0),FALSE)</f>
        <v>0</v>
      </c>
      <c r="Q231">
        <f>VLOOKUP($B231,'Tillförd energi'!$B$1:$AI$720,MATCH(Q$2,'Tillförd energi'!$B$1:$AQ$1,0),FALSE)</f>
        <v>0</v>
      </c>
      <c r="R231">
        <f>VLOOKUP($B231,'Tillförd energi'!$B$1:$AI$720,MATCH(R$2,'Tillförd energi'!$B$1:$AQ$1,0),FALSE)</f>
        <v>3.2069999999999999</v>
      </c>
      <c r="S231">
        <f>VLOOKUP($B231,'Tillförd energi'!$B$1:$AI$720,MATCH(S$2,'Tillförd energi'!$B$1:$AQ$1,0),FALSE)</f>
        <v>0</v>
      </c>
      <c r="T231">
        <f>VLOOKUP($B231,'Tillförd energi'!$B$1:$AI$720,MATCH(T$2,'Tillförd energi'!$B$1:$AQ$1,0),FALSE)</f>
        <v>0</v>
      </c>
      <c r="U231">
        <f>VLOOKUP($B231,'Tillförd energi'!$B$1:$AI$720,MATCH(U$2,'Tillförd energi'!$B$1:$AQ$1,0),FALSE)</f>
        <v>0</v>
      </c>
      <c r="V231">
        <f>VLOOKUP($B231,'Tillförd energi'!$B$1:$AI$720,MATCH(V$2,'Tillförd energi'!$B$1:$AQ$1,0),FALSE)</f>
        <v>0</v>
      </c>
      <c r="W231">
        <f>VLOOKUP($B231,'Tillförd energi'!$B$1:$AI$720,MATCH(W$2,'Tillförd energi'!$B$1:$AQ$1,0),FALSE)</f>
        <v>0</v>
      </c>
      <c r="X231">
        <f>VLOOKUP($B231,'Tillförd energi'!$B$1:$AI$720,MATCH(X$2,'Tillförd energi'!$B$1:$AQ$1,0),FALSE)</f>
        <v>0</v>
      </c>
      <c r="Y231">
        <f>VLOOKUP($B231,'Tillförd energi'!$B$1:$AI$720,MATCH(Y$2,'Tillförd energi'!$B$1:$AQ$1,0),FALSE)</f>
        <v>0</v>
      </c>
      <c r="Z231">
        <f>VLOOKUP($B231,'Tillförd energi'!$B$1:$AI$720,MATCH(Z$2,'Tillförd energi'!$B$1:$AQ$1,0),FALSE)</f>
        <v>0</v>
      </c>
      <c r="AA231">
        <f>VLOOKUP($B231,'Tillförd energi'!$B$1:$AI$720,MATCH(AA$2,'Tillförd energi'!$B$1:$AQ$1,0),FALSE)</f>
        <v>0</v>
      </c>
      <c r="AB231">
        <f>VLOOKUP($B231,'Tillförd energi'!$B$1:$AI$720,MATCH(AB$2,'Tillförd energi'!$B$1:$AQ$1,0),FALSE)</f>
        <v>0</v>
      </c>
      <c r="AC231">
        <f>VLOOKUP($B231,'Tillförd energi'!$B$1:$AI$720,MATCH(AC$2,'Tillförd energi'!$B$1:$AQ$1,0),FALSE)</f>
        <v>0</v>
      </c>
      <c r="AD231">
        <f>VLOOKUP($B231,'Tillförd energi'!$B$1:$AI$720,MATCH(AD$2,'Tillförd energi'!$B$1:$AQ$1,0),FALSE)</f>
        <v>0</v>
      </c>
      <c r="AE231">
        <f>VLOOKUP($B231,'Tillförd energi'!$B$1:$AI$720,MATCH(AE$2,'Tillförd energi'!$B$1:$AQ$1,0),FALSE)</f>
        <v>0</v>
      </c>
      <c r="AF231">
        <f>VLOOKUP($B231,'Tillförd energi'!$B$1:$AI$720,MATCH(AF$2,'Tillförd energi'!$B$1:$AQ$1,0),FALSE)</f>
        <v>4.2999999999999997E-2</v>
      </c>
      <c r="AG231">
        <f>IFERROR(VLOOKUP(B231,Miljö!$B$1:$AC$600,MATCH("Köpt mängd produktionsspecifik fjärrvärme:",Miljö!$B$1:$AC$1,0),FALSE)/1,0)</f>
        <v>0</v>
      </c>
      <c r="AI231">
        <f t="shared" si="18"/>
        <v>3.2736999999999998</v>
      </c>
      <c r="AJ231">
        <f>IF(ISERROR(1/VLOOKUP($B231,Leveranser!$B$1:$S$500,MATCH("såld värme (gwh)",Leveranser!$B$1:$S$1,0),FALSE)),"",VLOOKUP($B231,Leveranser!$B$1:$S$500,MATCH("såld värme (gwh)",Leveranser!$B$1:$S$1,0),FALSE))</f>
        <v>2.2197</v>
      </c>
      <c r="AM231" t="str">
        <f>IF(B231&lt;&gt;"",IF(VLOOKUP($B231,Totalt!$B$1:$AQ$554,MATCH("Kvalitetsgranskad:",Totalt!$B$1:$AQ$1,0),FALSE)="ja",VLOOKUP($B231,Miljö!$B$1:$AG$479,MATCH(AM$2,Miljö!$B$1:$AK$1,0),FALSE),""),"")</f>
        <v>Ja</v>
      </c>
      <c r="AN231" t="str">
        <f>IF(AM231="ja",VLOOKUP($B231,Miljö!$B$1:$J$479,MATCH("Typ av ursprungsspecificerad el   (Om inget värde anges används Nordisk residualmix, se inforuta) ()",Miljö!$B$1:$J$1,0),FALSE),IF(AM231="nej","Nordisk residualel",""))</f>
        <v>'vatten vind bio'</v>
      </c>
      <c r="AO231">
        <f>IF(AM231="","",VLOOKUP($B231,Miljö!$B$1:$J$479,MATCH("Fossilandel för ursprungspecificerad el ()",Miljö!$B$1:$J$1,0),FALSE))</f>
        <v>0</v>
      </c>
      <c r="AP231">
        <f>IF(AM231="","",IFERROR(VLOOKUP($B231,Miljö!$B$1:$J$479,MATCH("Kärnkraftsandel för ursprungsspecificerad el ()",Miljö!$B$1:$J$1,0),FALSE)/1,0))</f>
        <v>0</v>
      </c>
      <c r="AQ231">
        <f t="shared" si="19"/>
        <v>1</v>
      </c>
      <c r="AS231" t="str">
        <f t="shared" si="20"/>
        <v>Nej</v>
      </c>
      <c r="AT231" t="str">
        <f>IF(AS231="ja",VLOOKUP($B231,Miljö!$B$1:$P$500,MATCH("Fossil andel i procent (%)",Miljö!$B$1:$P$1,0),FALSE)/100,"")</f>
        <v/>
      </c>
      <c r="AV231" t="str">
        <f t="shared" si="21"/>
        <v>Nej</v>
      </c>
      <c r="AW231" t="str">
        <f>IF(AV231="ja",VLOOKUP($B231,'Egen hetvattenprod'!$B$1:$AO$500,MATCH("Värmekälla till värmepumpar ()",'Egen hetvattenprod'!$B$1:$AO$1,0),FALSE),"")</f>
        <v/>
      </c>
      <c r="AY231" t="str">
        <f t="shared" si="22"/>
        <v>Nej</v>
      </c>
      <c r="AZ231" s="115" t="str">
        <f>IF($AY231="ja",(VLOOKUP($B231,'Egen hetvattenprod'!$B$1:$BX$550,MATCH(AZ$2,'Egen hetvattenprod'!$B$1:$BX$1,0),FALSE)+VLOOKUP($B231,Kraftvärmeprod!$B$1:$BX$550,MATCH(AZ$2,Kraftvärmeprod!$B$1:$BX$1,0),FALSE))/$AC231,"")</f>
        <v/>
      </c>
      <c r="BA231" s="115" t="str">
        <f>IF($AY231="ja",(VLOOKUP($B231,'Egen hetvattenprod'!$B$1:$BX$550,MATCH(BA$2,'Egen hetvattenprod'!$B$1:$BX$1,0),FALSE)+VLOOKUP($B231,Kraftvärmeprod!$B$1:$BX$550,MATCH(BA$2,Kraftvärmeprod!$B$1:$BX$1,0),FALSE))/$AC231,"")</f>
        <v/>
      </c>
      <c r="BB231" s="115" t="str">
        <f>IF($AY231="ja",(VLOOKUP($B231,'Egen hetvattenprod'!$B$1:$BX$550,MATCH(BB$2,'Egen hetvattenprod'!$B$1:$BX$1,0),FALSE)+VLOOKUP($B231,Kraftvärmeprod!$B$1:$BX$550,MATCH(BB$2,Kraftvärmeprod!$B$1:$BX$1,0),FALSE))/$AC231,"")</f>
        <v/>
      </c>
      <c r="BC231" s="115" t="str">
        <f>IF($AY231="ja",(VLOOKUP($B231,'Egen hetvattenprod'!$B$1:$BX$550,MATCH(BC$2,'Egen hetvattenprod'!$B$1:$BX$1,0),FALSE)+VLOOKUP($B231,Kraftvärmeprod!$B$1:$BX$550,MATCH(BC$2,Kraftvärmeprod!$B$1:$BX$1,0),FALSE))/$AC231,"")</f>
        <v/>
      </c>
      <c r="BD231" s="115" t="str">
        <f>IF($AY231="ja",(VLOOKUP($B231,'Egen hetvattenprod'!$B$1:$BX$550,MATCH(BD$2,'Egen hetvattenprod'!$B$1:$BX$1,0),FALSE)+VLOOKUP($B231,Kraftvärmeprod!$B$1:$BX$550,MATCH(BD$2,Kraftvärmeprod!$B$1:$BX$1,0),FALSE))/$AC231,"")</f>
        <v/>
      </c>
      <c r="BF231" t="str">
        <f t="shared" si="23"/>
        <v>Nej</v>
      </c>
      <c r="BG231" t="str">
        <f>IF($BF231="ja",VLOOKUP($B231,'Egen hetvattenprod'!$B$1:$BX$550,MATCH("Andelen klimatgaser med fossilt ursprung för avfall ()",'Egen hetvattenprod'!$B$1:$BX$1,0),FALSE),"")</f>
        <v/>
      </c>
      <c r="BH231" t="str">
        <f>IF($BF231="ja",VLOOKUP($B231,Kraftvärmeprod!$B$1:$BX$550,MATCH("Andelen klimatgaser med fossilt ursprung för avfall ()",Kraftvärmeprod!$B$1:$BX$1,0),FALSE),"")</f>
        <v/>
      </c>
      <c r="BI231" t="str">
        <f>IF($BF231="ja",VLOOKUP($B231,'Egen hetvattenprod'!$B$1:$BX$550,MATCH("Avfall (GWh)",'Egen hetvattenprod'!$B$1:$BX$1,0),FALSE),"")</f>
        <v/>
      </c>
      <c r="BJ231" t="str">
        <f>IF($BF231="ja",VLOOKUP($B231,'Slutlig allokering kvv'!$B$1:$BX$550,MATCH("Avfall (GWh)",'Slutlig allokering kvv'!$B$1:$BX$1,0),FALSE),"")</f>
        <v/>
      </c>
      <c r="BK231" t="str">
        <f>IF($BF231="ja",VLOOKUP($B231,'Köpt hetvatten'!$B$1:$BX$550,MATCH("Avfall i köpt hetvatten",'Köpt hetvatten'!$B$1:$BX$1,0),FALSE),"")</f>
        <v/>
      </c>
      <c r="BL231" t="str">
        <f>IF($BF231="ja",VLOOKUP($B231,'Egen hetvattenprod'!$B$1:$BX$550,MATCH("Värde enligt ovan. (%)",'Egen hetvattenprod'!$B$1:$BX$1,0),FALSE),"")</f>
        <v/>
      </c>
      <c r="BM231" t="str">
        <f>IF($BF231="ja",VLOOKUP($B231,Kraftvärmeprod!$B$1:$BX$550,MATCH("Värde enligt ovan. (%)",Kraftvärmeprod!$B$1:$BX$1,0),FALSE),"")</f>
        <v/>
      </c>
      <c r="BQ231" t="str">
        <f>IF($BF231="ja",VLOOKUP($B231,'Egen hetvattenprod'!$B$1:$BX$550,MATCH("Tillförd olja (fossil) vid avfallsförbränning (GWh)",'Egen hetvattenprod'!$B$1:$BX$1,0),FALSE),"")</f>
        <v/>
      </c>
      <c r="BR231" t="str">
        <f>IF($BF231="ja",VLOOKUP($B231,Kraftvärmeprod!$B$1:$BX$550,MATCH("Tillförd olja (fossil) vid avfallsförbränning (GWh)",Kraftvärmeprod!$B$1:$BX$1,0),FALSE),"")</f>
        <v/>
      </c>
    </row>
    <row r="232" spans="1:70">
      <c r="A232" t="s">
        <v>382</v>
      </c>
      <c r="B232" t="s">
        <v>383</v>
      </c>
      <c r="C232">
        <f>VLOOKUP($B232,'Tillförd energi'!$B$1:$AI$720,MATCH(C$2,'Tillförd energi'!$B$1:$AQ$1,0),FALSE)</f>
        <v>0</v>
      </c>
      <c r="D232">
        <f>VLOOKUP($B232,'Tillförd energi'!$B$1:$AI$720,MATCH(D$2,'Tillförd energi'!$B$1:$AQ$1,0),FALSE)</f>
        <v>0.26700000000000002</v>
      </c>
      <c r="E232">
        <f>VLOOKUP($B232,'Tillförd energi'!$B$1:$AI$720,MATCH(E$2,'Tillförd energi'!$B$1:$AQ$1,0),FALSE)</f>
        <v>0</v>
      </c>
      <c r="F232">
        <f>VLOOKUP($B232,'Tillförd energi'!$B$1:$AI$720,MATCH(F$2,'Tillförd energi'!$B$1:$AQ$1,0),FALSE)</f>
        <v>0</v>
      </c>
      <c r="G232">
        <f>VLOOKUP($B232,'Tillförd energi'!$B$1:$AI$720,MATCH(G$2,'Tillförd energi'!$B$1:$AQ$1,0),FALSE)</f>
        <v>0</v>
      </c>
      <c r="H232">
        <f>VLOOKUP($B232,'Tillförd energi'!$B$1:$AI$720,MATCH(H$2,'Tillförd energi'!$B$1:$AQ$1,0),FALSE)</f>
        <v>0</v>
      </c>
      <c r="I232">
        <f>VLOOKUP($B232,'Tillförd energi'!$B$1:$AI$720,MATCH(I$2,'Tillförd energi'!$B$1:$AQ$1,0),FALSE)</f>
        <v>0</v>
      </c>
      <c r="J232">
        <f>VLOOKUP($B232,'Tillförd energi'!$B$1:$AI$720,MATCH(J$2,'Tillförd energi'!$B$1:$AQ$1,0),FALSE)</f>
        <v>0</v>
      </c>
      <c r="K232">
        <f>VLOOKUP($B232,'Tillförd energi'!$B$1:$AI$720,MATCH(K$2,'Tillförd energi'!$B$1:$AQ$1,0),FALSE)</f>
        <v>0</v>
      </c>
      <c r="L232">
        <f>VLOOKUP($B232,'Tillförd energi'!$B$1:$AI$720,MATCH(L$2,'Tillförd energi'!$B$1:$AQ$1,0),FALSE)</f>
        <v>0</v>
      </c>
      <c r="M232">
        <f>VLOOKUP($B232,'Tillförd energi'!$B$1:$AI$720,MATCH(M$2,'Tillförd energi'!$B$1:$AQ$1,0),FALSE)</f>
        <v>0</v>
      </c>
      <c r="N232">
        <f>VLOOKUP($B232,'Tillförd energi'!$B$1:$AI$720,MATCH(N$2,'Tillförd energi'!$B$1:$AQ$1,0),FALSE)</f>
        <v>2.2480000000000002</v>
      </c>
      <c r="O232">
        <f>VLOOKUP($B232,'Tillförd energi'!$B$1:$AI$720,MATCH(O$2,'Tillförd energi'!$B$1:$AQ$1,0),FALSE)</f>
        <v>0</v>
      </c>
      <c r="P232">
        <f>VLOOKUP($B232,'Tillförd energi'!$B$1:$AI$720,MATCH(P$2,'Tillförd energi'!$B$1:$AQ$1,0),FALSE)</f>
        <v>0</v>
      </c>
      <c r="Q232">
        <f>VLOOKUP($B232,'Tillförd energi'!$B$1:$AI$720,MATCH(Q$2,'Tillförd energi'!$B$1:$AQ$1,0),FALSE)</f>
        <v>0</v>
      </c>
      <c r="R232">
        <f>VLOOKUP($B232,'Tillförd energi'!$B$1:$AI$720,MATCH(R$2,'Tillförd energi'!$B$1:$AQ$1,0),FALSE)</f>
        <v>0</v>
      </c>
      <c r="S232">
        <f>VLOOKUP($B232,'Tillförd energi'!$B$1:$AI$720,MATCH(S$2,'Tillförd energi'!$B$1:$AQ$1,0),FALSE)</f>
        <v>9.6769999999999996</v>
      </c>
      <c r="T232">
        <f>VLOOKUP($B232,'Tillförd energi'!$B$1:$AI$720,MATCH(T$2,'Tillförd energi'!$B$1:$AQ$1,0),FALSE)</f>
        <v>0</v>
      </c>
      <c r="U232">
        <f>VLOOKUP($B232,'Tillförd energi'!$B$1:$AI$720,MATCH(U$2,'Tillförd energi'!$B$1:$AQ$1,0),FALSE)</f>
        <v>0</v>
      </c>
      <c r="V232">
        <f>VLOOKUP($B232,'Tillförd energi'!$B$1:$AI$720,MATCH(V$2,'Tillförd energi'!$B$1:$AQ$1,0),FALSE)</f>
        <v>0</v>
      </c>
      <c r="W232">
        <f>VLOOKUP($B232,'Tillförd energi'!$B$1:$AI$720,MATCH(W$2,'Tillförd energi'!$B$1:$AQ$1,0),FALSE)</f>
        <v>0</v>
      </c>
      <c r="X232">
        <f>VLOOKUP($B232,'Tillförd energi'!$B$1:$AI$720,MATCH(X$2,'Tillförd energi'!$B$1:$AQ$1,0),FALSE)</f>
        <v>0</v>
      </c>
      <c r="Y232">
        <f>VLOOKUP($B232,'Tillförd energi'!$B$1:$AI$720,MATCH(Y$2,'Tillförd energi'!$B$1:$AQ$1,0),FALSE)</f>
        <v>0</v>
      </c>
      <c r="Z232">
        <f>VLOOKUP($B232,'Tillförd energi'!$B$1:$AI$720,MATCH(Z$2,'Tillförd energi'!$B$1:$AQ$1,0),FALSE)</f>
        <v>0</v>
      </c>
      <c r="AA232">
        <f>VLOOKUP($B232,'Tillförd energi'!$B$1:$AI$720,MATCH(AA$2,'Tillförd energi'!$B$1:$AQ$1,0),FALSE)</f>
        <v>0</v>
      </c>
      <c r="AB232">
        <f>VLOOKUP($B232,'Tillförd energi'!$B$1:$AI$720,MATCH(AB$2,'Tillförd energi'!$B$1:$AQ$1,0),FALSE)</f>
        <v>0</v>
      </c>
      <c r="AC232">
        <f>VLOOKUP($B232,'Tillförd energi'!$B$1:$AI$720,MATCH(AC$2,'Tillförd energi'!$B$1:$AQ$1,0),FALSE)</f>
        <v>0</v>
      </c>
      <c r="AD232">
        <f>VLOOKUP($B232,'Tillförd energi'!$B$1:$AI$720,MATCH(AD$2,'Tillförd energi'!$B$1:$AQ$1,0),FALSE)</f>
        <v>0</v>
      </c>
      <c r="AE232">
        <f>VLOOKUP($B232,'Tillförd energi'!$B$1:$AI$720,MATCH(AE$2,'Tillförd energi'!$B$1:$AQ$1,0),FALSE)</f>
        <v>0</v>
      </c>
      <c r="AF232">
        <f>VLOOKUP($B232,'Tillförd energi'!$B$1:$AI$720,MATCH(AF$2,'Tillförd energi'!$B$1:$AQ$1,0),FALSE)</f>
        <v>0.1</v>
      </c>
      <c r="AG232">
        <f>IFERROR(VLOOKUP(B232,Miljö!$B$1:$AC$600,MATCH("Köpt mängd produktionsspecifik fjärrvärme:",Miljö!$B$1:$AC$1,0),FALSE)/1,0)</f>
        <v>0</v>
      </c>
      <c r="AI232">
        <f t="shared" si="18"/>
        <v>12.292</v>
      </c>
      <c r="AJ232">
        <f>IF(ISERROR(1/VLOOKUP($B232,Leveranser!$B$1:$S$500,MATCH("såld värme (gwh)",Leveranser!$B$1:$S$1,0),FALSE)),"",VLOOKUP($B232,Leveranser!$B$1:$S$500,MATCH("såld värme (gwh)",Leveranser!$B$1:$S$1,0),FALSE))</f>
        <v>9.2460000000000004</v>
      </c>
      <c r="AM232" t="str">
        <f>IF(B232&lt;&gt;"",IF(VLOOKUP($B232,Totalt!$B$1:$AQ$554,MATCH("Kvalitetsgranskad:",Totalt!$B$1:$AQ$1,0),FALSE)="ja",VLOOKUP($B232,Miljö!$B$1:$AG$479,MATCH(AM$2,Miljö!$B$1:$AK$1,0),FALSE),""),"")</f>
        <v>Ja</v>
      </c>
      <c r="AN232" t="str">
        <f>IF(AM232="ja",VLOOKUP($B232,Miljö!$B$1:$J$479,MATCH("Typ av ursprungsspecificerad el   (Om inget värde anges används Nordisk residualmix, se inforuta) ()",Miljö!$B$1:$J$1,0),FALSE),IF(AM232="nej","Nordisk residualel",""))</f>
        <v>'vattenproducerad el'</v>
      </c>
      <c r="AO232">
        <f>IF(AM232="","",VLOOKUP($B232,Miljö!$B$1:$J$479,MATCH("Fossilandel för ursprungspecificerad el ()",Miljö!$B$1:$J$1,0),FALSE))</f>
        <v>0</v>
      </c>
      <c r="AP232">
        <f>IF(AM232="","",IFERROR(VLOOKUP($B232,Miljö!$B$1:$J$479,MATCH("Kärnkraftsandel för ursprungsspecificerad el ()",Miljö!$B$1:$J$1,0),FALSE)/1,0))</f>
        <v>0</v>
      </c>
      <c r="AQ232">
        <f t="shared" si="19"/>
        <v>1</v>
      </c>
      <c r="AS232" t="str">
        <f t="shared" si="20"/>
        <v>Nej</v>
      </c>
      <c r="AT232" t="str">
        <f>IF(AS232="ja",VLOOKUP($B232,Miljö!$B$1:$P$500,MATCH("Fossil andel i procent (%)",Miljö!$B$1:$P$1,0),FALSE)/100,"")</f>
        <v/>
      </c>
      <c r="AV232" t="str">
        <f t="shared" si="21"/>
        <v>Nej</v>
      </c>
      <c r="AW232" t="str">
        <f>IF(AV232="ja",VLOOKUP($B232,'Egen hetvattenprod'!$B$1:$AO$500,MATCH("Värmekälla till värmepumpar ()",'Egen hetvattenprod'!$B$1:$AO$1,0),FALSE),"")</f>
        <v/>
      </c>
      <c r="AY232" t="str">
        <f t="shared" si="22"/>
        <v>Nej</v>
      </c>
      <c r="AZ232" s="115" t="str">
        <f>IF($AY232="ja",(VLOOKUP($B232,'Egen hetvattenprod'!$B$1:$BX$550,MATCH(AZ$2,'Egen hetvattenprod'!$B$1:$BX$1,0),FALSE)+VLOOKUP($B232,Kraftvärmeprod!$B$1:$BX$550,MATCH(AZ$2,Kraftvärmeprod!$B$1:$BX$1,0),FALSE))/$AC232,"")</f>
        <v/>
      </c>
      <c r="BA232" s="115" t="str">
        <f>IF($AY232="ja",(VLOOKUP($B232,'Egen hetvattenprod'!$B$1:$BX$550,MATCH(BA$2,'Egen hetvattenprod'!$B$1:$BX$1,0),FALSE)+VLOOKUP($B232,Kraftvärmeprod!$B$1:$BX$550,MATCH(BA$2,Kraftvärmeprod!$B$1:$BX$1,0),FALSE))/$AC232,"")</f>
        <v/>
      </c>
      <c r="BB232" s="115" t="str">
        <f>IF($AY232="ja",(VLOOKUP($B232,'Egen hetvattenprod'!$B$1:$BX$550,MATCH(BB$2,'Egen hetvattenprod'!$B$1:$BX$1,0),FALSE)+VLOOKUP($B232,Kraftvärmeprod!$B$1:$BX$550,MATCH(BB$2,Kraftvärmeprod!$B$1:$BX$1,0),FALSE))/$AC232,"")</f>
        <v/>
      </c>
      <c r="BC232" s="115" t="str">
        <f>IF($AY232="ja",(VLOOKUP($B232,'Egen hetvattenprod'!$B$1:$BX$550,MATCH(BC$2,'Egen hetvattenprod'!$B$1:$BX$1,0),FALSE)+VLOOKUP($B232,Kraftvärmeprod!$B$1:$BX$550,MATCH(BC$2,Kraftvärmeprod!$B$1:$BX$1,0),FALSE))/$AC232,"")</f>
        <v/>
      </c>
      <c r="BD232" s="115" t="str">
        <f>IF($AY232="ja",(VLOOKUP($B232,'Egen hetvattenprod'!$B$1:$BX$550,MATCH(BD$2,'Egen hetvattenprod'!$B$1:$BX$1,0),FALSE)+VLOOKUP($B232,Kraftvärmeprod!$B$1:$BX$550,MATCH(BD$2,Kraftvärmeprod!$B$1:$BX$1,0),FALSE))/$AC232,"")</f>
        <v/>
      </c>
      <c r="BF232" t="str">
        <f t="shared" si="23"/>
        <v>Nej</v>
      </c>
      <c r="BG232" t="str">
        <f>IF($BF232="ja",VLOOKUP($B232,'Egen hetvattenprod'!$B$1:$BX$550,MATCH("Andelen klimatgaser med fossilt ursprung för avfall ()",'Egen hetvattenprod'!$B$1:$BX$1,0),FALSE),"")</f>
        <v/>
      </c>
      <c r="BH232" t="str">
        <f>IF($BF232="ja",VLOOKUP($B232,Kraftvärmeprod!$B$1:$BX$550,MATCH("Andelen klimatgaser med fossilt ursprung för avfall ()",Kraftvärmeprod!$B$1:$BX$1,0),FALSE),"")</f>
        <v/>
      </c>
      <c r="BI232" t="str">
        <f>IF($BF232="ja",VLOOKUP($B232,'Egen hetvattenprod'!$B$1:$BX$550,MATCH("Avfall (GWh)",'Egen hetvattenprod'!$B$1:$BX$1,0),FALSE),"")</f>
        <v/>
      </c>
      <c r="BJ232" t="str">
        <f>IF($BF232="ja",VLOOKUP($B232,'Slutlig allokering kvv'!$B$1:$BX$550,MATCH("Avfall (GWh)",'Slutlig allokering kvv'!$B$1:$BX$1,0),FALSE),"")</f>
        <v/>
      </c>
      <c r="BK232" t="str">
        <f>IF($BF232="ja",VLOOKUP($B232,'Köpt hetvatten'!$B$1:$BX$550,MATCH("Avfall i köpt hetvatten",'Köpt hetvatten'!$B$1:$BX$1,0),FALSE),"")</f>
        <v/>
      </c>
      <c r="BL232" t="str">
        <f>IF($BF232="ja",VLOOKUP($B232,'Egen hetvattenprod'!$B$1:$BX$550,MATCH("Värde enligt ovan. (%)",'Egen hetvattenprod'!$B$1:$BX$1,0),FALSE),"")</f>
        <v/>
      </c>
      <c r="BM232" t="str">
        <f>IF($BF232="ja",VLOOKUP($B232,Kraftvärmeprod!$B$1:$BX$550,MATCH("Värde enligt ovan. (%)",Kraftvärmeprod!$B$1:$BX$1,0),FALSE),"")</f>
        <v/>
      </c>
      <c r="BQ232" t="str">
        <f>IF($BF232="ja",VLOOKUP($B232,'Egen hetvattenprod'!$B$1:$BX$550,MATCH("Tillförd olja (fossil) vid avfallsförbränning (GWh)",'Egen hetvattenprod'!$B$1:$BX$1,0),FALSE),"")</f>
        <v/>
      </c>
      <c r="BR232" t="str">
        <f>IF($BF232="ja",VLOOKUP($B232,Kraftvärmeprod!$B$1:$BX$550,MATCH("Tillförd olja (fossil) vid avfallsförbränning (GWh)",Kraftvärmeprod!$B$1:$BX$1,0),FALSE),"")</f>
        <v/>
      </c>
    </row>
    <row r="233" spans="1:70">
      <c r="A233" t="s">
        <v>382</v>
      </c>
      <c r="B233" t="s">
        <v>384</v>
      </c>
      <c r="C233">
        <f>VLOOKUP($B233,'Tillförd energi'!$B$1:$AI$720,MATCH(C$2,'Tillförd energi'!$B$1:$AQ$1,0),FALSE)</f>
        <v>0</v>
      </c>
      <c r="D233">
        <f>VLOOKUP($B233,'Tillförd energi'!$B$1:$AI$720,MATCH(D$2,'Tillförd energi'!$B$1:$AQ$1,0),FALSE)</f>
        <v>1.2143699999999999</v>
      </c>
      <c r="E233">
        <f>VLOOKUP($B233,'Tillförd energi'!$B$1:$AI$720,MATCH(E$2,'Tillförd energi'!$B$1:$AQ$1,0),FALSE)</f>
        <v>8.0299999999999996E-2</v>
      </c>
      <c r="F233">
        <f>VLOOKUP($B233,'Tillförd energi'!$B$1:$AI$720,MATCH(F$2,'Tillförd energi'!$B$1:$AQ$1,0),FALSE)</f>
        <v>0</v>
      </c>
      <c r="G233">
        <f>VLOOKUP($B233,'Tillförd energi'!$B$1:$AI$720,MATCH(G$2,'Tillförd energi'!$B$1:$AQ$1,0),FALSE)</f>
        <v>0</v>
      </c>
      <c r="H233">
        <f>VLOOKUP($B233,'Tillförd energi'!$B$1:$AI$720,MATCH(H$2,'Tillförd energi'!$B$1:$AQ$1,0),FALSE)</f>
        <v>0</v>
      </c>
      <c r="I233">
        <f>VLOOKUP($B233,'Tillförd energi'!$B$1:$AI$720,MATCH(I$2,'Tillförd energi'!$B$1:$AQ$1,0),FALSE)</f>
        <v>142.077</v>
      </c>
      <c r="J233">
        <f>VLOOKUP($B233,'Tillförd energi'!$B$1:$AI$720,MATCH(J$2,'Tillförd energi'!$B$1:$AQ$1,0),FALSE)</f>
        <v>0</v>
      </c>
      <c r="K233">
        <f>VLOOKUP($B233,'Tillförd energi'!$B$1:$AI$720,MATCH(K$2,'Tillförd energi'!$B$1:$AQ$1,0),FALSE)</f>
        <v>0</v>
      </c>
      <c r="L233">
        <f>VLOOKUP($B233,'Tillförd energi'!$B$1:$AI$720,MATCH(L$2,'Tillförd energi'!$B$1:$AQ$1,0),FALSE)</f>
        <v>0</v>
      </c>
      <c r="M233">
        <f>VLOOKUP($B233,'Tillförd energi'!$B$1:$AI$720,MATCH(M$2,'Tillförd energi'!$B$1:$AQ$1,0),FALSE)</f>
        <v>0</v>
      </c>
      <c r="N233">
        <f>VLOOKUP($B233,'Tillförd energi'!$B$1:$AI$720,MATCH(N$2,'Tillförd energi'!$B$1:$AQ$1,0),FALSE)</f>
        <v>146.535</v>
      </c>
      <c r="O233">
        <f>VLOOKUP($B233,'Tillförd energi'!$B$1:$AI$720,MATCH(O$2,'Tillförd energi'!$B$1:$AQ$1,0),FALSE)</f>
        <v>0</v>
      </c>
      <c r="P233">
        <f>VLOOKUP($B233,'Tillförd energi'!$B$1:$AI$720,MATCH(P$2,'Tillförd energi'!$B$1:$AQ$1,0),FALSE)</f>
        <v>45.106999999999999</v>
      </c>
      <c r="Q233">
        <f>VLOOKUP($B233,'Tillförd energi'!$B$1:$AI$720,MATCH(Q$2,'Tillförd energi'!$B$1:$AQ$1,0),FALSE)</f>
        <v>0</v>
      </c>
      <c r="R233">
        <f>VLOOKUP($B233,'Tillförd energi'!$B$1:$AI$720,MATCH(R$2,'Tillförd energi'!$B$1:$AQ$1,0),FALSE)</f>
        <v>0</v>
      </c>
      <c r="S233">
        <f>VLOOKUP($B233,'Tillförd energi'!$B$1:$AI$720,MATCH(S$2,'Tillförd energi'!$B$1:$AQ$1,0),FALSE)</f>
        <v>0</v>
      </c>
      <c r="T233">
        <f>VLOOKUP($B233,'Tillförd energi'!$B$1:$AI$720,MATCH(T$2,'Tillförd energi'!$B$1:$AQ$1,0),FALSE)</f>
        <v>0</v>
      </c>
      <c r="U233">
        <f>VLOOKUP($B233,'Tillförd energi'!$B$1:$AI$720,MATCH(U$2,'Tillförd energi'!$B$1:$AQ$1,0),FALSE)</f>
        <v>0</v>
      </c>
      <c r="V233">
        <f>VLOOKUP($B233,'Tillförd energi'!$B$1:$AI$720,MATCH(V$2,'Tillförd energi'!$B$1:$AQ$1,0),FALSE)</f>
        <v>0</v>
      </c>
      <c r="W233">
        <f>VLOOKUP($B233,'Tillförd energi'!$B$1:$AI$720,MATCH(W$2,'Tillförd energi'!$B$1:$AQ$1,0),FALSE)</f>
        <v>1.911</v>
      </c>
      <c r="X233">
        <f>VLOOKUP($B233,'Tillförd energi'!$B$1:$AI$720,MATCH(X$2,'Tillförd energi'!$B$1:$AQ$1,0),FALSE)</f>
        <v>0</v>
      </c>
      <c r="Y233">
        <f>VLOOKUP($B233,'Tillförd energi'!$B$1:$AI$720,MATCH(Y$2,'Tillförd energi'!$B$1:$AQ$1,0),FALSE)</f>
        <v>0</v>
      </c>
      <c r="Z233">
        <f>VLOOKUP($B233,'Tillförd energi'!$B$1:$AI$720,MATCH(Z$2,'Tillförd energi'!$B$1:$AQ$1,0),FALSE)</f>
        <v>0</v>
      </c>
      <c r="AA233">
        <f>VLOOKUP($B233,'Tillförd energi'!$B$1:$AI$720,MATCH(AA$2,'Tillförd energi'!$B$1:$AQ$1,0),FALSE)</f>
        <v>0</v>
      </c>
      <c r="AB233">
        <f>VLOOKUP($B233,'Tillförd energi'!$B$1:$AI$720,MATCH(AB$2,'Tillförd energi'!$B$1:$AQ$1,0),FALSE)</f>
        <v>0</v>
      </c>
      <c r="AC233">
        <f>VLOOKUP($B233,'Tillförd energi'!$B$1:$AI$720,MATCH(AC$2,'Tillförd energi'!$B$1:$AQ$1,0),FALSE)</f>
        <v>55.462000000000003</v>
      </c>
      <c r="AD233">
        <f>VLOOKUP($B233,'Tillförd energi'!$B$1:$AI$720,MATCH(AD$2,'Tillförd energi'!$B$1:$AQ$1,0),FALSE)</f>
        <v>5.4390000000000001</v>
      </c>
      <c r="AE233">
        <f>VLOOKUP($B233,'Tillförd energi'!$B$1:$AI$720,MATCH(AE$2,'Tillförd energi'!$B$1:$AQ$1,0),FALSE)</f>
        <v>0</v>
      </c>
      <c r="AF233">
        <f>VLOOKUP($B233,'Tillförd energi'!$B$1:$AI$720,MATCH(AF$2,'Tillförd energi'!$B$1:$AQ$1,0),FALSE)</f>
        <v>14.2972</v>
      </c>
      <c r="AG233">
        <f>IFERROR(VLOOKUP(B233,Miljö!$B$1:$AC$600,MATCH("Köpt mängd produktionsspecifik fjärrvärme:",Miljö!$B$1:$AC$1,0),FALSE)/1,0)</f>
        <v>0</v>
      </c>
      <c r="AI233">
        <f t="shared" si="18"/>
        <v>412.12286999999992</v>
      </c>
      <c r="AJ233">
        <f>IF(ISERROR(1/VLOOKUP($B233,Leveranser!$B$1:$S$500,MATCH("såld värme (gwh)",Leveranser!$B$1:$S$1,0),FALSE)),"",VLOOKUP($B233,Leveranser!$B$1:$S$500,MATCH("såld värme (gwh)",Leveranser!$B$1:$S$1,0),FALSE))</f>
        <v>314.625</v>
      </c>
      <c r="AM233" t="str">
        <f>IF(B233&lt;&gt;"",IF(VLOOKUP($B233,Totalt!$B$1:$AQ$554,MATCH("Kvalitetsgranskad:",Totalt!$B$1:$AQ$1,0),FALSE)="ja",VLOOKUP($B233,Miljö!$B$1:$AG$479,MATCH(AM$2,Miljö!$B$1:$AK$1,0),FALSE),""),"")</f>
        <v>Ja</v>
      </c>
      <c r="AN233" t="str">
        <f>IF(AM233="ja",VLOOKUP($B233,Miljö!$B$1:$J$479,MATCH("Typ av ursprungsspecificerad el   (Om inget värde anges används Nordisk residualmix, se inforuta) ()",Miljö!$B$1:$J$1,0),FALSE),IF(AM233="nej","Nordisk residualel",""))</f>
        <v>'vattenproducerad el'</v>
      </c>
      <c r="AO233">
        <f>IF(AM233="","",VLOOKUP($B233,Miljö!$B$1:$J$479,MATCH("Fossilandel för ursprungspecificerad el ()",Miljö!$B$1:$J$1,0),FALSE))</f>
        <v>0</v>
      </c>
      <c r="AP233">
        <f>IF(AM233="","",IFERROR(VLOOKUP($B233,Miljö!$B$1:$J$479,MATCH("Kärnkraftsandel för ursprungsspecificerad el ()",Miljö!$B$1:$J$1,0),FALSE)/1,0))</f>
        <v>0</v>
      </c>
      <c r="AQ233">
        <f t="shared" si="19"/>
        <v>1</v>
      </c>
      <c r="AS233" t="str">
        <f t="shared" si="20"/>
        <v>Nej</v>
      </c>
      <c r="AT233" t="str">
        <f>IF(AS233="ja",VLOOKUP($B233,Miljö!$B$1:$P$500,MATCH("Fossil andel i procent (%)",Miljö!$B$1:$P$1,0),FALSE)/100,"")</f>
        <v/>
      </c>
      <c r="AV233" t="str">
        <f t="shared" si="21"/>
        <v>Nej</v>
      </c>
      <c r="AW233" t="str">
        <f>IF(AV233="ja",VLOOKUP($B233,'Egen hetvattenprod'!$B$1:$AO$500,MATCH("Värmekälla till värmepumpar ()",'Egen hetvattenprod'!$B$1:$AO$1,0),FALSE),"")</f>
        <v/>
      </c>
      <c r="AY233" t="str">
        <f t="shared" si="22"/>
        <v>Ja</v>
      </c>
      <c r="AZ233" s="115">
        <f>IF($AY233="ja",(VLOOKUP($B233,'Egen hetvattenprod'!$B$1:$BX$550,MATCH(AZ$2,'Egen hetvattenprod'!$B$1:$BX$1,0),FALSE)+VLOOKUP($B233,Kraftvärmeprod!$B$1:$BX$550,MATCH(AZ$2,Kraftvärmeprod!$B$1:$BX$1,0),FALSE))/$AC233,"")</f>
        <v>0.71529018066423855</v>
      </c>
      <c r="BA233" s="115">
        <f>IF($AY233="ja",(VLOOKUP($B233,'Egen hetvattenprod'!$B$1:$BX$550,MATCH(BA$2,'Egen hetvattenprod'!$B$1:$BX$1,0),FALSE)+VLOOKUP($B233,Kraftvärmeprod!$B$1:$BX$550,MATCH(BA$2,Kraftvärmeprod!$B$1:$BX$1,0),FALSE))/$AC233,"")</f>
        <v>0.28470981933576139</v>
      </c>
      <c r="BB233" s="115">
        <f>IF($AY233="ja",(VLOOKUP($B233,'Egen hetvattenprod'!$B$1:$BX$550,MATCH(BB$2,'Egen hetvattenprod'!$B$1:$BX$1,0),FALSE)+VLOOKUP($B233,Kraftvärmeprod!$B$1:$BX$550,MATCH(BB$2,Kraftvärmeprod!$B$1:$BX$1,0),FALSE))/$AC233,"")</f>
        <v>0</v>
      </c>
      <c r="BC233" s="115">
        <f>IF($AY233="ja",(VLOOKUP($B233,'Egen hetvattenprod'!$B$1:$BX$550,MATCH(BC$2,'Egen hetvattenprod'!$B$1:$BX$1,0),FALSE)+VLOOKUP($B233,Kraftvärmeprod!$B$1:$BX$550,MATCH(BC$2,Kraftvärmeprod!$B$1:$BX$1,0),FALSE))/$AC233,"")</f>
        <v>0</v>
      </c>
      <c r="BD233" s="115">
        <f>IF($AY233="ja",(VLOOKUP($B233,'Egen hetvattenprod'!$B$1:$BX$550,MATCH(BD$2,'Egen hetvattenprod'!$B$1:$BX$1,0),FALSE)+VLOOKUP($B233,Kraftvärmeprod!$B$1:$BX$550,MATCH(BD$2,Kraftvärmeprod!$B$1:$BX$1,0),FALSE))/$AC233,"")</f>
        <v>0</v>
      </c>
      <c r="BF233" t="str">
        <f t="shared" si="23"/>
        <v>Ja</v>
      </c>
      <c r="BG233" t="str">
        <f>IF($BF233="ja",VLOOKUP($B233,'Egen hetvattenprod'!$B$1:$BX$550,MATCH("Andelen klimatgaser med fossilt ursprung för avfall ()",'Egen hetvattenprod'!$B$1:$BX$1,0),FALSE),"")</f>
        <v>ET</v>
      </c>
      <c r="BH233" t="str">
        <f>IF($BF233="ja",VLOOKUP($B233,Kraftvärmeprod!$B$1:$BX$550,MATCH("Andelen klimatgaser med fossilt ursprung för avfall ()",Kraftvärmeprod!$B$1:$BX$1,0),FALSE),"")</f>
        <v>Schablon</v>
      </c>
      <c r="BI233" t="str">
        <f>IF($BF233="ja",VLOOKUP($B233,'Egen hetvattenprod'!$B$1:$BX$550,MATCH("Avfall (GWh)",'Egen hetvattenprod'!$B$1:$BX$1,0),FALSE),"")</f>
        <v>ET</v>
      </c>
      <c r="BJ233">
        <f>IF($BF233="ja",VLOOKUP($B233,'Slutlig allokering kvv'!$B$1:$BX$550,MATCH("Avfall (GWh)",'Slutlig allokering kvv'!$B$1:$BX$1,0),FALSE),"")</f>
        <v>142.077</v>
      </c>
      <c r="BK233">
        <f>IF($BF233="ja",VLOOKUP($B233,'Köpt hetvatten'!$B$1:$BX$550,MATCH("Avfall i köpt hetvatten",'Köpt hetvatten'!$B$1:$BX$1,0),FALSE),"")</f>
        <v>0</v>
      </c>
      <c r="BL233" t="str">
        <f>IF($BF233="ja",VLOOKUP($B233,'Egen hetvattenprod'!$B$1:$BX$550,MATCH("Värde enligt ovan. (%)",'Egen hetvattenprod'!$B$1:$BX$1,0),FALSE),"")</f>
        <v>ET</v>
      </c>
      <c r="BM233">
        <f>IF($BF233="ja",VLOOKUP($B233,Kraftvärmeprod!$B$1:$BX$550,MATCH("Värde enligt ovan. (%)",Kraftvärmeprod!$B$1:$BX$1,0),FALSE),"")</f>
        <v>39</v>
      </c>
      <c r="BQ233" t="str">
        <f>IF($BF233="ja",VLOOKUP($B233,'Egen hetvattenprod'!$B$1:$BX$550,MATCH("Tillförd olja (fossil) vid avfallsförbränning (GWh)",'Egen hetvattenprod'!$B$1:$BX$1,0),FALSE),"")</f>
        <v>ET</v>
      </c>
      <c r="BR233">
        <f>IF($BF233="ja",VLOOKUP($B233,Kraftvärmeprod!$B$1:$BX$550,MATCH("Tillförd olja (fossil) vid avfallsförbränning (GWh)",Kraftvärmeprod!$B$1:$BX$1,0),FALSE),"")</f>
        <v>0.71199999999999997</v>
      </c>
    </row>
    <row r="234" spans="1:70">
      <c r="A234" t="s">
        <v>382</v>
      </c>
      <c r="B234" t="s">
        <v>385</v>
      </c>
      <c r="C234">
        <f>VLOOKUP($B234,'Tillförd energi'!$B$1:$AI$720,MATCH(C$2,'Tillförd energi'!$B$1:$AQ$1,0),FALSE)</f>
        <v>0</v>
      </c>
      <c r="D234">
        <f>VLOOKUP($B234,'Tillförd energi'!$B$1:$AI$720,MATCH(D$2,'Tillförd energi'!$B$1:$AQ$1,0),FALSE)</f>
        <v>2.1600000000000001E-2</v>
      </c>
      <c r="E234">
        <f>VLOOKUP($B234,'Tillförd energi'!$B$1:$AI$720,MATCH(E$2,'Tillförd energi'!$B$1:$AQ$1,0),FALSE)</f>
        <v>0</v>
      </c>
      <c r="F234">
        <f>VLOOKUP($B234,'Tillförd energi'!$B$1:$AI$720,MATCH(F$2,'Tillförd energi'!$B$1:$AQ$1,0),FALSE)</f>
        <v>0</v>
      </c>
      <c r="G234">
        <f>VLOOKUP($B234,'Tillförd energi'!$B$1:$AI$720,MATCH(G$2,'Tillförd energi'!$B$1:$AQ$1,0),FALSE)</f>
        <v>0</v>
      </c>
      <c r="H234">
        <f>VLOOKUP($B234,'Tillförd energi'!$B$1:$AI$720,MATCH(H$2,'Tillförd energi'!$B$1:$AQ$1,0),FALSE)</f>
        <v>0</v>
      </c>
      <c r="I234">
        <f>VLOOKUP($B234,'Tillförd energi'!$B$1:$AI$720,MATCH(I$2,'Tillförd energi'!$B$1:$AQ$1,0),FALSE)</f>
        <v>0</v>
      </c>
      <c r="J234">
        <f>VLOOKUP($B234,'Tillförd energi'!$B$1:$AI$720,MATCH(J$2,'Tillförd energi'!$B$1:$AQ$1,0),FALSE)</f>
        <v>0</v>
      </c>
      <c r="K234">
        <f>VLOOKUP($B234,'Tillförd energi'!$B$1:$AI$720,MATCH(K$2,'Tillförd energi'!$B$1:$AQ$1,0),FALSE)</f>
        <v>0</v>
      </c>
      <c r="L234">
        <f>VLOOKUP($B234,'Tillförd energi'!$B$1:$AI$720,MATCH(L$2,'Tillförd energi'!$B$1:$AQ$1,0),FALSE)</f>
        <v>0</v>
      </c>
      <c r="M234">
        <f>VLOOKUP($B234,'Tillförd energi'!$B$1:$AI$720,MATCH(M$2,'Tillförd energi'!$B$1:$AQ$1,0),FALSE)</f>
        <v>0</v>
      </c>
      <c r="N234">
        <f>VLOOKUP($B234,'Tillförd energi'!$B$1:$AI$720,MATCH(N$2,'Tillförd energi'!$B$1:$AQ$1,0),FALSE)</f>
        <v>0</v>
      </c>
      <c r="O234">
        <f>VLOOKUP($B234,'Tillförd energi'!$B$1:$AI$720,MATCH(O$2,'Tillförd energi'!$B$1:$AQ$1,0),FALSE)</f>
        <v>0</v>
      </c>
      <c r="P234">
        <f>VLOOKUP($B234,'Tillförd energi'!$B$1:$AI$720,MATCH(P$2,'Tillförd energi'!$B$1:$AQ$1,0),FALSE)</f>
        <v>0</v>
      </c>
      <c r="Q234">
        <f>VLOOKUP($B234,'Tillförd energi'!$B$1:$AI$720,MATCH(Q$2,'Tillförd energi'!$B$1:$AQ$1,0),FALSE)</f>
        <v>0</v>
      </c>
      <c r="R234">
        <f>VLOOKUP($B234,'Tillförd energi'!$B$1:$AI$720,MATCH(R$2,'Tillförd energi'!$B$1:$AQ$1,0),FALSE)</f>
        <v>5.157</v>
      </c>
      <c r="S234">
        <f>VLOOKUP($B234,'Tillförd energi'!$B$1:$AI$720,MATCH(S$2,'Tillförd energi'!$B$1:$AQ$1,0),FALSE)</f>
        <v>0</v>
      </c>
      <c r="T234">
        <f>VLOOKUP($B234,'Tillförd energi'!$B$1:$AI$720,MATCH(T$2,'Tillförd energi'!$B$1:$AQ$1,0),FALSE)</f>
        <v>0</v>
      </c>
      <c r="U234">
        <f>VLOOKUP($B234,'Tillförd energi'!$B$1:$AI$720,MATCH(U$2,'Tillförd energi'!$B$1:$AQ$1,0),FALSE)</f>
        <v>0</v>
      </c>
      <c r="V234">
        <f>VLOOKUP($B234,'Tillförd energi'!$B$1:$AI$720,MATCH(V$2,'Tillförd energi'!$B$1:$AQ$1,0),FALSE)</f>
        <v>0</v>
      </c>
      <c r="W234">
        <f>VLOOKUP($B234,'Tillförd energi'!$B$1:$AI$720,MATCH(W$2,'Tillförd energi'!$B$1:$AQ$1,0),FALSE)</f>
        <v>0</v>
      </c>
      <c r="X234">
        <f>VLOOKUP($B234,'Tillförd energi'!$B$1:$AI$720,MATCH(X$2,'Tillförd energi'!$B$1:$AQ$1,0),FALSE)</f>
        <v>0</v>
      </c>
      <c r="Y234">
        <f>VLOOKUP($B234,'Tillförd energi'!$B$1:$AI$720,MATCH(Y$2,'Tillförd energi'!$B$1:$AQ$1,0),FALSE)</f>
        <v>0</v>
      </c>
      <c r="Z234">
        <f>VLOOKUP($B234,'Tillförd energi'!$B$1:$AI$720,MATCH(Z$2,'Tillförd energi'!$B$1:$AQ$1,0),FALSE)</f>
        <v>0</v>
      </c>
      <c r="AA234">
        <f>VLOOKUP($B234,'Tillförd energi'!$B$1:$AI$720,MATCH(AA$2,'Tillförd energi'!$B$1:$AQ$1,0),FALSE)</f>
        <v>0</v>
      </c>
      <c r="AB234">
        <f>VLOOKUP($B234,'Tillförd energi'!$B$1:$AI$720,MATCH(AB$2,'Tillförd energi'!$B$1:$AQ$1,0),FALSE)</f>
        <v>0</v>
      </c>
      <c r="AC234">
        <f>VLOOKUP($B234,'Tillförd energi'!$B$1:$AI$720,MATCH(AC$2,'Tillförd energi'!$B$1:$AQ$1,0),FALSE)</f>
        <v>0</v>
      </c>
      <c r="AD234">
        <f>VLOOKUP($B234,'Tillförd energi'!$B$1:$AI$720,MATCH(AD$2,'Tillförd energi'!$B$1:$AQ$1,0),FALSE)</f>
        <v>0</v>
      </c>
      <c r="AE234">
        <f>VLOOKUP($B234,'Tillförd energi'!$B$1:$AI$720,MATCH(AE$2,'Tillförd energi'!$B$1:$AQ$1,0),FALSE)</f>
        <v>0</v>
      </c>
      <c r="AF234">
        <f>VLOOKUP($B234,'Tillförd energi'!$B$1:$AI$720,MATCH(AF$2,'Tillförd energi'!$B$1:$AQ$1,0),FALSE)</f>
        <v>5.0299999999999997E-2</v>
      </c>
      <c r="AG234">
        <f>IFERROR(VLOOKUP(B234,Miljö!$B$1:$AC$600,MATCH("Köpt mängd produktionsspecifik fjärrvärme:",Miljö!$B$1:$AC$1,0),FALSE)/1,0)</f>
        <v>0</v>
      </c>
      <c r="AI234">
        <f t="shared" si="18"/>
        <v>5.2289000000000003</v>
      </c>
      <c r="AJ234">
        <f>IF(ISERROR(1/VLOOKUP($B234,Leveranser!$B$1:$S$500,MATCH("såld värme (gwh)",Leveranser!$B$1:$S$1,0),FALSE)),"",VLOOKUP($B234,Leveranser!$B$1:$S$500,MATCH("såld värme (gwh)",Leveranser!$B$1:$S$1,0),FALSE))</f>
        <v>4.1470000000000002</v>
      </c>
      <c r="AM234" t="str">
        <f>IF(B234&lt;&gt;"",IF(VLOOKUP($B234,Totalt!$B$1:$AQ$554,MATCH("Kvalitetsgranskad:",Totalt!$B$1:$AQ$1,0),FALSE)="ja",VLOOKUP($B234,Miljö!$B$1:$AG$479,MATCH(AM$2,Miljö!$B$1:$AK$1,0),FALSE),""),"")</f>
        <v>Ja</v>
      </c>
      <c r="AN234" t="str">
        <f>IF(AM234="ja",VLOOKUP($B234,Miljö!$B$1:$J$479,MATCH("Typ av ursprungsspecificerad el   (Om inget värde anges används Nordisk residualmix, se inforuta) ()",Miljö!$B$1:$J$1,0),FALSE),IF(AM234="nej","Nordisk residualel",""))</f>
        <v>'vattenproducerad el'</v>
      </c>
      <c r="AO234">
        <f>IF(AM234="","",VLOOKUP($B234,Miljö!$B$1:$J$479,MATCH("Fossilandel för ursprungspecificerad el ()",Miljö!$B$1:$J$1,0),FALSE))</f>
        <v>0</v>
      </c>
      <c r="AP234">
        <f>IF(AM234="","",IFERROR(VLOOKUP($B234,Miljö!$B$1:$J$479,MATCH("Kärnkraftsandel för ursprungsspecificerad el ()",Miljö!$B$1:$J$1,0),FALSE)/1,0))</f>
        <v>0</v>
      </c>
      <c r="AQ234">
        <f t="shared" si="19"/>
        <v>1</v>
      </c>
      <c r="AS234" t="str">
        <f t="shared" si="20"/>
        <v>Nej</v>
      </c>
      <c r="AT234" t="str">
        <f>IF(AS234="ja",VLOOKUP($B234,Miljö!$B$1:$P$500,MATCH("Fossil andel i procent (%)",Miljö!$B$1:$P$1,0),FALSE)/100,"")</f>
        <v/>
      </c>
      <c r="AV234" t="str">
        <f t="shared" si="21"/>
        <v>Nej</v>
      </c>
      <c r="AW234" t="str">
        <f>IF(AV234="ja",VLOOKUP($B234,'Egen hetvattenprod'!$B$1:$AO$500,MATCH("Värmekälla till värmepumpar ()",'Egen hetvattenprod'!$B$1:$AO$1,0),FALSE),"")</f>
        <v/>
      </c>
      <c r="AY234" t="str">
        <f t="shared" si="22"/>
        <v>Nej</v>
      </c>
      <c r="AZ234" s="115" t="str">
        <f>IF($AY234="ja",(VLOOKUP($B234,'Egen hetvattenprod'!$B$1:$BX$550,MATCH(AZ$2,'Egen hetvattenprod'!$B$1:$BX$1,0),FALSE)+VLOOKUP($B234,Kraftvärmeprod!$B$1:$BX$550,MATCH(AZ$2,Kraftvärmeprod!$B$1:$BX$1,0),FALSE))/$AC234,"")</f>
        <v/>
      </c>
      <c r="BA234" s="115" t="str">
        <f>IF($AY234="ja",(VLOOKUP($B234,'Egen hetvattenprod'!$B$1:$BX$550,MATCH(BA$2,'Egen hetvattenprod'!$B$1:$BX$1,0),FALSE)+VLOOKUP($B234,Kraftvärmeprod!$B$1:$BX$550,MATCH(BA$2,Kraftvärmeprod!$B$1:$BX$1,0),FALSE))/$AC234,"")</f>
        <v/>
      </c>
      <c r="BB234" s="115" t="str">
        <f>IF($AY234="ja",(VLOOKUP($B234,'Egen hetvattenprod'!$B$1:$BX$550,MATCH(BB$2,'Egen hetvattenprod'!$B$1:$BX$1,0),FALSE)+VLOOKUP($B234,Kraftvärmeprod!$B$1:$BX$550,MATCH(BB$2,Kraftvärmeprod!$B$1:$BX$1,0),FALSE))/$AC234,"")</f>
        <v/>
      </c>
      <c r="BC234" s="115" t="str">
        <f>IF($AY234="ja",(VLOOKUP($B234,'Egen hetvattenprod'!$B$1:$BX$550,MATCH(BC$2,'Egen hetvattenprod'!$B$1:$BX$1,0),FALSE)+VLOOKUP($B234,Kraftvärmeprod!$B$1:$BX$550,MATCH(BC$2,Kraftvärmeprod!$B$1:$BX$1,0),FALSE))/$AC234,"")</f>
        <v/>
      </c>
      <c r="BD234" s="115" t="str">
        <f>IF($AY234="ja",(VLOOKUP($B234,'Egen hetvattenprod'!$B$1:$BX$550,MATCH(BD$2,'Egen hetvattenprod'!$B$1:$BX$1,0),FALSE)+VLOOKUP($B234,Kraftvärmeprod!$B$1:$BX$550,MATCH(BD$2,Kraftvärmeprod!$B$1:$BX$1,0),FALSE))/$AC234,"")</f>
        <v/>
      </c>
      <c r="BF234" t="str">
        <f t="shared" si="23"/>
        <v>Nej</v>
      </c>
      <c r="BG234" t="str">
        <f>IF($BF234="ja",VLOOKUP($B234,'Egen hetvattenprod'!$B$1:$BX$550,MATCH("Andelen klimatgaser med fossilt ursprung för avfall ()",'Egen hetvattenprod'!$B$1:$BX$1,0),FALSE),"")</f>
        <v/>
      </c>
      <c r="BH234" t="str">
        <f>IF($BF234="ja",VLOOKUP($B234,Kraftvärmeprod!$B$1:$BX$550,MATCH("Andelen klimatgaser med fossilt ursprung för avfall ()",Kraftvärmeprod!$B$1:$BX$1,0),FALSE),"")</f>
        <v/>
      </c>
      <c r="BI234" t="str">
        <f>IF($BF234="ja",VLOOKUP($B234,'Egen hetvattenprod'!$B$1:$BX$550,MATCH("Avfall (GWh)",'Egen hetvattenprod'!$B$1:$BX$1,0),FALSE),"")</f>
        <v/>
      </c>
      <c r="BJ234" t="str">
        <f>IF($BF234="ja",VLOOKUP($B234,'Slutlig allokering kvv'!$B$1:$BX$550,MATCH("Avfall (GWh)",'Slutlig allokering kvv'!$B$1:$BX$1,0),FALSE),"")</f>
        <v/>
      </c>
      <c r="BK234" t="str">
        <f>IF($BF234="ja",VLOOKUP($B234,'Köpt hetvatten'!$B$1:$BX$550,MATCH("Avfall i köpt hetvatten",'Köpt hetvatten'!$B$1:$BX$1,0),FALSE),"")</f>
        <v/>
      </c>
      <c r="BL234" t="str">
        <f>IF($BF234="ja",VLOOKUP($B234,'Egen hetvattenprod'!$B$1:$BX$550,MATCH("Värde enligt ovan. (%)",'Egen hetvattenprod'!$B$1:$BX$1,0),FALSE),"")</f>
        <v/>
      </c>
      <c r="BM234" t="str">
        <f>IF($BF234="ja",VLOOKUP($B234,Kraftvärmeprod!$B$1:$BX$550,MATCH("Värde enligt ovan. (%)",Kraftvärmeprod!$B$1:$BX$1,0),FALSE),"")</f>
        <v/>
      </c>
      <c r="BQ234" t="str">
        <f>IF($BF234="ja",VLOOKUP($B234,'Egen hetvattenprod'!$B$1:$BX$550,MATCH("Tillförd olja (fossil) vid avfallsförbränning (GWh)",'Egen hetvattenprod'!$B$1:$BX$1,0),FALSE),"")</f>
        <v/>
      </c>
      <c r="BR234" t="str">
        <f>IF($BF234="ja",VLOOKUP($B234,Kraftvärmeprod!$B$1:$BX$550,MATCH("Tillförd olja (fossil) vid avfallsförbränning (GWh)",Kraftvärmeprod!$B$1:$BX$1,0),FALSE),"")</f>
        <v/>
      </c>
    </row>
    <row r="235" spans="1:70">
      <c r="A235" t="s">
        <v>382</v>
      </c>
      <c r="B235" t="s">
        <v>386</v>
      </c>
      <c r="C235">
        <f>VLOOKUP($B235,'Tillförd energi'!$B$1:$AI$720,MATCH(C$2,'Tillförd energi'!$B$1:$AQ$1,0),FALSE)</f>
        <v>0</v>
      </c>
      <c r="D235">
        <f>VLOOKUP($B235,'Tillförd energi'!$B$1:$AI$720,MATCH(D$2,'Tillförd energi'!$B$1:$AQ$1,0),FALSE)</f>
        <v>1.3899999999999999E-2</v>
      </c>
      <c r="E235">
        <f>VLOOKUP($B235,'Tillförd energi'!$B$1:$AI$720,MATCH(E$2,'Tillförd energi'!$B$1:$AQ$1,0),FALSE)</f>
        <v>0</v>
      </c>
      <c r="F235">
        <f>VLOOKUP($B235,'Tillförd energi'!$B$1:$AI$720,MATCH(F$2,'Tillförd energi'!$B$1:$AQ$1,0),FALSE)</f>
        <v>0</v>
      </c>
      <c r="G235">
        <f>VLOOKUP($B235,'Tillförd energi'!$B$1:$AI$720,MATCH(G$2,'Tillförd energi'!$B$1:$AQ$1,0),FALSE)</f>
        <v>0</v>
      </c>
      <c r="H235">
        <f>VLOOKUP($B235,'Tillförd energi'!$B$1:$AI$720,MATCH(H$2,'Tillförd energi'!$B$1:$AQ$1,0),FALSE)</f>
        <v>0</v>
      </c>
      <c r="I235">
        <f>VLOOKUP($B235,'Tillförd energi'!$B$1:$AI$720,MATCH(I$2,'Tillförd energi'!$B$1:$AQ$1,0),FALSE)</f>
        <v>0</v>
      </c>
      <c r="J235">
        <f>VLOOKUP($B235,'Tillförd energi'!$B$1:$AI$720,MATCH(J$2,'Tillförd energi'!$B$1:$AQ$1,0),FALSE)</f>
        <v>0</v>
      </c>
      <c r="K235">
        <f>VLOOKUP($B235,'Tillförd energi'!$B$1:$AI$720,MATCH(K$2,'Tillförd energi'!$B$1:$AQ$1,0),FALSE)</f>
        <v>0</v>
      </c>
      <c r="L235">
        <f>VLOOKUP($B235,'Tillförd energi'!$B$1:$AI$720,MATCH(L$2,'Tillförd energi'!$B$1:$AQ$1,0),FALSE)</f>
        <v>0</v>
      </c>
      <c r="M235">
        <f>VLOOKUP($B235,'Tillförd energi'!$B$1:$AI$720,MATCH(M$2,'Tillförd energi'!$B$1:$AQ$1,0),FALSE)</f>
        <v>0</v>
      </c>
      <c r="N235">
        <f>VLOOKUP($B235,'Tillförd energi'!$B$1:$AI$720,MATCH(N$2,'Tillförd energi'!$B$1:$AQ$1,0),FALSE)</f>
        <v>0</v>
      </c>
      <c r="O235">
        <f>VLOOKUP($B235,'Tillförd energi'!$B$1:$AI$720,MATCH(O$2,'Tillförd energi'!$B$1:$AQ$1,0),FALSE)</f>
        <v>0</v>
      </c>
      <c r="P235">
        <f>VLOOKUP($B235,'Tillförd energi'!$B$1:$AI$720,MATCH(P$2,'Tillförd energi'!$B$1:$AQ$1,0),FALSE)</f>
        <v>0</v>
      </c>
      <c r="Q235">
        <f>VLOOKUP($B235,'Tillförd energi'!$B$1:$AI$720,MATCH(Q$2,'Tillförd energi'!$B$1:$AQ$1,0),FALSE)</f>
        <v>0</v>
      </c>
      <c r="R235">
        <f>VLOOKUP($B235,'Tillförd energi'!$B$1:$AI$720,MATCH(R$2,'Tillförd energi'!$B$1:$AQ$1,0),FALSE)</f>
        <v>2.2669999999999999</v>
      </c>
      <c r="S235">
        <f>VLOOKUP($B235,'Tillförd energi'!$B$1:$AI$720,MATCH(S$2,'Tillförd energi'!$B$1:$AQ$1,0),FALSE)</f>
        <v>0</v>
      </c>
      <c r="T235">
        <f>VLOOKUP($B235,'Tillförd energi'!$B$1:$AI$720,MATCH(T$2,'Tillförd energi'!$B$1:$AQ$1,0),FALSE)</f>
        <v>0</v>
      </c>
      <c r="U235">
        <f>VLOOKUP($B235,'Tillförd energi'!$B$1:$AI$720,MATCH(U$2,'Tillförd energi'!$B$1:$AQ$1,0),FALSE)</f>
        <v>0</v>
      </c>
      <c r="V235">
        <f>VLOOKUP($B235,'Tillförd energi'!$B$1:$AI$720,MATCH(V$2,'Tillförd energi'!$B$1:$AQ$1,0),FALSE)</f>
        <v>0</v>
      </c>
      <c r="W235">
        <f>VLOOKUP($B235,'Tillförd energi'!$B$1:$AI$720,MATCH(W$2,'Tillförd energi'!$B$1:$AQ$1,0),FALSE)</f>
        <v>0</v>
      </c>
      <c r="X235">
        <f>VLOOKUP($B235,'Tillförd energi'!$B$1:$AI$720,MATCH(X$2,'Tillförd energi'!$B$1:$AQ$1,0),FALSE)</f>
        <v>0</v>
      </c>
      <c r="Y235">
        <f>VLOOKUP($B235,'Tillförd energi'!$B$1:$AI$720,MATCH(Y$2,'Tillförd energi'!$B$1:$AQ$1,0),FALSE)</f>
        <v>0</v>
      </c>
      <c r="Z235">
        <f>VLOOKUP($B235,'Tillförd energi'!$B$1:$AI$720,MATCH(Z$2,'Tillförd energi'!$B$1:$AQ$1,0),FALSE)</f>
        <v>0</v>
      </c>
      <c r="AA235">
        <f>VLOOKUP($B235,'Tillförd energi'!$B$1:$AI$720,MATCH(AA$2,'Tillförd energi'!$B$1:$AQ$1,0),FALSE)</f>
        <v>0</v>
      </c>
      <c r="AB235">
        <f>VLOOKUP($B235,'Tillförd energi'!$B$1:$AI$720,MATCH(AB$2,'Tillförd energi'!$B$1:$AQ$1,0),FALSE)</f>
        <v>0</v>
      </c>
      <c r="AC235">
        <f>VLOOKUP($B235,'Tillförd energi'!$B$1:$AI$720,MATCH(AC$2,'Tillförd energi'!$B$1:$AQ$1,0),FALSE)</f>
        <v>0</v>
      </c>
      <c r="AD235">
        <f>VLOOKUP($B235,'Tillförd energi'!$B$1:$AI$720,MATCH(AD$2,'Tillförd energi'!$B$1:$AQ$1,0),FALSE)</f>
        <v>0</v>
      </c>
      <c r="AE235">
        <f>VLOOKUP($B235,'Tillförd energi'!$B$1:$AI$720,MATCH(AE$2,'Tillförd energi'!$B$1:$AQ$1,0),FALSE)</f>
        <v>0</v>
      </c>
      <c r="AF235">
        <f>VLOOKUP($B235,'Tillförd energi'!$B$1:$AI$720,MATCH(AF$2,'Tillförd energi'!$B$1:$AQ$1,0),FALSE)</f>
        <v>1.9E-2</v>
      </c>
      <c r="AG235">
        <f>IFERROR(VLOOKUP(B235,Miljö!$B$1:$AC$600,MATCH("Köpt mängd produktionsspecifik fjärrvärme:",Miljö!$B$1:$AC$1,0),FALSE)/1,0)</f>
        <v>0</v>
      </c>
      <c r="AI235">
        <f t="shared" si="18"/>
        <v>2.2999000000000001</v>
      </c>
      <c r="AJ235">
        <f>IF(ISERROR(1/VLOOKUP($B235,Leveranser!$B$1:$S$500,MATCH("såld värme (gwh)",Leveranser!$B$1:$S$1,0),FALSE)),"",VLOOKUP($B235,Leveranser!$B$1:$S$500,MATCH("såld värme (gwh)",Leveranser!$B$1:$S$1,0),FALSE))</f>
        <v>1.8080000000000001</v>
      </c>
      <c r="AM235" t="str">
        <f>IF(B235&lt;&gt;"",IF(VLOOKUP($B235,Totalt!$B$1:$AQ$554,MATCH("Kvalitetsgranskad:",Totalt!$B$1:$AQ$1,0),FALSE)="ja",VLOOKUP($B235,Miljö!$B$1:$AG$479,MATCH(AM$2,Miljö!$B$1:$AK$1,0),FALSE),""),"")</f>
        <v>Ja</v>
      </c>
      <c r="AN235" t="str">
        <f>IF(AM235="ja",VLOOKUP($B235,Miljö!$B$1:$J$479,MATCH("Typ av ursprungsspecificerad el   (Om inget värde anges används Nordisk residualmix, se inforuta) ()",Miljö!$B$1:$J$1,0),FALSE),IF(AM235="nej","Nordisk residualel",""))</f>
        <v>'vattenproducerad el'</v>
      </c>
      <c r="AO235">
        <f>IF(AM235="","",VLOOKUP($B235,Miljö!$B$1:$J$479,MATCH("Fossilandel för ursprungspecificerad el ()",Miljö!$B$1:$J$1,0),FALSE))</f>
        <v>0</v>
      </c>
      <c r="AP235">
        <f>IF(AM235="","",IFERROR(VLOOKUP($B235,Miljö!$B$1:$J$479,MATCH("Kärnkraftsandel för ursprungsspecificerad el ()",Miljö!$B$1:$J$1,0),FALSE)/1,0))</f>
        <v>0</v>
      </c>
      <c r="AQ235">
        <f t="shared" si="19"/>
        <v>1</v>
      </c>
      <c r="AS235" t="str">
        <f t="shared" si="20"/>
        <v>Nej</v>
      </c>
      <c r="AT235" t="str">
        <f>IF(AS235="ja",VLOOKUP($B235,Miljö!$B$1:$P$500,MATCH("Fossil andel i procent (%)",Miljö!$B$1:$P$1,0),FALSE)/100,"")</f>
        <v/>
      </c>
      <c r="AV235" t="str">
        <f t="shared" si="21"/>
        <v>Nej</v>
      </c>
      <c r="AW235" t="str">
        <f>IF(AV235="ja",VLOOKUP($B235,'Egen hetvattenprod'!$B$1:$AO$500,MATCH("Värmekälla till värmepumpar ()",'Egen hetvattenprod'!$B$1:$AO$1,0),FALSE),"")</f>
        <v/>
      </c>
      <c r="AY235" t="str">
        <f t="shared" si="22"/>
        <v>Nej</v>
      </c>
      <c r="AZ235" s="115" t="str">
        <f>IF($AY235="ja",(VLOOKUP($B235,'Egen hetvattenprod'!$B$1:$BX$550,MATCH(AZ$2,'Egen hetvattenprod'!$B$1:$BX$1,0),FALSE)+VLOOKUP($B235,Kraftvärmeprod!$B$1:$BX$550,MATCH(AZ$2,Kraftvärmeprod!$B$1:$BX$1,0),FALSE))/$AC235,"")</f>
        <v/>
      </c>
      <c r="BA235" s="115" t="str">
        <f>IF($AY235="ja",(VLOOKUP($B235,'Egen hetvattenprod'!$B$1:$BX$550,MATCH(BA$2,'Egen hetvattenprod'!$B$1:$BX$1,0),FALSE)+VLOOKUP($B235,Kraftvärmeprod!$B$1:$BX$550,MATCH(BA$2,Kraftvärmeprod!$B$1:$BX$1,0),FALSE))/$AC235,"")</f>
        <v/>
      </c>
      <c r="BB235" s="115" t="str">
        <f>IF($AY235="ja",(VLOOKUP($B235,'Egen hetvattenprod'!$B$1:$BX$550,MATCH(BB$2,'Egen hetvattenprod'!$B$1:$BX$1,0),FALSE)+VLOOKUP($B235,Kraftvärmeprod!$B$1:$BX$550,MATCH(BB$2,Kraftvärmeprod!$B$1:$BX$1,0),FALSE))/$AC235,"")</f>
        <v/>
      </c>
      <c r="BC235" s="115" t="str">
        <f>IF($AY235="ja",(VLOOKUP($B235,'Egen hetvattenprod'!$B$1:$BX$550,MATCH(BC$2,'Egen hetvattenprod'!$B$1:$BX$1,0),FALSE)+VLOOKUP($B235,Kraftvärmeprod!$B$1:$BX$550,MATCH(BC$2,Kraftvärmeprod!$B$1:$BX$1,0),FALSE))/$AC235,"")</f>
        <v/>
      </c>
      <c r="BD235" s="115" t="str">
        <f>IF($AY235="ja",(VLOOKUP($B235,'Egen hetvattenprod'!$B$1:$BX$550,MATCH(BD$2,'Egen hetvattenprod'!$B$1:$BX$1,0),FALSE)+VLOOKUP($B235,Kraftvärmeprod!$B$1:$BX$550,MATCH(BD$2,Kraftvärmeprod!$B$1:$BX$1,0),FALSE))/$AC235,"")</f>
        <v/>
      </c>
      <c r="BF235" t="str">
        <f t="shared" si="23"/>
        <v>Nej</v>
      </c>
      <c r="BG235" t="str">
        <f>IF($BF235="ja",VLOOKUP($B235,'Egen hetvattenprod'!$B$1:$BX$550,MATCH("Andelen klimatgaser med fossilt ursprung för avfall ()",'Egen hetvattenprod'!$B$1:$BX$1,0),FALSE),"")</f>
        <v/>
      </c>
      <c r="BH235" t="str">
        <f>IF($BF235="ja",VLOOKUP($B235,Kraftvärmeprod!$B$1:$BX$550,MATCH("Andelen klimatgaser med fossilt ursprung för avfall ()",Kraftvärmeprod!$B$1:$BX$1,0),FALSE),"")</f>
        <v/>
      </c>
      <c r="BI235" t="str">
        <f>IF($BF235="ja",VLOOKUP($B235,'Egen hetvattenprod'!$B$1:$BX$550,MATCH("Avfall (GWh)",'Egen hetvattenprod'!$B$1:$BX$1,0),FALSE),"")</f>
        <v/>
      </c>
      <c r="BJ235" t="str">
        <f>IF($BF235="ja",VLOOKUP($B235,'Slutlig allokering kvv'!$B$1:$BX$550,MATCH("Avfall (GWh)",'Slutlig allokering kvv'!$B$1:$BX$1,0),FALSE),"")</f>
        <v/>
      </c>
      <c r="BK235" t="str">
        <f>IF($BF235="ja",VLOOKUP($B235,'Köpt hetvatten'!$B$1:$BX$550,MATCH("Avfall i köpt hetvatten",'Köpt hetvatten'!$B$1:$BX$1,0),FALSE),"")</f>
        <v/>
      </c>
      <c r="BL235" t="str">
        <f>IF($BF235="ja",VLOOKUP($B235,'Egen hetvattenprod'!$B$1:$BX$550,MATCH("Värde enligt ovan. (%)",'Egen hetvattenprod'!$B$1:$BX$1,0),FALSE),"")</f>
        <v/>
      </c>
      <c r="BM235" t="str">
        <f>IF($BF235="ja",VLOOKUP($B235,Kraftvärmeprod!$B$1:$BX$550,MATCH("Värde enligt ovan. (%)",Kraftvärmeprod!$B$1:$BX$1,0),FALSE),"")</f>
        <v/>
      </c>
      <c r="BQ235" t="str">
        <f>IF($BF235="ja",VLOOKUP($B235,'Egen hetvattenprod'!$B$1:$BX$550,MATCH("Tillförd olja (fossil) vid avfallsförbränning (GWh)",'Egen hetvattenprod'!$B$1:$BX$1,0),FALSE),"")</f>
        <v/>
      </c>
      <c r="BR235" t="str">
        <f>IF($BF235="ja",VLOOKUP($B235,Kraftvärmeprod!$B$1:$BX$550,MATCH("Tillförd olja (fossil) vid avfallsförbränning (GWh)",Kraftvärmeprod!$B$1:$BX$1,0),FALSE),"")</f>
        <v/>
      </c>
    </row>
    <row r="236" spans="1:70">
      <c r="A236" t="s">
        <v>382</v>
      </c>
      <c r="B236" t="s">
        <v>387</v>
      </c>
      <c r="C236">
        <f>VLOOKUP($B236,'Tillförd energi'!$B$1:$AI$720,MATCH(C$2,'Tillförd energi'!$B$1:$AQ$1,0),FALSE)</f>
        <v>0</v>
      </c>
      <c r="D236">
        <f>VLOOKUP($B236,'Tillförd energi'!$B$1:$AI$720,MATCH(D$2,'Tillförd energi'!$B$1:$AQ$1,0),FALSE)</f>
        <v>2.4500000000000001E-2</v>
      </c>
      <c r="E236">
        <f>VLOOKUP($B236,'Tillförd energi'!$B$1:$AI$720,MATCH(E$2,'Tillförd energi'!$B$1:$AQ$1,0),FALSE)</f>
        <v>0</v>
      </c>
      <c r="F236">
        <f>VLOOKUP($B236,'Tillförd energi'!$B$1:$AI$720,MATCH(F$2,'Tillförd energi'!$B$1:$AQ$1,0),FALSE)</f>
        <v>0</v>
      </c>
      <c r="G236">
        <f>VLOOKUP($B236,'Tillförd energi'!$B$1:$AI$720,MATCH(G$2,'Tillförd energi'!$B$1:$AQ$1,0),FALSE)</f>
        <v>0</v>
      </c>
      <c r="H236">
        <f>VLOOKUP($B236,'Tillförd energi'!$B$1:$AI$720,MATCH(H$2,'Tillförd energi'!$B$1:$AQ$1,0),FALSE)</f>
        <v>0</v>
      </c>
      <c r="I236">
        <f>VLOOKUP($B236,'Tillförd energi'!$B$1:$AI$720,MATCH(I$2,'Tillförd energi'!$B$1:$AQ$1,0),FALSE)</f>
        <v>0</v>
      </c>
      <c r="J236">
        <f>VLOOKUP($B236,'Tillförd energi'!$B$1:$AI$720,MATCH(J$2,'Tillförd energi'!$B$1:$AQ$1,0),FALSE)</f>
        <v>0</v>
      </c>
      <c r="K236">
        <f>VLOOKUP($B236,'Tillförd energi'!$B$1:$AI$720,MATCH(K$2,'Tillförd energi'!$B$1:$AQ$1,0),FALSE)</f>
        <v>0</v>
      </c>
      <c r="L236">
        <f>VLOOKUP($B236,'Tillförd energi'!$B$1:$AI$720,MATCH(L$2,'Tillförd energi'!$B$1:$AQ$1,0),FALSE)</f>
        <v>0</v>
      </c>
      <c r="M236">
        <f>VLOOKUP($B236,'Tillförd energi'!$B$1:$AI$720,MATCH(M$2,'Tillförd energi'!$B$1:$AQ$1,0),FALSE)</f>
        <v>0</v>
      </c>
      <c r="N236">
        <f>VLOOKUP($B236,'Tillförd energi'!$B$1:$AI$720,MATCH(N$2,'Tillförd energi'!$B$1:$AQ$1,0),FALSE)</f>
        <v>0</v>
      </c>
      <c r="O236">
        <f>VLOOKUP($B236,'Tillförd energi'!$B$1:$AI$720,MATCH(O$2,'Tillförd energi'!$B$1:$AQ$1,0),FALSE)</f>
        <v>0</v>
      </c>
      <c r="P236">
        <f>VLOOKUP($B236,'Tillförd energi'!$B$1:$AI$720,MATCH(P$2,'Tillförd energi'!$B$1:$AQ$1,0),FALSE)</f>
        <v>0</v>
      </c>
      <c r="Q236">
        <f>VLOOKUP($B236,'Tillförd energi'!$B$1:$AI$720,MATCH(Q$2,'Tillförd energi'!$B$1:$AQ$1,0),FALSE)</f>
        <v>0</v>
      </c>
      <c r="R236">
        <f>VLOOKUP($B236,'Tillförd energi'!$B$1:$AI$720,MATCH(R$2,'Tillförd energi'!$B$1:$AQ$1,0),FALSE)</f>
        <v>3.5870000000000002</v>
      </c>
      <c r="S236">
        <f>VLOOKUP($B236,'Tillförd energi'!$B$1:$AI$720,MATCH(S$2,'Tillförd energi'!$B$1:$AQ$1,0),FALSE)</f>
        <v>0</v>
      </c>
      <c r="T236">
        <f>VLOOKUP($B236,'Tillförd energi'!$B$1:$AI$720,MATCH(T$2,'Tillförd energi'!$B$1:$AQ$1,0),FALSE)</f>
        <v>0</v>
      </c>
      <c r="U236">
        <f>VLOOKUP($B236,'Tillförd energi'!$B$1:$AI$720,MATCH(U$2,'Tillförd energi'!$B$1:$AQ$1,0),FALSE)</f>
        <v>0</v>
      </c>
      <c r="V236">
        <f>VLOOKUP($B236,'Tillförd energi'!$B$1:$AI$720,MATCH(V$2,'Tillförd energi'!$B$1:$AQ$1,0),FALSE)</f>
        <v>0</v>
      </c>
      <c r="W236">
        <f>VLOOKUP($B236,'Tillförd energi'!$B$1:$AI$720,MATCH(W$2,'Tillförd energi'!$B$1:$AQ$1,0),FALSE)</f>
        <v>0</v>
      </c>
      <c r="X236">
        <f>VLOOKUP($B236,'Tillförd energi'!$B$1:$AI$720,MATCH(X$2,'Tillförd energi'!$B$1:$AQ$1,0),FALSE)</f>
        <v>0</v>
      </c>
      <c r="Y236">
        <f>VLOOKUP($B236,'Tillförd energi'!$B$1:$AI$720,MATCH(Y$2,'Tillförd energi'!$B$1:$AQ$1,0),FALSE)</f>
        <v>0</v>
      </c>
      <c r="Z236">
        <f>VLOOKUP($B236,'Tillförd energi'!$B$1:$AI$720,MATCH(Z$2,'Tillförd energi'!$B$1:$AQ$1,0),FALSE)</f>
        <v>0</v>
      </c>
      <c r="AA236">
        <f>VLOOKUP($B236,'Tillförd energi'!$B$1:$AI$720,MATCH(AA$2,'Tillförd energi'!$B$1:$AQ$1,0),FALSE)</f>
        <v>0</v>
      </c>
      <c r="AB236">
        <f>VLOOKUP($B236,'Tillförd energi'!$B$1:$AI$720,MATCH(AB$2,'Tillförd energi'!$B$1:$AQ$1,0),FALSE)</f>
        <v>0</v>
      </c>
      <c r="AC236">
        <f>VLOOKUP($B236,'Tillförd energi'!$B$1:$AI$720,MATCH(AC$2,'Tillförd energi'!$B$1:$AQ$1,0),FALSE)</f>
        <v>0</v>
      </c>
      <c r="AD236">
        <f>VLOOKUP($B236,'Tillförd energi'!$B$1:$AI$720,MATCH(AD$2,'Tillförd energi'!$B$1:$AQ$1,0),FALSE)</f>
        <v>0</v>
      </c>
      <c r="AE236">
        <f>VLOOKUP($B236,'Tillförd energi'!$B$1:$AI$720,MATCH(AE$2,'Tillförd energi'!$B$1:$AQ$1,0),FALSE)</f>
        <v>0</v>
      </c>
      <c r="AF236">
        <f>VLOOKUP($B236,'Tillförd energi'!$B$1:$AI$720,MATCH(AF$2,'Tillförd energi'!$B$1:$AQ$1,0),FALSE)</f>
        <v>5.3100000000000001E-2</v>
      </c>
      <c r="AG236">
        <f>IFERROR(VLOOKUP(B236,Miljö!$B$1:$AC$600,MATCH("Köpt mängd produktionsspecifik fjärrvärme:",Miljö!$B$1:$AC$1,0),FALSE)/1,0)</f>
        <v>0</v>
      </c>
      <c r="AI236">
        <f t="shared" si="18"/>
        <v>3.6646000000000005</v>
      </c>
      <c r="AJ236">
        <f>IF(ISERROR(1/VLOOKUP($B236,Leveranser!$B$1:$S$500,MATCH("såld värme (gwh)",Leveranser!$B$1:$S$1,0),FALSE)),"",VLOOKUP($B236,Leveranser!$B$1:$S$500,MATCH("såld värme (gwh)",Leveranser!$B$1:$S$1,0),FALSE))</f>
        <v>2.8380000000000001</v>
      </c>
      <c r="AM236" t="str">
        <f>IF(B236&lt;&gt;"",IF(VLOOKUP($B236,Totalt!$B$1:$AQ$554,MATCH("Kvalitetsgranskad:",Totalt!$B$1:$AQ$1,0),FALSE)="ja",VLOOKUP($B236,Miljö!$B$1:$AG$479,MATCH(AM$2,Miljö!$B$1:$AK$1,0),FALSE),""),"")</f>
        <v>Ja</v>
      </c>
      <c r="AN236" t="str">
        <f>IF(AM236="ja",VLOOKUP($B236,Miljö!$B$1:$J$479,MATCH("Typ av ursprungsspecificerad el   (Om inget värde anges används Nordisk residualmix, se inforuta) ()",Miljö!$B$1:$J$1,0),FALSE),IF(AM236="nej","Nordisk residualel",""))</f>
        <v>'vattenkraftproducerad el'</v>
      </c>
      <c r="AO236">
        <f>IF(AM236="","",VLOOKUP($B236,Miljö!$B$1:$J$479,MATCH("Fossilandel för ursprungspecificerad el ()",Miljö!$B$1:$J$1,0),FALSE))</f>
        <v>0</v>
      </c>
      <c r="AP236">
        <f>IF(AM236="","",IFERROR(VLOOKUP($B236,Miljö!$B$1:$J$479,MATCH("Kärnkraftsandel för ursprungsspecificerad el ()",Miljö!$B$1:$J$1,0),FALSE)/1,0))</f>
        <v>0</v>
      </c>
      <c r="AQ236">
        <f t="shared" si="19"/>
        <v>1</v>
      </c>
      <c r="AS236" t="str">
        <f t="shared" si="20"/>
        <v>Nej</v>
      </c>
      <c r="AT236" t="str">
        <f>IF(AS236="ja",VLOOKUP($B236,Miljö!$B$1:$P$500,MATCH("Fossil andel i procent (%)",Miljö!$B$1:$P$1,0),FALSE)/100,"")</f>
        <v/>
      </c>
      <c r="AV236" t="str">
        <f t="shared" si="21"/>
        <v>Nej</v>
      </c>
      <c r="AW236" t="str">
        <f>IF(AV236="ja",VLOOKUP($B236,'Egen hetvattenprod'!$B$1:$AO$500,MATCH("Värmekälla till värmepumpar ()",'Egen hetvattenprod'!$B$1:$AO$1,0),FALSE),"")</f>
        <v/>
      </c>
      <c r="AY236" t="str">
        <f t="shared" si="22"/>
        <v>Nej</v>
      </c>
      <c r="AZ236" s="115" t="str">
        <f>IF($AY236="ja",(VLOOKUP($B236,'Egen hetvattenprod'!$B$1:$BX$550,MATCH(AZ$2,'Egen hetvattenprod'!$B$1:$BX$1,0),FALSE)+VLOOKUP($B236,Kraftvärmeprod!$B$1:$BX$550,MATCH(AZ$2,Kraftvärmeprod!$B$1:$BX$1,0),FALSE))/$AC236,"")</f>
        <v/>
      </c>
      <c r="BA236" s="115" t="str">
        <f>IF($AY236="ja",(VLOOKUP($B236,'Egen hetvattenprod'!$B$1:$BX$550,MATCH(BA$2,'Egen hetvattenprod'!$B$1:$BX$1,0),FALSE)+VLOOKUP($B236,Kraftvärmeprod!$B$1:$BX$550,MATCH(BA$2,Kraftvärmeprod!$B$1:$BX$1,0),FALSE))/$AC236,"")</f>
        <v/>
      </c>
      <c r="BB236" s="115" t="str">
        <f>IF($AY236="ja",(VLOOKUP($B236,'Egen hetvattenprod'!$B$1:$BX$550,MATCH(BB$2,'Egen hetvattenprod'!$B$1:$BX$1,0),FALSE)+VLOOKUP($B236,Kraftvärmeprod!$B$1:$BX$550,MATCH(BB$2,Kraftvärmeprod!$B$1:$BX$1,0),FALSE))/$AC236,"")</f>
        <v/>
      </c>
      <c r="BC236" s="115" t="str">
        <f>IF($AY236="ja",(VLOOKUP($B236,'Egen hetvattenprod'!$B$1:$BX$550,MATCH(BC$2,'Egen hetvattenprod'!$B$1:$BX$1,0),FALSE)+VLOOKUP($B236,Kraftvärmeprod!$B$1:$BX$550,MATCH(BC$2,Kraftvärmeprod!$B$1:$BX$1,0),FALSE))/$AC236,"")</f>
        <v/>
      </c>
      <c r="BD236" s="115" t="str">
        <f>IF($AY236="ja",(VLOOKUP($B236,'Egen hetvattenprod'!$B$1:$BX$550,MATCH(BD$2,'Egen hetvattenprod'!$B$1:$BX$1,0),FALSE)+VLOOKUP($B236,Kraftvärmeprod!$B$1:$BX$550,MATCH(BD$2,Kraftvärmeprod!$B$1:$BX$1,0),FALSE))/$AC236,"")</f>
        <v/>
      </c>
      <c r="BF236" t="str">
        <f t="shared" si="23"/>
        <v>Nej</v>
      </c>
      <c r="BG236" t="str">
        <f>IF($BF236="ja",VLOOKUP($B236,'Egen hetvattenprod'!$B$1:$BX$550,MATCH("Andelen klimatgaser med fossilt ursprung för avfall ()",'Egen hetvattenprod'!$B$1:$BX$1,0),FALSE),"")</f>
        <v/>
      </c>
      <c r="BH236" t="str">
        <f>IF($BF236="ja",VLOOKUP($B236,Kraftvärmeprod!$B$1:$BX$550,MATCH("Andelen klimatgaser med fossilt ursprung för avfall ()",Kraftvärmeprod!$B$1:$BX$1,0),FALSE),"")</f>
        <v/>
      </c>
      <c r="BI236" t="str">
        <f>IF($BF236="ja",VLOOKUP($B236,'Egen hetvattenprod'!$B$1:$BX$550,MATCH("Avfall (GWh)",'Egen hetvattenprod'!$B$1:$BX$1,0),FALSE),"")</f>
        <v/>
      </c>
      <c r="BJ236" t="str">
        <f>IF($BF236="ja",VLOOKUP($B236,'Slutlig allokering kvv'!$B$1:$BX$550,MATCH("Avfall (GWh)",'Slutlig allokering kvv'!$B$1:$BX$1,0),FALSE),"")</f>
        <v/>
      </c>
      <c r="BK236" t="str">
        <f>IF($BF236="ja",VLOOKUP($B236,'Köpt hetvatten'!$B$1:$BX$550,MATCH("Avfall i köpt hetvatten",'Köpt hetvatten'!$B$1:$BX$1,0),FALSE),"")</f>
        <v/>
      </c>
      <c r="BL236" t="str">
        <f>IF($BF236="ja",VLOOKUP($B236,'Egen hetvattenprod'!$B$1:$BX$550,MATCH("Värde enligt ovan. (%)",'Egen hetvattenprod'!$B$1:$BX$1,0),FALSE),"")</f>
        <v/>
      </c>
      <c r="BM236" t="str">
        <f>IF($BF236="ja",VLOOKUP($B236,Kraftvärmeprod!$B$1:$BX$550,MATCH("Värde enligt ovan. (%)",Kraftvärmeprod!$B$1:$BX$1,0),FALSE),"")</f>
        <v/>
      </c>
      <c r="BQ236" t="str">
        <f>IF($BF236="ja",VLOOKUP($B236,'Egen hetvattenprod'!$B$1:$BX$550,MATCH("Tillförd olja (fossil) vid avfallsförbränning (GWh)",'Egen hetvattenprod'!$B$1:$BX$1,0),FALSE),"")</f>
        <v/>
      </c>
      <c r="BR236" t="str">
        <f>IF($BF236="ja",VLOOKUP($B236,Kraftvärmeprod!$B$1:$BX$550,MATCH("Tillförd olja (fossil) vid avfallsförbränning (GWh)",Kraftvärmeprod!$B$1:$BX$1,0),FALSE),"")</f>
        <v/>
      </c>
    </row>
    <row r="237" spans="1:70">
      <c r="A237" t="s">
        <v>388</v>
      </c>
      <c r="B237" t="s">
        <v>389</v>
      </c>
      <c r="C237">
        <f>VLOOKUP($B237,'Tillförd energi'!$B$1:$AI$720,MATCH(C$2,'Tillförd energi'!$B$1:$AQ$1,0),FALSE)</f>
        <v>0</v>
      </c>
      <c r="D237">
        <f>VLOOKUP($B237,'Tillförd energi'!$B$1:$AI$720,MATCH(D$2,'Tillförd energi'!$B$1:$AQ$1,0),FALSE)</f>
        <v>0.183</v>
      </c>
      <c r="E237">
        <f>VLOOKUP($B237,'Tillförd energi'!$B$1:$AI$720,MATCH(E$2,'Tillförd energi'!$B$1:$AQ$1,0),FALSE)</f>
        <v>0</v>
      </c>
      <c r="F237">
        <f>VLOOKUP($B237,'Tillförd energi'!$B$1:$AI$720,MATCH(F$2,'Tillförd energi'!$B$1:$AQ$1,0),FALSE)</f>
        <v>0</v>
      </c>
      <c r="G237">
        <f>VLOOKUP($B237,'Tillförd energi'!$B$1:$AI$720,MATCH(G$2,'Tillförd energi'!$B$1:$AQ$1,0),FALSE)</f>
        <v>0</v>
      </c>
      <c r="H237">
        <f>VLOOKUP($B237,'Tillförd energi'!$B$1:$AI$720,MATCH(H$2,'Tillförd energi'!$B$1:$AQ$1,0),FALSE)</f>
        <v>0</v>
      </c>
      <c r="I237">
        <f>VLOOKUP($B237,'Tillförd energi'!$B$1:$AI$720,MATCH(I$2,'Tillförd energi'!$B$1:$AQ$1,0),FALSE)</f>
        <v>0</v>
      </c>
      <c r="J237">
        <f>VLOOKUP($B237,'Tillförd energi'!$B$1:$AI$720,MATCH(J$2,'Tillförd energi'!$B$1:$AQ$1,0),FALSE)</f>
        <v>0</v>
      </c>
      <c r="K237">
        <f>VLOOKUP($B237,'Tillförd energi'!$B$1:$AI$720,MATCH(K$2,'Tillförd energi'!$B$1:$AQ$1,0),FALSE)</f>
        <v>0</v>
      </c>
      <c r="L237">
        <f>VLOOKUP($B237,'Tillförd energi'!$B$1:$AI$720,MATCH(L$2,'Tillförd energi'!$B$1:$AQ$1,0),FALSE)</f>
        <v>0</v>
      </c>
      <c r="M237">
        <f>VLOOKUP($B237,'Tillförd energi'!$B$1:$AI$720,MATCH(M$2,'Tillförd energi'!$B$1:$AQ$1,0),FALSE)</f>
        <v>0</v>
      </c>
      <c r="N237">
        <f>VLOOKUP($B237,'Tillförd energi'!$B$1:$AI$720,MATCH(N$2,'Tillförd energi'!$B$1:$AQ$1,0),FALSE)</f>
        <v>0</v>
      </c>
      <c r="O237">
        <f>VLOOKUP($B237,'Tillförd energi'!$B$1:$AI$720,MATCH(O$2,'Tillförd energi'!$B$1:$AQ$1,0),FALSE)</f>
        <v>0</v>
      </c>
      <c r="P237">
        <f>VLOOKUP($B237,'Tillförd energi'!$B$1:$AI$720,MATCH(P$2,'Tillförd energi'!$B$1:$AQ$1,0),FALSE)</f>
        <v>0</v>
      </c>
      <c r="Q237">
        <f>VLOOKUP($B237,'Tillförd energi'!$B$1:$AI$720,MATCH(Q$2,'Tillförd energi'!$B$1:$AQ$1,0),FALSE)</f>
        <v>0</v>
      </c>
      <c r="R237">
        <f>VLOOKUP($B237,'Tillförd energi'!$B$1:$AI$720,MATCH(R$2,'Tillförd energi'!$B$1:$AQ$1,0),FALSE)</f>
        <v>14.442</v>
      </c>
      <c r="S237">
        <f>VLOOKUP($B237,'Tillförd energi'!$B$1:$AI$720,MATCH(S$2,'Tillförd energi'!$B$1:$AQ$1,0),FALSE)</f>
        <v>0</v>
      </c>
      <c r="T237">
        <f>VLOOKUP($B237,'Tillförd energi'!$B$1:$AI$720,MATCH(T$2,'Tillförd energi'!$B$1:$AQ$1,0),FALSE)</f>
        <v>0</v>
      </c>
      <c r="U237">
        <f>VLOOKUP($B237,'Tillförd energi'!$B$1:$AI$720,MATCH(U$2,'Tillförd energi'!$B$1:$AQ$1,0),FALSE)</f>
        <v>0</v>
      </c>
      <c r="V237">
        <f>VLOOKUP($B237,'Tillförd energi'!$B$1:$AI$720,MATCH(V$2,'Tillförd energi'!$B$1:$AQ$1,0),FALSE)</f>
        <v>0</v>
      </c>
      <c r="W237">
        <f>VLOOKUP($B237,'Tillförd energi'!$B$1:$AI$720,MATCH(W$2,'Tillförd energi'!$B$1:$AQ$1,0),FALSE)</f>
        <v>0</v>
      </c>
      <c r="X237">
        <f>VLOOKUP($B237,'Tillförd energi'!$B$1:$AI$720,MATCH(X$2,'Tillförd energi'!$B$1:$AQ$1,0),FALSE)</f>
        <v>0</v>
      </c>
      <c r="Y237">
        <f>VLOOKUP($B237,'Tillförd energi'!$B$1:$AI$720,MATCH(Y$2,'Tillförd energi'!$B$1:$AQ$1,0),FALSE)</f>
        <v>0</v>
      </c>
      <c r="Z237">
        <f>VLOOKUP($B237,'Tillförd energi'!$B$1:$AI$720,MATCH(Z$2,'Tillförd energi'!$B$1:$AQ$1,0),FALSE)</f>
        <v>0</v>
      </c>
      <c r="AA237">
        <f>VLOOKUP($B237,'Tillförd energi'!$B$1:$AI$720,MATCH(AA$2,'Tillförd energi'!$B$1:$AQ$1,0),FALSE)</f>
        <v>0</v>
      </c>
      <c r="AB237">
        <f>VLOOKUP($B237,'Tillförd energi'!$B$1:$AI$720,MATCH(AB$2,'Tillförd energi'!$B$1:$AQ$1,0),FALSE)</f>
        <v>0</v>
      </c>
      <c r="AC237">
        <f>VLOOKUP($B237,'Tillförd energi'!$B$1:$AI$720,MATCH(AC$2,'Tillförd energi'!$B$1:$AQ$1,0),FALSE)</f>
        <v>0</v>
      </c>
      <c r="AD237">
        <f>VLOOKUP($B237,'Tillförd energi'!$B$1:$AI$720,MATCH(AD$2,'Tillförd energi'!$B$1:$AQ$1,0),FALSE)</f>
        <v>21.478999999999999</v>
      </c>
      <c r="AE237">
        <f>VLOOKUP($B237,'Tillförd energi'!$B$1:$AI$720,MATCH(AE$2,'Tillförd energi'!$B$1:$AQ$1,0),FALSE)</f>
        <v>0</v>
      </c>
      <c r="AF237">
        <f>VLOOKUP($B237,'Tillförd energi'!$B$1:$AI$720,MATCH(AF$2,'Tillförd energi'!$B$1:$AQ$1,0),FALSE)</f>
        <v>0.9</v>
      </c>
      <c r="AG237">
        <f>IFERROR(VLOOKUP(B237,Miljö!$B$1:$AC$600,MATCH("Köpt mängd produktionsspecifik fjärrvärme:",Miljö!$B$1:$AC$1,0),FALSE)/1,0)</f>
        <v>0</v>
      </c>
      <c r="AI237">
        <f t="shared" si="18"/>
        <v>37.003999999999998</v>
      </c>
      <c r="AJ237">
        <f>IF(ISERROR(1/VLOOKUP($B237,Leveranser!$B$1:$S$500,MATCH("såld värme (gwh)",Leveranser!$B$1:$S$1,0),FALSE)),"",VLOOKUP($B237,Leveranser!$B$1:$S$500,MATCH("såld värme (gwh)",Leveranser!$B$1:$S$1,0),FALSE))</f>
        <v>37.94</v>
      </c>
      <c r="AM237" t="str">
        <f>IF(B237&lt;&gt;"",IF(VLOOKUP($B237,Totalt!$B$1:$AQ$554,MATCH("Kvalitetsgranskad:",Totalt!$B$1:$AQ$1,0),FALSE)="ja",VLOOKUP($B237,Miljö!$B$1:$AG$479,MATCH(AM$2,Miljö!$B$1:$AK$1,0),FALSE),""),"")</f>
        <v>Nej</v>
      </c>
      <c r="AN237" t="str">
        <f>IF(AM237="ja",VLOOKUP($B237,Miljö!$B$1:$J$479,MATCH("Typ av ursprungsspecificerad el   (Om inget värde anges används Nordisk residualmix, se inforuta) ()",Miljö!$B$1:$J$1,0),FALSE),IF(AM237="nej","Nordisk residualel",""))</f>
        <v>Nordisk residualel</v>
      </c>
      <c r="AO237">
        <f>IF(AM237="","",VLOOKUP($B237,Miljö!$B$1:$J$479,MATCH("Fossilandel för ursprungspecificerad el ()",Miljö!$B$1:$J$1,0),FALSE))</f>
        <v>0.47</v>
      </c>
      <c r="AP237">
        <f>IF(AM237="","",IFERROR(VLOOKUP($B237,Miljö!$B$1:$J$479,MATCH("Kärnkraftsandel för ursprungsspecificerad el ()",Miljö!$B$1:$J$1,0),FALSE)/1,0))</f>
        <v>0.48170000000000002</v>
      </c>
      <c r="AQ237">
        <f t="shared" si="19"/>
        <v>4.830000000000001E-2</v>
      </c>
      <c r="AS237" t="str">
        <f t="shared" si="20"/>
        <v>Nej</v>
      </c>
      <c r="AT237" t="str">
        <f>IF(AS237="ja",VLOOKUP($B237,Miljö!$B$1:$P$500,MATCH("Fossil andel i procent (%)",Miljö!$B$1:$P$1,0),FALSE)/100,"")</f>
        <v/>
      </c>
      <c r="AV237" t="str">
        <f t="shared" si="21"/>
        <v>Nej</v>
      </c>
      <c r="AW237" t="str">
        <f>IF(AV237="ja",VLOOKUP($B237,'Egen hetvattenprod'!$B$1:$AO$500,MATCH("Värmekälla till värmepumpar ()",'Egen hetvattenprod'!$B$1:$AO$1,0),FALSE),"")</f>
        <v/>
      </c>
      <c r="AY237" t="str">
        <f t="shared" si="22"/>
        <v>Nej</v>
      </c>
      <c r="AZ237" s="115" t="str">
        <f>IF($AY237="ja",(VLOOKUP($B237,'Egen hetvattenprod'!$B$1:$BX$550,MATCH(AZ$2,'Egen hetvattenprod'!$B$1:$BX$1,0),FALSE)+VLOOKUP($B237,Kraftvärmeprod!$B$1:$BX$550,MATCH(AZ$2,Kraftvärmeprod!$B$1:$BX$1,0),FALSE))/$AC237,"")</f>
        <v/>
      </c>
      <c r="BA237" s="115" t="str">
        <f>IF($AY237="ja",(VLOOKUP($B237,'Egen hetvattenprod'!$B$1:$BX$550,MATCH(BA$2,'Egen hetvattenprod'!$B$1:$BX$1,0),FALSE)+VLOOKUP($B237,Kraftvärmeprod!$B$1:$BX$550,MATCH(BA$2,Kraftvärmeprod!$B$1:$BX$1,0),FALSE))/$AC237,"")</f>
        <v/>
      </c>
      <c r="BB237" s="115" t="str">
        <f>IF($AY237="ja",(VLOOKUP($B237,'Egen hetvattenprod'!$B$1:$BX$550,MATCH(BB$2,'Egen hetvattenprod'!$B$1:$BX$1,0),FALSE)+VLOOKUP($B237,Kraftvärmeprod!$B$1:$BX$550,MATCH(BB$2,Kraftvärmeprod!$B$1:$BX$1,0),FALSE))/$AC237,"")</f>
        <v/>
      </c>
      <c r="BC237" s="115" t="str">
        <f>IF($AY237="ja",(VLOOKUP($B237,'Egen hetvattenprod'!$B$1:$BX$550,MATCH(BC$2,'Egen hetvattenprod'!$B$1:$BX$1,0),FALSE)+VLOOKUP($B237,Kraftvärmeprod!$B$1:$BX$550,MATCH(BC$2,Kraftvärmeprod!$B$1:$BX$1,0),FALSE))/$AC237,"")</f>
        <v/>
      </c>
      <c r="BD237" s="115" t="str">
        <f>IF($AY237="ja",(VLOOKUP($B237,'Egen hetvattenprod'!$B$1:$BX$550,MATCH(BD$2,'Egen hetvattenprod'!$B$1:$BX$1,0),FALSE)+VLOOKUP($B237,Kraftvärmeprod!$B$1:$BX$550,MATCH(BD$2,Kraftvärmeprod!$B$1:$BX$1,0),FALSE))/$AC237,"")</f>
        <v/>
      </c>
      <c r="BF237" t="str">
        <f t="shared" si="23"/>
        <v>Nej</v>
      </c>
      <c r="BG237" t="str">
        <f>IF($BF237="ja",VLOOKUP($B237,'Egen hetvattenprod'!$B$1:$BX$550,MATCH("Andelen klimatgaser med fossilt ursprung för avfall ()",'Egen hetvattenprod'!$B$1:$BX$1,0),FALSE),"")</f>
        <v/>
      </c>
      <c r="BH237" t="str">
        <f>IF($BF237="ja",VLOOKUP($B237,Kraftvärmeprod!$B$1:$BX$550,MATCH("Andelen klimatgaser med fossilt ursprung för avfall ()",Kraftvärmeprod!$B$1:$BX$1,0),FALSE),"")</f>
        <v/>
      </c>
      <c r="BI237" t="str">
        <f>IF($BF237="ja",VLOOKUP($B237,'Egen hetvattenprod'!$B$1:$BX$550,MATCH("Avfall (GWh)",'Egen hetvattenprod'!$B$1:$BX$1,0),FALSE),"")</f>
        <v/>
      </c>
      <c r="BJ237" t="str">
        <f>IF($BF237="ja",VLOOKUP($B237,'Slutlig allokering kvv'!$B$1:$BX$550,MATCH("Avfall (GWh)",'Slutlig allokering kvv'!$B$1:$BX$1,0),FALSE),"")</f>
        <v/>
      </c>
      <c r="BK237" t="str">
        <f>IF($BF237="ja",VLOOKUP($B237,'Köpt hetvatten'!$B$1:$BX$550,MATCH("Avfall i köpt hetvatten",'Köpt hetvatten'!$B$1:$BX$1,0),FALSE),"")</f>
        <v/>
      </c>
      <c r="BL237" t="str">
        <f>IF($BF237="ja",VLOOKUP($B237,'Egen hetvattenprod'!$B$1:$BX$550,MATCH("Värde enligt ovan. (%)",'Egen hetvattenprod'!$B$1:$BX$1,0),FALSE),"")</f>
        <v/>
      </c>
      <c r="BM237" t="str">
        <f>IF($BF237="ja",VLOOKUP($B237,Kraftvärmeprod!$B$1:$BX$550,MATCH("Värde enligt ovan. (%)",Kraftvärmeprod!$B$1:$BX$1,0),FALSE),"")</f>
        <v/>
      </c>
      <c r="BQ237" t="str">
        <f>IF($BF237="ja",VLOOKUP($B237,'Egen hetvattenprod'!$B$1:$BX$550,MATCH("Tillförd olja (fossil) vid avfallsförbränning (GWh)",'Egen hetvattenprod'!$B$1:$BX$1,0),FALSE),"")</f>
        <v/>
      </c>
      <c r="BR237" t="str">
        <f>IF($BF237="ja",VLOOKUP($B237,Kraftvärmeprod!$B$1:$BX$550,MATCH("Tillförd olja (fossil) vid avfallsförbränning (GWh)",Kraftvärmeprod!$B$1:$BX$1,0),FALSE),"")</f>
        <v/>
      </c>
    </row>
    <row r="238" spans="1:70">
      <c r="A238" t="s">
        <v>388</v>
      </c>
      <c r="B238" t="s">
        <v>390</v>
      </c>
      <c r="C238">
        <f>VLOOKUP($B238,'Tillförd energi'!$B$1:$AI$720,MATCH(C$2,'Tillförd energi'!$B$1:$AQ$1,0),FALSE)</f>
        <v>0</v>
      </c>
      <c r="D238">
        <f>VLOOKUP($B238,'Tillförd energi'!$B$1:$AI$720,MATCH(D$2,'Tillförd energi'!$B$1:$AQ$1,0),FALSE)</f>
        <v>2.8000000000000001E-2</v>
      </c>
      <c r="E238">
        <f>VLOOKUP($B238,'Tillförd energi'!$B$1:$AI$720,MATCH(E$2,'Tillförd energi'!$B$1:$AQ$1,0),FALSE)</f>
        <v>0</v>
      </c>
      <c r="F238">
        <f>VLOOKUP($B238,'Tillförd energi'!$B$1:$AI$720,MATCH(F$2,'Tillförd energi'!$B$1:$AQ$1,0),FALSE)</f>
        <v>0</v>
      </c>
      <c r="G238">
        <f>VLOOKUP($B238,'Tillförd energi'!$B$1:$AI$720,MATCH(G$2,'Tillförd energi'!$B$1:$AQ$1,0),FALSE)</f>
        <v>0</v>
      </c>
      <c r="H238">
        <f>VLOOKUP($B238,'Tillförd energi'!$B$1:$AI$720,MATCH(H$2,'Tillförd energi'!$B$1:$AQ$1,0),FALSE)</f>
        <v>0</v>
      </c>
      <c r="I238">
        <f>VLOOKUP($B238,'Tillförd energi'!$B$1:$AI$720,MATCH(I$2,'Tillförd energi'!$B$1:$AQ$1,0),FALSE)</f>
        <v>0</v>
      </c>
      <c r="J238">
        <f>VLOOKUP($B238,'Tillförd energi'!$B$1:$AI$720,MATCH(J$2,'Tillförd energi'!$B$1:$AQ$1,0),FALSE)</f>
        <v>0</v>
      </c>
      <c r="K238">
        <f>VLOOKUP($B238,'Tillförd energi'!$B$1:$AI$720,MATCH(K$2,'Tillförd energi'!$B$1:$AQ$1,0),FALSE)</f>
        <v>0</v>
      </c>
      <c r="L238">
        <f>VLOOKUP($B238,'Tillförd energi'!$B$1:$AI$720,MATCH(L$2,'Tillförd energi'!$B$1:$AQ$1,0),FALSE)</f>
        <v>0</v>
      </c>
      <c r="M238">
        <f>VLOOKUP($B238,'Tillförd energi'!$B$1:$AI$720,MATCH(M$2,'Tillförd energi'!$B$1:$AQ$1,0),FALSE)</f>
        <v>0</v>
      </c>
      <c r="N238">
        <f>VLOOKUP($B238,'Tillförd energi'!$B$1:$AI$720,MATCH(N$2,'Tillförd energi'!$B$1:$AQ$1,0),FALSE)</f>
        <v>0</v>
      </c>
      <c r="O238">
        <f>VLOOKUP($B238,'Tillförd energi'!$B$1:$AI$720,MATCH(O$2,'Tillförd energi'!$B$1:$AQ$1,0),FALSE)</f>
        <v>0</v>
      </c>
      <c r="P238">
        <f>VLOOKUP($B238,'Tillförd energi'!$B$1:$AI$720,MATCH(P$2,'Tillförd energi'!$B$1:$AQ$1,0),FALSE)</f>
        <v>0</v>
      </c>
      <c r="Q238">
        <f>VLOOKUP($B238,'Tillförd energi'!$B$1:$AI$720,MATCH(Q$2,'Tillförd energi'!$B$1:$AQ$1,0),FALSE)</f>
        <v>5.0317600000000002</v>
      </c>
      <c r="R238">
        <f>VLOOKUP($B238,'Tillförd energi'!$B$1:$AI$720,MATCH(R$2,'Tillförd energi'!$B$1:$AQ$1,0),FALSE)</f>
        <v>0</v>
      </c>
      <c r="S238">
        <f>VLOOKUP($B238,'Tillförd energi'!$B$1:$AI$720,MATCH(S$2,'Tillförd energi'!$B$1:$AQ$1,0),FALSE)</f>
        <v>0</v>
      </c>
      <c r="T238">
        <f>VLOOKUP($B238,'Tillförd energi'!$B$1:$AI$720,MATCH(T$2,'Tillförd energi'!$B$1:$AQ$1,0),FALSE)</f>
        <v>0</v>
      </c>
      <c r="U238">
        <f>VLOOKUP($B238,'Tillförd energi'!$B$1:$AI$720,MATCH(U$2,'Tillförd energi'!$B$1:$AQ$1,0),FALSE)</f>
        <v>0</v>
      </c>
      <c r="V238">
        <f>VLOOKUP($B238,'Tillförd energi'!$B$1:$AI$720,MATCH(V$2,'Tillförd energi'!$B$1:$AQ$1,0),FALSE)</f>
        <v>0</v>
      </c>
      <c r="W238">
        <f>VLOOKUP($B238,'Tillförd energi'!$B$1:$AI$720,MATCH(W$2,'Tillförd energi'!$B$1:$AQ$1,0),FALSE)</f>
        <v>0</v>
      </c>
      <c r="X238">
        <f>VLOOKUP($B238,'Tillförd energi'!$B$1:$AI$720,MATCH(X$2,'Tillförd energi'!$B$1:$AQ$1,0),FALSE)</f>
        <v>0</v>
      </c>
      <c r="Y238">
        <f>VLOOKUP($B238,'Tillförd energi'!$B$1:$AI$720,MATCH(Y$2,'Tillförd energi'!$B$1:$AQ$1,0),FALSE)</f>
        <v>0</v>
      </c>
      <c r="Z238">
        <f>VLOOKUP($B238,'Tillförd energi'!$B$1:$AI$720,MATCH(Z$2,'Tillförd energi'!$B$1:$AQ$1,0),FALSE)</f>
        <v>0</v>
      </c>
      <c r="AA238">
        <f>VLOOKUP($B238,'Tillförd energi'!$B$1:$AI$720,MATCH(AA$2,'Tillförd energi'!$B$1:$AQ$1,0),FALSE)</f>
        <v>0</v>
      </c>
      <c r="AB238">
        <f>VLOOKUP($B238,'Tillförd energi'!$B$1:$AI$720,MATCH(AB$2,'Tillförd energi'!$B$1:$AQ$1,0),FALSE)</f>
        <v>0</v>
      </c>
      <c r="AC238">
        <f>VLOOKUP($B238,'Tillförd energi'!$B$1:$AI$720,MATCH(AC$2,'Tillförd energi'!$B$1:$AQ$1,0),FALSE)</f>
        <v>0</v>
      </c>
      <c r="AD238">
        <f>VLOOKUP($B238,'Tillförd energi'!$B$1:$AI$720,MATCH(AD$2,'Tillförd energi'!$B$1:$AQ$1,0),FALSE)</f>
        <v>0</v>
      </c>
      <c r="AE238">
        <f>VLOOKUP($B238,'Tillförd energi'!$B$1:$AI$720,MATCH(AE$2,'Tillförd energi'!$B$1:$AQ$1,0),FALSE)</f>
        <v>0</v>
      </c>
      <c r="AF238">
        <f>VLOOKUP($B238,'Tillförd energi'!$B$1:$AI$720,MATCH(AF$2,'Tillförd energi'!$B$1:$AQ$1,0),FALSE)</f>
        <v>0.1</v>
      </c>
      <c r="AG238">
        <f>IFERROR(VLOOKUP(B238,Miljö!$B$1:$AC$600,MATCH("Köpt mängd produktionsspecifik fjärrvärme:",Miljö!$B$1:$AC$1,0),FALSE)/1,0)</f>
        <v>0</v>
      </c>
      <c r="AI238">
        <f t="shared" si="18"/>
        <v>5.1597599999999995</v>
      </c>
      <c r="AJ238">
        <f>IF(ISERROR(1/VLOOKUP($B238,Leveranser!$B$1:$S$500,MATCH("såld värme (gwh)",Leveranser!$B$1:$S$1,0),FALSE)),"",VLOOKUP($B238,Leveranser!$B$1:$S$500,MATCH("såld värme (gwh)",Leveranser!$B$1:$S$1,0),FALSE))</f>
        <v>3.5819999999999999</v>
      </c>
      <c r="AM238" t="str">
        <f>IF(B238&lt;&gt;"",IF(VLOOKUP($B238,Totalt!$B$1:$AQ$554,MATCH("Kvalitetsgranskad:",Totalt!$B$1:$AQ$1,0),FALSE)="ja",VLOOKUP($B238,Miljö!$B$1:$AG$479,MATCH(AM$2,Miljö!$B$1:$AK$1,0),FALSE),""),"")</f>
        <v>Nej</v>
      </c>
      <c r="AN238" t="str">
        <f>IF(AM238="ja",VLOOKUP($B238,Miljö!$B$1:$J$479,MATCH("Typ av ursprungsspecificerad el   (Om inget värde anges används Nordisk residualmix, se inforuta) ()",Miljö!$B$1:$J$1,0),FALSE),IF(AM238="nej","Nordisk residualel",""))</f>
        <v>Nordisk residualel</v>
      </c>
      <c r="AO238">
        <f>IF(AM238="","",VLOOKUP($B238,Miljö!$B$1:$J$479,MATCH("Fossilandel för ursprungspecificerad el ()",Miljö!$B$1:$J$1,0),FALSE))</f>
        <v>0.47</v>
      </c>
      <c r="AP238">
        <f>IF(AM238="","",IFERROR(VLOOKUP($B238,Miljö!$B$1:$J$479,MATCH("Kärnkraftsandel för ursprungsspecificerad el ()",Miljö!$B$1:$J$1,0),FALSE)/1,0))</f>
        <v>0.48170000000000002</v>
      </c>
      <c r="AQ238">
        <f t="shared" si="19"/>
        <v>4.830000000000001E-2</v>
      </c>
      <c r="AS238" t="str">
        <f t="shared" si="20"/>
        <v>Nej</v>
      </c>
      <c r="AT238" t="str">
        <f>IF(AS238="ja",VLOOKUP($B238,Miljö!$B$1:$P$500,MATCH("Fossil andel i procent (%)",Miljö!$B$1:$P$1,0),FALSE)/100,"")</f>
        <v/>
      </c>
      <c r="AV238" t="str">
        <f t="shared" si="21"/>
        <v>Nej</v>
      </c>
      <c r="AW238" t="str">
        <f>IF(AV238="ja",VLOOKUP($B238,'Egen hetvattenprod'!$B$1:$AO$500,MATCH("Värmekälla till värmepumpar ()",'Egen hetvattenprod'!$B$1:$AO$1,0),FALSE),"")</f>
        <v/>
      </c>
      <c r="AY238" t="str">
        <f t="shared" si="22"/>
        <v>Nej</v>
      </c>
      <c r="AZ238" s="115" t="str">
        <f>IF($AY238="ja",(VLOOKUP($B238,'Egen hetvattenprod'!$B$1:$BX$550,MATCH(AZ$2,'Egen hetvattenprod'!$B$1:$BX$1,0),FALSE)+VLOOKUP($B238,Kraftvärmeprod!$B$1:$BX$550,MATCH(AZ$2,Kraftvärmeprod!$B$1:$BX$1,0),FALSE))/$AC238,"")</f>
        <v/>
      </c>
      <c r="BA238" s="115" t="str">
        <f>IF($AY238="ja",(VLOOKUP($B238,'Egen hetvattenprod'!$B$1:$BX$550,MATCH(BA$2,'Egen hetvattenprod'!$B$1:$BX$1,0),FALSE)+VLOOKUP($B238,Kraftvärmeprod!$B$1:$BX$550,MATCH(BA$2,Kraftvärmeprod!$B$1:$BX$1,0),FALSE))/$AC238,"")</f>
        <v/>
      </c>
      <c r="BB238" s="115" t="str">
        <f>IF($AY238="ja",(VLOOKUP($B238,'Egen hetvattenprod'!$B$1:$BX$550,MATCH(BB$2,'Egen hetvattenprod'!$B$1:$BX$1,0),FALSE)+VLOOKUP($B238,Kraftvärmeprod!$B$1:$BX$550,MATCH(BB$2,Kraftvärmeprod!$B$1:$BX$1,0),FALSE))/$AC238,"")</f>
        <v/>
      </c>
      <c r="BC238" s="115" t="str">
        <f>IF($AY238="ja",(VLOOKUP($B238,'Egen hetvattenprod'!$B$1:$BX$550,MATCH(BC$2,'Egen hetvattenprod'!$B$1:$BX$1,0),FALSE)+VLOOKUP($B238,Kraftvärmeprod!$B$1:$BX$550,MATCH(BC$2,Kraftvärmeprod!$B$1:$BX$1,0),FALSE))/$AC238,"")</f>
        <v/>
      </c>
      <c r="BD238" s="115" t="str">
        <f>IF($AY238="ja",(VLOOKUP($B238,'Egen hetvattenprod'!$B$1:$BX$550,MATCH(BD$2,'Egen hetvattenprod'!$B$1:$BX$1,0),FALSE)+VLOOKUP($B238,Kraftvärmeprod!$B$1:$BX$550,MATCH(BD$2,Kraftvärmeprod!$B$1:$BX$1,0),FALSE))/$AC238,"")</f>
        <v/>
      </c>
      <c r="BF238" t="str">
        <f t="shared" si="23"/>
        <v>Nej</v>
      </c>
      <c r="BG238" t="str">
        <f>IF($BF238="ja",VLOOKUP($B238,'Egen hetvattenprod'!$B$1:$BX$550,MATCH("Andelen klimatgaser med fossilt ursprung för avfall ()",'Egen hetvattenprod'!$B$1:$BX$1,0),FALSE),"")</f>
        <v/>
      </c>
      <c r="BH238" t="str">
        <f>IF($BF238="ja",VLOOKUP($B238,Kraftvärmeprod!$B$1:$BX$550,MATCH("Andelen klimatgaser med fossilt ursprung för avfall ()",Kraftvärmeprod!$B$1:$BX$1,0),FALSE),"")</f>
        <v/>
      </c>
      <c r="BI238" t="str">
        <f>IF($BF238="ja",VLOOKUP($B238,'Egen hetvattenprod'!$B$1:$BX$550,MATCH("Avfall (GWh)",'Egen hetvattenprod'!$B$1:$BX$1,0),FALSE),"")</f>
        <v/>
      </c>
      <c r="BJ238" t="str">
        <f>IF($BF238="ja",VLOOKUP($B238,'Slutlig allokering kvv'!$B$1:$BX$550,MATCH("Avfall (GWh)",'Slutlig allokering kvv'!$B$1:$BX$1,0),FALSE),"")</f>
        <v/>
      </c>
      <c r="BK238" t="str">
        <f>IF($BF238="ja",VLOOKUP($B238,'Köpt hetvatten'!$B$1:$BX$550,MATCH("Avfall i köpt hetvatten",'Köpt hetvatten'!$B$1:$BX$1,0),FALSE),"")</f>
        <v/>
      </c>
      <c r="BL238" t="str">
        <f>IF($BF238="ja",VLOOKUP($B238,'Egen hetvattenprod'!$B$1:$BX$550,MATCH("Värde enligt ovan. (%)",'Egen hetvattenprod'!$B$1:$BX$1,0),FALSE),"")</f>
        <v/>
      </c>
      <c r="BM238" t="str">
        <f>IF($BF238="ja",VLOOKUP($B238,Kraftvärmeprod!$B$1:$BX$550,MATCH("Värde enligt ovan. (%)",Kraftvärmeprod!$B$1:$BX$1,0),FALSE),"")</f>
        <v/>
      </c>
      <c r="BQ238" t="str">
        <f>IF($BF238="ja",VLOOKUP($B238,'Egen hetvattenprod'!$B$1:$BX$550,MATCH("Tillförd olja (fossil) vid avfallsförbränning (GWh)",'Egen hetvattenprod'!$B$1:$BX$1,0),FALSE),"")</f>
        <v/>
      </c>
      <c r="BR238" t="str">
        <f>IF($BF238="ja",VLOOKUP($B238,Kraftvärmeprod!$B$1:$BX$550,MATCH("Tillförd olja (fossil) vid avfallsförbränning (GWh)",Kraftvärmeprod!$B$1:$BX$1,0),FALSE),"")</f>
        <v/>
      </c>
    </row>
    <row r="239" spans="1:70">
      <c r="A239" t="s">
        <v>391</v>
      </c>
      <c r="B239" t="s">
        <v>392</v>
      </c>
      <c r="C239">
        <f>VLOOKUP($B239,'Tillförd energi'!$B$1:$AI$720,MATCH(C$2,'Tillförd energi'!$B$1:$AQ$1,0),FALSE)</f>
        <v>0</v>
      </c>
      <c r="D239">
        <f>VLOOKUP($B239,'Tillförd energi'!$B$1:$AI$720,MATCH(D$2,'Tillförd energi'!$B$1:$AQ$1,0),FALSE)</f>
        <v>3.7999999999999999E-2</v>
      </c>
      <c r="E239">
        <f>VLOOKUP($B239,'Tillförd energi'!$B$1:$AI$720,MATCH(E$2,'Tillförd energi'!$B$1:$AQ$1,0),FALSE)</f>
        <v>0</v>
      </c>
      <c r="F239">
        <f>VLOOKUP($B239,'Tillförd energi'!$B$1:$AI$720,MATCH(F$2,'Tillförd energi'!$B$1:$AQ$1,0),FALSE)</f>
        <v>0</v>
      </c>
      <c r="G239">
        <f>VLOOKUP($B239,'Tillförd energi'!$B$1:$AI$720,MATCH(G$2,'Tillförd energi'!$B$1:$AQ$1,0),FALSE)</f>
        <v>0</v>
      </c>
      <c r="H239">
        <f>VLOOKUP($B239,'Tillförd energi'!$B$1:$AI$720,MATCH(H$2,'Tillförd energi'!$B$1:$AQ$1,0),FALSE)</f>
        <v>0</v>
      </c>
      <c r="I239">
        <f>VLOOKUP($B239,'Tillförd energi'!$B$1:$AI$720,MATCH(I$2,'Tillförd energi'!$B$1:$AQ$1,0),FALSE)</f>
        <v>0</v>
      </c>
      <c r="J239">
        <f>VLOOKUP($B239,'Tillförd energi'!$B$1:$AI$720,MATCH(J$2,'Tillförd energi'!$B$1:$AQ$1,0),FALSE)</f>
        <v>0</v>
      </c>
      <c r="K239">
        <f>VLOOKUP($B239,'Tillförd energi'!$B$1:$AI$720,MATCH(K$2,'Tillförd energi'!$B$1:$AQ$1,0),FALSE)</f>
        <v>0</v>
      </c>
      <c r="L239">
        <f>VLOOKUP($B239,'Tillförd energi'!$B$1:$AI$720,MATCH(L$2,'Tillförd energi'!$B$1:$AQ$1,0),FALSE)</f>
        <v>0</v>
      </c>
      <c r="M239">
        <f>VLOOKUP($B239,'Tillförd energi'!$B$1:$AI$720,MATCH(M$2,'Tillförd energi'!$B$1:$AQ$1,0),FALSE)</f>
        <v>0</v>
      </c>
      <c r="N239">
        <f>VLOOKUP($B239,'Tillförd energi'!$B$1:$AI$720,MATCH(N$2,'Tillförd energi'!$B$1:$AQ$1,0),FALSE)</f>
        <v>0</v>
      </c>
      <c r="O239">
        <f>VLOOKUP($B239,'Tillförd energi'!$B$1:$AI$720,MATCH(O$2,'Tillförd energi'!$B$1:$AQ$1,0),FALSE)</f>
        <v>0</v>
      </c>
      <c r="P239">
        <f>VLOOKUP($B239,'Tillförd energi'!$B$1:$AI$720,MATCH(P$2,'Tillförd energi'!$B$1:$AQ$1,0),FALSE)</f>
        <v>0</v>
      </c>
      <c r="Q239">
        <f>VLOOKUP($B239,'Tillförd energi'!$B$1:$AI$720,MATCH(Q$2,'Tillförd energi'!$B$1:$AQ$1,0),FALSE)</f>
        <v>0</v>
      </c>
      <c r="R239">
        <f>VLOOKUP($B239,'Tillförd energi'!$B$1:$AI$720,MATCH(R$2,'Tillförd energi'!$B$1:$AQ$1,0),FALSE)</f>
        <v>0</v>
      </c>
      <c r="S239">
        <f>VLOOKUP($B239,'Tillförd energi'!$B$1:$AI$720,MATCH(S$2,'Tillförd energi'!$B$1:$AQ$1,0),FALSE)</f>
        <v>0</v>
      </c>
      <c r="T239">
        <f>VLOOKUP($B239,'Tillförd energi'!$B$1:$AI$720,MATCH(T$2,'Tillförd energi'!$B$1:$AQ$1,0),FALSE)</f>
        <v>0</v>
      </c>
      <c r="U239">
        <f>VLOOKUP($B239,'Tillförd energi'!$B$1:$AI$720,MATCH(U$2,'Tillförd energi'!$B$1:$AQ$1,0),FALSE)</f>
        <v>0</v>
      </c>
      <c r="V239">
        <f>VLOOKUP($B239,'Tillförd energi'!$B$1:$AI$720,MATCH(V$2,'Tillförd energi'!$B$1:$AQ$1,0),FALSE)</f>
        <v>0</v>
      </c>
      <c r="W239">
        <f>VLOOKUP($B239,'Tillförd energi'!$B$1:$AI$720,MATCH(W$2,'Tillförd energi'!$B$1:$AQ$1,0),FALSE)</f>
        <v>0</v>
      </c>
      <c r="X239">
        <f>VLOOKUP($B239,'Tillförd energi'!$B$1:$AI$720,MATCH(X$2,'Tillförd energi'!$B$1:$AQ$1,0),FALSE)</f>
        <v>0</v>
      </c>
      <c r="Y239">
        <f>VLOOKUP($B239,'Tillförd energi'!$B$1:$AI$720,MATCH(Y$2,'Tillförd energi'!$B$1:$AQ$1,0),FALSE)</f>
        <v>0</v>
      </c>
      <c r="Z239">
        <f>VLOOKUP($B239,'Tillförd energi'!$B$1:$AI$720,MATCH(Z$2,'Tillförd energi'!$B$1:$AQ$1,0),FALSE)</f>
        <v>0</v>
      </c>
      <c r="AA239">
        <f>VLOOKUP($B239,'Tillförd energi'!$B$1:$AI$720,MATCH(AA$2,'Tillförd energi'!$B$1:$AQ$1,0),FALSE)</f>
        <v>2.91</v>
      </c>
      <c r="AB239">
        <f>VLOOKUP($B239,'Tillförd energi'!$B$1:$AI$720,MATCH(AB$2,'Tillförd energi'!$B$1:$AQ$1,0),FALSE)</f>
        <v>5.8209999999999997</v>
      </c>
      <c r="AC239">
        <f>VLOOKUP($B239,'Tillförd energi'!$B$1:$AI$720,MATCH(AC$2,'Tillförd energi'!$B$1:$AQ$1,0),FALSE)</f>
        <v>0</v>
      </c>
      <c r="AD239">
        <f>VLOOKUP($B239,'Tillförd energi'!$B$1:$AI$720,MATCH(AD$2,'Tillförd energi'!$B$1:$AQ$1,0),FALSE)</f>
        <v>0</v>
      </c>
      <c r="AE239">
        <f>VLOOKUP($B239,'Tillförd energi'!$B$1:$AI$720,MATCH(AE$2,'Tillförd energi'!$B$1:$AQ$1,0),FALSE)</f>
        <v>0</v>
      </c>
      <c r="AF239">
        <f>VLOOKUP($B239,'Tillförd energi'!$B$1:$AI$720,MATCH(AF$2,'Tillförd energi'!$B$1:$AQ$1,0),FALSE)</f>
        <v>0.19</v>
      </c>
      <c r="AG239">
        <f>IFERROR(VLOOKUP(B239,Miljö!$B$1:$AC$600,MATCH("Köpt mängd produktionsspecifik fjärrvärme:",Miljö!$B$1:$AC$1,0),FALSE)/1,0)</f>
        <v>290.928</v>
      </c>
      <c r="AI239">
        <f t="shared" si="18"/>
        <v>299.887</v>
      </c>
      <c r="AJ239">
        <f>IF(ISERROR(1/VLOOKUP($B239,Leveranser!$B$1:$S$500,MATCH("såld värme (gwh)",Leveranser!$B$1:$S$1,0),FALSE)),"",VLOOKUP($B239,Leveranser!$B$1:$S$500,MATCH("såld värme (gwh)",Leveranser!$B$1:$S$1,0),FALSE))</f>
        <v>265.60000000000002</v>
      </c>
      <c r="AM239" t="str">
        <f>IF(B239&lt;&gt;"",IF(VLOOKUP($B239,Totalt!$B$1:$AQ$554,MATCH("Kvalitetsgranskad:",Totalt!$B$1:$AQ$1,0),FALSE)="ja",VLOOKUP($B239,Miljö!$B$1:$AG$479,MATCH(AM$2,Miljö!$B$1:$AK$1,0),FALSE),""),"")</f>
        <v>Ja</v>
      </c>
      <c r="AN239" t="str">
        <f>IF(AM239="ja",VLOOKUP($B239,Miljö!$B$1:$J$479,MATCH("Typ av ursprungsspecificerad el   (Om inget värde anges används Nordisk residualmix, se inforuta) ()",Miljö!$B$1:$J$1,0),FALSE),IF(AM239="nej","Nordisk residualel",""))</f>
        <v>'Vindkraft'</v>
      </c>
      <c r="AO239">
        <f>IF(AM239="","",VLOOKUP($B239,Miljö!$B$1:$J$479,MATCH("Fossilandel för ursprungspecificerad el ()",Miljö!$B$1:$J$1,0),FALSE))</f>
        <v>0</v>
      </c>
      <c r="AP239">
        <f>IF(AM239="","",IFERROR(VLOOKUP($B239,Miljö!$B$1:$J$479,MATCH("Kärnkraftsandel för ursprungsspecificerad el ()",Miljö!$B$1:$J$1,0),FALSE)/1,0))</f>
        <v>0</v>
      </c>
      <c r="AQ239">
        <f t="shared" si="19"/>
        <v>1</v>
      </c>
      <c r="AS239" t="str">
        <f t="shared" si="20"/>
        <v>Ja</v>
      </c>
      <c r="AT239">
        <f>IF(AS239="ja",VLOOKUP($B239,Miljö!$B$1:$P$500,MATCH("Fossil andel i procent (%)",Miljö!$B$1:$P$1,0),FALSE)/100,"")</f>
        <v>6.9999999999999993E-3</v>
      </c>
      <c r="AV239" t="str">
        <f t="shared" si="21"/>
        <v>Ja</v>
      </c>
      <c r="AW239" t="str">
        <f>IF(AV239="ja",VLOOKUP($B239,'Egen hetvattenprod'!$B$1:$AO$500,MATCH("Värmekälla till värmepumpar ()",'Egen hetvattenprod'!$B$1:$AO$1,0),FALSE),"")</f>
        <v>Sjövatten</v>
      </c>
      <c r="AY239" t="str">
        <f t="shared" si="22"/>
        <v>Nej</v>
      </c>
      <c r="AZ239" s="115" t="str">
        <f>IF($AY239="ja",(VLOOKUP($B239,'Egen hetvattenprod'!$B$1:$BX$550,MATCH(AZ$2,'Egen hetvattenprod'!$B$1:$BX$1,0),FALSE)+VLOOKUP($B239,Kraftvärmeprod!$B$1:$BX$550,MATCH(AZ$2,Kraftvärmeprod!$B$1:$BX$1,0),FALSE))/$AC239,"")</f>
        <v/>
      </c>
      <c r="BA239" s="115" t="str">
        <f>IF($AY239="ja",(VLOOKUP($B239,'Egen hetvattenprod'!$B$1:$BX$550,MATCH(BA$2,'Egen hetvattenprod'!$B$1:$BX$1,0),FALSE)+VLOOKUP($B239,Kraftvärmeprod!$B$1:$BX$550,MATCH(BA$2,Kraftvärmeprod!$B$1:$BX$1,0),FALSE))/$AC239,"")</f>
        <v/>
      </c>
      <c r="BB239" s="115" t="str">
        <f>IF($AY239="ja",(VLOOKUP($B239,'Egen hetvattenprod'!$B$1:$BX$550,MATCH(BB$2,'Egen hetvattenprod'!$B$1:$BX$1,0),FALSE)+VLOOKUP($B239,Kraftvärmeprod!$B$1:$BX$550,MATCH(BB$2,Kraftvärmeprod!$B$1:$BX$1,0),FALSE))/$AC239,"")</f>
        <v/>
      </c>
      <c r="BC239" s="115" t="str">
        <f>IF($AY239="ja",(VLOOKUP($B239,'Egen hetvattenprod'!$B$1:$BX$550,MATCH(BC$2,'Egen hetvattenprod'!$B$1:$BX$1,0),FALSE)+VLOOKUP($B239,Kraftvärmeprod!$B$1:$BX$550,MATCH(BC$2,Kraftvärmeprod!$B$1:$BX$1,0),FALSE))/$AC239,"")</f>
        <v/>
      </c>
      <c r="BD239" s="115" t="str">
        <f>IF($AY239="ja",(VLOOKUP($B239,'Egen hetvattenprod'!$B$1:$BX$550,MATCH(BD$2,'Egen hetvattenprod'!$B$1:$BX$1,0),FALSE)+VLOOKUP($B239,Kraftvärmeprod!$B$1:$BX$550,MATCH(BD$2,Kraftvärmeprod!$B$1:$BX$1,0),FALSE))/$AC239,"")</f>
        <v/>
      </c>
      <c r="BF239" t="str">
        <f t="shared" si="23"/>
        <v>Nej</v>
      </c>
      <c r="BG239" t="str">
        <f>IF($BF239="ja",VLOOKUP($B239,'Egen hetvattenprod'!$B$1:$BX$550,MATCH("Andelen klimatgaser med fossilt ursprung för avfall ()",'Egen hetvattenprod'!$B$1:$BX$1,0),FALSE),"")</f>
        <v/>
      </c>
      <c r="BH239" t="str">
        <f>IF($BF239="ja",VLOOKUP($B239,Kraftvärmeprod!$B$1:$BX$550,MATCH("Andelen klimatgaser med fossilt ursprung för avfall ()",Kraftvärmeprod!$B$1:$BX$1,0),FALSE),"")</f>
        <v/>
      </c>
      <c r="BI239" t="str">
        <f>IF($BF239="ja",VLOOKUP($B239,'Egen hetvattenprod'!$B$1:$BX$550,MATCH("Avfall (GWh)",'Egen hetvattenprod'!$B$1:$BX$1,0),FALSE),"")</f>
        <v/>
      </c>
      <c r="BJ239" t="str">
        <f>IF($BF239="ja",VLOOKUP($B239,'Slutlig allokering kvv'!$B$1:$BX$550,MATCH("Avfall (GWh)",'Slutlig allokering kvv'!$B$1:$BX$1,0),FALSE),"")</f>
        <v/>
      </c>
      <c r="BK239" t="str">
        <f>IF($BF239="ja",VLOOKUP($B239,'Köpt hetvatten'!$B$1:$BX$550,MATCH("Avfall i köpt hetvatten",'Köpt hetvatten'!$B$1:$BX$1,0),FALSE),"")</f>
        <v/>
      </c>
      <c r="BL239" t="str">
        <f>IF($BF239="ja",VLOOKUP($B239,'Egen hetvattenprod'!$B$1:$BX$550,MATCH("Värde enligt ovan. (%)",'Egen hetvattenprod'!$B$1:$BX$1,0),FALSE),"")</f>
        <v/>
      </c>
      <c r="BM239" t="str">
        <f>IF($BF239="ja",VLOOKUP($B239,Kraftvärmeprod!$B$1:$BX$550,MATCH("Värde enligt ovan. (%)",Kraftvärmeprod!$B$1:$BX$1,0),FALSE),"")</f>
        <v/>
      </c>
      <c r="BQ239" t="str">
        <f>IF($BF239="ja",VLOOKUP($B239,'Egen hetvattenprod'!$B$1:$BX$550,MATCH("Tillförd olja (fossil) vid avfallsförbränning (GWh)",'Egen hetvattenprod'!$B$1:$BX$1,0),FALSE),"")</f>
        <v/>
      </c>
      <c r="BR239" t="str">
        <f>IF($BF239="ja",VLOOKUP($B239,Kraftvärmeprod!$B$1:$BX$550,MATCH("Tillförd olja (fossil) vid avfallsförbränning (GWh)",Kraftvärmeprod!$B$1:$BX$1,0),FALSE),"")</f>
        <v/>
      </c>
    </row>
    <row r="240" spans="1:70">
      <c r="A240" t="s">
        <v>393</v>
      </c>
      <c r="B240" t="s">
        <v>394</v>
      </c>
      <c r="C240">
        <f>VLOOKUP($B240,'Tillförd energi'!$B$1:$AI$720,MATCH(C$2,'Tillförd energi'!$B$1:$AQ$1,0),FALSE)</f>
        <v>0</v>
      </c>
      <c r="D240">
        <f>VLOOKUP($B240,'Tillförd energi'!$B$1:$AI$720,MATCH(D$2,'Tillförd energi'!$B$1:$AQ$1,0),FALSE)</f>
        <v>0</v>
      </c>
      <c r="E240">
        <f>VLOOKUP($B240,'Tillförd energi'!$B$1:$AI$720,MATCH(E$2,'Tillförd energi'!$B$1:$AQ$1,0),FALSE)</f>
        <v>0</v>
      </c>
      <c r="F240">
        <f>VLOOKUP($B240,'Tillförd energi'!$B$1:$AI$720,MATCH(F$2,'Tillförd energi'!$B$1:$AQ$1,0),FALSE)</f>
        <v>0</v>
      </c>
      <c r="G240">
        <f>VLOOKUP($B240,'Tillförd energi'!$B$1:$AI$720,MATCH(G$2,'Tillförd energi'!$B$1:$AQ$1,0),FALSE)</f>
        <v>0</v>
      </c>
      <c r="H240">
        <f>VLOOKUP($B240,'Tillförd energi'!$B$1:$AI$720,MATCH(H$2,'Tillförd energi'!$B$1:$AQ$1,0),FALSE)</f>
        <v>0</v>
      </c>
      <c r="I240">
        <f>VLOOKUP($B240,'Tillförd energi'!$B$1:$AI$720,MATCH(I$2,'Tillförd energi'!$B$1:$AQ$1,0),FALSE)</f>
        <v>0</v>
      </c>
      <c r="J240">
        <f>VLOOKUP($B240,'Tillförd energi'!$B$1:$AI$720,MATCH(J$2,'Tillförd energi'!$B$1:$AQ$1,0),FALSE)</f>
        <v>0</v>
      </c>
      <c r="K240">
        <f>VLOOKUP($B240,'Tillförd energi'!$B$1:$AI$720,MATCH(K$2,'Tillförd energi'!$B$1:$AQ$1,0),FALSE)</f>
        <v>0</v>
      </c>
      <c r="L240">
        <f>VLOOKUP($B240,'Tillförd energi'!$B$1:$AI$720,MATCH(L$2,'Tillförd energi'!$B$1:$AQ$1,0),FALSE)</f>
        <v>0</v>
      </c>
      <c r="M240">
        <f>VLOOKUP($B240,'Tillförd energi'!$B$1:$AI$720,MATCH(M$2,'Tillförd energi'!$B$1:$AQ$1,0),FALSE)</f>
        <v>0</v>
      </c>
      <c r="N240">
        <f>VLOOKUP($B240,'Tillförd energi'!$B$1:$AI$720,MATCH(N$2,'Tillförd energi'!$B$1:$AQ$1,0),FALSE)</f>
        <v>0</v>
      </c>
      <c r="O240">
        <f>VLOOKUP($B240,'Tillförd energi'!$B$1:$AI$720,MATCH(O$2,'Tillförd energi'!$B$1:$AQ$1,0),FALSE)</f>
        <v>0</v>
      </c>
      <c r="P240">
        <f>VLOOKUP($B240,'Tillförd energi'!$B$1:$AI$720,MATCH(P$2,'Tillförd energi'!$B$1:$AQ$1,0),FALSE)</f>
        <v>0</v>
      </c>
      <c r="Q240">
        <f>VLOOKUP($B240,'Tillförd energi'!$B$1:$AI$720,MATCH(Q$2,'Tillförd energi'!$B$1:$AQ$1,0),FALSE)</f>
        <v>6.5882399999999999</v>
      </c>
      <c r="R240">
        <f>VLOOKUP($B240,'Tillförd energi'!$B$1:$AI$720,MATCH(R$2,'Tillförd energi'!$B$1:$AQ$1,0),FALSE)</f>
        <v>0</v>
      </c>
      <c r="S240">
        <f>VLOOKUP($B240,'Tillförd energi'!$B$1:$AI$720,MATCH(S$2,'Tillförd energi'!$B$1:$AQ$1,0),FALSE)</f>
        <v>0</v>
      </c>
      <c r="T240">
        <f>VLOOKUP($B240,'Tillförd energi'!$B$1:$AI$720,MATCH(T$2,'Tillförd energi'!$B$1:$AQ$1,0),FALSE)</f>
        <v>0</v>
      </c>
      <c r="U240">
        <f>VLOOKUP($B240,'Tillförd energi'!$B$1:$AI$720,MATCH(U$2,'Tillförd energi'!$B$1:$AQ$1,0),FALSE)</f>
        <v>0</v>
      </c>
      <c r="V240">
        <f>VLOOKUP($B240,'Tillförd energi'!$B$1:$AI$720,MATCH(V$2,'Tillförd energi'!$B$1:$AQ$1,0),FALSE)</f>
        <v>0</v>
      </c>
      <c r="W240">
        <f>VLOOKUP($B240,'Tillförd energi'!$B$1:$AI$720,MATCH(W$2,'Tillförd energi'!$B$1:$AQ$1,0),FALSE)</f>
        <v>0</v>
      </c>
      <c r="X240">
        <f>VLOOKUP($B240,'Tillförd energi'!$B$1:$AI$720,MATCH(X$2,'Tillförd energi'!$B$1:$AQ$1,0),FALSE)</f>
        <v>0</v>
      </c>
      <c r="Y240">
        <f>VLOOKUP($B240,'Tillförd energi'!$B$1:$AI$720,MATCH(Y$2,'Tillförd energi'!$B$1:$AQ$1,0),FALSE)</f>
        <v>0</v>
      </c>
      <c r="Z240">
        <f>VLOOKUP($B240,'Tillförd energi'!$B$1:$AI$720,MATCH(Z$2,'Tillförd energi'!$B$1:$AQ$1,0),FALSE)</f>
        <v>0</v>
      </c>
      <c r="AA240">
        <f>VLOOKUP($B240,'Tillförd energi'!$B$1:$AI$720,MATCH(AA$2,'Tillförd energi'!$B$1:$AQ$1,0),FALSE)</f>
        <v>0</v>
      </c>
      <c r="AB240">
        <f>VLOOKUP($B240,'Tillförd energi'!$B$1:$AI$720,MATCH(AB$2,'Tillförd energi'!$B$1:$AQ$1,0),FALSE)</f>
        <v>0</v>
      </c>
      <c r="AC240">
        <f>VLOOKUP($B240,'Tillförd energi'!$B$1:$AI$720,MATCH(AC$2,'Tillförd energi'!$B$1:$AQ$1,0),FALSE)</f>
        <v>0</v>
      </c>
      <c r="AD240">
        <f>VLOOKUP($B240,'Tillförd energi'!$B$1:$AI$720,MATCH(AD$2,'Tillförd energi'!$B$1:$AQ$1,0),FALSE)</f>
        <v>0</v>
      </c>
      <c r="AE240">
        <f>VLOOKUP($B240,'Tillförd energi'!$B$1:$AI$720,MATCH(AE$2,'Tillförd energi'!$B$1:$AQ$1,0),FALSE)</f>
        <v>0</v>
      </c>
      <c r="AF240">
        <f>VLOOKUP($B240,'Tillförd energi'!$B$1:$AI$720,MATCH(AF$2,'Tillförd energi'!$B$1:$AQ$1,0),FALSE)</f>
        <v>0.5</v>
      </c>
      <c r="AG240">
        <f>IFERROR(VLOOKUP(B240,Miljö!$B$1:$AC$600,MATCH("Köpt mängd produktionsspecifik fjärrvärme:",Miljö!$B$1:$AC$1,0),FALSE)/1,0)</f>
        <v>5.5250000000000004</v>
      </c>
      <c r="AI240">
        <f t="shared" si="18"/>
        <v>12.613240000000001</v>
      </c>
      <c r="AJ240">
        <f>IF(ISERROR(1/VLOOKUP($B240,Leveranser!$B$1:$S$500,MATCH("såld värme (gwh)",Leveranser!$B$1:$S$1,0),FALSE)),"",VLOOKUP($B240,Leveranser!$B$1:$S$500,MATCH("såld värme (gwh)",Leveranser!$B$1:$S$1,0),FALSE))</f>
        <v>4.2</v>
      </c>
      <c r="AM240" t="str">
        <f>IF(B240&lt;&gt;"",IF(VLOOKUP($B240,Totalt!$B$1:$AQ$554,MATCH("Kvalitetsgranskad:",Totalt!$B$1:$AQ$1,0),FALSE)="ja",VLOOKUP($B240,Miljö!$B$1:$AG$479,MATCH(AM$2,Miljö!$B$1:$AK$1,0),FALSE),""),"")</f>
        <v/>
      </c>
      <c r="AN240" t="str">
        <f>IF(AM240="ja",VLOOKUP($B240,Miljö!$B$1:$J$479,MATCH("Typ av ursprungsspecificerad el   (Om inget värde anges används Nordisk residualmix, se inforuta) ()",Miljö!$B$1:$J$1,0),FALSE),IF(AM240="nej","Nordisk residualel",""))</f>
        <v/>
      </c>
      <c r="AO240" t="str">
        <f>IF(AM240="","",VLOOKUP($B240,Miljö!$B$1:$J$479,MATCH("Fossilandel för ursprungspecificerad el ()",Miljö!$B$1:$J$1,0),FALSE))</f>
        <v/>
      </c>
      <c r="AP240" t="str">
        <f>IF(AM240="","",IFERROR(VLOOKUP($B240,Miljö!$B$1:$J$479,MATCH("Kärnkraftsandel för ursprungsspecificerad el ()",Miljö!$B$1:$J$1,0),FALSE)/1,0))</f>
        <v/>
      </c>
      <c r="AQ240" t="str">
        <f t="shared" si="19"/>
        <v/>
      </c>
      <c r="AS240" t="str">
        <f t="shared" si="20"/>
        <v>Ja</v>
      </c>
      <c r="AT240" t="e">
        <f>IF(AS240="ja",VLOOKUP($B240,Miljö!$B$1:$P$500,MATCH("Fossil andel i procent (%)",Miljö!$B$1:$P$1,0),FALSE)/100,"")</f>
        <v>#VALUE!</v>
      </c>
      <c r="AV240" t="str">
        <f t="shared" si="21"/>
        <v>Nej</v>
      </c>
      <c r="AW240" t="str">
        <f>IF(AV240="ja",VLOOKUP($B240,'Egen hetvattenprod'!$B$1:$AO$500,MATCH("Värmekälla till värmepumpar ()",'Egen hetvattenprod'!$B$1:$AO$1,0),FALSE),"")</f>
        <v/>
      </c>
      <c r="AY240" t="str">
        <f t="shared" si="22"/>
        <v>Nej</v>
      </c>
      <c r="AZ240" s="115" t="str">
        <f>IF($AY240="ja",(VLOOKUP($B240,'Egen hetvattenprod'!$B$1:$BX$550,MATCH(AZ$2,'Egen hetvattenprod'!$B$1:$BX$1,0),FALSE)+VLOOKUP($B240,Kraftvärmeprod!$B$1:$BX$550,MATCH(AZ$2,Kraftvärmeprod!$B$1:$BX$1,0),FALSE))/$AC240,"")</f>
        <v/>
      </c>
      <c r="BA240" s="115" t="str">
        <f>IF($AY240="ja",(VLOOKUP($B240,'Egen hetvattenprod'!$B$1:$BX$550,MATCH(BA$2,'Egen hetvattenprod'!$B$1:$BX$1,0),FALSE)+VLOOKUP($B240,Kraftvärmeprod!$B$1:$BX$550,MATCH(BA$2,Kraftvärmeprod!$B$1:$BX$1,0),FALSE))/$AC240,"")</f>
        <v/>
      </c>
      <c r="BB240" s="115" t="str">
        <f>IF($AY240="ja",(VLOOKUP($B240,'Egen hetvattenprod'!$B$1:$BX$550,MATCH(BB$2,'Egen hetvattenprod'!$B$1:$BX$1,0),FALSE)+VLOOKUP($B240,Kraftvärmeprod!$B$1:$BX$550,MATCH(BB$2,Kraftvärmeprod!$B$1:$BX$1,0),FALSE))/$AC240,"")</f>
        <v/>
      </c>
      <c r="BC240" s="115" t="str">
        <f>IF($AY240="ja",(VLOOKUP($B240,'Egen hetvattenprod'!$B$1:$BX$550,MATCH(BC$2,'Egen hetvattenprod'!$B$1:$BX$1,0),FALSE)+VLOOKUP($B240,Kraftvärmeprod!$B$1:$BX$550,MATCH(BC$2,Kraftvärmeprod!$B$1:$BX$1,0),FALSE))/$AC240,"")</f>
        <v/>
      </c>
      <c r="BD240" s="115" t="str">
        <f>IF($AY240="ja",(VLOOKUP($B240,'Egen hetvattenprod'!$B$1:$BX$550,MATCH(BD$2,'Egen hetvattenprod'!$B$1:$BX$1,0),FALSE)+VLOOKUP($B240,Kraftvärmeprod!$B$1:$BX$550,MATCH(BD$2,Kraftvärmeprod!$B$1:$BX$1,0),FALSE))/$AC240,"")</f>
        <v/>
      </c>
      <c r="BF240" t="str">
        <f t="shared" si="23"/>
        <v>Nej</v>
      </c>
      <c r="BG240" t="str">
        <f>IF($BF240="ja",VLOOKUP($B240,'Egen hetvattenprod'!$B$1:$BX$550,MATCH("Andelen klimatgaser med fossilt ursprung för avfall ()",'Egen hetvattenprod'!$B$1:$BX$1,0),FALSE),"")</f>
        <v/>
      </c>
      <c r="BH240" t="str">
        <f>IF($BF240="ja",VLOOKUP($B240,Kraftvärmeprod!$B$1:$BX$550,MATCH("Andelen klimatgaser med fossilt ursprung för avfall ()",Kraftvärmeprod!$B$1:$BX$1,0),FALSE),"")</f>
        <v/>
      </c>
      <c r="BI240" t="str">
        <f>IF($BF240="ja",VLOOKUP($B240,'Egen hetvattenprod'!$B$1:$BX$550,MATCH("Avfall (GWh)",'Egen hetvattenprod'!$B$1:$BX$1,0),FALSE),"")</f>
        <v/>
      </c>
      <c r="BJ240" t="str">
        <f>IF($BF240="ja",VLOOKUP($B240,'Slutlig allokering kvv'!$B$1:$BX$550,MATCH("Avfall (GWh)",'Slutlig allokering kvv'!$B$1:$BX$1,0),FALSE),"")</f>
        <v/>
      </c>
      <c r="BK240" t="str">
        <f>IF($BF240="ja",VLOOKUP($B240,'Köpt hetvatten'!$B$1:$BX$550,MATCH("Avfall i köpt hetvatten",'Köpt hetvatten'!$B$1:$BX$1,0),FALSE),"")</f>
        <v/>
      </c>
      <c r="BL240" t="str">
        <f>IF($BF240="ja",VLOOKUP($B240,'Egen hetvattenprod'!$B$1:$BX$550,MATCH("Värde enligt ovan. (%)",'Egen hetvattenprod'!$B$1:$BX$1,0),FALSE),"")</f>
        <v/>
      </c>
      <c r="BM240" t="str">
        <f>IF($BF240="ja",VLOOKUP($B240,Kraftvärmeprod!$B$1:$BX$550,MATCH("Värde enligt ovan. (%)",Kraftvärmeprod!$B$1:$BX$1,0),FALSE),"")</f>
        <v/>
      </c>
      <c r="BQ240" t="str">
        <f>IF($BF240="ja",VLOOKUP($B240,'Egen hetvattenprod'!$B$1:$BX$550,MATCH("Tillförd olja (fossil) vid avfallsförbränning (GWh)",'Egen hetvattenprod'!$B$1:$BX$1,0),FALSE),"")</f>
        <v/>
      </c>
      <c r="BR240" t="str">
        <f>IF($BF240="ja",VLOOKUP($B240,Kraftvärmeprod!$B$1:$BX$550,MATCH("Tillförd olja (fossil) vid avfallsförbränning (GWh)",Kraftvärmeprod!$B$1:$BX$1,0),FALSE),"")</f>
        <v/>
      </c>
    </row>
    <row r="241" spans="1:70">
      <c r="A241" t="s">
        <v>393</v>
      </c>
      <c r="B241" t="s">
        <v>395</v>
      </c>
      <c r="C241">
        <f>VLOOKUP($B241,'Tillförd energi'!$B$1:$AI$720,MATCH(C$2,'Tillförd energi'!$B$1:$AQ$1,0),FALSE)</f>
        <v>0</v>
      </c>
      <c r="D241">
        <f>VLOOKUP($B241,'Tillförd energi'!$B$1:$AI$720,MATCH(D$2,'Tillförd energi'!$B$1:$AQ$1,0),FALSE)</f>
        <v>0.02</v>
      </c>
      <c r="E241">
        <f>VLOOKUP($B241,'Tillförd energi'!$B$1:$AI$720,MATCH(E$2,'Tillförd energi'!$B$1:$AQ$1,0),FALSE)</f>
        <v>0</v>
      </c>
      <c r="F241">
        <f>VLOOKUP($B241,'Tillförd energi'!$B$1:$AI$720,MATCH(F$2,'Tillförd energi'!$B$1:$AQ$1,0),FALSE)</f>
        <v>0</v>
      </c>
      <c r="G241">
        <f>VLOOKUP($B241,'Tillförd energi'!$B$1:$AI$720,MATCH(G$2,'Tillförd energi'!$B$1:$AQ$1,0),FALSE)</f>
        <v>0</v>
      </c>
      <c r="H241">
        <f>VLOOKUP($B241,'Tillförd energi'!$B$1:$AI$720,MATCH(H$2,'Tillförd energi'!$B$1:$AQ$1,0),FALSE)</f>
        <v>0</v>
      </c>
      <c r="I241">
        <f>VLOOKUP($B241,'Tillförd energi'!$B$1:$AI$720,MATCH(I$2,'Tillförd energi'!$B$1:$AQ$1,0),FALSE)</f>
        <v>0</v>
      </c>
      <c r="J241">
        <f>VLOOKUP($B241,'Tillförd energi'!$B$1:$AI$720,MATCH(J$2,'Tillförd energi'!$B$1:$AQ$1,0),FALSE)</f>
        <v>0</v>
      </c>
      <c r="K241">
        <f>VLOOKUP($B241,'Tillförd energi'!$B$1:$AI$720,MATCH(K$2,'Tillförd energi'!$B$1:$AQ$1,0),FALSE)</f>
        <v>0</v>
      </c>
      <c r="L241">
        <f>VLOOKUP($B241,'Tillförd energi'!$B$1:$AI$720,MATCH(L$2,'Tillförd energi'!$B$1:$AQ$1,0),FALSE)</f>
        <v>0</v>
      </c>
      <c r="M241">
        <f>VLOOKUP($B241,'Tillförd energi'!$B$1:$AI$720,MATCH(M$2,'Tillförd energi'!$B$1:$AQ$1,0),FALSE)</f>
        <v>0</v>
      </c>
      <c r="N241">
        <f>VLOOKUP($B241,'Tillförd energi'!$B$1:$AI$720,MATCH(N$2,'Tillförd energi'!$B$1:$AQ$1,0),FALSE)</f>
        <v>0</v>
      </c>
      <c r="O241">
        <f>VLOOKUP($B241,'Tillförd energi'!$B$1:$AI$720,MATCH(O$2,'Tillförd energi'!$B$1:$AQ$1,0),FALSE)</f>
        <v>0</v>
      </c>
      <c r="P241">
        <f>VLOOKUP($B241,'Tillförd energi'!$B$1:$AI$720,MATCH(P$2,'Tillförd energi'!$B$1:$AQ$1,0),FALSE)</f>
        <v>0</v>
      </c>
      <c r="Q241">
        <f>VLOOKUP($B241,'Tillförd energi'!$B$1:$AI$720,MATCH(Q$2,'Tillförd energi'!$B$1:$AQ$1,0),FALSE)</f>
        <v>9</v>
      </c>
      <c r="R241">
        <f>VLOOKUP($B241,'Tillförd energi'!$B$1:$AI$720,MATCH(R$2,'Tillförd energi'!$B$1:$AQ$1,0),FALSE)</f>
        <v>0</v>
      </c>
      <c r="S241">
        <f>VLOOKUP($B241,'Tillförd energi'!$B$1:$AI$720,MATCH(S$2,'Tillförd energi'!$B$1:$AQ$1,0),FALSE)</f>
        <v>0</v>
      </c>
      <c r="T241">
        <f>VLOOKUP($B241,'Tillförd energi'!$B$1:$AI$720,MATCH(T$2,'Tillförd energi'!$B$1:$AQ$1,0),FALSE)</f>
        <v>0</v>
      </c>
      <c r="U241">
        <f>VLOOKUP($B241,'Tillförd energi'!$B$1:$AI$720,MATCH(U$2,'Tillförd energi'!$B$1:$AQ$1,0),FALSE)</f>
        <v>0</v>
      </c>
      <c r="V241">
        <f>VLOOKUP($B241,'Tillförd energi'!$B$1:$AI$720,MATCH(V$2,'Tillförd energi'!$B$1:$AQ$1,0),FALSE)</f>
        <v>0</v>
      </c>
      <c r="W241">
        <f>VLOOKUP($B241,'Tillförd energi'!$B$1:$AI$720,MATCH(W$2,'Tillförd energi'!$B$1:$AQ$1,0),FALSE)</f>
        <v>0</v>
      </c>
      <c r="X241">
        <f>VLOOKUP($B241,'Tillförd energi'!$B$1:$AI$720,MATCH(X$2,'Tillförd energi'!$B$1:$AQ$1,0),FALSE)</f>
        <v>0</v>
      </c>
      <c r="Y241">
        <f>VLOOKUP($B241,'Tillförd energi'!$B$1:$AI$720,MATCH(Y$2,'Tillförd energi'!$B$1:$AQ$1,0),FALSE)</f>
        <v>0</v>
      </c>
      <c r="Z241">
        <f>VLOOKUP($B241,'Tillförd energi'!$B$1:$AI$720,MATCH(Z$2,'Tillförd energi'!$B$1:$AQ$1,0),FALSE)</f>
        <v>0</v>
      </c>
      <c r="AA241">
        <f>VLOOKUP($B241,'Tillförd energi'!$B$1:$AI$720,MATCH(AA$2,'Tillförd energi'!$B$1:$AQ$1,0),FALSE)</f>
        <v>0</v>
      </c>
      <c r="AB241">
        <f>VLOOKUP($B241,'Tillförd energi'!$B$1:$AI$720,MATCH(AB$2,'Tillförd energi'!$B$1:$AQ$1,0),FALSE)</f>
        <v>0</v>
      </c>
      <c r="AC241">
        <f>VLOOKUP($B241,'Tillförd energi'!$B$1:$AI$720,MATCH(AC$2,'Tillförd energi'!$B$1:$AQ$1,0),FALSE)</f>
        <v>0</v>
      </c>
      <c r="AD241">
        <f>VLOOKUP($B241,'Tillförd energi'!$B$1:$AI$720,MATCH(AD$2,'Tillförd energi'!$B$1:$AQ$1,0),FALSE)</f>
        <v>0</v>
      </c>
      <c r="AE241">
        <f>VLOOKUP($B241,'Tillförd energi'!$B$1:$AI$720,MATCH(AE$2,'Tillförd energi'!$B$1:$AQ$1,0),FALSE)</f>
        <v>0</v>
      </c>
      <c r="AF241">
        <f>VLOOKUP($B241,'Tillförd energi'!$B$1:$AI$720,MATCH(AF$2,'Tillförd energi'!$B$1:$AQ$1,0),FALSE)</f>
        <v>0.08</v>
      </c>
      <c r="AG241">
        <f>IFERROR(VLOOKUP(B241,Miljö!$B$1:$AC$600,MATCH("Köpt mängd produktionsspecifik fjärrvärme:",Miljö!$B$1:$AC$1,0),FALSE)/1,0)</f>
        <v>0</v>
      </c>
      <c r="AI241">
        <f t="shared" si="18"/>
        <v>9.1</v>
      </c>
      <c r="AJ241">
        <f>IF(ISERROR(1/VLOOKUP($B241,Leveranser!$B$1:$S$500,MATCH("såld värme (gwh)",Leveranser!$B$1:$S$1,0),FALSE)),"",VLOOKUP($B241,Leveranser!$B$1:$S$500,MATCH("såld värme (gwh)",Leveranser!$B$1:$S$1,0),FALSE))</f>
        <v>6.5030000000000001</v>
      </c>
      <c r="AM241" t="str">
        <f>IF(B241&lt;&gt;"",IF(VLOOKUP($B241,Totalt!$B$1:$AQ$554,MATCH("Kvalitetsgranskad:",Totalt!$B$1:$AQ$1,0),FALSE)="ja",VLOOKUP($B241,Miljö!$B$1:$AG$479,MATCH(AM$2,Miljö!$B$1:$AK$1,0),FALSE),""),"")</f>
        <v>Ja</v>
      </c>
      <c r="AN241" t="str">
        <f>IF(AM241="ja",VLOOKUP($B241,Miljö!$B$1:$J$479,MATCH("Typ av ursprungsspecificerad el   (Om inget värde anges används Nordisk residualmix, se inforuta) ()",Miljö!$B$1:$J$1,0),FALSE),IF(AM241="nej","Nordisk residualel",""))</f>
        <v>'Förnybart'</v>
      </c>
      <c r="AO241">
        <f>IF(AM241="","",VLOOKUP($B241,Miljö!$B$1:$J$479,MATCH("Fossilandel för ursprungspecificerad el ()",Miljö!$B$1:$J$1,0),FALSE))</f>
        <v>0</v>
      </c>
      <c r="AP241">
        <f>IF(AM241="","",IFERROR(VLOOKUP($B241,Miljö!$B$1:$J$479,MATCH("Kärnkraftsandel för ursprungsspecificerad el ()",Miljö!$B$1:$J$1,0),FALSE)/1,0))</f>
        <v>0</v>
      </c>
      <c r="AQ241">
        <f t="shared" si="19"/>
        <v>1</v>
      </c>
      <c r="AS241" t="str">
        <f t="shared" si="20"/>
        <v>Nej</v>
      </c>
      <c r="AT241" t="str">
        <f>IF(AS241="ja",VLOOKUP($B241,Miljö!$B$1:$P$500,MATCH("Fossil andel i procent (%)",Miljö!$B$1:$P$1,0),FALSE)/100,"")</f>
        <v/>
      </c>
      <c r="AV241" t="str">
        <f t="shared" si="21"/>
        <v>Nej</v>
      </c>
      <c r="AW241" t="str">
        <f>IF(AV241="ja",VLOOKUP($B241,'Egen hetvattenprod'!$B$1:$AO$500,MATCH("Värmekälla till värmepumpar ()",'Egen hetvattenprod'!$B$1:$AO$1,0),FALSE),"")</f>
        <v/>
      </c>
      <c r="AY241" t="str">
        <f t="shared" si="22"/>
        <v>Nej</v>
      </c>
      <c r="AZ241" s="115" t="str">
        <f>IF($AY241="ja",(VLOOKUP($B241,'Egen hetvattenprod'!$B$1:$BX$550,MATCH(AZ$2,'Egen hetvattenprod'!$B$1:$BX$1,0),FALSE)+VLOOKUP($B241,Kraftvärmeprod!$B$1:$BX$550,MATCH(AZ$2,Kraftvärmeprod!$B$1:$BX$1,0),FALSE))/$AC241,"")</f>
        <v/>
      </c>
      <c r="BA241" s="115" t="str">
        <f>IF($AY241="ja",(VLOOKUP($B241,'Egen hetvattenprod'!$B$1:$BX$550,MATCH(BA$2,'Egen hetvattenprod'!$B$1:$BX$1,0),FALSE)+VLOOKUP($B241,Kraftvärmeprod!$B$1:$BX$550,MATCH(BA$2,Kraftvärmeprod!$B$1:$BX$1,0),FALSE))/$AC241,"")</f>
        <v/>
      </c>
      <c r="BB241" s="115" t="str">
        <f>IF($AY241="ja",(VLOOKUP($B241,'Egen hetvattenprod'!$B$1:$BX$550,MATCH(BB$2,'Egen hetvattenprod'!$B$1:$BX$1,0),FALSE)+VLOOKUP($B241,Kraftvärmeprod!$B$1:$BX$550,MATCH(BB$2,Kraftvärmeprod!$B$1:$BX$1,0),FALSE))/$AC241,"")</f>
        <v/>
      </c>
      <c r="BC241" s="115" t="str">
        <f>IF($AY241="ja",(VLOOKUP($B241,'Egen hetvattenprod'!$B$1:$BX$550,MATCH(BC$2,'Egen hetvattenprod'!$B$1:$BX$1,0),FALSE)+VLOOKUP($B241,Kraftvärmeprod!$B$1:$BX$550,MATCH(BC$2,Kraftvärmeprod!$B$1:$BX$1,0),FALSE))/$AC241,"")</f>
        <v/>
      </c>
      <c r="BD241" s="115" t="str">
        <f>IF($AY241="ja",(VLOOKUP($B241,'Egen hetvattenprod'!$B$1:$BX$550,MATCH(BD$2,'Egen hetvattenprod'!$B$1:$BX$1,0),FALSE)+VLOOKUP($B241,Kraftvärmeprod!$B$1:$BX$550,MATCH(BD$2,Kraftvärmeprod!$B$1:$BX$1,0),FALSE))/$AC241,"")</f>
        <v/>
      </c>
      <c r="BF241" t="str">
        <f t="shared" si="23"/>
        <v>Nej</v>
      </c>
      <c r="BG241" t="str">
        <f>IF($BF241="ja",VLOOKUP($B241,'Egen hetvattenprod'!$B$1:$BX$550,MATCH("Andelen klimatgaser med fossilt ursprung för avfall ()",'Egen hetvattenprod'!$B$1:$BX$1,0),FALSE),"")</f>
        <v/>
      </c>
      <c r="BH241" t="str">
        <f>IF($BF241="ja",VLOOKUP($B241,Kraftvärmeprod!$B$1:$BX$550,MATCH("Andelen klimatgaser med fossilt ursprung för avfall ()",Kraftvärmeprod!$B$1:$BX$1,0),FALSE),"")</f>
        <v/>
      </c>
      <c r="BI241" t="str">
        <f>IF($BF241="ja",VLOOKUP($B241,'Egen hetvattenprod'!$B$1:$BX$550,MATCH("Avfall (GWh)",'Egen hetvattenprod'!$B$1:$BX$1,0),FALSE),"")</f>
        <v/>
      </c>
      <c r="BJ241" t="str">
        <f>IF($BF241="ja",VLOOKUP($B241,'Slutlig allokering kvv'!$B$1:$BX$550,MATCH("Avfall (GWh)",'Slutlig allokering kvv'!$B$1:$BX$1,0),FALSE),"")</f>
        <v/>
      </c>
      <c r="BK241" t="str">
        <f>IF($BF241="ja",VLOOKUP($B241,'Köpt hetvatten'!$B$1:$BX$550,MATCH("Avfall i köpt hetvatten",'Köpt hetvatten'!$B$1:$BX$1,0),FALSE),"")</f>
        <v/>
      </c>
      <c r="BL241" t="str">
        <f>IF($BF241="ja",VLOOKUP($B241,'Egen hetvattenprod'!$B$1:$BX$550,MATCH("Värde enligt ovan. (%)",'Egen hetvattenprod'!$B$1:$BX$1,0),FALSE),"")</f>
        <v/>
      </c>
      <c r="BM241" t="str">
        <f>IF($BF241="ja",VLOOKUP($B241,Kraftvärmeprod!$B$1:$BX$550,MATCH("Värde enligt ovan. (%)",Kraftvärmeprod!$B$1:$BX$1,0),FALSE),"")</f>
        <v/>
      </c>
      <c r="BQ241" t="str">
        <f>IF($BF241="ja",VLOOKUP($B241,'Egen hetvattenprod'!$B$1:$BX$550,MATCH("Tillförd olja (fossil) vid avfallsförbränning (GWh)",'Egen hetvattenprod'!$B$1:$BX$1,0),FALSE),"")</f>
        <v/>
      </c>
      <c r="BR241" t="str">
        <f>IF($BF241="ja",VLOOKUP($B241,Kraftvärmeprod!$B$1:$BX$550,MATCH("Tillförd olja (fossil) vid avfallsförbränning (GWh)",Kraftvärmeprod!$B$1:$BX$1,0),FALSE),"")</f>
        <v/>
      </c>
    </row>
    <row r="242" spans="1:70">
      <c r="A242" t="s">
        <v>393</v>
      </c>
      <c r="B242" t="s">
        <v>396</v>
      </c>
      <c r="C242">
        <f>VLOOKUP($B242,'Tillförd energi'!$B$1:$AI$720,MATCH(C$2,'Tillförd energi'!$B$1:$AQ$1,0),FALSE)</f>
        <v>0</v>
      </c>
      <c r="D242">
        <f>VLOOKUP($B242,'Tillförd energi'!$B$1:$AI$720,MATCH(D$2,'Tillförd energi'!$B$1:$AQ$1,0),FALSE)</f>
        <v>2E-3</v>
      </c>
      <c r="E242">
        <f>VLOOKUP($B242,'Tillförd energi'!$B$1:$AI$720,MATCH(E$2,'Tillförd energi'!$B$1:$AQ$1,0),FALSE)</f>
        <v>0</v>
      </c>
      <c r="F242">
        <f>VLOOKUP($B242,'Tillförd energi'!$B$1:$AI$720,MATCH(F$2,'Tillförd energi'!$B$1:$AQ$1,0),FALSE)</f>
        <v>0</v>
      </c>
      <c r="G242">
        <f>VLOOKUP($B242,'Tillförd energi'!$B$1:$AI$720,MATCH(G$2,'Tillförd energi'!$B$1:$AQ$1,0),FALSE)</f>
        <v>0</v>
      </c>
      <c r="H242">
        <f>VLOOKUP($B242,'Tillförd energi'!$B$1:$AI$720,MATCH(H$2,'Tillförd energi'!$B$1:$AQ$1,0),FALSE)</f>
        <v>0</v>
      </c>
      <c r="I242">
        <f>VLOOKUP($B242,'Tillförd energi'!$B$1:$AI$720,MATCH(I$2,'Tillförd energi'!$B$1:$AQ$1,0),FALSE)</f>
        <v>0</v>
      </c>
      <c r="J242">
        <f>VLOOKUP($B242,'Tillförd energi'!$B$1:$AI$720,MATCH(J$2,'Tillförd energi'!$B$1:$AQ$1,0),FALSE)</f>
        <v>0</v>
      </c>
      <c r="K242">
        <f>VLOOKUP($B242,'Tillförd energi'!$B$1:$AI$720,MATCH(K$2,'Tillförd energi'!$B$1:$AQ$1,0),FALSE)</f>
        <v>0</v>
      </c>
      <c r="L242">
        <f>VLOOKUP($B242,'Tillförd energi'!$B$1:$AI$720,MATCH(L$2,'Tillförd energi'!$B$1:$AQ$1,0),FALSE)</f>
        <v>0</v>
      </c>
      <c r="M242">
        <f>VLOOKUP($B242,'Tillförd energi'!$B$1:$AI$720,MATCH(M$2,'Tillförd energi'!$B$1:$AQ$1,0),FALSE)</f>
        <v>0</v>
      </c>
      <c r="N242">
        <f>VLOOKUP($B242,'Tillförd energi'!$B$1:$AI$720,MATCH(N$2,'Tillförd energi'!$B$1:$AQ$1,0),FALSE)</f>
        <v>0</v>
      </c>
      <c r="O242">
        <f>VLOOKUP($B242,'Tillförd energi'!$B$1:$AI$720,MATCH(O$2,'Tillförd energi'!$B$1:$AQ$1,0),FALSE)</f>
        <v>0</v>
      </c>
      <c r="P242">
        <f>VLOOKUP($B242,'Tillförd energi'!$B$1:$AI$720,MATCH(P$2,'Tillförd energi'!$B$1:$AQ$1,0),FALSE)</f>
        <v>0</v>
      </c>
      <c r="Q242">
        <f>VLOOKUP($B242,'Tillförd energi'!$B$1:$AI$720,MATCH(Q$2,'Tillförd energi'!$B$1:$AQ$1,0),FALSE)</f>
        <v>0</v>
      </c>
      <c r="R242">
        <f>VLOOKUP($B242,'Tillförd energi'!$B$1:$AI$720,MATCH(R$2,'Tillförd energi'!$B$1:$AQ$1,0),FALSE)</f>
        <v>0</v>
      </c>
      <c r="S242">
        <f>VLOOKUP($B242,'Tillförd energi'!$B$1:$AI$720,MATCH(S$2,'Tillförd energi'!$B$1:$AQ$1,0),FALSE)</f>
        <v>15.218999999999999</v>
      </c>
      <c r="T242">
        <f>VLOOKUP($B242,'Tillförd energi'!$B$1:$AI$720,MATCH(T$2,'Tillförd energi'!$B$1:$AQ$1,0),FALSE)</f>
        <v>0</v>
      </c>
      <c r="U242">
        <f>VLOOKUP($B242,'Tillförd energi'!$B$1:$AI$720,MATCH(U$2,'Tillförd energi'!$B$1:$AQ$1,0),FALSE)</f>
        <v>0</v>
      </c>
      <c r="V242">
        <f>VLOOKUP($B242,'Tillförd energi'!$B$1:$AI$720,MATCH(V$2,'Tillförd energi'!$B$1:$AQ$1,0),FALSE)</f>
        <v>0</v>
      </c>
      <c r="W242">
        <f>VLOOKUP($B242,'Tillförd energi'!$B$1:$AI$720,MATCH(W$2,'Tillförd energi'!$B$1:$AQ$1,0),FALSE)</f>
        <v>0</v>
      </c>
      <c r="X242">
        <f>VLOOKUP($B242,'Tillförd energi'!$B$1:$AI$720,MATCH(X$2,'Tillförd energi'!$B$1:$AQ$1,0),FALSE)</f>
        <v>0</v>
      </c>
      <c r="Y242">
        <f>VLOOKUP($B242,'Tillförd energi'!$B$1:$AI$720,MATCH(Y$2,'Tillförd energi'!$B$1:$AQ$1,0),FALSE)</f>
        <v>0</v>
      </c>
      <c r="Z242">
        <f>VLOOKUP($B242,'Tillförd energi'!$B$1:$AI$720,MATCH(Z$2,'Tillförd energi'!$B$1:$AQ$1,0),FALSE)</f>
        <v>0</v>
      </c>
      <c r="AA242">
        <f>VLOOKUP($B242,'Tillförd energi'!$B$1:$AI$720,MATCH(AA$2,'Tillförd energi'!$B$1:$AQ$1,0),FALSE)</f>
        <v>0</v>
      </c>
      <c r="AB242">
        <f>VLOOKUP($B242,'Tillförd energi'!$B$1:$AI$720,MATCH(AB$2,'Tillförd energi'!$B$1:$AQ$1,0),FALSE)</f>
        <v>0</v>
      </c>
      <c r="AC242">
        <f>VLOOKUP($B242,'Tillförd energi'!$B$1:$AI$720,MATCH(AC$2,'Tillförd energi'!$B$1:$AQ$1,0),FALSE)</f>
        <v>0</v>
      </c>
      <c r="AD242">
        <f>VLOOKUP($B242,'Tillförd energi'!$B$1:$AI$720,MATCH(AD$2,'Tillförd energi'!$B$1:$AQ$1,0),FALSE)</f>
        <v>0</v>
      </c>
      <c r="AE242">
        <f>VLOOKUP($B242,'Tillförd energi'!$B$1:$AI$720,MATCH(AE$2,'Tillförd energi'!$B$1:$AQ$1,0),FALSE)</f>
        <v>0</v>
      </c>
      <c r="AF242">
        <f>VLOOKUP($B242,'Tillförd energi'!$B$1:$AI$720,MATCH(AF$2,'Tillförd energi'!$B$1:$AQ$1,0),FALSE)</f>
        <v>0.122</v>
      </c>
      <c r="AG242">
        <f>IFERROR(VLOOKUP(B242,Miljö!$B$1:$AC$600,MATCH("Köpt mängd produktionsspecifik fjärrvärme:",Miljö!$B$1:$AC$1,0),FALSE)/1,0)</f>
        <v>0</v>
      </c>
      <c r="AI242">
        <f t="shared" si="18"/>
        <v>15.343</v>
      </c>
      <c r="AJ242">
        <f>IF(ISERROR(1/VLOOKUP($B242,Leveranser!$B$1:$S$500,MATCH("såld värme (gwh)",Leveranser!$B$1:$S$1,0),FALSE)),"",VLOOKUP($B242,Leveranser!$B$1:$S$500,MATCH("såld värme (gwh)",Leveranser!$B$1:$S$1,0),FALSE))</f>
        <v>11.976000000000001</v>
      </c>
      <c r="AM242" t="str">
        <f>IF(B242&lt;&gt;"",IF(VLOOKUP($B242,Totalt!$B$1:$AQ$554,MATCH("Kvalitetsgranskad:",Totalt!$B$1:$AQ$1,0),FALSE)="ja",VLOOKUP($B242,Miljö!$B$1:$AG$479,MATCH(AM$2,Miljö!$B$1:$AK$1,0),FALSE),""),"")</f>
        <v>Ja</v>
      </c>
      <c r="AN242" t="str">
        <f>IF(AM242="ja",VLOOKUP($B242,Miljö!$B$1:$J$479,MATCH("Typ av ursprungsspecificerad el   (Om inget värde anges används Nordisk residualmix, se inforuta) ()",Miljö!$B$1:$J$1,0),FALSE),IF(AM242="nej","Nordisk residualel",""))</f>
        <v>'vind och vattenkraft'</v>
      </c>
      <c r="AO242">
        <f>IF(AM242="","",VLOOKUP($B242,Miljö!$B$1:$J$479,MATCH("Fossilandel för ursprungspecificerad el ()",Miljö!$B$1:$J$1,0),FALSE))</f>
        <v>0</v>
      </c>
      <c r="AP242">
        <f>IF(AM242="","",IFERROR(VLOOKUP($B242,Miljö!$B$1:$J$479,MATCH("Kärnkraftsandel för ursprungsspecificerad el ()",Miljö!$B$1:$J$1,0),FALSE)/1,0))</f>
        <v>0</v>
      </c>
      <c r="AQ242">
        <f t="shared" si="19"/>
        <v>1</v>
      </c>
      <c r="AS242" t="str">
        <f t="shared" si="20"/>
        <v>Nej</v>
      </c>
      <c r="AT242" t="str">
        <f>IF(AS242="ja",VLOOKUP($B242,Miljö!$B$1:$P$500,MATCH("Fossil andel i procent (%)",Miljö!$B$1:$P$1,0),FALSE)/100,"")</f>
        <v/>
      </c>
      <c r="AV242" t="str">
        <f t="shared" si="21"/>
        <v>Nej</v>
      </c>
      <c r="AW242" t="str">
        <f>IF(AV242="ja",VLOOKUP($B242,'Egen hetvattenprod'!$B$1:$AO$500,MATCH("Värmekälla till värmepumpar ()",'Egen hetvattenprod'!$B$1:$AO$1,0),FALSE),"")</f>
        <v/>
      </c>
      <c r="AY242" t="str">
        <f t="shared" si="22"/>
        <v>Nej</v>
      </c>
      <c r="AZ242" s="115" t="str">
        <f>IF($AY242="ja",(VLOOKUP($B242,'Egen hetvattenprod'!$B$1:$BX$550,MATCH(AZ$2,'Egen hetvattenprod'!$B$1:$BX$1,0),FALSE)+VLOOKUP($B242,Kraftvärmeprod!$B$1:$BX$550,MATCH(AZ$2,Kraftvärmeprod!$B$1:$BX$1,0),FALSE))/$AC242,"")</f>
        <v/>
      </c>
      <c r="BA242" s="115" t="str">
        <f>IF($AY242="ja",(VLOOKUP($B242,'Egen hetvattenprod'!$B$1:$BX$550,MATCH(BA$2,'Egen hetvattenprod'!$B$1:$BX$1,0),FALSE)+VLOOKUP($B242,Kraftvärmeprod!$B$1:$BX$550,MATCH(BA$2,Kraftvärmeprod!$B$1:$BX$1,0),FALSE))/$AC242,"")</f>
        <v/>
      </c>
      <c r="BB242" s="115" t="str">
        <f>IF($AY242="ja",(VLOOKUP($B242,'Egen hetvattenprod'!$B$1:$BX$550,MATCH(BB$2,'Egen hetvattenprod'!$B$1:$BX$1,0),FALSE)+VLOOKUP($B242,Kraftvärmeprod!$B$1:$BX$550,MATCH(BB$2,Kraftvärmeprod!$B$1:$BX$1,0),FALSE))/$AC242,"")</f>
        <v/>
      </c>
      <c r="BC242" s="115" t="str">
        <f>IF($AY242="ja",(VLOOKUP($B242,'Egen hetvattenprod'!$B$1:$BX$550,MATCH(BC$2,'Egen hetvattenprod'!$B$1:$BX$1,0),FALSE)+VLOOKUP($B242,Kraftvärmeprod!$B$1:$BX$550,MATCH(BC$2,Kraftvärmeprod!$B$1:$BX$1,0),FALSE))/$AC242,"")</f>
        <v/>
      </c>
      <c r="BD242" s="115" t="str">
        <f>IF($AY242="ja",(VLOOKUP($B242,'Egen hetvattenprod'!$B$1:$BX$550,MATCH(BD$2,'Egen hetvattenprod'!$B$1:$BX$1,0),FALSE)+VLOOKUP($B242,Kraftvärmeprod!$B$1:$BX$550,MATCH(BD$2,Kraftvärmeprod!$B$1:$BX$1,0),FALSE))/$AC242,"")</f>
        <v/>
      </c>
      <c r="BF242" t="str">
        <f t="shared" si="23"/>
        <v>Nej</v>
      </c>
      <c r="BG242" t="str">
        <f>IF($BF242="ja",VLOOKUP($B242,'Egen hetvattenprod'!$B$1:$BX$550,MATCH("Andelen klimatgaser med fossilt ursprung för avfall ()",'Egen hetvattenprod'!$B$1:$BX$1,0),FALSE),"")</f>
        <v/>
      </c>
      <c r="BH242" t="str">
        <f>IF($BF242="ja",VLOOKUP($B242,Kraftvärmeprod!$B$1:$BX$550,MATCH("Andelen klimatgaser med fossilt ursprung för avfall ()",Kraftvärmeprod!$B$1:$BX$1,0),FALSE),"")</f>
        <v/>
      </c>
      <c r="BI242" t="str">
        <f>IF($BF242="ja",VLOOKUP($B242,'Egen hetvattenprod'!$B$1:$BX$550,MATCH("Avfall (GWh)",'Egen hetvattenprod'!$B$1:$BX$1,0),FALSE),"")</f>
        <v/>
      </c>
      <c r="BJ242" t="str">
        <f>IF($BF242="ja",VLOOKUP($B242,'Slutlig allokering kvv'!$B$1:$BX$550,MATCH("Avfall (GWh)",'Slutlig allokering kvv'!$B$1:$BX$1,0),FALSE),"")</f>
        <v/>
      </c>
      <c r="BK242" t="str">
        <f>IF($BF242="ja",VLOOKUP($B242,'Köpt hetvatten'!$B$1:$BX$550,MATCH("Avfall i köpt hetvatten",'Köpt hetvatten'!$B$1:$BX$1,0),FALSE),"")</f>
        <v/>
      </c>
      <c r="BL242" t="str">
        <f>IF($BF242="ja",VLOOKUP($B242,'Egen hetvattenprod'!$B$1:$BX$550,MATCH("Värde enligt ovan. (%)",'Egen hetvattenprod'!$B$1:$BX$1,0),FALSE),"")</f>
        <v/>
      </c>
      <c r="BM242" t="str">
        <f>IF($BF242="ja",VLOOKUP($B242,Kraftvärmeprod!$B$1:$BX$550,MATCH("Värde enligt ovan. (%)",Kraftvärmeprod!$B$1:$BX$1,0),FALSE),"")</f>
        <v/>
      </c>
      <c r="BQ242" t="str">
        <f>IF($BF242="ja",VLOOKUP($B242,'Egen hetvattenprod'!$B$1:$BX$550,MATCH("Tillförd olja (fossil) vid avfallsförbränning (GWh)",'Egen hetvattenprod'!$B$1:$BX$1,0),FALSE),"")</f>
        <v/>
      </c>
      <c r="BR242" t="str">
        <f>IF($BF242="ja",VLOOKUP($B242,Kraftvärmeprod!$B$1:$BX$550,MATCH("Tillförd olja (fossil) vid avfallsförbränning (GWh)",Kraftvärmeprod!$B$1:$BX$1,0),FALSE),"")</f>
        <v/>
      </c>
    </row>
    <row r="243" spans="1:70">
      <c r="A243" t="s">
        <v>393</v>
      </c>
      <c r="B243" t="s">
        <v>397</v>
      </c>
      <c r="C243">
        <f>VLOOKUP($B243,'Tillförd energi'!$B$1:$AI$720,MATCH(C$2,'Tillförd energi'!$B$1:$AQ$1,0),FALSE)</f>
        <v>0</v>
      </c>
      <c r="D243">
        <f>VLOOKUP($B243,'Tillförd energi'!$B$1:$AI$720,MATCH(D$2,'Tillförd energi'!$B$1:$AQ$1,0),FALSE)</f>
        <v>9.6000000000000002E-2</v>
      </c>
      <c r="E243">
        <f>VLOOKUP($B243,'Tillförd energi'!$B$1:$AI$720,MATCH(E$2,'Tillförd energi'!$B$1:$AQ$1,0),FALSE)</f>
        <v>0</v>
      </c>
      <c r="F243">
        <f>VLOOKUP($B243,'Tillförd energi'!$B$1:$AI$720,MATCH(F$2,'Tillförd energi'!$B$1:$AQ$1,0),FALSE)</f>
        <v>0</v>
      </c>
      <c r="G243">
        <f>VLOOKUP($B243,'Tillförd energi'!$B$1:$AI$720,MATCH(G$2,'Tillförd energi'!$B$1:$AQ$1,0),FALSE)</f>
        <v>0</v>
      </c>
      <c r="H243">
        <f>VLOOKUP($B243,'Tillförd energi'!$B$1:$AI$720,MATCH(H$2,'Tillförd energi'!$B$1:$AQ$1,0),FALSE)</f>
        <v>0</v>
      </c>
      <c r="I243">
        <f>VLOOKUP($B243,'Tillförd energi'!$B$1:$AI$720,MATCH(I$2,'Tillförd energi'!$B$1:$AQ$1,0),FALSE)</f>
        <v>0</v>
      </c>
      <c r="J243">
        <f>VLOOKUP($B243,'Tillförd energi'!$B$1:$AI$720,MATCH(J$2,'Tillförd energi'!$B$1:$AQ$1,0),FALSE)</f>
        <v>0</v>
      </c>
      <c r="K243">
        <f>VLOOKUP($B243,'Tillförd energi'!$B$1:$AI$720,MATCH(K$2,'Tillförd energi'!$B$1:$AQ$1,0),FALSE)</f>
        <v>0</v>
      </c>
      <c r="L243">
        <f>VLOOKUP($B243,'Tillförd energi'!$B$1:$AI$720,MATCH(L$2,'Tillförd energi'!$B$1:$AQ$1,0),FALSE)</f>
        <v>0</v>
      </c>
      <c r="M243">
        <f>VLOOKUP($B243,'Tillförd energi'!$B$1:$AI$720,MATCH(M$2,'Tillförd energi'!$B$1:$AQ$1,0),FALSE)</f>
        <v>0</v>
      </c>
      <c r="N243">
        <f>VLOOKUP($B243,'Tillförd energi'!$B$1:$AI$720,MATCH(N$2,'Tillförd energi'!$B$1:$AQ$1,0),FALSE)</f>
        <v>0</v>
      </c>
      <c r="O243">
        <f>VLOOKUP($B243,'Tillförd energi'!$B$1:$AI$720,MATCH(O$2,'Tillförd energi'!$B$1:$AQ$1,0),FALSE)</f>
        <v>0</v>
      </c>
      <c r="P243">
        <f>VLOOKUP($B243,'Tillförd energi'!$B$1:$AI$720,MATCH(P$2,'Tillförd energi'!$B$1:$AQ$1,0),FALSE)</f>
        <v>0</v>
      </c>
      <c r="Q243">
        <f>VLOOKUP($B243,'Tillförd energi'!$B$1:$AI$720,MATCH(Q$2,'Tillförd energi'!$B$1:$AQ$1,0),FALSE)</f>
        <v>0</v>
      </c>
      <c r="R243">
        <f>VLOOKUP($B243,'Tillförd energi'!$B$1:$AI$720,MATCH(R$2,'Tillförd energi'!$B$1:$AQ$1,0),FALSE)</f>
        <v>2.6280000000000001</v>
      </c>
      <c r="S243">
        <f>VLOOKUP($B243,'Tillförd energi'!$B$1:$AI$720,MATCH(S$2,'Tillförd energi'!$B$1:$AQ$1,0),FALSE)</f>
        <v>15.662000000000001</v>
      </c>
      <c r="T243">
        <f>VLOOKUP($B243,'Tillförd energi'!$B$1:$AI$720,MATCH(T$2,'Tillförd energi'!$B$1:$AQ$1,0),FALSE)</f>
        <v>0</v>
      </c>
      <c r="U243">
        <f>VLOOKUP($B243,'Tillförd energi'!$B$1:$AI$720,MATCH(U$2,'Tillförd energi'!$B$1:$AQ$1,0),FALSE)</f>
        <v>0</v>
      </c>
      <c r="V243">
        <f>VLOOKUP($B243,'Tillförd energi'!$B$1:$AI$720,MATCH(V$2,'Tillförd energi'!$B$1:$AQ$1,0),FALSE)</f>
        <v>0</v>
      </c>
      <c r="W243">
        <f>VLOOKUP($B243,'Tillförd energi'!$B$1:$AI$720,MATCH(W$2,'Tillförd energi'!$B$1:$AQ$1,0),FALSE)</f>
        <v>0</v>
      </c>
      <c r="X243">
        <f>VLOOKUP($B243,'Tillförd energi'!$B$1:$AI$720,MATCH(X$2,'Tillförd energi'!$B$1:$AQ$1,0),FALSE)</f>
        <v>0</v>
      </c>
      <c r="Y243">
        <f>VLOOKUP($B243,'Tillförd energi'!$B$1:$AI$720,MATCH(Y$2,'Tillförd energi'!$B$1:$AQ$1,0),FALSE)</f>
        <v>0</v>
      </c>
      <c r="Z243">
        <f>VLOOKUP($B243,'Tillförd energi'!$B$1:$AI$720,MATCH(Z$2,'Tillförd energi'!$B$1:$AQ$1,0),FALSE)</f>
        <v>0</v>
      </c>
      <c r="AA243">
        <f>VLOOKUP($B243,'Tillförd energi'!$B$1:$AI$720,MATCH(AA$2,'Tillförd energi'!$B$1:$AQ$1,0),FALSE)</f>
        <v>0</v>
      </c>
      <c r="AB243">
        <f>VLOOKUP($B243,'Tillförd energi'!$B$1:$AI$720,MATCH(AB$2,'Tillförd energi'!$B$1:$AQ$1,0),FALSE)</f>
        <v>0</v>
      </c>
      <c r="AC243">
        <f>VLOOKUP($B243,'Tillförd energi'!$B$1:$AI$720,MATCH(AC$2,'Tillförd energi'!$B$1:$AQ$1,0),FALSE)</f>
        <v>0</v>
      </c>
      <c r="AD243">
        <f>VLOOKUP($B243,'Tillförd energi'!$B$1:$AI$720,MATCH(AD$2,'Tillförd energi'!$B$1:$AQ$1,0),FALSE)</f>
        <v>0</v>
      </c>
      <c r="AE243">
        <f>VLOOKUP($B243,'Tillförd energi'!$B$1:$AI$720,MATCH(AE$2,'Tillförd energi'!$B$1:$AQ$1,0),FALSE)</f>
        <v>0</v>
      </c>
      <c r="AF243">
        <f>VLOOKUP($B243,'Tillförd energi'!$B$1:$AI$720,MATCH(AF$2,'Tillförd energi'!$B$1:$AQ$1,0),FALSE)</f>
        <v>0.33400000000000002</v>
      </c>
      <c r="AG243">
        <f>IFERROR(VLOOKUP(B243,Miljö!$B$1:$AC$600,MATCH("Köpt mängd produktionsspecifik fjärrvärme:",Miljö!$B$1:$AC$1,0),FALSE)/1,0)</f>
        <v>0</v>
      </c>
      <c r="AI243">
        <f t="shared" si="18"/>
        <v>18.720000000000002</v>
      </c>
      <c r="AJ243">
        <f>IF(ISERROR(1/VLOOKUP($B243,Leveranser!$B$1:$S$500,MATCH("såld värme (gwh)",Leveranser!$B$1:$S$1,0),FALSE)),"",VLOOKUP($B243,Leveranser!$B$1:$S$500,MATCH("såld värme (gwh)",Leveranser!$B$1:$S$1,0),FALSE))</f>
        <v>15.484</v>
      </c>
      <c r="AM243" t="str">
        <f>IF(B243&lt;&gt;"",IF(VLOOKUP($B243,Totalt!$B$1:$AQ$554,MATCH("Kvalitetsgranskad:",Totalt!$B$1:$AQ$1,0),FALSE)="ja",VLOOKUP($B243,Miljö!$B$1:$AG$479,MATCH(AM$2,Miljö!$B$1:$AK$1,0),FALSE),""),"")</f>
        <v>Ja</v>
      </c>
      <c r="AN243" t="str">
        <f>IF(AM243="ja",VLOOKUP($B243,Miljö!$B$1:$J$479,MATCH("Typ av ursprungsspecificerad el   (Om inget värde anges används Nordisk residualmix, se inforuta) ()",Miljö!$B$1:$J$1,0),FALSE),IF(AM243="nej","Nordisk residualel",""))</f>
        <v>'förnybart'</v>
      </c>
      <c r="AO243">
        <f>IF(AM243="","",VLOOKUP($B243,Miljö!$B$1:$J$479,MATCH("Fossilandel för ursprungspecificerad el ()",Miljö!$B$1:$J$1,0),FALSE))</f>
        <v>0</v>
      </c>
      <c r="AP243">
        <f>IF(AM243="","",IFERROR(VLOOKUP($B243,Miljö!$B$1:$J$479,MATCH("Kärnkraftsandel för ursprungsspecificerad el ()",Miljö!$B$1:$J$1,0),FALSE)/1,0))</f>
        <v>0</v>
      </c>
      <c r="AQ243">
        <f t="shared" si="19"/>
        <v>1</v>
      </c>
      <c r="AS243" t="str">
        <f t="shared" si="20"/>
        <v>Nej</v>
      </c>
      <c r="AT243" t="str">
        <f>IF(AS243="ja",VLOOKUP($B243,Miljö!$B$1:$P$500,MATCH("Fossil andel i procent (%)",Miljö!$B$1:$P$1,0),FALSE)/100,"")</f>
        <v/>
      </c>
      <c r="AV243" t="str">
        <f t="shared" si="21"/>
        <v>Nej</v>
      </c>
      <c r="AW243" t="str">
        <f>IF(AV243="ja",VLOOKUP($B243,'Egen hetvattenprod'!$B$1:$AO$500,MATCH("Värmekälla till värmepumpar ()",'Egen hetvattenprod'!$B$1:$AO$1,0),FALSE),"")</f>
        <v/>
      </c>
      <c r="AY243" t="str">
        <f t="shared" si="22"/>
        <v>Nej</v>
      </c>
      <c r="AZ243" s="115" t="str">
        <f>IF($AY243="ja",(VLOOKUP($B243,'Egen hetvattenprod'!$B$1:$BX$550,MATCH(AZ$2,'Egen hetvattenprod'!$B$1:$BX$1,0),FALSE)+VLOOKUP($B243,Kraftvärmeprod!$B$1:$BX$550,MATCH(AZ$2,Kraftvärmeprod!$B$1:$BX$1,0),FALSE))/$AC243,"")</f>
        <v/>
      </c>
      <c r="BA243" s="115" t="str">
        <f>IF($AY243="ja",(VLOOKUP($B243,'Egen hetvattenprod'!$B$1:$BX$550,MATCH(BA$2,'Egen hetvattenprod'!$B$1:$BX$1,0),FALSE)+VLOOKUP($B243,Kraftvärmeprod!$B$1:$BX$550,MATCH(BA$2,Kraftvärmeprod!$B$1:$BX$1,0),FALSE))/$AC243,"")</f>
        <v/>
      </c>
      <c r="BB243" s="115" t="str">
        <f>IF($AY243="ja",(VLOOKUP($B243,'Egen hetvattenprod'!$B$1:$BX$550,MATCH(BB$2,'Egen hetvattenprod'!$B$1:$BX$1,0),FALSE)+VLOOKUP($B243,Kraftvärmeprod!$B$1:$BX$550,MATCH(BB$2,Kraftvärmeprod!$B$1:$BX$1,0),FALSE))/$AC243,"")</f>
        <v/>
      </c>
      <c r="BC243" s="115" t="str">
        <f>IF($AY243="ja",(VLOOKUP($B243,'Egen hetvattenprod'!$B$1:$BX$550,MATCH(BC$2,'Egen hetvattenprod'!$B$1:$BX$1,0),FALSE)+VLOOKUP($B243,Kraftvärmeprod!$B$1:$BX$550,MATCH(BC$2,Kraftvärmeprod!$B$1:$BX$1,0),FALSE))/$AC243,"")</f>
        <v/>
      </c>
      <c r="BD243" s="115" t="str">
        <f>IF($AY243="ja",(VLOOKUP($B243,'Egen hetvattenprod'!$B$1:$BX$550,MATCH(BD$2,'Egen hetvattenprod'!$B$1:$BX$1,0),FALSE)+VLOOKUP($B243,Kraftvärmeprod!$B$1:$BX$550,MATCH(BD$2,Kraftvärmeprod!$B$1:$BX$1,0),FALSE))/$AC243,"")</f>
        <v/>
      </c>
      <c r="BF243" t="str">
        <f t="shared" si="23"/>
        <v>Nej</v>
      </c>
      <c r="BG243" t="str">
        <f>IF($BF243="ja",VLOOKUP($B243,'Egen hetvattenprod'!$B$1:$BX$550,MATCH("Andelen klimatgaser med fossilt ursprung för avfall ()",'Egen hetvattenprod'!$B$1:$BX$1,0),FALSE),"")</f>
        <v/>
      </c>
      <c r="BH243" t="str">
        <f>IF($BF243="ja",VLOOKUP($B243,Kraftvärmeprod!$B$1:$BX$550,MATCH("Andelen klimatgaser med fossilt ursprung för avfall ()",Kraftvärmeprod!$B$1:$BX$1,0),FALSE),"")</f>
        <v/>
      </c>
      <c r="BI243" t="str">
        <f>IF($BF243="ja",VLOOKUP($B243,'Egen hetvattenprod'!$B$1:$BX$550,MATCH("Avfall (GWh)",'Egen hetvattenprod'!$B$1:$BX$1,0),FALSE),"")</f>
        <v/>
      </c>
      <c r="BJ243" t="str">
        <f>IF($BF243="ja",VLOOKUP($B243,'Slutlig allokering kvv'!$B$1:$BX$550,MATCH("Avfall (GWh)",'Slutlig allokering kvv'!$B$1:$BX$1,0),FALSE),"")</f>
        <v/>
      </c>
      <c r="BK243" t="str">
        <f>IF($BF243="ja",VLOOKUP($B243,'Köpt hetvatten'!$B$1:$BX$550,MATCH("Avfall i köpt hetvatten",'Köpt hetvatten'!$B$1:$BX$1,0),FALSE),"")</f>
        <v/>
      </c>
      <c r="BL243" t="str">
        <f>IF($BF243="ja",VLOOKUP($B243,'Egen hetvattenprod'!$B$1:$BX$550,MATCH("Värde enligt ovan. (%)",'Egen hetvattenprod'!$B$1:$BX$1,0),FALSE),"")</f>
        <v/>
      </c>
      <c r="BM243" t="str">
        <f>IF($BF243="ja",VLOOKUP($B243,Kraftvärmeprod!$B$1:$BX$550,MATCH("Värde enligt ovan. (%)",Kraftvärmeprod!$B$1:$BX$1,0),FALSE),"")</f>
        <v/>
      </c>
      <c r="BQ243" t="str">
        <f>IF($BF243="ja",VLOOKUP($B243,'Egen hetvattenprod'!$B$1:$BX$550,MATCH("Tillförd olja (fossil) vid avfallsförbränning (GWh)",'Egen hetvattenprod'!$B$1:$BX$1,0),FALSE),"")</f>
        <v/>
      </c>
      <c r="BR243" t="str">
        <f>IF($BF243="ja",VLOOKUP($B243,Kraftvärmeprod!$B$1:$BX$550,MATCH("Tillförd olja (fossil) vid avfallsförbränning (GWh)",Kraftvärmeprod!$B$1:$BX$1,0),FALSE),"")</f>
        <v/>
      </c>
    </row>
    <row r="244" spans="1:70">
      <c r="A244" t="s">
        <v>393</v>
      </c>
      <c r="B244" t="s">
        <v>398</v>
      </c>
      <c r="C244">
        <f>VLOOKUP($B244,'Tillförd energi'!$B$1:$AI$720,MATCH(C$2,'Tillförd energi'!$B$1:$AQ$1,0),FALSE)</f>
        <v>0</v>
      </c>
      <c r="D244">
        <f>VLOOKUP($B244,'Tillförd energi'!$B$1:$AI$720,MATCH(D$2,'Tillförd energi'!$B$1:$AQ$1,0),FALSE)</f>
        <v>0.58699999999999997</v>
      </c>
      <c r="E244">
        <f>VLOOKUP($B244,'Tillförd energi'!$B$1:$AI$720,MATCH(E$2,'Tillförd energi'!$B$1:$AQ$1,0),FALSE)</f>
        <v>0</v>
      </c>
      <c r="F244">
        <f>VLOOKUP($B244,'Tillförd energi'!$B$1:$AI$720,MATCH(F$2,'Tillförd energi'!$B$1:$AQ$1,0),FALSE)</f>
        <v>0</v>
      </c>
      <c r="G244">
        <f>VLOOKUP($B244,'Tillförd energi'!$B$1:$AI$720,MATCH(G$2,'Tillförd energi'!$B$1:$AQ$1,0),FALSE)</f>
        <v>0</v>
      </c>
      <c r="H244">
        <f>VLOOKUP($B244,'Tillförd energi'!$B$1:$AI$720,MATCH(H$2,'Tillförd energi'!$B$1:$AQ$1,0),FALSE)</f>
        <v>0</v>
      </c>
      <c r="I244">
        <f>VLOOKUP($B244,'Tillförd energi'!$B$1:$AI$720,MATCH(I$2,'Tillförd energi'!$B$1:$AQ$1,0),FALSE)</f>
        <v>0</v>
      </c>
      <c r="J244">
        <f>VLOOKUP($B244,'Tillförd energi'!$B$1:$AI$720,MATCH(J$2,'Tillförd energi'!$B$1:$AQ$1,0),FALSE)</f>
        <v>0</v>
      </c>
      <c r="K244">
        <f>VLOOKUP($B244,'Tillförd energi'!$B$1:$AI$720,MATCH(K$2,'Tillförd energi'!$B$1:$AQ$1,0),FALSE)</f>
        <v>0</v>
      </c>
      <c r="L244">
        <f>VLOOKUP($B244,'Tillförd energi'!$B$1:$AI$720,MATCH(L$2,'Tillförd energi'!$B$1:$AQ$1,0),FALSE)</f>
        <v>0</v>
      </c>
      <c r="M244">
        <f>VLOOKUP($B244,'Tillförd energi'!$B$1:$AI$720,MATCH(M$2,'Tillförd energi'!$B$1:$AQ$1,0),FALSE)</f>
        <v>5.5979999999999999</v>
      </c>
      <c r="N244">
        <f>VLOOKUP($B244,'Tillförd energi'!$B$1:$AI$720,MATCH(N$2,'Tillförd energi'!$B$1:$AQ$1,0),FALSE)</f>
        <v>0</v>
      </c>
      <c r="O244">
        <f>VLOOKUP($B244,'Tillförd energi'!$B$1:$AI$720,MATCH(O$2,'Tillförd energi'!$B$1:$AQ$1,0),FALSE)</f>
        <v>0</v>
      </c>
      <c r="P244">
        <f>VLOOKUP($B244,'Tillförd energi'!$B$1:$AI$720,MATCH(P$2,'Tillförd energi'!$B$1:$AQ$1,0),FALSE)</f>
        <v>0</v>
      </c>
      <c r="Q244">
        <f>VLOOKUP($B244,'Tillförd energi'!$B$1:$AI$720,MATCH(Q$2,'Tillförd energi'!$B$1:$AQ$1,0),FALSE)</f>
        <v>12.789</v>
      </c>
      <c r="R244">
        <f>VLOOKUP($B244,'Tillförd energi'!$B$1:$AI$720,MATCH(R$2,'Tillförd energi'!$B$1:$AQ$1,0),FALSE)</f>
        <v>1.3380000000000001</v>
      </c>
      <c r="S244">
        <f>VLOOKUP($B244,'Tillförd energi'!$B$1:$AI$720,MATCH(S$2,'Tillförd energi'!$B$1:$AQ$1,0),FALSE)</f>
        <v>0</v>
      </c>
      <c r="T244">
        <f>VLOOKUP($B244,'Tillförd energi'!$B$1:$AI$720,MATCH(T$2,'Tillförd energi'!$B$1:$AQ$1,0),FALSE)</f>
        <v>0</v>
      </c>
      <c r="U244">
        <f>VLOOKUP($B244,'Tillförd energi'!$B$1:$AI$720,MATCH(U$2,'Tillförd energi'!$B$1:$AQ$1,0),FALSE)</f>
        <v>0</v>
      </c>
      <c r="V244">
        <f>VLOOKUP($B244,'Tillförd energi'!$B$1:$AI$720,MATCH(V$2,'Tillförd energi'!$B$1:$AQ$1,0),FALSE)</f>
        <v>0</v>
      </c>
      <c r="W244">
        <f>VLOOKUP($B244,'Tillförd energi'!$B$1:$AI$720,MATCH(W$2,'Tillförd energi'!$B$1:$AQ$1,0),FALSE)</f>
        <v>0</v>
      </c>
      <c r="X244">
        <f>VLOOKUP($B244,'Tillförd energi'!$B$1:$AI$720,MATCH(X$2,'Tillförd energi'!$B$1:$AQ$1,0),FALSE)</f>
        <v>0</v>
      </c>
      <c r="Y244">
        <f>VLOOKUP($B244,'Tillförd energi'!$B$1:$AI$720,MATCH(Y$2,'Tillförd energi'!$B$1:$AQ$1,0),FALSE)</f>
        <v>0</v>
      </c>
      <c r="Z244">
        <f>VLOOKUP($B244,'Tillförd energi'!$B$1:$AI$720,MATCH(Z$2,'Tillförd energi'!$B$1:$AQ$1,0),FALSE)</f>
        <v>0</v>
      </c>
      <c r="AA244">
        <f>VLOOKUP($B244,'Tillförd energi'!$B$1:$AI$720,MATCH(AA$2,'Tillförd energi'!$B$1:$AQ$1,0),FALSE)</f>
        <v>0</v>
      </c>
      <c r="AB244">
        <f>VLOOKUP($B244,'Tillförd energi'!$B$1:$AI$720,MATCH(AB$2,'Tillförd energi'!$B$1:$AQ$1,0),FALSE)</f>
        <v>0</v>
      </c>
      <c r="AC244">
        <f>VLOOKUP($B244,'Tillförd energi'!$B$1:$AI$720,MATCH(AC$2,'Tillförd energi'!$B$1:$AQ$1,0),FALSE)</f>
        <v>2.012</v>
      </c>
      <c r="AD244">
        <f>VLOOKUP($B244,'Tillförd energi'!$B$1:$AI$720,MATCH(AD$2,'Tillförd energi'!$B$1:$AQ$1,0),FALSE)</f>
        <v>0</v>
      </c>
      <c r="AE244">
        <f>VLOOKUP($B244,'Tillförd energi'!$B$1:$AI$720,MATCH(AE$2,'Tillförd energi'!$B$1:$AQ$1,0),FALSE)</f>
        <v>0</v>
      </c>
      <c r="AF244">
        <f>VLOOKUP($B244,'Tillförd energi'!$B$1:$AI$720,MATCH(AF$2,'Tillförd energi'!$B$1:$AQ$1,0),FALSE)</f>
        <v>0.434</v>
      </c>
      <c r="AG244">
        <f>IFERROR(VLOOKUP(B244,Miljö!$B$1:$AC$600,MATCH("Köpt mängd produktionsspecifik fjärrvärme:",Miljö!$B$1:$AC$1,0),FALSE)/1,0)</f>
        <v>0</v>
      </c>
      <c r="AI244">
        <f t="shared" si="18"/>
        <v>22.758000000000003</v>
      </c>
      <c r="AJ244">
        <f>IF(ISERROR(1/VLOOKUP($B244,Leveranser!$B$1:$S$500,MATCH("såld värme (gwh)",Leveranser!$B$1:$S$1,0),FALSE)),"",VLOOKUP($B244,Leveranser!$B$1:$S$500,MATCH("såld värme (gwh)",Leveranser!$B$1:$S$1,0),FALSE))</f>
        <v>14.516</v>
      </c>
      <c r="AM244" t="str">
        <f>IF(B244&lt;&gt;"",IF(VLOOKUP($B244,Totalt!$B$1:$AQ$554,MATCH("Kvalitetsgranskad:",Totalt!$B$1:$AQ$1,0),FALSE)="ja",VLOOKUP($B244,Miljö!$B$1:$AG$479,MATCH(AM$2,Miljö!$B$1:$AK$1,0),FALSE),""),"")</f>
        <v>Ja</v>
      </c>
      <c r="AN244" t="str">
        <f>IF(AM244="ja",VLOOKUP($B244,Miljö!$B$1:$J$479,MATCH("Typ av ursprungsspecificerad el   (Om inget värde anges används Nordisk residualmix, se inforuta) ()",Miljö!$B$1:$J$1,0),FALSE),IF(AM244="nej","Nordisk residualel",""))</f>
        <v>'Förnybart'</v>
      </c>
      <c r="AO244">
        <f>IF(AM244="","",VLOOKUP($B244,Miljö!$B$1:$J$479,MATCH("Fossilandel för ursprungspecificerad el ()",Miljö!$B$1:$J$1,0),FALSE))</f>
        <v>0</v>
      </c>
      <c r="AP244">
        <f>IF(AM244="","",IFERROR(VLOOKUP($B244,Miljö!$B$1:$J$479,MATCH("Kärnkraftsandel för ursprungsspecificerad el ()",Miljö!$B$1:$J$1,0),FALSE)/1,0))</f>
        <v>0</v>
      </c>
      <c r="AQ244">
        <f t="shared" si="19"/>
        <v>1</v>
      </c>
      <c r="AS244" t="str">
        <f t="shared" si="20"/>
        <v>Nej</v>
      </c>
      <c r="AT244" t="str">
        <f>IF(AS244="ja",VLOOKUP($B244,Miljö!$B$1:$P$500,MATCH("Fossil andel i procent (%)",Miljö!$B$1:$P$1,0),FALSE)/100,"")</f>
        <v/>
      </c>
      <c r="AV244" t="str">
        <f t="shared" si="21"/>
        <v>Nej</v>
      </c>
      <c r="AW244" t="str">
        <f>IF(AV244="ja",VLOOKUP($B244,'Egen hetvattenprod'!$B$1:$AO$500,MATCH("Värmekälla till värmepumpar ()",'Egen hetvattenprod'!$B$1:$AO$1,0),FALSE),"")</f>
        <v/>
      </c>
      <c r="AY244" t="str">
        <f t="shared" si="22"/>
        <v>Ja</v>
      </c>
      <c r="AZ244" s="115">
        <f>IF($AY244="ja",(VLOOKUP($B244,'Egen hetvattenprod'!$B$1:$BX$550,MATCH(AZ$2,'Egen hetvattenprod'!$B$1:$BX$1,0),FALSE)+VLOOKUP($B244,Kraftvärmeprod!$B$1:$BX$550,MATCH(AZ$2,Kraftvärmeprod!$B$1:$BX$1,0),FALSE))/$AC244,"")</f>
        <v>1</v>
      </c>
      <c r="BA244" s="115">
        <f>IF($AY244="ja",(VLOOKUP($B244,'Egen hetvattenprod'!$B$1:$BX$550,MATCH(BA$2,'Egen hetvattenprod'!$B$1:$BX$1,0),FALSE)+VLOOKUP($B244,Kraftvärmeprod!$B$1:$BX$550,MATCH(BA$2,Kraftvärmeprod!$B$1:$BX$1,0),FALSE))/$AC244,"")</f>
        <v>0</v>
      </c>
      <c r="BB244" s="115">
        <f>IF($AY244="ja",(VLOOKUP($B244,'Egen hetvattenprod'!$B$1:$BX$550,MATCH(BB$2,'Egen hetvattenprod'!$B$1:$BX$1,0),FALSE)+VLOOKUP($B244,Kraftvärmeprod!$B$1:$BX$550,MATCH(BB$2,Kraftvärmeprod!$B$1:$BX$1,0),FALSE))/$AC244,"")</f>
        <v>0</v>
      </c>
      <c r="BC244" s="115">
        <f>IF($AY244="ja",(VLOOKUP($B244,'Egen hetvattenprod'!$B$1:$BX$550,MATCH(BC$2,'Egen hetvattenprod'!$B$1:$BX$1,0),FALSE)+VLOOKUP($B244,Kraftvärmeprod!$B$1:$BX$550,MATCH(BC$2,Kraftvärmeprod!$B$1:$BX$1,0),FALSE))/$AC244,"")</f>
        <v>0</v>
      </c>
      <c r="BD244" s="115">
        <f>IF($AY244="ja",(VLOOKUP($B244,'Egen hetvattenprod'!$B$1:$BX$550,MATCH(BD$2,'Egen hetvattenprod'!$B$1:$BX$1,0),FALSE)+VLOOKUP($B244,Kraftvärmeprod!$B$1:$BX$550,MATCH(BD$2,Kraftvärmeprod!$B$1:$BX$1,0),FALSE))/$AC244,"")</f>
        <v>0</v>
      </c>
      <c r="BF244" t="str">
        <f t="shared" si="23"/>
        <v>Nej</v>
      </c>
      <c r="BG244" t="str">
        <f>IF($BF244="ja",VLOOKUP($B244,'Egen hetvattenprod'!$B$1:$BX$550,MATCH("Andelen klimatgaser med fossilt ursprung för avfall ()",'Egen hetvattenprod'!$B$1:$BX$1,0),FALSE),"")</f>
        <v/>
      </c>
      <c r="BH244" t="str">
        <f>IF($BF244="ja",VLOOKUP($B244,Kraftvärmeprod!$B$1:$BX$550,MATCH("Andelen klimatgaser med fossilt ursprung för avfall ()",Kraftvärmeprod!$B$1:$BX$1,0),FALSE),"")</f>
        <v/>
      </c>
      <c r="BI244" t="str">
        <f>IF($BF244="ja",VLOOKUP($B244,'Egen hetvattenprod'!$B$1:$BX$550,MATCH("Avfall (GWh)",'Egen hetvattenprod'!$B$1:$BX$1,0),FALSE),"")</f>
        <v/>
      </c>
      <c r="BJ244" t="str">
        <f>IF($BF244="ja",VLOOKUP($B244,'Slutlig allokering kvv'!$B$1:$BX$550,MATCH("Avfall (GWh)",'Slutlig allokering kvv'!$B$1:$BX$1,0),FALSE),"")</f>
        <v/>
      </c>
      <c r="BK244" t="str">
        <f>IF($BF244="ja",VLOOKUP($B244,'Köpt hetvatten'!$B$1:$BX$550,MATCH("Avfall i köpt hetvatten",'Köpt hetvatten'!$B$1:$BX$1,0),FALSE),"")</f>
        <v/>
      </c>
      <c r="BL244" t="str">
        <f>IF($BF244="ja",VLOOKUP($B244,'Egen hetvattenprod'!$B$1:$BX$550,MATCH("Värde enligt ovan. (%)",'Egen hetvattenprod'!$B$1:$BX$1,0),FALSE),"")</f>
        <v/>
      </c>
      <c r="BM244" t="str">
        <f>IF($BF244="ja",VLOOKUP($B244,Kraftvärmeprod!$B$1:$BX$550,MATCH("Värde enligt ovan. (%)",Kraftvärmeprod!$B$1:$BX$1,0),FALSE),"")</f>
        <v/>
      </c>
      <c r="BQ244" t="str">
        <f>IF($BF244="ja",VLOOKUP($B244,'Egen hetvattenprod'!$B$1:$BX$550,MATCH("Tillförd olja (fossil) vid avfallsförbränning (GWh)",'Egen hetvattenprod'!$B$1:$BX$1,0),FALSE),"")</f>
        <v/>
      </c>
      <c r="BR244" t="str">
        <f>IF($BF244="ja",VLOOKUP($B244,Kraftvärmeprod!$B$1:$BX$550,MATCH("Tillförd olja (fossil) vid avfallsförbränning (GWh)",Kraftvärmeprod!$B$1:$BX$1,0),FALSE),"")</f>
        <v/>
      </c>
    </row>
    <row r="245" spans="1:70">
      <c r="A245" t="s">
        <v>393</v>
      </c>
      <c r="B245" t="s">
        <v>399</v>
      </c>
      <c r="C245">
        <f>VLOOKUP($B245,'Tillförd energi'!$B$1:$AI$720,MATCH(C$2,'Tillförd energi'!$B$1:$AQ$1,0),FALSE)</f>
        <v>0</v>
      </c>
      <c r="D245">
        <f>VLOOKUP($B245,'Tillförd energi'!$B$1:$AI$720,MATCH(D$2,'Tillförd energi'!$B$1:$AQ$1,0),FALSE)</f>
        <v>0.1</v>
      </c>
      <c r="E245">
        <f>VLOOKUP($B245,'Tillförd energi'!$B$1:$AI$720,MATCH(E$2,'Tillförd energi'!$B$1:$AQ$1,0),FALSE)</f>
        <v>0</v>
      </c>
      <c r="F245">
        <f>VLOOKUP($B245,'Tillförd energi'!$B$1:$AI$720,MATCH(F$2,'Tillförd energi'!$B$1:$AQ$1,0),FALSE)</f>
        <v>0</v>
      </c>
      <c r="G245">
        <f>VLOOKUP($B245,'Tillförd energi'!$B$1:$AI$720,MATCH(G$2,'Tillförd energi'!$B$1:$AQ$1,0),FALSE)</f>
        <v>0</v>
      </c>
      <c r="H245">
        <f>VLOOKUP($B245,'Tillförd energi'!$B$1:$AI$720,MATCH(H$2,'Tillförd energi'!$B$1:$AQ$1,0),FALSE)</f>
        <v>0</v>
      </c>
      <c r="I245">
        <f>VLOOKUP($B245,'Tillförd energi'!$B$1:$AI$720,MATCH(I$2,'Tillförd energi'!$B$1:$AQ$1,0),FALSE)</f>
        <v>0</v>
      </c>
      <c r="J245">
        <f>VLOOKUP($B245,'Tillförd energi'!$B$1:$AI$720,MATCH(J$2,'Tillförd energi'!$B$1:$AQ$1,0),FALSE)</f>
        <v>0</v>
      </c>
      <c r="K245">
        <f>VLOOKUP($B245,'Tillförd energi'!$B$1:$AI$720,MATCH(K$2,'Tillförd energi'!$B$1:$AQ$1,0),FALSE)</f>
        <v>0</v>
      </c>
      <c r="L245">
        <f>VLOOKUP($B245,'Tillförd energi'!$B$1:$AI$720,MATCH(L$2,'Tillförd energi'!$B$1:$AQ$1,0),FALSE)</f>
        <v>0</v>
      </c>
      <c r="M245">
        <f>VLOOKUP($B245,'Tillförd energi'!$B$1:$AI$720,MATCH(M$2,'Tillförd energi'!$B$1:$AQ$1,0),FALSE)</f>
        <v>10</v>
      </c>
      <c r="N245">
        <f>VLOOKUP($B245,'Tillförd energi'!$B$1:$AI$720,MATCH(N$2,'Tillförd energi'!$B$1:$AQ$1,0),FALSE)</f>
        <v>0</v>
      </c>
      <c r="O245">
        <f>VLOOKUP($B245,'Tillförd energi'!$B$1:$AI$720,MATCH(O$2,'Tillförd energi'!$B$1:$AQ$1,0),FALSE)</f>
        <v>10</v>
      </c>
      <c r="P245">
        <f>VLOOKUP($B245,'Tillförd energi'!$B$1:$AI$720,MATCH(P$2,'Tillförd energi'!$B$1:$AQ$1,0),FALSE)</f>
        <v>28.6</v>
      </c>
      <c r="Q245">
        <f>VLOOKUP($B245,'Tillförd energi'!$B$1:$AI$720,MATCH(Q$2,'Tillförd energi'!$B$1:$AQ$1,0),FALSE)</f>
        <v>0</v>
      </c>
      <c r="R245">
        <f>VLOOKUP($B245,'Tillförd energi'!$B$1:$AI$720,MATCH(R$2,'Tillförd energi'!$B$1:$AQ$1,0),FALSE)</f>
        <v>0</v>
      </c>
      <c r="S245">
        <f>VLOOKUP($B245,'Tillförd energi'!$B$1:$AI$720,MATCH(S$2,'Tillförd energi'!$B$1:$AQ$1,0),FALSE)</f>
        <v>0</v>
      </c>
      <c r="T245">
        <f>VLOOKUP($B245,'Tillförd energi'!$B$1:$AI$720,MATCH(T$2,'Tillförd energi'!$B$1:$AQ$1,0),FALSE)</f>
        <v>0</v>
      </c>
      <c r="U245">
        <f>VLOOKUP($B245,'Tillförd energi'!$B$1:$AI$720,MATCH(U$2,'Tillförd energi'!$B$1:$AQ$1,0),FALSE)</f>
        <v>0</v>
      </c>
      <c r="V245">
        <f>VLOOKUP($B245,'Tillförd energi'!$B$1:$AI$720,MATCH(V$2,'Tillförd energi'!$B$1:$AQ$1,0),FALSE)</f>
        <v>0</v>
      </c>
      <c r="W245">
        <f>VLOOKUP($B245,'Tillförd energi'!$B$1:$AI$720,MATCH(W$2,'Tillförd energi'!$B$1:$AQ$1,0),FALSE)</f>
        <v>0</v>
      </c>
      <c r="X245">
        <f>VLOOKUP($B245,'Tillförd energi'!$B$1:$AI$720,MATCH(X$2,'Tillförd energi'!$B$1:$AQ$1,0),FALSE)</f>
        <v>0</v>
      </c>
      <c r="Y245">
        <f>VLOOKUP($B245,'Tillförd energi'!$B$1:$AI$720,MATCH(Y$2,'Tillförd energi'!$B$1:$AQ$1,0),FALSE)</f>
        <v>0</v>
      </c>
      <c r="Z245">
        <f>VLOOKUP($B245,'Tillförd energi'!$B$1:$AI$720,MATCH(Z$2,'Tillförd energi'!$B$1:$AQ$1,0),FALSE)</f>
        <v>0</v>
      </c>
      <c r="AA245">
        <f>VLOOKUP($B245,'Tillförd energi'!$B$1:$AI$720,MATCH(AA$2,'Tillförd energi'!$B$1:$AQ$1,0),FALSE)</f>
        <v>0</v>
      </c>
      <c r="AB245">
        <f>VLOOKUP($B245,'Tillförd energi'!$B$1:$AI$720,MATCH(AB$2,'Tillförd energi'!$B$1:$AQ$1,0),FALSE)</f>
        <v>0</v>
      </c>
      <c r="AC245">
        <f>VLOOKUP($B245,'Tillförd energi'!$B$1:$AI$720,MATCH(AC$2,'Tillförd energi'!$B$1:$AQ$1,0),FALSE)</f>
        <v>0</v>
      </c>
      <c r="AD245">
        <f>VLOOKUP($B245,'Tillförd energi'!$B$1:$AI$720,MATCH(AD$2,'Tillförd energi'!$B$1:$AQ$1,0),FALSE)</f>
        <v>0</v>
      </c>
      <c r="AE245">
        <f>VLOOKUP($B245,'Tillförd energi'!$B$1:$AI$720,MATCH(AE$2,'Tillförd energi'!$B$1:$AQ$1,0),FALSE)</f>
        <v>0</v>
      </c>
      <c r="AF245">
        <f>VLOOKUP($B245,'Tillförd energi'!$B$1:$AI$720,MATCH(AF$2,'Tillförd energi'!$B$1:$AQ$1,0),FALSE)</f>
        <v>0.7</v>
      </c>
      <c r="AG245">
        <f>IFERROR(VLOOKUP(B245,Miljö!$B$1:$AC$600,MATCH("Köpt mängd produktionsspecifik fjärrvärme:",Miljö!$B$1:$AC$1,0),FALSE)/1,0)</f>
        <v>0</v>
      </c>
      <c r="AI245">
        <f t="shared" si="18"/>
        <v>49.400000000000006</v>
      </c>
      <c r="AJ245">
        <f>IF(ISERROR(1/VLOOKUP($B245,Leveranser!$B$1:$S$500,MATCH("såld värme (gwh)",Leveranser!$B$1:$S$1,0),FALSE)),"",VLOOKUP($B245,Leveranser!$B$1:$S$500,MATCH("såld värme (gwh)",Leveranser!$B$1:$S$1,0),FALSE))</f>
        <v>39.700000000000003</v>
      </c>
      <c r="AM245" t="str">
        <f>IF(B245&lt;&gt;"",IF(VLOOKUP($B245,Totalt!$B$1:$AQ$554,MATCH("Kvalitetsgranskad:",Totalt!$B$1:$AQ$1,0),FALSE)="ja",VLOOKUP($B245,Miljö!$B$1:$AG$479,MATCH(AM$2,Miljö!$B$1:$AK$1,0),FALSE),""),"")</f>
        <v>Ja</v>
      </c>
      <c r="AN245" t="str">
        <f>IF(AM245="ja",VLOOKUP($B245,Miljö!$B$1:$J$479,MATCH("Typ av ursprungsspecificerad el   (Om inget värde anges används Nordisk residualmix, se inforuta) ()",Miljö!$B$1:$J$1,0),FALSE),IF(AM245="nej","Nordisk residualel",""))</f>
        <v>'Vind och vattenkraft'</v>
      </c>
      <c r="AO245">
        <f>IF(AM245="","",VLOOKUP($B245,Miljö!$B$1:$J$479,MATCH("Fossilandel för ursprungspecificerad el ()",Miljö!$B$1:$J$1,0),FALSE))</f>
        <v>0</v>
      </c>
      <c r="AP245">
        <f>IF(AM245="","",IFERROR(VLOOKUP($B245,Miljö!$B$1:$J$479,MATCH("Kärnkraftsandel för ursprungsspecificerad el ()",Miljö!$B$1:$J$1,0),FALSE)/1,0))</f>
        <v>0</v>
      </c>
      <c r="AQ245">
        <f t="shared" si="19"/>
        <v>1</v>
      </c>
      <c r="AS245" t="str">
        <f t="shared" si="20"/>
        <v>Nej</v>
      </c>
      <c r="AT245" t="str">
        <f>IF(AS245="ja",VLOOKUP($B245,Miljö!$B$1:$P$500,MATCH("Fossil andel i procent (%)",Miljö!$B$1:$P$1,0),FALSE)/100,"")</f>
        <v/>
      </c>
      <c r="AV245" t="str">
        <f t="shared" si="21"/>
        <v>Nej</v>
      </c>
      <c r="AW245" t="str">
        <f>IF(AV245="ja",VLOOKUP($B245,'Egen hetvattenprod'!$B$1:$AO$500,MATCH("Värmekälla till värmepumpar ()",'Egen hetvattenprod'!$B$1:$AO$1,0),FALSE),"")</f>
        <v/>
      </c>
      <c r="AY245" t="str">
        <f t="shared" si="22"/>
        <v>Nej</v>
      </c>
      <c r="AZ245" s="115" t="str">
        <f>IF($AY245="ja",(VLOOKUP($B245,'Egen hetvattenprod'!$B$1:$BX$550,MATCH(AZ$2,'Egen hetvattenprod'!$B$1:$BX$1,0),FALSE)+VLOOKUP($B245,Kraftvärmeprod!$B$1:$BX$550,MATCH(AZ$2,Kraftvärmeprod!$B$1:$BX$1,0),FALSE))/$AC245,"")</f>
        <v/>
      </c>
      <c r="BA245" s="115" t="str">
        <f>IF($AY245="ja",(VLOOKUP($B245,'Egen hetvattenprod'!$B$1:$BX$550,MATCH(BA$2,'Egen hetvattenprod'!$B$1:$BX$1,0),FALSE)+VLOOKUP($B245,Kraftvärmeprod!$B$1:$BX$550,MATCH(BA$2,Kraftvärmeprod!$B$1:$BX$1,0),FALSE))/$AC245,"")</f>
        <v/>
      </c>
      <c r="BB245" s="115" t="str">
        <f>IF($AY245="ja",(VLOOKUP($B245,'Egen hetvattenprod'!$B$1:$BX$550,MATCH(BB$2,'Egen hetvattenprod'!$B$1:$BX$1,0),FALSE)+VLOOKUP($B245,Kraftvärmeprod!$B$1:$BX$550,MATCH(BB$2,Kraftvärmeprod!$B$1:$BX$1,0),FALSE))/$AC245,"")</f>
        <v/>
      </c>
      <c r="BC245" s="115" t="str">
        <f>IF($AY245="ja",(VLOOKUP($B245,'Egen hetvattenprod'!$B$1:$BX$550,MATCH(BC$2,'Egen hetvattenprod'!$B$1:$BX$1,0),FALSE)+VLOOKUP($B245,Kraftvärmeprod!$B$1:$BX$550,MATCH(BC$2,Kraftvärmeprod!$B$1:$BX$1,0),FALSE))/$AC245,"")</f>
        <v/>
      </c>
      <c r="BD245" s="115" t="str">
        <f>IF($AY245="ja",(VLOOKUP($B245,'Egen hetvattenprod'!$B$1:$BX$550,MATCH(BD$2,'Egen hetvattenprod'!$B$1:$BX$1,0),FALSE)+VLOOKUP($B245,Kraftvärmeprod!$B$1:$BX$550,MATCH(BD$2,Kraftvärmeprod!$B$1:$BX$1,0),FALSE))/$AC245,"")</f>
        <v/>
      </c>
      <c r="BF245" t="str">
        <f t="shared" si="23"/>
        <v>Nej</v>
      </c>
      <c r="BG245" t="str">
        <f>IF($BF245="ja",VLOOKUP($B245,'Egen hetvattenprod'!$B$1:$BX$550,MATCH("Andelen klimatgaser med fossilt ursprung för avfall ()",'Egen hetvattenprod'!$B$1:$BX$1,0),FALSE),"")</f>
        <v/>
      </c>
      <c r="BH245" t="str">
        <f>IF($BF245="ja",VLOOKUP($B245,Kraftvärmeprod!$B$1:$BX$550,MATCH("Andelen klimatgaser med fossilt ursprung för avfall ()",Kraftvärmeprod!$B$1:$BX$1,0),FALSE),"")</f>
        <v/>
      </c>
      <c r="BI245" t="str">
        <f>IF($BF245="ja",VLOOKUP($B245,'Egen hetvattenprod'!$B$1:$BX$550,MATCH("Avfall (GWh)",'Egen hetvattenprod'!$B$1:$BX$1,0),FALSE),"")</f>
        <v/>
      </c>
      <c r="BJ245" t="str">
        <f>IF($BF245="ja",VLOOKUP($B245,'Slutlig allokering kvv'!$B$1:$BX$550,MATCH("Avfall (GWh)",'Slutlig allokering kvv'!$B$1:$BX$1,0),FALSE),"")</f>
        <v/>
      </c>
      <c r="BK245" t="str">
        <f>IF($BF245="ja",VLOOKUP($B245,'Köpt hetvatten'!$B$1:$BX$550,MATCH("Avfall i köpt hetvatten",'Köpt hetvatten'!$B$1:$BX$1,0),FALSE),"")</f>
        <v/>
      </c>
      <c r="BL245" t="str">
        <f>IF($BF245="ja",VLOOKUP($B245,'Egen hetvattenprod'!$B$1:$BX$550,MATCH("Värde enligt ovan. (%)",'Egen hetvattenprod'!$B$1:$BX$1,0),FALSE),"")</f>
        <v/>
      </c>
      <c r="BM245" t="str">
        <f>IF($BF245="ja",VLOOKUP($B245,Kraftvärmeprod!$B$1:$BX$550,MATCH("Värde enligt ovan. (%)",Kraftvärmeprod!$B$1:$BX$1,0),FALSE),"")</f>
        <v/>
      </c>
      <c r="BQ245" t="str">
        <f>IF($BF245="ja",VLOOKUP($B245,'Egen hetvattenprod'!$B$1:$BX$550,MATCH("Tillförd olja (fossil) vid avfallsförbränning (GWh)",'Egen hetvattenprod'!$B$1:$BX$1,0),FALSE),"")</f>
        <v/>
      </c>
      <c r="BR245" t="str">
        <f>IF($BF245="ja",VLOOKUP($B245,Kraftvärmeprod!$B$1:$BX$550,MATCH("Tillförd olja (fossil) vid avfallsförbränning (GWh)",Kraftvärmeprod!$B$1:$BX$1,0),FALSE),"")</f>
        <v/>
      </c>
    </row>
    <row r="246" spans="1:70">
      <c r="A246" t="s">
        <v>393</v>
      </c>
      <c r="B246" t="s">
        <v>400</v>
      </c>
      <c r="C246">
        <f>VLOOKUP($B246,'Tillförd energi'!$B$1:$AI$720,MATCH(C$2,'Tillförd energi'!$B$1:$AQ$1,0),FALSE)</f>
        <v>0</v>
      </c>
      <c r="D246">
        <f>VLOOKUP($B246,'Tillförd energi'!$B$1:$AI$720,MATCH(D$2,'Tillförd energi'!$B$1:$AQ$1,0),FALSE)</f>
        <v>1.4E-2</v>
      </c>
      <c r="E246">
        <f>VLOOKUP($B246,'Tillförd energi'!$B$1:$AI$720,MATCH(E$2,'Tillförd energi'!$B$1:$AQ$1,0),FALSE)</f>
        <v>0</v>
      </c>
      <c r="F246">
        <f>VLOOKUP($B246,'Tillförd energi'!$B$1:$AI$720,MATCH(F$2,'Tillförd energi'!$B$1:$AQ$1,0),FALSE)</f>
        <v>0</v>
      </c>
      <c r="G246">
        <f>VLOOKUP($B246,'Tillförd energi'!$B$1:$AI$720,MATCH(G$2,'Tillförd energi'!$B$1:$AQ$1,0),FALSE)</f>
        <v>0</v>
      </c>
      <c r="H246">
        <f>VLOOKUP($B246,'Tillförd energi'!$B$1:$AI$720,MATCH(H$2,'Tillförd energi'!$B$1:$AQ$1,0),FALSE)</f>
        <v>0</v>
      </c>
      <c r="I246">
        <f>VLOOKUP($B246,'Tillförd energi'!$B$1:$AI$720,MATCH(I$2,'Tillförd energi'!$B$1:$AQ$1,0),FALSE)</f>
        <v>0</v>
      </c>
      <c r="J246">
        <f>VLOOKUP($B246,'Tillförd energi'!$B$1:$AI$720,MATCH(J$2,'Tillförd energi'!$B$1:$AQ$1,0),FALSE)</f>
        <v>0</v>
      </c>
      <c r="K246">
        <f>VLOOKUP($B246,'Tillförd energi'!$B$1:$AI$720,MATCH(K$2,'Tillförd energi'!$B$1:$AQ$1,0),FALSE)</f>
        <v>0</v>
      </c>
      <c r="L246">
        <f>VLOOKUP($B246,'Tillförd energi'!$B$1:$AI$720,MATCH(L$2,'Tillförd energi'!$B$1:$AQ$1,0),FALSE)</f>
        <v>0</v>
      </c>
      <c r="M246">
        <f>VLOOKUP($B246,'Tillförd energi'!$B$1:$AI$720,MATCH(M$2,'Tillförd energi'!$B$1:$AQ$1,0),FALSE)</f>
        <v>0</v>
      </c>
      <c r="N246">
        <f>VLOOKUP($B246,'Tillförd energi'!$B$1:$AI$720,MATCH(N$2,'Tillförd energi'!$B$1:$AQ$1,0),FALSE)</f>
        <v>0</v>
      </c>
      <c r="O246">
        <f>VLOOKUP($B246,'Tillförd energi'!$B$1:$AI$720,MATCH(O$2,'Tillförd energi'!$B$1:$AQ$1,0),FALSE)</f>
        <v>0</v>
      </c>
      <c r="P246">
        <f>VLOOKUP($B246,'Tillförd energi'!$B$1:$AI$720,MATCH(P$2,'Tillförd energi'!$B$1:$AQ$1,0),FALSE)</f>
        <v>0</v>
      </c>
      <c r="Q246">
        <f>VLOOKUP($B246,'Tillförd energi'!$B$1:$AI$720,MATCH(Q$2,'Tillförd energi'!$B$1:$AQ$1,0),FALSE)</f>
        <v>0</v>
      </c>
      <c r="R246">
        <f>VLOOKUP($B246,'Tillförd energi'!$B$1:$AI$720,MATCH(R$2,'Tillförd energi'!$B$1:$AQ$1,0),FALSE)</f>
        <v>0</v>
      </c>
      <c r="S246">
        <f>VLOOKUP($B246,'Tillförd energi'!$B$1:$AI$720,MATCH(S$2,'Tillförd energi'!$B$1:$AQ$1,0),FALSE)</f>
        <v>1.76</v>
      </c>
      <c r="T246">
        <f>VLOOKUP($B246,'Tillförd energi'!$B$1:$AI$720,MATCH(T$2,'Tillförd energi'!$B$1:$AQ$1,0),FALSE)</f>
        <v>0</v>
      </c>
      <c r="U246">
        <f>VLOOKUP($B246,'Tillförd energi'!$B$1:$AI$720,MATCH(U$2,'Tillförd energi'!$B$1:$AQ$1,0),FALSE)</f>
        <v>0</v>
      </c>
      <c r="V246">
        <f>VLOOKUP($B246,'Tillförd energi'!$B$1:$AI$720,MATCH(V$2,'Tillförd energi'!$B$1:$AQ$1,0),FALSE)</f>
        <v>0</v>
      </c>
      <c r="W246">
        <f>VLOOKUP($B246,'Tillförd energi'!$B$1:$AI$720,MATCH(W$2,'Tillförd energi'!$B$1:$AQ$1,0),FALSE)</f>
        <v>0</v>
      </c>
      <c r="X246">
        <f>VLOOKUP($B246,'Tillförd energi'!$B$1:$AI$720,MATCH(X$2,'Tillförd energi'!$B$1:$AQ$1,0),FALSE)</f>
        <v>0</v>
      </c>
      <c r="Y246">
        <f>VLOOKUP($B246,'Tillförd energi'!$B$1:$AI$720,MATCH(Y$2,'Tillförd energi'!$B$1:$AQ$1,0),FALSE)</f>
        <v>0</v>
      </c>
      <c r="Z246">
        <f>VLOOKUP($B246,'Tillförd energi'!$B$1:$AI$720,MATCH(Z$2,'Tillförd energi'!$B$1:$AQ$1,0),FALSE)</f>
        <v>0</v>
      </c>
      <c r="AA246">
        <f>VLOOKUP($B246,'Tillförd energi'!$B$1:$AI$720,MATCH(AA$2,'Tillförd energi'!$B$1:$AQ$1,0),FALSE)</f>
        <v>0</v>
      </c>
      <c r="AB246">
        <f>VLOOKUP($B246,'Tillförd energi'!$B$1:$AI$720,MATCH(AB$2,'Tillförd energi'!$B$1:$AQ$1,0),FALSE)</f>
        <v>0</v>
      </c>
      <c r="AC246">
        <f>VLOOKUP($B246,'Tillförd energi'!$B$1:$AI$720,MATCH(AC$2,'Tillförd energi'!$B$1:$AQ$1,0),FALSE)</f>
        <v>0</v>
      </c>
      <c r="AD246">
        <f>VLOOKUP($B246,'Tillförd energi'!$B$1:$AI$720,MATCH(AD$2,'Tillförd energi'!$B$1:$AQ$1,0),FALSE)</f>
        <v>0</v>
      </c>
      <c r="AE246">
        <f>VLOOKUP($B246,'Tillförd energi'!$B$1:$AI$720,MATCH(AE$2,'Tillförd energi'!$B$1:$AQ$1,0),FALSE)</f>
        <v>0</v>
      </c>
      <c r="AF246">
        <f>VLOOKUP($B246,'Tillförd energi'!$B$1:$AI$720,MATCH(AF$2,'Tillförd energi'!$B$1:$AQ$1,0),FALSE)</f>
        <v>3.6999999999999998E-2</v>
      </c>
      <c r="AG246">
        <f>IFERROR(VLOOKUP(B246,Miljö!$B$1:$AC$600,MATCH("Köpt mängd produktionsspecifik fjärrvärme:",Miljö!$B$1:$AC$1,0),FALSE)/1,0)</f>
        <v>0</v>
      </c>
      <c r="AI246">
        <f t="shared" si="18"/>
        <v>1.8109999999999999</v>
      </c>
      <c r="AJ246">
        <f>IF(ISERROR(1/VLOOKUP($B246,Leveranser!$B$1:$S$500,MATCH("såld värme (gwh)",Leveranser!$B$1:$S$1,0),FALSE)),"",VLOOKUP($B246,Leveranser!$B$1:$S$500,MATCH("såld värme (gwh)",Leveranser!$B$1:$S$1,0),FALSE))</f>
        <v>1.2</v>
      </c>
      <c r="AM246" t="str">
        <f>IF(B246&lt;&gt;"",IF(VLOOKUP($B246,Totalt!$B$1:$AQ$554,MATCH("Kvalitetsgranskad:",Totalt!$B$1:$AQ$1,0),FALSE)="ja",VLOOKUP($B246,Miljö!$B$1:$AG$479,MATCH(AM$2,Miljö!$B$1:$AK$1,0),FALSE),""),"")</f>
        <v>Ja</v>
      </c>
      <c r="AN246" t="str">
        <f>IF(AM246="ja",VLOOKUP($B246,Miljö!$B$1:$J$479,MATCH("Typ av ursprungsspecificerad el   (Om inget värde anges används Nordisk residualmix, se inforuta) ()",Miljö!$B$1:$J$1,0),FALSE),IF(AM246="nej","Nordisk residualel",""))</f>
        <v>'Förnybart'</v>
      </c>
      <c r="AO246">
        <f>IF(AM246="","",VLOOKUP($B246,Miljö!$B$1:$J$479,MATCH("Fossilandel för ursprungspecificerad el ()",Miljö!$B$1:$J$1,0),FALSE))</f>
        <v>0</v>
      </c>
      <c r="AP246">
        <f>IF(AM246="","",IFERROR(VLOOKUP($B246,Miljö!$B$1:$J$479,MATCH("Kärnkraftsandel för ursprungsspecificerad el ()",Miljö!$B$1:$J$1,0),FALSE)/1,0))</f>
        <v>0</v>
      </c>
      <c r="AQ246">
        <f t="shared" si="19"/>
        <v>1</v>
      </c>
      <c r="AS246" t="str">
        <f t="shared" si="20"/>
        <v>Nej</v>
      </c>
      <c r="AT246" t="str">
        <f>IF(AS246="ja",VLOOKUP($B246,Miljö!$B$1:$P$500,MATCH("Fossil andel i procent (%)",Miljö!$B$1:$P$1,0),FALSE)/100,"")</f>
        <v/>
      </c>
      <c r="AV246" t="str">
        <f t="shared" si="21"/>
        <v>Nej</v>
      </c>
      <c r="AW246" t="str">
        <f>IF(AV246="ja",VLOOKUP($B246,'Egen hetvattenprod'!$B$1:$AO$500,MATCH("Värmekälla till värmepumpar ()",'Egen hetvattenprod'!$B$1:$AO$1,0),FALSE),"")</f>
        <v/>
      </c>
      <c r="AY246" t="str">
        <f t="shared" si="22"/>
        <v>Nej</v>
      </c>
      <c r="AZ246" s="115" t="str">
        <f>IF($AY246="ja",(VLOOKUP($B246,'Egen hetvattenprod'!$B$1:$BX$550,MATCH(AZ$2,'Egen hetvattenprod'!$B$1:$BX$1,0),FALSE)+VLOOKUP($B246,Kraftvärmeprod!$B$1:$BX$550,MATCH(AZ$2,Kraftvärmeprod!$B$1:$BX$1,0),FALSE))/$AC246,"")</f>
        <v/>
      </c>
      <c r="BA246" s="115" t="str">
        <f>IF($AY246="ja",(VLOOKUP($B246,'Egen hetvattenprod'!$B$1:$BX$550,MATCH(BA$2,'Egen hetvattenprod'!$B$1:$BX$1,0),FALSE)+VLOOKUP($B246,Kraftvärmeprod!$B$1:$BX$550,MATCH(BA$2,Kraftvärmeprod!$B$1:$BX$1,0),FALSE))/$AC246,"")</f>
        <v/>
      </c>
      <c r="BB246" s="115" t="str">
        <f>IF($AY246="ja",(VLOOKUP($B246,'Egen hetvattenprod'!$B$1:$BX$550,MATCH(BB$2,'Egen hetvattenprod'!$B$1:$BX$1,0),FALSE)+VLOOKUP($B246,Kraftvärmeprod!$B$1:$BX$550,MATCH(BB$2,Kraftvärmeprod!$B$1:$BX$1,0),FALSE))/$AC246,"")</f>
        <v/>
      </c>
      <c r="BC246" s="115" t="str">
        <f>IF($AY246="ja",(VLOOKUP($B246,'Egen hetvattenprod'!$B$1:$BX$550,MATCH(BC$2,'Egen hetvattenprod'!$B$1:$BX$1,0),FALSE)+VLOOKUP($B246,Kraftvärmeprod!$B$1:$BX$550,MATCH(BC$2,Kraftvärmeprod!$B$1:$BX$1,0),FALSE))/$AC246,"")</f>
        <v/>
      </c>
      <c r="BD246" s="115" t="str">
        <f>IF($AY246="ja",(VLOOKUP($B246,'Egen hetvattenprod'!$B$1:$BX$550,MATCH(BD$2,'Egen hetvattenprod'!$B$1:$BX$1,0),FALSE)+VLOOKUP($B246,Kraftvärmeprod!$B$1:$BX$550,MATCH(BD$2,Kraftvärmeprod!$B$1:$BX$1,0),FALSE))/$AC246,"")</f>
        <v/>
      </c>
      <c r="BF246" t="str">
        <f t="shared" si="23"/>
        <v>Nej</v>
      </c>
      <c r="BG246" t="str">
        <f>IF($BF246="ja",VLOOKUP($B246,'Egen hetvattenprod'!$B$1:$BX$550,MATCH("Andelen klimatgaser med fossilt ursprung för avfall ()",'Egen hetvattenprod'!$B$1:$BX$1,0),FALSE),"")</f>
        <v/>
      </c>
      <c r="BH246" t="str">
        <f>IF($BF246="ja",VLOOKUP($B246,Kraftvärmeprod!$B$1:$BX$550,MATCH("Andelen klimatgaser med fossilt ursprung för avfall ()",Kraftvärmeprod!$B$1:$BX$1,0),FALSE),"")</f>
        <v/>
      </c>
      <c r="BI246" t="str">
        <f>IF($BF246="ja",VLOOKUP($B246,'Egen hetvattenprod'!$B$1:$BX$550,MATCH("Avfall (GWh)",'Egen hetvattenprod'!$B$1:$BX$1,0),FALSE),"")</f>
        <v/>
      </c>
      <c r="BJ246" t="str">
        <f>IF($BF246="ja",VLOOKUP($B246,'Slutlig allokering kvv'!$B$1:$BX$550,MATCH("Avfall (GWh)",'Slutlig allokering kvv'!$B$1:$BX$1,0),FALSE),"")</f>
        <v/>
      </c>
      <c r="BK246" t="str">
        <f>IF($BF246="ja",VLOOKUP($B246,'Köpt hetvatten'!$B$1:$BX$550,MATCH("Avfall i köpt hetvatten",'Köpt hetvatten'!$B$1:$BX$1,0),FALSE),"")</f>
        <v/>
      </c>
      <c r="BL246" t="str">
        <f>IF($BF246="ja",VLOOKUP($B246,'Egen hetvattenprod'!$B$1:$BX$550,MATCH("Värde enligt ovan. (%)",'Egen hetvattenprod'!$B$1:$BX$1,0),FALSE),"")</f>
        <v/>
      </c>
      <c r="BM246" t="str">
        <f>IF($BF246="ja",VLOOKUP($B246,Kraftvärmeprod!$B$1:$BX$550,MATCH("Värde enligt ovan. (%)",Kraftvärmeprod!$B$1:$BX$1,0),FALSE),"")</f>
        <v/>
      </c>
      <c r="BQ246" t="str">
        <f>IF($BF246="ja",VLOOKUP($B246,'Egen hetvattenprod'!$B$1:$BX$550,MATCH("Tillförd olja (fossil) vid avfallsförbränning (GWh)",'Egen hetvattenprod'!$B$1:$BX$1,0),FALSE),"")</f>
        <v/>
      </c>
      <c r="BR246" t="str">
        <f>IF($BF246="ja",VLOOKUP($B246,Kraftvärmeprod!$B$1:$BX$550,MATCH("Tillförd olja (fossil) vid avfallsförbränning (GWh)",Kraftvärmeprod!$B$1:$BX$1,0),FALSE),"")</f>
        <v/>
      </c>
    </row>
    <row r="247" spans="1:70">
      <c r="A247" t="s">
        <v>393</v>
      </c>
      <c r="B247" t="s">
        <v>401</v>
      </c>
      <c r="C247">
        <f>VLOOKUP($B247,'Tillförd energi'!$B$1:$AI$720,MATCH(C$2,'Tillförd energi'!$B$1:$AQ$1,0),FALSE)</f>
        <v>0</v>
      </c>
      <c r="D247">
        <f>VLOOKUP($B247,'Tillförd energi'!$B$1:$AI$720,MATCH(D$2,'Tillförd energi'!$B$1:$AQ$1,0),FALSE)</f>
        <v>0.05</v>
      </c>
      <c r="E247">
        <f>VLOOKUP($B247,'Tillförd energi'!$B$1:$AI$720,MATCH(E$2,'Tillförd energi'!$B$1:$AQ$1,0),FALSE)</f>
        <v>0</v>
      </c>
      <c r="F247">
        <f>VLOOKUP($B247,'Tillförd energi'!$B$1:$AI$720,MATCH(F$2,'Tillförd energi'!$B$1:$AQ$1,0),FALSE)</f>
        <v>0</v>
      </c>
      <c r="G247">
        <f>VLOOKUP($B247,'Tillförd energi'!$B$1:$AI$720,MATCH(G$2,'Tillförd energi'!$B$1:$AQ$1,0),FALSE)</f>
        <v>0</v>
      </c>
      <c r="H247">
        <f>VLOOKUP($B247,'Tillförd energi'!$B$1:$AI$720,MATCH(H$2,'Tillförd energi'!$B$1:$AQ$1,0),FALSE)</f>
        <v>0</v>
      </c>
      <c r="I247">
        <f>VLOOKUP($B247,'Tillförd energi'!$B$1:$AI$720,MATCH(I$2,'Tillförd energi'!$B$1:$AQ$1,0),FALSE)</f>
        <v>0</v>
      </c>
      <c r="J247">
        <f>VLOOKUP($B247,'Tillförd energi'!$B$1:$AI$720,MATCH(J$2,'Tillförd energi'!$B$1:$AQ$1,0),FALSE)</f>
        <v>0</v>
      </c>
      <c r="K247">
        <f>VLOOKUP($B247,'Tillförd energi'!$B$1:$AI$720,MATCH(K$2,'Tillförd energi'!$B$1:$AQ$1,0),FALSE)</f>
        <v>0</v>
      </c>
      <c r="L247">
        <f>VLOOKUP($B247,'Tillförd energi'!$B$1:$AI$720,MATCH(L$2,'Tillförd energi'!$B$1:$AQ$1,0),FALSE)</f>
        <v>0</v>
      </c>
      <c r="M247">
        <f>VLOOKUP($B247,'Tillförd energi'!$B$1:$AI$720,MATCH(M$2,'Tillförd energi'!$B$1:$AQ$1,0),FALSE)</f>
        <v>0</v>
      </c>
      <c r="N247">
        <f>VLOOKUP($B247,'Tillförd energi'!$B$1:$AI$720,MATCH(N$2,'Tillförd energi'!$B$1:$AQ$1,0),FALSE)</f>
        <v>0</v>
      </c>
      <c r="O247">
        <f>VLOOKUP($B247,'Tillförd energi'!$B$1:$AI$720,MATCH(O$2,'Tillförd energi'!$B$1:$AQ$1,0),FALSE)</f>
        <v>0</v>
      </c>
      <c r="P247">
        <f>VLOOKUP($B247,'Tillförd energi'!$B$1:$AI$720,MATCH(P$2,'Tillförd energi'!$B$1:$AQ$1,0),FALSE)</f>
        <v>0</v>
      </c>
      <c r="Q247">
        <f>VLOOKUP($B247,'Tillförd energi'!$B$1:$AI$720,MATCH(Q$2,'Tillförd energi'!$B$1:$AQ$1,0),FALSE)</f>
        <v>0</v>
      </c>
      <c r="R247">
        <f>VLOOKUP($B247,'Tillförd energi'!$B$1:$AI$720,MATCH(R$2,'Tillförd energi'!$B$1:$AQ$1,0),FALSE)</f>
        <v>2</v>
      </c>
      <c r="S247">
        <f>VLOOKUP($B247,'Tillförd energi'!$B$1:$AI$720,MATCH(S$2,'Tillförd energi'!$B$1:$AQ$1,0),FALSE)</f>
        <v>0</v>
      </c>
      <c r="T247">
        <f>VLOOKUP($B247,'Tillförd energi'!$B$1:$AI$720,MATCH(T$2,'Tillförd energi'!$B$1:$AQ$1,0),FALSE)</f>
        <v>0</v>
      </c>
      <c r="U247">
        <f>VLOOKUP($B247,'Tillförd energi'!$B$1:$AI$720,MATCH(U$2,'Tillförd energi'!$B$1:$AQ$1,0),FALSE)</f>
        <v>0</v>
      </c>
      <c r="V247">
        <f>VLOOKUP($B247,'Tillförd energi'!$B$1:$AI$720,MATCH(V$2,'Tillförd energi'!$B$1:$AQ$1,0),FALSE)</f>
        <v>0</v>
      </c>
      <c r="W247">
        <f>VLOOKUP($B247,'Tillförd energi'!$B$1:$AI$720,MATCH(W$2,'Tillförd energi'!$B$1:$AQ$1,0),FALSE)</f>
        <v>0.05</v>
      </c>
      <c r="X247">
        <f>VLOOKUP($B247,'Tillförd energi'!$B$1:$AI$720,MATCH(X$2,'Tillförd energi'!$B$1:$AQ$1,0),FALSE)</f>
        <v>0</v>
      </c>
      <c r="Y247">
        <f>VLOOKUP($B247,'Tillförd energi'!$B$1:$AI$720,MATCH(Y$2,'Tillförd energi'!$B$1:$AQ$1,0),FALSE)</f>
        <v>0</v>
      </c>
      <c r="Z247">
        <f>VLOOKUP($B247,'Tillförd energi'!$B$1:$AI$720,MATCH(Z$2,'Tillförd energi'!$B$1:$AQ$1,0),FALSE)</f>
        <v>0</v>
      </c>
      <c r="AA247">
        <f>VLOOKUP($B247,'Tillförd energi'!$B$1:$AI$720,MATCH(AA$2,'Tillförd energi'!$B$1:$AQ$1,0),FALSE)</f>
        <v>0</v>
      </c>
      <c r="AB247">
        <f>VLOOKUP($B247,'Tillförd energi'!$B$1:$AI$720,MATCH(AB$2,'Tillförd energi'!$B$1:$AQ$1,0),FALSE)</f>
        <v>0</v>
      </c>
      <c r="AC247">
        <f>VLOOKUP($B247,'Tillförd energi'!$B$1:$AI$720,MATCH(AC$2,'Tillförd energi'!$B$1:$AQ$1,0),FALSE)</f>
        <v>0</v>
      </c>
      <c r="AD247">
        <f>VLOOKUP($B247,'Tillförd energi'!$B$1:$AI$720,MATCH(AD$2,'Tillförd energi'!$B$1:$AQ$1,0),FALSE)</f>
        <v>0</v>
      </c>
      <c r="AE247">
        <f>VLOOKUP($B247,'Tillförd energi'!$B$1:$AI$720,MATCH(AE$2,'Tillförd energi'!$B$1:$AQ$1,0),FALSE)</f>
        <v>0</v>
      </c>
      <c r="AF247">
        <f>VLOOKUP($B247,'Tillförd energi'!$B$1:$AI$720,MATCH(AF$2,'Tillförd energi'!$B$1:$AQ$1,0),FALSE)</f>
        <v>0.03</v>
      </c>
      <c r="AG247">
        <f>IFERROR(VLOOKUP(B247,Miljö!$B$1:$AC$600,MATCH("Köpt mängd produktionsspecifik fjärrvärme:",Miljö!$B$1:$AC$1,0),FALSE)/1,0)</f>
        <v>0</v>
      </c>
      <c r="AI247">
        <f t="shared" si="18"/>
        <v>2.1299999999999994</v>
      </c>
      <c r="AJ247">
        <f>IF(ISERROR(1/VLOOKUP($B247,Leveranser!$B$1:$S$500,MATCH("såld värme (gwh)",Leveranser!$B$1:$S$1,0),FALSE)),"",VLOOKUP($B247,Leveranser!$B$1:$S$500,MATCH("såld värme (gwh)",Leveranser!$B$1:$S$1,0),FALSE))</f>
        <v>1.7809999999999999</v>
      </c>
      <c r="AM247" t="str">
        <f>IF(B247&lt;&gt;"",IF(VLOOKUP($B247,Totalt!$B$1:$AQ$554,MATCH("Kvalitetsgranskad:",Totalt!$B$1:$AQ$1,0),FALSE)="ja",VLOOKUP($B247,Miljö!$B$1:$AG$479,MATCH(AM$2,Miljö!$B$1:$AK$1,0),FALSE),""),"")</f>
        <v>Ja</v>
      </c>
      <c r="AN247" t="str">
        <f>IF(AM247="ja",VLOOKUP($B247,Miljö!$B$1:$J$479,MATCH("Typ av ursprungsspecificerad el   (Om inget värde anges används Nordisk residualmix, se inforuta) ()",Miljö!$B$1:$J$1,0),FALSE),IF(AM247="nej","Nordisk residualel",""))</f>
        <v>'Förnybart'</v>
      </c>
      <c r="AO247">
        <f>IF(AM247="","",VLOOKUP($B247,Miljö!$B$1:$J$479,MATCH("Fossilandel för ursprungspecificerad el ()",Miljö!$B$1:$J$1,0),FALSE))</f>
        <v>0</v>
      </c>
      <c r="AP247">
        <f>IF(AM247="","",IFERROR(VLOOKUP($B247,Miljö!$B$1:$J$479,MATCH("Kärnkraftsandel för ursprungsspecificerad el ()",Miljö!$B$1:$J$1,0),FALSE)/1,0))</f>
        <v>0</v>
      </c>
      <c r="AQ247">
        <f t="shared" si="19"/>
        <v>1</v>
      </c>
      <c r="AS247" t="str">
        <f t="shared" si="20"/>
        <v>Nej</v>
      </c>
      <c r="AT247" t="str">
        <f>IF(AS247="ja",VLOOKUP($B247,Miljö!$B$1:$P$500,MATCH("Fossil andel i procent (%)",Miljö!$B$1:$P$1,0),FALSE)/100,"")</f>
        <v/>
      </c>
      <c r="AV247" t="str">
        <f t="shared" si="21"/>
        <v>Nej</v>
      </c>
      <c r="AW247" t="str">
        <f>IF(AV247="ja",VLOOKUP($B247,'Egen hetvattenprod'!$B$1:$AO$500,MATCH("Värmekälla till värmepumpar ()",'Egen hetvattenprod'!$B$1:$AO$1,0),FALSE),"")</f>
        <v/>
      </c>
      <c r="AY247" t="str">
        <f t="shared" si="22"/>
        <v>Nej</v>
      </c>
      <c r="AZ247" s="115" t="str">
        <f>IF($AY247="ja",(VLOOKUP($B247,'Egen hetvattenprod'!$B$1:$BX$550,MATCH(AZ$2,'Egen hetvattenprod'!$B$1:$BX$1,0),FALSE)+VLOOKUP($B247,Kraftvärmeprod!$B$1:$BX$550,MATCH(AZ$2,Kraftvärmeprod!$B$1:$BX$1,0),FALSE))/$AC247,"")</f>
        <v/>
      </c>
      <c r="BA247" s="115" t="str">
        <f>IF($AY247="ja",(VLOOKUP($B247,'Egen hetvattenprod'!$B$1:$BX$550,MATCH(BA$2,'Egen hetvattenprod'!$B$1:$BX$1,0),FALSE)+VLOOKUP($B247,Kraftvärmeprod!$B$1:$BX$550,MATCH(BA$2,Kraftvärmeprod!$B$1:$BX$1,0),FALSE))/$AC247,"")</f>
        <v/>
      </c>
      <c r="BB247" s="115" t="str">
        <f>IF($AY247="ja",(VLOOKUP($B247,'Egen hetvattenprod'!$B$1:$BX$550,MATCH(BB$2,'Egen hetvattenprod'!$B$1:$BX$1,0),FALSE)+VLOOKUP($B247,Kraftvärmeprod!$B$1:$BX$550,MATCH(BB$2,Kraftvärmeprod!$B$1:$BX$1,0),FALSE))/$AC247,"")</f>
        <v/>
      </c>
      <c r="BC247" s="115" t="str">
        <f>IF($AY247="ja",(VLOOKUP($B247,'Egen hetvattenprod'!$B$1:$BX$550,MATCH(BC$2,'Egen hetvattenprod'!$B$1:$BX$1,0),FALSE)+VLOOKUP($B247,Kraftvärmeprod!$B$1:$BX$550,MATCH(BC$2,Kraftvärmeprod!$B$1:$BX$1,0),FALSE))/$AC247,"")</f>
        <v/>
      </c>
      <c r="BD247" s="115" t="str">
        <f>IF($AY247="ja",(VLOOKUP($B247,'Egen hetvattenprod'!$B$1:$BX$550,MATCH(BD$2,'Egen hetvattenprod'!$B$1:$BX$1,0),FALSE)+VLOOKUP($B247,Kraftvärmeprod!$B$1:$BX$550,MATCH(BD$2,Kraftvärmeprod!$B$1:$BX$1,0),FALSE))/$AC247,"")</f>
        <v/>
      </c>
      <c r="BF247" t="str">
        <f t="shared" si="23"/>
        <v>Nej</v>
      </c>
      <c r="BG247" t="str">
        <f>IF($BF247="ja",VLOOKUP($B247,'Egen hetvattenprod'!$B$1:$BX$550,MATCH("Andelen klimatgaser med fossilt ursprung för avfall ()",'Egen hetvattenprod'!$B$1:$BX$1,0),FALSE),"")</f>
        <v/>
      </c>
      <c r="BH247" t="str">
        <f>IF($BF247="ja",VLOOKUP($B247,Kraftvärmeprod!$B$1:$BX$550,MATCH("Andelen klimatgaser med fossilt ursprung för avfall ()",Kraftvärmeprod!$B$1:$BX$1,0),FALSE),"")</f>
        <v/>
      </c>
      <c r="BI247" t="str">
        <f>IF($BF247="ja",VLOOKUP($B247,'Egen hetvattenprod'!$B$1:$BX$550,MATCH("Avfall (GWh)",'Egen hetvattenprod'!$B$1:$BX$1,0),FALSE),"")</f>
        <v/>
      </c>
      <c r="BJ247" t="str">
        <f>IF($BF247="ja",VLOOKUP($B247,'Slutlig allokering kvv'!$B$1:$BX$550,MATCH("Avfall (GWh)",'Slutlig allokering kvv'!$B$1:$BX$1,0),FALSE),"")</f>
        <v/>
      </c>
      <c r="BK247" t="str">
        <f>IF($BF247="ja",VLOOKUP($B247,'Köpt hetvatten'!$B$1:$BX$550,MATCH("Avfall i köpt hetvatten",'Köpt hetvatten'!$B$1:$BX$1,0),FALSE),"")</f>
        <v/>
      </c>
      <c r="BL247" t="str">
        <f>IF($BF247="ja",VLOOKUP($B247,'Egen hetvattenprod'!$B$1:$BX$550,MATCH("Värde enligt ovan. (%)",'Egen hetvattenprod'!$B$1:$BX$1,0),FALSE),"")</f>
        <v/>
      </c>
      <c r="BM247" t="str">
        <f>IF($BF247="ja",VLOOKUP($B247,Kraftvärmeprod!$B$1:$BX$550,MATCH("Värde enligt ovan. (%)",Kraftvärmeprod!$B$1:$BX$1,0),FALSE),"")</f>
        <v/>
      </c>
      <c r="BQ247" t="str">
        <f>IF($BF247="ja",VLOOKUP($B247,'Egen hetvattenprod'!$B$1:$BX$550,MATCH("Tillförd olja (fossil) vid avfallsförbränning (GWh)",'Egen hetvattenprod'!$B$1:$BX$1,0),FALSE),"")</f>
        <v/>
      </c>
      <c r="BR247" t="str">
        <f>IF($BF247="ja",VLOOKUP($B247,Kraftvärmeprod!$B$1:$BX$550,MATCH("Tillförd olja (fossil) vid avfallsförbränning (GWh)",Kraftvärmeprod!$B$1:$BX$1,0),FALSE),"")</f>
        <v/>
      </c>
    </row>
    <row r="248" spans="1:70">
      <c r="A248" t="s">
        <v>393</v>
      </c>
      <c r="B248" t="s">
        <v>402</v>
      </c>
      <c r="C248">
        <f>VLOOKUP($B248,'Tillförd energi'!$B$1:$AI$720,MATCH(C$2,'Tillförd energi'!$B$1:$AQ$1,0),FALSE)</f>
        <v>0</v>
      </c>
      <c r="D248">
        <f>VLOOKUP($B248,'Tillförd energi'!$B$1:$AI$720,MATCH(D$2,'Tillförd energi'!$B$1:$AQ$1,0),FALSE)</f>
        <v>0.6</v>
      </c>
      <c r="E248">
        <f>VLOOKUP($B248,'Tillförd energi'!$B$1:$AI$720,MATCH(E$2,'Tillförd energi'!$B$1:$AQ$1,0),FALSE)</f>
        <v>0</v>
      </c>
      <c r="F248">
        <f>VLOOKUP($B248,'Tillförd energi'!$B$1:$AI$720,MATCH(F$2,'Tillförd energi'!$B$1:$AQ$1,0),FALSE)</f>
        <v>0</v>
      </c>
      <c r="G248">
        <f>VLOOKUP($B248,'Tillförd energi'!$B$1:$AI$720,MATCH(G$2,'Tillförd energi'!$B$1:$AQ$1,0),FALSE)</f>
        <v>0</v>
      </c>
      <c r="H248">
        <f>VLOOKUP($B248,'Tillförd energi'!$B$1:$AI$720,MATCH(H$2,'Tillförd energi'!$B$1:$AQ$1,0),FALSE)</f>
        <v>0</v>
      </c>
      <c r="I248">
        <f>VLOOKUP($B248,'Tillförd energi'!$B$1:$AI$720,MATCH(I$2,'Tillförd energi'!$B$1:$AQ$1,0),FALSE)</f>
        <v>0</v>
      </c>
      <c r="J248">
        <f>VLOOKUP($B248,'Tillförd energi'!$B$1:$AI$720,MATCH(J$2,'Tillförd energi'!$B$1:$AQ$1,0),FALSE)</f>
        <v>0</v>
      </c>
      <c r="K248">
        <f>VLOOKUP($B248,'Tillförd energi'!$B$1:$AI$720,MATCH(K$2,'Tillförd energi'!$B$1:$AQ$1,0),FALSE)</f>
        <v>0</v>
      </c>
      <c r="L248">
        <f>VLOOKUP($B248,'Tillförd energi'!$B$1:$AI$720,MATCH(L$2,'Tillförd energi'!$B$1:$AQ$1,0),FALSE)</f>
        <v>0</v>
      </c>
      <c r="M248">
        <f>VLOOKUP($B248,'Tillförd energi'!$B$1:$AI$720,MATCH(M$2,'Tillförd energi'!$B$1:$AQ$1,0),FALSE)</f>
        <v>0</v>
      </c>
      <c r="N248">
        <f>VLOOKUP($B248,'Tillförd energi'!$B$1:$AI$720,MATCH(N$2,'Tillförd energi'!$B$1:$AQ$1,0),FALSE)</f>
        <v>0</v>
      </c>
      <c r="O248">
        <f>VLOOKUP($B248,'Tillförd energi'!$B$1:$AI$720,MATCH(O$2,'Tillförd energi'!$B$1:$AQ$1,0),FALSE)</f>
        <v>0</v>
      </c>
      <c r="P248">
        <f>VLOOKUP($B248,'Tillförd energi'!$B$1:$AI$720,MATCH(P$2,'Tillförd energi'!$B$1:$AQ$1,0),FALSE)</f>
        <v>19.100000000000001</v>
      </c>
      <c r="Q248">
        <f>VLOOKUP($B248,'Tillförd energi'!$B$1:$AI$720,MATCH(Q$2,'Tillförd energi'!$B$1:$AQ$1,0),FALSE)</f>
        <v>0</v>
      </c>
      <c r="R248">
        <f>VLOOKUP($B248,'Tillförd energi'!$B$1:$AI$720,MATCH(R$2,'Tillförd energi'!$B$1:$AQ$1,0),FALSE)</f>
        <v>0</v>
      </c>
      <c r="S248">
        <f>VLOOKUP($B248,'Tillförd energi'!$B$1:$AI$720,MATCH(S$2,'Tillförd energi'!$B$1:$AQ$1,0),FALSE)</f>
        <v>0</v>
      </c>
      <c r="T248">
        <f>VLOOKUP($B248,'Tillförd energi'!$B$1:$AI$720,MATCH(T$2,'Tillförd energi'!$B$1:$AQ$1,0),FALSE)</f>
        <v>0</v>
      </c>
      <c r="U248">
        <f>VLOOKUP($B248,'Tillförd energi'!$B$1:$AI$720,MATCH(U$2,'Tillförd energi'!$B$1:$AQ$1,0),FALSE)</f>
        <v>0</v>
      </c>
      <c r="V248">
        <f>VLOOKUP($B248,'Tillförd energi'!$B$1:$AI$720,MATCH(V$2,'Tillförd energi'!$B$1:$AQ$1,0),FALSE)</f>
        <v>0</v>
      </c>
      <c r="W248">
        <f>VLOOKUP($B248,'Tillförd energi'!$B$1:$AI$720,MATCH(W$2,'Tillförd energi'!$B$1:$AQ$1,0),FALSE)</f>
        <v>0</v>
      </c>
      <c r="X248">
        <f>VLOOKUP($B248,'Tillförd energi'!$B$1:$AI$720,MATCH(X$2,'Tillförd energi'!$B$1:$AQ$1,0),FALSE)</f>
        <v>0</v>
      </c>
      <c r="Y248">
        <f>VLOOKUP($B248,'Tillförd energi'!$B$1:$AI$720,MATCH(Y$2,'Tillförd energi'!$B$1:$AQ$1,0),FALSE)</f>
        <v>0</v>
      </c>
      <c r="Z248">
        <f>VLOOKUP($B248,'Tillförd energi'!$B$1:$AI$720,MATCH(Z$2,'Tillförd energi'!$B$1:$AQ$1,0),FALSE)</f>
        <v>0</v>
      </c>
      <c r="AA248">
        <f>VLOOKUP($B248,'Tillförd energi'!$B$1:$AI$720,MATCH(AA$2,'Tillförd energi'!$B$1:$AQ$1,0),FALSE)</f>
        <v>0</v>
      </c>
      <c r="AB248">
        <f>VLOOKUP($B248,'Tillförd energi'!$B$1:$AI$720,MATCH(AB$2,'Tillförd energi'!$B$1:$AQ$1,0),FALSE)</f>
        <v>0</v>
      </c>
      <c r="AC248">
        <f>VLOOKUP($B248,'Tillförd energi'!$B$1:$AI$720,MATCH(AC$2,'Tillförd energi'!$B$1:$AQ$1,0),FALSE)</f>
        <v>0</v>
      </c>
      <c r="AD248">
        <f>VLOOKUP($B248,'Tillförd energi'!$B$1:$AI$720,MATCH(AD$2,'Tillförd energi'!$B$1:$AQ$1,0),FALSE)</f>
        <v>0</v>
      </c>
      <c r="AE248">
        <f>VLOOKUP($B248,'Tillförd energi'!$B$1:$AI$720,MATCH(AE$2,'Tillförd energi'!$B$1:$AQ$1,0),FALSE)</f>
        <v>0</v>
      </c>
      <c r="AF248">
        <f>VLOOKUP($B248,'Tillförd energi'!$B$1:$AI$720,MATCH(AF$2,'Tillförd energi'!$B$1:$AQ$1,0),FALSE)</f>
        <v>0.4</v>
      </c>
      <c r="AG248">
        <f>IFERROR(VLOOKUP(B248,Miljö!$B$1:$AC$600,MATCH("Köpt mängd produktionsspecifik fjärrvärme:",Miljö!$B$1:$AC$1,0),FALSE)/1,0)</f>
        <v>0</v>
      </c>
      <c r="AI248">
        <f t="shared" si="18"/>
        <v>20.100000000000001</v>
      </c>
      <c r="AJ248">
        <f>IF(ISERROR(1/VLOOKUP($B248,Leveranser!$B$1:$S$500,MATCH("såld värme (gwh)",Leveranser!$B$1:$S$1,0),FALSE)),"",VLOOKUP($B248,Leveranser!$B$1:$S$500,MATCH("såld värme (gwh)",Leveranser!$B$1:$S$1,0),FALSE))</f>
        <v>17.8</v>
      </c>
      <c r="AM248" t="str">
        <f>IF(B248&lt;&gt;"",IF(VLOOKUP($B248,Totalt!$B$1:$AQ$554,MATCH("Kvalitetsgranskad:",Totalt!$B$1:$AQ$1,0),FALSE)="ja",VLOOKUP($B248,Miljö!$B$1:$AG$479,MATCH(AM$2,Miljö!$B$1:$AK$1,0),FALSE),""),"")</f>
        <v>Ja</v>
      </c>
      <c r="AN248" t="str">
        <f>IF(AM248="ja",VLOOKUP($B248,Miljö!$B$1:$J$479,MATCH("Typ av ursprungsspecificerad el   (Om inget värde anges används Nordisk residualmix, se inforuta) ()",Miljö!$B$1:$J$1,0),FALSE),IF(AM248="nej","Nordisk residualel",""))</f>
        <v>'Vind och vattenkraft'</v>
      </c>
      <c r="AO248">
        <f>IF(AM248="","",VLOOKUP($B248,Miljö!$B$1:$J$479,MATCH("Fossilandel för ursprungspecificerad el ()",Miljö!$B$1:$J$1,0),FALSE))</f>
        <v>0</v>
      </c>
      <c r="AP248">
        <f>IF(AM248="","",IFERROR(VLOOKUP($B248,Miljö!$B$1:$J$479,MATCH("Kärnkraftsandel för ursprungsspecificerad el ()",Miljö!$B$1:$J$1,0),FALSE)/1,0))</f>
        <v>0</v>
      </c>
      <c r="AQ248">
        <f t="shared" si="19"/>
        <v>1</v>
      </c>
      <c r="AS248" t="str">
        <f t="shared" si="20"/>
        <v>Nej</v>
      </c>
      <c r="AT248" t="str">
        <f>IF(AS248="ja",VLOOKUP($B248,Miljö!$B$1:$P$500,MATCH("Fossil andel i procent (%)",Miljö!$B$1:$P$1,0),FALSE)/100,"")</f>
        <v/>
      </c>
      <c r="AV248" t="str">
        <f t="shared" si="21"/>
        <v>Nej</v>
      </c>
      <c r="AW248" t="str">
        <f>IF(AV248="ja",VLOOKUP($B248,'Egen hetvattenprod'!$B$1:$AO$500,MATCH("Värmekälla till värmepumpar ()",'Egen hetvattenprod'!$B$1:$AO$1,0),FALSE),"")</f>
        <v/>
      </c>
      <c r="AY248" t="str">
        <f t="shared" si="22"/>
        <v>Nej</v>
      </c>
      <c r="AZ248" s="115" t="str">
        <f>IF($AY248="ja",(VLOOKUP($B248,'Egen hetvattenprod'!$B$1:$BX$550,MATCH(AZ$2,'Egen hetvattenprod'!$B$1:$BX$1,0),FALSE)+VLOOKUP($B248,Kraftvärmeprod!$B$1:$BX$550,MATCH(AZ$2,Kraftvärmeprod!$B$1:$BX$1,0),FALSE))/$AC248,"")</f>
        <v/>
      </c>
      <c r="BA248" s="115" t="str">
        <f>IF($AY248="ja",(VLOOKUP($B248,'Egen hetvattenprod'!$B$1:$BX$550,MATCH(BA$2,'Egen hetvattenprod'!$B$1:$BX$1,0),FALSE)+VLOOKUP($B248,Kraftvärmeprod!$B$1:$BX$550,MATCH(BA$2,Kraftvärmeprod!$B$1:$BX$1,0),FALSE))/$AC248,"")</f>
        <v/>
      </c>
      <c r="BB248" s="115" t="str">
        <f>IF($AY248="ja",(VLOOKUP($B248,'Egen hetvattenprod'!$B$1:$BX$550,MATCH(BB$2,'Egen hetvattenprod'!$B$1:$BX$1,0),FALSE)+VLOOKUP($B248,Kraftvärmeprod!$B$1:$BX$550,MATCH(BB$2,Kraftvärmeprod!$B$1:$BX$1,0),FALSE))/$AC248,"")</f>
        <v/>
      </c>
      <c r="BC248" s="115" t="str">
        <f>IF($AY248="ja",(VLOOKUP($B248,'Egen hetvattenprod'!$B$1:$BX$550,MATCH(BC$2,'Egen hetvattenprod'!$B$1:$BX$1,0),FALSE)+VLOOKUP($B248,Kraftvärmeprod!$B$1:$BX$550,MATCH(BC$2,Kraftvärmeprod!$B$1:$BX$1,0),FALSE))/$AC248,"")</f>
        <v/>
      </c>
      <c r="BD248" s="115" t="str">
        <f>IF($AY248="ja",(VLOOKUP($B248,'Egen hetvattenprod'!$B$1:$BX$550,MATCH(BD$2,'Egen hetvattenprod'!$B$1:$BX$1,0),FALSE)+VLOOKUP($B248,Kraftvärmeprod!$B$1:$BX$550,MATCH(BD$2,Kraftvärmeprod!$B$1:$BX$1,0),FALSE))/$AC248,"")</f>
        <v/>
      </c>
      <c r="BF248" t="str">
        <f t="shared" si="23"/>
        <v>Nej</v>
      </c>
      <c r="BG248" t="str">
        <f>IF($BF248="ja",VLOOKUP($B248,'Egen hetvattenprod'!$B$1:$BX$550,MATCH("Andelen klimatgaser med fossilt ursprung för avfall ()",'Egen hetvattenprod'!$B$1:$BX$1,0),FALSE),"")</f>
        <v/>
      </c>
      <c r="BH248" t="str">
        <f>IF($BF248="ja",VLOOKUP($B248,Kraftvärmeprod!$B$1:$BX$550,MATCH("Andelen klimatgaser med fossilt ursprung för avfall ()",Kraftvärmeprod!$B$1:$BX$1,0),FALSE),"")</f>
        <v/>
      </c>
      <c r="BI248" t="str">
        <f>IF($BF248="ja",VLOOKUP($B248,'Egen hetvattenprod'!$B$1:$BX$550,MATCH("Avfall (GWh)",'Egen hetvattenprod'!$B$1:$BX$1,0),FALSE),"")</f>
        <v/>
      </c>
      <c r="BJ248" t="str">
        <f>IF($BF248="ja",VLOOKUP($B248,'Slutlig allokering kvv'!$B$1:$BX$550,MATCH("Avfall (GWh)",'Slutlig allokering kvv'!$B$1:$BX$1,0),FALSE),"")</f>
        <v/>
      </c>
      <c r="BK248" t="str">
        <f>IF($BF248="ja",VLOOKUP($B248,'Köpt hetvatten'!$B$1:$BX$550,MATCH("Avfall i köpt hetvatten",'Köpt hetvatten'!$B$1:$BX$1,0),FALSE),"")</f>
        <v/>
      </c>
      <c r="BL248" t="str">
        <f>IF($BF248="ja",VLOOKUP($B248,'Egen hetvattenprod'!$B$1:$BX$550,MATCH("Värde enligt ovan. (%)",'Egen hetvattenprod'!$B$1:$BX$1,0),FALSE),"")</f>
        <v/>
      </c>
      <c r="BM248" t="str">
        <f>IF($BF248="ja",VLOOKUP($B248,Kraftvärmeprod!$B$1:$BX$550,MATCH("Värde enligt ovan. (%)",Kraftvärmeprod!$B$1:$BX$1,0),FALSE),"")</f>
        <v/>
      </c>
      <c r="BQ248" t="str">
        <f>IF($BF248="ja",VLOOKUP($B248,'Egen hetvattenprod'!$B$1:$BX$550,MATCH("Tillförd olja (fossil) vid avfallsförbränning (GWh)",'Egen hetvattenprod'!$B$1:$BX$1,0),FALSE),"")</f>
        <v/>
      </c>
      <c r="BR248" t="str">
        <f>IF($BF248="ja",VLOOKUP($B248,Kraftvärmeprod!$B$1:$BX$550,MATCH("Tillförd olja (fossil) vid avfallsförbränning (GWh)",Kraftvärmeprod!$B$1:$BX$1,0),FALSE),"")</f>
        <v/>
      </c>
    </row>
    <row r="249" spans="1:70">
      <c r="A249" t="s">
        <v>393</v>
      </c>
      <c r="B249" t="s">
        <v>404</v>
      </c>
      <c r="C249">
        <f>VLOOKUP($B249,'Tillförd energi'!$B$1:$AI$720,MATCH(C$2,'Tillförd energi'!$B$1:$AQ$1,0),FALSE)</f>
        <v>0</v>
      </c>
      <c r="D249">
        <f>VLOOKUP($B249,'Tillförd energi'!$B$1:$AI$720,MATCH(D$2,'Tillförd energi'!$B$1:$AQ$1,0),FALSE)</f>
        <v>0.4</v>
      </c>
      <c r="E249">
        <f>VLOOKUP($B249,'Tillförd energi'!$B$1:$AI$720,MATCH(E$2,'Tillförd energi'!$B$1:$AQ$1,0),FALSE)</f>
        <v>0</v>
      </c>
      <c r="F249">
        <f>VLOOKUP($B249,'Tillförd energi'!$B$1:$AI$720,MATCH(F$2,'Tillförd energi'!$B$1:$AQ$1,0),FALSE)</f>
        <v>0</v>
      </c>
      <c r="G249">
        <f>VLOOKUP($B249,'Tillförd energi'!$B$1:$AI$720,MATCH(G$2,'Tillförd energi'!$B$1:$AQ$1,0),FALSE)</f>
        <v>0</v>
      </c>
      <c r="H249">
        <f>VLOOKUP($B249,'Tillförd energi'!$B$1:$AI$720,MATCH(H$2,'Tillförd energi'!$B$1:$AQ$1,0),FALSE)</f>
        <v>0</v>
      </c>
      <c r="I249">
        <f>VLOOKUP($B249,'Tillförd energi'!$B$1:$AI$720,MATCH(I$2,'Tillförd energi'!$B$1:$AQ$1,0),FALSE)</f>
        <v>0</v>
      </c>
      <c r="J249">
        <f>VLOOKUP($B249,'Tillförd energi'!$B$1:$AI$720,MATCH(J$2,'Tillförd energi'!$B$1:$AQ$1,0),FALSE)</f>
        <v>0</v>
      </c>
      <c r="K249">
        <f>VLOOKUP($B249,'Tillförd energi'!$B$1:$AI$720,MATCH(K$2,'Tillförd energi'!$B$1:$AQ$1,0),FALSE)</f>
        <v>0</v>
      </c>
      <c r="L249">
        <f>VLOOKUP($B249,'Tillförd energi'!$B$1:$AI$720,MATCH(L$2,'Tillförd energi'!$B$1:$AQ$1,0),FALSE)</f>
        <v>0</v>
      </c>
      <c r="M249">
        <f>VLOOKUP($B249,'Tillförd energi'!$B$1:$AI$720,MATCH(M$2,'Tillförd energi'!$B$1:$AQ$1,0),FALSE)</f>
        <v>0</v>
      </c>
      <c r="N249">
        <f>VLOOKUP($B249,'Tillförd energi'!$B$1:$AI$720,MATCH(N$2,'Tillförd energi'!$B$1:$AQ$1,0),FALSE)</f>
        <v>0</v>
      </c>
      <c r="O249">
        <f>VLOOKUP($B249,'Tillförd energi'!$B$1:$AI$720,MATCH(O$2,'Tillförd energi'!$B$1:$AQ$1,0),FALSE)</f>
        <v>5.8</v>
      </c>
      <c r="P249">
        <f>VLOOKUP($B249,'Tillförd energi'!$B$1:$AI$720,MATCH(P$2,'Tillförd energi'!$B$1:$AQ$1,0),FALSE)</f>
        <v>5</v>
      </c>
      <c r="Q249">
        <f>VLOOKUP($B249,'Tillförd energi'!$B$1:$AI$720,MATCH(Q$2,'Tillförd energi'!$B$1:$AQ$1,0),FALSE)</f>
        <v>0</v>
      </c>
      <c r="R249">
        <f>VLOOKUP($B249,'Tillförd energi'!$B$1:$AI$720,MATCH(R$2,'Tillförd energi'!$B$1:$AQ$1,0),FALSE)</f>
        <v>0</v>
      </c>
      <c r="S249">
        <f>VLOOKUP($B249,'Tillförd energi'!$B$1:$AI$720,MATCH(S$2,'Tillförd energi'!$B$1:$AQ$1,0),FALSE)</f>
        <v>0</v>
      </c>
      <c r="T249">
        <f>VLOOKUP($B249,'Tillförd energi'!$B$1:$AI$720,MATCH(T$2,'Tillförd energi'!$B$1:$AQ$1,0),FALSE)</f>
        <v>0</v>
      </c>
      <c r="U249">
        <f>VLOOKUP($B249,'Tillförd energi'!$B$1:$AI$720,MATCH(U$2,'Tillförd energi'!$B$1:$AQ$1,0),FALSE)</f>
        <v>0</v>
      </c>
      <c r="V249">
        <f>VLOOKUP($B249,'Tillförd energi'!$B$1:$AI$720,MATCH(V$2,'Tillförd energi'!$B$1:$AQ$1,0),FALSE)</f>
        <v>0</v>
      </c>
      <c r="W249">
        <f>VLOOKUP($B249,'Tillförd energi'!$B$1:$AI$720,MATCH(W$2,'Tillförd energi'!$B$1:$AQ$1,0),FALSE)</f>
        <v>0</v>
      </c>
      <c r="X249">
        <f>VLOOKUP($B249,'Tillförd energi'!$B$1:$AI$720,MATCH(X$2,'Tillförd energi'!$B$1:$AQ$1,0),FALSE)</f>
        <v>0</v>
      </c>
      <c r="Y249">
        <f>VLOOKUP($B249,'Tillförd energi'!$B$1:$AI$720,MATCH(Y$2,'Tillförd energi'!$B$1:$AQ$1,0),FALSE)</f>
        <v>0</v>
      </c>
      <c r="Z249">
        <f>VLOOKUP($B249,'Tillförd energi'!$B$1:$AI$720,MATCH(Z$2,'Tillförd energi'!$B$1:$AQ$1,0),FALSE)</f>
        <v>0</v>
      </c>
      <c r="AA249">
        <f>VLOOKUP($B249,'Tillförd energi'!$B$1:$AI$720,MATCH(AA$2,'Tillförd energi'!$B$1:$AQ$1,0),FALSE)</f>
        <v>0</v>
      </c>
      <c r="AB249">
        <f>VLOOKUP($B249,'Tillförd energi'!$B$1:$AI$720,MATCH(AB$2,'Tillförd energi'!$B$1:$AQ$1,0),FALSE)</f>
        <v>0</v>
      </c>
      <c r="AC249">
        <f>VLOOKUP($B249,'Tillförd energi'!$B$1:$AI$720,MATCH(AC$2,'Tillförd energi'!$B$1:$AQ$1,0),FALSE)</f>
        <v>0</v>
      </c>
      <c r="AD249">
        <f>VLOOKUP($B249,'Tillförd energi'!$B$1:$AI$720,MATCH(AD$2,'Tillförd energi'!$B$1:$AQ$1,0),FALSE)</f>
        <v>0</v>
      </c>
      <c r="AE249">
        <f>VLOOKUP($B249,'Tillförd energi'!$B$1:$AI$720,MATCH(AE$2,'Tillförd energi'!$B$1:$AQ$1,0),FALSE)</f>
        <v>0</v>
      </c>
      <c r="AF249">
        <f>VLOOKUP($B249,'Tillförd energi'!$B$1:$AI$720,MATCH(AF$2,'Tillförd energi'!$B$1:$AQ$1,0),FALSE)</f>
        <v>0.2</v>
      </c>
      <c r="AG249">
        <f>IFERROR(VLOOKUP(B249,Miljö!$B$1:$AC$600,MATCH("Köpt mängd produktionsspecifik fjärrvärme:",Miljö!$B$1:$AC$1,0),FALSE)/1,0)</f>
        <v>0</v>
      </c>
      <c r="AI249">
        <f t="shared" si="18"/>
        <v>11.399999999999999</v>
      </c>
      <c r="AJ249">
        <f>IF(ISERROR(1/VLOOKUP($B249,Leveranser!$B$1:$S$500,MATCH("såld värme (gwh)",Leveranser!$B$1:$S$1,0),FALSE)),"",VLOOKUP($B249,Leveranser!$B$1:$S$500,MATCH("såld värme (gwh)",Leveranser!$B$1:$S$1,0),FALSE))</f>
        <v>7.5990000000000002</v>
      </c>
      <c r="AM249" t="str">
        <f>IF(B249&lt;&gt;"",IF(VLOOKUP($B249,Totalt!$B$1:$AQ$554,MATCH("Kvalitetsgranskad:",Totalt!$B$1:$AQ$1,0),FALSE)="ja",VLOOKUP($B249,Miljö!$B$1:$AG$479,MATCH(AM$2,Miljö!$B$1:$AK$1,0),FALSE),""),"")</f>
        <v>Ja</v>
      </c>
      <c r="AN249" t="str">
        <f>IF(AM249="ja",VLOOKUP($B249,Miljö!$B$1:$J$479,MATCH("Typ av ursprungsspecificerad el   (Om inget värde anges används Nordisk residualmix, se inforuta) ()",Miljö!$B$1:$J$1,0),FALSE),IF(AM249="nej","Nordisk residualel",""))</f>
        <v>'Förnybart'</v>
      </c>
      <c r="AO249">
        <f>IF(AM249="","",VLOOKUP($B249,Miljö!$B$1:$J$479,MATCH("Fossilandel för ursprungspecificerad el ()",Miljö!$B$1:$J$1,0),FALSE))</f>
        <v>0</v>
      </c>
      <c r="AP249">
        <f>IF(AM249="","",IFERROR(VLOOKUP($B249,Miljö!$B$1:$J$479,MATCH("Kärnkraftsandel för ursprungsspecificerad el ()",Miljö!$B$1:$J$1,0),FALSE)/1,0))</f>
        <v>0</v>
      </c>
      <c r="AQ249">
        <f t="shared" si="19"/>
        <v>1</v>
      </c>
      <c r="AS249" t="str">
        <f t="shared" si="20"/>
        <v>Nej</v>
      </c>
      <c r="AT249" t="str">
        <f>IF(AS249="ja",VLOOKUP($B249,Miljö!$B$1:$P$500,MATCH("Fossil andel i procent (%)",Miljö!$B$1:$P$1,0),FALSE)/100,"")</f>
        <v/>
      </c>
      <c r="AV249" t="str">
        <f t="shared" si="21"/>
        <v>Nej</v>
      </c>
      <c r="AW249" t="str">
        <f>IF(AV249="ja",VLOOKUP($B249,'Egen hetvattenprod'!$B$1:$AO$500,MATCH("Värmekälla till värmepumpar ()",'Egen hetvattenprod'!$B$1:$AO$1,0),FALSE),"")</f>
        <v/>
      </c>
      <c r="AY249" t="str">
        <f t="shared" si="22"/>
        <v>Nej</v>
      </c>
      <c r="AZ249" s="115" t="str">
        <f>IF($AY249="ja",(VLOOKUP($B249,'Egen hetvattenprod'!$B$1:$BX$550,MATCH(AZ$2,'Egen hetvattenprod'!$B$1:$BX$1,0),FALSE)+VLOOKUP($B249,Kraftvärmeprod!$B$1:$BX$550,MATCH(AZ$2,Kraftvärmeprod!$B$1:$BX$1,0),FALSE))/$AC249,"")</f>
        <v/>
      </c>
      <c r="BA249" s="115" t="str">
        <f>IF($AY249="ja",(VLOOKUP($B249,'Egen hetvattenprod'!$B$1:$BX$550,MATCH(BA$2,'Egen hetvattenprod'!$B$1:$BX$1,0),FALSE)+VLOOKUP($B249,Kraftvärmeprod!$B$1:$BX$550,MATCH(BA$2,Kraftvärmeprod!$B$1:$BX$1,0),FALSE))/$AC249,"")</f>
        <v/>
      </c>
      <c r="BB249" s="115" t="str">
        <f>IF($AY249="ja",(VLOOKUP($B249,'Egen hetvattenprod'!$B$1:$BX$550,MATCH(BB$2,'Egen hetvattenprod'!$B$1:$BX$1,0),FALSE)+VLOOKUP($B249,Kraftvärmeprod!$B$1:$BX$550,MATCH(BB$2,Kraftvärmeprod!$B$1:$BX$1,0),FALSE))/$AC249,"")</f>
        <v/>
      </c>
      <c r="BC249" s="115" t="str">
        <f>IF($AY249="ja",(VLOOKUP($B249,'Egen hetvattenprod'!$B$1:$BX$550,MATCH(BC$2,'Egen hetvattenprod'!$B$1:$BX$1,0),FALSE)+VLOOKUP($B249,Kraftvärmeprod!$B$1:$BX$550,MATCH(BC$2,Kraftvärmeprod!$B$1:$BX$1,0),FALSE))/$AC249,"")</f>
        <v/>
      </c>
      <c r="BD249" s="115" t="str">
        <f>IF($AY249="ja",(VLOOKUP($B249,'Egen hetvattenprod'!$B$1:$BX$550,MATCH(BD$2,'Egen hetvattenprod'!$B$1:$BX$1,0),FALSE)+VLOOKUP($B249,Kraftvärmeprod!$B$1:$BX$550,MATCH(BD$2,Kraftvärmeprod!$B$1:$BX$1,0),FALSE))/$AC249,"")</f>
        <v/>
      </c>
      <c r="BF249" t="str">
        <f t="shared" si="23"/>
        <v>Nej</v>
      </c>
      <c r="BG249" t="str">
        <f>IF($BF249="ja",VLOOKUP($B249,'Egen hetvattenprod'!$B$1:$BX$550,MATCH("Andelen klimatgaser med fossilt ursprung för avfall ()",'Egen hetvattenprod'!$B$1:$BX$1,0),FALSE),"")</f>
        <v/>
      </c>
      <c r="BH249" t="str">
        <f>IF($BF249="ja",VLOOKUP($B249,Kraftvärmeprod!$B$1:$BX$550,MATCH("Andelen klimatgaser med fossilt ursprung för avfall ()",Kraftvärmeprod!$B$1:$BX$1,0),FALSE),"")</f>
        <v/>
      </c>
      <c r="BI249" t="str">
        <f>IF($BF249="ja",VLOOKUP($B249,'Egen hetvattenprod'!$B$1:$BX$550,MATCH("Avfall (GWh)",'Egen hetvattenprod'!$B$1:$BX$1,0),FALSE),"")</f>
        <v/>
      </c>
      <c r="BJ249" t="str">
        <f>IF($BF249="ja",VLOOKUP($B249,'Slutlig allokering kvv'!$B$1:$BX$550,MATCH("Avfall (GWh)",'Slutlig allokering kvv'!$B$1:$BX$1,0),FALSE),"")</f>
        <v/>
      </c>
      <c r="BK249" t="str">
        <f>IF($BF249="ja",VLOOKUP($B249,'Köpt hetvatten'!$B$1:$BX$550,MATCH("Avfall i köpt hetvatten",'Köpt hetvatten'!$B$1:$BX$1,0),FALSE),"")</f>
        <v/>
      </c>
      <c r="BL249" t="str">
        <f>IF($BF249="ja",VLOOKUP($B249,'Egen hetvattenprod'!$B$1:$BX$550,MATCH("Värde enligt ovan. (%)",'Egen hetvattenprod'!$B$1:$BX$1,0),FALSE),"")</f>
        <v/>
      </c>
      <c r="BM249" t="str">
        <f>IF($BF249="ja",VLOOKUP($B249,Kraftvärmeprod!$B$1:$BX$550,MATCH("Värde enligt ovan. (%)",Kraftvärmeprod!$B$1:$BX$1,0),FALSE),"")</f>
        <v/>
      </c>
      <c r="BQ249" t="str">
        <f>IF($BF249="ja",VLOOKUP($B249,'Egen hetvattenprod'!$B$1:$BX$550,MATCH("Tillförd olja (fossil) vid avfallsförbränning (GWh)",'Egen hetvattenprod'!$B$1:$BX$1,0),FALSE),"")</f>
        <v/>
      </c>
      <c r="BR249" t="str">
        <f>IF($BF249="ja",VLOOKUP($B249,Kraftvärmeprod!$B$1:$BX$550,MATCH("Tillförd olja (fossil) vid avfallsförbränning (GWh)",Kraftvärmeprod!$B$1:$BX$1,0),FALSE),"")</f>
        <v/>
      </c>
    </row>
    <row r="250" spans="1:70">
      <c r="A250" t="s">
        <v>393</v>
      </c>
      <c r="B250" t="s">
        <v>407</v>
      </c>
      <c r="C250">
        <f>VLOOKUP($B250,'Tillförd energi'!$B$1:$AI$720,MATCH(C$2,'Tillförd energi'!$B$1:$AQ$1,0),FALSE)</f>
        <v>0</v>
      </c>
      <c r="D250">
        <f>VLOOKUP($B250,'Tillförd energi'!$B$1:$AI$720,MATCH(D$2,'Tillförd energi'!$B$1:$AQ$1,0),FALSE)</f>
        <v>0.28000000000000003</v>
      </c>
      <c r="E250">
        <f>VLOOKUP($B250,'Tillförd energi'!$B$1:$AI$720,MATCH(E$2,'Tillförd energi'!$B$1:$AQ$1,0),FALSE)</f>
        <v>0</v>
      </c>
      <c r="F250">
        <f>VLOOKUP($B250,'Tillförd energi'!$B$1:$AI$720,MATCH(F$2,'Tillförd energi'!$B$1:$AQ$1,0),FALSE)</f>
        <v>0</v>
      </c>
      <c r="G250">
        <f>VLOOKUP($B250,'Tillförd energi'!$B$1:$AI$720,MATCH(G$2,'Tillförd energi'!$B$1:$AQ$1,0),FALSE)</f>
        <v>0</v>
      </c>
      <c r="H250">
        <f>VLOOKUP($B250,'Tillförd energi'!$B$1:$AI$720,MATCH(H$2,'Tillförd energi'!$B$1:$AQ$1,0),FALSE)</f>
        <v>0</v>
      </c>
      <c r="I250">
        <f>VLOOKUP($B250,'Tillförd energi'!$B$1:$AI$720,MATCH(I$2,'Tillförd energi'!$B$1:$AQ$1,0),FALSE)</f>
        <v>0</v>
      </c>
      <c r="J250">
        <f>VLOOKUP($B250,'Tillförd energi'!$B$1:$AI$720,MATCH(J$2,'Tillförd energi'!$B$1:$AQ$1,0),FALSE)</f>
        <v>0</v>
      </c>
      <c r="K250">
        <f>VLOOKUP($B250,'Tillförd energi'!$B$1:$AI$720,MATCH(K$2,'Tillförd energi'!$B$1:$AQ$1,0),FALSE)</f>
        <v>0</v>
      </c>
      <c r="L250">
        <f>VLOOKUP($B250,'Tillförd energi'!$B$1:$AI$720,MATCH(L$2,'Tillförd energi'!$B$1:$AQ$1,0),FALSE)</f>
        <v>0</v>
      </c>
      <c r="M250">
        <f>VLOOKUP($B250,'Tillförd energi'!$B$1:$AI$720,MATCH(M$2,'Tillförd energi'!$B$1:$AQ$1,0),FALSE)</f>
        <v>0</v>
      </c>
      <c r="N250">
        <f>VLOOKUP($B250,'Tillförd energi'!$B$1:$AI$720,MATCH(N$2,'Tillförd energi'!$B$1:$AQ$1,0),FALSE)</f>
        <v>28.628</v>
      </c>
      <c r="O250">
        <f>VLOOKUP($B250,'Tillförd energi'!$B$1:$AI$720,MATCH(O$2,'Tillförd energi'!$B$1:$AQ$1,0),FALSE)</f>
        <v>0</v>
      </c>
      <c r="P250">
        <f>VLOOKUP($B250,'Tillförd energi'!$B$1:$AI$720,MATCH(P$2,'Tillförd energi'!$B$1:$AQ$1,0),FALSE)</f>
        <v>0</v>
      </c>
      <c r="Q250">
        <f>VLOOKUP($B250,'Tillförd energi'!$B$1:$AI$720,MATCH(Q$2,'Tillförd energi'!$B$1:$AQ$1,0),FALSE)</f>
        <v>0</v>
      </c>
      <c r="R250">
        <f>VLOOKUP($B250,'Tillförd energi'!$B$1:$AI$720,MATCH(R$2,'Tillförd energi'!$B$1:$AQ$1,0),FALSE)</f>
        <v>0</v>
      </c>
      <c r="S250">
        <f>VLOOKUP($B250,'Tillförd energi'!$B$1:$AI$720,MATCH(S$2,'Tillförd energi'!$B$1:$AQ$1,0),FALSE)</f>
        <v>0</v>
      </c>
      <c r="T250">
        <f>VLOOKUP($B250,'Tillförd energi'!$B$1:$AI$720,MATCH(T$2,'Tillförd energi'!$B$1:$AQ$1,0),FALSE)</f>
        <v>0</v>
      </c>
      <c r="U250">
        <f>VLOOKUP($B250,'Tillförd energi'!$B$1:$AI$720,MATCH(U$2,'Tillförd energi'!$B$1:$AQ$1,0),FALSE)</f>
        <v>0</v>
      </c>
      <c r="V250">
        <f>VLOOKUP($B250,'Tillförd energi'!$B$1:$AI$720,MATCH(V$2,'Tillförd energi'!$B$1:$AQ$1,0),FALSE)</f>
        <v>0</v>
      </c>
      <c r="W250">
        <f>VLOOKUP($B250,'Tillförd energi'!$B$1:$AI$720,MATCH(W$2,'Tillförd energi'!$B$1:$AQ$1,0),FALSE)</f>
        <v>0</v>
      </c>
      <c r="X250">
        <f>VLOOKUP($B250,'Tillförd energi'!$B$1:$AI$720,MATCH(X$2,'Tillförd energi'!$B$1:$AQ$1,0),FALSE)</f>
        <v>0</v>
      </c>
      <c r="Y250">
        <f>VLOOKUP($B250,'Tillförd energi'!$B$1:$AI$720,MATCH(Y$2,'Tillförd energi'!$B$1:$AQ$1,0),FALSE)</f>
        <v>0</v>
      </c>
      <c r="Z250">
        <f>VLOOKUP($B250,'Tillförd energi'!$B$1:$AI$720,MATCH(Z$2,'Tillförd energi'!$B$1:$AQ$1,0),FALSE)</f>
        <v>0</v>
      </c>
      <c r="AA250">
        <f>VLOOKUP($B250,'Tillförd energi'!$B$1:$AI$720,MATCH(AA$2,'Tillförd energi'!$B$1:$AQ$1,0),FALSE)</f>
        <v>0</v>
      </c>
      <c r="AB250">
        <f>VLOOKUP($B250,'Tillförd energi'!$B$1:$AI$720,MATCH(AB$2,'Tillförd energi'!$B$1:$AQ$1,0),FALSE)</f>
        <v>0</v>
      </c>
      <c r="AC250">
        <f>VLOOKUP($B250,'Tillförd energi'!$B$1:$AI$720,MATCH(AC$2,'Tillförd energi'!$B$1:$AQ$1,0),FALSE)</f>
        <v>4.2510000000000003</v>
      </c>
      <c r="AD250">
        <f>VLOOKUP($B250,'Tillförd energi'!$B$1:$AI$720,MATCH(AD$2,'Tillförd energi'!$B$1:$AQ$1,0),FALSE)</f>
        <v>0</v>
      </c>
      <c r="AE250">
        <f>VLOOKUP($B250,'Tillförd energi'!$B$1:$AI$720,MATCH(AE$2,'Tillförd energi'!$B$1:$AQ$1,0),FALSE)</f>
        <v>0</v>
      </c>
      <c r="AF250">
        <f>VLOOKUP($B250,'Tillförd energi'!$B$1:$AI$720,MATCH(AF$2,'Tillförd energi'!$B$1:$AQ$1,0),FALSE)</f>
        <v>0.47099999999999997</v>
      </c>
      <c r="AG250">
        <f>IFERROR(VLOOKUP(B250,Miljö!$B$1:$AC$600,MATCH("Köpt mängd produktionsspecifik fjärrvärme:",Miljö!$B$1:$AC$1,0),FALSE)/1,0)</f>
        <v>0</v>
      </c>
      <c r="AI250">
        <f t="shared" si="18"/>
        <v>33.629999999999995</v>
      </c>
      <c r="AJ250">
        <f>IF(ISERROR(1/VLOOKUP($B250,Leveranser!$B$1:$S$500,MATCH("såld värme (gwh)",Leveranser!$B$1:$S$1,0),FALSE)),"",VLOOKUP($B250,Leveranser!$B$1:$S$500,MATCH("såld värme (gwh)",Leveranser!$B$1:$S$1,0),FALSE))</f>
        <v>23.422999999999998</v>
      </c>
      <c r="AM250" t="str">
        <f>IF(B250&lt;&gt;"",IF(VLOOKUP($B250,Totalt!$B$1:$AQ$554,MATCH("Kvalitetsgranskad:",Totalt!$B$1:$AQ$1,0),FALSE)="ja",VLOOKUP($B250,Miljö!$B$1:$AG$479,MATCH(AM$2,Miljö!$B$1:$AK$1,0),FALSE),""),"")</f>
        <v>Ja</v>
      </c>
      <c r="AN250" t="str">
        <f>IF(AM250="ja",VLOOKUP($B250,Miljö!$B$1:$J$479,MATCH("Typ av ursprungsspecificerad el   (Om inget värde anges används Nordisk residualmix, se inforuta) ()",Miljö!$B$1:$J$1,0),FALSE),IF(AM250="nej","Nordisk residualel",""))</f>
        <v>'vind och vattenkraft'</v>
      </c>
      <c r="AO250">
        <f>IF(AM250="","",VLOOKUP($B250,Miljö!$B$1:$J$479,MATCH("Fossilandel för ursprungspecificerad el ()",Miljö!$B$1:$J$1,0),FALSE))</f>
        <v>0</v>
      </c>
      <c r="AP250">
        <f>IF(AM250="","",IFERROR(VLOOKUP($B250,Miljö!$B$1:$J$479,MATCH("Kärnkraftsandel för ursprungsspecificerad el ()",Miljö!$B$1:$J$1,0),FALSE)/1,0))</f>
        <v>0</v>
      </c>
      <c r="AQ250">
        <f t="shared" si="19"/>
        <v>1</v>
      </c>
      <c r="AS250" t="str">
        <f t="shared" si="20"/>
        <v>Nej</v>
      </c>
      <c r="AT250" t="str">
        <f>IF(AS250="ja",VLOOKUP($B250,Miljö!$B$1:$P$500,MATCH("Fossil andel i procent (%)",Miljö!$B$1:$P$1,0),FALSE)/100,"")</f>
        <v/>
      </c>
      <c r="AV250" t="str">
        <f t="shared" si="21"/>
        <v>Nej</v>
      </c>
      <c r="AW250" t="str">
        <f>IF(AV250="ja",VLOOKUP($B250,'Egen hetvattenprod'!$B$1:$AO$500,MATCH("Värmekälla till värmepumpar ()",'Egen hetvattenprod'!$B$1:$AO$1,0),FALSE),"")</f>
        <v/>
      </c>
      <c r="AY250" t="str">
        <f t="shared" si="22"/>
        <v>Ja</v>
      </c>
      <c r="AZ250" s="115">
        <f>IF($AY250="ja",(VLOOKUP($B250,'Egen hetvattenprod'!$B$1:$BX$550,MATCH(AZ$2,'Egen hetvattenprod'!$B$1:$BX$1,0),FALSE)+VLOOKUP($B250,Kraftvärmeprod!$B$1:$BX$550,MATCH(AZ$2,Kraftvärmeprod!$B$1:$BX$1,0),FALSE))/$AC250,"")</f>
        <v>1</v>
      </c>
      <c r="BA250" s="115">
        <f>IF($AY250="ja",(VLOOKUP($B250,'Egen hetvattenprod'!$B$1:$BX$550,MATCH(BA$2,'Egen hetvattenprod'!$B$1:$BX$1,0),FALSE)+VLOOKUP($B250,Kraftvärmeprod!$B$1:$BX$550,MATCH(BA$2,Kraftvärmeprod!$B$1:$BX$1,0),FALSE))/$AC250,"")</f>
        <v>0</v>
      </c>
      <c r="BB250" s="115">
        <f>IF($AY250="ja",(VLOOKUP($B250,'Egen hetvattenprod'!$B$1:$BX$550,MATCH(BB$2,'Egen hetvattenprod'!$B$1:$BX$1,0),FALSE)+VLOOKUP($B250,Kraftvärmeprod!$B$1:$BX$550,MATCH(BB$2,Kraftvärmeprod!$B$1:$BX$1,0),FALSE))/$AC250,"")</f>
        <v>0</v>
      </c>
      <c r="BC250" s="115">
        <f>IF($AY250="ja",(VLOOKUP($B250,'Egen hetvattenprod'!$B$1:$BX$550,MATCH(BC$2,'Egen hetvattenprod'!$B$1:$BX$1,0),FALSE)+VLOOKUP($B250,Kraftvärmeprod!$B$1:$BX$550,MATCH(BC$2,Kraftvärmeprod!$B$1:$BX$1,0),FALSE))/$AC250,"")</f>
        <v>0</v>
      </c>
      <c r="BD250" s="115">
        <f>IF($AY250="ja",(VLOOKUP($B250,'Egen hetvattenprod'!$B$1:$BX$550,MATCH(BD$2,'Egen hetvattenprod'!$B$1:$BX$1,0),FALSE)+VLOOKUP($B250,Kraftvärmeprod!$B$1:$BX$550,MATCH(BD$2,Kraftvärmeprod!$B$1:$BX$1,0),FALSE))/$AC250,"")</f>
        <v>0</v>
      </c>
      <c r="BF250" t="str">
        <f t="shared" si="23"/>
        <v>Nej</v>
      </c>
      <c r="BG250" t="str">
        <f>IF($BF250="ja",VLOOKUP($B250,'Egen hetvattenprod'!$B$1:$BX$550,MATCH("Andelen klimatgaser med fossilt ursprung för avfall ()",'Egen hetvattenprod'!$B$1:$BX$1,0),FALSE),"")</f>
        <v/>
      </c>
      <c r="BH250" t="str">
        <f>IF($BF250="ja",VLOOKUP($B250,Kraftvärmeprod!$B$1:$BX$550,MATCH("Andelen klimatgaser med fossilt ursprung för avfall ()",Kraftvärmeprod!$B$1:$BX$1,0),FALSE),"")</f>
        <v/>
      </c>
      <c r="BI250" t="str">
        <f>IF($BF250="ja",VLOOKUP($B250,'Egen hetvattenprod'!$B$1:$BX$550,MATCH("Avfall (GWh)",'Egen hetvattenprod'!$B$1:$BX$1,0),FALSE),"")</f>
        <v/>
      </c>
      <c r="BJ250" t="str">
        <f>IF($BF250="ja",VLOOKUP($B250,'Slutlig allokering kvv'!$B$1:$BX$550,MATCH("Avfall (GWh)",'Slutlig allokering kvv'!$B$1:$BX$1,0),FALSE),"")</f>
        <v/>
      </c>
      <c r="BK250" t="str">
        <f>IF($BF250="ja",VLOOKUP($B250,'Köpt hetvatten'!$B$1:$BX$550,MATCH("Avfall i köpt hetvatten",'Köpt hetvatten'!$B$1:$BX$1,0),FALSE),"")</f>
        <v/>
      </c>
      <c r="BL250" t="str">
        <f>IF($BF250="ja",VLOOKUP($B250,'Egen hetvattenprod'!$B$1:$BX$550,MATCH("Värde enligt ovan. (%)",'Egen hetvattenprod'!$B$1:$BX$1,0),FALSE),"")</f>
        <v/>
      </c>
      <c r="BM250" t="str">
        <f>IF($BF250="ja",VLOOKUP($B250,Kraftvärmeprod!$B$1:$BX$550,MATCH("Värde enligt ovan. (%)",Kraftvärmeprod!$B$1:$BX$1,0),FALSE),"")</f>
        <v/>
      </c>
      <c r="BQ250" t="str">
        <f>IF($BF250="ja",VLOOKUP($B250,'Egen hetvattenprod'!$B$1:$BX$550,MATCH("Tillförd olja (fossil) vid avfallsförbränning (GWh)",'Egen hetvattenprod'!$B$1:$BX$1,0),FALSE),"")</f>
        <v/>
      </c>
      <c r="BR250" t="str">
        <f>IF($BF250="ja",VLOOKUP($B250,Kraftvärmeprod!$B$1:$BX$550,MATCH("Tillförd olja (fossil) vid avfallsförbränning (GWh)",Kraftvärmeprod!$B$1:$BX$1,0),FALSE),"")</f>
        <v/>
      </c>
    </row>
    <row r="251" spans="1:70">
      <c r="A251" t="s">
        <v>393</v>
      </c>
      <c r="B251" t="s">
        <v>408</v>
      </c>
      <c r="C251">
        <f>VLOOKUP($B251,'Tillförd energi'!$B$1:$AI$720,MATCH(C$2,'Tillförd energi'!$B$1:$AQ$1,0),FALSE)</f>
        <v>0</v>
      </c>
      <c r="D251">
        <f>VLOOKUP($B251,'Tillförd energi'!$B$1:$AI$720,MATCH(D$2,'Tillförd energi'!$B$1:$AQ$1,0),FALSE)</f>
        <v>0</v>
      </c>
      <c r="E251">
        <f>VLOOKUP($B251,'Tillförd energi'!$B$1:$AI$720,MATCH(E$2,'Tillförd energi'!$B$1:$AQ$1,0),FALSE)</f>
        <v>0</v>
      </c>
      <c r="F251">
        <f>VLOOKUP($B251,'Tillförd energi'!$B$1:$AI$720,MATCH(F$2,'Tillförd energi'!$B$1:$AQ$1,0),FALSE)</f>
        <v>0</v>
      </c>
      <c r="G251">
        <f>VLOOKUP($B251,'Tillförd energi'!$B$1:$AI$720,MATCH(G$2,'Tillförd energi'!$B$1:$AQ$1,0),FALSE)</f>
        <v>0</v>
      </c>
      <c r="H251">
        <f>VLOOKUP($B251,'Tillförd energi'!$B$1:$AI$720,MATCH(H$2,'Tillförd energi'!$B$1:$AQ$1,0),FALSE)</f>
        <v>0.48</v>
      </c>
      <c r="I251">
        <f>VLOOKUP($B251,'Tillförd energi'!$B$1:$AI$720,MATCH(I$2,'Tillförd energi'!$B$1:$AQ$1,0),FALSE)</f>
        <v>0</v>
      </c>
      <c r="J251">
        <f>VLOOKUP($B251,'Tillförd energi'!$B$1:$AI$720,MATCH(J$2,'Tillförd energi'!$B$1:$AQ$1,0),FALSE)</f>
        <v>0</v>
      </c>
      <c r="K251">
        <f>VLOOKUP($B251,'Tillförd energi'!$B$1:$AI$720,MATCH(K$2,'Tillförd energi'!$B$1:$AQ$1,0),FALSE)</f>
        <v>0</v>
      </c>
      <c r="L251">
        <f>VLOOKUP($B251,'Tillförd energi'!$B$1:$AI$720,MATCH(L$2,'Tillförd energi'!$B$1:$AQ$1,0),FALSE)</f>
        <v>0</v>
      </c>
      <c r="M251">
        <f>VLOOKUP($B251,'Tillförd energi'!$B$1:$AI$720,MATCH(M$2,'Tillförd energi'!$B$1:$AQ$1,0),FALSE)</f>
        <v>0</v>
      </c>
      <c r="N251">
        <f>VLOOKUP($B251,'Tillförd energi'!$B$1:$AI$720,MATCH(N$2,'Tillförd energi'!$B$1:$AQ$1,0),FALSE)</f>
        <v>25.463999999999999</v>
      </c>
      <c r="O251">
        <f>VLOOKUP($B251,'Tillförd energi'!$B$1:$AI$720,MATCH(O$2,'Tillförd energi'!$B$1:$AQ$1,0),FALSE)</f>
        <v>0</v>
      </c>
      <c r="P251">
        <f>VLOOKUP($B251,'Tillförd energi'!$B$1:$AI$720,MATCH(P$2,'Tillförd energi'!$B$1:$AQ$1,0),FALSE)</f>
        <v>0</v>
      </c>
      <c r="Q251">
        <f>VLOOKUP($B251,'Tillförd energi'!$B$1:$AI$720,MATCH(Q$2,'Tillförd energi'!$B$1:$AQ$1,0),FALSE)</f>
        <v>0</v>
      </c>
      <c r="R251">
        <f>VLOOKUP($B251,'Tillförd energi'!$B$1:$AI$720,MATCH(R$2,'Tillförd energi'!$B$1:$AQ$1,0),FALSE)</f>
        <v>0</v>
      </c>
      <c r="S251">
        <f>VLOOKUP($B251,'Tillförd energi'!$B$1:$AI$720,MATCH(S$2,'Tillförd energi'!$B$1:$AQ$1,0),FALSE)</f>
        <v>0</v>
      </c>
      <c r="T251">
        <f>VLOOKUP($B251,'Tillförd energi'!$B$1:$AI$720,MATCH(T$2,'Tillförd energi'!$B$1:$AQ$1,0),FALSE)</f>
        <v>0</v>
      </c>
      <c r="U251">
        <f>VLOOKUP($B251,'Tillförd energi'!$B$1:$AI$720,MATCH(U$2,'Tillförd energi'!$B$1:$AQ$1,0),FALSE)</f>
        <v>0</v>
      </c>
      <c r="V251">
        <f>VLOOKUP($B251,'Tillförd energi'!$B$1:$AI$720,MATCH(V$2,'Tillförd energi'!$B$1:$AQ$1,0),FALSE)</f>
        <v>0</v>
      </c>
      <c r="W251">
        <f>VLOOKUP($B251,'Tillförd energi'!$B$1:$AI$720,MATCH(W$2,'Tillförd energi'!$B$1:$AQ$1,0),FALSE)</f>
        <v>0</v>
      </c>
      <c r="X251">
        <f>VLOOKUP($B251,'Tillförd energi'!$B$1:$AI$720,MATCH(X$2,'Tillförd energi'!$B$1:$AQ$1,0),FALSE)</f>
        <v>0</v>
      </c>
      <c r="Y251">
        <f>VLOOKUP($B251,'Tillförd energi'!$B$1:$AI$720,MATCH(Y$2,'Tillförd energi'!$B$1:$AQ$1,0),FALSE)</f>
        <v>0</v>
      </c>
      <c r="Z251">
        <f>VLOOKUP($B251,'Tillförd energi'!$B$1:$AI$720,MATCH(Z$2,'Tillförd energi'!$B$1:$AQ$1,0),FALSE)</f>
        <v>0</v>
      </c>
      <c r="AA251">
        <f>VLOOKUP($B251,'Tillförd energi'!$B$1:$AI$720,MATCH(AA$2,'Tillförd energi'!$B$1:$AQ$1,0),FALSE)</f>
        <v>0</v>
      </c>
      <c r="AB251">
        <f>VLOOKUP($B251,'Tillförd energi'!$B$1:$AI$720,MATCH(AB$2,'Tillförd energi'!$B$1:$AQ$1,0),FALSE)</f>
        <v>0</v>
      </c>
      <c r="AC251">
        <f>VLOOKUP($B251,'Tillförd energi'!$B$1:$AI$720,MATCH(AC$2,'Tillförd energi'!$B$1:$AQ$1,0),FALSE)</f>
        <v>1.3540000000000001</v>
      </c>
      <c r="AD251">
        <f>VLOOKUP($B251,'Tillförd energi'!$B$1:$AI$720,MATCH(AD$2,'Tillförd energi'!$B$1:$AQ$1,0),FALSE)</f>
        <v>0</v>
      </c>
      <c r="AE251">
        <f>VLOOKUP($B251,'Tillförd energi'!$B$1:$AI$720,MATCH(AE$2,'Tillförd energi'!$B$1:$AQ$1,0),FALSE)</f>
        <v>0</v>
      </c>
      <c r="AF251">
        <f>VLOOKUP($B251,'Tillförd energi'!$B$1:$AI$720,MATCH(AF$2,'Tillförd energi'!$B$1:$AQ$1,0),FALSE)</f>
        <v>0.61</v>
      </c>
      <c r="AG251">
        <f>IFERROR(VLOOKUP(B251,Miljö!$B$1:$AC$600,MATCH("Köpt mängd produktionsspecifik fjärrvärme:",Miljö!$B$1:$AC$1,0),FALSE)/1,0)</f>
        <v>0</v>
      </c>
      <c r="AI251">
        <f t="shared" si="18"/>
        <v>27.907999999999998</v>
      </c>
      <c r="AJ251">
        <f>IF(ISERROR(1/VLOOKUP($B251,Leveranser!$B$1:$S$500,MATCH("såld värme (gwh)",Leveranser!$B$1:$S$1,0),FALSE)),"",VLOOKUP($B251,Leveranser!$B$1:$S$500,MATCH("såld värme (gwh)",Leveranser!$B$1:$S$1,0),FALSE))</f>
        <v>20.343</v>
      </c>
      <c r="AM251" t="str">
        <f>IF(B251&lt;&gt;"",IF(VLOOKUP($B251,Totalt!$B$1:$AQ$554,MATCH("Kvalitetsgranskad:",Totalt!$B$1:$AQ$1,0),FALSE)="ja",VLOOKUP($B251,Miljö!$B$1:$AG$479,MATCH(AM$2,Miljö!$B$1:$AK$1,0),FALSE),""),"")</f>
        <v>Ja</v>
      </c>
      <c r="AN251" t="str">
        <f>IF(AM251="ja",VLOOKUP($B251,Miljö!$B$1:$J$479,MATCH("Typ av ursprungsspecificerad el   (Om inget värde anges används Nordisk residualmix, se inforuta) ()",Miljö!$B$1:$J$1,0),FALSE),IF(AM251="nej","Nordisk residualel",""))</f>
        <v>'vind och vattenkraft'</v>
      </c>
      <c r="AO251">
        <f>IF(AM251="","",VLOOKUP($B251,Miljö!$B$1:$J$479,MATCH("Fossilandel för ursprungspecificerad el ()",Miljö!$B$1:$J$1,0),FALSE))</f>
        <v>0</v>
      </c>
      <c r="AP251">
        <f>IF(AM251="","",IFERROR(VLOOKUP($B251,Miljö!$B$1:$J$479,MATCH("Kärnkraftsandel för ursprungsspecificerad el ()",Miljö!$B$1:$J$1,0),FALSE)/1,0))</f>
        <v>0</v>
      </c>
      <c r="AQ251">
        <f t="shared" si="19"/>
        <v>1</v>
      </c>
      <c r="AS251" t="str">
        <f t="shared" si="20"/>
        <v>Nej</v>
      </c>
      <c r="AT251" t="str">
        <f>IF(AS251="ja",VLOOKUP($B251,Miljö!$B$1:$P$500,MATCH("Fossil andel i procent (%)",Miljö!$B$1:$P$1,0),FALSE)/100,"")</f>
        <v/>
      </c>
      <c r="AV251" t="str">
        <f t="shared" si="21"/>
        <v>Nej</v>
      </c>
      <c r="AW251" t="str">
        <f>IF(AV251="ja",VLOOKUP($B251,'Egen hetvattenprod'!$B$1:$AO$500,MATCH("Värmekälla till värmepumpar ()",'Egen hetvattenprod'!$B$1:$AO$1,0),FALSE),"")</f>
        <v/>
      </c>
      <c r="AY251" t="str">
        <f t="shared" si="22"/>
        <v>Ja</v>
      </c>
      <c r="AZ251" s="115">
        <f>IF($AY251="ja",(VLOOKUP($B251,'Egen hetvattenprod'!$B$1:$BX$550,MATCH(AZ$2,'Egen hetvattenprod'!$B$1:$BX$1,0),FALSE)+VLOOKUP($B251,Kraftvärmeprod!$B$1:$BX$550,MATCH(AZ$2,Kraftvärmeprod!$B$1:$BX$1,0),FALSE))/$AC251,"")</f>
        <v>1</v>
      </c>
      <c r="BA251" s="115">
        <f>IF($AY251="ja",(VLOOKUP($B251,'Egen hetvattenprod'!$B$1:$BX$550,MATCH(BA$2,'Egen hetvattenprod'!$B$1:$BX$1,0),FALSE)+VLOOKUP($B251,Kraftvärmeprod!$B$1:$BX$550,MATCH(BA$2,Kraftvärmeprod!$B$1:$BX$1,0),FALSE))/$AC251,"")</f>
        <v>0</v>
      </c>
      <c r="BB251" s="115">
        <f>IF($AY251="ja",(VLOOKUP($B251,'Egen hetvattenprod'!$B$1:$BX$550,MATCH(BB$2,'Egen hetvattenprod'!$B$1:$BX$1,0),FALSE)+VLOOKUP($B251,Kraftvärmeprod!$B$1:$BX$550,MATCH(BB$2,Kraftvärmeprod!$B$1:$BX$1,0),FALSE))/$AC251,"")</f>
        <v>0</v>
      </c>
      <c r="BC251" s="115">
        <f>IF($AY251="ja",(VLOOKUP($B251,'Egen hetvattenprod'!$B$1:$BX$550,MATCH(BC$2,'Egen hetvattenprod'!$B$1:$BX$1,0),FALSE)+VLOOKUP($B251,Kraftvärmeprod!$B$1:$BX$550,MATCH(BC$2,Kraftvärmeprod!$B$1:$BX$1,0),FALSE))/$AC251,"")</f>
        <v>0</v>
      </c>
      <c r="BD251" s="115">
        <f>IF($AY251="ja",(VLOOKUP($B251,'Egen hetvattenprod'!$B$1:$BX$550,MATCH(BD$2,'Egen hetvattenprod'!$B$1:$BX$1,0),FALSE)+VLOOKUP($B251,Kraftvärmeprod!$B$1:$BX$550,MATCH(BD$2,Kraftvärmeprod!$B$1:$BX$1,0),FALSE))/$AC251,"")</f>
        <v>0</v>
      </c>
      <c r="BF251" t="str">
        <f t="shared" si="23"/>
        <v>Nej</v>
      </c>
      <c r="BG251" t="str">
        <f>IF($BF251="ja",VLOOKUP($B251,'Egen hetvattenprod'!$B$1:$BX$550,MATCH("Andelen klimatgaser med fossilt ursprung för avfall ()",'Egen hetvattenprod'!$B$1:$BX$1,0),FALSE),"")</f>
        <v/>
      </c>
      <c r="BH251" t="str">
        <f>IF($BF251="ja",VLOOKUP($B251,Kraftvärmeprod!$B$1:$BX$550,MATCH("Andelen klimatgaser med fossilt ursprung för avfall ()",Kraftvärmeprod!$B$1:$BX$1,0),FALSE),"")</f>
        <v/>
      </c>
      <c r="BI251" t="str">
        <f>IF($BF251="ja",VLOOKUP($B251,'Egen hetvattenprod'!$B$1:$BX$550,MATCH("Avfall (GWh)",'Egen hetvattenprod'!$B$1:$BX$1,0),FALSE),"")</f>
        <v/>
      </c>
      <c r="BJ251" t="str">
        <f>IF($BF251="ja",VLOOKUP($B251,'Slutlig allokering kvv'!$B$1:$BX$550,MATCH("Avfall (GWh)",'Slutlig allokering kvv'!$B$1:$BX$1,0),FALSE),"")</f>
        <v/>
      </c>
      <c r="BK251" t="str">
        <f>IF($BF251="ja",VLOOKUP($B251,'Köpt hetvatten'!$B$1:$BX$550,MATCH("Avfall i köpt hetvatten",'Köpt hetvatten'!$B$1:$BX$1,0),FALSE),"")</f>
        <v/>
      </c>
      <c r="BL251" t="str">
        <f>IF($BF251="ja",VLOOKUP($B251,'Egen hetvattenprod'!$B$1:$BX$550,MATCH("Värde enligt ovan. (%)",'Egen hetvattenprod'!$B$1:$BX$1,0),FALSE),"")</f>
        <v/>
      </c>
      <c r="BM251" t="str">
        <f>IF($BF251="ja",VLOOKUP($B251,Kraftvärmeprod!$B$1:$BX$550,MATCH("Värde enligt ovan. (%)",Kraftvärmeprod!$B$1:$BX$1,0),FALSE),"")</f>
        <v/>
      </c>
      <c r="BQ251" t="str">
        <f>IF($BF251="ja",VLOOKUP($B251,'Egen hetvattenprod'!$B$1:$BX$550,MATCH("Tillförd olja (fossil) vid avfallsförbränning (GWh)",'Egen hetvattenprod'!$B$1:$BX$1,0),FALSE),"")</f>
        <v/>
      </c>
      <c r="BR251" t="str">
        <f>IF($BF251="ja",VLOOKUP($B251,Kraftvärmeprod!$B$1:$BX$550,MATCH("Tillförd olja (fossil) vid avfallsförbränning (GWh)",Kraftvärmeprod!$B$1:$BX$1,0),FALSE),"")</f>
        <v/>
      </c>
    </row>
    <row r="252" spans="1:70">
      <c r="A252" t="s">
        <v>393</v>
      </c>
      <c r="B252" t="s">
        <v>409</v>
      </c>
      <c r="C252">
        <f>VLOOKUP($B252,'Tillförd energi'!$B$1:$AI$720,MATCH(C$2,'Tillförd energi'!$B$1:$AQ$1,0),FALSE)</f>
        <v>0</v>
      </c>
      <c r="D252">
        <f>VLOOKUP($B252,'Tillförd energi'!$B$1:$AI$720,MATCH(D$2,'Tillförd energi'!$B$1:$AQ$1,0),FALSE)</f>
        <v>0.02</v>
      </c>
      <c r="E252">
        <f>VLOOKUP($B252,'Tillförd energi'!$B$1:$AI$720,MATCH(E$2,'Tillförd energi'!$B$1:$AQ$1,0),FALSE)</f>
        <v>0</v>
      </c>
      <c r="F252">
        <f>VLOOKUP($B252,'Tillförd energi'!$B$1:$AI$720,MATCH(F$2,'Tillförd energi'!$B$1:$AQ$1,0),FALSE)</f>
        <v>0</v>
      </c>
      <c r="G252">
        <f>VLOOKUP($B252,'Tillförd energi'!$B$1:$AI$720,MATCH(G$2,'Tillförd energi'!$B$1:$AQ$1,0),FALSE)</f>
        <v>0</v>
      </c>
      <c r="H252">
        <f>VLOOKUP($B252,'Tillförd energi'!$B$1:$AI$720,MATCH(H$2,'Tillförd energi'!$B$1:$AQ$1,0),FALSE)</f>
        <v>0</v>
      </c>
      <c r="I252">
        <f>VLOOKUP($B252,'Tillförd energi'!$B$1:$AI$720,MATCH(I$2,'Tillförd energi'!$B$1:$AQ$1,0),FALSE)</f>
        <v>0</v>
      </c>
      <c r="J252">
        <f>VLOOKUP($B252,'Tillförd energi'!$B$1:$AI$720,MATCH(J$2,'Tillförd energi'!$B$1:$AQ$1,0),FALSE)</f>
        <v>0</v>
      </c>
      <c r="K252">
        <f>VLOOKUP($B252,'Tillförd energi'!$B$1:$AI$720,MATCH(K$2,'Tillförd energi'!$B$1:$AQ$1,0),FALSE)</f>
        <v>0</v>
      </c>
      <c r="L252">
        <f>VLOOKUP($B252,'Tillförd energi'!$B$1:$AI$720,MATCH(L$2,'Tillförd energi'!$B$1:$AQ$1,0),FALSE)</f>
        <v>0</v>
      </c>
      <c r="M252">
        <f>VLOOKUP($B252,'Tillförd energi'!$B$1:$AI$720,MATCH(M$2,'Tillförd energi'!$B$1:$AQ$1,0),FALSE)</f>
        <v>0</v>
      </c>
      <c r="N252">
        <f>VLOOKUP($B252,'Tillförd energi'!$B$1:$AI$720,MATCH(N$2,'Tillförd energi'!$B$1:$AQ$1,0),FALSE)</f>
        <v>0</v>
      </c>
      <c r="O252">
        <f>VLOOKUP($B252,'Tillförd energi'!$B$1:$AI$720,MATCH(O$2,'Tillförd energi'!$B$1:$AQ$1,0),FALSE)</f>
        <v>0</v>
      </c>
      <c r="P252">
        <f>VLOOKUP($B252,'Tillförd energi'!$B$1:$AI$720,MATCH(P$2,'Tillförd energi'!$B$1:$AQ$1,0),FALSE)</f>
        <v>1.3779999999999999</v>
      </c>
      <c r="Q252">
        <f>VLOOKUP($B252,'Tillförd energi'!$B$1:$AI$720,MATCH(Q$2,'Tillförd energi'!$B$1:$AQ$1,0),FALSE)</f>
        <v>0</v>
      </c>
      <c r="R252">
        <f>VLOOKUP($B252,'Tillförd energi'!$B$1:$AI$720,MATCH(R$2,'Tillförd energi'!$B$1:$AQ$1,0),FALSE)</f>
        <v>0</v>
      </c>
      <c r="S252">
        <f>VLOOKUP($B252,'Tillförd energi'!$B$1:$AI$720,MATCH(S$2,'Tillförd energi'!$B$1:$AQ$1,0),FALSE)</f>
        <v>5.024</v>
      </c>
      <c r="T252">
        <f>VLOOKUP($B252,'Tillförd energi'!$B$1:$AI$720,MATCH(T$2,'Tillförd energi'!$B$1:$AQ$1,0),FALSE)</f>
        <v>0</v>
      </c>
      <c r="U252">
        <f>VLOOKUP($B252,'Tillförd energi'!$B$1:$AI$720,MATCH(U$2,'Tillförd energi'!$B$1:$AQ$1,0),FALSE)</f>
        <v>0</v>
      </c>
      <c r="V252">
        <f>VLOOKUP($B252,'Tillförd energi'!$B$1:$AI$720,MATCH(V$2,'Tillförd energi'!$B$1:$AQ$1,0),FALSE)</f>
        <v>0</v>
      </c>
      <c r="W252">
        <f>VLOOKUP($B252,'Tillförd energi'!$B$1:$AI$720,MATCH(W$2,'Tillförd energi'!$B$1:$AQ$1,0),FALSE)</f>
        <v>0</v>
      </c>
      <c r="X252">
        <f>VLOOKUP($B252,'Tillförd energi'!$B$1:$AI$720,MATCH(X$2,'Tillförd energi'!$B$1:$AQ$1,0),FALSE)</f>
        <v>0</v>
      </c>
      <c r="Y252">
        <f>VLOOKUP($B252,'Tillförd energi'!$B$1:$AI$720,MATCH(Y$2,'Tillförd energi'!$B$1:$AQ$1,0),FALSE)</f>
        <v>0</v>
      </c>
      <c r="Z252">
        <f>VLOOKUP($B252,'Tillförd energi'!$B$1:$AI$720,MATCH(Z$2,'Tillförd energi'!$B$1:$AQ$1,0),FALSE)</f>
        <v>0</v>
      </c>
      <c r="AA252">
        <f>VLOOKUP($B252,'Tillförd energi'!$B$1:$AI$720,MATCH(AA$2,'Tillförd energi'!$B$1:$AQ$1,0),FALSE)</f>
        <v>0</v>
      </c>
      <c r="AB252">
        <f>VLOOKUP($B252,'Tillförd energi'!$B$1:$AI$720,MATCH(AB$2,'Tillförd energi'!$B$1:$AQ$1,0),FALSE)</f>
        <v>0</v>
      </c>
      <c r="AC252">
        <f>VLOOKUP($B252,'Tillförd energi'!$B$1:$AI$720,MATCH(AC$2,'Tillförd energi'!$B$1:$AQ$1,0),FALSE)</f>
        <v>0</v>
      </c>
      <c r="AD252">
        <f>VLOOKUP($B252,'Tillförd energi'!$B$1:$AI$720,MATCH(AD$2,'Tillförd energi'!$B$1:$AQ$1,0),FALSE)</f>
        <v>0</v>
      </c>
      <c r="AE252">
        <f>VLOOKUP($B252,'Tillförd energi'!$B$1:$AI$720,MATCH(AE$2,'Tillförd energi'!$B$1:$AQ$1,0),FALSE)</f>
        <v>0</v>
      </c>
      <c r="AF252">
        <f>VLOOKUP($B252,'Tillförd energi'!$B$1:$AI$720,MATCH(AF$2,'Tillförd energi'!$B$1:$AQ$1,0),FALSE)</f>
        <v>0.13400000000000001</v>
      </c>
      <c r="AG252">
        <f>IFERROR(VLOOKUP(B252,Miljö!$B$1:$AC$600,MATCH("Köpt mängd produktionsspecifik fjärrvärme:",Miljö!$B$1:$AC$1,0),FALSE)/1,0)</f>
        <v>0</v>
      </c>
      <c r="AI252">
        <f t="shared" si="18"/>
        <v>6.556</v>
      </c>
      <c r="AJ252">
        <f>IF(ISERROR(1/VLOOKUP($B252,Leveranser!$B$1:$S$500,MATCH("såld värme (gwh)",Leveranser!$B$1:$S$1,0),FALSE)),"",VLOOKUP($B252,Leveranser!$B$1:$S$500,MATCH("såld värme (gwh)",Leveranser!$B$1:$S$1,0),FALSE))</f>
        <v>5.7839999999999998</v>
      </c>
      <c r="AM252" t="str">
        <f>IF(B252&lt;&gt;"",IF(VLOOKUP($B252,Totalt!$B$1:$AQ$554,MATCH("Kvalitetsgranskad:",Totalt!$B$1:$AQ$1,0),FALSE)="ja",VLOOKUP($B252,Miljö!$B$1:$AG$479,MATCH(AM$2,Miljö!$B$1:$AK$1,0),FALSE),""),"")</f>
        <v>Ja</v>
      </c>
      <c r="AN252" t="str">
        <f>IF(AM252="ja",VLOOKUP($B252,Miljö!$B$1:$J$479,MATCH("Typ av ursprungsspecificerad el   (Om inget värde anges används Nordisk residualmix, se inforuta) ()",Miljö!$B$1:$J$1,0),FALSE),IF(AM252="nej","Nordisk residualel",""))</f>
        <v>'vind och vattenkraft'</v>
      </c>
      <c r="AO252">
        <f>IF(AM252="","",VLOOKUP($B252,Miljö!$B$1:$J$479,MATCH("Fossilandel för ursprungspecificerad el ()",Miljö!$B$1:$J$1,0),FALSE))</f>
        <v>0</v>
      </c>
      <c r="AP252">
        <f>IF(AM252="","",IFERROR(VLOOKUP($B252,Miljö!$B$1:$J$479,MATCH("Kärnkraftsandel för ursprungsspecificerad el ()",Miljö!$B$1:$J$1,0),FALSE)/1,0))</f>
        <v>0</v>
      </c>
      <c r="AQ252">
        <f t="shared" si="19"/>
        <v>1</v>
      </c>
      <c r="AS252" t="str">
        <f t="shared" si="20"/>
        <v>Nej</v>
      </c>
      <c r="AT252" t="str">
        <f>IF(AS252="ja",VLOOKUP($B252,Miljö!$B$1:$P$500,MATCH("Fossil andel i procent (%)",Miljö!$B$1:$P$1,0),FALSE)/100,"")</f>
        <v/>
      </c>
      <c r="AV252" t="str">
        <f t="shared" si="21"/>
        <v>Nej</v>
      </c>
      <c r="AW252" t="str">
        <f>IF(AV252="ja",VLOOKUP($B252,'Egen hetvattenprod'!$B$1:$AO$500,MATCH("Värmekälla till värmepumpar ()",'Egen hetvattenprod'!$B$1:$AO$1,0),FALSE),"")</f>
        <v/>
      </c>
      <c r="AY252" t="str">
        <f t="shared" si="22"/>
        <v>Nej</v>
      </c>
      <c r="AZ252" s="115" t="str">
        <f>IF($AY252="ja",(VLOOKUP($B252,'Egen hetvattenprod'!$B$1:$BX$550,MATCH(AZ$2,'Egen hetvattenprod'!$B$1:$BX$1,0),FALSE)+VLOOKUP($B252,Kraftvärmeprod!$B$1:$BX$550,MATCH(AZ$2,Kraftvärmeprod!$B$1:$BX$1,0),FALSE))/$AC252,"")</f>
        <v/>
      </c>
      <c r="BA252" s="115" t="str">
        <f>IF($AY252="ja",(VLOOKUP($B252,'Egen hetvattenprod'!$B$1:$BX$550,MATCH(BA$2,'Egen hetvattenprod'!$B$1:$BX$1,0),FALSE)+VLOOKUP($B252,Kraftvärmeprod!$B$1:$BX$550,MATCH(BA$2,Kraftvärmeprod!$B$1:$BX$1,0),FALSE))/$AC252,"")</f>
        <v/>
      </c>
      <c r="BB252" s="115" t="str">
        <f>IF($AY252="ja",(VLOOKUP($B252,'Egen hetvattenprod'!$B$1:$BX$550,MATCH(BB$2,'Egen hetvattenprod'!$B$1:$BX$1,0),FALSE)+VLOOKUP($B252,Kraftvärmeprod!$B$1:$BX$550,MATCH(BB$2,Kraftvärmeprod!$B$1:$BX$1,0),FALSE))/$AC252,"")</f>
        <v/>
      </c>
      <c r="BC252" s="115" t="str">
        <f>IF($AY252="ja",(VLOOKUP($B252,'Egen hetvattenprod'!$B$1:$BX$550,MATCH(BC$2,'Egen hetvattenprod'!$B$1:$BX$1,0),FALSE)+VLOOKUP($B252,Kraftvärmeprod!$B$1:$BX$550,MATCH(BC$2,Kraftvärmeprod!$B$1:$BX$1,0),FALSE))/$AC252,"")</f>
        <v/>
      </c>
      <c r="BD252" s="115" t="str">
        <f>IF($AY252="ja",(VLOOKUP($B252,'Egen hetvattenprod'!$B$1:$BX$550,MATCH(BD$2,'Egen hetvattenprod'!$B$1:$BX$1,0),FALSE)+VLOOKUP($B252,Kraftvärmeprod!$B$1:$BX$550,MATCH(BD$2,Kraftvärmeprod!$B$1:$BX$1,0),FALSE))/$AC252,"")</f>
        <v/>
      </c>
      <c r="BF252" t="str">
        <f t="shared" si="23"/>
        <v>Nej</v>
      </c>
      <c r="BG252" t="str">
        <f>IF($BF252="ja",VLOOKUP($B252,'Egen hetvattenprod'!$B$1:$BX$550,MATCH("Andelen klimatgaser med fossilt ursprung för avfall ()",'Egen hetvattenprod'!$B$1:$BX$1,0),FALSE),"")</f>
        <v/>
      </c>
      <c r="BH252" t="str">
        <f>IF($BF252="ja",VLOOKUP($B252,Kraftvärmeprod!$B$1:$BX$550,MATCH("Andelen klimatgaser med fossilt ursprung för avfall ()",Kraftvärmeprod!$B$1:$BX$1,0),FALSE),"")</f>
        <v/>
      </c>
      <c r="BI252" t="str">
        <f>IF($BF252="ja",VLOOKUP($B252,'Egen hetvattenprod'!$B$1:$BX$550,MATCH("Avfall (GWh)",'Egen hetvattenprod'!$B$1:$BX$1,0),FALSE),"")</f>
        <v/>
      </c>
      <c r="BJ252" t="str">
        <f>IF($BF252="ja",VLOOKUP($B252,'Slutlig allokering kvv'!$B$1:$BX$550,MATCH("Avfall (GWh)",'Slutlig allokering kvv'!$B$1:$BX$1,0),FALSE),"")</f>
        <v/>
      </c>
      <c r="BK252" t="str">
        <f>IF($BF252="ja",VLOOKUP($B252,'Köpt hetvatten'!$B$1:$BX$550,MATCH("Avfall i köpt hetvatten",'Köpt hetvatten'!$B$1:$BX$1,0),FALSE),"")</f>
        <v/>
      </c>
      <c r="BL252" t="str">
        <f>IF($BF252="ja",VLOOKUP($B252,'Egen hetvattenprod'!$B$1:$BX$550,MATCH("Värde enligt ovan. (%)",'Egen hetvattenprod'!$B$1:$BX$1,0),FALSE),"")</f>
        <v/>
      </c>
      <c r="BM252" t="str">
        <f>IF($BF252="ja",VLOOKUP($B252,Kraftvärmeprod!$B$1:$BX$550,MATCH("Värde enligt ovan. (%)",Kraftvärmeprod!$B$1:$BX$1,0),FALSE),"")</f>
        <v/>
      </c>
      <c r="BQ252" t="str">
        <f>IF($BF252="ja",VLOOKUP($B252,'Egen hetvattenprod'!$B$1:$BX$550,MATCH("Tillförd olja (fossil) vid avfallsförbränning (GWh)",'Egen hetvattenprod'!$B$1:$BX$1,0),FALSE),"")</f>
        <v/>
      </c>
      <c r="BR252" t="str">
        <f>IF($BF252="ja",VLOOKUP($B252,Kraftvärmeprod!$B$1:$BX$550,MATCH("Tillförd olja (fossil) vid avfallsförbränning (GWh)",Kraftvärmeprod!$B$1:$BX$1,0),FALSE),"")</f>
        <v/>
      </c>
    </row>
    <row r="253" spans="1:70">
      <c r="A253" t="s">
        <v>393</v>
      </c>
      <c r="B253" t="s">
        <v>410</v>
      </c>
      <c r="C253">
        <f>VLOOKUP($B253,'Tillförd energi'!$B$1:$AI$720,MATCH(C$2,'Tillförd energi'!$B$1:$AQ$1,0),FALSE)</f>
        <v>0</v>
      </c>
      <c r="D253">
        <f>VLOOKUP($B253,'Tillförd energi'!$B$1:$AI$720,MATCH(D$2,'Tillförd energi'!$B$1:$AQ$1,0),FALSE)</f>
        <v>0</v>
      </c>
      <c r="E253">
        <f>VLOOKUP($B253,'Tillförd energi'!$B$1:$AI$720,MATCH(E$2,'Tillförd energi'!$B$1:$AQ$1,0),FALSE)</f>
        <v>0</v>
      </c>
      <c r="F253">
        <f>VLOOKUP($B253,'Tillförd energi'!$B$1:$AI$720,MATCH(F$2,'Tillförd energi'!$B$1:$AQ$1,0),FALSE)</f>
        <v>0</v>
      </c>
      <c r="G253">
        <f>VLOOKUP($B253,'Tillförd energi'!$B$1:$AI$720,MATCH(G$2,'Tillförd energi'!$B$1:$AQ$1,0),FALSE)</f>
        <v>0</v>
      </c>
      <c r="H253">
        <f>VLOOKUP($B253,'Tillförd energi'!$B$1:$AI$720,MATCH(H$2,'Tillförd energi'!$B$1:$AQ$1,0),FALSE)</f>
        <v>0</v>
      </c>
      <c r="I253">
        <f>VLOOKUP($B253,'Tillförd energi'!$B$1:$AI$720,MATCH(I$2,'Tillförd energi'!$B$1:$AQ$1,0),FALSE)</f>
        <v>0</v>
      </c>
      <c r="J253">
        <f>VLOOKUP($B253,'Tillförd energi'!$B$1:$AI$720,MATCH(J$2,'Tillförd energi'!$B$1:$AQ$1,0),FALSE)</f>
        <v>0</v>
      </c>
      <c r="K253">
        <f>VLOOKUP($B253,'Tillförd energi'!$B$1:$AI$720,MATCH(K$2,'Tillförd energi'!$B$1:$AQ$1,0),FALSE)</f>
        <v>0</v>
      </c>
      <c r="L253">
        <f>VLOOKUP($B253,'Tillförd energi'!$B$1:$AI$720,MATCH(L$2,'Tillförd energi'!$B$1:$AQ$1,0),FALSE)</f>
        <v>0</v>
      </c>
      <c r="M253">
        <f>VLOOKUP($B253,'Tillförd energi'!$B$1:$AI$720,MATCH(M$2,'Tillförd energi'!$B$1:$AQ$1,0),FALSE)</f>
        <v>0</v>
      </c>
      <c r="N253">
        <f>VLOOKUP($B253,'Tillförd energi'!$B$1:$AI$720,MATCH(N$2,'Tillförd energi'!$B$1:$AQ$1,0),FALSE)</f>
        <v>0</v>
      </c>
      <c r="O253">
        <f>VLOOKUP($B253,'Tillförd energi'!$B$1:$AI$720,MATCH(O$2,'Tillförd energi'!$B$1:$AQ$1,0),FALSE)</f>
        <v>0</v>
      </c>
      <c r="P253">
        <f>VLOOKUP($B253,'Tillförd energi'!$B$1:$AI$720,MATCH(P$2,'Tillförd energi'!$B$1:$AQ$1,0),FALSE)</f>
        <v>0</v>
      </c>
      <c r="Q253">
        <f>VLOOKUP($B253,'Tillförd energi'!$B$1:$AI$720,MATCH(Q$2,'Tillförd energi'!$B$1:$AQ$1,0),FALSE)</f>
        <v>0</v>
      </c>
      <c r="R253">
        <f>VLOOKUP($B253,'Tillförd energi'!$B$1:$AI$720,MATCH(R$2,'Tillförd energi'!$B$1:$AQ$1,0),FALSE)</f>
        <v>0</v>
      </c>
      <c r="S253">
        <f>VLOOKUP($B253,'Tillförd energi'!$B$1:$AI$720,MATCH(S$2,'Tillförd energi'!$B$1:$AQ$1,0),FALSE)</f>
        <v>4.3999999999999997E-2</v>
      </c>
      <c r="T253">
        <f>VLOOKUP($B253,'Tillförd energi'!$B$1:$AI$720,MATCH(T$2,'Tillförd energi'!$B$1:$AQ$1,0),FALSE)</f>
        <v>0</v>
      </c>
      <c r="U253">
        <f>VLOOKUP($B253,'Tillförd energi'!$B$1:$AI$720,MATCH(U$2,'Tillförd energi'!$B$1:$AQ$1,0),FALSE)</f>
        <v>0</v>
      </c>
      <c r="V253">
        <f>VLOOKUP($B253,'Tillförd energi'!$B$1:$AI$720,MATCH(V$2,'Tillförd energi'!$B$1:$AQ$1,0),FALSE)</f>
        <v>0</v>
      </c>
      <c r="W253">
        <f>VLOOKUP($B253,'Tillförd energi'!$B$1:$AI$720,MATCH(W$2,'Tillförd energi'!$B$1:$AQ$1,0),FALSE)</f>
        <v>0</v>
      </c>
      <c r="X253">
        <f>VLOOKUP($B253,'Tillförd energi'!$B$1:$AI$720,MATCH(X$2,'Tillförd energi'!$B$1:$AQ$1,0),FALSE)</f>
        <v>0</v>
      </c>
      <c r="Y253">
        <f>VLOOKUP($B253,'Tillförd energi'!$B$1:$AI$720,MATCH(Y$2,'Tillförd energi'!$B$1:$AQ$1,0),FALSE)</f>
        <v>0</v>
      </c>
      <c r="Z253">
        <f>VLOOKUP($B253,'Tillförd energi'!$B$1:$AI$720,MATCH(Z$2,'Tillförd energi'!$B$1:$AQ$1,0),FALSE)</f>
        <v>0</v>
      </c>
      <c r="AA253">
        <f>VLOOKUP($B253,'Tillförd energi'!$B$1:$AI$720,MATCH(AA$2,'Tillförd energi'!$B$1:$AQ$1,0),FALSE)</f>
        <v>0</v>
      </c>
      <c r="AB253">
        <f>VLOOKUP($B253,'Tillförd energi'!$B$1:$AI$720,MATCH(AB$2,'Tillförd energi'!$B$1:$AQ$1,0),FALSE)</f>
        <v>0</v>
      </c>
      <c r="AC253">
        <f>VLOOKUP($B253,'Tillförd energi'!$B$1:$AI$720,MATCH(AC$2,'Tillförd energi'!$B$1:$AQ$1,0),FALSE)</f>
        <v>0</v>
      </c>
      <c r="AD253">
        <f>VLOOKUP($B253,'Tillförd energi'!$B$1:$AI$720,MATCH(AD$2,'Tillförd energi'!$B$1:$AQ$1,0),FALSE)</f>
        <v>0</v>
      </c>
      <c r="AE253">
        <f>VLOOKUP($B253,'Tillförd energi'!$B$1:$AI$720,MATCH(AE$2,'Tillförd energi'!$B$1:$AQ$1,0),FALSE)</f>
        <v>0</v>
      </c>
      <c r="AF253">
        <f>VLOOKUP($B253,'Tillförd energi'!$B$1:$AI$720,MATCH(AF$2,'Tillförd energi'!$B$1:$AQ$1,0),FALSE)</f>
        <v>5.6000000000000001E-2</v>
      </c>
      <c r="AG253">
        <f>IFERROR(VLOOKUP(B253,Miljö!$B$1:$AC$600,MATCH("Köpt mängd produktionsspecifik fjärrvärme:",Miljö!$B$1:$AC$1,0),FALSE)/1,0)</f>
        <v>12.2</v>
      </c>
      <c r="AI253">
        <f t="shared" si="18"/>
        <v>12.299999999999999</v>
      </c>
      <c r="AJ253">
        <f>IF(ISERROR(1/VLOOKUP($B253,Leveranser!$B$1:$S$500,MATCH("såld värme (gwh)",Leveranser!$B$1:$S$1,0),FALSE)),"",VLOOKUP($B253,Leveranser!$B$1:$S$500,MATCH("såld värme (gwh)",Leveranser!$B$1:$S$1,0),FALSE))</f>
        <v>9.6999999999999993</v>
      </c>
      <c r="AM253" t="str">
        <f>IF(B253&lt;&gt;"",IF(VLOOKUP($B253,Totalt!$B$1:$AQ$554,MATCH("Kvalitetsgranskad:",Totalt!$B$1:$AQ$1,0),FALSE)="ja",VLOOKUP($B253,Miljö!$B$1:$AG$479,MATCH(AM$2,Miljö!$B$1:$AK$1,0),FALSE),""),"")</f>
        <v>Ja</v>
      </c>
      <c r="AN253" t="str">
        <f>IF(AM253="ja",VLOOKUP($B253,Miljö!$B$1:$J$479,MATCH("Typ av ursprungsspecificerad el   (Om inget värde anges används Nordisk residualmix, se inforuta) ()",Miljö!$B$1:$J$1,0),FALSE),IF(AM253="nej","Nordisk residualel",""))</f>
        <v>'Förnybart'</v>
      </c>
      <c r="AO253">
        <f>IF(AM253="","",VLOOKUP($B253,Miljö!$B$1:$J$479,MATCH("Fossilandel för ursprungspecificerad el ()",Miljö!$B$1:$J$1,0),FALSE))</f>
        <v>0</v>
      </c>
      <c r="AP253">
        <f>IF(AM253="","",IFERROR(VLOOKUP($B253,Miljö!$B$1:$J$479,MATCH("Kärnkraftsandel för ursprungsspecificerad el ()",Miljö!$B$1:$J$1,0),FALSE)/1,0))</f>
        <v>0</v>
      </c>
      <c r="AQ253">
        <f t="shared" si="19"/>
        <v>1</v>
      </c>
      <c r="AS253" t="str">
        <f t="shared" si="20"/>
        <v>Ja</v>
      </c>
      <c r="AT253">
        <f>IF(AS253="ja",VLOOKUP($B253,Miljö!$B$1:$P$500,MATCH("Fossil andel i procent (%)",Miljö!$B$1:$P$1,0),FALSE)/100,"")</f>
        <v>0</v>
      </c>
      <c r="AV253" t="str">
        <f t="shared" si="21"/>
        <v>Nej</v>
      </c>
      <c r="AW253" t="str">
        <f>IF(AV253="ja",VLOOKUP($B253,'Egen hetvattenprod'!$B$1:$AO$500,MATCH("Värmekälla till värmepumpar ()",'Egen hetvattenprod'!$B$1:$AO$1,0),FALSE),"")</f>
        <v/>
      </c>
      <c r="AY253" t="str">
        <f t="shared" si="22"/>
        <v>Nej</v>
      </c>
      <c r="AZ253" s="115" t="str">
        <f>IF($AY253="ja",(VLOOKUP($B253,'Egen hetvattenprod'!$B$1:$BX$550,MATCH(AZ$2,'Egen hetvattenprod'!$B$1:$BX$1,0),FALSE)+VLOOKUP($B253,Kraftvärmeprod!$B$1:$BX$550,MATCH(AZ$2,Kraftvärmeprod!$B$1:$BX$1,0),FALSE))/$AC253,"")</f>
        <v/>
      </c>
      <c r="BA253" s="115" t="str">
        <f>IF($AY253="ja",(VLOOKUP($B253,'Egen hetvattenprod'!$B$1:$BX$550,MATCH(BA$2,'Egen hetvattenprod'!$B$1:$BX$1,0),FALSE)+VLOOKUP($B253,Kraftvärmeprod!$B$1:$BX$550,MATCH(BA$2,Kraftvärmeprod!$B$1:$BX$1,0),FALSE))/$AC253,"")</f>
        <v/>
      </c>
      <c r="BB253" s="115" t="str">
        <f>IF($AY253="ja",(VLOOKUP($B253,'Egen hetvattenprod'!$B$1:$BX$550,MATCH(BB$2,'Egen hetvattenprod'!$B$1:$BX$1,0),FALSE)+VLOOKUP($B253,Kraftvärmeprod!$B$1:$BX$550,MATCH(BB$2,Kraftvärmeprod!$B$1:$BX$1,0),FALSE))/$AC253,"")</f>
        <v/>
      </c>
      <c r="BC253" s="115" t="str">
        <f>IF($AY253="ja",(VLOOKUP($B253,'Egen hetvattenprod'!$B$1:$BX$550,MATCH(BC$2,'Egen hetvattenprod'!$B$1:$BX$1,0),FALSE)+VLOOKUP($B253,Kraftvärmeprod!$B$1:$BX$550,MATCH(BC$2,Kraftvärmeprod!$B$1:$BX$1,0),FALSE))/$AC253,"")</f>
        <v/>
      </c>
      <c r="BD253" s="115" t="str">
        <f>IF($AY253="ja",(VLOOKUP($B253,'Egen hetvattenprod'!$B$1:$BX$550,MATCH(BD$2,'Egen hetvattenprod'!$B$1:$BX$1,0),FALSE)+VLOOKUP($B253,Kraftvärmeprod!$B$1:$BX$550,MATCH(BD$2,Kraftvärmeprod!$B$1:$BX$1,0),FALSE))/$AC253,"")</f>
        <v/>
      </c>
      <c r="BF253" t="str">
        <f t="shared" si="23"/>
        <v>Nej</v>
      </c>
      <c r="BG253" t="str">
        <f>IF($BF253="ja",VLOOKUP($B253,'Egen hetvattenprod'!$B$1:$BX$550,MATCH("Andelen klimatgaser med fossilt ursprung för avfall ()",'Egen hetvattenprod'!$B$1:$BX$1,0),FALSE),"")</f>
        <v/>
      </c>
      <c r="BH253" t="str">
        <f>IF($BF253="ja",VLOOKUP($B253,Kraftvärmeprod!$B$1:$BX$550,MATCH("Andelen klimatgaser med fossilt ursprung för avfall ()",Kraftvärmeprod!$B$1:$BX$1,0),FALSE),"")</f>
        <v/>
      </c>
      <c r="BI253" t="str">
        <f>IF($BF253="ja",VLOOKUP($B253,'Egen hetvattenprod'!$B$1:$BX$550,MATCH("Avfall (GWh)",'Egen hetvattenprod'!$B$1:$BX$1,0),FALSE),"")</f>
        <v/>
      </c>
      <c r="BJ253" t="str">
        <f>IF($BF253="ja",VLOOKUP($B253,'Slutlig allokering kvv'!$B$1:$BX$550,MATCH("Avfall (GWh)",'Slutlig allokering kvv'!$B$1:$BX$1,0),FALSE),"")</f>
        <v/>
      </c>
      <c r="BK253" t="str">
        <f>IF($BF253="ja",VLOOKUP($B253,'Köpt hetvatten'!$B$1:$BX$550,MATCH("Avfall i köpt hetvatten",'Köpt hetvatten'!$B$1:$BX$1,0),FALSE),"")</f>
        <v/>
      </c>
      <c r="BL253" t="str">
        <f>IF($BF253="ja",VLOOKUP($B253,'Egen hetvattenprod'!$B$1:$BX$550,MATCH("Värde enligt ovan. (%)",'Egen hetvattenprod'!$B$1:$BX$1,0),FALSE),"")</f>
        <v/>
      </c>
      <c r="BM253" t="str">
        <f>IF($BF253="ja",VLOOKUP($B253,Kraftvärmeprod!$B$1:$BX$550,MATCH("Värde enligt ovan. (%)",Kraftvärmeprod!$B$1:$BX$1,0),FALSE),"")</f>
        <v/>
      </c>
      <c r="BQ253" t="str">
        <f>IF($BF253="ja",VLOOKUP($B253,'Egen hetvattenprod'!$B$1:$BX$550,MATCH("Tillförd olja (fossil) vid avfallsförbränning (GWh)",'Egen hetvattenprod'!$B$1:$BX$1,0),FALSE),"")</f>
        <v/>
      </c>
      <c r="BR253" t="str">
        <f>IF($BF253="ja",VLOOKUP($B253,Kraftvärmeprod!$B$1:$BX$550,MATCH("Tillförd olja (fossil) vid avfallsförbränning (GWh)",Kraftvärmeprod!$B$1:$BX$1,0),FALSE),"")</f>
        <v/>
      </c>
    </row>
    <row r="254" spans="1:70">
      <c r="A254" t="s">
        <v>393</v>
      </c>
      <c r="B254" t="s">
        <v>411</v>
      </c>
      <c r="C254">
        <f>VLOOKUP($B254,'Tillförd energi'!$B$1:$AI$720,MATCH(C$2,'Tillförd energi'!$B$1:$AQ$1,0),FALSE)</f>
        <v>0</v>
      </c>
      <c r="D254">
        <f>VLOOKUP($B254,'Tillförd energi'!$B$1:$AI$720,MATCH(D$2,'Tillförd energi'!$B$1:$AQ$1,0),FALSE)</f>
        <v>0.2</v>
      </c>
      <c r="E254">
        <f>VLOOKUP($B254,'Tillförd energi'!$B$1:$AI$720,MATCH(E$2,'Tillförd energi'!$B$1:$AQ$1,0),FALSE)</f>
        <v>0</v>
      </c>
      <c r="F254">
        <f>VLOOKUP($B254,'Tillförd energi'!$B$1:$AI$720,MATCH(F$2,'Tillförd energi'!$B$1:$AQ$1,0),FALSE)</f>
        <v>0</v>
      </c>
      <c r="G254">
        <f>VLOOKUP($B254,'Tillförd energi'!$B$1:$AI$720,MATCH(G$2,'Tillförd energi'!$B$1:$AQ$1,0),FALSE)</f>
        <v>0</v>
      </c>
      <c r="H254">
        <f>VLOOKUP($B254,'Tillförd energi'!$B$1:$AI$720,MATCH(H$2,'Tillförd energi'!$B$1:$AQ$1,0),FALSE)</f>
        <v>0</v>
      </c>
      <c r="I254">
        <f>VLOOKUP($B254,'Tillförd energi'!$B$1:$AI$720,MATCH(I$2,'Tillförd energi'!$B$1:$AQ$1,0),FALSE)</f>
        <v>0</v>
      </c>
      <c r="J254">
        <f>VLOOKUP($B254,'Tillförd energi'!$B$1:$AI$720,MATCH(J$2,'Tillförd energi'!$B$1:$AQ$1,0),FALSE)</f>
        <v>0</v>
      </c>
      <c r="K254">
        <f>VLOOKUP($B254,'Tillförd energi'!$B$1:$AI$720,MATCH(K$2,'Tillförd energi'!$B$1:$AQ$1,0),FALSE)</f>
        <v>0</v>
      </c>
      <c r="L254">
        <f>VLOOKUP($B254,'Tillförd energi'!$B$1:$AI$720,MATCH(L$2,'Tillförd energi'!$B$1:$AQ$1,0),FALSE)</f>
        <v>0</v>
      </c>
      <c r="M254">
        <f>VLOOKUP($B254,'Tillförd energi'!$B$1:$AI$720,MATCH(M$2,'Tillförd energi'!$B$1:$AQ$1,0),FALSE)</f>
        <v>0</v>
      </c>
      <c r="N254">
        <f>VLOOKUP($B254,'Tillförd energi'!$B$1:$AI$720,MATCH(N$2,'Tillförd energi'!$B$1:$AQ$1,0),FALSE)</f>
        <v>0</v>
      </c>
      <c r="O254">
        <f>VLOOKUP($B254,'Tillförd energi'!$B$1:$AI$720,MATCH(O$2,'Tillförd energi'!$B$1:$AQ$1,0),FALSE)</f>
        <v>0</v>
      </c>
      <c r="P254">
        <f>VLOOKUP($B254,'Tillförd energi'!$B$1:$AI$720,MATCH(P$2,'Tillförd energi'!$B$1:$AQ$1,0),FALSE)</f>
        <v>7.1</v>
      </c>
      <c r="Q254">
        <f>VLOOKUP($B254,'Tillförd energi'!$B$1:$AI$720,MATCH(Q$2,'Tillförd energi'!$B$1:$AQ$1,0),FALSE)</f>
        <v>0</v>
      </c>
      <c r="R254">
        <f>VLOOKUP($B254,'Tillförd energi'!$B$1:$AI$720,MATCH(R$2,'Tillförd energi'!$B$1:$AQ$1,0),FALSE)</f>
        <v>0.2</v>
      </c>
      <c r="S254">
        <f>VLOOKUP($B254,'Tillförd energi'!$B$1:$AI$720,MATCH(S$2,'Tillförd energi'!$B$1:$AQ$1,0),FALSE)</f>
        <v>8</v>
      </c>
      <c r="T254">
        <f>VLOOKUP($B254,'Tillförd energi'!$B$1:$AI$720,MATCH(T$2,'Tillförd energi'!$B$1:$AQ$1,0),FALSE)</f>
        <v>0</v>
      </c>
      <c r="U254">
        <f>VLOOKUP($B254,'Tillförd energi'!$B$1:$AI$720,MATCH(U$2,'Tillförd energi'!$B$1:$AQ$1,0),FALSE)</f>
        <v>0</v>
      </c>
      <c r="V254">
        <f>VLOOKUP($B254,'Tillförd energi'!$B$1:$AI$720,MATCH(V$2,'Tillförd energi'!$B$1:$AQ$1,0),FALSE)</f>
        <v>0</v>
      </c>
      <c r="W254">
        <f>VLOOKUP($B254,'Tillförd energi'!$B$1:$AI$720,MATCH(W$2,'Tillförd energi'!$B$1:$AQ$1,0),FALSE)</f>
        <v>0</v>
      </c>
      <c r="X254">
        <f>VLOOKUP($B254,'Tillförd energi'!$B$1:$AI$720,MATCH(X$2,'Tillförd energi'!$B$1:$AQ$1,0),FALSE)</f>
        <v>0</v>
      </c>
      <c r="Y254">
        <f>VLOOKUP($B254,'Tillförd energi'!$B$1:$AI$720,MATCH(Y$2,'Tillförd energi'!$B$1:$AQ$1,0),FALSE)</f>
        <v>0</v>
      </c>
      <c r="Z254">
        <f>VLOOKUP($B254,'Tillförd energi'!$B$1:$AI$720,MATCH(Z$2,'Tillförd energi'!$B$1:$AQ$1,0),FALSE)</f>
        <v>0</v>
      </c>
      <c r="AA254">
        <f>VLOOKUP($B254,'Tillförd energi'!$B$1:$AI$720,MATCH(AA$2,'Tillförd energi'!$B$1:$AQ$1,0),FALSE)</f>
        <v>0</v>
      </c>
      <c r="AB254">
        <f>VLOOKUP($B254,'Tillförd energi'!$B$1:$AI$720,MATCH(AB$2,'Tillförd energi'!$B$1:$AQ$1,0),FALSE)</f>
        <v>0</v>
      </c>
      <c r="AC254">
        <f>VLOOKUP($B254,'Tillförd energi'!$B$1:$AI$720,MATCH(AC$2,'Tillförd energi'!$B$1:$AQ$1,0),FALSE)</f>
        <v>0</v>
      </c>
      <c r="AD254">
        <f>VLOOKUP($B254,'Tillförd energi'!$B$1:$AI$720,MATCH(AD$2,'Tillförd energi'!$B$1:$AQ$1,0),FALSE)</f>
        <v>0</v>
      </c>
      <c r="AE254">
        <f>VLOOKUP($B254,'Tillförd energi'!$B$1:$AI$720,MATCH(AE$2,'Tillförd energi'!$B$1:$AQ$1,0),FALSE)</f>
        <v>0</v>
      </c>
      <c r="AF254">
        <f>VLOOKUP($B254,'Tillförd energi'!$B$1:$AI$720,MATCH(AF$2,'Tillförd energi'!$B$1:$AQ$1,0),FALSE)</f>
        <v>0.2</v>
      </c>
      <c r="AG254">
        <f>IFERROR(VLOOKUP(B254,Miljö!$B$1:$AC$600,MATCH("Köpt mängd produktionsspecifik fjärrvärme:",Miljö!$B$1:$AC$1,0),FALSE)/1,0)</f>
        <v>0</v>
      </c>
      <c r="AI254">
        <f t="shared" si="18"/>
        <v>15.7</v>
      </c>
      <c r="AJ254">
        <f>IF(ISERROR(1/VLOOKUP($B254,Leveranser!$B$1:$S$500,MATCH("såld värme (gwh)",Leveranser!$B$1:$S$1,0),FALSE)),"",VLOOKUP($B254,Leveranser!$B$1:$S$500,MATCH("såld värme (gwh)",Leveranser!$B$1:$S$1,0),FALSE))</f>
        <v>12.2</v>
      </c>
      <c r="AM254" t="str">
        <f>IF(B254&lt;&gt;"",IF(VLOOKUP($B254,Totalt!$B$1:$AQ$554,MATCH("Kvalitetsgranskad:",Totalt!$B$1:$AQ$1,0),FALSE)="ja",VLOOKUP($B254,Miljö!$B$1:$AG$479,MATCH(AM$2,Miljö!$B$1:$AK$1,0),FALSE),""),"")</f>
        <v>Ja</v>
      </c>
      <c r="AN254" t="str">
        <f>IF(AM254="ja",VLOOKUP($B254,Miljö!$B$1:$J$479,MATCH("Typ av ursprungsspecificerad el   (Om inget värde anges används Nordisk residualmix, se inforuta) ()",Miljö!$B$1:$J$1,0),FALSE),IF(AM254="nej","Nordisk residualel",""))</f>
        <v>'Förnybart'</v>
      </c>
      <c r="AO254">
        <f>IF(AM254="","",VLOOKUP($B254,Miljö!$B$1:$J$479,MATCH("Fossilandel för ursprungspecificerad el ()",Miljö!$B$1:$J$1,0),FALSE))</f>
        <v>0</v>
      </c>
      <c r="AP254">
        <f>IF(AM254="","",IFERROR(VLOOKUP($B254,Miljö!$B$1:$J$479,MATCH("Kärnkraftsandel för ursprungsspecificerad el ()",Miljö!$B$1:$J$1,0),FALSE)/1,0))</f>
        <v>0</v>
      </c>
      <c r="AQ254">
        <f t="shared" si="19"/>
        <v>1</v>
      </c>
      <c r="AS254" t="str">
        <f t="shared" si="20"/>
        <v>Nej</v>
      </c>
      <c r="AT254" t="str">
        <f>IF(AS254="ja",VLOOKUP($B254,Miljö!$B$1:$P$500,MATCH("Fossil andel i procent (%)",Miljö!$B$1:$P$1,0),FALSE)/100,"")</f>
        <v/>
      </c>
      <c r="AV254" t="str">
        <f t="shared" si="21"/>
        <v>Nej</v>
      </c>
      <c r="AW254" t="str">
        <f>IF(AV254="ja",VLOOKUP($B254,'Egen hetvattenprod'!$B$1:$AO$500,MATCH("Värmekälla till värmepumpar ()",'Egen hetvattenprod'!$B$1:$AO$1,0),FALSE),"")</f>
        <v/>
      </c>
      <c r="AY254" t="str">
        <f t="shared" si="22"/>
        <v>Nej</v>
      </c>
      <c r="AZ254" s="115" t="str">
        <f>IF($AY254="ja",(VLOOKUP($B254,'Egen hetvattenprod'!$B$1:$BX$550,MATCH(AZ$2,'Egen hetvattenprod'!$B$1:$BX$1,0),FALSE)+VLOOKUP($B254,Kraftvärmeprod!$B$1:$BX$550,MATCH(AZ$2,Kraftvärmeprod!$B$1:$BX$1,0),FALSE))/$AC254,"")</f>
        <v/>
      </c>
      <c r="BA254" s="115" t="str">
        <f>IF($AY254="ja",(VLOOKUP($B254,'Egen hetvattenprod'!$B$1:$BX$550,MATCH(BA$2,'Egen hetvattenprod'!$B$1:$BX$1,0),FALSE)+VLOOKUP($B254,Kraftvärmeprod!$B$1:$BX$550,MATCH(BA$2,Kraftvärmeprod!$B$1:$BX$1,0),FALSE))/$AC254,"")</f>
        <v/>
      </c>
      <c r="BB254" s="115" t="str">
        <f>IF($AY254="ja",(VLOOKUP($B254,'Egen hetvattenprod'!$B$1:$BX$550,MATCH(BB$2,'Egen hetvattenprod'!$B$1:$BX$1,0),FALSE)+VLOOKUP($B254,Kraftvärmeprod!$B$1:$BX$550,MATCH(BB$2,Kraftvärmeprod!$B$1:$BX$1,0),FALSE))/$AC254,"")</f>
        <v/>
      </c>
      <c r="BC254" s="115" t="str">
        <f>IF($AY254="ja",(VLOOKUP($B254,'Egen hetvattenprod'!$B$1:$BX$550,MATCH(BC$2,'Egen hetvattenprod'!$B$1:$BX$1,0),FALSE)+VLOOKUP($B254,Kraftvärmeprod!$B$1:$BX$550,MATCH(BC$2,Kraftvärmeprod!$B$1:$BX$1,0),FALSE))/$AC254,"")</f>
        <v/>
      </c>
      <c r="BD254" s="115" t="str">
        <f>IF($AY254="ja",(VLOOKUP($B254,'Egen hetvattenprod'!$B$1:$BX$550,MATCH(BD$2,'Egen hetvattenprod'!$B$1:$BX$1,0),FALSE)+VLOOKUP($B254,Kraftvärmeprod!$B$1:$BX$550,MATCH(BD$2,Kraftvärmeprod!$B$1:$BX$1,0),FALSE))/$AC254,"")</f>
        <v/>
      </c>
      <c r="BF254" t="str">
        <f t="shared" si="23"/>
        <v>Nej</v>
      </c>
      <c r="BG254" t="str">
        <f>IF($BF254="ja",VLOOKUP($B254,'Egen hetvattenprod'!$B$1:$BX$550,MATCH("Andelen klimatgaser med fossilt ursprung för avfall ()",'Egen hetvattenprod'!$B$1:$BX$1,0),FALSE),"")</f>
        <v/>
      </c>
      <c r="BH254" t="str">
        <f>IF($BF254="ja",VLOOKUP($B254,Kraftvärmeprod!$B$1:$BX$550,MATCH("Andelen klimatgaser med fossilt ursprung för avfall ()",Kraftvärmeprod!$B$1:$BX$1,0),FALSE),"")</f>
        <v/>
      </c>
      <c r="BI254" t="str">
        <f>IF($BF254="ja",VLOOKUP($B254,'Egen hetvattenprod'!$B$1:$BX$550,MATCH("Avfall (GWh)",'Egen hetvattenprod'!$B$1:$BX$1,0),FALSE),"")</f>
        <v/>
      </c>
      <c r="BJ254" t="str">
        <f>IF($BF254="ja",VLOOKUP($B254,'Slutlig allokering kvv'!$B$1:$BX$550,MATCH("Avfall (GWh)",'Slutlig allokering kvv'!$B$1:$BX$1,0),FALSE),"")</f>
        <v/>
      </c>
      <c r="BK254" t="str">
        <f>IF($BF254="ja",VLOOKUP($B254,'Köpt hetvatten'!$B$1:$BX$550,MATCH("Avfall i köpt hetvatten",'Köpt hetvatten'!$B$1:$BX$1,0),FALSE),"")</f>
        <v/>
      </c>
      <c r="BL254" t="str">
        <f>IF($BF254="ja",VLOOKUP($B254,'Egen hetvattenprod'!$B$1:$BX$550,MATCH("Värde enligt ovan. (%)",'Egen hetvattenprod'!$B$1:$BX$1,0),FALSE),"")</f>
        <v/>
      </c>
      <c r="BM254" t="str">
        <f>IF($BF254="ja",VLOOKUP($B254,Kraftvärmeprod!$B$1:$BX$550,MATCH("Värde enligt ovan. (%)",Kraftvärmeprod!$B$1:$BX$1,0),FALSE),"")</f>
        <v/>
      </c>
      <c r="BQ254" t="str">
        <f>IF($BF254="ja",VLOOKUP($B254,'Egen hetvattenprod'!$B$1:$BX$550,MATCH("Tillförd olja (fossil) vid avfallsförbränning (GWh)",'Egen hetvattenprod'!$B$1:$BX$1,0),FALSE),"")</f>
        <v/>
      </c>
      <c r="BR254" t="str">
        <f>IF($BF254="ja",VLOOKUP($B254,Kraftvärmeprod!$B$1:$BX$550,MATCH("Tillförd olja (fossil) vid avfallsförbränning (GWh)",Kraftvärmeprod!$B$1:$BX$1,0),FALSE),"")</f>
        <v/>
      </c>
    </row>
    <row r="255" spans="1:70">
      <c r="A255" t="s">
        <v>393</v>
      </c>
      <c r="B255" t="s">
        <v>412</v>
      </c>
      <c r="C255">
        <f>VLOOKUP($B255,'Tillförd energi'!$B$1:$AI$720,MATCH(C$2,'Tillförd energi'!$B$1:$AQ$1,0),FALSE)</f>
        <v>0</v>
      </c>
      <c r="D255">
        <f>VLOOKUP($B255,'Tillförd energi'!$B$1:$AI$720,MATCH(D$2,'Tillförd energi'!$B$1:$AQ$1,0),FALSE)</f>
        <v>0.2</v>
      </c>
      <c r="E255">
        <f>VLOOKUP($B255,'Tillförd energi'!$B$1:$AI$720,MATCH(E$2,'Tillförd energi'!$B$1:$AQ$1,0),FALSE)</f>
        <v>0</v>
      </c>
      <c r="F255">
        <f>VLOOKUP($B255,'Tillförd energi'!$B$1:$AI$720,MATCH(F$2,'Tillförd energi'!$B$1:$AQ$1,0),FALSE)</f>
        <v>0</v>
      </c>
      <c r="G255">
        <f>VLOOKUP($B255,'Tillförd energi'!$B$1:$AI$720,MATCH(G$2,'Tillförd energi'!$B$1:$AQ$1,0),FALSE)</f>
        <v>0</v>
      </c>
      <c r="H255">
        <f>VLOOKUP($B255,'Tillförd energi'!$B$1:$AI$720,MATCH(H$2,'Tillförd energi'!$B$1:$AQ$1,0),FALSE)</f>
        <v>0</v>
      </c>
      <c r="I255">
        <f>VLOOKUP($B255,'Tillförd energi'!$B$1:$AI$720,MATCH(I$2,'Tillförd energi'!$B$1:$AQ$1,0),FALSE)</f>
        <v>0</v>
      </c>
      <c r="J255">
        <f>VLOOKUP($B255,'Tillförd energi'!$B$1:$AI$720,MATCH(J$2,'Tillförd energi'!$B$1:$AQ$1,0),FALSE)</f>
        <v>0</v>
      </c>
      <c r="K255">
        <f>VLOOKUP($B255,'Tillförd energi'!$B$1:$AI$720,MATCH(K$2,'Tillförd energi'!$B$1:$AQ$1,0),FALSE)</f>
        <v>0</v>
      </c>
      <c r="L255">
        <f>VLOOKUP($B255,'Tillförd energi'!$B$1:$AI$720,MATCH(L$2,'Tillförd energi'!$B$1:$AQ$1,0),FALSE)</f>
        <v>0</v>
      </c>
      <c r="M255">
        <f>VLOOKUP($B255,'Tillförd energi'!$B$1:$AI$720,MATCH(M$2,'Tillförd energi'!$B$1:$AQ$1,0),FALSE)</f>
        <v>0</v>
      </c>
      <c r="N255">
        <f>VLOOKUP($B255,'Tillförd energi'!$B$1:$AI$720,MATCH(N$2,'Tillförd energi'!$B$1:$AQ$1,0),FALSE)</f>
        <v>0</v>
      </c>
      <c r="O255">
        <f>VLOOKUP($B255,'Tillförd energi'!$B$1:$AI$720,MATCH(O$2,'Tillförd energi'!$B$1:$AQ$1,0),FALSE)</f>
        <v>0</v>
      </c>
      <c r="P255">
        <f>VLOOKUP($B255,'Tillförd energi'!$B$1:$AI$720,MATCH(P$2,'Tillförd energi'!$B$1:$AQ$1,0),FALSE)</f>
        <v>0</v>
      </c>
      <c r="Q255">
        <f>VLOOKUP($B255,'Tillförd energi'!$B$1:$AI$720,MATCH(Q$2,'Tillförd energi'!$B$1:$AQ$1,0),FALSE)</f>
        <v>0</v>
      </c>
      <c r="R255">
        <f>VLOOKUP($B255,'Tillförd energi'!$B$1:$AI$720,MATCH(R$2,'Tillförd energi'!$B$1:$AQ$1,0),FALSE)</f>
        <v>0</v>
      </c>
      <c r="S255">
        <f>VLOOKUP($B255,'Tillförd energi'!$B$1:$AI$720,MATCH(S$2,'Tillförd energi'!$B$1:$AQ$1,0),FALSE)</f>
        <v>19</v>
      </c>
      <c r="T255">
        <f>VLOOKUP($B255,'Tillförd energi'!$B$1:$AI$720,MATCH(T$2,'Tillförd energi'!$B$1:$AQ$1,0),FALSE)</f>
        <v>0</v>
      </c>
      <c r="U255">
        <f>VLOOKUP($B255,'Tillförd energi'!$B$1:$AI$720,MATCH(U$2,'Tillförd energi'!$B$1:$AQ$1,0),FALSE)</f>
        <v>0</v>
      </c>
      <c r="V255">
        <f>VLOOKUP($B255,'Tillförd energi'!$B$1:$AI$720,MATCH(V$2,'Tillförd energi'!$B$1:$AQ$1,0),FALSE)</f>
        <v>0</v>
      </c>
      <c r="W255">
        <f>VLOOKUP($B255,'Tillförd energi'!$B$1:$AI$720,MATCH(W$2,'Tillförd energi'!$B$1:$AQ$1,0),FALSE)</f>
        <v>0</v>
      </c>
      <c r="X255">
        <f>VLOOKUP($B255,'Tillförd energi'!$B$1:$AI$720,MATCH(X$2,'Tillförd energi'!$B$1:$AQ$1,0),FALSE)</f>
        <v>0</v>
      </c>
      <c r="Y255">
        <f>VLOOKUP($B255,'Tillförd energi'!$B$1:$AI$720,MATCH(Y$2,'Tillförd energi'!$B$1:$AQ$1,0),FALSE)</f>
        <v>0</v>
      </c>
      <c r="Z255">
        <f>VLOOKUP($B255,'Tillförd energi'!$B$1:$AI$720,MATCH(Z$2,'Tillförd energi'!$B$1:$AQ$1,0),FALSE)</f>
        <v>0</v>
      </c>
      <c r="AA255">
        <f>VLOOKUP($B255,'Tillförd energi'!$B$1:$AI$720,MATCH(AA$2,'Tillförd energi'!$B$1:$AQ$1,0),FALSE)</f>
        <v>0</v>
      </c>
      <c r="AB255">
        <f>VLOOKUP($B255,'Tillförd energi'!$B$1:$AI$720,MATCH(AB$2,'Tillförd energi'!$B$1:$AQ$1,0),FALSE)</f>
        <v>0</v>
      </c>
      <c r="AC255">
        <f>VLOOKUP($B255,'Tillförd energi'!$B$1:$AI$720,MATCH(AC$2,'Tillförd energi'!$B$1:$AQ$1,0),FALSE)</f>
        <v>0</v>
      </c>
      <c r="AD255">
        <f>VLOOKUP($B255,'Tillförd energi'!$B$1:$AI$720,MATCH(AD$2,'Tillförd energi'!$B$1:$AQ$1,0),FALSE)</f>
        <v>0</v>
      </c>
      <c r="AE255">
        <f>VLOOKUP($B255,'Tillförd energi'!$B$1:$AI$720,MATCH(AE$2,'Tillförd energi'!$B$1:$AQ$1,0),FALSE)</f>
        <v>0</v>
      </c>
      <c r="AF255">
        <f>VLOOKUP($B255,'Tillförd energi'!$B$1:$AI$720,MATCH(AF$2,'Tillförd energi'!$B$1:$AQ$1,0),FALSE)</f>
        <v>0.4</v>
      </c>
      <c r="AG255">
        <f>IFERROR(VLOOKUP(B255,Miljö!$B$1:$AC$600,MATCH("Köpt mängd produktionsspecifik fjärrvärme:",Miljö!$B$1:$AC$1,0),FALSE)/1,0)</f>
        <v>0</v>
      </c>
      <c r="AI255">
        <f t="shared" si="18"/>
        <v>19.599999999999998</v>
      </c>
      <c r="AJ255">
        <f>IF(ISERROR(1/VLOOKUP($B255,Leveranser!$B$1:$S$500,MATCH("såld värme (gwh)",Leveranser!$B$1:$S$1,0),FALSE)),"",VLOOKUP($B255,Leveranser!$B$1:$S$500,MATCH("såld värme (gwh)",Leveranser!$B$1:$S$1,0),FALSE))</f>
        <v>14.48</v>
      </c>
      <c r="AM255" t="str">
        <f>IF(B255&lt;&gt;"",IF(VLOOKUP($B255,Totalt!$B$1:$AQ$554,MATCH("Kvalitetsgranskad:",Totalt!$B$1:$AQ$1,0),FALSE)="ja",VLOOKUP($B255,Miljö!$B$1:$AG$479,MATCH(AM$2,Miljö!$B$1:$AK$1,0),FALSE),""),"")</f>
        <v>Ja</v>
      </c>
      <c r="AN255" t="str">
        <f>IF(AM255="ja",VLOOKUP($B255,Miljö!$B$1:$J$479,MATCH("Typ av ursprungsspecificerad el   (Om inget värde anges används Nordisk residualmix, se inforuta) ()",Miljö!$B$1:$J$1,0),FALSE),IF(AM255="nej","Nordisk residualel",""))</f>
        <v>'Förnybart'</v>
      </c>
      <c r="AO255">
        <f>IF(AM255="","",VLOOKUP($B255,Miljö!$B$1:$J$479,MATCH("Fossilandel för ursprungspecificerad el ()",Miljö!$B$1:$J$1,0),FALSE))</f>
        <v>0</v>
      </c>
      <c r="AP255">
        <f>IF(AM255="","",IFERROR(VLOOKUP($B255,Miljö!$B$1:$J$479,MATCH("Kärnkraftsandel för ursprungsspecificerad el ()",Miljö!$B$1:$J$1,0),FALSE)/1,0))</f>
        <v>0</v>
      </c>
      <c r="AQ255">
        <f t="shared" si="19"/>
        <v>1</v>
      </c>
      <c r="AS255" t="str">
        <f t="shared" si="20"/>
        <v>Nej</v>
      </c>
      <c r="AT255" t="str">
        <f>IF(AS255="ja",VLOOKUP($B255,Miljö!$B$1:$P$500,MATCH("Fossil andel i procent (%)",Miljö!$B$1:$P$1,0),FALSE)/100,"")</f>
        <v/>
      </c>
      <c r="AV255" t="str">
        <f t="shared" si="21"/>
        <v>Nej</v>
      </c>
      <c r="AW255" t="str">
        <f>IF(AV255="ja",VLOOKUP($B255,'Egen hetvattenprod'!$B$1:$AO$500,MATCH("Värmekälla till värmepumpar ()",'Egen hetvattenprod'!$B$1:$AO$1,0),FALSE),"")</f>
        <v/>
      </c>
      <c r="AY255" t="str">
        <f t="shared" si="22"/>
        <v>Nej</v>
      </c>
      <c r="AZ255" s="115" t="str">
        <f>IF($AY255="ja",(VLOOKUP($B255,'Egen hetvattenprod'!$B$1:$BX$550,MATCH(AZ$2,'Egen hetvattenprod'!$B$1:$BX$1,0),FALSE)+VLOOKUP($B255,Kraftvärmeprod!$B$1:$BX$550,MATCH(AZ$2,Kraftvärmeprod!$B$1:$BX$1,0),FALSE))/$AC255,"")</f>
        <v/>
      </c>
      <c r="BA255" s="115" t="str">
        <f>IF($AY255="ja",(VLOOKUP($B255,'Egen hetvattenprod'!$B$1:$BX$550,MATCH(BA$2,'Egen hetvattenprod'!$B$1:$BX$1,0),FALSE)+VLOOKUP($B255,Kraftvärmeprod!$B$1:$BX$550,MATCH(BA$2,Kraftvärmeprod!$B$1:$BX$1,0),FALSE))/$AC255,"")</f>
        <v/>
      </c>
      <c r="BB255" s="115" t="str">
        <f>IF($AY255="ja",(VLOOKUP($B255,'Egen hetvattenprod'!$B$1:$BX$550,MATCH(BB$2,'Egen hetvattenprod'!$B$1:$BX$1,0),FALSE)+VLOOKUP($B255,Kraftvärmeprod!$B$1:$BX$550,MATCH(BB$2,Kraftvärmeprod!$B$1:$BX$1,0),FALSE))/$AC255,"")</f>
        <v/>
      </c>
      <c r="BC255" s="115" t="str">
        <f>IF($AY255="ja",(VLOOKUP($B255,'Egen hetvattenprod'!$B$1:$BX$550,MATCH(BC$2,'Egen hetvattenprod'!$B$1:$BX$1,0),FALSE)+VLOOKUP($B255,Kraftvärmeprod!$B$1:$BX$550,MATCH(BC$2,Kraftvärmeprod!$B$1:$BX$1,0),FALSE))/$AC255,"")</f>
        <v/>
      </c>
      <c r="BD255" s="115" t="str">
        <f>IF($AY255="ja",(VLOOKUP($B255,'Egen hetvattenprod'!$B$1:$BX$550,MATCH(BD$2,'Egen hetvattenprod'!$B$1:$BX$1,0),FALSE)+VLOOKUP($B255,Kraftvärmeprod!$B$1:$BX$550,MATCH(BD$2,Kraftvärmeprod!$B$1:$BX$1,0),FALSE))/$AC255,"")</f>
        <v/>
      </c>
      <c r="BF255" t="str">
        <f t="shared" si="23"/>
        <v>Nej</v>
      </c>
      <c r="BG255" t="str">
        <f>IF($BF255="ja",VLOOKUP($B255,'Egen hetvattenprod'!$B$1:$BX$550,MATCH("Andelen klimatgaser med fossilt ursprung för avfall ()",'Egen hetvattenprod'!$B$1:$BX$1,0),FALSE),"")</f>
        <v/>
      </c>
      <c r="BH255" t="str">
        <f>IF($BF255="ja",VLOOKUP($B255,Kraftvärmeprod!$B$1:$BX$550,MATCH("Andelen klimatgaser med fossilt ursprung för avfall ()",Kraftvärmeprod!$B$1:$BX$1,0),FALSE),"")</f>
        <v/>
      </c>
      <c r="BI255" t="str">
        <f>IF($BF255="ja",VLOOKUP($B255,'Egen hetvattenprod'!$B$1:$BX$550,MATCH("Avfall (GWh)",'Egen hetvattenprod'!$B$1:$BX$1,0),FALSE),"")</f>
        <v/>
      </c>
      <c r="BJ255" t="str">
        <f>IF($BF255="ja",VLOOKUP($B255,'Slutlig allokering kvv'!$B$1:$BX$550,MATCH("Avfall (GWh)",'Slutlig allokering kvv'!$B$1:$BX$1,0),FALSE),"")</f>
        <v/>
      </c>
      <c r="BK255" t="str">
        <f>IF($BF255="ja",VLOOKUP($B255,'Köpt hetvatten'!$B$1:$BX$550,MATCH("Avfall i köpt hetvatten",'Köpt hetvatten'!$B$1:$BX$1,0),FALSE),"")</f>
        <v/>
      </c>
      <c r="BL255" t="str">
        <f>IF($BF255="ja",VLOOKUP($B255,'Egen hetvattenprod'!$B$1:$BX$550,MATCH("Värde enligt ovan. (%)",'Egen hetvattenprod'!$B$1:$BX$1,0),FALSE),"")</f>
        <v/>
      </c>
      <c r="BM255" t="str">
        <f>IF($BF255="ja",VLOOKUP($B255,Kraftvärmeprod!$B$1:$BX$550,MATCH("Värde enligt ovan. (%)",Kraftvärmeprod!$B$1:$BX$1,0),FALSE),"")</f>
        <v/>
      </c>
      <c r="BQ255" t="str">
        <f>IF($BF255="ja",VLOOKUP($B255,'Egen hetvattenprod'!$B$1:$BX$550,MATCH("Tillförd olja (fossil) vid avfallsförbränning (GWh)",'Egen hetvattenprod'!$B$1:$BX$1,0),FALSE),"")</f>
        <v/>
      </c>
      <c r="BR255" t="str">
        <f>IF($BF255="ja",VLOOKUP($B255,Kraftvärmeprod!$B$1:$BX$550,MATCH("Tillförd olja (fossil) vid avfallsförbränning (GWh)",Kraftvärmeprod!$B$1:$BX$1,0),FALSE),"")</f>
        <v/>
      </c>
    </row>
    <row r="256" spans="1:70">
      <c r="A256" t="s">
        <v>393</v>
      </c>
      <c r="B256" t="s">
        <v>413</v>
      </c>
      <c r="C256">
        <f>VLOOKUP($B256,'Tillförd energi'!$B$1:$AI$720,MATCH(C$2,'Tillförd energi'!$B$1:$AQ$1,0),FALSE)</f>
        <v>0</v>
      </c>
      <c r="D256">
        <f>VLOOKUP($B256,'Tillförd energi'!$B$1:$AI$720,MATCH(D$2,'Tillförd energi'!$B$1:$AQ$1,0),FALSE)</f>
        <v>5.0999999999999997E-2</v>
      </c>
      <c r="E256">
        <f>VLOOKUP($B256,'Tillförd energi'!$B$1:$AI$720,MATCH(E$2,'Tillförd energi'!$B$1:$AQ$1,0),FALSE)</f>
        <v>0</v>
      </c>
      <c r="F256">
        <f>VLOOKUP($B256,'Tillförd energi'!$B$1:$AI$720,MATCH(F$2,'Tillförd energi'!$B$1:$AQ$1,0),FALSE)</f>
        <v>0</v>
      </c>
      <c r="G256">
        <f>VLOOKUP($B256,'Tillförd energi'!$B$1:$AI$720,MATCH(G$2,'Tillförd energi'!$B$1:$AQ$1,0),FALSE)</f>
        <v>0</v>
      </c>
      <c r="H256">
        <f>VLOOKUP($B256,'Tillförd energi'!$B$1:$AI$720,MATCH(H$2,'Tillförd energi'!$B$1:$AQ$1,0),FALSE)</f>
        <v>0</v>
      </c>
      <c r="I256">
        <f>VLOOKUP($B256,'Tillförd energi'!$B$1:$AI$720,MATCH(I$2,'Tillförd energi'!$B$1:$AQ$1,0),FALSE)</f>
        <v>0</v>
      </c>
      <c r="J256">
        <f>VLOOKUP($B256,'Tillförd energi'!$B$1:$AI$720,MATCH(J$2,'Tillförd energi'!$B$1:$AQ$1,0),FALSE)</f>
        <v>0</v>
      </c>
      <c r="K256">
        <f>VLOOKUP($B256,'Tillförd energi'!$B$1:$AI$720,MATCH(K$2,'Tillförd energi'!$B$1:$AQ$1,0),FALSE)</f>
        <v>0</v>
      </c>
      <c r="L256">
        <f>VLOOKUP($B256,'Tillförd energi'!$B$1:$AI$720,MATCH(L$2,'Tillförd energi'!$B$1:$AQ$1,0),FALSE)</f>
        <v>0</v>
      </c>
      <c r="M256">
        <f>VLOOKUP($B256,'Tillförd energi'!$B$1:$AI$720,MATCH(M$2,'Tillförd energi'!$B$1:$AQ$1,0),FALSE)</f>
        <v>0</v>
      </c>
      <c r="N256">
        <f>VLOOKUP($B256,'Tillförd energi'!$B$1:$AI$720,MATCH(N$2,'Tillförd energi'!$B$1:$AQ$1,0),FALSE)</f>
        <v>0</v>
      </c>
      <c r="O256">
        <f>VLOOKUP($B256,'Tillförd energi'!$B$1:$AI$720,MATCH(O$2,'Tillförd energi'!$B$1:$AQ$1,0),FALSE)</f>
        <v>0</v>
      </c>
      <c r="P256">
        <f>VLOOKUP($B256,'Tillförd energi'!$B$1:$AI$720,MATCH(P$2,'Tillförd energi'!$B$1:$AQ$1,0),FALSE)</f>
        <v>3.9</v>
      </c>
      <c r="Q256">
        <f>VLOOKUP($B256,'Tillförd energi'!$B$1:$AI$720,MATCH(Q$2,'Tillförd energi'!$B$1:$AQ$1,0),FALSE)</f>
        <v>0</v>
      </c>
      <c r="R256">
        <f>VLOOKUP($B256,'Tillförd energi'!$B$1:$AI$720,MATCH(R$2,'Tillförd energi'!$B$1:$AQ$1,0),FALSE)</f>
        <v>0</v>
      </c>
      <c r="S256">
        <f>VLOOKUP($B256,'Tillförd energi'!$B$1:$AI$720,MATCH(S$2,'Tillförd energi'!$B$1:$AQ$1,0),FALSE)</f>
        <v>4.3</v>
      </c>
      <c r="T256">
        <f>VLOOKUP($B256,'Tillförd energi'!$B$1:$AI$720,MATCH(T$2,'Tillförd energi'!$B$1:$AQ$1,0),FALSE)</f>
        <v>0</v>
      </c>
      <c r="U256">
        <f>VLOOKUP($B256,'Tillförd energi'!$B$1:$AI$720,MATCH(U$2,'Tillförd energi'!$B$1:$AQ$1,0),FALSE)</f>
        <v>0</v>
      </c>
      <c r="V256">
        <f>VLOOKUP($B256,'Tillförd energi'!$B$1:$AI$720,MATCH(V$2,'Tillförd energi'!$B$1:$AQ$1,0),FALSE)</f>
        <v>0</v>
      </c>
      <c r="W256">
        <f>VLOOKUP($B256,'Tillförd energi'!$B$1:$AI$720,MATCH(W$2,'Tillförd energi'!$B$1:$AQ$1,0),FALSE)</f>
        <v>0</v>
      </c>
      <c r="X256">
        <f>VLOOKUP($B256,'Tillförd energi'!$B$1:$AI$720,MATCH(X$2,'Tillförd energi'!$B$1:$AQ$1,0),FALSE)</f>
        <v>0</v>
      </c>
      <c r="Y256">
        <f>VLOOKUP($B256,'Tillförd energi'!$B$1:$AI$720,MATCH(Y$2,'Tillförd energi'!$B$1:$AQ$1,0),FALSE)</f>
        <v>0</v>
      </c>
      <c r="Z256">
        <f>VLOOKUP($B256,'Tillförd energi'!$B$1:$AI$720,MATCH(Z$2,'Tillförd energi'!$B$1:$AQ$1,0),FALSE)</f>
        <v>0</v>
      </c>
      <c r="AA256">
        <f>VLOOKUP($B256,'Tillförd energi'!$B$1:$AI$720,MATCH(AA$2,'Tillförd energi'!$B$1:$AQ$1,0),FALSE)</f>
        <v>0</v>
      </c>
      <c r="AB256">
        <f>VLOOKUP($B256,'Tillförd energi'!$B$1:$AI$720,MATCH(AB$2,'Tillförd energi'!$B$1:$AQ$1,0),FALSE)</f>
        <v>0</v>
      </c>
      <c r="AC256">
        <f>VLOOKUP($B256,'Tillförd energi'!$B$1:$AI$720,MATCH(AC$2,'Tillförd energi'!$B$1:$AQ$1,0),FALSE)</f>
        <v>0</v>
      </c>
      <c r="AD256">
        <f>VLOOKUP($B256,'Tillförd energi'!$B$1:$AI$720,MATCH(AD$2,'Tillförd energi'!$B$1:$AQ$1,0),FALSE)</f>
        <v>0</v>
      </c>
      <c r="AE256">
        <f>VLOOKUP($B256,'Tillförd energi'!$B$1:$AI$720,MATCH(AE$2,'Tillförd energi'!$B$1:$AQ$1,0),FALSE)</f>
        <v>0</v>
      </c>
      <c r="AF256">
        <f>VLOOKUP($B256,'Tillförd energi'!$B$1:$AI$720,MATCH(AF$2,'Tillförd energi'!$B$1:$AQ$1,0),FALSE)</f>
        <v>7.0000000000000007E-2</v>
      </c>
      <c r="AG256">
        <f>IFERROR(VLOOKUP(B256,Miljö!$B$1:$AC$600,MATCH("Köpt mängd produktionsspecifik fjärrvärme:",Miljö!$B$1:$AC$1,0),FALSE)/1,0)</f>
        <v>0</v>
      </c>
      <c r="AI256">
        <f t="shared" si="18"/>
        <v>8.3209999999999997</v>
      </c>
      <c r="AJ256">
        <f>IF(ISERROR(1/VLOOKUP($B256,Leveranser!$B$1:$S$500,MATCH("såld värme (gwh)",Leveranser!$B$1:$S$1,0),FALSE)),"",VLOOKUP($B256,Leveranser!$B$1:$S$500,MATCH("såld värme (gwh)",Leveranser!$B$1:$S$1,0),FALSE))</f>
        <v>5.7</v>
      </c>
      <c r="AM256" t="str">
        <f>IF(B256&lt;&gt;"",IF(VLOOKUP($B256,Totalt!$B$1:$AQ$554,MATCH("Kvalitetsgranskad:",Totalt!$B$1:$AQ$1,0),FALSE)="ja",VLOOKUP($B256,Miljö!$B$1:$AG$479,MATCH(AM$2,Miljö!$B$1:$AK$1,0),FALSE),""),"")</f>
        <v>Ja</v>
      </c>
      <c r="AN256" t="str">
        <f>IF(AM256="ja",VLOOKUP($B256,Miljö!$B$1:$J$479,MATCH("Typ av ursprungsspecificerad el   (Om inget värde anges används Nordisk residualmix, se inforuta) ()",Miljö!$B$1:$J$1,0),FALSE),IF(AM256="nej","Nordisk residualel",""))</f>
        <v>'Förnybart'</v>
      </c>
      <c r="AO256">
        <f>IF(AM256="","",VLOOKUP($B256,Miljö!$B$1:$J$479,MATCH("Fossilandel för ursprungspecificerad el ()",Miljö!$B$1:$J$1,0),FALSE))</f>
        <v>0</v>
      </c>
      <c r="AP256">
        <f>IF(AM256="","",IFERROR(VLOOKUP($B256,Miljö!$B$1:$J$479,MATCH("Kärnkraftsandel för ursprungsspecificerad el ()",Miljö!$B$1:$J$1,0),FALSE)/1,0))</f>
        <v>0</v>
      </c>
      <c r="AQ256">
        <f t="shared" si="19"/>
        <v>1</v>
      </c>
      <c r="AS256" t="str">
        <f t="shared" si="20"/>
        <v>Nej</v>
      </c>
      <c r="AT256" t="str">
        <f>IF(AS256="ja",VLOOKUP($B256,Miljö!$B$1:$P$500,MATCH("Fossil andel i procent (%)",Miljö!$B$1:$P$1,0),FALSE)/100,"")</f>
        <v/>
      </c>
      <c r="AV256" t="str">
        <f t="shared" si="21"/>
        <v>Nej</v>
      </c>
      <c r="AW256" t="str">
        <f>IF(AV256="ja",VLOOKUP($B256,'Egen hetvattenprod'!$B$1:$AO$500,MATCH("Värmekälla till värmepumpar ()",'Egen hetvattenprod'!$B$1:$AO$1,0),FALSE),"")</f>
        <v/>
      </c>
      <c r="AY256" t="str">
        <f t="shared" si="22"/>
        <v>Nej</v>
      </c>
      <c r="AZ256" s="115" t="str">
        <f>IF($AY256="ja",(VLOOKUP($B256,'Egen hetvattenprod'!$B$1:$BX$550,MATCH(AZ$2,'Egen hetvattenprod'!$B$1:$BX$1,0),FALSE)+VLOOKUP($B256,Kraftvärmeprod!$B$1:$BX$550,MATCH(AZ$2,Kraftvärmeprod!$B$1:$BX$1,0),FALSE))/$AC256,"")</f>
        <v/>
      </c>
      <c r="BA256" s="115" t="str">
        <f>IF($AY256="ja",(VLOOKUP($B256,'Egen hetvattenprod'!$B$1:$BX$550,MATCH(BA$2,'Egen hetvattenprod'!$B$1:$BX$1,0),FALSE)+VLOOKUP($B256,Kraftvärmeprod!$B$1:$BX$550,MATCH(BA$2,Kraftvärmeprod!$B$1:$BX$1,0),FALSE))/$AC256,"")</f>
        <v/>
      </c>
      <c r="BB256" s="115" t="str">
        <f>IF($AY256="ja",(VLOOKUP($B256,'Egen hetvattenprod'!$B$1:$BX$550,MATCH(BB$2,'Egen hetvattenprod'!$B$1:$BX$1,0),FALSE)+VLOOKUP($B256,Kraftvärmeprod!$B$1:$BX$550,MATCH(BB$2,Kraftvärmeprod!$B$1:$BX$1,0),FALSE))/$AC256,"")</f>
        <v/>
      </c>
      <c r="BC256" s="115" t="str">
        <f>IF($AY256="ja",(VLOOKUP($B256,'Egen hetvattenprod'!$B$1:$BX$550,MATCH(BC$2,'Egen hetvattenprod'!$B$1:$BX$1,0),FALSE)+VLOOKUP($B256,Kraftvärmeprod!$B$1:$BX$550,MATCH(BC$2,Kraftvärmeprod!$B$1:$BX$1,0),FALSE))/$AC256,"")</f>
        <v/>
      </c>
      <c r="BD256" s="115" t="str">
        <f>IF($AY256="ja",(VLOOKUP($B256,'Egen hetvattenprod'!$B$1:$BX$550,MATCH(BD$2,'Egen hetvattenprod'!$B$1:$BX$1,0),FALSE)+VLOOKUP($B256,Kraftvärmeprod!$B$1:$BX$550,MATCH(BD$2,Kraftvärmeprod!$B$1:$BX$1,0),FALSE))/$AC256,"")</f>
        <v/>
      </c>
      <c r="BF256" t="str">
        <f t="shared" si="23"/>
        <v>Nej</v>
      </c>
      <c r="BG256" t="str">
        <f>IF($BF256="ja",VLOOKUP($B256,'Egen hetvattenprod'!$B$1:$BX$550,MATCH("Andelen klimatgaser med fossilt ursprung för avfall ()",'Egen hetvattenprod'!$B$1:$BX$1,0),FALSE),"")</f>
        <v/>
      </c>
      <c r="BH256" t="str">
        <f>IF($BF256="ja",VLOOKUP($B256,Kraftvärmeprod!$B$1:$BX$550,MATCH("Andelen klimatgaser med fossilt ursprung för avfall ()",Kraftvärmeprod!$B$1:$BX$1,0),FALSE),"")</f>
        <v/>
      </c>
      <c r="BI256" t="str">
        <f>IF($BF256="ja",VLOOKUP($B256,'Egen hetvattenprod'!$B$1:$BX$550,MATCH("Avfall (GWh)",'Egen hetvattenprod'!$B$1:$BX$1,0),FALSE),"")</f>
        <v/>
      </c>
      <c r="BJ256" t="str">
        <f>IF($BF256="ja",VLOOKUP($B256,'Slutlig allokering kvv'!$B$1:$BX$550,MATCH("Avfall (GWh)",'Slutlig allokering kvv'!$B$1:$BX$1,0),FALSE),"")</f>
        <v/>
      </c>
      <c r="BK256" t="str">
        <f>IF($BF256="ja",VLOOKUP($B256,'Köpt hetvatten'!$B$1:$BX$550,MATCH("Avfall i köpt hetvatten",'Köpt hetvatten'!$B$1:$BX$1,0),FALSE),"")</f>
        <v/>
      </c>
      <c r="BL256" t="str">
        <f>IF($BF256="ja",VLOOKUP($B256,'Egen hetvattenprod'!$B$1:$BX$550,MATCH("Värde enligt ovan. (%)",'Egen hetvattenprod'!$B$1:$BX$1,0),FALSE),"")</f>
        <v/>
      </c>
      <c r="BM256" t="str">
        <f>IF($BF256="ja",VLOOKUP($B256,Kraftvärmeprod!$B$1:$BX$550,MATCH("Värde enligt ovan. (%)",Kraftvärmeprod!$B$1:$BX$1,0),FALSE),"")</f>
        <v/>
      </c>
      <c r="BQ256" t="str">
        <f>IF($BF256="ja",VLOOKUP($B256,'Egen hetvattenprod'!$B$1:$BX$550,MATCH("Tillförd olja (fossil) vid avfallsförbränning (GWh)",'Egen hetvattenprod'!$B$1:$BX$1,0),FALSE),"")</f>
        <v/>
      </c>
      <c r="BR256" t="str">
        <f>IF($BF256="ja",VLOOKUP($B256,Kraftvärmeprod!$B$1:$BX$550,MATCH("Tillförd olja (fossil) vid avfallsförbränning (GWh)",Kraftvärmeprod!$B$1:$BX$1,0),FALSE),"")</f>
        <v/>
      </c>
    </row>
    <row r="257" spans="1:70">
      <c r="A257" t="s">
        <v>393</v>
      </c>
      <c r="B257" t="s">
        <v>414</v>
      </c>
      <c r="C257">
        <f>VLOOKUP($B257,'Tillförd energi'!$B$1:$AI$720,MATCH(C$2,'Tillförd energi'!$B$1:$AQ$1,0),FALSE)</f>
        <v>0</v>
      </c>
      <c r="D257">
        <f>VLOOKUP($B257,'Tillförd energi'!$B$1:$AI$720,MATCH(D$2,'Tillförd energi'!$B$1:$AQ$1,0),FALSE)</f>
        <v>0</v>
      </c>
      <c r="E257">
        <f>VLOOKUP($B257,'Tillförd energi'!$B$1:$AI$720,MATCH(E$2,'Tillförd energi'!$B$1:$AQ$1,0),FALSE)</f>
        <v>0</v>
      </c>
      <c r="F257">
        <f>VLOOKUP($B257,'Tillförd energi'!$B$1:$AI$720,MATCH(F$2,'Tillförd energi'!$B$1:$AQ$1,0),FALSE)</f>
        <v>0</v>
      </c>
      <c r="G257">
        <f>VLOOKUP($B257,'Tillförd energi'!$B$1:$AI$720,MATCH(G$2,'Tillförd energi'!$B$1:$AQ$1,0),FALSE)</f>
        <v>0</v>
      </c>
      <c r="H257">
        <f>VLOOKUP($B257,'Tillförd energi'!$B$1:$AI$720,MATCH(H$2,'Tillförd energi'!$B$1:$AQ$1,0),FALSE)</f>
        <v>0.32700000000000001</v>
      </c>
      <c r="I257">
        <f>VLOOKUP($B257,'Tillförd energi'!$B$1:$AI$720,MATCH(I$2,'Tillförd energi'!$B$1:$AQ$1,0),FALSE)</f>
        <v>0</v>
      </c>
      <c r="J257">
        <f>VLOOKUP($B257,'Tillförd energi'!$B$1:$AI$720,MATCH(J$2,'Tillförd energi'!$B$1:$AQ$1,0),FALSE)</f>
        <v>0</v>
      </c>
      <c r="K257">
        <f>VLOOKUP($B257,'Tillförd energi'!$B$1:$AI$720,MATCH(K$2,'Tillförd energi'!$B$1:$AQ$1,0),FALSE)</f>
        <v>0</v>
      </c>
      <c r="L257">
        <f>VLOOKUP($B257,'Tillförd energi'!$B$1:$AI$720,MATCH(L$2,'Tillförd energi'!$B$1:$AQ$1,0),FALSE)</f>
        <v>0</v>
      </c>
      <c r="M257">
        <f>VLOOKUP($B257,'Tillförd energi'!$B$1:$AI$720,MATCH(M$2,'Tillförd energi'!$B$1:$AQ$1,0),FALSE)</f>
        <v>0</v>
      </c>
      <c r="N257">
        <f>VLOOKUP($B257,'Tillförd energi'!$B$1:$AI$720,MATCH(N$2,'Tillförd energi'!$B$1:$AQ$1,0),FALSE)</f>
        <v>0</v>
      </c>
      <c r="O257">
        <f>VLOOKUP($B257,'Tillförd energi'!$B$1:$AI$720,MATCH(O$2,'Tillförd energi'!$B$1:$AQ$1,0),FALSE)</f>
        <v>0</v>
      </c>
      <c r="P257">
        <f>VLOOKUP($B257,'Tillförd energi'!$B$1:$AI$720,MATCH(P$2,'Tillförd energi'!$B$1:$AQ$1,0),FALSE)</f>
        <v>7.8280000000000003</v>
      </c>
      <c r="Q257">
        <f>VLOOKUP($B257,'Tillförd energi'!$B$1:$AI$720,MATCH(Q$2,'Tillförd energi'!$B$1:$AQ$1,0),FALSE)</f>
        <v>0</v>
      </c>
      <c r="R257">
        <f>VLOOKUP($B257,'Tillförd energi'!$B$1:$AI$720,MATCH(R$2,'Tillförd energi'!$B$1:$AQ$1,0),FALSE)</f>
        <v>0</v>
      </c>
      <c r="S257">
        <f>VLOOKUP($B257,'Tillförd energi'!$B$1:$AI$720,MATCH(S$2,'Tillförd energi'!$B$1:$AQ$1,0),FALSE)</f>
        <v>13.981999999999999</v>
      </c>
      <c r="T257">
        <f>VLOOKUP($B257,'Tillförd energi'!$B$1:$AI$720,MATCH(T$2,'Tillförd energi'!$B$1:$AQ$1,0),FALSE)</f>
        <v>0</v>
      </c>
      <c r="U257">
        <f>VLOOKUP($B257,'Tillförd energi'!$B$1:$AI$720,MATCH(U$2,'Tillförd energi'!$B$1:$AQ$1,0),FALSE)</f>
        <v>0</v>
      </c>
      <c r="V257">
        <f>VLOOKUP($B257,'Tillförd energi'!$B$1:$AI$720,MATCH(V$2,'Tillförd energi'!$B$1:$AQ$1,0),FALSE)</f>
        <v>0</v>
      </c>
      <c r="W257">
        <f>VLOOKUP($B257,'Tillförd energi'!$B$1:$AI$720,MATCH(W$2,'Tillförd energi'!$B$1:$AQ$1,0),FALSE)</f>
        <v>0</v>
      </c>
      <c r="X257">
        <f>VLOOKUP($B257,'Tillförd energi'!$B$1:$AI$720,MATCH(X$2,'Tillförd energi'!$B$1:$AQ$1,0),FALSE)</f>
        <v>0</v>
      </c>
      <c r="Y257">
        <f>VLOOKUP($B257,'Tillförd energi'!$B$1:$AI$720,MATCH(Y$2,'Tillförd energi'!$B$1:$AQ$1,0),FALSE)</f>
        <v>0</v>
      </c>
      <c r="Z257">
        <f>VLOOKUP($B257,'Tillförd energi'!$B$1:$AI$720,MATCH(Z$2,'Tillförd energi'!$B$1:$AQ$1,0),FALSE)</f>
        <v>0</v>
      </c>
      <c r="AA257">
        <f>VLOOKUP($B257,'Tillförd energi'!$B$1:$AI$720,MATCH(AA$2,'Tillförd energi'!$B$1:$AQ$1,0),FALSE)</f>
        <v>0</v>
      </c>
      <c r="AB257">
        <f>VLOOKUP($B257,'Tillförd energi'!$B$1:$AI$720,MATCH(AB$2,'Tillförd energi'!$B$1:$AQ$1,0),FALSE)</f>
        <v>0</v>
      </c>
      <c r="AC257">
        <f>VLOOKUP($B257,'Tillförd energi'!$B$1:$AI$720,MATCH(AC$2,'Tillförd energi'!$B$1:$AQ$1,0),FALSE)</f>
        <v>0</v>
      </c>
      <c r="AD257">
        <f>VLOOKUP($B257,'Tillförd energi'!$B$1:$AI$720,MATCH(AD$2,'Tillförd energi'!$B$1:$AQ$1,0),FALSE)</f>
        <v>1.1140000000000001</v>
      </c>
      <c r="AE257">
        <f>VLOOKUP($B257,'Tillförd energi'!$B$1:$AI$720,MATCH(AE$2,'Tillförd energi'!$B$1:$AQ$1,0),FALSE)</f>
        <v>0</v>
      </c>
      <c r="AF257">
        <f>VLOOKUP($B257,'Tillförd energi'!$B$1:$AI$720,MATCH(AF$2,'Tillförd energi'!$B$1:$AQ$1,0),FALSE)</f>
        <v>0.247</v>
      </c>
      <c r="AG257">
        <f>IFERROR(VLOOKUP(B257,Miljö!$B$1:$AC$600,MATCH("Köpt mängd produktionsspecifik fjärrvärme:",Miljö!$B$1:$AC$1,0),FALSE)/1,0)</f>
        <v>0</v>
      </c>
      <c r="AI257">
        <f t="shared" si="18"/>
        <v>23.498000000000001</v>
      </c>
      <c r="AJ257">
        <f>IF(ISERROR(1/VLOOKUP($B257,Leveranser!$B$1:$S$500,MATCH("såld värme (gwh)",Leveranser!$B$1:$S$1,0),FALSE)),"",VLOOKUP($B257,Leveranser!$B$1:$S$500,MATCH("såld värme (gwh)",Leveranser!$B$1:$S$1,0),FALSE))</f>
        <v>18.279</v>
      </c>
      <c r="AM257" t="str">
        <f>IF(B257&lt;&gt;"",IF(VLOOKUP($B257,Totalt!$B$1:$AQ$554,MATCH("Kvalitetsgranskad:",Totalt!$B$1:$AQ$1,0),FALSE)="ja",VLOOKUP($B257,Miljö!$B$1:$AG$479,MATCH(AM$2,Miljö!$B$1:$AK$1,0),FALSE),""),"")</f>
        <v>Ja</v>
      </c>
      <c r="AN257" t="str">
        <f>IF(AM257="ja",VLOOKUP($B257,Miljö!$B$1:$J$479,MATCH("Typ av ursprungsspecificerad el   (Om inget värde anges används Nordisk residualmix, se inforuta) ()",Miljö!$B$1:$J$1,0),FALSE),IF(AM257="nej","Nordisk residualel",""))</f>
        <v>'vind och vattenkraft'</v>
      </c>
      <c r="AO257">
        <f>IF(AM257="","",VLOOKUP($B257,Miljö!$B$1:$J$479,MATCH("Fossilandel för ursprungspecificerad el ()",Miljö!$B$1:$J$1,0),FALSE))</f>
        <v>0</v>
      </c>
      <c r="AP257">
        <f>IF(AM257="","",IFERROR(VLOOKUP($B257,Miljö!$B$1:$J$479,MATCH("Kärnkraftsandel för ursprungsspecificerad el ()",Miljö!$B$1:$J$1,0),FALSE)/1,0))</f>
        <v>0</v>
      </c>
      <c r="AQ257">
        <f t="shared" si="19"/>
        <v>1</v>
      </c>
      <c r="AS257" t="str">
        <f t="shared" si="20"/>
        <v>Nej</v>
      </c>
      <c r="AT257" t="str">
        <f>IF(AS257="ja",VLOOKUP($B257,Miljö!$B$1:$P$500,MATCH("Fossil andel i procent (%)",Miljö!$B$1:$P$1,0),FALSE)/100,"")</f>
        <v/>
      </c>
      <c r="AV257" t="str">
        <f t="shared" si="21"/>
        <v>Nej</v>
      </c>
      <c r="AW257" t="str">
        <f>IF(AV257="ja",VLOOKUP($B257,'Egen hetvattenprod'!$B$1:$AO$500,MATCH("Värmekälla till värmepumpar ()",'Egen hetvattenprod'!$B$1:$AO$1,0),FALSE),"")</f>
        <v/>
      </c>
      <c r="AY257" t="str">
        <f t="shared" si="22"/>
        <v>Nej</v>
      </c>
      <c r="AZ257" s="115" t="str">
        <f>IF($AY257="ja",(VLOOKUP($B257,'Egen hetvattenprod'!$B$1:$BX$550,MATCH(AZ$2,'Egen hetvattenprod'!$B$1:$BX$1,0),FALSE)+VLOOKUP($B257,Kraftvärmeprod!$B$1:$BX$550,MATCH(AZ$2,Kraftvärmeprod!$B$1:$BX$1,0),FALSE))/$AC257,"")</f>
        <v/>
      </c>
      <c r="BA257" s="115" t="str">
        <f>IF($AY257="ja",(VLOOKUP($B257,'Egen hetvattenprod'!$B$1:$BX$550,MATCH(BA$2,'Egen hetvattenprod'!$B$1:$BX$1,0),FALSE)+VLOOKUP($B257,Kraftvärmeprod!$B$1:$BX$550,MATCH(BA$2,Kraftvärmeprod!$B$1:$BX$1,0),FALSE))/$AC257,"")</f>
        <v/>
      </c>
      <c r="BB257" s="115" t="str">
        <f>IF($AY257="ja",(VLOOKUP($B257,'Egen hetvattenprod'!$B$1:$BX$550,MATCH(BB$2,'Egen hetvattenprod'!$B$1:$BX$1,0),FALSE)+VLOOKUP($B257,Kraftvärmeprod!$B$1:$BX$550,MATCH(BB$2,Kraftvärmeprod!$B$1:$BX$1,0),FALSE))/$AC257,"")</f>
        <v/>
      </c>
      <c r="BC257" s="115" t="str">
        <f>IF($AY257="ja",(VLOOKUP($B257,'Egen hetvattenprod'!$B$1:$BX$550,MATCH(BC$2,'Egen hetvattenprod'!$B$1:$BX$1,0),FALSE)+VLOOKUP($B257,Kraftvärmeprod!$B$1:$BX$550,MATCH(BC$2,Kraftvärmeprod!$B$1:$BX$1,0),FALSE))/$AC257,"")</f>
        <v/>
      </c>
      <c r="BD257" s="115" t="str">
        <f>IF($AY257="ja",(VLOOKUP($B257,'Egen hetvattenprod'!$B$1:$BX$550,MATCH(BD$2,'Egen hetvattenprod'!$B$1:$BX$1,0),FALSE)+VLOOKUP($B257,Kraftvärmeprod!$B$1:$BX$550,MATCH(BD$2,Kraftvärmeprod!$B$1:$BX$1,0),FALSE))/$AC257,"")</f>
        <v/>
      </c>
      <c r="BF257" t="str">
        <f t="shared" si="23"/>
        <v>Nej</v>
      </c>
      <c r="BG257" t="str">
        <f>IF($BF257="ja",VLOOKUP($B257,'Egen hetvattenprod'!$B$1:$BX$550,MATCH("Andelen klimatgaser med fossilt ursprung för avfall ()",'Egen hetvattenprod'!$B$1:$BX$1,0),FALSE),"")</f>
        <v/>
      </c>
      <c r="BH257" t="str">
        <f>IF($BF257="ja",VLOOKUP($B257,Kraftvärmeprod!$B$1:$BX$550,MATCH("Andelen klimatgaser med fossilt ursprung för avfall ()",Kraftvärmeprod!$B$1:$BX$1,0),FALSE),"")</f>
        <v/>
      </c>
      <c r="BI257" t="str">
        <f>IF($BF257="ja",VLOOKUP($B257,'Egen hetvattenprod'!$B$1:$BX$550,MATCH("Avfall (GWh)",'Egen hetvattenprod'!$B$1:$BX$1,0),FALSE),"")</f>
        <v/>
      </c>
      <c r="BJ257" t="str">
        <f>IF($BF257="ja",VLOOKUP($B257,'Slutlig allokering kvv'!$B$1:$BX$550,MATCH("Avfall (GWh)",'Slutlig allokering kvv'!$B$1:$BX$1,0),FALSE),"")</f>
        <v/>
      </c>
      <c r="BK257" t="str">
        <f>IF($BF257="ja",VLOOKUP($B257,'Köpt hetvatten'!$B$1:$BX$550,MATCH("Avfall i köpt hetvatten",'Köpt hetvatten'!$B$1:$BX$1,0),FALSE),"")</f>
        <v/>
      </c>
      <c r="BL257" t="str">
        <f>IF($BF257="ja",VLOOKUP($B257,'Egen hetvattenprod'!$B$1:$BX$550,MATCH("Värde enligt ovan. (%)",'Egen hetvattenprod'!$B$1:$BX$1,0),FALSE),"")</f>
        <v/>
      </c>
      <c r="BM257" t="str">
        <f>IF($BF257="ja",VLOOKUP($B257,Kraftvärmeprod!$B$1:$BX$550,MATCH("Värde enligt ovan. (%)",Kraftvärmeprod!$B$1:$BX$1,0),FALSE),"")</f>
        <v/>
      </c>
      <c r="BQ257" t="str">
        <f>IF($BF257="ja",VLOOKUP($B257,'Egen hetvattenprod'!$B$1:$BX$550,MATCH("Tillförd olja (fossil) vid avfallsförbränning (GWh)",'Egen hetvattenprod'!$B$1:$BX$1,0),FALSE),"")</f>
        <v/>
      </c>
      <c r="BR257" t="str">
        <f>IF($BF257="ja",VLOOKUP($B257,Kraftvärmeprod!$B$1:$BX$550,MATCH("Tillförd olja (fossil) vid avfallsförbränning (GWh)",Kraftvärmeprod!$B$1:$BX$1,0),FALSE),"")</f>
        <v/>
      </c>
    </row>
    <row r="258" spans="1:70">
      <c r="A258" t="s">
        <v>393</v>
      </c>
      <c r="B258" t="s">
        <v>416</v>
      </c>
      <c r="C258">
        <f>VLOOKUP($B258,'Tillförd energi'!$B$1:$AI$720,MATCH(C$2,'Tillförd energi'!$B$1:$AQ$1,0),FALSE)</f>
        <v>0</v>
      </c>
      <c r="D258">
        <f>VLOOKUP($B258,'Tillförd energi'!$B$1:$AI$720,MATCH(D$2,'Tillförd energi'!$B$1:$AQ$1,0),FALSE)</f>
        <v>0.02</v>
      </c>
      <c r="E258">
        <f>VLOOKUP($B258,'Tillförd energi'!$B$1:$AI$720,MATCH(E$2,'Tillförd energi'!$B$1:$AQ$1,0),FALSE)</f>
        <v>0</v>
      </c>
      <c r="F258">
        <f>VLOOKUP($B258,'Tillförd energi'!$B$1:$AI$720,MATCH(F$2,'Tillförd energi'!$B$1:$AQ$1,0),FALSE)</f>
        <v>0</v>
      </c>
      <c r="G258">
        <f>VLOOKUP($B258,'Tillförd energi'!$B$1:$AI$720,MATCH(G$2,'Tillförd energi'!$B$1:$AQ$1,0),FALSE)</f>
        <v>0</v>
      </c>
      <c r="H258">
        <f>VLOOKUP($B258,'Tillförd energi'!$B$1:$AI$720,MATCH(H$2,'Tillförd energi'!$B$1:$AQ$1,0),FALSE)</f>
        <v>0</v>
      </c>
      <c r="I258">
        <f>VLOOKUP($B258,'Tillförd energi'!$B$1:$AI$720,MATCH(I$2,'Tillförd energi'!$B$1:$AQ$1,0),FALSE)</f>
        <v>0</v>
      </c>
      <c r="J258">
        <f>VLOOKUP($B258,'Tillförd energi'!$B$1:$AI$720,MATCH(J$2,'Tillförd energi'!$B$1:$AQ$1,0),FALSE)</f>
        <v>0</v>
      </c>
      <c r="K258">
        <f>VLOOKUP($B258,'Tillförd energi'!$B$1:$AI$720,MATCH(K$2,'Tillförd energi'!$B$1:$AQ$1,0),FALSE)</f>
        <v>0</v>
      </c>
      <c r="L258">
        <f>VLOOKUP($B258,'Tillförd energi'!$B$1:$AI$720,MATCH(L$2,'Tillförd energi'!$B$1:$AQ$1,0),FALSE)</f>
        <v>0</v>
      </c>
      <c r="M258">
        <f>VLOOKUP($B258,'Tillförd energi'!$B$1:$AI$720,MATCH(M$2,'Tillförd energi'!$B$1:$AQ$1,0),FALSE)</f>
        <v>0</v>
      </c>
      <c r="N258">
        <f>VLOOKUP($B258,'Tillförd energi'!$B$1:$AI$720,MATCH(N$2,'Tillförd energi'!$B$1:$AQ$1,0),FALSE)</f>
        <v>0</v>
      </c>
      <c r="O258">
        <f>VLOOKUP($B258,'Tillförd energi'!$B$1:$AI$720,MATCH(O$2,'Tillförd energi'!$B$1:$AQ$1,0),FALSE)</f>
        <v>24</v>
      </c>
      <c r="P258">
        <f>VLOOKUP($B258,'Tillförd energi'!$B$1:$AI$720,MATCH(P$2,'Tillförd energi'!$B$1:$AQ$1,0),FALSE)</f>
        <v>24</v>
      </c>
      <c r="Q258">
        <f>VLOOKUP($B258,'Tillförd energi'!$B$1:$AI$720,MATCH(Q$2,'Tillförd energi'!$B$1:$AQ$1,0),FALSE)</f>
        <v>0</v>
      </c>
      <c r="R258">
        <f>VLOOKUP($B258,'Tillförd energi'!$B$1:$AI$720,MATCH(R$2,'Tillförd energi'!$B$1:$AQ$1,0),FALSE)</f>
        <v>0</v>
      </c>
      <c r="S258">
        <f>VLOOKUP($B258,'Tillförd energi'!$B$1:$AI$720,MATCH(S$2,'Tillförd energi'!$B$1:$AQ$1,0),FALSE)</f>
        <v>0</v>
      </c>
      <c r="T258">
        <f>VLOOKUP($B258,'Tillförd energi'!$B$1:$AI$720,MATCH(T$2,'Tillförd energi'!$B$1:$AQ$1,0),FALSE)</f>
        <v>0</v>
      </c>
      <c r="U258">
        <f>VLOOKUP($B258,'Tillförd energi'!$B$1:$AI$720,MATCH(U$2,'Tillförd energi'!$B$1:$AQ$1,0),FALSE)</f>
        <v>0</v>
      </c>
      <c r="V258">
        <f>VLOOKUP($B258,'Tillförd energi'!$B$1:$AI$720,MATCH(V$2,'Tillförd energi'!$B$1:$AQ$1,0),FALSE)</f>
        <v>0</v>
      </c>
      <c r="W258">
        <f>VLOOKUP($B258,'Tillförd energi'!$B$1:$AI$720,MATCH(W$2,'Tillförd energi'!$B$1:$AQ$1,0),FALSE)</f>
        <v>0.5</v>
      </c>
      <c r="X258">
        <f>VLOOKUP($B258,'Tillförd energi'!$B$1:$AI$720,MATCH(X$2,'Tillförd energi'!$B$1:$AQ$1,0),FALSE)</f>
        <v>0</v>
      </c>
      <c r="Y258">
        <f>VLOOKUP($B258,'Tillförd energi'!$B$1:$AI$720,MATCH(Y$2,'Tillförd energi'!$B$1:$AQ$1,0),FALSE)</f>
        <v>0</v>
      </c>
      <c r="Z258">
        <f>VLOOKUP($B258,'Tillförd energi'!$B$1:$AI$720,MATCH(Z$2,'Tillförd energi'!$B$1:$AQ$1,0),FALSE)</f>
        <v>0</v>
      </c>
      <c r="AA258">
        <f>VLOOKUP($B258,'Tillförd energi'!$B$1:$AI$720,MATCH(AA$2,'Tillförd energi'!$B$1:$AQ$1,0),FALSE)</f>
        <v>0</v>
      </c>
      <c r="AB258">
        <f>VLOOKUP($B258,'Tillförd energi'!$B$1:$AI$720,MATCH(AB$2,'Tillförd energi'!$B$1:$AQ$1,0),FALSE)</f>
        <v>0</v>
      </c>
      <c r="AC258">
        <f>VLOOKUP($B258,'Tillförd energi'!$B$1:$AI$720,MATCH(AC$2,'Tillförd energi'!$B$1:$AQ$1,0),FALSE)</f>
        <v>0</v>
      </c>
      <c r="AD258">
        <f>VLOOKUP($B258,'Tillförd energi'!$B$1:$AI$720,MATCH(AD$2,'Tillförd energi'!$B$1:$AQ$1,0),FALSE)</f>
        <v>0</v>
      </c>
      <c r="AE258">
        <f>VLOOKUP($B258,'Tillförd energi'!$B$1:$AI$720,MATCH(AE$2,'Tillförd energi'!$B$1:$AQ$1,0),FALSE)</f>
        <v>0</v>
      </c>
      <c r="AF258">
        <f>VLOOKUP($B258,'Tillförd energi'!$B$1:$AI$720,MATCH(AF$2,'Tillförd energi'!$B$1:$AQ$1,0),FALSE)</f>
        <v>1</v>
      </c>
      <c r="AG258">
        <f>IFERROR(VLOOKUP(B258,Miljö!$B$1:$AC$600,MATCH("Köpt mängd produktionsspecifik fjärrvärme:",Miljö!$B$1:$AC$1,0),FALSE)/1,0)</f>
        <v>0</v>
      </c>
      <c r="AI258">
        <f t="shared" si="18"/>
        <v>49.519999999999996</v>
      </c>
      <c r="AJ258">
        <f>IF(ISERROR(1/VLOOKUP($B258,Leveranser!$B$1:$S$500,MATCH("såld värme (gwh)",Leveranser!$B$1:$S$1,0),FALSE)),"",VLOOKUP($B258,Leveranser!$B$1:$S$500,MATCH("såld värme (gwh)",Leveranser!$B$1:$S$1,0),FALSE))</f>
        <v>42.067999999999998</v>
      </c>
      <c r="AM258" t="str">
        <f>IF(B258&lt;&gt;"",IF(VLOOKUP($B258,Totalt!$B$1:$AQ$554,MATCH("Kvalitetsgranskad:",Totalt!$B$1:$AQ$1,0),FALSE)="ja",VLOOKUP($B258,Miljö!$B$1:$AG$479,MATCH(AM$2,Miljö!$B$1:$AK$1,0),FALSE),""),"")</f>
        <v>Ja</v>
      </c>
      <c r="AN258" t="str">
        <f>IF(AM258="ja",VLOOKUP($B258,Miljö!$B$1:$J$479,MATCH("Typ av ursprungsspecificerad el   (Om inget värde anges används Nordisk residualmix, se inforuta) ()",Miljö!$B$1:$J$1,0),FALSE),IF(AM258="nej","Nordisk residualel",""))</f>
        <v>'Förnybart'</v>
      </c>
      <c r="AO258">
        <f>IF(AM258="","",VLOOKUP($B258,Miljö!$B$1:$J$479,MATCH("Fossilandel för ursprungspecificerad el ()",Miljö!$B$1:$J$1,0),FALSE))</f>
        <v>0</v>
      </c>
      <c r="AP258">
        <f>IF(AM258="","",IFERROR(VLOOKUP($B258,Miljö!$B$1:$J$479,MATCH("Kärnkraftsandel för ursprungsspecificerad el ()",Miljö!$B$1:$J$1,0),FALSE)/1,0))</f>
        <v>0</v>
      </c>
      <c r="AQ258">
        <f t="shared" si="19"/>
        <v>1</v>
      </c>
      <c r="AS258" t="str">
        <f t="shared" si="20"/>
        <v>Nej</v>
      </c>
      <c r="AT258" t="str">
        <f>IF(AS258="ja",VLOOKUP($B258,Miljö!$B$1:$P$500,MATCH("Fossil andel i procent (%)",Miljö!$B$1:$P$1,0),FALSE)/100,"")</f>
        <v/>
      </c>
      <c r="AV258" t="str">
        <f t="shared" si="21"/>
        <v>Nej</v>
      </c>
      <c r="AW258" t="str">
        <f>IF(AV258="ja",VLOOKUP($B258,'Egen hetvattenprod'!$B$1:$AO$500,MATCH("Värmekälla till värmepumpar ()",'Egen hetvattenprod'!$B$1:$AO$1,0),FALSE),"")</f>
        <v/>
      </c>
      <c r="AY258" t="str">
        <f t="shared" si="22"/>
        <v>Nej</v>
      </c>
      <c r="AZ258" s="115" t="str">
        <f>IF($AY258="ja",(VLOOKUP($B258,'Egen hetvattenprod'!$B$1:$BX$550,MATCH(AZ$2,'Egen hetvattenprod'!$B$1:$BX$1,0),FALSE)+VLOOKUP($B258,Kraftvärmeprod!$B$1:$BX$550,MATCH(AZ$2,Kraftvärmeprod!$B$1:$BX$1,0),FALSE))/$AC258,"")</f>
        <v/>
      </c>
      <c r="BA258" s="115" t="str">
        <f>IF($AY258="ja",(VLOOKUP($B258,'Egen hetvattenprod'!$B$1:$BX$550,MATCH(BA$2,'Egen hetvattenprod'!$B$1:$BX$1,0),FALSE)+VLOOKUP($B258,Kraftvärmeprod!$B$1:$BX$550,MATCH(BA$2,Kraftvärmeprod!$B$1:$BX$1,0),FALSE))/$AC258,"")</f>
        <v/>
      </c>
      <c r="BB258" s="115" t="str">
        <f>IF($AY258="ja",(VLOOKUP($B258,'Egen hetvattenprod'!$B$1:$BX$550,MATCH(BB$2,'Egen hetvattenprod'!$B$1:$BX$1,0),FALSE)+VLOOKUP($B258,Kraftvärmeprod!$B$1:$BX$550,MATCH(BB$2,Kraftvärmeprod!$B$1:$BX$1,0),FALSE))/$AC258,"")</f>
        <v/>
      </c>
      <c r="BC258" s="115" t="str">
        <f>IF($AY258="ja",(VLOOKUP($B258,'Egen hetvattenprod'!$B$1:$BX$550,MATCH(BC$2,'Egen hetvattenprod'!$B$1:$BX$1,0),FALSE)+VLOOKUP($B258,Kraftvärmeprod!$B$1:$BX$550,MATCH(BC$2,Kraftvärmeprod!$B$1:$BX$1,0),FALSE))/$AC258,"")</f>
        <v/>
      </c>
      <c r="BD258" s="115" t="str">
        <f>IF($AY258="ja",(VLOOKUP($B258,'Egen hetvattenprod'!$B$1:$BX$550,MATCH(BD$2,'Egen hetvattenprod'!$B$1:$BX$1,0),FALSE)+VLOOKUP($B258,Kraftvärmeprod!$B$1:$BX$550,MATCH(BD$2,Kraftvärmeprod!$B$1:$BX$1,0),FALSE))/$AC258,"")</f>
        <v/>
      </c>
      <c r="BF258" t="str">
        <f t="shared" si="23"/>
        <v>Nej</v>
      </c>
      <c r="BG258" t="str">
        <f>IF($BF258="ja",VLOOKUP($B258,'Egen hetvattenprod'!$B$1:$BX$550,MATCH("Andelen klimatgaser med fossilt ursprung för avfall ()",'Egen hetvattenprod'!$B$1:$BX$1,0),FALSE),"")</f>
        <v/>
      </c>
      <c r="BH258" t="str">
        <f>IF($BF258="ja",VLOOKUP($B258,Kraftvärmeprod!$B$1:$BX$550,MATCH("Andelen klimatgaser med fossilt ursprung för avfall ()",Kraftvärmeprod!$B$1:$BX$1,0),FALSE),"")</f>
        <v/>
      </c>
      <c r="BI258" t="str">
        <f>IF($BF258="ja",VLOOKUP($B258,'Egen hetvattenprod'!$B$1:$BX$550,MATCH("Avfall (GWh)",'Egen hetvattenprod'!$B$1:$BX$1,0),FALSE),"")</f>
        <v/>
      </c>
      <c r="BJ258" t="str">
        <f>IF($BF258="ja",VLOOKUP($B258,'Slutlig allokering kvv'!$B$1:$BX$550,MATCH("Avfall (GWh)",'Slutlig allokering kvv'!$B$1:$BX$1,0),FALSE),"")</f>
        <v/>
      </c>
      <c r="BK258" t="str">
        <f>IF($BF258="ja",VLOOKUP($B258,'Köpt hetvatten'!$B$1:$BX$550,MATCH("Avfall i köpt hetvatten",'Köpt hetvatten'!$B$1:$BX$1,0),FALSE),"")</f>
        <v/>
      </c>
      <c r="BL258" t="str">
        <f>IF($BF258="ja",VLOOKUP($B258,'Egen hetvattenprod'!$B$1:$BX$550,MATCH("Värde enligt ovan. (%)",'Egen hetvattenprod'!$B$1:$BX$1,0),FALSE),"")</f>
        <v/>
      </c>
      <c r="BM258" t="str">
        <f>IF($BF258="ja",VLOOKUP($B258,Kraftvärmeprod!$B$1:$BX$550,MATCH("Värde enligt ovan. (%)",Kraftvärmeprod!$B$1:$BX$1,0),FALSE),"")</f>
        <v/>
      </c>
      <c r="BQ258" t="str">
        <f>IF($BF258="ja",VLOOKUP($B258,'Egen hetvattenprod'!$B$1:$BX$550,MATCH("Tillförd olja (fossil) vid avfallsförbränning (GWh)",'Egen hetvattenprod'!$B$1:$BX$1,0),FALSE),"")</f>
        <v/>
      </c>
      <c r="BR258" t="str">
        <f>IF($BF258="ja",VLOOKUP($B258,Kraftvärmeprod!$B$1:$BX$550,MATCH("Tillförd olja (fossil) vid avfallsförbränning (GWh)",Kraftvärmeprod!$B$1:$BX$1,0),FALSE),"")</f>
        <v/>
      </c>
    </row>
    <row r="259" spans="1:70">
      <c r="A259" t="s">
        <v>393</v>
      </c>
      <c r="B259" t="s">
        <v>417</v>
      </c>
      <c r="C259">
        <f>VLOOKUP($B259,'Tillförd energi'!$B$1:$AI$720,MATCH(C$2,'Tillförd energi'!$B$1:$AQ$1,0),FALSE)</f>
        <v>0</v>
      </c>
      <c r="D259">
        <f>VLOOKUP($B259,'Tillförd energi'!$B$1:$AI$720,MATCH(D$2,'Tillförd energi'!$B$1:$AQ$1,0),FALSE)</f>
        <v>1E-3</v>
      </c>
      <c r="E259">
        <f>VLOOKUP($B259,'Tillförd energi'!$B$1:$AI$720,MATCH(E$2,'Tillförd energi'!$B$1:$AQ$1,0),FALSE)</f>
        <v>0</v>
      </c>
      <c r="F259">
        <f>VLOOKUP($B259,'Tillförd energi'!$B$1:$AI$720,MATCH(F$2,'Tillförd energi'!$B$1:$AQ$1,0),FALSE)</f>
        <v>0</v>
      </c>
      <c r="G259">
        <f>VLOOKUP($B259,'Tillförd energi'!$B$1:$AI$720,MATCH(G$2,'Tillförd energi'!$B$1:$AQ$1,0),FALSE)</f>
        <v>0</v>
      </c>
      <c r="H259">
        <f>VLOOKUP($B259,'Tillförd energi'!$B$1:$AI$720,MATCH(H$2,'Tillförd energi'!$B$1:$AQ$1,0),FALSE)</f>
        <v>0</v>
      </c>
      <c r="I259">
        <f>VLOOKUP($B259,'Tillförd energi'!$B$1:$AI$720,MATCH(I$2,'Tillförd energi'!$B$1:$AQ$1,0),FALSE)</f>
        <v>0</v>
      </c>
      <c r="J259">
        <f>VLOOKUP($B259,'Tillförd energi'!$B$1:$AI$720,MATCH(J$2,'Tillförd energi'!$B$1:$AQ$1,0),FALSE)</f>
        <v>0</v>
      </c>
      <c r="K259">
        <f>VLOOKUP($B259,'Tillförd energi'!$B$1:$AI$720,MATCH(K$2,'Tillförd energi'!$B$1:$AQ$1,0),FALSE)</f>
        <v>0</v>
      </c>
      <c r="L259">
        <f>VLOOKUP($B259,'Tillförd energi'!$B$1:$AI$720,MATCH(L$2,'Tillförd energi'!$B$1:$AQ$1,0),FALSE)</f>
        <v>0</v>
      </c>
      <c r="M259">
        <f>VLOOKUP($B259,'Tillförd energi'!$B$1:$AI$720,MATCH(M$2,'Tillförd energi'!$B$1:$AQ$1,0),FALSE)</f>
        <v>0</v>
      </c>
      <c r="N259">
        <f>VLOOKUP($B259,'Tillförd energi'!$B$1:$AI$720,MATCH(N$2,'Tillförd energi'!$B$1:$AQ$1,0),FALSE)</f>
        <v>0</v>
      </c>
      <c r="O259">
        <f>VLOOKUP($B259,'Tillförd energi'!$B$1:$AI$720,MATCH(O$2,'Tillförd energi'!$B$1:$AQ$1,0),FALSE)</f>
        <v>0</v>
      </c>
      <c r="P259">
        <f>VLOOKUP($B259,'Tillförd energi'!$B$1:$AI$720,MATCH(P$2,'Tillförd energi'!$B$1:$AQ$1,0),FALSE)</f>
        <v>0</v>
      </c>
      <c r="Q259">
        <f>VLOOKUP($B259,'Tillförd energi'!$B$1:$AI$720,MATCH(Q$2,'Tillförd energi'!$B$1:$AQ$1,0),FALSE)</f>
        <v>69.982399999999998</v>
      </c>
      <c r="R259">
        <f>VLOOKUP($B259,'Tillförd energi'!$B$1:$AI$720,MATCH(R$2,'Tillförd energi'!$B$1:$AQ$1,0),FALSE)</f>
        <v>0</v>
      </c>
      <c r="S259">
        <f>VLOOKUP($B259,'Tillförd energi'!$B$1:$AI$720,MATCH(S$2,'Tillförd energi'!$B$1:$AQ$1,0),FALSE)</f>
        <v>0</v>
      </c>
      <c r="T259">
        <f>VLOOKUP($B259,'Tillförd energi'!$B$1:$AI$720,MATCH(T$2,'Tillförd energi'!$B$1:$AQ$1,0),FALSE)</f>
        <v>0</v>
      </c>
      <c r="U259">
        <f>VLOOKUP($B259,'Tillförd energi'!$B$1:$AI$720,MATCH(U$2,'Tillförd energi'!$B$1:$AQ$1,0),FALSE)</f>
        <v>0</v>
      </c>
      <c r="V259">
        <f>VLOOKUP($B259,'Tillförd energi'!$B$1:$AI$720,MATCH(V$2,'Tillförd energi'!$B$1:$AQ$1,0),FALSE)</f>
        <v>0</v>
      </c>
      <c r="W259">
        <f>VLOOKUP($B259,'Tillförd energi'!$B$1:$AI$720,MATCH(W$2,'Tillförd energi'!$B$1:$AQ$1,0),FALSE)</f>
        <v>0</v>
      </c>
      <c r="X259">
        <f>VLOOKUP($B259,'Tillförd energi'!$B$1:$AI$720,MATCH(X$2,'Tillförd energi'!$B$1:$AQ$1,0),FALSE)</f>
        <v>0</v>
      </c>
      <c r="Y259">
        <f>VLOOKUP($B259,'Tillförd energi'!$B$1:$AI$720,MATCH(Y$2,'Tillförd energi'!$B$1:$AQ$1,0),FALSE)</f>
        <v>0</v>
      </c>
      <c r="Z259">
        <f>VLOOKUP($B259,'Tillförd energi'!$B$1:$AI$720,MATCH(Z$2,'Tillförd energi'!$B$1:$AQ$1,0),FALSE)</f>
        <v>0</v>
      </c>
      <c r="AA259">
        <f>VLOOKUP($B259,'Tillförd energi'!$B$1:$AI$720,MATCH(AA$2,'Tillförd energi'!$B$1:$AQ$1,0),FALSE)</f>
        <v>0</v>
      </c>
      <c r="AB259">
        <f>VLOOKUP($B259,'Tillförd energi'!$B$1:$AI$720,MATCH(AB$2,'Tillförd energi'!$B$1:$AQ$1,0),FALSE)</f>
        <v>0</v>
      </c>
      <c r="AC259">
        <f>VLOOKUP($B259,'Tillförd energi'!$B$1:$AI$720,MATCH(AC$2,'Tillförd energi'!$B$1:$AQ$1,0),FALSE)</f>
        <v>0</v>
      </c>
      <c r="AD259">
        <f>VLOOKUP($B259,'Tillförd energi'!$B$1:$AI$720,MATCH(AD$2,'Tillförd energi'!$B$1:$AQ$1,0),FALSE)</f>
        <v>0</v>
      </c>
      <c r="AE259">
        <f>VLOOKUP($B259,'Tillförd energi'!$B$1:$AI$720,MATCH(AE$2,'Tillförd energi'!$B$1:$AQ$1,0),FALSE)</f>
        <v>0</v>
      </c>
      <c r="AF259">
        <f>VLOOKUP($B259,'Tillförd energi'!$B$1:$AI$720,MATCH(AF$2,'Tillförd energi'!$B$1:$AQ$1,0),FALSE)</f>
        <v>0.61799999999999999</v>
      </c>
      <c r="AG259">
        <f>IFERROR(VLOOKUP(B259,Miljö!$B$1:$AC$600,MATCH("Köpt mängd produktionsspecifik fjärrvärme:",Miljö!$B$1:$AC$1,0),FALSE)/1,0)</f>
        <v>0</v>
      </c>
      <c r="AI259">
        <f t="shared" si="18"/>
        <v>70.601399999999998</v>
      </c>
      <c r="AJ259">
        <f>IF(ISERROR(1/VLOOKUP($B259,Leveranser!$B$1:$S$500,MATCH("såld värme (gwh)",Leveranser!$B$1:$S$1,0),FALSE)),"",VLOOKUP($B259,Leveranser!$B$1:$S$500,MATCH("såld värme (gwh)",Leveranser!$B$1:$S$1,0),FALSE))</f>
        <v>45.2</v>
      </c>
      <c r="AM259" t="str">
        <f>IF(B259&lt;&gt;"",IF(VLOOKUP($B259,Totalt!$B$1:$AQ$554,MATCH("Kvalitetsgranskad:",Totalt!$B$1:$AQ$1,0),FALSE)="ja",VLOOKUP($B259,Miljö!$B$1:$AG$479,MATCH(AM$2,Miljö!$B$1:$AK$1,0),FALSE),""),"")</f>
        <v>Ja</v>
      </c>
      <c r="AN259" t="str">
        <f>IF(AM259="ja",VLOOKUP($B259,Miljö!$B$1:$J$479,MATCH("Typ av ursprungsspecificerad el   (Om inget värde anges används Nordisk residualmix, se inforuta) ()",Miljö!$B$1:$J$1,0),FALSE),IF(AM259="nej","Nordisk residualel",""))</f>
        <v>'Förnybart'</v>
      </c>
      <c r="AO259">
        <f>IF(AM259="","",VLOOKUP($B259,Miljö!$B$1:$J$479,MATCH("Fossilandel för ursprungspecificerad el ()",Miljö!$B$1:$J$1,0),FALSE))</f>
        <v>0</v>
      </c>
      <c r="AP259">
        <f>IF(AM259="","",IFERROR(VLOOKUP($B259,Miljö!$B$1:$J$479,MATCH("Kärnkraftsandel för ursprungsspecificerad el ()",Miljö!$B$1:$J$1,0),FALSE)/1,0))</f>
        <v>0</v>
      </c>
      <c r="AQ259">
        <f t="shared" si="19"/>
        <v>1</v>
      </c>
      <c r="AS259" t="str">
        <f t="shared" si="20"/>
        <v>Nej</v>
      </c>
      <c r="AT259" t="str">
        <f>IF(AS259="ja",VLOOKUP($B259,Miljö!$B$1:$P$500,MATCH("Fossil andel i procent (%)",Miljö!$B$1:$P$1,0),FALSE)/100,"")</f>
        <v/>
      </c>
      <c r="AV259" t="str">
        <f t="shared" si="21"/>
        <v>Nej</v>
      </c>
      <c r="AW259" t="str">
        <f>IF(AV259="ja",VLOOKUP($B259,'Egen hetvattenprod'!$B$1:$AO$500,MATCH("Värmekälla till värmepumpar ()",'Egen hetvattenprod'!$B$1:$AO$1,0),FALSE),"")</f>
        <v/>
      </c>
      <c r="AY259" t="str">
        <f t="shared" si="22"/>
        <v>Nej</v>
      </c>
      <c r="AZ259" s="115" t="str">
        <f>IF($AY259="ja",(VLOOKUP($B259,'Egen hetvattenprod'!$B$1:$BX$550,MATCH(AZ$2,'Egen hetvattenprod'!$B$1:$BX$1,0),FALSE)+VLOOKUP($B259,Kraftvärmeprod!$B$1:$BX$550,MATCH(AZ$2,Kraftvärmeprod!$B$1:$BX$1,0),FALSE))/$AC259,"")</f>
        <v/>
      </c>
      <c r="BA259" s="115" t="str">
        <f>IF($AY259="ja",(VLOOKUP($B259,'Egen hetvattenprod'!$B$1:$BX$550,MATCH(BA$2,'Egen hetvattenprod'!$B$1:$BX$1,0),FALSE)+VLOOKUP($B259,Kraftvärmeprod!$B$1:$BX$550,MATCH(BA$2,Kraftvärmeprod!$B$1:$BX$1,0),FALSE))/$AC259,"")</f>
        <v/>
      </c>
      <c r="BB259" s="115" t="str">
        <f>IF($AY259="ja",(VLOOKUP($B259,'Egen hetvattenprod'!$B$1:$BX$550,MATCH(BB$2,'Egen hetvattenprod'!$B$1:$BX$1,0),FALSE)+VLOOKUP($B259,Kraftvärmeprod!$B$1:$BX$550,MATCH(BB$2,Kraftvärmeprod!$B$1:$BX$1,0),FALSE))/$AC259,"")</f>
        <v/>
      </c>
      <c r="BC259" s="115" t="str">
        <f>IF($AY259="ja",(VLOOKUP($B259,'Egen hetvattenprod'!$B$1:$BX$550,MATCH(BC$2,'Egen hetvattenprod'!$B$1:$BX$1,0),FALSE)+VLOOKUP($B259,Kraftvärmeprod!$B$1:$BX$550,MATCH(BC$2,Kraftvärmeprod!$B$1:$BX$1,0),FALSE))/$AC259,"")</f>
        <v/>
      </c>
      <c r="BD259" s="115" t="str">
        <f>IF($AY259="ja",(VLOOKUP($B259,'Egen hetvattenprod'!$B$1:$BX$550,MATCH(BD$2,'Egen hetvattenprod'!$B$1:$BX$1,0),FALSE)+VLOOKUP($B259,Kraftvärmeprod!$B$1:$BX$550,MATCH(BD$2,Kraftvärmeprod!$B$1:$BX$1,0),FALSE))/$AC259,"")</f>
        <v/>
      </c>
      <c r="BF259" t="str">
        <f t="shared" si="23"/>
        <v>Nej</v>
      </c>
      <c r="BG259" t="str">
        <f>IF($BF259="ja",VLOOKUP($B259,'Egen hetvattenprod'!$B$1:$BX$550,MATCH("Andelen klimatgaser med fossilt ursprung för avfall ()",'Egen hetvattenprod'!$B$1:$BX$1,0),FALSE),"")</f>
        <v/>
      </c>
      <c r="BH259" t="str">
        <f>IF($BF259="ja",VLOOKUP($B259,Kraftvärmeprod!$B$1:$BX$550,MATCH("Andelen klimatgaser med fossilt ursprung för avfall ()",Kraftvärmeprod!$B$1:$BX$1,0),FALSE),"")</f>
        <v/>
      </c>
      <c r="BI259" t="str">
        <f>IF($BF259="ja",VLOOKUP($B259,'Egen hetvattenprod'!$B$1:$BX$550,MATCH("Avfall (GWh)",'Egen hetvattenprod'!$B$1:$BX$1,0),FALSE),"")</f>
        <v/>
      </c>
      <c r="BJ259" t="str">
        <f>IF($BF259="ja",VLOOKUP($B259,'Slutlig allokering kvv'!$B$1:$BX$550,MATCH("Avfall (GWh)",'Slutlig allokering kvv'!$B$1:$BX$1,0),FALSE),"")</f>
        <v/>
      </c>
      <c r="BK259" t="str">
        <f>IF($BF259="ja",VLOOKUP($B259,'Köpt hetvatten'!$B$1:$BX$550,MATCH("Avfall i köpt hetvatten",'Köpt hetvatten'!$B$1:$BX$1,0),FALSE),"")</f>
        <v/>
      </c>
      <c r="BL259" t="str">
        <f>IF($BF259="ja",VLOOKUP($B259,'Egen hetvattenprod'!$B$1:$BX$550,MATCH("Värde enligt ovan. (%)",'Egen hetvattenprod'!$B$1:$BX$1,0),FALSE),"")</f>
        <v/>
      </c>
      <c r="BM259" t="str">
        <f>IF($BF259="ja",VLOOKUP($B259,Kraftvärmeprod!$B$1:$BX$550,MATCH("Värde enligt ovan. (%)",Kraftvärmeprod!$B$1:$BX$1,0),FALSE),"")</f>
        <v/>
      </c>
      <c r="BQ259" t="str">
        <f>IF($BF259="ja",VLOOKUP($B259,'Egen hetvattenprod'!$B$1:$BX$550,MATCH("Tillförd olja (fossil) vid avfallsförbränning (GWh)",'Egen hetvattenprod'!$B$1:$BX$1,0),FALSE),"")</f>
        <v/>
      </c>
      <c r="BR259" t="str">
        <f>IF($BF259="ja",VLOOKUP($B259,Kraftvärmeprod!$B$1:$BX$550,MATCH("Tillförd olja (fossil) vid avfallsförbränning (GWh)",Kraftvärmeprod!$B$1:$BX$1,0),FALSE),"")</f>
        <v/>
      </c>
    </row>
    <row r="260" spans="1:70">
      <c r="A260" t="s">
        <v>393</v>
      </c>
      <c r="B260" t="s">
        <v>419</v>
      </c>
      <c r="C260">
        <f>VLOOKUP($B260,'Tillförd energi'!$B$1:$AI$720,MATCH(C$2,'Tillförd energi'!$B$1:$AQ$1,0),FALSE)</f>
        <v>0</v>
      </c>
      <c r="D260">
        <f>VLOOKUP($B260,'Tillförd energi'!$B$1:$AI$720,MATCH(D$2,'Tillförd energi'!$B$1:$AQ$1,0),FALSE)</f>
        <v>0.3</v>
      </c>
      <c r="E260">
        <f>VLOOKUP($B260,'Tillförd energi'!$B$1:$AI$720,MATCH(E$2,'Tillförd energi'!$B$1:$AQ$1,0),FALSE)</f>
        <v>0</v>
      </c>
      <c r="F260">
        <f>VLOOKUP($B260,'Tillförd energi'!$B$1:$AI$720,MATCH(F$2,'Tillförd energi'!$B$1:$AQ$1,0),FALSE)</f>
        <v>0</v>
      </c>
      <c r="G260">
        <f>VLOOKUP($B260,'Tillförd energi'!$B$1:$AI$720,MATCH(G$2,'Tillförd energi'!$B$1:$AQ$1,0),FALSE)</f>
        <v>0</v>
      </c>
      <c r="H260">
        <f>VLOOKUP($B260,'Tillförd energi'!$B$1:$AI$720,MATCH(H$2,'Tillförd energi'!$B$1:$AQ$1,0),FALSE)</f>
        <v>0</v>
      </c>
      <c r="I260">
        <f>VLOOKUP($B260,'Tillförd energi'!$B$1:$AI$720,MATCH(I$2,'Tillförd energi'!$B$1:$AQ$1,0),FALSE)</f>
        <v>0</v>
      </c>
      <c r="J260">
        <f>VLOOKUP($B260,'Tillförd energi'!$B$1:$AI$720,MATCH(J$2,'Tillförd energi'!$B$1:$AQ$1,0),FALSE)</f>
        <v>0</v>
      </c>
      <c r="K260">
        <f>VLOOKUP($B260,'Tillförd energi'!$B$1:$AI$720,MATCH(K$2,'Tillförd energi'!$B$1:$AQ$1,0),FALSE)</f>
        <v>0</v>
      </c>
      <c r="L260">
        <f>VLOOKUP($B260,'Tillförd energi'!$B$1:$AI$720,MATCH(L$2,'Tillförd energi'!$B$1:$AQ$1,0),FALSE)</f>
        <v>0</v>
      </c>
      <c r="M260">
        <f>VLOOKUP($B260,'Tillförd energi'!$B$1:$AI$720,MATCH(M$2,'Tillförd energi'!$B$1:$AQ$1,0),FALSE)</f>
        <v>0</v>
      </c>
      <c r="N260">
        <f>VLOOKUP($B260,'Tillförd energi'!$B$1:$AI$720,MATCH(N$2,'Tillförd energi'!$B$1:$AQ$1,0),FALSE)</f>
        <v>0</v>
      </c>
      <c r="O260">
        <f>VLOOKUP($B260,'Tillförd energi'!$B$1:$AI$720,MATCH(O$2,'Tillförd energi'!$B$1:$AQ$1,0),FALSE)</f>
        <v>16</v>
      </c>
      <c r="P260">
        <f>VLOOKUP($B260,'Tillförd energi'!$B$1:$AI$720,MATCH(P$2,'Tillförd energi'!$B$1:$AQ$1,0),FALSE)</f>
        <v>15</v>
      </c>
      <c r="Q260">
        <f>VLOOKUP($B260,'Tillförd energi'!$B$1:$AI$720,MATCH(Q$2,'Tillförd energi'!$B$1:$AQ$1,0),FALSE)</f>
        <v>0</v>
      </c>
      <c r="R260">
        <f>VLOOKUP($B260,'Tillförd energi'!$B$1:$AI$720,MATCH(R$2,'Tillförd energi'!$B$1:$AQ$1,0),FALSE)</f>
        <v>0.2</v>
      </c>
      <c r="S260">
        <f>VLOOKUP($B260,'Tillförd energi'!$B$1:$AI$720,MATCH(S$2,'Tillförd energi'!$B$1:$AQ$1,0),FALSE)</f>
        <v>0</v>
      </c>
      <c r="T260">
        <f>VLOOKUP($B260,'Tillförd energi'!$B$1:$AI$720,MATCH(T$2,'Tillförd energi'!$B$1:$AQ$1,0),FALSE)</f>
        <v>0</v>
      </c>
      <c r="U260">
        <f>VLOOKUP($B260,'Tillförd energi'!$B$1:$AI$720,MATCH(U$2,'Tillförd energi'!$B$1:$AQ$1,0),FALSE)</f>
        <v>0</v>
      </c>
      <c r="V260">
        <f>VLOOKUP($B260,'Tillförd energi'!$B$1:$AI$720,MATCH(V$2,'Tillförd energi'!$B$1:$AQ$1,0),FALSE)</f>
        <v>0</v>
      </c>
      <c r="W260">
        <f>VLOOKUP($B260,'Tillförd energi'!$B$1:$AI$720,MATCH(W$2,'Tillförd energi'!$B$1:$AQ$1,0),FALSE)</f>
        <v>0.05</v>
      </c>
      <c r="X260">
        <f>VLOOKUP($B260,'Tillförd energi'!$B$1:$AI$720,MATCH(X$2,'Tillförd energi'!$B$1:$AQ$1,0),FALSE)</f>
        <v>0</v>
      </c>
      <c r="Y260">
        <f>VLOOKUP($B260,'Tillförd energi'!$B$1:$AI$720,MATCH(Y$2,'Tillförd energi'!$B$1:$AQ$1,0),FALSE)</f>
        <v>0</v>
      </c>
      <c r="Z260">
        <f>VLOOKUP($B260,'Tillförd energi'!$B$1:$AI$720,MATCH(Z$2,'Tillförd energi'!$B$1:$AQ$1,0),FALSE)</f>
        <v>0</v>
      </c>
      <c r="AA260">
        <f>VLOOKUP($B260,'Tillförd energi'!$B$1:$AI$720,MATCH(AA$2,'Tillförd energi'!$B$1:$AQ$1,0),FALSE)</f>
        <v>0</v>
      </c>
      <c r="AB260">
        <f>VLOOKUP($B260,'Tillförd energi'!$B$1:$AI$720,MATCH(AB$2,'Tillförd energi'!$B$1:$AQ$1,0),FALSE)</f>
        <v>0</v>
      </c>
      <c r="AC260">
        <f>VLOOKUP($B260,'Tillförd energi'!$B$1:$AI$720,MATCH(AC$2,'Tillförd energi'!$B$1:$AQ$1,0),FALSE)</f>
        <v>0</v>
      </c>
      <c r="AD260">
        <f>VLOOKUP($B260,'Tillförd energi'!$B$1:$AI$720,MATCH(AD$2,'Tillförd energi'!$B$1:$AQ$1,0),FALSE)</f>
        <v>0</v>
      </c>
      <c r="AE260">
        <f>VLOOKUP($B260,'Tillförd energi'!$B$1:$AI$720,MATCH(AE$2,'Tillförd energi'!$B$1:$AQ$1,0),FALSE)</f>
        <v>0</v>
      </c>
      <c r="AF260">
        <f>VLOOKUP($B260,'Tillförd energi'!$B$1:$AI$720,MATCH(AF$2,'Tillförd energi'!$B$1:$AQ$1,0),FALSE)</f>
        <v>0.8</v>
      </c>
      <c r="AG260">
        <f>IFERROR(VLOOKUP(B260,Miljö!$B$1:$AC$600,MATCH("Köpt mängd produktionsspecifik fjärrvärme:",Miljö!$B$1:$AC$1,0),FALSE)/1,0)</f>
        <v>0</v>
      </c>
      <c r="AI260">
        <f t="shared" ref="AI260:AI323" si="24">IF(B260&lt;&gt;"",SUM(C260:AG260),"")</f>
        <v>32.35</v>
      </c>
      <c r="AJ260">
        <f>IF(ISERROR(1/VLOOKUP($B260,Leveranser!$B$1:$S$500,MATCH("såld värme (gwh)",Leveranser!$B$1:$S$1,0),FALSE)),"",VLOOKUP($B260,Leveranser!$B$1:$S$500,MATCH("såld värme (gwh)",Leveranser!$B$1:$S$1,0),FALSE))</f>
        <v>27.535</v>
      </c>
      <c r="AM260" t="str">
        <f>IF(B260&lt;&gt;"",IF(VLOOKUP($B260,Totalt!$B$1:$AQ$554,MATCH("Kvalitetsgranskad:",Totalt!$B$1:$AQ$1,0),FALSE)="ja",VLOOKUP($B260,Miljö!$B$1:$AG$479,MATCH(AM$2,Miljö!$B$1:$AK$1,0),FALSE),""),"")</f>
        <v>Ja</v>
      </c>
      <c r="AN260" t="str">
        <f>IF(AM260="ja",VLOOKUP($B260,Miljö!$B$1:$J$479,MATCH("Typ av ursprungsspecificerad el   (Om inget värde anges används Nordisk residualmix, se inforuta) ()",Miljö!$B$1:$J$1,0),FALSE),IF(AM260="nej","Nordisk residualel",""))</f>
        <v>'Förnybart'</v>
      </c>
      <c r="AO260">
        <f>IF(AM260="","",VLOOKUP($B260,Miljö!$B$1:$J$479,MATCH("Fossilandel för ursprungspecificerad el ()",Miljö!$B$1:$J$1,0),FALSE))</f>
        <v>0</v>
      </c>
      <c r="AP260">
        <f>IF(AM260="","",IFERROR(VLOOKUP($B260,Miljö!$B$1:$J$479,MATCH("Kärnkraftsandel för ursprungsspecificerad el ()",Miljö!$B$1:$J$1,0),FALSE)/1,0))</f>
        <v>0</v>
      </c>
      <c r="AQ260">
        <f t="shared" ref="AQ260:AQ323" si="25">IF(AM260="","",1-AO260-AP260)</f>
        <v>1</v>
      </c>
      <c r="AS260" t="str">
        <f t="shared" ref="AS260:AS323" si="26">IF(B260&lt;&gt;"",IF(AND(AG260&gt;0,AG260&lt;&gt;""),"Ja","Nej"),"")</f>
        <v>Nej</v>
      </c>
      <c r="AT260" t="str">
        <f>IF(AS260="ja",VLOOKUP($B260,Miljö!$B$1:$P$500,MATCH("Fossil andel i procent (%)",Miljö!$B$1:$P$1,0),FALSE)/100,"")</f>
        <v/>
      </c>
      <c r="AV260" t="str">
        <f t="shared" ref="AV260:AV323" si="27">IF(B260&lt;&gt;"",IF(AND(AB260&gt;0,AB260&lt;&gt;""),"Ja","Nej"),"")</f>
        <v>Nej</v>
      </c>
      <c r="AW260" t="str">
        <f>IF(AV260="ja",VLOOKUP($B260,'Egen hetvattenprod'!$B$1:$AO$500,MATCH("Värmekälla till värmepumpar ()",'Egen hetvattenprod'!$B$1:$AO$1,0),FALSE),"")</f>
        <v/>
      </c>
      <c r="AY260" t="str">
        <f t="shared" ref="AY260:AY323" si="28">IF(B260&lt;&gt;"",IF(AND(AC260&gt;0,AC260&lt;&gt;""),"Ja","Nej"),"")</f>
        <v>Nej</v>
      </c>
      <c r="AZ260" s="115" t="str">
        <f>IF($AY260="ja",(VLOOKUP($B260,'Egen hetvattenprod'!$B$1:$BX$550,MATCH(AZ$2,'Egen hetvattenprod'!$B$1:$BX$1,0),FALSE)+VLOOKUP($B260,Kraftvärmeprod!$B$1:$BX$550,MATCH(AZ$2,Kraftvärmeprod!$B$1:$BX$1,0),FALSE))/$AC260,"")</f>
        <v/>
      </c>
      <c r="BA260" s="115" t="str">
        <f>IF($AY260="ja",(VLOOKUP($B260,'Egen hetvattenprod'!$B$1:$BX$550,MATCH(BA$2,'Egen hetvattenprod'!$B$1:$BX$1,0),FALSE)+VLOOKUP($B260,Kraftvärmeprod!$B$1:$BX$550,MATCH(BA$2,Kraftvärmeprod!$B$1:$BX$1,0),FALSE))/$AC260,"")</f>
        <v/>
      </c>
      <c r="BB260" s="115" t="str">
        <f>IF($AY260="ja",(VLOOKUP($B260,'Egen hetvattenprod'!$B$1:$BX$550,MATCH(BB$2,'Egen hetvattenprod'!$B$1:$BX$1,0),FALSE)+VLOOKUP($B260,Kraftvärmeprod!$B$1:$BX$550,MATCH(BB$2,Kraftvärmeprod!$B$1:$BX$1,0),FALSE))/$AC260,"")</f>
        <v/>
      </c>
      <c r="BC260" s="115" t="str">
        <f>IF($AY260="ja",(VLOOKUP($B260,'Egen hetvattenprod'!$B$1:$BX$550,MATCH(BC$2,'Egen hetvattenprod'!$B$1:$BX$1,0),FALSE)+VLOOKUP($B260,Kraftvärmeprod!$B$1:$BX$550,MATCH(BC$2,Kraftvärmeprod!$B$1:$BX$1,0),FALSE))/$AC260,"")</f>
        <v/>
      </c>
      <c r="BD260" s="115" t="str">
        <f>IF($AY260="ja",(VLOOKUP($B260,'Egen hetvattenprod'!$B$1:$BX$550,MATCH(BD$2,'Egen hetvattenprod'!$B$1:$BX$1,0),FALSE)+VLOOKUP($B260,Kraftvärmeprod!$B$1:$BX$550,MATCH(BD$2,Kraftvärmeprod!$B$1:$BX$1,0),FALSE))/$AC260,"")</f>
        <v/>
      </c>
      <c r="BF260" t="str">
        <f t="shared" ref="BF260:BF323" si="29">IF(B260&lt;&gt;"",IF(AND(I260&gt;0,I260&lt;&gt;""),"Ja","Nej"),"")</f>
        <v>Nej</v>
      </c>
      <c r="BG260" t="str">
        <f>IF($BF260="ja",VLOOKUP($B260,'Egen hetvattenprod'!$B$1:$BX$550,MATCH("Andelen klimatgaser med fossilt ursprung för avfall ()",'Egen hetvattenprod'!$B$1:$BX$1,0),FALSE),"")</f>
        <v/>
      </c>
      <c r="BH260" t="str">
        <f>IF($BF260="ja",VLOOKUP($B260,Kraftvärmeprod!$B$1:$BX$550,MATCH("Andelen klimatgaser med fossilt ursprung för avfall ()",Kraftvärmeprod!$B$1:$BX$1,0),FALSE),"")</f>
        <v/>
      </c>
      <c r="BI260" t="str">
        <f>IF($BF260="ja",VLOOKUP($B260,'Egen hetvattenprod'!$B$1:$BX$550,MATCH("Avfall (GWh)",'Egen hetvattenprod'!$B$1:$BX$1,0),FALSE),"")</f>
        <v/>
      </c>
      <c r="BJ260" t="str">
        <f>IF($BF260="ja",VLOOKUP($B260,'Slutlig allokering kvv'!$B$1:$BX$550,MATCH("Avfall (GWh)",'Slutlig allokering kvv'!$B$1:$BX$1,0),FALSE),"")</f>
        <v/>
      </c>
      <c r="BK260" t="str">
        <f>IF($BF260="ja",VLOOKUP($B260,'Köpt hetvatten'!$B$1:$BX$550,MATCH("Avfall i köpt hetvatten",'Köpt hetvatten'!$B$1:$BX$1,0),FALSE),"")</f>
        <v/>
      </c>
      <c r="BL260" t="str">
        <f>IF($BF260="ja",VLOOKUP($B260,'Egen hetvattenprod'!$B$1:$BX$550,MATCH("Värde enligt ovan. (%)",'Egen hetvattenprod'!$B$1:$BX$1,0),FALSE),"")</f>
        <v/>
      </c>
      <c r="BM260" t="str">
        <f>IF($BF260="ja",VLOOKUP($B260,Kraftvärmeprod!$B$1:$BX$550,MATCH("Värde enligt ovan. (%)",Kraftvärmeprod!$B$1:$BX$1,0),FALSE),"")</f>
        <v/>
      </c>
      <c r="BQ260" t="str">
        <f>IF($BF260="ja",VLOOKUP($B260,'Egen hetvattenprod'!$B$1:$BX$550,MATCH("Tillförd olja (fossil) vid avfallsförbränning (GWh)",'Egen hetvattenprod'!$B$1:$BX$1,0),FALSE),"")</f>
        <v/>
      </c>
      <c r="BR260" t="str">
        <f>IF($BF260="ja",VLOOKUP($B260,Kraftvärmeprod!$B$1:$BX$550,MATCH("Tillförd olja (fossil) vid avfallsförbränning (GWh)",Kraftvärmeprod!$B$1:$BX$1,0),FALSE),"")</f>
        <v/>
      </c>
    </row>
    <row r="261" spans="1:70">
      <c r="A261" t="s">
        <v>393</v>
      </c>
      <c r="B261" t="s">
        <v>421</v>
      </c>
      <c r="C261">
        <f>VLOOKUP($B261,'Tillförd energi'!$B$1:$AI$720,MATCH(C$2,'Tillförd energi'!$B$1:$AQ$1,0),FALSE)</f>
        <v>0</v>
      </c>
      <c r="D261">
        <f>VLOOKUP($B261,'Tillförd energi'!$B$1:$AI$720,MATCH(D$2,'Tillförd energi'!$B$1:$AQ$1,0),FALSE)</f>
        <v>0.04</v>
      </c>
      <c r="E261">
        <f>VLOOKUP($B261,'Tillförd energi'!$B$1:$AI$720,MATCH(E$2,'Tillförd energi'!$B$1:$AQ$1,0),FALSE)</f>
        <v>0</v>
      </c>
      <c r="F261">
        <f>VLOOKUP($B261,'Tillförd energi'!$B$1:$AI$720,MATCH(F$2,'Tillförd energi'!$B$1:$AQ$1,0),FALSE)</f>
        <v>0</v>
      </c>
      <c r="G261">
        <f>VLOOKUP($B261,'Tillförd energi'!$B$1:$AI$720,MATCH(G$2,'Tillförd energi'!$B$1:$AQ$1,0),FALSE)</f>
        <v>0</v>
      </c>
      <c r="H261">
        <f>VLOOKUP($B261,'Tillförd energi'!$B$1:$AI$720,MATCH(H$2,'Tillförd energi'!$B$1:$AQ$1,0),FALSE)</f>
        <v>0</v>
      </c>
      <c r="I261">
        <f>VLOOKUP($B261,'Tillförd energi'!$B$1:$AI$720,MATCH(I$2,'Tillförd energi'!$B$1:$AQ$1,0),FALSE)</f>
        <v>0</v>
      </c>
      <c r="J261">
        <f>VLOOKUP($B261,'Tillförd energi'!$B$1:$AI$720,MATCH(J$2,'Tillförd energi'!$B$1:$AQ$1,0),FALSE)</f>
        <v>0</v>
      </c>
      <c r="K261">
        <f>VLOOKUP($B261,'Tillförd energi'!$B$1:$AI$720,MATCH(K$2,'Tillförd energi'!$B$1:$AQ$1,0),FALSE)</f>
        <v>0</v>
      </c>
      <c r="L261">
        <f>VLOOKUP($B261,'Tillförd energi'!$B$1:$AI$720,MATCH(L$2,'Tillförd energi'!$B$1:$AQ$1,0),FALSE)</f>
        <v>0</v>
      </c>
      <c r="M261">
        <f>VLOOKUP($B261,'Tillförd energi'!$B$1:$AI$720,MATCH(M$2,'Tillförd energi'!$B$1:$AQ$1,0),FALSE)</f>
        <v>7.1</v>
      </c>
      <c r="N261">
        <f>VLOOKUP($B261,'Tillförd energi'!$B$1:$AI$720,MATCH(N$2,'Tillförd energi'!$B$1:$AQ$1,0),FALSE)</f>
        <v>0</v>
      </c>
      <c r="O261">
        <f>VLOOKUP($B261,'Tillförd energi'!$B$1:$AI$720,MATCH(O$2,'Tillförd energi'!$B$1:$AQ$1,0),FALSE)</f>
        <v>0</v>
      </c>
      <c r="P261">
        <f>VLOOKUP($B261,'Tillförd energi'!$B$1:$AI$720,MATCH(P$2,'Tillförd energi'!$B$1:$AQ$1,0),FALSE)</f>
        <v>0</v>
      </c>
      <c r="Q261">
        <f>VLOOKUP($B261,'Tillförd energi'!$B$1:$AI$720,MATCH(Q$2,'Tillförd energi'!$B$1:$AQ$1,0),FALSE)</f>
        <v>4.7</v>
      </c>
      <c r="R261">
        <f>VLOOKUP($B261,'Tillförd energi'!$B$1:$AI$720,MATCH(R$2,'Tillförd energi'!$B$1:$AQ$1,0),FALSE)</f>
        <v>0</v>
      </c>
      <c r="S261">
        <f>VLOOKUP($B261,'Tillförd energi'!$B$1:$AI$720,MATCH(S$2,'Tillförd energi'!$B$1:$AQ$1,0),FALSE)</f>
        <v>0</v>
      </c>
      <c r="T261">
        <f>VLOOKUP($B261,'Tillförd energi'!$B$1:$AI$720,MATCH(T$2,'Tillförd energi'!$B$1:$AQ$1,0),FALSE)</f>
        <v>0</v>
      </c>
      <c r="U261">
        <f>VLOOKUP($B261,'Tillförd energi'!$B$1:$AI$720,MATCH(U$2,'Tillförd energi'!$B$1:$AQ$1,0),FALSE)</f>
        <v>0</v>
      </c>
      <c r="V261">
        <f>VLOOKUP($B261,'Tillförd energi'!$B$1:$AI$720,MATCH(V$2,'Tillförd energi'!$B$1:$AQ$1,0),FALSE)</f>
        <v>0</v>
      </c>
      <c r="W261">
        <f>VLOOKUP($B261,'Tillförd energi'!$B$1:$AI$720,MATCH(W$2,'Tillförd energi'!$B$1:$AQ$1,0),FALSE)</f>
        <v>0</v>
      </c>
      <c r="X261">
        <f>VLOOKUP($B261,'Tillförd energi'!$B$1:$AI$720,MATCH(X$2,'Tillförd energi'!$B$1:$AQ$1,0),FALSE)</f>
        <v>0</v>
      </c>
      <c r="Y261">
        <f>VLOOKUP($B261,'Tillförd energi'!$B$1:$AI$720,MATCH(Y$2,'Tillförd energi'!$B$1:$AQ$1,0),FALSE)</f>
        <v>0</v>
      </c>
      <c r="Z261">
        <f>VLOOKUP($B261,'Tillförd energi'!$B$1:$AI$720,MATCH(Z$2,'Tillförd energi'!$B$1:$AQ$1,0),FALSE)</f>
        <v>0</v>
      </c>
      <c r="AA261">
        <f>VLOOKUP($B261,'Tillförd energi'!$B$1:$AI$720,MATCH(AA$2,'Tillförd energi'!$B$1:$AQ$1,0),FALSE)</f>
        <v>0</v>
      </c>
      <c r="AB261">
        <f>VLOOKUP($B261,'Tillförd energi'!$B$1:$AI$720,MATCH(AB$2,'Tillförd energi'!$B$1:$AQ$1,0),FALSE)</f>
        <v>0</v>
      </c>
      <c r="AC261">
        <f>VLOOKUP($B261,'Tillförd energi'!$B$1:$AI$720,MATCH(AC$2,'Tillförd energi'!$B$1:$AQ$1,0),FALSE)</f>
        <v>2</v>
      </c>
      <c r="AD261">
        <f>VLOOKUP($B261,'Tillförd energi'!$B$1:$AI$720,MATCH(AD$2,'Tillförd energi'!$B$1:$AQ$1,0),FALSE)</f>
        <v>0</v>
      </c>
      <c r="AE261">
        <f>VLOOKUP($B261,'Tillförd energi'!$B$1:$AI$720,MATCH(AE$2,'Tillförd energi'!$B$1:$AQ$1,0),FALSE)</f>
        <v>0</v>
      </c>
      <c r="AF261">
        <f>VLOOKUP($B261,'Tillförd energi'!$B$1:$AI$720,MATCH(AF$2,'Tillförd energi'!$B$1:$AQ$1,0),FALSE)</f>
        <v>0.36399999999999999</v>
      </c>
      <c r="AG261">
        <f>IFERROR(VLOOKUP(B261,Miljö!$B$1:$AC$600,MATCH("Köpt mängd produktionsspecifik fjärrvärme:",Miljö!$B$1:$AC$1,0),FALSE)/1,0)</f>
        <v>0</v>
      </c>
      <c r="AI261">
        <f t="shared" si="24"/>
        <v>14.204000000000001</v>
      </c>
      <c r="AJ261">
        <f>IF(ISERROR(1/VLOOKUP($B261,Leveranser!$B$1:$S$500,MATCH("såld värme (gwh)",Leveranser!$B$1:$S$1,0),FALSE)),"",VLOOKUP($B261,Leveranser!$B$1:$S$500,MATCH("såld värme (gwh)",Leveranser!$B$1:$S$1,0),FALSE))</f>
        <v>9.7870000000000008</v>
      </c>
      <c r="AM261" t="str">
        <f>IF(B261&lt;&gt;"",IF(VLOOKUP($B261,Totalt!$B$1:$AQ$554,MATCH("Kvalitetsgranskad:",Totalt!$B$1:$AQ$1,0),FALSE)="ja",VLOOKUP($B261,Miljö!$B$1:$AG$479,MATCH(AM$2,Miljö!$B$1:$AK$1,0),FALSE),""),"")</f>
        <v>Ja</v>
      </c>
      <c r="AN261" t="str">
        <f>IF(AM261="ja",VLOOKUP($B261,Miljö!$B$1:$J$479,MATCH("Typ av ursprungsspecificerad el   (Om inget värde anges används Nordisk residualmix, se inforuta) ()",Miljö!$B$1:$J$1,0),FALSE),IF(AM261="nej","Nordisk residualel",""))</f>
        <v>'Förnybart'</v>
      </c>
      <c r="AO261">
        <f>IF(AM261="","",VLOOKUP($B261,Miljö!$B$1:$J$479,MATCH("Fossilandel för ursprungspecificerad el ()",Miljö!$B$1:$J$1,0),FALSE))</f>
        <v>0</v>
      </c>
      <c r="AP261">
        <f>IF(AM261="","",IFERROR(VLOOKUP($B261,Miljö!$B$1:$J$479,MATCH("Kärnkraftsandel för ursprungsspecificerad el ()",Miljö!$B$1:$J$1,0),FALSE)/1,0))</f>
        <v>0</v>
      </c>
      <c r="AQ261">
        <f t="shared" si="25"/>
        <v>1</v>
      </c>
      <c r="AS261" t="str">
        <f t="shared" si="26"/>
        <v>Nej</v>
      </c>
      <c r="AT261" t="str">
        <f>IF(AS261="ja",VLOOKUP($B261,Miljö!$B$1:$P$500,MATCH("Fossil andel i procent (%)",Miljö!$B$1:$P$1,0),FALSE)/100,"")</f>
        <v/>
      </c>
      <c r="AV261" t="str">
        <f t="shared" si="27"/>
        <v>Nej</v>
      </c>
      <c r="AW261" t="str">
        <f>IF(AV261="ja",VLOOKUP($B261,'Egen hetvattenprod'!$B$1:$AO$500,MATCH("Värmekälla till värmepumpar ()",'Egen hetvattenprod'!$B$1:$AO$1,0),FALSE),"")</f>
        <v/>
      </c>
      <c r="AY261" t="str">
        <f t="shared" si="28"/>
        <v>Ja</v>
      </c>
      <c r="AZ261" s="115">
        <f>IF($AY261="ja",(VLOOKUP($B261,'Egen hetvattenprod'!$B$1:$BX$550,MATCH(AZ$2,'Egen hetvattenprod'!$B$1:$BX$1,0),FALSE)+VLOOKUP($B261,Kraftvärmeprod!$B$1:$BX$550,MATCH(AZ$2,Kraftvärmeprod!$B$1:$BX$1,0),FALSE))/$AC261,"")</f>
        <v>1</v>
      </c>
      <c r="BA261" s="115">
        <f>IF($AY261="ja",(VLOOKUP($B261,'Egen hetvattenprod'!$B$1:$BX$550,MATCH(BA$2,'Egen hetvattenprod'!$B$1:$BX$1,0),FALSE)+VLOOKUP($B261,Kraftvärmeprod!$B$1:$BX$550,MATCH(BA$2,Kraftvärmeprod!$B$1:$BX$1,0),FALSE))/$AC261,"")</f>
        <v>0</v>
      </c>
      <c r="BB261" s="115">
        <f>IF($AY261="ja",(VLOOKUP($B261,'Egen hetvattenprod'!$B$1:$BX$550,MATCH(BB$2,'Egen hetvattenprod'!$B$1:$BX$1,0),FALSE)+VLOOKUP($B261,Kraftvärmeprod!$B$1:$BX$550,MATCH(BB$2,Kraftvärmeprod!$B$1:$BX$1,0),FALSE))/$AC261,"")</f>
        <v>0</v>
      </c>
      <c r="BC261" s="115">
        <f>IF($AY261="ja",(VLOOKUP($B261,'Egen hetvattenprod'!$B$1:$BX$550,MATCH(BC$2,'Egen hetvattenprod'!$B$1:$BX$1,0),FALSE)+VLOOKUP($B261,Kraftvärmeprod!$B$1:$BX$550,MATCH(BC$2,Kraftvärmeprod!$B$1:$BX$1,0),FALSE))/$AC261,"")</f>
        <v>0</v>
      </c>
      <c r="BD261" s="115">
        <f>IF($AY261="ja",(VLOOKUP($B261,'Egen hetvattenprod'!$B$1:$BX$550,MATCH(BD$2,'Egen hetvattenprod'!$B$1:$BX$1,0),FALSE)+VLOOKUP($B261,Kraftvärmeprod!$B$1:$BX$550,MATCH(BD$2,Kraftvärmeprod!$B$1:$BX$1,0),FALSE))/$AC261,"")</f>
        <v>0</v>
      </c>
      <c r="BF261" t="str">
        <f t="shared" si="29"/>
        <v>Nej</v>
      </c>
      <c r="BG261" t="str">
        <f>IF($BF261="ja",VLOOKUP($B261,'Egen hetvattenprod'!$B$1:$BX$550,MATCH("Andelen klimatgaser med fossilt ursprung för avfall ()",'Egen hetvattenprod'!$B$1:$BX$1,0),FALSE),"")</f>
        <v/>
      </c>
      <c r="BH261" t="str">
        <f>IF($BF261="ja",VLOOKUP($B261,Kraftvärmeprod!$B$1:$BX$550,MATCH("Andelen klimatgaser med fossilt ursprung för avfall ()",Kraftvärmeprod!$B$1:$BX$1,0),FALSE),"")</f>
        <v/>
      </c>
      <c r="BI261" t="str">
        <f>IF($BF261="ja",VLOOKUP($B261,'Egen hetvattenprod'!$B$1:$BX$550,MATCH("Avfall (GWh)",'Egen hetvattenprod'!$B$1:$BX$1,0),FALSE),"")</f>
        <v/>
      </c>
      <c r="BJ261" t="str">
        <f>IF($BF261="ja",VLOOKUP($B261,'Slutlig allokering kvv'!$B$1:$BX$550,MATCH("Avfall (GWh)",'Slutlig allokering kvv'!$B$1:$BX$1,0),FALSE),"")</f>
        <v/>
      </c>
      <c r="BK261" t="str">
        <f>IF($BF261="ja",VLOOKUP($B261,'Köpt hetvatten'!$B$1:$BX$550,MATCH("Avfall i köpt hetvatten",'Köpt hetvatten'!$B$1:$BX$1,0),FALSE),"")</f>
        <v/>
      </c>
      <c r="BL261" t="str">
        <f>IF($BF261="ja",VLOOKUP($B261,'Egen hetvattenprod'!$B$1:$BX$550,MATCH("Värde enligt ovan. (%)",'Egen hetvattenprod'!$B$1:$BX$1,0),FALSE),"")</f>
        <v/>
      </c>
      <c r="BM261" t="str">
        <f>IF($BF261="ja",VLOOKUP($B261,Kraftvärmeprod!$B$1:$BX$550,MATCH("Värde enligt ovan. (%)",Kraftvärmeprod!$B$1:$BX$1,0),FALSE),"")</f>
        <v/>
      </c>
      <c r="BQ261" t="str">
        <f>IF($BF261="ja",VLOOKUP($B261,'Egen hetvattenprod'!$B$1:$BX$550,MATCH("Tillförd olja (fossil) vid avfallsförbränning (GWh)",'Egen hetvattenprod'!$B$1:$BX$1,0),FALSE),"")</f>
        <v/>
      </c>
      <c r="BR261" t="str">
        <f>IF($BF261="ja",VLOOKUP($B261,Kraftvärmeprod!$B$1:$BX$550,MATCH("Tillförd olja (fossil) vid avfallsförbränning (GWh)",Kraftvärmeprod!$B$1:$BX$1,0),FALSE),"")</f>
        <v/>
      </c>
    </row>
    <row r="262" spans="1:70">
      <c r="A262" t="s">
        <v>393</v>
      </c>
      <c r="B262" t="s">
        <v>422</v>
      </c>
      <c r="C262">
        <f>VLOOKUP($B262,'Tillförd energi'!$B$1:$AI$720,MATCH(C$2,'Tillförd energi'!$B$1:$AQ$1,0),FALSE)</f>
        <v>0</v>
      </c>
      <c r="D262">
        <f>VLOOKUP($B262,'Tillförd energi'!$B$1:$AI$720,MATCH(D$2,'Tillförd energi'!$B$1:$AQ$1,0),FALSE)</f>
        <v>0</v>
      </c>
      <c r="E262">
        <f>VLOOKUP($B262,'Tillförd energi'!$B$1:$AI$720,MATCH(E$2,'Tillförd energi'!$B$1:$AQ$1,0),FALSE)</f>
        <v>0</v>
      </c>
      <c r="F262">
        <f>VLOOKUP($B262,'Tillförd energi'!$B$1:$AI$720,MATCH(F$2,'Tillförd energi'!$B$1:$AQ$1,0),FALSE)</f>
        <v>0</v>
      </c>
      <c r="G262">
        <f>VLOOKUP($B262,'Tillförd energi'!$B$1:$AI$720,MATCH(G$2,'Tillförd energi'!$B$1:$AQ$1,0),FALSE)</f>
        <v>0</v>
      </c>
      <c r="H262">
        <f>VLOOKUP($B262,'Tillförd energi'!$B$1:$AI$720,MATCH(H$2,'Tillförd energi'!$B$1:$AQ$1,0),FALSE)</f>
        <v>0</v>
      </c>
      <c r="I262">
        <f>VLOOKUP($B262,'Tillförd energi'!$B$1:$AI$720,MATCH(I$2,'Tillförd energi'!$B$1:$AQ$1,0),FALSE)</f>
        <v>0</v>
      </c>
      <c r="J262">
        <f>VLOOKUP($B262,'Tillförd energi'!$B$1:$AI$720,MATCH(J$2,'Tillförd energi'!$B$1:$AQ$1,0),FALSE)</f>
        <v>0</v>
      </c>
      <c r="K262">
        <f>VLOOKUP($B262,'Tillförd energi'!$B$1:$AI$720,MATCH(K$2,'Tillförd energi'!$B$1:$AQ$1,0),FALSE)</f>
        <v>0</v>
      </c>
      <c r="L262">
        <f>VLOOKUP($B262,'Tillförd energi'!$B$1:$AI$720,MATCH(L$2,'Tillförd energi'!$B$1:$AQ$1,0),FALSE)</f>
        <v>0</v>
      </c>
      <c r="M262">
        <f>VLOOKUP($B262,'Tillförd energi'!$B$1:$AI$720,MATCH(M$2,'Tillförd energi'!$B$1:$AQ$1,0),FALSE)</f>
        <v>0</v>
      </c>
      <c r="N262">
        <f>VLOOKUP($B262,'Tillförd energi'!$B$1:$AI$720,MATCH(N$2,'Tillförd energi'!$B$1:$AQ$1,0),FALSE)</f>
        <v>0</v>
      </c>
      <c r="O262">
        <f>VLOOKUP($B262,'Tillförd energi'!$B$1:$AI$720,MATCH(O$2,'Tillförd energi'!$B$1:$AQ$1,0),FALSE)</f>
        <v>3.1</v>
      </c>
      <c r="P262">
        <f>VLOOKUP($B262,'Tillförd energi'!$B$1:$AI$720,MATCH(P$2,'Tillförd energi'!$B$1:$AQ$1,0),FALSE)</f>
        <v>2.5</v>
      </c>
      <c r="Q262">
        <f>VLOOKUP($B262,'Tillförd energi'!$B$1:$AI$720,MATCH(Q$2,'Tillförd energi'!$B$1:$AQ$1,0),FALSE)</f>
        <v>0</v>
      </c>
      <c r="R262">
        <f>VLOOKUP($B262,'Tillförd energi'!$B$1:$AI$720,MATCH(R$2,'Tillförd energi'!$B$1:$AQ$1,0),FALSE)</f>
        <v>1</v>
      </c>
      <c r="S262">
        <f>VLOOKUP($B262,'Tillförd energi'!$B$1:$AI$720,MATCH(S$2,'Tillförd energi'!$B$1:$AQ$1,0),FALSE)</f>
        <v>0</v>
      </c>
      <c r="T262">
        <f>VLOOKUP($B262,'Tillförd energi'!$B$1:$AI$720,MATCH(T$2,'Tillförd energi'!$B$1:$AQ$1,0),FALSE)</f>
        <v>0</v>
      </c>
      <c r="U262">
        <f>VLOOKUP($B262,'Tillförd energi'!$B$1:$AI$720,MATCH(U$2,'Tillförd energi'!$B$1:$AQ$1,0),FALSE)</f>
        <v>0</v>
      </c>
      <c r="V262">
        <f>VLOOKUP($B262,'Tillförd energi'!$B$1:$AI$720,MATCH(V$2,'Tillförd energi'!$B$1:$AQ$1,0),FALSE)</f>
        <v>0</v>
      </c>
      <c r="W262">
        <f>VLOOKUP($B262,'Tillförd energi'!$B$1:$AI$720,MATCH(W$2,'Tillförd energi'!$B$1:$AQ$1,0),FALSE)</f>
        <v>0.6</v>
      </c>
      <c r="X262">
        <f>VLOOKUP($B262,'Tillförd energi'!$B$1:$AI$720,MATCH(X$2,'Tillförd energi'!$B$1:$AQ$1,0),FALSE)</f>
        <v>0</v>
      </c>
      <c r="Y262">
        <f>VLOOKUP($B262,'Tillförd energi'!$B$1:$AI$720,MATCH(Y$2,'Tillförd energi'!$B$1:$AQ$1,0),FALSE)</f>
        <v>0</v>
      </c>
      <c r="Z262">
        <f>VLOOKUP($B262,'Tillförd energi'!$B$1:$AI$720,MATCH(Z$2,'Tillförd energi'!$B$1:$AQ$1,0),FALSE)</f>
        <v>0</v>
      </c>
      <c r="AA262">
        <f>VLOOKUP($B262,'Tillförd energi'!$B$1:$AI$720,MATCH(AA$2,'Tillförd energi'!$B$1:$AQ$1,0),FALSE)</f>
        <v>0</v>
      </c>
      <c r="AB262">
        <f>VLOOKUP($B262,'Tillförd energi'!$B$1:$AI$720,MATCH(AB$2,'Tillförd energi'!$B$1:$AQ$1,0),FALSE)</f>
        <v>0</v>
      </c>
      <c r="AC262">
        <f>VLOOKUP($B262,'Tillförd energi'!$B$1:$AI$720,MATCH(AC$2,'Tillförd energi'!$B$1:$AQ$1,0),FALSE)</f>
        <v>0</v>
      </c>
      <c r="AD262">
        <f>VLOOKUP($B262,'Tillförd energi'!$B$1:$AI$720,MATCH(AD$2,'Tillförd energi'!$B$1:$AQ$1,0),FALSE)</f>
        <v>0</v>
      </c>
      <c r="AE262">
        <f>VLOOKUP($B262,'Tillförd energi'!$B$1:$AI$720,MATCH(AE$2,'Tillförd energi'!$B$1:$AQ$1,0),FALSE)</f>
        <v>0</v>
      </c>
      <c r="AF262">
        <f>VLOOKUP($B262,'Tillförd energi'!$B$1:$AI$720,MATCH(AF$2,'Tillförd energi'!$B$1:$AQ$1,0),FALSE)</f>
        <v>0.1</v>
      </c>
      <c r="AG262">
        <f>IFERROR(VLOOKUP(B262,Miljö!$B$1:$AC$600,MATCH("Köpt mängd produktionsspecifik fjärrvärme:",Miljö!$B$1:$AC$1,0),FALSE)/1,0)</f>
        <v>0</v>
      </c>
      <c r="AI262">
        <f t="shared" si="24"/>
        <v>7.2999999999999989</v>
      </c>
      <c r="AJ262">
        <f>IF(ISERROR(1/VLOOKUP($B262,Leveranser!$B$1:$S$500,MATCH("såld värme (gwh)",Leveranser!$B$1:$S$1,0),FALSE)),"",VLOOKUP($B262,Leveranser!$B$1:$S$500,MATCH("såld värme (gwh)",Leveranser!$B$1:$S$1,0),FALSE))</f>
        <v>4.5330000000000004</v>
      </c>
      <c r="AM262" t="str">
        <f>IF(B262&lt;&gt;"",IF(VLOOKUP($B262,Totalt!$B$1:$AQ$554,MATCH("Kvalitetsgranskad:",Totalt!$B$1:$AQ$1,0),FALSE)="ja",VLOOKUP($B262,Miljö!$B$1:$AG$479,MATCH(AM$2,Miljö!$B$1:$AK$1,0),FALSE),""),"")</f>
        <v>Ja</v>
      </c>
      <c r="AN262" t="str">
        <f>IF(AM262="ja",VLOOKUP($B262,Miljö!$B$1:$J$479,MATCH("Typ av ursprungsspecificerad el   (Om inget värde anges används Nordisk residualmix, se inforuta) ()",Miljö!$B$1:$J$1,0),FALSE),IF(AM262="nej","Nordisk residualel",""))</f>
        <v>'Förnybart'</v>
      </c>
      <c r="AO262">
        <f>IF(AM262="","",VLOOKUP($B262,Miljö!$B$1:$J$479,MATCH("Fossilandel för ursprungspecificerad el ()",Miljö!$B$1:$J$1,0),FALSE))</f>
        <v>0</v>
      </c>
      <c r="AP262">
        <f>IF(AM262="","",IFERROR(VLOOKUP($B262,Miljö!$B$1:$J$479,MATCH("Kärnkraftsandel för ursprungsspecificerad el ()",Miljö!$B$1:$J$1,0),FALSE)/1,0))</f>
        <v>0</v>
      </c>
      <c r="AQ262">
        <f t="shared" si="25"/>
        <v>1</v>
      </c>
      <c r="AS262" t="str">
        <f t="shared" si="26"/>
        <v>Nej</v>
      </c>
      <c r="AT262" t="str">
        <f>IF(AS262="ja",VLOOKUP($B262,Miljö!$B$1:$P$500,MATCH("Fossil andel i procent (%)",Miljö!$B$1:$P$1,0),FALSE)/100,"")</f>
        <v/>
      </c>
      <c r="AV262" t="str">
        <f t="shared" si="27"/>
        <v>Nej</v>
      </c>
      <c r="AW262" t="str">
        <f>IF(AV262="ja",VLOOKUP($B262,'Egen hetvattenprod'!$B$1:$AO$500,MATCH("Värmekälla till värmepumpar ()",'Egen hetvattenprod'!$B$1:$AO$1,0),FALSE),"")</f>
        <v/>
      </c>
      <c r="AY262" t="str">
        <f t="shared" si="28"/>
        <v>Nej</v>
      </c>
      <c r="AZ262" s="115" t="str">
        <f>IF($AY262="ja",(VLOOKUP($B262,'Egen hetvattenprod'!$B$1:$BX$550,MATCH(AZ$2,'Egen hetvattenprod'!$B$1:$BX$1,0),FALSE)+VLOOKUP($B262,Kraftvärmeprod!$B$1:$BX$550,MATCH(AZ$2,Kraftvärmeprod!$B$1:$BX$1,0),FALSE))/$AC262,"")</f>
        <v/>
      </c>
      <c r="BA262" s="115" t="str">
        <f>IF($AY262="ja",(VLOOKUP($B262,'Egen hetvattenprod'!$B$1:$BX$550,MATCH(BA$2,'Egen hetvattenprod'!$B$1:$BX$1,0),FALSE)+VLOOKUP($B262,Kraftvärmeprod!$B$1:$BX$550,MATCH(BA$2,Kraftvärmeprod!$B$1:$BX$1,0),FALSE))/$AC262,"")</f>
        <v/>
      </c>
      <c r="BB262" s="115" t="str">
        <f>IF($AY262="ja",(VLOOKUP($B262,'Egen hetvattenprod'!$B$1:$BX$550,MATCH(BB$2,'Egen hetvattenprod'!$B$1:$BX$1,0),FALSE)+VLOOKUP($B262,Kraftvärmeprod!$B$1:$BX$550,MATCH(BB$2,Kraftvärmeprod!$B$1:$BX$1,0),FALSE))/$AC262,"")</f>
        <v/>
      </c>
      <c r="BC262" s="115" t="str">
        <f>IF($AY262="ja",(VLOOKUP($B262,'Egen hetvattenprod'!$B$1:$BX$550,MATCH(BC$2,'Egen hetvattenprod'!$B$1:$BX$1,0),FALSE)+VLOOKUP($B262,Kraftvärmeprod!$B$1:$BX$550,MATCH(BC$2,Kraftvärmeprod!$B$1:$BX$1,0),FALSE))/$AC262,"")</f>
        <v/>
      </c>
      <c r="BD262" s="115" t="str">
        <f>IF($AY262="ja",(VLOOKUP($B262,'Egen hetvattenprod'!$B$1:$BX$550,MATCH(BD$2,'Egen hetvattenprod'!$B$1:$BX$1,0),FALSE)+VLOOKUP($B262,Kraftvärmeprod!$B$1:$BX$550,MATCH(BD$2,Kraftvärmeprod!$B$1:$BX$1,0),FALSE))/$AC262,"")</f>
        <v/>
      </c>
      <c r="BF262" t="str">
        <f t="shared" si="29"/>
        <v>Nej</v>
      </c>
      <c r="BG262" t="str">
        <f>IF($BF262="ja",VLOOKUP($B262,'Egen hetvattenprod'!$B$1:$BX$550,MATCH("Andelen klimatgaser med fossilt ursprung för avfall ()",'Egen hetvattenprod'!$B$1:$BX$1,0),FALSE),"")</f>
        <v/>
      </c>
      <c r="BH262" t="str">
        <f>IF($BF262="ja",VLOOKUP($B262,Kraftvärmeprod!$B$1:$BX$550,MATCH("Andelen klimatgaser med fossilt ursprung för avfall ()",Kraftvärmeprod!$B$1:$BX$1,0),FALSE),"")</f>
        <v/>
      </c>
      <c r="BI262" t="str">
        <f>IF($BF262="ja",VLOOKUP($B262,'Egen hetvattenprod'!$B$1:$BX$550,MATCH("Avfall (GWh)",'Egen hetvattenprod'!$B$1:$BX$1,0),FALSE),"")</f>
        <v/>
      </c>
      <c r="BJ262" t="str">
        <f>IF($BF262="ja",VLOOKUP($B262,'Slutlig allokering kvv'!$B$1:$BX$550,MATCH("Avfall (GWh)",'Slutlig allokering kvv'!$B$1:$BX$1,0),FALSE),"")</f>
        <v/>
      </c>
      <c r="BK262" t="str">
        <f>IF($BF262="ja",VLOOKUP($B262,'Köpt hetvatten'!$B$1:$BX$550,MATCH("Avfall i köpt hetvatten",'Köpt hetvatten'!$B$1:$BX$1,0),FALSE),"")</f>
        <v/>
      </c>
      <c r="BL262" t="str">
        <f>IF($BF262="ja",VLOOKUP($B262,'Egen hetvattenprod'!$B$1:$BX$550,MATCH("Värde enligt ovan. (%)",'Egen hetvattenprod'!$B$1:$BX$1,0),FALSE),"")</f>
        <v/>
      </c>
      <c r="BM262" t="str">
        <f>IF($BF262="ja",VLOOKUP($B262,Kraftvärmeprod!$B$1:$BX$550,MATCH("Värde enligt ovan. (%)",Kraftvärmeprod!$B$1:$BX$1,0),FALSE),"")</f>
        <v/>
      </c>
      <c r="BQ262" t="str">
        <f>IF($BF262="ja",VLOOKUP($B262,'Egen hetvattenprod'!$B$1:$BX$550,MATCH("Tillförd olja (fossil) vid avfallsförbränning (GWh)",'Egen hetvattenprod'!$B$1:$BX$1,0),FALSE),"")</f>
        <v/>
      </c>
      <c r="BR262" t="str">
        <f>IF($BF262="ja",VLOOKUP($B262,Kraftvärmeprod!$B$1:$BX$550,MATCH("Tillförd olja (fossil) vid avfallsförbränning (GWh)",Kraftvärmeprod!$B$1:$BX$1,0),FALSE),"")</f>
        <v/>
      </c>
    </row>
    <row r="263" spans="1:70">
      <c r="A263" t="s">
        <v>393</v>
      </c>
      <c r="B263" t="s">
        <v>423</v>
      </c>
      <c r="C263">
        <f>VLOOKUP($B263,'Tillförd energi'!$B$1:$AI$720,MATCH(C$2,'Tillförd energi'!$B$1:$AQ$1,0),FALSE)</f>
        <v>0</v>
      </c>
      <c r="D263">
        <f>VLOOKUP($B263,'Tillförd energi'!$B$1:$AI$720,MATCH(D$2,'Tillförd energi'!$B$1:$AQ$1,0),FALSE)</f>
        <v>0</v>
      </c>
      <c r="E263">
        <f>VLOOKUP($B263,'Tillförd energi'!$B$1:$AI$720,MATCH(E$2,'Tillförd energi'!$B$1:$AQ$1,0),FALSE)</f>
        <v>0</v>
      </c>
      <c r="F263">
        <f>VLOOKUP($B263,'Tillförd energi'!$B$1:$AI$720,MATCH(F$2,'Tillförd energi'!$B$1:$AQ$1,0),FALSE)</f>
        <v>0</v>
      </c>
      <c r="G263">
        <f>VLOOKUP($B263,'Tillförd energi'!$B$1:$AI$720,MATCH(G$2,'Tillförd energi'!$B$1:$AQ$1,0),FALSE)</f>
        <v>0</v>
      </c>
      <c r="H263">
        <f>VLOOKUP($B263,'Tillförd energi'!$B$1:$AI$720,MATCH(H$2,'Tillförd energi'!$B$1:$AQ$1,0),FALSE)</f>
        <v>0</v>
      </c>
      <c r="I263">
        <f>VLOOKUP($B263,'Tillförd energi'!$B$1:$AI$720,MATCH(I$2,'Tillförd energi'!$B$1:$AQ$1,0),FALSE)</f>
        <v>0</v>
      </c>
      <c r="J263">
        <f>VLOOKUP($B263,'Tillförd energi'!$B$1:$AI$720,MATCH(J$2,'Tillförd energi'!$B$1:$AQ$1,0),FALSE)</f>
        <v>0</v>
      </c>
      <c r="K263">
        <f>VLOOKUP($B263,'Tillförd energi'!$B$1:$AI$720,MATCH(K$2,'Tillförd energi'!$B$1:$AQ$1,0),FALSE)</f>
        <v>0</v>
      </c>
      <c r="L263">
        <f>VLOOKUP($B263,'Tillförd energi'!$B$1:$AI$720,MATCH(L$2,'Tillförd energi'!$B$1:$AQ$1,0),FALSE)</f>
        <v>0</v>
      </c>
      <c r="M263">
        <f>VLOOKUP($B263,'Tillförd energi'!$B$1:$AI$720,MATCH(M$2,'Tillförd energi'!$B$1:$AQ$1,0),FALSE)</f>
        <v>0</v>
      </c>
      <c r="N263">
        <f>VLOOKUP($B263,'Tillförd energi'!$B$1:$AI$720,MATCH(N$2,'Tillförd energi'!$B$1:$AQ$1,0),FALSE)</f>
        <v>0</v>
      </c>
      <c r="O263">
        <f>VLOOKUP($B263,'Tillförd energi'!$B$1:$AI$720,MATCH(O$2,'Tillförd energi'!$B$1:$AQ$1,0),FALSE)</f>
        <v>0</v>
      </c>
      <c r="P263">
        <f>VLOOKUP($B263,'Tillförd energi'!$B$1:$AI$720,MATCH(P$2,'Tillförd energi'!$B$1:$AQ$1,0),FALSE)</f>
        <v>1</v>
      </c>
      <c r="Q263">
        <f>VLOOKUP($B263,'Tillförd energi'!$B$1:$AI$720,MATCH(Q$2,'Tillförd energi'!$B$1:$AQ$1,0),FALSE)</f>
        <v>0</v>
      </c>
      <c r="R263">
        <f>VLOOKUP($B263,'Tillförd energi'!$B$1:$AI$720,MATCH(R$2,'Tillförd energi'!$B$1:$AQ$1,0),FALSE)</f>
        <v>0</v>
      </c>
      <c r="S263">
        <f>VLOOKUP($B263,'Tillförd energi'!$B$1:$AI$720,MATCH(S$2,'Tillförd energi'!$B$1:$AQ$1,0),FALSE)</f>
        <v>0</v>
      </c>
      <c r="T263">
        <f>VLOOKUP($B263,'Tillförd energi'!$B$1:$AI$720,MATCH(T$2,'Tillförd energi'!$B$1:$AQ$1,0),FALSE)</f>
        <v>0</v>
      </c>
      <c r="U263">
        <f>VLOOKUP($B263,'Tillförd energi'!$B$1:$AI$720,MATCH(U$2,'Tillförd energi'!$B$1:$AQ$1,0),FALSE)</f>
        <v>0</v>
      </c>
      <c r="V263">
        <f>VLOOKUP($B263,'Tillförd energi'!$B$1:$AI$720,MATCH(V$2,'Tillförd energi'!$B$1:$AQ$1,0),FALSE)</f>
        <v>0</v>
      </c>
      <c r="W263">
        <f>VLOOKUP($B263,'Tillförd energi'!$B$1:$AI$720,MATCH(W$2,'Tillförd energi'!$B$1:$AQ$1,0),FALSE)</f>
        <v>0</v>
      </c>
      <c r="X263">
        <f>VLOOKUP($B263,'Tillförd energi'!$B$1:$AI$720,MATCH(X$2,'Tillförd energi'!$B$1:$AQ$1,0),FALSE)</f>
        <v>0</v>
      </c>
      <c r="Y263">
        <f>VLOOKUP($B263,'Tillförd energi'!$B$1:$AI$720,MATCH(Y$2,'Tillförd energi'!$B$1:$AQ$1,0),FALSE)</f>
        <v>0</v>
      </c>
      <c r="Z263">
        <f>VLOOKUP($B263,'Tillförd energi'!$B$1:$AI$720,MATCH(Z$2,'Tillförd energi'!$B$1:$AQ$1,0),FALSE)</f>
        <v>0</v>
      </c>
      <c r="AA263">
        <f>VLOOKUP($B263,'Tillförd energi'!$B$1:$AI$720,MATCH(AA$2,'Tillförd energi'!$B$1:$AQ$1,0),FALSE)</f>
        <v>0</v>
      </c>
      <c r="AB263">
        <f>VLOOKUP($B263,'Tillförd energi'!$B$1:$AI$720,MATCH(AB$2,'Tillförd energi'!$B$1:$AQ$1,0),FALSE)</f>
        <v>0</v>
      </c>
      <c r="AC263">
        <f>VLOOKUP($B263,'Tillförd energi'!$B$1:$AI$720,MATCH(AC$2,'Tillförd energi'!$B$1:$AQ$1,0),FALSE)</f>
        <v>0</v>
      </c>
      <c r="AD263">
        <f>VLOOKUP($B263,'Tillförd energi'!$B$1:$AI$720,MATCH(AD$2,'Tillförd energi'!$B$1:$AQ$1,0),FALSE)</f>
        <v>0</v>
      </c>
      <c r="AE263">
        <f>VLOOKUP($B263,'Tillförd energi'!$B$1:$AI$720,MATCH(AE$2,'Tillförd energi'!$B$1:$AQ$1,0),FALSE)</f>
        <v>0</v>
      </c>
      <c r="AF263">
        <f>VLOOKUP($B263,'Tillförd energi'!$B$1:$AI$720,MATCH(AF$2,'Tillförd energi'!$B$1:$AQ$1,0),FALSE)</f>
        <v>0.02</v>
      </c>
      <c r="AG263">
        <f>IFERROR(VLOOKUP(B263,Miljö!$B$1:$AC$600,MATCH("Köpt mängd produktionsspecifik fjärrvärme:",Miljö!$B$1:$AC$1,0),FALSE)/1,0)</f>
        <v>0</v>
      </c>
      <c r="AI263">
        <f t="shared" si="24"/>
        <v>1.02</v>
      </c>
      <c r="AJ263">
        <f>IF(ISERROR(1/VLOOKUP($B263,Leveranser!$B$1:$S$500,MATCH("såld värme (gwh)",Leveranser!$B$1:$S$1,0),FALSE)),"",VLOOKUP($B263,Leveranser!$B$1:$S$500,MATCH("såld värme (gwh)",Leveranser!$B$1:$S$1,0),FALSE))</f>
        <v>0.63</v>
      </c>
      <c r="AM263" t="str">
        <f>IF(B263&lt;&gt;"",IF(VLOOKUP($B263,Totalt!$B$1:$AQ$554,MATCH("Kvalitetsgranskad:",Totalt!$B$1:$AQ$1,0),FALSE)="ja",VLOOKUP($B263,Miljö!$B$1:$AG$479,MATCH(AM$2,Miljö!$B$1:$AK$1,0),FALSE),""),"")</f>
        <v>Ja</v>
      </c>
      <c r="AN263" t="str">
        <f>IF(AM263="ja",VLOOKUP($B263,Miljö!$B$1:$J$479,MATCH("Typ av ursprungsspecificerad el   (Om inget värde anges används Nordisk residualmix, se inforuta) ()",Miljö!$B$1:$J$1,0),FALSE),IF(AM263="nej","Nordisk residualel",""))</f>
        <v>'Förnybart'</v>
      </c>
      <c r="AO263">
        <f>IF(AM263="","",VLOOKUP($B263,Miljö!$B$1:$J$479,MATCH("Fossilandel för ursprungspecificerad el ()",Miljö!$B$1:$J$1,0),FALSE))</f>
        <v>0</v>
      </c>
      <c r="AP263">
        <f>IF(AM263="","",IFERROR(VLOOKUP($B263,Miljö!$B$1:$J$479,MATCH("Kärnkraftsandel för ursprungsspecificerad el ()",Miljö!$B$1:$J$1,0),FALSE)/1,0))</f>
        <v>0</v>
      </c>
      <c r="AQ263">
        <f t="shared" si="25"/>
        <v>1</v>
      </c>
      <c r="AS263" t="str">
        <f t="shared" si="26"/>
        <v>Nej</v>
      </c>
      <c r="AT263" t="str">
        <f>IF(AS263="ja",VLOOKUP($B263,Miljö!$B$1:$P$500,MATCH("Fossil andel i procent (%)",Miljö!$B$1:$P$1,0),FALSE)/100,"")</f>
        <v/>
      </c>
      <c r="AV263" t="str">
        <f t="shared" si="27"/>
        <v>Nej</v>
      </c>
      <c r="AW263" t="str">
        <f>IF(AV263="ja",VLOOKUP($B263,'Egen hetvattenprod'!$B$1:$AO$500,MATCH("Värmekälla till värmepumpar ()",'Egen hetvattenprod'!$B$1:$AO$1,0),FALSE),"")</f>
        <v/>
      </c>
      <c r="AY263" t="str">
        <f t="shared" si="28"/>
        <v>Nej</v>
      </c>
      <c r="AZ263" s="115" t="str">
        <f>IF($AY263="ja",(VLOOKUP($B263,'Egen hetvattenprod'!$B$1:$BX$550,MATCH(AZ$2,'Egen hetvattenprod'!$B$1:$BX$1,0),FALSE)+VLOOKUP($B263,Kraftvärmeprod!$B$1:$BX$550,MATCH(AZ$2,Kraftvärmeprod!$B$1:$BX$1,0),FALSE))/$AC263,"")</f>
        <v/>
      </c>
      <c r="BA263" s="115" t="str">
        <f>IF($AY263="ja",(VLOOKUP($B263,'Egen hetvattenprod'!$B$1:$BX$550,MATCH(BA$2,'Egen hetvattenprod'!$B$1:$BX$1,0),FALSE)+VLOOKUP($B263,Kraftvärmeprod!$B$1:$BX$550,MATCH(BA$2,Kraftvärmeprod!$B$1:$BX$1,0),FALSE))/$AC263,"")</f>
        <v/>
      </c>
      <c r="BB263" s="115" t="str">
        <f>IF($AY263="ja",(VLOOKUP($B263,'Egen hetvattenprod'!$B$1:$BX$550,MATCH(BB$2,'Egen hetvattenprod'!$B$1:$BX$1,0),FALSE)+VLOOKUP($B263,Kraftvärmeprod!$B$1:$BX$550,MATCH(BB$2,Kraftvärmeprod!$B$1:$BX$1,0),FALSE))/$AC263,"")</f>
        <v/>
      </c>
      <c r="BC263" s="115" t="str">
        <f>IF($AY263="ja",(VLOOKUP($B263,'Egen hetvattenprod'!$B$1:$BX$550,MATCH(BC$2,'Egen hetvattenprod'!$B$1:$BX$1,0),FALSE)+VLOOKUP($B263,Kraftvärmeprod!$B$1:$BX$550,MATCH(BC$2,Kraftvärmeprod!$B$1:$BX$1,0),FALSE))/$AC263,"")</f>
        <v/>
      </c>
      <c r="BD263" s="115" t="str">
        <f>IF($AY263="ja",(VLOOKUP($B263,'Egen hetvattenprod'!$B$1:$BX$550,MATCH(BD$2,'Egen hetvattenprod'!$B$1:$BX$1,0),FALSE)+VLOOKUP($B263,Kraftvärmeprod!$B$1:$BX$550,MATCH(BD$2,Kraftvärmeprod!$B$1:$BX$1,0),FALSE))/$AC263,"")</f>
        <v/>
      </c>
      <c r="BF263" t="str">
        <f t="shared" si="29"/>
        <v>Nej</v>
      </c>
      <c r="BG263" t="str">
        <f>IF($BF263="ja",VLOOKUP($B263,'Egen hetvattenprod'!$B$1:$BX$550,MATCH("Andelen klimatgaser med fossilt ursprung för avfall ()",'Egen hetvattenprod'!$B$1:$BX$1,0),FALSE),"")</f>
        <v/>
      </c>
      <c r="BH263" t="str">
        <f>IF($BF263="ja",VLOOKUP($B263,Kraftvärmeprod!$B$1:$BX$550,MATCH("Andelen klimatgaser med fossilt ursprung för avfall ()",Kraftvärmeprod!$B$1:$BX$1,0),FALSE),"")</f>
        <v/>
      </c>
      <c r="BI263" t="str">
        <f>IF($BF263="ja",VLOOKUP($B263,'Egen hetvattenprod'!$B$1:$BX$550,MATCH("Avfall (GWh)",'Egen hetvattenprod'!$B$1:$BX$1,0),FALSE),"")</f>
        <v/>
      </c>
      <c r="BJ263" t="str">
        <f>IF($BF263="ja",VLOOKUP($B263,'Slutlig allokering kvv'!$B$1:$BX$550,MATCH("Avfall (GWh)",'Slutlig allokering kvv'!$B$1:$BX$1,0),FALSE),"")</f>
        <v/>
      </c>
      <c r="BK263" t="str">
        <f>IF($BF263="ja",VLOOKUP($B263,'Köpt hetvatten'!$B$1:$BX$550,MATCH("Avfall i köpt hetvatten",'Köpt hetvatten'!$B$1:$BX$1,0),FALSE),"")</f>
        <v/>
      </c>
      <c r="BL263" t="str">
        <f>IF($BF263="ja",VLOOKUP($B263,'Egen hetvattenprod'!$B$1:$BX$550,MATCH("Värde enligt ovan. (%)",'Egen hetvattenprod'!$B$1:$BX$1,0),FALSE),"")</f>
        <v/>
      </c>
      <c r="BM263" t="str">
        <f>IF($BF263="ja",VLOOKUP($B263,Kraftvärmeprod!$B$1:$BX$550,MATCH("Värde enligt ovan. (%)",Kraftvärmeprod!$B$1:$BX$1,0),FALSE),"")</f>
        <v/>
      </c>
      <c r="BQ263" t="str">
        <f>IF($BF263="ja",VLOOKUP($B263,'Egen hetvattenprod'!$B$1:$BX$550,MATCH("Tillförd olja (fossil) vid avfallsförbränning (GWh)",'Egen hetvattenprod'!$B$1:$BX$1,0),FALSE),"")</f>
        <v/>
      </c>
      <c r="BR263" t="str">
        <f>IF($BF263="ja",VLOOKUP($B263,Kraftvärmeprod!$B$1:$BX$550,MATCH("Tillförd olja (fossil) vid avfallsförbränning (GWh)",Kraftvärmeprod!$B$1:$BX$1,0),FALSE),"")</f>
        <v/>
      </c>
    </row>
    <row r="264" spans="1:70">
      <c r="A264" t="s">
        <v>393</v>
      </c>
      <c r="B264" t="s">
        <v>424</v>
      </c>
      <c r="C264">
        <f>VLOOKUP($B264,'Tillförd energi'!$B$1:$AI$720,MATCH(C$2,'Tillförd energi'!$B$1:$AQ$1,0),FALSE)</f>
        <v>0</v>
      </c>
      <c r="D264">
        <f>VLOOKUP($B264,'Tillförd energi'!$B$1:$AI$720,MATCH(D$2,'Tillförd energi'!$B$1:$AQ$1,0),FALSE)</f>
        <v>0</v>
      </c>
      <c r="E264">
        <f>VLOOKUP($B264,'Tillförd energi'!$B$1:$AI$720,MATCH(E$2,'Tillförd energi'!$B$1:$AQ$1,0),FALSE)</f>
        <v>0</v>
      </c>
      <c r="F264">
        <f>VLOOKUP($B264,'Tillförd energi'!$B$1:$AI$720,MATCH(F$2,'Tillförd energi'!$B$1:$AQ$1,0),FALSE)</f>
        <v>0</v>
      </c>
      <c r="G264">
        <f>VLOOKUP($B264,'Tillförd energi'!$B$1:$AI$720,MATCH(G$2,'Tillförd energi'!$B$1:$AQ$1,0),FALSE)</f>
        <v>0</v>
      </c>
      <c r="H264">
        <f>VLOOKUP($B264,'Tillförd energi'!$B$1:$AI$720,MATCH(H$2,'Tillförd energi'!$B$1:$AQ$1,0),FALSE)</f>
        <v>0</v>
      </c>
      <c r="I264">
        <f>VLOOKUP($B264,'Tillförd energi'!$B$1:$AI$720,MATCH(I$2,'Tillförd energi'!$B$1:$AQ$1,0),FALSE)</f>
        <v>0</v>
      </c>
      <c r="J264">
        <f>VLOOKUP($B264,'Tillförd energi'!$B$1:$AI$720,MATCH(J$2,'Tillförd energi'!$B$1:$AQ$1,0),FALSE)</f>
        <v>0</v>
      </c>
      <c r="K264">
        <f>VLOOKUP($B264,'Tillförd energi'!$B$1:$AI$720,MATCH(K$2,'Tillförd energi'!$B$1:$AQ$1,0),FALSE)</f>
        <v>0</v>
      </c>
      <c r="L264">
        <f>VLOOKUP($B264,'Tillförd energi'!$B$1:$AI$720,MATCH(L$2,'Tillförd energi'!$B$1:$AQ$1,0),FALSE)</f>
        <v>0</v>
      </c>
      <c r="M264">
        <f>VLOOKUP($B264,'Tillförd energi'!$B$1:$AI$720,MATCH(M$2,'Tillförd energi'!$B$1:$AQ$1,0),FALSE)</f>
        <v>0</v>
      </c>
      <c r="N264">
        <f>VLOOKUP($B264,'Tillförd energi'!$B$1:$AI$720,MATCH(N$2,'Tillförd energi'!$B$1:$AQ$1,0),FALSE)</f>
        <v>0</v>
      </c>
      <c r="O264">
        <f>VLOOKUP($B264,'Tillförd energi'!$B$1:$AI$720,MATCH(O$2,'Tillförd energi'!$B$1:$AQ$1,0),FALSE)</f>
        <v>0</v>
      </c>
      <c r="P264">
        <f>VLOOKUP($B264,'Tillförd energi'!$B$1:$AI$720,MATCH(P$2,'Tillförd energi'!$B$1:$AQ$1,0),FALSE)</f>
        <v>0</v>
      </c>
      <c r="Q264">
        <f>VLOOKUP($B264,'Tillförd energi'!$B$1:$AI$720,MATCH(Q$2,'Tillförd energi'!$B$1:$AQ$1,0),FALSE)</f>
        <v>0</v>
      </c>
      <c r="R264">
        <f>VLOOKUP($B264,'Tillförd energi'!$B$1:$AI$720,MATCH(R$2,'Tillförd energi'!$B$1:$AQ$1,0),FALSE)</f>
        <v>0</v>
      </c>
      <c r="S264">
        <f>VLOOKUP($B264,'Tillförd energi'!$B$1:$AI$720,MATCH(S$2,'Tillförd energi'!$B$1:$AQ$1,0),FALSE)</f>
        <v>0</v>
      </c>
      <c r="T264">
        <f>VLOOKUP($B264,'Tillförd energi'!$B$1:$AI$720,MATCH(T$2,'Tillförd energi'!$B$1:$AQ$1,0),FALSE)</f>
        <v>0</v>
      </c>
      <c r="U264">
        <f>VLOOKUP($B264,'Tillförd energi'!$B$1:$AI$720,MATCH(U$2,'Tillförd energi'!$B$1:$AQ$1,0),FALSE)</f>
        <v>0</v>
      </c>
      <c r="V264">
        <f>VLOOKUP($B264,'Tillförd energi'!$B$1:$AI$720,MATCH(V$2,'Tillförd energi'!$B$1:$AQ$1,0),FALSE)</f>
        <v>0</v>
      </c>
      <c r="W264">
        <f>VLOOKUP($B264,'Tillförd energi'!$B$1:$AI$720,MATCH(W$2,'Tillförd energi'!$B$1:$AQ$1,0),FALSE)</f>
        <v>0</v>
      </c>
      <c r="X264">
        <f>VLOOKUP($B264,'Tillförd energi'!$B$1:$AI$720,MATCH(X$2,'Tillförd energi'!$B$1:$AQ$1,0),FALSE)</f>
        <v>8.4705899999999996</v>
      </c>
      <c r="Y264">
        <f>VLOOKUP($B264,'Tillförd energi'!$B$1:$AI$720,MATCH(Y$2,'Tillförd energi'!$B$1:$AQ$1,0),FALSE)</f>
        <v>0</v>
      </c>
      <c r="Z264">
        <f>VLOOKUP($B264,'Tillförd energi'!$B$1:$AI$720,MATCH(Z$2,'Tillförd energi'!$B$1:$AQ$1,0),FALSE)</f>
        <v>0</v>
      </c>
      <c r="AA264">
        <f>VLOOKUP($B264,'Tillförd energi'!$B$1:$AI$720,MATCH(AA$2,'Tillförd energi'!$B$1:$AQ$1,0),FALSE)</f>
        <v>0</v>
      </c>
      <c r="AB264">
        <f>VLOOKUP($B264,'Tillförd energi'!$B$1:$AI$720,MATCH(AB$2,'Tillförd energi'!$B$1:$AQ$1,0),FALSE)</f>
        <v>0</v>
      </c>
      <c r="AC264">
        <f>VLOOKUP($B264,'Tillförd energi'!$B$1:$AI$720,MATCH(AC$2,'Tillförd energi'!$B$1:$AQ$1,0),FALSE)</f>
        <v>0</v>
      </c>
      <c r="AD264">
        <f>VLOOKUP($B264,'Tillförd energi'!$B$1:$AI$720,MATCH(AD$2,'Tillförd energi'!$B$1:$AQ$1,0),FALSE)</f>
        <v>0</v>
      </c>
      <c r="AE264">
        <f>VLOOKUP($B264,'Tillförd energi'!$B$1:$AI$720,MATCH(AE$2,'Tillförd energi'!$B$1:$AQ$1,0),FALSE)</f>
        <v>0</v>
      </c>
      <c r="AF264">
        <f>VLOOKUP($B264,'Tillförd energi'!$B$1:$AI$720,MATCH(AF$2,'Tillförd energi'!$B$1:$AQ$1,0),FALSE)</f>
        <v>0.20219999999999999</v>
      </c>
      <c r="AG264">
        <f>IFERROR(VLOOKUP(B264,Miljö!$B$1:$AC$600,MATCH("Köpt mängd produktionsspecifik fjärrvärme:",Miljö!$B$1:$AC$1,0),FALSE)/1,0)</f>
        <v>0</v>
      </c>
      <c r="AI264">
        <f t="shared" si="24"/>
        <v>8.6727899999999991</v>
      </c>
      <c r="AJ264">
        <f>IF(ISERROR(1/VLOOKUP($B264,Leveranser!$B$1:$S$500,MATCH("såld värme (gwh)",Leveranser!$B$1:$S$1,0),FALSE)),"",VLOOKUP($B264,Leveranser!$B$1:$S$500,MATCH("såld värme (gwh)",Leveranser!$B$1:$S$1,0),FALSE))</f>
        <v>6.74</v>
      </c>
      <c r="AM264" t="str">
        <f>IF(B264&lt;&gt;"",IF(VLOOKUP($B264,Totalt!$B$1:$AQ$554,MATCH("Kvalitetsgranskad:",Totalt!$B$1:$AQ$1,0),FALSE)="ja",VLOOKUP($B264,Miljö!$B$1:$AG$479,MATCH(AM$2,Miljö!$B$1:$AK$1,0),FALSE),""),"")</f>
        <v>Nej</v>
      </c>
      <c r="AN264" t="str">
        <f>IF(AM264="ja",VLOOKUP($B264,Miljö!$B$1:$J$479,MATCH("Typ av ursprungsspecificerad el   (Om inget värde anges används Nordisk residualmix, se inforuta) ()",Miljö!$B$1:$J$1,0),FALSE),IF(AM264="nej","Nordisk residualel",""))</f>
        <v>Nordisk residualel</v>
      </c>
      <c r="AO264">
        <f>IF(AM264="","",VLOOKUP($B264,Miljö!$B$1:$J$479,MATCH("Fossilandel för ursprungspecificerad el ()",Miljö!$B$1:$J$1,0),FALSE))</f>
        <v>0.47</v>
      </c>
      <c r="AP264">
        <f>IF(AM264="","",IFERROR(VLOOKUP($B264,Miljö!$B$1:$J$479,MATCH("Kärnkraftsandel för ursprungsspecificerad el ()",Miljö!$B$1:$J$1,0),FALSE)/1,0))</f>
        <v>0.48170000000000002</v>
      </c>
      <c r="AQ264">
        <f t="shared" si="25"/>
        <v>4.830000000000001E-2</v>
      </c>
      <c r="AS264" t="str">
        <f t="shared" si="26"/>
        <v>Nej</v>
      </c>
      <c r="AT264" t="str">
        <f>IF(AS264="ja",VLOOKUP($B264,Miljö!$B$1:$P$500,MATCH("Fossil andel i procent (%)",Miljö!$B$1:$P$1,0),FALSE)/100,"")</f>
        <v/>
      </c>
      <c r="AV264" t="str">
        <f t="shared" si="27"/>
        <v>Nej</v>
      </c>
      <c r="AW264" t="str">
        <f>IF(AV264="ja",VLOOKUP($B264,'Egen hetvattenprod'!$B$1:$AO$500,MATCH("Värmekälla till värmepumpar ()",'Egen hetvattenprod'!$B$1:$AO$1,0),FALSE),"")</f>
        <v/>
      </c>
      <c r="AY264" t="str">
        <f t="shared" si="28"/>
        <v>Nej</v>
      </c>
      <c r="AZ264" s="115" t="str">
        <f>IF($AY264="ja",(VLOOKUP($B264,'Egen hetvattenprod'!$B$1:$BX$550,MATCH(AZ$2,'Egen hetvattenprod'!$B$1:$BX$1,0),FALSE)+VLOOKUP($B264,Kraftvärmeprod!$B$1:$BX$550,MATCH(AZ$2,Kraftvärmeprod!$B$1:$BX$1,0),FALSE))/$AC264,"")</f>
        <v/>
      </c>
      <c r="BA264" s="115" t="str">
        <f>IF($AY264="ja",(VLOOKUP($B264,'Egen hetvattenprod'!$B$1:$BX$550,MATCH(BA$2,'Egen hetvattenprod'!$B$1:$BX$1,0),FALSE)+VLOOKUP($B264,Kraftvärmeprod!$B$1:$BX$550,MATCH(BA$2,Kraftvärmeprod!$B$1:$BX$1,0),FALSE))/$AC264,"")</f>
        <v/>
      </c>
      <c r="BB264" s="115" t="str">
        <f>IF($AY264="ja",(VLOOKUP($B264,'Egen hetvattenprod'!$B$1:$BX$550,MATCH(BB$2,'Egen hetvattenprod'!$B$1:$BX$1,0),FALSE)+VLOOKUP($B264,Kraftvärmeprod!$B$1:$BX$550,MATCH(BB$2,Kraftvärmeprod!$B$1:$BX$1,0),FALSE))/$AC264,"")</f>
        <v/>
      </c>
      <c r="BC264" s="115" t="str">
        <f>IF($AY264="ja",(VLOOKUP($B264,'Egen hetvattenprod'!$B$1:$BX$550,MATCH(BC$2,'Egen hetvattenprod'!$B$1:$BX$1,0),FALSE)+VLOOKUP($B264,Kraftvärmeprod!$B$1:$BX$550,MATCH(BC$2,Kraftvärmeprod!$B$1:$BX$1,0),FALSE))/$AC264,"")</f>
        <v/>
      </c>
      <c r="BD264" s="115" t="str">
        <f>IF($AY264="ja",(VLOOKUP($B264,'Egen hetvattenprod'!$B$1:$BX$550,MATCH(BD$2,'Egen hetvattenprod'!$B$1:$BX$1,0),FALSE)+VLOOKUP($B264,Kraftvärmeprod!$B$1:$BX$550,MATCH(BD$2,Kraftvärmeprod!$B$1:$BX$1,0),FALSE))/$AC264,"")</f>
        <v/>
      </c>
      <c r="BF264" t="str">
        <f t="shared" si="29"/>
        <v>Nej</v>
      </c>
      <c r="BG264" t="str">
        <f>IF($BF264="ja",VLOOKUP($B264,'Egen hetvattenprod'!$B$1:$BX$550,MATCH("Andelen klimatgaser med fossilt ursprung för avfall ()",'Egen hetvattenprod'!$B$1:$BX$1,0),FALSE),"")</f>
        <v/>
      </c>
      <c r="BH264" t="str">
        <f>IF($BF264="ja",VLOOKUP($B264,Kraftvärmeprod!$B$1:$BX$550,MATCH("Andelen klimatgaser med fossilt ursprung för avfall ()",Kraftvärmeprod!$B$1:$BX$1,0),FALSE),"")</f>
        <v/>
      </c>
      <c r="BI264" t="str">
        <f>IF($BF264="ja",VLOOKUP($B264,'Egen hetvattenprod'!$B$1:$BX$550,MATCH("Avfall (GWh)",'Egen hetvattenprod'!$B$1:$BX$1,0),FALSE),"")</f>
        <v/>
      </c>
      <c r="BJ264" t="str">
        <f>IF($BF264="ja",VLOOKUP($B264,'Slutlig allokering kvv'!$B$1:$BX$550,MATCH("Avfall (GWh)",'Slutlig allokering kvv'!$B$1:$BX$1,0),FALSE),"")</f>
        <v/>
      </c>
      <c r="BK264" t="str">
        <f>IF($BF264="ja",VLOOKUP($B264,'Köpt hetvatten'!$B$1:$BX$550,MATCH("Avfall i köpt hetvatten",'Köpt hetvatten'!$B$1:$BX$1,0),FALSE),"")</f>
        <v/>
      </c>
      <c r="BL264" t="str">
        <f>IF($BF264="ja",VLOOKUP($B264,'Egen hetvattenprod'!$B$1:$BX$550,MATCH("Värde enligt ovan. (%)",'Egen hetvattenprod'!$B$1:$BX$1,0),FALSE),"")</f>
        <v/>
      </c>
      <c r="BM264" t="str">
        <f>IF($BF264="ja",VLOOKUP($B264,Kraftvärmeprod!$B$1:$BX$550,MATCH("Värde enligt ovan. (%)",Kraftvärmeprod!$B$1:$BX$1,0),FALSE),"")</f>
        <v/>
      </c>
      <c r="BQ264" t="str">
        <f>IF($BF264="ja",VLOOKUP($B264,'Egen hetvattenprod'!$B$1:$BX$550,MATCH("Tillförd olja (fossil) vid avfallsförbränning (GWh)",'Egen hetvattenprod'!$B$1:$BX$1,0),FALSE),"")</f>
        <v/>
      </c>
      <c r="BR264" t="str">
        <f>IF($BF264="ja",VLOOKUP($B264,Kraftvärmeprod!$B$1:$BX$550,MATCH("Tillförd olja (fossil) vid avfallsförbränning (GWh)",Kraftvärmeprod!$B$1:$BX$1,0),FALSE),"")</f>
        <v/>
      </c>
    </row>
    <row r="265" spans="1:70">
      <c r="A265" t="s">
        <v>393</v>
      </c>
      <c r="B265" t="s">
        <v>425</v>
      </c>
      <c r="C265">
        <f>VLOOKUP($B265,'Tillförd energi'!$B$1:$AI$720,MATCH(C$2,'Tillförd energi'!$B$1:$AQ$1,0),FALSE)</f>
        <v>0</v>
      </c>
      <c r="D265">
        <f>VLOOKUP($B265,'Tillförd energi'!$B$1:$AI$720,MATCH(D$2,'Tillförd energi'!$B$1:$AQ$1,0),FALSE)</f>
        <v>0.23</v>
      </c>
      <c r="E265">
        <f>VLOOKUP($B265,'Tillförd energi'!$B$1:$AI$720,MATCH(E$2,'Tillförd energi'!$B$1:$AQ$1,0),FALSE)</f>
        <v>0</v>
      </c>
      <c r="F265">
        <f>VLOOKUP($B265,'Tillförd energi'!$B$1:$AI$720,MATCH(F$2,'Tillförd energi'!$B$1:$AQ$1,0),FALSE)</f>
        <v>0</v>
      </c>
      <c r="G265">
        <f>VLOOKUP($B265,'Tillförd energi'!$B$1:$AI$720,MATCH(G$2,'Tillförd energi'!$B$1:$AQ$1,0),FALSE)</f>
        <v>0</v>
      </c>
      <c r="H265">
        <f>VLOOKUP($B265,'Tillförd energi'!$B$1:$AI$720,MATCH(H$2,'Tillförd energi'!$B$1:$AQ$1,0),FALSE)</f>
        <v>0</v>
      </c>
      <c r="I265">
        <f>VLOOKUP($B265,'Tillförd energi'!$B$1:$AI$720,MATCH(I$2,'Tillförd energi'!$B$1:$AQ$1,0),FALSE)</f>
        <v>0</v>
      </c>
      <c r="J265">
        <f>VLOOKUP($B265,'Tillförd energi'!$B$1:$AI$720,MATCH(J$2,'Tillförd energi'!$B$1:$AQ$1,0),FALSE)</f>
        <v>0</v>
      </c>
      <c r="K265">
        <f>VLOOKUP($B265,'Tillförd energi'!$B$1:$AI$720,MATCH(K$2,'Tillförd energi'!$B$1:$AQ$1,0),FALSE)</f>
        <v>0</v>
      </c>
      <c r="L265">
        <f>VLOOKUP($B265,'Tillförd energi'!$B$1:$AI$720,MATCH(L$2,'Tillförd energi'!$B$1:$AQ$1,0),FALSE)</f>
        <v>0</v>
      </c>
      <c r="M265">
        <f>VLOOKUP($B265,'Tillförd energi'!$B$1:$AI$720,MATCH(M$2,'Tillförd energi'!$B$1:$AQ$1,0),FALSE)</f>
        <v>0</v>
      </c>
      <c r="N265">
        <f>VLOOKUP($B265,'Tillförd energi'!$B$1:$AI$720,MATCH(N$2,'Tillförd energi'!$B$1:$AQ$1,0),FALSE)</f>
        <v>0</v>
      </c>
      <c r="O265">
        <f>VLOOKUP($B265,'Tillförd energi'!$B$1:$AI$720,MATCH(O$2,'Tillförd energi'!$B$1:$AQ$1,0),FALSE)</f>
        <v>0</v>
      </c>
      <c r="P265">
        <f>VLOOKUP($B265,'Tillförd energi'!$B$1:$AI$720,MATCH(P$2,'Tillförd energi'!$B$1:$AQ$1,0),FALSE)</f>
        <v>3.4</v>
      </c>
      <c r="Q265">
        <f>VLOOKUP($B265,'Tillförd energi'!$B$1:$AI$720,MATCH(Q$2,'Tillförd energi'!$B$1:$AQ$1,0),FALSE)</f>
        <v>0</v>
      </c>
      <c r="R265">
        <f>VLOOKUP($B265,'Tillförd energi'!$B$1:$AI$720,MATCH(R$2,'Tillförd energi'!$B$1:$AQ$1,0),FALSE)</f>
        <v>0</v>
      </c>
      <c r="S265">
        <f>VLOOKUP($B265,'Tillförd energi'!$B$1:$AI$720,MATCH(S$2,'Tillförd energi'!$B$1:$AQ$1,0),FALSE)</f>
        <v>10.7</v>
      </c>
      <c r="T265">
        <f>VLOOKUP($B265,'Tillförd energi'!$B$1:$AI$720,MATCH(T$2,'Tillförd energi'!$B$1:$AQ$1,0),FALSE)</f>
        <v>0</v>
      </c>
      <c r="U265">
        <f>VLOOKUP($B265,'Tillförd energi'!$B$1:$AI$720,MATCH(U$2,'Tillförd energi'!$B$1:$AQ$1,0),FALSE)</f>
        <v>0</v>
      </c>
      <c r="V265">
        <f>VLOOKUP($B265,'Tillförd energi'!$B$1:$AI$720,MATCH(V$2,'Tillförd energi'!$B$1:$AQ$1,0),FALSE)</f>
        <v>0</v>
      </c>
      <c r="W265">
        <f>VLOOKUP($B265,'Tillförd energi'!$B$1:$AI$720,MATCH(W$2,'Tillförd energi'!$B$1:$AQ$1,0),FALSE)</f>
        <v>0</v>
      </c>
      <c r="X265">
        <f>VLOOKUP($B265,'Tillförd energi'!$B$1:$AI$720,MATCH(X$2,'Tillförd energi'!$B$1:$AQ$1,0),FALSE)</f>
        <v>0</v>
      </c>
      <c r="Y265">
        <f>VLOOKUP($B265,'Tillförd energi'!$B$1:$AI$720,MATCH(Y$2,'Tillförd energi'!$B$1:$AQ$1,0),FALSE)</f>
        <v>0</v>
      </c>
      <c r="Z265">
        <f>VLOOKUP($B265,'Tillförd energi'!$B$1:$AI$720,MATCH(Z$2,'Tillförd energi'!$B$1:$AQ$1,0),FALSE)</f>
        <v>0</v>
      </c>
      <c r="AA265">
        <f>VLOOKUP($B265,'Tillförd energi'!$B$1:$AI$720,MATCH(AA$2,'Tillförd energi'!$B$1:$AQ$1,0),FALSE)</f>
        <v>0</v>
      </c>
      <c r="AB265">
        <f>VLOOKUP($B265,'Tillförd energi'!$B$1:$AI$720,MATCH(AB$2,'Tillförd energi'!$B$1:$AQ$1,0),FALSE)</f>
        <v>0</v>
      </c>
      <c r="AC265">
        <f>VLOOKUP($B265,'Tillförd energi'!$B$1:$AI$720,MATCH(AC$2,'Tillförd energi'!$B$1:$AQ$1,0),FALSE)</f>
        <v>0</v>
      </c>
      <c r="AD265">
        <f>VLOOKUP($B265,'Tillförd energi'!$B$1:$AI$720,MATCH(AD$2,'Tillförd energi'!$B$1:$AQ$1,0),FALSE)</f>
        <v>0</v>
      </c>
      <c r="AE265">
        <f>VLOOKUP($B265,'Tillförd energi'!$B$1:$AI$720,MATCH(AE$2,'Tillförd energi'!$B$1:$AQ$1,0),FALSE)</f>
        <v>0</v>
      </c>
      <c r="AF265">
        <f>VLOOKUP($B265,'Tillförd energi'!$B$1:$AI$720,MATCH(AF$2,'Tillförd energi'!$B$1:$AQ$1,0),FALSE)</f>
        <v>0.156</v>
      </c>
      <c r="AG265">
        <f>IFERROR(VLOOKUP(B265,Miljö!$B$1:$AC$600,MATCH("Köpt mängd produktionsspecifik fjärrvärme:",Miljö!$B$1:$AC$1,0),FALSE)/1,0)</f>
        <v>0</v>
      </c>
      <c r="AI265">
        <f t="shared" si="24"/>
        <v>14.485999999999999</v>
      </c>
      <c r="AJ265">
        <f>IF(ISERROR(1/VLOOKUP($B265,Leveranser!$B$1:$S$500,MATCH("såld värme (gwh)",Leveranser!$B$1:$S$1,0),FALSE)),"",VLOOKUP($B265,Leveranser!$B$1:$S$500,MATCH("såld värme (gwh)",Leveranser!$B$1:$S$1,0),FALSE))</f>
        <v>10.9</v>
      </c>
      <c r="AM265" t="str">
        <f>IF(B265&lt;&gt;"",IF(VLOOKUP($B265,Totalt!$B$1:$AQ$554,MATCH("Kvalitetsgranskad:",Totalt!$B$1:$AQ$1,0),FALSE)="ja",VLOOKUP($B265,Miljö!$B$1:$AG$479,MATCH(AM$2,Miljö!$B$1:$AK$1,0),FALSE),""),"")</f>
        <v>Ja</v>
      </c>
      <c r="AN265" t="str">
        <f>IF(AM265="ja",VLOOKUP($B265,Miljö!$B$1:$J$479,MATCH("Typ av ursprungsspecificerad el   (Om inget värde anges används Nordisk residualmix, se inforuta) ()",Miljö!$B$1:$J$1,0),FALSE),IF(AM265="nej","Nordisk residualel",""))</f>
        <v>'Förnybart'</v>
      </c>
      <c r="AO265">
        <f>IF(AM265="","",VLOOKUP($B265,Miljö!$B$1:$J$479,MATCH("Fossilandel för ursprungspecificerad el ()",Miljö!$B$1:$J$1,0),FALSE))</f>
        <v>0</v>
      </c>
      <c r="AP265">
        <f>IF(AM265="","",IFERROR(VLOOKUP($B265,Miljö!$B$1:$J$479,MATCH("Kärnkraftsandel för ursprungsspecificerad el ()",Miljö!$B$1:$J$1,0),FALSE)/1,0))</f>
        <v>0</v>
      </c>
      <c r="AQ265">
        <f t="shared" si="25"/>
        <v>1</v>
      </c>
      <c r="AS265" t="str">
        <f t="shared" si="26"/>
        <v>Nej</v>
      </c>
      <c r="AT265" t="str">
        <f>IF(AS265="ja",VLOOKUP($B265,Miljö!$B$1:$P$500,MATCH("Fossil andel i procent (%)",Miljö!$B$1:$P$1,0),FALSE)/100,"")</f>
        <v/>
      </c>
      <c r="AV265" t="str">
        <f t="shared" si="27"/>
        <v>Nej</v>
      </c>
      <c r="AW265" t="str">
        <f>IF(AV265="ja",VLOOKUP($B265,'Egen hetvattenprod'!$B$1:$AO$500,MATCH("Värmekälla till värmepumpar ()",'Egen hetvattenprod'!$B$1:$AO$1,0),FALSE),"")</f>
        <v/>
      </c>
      <c r="AY265" t="str">
        <f t="shared" si="28"/>
        <v>Nej</v>
      </c>
      <c r="AZ265" s="115" t="str">
        <f>IF($AY265="ja",(VLOOKUP($B265,'Egen hetvattenprod'!$B$1:$BX$550,MATCH(AZ$2,'Egen hetvattenprod'!$B$1:$BX$1,0),FALSE)+VLOOKUP($B265,Kraftvärmeprod!$B$1:$BX$550,MATCH(AZ$2,Kraftvärmeprod!$B$1:$BX$1,0),FALSE))/$AC265,"")</f>
        <v/>
      </c>
      <c r="BA265" s="115" t="str">
        <f>IF($AY265="ja",(VLOOKUP($B265,'Egen hetvattenprod'!$B$1:$BX$550,MATCH(BA$2,'Egen hetvattenprod'!$B$1:$BX$1,0),FALSE)+VLOOKUP($B265,Kraftvärmeprod!$B$1:$BX$550,MATCH(BA$2,Kraftvärmeprod!$B$1:$BX$1,0),FALSE))/$AC265,"")</f>
        <v/>
      </c>
      <c r="BB265" s="115" t="str">
        <f>IF($AY265="ja",(VLOOKUP($B265,'Egen hetvattenprod'!$B$1:$BX$550,MATCH(BB$2,'Egen hetvattenprod'!$B$1:$BX$1,0),FALSE)+VLOOKUP($B265,Kraftvärmeprod!$B$1:$BX$550,MATCH(BB$2,Kraftvärmeprod!$B$1:$BX$1,0),FALSE))/$AC265,"")</f>
        <v/>
      </c>
      <c r="BC265" s="115" t="str">
        <f>IF($AY265="ja",(VLOOKUP($B265,'Egen hetvattenprod'!$B$1:$BX$550,MATCH(BC$2,'Egen hetvattenprod'!$B$1:$BX$1,0),FALSE)+VLOOKUP($B265,Kraftvärmeprod!$B$1:$BX$550,MATCH(BC$2,Kraftvärmeprod!$B$1:$BX$1,0),FALSE))/$AC265,"")</f>
        <v/>
      </c>
      <c r="BD265" s="115" t="str">
        <f>IF($AY265="ja",(VLOOKUP($B265,'Egen hetvattenprod'!$B$1:$BX$550,MATCH(BD$2,'Egen hetvattenprod'!$B$1:$BX$1,0),FALSE)+VLOOKUP($B265,Kraftvärmeprod!$B$1:$BX$550,MATCH(BD$2,Kraftvärmeprod!$B$1:$BX$1,0),FALSE))/$AC265,"")</f>
        <v/>
      </c>
      <c r="BF265" t="str">
        <f t="shared" si="29"/>
        <v>Nej</v>
      </c>
      <c r="BG265" t="str">
        <f>IF($BF265="ja",VLOOKUP($B265,'Egen hetvattenprod'!$B$1:$BX$550,MATCH("Andelen klimatgaser med fossilt ursprung för avfall ()",'Egen hetvattenprod'!$B$1:$BX$1,0),FALSE),"")</f>
        <v/>
      </c>
      <c r="BH265" t="str">
        <f>IF($BF265="ja",VLOOKUP($B265,Kraftvärmeprod!$B$1:$BX$550,MATCH("Andelen klimatgaser med fossilt ursprung för avfall ()",Kraftvärmeprod!$B$1:$BX$1,0),FALSE),"")</f>
        <v/>
      </c>
      <c r="BI265" t="str">
        <f>IF($BF265="ja",VLOOKUP($B265,'Egen hetvattenprod'!$B$1:$BX$550,MATCH("Avfall (GWh)",'Egen hetvattenprod'!$B$1:$BX$1,0),FALSE),"")</f>
        <v/>
      </c>
      <c r="BJ265" t="str">
        <f>IF($BF265="ja",VLOOKUP($B265,'Slutlig allokering kvv'!$B$1:$BX$550,MATCH("Avfall (GWh)",'Slutlig allokering kvv'!$B$1:$BX$1,0),FALSE),"")</f>
        <v/>
      </c>
      <c r="BK265" t="str">
        <f>IF($BF265="ja",VLOOKUP($B265,'Köpt hetvatten'!$B$1:$BX$550,MATCH("Avfall i köpt hetvatten",'Köpt hetvatten'!$B$1:$BX$1,0),FALSE),"")</f>
        <v/>
      </c>
      <c r="BL265" t="str">
        <f>IF($BF265="ja",VLOOKUP($B265,'Egen hetvattenprod'!$B$1:$BX$550,MATCH("Värde enligt ovan. (%)",'Egen hetvattenprod'!$B$1:$BX$1,0),FALSE),"")</f>
        <v/>
      </c>
      <c r="BM265" t="str">
        <f>IF($BF265="ja",VLOOKUP($B265,Kraftvärmeprod!$B$1:$BX$550,MATCH("Värde enligt ovan. (%)",Kraftvärmeprod!$B$1:$BX$1,0),FALSE),"")</f>
        <v/>
      </c>
      <c r="BQ265" t="str">
        <f>IF($BF265="ja",VLOOKUP($B265,'Egen hetvattenprod'!$B$1:$BX$550,MATCH("Tillförd olja (fossil) vid avfallsförbränning (GWh)",'Egen hetvattenprod'!$B$1:$BX$1,0),FALSE),"")</f>
        <v/>
      </c>
      <c r="BR265" t="str">
        <f>IF($BF265="ja",VLOOKUP($B265,Kraftvärmeprod!$B$1:$BX$550,MATCH("Tillförd olja (fossil) vid avfallsförbränning (GWh)",Kraftvärmeprod!$B$1:$BX$1,0),FALSE),"")</f>
        <v/>
      </c>
    </row>
    <row r="266" spans="1:70">
      <c r="A266" t="s">
        <v>393</v>
      </c>
      <c r="B266" t="s">
        <v>426</v>
      </c>
      <c r="C266">
        <f>VLOOKUP($B266,'Tillförd energi'!$B$1:$AI$720,MATCH(C$2,'Tillförd energi'!$B$1:$AQ$1,0),FALSE)</f>
        <v>0</v>
      </c>
      <c r="D266">
        <f>VLOOKUP($B266,'Tillförd energi'!$B$1:$AI$720,MATCH(D$2,'Tillförd energi'!$B$1:$AQ$1,0),FALSE)</f>
        <v>0.2</v>
      </c>
      <c r="E266">
        <f>VLOOKUP($B266,'Tillförd energi'!$B$1:$AI$720,MATCH(E$2,'Tillförd energi'!$B$1:$AQ$1,0),FALSE)</f>
        <v>0</v>
      </c>
      <c r="F266">
        <f>VLOOKUP($B266,'Tillförd energi'!$B$1:$AI$720,MATCH(F$2,'Tillförd energi'!$B$1:$AQ$1,0),FALSE)</f>
        <v>0</v>
      </c>
      <c r="G266">
        <f>VLOOKUP($B266,'Tillförd energi'!$B$1:$AI$720,MATCH(G$2,'Tillförd energi'!$B$1:$AQ$1,0),FALSE)</f>
        <v>0</v>
      </c>
      <c r="H266">
        <f>VLOOKUP($B266,'Tillförd energi'!$B$1:$AI$720,MATCH(H$2,'Tillförd energi'!$B$1:$AQ$1,0),FALSE)</f>
        <v>0</v>
      </c>
      <c r="I266">
        <f>VLOOKUP($B266,'Tillförd energi'!$B$1:$AI$720,MATCH(I$2,'Tillförd energi'!$B$1:$AQ$1,0),FALSE)</f>
        <v>0</v>
      </c>
      <c r="J266">
        <f>VLOOKUP($B266,'Tillförd energi'!$B$1:$AI$720,MATCH(J$2,'Tillförd energi'!$B$1:$AQ$1,0),FALSE)</f>
        <v>0</v>
      </c>
      <c r="K266">
        <f>VLOOKUP($B266,'Tillförd energi'!$B$1:$AI$720,MATCH(K$2,'Tillförd energi'!$B$1:$AQ$1,0),FALSE)</f>
        <v>0</v>
      </c>
      <c r="L266">
        <f>VLOOKUP($B266,'Tillförd energi'!$B$1:$AI$720,MATCH(L$2,'Tillförd energi'!$B$1:$AQ$1,0),FALSE)</f>
        <v>0</v>
      </c>
      <c r="M266">
        <f>VLOOKUP($B266,'Tillförd energi'!$B$1:$AI$720,MATCH(M$2,'Tillförd energi'!$B$1:$AQ$1,0),FALSE)</f>
        <v>0</v>
      </c>
      <c r="N266">
        <f>VLOOKUP($B266,'Tillförd energi'!$B$1:$AI$720,MATCH(N$2,'Tillförd energi'!$B$1:$AQ$1,0),FALSE)</f>
        <v>0</v>
      </c>
      <c r="O266">
        <f>VLOOKUP($B266,'Tillförd energi'!$B$1:$AI$720,MATCH(O$2,'Tillförd energi'!$B$1:$AQ$1,0),FALSE)</f>
        <v>0</v>
      </c>
      <c r="P266">
        <f>VLOOKUP($B266,'Tillförd energi'!$B$1:$AI$720,MATCH(P$2,'Tillförd energi'!$B$1:$AQ$1,0),FALSE)</f>
        <v>0</v>
      </c>
      <c r="Q266">
        <f>VLOOKUP($B266,'Tillförd energi'!$B$1:$AI$720,MATCH(Q$2,'Tillförd energi'!$B$1:$AQ$1,0),FALSE)</f>
        <v>0</v>
      </c>
      <c r="R266">
        <f>VLOOKUP($B266,'Tillförd energi'!$B$1:$AI$720,MATCH(R$2,'Tillförd energi'!$B$1:$AQ$1,0),FALSE)</f>
        <v>6.9</v>
      </c>
      <c r="S266">
        <f>VLOOKUP($B266,'Tillförd energi'!$B$1:$AI$720,MATCH(S$2,'Tillförd energi'!$B$1:$AQ$1,0),FALSE)</f>
        <v>0</v>
      </c>
      <c r="T266">
        <f>VLOOKUP($B266,'Tillförd energi'!$B$1:$AI$720,MATCH(T$2,'Tillförd energi'!$B$1:$AQ$1,0),FALSE)</f>
        <v>0</v>
      </c>
      <c r="U266">
        <f>VLOOKUP($B266,'Tillförd energi'!$B$1:$AI$720,MATCH(U$2,'Tillförd energi'!$B$1:$AQ$1,0),FALSE)</f>
        <v>0</v>
      </c>
      <c r="V266">
        <f>VLOOKUP($B266,'Tillförd energi'!$B$1:$AI$720,MATCH(V$2,'Tillförd energi'!$B$1:$AQ$1,0),FALSE)</f>
        <v>0</v>
      </c>
      <c r="W266">
        <f>VLOOKUP($B266,'Tillförd energi'!$B$1:$AI$720,MATCH(W$2,'Tillförd energi'!$B$1:$AQ$1,0),FALSE)</f>
        <v>0</v>
      </c>
      <c r="X266">
        <f>VLOOKUP($B266,'Tillförd energi'!$B$1:$AI$720,MATCH(X$2,'Tillförd energi'!$B$1:$AQ$1,0),FALSE)</f>
        <v>0</v>
      </c>
      <c r="Y266">
        <f>VLOOKUP($B266,'Tillförd energi'!$B$1:$AI$720,MATCH(Y$2,'Tillförd energi'!$B$1:$AQ$1,0),FALSE)</f>
        <v>0</v>
      </c>
      <c r="Z266">
        <f>VLOOKUP($B266,'Tillförd energi'!$B$1:$AI$720,MATCH(Z$2,'Tillförd energi'!$B$1:$AQ$1,0),FALSE)</f>
        <v>0</v>
      </c>
      <c r="AA266">
        <f>VLOOKUP($B266,'Tillförd energi'!$B$1:$AI$720,MATCH(AA$2,'Tillförd energi'!$B$1:$AQ$1,0),FALSE)</f>
        <v>0</v>
      </c>
      <c r="AB266">
        <f>VLOOKUP($B266,'Tillförd energi'!$B$1:$AI$720,MATCH(AB$2,'Tillförd energi'!$B$1:$AQ$1,0),FALSE)</f>
        <v>0</v>
      </c>
      <c r="AC266">
        <f>VLOOKUP($B266,'Tillförd energi'!$B$1:$AI$720,MATCH(AC$2,'Tillförd energi'!$B$1:$AQ$1,0),FALSE)</f>
        <v>0</v>
      </c>
      <c r="AD266">
        <f>VLOOKUP($B266,'Tillförd energi'!$B$1:$AI$720,MATCH(AD$2,'Tillförd energi'!$B$1:$AQ$1,0),FALSE)</f>
        <v>0</v>
      </c>
      <c r="AE266">
        <f>VLOOKUP($B266,'Tillförd energi'!$B$1:$AI$720,MATCH(AE$2,'Tillförd energi'!$B$1:$AQ$1,0),FALSE)</f>
        <v>0</v>
      </c>
      <c r="AF266">
        <f>VLOOKUP($B266,'Tillförd energi'!$B$1:$AI$720,MATCH(AF$2,'Tillförd energi'!$B$1:$AQ$1,0),FALSE)</f>
        <v>0.1</v>
      </c>
      <c r="AG266">
        <f>IFERROR(VLOOKUP(B266,Miljö!$B$1:$AC$600,MATCH("Köpt mängd produktionsspecifik fjärrvärme:",Miljö!$B$1:$AC$1,0),FALSE)/1,0)</f>
        <v>0</v>
      </c>
      <c r="AI266">
        <f t="shared" si="24"/>
        <v>7.2</v>
      </c>
      <c r="AJ266">
        <f>IF(ISERROR(1/VLOOKUP($B266,Leveranser!$B$1:$S$500,MATCH("såld värme (gwh)",Leveranser!$B$1:$S$1,0),FALSE)),"",VLOOKUP($B266,Leveranser!$B$1:$S$500,MATCH("såld värme (gwh)",Leveranser!$B$1:$S$1,0),FALSE))</f>
        <v>4.9000000000000004</v>
      </c>
      <c r="AM266" t="str">
        <f>IF(B266&lt;&gt;"",IF(VLOOKUP($B266,Totalt!$B$1:$AQ$554,MATCH("Kvalitetsgranskad:",Totalt!$B$1:$AQ$1,0),FALSE)="ja",VLOOKUP($B266,Miljö!$B$1:$AG$479,MATCH(AM$2,Miljö!$B$1:$AK$1,0),FALSE),""),"")</f>
        <v>Ja</v>
      </c>
      <c r="AN266" t="str">
        <f>IF(AM266="ja",VLOOKUP($B266,Miljö!$B$1:$J$479,MATCH("Typ av ursprungsspecificerad el   (Om inget värde anges används Nordisk residualmix, se inforuta) ()",Miljö!$B$1:$J$1,0),FALSE),IF(AM266="nej","Nordisk residualel",""))</f>
        <v>'Vind och vattenkraft'</v>
      </c>
      <c r="AO266">
        <f>IF(AM266="","",VLOOKUP($B266,Miljö!$B$1:$J$479,MATCH("Fossilandel för ursprungspecificerad el ()",Miljö!$B$1:$J$1,0),FALSE))</f>
        <v>0</v>
      </c>
      <c r="AP266">
        <f>IF(AM266="","",IFERROR(VLOOKUP($B266,Miljö!$B$1:$J$479,MATCH("Kärnkraftsandel för ursprungsspecificerad el ()",Miljö!$B$1:$J$1,0),FALSE)/1,0))</f>
        <v>0</v>
      </c>
      <c r="AQ266">
        <f t="shared" si="25"/>
        <v>1</v>
      </c>
      <c r="AS266" t="str">
        <f t="shared" si="26"/>
        <v>Nej</v>
      </c>
      <c r="AT266" t="str">
        <f>IF(AS266="ja",VLOOKUP($B266,Miljö!$B$1:$P$500,MATCH("Fossil andel i procent (%)",Miljö!$B$1:$P$1,0),FALSE)/100,"")</f>
        <v/>
      </c>
      <c r="AV266" t="str">
        <f t="shared" si="27"/>
        <v>Nej</v>
      </c>
      <c r="AW266" t="str">
        <f>IF(AV266="ja",VLOOKUP($B266,'Egen hetvattenprod'!$B$1:$AO$500,MATCH("Värmekälla till värmepumpar ()",'Egen hetvattenprod'!$B$1:$AO$1,0),FALSE),"")</f>
        <v/>
      </c>
      <c r="AY266" t="str">
        <f t="shared" si="28"/>
        <v>Nej</v>
      </c>
      <c r="AZ266" s="115" t="str">
        <f>IF($AY266="ja",(VLOOKUP($B266,'Egen hetvattenprod'!$B$1:$BX$550,MATCH(AZ$2,'Egen hetvattenprod'!$B$1:$BX$1,0),FALSE)+VLOOKUP($B266,Kraftvärmeprod!$B$1:$BX$550,MATCH(AZ$2,Kraftvärmeprod!$B$1:$BX$1,0),FALSE))/$AC266,"")</f>
        <v/>
      </c>
      <c r="BA266" s="115" t="str">
        <f>IF($AY266="ja",(VLOOKUP($B266,'Egen hetvattenprod'!$B$1:$BX$550,MATCH(BA$2,'Egen hetvattenprod'!$B$1:$BX$1,0),FALSE)+VLOOKUP($B266,Kraftvärmeprod!$B$1:$BX$550,MATCH(BA$2,Kraftvärmeprod!$B$1:$BX$1,0),FALSE))/$AC266,"")</f>
        <v/>
      </c>
      <c r="BB266" s="115" t="str">
        <f>IF($AY266="ja",(VLOOKUP($B266,'Egen hetvattenprod'!$B$1:$BX$550,MATCH(BB$2,'Egen hetvattenprod'!$B$1:$BX$1,0),FALSE)+VLOOKUP($B266,Kraftvärmeprod!$B$1:$BX$550,MATCH(BB$2,Kraftvärmeprod!$B$1:$BX$1,0),FALSE))/$AC266,"")</f>
        <v/>
      </c>
      <c r="BC266" s="115" t="str">
        <f>IF($AY266="ja",(VLOOKUP($B266,'Egen hetvattenprod'!$B$1:$BX$550,MATCH(BC$2,'Egen hetvattenprod'!$B$1:$BX$1,0),FALSE)+VLOOKUP($B266,Kraftvärmeprod!$B$1:$BX$550,MATCH(BC$2,Kraftvärmeprod!$B$1:$BX$1,0),FALSE))/$AC266,"")</f>
        <v/>
      </c>
      <c r="BD266" s="115" t="str">
        <f>IF($AY266="ja",(VLOOKUP($B266,'Egen hetvattenprod'!$B$1:$BX$550,MATCH(BD$2,'Egen hetvattenprod'!$B$1:$BX$1,0),FALSE)+VLOOKUP($B266,Kraftvärmeprod!$B$1:$BX$550,MATCH(BD$2,Kraftvärmeprod!$B$1:$BX$1,0),FALSE))/$AC266,"")</f>
        <v/>
      </c>
      <c r="BF266" t="str">
        <f t="shared" si="29"/>
        <v>Nej</v>
      </c>
      <c r="BG266" t="str">
        <f>IF($BF266="ja",VLOOKUP($B266,'Egen hetvattenprod'!$B$1:$BX$550,MATCH("Andelen klimatgaser med fossilt ursprung för avfall ()",'Egen hetvattenprod'!$B$1:$BX$1,0),FALSE),"")</f>
        <v/>
      </c>
      <c r="BH266" t="str">
        <f>IF($BF266="ja",VLOOKUP($B266,Kraftvärmeprod!$B$1:$BX$550,MATCH("Andelen klimatgaser med fossilt ursprung för avfall ()",Kraftvärmeprod!$B$1:$BX$1,0),FALSE),"")</f>
        <v/>
      </c>
      <c r="BI266" t="str">
        <f>IF($BF266="ja",VLOOKUP($B266,'Egen hetvattenprod'!$B$1:$BX$550,MATCH("Avfall (GWh)",'Egen hetvattenprod'!$B$1:$BX$1,0),FALSE),"")</f>
        <v/>
      </c>
      <c r="BJ266" t="str">
        <f>IF($BF266="ja",VLOOKUP($B266,'Slutlig allokering kvv'!$B$1:$BX$550,MATCH("Avfall (GWh)",'Slutlig allokering kvv'!$B$1:$BX$1,0),FALSE),"")</f>
        <v/>
      </c>
      <c r="BK266" t="str">
        <f>IF($BF266="ja",VLOOKUP($B266,'Köpt hetvatten'!$B$1:$BX$550,MATCH("Avfall i köpt hetvatten",'Köpt hetvatten'!$B$1:$BX$1,0),FALSE),"")</f>
        <v/>
      </c>
      <c r="BL266" t="str">
        <f>IF($BF266="ja",VLOOKUP($B266,'Egen hetvattenprod'!$B$1:$BX$550,MATCH("Värde enligt ovan. (%)",'Egen hetvattenprod'!$B$1:$BX$1,0),FALSE),"")</f>
        <v/>
      </c>
      <c r="BM266" t="str">
        <f>IF($BF266="ja",VLOOKUP($B266,Kraftvärmeprod!$B$1:$BX$550,MATCH("Värde enligt ovan. (%)",Kraftvärmeprod!$B$1:$BX$1,0),FALSE),"")</f>
        <v/>
      </c>
      <c r="BQ266" t="str">
        <f>IF($BF266="ja",VLOOKUP($B266,'Egen hetvattenprod'!$B$1:$BX$550,MATCH("Tillförd olja (fossil) vid avfallsförbränning (GWh)",'Egen hetvattenprod'!$B$1:$BX$1,0),FALSE),"")</f>
        <v/>
      </c>
      <c r="BR266" t="str">
        <f>IF($BF266="ja",VLOOKUP($B266,Kraftvärmeprod!$B$1:$BX$550,MATCH("Tillförd olja (fossil) vid avfallsförbränning (GWh)",Kraftvärmeprod!$B$1:$BX$1,0),FALSE),"")</f>
        <v/>
      </c>
    </row>
    <row r="267" spans="1:70">
      <c r="A267" t="s">
        <v>393</v>
      </c>
      <c r="B267" t="s">
        <v>427</v>
      </c>
      <c r="C267">
        <f>VLOOKUP($B267,'Tillförd energi'!$B$1:$AI$720,MATCH(C$2,'Tillförd energi'!$B$1:$AQ$1,0),FALSE)</f>
        <v>0</v>
      </c>
      <c r="D267">
        <f>VLOOKUP($B267,'Tillförd energi'!$B$1:$AI$720,MATCH(D$2,'Tillförd energi'!$B$1:$AQ$1,0),FALSE)</f>
        <v>0.63</v>
      </c>
      <c r="E267">
        <f>VLOOKUP($B267,'Tillförd energi'!$B$1:$AI$720,MATCH(E$2,'Tillförd energi'!$B$1:$AQ$1,0),FALSE)</f>
        <v>0</v>
      </c>
      <c r="F267">
        <f>VLOOKUP($B267,'Tillförd energi'!$B$1:$AI$720,MATCH(F$2,'Tillförd energi'!$B$1:$AQ$1,0),FALSE)</f>
        <v>0</v>
      </c>
      <c r="G267">
        <f>VLOOKUP($B267,'Tillförd energi'!$B$1:$AI$720,MATCH(G$2,'Tillförd energi'!$B$1:$AQ$1,0),FALSE)</f>
        <v>0</v>
      </c>
      <c r="H267">
        <f>VLOOKUP($B267,'Tillförd energi'!$B$1:$AI$720,MATCH(H$2,'Tillförd energi'!$B$1:$AQ$1,0),FALSE)</f>
        <v>0</v>
      </c>
      <c r="I267">
        <f>VLOOKUP($B267,'Tillförd energi'!$B$1:$AI$720,MATCH(I$2,'Tillförd energi'!$B$1:$AQ$1,0),FALSE)</f>
        <v>0</v>
      </c>
      <c r="J267">
        <f>VLOOKUP($B267,'Tillförd energi'!$B$1:$AI$720,MATCH(J$2,'Tillförd energi'!$B$1:$AQ$1,0),FALSE)</f>
        <v>0</v>
      </c>
      <c r="K267">
        <f>VLOOKUP($B267,'Tillförd energi'!$B$1:$AI$720,MATCH(K$2,'Tillförd energi'!$B$1:$AQ$1,0),FALSE)</f>
        <v>0</v>
      </c>
      <c r="L267">
        <f>VLOOKUP($B267,'Tillförd energi'!$B$1:$AI$720,MATCH(L$2,'Tillförd energi'!$B$1:$AQ$1,0),FALSE)</f>
        <v>0</v>
      </c>
      <c r="M267">
        <f>VLOOKUP($B267,'Tillförd energi'!$B$1:$AI$720,MATCH(M$2,'Tillförd energi'!$B$1:$AQ$1,0),FALSE)</f>
        <v>0</v>
      </c>
      <c r="N267">
        <f>VLOOKUP($B267,'Tillförd energi'!$B$1:$AI$720,MATCH(N$2,'Tillförd energi'!$B$1:$AQ$1,0),FALSE)</f>
        <v>30.402999999999999</v>
      </c>
      <c r="O267">
        <f>VLOOKUP($B267,'Tillförd energi'!$B$1:$AI$720,MATCH(O$2,'Tillförd energi'!$B$1:$AQ$1,0),FALSE)</f>
        <v>0</v>
      </c>
      <c r="P267">
        <f>VLOOKUP($B267,'Tillförd energi'!$B$1:$AI$720,MATCH(P$2,'Tillförd energi'!$B$1:$AQ$1,0),FALSE)</f>
        <v>0</v>
      </c>
      <c r="Q267">
        <f>VLOOKUP($B267,'Tillförd energi'!$B$1:$AI$720,MATCH(Q$2,'Tillförd energi'!$B$1:$AQ$1,0),FALSE)</f>
        <v>0</v>
      </c>
      <c r="R267">
        <f>VLOOKUP($B267,'Tillförd energi'!$B$1:$AI$720,MATCH(R$2,'Tillförd energi'!$B$1:$AQ$1,0),FALSE)</f>
        <v>0</v>
      </c>
      <c r="S267">
        <f>VLOOKUP($B267,'Tillförd energi'!$B$1:$AI$720,MATCH(S$2,'Tillförd energi'!$B$1:$AQ$1,0),FALSE)</f>
        <v>0</v>
      </c>
      <c r="T267">
        <f>VLOOKUP($B267,'Tillförd energi'!$B$1:$AI$720,MATCH(T$2,'Tillförd energi'!$B$1:$AQ$1,0),FALSE)</f>
        <v>0</v>
      </c>
      <c r="U267">
        <f>VLOOKUP($B267,'Tillförd energi'!$B$1:$AI$720,MATCH(U$2,'Tillförd energi'!$B$1:$AQ$1,0),FALSE)</f>
        <v>0</v>
      </c>
      <c r="V267">
        <f>VLOOKUP($B267,'Tillförd energi'!$B$1:$AI$720,MATCH(V$2,'Tillförd energi'!$B$1:$AQ$1,0),FALSE)</f>
        <v>0</v>
      </c>
      <c r="W267">
        <f>VLOOKUP($B267,'Tillförd energi'!$B$1:$AI$720,MATCH(W$2,'Tillförd energi'!$B$1:$AQ$1,0),FALSE)</f>
        <v>0</v>
      </c>
      <c r="X267">
        <f>VLOOKUP($B267,'Tillförd energi'!$B$1:$AI$720,MATCH(X$2,'Tillförd energi'!$B$1:$AQ$1,0),FALSE)</f>
        <v>0</v>
      </c>
      <c r="Y267">
        <f>VLOOKUP($B267,'Tillförd energi'!$B$1:$AI$720,MATCH(Y$2,'Tillförd energi'!$B$1:$AQ$1,0),FALSE)</f>
        <v>0</v>
      </c>
      <c r="Z267">
        <f>VLOOKUP($B267,'Tillförd energi'!$B$1:$AI$720,MATCH(Z$2,'Tillförd energi'!$B$1:$AQ$1,0),FALSE)</f>
        <v>0</v>
      </c>
      <c r="AA267">
        <f>VLOOKUP($B267,'Tillförd energi'!$B$1:$AI$720,MATCH(AA$2,'Tillförd energi'!$B$1:$AQ$1,0),FALSE)</f>
        <v>0</v>
      </c>
      <c r="AB267">
        <f>VLOOKUP($B267,'Tillförd energi'!$B$1:$AI$720,MATCH(AB$2,'Tillförd energi'!$B$1:$AQ$1,0),FALSE)</f>
        <v>0</v>
      </c>
      <c r="AC267">
        <f>VLOOKUP($B267,'Tillförd energi'!$B$1:$AI$720,MATCH(AC$2,'Tillförd energi'!$B$1:$AQ$1,0),FALSE)</f>
        <v>4.8940000000000001</v>
      </c>
      <c r="AD267">
        <f>VLOOKUP($B267,'Tillförd energi'!$B$1:$AI$720,MATCH(AD$2,'Tillförd energi'!$B$1:$AQ$1,0),FALSE)</f>
        <v>0</v>
      </c>
      <c r="AE267">
        <f>VLOOKUP($B267,'Tillförd energi'!$B$1:$AI$720,MATCH(AE$2,'Tillförd energi'!$B$1:$AQ$1,0),FALSE)</f>
        <v>0</v>
      </c>
      <c r="AF267">
        <f>VLOOKUP($B267,'Tillförd energi'!$B$1:$AI$720,MATCH(AF$2,'Tillförd energi'!$B$1:$AQ$1,0),FALSE)</f>
        <v>0.52700000000000002</v>
      </c>
      <c r="AG267">
        <f>IFERROR(VLOOKUP(B267,Miljö!$B$1:$AC$600,MATCH("Köpt mängd produktionsspecifik fjärrvärme:",Miljö!$B$1:$AC$1,0),FALSE)/1,0)</f>
        <v>0</v>
      </c>
      <c r="AI267">
        <f t="shared" si="24"/>
        <v>36.454000000000001</v>
      </c>
      <c r="AJ267">
        <f>IF(ISERROR(1/VLOOKUP($B267,Leveranser!$B$1:$S$500,MATCH("såld värme (gwh)",Leveranser!$B$1:$S$1,0),FALSE)),"",VLOOKUP($B267,Leveranser!$B$1:$S$500,MATCH("såld värme (gwh)",Leveranser!$B$1:$S$1,0),FALSE))</f>
        <v>23.937000000000001</v>
      </c>
      <c r="AM267" t="str">
        <f>IF(B267&lt;&gt;"",IF(VLOOKUP($B267,Totalt!$B$1:$AQ$554,MATCH("Kvalitetsgranskad:",Totalt!$B$1:$AQ$1,0),FALSE)="ja",VLOOKUP($B267,Miljö!$B$1:$AG$479,MATCH(AM$2,Miljö!$B$1:$AK$1,0),FALSE),""),"")</f>
        <v>Ja</v>
      </c>
      <c r="AN267" t="str">
        <f>IF(AM267="ja",VLOOKUP($B267,Miljö!$B$1:$J$479,MATCH("Typ av ursprungsspecificerad el   (Om inget värde anges används Nordisk residualmix, se inforuta) ()",Miljö!$B$1:$J$1,0),FALSE),IF(AM267="nej","Nordisk residualel",""))</f>
        <v>'vind och vattenkraft'</v>
      </c>
      <c r="AO267">
        <f>IF(AM267="","",VLOOKUP($B267,Miljö!$B$1:$J$479,MATCH("Fossilandel för ursprungspecificerad el ()",Miljö!$B$1:$J$1,0),FALSE))</f>
        <v>0</v>
      </c>
      <c r="AP267">
        <f>IF(AM267="","",IFERROR(VLOOKUP($B267,Miljö!$B$1:$J$479,MATCH("Kärnkraftsandel för ursprungsspecificerad el ()",Miljö!$B$1:$J$1,0),FALSE)/1,0))</f>
        <v>0</v>
      </c>
      <c r="AQ267">
        <f t="shared" si="25"/>
        <v>1</v>
      </c>
      <c r="AS267" t="str">
        <f t="shared" si="26"/>
        <v>Nej</v>
      </c>
      <c r="AT267" t="str">
        <f>IF(AS267="ja",VLOOKUP($B267,Miljö!$B$1:$P$500,MATCH("Fossil andel i procent (%)",Miljö!$B$1:$P$1,0),FALSE)/100,"")</f>
        <v/>
      </c>
      <c r="AV267" t="str">
        <f t="shared" si="27"/>
        <v>Nej</v>
      </c>
      <c r="AW267" t="str">
        <f>IF(AV267="ja",VLOOKUP($B267,'Egen hetvattenprod'!$B$1:$AO$500,MATCH("Värmekälla till värmepumpar ()",'Egen hetvattenprod'!$B$1:$AO$1,0),FALSE),"")</f>
        <v/>
      </c>
      <c r="AY267" t="str">
        <f t="shared" si="28"/>
        <v>Ja</v>
      </c>
      <c r="AZ267" s="115">
        <f>IF($AY267="ja",(VLOOKUP($B267,'Egen hetvattenprod'!$B$1:$BX$550,MATCH(AZ$2,'Egen hetvattenprod'!$B$1:$BX$1,0),FALSE)+VLOOKUP($B267,Kraftvärmeprod!$B$1:$BX$550,MATCH(AZ$2,Kraftvärmeprod!$B$1:$BX$1,0),FALSE))/$AC267,"")</f>
        <v>1</v>
      </c>
      <c r="BA267" s="115">
        <f>IF($AY267="ja",(VLOOKUP($B267,'Egen hetvattenprod'!$B$1:$BX$550,MATCH(BA$2,'Egen hetvattenprod'!$B$1:$BX$1,0),FALSE)+VLOOKUP($B267,Kraftvärmeprod!$B$1:$BX$550,MATCH(BA$2,Kraftvärmeprod!$B$1:$BX$1,0),FALSE))/$AC267,"")</f>
        <v>0</v>
      </c>
      <c r="BB267" s="115">
        <f>IF($AY267="ja",(VLOOKUP($B267,'Egen hetvattenprod'!$B$1:$BX$550,MATCH(BB$2,'Egen hetvattenprod'!$B$1:$BX$1,0),FALSE)+VLOOKUP($B267,Kraftvärmeprod!$B$1:$BX$550,MATCH(BB$2,Kraftvärmeprod!$B$1:$BX$1,0),FALSE))/$AC267,"")</f>
        <v>0</v>
      </c>
      <c r="BC267" s="115">
        <f>IF($AY267="ja",(VLOOKUP($B267,'Egen hetvattenprod'!$B$1:$BX$550,MATCH(BC$2,'Egen hetvattenprod'!$B$1:$BX$1,0),FALSE)+VLOOKUP($B267,Kraftvärmeprod!$B$1:$BX$550,MATCH(BC$2,Kraftvärmeprod!$B$1:$BX$1,0),FALSE))/$AC267,"")</f>
        <v>0</v>
      </c>
      <c r="BD267" s="115">
        <f>IF($AY267="ja",(VLOOKUP($B267,'Egen hetvattenprod'!$B$1:$BX$550,MATCH(BD$2,'Egen hetvattenprod'!$B$1:$BX$1,0),FALSE)+VLOOKUP($B267,Kraftvärmeprod!$B$1:$BX$550,MATCH(BD$2,Kraftvärmeprod!$B$1:$BX$1,0),FALSE))/$AC267,"")</f>
        <v>0</v>
      </c>
      <c r="BF267" t="str">
        <f t="shared" si="29"/>
        <v>Nej</v>
      </c>
      <c r="BG267" t="str">
        <f>IF($BF267="ja",VLOOKUP($B267,'Egen hetvattenprod'!$B$1:$BX$550,MATCH("Andelen klimatgaser med fossilt ursprung för avfall ()",'Egen hetvattenprod'!$B$1:$BX$1,0),FALSE),"")</f>
        <v/>
      </c>
      <c r="BH267" t="str">
        <f>IF($BF267="ja",VLOOKUP($B267,Kraftvärmeprod!$B$1:$BX$550,MATCH("Andelen klimatgaser med fossilt ursprung för avfall ()",Kraftvärmeprod!$B$1:$BX$1,0),FALSE),"")</f>
        <v/>
      </c>
      <c r="BI267" t="str">
        <f>IF($BF267="ja",VLOOKUP($B267,'Egen hetvattenprod'!$B$1:$BX$550,MATCH("Avfall (GWh)",'Egen hetvattenprod'!$B$1:$BX$1,0),FALSE),"")</f>
        <v/>
      </c>
      <c r="BJ267" t="str">
        <f>IF($BF267="ja",VLOOKUP($B267,'Slutlig allokering kvv'!$B$1:$BX$550,MATCH("Avfall (GWh)",'Slutlig allokering kvv'!$B$1:$BX$1,0),FALSE),"")</f>
        <v/>
      </c>
      <c r="BK267" t="str">
        <f>IF($BF267="ja",VLOOKUP($B267,'Köpt hetvatten'!$B$1:$BX$550,MATCH("Avfall i köpt hetvatten",'Köpt hetvatten'!$B$1:$BX$1,0),FALSE),"")</f>
        <v/>
      </c>
      <c r="BL267" t="str">
        <f>IF($BF267="ja",VLOOKUP($B267,'Egen hetvattenprod'!$B$1:$BX$550,MATCH("Värde enligt ovan. (%)",'Egen hetvattenprod'!$B$1:$BX$1,0),FALSE),"")</f>
        <v/>
      </c>
      <c r="BM267" t="str">
        <f>IF($BF267="ja",VLOOKUP($B267,Kraftvärmeprod!$B$1:$BX$550,MATCH("Värde enligt ovan. (%)",Kraftvärmeprod!$B$1:$BX$1,0),FALSE),"")</f>
        <v/>
      </c>
      <c r="BQ267" t="str">
        <f>IF($BF267="ja",VLOOKUP($B267,'Egen hetvattenprod'!$B$1:$BX$550,MATCH("Tillförd olja (fossil) vid avfallsförbränning (GWh)",'Egen hetvattenprod'!$B$1:$BX$1,0),FALSE),"")</f>
        <v/>
      </c>
      <c r="BR267" t="str">
        <f>IF($BF267="ja",VLOOKUP($B267,Kraftvärmeprod!$B$1:$BX$550,MATCH("Tillförd olja (fossil) vid avfallsförbränning (GWh)",Kraftvärmeprod!$B$1:$BX$1,0),FALSE),"")</f>
        <v/>
      </c>
    </row>
    <row r="268" spans="1:70">
      <c r="A268" t="s">
        <v>393</v>
      </c>
      <c r="B268" t="s">
        <v>428</v>
      </c>
      <c r="C268">
        <f>VLOOKUP($B268,'Tillförd energi'!$B$1:$AI$720,MATCH(C$2,'Tillförd energi'!$B$1:$AQ$1,0),FALSE)</f>
        <v>0</v>
      </c>
      <c r="D268">
        <f>VLOOKUP($B268,'Tillförd energi'!$B$1:$AI$720,MATCH(D$2,'Tillförd energi'!$B$1:$AQ$1,0),FALSE)</f>
        <v>0</v>
      </c>
      <c r="E268">
        <f>VLOOKUP($B268,'Tillförd energi'!$B$1:$AI$720,MATCH(E$2,'Tillförd energi'!$B$1:$AQ$1,0),FALSE)</f>
        <v>0</v>
      </c>
      <c r="F268">
        <f>VLOOKUP($B268,'Tillförd energi'!$B$1:$AI$720,MATCH(F$2,'Tillförd energi'!$B$1:$AQ$1,0),FALSE)</f>
        <v>0</v>
      </c>
      <c r="G268">
        <f>VLOOKUP($B268,'Tillförd energi'!$B$1:$AI$720,MATCH(G$2,'Tillförd energi'!$B$1:$AQ$1,0),FALSE)</f>
        <v>0</v>
      </c>
      <c r="H268">
        <f>VLOOKUP($B268,'Tillförd energi'!$B$1:$AI$720,MATCH(H$2,'Tillförd energi'!$B$1:$AQ$1,0),FALSE)</f>
        <v>0</v>
      </c>
      <c r="I268">
        <f>VLOOKUP($B268,'Tillförd energi'!$B$1:$AI$720,MATCH(I$2,'Tillförd energi'!$B$1:$AQ$1,0),FALSE)</f>
        <v>0</v>
      </c>
      <c r="J268">
        <f>VLOOKUP($B268,'Tillförd energi'!$B$1:$AI$720,MATCH(J$2,'Tillförd energi'!$B$1:$AQ$1,0),FALSE)</f>
        <v>0</v>
      </c>
      <c r="K268">
        <f>VLOOKUP($B268,'Tillförd energi'!$B$1:$AI$720,MATCH(K$2,'Tillförd energi'!$B$1:$AQ$1,0),FALSE)</f>
        <v>0</v>
      </c>
      <c r="L268">
        <f>VLOOKUP($B268,'Tillförd energi'!$B$1:$AI$720,MATCH(L$2,'Tillförd energi'!$B$1:$AQ$1,0),FALSE)</f>
        <v>0</v>
      </c>
      <c r="M268">
        <f>VLOOKUP($B268,'Tillförd energi'!$B$1:$AI$720,MATCH(M$2,'Tillförd energi'!$B$1:$AQ$1,0),FALSE)</f>
        <v>0</v>
      </c>
      <c r="N268">
        <f>VLOOKUP($B268,'Tillförd energi'!$B$1:$AI$720,MATCH(N$2,'Tillförd energi'!$B$1:$AQ$1,0),FALSE)</f>
        <v>0</v>
      </c>
      <c r="O268">
        <f>VLOOKUP($B268,'Tillförd energi'!$B$1:$AI$720,MATCH(O$2,'Tillförd energi'!$B$1:$AQ$1,0),FALSE)</f>
        <v>0</v>
      </c>
      <c r="P268">
        <f>VLOOKUP($B268,'Tillförd energi'!$B$1:$AI$720,MATCH(P$2,'Tillförd energi'!$B$1:$AQ$1,0),FALSE)</f>
        <v>0</v>
      </c>
      <c r="Q268">
        <f>VLOOKUP($B268,'Tillförd energi'!$B$1:$AI$720,MATCH(Q$2,'Tillförd energi'!$B$1:$AQ$1,0),FALSE)</f>
        <v>0</v>
      </c>
      <c r="R268">
        <f>VLOOKUP($B268,'Tillförd energi'!$B$1:$AI$720,MATCH(R$2,'Tillförd energi'!$B$1:$AQ$1,0),FALSE)</f>
        <v>0</v>
      </c>
      <c r="S268">
        <f>VLOOKUP($B268,'Tillförd energi'!$B$1:$AI$720,MATCH(S$2,'Tillförd energi'!$B$1:$AQ$1,0),FALSE)</f>
        <v>0</v>
      </c>
      <c r="T268">
        <f>VLOOKUP($B268,'Tillförd energi'!$B$1:$AI$720,MATCH(T$2,'Tillförd energi'!$B$1:$AQ$1,0),FALSE)</f>
        <v>0</v>
      </c>
      <c r="U268">
        <f>VLOOKUP($B268,'Tillförd energi'!$B$1:$AI$720,MATCH(U$2,'Tillförd energi'!$B$1:$AQ$1,0),FALSE)</f>
        <v>0</v>
      </c>
      <c r="V268">
        <f>VLOOKUP($B268,'Tillförd energi'!$B$1:$AI$720,MATCH(V$2,'Tillförd energi'!$B$1:$AQ$1,0),FALSE)</f>
        <v>0</v>
      </c>
      <c r="W268">
        <f>VLOOKUP($B268,'Tillförd energi'!$B$1:$AI$720,MATCH(W$2,'Tillförd energi'!$B$1:$AQ$1,0),FALSE)</f>
        <v>0</v>
      </c>
      <c r="X268">
        <f>VLOOKUP($B268,'Tillförd energi'!$B$1:$AI$720,MATCH(X$2,'Tillförd energi'!$B$1:$AQ$1,0),FALSE)</f>
        <v>0</v>
      </c>
      <c r="Y268">
        <f>VLOOKUP($B268,'Tillförd energi'!$B$1:$AI$720,MATCH(Y$2,'Tillförd energi'!$B$1:$AQ$1,0),FALSE)</f>
        <v>0</v>
      </c>
      <c r="Z268">
        <f>VLOOKUP($B268,'Tillförd energi'!$B$1:$AI$720,MATCH(Z$2,'Tillförd energi'!$B$1:$AQ$1,0),FALSE)</f>
        <v>0</v>
      </c>
      <c r="AA268">
        <f>VLOOKUP($B268,'Tillförd energi'!$B$1:$AI$720,MATCH(AA$2,'Tillförd energi'!$B$1:$AQ$1,0),FALSE)</f>
        <v>0</v>
      </c>
      <c r="AB268">
        <f>VLOOKUP($B268,'Tillförd energi'!$B$1:$AI$720,MATCH(AB$2,'Tillförd energi'!$B$1:$AQ$1,0),FALSE)</f>
        <v>0</v>
      </c>
      <c r="AC268">
        <f>VLOOKUP($B268,'Tillförd energi'!$B$1:$AI$720,MATCH(AC$2,'Tillförd energi'!$B$1:$AQ$1,0),FALSE)</f>
        <v>0</v>
      </c>
      <c r="AD268">
        <f>VLOOKUP($B268,'Tillförd energi'!$B$1:$AI$720,MATCH(AD$2,'Tillförd energi'!$B$1:$AQ$1,0),FALSE)</f>
        <v>0</v>
      </c>
      <c r="AE268">
        <f>VLOOKUP($B268,'Tillförd energi'!$B$1:$AI$720,MATCH(AE$2,'Tillförd energi'!$B$1:$AQ$1,0),FALSE)</f>
        <v>0</v>
      </c>
      <c r="AF268">
        <f>VLOOKUP($B268,'Tillförd energi'!$B$1:$AI$720,MATCH(AF$2,'Tillförd energi'!$B$1:$AQ$1,0),FALSE)</f>
        <v>0.4002</v>
      </c>
      <c r="AG268">
        <f>IFERROR(VLOOKUP(B268,Miljö!$B$1:$AC$600,MATCH("Köpt mängd produktionsspecifik fjärrvärme:",Miljö!$B$1:$AC$1,0),FALSE)/1,0)</f>
        <v>14</v>
      </c>
      <c r="AI268">
        <f t="shared" si="24"/>
        <v>14.4002</v>
      </c>
      <c r="AJ268">
        <f>IF(ISERROR(1/VLOOKUP($B268,Leveranser!$B$1:$S$500,MATCH("såld värme (gwh)",Leveranser!$B$1:$S$1,0),FALSE)),"",VLOOKUP($B268,Leveranser!$B$1:$S$500,MATCH("såld värme (gwh)",Leveranser!$B$1:$S$1,0),FALSE))</f>
        <v>13.34</v>
      </c>
      <c r="AM268" t="str">
        <f>IF(B268&lt;&gt;"",IF(VLOOKUP($B268,Totalt!$B$1:$AQ$554,MATCH("Kvalitetsgranskad:",Totalt!$B$1:$AQ$1,0),FALSE)="ja",VLOOKUP($B268,Miljö!$B$1:$AG$479,MATCH(AM$2,Miljö!$B$1:$AK$1,0),FALSE),""),"")</f>
        <v>Ja</v>
      </c>
      <c r="AN268" t="str">
        <f>IF(AM268="ja",VLOOKUP($B268,Miljö!$B$1:$J$479,MATCH("Typ av ursprungsspecificerad el   (Om inget värde anges används Nordisk residualmix, se inforuta) ()",Miljö!$B$1:$J$1,0),FALSE),IF(AM268="nej","Nordisk residualel",""))</f>
        <v>'Förnybart'</v>
      </c>
      <c r="AO268">
        <f>IF(AM268="","",VLOOKUP($B268,Miljö!$B$1:$J$479,MATCH("Fossilandel för ursprungspecificerad el ()",Miljö!$B$1:$J$1,0),FALSE))</f>
        <v>0</v>
      </c>
      <c r="AP268">
        <f>IF(AM268="","",IFERROR(VLOOKUP($B268,Miljö!$B$1:$J$479,MATCH("Kärnkraftsandel för ursprungsspecificerad el ()",Miljö!$B$1:$J$1,0),FALSE)/1,0))</f>
        <v>0</v>
      </c>
      <c r="AQ268">
        <f t="shared" si="25"/>
        <v>1</v>
      </c>
      <c r="AS268" t="str">
        <f t="shared" si="26"/>
        <v>Ja</v>
      </c>
      <c r="AT268">
        <f>IF(AS268="ja",VLOOKUP($B268,Miljö!$B$1:$P$500,MATCH("Fossil andel i procent (%)",Miljö!$B$1:$P$1,0),FALSE)/100,"")</f>
        <v>0</v>
      </c>
      <c r="AV268" t="str">
        <f t="shared" si="27"/>
        <v>Nej</v>
      </c>
      <c r="AW268" t="str">
        <f>IF(AV268="ja",VLOOKUP($B268,'Egen hetvattenprod'!$B$1:$AO$500,MATCH("Värmekälla till värmepumpar ()",'Egen hetvattenprod'!$B$1:$AO$1,0),FALSE),"")</f>
        <v/>
      </c>
      <c r="AY268" t="str">
        <f t="shared" si="28"/>
        <v>Nej</v>
      </c>
      <c r="AZ268" s="115" t="str">
        <f>IF($AY268="ja",(VLOOKUP($B268,'Egen hetvattenprod'!$B$1:$BX$550,MATCH(AZ$2,'Egen hetvattenprod'!$B$1:$BX$1,0),FALSE)+VLOOKUP($B268,Kraftvärmeprod!$B$1:$BX$550,MATCH(AZ$2,Kraftvärmeprod!$B$1:$BX$1,0),FALSE))/$AC268,"")</f>
        <v/>
      </c>
      <c r="BA268" s="115" t="str">
        <f>IF($AY268="ja",(VLOOKUP($B268,'Egen hetvattenprod'!$B$1:$BX$550,MATCH(BA$2,'Egen hetvattenprod'!$B$1:$BX$1,0),FALSE)+VLOOKUP($B268,Kraftvärmeprod!$B$1:$BX$550,MATCH(BA$2,Kraftvärmeprod!$B$1:$BX$1,0),FALSE))/$AC268,"")</f>
        <v/>
      </c>
      <c r="BB268" s="115" t="str">
        <f>IF($AY268="ja",(VLOOKUP($B268,'Egen hetvattenprod'!$B$1:$BX$550,MATCH(BB$2,'Egen hetvattenprod'!$B$1:$BX$1,0),FALSE)+VLOOKUP($B268,Kraftvärmeprod!$B$1:$BX$550,MATCH(BB$2,Kraftvärmeprod!$B$1:$BX$1,0),FALSE))/$AC268,"")</f>
        <v/>
      </c>
      <c r="BC268" s="115" t="str">
        <f>IF($AY268="ja",(VLOOKUP($B268,'Egen hetvattenprod'!$B$1:$BX$550,MATCH(BC$2,'Egen hetvattenprod'!$B$1:$BX$1,0),FALSE)+VLOOKUP($B268,Kraftvärmeprod!$B$1:$BX$550,MATCH(BC$2,Kraftvärmeprod!$B$1:$BX$1,0),FALSE))/$AC268,"")</f>
        <v/>
      </c>
      <c r="BD268" s="115" t="str">
        <f>IF($AY268="ja",(VLOOKUP($B268,'Egen hetvattenprod'!$B$1:$BX$550,MATCH(BD$2,'Egen hetvattenprod'!$B$1:$BX$1,0),FALSE)+VLOOKUP($B268,Kraftvärmeprod!$B$1:$BX$550,MATCH(BD$2,Kraftvärmeprod!$B$1:$BX$1,0),FALSE))/$AC268,"")</f>
        <v/>
      </c>
      <c r="BF268" t="str">
        <f t="shared" si="29"/>
        <v>Nej</v>
      </c>
      <c r="BG268" t="str">
        <f>IF($BF268="ja",VLOOKUP($B268,'Egen hetvattenprod'!$B$1:$BX$550,MATCH("Andelen klimatgaser med fossilt ursprung för avfall ()",'Egen hetvattenprod'!$B$1:$BX$1,0),FALSE),"")</f>
        <v/>
      </c>
      <c r="BH268" t="str">
        <f>IF($BF268="ja",VLOOKUP($B268,Kraftvärmeprod!$B$1:$BX$550,MATCH("Andelen klimatgaser med fossilt ursprung för avfall ()",Kraftvärmeprod!$B$1:$BX$1,0),FALSE),"")</f>
        <v/>
      </c>
      <c r="BI268" t="str">
        <f>IF($BF268="ja",VLOOKUP($B268,'Egen hetvattenprod'!$B$1:$BX$550,MATCH("Avfall (GWh)",'Egen hetvattenprod'!$B$1:$BX$1,0),FALSE),"")</f>
        <v/>
      </c>
      <c r="BJ268" t="str">
        <f>IF($BF268="ja",VLOOKUP($B268,'Slutlig allokering kvv'!$B$1:$BX$550,MATCH("Avfall (GWh)",'Slutlig allokering kvv'!$B$1:$BX$1,0),FALSE),"")</f>
        <v/>
      </c>
      <c r="BK268" t="str">
        <f>IF($BF268="ja",VLOOKUP($B268,'Köpt hetvatten'!$B$1:$BX$550,MATCH("Avfall i köpt hetvatten",'Köpt hetvatten'!$B$1:$BX$1,0),FALSE),"")</f>
        <v/>
      </c>
      <c r="BL268" t="str">
        <f>IF($BF268="ja",VLOOKUP($B268,'Egen hetvattenprod'!$B$1:$BX$550,MATCH("Värde enligt ovan. (%)",'Egen hetvattenprod'!$B$1:$BX$1,0),FALSE),"")</f>
        <v/>
      </c>
      <c r="BM268" t="str">
        <f>IF($BF268="ja",VLOOKUP($B268,Kraftvärmeprod!$B$1:$BX$550,MATCH("Värde enligt ovan. (%)",Kraftvärmeprod!$B$1:$BX$1,0),FALSE),"")</f>
        <v/>
      </c>
      <c r="BQ268" t="str">
        <f>IF($BF268="ja",VLOOKUP($B268,'Egen hetvattenprod'!$B$1:$BX$550,MATCH("Tillförd olja (fossil) vid avfallsförbränning (GWh)",'Egen hetvattenprod'!$B$1:$BX$1,0),FALSE),"")</f>
        <v/>
      </c>
      <c r="BR268" t="str">
        <f>IF($BF268="ja",VLOOKUP($B268,Kraftvärmeprod!$B$1:$BX$550,MATCH("Tillförd olja (fossil) vid avfallsförbränning (GWh)",Kraftvärmeprod!$B$1:$BX$1,0),FALSE),"")</f>
        <v/>
      </c>
    </row>
    <row r="269" spans="1:70">
      <c r="A269" t="s">
        <v>393</v>
      </c>
      <c r="B269" t="s">
        <v>429</v>
      </c>
      <c r="C269">
        <f>VLOOKUP($B269,'Tillförd energi'!$B$1:$AI$720,MATCH(C$2,'Tillförd energi'!$B$1:$AQ$1,0),FALSE)</f>
        <v>0</v>
      </c>
      <c r="D269">
        <f>VLOOKUP($B269,'Tillförd energi'!$B$1:$AI$720,MATCH(D$2,'Tillförd energi'!$B$1:$AQ$1,0),FALSE)</f>
        <v>0.25600000000000001</v>
      </c>
      <c r="E269">
        <f>VLOOKUP($B269,'Tillförd energi'!$B$1:$AI$720,MATCH(E$2,'Tillförd energi'!$B$1:$AQ$1,0),FALSE)</f>
        <v>0</v>
      </c>
      <c r="F269">
        <f>VLOOKUP($B269,'Tillförd energi'!$B$1:$AI$720,MATCH(F$2,'Tillförd energi'!$B$1:$AQ$1,0),FALSE)</f>
        <v>0</v>
      </c>
      <c r="G269">
        <f>VLOOKUP($B269,'Tillförd energi'!$B$1:$AI$720,MATCH(G$2,'Tillförd energi'!$B$1:$AQ$1,0),FALSE)</f>
        <v>0</v>
      </c>
      <c r="H269">
        <f>VLOOKUP($B269,'Tillförd energi'!$B$1:$AI$720,MATCH(H$2,'Tillförd energi'!$B$1:$AQ$1,0),FALSE)</f>
        <v>0</v>
      </c>
      <c r="I269">
        <f>VLOOKUP($B269,'Tillförd energi'!$B$1:$AI$720,MATCH(I$2,'Tillförd energi'!$B$1:$AQ$1,0),FALSE)</f>
        <v>0</v>
      </c>
      <c r="J269">
        <f>VLOOKUP($B269,'Tillförd energi'!$B$1:$AI$720,MATCH(J$2,'Tillförd energi'!$B$1:$AQ$1,0),FALSE)</f>
        <v>0</v>
      </c>
      <c r="K269">
        <f>VLOOKUP($B269,'Tillförd energi'!$B$1:$AI$720,MATCH(K$2,'Tillförd energi'!$B$1:$AQ$1,0),FALSE)</f>
        <v>0</v>
      </c>
      <c r="L269">
        <f>VLOOKUP($B269,'Tillförd energi'!$B$1:$AI$720,MATCH(L$2,'Tillförd energi'!$B$1:$AQ$1,0),FALSE)</f>
        <v>0</v>
      </c>
      <c r="M269">
        <f>VLOOKUP($B269,'Tillförd energi'!$B$1:$AI$720,MATCH(M$2,'Tillförd energi'!$B$1:$AQ$1,0),FALSE)</f>
        <v>1</v>
      </c>
      <c r="N269">
        <f>VLOOKUP($B269,'Tillförd energi'!$B$1:$AI$720,MATCH(N$2,'Tillförd energi'!$B$1:$AQ$1,0),FALSE)</f>
        <v>9</v>
      </c>
      <c r="O269">
        <f>VLOOKUP($B269,'Tillförd energi'!$B$1:$AI$720,MATCH(O$2,'Tillförd energi'!$B$1:$AQ$1,0),FALSE)</f>
        <v>1</v>
      </c>
      <c r="P269">
        <f>VLOOKUP($B269,'Tillförd energi'!$B$1:$AI$720,MATCH(P$2,'Tillförd energi'!$B$1:$AQ$1,0),FALSE)</f>
        <v>2</v>
      </c>
      <c r="Q269">
        <f>VLOOKUP($B269,'Tillförd energi'!$B$1:$AI$720,MATCH(Q$2,'Tillförd energi'!$B$1:$AQ$1,0),FALSE)</f>
        <v>0</v>
      </c>
      <c r="R269">
        <f>VLOOKUP($B269,'Tillförd energi'!$B$1:$AI$720,MATCH(R$2,'Tillförd energi'!$B$1:$AQ$1,0),FALSE)</f>
        <v>0</v>
      </c>
      <c r="S269">
        <f>VLOOKUP($B269,'Tillförd energi'!$B$1:$AI$720,MATCH(S$2,'Tillförd energi'!$B$1:$AQ$1,0),FALSE)</f>
        <v>0</v>
      </c>
      <c r="T269">
        <f>VLOOKUP($B269,'Tillförd energi'!$B$1:$AI$720,MATCH(T$2,'Tillförd energi'!$B$1:$AQ$1,0),FALSE)</f>
        <v>0</v>
      </c>
      <c r="U269">
        <f>VLOOKUP($B269,'Tillförd energi'!$B$1:$AI$720,MATCH(U$2,'Tillförd energi'!$B$1:$AQ$1,0),FALSE)</f>
        <v>0</v>
      </c>
      <c r="V269">
        <f>VLOOKUP($B269,'Tillförd energi'!$B$1:$AI$720,MATCH(V$2,'Tillförd energi'!$B$1:$AQ$1,0),FALSE)</f>
        <v>0</v>
      </c>
      <c r="W269">
        <f>VLOOKUP($B269,'Tillförd energi'!$B$1:$AI$720,MATCH(W$2,'Tillförd energi'!$B$1:$AQ$1,0),FALSE)</f>
        <v>0</v>
      </c>
      <c r="X269">
        <f>VLOOKUP($B269,'Tillförd energi'!$B$1:$AI$720,MATCH(X$2,'Tillförd energi'!$B$1:$AQ$1,0),FALSE)</f>
        <v>0</v>
      </c>
      <c r="Y269">
        <f>VLOOKUP($B269,'Tillförd energi'!$B$1:$AI$720,MATCH(Y$2,'Tillförd energi'!$B$1:$AQ$1,0),FALSE)</f>
        <v>0</v>
      </c>
      <c r="Z269">
        <f>VLOOKUP($B269,'Tillförd energi'!$B$1:$AI$720,MATCH(Z$2,'Tillförd energi'!$B$1:$AQ$1,0),FALSE)</f>
        <v>0</v>
      </c>
      <c r="AA269">
        <f>VLOOKUP($B269,'Tillförd energi'!$B$1:$AI$720,MATCH(AA$2,'Tillförd energi'!$B$1:$AQ$1,0),FALSE)</f>
        <v>0</v>
      </c>
      <c r="AB269">
        <f>VLOOKUP($B269,'Tillförd energi'!$B$1:$AI$720,MATCH(AB$2,'Tillförd energi'!$B$1:$AQ$1,0),FALSE)</f>
        <v>0</v>
      </c>
      <c r="AC269">
        <f>VLOOKUP($B269,'Tillförd energi'!$B$1:$AI$720,MATCH(AC$2,'Tillförd energi'!$B$1:$AQ$1,0),FALSE)</f>
        <v>0</v>
      </c>
      <c r="AD269">
        <f>VLOOKUP($B269,'Tillförd energi'!$B$1:$AI$720,MATCH(AD$2,'Tillförd energi'!$B$1:$AQ$1,0),FALSE)</f>
        <v>0</v>
      </c>
      <c r="AE269">
        <f>VLOOKUP($B269,'Tillförd energi'!$B$1:$AI$720,MATCH(AE$2,'Tillförd energi'!$B$1:$AQ$1,0),FALSE)</f>
        <v>0</v>
      </c>
      <c r="AF269">
        <f>VLOOKUP($B269,'Tillförd energi'!$B$1:$AI$720,MATCH(AF$2,'Tillförd energi'!$B$1:$AQ$1,0),FALSE)</f>
        <v>0.223</v>
      </c>
      <c r="AG269">
        <f>IFERROR(VLOOKUP(B269,Miljö!$B$1:$AC$600,MATCH("Köpt mängd produktionsspecifik fjärrvärme:",Miljö!$B$1:$AC$1,0),FALSE)/1,0)</f>
        <v>0</v>
      </c>
      <c r="AI269">
        <f t="shared" si="24"/>
        <v>13.479000000000001</v>
      </c>
      <c r="AJ269">
        <f>IF(ISERROR(1/VLOOKUP($B269,Leveranser!$B$1:$S$500,MATCH("såld värme (gwh)",Leveranser!$B$1:$S$1,0),FALSE)),"",VLOOKUP($B269,Leveranser!$B$1:$S$500,MATCH("såld värme (gwh)",Leveranser!$B$1:$S$1,0),FALSE))</f>
        <v>9.4</v>
      </c>
      <c r="AM269" t="str">
        <f>IF(B269&lt;&gt;"",IF(VLOOKUP($B269,Totalt!$B$1:$AQ$554,MATCH("Kvalitetsgranskad:",Totalt!$B$1:$AQ$1,0),FALSE)="ja",VLOOKUP($B269,Miljö!$B$1:$AG$479,MATCH(AM$2,Miljö!$B$1:$AK$1,0),FALSE),""),"")</f>
        <v>Ja</v>
      </c>
      <c r="AN269" t="str">
        <f>IF(AM269="ja",VLOOKUP($B269,Miljö!$B$1:$J$479,MATCH("Typ av ursprungsspecificerad el   (Om inget värde anges används Nordisk residualmix, se inforuta) ()",Miljö!$B$1:$J$1,0),FALSE),IF(AM269="nej","Nordisk residualel",""))</f>
        <v>'Förnybart'</v>
      </c>
      <c r="AO269">
        <f>IF(AM269="","",VLOOKUP($B269,Miljö!$B$1:$J$479,MATCH("Fossilandel för ursprungspecificerad el ()",Miljö!$B$1:$J$1,0),FALSE))</f>
        <v>0</v>
      </c>
      <c r="AP269">
        <f>IF(AM269="","",IFERROR(VLOOKUP($B269,Miljö!$B$1:$J$479,MATCH("Kärnkraftsandel för ursprungsspecificerad el ()",Miljö!$B$1:$J$1,0),FALSE)/1,0))</f>
        <v>0</v>
      </c>
      <c r="AQ269">
        <f t="shared" si="25"/>
        <v>1</v>
      </c>
      <c r="AS269" t="str">
        <f t="shared" si="26"/>
        <v>Nej</v>
      </c>
      <c r="AT269" t="str">
        <f>IF(AS269="ja",VLOOKUP($B269,Miljö!$B$1:$P$500,MATCH("Fossil andel i procent (%)",Miljö!$B$1:$P$1,0),FALSE)/100,"")</f>
        <v/>
      </c>
      <c r="AV269" t="str">
        <f t="shared" si="27"/>
        <v>Nej</v>
      </c>
      <c r="AW269" t="str">
        <f>IF(AV269="ja",VLOOKUP($B269,'Egen hetvattenprod'!$B$1:$AO$500,MATCH("Värmekälla till värmepumpar ()",'Egen hetvattenprod'!$B$1:$AO$1,0),FALSE),"")</f>
        <v/>
      </c>
      <c r="AY269" t="str">
        <f t="shared" si="28"/>
        <v>Nej</v>
      </c>
      <c r="AZ269" s="115" t="str">
        <f>IF($AY269="ja",(VLOOKUP($B269,'Egen hetvattenprod'!$B$1:$BX$550,MATCH(AZ$2,'Egen hetvattenprod'!$B$1:$BX$1,0),FALSE)+VLOOKUP($B269,Kraftvärmeprod!$B$1:$BX$550,MATCH(AZ$2,Kraftvärmeprod!$B$1:$BX$1,0),FALSE))/$AC269,"")</f>
        <v/>
      </c>
      <c r="BA269" s="115" t="str">
        <f>IF($AY269="ja",(VLOOKUP($B269,'Egen hetvattenprod'!$B$1:$BX$550,MATCH(BA$2,'Egen hetvattenprod'!$B$1:$BX$1,0),FALSE)+VLOOKUP($B269,Kraftvärmeprod!$B$1:$BX$550,MATCH(BA$2,Kraftvärmeprod!$B$1:$BX$1,0),FALSE))/$AC269,"")</f>
        <v/>
      </c>
      <c r="BB269" s="115" t="str">
        <f>IF($AY269="ja",(VLOOKUP($B269,'Egen hetvattenprod'!$B$1:$BX$550,MATCH(BB$2,'Egen hetvattenprod'!$B$1:$BX$1,0),FALSE)+VLOOKUP($B269,Kraftvärmeprod!$B$1:$BX$550,MATCH(BB$2,Kraftvärmeprod!$B$1:$BX$1,0),FALSE))/$AC269,"")</f>
        <v/>
      </c>
      <c r="BC269" s="115" t="str">
        <f>IF($AY269="ja",(VLOOKUP($B269,'Egen hetvattenprod'!$B$1:$BX$550,MATCH(BC$2,'Egen hetvattenprod'!$B$1:$BX$1,0),FALSE)+VLOOKUP($B269,Kraftvärmeprod!$B$1:$BX$550,MATCH(BC$2,Kraftvärmeprod!$B$1:$BX$1,0),FALSE))/$AC269,"")</f>
        <v/>
      </c>
      <c r="BD269" s="115" t="str">
        <f>IF($AY269="ja",(VLOOKUP($B269,'Egen hetvattenprod'!$B$1:$BX$550,MATCH(BD$2,'Egen hetvattenprod'!$B$1:$BX$1,0),FALSE)+VLOOKUP($B269,Kraftvärmeprod!$B$1:$BX$550,MATCH(BD$2,Kraftvärmeprod!$B$1:$BX$1,0),FALSE))/$AC269,"")</f>
        <v/>
      </c>
      <c r="BF269" t="str">
        <f t="shared" si="29"/>
        <v>Nej</v>
      </c>
      <c r="BG269" t="str">
        <f>IF($BF269="ja",VLOOKUP($B269,'Egen hetvattenprod'!$B$1:$BX$550,MATCH("Andelen klimatgaser med fossilt ursprung för avfall ()",'Egen hetvattenprod'!$B$1:$BX$1,0),FALSE),"")</f>
        <v/>
      </c>
      <c r="BH269" t="str">
        <f>IF($BF269="ja",VLOOKUP($B269,Kraftvärmeprod!$B$1:$BX$550,MATCH("Andelen klimatgaser med fossilt ursprung för avfall ()",Kraftvärmeprod!$B$1:$BX$1,0),FALSE),"")</f>
        <v/>
      </c>
      <c r="BI269" t="str">
        <f>IF($BF269="ja",VLOOKUP($B269,'Egen hetvattenprod'!$B$1:$BX$550,MATCH("Avfall (GWh)",'Egen hetvattenprod'!$B$1:$BX$1,0),FALSE),"")</f>
        <v/>
      </c>
      <c r="BJ269" t="str">
        <f>IF($BF269="ja",VLOOKUP($B269,'Slutlig allokering kvv'!$B$1:$BX$550,MATCH("Avfall (GWh)",'Slutlig allokering kvv'!$B$1:$BX$1,0),FALSE),"")</f>
        <v/>
      </c>
      <c r="BK269" t="str">
        <f>IF($BF269="ja",VLOOKUP($B269,'Köpt hetvatten'!$B$1:$BX$550,MATCH("Avfall i köpt hetvatten",'Köpt hetvatten'!$B$1:$BX$1,0),FALSE),"")</f>
        <v/>
      </c>
      <c r="BL269" t="str">
        <f>IF($BF269="ja",VLOOKUP($B269,'Egen hetvattenprod'!$B$1:$BX$550,MATCH("Värde enligt ovan. (%)",'Egen hetvattenprod'!$B$1:$BX$1,0),FALSE),"")</f>
        <v/>
      </c>
      <c r="BM269" t="str">
        <f>IF($BF269="ja",VLOOKUP($B269,Kraftvärmeprod!$B$1:$BX$550,MATCH("Värde enligt ovan. (%)",Kraftvärmeprod!$B$1:$BX$1,0),FALSE),"")</f>
        <v/>
      </c>
      <c r="BQ269" t="str">
        <f>IF($BF269="ja",VLOOKUP($B269,'Egen hetvattenprod'!$B$1:$BX$550,MATCH("Tillförd olja (fossil) vid avfallsförbränning (GWh)",'Egen hetvattenprod'!$B$1:$BX$1,0),FALSE),"")</f>
        <v/>
      </c>
      <c r="BR269" t="str">
        <f>IF($BF269="ja",VLOOKUP($B269,Kraftvärmeprod!$B$1:$BX$550,MATCH("Tillförd olja (fossil) vid avfallsförbränning (GWh)",Kraftvärmeprod!$B$1:$BX$1,0),FALSE),"")</f>
        <v/>
      </c>
    </row>
    <row r="270" spans="1:70">
      <c r="A270" t="s">
        <v>393</v>
      </c>
      <c r="B270" t="s">
        <v>430</v>
      </c>
      <c r="C270">
        <f>VLOOKUP($B270,'Tillförd energi'!$B$1:$AI$720,MATCH(C$2,'Tillförd energi'!$B$1:$AQ$1,0),FALSE)</f>
        <v>0</v>
      </c>
      <c r="D270">
        <f>VLOOKUP($B270,'Tillförd energi'!$B$1:$AI$720,MATCH(D$2,'Tillförd energi'!$B$1:$AQ$1,0),FALSE)</f>
        <v>6.0000000000000001E-3</v>
      </c>
      <c r="E270">
        <f>VLOOKUP($B270,'Tillförd energi'!$B$1:$AI$720,MATCH(E$2,'Tillförd energi'!$B$1:$AQ$1,0),FALSE)</f>
        <v>0</v>
      </c>
      <c r="F270">
        <f>VLOOKUP($B270,'Tillförd energi'!$B$1:$AI$720,MATCH(F$2,'Tillförd energi'!$B$1:$AQ$1,0),FALSE)</f>
        <v>0</v>
      </c>
      <c r="G270">
        <f>VLOOKUP($B270,'Tillförd energi'!$B$1:$AI$720,MATCH(G$2,'Tillförd energi'!$B$1:$AQ$1,0),FALSE)</f>
        <v>0</v>
      </c>
      <c r="H270">
        <f>VLOOKUP($B270,'Tillförd energi'!$B$1:$AI$720,MATCH(H$2,'Tillförd energi'!$B$1:$AQ$1,0),FALSE)</f>
        <v>0</v>
      </c>
      <c r="I270">
        <f>VLOOKUP($B270,'Tillförd energi'!$B$1:$AI$720,MATCH(I$2,'Tillförd energi'!$B$1:$AQ$1,0),FALSE)</f>
        <v>0</v>
      </c>
      <c r="J270">
        <f>VLOOKUP($B270,'Tillförd energi'!$B$1:$AI$720,MATCH(J$2,'Tillförd energi'!$B$1:$AQ$1,0),FALSE)</f>
        <v>0.68</v>
      </c>
      <c r="K270">
        <f>VLOOKUP($B270,'Tillförd energi'!$B$1:$AI$720,MATCH(K$2,'Tillförd energi'!$B$1:$AQ$1,0),FALSE)</f>
        <v>0</v>
      </c>
      <c r="L270">
        <f>VLOOKUP($B270,'Tillförd energi'!$B$1:$AI$720,MATCH(L$2,'Tillförd energi'!$B$1:$AQ$1,0),FALSE)</f>
        <v>0</v>
      </c>
      <c r="M270">
        <f>VLOOKUP($B270,'Tillförd energi'!$B$1:$AI$720,MATCH(M$2,'Tillförd energi'!$B$1:$AQ$1,0),FALSE)</f>
        <v>6.8360000000000003</v>
      </c>
      <c r="N270">
        <f>VLOOKUP($B270,'Tillförd energi'!$B$1:$AI$720,MATCH(N$2,'Tillförd energi'!$B$1:$AQ$1,0),FALSE)</f>
        <v>0</v>
      </c>
      <c r="O270">
        <f>VLOOKUP($B270,'Tillförd energi'!$B$1:$AI$720,MATCH(O$2,'Tillförd energi'!$B$1:$AQ$1,0),FALSE)</f>
        <v>0.88800000000000001</v>
      </c>
      <c r="P270">
        <f>VLOOKUP($B270,'Tillförd energi'!$B$1:$AI$720,MATCH(P$2,'Tillförd energi'!$B$1:$AQ$1,0),FALSE)</f>
        <v>28.515999999999998</v>
      </c>
      <c r="Q270">
        <f>VLOOKUP($B270,'Tillförd energi'!$B$1:$AI$720,MATCH(Q$2,'Tillförd energi'!$B$1:$AQ$1,0),FALSE)</f>
        <v>0</v>
      </c>
      <c r="R270">
        <f>VLOOKUP($B270,'Tillförd energi'!$B$1:$AI$720,MATCH(R$2,'Tillförd energi'!$B$1:$AQ$1,0),FALSE)</f>
        <v>0</v>
      </c>
      <c r="S270">
        <f>VLOOKUP($B270,'Tillförd energi'!$B$1:$AI$720,MATCH(S$2,'Tillförd energi'!$B$1:$AQ$1,0),FALSE)</f>
        <v>0</v>
      </c>
      <c r="T270">
        <f>VLOOKUP($B270,'Tillförd energi'!$B$1:$AI$720,MATCH(T$2,'Tillförd energi'!$B$1:$AQ$1,0),FALSE)</f>
        <v>0</v>
      </c>
      <c r="U270">
        <f>VLOOKUP($B270,'Tillförd energi'!$B$1:$AI$720,MATCH(U$2,'Tillförd energi'!$B$1:$AQ$1,0),FALSE)</f>
        <v>0</v>
      </c>
      <c r="V270">
        <f>VLOOKUP($B270,'Tillförd energi'!$B$1:$AI$720,MATCH(V$2,'Tillförd energi'!$B$1:$AQ$1,0),FALSE)</f>
        <v>0</v>
      </c>
      <c r="W270">
        <f>VLOOKUP($B270,'Tillförd energi'!$B$1:$AI$720,MATCH(W$2,'Tillförd energi'!$B$1:$AQ$1,0),FALSE)</f>
        <v>0</v>
      </c>
      <c r="X270">
        <f>VLOOKUP($B270,'Tillförd energi'!$B$1:$AI$720,MATCH(X$2,'Tillförd energi'!$B$1:$AQ$1,0),FALSE)</f>
        <v>0</v>
      </c>
      <c r="Y270">
        <f>VLOOKUP($B270,'Tillförd energi'!$B$1:$AI$720,MATCH(Y$2,'Tillförd energi'!$B$1:$AQ$1,0),FALSE)</f>
        <v>0</v>
      </c>
      <c r="Z270">
        <f>VLOOKUP($B270,'Tillförd energi'!$B$1:$AI$720,MATCH(Z$2,'Tillförd energi'!$B$1:$AQ$1,0),FALSE)</f>
        <v>0</v>
      </c>
      <c r="AA270">
        <f>VLOOKUP($B270,'Tillförd energi'!$B$1:$AI$720,MATCH(AA$2,'Tillförd energi'!$B$1:$AQ$1,0),FALSE)</f>
        <v>0</v>
      </c>
      <c r="AB270">
        <f>VLOOKUP($B270,'Tillförd energi'!$B$1:$AI$720,MATCH(AB$2,'Tillförd energi'!$B$1:$AQ$1,0),FALSE)</f>
        <v>0</v>
      </c>
      <c r="AC270">
        <f>VLOOKUP($B270,'Tillförd energi'!$B$1:$AI$720,MATCH(AC$2,'Tillförd energi'!$B$1:$AQ$1,0),FALSE)</f>
        <v>0.57799999999999996</v>
      </c>
      <c r="AD270">
        <f>VLOOKUP($B270,'Tillförd energi'!$B$1:$AI$720,MATCH(AD$2,'Tillförd energi'!$B$1:$AQ$1,0),FALSE)</f>
        <v>0</v>
      </c>
      <c r="AE270">
        <f>VLOOKUP($B270,'Tillförd energi'!$B$1:$AI$720,MATCH(AE$2,'Tillförd energi'!$B$1:$AQ$1,0),FALSE)</f>
        <v>0</v>
      </c>
      <c r="AF270">
        <f>VLOOKUP($B270,'Tillförd energi'!$B$1:$AI$720,MATCH(AF$2,'Tillförd energi'!$B$1:$AQ$1,0),FALSE)</f>
        <v>0.59299999999999997</v>
      </c>
      <c r="AG270">
        <f>IFERROR(VLOOKUP(B270,Miljö!$B$1:$AC$600,MATCH("Köpt mängd produktionsspecifik fjärrvärme:",Miljö!$B$1:$AC$1,0),FALSE)/1,0)</f>
        <v>0</v>
      </c>
      <c r="AI270">
        <f t="shared" si="24"/>
        <v>38.097000000000008</v>
      </c>
      <c r="AJ270">
        <f>IF(ISERROR(1/VLOOKUP($B270,Leveranser!$B$1:$S$500,MATCH("såld värme (gwh)",Leveranser!$B$1:$S$1,0),FALSE)),"",VLOOKUP($B270,Leveranser!$B$1:$S$500,MATCH("såld värme (gwh)",Leveranser!$B$1:$S$1,0),FALSE))</f>
        <v>29.177</v>
      </c>
      <c r="AM270" t="str">
        <f>IF(B270&lt;&gt;"",IF(VLOOKUP($B270,Totalt!$B$1:$AQ$554,MATCH("Kvalitetsgranskad:",Totalt!$B$1:$AQ$1,0),FALSE)="ja",VLOOKUP($B270,Miljö!$B$1:$AG$479,MATCH(AM$2,Miljö!$B$1:$AK$1,0),FALSE),""),"")</f>
        <v>Ja</v>
      </c>
      <c r="AN270" t="str">
        <f>IF(AM270="ja",VLOOKUP($B270,Miljö!$B$1:$J$479,MATCH("Typ av ursprungsspecificerad el   (Om inget värde anges används Nordisk residualmix, se inforuta) ()",Miljö!$B$1:$J$1,0),FALSE),IF(AM270="nej","Nordisk residualel",""))</f>
        <v>'Förnybart'</v>
      </c>
      <c r="AO270">
        <f>IF(AM270="","",VLOOKUP($B270,Miljö!$B$1:$J$479,MATCH("Fossilandel för ursprungspecificerad el ()",Miljö!$B$1:$J$1,0),FALSE))</f>
        <v>0</v>
      </c>
      <c r="AP270">
        <f>IF(AM270="","",IFERROR(VLOOKUP($B270,Miljö!$B$1:$J$479,MATCH("Kärnkraftsandel för ursprungsspecificerad el ()",Miljö!$B$1:$J$1,0),FALSE)/1,0))</f>
        <v>0</v>
      </c>
      <c r="AQ270">
        <f t="shared" si="25"/>
        <v>1</v>
      </c>
      <c r="AS270" t="str">
        <f t="shared" si="26"/>
        <v>Nej</v>
      </c>
      <c r="AT270" t="str">
        <f>IF(AS270="ja",VLOOKUP($B270,Miljö!$B$1:$P$500,MATCH("Fossil andel i procent (%)",Miljö!$B$1:$P$1,0),FALSE)/100,"")</f>
        <v/>
      </c>
      <c r="AV270" t="str">
        <f t="shared" si="27"/>
        <v>Nej</v>
      </c>
      <c r="AW270" t="str">
        <f>IF(AV270="ja",VLOOKUP($B270,'Egen hetvattenprod'!$B$1:$AO$500,MATCH("Värmekälla till värmepumpar ()",'Egen hetvattenprod'!$B$1:$AO$1,0),FALSE),"")</f>
        <v/>
      </c>
      <c r="AY270" t="str">
        <f t="shared" si="28"/>
        <v>Ja</v>
      </c>
      <c r="AZ270" s="115">
        <f>IF($AY270="ja",(VLOOKUP($B270,'Egen hetvattenprod'!$B$1:$BX$550,MATCH(AZ$2,'Egen hetvattenprod'!$B$1:$BX$1,0),FALSE)+VLOOKUP($B270,Kraftvärmeprod!$B$1:$BX$550,MATCH(AZ$2,Kraftvärmeprod!$B$1:$BX$1,0),FALSE))/$AC270,"")</f>
        <v>1</v>
      </c>
      <c r="BA270" s="115">
        <f>IF($AY270="ja",(VLOOKUP($B270,'Egen hetvattenprod'!$B$1:$BX$550,MATCH(BA$2,'Egen hetvattenprod'!$B$1:$BX$1,0),FALSE)+VLOOKUP($B270,Kraftvärmeprod!$B$1:$BX$550,MATCH(BA$2,Kraftvärmeprod!$B$1:$BX$1,0),FALSE))/$AC270,"")</f>
        <v>0</v>
      </c>
      <c r="BB270" s="115">
        <f>IF($AY270="ja",(VLOOKUP($B270,'Egen hetvattenprod'!$B$1:$BX$550,MATCH(BB$2,'Egen hetvattenprod'!$B$1:$BX$1,0),FALSE)+VLOOKUP($B270,Kraftvärmeprod!$B$1:$BX$550,MATCH(BB$2,Kraftvärmeprod!$B$1:$BX$1,0),FALSE))/$AC270,"")</f>
        <v>0</v>
      </c>
      <c r="BC270" s="115">
        <f>IF($AY270="ja",(VLOOKUP($B270,'Egen hetvattenprod'!$B$1:$BX$550,MATCH(BC$2,'Egen hetvattenprod'!$B$1:$BX$1,0),FALSE)+VLOOKUP($B270,Kraftvärmeprod!$B$1:$BX$550,MATCH(BC$2,Kraftvärmeprod!$B$1:$BX$1,0),FALSE))/$AC270,"")</f>
        <v>0</v>
      </c>
      <c r="BD270" s="115">
        <f>IF($AY270="ja",(VLOOKUP($B270,'Egen hetvattenprod'!$B$1:$BX$550,MATCH(BD$2,'Egen hetvattenprod'!$B$1:$BX$1,0),FALSE)+VLOOKUP($B270,Kraftvärmeprod!$B$1:$BX$550,MATCH(BD$2,Kraftvärmeprod!$B$1:$BX$1,0),FALSE))/$AC270,"")</f>
        <v>0</v>
      </c>
      <c r="BF270" t="str">
        <f t="shared" si="29"/>
        <v>Nej</v>
      </c>
      <c r="BG270" t="str">
        <f>IF($BF270="ja",VLOOKUP($B270,'Egen hetvattenprod'!$B$1:$BX$550,MATCH("Andelen klimatgaser med fossilt ursprung för avfall ()",'Egen hetvattenprod'!$B$1:$BX$1,0),FALSE),"")</f>
        <v/>
      </c>
      <c r="BH270" t="str">
        <f>IF($BF270="ja",VLOOKUP($B270,Kraftvärmeprod!$B$1:$BX$550,MATCH("Andelen klimatgaser med fossilt ursprung för avfall ()",Kraftvärmeprod!$B$1:$BX$1,0),FALSE),"")</f>
        <v/>
      </c>
      <c r="BI270" t="str">
        <f>IF($BF270="ja",VLOOKUP($B270,'Egen hetvattenprod'!$B$1:$BX$550,MATCH("Avfall (GWh)",'Egen hetvattenprod'!$B$1:$BX$1,0),FALSE),"")</f>
        <v/>
      </c>
      <c r="BJ270" t="str">
        <f>IF($BF270="ja",VLOOKUP($B270,'Slutlig allokering kvv'!$B$1:$BX$550,MATCH("Avfall (GWh)",'Slutlig allokering kvv'!$B$1:$BX$1,0),FALSE),"")</f>
        <v/>
      </c>
      <c r="BK270" t="str">
        <f>IF($BF270="ja",VLOOKUP($B270,'Köpt hetvatten'!$B$1:$BX$550,MATCH("Avfall i köpt hetvatten",'Köpt hetvatten'!$B$1:$BX$1,0),FALSE),"")</f>
        <v/>
      </c>
      <c r="BL270" t="str">
        <f>IF($BF270="ja",VLOOKUP($B270,'Egen hetvattenprod'!$B$1:$BX$550,MATCH("Värde enligt ovan. (%)",'Egen hetvattenprod'!$B$1:$BX$1,0),FALSE),"")</f>
        <v/>
      </c>
      <c r="BM270" t="str">
        <f>IF($BF270="ja",VLOOKUP($B270,Kraftvärmeprod!$B$1:$BX$550,MATCH("Värde enligt ovan. (%)",Kraftvärmeprod!$B$1:$BX$1,0),FALSE),"")</f>
        <v/>
      </c>
      <c r="BQ270" t="str">
        <f>IF($BF270="ja",VLOOKUP($B270,'Egen hetvattenprod'!$B$1:$BX$550,MATCH("Tillförd olja (fossil) vid avfallsförbränning (GWh)",'Egen hetvattenprod'!$B$1:$BX$1,0),FALSE),"")</f>
        <v/>
      </c>
      <c r="BR270" t="str">
        <f>IF($BF270="ja",VLOOKUP($B270,Kraftvärmeprod!$B$1:$BX$550,MATCH("Tillförd olja (fossil) vid avfallsförbränning (GWh)",Kraftvärmeprod!$B$1:$BX$1,0),FALSE),"")</f>
        <v/>
      </c>
    </row>
    <row r="271" spans="1:70">
      <c r="A271" t="s">
        <v>393</v>
      </c>
      <c r="B271" t="s">
        <v>431</v>
      </c>
      <c r="C271">
        <f>VLOOKUP($B271,'Tillförd energi'!$B$1:$AI$720,MATCH(C$2,'Tillförd energi'!$B$1:$AQ$1,0),FALSE)</f>
        <v>0</v>
      </c>
      <c r="D271">
        <f>VLOOKUP($B271,'Tillförd energi'!$B$1:$AI$720,MATCH(D$2,'Tillförd energi'!$B$1:$AQ$1,0),FALSE)</f>
        <v>0.15</v>
      </c>
      <c r="E271">
        <f>VLOOKUP($B271,'Tillförd energi'!$B$1:$AI$720,MATCH(E$2,'Tillförd energi'!$B$1:$AQ$1,0),FALSE)</f>
        <v>0</v>
      </c>
      <c r="F271">
        <f>VLOOKUP($B271,'Tillförd energi'!$B$1:$AI$720,MATCH(F$2,'Tillförd energi'!$B$1:$AQ$1,0),FALSE)</f>
        <v>0</v>
      </c>
      <c r="G271">
        <f>VLOOKUP($B271,'Tillförd energi'!$B$1:$AI$720,MATCH(G$2,'Tillförd energi'!$B$1:$AQ$1,0),FALSE)</f>
        <v>0</v>
      </c>
      <c r="H271">
        <f>VLOOKUP($B271,'Tillförd energi'!$B$1:$AI$720,MATCH(H$2,'Tillförd energi'!$B$1:$AQ$1,0),FALSE)</f>
        <v>0</v>
      </c>
      <c r="I271">
        <f>VLOOKUP($B271,'Tillförd energi'!$B$1:$AI$720,MATCH(I$2,'Tillförd energi'!$B$1:$AQ$1,0),FALSE)</f>
        <v>0</v>
      </c>
      <c r="J271">
        <f>VLOOKUP($B271,'Tillförd energi'!$B$1:$AI$720,MATCH(J$2,'Tillförd energi'!$B$1:$AQ$1,0),FALSE)</f>
        <v>0</v>
      </c>
      <c r="K271">
        <f>VLOOKUP($B271,'Tillförd energi'!$B$1:$AI$720,MATCH(K$2,'Tillförd energi'!$B$1:$AQ$1,0),FALSE)</f>
        <v>0</v>
      </c>
      <c r="L271">
        <f>VLOOKUP($B271,'Tillförd energi'!$B$1:$AI$720,MATCH(L$2,'Tillförd energi'!$B$1:$AQ$1,0),FALSE)</f>
        <v>0</v>
      </c>
      <c r="M271">
        <f>VLOOKUP($B271,'Tillförd energi'!$B$1:$AI$720,MATCH(M$2,'Tillförd energi'!$B$1:$AQ$1,0),FALSE)</f>
        <v>0</v>
      </c>
      <c r="N271">
        <f>VLOOKUP($B271,'Tillförd energi'!$B$1:$AI$720,MATCH(N$2,'Tillförd energi'!$B$1:$AQ$1,0),FALSE)</f>
        <v>21.472999999999999</v>
      </c>
      <c r="O271">
        <f>VLOOKUP($B271,'Tillförd energi'!$B$1:$AI$720,MATCH(O$2,'Tillförd energi'!$B$1:$AQ$1,0),FALSE)</f>
        <v>0</v>
      </c>
      <c r="P271">
        <f>VLOOKUP($B271,'Tillförd energi'!$B$1:$AI$720,MATCH(P$2,'Tillförd energi'!$B$1:$AQ$1,0),FALSE)</f>
        <v>0</v>
      </c>
      <c r="Q271">
        <f>VLOOKUP($B271,'Tillförd energi'!$B$1:$AI$720,MATCH(Q$2,'Tillförd energi'!$B$1:$AQ$1,0),FALSE)</f>
        <v>0</v>
      </c>
      <c r="R271">
        <f>VLOOKUP($B271,'Tillförd energi'!$B$1:$AI$720,MATCH(R$2,'Tillförd energi'!$B$1:$AQ$1,0),FALSE)</f>
        <v>0</v>
      </c>
      <c r="S271">
        <f>VLOOKUP($B271,'Tillförd energi'!$B$1:$AI$720,MATCH(S$2,'Tillförd energi'!$B$1:$AQ$1,0),FALSE)</f>
        <v>0</v>
      </c>
      <c r="T271">
        <f>VLOOKUP($B271,'Tillförd energi'!$B$1:$AI$720,MATCH(T$2,'Tillförd energi'!$B$1:$AQ$1,0),FALSE)</f>
        <v>0</v>
      </c>
      <c r="U271">
        <f>VLOOKUP($B271,'Tillförd energi'!$B$1:$AI$720,MATCH(U$2,'Tillförd energi'!$B$1:$AQ$1,0),FALSE)</f>
        <v>0</v>
      </c>
      <c r="V271">
        <f>VLOOKUP($B271,'Tillförd energi'!$B$1:$AI$720,MATCH(V$2,'Tillförd energi'!$B$1:$AQ$1,0),FALSE)</f>
        <v>0</v>
      </c>
      <c r="W271">
        <f>VLOOKUP($B271,'Tillförd energi'!$B$1:$AI$720,MATCH(W$2,'Tillförd energi'!$B$1:$AQ$1,0),FALSE)</f>
        <v>0</v>
      </c>
      <c r="X271">
        <f>VLOOKUP($B271,'Tillförd energi'!$B$1:$AI$720,MATCH(X$2,'Tillförd energi'!$B$1:$AQ$1,0),FALSE)</f>
        <v>0</v>
      </c>
      <c r="Y271">
        <f>VLOOKUP($B271,'Tillförd energi'!$B$1:$AI$720,MATCH(Y$2,'Tillförd energi'!$B$1:$AQ$1,0),FALSE)</f>
        <v>0</v>
      </c>
      <c r="Z271">
        <f>VLOOKUP($B271,'Tillförd energi'!$B$1:$AI$720,MATCH(Z$2,'Tillförd energi'!$B$1:$AQ$1,0),FALSE)</f>
        <v>0</v>
      </c>
      <c r="AA271">
        <f>VLOOKUP($B271,'Tillförd energi'!$B$1:$AI$720,MATCH(AA$2,'Tillförd energi'!$B$1:$AQ$1,0),FALSE)</f>
        <v>0</v>
      </c>
      <c r="AB271">
        <f>VLOOKUP($B271,'Tillförd energi'!$B$1:$AI$720,MATCH(AB$2,'Tillförd energi'!$B$1:$AQ$1,0),FALSE)</f>
        <v>0</v>
      </c>
      <c r="AC271">
        <f>VLOOKUP($B271,'Tillförd energi'!$B$1:$AI$720,MATCH(AC$2,'Tillförd energi'!$B$1:$AQ$1,0),FALSE)</f>
        <v>0</v>
      </c>
      <c r="AD271">
        <f>VLOOKUP($B271,'Tillförd energi'!$B$1:$AI$720,MATCH(AD$2,'Tillförd energi'!$B$1:$AQ$1,0),FALSE)</f>
        <v>0</v>
      </c>
      <c r="AE271">
        <f>VLOOKUP($B271,'Tillförd energi'!$B$1:$AI$720,MATCH(AE$2,'Tillförd energi'!$B$1:$AQ$1,0),FALSE)</f>
        <v>0</v>
      </c>
      <c r="AF271">
        <f>VLOOKUP($B271,'Tillförd energi'!$B$1:$AI$720,MATCH(AF$2,'Tillförd energi'!$B$1:$AQ$1,0),FALSE)</f>
        <v>0.27100000000000002</v>
      </c>
      <c r="AG271">
        <f>IFERROR(VLOOKUP(B271,Miljö!$B$1:$AC$600,MATCH("Köpt mängd produktionsspecifik fjärrvärme:",Miljö!$B$1:$AC$1,0),FALSE)/1,0)</f>
        <v>0</v>
      </c>
      <c r="AI271">
        <f t="shared" si="24"/>
        <v>21.893999999999998</v>
      </c>
      <c r="AJ271">
        <f>IF(ISERROR(1/VLOOKUP($B271,Leveranser!$B$1:$S$500,MATCH("såld värme (gwh)",Leveranser!$B$1:$S$1,0),FALSE)),"",VLOOKUP($B271,Leveranser!$B$1:$S$500,MATCH("såld värme (gwh)",Leveranser!$B$1:$S$1,0),FALSE))</f>
        <v>15.331</v>
      </c>
      <c r="AM271" t="str">
        <f>IF(B271&lt;&gt;"",IF(VLOOKUP($B271,Totalt!$B$1:$AQ$554,MATCH("Kvalitetsgranskad:",Totalt!$B$1:$AQ$1,0),FALSE)="ja",VLOOKUP($B271,Miljö!$B$1:$AG$479,MATCH(AM$2,Miljö!$B$1:$AK$1,0),FALSE),""),"")</f>
        <v>Ja</v>
      </c>
      <c r="AN271" t="str">
        <f>IF(AM271="ja",VLOOKUP($B271,Miljö!$B$1:$J$479,MATCH("Typ av ursprungsspecificerad el   (Om inget värde anges används Nordisk residualmix, se inforuta) ()",Miljö!$B$1:$J$1,0),FALSE),IF(AM271="nej","Nordisk residualel",""))</f>
        <v>'vind och vattenkraft'</v>
      </c>
      <c r="AO271">
        <f>IF(AM271="","",VLOOKUP($B271,Miljö!$B$1:$J$479,MATCH("Fossilandel för ursprungspecificerad el ()",Miljö!$B$1:$J$1,0),FALSE))</f>
        <v>0</v>
      </c>
      <c r="AP271">
        <f>IF(AM271="","",IFERROR(VLOOKUP($B271,Miljö!$B$1:$J$479,MATCH("Kärnkraftsandel för ursprungsspecificerad el ()",Miljö!$B$1:$J$1,0),FALSE)/1,0))</f>
        <v>0</v>
      </c>
      <c r="AQ271">
        <f t="shared" si="25"/>
        <v>1</v>
      </c>
      <c r="AS271" t="str">
        <f t="shared" si="26"/>
        <v>Nej</v>
      </c>
      <c r="AT271" t="str">
        <f>IF(AS271="ja",VLOOKUP($B271,Miljö!$B$1:$P$500,MATCH("Fossil andel i procent (%)",Miljö!$B$1:$P$1,0),FALSE)/100,"")</f>
        <v/>
      </c>
      <c r="AV271" t="str">
        <f t="shared" si="27"/>
        <v>Nej</v>
      </c>
      <c r="AW271" t="str">
        <f>IF(AV271="ja",VLOOKUP($B271,'Egen hetvattenprod'!$B$1:$AO$500,MATCH("Värmekälla till värmepumpar ()",'Egen hetvattenprod'!$B$1:$AO$1,0),FALSE),"")</f>
        <v/>
      </c>
      <c r="AY271" t="str">
        <f t="shared" si="28"/>
        <v>Nej</v>
      </c>
      <c r="AZ271" s="115" t="str">
        <f>IF($AY271="ja",(VLOOKUP($B271,'Egen hetvattenprod'!$B$1:$BX$550,MATCH(AZ$2,'Egen hetvattenprod'!$B$1:$BX$1,0),FALSE)+VLOOKUP($B271,Kraftvärmeprod!$B$1:$BX$550,MATCH(AZ$2,Kraftvärmeprod!$B$1:$BX$1,0),FALSE))/$AC271,"")</f>
        <v/>
      </c>
      <c r="BA271" s="115" t="str">
        <f>IF($AY271="ja",(VLOOKUP($B271,'Egen hetvattenprod'!$B$1:$BX$550,MATCH(BA$2,'Egen hetvattenprod'!$B$1:$BX$1,0),FALSE)+VLOOKUP($B271,Kraftvärmeprod!$B$1:$BX$550,MATCH(BA$2,Kraftvärmeprod!$B$1:$BX$1,0),FALSE))/$AC271,"")</f>
        <v/>
      </c>
      <c r="BB271" s="115" t="str">
        <f>IF($AY271="ja",(VLOOKUP($B271,'Egen hetvattenprod'!$B$1:$BX$550,MATCH(BB$2,'Egen hetvattenprod'!$B$1:$BX$1,0),FALSE)+VLOOKUP($B271,Kraftvärmeprod!$B$1:$BX$550,MATCH(BB$2,Kraftvärmeprod!$B$1:$BX$1,0),FALSE))/$AC271,"")</f>
        <v/>
      </c>
      <c r="BC271" s="115" t="str">
        <f>IF($AY271="ja",(VLOOKUP($B271,'Egen hetvattenprod'!$B$1:$BX$550,MATCH(BC$2,'Egen hetvattenprod'!$B$1:$BX$1,0),FALSE)+VLOOKUP($B271,Kraftvärmeprod!$B$1:$BX$550,MATCH(BC$2,Kraftvärmeprod!$B$1:$BX$1,0),FALSE))/$AC271,"")</f>
        <v/>
      </c>
      <c r="BD271" s="115" t="str">
        <f>IF($AY271="ja",(VLOOKUP($B271,'Egen hetvattenprod'!$B$1:$BX$550,MATCH(BD$2,'Egen hetvattenprod'!$B$1:$BX$1,0),FALSE)+VLOOKUP($B271,Kraftvärmeprod!$B$1:$BX$550,MATCH(BD$2,Kraftvärmeprod!$B$1:$BX$1,0),FALSE))/$AC271,"")</f>
        <v/>
      </c>
      <c r="BF271" t="str">
        <f t="shared" si="29"/>
        <v>Nej</v>
      </c>
      <c r="BG271" t="str">
        <f>IF($BF271="ja",VLOOKUP($B271,'Egen hetvattenprod'!$B$1:$BX$550,MATCH("Andelen klimatgaser med fossilt ursprung för avfall ()",'Egen hetvattenprod'!$B$1:$BX$1,0),FALSE),"")</f>
        <v/>
      </c>
      <c r="BH271" t="str">
        <f>IF($BF271="ja",VLOOKUP($B271,Kraftvärmeprod!$B$1:$BX$550,MATCH("Andelen klimatgaser med fossilt ursprung för avfall ()",Kraftvärmeprod!$B$1:$BX$1,0),FALSE),"")</f>
        <v/>
      </c>
      <c r="BI271" t="str">
        <f>IF($BF271="ja",VLOOKUP($B271,'Egen hetvattenprod'!$B$1:$BX$550,MATCH("Avfall (GWh)",'Egen hetvattenprod'!$B$1:$BX$1,0),FALSE),"")</f>
        <v/>
      </c>
      <c r="BJ271" t="str">
        <f>IF($BF271="ja",VLOOKUP($B271,'Slutlig allokering kvv'!$B$1:$BX$550,MATCH("Avfall (GWh)",'Slutlig allokering kvv'!$B$1:$BX$1,0),FALSE),"")</f>
        <v/>
      </c>
      <c r="BK271" t="str">
        <f>IF($BF271="ja",VLOOKUP($B271,'Köpt hetvatten'!$B$1:$BX$550,MATCH("Avfall i köpt hetvatten",'Köpt hetvatten'!$B$1:$BX$1,0),FALSE),"")</f>
        <v/>
      </c>
      <c r="BL271" t="str">
        <f>IF($BF271="ja",VLOOKUP($B271,'Egen hetvattenprod'!$B$1:$BX$550,MATCH("Värde enligt ovan. (%)",'Egen hetvattenprod'!$B$1:$BX$1,0),FALSE),"")</f>
        <v/>
      </c>
      <c r="BM271" t="str">
        <f>IF($BF271="ja",VLOOKUP($B271,Kraftvärmeprod!$B$1:$BX$550,MATCH("Värde enligt ovan. (%)",Kraftvärmeprod!$B$1:$BX$1,0),FALSE),"")</f>
        <v/>
      </c>
      <c r="BQ271" t="str">
        <f>IF($BF271="ja",VLOOKUP($B271,'Egen hetvattenprod'!$B$1:$BX$550,MATCH("Tillförd olja (fossil) vid avfallsförbränning (GWh)",'Egen hetvattenprod'!$B$1:$BX$1,0),FALSE),"")</f>
        <v/>
      </c>
      <c r="BR271" t="str">
        <f>IF($BF271="ja",VLOOKUP($B271,Kraftvärmeprod!$B$1:$BX$550,MATCH("Tillförd olja (fossil) vid avfallsförbränning (GWh)",Kraftvärmeprod!$B$1:$BX$1,0),FALSE),"")</f>
        <v/>
      </c>
    </row>
    <row r="272" spans="1:70">
      <c r="A272" t="s">
        <v>393</v>
      </c>
      <c r="B272" t="s">
        <v>433</v>
      </c>
      <c r="C272">
        <f>VLOOKUP($B272,'Tillförd energi'!$B$1:$AI$720,MATCH(C$2,'Tillförd energi'!$B$1:$AQ$1,0),FALSE)</f>
        <v>0</v>
      </c>
      <c r="D272">
        <f>VLOOKUP($B272,'Tillförd energi'!$B$1:$AI$720,MATCH(D$2,'Tillförd energi'!$B$1:$AQ$1,0),FALSE)</f>
        <v>0</v>
      </c>
      <c r="E272">
        <f>VLOOKUP($B272,'Tillförd energi'!$B$1:$AI$720,MATCH(E$2,'Tillförd energi'!$B$1:$AQ$1,0),FALSE)</f>
        <v>0</v>
      </c>
      <c r="F272">
        <f>VLOOKUP($B272,'Tillförd energi'!$B$1:$AI$720,MATCH(F$2,'Tillförd energi'!$B$1:$AQ$1,0),FALSE)</f>
        <v>0</v>
      </c>
      <c r="G272">
        <f>VLOOKUP($B272,'Tillförd energi'!$B$1:$AI$720,MATCH(G$2,'Tillförd energi'!$B$1:$AQ$1,0),FALSE)</f>
        <v>0</v>
      </c>
      <c r="H272">
        <f>VLOOKUP($B272,'Tillförd energi'!$B$1:$AI$720,MATCH(H$2,'Tillförd energi'!$B$1:$AQ$1,0),FALSE)</f>
        <v>0</v>
      </c>
      <c r="I272">
        <f>VLOOKUP($B272,'Tillförd energi'!$B$1:$AI$720,MATCH(I$2,'Tillförd energi'!$B$1:$AQ$1,0),FALSE)</f>
        <v>0</v>
      </c>
      <c r="J272">
        <f>VLOOKUP($B272,'Tillförd energi'!$B$1:$AI$720,MATCH(J$2,'Tillförd energi'!$B$1:$AQ$1,0),FALSE)</f>
        <v>0</v>
      </c>
      <c r="K272">
        <f>VLOOKUP($B272,'Tillförd energi'!$B$1:$AI$720,MATCH(K$2,'Tillförd energi'!$B$1:$AQ$1,0),FALSE)</f>
        <v>0</v>
      </c>
      <c r="L272">
        <f>VLOOKUP($B272,'Tillförd energi'!$B$1:$AI$720,MATCH(L$2,'Tillförd energi'!$B$1:$AQ$1,0),FALSE)</f>
        <v>0</v>
      </c>
      <c r="M272">
        <f>VLOOKUP($B272,'Tillförd energi'!$B$1:$AI$720,MATCH(M$2,'Tillförd energi'!$B$1:$AQ$1,0),FALSE)</f>
        <v>0</v>
      </c>
      <c r="N272">
        <f>VLOOKUP($B272,'Tillförd energi'!$B$1:$AI$720,MATCH(N$2,'Tillförd energi'!$B$1:$AQ$1,0),FALSE)</f>
        <v>0</v>
      </c>
      <c r="O272">
        <f>VLOOKUP($B272,'Tillförd energi'!$B$1:$AI$720,MATCH(O$2,'Tillförd energi'!$B$1:$AQ$1,0),FALSE)</f>
        <v>0</v>
      </c>
      <c r="P272">
        <f>VLOOKUP($B272,'Tillförd energi'!$B$1:$AI$720,MATCH(P$2,'Tillförd energi'!$B$1:$AQ$1,0),FALSE)</f>
        <v>0</v>
      </c>
      <c r="Q272">
        <f>VLOOKUP($B272,'Tillförd energi'!$B$1:$AI$720,MATCH(Q$2,'Tillförd energi'!$B$1:$AQ$1,0),FALSE)</f>
        <v>35.6282</v>
      </c>
      <c r="R272">
        <f>VLOOKUP($B272,'Tillförd energi'!$B$1:$AI$720,MATCH(R$2,'Tillförd energi'!$B$1:$AQ$1,0),FALSE)</f>
        <v>0</v>
      </c>
      <c r="S272">
        <f>VLOOKUP($B272,'Tillförd energi'!$B$1:$AI$720,MATCH(S$2,'Tillförd energi'!$B$1:$AQ$1,0),FALSE)</f>
        <v>0</v>
      </c>
      <c r="T272">
        <f>VLOOKUP($B272,'Tillförd energi'!$B$1:$AI$720,MATCH(T$2,'Tillförd energi'!$B$1:$AQ$1,0),FALSE)</f>
        <v>0</v>
      </c>
      <c r="U272">
        <f>VLOOKUP($B272,'Tillförd energi'!$B$1:$AI$720,MATCH(U$2,'Tillförd energi'!$B$1:$AQ$1,0),FALSE)</f>
        <v>0</v>
      </c>
      <c r="V272">
        <f>VLOOKUP($B272,'Tillförd energi'!$B$1:$AI$720,MATCH(V$2,'Tillförd energi'!$B$1:$AQ$1,0),FALSE)</f>
        <v>0</v>
      </c>
      <c r="W272">
        <f>VLOOKUP($B272,'Tillförd energi'!$B$1:$AI$720,MATCH(W$2,'Tillförd energi'!$B$1:$AQ$1,0),FALSE)</f>
        <v>0</v>
      </c>
      <c r="X272">
        <f>VLOOKUP($B272,'Tillförd energi'!$B$1:$AI$720,MATCH(X$2,'Tillförd energi'!$B$1:$AQ$1,0),FALSE)</f>
        <v>0</v>
      </c>
      <c r="Y272">
        <f>VLOOKUP($B272,'Tillförd energi'!$B$1:$AI$720,MATCH(Y$2,'Tillförd energi'!$B$1:$AQ$1,0),FALSE)</f>
        <v>0</v>
      </c>
      <c r="Z272">
        <f>VLOOKUP($B272,'Tillförd energi'!$B$1:$AI$720,MATCH(Z$2,'Tillförd energi'!$B$1:$AQ$1,0),FALSE)</f>
        <v>0</v>
      </c>
      <c r="AA272">
        <f>VLOOKUP($B272,'Tillförd energi'!$B$1:$AI$720,MATCH(AA$2,'Tillförd energi'!$B$1:$AQ$1,0),FALSE)</f>
        <v>0</v>
      </c>
      <c r="AB272">
        <f>VLOOKUP($B272,'Tillförd energi'!$B$1:$AI$720,MATCH(AB$2,'Tillförd energi'!$B$1:$AQ$1,0),FALSE)</f>
        <v>0</v>
      </c>
      <c r="AC272">
        <f>VLOOKUP($B272,'Tillförd energi'!$B$1:$AI$720,MATCH(AC$2,'Tillförd energi'!$B$1:$AQ$1,0),FALSE)</f>
        <v>0</v>
      </c>
      <c r="AD272">
        <f>VLOOKUP($B272,'Tillförd energi'!$B$1:$AI$720,MATCH(AD$2,'Tillförd energi'!$B$1:$AQ$1,0),FALSE)</f>
        <v>0</v>
      </c>
      <c r="AE272">
        <f>VLOOKUP($B272,'Tillförd energi'!$B$1:$AI$720,MATCH(AE$2,'Tillförd energi'!$B$1:$AQ$1,0),FALSE)</f>
        <v>0</v>
      </c>
      <c r="AF272">
        <f>VLOOKUP($B272,'Tillförd energi'!$B$1:$AI$720,MATCH(AF$2,'Tillförd energi'!$B$1:$AQ$1,0),FALSE)</f>
        <v>0.74399999999999999</v>
      </c>
      <c r="AG272">
        <f>IFERROR(VLOOKUP(B272,Miljö!$B$1:$AC$600,MATCH("Köpt mängd produktionsspecifik fjärrvärme:",Miljö!$B$1:$AC$1,0),FALSE)/1,0)</f>
        <v>0</v>
      </c>
      <c r="AI272">
        <f t="shared" si="24"/>
        <v>36.372199999999999</v>
      </c>
      <c r="AJ272">
        <f>IF(ISERROR(1/VLOOKUP($B272,Leveranser!$B$1:$S$500,MATCH("såld värme (gwh)",Leveranser!$B$1:$S$1,0),FALSE)),"",VLOOKUP($B272,Leveranser!$B$1:$S$500,MATCH("såld värme (gwh)",Leveranser!$B$1:$S$1,0),FALSE))</f>
        <v>24.8</v>
      </c>
      <c r="AM272" t="str">
        <f>IF(B272&lt;&gt;"",IF(VLOOKUP($B272,Totalt!$B$1:$AQ$554,MATCH("Kvalitetsgranskad:",Totalt!$B$1:$AQ$1,0),FALSE)="ja",VLOOKUP($B272,Miljö!$B$1:$AG$479,MATCH(AM$2,Miljö!$B$1:$AK$1,0),FALSE),""),"")</f>
        <v>Nej</v>
      </c>
      <c r="AN272" t="str">
        <f>IF(AM272="ja",VLOOKUP($B272,Miljö!$B$1:$J$479,MATCH("Typ av ursprungsspecificerad el   (Om inget värde anges används Nordisk residualmix, se inforuta) ()",Miljö!$B$1:$J$1,0),FALSE),IF(AM272="nej","Nordisk residualel",""))</f>
        <v>Nordisk residualel</v>
      </c>
      <c r="AO272">
        <f>IF(AM272="","",VLOOKUP($B272,Miljö!$B$1:$J$479,MATCH("Fossilandel för ursprungspecificerad el ()",Miljö!$B$1:$J$1,0),FALSE))</f>
        <v>0.47</v>
      </c>
      <c r="AP272">
        <f>IF(AM272="","",IFERROR(VLOOKUP($B272,Miljö!$B$1:$J$479,MATCH("Kärnkraftsandel för ursprungsspecificerad el ()",Miljö!$B$1:$J$1,0),FALSE)/1,0))</f>
        <v>0.48170000000000002</v>
      </c>
      <c r="AQ272">
        <f t="shared" si="25"/>
        <v>4.830000000000001E-2</v>
      </c>
      <c r="AS272" t="str">
        <f t="shared" si="26"/>
        <v>Nej</v>
      </c>
      <c r="AT272" t="str">
        <f>IF(AS272="ja",VLOOKUP($B272,Miljö!$B$1:$P$500,MATCH("Fossil andel i procent (%)",Miljö!$B$1:$P$1,0),FALSE)/100,"")</f>
        <v/>
      </c>
      <c r="AV272" t="str">
        <f t="shared" si="27"/>
        <v>Nej</v>
      </c>
      <c r="AW272" t="str">
        <f>IF(AV272="ja",VLOOKUP($B272,'Egen hetvattenprod'!$B$1:$AO$500,MATCH("Värmekälla till värmepumpar ()",'Egen hetvattenprod'!$B$1:$AO$1,0),FALSE),"")</f>
        <v/>
      </c>
      <c r="AY272" t="str">
        <f t="shared" si="28"/>
        <v>Nej</v>
      </c>
      <c r="AZ272" s="115" t="str">
        <f>IF($AY272="ja",(VLOOKUP($B272,'Egen hetvattenprod'!$B$1:$BX$550,MATCH(AZ$2,'Egen hetvattenprod'!$B$1:$BX$1,0),FALSE)+VLOOKUP($B272,Kraftvärmeprod!$B$1:$BX$550,MATCH(AZ$2,Kraftvärmeprod!$B$1:$BX$1,0),FALSE))/$AC272,"")</f>
        <v/>
      </c>
      <c r="BA272" s="115" t="str">
        <f>IF($AY272="ja",(VLOOKUP($B272,'Egen hetvattenprod'!$B$1:$BX$550,MATCH(BA$2,'Egen hetvattenprod'!$B$1:$BX$1,0),FALSE)+VLOOKUP($B272,Kraftvärmeprod!$B$1:$BX$550,MATCH(BA$2,Kraftvärmeprod!$B$1:$BX$1,0),FALSE))/$AC272,"")</f>
        <v/>
      </c>
      <c r="BB272" s="115" t="str">
        <f>IF($AY272="ja",(VLOOKUP($B272,'Egen hetvattenprod'!$B$1:$BX$550,MATCH(BB$2,'Egen hetvattenprod'!$B$1:$BX$1,0),FALSE)+VLOOKUP($B272,Kraftvärmeprod!$B$1:$BX$550,MATCH(BB$2,Kraftvärmeprod!$B$1:$BX$1,0),FALSE))/$AC272,"")</f>
        <v/>
      </c>
      <c r="BC272" s="115" t="str">
        <f>IF($AY272="ja",(VLOOKUP($B272,'Egen hetvattenprod'!$B$1:$BX$550,MATCH(BC$2,'Egen hetvattenprod'!$B$1:$BX$1,0),FALSE)+VLOOKUP($B272,Kraftvärmeprod!$B$1:$BX$550,MATCH(BC$2,Kraftvärmeprod!$B$1:$BX$1,0),FALSE))/$AC272,"")</f>
        <v/>
      </c>
      <c r="BD272" s="115" t="str">
        <f>IF($AY272="ja",(VLOOKUP($B272,'Egen hetvattenprod'!$B$1:$BX$550,MATCH(BD$2,'Egen hetvattenprod'!$B$1:$BX$1,0),FALSE)+VLOOKUP($B272,Kraftvärmeprod!$B$1:$BX$550,MATCH(BD$2,Kraftvärmeprod!$B$1:$BX$1,0),FALSE))/$AC272,"")</f>
        <v/>
      </c>
      <c r="BF272" t="str">
        <f t="shared" si="29"/>
        <v>Nej</v>
      </c>
      <c r="BG272" t="str">
        <f>IF($BF272="ja",VLOOKUP($B272,'Egen hetvattenprod'!$B$1:$BX$550,MATCH("Andelen klimatgaser med fossilt ursprung för avfall ()",'Egen hetvattenprod'!$B$1:$BX$1,0),FALSE),"")</f>
        <v/>
      </c>
      <c r="BH272" t="str">
        <f>IF($BF272="ja",VLOOKUP($B272,Kraftvärmeprod!$B$1:$BX$550,MATCH("Andelen klimatgaser med fossilt ursprung för avfall ()",Kraftvärmeprod!$B$1:$BX$1,0),FALSE),"")</f>
        <v/>
      </c>
      <c r="BI272" t="str">
        <f>IF($BF272="ja",VLOOKUP($B272,'Egen hetvattenprod'!$B$1:$BX$550,MATCH("Avfall (GWh)",'Egen hetvattenprod'!$B$1:$BX$1,0),FALSE),"")</f>
        <v/>
      </c>
      <c r="BJ272" t="str">
        <f>IF($BF272="ja",VLOOKUP($B272,'Slutlig allokering kvv'!$B$1:$BX$550,MATCH("Avfall (GWh)",'Slutlig allokering kvv'!$B$1:$BX$1,0),FALSE),"")</f>
        <v/>
      </c>
      <c r="BK272" t="str">
        <f>IF($BF272="ja",VLOOKUP($B272,'Köpt hetvatten'!$B$1:$BX$550,MATCH("Avfall i köpt hetvatten",'Köpt hetvatten'!$B$1:$BX$1,0),FALSE),"")</f>
        <v/>
      </c>
      <c r="BL272" t="str">
        <f>IF($BF272="ja",VLOOKUP($B272,'Egen hetvattenprod'!$B$1:$BX$550,MATCH("Värde enligt ovan. (%)",'Egen hetvattenprod'!$B$1:$BX$1,0),FALSE),"")</f>
        <v/>
      </c>
      <c r="BM272" t="str">
        <f>IF($BF272="ja",VLOOKUP($B272,Kraftvärmeprod!$B$1:$BX$550,MATCH("Värde enligt ovan. (%)",Kraftvärmeprod!$B$1:$BX$1,0),FALSE),"")</f>
        <v/>
      </c>
      <c r="BQ272" t="str">
        <f>IF($BF272="ja",VLOOKUP($B272,'Egen hetvattenprod'!$B$1:$BX$550,MATCH("Tillförd olja (fossil) vid avfallsförbränning (GWh)",'Egen hetvattenprod'!$B$1:$BX$1,0),FALSE),"")</f>
        <v/>
      </c>
      <c r="BR272" t="str">
        <f>IF($BF272="ja",VLOOKUP($B272,Kraftvärmeprod!$B$1:$BX$550,MATCH("Tillförd olja (fossil) vid avfallsförbränning (GWh)",Kraftvärmeprod!$B$1:$BX$1,0),FALSE),"")</f>
        <v/>
      </c>
    </row>
    <row r="273" spans="1:70">
      <c r="A273" t="s">
        <v>393</v>
      </c>
      <c r="B273" t="s">
        <v>435</v>
      </c>
      <c r="C273">
        <f>VLOOKUP($B273,'Tillförd energi'!$B$1:$AI$720,MATCH(C$2,'Tillförd energi'!$B$1:$AQ$1,0),FALSE)</f>
        <v>0</v>
      </c>
      <c r="D273">
        <f>VLOOKUP($B273,'Tillförd energi'!$B$1:$AI$720,MATCH(D$2,'Tillförd energi'!$B$1:$AQ$1,0),FALSE)</f>
        <v>1.7</v>
      </c>
      <c r="E273">
        <f>VLOOKUP($B273,'Tillförd energi'!$B$1:$AI$720,MATCH(E$2,'Tillförd energi'!$B$1:$AQ$1,0),FALSE)</f>
        <v>0</v>
      </c>
      <c r="F273">
        <f>VLOOKUP($B273,'Tillförd energi'!$B$1:$AI$720,MATCH(F$2,'Tillförd energi'!$B$1:$AQ$1,0),FALSE)</f>
        <v>0</v>
      </c>
      <c r="G273">
        <f>VLOOKUP($B273,'Tillförd energi'!$B$1:$AI$720,MATCH(G$2,'Tillförd energi'!$B$1:$AQ$1,0),FALSE)</f>
        <v>0</v>
      </c>
      <c r="H273">
        <f>VLOOKUP($B273,'Tillförd energi'!$B$1:$AI$720,MATCH(H$2,'Tillförd energi'!$B$1:$AQ$1,0),FALSE)</f>
        <v>0</v>
      </c>
      <c r="I273">
        <f>VLOOKUP($B273,'Tillförd energi'!$B$1:$AI$720,MATCH(I$2,'Tillförd energi'!$B$1:$AQ$1,0),FALSE)</f>
        <v>0</v>
      </c>
      <c r="J273">
        <f>VLOOKUP($B273,'Tillförd energi'!$B$1:$AI$720,MATCH(J$2,'Tillförd energi'!$B$1:$AQ$1,0),FALSE)</f>
        <v>0</v>
      </c>
      <c r="K273">
        <f>VLOOKUP($B273,'Tillförd energi'!$B$1:$AI$720,MATCH(K$2,'Tillförd energi'!$B$1:$AQ$1,0),FALSE)</f>
        <v>0</v>
      </c>
      <c r="L273">
        <f>VLOOKUP($B273,'Tillförd energi'!$B$1:$AI$720,MATCH(L$2,'Tillförd energi'!$B$1:$AQ$1,0),FALSE)</f>
        <v>44</v>
      </c>
      <c r="M273">
        <f>VLOOKUP($B273,'Tillförd energi'!$B$1:$AI$720,MATCH(M$2,'Tillförd energi'!$B$1:$AQ$1,0),FALSE)</f>
        <v>0</v>
      </c>
      <c r="N273">
        <f>VLOOKUP($B273,'Tillförd energi'!$B$1:$AI$720,MATCH(N$2,'Tillförd energi'!$B$1:$AQ$1,0),FALSE)</f>
        <v>0</v>
      </c>
      <c r="O273">
        <f>VLOOKUP($B273,'Tillförd energi'!$B$1:$AI$720,MATCH(O$2,'Tillförd energi'!$B$1:$AQ$1,0),FALSE)</f>
        <v>0</v>
      </c>
      <c r="P273">
        <f>VLOOKUP($B273,'Tillförd energi'!$B$1:$AI$720,MATCH(P$2,'Tillförd energi'!$B$1:$AQ$1,0),FALSE)</f>
        <v>0</v>
      </c>
      <c r="Q273">
        <f>VLOOKUP($B273,'Tillförd energi'!$B$1:$AI$720,MATCH(Q$2,'Tillförd energi'!$B$1:$AQ$1,0),FALSE)</f>
        <v>0</v>
      </c>
      <c r="R273">
        <f>VLOOKUP($B273,'Tillförd energi'!$B$1:$AI$720,MATCH(R$2,'Tillförd energi'!$B$1:$AQ$1,0),FALSE)</f>
        <v>0</v>
      </c>
      <c r="S273">
        <f>VLOOKUP($B273,'Tillförd energi'!$B$1:$AI$720,MATCH(S$2,'Tillförd energi'!$B$1:$AQ$1,0),FALSE)</f>
        <v>0</v>
      </c>
      <c r="T273">
        <f>VLOOKUP($B273,'Tillförd energi'!$B$1:$AI$720,MATCH(T$2,'Tillförd energi'!$B$1:$AQ$1,0),FALSE)</f>
        <v>0</v>
      </c>
      <c r="U273">
        <f>VLOOKUP($B273,'Tillförd energi'!$B$1:$AI$720,MATCH(U$2,'Tillförd energi'!$B$1:$AQ$1,0),FALSE)</f>
        <v>0</v>
      </c>
      <c r="V273">
        <f>VLOOKUP($B273,'Tillförd energi'!$B$1:$AI$720,MATCH(V$2,'Tillförd energi'!$B$1:$AQ$1,0),FALSE)</f>
        <v>0</v>
      </c>
      <c r="W273">
        <f>VLOOKUP($B273,'Tillförd energi'!$B$1:$AI$720,MATCH(W$2,'Tillförd energi'!$B$1:$AQ$1,0),FALSE)</f>
        <v>0</v>
      </c>
      <c r="X273">
        <f>VLOOKUP($B273,'Tillförd energi'!$B$1:$AI$720,MATCH(X$2,'Tillförd energi'!$B$1:$AQ$1,0),FALSE)</f>
        <v>0</v>
      </c>
      <c r="Y273">
        <f>VLOOKUP($B273,'Tillförd energi'!$B$1:$AI$720,MATCH(Y$2,'Tillförd energi'!$B$1:$AQ$1,0),FALSE)</f>
        <v>0</v>
      </c>
      <c r="Z273">
        <f>VLOOKUP($B273,'Tillförd energi'!$B$1:$AI$720,MATCH(Z$2,'Tillförd energi'!$B$1:$AQ$1,0),FALSE)</f>
        <v>0</v>
      </c>
      <c r="AA273">
        <f>VLOOKUP($B273,'Tillförd energi'!$B$1:$AI$720,MATCH(AA$2,'Tillförd energi'!$B$1:$AQ$1,0),FALSE)</f>
        <v>0</v>
      </c>
      <c r="AB273">
        <f>VLOOKUP($B273,'Tillförd energi'!$B$1:$AI$720,MATCH(AB$2,'Tillförd energi'!$B$1:$AQ$1,0),FALSE)</f>
        <v>0</v>
      </c>
      <c r="AC273">
        <f>VLOOKUP($B273,'Tillförd energi'!$B$1:$AI$720,MATCH(AC$2,'Tillförd energi'!$B$1:$AQ$1,0),FALSE)</f>
        <v>0</v>
      </c>
      <c r="AD273">
        <f>VLOOKUP($B273,'Tillförd energi'!$B$1:$AI$720,MATCH(AD$2,'Tillförd energi'!$B$1:$AQ$1,0),FALSE)</f>
        <v>0</v>
      </c>
      <c r="AE273">
        <f>VLOOKUP($B273,'Tillförd energi'!$B$1:$AI$720,MATCH(AE$2,'Tillförd energi'!$B$1:$AQ$1,0),FALSE)</f>
        <v>0</v>
      </c>
      <c r="AF273">
        <f>VLOOKUP($B273,'Tillförd energi'!$B$1:$AI$720,MATCH(AF$2,'Tillförd energi'!$B$1:$AQ$1,0),FALSE)</f>
        <v>1</v>
      </c>
      <c r="AG273">
        <f>IFERROR(VLOOKUP(B273,Miljö!$B$1:$AC$600,MATCH("Köpt mängd produktionsspecifik fjärrvärme:",Miljö!$B$1:$AC$1,0),FALSE)/1,0)</f>
        <v>0</v>
      </c>
      <c r="AI273">
        <f t="shared" si="24"/>
        <v>46.7</v>
      </c>
      <c r="AJ273">
        <f>IF(ISERROR(1/VLOOKUP($B273,Leveranser!$B$1:$S$500,MATCH("såld värme (gwh)",Leveranser!$B$1:$S$1,0),FALSE)),"",VLOOKUP($B273,Leveranser!$B$1:$S$500,MATCH("såld värme (gwh)",Leveranser!$B$1:$S$1,0),FALSE))</f>
        <v>32.231999999999999</v>
      </c>
      <c r="AM273" t="str">
        <f>IF(B273&lt;&gt;"",IF(VLOOKUP($B273,Totalt!$B$1:$AQ$554,MATCH("Kvalitetsgranskad:",Totalt!$B$1:$AQ$1,0),FALSE)="ja",VLOOKUP($B273,Miljö!$B$1:$AG$479,MATCH(AM$2,Miljö!$B$1:$AK$1,0),FALSE),""),"")</f>
        <v>Ja</v>
      </c>
      <c r="AN273" t="str">
        <f>IF(AM273="ja",VLOOKUP($B273,Miljö!$B$1:$J$479,MATCH("Typ av ursprungsspecificerad el   (Om inget värde anges används Nordisk residualmix, se inforuta) ()",Miljö!$B$1:$J$1,0),FALSE),IF(AM273="nej","Nordisk residualel",""))</f>
        <v>'Förnybart'</v>
      </c>
      <c r="AO273">
        <f>IF(AM273="","",VLOOKUP($B273,Miljö!$B$1:$J$479,MATCH("Fossilandel för ursprungspecificerad el ()",Miljö!$B$1:$J$1,0),FALSE))</f>
        <v>0</v>
      </c>
      <c r="AP273">
        <f>IF(AM273="","",IFERROR(VLOOKUP($B273,Miljö!$B$1:$J$479,MATCH("Kärnkraftsandel för ursprungsspecificerad el ()",Miljö!$B$1:$J$1,0),FALSE)/1,0))</f>
        <v>0</v>
      </c>
      <c r="AQ273">
        <f t="shared" si="25"/>
        <v>1</v>
      </c>
      <c r="AS273" t="str">
        <f t="shared" si="26"/>
        <v>Nej</v>
      </c>
      <c r="AT273" t="str">
        <f>IF(AS273="ja",VLOOKUP($B273,Miljö!$B$1:$P$500,MATCH("Fossil andel i procent (%)",Miljö!$B$1:$P$1,0),FALSE)/100,"")</f>
        <v/>
      </c>
      <c r="AV273" t="str">
        <f t="shared" si="27"/>
        <v>Nej</v>
      </c>
      <c r="AW273" t="str">
        <f>IF(AV273="ja",VLOOKUP($B273,'Egen hetvattenprod'!$B$1:$AO$500,MATCH("Värmekälla till värmepumpar ()",'Egen hetvattenprod'!$B$1:$AO$1,0),FALSE),"")</f>
        <v/>
      </c>
      <c r="AY273" t="str">
        <f t="shared" si="28"/>
        <v>Nej</v>
      </c>
      <c r="AZ273" s="115" t="str">
        <f>IF($AY273="ja",(VLOOKUP($B273,'Egen hetvattenprod'!$B$1:$BX$550,MATCH(AZ$2,'Egen hetvattenprod'!$B$1:$BX$1,0),FALSE)+VLOOKUP($B273,Kraftvärmeprod!$B$1:$BX$550,MATCH(AZ$2,Kraftvärmeprod!$B$1:$BX$1,0),FALSE))/$AC273,"")</f>
        <v/>
      </c>
      <c r="BA273" s="115" t="str">
        <f>IF($AY273="ja",(VLOOKUP($B273,'Egen hetvattenprod'!$B$1:$BX$550,MATCH(BA$2,'Egen hetvattenprod'!$B$1:$BX$1,0),FALSE)+VLOOKUP($B273,Kraftvärmeprod!$B$1:$BX$550,MATCH(BA$2,Kraftvärmeprod!$B$1:$BX$1,0),FALSE))/$AC273,"")</f>
        <v/>
      </c>
      <c r="BB273" s="115" t="str">
        <f>IF($AY273="ja",(VLOOKUP($B273,'Egen hetvattenprod'!$B$1:$BX$550,MATCH(BB$2,'Egen hetvattenprod'!$B$1:$BX$1,0),FALSE)+VLOOKUP($B273,Kraftvärmeprod!$B$1:$BX$550,MATCH(BB$2,Kraftvärmeprod!$B$1:$BX$1,0),FALSE))/$AC273,"")</f>
        <v/>
      </c>
      <c r="BC273" s="115" t="str">
        <f>IF($AY273="ja",(VLOOKUP($B273,'Egen hetvattenprod'!$B$1:$BX$550,MATCH(BC$2,'Egen hetvattenprod'!$B$1:$BX$1,0),FALSE)+VLOOKUP($B273,Kraftvärmeprod!$B$1:$BX$550,MATCH(BC$2,Kraftvärmeprod!$B$1:$BX$1,0),FALSE))/$AC273,"")</f>
        <v/>
      </c>
      <c r="BD273" s="115" t="str">
        <f>IF($AY273="ja",(VLOOKUP($B273,'Egen hetvattenprod'!$B$1:$BX$550,MATCH(BD$2,'Egen hetvattenprod'!$B$1:$BX$1,0),FALSE)+VLOOKUP($B273,Kraftvärmeprod!$B$1:$BX$550,MATCH(BD$2,Kraftvärmeprod!$B$1:$BX$1,0),FALSE))/$AC273,"")</f>
        <v/>
      </c>
      <c r="BF273" t="str">
        <f t="shared" si="29"/>
        <v>Nej</v>
      </c>
      <c r="BG273" t="str">
        <f>IF($BF273="ja",VLOOKUP($B273,'Egen hetvattenprod'!$B$1:$BX$550,MATCH("Andelen klimatgaser med fossilt ursprung för avfall ()",'Egen hetvattenprod'!$B$1:$BX$1,0),FALSE),"")</f>
        <v/>
      </c>
      <c r="BH273" t="str">
        <f>IF($BF273="ja",VLOOKUP($B273,Kraftvärmeprod!$B$1:$BX$550,MATCH("Andelen klimatgaser med fossilt ursprung för avfall ()",Kraftvärmeprod!$B$1:$BX$1,0),FALSE),"")</f>
        <v/>
      </c>
      <c r="BI273" t="str">
        <f>IF($BF273="ja",VLOOKUP($B273,'Egen hetvattenprod'!$B$1:$BX$550,MATCH("Avfall (GWh)",'Egen hetvattenprod'!$B$1:$BX$1,0),FALSE),"")</f>
        <v/>
      </c>
      <c r="BJ273" t="str">
        <f>IF($BF273="ja",VLOOKUP($B273,'Slutlig allokering kvv'!$B$1:$BX$550,MATCH("Avfall (GWh)",'Slutlig allokering kvv'!$B$1:$BX$1,0),FALSE),"")</f>
        <v/>
      </c>
      <c r="BK273" t="str">
        <f>IF($BF273="ja",VLOOKUP($B273,'Köpt hetvatten'!$B$1:$BX$550,MATCH("Avfall i köpt hetvatten",'Köpt hetvatten'!$B$1:$BX$1,0),FALSE),"")</f>
        <v/>
      </c>
      <c r="BL273" t="str">
        <f>IF($BF273="ja",VLOOKUP($B273,'Egen hetvattenprod'!$B$1:$BX$550,MATCH("Värde enligt ovan. (%)",'Egen hetvattenprod'!$B$1:$BX$1,0),FALSE),"")</f>
        <v/>
      </c>
      <c r="BM273" t="str">
        <f>IF($BF273="ja",VLOOKUP($B273,Kraftvärmeprod!$B$1:$BX$550,MATCH("Värde enligt ovan. (%)",Kraftvärmeprod!$B$1:$BX$1,0),FALSE),"")</f>
        <v/>
      </c>
      <c r="BQ273" t="str">
        <f>IF($BF273="ja",VLOOKUP($B273,'Egen hetvattenprod'!$B$1:$BX$550,MATCH("Tillförd olja (fossil) vid avfallsförbränning (GWh)",'Egen hetvattenprod'!$B$1:$BX$1,0),FALSE),"")</f>
        <v/>
      </c>
      <c r="BR273" t="str">
        <f>IF($BF273="ja",VLOOKUP($B273,Kraftvärmeprod!$B$1:$BX$550,MATCH("Tillförd olja (fossil) vid avfallsförbränning (GWh)",Kraftvärmeprod!$B$1:$BX$1,0),FALSE),"")</f>
        <v/>
      </c>
    </row>
    <row r="274" spans="1:70">
      <c r="A274" t="s">
        <v>393</v>
      </c>
      <c r="B274" t="s">
        <v>436</v>
      </c>
      <c r="C274">
        <f>VLOOKUP($B274,'Tillförd energi'!$B$1:$AI$720,MATCH(C$2,'Tillförd energi'!$B$1:$AQ$1,0),FALSE)</f>
        <v>0</v>
      </c>
      <c r="D274">
        <f>VLOOKUP($B274,'Tillförd energi'!$B$1:$AI$720,MATCH(D$2,'Tillförd energi'!$B$1:$AQ$1,0),FALSE)</f>
        <v>0.17</v>
      </c>
      <c r="E274">
        <f>VLOOKUP($B274,'Tillförd energi'!$B$1:$AI$720,MATCH(E$2,'Tillförd energi'!$B$1:$AQ$1,0),FALSE)</f>
        <v>0</v>
      </c>
      <c r="F274">
        <f>VLOOKUP($B274,'Tillförd energi'!$B$1:$AI$720,MATCH(F$2,'Tillförd energi'!$B$1:$AQ$1,0),FALSE)</f>
        <v>0</v>
      </c>
      <c r="G274">
        <f>VLOOKUP($B274,'Tillförd energi'!$B$1:$AI$720,MATCH(G$2,'Tillförd energi'!$B$1:$AQ$1,0),FALSE)</f>
        <v>0</v>
      </c>
      <c r="H274">
        <f>VLOOKUP($B274,'Tillförd energi'!$B$1:$AI$720,MATCH(H$2,'Tillförd energi'!$B$1:$AQ$1,0),FALSE)</f>
        <v>0</v>
      </c>
      <c r="I274">
        <f>VLOOKUP($B274,'Tillförd energi'!$B$1:$AI$720,MATCH(I$2,'Tillförd energi'!$B$1:$AQ$1,0),FALSE)</f>
        <v>0</v>
      </c>
      <c r="J274">
        <f>VLOOKUP($B274,'Tillförd energi'!$B$1:$AI$720,MATCH(J$2,'Tillförd energi'!$B$1:$AQ$1,0),FALSE)</f>
        <v>0</v>
      </c>
      <c r="K274">
        <f>VLOOKUP($B274,'Tillförd energi'!$B$1:$AI$720,MATCH(K$2,'Tillförd energi'!$B$1:$AQ$1,0),FALSE)</f>
        <v>0</v>
      </c>
      <c r="L274">
        <f>VLOOKUP($B274,'Tillförd energi'!$B$1:$AI$720,MATCH(L$2,'Tillförd energi'!$B$1:$AQ$1,0),FALSE)</f>
        <v>0</v>
      </c>
      <c r="M274">
        <f>VLOOKUP($B274,'Tillförd energi'!$B$1:$AI$720,MATCH(M$2,'Tillförd energi'!$B$1:$AQ$1,0),FALSE)</f>
        <v>0</v>
      </c>
      <c r="N274">
        <f>VLOOKUP($B274,'Tillförd energi'!$B$1:$AI$720,MATCH(N$2,'Tillförd energi'!$B$1:$AQ$1,0),FALSE)</f>
        <v>33.442999999999998</v>
      </c>
      <c r="O274">
        <f>VLOOKUP($B274,'Tillförd energi'!$B$1:$AI$720,MATCH(O$2,'Tillförd energi'!$B$1:$AQ$1,0),FALSE)</f>
        <v>0</v>
      </c>
      <c r="P274">
        <f>VLOOKUP($B274,'Tillförd energi'!$B$1:$AI$720,MATCH(P$2,'Tillförd energi'!$B$1:$AQ$1,0),FALSE)</f>
        <v>0</v>
      </c>
      <c r="Q274">
        <f>VLOOKUP($B274,'Tillförd energi'!$B$1:$AI$720,MATCH(Q$2,'Tillförd energi'!$B$1:$AQ$1,0),FALSE)</f>
        <v>0</v>
      </c>
      <c r="R274">
        <f>VLOOKUP($B274,'Tillförd energi'!$B$1:$AI$720,MATCH(R$2,'Tillförd energi'!$B$1:$AQ$1,0),FALSE)</f>
        <v>0</v>
      </c>
      <c r="S274">
        <f>VLOOKUP($B274,'Tillförd energi'!$B$1:$AI$720,MATCH(S$2,'Tillförd energi'!$B$1:$AQ$1,0),FALSE)</f>
        <v>0</v>
      </c>
      <c r="T274">
        <f>VLOOKUP($B274,'Tillförd energi'!$B$1:$AI$720,MATCH(T$2,'Tillförd energi'!$B$1:$AQ$1,0),FALSE)</f>
        <v>0</v>
      </c>
      <c r="U274">
        <f>VLOOKUP($B274,'Tillförd energi'!$B$1:$AI$720,MATCH(U$2,'Tillförd energi'!$B$1:$AQ$1,0),FALSE)</f>
        <v>0</v>
      </c>
      <c r="V274">
        <f>VLOOKUP($B274,'Tillförd energi'!$B$1:$AI$720,MATCH(V$2,'Tillförd energi'!$B$1:$AQ$1,0),FALSE)</f>
        <v>0</v>
      </c>
      <c r="W274">
        <f>VLOOKUP($B274,'Tillförd energi'!$B$1:$AI$720,MATCH(W$2,'Tillförd energi'!$B$1:$AQ$1,0),FALSE)</f>
        <v>0</v>
      </c>
      <c r="X274">
        <f>VLOOKUP($B274,'Tillförd energi'!$B$1:$AI$720,MATCH(X$2,'Tillförd energi'!$B$1:$AQ$1,0),FALSE)</f>
        <v>0</v>
      </c>
      <c r="Y274">
        <f>VLOOKUP($B274,'Tillförd energi'!$B$1:$AI$720,MATCH(Y$2,'Tillförd energi'!$B$1:$AQ$1,0),FALSE)</f>
        <v>0</v>
      </c>
      <c r="Z274">
        <f>VLOOKUP($B274,'Tillförd energi'!$B$1:$AI$720,MATCH(Z$2,'Tillförd energi'!$B$1:$AQ$1,0),FALSE)</f>
        <v>0</v>
      </c>
      <c r="AA274">
        <f>VLOOKUP($B274,'Tillförd energi'!$B$1:$AI$720,MATCH(AA$2,'Tillförd energi'!$B$1:$AQ$1,0),FALSE)</f>
        <v>0</v>
      </c>
      <c r="AB274">
        <f>VLOOKUP($B274,'Tillförd energi'!$B$1:$AI$720,MATCH(AB$2,'Tillförd energi'!$B$1:$AQ$1,0),FALSE)</f>
        <v>0</v>
      </c>
      <c r="AC274">
        <f>VLOOKUP($B274,'Tillförd energi'!$B$1:$AI$720,MATCH(AC$2,'Tillförd energi'!$B$1:$AQ$1,0),FALSE)</f>
        <v>5.4779999999999998</v>
      </c>
      <c r="AD274">
        <f>VLOOKUP($B274,'Tillförd energi'!$B$1:$AI$720,MATCH(AD$2,'Tillförd energi'!$B$1:$AQ$1,0),FALSE)</f>
        <v>0</v>
      </c>
      <c r="AE274">
        <f>VLOOKUP($B274,'Tillförd energi'!$B$1:$AI$720,MATCH(AE$2,'Tillförd energi'!$B$1:$AQ$1,0),FALSE)</f>
        <v>0</v>
      </c>
      <c r="AF274">
        <f>VLOOKUP($B274,'Tillförd energi'!$B$1:$AI$720,MATCH(AF$2,'Tillförd energi'!$B$1:$AQ$1,0),FALSE)</f>
        <v>0.69799999999999995</v>
      </c>
      <c r="AG274">
        <f>IFERROR(VLOOKUP(B274,Miljö!$B$1:$AC$600,MATCH("Köpt mängd produktionsspecifik fjärrvärme:",Miljö!$B$1:$AC$1,0),FALSE)/1,0)</f>
        <v>0</v>
      </c>
      <c r="AI274">
        <f t="shared" si="24"/>
        <v>39.789000000000001</v>
      </c>
      <c r="AJ274">
        <f>IF(ISERROR(1/VLOOKUP($B274,Leveranser!$B$1:$S$500,MATCH("såld värme (gwh)",Leveranser!$B$1:$S$1,0),FALSE)),"",VLOOKUP($B274,Leveranser!$B$1:$S$500,MATCH("såld värme (gwh)",Leveranser!$B$1:$S$1,0),FALSE))</f>
        <v>28.396000000000001</v>
      </c>
      <c r="AM274" t="str">
        <f>IF(B274&lt;&gt;"",IF(VLOOKUP($B274,Totalt!$B$1:$AQ$554,MATCH("Kvalitetsgranskad:",Totalt!$B$1:$AQ$1,0),FALSE)="ja",VLOOKUP($B274,Miljö!$B$1:$AG$479,MATCH(AM$2,Miljö!$B$1:$AK$1,0),FALSE),""),"")</f>
        <v>Ja</v>
      </c>
      <c r="AN274" t="str">
        <f>IF(AM274="ja",VLOOKUP($B274,Miljö!$B$1:$J$479,MATCH("Typ av ursprungsspecificerad el   (Om inget värde anges används Nordisk residualmix, se inforuta) ()",Miljö!$B$1:$J$1,0),FALSE),IF(AM274="nej","Nordisk residualel",""))</f>
        <v>'vind och vattenkraft'</v>
      </c>
      <c r="AO274">
        <f>IF(AM274="","",VLOOKUP($B274,Miljö!$B$1:$J$479,MATCH("Fossilandel för ursprungspecificerad el ()",Miljö!$B$1:$J$1,0),FALSE))</f>
        <v>0</v>
      </c>
      <c r="AP274">
        <f>IF(AM274="","",IFERROR(VLOOKUP($B274,Miljö!$B$1:$J$479,MATCH("Kärnkraftsandel för ursprungsspecificerad el ()",Miljö!$B$1:$J$1,0),FALSE)/1,0))</f>
        <v>0</v>
      </c>
      <c r="AQ274">
        <f t="shared" si="25"/>
        <v>1</v>
      </c>
      <c r="AS274" t="str">
        <f t="shared" si="26"/>
        <v>Nej</v>
      </c>
      <c r="AT274" t="str">
        <f>IF(AS274="ja",VLOOKUP($B274,Miljö!$B$1:$P$500,MATCH("Fossil andel i procent (%)",Miljö!$B$1:$P$1,0),FALSE)/100,"")</f>
        <v/>
      </c>
      <c r="AV274" t="str">
        <f t="shared" si="27"/>
        <v>Nej</v>
      </c>
      <c r="AW274" t="str">
        <f>IF(AV274="ja",VLOOKUP($B274,'Egen hetvattenprod'!$B$1:$AO$500,MATCH("Värmekälla till värmepumpar ()",'Egen hetvattenprod'!$B$1:$AO$1,0),FALSE),"")</f>
        <v/>
      </c>
      <c r="AY274" t="str">
        <f t="shared" si="28"/>
        <v>Ja</v>
      </c>
      <c r="AZ274" s="115">
        <f>IF($AY274="ja",(VLOOKUP($B274,'Egen hetvattenprod'!$B$1:$BX$550,MATCH(AZ$2,'Egen hetvattenprod'!$B$1:$BX$1,0),FALSE)+VLOOKUP($B274,Kraftvärmeprod!$B$1:$BX$550,MATCH(AZ$2,Kraftvärmeprod!$B$1:$BX$1,0),FALSE))/$AC274,"")</f>
        <v>1</v>
      </c>
      <c r="BA274" s="115">
        <f>IF($AY274="ja",(VLOOKUP($B274,'Egen hetvattenprod'!$B$1:$BX$550,MATCH(BA$2,'Egen hetvattenprod'!$B$1:$BX$1,0),FALSE)+VLOOKUP($B274,Kraftvärmeprod!$B$1:$BX$550,MATCH(BA$2,Kraftvärmeprod!$B$1:$BX$1,0),FALSE))/$AC274,"")</f>
        <v>0</v>
      </c>
      <c r="BB274" s="115">
        <f>IF($AY274="ja",(VLOOKUP($B274,'Egen hetvattenprod'!$B$1:$BX$550,MATCH(BB$2,'Egen hetvattenprod'!$B$1:$BX$1,0),FALSE)+VLOOKUP($B274,Kraftvärmeprod!$B$1:$BX$550,MATCH(BB$2,Kraftvärmeprod!$B$1:$BX$1,0),FALSE))/$AC274,"")</f>
        <v>0</v>
      </c>
      <c r="BC274" s="115">
        <f>IF($AY274="ja",(VLOOKUP($B274,'Egen hetvattenprod'!$B$1:$BX$550,MATCH(BC$2,'Egen hetvattenprod'!$B$1:$BX$1,0),FALSE)+VLOOKUP($B274,Kraftvärmeprod!$B$1:$BX$550,MATCH(BC$2,Kraftvärmeprod!$B$1:$BX$1,0),FALSE))/$AC274,"")</f>
        <v>0</v>
      </c>
      <c r="BD274" s="115">
        <f>IF($AY274="ja",(VLOOKUP($B274,'Egen hetvattenprod'!$B$1:$BX$550,MATCH(BD$2,'Egen hetvattenprod'!$B$1:$BX$1,0),FALSE)+VLOOKUP($B274,Kraftvärmeprod!$B$1:$BX$550,MATCH(BD$2,Kraftvärmeprod!$B$1:$BX$1,0),FALSE))/$AC274,"")</f>
        <v>0</v>
      </c>
      <c r="BF274" t="str">
        <f t="shared" si="29"/>
        <v>Nej</v>
      </c>
      <c r="BG274" t="str">
        <f>IF($BF274="ja",VLOOKUP($B274,'Egen hetvattenprod'!$B$1:$BX$550,MATCH("Andelen klimatgaser med fossilt ursprung för avfall ()",'Egen hetvattenprod'!$B$1:$BX$1,0),FALSE),"")</f>
        <v/>
      </c>
      <c r="BH274" t="str">
        <f>IF($BF274="ja",VLOOKUP($B274,Kraftvärmeprod!$B$1:$BX$550,MATCH("Andelen klimatgaser med fossilt ursprung för avfall ()",Kraftvärmeprod!$B$1:$BX$1,0),FALSE),"")</f>
        <v/>
      </c>
      <c r="BI274" t="str">
        <f>IF($BF274="ja",VLOOKUP($B274,'Egen hetvattenprod'!$B$1:$BX$550,MATCH("Avfall (GWh)",'Egen hetvattenprod'!$B$1:$BX$1,0),FALSE),"")</f>
        <v/>
      </c>
      <c r="BJ274" t="str">
        <f>IF($BF274="ja",VLOOKUP($B274,'Slutlig allokering kvv'!$B$1:$BX$550,MATCH("Avfall (GWh)",'Slutlig allokering kvv'!$B$1:$BX$1,0),FALSE),"")</f>
        <v/>
      </c>
      <c r="BK274" t="str">
        <f>IF($BF274="ja",VLOOKUP($B274,'Köpt hetvatten'!$B$1:$BX$550,MATCH("Avfall i köpt hetvatten",'Köpt hetvatten'!$B$1:$BX$1,0),FALSE),"")</f>
        <v/>
      </c>
      <c r="BL274" t="str">
        <f>IF($BF274="ja",VLOOKUP($B274,'Egen hetvattenprod'!$B$1:$BX$550,MATCH("Värde enligt ovan. (%)",'Egen hetvattenprod'!$B$1:$BX$1,0),FALSE),"")</f>
        <v/>
      </c>
      <c r="BM274" t="str">
        <f>IF($BF274="ja",VLOOKUP($B274,Kraftvärmeprod!$B$1:$BX$550,MATCH("Värde enligt ovan. (%)",Kraftvärmeprod!$B$1:$BX$1,0),FALSE),"")</f>
        <v/>
      </c>
      <c r="BQ274" t="str">
        <f>IF($BF274="ja",VLOOKUP($B274,'Egen hetvattenprod'!$B$1:$BX$550,MATCH("Tillförd olja (fossil) vid avfallsförbränning (GWh)",'Egen hetvattenprod'!$B$1:$BX$1,0),FALSE),"")</f>
        <v/>
      </c>
      <c r="BR274" t="str">
        <f>IF($BF274="ja",VLOOKUP($B274,Kraftvärmeprod!$B$1:$BX$550,MATCH("Tillförd olja (fossil) vid avfallsförbränning (GWh)",Kraftvärmeprod!$B$1:$BX$1,0),FALSE),"")</f>
        <v/>
      </c>
    </row>
    <row r="275" spans="1:70">
      <c r="A275" t="s">
        <v>393</v>
      </c>
      <c r="B275" t="s">
        <v>437</v>
      </c>
      <c r="C275">
        <f>VLOOKUP($B275,'Tillförd energi'!$B$1:$AI$720,MATCH(C$2,'Tillförd energi'!$B$1:$AQ$1,0),FALSE)</f>
        <v>0</v>
      </c>
      <c r="D275">
        <f>VLOOKUP($B275,'Tillförd energi'!$B$1:$AI$720,MATCH(D$2,'Tillförd energi'!$B$1:$AQ$1,0),FALSE)</f>
        <v>0</v>
      </c>
      <c r="E275">
        <f>VLOOKUP($B275,'Tillförd energi'!$B$1:$AI$720,MATCH(E$2,'Tillförd energi'!$B$1:$AQ$1,0),FALSE)</f>
        <v>0</v>
      </c>
      <c r="F275">
        <f>VLOOKUP($B275,'Tillförd energi'!$B$1:$AI$720,MATCH(F$2,'Tillförd energi'!$B$1:$AQ$1,0),FALSE)</f>
        <v>0</v>
      </c>
      <c r="G275">
        <f>VLOOKUP($B275,'Tillförd energi'!$B$1:$AI$720,MATCH(G$2,'Tillförd energi'!$B$1:$AQ$1,0),FALSE)</f>
        <v>0</v>
      </c>
      <c r="H275">
        <f>VLOOKUP($B275,'Tillförd energi'!$B$1:$AI$720,MATCH(H$2,'Tillförd energi'!$B$1:$AQ$1,0),FALSE)</f>
        <v>0</v>
      </c>
      <c r="I275">
        <f>VLOOKUP($B275,'Tillförd energi'!$B$1:$AI$720,MATCH(I$2,'Tillförd energi'!$B$1:$AQ$1,0),FALSE)</f>
        <v>0</v>
      </c>
      <c r="J275">
        <f>VLOOKUP($B275,'Tillförd energi'!$B$1:$AI$720,MATCH(J$2,'Tillförd energi'!$B$1:$AQ$1,0),FALSE)</f>
        <v>0</v>
      </c>
      <c r="K275">
        <f>VLOOKUP($B275,'Tillförd energi'!$B$1:$AI$720,MATCH(K$2,'Tillförd energi'!$B$1:$AQ$1,0),FALSE)</f>
        <v>0</v>
      </c>
      <c r="L275">
        <f>VLOOKUP($B275,'Tillförd energi'!$B$1:$AI$720,MATCH(L$2,'Tillförd energi'!$B$1:$AQ$1,0),FALSE)</f>
        <v>0</v>
      </c>
      <c r="M275">
        <f>VLOOKUP($B275,'Tillförd energi'!$B$1:$AI$720,MATCH(M$2,'Tillförd energi'!$B$1:$AQ$1,0),FALSE)</f>
        <v>8</v>
      </c>
      <c r="N275">
        <f>VLOOKUP($B275,'Tillförd energi'!$B$1:$AI$720,MATCH(N$2,'Tillförd energi'!$B$1:$AQ$1,0),FALSE)</f>
        <v>0.9</v>
      </c>
      <c r="O275">
        <f>VLOOKUP($B275,'Tillförd energi'!$B$1:$AI$720,MATCH(O$2,'Tillförd energi'!$B$1:$AQ$1,0),FALSE)</f>
        <v>8</v>
      </c>
      <c r="P275">
        <f>VLOOKUP($B275,'Tillförd energi'!$B$1:$AI$720,MATCH(P$2,'Tillförd energi'!$B$1:$AQ$1,0),FALSE)</f>
        <v>20</v>
      </c>
      <c r="Q275">
        <f>VLOOKUP($B275,'Tillförd energi'!$B$1:$AI$720,MATCH(Q$2,'Tillförd energi'!$B$1:$AQ$1,0),FALSE)</f>
        <v>0</v>
      </c>
      <c r="R275">
        <f>VLOOKUP($B275,'Tillförd energi'!$B$1:$AI$720,MATCH(R$2,'Tillförd energi'!$B$1:$AQ$1,0),FALSE)</f>
        <v>0</v>
      </c>
      <c r="S275">
        <f>VLOOKUP($B275,'Tillförd energi'!$B$1:$AI$720,MATCH(S$2,'Tillförd energi'!$B$1:$AQ$1,0),FALSE)</f>
        <v>0</v>
      </c>
      <c r="T275">
        <f>VLOOKUP($B275,'Tillförd energi'!$B$1:$AI$720,MATCH(T$2,'Tillförd energi'!$B$1:$AQ$1,0),FALSE)</f>
        <v>0</v>
      </c>
      <c r="U275">
        <f>VLOOKUP($B275,'Tillförd energi'!$B$1:$AI$720,MATCH(U$2,'Tillförd energi'!$B$1:$AQ$1,0),FALSE)</f>
        <v>0</v>
      </c>
      <c r="V275">
        <f>VLOOKUP($B275,'Tillförd energi'!$B$1:$AI$720,MATCH(V$2,'Tillförd energi'!$B$1:$AQ$1,0),FALSE)</f>
        <v>0</v>
      </c>
      <c r="W275">
        <f>VLOOKUP($B275,'Tillförd energi'!$B$1:$AI$720,MATCH(W$2,'Tillförd energi'!$B$1:$AQ$1,0),FALSE)</f>
        <v>0.1</v>
      </c>
      <c r="X275">
        <f>VLOOKUP($B275,'Tillförd energi'!$B$1:$AI$720,MATCH(X$2,'Tillförd energi'!$B$1:$AQ$1,0),FALSE)</f>
        <v>0</v>
      </c>
      <c r="Y275">
        <f>VLOOKUP($B275,'Tillförd energi'!$B$1:$AI$720,MATCH(Y$2,'Tillförd energi'!$B$1:$AQ$1,0),FALSE)</f>
        <v>0</v>
      </c>
      <c r="Z275">
        <f>VLOOKUP($B275,'Tillförd energi'!$B$1:$AI$720,MATCH(Z$2,'Tillförd energi'!$B$1:$AQ$1,0),FALSE)</f>
        <v>0</v>
      </c>
      <c r="AA275">
        <f>VLOOKUP($B275,'Tillförd energi'!$B$1:$AI$720,MATCH(AA$2,'Tillförd energi'!$B$1:$AQ$1,0),FALSE)</f>
        <v>0</v>
      </c>
      <c r="AB275">
        <f>VLOOKUP($B275,'Tillförd energi'!$B$1:$AI$720,MATCH(AB$2,'Tillförd energi'!$B$1:$AQ$1,0),FALSE)</f>
        <v>0</v>
      </c>
      <c r="AC275">
        <f>VLOOKUP($B275,'Tillförd energi'!$B$1:$AI$720,MATCH(AC$2,'Tillförd energi'!$B$1:$AQ$1,0),FALSE)</f>
        <v>0</v>
      </c>
      <c r="AD275">
        <f>VLOOKUP($B275,'Tillförd energi'!$B$1:$AI$720,MATCH(AD$2,'Tillförd energi'!$B$1:$AQ$1,0),FALSE)</f>
        <v>0</v>
      </c>
      <c r="AE275">
        <f>VLOOKUP($B275,'Tillförd energi'!$B$1:$AI$720,MATCH(AE$2,'Tillförd energi'!$B$1:$AQ$1,0),FALSE)</f>
        <v>0</v>
      </c>
      <c r="AF275">
        <f>VLOOKUP($B275,'Tillförd energi'!$B$1:$AI$720,MATCH(AF$2,'Tillförd energi'!$B$1:$AQ$1,0),FALSE)</f>
        <v>0.7</v>
      </c>
      <c r="AG275">
        <f>IFERROR(VLOOKUP(B275,Miljö!$B$1:$AC$600,MATCH("Köpt mängd produktionsspecifik fjärrvärme:",Miljö!$B$1:$AC$1,0),FALSE)/1,0)</f>
        <v>0</v>
      </c>
      <c r="AI275">
        <f t="shared" si="24"/>
        <v>37.700000000000003</v>
      </c>
      <c r="AJ275">
        <f>IF(ISERROR(1/VLOOKUP($B275,Leveranser!$B$1:$S$500,MATCH("såld värme (gwh)",Leveranser!$B$1:$S$1,0),FALSE)),"",VLOOKUP($B275,Leveranser!$B$1:$S$500,MATCH("såld värme (gwh)",Leveranser!$B$1:$S$1,0),FALSE))</f>
        <v>33.200000000000003</v>
      </c>
      <c r="AM275" t="str">
        <f>IF(B275&lt;&gt;"",IF(VLOOKUP($B275,Totalt!$B$1:$AQ$554,MATCH("Kvalitetsgranskad:",Totalt!$B$1:$AQ$1,0),FALSE)="ja",VLOOKUP($B275,Miljö!$B$1:$AG$479,MATCH(AM$2,Miljö!$B$1:$AK$1,0),FALSE),""),"")</f>
        <v>Ja</v>
      </c>
      <c r="AN275" t="str">
        <f>IF(AM275="ja",VLOOKUP($B275,Miljö!$B$1:$J$479,MATCH("Typ av ursprungsspecificerad el   (Om inget värde anges används Nordisk residualmix, se inforuta) ()",Miljö!$B$1:$J$1,0),FALSE),IF(AM275="nej","Nordisk residualel",""))</f>
        <v>'Vind och vattenkraft'</v>
      </c>
      <c r="AO275">
        <f>IF(AM275="","",VLOOKUP($B275,Miljö!$B$1:$J$479,MATCH("Fossilandel för ursprungspecificerad el ()",Miljö!$B$1:$J$1,0),FALSE))</f>
        <v>0</v>
      </c>
      <c r="AP275">
        <f>IF(AM275="","",IFERROR(VLOOKUP($B275,Miljö!$B$1:$J$479,MATCH("Kärnkraftsandel för ursprungsspecificerad el ()",Miljö!$B$1:$J$1,0),FALSE)/1,0))</f>
        <v>0</v>
      </c>
      <c r="AQ275">
        <f t="shared" si="25"/>
        <v>1</v>
      </c>
      <c r="AS275" t="str">
        <f t="shared" si="26"/>
        <v>Nej</v>
      </c>
      <c r="AT275" t="str">
        <f>IF(AS275="ja",VLOOKUP($B275,Miljö!$B$1:$P$500,MATCH("Fossil andel i procent (%)",Miljö!$B$1:$P$1,0),FALSE)/100,"")</f>
        <v/>
      </c>
      <c r="AV275" t="str">
        <f t="shared" si="27"/>
        <v>Nej</v>
      </c>
      <c r="AW275" t="str">
        <f>IF(AV275="ja",VLOOKUP($B275,'Egen hetvattenprod'!$B$1:$AO$500,MATCH("Värmekälla till värmepumpar ()",'Egen hetvattenprod'!$B$1:$AO$1,0),FALSE),"")</f>
        <v/>
      </c>
      <c r="AY275" t="str">
        <f t="shared" si="28"/>
        <v>Nej</v>
      </c>
      <c r="AZ275" s="115" t="str">
        <f>IF($AY275="ja",(VLOOKUP($B275,'Egen hetvattenprod'!$B$1:$BX$550,MATCH(AZ$2,'Egen hetvattenprod'!$B$1:$BX$1,0),FALSE)+VLOOKUP($B275,Kraftvärmeprod!$B$1:$BX$550,MATCH(AZ$2,Kraftvärmeprod!$B$1:$BX$1,0),FALSE))/$AC275,"")</f>
        <v/>
      </c>
      <c r="BA275" s="115" t="str">
        <f>IF($AY275="ja",(VLOOKUP($B275,'Egen hetvattenprod'!$B$1:$BX$550,MATCH(BA$2,'Egen hetvattenprod'!$B$1:$BX$1,0),FALSE)+VLOOKUP($B275,Kraftvärmeprod!$B$1:$BX$550,MATCH(BA$2,Kraftvärmeprod!$B$1:$BX$1,0),FALSE))/$AC275,"")</f>
        <v/>
      </c>
      <c r="BB275" s="115" t="str">
        <f>IF($AY275="ja",(VLOOKUP($B275,'Egen hetvattenprod'!$B$1:$BX$550,MATCH(BB$2,'Egen hetvattenprod'!$B$1:$BX$1,0),FALSE)+VLOOKUP($B275,Kraftvärmeprod!$B$1:$BX$550,MATCH(BB$2,Kraftvärmeprod!$B$1:$BX$1,0),FALSE))/$AC275,"")</f>
        <v/>
      </c>
      <c r="BC275" s="115" t="str">
        <f>IF($AY275="ja",(VLOOKUP($B275,'Egen hetvattenprod'!$B$1:$BX$550,MATCH(BC$2,'Egen hetvattenprod'!$B$1:$BX$1,0),FALSE)+VLOOKUP($B275,Kraftvärmeprod!$B$1:$BX$550,MATCH(BC$2,Kraftvärmeprod!$B$1:$BX$1,0),FALSE))/$AC275,"")</f>
        <v/>
      </c>
      <c r="BD275" s="115" t="str">
        <f>IF($AY275="ja",(VLOOKUP($B275,'Egen hetvattenprod'!$B$1:$BX$550,MATCH(BD$2,'Egen hetvattenprod'!$B$1:$BX$1,0),FALSE)+VLOOKUP($B275,Kraftvärmeprod!$B$1:$BX$550,MATCH(BD$2,Kraftvärmeprod!$B$1:$BX$1,0),FALSE))/$AC275,"")</f>
        <v/>
      </c>
      <c r="BF275" t="str">
        <f t="shared" si="29"/>
        <v>Nej</v>
      </c>
      <c r="BG275" t="str">
        <f>IF($BF275="ja",VLOOKUP($B275,'Egen hetvattenprod'!$B$1:$BX$550,MATCH("Andelen klimatgaser med fossilt ursprung för avfall ()",'Egen hetvattenprod'!$B$1:$BX$1,0),FALSE),"")</f>
        <v/>
      </c>
      <c r="BH275" t="str">
        <f>IF($BF275="ja",VLOOKUP($B275,Kraftvärmeprod!$B$1:$BX$550,MATCH("Andelen klimatgaser med fossilt ursprung för avfall ()",Kraftvärmeprod!$B$1:$BX$1,0),FALSE),"")</f>
        <v/>
      </c>
      <c r="BI275" t="str">
        <f>IF($BF275="ja",VLOOKUP($B275,'Egen hetvattenprod'!$B$1:$BX$550,MATCH("Avfall (GWh)",'Egen hetvattenprod'!$B$1:$BX$1,0),FALSE),"")</f>
        <v/>
      </c>
      <c r="BJ275" t="str">
        <f>IF($BF275="ja",VLOOKUP($B275,'Slutlig allokering kvv'!$B$1:$BX$550,MATCH("Avfall (GWh)",'Slutlig allokering kvv'!$B$1:$BX$1,0),FALSE),"")</f>
        <v/>
      </c>
      <c r="BK275" t="str">
        <f>IF($BF275="ja",VLOOKUP($B275,'Köpt hetvatten'!$B$1:$BX$550,MATCH("Avfall i köpt hetvatten",'Köpt hetvatten'!$B$1:$BX$1,0),FALSE),"")</f>
        <v/>
      </c>
      <c r="BL275" t="str">
        <f>IF($BF275="ja",VLOOKUP($B275,'Egen hetvattenprod'!$B$1:$BX$550,MATCH("Värde enligt ovan. (%)",'Egen hetvattenprod'!$B$1:$BX$1,0),FALSE),"")</f>
        <v/>
      </c>
      <c r="BM275" t="str">
        <f>IF($BF275="ja",VLOOKUP($B275,Kraftvärmeprod!$B$1:$BX$550,MATCH("Värde enligt ovan. (%)",Kraftvärmeprod!$B$1:$BX$1,0),FALSE),"")</f>
        <v/>
      </c>
      <c r="BQ275" t="str">
        <f>IF($BF275="ja",VLOOKUP($B275,'Egen hetvattenprod'!$B$1:$BX$550,MATCH("Tillförd olja (fossil) vid avfallsförbränning (GWh)",'Egen hetvattenprod'!$B$1:$BX$1,0),FALSE),"")</f>
        <v/>
      </c>
      <c r="BR275" t="str">
        <f>IF($BF275="ja",VLOOKUP($B275,Kraftvärmeprod!$B$1:$BX$550,MATCH("Tillförd olja (fossil) vid avfallsförbränning (GWh)",Kraftvärmeprod!$B$1:$BX$1,0),FALSE),"")</f>
        <v/>
      </c>
    </row>
    <row r="276" spans="1:70">
      <c r="A276" t="s">
        <v>393</v>
      </c>
      <c r="B276" t="s">
        <v>438</v>
      </c>
      <c r="C276">
        <f>VLOOKUP($B276,'Tillförd energi'!$B$1:$AI$720,MATCH(C$2,'Tillförd energi'!$B$1:$AQ$1,0),FALSE)</f>
        <v>0</v>
      </c>
      <c r="D276">
        <f>VLOOKUP($B276,'Tillförd energi'!$B$1:$AI$720,MATCH(D$2,'Tillförd energi'!$B$1:$AQ$1,0),FALSE)</f>
        <v>0.378</v>
      </c>
      <c r="E276">
        <f>VLOOKUP($B276,'Tillförd energi'!$B$1:$AI$720,MATCH(E$2,'Tillförd energi'!$B$1:$AQ$1,0),FALSE)</f>
        <v>0</v>
      </c>
      <c r="F276">
        <f>VLOOKUP($B276,'Tillförd energi'!$B$1:$AI$720,MATCH(F$2,'Tillförd energi'!$B$1:$AQ$1,0),FALSE)</f>
        <v>0</v>
      </c>
      <c r="G276">
        <f>VLOOKUP($B276,'Tillförd energi'!$B$1:$AI$720,MATCH(G$2,'Tillförd energi'!$B$1:$AQ$1,0),FALSE)</f>
        <v>0</v>
      </c>
      <c r="H276">
        <f>VLOOKUP($B276,'Tillförd energi'!$B$1:$AI$720,MATCH(H$2,'Tillförd energi'!$B$1:$AQ$1,0),FALSE)</f>
        <v>0</v>
      </c>
      <c r="I276">
        <f>VLOOKUP($B276,'Tillförd energi'!$B$1:$AI$720,MATCH(I$2,'Tillförd energi'!$B$1:$AQ$1,0),FALSE)</f>
        <v>0</v>
      </c>
      <c r="J276">
        <f>VLOOKUP($B276,'Tillförd energi'!$B$1:$AI$720,MATCH(J$2,'Tillförd energi'!$B$1:$AQ$1,0),FALSE)</f>
        <v>0</v>
      </c>
      <c r="K276">
        <f>VLOOKUP($B276,'Tillförd energi'!$B$1:$AI$720,MATCH(K$2,'Tillförd energi'!$B$1:$AQ$1,0),FALSE)</f>
        <v>0</v>
      </c>
      <c r="L276">
        <f>VLOOKUP($B276,'Tillförd energi'!$B$1:$AI$720,MATCH(L$2,'Tillförd energi'!$B$1:$AQ$1,0),FALSE)</f>
        <v>0</v>
      </c>
      <c r="M276">
        <f>VLOOKUP($B276,'Tillförd energi'!$B$1:$AI$720,MATCH(M$2,'Tillförd energi'!$B$1:$AQ$1,0),FALSE)</f>
        <v>3.141</v>
      </c>
      <c r="N276">
        <f>VLOOKUP($B276,'Tillförd energi'!$B$1:$AI$720,MATCH(N$2,'Tillförd energi'!$B$1:$AQ$1,0),FALSE)</f>
        <v>0</v>
      </c>
      <c r="O276">
        <f>VLOOKUP($B276,'Tillförd energi'!$B$1:$AI$720,MATCH(O$2,'Tillförd energi'!$B$1:$AQ$1,0),FALSE)</f>
        <v>0</v>
      </c>
      <c r="P276">
        <f>VLOOKUP($B276,'Tillförd energi'!$B$1:$AI$720,MATCH(P$2,'Tillförd energi'!$B$1:$AQ$1,0),FALSE)</f>
        <v>0</v>
      </c>
      <c r="Q276">
        <f>VLOOKUP($B276,'Tillförd energi'!$B$1:$AI$720,MATCH(Q$2,'Tillförd energi'!$B$1:$AQ$1,0),FALSE)</f>
        <v>41.369</v>
      </c>
      <c r="R276">
        <f>VLOOKUP($B276,'Tillförd energi'!$B$1:$AI$720,MATCH(R$2,'Tillförd energi'!$B$1:$AQ$1,0),FALSE)</f>
        <v>0</v>
      </c>
      <c r="S276">
        <f>VLOOKUP($B276,'Tillförd energi'!$B$1:$AI$720,MATCH(S$2,'Tillförd energi'!$B$1:$AQ$1,0),FALSE)</f>
        <v>0</v>
      </c>
      <c r="T276">
        <f>VLOOKUP($B276,'Tillförd energi'!$B$1:$AI$720,MATCH(T$2,'Tillförd energi'!$B$1:$AQ$1,0),FALSE)</f>
        <v>0</v>
      </c>
      <c r="U276">
        <f>VLOOKUP($B276,'Tillförd energi'!$B$1:$AI$720,MATCH(U$2,'Tillförd energi'!$B$1:$AQ$1,0),FALSE)</f>
        <v>0</v>
      </c>
      <c r="V276">
        <f>VLOOKUP($B276,'Tillförd energi'!$B$1:$AI$720,MATCH(V$2,'Tillförd energi'!$B$1:$AQ$1,0),FALSE)</f>
        <v>0</v>
      </c>
      <c r="W276">
        <f>VLOOKUP($B276,'Tillförd energi'!$B$1:$AI$720,MATCH(W$2,'Tillförd energi'!$B$1:$AQ$1,0),FALSE)</f>
        <v>0</v>
      </c>
      <c r="X276">
        <f>VLOOKUP($B276,'Tillförd energi'!$B$1:$AI$720,MATCH(X$2,'Tillförd energi'!$B$1:$AQ$1,0),FALSE)</f>
        <v>0</v>
      </c>
      <c r="Y276">
        <f>VLOOKUP($B276,'Tillförd energi'!$B$1:$AI$720,MATCH(Y$2,'Tillförd energi'!$B$1:$AQ$1,0),FALSE)</f>
        <v>0</v>
      </c>
      <c r="Z276">
        <f>VLOOKUP($B276,'Tillförd energi'!$B$1:$AI$720,MATCH(Z$2,'Tillförd energi'!$B$1:$AQ$1,0),FALSE)</f>
        <v>0</v>
      </c>
      <c r="AA276">
        <f>VLOOKUP($B276,'Tillförd energi'!$B$1:$AI$720,MATCH(AA$2,'Tillförd energi'!$B$1:$AQ$1,0),FALSE)</f>
        <v>0</v>
      </c>
      <c r="AB276">
        <f>VLOOKUP($B276,'Tillförd energi'!$B$1:$AI$720,MATCH(AB$2,'Tillförd energi'!$B$1:$AQ$1,0),FALSE)</f>
        <v>0</v>
      </c>
      <c r="AC276">
        <f>VLOOKUP($B276,'Tillförd energi'!$B$1:$AI$720,MATCH(AC$2,'Tillförd energi'!$B$1:$AQ$1,0),FALSE)</f>
        <v>5.4</v>
      </c>
      <c r="AD276">
        <f>VLOOKUP($B276,'Tillförd energi'!$B$1:$AI$720,MATCH(AD$2,'Tillförd energi'!$B$1:$AQ$1,0),FALSE)</f>
        <v>0</v>
      </c>
      <c r="AE276">
        <f>VLOOKUP($B276,'Tillförd energi'!$B$1:$AI$720,MATCH(AE$2,'Tillförd energi'!$B$1:$AQ$1,0),FALSE)</f>
        <v>0</v>
      </c>
      <c r="AF276">
        <f>VLOOKUP($B276,'Tillförd energi'!$B$1:$AI$720,MATCH(AF$2,'Tillförd energi'!$B$1:$AQ$1,0),FALSE)</f>
        <v>1.5589999999999999</v>
      </c>
      <c r="AG276">
        <f>IFERROR(VLOOKUP(B276,Miljö!$B$1:$AC$600,MATCH("Köpt mängd produktionsspecifik fjärrvärme:",Miljö!$B$1:$AC$1,0),FALSE)/1,0)</f>
        <v>0</v>
      </c>
      <c r="AI276">
        <f t="shared" si="24"/>
        <v>51.846999999999994</v>
      </c>
      <c r="AJ276">
        <f>IF(ISERROR(1/VLOOKUP($B276,Leveranser!$B$1:$S$500,MATCH("såld värme (gwh)",Leveranser!$B$1:$S$1,0),FALSE)),"",VLOOKUP($B276,Leveranser!$B$1:$S$500,MATCH("såld värme (gwh)",Leveranser!$B$1:$S$1,0),FALSE))</f>
        <v>33.866</v>
      </c>
      <c r="AM276" t="str">
        <f>IF(B276&lt;&gt;"",IF(VLOOKUP($B276,Totalt!$B$1:$AQ$554,MATCH("Kvalitetsgranskad:",Totalt!$B$1:$AQ$1,0),FALSE)="ja",VLOOKUP($B276,Miljö!$B$1:$AG$479,MATCH(AM$2,Miljö!$B$1:$AK$1,0),FALSE),""),"")</f>
        <v>Ja</v>
      </c>
      <c r="AN276" t="str">
        <f>IF(AM276="ja",VLOOKUP($B276,Miljö!$B$1:$J$479,MATCH("Typ av ursprungsspecificerad el   (Om inget värde anges används Nordisk residualmix, se inforuta) ()",Miljö!$B$1:$J$1,0),FALSE),IF(AM276="nej","Nordisk residualel",""))</f>
        <v>'Förnybart'</v>
      </c>
      <c r="AO276">
        <f>IF(AM276="","",VLOOKUP($B276,Miljö!$B$1:$J$479,MATCH("Fossilandel för ursprungspecificerad el ()",Miljö!$B$1:$J$1,0),FALSE))</f>
        <v>0</v>
      </c>
      <c r="AP276">
        <f>IF(AM276="","",IFERROR(VLOOKUP($B276,Miljö!$B$1:$J$479,MATCH("Kärnkraftsandel för ursprungsspecificerad el ()",Miljö!$B$1:$J$1,0),FALSE)/1,0))</f>
        <v>0</v>
      </c>
      <c r="AQ276">
        <f t="shared" si="25"/>
        <v>1</v>
      </c>
      <c r="AS276" t="str">
        <f t="shared" si="26"/>
        <v>Nej</v>
      </c>
      <c r="AT276" t="str">
        <f>IF(AS276="ja",VLOOKUP($B276,Miljö!$B$1:$P$500,MATCH("Fossil andel i procent (%)",Miljö!$B$1:$P$1,0),FALSE)/100,"")</f>
        <v/>
      </c>
      <c r="AV276" t="str">
        <f t="shared" si="27"/>
        <v>Nej</v>
      </c>
      <c r="AW276" t="str">
        <f>IF(AV276="ja",VLOOKUP($B276,'Egen hetvattenprod'!$B$1:$AO$500,MATCH("Värmekälla till värmepumpar ()",'Egen hetvattenprod'!$B$1:$AO$1,0),FALSE),"")</f>
        <v/>
      </c>
      <c r="AY276" t="str">
        <f t="shared" si="28"/>
        <v>Ja</v>
      </c>
      <c r="AZ276" s="115">
        <f>IF($AY276="ja",(VLOOKUP($B276,'Egen hetvattenprod'!$B$1:$BX$550,MATCH(AZ$2,'Egen hetvattenprod'!$B$1:$BX$1,0),FALSE)+VLOOKUP($B276,Kraftvärmeprod!$B$1:$BX$550,MATCH(AZ$2,Kraftvärmeprod!$B$1:$BX$1,0),FALSE))/$AC276,"")</f>
        <v>1</v>
      </c>
      <c r="BA276" s="115">
        <f>IF($AY276="ja",(VLOOKUP($B276,'Egen hetvattenprod'!$B$1:$BX$550,MATCH(BA$2,'Egen hetvattenprod'!$B$1:$BX$1,0),FALSE)+VLOOKUP($B276,Kraftvärmeprod!$B$1:$BX$550,MATCH(BA$2,Kraftvärmeprod!$B$1:$BX$1,0),FALSE))/$AC276,"")</f>
        <v>0</v>
      </c>
      <c r="BB276" s="115">
        <f>IF($AY276="ja",(VLOOKUP($B276,'Egen hetvattenprod'!$B$1:$BX$550,MATCH(BB$2,'Egen hetvattenprod'!$B$1:$BX$1,0),FALSE)+VLOOKUP($B276,Kraftvärmeprod!$B$1:$BX$550,MATCH(BB$2,Kraftvärmeprod!$B$1:$BX$1,0),FALSE))/$AC276,"")</f>
        <v>0</v>
      </c>
      <c r="BC276" s="115">
        <f>IF($AY276="ja",(VLOOKUP($B276,'Egen hetvattenprod'!$B$1:$BX$550,MATCH(BC$2,'Egen hetvattenprod'!$B$1:$BX$1,0),FALSE)+VLOOKUP($B276,Kraftvärmeprod!$B$1:$BX$550,MATCH(BC$2,Kraftvärmeprod!$B$1:$BX$1,0),FALSE))/$AC276,"")</f>
        <v>0</v>
      </c>
      <c r="BD276" s="115">
        <f>IF($AY276="ja",(VLOOKUP($B276,'Egen hetvattenprod'!$B$1:$BX$550,MATCH(BD$2,'Egen hetvattenprod'!$B$1:$BX$1,0),FALSE)+VLOOKUP($B276,Kraftvärmeprod!$B$1:$BX$550,MATCH(BD$2,Kraftvärmeprod!$B$1:$BX$1,0),FALSE))/$AC276,"")</f>
        <v>0</v>
      </c>
      <c r="BF276" t="str">
        <f t="shared" si="29"/>
        <v>Nej</v>
      </c>
      <c r="BG276" t="str">
        <f>IF($BF276="ja",VLOOKUP($B276,'Egen hetvattenprod'!$B$1:$BX$550,MATCH("Andelen klimatgaser med fossilt ursprung för avfall ()",'Egen hetvattenprod'!$B$1:$BX$1,0),FALSE),"")</f>
        <v/>
      </c>
      <c r="BH276" t="str">
        <f>IF($BF276="ja",VLOOKUP($B276,Kraftvärmeprod!$B$1:$BX$550,MATCH("Andelen klimatgaser med fossilt ursprung för avfall ()",Kraftvärmeprod!$B$1:$BX$1,0),FALSE),"")</f>
        <v/>
      </c>
      <c r="BI276" t="str">
        <f>IF($BF276="ja",VLOOKUP($B276,'Egen hetvattenprod'!$B$1:$BX$550,MATCH("Avfall (GWh)",'Egen hetvattenprod'!$B$1:$BX$1,0),FALSE),"")</f>
        <v/>
      </c>
      <c r="BJ276" t="str">
        <f>IF($BF276="ja",VLOOKUP($B276,'Slutlig allokering kvv'!$B$1:$BX$550,MATCH("Avfall (GWh)",'Slutlig allokering kvv'!$B$1:$BX$1,0),FALSE),"")</f>
        <v/>
      </c>
      <c r="BK276" t="str">
        <f>IF($BF276="ja",VLOOKUP($B276,'Köpt hetvatten'!$B$1:$BX$550,MATCH("Avfall i köpt hetvatten",'Köpt hetvatten'!$B$1:$BX$1,0),FALSE),"")</f>
        <v/>
      </c>
      <c r="BL276" t="str">
        <f>IF($BF276="ja",VLOOKUP($B276,'Egen hetvattenprod'!$B$1:$BX$550,MATCH("Värde enligt ovan. (%)",'Egen hetvattenprod'!$B$1:$BX$1,0),FALSE),"")</f>
        <v/>
      </c>
      <c r="BM276" t="str">
        <f>IF($BF276="ja",VLOOKUP($B276,Kraftvärmeprod!$B$1:$BX$550,MATCH("Värde enligt ovan. (%)",Kraftvärmeprod!$B$1:$BX$1,0),FALSE),"")</f>
        <v/>
      </c>
      <c r="BQ276" t="str">
        <f>IF($BF276="ja",VLOOKUP($B276,'Egen hetvattenprod'!$B$1:$BX$550,MATCH("Tillförd olja (fossil) vid avfallsförbränning (GWh)",'Egen hetvattenprod'!$B$1:$BX$1,0),FALSE),"")</f>
        <v/>
      </c>
      <c r="BR276" t="str">
        <f>IF($BF276="ja",VLOOKUP($B276,Kraftvärmeprod!$B$1:$BX$550,MATCH("Tillförd olja (fossil) vid avfallsförbränning (GWh)",Kraftvärmeprod!$B$1:$BX$1,0),FALSE),"")</f>
        <v/>
      </c>
    </row>
    <row r="277" spans="1:70">
      <c r="A277" t="s">
        <v>393</v>
      </c>
      <c r="B277" t="s">
        <v>439</v>
      </c>
      <c r="C277">
        <f>VLOOKUP($B277,'Tillförd energi'!$B$1:$AI$720,MATCH(C$2,'Tillförd energi'!$B$1:$AQ$1,0),FALSE)</f>
        <v>0</v>
      </c>
      <c r="D277">
        <f>VLOOKUP($B277,'Tillförd energi'!$B$1:$AI$720,MATCH(D$2,'Tillförd energi'!$B$1:$AQ$1,0),FALSE)</f>
        <v>0.2</v>
      </c>
      <c r="E277">
        <f>VLOOKUP($B277,'Tillförd energi'!$B$1:$AI$720,MATCH(E$2,'Tillförd energi'!$B$1:$AQ$1,0),FALSE)</f>
        <v>0</v>
      </c>
      <c r="F277">
        <f>VLOOKUP($B277,'Tillförd energi'!$B$1:$AI$720,MATCH(F$2,'Tillförd energi'!$B$1:$AQ$1,0),FALSE)</f>
        <v>0</v>
      </c>
      <c r="G277">
        <f>VLOOKUP($B277,'Tillförd energi'!$B$1:$AI$720,MATCH(G$2,'Tillförd energi'!$B$1:$AQ$1,0),FALSE)</f>
        <v>0</v>
      </c>
      <c r="H277">
        <f>VLOOKUP($B277,'Tillförd energi'!$B$1:$AI$720,MATCH(H$2,'Tillförd energi'!$B$1:$AQ$1,0),FALSE)</f>
        <v>0</v>
      </c>
      <c r="I277">
        <f>VLOOKUP($B277,'Tillförd energi'!$B$1:$AI$720,MATCH(I$2,'Tillförd energi'!$B$1:$AQ$1,0),FALSE)</f>
        <v>0</v>
      </c>
      <c r="J277">
        <f>VLOOKUP($B277,'Tillförd energi'!$B$1:$AI$720,MATCH(J$2,'Tillförd energi'!$B$1:$AQ$1,0),FALSE)</f>
        <v>0</v>
      </c>
      <c r="K277">
        <f>VLOOKUP($B277,'Tillförd energi'!$B$1:$AI$720,MATCH(K$2,'Tillförd energi'!$B$1:$AQ$1,0),FALSE)</f>
        <v>0</v>
      </c>
      <c r="L277">
        <f>VLOOKUP($B277,'Tillförd energi'!$B$1:$AI$720,MATCH(L$2,'Tillförd energi'!$B$1:$AQ$1,0),FALSE)</f>
        <v>0</v>
      </c>
      <c r="M277">
        <f>VLOOKUP($B277,'Tillförd energi'!$B$1:$AI$720,MATCH(M$2,'Tillförd energi'!$B$1:$AQ$1,0),FALSE)</f>
        <v>6.5</v>
      </c>
      <c r="N277">
        <f>VLOOKUP($B277,'Tillförd energi'!$B$1:$AI$720,MATCH(N$2,'Tillförd energi'!$B$1:$AQ$1,0),FALSE)</f>
        <v>0</v>
      </c>
      <c r="O277">
        <f>VLOOKUP($B277,'Tillförd energi'!$B$1:$AI$720,MATCH(O$2,'Tillförd energi'!$B$1:$AQ$1,0),FALSE)</f>
        <v>0</v>
      </c>
      <c r="P277">
        <f>VLOOKUP($B277,'Tillförd energi'!$B$1:$AI$720,MATCH(P$2,'Tillförd energi'!$B$1:$AQ$1,0),FALSE)</f>
        <v>15</v>
      </c>
      <c r="Q277">
        <f>VLOOKUP($B277,'Tillförd energi'!$B$1:$AI$720,MATCH(Q$2,'Tillförd energi'!$B$1:$AQ$1,0),FALSE)</f>
        <v>0</v>
      </c>
      <c r="R277">
        <f>VLOOKUP($B277,'Tillförd energi'!$B$1:$AI$720,MATCH(R$2,'Tillförd energi'!$B$1:$AQ$1,0),FALSE)</f>
        <v>0</v>
      </c>
      <c r="S277">
        <f>VLOOKUP($B277,'Tillförd energi'!$B$1:$AI$720,MATCH(S$2,'Tillförd energi'!$B$1:$AQ$1,0),FALSE)</f>
        <v>0</v>
      </c>
      <c r="T277">
        <f>VLOOKUP($B277,'Tillförd energi'!$B$1:$AI$720,MATCH(T$2,'Tillförd energi'!$B$1:$AQ$1,0),FALSE)</f>
        <v>0</v>
      </c>
      <c r="U277">
        <f>VLOOKUP($B277,'Tillförd energi'!$B$1:$AI$720,MATCH(U$2,'Tillförd energi'!$B$1:$AQ$1,0),FALSE)</f>
        <v>0</v>
      </c>
      <c r="V277">
        <f>VLOOKUP($B277,'Tillförd energi'!$B$1:$AI$720,MATCH(V$2,'Tillförd energi'!$B$1:$AQ$1,0),FALSE)</f>
        <v>0</v>
      </c>
      <c r="W277">
        <f>VLOOKUP($B277,'Tillförd energi'!$B$1:$AI$720,MATCH(W$2,'Tillförd energi'!$B$1:$AQ$1,0),FALSE)</f>
        <v>0</v>
      </c>
      <c r="X277">
        <f>VLOOKUP($B277,'Tillförd energi'!$B$1:$AI$720,MATCH(X$2,'Tillförd energi'!$B$1:$AQ$1,0),FALSE)</f>
        <v>0</v>
      </c>
      <c r="Y277">
        <f>VLOOKUP($B277,'Tillförd energi'!$B$1:$AI$720,MATCH(Y$2,'Tillförd energi'!$B$1:$AQ$1,0),FALSE)</f>
        <v>0</v>
      </c>
      <c r="Z277">
        <f>VLOOKUP($B277,'Tillförd energi'!$B$1:$AI$720,MATCH(Z$2,'Tillförd energi'!$B$1:$AQ$1,0),FALSE)</f>
        <v>0</v>
      </c>
      <c r="AA277">
        <f>VLOOKUP($B277,'Tillförd energi'!$B$1:$AI$720,MATCH(AA$2,'Tillförd energi'!$B$1:$AQ$1,0),FALSE)</f>
        <v>0</v>
      </c>
      <c r="AB277">
        <f>VLOOKUP($B277,'Tillförd energi'!$B$1:$AI$720,MATCH(AB$2,'Tillförd energi'!$B$1:$AQ$1,0),FALSE)</f>
        <v>0</v>
      </c>
      <c r="AC277">
        <f>VLOOKUP($B277,'Tillförd energi'!$B$1:$AI$720,MATCH(AC$2,'Tillförd energi'!$B$1:$AQ$1,0),FALSE)</f>
        <v>0</v>
      </c>
      <c r="AD277">
        <f>VLOOKUP($B277,'Tillförd energi'!$B$1:$AI$720,MATCH(AD$2,'Tillförd energi'!$B$1:$AQ$1,0),FALSE)</f>
        <v>0</v>
      </c>
      <c r="AE277">
        <f>VLOOKUP($B277,'Tillförd energi'!$B$1:$AI$720,MATCH(AE$2,'Tillförd energi'!$B$1:$AQ$1,0),FALSE)</f>
        <v>0</v>
      </c>
      <c r="AF277">
        <f>VLOOKUP($B277,'Tillförd energi'!$B$1:$AI$720,MATCH(AF$2,'Tillförd energi'!$B$1:$AQ$1,0),FALSE)</f>
        <v>0.5</v>
      </c>
      <c r="AG277">
        <f>IFERROR(VLOOKUP(B277,Miljö!$B$1:$AC$600,MATCH("Köpt mängd produktionsspecifik fjärrvärme:",Miljö!$B$1:$AC$1,0),FALSE)/1,0)</f>
        <v>0</v>
      </c>
      <c r="AI277">
        <f t="shared" si="24"/>
        <v>22.2</v>
      </c>
      <c r="AJ277">
        <f>IF(ISERROR(1/VLOOKUP($B277,Leveranser!$B$1:$S$500,MATCH("såld värme (gwh)",Leveranser!$B$1:$S$1,0),FALSE)),"",VLOOKUP($B277,Leveranser!$B$1:$S$500,MATCH("såld värme (gwh)",Leveranser!$B$1:$S$1,0),FALSE))</f>
        <v>17.8</v>
      </c>
      <c r="AM277" t="str">
        <f>IF(B277&lt;&gt;"",IF(VLOOKUP($B277,Totalt!$B$1:$AQ$554,MATCH("Kvalitetsgranskad:",Totalt!$B$1:$AQ$1,0),FALSE)="ja",VLOOKUP($B277,Miljö!$B$1:$AG$479,MATCH(AM$2,Miljö!$B$1:$AK$1,0),FALSE),""),"")</f>
        <v>Ja</v>
      </c>
      <c r="AN277" t="str">
        <f>IF(AM277="ja",VLOOKUP($B277,Miljö!$B$1:$J$479,MATCH("Typ av ursprungsspecificerad el   (Om inget värde anges används Nordisk residualmix, se inforuta) ()",Miljö!$B$1:$J$1,0),FALSE),IF(AM277="nej","Nordisk residualel",""))</f>
        <v>'Vind och vattenkraft'</v>
      </c>
      <c r="AO277">
        <f>IF(AM277="","",VLOOKUP($B277,Miljö!$B$1:$J$479,MATCH("Fossilandel för ursprungspecificerad el ()",Miljö!$B$1:$J$1,0),FALSE))</f>
        <v>0</v>
      </c>
      <c r="AP277">
        <f>IF(AM277="","",IFERROR(VLOOKUP($B277,Miljö!$B$1:$J$479,MATCH("Kärnkraftsandel för ursprungsspecificerad el ()",Miljö!$B$1:$J$1,0),FALSE)/1,0))</f>
        <v>0</v>
      </c>
      <c r="AQ277">
        <f t="shared" si="25"/>
        <v>1</v>
      </c>
      <c r="AS277" t="str">
        <f t="shared" si="26"/>
        <v>Nej</v>
      </c>
      <c r="AT277" t="str">
        <f>IF(AS277="ja",VLOOKUP($B277,Miljö!$B$1:$P$500,MATCH("Fossil andel i procent (%)",Miljö!$B$1:$P$1,0),FALSE)/100,"")</f>
        <v/>
      </c>
      <c r="AV277" t="str">
        <f t="shared" si="27"/>
        <v>Nej</v>
      </c>
      <c r="AW277" t="str">
        <f>IF(AV277="ja",VLOOKUP($B277,'Egen hetvattenprod'!$B$1:$AO$500,MATCH("Värmekälla till värmepumpar ()",'Egen hetvattenprod'!$B$1:$AO$1,0),FALSE),"")</f>
        <v/>
      </c>
      <c r="AY277" t="str">
        <f t="shared" si="28"/>
        <v>Nej</v>
      </c>
      <c r="AZ277" s="115" t="str">
        <f>IF($AY277="ja",(VLOOKUP($B277,'Egen hetvattenprod'!$B$1:$BX$550,MATCH(AZ$2,'Egen hetvattenprod'!$B$1:$BX$1,0),FALSE)+VLOOKUP($B277,Kraftvärmeprod!$B$1:$BX$550,MATCH(AZ$2,Kraftvärmeprod!$B$1:$BX$1,0),FALSE))/$AC277,"")</f>
        <v/>
      </c>
      <c r="BA277" s="115" t="str">
        <f>IF($AY277="ja",(VLOOKUP($B277,'Egen hetvattenprod'!$B$1:$BX$550,MATCH(BA$2,'Egen hetvattenprod'!$B$1:$BX$1,0),FALSE)+VLOOKUP($B277,Kraftvärmeprod!$B$1:$BX$550,MATCH(BA$2,Kraftvärmeprod!$B$1:$BX$1,0),FALSE))/$AC277,"")</f>
        <v/>
      </c>
      <c r="BB277" s="115" t="str">
        <f>IF($AY277="ja",(VLOOKUP($B277,'Egen hetvattenprod'!$B$1:$BX$550,MATCH(BB$2,'Egen hetvattenprod'!$B$1:$BX$1,0),FALSE)+VLOOKUP($B277,Kraftvärmeprod!$B$1:$BX$550,MATCH(BB$2,Kraftvärmeprod!$B$1:$BX$1,0),FALSE))/$AC277,"")</f>
        <v/>
      </c>
      <c r="BC277" s="115" t="str">
        <f>IF($AY277="ja",(VLOOKUP($B277,'Egen hetvattenprod'!$B$1:$BX$550,MATCH(BC$2,'Egen hetvattenprod'!$B$1:$BX$1,0),FALSE)+VLOOKUP($B277,Kraftvärmeprod!$B$1:$BX$550,MATCH(BC$2,Kraftvärmeprod!$B$1:$BX$1,0),FALSE))/$AC277,"")</f>
        <v/>
      </c>
      <c r="BD277" s="115" t="str">
        <f>IF($AY277="ja",(VLOOKUP($B277,'Egen hetvattenprod'!$B$1:$BX$550,MATCH(BD$2,'Egen hetvattenprod'!$B$1:$BX$1,0),FALSE)+VLOOKUP($B277,Kraftvärmeprod!$B$1:$BX$550,MATCH(BD$2,Kraftvärmeprod!$B$1:$BX$1,0),FALSE))/$AC277,"")</f>
        <v/>
      </c>
      <c r="BF277" t="str">
        <f t="shared" si="29"/>
        <v>Nej</v>
      </c>
      <c r="BG277" t="str">
        <f>IF($BF277="ja",VLOOKUP($B277,'Egen hetvattenprod'!$B$1:$BX$550,MATCH("Andelen klimatgaser med fossilt ursprung för avfall ()",'Egen hetvattenprod'!$B$1:$BX$1,0),FALSE),"")</f>
        <v/>
      </c>
      <c r="BH277" t="str">
        <f>IF($BF277="ja",VLOOKUP($B277,Kraftvärmeprod!$B$1:$BX$550,MATCH("Andelen klimatgaser med fossilt ursprung för avfall ()",Kraftvärmeprod!$B$1:$BX$1,0),FALSE),"")</f>
        <v/>
      </c>
      <c r="BI277" t="str">
        <f>IF($BF277="ja",VLOOKUP($B277,'Egen hetvattenprod'!$B$1:$BX$550,MATCH("Avfall (GWh)",'Egen hetvattenprod'!$B$1:$BX$1,0),FALSE),"")</f>
        <v/>
      </c>
      <c r="BJ277" t="str">
        <f>IF($BF277="ja",VLOOKUP($B277,'Slutlig allokering kvv'!$B$1:$BX$550,MATCH("Avfall (GWh)",'Slutlig allokering kvv'!$B$1:$BX$1,0),FALSE),"")</f>
        <v/>
      </c>
      <c r="BK277" t="str">
        <f>IF($BF277="ja",VLOOKUP($B277,'Köpt hetvatten'!$B$1:$BX$550,MATCH("Avfall i köpt hetvatten",'Köpt hetvatten'!$B$1:$BX$1,0),FALSE),"")</f>
        <v/>
      </c>
      <c r="BL277" t="str">
        <f>IF($BF277="ja",VLOOKUP($B277,'Egen hetvattenprod'!$B$1:$BX$550,MATCH("Värde enligt ovan. (%)",'Egen hetvattenprod'!$B$1:$BX$1,0),FALSE),"")</f>
        <v/>
      </c>
      <c r="BM277" t="str">
        <f>IF($BF277="ja",VLOOKUP($B277,Kraftvärmeprod!$B$1:$BX$550,MATCH("Värde enligt ovan. (%)",Kraftvärmeprod!$B$1:$BX$1,0),FALSE),"")</f>
        <v/>
      </c>
      <c r="BQ277" t="str">
        <f>IF($BF277="ja",VLOOKUP($B277,'Egen hetvattenprod'!$B$1:$BX$550,MATCH("Tillförd olja (fossil) vid avfallsförbränning (GWh)",'Egen hetvattenprod'!$B$1:$BX$1,0),FALSE),"")</f>
        <v/>
      </c>
      <c r="BR277" t="str">
        <f>IF($BF277="ja",VLOOKUP($B277,Kraftvärmeprod!$B$1:$BX$550,MATCH("Tillförd olja (fossil) vid avfallsförbränning (GWh)",Kraftvärmeprod!$B$1:$BX$1,0),FALSE),"")</f>
        <v/>
      </c>
    </row>
    <row r="278" spans="1:70">
      <c r="A278" t="s">
        <v>393</v>
      </c>
      <c r="B278" t="s">
        <v>440</v>
      </c>
      <c r="C278">
        <f>VLOOKUP($B278,'Tillförd energi'!$B$1:$AI$720,MATCH(C$2,'Tillförd energi'!$B$1:$AQ$1,0),FALSE)</f>
        <v>0</v>
      </c>
      <c r="D278">
        <f>VLOOKUP($B278,'Tillförd energi'!$B$1:$AI$720,MATCH(D$2,'Tillförd energi'!$B$1:$AQ$1,0),FALSE)</f>
        <v>4.5</v>
      </c>
      <c r="E278">
        <f>VLOOKUP($B278,'Tillförd energi'!$B$1:$AI$720,MATCH(E$2,'Tillförd energi'!$B$1:$AQ$1,0),FALSE)</f>
        <v>0</v>
      </c>
      <c r="F278">
        <f>VLOOKUP($B278,'Tillförd energi'!$B$1:$AI$720,MATCH(F$2,'Tillförd energi'!$B$1:$AQ$1,0),FALSE)</f>
        <v>0</v>
      </c>
      <c r="G278">
        <f>VLOOKUP($B278,'Tillförd energi'!$B$1:$AI$720,MATCH(G$2,'Tillförd energi'!$B$1:$AQ$1,0),FALSE)</f>
        <v>0</v>
      </c>
      <c r="H278">
        <f>VLOOKUP($B278,'Tillförd energi'!$B$1:$AI$720,MATCH(H$2,'Tillförd energi'!$B$1:$AQ$1,0),FALSE)</f>
        <v>0</v>
      </c>
      <c r="I278">
        <f>VLOOKUP($B278,'Tillförd energi'!$B$1:$AI$720,MATCH(I$2,'Tillförd energi'!$B$1:$AQ$1,0),FALSE)</f>
        <v>0</v>
      </c>
      <c r="J278">
        <f>VLOOKUP($B278,'Tillförd energi'!$B$1:$AI$720,MATCH(J$2,'Tillförd energi'!$B$1:$AQ$1,0),FALSE)</f>
        <v>0</v>
      </c>
      <c r="K278">
        <f>VLOOKUP($B278,'Tillförd energi'!$B$1:$AI$720,MATCH(K$2,'Tillförd energi'!$B$1:$AQ$1,0),FALSE)</f>
        <v>0</v>
      </c>
      <c r="L278">
        <f>VLOOKUP($B278,'Tillförd energi'!$B$1:$AI$720,MATCH(L$2,'Tillförd energi'!$B$1:$AQ$1,0),FALSE)</f>
        <v>0</v>
      </c>
      <c r="M278">
        <f>VLOOKUP($B278,'Tillförd energi'!$B$1:$AI$720,MATCH(M$2,'Tillförd energi'!$B$1:$AQ$1,0),FALSE)</f>
        <v>14</v>
      </c>
      <c r="N278">
        <f>VLOOKUP($B278,'Tillförd energi'!$B$1:$AI$720,MATCH(N$2,'Tillförd energi'!$B$1:$AQ$1,0),FALSE)</f>
        <v>10</v>
      </c>
      <c r="O278">
        <f>VLOOKUP($B278,'Tillförd energi'!$B$1:$AI$720,MATCH(O$2,'Tillförd energi'!$B$1:$AQ$1,0),FALSE)</f>
        <v>0</v>
      </c>
      <c r="P278">
        <f>VLOOKUP($B278,'Tillförd energi'!$B$1:$AI$720,MATCH(P$2,'Tillförd energi'!$B$1:$AQ$1,0),FALSE)</f>
        <v>8.5</v>
      </c>
      <c r="Q278">
        <f>VLOOKUP($B278,'Tillförd energi'!$B$1:$AI$720,MATCH(Q$2,'Tillförd energi'!$B$1:$AQ$1,0),FALSE)</f>
        <v>0</v>
      </c>
      <c r="R278">
        <f>VLOOKUP($B278,'Tillförd energi'!$B$1:$AI$720,MATCH(R$2,'Tillförd energi'!$B$1:$AQ$1,0),FALSE)</f>
        <v>0</v>
      </c>
      <c r="S278">
        <f>VLOOKUP($B278,'Tillförd energi'!$B$1:$AI$720,MATCH(S$2,'Tillförd energi'!$B$1:$AQ$1,0),FALSE)</f>
        <v>0</v>
      </c>
      <c r="T278">
        <f>VLOOKUP($B278,'Tillförd energi'!$B$1:$AI$720,MATCH(T$2,'Tillförd energi'!$B$1:$AQ$1,0),FALSE)</f>
        <v>0</v>
      </c>
      <c r="U278">
        <f>VLOOKUP($B278,'Tillförd energi'!$B$1:$AI$720,MATCH(U$2,'Tillförd energi'!$B$1:$AQ$1,0),FALSE)</f>
        <v>0</v>
      </c>
      <c r="V278">
        <f>VLOOKUP($B278,'Tillförd energi'!$B$1:$AI$720,MATCH(V$2,'Tillförd energi'!$B$1:$AQ$1,0),FALSE)</f>
        <v>0</v>
      </c>
      <c r="W278">
        <f>VLOOKUP($B278,'Tillförd energi'!$B$1:$AI$720,MATCH(W$2,'Tillförd energi'!$B$1:$AQ$1,0),FALSE)</f>
        <v>0</v>
      </c>
      <c r="X278">
        <f>VLOOKUP($B278,'Tillförd energi'!$B$1:$AI$720,MATCH(X$2,'Tillförd energi'!$B$1:$AQ$1,0),FALSE)</f>
        <v>0</v>
      </c>
      <c r="Y278">
        <f>VLOOKUP($B278,'Tillförd energi'!$B$1:$AI$720,MATCH(Y$2,'Tillförd energi'!$B$1:$AQ$1,0),FALSE)</f>
        <v>0</v>
      </c>
      <c r="Z278">
        <f>VLOOKUP($B278,'Tillförd energi'!$B$1:$AI$720,MATCH(Z$2,'Tillförd energi'!$B$1:$AQ$1,0),FALSE)</f>
        <v>0</v>
      </c>
      <c r="AA278">
        <f>VLOOKUP($B278,'Tillförd energi'!$B$1:$AI$720,MATCH(AA$2,'Tillförd energi'!$B$1:$AQ$1,0),FALSE)</f>
        <v>0</v>
      </c>
      <c r="AB278">
        <f>VLOOKUP($B278,'Tillförd energi'!$B$1:$AI$720,MATCH(AB$2,'Tillförd energi'!$B$1:$AQ$1,0),FALSE)</f>
        <v>0</v>
      </c>
      <c r="AC278">
        <f>VLOOKUP($B278,'Tillförd energi'!$B$1:$AI$720,MATCH(AC$2,'Tillförd energi'!$B$1:$AQ$1,0),FALSE)</f>
        <v>0</v>
      </c>
      <c r="AD278">
        <f>VLOOKUP($B278,'Tillförd energi'!$B$1:$AI$720,MATCH(AD$2,'Tillförd energi'!$B$1:$AQ$1,0),FALSE)</f>
        <v>0</v>
      </c>
      <c r="AE278">
        <f>VLOOKUP($B278,'Tillförd energi'!$B$1:$AI$720,MATCH(AE$2,'Tillförd energi'!$B$1:$AQ$1,0),FALSE)</f>
        <v>0</v>
      </c>
      <c r="AF278">
        <f>VLOOKUP($B278,'Tillförd energi'!$B$1:$AI$720,MATCH(AF$2,'Tillförd energi'!$B$1:$AQ$1,0),FALSE)</f>
        <v>1</v>
      </c>
      <c r="AG278">
        <f>IFERROR(VLOOKUP(B278,Miljö!$B$1:$AC$600,MATCH("Köpt mängd produktionsspecifik fjärrvärme:",Miljö!$B$1:$AC$1,0),FALSE)/1,0)</f>
        <v>0</v>
      </c>
      <c r="AI278">
        <f t="shared" si="24"/>
        <v>38</v>
      </c>
      <c r="AJ278">
        <f>IF(ISERROR(1/VLOOKUP($B278,Leveranser!$B$1:$S$500,MATCH("såld värme (gwh)",Leveranser!$B$1:$S$1,0),FALSE)),"",VLOOKUP($B278,Leveranser!$B$1:$S$500,MATCH("såld värme (gwh)",Leveranser!$B$1:$S$1,0),FALSE))</f>
        <v>35</v>
      </c>
      <c r="AM278" t="str">
        <f>IF(B278&lt;&gt;"",IF(VLOOKUP($B278,Totalt!$B$1:$AQ$554,MATCH("Kvalitetsgranskad:",Totalt!$B$1:$AQ$1,0),FALSE)="ja",VLOOKUP($B278,Miljö!$B$1:$AG$479,MATCH(AM$2,Miljö!$B$1:$AK$1,0),FALSE),""),"")</f>
        <v>Ja</v>
      </c>
      <c r="AN278" t="str">
        <f>IF(AM278="ja",VLOOKUP($B278,Miljö!$B$1:$J$479,MATCH("Typ av ursprungsspecificerad el   (Om inget värde anges används Nordisk residualmix, se inforuta) ()",Miljö!$B$1:$J$1,0),FALSE),IF(AM278="nej","Nordisk residualel",""))</f>
        <v>'Vind och vattenkraft'</v>
      </c>
      <c r="AO278">
        <f>IF(AM278="","",VLOOKUP($B278,Miljö!$B$1:$J$479,MATCH("Fossilandel för ursprungspecificerad el ()",Miljö!$B$1:$J$1,0),FALSE))</f>
        <v>0</v>
      </c>
      <c r="AP278">
        <f>IF(AM278="","",IFERROR(VLOOKUP($B278,Miljö!$B$1:$J$479,MATCH("Kärnkraftsandel för ursprungsspecificerad el ()",Miljö!$B$1:$J$1,0),FALSE)/1,0))</f>
        <v>0</v>
      </c>
      <c r="AQ278">
        <f t="shared" si="25"/>
        <v>1</v>
      </c>
      <c r="AS278" t="str">
        <f t="shared" si="26"/>
        <v>Nej</v>
      </c>
      <c r="AT278" t="str">
        <f>IF(AS278="ja",VLOOKUP($B278,Miljö!$B$1:$P$500,MATCH("Fossil andel i procent (%)",Miljö!$B$1:$P$1,0),FALSE)/100,"")</f>
        <v/>
      </c>
      <c r="AV278" t="str">
        <f t="shared" si="27"/>
        <v>Nej</v>
      </c>
      <c r="AW278" t="str">
        <f>IF(AV278="ja",VLOOKUP($B278,'Egen hetvattenprod'!$B$1:$AO$500,MATCH("Värmekälla till värmepumpar ()",'Egen hetvattenprod'!$B$1:$AO$1,0),FALSE),"")</f>
        <v/>
      </c>
      <c r="AY278" t="str">
        <f t="shared" si="28"/>
        <v>Nej</v>
      </c>
      <c r="AZ278" s="115" t="str">
        <f>IF($AY278="ja",(VLOOKUP($B278,'Egen hetvattenprod'!$B$1:$BX$550,MATCH(AZ$2,'Egen hetvattenprod'!$B$1:$BX$1,0),FALSE)+VLOOKUP($B278,Kraftvärmeprod!$B$1:$BX$550,MATCH(AZ$2,Kraftvärmeprod!$B$1:$BX$1,0),FALSE))/$AC278,"")</f>
        <v/>
      </c>
      <c r="BA278" s="115" t="str">
        <f>IF($AY278="ja",(VLOOKUP($B278,'Egen hetvattenprod'!$B$1:$BX$550,MATCH(BA$2,'Egen hetvattenprod'!$B$1:$BX$1,0),FALSE)+VLOOKUP($B278,Kraftvärmeprod!$B$1:$BX$550,MATCH(BA$2,Kraftvärmeprod!$B$1:$BX$1,0),FALSE))/$AC278,"")</f>
        <v/>
      </c>
      <c r="BB278" s="115" t="str">
        <f>IF($AY278="ja",(VLOOKUP($B278,'Egen hetvattenprod'!$B$1:$BX$550,MATCH(BB$2,'Egen hetvattenprod'!$B$1:$BX$1,0),FALSE)+VLOOKUP($B278,Kraftvärmeprod!$B$1:$BX$550,MATCH(BB$2,Kraftvärmeprod!$B$1:$BX$1,0),FALSE))/$AC278,"")</f>
        <v/>
      </c>
      <c r="BC278" s="115" t="str">
        <f>IF($AY278="ja",(VLOOKUP($B278,'Egen hetvattenprod'!$B$1:$BX$550,MATCH(BC$2,'Egen hetvattenprod'!$B$1:$BX$1,0),FALSE)+VLOOKUP($B278,Kraftvärmeprod!$B$1:$BX$550,MATCH(BC$2,Kraftvärmeprod!$B$1:$BX$1,0),FALSE))/$AC278,"")</f>
        <v/>
      </c>
      <c r="BD278" s="115" t="str">
        <f>IF($AY278="ja",(VLOOKUP($B278,'Egen hetvattenprod'!$B$1:$BX$550,MATCH(BD$2,'Egen hetvattenprod'!$B$1:$BX$1,0),FALSE)+VLOOKUP($B278,Kraftvärmeprod!$B$1:$BX$550,MATCH(BD$2,Kraftvärmeprod!$B$1:$BX$1,0),FALSE))/$AC278,"")</f>
        <v/>
      </c>
      <c r="BF278" t="str">
        <f t="shared" si="29"/>
        <v>Nej</v>
      </c>
      <c r="BG278" t="str">
        <f>IF($BF278="ja",VLOOKUP($B278,'Egen hetvattenprod'!$B$1:$BX$550,MATCH("Andelen klimatgaser med fossilt ursprung för avfall ()",'Egen hetvattenprod'!$B$1:$BX$1,0),FALSE),"")</f>
        <v/>
      </c>
      <c r="BH278" t="str">
        <f>IF($BF278="ja",VLOOKUP($B278,Kraftvärmeprod!$B$1:$BX$550,MATCH("Andelen klimatgaser med fossilt ursprung för avfall ()",Kraftvärmeprod!$B$1:$BX$1,0),FALSE),"")</f>
        <v/>
      </c>
      <c r="BI278" t="str">
        <f>IF($BF278="ja",VLOOKUP($B278,'Egen hetvattenprod'!$B$1:$BX$550,MATCH("Avfall (GWh)",'Egen hetvattenprod'!$B$1:$BX$1,0),FALSE),"")</f>
        <v/>
      </c>
      <c r="BJ278" t="str">
        <f>IF($BF278="ja",VLOOKUP($B278,'Slutlig allokering kvv'!$B$1:$BX$550,MATCH("Avfall (GWh)",'Slutlig allokering kvv'!$B$1:$BX$1,0),FALSE),"")</f>
        <v/>
      </c>
      <c r="BK278" t="str">
        <f>IF($BF278="ja",VLOOKUP($B278,'Köpt hetvatten'!$B$1:$BX$550,MATCH("Avfall i köpt hetvatten",'Köpt hetvatten'!$B$1:$BX$1,0),FALSE),"")</f>
        <v/>
      </c>
      <c r="BL278" t="str">
        <f>IF($BF278="ja",VLOOKUP($B278,'Egen hetvattenprod'!$B$1:$BX$550,MATCH("Värde enligt ovan. (%)",'Egen hetvattenprod'!$B$1:$BX$1,0),FALSE),"")</f>
        <v/>
      </c>
      <c r="BM278" t="str">
        <f>IF($BF278="ja",VLOOKUP($B278,Kraftvärmeprod!$B$1:$BX$550,MATCH("Värde enligt ovan. (%)",Kraftvärmeprod!$B$1:$BX$1,0),FALSE),"")</f>
        <v/>
      </c>
      <c r="BQ278" t="str">
        <f>IF($BF278="ja",VLOOKUP($B278,'Egen hetvattenprod'!$B$1:$BX$550,MATCH("Tillförd olja (fossil) vid avfallsförbränning (GWh)",'Egen hetvattenprod'!$B$1:$BX$1,0),FALSE),"")</f>
        <v/>
      </c>
      <c r="BR278" t="str">
        <f>IF($BF278="ja",VLOOKUP($B278,Kraftvärmeprod!$B$1:$BX$550,MATCH("Tillförd olja (fossil) vid avfallsförbränning (GWh)",Kraftvärmeprod!$B$1:$BX$1,0),FALSE),"")</f>
        <v/>
      </c>
    </row>
    <row r="279" spans="1:70">
      <c r="A279" t="s">
        <v>393</v>
      </c>
      <c r="B279" t="s">
        <v>441</v>
      </c>
      <c r="C279">
        <f>VLOOKUP($B279,'Tillförd energi'!$B$1:$AI$720,MATCH(C$2,'Tillförd energi'!$B$1:$AQ$1,0),FALSE)</f>
        <v>0</v>
      </c>
      <c r="D279">
        <f>VLOOKUP($B279,'Tillförd energi'!$B$1:$AI$720,MATCH(D$2,'Tillförd energi'!$B$1:$AQ$1,0),FALSE)</f>
        <v>0.65</v>
      </c>
      <c r="E279">
        <f>VLOOKUP($B279,'Tillförd energi'!$B$1:$AI$720,MATCH(E$2,'Tillförd energi'!$B$1:$AQ$1,0),FALSE)</f>
        <v>0</v>
      </c>
      <c r="F279">
        <f>VLOOKUP($B279,'Tillförd energi'!$B$1:$AI$720,MATCH(F$2,'Tillförd energi'!$B$1:$AQ$1,0),FALSE)</f>
        <v>0</v>
      </c>
      <c r="G279">
        <f>VLOOKUP($B279,'Tillförd energi'!$B$1:$AI$720,MATCH(G$2,'Tillförd energi'!$B$1:$AQ$1,0),FALSE)</f>
        <v>0</v>
      </c>
      <c r="H279">
        <f>VLOOKUP($B279,'Tillförd energi'!$B$1:$AI$720,MATCH(H$2,'Tillförd energi'!$B$1:$AQ$1,0),FALSE)</f>
        <v>0</v>
      </c>
      <c r="I279">
        <f>VLOOKUP($B279,'Tillförd energi'!$B$1:$AI$720,MATCH(I$2,'Tillförd energi'!$B$1:$AQ$1,0),FALSE)</f>
        <v>0</v>
      </c>
      <c r="J279">
        <f>VLOOKUP($B279,'Tillförd energi'!$B$1:$AI$720,MATCH(J$2,'Tillförd energi'!$B$1:$AQ$1,0),FALSE)</f>
        <v>0</v>
      </c>
      <c r="K279">
        <f>VLOOKUP($B279,'Tillförd energi'!$B$1:$AI$720,MATCH(K$2,'Tillförd energi'!$B$1:$AQ$1,0),FALSE)</f>
        <v>0</v>
      </c>
      <c r="L279">
        <f>VLOOKUP($B279,'Tillförd energi'!$B$1:$AI$720,MATCH(L$2,'Tillförd energi'!$B$1:$AQ$1,0),FALSE)</f>
        <v>0</v>
      </c>
      <c r="M279">
        <f>VLOOKUP($B279,'Tillförd energi'!$B$1:$AI$720,MATCH(M$2,'Tillförd energi'!$B$1:$AQ$1,0),FALSE)</f>
        <v>33.1</v>
      </c>
      <c r="N279">
        <f>VLOOKUP($B279,'Tillförd energi'!$B$1:$AI$720,MATCH(N$2,'Tillförd energi'!$B$1:$AQ$1,0),FALSE)</f>
        <v>0</v>
      </c>
      <c r="O279">
        <f>VLOOKUP($B279,'Tillförd energi'!$B$1:$AI$720,MATCH(O$2,'Tillförd energi'!$B$1:$AQ$1,0),FALSE)</f>
        <v>0</v>
      </c>
      <c r="P279">
        <f>VLOOKUP($B279,'Tillförd energi'!$B$1:$AI$720,MATCH(P$2,'Tillförd energi'!$B$1:$AQ$1,0),FALSE)</f>
        <v>2</v>
      </c>
      <c r="Q279">
        <f>VLOOKUP($B279,'Tillförd energi'!$B$1:$AI$720,MATCH(Q$2,'Tillförd energi'!$B$1:$AQ$1,0),FALSE)</f>
        <v>7.6</v>
      </c>
      <c r="R279">
        <f>VLOOKUP($B279,'Tillförd energi'!$B$1:$AI$720,MATCH(R$2,'Tillförd energi'!$B$1:$AQ$1,0),FALSE)</f>
        <v>0</v>
      </c>
      <c r="S279">
        <f>VLOOKUP($B279,'Tillförd energi'!$B$1:$AI$720,MATCH(S$2,'Tillförd energi'!$B$1:$AQ$1,0),FALSE)</f>
        <v>0</v>
      </c>
      <c r="T279">
        <f>VLOOKUP($B279,'Tillförd energi'!$B$1:$AI$720,MATCH(T$2,'Tillförd energi'!$B$1:$AQ$1,0),FALSE)</f>
        <v>0</v>
      </c>
      <c r="U279">
        <f>VLOOKUP($B279,'Tillförd energi'!$B$1:$AI$720,MATCH(U$2,'Tillförd energi'!$B$1:$AQ$1,0),FALSE)</f>
        <v>0</v>
      </c>
      <c r="V279">
        <f>VLOOKUP($B279,'Tillförd energi'!$B$1:$AI$720,MATCH(V$2,'Tillförd energi'!$B$1:$AQ$1,0),FALSE)</f>
        <v>0</v>
      </c>
      <c r="W279">
        <f>VLOOKUP($B279,'Tillförd energi'!$B$1:$AI$720,MATCH(W$2,'Tillförd energi'!$B$1:$AQ$1,0),FALSE)</f>
        <v>0</v>
      </c>
      <c r="X279">
        <f>VLOOKUP($B279,'Tillförd energi'!$B$1:$AI$720,MATCH(X$2,'Tillförd energi'!$B$1:$AQ$1,0),FALSE)</f>
        <v>0</v>
      </c>
      <c r="Y279">
        <f>VLOOKUP($B279,'Tillförd energi'!$B$1:$AI$720,MATCH(Y$2,'Tillförd energi'!$B$1:$AQ$1,0),FALSE)</f>
        <v>0</v>
      </c>
      <c r="Z279">
        <f>VLOOKUP($B279,'Tillförd energi'!$B$1:$AI$720,MATCH(Z$2,'Tillförd energi'!$B$1:$AQ$1,0),FALSE)</f>
        <v>0</v>
      </c>
      <c r="AA279">
        <f>VLOOKUP($B279,'Tillförd energi'!$B$1:$AI$720,MATCH(AA$2,'Tillförd energi'!$B$1:$AQ$1,0),FALSE)</f>
        <v>0</v>
      </c>
      <c r="AB279">
        <f>VLOOKUP($B279,'Tillförd energi'!$B$1:$AI$720,MATCH(AB$2,'Tillförd energi'!$B$1:$AQ$1,0),FALSE)</f>
        <v>0</v>
      </c>
      <c r="AC279">
        <f>VLOOKUP($B279,'Tillförd energi'!$B$1:$AI$720,MATCH(AC$2,'Tillförd energi'!$B$1:$AQ$1,0),FALSE)</f>
        <v>5.8</v>
      </c>
      <c r="AD279">
        <f>VLOOKUP($B279,'Tillförd energi'!$B$1:$AI$720,MATCH(AD$2,'Tillförd energi'!$B$1:$AQ$1,0),FALSE)</f>
        <v>0</v>
      </c>
      <c r="AE279">
        <f>VLOOKUP($B279,'Tillförd energi'!$B$1:$AI$720,MATCH(AE$2,'Tillförd energi'!$B$1:$AQ$1,0),FALSE)</f>
        <v>0</v>
      </c>
      <c r="AF279">
        <f>VLOOKUP($B279,'Tillförd energi'!$B$1:$AI$720,MATCH(AF$2,'Tillförd energi'!$B$1:$AQ$1,0),FALSE)</f>
        <v>1.1399999999999999</v>
      </c>
      <c r="AG279">
        <f>IFERROR(VLOOKUP(B279,Miljö!$B$1:$AC$600,MATCH("Köpt mängd produktionsspecifik fjärrvärme:",Miljö!$B$1:$AC$1,0),FALSE)/1,0)</f>
        <v>0</v>
      </c>
      <c r="AI279">
        <f t="shared" si="24"/>
        <v>50.29</v>
      </c>
      <c r="AJ279">
        <f>IF(ISERROR(1/VLOOKUP($B279,Leveranser!$B$1:$S$500,MATCH("såld värme (gwh)",Leveranser!$B$1:$S$1,0),FALSE)),"",VLOOKUP($B279,Leveranser!$B$1:$S$500,MATCH("såld värme (gwh)",Leveranser!$B$1:$S$1,0),FALSE))</f>
        <v>32.58</v>
      </c>
      <c r="AM279" t="str">
        <f>IF(B279&lt;&gt;"",IF(VLOOKUP($B279,Totalt!$B$1:$AQ$554,MATCH("Kvalitetsgranskad:",Totalt!$B$1:$AQ$1,0),FALSE)="ja",VLOOKUP($B279,Miljö!$B$1:$AG$479,MATCH(AM$2,Miljö!$B$1:$AK$1,0),FALSE),""),"")</f>
        <v>Ja</v>
      </c>
      <c r="AN279" t="str">
        <f>IF(AM279="ja",VLOOKUP($B279,Miljö!$B$1:$J$479,MATCH("Typ av ursprungsspecificerad el   (Om inget värde anges används Nordisk residualmix, se inforuta) ()",Miljö!$B$1:$J$1,0),FALSE),IF(AM279="nej","Nordisk residualel",""))</f>
        <v>'Förnybart'</v>
      </c>
      <c r="AO279">
        <f>IF(AM279="","",VLOOKUP($B279,Miljö!$B$1:$J$479,MATCH("Fossilandel för ursprungspecificerad el ()",Miljö!$B$1:$J$1,0),FALSE))</f>
        <v>0</v>
      </c>
      <c r="AP279">
        <f>IF(AM279="","",IFERROR(VLOOKUP($B279,Miljö!$B$1:$J$479,MATCH("Kärnkraftsandel för ursprungsspecificerad el ()",Miljö!$B$1:$J$1,0),FALSE)/1,0))</f>
        <v>0</v>
      </c>
      <c r="AQ279">
        <f t="shared" si="25"/>
        <v>1</v>
      </c>
      <c r="AS279" t="str">
        <f t="shared" si="26"/>
        <v>Nej</v>
      </c>
      <c r="AT279" t="str">
        <f>IF(AS279="ja",VLOOKUP($B279,Miljö!$B$1:$P$500,MATCH("Fossil andel i procent (%)",Miljö!$B$1:$P$1,0),FALSE)/100,"")</f>
        <v/>
      </c>
      <c r="AV279" t="str">
        <f t="shared" si="27"/>
        <v>Nej</v>
      </c>
      <c r="AW279" t="str">
        <f>IF(AV279="ja",VLOOKUP($B279,'Egen hetvattenprod'!$B$1:$AO$500,MATCH("Värmekälla till värmepumpar ()",'Egen hetvattenprod'!$B$1:$AO$1,0),FALSE),"")</f>
        <v/>
      </c>
      <c r="AY279" t="str">
        <f t="shared" si="28"/>
        <v>Ja</v>
      </c>
      <c r="AZ279" s="115">
        <f>IF($AY279="ja",(VLOOKUP($B279,'Egen hetvattenprod'!$B$1:$BX$550,MATCH(AZ$2,'Egen hetvattenprod'!$B$1:$BX$1,0),FALSE)+VLOOKUP($B279,Kraftvärmeprod!$B$1:$BX$550,MATCH(AZ$2,Kraftvärmeprod!$B$1:$BX$1,0),FALSE))/$AC279,"")</f>
        <v>1</v>
      </c>
      <c r="BA279" s="115">
        <f>IF($AY279="ja",(VLOOKUP($B279,'Egen hetvattenprod'!$B$1:$BX$550,MATCH(BA$2,'Egen hetvattenprod'!$B$1:$BX$1,0),FALSE)+VLOOKUP($B279,Kraftvärmeprod!$B$1:$BX$550,MATCH(BA$2,Kraftvärmeprod!$B$1:$BX$1,0),FALSE))/$AC279,"")</f>
        <v>0</v>
      </c>
      <c r="BB279" s="115">
        <f>IF($AY279="ja",(VLOOKUP($B279,'Egen hetvattenprod'!$B$1:$BX$550,MATCH(BB$2,'Egen hetvattenprod'!$B$1:$BX$1,0),FALSE)+VLOOKUP($B279,Kraftvärmeprod!$B$1:$BX$550,MATCH(BB$2,Kraftvärmeprod!$B$1:$BX$1,0),FALSE))/$AC279,"")</f>
        <v>0</v>
      </c>
      <c r="BC279" s="115">
        <f>IF($AY279="ja",(VLOOKUP($B279,'Egen hetvattenprod'!$B$1:$BX$550,MATCH(BC$2,'Egen hetvattenprod'!$B$1:$BX$1,0),FALSE)+VLOOKUP($B279,Kraftvärmeprod!$B$1:$BX$550,MATCH(BC$2,Kraftvärmeprod!$B$1:$BX$1,0),FALSE))/$AC279,"")</f>
        <v>0</v>
      </c>
      <c r="BD279" s="115">
        <f>IF($AY279="ja",(VLOOKUP($B279,'Egen hetvattenprod'!$B$1:$BX$550,MATCH(BD$2,'Egen hetvattenprod'!$B$1:$BX$1,0),FALSE)+VLOOKUP($B279,Kraftvärmeprod!$B$1:$BX$550,MATCH(BD$2,Kraftvärmeprod!$B$1:$BX$1,0),FALSE))/$AC279,"")</f>
        <v>0</v>
      </c>
      <c r="BF279" t="str">
        <f t="shared" si="29"/>
        <v>Nej</v>
      </c>
      <c r="BG279" t="str">
        <f>IF($BF279="ja",VLOOKUP($B279,'Egen hetvattenprod'!$B$1:$BX$550,MATCH("Andelen klimatgaser med fossilt ursprung för avfall ()",'Egen hetvattenprod'!$B$1:$BX$1,0),FALSE),"")</f>
        <v/>
      </c>
      <c r="BH279" t="str">
        <f>IF($BF279="ja",VLOOKUP($B279,Kraftvärmeprod!$B$1:$BX$550,MATCH("Andelen klimatgaser med fossilt ursprung för avfall ()",Kraftvärmeprod!$B$1:$BX$1,0),FALSE),"")</f>
        <v/>
      </c>
      <c r="BI279" t="str">
        <f>IF($BF279="ja",VLOOKUP($B279,'Egen hetvattenprod'!$B$1:$BX$550,MATCH("Avfall (GWh)",'Egen hetvattenprod'!$B$1:$BX$1,0),FALSE),"")</f>
        <v/>
      </c>
      <c r="BJ279" t="str">
        <f>IF($BF279="ja",VLOOKUP($B279,'Slutlig allokering kvv'!$B$1:$BX$550,MATCH("Avfall (GWh)",'Slutlig allokering kvv'!$B$1:$BX$1,0),FALSE),"")</f>
        <v/>
      </c>
      <c r="BK279" t="str">
        <f>IF($BF279="ja",VLOOKUP($B279,'Köpt hetvatten'!$B$1:$BX$550,MATCH("Avfall i köpt hetvatten",'Köpt hetvatten'!$B$1:$BX$1,0),FALSE),"")</f>
        <v/>
      </c>
      <c r="BL279" t="str">
        <f>IF($BF279="ja",VLOOKUP($B279,'Egen hetvattenprod'!$B$1:$BX$550,MATCH("Värde enligt ovan. (%)",'Egen hetvattenprod'!$B$1:$BX$1,0),FALSE),"")</f>
        <v/>
      </c>
      <c r="BM279" t="str">
        <f>IF($BF279="ja",VLOOKUP($B279,Kraftvärmeprod!$B$1:$BX$550,MATCH("Värde enligt ovan. (%)",Kraftvärmeprod!$B$1:$BX$1,0),FALSE),"")</f>
        <v/>
      </c>
      <c r="BQ279" t="str">
        <f>IF($BF279="ja",VLOOKUP($B279,'Egen hetvattenprod'!$B$1:$BX$550,MATCH("Tillförd olja (fossil) vid avfallsförbränning (GWh)",'Egen hetvattenprod'!$B$1:$BX$1,0),FALSE),"")</f>
        <v/>
      </c>
      <c r="BR279" t="str">
        <f>IF($BF279="ja",VLOOKUP($B279,Kraftvärmeprod!$B$1:$BX$550,MATCH("Tillförd olja (fossil) vid avfallsförbränning (GWh)",Kraftvärmeprod!$B$1:$BX$1,0),FALSE),"")</f>
        <v/>
      </c>
    </row>
    <row r="280" spans="1:70">
      <c r="A280" t="s">
        <v>393</v>
      </c>
      <c r="B280" t="s">
        <v>442</v>
      </c>
      <c r="C280">
        <f>VLOOKUP($B280,'Tillförd energi'!$B$1:$AI$720,MATCH(C$2,'Tillförd energi'!$B$1:$AQ$1,0),FALSE)</f>
        <v>0</v>
      </c>
      <c r="D280">
        <f>VLOOKUP($B280,'Tillförd energi'!$B$1:$AI$720,MATCH(D$2,'Tillförd energi'!$B$1:$AQ$1,0),FALSE)</f>
        <v>0.05</v>
      </c>
      <c r="E280">
        <f>VLOOKUP($B280,'Tillförd energi'!$B$1:$AI$720,MATCH(E$2,'Tillförd energi'!$B$1:$AQ$1,0),FALSE)</f>
        <v>0</v>
      </c>
      <c r="F280">
        <f>VLOOKUP($B280,'Tillförd energi'!$B$1:$AI$720,MATCH(F$2,'Tillförd energi'!$B$1:$AQ$1,0),FALSE)</f>
        <v>0</v>
      </c>
      <c r="G280">
        <f>VLOOKUP($B280,'Tillförd energi'!$B$1:$AI$720,MATCH(G$2,'Tillförd energi'!$B$1:$AQ$1,0),FALSE)</f>
        <v>0</v>
      </c>
      <c r="H280">
        <f>VLOOKUP($B280,'Tillförd energi'!$B$1:$AI$720,MATCH(H$2,'Tillförd energi'!$B$1:$AQ$1,0),FALSE)</f>
        <v>0</v>
      </c>
      <c r="I280">
        <f>VLOOKUP($B280,'Tillförd energi'!$B$1:$AI$720,MATCH(I$2,'Tillförd energi'!$B$1:$AQ$1,0),FALSE)</f>
        <v>0</v>
      </c>
      <c r="J280">
        <f>VLOOKUP($B280,'Tillförd energi'!$B$1:$AI$720,MATCH(J$2,'Tillförd energi'!$B$1:$AQ$1,0),FALSE)</f>
        <v>0</v>
      </c>
      <c r="K280">
        <f>VLOOKUP($B280,'Tillförd energi'!$B$1:$AI$720,MATCH(K$2,'Tillförd energi'!$B$1:$AQ$1,0),FALSE)</f>
        <v>0</v>
      </c>
      <c r="L280">
        <f>VLOOKUP($B280,'Tillförd energi'!$B$1:$AI$720,MATCH(L$2,'Tillförd energi'!$B$1:$AQ$1,0),FALSE)</f>
        <v>0</v>
      </c>
      <c r="M280">
        <f>VLOOKUP($B280,'Tillförd energi'!$B$1:$AI$720,MATCH(M$2,'Tillförd energi'!$B$1:$AQ$1,0),FALSE)</f>
        <v>0</v>
      </c>
      <c r="N280">
        <f>VLOOKUP($B280,'Tillförd energi'!$B$1:$AI$720,MATCH(N$2,'Tillförd energi'!$B$1:$AQ$1,0),FALSE)</f>
        <v>0</v>
      </c>
      <c r="O280">
        <f>VLOOKUP($B280,'Tillförd energi'!$B$1:$AI$720,MATCH(O$2,'Tillförd energi'!$B$1:$AQ$1,0),FALSE)</f>
        <v>0</v>
      </c>
      <c r="P280">
        <f>VLOOKUP($B280,'Tillförd energi'!$B$1:$AI$720,MATCH(P$2,'Tillförd energi'!$B$1:$AQ$1,0),FALSE)</f>
        <v>0</v>
      </c>
      <c r="Q280">
        <f>VLOOKUP($B280,'Tillförd energi'!$B$1:$AI$720,MATCH(Q$2,'Tillförd energi'!$B$1:$AQ$1,0),FALSE)</f>
        <v>3.33</v>
      </c>
      <c r="R280">
        <f>VLOOKUP($B280,'Tillförd energi'!$B$1:$AI$720,MATCH(R$2,'Tillförd energi'!$B$1:$AQ$1,0),FALSE)</f>
        <v>2.65</v>
      </c>
      <c r="S280">
        <f>VLOOKUP($B280,'Tillförd energi'!$B$1:$AI$720,MATCH(S$2,'Tillförd energi'!$B$1:$AQ$1,0),FALSE)</f>
        <v>0</v>
      </c>
      <c r="T280">
        <f>VLOOKUP($B280,'Tillförd energi'!$B$1:$AI$720,MATCH(T$2,'Tillförd energi'!$B$1:$AQ$1,0),FALSE)</f>
        <v>0</v>
      </c>
      <c r="U280">
        <f>VLOOKUP($B280,'Tillförd energi'!$B$1:$AI$720,MATCH(U$2,'Tillförd energi'!$B$1:$AQ$1,0),FALSE)</f>
        <v>0</v>
      </c>
      <c r="V280">
        <f>VLOOKUP($B280,'Tillförd energi'!$B$1:$AI$720,MATCH(V$2,'Tillförd energi'!$B$1:$AQ$1,0),FALSE)</f>
        <v>0</v>
      </c>
      <c r="W280">
        <f>VLOOKUP($B280,'Tillförd energi'!$B$1:$AI$720,MATCH(W$2,'Tillförd energi'!$B$1:$AQ$1,0),FALSE)</f>
        <v>0</v>
      </c>
      <c r="X280">
        <f>VLOOKUP($B280,'Tillförd energi'!$B$1:$AI$720,MATCH(X$2,'Tillförd energi'!$B$1:$AQ$1,0),FALSE)</f>
        <v>0</v>
      </c>
      <c r="Y280">
        <f>VLOOKUP($B280,'Tillförd energi'!$B$1:$AI$720,MATCH(Y$2,'Tillförd energi'!$B$1:$AQ$1,0),FALSE)</f>
        <v>0</v>
      </c>
      <c r="Z280">
        <f>VLOOKUP($B280,'Tillförd energi'!$B$1:$AI$720,MATCH(Z$2,'Tillförd energi'!$B$1:$AQ$1,0),FALSE)</f>
        <v>0</v>
      </c>
      <c r="AA280">
        <f>VLOOKUP($B280,'Tillförd energi'!$B$1:$AI$720,MATCH(AA$2,'Tillförd energi'!$B$1:$AQ$1,0),FALSE)</f>
        <v>0</v>
      </c>
      <c r="AB280">
        <f>VLOOKUP($B280,'Tillförd energi'!$B$1:$AI$720,MATCH(AB$2,'Tillförd energi'!$B$1:$AQ$1,0),FALSE)</f>
        <v>0</v>
      </c>
      <c r="AC280">
        <f>VLOOKUP($B280,'Tillförd energi'!$B$1:$AI$720,MATCH(AC$2,'Tillförd energi'!$B$1:$AQ$1,0),FALSE)</f>
        <v>0</v>
      </c>
      <c r="AD280">
        <f>VLOOKUP($B280,'Tillförd energi'!$B$1:$AI$720,MATCH(AD$2,'Tillförd energi'!$B$1:$AQ$1,0),FALSE)</f>
        <v>0</v>
      </c>
      <c r="AE280">
        <f>VLOOKUP($B280,'Tillförd energi'!$B$1:$AI$720,MATCH(AE$2,'Tillförd energi'!$B$1:$AQ$1,0),FALSE)</f>
        <v>0</v>
      </c>
      <c r="AF280">
        <f>VLOOKUP($B280,'Tillförd energi'!$B$1:$AI$720,MATCH(AF$2,'Tillförd energi'!$B$1:$AQ$1,0),FALSE)</f>
        <v>0.11</v>
      </c>
      <c r="AG280">
        <f>IFERROR(VLOOKUP(B280,Miljö!$B$1:$AC$600,MATCH("Köpt mängd produktionsspecifik fjärrvärme:",Miljö!$B$1:$AC$1,0),FALSE)/1,0)</f>
        <v>0</v>
      </c>
      <c r="AI280">
        <f t="shared" si="24"/>
        <v>6.14</v>
      </c>
      <c r="AJ280">
        <f>IF(ISERROR(1/VLOOKUP($B280,Leveranser!$B$1:$S$500,MATCH("såld värme (gwh)",Leveranser!$B$1:$S$1,0),FALSE)),"",VLOOKUP($B280,Leveranser!$B$1:$S$500,MATCH("såld värme (gwh)",Leveranser!$B$1:$S$1,0),FALSE))</f>
        <v>3.99</v>
      </c>
      <c r="AM280" t="str">
        <f>IF(B280&lt;&gt;"",IF(VLOOKUP($B280,Totalt!$B$1:$AQ$554,MATCH("Kvalitetsgranskad:",Totalt!$B$1:$AQ$1,0),FALSE)="ja",VLOOKUP($B280,Miljö!$B$1:$AG$479,MATCH(AM$2,Miljö!$B$1:$AK$1,0),FALSE),""),"")</f>
        <v>Ja</v>
      </c>
      <c r="AN280" t="str">
        <f>IF(AM280="ja",VLOOKUP($B280,Miljö!$B$1:$J$479,MATCH("Typ av ursprungsspecificerad el   (Om inget värde anges används Nordisk residualmix, se inforuta) ()",Miljö!$B$1:$J$1,0),FALSE),IF(AM280="nej","Nordisk residualel",""))</f>
        <v>'Förnybart'</v>
      </c>
      <c r="AO280">
        <f>IF(AM280="","",VLOOKUP($B280,Miljö!$B$1:$J$479,MATCH("Fossilandel för ursprungspecificerad el ()",Miljö!$B$1:$J$1,0),FALSE))</f>
        <v>0</v>
      </c>
      <c r="AP280">
        <f>IF(AM280="","",IFERROR(VLOOKUP($B280,Miljö!$B$1:$J$479,MATCH("Kärnkraftsandel för ursprungsspecificerad el ()",Miljö!$B$1:$J$1,0),FALSE)/1,0))</f>
        <v>0</v>
      </c>
      <c r="AQ280">
        <f t="shared" si="25"/>
        <v>1</v>
      </c>
      <c r="AS280" t="str">
        <f t="shared" si="26"/>
        <v>Nej</v>
      </c>
      <c r="AT280" t="str">
        <f>IF(AS280="ja",VLOOKUP($B280,Miljö!$B$1:$P$500,MATCH("Fossil andel i procent (%)",Miljö!$B$1:$P$1,0),FALSE)/100,"")</f>
        <v/>
      </c>
      <c r="AV280" t="str">
        <f t="shared" si="27"/>
        <v>Nej</v>
      </c>
      <c r="AW280" t="str">
        <f>IF(AV280="ja",VLOOKUP($B280,'Egen hetvattenprod'!$B$1:$AO$500,MATCH("Värmekälla till värmepumpar ()",'Egen hetvattenprod'!$B$1:$AO$1,0),FALSE),"")</f>
        <v/>
      </c>
      <c r="AY280" t="str">
        <f t="shared" si="28"/>
        <v>Nej</v>
      </c>
      <c r="AZ280" s="115" t="str">
        <f>IF($AY280="ja",(VLOOKUP($B280,'Egen hetvattenprod'!$B$1:$BX$550,MATCH(AZ$2,'Egen hetvattenprod'!$B$1:$BX$1,0),FALSE)+VLOOKUP($B280,Kraftvärmeprod!$B$1:$BX$550,MATCH(AZ$2,Kraftvärmeprod!$B$1:$BX$1,0),FALSE))/$AC280,"")</f>
        <v/>
      </c>
      <c r="BA280" s="115" t="str">
        <f>IF($AY280="ja",(VLOOKUP($B280,'Egen hetvattenprod'!$B$1:$BX$550,MATCH(BA$2,'Egen hetvattenprod'!$B$1:$BX$1,0),FALSE)+VLOOKUP($B280,Kraftvärmeprod!$B$1:$BX$550,MATCH(BA$2,Kraftvärmeprod!$B$1:$BX$1,0),FALSE))/$AC280,"")</f>
        <v/>
      </c>
      <c r="BB280" s="115" t="str">
        <f>IF($AY280="ja",(VLOOKUP($B280,'Egen hetvattenprod'!$B$1:$BX$550,MATCH(BB$2,'Egen hetvattenprod'!$B$1:$BX$1,0),FALSE)+VLOOKUP($B280,Kraftvärmeprod!$B$1:$BX$550,MATCH(BB$2,Kraftvärmeprod!$B$1:$BX$1,0),FALSE))/$AC280,"")</f>
        <v/>
      </c>
      <c r="BC280" s="115" t="str">
        <f>IF($AY280="ja",(VLOOKUP($B280,'Egen hetvattenprod'!$B$1:$BX$550,MATCH(BC$2,'Egen hetvattenprod'!$B$1:$BX$1,0),FALSE)+VLOOKUP($B280,Kraftvärmeprod!$B$1:$BX$550,MATCH(BC$2,Kraftvärmeprod!$B$1:$BX$1,0),FALSE))/$AC280,"")</f>
        <v/>
      </c>
      <c r="BD280" s="115" t="str">
        <f>IF($AY280="ja",(VLOOKUP($B280,'Egen hetvattenprod'!$B$1:$BX$550,MATCH(BD$2,'Egen hetvattenprod'!$B$1:$BX$1,0),FALSE)+VLOOKUP($B280,Kraftvärmeprod!$B$1:$BX$550,MATCH(BD$2,Kraftvärmeprod!$B$1:$BX$1,0),FALSE))/$AC280,"")</f>
        <v/>
      </c>
      <c r="BF280" t="str">
        <f t="shared" si="29"/>
        <v>Nej</v>
      </c>
      <c r="BG280" t="str">
        <f>IF($BF280="ja",VLOOKUP($B280,'Egen hetvattenprod'!$B$1:$BX$550,MATCH("Andelen klimatgaser med fossilt ursprung för avfall ()",'Egen hetvattenprod'!$B$1:$BX$1,0),FALSE),"")</f>
        <v/>
      </c>
      <c r="BH280" t="str">
        <f>IF($BF280="ja",VLOOKUP($B280,Kraftvärmeprod!$B$1:$BX$550,MATCH("Andelen klimatgaser med fossilt ursprung för avfall ()",Kraftvärmeprod!$B$1:$BX$1,0),FALSE),"")</f>
        <v/>
      </c>
      <c r="BI280" t="str">
        <f>IF($BF280="ja",VLOOKUP($B280,'Egen hetvattenprod'!$B$1:$BX$550,MATCH("Avfall (GWh)",'Egen hetvattenprod'!$B$1:$BX$1,0),FALSE),"")</f>
        <v/>
      </c>
      <c r="BJ280" t="str">
        <f>IF($BF280="ja",VLOOKUP($B280,'Slutlig allokering kvv'!$B$1:$BX$550,MATCH("Avfall (GWh)",'Slutlig allokering kvv'!$B$1:$BX$1,0),FALSE),"")</f>
        <v/>
      </c>
      <c r="BK280" t="str">
        <f>IF($BF280="ja",VLOOKUP($B280,'Köpt hetvatten'!$B$1:$BX$550,MATCH("Avfall i köpt hetvatten",'Köpt hetvatten'!$B$1:$BX$1,0),FALSE),"")</f>
        <v/>
      </c>
      <c r="BL280" t="str">
        <f>IF($BF280="ja",VLOOKUP($B280,'Egen hetvattenprod'!$B$1:$BX$550,MATCH("Värde enligt ovan. (%)",'Egen hetvattenprod'!$B$1:$BX$1,0),FALSE),"")</f>
        <v/>
      </c>
      <c r="BM280" t="str">
        <f>IF($BF280="ja",VLOOKUP($B280,Kraftvärmeprod!$B$1:$BX$550,MATCH("Värde enligt ovan. (%)",Kraftvärmeprod!$B$1:$BX$1,0),FALSE),"")</f>
        <v/>
      </c>
      <c r="BQ280" t="str">
        <f>IF($BF280="ja",VLOOKUP($B280,'Egen hetvattenprod'!$B$1:$BX$550,MATCH("Tillförd olja (fossil) vid avfallsförbränning (GWh)",'Egen hetvattenprod'!$B$1:$BX$1,0),FALSE),"")</f>
        <v/>
      </c>
      <c r="BR280" t="str">
        <f>IF($BF280="ja",VLOOKUP($B280,Kraftvärmeprod!$B$1:$BX$550,MATCH("Tillförd olja (fossil) vid avfallsförbränning (GWh)",Kraftvärmeprod!$B$1:$BX$1,0),FALSE),"")</f>
        <v/>
      </c>
    </row>
    <row r="281" spans="1:70">
      <c r="A281" t="s">
        <v>393</v>
      </c>
      <c r="B281" t="s">
        <v>443</v>
      </c>
      <c r="C281">
        <f>VLOOKUP($B281,'Tillförd energi'!$B$1:$AI$720,MATCH(C$2,'Tillförd energi'!$B$1:$AQ$1,0),FALSE)</f>
        <v>0</v>
      </c>
      <c r="D281">
        <f>VLOOKUP($B281,'Tillförd energi'!$B$1:$AI$720,MATCH(D$2,'Tillförd energi'!$B$1:$AQ$1,0),FALSE)</f>
        <v>0.91600000000000004</v>
      </c>
      <c r="E281">
        <f>VLOOKUP($B281,'Tillförd energi'!$B$1:$AI$720,MATCH(E$2,'Tillförd energi'!$B$1:$AQ$1,0),FALSE)</f>
        <v>0</v>
      </c>
      <c r="F281">
        <f>VLOOKUP($B281,'Tillförd energi'!$B$1:$AI$720,MATCH(F$2,'Tillförd energi'!$B$1:$AQ$1,0),FALSE)</f>
        <v>0</v>
      </c>
      <c r="G281">
        <f>VLOOKUP($B281,'Tillförd energi'!$B$1:$AI$720,MATCH(G$2,'Tillförd energi'!$B$1:$AQ$1,0),FALSE)</f>
        <v>0</v>
      </c>
      <c r="H281">
        <f>VLOOKUP($B281,'Tillförd energi'!$B$1:$AI$720,MATCH(H$2,'Tillförd energi'!$B$1:$AQ$1,0),FALSE)</f>
        <v>0</v>
      </c>
      <c r="I281">
        <f>VLOOKUP($B281,'Tillförd energi'!$B$1:$AI$720,MATCH(I$2,'Tillförd energi'!$B$1:$AQ$1,0),FALSE)</f>
        <v>0</v>
      </c>
      <c r="J281">
        <f>VLOOKUP($B281,'Tillförd energi'!$B$1:$AI$720,MATCH(J$2,'Tillförd energi'!$B$1:$AQ$1,0),FALSE)</f>
        <v>0</v>
      </c>
      <c r="K281">
        <f>VLOOKUP($B281,'Tillförd energi'!$B$1:$AI$720,MATCH(K$2,'Tillförd energi'!$B$1:$AQ$1,0),FALSE)</f>
        <v>0</v>
      </c>
      <c r="L281">
        <f>VLOOKUP($B281,'Tillförd energi'!$B$1:$AI$720,MATCH(L$2,'Tillförd energi'!$B$1:$AQ$1,0),FALSE)</f>
        <v>0</v>
      </c>
      <c r="M281">
        <f>VLOOKUP($B281,'Tillförd energi'!$B$1:$AI$720,MATCH(M$2,'Tillförd energi'!$B$1:$AQ$1,0),FALSE)</f>
        <v>14.628</v>
      </c>
      <c r="N281">
        <f>VLOOKUP($B281,'Tillförd energi'!$B$1:$AI$720,MATCH(N$2,'Tillförd energi'!$B$1:$AQ$1,0),FALSE)</f>
        <v>0</v>
      </c>
      <c r="O281">
        <f>VLOOKUP($B281,'Tillförd energi'!$B$1:$AI$720,MATCH(O$2,'Tillförd energi'!$B$1:$AQ$1,0),FALSE)</f>
        <v>0</v>
      </c>
      <c r="P281">
        <f>VLOOKUP($B281,'Tillförd energi'!$B$1:$AI$720,MATCH(P$2,'Tillförd energi'!$B$1:$AQ$1,0),FALSE)</f>
        <v>10.574</v>
      </c>
      <c r="Q281">
        <f>VLOOKUP($B281,'Tillförd energi'!$B$1:$AI$720,MATCH(Q$2,'Tillförd energi'!$B$1:$AQ$1,0),FALSE)</f>
        <v>0</v>
      </c>
      <c r="R281">
        <f>VLOOKUP($B281,'Tillförd energi'!$B$1:$AI$720,MATCH(R$2,'Tillförd energi'!$B$1:$AQ$1,0),FALSE)</f>
        <v>0</v>
      </c>
      <c r="S281">
        <f>VLOOKUP($B281,'Tillförd energi'!$B$1:$AI$720,MATCH(S$2,'Tillförd energi'!$B$1:$AQ$1,0),FALSE)</f>
        <v>0</v>
      </c>
      <c r="T281">
        <f>VLOOKUP($B281,'Tillförd energi'!$B$1:$AI$720,MATCH(T$2,'Tillförd energi'!$B$1:$AQ$1,0),FALSE)</f>
        <v>0</v>
      </c>
      <c r="U281">
        <f>VLOOKUP($B281,'Tillförd energi'!$B$1:$AI$720,MATCH(U$2,'Tillförd energi'!$B$1:$AQ$1,0),FALSE)</f>
        <v>0</v>
      </c>
      <c r="V281">
        <f>VLOOKUP($B281,'Tillförd energi'!$B$1:$AI$720,MATCH(V$2,'Tillförd energi'!$B$1:$AQ$1,0),FALSE)</f>
        <v>0</v>
      </c>
      <c r="W281">
        <f>VLOOKUP($B281,'Tillförd energi'!$B$1:$AI$720,MATCH(W$2,'Tillförd energi'!$B$1:$AQ$1,0),FALSE)</f>
        <v>0</v>
      </c>
      <c r="X281">
        <f>VLOOKUP($B281,'Tillförd energi'!$B$1:$AI$720,MATCH(X$2,'Tillförd energi'!$B$1:$AQ$1,0),FALSE)</f>
        <v>0</v>
      </c>
      <c r="Y281">
        <f>VLOOKUP($B281,'Tillförd energi'!$B$1:$AI$720,MATCH(Y$2,'Tillförd energi'!$B$1:$AQ$1,0),FALSE)</f>
        <v>0</v>
      </c>
      <c r="Z281">
        <f>VLOOKUP($B281,'Tillförd energi'!$B$1:$AI$720,MATCH(Z$2,'Tillförd energi'!$B$1:$AQ$1,0),FALSE)</f>
        <v>0</v>
      </c>
      <c r="AA281">
        <f>VLOOKUP($B281,'Tillförd energi'!$B$1:$AI$720,MATCH(AA$2,'Tillförd energi'!$B$1:$AQ$1,0),FALSE)</f>
        <v>0</v>
      </c>
      <c r="AB281">
        <f>VLOOKUP($B281,'Tillförd energi'!$B$1:$AI$720,MATCH(AB$2,'Tillförd energi'!$B$1:$AQ$1,0),FALSE)</f>
        <v>0</v>
      </c>
      <c r="AC281">
        <f>VLOOKUP($B281,'Tillförd energi'!$B$1:$AI$720,MATCH(AC$2,'Tillförd energi'!$B$1:$AQ$1,0),FALSE)</f>
        <v>0</v>
      </c>
      <c r="AD281">
        <f>VLOOKUP($B281,'Tillförd energi'!$B$1:$AI$720,MATCH(AD$2,'Tillförd energi'!$B$1:$AQ$1,0),FALSE)</f>
        <v>0</v>
      </c>
      <c r="AE281">
        <f>VLOOKUP($B281,'Tillförd energi'!$B$1:$AI$720,MATCH(AE$2,'Tillförd energi'!$B$1:$AQ$1,0),FALSE)</f>
        <v>0</v>
      </c>
      <c r="AF281">
        <f>VLOOKUP($B281,'Tillförd energi'!$B$1:$AI$720,MATCH(AF$2,'Tillförd energi'!$B$1:$AQ$1,0),FALSE)</f>
        <v>0.441</v>
      </c>
      <c r="AG281">
        <f>IFERROR(VLOOKUP(B281,Miljö!$B$1:$AC$600,MATCH("Köpt mängd produktionsspecifik fjärrvärme:",Miljö!$B$1:$AC$1,0),FALSE)/1,0)</f>
        <v>0</v>
      </c>
      <c r="AI281">
        <f t="shared" si="24"/>
        <v>26.559000000000001</v>
      </c>
      <c r="AJ281">
        <f>IF(ISERROR(1/VLOOKUP($B281,Leveranser!$B$1:$S$500,MATCH("såld värme (gwh)",Leveranser!$B$1:$S$1,0),FALSE)),"",VLOOKUP($B281,Leveranser!$B$1:$S$500,MATCH("såld värme (gwh)",Leveranser!$B$1:$S$1,0),FALSE))</f>
        <v>17.984000000000002</v>
      </c>
      <c r="AM281" t="str">
        <f>IF(B281&lt;&gt;"",IF(VLOOKUP($B281,Totalt!$B$1:$AQ$554,MATCH("Kvalitetsgranskad:",Totalt!$B$1:$AQ$1,0),FALSE)="ja",VLOOKUP($B281,Miljö!$B$1:$AG$479,MATCH(AM$2,Miljö!$B$1:$AK$1,0),FALSE),""),"")</f>
        <v>Ja</v>
      </c>
      <c r="AN281" t="str">
        <f>IF(AM281="ja",VLOOKUP($B281,Miljö!$B$1:$J$479,MATCH("Typ av ursprungsspecificerad el   (Om inget värde anges används Nordisk residualmix, se inforuta) ()",Miljö!$B$1:$J$1,0),FALSE),IF(AM281="nej","Nordisk residualel",""))</f>
        <v>'Förnybart'</v>
      </c>
      <c r="AO281">
        <f>IF(AM281="","",VLOOKUP($B281,Miljö!$B$1:$J$479,MATCH("Fossilandel för ursprungspecificerad el ()",Miljö!$B$1:$J$1,0),FALSE))</f>
        <v>0</v>
      </c>
      <c r="AP281">
        <f>IF(AM281="","",IFERROR(VLOOKUP($B281,Miljö!$B$1:$J$479,MATCH("Kärnkraftsandel för ursprungsspecificerad el ()",Miljö!$B$1:$J$1,0),FALSE)/1,0))</f>
        <v>0</v>
      </c>
      <c r="AQ281">
        <f t="shared" si="25"/>
        <v>1</v>
      </c>
      <c r="AS281" t="str">
        <f t="shared" si="26"/>
        <v>Nej</v>
      </c>
      <c r="AT281" t="str">
        <f>IF(AS281="ja",VLOOKUP($B281,Miljö!$B$1:$P$500,MATCH("Fossil andel i procent (%)",Miljö!$B$1:$P$1,0),FALSE)/100,"")</f>
        <v/>
      </c>
      <c r="AV281" t="str">
        <f t="shared" si="27"/>
        <v>Nej</v>
      </c>
      <c r="AW281" t="str">
        <f>IF(AV281="ja",VLOOKUP($B281,'Egen hetvattenprod'!$B$1:$AO$500,MATCH("Värmekälla till värmepumpar ()",'Egen hetvattenprod'!$B$1:$AO$1,0),FALSE),"")</f>
        <v/>
      </c>
      <c r="AY281" t="str">
        <f t="shared" si="28"/>
        <v>Nej</v>
      </c>
      <c r="AZ281" s="115" t="str">
        <f>IF($AY281="ja",(VLOOKUP($B281,'Egen hetvattenprod'!$B$1:$BX$550,MATCH(AZ$2,'Egen hetvattenprod'!$B$1:$BX$1,0),FALSE)+VLOOKUP($B281,Kraftvärmeprod!$B$1:$BX$550,MATCH(AZ$2,Kraftvärmeprod!$B$1:$BX$1,0),FALSE))/$AC281,"")</f>
        <v/>
      </c>
      <c r="BA281" s="115" t="str">
        <f>IF($AY281="ja",(VLOOKUP($B281,'Egen hetvattenprod'!$B$1:$BX$550,MATCH(BA$2,'Egen hetvattenprod'!$B$1:$BX$1,0),FALSE)+VLOOKUP($B281,Kraftvärmeprod!$B$1:$BX$550,MATCH(BA$2,Kraftvärmeprod!$B$1:$BX$1,0),FALSE))/$AC281,"")</f>
        <v/>
      </c>
      <c r="BB281" s="115" t="str">
        <f>IF($AY281="ja",(VLOOKUP($B281,'Egen hetvattenprod'!$B$1:$BX$550,MATCH(BB$2,'Egen hetvattenprod'!$B$1:$BX$1,0),FALSE)+VLOOKUP($B281,Kraftvärmeprod!$B$1:$BX$550,MATCH(BB$2,Kraftvärmeprod!$B$1:$BX$1,0),FALSE))/$AC281,"")</f>
        <v/>
      </c>
      <c r="BC281" s="115" t="str">
        <f>IF($AY281="ja",(VLOOKUP($B281,'Egen hetvattenprod'!$B$1:$BX$550,MATCH(BC$2,'Egen hetvattenprod'!$B$1:$BX$1,0),FALSE)+VLOOKUP($B281,Kraftvärmeprod!$B$1:$BX$550,MATCH(BC$2,Kraftvärmeprod!$B$1:$BX$1,0),FALSE))/$AC281,"")</f>
        <v/>
      </c>
      <c r="BD281" s="115" t="str">
        <f>IF($AY281="ja",(VLOOKUP($B281,'Egen hetvattenprod'!$B$1:$BX$550,MATCH(BD$2,'Egen hetvattenprod'!$B$1:$BX$1,0),FALSE)+VLOOKUP($B281,Kraftvärmeprod!$B$1:$BX$550,MATCH(BD$2,Kraftvärmeprod!$B$1:$BX$1,0),FALSE))/$AC281,"")</f>
        <v/>
      </c>
      <c r="BF281" t="str">
        <f t="shared" si="29"/>
        <v>Nej</v>
      </c>
      <c r="BG281" t="str">
        <f>IF($BF281="ja",VLOOKUP($B281,'Egen hetvattenprod'!$B$1:$BX$550,MATCH("Andelen klimatgaser med fossilt ursprung för avfall ()",'Egen hetvattenprod'!$B$1:$BX$1,0),FALSE),"")</f>
        <v/>
      </c>
      <c r="BH281" t="str">
        <f>IF($BF281="ja",VLOOKUP($B281,Kraftvärmeprod!$B$1:$BX$550,MATCH("Andelen klimatgaser med fossilt ursprung för avfall ()",Kraftvärmeprod!$B$1:$BX$1,0),FALSE),"")</f>
        <v/>
      </c>
      <c r="BI281" t="str">
        <f>IF($BF281="ja",VLOOKUP($B281,'Egen hetvattenprod'!$B$1:$BX$550,MATCH("Avfall (GWh)",'Egen hetvattenprod'!$B$1:$BX$1,0),FALSE),"")</f>
        <v/>
      </c>
      <c r="BJ281" t="str">
        <f>IF($BF281="ja",VLOOKUP($B281,'Slutlig allokering kvv'!$B$1:$BX$550,MATCH("Avfall (GWh)",'Slutlig allokering kvv'!$B$1:$BX$1,0),FALSE),"")</f>
        <v/>
      </c>
      <c r="BK281" t="str">
        <f>IF($BF281="ja",VLOOKUP($B281,'Köpt hetvatten'!$B$1:$BX$550,MATCH("Avfall i köpt hetvatten",'Köpt hetvatten'!$B$1:$BX$1,0),FALSE),"")</f>
        <v/>
      </c>
      <c r="BL281" t="str">
        <f>IF($BF281="ja",VLOOKUP($B281,'Egen hetvattenprod'!$B$1:$BX$550,MATCH("Värde enligt ovan. (%)",'Egen hetvattenprod'!$B$1:$BX$1,0),FALSE),"")</f>
        <v/>
      </c>
      <c r="BM281" t="str">
        <f>IF($BF281="ja",VLOOKUP($B281,Kraftvärmeprod!$B$1:$BX$550,MATCH("Värde enligt ovan. (%)",Kraftvärmeprod!$B$1:$BX$1,0),FALSE),"")</f>
        <v/>
      </c>
      <c r="BQ281" t="str">
        <f>IF($BF281="ja",VLOOKUP($B281,'Egen hetvattenprod'!$B$1:$BX$550,MATCH("Tillförd olja (fossil) vid avfallsförbränning (GWh)",'Egen hetvattenprod'!$B$1:$BX$1,0),FALSE),"")</f>
        <v/>
      </c>
      <c r="BR281" t="str">
        <f>IF($BF281="ja",VLOOKUP($B281,Kraftvärmeprod!$B$1:$BX$550,MATCH("Tillförd olja (fossil) vid avfallsförbränning (GWh)",Kraftvärmeprod!$B$1:$BX$1,0),FALSE),"")</f>
        <v/>
      </c>
    </row>
    <row r="282" spans="1:70">
      <c r="A282" t="s">
        <v>393</v>
      </c>
      <c r="B282" t="s">
        <v>444</v>
      </c>
      <c r="C282">
        <f>VLOOKUP($B282,'Tillförd energi'!$B$1:$AI$720,MATCH(C$2,'Tillförd energi'!$B$1:$AQ$1,0),FALSE)</f>
        <v>0</v>
      </c>
      <c r="D282">
        <f>VLOOKUP($B282,'Tillförd energi'!$B$1:$AI$720,MATCH(D$2,'Tillförd energi'!$B$1:$AQ$1,0),FALSE)</f>
        <v>0.16</v>
      </c>
      <c r="E282">
        <f>VLOOKUP($B282,'Tillförd energi'!$B$1:$AI$720,MATCH(E$2,'Tillförd energi'!$B$1:$AQ$1,0),FALSE)</f>
        <v>0</v>
      </c>
      <c r="F282">
        <f>VLOOKUP($B282,'Tillförd energi'!$B$1:$AI$720,MATCH(F$2,'Tillförd energi'!$B$1:$AQ$1,0),FALSE)</f>
        <v>0</v>
      </c>
      <c r="G282">
        <f>VLOOKUP($B282,'Tillförd energi'!$B$1:$AI$720,MATCH(G$2,'Tillförd energi'!$B$1:$AQ$1,0),FALSE)</f>
        <v>0</v>
      </c>
      <c r="H282">
        <f>VLOOKUP($B282,'Tillförd energi'!$B$1:$AI$720,MATCH(H$2,'Tillförd energi'!$B$1:$AQ$1,0),FALSE)</f>
        <v>0</v>
      </c>
      <c r="I282">
        <f>VLOOKUP($B282,'Tillförd energi'!$B$1:$AI$720,MATCH(I$2,'Tillförd energi'!$B$1:$AQ$1,0),FALSE)</f>
        <v>0</v>
      </c>
      <c r="J282">
        <f>VLOOKUP($B282,'Tillförd energi'!$B$1:$AI$720,MATCH(J$2,'Tillförd energi'!$B$1:$AQ$1,0),FALSE)</f>
        <v>0</v>
      </c>
      <c r="K282">
        <f>VLOOKUP($B282,'Tillförd energi'!$B$1:$AI$720,MATCH(K$2,'Tillförd energi'!$B$1:$AQ$1,0),FALSE)</f>
        <v>0</v>
      </c>
      <c r="L282">
        <f>VLOOKUP($B282,'Tillförd energi'!$B$1:$AI$720,MATCH(L$2,'Tillförd energi'!$B$1:$AQ$1,0),FALSE)</f>
        <v>0</v>
      </c>
      <c r="M282">
        <f>VLOOKUP($B282,'Tillförd energi'!$B$1:$AI$720,MATCH(M$2,'Tillförd energi'!$B$1:$AQ$1,0),FALSE)</f>
        <v>0</v>
      </c>
      <c r="N282">
        <f>VLOOKUP($B282,'Tillförd energi'!$B$1:$AI$720,MATCH(N$2,'Tillförd energi'!$B$1:$AQ$1,0),FALSE)</f>
        <v>0</v>
      </c>
      <c r="O282">
        <f>VLOOKUP($B282,'Tillförd energi'!$B$1:$AI$720,MATCH(O$2,'Tillförd energi'!$B$1:$AQ$1,0),FALSE)</f>
        <v>0</v>
      </c>
      <c r="P282">
        <f>VLOOKUP($B282,'Tillförd energi'!$B$1:$AI$720,MATCH(P$2,'Tillförd energi'!$B$1:$AQ$1,0),FALSE)</f>
        <v>0.7</v>
      </c>
      <c r="Q282">
        <f>VLOOKUP($B282,'Tillförd energi'!$B$1:$AI$720,MATCH(Q$2,'Tillförd energi'!$B$1:$AQ$1,0),FALSE)</f>
        <v>0</v>
      </c>
      <c r="R282">
        <f>VLOOKUP($B282,'Tillförd energi'!$B$1:$AI$720,MATCH(R$2,'Tillförd energi'!$B$1:$AQ$1,0),FALSE)</f>
        <v>0.6</v>
      </c>
      <c r="S282">
        <f>VLOOKUP($B282,'Tillförd energi'!$B$1:$AI$720,MATCH(S$2,'Tillförd energi'!$B$1:$AQ$1,0),FALSE)</f>
        <v>11.3</v>
      </c>
      <c r="T282">
        <f>VLOOKUP($B282,'Tillförd energi'!$B$1:$AI$720,MATCH(T$2,'Tillförd energi'!$B$1:$AQ$1,0),FALSE)</f>
        <v>0</v>
      </c>
      <c r="U282">
        <f>VLOOKUP($B282,'Tillförd energi'!$B$1:$AI$720,MATCH(U$2,'Tillförd energi'!$B$1:$AQ$1,0),FALSE)</f>
        <v>0</v>
      </c>
      <c r="V282">
        <f>VLOOKUP($B282,'Tillförd energi'!$B$1:$AI$720,MATCH(V$2,'Tillförd energi'!$B$1:$AQ$1,0),FALSE)</f>
        <v>0</v>
      </c>
      <c r="W282">
        <f>VLOOKUP($B282,'Tillförd energi'!$B$1:$AI$720,MATCH(W$2,'Tillförd energi'!$B$1:$AQ$1,0),FALSE)</f>
        <v>0</v>
      </c>
      <c r="X282">
        <f>VLOOKUP($B282,'Tillförd energi'!$B$1:$AI$720,MATCH(X$2,'Tillförd energi'!$B$1:$AQ$1,0),FALSE)</f>
        <v>0</v>
      </c>
      <c r="Y282">
        <f>VLOOKUP($B282,'Tillförd energi'!$B$1:$AI$720,MATCH(Y$2,'Tillförd energi'!$B$1:$AQ$1,0),FALSE)</f>
        <v>0</v>
      </c>
      <c r="Z282">
        <f>VLOOKUP($B282,'Tillförd energi'!$B$1:$AI$720,MATCH(Z$2,'Tillförd energi'!$B$1:$AQ$1,0),FALSE)</f>
        <v>0</v>
      </c>
      <c r="AA282">
        <f>VLOOKUP($B282,'Tillförd energi'!$B$1:$AI$720,MATCH(AA$2,'Tillförd energi'!$B$1:$AQ$1,0),FALSE)</f>
        <v>0</v>
      </c>
      <c r="AB282">
        <f>VLOOKUP($B282,'Tillförd energi'!$B$1:$AI$720,MATCH(AB$2,'Tillförd energi'!$B$1:$AQ$1,0),FALSE)</f>
        <v>0</v>
      </c>
      <c r="AC282">
        <f>VLOOKUP($B282,'Tillförd energi'!$B$1:$AI$720,MATCH(AC$2,'Tillförd energi'!$B$1:$AQ$1,0),FALSE)</f>
        <v>0</v>
      </c>
      <c r="AD282">
        <f>VLOOKUP($B282,'Tillförd energi'!$B$1:$AI$720,MATCH(AD$2,'Tillförd energi'!$B$1:$AQ$1,0),FALSE)</f>
        <v>2.7</v>
      </c>
      <c r="AE282">
        <f>VLOOKUP($B282,'Tillförd energi'!$B$1:$AI$720,MATCH(AE$2,'Tillförd energi'!$B$1:$AQ$1,0),FALSE)</f>
        <v>0</v>
      </c>
      <c r="AF282">
        <f>VLOOKUP($B282,'Tillförd energi'!$B$1:$AI$720,MATCH(AF$2,'Tillförd energi'!$B$1:$AQ$1,0),FALSE)</f>
        <v>0.24099999999999999</v>
      </c>
      <c r="AG282">
        <f>IFERROR(VLOOKUP(B282,Miljö!$B$1:$AC$600,MATCH("Köpt mängd produktionsspecifik fjärrvärme:",Miljö!$B$1:$AC$1,0),FALSE)/1,0)</f>
        <v>0</v>
      </c>
      <c r="AI282">
        <f t="shared" si="24"/>
        <v>15.701000000000001</v>
      </c>
      <c r="AJ282">
        <f>IF(ISERROR(1/VLOOKUP($B282,Leveranser!$B$1:$S$500,MATCH("såld värme (gwh)",Leveranser!$B$1:$S$1,0),FALSE)),"",VLOOKUP($B282,Leveranser!$B$1:$S$500,MATCH("såld värme (gwh)",Leveranser!$B$1:$S$1,0),FALSE))</f>
        <v>14.1</v>
      </c>
      <c r="AM282" t="str">
        <f>IF(B282&lt;&gt;"",IF(VLOOKUP($B282,Totalt!$B$1:$AQ$554,MATCH("Kvalitetsgranskad:",Totalt!$B$1:$AQ$1,0),FALSE)="ja",VLOOKUP($B282,Miljö!$B$1:$AG$479,MATCH(AM$2,Miljö!$B$1:$AK$1,0),FALSE),""),"")</f>
        <v>Ja</v>
      </c>
      <c r="AN282" t="str">
        <f>IF(AM282="ja",VLOOKUP($B282,Miljö!$B$1:$J$479,MATCH("Typ av ursprungsspecificerad el   (Om inget värde anges används Nordisk residualmix, se inforuta) ()",Miljö!$B$1:$J$1,0),FALSE),IF(AM282="nej","Nordisk residualel",""))</f>
        <v>'Förnybart'</v>
      </c>
      <c r="AO282">
        <f>IF(AM282="","",VLOOKUP($B282,Miljö!$B$1:$J$479,MATCH("Fossilandel för ursprungspecificerad el ()",Miljö!$B$1:$J$1,0),FALSE))</f>
        <v>0</v>
      </c>
      <c r="AP282">
        <f>IF(AM282="","",IFERROR(VLOOKUP($B282,Miljö!$B$1:$J$479,MATCH("Kärnkraftsandel för ursprungsspecificerad el ()",Miljö!$B$1:$J$1,0),FALSE)/1,0))</f>
        <v>0</v>
      </c>
      <c r="AQ282">
        <f t="shared" si="25"/>
        <v>1</v>
      </c>
      <c r="AS282" t="str">
        <f t="shared" si="26"/>
        <v>Nej</v>
      </c>
      <c r="AT282" t="str">
        <f>IF(AS282="ja",VLOOKUP($B282,Miljö!$B$1:$P$500,MATCH("Fossil andel i procent (%)",Miljö!$B$1:$P$1,0),FALSE)/100,"")</f>
        <v/>
      </c>
      <c r="AV282" t="str">
        <f t="shared" si="27"/>
        <v>Nej</v>
      </c>
      <c r="AW282" t="str">
        <f>IF(AV282="ja",VLOOKUP($B282,'Egen hetvattenprod'!$B$1:$AO$500,MATCH("Värmekälla till värmepumpar ()",'Egen hetvattenprod'!$B$1:$AO$1,0),FALSE),"")</f>
        <v/>
      </c>
      <c r="AY282" t="str">
        <f t="shared" si="28"/>
        <v>Nej</v>
      </c>
      <c r="AZ282" s="115" t="str">
        <f>IF($AY282="ja",(VLOOKUP($B282,'Egen hetvattenprod'!$B$1:$BX$550,MATCH(AZ$2,'Egen hetvattenprod'!$B$1:$BX$1,0),FALSE)+VLOOKUP($B282,Kraftvärmeprod!$B$1:$BX$550,MATCH(AZ$2,Kraftvärmeprod!$B$1:$BX$1,0),FALSE))/$AC282,"")</f>
        <v/>
      </c>
      <c r="BA282" s="115" t="str">
        <f>IF($AY282="ja",(VLOOKUP($B282,'Egen hetvattenprod'!$B$1:$BX$550,MATCH(BA$2,'Egen hetvattenprod'!$B$1:$BX$1,0),FALSE)+VLOOKUP($B282,Kraftvärmeprod!$B$1:$BX$550,MATCH(BA$2,Kraftvärmeprod!$B$1:$BX$1,0),FALSE))/$AC282,"")</f>
        <v/>
      </c>
      <c r="BB282" s="115" t="str">
        <f>IF($AY282="ja",(VLOOKUP($B282,'Egen hetvattenprod'!$B$1:$BX$550,MATCH(BB$2,'Egen hetvattenprod'!$B$1:$BX$1,0),FALSE)+VLOOKUP($B282,Kraftvärmeprod!$B$1:$BX$550,MATCH(BB$2,Kraftvärmeprod!$B$1:$BX$1,0),FALSE))/$AC282,"")</f>
        <v/>
      </c>
      <c r="BC282" s="115" t="str">
        <f>IF($AY282="ja",(VLOOKUP($B282,'Egen hetvattenprod'!$B$1:$BX$550,MATCH(BC$2,'Egen hetvattenprod'!$B$1:$BX$1,0),FALSE)+VLOOKUP($B282,Kraftvärmeprod!$B$1:$BX$550,MATCH(BC$2,Kraftvärmeprod!$B$1:$BX$1,0),FALSE))/$AC282,"")</f>
        <v/>
      </c>
      <c r="BD282" s="115" t="str">
        <f>IF($AY282="ja",(VLOOKUP($B282,'Egen hetvattenprod'!$B$1:$BX$550,MATCH(BD$2,'Egen hetvattenprod'!$B$1:$BX$1,0),FALSE)+VLOOKUP($B282,Kraftvärmeprod!$B$1:$BX$550,MATCH(BD$2,Kraftvärmeprod!$B$1:$BX$1,0),FALSE))/$AC282,"")</f>
        <v/>
      </c>
      <c r="BF282" t="str">
        <f t="shared" si="29"/>
        <v>Nej</v>
      </c>
      <c r="BG282" t="str">
        <f>IF($BF282="ja",VLOOKUP($B282,'Egen hetvattenprod'!$B$1:$BX$550,MATCH("Andelen klimatgaser med fossilt ursprung för avfall ()",'Egen hetvattenprod'!$B$1:$BX$1,0),FALSE),"")</f>
        <v/>
      </c>
      <c r="BH282" t="str">
        <f>IF($BF282="ja",VLOOKUP($B282,Kraftvärmeprod!$B$1:$BX$550,MATCH("Andelen klimatgaser med fossilt ursprung för avfall ()",Kraftvärmeprod!$B$1:$BX$1,0),FALSE),"")</f>
        <v/>
      </c>
      <c r="BI282" t="str">
        <f>IF($BF282="ja",VLOOKUP($B282,'Egen hetvattenprod'!$B$1:$BX$550,MATCH("Avfall (GWh)",'Egen hetvattenprod'!$B$1:$BX$1,0),FALSE),"")</f>
        <v/>
      </c>
      <c r="BJ282" t="str">
        <f>IF($BF282="ja",VLOOKUP($B282,'Slutlig allokering kvv'!$B$1:$BX$550,MATCH("Avfall (GWh)",'Slutlig allokering kvv'!$B$1:$BX$1,0),FALSE),"")</f>
        <v/>
      </c>
      <c r="BK282" t="str">
        <f>IF($BF282="ja",VLOOKUP($B282,'Köpt hetvatten'!$B$1:$BX$550,MATCH("Avfall i köpt hetvatten",'Köpt hetvatten'!$B$1:$BX$1,0),FALSE),"")</f>
        <v/>
      </c>
      <c r="BL282" t="str">
        <f>IF($BF282="ja",VLOOKUP($B282,'Egen hetvattenprod'!$B$1:$BX$550,MATCH("Värde enligt ovan. (%)",'Egen hetvattenprod'!$B$1:$BX$1,0),FALSE),"")</f>
        <v/>
      </c>
      <c r="BM282" t="str">
        <f>IF($BF282="ja",VLOOKUP($B282,Kraftvärmeprod!$B$1:$BX$550,MATCH("Värde enligt ovan. (%)",Kraftvärmeprod!$B$1:$BX$1,0),FALSE),"")</f>
        <v/>
      </c>
      <c r="BQ282" t="str">
        <f>IF($BF282="ja",VLOOKUP($B282,'Egen hetvattenprod'!$B$1:$BX$550,MATCH("Tillförd olja (fossil) vid avfallsförbränning (GWh)",'Egen hetvattenprod'!$B$1:$BX$1,0),FALSE),"")</f>
        <v/>
      </c>
      <c r="BR282" t="str">
        <f>IF($BF282="ja",VLOOKUP($B282,Kraftvärmeprod!$B$1:$BX$550,MATCH("Tillförd olja (fossil) vid avfallsförbränning (GWh)",Kraftvärmeprod!$B$1:$BX$1,0),FALSE),"")</f>
        <v/>
      </c>
    </row>
    <row r="283" spans="1:70">
      <c r="A283" t="s">
        <v>393</v>
      </c>
      <c r="B283" t="s">
        <v>445</v>
      </c>
      <c r="C283">
        <f>VLOOKUP($B283,'Tillförd energi'!$B$1:$AI$720,MATCH(C$2,'Tillförd energi'!$B$1:$AQ$1,0),FALSE)</f>
        <v>0</v>
      </c>
      <c r="D283">
        <f>VLOOKUP($B283,'Tillförd energi'!$B$1:$AI$720,MATCH(D$2,'Tillförd energi'!$B$1:$AQ$1,0),FALSE)</f>
        <v>7.0999999999999994E-2</v>
      </c>
      <c r="E283">
        <f>VLOOKUP($B283,'Tillförd energi'!$B$1:$AI$720,MATCH(E$2,'Tillförd energi'!$B$1:$AQ$1,0),FALSE)</f>
        <v>0</v>
      </c>
      <c r="F283">
        <f>VLOOKUP($B283,'Tillförd energi'!$B$1:$AI$720,MATCH(F$2,'Tillförd energi'!$B$1:$AQ$1,0),FALSE)</f>
        <v>0</v>
      </c>
      <c r="G283">
        <f>VLOOKUP($B283,'Tillförd energi'!$B$1:$AI$720,MATCH(G$2,'Tillförd energi'!$B$1:$AQ$1,0),FALSE)</f>
        <v>0</v>
      </c>
      <c r="H283">
        <f>VLOOKUP($B283,'Tillförd energi'!$B$1:$AI$720,MATCH(H$2,'Tillförd energi'!$B$1:$AQ$1,0),FALSE)</f>
        <v>0</v>
      </c>
      <c r="I283">
        <f>VLOOKUP($B283,'Tillförd energi'!$B$1:$AI$720,MATCH(I$2,'Tillförd energi'!$B$1:$AQ$1,0),FALSE)</f>
        <v>0</v>
      </c>
      <c r="J283">
        <f>VLOOKUP($B283,'Tillförd energi'!$B$1:$AI$720,MATCH(J$2,'Tillförd energi'!$B$1:$AQ$1,0),FALSE)</f>
        <v>0</v>
      </c>
      <c r="K283">
        <f>VLOOKUP($B283,'Tillförd energi'!$B$1:$AI$720,MATCH(K$2,'Tillförd energi'!$B$1:$AQ$1,0),FALSE)</f>
        <v>0</v>
      </c>
      <c r="L283">
        <f>VLOOKUP($B283,'Tillförd energi'!$B$1:$AI$720,MATCH(L$2,'Tillförd energi'!$B$1:$AQ$1,0),FALSE)</f>
        <v>0</v>
      </c>
      <c r="M283">
        <f>VLOOKUP($B283,'Tillförd energi'!$B$1:$AI$720,MATCH(M$2,'Tillförd energi'!$B$1:$AQ$1,0),FALSE)</f>
        <v>0</v>
      </c>
      <c r="N283">
        <f>VLOOKUP($B283,'Tillförd energi'!$B$1:$AI$720,MATCH(N$2,'Tillförd energi'!$B$1:$AQ$1,0),FALSE)</f>
        <v>0</v>
      </c>
      <c r="O283">
        <f>VLOOKUP($B283,'Tillförd energi'!$B$1:$AI$720,MATCH(O$2,'Tillförd energi'!$B$1:$AQ$1,0),FALSE)</f>
        <v>0</v>
      </c>
      <c r="P283">
        <f>VLOOKUP($B283,'Tillförd energi'!$B$1:$AI$720,MATCH(P$2,'Tillförd energi'!$B$1:$AQ$1,0),FALSE)</f>
        <v>10.573</v>
      </c>
      <c r="Q283">
        <f>VLOOKUP($B283,'Tillförd energi'!$B$1:$AI$720,MATCH(Q$2,'Tillförd energi'!$B$1:$AQ$1,0),FALSE)</f>
        <v>0</v>
      </c>
      <c r="R283">
        <f>VLOOKUP($B283,'Tillförd energi'!$B$1:$AI$720,MATCH(R$2,'Tillförd energi'!$B$1:$AQ$1,0),FALSE)</f>
        <v>0.995</v>
      </c>
      <c r="S283">
        <f>VLOOKUP($B283,'Tillförd energi'!$B$1:$AI$720,MATCH(S$2,'Tillförd energi'!$B$1:$AQ$1,0),FALSE)</f>
        <v>0</v>
      </c>
      <c r="T283">
        <f>VLOOKUP($B283,'Tillförd energi'!$B$1:$AI$720,MATCH(T$2,'Tillförd energi'!$B$1:$AQ$1,0),FALSE)</f>
        <v>0</v>
      </c>
      <c r="U283">
        <f>VLOOKUP($B283,'Tillförd energi'!$B$1:$AI$720,MATCH(U$2,'Tillförd energi'!$B$1:$AQ$1,0),FALSE)</f>
        <v>0</v>
      </c>
      <c r="V283">
        <f>VLOOKUP($B283,'Tillförd energi'!$B$1:$AI$720,MATCH(V$2,'Tillförd energi'!$B$1:$AQ$1,0),FALSE)</f>
        <v>0</v>
      </c>
      <c r="W283">
        <f>VLOOKUP($B283,'Tillförd energi'!$B$1:$AI$720,MATCH(W$2,'Tillförd energi'!$B$1:$AQ$1,0),FALSE)</f>
        <v>0</v>
      </c>
      <c r="X283">
        <f>VLOOKUP($B283,'Tillförd energi'!$B$1:$AI$720,MATCH(X$2,'Tillförd energi'!$B$1:$AQ$1,0),FALSE)</f>
        <v>0</v>
      </c>
      <c r="Y283">
        <f>VLOOKUP($B283,'Tillförd energi'!$B$1:$AI$720,MATCH(Y$2,'Tillförd energi'!$B$1:$AQ$1,0),FALSE)</f>
        <v>0</v>
      </c>
      <c r="Z283">
        <f>VLOOKUP($B283,'Tillförd energi'!$B$1:$AI$720,MATCH(Z$2,'Tillförd energi'!$B$1:$AQ$1,0),FALSE)</f>
        <v>0</v>
      </c>
      <c r="AA283">
        <f>VLOOKUP($B283,'Tillförd energi'!$B$1:$AI$720,MATCH(AA$2,'Tillförd energi'!$B$1:$AQ$1,0),FALSE)</f>
        <v>0</v>
      </c>
      <c r="AB283">
        <f>VLOOKUP($B283,'Tillförd energi'!$B$1:$AI$720,MATCH(AB$2,'Tillförd energi'!$B$1:$AQ$1,0),FALSE)</f>
        <v>0</v>
      </c>
      <c r="AC283">
        <f>VLOOKUP($B283,'Tillförd energi'!$B$1:$AI$720,MATCH(AC$2,'Tillförd energi'!$B$1:$AQ$1,0),FALSE)</f>
        <v>0</v>
      </c>
      <c r="AD283">
        <f>VLOOKUP($B283,'Tillförd energi'!$B$1:$AI$720,MATCH(AD$2,'Tillförd energi'!$B$1:$AQ$1,0),FALSE)</f>
        <v>0</v>
      </c>
      <c r="AE283">
        <f>VLOOKUP($B283,'Tillförd energi'!$B$1:$AI$720,MATCH(AE$2,'Tillförd energi'!$B$1:$AQ$1,0),FALSE)</f>
        <v>0</v>
      </c>
      <c r="AF283">
        <f>VLOOKUP($B283,'Tillförd energi'!$B$1:$AI$720,MATCH(AF$2,'Tillförd energi'!$B$1:$AQ$1,0),FALSE)</f>
        <v>0.185</v>
      </c>
      <c r="AG283">
        <f>IFERROR(VLOOKUP(B283,Miljö!$B$1:$AC$600,MATCH("Köpt mängd produktionsspecifik fjärrvärme:",Miljö!$B$1:$AC$1,0),FALSE)/1,0)</f>
        <v>0</v>
      </c>
      <c r="AI283">
        <f t="shared" si="24"/>
        <v>11.824</v>
      </c>
      <c r="AJ283">
        <f>IF(ISERROR(1/VLOOKUP($B283,Leveranser!$B$1:$S$500,MATCH("såld värme (gwh)",Leveranser!$B$1:$S$1,0),FALSE)),"",VLOOKUP($B283,Leveranser!$B$1:$S$500,MATCH("såld värme (gwh)",Leveranser!$B$1:$S$1,0),FALSE))</f>
        <v>8.6270000000000007</v>
      </c>
      <c r="AM283" t="str">
        <f>IF(B283&lt;&gt;"",IF(VLOOKUP($B283,Totalt!$B$1:$AQ$554,MATCH("Kvalitetsgranskad:",Totalt!$B$1:$AQ$1,0),FALSE)="ja",VLOOKUP($B283,Miljö!$B$1:$AG$479,MATCH(AM$2,Miljö!$B$1:$AK$1,0),FALSE),""),"")</f>
        <v>Ja</v>
      </c>
      <c r="AN283" t="str">
        <f>IF(AM283="ja",VLOOKUP($B283,Miljö!$B$1:$J$479,MATCH("Typ av ursprungsspecificerad el   (Om inget värde anges används Nordisk residualmix, se inforuta) ()",Miljö!$B$1:$J$1,0),FALSE),IF(AM283="nej","Nordisk residualel",""))</f>
        <v>'Förnybart'</v>
      </c>
      <c r="AO283">
        <f>IF(AM283="","",VLOOKUP($B283,Miljö!$B$1:$J$479,MATCH("Fossilandel för ursprungspecificerad el ()",Miljö!$B$1:$J$1,0),FALSE))</f>
        <v>0</v>
      </c>
      <c r="AP283">
        <f>IF(AM283="","",IFERROR(VLOOKUP($B283,Miljö!$B$1:$J$479,MATCH("Kärnkraftsandel för ursprungsspecificerad el ()",Miljö!$B$1:$J$1,0),FALSE)/1,0))</f>
        <v>0</v>
      </c>
      <c r="AQ283">
        <f t="shared" si="25"/>
        <v>1</v>
      </c>
      <c r="AS283" t="str">
        <f t="shared" si="26"/>
        <v>Nej</v>
      </c>
      <c r="AT283" t="str">
        <f>IF(AS283="ja",VLOOKUP($B283,Miljö!$B$1:$P$500,MATCH("Fossil andel i procent (%)",Miljö!$B$1:$P$1,0),FALSE)/100,"")</f>
        <v/>
      </c>
      <c r="AV283" t="str">
        <f t="shared" si="27"/>
        <v>Nej</v>
      </c>
      <c r="AW283" t="str">
        <f>IF(AV283="ja",VLOOKUP($B283,'Egen hetvattenprod'!$B$1:$AO$500,MATCH("Värmekälla till värmepumpar ()",'Egen hetvattenprod'!$B$1:$AO$1,0),FALSE),"")</f>
        <v/>
      </c>
      <c r="AY283" t="str">
        <f t="shared" si="28"/>
        <v>Nej</v>
      </c>
      <c r="AZ283" s="115" t="str">
        <f>IF($AY283="ja",(VLOOKUP($B283,'Egen hetvattenprod'!$B$1:$BX$550,MATCH(AZ$2,'Egen hetvattenprod'!$B$1:$BX$1,0),FALSE)+VLOOKUP($B283,Kraftvärmeprod!$B$1:$BX$550,MATCH(AZ$2,Kraftvärmeprod!$B$1:$BX$1,0),FALSE))/$AC283,"")</f>
        <v/>
      </c>
      <c r="BA283" s="115" t="str">
        <f>IF($AY283="ja",(VLOOKUP($B283,'Egen hetvattenprod'!$B$1:$BX$550,MATCH(BA$2,'Egen hetvattenprod'!$B$1:$BX$1,0),FALSE)+VLOOKUP($B283,Kraftvärmeprod!$B$1:$BX$550,MATCH(BA$2,Kraftvärmeprod!$B$1:$BX$1,0),FALSE))/$AC283,"")</f>
        <v/>
      </c>
      <c r="BB283" s="115" t="str">
        <f>IF($AY283="ja",(VLOOKUP($B283,'Egen hetvattenprod'!$B$1:$BX$550,MATCH(BB$2,'Egen hetvattenprod'!$B$1:$BX$1,0),FALSE)+VLOOKUP($B283,Kraftvärmeprod!$B$1:$BX$550,MATCH(BB$2,Kraftvärmeprod!$B$1:$BX$1,0),FALSE))/$AC283,"")</f>
        <v/>
      </c>
      <c r="BC283" s="115" t="str">
        <f>IF($AY283="ja",(VLOOKUP($B283,'Egen hetvattenprod'!$B$1:$BX$550,MATCH(BC$2,'Egen hetvattenprod'!$B$1:$BX$1,0),FALSE)+VLOOKUP($B283,Kraftvärmeprod!$B$1:$BX$550,MATCH(BC$2,Kraftvärmeprod!$B$1:$BX$1,0),FALSE))/$AC283,"")</f>
        <v/>
      </c>
      <c r="BD283" s="115" t="str">
        <f>IF($AY283="ja",(VLOOKUP($B283,'Egen hetvattenprod'!$B$1:$BX$550,MATCH(BD$2,'Egen hetvattenprod'!$B$1:$BX$1,0),FALSE)+VLOOKUP($B283,Kraftvärmeprod!$B$1:$BX$550,MATCH(BD$2,Kraftvärmeprod!$B$1:$BX$1,0),FALSE))/$AC283,"")</f>
        <v/>
      </c>
      <c r="BF283" t="str">
        <f t="shared" si="29"/>
        <v>Nej</v>
      </c>
      <c r="BG283" t="str">
        <f>IF($BF283="ja",VLOOKUP($B283,'Egen hetvattenprod'!$B$1:$BX$550,MATCH("Andelen klimatgaser med fossilt ursprung för avfall ()",'Egen hetvattenprod'!$B$1:$BX$1,0),FALSE),"")</f>
        <v/>
      </c>
      <c r="BH283" t="str">
        <f>IF($BF283="ja",VLOOKUP($B283,Kraftvärmeprod!$B$1:$BX$550,MATCH("Andelen klimatgaser med fossilt ursprung för avfall ()",Kraftvärmeprod!$B$1:$BX$1,0),FALSE),"")</f>
        <v/>
      </c>
      <c r="BI283" t="str">
        <f>IF($BF283="ja",VLOOKUP($B283,'Egen hetvattenprod'!$B$1:$BX$550,MATCH("Avfall (GWh)",'Egen hetvattenprod'!$B$1:$BX$1,0),FALSE),"")</f>
        <v/>
      </c>
      <c r="BJ283" t="str">
        <f>IF($BF283="ja",VLOOKUP($B283,'Slutlig allokering kvv'!$B$1:$BX$550,MATCH("Avfall (GWh)",'Slutlig allokering kvv'!$B$1:$BX$1,0),FALSE),"")</f>
        <v/>
      </c>
      <c r="BK283" t="str">
        <f>IF($BF283="ja",VLOOKUP($B283,'Köpt hetvatten'!$B$1:$BX$550,MATCH("Avfall i köpt hetvatten",'Köpt hetvatten'!$B$1:$BX$1,0),FALSE),"")</f>
        <v/>
      </c>
      <c r="BL283" t="str">
        <f>IF($BF283="ja",VLOOKUP($B283,'Egen hetvattenprod'!$B$1:$BX$550,MATCH("Värde enligt ovan. (%)",'Egen hetvattenprod'!$B$1:$BX$1,0),FALSE),"")</f>
        <v/>
      </c>
      <c r="BM283" t="str">
        <f>IF($BF283="ja",VLOOKUP($B283,Kraftvärmeprod!$B$1:$BX$550,MATCH("Värde enligt ovan. (%)",Kraftvärmeprod!$B$1:$BX$1,0),FALSE),"")</f>
        <v/>
      </c>
      <c r="BQ283" t="str">
        <f>IF($BF283="ja",VLOOKUP($B283,'Egen hetvattenprod'!$B$1:$BX$550,MATCH("Tillförd olja (fossil) vid avfallsförbränning (GWh)",'Egen hetvattenprod'!$B$1:$BX$1,0),FALSE),"")</f>
        <v/>
      </c>
      <c r="BR283" t="str">
        <f>IF($BF283="ja",VLOOKUP($B283,Kraftvärmeprod!$B$1:$BX$550,MATCH("Tillförd olja (fossil) vid avfallsförbränning (GWh)",Kraftvärmeprod!$B$1:$BX$1,0),FALSE),"")</f>
        <v/>
      </c>
    </row>
    <row r="284" spans="1:70">
      <c r="A284" t="s">
        <v>447</v>
      </c>
      <c r="B284" t="s">
        <v>448</v>
      </c>
      <c r="C284">
        <f>VLOOKUP($B284,'Tillförd energi'!$B$1:$AI$720,MATCH(C$2,'Tillförd energi'!$B$1:$AQ$1,0),FALSE)</f>
        <v>0</v>
      </c>
      <c r="D284">
        <f>VLOOKUP($B284,'Tillförd energi'!$B$1:$AI$720,MATCH(D$2,'Tillförd energi'!$B$1:$AQ$1,0),FALSE)</f>
        <v>0</v>
      </c>
      <c r="E284">
        <f>VLOOKUP($B284,'Tillförd energi'!$B$1:$AI$720,MATCH(E$2,'Tillförd energi'!$B$1:$AQ$1,0),FALSE)</f>
        <v>0</v>
      </c>
      <c r="F284">
        <f>VLOOKUP($B284,'Tillförd energi'!$B$1:$AI$720,MATCH(F$2,'Tillförd energi'!$B$1:$AQ$1,0),FALSE)</f>
        <v>0</v>
      </c>
      <c r="G284">
        <f>VLOOKUP($B284,'Tillförd energi'!$B$1:$AI$720,MATCH(G$2,'Tillförd energi'!$B$1:$AQ$1,0),FALSE)</f>
        <v>0</v>
      </c>
      <c r="H284">
        <f>VLOOKUP($B284,'Tillförd energi'!$B$1:$AI$720,MATCH(H$2,'Tillförd energi'!$B$1:$AQ$1,0),FALSE)</f>
        <v>0</v>
      </c>
      <c r="I284">
        <f>VLOOKUP($B284,'Tillförd energi'!$B$1:$AI$720,MATCH(I$2,'Tillförd energi'!$B$1:$AQ$1,0),FALSE)</f>
        <v>0</v>
      </c>
      <c r="J284">
        <f>VLOOKUP($B284,'Tillförd energi'!$B$1:$AI$720,MATCH(J$2,'Tillförd energi'!$B$1:$AQ$1,0),FALSE)</f>
        <v>0</v>
      </c>
      <c r="K284">
        <f>VLOOKUP($B284,'Tillförd energi'!$B$1:$AI$720,MATCH(K$2,'Tillförd energi'!$B$1:$AQ$1,0),FALSE)</f>
        <v>0</v>
      </c>
      <c r="L284">
        <f>VLOOKUP($B284,'Tillförd energi'!$B$1:$AI$720,MATCH(L$2,'Tillförd energi'!$B$1:$AQ$1,0),FALSE)</f>
        <v>0</v>
      </c>
      <c r="M284">
        <f>VLOOKUP($B284,'Tillförd energi'!$B$1:$AI$720,MATCH(M$2,'Tillförd energi'!$B$1:$AQ$1,0),FALSE)</f>
        <v>11.81</v>
      </c>
      <c r="N284">
        <f>VLOOKUP($B284,'Tillförd energi'!$B$1:$AI$720,MATCH(N$2,'Tillförd energi'!$B$1:$AQ$1,0),FALSE)</f>
        <v>34.85</v>
      </c>
      <c r="O284">
        <f>VLOOKUP($B284,'Tillförd energi'!$B$1:$AI$720,MATCH(O$2,'Tillförd energi'!$B$1:$AQ$1,0),FALSE)</f>
        <v>65.569999999999993</v>
      </c>
      <c r="P284">
        <f>VLOOKUP($B284,'Tillförd energi'!$B$1:$AI$720,MATCH(P$2,'Tillförd energi'!$B$1:$AQ$1,0),FALSE)</f>
        <v>5.91</v>
      </c>
      <c r="Q284">
        <f>VLOOKUP($B284,'Tillförd energi'!$B$1:$AI$720,MATCH(Q$2,'Tillförd energi'!$B$1:$AQ$1,0),FALSE)</f>
        <v>0</v>
      </c>
      <c r="R284">
        <f>VLOOKUP($B284,'Tillförd energi'!$B$1:$AI$720,MATCH(R$2,'Tillförd energi'!$B$1:$AQ$1,0),FALSE)</f>
        <v>0</v>
      </c>
      <c r="S284">
        <f>VLOOKUP($B284,'Tillförd energi'!$B$1:$AI$720,MATCH(S$2,'Tillförd energi'!$B$1:$AQ$1,0),FALSE)</f>
        <v>0</v>
      </c>
      <c r="T284">
        <f>VLOOKUP($B284,'Tillförd energi'!$B$1:$AI$720,MATCH(T$2,'Tillförd energi'!$B$1:$AQ$1,0),FALSE)</f>
        <v>0</v>
      </c>
      <c r="U284">
        <f>VLOOKUP($B284,'Tillförd energi'!$B$1:$AI$720,MATCH(U$2,'Tillförd energi'!$B$1:$AQ$1,0),FALSE)</f>
        <v>0</v>
      </c>
      <c r="V284">
        <f>VLOOKUP($B284,'Tillförd energi'!$B$1:$AI$720,MATCH(V$2,'Tillförd energi'!$B$1:$AQ$1,0),FALSE)</f>
        <v>0</v>
      </c>
      <c r="W284">
        <f>VLOOKUP($B284,'Tillförd energi'!$B$1:$AI$720,MATCH(W$2,'Tillförd energi'!$B$1:$AQ$1,0),FALSE)</f>
        <v>0.32</v>
      </c>
      <c r="X284">
        <f>VLOOKUP($B284,'Tillförd energi'!$B$1:$AI$720,MATCH(X$2,'Tillförd energi'!$B$1:$AQ$1,0),FALSE)</f>
        <v>0</v>
      </c>
      <c r="Y284">
        <f>VLOOKUP($B284,'Tillförd energi'!$B$1:$AI$720,MATCH(Y$2,'Tillförd energi'!$B$1:$AQ$1,0),FALSE)</f>
        <v>0</v>
      </c>
      <c r="Z284">
        <f>VLOOKUP($B284,'Tillförd energi'!$B$1:$AI$720,MATCH(Z$2,'Tillförd energi'!$B$1:$AQ$1,0),FALSE)</f>
        <v>0</v>
      </c>
      <c r="AA284">
        <f>VLOOKUP($B284,'Tillförd energi'!$B$1:$AI$720,MATCH(AA$2,'Tillförd energi'!$B$1:$AQ$1,0),FALSE)</f>
        <v>0</v>
      </c>
      <c r="AB284">
        <f>VLOOKUP($B284,'Tillförd energi'!$B$1:$AI$720,MATCH(AB$2,'Tillförd energi'!$B$1:$AQ$1,0),FALSE)</f>
        <v>0</v>
      </c>
      <c r="AC284">
        <f>VLOOKUP($B284,'Tillförd energi'!$B$1:$AI$720,MATCH(AC$2,'Tillförd energi'!$B$1:$AQ$1,0),FALSE)</f>
        <v>27.76</v>
      </c>
      <c r="AD284">
        <f>VLOOKUP($B284,'Tillförd energi'!$B$1:$AI$720,MATCH(AD$2,'Tillförd energi'!$B$1:$AQ$1,0),FALSE)</f>
        <v>0</v>
      </c>
      <c r="AE284">
        <f>VLOOKUP($B284,'Tillförd energi'!$B$1:$AI$720,MATCH(AE$2,'Tillförd energi'!$B$1:$AQ$1,0),FALSE)</f>
        <v>0</v>
      </c>
      <c r="AF284">
        <f>VLOOKUP($B284,'Tillförd energi'!$B$1:$AI$720,MATCH(AF$2,'Tillförd energi'!$B$1:$AQ$1,0),FALSE)</f>
        <v>3.66</v>
      </c>
      <c r="AG284">
        <f>IFERROR(VLOOKUP(B284,Miljö!$B$1:$AC$600,MATCH("Köpt mängd produktionsspecifik fjärrvärme:",Miljö!$B$1:$AC$1,0),FALSE)/1,0)</f>
        <v>0</v>
      </c>
      <c r="AI284">
        <f t="shared" si="24"/>
        <v>149.87999999999997</v>
      </c>
      <c r="AJ284">
        <f>IF(ISERROR(1/VLOOKUP($B284,Leveranser!$B$1:$S$500,MATCH("såld värme (gwh)",Leveranser!$B$1:$S$1,0),FALSE)),"",VLOOKUP($B284,Leveranser!$B$1:$S$500,MATCH("såld värme (gwh)",Leveranser!$B$1:$S$1,0),FALSE))</f>
        <v>108.54</v>
      </c>
      <c r="AM284" t="str">
        <f>IF(B284&lt;&gt;"",IF(VLOOKUP($B284,Totalt!$B$1:$AQ$554,MATCH("Kvalitetsgranskad:",Totalt!$B$1:$AQ$1,0),FALSE)="ja",VLOOKUP($B284,Miljö!$B$1:$AG$479,MATCH(AM$2,Miljö!$B$1:$AK$1,0),FALSE),""),"")</f>
        <v>Ja</v>
      </c>
      <c r="AN284" t="str">
        <f>IF(AM284="ja",VLOOKUP($B284,Miljö!$B$1:$J$479,MATCH("Typ av ursprungsspecificerad el   (Om inget värde anges används Nordisk residualmix, se inforuta) ()",Miljö!$B$1:$J$1,0),FALSE),IF(AM284="nej","Nordisk residualel",""))</f>
        <v>'100% vattenkraft'</v>
      </c>
      <c r="AO284">
        <f>IF(AM284="","",VLOOKUP($B284,Miljö!$B$1:$J$479,MATCH("Fossilandel för ursprungspecificerad el ()",Miljö!$B$1:$J$1,0),FALSE))</f>
        <v>0</v>
      </c>
      <c r="AP284">
        <f>IF(AM284="","",IFERROR(VLOOKUP($B284,Miljö!$B$1:$J$479,MATCH("Kärnkraftsandel för ursprungsspecificerad el ()",Miljö!$B$1:$J$1,0),FALSE)/1,0))</f>
        <v>0</v>
      </c>
      <c r="AQ284">
        <f t="shared" si="25"/>
        <v>1</v>
      </c>
      <c r="AS284" t="str">
        <f t="shared" si="26"/>
        <v>Nej</v>
      </c>
      <c r="AT284" t="str">
        <f>IF(AS284="ja",VLOOKUP($B284,Miljö!$B$1:$P$500,MATCH("Fossil andel i procent (%)",Miljö!$B$1:$P$1,0),FALSE)/100,"")</f>
        <v/>
      </c>
      <c r="AV284" t="str">
        <f t="shared" si="27"/>
        <v>Nej</v>
      </c>
      <c r="AW284" t="str">
        <f>IF(AV284="ja",VLOOKUP($B284,'Egen hetvattenprod'!$B$1:$AO$500,MATCH("Värmekälla till värmepumpar ()",'Egen hetvattenprod'!$B$1:$AO$1,0),FALSE),"")</f>
        <v/>
      </c>
      <c r="AY284" t="str">
        <f t="shared" si="28"/>
        <v>Ja</v>
      </c>
      <c r="AZ284" s="115">
        <f>IF($AY284="ja",(VLOOKUP($B284,'Egen hetvattenprod'!$B$1:$BX$550,MATCH(AZ$2,'Egen hetvattenprod'!$B$1:$BX$1,0),FALSE)+VLOOKUP($B284,Kraftvärmeprod!$B$1:$BX$550,MATCH(AZ$2,Kraftvärmeprod!$B$1:$BX$1,0),FALSE))/$AC284,"")</f>
        <v>1</v>
      </c>
      <c r="BA284" s="115">
        <f>IF($AY284="ja",(VLOOKUP($B284,'Egen hetvattenprod'!$B$1:$BX$550,MATCH(BA$2,'Egen hetvattenprod'!$B$1:$BX$1,0),FALSE)+VLOOKUP($B284,Kraftvärmeprod!$B$1:$BX$550,MATCH(BA$2,Kraftvärmeprod!$B$1:$BX$1,0),FALSE))/$AC284,"")</f>
        <v>0</v>
      </c>
      <c r="BB284" s="115">
        <f>IF($AY284="ja",(VLOOKUP($B284,'Egen hetvattenprod'!$B$1:$BX$550,MATCH(BB$2,'Egen hetvattenprod'!$B$1:$BX$1,0),FALSE)+VLOOKUP($B284,Kraftvärmeprod!$B$1:$BX$550,MATCH(BB$2,Kraftvärmeprod!$B$1:$BX$1,0),FALSE))/$AC284,"")</f>
        <v>0</v>
      </c>
      <c r="BC284" s="115">
        <f>IF($AY284="ja",(VLOOKUP($B284,'Egen hetvattenprod'!$B$1:$BX$550,MATCH(BC$2,'Egen hetvattenprod'!$B$1:$BX$1,0),FALSE)+VLOOKUP($B284,Kraftvärmeprod!$B$1:$BX$550,MATCH(BC$2,Kraftvärmeprod!$B$1:$BX$1,0),FALSE))/$AC284,"")</f>
        <v>0</v>
      </c>
      <c r="BD284" s="115">
        <f>IF($AY284="ja",(VLOOKUP($B284,'Egen hetvattenprod'!$B$1:$BX$550,MATCH(BD$2,'Egen hetvattenprod'!$B$1:$BX$1,0),FALSE)+VLOOKUP($B284,Kraftvärmeprod!$B$1:$BX$550,MATCH(BD$2,Kraftvärmeprod!$B$1:$BX$1,0),FALSE))/$AC284,"")</f>
        <v>0</v>
      </c>
      <c r="BF284" t="str">
        <f t="shared" si="29"/>
        <v>Nej</v>
      </c>
      <c r="BG284" t="str">
        <f>IF($BF284="ja",VLOOKUP($B284,'Egen hetvattenprod'!$B$1:$BX$550,MATCH("Andelen klimatgaser med fossilt ursprung för avfall ()",'Egen hetvattenprod'!$B$1:$BX$1,0),FALSE),"")</f>
        <v/>
      </c>
      <c r="BH284" t="str">
        <f>IF($BF284="ja",VLOOKUP($B284,Kraftvärmeprod!$B$1:$BX$550,MATCH("Andelen klimatgaser med fossilt ursprung för avfall ()",Kraftvärmeprod!$B$1:$BX$1,0),FALSE),"")</f>
        <v/>
      </c>
      <c r="BI284" t="str">
        <f>IF($BF284="ja",VLOOKUP($B284,'Egen hetvattenprod'!$B$1:$BX$550,MATCH("Avfall (GWh)",'Egen hetvattenprod'!$B$1:$BX$1,0),FALSE),"")</f>
        <v/>
      </c>
      <c r="BJ284" t="str">
        <f>IF($BF284="ja",VLOOKUP($B284,'Slutlig allokering kvv'!$B$1:$BX$550,MATCH("Avfall (GWh)",'Slutlig allokering kvv'!$B$1:$BX$1,0),FALSE),"")</f>
        <v/>
      </c>
      <c r="BK284" t="str">
        <f>IF($BF284="ja",VLOOKUP($B284,'Köpt hetvatten'!$B$1:$BX$550,MATCH("Avfall i köpt hetvatten",'Köpt hetvatten'!$B$1:$BX$1,0),FALSE),"")</f>
        <v/>
      </c>
      <c r="BL284" t="str">
        <f>IF($BF284="ja",VLOOKUP($B284,'Egen hetvattenprod'!$B$1:$BX$550,MATCH("Värde enligt ovan. (%)",'Egen hetvattenprod'!$B$1:$BX$1,0),FALSE),"")</f>
        <v/>
      </c>
      <c r="BM284" t="str">
        <f>IF($BF284="ja",VLOOKUP($B284,Kraftvärmeprod!$B$1:$BX$550,MATCH("Värde enligt ovan. (%)",Kraftvärmeprod!$B$1:$BX$1,0),FALSE),"")</f>
        <v/>
      </c>
      <c r="BQ284" t="str">
        <f>IF($BF284="ja",VLOOKUP($B284,'Egen hetvattenprod'!$B$1:$BX$550,MATCH("Tillförd olja (fossil) vid avfallsförbränning (GWh)",'Egen hetvattenprod'!$B$1:$BX$1,0),FALSE),"")</f>
        <v/>
      </c>
      <c r="BR284" t="str">
        <f>IF($BF284="ja",VLOOKUP($B284,Kraftvärmeprod!$B$1:$BX$550,MATCH("Tillförd olja (fossil) vid avfallsförbränning (GWh)",Kraftvärmeprod!$B$1:$BX$1,0),FALSE),"")</f>
        <v/>
      </c>
    </row>
    <row r="285" spans="1:70">
      <c r="A285" t="s">
        <v>447</v>
      </c>
      <c r="B285" t="s">
        <v>449</v>
      </c>
      <c r="C285">
        <f>VLOOKUP($B285,'Tillförd energi'!$B$1:$AI$720,MATCH(C$2,'Tillförd energi'!$B$1:$AQ$1,0),FALSE)</f>
        <v>0</v>
      </c>
      <c r="D285">
        <f>VLOOKUP($B285,'Tillförd energi'!$B$1:$AI$720,MATCH(D$2,'Tillförd energi'!$B$1:$AQ$1,0),FALSE)</f>
        <v>0</v>
      </c>
      <c r="E285">
        <f>VLOOKUP($B285,'Tillförd energi'!$B$1:$AI$720,MATCH(E$2,'Tillförd energi'!$B$1:$AQ$1,0),FALSE)</f>
        <v>0</v>
      </c>
      <c r="F285">
        <f>VLOOKUP($B285,'Tillförd energi'!$B$1:$AI$720,MATCH(F$2,'Tillförd energi'!$B$1:$AQ$1,0),FALSE)</f>
        <v>0</v>
      </c>
      <c r="G285">
        <f>VLOOKUP($B285,'Tillförd energi'!$B$1:$AI$720,MATCH(G$2,'Tillförd energi'!$B$1:$AQ$1,0),FALSE)</f>
        <v>0</v>
      </c>
      <c r="H285">
        <f>VLOOKUP($B285,'Tillförd energi'!$B$1:$AI$720,MATCH(H$2,'Tillförd energi'!$B$1:$AQ$1,0),FALSE)</f>
        <v>0</v>
      </c>
      <c r="I285">
        <f>VLOOKUP($B285,'Tillförd energi'!$B$1:$AI$720,MATCH(I$2,'Tillförd energi'!$B$1:$AQ$1,0),FALSE)</f>
        <v>0</v>
      </c>
      <c r="J285">
        <f>VLOOKUP($B285,'Tillförd energi'!$B$1:$AI$720,MATCH(J$2,'Tillförd energi'!$B$1:$AQ$1,0),FALSE)</f>
        <v>0</v>
      </c>
      <c r="K285">
        <f>VLOOKUP($B285,'Tillförd energi'!$B$1:$AI$720,MATCH(K$2,'Tillförd energi'!$B$1:$AQ$1,0),FALSE)</f>
        <v>0</v>
      </c>
      <c r="L285">
        <f>VLOOKUP($B285,'Tillförd energi'!$B$1:$AI$720,MATCH(L$2,'Tillförd energi'!$B$1:$AQ$1,0),FALSE)</f>
        <v>0</v>
      </c>
      <c r="M285">
        <f>VLOOKUP($B285,'Tillförd energi'!$B$1:$AI$720,MATCH(M$2,'Tillförd energi'!$B$1:$AQ$1,0),FALSE)</f>
        <v>9.4</v>
      </c>
      <c r="N285">
        <f>VLOOKUP($B285,'Tillförd energi'!$B$1:$AI$720,MATCH(N$2,'Tillförd energi'!$B$1:$AQ$1,0),FALSE)</f>
        <v>11.59</v>
      </c>
      <c r="O285">
        <f>VLOOKUP($B285,'Tillförd energi'!$B$1:$AI$720,MATCH(O$2,'Tillförd energi'!$B$1:$AQ$1,0),FALSE)</f>
        <v>0</v>
      </c>
      <c r="P285">
        <f>VLOOKUP($B285,'Tillförd energi'!$B$1:$AI$720,MATCH(P$2,'Tillförd energi'!$B$1:$AQ$1,0),FALSE)</f>
        <v>0.87</v>
      </c>
      <c r="Q285">
        <f>VLOOKUP($B285,'Tillförd energi'!$B$1:$AI$720,MATCH(Q$2,'Tillförd energi'!$B$1:$AQ$1,0),FALSE)</f>
        <v>0</v>
      </c>
      <c r="R285">
        <f>VLOOKUP($B285,'Tillförd energi'!$B$1:$AI$720,MATCH(R$2,'Tillförd energi'!$B$1:$AQ$1,0),FALSE)</f>
        <v>0</v>
      </c>
      <c r="S285">
        <f>VLOOKUP($B285,'Tillförd energi'!$B$1:$AI$720,MATCH(S$2,'Tillförd energi'!$B$1:$AQ$1,0),FALSE)</f>
        <v>0</v>
      </c>
      <c r="T285">
        <f>VLOOKUP($B285,'Tillförd energi'!$B$1:$AI$720,MATCH(T$2,'Tillförd energi'!$B$1:$AQ$1,0),FALSE)</f>
        <v>0</v>
      </c>
      <c r="U285">
        <f>VLOOKUP($B285,'Tillförd energi'!$B$1:$AI$720,MATCH(U$2,'Tillförd energi'!$B$1:$AQ$1,0),FALSE)</f>
        <v>0</v>
      </c>
      <c r="V285">
        <f>VLOOKUP($B285,'Tillförd energi'!$B$1:$AI$720,MATCH(V$2,'Tillförd energi'!$B$1:$AQ$1,0),FALSE)</f>
        <v>0</v>
      </c>
      <c r="W285">
        <f>VLOOKUP($B285,'Tillförd energi'!$B$1:$AI$720,MATCH(W$2,'Tillförd energi'!$B$1:$AQ$1,0),FALSE)</f>
        <v>0.93</v>
      </c>
      <c r="X285">
        <f>VLOOKUP($B285,'Tillförd energi'!$B$1:$AI$720,MATCH(X$2,'Tillförd energi'!$B$1:$AQ$1,0),FALSE)</f>
        <v>0</v>
      </c>
      <c r="Y285">
        <f>VLOOKUP($B285,'Tillförd energi'!$B$1:$AI$720,MATCH(Y$2,'Tillförd energi'!$B$1:$AQ$1,0),FALSE)</f>
        <v>0</v>
      </c>
      <c r="Z285">
        <f>VLOOKUP($B285,'Tillförd energi'!$B$1:$AI$720,MATCH(Z$2,'Tillförd energi'!$B$1:$AQ$1,0),FALSE)</f>
        <v>0</v>
      </c>
      <c r="AA285">
        <f>VLOOKUP($B285,'Tillförd energi'!$B$1:$AI$720,MATCH(AA$2,'Tillförd energi'!$B$1:$AQ$1,0),FALSE)</f>
        <v>0</v>
      </c>
      <c r="AB285">
        <f>VLOOKUP($B285,'Tillförd energi'!$B$1:$AI$720,MATCH(AB$2,'Tillförd energi'!$B$1:$AQ$1,0),FALSE)</f>
        <v>0</v>
      </c>
      <c r="AC285">
        <f>VLOOKUP($B285,'Tillförd energi'!$B$1:$AI$720,MATCH(AC$2,'Tillförd energi'!$B$1:$AQ$1,0),FALSE)</f>
        <v>4.4400000000000004</v>
      </c>
      <c r="AD285">
        <f>VLOOKUP($B285,'Tillförd energi'!$B$1:$AI$720,MATCH(AD$2,'Tillförd energi'!$B$1:$AQ$1,0),FALSE)</f>
        <v>0</v>
      </c>
      <c r="AE285">
        <f>VLOOKUP($B285,'Tillförd energi'!$B$1:$AI$720,MATCH(AE$2,'Tillförd energi'!$B$1:$AQ$1,0),FALSE)</f>
        <v>0</v>
      </c>
      <c r="AF285">
        <f>VLOOKUP($B285,'Tillförd energi'!$B$1:$AI$720,MATCH(AF$2,'Tillförd energi'!$B$1:$AQ$1,0),FALSE)</f>
        <v>0.84</v>
      </c>
      <c r="AG285">
        <f>IFERROR(VLOOKUP(B285,Miljö!$B$1:$AC$600,MATCH("Köpt mängd produktionsspecifik fjärrvärme:",Miljö!$B$1:$AC$1,0),FALSE)/1,0)</f>
        <v>0</v>
      </c>
      <c r="AI285">
        <f t="shared" si="24"/>
        <v>28.070000000000004</v>
      </c>
      <c r="AJ285">
        <f>IF(ISERROR(1/VLOOKUP($B285,Leveranser!$B$1:$S$500,MATCH("såld värme (gwh)",Leveranser!$B$1:$S$1,0),FALSE)),"",VLOOKUP($B285,Leveranser!$B$1:$S$500,MATCH("såld värme (gwh)",Leveranser!$B$1:$S$1,0),FALSE))</f>
        <v>19.940000000000001</v>
      </c>
      <c r="AM285" t="str">
        <f>IF(B285&lt;&gt;"",IF(VLOOKUP($B285,Totalt!$B$1:$AQ$554,MATCH("Kvalitetsgranskad:",Totalt!$B$1:$AQ$1,0),FALSE)="ja",VLOOKUP($B285,Miljö!$B$1:$AG$479,MATCH(AM$2,Miljö!$B$1:$AK$1,0),FALSE),""),"")</f>
        <v>Ja</v>
      </c>
      <c r="AN285" t="str">
        <f>IF(AM285="ja",VLOOKUP($B285,Miljö!$B$1:$J$479,MATCH("Typ av ursprungsspecificerad el   (Om inget värde anges används Nordisk residualmix, se inforuta) ()",Miljö!$B$1:$J$1,0),FALSE),IF(AM285="nej","Nordisk residualel",""))</f>
        <v>'100% vattenkraft'</v>
      </c>
      <c r="AO285">
        <f>IF(AM285="","",VLOOKUP($B285,Miljö!$B$1:$J$479,MATCH("Fossilandel för ursprungspecificerad el ()",Miljö!$B$1:$J$1,0),FALSE))</f>
        <v>0</v>
      </c>
      <c r="AP285">
        <f>IF(AM285="","",IFERROR(VLOOKUP($B285,Miljö!$B$1:$J$479,MATCH("Kärnkraftsandel för ursprungsspecificerad el ()",Miljö!$B$1:$J$1,0),FALSE)/1,0))</f>
        <v>0</v>
      </c>
      <c r="AQ285">
        <f t="shared" si="25"/>
        <v>1</v>
      </c>
      <c r="AS285" t="str">
        <f t="shared" si="26"/>
        <v>Nej</v>
      </c>
      <c r="AT285" t="str">
        <f>IF(AS285="ja",VLOOKUP($B285,Miljö!$B$1:$P$500,MATCH("Fossil andel i procent (%)",Miljö!$B$1:$P$1,0),FALSE)/100,"")</f>
        <v/>
      </c>
      <c r="AV285" t="str">
        <f t="shared" si="27"/>
        <v>Nej</v>
      </c>
      <c r="AW285" t="str">
        <f>IF(AV285="ja",VLOOKUP($B285,'Egen hetvattenprod'!$B$1:$AO$500,MATCH("Värmekälla till värmepumpar ()",'Egen hetvattenprod'!$B$1:$AO$1,0),FALSE),"")</f>
        <v/>
      </c>
      <c r="AY285" t="str">
        <f t="shared" si="28"/>
        <v>Ja</v>
      </c>
      <c r="AZ285" s="115">
        <f>IF($AY285="ja",(VLOOKUP($B285,'Egen hetvattenprod'!$B$1:$BX$550,MATCH(AZ$2,'Egen hetvattenprod'!$B$1:$BX$1,0),FALSE)+VLOOKUP($B285,Kraftvärmeprod!$B$1:$BX$550,MATCH(AZ$2,Kraftvärmeprod!$B$1:$BX$1,0),FALSE))/$AC285,"")</f>
        <v>1</v>
      </c>
      <c r="BA285" s="115">
        <f>IF($AY285="ja",(VLOOKUP($B285,'Egen hetvattenprod'!$B$1:$BX$550,MATCH(BA$2,'Egen hetvattenprod'!$B$1:$BX$1,0),FALSE)+VLOOKUP($B285,Kraftvärmeprod!$B$1:$BX$550,MATCH(BA$2,Kraftvärmeprod!$B$1:$BX$1,0),FALSE))/$AC285,"")</f>
        <v>0</v>
      </c>
      <c r="BB285" s="115">
        <f>IF($AY285="ja",(VLOOKUP($B285,'Egen hetvattenprod'!$B$1:$BX$550,MATCH(BB$2,'Egen hetvattenprod'!$B$1:$BX$1,0),FALSE)+VLOOKUP($B285,Kraftvärmeprod!$B$1:$BX$550,MATCH(BB$2,Kraftvärmeprod!$B$1:$BX$1,0),FALSE))/$AC285,"")</f>
        <v>0</v>
      </c>
      <c r="BC285" s="115">
        <f>IF($AY285="ja",(VLOOKUP($B285,'Egen hetvattenprod'!$B$1:$BX$550,MATCH(BC$2,'Egen hetvattenprod'!$B$1:$BX$1,0),FALSE)+VLOOKUP($B285,Kraftvärmeprod!$B$1:$BX$550,MATCH(BC$2,Kraftvärmeprod!$B$1:$BX$1,0),FALSE))/$AC285,"")</f>
        <v>0</v>
      </c>
      <c r="BD285" s="115">
        <f>IF($AY285="ja",(VLOOKUP($B285,'Egen hetvattenprod'!$B$1:$BX$550,MATCH(BD$2,'Egen hetvattenprod'!$B$1:$BX$1,0),FALSE)+VLOOKUP($B285,Kraftvärmeprod!$B$1:$BX$550,MATCH(BD$2,Kraftvärmeprod!$B$1:$BX$1,0),FALSE))/$AC285,"")</f>
        <v>0</v>
      </c>
      <c r="BF285" t="str">
        <f t="shared" si="29"/>
        <v>Nej</v>
      </c>
      <c r="BG285" t="str">
        <f>IF($BF285="ja",VLOOKUP($B285,'Egen hetvattenprod'!$B$1:$BX$550,MATCH("Andelen klimatgaser med fossilt ursprung för avfall ()",'Egen hetvattenprod'!$B$1:$BX$1,0),FALSE),"")</f>
        <v/>
      </c>
      <c r="BH285" t="str">
        <f>IF($BF285="ja",VLOOKUP($B285,Kraftvärmeprod!$B$1:$BX$550,MATCH("Andelen klimatgaser med fossilt ursprung för avfall ()",Kraftvärmeprod!$B$1:$BX$1,0),FALSE),"")</f>
        <v/>
      </c>
      <c r="BI285" t="str">
        <f>IF($BF285="ja",VLOOKUP($B285,'Egen hetvattenprod'!$B$1:$BX$550,MATCH("Avfall (GWh)",'Egen hetvattenprod'!$B$1:$BX$1,0),FALSE),"")</f>
        <v/>
      </c>
      <c r="BJ285" t="str">
        <f>IF($BF285="ja",VLOOKUP($B285,'Slutlig allokering kvv'!$B$1:$BX$550,MATCH("Avfall (GWh)",'Slutlig allokering kvv'!$B$1:$BX$1,0),FALSE),"")</f>
        <v/>
      </c>
      <c r="BK285" t="str">
        <f>IF($BF285="ja",VLOOKUP($B285,'Köpt hetvatten'!$B$1:$BX$550,MATCH("Avfall i köpt hetvatten",'Köpt hetvatten'!$B$1:$BX$1,0),FALSE),"")</f>
        <v/>
      </c>
      <c r="BL285" t="str">
        <f>IF($BF285="ja",VLOOKUP($B285,'Egen hetvattenprod'!$B$1:$BX$550,MATCH("Värde enligt ovan. (%)",'Egen hetvattenprod'!$B$1:$BX$1,0),FALSE),"")</f>
        <v/>
      </c>
      <c r="BM285" t="str">
        <f>IF($BF285="ja",VLOOKUP($B285,Kraftvärmeprod!$B$1:$BX$550,MATCH("Värde enligt ovan. (%)",Kraftvärmeprod!$B$1:$BX$1,0),FALSE),"")</f>
        <v/>
      </c>
      <c r="BQ285" t="str">
        <f>IF($BF285="ja",VLOOKUP($B285,'Egen hetvattenprod'!$B$1:$BX$550,MATCH("Tillförd olja (fossil) vid avfallsförbränning (GWh)",'Egen hetvattenprod'!$B$1:$BX$1,0),FALSE),"")</f>
        <v/>
      </c>
      <c r="BR285" t="str">
        <f>IF($BF285="ja",VLOOKUP($B285,Kraftvärmeprod!$B$1:$BX$550,MATCH("Tillförd olja (fossil) vid avfallsförbränning (GWh)",Kraftvärmeprod!$B$1:$BX$1,0),FALSE),"")</f>
        <v/>
      </c>
    </row>
    <row r="286" spans="1:70">
      <c r="A286" t="s">
        <v>447</v>
      </c>
      <c r="B286" t="s">
        <v>450</v>
      </c>
      <c r="C286">
        <f>VLOOKUP($B286,'Tillförd energi'!$B$1:$AI$720,MATCH(C$2,'Tillförd energi'!$B$1:$AQ$1,0),FALSE)</f>
        <v>0</v>
      </c>
      <c r="D286">
        <f>VLOOKUP($B286,'Tillförd energi'!$B$1:$AI$720,MATCH(D$2,'Tillförd energi'!$B$1:$AQ$1,0),FALSE)</f>
        <v>0</v>
      </c>
      <c r="E286">
        <f>VLOOKUP($B286,'Tillförd energi'!$B$1:$AI$720,MATCH(E$2,'Tillförd energi'!$B$1:$AQ$1,0),FALSE)</f>
        <v>0</v>
      </c>
      <c r="F286">
        <f>VLOOKUP($B286,'Tillförd energi'!$B$1:$AI$720,MATCH(F$2,'Tillförd energi'!$B$1:$AQ$1,0),FALSE)</f>
        <v>0</v>
      </c>
      <c r="G286">
        <f>VLOOKUP($B286,'Tillförd energi'!$B$1:$AI$720,MATCH(G$2,'Tillförd energi'!$B$1:$AQ$1,0),FALSE)</f>
        <v>0</v>
      </c>
      <c r="H286">
        <f>VLOOKUP($B286,'Tillförd energi'!$B$1:$AI$720,MATCH(H$2,'Tillförd energi'!$B$1:$AQ$1,0),FALSE)</f>
        <v>0</v>
      </c>
      <c r="I286">
        <f>VLOOKUP($B286,'Tillförd energi'!$B$1:$AI$720,MATCH(I$2,'Tillförd energi'!$B$1:$AQ$1,0),FALSE)</f>
        <v>0</v>
      </c>
      <c r="J286">
        <f>VLOOKUP($B286,'Tillförd energi'!$B$1:$AI$720,MATCH(J$2,'Tillförd energi'!$B$1:$AQ$1,0),FALSE)</f>
        <v>0</v>
      </c>
      <c r="K286">
        <f>VLOOKUP($B286,'Tillförd energi'!$B$1:$AI$720,MATCH(K$2,'Tillförd energi'!$B$1:$AQ$1,0),FALSE)</f>
        <v>0</v>
      </c>
      <c r="L286">
        <f>VLOOKUP($B286,'Tillförd energi'!$B$1:$AI$720,MATCH(L$2,'Tillförd energi'!$B$1:$AQ$1,0),FALSE)</f>
        <v>0</v>
      </c>
      <c r="M286">
        <f>VLOOKUP($B286,'Tillförd energi'!$B$1:$AI$720,MATCH(M$2,'Tillförd energi'!$B$1:$AQ$1,0),FALSE)</f>
        <v>0</v>
      </c>
      <c r="N286">
        <f>VLOOKUP($B286,'Tillförd energi'!$B$1:$AI$720,MATCH(N$2,'Tillförd energi'!$B$1:$AQ$1,0),FALSE)</f>
        <v>0.1</v>
      </c>
      <c r="O286">
        <f>VLOOKUP($B286,'Tillförd energi'!$B$1:$AI$720,MATCH(O$2,'Tillförd energi'!$B$1:$AQ$1,0),FALSE)</f>
        <v>0</v>
      </c>
      <c r="P286">
        <f>VLOOKUP($B286,'Tillförd energi'!$B$1:$AI$720,MATCH(P$2,'Tillförd energi'!$B$1:$AQ$1,0),FALSE)</f>
        <v>10.38</v>
      </c>
      <c r="Q286">
        <f>VLOOKUP($B286,'Tillförd energi'!$B$1:$AI$720,MATCH(Q$2,'Tillförd energi'!$B$1:$AQ$1,0),FALSE)</f>
        <v>0</v>
      </c>
      <c r="R286">
        <f>VLOOKUP($B286,'Tillförd energi'!$B$1:$AI$720,MATCH(R$2,'Tillförd energi'!$B$1:$AQ$1,0),FALSE)</f>
        <v>0</v>
      </c>
      <c r="S286">
        <f>VLOOKUP($B286,'Tillförd energi'!$B$1:$AI$720,MATCH(S$2,'Tillförd energi'!$B$1:$AQ$1,0),FALSE)</f>
        <v>0</v>
      </c>
      <c r="T286">
        <f>VLOOKUP($B286,'Tillförd energi'!$B$1:$AI$720,MATCH(T$2,'Tillförd energi'!$B$1:$AQ$1,0),FALSE)</f>
        <v>0</v>
      </c>
      <c r="U286">
        <f>VLOOKUP($B286,'Tillförd energi'!$B$1:$AI$720,MATCH(U$2,'Tillförd energi'!$B$1:$AQ$1,0),FALSE)</f>
        <v>0</v>
      </c>
      <c r="V286">
        <f>VLOOKUP($B286,'Tillförd energi'!$B$1:$AI$720,MATCH(V$2,'Tillförd energi'!$B$1:$AQ$1,0),FALSE)</f>
        <v>0</v>
      </c>
      <c r="W286">
        <f>VLOOKUP($B286,'Tillförd energi'!$B$1:$AI$720,MATCH(W$2,'Tillförd energi'!$B$1:$AQ$1,0),FALSE)</f>
        <v>0.63</v>
      </c>
      <c r="X286">
        <f>VLOOKUP($B286,'Tillförd energi'!$B$1:$AI$720,MATCH(X$2,'Tillförd energi'!$B$1:$AQ$1,0),FALSE)</f>
        <v>0</v>
      </c>
      <c r="Y286">
        <f>VLOOKUP($B286,'Tillförd energi'!$B$1:$AI$720,MATCH(Y$2,'Tillförd energi'!$B$1:$AQ$1,0),FALSE)</f>
        <v>0</v>
      </c>
      <c r="Z286">
        <f>VLOOKUP($B286,'Tillförd energi'!$B$1:$AI$720,MATCH(Z$2,'Tillförd energi'!$B$1:$AQ$1,0),FALSE)</f>
        <v>0</v>
      </c>
      <c r="AA286">
        <f>VLOOKUP($B286,'Tillförd energi'!$B$1:$AI$720,MATCH(AA$2,'Tillförd energi'!$B$1:$AQ$1,0),FALSE)</f>
        <v>0</v>
      </c>
      <c r="AB286">
        <f>VLOOKUP($B286,'Tillförd energi'!$B$1:$AI$720,MATCH(AB$2,'Tillförd energi'!$B$1:$AQ$1,0),FALSE)</f>
        <v>0</v>
      </c>
      <c r="AC286">
        <f>VLOOKUP($B286,'Tillförd energi'!$B$1:$AI$720,MATCH(AC$2,'Tillförd energi'!$B$1:$AQ$1,0),FALSE)</f>
        <v>1.1599999999999999</v>
      </c>
      <c r="AD286">
        <f>VLOOKUP($B286,'Tillförd energi'!$B$1:$AI$720,MATCH(AD$2,'Tillförd energi'!$B$1:$AQ$1,0),FALSE)</f>
        <v>0</v>
      </c>
      <c r="AE286">
        <f>VLOOKUP($B286,'Tillförd energi'!$B$1:$AI$720,MATCH(AE$2,'Tillförd energi'!$B$1:$AQ$1,0),FALSE)</f>
        <v>0</v>
      </c>
      <c r="AF286">
        <f>VLOOKUP($B286,'Tillförd energi'!$B$1:$AI$720,MATCH(AF$2,'Tillförd energi'!$B$1:$AQ$1,0),FALSE)</f>
        <v>0.31</v>
      </c>
      <c r="AG286">
        <f>IFERROR(VLOOKUP(B286,Miljö!$B$1:$AC$600,MATCH("Köpt mängd produktionsspecifik fjärrvärme:",Miljö!$B$1:$AC$1,0),FALSE)/1,0)</f>
        <v>0</v>
      </c>
      <c r="AI286">
        <f t="shared" si="24"/>
        <v>12.580000000000002</v>
      </c>
      <c r="AJ286">
        <f>IF(ISERROR(1/VLOOKUP($B286,Leveranser!$B$1:$S$500,MATCH("såld värme (gwh)",Leveranser!$B$1:$S$1,0),FALSE)),"",VLOOKUP($B286,Leveranser!$B$1:$S$500,MATCH("såld värme (gwh)",Leveranser!$B$1:$S$1,0),FALSE))</f>
        <v>8.93</v>
      </c>
      <c r="AM286" t="str">
        <f>IF(B286&lt;&gt;"",IF(VLOOKUP($B286,Totalt!$B$1:$AQ$554,MATCH("Kvalitetsgranskad:",Totalt!$B$1:$AQ$1,0),FALSE)="ja",VLOOKUP($B286,Miljö!$B$1:$AG$479,MATCH(AM$2,Miljö!$B$1:$AK$1,0),FALSE),""),"")</f>
        <v>Ja</v>
      </c>
      <c r="AN286" t="str">
        <f>IF(AM286="ja",VLOOKUP($B286,Miljö!$B$1:$J$479,MATCH("Typ av ursprungsspecificerad el   (Om inget värde anges används Nordisk residualmix, se inforuta) ()",Miljö!$B$1:$J$1,0),FALSE),IF(AM286="nej","Nordisk residualel",""))</f>
        <v>'100% vattenkraft'</v>
      </c>
      <c r="AO286">
        <f>IF(AM286="","",VLOOKUP($B286,Miljö!$B$1:$J$479,MATCH("Fossilandel för ursprungspecificerad el ()",Miljö!$B$1:$J$1,0),FALSE))</f>
        <v>0</v>
      </c>
      <c r="AP286">
        <f>IF(AM286="","",IFERROR(VLOOKUP($B286,Miljö!$B$1:$J$479,MATCH("Kärnkraftsandel för ursprungsspecificerad el ()",Miljö!$B$1:$J$1,0),FALSE)/1,0))</f>
        <v>0</v>
      </c>
      <c r="AQ286">
        <f t="shared" si="25"/>
        <v>1</v>
      </c>
      <c r="AS286" t="str">
        <f t="shared" si="26"/>
        <v>Nej</v>
      </c>
      <c r="AT286" t="str">
        <f>IF(AS286="ja",VLOOKUP($B286,Miljö!$B$1:$P$500,MATCH("Fossil andel i procent (%)",Miljö!$B$1:$P$1,0),FALSE)/100,"")</f>
        <v/>
      </c>
      <c r="AV286" t="str">
        <f t="shared" si="27"/>
        <v>Nej</v>
      </c>
      <c r="AW286" t="str">
        <f>IF(AV286="ja",VLOOKUP($B286,'Egen hetvattenprod'!$B$1:$AO$500,MATCH("Värmekälla till värmepumpar ()",'Egen hetvattenprod'!$B$1:$AO$1,0),FALSE),"")</f>
        <v/>
      </c>
      <c r="AY286" t="str">
        <f t="shared" si="28"/>
        <v>Ja</v>
      </c>
      <c r="AZ286" s="115">
        <f>IF($AY286="ja",(VLOOKUP($B286,'Egen hetvattenprod'!$B$1:$BX$550,MATCH(AZ$2,'Egen hetvattenprod'!$B$1:$BX$1,0),FALSE)+VLOOKUP($B286,Kraftvärmeprod!$B$1:$BX$550,MATCH(AZ$2,Kraftvärmeprod!$B$1:$BX$1,0),FALSE))/$AC286,"")</f>
        <v>1</v>
      </c>
      <c r="BA286" s="115">
        <f>IF($AY286="ja",(VLOOKUP($B286,'Egen hetvattenprod'!$B$1:$BX$550,MATCH(BA$2,'Egen hetvattenprod'!$B$1:$BX$1,0),FALSE)+VLOOKUP($B286,Kraftvärmeprod!$B$1:$BX$550,MATCH(BA$2,Kraftvärmeprod!$B$1:$BX$1,0),FALSE))/$AC286,"")</f>
        <v>0</v>
      </c>
      <c r="BB286" s="115">
        <f>IF($AY286="ja",(VLOOKUP($B286,'Egen hetvattenprod'!$B$1:$BX$550,MATCH(BB$2,'Egen hetvattenprod'!$B$1:$BX$1,0),FALSE)+VLOOKUP($B286,Kraftvärmeprod!$B$1:$BX$550,MATCH(BB$2,Kraftvärmeprod!$B$1:$BX$1,0),FALSE))/$AC286,"")</f>
        <v>0</v>
      </c>
      <c r="BC286" s="115">
        <f>IF($AY286="ja",(VLOOKUP($B286,'Egen hetvattenprod'!$B$1:$BX$550,MATCH(BC$2,'Egen hetvattenprod'!$B$1:$BX$1,0),FALSE)+VLOOKUP($B286,Kraftvärmeprod!$B$1:$BX$550,MATCH(BC$2,Kraftvärmeprod!$B$1:$BX$1,0),FALSE))/$AC286,"")</f>
        <v>0</v>
      </c>
      <c r="BD286" s="115">
        <f>IF($AY286="ja",(VLOOKUP($B286,'Egen hetvattenprod'!$B$1:$BX$550,MATCH(BD$2,'Egen hetvattenprod'!$B$1:$BX$1,0),FALSE)+VLOOKUP($B286,Kraftvärmeprod!$B$1:$BX$550,MATCH(BD$2,Kraftvärmeprod!$B$1:$BX$1,0),FALSE))/$AC286,"")</f>
        <v>0</v>
      </c>
      <c r="BF286" t="str">
        <f t="shared" si="29"/>
        <v>Nej</v>
      </c>
      <c r="BG286" t="str">
        <f>IF($BF286="ja",VLOOKUP($B286,'Egen hetvattenprod'!$B$1:$BX$550,MATCH("Andelen klimatgaser med fossilt ursprung för avfall ()",'Egen hetvattenprod'!$B$1:$BX$1,0),FALSE),"")</f>
        <v/>
      </c>
      <c r="BH286" t="str">
        <f>IF($BF286="ja",VLOOKUP($B286,Kraftvärmeprod!$B$1:$BX$550,MATCH("Andelen klimatgaser med fossilt ursprung för avfall ()",Kraftvärmeprod!$B$1:$BX$1,0),FALSE),"")</f>
        <v/>
      </c>
      <c r="BI286" t="str">
        <f>IF($BF286="ja",VLOOKUP($B286,'Egen hetvattenprod'!$B$1:$BX$550,MATCH("Avfall (GWh)",'Egen hetvattenprod'!$B$1:$BX$1,0),FALSE),"")</f>
        <v/>
      </c>
      <c r="BJ286" t="str">
        <f>IF($BF286="ja",VLOOKUP($B286,'Slutlig allokering kvv'!$B$1:$BX$550,MATCH("Avfall (GWh)",'Slutlig allokering kvv'!$B$1:$BX$1,0),FALSE),"")</f>
        <v/>
      </c>
      <c r="BK286" t="str">
        <f>IF($BF286="ja",VLOOKUP($B286,'Köpt hetvatten'!$B$1:$BX$550,MATCH("Avfall i köpt hetvatten",'Köpt hetvatten'!$B$1:$BX$1,0),FALSE),"")</f>
        <v/>
      </c>
      <c r="BL286" t="str">
        <f>IF($BF286="ja",VLOOKUP($B286,'Egen hetvattenprod'!$B$1:$BX$550,MATCH("Värde enligt ovan. (%)",'Egen hetvattenprod'!$B$1:$BX$1,0),FALSE),"")</f>
        <v/>
      </c>
      <c r="BM286" t="str">
        <f>IF($BF286="ja",VLOOKUP($B286,Kraftvärmeprod!$B$1:$BX$550,MATCH("Värde enligt ovan. (%)",Kraftvärmeprod!$B$1:$BX$1,0),FALSE),"")</f>
        <v/>
      </c>
      <c r="BQ286" t="str">
        <f>IF($BF286="ja",VLOOKUP($B286,'Egen hetvattenprod'!$B$1:$BX$550,MATCH("Tillförd olja (fossil) vid avfallsförbränning (GWh)",'Egen hetvattenprod'!$B$1:$BX$1,0),FALSE),"")</f>
        <v/>
      </c>
      <c r="BR286" t="str">
        <f>IF($BF286="ja",VLOOKUP($B286,Kraftvärmeprod!$B$1:$BX$550,MATCH("Tillförd olja (fossil) vid avfallsförbränning (GWh)",Kraftvärmeprod!$B$1:$BX$1,0),FALSE),"")</f>
        <v/>
      </c>
    </row>
    <row r="287" spans="1:70">
      <c r="A287" t="s">
        <v>447</v>
      </c>
      <c r="B287" t="s">
        <v>451</v>
      </c>
      <c r="C287">
        <f>VLOOKUP($B287,'Tillförd energi'!$B$1:$AI$720,MATCH(C$2,'Tillförd energi'!$B$1:$AQ$1,0),FALSE)</f>
        <v>0</v>
      </c>
      <c r="D287">
        <f>VLOOKUP($B287,'Tillförd energi'!$B$1:$AI$720,MATCH(D$2,'Tillförd energi'!$B$1:$AQ$1,0),FALSE)</f>
        <v>1.7000000000000001E-2</v>
      </c>
      <c r="E287">
        <f>VLOOKUP($B287,'Tillförd energi'!$B$1:$AI$720,MATCH(E$2,'Tillförd energi'!$B$1:$AQ$1,0),FALSE)</f>
        <v>0</v>
      </c>
      <c r="F287">
        <f>VLOOKUP($B287,'Tillförd energi'!$B$1:$AI$720,MATCH(F$2,'Tillförd energi'!$B$1:$AQ$1,0),FALSE)</f>
        <v>0</v>
      </c>
      <c r="G287">
        <f>VLOOKUP($B287,'Tillförd energi'!$B$1:$AI$720,MATCH(G$2,'Tillförd energi'!$B$1:$AQ$1,0),FALSE)</f>
        <v>0</v>
      </c>
      <c r="H287">
        <f>VLOOKUP($B287,'Tillförd energi'!$B$1:$AI$720,MATCH(H$2,'Tillförd energi'!$B$1:$AQ$1,0),FALSE)</f>
        <v>0</v>
      </c>
      <c r="I287">
        <f>VLOOKUP($B287,'Tillförd energi'!$B$1:$AI$720,MATCH(I$2,'Tillförd energi'!$B$1:$AQ$1,0),FALSE)</f>
        <v>0</v>
      </c>
      <c r="J287">
        <f>VLOOKUP($B287,'Tillförd energi'!$B$1:$AI$720,MATCH(J$2,'Tillförd energi'!$B$1:$AQ$1,0),FALSE)</f>
        <v>0</v>
      </c>
      <c r="K287">
        <f>VLOOKUP($B287,'Tillförd energi'!$B$1:$AI$720,MATCH(K$2,'Tillförd energi'!$B$1:$AQ$1,0),FALSE)</f>
        <v>0</v>
      </c>
      <c r="L287">
        <f>VLOOKUP($B287,'Tillförd energi'!$B$1:$AI$720,MATCH(L$2,'Tillförd energi'!$B$1:$AQ$1,0),FALSE)</f>
        <v>0</v>
      </c>
      <c r="M287">
        <f>VLOOKUP($B287,'Tillförd energi'!$B$1:$AI$720,MATCH(M$2,'Tillförd energi'!$B$1:$AQ$1,0),FALSE)</f>
        <v>8.01</v>
      </c>
      <c r="N287">
        <f>VLOOKUP($B287,'Tillförd energi'!$B$1:$AI$720,MATCH(N$2,'Tillförd energi'!$B$1:$AQ$1,0),FALSE)</f>
        <v>8.01</v>
      </c>
      <c r="O287">
        <f>VLOOKUP($B287,'Tillförd energi'!$B$1:$AI$720,MATCH(O$2,'Tillförd energi'!$B$1:$AQ$1,0),FALSE)</f>
        <v>0</v>
      </c>
      <c r="P287">
        <f>VLOOKUP($B287,'Tillförd energi'!$B$1:$AI$720,MATCH(P$2,'Tillförd energi'!$B$1:$AQ$1,0),FALSE)</f>
        <v>24.04</v>
      </c>
      <c r="Q287">
        <f>VLOOKUP($B287,'Tillförd energi'!$B$1:$AI$720,MATCH(Q$2,'Tillförd energi'!$B$1:$AQ$1,0),FALSE)</f>
        <v>0</v>
      </c>
      <c r="R287">
        <f>VLOOKUP($B287,'Tillförd energi'!$B$1:$AI$720,MATCH(R$2,'Tillförd energi'!$B$1:$AQ$1,0),FALSE)</f>
        <v>0</v>
      </c>
      <c r="S287">
        <f>VLOOKUP($B287,'Tillförd energi'!$B$1:$AI$720,MATCH(S$2,'Tillförd energi'!$B$1:$AQ$1,0),FALSE)</f>
        <v>0</v>
      </c>
      <c r="T287">
        <f>VLOOKUP($B287,'Tillförd energi'!$B$1:$AI$720,MATCH(T$2,'Tillförd energi'!$B$1:$AQ$1,0),FALSE)</f>
        <v>0</v>
      </c>
      <c r="U287">
        <f>VLOOKUP($B287,'Tillförd energi'!$B$1:$AI$720,MATCH(U$2,'Tillförd energi'!$B$1:$AQ$1,0),FALSE)</f>
        <v>0</v>
      </c>
      <c r="V287">
        <f>VLOOKUP($B287,'Tillförd energi'!$B$1:$AI$720,MATCH(V$2,'Tillförd energi'!$B$1:$AQ$1,0),FALSE)</f>
        <v>0</v>
      </c>
      <c r="W287">
        <f>VLOOKUP($B287,'Tillförd energi'!$B$1:$AI$720,MATCH(W$2,'Tillförd energi'!$B$1:$AQ$1,0),FALSE)</f>
        <v>0.84</v>
      </c>
      <c r="X287">
        <f>VLOOKUP($B287,'Tillförd energi'!$B$1:$AI$720,MATCH(X$2,'Tillförd energi'!$B$1:$AQ$1,0),FALSE)</f>
        <v>0</v>
      </c>
      <c r="Y287">
        <f>VLOOKUP($B287,'Tillförd energi'!$B$1:$AI$720,MATCH(Y$2,'Tillförd energi'!$B$1:$AQ$1,0),FALSE)</f>
        <v>0</v>
      </c>
      <c r="Z287">
        <f>VLOOKUP($B287,'Tillförd energi'!$B$1:$AI$720,MATCH(Z$2,'Tillförd energi'!$B$1:$AQ$1,0),FALSE)</f>
        <v>0</v>
      </c>
      <c r="AA287">
        <f>VLOOKUP($B287,'Tillförd energi'!$B$1:$AI$720,MATCH(AA$2,'Tillförd energi'!$B$1:$AQ$1,0),FALSE)</f>
        <v>0</v>
      </c>
      <c r="AB287">
        <f>VLOOKUP($B287,'Tillförd energi'!$B$1:$AI$720,MATCH(AB$2,'Tillförd energi'!$B$1:$AQ$1,0),FALSE)</f>
        <v>0</v>
      </c>
      <c r="AC287">
        <f>VLOOKUP($B287,'Tillförd energi'!$B$1:$AI$720,MATCH(AC$2,'Tillförd energi'!$B$1:$AQ$1,0),FALSE)</f>
        <v>6.32</v>
      </c>
      <c r="AD287">
        <f>VLOOKUP($B287,'Tillförd energi'!$B$1:$AI$720,MATCH(AD$2,'Tillförd energi'!$B$1:$AQ$1,0),FALSE)</f>
        <v>0</v>
      </c>
      <c r="AE287">
        <f>VLOOKUP($B287,'Tillförd energi'!$B$1:$AI$720,MATCH(AE$2,'Tillförd energi'!$B$1:$AQ$1,0),FALSE)</f>
        <v>0</v>
      </c>
      <c r="AF287">
        <f>VLOOKUP($B287,'Tillförd energi'!$B$1:$AI$720,MATCH(AF$2,'Tillförd energi'!$B$1:$AQ$1,0),FALSE)</f>
        <v>0.94</v>
      </c>
      <c r="AG287">
        <f>IFERROR(VLOOKUP(B287,Miljö!$B$1:$AC$600,MATCH("Köpt mängd produktionsspecifik fjärrvärme:",Miljö!$B$1:$AC$1,0),FALSE)/1,0)</f>
        <v>0</v>
      </c>
      <c r="AI287">
        <f t="shared" si="24"/>
        <v>48.177</v>
      </c>
      <c r="AJ287">
        <f>IF(ISERROR(1/VLOOKUP($B287,Leveranser!$B$1:$S$500,MATCH("såld värme (gwh)",Leveranser!$B$1:$S$1,0),FALSE)),"",VLOOKUP($B287,Leveranser!$B$1:$S$500,MATCH("såld värme (gwh)",Leveranser!$B$1:$S$1,0),FALSE))</f>
        <v>37.659999999999997</v>
      </c>
      <c r="AM287" t="str">
        <f>IF(B287&lt;&gt;"",IF(VLOOKUP($B287,Totalt!$B$1:$AQ$554,MATCH("Kvalitetsgranskad:",Totalt!$B$1:$AQ$1,0),FALSE)="ja",VLOOKUP($B287,Miljö!$B$1:$AG$479,MATCH(AM$2,Miljö!$B$1:$AK$1,0),FALSE),""),"")</f>
        <v>Ja</v>
      </c>
      <c r="AN287" t="str">
        <f>IF(AM287="ja",VLOOKUP($B287,Miljö!$B$1:$J$479,MATCH("Typ av ursprungsspecificerad el   (Om inget värde anges används Nordisk residualmix, se inforuta) ()",Miljö!$B$1:$J$1,0),FALSE),IF(AM287="nej","Nordisk residualel",""))</f>
        <v>'100% vattenkraft'</v>
      </c>
      <c r="AO287">
        <f>IF(AM287="","",VLOOKUP($B287,Miljö!$B$1:$J$479,MATCH("Fossilandel för ursprungspecificerad el ()",Miljö!$B$1:$J$1,0),FALSE))</f>
        <v>0</v>
      </c>
      <c r="AP287">
        <f>IF(AM287="","",IFERROR(VLOOKUP($B287,Miljö!$B$1:$J$479,MATCH("Kärnkraftsandel för ursprungsspecificerad el ()",Miljö!$B$1:$J$1,0),FALSE)/1,0))</f>
        <v>0</v>
      </c>
      <c r="AQ287">
        <f t="shared" si="25"/>
        <v>1</v>
      </c>
      <c r="AS287" t="str">
        <f t="shared" si="26"/>
        <v>Nej</v>
      </c>
      <c r="AT287" t="str">
        <f>IF(AS287="ja",VLOOKUP($B287,Miljö!$B$1:$P$500,MATCH("Fossil andel i procent (%)",Miljö!$B$1:$P$1,0),FALSE)/100,"")</f>
        <v/>
      </c>
      <c r="AV287" t="str">
        <f t="shared" si="27"/>
        <v>Nej</v>
      </c>
      <c r="AW287" t="str">
        <f>IF(AV287="ja",VLOOKUP($B287,'Egen hetvattenprod'!$B$1:$AO$500,MATCH("Värmekälla till värmepumpar ()",'Egen hetvattenprod'!$B$1:$AO$1,0),FALSE),"")</f>
        <v/>
      </c>
      <c r="AY287" t="str">
        <f t="shared" si="28"/>
        <v>Ja</v>
      </c>
      <c r="AZ287" s="115">
        <f>IF($AY287="ja",(VLOOKUP($B287,'Egen hetvattenprod'!$B$1:$BX$550,MATCH(AZ$2,'Egen hetvattenprod'!$B$1:$BX$1,0),FALSE)+VLOOKUP($B287,Kraftvärmeprod!$B$1:$BX$550,MATCH(AZ$2,Kraftvärmeprod!$B$1:$BX$1,0),FALSE))/$AC287,"")</f>
        <v>1</v>
      </c>
      <c r="BA287" s="115">
        <f>IF($AY287="ja",(VLOOKUP($B287,'Egen hetvattenprod'!$B$1:$BX$550,MATCH(BA$2,'Egen hetvattenprod'!$B$1:$BX$1,0),FALSE)+VLOOKUP($B287,Kraftvärmeprod!$B$1:$BX$550,MATCH(BA$2,Kraftvärmeprod!$B$1:$BX$1,0),FALSE))/$AC287,"")</f>
        <v>0</v>
      </c>
      <c r="BB287" s="115">
        <f>IF($AY287="ja",(VLOOKUP($B287,'Egen hetvattenprod'!$B$1:$BX$550,MATCH(BB$2,'Egen hetvattenprod'!$B$1:$BX$1,0),FALSE)+VLOOKUP($B287,Kraftvärmeprod!$B$1:$BX$550,MATCH(BB$2,Kraftvärmeprod!$B$1:$BX$1,0),FALSE))/$AC287,"")</f>
        <v>0</v>
      </c>
      <c r="BC287" s="115">
        <f>IF($AY287="ja",(VLOOKUP($B287,'Egen hetvattenprod'!$B$1:$BX$550,MATCH(BC$2,'Egen hetvattenprod'!$B$1:$BX$1,0),FALSE)+VLOOKUP($B287,Kraftvärmeprod!$B$1:$BX$550,MATCH(BC$2,Kraftvärmeprod!$B$1:$BX$1,0),FALSE))/$AC287,"")</f>
        <v>0</v>
      </c>
      <c r="BD287" s="115">
        <f>IF($AY287="ja",(VLOOKUP($B287,'Egen hetvattenprod'!$B$1:$BX$550,MATCH(BD$2,'Egen hetvattenprod'!$B$1:$BX$1,0),FALSE)+VLOOKUP($B287,Kraftvärmeprod!$B$1:$BX$550,MATCH(BD$2,Kraftvärmeprod!$B$1:$BX$1,0),FALSE))/$AC287,"")</f>
        <v>0</v>
      </c>
      <c r="BF287" t="str">
        <f t="shared" si="29"/>
        <v>Nej</v>
      </c>
      <c r="BG287" t="str">
        <f>IF($BF287="ja",VLOOKUP($B287,'Egen hetvattenprod'!$B$1:$BX$550,MATCH("Andelen klimatgaser med fossilt ursprung för avfall ()",'Egen hetvattenprod'!$B$1:$BX$1,0),FALSE),"")</f>
        <v/>
      </c>
      <c r="BH287" t="str">
        <f>IF($BF287="ja",VLOOKUP($B287,Kraftvärmeprod!$B$1:$BX$550,MATCH("Andelen klimatgaser med fossilt ursprung för avfall ()",Kraftvärmeprod!$B$1:$BX$1,0),FALSE),"")</f>
        <v/>
      </c>
      <c r="BI287" t="str">
        <f>IF($BF287="ja",VLOOKUP($B287,'Egen hetvattenprod'!$B$1:$BX$550,MATCH("Avfall (GWh)",'Egen hetvattenprod'!$B$1:$BX$1,0),FALSE),"")</f>
        <v/>
      </c>
      <c r="BJ287" t="str">
        <f>IF($BF287="ja",VLOOKUP($B287,'Slutlig allokering kvv'!$B$1:$BX$550,MATCH("Avfall (GWh)",'Slutlig allokering kvv'!$B$1:$BX$1,0),FALSE),"")</f>
        <v/>
      </c>
      <c r="BK287" t="str">
        <f>IF($BF287="ja",VLOOKUP($B287,'Köpt hetvatten'!$B$1:$BX$550,MATCH("Avfall i köpt hetvatten",'Köpt hetvatten'!$B$1:$BX$1,0),FALSE),"")</f>
        <v/>
      </c>
      <c r="BL287" t="str">
        <f>IF($BF287="ja",VLOOKUP($B287,'Egen hetvattenprod'!$B$1:$BX$550,MATCH("Värde enligt ovan. (%)",'Egen hetvattenprod'!$B$1:$BX$1,0),FALSE),"")</f>
        <v/>
      </c>
      <c r="BM287" t="str">
        <f>IF($BF287="ja",VLOOKUP($B287,Kraftvärmeprod!$B$1:$BX$550,MATCH("Värde enligt ovan. (%)",Kraftvärmeprod!$B$1:$BX$1,0),FALSE),"")</f>
        <v/>
      </c>
      <c r="BQ287" t="str">
        <f>IF($BF287="ja",VLOOKUP($B287,'Egen hetvattenprod'!$B$1:$BX$550,MATCH("Tillförd olja (fossil) vid avfallsförbränning (GWh)",'Egen hetvattenprod'!$B$1:$BX$1,0),FALSE),"")</f>
        <v/>
      </c>
      <c r="BR287" t="str">
        <f>IF($BF287="ja",VLOOKUP($B287,Kraftvärmeprod!$B$1:$BX$550,MATCH("Tillförd olja (fossil) vid avfallsförbränning (GWh)",Kraftvärmeprod!$B$1:$BX$1,0),FALSE),"")</f>
        <v/>
      </c>
    </row>
    <row r="288" spans="1:70">
      <c r="A288" t="s">
        <v>452</v>
      </c>
      <c r="B288" t="s">
        <v>453</v>
      </c>
      <c r="C288">
        <f>VLOOKUP($B288,'Tillförd energi'!$B$1:$AI$720,MATCH(C$2,'Tillförd energi'!$B$1:$AQ$1,0),FALSE)</f>
        <v>0</v>
      </c>
      <c r="D288">
        <f>VLOOKUP($B288,'Tillförd energi'!$B$1:$AI$720,MATCH(D$2,'Tillförd energi'!$B$1:$AQ$1,0),FALSE)</f>
        <v>4.4000000000000003E-3</v>
      </c>
      <c r="E288">
        <f>VLOOKUP($B288,'Tillförd energi'!$B$1:$AI$720,MATCH(E$2,'Tillförd energi'!$B$1:$AQ$1,0),FALSE)</f>
        <v>0</v>
      </c>
      <c r="F288">
        <f>VLOOKUP($B288,'Tillförd energi'!$B$1:$AI$720,MATCH(F$2,'Tillförd energi'!$B$1:$AQ$1,0),FALSE)</f>
        <v>0</v>
      </c>
      <c r="G288">
        <f>VLOOKUP($B288,'Tillförd energi'!$B$1:$AI$720,MATCH(G$2,'Tillförd energi'!$B$1:$AQ$1,0),FALSE)</f>
        <v>4.7211800000000004</v>
      </c>
      <c r="H288">
        <f>VLOOKUP($B288,'Tillförd energi'!$B$1:$AI$720,MATCH(H$2,'Tillförd energi'!$B$1:$AQ$1,0),FALSE)</f>
        <v>0</v>
      </c>
      <c r="I288">
        <f>VLOOKUP($B288,'Tillförd energi'!$B$1:$AI$720,MATCH(I$2,'Tillförd energi'!$B$1:$AQ$1,0),FALSE)</f>
        <v>0</v>
      </c>
      <c r="J288">
        <f>VLOOKUP($B288,'Tillförd energi'!$B$1:$AI$720,MATCH(J$2,'Tillförd energi'!$B$1:$AQ$1,0),FALSE)</f>
        <v>0.96489999999999998</v>
      </c>
      <c r="K288">
        <f>VLOOKUP($B288,'Tillförd energi'!$B$1:$AI$720,MATCH(K$2,'Tillförd energi'!$B$1:$AQ$1,0),FALSE)</f>
        <v>0</v>
      </c>
      <c r="L288">
        <f>VLOOKUP($B288,'Tillförd energi'!$B$1:$AI$720,MATCH(L$2,'Tillförd energi'!$B$1:$AQ$1,0),FALSE)</f>
        <v>0</v>
      </c>
      <c r="M288">
        <f>VLOOKUP($B288,'Tillförd energi'!$B$1:$AI$720,MATCH(M$2,'Tillförd energi'!$B$1:$AQ$1,0),FALSE)</f>
        <v>0</v>
      </c>
      <c r="N288">
        <f>VLOOKUP($B288,'Tillförd energi'!$B$1:$AI$720,MATCH(N$2,'Tillförd energi'!$B$1:$AQ$1,0),FALSE)</f>
        <v>0</v>
      </c>
      <c r="O288">
        <f>VLOOKUP($B288,'Tillförd energi'!$B$1:$AI$720,MATCH(O$2,'Tillförd energi'!$B$1:$AQ$1,0),FALSE)</f>
        <v>0</v>
      </c>
      <c r="P288">
        <f>VLOOKUP($B288,'Tillförd energi'!$B$1:$AI$720,MATCH(P$2,'Tillförd energi'!$B$1:$AQ$1,0),FALSE)</f>
        <v>0</v>
      </c>
      <c r="Q288">
        <f>VLOOKUP($B288,'Tillförd energi'!$B$1:$AI$720,MATCH(Q$2,'Tillförd energi'!$B$1:$AQ$1,0),FALSE)</f>
        <v>0</v>
      </c>
      <c r="R288">
        <f>VLOOKUP($B288,'Tillförd energi'!$B$1:$AI$720,MATCH(R$2,'Tillförd energi'!$B$1:$AQ$1,0),FALSE)</f>
        <v>0</v>
      </c>
      <c r="S288">
        <f>VLOOKUP($B288,'Tillförd energi'!$B$1:$AI$720,MATCH(S$2,'Tillförd energi'!$B$1:$AQ$1,0),FALSE)</f>
        <v>0</v>
      </c>
      <c r="T288">
        <f>VLOOKUP($B288,'Tillförd energi'!$B$1:$AI$720,MATCH(T$2,'Tillförd energi'!$B$1:$AQ$1,0),FALSE)</f>
        <v>0</v>
      </c>
      <c r="U288">
        <f>VLOOKUP($B288,'Tillförd energi'!$B$1:$AI$720,MATCH(U$2,'Tillförd energi'!$B$1:$AQ$1,0),FALSE)</f>
        <v>0</v>
      </c>
      <c r="V288">
        <f>VLOOKUP($B288,'Tillförd energi'!$B$1:$AI$720,MATCH(V$2,'Tillförd energi'!$B$1:$AQ$1,0),FALSE)</f>
        <v>0</v>
      </c>
      <c r="W288">
        <f>VLOOKUP($B288,'Tillförd energi'!$B$1:$AI$720,MATCH(W$2,'Tillförd energi'!$B$1:$AQ$1,0),FALSE)</f>
        <v>0</v>
      </c>
      <c r="X288">
        <f>VLOOKUP($B288,'Tillförd energi'!$B$1:$AI$720,MATCH(X$2,'Tillförd energi'!$B$1:$AQ$1,0),FALSE)</f>
        <v>0</v>
      </c>
      <c r="Y288">
        <f>VLOOKUP($B288,'Tillförd energi'!$B$1:$AI$720,MATCH(Y$2,'Tillförd energi'!$B$1:$AQ$1,0),FALSE)</f>
        <v>0</v>
      </c>
      <c r="Z288">
        <f>VLOOKUP($B288,'Tillförd energi'!$B$1:$AI$720,MATCH(Z$2,'Tillförd energi'!$B$1:$AQ$1,0),FALSE)</f>
        <v>0</v>
      </c>
      <c r="AA288">
        <f>VLOOKUP($B288,'Tillförd energi'!$B$1:$AI$720,MATCH(AA$2,'Tillförd energi'!$B$1:$AQ$1,0),FALSE)</f>
        <v>0</v>
      </c>
      <c r="AB288">
        <f>VLOOKUP($B288,'Tillförd energi'!$B$1:$AI$720,MATCH(AB$2,'Tillförd energi'!$B$1:$AQ$1,0),FALSE)</f>
        <v>0</v>
      </c>
      <c r="AC288">
        <f>VLOOKUP($B288,'Tillförd energi'!$B$1:$AI$720,MATCH(AC$2,'Tillförd energi'!$B$1:$AQ$1,0),FALSE)</f>
        <v>0</v>
      </c>
      <c r="AD288">
        <f>VLOOKUP($B288,'Tillförd energi'!$B$1:$AI$720,MATCH(AD$2,'Tillförd energi'!$B$1:$AQ$1,0),FALSE)</f>
        <v>84.427000000000007</v>
      </c>
      <c r="AE288">
        <f>VLOOKUP($B288,'Tillförd energi'!$B$1:$AI$720,MATCH(AE$2,'Tillförd energi'!$B$1:$AQ$1,0),FALSE)</f>
        <v>0</v>
      </c>
      <c r="AF288">
        <f>VLOOKUP($B288,'Tillförd energi'!$B$1:$AI$720,MATCH(AF$2,'Tillförd energi'!$B$1:$AQ$1,0),FALSE)</f>
        <v>1.1000000000000001</v>
      </c>
      <c r="AG288">
        <f>IFERROR(VLOOKUP(B288,Miljö!$B$1:$AC$600,MATCH("Köpt mängd produktionsspecifik fjärrvärme:",Miljö!$B$1:$AC$1,0),FALSE)/1,0)</f>
        <v>0</v>
      </c>
      <c r="AI288">
        <f t="shared" si="24"/>
        <v>91.217479999999995</v>
      </c>
      <c r="AJ288">
        <f>IF(ISERROR(1/VLOOKUP($B288,Leveranser!$B$1:$S$500,MATCH("såld värme (gwh)",Leveranser!$B$1:$S$1,0),FALSE)),"",VLOOKUP($B288,Leveranser!$B$1:$S$500,MATCH("såld värme (gwh)",Leveranser!$B$1:$S$1,0),FALSE))</f>
        <v>72.959999999999994</v>
      </c>
      <c r="AM288" t="str">
        <f>IF(B288&lt;&gt;"",IF(VLOOKUP($B288,Totalt!$B$1:$AQ$554,MATCH("Kvalitetsgranskad:",Totalt!$B$1:$AQ$1,0),FALSE)="ja",VLOOKUP($B288,Miljö!$B$1:$AG$479,MATCH(AM$2,Miljö!$B$1:$AK$1,0),FALSE),""),"")</f>
        <v>Ja</v>
      </c>
      <c r="AN288" t="str">
        <f>IF(AM288="ja",VLOOKUP($B288,Miljö!$B$1:$J$479,MATCH("Typ av ursprungsspecificerad el   (Om inget värde anges används Nordisk residualmix, se inforuta) ()",Miljö!$B$1:$J$1,0),FALSE),IF(AM288="nej","Nordisk residualel",""))</f>
        <v>'Förnybart'</v>
      </c>
      <c r="AO288">
        <f>IF(AM288="","",VLOOKUP($B288,Miljö!$B$1:$J$479,MATCH("Fossilandel för ursprungspecificerad el ()",Miljö!$B$1:$J$1,0),FALSE))</f>
        <v>0</v>
      </c>
      <c r="AP288">
        <f>IF(AM288="","",IFERROR(VLOOKUP($B288,Miljö!$B$1:$J$479,MATCH("Kärnkraftsandel för ursprungsspecificerad el ()",Miljö!$B$1:$J$1,0),FALSE)/1,0))</f>
        <v>0</v>
      </c>
      <c r="AQ288">
        <f t="shared" si="25"/>
        <v>1</v>
      </c>
      <c r="AS288" t="str">
        <f t="shared" si="26"/>
        <v>Nej</v>
      </c>
      <c r="AT288" t="str">
        <f>IF(AS288="ja",VLOOKUP($B288,Miljö!$B$1:$P$500,MATCH("Fossil andel i procent (%)",Miljö!$B$1:$P$1,0),FALSE)/100,"")</f>
        <v/>
      </c>
      <c r="AV288" t="str">
        <f t="shared" si="27"/>
        <v>Nej</v>
      </c>
      <c r="AW288" t="str">
        <f>IF(AV288="ja",VLOOKUP($B288,'Egen hetvattenprod'!$B$1:$AO$500,MATCH("Värmekälla till värmepumpar ()",'Egen hetvattenprod'!$B$1:$AO$1,0),FALSE),"")</f>
        <v/>
      </c>
      <c r="AY288" t="str">
        <f t="shared" si="28"/>
        <v>Nej</v>
      </c>
      <c r="AZ288" s="115" t="str">
        <f>IF($AY288="ja",(VLOOKUP($B288,'Egen hetvattenprod'!$B$1:$BX$550,MATCH(AZ$2,'Egen hetvattenprod'!$B$1:$BX$1,0),FALSE)+VLOOKUP($B288,Kraftvärmeprod!$B$1:$BX$550,MATCH(AZ$2,Kraftvärmeprod!$B$1:$BX$1,0),FALSE))/$AC288,"")</f>
        <v/>
      </c>
      <c r="BA288" s="115" t="str">
        <f>IF($AY288="ja",(VLOOKUP($B288,'Egen hetvattenprod'!$B$1:$BX$550,MATCH(BA$2,'Egen hetvattenprod'!$B$1:$BX$1,0),FALSE)+VLOOKUP($B288,Kraftvärmeprod!$B$1:$BX$550,MATCH(BA$2,Kraftvärmeprod!$B$1:$BX$1,0),FALSE))/$AC288,"")</f>
        <v/>
      </c>
      <c r="BB288" s="115" t="str">
        <f>IF($AY288="ja",(VLOOKUP($B288,'Egen hetvattenprod'!$B$1:$BX$550,MATCH(BB$2,'Egen hetvattenprod'!$B$1:$BX$1,0),FALSE)+VLOOKUP($B288,Kraftvärmeprod!$B$1:$BX$550,MATCH(BB$2,Kraftvärmeprod!$B$1:$BX$1,0),FALSE))/$AC288,"")</f>
        <v/>
      </c>
      <c r="BC288" s="115" t="str">
        <f>IF($AY288="ja",(VLOOKUP($B288,'Egen hetvattenprod'!$B$1:$BX$550,MATCH(BC$2,'Egen hetvattenprod'!$B$1:$BX$1,0),FALSE)+VLOOKUP($B288,Kraftvärmeprod!$B$1:$BX$550,MATCH(BC$2,Kraftvärmeprod!$B$1:$BX$1,0),FALSE))/$AC288,"")</f>
        <v/>
      </c>
      <c r="BD288" s="115" t="str">
        <f>IF($AY288="ja",(VLOOKUP($B288,'Egen hetvattenprod'!$B$1:$BX$550,MATCH(BD$2,'Egen hetvattenprod'!$B$1:$BX$1,0),FALSE)+VLOOKUP($B288,Kraftvärmeprod!$B$1:$BX$550,MATCH(BD$2,Kraftvärmeprod!$B$1:$BX$1,0),FALSE))/$AC288,"")</f>
        <v/>
      </c>
      <c r="BF288" t="str">
        <f t="shared" si="29"/>
        <v>Nej</v>
      </c>
      <c r="BG288" t="str">
        <f>IF($BF288="ja",VLOOKUP($B288,'Egen hetvattenprod'!$B$1:$BX$550,MATCH("Andelen klimatgaser med fossilt ursprung för avfall ()",'Egen hetvattenprod'!$B$1:$BX$1,0),FALSE),"")</f>
        <v/>
      </c>
      <c r="BH288" t="str">
        <f>IF($BF288="ja",VLOOKUP($B288,Kraftvärmeprod!$B$1:$BX$550,MATCH("Andelen klimatgaser med fossilt ursprung för avfall ()",Kraftvärmeprod!$B$1:$BX$1,0),FALSE),"")</f>
        <v/>
      </c>
      <c r="BI288" t="str">
        <f>IF($BF288="ja",VLOOKUP($B288,'Egen hetvattenprod'!$B$1:$BX$550,MATCH("Avfall (GWh)",'Egen hetvattenprod'!$B$1:$BX$1,0),FALSE),"")</f>
        <v/>
      </c>
      <c r="BJ288" t="str">
        <f>IF($BF288="ja",VLOOKUP($B288,'Slutlig allokering kvv'!$B$1:$BX$550,MATCH("Avfall (GWh)",'Slutlig allokering kvv'!$B$1:$BX$1,0),FALSE),"")</f>
        <v/>
      </c>
      <c r="BK288" t="str">
        <f>IF($BF288="ja",VLOOKUP($B288,'Köpt hetvatten'!$B$1:$BX$550,MATCH("Avfall i köpt hetvatten",'Köpt hetvatten'!$B$1:$BX$1,0),FALSE),"")</f>
        <v/>
      </c>
      <c r="BL288" t="str">
        <f>IF($BF288="ja",VLOOKUP($B288,'Egen hetvattenprod'!$B$1:$BX$550,MATCH("Värde enligt ovan. (%)",'Egen hetvattenprod'!$B$1:$BX$1,0),FALSE),"")</f>
        <v/>
      </c>
      <c r="BM288" t="str">
        <f>IF($BF288="ja",VLOOKUP($B288,Kraftvärmeprod!$B$1:$BX$550,MATCH("Värde enligt ovan. (%)",Kraftvärmeprod!$B$1:$BX$1,0),FALSE),"")</f>
        <v/>
      </c>
      <c r="BQ288" t="str">
        <f>IF($BF288="ja",VLOOKUP($B288,'Egen hetvattenprod'!$B$1:$BX$550,MATCH("Tillförd olja (fossil) vid avfallsförbränning (GWh)",'Egen hetvattenprod'!$B$1:$BX$1,0),FALSE),"")</f>
        <v/>
      </c>
      <c r="BR288" t="str">
        <f>IF($BF288="ja",VLOOKUP($B288,Kraftvärmeprod!$B$1:$BX$550,MATCH("Tillförd olja (fossil) vid avfallsförbränning (GWh)",Kraftvärmeprod!$B$1:$BX$1,0),FALSE),"")</f>
        <v/>
      </c>
    </row>
    <row r="289" spans="1:70">
      <c r="A289" t="s">
        <v>452</v>
      </c>
      <c r="B289" t="s">
        <v>454</v>
      </c>
      <c r="C289">
        <f>VLOOKUP($B289,'Tillförd energi'!$B$1:$AI$720,MATCH(C$2,'Tillförd energi'!$B$1:$AQ$1,0),FALSE)</f>
        <v>0</v>
      </c>
      <c r="D289">
        <f>VLOOKUP($B289,'Tillförd energi'!$B$1:$AI$720,MATCH(D$2,'Tillförd energi'!$B$1:$AQ$1,0),FALSE)</f>
        <v>1.0699999999999999E-2</v>
      </c>
      <c r="E289">
        <f>VLOOKUP($B289,'Tillförd energi'!$B$1:$AI$720,MATCH(E$2,'Tillförd energi'!$B$1:$AQ$1,0),FALSE)</f>
        <v>0</v>
      </c>
      <c r="F289">
        <f>VLOOKUP($B289,'Tillförd energi'!$B$1:$AI$720,MATCH(F$2,'Tillförd energi'!$B$1:$AQ$1,0),FALSE)</f>
        <v>0</v>
      </c>
      <c r="G289">
        <f>VLOOKUP($B289,'Tillförd energi'!$B$1:$AI$720,MATCH(G$2,'Tillförd energi'!$B$1:$AQ$1,0),FALSE)</f>
        <v>0</v>
      </c>
      <c r="H289">
        <f>VLOOKUP($B289,'Tillförd energi'!$B$1:$AI$720,MATCH(H$2,'Tillförd energi'!$B$1:$AQ$1,0),FALSE)</f>
        <v>0</v>
      </c>
      <c r="I289">
        <f>VLOOKUP($B289,'Tillförd energi'!$B$1:$AI$720,MATCH(I$2,'Tillförd energi'!$B$1:$AQ$1,0),FALSE)</f>
        <v>0</v>
      </c>
      <c r="J289">
        <f>VLOOKUP($B289,'Tillförd energi'!$B$1:$AI$720,MATCH(J$2,'Tillförd energi'!$B$1:$AQ$1,0),FALSE)</f>
        <v>0</v>
      </c>
      <c r="K289">
        <f>VLOOKUP($B289,'Tillförd energi'!$B$1:$AI$720,MATCH(K$2,'Tillförd energi'!$B$1:$AQ$1,0),FALSE)</f>
        <v>0</v>
      </c>
      <c r="L289">
        <f>VLOOKUP($B289,'Tillförd energi'!$B$1:$AI$720,MATCH(L$2,'Tillförd energi'!$B$1:$AQ$1,0),FALSE)</f>
        <v>0</v>
      </c>
      <c r="M289">
        <f>VLOOKUP($B289,'Tillförd energi'!$B$1:$AI$720,MATCH(M$2,'Tillförd energi'!$B$1:$AQ$1,0),FALSE)</f>
        <v>0</v>
      </c>
      <c r="N289">
        <f>VLOOKUP($B289,'Tillförd energi'!$B$1:$AI$720,MATCH(N$2,'Tillförd energi'!$B$1:$AQ$1,0),FALSE)</f>
        <v>0</v>
      </c>
      <c r="O289">
        <f>VLOOKUP($B289,'Tillförd energi'!$B$1:$AI$720,MATCH(O$2,'Tillförd energi'!$B$1:$AQ$1,0),FALSE)</f>
        <v>0</v>
      </c>
      <c r="P289">
        <f>VLOOKUP($B289,'Tillförd energi'!$B$1:$AI$720,MATCH(P$2,'Tillförd energi'!$B$1:$AQ$1,0),FALSE)</f>
        <v>0</v>
      </c>
      <c r="Q289">
        <f>VLOOKUP($B289,'Tillförd energi'!$B$1:$AI$720,MATCH(Q$2,'Tillförd energi'!$B$1:$AQ$1,0),FALSE)</f>
        <v>0</v>
      </c>
      <c r="R289">
        <f>VLOOKUP($B289,'Tillförd energi'!$B$1:$AI$720,MATCH(R$2,'Tillförd energi'!$B$1:$AQ$1,0),FALSE)</f>
        <v>0.78300000000000003</v>
      </c>
      <c r="S289">
        <f>VLOOKUP($B289,'Tillförd energi'!$B$1:$AI$720,MATCH(S$2,'Tillförd energi'!$B$1:$AQ$1,0),FALSE)</f>
        <v>0</v>
      </c>
      <c r="T289">
        <f>VLOOKUP($B289,'Tillförd energi'!$B$1:$AI$720,MATCH(T$2,'Tillförd energi'!$B$1:$AQ$1,0),FALSE)</f>
        <v>0</v>
      </c>
      <c r="U289">
        <f>VLOOKUP($B289,'Tillförd energi'!$B$1:$AI$720,MATCH(U$2,'Tillförd energi'!$B$1:$AQ$1,0),FALSE)</f>
        <v>0</v>
      </c>
      <c r="V289">
        <f>VLOOKUP($B289,'Tillförd energi'!$B$1:$AI$720,MATCH(V$2,'Tillförd energi'!$B$1:$AQ$1,0),FALSE)</f>
        <v>0</v>
      </c>
      <c r="W289">
        <f>VLOOKUP($B289,'Tillförd energi'!$B$1:$AI$720,MATCH(W$2,'Tillförd energi'!$B$1:$AQ$1,0),FALSE)</f>
        <v>0</v>
      </c>
      <c r="X289">
        <f>VLOOKUP($B289,'Tillförd energi'!$B$1:$AI$720,MATCH(X$2,'Tillförd energi'!$B$1:$AQ$1,0),FALSE)</f>
        <v>0</v>
      </c>
      <c r="Y289">
        <f>VLOOKUP($B289,'Tillförd energi'!$B$1:$AI$720,MATCH(Y$2,'Tillförd energi'!$B$1:$AQ$1,0),FALSE)</f>
        <v>0</v>
      </c>
      <c r="Z289">
        <f>VLOOKUP($B289,'Tillförd energi'!$B$1:$AI$720,MATCH(Z$2,'Tillförd energi'!$B$1:$AQ$1,0),FALSE)</f>
        <v>0</v>
      </c>
      <c r="AA289">
        <f>VLOOKUP($B289,'Tillförd energi'!$B$1:$AI$720,MATCH(AA$2,'Tillförd energi'!$B$1:$AQ$1,0),FALSE)</f>
        <v>0</v>
      </c>
      <c r="AB289">
        <f>VLOOKUP($B289,'Tillförd energi'!$B$1:$AI$720,MATCH(AB$2,'Tillförd energi'!$B$1:$AQ$1,0),FALSE)</f>
        <v>0</v>
      </c>
      <c r="AC289">
        <f>VLOOKUP($B289,'Tillförd energi'!$B$1:$AI$720,MATCH(AC$2,'Tillförd energi'!$B$1:$AQ$1,0),FALSE)</f>
        <v>0</v>
      </c>
      <c r="AD289">
        <f>VLOOKUP($B289,'Tillförd energi'!$B$1:$AI$720,MATCH(AD$2,'Tillförd energi'!$B$1:$AQ$1,0),FALSE)</f>
        <v>0</v>
      </c>
      <c r="AE289">
        <f>VLOOKUP($B289,'Tillförd energi'!$B$1:$AI$720,MATCH(AE$2,'Tillförd energi'!$B$1:$AQ$1,0),FALSE)</f>
        <v>0</v>
      </c>
      <c r="AF289">
        <f>VLOOKUP($B289,'Tillförd energi'!$B$1:$AI$720,MATCH(AF$2,'Tillförd energi'!$B$1:$AQ$1,0),FALSE)</f>
        <v>2.2800000000000001E-2</v>
      </c>
      <c r="AG289">
        <f>IFERROR(VLOOKUP(B289,Miljö!$B$1:$AC$600,MATCH("Köpt mängd produktionsspecifik fjärrvärme:",Miljö!$B$1:$AC$1,0),FALSE)/1,0)</f>
        <v>0</v>
      </c>
      <c r="AI289">
        <f t="shared" si="24"/>
        <v>0.81650000000000011</v>
      </c>
      <c r="AJ289">
        <f>IF(ISERROR(1/VLOOKUP($B289,Leveranser!$B$1:$S$500,MATCH("såld värme (gwh)",Leveranser!$B$1:$S$1,0),FALSE)),"",VLOOKUP($B289,Leveranser!$B$1:$S$500,MATCH("såld värme (gwh)",Leveranser!$B$1:$S$1,0),FALSE))</f>
        <v>0.79400000000000004</v>
      </c>
      <c r="AM289" t="str">
        <f>IF(B289&lt;&gt;"",IF(VLOOKUP($B289,Totalt!$B$1:$AQ$554,MATCH("Kvalitetsgranskad:",Totalt!$B$1:$AQ$1,0),FALSE)="ja",VLOOKUP($B289,Miljö!$B$1:$AG$479,MATCH(AM$2,Miljö!$B$1:$AK$1,0),FALSE),""),"")</f>
        <v>Ja</v>
      </c>
      <c r="AN289" t="str">
        <f>IF(AM289="ja",VLOOKUP($B289,Miljö!$B$1:$J$479,MATCH("Typ av ursprungsspecificerad el   (Om inget värde anges används Nordisk residualmix, se inforuta) ()",Miljö!$B$1:$J$1,0),FALSE),IF(AM289="nej","Nordisk residualel",""))</f>
        <v>'Förnybart'</v>
      </c>
      <c r="AO289">
        <f>IF(AM289="","",VLOOKUP($B289,Miljö!$B$1:$J$479,MATCH("Fossilandel för ursprungspecificerad el ()",Miljö!$B$1:$J$1,0),FALSE))</f>
        <v>0</v>
      </c>
      <c r="AP289">
        <f>IF(AM289="","",IFERROR(VLOOKUP($B289,Miljö!$B$1:$J$479,MATCH("Kärnkraftsandel för ursprungsspecificerad el ()",Miljö!$B$1:$J$1,0),FALSE)/1,0))</f>
        <v>0</v>
      </c>
      <c r="AQ289">
        <f t="shared" si="25"/>
        <v>1</v>
      </c>
      <c r="AS289" t="str">
        <f t="shared" si="26"/>
        <v>Nej</v>
      </c>
      <c r="AT289" t="str">
        <f>IF(AS289="ja",VLOOKUP($B289,Miljö!$B$1:$P$500,MATCH("Fossil andel i procent (%)",Miljö!$B$1:$P$1,0),FALSE)/100,"")</f>
        <v/>
      </c>
      <c r="AV289" t="str">
        <f t="shared" si="27"/>
        <v>Nej</v>
      </c>
      <c r="AW289" t="str">
        <f>IF(AV289="ja",VLOOKUP($B289,'Egen hetvattenprod'!$B$1:$AO$500,MATCH("Värmekälla till värmepumpar ()",'Egen hetvattenprod'!$B$1:$AO$1,0),FALSE),"")</f>
        <v/>
      </c>
      <c r="AY289" t="str">
        <f t="shared" si="28"/>
        <v>Nej</v>
      </c>
      <c r="AZ289" s="115" t="str">
        <f>IF($AY289="ja",(VLOOKUP($B289,'Egen hetvattenprod'!$B$1:$BX$550,MATCH(AZ$2,'Egen hetvattenprod'!$B$1:$BX$1,0),FALSE)+VLOOKUP($B289,Kraftvärmeprod!$B$1:$BX$550,MATCH(AZ$2,Kraftvärmeprod!$B$1:$BX$1,0),FALSE))/$AC289,"")</f>
        <v/>
      </c>
      <c r="BA289" s="115" t="str">
        <f>IF($AY289="ja",(VLOOKUP($B289,'Egen hetvattenprod'!$B$1:$BX$550,MATCH(BA$2,'Egen hetvattenprod'!$B$1:$BX$1,0),FALSE)+VLOOKUP($B289,Kraftvärmeprod!$B$1:$BX$550,MATCH(BA$2,Kraftvärmeprod!$B$1:$BX$1,0),FALSE))/$AC289,"")</f>
        <v/>
      </c>
      <c r="BB289" s="115" t="str">
        <f>IF($AY289="ja",(VLOOKUP($B289,'Egen hetvattenprod'!$B$1:$BX$550,MATCH(BB$2,'Egen hetvattenprod'!$B$1:$BX$1,0),FALSE)+VLOOKUP($B289,Kraftvärmeprod!$B$1:$BX$550,MATCH(BB$2,Kraftvärmeprod!$B$1:$BX$1,0),FALSE))/$AC289,"")</f>
        <v/>
      </c>
      <c r="BC289" s="115" t="str">
        <f>IF($AY289="ja",(VLOOKUP($B289,'Egen hetvattenprod'!$B$1:$BX$550,MATCH(BC$2,'Egen hetvattenprod'!$B$1:$BX$1,0),FALSE)+VLOOKUP($B289,Kraftvärmeprod!$B$1:$BX$550,MATCH(BC$2,Kraftvärmeprod!$B$1:$BX$1,0),FALSE))/$AC289,"")</f>
        <v/>
      </c>
      <c r="BD289" s="115" t="str">
        <f>IF($AY289="ja",(VLOOKUP($B289,'Egen hetvattenprod'!$B$1:$BX$550,MATCH(BD$2,'Egen hetvattenprod'!$B$1:$BX$1,0),FALSE)+VLOOKUP($B289,Kraftvärmeprod!$B$1:$BX$550,MATCH(BD$2,Kraftvärmeprod!$B$1:$BX$1,0),FALSE))/$AC289,"")</f>
        <v/>
      </c>
      <c r="BF289" t="str">
        <f t="shared" si="29"/>
        <v>Nej</v>
      </c>
      <c r="BG289" t="str">
        <f>IF($BF289="ja",VLOOKUP($B289,'Egen hetvattenprod'!$B$1:$BX$550,MATCH("Andelen klimatgaser med fossilt ursprung för avfall ()",'Egen hetvattenprod'!$B$1:$BX$1,0),FALSE),"")</f>
        <v/>
      </c>
      <c r="BH289" t="str">
        <f>IF($BF289="ja",VLOOKUP($B289,Kraftvärmeprod!$B$1:$BX$550,MATCH("Andelen klimatgaser med fossilt ursprung för avfall ()",Kraftvärmeprod!$B$1:$BX$1,0),FALSE),"")</f>
        <v/>
      </c>
      <c r="BI289" t="str">
        <f>IF($BF289="ja",VLOOKUP($B289,'Egen hetvattenprod'!$B$1:$BX$550,MATCH("Avfall (GWh)",'Egen hetvattenprod'!$B$1:$BX$1,0),FALSE),"")</f>
        <v/>
      </c>
      <c r="BJ289" t="str">
        <f>IF($BF289="ja",VLOOKUP($B289,'Slutlig allokering kvv'!$B$1:$BX$550,MATCH("Avfall (GWh)",'Slutlig allokering kvv'!$B$1:$BX$1,0),FALSE),"")</f>
        <v/>
      </c>
      <c r="BK289" t="str">
        <f>IF($BF289="ja",VLOOKUP($B289,'Köpt hetvatten'!$B$1:$BX$550,MATCH("Avfall i köpt hetvatten",'Köpt hetvatten'!$B$1:$BX$1,0),FALSE),"")</f>
        <v/>
      </c>
      <c r="BL289" t="str">
        <f>IF($BF289="ja",VLOOKUP($B289,'Egen hetvattenprod'!$B$1:$BX$550,MATCH("Värde enligt ovan. (%)",'Egen hetvattenprod'!$B$1:$BX$1,0),FALSE),"")</f>
        <v/>
      </c>
      <c r="BM289" t="str">
        <f>IF($BF289="ja",VLOOKUP($B289,Kraftvärmeprod!$B$1:$BX$550,MATCH("Värde enligt ovan. (%)",Kraftvärmeprod!$B$1:$BX$1,0),FALSE),"")</f>
        <v/>
      </c>
      <c r="BQ289" t="str">
        <f>IF($BF289="ja",VLOOKUP($B289,'Egen hetvattenprod'!$B$1:$BX$550,MATCH("Tillförd olja (fossil) vid avfallsförbränning (GWh)",'Egen hetvattenprod'!$B$1:$BX$1,0),FALSE),"")</f>
        <v/>
      </c>
      <c r="BR289" t="str">
        <f>IF($BF289="ja",VLOOKUP($B289,Kraftvärmeprod!$B$1:$BX$550,MATCH("Tillförd olja (fossil) vid avfallsförbränning (GWh)",Kraftvärmeprod!$B$1:$BX$1,0),FALSE),"")</f>
        <v/>
      </c>
    </row>
    <row r="290" spans="1:70">
      <c r="A290" t="s">
        <v>455</v>
      </c>
      <c r="B290" t="s">
        <v>459</v>
      </c>
      <c r="C290">
        <f>VLOOKUP($B290,'Tillförd energi'!$B$1:$AI$720,MATCH(C$2,'Tillförd energi'!$B$1:$AQ$1,0),FALSE)</f>
        <v>1.6</v>
      </c>
      <c r="D290">
        <f>VLOOKUP($B290,'Tillförd energi'!$B$1:$AI$720,MATCH(D$2,'Tillförd energi'!$B$1:$AQ$1,0),FALSE)</f>
        <v>43.918999999999997</v>
      </c>
      <c r="E290">
        <f>VLOOKUP($B290,'Tillförd energi'!$B$1:$AI$720,MATCH(E$2,'Tillförd energi'!$B$1:$AQ$1,0),FALSE)</f>
        <v>0</v>
      </c>
      <c r="F290">
        <f>VLOOKUP($B290,'Tillförd energi'!$B$1:$AI$720,MATCH(F$2,'Tillförd energi'!$B$1:$AQ$1,0),FALSE)</f>
        <v>1.5</v>
      </c>
      <c r="G290">
        <f>VLOOKUP($B290,'Tillförd energi'!$B$1:$AI$720,MATCH(G$2,'Tillförd energi'!$B$1:$AQ$1,0),FALSE)</f>
        <v>0</v>
      </c>
      <c r="H290">
        <f>VLOOKUP($B290,'Tillförd energi'!$B$1:$AI$720,MATCH(H$2,'Tillförd energi'!$B$1:$AQ$1,0),FALSE)</f>
        <v>0</v>
      </c>
      <c r="I290">
        <f>VLOOKUP($B290,'Tillförd energi'!$B$1:$AI$720,MATCH(I$2,'Tillförd energi'!$B$1:$AQ$1,0),FALSE)</f>
        <v>2337.09</v>
      </c>
      <c r="J290">
        <f>VLOOKUP($B290,'Tillförd energi'!$B$1:$AI$720,MATCH(J$2,'Tillförd energi'!$B$1:$AQ$1,0),FALSE)</f>
        <v>0</v>
      </c>
      <c r="K290">
        <f>VLOOKUP($B290,'Tillförd energi'!$B$1:$AI$720,MATCH(K$2,'Tillförd energi'!$B$1:$AQ$1,0),FALSE)</f>
        <v>0</v>
      </c>
      <c r="L290">
        <f>VLOOKUP($B290,'Tillförd energi'!$B$1:$AI$720,MATCH(L$2,'Tillförd energi'!$B$1:$AQ$1,0),FALSE)</f>
        <v>304.21800000000002</v>
      </c>
      <c r="M290">
        <f>VLOOKUP($B290,'Tillförd energi'!$B$1:$AI$720,MATCH(M$2,'Tillförd energi'!$B$1:$AQ$1,0),FALSE)</f>
        <v>0</v>
      </c>
      <c r="N290">
        <f>VLOOKUP($B290,'Tillförd energi'!$B$1:$AI$720,MATCH(N$2,'Tillförd energi'!$B$1:$AQ$1,0),FALSE)</f>
        <v>1347.27</v>
      </c>
      <c r="O290">
        <f>VLOOKUP($B290,'Tillförd energi'!$B$1:$AI$720,MATCH(O$2,'Tillförd energi'!$B$1:$AQ$1,0),FALSE)</f>
        <v>0</v>
      </c>
      <c r="P290">
        <f>VLOOKUP($B290,'Tillförd energi'!$B$1:$AI$720,MATCH(P$2,'Tillförd energi'!$B$1:$AQ$1,0),FALSE)</f>
        <v>0</v>
      </c>
      <c r="Q290">
        <f>VLOOKUP($B290,'Tillförd energi'!$B$1:$AI$720,MATCH(Q$2,'Tillförd energi'!$B$1:$AQ$1,0),FALSE)</f>
        <v>3.5</v>
      </c>
      <c r="R290">
        <f>VLOOKUP($B290,'Tillförd energi'!$B$1:$AI$720,MATCH(R$2,'Tillförd energi'!$B$1:$AQ$1,0),FALSE)</f>
        <v>192.52099999999999</v>
      </c>
      <c r="S290">
        <f>VLOOKUP($B290,'Tillförd energi'!$B$1:$AI$720,MATCH(S$2,'Tillförd energi'!$B$1:$AQ$1,0),FALSE)</f>
        <v>0</v>
      </c>
      <c r="T290">
        <f>VLOOKUP($B290,'Tillförd energi'!$B$1:$AI$720,MATCH(T$2,'Tillförd energi'!$B$1:$AQ$1,0),FALSE)</f>
        <v>0</v>
      </c>
      <c r="U290">
        <f>VLOOKUP($B290,'Tillförd energi'!$B$1:$AI$720,MATCH(U$2,'Tillförd energi'!$B$1:$AQ$1,0),FALSE)</f>
        <v>0</v>
      </c>
      <c r="V290">
        <f>VLOOKUP($B290,'Tillförd energi'!$B$1:$AI$720,MATCH(V$2,'Tillförd energi'!$B$1:$AQ$1,0),FALSE)</f>
        <v>24.242999999999999</v>
      </c>
      <c r="W290">
        <f>VLOOKUP($B290,'Tillförd energi'!$B$1:$AI$720,MATCH(W$2,'Tillförd energi'!$B$1:$AQ$1,0),FALSE)</f>
        <v>84.789000000000001</v>
      </c>
      <c r="X290">
        <f>VLOOKUP($B290,'Tillförd energi'!$B$1:$AI$720,MATCH(X$2,'Tillförd energi'!$B$1:$AQ$1,0),FALSE)</f>
        <v>0</v>
      </c>
      <c r="Y290">
        <f>VLOOKUP($B290,'Tillförd energi'!$B$1:$AI$720,MATCH(Y$2,'Tillförd energi'!$B$1:$AQ$1,0),FALSE)</f>
        <v>0</v>
      </c>
      <c r="Z290">
        <f>VLOOKUP($B290,'Tillförd energi'!$B$1:$AI$720,MATCH(Z$2,'Tillförd energi'!$B$1:$AQ$1,0),FALSE)</f>
        <v>72.474999999999994</v>
      </c>
      <c r="AA290">
        <f>VLOOKUP($B290,'Tillförd energi'!$B$1:$AI$720,MATCH(AA$2,'Tillförd energi'!$B$1:$AQ$1,0),FALSE)</f>
        <v>616.67600000000004</v>
      </c>
      <c r="AB290">
        <f>VLOOKUP($B290,'Tillförd energi'!$B$1:$AI$720,MATCH(AB$2,'Tillförd energi'!$B$1:$AQ$1,0),FALSE)</f>
        <v>1259.05</v>
      </c>
      <c r="AC290">
        <f>VLOOKUP($B290,'Tillförd energi'!$B$1:$AI$720,MATCH(AC$2,'Tillförd energi'!$B$1:$AQ$1,0),FALSE)</f>
        <v>872.12599999999998</v>
      </c>
      <c r="AD290">
        <f>VLOOKUP($B290,'Tillförd energi'!$B$1:$AI$720,MATCH(AD$2,'Tillförd energi'!$B$1:$AQ$1,0),FALSE)</f>
        <v>0</v>
      </c>
      <c r="AE290">
        <f>VLOOKUP($B290,'Tillförd energi'!$B$1:$AI$720,MATCH(AE$2,'Tillförd energi'!$B$1:$AQ$1,0),FALSE)</f>
        <v>0</v>
      </c>
      <c r="AF290">
        <f>VLOOKUP($B290,'Tillförd energi'!$B$1:$AI$720,MATCH(AF$2,'Tillförd energi'!$B$1:$AQ$1,0),FALSE)</f>
        <v>221.53800000000001</v>
      </c>
      <c r="AG290">
        <f>IFERROR(VLOOKUP(B290,Miljö!$B$1:$AC$600,MATCH("Köpt mängd produktionsspecifik fjärrvärme:",Miljö!$B$1:$AC$1,0),FALSE)/1,0)</f>
        <v>0</v>
      </c>
      <c r="AI290">
        <f t="shared" si="24"/>
        <v>7382.5150000000012</v>
      </c>
      <c r="AJ290">
        <f>IF(ISERROR(1/VLOOKUP($B290,Leveranser!$B$1:$S$500,MATCH("såld värme (gwh)",Leveranser!$B$1:$S$1,0),FALSE)),"",VLOOKUP($B290,Leveranser!$B$1:$S$500,MATCH("såld värme (gwh)",Leveranser!$B$1:$S$1,0),FALSE))</f>
        <v>7170.8670000000002</v>
      </c>
      <c r="AM290" t="str">
        <f>IF(B290&lt;&gt;"",IF(VLOOKUP($B290,Totalt!$B$1:$AQ$554,MATCH("Kvalitetsgranskad:",Totalt!$B$1:$AQ$1,0),FALSE)="ja",VLOOKUP($B290,Miljö!$B$1:$AG$479,MATCH(AM$2,Miljö!$B$1:$AK$1,0),FALSE),""),"")</f>
        <v>Ja</v>
      </c>
      <c r="AN290" t="str">
        <f>IF(AM290="ja",VLOOKUP($B290,Miljö!$B$1:$J$479,MATCH("Typ av ursprungsspecificerad el   (Om inget värde anges används Nordisk residualmix, se inforuta) ()",Miljö!$B$1:$J$1,0),FALSE),IF(AM290="nej","Nordisk residualel",""))</f>
        <v>'Mix Biokraft. vattenkraft'</v>
      </c>
      <c r="AO290">
        <f>IF(AM290="","",VLOOKUP($B290,Miljö!$B$1:$J$479,MATCH("Fossilandel för ursprungspecificerad el ()",Miljö!$B$1:$J$1,0),FALSE))</f>
        <v>0</v>
      </c>
      <c r="AP290">
        <f>IF(AM290="","",IFERROR(VLOOKUP($B290,Miljö!$B$1:$J$479,MATCH("Kärnkraftsandel för ursprungsspecificerad el ()",Miljö!$B$1:$J$1,0),FALSE)/1,0))</f>
        <v>0</v>
      </c>
      <c r="AQ290">
        <f t="shared" si="25"/>
        <v>1</v>
      </c>
      <c r="AS290" t="str">
        <f t="shared" si="26"/>
        <v>Nej</v>
      </c>
      <c r="AT290" t="str">
        <f>IF(AS290="ja",VLOOKUP($B290,Miljö!$B$1:$P$500,MATCH("Fossil andel i procent (%)",Miljö!$B$1:$P$1,0),FALSE)/100,"")</f>
        <v/>
      </c>
      <c r="AV290" t="str">
        <f t="shared" si="27"/>
        <v>Ja</v>
      </c>
      <c r="AW290" t="str">
        <f>IF(AV290="ja",VLOOKUP($B290,'Egen hetvattenprod'!$B$1:$AO$500,MATCH("Värmekälla till värmepumpar ()",'Egen hetvattenprod'!$B$1:$AO$1,0),FALSE),"")</f>
        <v>Renat avloppsvatten</v>
      </c>
      <c r="AY290" t="str">
        <f t="shared" si="28"/>
        <v>Ja</v>
      </c>
      <c r="AZ290" s="115">
        <f>IF($AY290="ja",(VLOOKUP($B290,'Egen hetvattenprod'!$B$1:$BX$550,MATCH(AZ$2,'Egen hetvattenprod'!$B$1:$BX$1,0),FALSE)+VLOOKUP($B290,Kraftvärmeprod!$B$1:$BX$550,MATCH(AZ$2,Kraftvärmeprod!$B$1:$BX$1,0),FALSE))/$AC290,"")</f>
        <v>0.52144481944122745</v>
      </c>
      <c r="BA290" s="115">
        <f>IF($AY290="ja",(VLOOKUP($B290,'Egen hetvattenprod'!$B$1:$BX$550,MATCH(BA$2,'Egen hetvattenprod'!$B$1:$BX$1,0),FALSE)+VLOOKUP($B290,Kraftvärmeprod!$B$1:$BX$550,MATCH(BA$2,Kraftvärmeprod!$B$1:$BX$1,0),FALSE))/$AC290,"")</f>
        <v>0.46861760273171532</v>
      </c>
      <c r="BB290" s="115">
        <f>IF($AY290="ja",(VLOOKUP($B290,'Egen hetvattenprod'!$B$1:$BX$550,MATCH(BB$2,'Egen hetvattenprod'!$B$1:$BX$1,0),FALSE)+VLOOKUP($B290,Kraftvärmeprod!$B$1:$BX$550,MATCH(BB$2,Kraftvärmeprod!$B$1:$BX$1,0),FALSE))/$AC290,"")</f>
        <v>9.9375778270570994E-3</v>
      </c>
      <c r="BC290" s="115">
        <f>IF($AY290="ja",(VLOOKUP($B290,'Egen hetvattenprod'!$B$1:$BX$550,MATCH(BC$2,'Egen hetvattenprod'!$B$1:$BX$1,0),FALSE)+VLOOKUP($B290,Kraftvärmeprod!$B$1:$BX$550,MATCH(BC$2,Kraftvärmeprod!$B$1:$BX$1,0),FALSE))/$AC290,"")</f>
        <v>0</v>
      </c>
      <c r="BD290" s="115">
        <f>IF($AY290="ja",(VLOOKUP($B290,'Egen hetvattenprod'!$B$1:$BX$550,MATCH(BD$2,'Egen hetvattenprod'!$B$1:$BX$1,0),FALSE)+VLOOKUP($B290,Kraftvärmeprod!$B$1:$BX$550,MATCH(BD$2,Kraftvärmeprod!$B$1:$BX$1,0),FALSE))/$AC290,"")</f>
        <v>1.3035597806006935E-16</v>
      </c>
      <c r="BF290" t="str">
        <f t="shared" si="29"/>
        <v>Ja</v>
      </c>
      <c r="BG290" t="str">
        <f>IF($BF290="ja",VLOOKUP($B290,'Egen hetvattenprod'!$B$1:$BX$550,MATCH("Andelen klimatgaser med fossilt ursprung för avfall ()",'Egen hetvattenprod'!$B$1:$BX$1,0),FALSE),"")</f>
        <v>Mätvärde</v>
      </c>
      <c r="BH290" t="str">
        <f>IF($BF290="ja",VLOOKUP($B290,Kraftvärmeprod!$B$1:$BX$550,MATCH("Andelen klimatgaser med fossilt ursprung för avfall ()",Kraftvärmeprod!$B$1:$BX$1,0),FALSE),"")</f>
        <v>Mätvärde</v>
      </c>
      <c r="BI290">
        <f>IF($BF290="ja",VLOOKUP($B290,'Egen hetvattenprod'!$B$1:$BX$550,MATCH("Avfall (GWh)",'Egen hetvattenprod'!$B$1:$BX$1,0),FALSE),"")</f>
        <v>1517.086</v>
      </c>
      <c r="BJ290">
        <f>IF($BF290="ja",VLOOKUP($B290,'Slutlig allokering kvv'!$B$1:$BX$550,MATCH("Avfall (GWh)",'Slutlig allokering kvv'!$B$1:$BX$1,0),FALSE),"")</f>
        <v>820</v>
      </c>
      <c r="BK290">
        <f>IF($BF290="ja",VLOOKUP($B290,'Köpt hetvatten'!$B$1:$BX$550,MATCH("Avfall i köpt hetvatten",'Köpt hetvatten'!$B$1:$BX$1,0),FALSE),"")</f>
        <v>0</v>
      </c>
      <c r="BL290">
        <f>IF($BF290="ja",VLOOKUP($B290,'Egen hetvattenprod'!$B$1:$BX$550,MATCH("Värde enligt ovan. (%)",'Egen hetvattenprod'!$B$1:$BX$1,0),FALSE),"")</f>
        <v>35.799999999999997</v>
      </c>
      <c r="BM290">
        <f>IF($BF290="ja",VLOOKUP($B290,Kraftvärmeprod!$B$1:$BX$550,MATCH("Värde enligt ovan. (%)",Kraftvärmeprod!$B$1:$BX$1,0),FALSE),"")</f>
        <v>35.799999999999997</v>
      </c>
      <c r="BQ290">
        <f>IF($BF290="ja",VLOOKUP($B290,'Egen hetvattenprod'!$B$1:$BX$550,MATCH("Tillförd olja (fossil) vid avfallsförbränning (GWh)",'Egen hetvattenprod'!$B$1:$BX$1,0),FALSE),"")</f>
        <v>2.91</v>
      </c>
      <c r="BR290">
        <f>IF($BF290="ja",VLOOKUP($B290,Kraftvärmeprod!$B$1:$BX$550,MATCH("Tillförd olja (fossil) vid avfallsförbränning (GWh)",Kraftvärmeprod!$B$1:$BX$1,0),FALSE),"")</f>
        <v>35.744999999999997</v>
      </c>
    </row>
    <row r="291" spans="1:70">
      <c r="A291" t="s">
        <v>455</v>
      </c>
      <c r="B291" t="s">
        <v>463</v>
      </c>
      <c r="C291">
        <f>VLOOKUP($B291,'Tillförd energi'!$B$1:$AI$720,MATCH(C$2,'Tillförd energi'!$B$1:$AQ$1,0),FALSE)</f>
        <v>0</v>
      </c>
      <c r="D291">
        <f>VLOOKUP($B291,'Tillförd energi'!$B$1:$AI$720,MATCH(D$2,'Tillförd energi'!$B$1:$AQ$1,0),FALSE)</f>
        <v>0</v>
      </c>
      <c r="E291">
        <f>VLOOKUP($B291,'Tillförd energi'!$B$1:$AI$720,MATCH(E$2,'Tillförd energi'!$B$1:$AQ$1,0),FALSE)</f>
        <v>0</v>
      </c>
      <c r="F291">
        <f>VLOOKUP($B291,'Tillförd energi'!$B$1:$AI$720,MATCH(F$2,'Tillförd energi'!$B$1:$AQ$1,0),FALSE)</f>
        <v>0</v>
      </c>
      <c r="G291">
        <f>VLOOKUP($B291,'Tillförd energi'!$B$1:$AI$720,MATCH(G$2,'Tillförd energi'!$B$1:$AQ$1,0),FALSE)</f>
        <v>0</v>
      </c>
      <c r="H291">
        <f>VLOOKUP($B291,'Tillförd energi'!$B$1:$AI$720,MATCH(H$2,'Tillförd energi'!$B$1:$AQ$1,0),FALSE)</f>
        <v>0</v>
      </c>
      <c r="I291">
        <f>VLOOKUP($B291,'Tillförd energi'!$B$1:$AI$720,MATCH(I$2,'Tillförd energi'!$B$1:$AQ$1,0),FALSE)</f>
        <v>0</v>
      </c>
      <c r="J291">
        <f>VLOOKUP($B291,'Tillförd energi'!$B$1:$AI$720,MATCH(J$2,'Tillförd energi'!$B$1:$AQ$1,0),FALSE)</f>
        <v>0</v>
      </c>
      <c r="K291">
        <f>VLOOKUP($B291,'Tillförd energi'!$B$1:$AI$720,MATCH(K$2,'Tillförd energi'!$B$1:$AQ$1,0),FALSE)</f>
        <v>0</v>
      </c>
      <c r="L291">
        <f>VLOOKUP($B291,'Tillförd energi'!$B$1:$AI$720,MATCH(L$2,'Tillförd energi'!$B$1:$AQ$1,0),FALSE)</f>
        <v>0</v>
      </c>
      <c r="M291">
        <f>VLOOKUP($B291,'Tillförd energi'!$B$1:$AI$720,MATCH(M$2,'Tillförd energi'!$B$1:$AQ$1,0),FALSE)</f>
        <v>0</v>
      </c>
      <c r="N291">
        <f>VLOOKUP($B291,'Tillförd energi'!$B$1:$AI$720,MATCH(N$2,'Tillförd energi'!$B$1:$AQ$1,0),FALSE)</f>
        <v>0</v>
      </c>
      <c r="O291">
        <f>VLOOKUP($B291,'Tillförd energi'!$B$1:$AI$720,MATCH(O$2,'Tillförd energi'!$B$1:$AQ$1,0),FALSE)</f>
        <v>0</v>
      </c>
      <c r="P291">
        <f>VLOOKUP($B291,'Tillförd energi'!$B$1:$AI$720,MATCH(P$2,'Tillförd energi'!$B$1:$AQ$1,0),FALSE)</f>
        <v>0</v>
      </c>
      <c r="Q291">
        <f>VLOOKUP($B291,'Tillförd energi'!$B$1:$AI$720,MATCH(Q$2,'Tillförd energi'!$B$1:$AQ$1,0),FALSE)</f>
        <v>0</v>
      </c>
      <c r="R291">
        <f>VLOOKUP($B291,'Tillförd energi'!$B$1:$AI$720,MATCH(R$2,'Tillförd energi'!$B$1:$AQ$1,0),FALSE)</f>
        <v>15.746</v>
      </c>
      <c r="S291">
        <f>VLOOKUP($B291,'Tillförd energi'!$B$1:$AI$720,MATCH(S$2,'Tillförd energi'!$B$1:$AQ$1,0),FALSE)</f>
        <v>0</v>
      </c>
      <c r="T291">
        <f>VLOOKUP($B291,'Tillförd energi'!$B$1:$AI$720,MATCH(T$2,'Tillförd energi'!$B$1:$AQ$1,0),FALSE)</f>
        <v>0</v>
      </c>
      <c r="U291">
        <f>VLOOKUP($B291,'Tillförd energi'!$B$1:$AI$720,MATCH(U$2,'Tillförd energi'!$B$1:$AQ$1,0),FALSE)</f>
        <v>0</v>
      </c>
      <c r="V291">
        <f>VLOOKUP($B291,'Tillförd energi'!$B$1:$AI$720,MATCH(V$2,'Tillförd energi'!$B$1:$AQ$1,0),FALSE)</f>
        <v>0</v>
      </c>
      <c r="W291">
        <f>VLOOKUP($B291,'Tillförd energi'!$B$1:$AI$720,MATCH(W$2,'Tillförd energi'!$B$1:$AQ$1,0),FALSE)</f>
        <v>19.728000000000002</v>
      </c>
      <c r="X291">
        <f>VLOOKUP($B291,'Tillförd energi'!$B$1:$AI$720,MATCH(X$2,'Tillförd energi'!$B$1:$AQ$1,0),FALSE)</f>
        <v>0</v>
      </c>
      <c r="Y291">
        <f>VLOOKUP($B291,'Tillförd energi'!$B$1:$AI$720,MATCH(Y$2,'Tillförd energi'!$B$1:$AQ$1,0),FALSE)</f>
        <v>0</v>
      </c>
      <c r="Z291">
        <f>VLOOKUP($B291,'Tillförd energi'!$B$1:$AI$720,MATCH(Z$2,'Tillförd energi'!$B$1:$AQ$1,0),FALSE)</f>
        <v>7.1937800000000003</v>
      </c>
      <c r="AA291">
        <f>VLOOKUP($B291,'Tillförd energi'!$B$1:$AI$720,MATCH(AA$2,'Tillförd energi'!$B$1:$AQ$1,0),FALSE)</f>
        <v>7.6986699999999999</v>
      </c>
      <c r="AB291">
        <f>VLOOKUP($B291,'Tillförd energi'!$B$1:$AI$720,MATCH(AB$2,'Tillförd energi'!$B$1:$AQ$1,0),FALSE)</f>
        <v>10.622299999999999</v>
      </c>
      <c r="AC291">
        <f>VLOOKUP($B291,'Tillförd energi'!$B$1:$AI$720,MATCH(AC$2,'Tillförd energi'!$B$1:$AQ$1,0),FALSE)</f>
        <v>0</v>
      </c>
      <c r="AD291">
        <f>VLOOKUP($B291,'Tillförd energi'!$B$1:$AI$720,MATCH(AD$2,'Tillförd energi'!$B$1:$AQ$1,0),FALSE)</f>
        <v>0</v>
      </c>
      <c r="AE291">
        <f>VLOOKUP($B291,'Tillförd energi'!$B$1:$AI$720,MATCH(AE$2,'Tillförd energi'!$B$1:$AQ$1,0),FALSE)</f>
        <v>0</v>
      </c>
      <c r="AF291">
        <f>VLOOKUP($B291,'Tillförd energi'!$B$1:$AI$720,MATCH(AF$2,'Tillförd energi'!$B$1:$AQ$1,0),FALSE)</f>
        <v>0.91654899999999995</v>
      </c>
      <c r="AG291">
        <f>IFERROR(VLOOKUP(B291,Miljö!$B$1:$AC$600,MATCH("Köpt mängd produktionsspecifik fjärrvärme:",Miljö!$B$1:$AC$1,0),FALSE)/1,0)</f>
        <v>0</v>
      </c>
      <c r="AI291">
        <f t="shared" si="24"/>
        <v>61.905299000000014</v>
      </c>
      <c r="AJ291">
        <f>IF(ISERROR(1/VLOOKUP($B291,Leveranser!$B$1:$S$500,MATCH("såld värme (gwh)",Leveranser!$B$1:$S$1,0),FALSE)),"",VLOOKUP($B291,Leveranser!$B$1:$S$500,MATCH("såld värme (gwh)",Leveranser!$B$1:$S$1,0),FALSE))</f>
        <v>52.953000000000003</v>
      </c>
      <c r="AM291" t="str">
        <f>IF(B291&lt;&gt;"",IF(VLOOKUP($B291,Totalt!$B$1:$AQ$554,MATCH("Kvalitetsgranskad:",Totalt!$B$1:$AQ$1,0),FALSE)="ja",VLOOKUP($B291,Miljö!$B$1:$AG$479,MATCH(AM$2,Miljö!$B$1:$AK$1,0),FALSE),""),"")</f>
        <v>Ja</v>
      </c>
      <c r="AN291" t="str">
        <f>IF(AM291="ja",VLOOKUP($B291,Miljö!$B$1:$J$479,MATCH("Typ av ursprungsspecificerad el   (Om inget värde anges används Nordisk residualmix, se inforuta) ()",Miljö!$B$1:$J$1,0),FALSE),IF(AM291="nej","Nordisk residualel",""))</f>
        <v>-</v>
      </c>
      <c r="AO291">
        <f>IF(AM291="","",VLOOKUP($B291,Miljö!$B$1:$J$479,MATCH("Fossilandel för ursprungspecificerad el ()",Miljö!$B$1:$J$1,0),FALSE))</f>
        <v>0.47</v>
      </c>
      <c r="AP291">
        <f>IF(AM291="","",IFERROR(VLOOKUP($B291,Miljö!$B$1:$J$479,MATCH("Kärnkraftsandel för ursprungsspecificerad el ()",Miljö!$B$1:$J$1,0),FALSE)/1,0))</f>
        <v>0</v>
      </c>
      <c r="AQ291">
        <f t="shared" si="25"/>
        <v>0.53</v>
      </c>
      <c r="AS291" t="str">
        <f t="shared" si="26"/>
        <v>Nej</v>
      </c>
      <c r="AT291" t="str">
        <f>IF(AS291="ja",VLOOKUP($B291,Miljö!$B$1:$P$500,MATCH("Fossil andel i procent (%)",Miljö!$B$1:$P$1,0),FALSE)/100,"")</f>
        <v/>
      </c>
      <c r="AV291" t="str">
        <f t="shared" si="27"/>
        <v>Ja</v>
      </c>
      <c r="AW291" t="str">
        <f>IF(AV291="ja",VLOOKUP($B291,'Egen hetvattenprod'!$B$1:$AO$500,MATCH("Värmekälla till värmepumpar ()",'Egen hetvattenprod'!$B$1:$AO$1,0),FALSE),"")</f>
        <v>ET</v>
      </c>
      <c r="AY291" t="str">
        <f t="shared" si="28"/>
        <v>Nej</v>
      </c>
      <c r="AZ291" s="115" t="str">
        <f>IF($AY291="ja",(VLOOKUP($B291,'Egen hetvattenprod'!$B$1:$BX$550,MATCH(AZ$2,'Egen hetvattenprod'!$B$1:$BX$1,0),FALSE)+VLOOKUP($B291,Kraftvärmeprod!$B$1:$BX$550,MATCH(AZ$2,Kraftvärmeprod!$B$1:$BX$1,0),FALSE))/$AC291,"")</f>
        <v/>
      </c>
      <c r="BA291" s="115" t="str">
        <f>IF($AY291="ja",(VLOOKUP($B291,'Egen hetvattenprod'!$B$1:$BX$550,MATCH(BA$2,'Egen hetvattenprod'!$B$1:$BX$1,0),FALSE)+VLOOKUP($B291,Kraftvärmeprod!$B$1:$BX$550,MATCH(BA$2,Kraftvärmeprod!$B$1:$BX$1,0),FALSE))/$AC291,"")</f>
        <v/>
      </c>
      <c r="BB291" s="115" t="str">
        <f>IF($AY291="ja",(VLOOKUP($B291,'Egen hetvattenprod'!$B$1:$BX$550,MATCH(BB$2,'Egen hetvattenprod'!$B$1:$BX$1,0),FALSE)+VLOOKUP($B291,Kraftvärmeprod!$B$1:$BX$550,MATCH(BB$2,Kraftvärmeprod!$B$1:$BX$1,0),FALSE))/$AC291,"")</f>
        <v/>
      </c>
      <c r="BC291" s="115" t="str">
        <f>IF($AY291="ja",(VLOOKUP($B291,'Egen hetvattenprod'!$B$1:$BX$550,MATCH(BC$2,'Egen hetvattenprod'!$B$1:$BX$1,0),FALSE)+VLOOKUP($B291,Kraftvärmeprod!$B$1:$BX$550,MATCH(BC$2,Kraftvärmeprod!$B$1:$BX$1,0),FALSE))/$AC291,"")</f>
        <v/>
      </c>
      <c r="BD291" s="115" t="str">
        <f>IF($AY291="ja",(VLOOKUP($B291,'Egen hetvattenprod'!$B$1:$BX$550,MATCH(BD$2,'Egen hetvattenprod'!$B$1:$BX$1,0),FALSE)+VLOOKUP($B291,Kraftvärmeprod!$B$1:$BX$550,MATCH(BD$2,Kraftvärmeprod!$B$1:$BX$1,0),FALSE))/$AC291,"")</f>
        <v/>
      </c>
      <c r="BF291" t="str">
        <f t="shared" si="29"/>
        <v>Nej</v>
      </c>
      <c r="BG291" t="str">
        <f>IF($BF291="ja",VLOOKUP($B291,'Egen hetvattenprod'!$B$1:$BX$550,MATCH("Andelen klimatgaser med fossilt ursprung för avfall ()",'Egen hetvattenprod'!$B$1:$BX$1,0),FALSE),"")</f>
        <v/>
      </c>
      <c r="BH291" t="str">
        <f>IF($BF291="ja",VLOOKUP($B291,Kraftvärmeprod!$B$1:$BX$550,MATCH("Andelen klimatgaser med fossilt ursprung för avfall ()",Kraftvärmeprod!$B$1:$BX$1,0),FALSE),"")</f>
        <v/>
      </c>
      <c r="BI291" t="str">
        <f>IF($BF291="ja",VLOOKUP($B291,'Egen hetvattenprod'!$B$1:$BX$550,MATCH("Avfall (GWh)",'Egen hetvattenprod'!$B$1:$BX$1,0),FALSE),"")</f>
        <v/>
      </c>
      <c r="BJ291" t="str">
        <f>IF($BF291="ja",VLOOKUP($B291,'Slutlig allokering kvv'!$B$1:$BX$550,MATCH("Avfall (GWh)",'Slutlig allokering kvv'!$B$1:$BX$1,0),FALSE),"")</f>
        <v/>
      </c>
      <c r="BK291" t="str">
        <f>IF($BF291="ja",VLOOKUP($B291,'Köpt hetvatten'!$B$1:$BX$550,MATCH("Avfall i köpt hetvatten",'Köpt hetvatten'!$B$1:$BX$1,0),FALSE),"")</f>
        <v/>
      </c>
      <c r="BL291" t="str">
        <f>IF($BF291="ja",VLOOKUP($B291,'Egen hetvattenprod'!$B$1:$BX$550,MATCH("Värde enligt ovan. (%)",'Egen hetvattenprod'!$B$1:$BX$1,0),FALSE),"")</f>
        <v/>
      </c>
      <c r="BM291" t="str">
        <f>IF($BF291="ja",VLOOKUP($B291,Kraftvärmeprod!$B$1:$BX$550,MATCH("Värde enligt ovan. (%)",Kraftvärmeprod!$B$1:$BX$1,0),FALSE),"")</f>
        <v/>
      </c>
      <c r="BQ291" t="str">
        <f>IF($BF291="ja",VLOOKUP($B291,'Egen hetvattenprod'!$B$1:$BX$550,MATCH("Tillförd olja (fossil) vid avfallsförbränning (GWh)",'Egen hetvattenprod'!$B$1:$BX$1,0),FALSE),"")</f>
        <v/>
      </c>
      <c r="BR291" t="str">
        <f>IF($BF291="ja",VLOOKUP($B291,Kraftvärmeprod!$B$1:$BX$550,MATCH("Tillförd olja (fossil) vid avfallsförbränning (GWh)",Kraftvärmeprod!$B$1:$BX$1,0),FALSE),"")</f>
        <v/>
      </c>
    </row>
    <row r="292" spans="1:70">
      <c r="A292" t="s">
        <v>465</v>
      </c>
      <c r="B292" t="s">
        <v>466</v>
      </c>
      <c r="C292">
        <f>VLOOKUP($B292,'Tillförd energi'!$B$1:$AI$720,MATCH(C$2,'Tillförd energi'!$B$1:$AQ$1,0),FALSE)</f>
        <v>0</v>
      </c>
      <c r="D292">
        <f>VLOOKUP($B292,'Tillförd energi'!$B$1:$AI$720,MATCH(D$2,'Tillförd energi'!$B$1:$AQ$1,0),FALSE)</f>
        <v>0</v>
      </c>
      <c r="E292">
        <f>VLOOKUP($B292,'Tillförd energi'!$B$1:$AI$720,MATCH(E$2,'Tillförd energi'!$B$1:$AQ$1,0),FALSE)</f>
        <v>0</v>
      </c>
      <c r="F292">
        <f>VLOOKUP($B292,'Tillförd energi'!$B$1:$AI$720,MATCH(F$2,'Tillförd energi'!$B$1:$AQ$1,0),FALSE)</f>
        <v>1.4139999999999999</v>
      </c>
      <c r="G292">
        <f>VLOOKUP($B292,'Tillförd energi'!$B$1:$AI$720,MATCH(G$2,'Tillförd energi'!$B$1:$AQ$1,0),FALSE)</f>
        <v>0</v>
      </c>
      <c r="H292">
        <f>VLOOKUP($B292,'Tillförd energi'!$B$1:$AI$720,MATCH(H$2,'Tillförd energi'!$B$1:$AQ$1,0),FALSE)</f>
        <v>0</v>
      </c>
      <c r="I292">
        <f>VLOOKUP($B292,'Tillförd energi'!$B$1:$AI$720,MATCH(I$2,'Tillförd energi'!$B$1:$AQ$1,0),FALSE)</f>
        <v>0</v>
      </c>
      <c r="J292">
        <f>VLOOKUP($B292,'Tillförd energi'!$B$1:$AI$720,MATCH(J$2,'Tillförd energi'!$B$1:$AQ$1,0),FALSE)</f>
        <v>0</v>
      </c>
      <c r="K292">
        <f>VLOOKUP($B292,'Tillförd energi'!$B$1:$AI$720,MATCH(K$2,'Tillförd energi'!$B$1:$AQ$1,0),FALSE)</f>
        <v>0</v>
      </c>
      <c r="L292">
        <f>VLOOKUP($B292,'Tillförd energi'!$B$1:$AI$720,MATCH(L$2,'Tillförd energi'!$B$1:$AQ$1,0),FALSE)</f>
        <v>0</v>
      </c>
      <c r="M292">
        <f>VLOOKUP($B292,'Tillförd energi'!$B$1:$AI$720,MATCH(M$2,'Tillförd energi'!$B$1:$AQ$1,0),FALSE)</f>
        <v>0</v>
      </c>
      <c r="N292">
        <f>VLOOKUP($B292,'Tillförd energi'!$B$1:$AI$720,MATCH(N$2,'Tillförd energi'!$B$1:$AQ$1,0),FALSE)</f>
        <v>0</v>
      </c>
      <c r="O292">
        <f>VLOOKUP($B292,'Tillförd energi'!$B$1:$AI$720,MATCH(O$2,'Tillförd energi'!$B$1:$AQ$1,0),FALSE)</f>
        <v>20.260000000000002</v>
      </c>
      <c r="P292">
        <f>VLOOKUP($B292,'Tillförd energi'!$B$1:$AI$720,MATCH(P$2,'Tillförd energi'!$B$1:$AQ$1,0),FALSE)</f>
        <v>0</v>
      </c>
      <c r="Q292">
        <f>VLOOKUP($B292,'Tillförd energi'!$B$1:$AI$720,MATCH(Q$2,'Tillförd energi'!$B$1:$AQ$1,0),FALSE)</f>
        <v>0</v>
      </c>
      <c r="R292">
        <f>VLOOKUP($B292,'Tillförd energi'!$B$1:$AI$720,MATCH(R$2,'Tillförd energi'!$B$1:$AQ$1,0),FALSE)</f>
        <v>0</v>
      </c>
      <c r="S292">
        <f>VLOOKUP($B292,'Tillförd energi'!$B$1:$AI$720,MATCH(S$2,'Tillförd energi'!$B$1:$AQ$1,0),FALSE)</f>
        <v>0</v>
      </c>
      <c r="T292">
        <f>VLOOKUP($B292,'Tillförd energi'!$B$1:$AI$720,MATCH(T$2,'Tillförd energi'!$B$1:$AQ$1,0),FALSE)</f>
        <v>0</v>
      </c>
      <c r="U292">
        <f>VLOOKUP($B292,'Tillförd energi'!$B$1:$AI$720,MATCH(U$2,'Tillförd energi'!$B$1:$AQ$1,0),FALSE)</f>
        <v>0</v>
      </c>
      <c r="V292">
        <f>VLOOKUP($B292,'Tillförd energi'!$B$1:$AI$720,MATCH(V$2,'Tillförd energi'!$B$1:$AQ$1,0),FALSE)</f>
        <v>0</v>
      </c>
      <c r="W292">
        <f>VLOOKUP($B292,'Tillförd energi'!$B$1:$AI$720,MATCH(W$2,'Tillförd energi'!$B$1:$AQ$1,0),FALSE)</f>
        <v>0</v>
      </c>
      <c r="X292">
        <f>VLOOKUP($B292,'Tillförd energi'!$B$1:$AI$720,MATCH(X$2,'Tillförd energi'!$B$1:$AQ$1,0),FALSE)</f>
        <v>0</v>
      </c>
      <c r="Y292">
        <f>VLOOKUP($B292,'Tillförd energi'!$B$1:$AI$720,MATCH(Y$2,'Tillförd energi'!$B$1:$AQ$1,0),FALSE)</f>
        <v>0</v>
      </c>
      <c r="Z292">
        <f>VLOOKUP($B292,'Tillförd energi'!$B$1:$AI$720,MATCH(Z$2,'Tillförd energi'!$B$1:$AQ$1,0),FALSE)</f>
        <v>0</v>
      </c>
      <c r="AA292">
        <f>VLOOKUP($B292,'Tillförd energi'!$B$1:$AI$720,MATCH(AA$2,'Tillförd energi'!$B$1:$AQ$1,0),FALSE)</f>
        <v>0</v>
      </c>
      <c r="AB292">
        <f>VLOOKUP($B292,'Tillförd energi'!$B$1:$AI$720,MATCH(AB$2,'Tillförd energi'!$B$1:$AQ$1,0),FALSE)</f>
        <v>0</v>
      </c>
      <c r="AC292">
        <f>VLOOKUP($B292,'Tillförd energi'!$B$1:$AI$720,MATCH(AC$2,'Tillförd energi'!$B$1:$AQ$1,0),FALSE)</f>
        <v>1.4019999999999999</v>
      </c>
      <c r="AD292">
        <f>VLOOKUP($B292,'Tillförd energi'!$B$1:$AI$720,MATCH(AD$2,'Tillförd energi'!$B$1:$AQ$1,0),FALSE)</f>
        <v>0</v>
      </c>
      <c r="AE292">
        <f>VLOOKUP($B292,'Tillförd energi'!$B$1:$AI$720,MATCH(AE$2,'Tillförd energi'!$B$1:$AQ$1,0),FALSE)</f>
        <v>0</v>
      </c>
      <c r="AF292">
        <f>VLOOKUP($B292,'Tillförd energi'!$B$1:$AI$720,MATCH(AF$2,'Tillförd energi'!$B$1:$AQ$1,0),FALSE)</f>
        <v>0.58399999999999996</v>
      </c>
      <c r="AG292">
        <f>IFERROR(VLOOKUP(B292,Miljö!$B$1:$AC$600,MATCH("Köpt mängd produktionsspecifik fjärrvärme:",Miljö!$B$1:$AC$1,0),FALSE)/1,0)</f>
        <v>0</v>
      </c>
      <c r="AI292">
        <f t="shared" si="24"/>
        <v>23.660000000000004</v>
      </c>
      <c r="AJ292">
        <f>IF(ISERROR(1/VLOOKUP($B292,Leveranser!$B$1:$S$500,MATCH("såld värme (gwh)",Leveranser!$B$1:$S$1,0),FALSE)),"",VLOOKUP($B292,Leveranser!$B$1:$S$500,MATCH("såld värme (gwh)",Leveranser!$B$1:$S$1,0),FALSE))</f>
        <v>17.099</v>
      </c>
      <c r="AM292" t="str">
        <f>IF(B292&lt;&gt;"",IF(VLOOKUP($B292,Totalt!$B$1:$AQ$554,MATCH("Kvalitetsgranskad:",Totalt!$B$1:$AQ$1,0),FALSE)="ja",VLOOKUP($B292,Miljö!$B$1:$AG$479,MATCH(AM$2,Miljö!$B$1:$AK$1,0),FALSE),""),"")</f>
        <v>Nej</v>
      </c>
      <c r="AN292" t="str">
        <f>IF(AM292="ja",VLOOKUP($B292,Miljö!$B$1:$J$479,MATCH("Typ av ursprungsspecificerad el   (Om inget värde anges används Nordisk residualmix, se inforuta) ()",Miljö!$B$1:$J$1,0),FALSE),IF(AM292="nej","Nordisk residualel",""))</f>
        <v>Nordisk residualel</v>
      </c>
      <c r="AO292">
        <f>IF(AM292="","",VLOOKUP($B292,Miljö!$B$1:$J$479,MATCH("Fossilandel för ursprungspecificerad el ()",Miljö!$B$1:$J$1,0),FALSE))</f>
        <v>0.47</v>
      </c>
      <c r="AP292">
        <f>IF(AM292="","",IFERROR(VLOOKUP($B292,Miljö!$B$1:$J$479,MATCH("Kärnkraftsandel för ursprungsspecificerad el ()",Miljö!$B$1:$J$1,0),FALSE)/1,0))</f>
        <v>0.48170000000000002</v>
      </c>
      <c r="AQ292">
        <f t="shared" si="25"/>
        <v>4.830000000000001E-2</v>
      </c>
      <c r="AS292" t="str">
        <f t="shared" si="26"/>
        <v>Nej</v>
      </c>
      <c r="AT292" t="str">
        <f>IF(AS292="ja",VLOOKUP($B292,Miljö!$B$1:$P$500,MATCH("Fossil andel i procent (%)",Miljö!$B$1:$P$1,0),FALSE)/100,"")</f>
        <v/>
      </c>
      <c r="AV292" t="str">
        <f t="shared" si="27"/>
        <v>Nej</v>
      </c>
      <c r="AW292" t="str">
        <f>IF(AV292="ja",VLOOKUP($B292,'Egen hetvattenprod'!$B$1:$AO$500,MATCH("Värmekälla till värmepumpar ()",'Egen hetvattenprod'!$B$1:$AO$1,0),FALSE),"")</f>
        <v/>
      </c>
      <c r="AY292" t="str">
        <f t="shared" si="28"/>
        <v>Ja</v>
      </c>
      <c r="AZ292" s="115">
        <f>IF($AY292="ja",(VLOOKUP($B292,'Egen hetvattenprod'!$B$1:$BX$550,MATCH(AZ$2,'Egen hetvattenprod'!$B$1:$BX$1,0),FALSE)+VLOOKUP($B292,Kraftvärmeprod!$B$1:$BX$550,MATCH(AZ$2,Kraftvärmeprod!$B$1:$BX$1,0),FALSE))/$AC292,"")</f>
        <v>1</v>
      </c>
      <c r="BA292" s="115">
        <f>IF($AY292="ja",(VLOOKUP($B292,'Egen hetvattenprod'!$B$1:$BX$550,MATCH(BA$2,'Egen hetvattenprod'!$B$1:$BX$1,0),FALSE)+VLOOKUP($B292,Kraftvärmeprod!$B$1:$BX$550,MATCH(BA$2,Kraftvärmeprod!$B$1:$BX$1,0),FALSE))/$AC292,"")</f>
        <v>0</v>
      </c>
      <c r="BB292" s="115">
        <f>IF($AY292="ja",(VLOOKUP($B292,'Egen hetvattenprod'!$B$1:$BX$550,MATCH(BB$2,'Egen hetvattenprod'!$B$1:$BX$1,0),FALSE)+VLOOKUP($B292,Kraftvärmeprod!$B$1:$BX$550,MATCH(BB$2,Kraftvärmeprod!$B$1:$BX$1,0),FALSE))/$AC292,"")</f>
        <v>0</v>
      </c>
      <c r="BC292" s="115">
        <f>IF($AY292="ja",(VLOOKUP($B292,'Egen hetvattenprod'!$B$1:$BX$550,MATCH(BC$2,'Egen hetvattenprod'!$B$1:$BX$1,0),FALSE)+VLOOKUP($B292,Kraftvärmeprod!$B$1:$BX$550,MATCH(BC$2,Kraftvärmeprod!$B$1:$BX$1,0),FALSE))/$AC292,"")</f>
        <v>0</v>
      </c>
      <c r="BD292" s="115">
        <f>IF($AY292="ja",(VLOOKUP($B292,'Egen hetvattenprod'!$B$1:$BX$550,MATCH(BD$2,'Egen hetvattenprod'!$B$1:$BX$1,0),FALSE)+VLOOKUP($B292,Kraftvärmeprod!$B$1:$BX$550,MATCH(BD$2,Kraftvärmeprod!$B$1:$BX$1,0),FALSE))/$AC292,"")</f>
        <v>0</v>
      </c>
      <c r="BF292" t="str">
        <f t="shared" si="29"/>
        <v>Nej</v>
      </c>
      <c r="BG292" t="str">
        <f>IF($BF292="ja",VLOOKUP($B292,'Egen hetvattenprod'!$B$1:$BX$550,MATCH("Andelen klimatgaser med fossilt ursprung för avfall ()",'Egen hetvattenprod'!$B$1:$BX$1,0),FALSE),"")</f>
        <v/>
      </c>
      <c r="BH292" t="str">
        <f>IF($BF292="ja",VLOOKUP($B292,Kraftvärmeprod!$B$1:$BX$550,MATCH("Andelen klimatgaser med fossilt ursprung för avfall ()",Kraftvärmeprod!$B$1:$BX$1,0),FALSE),"")</f>
        <v/>
      </c>
      <c r="BI292" t="str">
        <f>IF($BF292="ja",VLOOKUP($B292,'Egen hetvattenprod'!$B$1:$BX$550,MATCH("Avfall (GWh)",'Egen hetvattenprod'!$B$1:$BX$1,0),FALSE),"")</f>
        <v/>
      </c>
      <c r="BJ292" t="str">
        <f>IF($BF292="ja",VLOOKUP($B292,'Slutlig allokering kvv'!$B$1:$BX$550,MATCH("Avfall (GWh)",'Slutlig allokering kvv'!$B$1:$BX$1,0),FALSE),"")</f>
        <v/>
      </c>
      <c r="BK292" t="str">
        <f>IF($BF292="ja",VLOOKUP($B292,'Köpt hetvatten'!$B$1:$BX$550,MATCH("Avfall i köpt hetvatten",'Köpt hetvatten'!$B$1:$BX$1,0),FALSE),"")</f>
        <v/>
      </c>
      <c r="BL292" t="str">
        <f>IF($BF292="ja",VLOOKUP($B292,'Egen hetvattenprod'!$B$1:$BX$550,MATCH("Värde enligt ovan. (%)",'Egen hetvattenprod'!$B$1:$BX$1,0),FALSE),"")</f>
        <v/>
      </c>
      <c r="BM292" t="str">
        <f>IF($BF292="ja",VLOOKUP($B292,Kraftvärmeprod!$B$1:$BX$550,MATCH("Värde enligt ovan. (%)",Kraftvärmeprod!$B$1:$BX$1,0),FALSE),"")</f>
        <v/>
      </c>
      <c r="BQ292" t="str">
        <f>IF($BF292="ja",VLOOKUP($B292,'Egen hetvattenprod'!$B$1:$BX$550,MATCH("Tillförd olja (fossil) vid avfallsförbränning (GWh)",'Egen hetvattenprod'!$B$1:$BX$1,0),FALSE),"")</f>
        <v/>
      </c>
      <c r="BR292" t="str">
        <f>IF($BF292="ja",VLOOKUP($B292,Kraftvärmeprod!$B$1:$BX$550,MATCH("Tillförd olja (fossil) vid avfallsförbränning (GWh)",Kraftvärmeprod!$B$1:$BX$1,0),FALSE),"")</f>
        <v/>
      </c>
    </row>
    <row r="293" spans="1:70">
      <c r="A293" t="s">
        <v>465</v>
      </c>
      <c r="B293" t="s">
        <v>467</v>
      </c>
      <c r="C293">
        <f>VLOOKUP($B293,'Tillförd energi'!$B$1:$AI$720,MATCH(C$2,'Tillförd energi'!$B$1:$AQ$1,0),FALSE)</f>
        <v>0</v>
      </c>
      <c r="D293">
        <f>VLOOKUP($B293,'Tillförd energi'!$B$1:$AI$720,MATCH(D$2,'Tillförd energi'!$B$1:$AQ$1,0),FALSE)</f>
        <v>0.28599999999999998</v>
      </c>
      <c r="E293">
        <f>VLOOKUP($B293,'Tillförd energi'!$B$1:$AI$720,MATCH(E$2,'Tillförd energi'!$B$1:$AQ$1,0),FALSE)</f>
        <v>0</v>
      </c>
      <c r="F293">
        <f>VLOOKUP($B293,'Tillförd energi'!$B$1:$AI$720,MATCH(F$2,'Tillförd energi'!$B$1:$AQ$1,0),FALSE)</f>
        <v>0</v>
      </c>
      <c r="G293">
        <f>VLOOKUP($B293,'Tillförd energi'!$B$1:$AI$720,MATCH(G$2,'Tillförd energi'!$B$1:$AQ$1,0),FALSE)</f>
        <v>0</v>
      </c>
      <c r="H293">
        <f>VLOOKUP($B293,'Tillförd energi'!$B$1:$AI$720,MATCH(H$2,'Tillförd energi'!$B$1:$AQ$1,0),FALSE)</f>
        <v>0</v>
      </c>
      <c r="I293">
        <f>VLOOKUP($B293,'Tillförd energi'!$B$1:$AI$720,MATCH(I$2,'Tillförd energi'!$B$1:$AQ$1,0),FALSE)</f>
        <v>0</v>
      </c>
      <c r="J293">
        <f>VLOOKUP($B293,'Tillförd energi'!$B$1:$AI$720,MATCH(J$2,'Tillförd energi'!$B$1:$AQ$1,0),FALSE)</f>
        <v>0</v>
      </c>
      <c r="K293">
        <f>VLOOKUP($B293,'Tillförd energi'!$B$1:$AI$720,MATCH(K$2,'Tillförd energi'!$B$1:$AQ$1,0),FALSE)</f>
        <v>0</v>
      </c>
      <c r="L293">
        <f>VLOOKUP($B293,'Tillförd energi'!$B$1:$AI$720,MATCH(L$2,'Tillförd energi'!$B$1:$AQ$1,0),FALSE)</f>
        <v>0</v>
      </c>
      <c r="M293">
        <f>VLOOKUP($B293,'Tillförd energi'!$B$1:$AI$720,MATCH(M$2,'Tillförd energi'!$B$1:$AQ$1,0),FALSE)</f>
        <v>0</v>
      </c>
      <c r="N293">
        <f>VLOOKUP($B293,'Tillförd energi'!$B$1:$AI$720,MATCH(N$2,'Tillförd energi'!$B$1:$AQ$1,0),FALSE)</f>
        <v>0</v>
      </c>
      <c r="O293">
        <f>VLOOKUP($B293,'Tillförd energi'!$B$1:$AI$720,MATCH(O$2,'Tillförd energi'!$B$1:$AQ$1,0),FALSE)</f>
        <v>0</v>
      </c>
      <c r="P293">
        <f>VLOOKUP($B293,'Tillförd energi'!$B$1:$AI$720,MATCH(P$2,'Tillförd energi'!$B$1:$AQ$1,0),FALSE)</f>
        <v>17.754999999999999</v>
      </c>
      <c r="Q293">
        <f>VLOOKUP($B293,'Tillförd energi'!$B$1:$AI$720,MATCH(Q$2,'Tillförd energi'!$B$1:$AQ$1,0),FALSE)</f>
        <v>0</v>
      </c>
      <c r="R293">
        <f>VLOOKUP($B293,'Tillförd energi'!$B$1:$AI$720,MATCH(R$2,'Tillförd energi'!$B$1:$AQ$1,0),FALSE)</f>
        <v>0</v>
      </c>
      <c r="S293">
        <f>VLOOKUP($B293,'Tillförd energi'!$B$1:$AI$720,MATCH(S$2,'Tillförd energi'!$B$1:$AQ$1,0),FALSE)</f>
        <v>0</v>
      </c>
      <c r="T293">
        <f>VLOOKUP($B293,'Tillförd energi'!$B$1:$AI$720,MATCH(T$2,'Tillförd energi'!$B$1:$AQ$1,0),FALSE)</f>
        <v>0</v>
      </c>
      <c r="U293">
        <f>VLOOKUP($B293,'Tillförd energi'!$B$1:$AI$720,MATCH(U$2,'Tillförd energi'!$B$1:$AQ$1,0),FALSE)</f>
        <v>0</v>
      </c>
      <c r="V293">
        <f>VLOOKUP($B293,'Tillförd energi'!$B$1:$AI$720,MATCH(V$2,'Tillförd energi'!$B$1:$AQ$1,0),FALSE)</f>
        <v>0.628</v>
      </c>
      <c r="W293">
        <f>VLOOKUP($B293,'Tillförd energi'!$B$1:$AI$720,MATCH(W$2,'Tillförd energi'!$B$1:$AQ$1,0),FALSE)</f>
        <v>0</v>
      </c>
      <c r="X293">
        <f>VLOOKUP($B293,'Tillförd energi'!$B$1:$AI$720,MATCH(X$2,'Tillförd energi'!$B$1:$AQ$1,0),FALSE)</f>
        <v>0</v>
      </c>
      <c r="Y293">
        <f>VLOOKUP($B293,'Tillförd energi'!$B$1:$AI$720,MATCH(Y$2,'Tillförd energi'!$B$1:$AQ$1,0),FALSE)</f>
        <v>0</v>
      </c>
      <c r="Z293">
        <f>VLOOKUP($B293,'Tillförd energi'!$B$1:$AI$720,MATCH(Z$2,'Tillförd energi'!$B$1:$AQ$1,0),FALSE)</f>
        <v>0</v>
      </c>
      <c r="AA293">
        <f>VLOOKUP($B293,'Tillförd energi'!$B$1:$AI$720,MATCH(AA$2,'Tillförd energi'!$B$1:$AQ$1,0),FALSE)</f>
        <v>0</v>
      </c>
      <c r="AB293">
        <f>VLOOKUP($B293,'Tillförd energi'!$B$1:$AI$720,MATCH(AB$2,'Tillförd energi'!$B$1:$AQ$1,0),FALSE)</f>
        <v>0</v>
      </c>
      <c r="AC293">
        <f>VLOOKUP($B293,'Tillförd energi'!$B$1:$AI$720,MATCH(AC$2,'Tillförd energi'!$B$1:$AQ$1,0),FALSE)</f>
        <v>0</v>
      </c>
      <c r="AD293">
        <f>VLOOKUP($B293,'Tillförd energi'!$B$1:$AI$720,MATCH(AD$2,'Tillförd energi'!$B$1:$AQ$1,0),FALSE)</f>
        <v>0</v>
      </c>
      <c r="AE293">
        <f>VLOOKUP($B293,'Tillförd energi'!$B$1:$AI$720,MATCH(AE$2,'Tillförd energi'!$B$1:$AQ$1,0),FALSE)</f>
        <v>0</v>
      </c>
      <c r="AF293">
        <f>VLOOKUP($B293,'Tillförd energi'!$B$1:$AI$720,MATCH(AF$2,'Tillförd energi'!$B$1:$AQ$1,0),FALSE)</f>
        <v>0.499</v>
      </c>
      <c r="AG293">
        <f>IFERROR(VLOOKUP(B293,Miljö!$B$1:$AC$600,MATCH("Köpt mängd produktionsspecifik fjärrvärme:",Miljö!$B$1:$AC$1,0),FALSE)/1,0)</f>
        <v>0</v>
      </c>
      <c r="AI293">
        <f t="shared" si="24"/>
        <v>19.167999999999999</v>
      </c>
      <c r="AJ293">
        <f>IF(ISERROR(1/VLOOKUP($B293,Leveranser!$B$1:$S$500,MATCH("såld värme (gwh)",Leveranser!$B$1:$S$1,0),FALSE)),"",VLOOKUP($B293,Leveranser!$B$1:$S$500,MATCH("såld värme (gwh)",Leveranser!$B$1:$S$1,0),FALSE))</f>
        <v>14.196</v>
      </c>
      <c r="AM293" t="str">
        <f>IF(B293&lt;&gt;"",IF(VLOOKUP($B293,Totalt!$B$1:$AQ$554,MATCH("Kvalitetsgranskad:",Totalt!$B$1:$AQ$1,0),FALSE)="ja",VLOOKUP($B293,Miljö!$B$1:$AG$479,MATCH(AM$2,Miljö!$B$1:$AK$1,0),FALSE),""),"")</f>
        <v>Nej</v>
      </c>
      <c r="AN293" t="str">
        <f>IF(AM293="ja",VLOOKUP($B293,Miljö!$B$1:$J$479,MATCH("Typ av ursprungsspecificerad el   (Om inget värde anges används Nordisk residualmix, se inforuta) ()",Miljö!$B$1:$J$1,0),FALSE),IF(AM293="nej","Nordisk residualel",""))</f>
        <v>Nordisk residualel</v>
      </c>
      <c r="AO293">
        <f>IF(AM293="","",VLOOKUP($B293,Miljö!$B$1:$J$479,MATCH("Fossilandel för ursprungspecificerad el ()",Miljö!$B$1:$J$1,0),FALSE))</f>
        <v>0.47</v>
      </c>
      <c r="AP293">
        <f>IF(AM293="","",IFERROR(VLOOKUP($B293,Miljö!$B$1:$J$479,MATCH("Kärnkraftsandel för ursprungsspecificerad el ()",Miljö!$B$1:$J$1,0),FALSE)/1,0))</f>
        <v>0.48170000000000002</v>
      </c>
      <c r="AQ293">
        <f t="shared" si="25"/>
        <v>4.830000000000001E-2</v>
      </c>
      <c r="AS293" t="str">
        <f t="shared" si="26"/>
        <v>Nej</v>
      </c>
      <c r="AT293" t="str">
        <f>IF(AS293="ja",VLOOKUP($B293,Miljö!$B$1:$P$500,MATCH("Fossil andel i procent (%)",Miljö!$B$1:$P$1,0),FALSE)/100,"")</f>
        <v/>
      </c>
      <c r="AV293" t="str">
        <f t="shared" si="27"/>
        <v>Nej</v>
      </c>
      <c r="AW293" t="str">
        <f>IF(AV293="ja",VLOOKUP($B293,'Egen hetvattenprod'!$B$1:$AO$500,MATCH("Värmekälla till värmepumpar ()",'Egen hetvattenprod'!$B$1:$AO$1,0),FALSE),"")</f>
        <v/>
      </c>
      <c r="AY293" t="str">
        <f t="shared" si="28"/>
        <v>Nej</v>
      </c>
      <c r="AZ293" s="115" t="str">
        <f>IF($AY293="ja",(VLOOKUP($B293,'Egen hetvattenprod'!$B$1:$BX$550,MATCH(AZ$2,'Egen hetvattenprod'!$B$1:$BX$1,0),FALSE)+VLOOKUP($B293,Kraftvärmeprod!$B$1:$BX$550,MATCH(AZ$2,Kraftvärmeprod!$B$1:$BX$1,0),FALSE))/$AC293,"")</f>
        <v/>
      </c>
      <c r="BA293" s="115" t="str">
        <f>IF($AY293="ja",(VLOOKUP($B293,'Egen hetvattenprod'!$B$1:$BX$550,MATCH(BA$2,'Egen hetvattenprod'!$B$1:$BX$1,0),FALSE)+VLOOKUP($B293,Kraftvärmeprod!$B$1:$BX$550,MATCH(BA$2,Kraftvärmeprod!$B$1:$BX$1,0),FALSE))/$AC293,"")</f>
        <v/>
      </c>
      <c r="BB293" s="115" t="str">
        <f>IF($AY293="ja",(VLOOKUP($B293,'Egen hetvattenprod'!$B$1:$BX$550,MATCH(BB$2,'Egen hetvattenprod'!$B$1:$BX$1,0),FALSE)+VLOOKUP($B293,Kraftvärmeprod!$B$1:$BX$550,MATCH(BB$2,Kraftvärmeprod!$B$1:$BX$1,0),FALSE))/$AC293,"")</f>
        <v/>
      </c>
      <c r="BC293" s="115" t="str">
        <f>IF($AY293="ja",(VLOOKUP($B293,'Egen hetvattenprod'!$B$1:$BX$550,MATCH(BC$2,'Egen hetvattenprod'!$B$1:$BX$1,0),FALSE)+VLOOKUP($B293,Kraftvärmeprod!$B$1:$BX$550,MATCH(BC$2,Kraftvärmeprod!$B$1:$BX$1,0),FALSE))/$AC293,"")</f>
        <v/>
      </c>
      <c r="BD293" s="115" t="str">
        <f>IF($AY293="ja",(VLOOKUP($B293,'Egen hetvattenprod'!$B$1:$BX$550,MATCH(BD$2,'Egen hetvattenprod'!$B$1:$BX$1,0),FALSE)+VLOOKUP($B293,Kraftvärmeprod!$B$1:$BX$550,MATCH(BD$2,Kraftvärmeprod!$B$1:$BX$1,0),FALSE))/$AC293,"")</f>
        <v/>
      </c>
      <c r="BF293" t="str">
        <f t="shared" si="29"/>
        <v>Nej</v>
      </c>
      <c r="BG293" t="str">
        <f>IF($BF293="ja",VLOOKUP($B293,'Egen hetvattenprod'!$B$1:$BX$550,MATCH("Andelen klimatgaser med fossilt ursprung för avfall ()",'Egen hetvattenprod'!$B$1:$BX$1,0),FALSE),"")</f>
        <v/>
      </c>
      <c r="BH293" t="str">
        <f>IF($BF293="ja",VLOOKUP($B293,Kraftvärmeprod!$B$1:$BX$550,MATCH("Andelen klimatgaser med fossilt ursprung för avfall ()",Kraftvärmeprod!$B$1:$BX$1,0),FALSE),"")</f>
        <v/>
      </c>
      <c r="BI293" t="str">
        <f>IF($BF293="ja",VLOOKUP($B293,'Egen hetvattenprod'!$B$1:$BX$550,MATCH("Avfall (GWh)",'Egen hetvattenprod'!$B$1:$BX$1,0),FALSE),"")</f>
        <v/>
      </c>
      <c r="BJ293" t="str">
        <f>IF($BF293="ja",VLOOKUP($B293,'Slutlig allokering kvv'!$B$1:$BX$550,MATCH("Avfall (GWh)",'Slutlig allokering kvv'!$B$1:$BX$1,0),FALSE),"")</f>
        <v/>
      </c>
      <c r="BK293" t="str">
        <f>IF($BF293="ja",VLOOKUP($B293,'Köpt hetvatten'!$B$1:$BX$550,MATCH("Avfall i köpt hetvatten",'Köpt hetvatten'!$B$1:$BX$1,0),FALSE),"")</f>
        <v/>
      </c>
      <c r="BL293" t="str">
        <f>IF($BF293="ja",VLOOKUP($B293,'Egen hetvattenprod'!$B$1:$BX$550,MATCH("Värde enligt ovan. (%)",'Egen hetvattenprod'!$B$1:$BX$1,0),FALSE),"")</f>
        <v/>
      </c>
      <c r="BM293" t="str">
        <f>IF($BF293="ja",VLOOKUP($B293,Kraftvärmeprod!$B$1:$BX$550,MATCH("Värde enligt ovan. (%)",Kraftvärmeprod!$B$1:$BX$1,0),FALSE),"")</f>
        <v/>
      </c>
      <c r="BQ293" t="str">
        <f>IF($BF293="ja",VLOOKUP($B293,'Egen hetvattenprod'!$B$1:$BX$550,MATCH("Tillförd olja (fossil) vid avfallsförbränning (GWh)",'Egen hetvattenprod'!$B$1:$BX$1,0),FALSE),"")</f>
        <v/>
      </c>
      <c r="BR293" t="str">
        <f>IF($BF293="ja",VLOOKUP($B293,Kraftvärmeprod!$B$1:$BX$550,MATCH("Tillförd olja (fossil) vid avfallsförbränning (GWh)",Kraftvärmeprod!$B$1:$BX$1,0),FALSE),"")</f>
        <v/>
      </c>
    </row>
    <row r="294" spans="1:70">
      <c r="A294" t="s">
        <v>465</v>
      </c>
      <c r="B294" t="s">
        <v>468</v>
      </c>
      <c r="C294">
        <f>VLOOKUP($B294,'Tillförd energi'!$B$1:$AI$720,MATCH(C$2,'Tillförd energi'!$B$1:$AQ$1,0),FALSE)</f>
        <v>0</v>
      </c>
      <c r="D294">
        <f>VLOOKUP($B294,'Tillförd energi'!$B$1:$AI$720,MATCH(D$2,'Tillförd energi'!$B$1:$AQ$1,0),FALSE)</f>
        <v>2.306</v>
      </c>
      <c r="E294">
        <f>VLOOKUP($B294,'Tillförd energi'!$B$1:$AI$720,MATCH(E$2,'Tillförd energi'!$B$1:$AQ$1,0),FALSE)</f>
        <v>0</v>
      </c>
      <c r="F294">
        <f>VLOOKUP($B294,'Tillförd energi'!$B$1:$AI$720,MATCH(F$2,'Tillförd energi'!$B$1:$AQ$1,0),FALSE)</f>
        <v>0.23100000000000001</v>
      </c>
      <c r="G294">
        <f>VLOOKUP($B294,'Tillförd energi'!$B$1:$AI$720,MATCH(G$2,'Tillförd energi'!$B$1:$AQ$1,0),FALSE)</f>
        <v>0</v>
      </c>
      <c r="H294">
        <f>VLOOKUP($B294,'Tillförd energi'!$B$1:$AI$720,MATCH(H$2,'Tillförd energi'!$B$1:$AQ$1,0),FALSE)</f>
        <v>0</v>
      </c>
      <c r="I294">
        <f>VLOOKUP($B294,'Tillförd energi'!$B$1:$AI$720,MATCH(I$2,'Tillförd energi'!$B$1:$AQ$1,0),FALSE)</f>
        <v>339.37</v>
      </c>
      <c r="J294">
        <f>VLOOKUP($B294,'Tillförd energi'!$B$1:$AI$720,MATCH(J$2,'Tillförd energi'!$B$1:$AQ$1,0),FALSE)</f>
        <v>0</v>
      </c>
      <c r="K294">
        <f>VLOOKUP($B294,'Tillförd energi'!$B$1:$AI$720,MATCH(K$2,'Tillförd energi'!$B$1:$AQ$1,0),FALSE)</f>
        <v>0</v>
      </c>
      <c r="L294">
        <f>VLOOKUP($B294,'Tillförd energi'!$B$1:$AI$720,MATCH(L$2,'Tillförd energi'!$B$1:$AQ$1,0),FALSE)</f>
        <v>0</v>
      </c>
      <c r="M294">
        <f>VLOOKUP($B294,'Tillförd energi'!$B$1:$AI$720,MATCH(M$2,'Tillförd energi'!$B$1:$AQ$1,0),FALSE)</f>
        <v>0</v>
      </c>
      <c r="N294">
        <f>VLOOKUP($B294,'Tillförd energi'!$B$1:$AI$720,MATCH(N$2,'Tillförd energi'!$B$1:$AQ$1,0),FALSE)</f>
        <v>0</v>
      </c>
      <c r="O294">
        <f>VLOOKUP($B294,'Tillförd energi'!$B$1:$AI$720,MATCH(O$2,'Tillförd energi'!$B$1:$AQ$1,0),FALSE)</f>
        <v>0</v>
      </c>
      <c r="P294">
        <f>VLOOKUP($B294,'Tillförd energi'!$B$1:$AI$720,MATCH(P$2,'Tillförd energi'!$B$1:$AQ$1,0),FALSE)</f>
        <v>0</v>
      </c>
      <c r="Q294">
        <f>VLOOKUP($B294,'Tillförd energi'!$B$1:$AI$720,MATCH(Q$2,'Tillförd energi'!$B$1:$AQ$1,0),FALSE)</f>
        <v>1.64171</v>
      </c>
      <c r="R294">
        <f>VLOOKUP($B294,'Tillförd energi'!$B$1:$AI$720,MATCH(R$2,'Tillförd energi'!$B$1:$AQ$1,0),FALSE)</f>
        <v>30.090599999999998</v>
      </c>
      <c r="S294">
        <f>VLOOKUP($B294,'Tillförd energi'!$B$1:$AI$720,MATCH(S$2,'Tillförd energi'!$B$1:$AQ$1,0),FALSE)</f>
        <v>0</v>
      </c>
      <c r="T294">
        <f>VLOOKUP($B294,'Tillförd energi'!$B$1:$AI$720,MATCH(T$2,'Tillförd energi'!$B$1:$AQ$1,0),FALSE)</f>
        <v>0</v>
      </c>
      <c r="U294">
        <f>VLOOKUP($B294,'Tillförd energi'!$B$1:$AI$720,MATCH(U$2,'Tillförd energi'!$B$1:$AQ$1,0),FALSE)</f>
        <v>0</v>
      </c>
      <c r="V294">
        <f>VLOOKUP($B294,'Tillförd energi'!$B$1:$AI$720,MATCH(V$2,'Tillförd energi'!$B$1:$AQ$1,0),FALSE)</f>
        <v>1.234</v>
      </c>
      <c r="W294">
        <f>VLOOKUP($B294,'Tillförd energi'!$B$1:$AI$720,MATCH(W$2,'Tillförd energi'!$B$1:$AQ$1,0),FALSE)</f>
        <v>0</v>
      </c>
      <c r="X294">
        <f>VLOOKUP($B294,'Tillförd energi'!$B$1:$AI$720,MATCH(X$2,'Tillförd energi'!$B$1:$AQ$1,0),FALSE)</f>
        <v>0</v>
      </c>
      <c r="Y294">
        <f>VLOOKUP($B294,'Tillförd energi'!$B$1:$AI$720,MATCH(Y$2,'Tillförd energi'!$B$1:$AQ$1,0),FALSE)</f>
        <v>0</v>
      </c>
      <c r="Z294">
        <f>VLOOKUP($B294,'Tillförd energi'!$B$1:$AI$720,MATCH(Z$2,'Tillförd energi'!$B$1:$AQ$1,0),FALSE)</f>
        <v>0</v>
      </c>
      <c r="AA294">
        <f>VLOOKUP($B294,'Tillförd energi'!$B$1:$AI$720,MATCH(AA$2,'Tillförd energi'!$B$1:$AQ$1,0),FALSE)</f>
        <v>0</v>
      </c>
      <c r="AB294">
        <f>VLOOKUP($B294,'Tillförd energi'!$B$1:$AI$720,MATCH(AB$2,'Tillförd energi'!$B$1:$AQ$1,0),FALSE)</f>
        <v>0</v>
      </c>
      <c r="AC294">
        <f>VLOOKUP($B294,'Tillförd energi'!$B$1:$AI$720,MATCH(AC$2,'Tillförd energi'!$B$1:$AQ$1,0),FALSE)</f>
        <v>50.76</v>
      </c>
      <c r="AD294">
        <f>VLOOKUP($B294,'Tillförd energi'!$B$1:$AI$720,MATCH(AD$2,'Tillförd energi'!$B$1:$AQ$1,0),FALSE)</f>
        <v>152.30600000000001</v>
      </c>
      <c r="AE294">
        <f>VLOOKUP($B294,'Tillförd energi'!$B$1:$AI$720,MATCH(AE$2,'Tillförd energi'!$B$1:$AQ$1,0),FALSE)</f>
        <v>0</v>
      </c>
      <c r="AF294">
        <f>VLOOKUP($B294,'Tillförd energi'!$B$1:$AI$720,MATCH(AF$2,'Tillförd energi'!$B$1:$AQ$1,0),FALSE)</f>
        <v>17.9724</v>
      </c>
      <c r="AG294">
        <f>IFERROR(VLOOKUP(B294,Miljö!$B$1:$AC$600,MATCH("Köpt mängd produktionsspecifik fjärrvärme:",Miljö!$B$1:$AC$1,0),FALSE)/1,0)</f>
        <v>0</v>
      </c>
      <c r="AI294">
        <f t="shared" si="24"/>
        <v>595.91170999999997</v>
      </c>
      <c r="AJ294">
        <f>IF(ISERROR(1/VLOOKUP($B294,Leveranser!$B$1:$S$500,MATCH("såld värme (gwh)",Leveranser!$B$1:$S$1,0),FALSE)),"",VLOOKUP($B294,Leveranser!$B$1:$S$500,MATCH("såld värme (gwh)",Leveranser!$B$1:$S$1,0),FALSE))</f>
        <v>476.03300000000002</v>
      </c>
      <c r="AM294" t="str">
        <f>IF(B294&lt;&gt;"",IF(VLOOKUP($B294,Totalt!$B$1:$AQ$554,MATCH("Kvalitetsgranskad:",Totalt!$B$1:$AQ$1,0),FALSE)="ja",VLOOKUP($B294,Miljö!$B$1:$AG$479,MATCH(AM$2,Miljö!$B$1:$AK$1,0),FALSE),""),"")</f>
        <v>Nej</v>
      </c>
      <c r="AN294" t="str">
        <f>IF(AM294="ja",VLOOKUP($B294,Miljö!$B$1:$J$479,MATCH("Typ av ursprungsspecificerad el   (Om inget värde anges används Nordisk residualmix, se inforuta) ()",Miljö!$B$1:$J$1,0),FALSE),IF(AM294="nej","Nordisk residualel",""))</f>
        <v>Nordisk residualel</v>
      </c>
      <c r="AO294">
        <f>IF(AM294="","",VLOOKUP($B294,Miljö!$B$1:$J$479,MATCH("Fossilandel för ursprungspecificerad el ()",Miljö!$B$1:$J$1,0),FALSE))</f>
        <v>0.47</v>
      </c>
      <c r="AP294">
        <f>IF(AM294="","",IFERROR(VLOOKUP($B294,Miljö!$B$1:$J$479,MATCH("Kärnkraftsandel för ursprungsspecificerad el ()",Miljö!$B$1:$J$1,0),FALSE)/1,0))</f>
        <v>0.48170000000000002</v>
      </c>
      <c r="AQ294">
        <f t="shared" si="25"/>
        <v>4.830000000000001E-2</v>
      </c>
      <c r="AS294" t="str">
        <f t="shared" si="26"/>
        <v>Nej</v>
      </c>
      <c r="AT294" t="str">
        <f>IF(AS294="ja",VLOOKUP($B294,Miljö!$B$1:$P$500,MATCH("Fossil andel i procent (%)",Miljö!$B$1:$P$1,0),FALSE)/100,"")</f>
        <v/>
      </c>
      <c r="AV294" t="str">
        <f t="shared" si="27"/>
        <v>Nej</v>
      </c>
      <c r="AW294" t="str">
        <f>IF(AV294="ja",VLOOKUP($B294,'Egen hetvattenprod'!$B$1:$AO$500,MATCH("Värmekälla till värmepumpar ()",'Egen hetvattenprod'!$B$1:$AO$1,0),FALSE),"")</f>
        <v/>
      </c>
      <c r="AY294" t="str">
        <f t="shared" si="28"/>
        <v>Ja</v>
      </c>
      <c r="AZ294" s="115">
        <f>IF($AY294="ja",(VLOOKUP($B294,'Egen hetvattenprod'!$B$1:$BX$550,MATCH(AZ$2,'Egen hetvattenprod'!$B$1:$BX$1,0),FALSE)+VLOOKUP($B294,Kraftvärmeprod!$B$1:$BX$550,MATCH(AZ$2,Kraftvärmeprod!$B$1:$BX$1,0),FALSE))/$AC294,"")</f>
        <v>7.3000000000000001E-3</v>
      </c>
      <c r="BA294" s="115">
        <f>IF($AY294="ja",(VLOOKUP($B294,'Egen hetvattenprod'!$B$1:$BX$550,MATCH(BA$2,'Egen hetvattenprod'!$B$1:$BX$1,0),FALSE)+VLOOKUP($B294,Kraftvärmeprod!$B$1:$BX$550,MATCH(BA$2,Kraftvärmeprod!$B$1:$BX$1,0),FALSE))/$AC294,"")</f>
        <v>0.99260000000000015</v>
      </c>
      <c r="BB294" s="115">
        <f>IF($AY294="ja",(VLOOKUP($B294,'Egen hetvattenprod'!$B$1:$BX$550,MATCH(BB$2,'Egen hetvattenprod'!$B$1:$BX$1,0),FALSE)+VLOOKUP($B294,Kraftvärmeprod!$B$1:$BX$550,MATCH(BB$2,Kraftvärmeprod!$B$1:$BX$1,0),FALSE))/$AC294,"")</f>
        <v>0</v>
      </c>
      <c r="BC294" s="115">
        <f>IF($AY294="ja",(VLOOKUP($B294,'Egen hetvattenprod'!$B$1:$BX$550,MATCH(BC$2,'Egen hetvattenprod'!$B$1:$BX$1,0),FALSE)+VLOOKUP($B294,Kraftvärmeprod!$B$1:$BX$550,MATCH(BC$2,Kraftvärmeprod!$B$1:$BX$1,0),FALSE))/$AC294,"")</f>
        <v>0</v>
      </c>
      <c r="BD294" s="115">
        <f>IF($AY294="ja",(VLOOKUP($B294,'Egen hetvattenprod'!$B$1:$BX$550,MATCH(BD$2,'Egen hetvattenprod'!$B$1:$BX$1,0),FALSE)+VLOOKUP($B294,Kraftvärmeprod!$B$1:$BX$550,MATCH(BD$2,Kraftvärmeprod!$B$1:$BX$1,0),FALSE))/$AC294,"")</f>
        <v>9.9999999999909731E-5</v>
      </c>
      <c r="BF294" t="str">
        <f t="shared" si="29"/>
        <v>Ja</v>
      </c>
      <c r="BG294" t="str">
        <f>IF($BF294="ja",VLOOKUP($B294,'Egen hetvattenprod'!$B$1:$BX$550,MATCH("Andelen klimatgaser med fossilt ursprung för avfall ()",'Egen hetvattenprod'!$B$1:$BX$1,0),FALSE),"")</f>
        <v>Ingen redovisning</v>
      </c>
      <c r="BH294" t="str">
        <f>IF($BF294="ja",VLOOKUP($B294,Kraftvärmeprod!$B$1:$BX$550,MATCH("Andelen klimatgaser med fossilt ursprung för avfall ()",Kraftvärmeprod!$B$1:$BX$1,0),FALSE),"")</f>
        <v>Schablon</v>
      </c>
      <c r="BI294">
        <f>IF($BF294="ja",VLOOKUP($B294,'Egen hetvattenprod'!$B$1:$BX$550,MATCH("Avfall (GWh)",'Egen hetvattenprod'!$B$1:$BX$1,0),FALSE),"")</f>
        <v>200.077</v>
      </c>
      <c r="BJ294">
        <f>IF($BF294="ja",VLOOKUP($B294,'Slutlig allokering kvv'!$B$1:$BX$550,MATCH("Avfall (GWh)",'Slutlig allokering kvv'!$B$1:$BX$1,0),FALSE),"")</f>
        <v>139.29300000000001</v>
      </c>
      <c r="BK294">
        <f>IF($BF294="ja",VLOOKUP($B294,'Köpt hetvatten'!$B$1:$BX$550,MATCH("Avfall i köpt hetvatten",'Köpt hetvatten'!$B$1:$BX$1,0),FALSE),"")</f>
        <v>0</v>
      </c>
      <c r="BL294" t="str">
        <f>IF($BF294="ja",VLOOKUP($B294,'Egen hetvattenprod'!$B$1:$BX$550,MATCH("Värde enligt ovan. (%)",'Egen hetvattenprod'!$B$1:$BX$1,0),FALSE),"")</f>
        <v>ET</v>
      </c>
      <c r="BM294">
        <f>IF($BF294="ja",VLOOKUP($B294,Kraftvärmeprod!$B$1:$BX$550,MATCH("Värde enligt ovan. (%)",Kraftvärmeprod!$B$1:$BX$1,0),FALSE),"")</f>
        <v>39</v>
      </c>
      <c r="BQ294" t="str">
        <f>IF($BF294="ja",VLOOKUP($B294,'Egen hetvattenprod'!$B$1:$BX$550,MATCH("Tillförd olja (fossil) vid avfallsförbränning (GWh)",'Egen hetvattenprod'!$B$1:$BX$1,0),FALSE),"")</f>
        <v>ET</v>
      </c>
      <c r="BR294" t="str">
        <f>IF($BF294="ja",VLOOKUP($B294,Kraftvärmeprod!$B$1:$BX$550,MATCH("Tillförd olja (fossil) vid avfallsförbränning (GWh)",Kraftvärmeprod!$B$1:$BX$1,0),FALSE),"")</f>
        <v>ET</v>
      </c>
    </row>
    <row r="295" spans="1:70">
      <c r="A295" t="s">
        <v>465</v>
      </c>
      <c r="B295" t="s">
        <v>470</v>
      </c>
      <c r="C295">
        <f>VLOOKUP($B295,'Tillförd energi'!$B$1:$AI$720,MATCH(C$2,'Tillförd energi'!$B$1:$AQ$1,0),FALSE)</f>
        <v>0</v>
      </c>
      <c r="D295">
        <f>VLOOKUP($B295,'Tillförd energi'!$B$1:$AI$720,MATCH(D$2,'Tillförd energi'!$B$1:$AQ$1,0),FALSE)</f>
        <v>0.28299999999999997</v>
      </c>
      <c r="E295">
        <f>VLOOKUP($B295,'Tillförd energi'!$B$1:$AI$720,MATCH(E$2,'Tillförd energi'!$B$1:$AQ$1,0),FALSE)</f>
        <v>0</v>
      </c>
      <c r="F295">
        <f>VLOOKUP($B295,'Tillförd energi'!$B$1:$AI$720,MATCH(F$2,'Tillförd energi'!$B$1:$AQ$1,0),FALSE)</f>
        <v>0.317</v>
      </c>
      <c r="G295">
        <f>VLOOKUP($B295,'Tillförd energi'!$B$1:$AI$720,MATCH(G$2,'Tillförd energi'!$B$1:$AQ$1,0),FALSE)</f>
        <v>0</v>
      </c>
      <c r="H295">
        <f>VLOOKUP($B295,'Tillförd energi'!$B$1:$AI$720,MATCH(H$2,'Tillförd energi'!$B$1:$AQ$1,0),FALSE)</f>
        <v>0</v>
      </c>
      <c r="I295">
        <f>VLOOKUP($B295,'Tillförd energi'!$B$1:$AI$720,MATCH(I$2,'Tillförd energi'!$B$1:$AQ$1,0),FALSE)</f>
        <v>62.233400000000003</v>
      </c>
      <c r="J295">
        <f>VLOOKUP($B295,'Tillförd energi'!$B$1:$AI$720,MATCH(J$2,'Tillförd energi'!$B$1:$AQ$1,0),FALSE)</f>
        <v>0</v>
      </c>
      <c r="K295">
        <f>VLOOKUP($B295,'Tillförd energi'!$B$1:$AI$720,MATCH(K$2,'Tillförd energi'!$B$1:$AQ$1,0),FALSE)</f>
        <v>0</v>
      </c>
      <c r="L295">
        <f>VLOOKUP($B295,'Tillförd energi'!$B$1:$AI$720,MATCH(L$2,'Tillförd energi'!$B$1:$AQ$1,0),FALSE)</f>
        <v>0</v>
      </c>
      <c r="M295">
        <f>VLOOKUP($B295,'Tillförd energi'!$B$1:$AI$720,MATCH(M$2,'Tillförd energi'!$B$1:$AQ$1,0),FALSE)</f>
        <v>0</v>
      </c>
      <c r="N295">
        <f>VLOOKUP($B295,'Tillförd energi'!$B$1:$AI$720,MATCH(N$2,'Tillförd energi'!$B$1:$AQ$1,0),FALSE)</f>
        <v>0</v>
      </c>
      <c r="O295">
        <f>VLOOKUP($B295,'Tillförd energi'!$B$1:$AI$720,MATCH(O$2,'Tillförd energi'!$B$1:$AQ$1,0),FALSE)</f>
        <v>0</v>
      </c>
      <c r="P295">
        <f>VLOOKUP($B295,'Tillförd energi'!$B$1:$AI$720,MATCH(P$2,'Tillförd energi'!$B$1:$AQ$1,0),FALSE)</f>
        <v>0</v>
      </c>
      <c r="Q295">
        <f>VLOOKUP($B295,'Tillförd energi'!$B$1:$AI$720,MATCH(Q$2,'Tillförd energi'!$B$1:$AQ$1,0),FALSE)</f>
        <v>0</v>
      </c>
      <c r="R295">
        <f>VLOOKUP($B295,'Tillförd energi'!$B$1:$AI$720,MATCH(R$2,'Tillförd energi'!$B$1:$AQ$1,0),FALSE)</f>
        <v>0</v>
      </c>
      <c r="S295">
        <f>VLOOKUP($B295,'Tillförd energi'!$B$1:$AI$720,MATCH(S$2,'Tillförd energi'!$B$1:$AQ$1,0),FALSE)</f>
        <v>0</v>
      </c>
      <c r="T295">
        <f>VLOOKUP($B295,'Tillförd energi'!$B$1:$AI$720,MATCH(T$2,'Tillförd energi'!$B$1:$AQ$1,0),FALSE)</f>
        <v>0</v>
      </c>
      <c r="U295">
        <f>VLOOKUP($B295,'Tillförd energi'!$B$1:$AI$720,MATCH(U$2,'Tillförd energi'!$B$1:$AQ$1,0),FALSE)</f>
        <v>0.44</v>
      </c>
      <c r="V295">
        <f>VLOOKUP($B295,'Tillförd energi'!$B$1:$AI$720,MATCH(V$2,'Tillförd energi'!$B$1:$AQ$1,0),FALSE)</f>
        <v>0</v>
      </c>
      <c r="W295">
        <f>VLOOKUP($B295,'Tillförd energi'!$B$1:$AI$720,MATCH(W$2,'Tillförd energi'!$B$1:$AQ$1,0),FALSE)</f>
        <v>0</v>
      </c>
      <c r="X295">
        <f>VLOOKUP($B295,'Tillförd energi'!$B$1:$AI$720,MATCH(X$2,'Tillförd energi'!$B$1:$AQ$1,0),FALSE)</f>
        <v>0</v>
      </c>
      <c r="Y295">
        <f>VLOOKUP($B295,'Tillförd energi'!$B$1:$AI$720,MATCH(Y$2,'Tillförd energi'!$B$1:$AQ$1,0),FALSE)</f>
        <v>0</v>
      </c>
      <c r="Z295">
        <f>VLOOKUP($B295,'Tillförd energi'!$B$1:$AI$720,MATCH(Z$2,'Tillförd energi'!$B$1:$AQ$1,0),FALSE)</f>
        <v>69.388999999999996</v>
      </c>
      <c r="AA295">
        <f>VLOOKUP($B295,'Tillförd energi'!$B$1:$AI$720,MATCH(AA$2,'Tillförd energi'!$B$1:$AQ$1,0),FALSE)</f>
        <v>0</v>
      </c>
      <c r="AB295">
        <f>VLOOKUP($B295,'Tillförd energi'!$B$1:$AI$720,MATCH(AB$2,'Tillförd energi'!$B$1:$AQ$1,0),FALSE)</f>
        <v>0</v>
      </c>
      <c r="AC295">
        <f>VLOOKUP($B295,'Tillförd energi'!$B$1:$AI$720,MATCH(AC$2,'Tillförd energi'!$B$1:$AQ$1,0),FALSE)</f>
        <v>0</v>
      </c>
      <c r="AD295">
        <f>VLOOKUP($B295,'Tillförd energi'!$B$1:$AI$720,MATCH(AD$2,'Tillförd energi'!$B$1:$AQ$1,0),FALSE)</f>
        <v>0</v>
      </c>
      <c r="AE295">
        <f>VLOOKUP($B295,'Tillförd energi'!$B$1:$AI$720,MATCH(AE$2,'Tillförd energi'!$B$1:$AQ$1,0),FALSE)</f>
        <v>0</v>
      </c>
      <c r="AF295">
        <f>VLOOKUP($B295,'Tillförd energi'!$B$1:$AI$720,MATCH(AF$2,'Tillförd energi'!$B$1:$AQ$1,0),FALSE)</f>
        <v>4.0049700000000001</v>
      </c>
      <c r="AG295">
        <f>IFERROR(VLOOKUP(B295,Miljö!$B$1:$AC$600,MATCH("Köpt mängd produktionsspecifik fjärrvärme:",Miljö!$B$1:$AC$1,0),FALSE)/1,0)</f>
        <v>0</v>
      </c>
      <c r="AI295">
        <f t="shared" si="24"/>
        <v>136.66737000000001</v>
      </c>
      <c r="AJ295">
        <f>IF(ISERROR(1/VLOOKUP($B295,Leveranser!$B$1:$S$500,MATCH("såld värme (gwh)",Leveranser!$B$1:$S$1,0),FALSE)),"",VLOOKUP($B295,Leveranser!$B$1:$S$500,MATCH("såld värme (gwh)",Leveranser!$B$1:$S$1,0),FALSE))</f>
        <v>125.739</v>
      </c>
      <c r="AM295" t="str">
        <f>IF(B295&lt;&gt;"",IF(VLOOKUP($B295,Totalt!$B$1:$AQ$554,MATCH("Kvalitetsgranskad:",Totalt!$B$1:$AQ$1,0),FALSE)="ja",VLOOKUP($B295,Miljö!$B$1:$AG$479,MATCH(AM$2,Miljö!$B$1:$AK$1,0),FALSE),""),"")</f>
        <v>Nej</v>
      </c>
      <c r="AN295" t="str">
        <f>IF(AM295="ja",VLOOKUP($B295,Miljö!$B$1:$J$479,MATCH("Typ av ursprungsspecificerad el   (Om inget värde anges används Nordisk residualmix, se inforuta) ()",Miljö!$B$1:$J$1,0),FALSE),IF(AM295="nej","Nordisk residualel",""))</f>
        <v>Nordisk residualel</v>
      </c>
      <c r="AO295">
        <f>IF(AM295="","",VLOOKUP($B295,Miljö!$B$1:$J$479,MATCH("Fossilandel för ursprungspecificerad el ()",Miljö!$B$1:$J$1,0),FALSE))</f>
        <v>0.47</v>
      </c>
      <c r="AP295">
        <f>IF(AM295="","",IFERROR(VLOOKUP($B295,Miljö!$B$1:$J$479,MATCH("Kärnkraftsandel för ursprungsspecificerad el ()",Miljö!$B$1:$J$1,0),FALSE)/1,0))</f>
        <v>0.48170000000000002</v>
      </c>
      <c r="AQ295">
        <f t="shared" si="25"/>
        <v>4.830000000000001E-2</v>
      </c>
      <c r="AS295" t="str">
        <f t="shared" si="26"/>
        <v>Nej</v>
      </c>
      <c r="AT295" t="str">
        <f>IF(AS295="ja",VLOOKUP($B295,Miljö!$B$1:$P$500,MATCH("Fossil andel i procent (%)",Miljö!$B$1:$P$1,0),FALSE)/100,"")</f>
        <v/>
      </c>
      <c r="AV295" t="str">
        <f t="shared" si="27"/>
        <v>Nej</v>
      </c>
      <c r="AW295" t="str">
        <f>IF(AV295="ja",VLOOKUP($B295,'Egen hetvattenprod'!$B$1:$AO$500,MATCH("Värmekälla till värmepumpar ()",'Egen hetvattenprod'!$B$1:$AO$1,0),FALSE),"")</f>
        <v/>
      </c>
      <c r="AY295" t="str">
        <f t="shared" si="28"/>
        <v>Nej</v>
      </c>
      <c r="AZ295" s="115" t="str">
        <f>IF($AY295="ja",(VLOOKUP($B295,'Egen hetvattenprod'!$B$1:$BX$550,MATCH(AZ$2,'Egen hetvattenprod'!$B$1:$BX$1,0),FALSE)+VLOOKUP($B295,Kraftvärmeprod!$B$1:$BX$550,MATCH(AZ$2,Kraftvärmeprod!$B$1:$BX$1,0),FALSE))/$AC295,"")</f>
        <v/>
      </c>
      <c r="BA295" s="115" t="str">
        <f>IF($AY295="ja",(VLOOKUP($B295,'Egen hetvattenprod'!$B$1:$BX$550,MATCH(BA$2,'Egen hetvattenprod'!$B$1:$BX$1,0),FALSE)+VLOOKUP($B295,Kraftvärmeprod!$B$1:$BX$550,MATCH(BA$2,Kraftvärmeprod!$B$1:$BX$1,0),FALSE))/$AC295,"")</f>
        <v/>
      </c>
      <c r="BB295" s="115" t="str">
        <f>IF($AY295="ja",(VLOOKUP($B295,'Egen hetvattenprod'!$B$1:$BX$550,MATCH(BB$2,'Egen hetvattenprod'!$B$1:$BX$1,0),FALSE)+VLOOKUP($B295,Kraftvärmeprod!$B$1:$BX$550,MATCH(BB$2,Kraftvärmeprod!$B$1:$BX$1,0),FALSE))/$AC295,"")</f>
        <v/>
      </c>
      <c r="BC295" s="115" t="str">
        <f>IF($AY295="ja",(VLOOKUP($B295,'Egen hetvattenprod'!$B$1:$BX$550,MATCH(BC$2,'Egen hetvattenprod'!$B$1:$BX$1,0),FALSE)+VLOOKUP($B295,Kraftvärmeprod!$B$1:$BX$550,MATCH(BC$2,Kraftvärmeprod!$B$1:$BX$1,0),FALSE))/$AC295,"")</f>
        <v/>
      </c>
      <c r="BD295" s="115" t="str">
        <f>IF($AY295="ja",(VLOOKUP($B295,'Egen hetvattenprod'!$B$1:$BX$550,MATCH(BD$2,'Egen hetvattenprod'!$B$1:$BX$1,0),FALSE)+VLOOKUP($B295,Kraftvärmeprod!$B$1:$BX$550,MATCH(BD$2,Kraftvärmeprod!$B$1:$BX$1,0),FALSE))/$AC295,"")</f>
        <v/>
      </c>
      <c r="BF295" t="str">
        <f t="shared" si="29"/>
        <v>Ja</v>
      </c>
      <c r="BG295" t="str">
        <f>IF($BF295="ja",VLOOKUP($B295,'Egen hetvattenprod'!$B$1:$BX$550,MATCH("Andelen klimatgaser med fossilt ursprung för avfall ()",'Egen hetvattenprod'!$B$1:$BX$1,0),FALSE),"")</f>
        <v>Schablon</v>
      </c>
      <c r="BH295" t="str">
        <f>IF($BF295="ja",VLOOKUP($B295,Kraftvärmeprod!$B$1:$BX$550,MATCH("Andelen klimatgaser med fossilt ursprung för avfall ()",Kraftvärmeprod!$B$1:$BX$1,0),FALSE),"")</f>
        <v>Schablon</v>
      </c>
      <c r="BI295">
        <f>IF($BF295="ja",VLOOKUP($B295,'Egen hetvattenprod'!$B$1:$BX$550,MATCH("Avfall (GWh)",'Egen hetvattenprod'!$B$1:$BX$1,0),FALSE),"")</f>
        <v>51.34</v>
      </c>
      <c r="BJ295">
        <f>IF($BF295="ja",VLOOKUP($B295,'Slutlig allokering kvv'!$B$1:$BX$550,MATCH("Avfall (GWh)",'Slutlig allokering kvv'!$B$1:$BX$1,0),FALSE),"")</f>
        <v>10.8934</v>
      </c>
      <c r="BK295">
        <f>IF($BF295="ja",VLOOKUP($B295,'Köpt hetvatten'!$B$1:$BX$550,MATCH("Avfall i köpt hetvatten",'Köpt hetvatten'!$B$1:$BX$1,0),FALSE),"")</f>
        <v>0</v>
      </c>
      <c r="BL295">
        <f>IF($BF295="ja",VLOOKUP($B295,'Egen hetvattenprod'!$B$1:$BX$550,MATCH("Värde enligt ovan. (%)",'Egen hetvattenprod'!$B$1:$BX$1,0),FALSE),"")</f>
        <v>39</v>
      </c>
      <c r="BM295">
        <f>IF($BF295="ja",VLOOKUP($B295,Kraftvärmeprod!$B$1:$BX$550,MATCH("Värde enligt ovan. (%)",Kraftvärmeprod!$B$1:$BX$1,0),FALSE),"")</f>
        <v>39</v>
      </c>
      <c r="BQ295" t="str">
        <f>IF($BF295="ja",VLOOKUP($B295,'Egen hetvattenprod'!$B$1:$BX$550,MATCH("Tillförd olja (fossil) vid avfallsförbränning (GWh)",'Egen hetvattenprod'!$B$1:$BX$1,0),FALSE),"")</f>
        <v>ET</v>
      </c>
      <c r="BR295" t="str">
        <f>IF($BF295="ja",VLOOKUP($B295,Kraftvärmeprod!$B$1:$BX$550,MATCH("Tillförd olja (fossil) vid avfallsförbränning (GWh)",Kraftvärmeprod!$B$1:$BX$1,0),FALSE),"")</f>
        <v>ET</v>
      </c>
    </row>
    <row r="296" spans="1:70">
      <c r="A296" t="s">
        <v>465</v>
      </c>
      <c r="B296" t="s">
        <v>471</v>
      </c>
      <c r="C296">
        <f>VLOOKUP($B296,'Tillförd energi'!$B$1:$AI$720,MATCH(C$2,'Tillförd energi'!$B$1:$AQ$1,0),FALSE)</f>
        <v>0</v>
      </c>
      <c r="D296">
        <f>VLOOKUP($B296,'Tillförd energi'!$B$1:$AI$720,MATCH(D$2,'Tillförd energi'!$B$1:$AQ$1,0),FALSE)</f>
        <v>0.501</v>
      </c>
      <c r="E296">
        <f>VLOOKUP($B296,'Tillförd energi'!$B$1:$AI$720,MATCH(E$2,'Tillförd energi'!$B$1:$AQ$1,0),FALSE)</f>
        <v>0</v>
      </c>
      <c r="F296">
        <f>VLOOKUP($B296,'Tillförd energi'!$B$1:$AI$720,MATCH(F$2,'Tillförd energi'!$B$1:$AQ$1,0),FALSE)</f>
        <v>0</v>
      </c>
      <c r="G296">
        <f>VLOOKUP($B296,'Tillförd energi'!$B$1:$AI$720,MATCH(G$2,'Tillförd energi'!$B$1:$AQ$1,0),FALSE)</f>
        <v>0</v>
      </c>
      <c r="H296">
        <f>VLOOKUP($B296,'Tillförd energi'!$B$1:$AI$720,MATCH(H$2,'Tillförd energi'!$B$1:$AQ$1,0),FALSE)</f>
        <v>0</v>
      </c>
      <c r="I296">
        <f>VLOOKUP($B296,'Tillförd energi'!$B$1:$AI$720,MATCH(I$2,'Tillförd energi'!$B$1:$AQ$1,0),FALSE)</f>
        <v>0</v>
      </c>
      <c r="J296">
        <f>VLOOKUP($B296,'Tillförd energi'!$B$1:$AI$720,MATCH(J$2,'Tillförd energi'!$B$1:$AQ$1,0),FALSE)</f>
        <v>0</v>
      </c>
      <c r="K296">
        <f>VLOOKUP($B296,'Tillförd energi'!$B$1:$AI$720,MATCH(K$2,'Tillförd energi'!$B$1:$AQ$1,0),FALSE)</f>
        <v>0</v>
      </c>
      <c r="L296">
        <f>VLOOKUP($B296,'Tillförd energi'!$B$1:$AI$720,MATCH(L$2,'Tillförd energi'!$B$1:$AQ$1,0),FALSE)</f>
        <v>0</v>
      </c>
      <c r="M296">
        <f>VLOOKUP($B296,'Tillförd energi'!$B$1:$AI$720,MATCH(M$2,'Tillförd energi'!$B$1:$AQ$1,0),FALSE)</f>
        <v>0</v>
      </c>
      <c r="N296">
        <f>VLOOKUP($B296,'Tillförd energi'!$B$1:$AI$720,MATCH(N$2,'Tillförd energi'!$B$1:$AQ$1,0),FALSE)</f>
        <v>0</v>
      </c>
      <c r="O296">
        <f>VLOOKUP($B296,'Tillförd energi'!$B$1:$AI$720,MATCH(O$2,'Tillförd energi'!$B$1:$AQ$1,0),FALSE)</f>
        <v>0</v>
      </c>
      <c r="P296">
        <f>VLOOKUP($B296,'Tillförd energi'!$B$1:$AI$720,MATCH(P$2,'Tillförd energi'!$B$1:$AQ$1,0),FALSE)</f>
        <v>0</v>
      </c>
      <c r="Q296">
        <f>VLOOKUP($B296,'Tillförd energi'!$B$1:$AI$720,MATCH(Q$2,'Tillförd energi'!$B$1:$AQ$1,0),FALSE)</f>
        <v>0</v>
      </c>
      <c r="R296">
        <f>VLOOKUP($B296,'Tillförd energi'!$B$1:$AI$720,MATCH(R$2,'Tillförd energi'!$B$1:$AQ$1,0),FALSE)</f>
        <v>7.57</v>
      </c>
      <c r="S296">
        <f>VLOOKUP($B296,'Tillförd energi'!$B$1:$AI$720,MATCH(S$2,'Tillförd energi'!$B$1:$AQ$1,0),FALSE)</f>
        <v>0</v>
      </c>
      <c r="T296">
        <f>VLOOKUP($B296,'Tillförd energi'!$B$1:$AI$720,MATCH(T$2,'Tillförd energi'!$B$1:$AQ$1,0),FALSE)</f>
        <v>0</v>
      </c>
      <c r="U296">
        <f>VLOOKUP($B296,'Tillförd energi'!$B$1:$AI$720,MATCH(U$2,'Tillförd energi'!$B$1:$AQ$1,0),FALSE)</f>
        <v>0</v>
      </c>
      <c r="V296">
        <f>VLOOKUP($B296,'Tillförd energi'!$B$1:$AI$720,MATCH(V$2,'Tillförd energi'!$B$1:$AQ$1,0),FALSE)</f>
        <v>0</v>
      </c>
      <c r="W296">
        <f>VLOOKUP($B296,'Tillförd energi'!$B$1:$AI$720,MATCH(W$2,'Tillförd energi'!$B$1:$AQ$1,0),FALSE)</f>
        <v>0</v>
      </c>
      <c r="X296">
        <f>VLOOKUP($B296,'Tillförd energi'!$B$1:$AI$720,MATCH(X$2,'Tillförd energi'!$B$1:$AQ$1,0),FALSE)</f>
        <v>0</v>
      </c>
      <c r="Y296">
        <f>VLOOKUP($B296,'Tillförd energi'!$B$1:$AI$720,MATCH(Y$2,'Tillförd energi'!$B$1:$AQ$1,0),FALSE)</f>
        <v>0</v>
      </c>
      <c r="Z296">
        <f>VLOOKUP($B296,'Tillförd energi'!$B$1:$AI$720,MATCH(Z$2,'Tillförd energi'!$B$1:$AQ$1,0),FALSE)</f>
        <v>0</v>
      </c>
      <c r="AA296">
        <f>VLOOKUP($B296,'Tillförd energi'!$B$1:$AI$720,MATCH(AA$2,'Tillförd energi'!$B$1:$AQ$1,0),FALSE)</f>
        <v>0</v>
      </c>
      <c r="AB296">
        <f>VLOOKUP($B296,'Tillförd energi'!$B$1:$AI$720,MATCH(AB$2,'Tillförd energi'!$B$1:$AQ$1,0),FALSE)</f>
        <v>0</v>
      </c>
      <c r="AC296">
        <f>VLOOKUP($B296,'Tillförd energi'!$B$1:$AI$720,MATCH(AC$2,'Tillförd energi'!$B$1:$AQ$1,0),FALSE)</f>
        <v>0</v>
      </c>
      <c r="AD296">
        <f>VLOOKUP($B296,'Tillförd energi'!$B$1:$AI$720,MATCH(AD$2,'Tillförd energi'!$B$1:$AQ$1,0),FALSE)</f>
        <v>0</v>
      </c>
      <c r="AE296">
        <f>VLOOKUP($B296,'Tillförd energi'!$B$1:$AI$720,MATCH(AE$2,'Tillförd energi'!$B$1:$AQ$1,0),FALSE)</f>
        <v>0</v>
      </c>
      <c r="AF296">
        <f>VLOOKUP($B296,'Tillförd energi'!$B$1:$AI$720,MATCH(AF$2,'Tillförd energi'!$B$1:$AQ$1,0),FALSE)</f>
        <v>0.1</v>
      </c>
      <c r="AG296">
        <f>IFERROR(VLOOKUP(B296,Miljö!$B$1:$AC$600,MATCH("Köpt mängd produktionsspecifik fjärrvärme:",Miljö!$B$1:$AC$1,0),FALSE)/1,0)</f>
        <v>0</v>
      </c>
      <c r="AI296">
        <f t="shared" si="24"/>
        <v>8.1709999999999994</v>
      </c>
      <c r="AJ296">
        <f>IF(ISERROR(1/VLOOKUP($B296,Leveranser!$B$1:$S$500,MATCH("såld värme (gwh)",Leveranser!$B$1:$S$1,0),FALSE)),"",VLOOKUP($B296,Leveranser!$B$1:$S$500,MATCH("såld värme (gwh)",Leveranser!$B$1:$S$1,0),FALSE))</f>
        <v>5.6989999999999998</v>
      </c>
      <c r="AM296" t="str">
        <f>IF(B296&lt;&gt;"",IF(VLOOKUP($B296,Totalt!$B$1:$AQ$554,MATCH("Kvalitetsgranskad:",Totalt!$B$1:$AQ$1,0),FALSE)="ja",VLOOKUP($B296,Miljö!$B$1:$AG$479,MATCH(AM$2,Miljö!$B$1:$AK$1,0),FALSE),""),"")</f>
        <v>Ja</v>
      </c>
      <c r="AN296" t="str">
        <f>IF(AM296="ja",VLOOKUP($B296,Miljö!$B$1:$J$479,MATCH("Typ av ursprungsspecificerad el   (Om inget värde anges används Nordisk residualmix, se inforuta) ()",Miljö!$B$1:$J$1,0),FALSE),IF(AM296="nej","Nordisk residualel",""))</f>
        <v>'Förnyelsebar'</v>
      </c>
      <c r="AO296">
        <f>IF(AM296="","",VLOOKUP($B296,Miljö!$B$1:$J$479,MATCH("Fossilandel för ursprungspecificerad el ()",Miljö!$B$1:$J$1,0),FALSE))</f>
        <v>0</v>
      </c>
      <c r="AP296">
        <f>IF(AM296="","",IFERROR(VLOOKUP($B296,Miljö!$B$1:$J$479,MATCH("Kärnkraftsandel för ursprungsspecificerad el ()",Miljö!$B$1:$J$1,0),FALSE)/1,0))</f>
        <v>0</v>
      </c>
      <c r="AQ296">
        <f t="shared" si="25"/>
        <v>1</v>
      </c>
      <c r="AS296" t="str">
        <f t="shared" si="26"/>
        <v>Nej</v>
      </c>
      <c r="AT296" t="str">
        <f>IF(AS296="ja",VLOOKUP($B296,Miljö!$B$1:$P$500,MATCH("Fossil andel i procent (%)",Miljö!$B$1:$P$1,0),FALSE)/100,"")</f>
        <v/>
      </c>
      <c r="AV296" t="str">
        <f t="shared" si="27"/>
        <v>Nej</v>
      </c>
      <c r="AW296" t="str">
        <f>IF(AV296="ja",VLOOKUP($B296,'Egen hetvattenprod'!$B$1:$AO$500,MATCH("Värmekälla till värmepumpar ()",'Egen hetvattenprod'!$B$1:$AO$1,0),FALSE),"")</f>
        <v/>
      </c>
      <c r="AY296" t="str">
        <f t="shared" si="28"/>
        <v>Nej</v>
      </c>
      <c r="AZ296" s="115" t="str">
        <f>IF($AY296="ja",(VLOOKUP($B296,'Egen hetvattenprod'!$B$1:$BX$550,MATCH(AZ$2,'Egen hetvattenprod'!$B$1:$BX$1,0),FALSE)+VLOOKUP($B296,Kraftvärmeprod!$B$1:$BX$550,MATCH(AZ$2,Kraftvärmeprod!$B$1:$BX$1,0),FALSE))/$AC296,"")</f>
        <v/>
      </c>
      <c r="BA296" s="115" t="str">
        <f>IF($AY296="ja",(VLOOKUP($B296,'Egen hetvattenprod'!$B$1:$BX$550,MATCH(BA$2,'Egen hetvattenprod'!$B$1:$BX$1,0),FALSE)+VLOOKUP($B296,Kraftvärmeprod!$B$1:$BX$550,MATCH(BA$2,Kraftvärmeprod!$B$1:$BX$1,0),FALSE))/$AC296,"")</f>
        <v/>
      </c>
      <c r="BB296" s="115" t="str">
        <f>IF($AY296="ja",(VLOOKUP($B296,'Egen hetvattenprod'!$B$1:$BX$550,MATCH(BB$2,'Egen hetvattenprod'!$B$1:$BX$1,0),FALSE)+VLOOKUP($B296,Kraftvärmeprod!$B$1:$BX$550,MATCH(BB$2,Kraftvärmeprod!$B$1:$BX$1,0),FALSE))/$AC296,"")</f>
        <v/>
      </c>
      <c r="BC296" s="115" t="str">
        <f>IF($AY296="ja",(VLOOKUP($B296,'Egen hetvattenprod'!$B$1:$BX$550,MATCH(BC$2,'Egen hetvattenprod'!$B$1:$BX$1,0),FALSE)+VLOOKUP($B296,Kraftvärmeprod!$B$1:$BX$550,MATCH(BC$2,Kraftvärmeprod!$B$1:$BX$1,0),FALSE))/$AC296,"")</f>
        <v/>
      </c>
      <c r="BD296" s="115" t="str">
        <f>IF($AY296="ja",(VLOOKUP($B296,'Egen hetvattenprod'!$B$1:$BX$550,MATCH(BD$2,'Egen hetvattenprod'!$B$1:$BX$1,0),FALSE)+VLOOKUP($B296,Kraftvärmeprod!$B$1:$BX$550,MATCH(BD$2,Kraftvärmeprod!$B$1:$BX$1,0),FALSE))/$AC296,"")</f>
        <v/>
      </c>
      <c r="BF296" t="str">
        <f t="shared" si="29"/>
        <v>Nej</v>
      </c>
      <c r="BG296" t="str">
        <f>IF($BF296="ja",VLOOKUP($B296,'Egen hetvattenprod'!$B$1:$BX$550,MATCH("Andelen klimatgaser med fossilt ursprung för avfall ()",'Egen hetvattenprod'!$B$1:$BX$1,0),FALSE),"")</f>
        <v/>
      </c>
      <c r="BH296" t="str">
        <f>IF($BF296="ja",VLOOKUP($B296,Kraftvärmeprod!$B$1:$BX$550,MATCH("Andelen klimatgaser med fossilt ursprung för avfall ()",Kraftvärmeprod!$B$1:$BX$1,0),FALSE),"")</f>
        <v/>
      </c>
      <c r="BI296" t="str">
        <f>IF($BF296="ja",VLOOKUP($B296,'Egen hetvattenprod'!$B$1:$BX$550,MATCH("Avfall (GWh)",'Egen hetvattenprod'!$B$1:$BX$1,0),FALSE),"")</f>
        <v/>
      </c>
      <c r="BJ296" t="str">
        <f>IF($BF296="ja",VLOOKUP($B296,'Slutlig allokering kvv'!$B$1:$BX$550,MATCH("Avfall (GWh)",'Slutlig allokering kvv'!$B$1:$BX$1,0),FALSE),"")</f>
        <v/>
      </c>
      <c r="BK296" t="str">
        <f>IF($BF296="ja",VLOOKUP($B296,'Köpt hetvatten'!$B$1:$BX$550,MATCH("Avfall i köpt hetvatten",'Köpt hetvatten'!$B$1:$BX$1,0),FALSE),"")</f>
        <v/>
      </c>
      <c r="BL296" t="str">
        <f>IF($BF296="ja",VLOOKUP($B296,'Egen hetvattenprod'!$B$1:$BX$550,MATCH("Värde enligt ovan. (%)",'Egen hetvattenprod'!$B$1:$BX$1,0),FALSE),"")</f>
        <v/>
      </c>
      <c r="BM296" t="str">
        <f>IF($BF296="ja",VLOOKUP($B296,Kraftvärmeprod!$B$1:$BX$550,MATCH("Värde enligt ovan. (%)",Kraftvärmeprod!$B$1:$BX$1,0),FALSE),"")</f>
        <v/>
      </c>
      <c r="BQ296" t="str">
        <f>IF($BF296="ja",VLOOKUP($B296,'Egen hetvattenprod'!$B$1:$BX$550,MATCH("Tillförd olja (fossil) vid avfallsförbränning (GWh)",'Egen hetvattenprod'!$B$1:$BX$1,0),FALSE),"")</f>
        <v/>
      </c>
      <c r="BR296" t="str">
        <f>IF($BF296="ja",VLOOKUP($B296,Kraftvärmeprod!$B$1:$BX$550,MATCH("Tillförd olja (fossil) vid avfallsförbränning (GWh)",Kraftvärmeprod!$B$1:$BX$1,0),FALSE),"")</f>
        <v/>
      </c>
    </row>
    <row r="297" spans="1:70">
      <c r="A297" t="s">
        <v>474</v>
      </c>
      <c r="B297" t="s">
        <v>475</v>
      </c>
      <c r="C297">
        <f>VLOOKUP($B297,'Tillförd energi'!$B$1:$AI$720,MATCH(C$2,'Tillförd energi'!$B$1:$AQ$1,0),FALSE)</f>
        <v>0</v>
      </c>
      <c r="D297">
        <f>VLOOKUP($B297,'Tillförd energi'!$B$1:$AI$720,MATCH(D$2,'Tillförd energi'!$B$1:$AQ$1,0),FALSE)</f>
        <v>0</v>
      </c>
      <c r="E297">
        <f>VLOOKUP($B297,'Tillförd energi'!$B$1:$AI$720,MATCH(E$2,'Tillförd energi'!$B$1:$AQ$1,0),FALSE)</f>
        <v>0</v>
      </c>
      <c r="F297">
        <f>VLOOKUP($B297,'Tillförd energi'!$B$1:$AI$720,MATCH(F$2,'Tillförd energi'!$B$1:$AQ$1,0),FALSE)</f>
        <v>0</v>
      </c>
      <c r="G297">
        <f>VLOOKUP($B297,'Tillförd energi'!$B$1:$AI$720,MATCH(G$2,'Tillförd energi'!$B$1:$AQ$1,0),FALSE)</f>
        <v>0</v>
      </c>
      <c r="H297">
        <f>VLOOKUP($B297,'Tillförd energi'!$B$1:$AI$720,MATCH(H$2,'Tillförd energi'!$B$1:$AQ$1,0),FALSE)</f>
        <v>0</v>
      </c>
      <c r="I297">
        <f>VLOOKUP($B297,'Tillförd energi'!$B$1:$AI$720,MATCH(I$2,'Tillförd energi'!$B$1:$AQ$1,0),FALSE)</f>
        <v>0</v>
      </c>
      <c r="J297">
        <f>VLOOKUP($B297,'Tillförd energi'!$B$1:$AI$720,MATCH(J$2,'Tillförd energi'!$B$1:$AQ$1,0),FALSE)</f>
        <v>0</v>
      </c>
      <c r="K297">
        <f>VLOOKUP($B297,'Tillförd energi'!$B$1:$AI$720,MATCH(K$2,'Tillförd energi'!$B$1:$AQ$1,0),FALSE)</f>
        <v>0</v>
      </c>
      <c r="L297">
        <f>VLOOKUP($B297,'Tillförd energi'!$B$1:$AI$720,MATCH(L$2,'Tillförd energi'!$B$1:$AQ$1,0),FALSE)</f>
        <v>0</v>
      </c>
      <c r="M297">
        <f>VLOOKUP($B297,'Tillförd energi'!$B$1:$AI$720,MATCH(M$2,'Tillförd energi'!$B$1:$AQ$1,0),FALSE)</f>
        <v>0</v>
      </c>
      <c r="N297">
        <f>VLOOKUP($B297,'Tillförd energi'!$B$1:$AI$720,MATCH(N$2,'Tillförd energi'!$B$1:$AQ$1,0),FALSE)</f>
        <v>0</v>
      </c>
      <c r="O297">
        <f>VLOOKUP($B297,'Tillförd energi'!$B$1:$AI$720,MATCH(O$2,'Tillförd energi'!$B$1:$AQ$1,0),FALSE)</f>
        <v>0</v>
      </c>
      <c r="P297">
        <f>VLOOKUP($B297,'Tillförd energi'!$B$1:$AI$720,MATCH(P$2,'Tillförd energi'!$B$1:$AQ$1,0),FALSE)</f>
        <v>0</v>
      </c>
      <c r="Q297">
        <f>VLOOKUP($B297,'Tillförd energi'!$B$1:$AI$720,MATCH(Q$2,'Tillförd energi'!$B$1:$AQ$1,0),FALSE)</f>
        <v>9.2588200000000001</v>
      </c>
      <c r="R297">
        <f>VLOOKUP($B297,'Tillförd energi'!$B$1:$AI$720,MATCH(R$2,'Tillförd energi'!$B$1:$AQ$1,0),FALSE)</f>
        <v>0</v>
      </c>
      <c r="S297">
        <f>VLOOKUP($B297,'Tillförd energi'!$B$1:$AI$720,MATCH(S$2,'Tillförd energi'!$B$1:$AQ$1,0),FALSE)</f>
        <v>0</v>
      </c>
      <c r="T297">
        <f>VLOOKUP($B297,'Tillförd energi'!$B$1:$AI$720,MATCH(T$2,'Tillförd energi'!$B$1:$AQ$1,0),FALSE)</f>
        <v>0</v>
      </c>
      <c r="U297">
        <f>VLOOKUP($B297,'Tillförd energi'!$B$1:$AI$720,MATCH(U$2,'Tillförd energi'!$B$1:$AQ$1,0),FALSE)</f>
        <v>0</v>
      </c>
      <c r="V297">
        <f>VLOOKUP($B297,'Tillförd energi'!$B$1:$AI$720,MATCH(V$2,'Tillförd energi'!$B$1:$AQ$1,0),FALSE)</f>
        <v>0</v>
      </c>
      <c r="W297">
        <f>VLOOKUP($B297,'Tillförd energi'!$B$1:$AI$720,MATCH(W$2,'Tillförd energi'!$B$1:$AQ$1,0),FALSE)</f>
        <v>2.089</v>
      </c>
      <c r="X297">
        <f>VLOOKUP($B297,'Tillförd energi'!$B$1:$AI$720,MATCH(X$2,'Tillförd energi'!$B$1:$AQ$1,0),FALSE)</f>
        <v>0</v>
      </c>
      <c r="Y297">
        <f>VLOOKUP($B297,'Tillförd energi'!$B$1:$AI$720,MATCH(Y$2,'Tillförd energi'!$B$1:$AQ$1,0),FALSE)</f>
        <v>0</v>
      </c>
      <c r="Z297">
        <f>VLOOKUP($B297,'Tillförd energi'!$B$1:$AI$720,MATCH(Z$2,'Tillförd energi'!$B$1:$AQ$1,0),FALSE)</f>
        <v>0</v>
      </c>
      <c r="AA297">
        <f>VLOOKUP($B297,'Tillförd energi'!$B$1:$AI$720,MATCH(AA$2,'Tillförd energi'!$B$1:$AQ$1,0),FALSE)</f>
        <v>0</v>
      </c>
      <c r="AB297">
        <f>VLOOKUP($B297,'Tillförd energi'!$B$1:$AI$720,MATCH(AB$2,'Tillförd energi'!$B$1:$AQ$1,0),FALSE)</f>
        <v>0</v>
      </c>
      <c r="AC297">
        <f>VLOOKUP($B297,'Tillförd energi'!$B$1:$AI$720,MATCH(AC$2,'Tillförd energi'!$B$1:$AQ$1,0),FALSE)</f>
        <v>0</v>
      </c>
      <c r="AD297">
        <f>VLOOKUP($B297,'Tillförd energi'!$B$1:$AI$720,MATCH(AD$2,'Tillförd energi'!$B$1:$AQ$1,0),FALSE)</f>
        <v>0</v>
      </c>
      <c r="AE297">
        <f>VLOOKUP($B297,'Tillförd energi'!$B$1:$AI$720,MATCH(AE$2,'Tillförd energi'!$B$1:$AQ$1,0),FALSE)</f>
        <v>0</v>
      </c>
      <c r="AF297">
        <f>VLOOKUP($B297,'Tillförd energi'!$B$1:$AI$720,MATCH(AF$2,'Tillförd energi'!$B$1:$AQ$1,0),FALSE)</f>
        <v>4.8800000000000003E-2</v>
      </c>
      <c r="AG297">
        <f>IFERROR(VLOOKUP(B297,Miljö!$B$1:$AC$600,MATCH("Köpt mängd produktionsspecifik fjärrvärme:",Miljö!$B$1:$AC$1,0),FALSE)/1,0)</f>
        <v>0</v>
      </c>
      <c r="AI297">
        <f t="shared" si="24"/>
        <v>11.39662</v>
      </c>
      <c r="AJ297">
        <f>IF(ISERROR(1/VLOOKUP($B297,Leveranser!$B$1:$S$500,MATCH("såld värme (gwh)",Leveranser!$B$1:$S$1,0),FALSE)),"",VLOOKUP($B297,Leveranser!$B$1:$S$500,MATCH("såld värme (gwh)",Leveranser!$B$1:$S$1,0),FALSE))</f>
        <v>7.9050000000000002</v>
      </c>
      <c r="AM297" t="str">
        <f>IF(B297&lt;&gt;"",IF(VLOOKUP($B297,Totalt!$B$1:$AQ$554,MATCH("Kvalitetsgranskad:",Totalt!$B$1:$AQ$1,0),FALSE)="ja",VLOOKUP($B297,Miljö!$B$1:$AG$479,MATCH(AM$2,Miljö!$B$1:$AK$1,0),FALSE),""),"")</f>
        <v>Ja</v>
      </c>
      <c r="AN297" t="str">
        <f>IF(AM297="ja",VLOOKUP($B297,Miljö!$B$1:$J$479,MATCH("Typ av ursprungsspecificerad el   (Om inget värde anges används Nordisk residualmix, se inforuta) ()",Miljö!$B$1:$J$1,0),FALSE),IF(AM297="nej","Nordisk residualel",""))</f>
        <v>'Vind vatten bio'</v>
      </c>
      <c r="AO297">
        <f>IF(AM297="","",VLOOKUP($B297,Miljö!$B$1:$J$479,MATCH("Fossilandel för ursprungspecificerad el ()",Miljö!$B$1:$J$1,0),FALSE))</f>
        <v>0</v>
      </c>
      <c r="AP297">
        <f>IF(AM297="","",IFERROR(VLOOKUP($B297,Miljö!$B$1:$J$479,MATCH("Kärnkraftsandel för ursprungsspecificerad el ()",Miljö!$B$1:$J$1,0),FALSE)/1,0))</f>
        <v>0</v>
      </c>
      <c r="AQ297">
        <f t="shared" si="25"/>
        <v>1</v>
      </c>
      <c r="AS297" t="str">
        <f t="shared" si="26"/>
        <v>Nej</v>
      </c>
      <c r="AT297" t="str">
        <f>IF(AS297="ja",VLOOKUP($B297,Miljö!$B$1:$P$500,MATCH("Fossil andel i procent (%)",Miljö!$B$1:$P$1,0),FALSE)/100,"")</f>
        <v/>
      </c>
      <c r="AV297" t="str">
        <f t="shared" si="27"/>
        <v>Nej</v>
      </c>
      <c r="AW297" t="str">
        <f>IF(AV297="ja",VLOOKUP($B297,'Egen hetvattenprod'!$B$1:$AO$500,MATCH("Värmekälla till värmepumpar ()",'Egen hetvattenprod'!$B$1:$AO$1,0),FALSE),"")</f>
        <v/>
      </c>
      <c r="AY297" t="str">
        <f t="shared" si="28"/>
        <v>Nej</v>
      </c>
      <c r="AZ297" s="115" t="str">
        <f>IF($AY297="ja",(VLOOKUP($B297,'Egen hetvattenprod'!$B$1:$BX$550,MATCH(AZ$2,'Egen hetvattenprod'!$B$1:$BX$1,0),FALSE)+VLOOKUP($B297,Kraftvärmeprod!$B$1:$BX$550,MATCH(AZ$2,Kraftvärmeprod!$B$1:$BX$1,0),FALSE))/$AC297,"")</f>
        <v/>
      </c>
      <c r="BA297" s="115" t="str">
        <f>IF($AY297="ja",(VLOOKUP($B297,'Egen hetvattenprod'!$B$1:$BX$550,MATCH(BA$2,'Egen hetvattenprod'!$B$1:$BX$1,0),FALSE)+VLOOKUP($B297,Kraftvärmeprod!$B$1:$BX$550,MATCH(BA$2,Kraftvärmeprod!$B$1:$BX$1,0),FALSE))/$AC297,"")</f>
        <v/>
      </c>
      <c r="BB297" s="115" t="str">
        <f>IF($AY297="ja",(VLOOKUP($B297,'Egen hetvattenprod'!$B$1:$BX$550,MATCH(BB$2,'Egen hetvattenprod'!$B$1:$BX$1,0),FALSE)+VLOOKUP($B297,Kraftvärmeprod!$B$1:$BX$550,MATCH(BB$2,Kraftvärmeprod!$B$1:$BX$1,0),FALSE))/$AC297,"")</f>
        <v/>
      </c>
      <c r="BC297" s="115" t="str">
        <f>IF($AY297="ja",(VLOOKUP($B297,'Egen hetvattenprod'!$B$1:$BX$550,MATCH(BC$2,'Egen hetvattenprod'!$B$1:$BX$1,0),FALSE)+VLOOKUP($B297,Kraftvärmeprod!$B$1:$BX$550,MATCH(BC$2,Kraftvärmeprod!$B$1:$BX$1,0),FALSE))/$AC297,"")</f>
        <v/>
      </c>
      <c r="BD297" s="115" t="str">
        <f>IF($AY297="ja",(VLOOKUP($B297,'Egen hetvattenprod'!$B$1:$BX$550,MATCH(BD$2,'Egen hetvattenprod'!$B$1:$BX$1,0),FALSE)+VLOOKUP($B297,Kraftvärmeprod!$B$1:$BX$550,MATCH(BD$2,Kraftvärmeprod!$B$1:$BX$1,0),FALSE))/$AC297,"")</f>
        <v/>
      </c>
      <c r="BF297" t="str">
        <f t="shared" si="29"/>
        <v>Nej</v>
      </c>
      <c r="BG297" t="str">
        <f>IF($BF297="ja",VLOOKUP($B297,'Egen hetvattenprod'!$B$1:$BX$550,MATCH("Andelen klimatgaser med fossilt ursprung för avfall ()",'Egen hetvattenprod'!$B$1:$BX$1,0),FALSE),"")</f>
        <v/>
      </c>
      <c r="BH297" t="str">
        <f>IF($BF297="ja",VLOOKUP($B297,Kraftvärmeprod!$B$1:$BX$550,MATCH("Andelen klimatgaser med fossilt ursprung för avfall ()",Kraftvärmeprod!$B$1:$BX$1,0),FALSE),"")</f>
        <v/>
      </c>
      <c r="BI297" t="str">
        <f>IF($BF297="ja",VLOOKUP($B297,'Egen hetvattenprod'!$B$1:$BX$550,MATCH("Avfall (GWh)",'Egen hetvattenprod'!$B$1:$BX$1,0),FALSE),"")</f>
        <v/>
      </c>
      <c r="BJ297" t="str">
        <f>IF($BF297="ja",VLOOKUP($B297,'Slutlig allokering kvv'!$B$1:$BX$550,MATCH("Avfall (GWh)",'Slutlig allokering kvv'!$B$1:$BX$1,0),FALSE),"")</f>
        <v/>
      </c>
      <c r="BK297" t="str">
        <f>IF($BF297="ja",VLOOKUP($B297,'Köpt hetvatten'!$B$1:$BX$550,MATCH("Avfall i köpt hetvatten",'Köpt hetvatten'!$B$1:$BX$1,0),FALSE),"")</f>
        <v/>
      </c>
      <c r="BL297" t="str">
        <f>IF($BF297="ja",VLOOKUP($B297,'Egen hetvattenprod'!$B$1:$BX$550,MATCH("Värde enligt ovan. (%)",'Egen hetvattenprod'!$B$1:$BX$1,0),FALSE),"")</f>
        <v/>
      </c>
      <c r="BM297" t="str">
        <f>IF($BF297="ja",VLOOKUP($B297,Kraftvärmeprod!$B$1:$BX$550,MATCH("Värde enligt ovan. (%)",Kraftvärmeprod!$B$1:$BX$1,0),FALSE),"")</f>
        <v/>
      </c>
      <c r="BQ297" t="str">
        <f>IF($BF297="ja",VLOOKUP($B297,'Egen hetvattenprod'!$B$1:$BX$550,MATCH("Tillförd olja (fossil) vid avfallsförbränning (GWh)",'Egen hetvattenprod'!$B$1:$BX$1,0),FALSE),"")</f>
        <v/>
      </c>
      <c r="BR297" t="str">
        <f>IF($BF297="ja",VLOOKUP($B297,Kraftvärmeprod!$B$1:$BX$550,MATCH("Tillförd olja (fossil) vid avfallsförbränning (GWh)",Kraftvärmeprod!$B$1:$BX$1,0),FALSE),"")</f>
        <v/>
      </c>
    </row>
    <row r="298" spans="1:70">
      <c r="A298" t="s">
        <v>474</v>
      </c>
      <c r="B298" t="s">
        <v>476</v>
      </c>
      <c r="C298">
        <f>VLOOKUP($B298,'Tillförd energi'!$B$1:$AI$720,MATCH(C$2,'Tillförd energi'!$B$1:$AQ$1,0),FALSE)</f>
        <v>0</v>
      </c>
      <c r="D298">
        <f>VLOOKUP($B298,'Tillförd energi'!$B$1:$AI$720,MATCH(D$2,'Tillförd energi'!$B$1:$AQ$1,0),FALSE)</f>
        <v>4.2000000000000003E-2</v>
      </c>
      <c r="E298">
        <f>VLOOKUP($B298,'Tillförd energi'!$B$1:$AI$720,MATCH(E$2,'Tillförd energi'!$B$1:$AQ$1,0),FALSE)</f>
        <v>0</v>
      </c>
      <c r="F298">
        <f>VLOOKUP($B298,'Tillförd energi'!$B$1:$AI$720,MATCH(F$2,'Tillförd energi'!$B$1:$AQ$1,0),FALSE)</f>
        <v>0</v>
      </c>
      <c r="G298">
        <f>VLOOKUP($B298,'Tillförd energi'!$B$1:$AI$720,MATCH(G$2,'Tillförd energi'!$B$1:$AQ$1,0),FALSE)</f>
        <v>0</v>
      </c>
      <c r="H298">
        <f>VLOOKUP($B298,'Tillförd energi'!$B$1:$AI$720,MATCH(H$2,'Tillförd energi'!$B$1:$AQ$1,0),FALSE)</f>
        <v>0</v>
      </c>
      <c r="I298">
        <f>VLOOKUP($B298,'Tillförd energi'!$B$1:$AI$720,MATCH(I$2,'Tillförd energi'!$B$1:$AQ$1,0),FALSE)</f>
        <v>0</v>
      </c>
      <c r="J298">
        <f>VLOOKUP($B298,'Tillförd energi'!$B$1:$AI$720,MATCH(J$2,'Tillförd energi'!$B$1:$AQ$1,0),FALSE)</f>
        <v>0</v>
      </c>
      <c r="K298">
        <f>VLOOKUP($B298,'Tillförd energi'!$B$1:$AI$720,MATCH(K$2,'Tillförd energi'!$B$1:$AQ$1,0),FALSE)</f>
        <v>0</v>
      </c>
      <c r="L298">
        <f>VLOOKUP($B298,'Tillförd energi'!$B$1:$AI$720,MATCH(L$2,'Tillförd energi'!$B$1:$AQ$1,0),FALSE)</f>
        <v>0</v>
      </c>
      <c r="M298">
        <f>VLOOKUP($B298,'Tillförd energi'!$B$1:$AI$720,MATCH(M$2,'Tillförd energi'!$B$1:$AQ$1,0),FALSE)</f>
        <v>0</v>
      </c>
      <c r="N298">
        <f>VLOOKUP($B298,'Tillförd energi'!$B$1:$AI$720,MATCH(N$2,'Tillförd energi'!$B$1:$AQ$1,0),FALSE)</f>
        <v>0</v>
      </c>
      <c r="O298">
        <f>VLOOKUP($B298,'Tillförd energi'!$B$1:$AI$720,MATCH(O$2,'Tillförd energi'!$B$1:$AQ$1,0),FALSE)</f>
        <v>0</v>
      </c>
      <c r="P298">
        <f>VLOOKUP($B298,'Tillförd energi'!$B$1:$AI$720,MATCH(P$2,'Tillförd energi'!$B$1:$AQ$1,0),FALSE)</f>
        <v>0</v>
      </c>
      <c r="Q298">
        <f>VLOOKUP($B298,'Tillförd energi'!$B$1:$AI$720,MATCH(Q$2,'Tillförd energi'!$B$1:$AQ$1,0),FALSE)</f>
        <v>0</v>
      </c>
      <c r="R298">
        <f>VLOOKUP($B298,'Tillförd energi'!$B$1:$AI$720,MATCH(R$2,'Tillförd energi'!$B$1:$AQ$1,0),FALSE)</f>
        <v>3.2930000000000001</v>
      </c>
      <c r="S298">
        <f>VLOOKUP($B298,'Tillförd energi'!$B$1:$AI$720,MATCH(S$2,'Tillförd energi'!$B$1:$AQ$1,0),FALSE)</f>
        <v>0</v>
      </c>
      <c r="T298">
        <f>VLOOKUP($B298,'Tillförd energi'!$B$1:$AI$720,MATCH(T$2,'Tillförd energi'!$B$1:$AQ$1,0),FALSE)</f>
        <v>0</v>
      </c>
      <c r="U298">
        <f>VLOOKUP($B298,'Tillförd energi'!$B$1:$AI$720,MATCH(U$2,'Tillförd energi'!$B$1:$AQ$1,0),FALSE)</f>
        <v>0</v>
      </c>
      <c r="V298">
        <f>VLOOKUP($B298,'Tillförd energi'!$B$1:$AI$720,MATCH(V$2,'Tillförd energi'!$B$1:$AQ$1,0),FALSE)</f>
        <v>0</v>
      </c>
      <c r="W298">
        <f>VLOOKUP($B298,'Tillförd energi'!$B$1:$AI$720,MATCH(W$2,'Tillförd energi'!$B$1:$AQ$1,0),FALSE)</f>
        <v>0</v>
      </c>
      <c r="X298">
        <f>VLOOKUP($B298,'Tillförd energi'!$B$1:$AI$720,MATCH(X$2,'Tillförd energi'!$B$1:$AQ$1,0),FALSE)</f>
        <v>0</v>
      </c>
      <c r="Y298">
        <f>VLOOKUP($B298,'Tillförd energi'!$B$1:$AI$720,MATCH(Y$2,'Tillförd energi'!$B$1:$AQ$1,0),FALSE)</f>
        <v>0</v>
      </c>
      <c r="Z298">
        <f>VLOOKUP($B298,'Tillförd energi'!$B$1:$AI$720,MATCH(Z$2,'Tillförd energi'!$B$1:$AQ$1,0),FALSE)</f>
        <v>0</v>
      </c>
      <c r="AA298">
        <f>VLOOKUP($B298,'Tillförd energi'!$B$1:$AI$720,MATCH(AA$2,'Tillförd energi'!$B$1:$AQ$1,0),FALSE)</f>
        <v>0</v>
      </c>
      <c r="AB298">
        <f>VLOOKUP($B298,'Tillförd energi'!$B$1:$AI$720,MATCH(AB$2,'Tillförd energi'!$B$1:$AQ$1,0),FALSE)</f>
        <v>0</v>
      </c>
      <c r="AC298">
        <f>VLOOKUP($B298,'Tillförd energi'!$B$1:$AI$720,MATCH(AC$2,'Tillförd energi'!$B$1:$AQ$1,0),FALSE)</f>
        <v>0</v>
      </c>
      <c r="AD298">
        <f>VLOOKUP($B298,'Tillförd energi'!$B$1:$AI$720,MATCH(AD$2,'Tillförd energi'!$B$1:$AQ$1,0),FALSE)</f>
        <v>0</v>
      </c>
      <c r="AE298">
        <f>VLOOKUP($B298,'Tillförd energi'!$B$1:$AI$720,MATCH(AE$2,'Tillförd energi'!$B$1:$AQ$1,0),FALSE)</f>
        <v>0</v>
      </c>
      <c r="AF298">
        <f>VLOOKUP($B298,'Tillförd energi'!$B$1:$AI$720,MATCH(AF$2,'Tillförd energi'!$B$1:$AQ$1,0),FALSE)</f>
        <v>5.2999999999999999E-2</v>
      </c>
      <c r="AG298">
        <f>IFERROR(VLOOKUP(B298,Miljö!$B$1:$AC$600,MATCH("Köpt mängd produktionsspecifik fjärrvärme:",Miljö!$B$1:$AC$1,0),FALSE)/1,0)</f>
        <v>0</v>
      </c>
      <c r="AI298">
        <f t="shared" si="24"/>
        <v>3.3879999999999999</v>
      </c>
      <c r="AJ298">
        <f>IF(ISERROR(1/VLOOKUP($B298,Leveranser!$B$1:$S$500,MATCH("såld värme (gwh)",Leveranser!$B$1:$S$1,0),FALSE)),"",VLOOKUP($B298,Leveranser!$B$1:$S$500,MATCH("såld värme (gwh)",Leveranser!$B$1:$S$1,0),FALSE))</f>
        <v>2.5590000000000002</v>
      </c>
      <c r="AM298" t="str">
        <f>IF(B298&lt;&gt;"",IF(VLOOKUP($B298,Totalt!$B$1:$AQ$554,MATCH("Kvalitetsgranskad:",Totalt!$B$1:$AQ$1,0),FALSE)="ja",VLOOKUP($B298,Miljö!$B$1:$AG$479,MATCH(AM$2,Miljö!$B$1:$AK$1,0),FALSE),""),"")</f>
        <v>Ja</v>
      </c>
      <c r="AN298" t="str">
        <f>IF(AM298="ja",VLOOKUP($B298,Miljö!$B$1:$J$479,MATCH("Typ av ursprungsspecificerad el   (Om inget värde anges används Nordisk residualmix, se inforuta) ()",Miljö!$B$1:$J$1,0),FALSE),IF(AM298="nej","Nordisk residualel",""))</f>
        <v>'"Vind vatten bio"'</v>
      </c>
      <c r="AO298">
        <f>IF(AM298="","",VLOOKUP($B298,Miljö!$B$1:$J$479,MATCH("Fossilandel för ursprungspecificerad el ()",Miljö!$B$1:$J$1,0),FALSE))</f>
        <v>0</v>
      </c>
      <c r="AP298">
        <f>IF(AM298="","",IFERROR(VLOOKUP($B298,Miljö!$B$1:$J$479,MATCH("Kärnkraftsandel för ursprungsspecificerad el ()",Miljö!$B$1:$J$1,0),FALSE)/1,0))</f>
        <v>0</v>
      </c>
      <c r="AQ298">
        <f t="shared" si="25"/>
        <v>1</v>
      </c>
      <c r="AS298" t="str">
        <f t="shared" si="26"/>
        <v>Nej</v>
      </c>
      <c r="AT298" t="str">
        <f>IF(AS298="ja",VLOOKUP($B298,Miljö!$B$1:$P$500,MATCH("Fossil andel i procent (%)",Miljö!$B$1:$P$1,0),FALSE)/100,"")</f>
        <v/>
      </c>
      <c r="AV298" t="str">
        <f t="shared" si="27"/>
        <v>Nej</v>
      </c>
      <c r="AW298" t="str">
        <f>IF(AV298="ja",VLOOKUP($B298,'Egen hetvattenprod'!$B$1:$AO$500,MATCH("Värmekälla till värmepumpar ()",'Egen hetvattenprod'!$B$1:$AO$1,0),FALSE),"")</f>
        <v/>
      </c>
      <c r="AY298" t="str">
        <f t="shared" si="28"/>
        <v>Nej</v>
      </c>
      <c r="AZ298" s="115" t="str">
        <f>IF($AY298="ja",(VLOOKUP($B298,'Egen hetvattenprod'!$B$1:$BX$550,MATCH(AZ$2,'Egen hetvattenprod'!$B$1:$BX$1,0),FALSE)+VLOOKUP($B298,Kraftvärmeprod!$B$1:$BX$550,MATCH(AZ$2,Kraftvärmeprod!$B$1:$BX$1,0),FALSE))/$AC298,"")</f>
        <v/>
      </c>
      <c r="BA298" s="115" t="str">
        <f>IF($AY298="ja",(VLOOKUP($B298,'Egen hetvattenprod'!$B$1:$BX$550,MATCH(BA$2,'Egen hetvattenprod'!$B$1:$BX$1,0),FALSE)+VLOOKUP($B298,Kraftvärmeprod!$B$1:$BX$550,MATCH(BA$2,Kraftvärmeprod!$B$1:$BX$1,0),FALSE))/$AC298,"")</f>
        <v/>
      </c>
      <c r="BB298" s="115" t="str">
        <f>IF($AY298="ja",(VLOOKUP($B298,'Egen hetvattenprod'!$B$1:$BX$550,MATCH(BB$2,'Egen hetvattenprod'!$B$1:$BX$1,0),FALSE)+VLOOKUP($B298,Kraftvärmeprod!$B$1:$BX$550,MATCH(BB$2,Kraftvärmeprod!$B$1:$BX$1,0),FALSE))/$AC298,"")</f>
        <v/>
      </c>
      <c r="BC298" s="115" t="str">
        <f>IF($AY298="ja",(VLOOKUP($B298,'Egen hetvattenprod'!$B$1:$BX$550,MATCH(BC$2,'Egen hetvattenprod'!$B$1:$BX$1,0),FALSE)+VLOOKUP($B298,Kraftvärmeprod!$B$1:$BX$550,MATCH(BC$2,Kraftvärmeprod!$B$1:$BX$1,0),FALSE))/$AC298,"")</f>
        <v/>
      </c>
      <c r="BD298" s="115" t="str">
        <f>IF($AY298="ja",(VLOOKUP($B298,'Egen hetvattenprod'!$B$1:$BX$550,MATCH(BD$2,'Egen hetvattenprod'!$B$1:$BX$1,0),FALSE)+VLOOKUP($B298,Kraftvärmeprod!$B$1:$BX$550,MATCH(BD$2,Kraftvärmeprod!$B$1:$BX$1,0),FALSE))/$AC298,"")</f>
        <v/>
      </c>
      <c r="BF298" t="str">
        <f t="shared" si="29"/>
        <v>Nej</v>
      </c>
      <c r="BG298" t="str">
        <f>IF($BF298="ja",VLOOKUP($B298,'Egen hetvattenprod'!$B$1:$BX$550,MATCH("Andelen klimatgaser med fossilt ursprung för avfall ()",'Egen hetvattenprod'!$B$1:$BX$1,0),FALSE),"")</f>
        <v/>
      </c>
      <c r="BH298" t="str">
        <f>IF($BF298="ja",VLOOKUP($B298,Kraftvärmeprod!$B$1:$BX$550,MATCH("Andelen klimatgaser med fossilt ursprung för avfall ()",Kraftvärmeprod!$B$1:$BX$1,0),FALSE),"")</f>
        <v/>
      </c>
      <c r="BI298" t="str">
        <f>IF($BF298="ja",VLOOKUP($B298,'Egen hetvattenprod'!$B$1:$BX$550,MATCH("Avfall (GWh)",'Egen hetvattenprod'!$B$1:$BX$1,0),FALSE),"")</f>
        <v/>
      </c>
      <c r="BJ298" t="str">
        <f>IF($BF298="ja",VLOOKUP($B298,'Slutlig allokering kvv'!$B$1:$BX$550,MATCH("Avfall (GWh)",'Slutlig allokering kvv'!$B$1:$BX$1,0),FALSE),"")</f>
        <v/>
      </c>
      <c r="BK298" t="str">
        <f>IF($BF298="ja",VLOOKUP($B298,'Köpt hetvatten'!$B$1:$BX$550,MATCH("Avfall i köpt hetvatten",'Köpt hetvatten'!$B$1:$BX$1,0),FALSE),"")</f>
        <v/>
      </c>
      <c r="BL298" t="str">
        <f>IF($BF298="ja",VLOOKUP($B298,'Egen hetvattenprod'!$B$1:$BX$550,MATCH("Värde enligt ovan. (%)",'Egen hetvattenprod'!$B$1:$BX$1,0),FALSE),"")</f>
        <v/>
      </c>
      <c r="BM298" t="str">
        <f>IF($BF298="ja",VLOOKUP($B298,Kraftvärmeprod!$B$1:$BX$550,MATCH("Värde enligt ovan. (%)",Kraftvärmeprod!$B$1:$BX$1,0),FALSE),"")</f>
        <v/>
      </c>
      <c r="BQ298" t="str">
        <f>IF($BF298="ja",VLOOKUP($B298,'Egen hetvattenprod'!$B$1:$BX$550,MATCH("Tillförd olja (fossil) vid avfallsförbränning (GWh)",'Egen hetvattenprod'!$B$1:$BX$1,0),FALSE),"")</f>
        <v/>
      </c>
      <c r="BR298" t="str">
        <f>IF($BF298="ja",VLOOKUP($B298,Kraftvärmeprod!$B$1:$BX$550,MATCH("Tillförd olja (fossil) vid avfallsförbränning (GWh)",Kraftvärmeprod!$B$1:$BX$1,0),FALSE),"")</f>
        <v/>
      </c>
    </row>
    <row r="299" spans="1:70">
      <c r="A299" t="s">
        <v>474</v>
      </c>
      <c r="B299" t="s">
        <v>477</v>
      </c>
      <c r="C299">
        <f>VLOOKUP($B299,'Tillförd energi'!$B$1:$AI$720,MATCH(C$2,'Tillförd energi'!$B$1:$AQ$1,0),FALSE)</f>
        <v>0</v>
      </c>
      <c r="D299">
        <f>VLOOKUP($B299,'Tillförd energi'!$B$1:$AI$720,MATCH(D$2,'Tillförd energi'!$B$1:$AQ$1,0),FALSE)</f>
        <v>0.52407700000000002</v>
      </c>
      <c r="E299">
        <f>VLOOKUP($B299,'Tillförd energi'!$B$1:$AI$720,MATCH(E$2,'Tillförd energi'!$B$1:$AQ$1,0),FALSE)</f>
        <v>0</v>
      </c>
      <c r="F299">
        <f>VLOOKUP($B299,'Tillförd energi'!$B$1:$AI$720,MATCH(F$2,'Tillförd energi'!$B$1:$AQ$1,0),FALSE)</f>
        <v>0</v>
      </c>
      <c r="G299">
        <f>VLOOKUP($B299,'Tillförd energi'!$B$1:$AI$720,MATCH(G$2,'Tillförd energi'!$B$1:$AQ$1,0),FALSE)</f>
        <v>0</v>
      </c>
      <c r="H299">
        <f>VLOOKUP($B299,'Tillförd energi'!$B$1:$AI$720,MATCH(H$2,'Tillförd energi'!$B$1:$AQ$1,0),FALSE)</f>
        <v>0</v>
      </c>
      <c r="I299">
        <f>VLOOKUP($B299,'Tillförd energi'!$B$1:$AI$720,MATCH(I$2,'Tillförd energi'!$B$1:$AQ$1,0),FALSE)</f>
        <v>0</v>
      </c>
      <c r="J299">
        <f>VLOOKUP($B299,'Tillförd energi'!$B$1:$AI$720,MATCH(J$2,'Tillförd energi'!$B$1:$AQ$1,0),FALSE)</f>
        <v>0</v>
      </c>
      <c r="K299">
        <f>VLOOKUP($B299,'Tillförd energi'!$B$1:$AI$720,MATCH(K$2,'Tillförd energi'!$B$1:$AQ$1,0),FALSE)</f>
        <v>0</v>
      </c>
      <c r="L299">
        <f>VLOOKUP($B299,'Tillförd energi'!$B$1:$AI$720,MATCH(L$2,'Tillförd energi'!$B$1:$AQ$1,0),FALSE)</f>
        <v>12.868399999999999</v>
      </c>
      <c r="M299">
        <f>VLOOKUP($B299,'Tillförd energi'!$B$1:$AI$720,MATCH(M$2,'Tillförd energi'!$B$1:$AQ$1,0),FALSE)</f>
        <v>25.971299999999999</v>
      </c>
      <c r="N299">
        <f>VLOOKUP($B299,'Tillförd energi'!$B$1:$AI$720,MATCH(N$2,'Tillförd energi'!$B$1:$AQ$1,0),FALSE)</f>
        <v>42.360599999999998</v>
      </c>
      <c r="O299">
        <f>VLOOKUP($B299,'Tillförd energi'!$B$1:$AI$720,MATCH(O$2,'Tillförd energi'!$B$1:$AQ$1,0),FALSE)</f>
        <v>0</v>
      </c>
      <c r="P299">
        <f>VLOOKUP($B299,'Tillförd energi'!$B$1:$AI$720,MATCH(P$2,'Tillförd energi'!$B$1:$AQ$1,0),FALSE)</f>
        <v>7.5236499999999999</v>
      </c>
      <c r="Q299">
        <f>VLOOKUP($B299,'Tillförd energi'!$B$1:$AI$720,MATCH(Q$2,'Tillförd energi'!$B$1:$AQ$1,0),FALSE)</f>
        <v>2.59199</v>
      </c>
      <c r="R299">
        <f>VLOOKUP($B299,'Tillförd energi'!$B$1:$AI$720,MATCH(R$2,'Tillförd energi'!$B$1:$AQ$1,0),FALSE)</f>
        <v>7.63</v>
      </c>
      <c r="S299">
        <f>VLOOKUP($B299,'Tillförd energi'!$B$1:$AI$720,MATCH(S$2,'Tillförd energi'!$B$1:$AQ$1,0),FALSE)</f>
        <v>0</v>
      </c>
      <c r="T299">
        <f>VLOOKUP($B299,'Tillförd energi'!$B$1:$AI$720,MATCH(T$2,'Tillförd energi'!$B$1:$AQ$1,0),FALSE)</f>
        <v>0</v>
      </c>
      <c r="U299">
        <f>VLOOKUP($B299,'Tillförd energi'!$B$1:$AI$720,MATCH(U$2,'Tillförd energi'!$B$1:$AQ$1,0),FALSE)</f>
        <v>0</v>
      </c>
      <c r="V299">
        <f>VLOOKUP($B299,'Tillförd energi'!$B$1:$AI$720,MATCH(V$2,'Tillförd energi'!$B$1:$AQ$1,0),FALSE)</f>
        <v>0</v>
      </c>
      <c r="W299">
        <f>VLOOKUP($B299,'Tillförd energi'!$B$1:$AI$720,MATCH(W$2,'Tillförd energi'!$B$1:$AQ$1,0),FALSE)</f>
        <v>0</v>
      </c>
      <c r="X299">
        <f>VLOOKUP($B299,'Tillförd energi'!$B$1:$AI$720,MATCH(X$2,'Tillförd energi'!$B$1:$AQ$1,0),FALSE)</f>
        <v>0</v>
      </c>
      <c r="Y299">
        <f>VLOOKUP($B299,'Tillförd energi'!$B$1:$AI$720,MATCH(Y$2,'Tillförd energi'!$B$1:$AQ$1,0),FALSE)</f>
        <v>0</v>
      </c>
      <c r="Z299">
        <f>VLOOKUP($B299,'Tillförd energi'!$B$1:$AI$720,MATCH(Z$2,'Tillförd energi'!$B$1:$AQ$1,0),FALSE)</f>
        <v>3.298</v>
      </c>
      <c r="AA299">
        <f>VLOOKUP($B299,'Tillförd energi'!$B$1:$AI$720,MATCH(AA$2,'Tillförd energi'!$B$1:$AQ$1,0),FALSE)</f>
        <v>0</v>
      </c>
      <c r="AB299">
        <f>VLOOKUP($B299,'Tillförd energi'!$B$1:$AI$720,MATCH(AB$2,'Tillförd energi'!$B$1:$AQ$1,0),FALSE)</f>
        <v>0</v>
      </c>
      <c r="AC299">
        <f>VLOOKUP($B299,'Tillförd energi'!$B$1:$AI$720,MATCH(AC$2,'Tillförd energi'!$B$1:$AQ$1,0),FALSE)</f>
        <v>21.158999999999999</v>
      </c>
      <c r="AD299">
        <f>VLOOKUP($B299,'Tillförd energi'!$B$1:$AI$720,MATCH(AD$2,'Tillförd energi'!$B$1:$AQ$1,0),FALSE)</f>
        <v>0</v>
      </c>
      <c r="AE299">
        <f>VLOOKUP($B299,'Tillförd energi'!$B$1:$AI$720,MATCH(AE$2,'Tillförd energi'!$B$1:$AQ$1,0),FALSE)</f>
        <v>0</v>
      </c>
      <c r="AF299">
        <f>VLOOKUP($B299,'Tillförd energi'!$B$1:$AI$720,MATCH(AF$2,'Tillförd energi'!$B$1:$AQ$1,0),FALSE)</f>
        <v>5.18642</v>
      </c>
      <c r="AG299">
        <f>IFERROR(VLOOKUP(B299,Miljö!$B$1:$AC$600,MATCH("Köpt mängd produktionsspecifik fjärrvärme:",Miljö!$B$1:$AC$1,0),FALSE)/1,0)</f>
        <v>0</v>
      </c>
      <c r="AI299">
        <f t="shared" si="24"/>
        <v>129.113437</v>
      </c>
      <c r="AJ299">
        <f>IF(ISERROR(1/VLOOKUP($B299,Leveranser!$B$1:$S$500,MATCH("såld värme (gwh)",Leveranser!$B$1:$S$1,0),FALSE)),"",VLOOKUP($B299,Leveranser!$B$1:$S$500,MATCH("såld värme (gwh)",Leveranser!$B$1:$S$1,0),FALSE))</f>
        <v>106.39</v>
      </c>
      <c r="AM299" t="str">
        <f>IF(B299&lt;&gt;"",IF(VLOOKUP($B299,Totalt!$B$1:$AQ$554,MATCH("Kvalitetsgranskad:",Totalt!$B$1:$AQ$1,0),FALSE)="ja",VLOOKUP($B299,Miljö!$B$1:$AG$479,MATCH(AM$2,Miljö!$B$1:$AK$1,0),FALSE),""),"")</f>
        <v>Ja</v>
      </c>
      <c r="AN299" t="str">
        <f>IF(AM299="ja",VLOOKUP($B299,Miljö!$B$1:$J$479,MATCH("Typ av ursprungsspecificerad el   (Om inget värde anges används Nordisk residualmix, se inforuta) ()",Miljö!$B$1:$J$1,0),FALSE),IF(AM299="nej","Nordisk residualel",""))</f>
        <v>'"Vind vatten bio"'</v>
      </c>
      <c r="AO299">
        <f>IF(AM299="","",VLOOKUP($B299,Miljö!$B$1:$J$479,MATCH("Fossilandel för ursprungspecificerad el ()",Miljö!$B$1:$J$1,0),FALSE))</f>
        <v>0</v>
      </c>
      <c r="AP299">
        <f>IF(AM299="","",IFERROR(VLOOKUP($B299,Miljö!$B$1:$J$479,MATCH("Kärnkraftsandel för ursprungsspecificerad el ()",Miljö!$B$1:$J$1,0),FALSE)/1,0))</f>
        <v>0</v>
      </c>
      <c r="AQ299">
        <f t="shared" si="25"/>
        <v>1</v>
      </c>
      <c r="AS299" t="str">
        <f t="shared" si="26"/>
        <v>Nej</v>
      </c>
      <c r="AT299" t="str">
        <f>IF(AS299="ja",VLOOKUP($B299,Miljö!$B$1:$P$500,MATCH("Fossil andel i procent (%)",Miljö!$B$1:$P$1,0),FALSE)/100,"")</f>
        <v/>
      </c>
      <c r="AV299" t="str">
        <f t="shared" si="27"/>
        <v>Nej</v>
      </c>
      <c r="AW299" t="str">
        <f>IF(AV299="ja",VLOOKUP($B299,'Egen hetvattenprod'!$B$1:$AO$500,MATCH("Värmekälla till värmepumpar ()",'Egen hetvattenprod'!$B$1:$AO$1,0),FALSE),"")</f>
        <v/>
      </c>
      <c r="AY299" t="str">
        <f t="shared" si="28"/>
        <v>Ja</v>
      </c>
      <c r="AZ299" s="115">
        <f>IF($AY299="ja",(VLOOKUP($B299,'Egen hetvattenprod'!$B$1:$BX$550,MATCH(AZ$2,'Egen hetvattenprod'!$B$1:$BX$1,0),FALSE)+VLOOKUP($B299,Kraftvärmeprod!$B$1:$BX$550,MATCH(AZ$2,Kraftvärmeprod!$B$1:$BX$1,0),FALSE))/$AC299,"")</f>
        <v>1</v>
      </c>
      <c r="BA299" s="115">
        <f>IF($AY299="ja",(VLOOKUP($B299,'Egen hetvattenprod'!$B$1:$BX$550,MATCH(BA$2,'Egen hetvattenprod'!$B$1:$BX$1,0),FALSE)+VLOOKUP($B299,Kraftvärmeprod!$B$1:$BX$550,MATCH(BA$2,Kraftvärmeprod!$B$1:$BX$1,0),FALSE))/$AC299,"")</f>
        <v>0</v>
      </c>
      <c r="BB299" s="115">
        <f>IF($AY299="ja",(VLOOKUP($B299,'Egen hetvattenprod'!$B$1:$BX$550,MATCH(BB$2,'Egen hetvattenprod'!$B$1:$BX$1,0),FALSE)+VLOOKUP($B299,Kraftvärmeprod!$B$1:$BX$550,MATCH(BB$2,Kraftvärmeprod!$B$1:$BX$1,0),FALSE))/$AC299,"")</f>
        <v>0</v>
      </c>
      <c r="BC299" s="115">
        <f>IF($AY299="ja",(VLOOKUP($B299,'Egen hetvattenprod'!$B$1:$BX$550,MATCH(BC$2,'Egen hetvattenprod'!$B$1:$BX$1,0),FALSE)+VLOOKUP($B299,Kraftvärmeprod!$B$1:$BX$550,MATCH(BC$2,Kraftvärmeprod!$B$1:$BX$1,0),FALSE))/$AC299,"")</f>
        <v>0</v>
      </c>
      <c r="BD299" s="115">
        <f>IF($AY299="ja",(VLOOKUP($B299,'Egen hetvattenprod'!$B$1:$BX$550,MATCH(BD$2,'Egen hetvattenprod'!$B$1:$BX$1,0),FALSE)+VLOOKUP($B299,Kraftvärmeprod!$B$1:$BX$550,MATCH(BD$2,Kraftvärmeprod!$B$1:$BX$1,0),FALSE))/$AC299,"")</f>
        <v>0</v>
      </c>
      <c r="BF299" t="str">
        <f t="shared" si="29"/>
        <v>Nej</v>
      </c>
      <c r="BG299" t="str">
        <f>IF($BF299="ja",VLOOKUP($B299,'Egen hetvattenprod'!$B$1:$BX$550,MATCH("Andelen klimatgaser med fossilt ursprung för avfall ()",'Egen hetvattenprod'!$B$1:$BX$1,0),FALSE),"")</f>
        <v/>
      </c>
      <c r="BH299" t="str">
        <f>IF($BF299="ja",VLOOKUP($B299,Kraftvärmeprod!$B$1:$BX$550,MATCH("Andelen klimatgaser med fossilt ursprung för avfall ()",Kraftvärmeprod!$B$1:$BX$1,0),FALSE),"")</f>
        <v/>
      </c>
      <c r="BI299" t="str">
        <f>IF($BF299="ja",VLOOKUP($B299,'Egen hetvattenprod'!$B$1:$BX$550,MATCH("Avfall (GWh)",'Egen hetvattenprod'!$B$1:$BX$1,0),FALSE),"")</f>
        <v/>
      </c>
      <c r="BJ299" t="str">
        <f>IF($BF299="ja",VLOOKUP($B299,'Slutlig allokering kvv'!$B$1:$BX$550,MATCH("Avfall (GWh)",'Slutlig allokering kvv'!$B$1:$BX$1,0),FALSE),"")</f>
        <v/>
      </c>
      <c r="BK299" t="str">
        <f>IF($BF299="ja",VLOOKUP($B299,'Köpt hetvatten'!$B$1:$BX$550,MATCH("Avfall i köpt hetvatten",'Köpt hetvatten'!$B$1:$BX$1,0),FALSE),"")</f>
        <v/>
      </c>
      <c r="BL299" t="str">
        <f>IF($BF299="ja",VLOOKUP($B299,'Egen hetvattenprod'!$B$1:$BX$550,MATCH("Värde enligt ovan. (%)",'Egen hetvattenprod'!$B$1:$BX$1,0),FALSE),"")</f>
        <v/>
      </c>
      <c r="BM299" t="str">
        <f>IF($BF299="ja",VLOOKUP($B299,Kraftvärmeprod!$B$1:$BX$550,MATCH("Värde enligt ovan. (%)",Kraftvärmeprod!$B$1:$BX$1,0),FALSE),"")</f>
        <v/>
      </c>
      <c r="BQ299" t="str">
        <f>IF($BF299="ja",VLOOKUP($B299,'Egen hetvattenprod'!$B$1:$BX$550,MATCH("Tillförd olja (fossil) vid avfallsförbränning (GWh)",'Egen hetvattenprod'!$B$1:$BX$1,0),FALSE),"")</f>
        <v/>
      </c>
      <c r="BR299" t="str">
        <f>IF($BF299="ja",VLOOKUP($B299,Kraftvärmeprod!$B$1:$BX$550,MATCH("Tillförd olja (fossil) vid avfallsförbränning (GWh)",Kraftvärmeprod!$B$1:$BX$1,0),FALSE),"")</f>
        <v/>
      </c>
    </row>
    <row r="300" spans="1:70">
      <c r="A300" t="s">
        <v>478</v>
      </c>
      <c r="B300" t="s">
        <v>479</v>
      </c>
      <c r="C300">
        <f>VLOOKUP($B300,'Tillförd energi'!$B$1:$AI$720,MATCH(C$2,'Tillförd energi'!$B$1:$AQ$1,0),FALSE)</f>
        <v>0</v>
      </c>
      <c r="D300">
        <f>VLOOKUP($B300,'Tillförd energi'!$B$1:$AI$720,MATCH(D$2,'Tillförd energi'!$B$1:$AQ$1,0),FALSE)</f>
        <v>3.5173899999999998</v>
      </c>
      <c r="E300">
        <f>VLOOKUP($B300,'Tillförd energi'!$B$1:$AI$720,MATCH(E$2,'Tillförd energi'!$B$1:$AQ$1,0),FALSE)</f>
        <v>0</v>
      </c>
      <c r="F300">
        <f>VLOOKUP($B300,'Tillförd energi'!$B$1:$AI$720,MATCH(F$2,'Tillförd energi'!$B$1:$AQ$1,0),FALSE)</f>
        <v>1.8240000000000001</v>
      </c>
      <c r="G300">
        <f>VLOOKUP($B300,'Tillförd energi'!$B$1:$AI$720,MATCH(G$2,'Tillförd energi'!$B$1:$AQ$1,0),FALSE)</f>
        <v>0</v>
      </c>
      <c r="H300">
        <f>VLOOKUP($B300,'Tillförd energi'!$B$1:$AI$720,MATCH(H$2,'Tillförd energi'!$B$1:$AQ$1,0),FALSE)</f>
        <v>0</v>
      </c>
      <c r="I300">
        <f>VLOOKUP($B300,'Tillförd energi'!$B$1:$AI$720,MATCH(I$2,'Tillförd energi'!$B$1:$AQ$1,0),FALSE)</f>
        <v>235.17</v>
      </c>
      <c r="J300">
        <f>VLOOKUP($B300,'Tillförd energi'!$B$1:$AI$720,MATCH(J$2,'Tillförd energi'!$B$1:$AQ$1,0),FALSE)</f>
        <v>3.5289999999999999</v>
      </c>
      <c r="K300">
        <f>VLOOKUP($B300,'Tillförd energi'!$B$1:$AI$720,MATCH(K$2,'Tillförd energi'!$B$1:$AQ$1,0),FALSE)</f>
        <v>0</v>
      </c>
      <c r="L300">
        <f>VLOOKUP($B300,'Tillförd energi'!$B$1:$AI$720,MATCH(L$2,'Tillförd energi'!$B$1:$AQ$1,0),FALSE)</f>
        <v>247.61799999999999</v>
      </c>
      <c r="M300">
        <f>VLOOKUP($B300,'Tillförd energi'!$B$1:$AI$720,MATCH(M$2,'Tillförd energi'!$B$1:$AQ$1,0),FALSE)</f>
        <v>0</v>
      </c>
      <c r="N300">
        <f>VLOOKUP($B300,'Tillförd energi'!$B$1:$AI$720,MATCH(N$2,'Tillförd energi'!$B$1:$AQ$1,0),FALSE)</f>
        <v>22.7928</v>
      </c>
      <c r="O300">
        <f>VLOOKUP($B300,'Tillförd energi'!$B$1:$AI$720,MATCH(O$2,'Tillförd energi'!$B$1:$AQ$1,0),FALSE)</f>
        <v>79.080299999999994</v>
      </c>
      <c r="P300">
        <f>VLOOKUP($B300,'Tillförd energi'!$B$1:$AI$720,MATCH(P$2,'Tillförd energi'!$B$1:$AQ$1,0),FALSE)</f>
        <v>10.843299999999999</v>
      </c>
      <c r="Q300">
        <f>VLOOKUP($B300,'Tillförd energi'!$B$1:$AI$720,MATCH(Q$2,'Tillförd energi'!$B$1:$AQ$1,0),FALSE)</f>
        <v>1.22068</v>
      </c>
      <c r="R300">
        <f>VLOOKUP($B300,'Tillförd energi'!$B$1:$AI$720,MATCH(R$2,'Tillförd energi'!$B$1:$AQ$1,0),FALSE)</f>
        <v>13.055999999999999</v>
      </c>
      <c r="S300">
        <f>VLOOKUP($B300,'Tillförd energi'!$B$1:$AI$720,MATCH(S$2,'Tillförd energi'!$B$1:$AQ$1,0),FALSE)</f>
        <v>0</v>
      </c>
      <c r="T300">
        <f>VLOOKUP($B300,'Tillförd energi'!$B$1:$AI$720,MATCH(T$2,'Tillförd energi'!$B$1:$AQ$1,0),FALSE)</f>
        <v>0</v>
      </c>
      <c r="U300">
        <f>VLOOKUP($B300,'Tillförd energi'!$B$1:$AI$720,MATCH(U$2,'Tillförd energi'!$B$1:$AQ$1,0),FALSE)</f>
        <v>0</v>
      </c>
      <c r="V300">
        <f>VLOOKUP($B300,'Tillförd energi'!$B$1:$AI$720,MATCH(V$2,'Tillförd energi'!$B$1:$AQ$1,0),FALSE)</f>
        <v>2.6760000000000002</v>
      </c>
      <c r="W300">
        <f>VLOOKUP($B300,'Tillförd energi'!$B$1:$AI$720,MATCH(W$2,'Tillförd energi'!$B$1:$AQ$1,0),FALSE)</f>
        <v>0.82299999999999995</v>
      </c>
      <c r="X300">
        <f>VLOOKUP($B300,'Tillförd energi'!$B$1:$AI$720,MATCH(X$2,'Tillförd energi'!$B$1:$AQ$1,0),FALSE)</f>
        <v>0</v>
      </c>
      <c r="Y300">
        <f>VLOOKUP($B300,'Tillförd energi'!$B$1:$AI$720,MATCH(Y$2,'Tillförd energi'!$B$1:$AQ$1,0),FALSE)</f>
        <v>0</v>
      </c>
      <c r="Z300">
        <f>VLOOKUP($B300,'Tillförd energi'!$B$1:$AI$720,MATCH(Z$2,'Tillförd energi'!$B$1:$AQ$1,0),FALSE)</f>
        <v>0</v>
      </c>
      <c r="AA300">
        <f>VLOOKUP($B300,'Tillförd energi'!$B$1:$AI$720,MATCH(AA$2,'Tillförd energi'!$B$1:$AQ$1,0),FALSE)</f>
        <v>4.766</v>
      </c>
      <c r="AB300">
        <f>VLOOKUP($B300,'Tillförd energi'!$B$1:$AI$720,MATCH(AB$2,'Tillförd energi'!$B$1:$AQ$1,0),FALSE)</f>
        <v>4.7050000000000001</v>
      </c>
      <c r="AC300">
        <f>VLOOKUP($B300,'Tillförd energi'!$B$1:$AI$720,MATCH(AC$2,'Tillförd energi'!$B$1:$AQ$1,0),FALSE)</f>
        <v>163.126</v>
      </c>
      <c r="AD300">
        <f>VLOOKUP($B300,'Tillförd energi'!$B$1:$AI$720,MATCH(AD$2,'Tillförd energi'!$B$1:$AQ$1,0),FALSE)</f>
        <v>0</v>
      </c>
      <c r="AE300">
        <f>VLOOKUP($B300,'Tillförd energi'!$B$1:$AI$720,MATCH(AE$2,'Tillförd energi'!$B$1:$AQ$1,0),FALSE)</f>
        <v>0</v>
      </c>
      <c r="AF300">
        <f>VLOOKUP($B300,'Tillförd energi'!$B$1:$AI$720,MATCH(AF$2,'Tillförd energi'!$B$1:$AQ$1,0),FALSE)</f>
        <v>38.325200000000002</v>
      </c>
      <c r="AG300">
        <f>IFERROR(VLOOKUP(B300,Miljö!$B$1:$AC$600,MATCH("Köpt mängd produktionsspecifik fjärrvärme:",Miljö!$B$1:$AC$1,0),FALSE)/1,0)</f>
        <v>110.27500000000001</v>
      </c>
      <c r="AI300">
        <f t="shared" si="24"/>
        <v>943.34766999999999</v>
      </c>
      <c r="AJ300">
        <f>IF(ISERROR(1/VLOOKUP($B300,Leveranser!$B$1:$S$500,MATCH("såld värme (gwh)",Leveranser!$B$1:$S$1,0),FALSE)),"",VLOOKUP($B300,Leveranser!$B$1:$S$500,MATCH("såld värme (gwh)",Leveranser!$B$1:$S$1,0),FALSE))</f>
        <v>867.29</v>
      </c>
      <c r="AM300" t="str">
        <f>IF(B300&lt;&gt;"",IF(VLOOKUP($B300,Totalt!$B$1:$AQ$554,MATCH("Kvalitetsgranskad:",Totalt!$B$1:$AQ$1,0),FALSE)="ja",VLOOKUP($B300,Miljö!$B$1:$AG$479,MATCH(AM$2,Miljö!$B$1:$AK$1,0),FALSE),""),"")</f>
        <v>Ja</v>
      </c>
      <c r="AN300" t="str">
        <f>IF(AM300="ja",VLOOKUP($B300,Miljö!$B$1:$J$479,MATCH("Typ av ursprungsspecificerad el   (Om inget värde anges används Nordisk residualmix, se inforuta) ()",Miljö!$B$1:$J$1,0),FALSE),IF(AM300="nej","Nordisk residualel",""))</f>
        <v>'Biokraft'</v>
      </c>
      <c r="AO300">
        <f>IF(AM300="","",VLOOKUP($B300,Miljö!$B$1:$J$479,MATCH("Fossilandel för ursprungspecificerad el ()",Miljö!$B$1:$J$1,0),FALSE))</f>
        <v>0</v>
      </c>
      <c r="AP300">
        <f>IF(AM300="","",IFERROR(VLOOKUP($B300,Miljö!$B$1:$J$479,MATCH("Kärnkraftsandel för ursprungsspecificerad el ()",Miljö!$B$1:$J$1,0),FALSE)/1,0))</f>
        <v>0</v>
      </c>
      <c r="AQ300">
        <f t="shared" si="25"/>
        <v>1</v>
      </c>
      <c r="AS300" t="str">
        <f t="shared" si="26"/>
        <v>Ja</v>
      </c>
      <c r="AT300">
        <f>IF(AS300="ja",VLOOKUP($B300,Miljö!$B$1:$P$500,MATCH("Fossil andel i procent (%)",Miljö!$B$1:$P$1,0),FALSE)/100,"")</f>
        <v>8.9999999999999998E-4</v>
      </c>
      <c r="AV300" t="str">
        <f t="shared" si="27"/>
        <v>Ja</v>
      </c>
      <c r="AW300" t="str">
        <f>IF(AV300="ja",VLOOKUP($B300,'Egen hetvattenprod'!$B$1:$AO$500,MATCH("Värmekälla till värmepumpar ()",'Egen hetvattenprod'!$B$1:$AO$1,0),FALSE),"")</f>
        <v>Renat avloppsvatten</v>
      </c>
      <c r="AY300" t="str">
        <f t="shared" si="28"/>
        <v>Ja</v>
      </c>
      <c r="AZ300" s="115">
        <f>IF($AY300="ja",(VLOOKUP($B300,'Egen hetvattenprod'!$B$1:$BX$550,MATCH(AZ$2,'Egen hetvattenprod'!$B$1:$BX$1,0),FALSE)+VLOOKUP($B300,Kraftvärmeprod!$B$1:$BX$550,MATCH(AZ$2,Kraftvärmeprod!$B$1:$BX$1,0),FALSE))/$AC300,"")</f>
        <v>0.82306367960962701</v>
      </c>
      <c r="BA300" s="115">
        <f>IF($AY300="ja",(VLOOKUP($B300,'Egen hetvattenprod'!$B$1:$BX$550,MATCH(BA$2,'Egen hetvattenprod'!$B$1:$BX$1,0),FALSE)+VLOOKUP($B300,Kraftvärmeprod!$B$1:$BX$550,MATCH(BA$2,Kraftvärmeprod!$B$1:$BX$1,0),FALSE))/$AC300,"")</f>
        <v>0.17262701653936222</v>
      </c>
      <c r="BB300" s="115">
        <f>IF($AY300="ja",(VLOOKUP($B300,'Egen hetvattenprod'!$B$1:$BX$550,MATCH(BB$2,'Egen hetvattenprod'!$B$1:$BX$1,0),FALSE)+VLOOKUP($B300,Kraftvärmeprod!$B$1:$BX$550,MATCH(BB$2,Kraftvärmeprod!$B$1:$BX$1,0),FALSE))/$AC300,"")</f>
        <v>4.3093038510108751E-3</v>
      </c>
      <c r="BC300" s="115">
        <f>IF($AY300="ja",(VLOOKUP($B300,'Egen hetvattenprod'!$B$1:$BX$550,MATCH(BC$2,'Egen hetvattenprod'!$B$1:$BX$1,0),FALSE)+VLOOKUP($B300,Kraftvärmeprod!$B$1:$BX$550,MATCH(BC$2,Kraftvärmeprod!$B$1:$BX$1,0),FALSE))/$AC300,"")</f>
        <v>0</v>
      </c>
      <c r="BD300" s="115">
        <f>IF($AY300="ja",(VLOOKUP($B300,'Egen hetvattenprod'!$B$1:$BX$550,MATCH(BD$2,'Egen hetvattenprod'!$B$1:$BX$1,0),FALSE)+VLOOKUP($B300,Kraftvärmeprod!$B$1:$BX$550,MATCH(BD$2,Kraftvärmeprod!$B$1:$BX$1,0),FALSE))/$AC300,"")</f>
        <v>0</v>
      </c>
      <c r="BF300" t="str">
        <f t="shared" si="29"/>
        <v>Ja</v>
      </c>
      <c r="BG300" t="str">
        <f>IF($BF300="ja",VLOOKUP($B300,'Egen hetvattenprod'!$B$1:$BX$550,MATCH("Andelen klimatgaser med fossilt ursprung för avfall ()",'Egen hetvattenprod'!$B$1:$BX$1,0),FALSE),"")</f>
        <v>Mätvärde</v>
      </c>
      <c r="BH300" t="str">
        <f>IF($BF300="ja",VLOOKUP($B300,Kraftvärmeprod!$B$1:$BX$550,MATCH("Andelen klimatgaser med fossilt ursprung för avfall ()",Kraftvärmeprod!$B$1:$BX$1,0),FALSE),"")</f>
        <v>Mätvärde</v>
      </c>
      <c r="BI300">
        <f>IF($BF300="ja",VLOOKUP($B300,'Egen hetvattenprod'!$B$1:$BX$550,MATCH("Avfall (GWh)",'Egen hetvattenprod'!$B$1:$BX$1,0),FALSE),"")</f>
        <v>206.35</v>
      </c>
      <c r="BJ300">
        <f>IF($BF300="ja",VLOOKUP($B300,'Slutlig allokering kvv'!$B$1:$BX$550,MATCH("Avfall (GWh)",'Slutlig allokering kvv'!$B$1:$BX$1,0),FALSE),"")</f>
        <v>28.8201</v>
      </c>
      <c r="BK300">
        <f>IF($BF300="ja",VLOOKUP($B300,'Köpt hetvatten'!$B$1:$BX$550,MATCH("Avfall i köpt hetvatten",'Köpt hetvatten'!$B$1:$BX$1,0),FALSE),"")</f>
        <v>0</v>
      </c>
      <c r="BL300">
        <f>IF($BF300="ja",VLOOKUP($B300,'Egen hetvattenprod'!$B$1:$BX$550,MATCH("Värde enligt ovan. (%)",'Egen hetvattenprod'!$B$1:$BX$1,0),FALSE),"")</f>
        <v>48.9</v>
      </c>
      <c r="BM300">
        <f>IF($BF300="ja",VLOOKUP($B300,Kraftvärmeprod!$B$1:$BX$550,MATCH("Värde enligt ovan. (%)",Kraftvärmeprod!$B$1:$BX$1,0),FALSE),"")</f>
        <v>48.31</v>
      </c>
      <c r="BQ300">
        <f>IF($BF300="ja",VLOOKUP($B300,'Egen hetvattenprod'!$B$1:$BX$550,MATCH("Tillförd olja (fossil) vid avfallsförbränning (GWh)",'Egen hetvattenprod'!$B$1:$BX$1,0),FALSE),"")</f>
        <v>2.15</v>
      </c>
      <c r="BR300">
        <f>IF($BF300="ja",VLOOKUP($B300,Kraftvärmeprod!$B$1:$BX$550,MATCH("Tillförd olja (fossil) vid avfallsförbränning (GWh)",Kraftvärmeprod!$B$1:$BX$1,0),FALSE),"")</f>
        <v>0.23</v>
      </c>
    </row>
    <row r="301" spans="1:70">
      <c r="A301" t="s">
        <v>480</v>
      </c>
      <c r="B301" t="s">
        <v>481</v>
      </c>
      <c r="C301">
        <f>VLOOKUP($B301,'Tillförd energi'!$B$1:$AI$720,MATCH(C$2,'Tillförd energi'!$B$1:$AQ$1,0),FALSE)</f>
        <v>0</v>
      </c>
      <c r="D301">
        <f>VLOOKUP($B301,'Tillförd energi'!$B$1:$AI$720,MATCH(D$2,'Tillförd energi'!$B$1:$AQ$1,0),FALSE)</f>
        <v>2.92841</v>
      </c>
      <c r="E301">
        <f>VLOOKUP($B301,'Tillförd energi'!$B$1:$AI$720,MATCH(E$2,'Tillförd energi'!$B$1:$AQ$1,0),FALSE)</f>
        <v>0</v>
      </c>
      <c r="F301">
        <f>VLOOKUP($B301,'Tillförd energi'!$B$1:$AI$720,MATCH(F$2,'Tillförd energi'!$B$1:$AQ$1,0),FALSE)</f>
        <v>0</v>
      </c>
      <c r="G301">
        <f>VLOOKUP($B301,'Tillförd energi'!$B$1:$AI$720,MATCH(G$2,'Tillförd energi'!$B$1:$AQ$1,0),FALSE)</f>
        <v>0</v>
      </c>
      <c r="H301">
        <f>VLOOKUP($B301,'Tillförd energi'!$B$1:$AI$720,MATCH(H$2,'Tillförd energi'!$B$1:$AQ$1,0),FALSE)</f>
        <v>0</v>
      </c>
      <c r="I301">
        <f>VLOOKUP($B301,'Tillförd energi'!$B$1:$AI$720,MATCH(I$2,'Tillförd energi'!$B$1:$AQ$1,0),FALSE)</f>
        <v>0</v>
      </c>
      <c r="J301">
        <f>VLOOKUP($B301,'Tillförd energi'!$B$1:$AI$720,MATCH(J$2,'Tillförd energi'!$B$1:$AQ$1,0),FALSE)</f>
        <v>0</v>
      </c>
      <c r="K301">
        <f>VLOOKUP($B301,'Tillförd energi'!$B$1:$AI$720,MATCH(K$2,'Tillförd energi'!$B$1:$AQ$1,0),FALSE)</f>
        <v>0</v>
      </c>
      <c r="L301">
        <f>VLOOKUP($B301,'Tillförd energi'!$B$1:$AI$720,MATCH(L$2,'Tillförd energi'!$B$1:$AQ$1,0),FALSE)</f>
        <v>0</v>
      </c>
      <c r="M301">
        <f>VLOOKUP($B301,'Tillförd energi'!$B$1:$AI$720,MATCH(M$2,'Tillförd energi'!$B$1:$AQ$1,0),FALSE)</f>
        <v>0</v>
      </c>
      <c r="N301">
        <f>VLOOKUP($B301,'Tillförd energi'!$B$1:$AI$720,MATCH(N$2,'Tillförd energi'!$B$1:$AQ$1,0),FALSE)</f>
        <v>0</v>
      </c>
      <c r="O301">
        <f>VLOOKUP($B301,'Tillförd energi'!$B$1:$AI$720,MATCH(O$2,'Tillförd energi'!$B$1:$AQ$1,0),FALSE)</f>
        <v>0</v>
      </c>
      <c r="P301">
        <f>VLOOKUP($B301,'Tillförd energi'!$B$1:$AI$720,MATCH(P$2,'Tillförd energi'!$B$1:$AQ$1,0),FALSE)</f>
        <v>0</v>
      </c>
      <c r="Q301">
        <f>VLOOKUP($B301,'Tillförd energi'!$B$1:$AI$720,MATCH(Q$2,'Tillförd energi'!$B$1:$AQ$1,0),FALSE)</f>
        <v>21.994299999999999</v>
      </c>
      <c r="R301">
        <f>VLOOKUP($B301,'Tillförd energi'!$B$1:$AI$720,MATCH(R$2,'Tillförd energi'!$B$1:$AQ$1,0),FALSE)</f>
        <v>0</v>
      </c>
      <c r="S301">
        <f>VLOOKUP($B301,'Tillförd energi'!$B$1:$AI$720,MATCH(S$2,'Tillförd energi'!$B$1:$AQ$1,0),FALSE)</f>
        <v>0</v>
      </c>
      <c r="T301">
        <f>VLOOKUP($B301,'Tillförd energi'!$B$1:$AI$720,MATCH(T$2,'Tillförd energi'!$B$1:$AQ$1,0),FALSE)</f>
        <v>0</v>
      </c>
      <c r="U301">
        <f>VLOOKUP($B301,'Tillförd energi'!$B$1:$AI$720,MATCH(U$2,'Tillförd energi'!$B$1:$AQ$1,0),FALSE)</f>
        <v>0</v>
      </c>
      <c r="V301">
        <f>VLOOKUP($B301,'Tillförd energi'!$B$1:$AI$720,MATCH(V$2,'Tillförd energi'!$B$1:$AQ$1,0),FALSE)</f>
        <v>0</v>
      </c>
      <c r="W301">
        <f>VLOOKUP($B301,'Tillförd energi'!$B$1:$AI$720,MATCH(W$2,'Tillförd energi'!$B$1:$AQ$1,0),FALSE)</f>
        <v>0</v>
      </c>
      <c r="X301">
        <f>VLOOKUP($B301,'Tillförd energi'!$B$1:$AI$720,MATCH(X$2,'Tillförd energi'!$B$1:$AQ$1,0),FALSE)</f>
        <v>0</v>
      </c>
      <c r="Y301">
        <f>VLOOKUP($B301,'Tillförd energi'!$B$1:$AI$720,MATCH(Y$2,'Tillförd energi'!$B$1:$AQ$1,0),FALSE)</f>
        <v>0</v>
      </c>
      <c r="Z301">
        <f>VLOOKUP($B301,'Tillförd energi'!$B$1:$AI$720,MATCH(Z$2,'Tillförd energi'!$B$1:$AQ$1,0),FALSE)</f>
        <v>0</v>
      </c>
      <c r="AA301">
        <f>VLOOKUP($B301,'Tillförd energi'!$B$1:$AI$720,MATCH(AA$2,'Tillförd energi'!$B$1:$AQ$1,0),FALSE)</f>
        <v>0</v>
      </c>
      <c r="AB301">
        <f>VLOOKUP($B301,'Tillförd energi'!$B$1:$AI$720,MATCH(AB$2,'Tillförd energi'!$B$1:$AQ$1,0),FALSE)</f>
        <v>0</v>
      </c>
      <c r="AC301">
        <f>VLOOKUP($B301,'Tillförd energi'!$B$1:$AI$720,MATCH(AC$2,'Tillförd energi'!$B$1:$AQ$1,0),FALSE)</f>
        <v>0</v>
      </c>
      <c r="AD301">
        <f>VLOOKUP($B301,'Tillförd energi'!$B$1:$AI$720,MATCH(AD$2,'Tillförd energi'!$B$1:$AQ$1,0),FALSE)</f>
        <v>32.073999999999998</v>
      </c>
      <c r="AE301">
        <f>VLOOKUP($B301,'Tillförd energi'!$B$1:$AI$720,MATCH(AE$2,'Tillförd energi'!$B$1:$AQ$1,0),FALSE)</f>
        <v>0</v>
      </c>
      <c r="AF301">
        <f>VLOOKUP($B301,'Tillförd energi'!$B$1:$AI$720,MATCH(AF$2,'Tillförd energi'!$B$1:$AQ$1,0),FALSE)</f>
        <v>0.28999999999999998</v>
      </c>
      <c r="AG301">
        <f>IFERROR(VLOOKUP(B301,Miljö!$B$1:$AC$600,MATCH("Köpt mängd produktionsspecifik fjärrvärme:",Miljö!$B$1:$AC$1,0),FALSE)/1,0)</f>
        <v>0</v>
      </c>
      <c r="AI301">
        <f t="shared" si="24"/>
        <v>57.286709999999992</v>
      </c>
      <c r="AJ301">
        <f>IF(ISERROR(1/VLOOKUP($B301,Leveranser!$B$1:$S$500,MATCH("såld värme (gwh)",Leveranser!$B$1:$S$1,0),FALSE)),"",VLOOKUP($B301,Leveranser!$B$1:$S$500,MATCH("såld värme (gwh)",Leveranser!$B$1:$S$1,0),FALSE))</f>
        <v>44</v>
      </c>
      <c r="AM301" t="str">
        <f>IF(B301&lt;&gt;"",IF(VLOOKUP($B301,Totalt!$B$1:$AQ$554,MATCH("Kvalitetsgranskad:",Totalt!$B$1:$AQ$1,0),FALSE)="ja",VLOOKUP($B301,Miljö!$B$1:$AG$479,MATCH(AM$2,Miljö!$B$1:$AK$1,0),FALSE),""),"")</f>
        <v>Ja</v>
      </c>
      <c r="AN301" t="str">
        <f>IF(AM301="ja",VLOOKUP($B301,Miljö!$B$1:$J$479,MATCH("Typ av ursprungsspecificerad el   (Om inget värde anges används Nordisk residualmix, se inforuta) ()",Miljö!$B$1:$J$1,0),FALSE),IF(AM301="nej","Nordisk residualel",""))</f>
        <v>'100% förnyelsebar'</v>
      </c>
      <c r="AO301">
        <f>IF(AM301="","",VLOOKUP($B301,Miljö!$B$1:$J$479,MATCH("Fossilandel för ursprungspecificerad el ()",Miljö!$B$1:$J$1,0),FALSE))</f>
        <v>0</v>
      </c>
      <c r="AP301">
        <f>IF(AM301="","",IFERROR(VLOOKUP($B301,Miljö!$B$1:$J$479,MATCH("Kärnkraftsandel för ursprungsspecificerad el ()",Miljö!$B$1:$J$1,0),FALSE)/1,0))</f>
        <v>0</v>
      </c>
      <c r="AQ301">
        <f t="shared" si="25"/>
        <v>1</v>
      </c>
      <c r="AS301" t="str">
        <f t="shared" si="26"/>
        <v>Nej</v>
      </c>
      <c r="AT301" t="str">
        <f>IF(AS301="ja",VLOOKUP($B301,Miljö!$B$1:$P$500,MATCH("Fossil andel i procent (%)",Miljö!$B$1:$P$1,0),FALSE)/100,"")</f>
        <v/>
      </c>
      <c r="AV301" t="str">
        <f t="shared" si="27"/>
        <v>Nej</v>
      </c>
      <c r="AW301" t="str">
        <f>IF(AV301="ja",VLOOKUP($B301,'Egen hetvattenprod'!$B$1:$AO$500,MATCH("Värmekälla till värmepumpar ()",'Egen hetvattenprod'!$B$1:$AO$1,0),FALSE),"")</f>
        <v/>
      </c>
      <c r="AY301" t="str">
        <f t="shared" si="28"/>
        <v>Nej</v>
      </c>
      <c r="AZ301" s="115" t="str">
        <f>IF($AY301="ja",(VLOOKUP($B301,'Egen hetvattenprod'!$B$1:$BX$550,MATCH(AZ$2,'Egen hetvattenprod'!$B$1:$BX$1,0),FALSE)+VLOOKUP($B301,Kraftvärmeprod!$B$1:$BX$550,MATCH(AZ$2,Kraftvärmeprod!$B$1:$BX$1,0),FALSE))/$AC301,"")</f>
        <v/>
      </c>
      <c r="BA301" s="115" t="str">
        <f>IF($AY301="ja",(VLOOKUP($B301,'Egen hetvattenprod'!$B$1:$BX$550,MATCH(BA$2,'Egen hetvattenprod'!$B$1:$BX$1,0),FALSE)+VLOOKUP($B301,Kraftvärmeprod!$B$1:$BX$550,MATCH(BA$2,Kraftvärmeprod!$B$1:$BX$1,0),FALSE))/$AC301,"")</f>
        <v/>
      </c>
      <c r="BB301" s="115" t="str">
        <f>IF($AY301="ja",(VLOOKUP($B301,'Egen hetvattenprod'!$B$1:$BX$550,MATCH(BB$2,'Egen hetvattenprod'!$B$1:$BX$1,0),FALSE)+VLOOKUP($B301,Kraftvärmeprod!$B$1:$BX$550,MATCH(BB$2,Kraftvärmeprod!$B$1:$BX$1,0),FALSE))/$AC301,"")</f>
        <v/>
      </c>
      <c r="BC301" s="115" t="str">
        <f>IF($AY301="ja",(VLOOKUP($B301,'Egen hetvattenprod'!$B$1:$BX$550,MATCH(BC$2,'Egen hetvattenprod'!$B$1:$BX$1,0),FALSE)+VLOOKUP($B301,Kraftvärmeprod!$B$1:$BX$550,MATCH(BC$2,Kraftvärmeprod!$B$1:$BX$1,0),FALSE))/$AC301,"")</f>
        <v/>
      </c>
      <c r="BD301" s="115" t="str">
        <f>IF($AY301="ja",(VLOOKUP($B301,'Egen hetvattenprod'!$B$1:$BX$550,MATCH(BD$2,'Egen hetvattenprod'!$B$1:$BX$1,0),FALSE)+VLOOKUP($B301,Kraftvärmeprod!$B$1:$BX$550,MATCH(BD$2,Kraftvärmeprod!$B$1:$BX$1,0),FALSE))/$AC301,"")</f>
        <v/>
      </c>
      <c r="BF301" t="str">
        <f t="shared" si="29"/>
        <v>Nej</v>
      </c>
      <c r="BG301" t="str">
        <f>IF($BF301="ja",VLOOKUP($B301,'Egen hetvattenprod'!$B$1:$BX$550,MATCH("Andelen klimatgaser med fossilt ursprung för avfall ()",'Egen hetvattenprod'!$B$1:$BX$1,0),FALSE),"")</f>
        <v/>
      </c>
      <c r="BH301" t="str">
        <f>IF($BF301="ja",VLOOKUP($B301,Kraftvärmeprod!$B$1:$BX$550,MATCH("Andelen klimatgaser med fossilt ursprung för avfall ()",Kraftvärmeprod!$B$1:$BX$1,0),FALSE),"")</f>
        <v/>
      </c>
      <c r="BI301" t="str">
        <f>IF($BF301="ja",VLOOKUP($B301,'Egen hetvattenprod'!$B$1:$BX$550,MATCH("Avfall (GWh)",'Egen hetvattenprod'!$B$1:$BX$1,0),FALSE),"")</f>
        <v/>
      </c>
      <c r="BJ301" t="str">
        <f>IF($BF301="ja",VLOOKUP($B301,'Slutlig allokering kvv'!$B$1:$BX$550,MATCH("Avfall (GWh)",'Slutlig allokering kvv'!$B$1:$BX$1,0),FALSE),"")</f>
        <v/>
      </c>
      <c r="BK301" t="str">
        <f>IF($BF301="ja",VLOOKUP($B301,'Köpt hetvatten'!$B$1:$BX$550,MATCH("Avfall i köpt hetvatten",'Köpt hetvatten'!$B$1:$BX$1,0),FALSE),"")</f>
        <v/>
      </c>
      <c r="BL301" t="str">
        <f>IF($BF301="ja",VLOOKUP($B301,'Egen hetvattenprod'!$B$1:$BX$550,MATCH("Värde enligt ovan. (%)",'Egen hetvattenprod'!$B$1:$BX$1,0),FALSE),"")</f>
        <v/>
      </c>
      <c r="BM301" t="str">
        <f>IF($BF301="ja",VLOOKUP($B301,Kraftvärmeprod!$B$1:$BX$550,MATCH("Värde enligt ovan. (%)",Kraftvärmeprod!$B$1:$BX$1,0),FALSE),"")</f>
        <v/>
      </c>
      <c r="BQ301" t="str">
        <f>IF($BF301="ja",VLOOKUP($B301,'Egen hetvattenprod'!$B$1:$BX$550,MATCH("Tillförd olja (fossil) vid avfallsförbränning (GWh)",'Egen hetvattenprod'!$B$1:$BX$1,0),FALSE),"")</f>
        <v/>
      </c>
      <c r="BR301" t="str">
        <f>IF($BF301="ja",VLOOKUP($B301,Kraftvärmeprod!$B$1:$BX$550,MATCH("Tillförd olja (fossil) vid avfallsförbränning (GWh)",Kraftvärmeprod!$B$1:$BX$1,0),FALSE),"")</f>
        <v/>
      </c>
    </row>
    <row r="302" spans="1:70">
      <c r="A302" t="s">
        <v>482</v>
      </c>
      <c r="B302" t="s">
        <v>483</v>
      </c>
      <c r="C302">
        <f>VLOOKUP($B302,'Tillförd energi'!$B$1:$AI$720,MATCH(C$2,'Tillförd energi'!$B$1:$AQ$1,0),FALSE)</f>
        <v>0</v>
      </c>
      <c r="D302">
        <f>VLOOKUP($B302,'Tillförd energi'!$B$1:$AI$720,MATCH(D$2,'Tillförd energi'!$B$1:$AQ$1,0),FALSE)</f>
        <v>0</v>
      </c>
      <c r="E302">
        <f>VLOOKUP($B302,'Tillförd energi'!$B$1:$AI$720,MATCH(E$2,'Tillförd energi'!$B$1:$AQ$1,0),FALSE)</f>
        <v>0</v>
      </c>
      <c r="F302">
        <f>VLOOKUP($B302,'Tillförd energi'!$B$1:$AI$720,MATCH(F$2,'Tillförd energi'!$B$1:$AQ$1,0),FALSE)</f>
        <v>0</v>
      </c>
      <c r="G302">
        <f>VLOOKUP($B302,'Tillförd energi'!$B$1:$AI$720,MATCH(G$2,'Tillförd energi'!$B$1:$AQ$1,0),FALSE)</f>
        <v>0</v>
      </c>
      <c r="H302">
        <f>VLOOKUP($B302,'Tillförd energi'!$B$1:$AI$720,MATCH(H$2,'Tillförd energi'!$B$1:$AQ$1,0),FALSE)</f>
        <v>0</v>
      </c>
      <c r="I302">
        <f>VLOOKUP($B302,'Tillförd energi'!$B$1:$AI$720,MATCH(I$2,'Tillförd energi'!$B$1:$AQ$1,0),FALSE)</f>
        <v>0</v>
      </c>
      <c r="J302">
        <f>VLOOKUP($B302,'Tillförd energi'!$B$1:$AI$720,MATCH(J$2,'Tillförd energi'!$B$1:$AQ$1,0),FALSE)</f>
        <v>0</v>
      </c>
      <c r="K302">
        <f>VLOOKUP($B302,'Tillförd energi'!$B$1:$AI$720,MATCH(K$2,'Tillförd energi'!$B$1:$AQ$1,0),FALSE)</f>
        <v>0</v>
      </c>
      <c r="L302">
        <f>VLOOKUP($B302,'Tillförd energi'!$B$1:$AI$720,MATCH(L$2,'Tillförd energi'!$B$1:$AQ$1,0),FALSE)</f>
        <v>0</v>
      </c>
      <c r="M302">
        <f>VLOOKUP($B302,'Tillförd energi'!$B$1:$AI$720,MATCH(M$2,'Tillförd energi'!$B$1:$AQ$1,0),FALSE)</f>
        <v>0</v>
      </c>
      <c r="N302">
        <f>VLOOKUP($B302,'Tillförd energi'!$B$1:$AI$720,MATCH(N$2,'Tillförd energi'!$B$1:$AQ$1,0),FALSE)</f>
        <v>15.564</v>
      </c>
      <c r="O302">
        <f>VLOOKUP($B302,'Tillförd energi'!$B$1:$AI$720,MATCH(O$2,'Tillförd energi'!$B$1:$AQ$1,0),FALSE)</f>
        <v>0</v>
      </c>
      <c r="P302">
        <f>VLOOKUP($B302,'Tillförd energi'!$B$1:$AI$720,MATCH(P$2,'Tillförd energi'!$B$1:$AQ$1,0),FALSE)</f>
        <v>0</v>
      </c>
      <c r="Q302">
        <f>VLOOKUP($B302,'Tillförd energi'!$B$1:$AI$720,MATCH(Q$2,'Tillförd energi'!$B$1:$AQ$1,0),FALSE)</f>
        <v>0</v>
      </c>
      <c r="R302">
        <f>VLOOKUP($B302,'Tillförd energi'!$B$1:$AI$720,MATCH(R$2,'Tillförd energi'!$B$1:$AQ$1,0),FALSE)</f>
        <v>0</v>
      </c>
      <c r="S302">
        <f>VLOOKUP($B302,'Tillförd energi'!$B$1:$AI$720,MATCH(S$2,'Tillförd energi'!$B$1:$AQ$1,0),FALSE)</f>
        <v>0</v>
      </c>
      <c r="T302">
        <f>VLOOKUP($B302,'Tillförd energi'!$B$1:$AI$720,MATCH(T$2,'Tillförd energi'!$B$1:$AQ$1,0),FALSE)</f>
        <v>0</v>
      </c>
      <c r="U302">
        <f>VLOOKUP($B302,'Tillförd energi'!$B$1:$AI$720,MATCH(U$2,'Tillförd energi'!$B$1:$AQ$1,0),FALSE)</f>
        <v>0</v>
      </c>
      <c r="V302">
        <f>VLOOKUP($B302,'Tillförd energi'!$B$1:$AI$720,MATCH(V$2,'Tillförd energi'!$B$1:$AQ$1,0),FALSE)</f>
        <v>0</v>
      </c>
      <c r="W302">
        <f>VLOOKUP($B302,'Tillförd energi'!$B$1:$AI$720,MATCH(W$2,'Tillförd energi'!$B$1:$AQ$1,0),FALSE)</f>
        <v>0</v>
      </c>
      <c r="X302">
        <f>VLOOKUP($B302,'Tillförd energi'!$B$1:$AI$720,MATCH(X$2,'Tillförd energi'!$B$1:$AQ$1,0),FALSE)</f>
        <v>0</v>
      </c>
      <c r="Y302">
        <f>VLOOKUP($B302,'Tillförd energi'!$B$1:$AI$720,MATCH(Y$2,'Tillförd energi'!$B$1:$AQ$1,0),FALSE)</f>
        <v>0</v>
      </c>
      <c r="Z302">
        <f>VLOOKUP($B302,'Tillförd energi'!$B$1:$AI$720,MATCH(Z$2,'Tillförd energi'!$B$1:$AQ$1,0),FALSE)</f>
        <v>0</v>
      </c>
      <c r="AA302">
        <f>VLOOKUP($B302,'Tillförd energi'!$B$1:$AI$720,MATCH(AA$2,'Tillförd energi'!$B$1:$AQ$1,0),FALSE)</f>
        <v>0</v>
      </c>
      <c r="AB302">
        <f>VLOOKUP($B302,'Tillförd energi'!$B$1:$AI$720,MATCH(AB$2,'Tillförd energi'!$B$1:$AQ$1,0),FALSE)</f>
        <v>0</v>
      </c>
      <c r="AC302">
        <f>VLOOKUP($B302,'Tillförd energi'!$B$1:$AI$720,MATCH(AC$2,'Tillförd energi'!$B$1:$AQ$1,0),FALSE)</f>
        <v>0</v>
      </c>
      <c r="AD302">
        <f>VLOOKUP($B302,'Tillförd energi'!$B$1:$AI$720,MATCH(AD$2,'Tillförd energi'!$B$1:$AQ$1,0),FALSE)</f>
        <v>0</v>
      </c>
      <c r="AE302">
        <f>VLOOKUP($B302,'Tillförd energi'!$B$1:$AI$720,MATCH(AE$2,'Tillförd energi'!$B$1:$AQ$1,0),FALSE)</f>
        <v>0</v>
      </c>
      <c r="AF302">
        <f>VLOOKUP($B302,'Tillförd energi'!$B$1:$AI$720,MATCH(AF$2,'Tillförd energi'!$B$1:$AQ$1,0),FALSE)</f>
        <v>0.41499999999999998</v>
      </c>
      <c r="AG302">
        <f>IFERROR(VLOOKUP(B302,Miljö!$B$1:$AC$600,MATCH("Köpt mängd produktionsspecifik fjärrvärme:",Miljö!$B$1:$AC$1,0),FALSE)/1,0)</f>
        <v>0</v>
      </c>
      <c r="AI302">
        <f t="shared" si="24"/>
        <v>15.978999999999999</v>
      </c>
      <c r="AJ302">
        <f>IF(ISERROR(1/VLOOKUP($B302,Leveranser!$B$1:$S$500,MATCH("såld värme (gwh)",Leveranser!$B$1:$S$1,0),FALSE)),"",VLOOKUP($B302,Leveranser!$B$1:$S$500,MATCH("såld värme (gwh)",Leveranser!$B$1:$S$1,0),FALSE))</f>
        <v>9.9920000000000009</v>
      </c>
      <c r="AM302" t="str">
        <f>IF(B302&lt;&gt;"",IF(VLOOKUP($B302,Totalt!$B$1:$AQ$554,MATCH("Kvalitetsgranskad:",Totalt!$B$1:$AQ$1,0),FALSE)="ja",VLOOKUP($B302,Miljö!$B$1:$AG$479,MATCH(AM$2,Miljö!$B$1:$AK$1,0),FALSE),""),"")</f>
        <v>Ja</v>
      </c>
      <c r="AN302" t="str">
        <f>IF(AM302="ja",VLOOKUP($B302,Miljö!$B$1:$J$479,MATCH("Typ av ursprungsspecificerad el   (Om inget värde anges används Nordisk residualmix, se inforuta) ()",Miljö!$B$1:$J$1,0),FALSE),IF(AM302="nej","Nordisk residualel",""))</f>
        <v>'biobränsle'</v>
      </c>
      <c r="AO302">
        <f>IF(AM302="","",VLOOKUP($B302,Miljö!$B$1:$J$479,MATCH("Fossilandel för ursprungspecificerad el ()",Miljö!$B$1:$J$1,0),FALSE))</f>
        <v>0</v>
      </c>
      <c r="AP302">
        <f>IF(AM302="","",IFERROR(VLOOKUP($B302,Miljö!$B$1:$J$479,MATCH("Kärnkraftsandel för ursprungsspecificerad el ()",Miljö!$B$1:$J$1,0),FALSE)/1,0))</f>
        <v>0</v>
      </c>
      <c r="AQ302">
        <f t="shared" si="25"/>
        <v>1</v>
      </c>
      <c r="AS302" t="str">
        <f t="shared" si="26"/>
        <v>Nej</v>
      </c>
      <c r="AT302" t="str">
        <f>IF(AS302="ja",VLOOKUP($B302,Miljö!$B$1:$P$500,MATCH("Fossil andel i procent (%)",Miljö!$B$1:$P$1,0),FALSE)/100,"")</f>
        <v/>
      </c>
      <c r="AV302" t="str">
        <f t="shared" si="27"/>
        <v>Nej</v>
      </c>
      <c r="AW302" t="str">
        <f>IF(AV302="ja",VLOOKUP($B302,'Egen hetvattenprod'!$B$1:$AO$500,MATCH("Värmekälla till värmepumpar ()",'Egen hetvattenprod'!$B$1:$AO$1,0),FALSE),"")</f>
        <v/>
      </c>
      <c r="AY302" t="str">
        <f t="shared" si="28"/>
        <v>Nej</v>
      </c>
      <c r="AZ302" s="115" t="str">
        <f>IF($AY302="ja",(VLOOKUP($B302,'Egen hetvattenprod'!$B$1:$BX$550,MATCH(AZ$2,'Egen hetvattenprod'!$B$1:$BX$1,0),FALSE)+VLOOKUP($B302,Kraftvärmeprod!$B$1:$BX$550,MATCH(AZ$2,Kraftvärmeprod!$B$1:$BX$1,0),FALSE))/$AC302,"")</f>
        <v/>
      </c>
      <c r="BA302" s="115" t="str">
        <f>IF($AY302="ja",(VLOOKUP($B302,'Egen hetvattenprod'!$B$1:$BX$550,MATCH(BA$2,'Egen hetvattenprod'!$B$1:$BX$1,0),FALSE)+VLOOKUP($B302,Kraftvärmeprod!$B$1:$BX$550,MATCH(BA$2,Kraftvärmeprod!$B$1:$BX$1,0),FALSE))/$AC302,"")</f>
        <v/>
      </c>
      <c r="BB302" s="115" t="str">
        <f>IF($AY302="ja",(VLOOKUP($B302,'Egen hetvattenprod'!$B$1:$BX$550,MATCH(BB$2,'Egen hetvattenprod'!$B$1:$BX$1,0),FALSE)+VLOOKUP($B302,Kraftvärmeprod!$B$1:$BX$550,MATCH(BB$2,Kraftvärmeprod!$B$1:$BX$1,0),FALSE))/$AC302,"")</f>
        <v/>
      </c>
      <c r="BC302" s="115" t="str">
        <f>IF($AY302="ja",(VLOOKUP($B302,'Egen hetvattenprod'!$B$1:$BX$550,MATCH(BC$2,'Egen hetvattenprod'!$B$1:$BX$1,0),FALSE)+VLOOKUP($B302,Kraftvärmeprod!$B$1:$BX$550,MATCH(BC$2,Kraftvärmeprod!$B$1:$BX$1,0),FALSE))/$AC302,"")</f>
        <v/>
      </c>
      <c r="BD302" s="115" t="str">
        <f>IF($AY302="ja",(VLOOKUP($B302,'Egen hetvattenprod'!$B$1:$BX$550,MATCH(BD$2,'Egen hetvattenprod'!$B$1:$BX$1,0),FALSE)+VLOOKUP($B302,Kraftvärmeprod!$B$1:$BX$550,MATCH(BD$2,Kraftvärmeprod!$B$1:$BX$1,0),FALSE))/$AC302,"")</f>
        <v/>
      </c>
      <c r="BF302" t="str">
        <f t="shared" si="29"/>
        <v>Nej</v>
      </c>
      <c r="BG302" t="str">
        <f>IF($BF302="ja",VLOOKUP($B302,'Egen hetvattenprod'!$B$1:$BX$550,MATCH("Andelen klimatgaser med fossilt ursprung för avfall ()",'Egen hetvattenprod'!$B$1:$BX$1,0),FALSE),"")</f>
        <v/>
      </c>
      <c r="BH302" t="str">
        <f>IF($BF302="ja",VLOOKUP($B302,Kraftvärmeprod!$B$1:$BX$550,MATCH("Andelen klimatgaser med fossilt ursprung för avfall ()",Kraftvärmeprod!$B$1:$BX$1,0),FALSE),"")</f>
        <v/>
      </c>
      <c r="BI302" t="str">
        <f>IF($BF302="ja",VLOOKUP($B302,'Egen hetvattenprod'!$B$1:$BX$550,MATCH("Avfall (GWh)",'Egen hetvattenprod'!$B$1:$BX$1,0),FALSE),"")</f>
        <v/>
      </c>
      <c r="BJ302" t="str">
        <f>IF($BF302="ja",VLOOKUP($B302,'Slutlig allokering kvv'!$B$1:$BX$550,MATCH("Avfall (GWh)",'Slutlig allokering kvv'!$B$1:$BX$1,0),FALSE),"")</f>
        <v/>
      </c>
      <c r="BK302" t="str">
        <f>IF($BF302="ja",VLOOKUP($B302,'Köpt hetvatten'!$B$1:$BX$550,MATCH("Avfall i köpt hetvatten",'Köpt hetvatten'!$B$1:$BX$1,0),FALSE),"")</f>
        <v/>
      </c>
      <c r="BL302" t="str">
        <f>IF($BF302="ja",VLOOKUP($B302,'Egen hetvattenprod'!$B$1:$BX$550,MATCH("Värde enligt ovan. (%)",'Egen hetvattenprod'!$B$1:$BX$1,0),FALSE),"")</f>
        <v/>
      </c>
      <c r="BM302" t="str">
        <f>IF($BF302="ja",VLOOKUP($B302,Kraftvärmeprod!$B$1:$BX$550,MATCH("Värde enligt ovan. (%)",Kraftvärmeprod!$B$1:$BX$1,0),FALSE),"")</f>
        <v/>
      </c>
      <c r="BQ302" t="str">
        <f>IF($BF302="ja",VLOOKUP($B302,'Egen hetvattenprod'!$B$1:$BX$550,MATCH("Tillförd olja (fossil) vid avfallsförbränning (GWh)",'Egen hetvattenprod'!$B$1:$BX$1,0),FALSE),"")</f>
        <v/>
      </c>
      <c r="BR302" t="str">
        <f>IF($BF302="ja",VLOOKUP($B302,Kraftvärmeprod!$B$1:$BX$550,MATCH("Tillförd olja (fossil) vid avfallsförbränning (GWh)",Kraftvärmeprod!$B$1:$BX$1,0),FALSE),"")</f>
        <v/>
      </c>
    </row>
    <row r="303" spans="1:70">
      <c r="A303" t="s">
        <v>482</v>
      </c>
      <c r="B303" t="s">
        <v>484</v>
      </c>
      <c r="C303">
        <f>VLOOKUP($B303,'Tillförd energi'!$B$1:$AI$720,MATCH(C$2,'Tillförd energi'!$B$1:$AQ$1,0),FALSE)</f>
        <v>0</v>
      </c>
      <c r="D303">
        <f>VLOOKUP($B303,'Tillförd energi'!$B$1:$AI$720,MATCH(D$2,'Tillförd energi'!$B$1:$AQ$1,0),FALSE)</f>
        <v>0.11600000000000001</v>
      </c>
      <c r="E303">
        <f>VLOOKUP($B303,'Tillförd energi'!$B$1:$AI$720,MATCH(E$2,'Tillförd energi'!$B$1:$AQ$1,0),FALSE)</f>
        <v>0</v>
      </c>
      <c r="F303">
        <f>VLOOKUP($B303,'Tillförd energi'!$B$1:$AI$720,MATCH(F$2,'Tillförd energi'!$B$1:$AQ$1,0),FALSE)</f>
        <v>2.75E-2</v>
      </c>
      <c r="G303">
        <f>VLOOKUP($B303,'Tillförd energi'!$B$1:$AI$720,MATCH(G$2,'Tillförd energi'!$B$1:$AQ$1,0),FALSE)</f>
        <v>0</v>
      </c>
      <c r="H303">
        <f>VLOOKUP($B303,'Tillförd energi'!$B$1:$AI$720,MATCH(H$2,'Tillförd energi'!$B$1:$AQ$1,0),FALSE)</f>
        <v>0</v>
      </c>
      <c r="I303">
        <f>VLOOKUP($B303,'Tillförd energi'!$B$1:$AI$720,MATCH(I$2,'Tillförd energi'!$B$1:$AQ$1,0),FALSE)</f>
        <v>0</v>
      </c>
      <c r="J303">
        <f>VLOOKUP($B303,'Tillförd energi'!$B$1:$AI$720,MATCH(J$2,'Tillförd energi'!$B$1:$AQ$1,0),FALSE)</f>
        <v>0</v>
      </c>
      <c r="K303">
        <f>VLOOKUP($B303,'Tillförd energi'!$B$1:$AI$720,MATCH(K$2,'Tillförd energi'!$B$1:$AQ$1,0),FALSE)</f>
        <v>0</v>
      </c>
      <c r="L303">
        <f>VLOOKUP($B303,'Tillförd energi'!$B$1:$AI$720,MATCH(L$2,'Tillförd energi'!$B$1:$AQ$1,0),FALSE)</f>
        <v>122.631</v>
      </c>
      <c r="M303">
        <f>VLOOKUP($B303,'Tillförd energi'!$B$1:$AI$720,MATCH(M$2,'Tillförd energi'!$B$1:$AQ$1,0),FALSE)</f>
        <v>0</v>
      </c>
      <c r="N303">
        <f>VLOOKUP($B303,'Tillförd energi'!$B$1:$AI$720,MATCH(N$2,'Tillförd energi'!$B$1:$AQ$1,0),FALSE)</f>
        <v>20.720700000000001</v>
      </c>
      <c r="O303">
        <f>VLOOKUP($B303,'Tillförd energi'!$B$1:$AI$720,MATCH(O$2,'Tillförd energi'!$B$1:$AQ$1,0),FALSE)</f>
        <v>0</v>
      </c>
      <c r="P303">
        <f>VLOOKUP($B303,'Tillförd energi'!$B$1:$AI$720,MATCH(P$2,'Tillförd energi'!$B$1:$AQ$1,0),FALSE)</f>
        <v>0.27615699999999999</v>
      </c>
      <c r="Q303">
        <f>VLOOKUP($B303,'Tillförd energi'!$B$1:$AI$720,MATCH(Q$2,'Tillförd energi'!$B$1:$AQ$1,0),FALSE)</f>
        <v>0</v>
      </c>
      <c r="R303">
        <f>VLOOKUP($B303,'Tillförd energi'!$B$1:$AI$720,MATCH(R$2,'Tillförd energi'!$B$1:$AQ$1,0),FALSE)</f>
        <v>7.7960000000000003</v>
      </c>
      <c r="S303">
        <f>VLOOKUP($B303,'Tillförd energi'!$B$1:$AI$720,MATCH(S$2,'Tillförd energi'!$B$1:$AQ$1,0),FALSE)</f>
        <v>0</v>
      </c>
      <c r="T303">
        <f>VLOOKUP($B303,'Tillförd energi'!$B$1:$AI$720,MATCH(T$2,'Tillförd energi'!$B$1:$AQ$1,0),FALSE)</f>
        <v>0</v>
      </c>
      <c r="U303">
        <f>VLOOKUP($B303,'Tillförd energi'!$B$1:$AI$720,MATCH(U$2,'Tillförd energi'!$B$1:$AQ$1,0),FALSE)</f>
        <v>0</v>
      </c>
      <c r="V303">
        <f>VLOOKUP($B303,'Tillförd energi'!$B$1:$AI$720,MATCH(V$2,'Tillförd energi'!$B$1:$AQ$1,0),FALSE)</f>
        <v>0</v>
      </c>
      <c r="W303">
        <f>VLOOKUP($B303,'Tillförd energi'!$B$1:$AI$720,MATCH(W$2,'Tillförd energi'!$B$1:$AQ$1,0),FALSE)</f>
        <v>0.99622100000000002</v>
      </c>
      <c r="X303">
        <f>VLOOKUP($B303,'Tillförd energi'!$B$1:$AI$720,MATCH(X$2,'Tillförd energi'!$B$1:$AQ$1,0),FALSE)</f>
        <v>0</v>
      </c>
      <c r="Y303">
        <f>VLOOKUP($B303,'Tillförd energi'!$B$1:$AI$720,MATCH(Y$2,'Tillförd energi'!$B$1:$AQ$1,0),FALSE)</f>
        <v>0</v>
      </c>
      <c r="Z303">
        <f>VLOOKUP($B303,'Tillförd energi'!$B$1:$AI$720,MATCH(Z$2,'Tillförd energi'!$B$1:$AQ$1,0),FALSE)</f>
        <v>0</v>
      </c>
      <c r="AA303">
        <f>VLOOKUP($B303,'Tillförd energi'!$B$1:$AI$720,MATCH(AA$2,'Tillförd energi'!$B$1:$AQ$1,0),FALSE)</f>
        <v>0</v>
      </c>
      <c r="AB303">
        <f>VLOOKUP($B303,'Tillförd energi'!$B$1:$AI$720,MATCH(AB$2,'Tillförd energi'!$B$1:$AQ$1,0),FALSE)</f>
        <v>0</v>
      </c>
      <c r="AC303">
        <f>VLOOKUP($B303,'Tillförd energi'!$B$1:$AI$720,MATCH(AC$2,'Tillförd energi'!$B$1:$AQ$1,0),FALSE)</f>
        <v>7.1210000000000004</v>
      </c>
      <c r="AD303">
        <f>VLOOKUP($B303,'Tillförd energi'!$B$1:$AI$720,MATCH(AD$2,'Tillförd energi'!$B$1:$AQ$1,0),FALSE)</f>
        <v>0</v>
      </c>
      <c r="AE303">
        <f>VLOOKUP($B303,'Tillförd energi'!$B$1:$AI$720,MATCH(AE$2,'Tillförd energi'!$B$1:$AQ$1,0),FALSE)</f>
        <v>0</v>
      </c>
      <c r="AF303">
        <f>VLOOKUP($B303,'Tillförd energi'!$B$1:$AI$720,MATCH(AF$2,'Tillförd energi'!$B$1:$AQ$1,0),FALSE)</f>
        <v>4.77555</v>
      </c>
      <c r="AG303">
        <f>IFERROR(VLOOKUP(B303,Miljö!$B$1:$AC$600,MATCH("Köpt mängd produktionsspecifik fjärrvärme:",Miljö!$B$1:$AC$1,0),FALSE)/1,0)</f>
        <v>0</v>
      </c>
      <c r="AI303">
        <f t="shared" si="24"/>
        <v>164.46012800000003</v>
      </c>
      <c r="AJ303">
        <f>IF(ISERROR(1/VLOOKUP($B303,Leveranser!$B$1:$S$500,MATCH("såld värme (gwh)",Leveranser!$B$1:$S$1,0),FALSE)),"",VLOOKUP($B303,Leveranser!$B$1:$S$500,MATCH("såld värme (gwh)",Leveranser!$B$1:$S$1,0),FALSE))</f>
        <v>147.47999999999999</v>
      </c>
      <c r="AM303" t="str">
        <f>IF(B303&lt;&gt;"",IF(VLOOKUP($B303,Totalt!$B$1:$AQ$554,MATCH("Kvalitetsgranskad:",Totalt!$B$1:$AQ$1,0),FALSE)="ja",VLOOKUP($B303,Miljö!$B$1:$AG$479,MATCH(AM$2,Miljö!$B$1:$AK$1,0),FALSE),""),"")</f>
        <v>Ja</v>
      </c>
      <c r="AN303" t="str">
        <f>IF(AM303="ja",VLOOKUP($B303,Miljö!$B$1:$J$479,MATCH("Typ av ursprungsspecificerad el   (Om inget värde anges används Nordisk residualmix, se inforuta) ()",Miljö!$B$1:$J$1,0),FALSE),IF(AM303="nej","Nordisk residualel",""))</f>
        <v>'biobränsle'</v>
      </c>
      <c r="AO303">
        <f>IF(AM303="","",VLOOKUP($B303,Miljö!$B$1:$J$479,MATCH("Fossilandel för ursprungspecificerad el ()",Miljö!$B$1:$J$1,0),FALSE))</f>
        <v>0</v>
      </c>
      <c r="AP303">
        <f>IF(AM303="","",IFERROR(VLOOKUP($B303,Miljö!$B$1:$J$479,MATCH("Kärnkraftsandel för ursprungsspecificerad el ()",Miljö!$B$1:$J$1,0),FALSE)/1,0))</f>
        <v>0</v>
      </c>
      <c r="AQ303">
        <f t="shared" si="25"/>
        <v>1</v>
      </c>
      <c r="AS303" t="str">
        <f t="shared" si="26"/>
        <v>Nej</v>
      </c>
      <c r="AT303" t="str">
        <f>IF(AS303="ja",VLOOKUP($B303,Miljö!$B$1:$P$500,MATCH("Fossil andel i procent (%)",Miljö!$B$1:$P$1,0),FALSE)/100,"")</f>
        <v/>
      </c>
      <c r="AV303" t="str">
        <f t="shared" si="27"/>
        <v>Nej</v>
      </c>
      <c r="AW303" t="str">
        <f>IF(AV303="ja",VLOOKUP($B303,'Egen hetvattenprod'!$B$1:$AO$500,MATCH("Värmekälla till värmepumpar ()",'Egen hetvattenprod'!$B$1:$AO$1,0),FALSE),"")</f>
        <v/>
      </c>
      <c r="AY303" t="str">
        <f t="shared" si="28"/>
        <v>Ja</v>
      </c>
      <c r="AZ303" s="115">
        <f>IF($AY303="ja",(VLOOKUP($B303,'Egen hetvattenprod'!$B$1:$BX$550,MATCH(AZ$2,'Egen hetvattenprod'!$B$1:$BX$1,0),FALSE)+VLOOKUP($B303,Kraftvärmeprod!$B$1:$BX$550,MATCH(AZ$2,Kraftvärmeprod!$B$1:$BX$1,0),FALSE))/$AC303,"")</f>
        <v>1</v>
      </c>
      <c r="BA303" s="115">
        <f>IF($AY303="ja",(VLOOKUP($B303,'Egen hetvattenprod'!$B$1:$BX$550,MATCH(BA$2,'Egen hetvattenprod'!$B$1:$BX$1,0),FALSE)+VLOOKUP($B303,Kraftvärmeprod!$B$1:$BX$550,MATCH(BA$2,Kraftvärmeprod!$B$1:$BX$1,0),FALSE))/$AC303,"")</f>
        <v>0</v>
      </c>
      <c r="BB303" s="115">
        <f>IF($AY303="ja",(VLOOKUP($B303,'Egen hetvattenprod'!$B$1:$BX$550,MATCH(BB$2,'Egen hetvattenprod'!$B$1:$BX$1,0),FALSE)+VLOOKUP($B303,Kraftvärmeprod!$B$1:$BX$550,MATCH(BB$2,Kraftvärmeprod!$B$1:$BX$1,0),FALSE))/$AC303,"")</f>
        <v>0</v>
      </c>
      <c r="BC303" s="115">
        <f>IF($AY303="ja",(VLOOKUP($B303,'Egen hetvattenprod'!$B$1:$BX$550,MATCH(BC$2,'Egen hetvattenprod'!$B$1:$BX$1,0),FALSE)+VLOOKUP($B303,Kraftvärmeprod!$B$1:$BX$550,MATCH(BC$2,Kraftvärmeprod!$B$1:$BX$1,0),FALSE))/$AC303,"")</f>
        <v>0</v>
      </c>
      <c r="BD303" s="115">
        <f>IF($AY303="ja",(VLOOKUP($B303,'Egen hetvattenprod'!$B$1:$BX$550,MATCH(BD$2,'Egen hetvattenprod'!$B$1:$BX$1,0),FALSE)+VLOOKUP($B303,Kraftvärmeprod!$B$1:$BX$550,MATCH(BD$2,Kraftvärmeprod!$B$1:$BX$1,0),FALSE))/$AC303,"")</f>
        <v>0</v>
      </c>
      <c r="BF303" t="str">
        <f t="shared" si="29"/>
        <v>Nej</v>
      </c>
      <c r="BG303" t="str">
        <f>IF($BF303="ja",VLOOKUP($B303,'Egen hetvattenprod'!$B$1:$BX$550,MATCH("Andelen klimatgaser med fossilt ursprung för avfall ()",'Egen hetvattenprod'!$B$1:$BX$1,0),FALSE),"")</f>
        <v/>
      </c>
      <c r="BH303" t="str">
        <f>IF($BF303="ja",VLOOKUP($B303,Kraftvärmeprod!$B$1:$BX$550,MATCH("Andelen klimatgaser med fossilt ursprung för avfall ()",Kraftvärmeprod!$B$1:$BX$1,0),FALSE),"")</f>
        <v/>
      </c>
      <c r="BI303" t="str">
        <f>IF($BF303="ja",VLOOKUP($B303,'Egen hetvattenprod'!$B$1:$BX$550,MATCH("Avfall (GWh)",'Egen hetvattenprod'!$B$1:$BX$1,0),FALSE),"")</f>
        <v/>
      </c>
      <c r="BJ303" t="str">
        <f>IF($BF303="ja",VLOOKUP($B303,'Slutlig allokering kvv'!$B$1:$BX$550,MATCH("Avfall (GWh)",'Slutlig allokering kvv'!$B$1:$BX$1,0),FALSE),"")</f>
        <v/>
      </c>
      <c r="BK303" t="str">
        <f>IF($BF303="ja",VLOOKUP($B303,'Köpt hetvatten'!$B$1:$BX$550,MATCH("Avfall i köpt hetvatten",'Köpt hetvatten'!$B$1:$BX$1,0),FALSE),"")</f>
        <v/>
      </c>
      <c r="BL303" t="str">
        <f>IF($BF303="ja",VLOOKUP($B303,'Egen hetvattenprod'!$B$1:$BX$550,MATCH("Värde enligt ovan. (%)",'Egen hetvattenprod'!$B$1:$BX$1,0),FALSE),"")</f>
        <v/>
      </c>
      <c r="BM303" t="str">
        <f>IF($BF303="ja",VLOOKUP($B303,Kraftvärmeprod!$B$1:$BX$550,MATCH("Värde enligt ovan. (%)",Kraftvärmeprod!$B$1:$BX$1,0),FALSE),"")</f>
        <v/>
      </c>
      <c r="BQ303" t="str">
        <f>IF($BF303="ja",VLOOKUP($B303,'Egen hetvattenprod'!$B$1:$BX$550,MATCH("Tillförd olja (fossil) vid avfallsförbränning (GWh)",'Egen hetvattenprod'!$B$1:$BX$1,0),FALSE),"")</f>
        <v/>
      </c>
      <c r="BR303" t="str">
        <f>IF($BF303="ja",VLOOKUP($B303,Kraftvärmeprod!$B$1:$BX$550,MATCH("Tillförd olja (fossil) vid avfallsförbränning (GWh)",Kraftvärmeprod!$B$1:$BX$1,0),FALSE),"")</f>
        <v/>
      </c>
    </row>
    <row r="304" spans="1:70">
      <c r="A304" t="s">
        <v>482</v>
      </c>
      <c r="B304" t="s">
        <v>485</v>
      </c>
      <c r="C304">
        <f>VLOOKUP($B304,'Tillförd energi'!$B$1:$AI$720,MATCH(C$2,'Tillförd energi'!$B$1:$AQ$1,0),FALSE)</f>
        <v>0</v>
      </c>
      <c r="D304">
        <f>VLOOKUP($B304,'Tillförd energi'!$B$1:$AI$720,MATCH(D$2,'Tillförd energi'!$B$1:$AQ$1,0),FALSE)</f>
        <v>1.03</v>
      </c>
      <c r="E304">
        <f>VLOOKUP($B304,'Tillförd energi'!$B$1:$AI$720,MATCH(E$2,'Tillförd energi'!$B$1:$AQ$1,0),FALSE)</f>
        <v>0</v>
      </c>
      <c r="F304">
        <f>VLOOKUP($B304,'Tillförd energi'!$B$1:$AI$720,MATCH(F$2,'Tillförd energi'!$B$1:$AQ$1,0),FALSE)</f>
        <v>0</v>
      </c>
      <c r="G304">
        <f>VLOOKUP($B304,'Tillförd energi'!$B$1:$AI$720,MATCH(G$2,'Tillförd energi'!$B$1:$AQ$1,0),FALSE)</f>
        <v>0</v>
      </c>
      <c r="H304">
        <f>VLOOKUP($B304,'Tillförd energi'!$B$1:$AI$720,MATCH(H$2,'Tillförd energi'!$B$1:$AQ$1,0),FALSE)</f>
        <v>0</v>
      </c>
      <c r="I304">
        <f>VLOOKUP($B304,'Tillförd energi'!$B$1:$AI$720,MATCH(I$2,'Tillförd energi'!$B$1:$AQ$1,0),FALSE)</f>
        <v>0</v>
      </c>
      <c r="J304">
        <f>VLOOKUP($B304,'Tillförd energi'!$B$1:$AI$720,MATCH(J$2,'Tillförd energi'!$B$1:$AQ$1,0),FALSE)</f>
        <v>0</v>
      </c>
      <c r="K304">
        <f>VLOOKUP($B304,'Tillförd energi'!$B$1:$AI$720,MATCH(K$2,'Tillförd energi'!$B$1:$AQ$1,0),FALSE)</f>
        <v>0</v>
      </c>
      <c r="L304">
        <f>VLOOKUP($B304,'Tillförd energi'!$B$1:$AI$720,MATCH(L$2,'Tillförd energi'!$B$1:$AQ$1,0),FALSE)</f>
        <v>0</v>
      </c>
      <c r="M304">
        <f>VLOOKUP($B304,'Tillförd energi'!$B$1:$AI$720,MATCH(M$2,'Tillförd energi'!$B$1:$AQ$1,0),FALSE)</f>
        <v>0</v>
      </c>
      <c r="N304">
        <f>VLOOKUP($B304,'Tillförd energi'!$B$1:$AI$720,MATCH(N$2,'Tillförd energi'!$B$1:$AQ$1,0),FALSE)</f>
        <v>0</v>
      </c>
      <c r="O304">
        <f>VLOOKUP($B304,'Tillförd energi'!$B$1:$AI$720,MATCH(O$2,'Tillförd energi'!$B$1:$AQ$1,0),FALSE)</f>
        <v>0</v>
      </c>
      <c r="P304">
        <f>VLOOKUP($B304,'Tillförd energi'!$B$1:$AI$720,MATCH(P$2,'Tillförd energi'!$B$1:$AQ$1,0),FALSE)</f>
        <v>0</v>
      </c>
      <c r="Q304">
        <f>VLOOKUP($B304,'Tillförd energi'!$B$1:$AI$720,MATCH(Q$2,'Tillförd energi'!$B$1:$AQ$1,0),FALSE)</f>
        <v>22.270600000000002</v>
      </c>
      <c r="R304">
        <f>VLOOKUP($B304,'Tillförd energi'!$B$1:$AI$720,MATCH(R$2,'Tillförd energi'!$B$1:$AQ$1,0),FALSE)</f>
        <v>0</v>
      </c>
      <c r="S304">
        <f>VLOOKUP($B304,'Tillförd energi'!$B$1:$AI$720,MATCH(S$2,'Tillförd energi'!$B$1:$AQ$1,0),FALSE)</f>
        <v>0</v>
      </c>
      <c r="T304">
        <f>VLOOKUP($B304,'Tillförd energi'!$B$1:$AI$720,MATCH(T$2,'Tillförd energi'!$B$1:$AQ$1,0),FALSE)</f>
        <v>0</v>
      </c>
      <c r="U304">
        <f>VLOOKUP($B304,'Tillförd energi'!$B$1:$AI$720,MATCH(U$2,'Tillförd energi'!$B$1:$AQ$1,0),FALSE)</f>
        <v>0</v>
      </c>
      <c r="V304">
        <f>VLOOKUP($B304,'Tillförd energi'!$B$1:$AI$720,MATCH(V$2,'Tillförd energi'!$B$1:$AQ$1,0),FALSE)</f>
        <v>0</v>
      </c>
      <c r="W304">
        <f>VLOOKUP($B304,'Tillförd energi'!$B$1:$AI$720,MATCH(W$2,'Tillförd energi'!$B$1:$AQ$1,0),FALSE)</f>
        <v>0</v>
      </c>
      <c r="X304">
        <f>VLOOKUP($B304,'Tillförd energi'!$B$1:$AI$720,MATCH(X$2,'Tillförd energi'!$B$1:$AQ$1,0),FALSE)</f>
        <v>0</v>
      </c>
      <c r="Y304">
        <f>VLOOKUP($B304,'Tillförd energi'!$B$1:$AI$720,MATCH(Y$2,'Tillförd energi'!$B$1:$AQ$1,0),FALSE)</f>
        <v>0</v>
      </c>
      <c r="Z304">
        <f>VLOOKUP($B304,'Tillförd energi'!$B$1:$AI$720,MATCH(Z$2,'Tillförd energi'!$B$1:$AQ$1,0),FALSE)</f>
        <v>0</v>
      </c>
      <c r="AA304">
        <f>VLOOKUP($B304,'Tillförd energi'!$B$1:$AI$720,MATCH(AA$2,'Tillförd energi'!$B$1:$AQ$1,0),FALSE)</f>
        <v>0</v>
      </c>
      <c r="AB304">
        <f>VLOOKUP($B304,'Tillförd energi'!$B$1:$AI$720,MATCH(AB$2,'Tillförd energi'!$B$1:$AQ$1,0),FALSE)</f>
        <v>0</v>
      </c>
      <c r="AC304">
        <f>VLOOKUP($B304,'Tillförd energi'!$B$1:$AI$720,MATCH(AC$2,'Tillförd energi'!$B$1:$AQ$1,0),FALSE)</f>
        <v>0</v>
      </c>
      <c r="AD304">
        <f>VLOOKUP($B304,'Tillförd energi'!$B$1:$AI$720,MATCH(AD$2,'Tillförd energi'!$B$1:$AQ$1,0),FALSE)</f>
        <v>0</v>
      </c>
      <c r="AE304">
        <f>VLOOKUP($B304,'Tillförd energi'!$B$1:$AI$720,MATCH(AE$2,'Tillförd energi'!$B$1:$AQ$1,0),FALSE)</f>
        <v>0</v>
      </c>
      <c r="AF304">
        <f>VLOOKUP($B304,'Tillförd energi'!$B$1:$AI$720,MATCH(AF$2,'Tillförd energi'!$B$1:$AQ$1,0),FALSE)</f>
        <v>6.0000000000000001E-3</v>
      </c>
      <c r="AG304">
        <f>IFERROR(VLOOKUP(B304,Miljö!$B$1:$AC$600,MATCH("Köpt mängd produktionsspecifik fjärrvärme:",Miljö!$B$1:$AC$1,0),FALSE)/1,0)</f>
        <v>0</v>
      </c>
      <c r="AI304">
        <f t="shared" si="24"/>
        <v>23.306600000000003</v>
      </c>
      <c r="AJ304">
        <f>IF(ISERROR(1/VLOOKUP($B304,Leveranser!$B$1:$S$500,MATCH("såld värme (gwh)",Leveranser!$B$1:$S$1,0),FALSE)),"",VLOOKUP($B304,Leveranser!$B$1:$S$500,MATCH("såld värme (gwh)",Leveranser!$B$1:$S$1,0),FALSE))</f>
        <v>16.5</v>
      </c>
      <c r="AM304" t="str">
        <f>IF(B304&lt;&gt;"",IF(VLOOKUP($B304,Totalt!$B$1:$AQ$554,MATCH("Kvalitetsgranskad:",Totalt!$B$1:$AQ$1,0),FALSE)="ja",VLOOKUP($B304,Miljö!$B$1:$AG$479,MATCH(AM$2,Miljö!$B$1:$AK$1,0),FALSE),""),"")</f>
        <v>Ja</v>
      </c>
      <c r="AN304" t="str">
        <f>IF(AM304="ja",VLOOKUP($B304,Miljö!$B$1:$J$479,MATCH("Typ av ursprungsspecificerad el   (Om inget värde anges används Nordisk residualmix, se inforuta) ()",Miljö!$B$1:$J$1,0),FALSE),IF(AM304="nej","Nordisk residualel",""))</f>
        <v>'biobränsle'</v>
      </c>
      <c r="AO304">
        <f>IF(AM304="","",VLOOKUP($B304,Miljö!$B$1:$J$479,MATCH("Fossilandel för ursprungspecificerad el ()",Miljö!$B$1:$J$1,0),FALSE))</f>
        <v>0</v>
      </c>
      <c r="AP304">
        <f>IF(AM304="","",IFERROR(VLOOKUP($B304,Miljö!$B$1:$J$479,MATCH("Kärnkraftsandel för ursprungsspecificerad el ()",Miljö!$B$1:$J$1,0),FALSE)/1,0))</f>
        <v>0</v>
      </c>
      <c r="AQ304">
        <f t="shared" si="25"/>
        <v>1</v>
      </c>
      <c r="AS304" t="str">
        <f t="shared" si="26"/>
        <v>Nej</v>
      </c>
      <c r="AT304" t="str">
        <f>IF(AS304="ja",VLOOKUP($B304,Miljö!$B$1:$P$500,MATCH("Fossil andel i procent (%)",Miljö!$B$1:$P$1,0),FALSE)/100,"")</f>
        <v/>
      </c>
      <c r="AV304" t="str">
        <f t="shared" si="27"/>
        <v>Nej</v>
      </c>
      <c r="AW304" t="str">
        <f>IF(AV304="ja",VLOOKUP($B304,'Egen hetvattenprod'!$B$1:$AO$500,MATCH("Värmekälla till värmepumpar ()",'Egen hetvattenprod'!$B$1:$AO$1,0),FALSE),"")</f>
        <v/>
      </c>
      <c r="AY304" t="str">
        <f t="shared" si="28"/>
        <v>Nej</v>
      </c>
      <c r="AZ304" s="115" t="str">
        <f>IF($AY304="ja",(VLOOKUP($B304,'Egen hetvattenprod'!$B$1:$BX$550,MATCH(AZ$2,'Egen hetvattenprod'!$B$1:$BX$1,0),FALSE)+VLOOKUP($B304,Kraftvärmeprod!$B$1:$BX$550,MATCH(AZ$2,Kraftvärmeprod!$B$1:$BX$1,0),FALSE))/$AC304,"")</f>
        <v/>
      </c>
      <c r="BA304" s="115" t="str">
        <f>IF($AY304="ja",(VLOOKUP($B304,'Egen hetvattenprod'!$B$1:$BX$550,MATCH(BA$2,'Egen hetvattenprod'!$B$1:$BX$1,0),FALSE)+VLOOKUP($B304,Kraftvärmeprod!$B$1:$BX$550,MATCH(BA$2,Kraftvärmeprod!$B$1:$BX$1,0),FALSE))/$AC304,"")</f>
        <v/>
      </c>
      <c r="BB304" s="115" t="str">
        <f>IF($AY304="ja",(VLOOKUP($B304,'Egen hetvattenprod'!$B$1:$BX$550,MATCH(BB$2,'Egen hetvattenprod'!$B$1:$BX$1,0),FALSE)+VLOOKUP($B304,Kraftvärmeprod!$B$1:$BX$550,MATCH(BB$2,Kraftvärmeprod!$B$1:$BX$1,0),FALSE))/$AC304,"")</f>
        <v/>
      </c>
      <c r="BC304" s="115" t="str">
        <f>IF($AY304="ja",(VLOOKUP($B304,'Egen hetvattenprod'!$B$1:$BX$550,MATCH(BC$2,'Egen hetvattenprod'!$B$1:$BX$1,0),FALSE)+VLOOKUP($B304,Kraftvärmeprod!$B$1:$BX$550,MATCH(BC$2,Kraftvärmeprod!$B$1:$BX$1,0),FALSE))/$AC304,"")</f>
        <v/>
      </c>
      <c r="BD304" s="115" t="str">
        <f>IF($AY304="ja",(VLOOKUP($B304,'Egen hetvattenprod'!$B$1:$BX$550,MATCH(BD$2,'Egen hetvattenprod'!$B$1:$BX$1,0),FALSE)+VLOOKUP($B304,Kraftvärmeprod!$B$1:$BX$550,MATCH(BD$2,Kraftvärmeprod!$B$1:$BX$1,0),FALSE))/$AC304,"")</f>
        <v/>
      </c>
      <c r="BF304" t="str">
        <f t="shared" si="29"/>
        <v>Nej</v>
      </c>
      <c r="BG304" t="str">
        <f>IF($BF304="ja",VLOOKUP($B304,'Egen hetvattenprod'!$B$1:$BX$550,MATCH("Andelen klimatgaser med fossilt ursprung för avfall ()",'Egen hetvattenprod'!$B$1:$BX$1,0),FALSE),"")</f>
        <v/>
      </c>
      <c r="BH304" t="str">
        <f>IF($BF304="ja",VLOOKUP($B304,Kraftvärmeprod!$B$1:$BX$550,MATCH("Andelen klimatgaser med fossilt ursprung för avfall ()",Kraftvärmeprod!$B$1:$BX$1,0),FALSE),"")</f>
        <v/>
      </c>
      <c r="BI304" t="str">
        <f>IF($BF304="ja",VLOOKUP($B304,'Egen hetvattenprod'!$B$1:$BX$550,MATCH("Avfall (GWh)",'Egen hetvattenprod'!$B$1:$BX$1,0),FALSE),"")</f>
        <v/>
      </c>
      <c r="BJ304" t="str">
        <f>IF($BF304="ja",VLOOKUP($B304,'Slutlig allokering kvv'!$B$1:$BX$550,MATCH("Avfall (GWh)",'Slutlig allokering kvv'!$B$1:$BX$1,0),FALSE),"")</f>
        <v/>
      </c>
      <c r="BK304" t="str">
        <f>IF($BF304="ja",VLOOKUP($B304,'Köpt hetvatten'!$B$1:$BX$550,MATCH("Avfall i köpt hetvatten",'Köpt hetvatten'!$B$1:$BX$1,0),FALSE),"")</f>
        <v/>
      </c>
      <c r="BL304" t="str">
        <f>IF($BF304="ja",VLOOKUP($B304,'Egen hetvattenprod'!$B$1:$BX$550,MATCH("Värde enligt ovan. (%)",'Egen hetvattenprod'!$B$1:$BX$1,0),FALSE),"")</f>
        <v/>
      </c>
      <c r="BM304" t="str">
        <f>IF($BF304="ja",VLOOKUP($B304,Kraftvärmeprod!$B$1:$BX$550,MATCH("Värde enligt ovan. (%)",Kraftvärmeprod!$B$1:$BX$1,0),FALSE),"")</f>
        <v/>
      </c>
      <c r="BQ304" t="str">
        <f>IF($BF304="ja",VLOOKUP($B304,'Egen hetvattenprod'!$B$1:$BX$550,MATCH("Tillförd olja (fossil) vid avfallsförbränning (GWh)",'Egen hetvattenprod'!$B$1:$BX$1,0),FALSE),"")</f>
        <v/>
      </c>
      <c r="BR304" t="str">
        <f>IF($BF304="ja",VLOOKUP($B304,Kraftvärmeprod!$B$1:$BX$550,MATCH("Tillförd olja (fossil) vid avfallsförbränning (GWh)",Kraftvärmeprod!$B$1:$BX$1,0),FALSE),"")</f>
        <v/>
      </c>
    </row>
    <row r="305" spans="1:70">
      <c r="A305" t="s">
        <v>482</v>
      </c>
      <c r="B305" t="s">
        <v>486</v>
      </c>
      <c r="C305">
        <f>VLOOKUP($B305,'Tillförd energi'!$B$1:$AI$720,MATCH(C$2,'Tillförd energi'!$B$1:$AQ$1,0),FALSE)</f>
        <v>0</v>
      </c>
      <c r="D305">
        <f>VLOOKUP($B305,'Tillförd energi'!$B$1:$AI$720,MATCH(D$2,'Tillförd energi'!$B$1:$AQ$1,0),FALSE)</f>
        <v>2.1015700000000002</v>
      </c>
      <c r="E305">
        <f>VLOOKUP($B305,'Tillförd energi'!$B$1:$AI$720,MATCH(E$2,'Tillförd energi'!$B$1:$AQ$1,0),FALSE)</f>
        <v>0</v>
      </c>
      <c r="F305">
        <f>VLOOKUP($B305,'Tillförd energi'!$B$1:$AI$720,MATCH(F$2,'Tillförd energi'!$B$1:$AQ$1,0),FALSE)</f>
        <v>1.83</v>
      </c>
      <c r="G305">
        <f>VLOOKUP($B305,'Tillförd energi'!$B$1:$AI$720,MATCH(G$2,'Tillförd energi'!$B$1:$AQ$1,0),FALSE)</f>
        <v>0</v>
      </c>
      <c r="H305">
        <f>VLOOKUP($B305,'Tillförd energi'!$B$1:$AI$720,MATCH(H$2,'Tillförd energi'!$B$1:$AQ$1,0),FALSE)</f>
        <v>3.0684399999999998</v>
      </c>
      <c r="I305">
        <f>VLOOKUP($B305,'Tillförd energi'!$B$1:$AI$720,MATCH(I$2,'Tillförd energi'!$B$1:$AQ$1,0),FALSE)</f>
        <v>878.60699999999997</v>
      </c>
      <c r="J305">
        <f>VLOOKUP($B305,'Tillförd energi'!$B$1:$AI$720,MATCH(J$2,'Tillförd energi'!$B$1:$AQ$1,0),FALSE)</f>
        <v>0</v>
      </c>
      <c r="K305">
        <f>VLOOKUP($B305,'Tillförd energi'!$B$1:$AI$720,MATCH(K$2,'Tillförd energi'!$B$1:$AQ$1,0),FALSE)</f>
        <v>0</v>
      </c>
      <c r="L305">
        <f>VLOOKUP($B305,'Tillförd energi'!$B$1:$AI$720,MATCH(L$2,'Tillförd energi'!$B$1:$AQ$1,0),FALSE)</f>
        <v>136.40199999999999</v>
      </c>
      <c r="M305">
        <f>VLOOKUP($B305,'Tillförd energi'!$B$1:$AI$720,MATCH(M$2,'Tillförd energi'!$B$1:$AQ$1,0),FALSE)</f>
        <v>5.9866400000000004</v>
      </c>
      <c r="N305">
        <f>VLOOKUP($B305,'Tillförd energi'!$B$1:$AI$720,MATCH(N$2,'Tillförd energi'!$B$1:$AQ$1,0),FALSE)</f>
        <v>16.528099999999998</v>
      </c>
      <c r="O305">
        <f>VLOOKUP($B305,'Tillförd energi'!$B$1:$AI$720,MATCH(O$2,'Tillförd energi'!$B$1:$AQ$1,0),FALSE)</f>
        <v>0</v>
      </c>
      <c r="P305">
        <f>VLOOKUP($B305,'Tillförd energi'!$B$1:$AI$720,MATCH(P$2,'Tillförd energi'!$B$1:$AQ$1,0),FALSE)</f>
        <v>4.8568800000000003</v>
      </c>
      <c r="Q305">
        <f>VLOOKUP($B305,'Tillförd energi'!$B$1:$AI$720,MATCH(Q$2,'Tillförd energi'!$B$1:$AQ$1,0),FALSE)</f>
        <v>0</v>
      </c>
      <c r="R305">
        <f>VLOOKUP($B305,'Tillförd energi'!$B$1:$AI$720,MATCH(R$2,'Tillförd energi'!$B$1:$AQ$1,0),FALSE)</f>
        <v>0</v>
      </c>
      <c r="S305">
        <f>VLOOKUP($B305,'Tillförd energi'!$B$1:$AI$720,MATCH(S$2,'Tillförd energi'!$B$1:$AQ$1,0),FALSE)</f>
        <v>0</v>
      </c>
      <c r="T305">
        <f>VLOOKUP($B305,'Tillförd energi'!$B$1:$AI$720,MATCH(T$2,'Tillförd energi'!$B$1:$AQ$1,0),FALSE)</f>
        <v>0</v>
      </c>
      <c r="U305">
        <f>VLOOKUP($B305,'Tillförd energi'!$B$1:$AI$720,MATCH(U$2,'Tillförd energi'!$B$1:$AQ$1,0),FALSE)</f>
        <v>0</v>
      </c>
      <c r="V305">
        <f>VLOOKUP($B305,'Tillförd energi'!$B$1:$AI$720,MATCH(V$2,'Tillförd energi'!$B$1:$AQ$1,0),FALSE)</f>
        <v>0</v>
      </c>
      <c r="W305">
        <f>VLOOKUP($B305,'Tillförd energi'!$B$1:$AI$720,MATCH(W$2,'Tillförd energi'!$B$1:$AQ$1,0),FALSE)</f>
        <v>3.931</v>
      </c>
      <c r="X305">
        <f>VLOOKUP($B305,'Tillförd energi'!$B$1:$AI$720,MATCH(X$2,'Tillförd energi'!$B$1:$AQ$1,0),FALSE)</f>
        <v>0</v>
      </c>
      <c r="Y305">
        <f>VLOOKUP($B305,'Tillförd energi'!$B$1:$AI$720,MATCH(Y$2,'Tillförd energi'!$B$1:$AQ$1,0),FALSE)</f>
        <v>0</v>
      </c>
      <c r="Z305">
        <f>VLOOKUP($B305,'Tillförd energi'!$B$1:$AI$720,MATCH(Z$2,'Tillförd energi'!$B$1:$AQ$1,0),FALSE)</f>
        <v>0</v>
      </c>
      <c r="AA305">
        <f>VLOOKUP($B305,'Tillförd energi'!$B$1:$AI$720,MATCH(AA$2,'Tillförd energi'!$B$1:$AQ$1,0),FALSE)</f>
        <v>0</v>
      </c>
      <c r="AB305">
        <f>VLOOKUP($B305,'Tillförd energi'!$B$1:$AI$720,MATCH(AB$2,'Tillförd energi'!$B$1:$AQ$1,0),FALSE)</f>
        <v>0</v>
      </c>
      <c r="AC305">
        <f>VLOOKUP($B305,'Tillförd energi'!$B$1:$AI$720,MATCH(AC$2,'Tillförd energi'!$B$1:$AQ$1,0),FALSE)</f>
        <v>169.6</v>
      </c>
      <c r="AD305">
        <f>VLOOKUP($B305,'Tillförd energi'!$B$1:$AI$720,MATCH(AD$2,'Tillförd energi'!$B$1:$AQ$1,0),FALSE)</f>
        <v>0</v>
      </c>
      <c r="AE305">
        <f>VLOOKUP($B305,'Tillförd energi'!$B$1:$AI$720,MATCH(AE$2,'Tillförd energi'!$B$1:$AQ$1,0),FALSE)</f>
        <v>0</v>
      </c>
      <c r="AF305">
        <f>VLOOKUP($B305,'Tillförd energi'!$B$1:$AI$720,MATCH(AF$2,'Tillförd energi'!$B$1:$AQ$1,0),FALSE)</f>
        <v>34.811900000000001</v>
      </c>
      <c r="AG305">
        <f>IFERROR(VLOOKUP(B305,Miljö!$B$1:$AC$600,MATCH("Köpt mängd produktionsspecifik fjärrvärme:",Miljö!$B$1:$AC$1,0),FALSE)/1,0)</f>
        <v>0.11</v>
      </c>
      <c r="AI305">
        <f t="shared" si="24"/>
        <v>1257.8335299999999</v>
      </c>
      <c r="AJ305">
        <f>IF(ISERROR(1/VLOOKUP($B305,Leveranser!$B$1:$S$500,MATCH("såld värme (gwh)",Leveranser!$B$1:$S$1,0),FALSE)),"",VLOOKUP($B305,Leveranser!$B$1:$S$500,MATCH("såld värme (gwh)",Leveranser!$B$1:$S$1,0),FALSE))</f>
        <v>1275.5</v>
      </c>
      <c r="AM305" t="str">
        <f>IF(B305&lt;&gt;"",IF(VLOOKUP($B305,Totalt!$B$1:$AQ$554,MATCH("Kvalitetsgranskad:",Totalt!$B$1:$AQ$1,0),FALSE)="ja",VLOOKUP($B305,Miljö!$B$1:$AG$479,MATCH(AM$2,Miljö!$B$1:$AK$1,0),FALSE),""),"")</f>
        <v>Ja</v>
      </c>
      <c r="AN305" t="str">
        <f>IF(AM305="ja",VLOOKUP($B305,Miljö!$B$1:$J$479,MATCH("Typ av ursprungsspecificerad el   (Om inget värde anges används Nordisk residualmix, se inforuta) ()",Miljö!$B$1:$J$1,0),FALSE),IF(AM305="nej","Nordisk residualel",""))</f>
        <v>'biobränsle'</v>
      </c>
      <c r="AO305">
        <f>IF(AM305="","",VLOOKUP($B305,Miljö!$B$1:$J$479,MATCH("Fossilandel för ursprungspecificerad el ()",Miljö!$B$1:$J$1,0),FALSE))</f>
        <v>0</v>
      </c>
      <c r="AP305">
        <f>IF(AM305="","",IFERROR(VLOOKUP($B305,Miljö!$B$1:$J$479,MATCH("Kärnkraftsandel för ursprungsspecificerad el ()",Miljö!$B$1:$J$1,0),FALSE)/1,0))</f>
        <v>0</v>
      </c>
      <c r="AQ305">
        <f t="shared" si="25"/>
        <v>1</v>
      </c>
      <c r="AS305" t="str">
        <f t="shared" si="26"/>
        <v>Ja</v>
      </c>
      <c r="AT305">
        <f>IF(AS305="ja",VLOOKUP($B305,Miljö!$B$1:$P$500,MATCH("Fossil andel i procent (%)",Miljö!$B$1:$P$1,0),FALSE)/100,"")</f>
        <v>4.0000000000000003E-5</v>
      </c>
      <c r="AV305" t="str">
        <f t="shared" si="27"/>
        <v>Nej</v>
      </c>
      <c r="AW305" t="str">
        <f>IF(AV305="ja",VLOOKUP($B305,'Egen hetvattenprod'!$B$1:$AO$500,MATCH("Värmekälla till värmepumpar ()",'Egen hetvattenprod'!$B$1:$AO$1,0),FALSE),"")</f>
        <v/>
      </c>
      <c r="AY305" t="str">
        <f t="shared" si="28"/>
        <v>Ja</v>
      </c>
      <c r="AZ305" s="115">
        <f>IF($AY305="ja",(VLOOKUP($B305,'Egen hetvattenprod'!$B$1:$BX$550,MATCH(AZ$2,'Egen hetvattenprod'!$B$1:$BX$1,0),FALSE)+VLOOKUP($B305,Kraftvärmeprod!$B$1:$BX$550,MATCH(AZ$2,Kraftvärmeprod!$B$1:$BX$1,0),FALSE))/$AC305,"")</f>
        <v>0.05</v>
      </c>
      <c r="BA305" s="115">
        <f>IF($AY305="ja",(VLOOKUP($B305,'Egen hetvattenprod'!$B$1:$BX$550,MATCH(BA$2,'Egen hetvattenprod'!$B$1:$BX$1,0),FALSE)+VLOOKUP($B305,Kraftvärmeprod!$B$1:$BX$550,MATCH(BA$2,Kraftvärmeprod!$B$1:$BX$1,0),FALSE))/$AC305,"")</f>
        <v>0.94999999999999984</v>
      </c>
      <c r="BB305" s="115">
        <f>IF($AY305="ja",(VLOOKUP($B305,'Egen hetvattenprod'!$B$1:$BX$550,MATCH(BB$2,'Egen hetvattenprod'!$B$1:$BX$1,0),FALSE)+VLOOKUP($B305,Kraftvärmeprod!$B$1:$BX$550,MATCH(BB$2,Kraftvärmeprod!$B$1:$BX$1,0),FALSE))/$AC305,"")</f>
        <v>0</v>
      </c>
      <c r="BC305" s="115">
        <f>IF($AY305="ja",(VLOOKUP($B305,'Egen hetvattenprod'!$B$1:$BX$550,MATCH(BC$2,'Egen hetvattenprod'!$B$1:$BX$1,0),FALSE)+VLOOKUP($B305,Kraftvärmeprod!$B$1:$BX$550,MATCH(BC$2,Kraftvärmeprod!$B$1:$BX$1,0),FALSE))/$AC305,"")</f>
        <v>0</v>
      </c>
      <c r="BD305" s="115">
        <f>IF($AY305="ja",(VLOOKUP($B305,'Egen hetvattenprod'!$B$1:$BX$550,MATCH(BD$2,'Egen hetvattenprod'!$B$1:$BX$1,0),FALSE)+VLOOKUP($B305,Kraftvärmeprod!$B$1:$BX$550,MATCH(BD$2,Kraftvärmeprod!$B$1:$BX$1,0),FALSE))/$AC305,"")</f>
        <v>1.6758083390568402E-16</v>
      </c>
      <c r="BF305" t="str">
        <f t="shared" si="29"/>
        <v>Ja</v>
      </c>
      <c r="BG305" t="str">
        <f>IF($BF305="ja",VLOOKUP($B305,'Egen hetvattenprod'!$B$1:$BX$550,MATCH("Andelen klimatgaser med fossilt ursprung för avfall ()",'Egen hetvattenprod'!$B$1:$BX$1,0),FALSE),"")</f>
        <v>Mätvärde</v>
      </c>
      <c r="BH305" t="str">
        <f>IF($BF305="ja",VLOOKUP($B305,Kraftvärmeprod!$B$1:$BX$550,MATCH("Andelen klimatgaser med fossilt ursprung för avfall ()",Kraftvärmeprod!$B$1:$BX$1,0),FALSE),"")</f>
        <v>Mätvärde</v>
      </c>
      <c r="BI305">
        <f>IF($BF305="ja",VLOOKUP($B305,'Egen hetvattenprod'!$B$1:$BX$550,MATCH("Avfall (GWh)",'Egen hetvattenprod'!$B$1:$BX$1,0),FALSE),"")</f>
        <v>216.80699999999999</v>
      </c>
      <c r="BJ305">
        <f>IF($BF305="ja",VLOOKUP($B305,'Slutlig allokering kvv'!$B$1:$BX$550,MATCH("Avfall (GWh)",'Slutlig allokering kvv'!$B$1:$BX$1,0),FALSE),"")</f>
        <v>661.8</v>
      </c>
      <c r="BK305">
        <f>IF($BF305="ja",VLOOKUP($B305,'Köpt hetvatten'!$B$1:$BX$550,MATCH("Avfall i köpt hetvatten",'Köpt hetvatten'!$B$1:$BX$1,0),FALSE),"")</f>
        <v>0</v>
      </c>
      <c r="BL305">
        <f>IF($BF305="ja",VLOOKUP($B305,'Egen hetvattenprod'!$B$1:$BX$550,MATCH("Värde enligt ovan. (%)",'Egen hetvattenprod'!$B$1:$BX$1,0),FALSE),"")</f>
        <v>41</v>
      </c>
      <c r="BM305">
        <f>IF($BF305="ja",VLOOKUP($B305,Kraftvärmeprod!$B$1:$BX$550,MATCH("Värde enligt ovan. (%)",Kraftvärmeprod!$B$1:$BX$1,0),FALSE),"")</f>
        <v>41</v>
      </c>
      <c r="BQ305" t="str">
        <f>IF($BF305="ja",VLOOKUP($B305,'Egen hetvattenprod'!$B$1:$BX$550,MATCH("Tillförd olja (fossil) vid avfallsförbränning (GWh)",'Egen hetvattenprod'!$B$1:$BX$1,0),FALSE),"")</f>
        <v>ET</v>
      </c>
      <c r="BR305">
        <f>IF($BF305="ja",VLOOKUP($B305,Kraftvärmeprod!$B$1:$BX$550,MATCH("Tillförd olja (fossil) vid avfallsförbränning (GWh)",Kraftvärmeprod!$B$1:$BX$1,0),FALSE),"")</f>
        <v>3.2</v>
      </c>
    </row>
    <row r="306" spans="1:70">
      <c r="A306" t="s">
        <v>482</v>
      </c>
      <c r="B306" t="s">
        <v>488</v>
      </c>
      <c r="C306">
        <f>VLOOKUP($B306,'Tillförd energi'!$B$1:$AI$720,MATCH(C$2,'Tillförd energi'!$B$1:$AQ$1,0),FALSE)</f>
        <v>0</v>
      </c>
      <c r="D306">
        <f>VLOOKUP($B306,'Tillförd energi'!$B$1:$AI$720,MATCH(D$2,'Tillförd energi'!$B$1:$AQ$1,0),FALSE)</f>
        <v>1.3</v>
      </c>
      <c r="E306">
        <f>VLOOKUP($B306,'Tillförd energi'!$B$1:$AI$720,MATCH(E$2,'Tillförd energi'!$B$1:$AQ$1,0),FALSE)</f>
        <v>0</v>
      </c>
      <c r="F306">
        <f>VLOOKUP($B306,'Tillförd energi'!$B$1:$AI$720,MATCH(F$2,'Tillförd energi'!$B$1:$AQ$1,0),FALSE)</f>
        <v>2.2037599999999999</v>
      </c>
      <c r="G306">
        <f>VLOOKUP($B306,'Tillförd energi'!$B$1:$AI$720,MATCH(G$2,'Tillförd energi'!$B$1:$AQ$1,0),FALSE)</f>
        <v>0</v>
      </c>
      <c r="H306">
        <f>VLOOKUP($B306,'Tillförd energi'!$B$1:$AI$720,MATCH(H$2,'Tillförd energi'!$B$1:$AQ$1,0),FALSE)</f>
        <v>0</v>
      </c>
      <c r="I306">
        <f>VLOOKUP($B306,'Tillförd energi'!$B$1:$AI$720,MATCH(I$2,'Tillförd energi'!$B$1:$AQ$1,0),FALSE)</f>
        <v>0</v>
      </c>
      <c r="J306">
        <f>VLOOKUP($B306,'Tillförd energi'!$B$1:$AI$720,MATCH(J$2,'Tillförd energi'!$B$1:$AQ$1,0),FALSE)</f>
        <v>0</v>
      </c>
      <c r="K306">
        <f>VLOOKUP($B306,'Tillförd energi'!$B$1:$AI$720,MATCH(K$2,'Tillförd energi'!$B$1:$AQ$1,0),FALSE)</f>
        <v>0</v>
      </c>
      <c r="L306">
        <f>VLOOKUP($B306,'Tillförd energi'!$B$1:$AI$720,MATCH(L$2,'Tillförd energi'!$B$1:$AQ$1,0),FALSE)</f>
        <v>0</v>
      </c>
      <c r="M306">
        <f>VLOOKUP($B306,'Tillförd energi'!$B$1:$AI$720,MATCH(M$2,'Tillförd energi'!$B$1:$AQ$1,0),FALSE)</f>
        <v>0</v>
      </c>
      <c r="N306">
        <f>VLOOKUP($B306,'Tillförd energi'!$B$1:$AI$720,MATCH(N$2,'Tillförd energi'!$B$1:$AQ$1,0),FALSE)</f>
        <v>0</v>
      </c>
      <c r="O306">
        <f>VLOOKUP($B306,'Tillförd energi'!$B$1:$AI$720,MATCH(O$2,'Tillförd energi'!$B$1:$AQ$1,0),FALSE)</f>
        <v>0</v>
      </c>
      <c r="P306">
        <f>VLOOKUP($B306,'Tillförd energi'!$B$1:$AI$720,MATCH(P$2,'Tillförd energi'!$B$1:$AQ$1,0),FALSE)</f>
        <v>0</v>
      </c>
      <c r="Q306">
        <f>VLOOKUP($B306,'Tillförd energi'!$B$1:$AI$720,MATCH(Q$2,'Tillförd energi'!$B$1:$AQ$1,0),FALSE)</f>
        <v>6.6114100000000002</v>
      </c>
      <c r="R306">
        <f>VLOOKUP($B306,'Tillförd energi'!$B$1:$AI$720,MATCH(R$2,'Tillförd energi'!$B$1:$AQ$1,0),FALSE)</f>
        <v>0</v>
      </c>
      <c r="S306">
        <f>VLOOKUP($B306,'Tillförd energi'!$B$1:$AI$720,MATCH(S$2,'Tillförd energi'!$B$1:$AQ$1,0),FALSE)</f>
        <v>0</v>
      </c>
      <c r="T306">
        <f>VLOOKUP($B306,'Tillförd energi'!$B$1:$AI$720,MATCH(T$2,'Tillförd energi'!$B$1:$AQ$1,0),FALSE)</f>
        <v>0</v>
      </c>
      <c r="U306">
        <f>VLOOKUP($B306,'Tillförd energi'!$B$1:$AI$720,MATCH(U$2,'Tillförd energi'!$B$1:$AQ$1,0),FALSE)</f>
        <v>0</v>
      </c>
      <c r="V306">
        <f>VLOOKUP($B306,'Tillförd energi'!$B$1:$AI$720,MATCH(V$2,'Tillförd energi'!$B$1:$AQ$1,0),FALSE)</f>
        <v>0</v>
      </c>
      <c r="W306">
        <f>VLOOKUP($B306,'Tillförd energi'!$B$1:$AI$720,MATCH(W$2,'Tillförd energi'!$B$1:$AQ$1,0),FALSE)</f>
        <v>0</v>
      </c>
      <c r="X306">
        <f>VLOOKUP($B306,'Tillförd energi'!$B$1:$AI$720,MATCH(X$2,'Tillförd energi'!$B$1:$AQ$1,0),FALSE)</f>
        <v>0</v>
      </c>
      <c r="Y306">
        <f>VLOOKUP($B306,'Tillförd energi'!$B$1:$AI$720,MATCH(Y$2,'Tillförd energi'!$B$1:$AQ$1,0),FALSE)</f>
        <v>0</v>
      </c>
      <c r="Z306">
        <f>VLOOKUP($B306,'Tillförd energi'!$B$1:$AI$720,MATCH(Z$2,'Tillförd energi'!$B$1:$AQ$1,0),FALSE)</f>
        <v>0</v>
      </c>
      <c r="AA306">
        <f>VLOOKUP($B306,'Tillförd energi'!$B$1:$AI$720,MATCH(AA$2,'Tillförd energi'!$B$1:$AQ$1,0),FALSE)</f>
        <v>0</v>
      </c>
      <c r="AB306">
        <f>VLOOKUP($B306,'Tillförd energi'!$B$1:$AI$720,MATCH(AB$2,'Tillförd energi'!$B$1:$AQ$1,0),FALSE)</f>
        <v>0</v>
      </c>
      <c r="AC306">
        <f>VLOOKUP($B306,'Tillförd energi'!$B$1:$AI$720,MATCH(AC$2,'Tillförd energi'!$B$1:$AQ$1,0),FALSE)</f>
        <v>0</v>
      </c>
      <c r="AD306">
        <f>VLOOKUP($B306,'Tillförd energi'!$B$1:$AI$720,MATCH(AD$2,'Tillförd energi'!$B$1:$AQ$1,0),FALSE)</f>
        <v>11.519</v>
      </c>
      <c r="AE306">
        <f>VLOOKUP($B306,'Tillförd energi'!$B$1:$AI$720,MATCH(AE$2,'Tillförd energi'!$B$1:$AQ$1,0),FALSE)</f>
        <v>0</v>
      </c>
      <c r="AF306">
        <f>VLOOKUP($B306,'Tillförd energi'!$B$1:$AI$720,MATCH(AF$2,'Tillförd energi'!$B$1:$AQ$1,0),FALSE)</f>
        <v>0.52</v>
      </c>
      <c r="AG306">
        <f>IFERROR(VLOOKUP(B306,Miljö!$B$1:$AC$600,MATCH("Köpt mängd produktionsspecifik fjärrvärme:",Miljö!$B$1:$AC$1,0),FALSE)/1,0)</f>
        <v>0</v>
      </c>
      <c r="AI306">
        <f t="shared" si="24"/>
        <v>22.154169999999997</v>
      </c>
      <c r="AJ306">
        <f>IF(ISERROR(1/VLOOKUP($B306,Leveranser!$B$1:$S$500,MATCH("såld värme (gwh)",Leveranser!$B$1:$S$1,0),FALSE)),"",VLOOKUP($B306,Leveranser!$B$1:$S$500,MATCH("såld värme (gwh)",Leveranser!$B$1:$S$1,0),FALSE))</f>
        <v>16.013999999999999</v>
      </c>
      <c r="AM306" t="str">
        <f>IF(B306&lt;&gt;"",IF(VLOOKUP($B306,Totalt!$B$1:$AQ$554,MATCH("Kvalitetsgranskad:",Totalt!$B$1:$AQ$1,0),FALSE)="ja",VLOOKUP($B306,Miljö!$B$1:$AG$479,MATCH(AM$2,Miljö!$B$1:$AK$1,0),FALSE),""),"")</f>
        <v>Ja</v>
      </c>
      <c r="AN306" t="str">
        <f>IF(AM306="ja",VLOOKUP($B306,Miljö!$B$1:$J$479,MATCH("Typ av ursprungsspecificerad el   (Om inget värde anges används Nordisk residualmix, se inforuta) ()",Miljö!$B$1:$J$1,0),FALSE),IF(AM306="nej","Nordisk residualel",""))</f>
        <v>'vattenkraft samt bio'</v>
      </c>
      <c r="AO306">
        <f>IF(AM306="","",VLOOKUP($B306,Miljö!$B$1:$J$479,MATCH("Fossilandel för ursprungspecificerad el ()",Miljö!$B$1:$J$1,0),FALSE))</f>
        <v>0</v>
      </c>
      <c r="AP306">
        <f>IF(AM306="","",IFERROR(VLOOKUP($B306,Miljö!$B$1:$J$479,MATCH("Kärnkraftsandel för ursprungsspecificerad el ()",Miljö!$B$1:$J$1,0),FALSE)/1,0))</f>
        <v>0</v>
      </c>
      <c r="AQ306">
        <f t="shared" si="25"/>
        <v>1</v>
      </c>
      <c r="AS306" t="str">
        <f t="shared" si="26"/>
        <v>Nej</v>
      </c>
      <c r="AT306" t="str">
        <f>IF(AS306="ja",VLOOKUP($B306,Miljö!$B$1:$P$500,MATCH("Fossil andel i procent (%)",Miljö!$B$1:$P$1,0),FALSE)/100,"")</f>
        <v/>
      </c>
      <c r="AV306" t="str">
        <f t="shared" si="27"/>
        <v>Nej</v>
      </c>
      <c r="AW306" t="str">
        <f>IF(AV306="ja",VLOOKUP($B306,'Egen hetvattenprod'!$B$1:$AO$500,MATCH("Värmekälla till värmepumpar ()",'Egen hetvattenprod'!$B$1:$AO$1,0),FALSE),"")</f>
        <v/>
      </c>
      <c r="AY306" t="str">
        <f t="shared" si="28"/>
        <v>Nej</v>
      </c>
      <c r="AZ306" s="115" t="str">
        <f>IF($AY306="ja",(VLOOKUP($B306,'Egen hetvattenprod'!$B$1:$BX$550,MATCH(AZ$2,'Egen hetvattenprod'!$B$1:$BX$1,0),FALSE)+VLOOKUP($B306,Kraftvärmeprod!$B$1:$BX$550,MATCH(AZ$2,Kraftvärmeprod!$B$1:$BX$1,0),FALSE))/$AC306,"")</f>
        <v/>
      </c>
      <c r="BA306" s="115" t="str">
        <f>IF($AY306="ja",(VLOOKUP($B306,'Egen hetvattenprod'!$B$1:$BX$550,MATCH(BA$2,'Egen hetvattenprod'!$B$1:$BX$1,0),FALSE)+VLOOKUP($B306,Kraftvärmeprod!$B$1:$BX$550,MATCH(BA$2,Kraftvärmeprod!$B$1:$BX$1,0),FALSE))/$AC306,"")</f>
        <v/>
      </c>
      <c r="BB306" s="115" t="str">
        <f>IF($AY306="ja",(VLOOKUP($B306,'Egen hetvattenprod'!$B$1:$BX$550,MATCH(BB$2,'Egen hetvattenprod'!$B$1:$BX$1,0),FALSE)+VLOOKUP($B306,Kraftvärmeprod!$B$1:$BX$550,MATCH(BB$2,Kraftvärmeprod!$B$1:$BX$1,0),FALSE))/$AC306,"")</f>
        <v/>
      </c>
      <c r="BC306" s="115" t="str">
        <f>IF($AY306="ja",(VLOOKUP($B306,'Egen hetvattenprod'!$B$1:$BX$550,MATCH(BC$2,'Egen hetvattenprod'!$B$1:$BX$1,0),FALSE)+VLOOKUP($B306,Kraftvärmeprod!$B$1:$BX$550,MATCH(BC$2,Kraftvärmeprod!$B$1:$BX$1,0),FALSE))/$AC306,"")</f>
        <v/>
      </c>
      <c r="BD306" s="115" t="str">
        <f>IF($AY306="ja",(VLOOKUP($B306,'Egen hetvattenprod'!$B$1:$BX$550,MATCH(BD$2,'Egen hetvattenprod'!$B$1:$BX$1,0),FALSE)+VLOOKUP($B306,Kraftvärmeprod!$B$1:$BX$550,MATCH(BD$2,Kraftvärmeprod!$B$1:$BX$1,0),FALSE))/$AC306,"")</f>
        <v/>
      </c>
      <c r="BF306" t="str">
        <f t="shared" si="29"/>
        <v>Nej</v>
      </c>
      <c r="BG306" t="str">
        <f>IF($BF306="ja",VLOOKUP($B306,'Egen hetvattenprod'!$B$1:$BX$550,MATCH("Andelen klimatgaser med fossilt ursprung för avfall ()",'Egen hetvattenprod'!$B$1:$BX$1,0),FALSE),"")</f>
        <v/>
      </c>
      <c r="BH306" t="str">
        <f>IF($BF306="ja",VLOOKUP($B306,Kraftvärmeprod!$B$1:$BX$550,MATCH("Andelen klimatgaser med fossilt ursprung för avfall ()",Kraftvärmeprod!$B$1:$BX$1,0),FALSE),"")</f>
        <v/>
      </c>
      <c r="BI306" t="str">
        <f>IF($BF306="ja",VLOOKUP($B306,'Egen hetvattenprod'!$B$1:$BX$550,MATCH("Avfall (GWh)",'Egen hetvattenprod'!$B$1:$BX$1,0),FALSE),"")</f>
        <v/>
      </c>
      <c r="BJ306" t="str">
        <f>IF($BF306="ja",VLOOKUP($B306,'Slutlig allokering kvv'!$B$1:$BX$550,MATCH("Avfall (GWh)",'Slutlig allokering kvv'!$B$1:$BX$1,0),FALSE),"")</f>
        <v/>
      </c>
      <c r="BK306" t="str">
        <f>IF($BF306="ja",VLOOKUP($B306,'Köpt hetvatten'!$B$1:$BX$550,MATCH("Avfall i köpt hetvatten",'Köpt hetvatten'!$B$1:$BX$1,0),FALSE),"")</f>
        <v/>
      </c>
      <c r="BL306" t="str">
        <f>IF($BF306="ja",VLOOKUP($B306,'Egen hetvattenprod'!$B$1:$BX$550,MATCH("Värde enligt ovan. (%)",'Egen hetvattenprod'!$B$1:$BX$1,0),FALSE),"")</f>
        <v/>
      </c>
      <c r="BM306" t="str">
        <f>IF($BF306="ja",VLOOKUP($B306,Kraftvärmeprod!$B$1:$BX$550,MATCH("Värde enligt ovan. (%)",Kraftvärmeprod!$B$1:$BX$1,0),FALSE),"")</f>
        <v/>
      </c>
      <c r="BQ306" t="str">
        <f>IF($BF306="ja",VLOOKUP($B306,'Egen hetvattenprod'!$B$1:$BX$550,MATCH("Tillförd olja (fossil) vid avfallsförbränning (GWh)",'Egen hetvattenprod'!$B$1:$BX$1,0),FALSE),"")</f>
        <v/>
      </c>
      <c r="BR306" t="str">
        <f>IF($BF306="ja",VLOOKUP($B306,Kraftvärmeprod!$B$1:$BX$550,MATCH("Tillförd olja (fossil) vid avfallsförbränning (GWh)",Kraftvärmeprod!$B$1:$BX$1,0),FALSE),"")</f>
        <v/>
      </c>
    </row>
    <row r="307" spans="1:70">
      <c r="A307" t="s">
        <v>482</v>
      </c>
      <c r="B307" t="s">
        <v>489</v>
      </c>
      <c r="C307">
        <f>VLOOKUP($B307,'Tillförd energi'!$B$1:$AI$720,MATCH(C$2,'Tillförd energi'!$B$1:$AQ$1,0),FALSE)</f>
        <v>0</v>
      </c>
      <c r="D307">
        <f>VLOOKUP($B307,'Tillförd energi'!$B$1:$AI$720,MATCH(D$2,'Tillförd energi'!$B$1:$AQ$1,0),FALSE)</f>
        <v>0.12</v>
      </c>
      <c r="E307">
        <f>VLOOKUP($B307,'Tillförd energi'!$B$1:$AI$720,MATCH(E$2,'Tillförd energi'!$B$1:$AQ$1,0),FALSE)</f>
        <v>0</v>
      </c>
      <c r="F307">
        <f>VLOOKUP($B307,'Tillförd energi'!$B$1:$AI$720,MATCH(F$2,'Tillförd energi'!$B$1:$AQ$1,0),FALSE)</f>
        <v>0</v>
      </c>
      <c r="G307">
        <f>VLOOKUP($B307,'Tillförd energi'!$B$1:$AI$720,MATCH(G$2,'Tillförd energi'!$B$1:$AQ$1,0),FALSE)</f>
        <v>0</v>
      </c>
      <c r="H307">
        <f>VLOOKUP($B307,'Tillförd energi'!$B$1:$AI$720,MATCH(H$2,'Tillförd energi'!$B$1:$AQ$1,0),FALSE)</f>
        <v>0</v>
      </c>
      <c r="I307">
        <f>VLOOKUP($B307,'Tillförd energi'!$B$1:$AI$720,MATCH(I$2,'Tillförd energi'!$B$1:$AQ$1,0),FALSE)</f>
        <v>0</v>
      </c>
      <c r="J307">
        <f>VLOOKUP($B307,'Tillförd energi'!$B$1:$AI$720,MATCH(J$2,'Tillförd energi'!$B$1:$AQ$1,0),FALSE)</f>
        <v>0</v>
      </c>
      <c r="K307">
        <f>VLOOKUP($B307,'Tillförd energi'!$B$1:$AI$720,MATCH(K$2,'Tillförd energi'!$B$1:$AQ$1,0),FALSE)</f>
        <v>0</v>
      </c>
      <c r="L307">
        <f>VLOOKUP($B307,'Tillförd energi'!$B$1:$AI$720,MATCH(L$2,'Tillförd energi'!$B$1:$AQ$1,0),FALSE)</f>
        <v>0</v>
      </c>
      <c r="M307">
        <f>VLOOKUP($B307,'Tillförd energi'!$B$1:$AI$720,MATCH(M$2,'Tillförd energi'!$B$1:$AQ$1,0),FALSE)</f>
        <v>0</v>
      </c>
      <c r="N307">
        <f>VLOOKUP($B307,'Tillförd energi'!$B$1:$AI$720,MATCH(N$2,'Tillförd energi'!$B$1:$AQ$1,0),FALSE)</f>
        <v>23.140999999999998</v>
      </c>
      <c r="O307">
        <f>VLOOKUP($B307,'Tillförd energi'!$B$1:$AI$720,MATCH(O$2,'Tillförd energi'!$B$1:$AQ$1,0),FALSE)</f>
        <v>0</v>
      </c>
      <c r="P307">
        <f>VLOOKUP($B307,'Tillförd energi'!$B$1:$AI$720,MATCH(P$2,'Tillförd energi'!$B$1:$AQ$1,0),FALSE)</f>
        <v>0</v>
      </c>
      <c r="Q307">
        <f>VLOOKUP($B307,'Tillförd energi'!$B$1:$AI$720,MATCH(Q$2,'Tillförd energi'!$B$1:$AQ$1,0),FALSE)</f>
        <v>3.5117600000000002</v>
      </c>
      <c r="R307">
        <f>VLOOKUP($B307,'Tillförd energi'!$B$1:$AI$720,MATCH(R$2,'Tillförd energi'!$B$1:$AQ$1,0),FALSE)</f>
        <v>0</v>
      </c>
      <c r="S307">
        <f>VLOOKUP($B307,'Tillförd energi'!$B$1:$AI$720,MATCH(S$2,'Tillförd energi'!$B$1:$AQ$1,0),FALSE)</f>
        <v>0</v>
      </c>
      <c r="T307">
        <f>VLOOKUP($B307,'Tillförd energi'!$B$1:$AI$720,MATCH(T$2,'Tillförd energi'!$B$1:$AQ$1,0),FALSE)</f>
        <v>0</v>
      </c>
      <c r="U307">
        <f>VLOOKUP($B307,'Tillförd energi'!$B$1:$AI$720,MATCH(U$2,'Tillförd energi'!$B$1:$AQ$1,0),FALSE)</f>
        <v>0</v>
      </c>
      <c r="V307">
        <f>VLOOKUP($B307,'Tillförd energi'!$B$1:$AI$720,MATCH(V$2,'Tillförd energi'!$B$1:$AQ$1,0),FALSE)</f>
        <v>0</v>
      </c>
      <c r="W307">
        <f>VLOOKUP($B307,'Tillförd energi'!$B$1:$AI$720,MATCH(W$2,'Tillförd energi'!$B$1:$AQ$1,0),FALSE)</f>
        <v>0</v>
      </c>
      <c r="X307">
        <f>VLOOKUP($B307,'Tillförd energi'!$B$1:$AI$720,MATCH(X$2,'Tillförd energi'!$B$1:$AQ$1,0),FALSE)</f>
        <v>0</v>
      </c>
      <c r="Y307">
        <f>VLOOKUP($B307,'Tillförd energi'!$B$1:$AI$720,MATCH(Y$2,'Tillförd energi'!$B$1:$AQ$1,0),FALSE)</f>
        <v>0</v>
      </c>
      <c r="Z307">
        <f>VLOOKUP($B307,'Tillförd energi'!$B$1:$AI$720,MATCH(Z$2,'Tillförd energi'!$B$1:$AQ$1,0),FALSE)</f>
        <v>0</v>
      </c>
      <c r="AA307">
        <f>VLOOKUP($B307,'Tillförd energi'!$B$1:$AI$720,MATCH(AA$2,'Tillförd energi'!$B$1:$AQ$1,0),FALSE)</f>
        <v>0</v>
      </c>
      <c r="AB307">
        <f>VLOOKUP($B307,'Tillförd energi'!$B$1:$AI$720,MATCH(AB$2,'Tillförd energi'!$B$1:$AQ$1,0),FALSE)</f>
        <v>0</v>
      </c>
      <c r="AC307">
        <f>VLOOKUP($B307,'Tillförd energi'!$B$1:$AI$720,MATCH(AC$2,'Tillförd energi'!$B$1:$AQ$1,0),FALSE)</f>
        <v>4.1150000000000002</v>
      </c>
      <c r="AD307">
        <f>VLOOKUP($B307,'Tillförd energi'!$B$1:$AI$720,MATCH(AD$2,'Tillförd energi'!$B$1:$AQ$1,0),FALSE)</f>
        <v>0</v>
      </c>
      <c r="AE307">
        <f>VLOOKUP($B307,'Tillförd energi'!$B$1:$AI$720,MATCH(AE$2,'Tillförd energi'!$B$1:$AQ$1,0),FALSE)</f>
        <v>0</v>
      </c>
      <c r="AF307">
        <f>VLOOKUP($B307,'Tillförd energi'!$B$1:$AI$720,MATCH(AF$2,'Tillförd energi'!$B$1:$AQ$1,0),FALSE)</f>
        <v>0.61099999999999999</v>
      </c>
      <c r="AG307">
        <f>IFERROR(VLOOKUP(B307,Miljö!$B$1:$AC$600,MATCH("Köpt mängd produktionsspecifik fjärrvärme:",Miljö!$B$1:$AC$1,0),FALSE)/1,0)</f>
        <v>0</v>
      </c>
      <c r="AI307">
        <f t="shared" si="24"/>
        <v>31.498760000000001</v>
      </c>
      <c r="AJ307">
        <f>IF(ISERROR(1/VLOOKUP($B307,Leveranser!$B$1:$S$500,MATCH("såld värme (gwh)",Leveranser!$B$1:$S$1,0),FALSE)),"",VLOOKUP($B307,Leveranser!$B$1:$S$500,MATCH("såld värme (gwh)",Leveranser!$B$1:$S$1,0),FALSE))</f>
        <v>27.3</v>
      </c>
      <c r="AM307" t="str">
        <f>IF(B307&lt;&gt;"",IF(VLOOKUP($B307,Totalt!$B$1:$AQ$554,MATCH("Kvalitetsgranskad:",Totalt!$B$1:$AQ$1,0),FALSE)="ja",VLOOKUP($B307,Miljö!$B$1:$AG$479,MATCH(AM$2,Miljö!$B$1:$AK$1,0),FALSE),""),"")</f>
        <v>Ja</v>
      </c>
      <c r="AN307" t="str">
        <f>IF(AM307="ja",VLOOKUP($B307,Miljö!$B$1:$J$479,MATCH("Typ av ursprungsspecificerad el   (Om inget värde anges används Nordisk residualmix, se inforuta) ()",Miljö!$B$1:$J$1,0),FALSE),IF(AM307="nej","Nordisk residualel",""))</f>
        <v>'bio. vatten. vind'</v>
      </c>
      <c r="AO307">
        <f>IF(AM307="","",VLOOKUP($B307,Miljö!$B$1:$J$479,MATCH("Fossilandel för ursprungspecificerad el ()",Miljö!$B$1:$J$1,0),FALSE))</f>
        <v>0</v>
      </c>
      <c r="AP307">
        <f>IF(AM307="","",IFERROR(VLOOKUP($B307,Miljö!$B$1:$J$479,MATCH("Kärnkraftsandel för ursprungsspecificerad el ()",Miljö!$B$1:$J$1,0),FALSE)/1,0))</f>
        <v>0</v>
      </c>
      <c r="AQ307">
        <f t="shared" si="25"/>
        <v>1</v>
      </c>
      <c r="AS307" t="str">
        <f t="shared" si="26"/>
        <v>Nej</v>
      </c>
      <c r="AT307" t="str">
        <f>IF(AS307="ja",VLOOKUP($B307,Miljö!$B$1:$P$500,MATCH("Fossil andel i procent (%)",Miljö!$B$1:$P$1,0),FALSE)/100,"")</f>
        <v/>
      </c>
      <c r="AV307" t="str">
        <f t="shared" si="27"/>
        <v>Nej</v>
      </c>
      <c r="AW307" t="str">
        <f>IF(AV307="ja",VLOOKUP($B307,'Egen hetvattenprod'!$B$1:$AO$500,MATCH("Värmekälla till värmepumpar ()",'Egen hetvattenprod'!$B$1:$AO$1,0),FALSE),"")</f>
        <v/>
      </c>
      <c r="AY307" t="str">
        <f t="shared" si="28"/>
        <v>Ja</v>
      </c>
      <c r="AZ307" s="115">
        <f>IF($AY307="ja",(VLOOKUP($B307,'Egen hetvattenprod'!$B$1:$BX$550,MATCH(AZ$2,'Egen hetvattenprod'!$B$1:$BX$1,0),FALSE)+VLOOKUP($B307,Kraftvärmeprod!$B$1:$BX$550,MATCH(AZ$2,Kraftvärmeprod!$B$1:$BX$1,0),FALSE))/$AC307,"")</f>
        <v>1</v>
      </c>
      <c r="BA307" s="115">
        <f>IF($AY307="ja",(VLOOKUP($B307,'Egen hetvattenprod'!$B$1:$BX$550,MATCH(BA$2,'Egen hetvattenprod'!$B$1:$BX$1,0),FALSE)+VLOOKUP($B307,Kraftvärmeprod!$B$1:$BX$550,MATCH(BA$2,Kraftvärmeprod!$B$1:$BX$1,0),FALSE))/$AC307,"")</f>
        <v>0</v>
      </c>
      <c r="BB307" s="115">
        <f>IF($AY307="ja",(VLOOKUP($B307,'Egen hetvattenprod'!$B$1:$BX$550,MATCH(BB$2,'Egen hetvattenprod'!$B$1:$BX$1,0),FALSE)+VLOOKUP($B307,Kraftvärmeprod!$B$1:$BX$550,MATCH(BB$2,Kraftvärmeprod!$B$1:$BX$1,0),FALSE))/$AC307,"")</f>
        <v>0</v>
      </c>
      <c r="BC307" s="115">
        <f>IF($AY307="ja",(VLOOKUP($B307,'Egen hetvattenprod'!$B$1:$BX$550,MATCH(BC$2,'Egen hetvattenprod'!$B$1:$BX$1,0),FALSE)+VLOOKUP($B307,Kraftvärmeprod!$B$1:$BX$550,MATCH(BC$2,Kraftvärmeprod!$B$1:$BX$1,0),FALSE))/$AC307,"")</f>
        <v>0</v>
      </c>
      <c r="BD307" s="115">
        <f>IF($AY307="ja",(VLOOKUP($B307,'Egen hetvattenprod'!$B$1:$BX$550,MATCH(BD$2,'Egen hetvattenprod'!$B$1:$BX$1,0),FALSE)+VLOOKUP($B307,Kraftvärmeprod!$B$1:$BX$550,MATCH(BD$2,Kraftvärmeprod!$B$1:$BX$1,0),FALSE))/$AC307,"")</f>
        <v>0</v>
      </c>
      <c r="BF307" t="str">
        <f t="shared" si="29"/>
        <v>Nej</v>
      </c>
      <c r="BG307" t="str">
        <f>IF($BF307="ja",VLOOKUP($B307,'Egen hetvattenprod'!$B$1:$BX$550,MATCH("Andelen klimatgaser med fossilt ursprung för avfall ()",'Egen hetvattenprod'!$B$1:$BX$1,0),FALSE),"")</f>
        <v/>
      </c>
      <c r="BH307" t="str">
        <f>IF($BF307="ja",VLOOKUP($B307,Kraftvärmeprod!$B$1:$BX$550,MATCH("Andelen klimatgaser med fossilt ursprung för avfall ()",Kraftvärmeprod!$B$1:$BX$1,0),FALSE),"")</f>
        <v/>
      </c>
      <c r="BI307" t="str">
        <f>IF($BF307="ja",VLOOKUP($B307,'Egen hetvattenprod'!$B$1:$BX$550,MATCH("Avfall (GWh)",'Egen hetvattenprod'!$B$1:$BX$1,0),FALSE),"")</f>
        <v/>
      </c>
      <c r="BJ307" t="str">
        <f>IF($BF307="ja",VLOOKUP($B307,'Slutlig allokering kvv'!$B$1:$BX$550,MATCH("Avfall (GWh)",'Slutlig allokering kvv'!$B$1:$BX$1,0),FALSE),"")</f>
        <v/>
      </c>
      <c r="BK307" t="str">
        <f>IF($BF307="ja",VLOOKUP($B307,'Köpt hetvatten'!$B$1:$BX$550,MATCH("Avfall i köpt hetvatten",'Köpt hetvatten'!$B$1:$BX$1,0),FALSE),"")</f>
        <v/>
      </c>
      <c r="BL307" t="str">
        <f>IF($BF307="ja",VLOOKUP($B307,'Egen hetvattenprod'!$B$1:$BX$550,MATCH("Värde enligt ovan. (%)",'Egen hetvattenprod'!$B$1:$BX$1,0),FALSE),"")</f>
        <v/>
      </c>
      <c r="BM307" t="str">
        <f>IF($BF307="ja",VLOOKUP($B307,Kraftvärmeprod!$B$1:$BX$550,MATCH("Värde enligt ovan. (%)",Kraftvärmeprod!$B$1:$BX$1,0),FALSE),"")</f>
        <v/>
      </c>
      <c r="BQ307" t="str">
        <f>IF($BF307="ja",VLOOKUP($B307,'Egen hetvattenprod'!$B$1:$BX$550,MATCH("Tillförd olja (fossil) vid avfallsförbränning (GWh)",'Egen hetvattenprod'!$B$1:$BX$1,0),FALSE),"")</f>
        <v/>
      </c>
      <c r="BR307" t="str">
        <f>IF($BF307="ja",VLOOKUP($B307,Kraftvärmeprod!$B$1:$BX$550,MATCH("Tillförd olja (fossil) vid avfallsförbränning (GWh)",Kraftvärmeprod!$B$1:$BX$1,0),FALSE),"")</f>
        <v/>
      </c>
    </row>
    <row r="308" spans="1:70">
      <c r="A308" t="s">
        <v>490</v>
      </c>
      <c r="B308" t="s">
        <v>491</v>
      </c>
      <c r="C308">
        <f>VLOOKUP($B308,'Tillförd energi'!$B$1:$AI$720,MATCH(C$2,'Tillförd energi'!$B$1:$AQ$1,0),FALSE)</f>
        <v>0</v>
      </c>
      <c r="D308">
        <f>VLOOKUP($B308,'Tillförd energi'!$B$1:$AI$720,MATCH(D$2,'Tillförd energi'!$B$1:$AQ$1,0),FALSE)</f>
        <v>0</v>
      </c>
      <c r="E308">
        <f>VLOOKUP($B308,'Tillförd energi'!$B$1:$AI$720,MATCH(E$2,'Tillförd energi'!$B$1:$AQ$1,0),FALSE)</f>
        <v>0</v>
      </c>
      <c r="F308">
        <f>VLOOKUP($B308,'Tillförd energi'!$B$1:$AI$720,MATCH(F$2,'Tillförd energi'!$B$1:$AQ$1,0),FALSE)</f>
        <v>0</v>
      </c>
      <c r="G308">
        <f>VLOOKUP($B308,'Tillförd energi'!$B$1:$AI$720,MATCH(G$2,'Tillförd energi'!$B$1:$AQ$1,0),FALSE)</f>
        <v>0</v>
      </c>
      <c r="H308">
        <f>VLOOKUP($B308,'Tillförd energi'!$B$1:$AI$720,MATCH(H$2,'Tillförd energi'!$B$1:$AQ$1,0),FALSE)</f>
        <v>0</v>
      </c>
      <c r="I308">
        <f>VLOOKUP($B308,'Tillförd energi'!$B$1:$AI$720,MATCH(I$2,'Tillförd energi'!$B$1:$AQ$1,0),FALSE)</f>
        <v>0</v>
      </c>
      <c r="J308">
        <f>VLOOKUP($B308,'Tillförd energi'!$B$1:$AI$720,MATCH(J$2,'Tillförd energi'!$B$1:$AQ$1,0),FALSE)</f>
        <v>1.0780000000000001</v>
      </c>
      <c r="K308">
        <f>VLOOKUP($B308,'Tillförd energi'!$B$1:$AI$720,MATCH(K$2,'Tillförd energi'!$B$1:$AQ$1,0),FALSE)</f>
        <v>0</v>
      </c>
      <c r="L308">
        <f>VLOOKUP($B308,'Tillförd energi'!$B$1:$AI$720,MATCH(L$2,'Tillförd energi'!$B$1:$AQ$1,0),FALSE)</f>
        <v>0</v>
      </c>
      <c r="M308">
        <f>VLOOKUP($B308,'Tillförd energi'!$B$1:$AI$720,MATCH(M$2,'Tillförd energi'!$B$1:$AQ$1,0),FALSE)</f>
        <v>0</v>
      </c>
      <c r="N308">
        <f>VLOOKUP($B308,'Tillförd energi'!$B$1:$AI$720,MATCH(N$2,'Tillförd energi'!$B$1:$AQ$1,0),FALSE)</f>
        <v>0</v>
      </c>
      <c r="O308">
        <f>VLOOKUP($B308,'Tillförd energi'!$B$1:$AI$720,MATCH(O$2,'Tillförd energi'!$B$1:$AQ$1,0),FALSE)</f>
        <v>0</v>
      </c>
      <c r="P308">
        <f>VLOOKUP($B308,'Tillförd energi'!$B$1:$AI$720,MATCH(P$2,'Tillförd energi'!$B$1:$AQ$1,0),FALSE)</f>
        <v>0</v>
      </c>
      <c r="Q308">
        <f>VLOOKUP($B308,'Tillförd energi'!$B$1:$AI$720,MATCH(Q$2,'Tillförd energi'!$B$1:$AQ$1,0),FALSE)</f>
        <v>0</v>
      </c>
      <c r="R308">
        <f>VLOOKUP($B308,'Tillförd energi'!$B$1:$AI$720,MATCH(R$2,'Tillförd energi'!$B$1:$AQ$1,0),FALSE)</f>
        <v>0.36399999999999999</v>
      </c>
      <c r="S308">
        <f>VLOOKUP($B308,'Tillförd energi'!$B$1:$AI$720,MATCH(S$2,'Tillförd energi'!$B$1:$AQ$1,0),FALSE)</f>
        <v>0</v>
      </c>
      <c r="T308">
        <f>VLOOKUP($B308,'Tillförd energi'!$B$1:$AI$720,MATCH(T$2,'Tillförd energi'!$B$1:$AQ$1,0),FALSE)</f>
        <v>0</v>
      </c>
      <c r="U308">
        <f>VLOOKUP($B308,'Tillförd energi'!$B$1:$AI$720,MATCH(U$2,'Tillförd energi'!$B$1:$AQ$1,0),FALSE)</f>
        <v>0</v>
      </c>
      <c r="V308">
        <f>VLOOKUP($B308,'Tillförd energi'!$B$1:$AI$720,MATCH(V$2,'Tillförd energi'!$B$1:$AQ$1,0),FALSE)</f>
        <v>0</v>
      </c>
      <c r="W308">
        <f>VLOOKUP($B308,'Tillförd energi'!$B$1:$AI$720,MATCH(W$2,'Tillförd energi'!$B$1:$AQ$1,0),FALSE)</f>
        <v>5.3220000000000001</v>
      </c>
      <c r="X308">
        <f>VLOOKUP($B308,'Tillförd energi'!$B$1:$AI$720,MATCH(X$2,'Tillförd energi'!$B$1:$AQ$1,0),FALSE)</f>
        <v>0</v>
      </c>
      <c r="Y308">
        <f>VLOOKUP($B308,'Tillförd energi'!$B$1:$AI$720,MATCH(Y$2,'Tillförd energi'!$B$1:$AQ$1,0),FALSE)</f>
        <v>0</v>
      </c>
      <c r="Z308">
        <f>VLOOKUP($B308,'Tillförd energi'!$B$1:$AI$720,MATCH(Z$2,'Tillförd energi'!$B$1:$AQ$1,0),FALSE)</f>
        <v>0</v>
      </c>
      <c r="AA308">
        <f>VLOOKUP($B308,'Tillförd energi'!$B$1:$AI$720,MATCH(AA$2,'Tillförd energi'!$B$1:$AQ$1,0),FALSE)</f>
        <v>0</v>
      </c>
      <c r="AB308">
        <f>VLOOKUP($B308,'Tillförd energi'!$B$1:$AI$720,MATCH(AB$2,'Tillförd energi'!$B$1:$AQ$1,0),FALSE)</f>
        <v>0</v>
      </c>
      <c r="AC308">
        <f>VLOOKUP($B308,'Tillförd energi'!$B$1:$AI$720,MATCH(AC$2,'Tillförd energi'!$B$1:$AQ$1,0),FALSE)</f>
        <v>0</v>
      </c>
      <c r="AD308">
        <f>VLOOKUP($B308,'Tillförd energi'!$B$1:$AI$720,MATCH(AD$2,'Tillförd energi'!$B$1:$AQ$1,0),FALSE)</f>
        <v>35.840000000000003</v>
      </c>
      <c r="AE308">
        <f>VLOOKUP($B308,'Tillförd energi'!$B$1:$AI$720,MATCH(AE$2,'Tillförd energi'!$B$1:$AQ$1,0),FALSE)</f>
        <v>0</v>
      </c>
      <c r="AF308">
        <f>VLOOKUP($B308,'Tillförd energi'!$B$1:$AI$720,MATCH(AF$2,'Tillförd energi'!$B$1:$AQ$1,0),FALSE)</f>
        <v>1.7</v>
      </c>
      <c r="AG308">
        <f>IFERROR(VLOOKUP(B308,Miljö!$B$1:$AC$600,MATCH("Köpt mängd produktionsspecifik fjärrvärme:",Miljö!$B$1:$AC$1,0),FALSE)/1,0)</f>
        <v>0</v>
      </c>
      <c r="AI308">
        <f t="shared" si="24"/>
        <v>44.304000000000009</v>
      </c>
      <c r="AJ308">
        <f>IF(ISERROR(1/VLOOKUP($B308,Leveranser!$B$1:$S$500,MATCH("såld värme (gwh)",Leveranser!$B$1:$S$1,0),FALSE)),"",VLOOKUP($B308,Leveranser!$B$1:$S$500,MATCH("såld värme (gwh)",Leveranser!$B$1:$S$1,0),FALSE))</f>
        <v>40.39</v>
      </c>
      <c r="AM308" t="str">
        <f>IF(B308&lt;&gt;"",IF(VLOOKUP($B308,Totalt!$B$1:$AQ$554,MATCH("Kvalitetsgranskad:",Totalt!$B$1:$AQ$1,0),FALSE)="ja",VLOOKUP($B308,Miljö!$B$1:$AG$479,MATCH(AM$2,Miljö!$B$1:$AK$1,0),FALSE),""),"")</f>
        <v>Ja</v>
      </c>
      <c r="AN308" t="str">
        <f>IF(AM308="ja",VLOOKUP($B308,Miljö!$B$1:$J$479,MATCH("Typ av ursprungsspecificerad el   (Om inget värde anges används Nordisk residualmix, se inforuta) ()",Miljö!$B$1:$J$1,0),FALSE),IF(AM308="nej","Nordisk residualel",""))</f>
        <v>'Vind och Vatten '</v>
      </c>
      <c r="AO308">
        <f>IF(AM308="","",VLOOKUP($B308,Miljö!$B$1:$J$479,MATCH("Fossilandel för ursprungspecificerad el ()",Miljö!$B$1:$J$1,0),FALSE))</f>
        <v>0</v>
      </c>
      <c r="AP308">
        <f>IF(AM308="","",IFERROR(VLOOKUP($B308,Miljö!$B$1:$J$479,MATCH("Kärnkraftsandel för ursprungsspecificerad el ()",Miljö!$B$1:$J$1,0),FALSE)/1,0))</f>
        <v>0</v>
      </c>
      <c r="AQ308">
        <f t="shared" si="25"/>
        <v>1</v>
      </c>
      <c r="AS308" t="str">
        <f t="shared" si="26"/>
        <v>Nej</v>
      </c>
      <c r="AT308" t="str">
        <f>IF(AS308="ja",VLOOKUP($B308,Miljö!$B$1:$P$500,MATCH("Fossil andel i procent (%)",Miljö!$B$1:$P$1,0),FALSE)/100,"")</f>
        <v/>
      </c>
      <c r="AV308" t="str">
        <f t="shared" si="27"/>
        <v>Nej</v>
      </c>
      <c r="AW308" t="str">
        <f>IF(AV308="ja",VLOOKUP($B308,'Egen hetvattenprod'!$B$1:$AO$500,MATCH("Värmekälla till värmepumpar ()",'Egen hetvattenprod'!$B$1:$AO$1,0),FALSE),"")</f>
        <v/>
      </c>
      <c r="AY308" t="str">
        <f t="shared" si="28"/>
        <v>Nej</v>
      </c>
      <c r="AZ308" s="115" t="str">
        <f>IF($AY308="ja",(VLOOKUP($B308,'Egen hetvattenprod'!$B$1:$BX$550,MATCH(AZ$2,'Egen hetvattenprod'!$B$1:$BX$1,0),FALSE)+VLOOKUP($B308,Kraftvärmeprod!$B$1:$BX$550,MATCH(AZ$2,Kraftvärmeprod!$B$1:$BX$1,0),FALSE))/$AC308,"")</f>
        <v/>
      </c>
      <c r="BA308" s="115" t="str">
        <f>IF($AY308="ja",(VLOOKUP($B308,'Egen hetvattenprod'!$B$1:$BX$550,MATCH(BA$2,'Egen hetvattenprod'!$B$1:$BX$1,0),FALSE)+VLOOKUP($B308,Kraftvärmeprod!$B$1:$BX$550,MATCH(BA$2,Kraftvärmeprod!$B$1:$BX$1,0),FALSE))/$AC308,"")</f>
        <v/>
      </c>
      <c r="BB308" s="115" t="str">
        <f>IF($AY308="ja",(VLOOKUP($B308,'Egen hetvattenprod'!$B$1:$BX$550,MATCH(BB$2,'Egen hetvattenprod'!$B$1:$BX$1,0),FALSE)+VLOOKUP($B308,Kraftvärmeprod!$B$1:$BX$550,MATCH(BB$2,Kraftvärmeprod!$B$1:$BX$1,0),FALSE))/$AC308,"")</f>
        <v/>
      </c>
      <c r="BC308" s="115" t="str">
        <f>IF($AY308="ja",(VLOOKUP($B308,'Egen hetvattenprod'!$B$1:$BX$550,MATCH(BC$2,'Egen hetvattenprod'!$B$1:$BX$1,0),FALSE)+VLOOKUP($B308,Kraftvärmeprod!$B$1:$BX$550,MATCH(BC$2,Kraftvärmeprod!$B$1:$BX$1,0),FALSE))/$AC308,"")</f>
        <v/>
      </c>
      <c r="BD308" s="115" t="str">
        <f>IF($AY308="ja",(VLOOKUP($B308,'Egen hetvattenprod'!$B$1:$BX$550,MATCH(BD$2,'Egen hetvattenprod'!$B$1:$BX$1,0),FALSE)+VLOOKUP($B308,Kraftvärmeprod!$B$1:$BX$550,MATCH(BD$2,Kraftvärmeprod!$B$1:$BX$1,0),FALSE))/$AC308,"")</f>
        <v/>
      </c>
      <c r="BF308" t="str">
        <f t="shared" si="29"/>
        <v>Nej</v>
      </c>
      <c r="BG308" t="str">
        <f>IF($BF308="ja",VLOOKUP($B308,'Egen hetvattenprod'!$B$1:$BX$550,MATCH("Andelen klimatgaser med fossilt ursprung för avfall ()",'Egen hetvattenprod'!$B$1:$BX$1,0),FALSE),"")</f>
        <v/>
      </c>
      <c r="BH308" t="str">
        <f>IF($BF308="ja",VLOOKUP($B308,Kraftvärmeprod!$B$1:$BX$550,MATCH("Andelen klimatgaser med fossilt ursprung för avfall ()",Kraftvärmeprod!$B$1:$BX$1,0),FALSE),"")</f>
        <v/>
      </c>
      <c r="BI308" t="str">
        <f>IF($BF308="ja",VLOOKUP($B308,'Egen hetvattenprod'!$B$1:$BX$550,MATCH("Avfall (GWh)",'Egen hetvattenprod'!$B$1:$BX$1,0),FALSE),"")</f>
        <v/>
      </c>
      <c r="BJ308" t="str">
        <f>IF($BF308="ja",VLOOKUP($B308,'Slutlig allokering kvv'!$B$1:$BX$550,MATCH("Avfall (GWh)",'Slutlig allokering kvv'!$B$1:$BX$1,0),FALSE),"")</f>
        <v/>
      </c>
      <c r="BK308" t="str">
        <f>IF($BF308="ja",VLOOKUP($B308,'Köpt hetvatten'!$B$1:$BX$550,MATCH("Avfall i köpt hetvatten",'Köpt hetvatten'!$B$1:$BX$1,0),FALSE),"")</f>
        <v/>
      </c>
      <c r="BL308" t="str">
        <f>IF($BF308="ja",VLOOKUP($B308,'Egen hetvattenprod'!$B$1:$BX$550,MATCH("Värde enligt ovan. (%)",'Egen hetvattenprod'!$B$1:$BX$1,0),FALSE),"")</f>
        <v/>
      </c>
      <c r="BM308" t="str">
        <f>IF($BF308="ja",VLOOKUP($B308,Kraftvärmeprod!$B$1:$BX$550,MATCH("Värde enligt ovan. (%)",Kraftvärmeprod!$B$1:$BX$1,0),FALSE),"")</f>
        <v/>
      </c>
      <c r="BQ308" t="str">
        <f>IF($BF308="ja",VLOOKUP($B308,'Egen hetvattenprod'!$B$1:$BX$550,MATCH("Tillförd olja (fossil) vid avfallsförbränning (GWh)",'Egen hetvattenprod'!$B$1:$BX$1,0),FALSE),"")</f>
        <v/>
      </c>
      <c r="BR308" t="str">
        <f>IF($BF308="ja",VLOOKUP($B308,Kraftvärmeprod!$B$1:$BX$550,MATCH("Tillförd olja (fossil) vid avfallsförbränning (GWh)",Kraftvärmeprod!$B$1:$BX$1,0),FALSE),"")</f>
        <v/>
      </c>
    </row>
    <row r="309" spans="1:70">
      <c r="A309" t="s">
        <v>490</v>
      </c>
      <c r="B309" t="s">
        <v>492</v>
      </c>
      <c r="C309">
        <f>VLOOKUP($B309,'Tillförd energi'!$B$1:$AI$720,MATCH(C$2,'Tillförd energi'!$B$1:$AQ$1,0),FALSE)</f>
        <v>0</v>
      </c>
      <c r="D309">
        <f>VLOOKUP($B309,'Tillförd energi'!$B$1:$AI$720,MATCH(D$2,'Tillförd energi'!$B$1:$AQ$1,0),FALSE)</f>
        <v>0.70234700000000005</v>
      </c>
      <c r="E309">
        <f>VLOOKUP($B309,'Tillförd energi'!$B$1:$AI$720,MATCH(E$2,'Tillförd energi'!$B$1:$AQ$1,0),FALSE)</f>
        <v>0</v>
      </c>
      <c r="F309">
        <f>VLOOKUP($B309,'Tillförd energi'!$B$1:$AI$720,MATCH(F$2,'Tillförd energi'!$B$1:$AQ$1,0),FALSE)</f>
        <v>1.54</v>
      </c>
      <c r="G309">
        <f>VLOOKUP($B309,'Tillförd energi'!$B$1:$AI$720,MATCH(G$2,'Tillförd energi'!$B$1:$AQ$1,0),FALSE)</f>
        <v>0</v>
      </c>
      <c r="H309">
        <f>VLOOKUP($B309,'Tillförd energi'!$B$1:$AI$720,MATCH(H$2,'Tillförd energi'!$B$1:$AQ$1,0),FALSE)</f>
        <v>0</v>
      </c>
      <c r="I309">
        <f>VLOOKUP($B309,'Tillförd energi'!$B$1:$AI$720,MATCH(I$2,'Tillförd energi'!$B$1:$AQ$1,0),FALSE)</f>
        <v>198.35499999999999</v>
      </c>
      <c r="J309">
        <f>VLOOKUP($B309,'Tillförd energi'!$B$1:$AI$720,MATCH(J$2,'Tillförd energi'!$B$1:$AQ$1,0),FALSE)</f>
        <v>0</v>
      </c>
      <c r="K309">
        <f>VLOOKUP($B309,'Tillförd energi'!$B$1:$AI$720,MATCH(K$2,'Tillförd energi'!$B$1:$AQ$1,0),FALSE)</f>
        <v>0</v>
      </c>
      <c r="L309">
        <f>VLOOKUP($B309,'Tillförd energi'!$B$1:$AI$720,MATCH(L$2,'Tillförd energi'!$B$1:$AQ$1,0),FALSE)</f>
        <v>208.59100000000001</v>
      </c>
      <c r="M309">
        <f>VLOOKUP($B309,'Tillförd energi'!$B$1:$AI$720,MATCH(M$2,'Tillförd energi'!$B$1:$AQ$1,0),FALSE)</f>
        <v>0</v>
      </c>
      <c r="N309">
        <f>VLOOKUP($B309,'Tillförd energi'!$B$1:$AI$720,MATCH(N$2,'Tillförd energi'!$B$1:$AQ$1,0),FALSE)</f>
        <v>19.0504</v>
      </c>
      <c r="O309">
        <f>VLOOKUP($B309,'Tillförd energi'!$B$1:$AI$720,MATCH(O$2,'Tillförd energi'!$B$1:$AQ$1,0),FALSE)</f>
        <v>65.892899999999997</v>
      </c>
      <c r="P309">
        <f>VLOOKUP($B309,'Tillförd energi'!$B$1:$AI$720,MATCH(P$2,'Tillförd energi'!$B$1:$AQ$1,0),FALSE)</f>
        <v>9.0555699999999995</v>
      </c>
      <c r="Q309">
        <f>VLOOKUP($B309,'Tillförd energi'!$B$1:$AI$720,MATCH(Q$2,'Tillförd energi'!$B$1:$AQ$1,0),FALSE)</f>
        <v>1.01264</v>
      </c>
      <c r="R309">
        <f>VLOOKUP($B309,'Tillförd energi'!$B$1:$AI$720,MATCH(R$2,'Tillförd energi'!$B$1:$AQ$1,0),FALSE)</f>
        <v>10.78</v>
      </c>
      <c r="S309">
        <f>VLOOKUP($B309,'Tillförd energi'!$B$1:$AI$720,MATCH(S$2,'Tillförd energi'!$B$1:$AQ$1,0),FALSE)</f>
        <v>0</v>
      </c>
      <c r="T309">
        <f>VLOOKUP($B309,'Tillförd energi'!$B$1:$AI$720,MATCH(T$2,'Tillförd energi'!$B$1:$AQ$1,0),FALSE)</f>
        <v>0</v>
      </c>
      <c r="U309">
        <f>VLOOKUP($B309,'Tillförd energi'!$B$1:$AI$720,MATCH(U$2,'Tillförd energi'!$B$1:$AQ$1,0),FALSE)</f>
        <v>0</v>
      </c>
      <c r="V309">
        <f>VLOOKUP($B309,'Tillförd energi'!$B$1:$AI$720,MATCH(V$2,'Tillförd energi'!$B$1:$AQ$1,0),FALSE)</f>
        <v>1.96</v>
      </c>
      <c r="W309">
        <f>VLOOKUP($B309,'Tillförd energi'!$B$1:$AI$720,MATCH(W$2,'Tillförd energi'!$B$1:$AQ$1,0),FALSE)</f>
        <v>0.63</v>
      </c>
      <c r="X309">
        <f>VLOOKUP($B309,'Tillförd energi'!$B$1:$AI$720,MATCH(X$2,'Tillförd energi'!$B$1:$AQ$1,0),FALSE)</f>
        <v>0</v>
      </c>
      <c r="Y309">
        <f>VLOOKUP($B309,'Tillförd energi'!$B$1:$AI$720,MATCH(Y$2,'Tillförd energi'!$B$1:$AQ$1,0),FALSE)</f>
        <v>0</v>
      </c>
      <c r="Z309">
        <f>VLOOKUP($B309,'Tillförd energi'!$B$1:$AI$720,MATCH(Z$2,'Tillförd energi'!$B$1:$AQ$1,0),FALSE)</f>
        <v>2.64</v>
      </c>
      <c r="AA309">
        <f>VLOOKUP($B309,'Tillförd energi'!$B$1:$AI$720,MATCH(AA$2,'Tillförd energi'!$B$1:$AQ$1,0),FALSE)</f>
        <v>4</v>
      </c>
      <c r="AB309">
        <f>VLOOKUP($B309,'Tillförd energi'!$B$1:$AI$720,MATCH(AB$2,'Tillförd energi'!$B$1:$AQ$1,0),FALSE)</f>
        <v>3.94</v>
      </c>
      <c r="AC309">
        <f>VLOOKUP($B309,'Tillförd energi'!$B$1:$AI$720,MATCH(AC$2,'Tillförd energi'!$B$1:$AQ$1,0),FALSE)</f>
        <v>136.15</v>
      </c>
      <c r="AD309">
        <f>VLOOKUP($B309,'Tillförd energi'!$B$1:$AI$720,MATCH(AD$2,'Tillförd energi'!$B$1:$AQ$1,0),FALSE)</f>
        <v>0</v>
      </c>
      <c r="AE309">
        <f>VLOOKUP($B309,'Tillförd energi'!$B$1:$AI$720,MATCH(AE$2,'Tillförd energi'!$B$1:$AQ$1,0),FALSE)</f>
        <v>0</v>
      </c>
      <c r="AF309">
        <f>VLOOKUP($B309,'Tillförd energi'!$B$1:$AI$720,MATCH(AF$2,'Tillförd energi'!$B$1:$AQ$1,0),FALSE)</f>
        <v>30.694299999999998</v>
      </c>
      <c r="AG309">
        <f>IFERROR(VLOOKUP(B309,Miljö!$B$1:$AC$600,MATCH("Köpt mängd produktionsspecifik fjärrvärme:",Miljö!$B$1:$AC$1,0),FALSE)/1,0)</f>
        <v>0</v>
      </c>
      <c r="AI309">
        <f t="shared" si="24"/>
        <v>694.99415700000009</v>
      </c>
      <c r="AJ309">
        <f>IF(ISERROR(1/VLOOKUP($B309,Leveranser!$B$1:$S$500,MATCH("såld värme (gwh)",Leveranser!$B$1:$S$1,0),FALSE)),"",VLOOKUP($B309,Leveranser!$B$1:$S$500,MATCH("såld värme (gwh)",Leveranser!$B$1:$S$1,0),FALSE))</f>
        <v>615</v>
      </c>
      <c r="AM309" t="str">
        <f>IF(B309&lt;&gt;"",IF(VLOOKUP($B309,Totalt!$B$1:$AQ$554,MATCH("Kvalitetsgranskad:",Totalt!$B$1:$AQ$1,0),FALSE)="ja",VLOOKUP($B309,Miljö!$B$1:$AG$479,MATCH(AM$2,Miljö!$B$1:$AK$1,0),FALSE),""),"")</f>
        <v>Ja</v>
      </c>
      <c r="AN309" t="str">
        <f>IF(AM309="ja",VLOOKUP($B309,Miljö!$B$1:$J$479,MATCH("Typ av ursprungsspecificerad el   (Om inget värde anges används Nordisk residualmix, se inforuta) ()",Miljö!$B$1:$J$1,0),FALSE),IF(AM309="nej","Nordisk residualel",""))</f>
        <v>'Biokraft'</v>
      </c>
      <c r="AO309">
        <f>IF(AM309="","",VLOOKUP($B309,Miljö!$B$1:$J$479,MATCH("Fossilandel för ursprungspecificerad el ()",Miljö!$B$1:$J$1,0),FALSE))</f>
        <v>0</v>
      </c>
      <c r="AP309">
        <f>IF(AM309="","",IFERROR(VLOOKUP($B309,Miljö!$B$1:$J$479,MATCH("Kärnkraftsandel för ursprungsspecificerad el ()",Miljö!$B$1:$J$1,0),FALSE)/1,0))</f>
        <v>0</v>
      </c>
      <c r="AQ309">
        <f t="shared" si="25"/>
        <v>1</v>
      </c>
      <c r="AS309" t="str">
        <f t="shared" si="26"/>
        <v>Nej</v>
      </c>
      <c r="AT309" t="str">
        <f>IF(AS309="ja",VLOOKUP($B309,Miljö!$B$1:$P$500,MATCH("Fossil andel i procent (%)",Miljö!$B$1:$P$1,0),FALSE)/100,"")</f>
        <v/>
      </c>
      <c r="AV309" t="str">
        <f t="shared" si="27"/>
        <v>Ja</v>
      </c>
      <c r="AW309" t="str">
        <f>IF(AV309="ja",VLOOKUP($B309,'Egen hetvattenprod'!$B$1:$AO$500,MATCH("Värmekälla till värmepumpar ()",'Egen hetvattenprod'!$B$1:$AO$1,0),FALSE),"")</f>
        <v>Renat avloppsvatten</v>
      </c>
      <c r="AY309" t="str">
        <f t="shared" si="28"/>
        <v>Ja</v>
      </c>
      <c r="AZ309" s="115">
        <f>IF($AY309="ja",(VLOOKUP($B309,'Egen hetvattenprod'!$B$1:$BX$550,MATCH(AZ$2,'Egen hetvattenprod'!$B$1:$BX$1,0),FALSE)+VLOOKUP($B309,Kraftvärmeprod!$B$1:$BX$550,MATCH(AZ$2,Kraftvärmeprod!$B$1:$BX$1,0),FALSE))/$AC309,"")</f>
        <v>0.82217032684539104</v>
      </c>
      <c r="BA309" s="115">
        <f>IF($AY309="ja",(VLOOKUP($B309,'Egen hetvattenprod'!$B$1:$BX$550,MATCH(BA$2,'Egen hetvattenprod'!$B$1:$BX$1,0),FALSE)+VLOOKUP($B309,Kraftvärmeprod!$B$1:$BX$550,MATCH(BA$2,Kraftvärmeprod!$B$1:$BX$1,0),FALSE))/$AC309,"")</f>
        <v>0.17352684539111271</v>
      </c>
      <c r="BB309" s="115">
        <f>IF($AY309="ja",(VLOOKUP($B309,'Egen hetvattenprod'!$B$1:$BX$550,MATCH(BB$2,'Egen hetvattenprod'!$B$1:$BX$1,0),FALSE)+VLOOKUP($B309,Kraftvärmeprod!$B$1:$BX$550,MATCH(BB$2,Kraftvärmeprod!$B$1:$BX$1,0),FALSE))/$AC309,"")</f>
        <v>4.3028277634961443E-3</v>
      </c>
      <c r="BC309" s="115">
        <f>IF($AY309="ja",(VLOOKUP($B309,'Egen hetvattenprod'!$B$1:$BX$550,MATCH(BC$2,'Egen hetvattenprod'!$B$1:$BX$1,0),FALSE)+VLOOKUP($B309,Kraftvärmeprod!$B$1:$BX$550,MATCH(BC$2,Kraftvärmeprod!$B$1:$BX$1,0),FALSE))/$AC309,"")</f>
        <v>0</v>
      </c>
      <c r="BD309" s="115">
        <f>IF($AY309="ja",(VLOOKUP($B309,'Egen hetvattenprod'!$B$1:$BX$550,MATCH(BD$2,'Egen hetvattenprod'!$B$1:$BX$1,0),FALSE)+VLOOKUP($B309,Kraftvärmeprod!$B$1:$BX$550,MATCH(BD$2,Kraftvärmeprod!$B$1:$BX$1,0),FALSE))/$AC309,"")</f>
        <v>1.3047057211900481E-16</v>
      </c>
      <c r="BF309" t="str">
        <f t="shared" si="29"/>
        <v>Ja</v>
      </c>
      <c r="BG309" t="str">
        <f>IF($BF309="ja",VLOOKUP($B309,'Egen hetvattenprod'!$B$1:$BX$550,MATCH("Andelen klimatgaser med fossilt ursprung för avfall ()",'Egen hetvattenprod'!$B$1:$BX$1,0),FALSE),"")</f>
        <v>Mätvärde</v>
      </c>
      <c r="BH309" t="str">
        <f>IF($BF309="ja",VLOOKUP($B309,Kraftvärmeprod!$B$1:$BX$550,MATCH("Andelen klimatgaser med fossilt ursprung för avfall ()",Kraftvärmeprod!$B$1:$BX$1,0),FALSE),"")</f>
        <v>Mätvärde</v>
      </c>
      <c r="BI309">
        <f>IF($BF309="ja",VLOOKUP($B309,'Egen hetvattenprod'!$B$1:$BX$550,MATCH("Avfall (GWh)",'Egen hetvattenprod'!$B$1:$BX$1,0),FALSE),"")</f>
        <v>174.32</v>
      </c>
      <c r="BJ309">
        <f>IF($BF309="ja",VLOOKUP($B309,'Slutlig allokering kvv'!$B$1:$BX$550,MATCH("Avfall (GWh)",'Slutlig allokering kvv'!$B$1:$BX$1,0),FALSE),"")</f>
        <v>24.0352</v>
      </c>
      <c r="BK309">
        <f>IF($BF309="ja",VLOOKUP($B309,'Köpt hetvatten'!$B$1:$BX$550,MATCH("Avfall i köpt hetvatten",'Köpt hetvatten'!$B$1:$BX$1,0),FALSE),"")</f>
        <v>0</v>
      </c>
      <c r="BL309">
        <f>IF($BF309="ja",VLOOKUP($B309,'Egen hetvattenprod'!$B$1:$BX$550,MATCH("Värde enligt ovan. (%)",'Egen hetvattenprod'!$B$1:$BX$1,0),FALSE),"")</f>
        <v>48.9</v>
      </c>
      <c r="BM309">
        <f>IF($BF309="ja",VLOOKUP($B309,Kraftvärmeprod!$B$1:$BX$550,MATCH("Värde enligt ovan. (%)",Kraftvärmeprod!$B$1:$BX$1,0),FALSE),"")</f>
        <v>48.31</v>
      </c>
      <c r="BQ309">
        <f>IF($BF309="ja",VLOOKUP($B309,'Egen hetvattenprod'!$B$1:$BX$550,MATCH("Tillförd olja (fossil) vid avfallsförbränning (GWh)",'Egen hetvattenprod'!$B$1:$BX$1,0),FALSE),"")</f>
        <v>1.78</v>
      </c>
      <c r="BR309">
        <f>IF($BF309="ja",VLOOKUP($B309,Kraftvärmeprod!$B$1:$BX$550,MATCH("Tillförd olja (fossil) vid avfallsförbränning (GWh)",Kraftvärmeprod!$B$1:$BX$1,0),FALSE),"")</f>
        <v>1.83</v>
      </c>
    </row>
    <row r="310" spans="1:70">
      <c r="A310" t="s">
        <v>493</v>
      </c>
      <c r="B310" t="s">
        <v>494</v>
      </c>
      <c r="C310">
        <f>VLOOKUP($B310,'Tillförd energi'!$B$1:$AI$720,MATCH(C$2,'Tillförd energi'!$B$1:$AQ$1,0),FALSE)</f>
        <v>0</v>
      </c>
      <c r="D310">
        <f>VLOOKUP($B310,'Tillförd energi'!$B$1:$AI$720,MATCH(D$2,'Tillförd energi'!$B$1:$AQ$1,0),FALSE)</f>
        <v>0.10356899999999999</v>
      </c>
      <c r="E310">
        <f>VLOOKUP($B310,'Tillförd energi'!$B$1:$AI$720,MATCH(E$2,'Tillförd energi'!$B$1:$AQ$1,0),FALSE)</f>
        <v>0</v>
      </c>
      <c r="F310">
        <f>VLOOKUP($B310,'Tillförd energi'!$B$1:$AI$720,MATCH(F$2,'Tillförd energi'!$B$1:$AQ$1,0),FALSE)</f>
        <v>0</v>
      </c>
      <c r="G310">
        <f>VLOOKUP($B310,'Tillförd energi'!$B$1:$AI$720,MATCH(G$2,'Tillförd energi'!$B$1:$AQ$1,0),FALSE)</f>
        <v>0</v>
      </c>
      <c r="H310">
        <f>VLOOKUP($B310,'Tillförd energi'!$B$1:$AI$720,MATCH(H$2,'Tillförd energi'!$B$1:$AQ$1,0),FALSE)</f>
        <v>0</v>
      </c>
      <c r="I310">
        <f>VLOOKUP($B310,'Tillförd energi'!$B$1:$AI$720,MATCH(I$2,'Tillförd energi'!$B$1:$AQ$1,0),FALSE)</f>
        <v>2.31051E-2</v>
      </c>
      <c r="J310">
        <f>VLOOKUP($B310,'Tillförd energi'!$B$1:$AI$720,MATCH(J$2,'Tillförd energi'!$B$1:$AQ$1,0),FALSE)</f>
        <v>0</v>
      </c>
      <c r="K310">
        <f>VLOOKUP($B310,'Tillförd energi'!$B$1:$AI$720,MATCH(K$2,'Tillförd energi'!$B$1:$AQ$1,0),FALSE)</f>
        <v>0</v>
      </c>
      <c r="L310">
        <f>VLOOKUP($B310,'Tillförd energi'!$B$1:$AI$720,MATCH(L$2,'Tillförd energi'!$B$1:$AQ$1,0),FALSE)</f>
        <v>41.768700000000003</v>
      </c>
      <c r="M310">
        <f>VLOOKUP($B310,'Tillförd energi'!$B$1:$AI$720,MATCH(M$2,'Tillförd energi'!$B$1:$AQ$1,0),FALSE)</f>
        <v>0</v>
      </c>
      <c r="N310">
        <f>VLOOKUP($B310,'Tillförd energi'!$B$1:$AI$720,MATCH(N$2,'Tillförd energi'!$B$1:$AQ$1,0),FALSE)</f>
        <v>1.5269699999999999</v>
      </c>
      <c r="O310">
        <f>VLOOKUP($B310,'Tillförd energi'!$B$1:$AI$720,MATCH(O$2,'Tillförd energi'!$B$1:$AQ$1,0),FALSE)</f>
        <v>0</v>
      </c>
      <c r="P310">
        <f>VLOOKUP($B310,'Tillförd energi'!$B$1:$AI$720,MATCH(P$2,'Tillförd energi'!$B$1:$AQ$1,0),FALSE)</f>
        <v>0</v>
      </c>
      <c r="Q310">
        <f>VLOOKUP($B310,'Tillförd energi'!$B$1:$AI$720,MATCH(Q$2,'Tillförd energi'!$B$1:$AQ$1,0),FALSE)</f>
        <v>0</v>
      </c>
      <c r="R310">
        <f>VLOOKUP($B310,'Tillförd energi'!$B$1:$AI$720,MATCH(R$2,'Tillförd energi'!$B$1:$AQ$1,0),FALSE)</f>
        <v>6.4000000000000001E-2</v>
      </c>
      <c r="S310">
        <f>VLOOKUP($B310,'Tillförd energi'!$B$1:$AI$720,MATCH(S$2,'Tillförd energi'!$B$1:$AQ$1,0),FALSE)</f>
        <v>0</v>
      </c>
      <c r="T310">
        <f>VLOOKUP($B310,'Tillförd energi'!$B$1:$AI$720,MATCH(T$2,'Tillförd energi'!$B$1:$AQ$1,0),FALSE)</f>
        <v>0</v>
      </c>
      <c r="U310">
        <f>VLOOKUP($B310,'Tillförd energi'!$B$1:$AI$720,MATCH(U$2,'Tillförd energi'!$B$1:$AQ$1,0),FALSE)</f>
        <v>6.1740000000000004</v>
      </c>
      <c r="V310">
        <f>VLOOKUP($B310,'Tillförd energi'!$B$1:$AI$720,MATCH(V$2,'Tillförd energi'!$B$1:$AQ$1,0),FALSE)</f>
        <v>0</v>
      </c>
      <c r="W310">
        <f>VLOOKUP($B310,'Tillförd energi'!$B$1:$AI$720,MATCH(W$2,'Tillförd energi'!$B$1:$AQ$1,0),FALSE)</f>
        <v>0</v>
      </c>
      <c r="X310">
        <f>VLOOKUP($B310,'Tillförd energi'!$B$1:$AI$720,MATCH(X$2,'Tillförd energi'!$B$1:$AQ$1,0),FALSE)</f>
        <v>0</v>
      </c>
      <c r="Y310">
        <f>VLOOKUP($B310,'Tillförd energi'!$B$1:$AI$720,MATCH(Y$2,'Tillförd energi'!$B$1:$AQ$1,0),FALSE)</f>
        <v>0</v>
      </c>
      <c r="Z310">
        <f>VLOOKUP($B310,'Tillförd energi'!$B$1:$AI$720,MATCH(Z$2,'Tillförd energi'!$B$1:$AQ$1,0),FALSE)</f>
        <v>0</v>
      </c>
      <c r="AA310">
        <f>VLOOKUP($B310,'Tillförd energi'!$B$1:$AI$720,MATCH(AA$2,'Tillförd energi'!$B$1:$AQ$1,0),FALSE)</f>
        <v>0</v>
      </c>
      <c r="AB310">
        <f>VLOOKUP($B310,'Tillförd energi'!$B$1:$AI$720,MATCH(AB$2,'Tillförd energi'!$B$1:$AQ$1,0),FALSE)</f>
        <v>0</v>
      </c>
      <c r="AC310">
        <f>VLOOKUP($B310,'Tillförd energi'!$B$1:$AI$720,MATCH(AC$2,'Tillförd energi'!$B$1:$AQ$1,0),FALSE)</f>
        <v>0</v>
      </c>
      <c r="AD310">
        <f>VLOOKUP($B310,'Tillförd energi'!$B$1:$AI$720,MATCH(AD$2,'Tillförd energi'!$B$1:$AQ$1,0),FALSE)</f>
        <v>0</v>
      </c>
      <c r="AE310">
        <f>VLOOKUP($B310,'Tillförd energi'!$B$1:$AI$720,MATCH(AE$2,'Tillförd energi'!$B$1:$AQ$1,0),FALSE)</f>
        <v>0</v>
      </c>
      <c r="AF310">
        <f>VLOOKUP($B310,'Tillförd energi'!$B$1:$AI$720,MATCH(AF$2,'Tillförd energi'!$B$1:$AQ$1,0),FALSE)</f>
        <v>1.5450999999999999</v>
      </c>
      <c r="AG310">
        <f>IFERROR(VLOOKUP(B310,Miljö!$B$1:$AC$600,MATCH("Köpt mängd produktionsspecifik fjärrvärme:",Miljö!$B$1:$AC$1,0),FALSE)/1,0)</f>
        <v>0</v>
      </c>
      <c r="AI310">
        <f t="shared" si="24"/>
        <v>51.205444100000001</v>
      </c>
      <c r="AJ310">
        <f>IF(ISERROR(1/VLOOKUP($B310,Leveranser!$B$1:$S$500,MATCH("såld värme (gwh)",Leveranser!$B$1:$S$1,0),FALSE)),"",VLOOKUP($B310,Leveranser!$B$1:$S$500,MATCH("såld värme (gwh)",Leveranser!$B$1:$S$1,0),FALSE))</f>
        <v>49.308999999999997</v>
      </c>
      <c r="AM310" t="str">
        <f>IF(B310&lt;&gt;"",IF(VLOOKUP($B310,Totalt!$B$1:$AQ$554,MATCH("Kvalitetsgranskad:",Totalt!$B$1:$AQ$1,0),FALSE)="ja",VLOOKUP($B310,Miljö!$B$1:$AG$479,MATCH(AM$2,Miljö!$B$1:$AK$1,0),FALSE),""),"")</f>
        <v>Ja</v>
      </c>
      <c r="AN310" t="str">
        <f>IF(AM310="ja",VLOOKUP($B310,Miljö!$B$1:$J$479,MATCH("Typ av ursprungsspecificerad el   (Om inget värde anges används Nordisk residualmix, se inforuta) ()",Miljö!$B$1:$J$1,0),FALSE),IF(AM310="nej","Nordisk residualel",""))</f>
        <v>'vattenkraft'</v>
      </c>
      <c r="AO310">
        <f>IF(AM310="","",VLOOKUP($B310,Miljö!$B$1:$J$479,MATCH("Fossilandel för ursprungspecificerad el ()",Miljö!$B$1:$J$1,0),FALSE))</f>
        <v>0</v>
      </c>
      <c r="AP310">
        <f>IF(AM310="","",IFERROR(VLOOKUP($B310,Miljö!$B$1:$J$479,MATCH("Kärnkraftsandel för ursprungsspecificerad el ()",Miljö!$B$1:$J$1,0),FALSE)/1,0))</f>
        <v>0</v>
      </c>
      <c r="AQ310">
        <f t="shared" si="25"/>
        <v>1</v>
      </c>
      <c r="AS310" t="str">
        <f t="shared" si="26"/>
        <v>Nej</v>
      </c>
      <c r="AT310" t="str">
        <f>IF(AS310="ja",VLOOKUP($B310,Miljö!$B$1:$P$500,MATCH("Fossil andel i procent (%)",Miljö!$B$1:$P$1,0),FALSE)/100,"")</f>
        <v/>
      </c>
      <c r="AV310" t="str">
        <f t="shared" si="27"/>
        <v>Nej</v>
      </c>
      <c r="AW310" t="str">
        <f>IF(AV310="ja",VLOOKUP($B310,'Egen hetvattenprod'!$B$1:$AO$500,MATCH("Värmekälla till värmepumpar ()",'Egen hetvattenprod'!$B$1:$AO$1,0),FALSE),"")</f>
        <v/>
      </c>
      <c r="AY310" t="str">
        <f t="shared" si="28"/>
        <v>Nej</v>
      </c>
      <c r="AZ310" s="115" t="str">
        <f>IF($AY310="ja",(VLOOKUP($B310,'Egen hetvattenprod'!$B$1:$BX$550,MATCH(AZ$2,'Egen hetvattenprod'!$B$1:$BX$1,0),FALSE)+VLOOKUP($B310,Kraftvärmeprod!$B$1:$BX$550,MATCH(AZ$2,Kraftvärmeprod!$B$1:$BX$1,0),FALSE))/$AC310,"")</f>
        <v/>
      </c>
      <c r="BA310" s="115" t="str">
        <f>IF($AY310="ja",(VLOOKUP($B310,'Egen hetvattenprod'!$B$1:$BX$550,MATCH(BA$2,'Egen hetvattenprod'!$B$1:$BX$1,0),FALSE)+VLOOKUP($B310,Kraftvärmeprod!$B$1:$BX$550,MATCH(BA$2,Kraftvärmeprod!$B$1:$BX$1,0),FALSE))/$AC310,"")</f>
        <v/>
      </c>
      <c r="BB310" s="115" t="str">
        <f>IF($AY310="ja",(VLOOKUP($B310,'Egen hetvattenprod'!$B$1:$BX$550,MATCH(BB$2,'Egen hetvattenprod'!$B$1:$BX$1,0),FALSE)+VLOOKUP($B310,Kraftvärmeprod!$B$1:$BX$550,MATCH(BB$2,Kraftvärmeprod!$B$1:$BX$1,0),FALSE))/$AC310,"")</f>
        <v/>
      </c>
      <c r="BC310" s="115" t="str">
        <f>IF($AY310="ja",(VLOOKUP($B310,'Egen hetvattenprod'!$B$1:$BX$550,MATCH(BC$2,'Egen hetvattenprod'!$B$1:$BX$1,0),FALSE)+VLOOKUP($B310,Kraftvärmeprod!$B$1:$BX$550,MATCH(BC$2,Kraftvärmeprod!$B$1:$BX$1,0),FALSE))/$AC310,"")</f>
        <v/>
      </c>
      <c r="BD310" s="115" t="str">
        <f>IF($AY310="ja",(VLOOKUP($B310,'Egen hetvattenprod'!$B$1:$BX$550,MATCH(BD$2,'Egen hetvattenprod'!$B$1:$BX$1,0),FALSE)+VLOOKUP($B310,Kraftvärmeprod!$B$1:$BX$550,MATCH(BD$2,Kraftvärmeprod!$B$1:$BX$1,0),FALSE))/$AC310,"")</f>
        <v/>
      </c>
      <c r="BF310" t="str">
        <f t="shared" si="29"/>
        <v>Ja</v>
      </c>
      <c r="BG310" t="str">
        <f>IF($BF310="ja",VLOOKUP($B310,'Egen hetvattenprod'!$B$1:$BX$550,MATCH("Andelen klimatgaser med fossilt ursprung för avfall ()",'Egen hetvattenprod'!$B$1:$BX$1,0),FALSE),"")</f>
        <v>ET</v>
      </c>
      <c r="BH310" t="str">
        <f>IF($BF310="ja",VLOOKUP($B310,Kraftvärmeprod!$B$1:$BX$550,MATCH("Andelen klimatgaser med fossilt ursprung för avfall ()",Kraftvärmeprod!$B$1:$BX$1,0),FALSE),"")</f>
        <v>ET</v>
      </c>
      <c r="BI310" t="str">
        <f>IF($BF310="ja",VLOOKUP($B310,'Egen hetvattenprod'!$B$1:$BX$550,MATCH("Avfall (GWh)",'Egen hetvattenprod'!$B$1:$BX$1,0),FALSE),"")</f>
        <v>ET</v>
      </c>
      <c r="BJ310">
        <f>IF($BF310="ja",VLOOKUP($B310,'Slutlig allokering kvv'!$B$1:$BX$550,MATCH("Avfall (GWh)",'Slutlig allokering kvv'!$B$1:$BX$1,0),FALSE),"")</f>
        <v>2.31051E-2</v>
      </c>
      <c r="BK310">
        <f>IF($BF310="ja",VLOOKUP($B310,'Köpt hetvatten'!$B$1:$BX$550,MATCH("Avfall i köpt hetvatten",'Köpt hetvatten'!$B$1:$BX$1,0),FALSE),"")</f>
        <v>0</v>
      </c>
      <c r="BL310" t="str">
        <f>IF($BF310="ja",VLOOKUP($B310,'Egen hetvattenprod'!$B$1:$BX$550,MATCH("Värde enligt ovan. (%)",'Egen hetvattenprod'!$B$1:$BX$1,0),FALSE),"")</f>
        <v>ET</v>
      </c>
      <c r="BM310" t="str">
        <f>IF($BF310="ja",VLOOKUP($B310,Kraftvärmeprod!$B$1:$BX$550,MATCH("Värde enligt ovan. (%)",Kraftvärmeprod!$B$1:$BX$1,0),FALSE),"")</f>
        <v>ET</v>
      </c>
      <c r="BQ310" t="str">
        <f>IF($BF310="ja",VLOOKUP($B310,'Egen hetvattenprod'!$B$1:$BX$550,MATCH("Tillförd olja (fossil) vid avfallsförbränning (GWh)",'Egen hetvattenprod'!$B$1:$BX$1,0),FALSE),"")</f>
        <v>ET</v>
      </c>
      <c r="BR310" t="str">
        <f>IF($BF310="ja",VLOOKUP($B310,Kraftvärmeprod!$B$1:$BX$550,MATCH("Tillförd olja (fossil) vid avfallsförbränning (GWh)",Kraftvärmeprod!$B$1:$BX$1,0),FALSE),"")</f>
        <v>ET</v>
      </c>
    </row>
    <row r="311" spans="1:70">
      <c r="A311" t="s">
        <v>495</v>
      </c>
      <c r="B311" t="s">
        <v>496</v>
      </c>
      <c r="C311">
        <f>VLOOKUP($B311,'Tillförd energi'!$B$1:$AI$720,MATCH(C$2,'Tillförd energi'!$B$1:$AQ$1,0),FALSE)</f>
        <v>0</v>
      </c>
      <c r="D311">
        <f>VLOOKUP($B311,'Tillförd energi'!$B$1:$AI$720,MATCH(D$2,'Tillförd energi'!$B$1:$AQ$1,0),FALSE)</f>
        <v>1.1999999999999999E-3</v>
      </c>
      <c r="E311">
        <f>VLOOKUP($B311,'Tillförd energi'!$B$1:$AI$720,MATCH(E$2,'Tillförd energi'!$B$1:$AQ$1,0),FALSE)</f>
        <v>0</v>
      </c>
      <c r="F311">
        <f>VLOOKUP($B311,'Tillförd energi'!$B$1:$AI$720,MATCH(F$2,'Tillförd energi'!$B$1:$AQ$1,0),FALSE)</f>
        <v>0</v>
      </c>
      <c r="G311">
        <f>VLOOKUP($B311,'Tillförd energi'!$B$1:$AI$720,MATCH(G$2,'Tillförd energi'!$B$1:$AQ$1,0),FALSE)</f>
        <v>0</v>
      </c>
      <c r="H311">
        <f>VLOOKUP($B311,'Tillförd energi'!$B$1:$AI$720,MATCH(H$2,'Tillförd energi'!$B$1:$AQ$1,0),FALSE)</f>
        <v>0</v>
      </c>
      <c r="I311">
        <f>VLOOKUP($B311,'Tillförd energi'!$B$1:$AI$720,MATCH(I$2,'Tillförd energi'!$B$1:$AQ$1,0),FALSE)</f>
        <v>0</v>
      </c>
      <c r="J311">
        <f>VLOOKUP($B311,'Tillförd energi'!$B$1:$AI$720,MATCH(J$2,'Tillförd energi'!$B$1:$AQ$1,0),FALSE)</f>
        <v>0</v>
      </c>
      <c r="K311">
        <f>VLOOKUP($B311,'Tillförd energi'!$B$1:$AI$720,MATCH(K$2,'Tillförd energi'!$B$1:$AQ$1,0),FALSE)</f>
        <v>0</v>
      </c>
      <c r="L311">
        <f>VLOOKUP($B311,'Tillförd energi'!$B$1:$AI$720,MATCH(L$2,'Tillförd energi'!$B$1:$AQ$1,0),FALSE)</f>
        <v>0</v>
      </c>
      <c r="M311">
        <f>VLOOKUP($B311,'Tillförd energi'!$B$1:$AI$720,MATCH(M$2,'Tillförd energi'!$B$1:$AQ$1,0),FALSE)</f>
        <v>0</v>
      </c>
      <c r="N311">
        <f>VLOOKUP($B311,'Tillförd energi'!$B$1:$AI$720,MATCH(N$2,'Tillförd energi'!$B$1:$AQ$1,0),FALSE)</f>
        <v>0</v>
      </c>
      <c r="O311">
        <f>VLOOKUP($B311,'Tillförd energi'!$B$1:$AI$720,MATCH(O$2,'Tillförd energi'!$B$1:$AQ$1,0),FALSE)</f>
        <v>0</v>
      </c>
      <c r="P311">
        <f>VLOOKUP($B311,'Tillförd energi'!$B$1:$AI$720,MATCH(P$2,'Tillförd energi'!$B$1:$AQ$1,0),FALSE)</f>
        <v>0</v>
      </c>
      <c r="Q311">
        <f>VLOOKUP($B311,'Tillförd energi'!$B$1:$AI$720,MATCH(Q$2,'Tillförd energi'!$B$1:$AQ$1,0),FALSE)</f>
        <v>0</v>
      </c>
      <c r="R311">
        <f>VLOOKUP($B311,'Tillförd energi'!$B$1:$AI$720,MATCH(R$2,'Tillförd energi'!$B$1:$AQ$1,0),FALSE)</f>
        <v>4.2320000000000002</v>
      </c>
      <c r="S311">
        <f>VLOOKUP($B311,'Tillförd energi'!$B$1:$AI$720,MATCH(S$2,'Tillförd energi'!$B$1:$AQ$1,0),FALSE)</f>
        <v>0</v>
      </c>
      <c r="T311">
        <f>VLOOKUP($B311,'Tillförd energi'!$B$1:$AI$720,MATCH(T$2,'Tillförd energi'!$B$1:$AQ$1,0),FALSE)</f>
        <v>0</v>
      </c>
      <c r="U311">
        <f>VLOOKUP($B311,'Tillförd energi'!$B$1:$AI$720,MATCH(U$2,'Tillförd energi'!$B$1:$AQ$1,0),FALSE)</f>
        <v>8.5800000000000001E-2</v>
      </c>
      <c r="V311">
        <f>VLOOKUP($B311,'Tillförd energi'!$B$1:$AI$720,MATCH(V$2,'Tillförd energi'!$B$1:$AQ$1,0),FALSE)</f>
        <v>0</v>
      </c>
      <c r="W311">
        <f>VLOOKUP($B311,'Tillförd energi'!$B$1:$AI$720,MATCH(W$2,'Tillförd energi'!$B$1:$AQ$1,0),FALSE)</f>
        <v>0</v>
      </c>
      <c r="X311">
        <f>VLOOKUP($B311,'Tillförd energi'!$B$1:$AI$720,MATCH(X$2,'Tillförd energi'!$B$1:$AQ$1,0),FALSE)</f>
        <v>0</v>
      </c>
      <c r="Y311">
        <f>VLOOKUP($B311,'Tillförd energi'!$B$1:$AI$720,MATCH(Y$2,'Tillförd energi'!$B$1:$AQ$1,0),FALSE)</f>
        <v>0</v>
      </c>
      <c r="Z311">
        <f>VLOOKUP($B311,'Tillförd energi'!$B$1:$AI$720,MATCH(Z$2,'Tillförd energi'!$B$1:$AQ$1,0),FALSE)</f>
        <v>0</v>
      </c>
      <c r="AA311">
        <f>VLOOKUP($B311,'Tillförd energi'!$B$1:$AI$720,MATCH(AA$2,'Tillförd energi'!$B$1:$AQ$1,0),FALSE)</f>
        <v>0</v>
      </c>
      <c r="AB311">
        <f>VLOOKUP($B311,'Tillförd energi'!$B$1:$AI$720,MATCH(AB$2,'Tillförd energi'!$B$1:$AQ$1,0),FALSE)</f>
        <v>0</v>
      </c>
      <c r="AC311">
        <f>VLOOKUP($B311,'Tillförd energi'!$B$1:$AI$720,MATCH(AC$2,'Tillförd energi'!$B$1:$AQ$1,0),FALSE)</f>
        <v>0</v>
      </c>
      <c r="AD311">
        <f>VLOOKUP($B311,'Tillförd energi'!$B$1:$AI$720,MATCH(AD$2,'Tillförd energi'!$B$1:$AQ$1,0),FALSE)</f>
        <v>0</v>
      </c>
      <c r="AE311">
        <f>VLOOKUP($B311,'Tillförd energi'!$B$1:$AI$720,MATCH(AE$2,'Tillförd energi'!$B$1:$AQ$1,0),FALSE)</f>
        <v>0</v>
      </c>
      <c r="AF311">
        <f>VLOOKUP($B311,'Tillförd energi'!$B$1:$AI$720,MATCH(AF$2,'Tillförd energi'!$B$1:$AQ$1,0),FALSE)</f>
        <v>8.1199999999999994E-2</v>
      </c>
      <c r="AG311">
        <f>IFERROR(VLOOKUP(B311,Miljö!$B$1:$AC$600,MATCH("Köpt mängd produktionsspecifik fjärrvärme:",Miljö!$B$1:$AC$1,0),FALSE)/1,0)</f>
        <v>0</v>
      </c>
      <c r="AI311">
        <f t="shared" si="24"/>
        <v>4.4001999999999999</v>
      </c>
      <c r="AJ311">
        <f>IF(ISERROR(1/VLOOKUP($B311,Leveranser!$B$1:$S$500,MATCH("såld värme (gwh)",Leveranser!$B$1:$S$1,0),FALSE)),"",VLOOKUP($B311,Leveranser!$B$1:$S$500,MATCH("såld värme (gwh)",Leveranser!$B$1:$S$1,0),FALSE))</f>
        <v>3.73</v>
      </c>
      <c r="AM311" t="str">
        <f>IF(B311&lt;&gt;"",IF(VLOOKUP($B311,Totalt!$B$1:$AQ$554,MATCH("Kvalitetsgranskad:",Totalt!$B$1:$AQ$1,0),FALSE)="ja",VLOOKUP($B311,Miljö!$B$1:$AG$479,MATCH(AM$2,Miljö!$B$1:$AK$1,0),FALSE),""),"")</f>
        <v>Ja</v>
      </c>
      <c r="AN311" t="str">
        <f>IF(AM311="ja",VLOOKUP($B311,Miljö!$B$1:$J$479,MATCH("Typ av ursprungsspecificerad el   (Om inget värde anges används Nordisk residualmix, se inforuta) ()",Miljö!$B$1:$J$1,0),FALSE),IF(AM311="nej","Nordisk residualel",""))</f>
        <v>'Vattenkraft'</v>
      </c>
      <c r="AO311">
        <f>IF(AM311="","",VLOOKUP($B311,Miljö!$B$1:$J$479,MATCH("Fossilandel för ursprungspecificerad el ()",Miljö!$B$1:$J$1,0),FALSE))</f>
        <v>0</v>
      </c>
      <c r="AP311">
        <f>IF(AM311="","",IFERROR(VLOOKUP($B311,Miljö!$B$1:$J$479,MATCH("Kärnkraftsandel för ursprungsspecificerad el ()",Miljö!$B$1:$J$1,0),FALSE)/1,0))</f>
        <v>0</v>
      </c>
      <c r="AQ311">
        <f t="shared" si="25"/>
        <v>1</v>
      </c>
      <c r="AS311" t="str">
        <f t="shared" si="26"/>
        <v>Nej</v>
      </c>
      <c r="AT311" t="str">
        <f>IF(AS311="ja",VLOOKUP($B311,Miljö!$B$1:$P$500,MATCH("Fossil andel i procent (%)",Miljö!$B$1:$P$1,0),FALSE)/100,"")</f>
        <v/>
      </c>
      <c r="AV311" t="str">
        <f t="shared" si="27"/>
        <v>Nej</v>
      </c>
      <c r="AW311" t="str">
        <f>IF(AV311="ja",VLOOKUP($B311,'Egen hetvattenprod'!$B$1:$AO$500,MATCH("Värmekälla till värmepumpar ()",'Egen hetvattenprod'!$B$1:$AO$1,0),FALSE),"")</f>
        <v/>
      </c>
      <c r="AY311" t="str">
        <f t="shared" si="28"/>
        <v>Nej</v>
      </c>
      <c r="AZ311" s="115" t="str">
        <f>IF($AY311="ja",(VLOOKUP($B311,'Egen hetvattenprod'!$B$1:$BX$550,MATCH(AZ$2,'Egen hetvattenprod'!$B$1:$BX$1,0),FALSE)+VLOOKUP($B311,Kraftvärmeprod!$B$1:$BX$550,MATCH(AZ$2,Kraftvärmeprod!$B$1:$BX$1,0),FALSE))/$AC311,"")</f>
        <v/>
      </c>
      <c r="BA311" s="115" t="str">
        <f>IF($AY311="ja",(VLOOKUP($B311,'Egen hetvattenprod'!$B$1:$BX$550,MATCH(BA$2,'Egen hetvattenprod'!$B$1:$BX$1,0),FALSE)+VLOOKUP($B311,Kraftvärmeprod!$B$1:$BX$550,MATCH(BA$2,Kraftvärmeprod!$B$1:$BX$1,0),FALSE))/$AC311,"")</f>
        <v/>
      </c>
      <c r="BB311" s="115" t="str">
        <f>IF($AY311="ja",(VLOOKUP($B311,'Egen hetvattenprod'!$B$1:$BX$550,MATCH(BB$2,'Egen hetvattenprod'!$B$1:$BX$1,0),FALSE)+VLOOKUP($B311,Kraftvärmeprod!$B$1:$BX$550,MATCH(BB$2,Kraftvärmeprod!$B$1:$BX$1,0),FALSE))/$AC311,"")</f>
        <v/>
      </c>
      <c r="BC311" s="115" t="str">
        <f>IF($AY311="ja",(VLOOKUP($B311,'Egen hetvattenprod'!$B$1:$BX$550,MATCH(BC$2,'Egen hetvattenprod'!$B$1:$BX$1,0),FALSE)+VLOOKUP($B311,Kraftvärmeprod!$B$1:$BX$550,MATCH(BC$2,Kraftvärmeprod!$B$1:$BX$1,0),FALSE))/$AC311,"")</f>
        <v/>
      </c>
      <c r="BD311" s="115" t="str">
        <f>IF($AY311="ja",(VLOOKUP($B311,'Egen hetvattenprod'!$B$1:$BX$550,MATCH(BD$2,'Egen hetvattenprod'!$B$1:$BX$1,0),FALSE)+VLOOKUP($B311,Kraftvärmeprod!$B$1:$BX$550,MATCH(BD$2,Kraftvärmeprod!$B$1:$BX$1,0),FALSE))/$AC311,"")</f>
        <v/>
      </c>
      <c r="BF311" t="str">
        <f t="shared" si="29"/>
        <v>Nej</v>
      </c>
      <c r="BG311" t="str">
        <f>IF($BF311="ja",VLOOKUP($B311,'Egen hetvattenprod'!$B$1:$BX$550,MATCH("Andelen klimatgaser med fossilt ursprung för avfall ()",'Egen hetvattenprod'!$B$1:$BX$1,0),FALSE),"")</f>
        <v/>
      </c>
      <c r="BH311" t="str">
        <f>IF($BF311="ja",VLOOKUP($B311,Kraftvärmeprod!$B$1:$BX$550,MATCH("Andelen klimatgaser med fossilt ursprung för avfall ()",Kraftvärmeprod!$B$1:$BX$1,0),FALSE),"")</f>
        <v/>
      </c>
      <c r="BI311" t="str">
        <f>IF($BF311="ja",VLOOKUP($B311,'Egen hetvattenprod'!$B$1:$BX$550,MATCH("Avfall (GWh)",'Egen hetvattenprod'!$B$1:$BX$1,0),FALSE),"")</f>
        <v/>
      </c>
      <c r="BJ311" t="str">
        <f>IF($BF311="ja",VLOOKUP($B311,'Slutlig allokering kvv'!$B$1:$BX$550,MATCH("Avfall (GWh)",'Slutlig allokering kvv'!$B$1:$BX$1,0),FALSE),"")</f>
        <v/>
      </c>
      <c r="BK311" t="str">
        <f>IF($BF311="ja",VLOOKUP($B311,'Köpt hetvatten'!$B$1:$BX$550,MATCH("Avfall i köpt hetvatten",'Köpt hetvatten'!$B$1:$BX$1,0),FALSE),"")</f>
        <v/>
      </c>
      <c r="BL311" t="str">
        <f>IF($BF311="ja",VLOOKUP($B311,'Egen hetvattenprod'!$B$1:$BX$550,MATCH("Värde enligt ovan. (%)",'Egen hetvattenprod'!$B$1:$BX$1,0),FALSE),"")</f>
        <v/>
      </c>
      <c r="BM311" t="str">
        <f>IF($BF311="ja",VLOOKUP($B311,Kraftvärmeprod!$B$1:$BX$550,MATCH("Värde enligt ovan. (%)",Kraftvärmeprod!$B$1:$BX$1,0),FALSE),"")</f>
        <v/>
      </c>
      <c r="BQ311" t="str">
        <f>IF($BF311="ja",VLOOKUP($B311,'Egen hetvattenprod'!$B$1:$BX$550,MATCH("Tillförd olja (fossil) vid avfallsförbränning (GWh)",'Egen hetvattenprod'!$B$1:$BX$1,0),FALSE),"")</f>
        <v/>
      </c>
      <c r="BR311" t="str">
        <f>IF($BF311="ja",VLOOKUP($B311,Kraftvärmeprod!$B$1:$BX$550,MATCH("Tillförd olja (fossil) vid avfallsförbränning (GWh)",Kraftvärmeprod!$B$1:$BX$1,0),FALSE),"")</f>
        <v/>
      </c>
    </row>
    <row r="312" spans="1:70">
      <c r="A312" t="s">
        <v>495</v>
      </c>
      <c r="B312" t="s">
        <v>497</v>
      </c>
      <c r="C312">
        <f>VLOOKUP($B312,'Tillförd energi'!$B$1:$AI$720,MATCH(C$2,'Tillförd energi'!$B$1:$AQ$1,0),FALSE)</f>
        <v>0</v>
      </c>
      <c r="D312">
        <f>VLOOKUP($B312,'Tillförd energi'!$B$1:$AI$720,MATCH(D$2,'Tillförd energi'!$B$1:$AQ$1,0),FALSE)</f>
        <v>2.1100000000000001E-2</v>
      </c>
      <c r="E312">
        <f>VLOOKUP($B312,'Tillförd energi'!$B$1:$AI$720,MATCH(E$2,'Tillförd energi'!$B$1:$AQ$1,0),FALSE)</f>
        <v>0</v>
      </c>
      <c r="F312">
        <f>VLOOKUP($B312,'Tillförd energi'!$B$1:$AI$720,MATCH(F$2,'Tillförd energi'!$B$1:$AQ$1,0),FALSE)</f>
        <v>0</v>
      </c>
      <c r="G312">
        <f>VLOOKUP($B312,'Tillförd energi'!$B$1:$AI$720,MATCH(G$2,'Tillförd energi'!$B$1:$AQ$1,0),FALSE)</f>
        <v>0</v>
      </c>
      <c r="H312">
        <f>VLOOKUP($B312,'Tillförd energi'!$B$1:$AI$720,MATCH(H$2,'Tillförd energi'!$B$1:$AQ$1,0),FALSE)</f>
        <v>0</v>
      </c>
      <c r="I312">
        <f>VLOOKUP($B312,'Tillförd energi'!$B$1:$AI$720,MATCH(I$2,'Tillförd energi'!$B$1:$AQ$1,0),FALSE)</f>
        <v>0</v>
      </c>
      <c r="J312">
        <f>VLOOKUP($B312,'Tillförd energi'!$B$1:$AI$720,MATCH(J$2,'Tillförd energi'!$B$1:$AQ$1,0),FALSE)</f>
        <v>0</v>
      </c>
      <c r="K312">
        <f>VLOOKUP($B312,'Tillförd energi'!$B$1:$AI$720,MATCH(K$2,'Tillförd energi'!$B$1:$AQ$1,0),FALSE)</f>
        <v>0</v>
      </c>
      <c r="L312">
        <f>VLOOKUP($B312,'Tillförd energi'!$B$1:$AI$720,MATCH(L$2,'Tillförd energi'!$B$1:$AQ$1,0),FALSE)</f>
        <v>0</v>
      </c>
      <c r="M312">
        <f>VLOOKUP($B312,'Tillförd energi'!$B$1:$AI$720,MATCH(M$2,'Tillförd energi'!$B$1:$AQ$1,0),FALSE)</f>
        <v>0</v>
      </c>
      <c r="N312">
        <f>VLOOKUP($B312,'Tillförd energi'!$B$1:$AI$720,MATCH(N$2,'Tillförd energi'!$B$1:$AQ$1,0),FALSE)</f>
        <v>40.042999999999999</v>
      </c>
      <c r="O312">
        <f>VLOOKUP($B312,'Tillförd energi'!$B$1:$AI$720,MATCH(O$2,'Tillförd energi'!$B$1:$AQ$1,0),FALSE)</f>
        <v>0</v>
      </c>
      <c r="P312">
        <f>VLOOKUP($B312,'Tillförd energi'!$B$1:$AI$720,MATCH(P$2,'Tillförd energi'!$B$1:$AQ$1,0),FALSE)</f>
        <v>0</v>
      </c>
      <c r="Q312">
        <f>VLOOKUP($B312,'Tillförd energi'!$B$1:$AI$720,MATCH(Q$2,'Tillförd energi'!$B$1:$AQ$1,0),FALSE)</f>
        <v>0</v>
      </c>
      <c r="R312">
        <f>VLOOKUP($B312,'Tillförd energi'!$B$1:$AI$720,MATCH(R$2,'Tillförd energi'!$B$1:$AQ$1,0),FALSE)</f>
        <v>12.512</v>
      </c>
      <c r="S312">
        <f>VLOOKUP($B312,'Tillförd energi'!$B$1:$AI$720,MATCH(S$2,'Tillförd energi'!$B$1:$AQ$1,0),FALSE)</f>
        <v>0</v>
      </c>
      <c r="T312">
        <f>VLOOKUP($B312,'Tillförd energi'!$B$1:$AI$720,MATCH(T$2,'Tillförd energi'!$B$1:$AQ$1,0),FALSE)</f>
        <v>0</v>
      </c>
      <c r="U312">
        <f>VLOOKUP($B312,'Tillförd energi'!$B$1:$AI$720,MATCH(U$2,'Tillförd energi'!$B$1:$AQ$1,0),FALSE)</f>
        <v>0.68489999999999995</v>
      </c>
      <c r="V312">
        <f>VLOOKUP($B312,'Tillförd energi'!$B$1:$AI$720,MATCH(V$2,'Tillförd energi'!$B$1:$AQ$1,0),FALSE)</f>
        <v>0</v>
      </c>
      <c r="W312">
        <f>VLOOKUP($B312,'Tillförd energi'!$B$1:$AI$720,MATCH(W$2,'Tillförd energi'!$B$1:$AQ$1,0),FALSE)</f>
        <v>0</v>
      </c>
      <c r="X312">
        <f>VLOOKUP($B312,'Tillförd energi'!$B$1:$AI$720,MATCH(X$2,'Tillförd energi'!$B$1:$AQ$1,0),FALSE)</f>
        <v>0</v>
      </c>
      <c r="Y312">
        <f>VLOOKUP($B312,'Tillförd energi'!$B$1:$AI$720,MATCH(Y$2,'Tillförd energi'!$B$1:$AQ$1,0),FALSE)</f>
        <v>0</v>
      </c>
      <c r="Z312">
        <f>VLOOKUP($B312,'Tillförd energi'!$B$1:$AI$720,MATCH(Z$2,'Tillförd energi'!$B$1:$AQ$1,0),FALSE)</f>
        <v>0</v>
      </c>
      <c r="AA312">
        <f>VLOOKUP($B312,'Tillförd energi'!$B$1:$AI$720,MATCH(AA$2,'Tillförd energi'!$B$1:$AQ$1,0),FALSE)</f>
        <v>0</v>
      </c>
      <c r="AB312">
        <f>VLOOKUP($B312,'Tillförd energi'!$B$1:$AI$720,MATCH(AB$2,'Tillförd energi'!$B$1:$AQ$1,0),FALSE)</f>
        <v>0</v>
      </c>
      <c r="AC312">
        <f>VLOOKUP($B312,'Tillförd energi'!$B$1:$AI$720,MATCH(AC$2,'Tillförd energi'!$B$1:$AQ$1,0),FALSE)</f>
        <v>4.8650000000000002</v>
      </c>
      <c r="AD312">
        <f>VLOOKUP($B312,'Tillförd energi'!$B$1:$AI$720,MATCH(AD$2,'Tillförd energi'!$B$1:$AQ$1,0),FALSE)</f>
        <v>0</v>
      </c>
      <c r="AE312">
        <f>VLOOKUP($B312,'Tillförd energi'!$B$1:$AI$720,MATCH(AE$2,'Tillförd energi'!$B$1:$AQ$1,0),FALSE)</f>
        <v>0</v>
      </c>
      <c r="AF312">
        <f>VLOOKUP($B312,'Tillförd energi'!$B$1:$AI$720,MATCH(AF$2,'Tillförd energi'!$B$1:$AQ$1,0),FALSE)</f>
        <v>1.101</v>
      </c>
      <c r="AG312">
        <f>IFERROR(VLOOKUP(B312,Miljö!$B$1:$AC$600,MATCH("Köpt mängd produktionsspecifik fjärrvärme:",Miljö!$B$1:$AC$1,0),FALSE)/1,0)</f>
        <v>0</v>
      </c>
      <c r="AI312">
        <f t="shared" si="24"/>
        <v>59.226999999999997</v>
      </c>
      <c r="AJ312">
        <f>IF(ISERROR(1/VLOOKUP($B312,Leveranser!$B$1:$S$500,MATCH("såld värme (gwh)",Leveranser!$B$1:$S$1,0),FALSE)),"",VLOOKUP($B312,Leveranser!$B$1:$S$500,MATCH("såld värme (gwh)",Leveranser!$B$1:$S$1,0),FALSE))</f>
        <v>43.1</v>
      </c>
      <c r="AM312" t="str">
        <f>IF(B312&lt;&gt;"",IF(VLOOKUP($B312,Totalt!$B$1:$AQ$554,MATCH("Kvalitetsgranskad:",Totalt!$B$1:$AQ$1,0),FALSE)="ja",VLOOKUP($B312,Miljö!$B$1:$AG$479,MATCH(AM$2,Miljö!$B$1:$AK$1,0),FALSE),""),"")</f>
        <v>Ja</v>
      </c>
      <c r="AN312" t="str">
        <f>IF(AM312="ja",VLOOKUP($B312,Miljö!$B$1:$J$479,MATCH("Typ av ursprungsspecificerad el   (Om inget värde anges används Nordisk residualmix, se inforuta) ()",Miljö!$B$1:$J$1,0),FALSE),IF(AM312="nej","Nordisk residualel",""))</f>
        <v>'Vattenkraft'</v>
      </c>
      <c r="AO312">
        <f>IF(AM312="","",VLOOKUP($B312,Miljö!$B$1:$J$479,MATCH("Fossilandel för ursprungspecificerad el ()",Miljö!$B$1:$J$1,0),FALSE))</f>
        <v>0</v>
      </c>
      <c r="AP312">
        <f>IF(AM312="","",IFERROR(VLOOKUP($B312,Miljö!$B$1:$J$479,MATCH("Kärnkraftsandel för ursprungsspecificerad el ()",Miljö!$B$1:$J$1,0),FALSE)/1,0))</f>
        <v>0</v>
      </c>
      <c r="AQ312">
        <f t="shared" si="25"/>
        <v>1</v>
      </c>
      <c r="AS312" t="str">
        <f t="shared" si="26"/>
        <v>Nej</v>
      </c>
      <c r="AT312" t="str">
        <f>IF(AS312="ja",VLOOKUP($B312,Miljö!$B$1:$P$500,MATCH("Fossil andel i procent (%)",Miljö!$B$1:$P$1,0),FALSE)/100,"")</f>
        <v/>
      </c>
      <c r="AV312" t="str">
        <f t="shared" si="27"/>
        <v>Nej</v>
      </c>
      <c r="AW312" t="str">
        <f>IF(AV312="ja",VLOOKUP($B312,'Egen hetvattenprod'!$B$1:$AO$500,MATCH("Värmekälla till värmepumpar ()",'Egen hetvattenprod'!$B$1:$AO$1,0),FALSE),"")</f>
        <v/>
      </c>
      <c r="AY312" t="str">
        <f t="shared" si="28"/>
        <v>Ja</v>
      </c>
      <c r="AZ312" s="115">
        <f>IF($AY312="ja",(VLOOKUP($B312,'Egen hetvattenprod'!$B$1:$BX$550,MATCH(AZ$2,'Egen hetvattenprod'!$B$1:$BX$1,0),FALSE)+VLOOKUP($B312,Kraftvärmeprod!$B$1:$BX$550,MATCH(AZ$2,Kraftvärmeprod!$B$1:$BX$1,0),FALSE))/$AC312,"")</f>
        <v>1</v>
      </c>
      <c r="BA312" s="115">
        <f>IF($AY312="ja",(VLOOKUP($B312,'Egen hetvattenprod'!$B$1:$BX$550,MATCH(BA$2,'Egen hetvattenprod'!$B$1:$BX$1,0),FALSE)+VLOOKUP($B312,Kraftvärmeprod!$B$1:$BX$550,MATCH(BA$2,Kraftvärmeprod!$B$1:$BX$1,0),FALSE))/$AC312,"")</f>
        <v>0</v>
      </c>
      <c r="BB312" s="115">
        <f>IF($AY312="ja",(VLOOKUP($B312,'Egen hetvattenprod'!$B$1:$BX$550,MATCH(BB$2,'Egen hetvattenprod'!$B$1:$BX$1,0),FALSE)+VLOOKUP($B312,Kraftvärmeprod!$B$1:$BX$550,MATCH(BB$2,Kraftvärmeprod!$B$1:$BX$1,0),FALSE))/$AC312,"")</f>
        <v>0</v>
      </c>
      <c r="BC312" s="115">
        <f>IF($AY312="ja",(VLOOKUP($B312,'Egen hetvattenprod'!$B$1:$BX$550,MATCH(BC$2,'Egen hetvattenprod'!$B$1:$BX$1,0),FALSE)+VLOOKUP($B312,Kraftvärmeprod!$B$1:$BX$550,MATCH(BC$2,Kraftvärmeprod!$B$1:$BX$1,0),FALSE))/$AC312,"")</f>
        <v>0</v>
      </c>
      <c r="BD312" s="115">
        <f>IF($AY312="ja",(VLOOKUP($B312,'Egen hetvattenprod'!$B$1:$BX$550,MATCH(BD$2,'Egen hetvattenprod'!$B$1:$BX$1,0),FALSE)+VLOOKUP($B312,Kraftvärmeprod!$B$1:$BX$550,MATCH(BD$2,Kraftvärmeprod!$B$1:$BX$1,0),FALSE))/$AC312,"")</f>
        <v>0</v>
      </c>
      <c r="BF312" t="str">
        <f t="shared" si="29"/>
        <v>Nej</v>
      </c>
      <c r="BG312" t="str">
        <f>IF($BF312="ja",VLOOKUP($B312,'Egen hetvattenprod'!$B$1:$BX$550,MATCH("Andelen klimatgaser med fossilt ursprung för avfall ()",'Egen hetvattenprod'!$B$1:$BX$1,0),FALSE),"")</f>
        <v/>
      </c>
      <c r="BH312" t="str">
        <f>IF($BF312="ja",VLOOKUP($B312,Kraftvärmeprod!$B$1:$BX$550,MATCH("Andelen klimatgaser med fossilt ursprung för avfall ()",Kraftvärmeprod!$B$1:$BX$1,0),FALSE),"")</f>
        <v/>
      </c>
      <c r="BI312" t="str">
        <f>IF($BF312="ja",VLOOKUP($B312,'Egen hetvattenprod'!$B$1:$BX$550,MATCH("Avfall (GWh)",'Egen hetvattenprod'!$B$1:$BX$1,0),FALSE),"")</f>
        <v/>
      </c>
      <c r="BJ312" t="str">
        <f>IF($BF312="ja",VLOOKUP($B312,'Slutlig allokering kvv'!$B$1:$BX$550,MATCH("Avfall (GWh)",'Slutlig allokering kvv'!$B$1:$BX$1,0),FALSE),"")</f>
        <v/>
      </c>
      <c r="BK312" t="str">
        <f>IF($BF312="ja",VLOOKUP($B312,'Köpt hetvatten'!$B$1:$BX$550,MATCH("Avfall i köpt hetvatten",'Köpt hetvatten'!$B$1:$BX$1,0),FALSE),"")</f>
        <v/>
      </c>
      <c r="BL312" t="str">
        <f>IF($BF312="ja",VLOOKUP($B312,'Egen hetvattenprod'!$B$1:$BX$550,MATCH("Värde enligt ovan. (%)",'Egen hetvattenprod'!$B$1:$BX$1,0),FALSE),"")</f>
        <v/>
      </c>
      <c r="BM312" t="str">
        <f>IF($BF312="ja",VLOOKUP($B312,Kraftvärmeprod!$B$1:$BX$550,MATCH("Värde enligt ovan. (%)",Kraftvärmeprod!$B$1:$BX$1,0),FALSE),"")</f>
        <v/>
      </c>
      <c r="BQ312" t="str">
        <f>IF($BF312="ja",VLOOKUP($B312,'Egen hetvattenprod'!$B$1:$BX$550,MATCH("Tillförd olja (fossil) vid avfallsförbränning (GWh)",'Egen hetvattenprod'!$B$1:$BX$1,0),FALSE),"")</f>
        <v/>
      </c>
      <c r="BR312" t="str">
        <f>IF($BF312="ja",VLOOKUP($B312,Kraftvärmeprod!$B$1:$BX$550,MATCH("Tillförd olja (fossil) vid avfallsförbränning (GWh)",Kraftvärmeprod!$B$1:$BX$1,0),FALSE),"")</f>
        <v/>
      </c>
    </row>
    <row r="313" spans="1:70">
      <c r="A313" t="s">
        <v>495</v>
      </c>
      <c r="B313" t="s">
        <v>498</v>
      </c>
      <c r="C313">
        <f>VLOOKUP($B313,'Tillförd energi'!$B$1:$AI$720,MATCH(C$2,'Tillförd energi'!$B$1:$AQ$1,0),FALSE)</f>
        <v>0</v>
      </c>
      <c r="D313">
        <f>VLOOKUP($B313,'Tillförd energi'!$B$1:$AI$720,MATCH(D$2,'Tillförd energi'!$B$1:$AQ$1,0),FALSE)</f>
        <v>0</v>
      </c>
      <c r="E313">
        <f>VLOOKUP($B313,'Tillförd energi'!$B$1:$AI$720,MATCH(E$2,'Tillförd energi'!$B$1:$AQ$1,0),FALSE)</f>
        <v>0</v>
      </c>
      <c r="F313">
        <f>VLOOKUP($B313,'Tillförd energi'!$B$1:$AI$720,MATCH(F$2,'Tillförd energi'!$B$1:$AQ$1,0),FALSE)</f>
        <v>0</v>
      </c>
      <c r="G313">
        <f>VLOOKUP($B313,'Tillförd energi'!$B$1:$AI$720,MATCH(G$2,'Tillförd energi'!$B$1:$AQ$1,0),FALSE)</f>
        <v>0</v>
      </c>
      <c r="H313">
        <f>VLOOKUP($B313,'Tillförd energi'!$B$1:$AI$720,MATCH(H$2,'Tillförd energi'!$B$1:$AQ$1,0),FALSE)</f>
        <v>0</v>
      </c>
      <c r="I313">
        <f>VLOOKUP($B313,'Tillförd energi'!$B$1:$AI$720,MATCH(I$2,'Tillförd energi'!$B$1:$AQ$1,0),FALSE)</f>
        <v>0</v>
      </c>
      <c r="J313">
        <f>VLOOKUP($B313,'Tillförd energi'!$B$1:$AI$720,MATCH(J$2,'Tillförd energi'!$B$1:$AQ$1,0),FALSE)</f>
        <v>0</v>
      </c>
      <c r="K313">
        <f>VLOOKUP($B313,'Tillförd energi'!$B$1:$AI$720,MATCH(K$2,'Tillförd energi'!$B$1:$AQ$1,0),FALSE)</f>
        <v>0</v>
      </c>
      <c r="L313">
        <f>VLOOKUP($B313,'Tillförd energi'!$B$1:$AI$720,MATCH(L$2,'Tillförd energi'!$B$1:$AQ$1,0),FALSE)</f>
        <v>0</v>
      </c>
      <c r="M313">
        <f>VLOOKUP($B313,'Tillförd energi'!$B$1:$AI$720,MATCH(M$2,'Tillförd energi'!$B$1:$AQ$1,0),FALSE)</f>
        <v>0</v>
      </c>
      <c r="N313">
        <f>VLOOKUP($B313,'Tillförd energi'!$B$1:$AI$720,MATCH(N$2,'Tillförd energi'!$B$1:$AQ$1,0),FALSE)</f>
        <v>0</v>
      </c>
      <c r="O313">
        <f>VLOOKUP($B313,'Tillförd energi'!$B$1:$AI$720,MATCH(O$2,'Tillförd energi'!$B$1:$AQ$1,0),FALSE)</f>
        <v>0</v>
      </c>
      <c r="P313">
        <f>VLOOKUP($B313,'Tillförd energi'!$B$1:$AI$720,MATCH(P$2,'Tillförd energi'!$B$1:$AQ$1,0),FALSE)</f>
        <v>0</v>
      </c>
      <c r="Q313">
        <f>VLOOKUP($B313,'Tillförd energi'!$B$1:$AI$720,MATCH(Q$2,'Tillförd energi'!$B$1:$AQ$1,0),FALSE)</f>
        <v>0</v>
      </c>
      <c r="R313">
        <f>VLOOKUP($B313,'Tillförd energi'!$B$1:$AI$720,MATCH(R$2,'Tillförd energi'!$B$1:$AQ$1,0),FALSE)</f>
        <v>0</v>
      </c>
      <c r="S313">
        <f>VLOOKUP($B313,'Tillförd energi'!$B$1:$AI$720,MATCH(S$2,'Tillförd energi'!$B$1:$AQ$1,0),FALSE)</f>
        <v>6.9829999999999997</v>
      </c>
      <c r="T313">
        <f>VLOOKUP($B313,'Tillförd energi'!$B$1:$AI$720,MATCH(T$2,'Tillförd energi'!$B$1:$AQ$1,0),FALSE)</f>
        <v>0</v>
      </c>
      <c r="U313">
        <f>VLOOKUP($B313,'Tillförd energi'!$B$1:$AI$720,MATCH(U$2,'Tillförd energi'!$B$1:$AQ$1,0),FALSE)</f>
        <v>0</v>
      </c>
      <c r="V313">
        <f>VLOOKUP($B313,'Tillförd energi'!$B$1:$AI$720,MATCH(V$2,'Tillförd energi'!$B$1:$AQ$1,0),FALSE)</f>
        <v>0</v>
      </c>
      <c r="W313">
        <f>VLOOKUP($B313,'Tillförd energi'!$B$1:$AI$720,MATCH(W$2,'Tillförd energi'!$B$1:$AQ$1,0),FALSE)</f>
        <v>0</v>
      </c>
      <c r="X313">
        <f>VLOOKUP($B313,'Tillförd energi'!$B$1:$AI$720,MATCH(X$2,'Tillförd energi'!$B$1:$AQ$1,0),FALSE)</f>
        <v>0</v>
      </c>
      <c r="Y313">
        <f>VLOOKUP($B313,'Tillförd energi'!$B$1:$AI$720,MATCH(Y$2,'Tillförd energi'!$B$1:$AQ$1,0),FALSE)</f>
        <v>0</v>
      </c>
      <c r="Z313">
        <f>VLOOKUP($B313,'Tillförd energi'!$B$1:$AI$720,MATCH(Z$2,'Tillförd energi'!$B$1:$AQ$1,0),FALSE)</f>
        <v>0.46700000000000003</v>
      </c>
      <c r="AA313">
        <f>VLOOKUP($B313,'Tillförd energi'!$B$1:$AI$720,MATCH(AA$2,'Tillförd energi'!$B$1:$AQ$1,0),FALSE)</f>
        <v>0</v>
      </c>
      <c r="AB313">
        <f>VLOOKUP($B313,'Tillförd energi'!$B$1:$AI$720,MATCH(AB$2,'Tillförd energi'!$B$1:$AQ$1,0),FALSE)</f>
        <v>0</v>
      </c>
      <c r="AC313">
        <f>VLOOKUP($B313,'Tillförd energi'!$B$1:$AI$720,MATCH(AC$2,'Tillförd energi'!$B$1:$AQ$1,0),FALSE)</f>
        <v>0</v>
      </c>
      <c r="AD313">
        <f>VLOOKUP($B313,'Tillförd energi'!$B$1:$AI$720,MATCH(AD$2,'Tillförd energi'!$B$1:$AQ$1,0),FALSE)</f>
        <v>0</v>
      </c>
      <c r="AE313">
        <f>VLOOKUP($B313,'Tillförd energi'!$B$1:$AI$720,MATCH(AE$2,'Tillförd energi'!$B$1:$AQ$1,0),FALSE)</f>
        <v>0</v>
      </c>
      <c r="AF313">
        <f>VLOOKUP($B313,'Tillförd energi'!$B$1:$AI$720,MATCH(AF$2,'Tillförd energi'!$B$1:$AQ$1,0),FALSE)</f>
        <v>0.14849999999999999</v>
      </c>
      <c r="AG313">
        <f>IFERROR(VLOOKUP(B313,Miljö!$B$1:$AC$600,MATCH("Köpt mängd produktionsspecifik fjärrvärme:",Miljö!$B$1:$AC$1,0),FALSE)/1,0)</f>
        <v>0</v>
      </c>
      <c r="AI313">
        <f t="shared" si="24"/>
        <v>7.5984999999999996</v>
      </c>
      <c r="AJ313">
        <f>IF(ISERROR(1/VLOOKUP($B313,Leveranser!$B$1:$S$500,MATCH("såld värme (gwh)",Leveranser!$B$1:$S$1,0),FALSE)),"",VLOOKUP($B313,Leveranser!$B$1:$S$500,MATCH("såld värme (gwh)",Leveranser!$B$1:$S$1,0),FALSE))</f>
        <v>6.6</v>
      </c>
      <c r="AM313" t="str">
        <f>IF(B313&lt;&gt;"",IF(VLOOKUP($B313,Totalt!$B$1:$AQ$554,MATCH("Kvalitetsgranskad:",Totalt!$B$1:$AQ$1,0),FALSE)="ja",VLOOKUP($B313,Miljö!$B$1:$AG$479,MATCH(AM$2,Miljö!$B$1:$AK$1,0),FALSE),""),"")</f>
        <v>Ja</v>
      </c>
      <c r="AN313" t="str">
        <f>IF(AM313="ja",VLOOKUP($B313,Miljö!$B$1:$J$479,MATCH("Typ av ursprungsspecificerad el   (Om inget värde anges används Nordisk residualmix, se inforuta) ()",Miljö!$B$1:$J$1,0),FALSE),IF(AM313="nej","Nordisk residualel",""))</f>
        <v>'Vattenkraft'</v>
      </c>
      <c r="AO313">
        <f>IF(AM313="","",VLOOKUP($B313,Miljö!$B$1:$J$479,MATCH("Fossilandel för ursprungspecificerad el ()",Miljö!$B$1:$J$1,0),FALSE))</f>
        <v>0</v>
      </c>
      <c r="AP313">
        <f>IF(AM313="","",IFERROR(VLOOKUP($B313,Miljö!$B$1:$J$479,MATCH("Kärnkraftsandel för ursprungsspecificerad el ()",Miljö!$B$1:$J$1,0),FALSE)/1,0))</f>
        <v>0</v>
      </c>
      <c r="AQ313">
        <f t="shared" si="25"/>
        <v>1</v>
      </c>
      <c r="AS313" t="str">
        <f t="shared" si="26"/>
        <v>Nej</v>
      </c>
      <c r="AT313" t="str">
        <f>IF(AS313="ja",VLOOKUP($B313,Miljö!$B$1:$P$500,MATCH("Fossil andel i procent (%)",Miljö!$B$1:$P$1,0),FALSE)/100,"")</f>
        <v/>
      </c>
      <c r="AV313" t="str">
        <f t="shared" si="27"/>
        <v>Nej</v>
      </c>
      <c r="AW313" t="str">
        <f>IF(AV313="ja",VLOOKUP($B313,'Egen hetvattenprod'!$B$1:$AO$500,MATCH("Värmekälla till värmepumpar ()",'Egen hetvattenprod'!$B$1:$AO$1,0),FALSE),"")</f>
        <v/>
      </c>
      <c r="AY313" t="str">
        <f t="shared" si="28"/>
        <v>Nej</v>
      </c>
      <c r="AZ313" s="115" t="str">
        <f>IF($AY313="ja",(VLOOKUP($B313,'Egen hetvattenprod'!$B$1:$BX$550,MATCH(AZ$2,'Egen hetvattenprod'!$B$1:$BX$1,0),FALSE)+VLOOKUP($B313,Kraftvärmeprod!$B$1:$BX$550,MATCH(AZ$2,Kraftvärmeprod!$B$1:$BX$1,0),FALSE))/$AC313,"")</f>
        <v/>
      </c>
      <c r="BA313" s="115" t="str">
        <f>IF($AY313="ja",(VLOOKUP($B313,'Egen hetvattenprod'!$B$1:$BX$550,MATCH(BA$2,'Egen hetvattenprod'!$B$1:$BX$1,0),FALSE)+VLOOKUP($B313,Kraftvärmeprod!$B$1:$BX$550,MATCH(BA$2,Kraftvärmeprod!$B$1:$BX$1,0),FALSE))/$AC313,"")</f>
        <v/>
      </c>
      <c r="BB313" s="115" t="str">
        <f>IF($AY313="ja",(VLOOKUP($B313,'Egen hetvattenprod'!$B$1:$BX$550,MATCH(BB$2,'Egen hetvattenprod'!$B$1:$BX$1,0),FALSE)+VLOOKUP($B313,Kraftvärmeprod!$B$1:$BX$550,MATCH(BB$2,Kraftvärmeprod!$B$1:$BX$1,0),FALSE))/$AC313,"")</f>
        <v/>
      </c>
      <c r="BC313" s="115" t="str">
        <f>IF($AY313="ja",(VLOOKUP($B313,'Egen hetvattenprod'!$B$1:$BX$550,MATCH(BC$2,'Egen hetvattenprod'!$B$1:$BX$1,0),FALSE)+VLOOKUP($B313,Kraftvärmeprod!$B$1:$BX$550,MATCH(BC$2,Kraftvärmeprod!$B$1:$BX$1,0),FALSE))/$AC313,"")</f>
        <v/>
      </c>
      <c r="BD313" s="115" t="str">
        <f>IF($AY313="ja",(VLOOKUP($B313,'Egen hetvattenprod'!$B$1:$BX$550,MATCH(BD$2,'Egen hetvattenprod'!$B$1:$BX$1,0),FALSE)+VLOOKUP($B313,Kraftvärmeprod!$B$1:$BX$550,MATCH(BD$2,Kraftvärmeprod!$B$1:$BX$1,0),FALSE))/$AC313,"")</f>
        <v/>
      </c>
      <c r="BF313" t="str">
        <f t="shared" si="29"/>
        <v>Nej</v>
      </c>
      <c r="BG313" t="str">
        <f>IF($BF313="ja",VLOOKUP($B313,'Egen hetvattenprod'!$B$1:$BX$550,MATCH("Andelen klimatgaser med fossilt ursprung för avfall ()",'Egen hetvattenprod'!$B$1:$BX$1,0),FALSE),"")</f>
        <v/>
      </c>
      <c r="BH313" t="str">
        <f>IF($BF313="ja",VLOOKUP($B313,Kraftvärmeprod!$B$1:$BX$550,MATCH("Andelen klimatgaser med fossilt ursprung för avfall ()",Kraftvärmeprod!$B$1:$BX$1,0),FALSE),"")</f>
        <v/>
      </c>
      <c r="BI313" t="str">
        <f>IF($BF313="ja",VLOOKUP($B313,'Egen hetvattenprod'!$B$1:$BX$550,MATCH("Avfall (GWh)",'Egen hetvattenprod'!$B$1:$BX$1,0),FALSE),"")</f>
        <v/>
      </c>
      <c r="BJ313" t="str">
        <f>IF($BF313="ja",VLOOKUP($B313,'Slutlig allokering kvv'!$B$1:$BX$550,MATCH("Avfall (GWh)",'Slutlig allokering kvv'!$B$1:$BX$1,0),FALSE),"")</f>
        <v/>
      </c>
      <c r="BK313" t="str">
        <f>IF($BF313="ja",VLOOKUP($B313,'Köpt hetvatten'!$B$1:$BX$550,MATCH("Avfall i köpt hetvatten",'Köpt hetvatten'!$B$1:$BX$1,0),FALSE),"")</f>
        <v/>
      </c>
      <c r="BL313" t="str">
        <f>IF($BF313="ja",VLOOKUP($B313,'Egen hetvattenprod'!$B$1:$BX$550,MATCH("Värde enligt ovan. (%)",'Egen hetvattenprod'!$B$1:$BX$1,0),FALSE),"")</f>
        <v/>
      </c>
      <c r="BM313" t="str">
        <f>IF($BF313="ja",VLOOKUP($B313,Kraftvärmeprod!$B$1:$BX$550,MATCH("Värde enligt ovan. (%)",Kraftvärmeprod!$B$1:$BX$1,0),FALSE),"")</f>
        <v/>
      </c>
      <c r="BQ313" t="str">
        <f>IF($BF313="ja",VLOOKUP($B313,'Egen hetvattenprod'!$B$1:$BX$550,MATCH("Tillförd olja (fossil) vid avfallsförbränning (GWh)",'Egen hetvattenprod'!$B$1:$BX$1,0),FALSE),"")</f>
        <v/>
      </c>
      <c r="BR313" t="str">
        <f>IF($BF313="ja",VLOOKUP($B313,Kraftvärmeprod!$B$1:$BX$550,MATCH("Tillförd olja (fossil) vid avfallsförbränning (GWh)",Kraftvärmeprod!$B$1:$BX$1,0),FALSE),"")</f>
        <v/>
      </c>
    </row>
    <row r="314" spans="1:70">
      <c r="A314" t="s">
        <v>499</v>
      </c>
      <c r="B314" t="s">
        <v>500</v>
      </c>
      <c r="C314">
        <f>VLOOKUP($B314,'Tillförd energi'!$B$1:$AI$720,MATCH(C$2,'Tillförd energi'!$B$1:$AQ$1,0),FALSE)</f>
        <v>0</v>
      </c>
      <c r="D314">
        <f>VLOOKUP($B314,'Tillförd energi'!$B$1:$AI$720,MATCH(D$2,'Tillförd energi'!$B$1:$AQ$1,0),FALSE)</f>
        <v>0</v>
      </c>
      <c r="E314">
        <f>VLOOKUP($B314,'Tillförd energi'!$B$1:$AI$720,MATCH(E$2,'Tillförd energi'!$B$1:$AQ$1,0),FALSE)</f>
        <v>0</v>
      </c>
      <c r="F314">
        <f>VLOOKUP($B314,'Tillförd energi'!$B$1:$AI$720,MATCH(F$2,'Tillförd energi'!$B$1:$AQ$1,0),FALSE)</f>
        <v>0</v>
      </c>
      <c r="G314">
        <f>VLOOKUP($B314,'Tillförd energi'!$B$1:$AI$720,MATCH(G$2,'Tillförd energi'!$B$1:$AQ$1,0),FALSE)</f>
        <v>0</v>
      </c>
      <c r="H314">
        <f>VLOOKUP($B314,'Tillförd energi'!$B$1:$AI$720,MATCH(H$2,'Tillförd energi'!$B$1:$AQ$1,0),FALSE)</f>
        <v>0</v>
      </c>
      <c r="I314">
        <f>VLOOKUP($B314,'Tillförd energi'!$B$1:$AI$720,MATCH(I$2,'Tillförd energi'!$B$1:$AQ$1,0),FALSE)</f>
        <v>0</v>
      </c>
      <c r="J314">
        <f>VLOOKUP($B314,'Tillförd energi'!$B$1:$AI$720,MATCH(J$2,'Tillförd energi'!$B$1:$AQ$1,0),FALSE)</f>
        <v>0</v>
      </c>
      <c r="K314">
        <f>VLOOKUP($B314,'Tillförd energi'!$B$1:$AI$720,MATCH(K$2,'Tillförd energi'!$B$1:$AQ$1,0),FALSE)</f>
        <v>0</v>
      </c>
      <c r="L314">
        <f>VLOOKUP($B314,'Tillförd energi'!$B$1:$AI$720,MATCH(L$2,'Tillförd energi'!$B$1:$AQ$1,0),FALSE)</f>
        <v>0</v>
      </c>
      <c r="M314">
        <f>VLOOKUP($B314,'Tillförd energi'!$B$1:$AI$720,MATCH(M$2,'Tillförd energi'!$B$1:$AQ$1,0),FALSE)</f>
        <v>9.1170000000000009</v>
      </c>
      <c r="N314">
        <f>VLOOKUP($B314,'Tillförd energi'!$B$1:$AI$720,MATCH(N$2,'Tillförd energi'!$B$1:$AQ$1,0),FALSE)</f>
        <v>13.282999999999999</v>
      </c>
      <c r="O314">
        <f>VLOOKUP($B314,'Tillförd energi'!$B$1:$AI$720,MATCH(O$2,'Tillförd energi'!$B$1:$AQ$1,0),FALSE)</f>
        <v>0</v>
      </c>
      <c r="P314">
        <f>VLOOKUP($B314,'Tillförd energi'!$B$1:$AI$720,MATCH(P$2,'Tillförd energi'!$B$1:$AQ$1,0),FALSE)</f>
        <v>0</v>
      </c>
      <c r="Q314">
        <f>VLOOKUP($B314,'Tillförd energi'!$B$1:$AI$720,MATCH(Q$2,'Tillförd energi'!$B$1:$AQ$1,0),FALSE)</f>
        <v>0</v>
      </c>
      <c r="R314">
        <f>VLOOKUP($B314,'Tillförd energi'!$B$1:$AI$720,MATCH(R$2,'Tillförd energi'!$B$1:$AQ$1,0),FALSE)</f>
        <v>0</v>
      </c>
      <c r="S314">
        <f>VLOOKUP($B314,'Tillförd energi'!$B$1:$AI$720,MATCH(S$2,'Tillförd energi'!$B$1:$AQ$1,0),FALSE)</f>
        <v>0</v>
      </c>
      <c r="T314">
        <f>VLOOKUP($B314,'Tillförd energi'!$B$1:$AI$720,MATCH(T$2,'Tillförd energi'!$B$1:$AQ$1,0),FALSE)</f>
        <v>0</v>
      </c>
      <c r="U314">
        <f>VLOOKUP($B314,'Tillförd energi'!$B$1:$AI$720,MATCH(U$2,'Tillförd energi'!$B$1:$AQ$1,0),FALSE)</f>
        <v>0</v>
      </c>
      <c r="V314">
        <f>VLOOKUP($B314,'Tillförd energi'!$B$1:$AI$720,MATCH(V$2,'Tillförd energi'!$B$1:$AQ$1,0),FALSE)</f>
        <v>0</v>
      </c>
      <c r="W314">
        <f>VLOOKUP($B314,'Tillförd energi'!$B$1:$AI$720,MATCH(W$2,'Tillförd energi'!$B$1:$AQ$1,0),FALSE)</f>
        <v>0</v>
      </c>
      <c r="X314">
        <f>VLOOKUP($B314,'Tillförd energi'!$B$1:$AI$720,MATCH(X$2,'Tillförd energi'!$B$1:$AQ$1,0),FALSE)</f>
        <v>0</v>
      </c>
      <c r="Y314">
        <f>VLOOKUP($B314,'Tillförd energi'!$B$1:$AI$720,MATCH(Y$2,'Tillförd energi'!$B$1:$AQ$1,0),FALSE)</f>
        <v>0</v>
      </c>
      <c r="Z314">
        <f>VLOOKUP($B314,'Tillförd energi'!$B$1:$AI$720,MATCH(Z$2,'Tillförd energi'!$B$1:$AQ$1,0),FALSE)</f>
        <v>0</v>
      </c>
      <c r="AA314">
        <f>VLOOKUP($B314,'Tillförd energi'!$B$1:$AI$720,MATCH(AA$2,'Tillförd energi'!$B$1:$AQ$1,0),FALSE)</f>
        <v>0</v>
      </c>
      <c r="AB314">
        <f>VLOOKUP($B314,'Tillförd energi'!$B$1:$AI$720,MATCH(AB$2,'Tillförd energi'!$B$1:$AQ$1,0),FALSE)</f>
        <v>0</v>
      </c>
      <c r="AC314">
        <f>VLOOKUP($B314,'Tillförd energi'!$B$1:$AI$720,MATCH(AC$2,'Tillförd energi'!$B$1:$AQ$1,0),FALSE)</f>
        <v>0</v>
      </c>
      <c r="AD314">
        <f>VLOOKUP($B314,'Tillförd energi'!$B$1:$AI$720,MATCH(AD$2,'Tillförd energi'!$B$1:$AQ$1,0),FALSE)</f>
        <v>0</v>
      </c>
      <c r="AE314">
        <f>VLOOKUP($B314,'Tillförd energi'!$B$1:$AI$720,MATCH(AE$2,'Tillförd energi'!$B$1:$AQ$1,0),FALSE)</f>
        <v>0</v>
      </c>
      <c r="AF314">
        <f>VLOOKUP($B314,'Tillförd energi'!$B$1:$AI$720,MATCH(AF$2,'Tillförd energi'!$B$1:$AQ$1,0),FALSE)</f>
        <v>0.38400000000000001</v>
      </c>
      <c r="AG314">
        <f>IFERROR(VLOOKUP(B314,Miljö!$B$1:$AC$600,MATCH("Köpt mängd produktionsspecifik fjärrvärme:",Miljö!$B$1:$AC$1,0),FALSE)/1,0)</f>
        <v>0</v>
      </c>
      <c r="AI314">
        <f t="shared" si="24"/>
        <v>22.783999999999999</v>
      </c>
      <c r="AJ314">
        <f>IF(ISERROR(1/VLOOKUP($B314,Leveranser!$B$1:$S$500,MATCH("såld värme (gwh)",Leveranser!$B$1:$S$1,0),FALSE)),"",VLOOKUP($B314,Leveranser!$B$1:$S$500,MATCH("såld värme (gwh)",Leveranser!$B$1:$S$1,0),FALSE))</f>
        <v>12.8</v>
      </c>
      <c r="AM314" t="str">
        <f>IF(B314&lt;&gt;"",IF(VLOOKUP($B314,Totalt!$B$1:$AQ$554,MATCH("Kvalitetsgranskad:",Totalt!$B$1:$AQ$1,0),FALSE)="ja",VLOOKUP($B314,Miljö!$B$1:$AG$479,MATCH(AM$2,Miljö!$B$1:$AK$1,0),FALSE),""),"")</f>
        <v>Nej</v>
      </c>
      <c r="AN314" t="str">
        <f>IF(AM314="ja",VLOOKUP($B314,Miljö!$B$1:$J$479,MATCH("Typ av ursprungsspecificerad el   (Om inget värde anges används Nordisk residualmix, se inforuta) ()",Miljö!$B$1:$J$1,0),FALSE),IF(AM314="nej","Nordisk residualel",""))</f>
        <v>Nordisk residualel</v>
      </c>
      <c r="AO314">
        <f>IF(AM314="","",VLOOKUP($B314,Miljö!$B$1:$J$479,MATCH("Fossilandel för ursprungspecificerad el ()",Miljö!$B$1:$J$1,0),FALSE))</f>
        <v>0.47</v>
      </c>
      <c r="AP314">
        <f>IF(AM314="","",IFERROR(VLOOKUP($B314,Miljö!$B$1:$J$479,MATCH("Kärnkraftsandel för ursprungsspecificerad el ()",Miljö!$B$1:$J$1,0),FALSE)/1,0))</f>
        <v>0.48170000000000002</v>
      </c>
      <c r="AQ314">
        <f t="shared" si="25"/>
        <v>4.830000000000001E-2</v>
      </c>
      <c r="AS314" t="str">
        <f t="shared" si="26"/>
        <v>Nej</v>
      </c>
      <c r="AT314" t="str">
        <f>IF(AS314="ja",VLOOKUP($B314,Miljö!$B$1:$P$500,MATCH("Fossil andel i procent (%)",Miljö!$B$1:$P$1,0),FALSE)/100,"")</f>
        <v/>
      </c>
      <c r="AV314" t="str">
        <f t="shared" si="27"/>
        <v>Nej</v>
      </c>
      <c r="AW314" t="str">
        <f>IF(AV314="ja",VLOOKUP($B314,'Egen hetvattenprod'!$B$1:$AO$500,MATCH("Värmekälla till värmepumpar ()",'Egen hetvattenprod'!$B$1:$AO$1,0),FALSE),"")</f>
        <v/>
      </c>
      <c r="AY314" t="str">
        <f t="shared" si="28"/>
        <v>Nej</v>
      </c>
      <c r="AZ314" s="115" t="str">
        <f>IF($AY314="ja",(VLOOKUP($B314,'Egen hetvattenprod'!$B$1:$BX$550,MATCH(AZ$2,'Egen hetvattenprod'!$B$1:$BX$1,0),FALSE)+VLOOKUP($B314,Kraftvärmeprod!$B$1:$BX$550,MATCH(AZ$2,Kraftvärmeprod!$B$1:$BX$1,0),FALSE))/$AC314,"")</f>
        <v/>
      </c>
      <c r="BA314" s="115" t="str">
        <f>IF($AY314="ja",(VLOOKUP($B314,'Egen hetvattenprod'!$B$1:$BX$550,MATCH(BA$2,'Egen hetvattenprod'!$B$1:$BX$1,0),FALSE)+VLOOKUP($B314,Kraftvärmeprod!$B$1:$BX$550,MATCH(BA$2,Kraftvärmeprod!$B$1:$BX$1,0),FALSE))/$AC314,"")</f>
        <v/>
      </c>
      <c r="BB314" s="115" t="str">
        <f>IF($AY314="ja",(VLOOKUP($B314,'Egen hetvattenprod'!$B$1:$BX$550,MATCH(BB$2,'Egen hetvattenprod'!$B$1:$BX$1,0),FALSE)+VLOOKUP($B314,Kraftvärmeprod!$B$1:$BX$550,MATCH(BB$2,Kraftvärmeprod!$B$1:$BX$1,0),FALSE))/$AC314,"")</f>
        <v/>
      </c>
      <c r="BC314" s="115" t="str">
        <f>IF($AY314="ja",(VLOOKUP($B314,'Egen hetvattenprod'!$B$1:$BX$550,MATCH(BC$2,'Egen hetvattenprod'!$B$1:$BX$1,0),FALSE)+VLOOKUP($B314,Kraftvärmeprod!$B$1:$BX$550,MATCH(BC$2,Kraftvärmeprod!$B$1:$BX$1,0),FALSE))/$AC314,"")</f>
        <v/>
      </c>
      <c r="BD314" s="115" t="str">
        <f>IF($AY314="ja",(VLOOKUP($B314,'Egen hetvattenprod'!$B$1:$BX$550,MATCH(BD$2,'Egen hetvattenprod'!$B$1:$BX$1,0),FALSE)+VLOOKUP($B314,Kraftvärmeprod!$B$1:$BX$550,MATCH(BD$2,Kraftvärmeprod!$B$1:$BX$1,0),FALSE))/$AC314,"")</f>
        <v/>
      </c>
      <c r="BF314" t="str">
        <f t="shared" si="29"/>
        <v>Nej</v>
      </c>
      <c r="BG314" t="str">
        <f>IF($BF314="ja",VLOOKUP($B314,'Egen hetvattenprod'!$B$1:$BX$550,MATCH("Andelen klimatgaser med fossilt ursprung för avfall ()",'Egen hetvattenprod'!$B$1:$BX$1,0),FALSE),"")</f>
        <v/>
      </c>
      <c r="BH314" t="str">
        <f>IF($BF314="ja",VLOOKUP($B314,Kraftvärmeprod!$B$1:$BX$550,MATCH("Andelen klimatgaser med fossilt ursprung för avfall ()",Kraftvärmeprod!$B$1:$BX$1,0),FALSE),"")</f>
        <v/>
      </c>
      <c r="BI314" t="str">
        <f>IF($BF314="ja",VLOOKUP($B314,'Egen hetvattenprod'!$B$1:$BX$550,MATCH("Avfall (GWh)",'Egen hetvattenprod'!$B$1:$BX$1,0),FALSE),"")</f>
        <v/>
      </c>
      <c r="BJ314" t="str">
        <f>IF($BF314="ja",VLOOKUP($B314,'Slutlig allokering kvv'!$B$1:$BX$550,MATCH("Avfall (GWh)",'Slutlig allokering kvv'!$B$1:$BX$1,0),FALSE),"")</f>
        <v/>
      </c>
      <c r="BK314" t="str">
        <f>IF($BF314="ja",VLOOKUP($B314,'Köpt hetvatten'!$B$1:$BX$550,MATCH("Avfall i köpt hetvatten",'Köpt hetvatten'!$B$1:$BX$1,0),FALSE),"")</f>
        <v/>
      </c>
      <c r="BL314" t="str">
        <f>IF($BF314="ja",VLOOKUP($B314,'Egen hetvattenprod'!$B$1:$BX$550,MATCH("Värde enligt ovan. (%)",'Egen hetvattenprod'!$B$1:$BX$1,0),FALSE),"")</f>
        <v/>
      </c>
      <c r="BM314" t="str">
        <f>IF($BF314="ja",VLOOKUP($B314,Kraftvärmeprod!$B$1:$BX$550,MATCH("Värde enligt ovan. (%)",Kraftvärmeprod!$B$1:$BX$1,0),FALSE),"")</f>
        <v/>
      </c>
      <c r="BQ314" t="str">
        <f>IF($BF314="ja",VLOOKUP($B314,'Egen hetvattenprod'!$B$1:$BX$550,MATCH("Tillförd olja (fossil) vid avfallsförbränning (GWh)",'Egen hetvattenprod'!$B$1:$BX$1,0),FALSE),"")</f>
        <v/>
      </c>
      <c r="BR314" t="str">
        <f>IF($BF314="ja",VLOOKUP($B314,Kraftvärmeprod!$B$1:$BX$550,MATCH("Tillförd olja (fossil) vid avfallsförbränning (GWh)",Kraftvärmeprod!$B$1:$BX$1,0),FALSE),"")</f>
        <v/>
      </c>
    </row>
    <row r="315" spans="1:70">
      <c r="A315" t="s">
        <v>501</v>
      </c>
      <c r="B315" t="s">
        <v>502</v>
      </c>
      <c r="C315">
        <f>VLOOKUP($B315,'Tillförd energi'!$B$1:$AI$720,MATCH(C$2,'Tillförd energi'!$B$1:$AQ$1,0),FALSE)</f>
        <v>0</v>
      </c>
      <c r="D315">
        <f>VLOOKUP($B315,'Tillförd energi'!$B$1:$AI$720,MATCH(D$2,'Tillförd energi'!$B$1:$AQ$1,0),FALSE)</f>
        <v>1.55</v>
      </c>
      <c r="E315">
        <f>VLOOKUP($B315,'Tillförd energi'!$B$1:$AI$720,MATCH(E$2,'Tillförd energi'!$B$1:$AQ$1,0),FALSE)</f>
        <v>0</v>
      </c>
      <c r="F315">
        <f>VLOOKUP($B315,'Tillförd energi'!$B$1:$AI$720,MATCH(F$2,'Tillförd energi'!$B$1:$AQ$1,0),FALSE)</f>
        <v>0</v>
      </c>
      <c r="G315">
        <f>VLOOKUP($B315,'Tillförd energi'!$B$1:$AI$720,MATCH(G$2,'Tillförd energi'!$B$1:$AQ$1,0),FALSE)</f>
        <v>0</v>
      </c>
      <c r="H315">
        <f>VLOOKUP($B315,'Tillförd energi'!$B$1:$AI$720,MATCH(H$2,'Tillförd energi'!$B$1:$AQ$1,0),FALSE)</f>
        <v>0</v>
      </c>
      <c r="I315">
        <f>VLOOKUP($B315,'Tillförd energi'!$B$1:$AI$720,MATCH(I$2,'Tillförd energi'!$B$1:$AQ$1,0),FALSE)</f>
        <v>0</v>
      </c>
      <c r="J315">
        <f>VLOOKUP($B315,'Tillförd energi'!$B$1:$AI$720,MATCH(J$2,'Tillförd energi'!$B$1:$AQ$1,0),FALSE)</f>
        <v>0</v>
      </c>
      <c r="K315">
        <f>VLOOKUP($B315,'Tillförd energi'!$B$1:$AI$720,MATCH(K$2,'Tillförd energi'!$B$1:$AQ$1,0),FALSE)</f>
        <v>0</v>
      </c>
      <c r="L315">
        <f>VLOOKUP($B315,'Tillförd energi'!$B$1:$AI$720,MATCH(L$2,'Tillförd energi'!$B$1:$AQ$1,0),FALSE)</f>
        <v>0</v>
      </c>
      <c r="M315">
        <f>VLOOKUP($B315,'Tillförd energi'!$B$1:$AI$720,MATCH(M$2,'Tillförd energi'!$B$1:$AQ$1,0),FALSE)</f>
        <v>16.4664</v>
      </c>
      <c r="N315">
        <f>VLOOKUP($B315,'Tillförd energi'!$B$1:$AI$720,MATCH(N$2,'Tillförd energi'!$B$1:$AQ$1,0),FALSE)</f>
        <v>91.474500000000006</v>
      </c>
      <c r="O315">
        <f>VLOOKUP($B315,'Tillförd energi'!$B$1:$AI$720,MATCH(O$2,'Tillförd energi'!$B$1:$AQ$1,0),FALSE)</f>
        <v>1.5884</v>
      </c>
      <c r="P315">
        <f>VLOOKUP($B315,'Tillförd energi'!$B$1:$AI$720,MATCH(P$2,'Tillförd energi'!$B$1:$AQ$1,0),FALSE)</f>
        <v>0</v>
      </c>
      <c r="Q315">
        <f>VLOOKUP($B315,'Tillförd energi'!$B$1:$AI$720,MATCH(Q$2,'Tillförd energi'!$B$1:$AQ$1,0),FALSE)</f>
        <v>0</v>
      </c>
      <c r="R315">
        <f>VLOOKUP($B315,'Tillförd energi'!$B$1:$AI$720,MATCH(R$2,'Tillförd energi'!$B$1:$AQ$1,0),FALSE)</f>
        <v>0</v>
      </c>
      <c r="S315">
        <f>VLOOKUP($B315,'Tillförd energi'!$B$1:$AI$720,MATCH(S$2,'Tillförd energi'!$B$1:$AQ$1,0),FALSE)</f>
        <v>0</v>
      </c>
      <c r="T315">
        <f>VLOOKUP($B315,'Tillförd energi'!$B$1:$AI$720,MATCH(T$2,'Tillförd energi'!$B$1:$AQ$1,0),FALSE)</f>
        <v>0</v>
      </c>
      <c r="U315">
        <f>VLOOKUP($B315,'Tillförd energi'!$B$1:$AI$720,MATCH(U$2,'Tillförd energi'!$B$1:$AQ$1,0),FALSE)</f>
        <v>0</v>
      </c>
      <c r="V315">
        <f>VLOOKUP($B315,'Tillförd energi'!$B$1:$AI$720,MATCH(V$2,'Tillförd energi'!$B$1:$AQ$1,0),FALSE)</f>
        <v>0</v>
      </c>
      <c r="W315">
        <f>VLOOKUP($B315,'Tillförd energi'!$B$1:$AI$720,MATCH(W$2,'Tillförd energi'!$B$1:$AQ$1,0),FALSE)</f>
        <v>0</v>
      </c>
      <c r="X315">
        <f>VLOOKUP($B315,'Tillförd energi'!$B$1:$AI$720,MATCH(X$2,'Tillförd energi'!$B$1:$AQ$1,0),FALSE)</f>
        <v>0</v>
      </c>
      <c r="Y315">
        <f>VLOOKUP($B315,'Tillförd energi'!$B$1:$AI$720,MATCH(Y$2,'Tillförd energi'!$B$1:$AQ$1,0),FALSE)</f>
        <v>0</v>
      </c>
      <c r="Z315">
        <f>VLOOKUP($B315,'Tillförd energi'!$B$1:$AI$720,MATCH(Z$2,'Tillförd energi'!$B$1:$AQ$1,0),FALSE)</f>
        <v>0</v>
      </c>
      <c r="AA315">
        <f>VLOOKUP($B315,'Tillförd energi'!$B$1:$AI$720,MATCH(AA$2,'Tillförd energi'!$B$1:$AQ$1,0),FALSE)</f>
        <v>0</v>
      </c>
      <c r="AB315">
        <f>VLOOKUP($B315,'Tillförd energi'!$B$1:$AI$720,MATCH(AB$2,'Tillförd energi'!$B$1:$AQ$1,0),FALSE)</f>
        <v>0</v>
      </c>
      <c r="AC315">
        <f>VLOOKUP($B315,'Tillförd energi'!$B$1:$AI$720,MATCH(AC$2,'Tillförd energi'!$B$1:$AQ$1,0),FALSE)</f>
        <v>27</v>
      </c>
      <c r="AD315">
        <f>VLOOKUP($B315,'Tillförd energi'!$B$1:$AI$720,MATCH(AD$2,'Tillförd energi'!$B$1:$AQ$1,0),FALSE)</f>
        <v>0</v>
      </c>
      <c r="AE315">
        <f>VLOOKUP($B315,'Tillförd energi'!$B$1:$AI$720,MATCH(AE$2,'Tillförd energi'!$B$1:$AQ$1,0),FALSE)</f>
        <v>0</v>
      </c>
      <c r="AF315">
        <f>VLOOKUP($B315,'Tillförd energi'!$B$1:$AI$720,MATCH(AF$2,'Tillförd energi'!$B$1:$AQ$1,0),FALSE)</f>
        <v>4.72</v>
      </c>
      <c r="AG315">
        <f>IFERROR(VLOOKUP(B315,Miljö!$B$1:$AC$600,MATCH("Köpt mängd produktionsspecifik fjärrvärme:",Miljö!$B$1:$AC$1,0),FALSE)/1,0)</f>
        <v>0</v>
      </c>
      <c r="AI315">
        <f t="shared" si="24"/>
        <v>142.79930000000002</v>
      </c>
      <c r="AJ315">
        <f>IF(ISERROR(1/VLOOKUP($B315,Leveranser!$B$1:$S$500,MATCH("såld värme (gwh)",Leveranser!$B$1:$S$1,0),FALSE)),"",VLOOKUP($B315,Leveranser!$B$1:$S$500,MATCH("såld värme (gwh)",Leveranser!$B$1:$S$1,0),FALSE))</f>
        <v>112.303</v>
      </c>
      <c r="AM315" t="str">
        <f>IF(B315&lt;&gt;"",IF(VLOOKUP($B315,Totalt!$B$1:$AQ$554,MATCH("Kvalitetsgranskad:",Totalt!$B$1:$AQ$1,0),FALSE)="ja",VLOOKUP($B315,Miljö!$B$1:$AG$479,MATCH(AM$2,Miljö!$B$1:$AK$1,0),FALSE),""),"")</f>
        <v>Ja</v>
      </c>
      <c r="AN315" t="str">
        <f>IF(AM315="ja",VLOOKUP($B315,Miljö!$B$1:$J$479,MATCH("Typ av ursprungsspecificerad el   (Om inget värde anges används Nordisk residualmix, se inforuta) ()",Miljö!$B$1:$J$1,0),FALSE),IF(AM315="nej","Nordisk residualel",""))</f>
        <v>'Vattenkraft'</v>
      </c>
      <c r="AO315">
        <f>IF(AM315="","",VLOOKUP($B315,Miljö!$B$1:$J$479,MATCH("Fossilandel för ursprungspecificerad el ()",Miljö!$B$1:$J$1,0),FALSE))</f>
        <v>0</v>
      </c>
      <c r="AP315">
        <f>IF(AM315="","",IFERROR(VLOOKUP($B315,Miljö!$B$1:$J$479,MATCH("Kärnkraftsandel för ursprungsspecificerad el ()",Miljö!$B$1:$J$1,0),FALSE)/1,0))</f>
        <v>0</v>
      </c>
      <c r="AQ315">
        <f t="shared" si="25"/>
        <v>1</v>
      </c>
      <c r="AS315" t="str">
        <f t="shared" si="26"/>
        <v>Nej</v>
      </c>
      <c r="AT315" t="str">
        <f>IF(AS315="ja",VLOOKUP($B315,Miljö!$B$1:$P$500,MATCH("Fossil andel i procent (%)",Miljö!$B$1:$P$1,0),FALSE)/100,"")</f>
        <v/>
      </c>
      <c r="AV315" t="str">
        <f t="shared" si="27"/>
        <v>Nej</v>
      </c>
      <c r="AW315" t="str">
        <f>IF(AV315="ja",VLOOKUP($B315,'Egen hetvattenprod'!$B$1:$AO$500,MATCH("Värmekälla till värmepumpar ()",'Egen hetvattenprod'!$B$1:$AO$1,0),FALSE),"")</f>
        <v/>
      </c>
      <c r="AY315" t="str">
        <f t="shared" si="28"/>
        <v>Ja</v>
      </c>
      <c r="AZ315" s="115">
        <f>IF($AY315="ja",(VLOOKUP($B315,'Egen hetvattenprod'!$B$1:$BX$550,MATCH(AZ$2,'Egen hetvattenprod'!$B$1:$BX$1,0),FALSE)+VLOOKUP($B315,Kraftvärmeprod!$B$1:$BX$550,MATCH(AZ$2,Kraftvärmeprod!$B$1:$BX$1,0),FALSE))/$AC315,"")</f>
        <v>1</v>
      </c>
      <c r="BA315" s="115">
        <f>IF($AY315="ja",(VLOOKUP($B315,'Egen hetvattenprod'!$B$1:$BX$550,MATCH(BA$2,'Egen hetvattenprod'!$B$1:$BX$1,0),FALSE)+VLOOKUP($B315,Kraftvärmeprod!$B$1:$BX$550,MATCH(BA$2,Kraftvärmeprod!$B$1:$BX$1,0),FALSE))/$AC315,"")</f>
        <v>0</v>
      </c>
      <c r="BB315" s="115">
        <f>IF($AY315="ja",(VLOOKUP($B315,'Egen hetvattenprod'!$B$1:$BX$550,MATCH(BB$2,'Egen hetvattenprod'!$B$1:$BX$1,0),FALSE)+VLOOKUP($B315,Kraftvärmeprod!$B$1:$BX$550,MATCH(BB$2,Kraftvärmeprod!$B$1:$BX$1,0),FALSE))/$AC315,"")</f>
        <v>0</v>
      </c>
      <c r="BC315" s="115">
        <f>IF($AY315="ja",(VLOOKUP($B315,'Egen hetvattenprod'!$B$1:$BX$550,MATCH(BC$2,'Egen hetvattenprod'!$B$1:$BX$1,0),FALSE)+VLOOKUP($B315,Kraftvärmeprod!$B$1:$BX$550,MATCH(BC$2,Kraftvärmeprod!$B$1:$BX$1,0),FALSE))/$AC315,"")</f>
        <v>0</v>
      </c>
      <c r="BD315" s="115">
        <f>IF($AY315="ja",(VLOOKUP($B315,'Egen hetvattenprod'!$B$1:$BX$550,MATCH(BD$2,'Egen hetvattenprod'!$B$1:$BX$1,0),FALSE)+VLOOKUP($B315,Kraftvärmeprod!$B$1:$BX$550,MATCH(BD$2,Kraftvärmeprod!$B$1:$BX$1,0),FALSE))/$AC315,"")</f>
        <v>0</v>
      </c>
      <c r="BF315" t="str">
        <f t="shared" si="29"/>
        <v>Nej</v>
      </c>
      <c r="BG315" t="str">
        <f>IF($BF315="ja",VLOOKUP($B315,'Egen hetvattenprod'!$B$1:$BX$550,MATCH("Andelen klimatgaser med fossilt ursprung för avfall ()",'Egen hetvattenprod'!$B$1:$BX$1,0),FALSE),"")</f>
        <v/>
      </c>
      <c r="BH315" t="str">
        <f>IF($BF315="ja",VLOOKUP($B315,Kraftvärmeprod!$B$1:$BX$550,MATCH("Andelen klimatgaser med fossilt ursprung för avfall ()",Kraftvärmeprod!$B$1:$BX$1,0),FALSE),"")</f>
        <v/>
      </c>
      <c r="BI315" t="str">
        <f>IF($BF315="ja",VLOOKUP($B315,'Egen hetvattenprod'!$B$1:$BX$550,MATCH("Avfall (GWh)",'Egen hetvattenprod'!$B$1:$BX$1,0),FALSE),"")</f>
        <v/>
      </c>
      <c r="BJ315" t="str">
        <f>IF($BF315="ja",VLOOKUP($B315,'Slutlig allokering kvv'!$B$1:$BX$550,MATCH("Avfall (GWh)",'Slutlig allokering kvv'!$B$1:$BX$1,0),FALSE),"")</f>
        <v/>
      </c>
      <c r="BK315" t="str">
        <f>IF($BF315="ja",VLOOKUP($B315,'Köpt hetvatten'!$B$1:$BX$550,MATCH("Avfall i köpt hetvatten",'Köpt hetvatten'!$B$1:$BX$1,0),FALSE),"")</f>
        <v/>
      </c>
      <c r="BL315" t="str">
        <f>IF($BF315="ja",VLOOKUP($B315,'Egen hetvattenprod'!$B$1:$BX$550,MATCH("Värde enligt ovan. (%)",'Egen hetvattenprod'!$B$1:$BX$1,0),FALSE),"")</f>
        <v/>
      </c>
      <c r="BM315" t="str">
        <f>IF($BF315="ja",VLOOKUP($B315,Kraftvärmeprod!$B$1:$BX$550,MATCH("Värde enligt ovan. (%)",Kraftvärmeprod!$B$1:$BX$1,0),FALSE),"")</f>
        <v/>
      </c>
      <c r="BQ315" t="str">
        <f>IF($BF315="ja",VLOOKUP($B315,'Egen hetvattenprod'!$B$1:$BX$550,MATCH("Tillförd olja (fossil) vid avfallsförbränning (GWh)",'Egen hetvattenprod'!$B$1:$BX$1,0),FALSE),"")</f>
        <v/>
      </c>
      <c r="BR315" t="str">
        <f>IF($BF315="ja",VLOOKUP($B315,Kraftvärmeprod!$B$1:$BX$550,MATCH("Tillförd olja (fossil) vid avfallsförbränning (GWh)",Kraftvärmeprod!$B$1:$BX$1,0),FALSE),"")</f>
        <v/>
      </c>
    </row>
    <row r="316" spans="1:70">
      <c r="A316" t="s">
        <v>503</v>
      </c>
      <c r="B316" t="s">
        <v>504</v>
      </c>
      <c r="C316">
        <f>VLOOKUP($B316,'Tillförd energi'!$B$1:$AI$720,MATCH(C$2,'Tillförd energi'!$B$1:$AQ$1,0),FALSE)</f>
        <v>0</v>
      </c>
      <c r="D316">
        <f>VLOOKUP($B316,'Tillförd energi'!$B$1:$AI$720,MATCH(D$2,'Tillförd energi'!$B$1:$AQ$1,0),FALSE)</f>
        <v>0.7</v>
      </c>
      <c r="E316">
        <f>VLOOKUP($B316,'Tillförd energi'!$B$1:$AI$720,MATCH(E$2,'Tillförd energi'!$B$1:$AQ$1,0),FALSE)</f>
        <v>0</v>
      </c>
      <c r="F316">
        <f>VLOOKUP($B316,'Tillförd energi'!$B$1:$AI$720,MATCH(F$2,'Tillförd energi'!$B$1:$AQ$1,0),FALSE)</f>
        <v>0</v>
      </c>
      <c r="G316">
        <f>VLOOKUP($B316,'Tillförd energi'!$B$1:$AI$720,MATCH(G$2,'Tillförd energi'!$B$1:$AQ$1,0),FALSE)</f>
        <v>1.49</v>
      </c>
      <c r="H316">
        <f>VLOOKUP($B316,'Tillförd energi'!$B$1:$AI$720,MATCH(H$2,'Tillförd energi'!$B$1:$AQ$1,0),FALSE)</f>
        <v>0</v>
      </c>
      <c r="I316">
        <f>VLOOKUP($B316,'Tillförd energi'!$B$1:$AI$720,MATCH(I$2,'Tillförd energi'!$B$1:$AQ$1,0),FALSE)</f>
        <v>0</v>
      </c>
      <c r="J316">
        <f>VLOOKUP($B316,'Tillförd energi'!$B$1:$AI$720,MATCH(J$2,'Tillförd energi'!$B$1:$AQ$1,0),FALSE)</f>
        <v>5</v>
      </c>
      <c r="K316">
        <f>VLOOKUP($B316,'Tillförd energi'!$B$1:$AI$720,MATCH(K$2,'Tillförd energi'!$B$1:$AQ$1,0),FALSE)</f>
        <v>0</v>
      </c>
      <c r="L316">
        <f>VLOOKUP($B316,'Tillförd energi'!$B$1:$AI$720,MATCH(L$2,'Tillförd energi'!$B$1:$AQ$1,0),FALSE)</f>
        <v>0</v>
      </c>
      <c r="M316">
        <f>VLOOKUP($B316,'Tillförd energi'!$B$1:$AI$720,MATCH(M$2,'Tillförd energi'!$B$1:$AQ$1,0),FALSE)</f>
        <v>11.34</v>
      </c>
      <c r="N316">
        <f>VLOOKUP($B316,'Tillförd energi'!$B$1:$AI$720,MATCH(N$2,'Tillförd energi'!$B$1:$AQ$1,0),FALSE)</f>
        <v>18.899999999999999</v>
      </c>
      <c r="O316">
        <f>VLOOKUP($B316,'Tillförd energi'!$B$1:$AI$720,MATCH(O$2,'Tillförd energi'!$B$1:$AQ$1,0),FALSE)</f>
        <v>0</v>
      </c>
      <c r="P316">
        <f>VLOOKUP($B316,'Tillförd energi'!$B$1:$AI$720,MATCH(P$2,'Tillförd energi'!$B$1:$AQ$1,0),FALSE)</f>
        <v>45.36</v>
      </c>
      <c r="Q316">
        <f>VLOOKUP($B316,'Tillförd energi'!$B$1:$AI$720,MATCH(Q$2,'Tillförd energi'!$B$1:$AQ$1,0),FALSE)</f>
        <v>0</v>
      </c>
      <c r="R316">
        <f>VLOOKUP($B316,'Tillförd energi'!$B$1:$AI$720,MATCH(R$2,'Tillförd energi'!$B$1:$AQ$1,0),FALSE)</f>
        <v>18.9541</v>
      </c>
      <c r="S316">
        <f>VLOOKUP($B316,'Tillförd energi'!$B$1:$AI$720,MATCH(S$2,'Tillförd energi'!$B$1:$AQ$1,0),FALSE)</f>
        <v>0</v>
      </c>
      <c r="T316">
        <f>VLOOKUP($B316,'Tillförd energi'!$B$1:$AI$720,MATCH(T$2,'Tillförd energi'!$B$1:$AQ$1,0),FALSE)</f>
        <v>0</v>
      </c>
      <c r="U316">
        <f>VLOOKUP($B316,'Tillförd energi'!$B$1:$AI$720,MATCH(U$2,'Tillförd energi'!$B$1:$AQ$1,0),FALSE)</f>
        <v>0</v>
      </c>
      <c r="V316">
        <f>VLOOKUP($B316,'Tillförd energi'!$B$1:$AI$720,MATCH(V$2,'Tillförd energi'!$B$1:$AQ$1,0),FALSE)</f>
        <v>0</v>
      </c>
      <c r="W316">
        <f>VLOOKUP($B316,'Tillförd energi'!$B$1:$AI$720,MATCH(W$2,'Tillförd energi'!$B$1:$AQ$1,0),FALSE)</f>
        <v>0</v>
      </c>
      <c r="X316">
        <f>VLOOKUP($B316,'Tillförd energi'!$B$1:$AI$720,MATCH(X$2,'Tillförd energi'!$B$1:$AQ$1,0),FALSE)</f>
        <v>0</v>
      </c>
      <c r="Y316">
        <f>VLOOKUP($B316,'Tillförd energi'!$B$1:$AI$720,MATCH(Y$2,'Tillförd energi'!$B$1:$AQ$1,0),FALSE)</f>
        <v>0</v>
      </c>
      <c r="Z316">
        <f>VLOOKUP($B316,'Tillförd energi'!$B$1:$AI$720,MATCH(Z$2,'Tillförd energi'!$B$1:$AQ$1,0),FALSE)</f>
        <v>0</v>
      </c>
      <c r="AA316">
        <f>VLOOKUP($B316,'Tillförd energi'!$B$1:$AI$720,MATCH(AA$2,'Tillförd energi'!$B$1:$AQ$1,0),FALSE)</f>
        <v>0</v>
      </c>
      <c r="AB316">
        <f>VLOOKUP($B316,'Tillförd energi'!$B$1:$AI$720,MATCH(AB$2,'Tillförd energi'!$B$1:$AQ$1,0),FALSE)</f>
        <v>0</v>
      </c>
      <c r="AC316">
        <f>VLOOKUP($B316,'Tillförd energi'!$B$1:$AI$720,MATCH(AC$2,'Tillförd energi'!$B$1:$AQ$1,0),FALSE)</f>
        <v>14.4</v>
      </c>
      <c r="AD316">
        <f>VLOOKUP($B316,'Tillförd energi'!$B$1:$AI$720,MATCH(AD$2,'Tillförd energi'!$B$1:$AQ$1,0),FALSE)</f>
        <v>0</v>
      </c>
      <c r="AE316">
        <f>VLOOKUP($B316,'Tillförd energi'!$B$1:$AI$720,MATCH(AE$2,'Tillförd energi'!$B$1:$AQ$1,0),FALSE)</f>
        <v>0</v>
      </c>
      <c r="AF316">
        <f>VLOOKUP($B316,'Tillförd energi'!$B$1:$AI$720,MATCH(AF$2,'Tillförd energi'!$B$1:$AQ$1,0),FALSE)</f>
        <v>2.23</v>
      </c>
      <c r="AG316">
        <f>IFERROR(VLOOKUP(B316,Miljö!$B$1:$AC$600,MATCH("Köpt mängd produktionsspecifik fjärrvärme:",Miljö!$B$1:$AC$1,0),FALSE)/1,0)</f>
        <v>0</v>
      </c>
      <c r="AI316">
        <f t="shared" si="24"/>
        <v>118.3741</v>
      </c>
      <c r="AJ316">
        <f>IF(ISERROR(1/VLOOKUP($B316,Leveranser!$B$1:$S$500,MATCH("såld värme (gwh)",Leveranser!$B$1:$S$1,0),FALSE)),"",VLOOKUP($B316,Leveranser!$B$1:$S$500,MATCH("såld värme (gwh)",Leveranser!$B$1:$S$1,0),FALSE))</f>
        <v>84.2</v>
      </c>
      <c r="AM316" t="str">
        <f>IF(B316&lt;&gt;"",IF(VLOOKUP($B316,Totalt!$B$1:$AQ$554,MATCH("Kvalitetsgranskad:",Totalt!$B$1:$AQ$1,0),FALSE)="ja",VLOOKUP($B316,Miljö!$B$1:$AG$479,MATCH(AM$2,Miljö!$B$1:$AK$1,0),FALSE),""),"")</f>
        <v>Ja</v>
      </c>
      <c r="AN316" t="str">
        <f>IF(AM316="ja",VLOOKUP($B316,Miljö!$B$1:$J$479,MATCH("Typ av ursprungsspecificerad el   (Om inget värde anges används Nordisk residualmix, se inforuta) ()",Miljö!$B$1:$J$1,0),FALSE),IF(AM316="nej","Nordisk residualel",""))</f>
        <v>'Vattenkraft'</v>
      </c>
      <c r="AO316">
        <f>IF(AM316="","",VLOOKUP($B316,Miljö!$B$1:$J$479,MATCH("Fossilandel för ursprungspecificerad el ()",Miljö!$B$1:$J$1,0),FALSE))</f>
        <v>0</v>
      </c>
      <c r="AP316">
        <f>IF(AM316="","",IFERROR(VLOOKUP($B316,Miljö!$B$1:$J$479,MATCH("Kärnkraftsandel för ursprungsspecificerad el ()",Miljö!$B$1:$J$1,0),FALSE)/1,0))</f>
        <v>0</v>
      </c>
      <c r="AQ316">
        <f t="shared" si="25"/>
        <v>1</v>
      </c>
      <c r="AS316" t="str">
        <f t="shared" si="26"/>
        <v>Nej</v>
      </c>
      <c r="AT316" t="str">
        <f>IF(AS316="ja",VLOOKUP($B316,Miljö!$B$1:$P$500,MATCH("Fossil andel i procent (%)",Miljö!$B$1:$P$1,0),FALSE)/100,"")</f>
        <v/>
      </c>
      <c r="AV316" t="str">
        <f t="shared" si="27"/>
        <v>Nej</v>
      </c>
      <c r="AW316" t="str">
        <f>IF(AV316="ja",VLOOKUP($B316,'Egen hetvattenprod'!$B$1:$AO$500,MATCH("Värmekälla till värmepumpar ()",'Egen hetvattenprod'!$B$1:$AO$1,0),FALSE),"")</f>
        <v/>
      </c>
      <c r="AY316" t="str">
        <f t="shared" si="28"/>
        <v>Ja</v>
      </c>
      <c r="AZ316" s="115">
        <f>IF($AY316="ja",(VLOOKUP($B316,'Egen hetvattenprod'!$B$1:$BX$550,MATCH(AZ$2,'Egen hetvattenprod'!$B$1:$BX$1,0),FALSE)+VLOOKUP($B316,Kraftvärmeprod!$B$1:$BX$550,MATCH(AZ$2,Kraftvärmeprod!$B$1:$BX$1,0),FALSE))/$AC316,"")</f>
        <v>1</v>
      </c>
      <c r="BA316" s="115">
        <f>IF($AY316="ja",(VLOOKUP($B316,'Egen hetvattenprod'!$B$1:$BX$550,MATCH(BA$2,'Egen hetvattenprod'!$B$1:$BX$1,0),FALSE)+VLOOKUP($B316,Kraftvärmeprod!$B$1:$BX$550,MATCH(BA$2,Kraftvärmeprod!$B$1:$BX$1,0),FALSE))/$AC316,"")</f>
        <v>0</v>
      </c>
      <c r="BB316" s="115">
        <f>IF($AY316="ja",(VLOOKUP($B316,'Egen hetvattenprod'!$B$1:$BX$550,MATCH(BB$2,'Egen hetvattenprod'!$B$1:$BX$1,0),FALSE)+VLOOKUP($B316,Kraftvärmeprod!$B$1:$BX$550,MATCH(BB$2,Kraftvärmeprod!$B$1:$BX$1,0),FALSE))/$AC316,"")</f>
        <v>0</v>
      </c>
      <c r="BC316" s="115">
        <f>IF($AY316="ja",(VLOOKUP($B316,'Egen hetvattenprod'!$B$1:$BX$550,MATCH(BC$2,'Egen hetvattenprod'!$B$1:$BX$1,0),FALSE)+VLOOKUP($B316,Kraftvärmeprod!$B$1:$BX$550,MATCH(BC$2,Kraftvärmeprod!$B$1:$BX$1,0),FALSE))/$AC316,"")</f>
        <v>0</v>
      </c>
      <c r="BD316" s="115">
        <f>IF($AY316="ja",(VLOOKUP($B316,'Egen hetvattenprod'!$B$1:$BX$550,MATCH(BD$2,'Egen hetvattenprod'!$B$1:$BX$1,0),FALSE)+VLOOKUP($B316,Kraftvärmeprod!$B$1:$BX$550,MATCH(BD$2,Kraftvärmeprod!$B$1:$BX$1,0),FALSE))/$AC316,"")</f>
        <v>0</v>
      </c>
      <c r="BF316" t="str">
        <f t="shared" si="29"/>
        <v>Nej</v>
      </c>
      <c r="BG316" t="str">
        <f>IF($BF316="ja",VLOOKUP($B316,'Egen hetvattenprod'!$B$1:$BX$550,MATCH("Andelen klimatgaser med fossilt ursprung för avfall ()",'Egen hetvattenprod'!$B$1:$BX$1,0),FALSE),"")</f>
        <v/>
      </c>
      <c r="BH316" t="str">
        <f>IF($BF316="ja",VLOOKUP($B316,Kraftvärmeprod!$B$1:$BX$550,MATCH("Andelen klimatgaser med fossilt ursprung för avfall ()",Kraftvärmeprod!$B$1:$BX$1,0),FALSE),"")</f>
        <v/>
      </c>
      <c r="BI316" t="str">
        <f>IF($BF316="ja",VLOOKUP($B316,'Egen hetvattenprod'!$B$1:$BX$550,MATCH("Avfall (GWh)",'Egen hetvattenprod'!$B$1:$BX$1,0),FALSE),"")</f>
        <v/>
      </c>
      <c r="BJ316" t="str">
        <f>IF($BF316="ja",VLOOKUP($B316,'Slutlig allokering kvv'!$B$1:$BX$550,MATCH("Avfall (GWh)",'Slutlig allokering kvv'!$B$1:$BX$1,0),FALSE),"")</f>
        <v/>
      </c>
      <c r="BK316" t="str">
        <f>IF($BF316="ja",VLOOKUP($B316,'Köpt hetvatten'!$B$1:$BX$550,MATCH("Avfall i köpt hetvatten",'Köpt hetvatten'!$B$1:$BX$1,0),FALSE),"")</f>
        <v/>
      </c>
      <c r="BL316" t="str">
        <f>IF($BF316="ja",VLOOKUP($B316,'Egen hetvattenprod'!$B$1:$BX$550,MATCH("Värde enligt ovan. (%)",'Egen hetvattenprod'!$B$1:$BX$1,0),FALSE),"")</f>
        <v/>
      </c>
      <c r="BM316" t="str">
        <f>IF($BF316="ja",VLOOKUP($B316,Kraftvärmeprod!$B$1:$BX$550,MATCH("Värde enligt ovan. (%)",Kraftvärmeprod!$B$1:$BX$1,0),FALSE),"")</f>
        <v/>
      </c>
      <c r="BQ316" t="str">
        <f>IF($BF316="ja",VLOOKUP($B316,'Egen hetvattenprod'!$B$1:$BX$550,MATCH("Tillförd olja (fossil) vid avfallsförbränning (GWh)",'Egen hetvattenprod'!$B$1:$BX$1,0),FALSE),"")</f>
        <v/>
      </c>
      <c r="BR316" t="str">
        <f>IF($BF316="ja",VLOOKUP($B316,Kraftvärmeprod!$B$1:$BX$550,MATCH("Tillförd olja (fossil) vid avfallsförbränning (GWh)",Kraftvärmeprod!$B$1:$BX$1,0),FALSE),"")</f>
        <v/>
      </c>
    </row>
    <row r="317" spans="1:70">
      <c r="A317" t="s">
        <v>505</v>
      </c>
      <c r="B317" t="s">
        <v>506</v>
      </c>
      <c r="C317">
        <f>VLOOKUP($B317,'Tillförd energi'!$B$1:$AI$720,MATCH(C$2,'Tillförd energi'!$B$1:$AQ$1,0),FALSE)</f>
        <v>0</v>
      </c>
      <c r="D317">
        <f>VLOOKUP($B317,'Tillförd energi'!$B$1:$AI$720,MATCH(D$2,'Tillförd energi'!$B$1:$AQ$1,0),FALSE)</f>
        <v>0.04</v>
      </c>
      <c r="E317">
        <f>VLOOKUP($B317,'Tillförd energi'!$B$1:$AI$720,MATCH(E$2,'Tillförd energi'!$B$1:$AQ$1,0),FALSE)</f>
        <v>0</v>
      </c>
      <c r="F317">
        <f>VLOOKUP($B317,'Tillförd energi'!$B$1:$AI$720,MATCH(F$2,'Tillförd energi'!$B$1:$AQ$1,0),FALSE)</f>
        <v>0</v>
      </c>
      <c r="G317">
        <f>VLOOKUP($B317,'Tillförd energi'!$B$1:$AI$720,MATCH(G$2,'Tillförd energi'!$B$1:$AQ$1,0),FALSE)</f>
        <v>0</v>
      </c>
      <c r="H317">
        <f>VLOOKUP($B317,'Tillförd energi'!$B$1:$AI$720,MATCH(H$2,'Tillförd energi'!$B$1:$AQ$1,0),FALSE)</f>
        <v>0</v>
      </c>
      <c r="I317">
        <f>VLOOKUP($B317,'Tillförd energi'!$B$1:$AI$720,MATCH(I$2,'Tillförd energi'!$B$1:$AQ$1,0),FALSE)</f>
        <v>0</v>
      </c>
      <c r="J317">
        <f>VLOOKUP($B317,'Tillförd energi'!$B$1:$AI$720,MATCH(J$2,'Tillförd energi'!$B$1:$AQ$1,0),FALSE)</f>
        <v>0</v>
      </c>
      <c r="K317">
        <f>VLOOKUP($B317,'Tillförd energi'!$B$1:$AI$720,MATCH(K$2,'Tillförd energi'!$B$1:$AQ$1,0),FALSE)</f>
        <v>0</v>
      </c>
      <c r="L317">
        <f>VLOOKUP($B317,'Tillförd energi'!$B$1:$AI$720,MATCH(L$2,'Tillförd energi'!$B$1:$AQ$1,0),FALSE)</f>
        <v>0</v>
      </c>
      <c r="M317">
        <f>VLOOKUP($B317,'Tillförd energi'!$B$1:$AI$720,MATCH(M$2,'Tillförd energi'!$B$1:$AQ$1,0),FALSE)</f>
        <v>0</v>
      </c>
      <c r="N317">
        <f>VLOOKUP($B317,'Tillförd energi'!$B$1:$AI$720,MATCH(N$2,'Tillförd energi'!$B$1:$AQ$1,0),FALSE)</f>
        <v>274.99799999999999</v>
      </c>
      <c r="O317">
        <f>VLOOKUP($B317,'Tillförd energi'!$B$1:$AI$720,MATCH(O$2,'Tillförd energi'!$B$1:$AQ$1,0),FALSE)</f>
        <v>0</v>
      </c>
      <c r="P317">
        <f>VLOOKUP($B317,'Tillförd energi'!$B$1:$AI$720,MATCH(P$2,'Tillförd energi'!$B$1:$AQ$1,0),FALSE)</f>
        <v>0</v>
      </c>
      <c r="Q317">
        <f>VLOOKUP($B317,'Tillförd energi'!$B$1:$AI$720,MATCH(Q$2,'Tillförd energi'!$B$1:$AQ$1,0),FALSE)</f>
        <v>0</v>
      </c>
      <c r="R317">
        <f>VLOOKUP($B317,'Tillförd energi'!$B$1:$AI$720,MATCH(R$2,'Tillförd energi'!$B$1:$AQ$1,0),FALSE)</f>
        <v>0</v>
      </c>
      <c r="S317">
        <f>VLOOKUP($B317,'Tillförd energi'!$B$1:$AI$720,MATCH(S$2,'Tillförd energi'!$B$1:$AQ$1,0),FALSE)</f>
        <v>0</v>
      </c>
      <c r="T317">
        <f>VLOOKUP($B317,'Tillförd energi'!$B$1:$AI$720,MATCH(T$2,'Tillförd energi'!$B$1:$AQ$1,0),FALSE)</f>
        <v>0</v>
      </c>
      <c r="U317">
        <f>VLOOKUP($B317,'Tillförd energi'!$B$1:$AI$720,MATCH(U$2,'Tillförd energi'!$B$1:$AQ$1,0),FALSE)</f>
        <v>0</v>
      </c>
      <c r="V317">
        <f>VLOOKUP($B317,'Tillförd energi'!$B$1:$AI$720,MATCH(V$2,'Tillförd energi'!$B$1:$AQ$1,0),FALSE)</f>
        <v>0</v>
      </c>
      <c r="W317">
        <f>VLOOKUP($B317,'Tillförd energi'!$B$1:$AI$720,MATCH(W$2,'Tillförd energi'!$B$1:$AQ$1,0),FALSE)</f>
        <v>16.399999999999999</v>
      </c>
      <c r="X317">
        <f>VLOOKUP($B317,'Tillförd energi'!$B$1:$AI$720,MATCH(X$2,'Tillförd energi'!$B$1:$AQ$1,0),FALSE)</f>
        <v>0</v>
      </c>
      <c r="Y317">
        <f>VLOOKUP($B317,'Tillförd energi'!$B$1:$AI$720,MATCH(Y$2,'Tillförd energi'!$B$1:$AQ$1,0),FALSE)</f>
        <v>0</v>
      </c>
      <c r="Z317">
        <f>VLOOKUP($B317,'Tillförd energi'!$B$1:$AI$720,MATCH(Z$2,'Tillförd energi'!$B$1:$AQ$1,0),FALSE)</f>
        <v>0</v>
      </c>
      <c r="AA317">
        <f>VLOOKUP($B317,'Tillförd energi'!$B$1:$AI$720,MATCH(AA$2,'Tillförd energi'!$B$1:$AQ$1,0),FALSE)</f>
        <v>0</v>
      </c>
      <c r="AB317">
        <f>VLOOKUP($B317,'Tillförd energi'!$B$1:$AI$720,MATCH(AB$2,'Tillförd energi'!$B$1:$AQ$1,0),FALSE)</f>
        <v>0</v>
      </c>
      <c r="AC317">
        <f>VLOOKUP($B317,'Tillförd energi'!$B$1:$AI$720,MATCH(AC$2,'Tillförd energi'!$B$1:$AQ$1,0),FALSE)</f>
        <v>48.8</v>
      </c>
      <c r="AD317">
        <f>VLOOKUP($B317,'Tillförd energi'!$B$1:$AI$720,MATCH(AD$2,'Tillförd energi'!$B$1:$AQ$1,0),FALSE)</f>
        <v>0</v>
      </c>
      <c r="AE317">
        <f>VLOOKUP($B317,'Tillförd energi'!$B$1:$AI$720,MATCH(AE$2,'Tillförd energi'!$B$1:$AQ$1,0),FALSE)</f>
        <v>0</v>
      </c>
      <c r="AF317">
        <f>VLOOKUP($B317,'Tillförd energi'!$B$1:$AI$720,MATCH(AF$2,'Tillförd energi'!$B$1:$AQ$1,0),FALSE)</f>
        <v>6.7704899999999997</v>
      </c>
      <c r="AG317">
        <f>IFERROR(VLOOKUP(B317,Miljö!$B$1:$AC$600,MATCH("Köpt mängd produktionsspecifik fjärrvärme:",Miljö!$B$1:$AC$1,0),FALSE)/1,0)</f>
        <v>50.6</v>
      </c>
      <c r="AI317">
        <f t="shared" si="24"/>
        <v>397.60849000000002</v>
      </c>
      <c r="AJ317">
        <f>IF(ISERROR(1/VLOOKUP($B317,Leveranser!$B$1:$S$500,MATCH("såld värme (gwh)",Leveranser!$B$1:$S$1,0),FALSE)),"",VLOOKUP($B317,Leveranser!$B$1:$S$500,MATCH("såld värme (gwh)",Leveranser!$B$1:$S$1,0),FALSE))</f>
        <v>312.39999999999998</v>
      </c>
      <c r="AM317" t="str">
        <f>IF(B317&lt;&gt;"",IF(VLOOKUP($B317,Totalt!$B$1:$AQ$554,MATCH("Kvalitetsgranskad:",Totalt!$B$1:$AQ$1,0),FALSE)="ja",VLOOKUP($B317,Miljö!$B$1:$AG$479,MATCH(AM$2,Miljö!$B$1:$AK$1,0),FALSE),""),"")</f>
        <v>Ja</v>
      </c>
      <c r="AN317" t="str">
        <f>IF(AM317="ja",VLOOKUP($B317,Miljö!$B$1:$J$479,MATCH("Typ av ursprungsspecificerad el   (Om inget värde anges används Nordisk residualmix, se inforuta) ()",Miljö!$B$1:$J$1,0),FALSE),IF(AM317="nej","Nordisk residualel",""))</f>
        <v>' ''''El producerad i eget biokraftvärmeverk'''''</v>
      </c>
      <c r="AO317">
        <f>IF(AM317="","",VLOOKUP($B317,Miljö!$B$1:$J$479,MATCH("Fossilandel för ursprungspecificerad el ()",Miljö!$B$1:$J$1,0),FALSE))</f>
        <v>0</v>
      </c>
      <c r="AP317">
        <f>IF(AM317="","",IFERROR(VLOOKUP($B317,Miljö!$B$1:$J$479,MATCH("Kärnkraftsandel för ursprungsspecificerad el ()",Miljö!$B$1:$J$1,0),FALSE)/1,0))</f>
        <v>0</v>
      </c>
      <c r="AQ317">
        <f t="shared" si="25"/>
        <v>1</v>
      </c>
      <c r="AS317" t="str">
        <f t="shared" si="26"/>
        <v>Ja</v>
      </c>
      <c r="AT317">
        <f>IF(AS317="ja",VLOOKUP($B317,Miljö!$B$1:$P$500,MATCH("Fossil andel i procent (%)",Miljö!$B$1:$P$1,0),FALSE)/100,"")</f>
        <v>0</v>
      </c>
      <c r="AV317" t="str">
        <f t="shared" si="27"/>
        <v>Nej</v>
      </c>
      <c r="AW317" t="str">
        <f>IF(AV317="ja",VLOOKUP($B317,'Egen hetvattenprod'!$B$1:$AO$500,MATCH("Värmekälla till värmepumpar ()",'Egen hetvattenprod'!$B$1:$AO$1,0),FALSE),"")</f>
        <v/>
      </c>
      <c r="AY317" t="str">
        <f t="shared" si="28"/>
        <v>Ja</v>
      </c>
      <c r="AZ317" s="115">
        <f>IF($AY317="ja",(VLOOKUP($B317,'Egen hetvattenprod'!$B$1:$BX$550,MATCH(AZ$2,'Egen hetvattenprod'!$B$1:$BX$1,0),FALSE)+VLOOKUP($B317,Kraftvärmeprod!$B$1:$BX$550,MATCH(AZ$2,Kraftvärmeprod!$B$1:$BX$1,0),FALSE))/$AC317,"")</f>
        <v>1</v>
      </c>
      <c r="BA317" s="115">
        <f>IF($AY317="ja",(VLOOKUP($B317,'Egen hetvattenprod'!$B$1:$BX$550,MATCH(BA$2,'Egen hetvattenprod'!$B$1:$BX$1,0),FALSE)+VLOOKUP($B317,Kraftvärmeprod!$B$1:$BX$550,MATCH(BA$2,Kraftvärmeprod!$B$1:$BX$1,0),FALSE))/$AC317,"")</f>
        <v>0</v>
      </c>
      <c r="BB317" s="115">
        <f>IF($AY317="ja",(VLOOKUP($B317,'Egen hetvattenprod'!$B$1:$BX$550,MATCH(BB$2,'Egen hetvattenprod'!$B$1:$BX$1,0),FALSE)+VLOOKUP($B317,Kraftvärmeprod!$B$1:$BX$550,MATCH(BB$2,Kraftvärmeprod!$B$1:$BX$1,0),FALSE))/$AC317,"")</f>
        <v>0</v>
      </c>
      <c r="BC317" s="115">
        <f>IF($AY317="ja",(VLOOKUP($B317,'Egen hetvattenprod'!$B$1:$BX$550,MATCH(BC$2,'Egen hetvattenprod'!$B$1:$BX$1,0),FALSE)+VLOOKUP($B317,Kraftvärmeprod!$B$1:$BX$550,MATCH(BC$2,Kraftvärmeprod!$B$1:$BX$1,0),FALSE))/$AC317,"")</f>
        <v>0</v>
      </c>
      <c r="BD317" s="115">
        <f>IF($AY317="ja",(VLOOKUP($B317,'Egen hetvattenprod'!$B$1:$BX$550,MATCH(BD$2,'Egen hetvattenprod'!$B$1:$BX$1,0),FALSE)+VLOOKUP($B317,Kraftvärmeprod!$B$1:$BX$550,MATCH(BD$2,Kraftvärmeprod!$B$1:$BX$1,0),FALSE))/$AC317,"")</f>
        <v>0</v>
      </c>
      <c r="BF317" t="str">
        <f t="shared" si="29"/>
        <v>Nej</v>
      </c>
      <c r="BG317" t="str">
        <f>IF($BF317="ja",VLOOKUP($B317,'Egen hetvattenprod'!$B$1:$BX$550,MATCH("Andelen klimatgaser med fossilt ursprung för avfall ()",'Egen hetvattenprod'!$B$1:$BX$1,0),FALSE),"")</f>
        <v/>
      </c>
      <c r="BH317" t="str">
        <f>IF($BF317="ja",VLOOKUP($B317,Kraftvärmeprod!$B$1:$BX$550,MATCH("Andelen klimatgaser med fossilt ursprung för avfall ()",Kraftvärmeprod!$B$1:$BX$1,0),FALSE),"")</f>
        <v/>
      </c>
      <c r="BI317" t="str">
        <f>IF($BF317="ja",VLOOKUP($B317,'Egen hetvattenprod'!$B$1:$BX$550,MATCH("Avfall (GWh)",'Egen hetvattenprod'!$B$1:$BX$1,0),FALSE),"")</f>
        <v/>
      </c>
      <c r="BJ317" t="str">
        <f>IF($BF317="ja",VLOOKUP($B317,'Slutlig allokering kvv'!$B$1:$BX$550,MATCH("Avfall (GWh)",'Slutlig allokering kvv'!$B$1:$BX$1,0),FALSE),"")</f>
        <v/>
      </c>
      <c r="BK317" t="str">
        <f>IF($BF317="ja",VLOOKUP($B317,'Köpt hetvatten'!$B$1:$BX$550,MATCH("Avfall i köpt hetvatten",'Köpt hetvatten'!$B$1:$BX$1,0),FALSE),"")</f>
        <v/>
      </c>
      <c r="BL317" t="str">
        <f>IF($BF317="ja",VLOOKUP($B317,'Egen hetvattenprod'!$B$1:$BX$550,MATCH("Värde enligt ovan. (%)",'Egen hetvattenprod'!$B$1:$BX$1,0),FALSE),"")</f>
        <v/>
      </c>
      <c r="BM317" t="str">
        <f>IF($BF317="ja",VLOOKUP($B317,Kraftvärmeprod!$B$1:$BX$550,MATCH("Värde enligt ovan. (%)",Kraftvärmeprod!$B$1:$BX$1,0),FALSE),"")</f>
        <v/>
      </c>
      <c r="BQ317" t="str">
        <f>IF($BF317="ja",VLOOKUP($B317,'Egen hetvattenprod'!$B$1:$BX$550,MATCH("Tillförd olja (fossil) vid avfallsförbränning (GWh)",'Egen hetvattenprod'!$B$1:$BX$1,0),FALSE),"")</f>
        <v/>
      </c>
      <c r="BR317" t="str">
        <f>IF($BF317="ja",VLOOKUP($B317,Kraftvärmeprod!$B$1:$BX$550,MATCH("Tillförd olja (fossil) vid avfallsförbränning (GWh)",Kraftvärmeprod!$B$1:$BX$1,0),FALSE),"")</f>
        <v/>
      </c>
    </row>
    <row r="318" spans="1:70">
      <c r="A318" t="s">
        <v>508</v>
      </c>
      <c r="B318" t="s">
        <v>509</v>
      </c>
      <c r="C318">
        <f>VLOOKUP($B318,'Tillförd energi'!$B$1:$AI$720,MATCH(C$2,'Tillförd energi'!$B$1:$AQ$1,0),FALSE)</f>
        <v>0</v>
      </c>
      <c r="D318">
        <f>VLOOKUP($B318,'Tillförd energi'!$B$1:$AI$720,MATCH(D$2,'Tillförd energi'!$B$1:$AQ$1,0),FALSE)</f>
        <v>0</v>
      </c>
      <c r="E318">
        <f>VLOOKUP($B318,'Tillförd energi'!$B$1:$AI$720,MATCH(E$2,'Tillförd energi'!$B$1:$AQ$1,0),FALSE)</f>
        <v>0</v>
      </c>
      <c r="F318">
        <f>VLOOKUP($B318,'Tillförd energi'!$B$1:$AI$720,MATCH(F$2,'Tillförd energi'!$B$1:$AQ$1,0),FALSE)</f>
        <v>0</v>
      </c>
      <c r="G318">
        <f>VLOOKUP($B318,'Tillförd energi'!$B$1:$AI$720,MATCH(G$2,'Tillförd energi'!$B$1:$AQ$1,0),FALSE)</f>
        <v>0</v>
      </c>
      <c r="H318">
        <f>VLOOKUP($B318,'Tillförd energi'!$B$1:$AI$720,MATCH(H$2,'Tillförd energi'!$B$1:$AQ$1,0),FALSE)</f>
        <v>0</v>
      </c>
      <c r="I318">
        <f>VLOOKUP($B318,'Tillförd energi'!$B$1:$AI$720,MATCH(I$2,'Tillförd energi'!$B$1:$AQ$1,0),FALSE)</f>
        <v>0</v>
      </c>
      <c r="J318">
        <f>VLOOKUP($B318,'Tillförd energi'!$B$1:$AI$720,MATCH(J$2,'Tillförd energi'!$B$1:$AQ$1,0),FALSE)</f>
        <v>0</v>
      </c>
      <c r="K318">
        <f>VLOOKUP($B318,'Tillförd energi'!$B$1:$AI$720,MATCH(K$2,'Tillförd energi'!$B$1:$AQ$1,0),FALSE)</f>
        <v>0</v>
      </c>
      <c r="L318">
        <f>VLOOKUP($B318,'Tillförd energi'!$B$1:$AI$720,MATCH(L$2,'Tillförd energi'!$B$1:$AQ$1,0),FALSE)</f>
        <v>0</v>
      </c>
      <c r="M318">
        <f>VLOOKUP($B318,'Tillförd energi'!$B$1:$AI$720,MATCH(M$2,'Tillförd energi'!$B$1:$AQ$1,0),FALSE)</f>
        <v>0</v>
      </c>
      <c r="N318">
        <f>VLOOKUP($B318,'Tillförd energi'!$B$1:$AI$720,MATCH(N$2,'Tillförd energi'!$B$1:$AQ$1,0),FALSE)</f>
        <v>0</v>
      </c>
      <c r="O318">
        <f>VLOOKUP($B318,'Tillförd energi'!$B$1:$AI$720,MATCH(O$2,'Tillförd energi'!$B$1:$AQ$1,0),FALSE)</f>
        <v>0</v>
      </c>
      <c r="P318">
        <f>VLOOKUP($B318,'Tillförd energi'!$B$1:$AI$720,MATCH(P$2,'Tillförd energi'!$B$1:$AQ$1,0),FALSE)</f>
        <v>0</v>
      </c>
      <c r="Q318">
        <f>VLOOKUP($B318,'Tillförd energi'!$B$1:$AI$720,MATCH(Q$2,'Tillförd energi'!$B$1:$AQ$1,0),FALSE)</f>
        <v>2.3980000000000001</v>
      </c>
      <c r="R318">
        <f>VLOOKUP($B318,'Tillförd energi'!$B$1:$AI$720,MATCH(R$2,'Tillförd energi'!$B$1:$AQ$1,0),FALSE)</f>
        <v>2.9510000000000001</v>
      </c>
      <c r="S318">
        <f>VLOOKUP($B318,'Tillförd energi'!$B$1:$AI$720,MATCH(S$2,'Tillförd energi'!$B$1:$AQ$1,0),FALSE)</f>
        <v>0</v>
      </c>
      <c r="T318">
        <f>VLOOKUP($B318,'Tillförd energi'!$B$1:$AI$720,MATCH(T$2,'Tillförd energi'!$B$1:$AQ$1,0),FALSE)</f>
        <v>0</v>
      </c>
      <c r="U318">
        <f>VLOOKUP($B318,'Tillförd energi'!$B$1:$AI$720,MATCH(U$2,'Tillförd energi'!$B$1:$AQ$1,0),FALSE)</f>
        <v>0</v>
      </c>
      <c r="V318">
        <f>VLOOKUP($B318,'Tillförd energi'!$B$1:$AI$720,MATCH(V$2,'Tillförd energi'!$B$1:$AQ$1,0),FALSE)</f>
        <v>0</v>
      </c>
      <c r="W318">
        <f>VLOOKUP($B318,'Tillförd energi'!$B$1:$AI$720,MATCH(W$2,'Tillförd energi'!$B$1:$AQ$1,0),FALSE)</f>
        <v>0.13300000000000001</v>
      </c>
      <c r="X318">
        <f>VLOOKUP($B318,'Tillförd energi'!$B$1:$AI$720,MATCH(X$2,'Tillförd energi'!$B$1:$AQ$1,0),FALSE)</f>
        <v>0</v>
      </c>
      <c r="Y318">
        <f>VLOOKUP($B318,'Tillförd energi'!$B$1:$AI$720,MATCH(Y$2,'Tillförd energi'!$B$1:$AQ$1,0),FALSE)</f>
        <v>0</v>
      </c>
      <c r="Z318">
        <f>VLOOKUP($B318,'Tillförd energi'!$B$1:$AI$720,MATCH(Z$2,'Tillförd energi'!$B$1:$AQ$1,0),FALSE)</f>
        <v>0</v>
      </c>
      <c r="AA318">
        <f>VLOOKUP($B318,'Tillförd energi'!$B$1:$AI$720,MATCH(AA$2,'Tillförd energi'!$B$1:$AQ$1,0),FALSE)</f>
        <v>0</v>
      </c>
      <c r="AB318">
        <f>VLOOKUP($B318,'Tillförd energi'!$B$1:$AI$720,MATCH(AB$2,'Tillförd energi'!$B$1:$AQ$1,0),FALSE)</f>
        <v>0</v>
      </c>
      <c r="AC318">
        <f>VLOOKUP($B318,'Tillförd energi'!$B$1:$AI$720,MATCH(AC$2,'Tillförd energi'!$B$1:$AQ$1,0),FALSE)</f>
        <v>0</v>
      </c>
      <c r="AD318">
        <f>VLOOKUP($B318,'Tillförd energi'!$B$1:$AI$720,MATCH(AD$2,'Tillförd energi'!$B$1:$AQ$1,0),FALSE)</f>
        <v>0</v>
      </c>
      <c r="AE318">
        <f>VLOOKUP($B318,'Tillförd energi'!$B$1:$AI$720,MATCH(AE$2,'Tillförd energi'!$B$1:$AQ$1,0),FALSE)</f>
        <v>0</v>
      </c>
      <c r="AF318">
        <f>VLOOKUP($B318,'Tillförd energi'!$B$1:$AI$720,MATCH(AF$2,'Tillförd energi'!$B$1:$AQ$1,0),FALSE)</f>
        <v>7.4380000000000002E-2</v>
      </c>
      <c r="AG318">
        <f>IFERROR(VLOOKUP(B318,Miljö!$B$1:$AC$600,MATCH("Köpt mängd produktionsspecifik fjärrvärme:",Miljö!$B$1:$AC$1,0),FALSE)/1,0)</f>
        <v>0</v>
      </c>
      <c r="AI318">
        <f t="shared" si="24"/>
        <v>5.5563799999999999</v>
      </c>
      <c r="AJ318">
        <f>IF(ISERROR(1/VLOOKUP($B318,Leveranser!$B$1:$S$500,MATCH("såld värme (gwh)",Leveranser!$B$1:$S$1,0),FALSE)),"",VLOOKUP($B318,Leveranser!$B$1:$S$500,MATCH("såld värme (gwh)",Leveranser!$B$1:$S$1,0),FALSE))</f>
        <v>4</v>
      </c>
      <c r="AM318" t="str">
        <f>IF(B318&lt;&gt;"",IF(VLOOKUP($B318,Totalt!$B$1:$AQ$554,MATCH("Kvalitetsgranskad:",Totalt!$B$1:$AQ$1,0),FALSE)="ja",VLOOKUP($B318,Miljö!$B$1:$AG$479,MATCH(AM$2,Miljö!$B$1:$AK$1,0),FALSE),""),"")</f>
        <v>Ja</v>
      </c>
      <c r="AN318" t="str">
        <f>IF(AM318="ja",VLOOKUP($B318,Miljö!$B$1:$J$479,MATCH("Typ av ursprungsspecificerad el   (Om inget värde anges används Nordisk residualmix, se inforuta) ()",Miljö!$B$1:$J$1,0),FALSE),IF(AM318="nej","Nordisk residualel",""))</f>
        <v>'Förnyelsebar el'</v>
      </c>
      <c r="AO318">
        <f>IF(AM318="","",VLOOKUP($B318,Miljö!$B$1:$J$479,MATCH("Fossilandel för ursprungspecificerad el ()",Miljö!$B$1:$J$1,0),FALSE))</f>
        <v>0</v>
      </c>
      <c r="AP318">
        <f>IF(AM318="","",IFERROR(VLOOKUP($B318,Miljö!$B$1:$J$479,MATCH("Kärnkraftsandel för ursprungsspecificerad el ()",Miljö!$B$1:$J$1,0),FALSE)/1,0))</f>
        <v>0</v>
      </c>
      <c r="AQ318">
        <f t="shared" si="25"/>
        <v>1</v>
      </c>
      <c r="AS318" t="str">
        <f t="shared" si="26"/>
        <v>Nej</v>
      </c>
      <c r="AT318" t="str">
        <f>IF(AS318="ja",VLOOKUP($B318,Miljö!$B$1:$P$500,MATCH("Fossil andel i procent (%)",Miljö!$B$1:$P$1,0),FALSE)/100,"")</f>
        <v/>
      </c>
      <c r="AV318" t="str">
        <f t="shared" si="27"/>
        <v>Nej</v>
      </c>
      <c r="AW318" t="str">
        <f>IF(AV318="ja",VLOOKUP($B318,'Egen hetvattenprod'!$B$1:$AO$500,MATCH("Värmekälla till värmepumpar ()",'Egen hetvattenprod'!$B$1:$AO$1,0),FALSE),"")</f>
        <v/>
      </c>
      <c r="AY318" t="str">
        <f t="shared" si="28"/>
        <v>Nej</v>
      </c>
      <c r="AZ318" s="115" t="str">
        <f>IF($AY318="ja",(VLOOKUP($B318,'Egen hetvattenprod'!$B$1:$BX$550,MATCH(AZ$2,'Egen hetvattenprod'!$B$1:$BX$1,0),FALSE)+VLOOKUP($B318,Kraftvärmeprod!$B$1:$BX$550,MATCH(AZ$2,Kraftvärmeprod!$B$1:$BX$1,0),FALSE))/$AC318,"")</f>
        <v/>
      </c>
      <c r="BA318" s="115" t="str">
        <f>IF($AY318="ja",(VLOOKUP($B318,'Egen hetvattenprod'!$B$1:$BX$550,MATCH(BA$2,'Egen hetvattenprod'!$B$1:$BX$1,0),FALSE)+VLOOKUP($B318,Kraftvärmeprod!$B$1:$BX$550,MATCH(BA$2,Kraftvärmeprod!$B$1:$BX$1,0),FALSE))/$AC318,"")</f>
        <v/>
      </c>
      <c r="BB318" s="115" t="str">
        <f>IF($AY318="ja",(VLOOKUP($B318,'Egen hetvattenprod'!$B$1:$BX$550,MATCH(BB$2,'Egen hetvattenprod'!$B$1:$BX$1,0),FALSE)+VLOOKUP($B318,Kraftvärmeprod!$B$1:$BX$550,MATCH(BB$2,Kraftvärmeprod!$B$1:$BX$1,0),FALSE))/$AC318,"")</f>
        <v/>
      </c>
      <c r="BC318" s="115" t="str">
        <f>IF($AY318="ja",(VLOOKUP($B318,'Egen hetvattenprod'!$B$1:$BX$550,MATCH(BC$2,'Egen hetvattenprod'!$B$1:$BX$1,0),FALSE)+VLOOKUP($B318,Kraftvärmeprod!$B$1:$BX$550,MATCH(BC$2,Kraftvärmeprod!$B$1:$BX$1,0),FALSE))/$AC318,"")</f>
        <v/>
      </c>
      <c r="BD318" s="115" t="str">
        <f>IF($AY318="ja",(VLOOKUP($B318,'Egen hetvattenprod'!$B$1:$BX$550,MATCH(BD$2,'Egen hetvattenprod'!$B$1:$BX$1,0),FALSE)+VLOOKUP($B318,Kraftvärmeprod!$B$1:$BX$550,MATCH(BD$2,Kraftvärmeprod!$B$1:$BX$1,0),FALSE))/$AC318,"")</f>
        <v/>
      </c>
      <c r="BF318" t="str">
        <f t="shared" si="29"/>
        <v>Nej</v>
      </c>
      <c r="BG318" t="str">
        <f>IF($BF318="ja",VLOOKUP($B318,'Egen hetvattenprod'!$B$1:$BX$550,MATCH("Andelen klimatgaser med fossilt ursprung för avfall ()",'Egen hetvattenprod'!$B$1:$BX$1,0),FALSE),"")</f>
        <v/>
      </c>
      <c r="BH318" t="str">
        <f>IF($BF318="ja",VLOOKUP($B318,Kraftvärmeprod!$B$1:$BX$550,MATCH("Andelen klimatgaser med fossilt ursprung för avfall ()",Kraftvärmeprod!$B$1:$BX$1,0),FALSE),"")</f>
        <v/>
      </c>
      <c r="BI318" t="str">
        <f>IF($BF318="ja",VLOOKUP($B318,'Egen hetvattenprod'!$B$1:$BX$550,MATCH("Avfall (GWh)",'Egen hetvattenprod'!$B$1:$BX$1,0),FALSE),"")</f>
        <v/>
      </c>
      <c r="BJ318" t="str">
        <f>IF($BF318="ja",VLOOKUP($B318,'Slutlig allokering kvv'!$B$1:$BX$550,MATCH("Avfall (GWh)",'Slutlig allokering kvv'!$B$1:$BX$1,0),FALSE),"")</f>
        <v/>
      </c>
      <c r="BK318" t="str">
        <f>IF($BF318="ja",VLOOKUP($B318,'Köpt hetvatten'!$B$1:$BX$550,MATCH("Avfall i köpt hetvatten",'Köpt hetvatten'!$B$1:$BX$1,0),FALSE),"")</f>
        <v/>
      </c>
      <c r="BL318" t="str">
        <f>IF($BF318="ja",VLOOKUP($B318,'Egen hetvattenprod'!$B$1:$BX$550,MATCH("Värde enligt ovan. (%)",'Egen hetvattenprod'!$B$1:$BX$1,0),FALSE),"")</f>
        <v/>
      </c>
      <c r="BM318" t="str">
        <f>IF($BF318="ja",VLOOKUP($B318,Kraftvärmeprod!$B$1:$BX$550,MATCH("Värde enligt ovan. (%)",Kraftvärmeprod!$B$1:$BX$1,0),FALSE),"")</f>
        <v/>
      </c>
      <c r="BQ318" t="str">
        <f>IF($BF318="ja",VLOOKUP($B318,'Egen hetvattenprod'!$B$1:$BX$550,MATCH("Tillförd olja (fossil) vid avfallsförbränning (GWh)",'Egen hetvattenprod'!$B$1:$BX$1,0),FALSE),"")</f>
        <v/>
      </c>
      <c r="BR318" t="str">
        <f>IF($BF318="ja",VLOOKUP($B318,Kraftvärmeprod!$B$1:$BX$550,MATCH("Tillförd olja (fossil) vid avfallsförbränning (GWh)",Kraftvärmeprod!$B$1:$BX$1,0),FALSE),"")</f>
        <v/>
      </c>
    </row>
    <row r="319" spans="1:70">
      <c r="A319" t="s">
        <v>508</v>
      </c>
      <c r="B319" t="s">
        <v>510</v>
      </c>
      <c r="C319">
        <f>VLOOKUP($B319,'Tillförd energi'!$B$1:$AI$720,MATCH(C$2,'Tillförd energi'!$B$1:$AQ$1,0),FALSE)</f>
        <v>0</v>
      </c>
      <c r="D319">
        <f>VLOOKUP($B319,'Tillförd energi'!$B$1:$AI$720,MATCH(D$2,'Tillförd energi'!$B$1:$AQ$1,0),FALSE)</f>
        <v>0</v>
      </c>
      <c r="E319">
        <f>VLOOKUP($B319,'Tillförd energi'!$B$1:$AI$720,MATCH(E$2,'Tillförd energi'!$B$1:$AQ$1,0),FALSE)</f>
        <v>0</v>
      </c>
      <c r="F319">
        <f>VLOOKUP($B319,'Tillförd energi'!$B$1:$AI$720,MATCH(F$2,'Tillförd energi'!$B$1:$AQ$1,0),FALSE)</f>
        <v>0</v>
      </c>
      <c r="G319">
        <f>VLOOKUP($B319,'Tillförd energi'!$B$1:$AI$720,MATCH(G$2,'Tillförd energi'!$B$1:$AQ$1,0),FALSE)</f>
        <v>0</v>
      </c>
      <c r="H319">
        <f>VLOOKUP($B319,'Tillförd energi'!$B$1:$AI$720,MATCH(H$2,'Tillförd energi'!$B$1:$AQ$1,0),FALSE)</f>
        <v>0</v>
      </c>
      <c r="I319">
        <f>VLOOKUP($B319,'Tillförd energi'!$B$1:$AI$720,MATCH(I$2,'Tillförd energi'!$B$1:$AQ$1,0),FALSE)</f>
        <v>0</v>
      </c>
      <c r="J319">
        <f>VLOOKUP($B319,'Tillförd energi'!$B$1:$AI$720,MATCH(J$2,'Tillförd energi'!$B$1:$AQ$1,0),FALSE)</f>
        <v>0</v>
      </c>
      <c r="K319">
        <f>VLOOKUP($B319,'Tillförd energi'!$B$1:$AI$720,MATCH(K$2,'Tillförd energi'!$B$1:$AQ$1,0),FALSE)</f>
        <v>0</v>
      </c>
      <c r="L319">
        <f>VLOOKUP($B319,'Tillförd energi'!$B$1:$AI$720,MATCH(L$2,'Tillförd energi'!$B$1:$AQ$1,0),FALSE)</f>
        <v>0</v>
      </c>
      <c r="M319">
        <f>VLOOKUP($B319,'Tillförd energi'!$B$1:$AI$720,MATCH(M$2,'Tillförd energi'!$B$1:$AQ$1,0),FALSE)</f>
        <v>0</v>
      </c>
      <c r="N319">
        <f>VLOOKUP($B319,'Tillförd energi'!$B$1:$AI$720,MATCH(N$2,'Tillförd energi'!$B$1:$AQ$1,0),FALSE)</f>
        <v>0</v>
      </c>
      <c r="O319">
        <f>VLOOKUP($B319,'Tillförd energi'!$B$1:$AI$720,MATCH(O$2,'Tillförd energi'!$B$1:$AQ$1,0),FALSE)</f>
        <v>0</v>
      </c>
      <c r="P319">
        <f>VLOOKUP($B319,'Tillförd energi'!$B$1:$AI$720,MATCH(P$2,'Tillförd energi'!$B$1:$AQ$1,0),FALSE)</f>
        <v>6.4550000000000001</v>
      </c>
      <c r="Q319">
        <f>VLOOKUP($B319,'Tillförd energi'!$B$1:$AI$720,MATCH(Q$2,'Tillförd energi'!$B$1:$AQ$1,0),FALSE)</f>
        <v>0</v>
      </c>
      <c r="R319">
        <f>VLOOKUP($B319,'Tillförd energi'!$B$1:$AI$720,MATCH(R$2,'Tillförd energi'!$B$1:$AQ$1,0),FALSE)</f>
        <v>1.6879999999999999</v>
      </c>
      <c r="S319">
        <f>VLOOKUP($B319,'Tillförd energi'!$B$1:$AI$720,MATCH(S$2,'Tillförd energi'!$B$1:$AQ$1,0),FALSE)</f>
        <v>0</v>
      </c>
      <c r="T319">
        <f>VLOOKUP($B319,'Tillförd energi'!$B$1:$AI$720,MATCH(T$2,'Tillförd energi'!$B$1:$AQ$1,0),FALSE)</f>
        <v>0</v>
      </c>
      <c r="U319">
        <f>VLOOKUP($B319,'Tillförd energi'!$B$1:$AI$720,MATCH(U$2,'Tillförd energi'!$B$1:$AQ$1,0),FALSE)</f>
        <v>0</v>
      </c>
      <c r="V319">
        <f>VLOOKUP($B319,'Tillförd energi'!$B$1:$AI$720,MATCH(V$2,'Tillförd energi'!$B$1:$AQ$1,0),FALSE)</f>
        <v>0</v>
      </c>
      <c r="W319">
        <f>VLOOKUP($B319,'Tillförd energi'!$B$1:$AI$720,MATCH(W$2,'Tillförd energi'!$B$1:$AQ$1,0),FALSE)</f>
        <v>0.14599999999999999</v>
      </c>
      <c r="X319">
        <f>VLOOKUP($B319,'Tillförd energi'!$B$1:$AI$720,MATCH(X$2,'Tillförd energi'!$B$1:$AQ$1,0),FALSE)</f>
        <v>0</v>
      </c>
      <c r="Y319">
        <f>VLOOKUP($B319,'Tillförd energi'!$B$1:$AI$720,MATCH(Y$2,'Tillförd energi'!$B$1:$AQ$1,0),FALSE)</f>
        <v>0</v>
      </c>
      <c r="Z319">
        <f>VLOOKUP($B319,'Tillförd energi'!$B$1:$AI$720,MATCH(Z$2,'Tillförd energi'!$B$1:$AQ$1,0),FALSE)</f>
        <v>0</v>
      </c>
      <c r="AA319">
        <f>VLOOKUP($B319,'Tillförd energi'!$B$1:$AI$720,MATCH(AA$2,'Tillförd energi'!$B$1:$AQ$1,0),FALSE)</f>
        <v>0</v>
      </c>
      <c r="AB319">
        <f>VLOOKUP($B319,'Tillförd energi'!$B$1:$AI$720,MATCH(AB$2,'Tillförd energi'!$B$1:$AQ$1,0),FALSE)</f>
        <v>0</v>
      </c>
      <c r="AC319">
        <f>VLOOKUP($B319,'Tillförd energi'!$B$1:$AI$720,MATCH(AC$2,'Tillförd energi'!$B$1:$AQ$1,0),FALSE)</f>
        <v>0</v>
      </c>
      <c r="AD319">
        <f>VLOOKUP($B319,'Tillförd energi'!$B$1:$AI$720,MATCH(AD$2,'Tillförd energi'!$B$1:$AQ$1,0),FALSE)</f>
        <v>0</v>
      </c>
      <c r="AE319">
        <f>VLOOKUP($B319,'Tillförd energi'!$B$1:$AI$720,MATCH(AE$2,'Tillförd energi'!$B$1:$AQ$1,0),FALSE)</f>
        <v>0</v>
      </c>
      <c r="AF319">
        <f>VLOOKUP($B319,'Tillförd energi'!$B$1:$AI$720,MATCH(AF$2,'Tillförd energi'!$B$1:$AQ$1,0),FALSE)</f>
        <v>0.11094999999999999</v>
      </c>
      <c r="AG319">
        <f>IFERROR(VLOOKUP(B319,Miljö!$B$1:$AC$600,MATCH("Köpt mängd produktionsspecifik fjärrvärme:",Miljö!$B$1:$AC$1,0),FALSE)/1,0)</f>
        <v>0</v>
      </c>
      <c r="AI319">
        <f t="shared" si="24"/>
        <v>8.3999500000000022</v>
      </c>
      <c r="AJ319">
        <f>IF(ISERROR(1/VLOOKUP($B319,Leveranser!$B$1:$S$500,MATCH("såld värme (gwh)",Leveranser!$B$1:$S$1,0),FALSE)),"",VLOOKUP($B319,Leveranser!$B$1:$S$500,MATCH("såld värme (gwh)",Leveranser!$B$1:$S$1,0),FALSE))</f>
        <v>6.14</v>
      </c>
      <c r="AM319" t="str">
        <f>IF(B319&lt;&gt;"",IF(VLOOKUP($B319,Totalt!$B$1:$AQ$554,MATCH("Kvalitetsgranskad:",Totalt!$B$1:$AQ$1,0),FALSE)="ja",VLOOKUP($B319,Miljö!$B$1:$AG$479,MATCH(AM$2,Miljö!$B$1:$AK$1,0),FALSE),""),"")</f>
        <v>Ja</v>
      </c>
      <c r="AN319" t="str">
        <f>IF(AM319="ja",VLOOKUP($B319,Miljö!$B$1:$J$479,MATCH("Typ av ursprungsspecificerad el   (Om inget värde anges används Nordisk residualmix, se inforuta) ()",Miljö!$B$1:$J$1,0),FALSE),IF(AM319="nej","Nordisk residualel",""))</f>
        <v>'Förnyelsebar el'</v>
      </c>
      <c r="AO319">
        <f>IF(AM319="","",VLOOKUP($B319,Miljö!$B$1:$J$479,MATCH("Fossilandel för ursprungspecificerad el ()",Miljö!$B$1:$J$1,0),FALSE))</f>
        <v>0</v>
      </c>
      <c r="AP319">
        <f>IF(AM319="","",IFERROR(VLOOKUP($B319,Miljö!$B$1:$J$479,MATCH("Kärnkraftsandel för ursprungsspecificerad el ()",Miljö!$B$1:$J$1,0),FALSE)/1,0))</f>
        <v>0</v>
      </c>
      <c r="AQ319">
        <f t="shared" si="25"/>
        <v>1</v>
      </c>
      <c r="AS319" t="str">
        <f t="shared" si="26"/>
        <v>Nej</v>
      </c>
      <c r="AT319" t="str">
        <f>IF(AS319="ja",VLOOKUP($B319,Miljö!$B$1:$P$500,MATCH("Fossil andel i procent (%)",Miljö!$B$1:$P$1,0),FALSE)/100,"")</f>
        <v/>
      </c>
      <c r="AV319" t="str">
        <f t="shared" si="27"/>
        <v>Nej</v>
      </c>
      <c r="AW319" t="str">
        <f>IF(AV319="ja",VLOOKUP($B319,'Egen hetvattenprod'!$B$1:$AO$500,MATCH("Värmekälla till värmepumpar ()",'Egen hetvattenprod'!$B$1:$AO$1,0),FALSE),"")</f>
        <v/>
      </c>
      <c r="AY319" t="str">
        <f t="shared" si="28"/>
        <v>Nej</v>
      </c>
      <c r="AZ319" s="115" t="str">
        <f>IF($AY319="ja",(VLOOKUP($B319,'Egen hetvattenprod'!$B$1:$BX$550,MATCH(AZ$2,'Egen hetvattenprod'!$B$1:$BX$1,0),FALSE)+VLOOKUP($B319,Kraftvärmeprod!$B$1:$BX$550,MATCH(AZ$2,Kraftvärmeprod!$B$1:$BX$1,0),FALSE))/$AC319,"")</f>
        <v/>
      </c>
      <c r="BA319" s="115" t="str">
        <f>IF($AY319="ja",(VLOOKUP($B319,'Egen hetvattenprod'!$B$1:$BX$550,MATCH(BA$2,'Egen hetvattenprod'!$B$1:$BX$1,0),FALSE)+VLOOKUP($B319,Kraftvärmeprod!$B$1:$BX$550,MATCH(BA$2,Kraftvärmeprod!$B$1:$BX$1,0),FALSE))/$AC319,"")</f>
        <v/>
      </c>
      <c r="BB319" s="115" t="str">
        <f>IF($AY319="ja",(VLOOKUP($B319,'Egen hetvattenprod'!$B$1:$BX$550,MATCH(BB$2,'Egen hetvattenprod'!$B$1:$BX$1,0),FALSE)+VLOOKUP($B319,Kraftvärmeprod!$B$1:$BX$550,MATCH(BB$2,Kraftvärmeprod!$B$1:$BX$1,0),FALSE))/$AC319,"")</f>
        <v/>
      </c>
      <c r="BC319" s="115" t="str">
        <f>IF($AY319="ja",(VLOOKUP($B319,'Egen hetvattenprod'!$B$1:$BX$550,MATCH(BC$2,'Egen hetvattenprod'!$B$1:$BX$1,0),FALSE)+VLOOKUP($B319,Kraftvärmeprod!$B$1:$BX$550,MATCH(BC$2,Kraftvärmeprod!$B$1:$BX$1,0),FALSE))/$AC319,"")</f>
        <v/>
      </c>
      <c r="BD319" s="115" t="str">
        <f>IF($AY319="ja",(VLOOKUP($B319,'Egen hetvattenprod'!$B$1:$BX$550,MATCH(BD$2,'Egen hetvattenprod'!$B$1:$BX$1,0),FALSE)+VLOOKUP($B319,Kraftvärmeprod!$B$1:$BX$550,MATCH(BD$2,Kraftvärmeprod!$B$1:$BX$1,0),FALSE))/$AC319,"")</f>
        <v/>
      </c>
      <c r="BF319" t="str">
        <f t="shared" si="29"/>
        <v>Nej</v>
      </c>
      <c r="BG319" t="str">
        <f>IF($BF319="ja",VLOOKUP($B319,'Egen hetvattenprod'!$B$1:$BX$550,MATCH("Andelen klimatgaser med fossilt ursprung för avfall ()",'Egen hetvattenprod'!$B$1:$BX$1,0),FALSE),"")</f>
        <v/>
      </c>
      <c r="BH319" t="str">
        <f>IF($BF319="ja",VLOOKUP($B319,Kraftvärmeprod!$B$1:$BX$550,MATCH("Andelen klimatgaser med fossilt ursprung för avfall ()",Kraftvärmeprod!$B$1:$BX$1,0),FALSE),"")</f>
        <v/>
      </c>
      <c r="BI319" t="str">
        <f>IF($BF319="ja",VLOOKUP($B319,'Egen hetvattenprod'!$B$1:$BX$550,MATCH("Avfall (GWh)",'Egen hetvattenprod'!$B$1:$BX$1,0),FALSE),"")</f>
        <v/>
      </c>
      <c r="BJ319" t="str">
        <f>IF($BF319="ja",VLOOKUP($B319,'Slutlig allokering kvv'!$B$1:$BX$550,MATCH("Avfall (GWh)",'Slutlig allokering kvv'!$B$1:$BX$1,0),FALSE),"")</f>
        <v/>
      </c>
      <c r="BK319" t="str">
        <f>IF($BF319="ja",VLOOKUP($B319,'Köpt hetvatten'!$B$1:$BX$550,MATCH("Avfall i köpt hetvatten",'Köpt hetvatten'!$B$1:$BX$1,0),FALSE),"")</f>
        <v/>
      </c>
      <c r="BL319" t="str">
        <f>IF($BF319="ja",VLOOKUP($B319,'Egen hetvattenprod'!$B$1:$BX$550,MATCH("Värde enligt ovan. (%)",'Egen hetvattenprod'!$B$1:$BX$1,0),FALSE),"")</f>
        <v/>
      </c>
      <c r="BM319" t="str">
        <f>IF($BF319="ja",VLOOKUP($B319,Kraftvärmeprod!$B$1:$BX$550,MATCH("Värde enligt ovan. (%)",Kraftvärmeprod!$B$1:$BX$1,0),FALSE),"")</f>
        <v/>
      </c>
      <c r="BQ319" t="str">
        <f>IF($BF319="ja",VLOOKUP($B319,'Egen hetvattenprod'!$B$1:$BX$550,MATCH("Tillförd olja (fossil) vid avfallsförbränning (GWh)",'Egen hetvattenprod'!$B$1:$BX$1,0),FALSE),"")</f>
        <v/>
      </c>
      <c r="BR319" t="str">
        <f>IF($BF319="ja",VLOOKUP($B319,Kraftvärmeprod!$B$1:$BX$550,MATCH("Tillförd olja (fossil) vid avfallsförbränning (GWh)",Kraftvärmeprod!$B$1:$BX$1,0),FALSE),"")</f>
        <v/>
      </c>
    </row>
    <row r="320" spans="1:70">
      <c r="A320" t="s">
        <v>508</v>
      </c>
      <c r="B320" t="s">
        <v>511</v>
      </c>
      <c r="C320">
        <f>VLOOKUP($B320,'Tillförd energi'!$B$1:$AI$720,MATCH(C$2,'Tillförd energi'!$B$1:$AQ$1,0),FALSE)</f>
        <v>0</v>
      </c>
      <c r="D320">
        <f>VLOOKUP($B320,'Tillförd energi'!$B$1:$AI$720,MATCH(D$2,'Tillförd energi'!$B$1:$AQ$1,0),FALSE)</f>
        <v>0.372728</v>
      </c>
      <c r="E320">
        <f>VLOOKUP($B320,'Tillförd energi'!$B$1:$AI$720,MATCH(E$2,'Tillförd energi'!$B$1:$AQ$1,0),FALSE)</f>
        <v>0</v>
      </c>
      <c r="F320">
        <f>VLOOKUP($B320,'Tillförd energi'!$B$1:$AI$720,MATCH(F$2,'Tillförd energi'!$B$1:$AQ$1,0),FALSE)</f>
        <v>0</v>
      </c>
      <c r="G320">
        <f>VLOOKUP($B320,'Tillförd energi'!$B$1:$AI$720,MATCH(G$2,'Tillförd energi'!$B$1:$AQ$1,0),FALSE)</f>
        <v>0</v>
      </c>
      <c r="H320">
        <f>VLOOKUP($B320,'Tillförd energi'!$B$1:$AI$720,MATCH(H$2,'Tillförd energi'!$B$1:$AQ$1,0),FALSE)</f>
        <v>0</v>
      </c>
      <c r="I320">
        <f>VLOOKUP($B320,'Tillförd energi'!$B$1:$AI$720,MATCH(I$2,'Tillförd energi'!$B$1:$AQ$1,0),FALSE)</f>
        <v>213.49100000000001</v>
      </c>
      <c r="J320">
        <f>VLOOKUP($B320,'Tillförd energi'!$B$1:$AI$720,MATCH(J$2,'Tillförd energi'!$B$1:$AQ$1,0),FALSE)</f>
        <v>0</v>
      </c>
      <c r="K320">
        <f>VLOOKUP($B320,'Tillförd energi'!$B$1:$AI$720,MATCH(K$2,'Tillförd energi'!$B$1:$AQ$1,0),FALSE)</f>
        <v>0</v>
      </c>
      <c r="L320">
        <f>VLOOKUP($B320,'Tillförd energi'!$B$1:$AI$720,MATCH(L$2,'Tillförd energi'!$B$1:$AQ$1,0),FALSE)</f>
        <v>2.90299</v>
      </c>
      <c r="M320">
        <f>VLOOKUP($B320,'Tillförd energi'!$B$1:$AI$720,MATCH(M$2,'Tillförd energi'!$B$1:$AQ$1,0),FALSE)</f>
        <v>0</v>
      </c>
      <c r="N320">
        <f>VLOOKUP($B320,'Tillförd energi'!$B$1:$AI$720,MATCH(N$2,'Tillförd energi'!$B$1:$AQ$1,0),FALSE)</f>
        <v>0</v>
      </c>
      <c r="O320">
        <f>VLOOKUP($B320,'Tillförd energi'!$B$1:$AI$720,MATCH(O$2,'Tillförd energi'!$B$1:$AQ$1,0),FALSE)</f>
        <v>0</v>
      </c>
      <c r="P320">
        <f>VLOOKUP($B320,'Tillförd energi'!$B$1:$AI$720,MATCH(P$2,'Tillförd energi'!$B$1:$AQ$1,0),FALSE)</f>
        <v>30.832999999999998</v>
      </c>
      <c r="Q320">
        <f>VLOOKUP($B320,'Tillförd energi'!$B$1:$AI$720,MATCH(Q$2,'Tillförd energi'!$B$1:$AQ$1,0),FALSE)</f>
        <v>0</v>
      </c>
      <c r="R320">
        <f>VLOOKUP($B320,'Tillförd energi'!$B$1:$AI$720,MATCH(R$2,'Tillförd energi'!$B$1:$AQ$1,0),FALSE)</f>
        <v>0</v>
      </c>
      <c r="S320">
        <f>VLOOKUP($B320,'Tillförd energi'!$B$1:$AI$720,MATCH(S$2,'Tillförd energi'!$B$1:$AQ$1,0),FALSE)</f>
        <v>0</v>
      </c>
      <c r="T320">
        <f>VLOOKUP($B320,'Tillförd energi'!$B$1:$AI$720,MATCH(T$2,'Tillförd energi'!$B$1:$AQ$1,0),FALSE)</f>
        <v>0</v>
      </c>
      <c r="U320">
        <f>VLOOKUP($B320,'Tillförd energi'!$B$1:$AI$720,MATCH(U$2,'Tillförd energi'!$B$1:$AQ$1,0),FALSE)</f>
        <v>0</v>
      </c>
      <c r="V320">
        <f>VLOOKUP($B320,'Tillförd energi'!$B$1:$AI$720,MATCH(V$2,'Tillförd energi'!$B$1:$AQ$1,0),FALSE)</f>
        <v>0</v>
      </c>
      <c r="W320">
        <f>VLOOKUP($B320,'Tillförd energi'!$B$1:$AI$720,MATCH(W$2,'Tillförd energi'!$B$1:$AQ$1,0),FALSE)</f>
        <v>4.0156999999999998</v>
      </c>
      <c r="X320">
        <f>VLOOKUP($B320,'Tillförd energi'!$B$1:$AI$720,MATCH(X$2,'Tillförd energi'!$B$1:$AQ$1,0),FALSE)</f>
        <v>0</v>
      </c>
      <c r="Y320">
        <f>VLOOKUP($B320,'Tillförd energi'!$B$1:$AI$720,MATCH(Y$2,'Tillförd energi'!$B$1:$AQ$1,0),FALSE)</f>
        <v>2.4540000000000002</v>
      </c>
      <c r="Z320">
        <f>VLOOKUP($B320,'Tillförd energi'!$B$1:$AI$720,MATCH(Z$2,'Tillförd energi'!$B$1:$AQ$1,0),FALSE)</f>
        <v>0</v>
      </c>
      <c r="AA320">
        <f>VLOOKUP($B320,'Tillförd energi'!$B$1:$AI$720,MATCH(AA$2,'Tillförd energi'!$B$1:$AQ$1,0),FALSE)</f>
        <v>0</v>
      </c>
      <c r="AB320">
        <f>VLOOKUP($B320,'Tillförd energi'!$B$1:$AI$720,MATCH(AB$2,'Tillförd energi'!$B$1:$AQ$1,0),FALSE)</f>
        <v>0</v>
      </c>
      <c r="AC320">
        <f>VLOOKUP($B320,'Tillförd energi'!$B$1:$AI$720,MATCH(AC$2,'Tillförd energi'!$B$1:$AQ$1,0),FALSE)</f>
        <v>49.734999999999999</v>
      </c>
      <c r="AD320">
        <f>VLOOKUP($B320,'Tillförd energi'!$B$1:$AI$720,MATCH(AD$2,'Tillförd energi'!$B$1:$AQ$1,0),FALSE)</f>
        <v>0</v>
      </c>
      <c r="AE320">
        <f>VLOOKUP($B320,'Tillförd energi'!$B$1:$AI$720,MATCH(AE$2,'Tillförd energi'!$B$1:$AQ$1,0),FALSE)</f>
        <v>0</v>
      </c>
      <c r="AF320">
        <f>VLOOKUP($B320,'Tillförd energi'!$B$1:$AI$720,MATCH(AF$2,'Tillförd energi'!$B$1:$AQ$1,0),FALSE)</f>
        <v>11.0776</v>
      </c>
      <c r="AG320">
        <f>IFERROR(VLOOKUP(B320,Miljö!$B$1:$AC$600,MATCH("Köpt mängd produktionsspecifik fjärrvärme:",Miljö!$B$1:$AC$1,0),FALSE)/1,0)</f>
        <v>0</v>
      </c>
      <c r="AI320">
        <f t="shared" si="24"/>
        <v>314.88201800000002</v>
      </c>
      <c r="AJ320">
        <f>IF(ISERROR(1/VLOOKUP($B320,Leveranser!$B$1:$S$500,MATCH("såld värme (gwh)",Leveranser!$B$1:$S$1,0),FALSE)),"",VLOOKUP($B320,Leveranser!$B$1:$S$500,MATCH("såld värme (gwh)",Leveranser!$B$1:$S$1,0),FALSE))</f>
        <v>265.27</v>
      </c>
      <c r="AM320" t="str">
        <f>IF(B320&lt;&gt;"",IF(VLOOKUP($B320,Totalt!$B$1:$AQ$554,MATCH("Kvalitetsgranskad:",Totalt!$B$1:$AQ$1,0),FALSE)="ja",VLOOKUP($B320,Miljö!$B$1:$AG$479,MATCH(AM$2,Miljö!$B$1:$AK$1,0),FALSE),""),"")</f>
        <v>Ja</v>
      </c>
      <c r="AN320" t="str">
        <f>IF(AM320="ja",VLOOKUP($B320,Miljö!$B$1:$J$479,MATCH("Typ av ursprungsspecificerad el   (Om inget värde anges används Nordisk residualmix, se inforuta) ()",Miljö!$B$1:$J$1,0),FALSE),IF(AM320="nej","Nordisk residualel",""))</f>
        <v>'Förnyelsebar el'</v>
      </c>
      <c r="AO320">
        <f>IF(AM320="","",VLOOKUP($B320,Miljö!$B$1:$J$479,MATCH("Fossilandel för ursprungspecificerad el ()",Miljö!$B$1:$J$1,0),FALSE))</f>
        <v>0</v>
      </c>
      <c r="AP320">
        <f>IF(AM320="","",IFERROR(VLOOKUP($B320,Miljö!$B$1:$J$479,MATCH("Kärnkraftsandel för ursprungsspecificerad el ()",Miljö!$B$1:$J$1,0),FALSE)/1,0))</f>
        <v>0</v>
      </c>
      <c r="AQ320">
        <f t="shared" si="25"/>
        <v>1</v>
      </c>
      <c r="AS320" t="str">
        <f t="shared" si="26"/>
        <v>Nej</v>
      </c>
      <c r="AT320" t="str">
        <f>IF(AS320="ja",VLOOKUP($B320,Miljö!$B$1:$P$500,MATCH("Fossil andel i procent (%)",Miljö!$B$1:$P$1,0),FALSE)/100,"")</f>
        <v/>
      </c>
      <c r="AV320" t="str">
        <f t="shared" si="27"/>
        <v>Nej</v>
      </c>
      <c r="AW320" t="str">
        <f>IF(AV320="ja",VLOOKUP($B320,'Egen hetvattenprod'!$B$1:$AO$500,MATCH("Värmekälla till värmepumpar ()",'Egen hetvattenprod'!$B$1:$AO$1,0),FALSE),"")</f>
        <v/>
      </c>
      <c r="AY320" t="str">
        <f t="shared" si="28"/>
        <v>Ja</v>
      </c>
      <c r="AZ320" s="115">
        <f>IF($AY320="ja",(VLOOKUP($B320,'Egen hetvattenprod'!$B$1:$BX$550,MATCH(AZ$2,'Egen hetvattenprod'!$B$1:$BX$1,0),FALSE)+VLOOKUP($B320,Kraftvärmeprod!$B$1:$BX$550,MATCH(AZ$2,Kraftvärmeprod!$B$1:$BX$1,0),FALSE))/$AC320,"")</f>
        <v>0.13831145068864983</v>
      </c>
      <c r="BA320" s="115">
        <f>IF($AY320="ja",(VLOOKUP($B320,'Egen hetvattenprod'!$B$1:$BX$550,MATCH(BA$2,'Egen hetvattenprod'!$B$1:$BX$1,0),FALSE)+VLOOKUP($B320,Kraftvärmeprod!$B$1:$BX$550,MATCH(BA$2,Kraftvärmeprod!$B$1:$BX$1,0),FALSE))/$AC320,"")</f>
        <v>0.85286015884186195</v>
      </c>
      <c r="BB320" s="115">
        <f>IF($AY320="ja",(VLOOKUP($B320,'Egen hetvattenprod'!$B$1:$BX$550,MATCH(BB$2,'Egen hetvattenprod'!$B$1:$BX$1,0),FALSE)+VLOOKUP($B320,Kraftvärmeprod!$B$1:$BX$550,MATCH(BB$2,Kraftvärmeprod!$B$1:$BX$1,0),FALSE))/$AC320,"")</f>
        <v>0</v>
      </c>
      <c r="BC320" s="115">
        <f>IF($AY320="ja",(VLOOKUP($B320,'Egen hetvattenprod'!$B$1:$BX$550,MATCH(BC$2,'Egen hetvattenprod'!$B$1:$BX$1,0),FALSE)+VLOOKUP($B320,Kraftvärmeprod!$B$1:$BX$550,MATCH(BC$2,Kraftvärmeprod!$B$1:$BX$1,0),FALSE))/$AC320,"")</f>
        <v>8.828390469488287E-3</v>
      </c>
      <c r="BD320" s="115">
        <f>IF($AY320="ja",(VLOOKUP($B320,'Egen hetvattenprod'!$B$1:$BX$550,MATCH(BD$2,'Egen hetvattenprod'!$B$1:$BX$1,0),FALSE)+VLOOKUP($B320,Kraftvärmeprod!$B$1:$BX$550,MATCH(BD$2,Kraftvärmeprod!$B$1:$BX$1,0),FALSE))/$AC320,"")</f>
        <v>1.785821694380467E-17</v>
      </c>
      <c r="BF320" t="str">
        <f t="shared" si="29"/>
        <v>Ja</v>
      </c>
      <c r="BG320" t="str">
        <f>IF($BF320="ja",VLOOKUP($B320,'Egen hetvattenprod'!$B$1:$BX$550,MATCH("Andelen klimatgaser med fossilt ursprung för avfall ()",'Egen hetvattenprod'!$B$1:$BX$1,0),FALSE),"")</f>
        <v>Ingen redovisning</v>
      </c>
      <c r="BH320" t="str">
        <f>IF($BF320="ja",VLOOKUP($B320,Kraftvärmeprod!$B$1:$BX$550,MATCH("Andelen klimatgaser med fossilt ursprung för avfall ()",Kraftvärmeprod!$B$1:$BX$1,0),FALSE),"")</f>
        <v>Schablon</v>
      </c>
      <c r="BI320" t="str">
        <f>IF($BF320="ja",VLOOKUP($B320,'Egen hetvattenprod'!$B$1:$BX$550,MATCH("Avfall (GWh)",'Egen hetvattenprod'!$B$1:$BX$1,0),FALSE),"")</f>
        <v>ET</v>
      </c>
      <c r="BJ320">
        <f>IF($BF320="ja",VLOOKUP($B320,'Slutlig allokering kvv'!$B$1:$BX$550,MATCH("Avfall (GWh)",'Slutlig allokering kvv'!$B$1:$BX$1,0),FALSE),"")</f>
        <v>213.49100000000001</v>
      </c>
      <c r="BK320">
        <f>IF($BF320="ja",VLOOKUP($B320,'Köpt hetvatten'!$B$1:$BX$550,MATCH("Avfall i köpt hetvatten",'Köpt hetvatten'!$B$1:$BX$1,0),FALSE),"")</f>
        <v>0</v>
      </c>
      <c r="BL320" t="str">
        <f>IF($BF320="ja",VLOOKUP($B320,'Egen hetvattenprod'!$B$1:$BX$550,MATCH("Värde enligt ovan. (%)",'Egen hetvattenprod'!$B$1:$BX$1,0),FALSE),"")</f>
        <v>ET</v>
      </c>
      <c r="BM320">
        <f>IF($BF320="ja",VLOOKUP($B320,Kraftvärmeprod!$B$1:$BX$550,MATCH("Värde enligt ovan. (%)",Kraftvärmeprod!$B$1:$BX$1,0),FALSE),"")</f>
        <v>39</v>
      </c>
      <c r="BQ320" t="str">
        <f>IF($BF320="ja",VLOOKUP($B320,'Egen hetvattenprod'!$B$1:$BX$550,MATCH("Tillförd olja (fossil) vid avfallsförbränning (GWh)",'Egen hetvattenprod'!$B$1:$BX$1,0),FALSE),"")</f>
        <v>ET</v>
      </c>
      <c r="BR320">
        <f>IF($BF320="ja",VLOOKUP($B320,Kraftvärmeprod!$B$1:$BX$550,MATCH("Tillförd olja (fossil) vid avfallsförbränning (GWh)",Kraftvärmeprod!$B$1:$BX$1,0),FALSE),"")</f>
        <v>0.52800000000000002</v>
      </c>
    </row>
    <row r="321" spans="1:70">
      <c r="A321" t="s">
        <v>512</v>
      </c>
      <c r="B321" t="s">
        <v>513</v>
      </c>
      <c r="C321">
        <f>VLOOKUP($B321,'Tillförd energi'!$B$1:$AI$720,MATCH(C$2,'Tillförd energi'!$B$1:$AQ$1,0),FALSE)</f>
        <v>0</v>
      </c>
      <c r="D321">
        <f>VLOOKUP($B321,'Tillförd energi'!$B$1:$AI$720,MATCH(D$2,'Tillförd energi'!$B$1:$AQ$1,0),FALSE)</f>
        <v>8.2400000000000001E-2</v>
      </c>
      <c r="E321">
        <f>VLOOKUP($B321,'Tillförd energi'!$B$1:$AI$720,MATCH(E$2,'Tillförd energi'!$B$1:$AQ$1,0),FALSE)</f>
        <v>0</v>
      </c>
      <c r="F321">
        <f>VLOOKUP($B321,'Tillförd energi'!$B$1:$AI$720,MATCH(F$2,'Tillförd energi'!$B$1:$AQ$1,0),FALSE)</f>
        <v>0</v>
      </c>
      <c r="G321">
        <f>VLOOKUP($B321,'Tillförd energi'!$B$1:$AI$720,MATCH(G$2,'Tillförd energi'!$B$1:$AQ$1,0),FALSE)</f>
        <v>0</v>
      </c>
      <c r="H321">
        <f>VLOOKUP($B321,'Tillförd energi'!$B$1:$AI$720,MATCH(H$2,'Tillförd energi'!$B$1:$AQ$1,0),FALSE)</f>
        <v>0</v>
      </c>
      <c r="I321">
        <f>VLOOKUP($B321,'Tillförd energi'!$B$1:$AI$720,MATCH(I$2,'Tillförd energi'!$B$1:$AQ$1,0),FALSE)</f>
        <v>0</v>
      </c>
      <c r="J321">
        <f>VLOOKUP($B321,'Tillförd energi'!$B$1:$AI$720,MATCH(J$2,'Tillförd energi'!$B$1:$AQ$1,0),FALSE)</f>
        <v>0</v>
      </c>
      <c r="K321">
        <f>VLOOKUP($B321,'Tillförd energi'!$B$1:$AI$720,MATCH(K$2,'Tillförd energi'!$B$1:$AQ$1,0),FALSE)</f>
        <v>0</v>
      </c>
      <c r="L321">
        <f>VLOOKUP($B321,'Tillförd energi'!$B$1:$AI$720,MATCH(L$2,'Tillförd energi'!$B$1:$AQ$1,0),FALSE)</f>
        <v>0</v>
      </c>
      <c r="M321">
        <f>VLOOKUP($B321,'Tillförd energi'!$B$1:$AI$720,MATCH(M$2,'Tillförd energi'!$B$1:$AQ$1,0),FALSE)</f>
        <v>0</v>
      </c>
      <c r="N321">
        <f>VLOOKUP($B321,'Tillförd energi'!$B$1:$AI$720,MATCH(N$2,'Tillförd energi'!$B$1:$AQ$1,0),FALSE)</f>
        <v>0</v>
      </c>
      <c r="O321">
        <f>VLOOKUP($B321,'Tillförd energi'!$B$1:$AI$720,MATCH(O$2,'Tillförd energi'!$B$1:$AQ$1,0),FALSE)</f>
        <v>0</v>
      </c>
      <c r="P321">
        <f>VLOOKUP($B321,'Tillförd energi'!$B$1:$AI$720,MATCH(P$2,'Tillförd energi'!$B$1:$AQ$1,0),FALSE)</f>
        <v>0</v>
      </c>
      <c r="Q321">
        <f>VLOOKUP($B321,'Tillförd energi'!$B$1:$AI$720,MATCH(Q$2,'Tillförd energi'!$B$1:$AQ$1,0),FALSE)</f>
        <v>0</v>
      </c>
      <c r="R321">
        <f>VLOOKUP($B321,'Tillförd energi'!$B$1:$AI$720,MATCH(R$2,'Tillförd energi'!$B$1:$AQ$1,0),FALSE)</f>
        <v>2.3416000000000001</v>
      </c>
      <c r="S321">
        <f>VLOOKUP($B321,'Tillförd energi'!$B$1:$AI$720,MATCH(S$2,'Tillförd energi'!$B$1:$AQ$1,0),FALSE)</f>
        <v>0</v>
      </c>
      <c r="T321">
        <f>VLOOKUP($B321,'Tillförd energi'!$B$1:$AI$720,MATCH(T$2,'Tillförd energi'!$B$1:$AQ$1,0),FALSE)</f>
        <v>0</v>
      </c>
      <c r="U321">
        <f>VLOOKUP($B321,'Tillförd energi'!$B$1:$AI$720,MATCH(U$2,'Tillförd energi'!$B$1:$AQ$1,0),FALSE)</f>
        <v>0</v>
      </c>
      <c r="V321">
        <f>VLOOKUP($B321,'Tillförd energi'!$B$1:$AI$720,MATCH(V$2,'Tillförd energi'!$B$1:$AQ$1,0),FALSE)</f>
        <v>0</v>
      </c>
      <c r="W321">
        <f>VLOOKUP($B321,'Tillförd energi'!$B$1:$AI$720,MATCH(W$2,'Tillförd energi'!$B$1:$AQ$1,0),FALSE)</f>
        <v>0</v>
      </c>
      <c r="X321">
        <f>VLOOKUP($B321,'Tillförd energi'!$B$1:$AI$720,MATCH(X$2,'Tillförd energi'!$B$1:$AQ$1,0),FALSE)</f>
        <v>0</v>
      </c>
      <c r="Y321">
        <f>VLOOKUP($B321,'Tillförd energi'!$B$1:$AI$720,MATCH(Y$2,'Tillförd energi'!$B$1:$AQ$1,0),FALSE)</f>
        <v>0</v>
      </c>
      <c r="Z321">
        <f>VLOOKUP($B321,'Tillförd energi'!$B$1:$AI$720,MATCH(Z$2,'Tillförd energi'!$B$1:$AQ$1,0),FALSE)</f>
        <v>0</v>
      </c>
      <c r="AA321">
        <f>VLOOKUP($B321,'Tillförd energi'!$B$1:$AI$720,MATCH(AA$2,'Tillförd energi'!$B$1:$AQ$1,0),FALSE)</f>
        <v>0</v>
      </c>
      <c r="AB321">
        <f>VLOOKUP($B321,'Tillförd energi'!$B$1:$AI$720,MATCH(AB$2,'Tillförd energi'!$B$1:$AQ$1,0),FALSE)</f>
        <v>0</v>
      </c>
      <c r="AC321">
        <f>VLOOKUP($B321,'Tillförd energi'!$B$1:$AI$720,MATCH(AC$2,'Tillförd energi'!$B$1:$AQ$1,0),FALSE)</f>
        <v>0</v>
      </c>
      <c r="AD321">
        <f>VLOOKUP($B321,'Tillförd energi'!$B$1:$AI$720,MATCH(AD$2,'Tillförd energi'!$B$1:$AQ$1,0),FALSE)</f>
        <v>0</v>
      </c>
      <c r="AE321">
        <f>VLOOKUP($B321,'Tillförd energi'!$B$1:$AI$720,MATCH(AE$2,'Tillförd energi'!$B$1:$AQ$1,0),FALSE)</f>
        <v>0</v>
      </c>
      <c r="AF321">
        <f>VLOOKUP($B321,'Tillförd energi'!$B$1:$AI$720,MATCH(AF$2,'Tillförd energi'!$B$1:$AQ$1,0),FALSE)</f>
        <v>2.9796E-2</v>
      </c>
      <c r="AG321">
        <f>IFERROR(VLOOKUP(B321,Miljö!$B$1:$AC$600,MATCH("Köpt mängd produktionsspecifik fjärrvärme:",Miljö!$B$1:$AC$1,0),FALSE)/1,0)</f>
        <v>0</v>
      </c>
      <c r="AI321">
        <f t="shared" si="24"/>
        <v>2.4537960000000001</v>
      </c>
      <c r="AJ321">
        <f>IF(ISERROR(1/VLOOKUP($B321,Leveranser!$B$1:$S$500,MATCH("såld värme (gwh)",Leveranser!$B$1:$S$1,0),FALSE)),"",VLOOKUP($B321,Leveranser!$B$1:$S$500,MATCH("såld värme (gwh)",Leveranser!$B$1:$S$1,0),FALSE))</f>
        <v>2.0379999999999998</v>
      </c>
      <c r="AM321" t="str">
        <f>IF(B321&lt;&gt;"",IF(VLOOKUP($B321,Totalt!$B$1:$AQ$554,MATCH("Kvalitetsgranskad:",Totalt!$B$1:$AQ$1,0),FALSE)="ja",VLOOKUP($B321,Miljö!$B$1:$AG$479,MATCH(AM$2,Miljö!$B$1:$AK$1,0),FALSE),""),"")</f>
        <v>Ja</v>
      </c>
      <c r="AN321" t="str">
        <f>IF(AM321="ja",VLOOKUP($B321,Miljö!$B$1:$J$479,MATCH("Typ av ursprungsspecificerad el   (Om inget värde anges används Nordisk residualmix, se inforuta) ()",Miljö!$B$1:$J$1,0),FALSE),IF(AM321="nej","Nordisk residualel",""))</f>
        <v>'Bra miljöval'</v>
      </c>
      <c r="AO321">
        <f>IF(AM321="","",VLOOKUP($B321,Miljö!$B$1:$J$479,MATCH("Fossilandel för ursprungspecificerad el ()",Miljö!$B$1:$J$1,0),FALSE))</f>
        <v>0</v>
      </c>
      <c r="AP321">
        <f>IF(AM321="","",IFERROR(VLOOKUP($B321,Miljö!$B$1:$J$479,MATCH("Kärnkraftsandel för ursprungsspecificerad el ()",Miljö!$B$1:$J$1,0),FALSE)/1,0))</f>
        <v>0</v>
      </c>
      <c r="AQ321">
        <f t="shared" si="25"/>
        <v>1</v>
      </c>
      <c r="AS321" t="str">
        <f t="shared" si="26"/>
        <v>Nej</v>
      </c>
      <c r="AT321" t="str">
        <f>IF(AS321="ja",VLOOKUP($B321,Miljö!$B$1:$P$500,MATCH("Fossil andel i procent (%)",Miljö!$B$1:$P$1,0),FALSE)/100,"")</f>
        <v/>
      </c>
      <c r="AV321" t="str">
        <f t="shared" si="27"/>
        <v>Nej</v>
      </c>
      <c r="AW321" t="str">
        <f>IF(AV321="ja",VLOOKUP($B321,'Egen hetvattenprod'!$B$1:$AO$500,MATCH("Värmekälla till värmepumpar ()",'Egen hetvattenprod'!$B$1:$AO$1,0),FALSE),"")</f>
        <v/>
      </c>
      <c r="AY321" t="str">
        <f t="shared" si="28"/>
        <v>Nej</v>
      </c>
      <c r="AZ321" s="115" t="str">
        <f>IF($AY321="ja",(VLOOKUP($B321,'Egen hetvattenprod'!$B$1:$BX$550,MATCH(AZ$2,'Egen hetvattenprod'!$B$1:$BX$1,0),FALSE)+VLOOKUP($B321,Kraftvärmeprod!$B$1:$BX$550,MATCH(AZ$2,Kraftvärmeprod!$B$1:$BX$1,0),FALSE))/$AC321,"")</f>
        <v/>
      </c>
      <c r="BA321" s="115" t="str">
        <f>IF($AY321="ja",(VLOOKUP($B321,'Egen hetvattenprod'!$B$1:$BX$550,MATCH(BA$2,'Egen hetvattenprod'!$B$1:$BX$1,0),FALSE)+VLOOKUP($B321,Kraftvärmeprod!$B$1:$BX$550,MATCH(BA$2,Kraftvärmeprod!$B$1:$BX$1,0),FALSE))/$AC321,"")</f>
        <v/>
      </c>
      <c r="BB321" s="115" t="str">
        <f>IF($AY321="ja",(VLOOKUP($B321,'Egen hetvattenprod'!$B$1:$BX$550,MATCH(BB$2,'Egen hetvattenprod'!$B$1:$BX$1,0),FALSE)+VLOOKUP($B321,Kraftvärmeprod!$B$1:$BX$550,MATCH(BB$2,Kraftvärmeprod!$B$1:$BX$1,0),FALSE))/$AC321,"")</f>
        <v/>
      </c>
      <c r="BC321" s="115" t="str">
        <f>IF($AY321="ja",(VLOOKUP($B321,'Egen hetvattenprod'!$B$1:$BX$550,MATCH(BC$2,'Egen hetvattenprod'!$B$1:$BX$1,0),FALSE)+VLOOKUP($B321,Kraftvärmeprod!$B$1:$BX$550,MATCH(BC$2,Kraftvärmeprod!$B$1:$BX$1,0),FALSE))/$AC321,"")</f>
        <v/>
      </c>
      <c r="BD321" s="115" t="str">
        <f>IF($AY321="ja",(VLOOKUP($B321,'Egen hetvattenprod'!$B$1:$BX$550,MATCH(BD$2,'Egen hetvattenprod'!$B$1:$BX$1,0),FALSE)+VLOOKUP($B321,Kraftvärmeprod!$B$1:$BX$550,MATCH(BD$2,Kraftvärmeprod!$B$1:$BX$1,0),FALSE))/$AC321,"")</f>
        <v/>
      </c>
      <c r="BF321" t="str">
        <f t="shared" si="29"/>
        <v>Nej</v>
      </c>
      <c r="BG321" t="str">
        <f>IF($BF321="ja",VLOOKUP($B321,'Egen hetvattenprod'!$B$1:$BX$550,MATCH("Andelen klimatgaser med fossilt ursprung för avfall ()",'Egen hetvattenprod'!$B$1:$BX$1,0),FALSE),"")</f>
        <v/>
      </c>
      <c r="BH321" t="str">
        <f>IF($BF321="ja",VLOOKUP($B321,Kraftvärmeprod!$B$1:$BX$550,MATCH("Andelen klimatgaser med fossilt ursprung för avfall ()",Kraftvärmeprod!$B$1:$BX$1,0),FALSE),"")</f>
        <v/>
      </c>
      <c r="BI321" t="str">
        <f>IF($BF321="ja",VLOOKUP($B321,'Egen hetvattenprod'!$B$1:$BX$550,MATCH("Avfall (GWh)",'Egen hetvattenprod'!$B$1:$BX$1,0),FALSE),"")</f>
        <v/>
      </c>
      <c r="BJ321" t="str">
        <f>IF($BF321="ja",VLOOKUP($B321,'Slutlig allokering kvv'!$B$1:$BX$550,MATCH("Avfall (GWh)",'Slutlig allokering kvv'!$B$1:$BX$1,0),FALSE),"")</f>
        <v/>
      </c>
      <c r="BK321" t="str">
        <f>IF($BF321="ja",VLOOKUP($B321,'Köpt hetvatten'!$B$1:$BX$550,MATCH("Avfall i köpt hetvatten",'Köpt hetvatten'!$B$1:$BX$1,0),FALSE),"")</f>
        <v/>
      </c>
      <c r="BL321" t="str">
        <f>IF($BF321="ja",VLOOKUP($B321,'Egen hetvattenprod'!$B$1:$BX$550,MATCH("Värde enligt ovan. (%)",'Egen hetvattenprod'!$B$1:$BX$1,0),FALSE),"")</f>
        <v/>
      </c>
      <c r="BM321" t="str">
        <f>IF($BF321="ja",VLOOKUP($B321,Kraftvärmeprod!$B$1:$BX$550,MATCH("Värde enligt ovan. (%)",Kraftvärmeprod!$B$1:$BX$1,0),FALSE),"")</f>
        <v/>
      </c>
      <c r="BQ321" t="str">
        <f>IF($BF321="ja",VLOOKUP($B321,'Egen hetvattenprod'!$B$1:$BX$550,MATCH("Tillförd olja (fossil) vid avfallsförbränning (GWh)",'Egen hetvattenprod'!$B$1:$BX$1,0),FALSE),"")</f>
        <v/>
      </c>
      <c r="BR321" t="str">
        <f>IF($BF321="ja",VLOOKUP($B321,Kraftvärmeprod!$B$1:$BX$550,MATCH("Tillförd olja (fossil) vid avfallsförbränning (GWh)",Kraftvärmeprod!$B$1:$BX$1,0),FALSE),"")</f>
        <v/>
      </c>
    </row>
    <row r="322" spans="1:70">
      <c r="A322" t="s">
        <v>512</v>
      </c>
      <c r="B322" t="s">
        <v>514</v>
      </c>
      <c r="C322">
        <f>VLOOKUP($B322,'Tillförd energi'!$B$1:$AI$720,MATCH(C$2,'Tillförd energi'!$B$1:$AQ$1,0),FALSE)</f>
        <v>0</v>
      </c>
      <c r="D322">
        <f>VLOOKUP($B322,'Tillförd energi'!$B$1:$AI$720,MATCH(D$2,'Tillförd energi'!$B$1:$AQ$1,0),FALSE)</f>
        <v>0</v>
      </c>
      <c r="E322">
        <f>VLOOKUP($B322,'Tillförd energi'!$B$1:$AI$720,MATCH(E$2,'Tillförd energi'!$B$1:$AQ$1,0),FALSE)</f>
        <v>0</v>
      </c>
      <c r="F322">
        <f>VLOOKUP($B322,'Tillförd energi'!$B$1:$AI$720,MATCH(F$2,'Tillförd energi'!$B$1:$AQ$1,0),FALSE)</f>
        <v>0</v>
      </c>
      <c r="G322">
        <f>VLOOKUP($B322,'Tillförd energi'!$B$1:$AI$720,MATCH(G$2,'Tillförd energi'!$B$1:$AQ$1,0),FALSE)</f>
        <v>0</v>
      </c>
      <c r="H322">
        <f>VLOOKUP($B322,'Tillförd energi'!$B$1:$AI$720,MATCH(H$2,'Tillförd energi'!$B$1:$AQ$1,0),FALSE)</f>
        <v>0</v>
      </c>
      <c r="I322">
        <f>VLOOKUP($B322,'Tillförd energi'!$B$1:$AI$720,MATCH(I$2,'Tillförd energi'!$B$1:$AQ$1,0),FALSE)</f>
        <v>0</v>
      </c>
      <c r="J322">
        <f>VLOOKUP($B322,'Tillförd energi'!$B$1:$AI$720,MATCH(J$2,'Tillförd energi'!$B$1:$AQ$1,0),FALSE)</f>
        <v>0</v>
      </c>
      <c r="K322">
        <f>VLOOKUP($B322,'Tillförd energi'!$B$1:$AI$720,MATCH(K$2,'Tillförd energi'!$B$1:$AQ$1,0),FALSE)</f>
        <v>0</v>
      </c>
      <c r="L322">
        <f>VLOOKUP($B322,'Tillförd energi'!$B$1:$AI$720,MATCH(L$2,'Tillförd energi'!$B$1:$AQ$1,0),FALSE)</f>
        <v>0</v>
      </c>
      <c r="M322">
        <f>VLOOKUP($B322,'Tillförd energi'!$B$1:$AI$720,MATCH(M$2,'Tillförd energi'!$B$1:$AQ$1,0),FALSE)</f>
        <v>0</v>
      </c>
      <c r="N322">
        <f>VLOOKUP($B322,'Tillförd energi'!$B$1:$AI$720,MATCH(N$2,'Tillförd energi'!$B$1:$AQ$1,0),FALSE)</f>
        <v>0</v>
      </c>
      <c r="O322">
        <f>VLOOKUP($B322,'Tillförd energi'!$B$1:$AI$720,MATCH(O$2,'Tillförd energi'!$B$1:$AQ$1,0),FALSE)</f>
        <v>0</v>
      </c>
      <c r="P322">
        <f>VLOOKUP($B322,'Tillförd energi'!$B$1:$AI$720,MATCH(P$2,'Tillförd energi'!$B$1:$AQ$1,0),FALSE)</f>
        <v>0</v>
      </c>
      <c r="Q322">
        <f>VLOOKUP($B322,'Tillförd energi'!$B$1:$AI$720,MATCH(Q$2,'Tillförd energi'!$B$1:$AQ$1,0),FALSE)</f>
        <v>0</v>
      </c>
      <c r="R322">
        <f>VLOOKUP($B322,'Tillförd energi'!$B$1:$AI$720,MATCH(R$2,'Tillförd energi'!$B$1:$AQ$1,0),FALSE)</f>
        <v>0.95223999999999998</v>
      </c>
      <c r="S322">
        <f>VLOOKUP($B322,'Tillförd energi'!$B$1:$AI$720,MATCH(S$2,'Tillförd energi'!$B$1:$AQ$1,0),FALSE)</f>
        <v>0</v>
      </c>
      <c r="T322">
        <f>VLOOKUP($B322,'Tillförd energi'!$B$1:$AI$720,MATCH(T$2,'Tillförd energi'!$B$1:$AQ$1,0),FALSE)</f>
        <v>0</v>
      </c>
      <c r="U322">
        <f>VLOOKUP($B322,'Tillförd energi'!$B$1:$AI$720,MATCH(U$2,'Tillförd energi'!$B$1:$AQ$1,0),FALSE)</f>
        <v>0</v>
      </c>
      <c r="V322">
        <f>VLOOKUP($B322,'Tillförd energi'!$B$1:$AI$720,MATCH(V$2,'Tillförd energi'!$B$1:$AQ$1,0),FALSE)</f>
        <v>0</v>
      </c>
      <c r="W322">
        <f>VLOOKUP($B322,'Tillförd energi'!$B$1:$AI$720,MATCH(W$2,'Tillförd energi'!$B$1:$AQ$1,0),FALSE)</f>
        <v>0</v>
      </c>
      <c r="X322">
        <f>VLOOKUP($B322,'Tillförd energi'!$B$1:$AI$720,MATCH(X$2,'Tillförd energi'!$B$1:$AQ$1,0),FALSE)</f>
        <v>0</v>
      </c>
      <c r="Y322">
        <f>VLOOKUP($B322,'Tillförd energi'!$B$1:$AI$720,MATCH(Y$2,'Tillförd energi'!$B$1:$AQ$1,0),FALSE)</f>
        <v>0</v>
      </c>
      <c r="Z322">
        <f>VLOOKUP($B322,'Tillförd energi'!$B$1:$AI$720,MATCH(Z$2,'Tillförd energi'!$B$1:$AQ$1,0),FALSE)</f>
        <v>1.4599999999999999E-3</v>
      </c>
      <c r="AA322">
        <f>VLOOKUP($B322,'Tillförd energi'!$B$1:$AI$720,MATCH(AA$2,'Tillförd energi'!$B$1:$AQ$1,0),FALSE)</f>
        <v>0</v>
      </c>
      <c r="AB322">
        <f>VLOOKUP($B322,'Tillförd energi'!$B$1:$AI$720,MATCH(AB$2,'Tillförd energi'!$B$1:$AQ$1,0),FALSE)</f>
        <v>0</v>
      </c>
      <c r="AC322">
        <f>VLOOKUP($B322,'Tillförd energi'!$B$1:$AI$720,MATCH(AC$2,'Tillförd energi'!$B$1:$AQ$1,0),FALSE)</f>
        <v>0</v>
      </c>
      <c r="AD322">
        <f>VLOOKUP($B322,'Tillförd energi'!$B$1:$AI$720,MATCH(AD$2,'Tillförd energi'!$B$1:$AQ$1,0),FALSE)</f>
        <v>0</v>
      </c>
      <c r="AE322">
        <f>VLOOKUP($B322,'Tillförd energi'!$B$1:$AI$720,MATCH(AE$2,'Tillförd energi'!$B$1:$AQ$1,0),FALSE)</f>
        <v>0</v>
      </c>
      <c r="AF322">
        <f>VLOOKUP($B322,'Tillförd energi'!$B$1:$AI$720,MATCH(AF$2,'Tillförd energi'!$B$1:$AQ$1,0),FALSE)</f>
        <v>1.0795000000000001E-2</v>
      </c>
      <c r="AG322">
        <f>IFERROR(VLOOKUP(B322,Miljö!$B$1:$AC$600,MATCH("Köpt mängd produktionsspecifik fjärrvärme:",Miljö!$B$1:$AC$1,0),FALSE)/1,0)</f>
        <v>0</v>
      </c>
      <c r="AI322">
        <f t="shared" si="24"/>
        <v>0.96449499999999999</v>
      </c>
      <c r="AJ322">
        <f>IF(ISERROR(1/VLOOKUP($B322,Leveranser!$B$1:$S$500,MATCH("såld värme (gwh)",Leveranser!$B$1:$S$1,0),FALSE)),"",VLOOKUP($B322,Leveranser!$B$1:$S$500,MATCH("såld värme (gwh)",Leveranser!$B$1:$S$1,0),FALSE))</f>
        <v>0.77200000000000002</v>
      </c>
      <c r="AM322" t="str">
        <f>IF(B322&lt;&gt;"",IF(VLOOKUP($B322,Totalt!$B$1:$AQ$554,MATCH("Kvalitetsgranskad:",Totalt!$B$1:$AQ$1,0),FALSE)="ja",VLOOKUP($B322,Miljö!$B$1:$AG$479,MATCH(AM$2,Miljö!$B$1:$AK$1,0),FALSE),""),"")</f>
        <v>Ja</v>
      </c>
      <c r="AN322" t="str">
        <f>IF(AM322="ja",VLOOKUP($B322,Miljö!$B$1:$J$479,MATCH("Typ av ursprungsspecificerad el   (Om inget värde anges används Nordisk residualmix, se inforuta) ()",Miljö!$B$1:$J$1,0),FALSE),IF(AM322="nej","Nordisk residualel",""))</f>
        <v>'Bra miljöval'</v>
      </c>
      <c r="AO322">
        <f>IF(AM322="","",VLOOKUP($B322,Miljö!$B$1:$J$479,MATCH("Fossilandel för ursprungspecificerad el ()",Miljö!$B$1:$J$1,0),FALSE))</f>
        <v>0</v>
      </c>
      <c r="AP322">
        <f>IF(AM322="","",IFERROR(VLOOKUP($B322,Miljö!$B$1:$J$479,MATCH("Kärnkraftsandel för ursprungsspecificerad el ()",Miljö!$B$1:$J$1,0),FALSE)/1,0))</f>
        <v>0</v>
      </c>
      <c r="AQ322">
        <f t="shared" si="25"/>
        <v>1</v>
      </c>
      <c r="AS322" t="str">
        <f t="shared" si="26"/>
        <v>Nej</v>
      </c>
      <c r="AT322" t="str">
        <f>IF(AS322="ja",VLOOKUP($B322,Miljö!$B$1:$P$500,MATCH("Fossil andel i procent (%)",Miljö!$B$1:$P$1,0),FALSE)/100,"")</f>
        <v/>
      </c>
      <c r="AV322" t="str">
        <f t="shared" si="27"/>
        <v>Nej</v>
      </c>
      <c r="AW322" t="str">
        <f>IF(AV322="ja",VLOOKUP($B322,'Egen hetvattenprod'!$B$1:$AO$500,MATCH("Värmekälla till värmepumpar ()",'Egen hetvattenprod'!$B$1:$AO$1,0),FALSE),"")</f>
        <v/>
      </c>
      <c r="AY322" t="str">
        <f t="shared" si="28"/>
        <v>Nej</v>
      </c>
      <c r="AZ322" s="115" t="str">
        <f>IF($AY322="ja",(VLOOKUP($B322,'Egen hetvattenprod'!$B$1:$BX$550,MATCH(AZ$2,'Egen hetvattenprod'!$B$1:$BX$1,0),FALSE)+VLOOKUP($B322,Kraftvärmeprod!$B$1:$BX$550,MATCH(AZ$2,Kraftvärmeprod!$B$1:$BX$1,0),FALSE))/$AC322,"")</f>
        <v/>
      </c>
      <c r="BA322" s="115" t="str">
        <f>IF($AY322="ja",(VLOOKUP($B322,'Egen hetvattenprod'!$B$1:$BX$550,MATCH(BA$2,'Egen hetvattenprod'!$B$1:$BX$1,0),FALSE)+VLOOKUP($B322,Kraftvärmeprod!$B$1:$BX$550,MATCH(BA$2,Kraftvärmeprod!$B$1:$BX$1,0),FALSE))/$AC322,"")</f>
        <v/>
      </c>
      <c r="BB322" s="115" t="str">
        <f>IF($AY322="ja",(VLOOKUP($B322,'Egen hetvattenprod'!$B$1:$BX$550,MATCH(BB$2,'Egen hetvattenprod'!$B$1:$BX$1,0),FALSE)+VLOOKUP($B322,Kraftvärmeprod!$B$1:$BX$550,MATCH(BB$2,Kraftvärmeprod!$B$1:$BX$1,0),FALSE))/$AC322,"")</f>
        <v/>
      </c>
      <c r="BC322" s="115" t="str">
        <f>IF($AY322="ja",(VLOOKUP($B322,'Egen hetvattenprod'!$B$1:$BX$550,MATCH(BC$2,'Egen hetvattenprod'!$B$1:$BX$1,0),FALSE)+VLOOKUP($B322,Kraftvärmeprod!$B$1:$BX$550,MATCH(BC$2,Kraftvärmeprod!$B$1:$BX$1,0),FALSE))/$AC322,"")</f>
        <v/>
      </c>
      <c r="BD322" s="115" t="str">
        <f>IF($AY322="ja",(VLOOKUP($B322,'Egen hetvattenprod'!$B$1:$BX$550,MATCH(BD$2,'Egen hetvattenprod'!$B$1:$BX$1,0),FALSE)+VLOOKUP($B322,Kraftvärmeprod!$B$1:$BX$550,MATCH(BD$2,Kraftvärmeprod!$B$1:$BX$1,0),FALSE))/$AC322,"")</f>
        <v/>
      </c>
      <c r="BF322" t="str">
        <f t="shared" si="29"/>
        <v>Nej</v>
      </c>
      <c r="BG322" t="str">
        <f>IF($BF322="ja",VLOOKUP($B322,'Egen hetvattenprod'!$B$1:$BX$550,MATCH("Andelen klimatgaser med fossilt ursprung för avfall ()",'Egen hetvattenprod'!$B$1:$BX$1,0),FALSE),"")</f>
        <v/>
      </c>
      <c r="BH322" t="str">
        <f>IF($BF322="ja",VLOOKUP($B322,Kraftvärmeprod!$B$1:$BX$550,MATCH("Andelen klimatgaser med fossilt ursprung för avfall ()",Kraftvärmeprod!$B$1:$BX$1,0),FALSE),"")</f>
        <v/>
      </c>
      <c r="BI322" t="str">
        <f>IF($BF322="ja",VLOOKUP($B322,'Egen hetvattenprod'!$B$1:$BX$550,MATCH("Avfall (GWh)",'Egen hetvattenprod'!$B$1:$BX$1,0),FALSE),"")</f>
        <v/>
      </c>
      <c r="BJ322" t="str">
        <f>IF($BF322="ja",VLOOKUP($B322,'Slutlig allokering kvv'!$B$1:$BX$550,MATCH("Avfall (GWh)",'Slutlig allokering kvv'!$B$1:$BX$1,0),FALSE),"")</f>
        <v/>
      </c>
      <c r="BK322" t="str">
        <f>IF($BF322="ja",VLOOKUP($B322,'Köpt hetvatten'!$B$1:$BX$550,MATCH("Avfall i köpt hetvatten",'Köpt hetvatten'!$B$1:$BX$1,0),FALSE),"")</f>
        <v/>
      </c>
      <c r="BL322" t="str">
        <f>IF($BF322="ja",VLOOKUP($B322,'Egen hetvattenprod'!$B$1:$BX$550,MATCH("Värde enligt ovan. (%)",'Egen hetvattenprod'!$B$1:$BX$1,0),FALSE),"")</f>
        <v/>
      </c>
      <c r="BM322" t="str">
        <f>IF($BF322="ja",VLOOKUP($B322,Kraftvärmeprod!$B$1:$BX$550,MATCH("Värde enligt ovan. (%)",Kraftvärmeprod!$B$1:$BX$1,0),FALSE),"")</f>
        <v/>
      </c>
      <c r="BQ322" t="str">
        <f>IF($BF322="ja",VLOOKUP($B322,'Egen hetvattenprod'!$B$1:$BX$550,MATCH("Tillförd olja (fossil) vid avfallsförbränning (GWh)",'Egen hetvattenprod'!$B$1:$BX$1,0),FALSE),"")</f>
        <v/>
      </c>
      <c r="BR322" t="str">
        <f>IF($BF322="ja",VLOOKUP($B322,Kraftvärmeprod!$B$1:$BX$550,MATCH("Tillförd olja (fossil) vid avfallsförbränning (GWh)",Kraftvärmeprod!$B$1:$BX$1,0),FALSE),"")</f>
        <v/>
      </c>
    </row>
    <row r="323" spans="1:70">
      <c r="A323" t="s">
        <v>512</v>
      </c>
      <c r="B323" t="s">
        <v>515</v>
      </c>
      <c r="C323">
        <f>VLOOKUP($B323,'Tillförd energi'!$B$1:$AI$720,MATCH(C$2,'Tillförd energi'!$B$1:$AQ$1,0),FALSE)</f>
        <v>0</v>
      </c>
      <c r="D323">
        <f>VLOOKUP($B323,'Tillförd energi'!$B$1:$AI$720,MATCH(D$2,'Tillförd energi'!$B$1:$AQ$1,0),FALSE)</f>
        <v>0.41808200000000001</v>
      </c>
      <c r="E323">
        <f>VLOOKUP($B323,'Tillförd energi'!$B$1:$AI$720,MATCH(E$2,'Tillförd energi'!$B$1:$AQ$1,0),FALSE)</f>
        <v>0</v>
      </c>
      <c r="F323">
        <f>VLOOKUP($B323,'Tillförd energi'!$B$1:$AI$720,MATCH(F$2,'Tillförd energi'!$B$1:$AQ$1,0),FALSE)</f>
        <v>0</v>
      </c>
      <c r="G323">
        <f>VLOOKUP($B323,'Tillförd energi'!$B$1:$AI$720,MATCH(G$2,'Tillförd energi'!$B$1:$AQ$1,0),FALSE)</f>
        <v>0</v>
      </c>
      <c r="H323">
        <f>VLOOKUP($B323,'Tillförd energi'!$B$1:$AI$720,MATCH(H$2,'Tillförd energi'!$B$1:$AQ$1,0),FALSE)</f>
        <v>0</v>
      </c>
      <c r="I323">
        <f>VLOOKUP($B323,'Tillförd energi'!$B$1:$AI$720,MATCH(I$2,'Tillförd energi'!$B$1:$AQ$1,0),FALSE)</f>
        <v>0</v>
      </c>
      <c r="J323">
        <f>VLOOKUP($B323,'Tillförd energi'!$B$1:$AI$720,MATCH(J$2,'Tillförd energi'!$B$1:$AQ$1,0),FALSE)</f>
        <v>0</v>
      </c>
      <c r="K323">
        <f>VLOOKUP($B323,'Tillförd energi'!$B$1:$AI$720,MATCH(K$2,'Tillförd energi'!$B$1:$AQ$1,0),FALSE)</f>
        <v>0</v>
      </c>
      <c r="L323">
        <f>VLOOKUP($B323,'Tillförd energi'!$B$1:$AI$720,MATCH(L$2,'Tillförd energi'!$B$1:$AQ$1,0),FALSE)</f>
        <v>0</v>
      </c>
      <c r="M323">
        <f>VLOOKUP($B323,'Tillförd energi'!$B$1:$AI$720,MATCH(M$2,'Tillförd energi'!$B$1:$AQ$1,0),FALSE)</f>
        <v>0</v>
      </c>
      <c r="N323">
        <f>VLOOKUP($B323,'Tillförd energi'!$B$1:$AI$720,MATCH(N$2,'Tillförd energi'!$B$1:$AQ$1,0),FALSE)</f>
        <v>0</v>
      </c>
      <c r="O323">
        <f>VLOOKUP($B323,'Tillförd energi'!$B$1:$AI$720,MATCH(O$2,'Tillförd energi'!$B$1:$AQ$1,0),FALSE)</f>
        <v>0</v>
      </c>
      <c r="P323">
        <f>VLOOKUP($B323,'Tillförd energi'!$B$1:$AI$720,MATCH(P$2,'Tillförd energi'!$B$1:$AQ$1,0),FALSE)</f>
        <v>0</v>
      </c>
      <c r="Q323">
        <f>VLOOKUP($B323,'Tillförd energi'!$B$1:$AI$720,MATCH(Q$2,'Tillförd energi'!$B$1:$AQ$1,0),FALSE)</f>
        <v>17.276700000000002</v>
      </c>
      <c r="R323">
        <f>VLOOKUP($B323,'Tillförd energi'!$B$1:$AI$720,MATCH(R$2,'Tillförd energi'!$B$1:$AQ$1,0),FALSE)</f>
        <v>2.3639999999999999</v>
      </c>
      <c r="S323">
        <f>VLOOKUP($B323,'Tillförd energi'!$B$1:$AI$720,MATCH(S$2,'Tillförd energi'!$B$1:$AQ$1,0),FALSE)</f>
        <v>0</v>
      </c>
      <c r="T323">
        <f>VLOOKUP($B323,'Tillförd energi'!$B$1:$AI$720,MATCH(T$2,'Tillförd energi'!$B$1:$AQ$1,0),FALSE)</f>
        <v>0</v>
      </c>
      <c r="U323">
        <f>VLOOKUP($B323,'Tillförd energi'!$B$1:$AI$720,MATCH(U$2,'Tillförd energi'!$B$1:$AQ$1,0),FALSE)</f>
        <v>0</v>
      </c>
      <c r="V323">
        <f>VLOOKUP($B323,'Tillförd energi'!$B$1:$AI$720,MATCH(V$2,'Tillförd energi'!$B$1:$AQ$1,0),FALSE)</f>
        <v>0</v>
      </c>
      <c r="W323">
        <f>VLOOKUP($B323,'Tillförd energi'!$B$1:$AI$720,MATCH(W$2,'Tillförd energi'!$B$1:$AQ$1,0),FALSE)</f>
        <v>0</v>
      </c>
      <c r="X323">
        <f>VLOOKUP($B323,'Tillförd energi'!$B$1:$AI$720,MATCH(X$2,'Tillförd energi'!$B$1:$AQ$1,0),FALSE)</f>
        <v>0</v>
      </c>
      <c r="Y323">
        <f>VLOOKUP($B323,'Tillförd energi'!$B$1:$AI$720,MATCH(Y$2,'Tillförd energi'!$B$1:$AQ$1,0),FALSE)</f>
        <v>0</v>
      </c>
      <c r="Z323">
        <f>VLOOKUP($B323,'Tillförd energi'!$B$1:$AI$720,MATCH(Z$2,'Tillförd energi'!$B$1:$AQ$1,0),FALSE)</f>
        <v>0</v>
      </c>
      <c r="AA323">
        <f>VLOOKUP($B323,'Tillförd energi'!$B$1:$AI$720,MATCH(AA$2,'Tillförd energi'!$B$1:$AQ$1,0),FALSE)</f>
        <v>0</v>
      </c>
      <c r="AB323">
        <f>VLOOKUP($B323,'Tillförd energi'!$B$1:$AI$720,MATCH(AB$2,'Tillförd energi'!$B$1:$AQ$1,0),FALSE)</f>
        <v>0</v>
      </c>
      <c r="AC323">
        <f>VLOOKUP($B323,'Tillförd energi'!$B$1:$AI$720,MATCH(AC$2,'Tillförd energi'!$B$1:$AQ$1,0),FALSE)</f>
        <v>0</v>
      </c>
      <c r="AD323">
        <f>VLOOKUP($B323,'Tillförd energi'!$B$1:$AI$720,MATCH(AD$2,'Tillförd energi'!$B$1:$AQ$1,0),FALSE)</f>
        <v>34.576000000000001</v>
      </c>
      <c r="AE323">
        <f>VLOOKUP($B323,'Tillförd energi'!$B$1:$AI$720,MATCH(AE$2,'Tillförd energi'!$B$1:$AQ$1,0),FALSE)</f>
        <v>0</v>
      </c>
      <c r="AF323">
        <f>VLOOKUP($B323,'Tillförd energi'!$B$1:$AI$720,MATCH(AF$2,'Tillförd energi'!$B$1:$AQ$1,0),FALSE)</f>
        <v>0.59975000000000001</v>
      </c>
      <c r="AG323">
        <f>IFERROR(VLOOKUP(B323,Miljö!$B$1:$AC$600,MATCH("Köpt mängd produktionsspecifik fjärrvärme:",Miljö!$B$1:$AC$1,0),FALSE)/1,0)</f>
        <v>0</v>
      </c>
      <c r="AI323">
        <f t="shared" si="24"/>
        <v>55.234532000000002</v>
      </c>
      <c r="AJ323">
        <f>IF(ISERROR(1/VLOOKUP($B323,Leveranser!$B$1:$S$500,MATCH("såld värme (gwh)",Leveranser!$B$1:$S$1,0),FALSE)),"",VLOOKUP($B323,Leveranser!$B$1:$S$500,MATCH("såld värme (gwh)",Leveranser!$B$1:$S$1,0),FALSE))</f>
        <v>45.213999999999999</v>
      </c>
      <c r="AM323" t="str">
        <f>IF(B323&lt;&gt;"",IF(VLOOKUP($B323,Totalt!$B$1:$AQ$554,MATCH("Kvalitetsgranskad:",Totalt!$B$1:$AQ$1,0),FALSE)="ja",VLOOKUP($B323,Miljö!$B$1:$AG$479,MATCH(AM$2,Miljö!$B$1:$AK$1,0),FALSE),""),"")</f>
        <v>Ja</v>
      </c>
      <c r="AN323" t="str">
        <f>IF(AM323="ja",VLOOKUP($B323,Miljö!$B$1:$J$479,MATCH("Typ av ursprungsspecificerad el   (Om inget värde anges används Nordisk residualmix, se inforuta) ()",Miljö!$B$1:$J$1,0),FALSE),IF(AM323="nej","Nordisk residualel",""))</f>
        <v>'Bra miljöval'</v>
      </c>
      <c r="AO323">
        <f>IF(AM323="","",VLOOKUP($B323,Miljö!$B$1:$J$479,MATCH("Fossilandel för ursprungspecificerad el ()",Miljö!$B$1:$J$1,0),FALSE))</f>
        <v>0</v>
      </c>
      <c r="AP323">
        <f>IF(AM323="","",IFERROR(VLOOKUP($B323,Miljö!$B$1:$J$479,MATCH("Kärnkraftsandel för ursprungsspecificerad el ()",Miljö!$B$1:$J$1,0),FALSE)/1,0))</f>
        <v>0</v>
      </c>
      <c r="AQ323">
        <f t="shared" si="25"/>
        <v>1</v>
      </c>
      <c r="AS323" t="str">
        <f t="shared" si="26"/>
        <v>Nej</v>
      </c>
      <c r="AT323" t="str">
        <f>IF(AS323="ja",VLOOKUP($B323,Miljö!$B$1:$P$500,MATCH("Fossil andel i procent (%)",Miljö!$B$1:$P$1,0),FALSE)/100,"")</f>
        <v/>
      </c>
      <c r="AV323" t="str">
        <f t="shared" si="27"/>
        <v>Nej</v>
      </c>
      <c r="AW323" t="str">
        <f>IF(AV323="ja",VLOOKUP($B323,'Egen hetvattenprod'!$B$1:$AO$500,MATCH("Värmekälla till värmepumpar ()",'Egen hetvattenprod'!$B$1:$AO$1,0),FALSE),"")</f>
        <v/>
      </c>
      <c r="AY323" t="str">
        <f t="shared" si="28"/>
        <v>Nej</v>
      </c>
      <c r="AZ323" s="115" t="str">
        <f>IF($AY323="ja",(VLOOKUP($B323,'Egen hetvattenprod'!$B$1:$BX$550,MATCH(AZ$2,'Egen hetvattenprod'!$B$1:$BX$1,0),FALSE)+VLOOKUP($B323,Kraftvärmeprod!$B$1:$BX$550,MATCH(AZ$2,Kraftvärmeprod!$B$1:$BX$1,0),FALSE))/$AC323,"")</f>
        <v/>
      </c>
      <c r="BA323" s="115" t="str">
        <f>IF($AY323="ja",(VLOOKUP($B323,'Egen hetvattenprod'!$B$1:$BX$550,MATCH(BA$2,'Egen hetvattenprod'!$B$1:$BX$1,0),FALSE)+VLOOKUP($B323,Kraftvärmeprod!$B$1:$BX$550,MATCH(BA$2,Kraftvärmeprod!$B$1:$BX$1,0),FALSE))/$AC323,"")</f>
        <v/>
      </c>
      <c r="BB323" s="115" t="str">
        <f>IF($AY323="ja",(VLOOKUP($B323,'Egen hetvattenprod'!$B$1:$BX$550,MATCH(BB$2,'Egen hetvattenprod'!$B$1:$BX$1,0),FALSE)+VLOOKUP($B323,Kraftvärmeprod!$B$1:$BX$550,MATCH(BB$2,Kraftvärmeprod!$B$1:$BX$1,0),FALSE))/$AC323,"")</f>
        <v/>
      </c>
      <c r="BC323" s="115" t="str">
        <f>IF($AY323="ja",(VLOOKUP($B323,'Egen hetvattenprod'!$B$1:$BX$550,MATCH(BC$2,'Egen hetvattenprod'!$B$1:$BX$1,0),FALSE)+VLOOKUP($B323,Kraftvärmeprod!$B$1:$BX$550,MATCH(BC$2,Kraftvärmeprod!$B$1:$BX$1,0),FALSE))/$AC323,"")</f>
        <v/>
      </c>
      <c r="BD323" s="115" t="str">
        <f>IF($AY323="ja",(VLOOKUP($B323,'Egen hetvattenprod'!$B$1:$BX$550,MATCH(BD$2,'Egen hetvattenprod'!$B$1:$BX$1,0),FALSE)+VLOOKUP($B323,Kraftvärmeprod!$B$1:$BX$550,MATCH(BD$2,Kraftvärmeprod!$B$1:$BX$1,0),FALSE))/$AC323,"")</f>
        <v/>
      </c>
      <c r="BF323" t="str">
        <f t="shared" si="29"/>
        <v>Nej</v>
      </c>
      <c r="BG323" t="str">
        <f>IF($BF323="ja",VLOOKUP($B323,'Egen hetvattenprod'!$B$1:$BX$550,MATCH("Andelen klimatgaser med fossilt ursprung för avfall ()",'Egen hetvattenprod'!$B$1:$BX$1,0),FALSE),"")</f>
        <v/>
      </c>
      <c r="BH323" t="str">
        <f>IF($BF323="ja",VLOOKUP($B323,Kraftvärmeprod!$B$1:$BX$550,MATCH("Andelen klimatgaser med fossilt ursprung för avfall ()",Kraftvärmeprod!$B$1:$BX$1,0),FALSE),"")</f>
        <v/>
      </c>
      <c r="BI323" t="str">
        <f>IF($BF323="ja",VLOOKUP($B323,'Egen hetvattenprod'!$B$1:$BX$550,MATCH("Avfall (GWh)",'Egen hetvattenprod'!$B$1:$BX$1,0),FALSE),"")</f>
        <v/>
      </c>
      <c r="BJ323" t="str">
        <f>IF($BF323="ja",VLOOKUP($B323,'Slutlig allokering kvv'!$B$1:$BX$550,MATCH("Avfall (GWh)",'Slutlig allokering kvv'!$B$1:$BX$1,0),FALSE),"")</f>
        <v/>
      </c>
      <c r="BK323" t="str">
        <f>IF($BF323="ja",VLOOKUP($B323,'Köpt hetvatten'!$B$1:$BX$550,MATCH("Avfall i köpt hetvatten",'Köpt hetvatten'!$B$1:$BX$1,0),FALSE),"")</f>
        <v/>
      </c>
      <c r="BL323" t="str">
        <f>IF($BF323="ja",VLOOKUP($B323,'Egen hetvattenprod'!$B$1:$BX$550,MATCH("Värde enligt ovan. (%)",'Egen hetvattenprod'!$B$1:$BX$1,0),FALSE),"")</f>
        <v/>
      </c>
      <c r="BM323" t="str">
        <f>IF($BF323="ja",VLOOKUP($B323,Kraftvärmeprod!$B$1:$BX$550,MATCH("Värde enligt ovan. (%)",Kraftvärmeprod!$B$1:$BX$1,0),FALSE),"")</f>
        <v/>
      </c>
      <c r="BQ323" t="str">
        <f>IF($BF323="ja",VLOOKUP($B323,'Egen hetvattenprod'!$B$1:$BX$550,MATCH("Tillförd olja (fossil) vid avfallsförbränning (GWh)",'Egen hetvattenprod'!$B$1:$BX$1,0),FALSE),"")</f>
        <v/>
      </c>
      <c r="BR323" t="str">
        <f>IF($BF323="ja",VLOOKUP($B323,Kraftvärmeprod!$B$1:$BX$550,MATCH("Tillförd olja (fossil) vid avfallsförbränning (GWh)",Kraftvärmeprod!$B$1:$BX$1,0),FALSE),"")</f>
        <v/>
      </c>
    </row>
    <row r="324" spans="1:70">
      <c r="A324" t="s">
        <v>516</v>
      </c>
      <c r="B324" t="s">
        <v>517</v>
      </c>
      <c r="C324">
        <f>VLOOKUP($B324,'Tillförd energi'!$B$1:$AI$720,MATCH(C$2,'Tillförd energi'!$B$1:$AQ$1,0),FALSE)</f>
        <v>0</v>
      </c>
      <c r="D324">
        <f>VLOOKUP($B324,'Tillförd energi'!$B$1:$AI$720,MATCH(D$2,'Tillförd energi'!$B$1:$AQ$1,0),FALSE)</f>
        <v>0.72</v>
      </c>
      <c r="E324">
        <f>VLOOKUP($B324,'Tillförd energi'!$B$1:$AI$720,MATCH(E$2,'Tillförd energi'!$B$1:$AQ$1,0),FALSE)</f>
        <v>0</v>
      </c>
      <c r="F324">
        <f>VLOOKUP($B324,'Tillförd energi'!$B$1:$AI$720,MATCH(F$2,'Tillförd energi'!$B$1:$AQ$1,0),FALSE)</f>
        <v>0</v>
      </c>
      <c r="G324">
        <f>VLOOKUP($B324,'Tillförd energi'!$B$1:$AI$720,MATCH(G$2,'Tillförd energi'!$B$1:$AQ$1,0),FALSE)</f>
        <v>0</v>
      </c>
      <c r="H324">
        <f>VLOOKUP($B324,'Tillförd energi'!$B$1:$AI$720,MATCH(H$2,'Tillförd energi'!$B$1:$AQ$1,0),FALSE)</f>
        <v>0</v>
      </c>
      <c r="I324">
        <f>VLOOKUP($B324,'Tillförd energi'!$B$1:$AI$720,MATCH(I$2,'Tillförd energi'!$B$1:$AQ$1,0),FALSE)</f>
        <v>0</v>
      </c>
      <c r="J324">
        <f>VLOOKUP($B324,'Tillförd energi'!$B$1:$AI$720,MATCH(J$2,'Tillförd energi'!$B$1:$AQ$1,0),FALSE)</f>
        <v>0</v>
      </c>
      <c r="K324">
        <f>VLOOKUP($B324,'Tillförd energi'!$B$1:$AI$720,MATCH(K$2,'Tillförd energi'!$B$1:$AQ$1,0),FALSE)</f>
        <v>0</v>
      </c>
      <c r="L324">
        <f>VLOOKUP($B324,'Tillförd energi'!$B$1:$AI$720,MATCH(L$2,'Tillförd energi'!$B$1:$AQ$1,0),FALSE)</f>
        <v>0</v>
      </c>
      <c r="M324">
        <f>VLOOKUP($B324,'Tillförd energi'!$B$1:$AI$720,MATCH(M$2,'Tillförd energi'!$B$1:$AQ$1,0),FALSE)</f>
        <v>0</v>
      </c>
      <c r="N324">
        <f>VLOOKUP($B324,'Tillförd energi'!$B$1:$AI$720,MATCH(N$2,'Tillförd energi'!$B$1:$AQ$1,0),FALSE)</f>
        <v>0</v>
      </c>
      <c r="O324">
        <f>VLOOKUP($B324,'Tillförd energi'!$B$1:$AI$720,MATCH(O$2,'Tillförd energi'!$B$1:$AQ$1,0),FALSE)</f>
        <v>0</v>
      </c>
      <c r="P324">
        <f>VLOOKUP($B324,'Tillförd energi'!$B$1:$AI$720,MATCH(P$2,'Tillförd energi'!$B$1:$AQ$1,0),FALSE)</f>
        <v>0</v>
      </c>
      <c r="Q324">
        <f>VLOOKUP($B324,'Tillförd energi'!$B$1:$AI$720,MATCH(Q$2,'Tillförd energi'!$B$1:$AQ$1,0),FALSE)</f>
        <v>0</v>
      </c>
      <c r="R324">
        <f>VLOOKUP($B324,'Tillförd energi'!$B$1:$AI$720,MATCH(R$2,'Tillförd energi'!$B$1:$AQ$1,0),FALSE)</f>
        <v>7.8</v>
      </c>
      <c r="S324">
        <f>VLOOKUP($B324,'Tillförd energi'!$B$1:$AI$720,MATCH(S$2,'Tillförd energi'!$B$1:$AQ$1,0),FALSE)</f>
        <v>0</v>
      </c>
      <c r="T324">
        <f>VLOOKUP($B324,'Tillförd energi'!$B$1:$AI$720,MATCH(T$2,'Tillförd energi'!$B$1:$AQ$1,0),FALSE)</f>
        <v>0</v>
      </c>
      <c r="U324">
        <f>VLOOKUP($B324,'Tillförd energi'!$B$1:$AI$720,MATCH(U$2,'Tillförd energi'!$B$1:$AQ$1,0),FALSE)</f>
        <v>0</v>
      </c>
      <c r="V324">
        <f>VLOOKUP($B324,'Tillförd energi'!$B$1:$AI$720,MATCH(V$2,'Tillförd energi'!$B$1:$AQ$1,0),FALSE)</f>
        <v>0</v>
      </c>
      <c r="W324">
        <f>VLOOKUP($B324,'Tillförd energi'!$B$1:$AI$720,MATCH(W$2,'Tillförd energi'!$B$1:$AQ$1,0),FALSE)</f>
        <v>0</v>
      </c>
      <c r="X324">
        <f>VLOOKUP($B324,'Tillförd energi'!$B$1:$AI$720,MATCH(X$2,'Tillförd energi'!$B$1:$AQ$1,0),FALSE)</f>
        <v>0</v>
      </c>
      <c r="Y324">
        <f>VLOOKUP($B324,'Tillförd energi'!$B$1:$AI$720,MATCH(Y$2,'Tillförd energi'!$B$1:$AQ$1,0),FALSE)</f>
        <v>0</v>
      </c>
      <c r="Z324">
        <f>VLOOKUP($B324,'Tillförd energi'!$B$1:$AI$720,MATCH(Z$2,'Tillförd energi'!$B$1:$AQ$1,0),FALSE)</f>
        <v>0</v>
      </c>
      <c r="AA324">
        <f>VLOOKUP($B324,'Tillförd energi'!$B$1:$AI$720,MATCH(AA$2,'Tillförd energi'!$B$1:$AQ$1,0),FALSE)</f>
        <v>0</v>
      </c>
      <c r="AB324">
        <f>VLOOKUP($B324,'Tillförd energi'!$B$1:$AI$720,MATCH(AB$2,'Tillförd energi'!$B$1:$AQ$1,0),FALSE)</f>
        <v>0</v>
      </c>
      <c r="AC324">
        <f>VLOOKUP($B324,'Tillförd energi'!$B$1:$AI$720,MATCH(AC$2,'Tillförd energi'!$B$1:$AQ$1,0),FALSE)</f>
        <v>0</v>
      </c>
      <c r="AD324">
        <f>VLOOKUP($B324,'Tillförd energi'!$B$1:$AI$720,MATCH(AD$2,'Tillförd energi'!$B$1:$AQ$1,0),FALSE)</f>
        <v>0</v>
      </c>
      <c r="AE324">
        <f>VLOOKUP($B324,'Tillförd energi'!$B$1:$AI$720,MATCH(AE$2,'Tillförd energi'!$B$1:$AQ$1,0),FALSE)</f>
        <v>0</v>
      </c>
      <c r="AF324">
        <f>VLOOKUP($B324,'Tillförd energi'!$B$1:$AI$720,MATCH(AF$2,'Tillförd energi'!$B$1:$AQ$1,0),FALSE)</f>
        <v>0.154</v>
      </c>
      <c r="AG324">
        <f>IFERROR(VLOOKUP(B324,Miljö!$B$1:$AC$600,MATCH("Köpt mängd produktionsspecifik fjärrvärme:",Miljö!$B$1:$AC$1,0),FALSE)/1,0)</f>
        <v>0</v>
      </c>
      <c r="AI324">
        <f t="shared" ref="AI324:AI387" si="30">IF(B324&lt;&gt;"",SUM(C324:AG324),"")</f>
        <v>8.6739999999999995</v>
      </c>
      <c r="AJ324">
        <f>IF(ISERROR(1/VLOOKUP($B324,Leveranser!$B$1:$S$500,MATCH("såld värme (gwh)",Leveranser!$B$1:$S$1,0),FALSE)),"",VLOOKUP($B324,Leveranser!$B$1:$S$500,MATCH("såld värme (gwh)",Leveranser!$B$1:$S$1,0),FALSE))</f>
        <v>6.78</v>
      </c>
      <c r="AM324" t="str">
        <f>IF(B324&lt;&gt;"",IF(VLOOKUP($B324,Totalt!$B$1:$AQ$554,MATCH("Kvalitetsgranskad:",Totalt!$B$1:$AQ$1,0),FALSE)="ja",VLOOKUP($B324,Miljö!$B$1:$AG$479,MATCH(AM$2,Miljö!$B$1:$AK$1,0),FALSE),""),"")</f>
        <v>Ja</v>
      </c>
      <c r="AN324" t="str">
        <f>IF(AM324="ja",VLOOKUP($B324,Miljö!$B$1:$J$479,MATCH("Typ av ursprungsspecificerad el   (Om inget värde anges används Nordisk residualmix, se inforuta) ()",Miljö!$B$1:$J$1,0),FALSE),IF(AM324="nej","Nordisk residualel",""))</f>
        <v>'sol. vind. vatten. bio'</v>
      </c>
      <c r="AO324">
        <f>IF(AM324="","",VLOOKUP($B324,Miljö!$B$1:$J$479,MATCH("Fossilandel för ursprungspecificerad el ()",Miljö!$B$1:$J$1,0),FALSE))</f>
        <v>0</v>
      </c>
      <c r="AP324">
        <f>IF(AM324="","",IFERROR(VLOOKUP($B324,Miljö!$B$1:$J$479,MATCH("Kärnkraftsandel för ursprungsspecificerad el ()",Miljö!$B$1:$J$1,0),FALSE)/1,0))</f>
        <v>0</v>
      </c>
      <c r="AQ324">
        <f t="shared" ref="AQ324:AQ387" si="31">IF(AM324="","",1-AO324-AP324)</f>
        <v>1</v>
      </c>
      <c r="AS324" t="str">
        <f t="shared" ref="AS324:AS387" si="32">IF(B324&lt;&gt;"",IF(AND(AG324&gt;0,AG324&lt;&gt;""),"Ja","Nej"),"")</f>
        <v>Nej</v>
      </c>
      <c r="AT324" t="str">
        <f>IF(AS324="ja",VLOOKUP($B324,Miljö!$B$1:$P$500,MATCH("Fossil andel i procent (%)",Miljö!$B$1:$P$1,0),FALSE)/100,"")</f>
        <v/>
      </c>
      <c r="AV324" t="str">
        <f t="shared" ref="AV324:AV387" si="33">IF(B324&lt;&gt;"",IF(AND(AB324&gt;0,AB324&lt;&gt;""),"Ja","Nej"),"")</f>
        <v>Nej</v>
      </c>
      <c r="AW324" t="str">
        <f>IF(AV324="ja",VLOOKUP($B324,'Egen hetvattenprod'!$B$1:$AO$500,MATCH("Värmekälla till värmepumpar ()",'Egen hetvattenprod'!$B$1:$AO$1,0),FALSE),"")</f>
        <v/>
      </c>
      <c r="AY324" t="str">
        <f t="shared" ref="AY324:AY387" si="34">IF(B324&lt;&gt;"",IF(AND(AC324&gt;0,AC324&lt;&gt;""),"Ja","Nej"),"")</f>
        <v>Nej</v>
      </c>
      <c r="AZ324" s="115" t="str">
        <f>IF($AY324="ja",(VLOOKUP($B324,'Egen hetvattenprod'!$B$1:$BX$550,MATCH(AZ$2,'Egen hetvattenprod'!$B$1:$BX$1,0),FALSE)+VLOOKUP($B324,Kraftvärmeprod!$B$1:$BX$550,MATCH(AZ$2,Kraftvärmeprod!$B$1:$BX$1,0),FALSE))/$AC324,"")</f>
        <v/>
      </c>
      <c r="BA324" s="115" t="str">
        <f>IF($AY324="ja",(VLOOKUP($B324,'Egen hetvattenprod'!$B$1:$BX$550,MATCH(BA$2,'Egen hetvattenprod'!$B$1:$BX$1,0),FALSE)+VLOOKUP($B324,Kraftvärmeprod!$B$1:$BX$550,MATCH(BA$2,Kraftvärmeprod!$B$1:$BX$1,0),FALSE))/$AC324,"")</f>
        <v/>
      </c>
      <c r="BB324" s="115" t="str">
        <f>IF($AY324="ja",(VLOOKUP($B324,'Egen hetvattenprod'!$B$1:$BX$550,MATCH(BB$2,'Egen hetvattenprod'!$B$1:$BX$1,0),FALSE)+VLOOKUP($B324,Kraftvärmeprod!$B$1:$BX$550,MATCH(BB$2,Kraftvärmeprod!$B$1:$BX$1,0),FALSE))/$AC324,"")</f>
        <v/>
      </c>
      <c r="BC324" s="115" t="str">
        <f>IF($AY324="ja",(VLOOKUP($B324,'Egen hetvattenprod'!$B$1:$BX$550,MATCH(BC$2,'Egen hetvattenprod'!$B$1:$BX$1,0),FALSE)+VLOOKUP($B324,Kraftvärmeprod!$B$1:$BX$550,MATCH(BC$2,Kraftvärmeprod!$B$1:$BX$1,0),FALSE))/$AC324,"")</f>
        <v/>
      </c>
      <c r="BD324" s="115" t="str">
        <f>IF($AY324="ja",(VLOOKUP($B324,'Egen hetvattenprod'!$B$1:$BX$550,MATCH(BD$2,'Egen hetvattenprod'!$B$1:$BX$1,0),FALSE)+VLOOKUP($B324,Kraftvärmeprod!$B$1:$BX$550,MATCH(BD$2,Kraftvärmeprod!$B$1:$BX$1,0),FALSE))/$AC324,"")</f>
        <v/>
      </c>
      <c r="BF324" t="str">
        <f t="shared" ref="BF324:BF387" si="35">IF(B324&lt;&gt;"",IF(AND(I324&gt;0,I324&lt;&gt;""),"Ja","Nej"),"")</f>
        <v>Nej</v>
      </c>
      <c r="BG324" t="str">
        <f>IF($BF324="ja",VLOOKUP($B324,'Egen hetvattenprod'!$B$1:$BX$550,MATCH("Andelen klimatgaser med fossilt ursprung för avfall ()",'Egen hetvattenprod'!$B$1:$BX$1,0),FALSE),"")</f>
        <v/>
      </c>
      <c r="BH324" t="str">
        <f>IF($BF324="ja",VLOOKUP($B324,Kraftvärmeprod!$B$1:$BX$550,MATCH("Andelen klimatgaser med fossilt ursprung för avfall ()",Kraftvärmeprod!$B$1:$BX$1,0),FALSE),"")</f>
        <v/>
      </c>
      <c r="BI324" t="str">
        <f>IF($BF324="ja",VLOOKUP($B324,'Egen hetvattenprod'!$B$1:$BX$550,MATCH("Avfall (GWh)",'Egen hetvattenprod'!$B$1:$BX$1,0),FALSE),"")</f>
        <v/>
      </c>
      <c r="BJ324" t="str">
        <f>IF($BF324="ja",VLOOKUP($B324,'Slutlig allokering kvv'!$B$1:$BX$550,MATCH("Avfall (GWh)",'Slutlig allokering kvv'!$B$1:$BX$1,0),FALSE),"")</f>
        <v/>
      </c>
      <c r="BK324" t="str">
        <f>IF($BF324="ja",VLOOKUP($B324,'Köpt hetvatten'!$B$1:$BX$550,MATCH("Avfall i köpt hetvatten",'Köpt hetvatten'!$B$1:$BX$1,0),FALSE),"")</f>
        <v/>
      </c>
      <c r="BL324" t="str">
        <f>IF($BF324="ja",VLOOKUP($B324,'Egen hetvattenprod'!$B$1:$BX$550,MATCH("Värde enligt ovan. (%)",'Egen hetvattenprod'!$B$1:$BX$1,0),FALSE),"")</f>
        <v/>
      </c>
      <c r="BM324" t="str">
        <f>IF($BF324="ja",VLOOKUP($B324,Kraftvärmeprod!$B$1:$BX$550,MATCH("Värde enligt ovan. (%)",Kraftvärmeprod!$B$1:$BX$1,0),FALSE),"")</f>
        <v/>
      </c>
      <c r="BQ324" t="str">
        <f>IF($BF324="ja",VLOOKUP($B324,'Egen hetvattenprod'!$B$1:$BX$550,MATCH("Tillförd olja (fossil) vid avfallsförbränning (GWh)",'Egen hetvattenprod'!$B$1:$BX$1,0),FALSE),"")</f>
        <v/>
      </c>
      <c r="BR324" t="str">
        <f>IF($BF324="ja",VLOOKUP($B324,Kraftvärmeprod!$B$1:$BX$550,MATCH("Tillförd olja (fossil) vid avfallsförbränning (GWh)",Kraftvärmeprod!$B$1:$BX$1,0),FALSE),"")</f>
        <v/>
      </c>
    </row>
    <row r="325" spans="1:70">
      <c r="A325" t="s">
        <v>516</v>
      </c>
      <c r="B325" t="s">
        <v>518</v>
      </c>
      <c r="C325">
        <f>VLOOKUP($B325,'Tillförd energi'!$B$1:$AI$720,MATCH(C$2,'Tillförd energi'!$B$1:$AQ$1,0),FALSE)</f>
        <v>0</v>
      </c>
      <c r="D325">
        <f>VLOOKUP($B325,'Tillförd energi'!$B$1:$AI$720,MATCH(D$2,'Tillförd energi'!$B$1:$AQ$1,0),FALSE)</f>
        <v>0.05</v>
      </c>
      <c r="E325">
        <f>VLOOKUP($B325,'Tillförd energi'!$B$1:$AI$720,MATCH(E$2,'Tillförd energi'!$B$1:$AQ$1,0),FALSE)</f>
        <v>0</v>
      </c>
      <c r="F325">
        <f>VLOOKUP($B325,'Tillförd energi'!$B$1:$AI$720,MATCH(F$2,'Tillförd energi'!$B$1:$AQ$1,0),FALSE)</f>
        <v>0</v>
      </c>
      <c r="G325">
        <f>VLOOKUP($B325,'Tillförd energi'!$B$1:$AI$720,MATCH(G$2,'Tillförd energi'!$B$1:$AQ$1,0),FALSE)</f>
        <v>0</v>
      </c>
      <c r="H325">
        <f>VLOOKUP($B325,'Tillförd energi'!$B$1:$AI$720,MATCH(H$2,'Tillförd energi'!$B$1:$AQ$1,0),FALSE)</f>
        <v>0</v>
      </c>
      <c r="I325">
        <f>VLOOKUP($B325,'Tillförd energi'!$B$1:$AI$720,MATCH(I$2,'Tillförd energi'!$B$1:$AQ$1,0),FALSE)</f>
        <v>0</v>
      </c>
      <c r="J325">
        <f>VLOOKUP($B325,'Tillförd energi'!$B$1:$AI$720,MATCH(J$2,'Tillförd energi'!$B$1:$AQ$1,0),FALSE)</f>
        <v>0</v>
      </c>
      <c r="K325">
        <f>VLOOKUP($B325,'Tillförd energi'!$B$1:$AI$720,MATCH(K$2,'Tillförd energi'!$B$1:$AQ$1,0),FALSE)</f>
        <v>0</v>
      </c>
      <c r="L325">
        <f>VLOOKUP($B325,'Tillförd energi'!$B$1:$AI$720,MATCH(L$2,'Tillförd energi'!$B$1:$AQ$1,0),FALSE)</f>
        <v>0</v>
      </c>
      <c r="M325">
        <f>VLOOKUP($B325,'Tillförd energi'!$B$1:$AI$720,MATCH(M$2,'Tillförd energi'!$B$1:$AQ$1,0),FALSE)</f>
        <v>0</v>
      </c>
      <c r="N325">
        <f>VLOOKUP($B325,'Tillförd energi'!$B$1:$AI$720,MATCH(N$2,'Tillförd energi'!$B$1:$AQ$1,0),FALSE)</f>
        <v>0</v>
      </c>
      <c r="O325">
        <f>VLOOKUP($B325,'Tillförd energi'!$B$1:$AI$720,MATCH(O$2,'Tillförd energi'!$B$1:$AQ$1,0),FALSE)</f>
        <v>0</v>
      </c>
      <c r="P325">
        <f>VLOOKUP($B325,'Tillförd energi'!$B$1:$AI$720,MATCH(P$2,'Tillförd energi'!$B$1:$AQ$1,0),FALSE)</f>
        <v>0</v>
      </c>
      <c r="Q325">
        <f>VLOOKUP($B325,'Tillförd energi'!$B$1:$AI$720,MATCH(Q$2,'Tillförd energi'!$B$1:$AQ$1,0),FALSE)</f>
        <v>0</v>
      </c>
      <c r="R325">
        <f>VLOOKUP($B325,'Tillförd energi'!$B$1:$AI$720,MATCH(R$2,'Tillförd energi'!$B$1:$AQ$1,0),FALSE)</f>
        <v>9.4</v>
      </c>
      <c r="S325">
        <f>VLOOKUP($B325,'Tillförd energi'!$B$1:$AI$720,MATCH(S$2,'Tillförd energi'!$B$1:$AQ$1,0),FALSE)</f>
        <v>0</v>
      </c>
      <c r="T325">
        <f>VLOOKUP($B325,'Tillförd energi'!$B$1:$AI$720,MATCH(T$2,'Tillförd energi'!$B$1:$AQ$1,0),FALSE)</f>
        <v>0</v>
      </c>
      <c r="U325">
        <f>VLOOKUP($B325,'Tillförd energi'!$B$1:$AI$720,MATCH(U$2,'Tillförd energi'!$B$1:$AQ$1,0),FALSE)</f>
        <v>0</v>
      </c>
      <c r="V325">
        <f>VLOOKUP($B325,'Tillförd energi'!$B$1:$AI$720,MATCH(V$2,'Tillförd energi'!$B$1:$AQ$1,0),FALSE)</f>
        <v>0</v>
      </c>
      <c r="W325">
        <f>VLOOKUP($B325,'Tillförd energi'!$B$1:$AI$720,MATCH(W$2,'Tillförd energi'!$B$1:$AQ$1,0),FALSE)</f>
        <v>0</v>
      </c>
      <c r="X325">
        <f>VLOOKUP($B325,'Tillförd energi'!$B$1:$AI$720,MATCH(X$2,'Tillförd energi'!$B$1:$AQ$1,0),FALSE)</f>
        <v>0</v>
      </c>
      <c r="Y325">
        <f>VLOOKUP($B325,'Tillförd energi'!$B$1:$AI$720,MATCH(Y$2,'Tillförd energi'!$B$1:$AQ$1,0),FALSE)</f>
        <v>0</v>
      </c>
      <c r="Z325">
        <f>VLOOKUP($B325,'Tillförd energi'!$B$1:$AI$720,MATCH(Z$2,'Tillförd energi'!$B$1:$AQ$1,0),FALSE)</f>
        <v>0</v>
      </c>
      <c r="AA325">
        <f>VLOOKUP($B325,'Tillförd energi'!$B$1:$AI$720,MATCH(AA$2,'Tillförd energi'!$B$1:$AQ$1,0),FALSE)</f>
        <v>0</v>
      </c>
      <c r="AB325">
        <f>VLOOKUP($B325,'Tillförd energi'!$B$1:$AI$720,MATCH(AB$2,'Tillförd energi'!$B$1:$AQ$1,0),FALSE)</f>
        <v>0</v>
      </c>
      <c r="AC325">
        <f>VLOOKUP($B325,'Tillförd energi'!$B$1:$AI$720,MATCH(AC$2,'Tillförd energi'!$B$1:$AQ$1,0),FALSE)</f>
        <v>0</v>
      </c>
      <c r="AD325">
        <f>VLOOKUP($B325,'Tillförd energi'!$B$1:$AI$720,MATCH(AD$2,'Tillförd energi'!$B$1:$AQ$1,0),FALSE)</f>
        <v>0</v>
      </c>
      <c r="AE325">
        <f>VLOOKUP($B325,'Tillförd energi'!$B$1:$AI$720,MATCH(AE$2,'Tillförd energi'!$B$1:$AQ$1,0),FALSE)</f>
        <v>0</v>
      </c>
      <c r="AF325">
        <f>VLOOKUP($B325,'Tillförd energi'!$B$1:$AI$720,MATCH(AF$2,'Tillförd energi'!$B$1:$AQ$1,0),FALSE)</f>
        <v>0.14000000000000001</v>
      </c>
      <c r="AG325">
        <f>IFERROR(VLOOKUP(B325,Miljö!$B$1:$AC$600,MATCH("Köpt mängd produktionsspecifik fjärrvärme:",Miljö!$B$1:$AC$1,0),FALSE)/1,0)</f>
        <v>0</v>
      </c>
      <c r="AI325">
        <f t="shared" si="30"/>
        <v>9.5900000000000016</v>
      </c>
      <c r="AJ325">
        <f>IF(ISERROR(1/VLOOKUP($B325,Leveranser!$B$1:$S$500,MATCH("såld värme (gwh)",Leveranser!$B$1:$S$1,0),FALSE)),"",VLOOKUP($B325,Leveranser!$B$1:$S$500,MATCH("såld värme (gwh)",Leveranser!$B$1:$S$1,0),FALSE))</f>
        <v>6.56</v>
      </c>
      <c r="AM325" t="str">
        <f>IF(B325&lt;&gt;"",IF(VLOOKUP($B325,Totalt!$B$1:$AQ$554,MATCH("Kvalitetsgranskad:",Totalt!$B$1:$AQ$1,0),FALSE)="ja",VLOOKUP($B325,Miljö!$B$1:$AG$479,MATCH(AM$2,Miljö!$B$1:$AK$1,0),FALSE),""),"")</f>
        <v>Ja</v>
      </c>
      <c r="AN325" t="str">
        <f>IF(AM325="ja",VLOOKUP($B325,Miljö!$B$1:$J$479,MATCH("Typ av ursprungsspecificerad el   (Om inget värde anges används Nordisk residualmix, se inforuta) ()",Miljö!$B$1:$J$1,0),FALSE),IF(AM325="nej","Nordisk residualel",""))</f>
        <v>'sol. vind. vatten. bio'</v>
      </c>
      <c r="AO325">
        <f>IF(AM325="","",VLOOKUP($B325,Miljö!$B$1:$J$479,MATCH("Fossilandel för ursprungspecificerad el ()",Miljö!$B$1:$J$1,0),FALSE))</f>
        <v>0</v>
      </c>
      <c r="AP325">
        <f>IF(AM325="","",IFERROR(VLOOKUP($B325,Miljö!$B$1:$J$479,MATCH("Kärnkraftsandel för ursprungsspecificerad el ()",Miljö!$B$1:$J$1,0),FALSE)/1,0))</f>
        <v>0</v>
      </c>
      <c r="AQ325">
        <f t="shared" si="31"/>
        <v>1</v>
      </c>
      <c r="AS325" t="str">
        <f t="shared" si="32"/>
        <v>Nej</v>
      </c>
      <c r="AT325" t="str">
        <f>IF(AS325="ja",VLOOKUP($B325,Miljö!$B$1:$P$500,MATCH("Fossil andel i procent (%)",Miljö!$B$1:$P$1,0),FALSE)/100,"")</f>
        <v/>
      </c>
      <c r="AV325" t="str">
        <f t="shared" si="33"/>
        <v>Nej</v>
      </c>
      <c r="AW325" t="str">
        <f>IF(AV325="ja",VLOOKUP($B325,'Egen hetvattenprod'!$B$1:$AO$500,MATCH("Värmekälla till värmepumpar ()",'Egen hetvattenprod'!$B$1:$AO$1,0),FALSE),"")</f>
        <v/>
      </c>
      <c r="AY325" t="str">
        <f t="shared" si="34"/>
        <v>Nej</v>
      </c>
      <c r="AZ325" s="115" t="str">
        <f>IF($AY325="ja",(VLOOKUP($B325,'Egen hetvattenprod'!$B$1:$BX$550,MATCH(AZ$2,'Egen hetvattenprod'!$B$1:$BX$1,0),FALSE)+VLOOKUP($B325,Kraftvärmeprod!$B$1:$BX$550,MATCH(AZ$2,Kraftvärmeprod!$B$1:$BX$1,0),FALSE))/$AC325,"")</f>
        <v/>
      </c>
      <c r="BA325" s="115" t="str">
        <f>IF($AY325="ja",(VLOOKUP($B325,'Egen hetvattenprod'!$B$1:$BX$550,MATCH(BA$2,'Egen hetvattenprod'!$B$1:$BX$1,0),FALSE)+VLOOKUP($B325,Kraftvärmeprod!$B$1:$BX$550,MATCH(BA$2,Kraftvärmeprod!$B$1:$BX$1,0),FALSE))/$AC325,"")</f>
        <v/>
      </c>
      <c r="BB325" s="115" t="str">
        <f>IF($AY325="ja",(VLOOKUP($B325,'Egen hetvattenprod'!$B$1:$BX$550,MATCH(BB$2,'Egen hetvattenprod'!$B$1:$BX$1,0),FALSE)+VLOOKUP($B325,Kraftvärmeprod!$B$1:$BX$550,MATCH(BB$2,Kraftvärmeprod!$B$1:$BX$1,0),FALSE))/$AC325,"")</f>
        <v/>
      </c>
      <c r="BC325" s="115" t="str">
        <f>IF($AY325="ja",(VLOOKUP($B325,'Egen hetvattenprod'!$B$1:$BX$550,MATCH(BC$2,'Egen hetvattenprod'!$B$1:$BX$1,0),FALSE)+VLOOKUP($B325,Kraftvärmeprod!$B$1:$BX$550,MATCH(BC$2,Kraftvärmeprod!$B$1:$BX$1,0),FALSE))/$AC325,"")</f>
        <v/>
      </c>
      <c r="BD325" s="115" t="str">
        <f>IF($AY325="ja",(VLOOKUP($B325,'Egen hetvattenprod'!$B$1:$BX$550,MATCH(BD$2,'Egen hetvattenprod'!$B$1:$BX$1,0),FALSE)+VLOOKUP($B325,Kraftvärmeprod!$B$1:$BX$550,MATCH(BD$2,Kraftvärmeprod!$B$1:$BX$1,0),FALSE))/$AC325,"")</f>
        <v/>
      </c>
      <c r="BF325" t="str">
        <f t="shared" si="35"/>
        <v>Nej</v>
      </c>
      <c r="BG325" t="str">
        <f>IF($BF325="ja",VLOOKUP($B325,'Egen hetvattenprod'!$B$1:$BX$550,MATCH("Andelen klimatgaser med fossilt ursprung för avfall ()",'Egen hetvattenprod'!$B$1:$BX$1,0),FALSE),"")</f>
        <v/>
      </c>
      <c r="BH325" t="str">
        <f>IF($BF325="ja",VLOOKUP($B325,Kraftvärmeprod!$B$1:$BX$550,MATCH("Andelen klimatgaser med fossilt ursprung för avfall ()",Kraftvärmeprod!$B$1:$BX$1,0),FALSE),"")</f>
        <v/>
      </c>
      <c r="BI325" t="str">
        <f>IF($BF325="ja",VLOOKUP($B325,'Egen hetvattenprod'!$B$1:$BX$550,MATCH("Avfall (GWh)",'Egen hetvattenprod'!$B$1:$BX$1,0),FALSE),"")</f>
        <v/>
      </c>
      <c r="BJ325" t="str">
        <f>IF($BF325="ja",VLOOKUP($B325,'Slutlig allokering kvv'!$B$1:$BX$550,MATCH("Avfall (GWh)",'Slutlig allokering kvv'!$B$1:$BX$1,0),FALSE),"")</f>
        <v/>
      </c>
      <c r="BK325" t="str">
        <f>IF($BF325="ja",VLOOKUP($B325,'Köpt hetvatten'!$B$1:$BX$550,MATCH("Avfall i köpt hetvatten",'Köpt hetvatten'!$B$1:$BX$1,0),FALSE),"")</f>
        <v/>
      </c>
      <c r="BL325" t="str">
        <f>IF($BF325="ja",VLOOKUP($B325,'Egen hetvattenprod'!$B$1:$BX$550,MATCH("Värde enligt ovan. (%)",'Egen hetvattenprod'!$B$1:$BX$1,0),FALSE),"")</f>
        <v/>
      </c>
      <c r="BM325" t="str">
        <f>IF($BF325="ja",VLOOKUP($B325,Kraftvärmeprod!$B$1:$BX$550,MATCH("Värde enligt ovan. (%)",Kraftvärmeprod!$B$1:$BX$1,0),FALSE),"")</f>
        <v/>
      </c>
      <c r="BQ325" t="str">
        <f>IF($BF325="ja",VLOOKUP($B325,'Egen hetvattenprod'!$B$1:$BX$550,MATCH("Tillförd olja (fossil) vid avfallsförbränning (GWh)",'Egen hetvattenprod'!$B$1:$BX$1,0),FALSE),"")</f>
        <v/>
      </c>
      <c r="BR325" t="str">
        <f>IF($BF325="ja",VLOOKUP($B325,Kraftvärmeprod!$B$1:$BX$550,MATCH("Tillförd olja (fossil) vid avfallsförbränning (GWh)",Kraftvärmeprod!$B$1:$BX$1,0),FALSE),"")</f>
        <v/>
      </c>
    </row>
    <row r="326" spans="1:70">
      <c r="A326" t="s">
        <v>516</v>
      </c>
      <c r="B326" t="s">
        <v>519</v>
      </c>
      <c r="C326">
        <f>VLOOKUP($B326,'Tillförd energi'!$B$1:$AI$720,MATCH(C$2,'Tillförd energi'!$B$1:$AQ$1,0),FALSE)</f>
        <v>0</v>
      </c>
      <c r="D326">
        <f>VLOOKUP($B326,'Tillförd energi'!$B$1:$AI$720,MATCH(D$2,'Tillförd energi'!$B$1:$AQ$1,0),FALSE)</f>
        <v>0.24</v>
      </c>
      <c r="E326">
        <f>VLOOKUP($B326,'Tillförd energi'!$B$1:$AI$720,MATCH(E$2,'Tillförd energi'!$B$1:$AQ$1,0),FALSE)</f>
        <v>0</v>
      </c>
      <c r="F326">
        <f>VLOOKUP($B326,'Tillförd energi'!$B$1:$AI$720,MATCH(F$2,'Tillförd energi'!$B$1:$AQ$1,0),FALSE)</f>
        <v>0</v>
      </c>
      <c r="G326">
        <f>VLOOKUP($B326,'Tillförd energi'!$B$1:$AI$720,MATCH(G$2,'Tillförd energi'!$B$1:$AQ$1,0),FALSE)</f>
        <v>0</v>
      </c>
      <c r="H326">
        <f>VLOOKUP($B326,'Tillförd energi'!$B$1:$AI$720,MATCH(H$2,'Tillförd energi'!$B$1:$AQ$1,0),FALSE)</f>
        <v>0</v>
      </c>
      <c r="I326">
        <f>VLOOKUP($B326,'Tillförd energi'!$B$1:$AI$720,MATCH(I$2,'Tillförd energi'!$B$1:$AQ$1,0),FALSE)</f>
        <v>0</v>
      </c>
      <c r="J326">
        <f>VLOOKUP($B326,'Tillförd energi'!$B$1:$AI$720,MATCH(J$2,'Tillförd energi'!$B$1:$AQ$1,0),FALSE)</f>
        <v>0</v>
      </c>
      <c r="K326">
        <f>VLOOKUP($B326,'Tillförd energi'!$B$1:$AI$720,MATCH(K$2,'Tillförd energi'!$B$1:$AQ$1,0),FALSE)</f>
        <v>0</v>
      </c>
      <c r="L326">
        <f>VLOOKUP($B326,'Tillförd energi'!$B$1:$AI$720,MATCH(L$2,'Tillförd energi'!$B$1:$AQ$1,0),FALSE)</f>
        <v>0</v>
      </c>
      <c r="M326">
        <f>VLOOKUP($B326,'Tillförd energi'!$B$1:$AI$720,MATCH(M$2,'Tillförd energi'!$B$1:$AQ$1,0),FALSE)</f>
        <v>0</v>
      </c>
      <c r="N326">
        <f>VLOOKUP($B326,'Tillförd energi'!$B$1:$AI$720,MATCH(N$2,'Tillförd energi'!$B$1:$AQ$1,0),FALSE)</f>
        <v>0</v>
      </c>
      <c r="O326">
        <f>VLOOKUP($B326,'Tillförd energi'!$B$1:$AI$720,MATCH(O$2,'Tillförd energi'!$B$1:$AQ$1,0),FALSE)</f>
        <v>0</v>
      </c>
      <c r="P326">
        <f>VLOOKUP($B326,'Tillförd energi'!$B$1:$AI$720,MATCH(P$2,'Tillförd energi'!$B$1:$AQ$1,0),FALSE)</f>
        <v>0</v>
      </c>
      <c r="Q326">
        <f>VLOOKUP($B326,'Tillförd energi'!$B$1:$AI$720,MATCH(Q$2,'Tillförd energi'!$B$1:$AQ$1,0),FALSE)</f>
        <v>11.176500000000001</v>
      </c>
      <c r="R326">
        <f>VLOOKUP($B326,'Tillförd energi'!$B$1:$AI$720,MATCH(R$2,'Tillförd energi'!$B$1:$AQ$1,0),FALSE)</f>
        <v>0</v>
      </c>
      <c r="S326">
        <f>VLOOKUP($B326,'Tillförd energi'!$B$1:$AI$720,MATCH(S$2,'Tillförd energi'!$B$1:$AQ$1,0),FALSE)</f>
        <v>0</v>
      </c>
      <c r="T326">
        <f>VLOOKUP($B326,'Tillförd energi'!$B$1:$AI$720,MATCH(T$2,'Tillförd energi'!$B$1:$AQ$1,0),FALSE)</f>
        <v>0</v>
      </c>
      <c r="U326">
        <f>VLOOKUP($B326,'Tillförd energi'!$B$1:$AI$720,MATCH(U$2,'Tillförd energi'!$B$1:$AQ$1,0),FALSE)</f>
        <v>0</v>
      </c>
      <c r="V326">
        <f>VLOOKUP($B326,'Tillförd energi'!$B$1:$AI$720,MATCH(V$2,'Tillförd energi'!$B$1:$AQ$1,0),FALSE)</f>
        <v>0</v>
      </c>
      <c r="W326">
        <f>VLOOKUP($B326,'Tillförd energi'!$B$1:$AI$720,MATCH(W$2,'Tillförd energi'!$B$1:$AQ$1,0),FALSE)</f>
        <v>0</v>
      </c>
      <c r="X326">
        <f>VLOOKUP($B326,'Tillförd energi'!$B$1:$AI$720,MATCH(X$2,'Tillförd energi'!$B$1:$AQ$1,0),FALSE)</f>
        <v>0</v>
      </c>
      <c r="Y326">
        <f>VLOOKUP($B326,'Tillförd energi'!$B$1:$AI$720,MATCH(Y$2,'Tillförd energi'!$B$1:$AQ$1,0),FALSE)</f>
        <v>0</v>
      </c>
      <c r="Z326">
        <f>VLOOKUP($B326,'Tillförd energi'!$B$1:$AI$720,MATCH(Z$2,'Tillförd energi'!$B$1:$AQ$1,0),FALSE)</f>
        <v>0</v>
      </c>
      <c r="AA326">
        <f>VLOOKUP($B326,'Tillförd energi'!$B$1:$AI$720,MATCH(AA$2,'Tillförd energi'!$B$1:$AQ$1,0),FALSE)</f>
        <v>0</v>
      </c>
      <c r="AB326">
        <f>VLOOKUP($B326,'Tillförd energi'!$B$1:$AI$720,MATCH(AB$2,'Tillförd energi'!$B$1:$AQ$1,0),FALSE)</f>
        <v>0</v>
      </c>
      <c r="AC326">
        <f>VLOOKUP($B326,'Tillförd energi'!$B$1:$AI$720,MATCH(AC$2,'Tillförd energi'!$B$1:$AQ$1,0),FALSE)</f>
        <v>0</v>
      </c>
      <c r="AD326">
        <f>VLOOKUP($B326,'Tillförd energi'!$B$1:$AI$720,MATCH(AD$2,'Tillförd energi'!$B$1:$AQ$1,0),FALSE)</f>
        <v>0</v>
      </c>
      <c r="AE326">
        <f>VLOOKUP($B326,'Tillförd energi'!$B$1:$AI$720,MATCH(AE$2,'Tillförd energi'!$B$1:$AQ$1,0),FALSE)</f>
        <v>0</v>
      </c>
      <c r="AF326">
        <f>VLOOKUP($B326,'Tillförd energi'!$B$1:$AI$720,MATCH(AF$2,'Tillförd energi'!$B$1:$AQ$1,0),FALSE)</f>
        <v>4.7E-2</v>
      </c>
      <c r="AG326">
        <f>IFERROR(VLOOKUP(B326,Miljö!$B$1:$AC$600,MATCH("Köpt mängd produktionsspecifik fjärrvärme:",Miljö!$B$1:$AC$1,0),FALSE)/1,0)</f>
        <v>0</v>
      </c>
      <c r="AI326">
        <f t="shared" si="30"/>
        <v>11.463500000000002</v>
      </c>
      <c r="AJ326">
        <f>IF(ISERROR(1/VLOOKUP($B326,Leveranser!$B$1:$S$500,MATCH("såld värme (gwh)",Leveranser!$B$1:$S$1,0),FALSE)),"",VLOOKUP($B326,Leveranser!$B$1:$S$500,MATCH("såld värme (gwh)",Leveranser!$B$1:$S$1,0),FALSE))</f>
        <v>7.79</v>
      </c>
      <c r="AM326" t="str">
        <f>IF(B326&lt;&gt;"",IF(VLOOKUP($B326,Totalt!$B$1:$AQ$554,MATCH("Kvalitetsgranskad:",Totalt!$B$1:$AQ$1,0),FALSE)="ja",VLOOKUP($B326,Miljö!$B$1:$AG$479,MATCH(AM$2,Miljö!$B$1:$AK$1,0),FALSE),""),"")</f>
        <v>Ja</v>
      </c>
      <c r="AN326" t="str">
        <f>IF(AM326="ja",VLOOKUP($B326,Miljö!$B$1:$J$479,MATCH("Typ av ursprungsspecificerad el   (Om inget värde anges används Nordisk residualmix, se inforuta) ()",Miljö!$B$1:$J$1,0),FALSE),IF(AM326="nej","Nordisk residualel",""))</f>
        <v>'sol. vind. vatten. bio'</v>
      </c>
      <c r="AO326">
        <f>IF(AM326="","",VLOOKUP($B326,Miljö!$B$1:$J$479,MATCH("Fossilandel för ursprungspecificerad el ()",Miljö!$B$1:$J$1,0),FALSE))</f>
        <v>0</v>
      </c>
      <c r="AP326">
        <f>IF(AM326="","",IFERROR(VLOOKUP($B326,Miljö!$B$1:$J$479,MATCH("Kärnkraftsandel för ursprungsspecificerad el ()",Miljö!$B$1:$J$1,0),FALSE)/1,0))</f>
        <v>0</v>
      </c>
      <c r="AQ326">
        <f t="shared" si="31"/>
        <v>1</v>
      </c>
      <c r="AS326" t="str">
        <f t="shared" si="32"/>
        <v>Nej</v>
      </c>
      <c r="AT326" t="str">
        <f>IF(AS326="ja",VLOOKUP($B326,Miljö!$B$1:$P$500,MATCH("Fossil andel i procent (%)",Miljö!$B$1:$P$1,0),FALSE)/100,"")</f>
        <v/>
      </c>
      <c r="AV326" t="str">
        <f t="shared" si="33"/>
        <v>Nej</v>
      </c>
      <c r="AW326" t="str">
        <f>IF(AV326="ja",VLOOKUP($B326,'Egen hetvattenprod'!$B$1:$AO$500,MATCH("Värmekälla till värmepumpar ()",'Egen hetvattenprod'!$B$1:$AO$1,0),FALSE),"")</f>
        <v/>
      </c>
      <c r="AY326" t="str">
        <f t="shared" si="34"/>
        <v>Nej</v>
      </c>
      <c r="AZ326" s="115" t="str">
        <f>IF($AY326="ja",(VLOOKUP($B326,'Egen hetvattenprod'!$B$1:$BX$550,MATCH(AZ$2,'Egen hetvattenprod'!$B$1:$BX$1,0),FALSE)+VLOOKUP($B326,Kraftvärmeprod!$B$1:$BX$550,MATCH(AZ$2,Kraftvärmeprod!$B$1:$BX$1,0),FALSE))/$AC326,"")</f>
        <v/>
      </c>
      <c r="BA326" s="115" t="str">
        <f>IF($AY326="ja",(VLOOKUP($B326,'Egen hetvattenprod'!$B$1:$BX$550,MATCH(BA$2,'Egen hetvattenprod'!$B$1:$BX$1,0),FALSE)+VLOOKUP($B326,Kraftvärmeprod!$B$1:$BX$550,MATCH(BA$2,Kraftvärmeprod!$B$1:$BX$1,0),FALSE))/$AC326,"")</f>
        <v/>
      </c>
      <c r="BB326" s="115" t="str">
        <f>IF($AY326="ja",(VLOOKUP($B326,'Egen hetvattenprod'!$B$1:$BX$550,MATCH(BB$2,'Egen hetvattenprod'!$B$1:$BX$1,0),FALSE)+VLOOKUP($B326,Kraftvärmeprod!$B$1:$BX$550,MATCH(BB$2,Kraftvärmeprod!$B$1:$BX$1,0),FALSE))/$AC326,"")</f>
        <v/>
      </c>
      <c r="BC326" s="115" t="str">
        <f>IF($AY326="ja",(VLOOKUP($B326,'Egen hetvattenprod'!$B$1:$BX$550,MATCH(BC$2,'Egen hetvattenprod'!$B$1:$BX$1,0),FALSE)+VLOOKUP($B326,Kraftvärmeprod!$B$1:$BX$550,MATCH(BC$2,Kraftvärmeprod!$B$1:$BX$1,0),FALSE))/$AC326,"")</f>
        <v/>
      </c>
      <c r="BD326" s="115" t="str">
        <f>IF($AY326="ja",(VLOOKUP($B326,'Egen hetvattenprod'!$B$1:$BX$550,MATCH(BD$2,'Egen hetvattenprod'!$B$1:$BX$1,0),FALSE)+VLOOKUP($B326,Kraftvärmeprod!$B$1:$BX$550,MATCH(BD$2,Kraftvärmeprod!$B$1:$BX$1,0),FALSE))/$AC326,"")</f>
        <v/>
      </c>
      <c r="BF326" t="str">
        <f t="shared" si="35"/>
        <v>Nej</v>
      </c>
      <c r="BG326" t="str">
        <f>IF($BF326="ja",VLOOKUP($B326,'Egen hetvattenprod'!$B$1:$BX$550,MATCH("Andelen klimatgaser med fossilt ursprung för avfall ()",'Egen hetvattenprod'!$B$1:$BX$1,0),FALSE),"")</f>
        <v/>
      </c>
      <c r="BH326" t="str">
        <f>IF($BF326="ja",VLOOKUP($B326,Kraftvärmeprod!$B$1:$BX$550,MATCH("Andelen klimatgaser med fossilt ursprung för avfall ()",Kraftvärmeprod!$B$1:$BX$1,0),FALSE),"")</f>
        <v/>
      </c>
      <c r="BI326" t="str">
        <f>IF($BF326="ja",VLOOKUP($B326,'Egen hetvattenprod'!$B$1:$BX$550,MATCH("Avfall (GWh)",'Egen hetvattenprod'!$B$1:$BX$1,0),FALSE),"")</f>
        <v/>
      </c>
      <c r="BJ326" t="str">
        <f>IF($BF326="ja",VLOOKUP($B326,'Slutlig allokering kvv'!$B$1:$BX$550,MATCH("Avfall (GWh)",'Slutlig allokering kvv'!$B$1:$BX$1,0),FALSE),"")</f>
        <v/>
      </c>
      <c r="BK326" t="str">
        <f>IF($BF326="ja",VLOOKUP($B326,'Köpt hetvatten'!$B$1:$BX$550,MATCH("Avfall i köpt hetvatten",'Köpt hetvatten'!$B$1:$BX$1,0),FALSE),"")</f>
        <v/>
      </c>
      <c r="BL326" t="str">
        <f>IF($BF326="ja",VLOOKUP($B326,'Egen hetvattenprod'!$B$1:$BX$550,MATCH("Värde enligt ovan. (%)",'Egen hetvattenprod'!$B$1:$BX$1,0),FALSE),"")</f>
        <v/>
      </c>
      <c r="BM326" t="str">
        <f>IF($BF326="ja",VLOOKUP($B326,Kraftvärmeprod!$B$1:$BX$550,MATCH("Värde enligt ovan. (%)",Kraftvärmeprod!$B$1:$BX$1,0),FALSE),"")</f>
        <v/>
      </c>
      <c r="BQ326" t="str">
        <f>IF($BF326="ja",VLOOKUP($B326,'Egen hetvattenprod'!$B$1:$BX$550,MATCH("Tillförd olja (fossil) vid avfallsförbränning (GWh)",'Egen hetvattenprod'!$B$1:$BX$1,0),FALSE),"")</f>
        <v/>
      </c>
      <c r="BR326" t="str">
        <f>IF($BF326="ja",VLOOKUP($B326,Kraftvärmeprod!$B$1:$BX$550,MATCH("Tillförd olja (fossil) vid avfallsförbränning (GWh)",Kraftvärmeprod!$B$1:$BX$1,0),FALSE),"")</f>
        <v/>
      </c>
    </row>
    <row r="327" spans="1:70">
      <c r="A327" t="s">
        <v>516</v>
      </c>
      <c r="B327" t="s">
        <v>520</v>
      </c>
      <c r="C327">
        <f>VLOOKUP($B327,'Tillförd energi'!$B$1:$AI$720,MATCH(C$2,'Tillförd energi'!$B$1:$AQ$1,0),FALSE)</f>
        <v>0</v>
      </c>
      <c r="D327">
        <f>VLOOKUP($B327,'Tillförd energi'!$B$1:$AI$720,MATCH(D$2,'Tillförd energi'!$B$1:$AQ$1,0),FALSE)</f>
        <v>8.8515700000000006</v>
      </c>
      <c r="E327">
        <f>VLOOKUP($B327,'Tillförd energi'!$B$1:$AI$720,MATCH(E$2,'Tillförd energi'!$B$1:$AQ$1,0),FALSE)</f>
        <v>0</v>
      </c>
      <c r="F327">
        <f>VLOOKUP($B327,'Tillförd energi'!$B$1:$AI$720,MATCH(F$2,'Tillförd energi'!$B$1:$AQ$1,0),FALSE)</f>
        <v>0</v>
      </c>
      <c r="G327">
        <f>VLOOKUP($B327,'Tillförd energi'!$B$1:$AI$720,MATCH(G$2,'Tillförd energi'!$B$1:$AQ$1,0),FALSE)</f>
        <v>0</v>
      </c>
      <c r="H327">
        <f>VLOOKUP($B327,'Tillförd energi'!$B$1:$AI$720,MATCH(H$2,'Tillförd energi'!$B$1:$AQ$1,0),FALSE)</f>
        <v>0</v>
      </c>
      <c r="I327">
        <f>VLOOKUP($B327,'Tillförd energi'!$B$1:$AI$720,MATCH(I$2,'Tillförd energi'!$B$1:$AQ$1,0),FALSE)</f>
        <v>245.39</v>
      </c>
      <c r="J327">
        <f>VLOOKUP($B327,'Tillförd energi'!$B$1:$AI$720,MATCH(J$2,'Tillförd energi'!$B$1:$AQ$1,0),FALSE)</f>
        <v>0</v>
      </c>
      <c r="K327">
        <f>VLOOKUP($B327,'Tillförd energi'!$B$1:$AI$720,MATCH(K$2,'Tillförd energi'!$B$1:$AQ$1,0),FALSE)</f>
        <v>0</v>
      </c>
      <c r="L327">
        <f>VLOOKUP($B327,'Tillförd energi'!$B$1:$AI$720,MATCH(L$2,'Tillförd energi'!$B$1:$AQ$1,0),FALSE)</f>
        <v>77.8</v>
      </c>
      <c r="M327">
        <f>VLOOKUP($B327,'Tillförd energi'!$B$1:$AI$720,MATCH(M$2,'Tillförd energi'!$B$1:$AQ$1,0),FALSE)</f>
        <v>93.517200000000003</v>
      </c>
      <c r="N327">
        <f>VLOOKUP($B327,'Tillförd energi'!$B$1:$AI$720,MATCH(N$2,'Tillförd energi'!$B$1:$AQ$1,0),FALSE)</f>
        <v>12.631399999999999</v>
      </c>
      <c r="O327">
        <f>VLOOKUP($B327,'Tillförd energi'!$B$1:$AI$720,MATCH(O$2,'Tillförd energi'!$B$1:$AQ$1,0),FALSE)</f>
        <v>41.554499999999997</v>
      </c>
      <c r="P327">
        <f>VLOOKUP($B327,'Tillförd energi'!$B$1:$AI$720,MATCH(P$2,'Tillförd energi'!$B$1:$AQ$1,0),FALSE)</f>
        <v>57.120399999999997</v>
      </c>
      <c r="Q327">
        <f>VLOOKUP($B327,'Tillförd energi'!$B$1:$AI$720,MATCH(Q$2,'Tillförd energi'!$B$1:$AQ$1,0),FALSE)</f>
        <v>59.198</v>
      </c>
      <c r="R327">
        <f>VLOOKUP($B327,'Tillförd energi'!$B$1:$AI$720,MATCH(R$2,'Tillförd energi'!$B$1:$AQ$1,0),FALSE)</f>
        <v>27.047999999999998</v>
      </c>
      <c r="S327">
        <f>VLOOKUP($B327,'Tillförd energi'!$B$1:$AI$720,MATCH(S$2,'Tillförd energi'!$B$1:$AQ$1,0),FALSE)</f>
        <v>0</v>
      </c>
      <c r="T327">
        <f>VLOOKUP($B327,'Tillförd energi'!$B$1:$AI$720,MATCH(T$2,'Tillförd energi'!$B$1:$AQ$1,0),FALSE)</f>
        <v>0</v>
      </c>
      <c r="U327">
        <f>VLOOKUP($B327,'Tillförd energi'!$B$1:$AI$720,MATCH(U$2,'Tillförd energi'!$B$1:$AQ$1,0),FALSE)</f>
        <v>0</v>
      </c>
      <c r="V327">
        <f>VLOOKUP($B327,'Tillförd energi'!$B$1:$AI$720,MATCH(V$2,'Tillförd energi'!$B$1:$AQ$1,0),FALSE)</f>
        <v>0</v>
      </c>
      <c r="W327">
        <f>VLOOKUP($B327,'Tillförd energi'!$B$1:$AI$720,MATCH(W$2,'Tillförd energi'!$B$1:$AQ$1,0),FALSE)</f>
        <v>8</v>
      </c>
      <c r="X327">
        <f>VLOOKUP($B327,'Tillförd energi'!$B$1:$AI$720,MATCH(X$2,'Tillförd energi'!$B$1:$AQ$1,0),FALSE)</f>
        <v>0</v>
      </c>
      <c r="Y327">
        <f>VLOOKUP($B327,'Tillförd energi'!$B$1:$AI$720,MATCH(Y$2,'Tillförd energi'!$B$1:$AQ$1,0),FALSE)</f>
        <v>30.061599999999999</v>
      </c>
      <c r="Z327">
        <f>VLOOKUP($B327,'Tillförd energi'!$B$1:$AI$720,MATCH(Z$2,'Tillförd energi'!$B$1:$AQ$1,0),FALSE)</f>
        <v>11.9</v>
      </c>
      <c r="AA327">
        <f>VLOOKUP($B327,'Tillförd energi'!$B$1:$AI$720,MATCH(AA$2,'Tillförd energi'!$B$1:$AQ$1,0),FALSE)</f>
        <v>14.2</v>
      </c>
      <c r="AB327">
        <f>VLOOKUP($B327,'Tillförd energi'!$B$1:$AI$720,MATCH(AB$2,'Tillförd energi'!$B$1:$AQ$1,0),FALSE)</f>
        <v>26.923500000000001</v>
      </c>
      <c r="AC327">
        <f>VLOOKUP($B327,'Tillförd energi'!$B$1:$AI$720,MATCH(AC$2,'Tillförd energi'!$B$1:$AQ$1,0),FALSE)</f>
        <v>156.9</v>
      </c>
      <c r="AD327">
        <f>VLOOKUP($B327,'Tillförd energi'!$B$1:$AI$720,MATCH(AD$2,'Tillförd energi'!$B$1:$AQ$1,0),FALSE)</f>
        <v>0.70588200000000001</v>
      </c>
      <c r="AE327">
        <f>VLOOKUP($B327,'Tillförd energi'!$B$1:$AI$720,MATCH(AE$2,'Tillförd energi'!$B$1:$AQ$1,0),FALSE)</f>
        <v>0</v>
      </c>
      <c r="AF327">
        <f>VLOOKUP($B327,'Tillförd energi'!$B$1:$AI$720,MATCH(AF$2,'Tillförd energi'!$B$1:$AQ$1,0),FALSE)</f>
        <v>33.4818</v>
      </c>
      <c r="AG327">
        <f>IFERROR(VLOOKUP(B327,Miljö!$B$1:$AC$600,MATCH("Köpt mängd produktionsspecifik fjärrvärme:",Miljö!$B$1:$AC$1,0),FALSE)/1,0)</f>
        <v>0</v>
      </c>
      <c r="AI327">
        <f t="shared" si="30"/>
        <v>905.28385199999991</v>
      </c>
      <c r="AJ327">
        <f>IF(ISERROR(1/VLOOKUP($B327,Leveranser!$B$1:$S$500,MATCH("såld värme (gwh)",Leveranser!$B$1:$S$1,0),FALSE)),"",VLOOKUP($B327,Leveranser!$B$1:$S$500,MATCH("såld värme (gwh)",Leveranser!$B$1:$S$1,0),FALSE))</f>
        <v>758.2</v>
      </c>
      <c r="AM327" t="str">
        <f>IF(B327&lt;&gt;"",IF(VLOOKUP($B327,Totalt!$B$1:$AQ$554,MATCH("Kvalitetsgranskad:",Totalt!$B$1:$AQ$1,0),FALSE)="ja",VLOOKUP($B327,Miljö!$B$1:$AG$479,MATCH(AM$2,Miljö!$B$1:$AK$1,0),FALSE),""),"")</f>
        <v>Ja</v>
      </c>
      <c r="AN327" t="str">
        <f>IF(AM327="ja",VLOOKUP($B327,Miljö!$B$1:$J$479,MATCH("Typ av ursprungsspecificerad el   (Om inget värde anges används Nordisk residualmix, se inforuta) ()",Miljö!$B$1:$J$1,0),FALSE),IF(AM327="nej","Nordisk residualel",""))</f>
        <v>'sol. vind. vatten. bio'</v>
      </c>
      <c r="AO327">
        <f>IF(AM327="","",VLOOKUP($B327,Miljö!$B$1:$J$479,MATCH("Fossilandel för ursprungspecificerad el ()",Miljö!$B$1:$J$1,0),FALSE))</f>
        <v>0</v>
      </c>
      <c r="AP327">
        <f>IF(AM327="","",IFERROR(VLOOKUP($B327,Miljö!$B$1:$J$479,MATCH("Kärnkraftsandel för ursprungsspecificerad el ()",Miljö!$B$1:$J$1,0),FALSE)/1,0))</f>
        <v>0</v>
      </c>
      <c r="AQ327">
        <f t="shared" si="31"/>
        <v>1</v>
      </c>
      <c r="AS327" t="str">
        <f t="shared" si="32"/>
        <v>Nej</v>
      </c>
      <c r="AT327" t="str">
        <f>IF(AS327="ja",VLOOKUP($B327,Miljö!$B$1:$P$500,MATCH("Fossil andel i procent (%)",Miljö!$B$1:$P$1,0),FALSE)/100,"")</f>
        <v/>
      </c>
      <c r="AV327" t="str">
        <f t="shared" si="33"/>
        <v>Ja</v>
      </c>
      <c r="AW327" t="str">
        <f>IF(AV327="ja",VLOOKUP($B327,'Egen hetvattenprod'!$B$1:$AO$500,MATCH("Värmekälla till värmepumpar ()",'Egen hetvattenprod'!$B$1:$AO$1,0),FALSE),"")</f>
        <v>Lågtempererad spillvärme</v>
      </c>
      <c r="AY327" t="str">
        <f t="shared" si="34"/>
        <v>Ja</v>
      </c>
      <c r="AZ327" s="115">
        <f>IF($AY327="ja",(VLOOKUP($B327,'Egen hetvattenprod'!$B$1:$BX$550,MATCH(AZ$2,'Egen hetvattenprod'!$B$1:$BX$1,0),FALSE)+VLOOKUP($B327,Kraftvärmeprod!$B$1:$BX$550,MATCH(AZ$2,Kraftvärmeprod!$B$1:$BX$1,0),FALSE))/$AC327,"")</f>
        <v>0.57100000000000006</v>
      </c>
      <c r="BA327" s="115">
        <f>IF($AY327="ja",(VLOOKUP($B327,'Egen hetvattenprod'!$B$1:$BX$550,MATCH(BA$2,'Egen hetvattenprod'!$B$1:$BX$1,0),FALSE)+VLOOKUP($B327,Kraftvärmeprod!$B$1:$BX$550,MATCH(BA$2,Kraftvärmeprod!$B$1:$BX$1,0),FALSE))/$AC327,"")</f>
        <v>0.35700000000000004</v>
      </c>
      <c r="BB327" s="115">
        <f>IF($AY327="ja",(VLOOKUP($B327,'Egen hetvattenprod'!$B$1:$BX$550,MATCH(BB$2,'Egen hetvattenprod'!$B$1:$BX$1,0),FALSE)+VLOOKUP($B327,Kraftvärmeprod!$B$1:$BX$550,MATCH(BB$2,Kraftvärmeprod!$B$1:$BX$1,0),FALSE))/$AC327,"")</f>
        <v>5.0000000000000001E-3</v>
      </c>
      <c r="BC327" s="115">
        <f>IF($AY327="ja",(VLOOKUP($B327,'Egen hetvattenprod'!$B$1:$BX$550,MATCH(BC$2,'Egen hetvattenprod'!$B$1:$BX$1,0),FALSE)+VLOOKUP($B327,Kraftvärmeprod!$B$1:$BX$550,MATCH(BC$2,Kraftvärmeprod!$B$1:$BX$1,0),FALSE))/$AC327,"")</f>
        <v>6.7000000000000004E-2</v>
      </c>
      <c r="BD327" s="115">
        <f>IF($AY327="ja",(VLOOKUP($B327,'Egen hetvattenprod'!$B$1:$BX$550,MATCH(BD$2,'Egen hetvattenprod'!$B$1:$BX$1,0),FALSE)+VLOOKUP($B327,Kraftvärmeprod!$B$1:$BX$550,MATCH(BD$2,Kraftvärmeprod!$B$1:$BX$1,0),FALSE))/$AC327,"")</f>
        <v>0</v>
      </c>
      <c r="BF327" t="str">
        <f t="shared" si="35"/>
        <v>Ja</v>
      </c>
      <c r="BG327" t="str">
        <f>IF($BF327="ja",VLOOKUP($B327,'Egen hetvattenprod'!$B$1:$BX$550,MATCH("Andelen klimatgaser med fossilt ursprung för avfall ()",'Egen hetvattenprod'!$B$1:$BX$1,0),FALSE),"")</f>
        <v>Ingen redovisning</v>
      </c>
      <c r="BH327" t="str">
        <f>IF($BF327="ja",VLOOKUP($B327,Kraftvärmeprod!$B$1:$BX$550,MATCH("Andelen klimatgaser med fossilt ursprung för avfall ()",Kraftvärmeprod!$B$1:$BX$1,0),FALSE),"")</f>
        <v>Mätvärde</v>
      </c>
      <c r="BI327" t="str">
        <f>IF($BF327="ja",VLOOKUP($B327,'Egen hetvattenprod'!$B$1:$BX$550,MATCH("Avfall (GWh)",'Egen hetvattenprod'!$B$1:$BX$1,0),FALSE),"")</f>
        <v>ET</v>
      </c>
      <c r="BJ327">
        <f>IF($BF327="ja",VLOOKUP($B327,'Slutlig allokering kvv'!$B$1:$BX$550,MATCH("Avfall (GWh)",'Slutlig allokering kvv'!$B$1:$BX$1,0),FALSE),"")</f>
        <v>245.39</v>
      </c>
      <c r="BK327">
        <f>IF($BF327="ja",VLOOKUP($B327,'Köpt hetvatten'!$B$1:$BX$550,MATCH("Avfall i köpt hetvatten",'Köpt hetvatten'!$B$1:$BX$1,0),FALSE),"")</f>
        <v>0</v>
      </c>
      <c r="BL327" t="str">
        <f>IF($BF327="ja",VLOOKUP($B327,'Egen hetvattenprod'!$B$1:$BX$550,MATCH("Värde enligt ovan. (%)",'Egen hetvattenprod'!$B$1:$BX$1,0),FALSE),"")</f>
        <v>ET</v>
      </c>
      <c r="BM327">
        <f>IF($BF327="ja",VLOOKUP($B327,Kraftvärmeprod!$B$1:$BX$550,MATCH("Värde enligt ovan. (%)",Kraftvärmeprod!$B$1:$BX$1,0),FALSE),"")</f>
        <v>38.700000000000003</v>
      </c>
      <c r="BQ327" t="str">
        <f>IF($BF327="ja",VLOOKUP($B327,'Egen hetvattenprod'!$B$1:$BX$550,MATCH("Tillförd olja (fossil) vid avfallsförbränning (GWh)",'Egen hetvattenprod'!$B$1:$BX$1,0),FALSE),"")</f>
        <v>ET</v>
      </c>
      <c r="BR327">
        <f>IF($BF327="ja",VLOOKUP($B327,Kraftvärmeprod!$B$1:$BX$550,MATCH("Tillförd olja (fossil) vid avfallsförbränning (GWh)",Kraftvärmeprod!$B$1:$BX$1,0),FALSE),"")</f>
        <v>5.9</v>
      </c>
    </row>
    <row r="328" spans="1:70">
      <c r="A328" t="s">
        <v>521</v>
      </c>
      <c r="B328" t="s">
        <v>522</v>
      </c>
      <c r="C328">
        <f>VLOOKUP($B328,'Tillförd energi'!$B$1:$AI$720,MATCH(C$2,'Tillförd energi'!$B$1:$AQ$1,0),FALSE)</f>
        <v>0</v>
      </c>
      <c r="D328">
        <f>VLOOKUP($B328,'Tillförd energi'!$B$1:$AI$720,MATCH(D$2,'Tillförd energi'!$B$1:$AQ$1,0),FALSE)</f>
        <v>0.52800000000000002</v>
      </c>
      <c r="E328">
        <f>VLOOKUP($B328,'Tillförd energi'!$B$1:$AI$720,MATCH(E$2,'Tillförd energi'!$B$1:$AQ$1,0),FALSE)</f>
        <v>0</v>
      </c>
      <c r="F328">
        <f>VLOOKUP($B328,'Tillförd energi'!$B$1:$AI$720,MATCH(F$2,'Tillförd energi'!$B$1:$AQ$1,0),FALSE)</f>
        <v>0</v>
      </c>
      <c r="G328">
        <f>VLOOKUP($B328,'Tillförd energi'!$B$1:$AI$720,MATCH(G$2,'Tillförd energi'!$B$1:$AQ$1,0),FALSE)</f>
        <v>0</v>
      </c>
      <c r="H328">
        <f>VLOOKUP($B328,'Tillförd energi'!$B$1:$AI$720,MATCH(H$2,'Tillförd energi'!$B$1:$AQ$1,0),FALSE)</f>
        <v>0</v>
      </c>
      <c r="I328">
        <f>VLOOKUP($B328,'Tillförd energi'!$B$1:$AI$720,MATCH(I$2,'Tillförd energi'!$B$1:$AQ$1,0),FALSE)</f>
        <v>0</v>
      </c>
      <c r="J328">
        <f>VLOOKUP($B328,'Tillförd energi'!$B$1:$AI$720,MATCH(J$2,'Tillförd energi'!$B$1:$AQ$1,0),FALSE)</f>
        <v>0</v>
      </c>
      <c r="K328">
        <f>VLOOKUP($B328,'Tillförd energi'!$B$1:$AI$720,MATCH(K$2,'Tillförd energi'!$B$1:$AQ$1,0),FALSE)</f>
        <v>0</v>
      </c>
      <c r="L328">
        <f>VLOOKUP($B328,'Tillförd energi'!$B$1:$AI$720,MATCH(L$2,'Tillförd energi'!$B$1:$AQ$1,0),FALSE)</f>
        <v>0</v>
      </c>
      <c r="M328">
        <f>VLOOKUP($B328,'Tillförd energi'!$B$1:$AI$720,MATCH(M$2,'Tillförd energi'!$B$1:$AQ$1,0),FALSE)</f>
        <v>0</v>
      </c>
      <c r="N328">
        <f>VLOOKUP($B328,'Tillförd energi'!$B$1:$AI$720,MATCH(N$2,'Tillförd energi'!$B$1:$AQ$1,0),FALSE)</f>
        <v>5.9459999999999997</v>
      </c>
      <c r="O328">
        <f>VLOOKUP($B328,'Tillförd energi'!$B$1:$AI$720,MATCH(O$2,'Tillförd energi'!$B$1:$AQ$1,0),FALSE)</f>
        <v>0</v>
      </c>
      <c r="P328">
        <f>VLOOKUP($B328,'Tillförd energi'!$B$1:$AI$720,MATCH(P$2,'Tillförd energi'!$B$1:$AQ$1,0),FALSE)</f>
        <v>9.4450000000000003</v>
      </c>
      <c r="Q328">
        <f>VLOOKUP($B328,'Tillförd energi'!$B$1:$AI$720,MATCH(Q$2,'Tillförd energi'!$B$1:$AQ$1,0),FALSE)</f>
        <v>7.1890000000000001</v>
      </c>
      <c r="R328">
        <f>VLOOKUP($B328,'Tillförd energi'!$B$1:$AI$720,MATCH(R$2,'Tillförd energi'!$B$1:$AQ$1,0),FALSE)</f>
        <v>5.516</v>
      </c>
      <c r="S328">
        <f>VLOOKUP($B328,'Tillförd energi'!$B$1:$AI$720,MATCH(S$2,'Tillförd energi'!$B$1:$AQ$1,0),FALSE)</f>
        <v>0</v>
      </c>
      <c r="T328">
        <f>VLOOKUP($B328,'Tillförd energi'!$B$1:$AI$720,MATCH(T$2,'Tillförd energi'!$B$1:$AQ$1,0),FALSE)</f>
        <v>0</v>
      </c>
      <c r="U328">
        <f>VLOOKUP($B328,'Tillförd energi'!$B$1:$AI$720,MATCH(U$2,'Tillförd energi'!$B$1:$AQ$1,0),FALSE)</f>
        <v>0</v>
      </c>
      <c r="V328">
        <f>VLOOKUP($B328,'Tillförd energi'!$B$1:$AI$720,MATCH(V$2,'Tillförd energi'!$B$1:$AQ$1,0),FALSE)</f>
        <v>0</v>
      </c>
      <c r="W328">
        <f>VLOOKUP($B328,'Tillförd energi'!$B$1:$AI$720,MATCH(W$2,'Tillförd energi'!$B$1:$AQ$1,0),FALSE)</f>
        <v>0</v>
      </c>
      <c r="X328">
        <f>VLOOKUP($B328,'Tillförd energi'!$B$1:$AI$720,MATCH(X$2,'Tillförd energi'!$B$1:$AQ$1,0),FALSE)</f>
        <v>0</v>
      </c>
      <c r="Y328">
        <f>VLOOKUP($B328,'Tillförd energi'!$B$1:$AI$720,MATCH(Y$2,'Tillförd energi'!$B$1:$AQ$1,0),FALSE)</f>
        <v>0</v>
      </c>
      <c r="Z328">
        <f>VLOOKUP($B328,'Tillförd energi'!$B$1:$AI$720,MATCH(Z$2,'Tillförd energi'!$B$1:$AQ$1,0),FALSE)</f>
        <v>0</v>
      </c>
      <c r="AA328">
        <f>VLOOKUP($B328,'Tillförd energi'!$B$1:$AI$720,MATCH(AA$2,'Tillförd energi'!$B$1:$AQ$1,0),FALSE)</f>
        <v>0</v>
      </c>
      <c r="AB328">
        <f>VLOOKUP($B328,'Tillförd energi'!$B$1:$AI$720,MATCH(AB$2,'Tillförd energi'!$B$1:$AQ$1,0),FALSE)</f>
        <v>0</v>
      </c>
      <c r="AC328">
        <f>VLOOKUP($B328,'Tillförd energi'!$B$1:$AI$720,MATCH(AC$2,'Tillförd energi'!$B$1:$AQ$1,0),FALSE)</f>
        <v>2.395</v>
      </c>
      <c r="AD328">
        <f>VLOOKUP($B328,'Tillförd energi'!$B$1:$AI$720,MATCH(AD$2,'Tillförd energi'!$B$1:$AQ$1,0),FALSE)</f>
        <v>0</v>
      </c>
      <c r="AE328">
        <f>VLOOKUP($B328,'Tillförd energi'!$B$1:$AI$720,MATCH(AE$2,'Tillförd energi'!$B$1:$AQ$1,0),FALSE)</f>
        <v>0</v>
      </c>
      <c r="AF328">
        <f>VLOOKUP($B328,'Tillförd energi'!$B$1:$AI$720,MATCH(AF$2,'Tillförd energi'!$B$1:$AQ$1,0),FALSE)</f>
        <v>0.57899999999999996</v>
      </c>
      <c r="AG328">
        <f>IFERROR(VLOOKUP(B328,Miljö!$B$1:$AC$600,MATCH("Köpt mängd produktionsspecifik fjärrvärme:",Miljö!$B$1:$AC$1,0),FALSE)/1,0)</f>
        <v>0</v>
      </c>
      <c r="AI328">
        <f t="shared" si="30"/>
        <v>31.598000000000003</v>
      </c>
      <c r="AJ328">
        <f>IF(ISERROR(1/VLOOKUP($B328,Leveranser!$B$1:$S$500,MATCH("såld värme (gwh)",Leveranser!$B$1:$S$1,0),FALSE)),"",VLOOKUP($B328,Leveranser!$B$1:$S$500,MATCH("såld värme (gwh)",Leveranser!$B$1:$S$1,0),FALSE))</f>
        <v>21.683</v>
      </c>
      <c r="AM328" t="str">
        <f>IF(B328&lt;&gt;"",IF(VLOOKUP($B328,Totalt!$B$1:$AQ$554,MATCH("Kvalitetsgranskad:",Totalt!$B$1:$AQ$1,0),FALSE)="ja",VLOOKUP($B328,Miljö!$B$1:$AG$479,MATCH(AM$2,Miljö!$B$1:$AK$1,0),FALSE),""),"")</f>
        <v>Ja</v>
      </c>
      <c r="AN328" t="str">
        <f>IF(AM328="ja",VLOOKUP($B328,Miljö!$B$1:$J$479,MATCH("Typ av ursprungsspecificerad el   (Om inget värde anges används Nordisk residualmix, se inforuta) ()",Miljö!$B$1:$J$1,0),FALSE),IF(AM328="nej","Nordisk residualel",""))</f>
        <v>'vatten'</v>
      </c>
      <c r="AO328">
        <f>IF(AM328="","",VLOOKUP($B328,Miljö!$B$1:$J$479,MATCH("Fossilandel för ursprungspecificerad el ()",Miljö!$B$1:$J$1,0),FALSE))</f>
        <v>0</v>
      </c>
      <c r="AP328">
        <f>IF(AM328="","",IFERROR(VLOOKUP($B328,Miljö!$B$1:$J$479,MATCH("Kärnkraftsandel för ursprungsspecificerad el ()",Miljö!$B$1:$J$1,0),FALSE)/1,0))</f>
        <v>0</v>
      </c>
      <c r="AQ328">
        <f t="shared" si="31"/>
        <v>1</v>
      </c>
      <c r="AS328" t="str">
        <f t="shared" si="32"/>
        <v>Nej</v>
      </c>
      <c r="AT328" t="str">
        <f>IF(AS328="ja",VLOOKUP($B328,Miljö!$B$1:$P$500,MATCH("Fossil andel i procent (%)",Miljö!$B$1:$P$1,0),FALSE)/100,"")</f>
        <v/>
      </c>
      <c r="AV328" t="str">
        <f t="shared" si="33"/>
        <v>Nej</v>
      </c>
      <c r="AW328" t="str">
        <f>IF(AV328="ja",VLOOKUP($B328,'Egen hetvattenprod'!$B$1:$AO$500,MATCH("Värmekälla till värmepumpar ()",'Egen hetvattenprod'!$B$1:$AO$1,0),FALSE),"")</f>
        <v/>
      </c>
      <c r="AY328" t="str">
        <f t="shared" si="34"/>
        <v>Ja</v>
      </c>
      <c r="AZ328" s="115">
        <f>IF($AY328="ja",(VLOOKUP($B328,'Egen hetvattenprod'!$B$1:$BX$550,MATCH(AZ$2,'Egen hetvattenprod'!$B$1:$BX$1,0),FALSE)+VLOOKUP($B328,Kraftvärmeprod!$B$1:$BX$550,MATCH(AZ$2,Kraftvärmeprod!$B$1:$BX$1,0),FALSE))/$AC328,"")</f>
        <v>1</v>
      </c>
      <c r="BA328" s="115">
        <f>IF($AY328="ja",(VLOOKUP($B328,'Egen hetvattenprod'!$B$1:$BX$550,MATCH(BA$2,'Egen hetvattenprod'!$B$1:$BX$1,0),FALSE)+VLOOKUP($B328,Kraftvärmeprod!$B$1:$BX$550,MATCH(BA$2,Kraftvärmeprod!$B$1:$BX$1,0),FALSE))/$AC328,"")</f>
        <v>0</v>
      </c>
      <c r="BB328" s="115">
        <f>IF($AY328="ja",(VLOOKUP($B328,'Egen hetvattenprod'!$B$1:$BX$550,MATCH(BB$2,'Egen hetvattenprod'!$B$1:$BX$1,0),FALSE)+VLOOKUP($B328,Kraftvärmeprod!$B$1:$BX$550,MATCH(BB$2,Kraftvärmeprod!$B$1:$BX$1,0),FALSE))/$AC328,"")</f>
        <v>0</v>
      </c>
      <c r="BC328" s="115">
        <f>IF($AY328="ja",(VLOOKUP($B328,'Egen hetvattenprod'!$B$1:$BX$550,MATCH(BC$2,'Egen hetvattenprod'!$B$1:$BX$1,0),FALSE)+VLOOKUP($B328,Kraftvärmeprod!$B$1:$BX$550,MATCH(BC$2,Kraftvärmeprod!$B$1:$BX$1,0),FALSE))/$AC328,"")</f>
        <v>0</v>
      </c>
      <c r="BD328" s="115">
        <f>IF($AY328="ja",(VLOOKUP($B328,'Egen hetvattenprod'!$B$1:$BX$550,MATCH(BD$2,'Egen hetvattenprod'!$B$1:$BX$1,0),FALSE)+VLOOKUP($B328,Kraftvärmeprod!$B$1:$BX$550,MATCH(BD$2,Kraftvärmeprod!$B$1:$BX$1,0),FALSE))/$AC328,"")</f>
        <v>0</v>
      </c>
      <c r="BF328" t="str">
        <f t="shared" si="35"/>
        <v>Nej</v>
      </c>
      <c r="BG328" t="str">
        <f>IF($BF328="ja",VLOOKUP($B328,'Egen hetvattenprod'!$B$1:$BX$550,MATCH("Andelen klimatgaser med fossilt ursprung för avfall ()",'Egen hetvattenprod'!$B$1:$BX$1,0),FALSE),"")</f>
        <v/>
      </c>
      <c r="BH328" t="str">
        <f>IF($BF328="ja",VLOOKUP($B328,Kraftvärmeprod!$B$1:$BX$550,MATCH("Andelen klimatgaser med fossilt ursprung för avfall ()",Kraftvärmeprod!$B$1:$BX$1,0),FALSE),"")</f>
        <v/>
      </c>
      <c r="BI328" t="str">
        <f>IF($BF328="ja",VLOOKUP($B328,'Egen hetvattenprod'!$B$1:$BX$550,MATCH("Avfall (GWh)",'Egen hetvattenprod'!$B$1:$BX$1,0),FALSE),"")</f>
        <v/>
      </c>
      <c r="BJ328" t="str">
        <f>IF($BF328="ja",VLOOKUP($B328,'Slutlig allokering kvv'!$B$1:$BX$550,MATCH("Avfall (GWh)",'Slutlig allokering kvv'!$B$1:$BX$1,0),FALSE),"")</f>
        <v/>
      </c>
      <c r="BK328" t="str">
        <f>IF($BF328="ja",VLOOKUP($B328,'Köpt hetvatten'!$B$1:$BX$550,MATCH("Avfall i köpt hetvatten",'Köpt hetvatten'!$B$1:$BX$1,0),FALSE),"")</f>
        <v/>
      </c>
      <c r="BL328" t="str">
        <f>IF($BF328="ja",VLOOKUP($B328,'Egen hetvattenprod'!$B$1:$BX$550,MATCH("Värde enligt ovan. (%)",'Egen hetvattenprod'!$B$1:$BX$1,0),FALSE),"")</f>
        <v/>
      </c>
      <c r="BM328" t="str">
        <f>IF($BF328="ja",VLOOKUP($B328,Kraftvärmeprod!$B$1:$BX$550,MATCH("Värde enligt ovan. (%)",Kraftvärmeprod!$B$1:$BX$1,0),FALSE),"")</f>
        <v/>
      </c>
      <c r="BQ328" t="str">
        <f>IF($BF328="ja",VLOOKUP($B328,'Egen hetvattenprod'!$B$1:$BX$550,MATCH("Tillförd olja (fossil) vid avfallsförbränning (GWh)",'Egen hetvattenprod'!$B$1:$BX$1,0),FALSE),"")</f>
        <v/>
      </c>
      <c r="BR328" t="str">
        <f>IF($BF328="ja",VLOOKUP($B328,Kraftvärmeprod!$B$1:$BX$550,MATCH("Tillförd olja (fossil) vid avfallsförbränning (GWh)",Kraftvärmeprod!$B$1:$BX$1,0),FALSE),"")</f>
        <v/>
      </c>
    </row>
    <row r="329" spans="1:70">
      <c r="A329" t="s">
        <v>521</v>
      </c>
      <c r="B329" t="s">
        <v>523</v>
      </c>
      <c r="C329">
        <f>VLOOKUP($B329,'Tillförd energi'!$B$1:$AI$720,MATCH(C$2,'Tillförd energi'!$B$1:$AQ$1,0),FALSE)</f>
        <v>0</v>
      </c>
      <c r="D329">
        <f>VLOOKUP($B329,'Tillförd energi'!$B$1:$AI$720,MATCH(D$2,'Tillförd energi'!$B$1:$AQ$1,0),FALSE)</f>
        <v>0.17199999999999999</v>
      </c>
      <c r="E329">
        <f>VLOOKUP($B329,'Tillförd energi'!$B$1:$AI$720,MATCH(E$2,'Tillförd energi'!$B$1:$AQ$1,0),FALSE)</f>
        <v>0</v>
      </c>
      <c r="F329">
        <f>VLOOKUP($B329,'Tillförd energi'!$B$1:$AI$720,MATCH(F$2,'Tillförd energi'!$B$1:$AQ$1,0),FALSE)</f>
        <v>0</v>
      </c>
      <c r="G329">
        <f>VLOOKUP($B329,'Tillförd energi'!$B$1:$AI$720,MATCH(G$2,'Tillförd energi'!$B$1:$AQ$1,0),FALSE)</f>
        <v>0</v>
      </c>
      <c r="H329">
        <f>VLOOKUP($B329,'Tillförd energi'!$B$1:$AI$720,MATCH(H$2,'Tillförd energi'!$B$1:$AQ$1,0),FALSE)</f>
        <v>0</v>
      </c>
      <c r="I329">
        <f>VLOOKUP($B329,'Tillförd energi'!$B$1:$AI$720,MATCH(I$2,'Tillförd energi'!$B$1:$AQ$1,0),FALSE)</f>
        <v>0</v>
      </c>
      <c r="J329">
        <f>VLOOKUP($B329,'Tillförd energi'!$B$1:$AI$720,MATCH(J$2,'Tillförd energi'!$B$1:$AQ$1,0),FALSE)</f>
        <v>0</v>
      </c>
      <c r="K329">
        <f>VLOOKUP($B329,'Tillförd energi'!$B$1:$AI$720,MATCH(K$2,'Tillförd energi'!$B$1:$AQ$1,0),FALSE)</f>
        <v>0</v>
      </c>
      <c r="L329">
        <f>VLOOKUP($B329,'Tillförd energi'!$B$1:$AI$720,MATCH(L$2,'Tillförd energi'!$B$1:$AQ$1,0),FALSE)</f>
        <v>0</v>
      </c>
      <c r="M329">
        <f>VLOOKUP($B329,'Tillförd energi'!$B$1:$AI$720,MATCH(M$2,'Tillförd energi'!$B$1:$AQ$1,0),FALSE)</f>
        <v>0</v>
      </c>
      <c r="N329">
        <f>VLOOKUP($B329,'Tillförd energi'!$B$1:$AI$720,MATCH(N$2,'Tillförd energi'!$B$1:$AQ$1,0),FALSE)</f>
        <v>10.212999999999999</v>
      </c>
      <c r="O329">
        <f>VLOOKUP($B329,'Tillförd energi'!$B$1:$AI$720,MATCH(O$2,'Tillförd energi'!$B$1:$AQ$1,0),FALSE)</f>
        <v>0</v>
      </c>
      <c r="P329">
        <f>VLOOKUP($B329,'Tillförd energi'!$B$1:$AI$720,MATCH(P$2,'Tillförd energi'!$B$1:$AQ$1,0),FALSE)</f>
        <v>13.676</v>
      </c>
      <c r="Q329">
        <f>VLOOKUP($B329,'Tillförd energi'!$B$1:$AI$720,MATCH(Q$2,'Tillförd energi'!$B$1:$AQ$1,0),FALSE)</f>
        <v>11.58</v>
      </c>
      <c r="R329">
        <f>VLOOKUP($B329,'Tillförd energi'!$B$1:$AI$720,MATCH(R$2,'Tillförd energi'!$B$1:$AQ$1,0),FALSE)</f>
        <v>0</v>
      </c>
      <c r="S329">
        <f>VLOOKUP($B329,'Tillförd energi'!$B$1:$AI$720,MATCH(S$2,'Tillförd energi'!$B$1:$AQ$1,0),FALSE)</f>
        <v>0</v>
      </c>
      <c r="T329">
        <f>VLOOKUP($B329,'Tillförd energi'!$B$1:$AI$720,MATCH(T$2,'Tillförd energi'!$B$1:$AQ$1,0),FALSE)</f>
        <v>0</v>
      </c>
      <c r="U329">
        <f>VLOOKUP($B329,'Tillförd energi'!$B$1:$AI$720,MATCH(U$2,'Tillförd energi'!$B$1:$AQ$1,0),FALSE)</f>
        <v>0</v>
      </c>
      <c r="V329">
        <f>VLOOKUP($B329,'Tillförd energi'!$B$1:$AI$720,MATCH(V$2,'Tillförd energi'!$B$1:$AQ$1,0),FALSE)</f>
        <v>0</v>
      </c>
      <c r="W329">
        <f>VLOOKUP($B329,'Tillförd energi'!$B$1:$AI$720,MATCH(W$2,'Tillförd energi'!$B$1:$AQ$1,0),FALSE)</f>
        <v>0</v>
      </c>
      <c r="X329">
        <f>VLOOKUP($B329,'Tillförd energi'!$B$1:$AI$720,MATCH(X$2,'Tillförd energi'!$B$1:$AQ$1,0),FALSE)</f>
        <v>0</v>
      </c>
      <c r="Y329">
        <f>VLOOKUP($B329,'Tillförd energi'!$B$1:$AI$720,MATCH(Y$2,'Tillförd energi'!$B$1:$AQ$1,0),FALSE)</f>
        <v>0</v>
      </c>
      <c r="Z329">
        <f>VLOOKUP($B329,'Tillförd energi'!$B$1:$AI$720,MATCH(Z$2,'Tillförd energi'!$B$1:$AQ$1,0),FALSE)</f>
        <v>0</v>
      </c>
      <c r="AA329">
        <f>VLOOKUP($B329,'Tillförd energi'!$B$1:$AI$720,MATCH(AA$2,'Tillförd energi'!$B$1:$AQ$1,0),FALSE)</f>
        <v>0</v>
      </c>
      <c r="AB329">
        <f>VLOOKUP($B329,'Tillförd energi'!$B$1:$AI$720,MATCH(AB$2,'Tillförd energi'!$B$1:$AQ$1,0),FALSE)</f>
        <v>0</v>
      </c>
      <c r="AC329">
        <f>VLOOKUP($B329,'Tillförd energi'!$B$1:$AI$720,MATCH(AC$2,'Tillförd energi'!$B$1:$AQ$1,0),FALSE)</f>
        <v>4.2370000000000001</v>
      </c>
      <c r="AD329">
        <f>VLOOKUP($B329,'Tillförd energi'!$B$1:$AI$720,MATCH(AD$2,'Tillförd energi'!$B$1:$AQ$1,0),FALSE)</f>
        <v>0</v>
      </c>
      <c r="AE329">
        <f>VLOOKUP($B329,'Tillförd energi'!$B$1:$AI$720,MATCH(AE$2,'Tillförd energi'!$B$1:$AQ$1,0),FALSE)</f>
        <v>0</v>
      </c>
      <c r="AF329">
        <f>VLOOKUP($B329,'Tillförd energi'!$B$1:$AI$720,MATCH(AF$2,'Tillförd energi'!$B$1:$AQ$1,0),FALSE)</f>
        <v>0.83299999999999996</v>
      </c>
      <c r="AG329">
        <f>IFERROR(VLOOKUP(B329,Miljö!$B$1:$AC$600,MATCH("Köpt mängd produktionsspecifik fjärrvärme:",Miljö!$B$1:$AC$1,0),FALSE)/1,0)</f>
        <v>0</v>
      </c>
      <c r="AI329">
        <f t="shared" si="30"/>
        <v>40.710999999999999</v>
      </c>
      <c r="AJ329">
        <f>IF(ISERROR(1/VLOOKUP($B329,Leveranser!$B$1:$S$500,MATCH("såld värme (gwh)",Leveranser!$B$1:$S$1,0),FALSE)),"",VLOOKUP($B329,Leveranser!$B$1:$S$500,MATCH("såld värme (gwh)",Leveranser!$B$1:$S$1,0),FALSE))</f>
        <v>27.492999999999999</v>
      </c>
      <c r="AM329" t="str">
        <f>IF(B329&lt;&gt;"",IF(VLOOKUP($B329,Totalt!$B$1:$AQ$554,MATCH("Kvalitetsgranskad:",Totalt!$B$1:$AQ$1,0),FALSE)="ja",VLOOKUP($B329,Miljö!$B$1:$AG$479,MATCH(AM$2,Miljö!$B$1:$AK$1,0),FALSE),""),"")</f>
        <v>Ja</v>
      </c>
      <c r="AN329" t="str">
        <f>IF(AM329="ja",VLOOKUP($B329,Miljö!$B$1:$J$479,MATCH("Typ av ursprungsspecificerad el   (Om inget värde anges används Nordisk residualmix, se inforuta) ()",Miljö!$B$1:$J$1,0),FALSE),IF(AM329="nej","Nordisk residualel",""))</f>
        <v>'vatten'</v>
      </c>
      <c r="AO329">
        <f>IF(AM329="","",VLOOKUP($B329,Miljö!$B$1:$J$479,MATCH("Fossilandel för ursprungspecificerad el ()",Miljö!$B$1:$J$1,0),FALSE))</f>
        <v>0</v>
      </c>
      <c r="AP329">
        <f>IF(AM329="","",IFERROR(VLOOKUP($B329,Miljö!$B$1:$J$479,MATCH("Kärnkraftsandel för ursprungsspecificerad el ()",Miljö!$B$1:$J$1,0),FALSE)/1,0))</f>
        <v>0</v>
      </c>
      <c r="AQ329">
        <f t="shared" si="31"/>
        <v>1</v>
      </c>
      <c r="AS329" t="str">
        <f t="shared" si="32"/>
        <v>Nej</v>
      </c>
      <c r="AT329" t="str">
        <f>IF(AS329="ja",VLOOKUP($B329,Miljö!$B$1:$P$500,MATCH("Fossil andel i procent (%)",Miljö!$B$1:$P$1,0),FALSE)/100,"")</f>
        <v/>
      </c>
      <c r="AV329" t="str">
        <f t="shared" si="33"/>
        <v>Nej</v>
      </c>
      <c r="AW329" t="str">
        <f>IF(AV329="ja",VLOOKUP($B329,'Egen hetvattenprod'!$B$1:$AO$500,MATCH("Värmekälla till värmepumpar ()",'Egen hetvattenprod'!$B$1:$AO$1,0),FALSE),"")</f>
        <v/>
      </c>
      <c r="AY329" t="str">
        <f t="shared" si="34"/>
        <v>Ja</v>
      </c>
      <c r="AZ329" s="115">
        <f>IF($AY329="ja",(VLOOKUP($B329,'Egen hetvattenprod'!$B$1:$BX$550,MATCH(AZ$2,'Egen hetvattenprod'!$B$1:$BX$1,0),FALSE)+VLOOKUP($B329,Kraftvärmeprod!$B$1:$BX$550,MATCH(AZ$2,Kraftvärmeprod!$B$1:$BX$1,0),FALSE))/$AC329,"")</f>
        <v>1</v>
      </c>
      <c r="BA329" s="115">
        <f>IF($AY329="ja",(VLOOKUP($B329,'Egen hetvattenprod'!$B$1:$BX$550,MATCH(BA$2,'Egen hetvattenprod'!$B$1:$BX$1,0),FALSE)+VLOOKUP($B329,Kraftvärmeprod!$B$1:$BX$550,MATCH(BA$2,Kraftvärmeprod!$B$1:$BX$1,0),FALSE))/$AC329,"")</f>
        <v>0</v>
      </c>
      <c r="BB329" s="115">
        <f>IF($AY329="ja",(VLOOKUP($B329,'Egen hetvattenprod'!$B$1:$BX$550,MATCH(BB$2,'Egen hetvattenprod'!$B$1:$BX$1,0),FALSE)+VLOOKUP($B329,Kraftvärmeprod!$B$1:$BX$550,MATCH(BB$2,Kraftvärmeprod!$B$1:$BX$1,0),FALSE))/$AC329,"")</f>
        <v>0</v>
      </c>
      <c r="BC329" s="115">
        <f>IF($AY329="ja",(VLOOKUP($B329,'Egen hetvattenprod'!$B$1:$BX$550,MATCH(BC$2,'Egen hetvattenprod'!$B$1:$BX$1,0),FALSE)+VLOOKUP($B329,Kraftvärmeprod!$B$1:$BX$550,MATCH(BC$2,Kraftvärmeprod!$B$1:$BX$1,0),FALSE))/$AC329,"")</f>
        <v>0</v>
      </c>
      <c r="BD329" s="115">
        <f>IF($AY329="ja",(VLOOKUP($B329,'Egen hetvattenprod'!$B$1:$BX$550,MATCH(BD$2,'Egen hetvattenprod'!$B$1:$BX$1,0),FALSE)+VLOOKUP($B329,Kraftvärmeprod!$B$1:$BX$550,MATCH(BD$2,Kraftvärmeprod!$B$1:$BX$1,0),FALSE))/$AC329,"")</f>
        <v>0</v>
      </c>
      <c r="BF329" t="str">
        <f t="shared" si="35"/>
        <v>Nej</v>
      </c>
      <c r="BG329" t="str">
        <f>IF($BF329="ja",VLOOKUP($B329,'Egen hetvattenprod'!$B$1:$BX$550,MATCH("Andelen klimatgaser med fossilt ursprung för avfall ()",'Egen hetvattenprod'!$B$1:$BX$1,0),FALSE),"")</f>
        <v/>
      </c>
      <c r="BH329" t="str">
        <f>IF($BF329="ja",VLOOKUP($B329,Kraftvärmeprod!$B$1:$BX$550,MATCH("Andelen klimatgaser med fossilt ursprung för avfall ()",Kraftvärmeprod!$B$1:$BX$1,0),FALSE),"")</f>
        <v/>
      </c>
      <c r="BI329" t="str">
        <f>IF($BF329="ja",VLOOKUP($B329,'Egen hetvattenprod'!$B$1:$BX$550,MATCH("Avfall (GWh)",'Egen hetvattenprod'!$B$1:$BX$1,0),FALSE),"")</f>
        <v/>
      </c>
      <c r="BJ329" t="str">
        <f>IF($BF329="ja",VLOOKUP($B329,'Slutlig allokering kvv'!$B$1:$BX$550,MATCH("Avfall (GWh)",'Slutlig allokering kvv'!$B$1:$BX$1,0),FALSE),"")</f>
        <v/>
      </c>
      <c r="BK329" t="str">
        <f>IF($BF329="ja",VLOOKUP($B329,'Köpt hetvatten'!$B$1:$BX$550,MATCH("Avfall i köpt hetvatten",'Köpt hetvatten'!$B$1:$BX$1,0),FALSE),"")</f>
        <v/>
      </c>
      <c r="BL329" t="str">
        <f>IF($BF329="ja",VLOOKUP($B329,'Egen hetvattenprod'!$B$1:$BX$550,MATCH("Värde enligt ovan. (%)",'Egen hetvattenprod'!$B$1:$BX$1,0),FALSE),"")</f>
        <v/>
      </c>
      <c r="BM329" t="str">
        <f>IF($BF329="ja",VLOOKUP($B329,Kraftvärmeprod!$B$1:$BX$550,MATCH("Värde enligt ovan. (%)",Kraftvärmeprod!$B$1:$BX$1,0),FALSE),"")</f>
        <v/>
      </c>
      <c r="BQ329" t="str">
        <f>IF($BF329="ja",VLOOKUP($B329,'Egen hetvattenprod'!$B$1:$BX$550,MATCH("Tillförd olja (fossil) vid avfallsförbränning (GWh)",'Egen hetvattenprod'!$B$1:$BX$1,0),FALSE),"")</f>
        <v/>
      </c>
      <c r="BR329" t="str">
        <f>IF($BF329="ja",VLOOKUP($B329,Kraftvärmeprod!$B$1:$BX$550,MATCH("Tillförd olja (fossil) vid avfallsförbränning (GWh)",Kraftvärmeprod!$B$1:$BX$1,0),FALSE),"")</f>
        <v/>
      </c>
    </row>
    <row r="330" spans="1:70">
      <c r="A330" t="s">
        <v>524</v>
      </c>
      <c r="B330" t="s">
        <v>525</v>
      </c>
      <c r="C330">
        <f>VLOOKUP($B330,'Tillförd energi'!$B$1:$AI$720,MATCH(C$2,'Tillförd energi'!$B$1:$AQ$1,0),FALSE)</f>
        <v>0</v>
      </c>
      <c r="D330">
        <f>VLOOKUP($B330,'Tillförd energi'!$B$1:$AI$720,MATCH(D$2,'Tillförd energi'!$B$1:$AQ$1,0),FALSE)</f>
        <v>1.6000000000000001E-3</v>
      </c>
      <c r="E330">
        <f>VLOOKUP($B330,'Tillförd energi'!$B$1:$AI$720,MATCH(E$2,'Tillförd energi'!$B$1:$AQ$1,0),FALSE)</f>
        <v>0</v>
      </c>
      <c r="F330">
        <f>VLOOKUP($B330,'Tillförd energi'!$B$1:$AI$720,MATCH(F$2,'Tillförd energi'!$B$1:$AQ$1,0),FALSE)</f>
        <v>0</v>
      </c>
      <c r="G330">
        <f>VLOOKUP($B330,'Tillförd energi'!$B$1:$AI$720,MATCH(G$2,'Tillförd energi'!$B$1:$AQ$1,0),FALSE)</f>
        <v>0</v>
      </c>
      <c r="H330">
        <f>VLOOKUP($B330,'Tillförd energi'!$B$1:$AI$720,MATCH(H$2,'Tillförd energi'!$B$1:$AQ$1,0),FALSE)</f>
        <v>0</v>
      </c>
      <c r="I330">
        <f>VLOOKUP($B330,'Tillförd energi'!$B$1:$AI$720,MATCH(I$2,'Tillförd energi'!$B$1:$AQ$1,0),FALSE)</f>
        <v>0</v>
      </c>
      <c r="J330">
        <f>VLOOKUP($B330,'Tillförd energi'!$B$1:$AI$720,MATCH(J$2,'Tillförd energi'!$B$1:$AQ$1,0),FALSE)</f>
        <v>0</v>
      </c>
      <c r="K330">
        <f>VLOOKUP($B330,'Tillförd energi'!$B$1:$AI$720,MATCH(K$2,'Tillförd energi'!$B$1:$AQ$1,0),FALSE)</f>
        <v>0</v>
      </c>
      <c r="L330">
        <f>VLOOKUP($B330,'Tillförd energi'!$B$1:$AI$720,MATCH(L$2,'Tillförd energi'!$B$1:$AQ$1,0),FALSE)</f>
        <v>0</v>
      </c>
      <c r="M330">
        <f>VLOOKUP($B330,'Tillförd energi'!$B$1:$AI$720,MATCH(M$2,'Tillförd energi'!$B$1:$AQ$1,0),FALSE)</f>
        <v>8.6</v>
      </c>
      <c r="N330">
        <f>VLOOKUP($B330,'Tillförd energi'!$B$1:$AI$720,MATCH(N$2,'Tillförd energi'!$B$1:$AQ$1,0),FALSE)</f>
        <v>4.3</v>
      </c>
      <c r="O330">
        <f>VLOOKUP($B330,'Tillförd energi'!$B$1:$AI$720,MATCH(O$2,'Tillförd energi'!$B$1:$AQ$1,0),FALSE)</f>
        <v>4.3</v>
      </c>
      <c r="P330">
        <f>VLOOKUP($B330,'Tillförd energi'!$B$1:$AI$720,MATCH(P$2,'Tillförd energi'!$B$1:$AQ$1,0),FALSE)</f>
        <v>11.5</v>
      </c>
      <c r="Q330">
        <f>VLOOKUP($B330,'Tillförd energi'!$B$1:$AI$720,MATCH(Q$2,'Tillförd energi'!$B$1:$AQ$1,0),FALSE)</f>
        <v>4.7964700000000002</v>
      </c>
      <c r="R330">
        <f>VLOOKUP($B330,'Tillförd energi'!$B$1:$AI$720,MATCH(R$2,'Tillförd energi'!$B$1:$AQ$1,0),FALSE)</f>
        <v>0</v>
      </c>
      <c r="S330">
        <f>VLOOKUP($B330,'Tillförd energi'!$B$1:$AI$720,MATCH(S$2,'Tillförd energi'!$B$1:$AQ$1,0),FALSE)</f>
        <v>0</v>
      </c>
      <c r="T330">
        <f>VLOOKUP($B330,'Tillförd energi'!$B$1:$AI$720,MATCH(T$2,'Tillförd energi'!$B$1:$AQ$1,0),FALSE)</f>
        <v>0</v>
      </c>
      <c r="U330">
        <f>VLOOKUP($B330,'Tillförd energi'!$B$1:$AI$720,MATCH(U$2,'Tillförd energi'!$B$1:$AQ$1,0),FALSE)</f>
        <v>0</v>
      </c>
      <c r="V330">
        <f>VLOOKUP($B330,'Tillförd energi'!$B$1:$AI$720,MATCH(V$2,'Tillförd energi'!$B$1:$AQ$1,0),FALSE)</f>
        <v>0</v>
      </c>
      <c r="W330">
        <f>VLOOKUP($B330,'Tillförd energi'!$B$1:$AI$720,MATCH(W$2,'Tillförd energi'!$B$1:$AQ$1,0),FALSE)</f>
        <v>0</v>
      </c>
      <c r="X330">
        <f>VLOOKUP($B330,'Tillförd energi'!$B$1:$AI$720,MATCH(X$2,'Tillförd energi'!$B$1:$AQ$1,0),FALSE)</f>
        <v>0</v>
      </c>
      <c r="Y330">
        <f>VLOOKUP($B330,'Tillförd energi'!$B$1:$AI$720,MATCH(Y$2,'Tillförd energi'!$B$1:$AQ$1,0),FALSE)</f>
        <v>0</v>
      </c>
      <c r="Z330">
        <f>VLOOKUP($B330,'Tillförd energi'!$B$1:$AI$720,MATCH(Z$2,'Tillförd energi'!$B$1:$AQ$1,0),FALSE)</f>
        <v>0</v>
      </c>
      <c r="AA330">
        <f>VLOOKUP($B330,'Tillförd energi'!$B$1:$AI$720,MATCH(AA$2,'Tillförd energi'!$B$1:$AQ$1,0),FALSE)</f>
        <v>0</v>
      </c>
      <c r="AB330">
        <f>VLOOKUP($B330,'Tillförd energi'!$B$1:$AI$720,MATCH(AB$2,'Tillförd energi'!$B$1:$AQ$1,0),FALSE)</f>
        <v>0</v>
      </c>
      <c r="AC330">
        <f>VLOOKUP($B330,'Tillförd energi'!$B$1:$AI$720,MATCH(AC$2,'Tillförd energi'!$B$1:$AQ$1,0),FALSE)</f>
        <v>5.5</v>
      </c>
      <c r="AD330">
        <f>VLOOKUP($B330,'Tillförd energi'!$B$1:$AI$720,MATCH(AD$2,'Tillförd energi'!$B$1:$AQ$1,0),FALSE)</f>
        <v>0</v>
      </c>
      <c r="AE330">
        <f>VLOOKUP($B330,'Tillförd energi'!$B$1:$AI$720,MATCH(AE$2,'Tillförd energi'!$B$1:$AQ$1,0),FALSE)</f>
        <v>0</v>
      </c>
      <c r="AF330">
        <f>VLOOKUP($B330,'Tillförd energi'!$B$1:$AI$720,MATCH(AF$2,'Tillförd energi'!$B$1:$AQ$1,0),FALSE)</f>
        <v>0.45600000000000002</v>
      </c>
      <c r="AG330">
        <f>IFERROR(VLOOKUP(B330,Miljö!$B$1:$AC$600,MATCH("Köpt mängd produktionsspecifik fjärrvärme:",Miljö!$B$1:$AC$1,0),FALSE)/1,0)</f>
        <v>0</v>
      </c>
      <c r="AI330">
        <f t="shared" si="30"/>
        <v>39.454070000000002</v>
      </c>
      <c r="AJ330">
        <f>IF(ISERROR(1/VLOOKUP($B330,Leveranser!$B$1:$S$500,MATCH("såld värme (gwh)",Leveranser!$B$1:$S$1,0),FALSE)),"",VLOOKUP($B330,Leveranser!$B$1:$S$500,MATCH("såld värme (gwh)",Leveranser!$B$1:$S$1,0),FALSE))</f>
        <v>29.5</v>
      </c>
      <c r="AM330" t="str">
        <f>IF(B330&lt;&gt;"",IF(VLOOKUP($B330,Totalt!$B$1:$AQ$554,MATCH("Kvalitetsgranskad:",Totalt!$B$1:$AQ$1,0),FALSE)="ja",VLOOKUP($B330,Miljö!$B$1:$AG$479,MATCH(AM$2,Miljö!$B$1:$AK$1,0),FALSE),""),"")</f>
        <v>Ja</v>
      </c>
      <c r="AN330" t="str">
        <f>IF(AM330="ja",VLOOKUP($B330,Miljö!$B$1:$J$479,MATCH("Typ av ursprungsspecificerad el   (Om inget värde anges används Nordisk residualmix, se inforuta) ()",Miljö!$B$1:$J$1,0),FALSE),IF(AM330="nej","Nordisk residualel",""))</f>
        <v>'Vind'</v>
      </c>
      <c r="AO330">
        <f>IF(AM330="","",VLOOKUP($B330,Miljö!$B$1:$J$479,MATCH("Fossilandel för ursprungspecificerad el ()",Miljö!$B$1:$J$1,0),FALSE))</f>
        <v>0</v>
      </c>
      <c r="AP330">
        <f>IF(AM330="","",IFERROR(VLOOKUP($B330,Miljö!$B$1:$J$479,MATCH("Kärnkraftsandel för ursprungsspecificerad el ()",Miljö!$B$1:$J$1,0),FALSE)/1,0))</f>
        <v>0</v>
      </c>
      <c r="AQ330">
        <f t="shared" si="31"/>
        <v>1</v>
      </c>
      <c r="AS330" t="str">
        <f t="shared" si="32"/>
        <v>Nej</v>
      </c>
      <c r="AT330" t="str">
        <f>IF(AS330="ja",VLOOKUP($B330,Miljö!$B$1:$P$500,MATCH("Fossil andel i procent (%)",Miljö!$B$1:$P$1,0),FALSE)/100,"")</f>
        <v/>
      </c>
      <c r="AV330" t="str">
        <f t="shared" si="33"/>
        <v>Nej</v>
      </c>
      <c r="AW330" t="str">
        <f>IF(AV330="ja",VLOOKUP($B330,'Egen hetvattenprod'!$B$1:$AO$500,MATCH("Värmekälla till värmepumpar ()",'Egen hetvattenprod'!$B$1:$AO$1,0),FALSE),"")</f>
        <v/>
      </c>
      <c r="AY330" t="str">
        <f t="shared" si="34"/>
        <v>Ja</v>
      </c>
      <c r="AZ330" s="115">
        <f>IF($AY330="ja",(VLOOKUP($B330,'Egen hetvattenprod'!$B$1:$BX$550,MATCH(AZ$2,'Egen hetvattenprod'!$B$1:$BX$1,0),FALSE)+VLOOKUP($B330,Kraftvärmeprod!$B$1:$BX$550,MATCH(AZ$2,Kraftvärmeprod!$B$1:$BX$1,0),FALSE))/$AC330,"")</f>
        <v>1</v>
      </c>
      <c r="BA330" s="115">
        <f>IF($AY330="ja",(VLOOKUP($B330,'Egen hetvattenprod'!$B$1:$BX$550,MATCH(BA$2,'Egen hetvattenprod'!$B$1:$BX$1,0),FALSE)+VLOOKUP($B330,Kraftvärmeprod!$B$1:$BX$550,MATCH(BA$2,Kraftvärmeprod!$B$1:$BX$1,0),FALSE))/$AC330,"")</f>
        <v>0</v>
      </c>
      <c r="BB330" s="115">
        <f>IF($AY330="ja",(VLOOKUP($B330,'Egen hetvattenprod'!$B$1:$BX$550,MATCH(BB$2,'Egen hetvattenprod'!$B$1:$BX$1,0),FALSE)+VLOOKUP($B330,Kraftvärmeprod!$B$1:$BX$550,MATCH(BB$2,Kraftvärmeprod!$B$1:$BX$1,0),FALSE))/$AC330,"")</f>
        <v>0</v>
      </c>
      <c r="BC330" s="115">
        <f>IF($AY330="ja",(VLOOKUP($B330,'Egen hetvattenprod'!$B$1:$BX$550,MATCH(BC$2,'Egen hetvattenprod'!$B$1:$BX$1,0),FALSE)+VLOOKUP($B330,Kraftvärmeprod!$B$1:$BX$550,MATCH(BC$2,Kraftvärmeprod!$B$1:$BX$1,0),FALSE))/$AC330,"")</f>
        <v>0</v>
      </c>
      <c r="BD330" s="115">
        <f>IF($AY330="ja",(VLOOKUP($B330,'Egen hetvattenprod'!$B$1:$BX$550,MATCH(BD$2,'Egen hetvattenprod'!$B$1:$BX$1,0),FALSE)+VLOOKUP($B330,Kraftvärmeprod!$B$1:$BX$550,MATCH(BD$2,Kraftvärmeprod!$B$1:$BX$1,0),FALSE))/$AC330,"")</f>
        <v>0</v>
      </c>
      <c r="BF330" t="str">
        <f t="shared" si="35"/>
        <v>Nej</v>
      </c>
      <c r="BG330" t="str">
        <f>IF($BF330="ja",VLOOKUP($B330,'Egen hetvattenprod'!$B$1:$BX$550,MATCH("Andelen klimatgaser med fossilt ursprung för avfall ()",'Egen hetvattenprod'!$B$1:$BX$1,0),FALSE),"")</f>
        <v/>
      </c>
      <c r="BH330" t="str">
        <f>IF($BF330="ja",VLOOKUP($B330,Kraftvärmeprod!$B$1:$BX$550,MATCH("Andelen klimatgaser med fossilt ursprung för avfall ()",Kraftvärmeprod!$B$1:$BX$1,0),FALSE),"")</f>
        <v/>
      </c>
      <c r="BI330" t="str">
        <f>IF($BF330="ja",VLOOKUP($B330,'Egen hetvattenprod'!$B$1:$BX$550,MATCH("Avfall (GWh)",'Egen hetvattenprod'!$B$1:$BX$1,0),FALSE),"")</f>
        <v/>
      </c>
      <c r="BJ330" t="str">
        <f>IF($BF330="ja",VLOOKUP($B330,'Slutlig allokering kvv'!$B$1:$BX$550,MATCH("Avfall (GWh)",'Slutlig allokering kvv'!$B$1:$BX$1,0),FALSE),"")</f>
        <v/>
      </c>
      <c r="BK330" t="str">
        <f>IF($BF330="ja",VLOOKUP($B330,'Köpt hetvatten'!$B$1:$BX$550,MATCH("Avfall i köpt hetvatten",'Köpt hetvatten'!$B$1:$BX$1,0),FALSE),"")</f>
        <v/>
      </c>
      <c r="BL330" t="str">
        <f>IF($BF330="ja",VLOOKUP($B330,'Egen hetvattenprod'!$B$1:$BX$550,MATCH("Värde enligt ovan. (%)",'Egen hetvattenprod'!$B$1:$BX$1,0),FALSE),"")</f>
        <v/>
      </c>
      <c r="BM330" t="str">
        <f>IF($BF330="ja",VLOOKUP($B330,Kraftvärmeprod!$B$1:$BX$550,MATCH("Värde enligt ovan. (%)",Kraftvärmeprod!$B$1:$BX$1,0),FALSE),"")</f>
        <v/>
      </c>
      <c r="BQ330" t="str">
        <f>IF($BF330="ja",VLOOKUP($B330,'Egen hetvattenprod'!$B$1:$BX$550,MATCH("Tillförd olja (fossil) vid avfallsförbränning (GWh)",'Egen hetvattenprod'!$B$1:$BX$1,0),FALSE),"")</f>
        <v/>
      </c>
      <c r="BR330" t="str">
        <f>IF($BF330="ja",VLOOKUP($B330,Kraftvärmeprod!$B$1:$BX$550,MATCH("Tillförd olja (fossil) vid avfallsförbränning (GWh)",Kraftvärmeprod!$B$1:$BX$1,0),FALSE),"")</f>
        <v/>
      </c>
    </row>
    <row r="331" spans="1:70">
      <c r="A331" t="s">
        <v>526</v>
      </c>
      <c r="B331" t="s">
        <v>527</v>
      </c>
      <c r="C331">
        <f>VLOOKUP($B331,'Tillförd energi'!$B$1:$AI$720,MATCH(C$2,'Tillförd energi'!$B$1:$AQ$1,0),FALSE)</f>
        <v>0</v>
      </c>
      <c r="D331">
        <f>VLOOKUP($B331,'Tillförd energi'!$B$1:$AI$720,MATCH(D$2,'Tillförd energi'!$B$1:$AQ$1,0),FALSE)</f>
        <v>0</v>
      </c>
      <c r="E331">
        <f>VLOOKUP($B331,'Tillförd energi'!$B$1:$AI$720,MATCH(E$2,'Tillförd energi'!$B$1:$AQ$1,0),FALSE)</f>
        <v>0</v>
      </c>
      <c r="F331">
        <f>VLOOKUP($B331,'Tillförd energi'!$B$1:$AI$720,MATCH(F$2,'Tillförd energi'!$B$1:$AQ$1,0),FALSE)</f>
        <v>0</v>
      </c>
      <c r="G331">
        <f>VLOOKUP($B331,'Tillförd energi'!$B$1:$AI$720,MATCH(G$2,'Tillförd energi'!$B$1:$AQ$1,0),FALSE)</f>
        <v>0</v>
      </c>
      <c r="H331">
        <f>VLOOKUP($B331,'Tillförd energi'!$B$1:$AI$720,MATCH(H$2,'Tillförd energi'!$B$1:$AQ$1,0),FALSE)</f>
        <v>0</v>
      </c>
      <c r="I331">
        <f>VLOOKUP($B331,'Tillförd energi'!$B$1:$AI$720,MATCH(I$2,'Tillförd energi'!$B$1:$AQ$1,0),FALSE)</f>
        <v>0</v>
      </c>
      <c r="J331">
        <f>VLOOKUP($B331,'Tillförd energi'!$B$1:$AI$720,MATCH(J$2,'Tillförd energi'!$B$1:$AQ$1,0),FALSE)</f>
        <v>0</v>
      </c>
      <c r="K331">
        <f>VLOOKUP($B331,'Tillförd energi'!$B$1:$AI$720,MATCH(K$2,'Tillförd energi'!$B$1:$AQ$1,0),FALSE)</f>
        <v>0</v>
      </c>
      <c r="L331">
        <f>VLOOKUP($B331,'Tillförd energi'!$B$1:$AI$720,MATCH(L$2,'Tillförd energi'!$B$1:$AQ$1,0),FALSE)</f>
        <v>0</v>
      </c>
      <c r="M331">
        <f>VLOOKUP($B331,'Tillförd energi'!$B$1:$AI$720,MATCH(M$2,'Tillförd energi'!$B$1:$AQ$1,0),FALSE)</f>
        <v>0</v>
      </c>
      <c r="N331">
        <f>VLOOKUP($B331,'Tillförd energi'!$B$1:$AI$720,MATCH(N$2,'Tillförd energi'!$B$1:$AQ$1,0),FALSE)</f>
        <v>0</v>
      </c>
      <c r="O331">
        <f>VLOOKUP($B331,'Tillförd energi'!$B$1:$AI$720,MATCH(O$2,'Tillförd energi'!$B$1:$AQ$1,0),FALSE)</f>
        <v>0</v>
      </c>
      <c r="P331">
        <f>VLOOKUP($B331,'Tillförd energi'!$B$1:$AI$720,MATCH(P$2,'Tillförd energi'!$B$1:$AQ$1,0),FALSE)</f>
        <v>0</v>
      </c>
      <c r="Q331">
        <f>VLOOKUP($B331,'Tillförd energi'!$B$1:$AI$720,MATCH(Q$2,'Tillförd energi'!$B$1:$AQ$1,0),FALSE)</f>
        <v>0</v>
      </c>
      <c r="R331">
        <f>VLOOKUP($B331,'Tillförd energi'!$B$1:$AI$720,MATCH(R$2,'Tillförd energi'!$B$1:$AQ$1,0),FALSE)</f>
        <v>1.329</v>
      </c>
      <c r="S331">
        <f>VLOOKUP($B331,'Tillförd energi'!$B$1:$AI$720,MATCH(S$2,'Tillförd energi'!$B$1:$AQ$1,0),FALSE)</f>
        <v>2.8490000000000002</v>
      </c>
      <c r="T331">
        <f>VLOOKUP($B331,'Tillförd energi'!$B$1:$AI$720,MATCH(T$2,'Tillförd energi'!$B$1:$AQ$1,0),FALSE)</f>
        <v>0</v>
      </c>
      <c r="U331">
        <f>VLOOKUP($B331,'Tillförd energi'!$B$1:$AI$720,MATCH(U$2,'Tillförd energi'!$B$1:$AQ$1,0),FALSE)</f>
        <v>0</v>
      </c>
      <c r="V331">
        <f>VLOOKUP($B331,'Tillförd energi'!$B$1:$AI$720,MATCH(V$2,'Tillförd energi'!$B$1:$AQ$1,0),FALSE)</f>
        <v>0</v>
      </c>
      <c r="W331">
        <f>VLOOKUP($B331,'Tillförd energi'!$B$1:$AI$720,MATCH(W$2,'Tillförd energi'!$B$1:$AQ$1,0),FALSE)</f>
        <v>0</v>
      </c>
      <c r="X331">
        <f>VLOOKUP($B331,'Tillförd energi'!$B$1:$AI$720,MATCH(X$2,'Tillförd energi'!$B$1:$AQ$1,0),FALSE)</f>
        <v>0</v>
      </c>
      <c r="Y331">
        <f>VLOOKUP($B331,'Tillförd energi'!$B$1:$AI$720,MATCH(Y$2,'Tillförd energi'!$B$1:$AQ$1,0),FALSE)</f>
        <v>0</v>
      </c>
      <c r="Z331">
        <f>VLOOKUP($B331,'Tillförd energi'!$B$1:$AI$720,MATCH(Z$2,'Tillförd energi'!$B$1:$AQ$1,0),FALSE)</f>
        <v>0</v>
      </c>
      <c r="AA331">
        <f>VLOOKUP($B331,'Tillförd energi'!$B$1:$AI$720,MATCH(AA$2,'Tillförd energi'!$B$1:$AQ$1,0),FALSE)</f>
        <v>0</v>
      </c>
      <c r="AB331">
        <f>VLOOKUP($B331,'Tillförd energi'!$B$1:$AI$720,MATCH(AB$2,'Tillförd energi'!$B$1:$AQ$1,0),FALSE)</f>
        <v>0</v>
      </c>
      <c r="AC331">
        <f>VLOOKUP($B331,'Tillförd energi'!$B$1:$AI$720,MATCH(AC$2,'Tillförd energi'!$B$1:$AQ$1,0),FALSE)</f>
        <v>0</v>
      </c>
      <c r="AD331">
        <f>VLOOKUP($B331,'Tillförd energi'!$B$1:$AI$720,MATCH(AD$2,'Tillförd energi'!$B$1:$AQ$1,0),FALSE)</f>
        <v>0</v>
      </c>
      <c r="AE331">
        <f>VLOOKUP($B331,'Tillförd energi'!$B$1:$AI$720,MATCH(AE$2,'Tillförd energi'!$B$1:$AQ$1,0),FALSE)</f>
        <v>0</v>
      </c>
      <c r="AF331">
        <f>VLOOKUP($B331,'Tillförd energi'!$B$1:$AI$720,MATCH(AF$2,'Tillförd energi'!$B$1:$AQ$1,0),FALSE)</f>
        <v>5.3999999999999999E-2</v>
      </c>
      <c r="AG331">
        <f>IFERROR(VLOOKUP(B331,Miljö!$B$1:$AC$600,MATCH("Köpt mängd produktionsspecifik fjärrvärme:",Miljö!$B$1:$AC$1,0),FALSE)/1,0)</f>
        <v>0</v>
      </c>
      <c r="AI331">
        <f t="shared" si="30"/>
        <v>4.2320000000000002</v>
      </c>
      <c r="AJ331">
        <f>IF(ISERROR(1/VLOOKUP($B331,Leveranser!$B$1:$S$500,MATCH("såld värme (gwh)",Leveranser!$B$1:$S$1,0),FALSE)),"",VLOOKUP($B331,Leveranser!$B$1:$S$500,MATCH("såld värme (gwh)",Leveranser!$B$1:$S$1,0),FALSE))</f>
        <v>3.1669999999999998</v>
      </c>
      <c r="AM331" t="str">
        <f>IF(B331&lt;&gt;"",IF(VLOOKUP($B331,Totalt!$B$1:$AQ$554,MATCH("Kvalitetsgranskad:",Totalt!$B$1:$AQ$1,0),FALSE)="ja",VLOOKUP($B331,Miljö!$B$1:$AG$479,MATCH(AM$2,Miljö!$B$1:$AK$1,0),FALSE),""),"")</f>
        <v>Ja</v>
      </c>
      <c r="AN331" t="str">
        <f>IF(AM331="ja",VLOOKUP($B331,Miljö!$B$1:$J$479,MATCH("Typ av ursprungsspecificerad el   (Om inget värde anges används Nordisk residualmix, se inforuta) ()",Miljö!$B$1:$J$1,0),FALSE),IF(AM331="nej","Nordisk residualel",""))</f>
        <v>'Vind 81.9%. Vatten 17.3%. Sol 0.8%'</v>
      </c>
      <c r="AO331">
        <f>IF(AM331="","",VLOOKUP($B331,Miljö!$B$1:$J$479,MATCH("Fossilandel för ursprungspecificerad el ()",Miljö!$B$1:$J$1,0),FALSE))</f>
        <v>0</v>
      </c>
      <c r="AP331">
        <f>IF(AM331="","",IFERROR(VLOOKUP($B331,Miljö!$B$1:$J$479,MATCH("Kärnkraftsandel för ursprungsspecificerad el ()",Miljö!$B$1:$J$1,0),FALSE)/1,0))</f>
        <v>0</v>
      </c>
      <c r="AQ331">
        <f t="shared" si="31"/>
        <v>1</v>
      </c>
      <c r="AS331" t="str">
        <f t="shared" si="32"/>
        <v>Nej</v>
      </c>
      <c r="AT331" t="str">
        <f>IF(AS331="ja",VLOOKUP($B331,Miljö!$B$1:$P$500,MATCH("Fossil andel i procent (%)",Miljö!$B$1:$P$1,0),FALSE)/100,"")</f>
        <v/>
      </c>
      <c r="AV331" t="str">
        <f t="shared" si="33"/>
        <v>Nej</v>
      </c>
      <c r="AW331" t="str">
        <f>IF(AV331="ja",VLOOKUP($B331,'Egen hetvattenprod'!$B$1:$AO$500,MATCH("Värmekälla till värmepumpar ()",'Egen hetvattenprod'!$B$1:$AO$1,0),FALSE),"")</f>
        <v/>
      </c>
      <c r="AY331" t="str">
        <f t="shared" si="34"/>
        <v>Nej</v>
      </c>
      <c r="AZ331" s="115" t="str">
        <f>IF($AY331="ja",(VLOOKUP($B331,'Egen hetvattenprod'!$B$1:$BX$550,MATCH(AZ$2,'Egen hetvattenprod'!$B$1:$BX$1,0),FALSE)+VLOOKUP($B331,Kraftvärmeprod!$B$1:$BX$550,MATCH(AZ$2,Kraftvärmeprod!$B$1:$BX$1,0),FALSE))/$AC331,"")</f>
        <v/>
      </c>
      <c r="BA331" s="115" t="str">
        <f>IF($AY331="ja",(VLOOKUP($B331,'Egen hetvattenprod'!$B$1:$BX$550,MATCH(BA$2,'Egen hetvattenprod'!$B$1:$BX$1,0),FALSE)+VLOOKUP($B331,Kraftvärmeprod!$B$1:$BX$550,MATCH(BA$2,Kraftvärmeprod!$B$1:$BX$1,0),FALSE))/$AC331,"")</f>
        <v/>
      </c>
      <c r="BB331" s="115" t="str">
        <f>IF($AY331="ja",(VLOOKUP($B331,'Egen hetvattenprod'!$B$1:$BX$550,MATCH(BB$2,'Egen hetvattenprod'!$B$1:$BX$1,0),FALSE)+VLOOKUP($B331,Kraftvärmeprod!$B$1:$BX$550,MATCH(BB$2,Kraftvärmeprod!$B$1:$BX$1,0),FALSE))/$AC331,"")</f>
        <v/>
      </c>
      <c r="BC331" s="115" t="str">
        <f>IF($AY331="ja",(VLOOKUP($B331,'Egen hetvattenprod'!$B$1:$BX$550,MATCH(BC$2,'Egen hetvattenprod'!$B$1:$BX$1,0),FALSE)+VLOOKUP($B331,Kraftvärmeprod!$B$1:$BX$550,MATCH(BC$2,Kraftvärmeprod!$B$1:$BX$1,0),FALSE))/$AC331,"")</f>
        <v/>
      </c>
      <c r="BD331" s="115" t="str">
        <f>IF($AY331="ja",(VLOOKUP($B331,'Egen hetvattenprod'!$B$1:$BX$550,MATCH(BD$2,'Egen hetvattenprod'!$B$1:$BX$1,0),FALSE)+VLOOKUP($B331,Kraftvärmeprod!$B$1:$BX$550,MATCH(BD$2,Kraftvärmeprod!$B$1:$BX$1,0),FALSE))/$AC331,"")</f>
        <v/>
      </c>
      <c r="BF331" t="str">
        <f t="shared" si="35"/>
        <v>Nej</v>
      </c>
      <c r="BG331" t="str">
        <f>IF($BF331="ja",VLOOKUP($B331,'Egen hetvattenprod'!$B$1:$BX$550,MATCH("Andelen klimatgaser med fossilt ursprung för avfall ()",'Egen hetvattenprod'!$B$1:$BX$1,0),FALSE),"")</f>
        <v/>
      </c>
      <c r="BH331" t="str">
        <f>IF($BF331="ja",VLOOKUP($B331,Kraftvärmeprod!$B$1:$BX$550,MATCH("Andelen klimatgaser med fossilt ursprung för avfall ()",Kraftvärmeprod!$B$1:$BX$1,0),FALSE),"")</f>
        <v/>
      </c>
      <c r="BI331" t="str">
        <f>IF($BF331="ja",VLOOKUP($B331,'Egen hetvattenprod'!$B$1:$BX$550,MATCH("Avfall (GWh)",'Egen hetvattenprod'!$B$1:$BX$1,0),FALSE),"")</f>
        <v/>
      </c>
      <c r="BJ331" t="str">
        <f>IF($BF331="ja",VLOOKUP($B331,'Slutlig allokering kvv'!$B$1:$BX$550,MATCH("Avfall (GWh)",'Slutlig allokering kvv'!$B$1:$BX$1,0),FALSE),"")</f>
        <v/>
      </c>
      <c r="BK331" t="str">
        <f>IF($BF331="ja",VLOOKUP($B331,'Köpt hetvatten'!$B$1:$BX$550,MATCH("Avfall i köpt hetvatten",'Köpt hetvatten'!$B$1:$BX$1,0),FALSE),"")</f>
        <v/>
      </c>
      <c r="BL331" t="str">
        <f>IF($BF331="ja",VLOOKUP($B331,'Egen hetvattenprod'!$B$1:$BX$550,MATCH("Värde enligt ovan. (%)",'Egen hetvattenprod'!$B$1:$BX$1,0),FALSE),"")</f>
        <v/>
      </c>
      <c r="BM331" t="str">
        <f>IF($BF331="ja",VLOOKUP($B331,Kraftvärmeprod!$B$1:$BX$550,MATCH("Värde enligt ovan. (%)",Kraftvärmeprod!$B$1:$BX$1,0),FALSE),"")</f>
        <v/>
      </c>
      <c r="BQ331" t="str">
        <f>IF($BF331="ja",VLOOKUP($B331,'Egen hetvattenprod'!$B$1:$BX$550,MATCH("Tillförd olja (fossil) vid avfallsförbränning (GWh)",'Egen hetvattenprod'!$B$1:$BX$1,0),FALSE),"")</f>
        <v/>
      </c>
      <c r="BR331" t="str">
        <f>IF($BF331="ja",VLOOKUP($B331,Kraftvärmeprod!$B$1:$BX$550,MATCH("Tillförd olja (fossil) vid avfallsförbränning (GWh)",Kraftvärmeprod!$B$1:$BX$1,0),FALSE),"")</f>
        <v/>
      </c>
    </row>
    <row r="332" spans="1:70">
      <c r="A332" t="s">
        <v>526</v>
      </c>
      <c r="B332" t="s">
        <v>528</v>
      </c>
      <c r="C332">
        <f>VLOOKUP($B332,'Tillförd energi'!$B$1:$AI$720,MATCH(C$2,'Tillförd energi'!$B$1:$AQ$1,0),FALSE)</f>
        <v>0</v>
      </c>
      <c r="D332">
        <f>VLOOKUP($B332,'Tillförd energi'!$B$1:$AI$720,MATCH(D$2,'Tillförd energi'!$B$1:$AQ$1,0),FALSE)</f>
        <v>0</v>
      </c>
      <c r="E332">
        <f>VLOOKUP($B332,'Tillförd energi'!$B$1:$AI$720,MATCH(E$2,'Tillförd energi'!$B$1:$AQ$1,0),FALSE)</f>
        <v>0</v>
      </c>
      <c r="F332">
        <f>VLOOKUP($B332,'Tillförd energi'!$B$1:$AI$720,MATCH(F$2,'Tillförd energi'!$B$1:$AQ$1,0),FALSE)</f>
        <v>0</v>
      </c>
      <c r="G332">
        <f>VLOOKUP($B332,'Tillförd energi'!$B$1:$AI$720,MATCH(G$2,'Tillförd energi'!$B$1:$AQ$1,0),FALSE)</f>
        <v>0</v>
      </c>
      <c r="H332">
        <f>VLOOKUP($B332,'Tillförd energi'!$B$1:$AI$720,MATCH(H$2,'Tillförd energi'!$B$1:$AQ$1,0),FALSE)</f>
        <v>0</v>
      </c>
      <c r="I332">
        <f>VLOOKUP($B332,'Tillförd energi'!$B$1:$AI$720,MATCH(I$2,'Tillförd energi'!$B$1:$AQ$1,0),FALSE)</f>
        <v>0</v>
      </c>
      <c r="J332">
        <f>VLOOKUP($B332,'Tillförd energi'!$B$1:$AI$720,MATCH(J$2,'Tillförd energi'!$B$1:$AQ$1,0),FALSE)</f>
        <v>0</v>
      </c>
      <c r="K332">
        <f>VLOOKUP($B332,'Tillförd energi'!$B$1:$AI$720,MATCH(K$2,'Tillförd energi'!$B$1:$AQ$1,0),FALSE)</f>
        <v>0</v>
      </c>
      <c r="L332">
        <f>VLOOKUP($B332,'Tillförd energi'!$B$1:$AI$720,MATCH(L$2,'Tillförd energi'!$B$1:$AQ$1,0),FALSE)</f>
        <v>0</v>
      </c>
      <c r="M332">
        <f>VLOOKUP($B332,'Tillförd energi'!$B$1:$AI$720,MATCH(M$2,'Tillförd energi'!$B$1:$AQ$1,0),FALSE)</f>
        <v>0</v>
      </c>
      <c r="N332">
        <f>VLOOKUP($B332,'Tillförd energi'!$B$1:$AI$720,MATCH(N$2,'Tillförd energi'!$B$1:$AQ$1,0),FALSE)</f>
        <v>0</v>
      </c>
      <c r="O332">
        <f>VLOOKUP($B332,'Tillförd energi'!$B$1:$AI$720,MATCH(O$2,'Tillförd energi'!$B$1:$AQ$1,0),FALSE)</f>
        <v>0</v>
      </c>
      <c r="P332">
        <f>VLOOKUP($B332,'Tillförd energi'!$B$1:$AI$720,MATCH(P$2,'Tillförd energi'!$B$1:$AQ$1,0),FALSE)</f>
        <v>0</v>
      </c>
      <c r="Q332">
        <f>VLOOKUP($B332,'Tillförd energi'!$B$1:$AI$720,MATCH(Q$2,'Tillförd energi'!$B$1:$AQ$1,0),FALSE)</f>
        <v>0</v>
      </c>
      <c r="R332">
        <f>VLOOKUP($B332,'Tillförd energi'!$B$1:$AI$720,MATCH(R$2,'Tillförd energi'!$B$1:$AQ$1,0),FALSE)</f>
        <v>7.8250000000000002</v>
      </c>
      <c r="S332">
        <f>VLOOKUP($B332,'Tillförd energi'!$B$1:$AI$720,MATCH(S$2,'Tillförd energi'!$B$1:$AQ$1,0),FALSE)</f>
        <v>0</v>
      </c>
      <c r="T332">
        <f>VLOOKUP($B332,'Tillförd energi'!$B$1:$AI$720,MATCH(T$2,'Tillförd energi'!$B$1:$AQ$1,0),FALSE)</f>
        <v>0</v>
      </c>
      <c r="U332">
        <f>VLOOKUP($B332,'Tillförd energi'!$B$1:$AI$720,MATCH(U$2,'Tillförd energi'!$B$1:$AQ$1,0),FALSE)</f>
        <v>0</v>
      </c>
      <c r="V332">
        <f>VLOOKUP($B332,'Tillförd energi'!$B$1:$AI$720,MATCH(V$2,'Tillförd energi'!$B$1:$AQ$1,0),FALSE)</f>
        <v>0</v>
      </c>
      <c r="W332">
        <f>VLOOKUP($B332,'Tillförd energi'!$B$1:$AI$720,MATCH(W$2,'Tillförd energi'!$B$1:$AQ$1,0),FALSE)</f>
        <v>0</v>
      </c>
      <c r="X332">
        <f>VLOOKUP($B332,'Tillförd energi'!$B$1:$AI$720,MATCH(X$2,'Tillförd energi'!$B$1:$AQ$1,0),FALSE)</f>
        <v>0</v>
      </c>
      <c r="Y332">
        <f>VLOOKUP($B332,'Tillförd energi'!$B$1:$AI$720,MATCH(Y$2,'Tillförd energi'!$B$1:$AQ$1,0),FALSE)</f>
        <v>0</v>
      </c>
      <c r="Z332">
        <f>VLOOKUP($B332,'Tillförd energi'!$B$1:$AI$720,MATCH(Z$2,'Tillförd energi'!$B$1:$AQ$1,0),FALSE)</f>
        <v>0.14299999999999999</v>
      </c>
      <c r="AA332">
        <f>VLOOKUP($B332,'Tillförd energi'!$B$1:$AI$720,MATCH(AA$2,'Tillförd energi'!$B$1:$AQ$1,0),FALSE)</f>
        <v>0</v>
      </c>
      <c r="AB332">
        <f>VLOOKUP($B332,'Tillförd energi'!$B$1:$AI$720,MATCH(AB$2,'Tillförd energi'!$B$1:$AQ$1,0),FALSE)</f>
        <v>0</v>
      </c>
      <c r="AC332">
        <f>VLOOKUP($B332,'Tillförd energi'!$B$1:$AI$720,MATCH(AC$2,'Tillförd energi'!$B$1:$AQ$1,0),FALSE)</f>
        <v>0</v>
      </c>
      <c r="AD332">
        <f>VLOOKUP($B332,'Tillförd energi'!$B$1:$AI$720,MATCH(AD$2,'Tillförd energi'!$B$1:$AQ$1,0),FALSE)</f>
        <v>0</v>
      </c>
      <c r="AE332">
        <f>VLOOKUP($B332,'Tillförd energi'!$B$1:$AI$720,MATCH(AE$2,'Tillförd energi'!$B$1:$AQ$1,0),FALSE)</f>
        <v>0</v>
      </c>
      <c r="AF332">
        <f>VLOOKUP($B332,'Tillförd energi'!$B$1:$AI$720,MATCH(AF$2,'Tillförd energi'!$B$1:$AQ$1,0),FALSE)</f>
        <v>0.109</v>
      </c>
      <c r="AG332">
        <f>IFERROR(VLOOKUP(B332,Miljö!$B$1:$AC$600,MATCH("Köpt mängd produktionsspecifik fjärrvärme:",Miljö!$B$1:$AC$1,0),FALSE)/1,0)</f>
        <v>0</v>
      </c>
      <c r="AI332">
        <f t="shared" si="30"/>
        <v>8.077</v>
      </c>
      <c r="AJ332">
        <f>IF(ISERROR(1/VLOOKUP($B332,Leveranser!$B$1:$S$500,MATCH("såld värme (gwh)",Leveranser!$B$1:$S$1,0),FALSE)),"",VLOOKUP($B332,Leveranser!$B$1:$S$500,MATCH("såld värme (gwh)",Leveranser!$B$1:$S$1,0),FALSE))</f>
        <v>5.7</v>
      </c>
      <c r="AM332" t="str">
        <f>IF(B332&lt;&gt;"",IF(VLOOKUP($B332,Totalt!$B$1:$AQ$554,MATCH("Kvalitetsgranskad:",Totalt!$B$1:$AQ$1,0),FALSE)="ja",VLOOKUP($B332,Miljö!$B$1:$AG$479,MATCH(AM$2,Miljö!$B$1:$AK$1,0),FALSE),""),"")</f>
        <v>Ja</v>
      </c>
      <c r="AN332" t="str">
        <f>IF(AM332="ja",VLOOKUP($B332,Miljö!$B$1:$J$479,MATCH("Typ av ursprungsspecificerad el   (Om inget värde anges används Nordisk residualmix, se inforuta) ()",Miljö!$B$1:$J$1,0),FALSE),IF(AM332="nej","Nordisk residualel",""))</f>
        <v>'Vind 81.9%. Vatten 17.3%. Sol 0.8%'</v>
      </c>
      <c r="AO332">
        <f>IF(AM332="","",VLOOKUP($B332,Miljö!$B$1:$J$479,MATCH("Fossilandel för ursprungspecificerad el ()",Miljö!$B$1:$J$1,0),FALSE))</f>
        <v>0</v>
      </c>
      <c r="AP332">
        <f>IF(AM332="","",IFERROR(VLOOKUP($B332,Miljö!$B$1:$J$479,MATCH("Kärnkraftsandel för ursprungsspecificerad el ()",Miljö!$B$1:$J$1,0),FALSE)/1,0))</f>
        <v>0</v>
      </c>
      <c r="AQ332">
        <f t="shared" si="31"/>
        <v>1</v>
      </c>
      <c r="AS332" t="str">
        <f t="shared" si="32"/>
        <v>Nej</v>
      </c>
      <c r="AT332" t="str">
        <f>IF(AS332="ja",VLOOKUP($B332,Miljö!$B$1:$P$500,MATCH("Fossil andel i procent (%)",Miljö!$B$1:$P$1,0),FALSE)/100,"")</f>
        <v/>
      </c>
      <c r="AV332" t="str">
        <f t="shared" si="33"/>
        <v>Nej</v>
      </c>
      <c r="AW332" t="str">
        <f>IF(AV332="ja",VLOOKUP($B332,'Egen hetvattenprod'!$B$1:$AO$500,MATCH("Värmekälla till värmepumpar ()",'Egen hetvattenprod'!$B$1:$AO$1,0),FALSE),"")</f>
        <v/>
      </c>
      <c r="AY332" t="str">
        <f t="shared" si="34"/>
        <v>Nej</v>
      </c>
      <c r="AZ332" s="115" t="str">
        <f>IF($AY332="ja",(VLOOKUP($B332,'Egen hetvattenprod'!$B$1:$BX$550,MATCH(AZ$2,'Egen hetvattenprod'!$B$1:$BX$1,0),FALSE)+VLOOKUP($B332,Kraftvärmeprod!$B$1:$BX$550,MATCH(AZ$2,Kraftvärmeprod!$B$1:$BX$1,0),FALSE))/$AC332,"")</f>
        <v/>
      </c>
      <c r="BA332" s="115" t="str">
        <f>IF($AY332="ja",(VLOOKUP($B332,'Egen hetvattenprod'!$B$1:$BX$550,MATCH(BA$2,'Egen hetvattenprod'!$B$1:$BX$1,0),FALSE)+VLOOKUP($B332,Kraftvärmeprod!$B$1:$BX$550,MATCH(BA$2,Kraftvärmeprod!$B$1:$BX$1,0),FALSE))/$AC332,"")</f>
        <v/>
      </c>
      <c r="BB332" s="115" t="str">
        <f>IF($AY332="ja",(VLOOKUP($B332,'Egen hetvattenprod'!$B$1:$BX$550,MATCH(BB$2,'Egen hetvattenprod'!$B$1:$BX$1,0),FALSE)+VLOOKUP($B332,Kraftvärmeprod!$B$1:$BX$550,MATCH(BB$2,Kraftvärmeprod!$B$1:$BX$1,0),FALSE))/$AC332,"")</f>
        <v/>
      </c>
      <c r="BC332" s="115" t="str">
        <f>IF($AY332="ja",(VLOOKUP($B332,'Egen hetvattenprod'!$B$1:$BX$550,MATCH(BC$2,'Egen hetvattenprod'!$B$1:$BX$1,0),FALSE)+VLOOKUP($B332,Kraftvärmeprod!$B$1:$BX$550,MATCH(BC$2,Kraftvärmeprod!$B$1:$BX$1,0),FALSE))/$AC332,"")</f>
        <v/>
      </c>
      <c r="BD332" s="115" t="str">
        <f>IF($AY332="ja",(VLOOKUP($B332,'Egen hetvattenprod'!$B$1:$BX$550,MATCH(BD$2,'Egen hetvattenprod'!$B$1:$BX$1,0),FALSE)+VLOOKUP($B332,Kraftvärmeprod!$B$1:$BX$550,MATCH(BD$2,Kraftvärmeprod!$B$1:$BX$1,0),FALSE))/$AC332,"")</f>
        <v/>
      </c>
      <c r="BF332" t="str">
        <f t="shared" si="35"/>
        <v>Nej</v>
      </c>
      <c r="BG332" t="str">
        <f>IF($BF332="ja",VLOOKUP($B332,'Egen hetvattenprod'!$B$1:$BX$550,MATCH("Andelen klimatgaser med fossilt ursprung för avfall ()",'Egen hetvattenprod'!$B$1:$BX$1,0),FALSE),"")</f>
        <v/>
      </c>
      <c r="BH332" t="str">
        <f>IF($BF332="ja",VLOOKUP($B332,Kraftvärmeprod!$B$1:$BX$550,MATCH("Andelen klimatgaser med fossilt ursprung för avfall ()",Kraftvärmeprod!$B$1:$BX$1,0),FALSE),"")</f>
        <v/>
      </c>
      <c r="BI332" t="str">
        <f>IF($BF332="ja",VLOOKUP($B332,'Egen hetvattenprod'!$B$1:$BX$550,MATCH("Avfall (GWh)",'Egen hetvattenprod'!$B$1:$BX$1,0),FALSE),"")</f>
        <v/>
      </c>
      <c r="BJ332" t="str">
        <f>IF($BF332="ja",VLOOKUP($B332,'Slutlig allokering kvv'!$B$1:$BX$550,MATCH("Avfall (GWh)",'Slutlig allokering kvv'!$B$1:$BX$1,0),FALSE),"")</f>
        <v/>
      </c>
      <c r="BK332" t="str">
        <f>IF($BF332="ja",VLOOKUP($B332,'Köpt hetvatten'!$B$1:$BX$550,MATCH("Avfall i köpt hetvatten",'Köpt hetvatten'!$B$1:$BX$1,0),FALSE),"")</f>
        <v/>
      </c>
      <c r="BL332" t="str">
        <f>IF($BF332="ja",VLOOKUP($B332,'Egen hetvattenprod'!$B$1:$BX$550,MATCH("Värde enligt ovan. (%)",'Egen hetvattenprod'!$B$1:$BX$1,0),FALSE),"")</f>
        <v/>
      </c>
      <c r="BM332" t="str">
        <f>IF($BF332="ja",VLOOKUP($B332,Kraftvärmeprod!$B$1:$BX$550,MATCH("Värde enligt ovan. (%)",Kraftvärmeprod!$B$1:$BX$1,0),FALSE),"")</f>
        <v/>
      </c>
      <c r="BQ332" t="str">
        <f>IF($BF332="ja",VLOOKUP($B332,'Egen hetvattenprod'!$B$1:$BX$550,MATCH("Tillförd olja (fossil) vid avfallsförbränning (GWh)",'Egen hetvattenprod'!$B$1:$BX$1,0),FALSE),"")</f>
        <v/>
      </c>
      <c r="BR332" t="str">
        <f>IF($BF332="ja",VLOOKUP($B332,Kraftvärmeprod!$B$1:$BX$550,MATCH("Tillförd olja (fossil) vid avfallsförbränning (GWh)",Kraftvärmeprod!$B$1:$BX$1,0),FALSE),"")</f>
        <v/>
      </c>
    </row>
    <row r="333" spans="1:70">
      <c r="A333" t="s">
        <v>526</v>
      </c>
      <c r="B333" t="s">
        <v>529</v>
      </c>
      <c r="C333">
        <f>VLOOKUP($B333,'Tillförd energi'!$B$1:$AI$720,MATCH(C$2,'Tillförd energi'!$B$1:$AQ$1,0),FALSE)</f>
        <v>0</v>
      </c>
      <c r="D333">
        <f>VLOOKUP($B333,'Tillförd energi'!$B$1:$AI$720,MATCH(D$2,'Tillförd energi'!$B$1:$AQ$1,0),FALSE)</f>
        <v>0</v>
      </c>
      <c r="E333">
        <f>VLOOKUP($B333,'Tillförd energi'!$B$1:$AI$720,MATCH(E$2,'Tillförd energi'!$B$1:$AQ$1,0),FALSE)</f>
        <v>0</v>
      </c>
      <c r="F333">
        <f>VLOOKUP($B333,'Tillförd energi'!$B$1:$AI$720,MATCH(F$2,'Tillförd energi'!$B$1:$AQ$1,0),FALSE)</f>
        <v>0</v>
      </c>
      <c r="G333">
        <f>VLOOKUP($B333,'Tillförd energi'!$B$1:$AI$720,MATCH(G$2,'Tillförd energi'!$B$1:$AQ$1,0),FALSE)</f>
        <v>0</v>
      </c>
      <c r="H333">
        <f>VLOOKUP($B333,'Tillförd energi'!$B$1:$AI$720,MATCH(H$2,'Tillförd energi'!$B$1:$AQ$1,0),FALSE)</f>
        <v>0</v>
      </c>
      <c r="I333">
        <f>VLOOKUP($B333,'Tillförd energi'!$B$1:$AI$720,MATCH(I$2,'Tillförd energi'!$B$1:$AQ$1,0),FALSE)</f>
        <v>0</v>
      </c>
      <c r="J333">
        <f>VLOOKUP($B333,'Tillförd energi'!$B$1:$AI$720,MATCH(J$2,'Tillförd energi'!$B$1:$AQ$1,0),FALSE)</f>
        <v>8.59</v>
      </c>
      <c r="K333">
        <f>VLOOKUP($B333,'Tillförd energi'!$B$1:$AI$720,MATCH(K$2,'Tillförd energi'!$B$1:$AQ$1,0),FALSE)</f>
        <v>0</v>
      </c>
      <c r="L333">
        <f>VLOOKUP($B333,'Tillförd energi'!$B$1:$AI$720,MATCH(L$2,'Tillförd energi'!$B$1:$AQ$1,0),FALSE)</f>
        <v>0</v>
      </c>
      <c r="M333">
        <f>VLOOKUP($B333,'Tillförd energi'!$B$1:$AI$720,MATCH(M$2,'Tillförd energi'!$B$1:$AQ$1,0),FALSE)</f>
        <v>0</v>
      </c>
      <c r="N333">
        <f>VLOOKUP($B333,'Tillförd energi'!$B$1:$AI$720,MATCH(N$2,'Tillförd energi'!$B$1:$AQ$1,0),FALSE)</f>
        <v>0</v>
      </c>
      <c r="O333">
        <f>VLOOKUP($B333,'Tillförd energi'!$B$1:$AI$720,MATCH(O$2,'Tillförd energi'!$B$1:$AQ$1,0),FALSE)</f>
        <v>0</v>
      </c>
      <c r="P333">
        <f>VLOOKUP($B333,'Tillförd energi'!$B$1:$AI$720,MATCH(P$2,'Tillförd energi'!$B$1:$AQ$1,0),FALSE)</f>
        <v>21.885999999999999</v>
      </c>
      <c r="Q333">
        <f>VLOOKUP($B333,'Tillförd energi'!$B$1:$AI$720,MATCH(Q$2,'Tillförd energi'!$B$1:$AQ$1,0),FALSE)</f>
        <v>0</v>
      </c>
      <c r="R333">
        <f>VLOOKUP($B333,'Tillförd energi'!$B$1:$AI$720,MATCH(R$2,'Tillförd energi'!$B$1:$AQ$1,0),FALSE)</f>
        <v>0</v>
      </c>
      <c r="S333">
        <f>VLOOKUP($B333,'Tillförd energi'!$B$1:$AI$720,MATCH(S$2,'Tillförd energi'!$B$1:$AQ$1,0),FALSE)</f>
        <v>0</v>
      </c>
      <c r="T333">
        <f>VLOOKUP($B333,'Tillförd energi'!$B$1:$AI$720,MATCH(T$2,'Tillförd energi'!$B$1:$AQ$1,0),FALSE)</f>
        <v>0</v>
      </c>
      <c r="U333">
        <f>VLOOKUP($B333,'Tillförd energi'!$B$1:$AI$720,MATCH(U$2,'Tillförd energi'!$B$1:$AQ$1,0),FALSE)</f>
        <v>0</v>
      </c>
      <c r="V333">
        <f>VLOOKUP($B333,'Tillförd energi'!$B$1:$AI$720,MATCH(V$2,'Tillförd energi'!$B$1:$AQ$1,0),FALSE)</f>
        <v>5.0717600000000003</v>
      </c>
      <c r="W333">
        <f>VLOOKUP($B333,'Tillförd energi'!$B$1:$AI$720,MATCH(W$2,'Tillförd energi'!$B$1:$AQ$1,0),FALSE)</f>
        <v>1.508</v>
      </c>
      <c r="X333">
        <f>VLOOKUP($B333,'Tillförd energi'!$B$1:$AI$720,MATCH(X$2,'Tillförd energi'!$B$1:$AQ$1,0),FALSE)</f>
        <v>0</v>
      </c>
      <c r="Y333">
        <f>VLOOKUP($B333,'Tillförd energi'!$B$1:$AI$720,MATCH(Y$2,'Tillförd energi'!$B$1:$AQ$1,0),FALSE)</f>
        <v>0</v>
      </c>
      <c r="Z333">
        <f>VLOOKUP($B333,'Tillförd energi'!$B$1:$AI$720,MATCH(Z$2,'Tillförd energi'!$B$1:$AQ$1,0),FALSE)</f>
        <v>0</v>
      </c>
      <c r="AA333">
        <f>VLOOKUP($B333,'Tillförd energi'!$B$1:$AI$720,MATCH(AA$2,'Tillförd energi'!$B$1:$AQ$1,0),FALSE)</f>
        <v>0</v>
      </c>
      <c r="AB333">
        <f>VLOOKUP($B333,'Tillförd energi'!$B$1:$AI$720,MATCH(AB$2,'Tillförd energi'!$B$1:$AQ$1,0),FALSE)</f>
        <v>0</v>
      </c>
      <c r="AC333">
        <f>VLOOKUP($B333,'Tillförd energi'!$B$1:$AI$720,MATCH(AC$2,'Tillförd energi'!$B$1:$AQ$1,0),FALSE)</f>
        <v>3.6640000000000001</v>
      </c>
      <c r="AD333">
        <f>VLOOKUP($B333,'Tillförd energi'!$B$1:$AI$720,MATCH(AD$2,'Tillförd energi'!$B$1:$AQ$1,0),FALSE)</f>
        <v>141.94800000000001</v>
      </c>
      <c r="AE333">
        <f>VLOOKUP($B333,'Tillförd energi'!$B$1:$AI$720,MATCH(AE$2,'Tillförd energi'!$B$1:$AQ$1,0),FALSE)</f>
        <v>0</v>
      </c>
      <c r="AF333">
        <f>VLOOKUP($B333,'Tillförd energi'!$B$1:$AI$720,MATCH(AF$2,'Tillförd energi'!$B$1:$AQ$1,0),FALSE)</f>
        <v>2.6629999999999998</v>
      </c>
      <c r="AG333">
        <f>IFERROR(VLOOKUP(B333,Miljö!$B$1:$AC$600,MATCH("Köpt mängd produktionsspecifik fjärrvärme:",Miljö!$B$1:$AC$1,0),FALSE)/1,0)</f>
        <v>0</v>
      </c>
      <c r="AI333">
        <f t="shared" si="30"/>
        <v>185.33076000000003</v>
      </c>
      <c r="AJ333">
        <f>IF(ISERROR(1/VLOOKUP($B333,Leveranser!$B$1:$S$500,MATCH("såld värme (gwh)",Leveranser!$B$1:$S$1,0),FALSE)),"",VLOOKUP($B333,Leveranser!$B$1:$S$500,MATCH("såld värme (gwh)",Leveranser!$B$1:$S$1,0),FALSE))</f>
        <v>141.15700000000001</v>
      </c>
      <c r="AM333" t="str">
        <f>IF(B333&lt;&gt;"",IF(VLOOKUP($B333,Totalt!$B$1:$AQ$554,MATCH("Kvalitetsgranskad:",Totalt!$B$1:$AQ$1,0),FALSE)="ja",VLOOKUP($B333,Miljö!$B$1:$AG$479,MATCH(AM$2,Miljö!$B$1:$AK$1,0),FALSE),""),"")</f>
        <v>Ja</v>
      </c>
      <c r="AN333" t="str">
        <f>IF(AM333="ja",VLOOKUP($B333,Miljö!$B$1:$J$479,MATCH("Typ av ursprungsspecificerad el   (Om inget värde anges används Nordisk residualmix, se inforuta) ()",Miljö!$B$1:$J$1,0),FALSE),IF(AM333="nej","Nordisk residualel",""))</f>
        <v>'Vind 81.9%. Vatten 17.3%. Sol 0.8%'</v>
      </c>
      <c r="AO333">
        <f>IF(AM333="","",VLOOKUP($B333,Miljö!$B$1:$J$479,MATCH("Fossilandel för ursprungspecificerad el ()",Miljö!$B$1:$J$1,0),FALSE))</f>
        <v>0</v>
      </c>
      <c r="AP333">
        <f>IF(AM333="","",IFERROR(VLOOKUP($B333,Miljö!$B$1:$J$479,MATCH("Kärnkraftsandel för ursprungsspecificerad el ()",Miljö!$B$1:$J$1,0),FALSE)/1,0))</f>
        <v>0</v>
      </c>
      <c r="AQ333">
        <f t="shared" si="31"/>
        <v>1</v>
      </c>
      <c r="AS333" t="str">
        <f t="shared" si="32"/>
        <v>Nej</v>
      </c>
      <c r="AT333" t="str">
        <f>IF(AS333="ja",VLOOKUP($B333,Miljö!$B$1:$P$500,MATCH("Fossil andel i procent (%)",Miljö!$B$1:$P$1,0),FALSE)/100,"")</f>
        <v/>
      </c>
      <c r="AV333" t="str">
        <f t="shared" si="33"/>
        <v>Nej</v>
      </c>
      <c r="AW333" t="str">
        <f>IF(AV333="ja",VLOOKUP($B333,'Egen hetvattenprod'!$B$1:$AO$500,MATCH("Värmekälla till värmepumpar ()",'Egen hetvattenprod'!$B$1:$AO$1,0),FALSE),"")</f>
        <v/>
      </c>
      <c r="AY333" t="str">
        <f t="shared" si="34"/>
        <v>Ja</v>
      </c>
      <c r="AZ333" s="115">
        <f>IF($AY333="ja",(VLOOKUP($B333,'Egen hetvattenprod'!$B$1:$BX$550,MATCH(AZ$2,'Egen hetvattenprod'!$B$1:$BX$1,0),FALSE)+VLOOKUP($B333,Kraftvärmeprod!$B$1:$BX$550,MATCH(AZ$2,Kraftvärmeprod!$B$1:$BX$1,0),FALSE))/$AC333,"")</f>
        <v>1</v>
      </c>
      <c r="BA333" s="115">
        <f>IF($AY333="ja",(VLOOKUP($B333,'Egen hetvattenprod'!$B$1:$BX$550,MATCH(BA$2,'Egen hetvattenprod'!$B$1:$BX$1,0),FALSE)+VLOOKUP($B333,Kraftvärmeprod!$B$1:$BX$550,MATCH(BA$2,Kraftvärmeprod!$B$1:$BX$1,0),FALSE))/$AC333,"")</f>
        <v>0</v>
      </c>
      <c r="BB333" s="115">
        <f>IF($AY333="ja",(VLOOKUP($B333,'Egen hetvattenprod'!$B$1:$BX$550,MATCH(BB$2,'Egen hetvattenprod'!$B$1:$BX$1,0),FALSE)+VLOOKUP($B333,Kraftvärmeprod!$B$1:$BX$550,MATCH(BB$2,Kraftvärmeprod!$B$1:$BX$1,0),FALSE))/$AC333,"")</f>
        <v>0</v>
      </c>
      <c r="BC333" s="115">
        <f>IF($AY333="ja",(VLOOKUP($B333,'Egen hetvattenprod'!$B$1:$BX$550,MATCH(BC$2,'Egen hetvattenprod'!$B$1:$BX$1,0),FALSE)+VLOOKUP($B333,Kraftvärmeprod!$B$1:$BX$550,MATCH(BC$2,Kraftvärmeprod!$B$1:$BX$1,0),FALSE))/$AC333,"")</f>
        <v>0</v>
      </c>
      <c r="BD333" s="115">
        <f>IF($AY333="ja",(VLOOKUP($B333,'Egen hetvattenprod'!$B$1:$BX$550,MATCH(BD$2,'Egen hetvattenprod'!$B$1:$BX$1,0),FALSE)+VLOOKUP($B333,Kraftvärmeprod!$B$1:$BX$550,MATCH(BD$2,Kraftvärmeprod!$B$1:$BX$1,0),FALSE))/$AC333,"")</f>
        <v>0</v>
      </c>
      <c r="BF333" t="str">
        <f t="shared" si="35"/>
        <v>Nej</v>
      </c>
      <c r="BG333" t="str">
        <f>IF($BF333="ja",VLOOKUP($B333,'Egen hetvattenprod'!$B$1:$BX$550,MATCH("Andelen klimatgaser med fossilt ursprung för avfall ()",'Egen hetvattenprod'!$B$1:$BX$1,0),FALSE),"")</f>
        <v/>
      </c>
      <c r="BH333" t="str">
        <f>IF($BF333="ja",VLOOKUP($B333,Kraftvärmeprod!$B$1:$BX$550,MATCH("Andelen klimatgaser med fossilt ursprung för avfall ()",Kraftvärmeprod!$B$1:$BX$1,0),FALSE),"")</f>
        <v/>
      </c>
      <c r="BI333" t="str">
        <f>IF($BF333="ja",VLOOKUP($B333,'Egen hetvattenprod'!$B$1:$BX$550,MATCH("Avfall (GWh)",'Egen hetvattenprod'!$B$1:$BX$1,0),FALSE),"")</f>
        <v/>
      </c>
      <c r="BJ333" t="str">
        <f>IF($BF333="ja",VLOOKUP($B333,'Slutlig allokering kvv'!$B$1:$BX$550,MATCH("Avfall (GWh)",'Slutlig allokering kvv'!$B$1:$BX$1,0),FALSE),"")</f>
        <v/>
      </c>
      <c r="BK333" t="str">
        <f>IF($BF333="ja",VLOOKUP($B333,'Köpt hetvatten'!$B$1:$BX$550,MATCH("Avfall i köpt hetvatten",'Köpt hetvatten'!$B$1:$BX$1,0),FALSE),"")</f>
        <v/>
      </c>
      <c r="BL333" t="str">
        <f>IF($BF333="ja",VLOOKUP($B333,'Egen hetvattenprod'!$B$1:$BX$550,MATCH("Värde enligt ovan. (%)",'Egen hetvattenprod'!$B$1:$BX$1,0),FALSE),"")</f>
        <v/>
      </c>
      <c r="BM333" t="str">
        <f>IF($BF333="ja",VLOOKUP($B333,Kraftvärmeprod!$B$1:$BX$550,MATCH("Värde enligt ovan. (%)",Kraftvärmeprod!$B$1:$BX$1,0),FALSE),"")</f>
        <v/>
      </c>
      <c r="BQ333" t="str">
        <f>IF($BF333="ja",VLOOKUP($B333,'Egen hetvattenprod'!$B$1:$BX$550,MATCH("Tillförd olja (fossil) vid avfallsförbränning (GWh)",'Egen hetvattenprod'!$B$1:$BX$1,0),FALSE),"")</f>
        <v/>
      </c>
      <c r="BR333" t="str">
        <f>IF($BF333="ja",VLOOKUP($B333,Kraftvärmeprod!$B$1:$BX$550,MATCH("Tillförd olja (fossil) vid avfallsförbränning (GWh)",Kraftvärmeprod!$B$1:$BX$1,0),FALSE),"")</f>
        <v/>
      </c>
    </row>
    <row r="334" spans="1:70">
      <c r="A334" t="s">
        <v>526</v>
      </c>
      <c r="B334" t="s">
        <v>530</v>
      </c>
      <c r="C334">
        <f>VLOOKUP($B334,'Tillförd energi'!$B$1:$AI$720,MATCH(C$2,'Tillförd energi'!$B$1:$AQ$1,0),FALSE)</f>
        <v>0</v>
      </c>
      <c r="D334">
        <f>VLOOKUP($B334,'Tillförd energi'!$B$1:$AI$720,MATCH(D$2,'Tillförd energi'!$B$1:$AQ$1,0),FALSE)</f>
        <v>0</v>
      </c>
      <c r="E334">
        <f>VLOOKUP($B334,'Tillförd energi'!$B$1:$AI$720,MATCH(E$2,'Tillförd energi'!$B$1:$AQ$1,0),FALSE)</f>
        <v>0</v>
      </c>
      <c r="F334">
        <f>VLOOKUP($B334,'Tillförd energi'!$B$1:$AI$720,MATCH(F$2,'Tillförd energi'!$B$1:$AQ$1,0),FALSE)</f>
        <v>0</v>
      </c>
      <c r="G334">
        <f>VLOOKUP($B334,'Tillförd energi'!$B$1:$AI$720,MATCH(G$2,'Tillförd energi'!$B$1:$AQ$1,0),FALSE)</f>
        <v>0</v>
      </c>
      <c r="H334">
        <f>VLOOKUP($B334,'Tillförd energi'!$B$1:$AI$720,MATCH(H$2,'Tillförd energi'!$B$1:$AQ$1,0),FALSE)</f>
        <v>0</v>
      </c>
      <c r="I334">
        <f>VLOOKUP($B334,'Tillförd energi'!$B$1:$AI$720,MATCH(I$2,'Tillförd energi'!$B$1:$AQ$1,0),FALSE)</f>
        <v>0</v>
      </c>
      <c r="J334">
        <f>VLOOKUP($B334,'Tillförd energi'!$B$1:$AI$720,MATCH(J$2,'Tillförd energi'!$B$1:$AQ$1,0),FALSE)</f>
        <v>0</v>
      </c>
      <c r="K334">
        <f>VLOOKUP($B334,'Tillförd energi'!$B$1:$AI$720,MATCH(K$2,'Tillförd energi'!$B$1:$AQ$1,0),FALSE)</f>
        <v>0</v>
      </c>
      <c r="L334">
        <f>VLOOKUP($B334,'Tillförd energi'!$B$1:$AI$720,MATCH(L$2,'Tillförd energi'!$B$1:$AQ$1,0),FALSE)</f>
        <v>0</v>
      </c>
      <c r="M334">
        <f>VLOOKUP($B334,'Tillförd energi'!$B$1:$AI$720,MATCH(M$2,'Tillförd energi'!$B$1:$AQ$1,0),FALSE)</f>
        <v>0</v>
      </c>
      <c r="N334">
        <f>VLOOKUP($B334,'Tillförd energi'!$B$1:$AI$720,MATCH(N$2,'Tillförd energi'!$B$1:$AQ$1,0),FALSE)</f>
        <v>0</v>
      </c>
      <c r="O334">
        <f>VLOOKUP($B334,'Tillförd energi'!$B$1:$AI$720,MATCH(O$2,'Tillförd energi'!$B$1:$AQ$1,0),FALSE)</f>
        <v>0</v>
      </c>
      <c r="P334">
        <f>VLOOKUP($B334,'Tillförd energi'!$B$1:$AI$720,MATCH(P$2,'Tillförd energi'!$B$1:$AQ$1,0),FALSE)</f>
        <v>0</v>
      </c>
      <c r="Q334">
        <f>VLOOKUP($B334,'Tillförd energi'!$B$1:$AI$720,MATCH(Q$2,'Tillförd energi'!$B$1:$AQ$1,0),FALSE)</f>
        <v>0</v>
      </c>
      <c r="R334">
        <f>VLOOKUP($B334,'Tillförd energi'!$B$1:$AI$720,MATCH(R$2,'Tillförd energi'!$B$1:$AQ$1,0),FALSE)</f>
        <v>0</v>
      </c>
      <c r="S334">
        <f>VLOOKUP($B334,'Tillförd energi'!$B$1:$AI$720,MATCH(S$2,'Tillförd energi'!$B$1:$AQ$1,0),FALSE)</f>
        <v>4.5720000000000001</v>
      </c>
      <c r="T334">
        <f>VLOOKUP($B334,'Tillförd energi'!$B$1:$AI$720,MATCH(T$2,'Tillförd energi'!$B$1:$AQ$1,0),FALSE)</f>
        <v>0</v>
      </c>
      <c r="U334">
        <f>VLOOKUP($B334,'Tillförd energi'!$B$1:$AI$720,MATCH(U$2,'Tillförd energi'!$B$1:$AQ$1,0),FALSE)</f>
        <v>0</v>
      </c>
      <c r="V334">
        <f>VLOOKUP($B334,'Tillförd energi'!$B$1:$AI$720,MATCH(V$2,'Tillförd energi'!$B$1:$AQ$1,0),FALSE)</f>
        <v>0</v>
      </c>
      <c r="W334">
        <f>VLOOKUP($B334,'Tillförd energi'!$B$1:$AI$720,MATCH(W$2,'Tillförd energi'!$B$1:$AQ$1,0),FALSE)</f>
        <v>0.192</v>
      </c>
      <c r="X334">
        <f>VLOOKUP($B334,'Tillförd energi'!$B$1:$AI$720,MATCH(X$2,'Tillförd energi'!$B$1:$AQ$1,0),FALSE)</f>
        <v>0</v>
      </c>
      <c r="Y334">
        <f>VLOOKUP($B334,'Tillförd energi'!$B$1:$AI$720,MATCH(Y$2,'Tillförd energi'!$B$1:$AQ$1,0),FALSE)</f>
        <v>0</v>
      </c>
      <c r="Z334">
        <f>VLOOKUP($B334,'Tillförd energi'!$B$1:$AI$720,MATCH(Z$2,'Tillförd energi'!$B$1:$AQ$1,0),FALSE)</f>
        <v>0</v>
      </c>
      <c r="AA334">
        <f>VLOOKUP($B334,'Tillförd energi'!$B$1:$AI$720,MATCH(AA$2,'Tillförd energi'!$B$1:$AQ$1,0),FALSE)</f>
        <v>0</v>
      </c>
      <c r="AB334">
        <f>VLOOKUP($B334,'Tillförd energi'!$B$1:$AI$720,MATCH(AB$2,'Tillförd energi'!$B$1:$AQ$1,0),FALSE)</f>
        <v>0</v>
      </c>
      <c r="AC334">
        <f>VLOOKUP($B334,'Tillförd energi'!$B$1:$AI$720,MATCH(AC$2,'Tillförd energi'!$B$1:$AQ$1,0),FALSE)</f>
        <v>0</v>
      </c>
      <c r="AD334">
        <f>VLOOKUP($B334,'Tillförd energi'!$B$1:$AI$720,MATCH(AD$2,'Tillförd energi'!$B$1:$AQ$1,0),FALSE)</f>
        <v>0</v>
      </c>
      <c r="AE334">
        <f>VLOOKUP($B334,'Tillförd energi'!$B$1:$AI$720,MATCH(AE$2,'Tillförd energi'!$B$1:$AQ$1,0),FALSE)</f>
        <v>0</v>
      </c>
      <c r="AF334">
        <f>VLOOKUP($B334,'Tillförd energi'!$B$1:$AI$720,MATCH(AF$2,'Tillförd energi'!$B$1:$AQ$1,0),FALSE)</f>
        <v>0.10199999999999999</v>
      </c>
      <c r="AG334">
        <f>IFERROR(VLOOKUP(B334,Miljö!$B$1:$AC$600,MATCH("Köpt mängd produktionsspecifik fjärrvärme:",Miljö!$B$1:$AC$1,0),FALSE)/1,0)</f>
        <v>0</v>
      </c>
      <c r="AI334">
        <f t="shared" si="30"/>
        <v>4.8660000000000005</v>
      </c>
      <c r="AJ334">
        <f>IF(ISERROR(1/VLOOKUP($B334,Leveranser!$B$1:$S$500,MATCH("såld värme (gwh)",Leveranser!$B$1:$S$1,0),FALSE)),"",VLOOKUP($B334,Leveranser!$B$1:$S$500,MATCH("såld värme (gwh)",Leveranser!$B$1:$S$1,0),FALSE))</f>
        <v>3.4</v>
      </c>
      <c r="AM334" t="str">
        <f>IF(B334&lt;&gt;"",IF(VLOOKUP($B334,Totalt!$B$1:$AQ$554,MATCH("Kvalitetsgranskad:",Totalt!$B$1:$AQ$1,0),FALSE)="ja",VLOOKUP($B334,Miljö!$B$1:$AG$479,MATCH(AM$2,Miljö!$B$1:$AK$1,0),FALSE),""),"")</f>
        <v>Ja</v>
      </c>
      <c r="AN334" t="str">
        <f>IF(AM334="ja",VLOOKUP($B334,Miljö!$B$1:$J$479,MATCH("Typ av ursprungsspecificerad el   (Om inget värde anges används Nordisk residualmix, se inforuta) ()",Miljö!$B$1:$J$1,0),FALSE),IF(AM334="nej","Nordisk residualel",""))</f>
        <v>'Vind 81.9%. Vatten 17.3%. Sol 0.8%'</v>
      </c>
      <c r="AO334">
        <f>IF(AM334="","",VLOOKUP($B334,Miljö!$B$1:$J$479,MATCH("Fossilandel för ursprungspecificerad el ()",Miljö!$B$1:$J$1,0),FALSE))</f>
        <v>0</v>
      </c>
      <c r="AP334">
        <f>IF(AM334="","",IFERROR(VLOOKUP($B334,Miljö!$B$1:$J$479,MATCH("Kärnkraftsandel för ursprungsspecificerad el ()",Miljö!$B$1:$J$1,0),FALSE)/1,0))</f>
        <v>0</v>
      </c>
      <c r="AQ334">
        <f t="shared" si="31"/>
        <v>1</v>
      </c>
      <c r="AS334" t="str">
        <f t="shared" si="32"/>
        <v>Nej</v>
      </c>
      <c r="AT334" t="str">
        <f>IF(AS334="ja",VLOOKUP($B334,Miljö!$B$1:$P$500,MATCH("Fossil andel i procent (%)",Miljö!$B$1:$P$1,0),FALSE)/100,"")</f>
        <v/>
      </c>
      <c r="AV334" t="str">
        <f t="shared" si="33"/>
        <v>Nej</v>
      </c>
      <c r="AW334" t="str">
        <f>IF(AV334="ja",VLOOKUP($B334,'Egen hetvattenprod'!$B$1:$AO$500,MATCH("Värmekälla till värmepumpar ()",'Egen hetvattenprod'!$B$1:$AO$1,0),FALSE),"")</f>
        <v/>
      </c>
      <c r="AY334" t="str">
        <f t="shared" si="34"/>
        <v>Nej</v>
      </c>
      <c r="AZ334" s="115" t="str">
        <f>IF($AY334="ja",(VLOOKUP($B334,'Egen hetvattenprod'!$B$1:$BX$550,MATCH(AZ$2,'Egen hetvattenprod'!$B$1:$BX$1,0),FALSE)+VLOOKUP($B334,Kraftvärmeprod!$B$1:$BX$550,MATCH(AZ$2,Kraftvärmeprod!$B$1:$BX$1,0),FALSE))/$AC334,"")</f>
        <v/>
      </c>
      <c r="BA334" s="115" t="str">
        <f>IF($AY334="ja",(VLOOKUP($B334,'Egen hetvattenprod'!$B$1:$BX$550,MATCH(BA$2,'Egen hetvattenprod'!$B$1:$BX$1,0),FALSE)+VLOOKUP($B334,Kraftvärmeprod!$B$1:$BX$550,MATCH(BA$2,Kraftvärmeprod!$B$1:$BX$1,0),FALSE))/$AC334,"")</f>
        <v/>
      </c>
      <c r="BB334" s="115" t="str">
        <f>IF($AY334="ja",(VLOOKUP($B334,'Egen hetvattenprod'!$B$1:$BX$550,MATCH(BB$2,'Egen hetvattenprod'!$B$1:$BX$1,0),FALSE)+VLOOKUP($B334,Kraftvärmeprod!$B$1:$BX$550,MATCH(BB$2,Kraftvärmeprod!$B$1:$BX$1,0),FALSE))/$AC334,"")</f>
        <v/>
      </c>
      <c r="BC334" s="115" t="str">
        <f>IF($AY334="ja",(VLOOKUP($B334,'Egen hetvattenprod'!$B$1:$BX$550,MATCH(BC$2,'Egen hetvattenprod'!$B$1:$BX$1,0),FALSE)+VLOOKUP($B334,Kraftvärmeprod!$B$1:$BX$550,MATCH(BC$2,Kraftvärmeprod!$B$1:$BX$1,0),FALSE))/$AC334,"")</f>
        <v/>
      </c>
      <c r="BD334" s="115" t="str">
        <f>IF($AY334="ja",(VLOOKUP($B334,'Egen hetvattenprod'!$B$1:$BX$550,MATCH(BD$2,'Egen hetvattenprod'!$B$1:$BX$1,0),FALSE)+VLOOKUP($B334,Kraftvärmeprod!$B$1:$BX$550,MATCH(BD$2,Kraftvärmeprod!$B$1:$BX$1,0),FALSE))/$AC334,"")</f>
        <v/>
      </c>
      <c r="BF334" t="str">
        <f t="shared" si="35"/>
        <v>Nej</v>
      </c>
      <c r="BG334" t="str">
        <f>IF($BF334="ja",VLOOKUP($B334,'Egen hetvattenprod'!$B$1:$BX$550,MATCH("Andelen klimatgaser med fossilt ursprung för avfall ()",'Egen hetvattenprod'!$B$1:$BX$1,0),FALSE),"")</f>
        <v/>
      </c>
      <c r="BH334" t="str">
        <f>IF($BF334="ja",VLOOKUP($B334,Kraftvärmeprod!$B$1:$BX$550,MATCH("Andelen klimatgaser med fossilt ursprung för avfall ()",Kraftvärmeprod!$B$1:$BX$1,0),FALSE),"")</f>
        <v/>
      </c>
      <c r="BI334" t="str">
        <f>IF($BF334="ja",VLOOKUP($B334,'Egen hetvattenprod'!$B$1:$BX$550,MATCH("Avfall (GWh)",'Egen hetvattenprod'!$B$1:$BX$1,0),FALSE),"")</f>
        <v/>
      </c>
      <c r="BJ334" t="str">
        <f>IF($BF334="ja",VLOOKUP($B334,'Slutlig allokering kvv'!$B$1:$BX$550,MATCH("Avfall (GWh)",'Slutlig allokering kvv'!$B$1:$BX$1,0),FALSE),"")</f>
        <v/>
      </c>
      <c r="BK334" t="str">
        <f>IF($BF334="ja",VLOOKUP($B334,'Köpt hetvatten'!$B$1:$BX$550,MATCH("Avfall i köpt hetvatten",'Köpt hetvatten'!$B$1:$BX$1,0),FALSE),"")</f>
        <v/>
      </c>
      <c r="BL334" t="str">
        <f>IF($BF334="ja",VLOOKUP($B334,'Egen hetvattenprod'!$B$1:$BX$550,MATCH("Värde enligt ovan. (%)",'Egen hetvattenprod'!$B$1:$BX$1,0),FALSE),"")</f>
        <v/>
      </c>
      <c r="BM334" t="str">
        <f>IF($BF334="ja",VLOOKUP($B334,Kraftvärmeprod!$B$1:$BX$550,MATCH("Värde enligt ovan. (%)",Kraftvärmeprod!$B$1:$BX$1,0),FALSE),"")</f>
        <v/>
      </c>
      <c r="BQ334" t="str">
        <f>IF($BF334="ja",VLOOKUP($B334,'Egen hetvattenprod'!$B$1:$BX$550,MATCH("Tillförd olja (fossil) vid avfallsförbränning (GWh)",'Egen hetvattenprod'!$B$1:$BX$1,0),FALSE),"")</f>
        <v/>
      </c>
      <c r="BR334" t="str">
        <f>IF($BF334="ja",VLOOKUP($B334,Kraftvärmeprod!$B$1:$BX$550,MATCH("Tillförd olja (fossil) vid avfallsförbränning (GWh)",Kraftvärmeprod!$B$1:$BX$1,0),FALSE),"")</f>
        <v/>
      </c>
    </row>
    <row r="335" spans="1:70">
      <c r="A335" t="s">
        <v>531</v>
      </c>
      <c r="B335" t="s">
        <v>532</v>
      </c>
      <c r="C335">
        <f>VLOOKUP($B335,'Tillförd energi'!$B$1:$AI$720,MATCH(C$2,'Tillförd energi'!$B$1:$AQ$1,0),FALSE)</f>
        <v>0</v>
      </c>
      <c r="D335">
        <f>VLOOKUP($B335,'Tillförd energi'!$B$1:$AI$720,MATCH(D$2,'Tillförd energi'!$B$1:$AQ$1,0),FALSE)</f>
        <v>0.1</v>
      </c>
      <c r="E335">
        <f>VLOOKUP($B335,'Tillförd energi'!$B$1:$AI$720,MATCH(E$2,'Tillförd energi'!$B$1:$AQ$1,0),FALSE)</f>
        <v>0</v>
      </c>
      <c r="F335">
        <f>VLOOKUP($B335,'Tillförd energi'!$B$1:$AI$720,MATCH(F$2,'Tillförd energi'!$B$1:$AQ$1,0),FALSE)</f>
        <v>0</v>
      </c>
      <c r="G335">
        <f>VLOOKUP($B335,'Tillförd energi'!$B$1:$AI$720,MATCH(G$2,'Tillförd energi'!$B$1:$AQ$1,0),FALSE)</f>
        <v>0</v>
      </c>
      <c r="H335">
        <f>VLOOKUP($B335,'Tillförd energi'!$B$1:$AI$720,MATCH(H$2,'Tillförd energi'!$B$1:$AQ$1,0),FALSE)</f>
        <v>0</v>
      </c>
      <c r="I335">
        <f>VLOOKUP($B335,'Tillförd energi'!$B$1:$AI$720,MATCH(I$2,'Tillförd energi'!$B$1:$AQ$1,0),FALSE)</f>
        <v>0</v>
      </c>
      <c r="J335">
        <f>VLOOKUP($B335,'Tillförd energi'!$B$1:$AI$720,MATCH(J$2,'Tillförd energi'!$B$1:$AQ$1,0),FALSE)</f>
        <v>0</v>
      </c>
      <c r="K335">
        <f>VLOOKUP($B335,'Tillförd energi'!$B$1:$AI$720,MATCH(K$2,'Tillförd energi'!$B$1:$AQ$1,0),FALSE)</f>
        <v>0</v>
      </c>
      <c r="L335">
        <f>VLOOKUP($B335,'Tillförd energi'!$B$1:$AI$720,MATCH(L$2,'Tillförd energi'!$B$1:$AQ$1,0),FALSE)</f>
        <v>0</v>
      </c>
      <c r="M335">
        <f>VLOOKUP($B335,'Tillförd energi'!$B$1:$AI$720,MATCH(M$2,'Tillförd energi'!$B$1:$AQ$1,0),FALSE)</f>
        <v>6.3179999999999996</v>
      </c>
      <c r="N335">
        <f>VLOOKUP($B335,'Tillförd energi'!$B$1:$AI$720,MATCH(N$2,'Tillförd energi'!$B$1:$AQ$1,0),FALSE)</f>
        <v>0.86699999999999999</v>
      </c>
      <c r="O335">
        <f>VLOOKUP($B335,'Tillförd energi'!$B$1:$AI$720,MATCH(O$2,'Tillförd energi'!$B$1:$AQ$1,0),FALSE)</f>
        <v>0</v>
      </c>
      <c r="P335">
        <f>VLOOKUP($B335,'Tillförd energi'!$B$1:$AI$720,MATCH(P$2,'Tillförd energi'!$B$1:$AQ$1,0),FALSE)</f>
        <v>13.047000000000001</v>
      </c>
      <c r="Q335">
        <f>VLOOKUP($B335,'Tillförd energi'!$B$1:$AI$720,MATCH(Q$2,'Tillförd energi'!$B$1:$AQ$1,0),FALSE)</f>
        <v>0</v>
      </c>
      <c r="R335">
        <f>VLOOKUP($B335,'Tillförd energi'!$B$1:$AI$720,MATCH(R$2,'Tillförd energi'!$B$1:$AQ$1,0),FALSE)</f>
        <v>0</v>
      </c>
      <c r="S335">
        <f>VLOOKUP($B335,'Tillförd energi'!$B$1:$AI$720,MATCH(S$2,'Tillförd energi'!$B$1:$AQ$1,0),FALSE)</f>
        <v>0.70399999999999996</v>
      </c>
      <c r="T335">
        <f>VLOOKUP($B335,'Tillförd energi'!$B$1:$AI$720,MATCH(T$2,'Tillförd energi'!$B$1:$AQ$1,0),FALSE)</f>
        <v>0</v>
      </c>
      <c r="U335">
        <f>VLOOKUP($B335,'Tillförd energi'!$B$1:$AI$720,MATCH(U$2,'Tillförd energi'!$B$1:$AQ$1,0),FALSE)</f>
        <v>0</v>
      </c>
      <c r="V335">
        <f>VLOOKUP($B335,'Tillförd energi'!$B$1:$AI$720,MATCH(V$2,'Tillförd energi'!$B$1:$AQ$1,0),FALSE)</f>
        <v>0</v>
      </c>
      <c r="W335">
        <f>VLOOKUP($B335,'Tillförd energi'!$B$1:$AI$720,MATCH(W$2,'Tillförd energi'!$B$1:$AQ$1,0),FALSE)</f>
        <v>0</v>
      </c>
      <c r="X335">
        <f>VLOOKUP($B335,'Tillförd energi'!$B$1:$AI$720,MATCH(X$2,'Tillförd energi'!$B$1:$AQ$1,0),FALSE)</f>
        <v>0</v>
      </c>
      <c r="Y335">
        <f>VLOOKUP($B335,'Tillförd energi'!$B$1:$AI$720,MATCH(Y$2,'Tillförd energi'!$B$1:$AQ$1,0),FALSE)</f>
        <v>0</v>
      </c>
      <c r="Z335">
        <f>VLOOKUP($B335,'Tillförd energi'!$B$1:$AI$720,MATCH(Z$2,'Tillförd energi'!$B$1:$AQ$1,0),FALSE)</f>
        <v>0</v>
      </c>
      <c r="AA335">
        <f>VLOOKUP($B335,'Tillförd energi'!$B$1:$AI$720,MATCH(AA$2,'Tillförd energi'!$B$1:$AQ$1,0),FALSE)</f>
        <v>0</v>
      </c>
      <c r="AB335">
        <f>VLOOKUP($B335,'Tillförd energi'!$B$1:$AI$720,MATCH(AB$2,'Tillförd energi'!$B$1:$AQ$1,0),FALSE)</f>
        <v>0</v>
      </c>
      <c r="AC335">
        <f>VLOOKUP($B335,'Tillförd energi'!$B$1:$AI$720,MATCH(AC$2,'Tillförd energi'!$B$1:$AQ$1,0),FALSE)</f>
        <v>1.393</v>
      </c>
      <c r="AD335">
        <f>VLOOKUP($B335,'Tillförd energi'!$B$1:$AI$720,MATCH(AD$2,'Tillförd energi'!$B$1:$AQ$1,0),FALSE)</f>
        <v>0</v>
      </c>
      <c r="AE335">
        <f>VLOOKUP($B335,'Tillförd energi'!$B$1:$AI$720,MATCH(AE$2,'Tillförd energi'!$B$1:$AQ$1,0),FALSE)</f>
        <v>0</v>
      </c>
      <c r="AF335">
        <f>VLOOKUP($B335,'Tillförd energi'!$B$1:$AI$720,MATCH(AF$2,'Tillförd energi'!$B$1:$AQ$1,0),FALSE)</f>
        <v>0.42</v>
      </c>
      <c r="AG335">
        <f>IFERROR(VLOOKUP(B335,Miljö!$B$1:$AC$600,MATCH("Köpt mängd produktionsspecifik fjärrvärme:",Miljö!$B$1:$AC$1,0),FALSE)/1,0)</f>
        <v>0</v>
      </c>
      <c r="AI335">
        <f t="shared" si="30"/>
        <v>22.849000000000004</v>
      </c>
      <c r="AJ335">
        <f>IF(ISERROR(1/VLOOKUP($B335,Leveranser!$B$1:$S$500,MATCH("såld värme (gwh)",Leveranser!$B$1:$S$1,0),FALSE)),"",VLOOKUP($B335,Leveranser!$B$1:$S$500,MATCH("såld värme (gwh)",Leveranser!$B$1:$S$1,0),FALSE))</f>
        <v>15.295</v>
      </c>
      <c r="AM335" t="str">
        <f>IF(B335&lt;&gt;"",IF(VLOOKUP($B335,Totalt!$B$1:$AQ$554,MATCH("Kvalitetsgranskad:",Totalt!$B$1:$AQ$1,0),FALSE)="ja",VLOOKUP($B335,Miljö!$B$1:$AG$479,MATCH(AM$2,Miljö!$B$1:$AK$1,0),FALSE),""),"")</f>
        <v>Nej</v>
      </c>
      <c r="AN335" t="str">
        <f>IF(AM335="ja",VLOOKUP($B335,Miljö!$B$1:$J$479,MATCH("Typ av ursprungsspecificerad el   (Om inget värde anges används Nordisk residualmix, se inforuta) ()",Miljö!$B$1:$J$1,0),FALSE),IF(AM335="nej","Nordisk residualel",""))</f>
        <v>Nordisk residualel</v>
      </c>
      <c r="AO335">
        <f>IF(AM335="","",VLOOKUP($B335,Miljö!$B$1:$J$479,MATCH("Fossilandel för ursprungspecificerad el ()",Miljö!$B$1:$J$1,0),FALSE))</f>
        <v>0.47</v>
      </c>
      <c r="AP335">
        <f>IF(AM335="","",IFERROR(VLOOKUP($B335,Miljö!$B$1:$J$479,MATCH("Kärnkraftsandel för ursprungsspecificerad el ()",Miljö!$B$1:$J$1,0),FALSE)/1,0))</f>
        <v>0.48170000000000002</v>
      </c>
      <c r="AQ335">
        <f t="shared" si="31"/>
        <v>4.830000000000001E-2</v>
      </c>
      <c r="AS335" t="str">
        <f t="shared" si="32"/>
        <v>Nej</v>
      </c>
      <c r="AT335" t="str">
        <f>IF(AS335="ja",VLOOKUP($B335,Miljö!$B$1:$P$500,MATCH("Fossil andel i procent (%)",Miljö!$B$1:$P$1,0),FALSE)/100,"")</f>
        <v/>
      </c>
      <c r="AV335" t="str">
        <f t="shared" si="33"/>
        <v>Nej</v>
      </c>
      <c r="AW335" t="str">
        <f>IF(AV335="ja",VLOOKUP($B335,'Egen hetvattenprod'!$B$1:$AO$500,MATCH("Värmekälla till värmepumpar ()",'Egen hetvattenprod'!$B$1:$AO$1,0),FALSE),"")</f>
        <v/>
      </c>
      <c r="AY335" t="str">
        <f t="shared" si="34"/>
        <v>Ja</v>
      </c>
      <c r="AZ335" s="115">
        <f>IF($AY335="ja",(VLOOKUP($B335,'Egen hetvattenprod'!$B$1:$BX$550,MATCH(AZ$2,'Egen hetvattenprod'!$B$1:$BX$1,0),FALSE)+VLOOKUP($B335,Kraftvärmeprod!$B$1:$BX$550,MATCH(AZ$2,Kraftvärmeprod!$B$1:$BX$1,0),FALSE))/$AC335,"")</f>
        <v>1</v>
      </c>
      <c r="BA335" s="115">
        <f>IF($AY335="ja",(VLOOKUP($B335,'Egen hetvattenprod'!$B$1:$BX$550,MATCH(BA$2,'Egen hetvattenprod'!$B$1:$BX$1,0),FALSE)+VLOOKUP($B335,Kraftvärmeprod!$B$1:$BX$550,MATCH(BA$2,Kraftvärmeprod!$B$1:$BX$1,0),FALSE))/$AC335,"")</f>
        <v>0</v>
      </c>
      <c r="BB335" s="115">
        <f>IF($AY335="ja",(VLOOKUP($B335,'Egen hetvattenprod'!$B$1:$BX$550,MATCH(BB$2,'Egen hetvattenprod'!$B$1:$BX$1,0),FALSE)+VLOOKUP($B335,Kraftvärmeprod!$B$1:$BX$550,MATCH(BB$2,Kraftvärmeprod!$B$1:$BX$1,0),FALSE))/$AC335,"")</f>
        <v>0</v>
      </c>
      <c r="BC335" s="115">
        <f>IF($AY335="ja",(VLOOKUP($B335,'Egen hetvattenprod'!$B$1:$BX$550,MATCH(BC$2,'Egen hetvattenprod'!$B$1:$BX$1,0),FALSE)+VLOOKUP($B335,Kraftvärmeprod!$B$1:$BX$550,MATCH(BC$2,Kraftvärmeprod!$B$1:$BX$1,0),FALSE))/$AC335,"")</f>
        <v>0</v>
      </c>
      <c r="BD335" s="115">
        <f>IF($AY335="ja",(VLOOKUP($B335,'Egen hetvattenprod'!$B$1:$BX$550,MATCH(BD$2,'Egen hetvattenprod'!$B$1:$BX$1,0),FALSE)+VLOOKUP($B335,Kraftvärmeprod!$B$1:$BX$550,MATCH(BD$2,Kraftvärmeprod!$B$1:$BX$1,0),FALSE))/$AC335,"")</f>
        <v>0</v>
      </c>
      <c r="BF335" t="str">
        <f t="shared" si="35"/>
        <v>Nej</v>
      </c>
      <c r="BG335" t="str">
        <f>IF($BF335="ja",VLOOKUP($B335,'Egen hetvattenprod'!$B$1:$BX$550,MATCH("Andelen klimatgaser med fossilt ursprung för avfall ()",'Egen hetvattenprod'!$B$1:$BX$1,0),FALSE),"")</f>
        <v/>
      </c>
      <c r="BH335" t="str">
        <f>IF($BF335="ja",VLOOKUP($B335,Kraftvärmeprod!$B$1:$BX$550,MATCH("Andelen klimatgaser med fossilt ursprung för avfall ()",Kraftvärmeprod!$B$1:$BX$1,0),FALSE),"")</f>
        <v/>
      </c>
      <c r="BI335" t="str">
        <f>IF($BF335="ja",VLOOKUP($B335,'Egen hetvattenprod'!$B$1:$BX$550,MATCH("Avfall (GWh)",'Egen hetvattenprod'!$B$1:$BX$1,0),FALSE),"")</f>
        <v/>
      </c>
      <c r="BJ335" t="str">
        <f>IF($BF335="ja",VLOOKUP($B335,'Slutlig allokering kvv'!$B$1:$BX$550,MATCH("Avfall (GWh)",'Slutlig allokering kvv'!$B$1:$BX$1,0),FALSE),"")</f>
        <v/>
      </c>
      <c r="BK335" t="str">
        <f>IF($BF335="ja",VLOOKUP($B335,'Köpt hetvatten'!$B$1:$BX$550,MATCH("Avfall i köpt hetvatten",'Köpt hetvatten'!$B$1:$BX$1,0),FALSE),"")</f>
        <v/>
      </c>
      <c r="BL335" t="str">
        <f>IF($BF335="ja",VLOOKUP($B335,'Egen hetvattenprod'!$B$1:$BX$550,MATCH("Värde enligt ovan. (%)",'Egen hetvattenprod'!$B$1:$BX$1,0),FALSE),"")</f>
        <v/>
      </c>
      <c r="BM335" t="str">
        <f>IF($BF335="ja",VLOOKUP($B335,Kraftvärmeprod!$B$1:$BX$550,MATCH("Värde enligt ovan. (%)",Kraftvärmeprod!$B$1:$BX$1,0),FALSE),"")</f>
        <v/>
      </c>
      <c r="BQ335" t="str">
        <f>IF($BF335="ja",VLOOKUP($B335,'Egen hetvattenprod'!$B$1:$BX$550,MATCH("Tillförd olja (fossil) vid avfallsförbränning (GWh)",'Egen hetvattenprod'!$B$1:$BX$1,0),FALSE),"")</f>
        <v/>
      </c>
      <c r="BR335" t="str">
        <f>IF($BF335="ja",VLOOKUP($B335,Kraftvärmeprod!$B$1:$BX$550,MATCH("Tillförd olja (fossil) vid avfallsförbränning (GWh)",Kraftvärmeprod!$B$1:$BX$1,0),FALSE),"")</f>
        <v/>
      </c>
    </row>
    <row r="336" spans="1:70">
      <c r="A336" t="s">
        <v>531</v>
      </c>
      <c r="B336" t="s">
        <v>533</v>
      </c>
      <c r="C336">
        <f>VLOOKUP($B336,'Tillförd energi'!$B$1:$AI$720,MATCH(C$2,'Tillförd energi'!$B$1:$AQ$1,0),FALSE)</f>
        <v>0</v>
      </c>
      <c r="D336">
        <f>VLOOKUP($B336,'Tillförd energi'!$B$1:$AI$720,MATCH(D$2,'Tillförd energi'!$B$1:$AQ$1,0),FALSE)</f>
        <v>5.6000000000000001E-2</v>
      </c>
      <c r="E336">
        <f>VLOOKUP($B336,'Tillförd energi'!$B$1:$AI$720,MATCH(E$2,'Tillförd energi'!$B$1:$AQ$1,0),FALSE)</f>
        <v>0</v>
      </c>
      <c r="F336">
        <f>VLOOKUP($B336,'Tillförd energi'!$B$1:$AI$720,MATCH(F$2,'Tillförd energi'!$B$1:$AQ$1,0),FALSE)</f>
        <v>0</v>
      </c>
      <c r="G336">
        <f>VLOOKUP($B336,'Tillförd energi'!$B$1:$AI$720,MATCH(G$2,'Tillförd energi'!$B$1:$AQ$1,0),FALSE)</f>
        <v>0</v>
      </c>
      <c r="H336">
        <f>VLOOKUP($B336,'Tillförd energi'!$B$1:$AI$720,MATCH(H$2,'Tillförd energi'!$B$1:$AQ$1,0),FALSE)</f>
        <v>0</v>
      </c>
      <c r="I336">
        <f>VLOOKUP($B336,'Tillförd energi'!$B$1:$AI$720,MATCH(I$2,'Tillförd energi'!$B$1:$AQ$1,0),FALSE)</f>
        <v>0</v>
      </c>
      <c r="J336">
        <f>VLOOKUP($B336,'Tillförd energi'!$B$1:$AI$720,MATCH(J$2,'Tillförd energi'!$B$1:$AQ$1,0),FALSE)</f>
        <v>0</v>
      </c>
      <c r="K336">
        <f>VLOOKUP($B336,'Tillförd energi'!$B$1:$AI$720,MATCH(K$2,'Tillförd energi'!$B$1:$AQ$1,0),FALSE)</f>
        <v>0</v>
      </c>
      <c r="L336">
        <f>VLOOKUP($B336,'Tillförd energi'!$B$1:$AI$720,MATCH(L$2,'Tillförd energi'!$B$1:$AQ$1,0),FALSE)</f>
        <v>0</v>
      </c>
      <c r="M336">
        <f>VLOOKUP($B336,'Tillförd energi'!$B$1:$AI$720,MATCH(M$2,'Tillförd energi'!$B$1:$AQ$1,0),FALSE)</f>
        <v>0</v>
      </c>
      <c r="N336">
        <f>VLOOKUP($B336,'Tillförd energi'!$B$1:$AI$720,MATCH(N$2,'Tillförd energi'!$B$1:$AQ$1,0),FALSE)</f>
        <v>0</v>
      </c>
      <c r="O336">
        <f>VLOOKUP($B336,'Tillförd energi'!$B$1:$AI$720,MATCH(O$2,'Tillförd energi'!$B$1:$AQ$1,0),FALSE)</f>
        <v>0</v>
      </c>
      <c r="P336">
        <f>VLOOKUP($B336,'Tillförd energi'!$B$1:$AI$720,MATCH(P$2,'Tillförd energi'!$B$1:$AQ$1,0),FALSE)</f>
        <v>38.270000000000003</v>
      </c>
      <c r="Q336">
        <f>VLOOKUP($B336,'Tillförd energi'!$B$1:$AI$720,MATCH(Q$2,'Tillförd energi'!$B$1:$AQ$1,0),FALSE)</f>
        <v>0</v>
      </c>
      <c r="R336">
        <f>VLOOKUP($B336,'Tillförd energi'!$B$1:$AI$720,MATCH(R$2,'Tillförd energi'!$B$1:$AQ$1,0),FALSE)</f>
        <v>0</v>
      </c>
      <c r="S336">
        <f>VLOOKUP($B336,'Tillförd energi'!$B$1:$AI$720,MATCH(S$2,'Tillförd energi'!$B$1:$AQ$1,0),FALSE)</f>
        <v>2.105</v>
      </c>
      <c r="T336">
        <f>VLOOKUP($B336,'Tillförd energi'!$B$1:$AI$720,MATCH(T$2,'Tillförd energi'!$B$1:$AQ$1,0),FALSE)</f>
        <v>0</v>
      </c>
      <c r="U336">
        <f>VLOOKUP($B336,'Tillförd energi'!$B$1:$AI$720,MATCH(U$2,'Tillförd energi'!$B$1:$AQ$1,0),FALSE)</f>
        <v>0</v>
      </c>
      <c r="V336">
        <f>VLOOKUP($B336,'Tillförd energi'!$B$1:$AI$720,MATCH(V$2,'Tillförd energi'!$B$1:$AQ$1,0),FALSE)</f>
        <v>0</v>
      </c>
      <c r="W336">
        <f>VLOOKUP($B336,'Tillförd energi'!$B$1:$AI$720,MATCH(W$2,'Tillförd energi'!$B$1:$AQ$1,0),FALSE)</f>
        <v>0</v>
      </c>
      <c r="X336">
        <f>VLOOKUP($B336,'Tillförd energi'!$B$1:$AI$720,MATCH(X$2,'Tillförd energi'!$B$1:$AQ$1,0),FALSE)</f>
        <v>0</v>
      </c>
      <c r="Y336">
        <f>VLOOKUP($B336,'Tillförd energi'!$B$1:$AI$720,MATCH(Y$2,'Tillförd energi'!$B$1:$AQ$1,0),FALSE)</f>
        <v>0</v>
      </c>
      <c r="Z336">
        <f>VLOOKUP($B336,'Tillförd energi'!$B$1:$AI$720,MATCH(Z$2,'Tillförd energi'!$B$1:$AQ$1,0),FALSE)</f>
        <v>0</v>
      </c>
      <c r="AA336">
        <f>VLOOKUP($B336,'Tillförd energi'!$B$1:$AI$720,MATCH(AA$2,'Tillförd energi'!$B$1:$AQ$1,0),FALSE)</f>
        <v>0</v>
      </c>
      <c r="AB336">
        <f>VLOOKUP($B336,'Tillförd energi'!$B$1:$AI$720,MATCH(AB$2,'Tillförd energi'!$B$1:$AQ$1,0),FALSE)</f>
        <v>0</v>
      </c>
      <c r="AC336">
        <f>VLOOKUP($B336,'Tillförd energi'!$B$1:$AI$720,MATCH(AC$2,'Tillförd energi'!$B$1:$AQ$1,0),FALSE)</f>
        <v>1.173</v>
      </c>
      <c r="AD336">
        <f>VLOOKUP($B336,'Tillförd energi'!$B$1:$AI$720,MATCH(AD$2,'Tillförd energi'!$B$1:$AQ$1,0),FALSE)</f>
        <v>0</v>
      </c>
      <c r="AE336">
        <f>VLOOKUP($B336,'Tillförd energi'!$B$1:$AI$720,MATCH(AE$2,'Tillförd energi'!$B$1:$AQ$1,0),FALSE)</f>
        <v>0</v>
      </c>
      <c r="AF336">
        <f>VLOOKUP($B336,'Tillförd energi'!$B$1:$AI$720,MATCH(AF$2,'Tillförd energi'!$B$1:$AQ$1,0),FALSE)</f>
        <v>0.63200000000000001</v>
      </c>
      <c r="AG336">
        <f>IFERROR(VLOOKUP(B336,Miljö!$B$1:$AC$600,MATCH("Köpt mängd produktionsspecifik fjärrvärme:",Miljö!$B$1:$AC$1,0),FALSE)/1,0)</f>
        <v>0</v>
      </c>
      <c r="AI336">
        <f t="shared" si="30"/>
        <v>42.235999999999997</v>
      </c>
      <c r="AJ336">
        <f>IF(ISERROR(1/VLOOKUP($B336,Leveranser!$B$1:$S$500,MATCH("såld värme (gwh)",Leveranser!$B$1:$S$1,0),FALSE)),"",VLOOKUP($B336,Leveranser!$B$1:$S$500,MATCH("såld värme (gwh)",Leveranser!$B$1:$S$1,0),FALSE))</f>
        <v>28.837</v>
      </c>
      <c r="AM336" t="str">
        <f>IF(B336&lt;&gt;"",IF(VLOOKUP($B336,Totalt!$B$1:$AQ$554,MATCH("Kvalitetsgranskad:",Totalt!$B$1:$AQ$1,0),FALSE)="ja",VLOOKUP($B336,Miljö!$B$1:$AG$479,MATCH(AM$2,Miljö!$B$1:$AK$1,0),FALSE),""),"")</f>
        <v>Nej</v>
      </c>
      <c r="AN336" t="str">
        <f>IF(AM336="ja",VLOOKUP($B336,Miljö!$B$1:$J$479,MATCH("Typ av ursprungsspecificerad el   (Om inget värde anges används Nordisk residualmix, se inforuta) ()",Miljö!$B$1:$J$1,0),FALSE),IF(AM336="nej","Nordisk residualel",""))</f>
        <v>Nordisk residualel</v>
      </c>
      <c r="AO336">
        <f>IF(AM336="","",VLOOKUP($B336,Miljö!$B$1:$J$479,MATCH("Fossilandel för ursprungspecificerad el ()",Miljö!$B$1:$J$1,0),FALSE))</f>
        <v>0.47</v>
      </c>
      <c r="AP336">
        <f>IF(AM336="","",IFERROR(VLOOKUP($B336,Miljö!$B$1:$J$479,MATCH("Kärnkraftsandel för ursprungsspecificerad el ()",Miljö!$B$1:$J$1,0),FALSE)/1,0))</f>
        <v>0.48170000000000002</v>
      </c>
      <c r="AQ336">
        <f t="shared" si="31"/>
        <v>4.830000000000001E-2</v>
      </c>
      <c r="AS336" t="str">
        <f t="shared" si="32"/>
        <v>Nej</v>
      </c>
      <c r="AT336" t="str">
        <f>IF(AS336="ja",VLOOKUP($B336,Miljö!$B$1:$P$500,MATCH("Fossil andel i procent (%)",Miljö!$B$1:$P$1,0),FALSE)/100,"")</f>
        <v/>
      </c>
      <c r="AV336" t="str">
        <f t="shared" si="33"/>
        <v>Nej</v>
      </c>
      <c r="AW336" t="str">
        <f>IF(AV336="ja",VLOOKUP($B336,'Egen hetvattenprod'!$B$1:$AO$500,MATCH("Värmekälla till värmepumpar ()",'Egen hetvattenprod'!$B$1:$AO$1,0),FALSE),"")</f>
        <v/>
      </c>
      <c r="AY336" t="str">
        <f t="shared" si="34"/>
        <v>Ja</v>
      </c>
      <c r="AZ336" s="115">
        <f>IF($AY336="ja",(VLOOKUP($B336,'Egen hetvattenprod'!$B$1:$BX$550,MATCH(AZ$2,'Egen hetvattenprod'!$B$1:$BX$1,0),FALSE)+VLOOKUP($B336,Kraftvärmeprod!$B$1:$BX$550,MATCH(AZ$2,Kraftvärmeprod!$B$1:$BX$1,0),FALSE))/$AC336,"")</f>
        <v>1</v>
      </c>
      <c r="BA336" s="115">
        <f>IF($AY336="ja",(VLOOKUP($B336,'Egen hetvattenprod'!$B$1:$BX$550,MATCH(BA$2,'Egen hetvattenprod'!$B$1:$BX$1,0),FALSE)+VLOOKUP($B336,Kraftvärmeprod!$B$1:$BX$550,MATCH(BA$2,Kraftvärmeprod!$B$1:$BX$1,0),FALSE))/$AC336,"")</f>
        <v>0</v>
      </c>
      <c r="BB336" s="115">
        <f>IF($AY336="ja",(VLOOKUP($B336,'Egen hetvattenprod'!$B$1:$BX$550,MATCH(BB$2,'Egen hetvattenprod'!$B$1:$BX$1,0),FALSE)+VLOOKUP($B336,Kraftvärmeprod!$B$1:$BX$550,MATCH(BB$2,Kraftvärmeprod!$B$1:$BX$1,0),FALSE))/$AC336,"")</f>
        <v>0</v>
      </c>
      <c r="BC336" s="115">
        <f>IF($AY336="ja",(VLOOKUP($B336,'Egen hetvattenprod'!$B$1:$BX$550,MATCH(BC$2,'Egen hetvattenprod'!$B$1:$BX$1,0),FALSE)+VLOOKUP($B336,Kraftvärmeprod!$B$1:$BX$550,MATCH(BC$2,Kraftvärmeprod!$B$1:$BX$1,0),FALSE))/$AC336,"")</f>
        <v>0</v>
      </c>
      <c r="BD336" s="115">
        <f>IF($AY336="ja",(VLOOKUP($B336,'Egen hetvattenprod'!$B$1:$BX$550,MATCH(BD$2,'Egen hetvattenprod'!$B$1:$BX$1,0),FALSE)+VLOOKUP($B336,Kraftvärmeprod!$B$1:$BX$550,MATCH(BD$2,Kraftvärmeprod!$B$1:$BX$1,0),FALSE))/$AC336,"")</f>
        <v>0</v>
      </c>
      <c r="BF336" t="str">
        <f t="shared" si="35"/>
        <v>Nej</v>
      </c>
      <c r="BG336" t="str">
        <f>IF($BF336="ja",VLOOKUP($B336,'Egen hetvattenprod'!$B$1:$BX$550,MATCH("Andelen klimatgaser med fossilt ursprung för avfall ()",'Egen hetvattenprod'!$B$1:$BX$1,0),FALSE),"")</f>
        <v/>
      </c>
      <c r="BH336" t="str">
        <f>IF($BF336="ja",VLOOKUP($B336,Kraftvärmeprod!$B$1:$BX$550,MATCH("Andelen klimatgaser med fossilt ursprung för avfall ()",Kraftvärmeprod!$B$1:$BX$1,0),FALSE),"")</f>
        <v/>
      </c>
      <c r="BI336" t="str">
        <f>IF($BF336="ja",VLOOKUP($B336,'Egen hetvattenprod'!$B$1:$BX$550,MATCH("Avfall (GWh)",'Egen hetvattenprod'!$B$1:$BX$1,0),FALSE),"")</f>
        <v/>
      </c>
      <c r="BJ336" t="str">
        <f>IF($BF336="ja",VLOOKUP($B336,'Slutlig allokering kvv'!$B$1:$BX$550,MATCH("Avfall (GWh)",'Slutlig allokering kvv'!$B$1:$BX$1,0),FALSE),"")</f>
        <v/>
      </c>
      <c r="BK336" t="str">
        <f>IF($BF336="ja",VLOOKUP($B336,'Köpt hetvatten'!$B$1:$BX$550,MATCH("Avfall i köpt hetvatten",'Köpt hetvatten'!$B$1:$BX$1,0),FALSE),"")</f>
        <v/>
      </c>
      <c r="BL336" t="str">
        <f>IF($BF336="ja",VLOOKUP($B336,'Egen hetvattenprod'!$B$1:$BX$550,MATCH("Värde enligt ovan. (%)",'Egen hetvattenprod'!$B$1:$BX$1,0),FALSE),"")</f>
        <v/>
      </c>
      <c r="BM336" t="str">
        <f>IF($BF336="ja",VLOOKUP($B336,Kraftvärmeprod!$B$1:$BX$550,MATCH("Värde enligt ovan. (%)",Kraftvärmeprod!$B$1:$BX$1,0),FALSE),"")</f>
        <v/>
      </c>
      <c r="BQ336" t="str">
        <f>IF($BF336="ja",VLOOKUP($B336,'Egen hetvattenprod'!$B$1:$BX$550,MATCH("Tillförd olja (fossil) vid avfallsförbränning (GWh)",'Egen hetvattenprod'!$B$1:$BX$1,0),FALSE),"")</f>
        <v/>
      </c>
      <c r="BR336" t="str">
        <f>IF($BF336="ja",VLOOKUP($B336,Kraftvärmeprod!$B$1:$BX$550,MATCH("Tillförd olja (fossil) vid avfallsförbränning (GWh)",Kraftvärmeprod!$B$1:$BX$1,0),FALSE),"")</f>
        <v/>
      </c>
    </row>
    <row r="337" spans="1:70">
      <c r="A337" t="s">
        <v>531</v>
      </c>
      <c r="B337" t="s">
        <v>534</v>
      </c>
      <c r="C337">
        <f>VLOOKUP($B337,'Tillförd energi'!$B$1:$AI$720,MATCH(C$2,'Tillförd energi'!$B$1:$AQ$1,0),FALSE)</f>
        <v>0</v>
      </c>
      <c r="D337">
        <f>VLOOKUP($B337,'Tillförd energi'!$B$1:$AI$720,MATCH(D$2,'Tillförd energi'!$B$1:$AQ$1,0),FALSE)</f>
        <v>0.55200000000000005</v>
      </c>
      <c r="E337">
        <f>VLOOKUP($B337,'Tillförd energi'!$B$1:$AI$720,MATCH(E$2,'Tillförd energi'!$B$1:$AQ$1,0),FALSE)</f>
        <v>0</v>
      </c>
      <c r="F337">
        <f>VLOOKUP($B337,'Tillförd energi'!$B$1:$AI$720,MATCH(F$2,'Tillförd energi'!$B$1:$AQ$1,0),FALSE)</f>
        <v>0</v>
      </c>
      <c r="G337">
        <f>VLOOKUP($B337,'Tillförd energi'!$B$1:$AI$720,MATCH(G$2,'Tillförd energi'!$B$1:$AQ$1,0),FALSE)</f>
        <v>0</v>
      </c>
      <c r="H337">
        <f>VLOOKUP($B337,'Tillförd energi'!$B$1:$AI$720,MATCH(H$2,'Tillförd energi'!$B$1:$AQ$1,0),FALSE)</f>
        <v>0</v>
      </c>
      <c r="I337">
        <f>VLOOKUP($B337,'Tillförd energi'!$B$1:$AI$720,MATCH(I$2,'Tillförd energi'!$B$1:$AQ$1,0),FALSE)</f>
        <v>0</v>
      </c>
      <c r="J337">
        <f>VLOOKUP($B337,'Tillförd energi'!$B$1:$AI$720,MATCH(J$2,'Tillförd energi'!$B$1:$AQ$1,0),FALSE)</f>
        <v>0</v>
      </c>
      <c r="K337">
        <f>VLOOKUP($B337,'Tillförd energi'!$B$1:$AI$720,MATCH(K$2,'Tillförd energi'!$B$1:$AQ$1,0),FALSE)</f>
        <v>0</v>
      </c>
      <c r="L337">
        <f>VLOOKUP($B337,'Tillförd energi'!$B$1:$AI$720,MATCH(L$2,'Tillförd energi'!$B$1:$AQ$1,0),FALSE)</f>
        <v>34.198999999999998</v>
      </c>
      <c r="M337">
        <f>VLOOKUP($B337,'Tillförd energi'!$B$1:$AI$720,MATCH(M$2,'Tillförd energi'!$B$1:$AQ$1,0),FALSE)</f>
        <v>65</v>
      </c>
      <c r="N337">
        <f>VLOOKUP($B337,'Tillförd energi'!$B$1:$AI$720,MATCH(N$2,'Tillförd energi'!$B$1:$AQ$1,0),FALSE)</f>
        <v>4.3220000000000001</v>
      </c>
      <c r="O337">
        <f>VLOOKUP($B337,'Tillförd energi'!$B$1:$AI$720,MATCH(O$2,'Tillförd energi'!$B$1:$AQ$1,0),FALSE)</f>
        <v>0</v>
      </c>
      <c r="P337">
        <f>VLOOKUP($B337,'Tillförd energi'!$B$1:$AI$720,MATCH(P$2,'Tillförd energi'!$B$1:$AQ$1,0),FALSE)</f>
        <v>10</v>
      </c>
      <c r="Q337">
        <f>VLOOKUP($B337,'Tillförd energi'!$B$1:$AI$720,MATCH(Q$2,'Tillförd energi'!$B$1:$AQ$1,0),FALSE)</f>
        <v>0</v>
      </c>
      <c r="R337">
        <f>VLOOKUP($B337,'Tillförd energi'!$B$1:$AI$720,MATCH(R$2,'Tillförd energi'!$B$1:$AQ$1,0),FALSE)</f>
        <v>0</v>
      </c>
      <c r="S337">
        <f>VLOOKUP($B337,'Tillförd energi'!$B$1:$AI$720,MATCH(S$2,'Tillförd energi'!$B$1:$AQ$1,0),FALSE)</f>
        <v>0</v>
      </c>
      <c r="T337">
        <f>VLOOKUP($B337,'Tillförd energi'!$B$1:$AI$720,MATCH(T$2,'Tillförd energi'!$B$1:$AQ$1,0),FALSE)</f>
        <v>0</v>
      </c>
      <c r="U337">
        <f>VLOOKUP($B337,'Tillförd energi'!$B$1:$AI$720,MATCH(U$2,'Tillförd energi'!$B$1:$AQ$1,0),FALSE)</f>
        <v>0</v>
      </c>
      <c r="V337">
        <f>VLOOKUP($B337,'Tillförd energi'!$B$1:$AI$720,MATCH(V$2,'Tillförd energi'!$B$1:$AQ$1,0),FALSE)</f>
        <v>0</v>
      </c>
      <c r="W337">
        <f>VLOOKUP($B337,'Tillförd energi'!$B$1:$AI$720,MATCH(W$2,'Tillförd energi'!$B$1:$AQ$1,0),FALSE)</f>
        <v>0</v>
      </c>
      <c r="X337">
        <f>VLOOKUP($B337,'Tillförd energi'!$B$1:$AI$720,MATCH(X$2,'Tillförd energi'!$B$1:$AQ$1,0),FALSE)</f>
        <v>0</v>
      </c>
      <c r="Y337">
        <f>VLOOKUP($B337,'Tillförd energi'!$B$1:$AI$720,MATCH(Y$2,'Tillförd energi'!$B$1:$AQ$1,0),FALSE)</f>
        <v>0</v>
      </c>
      <c r="Z337">
        <f>VLOOKUP($B337,'Tillförd energi'!$B$1:$AI$720,MATCH(Z$2,'Tillförd energi'!$B$1:$AQ$1,0),FALSE)</f>
        <v>0.49</v>
      </c>
      <c r="AA337">
        <f>VLOOKUP($B337,'Tillförd energi'!$B$1:$AI$720,MATCH(AA$2,'Tillförd energi'!$B$1:$AQ$1,0),FALSE)</f>
        <v>0</v>
      </c>
      <c r="AB337">
        <f>VLOOKUP($B337,'Tillförd energi'!$B$1:$AI$720,MATCH(AB$2,'Tillförd energi'!$B$1:$AQ$1,0),FALSE)</f>
        <v>0</v>
      </c>
      <c r="AC337">
        <f>VLOOKUP($B337,'Tillförd energi'!$B$1:$AI$720,MATCH(AC$2,'Tillförd energi'!$B$1:$AQ$1,0),FALSE)</f>
        <v>8.7789999999999999</v>
      </c>
      <c r="AD337">
        <f>VLOOKUP($B337,'Tillförd energi'!$B$1:$AI$720,MATCH(AD$2,'Tillförd energi'!$B$1:$AQ$1,0),FALSE)</f>
        <v>0</v>
      </c>
      <c r="AE337">
        <f>VLOOKUP($B337,'Tillförd energi'!$B$1:$AI$720,MATCH(AE$2,'Tillförd energi'!$B$1:$AQ$1,0),FALSE)</f>
        <v>0</v>
      </c>
      <c r="AF337">
        <f>VLOOKUP($B337,'Tillförd energi'!$B$1:$AI$720,MATCH(AF$2,'Tillförd energi'!$B$1:$AQ$1,0),FALSE)</f>
        <v>3.1360000000000001</v>
      </c>
      <c r="AG337">
        <f>IFERROR(VLOOKUP(B337,Miljö!$B$1:$AC$600,MATCH("Köpt mängd produktionsspecifik fjärrvärme:",Miljö!$B$1:$AC$1,0),FALSE)/1,0)</f>
        <v>0</v>
      </c>
      <c r="AI337">
        <f t="shared" si="30"/>
        <v>126.47799999999999</v>
      </c>
      <c r="AJ337">
        <f>IF(ISERROR(1/VLOOKUP($B337,Leveranser!$B$1:$S$500,MATCH("såld värme (gwh)",Leveranser!$B$1:$S$1,0),FALSE)),"",VLOOKUP($B337,Leveranser!$B$1:$S$500,MATCH("såld värme (gwh)",Leveranser!$B$1:$S$1,0),FALSE))</f>
        <v>71.367999999999995</v>
      </c>
      <c r="AM337" t="str">
        <f>IF(B337&lt;&gt;"",IF(VLOOKUP($B337,Totalt!$B$1:$AQ$554,MATCH("Kvalitetsgranskad:",Totalt!$B$1:$AQ$1,0),FALSE)="ja",VLOOKUP($B337,Miljö!$B$1:$AG$479,MATCH(AM$2,Miljö!$B$1:$AK$1,0),FALSE),""),"")</f>
        <v>Ja</v>
      </c>
      <c r="AN337" t="str">
        <f>IF(AM337="ja",VLOOKUP($B337,Miljö!$B$1:$J$479,MATCH("Typ av ursprungsspecificerad el   (Om inget värde anges används Nordisk residualmix, se inforuta) ()",Miljö!$B$1:$J$1,0),FALSE),IF(AM337="nej","Nordisk residualel",""))</f>
        <v>-</v>
      </c>
      <c r="AO337">
        <f>IF(AM337="","",VLOOKUP($B337,Miljö!$B$1:$J$479,MATCH("Fossilandel för ursprungspecificerad el ()",Miljö!$B$1:$J$1,0),FALSE))</f>
        <v>0.34</v>
      </c>
      <c r="AP337">
        <f>IF(AM337="","",IFERROR(VLOOKUP($B337,Miljö!$B$1:$J$479,MATCH("Kärnkraftsandel för ursprungsspecificerad el ()",Miljö!$B$1:$J$1,0),FALSE)/1,0))</f>
        <v>0.48170000000000002</v>
      </c>
      <c r="AQ337">
        <f t="shared" si="31"/>
        <v>0.1782999999999999</v>
      </c>
      <c r="AS337" t="str">
        <f t="shared" si="32"/>
        <v>Nej</v>
      </c>
      <c r="AT337" t="str">
        <f>IF(AS337="ja",VLOOKUP($B337,Miljö!$B$1:$P$500,MATCH("Fossil andel i procent (%)",Miljö!$B$1:$P$1,0),FALSE)/100,"")</f>
        <v/>
      </c>
      <c r="AV337" t="str">
        <f t="shared" si="33"/>
        <v>Nej</v>
      </c>
      <c r="AW337" t="str">
        <f>IF(AV337="ja",VLOOKUP($B337,'Egen hetvattenprod'!$B$1:$AO$500,MATCH("Värmekälla till värmepumpar ()",'Egen hetvattenprod'!$B$1:$AO$1,0),FALSE),"")</f>
        <v/>
      </c>
      <c r="AY337" t="str">
        <f t="shared" si="34"/>
        <v>Ja</v>
      </c>
      <c r="AZ337" s="115">
        <f>IF($AY337="ja",(VLOOKUP($B337,'Egen hetvattenprod'!$B$1:$BX$550,MATCH(AZ$2,'Egen hetvattenprod'!$B$1:$BX$1,0),FALSE)+VLOOKUP($B337,Kraftvärmeprod!$B$1:$BX$550,MATCH(AZ$2,Kraftvärmeprod!$B$1:$BX$1,0),FALSE))/$AC337,"")</f>
        <v>1</v>
      </c>
      <c r="BA337" s="115">
        <f>IF($AY337="ja",(VLOOKUP($B337,'Egen hetvattenprod'!$B$1:$BX$550,MATCH(BA$2,'Egen hetvattenprod'!$B$1:$BX$1,0),FALSE)+VLOOKUP($B337,Kraftvärmeprod!$B$1:$BX$550,MATCH(BA$2,Kraftvärmeprod!$B$1:$BX$1,0),FALSE))/$AC337,"")</f>
        <v>0</v>
      </c>
      <c r="BB337" s="115">
        <f>IF($AY337="ja",(VLOOKUP($B337,'Egen hetvattenprod'!$B$1:$BX$550,MATCH(BB$2,'Egen hetvattenprod'!$B$1:$BX$1,0),FALSE)+VLOOKUP($B337,Kraftvärmeprod!$B$1:$BX$550,MATCH(BB$2,Kraftvärmeprod!$B$1:$BX$1,0),FALSE))/$AC337,"")</f>
        <v>0</v>
      </c>
      <c r="BC337" s="115">
        <f>IF($AY337="ja",(VLOOKUP($B337,'Egen hetvattenprod'!$B$1:$BX$550,MATCH(BC$2,'Egen hetvattenprod'!$B$1:$BX$1,0),FALSE)+VLOOKUP($B337,Kraftvärmeprod!$B$1:$BX$550,MATCH(BC$2,Kraftvärmeprod!$B$1:$BX$1,0),FALSE))/$AC337,"")</f>
        <v>0</v>
      </c>
      <c r="BD337" s="115">
        <f>IF($AY337="ja",(VLOOKUP($B337,'Egen hetvattenprod'!$B$1:$BX$550,MATCH(BD$2,'Egen hetvattenprod'!$B$1:$BX$1,0),FALSE)+VLOOKUP($B337,Kraftvärmeprod!$B$1:$BX$550,MATCH(BD$2,Kraftvärmeprod!$B$1:$BX$1,0),FALSE))/$AC337,"")</f>
        <v>0</v>
      </c>
      <c r="BF337" t="str">
        <f t="shared" si="35"/>
        <v>Nej</v>
      </c>
      <c r="BG337" t="str">
        <f>IF($BF337="ja",VLOOKUP($B337,'Egen hetvattenprod'!$B$1:$BX$550,MATCH("Andelen klimatgaser med fossilt ursprung för avfall ()",'Egen hetvattenprod'!$B$1:$BX$1,0),FALSE),"")</f>
        <v/>
      </c>
      <c r="BH337" t="str">
        <f>IF($BF337="ja",VLOOKUP($B337,Kraftvärmeprod!$B$1:$BX$550,MATCH("Andelen klimatgaser med fossilt ursprung för avfall ()",Kraftvärmeprod!$B$1:$BX$1,0),FALSE),"")</f>
        <v/>
      </c>
      <c r="BI337" t="str">
        <f>IF($BF337="ja",VLOOKUP($B337,'Egen hetvattenprod'!$B$1:$BX$550,MATCH("Avfall (GWh)",'Egen hetvattenprod'!$B$1:$BX$1,0),FALSE),"")</f>
        <v/>
      </c>
      <c r="BJ337" t="str">
        <f>IF($BF337="ja",VLOOKUP($B337,'Slutlig allokering kvv'!$B$1:$BX$550,MATCH("Avfall (GWh)",'Slutlig allokering kvv'!$B$1:$BX$1,0),FALSE),"")</f>
        <v/>
      </c>
      <c r="BK337" t="str">
        <f>IF($BF337="ja",VLOOKUP($B337,'Köpt hetvatten'!$B$1:$BX$550,MATCH("Avfall i köpt hetvatten",'Köpt hetvatten'!$B$1:$BX$1,0),FALSE),"")</f>
        <v/>
      </c>
      <c r="BL337" t="str">
        <f>IF($BF337="ja",VLOOKUP($B337,'Egen hetvattenprod'!$B$1:$BX$550,MATCH("Värde enligt ovan. (%)",'Egen hetvattenprod'!$B$1:$BX$1,0),FALSE),"")</f>
        <v/>
      </c>
      <c r="BM337" t="str">
        <f>IF($BF337="ja",VLOOKUP($B337,Kraftvärmeprod!$B$1:$BX$550,MATCH("Värde enligt ovan. (%)",Kraftvärmeprod!$B$1:$BX$1,0),FALSE),"")</f>
        <v/>
      </c>
      <c r="BQ337" t="str">
        <f>IF($BF337="ja",VLOOKUP($B337,'Egen hetvattenprod'!$B$1:$BX$550,MATCH("Tillförd olja (fossil) vid avfallsförbränning (GWh)",'Egen hetvattenprod'!$B$1:$BX$1,0),FALSE),"")</f>
        <v/>
      </c>
      <c r="BR337" t="str">
        <f>IF($BF337="ja",VLOOKUP($B337,Kraftvärmeprod!$B$1:$BX$550,MATCH("Tillförd olja (fossil) vid avfallsförbränning (GWh)",Kraftvärmeprod!$B$1:$BX$1,0),FALSE),"")</f>
        <v/>
      </c>
    </row>
    <row r="338" spans="1:70">
      <c r="A338" t="s">
        <v>531</v>
      </c>
      <c r="B338" t="s">
        <v>536</v>
      </c>
      <c r="C338">
        <f>VLOOKUP($B338,'Tillförd energi'!$B$1:$AI$720,MATCH(C$2,'Tillförd energi'!$B$1:$AQ$1,0),FALSE)</f>
        <v>0</v>
      </c>
      <c r="D338">
        <f>VLOOKUP($B338,'Tillförd energi'!$B$1:$AI$720,MATCH(D$2,'Tillförd energi'!$B$1:$AQ$1,0),FALSE)</f>
        <v>0.1</v>
      </c>
      <c r="E338">
        <f>VLOOKUP($B338,'Tillförd energi'!$B$1:$AI$720,MATCH(E$2,'Tillförd energi'!$B$1:$AQ$1,0),FALSE)</f>
        <v>0</v>
      </c>
      <c r="F338">
        <f>VLOOKUP($B338,'Tillförd energi'!$B$1:$AI$720,MATCH(F$2,'Tillförd energi'!$B$1:$AQ$1,0),FALSE)</f>
        <v>0</v>
      </c>
      <c r="G338">
        <f>VLOOKUP($B338,'Tillförd energi'!$B$1:$AI$720,MATCH(G$2,'Tillförd energi'!$B$1:$AQ$1,0),FALSE)</f>
        <v>0</v>
      </c>
      <c r="H338">
        <f>VLOOKUP($B338,'Tillförd energi'!$B$1:$AI$720,MATCH(H$2,'Tillförd energi'!$B$1:$AQ$1,0),FALSE)</f>
        <v>0</v>
      </c>
      <c r="I338">
        <f>VLOOKUP($B338,'Tillförd energi'!$B$1:$AI$720,MATCH(I$2,'Tillförd energi'!$B$1:$AQ$1,0),FALSE)</f>
        <v>0</v>
      </c>
      <c r="J338">
        <f>VLOOKUP($B338,'Tillförd energi'!$B$1:$AI$720,MATCH(J$2,'Tillförd energi'!$B$1:$AQ$1,0),FALSE)</f>
        <v>0</v>
      </c>
      <c r="K338">
        <f>VLOOKUP($B338,'Tillförd energi'!$B$1:$AI$720,MATCH(K$2,'Tillförd energi'!$B$1:$AQ$1,0),FALSE)</f>
        <v>0</v>
      </c>
      <c r="L338">
        <f>VLOOKUP($B338,'Tillförd energi'!$B$1:$AI$720,MATCH(L$2,'Tillförd energi'!$B$1:$AQ$1,0),FALSE)</f>
        <v>0</v>
      </c>
      <c r="M338">
        <f>VLOOKUP($B338,'Tillförd energi'!$B$1:$AI$720,MATCH(M$2,'Tillförd energi'!$B$1:$AQ$1,0),FALSE)</f>
        <v>0</v>
      </c>
      <c r="N338">
        <f>VLOOKUP($B338,'Tillförd energi'!$B$1:$AI$720,MATCH(N$2,'Tillförd energi'!$B$1:$AQ$1,0),FALSE)</f>
        <v>0</v>
      </c>
      <c r="O338">
        <f>VLOOKUP($B338,'Tillförd energi'!$B$1:$AI$720,MATCH(O$2,'Tillförd energi'!$B$1:$AQ$1,0),FALSE)</f>
        <v>0</v>
      </c>
      <c r="P338">
        <f>VLOOKUP($B338,'Tillförd energi'!$B$1:$AI$720,MATCH(P$2,'Tillförd energi'!$B$1:$AQ$1,0),FALSE)</f>
        <v>18.2</v>
      </c>
      <c r="Q338">
        <f>VLOOKUP($B338,'Tillförd energi'!$B$1:$AI$720,MATCH(Q$2,'Tillförd energi'!$B$1:$AQ$1,0),FALSE)</f>
        <v>0</v>
      </c>
      <c r="R338">
        <f>VLOOKUP($B338,'Tillförd energi'!$B$1:$AI$720,MATCH(R$2,'Tillförd energi'!$B$1:$AQ$1,0),FALSE)</f>
        <v>0</v>
      </c>
      <c r="S338">
        <f>VLOOKUP($B338,'Tillförd energi'!$B$1:$AI$720,MATCH(S$2,'Tillförd energi'!$B$1:$AQ$1,0),FALSE)</f>
        <v>0</v>
      </c>
      <c r="T338">
        <f>VLOOKUP($B338,'Tillförd energi'!$B$1:$AI$720,MATCH(T$2,'Tillförd energi'!$B$1:$AQ$1,0),FALSE)</f>
        <v>0</v>
      </c>
      <c r="U338">
        <f>VLOOKUP($B338,'Tillförd energi'!$B$1:$AI$720,MATCH(U$2,'Tillförd energi'!$B$1:$AQ$1,0),FALSE)</f>
        <v>0</v>
      </c>
      <c r="V338">
        <f>VLOOKUP($B338,'Tillförd energi'!$B$1:$AI$720,MATCH(V$2,'Tillförd energi'!$B$1:$AQ$1,0),FALSE)</f>
        <v>0</v>
      </c>
      <c r="W338">
        <f>VLOOKUP($B338,'Tillförd energi'!$B$1:$AI$720,MATCH(W$2,'Tillförd energi'!$B$1:$AQ$1,0),FALSE)</f>
        <v>0</v>
      </c>
      <c r="X338">
        <f>VLOOKUP($B338,'Tillförd energi'!$B$1:$AI$720,MATCH(X$2,'Tillförd energi'!$B$1:$AQ$1,0),FALSE)</f>
        <v>0</v>
      </c>
      <c r="Y338">
        <f>VLOOKUP($B338,'Tillförd energi'!$B$1:$AI$720,MATCH(Y$2,'Tillförd energi'!$B$1:$AQ$1,0),FALSE)</f>
        <v>0</v>
      </c>
      <c r="Z338">
        <f>VLOOKUP($B338,'Tillförd energi'!$B$1:$AI$720,MATCH(Z$2,'Tillförd energi'!$B$1:$AQ$1,0),FALSE)</f>
        <v>0</v>
      </c>
      <c r="AA338">
        <f>VLOOKUP($B338,'Tillförd energi'!$B$1:$AI$720,MATCH(AA$2,'Tillförd energi'!$B$1:$AQ$1,0),FALSE)</f>
        <v>0</v>
      </c>
      <c r="AB338">
        <f>VLOOKUP($B338,'Tillförd energi'!$B$1:$AI$720,MATCH(AB$2,'Tillförd energi'!$B$1:$AQ$1,0),FALSE)</f>
        <v>0</v>
      </c>
      <c r="AC338">
        <f>VLOOKUP($B338,'Tillförd energi'!$B$1:$AI$720,MATCH(AC$2,'Tillförd energi'!$B$1:$AQ$1,0),FALSE)</f>
        <v>0</v>
      </c>
      <c r="AD338">
        <f>VLOOKUP($B338,'Tillförd energi'!$B$1:$AI$720,MATCH(AD$2,'Tillförd energi'!$B$1:$AQ$1,0),FALSE)</f>
        <v>0</v>
      </c>
      <c r="AE338">
        <f>VLOOKUP($B338,'Tillförd energi'!$B$1:$AI$720,MATCH(AE$2,'Tillförd energi'!$B$1:$AQ$1,0),FALSE)</f>
        <v>0</v>
      </c>
      <c r="AF338">
        <f>VLOOKUP($B338,'Tillförd energi'!$B$1:$AI$720,MATCH(AF$2,'Tillförd energi'!$B$1:$AQ$1,0),FALSE)</f>
        <v>0.3</v>
      </c>
      <c r="AG338">
        <f>IFERROR(VLOOKUP(B338,Miljö!$B$1:$AC$600,MATCH("Köpt mängd produktionsspecifik fjärrvärme:",Miljö!$B$1:$AC$1,0),FALSE)/1,0)</f>
        <v>0</v>
      </c>
      <c r="AI338">
        <f t="shared" si="30"/>
        <v>18.600000000000001</v>
      </c>
      <c r="AJ338">
        <f>IF(ISERROR(1/VLOOKUP($B338,Leveranser!$B$1:$S$500,MATCH("såld värme (gwh)",Leveranser!$B$1:$S$1,0),FALSE)),"",VLOOKUP($B338,Leveranser!$B$1:$S$500,MATCH("såld värme (gwh)",Leveranser!$B$1:$S$1,0),FALSE))</f>
        <v>13.1</v>
      </c>
      <c r="AM338" t="str">
        <f>IF(B338&lt;&gt;"",IF(VLOOKUP($B338,Totalt!$B$1:$AQ$554,MATCH("Kvalitetsgranskad:",Totalt!$B$1:$AQ$1,0),FALSE)="ja",VLOOKUP($B338,Miljö!$B$1:$AG$479,MATCH(AM$2,Miljö!$B$1:$AK$1,0),FALSE),""),"")</f>
        <v>Nej</v>
      </c>
      <c r="AN338" t="str">
        <f>IF(AM338="ja",VLOOKUP($B338,Miljö!$B$1:$J$479,MATCH("Typ av ursprungsspecificerad el   (Om inget värde anges används Nordisk residualmix, se inforuta) ()",Miljö!$B$1:$J$1,0),FALSE),IF(AM338="nej","Nordisk residualel",""))</f>
        <v>Nordisk residualel</v>
      </c>
      <c r="AO338">
        <f>IF(AM338="","",VLOOKUP($B338,Miljö!$B$1:$J$479,MATCH("Fossilandel för ursprungspecificerad el ()",Miljö!$B$1:$J$1,0),FALSE))</f>
        <v>0.47</v>
      </c>
      <c r="AP338">
        <f>IF(AM338="","",IFERROR(VLOOKUP($B338,Miljö!$B$1:$J$479,MATCH("Kärnkraftsandel för ursprungsspecificerad el ()",Miljö!$B$1:$J$1,0),FALSE)/1,0))</f>
        <v>0.48170000000000002</v>
      </c>
      <c r="AQ338">
        <f t="shared" si="31"/>
        <v>4.830000000000001E-2</v>
      </c>
      <c r="AS338" t="str">
        <f t="shared" si="32"/>
        <v>Nej</v>
      </c>
      <c r="AT338" t="str">
        <f>IF(AS338="ja",VLOOKUP($B338,Miljö!$B$1:$P$500,MATCH("Fossil andel i procent (%)",Miljö!$B$1:$P$1,0),FALSE)/100,"")</f>
        <v/>
      </c>
      <c r="AV338" t="str">
        <f t="shared" si="33"/>
        <v>Nej</v>
      </c>
      <c r="AW338" t="str">
        <f>IF(AV338="ja",VLOOKUP($B338,'Egen hetvattenprod'!$B$1:$AO$500,MATCH("Värmekälla till värmepumpar ()",'Egen hetvattenprod'!$B$1:$AO$1,0),FALSE),"")</f>
        <v/>
      </c>
      <c r="AY338" t="str">
        <f t="shared" si="34"/>
        <v>Nej</v>
      </c>
      <c r="AZ338" s="115" t="str">
        <f>IF($AY338="ja",(VLOOKUP($B338,'Egen hetvattenprod'!$B$1:$BX$550,MATCH(AZ$2,'Egen hetvattenprod'!$B$1:$BX$1,0),FALSE)+VLOOKUP($B338,Kraftvärmeprod!$B$1:$BX$550,MATCH(AZ$2,Kraftvärmeprod!$B$1:$BX$1,0),FALSE))/$AC338,"")</f>
        <v/>
      </c>
      <c r="BA338" s="115" t="str">
        <f>IF($AY338="ja",(VLOOKUP($B338,'Egen hetvattenprod'!$B$1:$BX$550,MATCH(BA$2,'Egen hetvattenprod'!$B$1:$BX$1,0),FALSE)+VLOOKUP($B338,Kraftvärmeprod!$B$1:$BX$550,MATCH(BA$2,Kraftvärmeprod!$B$1:$BX$1,0),FALSE))/$AC338,"")</f>
        <v/>
      </c>
      <c r="BB338" s="115" t="str">
        <f>IF($AY338="ja",(VLOOKUP($B338,'Egen hetvattenprod'!$B$1:$BX$550,MATCH(BB$2,'Egen hetvattenprod'!$B$1:$BX$1,0),FALSE)+VLOOKUP($B338,Kraftvärmeprod!$B$1:$BX$550,MATCH(BB$2,Kraftvärmeprod!$B$1:$BX$1,0),FALSE))/$AC338,"")</f>
        <v/>
      </c>
      <c r="BC338" s="115" t="str">
        <f>IF($AY338="ja",(VLOOKUP($B338,'Egen hetvattenprod'!$B$1:$BX$550,MATCH(BC$2,'Egen hetvattenprod'!$B$1:$BX$1,0),FALSE)+VLOOKUP($B338,Kraftvärmeprod!$B$1:$BX$550,MATCH(BC$2,Kraftvärmeprod!$B$1:$BX$1,0),FALSE))/$AC338,"")</f>
        <v/>
      </c>
      <c r="BD338" s="115" t="str">
        <f>IF($AY338="ja",(VLOOKUP($B338,'Egen hetvattenprod'!$B$1:$BX$550,MATCH(BD$2,'Egen hetvattenprod'!$B$1:$BX$1,0),FALSE)+VLOOKUP($B338,Kraftvärmeprod!$B$1:$BX$550,MATCH(BD$2,Kraftvärmeprod!$B$1:$BX$1,0),FALSE))/$AC338,"")</f>
        <v/>
      </c>
      <c r="BF338" t="str">
        <f t="shared" si="35"/>
        <v>Nej</v>
      </c>
      <c r="BG338" t="str">
        <f>IF($BF338="ja",VLOOKUP($B338,'Egen hetvattenprod'!$B$1:$BX$550,MATCH("Andelen klimatgaser med fossilt ursprung för avfall ()",'Egen hetvattenprod'!$B$1:$BX$1,0),FALSE),"")</f>
        <v/>
      </c>
      <c r="BH338" t="str">
        <f>IF($BF338="ja",VLOOKUP($B338,Kraftvärmeprod!$B$1:$BX$550,MATCH("Andelen klimatgaser med fossilt ursprung för avfall ()",Kraftvärmeprod!$B$1:$BX$1,0),FALSE),"")</f>
        <v/>
      </c>
      <c r="BI338" t="str">
        <f>IF($BF338="ja",VLOOKUP($B338,'Egen hetvattenprod'!$B$1:$BX$550,MATCH("Avfall (GWh)",'Egen hetvattenprod'!$B$1:$BX$1,0),FALSE),"")</f>
        <v/>
      </c>
      <c r="BJ338" t="str">
        <f>IF($BF338="ja",VLOOKUP($B338,'Slutlig allokering kvv'!$B$1:$BX$550,MATCH("Avfall (GWh)",'Slutlig allokering kvv'!$B$1:$BX$1,0),FALSE),"")</f>
        <v/>
      </c>
      <c r="BK338" t="str">
        <f>IF($BF338="ja",VLOOKUP($B338,'Köpt hetvatten'!$B$1:$BX$550,MATCH("Avfall i köpt hetvatten",'Köpt hetvatten'!$B$1:$BX$1,0),FALSE),"")</f>
        <v/>
      </c>
      <c r="BL338" t="str">
        <f>IF($BF338="ja",VLOOKUP($B338,'Egen hetvattenprod'!$B$1:$BX$550,MATCH("Värde enligt ovan. (%)",'Egen hetvattenprod'!$B$1:$BX$1,0),FALSE),"")</f>
        <v/>
      </c>
      <c r="BM338" t="str">
        <f>IF($BF338="ja",VLOOKUP($B338,Kraftvärmeprod!$B$1:$BX$550,MATCH("Värde enligt ovan. (%)",Kraftvärmeprod!$B$1:$BX$1,0),FALSE),"")</f>
        <v/>
      </c>
      <c r="BQ338" t="str">
        <f>IF($BF338="ja",VLOOKUP($B338,'Egen hetvattenprod'!$B$1:$BX$550,MATCH("Tillförd olja (fossil) vid avfallsförbränning (GWh)",'Egen hetvattenprod'!$B$1:$BX$1,0),FALSE),"")</f>
        <v/>
      </c>
      <c r="BR338" t="str">
        <f>IF($BF338="ja",VLOOKUP($B338,Kraftvärmeprod!$B$1:$BX$550,MATCH("Tillförd olja (fossil) vid avfallsförbränning (GWh)",Kraftvärmeprod!$B$1:$BX$1,0),FALSE),"")</f>
        <v/>
      </c>
    </row>
    <row r="339" spans="1:70">
      <c r="A339" t="s">
        <v>537</v>
      </c>
      <c r="B339" t="s">
        <v>538</v>
      </c>
      <c r="C339">
        <f>VLOOKUP($B339,'Tillförd energi'!$B$1:$AI$720,MATCH(C$2,'Tillförd energi'!$B$1:$AQ$1,0),FALSE)</f>
        <v>0</v>
      </c>
      <c r="D339">
        <f>VLOOKUP($B339,'Tillförd energi'!$B$1:$AI$720,MATCH(D$2,'Tillförd energi'!$B$1:$AQ$1,0),FALSE)</f>
        <v>0.74</v>
      </c>
      <c r="E339">
        <f>VLOOKUP($B339,'Tillförd energi'!$B$1:$AI$720,MATCH(E$2,'Tillförd energi'!$B$1:$AQ$1,0),FALSE)</f>
        <v>0</v>
      </c>
      <c r="F339">
        <f>VLOOKUP($B339,'Tillförd energi'!$B$1:$AI$720,MATCH(F$2,'Tillförd energi'!$B$1:$AQ$1,0),FALSE)</f>
        <v>0</v>
      </c>
      <c r="G339">
        <f>VLOOKUP($B339,'Tillförd energi'!$B$1:$AI$720,MATCH(G$2,'Tillförd energi'!$B$1:$AQ$1,0),FALSE)</f>
        <v>0</v>
      </c>
      <c r="H339">
        <f>VLOOKUP($B339,'Tillförd energi'!$B$1:$AI$720,MATCH(H$2,'Tillförd energi'!$B$1:$AQ$1,0),FALSE)</f>
        <v>0</v>
      </c>
      <c r="I339">
        <f>VLOOKUP($B339,'Tillförd energi'!$B$1:$AI$720,MATCH(I$2,'Tillförd energi'!$B$1:$AQ$1,0),FALSE)</f>
        <v>0</v>
      </c>
      <c r="J339">
        <f>VLOOKUP($B339,'Tillförd energi'!$B$1:$AI$720,MATCH(J$2,'Tillförd energi'!$B$1:$AQ$1,0),FALSE)</f>
        <v>0</v>
      </c>
      <c r="K339">
        <f>VLOOKUP($B339,'Tillförd energi'!$B$1:$AI$720,MATCH(K$2,'Tillförd energi'!$B$1:$AQ$1,0),FALSE)</f>
        <v>0</v>
      </c>
      <c r="L339">
        <f>VLOOKUP($B339,'Tillförd energi'!$B$1:$AI$720,MATCH(L$2,'Tillförd energi'!$B$1:$AQ$1,0),FALSE)</f>
        <v>0</v>
      </c>
      <c r="M339">
        <f>VLOOKUP($B339,'Tillförd energi'!$B$1:$AI$720,MATCH(M$2,'Tillförd energi'!$B$1:$AQ$1,0),FALSE)</f>
        <v>12.039</v>
      </c>
      <c r="N339">
        <f>VLOOKUP($B339,'Tillförd energi'!$B$1:$AI$720,MATCH(N$2,'Tillförd energi'!$B$1:$AQ$1,0),FALSE)</f>
        <v>0</v>
      </c>
      <c r="O339">
        <f>VLOOKUP($B339,'Tillförd energi'!$B$1:$AI$720,MATCH(O$2,'Tillförd energi'!$B$1:$AQ$1,0),FALSE)</f>
        <v>0</v>
      </c>
      <c r="P339">
        <f>VLOOKUP($B339,'Tillförd energi'!$B$1:$AI$720,MATCH(P$2,'Tillförd energi'!$B$1:$AQ$1,0),FALSE)</f>
        <v>5.4160000000000004</v>
      </c>
      <c r="Q339">
        <f>VLOOKUP($B339,'Tillförd energi'!$B$1:$AI$720,MATCH(Q$2,'Tillförd energi'!$B$1:$AQ$1,0),FALSE)</f>
        <v>0</v>
      </c>
      <c r="R339">
        <f>VLOOKUP($B339,'Tillförd energi'!$B$1:$AI$720,MATCH(R$2,'Tillförd energi'!$B$1:$AQ$1,0),FALSE)</f>
        <v>0</v>
      </c>
      <c r="S339">
        <f>VLOOKUP($B339,'Tillförd energi'!$B$1:$AI$720,MATCH(S$2,'Tillförd energi'!$B$1:$AQ$1,0),FALSE)</f>
        <v>0</v>
      </c>
      <c r="T339">
        <f>VLOOKUP($B339,'Tillförd energi'!$B$1:$AI$720,MATCH(T$2,'Tillförd energi'!$B$1:$AQ$1,0),FALSE)</f>
        <v>0</v>
      </c>
      <c r="U339">
        <f>VLOOKUP($B339,'Tillförd energi'!$B$1:$AI$720,MATCH(U$2,'Tillförd energi'!$B$1:$AQ$1,0),FALSE)</f>
        <v>0</v>
      </c>
      <c r="V339">
        <f>VLOOKUP($B339,'Tillförd energi'!$B$1:$AI$720,MATCH(V$2,'Tillförd energi'!$B$1:$AQ$1,0),FALSE)</f>
        <v>0</v>
      </c>
      <c r="W339">
        <f>VLOOKUP($B339,'Tillförd energi'!$B$1:$AI$720,MATCH(W$2,'Tillförd energi'!$B$1:$AQ$1,0),FALSE)</f>
        <v>0</v>
      </c>
      <c r="X339">
        <f>VLOOKUP($B339,'Tillförd energi'!$B$1:$AI$720,MATCH(X$2,'Tillförd energi'!$B$1:$AQ$1,0),FALSE)</f>
        <v>0</v>
      </c>
      <c r="Y339">
        <f>VLOOKUP($B339,'Tillförd energi'!$B$1:$AI$720,MATCH(Y$2,'Tillförd energi'!$B$1:$AQ$1,0),FALSE)</f>
        <v>0</v>
      </c>
      <c r="Z339">
        <f>VLOOKUP($B339,'Tillförd energi'!$B$1:$AI$720,MATCH(Z$2,'Tillförd energi'!$B$1:$AQ$1,0),FALSE)</f>
        <v>0</v>
      </c>
      <c r="AA339">
        <f>VLOOKUP($B339,'Tillförd energi'!$B$1:$AI$720,MATCH(AA$2,'Tillförd energi'!$B$1:$AQ$1,0),FALSE)</f>
        <v>0</v>
      </c>
      <c r="AB339">
        <f>VLOOKUP($B339,'Tillförd energi'!$B$1:$AI$720,MATCH(AB$2,'Tillförd energi'!$B$1:$AQ$1,0),FALSE)</f>
        <v>0</v>
      </c>
      <c r="AC339">
        <f>VLOOKUP($B339,'Tillförd energi'!$B$1:$AI$720,MATCH(AC$2,'Tillförd energi'!$B$1:$AQ$1,0),FALSE)</f>
        <v>3.7130000000000001</v>
      </c>
      <c r="AD339">
        <f>VLOOKUP($B339,'Tillförd energi'!$B$1:$AI$720,MATCH(AD$2,'Tillförd energi'!$B$1:$AQ$1,0),FALSE)</f>
        <v>0</v>
      </c>
      <c r="AE339">
        <f>VLOOKUP($B339,'Tillförd energi'!$B$1:$AI$720,MATCH(AE$2,'Tillförd energi'!$B$1:$AQ$1,0),FALSE)</f>
        <v>0</v>
      </c>
      <c r="AF339">
        <f>VLOOKUP($B339,'Tillförd energi'!$B$1:$AI$720,MATCH(AF$2,'Tillförd energi'!$B$1:$AQ$1,0),FALSE)</f>
        <v>0.56200000000000006</v>
      </c>
      <c r="AG339">
        <f>IFERROR(VLOOKUP(B339,Miljö!$B$1:$AC$600,MATCH("Köpt mängd produktionsspecifik fjärrvärme:",Miljö!$B$1:$AC$1,0),FALSE)/1,0)</f>
        <v>0</v>
      </c>
      <c r="AI339">
        <f t="shared" si="30"/>
        <v>22.470000000000002</v>
      </c>
      <c r="AJ339">
        <f>IF(ISERROR(1/VLOOKUP($B339,Leveranser!$B$1:$S$500,MATCH("såld värme (gwh)",Leveranser!$B$1:$S$1,0),FALSE)),"",VLOOKUP($B339,Leveranser!$B$1:$S$500,MATCH("såld värme (gwh)",Leveranser!$B$1:$S$1,0),FALSE))</f>
        <v>16.835999999999999</v>
      </c>
      <c r="AM339" t="str">
        <f>IF(B339&lt;&gt;"",IF(VLOOKUP($B339,Totalt!$B$1:$AQ$554,MATCH("Kvalitetsgranskad:",Totalt!$B$1:$AQ$1,0),FALSE)="ja",VLOOKUP($B339,Miljö!$B$1:$AG$479,MATCH(AM$2,Miljö!$B$1:$AK$1,0),FALSE),""),"")</f>
        <v>Ja</v>
      </c>
      <c r="AN339" t="str">
        <f>IF(AM339="ja",VLOOKUP($B339,Miljö!$B$1:$J$479,MATCH("Typ av ursprungsspecificerad el   (Om inget värde anges används Nordisk residualmix, se inforuta) ()",Miljö!$B$1:$J$1,0),FALSE),IF(AM339="nej","Nordisk residualel",""))</f>
        <v>'Vattenfall elmix'</v>
      </c>
      <c r="AO339">
        <f>IF(AM339="","",VLOOKUP($B339,Miljö!$B$1:$J$479,MATCH("Fossilandel för ursprungspecificerad el ()",Miljö!$B$1:$J$1,0),FALSE))</f>
        <v>0</v>
      </c>
      <c r="AP339">
        <f>IF(AM339="","",IFERROR(VLOOKUP($B339,Miljö!$B$1:$J$479,MATCH("Kärnkraftsandel för ursprungsspecificerad el ()",Miljö!$B$1:$J$1,0),FALSE)/1,0))</f>
        <v>0.57699999999999996</v>
      </c>
      <c r="AQ339">
        <f t="shared" si="31"/>
        <v>0.42300000000000004</v>
      </c>
      <c r="AS339" t="str">
        <f t="shared" si="32"/>
        <v>Nej</v>
      </c>
      <c r="AT339" t="str">
        <f>IF(AS339="ja",VLOOKUP($B339,Miljö!$B$1:$P$500,MATCH("Fossil andel i procent (%)",Miljö!$B$1:$P$1,0),FALSE)/100,"")</f>
        <v/>
      </c>
      <c r="AV339" t="str">
        <f t="shared" si="33"/>
        <v>Nej</v>
      </c>
      <c r="AW339" t="str">
        <f>IF(AV339="ja",VLOOKUP($B339,'Egen hetvattenprod'!$B$1:$AO$500,MATCH("Värmekälla till värmepumpar ()",'Egen hetvattenprod'!$B$1:$AO$1,0),FALSE),"")</f>
        <v/>
      </c>
      <c r="AY339" t="str">
        <f t="shared" si="34"/>
        <v>Ja</v>
      </c>
      <c r="AZ339" s="115">
        <f>IF($AY339="ja",(VLOOKUP($B339,'Egen hetvattenprod'!$B$1:$BX$550,MATCH(AZ$2,'Egen hetvattenprod'!$B$1:$BX$1,0),FALSE)+VLOOKUP($B339,Kraftvärmeprod!$B$1:$BX$550,MATCH(AZ$2,Kraftvärmeprod!$B$1:$BX$1,0),FALSE))/$AC339,"")</f>
        <v>0.95900000000000007</v>
      </c>
      <c r="BA339" s="115">
        <f>IF($AY339="ja",(VLOOKUP($B339,'Egen hetvattenprod'!$B$1:$BX$550,MATCH(BA$2,'Egen hetvattenprod'!$B$1:$BX$1,0),FALSE)+VLOOKUP($B339,Kraftvärmeprod!$B$1:$BX$550,MATCH(BA$2,Kraftvärmeprod!$B$1:$BX$1,0),FALSE))/$AC339,"")</f>
        <v>0</v>
      </c>
      <c r="BB339" s="115">
        <f>IF($AY339="ja",(VLOOKUP($B339,'Egen hetvattenprod'!$B$1:$BX$550,MATCH(BB$2,'Egen hetvattenprod'!$B$1:$BX$1,0),FALSE)+VLOOKUP($B339,Kraftvärmeprod!$B$1:$BX$550,MATCH(BB$2,Kraftvärmeprod!$B$1:$BX$1,0),FALSE))/$AC339,"")</f>
        <v>4.0999999999999995E-2</v>
      </c>
      <c r="BC339" s="115">
        <f>IF($AY339="ja",(VLOOKUP($B339,'Egen hetvattenprod'!$B$1:$BX$550,MATCH(BC$2,'Egen hetvattenprod'!$B$1:$BX$1,0),FALSE)+VLOOKUP($B339,Kraftvärmeprod!$B$1:$BX$550,MATCH(BC$2,Kraftvärmeprod!$B$1:$BX$1,0),FALSE))/$AC339,"")</f>
        <v>0</v>
      </c>
      <c r="BD339" s="115">
        <f>IF($AY339="ja",(VLOOKUP($B339,'Egen hetvattenprod'!$B$1:$BX$550,MATCH(BD$2,'Egen hetvattenprod'!$B$1:$BX$1,0),FALSE)+VLOOKUP($B339,Kraftvärmeprod!$B$1:$BX$550,MATCH(BD$2,Kraftvärmeprod!$B$1:$BX$1,0),FALSE))/$AC339,"")</f>
        <v>0</v>
      </c>
      <c r="BF339" t="str">
        <f t="shared" si="35"/>
        <v>Nej</v>
      </c>
      <c r="BG339" t="str">
        <f>IF($BF339="ja",VLOOKUP($B339,'Egen hetvattenprod'!$B$1:$BX$550,MATCH("Andelen klimatgaser med fossilt ursprung för avfall ()",'Egen hetvattenprod'!$B$1:$BX$1,0),FALSE),"")</f>
        <v/>
      </c>
      <c r="BH339" t="str">
        <f>IF($BF339="ja",VLOOKUP($B339,Kraftvärmeprod!$B$1:$BX$550,MATCH("Andelen klimatgaser med fossilt ursprung för avfall ()",Kraftvärmeprod!$B$1:$BX$1,0),FALSE),"")</f>
        <v/>
      </c>
      <c r="BI339" t="str">
        <f>IF($BF339="ja",VLOOKUP($B339,'Egen hetvattenprod'!$B$1:$BX$550,MATCH("Avfall (GWh)",'Egen hetvattenprod'!$B$1:$BX$1,0),FALSE),"")</f>
        <v/>
      </c>
      <c r="BJ339" t="str">
        <f>IF($BF339="ja",VLOOKUP($B339,'Slutlig allokering kvv'!$B$1:$BX$550,MATCH("Avfall (GWh)",'Slutlig allokering kvv'!$B$1:$BX$1,0),FALSE),"")</f>
        <v/>
      </c>
      <c r="BK339" t="str">
        <f>IF($BF339="ja",VLOOKUP($B339,'Köpt hetvatten'!$B$1:$BX$550,MATCH("Avfall i köpt hetvatten",'Köpt hetvatten'!$B$1:$BX$1,0),FALSE),"")</f>
        <v/>
      </c>
      <c r="BL339" t="str">
        <f>IF($BF339="ja",VLOOKUP($B339,'Egen hetvattenprod'!$B$1:$BX$550,MATCH("Värde enligt ovan. (%)",'Egen hetvattenprod'!$B$1:$BX$1,0),FALSE),"")</f>
        <v/>
      </c>
      <c r="BM339" t="str">
        <f>IF($BF339="ja",VLOOKUP($B339,Kraftvärmeprod!$B$1:$BX$550,MATCH("Värde enligt ovan. (%)",Kraftvärmeprod!$B$1:$BX$1,0),FALSE),"")</f>
        <v/>
      </c>
      <c r="BQ339" t="str">
        <f>IF($BF339="ja",VLOOKUP($B339,'Egen hetvattenprod'!$B$1:$BX$550,MATCH("Tillförd olja (fossil) vid avfallsförbränning (GWh)",'Egen hetvattenprod'!$B$1:$BX$1,0),FALSE),"")</f>
        <v/>
      </c>
      <c r="BR339" t="str">
        <f>IF($BF339="ja",VLOOKUP($B339,Kraftvärmeprod!$B$1:$BX$550,MATCH("Tillförd olja (fossil) vid avfallsförbränning (GWh)",Kraftvärmeprod!$B$1:$BX$1,0),FALSE),"")</f>
        <v/>
      </c>
    </row>
    <row r="340" spans="1:70">
      <c r="A340" t="s">
        <v>537</v>
      </c>
      <c r="B340" t="s">
        <v>539</v>
      </c>
      <c r="C340">
        <f>VLOOKUP($B340,'Tillförd energi'!$B$1:$AI$720,MATCH(C$2,'Tillförd energi'!$B$1:$AQ$1,0),FALSE)</f>
        <v>0</v>
      </c>
      <c r="D340">
        <f>VLOOKUP($B340,'Tillförd energi'!$B$1:$AI$720,MATCH(D$2,'Tillförd energi'!$B$1:$AQ$1,0),FALSE)</f>
        <v>0</v>
      </c>
      <c r="E340">
        <f>VLOOKUP($B340,'Tillförd energi'!$B$1:$AI$720,MATCH(E$2,'Tillförd energi'!$B$1:$AQ$1,0),FALSE)</f>
        <v>0</v>
      </c>
      <c r="F340">
        <f>VLOOKUP($B340,'Tillförd energi'!$B$1:$AI$720,MATCH(F$2,'Tillförd energi'!$B$1:$AQ$1,0),FALSE)</f>
        <v>0</v>
      </c>
      <c r="G340">
        <f>VLOOKUP($B340,'Tillförd energi'!$B$1:$AI$720,MATCH(G$2,'Tillförd energi'!$B$1:$AQ$1,0),FALSE)</f>
        <v>0</v>
      </c>
      <c r="H340">
        <f>VLOOKUP($B340,'Tillförd energi'!$B$1:$AI$720,MATCH(H$2,'Tillförd energi'!$B$1:$AQ$1,0),FALSE)</f>
        <v>0</v>
      </c>
      <c r="I340">
        <f>VLOOKUP($B340,'Tillförd energi'!$B$1:$AI$720,MATCH(I$2,'Tillförd energi'!$B$1:$AQ$1,0),FALSE)</f>
        <v>0</v>
      </c>
      <c r="J340">
        <f>VLOOKUP($B340,'Tillförd energi'!$B$1:$AI$720,MATCH(J$2,'Tillförd energi'!$B$1:$AQ$1,0),FALSE)</f>
        <v>0</v>
      </c>
      <c r="K340">
        <f>VLOOKUP($B340,'Tillförd energi'!$B$1:$AI$720,MATCH(K$2,'Tillförd energi'!$B$1:$AQ$1,0),FALSE)</f>
        <v>0</v>
      </c>
      <c r="L340">
        <f>VLOOKUP($B340,'Tillförd energi'!$B$1:$AI$720,MATCH(L$2,'Tillförd energi'!$B$1:$AQ$1,0),FALSE)</f>
        <v>266.93099999999998</v>
      </c>
      <c r="M340">
        <f>VLOOKUP($B340,'Tillförd energi'!$B$1:$AI$720,MATCH(M$2,'Tillförd energi'!$B$1:$AQ$1,0),FALSE)</f>
        <v>0</v>
      </c>
      <c r="N340">
        <f>VLOOKUP($B340,'Tillförd energi'!$B$1:$AI$720,MATCH(N$2,'Tillförd energi'!$B$1:$AQ$1,0),FALSE)</f>
        <v>0</v>
      </c>
      <c r="O340">
        <f>VLOOKUP($B340,'Tillförd energi'!$B$1:$AI$720,MATCH(O$2,'Tillförd energi'!$B$1:$AQ$1,0),FALSE)</f>
        <v>0</v>
      </c>
      <c r="P340">
        <f>VLOOKUP($B340,'Tillförd energi'!$B$1:$AI$720,MATCH(P$2,'Tillförd energi'!$B$1:$AQ$1,0),FALSE)</f>
        <v>1.52132</v>
      </c>
      <c r="Q340">
        <f>VLOOKUP($B340,'Tillförd energi'!$B$1:$AI$720,MATCH(Q$2,'Tillförd energi'!$B$1:$AQ$1,0),FALSE)</f>
        <v>0</v>
      </c>
      <c r="R340">
        <f>VLOOKUP($B340,'Tillförd energi'!$B$1:$AI$720,MATCH(R$2,'Tillförd energi'!$B$1:$AQ$1,0),FALSE)</f>
        <v>0</v>
      </c>
      <c r="S340">
        <f>VLOOKUP($B340,'Tillförd energi'!$B$1:$AI$720,MATCH(S$2,'Tillförd energi'!$B$1:$AQ$1,0),FALSE)</f>
        <v>117.47199999999999</v>
      </c>
      <c r="T340">
        <f>VLOOKUP($B340,'Tillförd energi'!$B$1:$AI$720,MATCH(T$2,'Tillförd energi'!$B$1:$AQ$1,0),FALSE)</f>
        <v>0</v>
      </c>
      <c r="U340">
        <f>VLOOKUP($B340,'Tillförd energi'!$B$1:$AI$720,MATCH(U$2,'Tillförd energi'!$B$1:$AQ$1,0),FALSE)</f>
        <v>0</v>
      </c>
      <c r="V340">
        <f>VLOOKUP($B340,'Tillförd energi'!$B$1:$AI$720,MATCH(V$2,'Tillförd energi'!$B$1:$AQ$1,0),FALSE)</f>
        <v>0</v>
      </c>
      <c r="W340">
        <f>VLOOKUP($B340,'Tillförd energi'!$B$1:$AI$720,MATCH(W$2,'Tillförd energi'!$B$1:$AQ$1,0),FALSE)</f>
        <v>14.482699999999999</v>
      </c>
      <c r="X340">
        <f>VLOOKUP($B340,'Tillförd energi'!$B$1:$AI$720,MATCH(X$2,'Tillförd energi'!$B$1:$AQ$1,0),FALSE)</f>
        <v>0</v>
      </c>
      <c r="Y340">
        <f>VLOOKUP($B340,'Tillförd energi'!$B$1:$AI$720,MATCH(Y$2,'Tillförd energi'!$B$1:$AQ$1,0),FALSE)</f>
        <v>0</v>
      </c>
      <c r="Z340">
        <f>VLOOKUP($B340,'Tillförd energi'!$B$1:$AI$720,MATCH(Z$2,'Tillförd energi'!$B$1:$AQ$1,0),FALSE)</f>
        <v>0</v>
      </c>
      <c r="AA340">
        <f>VLOOKUP($B340,'Tillförd energi'!$B$1:$AI$720,MATCH(AA$2,'Tillförd energi'!$B$1:$AQ$1,0),FALSE)</f>
        <v>0</v>
      </c>
      <c r="AB340">
        <f>VLOOKUP($B340,'Tillförd energi'!$B$1:$AI$720,MATCH(AB$2,'Tillförd energi'!$B$1:$AQ$1,0),FALSE)</f>
        <v>0</v>
      </c>
      <c r="AC340">
        <f>VLOOKUP($B340,'Tillförd energi'!$B$1:$AI$720,MATCH(AC$2,'Tillförd energi'!$B$1:$AQ$1,0),FALSE)</f>
        <v>50.472000000000001</v>
      </c>
      <c r="AD340">
        <f>VLOOKUP($B340,'Tillförd energi'!$B$1:$AI$720,MATCH(AD$2,'Tillförd energi'!$B$1:$AQ$1,0),FALSE)</f>
        <v>5.125</v>
      </c>
      <c r="AE340">
        <f>VLOOKUP($B340,'Tillförd energi'!$B$1:$AI$720,MATCH(AE$2,'Tillförd energi'!$B$1:$AQ$1,0),FALSE)</f>
        <v>0</v>
      </c>
      <c r="AF340">
        <f>VLOOKUP($B340,'Tillförd energi'!$B$1:$AI$720,MATCH(AF$2,'Tillförd energi'!$B$1:$AQ$1,0),FALSE)</f>
        <v>19.095500000000001</v>
      </c>
      <c r="AG340">
        <f>IFERROR(VLOOKUP(B340,Miljö!$B$1:$AC$600,MATCH("Köpt mängd produktionsspecifik fjärrvärme:",Miljö!$B$1:$AC$1,0),FALSE)/1,0)</f>
        <v>0</v>
      </c>
      <c r="AI340">
        <f t="shared" si="30"/>
        <v>475.09951999999998</v>
      </c>
      <c r="AJ340">
        <f>IF(ISERROR(1/VLOOKUP($B340,Leveranser!$B$1:$S$500,MATCH("såld värme (gwh)",Leveranser!$B$1:$S$1,0),FALSE)),"",VLOOKUP($B340,Leveranser!$B$1:$S$500,MATCH("såld värme (gwh)",Leveranser!$B$1:$S$1,0),FALSE))</f>
        <v>413.41199999999998</v>
      </c>
      <c r="AM340" t="str">
        <f>IF(B340&lt;&gt;"",IF(VLOOKUP($B340,Totalt!$B$1:$AQ$554,MATCH("Kvalitetsgranskad:",Totalt!$B$1:$AQ$1,0),FALSE)="ja",VLOOKUP($B340,Miljö!$B$1:$AG$479,MATCH(AM$2,Miljö!$B$1:$AK$1,0),FALSE),""),"")</f>
        <v>Ja</v>
      </c>
      <c r="AN340" t="str">
        <f>IF(AM340="ja",VLOOKUP($B340,Miljö!$B$1:$J$479,MATCH("Typ av ursprungsspecificerad el   (Om inget värde anges används Nordisk residualmix, se inforuta) ()",Miljö!$B$1:$J$1,0),FALSE),IF(AM340="nej","Nordisk residualel",""))</f>
        <v>'Egenproducerad el från biobränsle'</v>
      </c>
      <c r="AO340">
        <f>IF(AM340="","",VLOOKUP($B340,Miljö!$B$1:$J$479,MATCH("Fossilandel för ursprungspecificerad el ()",Miljö!$B$1:$J$1,0),FALSE))</f>
        <v>0</v>
      </c>
      <c r="AP340">
        <f>IF(AM340="","",IFERROR(VLOOKUP($B340,Miljö!$B$1:$J$479,MATCH("Kärnkraftsandel för ursprungsspecificerad el ()",Miljö!$B$1:$J$1,0),FALSE)/1,0))</f>
        <v>0</v>
      </c>
      <c r="AQ340">
        <f t="shared" si="31"/>
        <v>1</v>
      </c>
      <c r="AS340" t="str">
        <f t="shared" si="32"/>
        <v>Nej</v>
      </c>
      <c r="AT340" t="str">
        <f>IF(AS340="ja",VLOOKUP($B340,Miljö!$B$1:$P$500,MATCH("Fossil andel i procent (%)",Miljö!$B$1:$P$1,0),FALSE)/100,"")</f>
        <v/>
      </c>
      <c r="AV340" t="str">
        <f t="shared" si="33"/>
        <v>Nej</v>
      </c>
      <c r="AW340" t="str">
        <f>IF(AV340="ja",VLOOKUP($B340,'Egen hetvattenprod'!$B$1:$AO$500,MATCH("Värmekälla till värmepumpar ()",'Egen hetvattenprod'!$B$1:$AO$1,0),FALSE),"")</f>
        <v/>
      </c>
      <c r="AY340" t="str">
        <f t="shared" si="34"/>
        <v>Ja</v>
      </c>
      <c r="AZ340" s="115">
        <f>IF($AY340="ja",(VLOOKUP($B340,'Egen hetvattenprod'!$B$1:$BX$550,MATCH(AZ$2,'Egen hetvattenprod'!$B$1:$BX$1,0),FALSE)+VLOOKUP($B340,Kraftvärmeprod!$B$1:$BX$550,MATCH(AZ$2,Kraftvärmeprod!$B$1:$BX$1,0),FALSE))/$AC340,"")</f>
        <v>1</v>
      </c>
      <c r="BA340" s="115">
        <f>IF($AY340="ja",(VLOOKUP($B340,'Egen hetvattenprod'!$B$1:$BX$550,MATCH(BA$2,'Egen hetvattenprod'!$B$1:$BX$1,0),FALSE)+VLOOKUP($B340,Kraftvärmeprod!$B$1:$BX$550,MATCH(BA$2,Kraftvärmeprod!$B$1:$BX$1,0),FALSE))/$AC340,"")</f>
        <v>0</v>
      </c>
      <c r="BB340" s="115">
        <f>IF($AY340="ja",(VLOOKUP($B340,'Egen hetvattenprod'!$B$1:$BX$550,MATCH(BB$2,'Egen hetvattenprod'!$B$1:$BX$1,0),FALSE)+VLOOKUP($B340,Kraftvärmeprod!$B$1:$BX$550,MATCH(BB$2,Kraftvärmeprod!$B$1:$BX$1,0),FALSE))/$AC340,"")</f>
        <v>0</v>
      </c>
      <c r="BC340" s="115">
        <f>IF($AY340="ja",(VLOOKUP($B340,'Egen hetvattenprod'!$B$1:$BX$550,MATCH(BC$2,'Egen hetvattenprod'!$B$1:$BX$1,0),FALSE)+VLOOKUP($B340,Kraftvärmeprod!$B$1:$BX$550,MATCH(BC$2,Kraftvärmeprod!$B$1:$BX$1,0),FALSE))/$AC340,"")</f>
        <v>0</v>
      </c>
      <c r="BD340" s="115">
        <f>IF($AY340="ja",(VLOOKUP($B340,'Egen hetvattenprod'!$B$1:$BX$550,MATCH(BD$2,'Egen hetvattenprod'!$B$1:$BX$1,0),FALSE)+VLOOKUP($B340,Kraftvärmeprod!$B$1:$BX$550,MATCH(BD$2,Kraftvärmeprod!$B$1:$BX$1,0),FALSE))/$AC340,"")</f>
        <v>0</v>
      </c>
      <c r="BF340" t="str">
        <f t="shared" si="35"/>
        <v>Nej</v>
      </c>
      <c r="BG340" t="str">
        <f>IF($BF340="ja",VLOOKUP($B340,'Egen hetvattenprod'!$B$1:$BX$550,MATCH("Andelen klimatgaser med fossilt ursprung för avfall ()",'Egen hetvattenprod'!$B$1:$BX$1,0),FALSE),"")</f>
        <v/>
      </c>
      <c r="BH340" t="str">
        <f>IF($BF340="ja",VLOOKUP($B340,Kraftvärmeprod!$B$1:$BX$550,MATCH("Andelen klimatgaser med fossilt ursprung för avfall ()",Kraftvärmeprod!$B$1:$BX$1,0),FALSE),"")</f>
        <v/>
      </c>
      <c r="BI340" t="str">
        <f>IF($BF340="ja",VLOOKUP($B340,'Egen hetvattenprod'!$B$1:$BX$550,MATCH("Avfall (GWh)",'Egen hetvattenprod'!$B$1:$BX$1,0),FALSE),"")</f>
        <v/>
      </c>
      <c r="BJ340" t="str">
        <f>IF($BF340="ja",VLOOKUP($B340,'Slutlig allokering kvv'!$B$1:$BX$550,MATCH("Avfall (GWh)",'Slutlig allokering kvv'!$B$1:$BX$1,0),FALSE),"")</f>
        <v/>
      </c>
      <c r="BK340" t="str">
        <f>IF($BF340="ja",VLOOKUP($B340,'Köpt hetvatten'!$B$1:$BX$550,MATCH("Avfall i köpt hetvatten",'Köpt hetvatten'!$B$1:$BX$1,0),FALSE),"")</f>
        <v/>
      </c>
      <c r="BL340" t="str">
        <f>IF($BF340="ja",VLOOKUP($B340,'Egen hetvattenprod'!$B$1:$BX$550,MATCH("Värde enligt ovan. (%)",'Egen hetvattenprod'!$B$1:$BX$1,0),FALSE),"")</f>
        <v/>
      </c>
      <c r="BM340" t="str">
        <f>IF($BF340="ja",VLOOKUP($B340,Kraftvärmeprod!$B$1:$BX$550,MATCH("Värde enligt ovan. (%)",Kraftvärmeprod!$B$1:$BX$1,0),FALSE),"")</f>
        <v/>
      </c>
      <c r="BQ340" t="str">
        <f>IF($BF340="ja",VLOOKUP($B340,'Egen hetvattenprod'!$B$1:$BX$550,MATCH("Tillförd olja (fossil) vid avfallsförbränning (GWh)",'Egen hetvattenprod'!$B$1:$BX$1,0),FALSE),"")</f>
        <v/>
      </c>
      <c r="BR340" t="str">
        <f>IF($BF340="ja",VLOOKUP($B340,Kraftvärmeprod!$B$1:$BX$550,MATCH("Tillförd olja (fossil) vid avfallsförbränning (GWh)",Kraftvärmeprod!$B$1:$BX$1,0),FALSE),"")</f>
        <v/>
      </c>
    </row>
    <row r="341" spans="1:70">
      <c r="A341" t="s">
        <v>537</v>
      </c>
      <c r="B341" t="s">
        <v>540</v>
      </c>
      <c r="C341">
        <f>VLOOKUP($B341,'Tillförd energi'!$B$1:$AI$720,MATCH(C$2,'Tillförd energi'!$B$1:$AQ$1,0),FALSE)</f>
        <v>0</v>
      </c>
      <c r="D341">
        <f>VLOOKUP($B341,'Tillförd energi'!$B$1:$AI$720,MATCH(D$2,'Tillförd energi'!$B$1:$AQ$1,0),FALSE)</f>
        <v>0</v>
      </c>
      <c r="E341">
        <f>VLOOKUP($B341,'Tillförd energi'!$B$1:$AI$720,MATCH(E$2,'Tillförd energi'!$B$1:$AQ$1,0),FALSE)</f>
        <v>0</v>
      </c>
      <c r="F341">
        <f>VLOOKUP($B341,'Tillförd energi'!$B$1:$AI$720,MATCH(F$2,'Tillförd energi'!$B$1:$AQ$1,0),FALSE)</f>
        <v>0</v>
      </c>
      <c r="G341">
        <f>VLOOKUP($B341,'Tillförd energi'!$B$1:$AI$720,MATCH(G$2,'Tillförd energi'!$B$1:$AQ$1,0),FALSE)</f>
        <v>0</v>
      </c>
      <c r="H341">
        <f>VLOOKUP($B341,'Tillförd energi'!$B$1:$AI$720,MATCH(H$2,'Tillförd energi'!$B$1:$AQ$1,0),FALSE)</f>
        <v>0</v>
      </c>
      <c r="I341">
        <f>VLOOKUP($B341,'Tillförd energi'!$B$1:$AI$720,MATCH(I$2,'Tillförd energi'!$B$1:$AQ$1,0),FALSE)</f>
        <v>0</v>
      </c>
      <c r="J341">
        <f>VLOOKUP($B341,'Tillförd energi'!$B$1:$AI$720,MATCH(J$2,'Tillförd energi'!$B$1:$AQ$1,0),FALSE)</f>
        <v>9.7249999999999996</v>
      </c>
      <c r="K341">
        <f>VLOOKUP($B341,'Tillförd energi'!$B$1:$AI$720,MATCH(K$2,'Tillförd energi'!$B$1:$AQ$1,0),FALSE)</f>
        <v>0</v>
      </c>
      <c r="L341">
        <f>VLOOKUP($B341,'Tillförd energi'!$B$1:$AI$720,MATCH(L$2,'Tillförd energi'!$B$1:$AQ$1,0),FALSE)</f>
        <v>0</v>
      </c>
      <c r="M341">
        <f>VLOOKUP($B341,'Tillförd energi'!$B$1:$AI$720,MATCH(M$2,'Tillförd energi'!$B$1:$AQ$1,0),FALSE)</f>
        <v>0</v>
      </c>
      <c r="N341">
        <f>VLOOKUP($B341,'Tillförd energi'!$B$1:$AI$720,MATCH(N$2,'Tillförd energi'!$B$1:$AQ$1,0),FALSE)</f>
        <v>0</v>
      </c>
      <c r="O341">
        <f>VLOOKUP($B341,'Tillförd energi'!$B$1:$AI$720,MATCH(O$2,'Tillförd energi'!$B$1:$AQ$1,0),FALSE)</f>
        <v>0</v>
      </c>
      <c r="P341">
        <f>VLOOKUP($B341,'Tillförd energi'!$B$1:$AI$720,MATCH(P$2,'Tillförd energi'!$B$1:$AQ$1,0),FALSE)</f>
        <v>44.901000000000003</v>
      </c>
      <c r="Q341">
        <f>VLOOKUP($B341,'Tillförd energi'!$B$1:$AI$720,MATCH(Q$2,'Tillförd energi'!$B$1:$AQ$1,0),FALSE)</f>
        <v>0</v>
      </c>
      <c r="R341">
        <f>VLOOKUP($B341,'Tillförd energi'!$B$1:$AI$720,MATCH(R$2,'Tillförd energi'!$B$1:$AQ$1,0),FALSE)</f>
        <v>4.2709999999999999</v>
      </c>
      <c r="S341">
        <f>VLOOKUP($B341,'Tillförd energi'!$B$1:$AI$720,MATCH(S$2,'Tillförd energi'!$B$1:$AQ$1,0),FALSE)</f>
        <v>0</v>
      </c>
      <c r="T341">
        <f>VLOOKUP($B341,'Tillförd energi'!$B$1:$AI$720,MATCH(T$2,'Tillförd energi'!$B$1:$AQ$1,0),FALSE)</f>
        <v>0</v>
      </c>
      <c r="U341">
        <f>VLOOKUP($B341,'Tillförd energi'!$B$1:$AI$720,MATCH(U$2,'Tillförd energi'!$B$1:$AQ$1,0),FALSE)</f>
        <v>0.98499999999999999</v>
      </c>
      <c r="V341">
        <f>VLOOKUP($B341,'Tillförd energi'!$B$1:$AI$720,MATCH(V$2,'Tillförd energi'!$B$1:$AQ$1,0),FALSE)</f>
        <v>0</v>
      </c>
      <c r="W341">
        <f>VLOOKUP($B341,'Tillförd energi'!$B$1:$AI$720,MATCH(W$2,'Tillförd energi'!$B$1:$AQ$1,0),FALSE)</f>
        <v>12.305999999999999</v>
      </c>
      <c r="X341">
        <f>VLOOKUP($B341,'Tillförd energi'!$B$1:$AI$720,MATCH(X$2,'Tillförd energi'!$B$1:$AQ$1,0),FALSE)</f>
        <v>0</v>
      </c>
      <c r="Y341">
        <f>VLOOKUP($B341,'Tillförd energi'!$B$1:$AI$720,MATCH(Y$2,'Tillförd energi'!$B$1:$AQ$1,0),FALSE)</f>
        <v>0</v>
      </c>
      <c r="Z341">
        <f>VLOOKUP($B341,'Tillförd energi'!$B$1:$AI$720,MATCH(Z$2,'Tillförd energi'!$B$1:$AQ$1,0),FALSE)</f>
        <v>0</v>
      </c>
      <c r="AA341">
        <f>VLOOKUP($B341,'Tillförd energi'!$B$1:$AI$720,MATCH(AA$2,'Tillförd energi'!$B$1:$AQ$1,0),FALSE)</f>
        <v>0</v>
      </c>
      <c r="AB341">
        <f>VLOOKUP($B341,'Tillförd energi'!$B$1:$AI$720,MATCH(AB$2,'Tillförd energi'!$B$1:$AQ$1,0),FALSE)</f>
        <v>0</v>
      </c>
      <c r="AC341">
        <f>VLOOKUP($B341,'Tillförd energi'!$B$1:$AI$720,MATCH(AC$2,'Tillförd energi'!$B$1:$AQ$1,0),FALSE)</f>
        <v>7.157</v>
      </c>
      <c r="AD341">
        <f>VLOOKUP($B341,'Tillförd energi'!$B$1:$AI$720,MATCH(AD$2,'Tillförd energi'!$B$1:$AQ$1,0),FALSE)</f>
        <v>0</v>
      </c>
      <c r="AE341">
        <f>VLOOKUP($B341,'Tillförd energi'!$B$1:$AI$720,MATCH(AE$2,'Tillförd energi'!$B$1:$AQ$1,0),FALSE)</f>
        <v>0</v>
      </c>
      <c r="AF341">
        <f>VLOOKUP($B341,'Tillförd energi'!$B$1:$AI$720,MATCH(AF$2,'Tillförd energi'!$B$1:$AQ$1,0),FALSE)</f>
        <v>1.552</v>
      </c>
      <c r="AG341">
        <f>IFERROR(VLOOKUP(B341,Miljö!$B$1:$AC$600,MATCH("Köpt mängd produktionsspecifik fjärrvärme:",Miljö!$B$1:$AC$1,0),FALSE)/1,0)</f>
        <v>0</v>
      </c>
      <c r="AI341">
        <f t="shared" si="30"/>
        <v>80.897000000000006</v>
      </c>
      <c r="AJ341">
        <f>IF(ISERROR(1/VLOOKUP($B341,Leveranser!$B$1:$S$500,MATCH("såld värme (gwh)",Leveranser!$B$1:$S$1,0),FALSE)),"",VLOOKUP($B341,Leveranser!$B$1:$S$500,MATCH("såld värme (gwh)",Leveranser!$B$1:$S$1,0),FALSE))</f>
        <v>59.941000000000003</v>
      </c>
      <c r="AM341" t="str">
        <f>IF(B341&lt;&gt;"",IF(VLOOKUP($B341,Totalt!$B$1:$AQ$554,MATCH("Kvalitetsgranskad:",Totalt!$B$1:$AQ$1,0),FALSE)="ja",VLOOKUP($B341,Miljö!$B$1:$AG$479,MATCH(AM$2,Miljö!$B$1:$AK$1,0),FALSE),""),"")</f>
        <v>Ja</v>
      </c>
      <c r="AN341" t="str">
        <f>IF(AM341="ja",VLOOKUP($B341,Miljö!$B$1:$J$479,MATCH("Typ av ursprungsspecificerad el   (Om inget värde anges används Nordisk residualmix, se inforuta) ()",Miljö!$B$1:$J$1,0),FALSE),IF(AM341="nej","Nordisk residualel",""))</f>
        <v>'Vattenfalls elmix'</v>
      </c>
      <c r="AO341">
        <f>IF(AM341="","",VLOOKUP($B341,Miljö!$B$1:$J$479,MATCH("Fossilandel för ursprungspecificerad el ()",Miljö!$B$1:$J$1,0),FALSE))</f>
        <v>0</v>
      </c>
      <c r="AP341">
        <f>IF(AM341="","",IFERROR(VLOOKUP($B341,Miljö!$B$1:$J$479,MATCH("Kärnkraftsandel för ursprungsspecificerad el ()",Miljö!$B$1:$J$1,0),FALSE)/1,0))</f>
        <v>0.57699999999999996</v>
      </c>
      <c r="AQ341">
        <f t="shared" si="31"/>
        <v>0.42300000000000004</v>
      </c>
      <c r="AS341" t="str">
        <f t="shared" si="32"/>
        <v>Nej</v>
      </c>
      <c r="AT341" t="str">
        <f>IF(AS341="ja",VLOOKUP($B341,Miljö!$B$1:$P$500,MATCH("Fossil andel i procent (%)",Miljö!$B$1:$P$1,0),FALSE)/100,"")</f>
        <v/>
      </c>
      <c r="AV341" t="str">
        <f t="shared" si="33"/>
        <v>Nej</v>
      </c>
      <c r="AW341" t="str">
        <f>IF(AV341="ja",VLOOKUP($B341,'Egen hetvattenprod'!$B$1:$AO$500,MATCH("Värmekälla till värmepumpar ()",'Egen hetvattenprod'!$B$1:$AO$1,0),FALSE),"")</f>
        <v/>
      </c>
      <c r="AY341" t="str">
        <f t="shared" si="34"/>
        <v>Ja</v>
      </c>
      <c r="AZ341" s="115">
        <f>IF($AY341="ja",(VLOOKUP($B341,'Egen hetvattenprod'!$B$1:$BX$550,MATCH(AZ$2,'Egen hetvattenprod'!$B$1:$BX$1,0),FALSE)+VLOOKUP($B341,Kraftvärmeprod!$B$1:$BX$550,MATCH(AZ$2,Kraftvärmeprod!$B$1:$BX$1,0),FALSE))/$AC341,"")</f>
        <v>1</v>
      </c>
      <c r="BA341" s="115">
        <f>IF($AY341="ja",(VLOOKUP($B341,'Egen hetvattenprod'!$B$1:$BX$550,MATCH(BA$2,'Egen hetvattenprod'!$B$1:$BX$1,0),FALSE)+VLOOKUP($B341,Kraftvärmeprod!$B$1:$BX$550,MATCH(BA$2,Kraftvärmeprod!$B$1:$BX$1,0),FALSE))/$AC341,"")</f>
        <v>0</v>
      </c>
      <c r="BB341" s="115">
        <f>IF($AY341="ja",(VLOOKUP($B341,'Egen hetvattenprod'!$B$1:$BX$550,MATCH(BB$2,'Egen hetvattenprod'!$B$1:$BX$1,0),FALSE)+VLOOKUP($B341,Kraftvärmeprod!$B$1:$BX$550,MATCH(BB$2,Kraftvärmeprod!$B$1:$BX$1,0),FALSE))/$AC341,"")</f>
        <v>0</v>
      </c>
      <c r="BC341" s="115">
        <f>IF($AY341="ja",(VLOOKUP($B341,'Egen hetvattenprod'!$B$1:$BX$550,MATCH(BC$2,'Egen hetvattenprod'!$B$1:$BX$1,0),FALSE)+VLOOKUP($B341,Kraftvärmeprod!$B$1:$BX$550,MATCH(BC$2,Kraftvärmeprod!$B$1:$BX$1,0),FALSE))/$AC341,"")</f>
        <v>0</v>
      </c>
      <c r="BD341" s="115">
        <f>IF($AY341="ja",(VLOOKUP($B341,'Egen hetvattenprod'!$B$1:$BX$550,MATCH(BD$2,'Egen hetvattenprod'!$B$1:$BX$1,0),FALSE)+VLOOKUP($B341,Kraftvärmeprod!$B$1:$BX$550,MATCH(BD$2,Kraftvärmeprod!$B$1:$BX$1,0),FALSE))/$AC341,"")</f>
        <v>0</v>
      </c>
      <c r="BF341" t="str">
        <f t="shared" si="35"/>
        <v>Nej</v>
      </c>
      <c r="BG341" t="str">
        <f>IF($BF341="ja",VLOOKUP($B341,'Egen hetvattenprod'!$B$1:$BX$550,MATCH("Andelen klimatgaser med fossilt ursprung för avfall ()",'Egen hetvattenprod'!$B$1:$BX$1,0),FALSE),"")</f>
        <v/>
      </c>
      <c r="BH341" t="str">
        <f>IF($BF341="ja",VLOOKUP($B341,Kraftvärmeprod!$B$1:$BX$550,MATCH("Andelen klimatgaser med fossilt ursprung för avfall ()",Kraftvärmeprod!$B$1:$BX$1,0),FALSE),"")</f>
        <v/>
      </c>
      <c r="BI341" t="str">
        <f>IF($BF341="ja",VLOOKUP($B341,'Egen hetvattenprod'!$B$1:$BX$550,MATCH("Avfall (GWh)",'Egen hetvattenprod'!$B$1:$BX$1,0),FALSE),"")</f>
        <v/>
      </c>
      <c r="BJ341" t="str">
        <f>IF($BF341="ja",VLOOKUP($B341,'Slutlig allokering kvv'!$B$1:$BX$550,MATCH("Avfall (GWh)",'Slutlig allokering kvv'!$B$1:$BX$1,0),FALSE),"")</f>
        <v/>
      </c>
      <c r="BK341" t="str">
        <f>IF($BF341="ja",VLOOKUP($B341,'Köpt hetvatten'!$B$1:$BX$550,MATCH("Avfall i köpt hetvatten",'Köpt hetvatten'!$B$1:$BX$1,0),FALSE),"")</f>
        <v/>
      </c>
      <c r="BL341" t="str">
        <f>IF($BF341="ja",VLOOKUP($B341,'Egen hetvattenprod'!$B$1:$BX$550,MATCH("Värde enligt ovan. (%)",'Egen hetvattenprod'!$B$1:$BX$1,0),FALSE),"")</f>
        <v/>
      </c>
      <c r="BM341" t="str">
        <f>IF($BF341="ja",VLOOKUP($B341,Kraftvärmeprod!$B$1:$BX$550,MATCH("Värde enligt ovan. (%)",Kraftvärmeprod!$B$1:$BX$1,0),FALSE),"")</f>
        <v/>
      </c>
      <c r="BQ341" t="str">
        <f>IF($BF341="ja",VLOOKUP($B341,'Egen hetvattenprod'!$B$1:$BX$550,MATCH("Tillförd olja (fossil) vid avfallsförbränning (GWh)",'Egen hetvattenprod'!$B$1:$BX$1,0),FALSE),"")</f>
        <v/>
      </c>
      <c r="BR341" t="str">
        <f>IF($BF341="ja",VLOOKUP($B341,Kraftvärmeprod!$B$1:$BX$550,MATCH("Tillförd olja (fossil) vid avfallsförbränning (GWh)",Kraftvärmeprod!$B$1:$BX$1,0),FALSE),"")</f>
        <v/>
      </c>
    </row>
    <row r="342" spans="1:70">
      <c r="A342" t="s">
        <v>537</v>
      </c>
      <c r="B342" t="s">
        <v>541</v>
      </c>
      <c r="C342">
        <f>VLOOKUP($B342,'Tillförd energi'!$B$1:$AI$720,MATCH(C$2,'Tillförd energi'!$B$1:$AQ$1,0),FALSE)</f>
        <v>0</v>
      </c>
      <c r="D342">
        <f>VLOOKUP($B342,'Tillförd energi'!$B$1:$AI$720,MATCH(D$2,'Tillförd energi'!$B$1:$AQ$1,0),FALSE)</f>
        <v>1.69</v>
      </c>
      <c r="E342">
        <f>VLOOKUP($B342,'Tillförd energi'!$B$1:$AI$720,MATCH(E$2,'Tillförd energi'!$B$1:$AQ$1,0),FALSE)</f>
        <v>0</v>
      </c>
      <c r="F342">
        <f>VLOOKUP($B342,'Tillförd energi'!$B$1:$AI$720,MATCH(F$2,'Tillförd energi'!$B$1:$AQ$1,0),FALSE)</f>
        <v>0</v>
      </c>
      <c r="G342">
        <f>VLOOKUP($B342,'Tillförd energi'!$B$1:$AI$720,MATCH(G$2,'Tillförd energi'!$B$1:$AQ$1,0),FALSE)</f>
        <v>0</v>
      </c>
      <c r="H342">
        <f>VLOOKUP($B342,'Tillförd energi'!$B$1:$AI$720,MATCH(H$2,'Tillförd energi'!$B$1:$AQ$1,0),FALSE)</f>
        <v>0</v>
      </c>
      <c r="I342">
        <f>VLOOKUP($B342,'Tillförd energi'!$B$1:$AI$720,MATCH(I$2,'Tillförd energi'!$B$1:$AQ$1,0),FALSE)</f>
        <v>0</v>
      </c>
      <c r="J342">
        <f>VLOOKUP($B342,'Tillförd energi'!$B$1:$AI$720,MATCH(J$2,'Tillförd energi'!$B$1:$AQ$1,0),FALSE)</f>
        <v>0</v>
      </c>
      <c r="K342">
        <f>VLOOKUP($B342,'Tillförd energi'!$B$1:$AI$720,MATCH(K$2,'Tillförd energi'!$B$1:$AQ$1,0),FALSE)</f>
        <v>0</v>
      </c>
      <c r="L342">
        <f>VLOOKUP($B342,'Tillförd energi'!$B$1:$AI$720,MATCH(L$2,'Tillförd energi'!$B$1:$AQ$1,0),FALSE)</f>
        <v>0</v>
      </c>
      <c r="M342">
        <f>VLOOKUP($B342,'Tillförd energi'!$B$1:$AI$720,MATCH(M$2,'Tillförd energi'!$B$1:$AQ$1,0),FALSE)</f>
        <v>10.4</v>
      </c>
      <c r="N342">
        <f>VLOOKUP($B342,'Tillförd energi'!$B$1:$AI$720,MATCH(N$2,'Tillförd energi'!$B$1:$AQ$1,0),FALSE)</f>
        <v>47.3</v>
      </c>
      <c r="O342">
        <f>VLOOKUP($B342,'Tillförd energi'!$B$1:$AI$720,MATCH(O$2,'Tillförd energi'!$B$1:$AQ$1,0),FALSE)</f>
        <v>0</v>
      </c>
      <c r="P342">
        <f>VLOOKUP($B342,'Tillförd energi'!$B$1:$AI$720,MATCH(P$2,'Tillförd energi'!$B$1:$AQ$1,0),FALSE)</f>
        <v>10.199999999999999</v>
      </c>
      <c r="Q342">
        <f>VLOOKUP($B342,'Tillförd energi'!$B$1:$AI$720,MATCH(Q$2,'Tillförd energi'!$B$1:$AQ$1,0),FALSE)</f>
        <v>0</v>
      </c>
      <c r="R342">
        <f>VLOOKUP($B342,'Tillförd energi'!$B$1:$AI$720,MATCH(R$2,'Tillförd energi'!$B$1:$AQ$1,0),FALSE)</f>
        <v>0</v>
      </c>
      <c r="S342">
        <f>VLOOKUP($B342,'Tillförd energi'!$B$1:$AI$720,MATCH(S$2,'Tillförd energi'!$B$1:$AQ$1,0),FALSE)</f>
        <v>0</v>
      </c>
      <c r="T342">
        <f>VLOOKUP($B342,'Tillförd energi'!$B$1:$AI$720,MATCH(T$2,'Tillförd energi'!$B$1:$AQ$1,0),FALSE)</f>
        <v>0</v>
      </c>
      <c r="U342">
        <f>VLOOKUP($B342,'Tillförd energi'!$B$1:$AI$720,MATCH(U$2,'Tillförd energi'!$B$1:$AQ$1,0),FALSE)</f>
        <v>0</v>
      </c>
      <c r="V342">
        <f>VLOOKUP($B342,'Tillförd energi'!$B$1:$AI$720,MATCH(V$2,'Tillförd energi'!$B$1:$AQ$1,0),FALSE)</f>
        <v>0</v>
      </c>
      <c r="W342">
        <f>VLOOKUP($B342,'Tillförd energi'!$B$1:$AI$720,MATCH(W$2,'Tillförd energi'!$B$1:$AQ$1,0),FALSE)</f>
        <v>0</v>
      </c>
      <c r="X342">
        <f>VLOOKUP($B342,'Tillförd energi'!$B$1:$AI$720,MATCH(X$2,'Tillförd energi'!$B$1:$AQ$1,0),FALSE)</f>
        <v>0</v>
      </c>
      <c r="Y342">
        <f>VLOOKUP($B342,'Tillförd energi'!$B$1:$AI$720,MATCH(Y$2,'Tillförd energi'!$B$1:$AQ$1,0),FALSE)</f>
        <v>0</v>
      </c>
      <c r="Z342">
        <f>VLOOKUP($B342,'Tillförd energi'!$B$1:$AI$720,MATCH(Z$2,'Tillförd energi'!$B$1:$AQ$1,0),FALSE)</f>
        <v>0</v>
      </c>
      <c r="AA342">
        <f>VLOOKUP($B342,'Tillförd energi'!$B$1:$AI$720,MATCH(AA$2,'Tillförd energi'!$B$1:$AQ$1,0),FALSE)</f>
        <v>0</v>
      </c>
      <c r="AB342">
        <f>VLOOKUP($B342,'Tillförd energi'!$B$1:$AI$720,MATCH(AB$2,'Tillförd energi'!$B$1:$AQ$1,0),FALSE)</f>
        <v>0</v>
      </c>
      <c r="AC342">
        <f>VLOOKUP($B342,'Tillförd energi'!$B$1:$AI$720,MATCH(AC$2,'Tillförd energi'!$B$1:$AQ$1,0),FALSE)</f>
        <v>0</v>
      </c>
      <c r="AD342">
        <f>VLOOKUP($B342,'Tillförd energi'!$B$1:$AI$720,MATCH(AD$2,'Tillförd energi'!$B$1:$AQ$1,0),FALSE)</f>
        <v>0</v>
      </c>
      <c r="AE342">
        <f>VLOOKUP($B342,'Tillförd energi'!$B$1:$AI$720,MATCH(AE$2,'Tillförd energi'!$B$1:$AQ$1,0),FALSE)</f>
        <v>0</v>
      </c>
      <c r="AF342">
        <f>VLOOKUP($B342,'Tillförd energi'!$B$1:$AI$720,MATCH(AF$2,'Tillförd energi'!$B$1:$AQ$1,0),FALSE)</f>
        <v>2</v>
      </c>
      <c r="AG342">
        <f>IFERROR(VLOOKUP(B342,Miljö!$B$1:$AC$600,MATCH("Köpt mängd produktionsspecifik fjärrvärme:",Miljö!$B$1:$AC$1,0),FALSE)/1,0)</f>
        <v>0</v>
      </c>
      <c r="AI342">
        <f t="shared" si="30"/>
        <v>71.59</v>
      </c>
      <c r="AJ342">
        <f>IF(ISERROR(1/VLOOKUP($B342,Leveranser!$B$1:$S$500,MATCH("såld värme (gwh)",Leveranser!$B$1:$S$1,0),FALSE)),"",VLOOKUP($B342,Leveranser!$B$1:$S$500,MATCH("såld värme (gwh)",Leveranser!$B$1:$S$1,0),FALSE))</f>
        <v>49.100999999999999</v>
      </c>
      <c r="AM342" t="str">
        <f>IF(B342&lt;&gt;"",IF(VLOOKUP($B342,Totalt!$B$1:$AQ$554,MATCH("Kvalitetsgranskad:",Totalt!$B$1:$AQ$1,0),FALSE)="ja",VLOOKUP($B342,Miljö!$B$1:$AG$479,MATCH(AM$2,Miljö!$B$1:$AK$1,0),FALSE),""),"")</f>
        <v>Ja</v>
      </c>
      <c r="AN342" t="str">
        <f>IF(AM342="ja",VLOOKUP($B342,Miljö!$B$1:$J$479,MATCH("Typ av ursprungsspecificerad el   (Om inget värde anges används Nordisk residualmix, se inforuta) ()",Miljö!$B$1:$J$1,0),FALSE),IF(AM342="nej","Nordisk residualel",""))</f>
        <v>'Vattenfall elmix'</v>
      </c>
      <c r="AO342">
        <f>IF(AM342="","",VLOOKUP($B342,Miljö!$B$1:$J$479,MATCH("Fossilandel för ursprungspecificerad el ()",Miljö!$B$1:$J$1,0),FALSE))</f>
        <v>0</v>
      </c>
      <c r="AP342">
        <f>IF(AM342="","",IFERROR(VLOOKUP($B342,Miljö!$B$1:$J$479,MATCH("Kärnkraftsandel för ursprungsspecificerad el ()",Miljö!$B$1:$J$1,0),FALSE)/1,0))</f>
        <v>0.57699999999999996</v>
      </c>
      <c r="AQ342">
        <f t="shared" si="31"/>
        <v>0.42300000000000004</v>
      </c>
      <c r="AS342" t="str">
        <f t="shared" si="32"/>
        <v>Nej</v>
      </c>
      <c r="AT342" t="str">
        <f>IF(AS342="ja",VLOOKUP($B342,Miljö!$B$1:$P$500,MATCH("Fossil andel i procent (%)",Miljö!$B$1:$P$1,0),FALSE)/100,"")</f>
        <v/>
      </c>
      <c r="AV342" t="str">
        <f t="shared" si="33"/>
        <v>Nej</v>
      </c>
      <c r="AW342" t="str">
        <f>IF(AV342="ja",VLOOKUP($B342,'Egen hetvattenprod'!$B$1:$AO$500,MATCH("Värmekälla till värmepumpar ()",'Egen hetvattenprod'!$B$1:$AO$1,0),FALSE),"")</f>
        <v/>
      </c>
      <c r="AY342" t="str">
        <f t="shared" si="34"/>
        <v>Nej</v>
      </c>
      <c r="AZ342" s="115" t="str">
        <f>IF($AY342="ja",(VLOOKUP($B342,'Egen hetvattenprod'!$B$1:$BX$550,MATCH(AZ$2,'Egen hetvattenprod'!$B$1:$BX$1,0),FALSE)+VLOOKUP($B342,Kraftvärmeprod!$B$1:$BX$550,MATCH(AZ$2,Kraftvärmeprod!$B$1:$BX$1,0),FALSE))/$AC342,"")</f>
        <v/>
      </c>
      <c r="BA342" s="115" t="str">
        <f>IF($AY342="ja",(VLOOKUP($B342,'Egen hetvattenprod'!$B$1:$BX$550,MATCH(BA$2,'Egen hetvattenprod'!$B$1:$BX$1,0),FALSE)+VLOOKUP($B342,Kraftvärmeprod!$B$1:$BX$550,MATCH(BA$2,Kraftvärmeprod!$B$1:$BX$1,0),FALSE))/$AC342,"")</f>
        <v/>
      </c>
      <c r="BB342" s="115" t="str">
        <f>IF($AY342="ja",(VLOOKUP($B342,'Egen hetvattenprod'!$B$1:$BX$550,MATCH(BB$2,'Egen hetvattenprod'!$B$1:$BX$1,0),FALSE)+VLOOKUP($B342,Kraftvärmeprod!$B$1:$BX$550,MATCH(BB$2,Kraftvärmeprod!$B$1:$BX$1,0),FALSE))/$AC342,"")</f>
        <v/>
      </c>
      <c r="BC342" s="115" t="str">
        <f>IF($AY342="ja",(VLOOKUP($B342,'Egen hetvattenprod'!$B$1:$BX$550,MATCH(BC$2,'Egen hetvattenprod'!$B$1:$BX$1,0),FALSE)+VLOOKUP($B342,Kraftvärmeprod!$B$1:$BX$550,MATCH(BC$2,Kraftvärmeprod!$B$1:$BX$1,0),FALSE))/$AC342,"")</f>
        <v/>
      </c>
      <c r="BD342" s="115" t="str">
        <f>IF($AY342="ja",(VLOOKUP($B342,'Egen hetvattenprod'!$B$1:$BX$550,MATCH(BD$2,'Egen hetvattenprod'!$B$1:$BX$1,0),FALSE)+VLOOKUP($B342,Kraftvärmeprod!$B$1:$BX$550,MATCH(BD$2,Kraftvärmeprod!$B$1:$BX$1,0),FALSE))/$AC342,"")</f>
        <v/>
      </c>
      <c r="BF342" t="str">
        <f t="shared" si="35"/>
        <v>Nej</v>
      </c>
      <c r="BG342" t="str">
        <f>IF($BF342="ja",VLOOKUP($B342,'Egen hetvattenprod'!$B$1:$BX$550,MATCH("Andelen klimatgaser med fossilt ursprung för avfall ()",'Egen hetvattenprod'!$B$1:$BX$1,0),FALSE),"")</f>
        <v/>
      </c>
      <c r="BH342" t="str">
        <f>IF($BF342="ja",VLOOKUP($B342,Kraftvärmeprod!$B$1:$BX$550,MATCH("Andelen klimatgaser med fossilt ursprung för avfall ()",Kraftvärmeprod!$B$1:$BX$1,0),FALSE),"")</f>
        <v/>
      </c>
      <c r="BI342" t="str">
        <f>IF($BF342="ja",VLOOKUP($B342,'Egen hetvattenprod'!$B$1:$BX$550,MATCH("Avfall (GWh)",'Egen hetvattenprod'!$B$1:$BX$1,0),FALSE),"")</f>
        <v/>
      </c>
      <c r="BJ342" t="str">
        <f>IF($BF342="ja",VLOOKUP($B342,'Slutlig allokering kvv'!$B$1:$BX$550,MATCH("Avfall (GWh)",'Slutlig allokering kvv'!$B$1:$BX$1,0),FALSE),"")</f>
        <v/>
      </c>
      <c r="BK342" t="str">
        <f>IF($BF342="ja",VLOOKUP($B342,'Köpt hetvatten'!$B$1:$BX$550,MATCH("Avfall i köpt hetvatten",'Köpt hetvatten'!$B$1:$BX$1,0),FALSE),"")</f>
        <v/>
      </c>
      <c r="BL342" t="str">
        <f>IF($BF342="ja",VLOOKUP($B342,'Egen hetvattenprod'!$B$1:$BX$550,MATCH("Värde enligt ovan. (%)",'Egen hetvattenprod'!$B$1:$BX$1,0),FALSE),"")</f>
        <v/>
      </c>
      <c r="BM342" t="str">
        <f>IF($BF342="ja",VLOOKUP($B342,Kraftvärmeprod!$B$1:$BX$550,MATCH("Värde enligt ovan. (%)",Kraftvärmeprod!$B$1:$BX$1,0),FALSE),"")</f>
        <v/>
      </c>
      <c r="BQ342" t="str">
        <f>IF($BF342="ja",VLOOKUP($B342,'Egen hetvattenprod'!$B$1:$BX$550,MATCH("Tillförd olja (fossil) vid avfallsförbränning (GWh)",'Egen hetvattenprod'!$B$1:$BX$1,0),FALSE),"")</f>
        <v/>
      </c>
      <c r="BR342" t="str">
        <f>IF($BF342="ja",VLOOKUP($B342,Kraftvärmeprod!$B$1:$BX$550,MATCH("Tillförd olja (fossil) vid avfallsförbränning (GWh)",Kraftvärmeprod!$B$1:$BX$1,0),FALSE),"")</f>
        <v/>
      </c>
    </row>
    <row r="343" spans="1:70">
      <c r="A343" t="s">
        <v>537</v>
      </c>
      <c r="B343" t="s">
        <v>543</v>
      </c>
      <c r="C343">
        <f>VLOOKUP($B343,'Tillförd energi'!$B$1:$AI$720,MATCH(C$2,'Tillförd energi'!$B$1:$AQ$1,0),FALSE)</f>
        <v>0</v>
      </c>
      <c r="D343">
        <f>VLOOKUP($B343,'Tillförd energi'!$B$1:$AI$720,MATCH(D$2,'Tillförd energi'!$B$1:$AQ$1,0),FALSE)</f>
        <v>0.28199999999999997</v>
      </c>
      <c r="E343">
        <f>VLOOKUP($B343,'Tillförd energi'!$B$1:$AI$720,MATCH(E$2,'Tillförd energi'!$B$1:$AQ$1,0),FALSE)</f>
        <v>0</v>
      </c>
      <c r="F343">
        <f>VLOOKUP($B343,'Tillförd energi'!$B$1:$AI$720,MATCH(F$2,'Tillförd energi'!$B$1:$AQ$1,0),FALSE)</f>
        <v>0.38200000000000001</v>
      </c>
      <c r="G343">
        <f>VLOOKUP($B343,'Tillförd energi'!$B$1:$AI$720,MATCH(G$2,'Tillförd energi'!$B$1:$AQ$1,0),FALSE)</f>
        <v>0</v>
      </c>
      <c r="H343">
        <f>VLOOKUP($B343,'Tillförd energi'!$B$1:$AI$720,MATCH(H$2,'Tillförd energi'!$B$1:$AQ$1,0),FALSE)</f>
        <v>0</v>
      </c>
      <c r="I343">
        <f>VLOOKUP($B343,'Tillförd energi'!$B$1:$AI$720,MATCH(I$2,'Tillförd energi'!$B$1:$AQ$1,0),FALSE)</f>
        <v>0</v>
      </c>
      <c r="J343">
        <f>VLOOKUP($B343,'Tillförd energi'!$B$1:$AI$720,MATCH(J$2,'Tillförd energi'!$B$1:$AQ$1,0),FALSE)</f>
        <v>0</v>
      </c>
      <c r="K343">
        <f>VLOOKUP($B343,'Tillförd energi'!$B$1:$AI$720,MATCH(K$2,'Tillförd energi'!$B$1:$AQ$1,0),FALSE)</f>
        <v>0</v>
      </c>
      <c r="L343">
        <f>VLOOKUP($B343,'Tillförd energi'!$B$1:$AI$720,MATCH(L$2,'Tillförd energi'!$B$1:$AQ$1,0),FALSE)</f>
        <v>0</v>
      </c>
      <c r="M343">
        <f>VLOOKUP($B343,'Tillförd energi'!$B$1:$AI$720,MATCH(M$2,'Tillförd energi'!$B$1:$AQ$1,0),FALSE)</f>
        <v>40.834600000000002</v>
      </c>
      <c r="N343">
        <f>VLOOKUP($B343,'Tillförd energi'!$B$1:$AI$720,MATCH(N$2,'Tillförd energi'!$B$1:$AQ$1,0),FALSE)</f>
        <v>58.537599999999998</v>
      </c>
      <c r="O343">
        <f>VLOOKUP($B343,'Tillförd energi'!$B$1:$AI$720,MATCH(O$2,'Tillförd energi'!$B$1:$AQ$1,0),FALSE)</f>
        <v>13.8683</v>
      </c>
      <c r="P343">
        <f>VLOOKUP($B343,'Tillförd energi'!$B$1:$AI$720,MATCH(P$2,'Tillförd energi'!$B$1:$AQ$1,0),FALSE)</f>
        <v>7.7046599999999996</v>
      </c>
      <c r="Q343">
        <f>VLOOKUP($B343,'Tillförd energi'!$B$1:$AI$720,MATCH(Q$2,'Tillförd energi'!$B$1:$AQ$1,0),FALSE)</f>
        <v>0</v>
      </c>
      <c r="R343">
        <f>VLOOKUP($B343,'Tillförd energi'!$B$1:$AI$720,MATCH(R$2,'Tillförd energi'!$B$1:$AQ$1,0),FALSE)</f>
        <v>0</v>
      </c>
      <c r="S343">
        <f>VLOOKUP($B343,'Tillförd energi'!$B$1:$AI$720,MATCH(S$2,'Tillförd energi'!$B$1:$AQ$1,0),FALSE)</f>
        <v>0</v>
      </c>
      <c r="T343">
        <f>VLOOKUP($B343,'Tillförd energi'!$B$1:$AI$720,MATCH(T$2,'Tillförd energi'!$B$1:$AQ$1,0),FALSE)</f>
        <v>0</v>
      </c>
      <c r="U343">
        <f>VLOOKUP($B343,'Tillförd energi'!$B$1:$AI$720,MATCH(U$2,'Tillförd energi'!$B$1:$AQ$1,0),FALSE)</f>
        <v>0</v>
      </c>
      <c r="V343">
        <f>VLOOKUP($B343,'Tillförd energi'!$B$1:$AI$720,MATCH(V$2,'Tillförd energi'!$B$1:$AQ$1,0),FALSE)</f>
        <v>0</v>
      </c>
      <c r="W343">
        <f>VLOOKUP($B343,'Tillförd energi'!$B$1:$AI$720,MATCH(W$2,'Tillförd energi'!$B$1:$AQ$1,0),FALSE)</f>
        <v>0</v>
      </c>
      <c r="X343">
        <f>VLOOKUP($B343,'Tillförd energi'!$B$1:$AI$720,MATCH(X$2,'Tillförd energi'!$B$1:$AQ$1,0),FALSE)</f>
        <v>0</v>
      </c>
      <c r="Y343">
        <f>VLOOKUP($B343,'Tillförd energi'!$B$1:$AI$720,MATCH(Y$2,'Tillförd energi'!$B$1:$AQ$1,0),FALSE)</f>
        <v>0</v>
      </c>
      <c r="Z343">
        <f>VLOOKUP($B343,'Tillförd energi'!$B$1:$AI$720,MATCH(Z$2,'Tillförd energi'!$B$1:$AQ$1,0),FALSE)</f>
        <v>0</v>
      </c>
      <c r="AA343">
        <f>VLOOKUP($B343,'Tillförd energi'!$B$1:$AI$720,MATCH(AA$2,'Tillförd energi'!$B$1:$AQ$1,0),FALSE)</f>
        <v>0</v>
      </c>
      <c r="AB343">
        <f>VLOOKUP($B343,'Tillförd energi'!$B$1:$AI$720,MATCH(AB$2,'Tillförd energi'!$B$1:$AQ$1,0),FALSE)</f>
        <v>0</v>
      </c>
      <c r="AC343">
        <f>VLOOKUP($B343,'Tillförd energi'!$B$1:$AI$720,MATCH(AC$2,'Tillförd energi'!$B$1:$AQ$1,0),FALSE)</f>
        <v>31.015000000000001</v>
      </c>
      <c r="AD343">
        <f>VLOOKUP($B343,'Tillförd energi'!$B$1:$AI$720,MATCH(AD$2,'Tillförd energi'!$B$1:$AQ$1,0),FALSE)</f>
        <v>0</v>
      </c>
      <c r="AE343">
        <f>VLOOKUP($B343,'Tillförd energi'!$B$1:$AI$720,MATCH(AE$2,'Tillförd energi'!$B$1:$AQ$1,0),FALSE)</f>
        <v>0</v>
      </c>
      <c r="AF343">
        <f>VLOOKUP($B343,'Tillförd energi'!$B$1:$AI$720,MATCH(AF$2,'Tillförd energi'!$B$1:$AQ$1,0),FALSE)</f>
        <v>6.1387400000000003</v>
      </c>
      <c r="AG343">
        <f>IFERROR(VLOOKUP(B343,Miljö!$B$1:$AC$600,MATCH("Köpt mängd produktionsspecifik fjärrvärme:",Miljö!$B$1:$AC$1,0),FALSE)/1,0)</f>
        <v>0</v>
      </c>
      <c r="AI343">
        <f t="shared" si="30"/>
        <v>158.76290000000003</v>
      </c>
      <c r="AJ343">
        <f>IF(ISERROR(1/VLOOKUP($B343,Leveranser!$B$1:$S$500,MATCH("såld värme (gwh)",Leveranser!$B$1:$S$1,0),FALSE)),"",VLOOKUP($B343,Leveranser!$B$1:$S$500,MATCH("såld värme (gwh)",Leveranser!$B$1:$S$1,0),FALSE))</f>
        <v>128.041</v>
      </c>
      <c r="AM343" t="str">
        <f>IF(B343&lt;&gt;"",IF(VLOOKUP($B343,Totalt!$B$1:$AQ$554,MATCH("Kvalitetsgranskad:",Totalt!$B$1:$AQ$1,0),FALSE)="ja",VLOOKUP($B343,Miljö!$B$1:$AG$479,MATCH(AM$2,Miljö!$B$1:$AK$1,0),FALSE),""),"")</f>
        <v>Ja</v>
      </c>
      <c r="AN343" t="str">
        <f>IF(AM343="ja",VLOOKUP($B343,Miljö!$B$1:$J$479,MATCH("Typ av ursprungsspecificerad el   (Om inget värde anges används Nordisk residualmix, se inforuta) ()",Miljö!$B$1:$J$1,0),FALSE),IF(AM343="nej","Nordisk residualel",""))</f>
        <v>'Vattenfalls elmix'</v>
      </c>
      <c r="AO343">
        <f>IF(AM343="","",VLOOKUP($B343,Miljö!$B$1:$J$479,MATCH("Fossilandel för ursprungspecificerad el ()",Miljö!$B$1:$J$1,0),FALSE))</f>
        <v>0</v>
      </c>
      <c r="AP343">
        <f>IF(AM343="","",IFERROR(VLOOKUP($B343,Miljö!$B$1:$J$479,MATCH("Kärnkraftsandel för ursprungsspecificerad el ()",Miljö!$B$1:$J$1,0),FALSE)/1,0))</f>
        <v>0.57699999999999996</v>
      </c>
      <c r="AQ343">
        <f t="shared" si="31"/>
        <v>0.42300000000000004</v>
      </c>
      <c r="AS343" t="str">
        <f t="shared" si="32"/>
        <v>Nej</v>
      </c>
      <c r="AT343" t="str">
        <f>IF(AS343="ja",VLOOKUP($B343,Miljö!$B$1:$P$500,MATCH("Fossil andel i procent (%)",Miljö!$B$1:$P$1,0),FALSE)/100,"")</f>
        <v/>
      </c>
      <c r="AV343" t="str">
        <f t="shared" si="33"/>
        <v>Nej</v>
      </c>
      <c r="AW343" t="str">
        <f>IF(AV343="ja",VLOOKUP($B343,'Egen hetvattenprod'!$B$1:$AO$500,MATCH("Värmekälla till värmepumpar ()",'Egen hetvattenprod'!$B$1:$AO$1,0),FALSE),"")</f>
        <v/>
      </c>
      <c r="AY343" t="str">
        <f t="shared" si="34"/>
        <v>Ja</v>
      </c>
      <c r="AZ343" s="115">
        <f>IF($AY343="ja",(VLOOKUP($B343,'Egen hetvattenprod'!$B$1:$BX$550,MATCH(AZ$2,'Egen hetvattenprod'!$B$1:$BX$1,0),FALSE)+VLOOKUP($B343,Kraftvärmeprod!$B$1:$BX$550,MATCH(AZ$2,Kraftvärmeprod!$B$1:$BX$1,0),FALSE))/$AC343,"")</f>
        <v>1</v>
      </c>
      <c r="BA343" s="115">
        <f>IF($AY343="ja",(VLOOKUP($B343,'Egen hetvattenprod'!$B$1:$BX$550,MATCH(BA$2,'Egen hetvattenprod'!$B$1:$BX$1,0),FALSE)+VLOOKUP($B343,Kraftvärmeprod!$B$1:$BX$550,MATCH(BA$2,Kraftvärmeprod!$B$1:$BX$1,0),FALSE))/$AC343,"")</f>
        <v>0</v>
      </c>
      <c r="BB343" s="115">
        <f>IF($AY343="ja",(VLOOKUP($B343,'Egen hetvattenprod'!$B$1:$BX$550,MATCH(BB$2,'Egen hetvattenprod'!$B$1:$BX$1,0),FALSE)+VLOOKUP($B343,Kraftvärmeprod!$B$1:$BX$550,MATCH(BB$2,Kraftvärmeprod!$B$1:$BX$1,0),FALSE))/$AC343,"")</f>
        <v>0</v>
      </c>
      <c r="BC343" s="115">
        <f>IF($AY343="ja",(VLOOKUP($B343,'Egen hetvattenprod'!$B$1:$BX$550,MATCH(BC$2,'Egen hetvattenprod'!$B$1:$BX$1,0),FALSE)+VLOOKUP($B343,Kraftvärmeprod!$B$1:$BX$550,MATCH(BC$2,Kraftvärmeprod!$B$1:$BX$1,0),FALSE))/$AC343,"")</f>
        <v>0</v>
      </c>
      <c r="BD343" s="115">
        <f>IF($AY343="ja",(VLOOKUP($B343,'Egen hetvattenprod'!$B$1:$BX$550,MATCH(BD$2,'Egen hetvattenprod'!$B$1:$BX$1,0),FALSE)+VLOOKUP($B343,Kraftvärmeprod!$B$1:$BX$550,MATCH(BD$2,Kraftvärmeprod!$B$1:$BX$1,0),FALSE))/$AC343,"")</f>
        <v>0</v>
      </c>
      <c r="BF343" t="str">
        <f t="shared" si="35"/>
        <v>Nej</v>
      </c>
      <c r="BG343" t="str">
        <f>IF($BF343="ja",VLOOKUP($B343,'Egen hetvattenprod'!$B$1:$BX$550,MATCH("Andelen klimatgaser med fossilt ursprung för avfall ()",'Egen hetvattenprod'!$B$1:$BX$1,0),FALSE),"")</f>
        <v/>
      </c>
      <c r="BH343" t="str">
        <f>IF($BF343="ja",VLOOKUP($B343,Kraftvärmeprod!$B$1:$BX$550,MATCH("Andelen klimatgaser med fossilt ursprung för avfall ()",Kraftvärmeprod!$B$1:$BX$1,0),FALSE),"")</f>
        <v/>
      </c>
      <c r="BI343" t="str">
        <f>IF($BF343="ja",VLOOKUP($B343,'Egen hetvattenprod'!$B$1:$BX$550,MATCH("Avfall (GWh)",'Egen hetvattenprod'!$B$1:$BX$1,0),FALSE),"")</f>
        <v/>
      </c>
      <c r="BJ343" t="str">
        <f>IF($BF343="ja",VLOOKUP($B343,'Slutlig allokering kvv'!$B$1:$BX$550,MATCH("Avfall (GWh)",'Slutlig allokering kvv'!$B$1:$BX$1,0),FALSE),"")</f>
        <v/>
      </c>
      <c r="BK343" t="str">
        <f>IF($BF343="ja",VLOOKUP($B343,'Köpt hetvatten'!$B$1:$BX$550,MATCH("Avfall i köpt hetvatten",'Köpt hetvatten'!$B$1:$BX$1,0),FALSE),"")</f>
        <v/>
      </c>
      <c r="BL343" t="str">
        <f>IF($BF343="ja",VLOOKUP($B343,'Egen hetvattenprod'!$B$1:$BX$550,MATCH("Värde enligt ovan. (%)",'Egen hetvattenprod'!$B$1:$BX$1,0),FALSE),"")</f>
        <v/>
      </c>
      <c r="BM343" t="str">
        <f>IF($BF343="ja",VLOOKUP($B343,Kraftvärmeprod!$B$1:$BX$550,MATCH("Värde enligt ovan. (%)",Kraftvärmeprod!$B$1:$BX$1,0),FALSE),"")</f>
        <v/>
      </c>
      <c r="BQ343" t="str">
        <f>IF($BF343="ja",VLOOKUP($B343,'Egen hetvattenprod'!$B$1:$BX$550,MATCH("Tillförd olja (fossil) vid avfallsförbränning (GWh)",'Egen hetvattenprod'!$B$1:$BX$1,0),FALSE),"")</f>
        <v/>
      </c>
      <c r="BR343" t="str">
        <f>IF($BF343="ja",VLOOKUP($B343,Kraftvärmeprod!$B$1:$BX$550,MATCH("Tillförd olja (fossil) vid avfallsförbränning (GWh)",Kraftvärmeprod!$B$1:$BX$1,0),FALSE),"")</f>
        <v/>
      </c>
    </row>
    <row r="344" spans="1:70">
      <c r="A344" t="s">
        <v>537</v>
      </c>
      <c r="B344" t="s">
        <v>544</v>
      </c>
      <c r="C344">
        <f>VLOOKUP($B344,'Tillförd energi'!$B$1:$AI$720,MATCH(C$2,'Tillförd energi'!$B$1:$AQ$1,0),FALSE)</f>
        <v>0</v>
      </c>
      <c r="D344">
        <f>VLOOKUP($B344,'Tillförd energi'!$B$1:$AI$720,MATCH(D$2,'Tillförd energi'!$B$1:$AQ$1,0),FALSE)</f>
        <v>0</v>
      </c>
      <c r="E344">
        <f>VLOOKUP($B344,'Tillförd energi'!$B$1:$AI$720,MATCH(E$2,'Tillförd energi'!$B$1:$AQ$1,0),FALSE)</f>
        <v>8.3648299999999995</v>
      </c>
      <c r="F344">
        <f>VLOOKUP($B344,'Tillförd energi'!$B$1:$AI$720,MATCH(F$2,'Tillförd energi'!$B$1:$AQ$1,0),FALSE)</f>
        <v>0</v>
      </c>
      <c r="G344">
        <f>VLOOKUP($B344,'Tillförd energi'!$B$1:$AI$720,MATCH(G$2,'Tillförd energi'!$B$1:$AQ$1,0),FALSE)</f>
        <v>0</v>
      </c>
      <c r="H344">
        <f>VLOOKUP($B344,'Tillförd energi'!$B$1:$AI$720,MATCH(H$2,'Tillförd energi'!$B$1:$AQ$1,0),FALSE)</f>
        <v>0</v>
      </c>
      <c r="I344">
        <f>VLOOKUP($B344,'Tillförd energi'!$B$1:$AI$720,MATCH(I$2,'Tillförd energi'!$B$1:$AQ$1,0),FALSE)</f>
        <v>0.31662000000000001</v>
      </c>
      <c r="J344">
        <f>VLOOKUP($B344,'Tillförd energi'!$B$1:$AI$720,MATCH(J$2,'Tillförd energi'!$B$1:$AQ$1,0),FALSE)</f>
        <v>1.3273200000000001</v>
      </c>
      <c r="K344">
        <f>VLOOKUP($B344,'Tillförd energi'!$B$1:$AI$720,MATCH(K$2,'Tillförd energi'!$B$1:$AQ$1,0),FALSE)</f>
        <v>0</v>
      </c>
      <c r="L344">
        <f>VLOOKUP($B344,'Tillförd energi'!$B$1:$AI$720,MATCH(L$2,'Tillförd energi'!$B$1:$AQ$1,0),FALSE)</f>
        <v>162.999</v>
      </c>
      <c r="M344">
        <f>VLOOKUP($B344,'Tillförd energi'!$B$1:$AI$720,MATCH(M$2,'Tillförd energi'!$B$1:$AQ$1,0),FALSE)</f>
        <v>0</v>
      </c>
      <c r="N344">
        <f>VLOOKUP($B344,'Tillförd energi'!$B$1:$AI$720,MATCH(N$2,'Tillförd energi'!$B$1:$AQ$1,0),FALSE)</f>
        <v>65.997500000000002</v>
      </c>
      <c r="O344">
        <f>VLOOKUP($B344,'Tillförd energi'!$B$1:$AI$720,MATCH(O$2,'Tillförd energi'!$B$1:$AQ$1,0),FALSE)</f>
        <v>0</v>
      </c>
      <c r="P344">
        <f>VLOOKUP($B344,'Tillförd energi'!$B$1:$AI$720,MATCH(P$2,'Tillförd energi'!$B$1:$AQ$1,0),FALSE)</f>
        <v>0</v>
      </c>
      <c r="Q344">
        <f>VLOOKUP($B344,'Tillförd energi'!$B$1:$AI$720,MATCH(Q$2,'Tillförd energi'!$B$1:$AQ$1,0),FALSE)</f>
        <v>0</v>
      </c>
      <c r="R344">
        <f>VLOOKUP($B344,'Tillförd energi'!$B$1:$AI$720,MATCH(R$2,'Tillförd energi'!$B$1:$AQ$1,0),FALSE)</f>
        <v>0</v>
      </c>
      <c r="S344">
        <f>VLOOKUP($B344,'Tillförd energi'!$B$1:$AI$720,MATCH(S$2,'Tillförd energi'!$B$1:$AQ$1,0),FALSE)</f>
        <v>0</v>
      </c>
      <c r="T344">
        <f>VLOOKUP($B344,'Tillförd energi'!$B$1:$AI$720,MATCH(T$2,'Tillförd energi'!$B$1:$AQ$1,0),FALSE)</f>
        <v>0</v>
      </c>
      <c r="U344">
        <f>VLOOKUP($B344,'Tillförd energi'!$B$1:$AI$720,MATCH(U$2,'Tillförd energi'!$B$1:$AQ$1,0),FALSE)</f>
        <v>0</v>
      </c>
      <c r="V344">
        <f>VLOOKUP($B344,'Tillförd energi'!$B$1:$AI$720,MATCH(V$2,'Tillförd energi'!$B$1:$AQ$1,0),FALSE)</f>
        <v>0</v>
      </c>
      <c r="W344">
        <f>VLOOKUP($B344,'Tillförd energi'!$B$1:$AI$720,MATCH(W$2,'Tillförd energi'!$B$1:$AQ$1,0),FALSE)</f>
        <v>0</v>
      </c>
      <c r="X344">
        <f>VLOOKUP($B344,'Tillförd energi'!$B$1:$AI$720,MATCH(X$2,'Tillförd energi'!$B$1:$AQ$1,0),FALSE)</f>
        <v>0</v>
      </c>
      <c r="Y344">
        <f>VLOOKUP($B344,'Tillförd energi'!$B$1:$AI$720,MATCH(Y$2,'Tillförd energi'!$B$1:$AQ$1,0),FALSE)</f>
        <v>0</v>
      </c>
      <c r="Z344">
        <f>VLOOKUP($B344,'Tillförd energi'!$B$1:$AI$720,MATCH(Z$2,'Tillförd energi'!$B$1:$AQ$1,0),FALSE)</f>
        <v>0</v>
      </c>
      <c r="AA344">
        <f>VLOOKUP($B344,'Tillförd energi'!$B$1:$AI$720,MATCH(AA$2,'Tillförd energi'!$B$1:$AQ$1,0),FALSE)</f>
        <v>0</v>
      </c>
      <c r="AB344">
        <f>VLOOKUP($B344,'Tillförd energi'!$B$1:$AI$720,MATCH(AB$2,'Tillförd energi'!$B$1:$AQ$1,0),FALSE)</f>
        <v>0</v>
      </c>
      <c r="AC344">
        <f>VLOOKUP($B344,'Tillförd energi'!$B$1:$AI$720,MATCH(AC$2,'Tillförd energi'!$B$1:$AQ$1,0),FALSE)</f>
        <v>47.344000000000001</v>
      </c>
      <c r="AD344">
        <f>VLOOKUP($B344,'Tillförd energi'!$B$1:$AI$720,MATCH(AD$2,'Tillförd energi'!$B$1:$AQ$1,0),FALSE)</f>
        <v>0</v>
      </c>
      <c r="AE344">
        <f>VLOOKUP($B344,'Tillförd energi'!$B$1:$AI$720,MATCH(AE$2,'Tillförd energi'!$B$1:$AQ$1,0),FALSE)</f>
        <v>0</v>
      </c>
      <c r="AF344">
        <f>VLOOKUP($B344,'Tillförd energi'!$B$1:$AI$720,MATCH(AF$2,'Tillförd energi'!$B$1:$AQ$1,0),FALSE)</f>
        <v>10.6531</v>
      </c>
      <c r="AG344">
        <f>IFERROR(VLOOKUP(B344,Miljö!$B$1:$AC$600,MATCH("Köpt mängd produktionsspecifik fjärrvärme:",Miljö!$B$1:$AC$1,0),FALSE)/1,0)</f>
        <v>0</v>
      </c>
      <c r="AI344">
        <f t="shared" si="30"/>
        <v>297.00236999999998</v>
      </c>
      <c r="AJ344">
        <f>IF(ISERROR(1/VLOOKUP($B344,Leveranser!$B$1:$S$500,MATCH("såld värme (gwh)",Leveranser!$B$1:$S$1,0),FALSE)),"",VLOOKUP($B344,Leveranser!$B$1:$S$500,MATCH("såld värme (gwh)",Leveranser!$B$1:$S$1,0),FALSE))</f>
        <v>243.66399999999999</v>
      </c>
      <c r="AM344" t="str">
        <f>IF(B344&lt;&gt;"",IF(VLOOKUP($B344,Totalt!$B$1:$AQ$554,MATCH("Kvalitetsgranskad:",Totalt!$B$1:$AQ$1,0),FALSE)="ja",VLOOKUP($B344,Miljö!$B$1:$AG$479,MATCH(AM$2,Miljö!$B$1:$AK$1,0),FALSE),""),"")</f>
        <v>Ja</v>
      </c>
      <c r="AN344" t="str">
        <f>IF(AM344="ja",VLOOKUP($B344,Miljö!$B$1:$J$479,MATCH("Typ av ursprungsspecificerad el   (Om inget värde anges används Nordisk residualmix, se inforuta) ()",Miljö!$B$1:$J$1,0),FALSE),IF(AM344="nej","Nordisk residualel",""))</f>
        <v>'Egenproducerad el. biobränsle'</v>
      </c>
      <c r="AO344">
        <f>IF(AM344="","",VLOOKUP($B344,Miljö!$B$1:$J$479,MATCH("Fossilandel för ursprungspecificerad el ()",Miljö!$B$1:$J$1,0),FALSE))</f>
        <v>1</v>
      </c>
      <c r="AP344">
        <f>IF(AM344="","",IFERROR(VLOOKUP($B344,Miljö!$B$1:$J$479,MATCH("Kärnkraftsandel för ursprungsspecificerad el ()",Miljö!$B$1:$J$1,0),FALSE)/1,0))</f>
        <v>0</v>
      </c>
      <c r="AQ344">
        <f t="shared" si="31"/>
        <v>0</v>
      </c>
      <c r="AS344" t="str">
        <f t="shared" si="32"/>
        <v>Nej</v>
      </c>
      <c r="AT344" t="str">
        <f>IF(AS344="ja",VLOOKUP($B344,Miljö!$B$1:$P$500,MATCH("Fossil andel i procent (%)",Miljö!$B$1:$P$1,0),FALSE)/100,"")</f>
        <v/>
      </c>
      <c r="AV344" t="str">
        <f t="shared" si="33"/>
        <v>Nej</v>
      </c>
      <c r="AW344" t="str">
        <f>IF(AV344="ja",VLOOKUP($B344,'Egen hetvattenprod'!$B$1:$AO$500,MATCH("Värmekälla till värmepumpar ()",'Egen hetvattenprod'!$B$1:$AO$1,0),FALSE),"")</f>
        <v/>
      </c>
      <c r="AY344" t="str">
        <f t="shared" si="34"/>
        <v>Ja</v>
      </c>
      <c r="AZ344" s="115">
        <f>IF($AY344="ja",(VLOOKUP($B344,'Egen hetvattenprod'!$B$1:$BX$550,MATCH(AZ$2,'Egen hetvattenprod'!$B$1:$BX$1,0),FALSE)+VLOOKUP($B344,Kraftvärmeprod!$B$1:$BX$550,MATCH(AZ$2,Kraftvärmeprod!$B$1:$BX$1,0),FALSE))/$AC344,"")</f>
        <v>0.98999999999999988</v>
      </c>
      <c r="BA344" s="115">
        <f>IF($AY344="ja",(VLOOKUP($B344,'Egen hetvattenprod'!$B$1:$BX$550,MATCH(BA$2,'Egen hetvattenprod'!$B$1:$BX$1,0),FALSE)+VLOOKUP($B344,Kraftvärmeprod!$B$1:$BX$550,MATCH(BA$2,Kraftvärmeprod!$B$1:$BX$1,0),FALSE))/$AC344,"")</f>
        <v>2E-3</v>
      </c>
      <c r="BB344" s="115">
        <f>IF($AY344="ja",(VLOOKUP($B344,'Egen hetvattenprod'!$B$1:$BX$550,MATCH(BB$2,'Egen hetvattenprod'!$B$1:$BX$1,0),FALSE)+VLOOKUP($B344,Kraftvärmeprod!$B$1:$BX$550,MATCH(BB$2,Kraftvärmeprod!$B$1:$BX$1,0),FALSE))/$AC344,"")</f>
        <v>8.0000000000000002E-3</v>
      </c>
      <c r="BC344" s="115">
        <f>IF($AY344="ja",(VLOOKUP($B344,'Egen hetvattenprod'!$B$1:$BX$550,MATCH(BC$2,'Egen hetvattenprod'!$B$1:$BX$1,0),FALSE)+VLOOKUP($B344,Kraftvärmeprod!$B$1:$BX$550,MATCH(BC$2,Kraftvärmeprod!$B$1:$BX$1,0),FALSE))/$AC344,"")</f>
        <v>0</v>
      </c>
      <c r="BD344" s="115">
        <f>IF($AY344="ja",(VLOOKUP($B344,'Egen hetvattenprod'!$B$1:$BX$550,MATCH(BD$2,'Egen hetvattenprod'!$B$1:$BX$1,0),FALSE)+VLOOKUP($B344,Kraftvärmeprod!$B$1:$BX$550,MATCH(BD$2,Kraftvärmeprod!$B$1:$BX$1,0),FALSE))/$AC344,"")</f>
        <v>1.5008084144983529E-16</v>
      </c>
      <c r="BF344" t="str">
        <f t="shared" si="35"/>
        <v>Ja</v>
      </c>
      <c r="BG344" t="str">
        <f>IF($BF344="ja",VLOOKUP($B344,'Egen hetvattenprod'!$B$1:$BX$550,MATCH("Andelen klimatgaser med fossilt ursprung för avfall ()",'Egen hetvattenprod'!$B$1:$BX$1,0),FALSE),"")</f>
        <v>Ingen redovisning</v>
      </c>
      <c r="BH344" t="str">
        <f>IF($BF344="ja",VLOOKUP($B344,Kraftvärmeprod!$B$1:$BX$550,MATCH("Andelen klimatgaser med fossilt ursprung för avfall ()",Kraftvärmeprod!$B$1:$BX$1,0),FALSE),"")</f>
        <v>Ingen redovisning</v>
      </c>
      <c r="BI344" t="str">
        <f>IF($BF344="ja",VLOOKUP($B344,'Egen hetvattenprod'!$B$1:$BX$550,MATCH("Avfall (GWh)",'Egen hetvattenprod'!$B$1:$BX$1,0),FALSE),"")</f>
        <v>ET</v>
      </c>
      <c r="BJ344">
        <f>IF($BF344="ja",VLOOKUP($B344,'Slutlig allokering kvv'!$B$1:$BX$550,MATCH("Avfall (GWh)",'Slutlig allokering kvv'!$B$1:$BX$1,0),FALSE),"")</f>
        <v>0.31662000000000001</v>
      </c>
      <c r="BK344">
        <f>IF($BF344="ja",VLOOKUP($B344,'Köpt hetvatten'!$B$1:$BX$550,MATCH("Avfall i köpt hetvatten",'Köpt hetvatten'!$B$1:$BX$1,0),FALSE),"")</f>
        <v>0</v>
      </c>
      <c r="BL344" t="str">
        <f>IF($BF344="ja",VLOOKUP($B344,'Egen hetvattenprod'!$B$1:$BX$550,MATCH("Värde enligt ovan. (%)",'Egen hetvattenprod'!$B$1:$BX$1,0),FALSE),"")</f>
        <v>ET</v>
      </c>
      <c r="BM344" t="str">
        <f>IF($BF344="ja",VLOOKUP($B344,Kraftvärmeprod!$B$1:$BX$550,MATCH("Värde enligt ovan. (%)",Kraftvärmeprod!$B$1:$BX$1,0),FALSE),"")</f>
        <v>ET</v>
      </c>
      <c r="BQ344" t="str">
        <f>IF($BF344="ja",VLOOKUP($B344,'Egen hetvattenprod'!$B$1:$BX$550,MATCH("Tillförd olja (fossil) vid avfallsförbränning (GWh)",'Egen hetvattenprod'!$B$1:$BX$1,0),FALSE),"")</f>
        <v>ET</v>
      </c>
      <c r="BR344" t="str">
        <f>IF($BF344="ja",VLOOKUP($B344,Kraftvärmeprod!$B$1:$BX$550,MATCH("Tillförd olja (fossil) vid avfallsförbränning (GWh)",Kraftvärmeprod!$B$1:$BX$1,0),FALSE),"")</f>
        <v>ET</v>
      </c>
    </row>
    <row r="345" spans="1:70">
      <c r="A345" t="s">
        <v>537</v>
      </c>
      <c r="B345" t="s">
        <v>545</v>
      </c>
      <c r="C345">
        <f>VLOOKUP($B345,'Tillförd energi'!$B$1:$AI$720,MATCH(C$2,'Tillförd energi'!$B$1:$AQ$1,0),FALSE)</f>
        <v>0</v>
      </c>
      <c r="D345">
        <f>VLOOKUP($B345,'Tillförd energi'!$B$1:$AI$720,MATCH(D$2,'Tillförd energi'!$B$1:$AQ$1,0),FALSE)</f>
        <v>2.5400000000000002E-3</v>
      </c>
      <c r="E345">
        <f>VLOOKUP($B345,'Tillförd energi'!$B$1:$AI$720,MATCH(E$2,'Tillförd energi'!$B$1:$AQ$1,0),FALSE)</f>
        <v>0</v>
      </c>
      <c r="F345">
        <f>VLOOKUP($B345,'Tillförd energi'!$B$1:$AI$720,MATCH(F$2,'Tillförd energi'!$B$1:$AQ$1,0),FALSE)</f>
        <v>0</v>
      </c>
      <c r="G345">
        <f>VLOOKUP($B345,'Tillförd energi'!$B$1:$AI$720,MATCH(G$2,'Tillförd energi'!$B$1:$AQ$1,0),FALSE)</f>
        <v>0</v>
      </c>
      <c r="H345">
        <f>VLOOKUP($B345,'Tillförd energi'!$B$1:$AI$720,MATCH(H$2,'Tillförd energi'!$B$1:$AQ$1,0),FALSE)</f>
        <v>0</v>
      </c>
      <c r="I345">
        <f>VLOOKUP($B345,'Tillförd energi'!$B$1:$AI$720,MATCH(I$2,'Tillförd energi'!$B$1:$AQ$1,0),FALSE)</f>
        <v>0</v>
      </c>
      <c r="J345">
        <f>VLOOKUP($B345,'Tillförd energi'!$B$1:$AI$720,MATCH(J$2,'Tillförd energi'!$B$1:$AQ$1,0),FALSE)</f>
        <v>0</v>
      </c>
      <c r="K345">
        <f>VLOOKUP($B345,'Tillförd energi'!$B$1:$AI$720,MATCH(K$2,'Tillförd energi'!$B$1:$AQ$1,0),FALSE)</f>
        <v>0</v>
      </c>
      <c r="L345">
        <f>VLOOKUP($B345,'Tillförd energi'!$B$1:$AI$720,MATCH(L$2,'Tillförd energi'!$B$1:$AQ$1,0),FALSE)</f>
        <v>0</v>
      </c>
      <c r="M345">
        <f>VLOOKUP($B345,'Tillförd energi'!$B$1:$AI$720,MATCH(M$2,'Tillförd energi'!$B$1:$AQ$1,0),FALSE)</f>
        <v>0</v>
      </c>
      <c r="N345">
        <f>VLOOKUP($B345,'Tillförd energi'!$B$1:$AI$720,MATCH(N$2,'Tillförd energi'!$B$1:$AQ$1,0),FALSE)</f>
        <v>0</v>
      </c>
      <c r="O345">
        <f>VLOOKUP($B345,'Tillförd energi'!$B$1:$AI$720,MATCH(O$2,'Tillförd energi'!$B$1:$AQ$1,0),FALSE)</f>
        <v>0</v>
      </c>
      <c r="P345">
        <f>VLOOKUP($B345,'Tillförd energi'!$B$1:$AI$720,MATCH(P$2,'Tillförd energi'!$B$1:$AQ$1,0),FALSE)</f>
        <v>0</v>
      </c>
      <c r="Q345">
        <f>VLOOKUP($B345,'Tillförd energi'!$B$1:$AI$720,MATCH(Q$2,'Tillförd energi'!$B$1:$AQ$1,0),FALSE)</f>
        <v>0</v>
      </c>
      <c r="R345">
        <f>VLOOKUP($B345,'Tillförd energi'!$B$1:$AI$720,MATCH(R$2,'Tillförd energi'!$B$1:$AQ$1,0),FALSE)</f>
        <v>0</v>
      </c>
      <c r="S345">
        <f>VLOOKUP($B345,'Tillförd energi'!$B$1:$AI$720,MATCH(S$2,'Tillförd energi'!$B$1:$AQ$1,0),FALSE)</f>
        <v>0</v>
      </c>
      <c r="T345">
        <f>VLOOKUP($B345,'Tillförd energi'!$B$1:$AI$720,MATCH(T$2,'Tillförd energi'!$B$1:$AQ$1,0),FALSE)</f>
        <v>0</v>
      </c>
      <c r="U345">
        <f>VLOOKUP($B345,'Tillförd energi'!$B$1:$AI$720,MATCH(U$2,'Tillförd energi'!$B$1:$AQ$1,0),FALSE)</f>
        <v>0</v>
      </c>
      <c r="V345">
        <f>VLOOKUP($B345,'Tillförd energi'!$B$1:$AI$720,MATCH(V$2,'Tillförd energi'!$B$1:$AQ$1,0),FALSE)</f>
        <v>0</v>
      </c>
      <c r="W345">
        <f>VLOOKUP($B345,'Tillförd energi'!$B$1:$AI$720,MATCH(W$2,'Tillförd energi'!$B$1:$AQ$1,0),FALSE)</f>
        <v>26.238</v>
      </c>
      <c r="X345">
        <f>VLOOKUP($B345,'Tillförd energi'!$B$1:$AI$720,MATCH(X$2,'Tillförd energi'!$B$1:$AQ$1,0),FALSE)</f>
        <v>0</v>
      </c>
      <c r="Y345">
        <f>VLOOKUP($B345,'Tillförd energi'!$B$1:$AI$720,MATCH(Y$2,'Tillförd energi'!$B$1:$AQ$1,0),FALSE)</f>
        <v>0</v>
      </c>
      <c r="Z345">
        <f>VLOOKUP($B345,'Tillförd energi'!$B$1:$AI$720,MATCH(Z$2,'Tillförd energi'!$B$1:$AQ$1,0),FALSE)</f>
        <v>0</v>
      </c>
      <c r="AA345">
        <f>VLOOKUP($B345,'Tillförd energi'!$B$1:$AI$720,MATCH(AA$2,'Tillförd energi'!$B$1:$AQ$1,0),FALSE)</f>
        <v>0</v>
      </c>
      <c r="AB345">
        <f>VLOOKUP($B345,'Tillförd energi'!$B$1:$AI$720,MATCH(AB$2,'Tillförd energi'!$B$1:$AQ$1,0),FALSE)</f>
        <v>0</v>
      </c>
      <c r="AC345">
        <f>VLOOKUP($B345,'Tillförd energi'!$B$1:$AI$720,MATCH(AC$2,'Tillförd energi'!$B$1:$AQ$1,0),FALSE)</f>
        <v>0</v>
      </c>
      <c r="AD345">
        <f>VLOOKUP($B345,'Tillförd energi'!$B$1:$AI$720,MATCH(AD$2,'Tillförd energi'!$B$1:$AQ$1,0),FALSE)</f>
        <v>0</v>
      </c>
      <c r="AE345">
        <f>VLOOKUP($B345,'Tillförd energi'!$B$1:$AI$720,MATCH(AE$2,'Tillförd energi'!$B$1:$AQ$1,0),FALSE)</f>
        <v>0</v>
      </c>
      <c r="AF345">
        <f>VLOOKUP($B345,'Tillförd energi'!$B$1:$AI$720,MATCH(AF$2,'Tillförd energi'!$B$1:$AQ$1,0),FALSE)</f>
        <v>0.54800000000000004</v>
      </c>
      <c r="AG345">
        <f>IFERROR(VLOOKUP(B345,Miljö!$B$1:$AC$600,MATCH("Köpt mängd produktionsspecifik fjärrvärme:",Miljö!$B$1:$AC$1,0),FALSE)/1,0)</f>
        <v>0</v>
      </c>
      <c r="AI345">
        <f t="shared" si="30"/>
        <v>26.788539999999998</v>
      </c>
      <c r="AJ345">
        <f>IF(ISERROR(1/VLOOKUP($B345,Leveranser!$B$1:$S$500,MATCH("såld värme (gwh)",Leveranser!$B$1:$S$1,0),FALSE)),"",VLOOKUP($B345,Leveranser!$B$1:$S$500,MATCH("såld värme (gwh)",Leveranser!$B$1:$S$1,0),FALSE))</f>
        <v>23.995000000000001</v>
      </c>
      <c r="AM345" t="str">
        <f>IF(B345&lt;&gt;"",IF(VLOOKUP($B345,Totalt!$B$1:$AQ$554,MATCH("Kvalitetsgranskad:",Totalt!$B$1:$AQ$1,0),FALSE)="ja",VLOOKUP($B345,Miljö!$B$1:$AG$479,MATCH(AM$2,Miljö!$B$1:$AK$1,0),FALSE),""),"")</f>
        <v>Ja</v>
      </c>
      <c r="AN345" t="str">
        <f>IF(AM345="ja",VLOOKUP($B345,Miljö!$B$1:$J$479,MATCH("Typ av ursprungsspecificerad el   (Om inget värde anges används Nordisk residualmix, se inforuta) ()",Miljö!$B$1:$J$1,0),FALSE),IF(AM345="nej","Nordisk residualel",""))</f>
        <v>'Vattenfalls elmix'</v>
      </c>
      <c r="AO345">
        <f>IF(AM345="","",VLOOKUP($B345,Miljö!$B$1:$J$479,MATCH("Fossilandel för ursprungspecificerad el ()",Miljö!$B$1:$J$1,0),FALSE))</f>
        <v>0</v>
      </c>
      <c r="AP345">
        <f>IF(AM345="","",IFERROR(VLOOKUP($B345,Miljö!$B$1:$J$479,MATCH("Kärnkraftsandel för ursprungsspecificerad el ()",Miljö!$B$1:$J$1,0),FALSE)/1,0))</f>
        <v>0.57699999999999996</v>
      </c>
      <c r="AQ345">
        <f t="shared" si="31"/>
        <v>0.42300000000000004</v>
      </c>
      <c r="AS345" t="str">
        <f t="shared" si="32"/>
        <v>Nej</v>
      </c>
      <c r="AT345" t="str">
        <f>IF(AS345="ja",VLOOKUP($B345,Miljö!$B$1:$P$500,MATCH("Fossil andel i procent (%)",Miljö!$B$1:$P$1,0),FALSE)/100,"")</f>
        <v/>
      </c>
      <c r="AV345" t="str">
        <f t="shared" si="33"/>
        <v>Nej</v>
      </c>
      <c r="AW345" t="str">
        <f>IF(AV345="ja",VLOOKUP($B345,'Egen hetvattenprod'!$B$1:$AO$500,MATCH("Värmekälla till värmepumpar ()",'Egen hetvattenprod'!$B$1:$AO$1,0),FALSE),"")</f>
        <v/>
      </c>
      <c r="AY345" t="str">
        <f t="shared" si="34"/>
        <v>Nej</v>
      </c>
      <c r="AZ345" s="115" t="str">
        <f>IF($AY345="ja",(VLOOKUP($B345,'Egen hetvattenprod'!$B$1:$BX$550,MATCH(AZ$2,'Egen hetvattenprod'!$B$1:$BX$1,0),FALSE)+VLOOKUP($B345,Kraftvärmeprod!$B$1:$BX$550,MATCH(AZ$2,Kraftvärmeprod!$B$1:$BX$1,0),FALSE))/$AC345,"")</f>
        <v/>
      </c>
      <c r="BA345" s="115" t="str">
        <f>IF($AY345="ja",(VLOOKUP($B345,'Egen hetvattenprod'!$B$1:$BX$550,MATCH(BA$2,'Egen hetvattenprod'!$B$1:$BX$1,0),FALSE)+VLOOKUP($B345,Kraftvärmeprod!$B$1:$BX$550,MATCH(BA$2,Kraftvärmeprod!$B$1:$BX$1,0),FALSE))/$AC345,"")</f>
        <v/>
      </c>
      <c r="BB345" s="115" t="str">
        <f>IF($AY345="ja",(VLOOKUP($B345,'Egen hetvattenprod'!$B$1:$BX$550,MATCH(BB$2,'Egen hetvattenprod'!$B$1:$BX$1,0),FALSE)+VLOOKUP($B345,Kraftvärmeprod!$B$1:$BX$550,MATCH(BB$2,Kraftvärmeprod!$B$1:$BX$1,0),FALSE))/$AC345,"")</f>
        <v/>
      </c>
      <c r="BC345" s="115" t="str">
        <f>IF($AY345="ja",(VLOOKUP($B345,'Egen hetvattenprod'!$B$1:$BX$550,MATCH(BC$2,'Egen hetvattenprod'!$B$1:$BX$1,0),FALSE)+VLOOKUP($B345,Kraftvärmeprod!$B$1:$BX$550,MATCH(BC$2,Kraftvärmeprod!$B$1:$BX$1,0),FALSE))/$AC345,"")</f>
        <v/>
      </c>
      <c r="BD345" s="115" t="str">
        <f>IF($AY345="ja",(VLOOKUP($B345,'Egen hetvattenprod'!$B$1:$BX$550,MATCH(BD$2,'Egen hetvattenprod'!$B$1:$BX$1,0),FALSE)+VLOOKUP($B345,Kraftvärmeprod!$B$1:$BX$550,MATCH(BD$2,Kraftvärmeprod!$B$1:$BX$1,0),FALSE))/$AC345,"")</f>
        <v/>
      </c>
      <c r="BF345" t="str">
        <f t="shared" si="35"/>
        <v>Nej</v>
      </c>
      <c r="BG345" t="str">
        <f>IF($BF345="ja",VLOOKUP($B345,'Egen hetvattenprod'!$B$1:$BX$550,MATCH("Andelen klimatgaser med fossilt ursprung för avfall ()",'Egen hetvattenprod'!$B$1:$BX$1,0),FALSE),"")</f>
        <v/>
      </c>
      <c r="BH345" t="str">
        <f>IF($BF345="ja",VLOOKUP($B345,Kraftvärmeprod!$B$1:$BX$550,MATCH("Andelen klimatgaser med fossilt ursprung för avfall ()",Kraftvärmeprod!$B$1:$BX$1,0),FALSE),"")</f>
        <v/>
      </c>
      <c r="BI345" t="str">
        <f>IF($BF345="ja",VLOOKUP($B345,'Egen hetvattenprod'!$B$1:$BX$550,MATCH("Avfall (GWh)",'Egen hetvattenprod'!$B$1:$BX$1,0),FALSE),"")</f>
        <v/>
      </c>
      <c r="BJ345" t="str">
        <f>IF($BF345="ja",VLOOKUP($B345,'Slutlig allokering kvv'!$B$1:$BX$550,MATCH("Avfall (GWh)",'Slutlig allokering kvv'!$B$1:$BX$1,0),FALSE),"")</f>
        <v/>
      </c>
      <c r="BK345" t="str">
        <f>IF($BF345="ja",VLOOKUP($B345,'Köpt hetvatten'!$B$1:$BX$550,MATCH("Avfall i köpt hetvatten",'Köpt hetvatten'!$B$1:$BX$1,0),FALSE),"")</f>
        <v/>
      </c>
      <c r="BL345" t="str">
        <f>IF($BF345="ja",VLOOKUP($B345,'Egen hetvattenprod'!$B$1:$BX$550,MATCH("Värde enligt ovan. (%)",'Egen hetvattenprod'!$B$1:$BX$1,0),FALSE),"")</f>
        <v/>
      </c>
      <c r="BM345" t="str">
        <f>IF($BF345="ja",VLOOKUP($B345,Kraftvärmeprod!$B$1:$BX$550,MATCH("Värde enligt ovan. (%)",Kraftvärmeprod!$B$1:$BX$1,0),FALSE),"")</f>
        <v/>
      </c>
      <c r="BQ345" t="str">
        <f>IF($BF345="ja",VLOOKUP($B345,'Egen hetvattenprod'!$B$1:$BX$550,MATCH("Tillförd olja (fossil) vid avfallsförbränning (GWh)",'Egen hetvattenprod'!$B$1:$BX$1,0),FALSE),"")</f>
        <v/>
      </c>
      <c r="BR345" t="str">
        <f>IF($BF345="ja",VLOOKUP($B345,Kraftvärmeprod!$B$1:$BX$550,MATCH("Tillförd olja (fossil) vid avfallsförbränning (GWh)",Kraftvärmeprod!$B$1:$BX$1,0),FALSE),"")</f>
        <v/>
      </c>
    </row>
    <row r="346" spans="1:70">
      <c r="A346" t="s">
        <v>537</v>
      </c>
      <c r="B346" t="s">
        <v>546</v>
      </c>
      <c r="C346">
        <f>VLOOKUP($B346,'Tillförd energi'!$B$1:$AI$720,MATCH(C$2,'Tillförd energi'!$B$1:$AQ$1,0),FALSE)</f>
        <v>0</v>
      </c>
      <c r="D346">
        <f>VLOOKUP($B346,'Tillförd energi'!$B$1:$AI$720,MATCH(D$2,'Tillförd energi'!$B$1:$AQ$1,0),FALSE)</f>
        <v>1.5489999999999999</v>
      </c>
      <c r="E346">
        <f>VLOOKUP($B346,'Tillförd energi'!$B$1:$AI$720,MATCH(E$2,'Tillförd energi'!$B$1:$AQ$1,0),FALSE)</f>
        <v>0</v>
      </c>
      <c r="F346">
        <f>VLOOKUP($B346,'Tillförd energi'!$B$1:$AI$720,MATCH(F$2,'Tillförd energi'!$B$1:$AQ$1,0),FALSE)</f>
        <v>0</v>
      </c>
      <c r="G346">
        <f>VLOOKUP($B346,'Tillförd energi'!$B$1:$AI$720,MATCH(G$2,'Tillförd energi'!$B$1:$AQ$1,0),FALSE)</f>
        <v>0</v>
      </c>
      <c r="H346">
        <f>VLOOKUP($B346,'Tillförd energi'!$B$1:$AI$720,MATCH(H$2,'Tillförd energi'!$B$1:$AQ$1,0),FALSE)</f>
        <v>0</v>
      </c>
      <c r="I346">
        <f>VLOOKUP($B346,'Tillförd energi'!$B$1:$AI$720,MATCH(I$2,'Tillförd energi'!$B$1:$AQ$1,0),FALSE)</f>
        <v>0</v>
      </c>
      <c r="J346">
        <f>VLOOKUP($B346,'Tillförd energi'!$B$1:$AI$720,MATCH(J$2,'Tillförd energi'!$B$1:$AQ$1,0),FALSE)</f>
        <v>0</v>
      </c>
      <c r="K346">
        <f>VLOOKUP($B346,'Tillförd energi'!$B$1:$AI$720,MATCH(K$2,'Tillförd energi'!$B$1:$AQ$1,0),FALSE)</f>
        <v>0</v>
      </c>
      <c r="L346">
        <f>VLOOKUP($B346,'Tillförd energi'!$B$1:$AI$720,MATCH(L$2,'Tillförd energi'!$B$1:$AQ$1,0),FALSE)</f>
        <v>0</v>
      </c>
      <c r="M346">
        <f>VLOOKUP($B346,'Tillförd energi'!$B$1:$AI$720,MATCH(M$2,'Tillförd energi'!$B$1:$AQ$1,0),FALSE)</f>
        <v>0</v>
      </c>
      <c r="N346">
        <f>VLOOKUP($B346,'Tillförd energi'!$B$1:$AI$720,MATCH(N$2,'Tillförd energi'!$B$1:$AQ$1,0),FALSE)</f>
        <v>0</v>
      </c>
      <c r="O346">
        <f>VLOOKUP($B346,'Tillförd energi'!$B$1:$AI$720,MATCH(O$2,'Tillförd energi'!$B$1:$AQ$1,0),FALSE)</f>
        <v>0</v>
      </c>
      <c r="P346">
        <f>VLOOKUP($B346,'Tillförd energi'!$B$1:$AI$720,MATCH(P$2,'Tillförd energi'!$B$1:$AQ$1,0),FALSE)</f>
        <v>0</v>
      </c>
      <c r="Q346">
        <f>VLOOKUP($B346,'Tillförd energi'!$B$1:$AI$720,MATCH(Q$2,'Tillförd energi'!$B$1:$AQ$1,0),FALSE)</f>
        <v>0</v>
      </c>
      <c r="R346">
        <f>VLOOKUP($B346,'Tillförd energi'!$B$1:$AI$720,MATCH(R$2,'Tillförd energi'!$B$1:$AQ$1,0),FALSE)</f>
        <v>22.1</v>
      </c>
      <c r="S346">
        <f>VLOOKUP($B346,'Tillförd energi'!$B$1:$AI$720,MATCH(S$2,'Tillförd energi'!$B$1:$AQ$1,0),FALSE)</f>
        <v>0</v>
      </c>
      <c r="T346">
        <f>VLOOKUP($B346,'Tillförd energi'!$B$1:$AI$720,MATCH(T$2,'Tillförd energi'!$B$1:$AQ$1,0),FALSE)</f>
        <v>0</v>
      </c>
      <c r="U346">
        <f>VLOOKUP($B346,'Tillförd energi'!$B$1:$AI$720,MATCH(U$2,'Tillförd energi'!$B$1:$AQ$1,0),FALSE)</f>
        <v>0</v>
      </c>
      <c r="V346">
        <f>VLOOKUP($B346,'Tillförd energi'!$B$1:$AI$720,MATCH(V$2,'Tillförd energi'!$B$1:$AQ$1,0),FALSE)</f>
        <v>0</v>
      </c>
      <c r="W346">
        <f>VLOOKUP($B346,'Tillförd energi'!$B$1:$AI$720,MATCH(W$2,'Tillförd energi'!$B$1:$AQ$1,0),FALSE)</f>
        <v>0</v>
      </c>
      <c r="X346">
        <f>VLOOKUP($B346,'Tillförd energi'!$B$1:$AI$720,MATCH(X$2,'Tillförd energi'!$B$1:$AQ$1,0),FALSE)</f>
        <v>0</v>
      </c>
      <c r="Y346">
        <f>VLOOKUP($B346,'Tillförd energi'!$B$1:$AI$720,MATCH(Y$2,'Tillförd energi'!$B$1:$AQ$1,0),FALSE)</f>
        <v>0</v>
      </c>
      <c r="Z346">
        <f>VLOOKUP($B346,'Tillförd energi'!$B$1:$AI$720,MATCH(Z$2,'Tillförd energi'!$B$1:$AQ$1,0),FALSE)</f>
        <v>0</v>
      </c>
      <c r="AA346">
        <f>VLOOKUP($B346,'Tillförd energi'!$B$1:$AI$720,MATCH(AA$2,'Tillförd energi'!$B$1:$AQ$1,0),FALSE)</f>
        <v>0</v>
      </c>
      <c r="AB346">
        <f>VLOOKUP($B346,'Tillförd energi'!$B$1:$AI$720,MATCH(AB$2,'Tillförd energi'!$B$1:$AQ$1,0),FALSE)</f>
        <v>0</v>
      </c>
      <c r="AC346">
        <f>VLOOKUP($B346,'Tillförd energi'!$B$1:$AI$720,MATCH(AC$2,'Tillförd energi'!$B$1:$AQ$1,0),FALSE)</f>
        <v>0</v>
      </c>
      <c r="AD346">
        <f>VLOOKUP($B346,'Tillförd energi'!$B$1:$AI$720,MATCH(AD$2,'Tillförd energi'!$B$1:$AQ$1,0),FALSE)</f>
        <v>0</v>
      </c>
      <c r="AE346">
        <f>VLOOKUP($B346,'Tillförd energi'!$B$1:$AI$720,MATCH(AE$2,'Tillförd energi'!$B$1:$AQ$1,0),FALSE)</f>
        <v>0</v>
      </c>
      <c r="AF346">
        <f>VLOOKUP($B346,'Tillförd energi'!$B$1:$AI$720,MATCH(AF$2,'Tillförd energi'!$B$1:$AQ$1,0),FALSE)</f>
        <v>0.2</v>
      </c>
      <c r="AG346">
        <f>IFERROR(VLOOKUP(B346,Miljö!$B$1:$AC$600,MATCH("Köpt mängd produktionsspecifik fjärrvärme:",Miljö!$B$1:$AC$1,0),FALSE)/1,0)</f>
        <v>0</v>
      </c>
      <c r="AI346">
        <f t="shared" si="30"/>
        <v>23.849</v>
      </c>
      <c r="AJ346">
        <f>IF(ISERROR(1/VLOOKUP($B346,Leveranser!$B$1:$S$500,MATCH("såld värme (gwh)",Leveranser!$B$1:$S$1,0),FALSE)),"",VLOOKUP($B346,Leveranser!$B$1:$S$500,MATCH("såld värme (gwh)",Leveranser!$B$1:$S$1,0),FALSE))</f>
        <v>13.21</v>
      </c>
      <c r="AM346" t="str">
        <f>IF(B346&lt;&gt;"",IF(VLOOKUP($B346,Totalt!$B$1:$AQ$554,MATCH("Kvalitetsgranskad:",Totalt!$B$1:$AQ$1,0),FALSE)="ja",VLOOKUP($B346,Miljö!$B$1:$AG$479,MATCH(AM$2,Miljö!$B$1:$AK$1,0),FALSE),""),"")</f>
        <v>Ja</v>
      </c>
      <c r="AN346" t="str">
        <f>IF(AM346="ja",VLOOKUP($B346,Miljö!$B$1:$J$479,MATCH("Typ av ursprungsspecificerad el   (Om inget värde anges används Nordisk residualmix, se inforuta) ()",Miljö!$B$1:$J$1,0),FALSE),IF(AM346="nej","Nordisk residualel",""))</f>
        <v>'Vattenfall elmix'</v>
      </c>
      <c r="AO346">
        <f>IF(AM346="","",VLOOKUP($B346,Miljö!$B$1:$J$479,MATCH("Fossilandel för ursprungspecificerad el ()",Miljö!$B$1:$J$1,0),FALSE))</f>
        <v>0</v>
      </c>
      <c r="AP346">
        <f>IF(AM346="","",IFERROR(VLOOKUP($B346,Miljö!$B$1:$J$479,MATCH("Kärnkraftsandel för ursprungsspecificerad el ()",Miljö!$B$1:$J$1,0),FALSE)/1,0))</f>
        <v>0.57699999999999996</v>
      </c>
      <c r="AQ346">
        <f t="shared" si="31"/>
        <v>0.42300000000000004</v>
      </c>
      <c r="AS346" t="str">
        <f t="shared" si="32"/>
        <v>Nej</v>
      </c>
      <c r="AT346" t="str">
        <f>IF(AS346="ja",VLOOKUP($B346,Miljö!$B$1:$P$500,MATCH("Fossil andel i procent (%)",Miljö!$B$1:$P$1,0),FALSE)/100,"")</f>
        <v/>
      </c>
      <c r="AV346" t="str">
        <f t="shared" si="33"/>
        <v>Nej</v>
      </c>
      <c r="AW346" t="str">
        <f>IF(AV346="ja",VLOOKUP($B346,'Egen hetvattenprod'!$B$1:$AO$500,MATCH("Värmekälla till värmepumpar ()",'Egen hetvattenprod'!$B$1:$AO$1,0),FALSE),"")</f>
        <v/>
      </c>
      <c r="AY346" t="str">
        <f t="shared" si="34"/>
        <v>Nej</v>
      </c>
      <c r="AZ346" s="115" t="str">
        <f>IF($AY346="ja",(VLOOKUP($B346,'Egen hetvattenprod'!$B$1:$BX$550,MATCH(AZ$2,'Egen hetvattenprod'!$B$1:$BX$1,0),FALSE)+VLOOKUP($B346,Kraftvärmeprod!$B$1:$BX$550,MATCH(AZ$2,Kraftvärmeprod!$B$1:$BX$1,0),FALSE))/$AC346,"")</f>
        <v/>
      </c>
      <c r="BA346" s="115" t="str">
        <f>IF($AY346="ja",(VLOOKUP($B346,'Egen hetvattenprod'!$B$1:$BX$550,MATCH(BA$2,'Egen hetvattenprod'!$B$1:$BX$1,0),FALSE)+VLOOKUP($B346,Kraftvärmeprod!$B$1:$BX$550,MATCH(BA$2,Kraftvärmeprod!$B$1:$BX$1,0),FALSE))/$AC346,"")</f>
        <v/>
      </c>
      <c r="BB346" s="115" t="str">
        <f>IF($AY346="ja",(VLOOKUP($B346,'Egen hetvattenprod'!$B$1:$BX$550,MATCH(BB$2,'Egen hetvattenprod'!$B$1:$BX$1,0),FALSE)+VLOOKUP($B346,Kraftvärmeprod!$B$1:$BX$550,MATCH(BB$2,Kraftvärmeprod!$B$1:$BX$1,0),FALSE))/$AC346,"")</f>
        <v/>
      </c>
      <c r="BC346" s="115" t="str">
        <f>IF($AY346="ja",(VLOOKUP($B346,'Egen hetvattenprod'!$B$1:$BX$550,MATCH(BC$2,'Egen hetvattenprod'!$B$1:$BX$1,0),FALSE)+VLOOKUP($B346,Kraftvärmeprod!$B$1:$BX$550,MATCH(BC$2,Kraftvärmeprod!$B$1:$BX$1,0),FALSE))/$AC346,"")</f>
        <v/>
      </c>
      <c r="BD346" s="115" t="str">
        <f>IF($AY346="ja",(VLOOKUP($B346,'Egen hetvattenprod'!$B$1:$BX$550,MATCH(BD$2,'Egen hetvattenprod'!$B$1:$BX$1,0),FALSE)+VLOOKUP($B346,Kraftvärmeprod!$B$1:$BX$550,MATCH(BD$2,Kraftvärmeprod!$B$1:$BX$1,0),FALSE))/$AC346,"")</f>
        <v/>
      </c>
      <c r="BF346" t="str">
        <f t="shared" si="35"/>
        <v>Nej</v>
      </c>
      <c r="BG346" t="str">
        <f>IF($BF346="ja",VLOOKUP($B346,'Egen hetvattenprod'!$B$1:$BX$550,MATCH("Andelen klimatgaser med fossilt ursprung för avfall ()",'Egen hetvattenprod'!$B$1:$BX$1,0),FALSE),"")</f>
        <v/>
      </c>
      <c r="BH346" t="str">
        <f>IF($BF346="ja",VLOOKUP($B346,Kraftvärmeprod!$B$1:$BX$550,MATCH("Andelen klimatgaser med fossilt ursprung för avfall ()",Kraftvärmeprod!$B$1:$BX$1,0),FALSE),"")</f>
        <v/>
      </c>
      <c r="BI346" t="str">
        <f>IF($BF346="ja",VLOOKUP($B346,'Egen hetvattenprod'!$B$1:$BX$550,MATCH("Avfall (GWh)",'Egen hetvattenprod'!$B$1:$BX$1,0),FALSE),"")</f>
        <v/>
      </c>
      <c r="BJ346" t="str">
        <f>IF($BF346="ja",VLOOKUP($B346,'Slutlig allokering kvv'!$B$1:$BX$550,MATCH("Avfall (GWh)",'Slutlig allokering kvv'!$B$1:$BX$1,0),FALSE),"")</f>
        <v/>
      </c>
      <c r="BK346" t="str">
        <f>IF($BF346="ja",VLOOKUP($B346,'Köpt hetvatten'!$B$1:$BX$550,MATCH("Avfall i köpt hetvatten",'Köpt hetvatten'!$B$1:$BX$1,0),FALSE),"")</f>
        <v/>
      </c>
      <c r="BL346" t="str">
        <f>IF($BF346="ja",VLOOKUP($B346,'Egen hetvattenprod'!$B$1:$BX$550,MATCH("Värde enligt ovan. (%)",'Egen hetvattenprod'!$B$1:$BX$1,0),FALSE),"")</f>
        <v/>
      </c>
      <c r="BM346" t="str">
        <f>IF($BF346="ja",VLOOKUP($B346,Kraftvärmeprod!$B$1:$BX$550,MATCH("Värde enligt ovan. (%)",Kraftvärmeprod!$B$1:$BX$1,0),FALSE),"")</f>
        <v/>
      </c>
      <c r="BQ346" t="str">
        <f>IF($BF346="ja",VLOOKUP($B346,'Egen hetvattenprod'!$B$1:$BX$550,MATCH("Tillförd olja (fossil) vid avfallsförbränning (GWh)",'Egen hetvattenprod'!$B$1:$BX$1,0),FALSE),"")</f>
        <v/>
      </c>
      <c r="BR346" t="str">
        <f>IF($BF346="ja",VLOOKUP($B346,Kraftvärmeprod!$B$1:$BX$550,MATCH("Tillförd olja (fossil) vid avfallsförbränning (GWh)",Kraftvärmeprod!$B$1:$BX$1,0),FALSE),"")</f>
        <v/>
      </c>
    </row>
    <row r="347" spans="1:70">
      <c r="A347" t="s">
        <v>537</v>
      </c>
      <c r="B347" t="s">
        <v>547</v>
      </c>
      <c r="C347">
        <f>VLOOKUP($B347,'Tillförd energi'!$B$1:$AI$720,MATCH(C$2,'Tillförd energi'!$B$1:$AQ$1,0),FALSE)</f>
        <v>0</v>
      </c>
      <c r="D347">
        <f>VLOOKUP($B347,'Tillförd energi'!$B$1:$AI$720,MATCH(D$2,'Tillförd energi'!$B$1:$AQ$1,0),FALSE)</f>
        <v>8.8000000000000007</v>
      </c>
      <c r="E347">
        <f>VLOOKUP($B347,'Tillförd energi'!$B$1:$AI$720,MATCH(E$2,'Tillförd energi'!$B$1:$AQ$1,0),FALSE)</f>
        <v>0</v>
      </c>
      <c r="F347">
        <f>VLOOKUP($B347,'Tillförd energi'!$B$1:$AI$720,MATCH(F$2,'Tillförd energi'!$B$1:$AQ$1,0),FALSE)</f>
        <v>9.8000000000000007</v>
      </c>
      <c r="G347">
        <f>VLOOKUP($B347,'Tillförd energi'!$B$1:$AI$720,MATCH(G$2,'Tillförd energi'!$B$1:$AQ$1,0),FALSE)</f>
        <v>0</v>
      </c>
      <c r="H347">
        <f>VLOOKUP($B347,'Tillförd energi'!$B$1:$AI$720,MATCH(H$2,'Tillförd energi'!$B$1:$AQ$1,0),FALSE)</f>
        <v>0</v>
      </c>
      <c r="I347">
        <f>VLOOKUP($B347,'Tillförd energi'!$B$1:$AI$720,MATCH(I$2,'Tillförd energi'!$B$1:$AQ$1,0),FALSE)</f>
        <v>1105.74</v>
      </c>
      <c r="J347">
        <f>VLOOKUP($B347,'Tillförd energi'!$B$1:$AI$720,MATCH(J$2,'Tillförd energi'!$B$1:$AQ$1,0),FALSE)</f>
        <v>0</v>
      </c>
      <c r="K347">
        <f>VLOOKUP($B347,'Tillförd energi'!$B$1:$AI$720,MATCH(K$2,'Tillförd energi'!$B$1:$AQ$1,0),FALSE)</f>
        <v>0</v>
      </c>
      <c r="L347">
        <f>VLOOKUP($B347,'Tillförd energi'!$B$1:$AI$720,MATCH(L$2,'Tillförd energi'!$B$1:$AQ$1,0),FALSE)</f>
        <v>0</v>
      </c>
      <c r="M347">
        <f>VLOOKUP($B347,'Tillförd energi'!$B$1:$AI$720,MATCH(M$2,'Tillförd energi'!$B$1:$AQ$1,0),FALSE)</f>
        <v>0</v>
      </c>
      <c r="N347">
        <f>VLOOKUP($B347,'Tillförd energi'!$B$1:$AI$720,MATCH(N$2,'Tillförd energi'!$B$1:$AQ$1,0),FALSE)</f>
        <v>0</v>
      </c>
      <c r="O347">
        <f>VLOOKUP($B347,'Tillförd energi'!$B$1:$AI$720,MATCH(O$2,'Tillförd energi'!$B$1:$AQ$1,0),FALSE)</f>
        <v>0</v>
      </c>
      <c r="P347">
        <f>VLOOKUP($B347,'Tillförd energi'!$B$1:$AI$720,MATCH(P$2,'Tillförd energi'!$B$1:$AQ$1,0),FALSE)</f>
        <v>0</v>
      </c>
      <c r="Q347">
        <f>VLOOKUP($B347,'Tillförd energi'!$B$1:$AI$720,MATCH(Q$2,'Tillförd energi'!$B$1:$AQ$1,0),FALSE)</f>
        <v>0</v>
      </c>
      <c r="R347">
        <f>VLOOKUP($B347,'Tillförd energi'!$B$1:$AI$720,MATCH(R$2,'Tillförd energi'!$B$1:$AQ$1,0),FALSE)</f>
        <v>203.3</v>
      </c>
      <c r="S347">
        <f>VLOOKUP($B347,'Tillförd energi'!$B$1:$AI$720,MATCH(S$2,'Tillförd energi'!$B$1:$AQ$1,0),FALSE)</f>
        <v>0</v>
      </c>
      <c r="T347">
        <f>VLOOKUP($B347,'Tillförd energi'!$B$1:$AI$720,MATCH(T$2,'Tillförd energi'!$B$1:$AQ$1,0),FALSE)</f>
        <v>0</v>
      </c>
      <c r="U347">
        <f>VLOOKUP($B347,'Tillförd energi'!$B$1:$AI$720,MATCH(U$2,'Tillförd energi'!$B$1:$AQ$1,0),FALSE)</f>
        <v>0</v>
      </c>
      <c r="V347">
        <f>VLOOKUP($B347,'Tillförd energi'!$B$1:$AI$720,MATCH(V$2,'Tillförd energi'!$B$1:$AQ$1,0),FALSE)</f>
        <v>0</v>
      </c>
      <c r="W347">
        <f>VLOOKUP($B347,'Tillförd energi'!$B$1:$AI$720,MATCH(W$2,'Tillförd energi'!$B$1:$AQ$1,0),FALSE)</f>
        <v>38.5</v>
      </c>
      <c r="X347">
        <f>VLOOKUP($B347,'Tillförd energi'!$B$1:$AI$720,MATCH(X$2,'Tillförd energi'!$B$1:$AQ$1,0),FALSE)</f>
        <v>0</v>
      </c>
      <c r="Y347">
        <f>VLOOKUP($B347,'Tillförd energi'!$B$1:$AI$720,MATCH(Y$2,'Tillförd energi'!$B$1:$AQ$1,0),FALSE)</f>
        <v>0</v>
      </c>
      <c r="Z347">
        <f>VLOOKUP($B347,'Tillförd energi'!$B$1:$AI$720,MATCH(Z$2,'Tillförd energi'!$B$1:$AQ$1,0),FALSE)</f>
        <v>102</v>
      </c>
      <c r="AA347">
        <f>VLOOKUP($B347,'Tillförd energi'!$B$1:$AI$720,MATCH(AA$2,'Tillförd energi'!$B$1:$AQ$1,0),FALSE)</f>
        <v>21</v>
      </c>
      <c r="AB347">
        <f>VLOOKUP($B347,'Tillförd energi'!$B$1:$AI$720,MATCH(AB$2,'Tillförd energi'!$B$1:$AQ$1,0),FALSE)</f>
        <v>73</v>
      </c>
      <c r="AC347">
        <f>VLOOKUP($B347,'Tillförd energi'!$B$1:$AI$720,MATCH(AC$2,'Tillförd energi'!$B$1:$AQ$1,0),FALSE)</f>
        <v>132.1</v>
      </c>
      <c r="AD347">
        <f>VLOOKUP($B347,'Tillförd energi'!$B$1:$AI$720,MATCH(AD$2,'Tillförd energi'!$B$1:$AQ$1,0),FALSE)</f>
        <v>0.05</v>
      </c>
      <c r="AE347">
        <f>VLOOKUP($B347,'Tillförd energi'!$B$1:$AI$720,MATCH(AE$2,'Tillförd energi'!$B$1:$AQ$1,0),FALSE)</f>
        <v>0</v>
      </c>
      <c r="AF347">
        <f>VLOOKUP($B347,'Tillförd energi'!$B$1:$AI$720,MATCH(AF$2,'Tillförd energi'!$B$1:$AQ$1,0),FALSE)</f>
        <v>64.615099999999998</v>
      </c>
      <c r="AG347">
        <f>IFERROR(VLOOKUP(B347,Miljö!$B$1:$AC$600,MATCH("Köpt mängd produktionsspecifik fjärrvärme:",Miljö!$B$1:$AC$1,0),FALSE)/1,0)</f>
        <v>0</v>
      </c>
      <c r="AI347">
        <f t="shared" si="30"/>
        <v>1758.9050999999997</v>
      </c>
      <c r="AJ347">
        <f>IF(ISERROR(1/VLOOKUP($B347,Leveranser!$B$1:$S$500,MATCH("såld värme (gwh)",Leveranser!$B$1:$S$1,0),FALSE)),"",VLOOKUP($B347,Leveranser!$B$1:$S$500,MATCH("såld värme (gwh)",Leveranser!$B$1:$S$1,0),FALSE))</f>
        <v>1144.3699999999999</v>
      </c>
      <c r="AM347" t="str">
        <f>IF(B347&lt;&gt;"",IF(VLOOKUP($B347,Totalt!$B$1:$AQ$554,MATCH("Kvalitetsgranskad:",Totalt!$B$1:$AQ$1,0),FALSE)="ja",VLOOKUP($B347,Miljö!$B$1:$AG$479,MATCH(AM$2,Miljö!$B$1:$AK$1,0),FALSE),""),"")</f>
        <v>Ja</v>
      </c>
      <c r="AN347" t="str">
        <f>IF(AM347="ja",VLOOKUP($B347,Miljö!$B$1:$J$479,MATCH("Typ av ursprungsspecificerad el   (Om inget värde anges används Nordisk residualmix, se inforuta) ()",Miljö!$B$1:$J$1,0),FALSE),IF(AM347="nej","Nordisk residualel",""))</f>
        <v>'Vattenfall elmix'</v>
      </c>
      <c r="AO347">
        <f>IF(AM347="","",VLOOKUP($B347,Miljö!$B$1:$J$479,MATCH("Fossilandel för ursprungspecificerad el ()",Miljö!$B$1:$J$1,0),FALSE))</f>
        <v>0</v>
      </c>
      <c r="AP347">
        <f>IF(AM347="","",IFERROR(VLOOKUP($B347,Miljö!$B$1:$J$479,MATCH("Kärnkraftsandel för ursprungsspecificerad el ()",Miljö!$B$1:$J$1,0),FALSE)/1,0))</f>
        <v>0.57699999999999996</v>
      </c>
      <c r="AQ347">
        <f t="shared" si="31"/>
        <v>0.42300000000000004</v>
      </c>
      <c r="AS347" t="str">
        <f t="shared" si="32"/>
        <v>Nej</v>
      </c>
      <c r="AT347" t="str">
        <f>IF(AS347="ja",VLOOKUP($B347,Miljö!$B$1:$P$500,MATCH("Fossil andel i procent (%)",Miljö!$B$1:$P$1,0),FALSE)/100,"")</f>
        <v/>
      </c>
      <c r="AV347" t="str">
        <f t="shared" si="33"/>
        <v>Ja</v>
      </c>
      <c r="AW347" t="str">
        <f>IF(AV347="ja",VLOOKUP($B347,'Egen hetvattenprod'!$B$1:$AO$500,MATCH("Värmekälla till värmepumpar ()",'Egen hetvattenprod'!$B$1:$AO$1,0),FALSE),"")</f>
        <v>Renat avloppsvatten</v>
      </c>
      <c r="AY347" t="str">
        <f t="shared" si="34"/>
        <v>Ja</v>
      </c>
      <c r="AZ347" s="115">
        <f>IF($AY347="ja",(VLOOKUP($B347,'Egen hetvattenprod'!$B$1:$BX$550,MATCH(AZ$2,'Egen hetvattenprod'!$B$1:$BX$1,0),FALSE)+VLOOKUP($B347,Kraftvärmeprod!$B$1:$BX$550,MATCH(AZ$2,Kraftvärmeprod!$B$1:$BX$1,0),FALSE))/$AC347,"")</f>
        <v>0</v>
      </c>
      <c r="BA347" s="115">
        <f>IF($AY347="ja",(VLOOKUP($B347,'Egen hetvattenprod'!$B$1:$BX$550,MATCH(BA$2,'Egen hetvattenprod'!$B$1:$BX$1,0),FALSE)+VLOOKUP($B347,Kraftvärmeprod!$B$1:$BX$550,MATCH(BA$2,Kraftvärmeprod!$B$1:$BX$1,0),FALSE))/$AC347,"")</f>
        <v>0.99</v>
      </c>
      <c r="BB347" s="115">
        <f>IF($AY347="ja",(VLOOKUP($B347,'Egen hetvattenprod'!$B$1:$BX$550,MATCH(BB$2,'Egen hetvattenprod'!$B$1:$BX$1,0),FALSE)+VLOOKUP($B347,Kraftvärmeprod!$B$1:$BX$550,MATCH(BB$2,Kraftvärmeprod!$B$1:$BX$1,0),FALSE))/$AC347,"")</f>
        <v>0.01</v>
      </c>
      <c r="BC347" s="115">
        <f>IF($AY347="ja",(VLOOKUP($B347,'Egen hetvattenprod'!$B$1:$BX$550,MATCH(BC$2,'Egen hetvattenprod'!$B$1:$BX$1,0),FALSE)+VLOOKUP($B347,Kraftvärmeprod!$B$1:$BX$550,MATCH(BC$2,Kraftvärmeprod!$B$1:$BX$1,0),FALSE))/$AC347,"")</f>
        <v>0</v>
      </c>
      <c r="BD347" s="115">
        <f>IF($AY347="ja",(VLOOKUP($B347,'Egen hetvattenprod'!$B$1:$BX$550,MATCH(BD$2,'Egen hetvattenprod'!$B$1:$BX$1,0),FALSE)+VLOOKUP($B347,Kraftvärmeprod!$B$1:$BX$550,MATCH(BD$2,Kraftvärmeprod!$B$1:$BX$1,0),FALSE))/$AC347,"")</f>
        <v>0</v>
      </c>
      <c r="BF347" t="str">
        <f t="shared" si="35"/>
        <v>Ja</v>
      </c>
      <c r="BG347" t="str">
        <f>IF($BF347="ja",VLOOKUP($B347,'Egen hetvattenprod'!$B$1:$BX$550,MATCH("Andelen klimatgaser med fossilt ursprung för avfall ()",'Egen hetvattenprod'!$B$1:$BX$1,0),FALSE),"")</f>
        <v>Mätvärde</v>
      </c>
      <c r="BH347" t="str">
        <f>IF($BF347="ja",VLOOKUP($B347,Kraftvärmeprod!$B$1:$BX$550,MATCH("Andelen klimatgaser med fossilt ursprung för avfall ()",Kraftvärmeprod!$B$1:$BX$1,0),FALSE),"")</f>
        <v>Mätvärde</v>
      </c>
      <c r="BI347">
        <f>IF($BF347="ja",VLOOKUP($B347,'Egen hetvattenprod'!$B$1:$BX$550,MATCH("Avfall (GWh)",'Egen hetvattenprod'!$B$1:$BX$1,0),FALSE),"")</f>
        <v>1012.9</v>
      </c>
      <c r="BJ347">
        <f>IF($BF347="ja",VLOOKUP($B347,'Slutlig allokering kvv'!$B$1:$BX$550,MATCH("Avfall (GWh)",'Slutlig allokering kvv'!$B$1:$BX$1,0),FALSE),"")</f>
        <v>92.835599999999999</v>
      </c>
      <c r="BK347">
        <f>IF($BF347="ja",VLOOKUP($B347,'Köpt hetvatten'!$B$1:$BX$550,MATCH("Avfall i köpt hetvatten",'Köpt hetvatten'!$B$1:$BX$1,0),FALSE),"")</f>
        <v>0</v>
      </c>
      <c r="BL347">
        <f>IF($BF347="ja",VLOOKUP($B347,'Egen hetvattenprod'!$B$1:$BX$550,MATCH("Värde enligt ovan. (%)",'Egen hetvattenprod'!$B$1:$BX$1,0),FALSE),"")</f>
        <v>42</v>
      </c>
      <c r="BM347">
        <f>IF($BF347="ja",VLOOKUP($B347,Kraftvärmeprod!$B$1:$BX$550,MATCH("Värde enligt ovan. (%)",Kraftvärmeprod!$B$1:$BX$1,0),FALSE),"")</f>
        <v>42</v>
      </c>
      <c r="BQ347">
        <f>IF($BF347="ja",VLOOKUP($B347,'Egen hetvattenprod'!$B$1:$BX$550,MATCH("Tillförd olja (fossil) vid avfallsförbränning (GWh)",'Egen hetvattenprod'!$B$1:$BX$1,0),FALSE),"")</f>
        <v>8.8000000000000007</v>
      </c>
      <c r="BR347">
        <f>IF($BF347="ja",VLOOKUP($B347,Kraftvärmeprod!$B$1:$BX$550,MATCH("Tillförd olja (fossil) vid avfallsförbränning (GWh)",Kraftvärmeprod!$B$1:$BX$1,0),FALSE),"")</f>
        <v>0</v>
      </c>
    </row>
    <row r="348" spans="1:70">
      <c r="A348" t="s">
        <v>537</v>
      </c>
      <c r="B348" t="s">
        <v>548</v>
      </c>
      <c r="C348">
        <f>VLOOKUP($B348,'Tillförd energi'!$B$1:$AI$720,MATCH(C$2,'Tillförd energi'!$B$1:$AQ$1,0),FALSE)</f>
        <v>0</v>
      </c>
      <c r="D348">
        <f>VLOOKUP($B348,'Tillförd energi'!$B$1:$AI$720,MATCH(D$2,'Tillförd energi'!$B$1:$AQ$1,0),FALSE)</f>
        <v>0.23</v>
      </c>
      <c r="E348">
        <f>VLOOKUP($B348,'Tillförd energi'!$B$1:$AI$720,MATCH(E$2,'Tillförd energi'!$B$1:$AQ$1,0),FALSE)</f>
        <v>0</v>
      </c>
      <c r="F348">
        <f>VLOOKUP($B348,'Tillförd energi'!$B$1:$AI$720,MATCH(F$2,'Tillförd energi'!$B$1:$AQ$1,0),FALSE)</f>
        <v>0</v>
      </c>
      <c r="G348">
        <f>VLOOKUP($B348,'Tillförd energi'!$B$1:$AI$720,MATCH(G$2,'Tillförd energi'!$B$1:$AQ$1,0),FALSE)</f>
        <v>0</v>
      </c>
      <c r="H348">
        <f>VLOOKUP($B348,'Tillförd energi'!$B$1:$AI$720,MATCH(H$2,'Tillförd energi'!$B$1:$AQ$1,0),FALSE)</f>
        <v>0</v>
      </c>
      <c r="I348">
        <f>VLOOKUP($B348,'Tillförd energi'!$B$1:$AI$720,MATCH(I$2,'Tillförd energi'!$B$1:$AQ$1,0),FALSE)</f>
        <v>0</v>
      </c>
      <c r="J348">
        <f>VLOOKUP($B348,'Tillförd energi'!$B$1:$AI$720,MATCH(J$2,'Tillförd energi'!$B$1:$AQ$1,0),FALSE)</f>
        <v>0</v>
      </c>
      <c r="K348">
        <f>VLOOKUP($B348,'Tillförd energi'!$B$1:$AI$720,MATCH(K$2,'Tillförd energi'!$B$1:$AQ$1,0),FALSE)</f>
        <v>0</v>
      </c>
      <c r="L348">
        <f>VLOOKUP($B348,'Tillförd energi'!$B$1:$AI$720,MATCH(L$2,'Tillförd energi'!$B$1:$AQ$1,0),FALSE)</f>
        <v>0</v>
      </c>
      <c r="M348">
        <f>VLOOKUP($B348,'Tillförd energi'!$B$1:$AI$720,MATCH(M$2,'Tillförd energi'!$B$1:$AQ$1,0),FALSE)</f>
        <v>0</v>
      </c>
      <c r="N348">
        <f>VLOOKUP($B348,'Tillförd energi'!$B$1:$AI$720,MATCH(N$2,'Tillförd energi'!$B$1:$AQ$1,0),FALSE)</f>
        <v>0</v>
      </c>
      <c r="O348">
        <f>VLOOKUP($B348,'Tillförd energi'!$B$1:$AI$720,MATCH(O$2,'Tillförd energi'!$B$1:$AQ$1,0),FALSE)</f>
        <v>0</v>
      </c>
      <c r="P348">
        <f>VLOOKUP($B348,'Tillförd energi'!$B$1:$AI$720,MATCH(P$2,'Tillförd energi'!$B$1:$AQ$1,0),FALSE)</f>
        <v>0</v>
      </c>
      <c r="Q348">
        <f>VLOOKUP($B348,'Tillförd energi'!$B$1:$AI$720,MATCH(Q$2,'Tillförd energi'!$B$1:$AQ$1,0),FALSE)</f>
        <v>0</v>
      </c>
      <c r="R348">
        <f>VLOOKUP($B348,'Tillförd energi'!$B$1:$AI$720,MATCH(R$2,'Tillförd energi'!$B$1:$AQ$1,0),FALSE)</f>
        <v>0</v>
      </c>
      <c r="S348">
        <f>VLOOKUP($B348,'Tillförd energi'!$B$1:$AI$720,MATCH(S$2,'Tillförd energi'!$B$1:$AQ$1,0),FALSE)</f>
        <v>0</v>
      </c>
      <c r="T348">
        <f>VLOOKUP($B348,'Tillförd energi'!$B$1:$AI$720,MATCH(T$2,'Tillförd energi'!$B$1:$AQ$1,0),FALSE)</f>
        <v>0</v>
      </c>
      <c r="U348">
        <f>VLOOKUP($B348,'Tillförd energi'!$B$1:$AI$720,MATCH(U$2,'Tillförd energi'!$B$1:$AQ$1,0),FALSE)</f>
        <v>0</v>
      </c>
      <c r="V348">
        <f>VLOOKUP($B348,'Tillförd energi'!$B$1:$AI$720,MATCH(V$2,'Tillförd energi'!$B$1:$AQ$1,0),FALSE)</f>
        <v>0</v>
      </c>
      <c r="W348">
        <f>VLOOKUP($B348,'Tillförd energi'!$B$1:$AI$720,MATCH(W$2,'Tillförd energi'!$B$1:$AQ$1,0),FALSE)</f>
        <v>9.1</v>
      </c>
      <c r="X348">
        <f>VLOOKUP($B348,'Tillförd energi'!$B$1:$AI$720,MATCH(X$2,'Tillförd energi'!$B$1:$AQ$1,0),FALSE)</f>
        <v>0</v>
      </c>
      <c r="Y348">
        <f>VLOOKUP($B348,'Tillförd energi'!$B$1:$AI$720,MATCH(Y$2,'Tillförd energi'!$B$1:$AQ$1,0),FALSE)</f>
        <v>0</v>
      </c>
      <c r="Z348">
        <f>VLOOKUP($B348,'Tillförd energi'!$B$1:$AI$720,MATCH(Z$2,'Tillförd energi'!$B$1:$AQ$1,0),FALSE)</f>
        <v>0</v>
      </c>
      <c r="AA348">
        <f>VLOOKUP($B348,'Tillförd energi'!$B$1:$AI$720,MATCH(AA$2,'Tillförd energi'!$B$1:$AQ$1,0),FALSE)</f>
        <v>0</v>
      </c>
      <c r="AB348">
        <f>VLOOKUP($B348,'Tillförd energi'!$B$1:$AI$720,MATCH(AB$2,'Tillförd energi'!$B$1:$AQ$1,0),FALSE)</f>
        <v>0</v>
      </c>
      <c r="AC348">
        <f>VLOOKUP($B348,'Tillförd energi'!$B$1:$AI$720,MATCH(AC$2,'Tillförd energi'!$B$1:$AQ$1,0),FALSE)</f>
        <v>0</v>
      </c>
      <c r="AD348">
        <f>VLOOKUP($B348,'Tillförd energi'!$B$1:$AI$720,MATCH(AD$2,'Tillförd energi'!$B$1:$AQ$1,0),FALSE)</f>
        <v>173.5</v>
      </c>
      <c r="AE348">
        <f>VLOOKUP($B348,'Tillförd energi'!$B$1:$AI$720,MATCH(AE$2,'Tillförd energi'!$B$1:$AQ$1,0),FALSE)</f>
        <v>0</v>
      </c>
      <c r="AF348">
        <f>VLOOKUP($B348,'Tillförd energi'!$B$1:$AI$720,MATCH(AF$2,'Tillförd energi'!$B$1:$AQ$1,0),FALSE)</f>
        <v>1.3</v>
      </c>
      <c r="AG348">
        <f>IFERROR(VLOOKUP(B348,Miljö!$B$1:$AC$600,MATCH("Köpt mängd produktionsspecifik fjärrvärme:",Miljö!$B$1:$AC$1,0),FALSE)/1,0)</f>
        <v>7.8</v>
      </c>
      <c r="AI348">
        <f t="shared" si="30"/>
        <v>191.93000000000004</v>
      </c>
      <c r="AJ348">
        <f>IF(ISERROR(1/VLOOKUP($B348,Leveranser!$B$1:$S$500,MATCH("såld värme (gwh)",Leveranser!$B$1:$S$1,0),FALSE)),"",VLOOKUP($B348,Leveranser!$B$1:$S$500,MATCH("såld värme (gwh)",Leveranser!$B$1:$S$1,0),FALSE))</f>
        <v>173.3</v>
      </c>
      <c r="AM348" t="str">
        <f>IF(B348&lt;&gt;"",IF(VLOOKUP($B348,Totalt!$B$1:$AQ$554,MATCH("Kvalitetsgranskad:",Totalt!$B$1:$AQ$1,0),FALSE)="ja",VLOOKUP($B348,Miljö!$B$1:$AG$479,MATCH(AM$2,Miljö!$B$1:$AK$1,0),FALSE),""),"")</f>
        <v>Ja</v>
      </c>
      <c r="AN348" t="str">
        <f>IF(AM348="ja",VLOOKUP($B348,Miljö!$B$1:$J$479,MATCH("Typ av ursprungsspecificerad el   (Om inget värde anges används Nordisk residualmix, se inforuta) ()",Miljö!$B$1:$J$1,0),FALSE),IF(AM348="nej","Nordisk residualel",""))</f>
        <v>'Vattenfalls elmix'</v>
      </c>
      <c r="AO348">
        <f>IF(AM348="","",VLOOKUP($B348,Miljö!$B$1:$J$479,MATCH("Fossilandel för ursprungspecificerad el ()",Miljö!$B$1:$J$1,0),FALSE))</f>
        <v>0</v>
      </c>
      <c r="AP348">
        <f>IF(AM348="","",IFERROR(VLOOKUP($B348,Miljö!$B$1:$J$479,MATCH("Kärnkraftsandel för ursprungsspecificerad el ()",Miljö!$B$1:$J$1,0),FALSE)/1,0))</f>
        <v>0.48170000000000002</v>
      </c>
      <c r="AQ348">
        <f t="shared" si="31"/>
        <v>0.51829999999999998</v>
      </c>
      <c r="AS348" t="str">
        <f t="shared" si="32"/>
        <v>Ja</v>
      </c>
      <c r="AT348">
        <f>IF(AS348="ja",VLOOKUP($B348,Miljö!$B$1:$P$500,MATCH("Fossil andel i procent (%)",Miljö!$B$1:$P$1,0),FALSE)/100,"")</f>
        <v>3.3E-4</v>
      </c>
      <c r="AV348" t="str">
        <f t="shared" si="33"/>
        <v>Nej</v>
      </c>
      <c r="AW348" t="str">
        <f>IF(AV348="ja",VLOOKUP($B348,'Egen hetvattenprod'!$B$1:$AO$500,MATCH("Värmekälla till värmepumpar ()",'Egen hetvattenprod'!$B$1:$AO$1,0),FALSE),"")</f>
        <v/>
      </c>
      <c r="AY348" t="str">
        <f t="shared" si="34"/>
        <v>Nej</v>
      </c>
      <c r="AZ348" s="115" t="str">
        <f>IF($AY348="ja",(VLOOKUP($B348,'Egen hetvattenprod'!$B$1:$BX$550,MATCH(AZ$2,'Egen hetvattenprod'!$B$1:$BX$1,0),FALSE)+VLOOKUP($B348,Kraftvärmeprod!$B$1:$BX$550,MATCH(AZ$2,Kraftvärmeprod!$B$1:$BX$1,0),FALSE))/$AC348,"")</f>
        <v/>
      </c>
      <c r="BA348" s="115" t="str">
        <f>IF($AY348="ja",(VLOOKUP($B348,'Egen hetvattenprod'!$B$1:$BX$550,MATCH(BA$2,'Egen hetvattenprod'!$B$1:$BX$1,0),FALSE)+VLOOKUP($B348,Kraftvärmeprod!$B$1:$BX$550,MATCH(BA$2,Kraftvärmeprod!$B$1:$BX$1,0),FALSE))/$AC348,"")</f>
        <v/>
      </c>
      <c r="BB348" s="115" t="str">
        <f>IF($AY348="ja",(VLOOKUP($B348,'Egen hetvattenprod'!$B$1:$BX$550,MATCH(BB$2,'Egen hetvattenprod'!$B$1:$BX$1,0),FALSE)+VLOOKUP($B348,Kraftvärmeprod!$B$1:$BX$550,MATCH(BB$2,Kraftvärmeprod!$B$1:$BX$1,0),FALSE))/$AC348,"")</f>
        <v/>
      </c>
      <c r="BC348" s="115" t="str">
        <f>IF($AY348="ja",(VLOOKUP($B348,'Egen hetvattenprod'!$B$1:$BX$550,MATCH(BC$2,'Egen hetvattenprod'!$B$1:$BX$1,0),FALSE)+VLOOKUP($B348,Kraftvärmeprod!$B$1:$BX$550,MATCH(BC$2,Kraftvärmeprod!$B$1:$BX$1,0),FALSE))/$AC348,"")</f>
        <v/>
      </c>
      <c r="BD348" s="115" t="str">
        <f>IF($AY348="ja",(VLOOKUP($B348,'Egen hetvattenprod'!$B$1:$BX$550,MATCH(BD$2,'Egen hetvattenprod'!$B$1:$BX$1,0),FALSE)+VLOOKUP($B348,Kraftvärmeprod!$B$1:$BX$550,MATCH(BD$2,Kraftvärmeprod!$B$1:$BX$1,0),FALSE))/$AC348,"")</f>
        <v/>
      </c>
      <c r="BF348" t="str">
        <f t="shared" si="35"/>
        <v>Nej</v>
      </c>
      <c r="BG348" t="str">
        <f>IF($BF348="ja",VLOOKUP($B348,'Egen hetvattenprod'!$B$1:$BX$550,MATCH("Andelen klimatgaser med fossilt ursprung för avfall ()",'Egen hetvattenprod'!$B$1:$BX$1,0),FALSE),"")</f>
        <v/>
      </c>
      <c r="BH348" t="str">
        <f>IF($BF348="ja",VLOOKUP($B348,Kraftvärmeprod!$B$1:$BX$550,MATCH("Andelen klimatgaser med fossilt ursprung för avfall ()",Kraftvärmeprod!$B$1:$BX$1,0),FALSE),"")</f>
        <v/>
      </c>
      <c r="BI348" t="str">
        <f>IF($BF348="ja",VLOOKUP($B348,'Egen hetvattenprod'!$B$1:$BX$550,MATCH("Avfall (GWh)",'Egen hetvattenprod'!$B$1:$BX$1,0),FALSE),"")</f>
        <v/>
      </c>
      <c r="BJ348" t="str">
        <f>IF($BF348="ja",VLOOKUP($B348,'Slutlig allokering kvv'!$B$1:$BX$550,MATCH("Avfall (GWh)",'Slutlig allokering kvv'!$B$1:$BX$1,0),FALSE),"")</f>
        <v/>
      </c>
      <c r="BK348" t="str">
        <f>IF($BF348="ja",VLOOKUP($B348,'Köpt hetvatten'!$B$1:$BX$550,MATCH("Avfall i köpt hetvatten",'Köpt hetvatten'!$B$1:$BX$1,0),FALSE),"")</f>
        <v/>
      </c>
      <c r="BL348" t="str">
        <f>IF($BF348="ja",VLOOKUP($B348,'Egen hetvattenprod'!$B$1:$BX$550,MATCH("Värde enligt ovan. (%)",'Egen hetvattenprod'!$B$1:$BX$1,0),FALSE),"")</f>
        <v/>
      </c>
      <c r="BM348" t="str">
        <f>IF($BF348="ja",VLOOKUP($B348,Kraftvärmeprod!$B$1:$BX$550,MATCH("Värde enligt ovan. (%)",Kraftvärmeprod!$B$1:$BX$1,0),FALSE),"")</f>
        <v/>
      </c>
      <c r="BQ348" t="str">
        <f>IF($BF348="ja",VLOOKUP($B348,'Egen hetvattenprod'!$B$1:$BX$550,MATCH("Tillförd olja (fossil) vid avfallsförbränning (GWh)",'Egen hetvattenprod'!$B$1:$BX$1,0),FALSE),"")</f>
        <v/>
      </c>
      <c r="BR348" t="str">
        <f>IF($BF348="ja",VLOOKUP($B348,Kraftvärmeprod!$B$1:$BX$550,MATCH("Tillförd olja (fossil) vid avfallsförbränning (GWh)",Kraftvärmeprod!$B$1:$BX$1,0),FALSE),"")</f>
        <v/>
      </c>
    </row>
    <row r="349" spans="1:70">
      <c r="A349" t="s">
        <v>550</v>
      </c>
      <c r="B349" t="s">
        <v>551</v>
      </c>
      <c r="C349">
        <f>VLOOKUP($B349,'Tillförd energi'!$B$1:$AI$720,MATCH(C$2,'Tillförd energi'!$B$1:$AQ$1,0),FALSE)</f>
        <v>0</v>
      </c>
      <c r="D349">
        <f>VLOOKUP($B349,'Tillförd energi'!$B$1:$AI$720,MATCH(D$2,'Tillförd energi'!$B$1:$AQ$1,0),FALSE)</f>
        <v>0</v>
      </c>
      <c r="E349">
        <f>VLOOKUP($B349,'Tillförd energi'!$B$1:$AI$720,MATCH(E$2,'Tillförd energi'!$B$1:$AQ$1,0),FALSE)</f>
        <v>0</v>
      </c>
      <c r="F349">
        <f>VLOOKUP($B349,'Tillförd energi'!$B$1:$AI$720,MATCH(F$2,'Tillförd energi'!$B$1:$AQ$1,0),FALSE)</f>
        <v>0</v>
      </c>
      <c r="G349">
        <f>VLOOKUP($B349,'Tillförd energi'!$B$1:$AI$720,MATCH(G$2,'Tillförd energi'!$B$1:$AQ$1,0),FALSE)</f>
        <v>0</v>
      </c>
      <c r="H349">
        <f>VLOOKUP($B349,'Tillförd energi'!$B$1:$AI$720,MATCH(H$2,'Tillförd energi'!$B$1:$AQ$1,0),FALSE)</f>
        <v>0</v>
      </c>
      <c r="I349">
        <f>VLOOKUP($B349,'Tillförd energi'!$B$1:$AI$720,MATCH(I$2,'Tillförd energi'!$B$1:$AQ$1,0),FALSE)</f>
        <v>0</v>
      </c>
      <c r="J349">
        <f>VLOOKUP($B349,'Tillförd energi'!$B$1:$AI$720,MATCH(J$2,'Tillförd energi'!$B$1:$AQ$1,0),FALSE)</f>
        <v>0</v>
      </c>
      <c r="K349">
        <f>VLOOKUP($B349,'Tillförd energi'!$B$1:$AI$720,MATCH(K$2,'Tillförd energi'!$B$1:$AQ$1,0),FALSE)</f>
        <v>0</v>
      </c>
      <c r="L349">
        <f>VLOOKUP($B349,'Tillförd energi'!$B$1:$AI$720,MATCH(L$2,'Tillförd energi'!$B$1:$AQ$1,0),FALSE)</f>
        <v>0</v>
      </c>
      <c r="M349">
        <f>VLOOKUP($B349,'Tillförd energi'!$B$1:$AI$720,MATCH(M$2,'Tillförd energi'!$B$1:$AQ$1,0),FALSE)</f>
        <v>0</v>
      </c>
      <c r="N349">
        <f>VLOOKUP($B349,'Tillförd energi'!$B$1:$AI$720,MATCH(N$2,'Tillförd energi'!$B$1:$AQ$1,0),FALSE)</f>
        <v>0</v>
      </c>
      <c r="O349">
        <f>VLOOKUP($B349,'Tillförd energi'!$B$1:$AI$720,MATCH(O$2,'Tillförd energi'!$B$1:$AQ$1,0),FALSE)</f>
        <v>0</v>
      </c>
      <c r="P349">
        <f>VLOOKUP($B349,'Tillförd energi'!$B$1:$AI$720,MATCH(P$2,'Tillförd energi'!$B$1:$AQ$1,0),FALSE)</f>
        <v>0</v>
      </c>
      <c r="Q349">
        <f>VLOOKUP($B349,'Tillförd energi'!$B$1:$AI$720,MATCH(Q$2,'Tillförd energi'!$B$1:$AQ$1,0),FALSE)</f>
        <v>4.7241400000000002</v>
      </c>
      <c r="R349">
        <f>VLOOKUP($B349,'Tillförd energi'!$B$1:$AI$720,MATCH(R$2,'Tillförd energi'!$B$1:$AQ$1,0),FALSE)</f>
        <v>0</v>
      </c>
      <c r="S349">
        <f>VLOOKUP($B349,'Tillförd energi'!$B$1:$AI$720,MATCH(S$2,'Tillförd energi'!$B$1:$AQ$1,0),FALSE)</f>
        <v>0</v>
      </c>
      <c r="T349">
        <f>VLOOKUP($B349,'Tillförd energi'!$B$1:$AI$720,MATCH(T$2,'Tillförd energi'!$B$1:$AQ$1,0),FALSE)</f>
        <v>0</v>
      </c>
      <c r="U349">
        <f>VLOOKUP($B349,'Tillförd energi'!$B$1:$AI$720,MATCH(U$2,'Tillförd energi'!$B$1:$AQ$1,0),FALSE)</f>
        <v>0</v>
      </c>
      <c r="V349">
        <f>VLOOKUP($B349,'Tillförd energi'!$B$1:$AI$720,MATCH(V$2,'Tillförd energi'!$B$1:$AQ$1,0),FALSE)</f>
        <v>0</v>
      </c>
      <c r="W349">
        <f>VLOOKUP($B349,'Tillförd energi'!$B$1:$AI$720,MATCH(W$2,'Tillförd energi'!$B$1:$AQ$1,0),FALSE)</f>
        <v>0</v>
      </c>
      <c r="X349">
        <f>VLOOKUP($B349,'Tillförd energi'!$B$1:$AI$720,MATCH(X$2,'Tillförd energi'!$B$1:$AQ$1,0),FALSE)</f>
        <v>0</v>
      </c>
      <c r="Y349">
        <f>VLOOKUP($B349,'Tillförd energi'!$B$1:$AI$720,MATCH(Y$2,'Tillförd energi'!$B$1:$AQ$1,0),FALSE)</f>
        <v>0</v>
      </c>
      <c r="Z349">
        <f>VLOOKUP($B349,'Tillförd energi'!$B$1:$AI$720,MATCH(Z$2,'Tillförd energi'!$B$1:$AQ$1,0),FALSE)</f>
        <v>0</v>
      </c>
      <c r="AA349">
        <f>VLOOKUP($B349,'Tillförd energi'!$B$1:$AI$720,MATCH(AA$2,'Tillförd energi'!$B$1:$AQ$1,0),FALSE)</f>
        <v>0</v>
      </c>
      <c r="AB349">
        <f>VLOOKUP($B349,'Tillförd energi'!$B$1:$AI$720,MATCH(AB$2,'Tillförd energi'!$B$1:$AQ$1,0),FALSE)</f>
        <v>0</v>
      </c>
      <c r="AC349">
        <f>VLOOKUP($B349,'Tillförd energi'!$B$1:$AI$720,MATCH(AC$2,'Tillförd energi'!$B$1:$AQ$1,0),FALSE)</f>
        <v>0</v>
      </c>
      <c r="AD349">
        <f>VLOOKUP($B349,'Tillförd energi'!$B$1:$AI$720,MATCH(AD$2,'Tillförd energi'!$B$1:$AQ$1,0),FALSE)</f>
        <v>0</v>
      </c>
      <c r="AE349">
        <f>VLOOKUP($B349,'Tillförd energi'!$B$1:$AI$720,MATCH(AE$2,'Tillförd energi'!$B$1:$AQ$1,0),FALSE)</f>
        <v>0</v>
      </c>
      <c r="AF349">
        <f>VLOOKUP($B349,'Tillförd energi'!$B$1:$AI$720,MATCH(AF$2,'Tillförd energi'!$B$1:$AQ$1,0),FALSE)</f>
        <v>9.2999999999999999E-2</v>
      </c>
      <c r="AG349">
        <f>IFERROR(VLOOKUP(B349,Miljö!$B$1:$AC$600,MATCH("Köpt mängd produktionsspecifik fjärrvärme:",Miljö!$B$1:$AC$1,0),FALSE)/1,0)</f>
        <v>0</v>
      </c>
      <c r="AI349">
        <f t="shared" si="30"/>
        <v>4.8171400000000002</v>
      </c>
      <c r="AJ349">
        <f>IF(ISERROR(1/VLOOKUP($B349,Leveranser!$B$1:$S$500,MATCH("såld värme (gwh)",Leveranser!$B$1:$S$1,0),FALSE)),"",VLOOKUP($B349,Leveranser!$B$1:$S$500,MATCH("såld värme (gwh)",Leveranser!$B$1:$S$1,0),FALSE))</f>
        <v>3.1</v>
      </c>
      <c r="AM349" t="str">
        <f>IF(B349&lt;&gt;"",IF(VLOOKUP($B349,Totalt!$B$1:$AQ$554,MATCH("Kvalitetsgranskad:",Totalt!$B$1:$AQ$1,0),FALSE)="ja",VLOOKUP($B349,Miljö!$B$1:$AG$479,MATCH(AM$2,Miljö!$B$1:$AK$1,0),FALSE),""),"")</f>
        <v>Nej</v>
      </c>
      <c r="AN349" t="str">
        <f>IF(AM349="ja",VLOOKUP($B349,Miljö!$B$1:$J$479,MATCH("Typ av ursprungsspecificerad el   (Om inget värde anges används Nordisk residualmix, se inforuta) ()",Miljö!$B$1:$J$1,0),FALSE),IF(AM349="nej","Nordisk residualel",""))</f>
        <v>Nordisk residualel</v>
      </c>
      <c r="AO349">
        <f>IF(AM349="","",VLOOKUP($B349,Miljö!$B$1:$J$479,MATCH("Fossilandel för ursprungspecificerad el ()",Miljö!$B$1:$J$1,0),FALSE))</f>
        <v>0.47</v>
      </c>
      <c r="AP349">
        <f>IF(AM349="","",IFERROR(VLOOKUP($B349,Miljö!$B$1:$J$479,MATCH("Kärnkraftsandel för ursprungsspecificerad el ()",Miljö!$B$1:$J$1,0),FALSE)/1,0))</f>
        <v>0.48170000000000002</v>
      </c>
      <c r="AQ349">
        <f t="shared" si="31"/>
        <v>4.830000000000001E-2</v>
      </c>
      <c r="AS349" t="str">
        <f t="shared" si="32"/>
        <v>Nej</v>
      </c>
      <c r="AT349" t="str">
        <f>IF(AS349="ja",VLOOKUP($B349,Miljö!$B$1:$P$500,MATCH("Fossil andel i procent (%)",Miljö!$B$1:$P$1,0),FALSE)/100,"")</f>
        <v/>
      </c>
      <c r="AV349" t="str">
        <f t="shared" si="33"/>
        <v>Nej</v>
      </c>
      <c r="AW349" t="str">
        <f>IF(AV349="ja",VLOOKUP($B349,'Egen hetvattenprod'!$B$1:$AO$500,MATCH("Värmekälla till värmepumpar ()",'Egen hetvattenprod'!$B$1:$AO$1,0),FALSE),"")</f>
        <v/>
      </c>
      <c r="AY349" t="str">
        <f t="shared" si="34"/>
        <v>Nej</v>
      </c>
      <c r="AZ349" s="115" t="str">
        <f>IF($AY349="ja",(VLOOKUP($B349,'Egen hetvattenprod'!$B$1:$BX$550,MATCH(AZ$2,'Egen hetvattenprod'!$B$1:$BX$1,0),FALSE)+VLOOKUP($B349,Kraftvärmeprod!$B$1:$BX$550,MATCH(AZ$2,Kraftvärmeprod!$B$1:$BX$1,0),FALSE))/$AC349,"")</f>
        <v/>
      </c>
      <c r="BA349" s="115" t="str">
        <f>IF($AY349="ja",(VLOOKUP($B349,'Egen hetvattenprod'!$B$1:$BX$550,MATCH(BA$2,'Egen hetvattenprod'!$B$1:$BX$1,0),FALSE)+VLOOKUP($B349,Kraftvärmeprod!$B$1:$BX$550,MATCH(BA$2,Kraftvärmeprod!$B$1:$BX$1,0),FALSE))/$AC349,"")</f>
        <v/>
      </c>
      <c r="BB349" s="115" t="str">
        <f>IF($AY349="ja",(VLOOKUP($B349,'Egen hetvattenprod'!$B$1:$BX$550,MATCH(BB$2,'Egen hetvattenprod'!$B$1:$BX$1,0),FALSE)+VLOOKUP($B349,Kraftvärmeprod!$B$1:$BX$550,MATCH(BB$2,Kraftvärmeprod!$B$1:$BX$1,0),FALSE))/$AC349,"")</f>
        <v/>
      </c>
      <c r="BC349" s="115" t="str">
        <f>IF($AY349="ja",(VLOOKUP($B349,'Egen hetvattenprod'!$B$1:$BX$550,MATCH(BC$2,'Egen hetvattenprod'!$B$1:$BX$1,0),FALSE)+VLOOKUP($B349,Kraftvärmeprod!$B$1:$BX$550,MATCH(BC$2,Kraftvärmeprod!$B$1:$BX$1,0),FALSE))/$AC349,"")</f>
        <v/>
      </c>
      <c r="BD349" s="115" t="str">
        <f>IF($AY349="ja",(VLOOKUP($B349,'Egen hetvattenprod'!$B$1:$BX$550,MATCH(BD$2,'Egen hetvattenprod'!$B$1:$BX$1,0),FALSE)+VLOOKUP($B349,Kraftvärmeprod!$B$1:$BX$550,MATCH(BD$2,Kraftvärmeprod!$B$1:$BX$1,0),FALSE))/$AC349,"")</f>
        <v/>
      </c>
      <c r="BF349" t="str">
        <f t="shared" si="35"/>
        <v>Nej</v>
      </c>
      <c r="BG349" t="str">
        <f>IF($BF349="ja",VLOOKUP($B349,'Egen hetvattenprod'!$B$1:$BX$550,MATCH("Andelen klimatgaser med fossilt ursprung för avfall ()",'Egen hetvattenprod'!$B$1:$BX$1,0),FALSE),"")</f>
        <v/>
      </c>
      <c r="BH349" t="str">
        <f>IF($BF349="ja",VLOOKUP($B349,Kraftvärmeprod!$B$1:$BX$550,MATCH("Andelen klimatgaser med fossilt ursprung för avfall ()",Kraftvärmeprod!$B$1:$BX$1,0),FALSE),"")</f>
        <v/>
      </c>
      <c r="BI349" t="str">
        <f>IF($BF349="ja",VLOOKUP($B349,'Egen hetvattenprod'!$B$1:$BX$550,MATCH("Avfall (GWh)",'Egen hetvattenprod'!$B$1:$BX$1,0),FALSE),"")</f>
        <v/>
      </c>
      <c r="BJ349" t="str">
        <f>IF($BF349="ja",VLOOKUP($B349,'Slutlig allokering kvv'!$B$1:$BX$550,MATCH("Avfall (GWh)",'Slutlig allokering kvv'!$B$1:$BX$1,0),FALSE),"")</f>
        <v/>
      </c>
      <c r="BK349" t="str">
        <f>IF($BF349="ja",VLOOKUP($B349,'Köpt hetvatten'!$B$1:$BX$550,MATCH("Avfall i köpt hetvatten",'Köpt hetvatten'!$B$1:$BX$1,0),FALSE),"")</f>
        <v/>
      </c>
      <c r="BL349" t="str">
        <f>IF($BF349="ja",VLOOKUP($B349,'Egen hetvattenprod'!$B$1:$BX$550,MATCH("Värde enligt ovan. (%)",'Egen hetvattenprod'!$B$1:$BX$1,0),FALSE),"")</f>
        <v/>
      </c>
      <c r="BM349" t="str">
        <f>IF($BF349="ja",VLOOKUP($B349,Kraftvärmeprod!$B$1:$BX$550,MATCH("Värde enligt ovan. (%)",Kraftvärmeprod!$B$1:$BX$1,0),FALSE),"")</f>
        <v/>
      </c>
      <c r="BQ349" t="str">
        <f>IF($BF349="ja",VLOOKUP($B349,'Egen hetvattenprod'!$B$1:$BX$550,MATCH("Tillförd olja (fossil) vid avfallsförbränning (GWh)",'Egen hetvattenprod'!$B$1:$BX$1,0),FALSE),"")</f>
        <v/>
      </c>
      <c r="BR349" t="str">
        <f>IF($BF349="ja",VLOOKUP($B349,Kraftvärmeprod!$B$1:$BX$550,MATCH("Tillförd olja (fossil) vid avfallsförbränning (GWh)",Kraftvärmeprod!$B$1:$BX$1,0),FALSE),"")</f>
        <v/>
      </c>
    </row>
    <row r="350" spans="1:70">
      <c r="A350" t="s">
        <v>550</v>
      </c>
      <c r="B350" t="s">
        <v>552</v>
      </c>
      <c r="C350">
        <f>VLOOKUP($B350,'Tillförd energi'!$B$1:$AI$720,MATCH(C$2,'Tillförd energi'!$B$1:$AQ$1,0),FALSE)</f>
        <v>0</v>
      </c>
      <c r="D350">
        <f>VLOOKUP($B350,'Tillförd energi'!$B$1:$AI$720,MATCH(D$2,'Tillförd energi'!$B$1:$AQ$1,0),FALSE)</f>
        <v>0</v>
      </c>
      <c r="E350">
        <f>VLOOKUP($B350,'Tillförd energi'!$B$1:$AI$720,MATCH(E$2,'Tillförd energi'!$B$1:$AQ$1,0),FALSE)</f>
        <v>0</v>
      </c>
      <c r="F350">
        <f>VLOOKUP($B350,'Tillförd energi'!$B$1:$AI$720,MATCH(F$2,'Tillförd energi'!$B$1:$AQ$1,0),FALSE)</f>
        <v>0</v>
      </c>
      <c r="G350">
        <f>VLOOKUP($B350,'Tillförd energi'!$B$1:$AI$720,MATCH(G$2,'Tillförd energi'!$B$1:$AQ$1,0),FALSE)</f>
        <v>0</v>
      </c>
      <c r="H350">
        <f>VLOOKUP($B350,'Tillförd energi'!$B$1:$AI$720,MATCH(H$2,'Tillförd energi'!$B$1:$AQ$1,0),FALSE)</f>
        <v>0</v>
      </c>
      <c r="I350">
        <f>VLOOKUP($B350,'Tillförd energi'!$B$1:$AI$720,MATCH(I$2,'Tillförd energi'!$B$1:$AQ$1,0),FALSE)</f>
        <v>0</v>
      </c>
      <c r="J350">
        <f>VLOOKUP($B350,'Tillförd energi'!$B$1:$AI$720,MATCH(J$2,'Tillförd energi'!$B$1:$AQ$1,0),FALSE)</f>
        <v>0</v>
      </c>
      <c r="K350">
        <f>VLOOKUP($B350,'Tillförd energi'!$B$1:$AI$720,MATCH(K$2,'Tillförd energi'!$B$1:$AQ$1,0),FALSE)</f>
        <v>0</v>
      </c>
      <c r="L350">
        <f>VLOOKUP($B350,'Tillförd energi'!$B$1:$AI$720,MATCH(L$2,'Tillförd energi'!$B$1:$AQ$1,0),FALSE)</f>
        <v>0</v>
      </c>
      <c r="M350">
        <f>VLOOKUP($B350,'Tillförd energi'!$B$1:$AI$720,MATCH(M$2,'Tillförd energi'!$B$1:$AQ$1,0),FALSE)</f>
        <v>0</v>
      </c>
      <c r="N350">
        <f>VLOOKUP($B350,'Tillförd energi'!$B$1:$AI$720,MATCH(N$2,'Tillförd energi'!$B$1:$AQ$1,0),FALSE)</f>
        <v>0</v>
      </c>
      <c r="O350">
        <f>VLOOKUP($B350,'Tillförd energi'!$B$1:$AI$720,MATCH(O$2,'Tillförd energi'!$B$1:$AQ$1,0),FALSE)</f>
        <v>0</v>
      </c>
      <c r="P350">
        <f>VLOOKUP($B350,'Tillförd energi'!$B$1:$AI$720,MATCH(P$2,'Tillförd energi'!$B$1:$AQ$1,0),FALSE)</f>
        <v>0.65</v>
      </c>
      <c r="Q350">
        <f>VLOOKUP($B350,'Tillförd energi'!$B$1:$AI$720,MATCH(Q$2,'Tillförd energi'!$B$1:$AQ$1,0),FALSE)</f>
        <v>4.3</v>
      </c>
      <c r="R350">
        <f>VLOOKUP($B350,'Tillförd energi'!$B$1:$AI$720,MATCH(R$2,'Tillförd energi'!$B$1:$AQ$1,0),FALSE)</f>
        <v>0</v>
      </c>
      <c r="S350">
        <f>VLOOKUP($B350,'Tillförd energi'!$B$1:$AI$720,MATCH(S$2,'Tillförd energi'!$B$1:$AQ$1,0),FALSE)</f>
        <v>0</v>
      </c>
      <c r="T350">
        <f>VLOOKUP($B350,'Tillförd energi'!$B$1:$AI$720,MATCH(T$2,'Tillförd energi'!$B$1:$AQ$1,0),FALSE)</f>
        <v>0</v>
      </c>
      <c r="U350">
        <f>VLOOKUP($B350,'Tillförd energi'!$B$1:$AI$720,MATCH(U$2,'Tillförd energi'!$B$1:$AQ$1,0),FALSE)</f>
        <v>0</v>
      </c>
      <c r="V350">
        <f>VLOOKUP($B350,'Tillförd energi'!$B$1:$AI$720,MATCH(V$2,'Tillförd energi'!$B$1:$AQ$1,0),FALSE)</f>
        <v>0</v>
      </c>
      <c r="W350">
        <f>VLOOKUP($B350,'Tillförd energi'!$B$1:$AI$720,MATCH(W$2,'Tillförd energi'!$B$1:$AQ$1,0),FALSE)</f>
        <v>0.1</v>
      </c>
      <c r="X350">
        <f>VLOOKUP($B350,'Tillförd energi'!$B$1:$AI$720,MATCH(X$2,'Tillförd energi'!$B$1:$AQ$1,0),FALSE)</f>
        <v>0</v>
      </c>
      <c r="Y350">
        <f>VLOOKUP($B350,'Tillförd energi'!$B$1:$AI$720,MATCH(Y$2,'Tillförd energi'!$B$1:$AQ$1,0),FALSE)</f>
        <v>0</v>
      </c>
      <c r="Z350">
        <f>VLOOKUP($B350,'Tillförd energi'!$B$1:$AI$720,MATCH(Z$2,'Tillförd energi'!$B$1:$AQ$1,0),FALSE)</f>
        <v>0</v>
      </c>
      <c r="AA350">
        <f>VLOOKUP($B350,'Tillförd energi'!$B$1:$AI$720,MATCH(AA$2,'Tillförd energi'!$B$1:$AQ$1,0),FALSE)</f>
        <v>0</v>
      </c>
      <c r="AB350">
        <f>VLOOKUP($B350,'Tillförd energi'!$B$1:$AI$720,MATCH(AB$2,'Tillförd energi'!$B$1:$AQ$1,0),FALSE)</f>
        <v>0</v>
      </c>
      <c r="AC350">
        <f>VLOOKUP($B350,'Tillförd energi'!$B$1:$AI$720,MATCH(AC$2,'Tillförd energi'!$B$1:$AQ$1,0),FALSE)</f>
        <v>0</v>
      </c>
      <c r="AD350">
        <f>VLOOKUP($B350,'Tillförd energi'!$B$1:$AI$720,MATCH(AD$2,'Tillförd energi'!$B$1:$AQ$1,0),FALSE)</f>
        <v>0</v>
      </c>
      <c r="AE350">
        <f>VLOOKUP($B350,'Tillförd energi'!$B$1:$AI$720,MATCH(AE$2,'Tillförd energi'!$B$1:$AQ$1,0),FALSE)</f>
        <v>0</v>
      </c>
      <c r="AF350">
        <f>VLOOKUP($B350,'Tillförd energi'!$B$1:$AI$720,MATCH(AF$2,'Tillförd energi'!$B$1:$AQ$1,0),FALSE)</f>
        <v>0.1095</v>
      </c>
      <c r="AG350">
        <f>IFERROR(VLOOKUP(B350,Miljö!$B$1:$AC$600,MATCH("Köpt mängd produktionsspecifik fjärrvärme:",Miljö!$B$1:$AC$1,0),FALSE)/1,0)</f>
        <v>0</v>
      </c>
      <c r="AI350">
        <f t="shared" si="30"/>
        <v>5.1594999999999995</v>
      </c>
      <c r="AJ350">
        <f>IF(ISERROR(1/VLOOKUP($B350,Leveranser!$B$1:$S$500,MATCH("såld värme (gwh)",Leveranser!$B$1:$S$1,0),FALSE)),"",VLOOKUP($B350,Leveranser!$B$1:$S$500,MATCH("såld värme (gwh)",Leveranser!$B$1:$S$1,0),FALSE))</f>
        <v>3.8380000000000001</v>
      </c>
      <c r="AM350" t="str">
        <f>IF(B350&lt;&gt;"",IF(VLOOKUP($B350,Totalt!$B$1:$AQ$554,MATCH("Kvalitetsgranskad:",Totalt!$B$1:$AQ$1,0),FALSE)="ja",VLOOKUP($B350,Miljö!$B$1:$AG$479,MATCH(AM$2,Miljö!$B$1:$AK$1,0),FALSE),""),"")</f>
        <v>Ja</v>
      </c>
      <c r="AN350" t="str">
        <f>IF(AM350="ja",VLOOKUP($B350,Miljö!$B$1:$J$479,MATCH("Typ av ursprungsspecificerad el   (Om inget värde anges används Nordisk residualmix, se inforuta) ()",Miljö!$B$1:$J$1,0),FALSE),IF(AM350="nej","Nordisk residualel",""))</f>
        <v>'Vatten EPD. kraftvärme bio'</v>
      </c>
      <c r="AO350">
        <f>IF(AM350="","",VLOOKUP($B350,Miljö!$B$1:$J$479,MATCH("Fossilandel för ursprungspecificerad el ()",Miljö!$B$1:$J$1,0),FALSE))</f>
        <v>0</v>
      </c>
      <c r="AP350">
        <f>IF(AM350="","",IFERROR(VLOOKUP($B350,Miljö!$B$1:$J$479,MATCH("Kärnkraftsandel för ursprungsspecificerad el ()",Miljö!$B$1:$J$1,0),FALSE)/1,0))</f>
        <v>0</v>
      </c>
      <c r="AQ350">
        <f t="shared" si="31"/>
        <v>1</v>
      </c>
      <c r="AS350" t="str">
        <f t="shared" si="32"/>
        <v>Nej</v>
      </c>
      <c r="AT350" t="str">
        <f>IF(AS350="ja",VLOOKUP($B350,Miljö!$B$1:$P$500,MATCH("Fossil andel i procent (%)",Miljö!$B$1:$P$1,0),FALSE)/100,"")</f>
        <v/>
      </c>
      <c r="AV350" t="str">
        <f t="shared" si="33"/>
        <v>Nej</v>
      </c>
      <c r="AW350" t="str">
        <f>IF(AV350="ja",VLOOKUP($B350,'Egen hetvattenprod'!$B$1:$AO$500,MATCH("Värmekälla till värmepumpar ()",'Egen hetvattenprod'!$B$1:$AO$1,0),FALSE),"")</f>
        <v/>
      </c>
      <c r="AY350" t="str">
        <f t="shared" si="34"/>
        <v>Nej</v>
      </c>
      <c r="AZ350" s="115" t="str">
        <f>IF($AY350="ja",(VLOOKUP($B350,'Egen hetvattenprod'!$B$1:$BX$550,MATCH(AZ$2,'Egen hetvattenprod'!$B$1:$BX$1,0),FALSE)+VLOOKUP($B350,Kraftvärmeprod!$B$1:$BX$550,MATCH(AZ$2,Kraftvärmeprod!$B$1:$BX$1,0),FALSE))/$AC350,"")</f>
        <v/>
      </c>
      <c r="BA350" s="115" t="str">
        <f>IF($AY350="ja",(VLOOKUP($B350,'Egen hetvattenprod'!$B$1:$BX$550,MATCH(BA$2,'Egen hetvattenprod'!$B$1:$BX$1,0),FALSE)+VLOOKUP($B350,Kraftvärmeprod!$B$1:$BX$550,MATCH(BA$2,Kraftvärmeprod!$B$1:$BX$1,0),FALSE))/$AC350,"")</f>
        <v/>
      </c>
      <c r="BB350" s="115" t="str">
        <f>IF($AY350="ja",(VLOOKUP($B350,'Egen hetvattenprod'!$B$1:$BX$550,MATCH(BB$2,'Egen hetvattenprod'!$B$1:$BX$1,0),FALSE)+VLOOKUP($B350,Kraftvärmeprod!$B$1:$BX$550,MATCH(BB$2,Kraftvärmeprod!$B$1:$BX$1,0),FALSE))/$AC350,"")</f>
        <v/>
      </c>
      <c r="BC350" s="115" t="str">
        <f>IF($AY350="ja",(VLOOKUP($B350,'Egen hetvattenprod'!$B$1:$BX$550,MATCH(BC$2,'Egen hetvattenprod'!$B$1:$BX$1,0),FALSE)+VLOOKUP($B350,Kraftvärmeprod!$B$1:$BX$550,MATCH(BC$2,Kraftvärmeprod!$B$1:$BX$1,0),FALSE))/$AC350,"")</f>
        <v/>
      </c>
      <c r="BD350" s="115" t="str">
        <f>IF($AY350="ja",(VLOOKUP($B350,'Egen hetvattenprod'!$B$1:$BX$550,MATCH(BD$2,'Egen hetvattenprod'!$B$1:$BX$1,0),FALSE)+VLOOKUP($B350,Kraftvärmeprod!$B$1:$BX$550,MATCH(BD$2,Kraftvärmeprod!$B$1:$BX$1,0),FALSE))/$AC350,"")</f>
        <v/>
      </c>
      <c r="BF350" t="str">
        <f t="shared" si="35"/>
        <v>Nej</v>
      </c>
      <c r="BG350" t="str">
        <f>IF($BF350="ja",VLOOKUP($B350,'Egen hetvattenprod'!$B$1:$BX$550,MATCH("Andelen klimatgaser med fossilt ursprung för avfall ()",'Egen hetvattenprod'!$B$1:$BX$1,0),FALSE),"")</f>
        <v/>
      </c>
      <c r="BH350" t="str">
        <f>IF($BF350="ja",VLOOKUP($B350,Kraftvärmeprod!$B$1:$BX$550,MATCH("Andelen klimatgaser med fossilt ursprung för avfall ()",Kraftvärmeprod!$B$1:$BX$1,0),FALSE),"")</f>
        <v/>
      </c>
      <c r="BI350" t="str">
        <f>IF($BF350="ja",VLOOKUP($B350,'Egen hetvattenprod'!$B$1:$BX$550,MATCH("Avfall (GWh)",'Egen hetvattenprod'!$B$1:$BX$1,0),FALSE),"")</f>
        <v/>
      </c>
      <c r="BJ350" t="str">
        <f>IF($BF350="ja",VLOOKUP($B350,'Slutlig allokering kvv'!$B$1:$BX$550,MATCH("Avfall (GWh)",'Slutlig allokering kvv'!$B$1:$BX$1,0),FALSE),"")</f>
        <v/>
      </c>
      <c r="BK350" t="str">
        <f>IF($BF350="ja",VLOOKUP($B350,'Köpt hetvatten'!$B$1:$BX$550,MATCH("Avfall i köpt hetvatten",'Köpt hetvatten'!$B$1:$BX$1,0),FALSE),"")</f>
        <v/>
      </c>
      <c r="BL350" t="str">
        <f>IF($BF350="ja",VLOOKUP($B350,'Egen hetvattenprod'!$B$1:$BX$550,MATCH("Värde enligt ovan. (%)",'Egen hetvattenprod'!$B$1:$BX$1,0),FALSE),"")</f>
        <v/>
      </c>
      <c r="BM350" t="str">
        <f>IF($BF350="ja",VLOOKUP($B350,Kraftvärmeprod!$B$1:$BX$550,MATCH("Värde enligt ovan. (%)",Kraftvärmeprod!$B$1:$BX$1,0),FALSE),"")</f>
        <v/>
      </c>
      <c r="BQ350" t="str">
        <f>IF($BF350="ja",VLOOKUP($B350,'Egen hetvattenprod'!$B$1:$BX$550,MATCH("Tillförd olja (fossil) vid avfallsförbränning (GWh)",'Egen hetvattenprod'!$B$1:$BX$1,0),FALSE),"")</f>
        <v/>
      </c>
      <c r="BR350" t="str">
        <f>IF($BF350="ja",VLOOKUP($B350,Kraftvärmeprod!$B$1:$BX$550,MATCH("Tillförd olja (fossil) vid avfallsförbränning (GWh)",Kraftvärmeprod!$B$1:$BX$1,0),FALSE),"")</f>
        <v/>
      </c>
    </row>
    <row r="351" spans="1:70">
      <c r="A351" t="s">
        <v>550</v>
      </c>
      <c r="B351" t="s">
        <v>553</v>
      </c>
      <c r="C351">
        <f>VLOOKUP($B351,'Tillförd energi'!$B$1:$AI$720,MATCH(C$2,'Tillförd energi'!$B$1:$AQ$1,0),FALSE)</f>
        <v>0</v>
      </c>
      <c r="D351">
        <f>VLOOKUP($B351,'Tillförd energi'!$B$1:$AI$720,MATCH(D$2,'Tillförd energi'!$B$1:$AQ$1,0),FALSE)</f>
        <v>0</v>
      </c>
      <c r="E351">
        <f>VLOOKUP($B351,'Tillförd energi'!$B$1:$AI$720,MATCH(E$2,'Tillförd energi'!$B$1:$AQ$1,0),FALSE)</f>
        <v>0</v>
      </c>
      <c r="F351">
        <f>VLOOKUP($B351,'Tillförd energi'!$B$1:$AI$720,MATCH(F$2,'Tillförd energi'!$B$1:$AQ$1,0),FALSE)</f>
        <v>0</v>
      </c>
      <c r="G351">
        <f>VLOOKUP($B351,'Tillförd energi'!$B$1:$AI$720,MATCH(G$2,'Tillförd energi'!$B$1:$AQ$1,0),FALSE)</f>
        <v>0</v>
      </c>
      <c r="H351">
        <f>VLOOKUP($B351,'Tillförd energi'!$B$1:$AI$720,MATCH(H$2,'Tillförd energi'!$B$1:$AQ$1,0),FALSE)</f>
        <v>0</v>
      </c>
      <c r="I351">
        <f>VLOOKUP($B351,'Tillförd energi'!$B$1:$AI$720,MATCH(I$2,'Tillförd energi'!$B$1:$AQ$1,0),FALSE)</f>
        <v>0</v>
      </c>
      <c r="J351">
        <f>VLOOKUP($B351,'Tillförd energi'!$B$1:$AI$720,MATCH(J$2,'Tillförd energi'!$B$1:$AQ$1,0),FALSE)</f>
        <v>0</v>
      </c>
      <c r="K351">
        <f>VLOOKUP($B351,'Tillförd energi'!$B$1:$AI$720,MATCH(K$2,'Tillförd energi'!$B$1:$AQ$1,0),FALSE)</f>
        <v>0</v>
      </c>
      <c r="L351">
        <f>VLOOKUP($B351,'Tillförd energi'!$B$1:$AI$720,MATCH(L$2,'Tillförd energi'!$B$1:$AQ$1,0),FALSE)</f>
        <v>0</v>
      </c>
      <c r="M351">
        <f>VLOOKUP($B351,'Tillförd energi'!$B$1:$AI$720,MATCH(M$2,'Tillförd energi'!$B$1:$AQ$1,0),FALSE)</f>
        <v>0</v>
      </c>
      <c r="N351">
        <f>VLOOKUP($B351,'Tillförd energi'!$B$1:$AI$720,MATCH(N$2,'Tillförd energi'!$B$1:$AQ$1,0),FALSE)</f>
        <v>0</v>
      </c>
      <c r="O351">
        <f>VLOOKUP($B351,'Tillförd energi'!$B$1:$AI$720,MATCH(O$2,'Tillförd energi'!$B$1:$AQ$1,0),FALSE)</f>
        <v>0</v>
      </c>
      <c r="P351">
        <f>VLOOKUP($B351,'Tillförd energi'!$B$1:$AI$720,MATCH(P$2,'Tillförd energi'!$B$1:$AQ$1,0),FALSE)</f>
        <v>0.84</v>
      </c>
      <c r="Q351">
        <f>VLOOKUP($B351,'Tillförd energi'!$B$1:$AI$720,MATCH(Q$2,'Tillförd energi'!$B$1:$AQ$1,0),FALSE)</f>
        <v>7.74</v>
      </c>
      <c r="R351">
        <f>VLOOKUP($B351,'Tillförd energi'!$B$1:$AI$720,MATCH(R$2,'Tillförd energi'!$B$1:$AQ$1,0),FALSE)</f>
        <v>0</v>
      </c>
      <c r="S351">
        <f>VLOOKUP($B351,'Tillförd energi'!$B$1:$AI$720,MATCH(S$2,'Tillförd energi'!$B$1:$AQ$1,0),FALSE)</f>
        <v>0</v>
      </c>
      <c r="T351">
        <f>VLOOKUP($B351,'Tillförd energi'!$B$1:$AI$720,MATCH(T$2,'Tillförd energi'!$B$1:$AQ$1,0),FALSE)</f>
        <v>0</v>
      </c>
      <c r="U351">
        <f>VLOOKUP($B351,'Tillförd energi'!$B$1:$AI$720,MATCH(U$2,'Tillförd energi'!$B$1:$AQ$1,0),FALSE)</f>
        <v>0</v>
      </c>
      <c r="V351">
        <f>VLOOKUP($B351,'Tillförd energi'!$B$1:$AI$720,MATCH(V$2,'Tillförd energi'!$B$1:$AQ$1,0),FALSE)</f>
        <v>0</v>
      </c>
      <c r="W351">
        <f>VLOOKUP($B351,'Tillförd energi'!$B$1:$AI$720,MATCH(W$2,'Tillförd energi'!$B$1:$AQ$1,0),FALSE)</f>
        <v>2.8000000000000001E-2</v>
      </c>
      <c r="X351">
        <f>VLOOKUP($B351,'Tillförd energi'!$B$1:$AI$720,MATCH(X$2,'Tillförd energi'!$B$1:$AQ$1,0),FALSE)</f>
        <v>0</v>
      </c>
      <c r="Y351">
        <f>VLOOKUP($B351,'Tillförd energi'!$B$1:$AI$720,MATCH(Y$2,'Tillförd energi'!$B$1:$AQ$1,0),FALSE)</f>
        <v>0</v>
      </c>
      <c r="Z351">
        <f>VLOOKUP($B351,'Tillförd energi'!$B$1:$AI$720,MATCH(Z$2,'Tillförd energi'!$B$1:$AQ$1,0),FALSE)</f>
        <v>0</v>
      </c>
      <c r="AA351">
        <f>VLOOKUP($B351,'Tillförd energi'!$B$1:$AI$720,MATCH(AA$2,'Tillförd energi'!$B$1:$AQ$1,0),FALSE)</f>
        <v>0</v>
      </c>
      <c r="AB351">
        <f>VLOOKUP($B351,'Tillförd energi'!$B$1:$AI$720,MATCH(AB$2,'Tillförd energi'!$B$1:$AQ$1,0),FALSE)</f>
        <v>0</v>
      </c>
      <c r="AC351">
        <f>VLOOKUP($B351,'Tillförd energi'!$B$1:$AI$720,MATCH(AC$2,'Tillförd energi'!$B$1:$AQ$1,0),FALSE)</f>
        <v>0</v>
      </c>
      <c r="AD351">
        <f>VLOOKUP($B351,'Tillförd energi'!$B$1:$AI$720,MATCH(AD$2,'Tillförd energi'!$B$1:$AQ$1,0),FALSE)</f>
        <v>0</v>
      </c>
      <c r="AE351">
        <f>VLOOKUP($B351,'Tillförd energi'!$B$1:$AI$720,MATCH(AE$2,'Tillförd energi'!$B$1:$AQ$1,0),FALSE)</f>
        <v>0</v>
      </c>
      <c r="AF351">
        <f>VLOOKUP($B351,'Tillförd energi'!$B$1:$AI$720,MATCH(AF$2,'Tillförd energi'!$B$1:$AQ$1,0),FALSE)</f>
        <v>0.14599999999999999</v>
      </c>
      <c r="AG351">
        <f>IFERROR(VLOOKUP(B351,Miljö!$B$1:$AC$600,MATCH("Köpt mängd produktionsspecifik fjärrvärme:",Miljö!$B$1:$AC$1,0),FALSE)/1,0)</f>
        <v>0</v>
      </c>
      <c r="AI351">
        <f t="shared" si="30"/>
        <v>8.7540000000000013</v>
      </c>
      <c r="AJ351">
        <f>IF(ISERROR(1/VLOOKUP($B351,Leveranser!$B$1:$S$500,MATCH("såld värme (gwh)",Leveranser!$B$1:$S$1,0),FALSE)),"",VLOOKUP($B351,Leveranser!$B$1:$S$500,MATCH("såld värme (gwh)",Leveranser!$B$1:$S$1,0),FALSE))</f>
        <v>6.37</v>
      </c>
      <c r="AM351" t="str">
        <f>IF(B351&lt;&gt;"",IF(VLOOKUP($B351,Totalt!$B$1:$AQ$554,MATCH("Kvalitetsgranskad:",Totalt!$B$1:$AQ$1,0),FALSE)="ja",VLOOKUP($B351,Miljö!$B$1:$AG$479,MATCH(AM$2,Miljö!$B$1:$AK$1,0),FALSE),""),"")</f>
        <v>Ja</v>
      </c>
      <c r="AN351" t="str">
        <f>IF(AM351="ja",VLOOKUP($B351,Miljö!$B$1:$J$479,MATCH("Typ av ursprungsspecificerad el   (Om inget värde anges används Nordisk residualmix, se inforuta) ()",Miljö!$B$1:$J$1,0),FALSE),IF(AM351="nej","Nordisk residualel",""))</f>
        <v>'Vatten EPD. Kraftvärme bio'</v>
      </c>
      <c r="AO351">
        <f>IF(AM351="","",VLOOKUP($B351,Miljö!$B$1:$J$479,MATCH("Fossilandel för ursprungspecificerad el ()",Miljö!$B$1:$J$1,0),FALSE))</f>
        <v>0</v>
      </c>
      <c r="AP351">
        <f>IF(AM351="","",IFERROR(VLOOKUP($B351,Miljö!$B$1:$J$479,MATCH("Kärnkraftsandel för ursprungsspecificerad el ()",Miljö!$B$1:$J$1,0),FALSE)/1,0))</f>
        <v>0</v>
      </c>
      <c r="AQ351">
        <f t="shared" si="31"/>
        <v>1</v>
      </c>
      <c r="AS351" t="str">
        <f t="shared" si="32"/>
        <v>Nej</v>
      </c>
      <c r="AT351" t="str">
        <f>IF(AS351="ja",VLOOKUP($B351,Miljö!$B$1:$P$500,MATCH("Fossil andel i procent (%)",Miljö!$B$1:$P$1,0),FALSE)/100,"")</f>
        <v/>
      </c>
      <c r="AV351" t="str">
        <f t="shared" si="33"/>
        <v>Nej</v>
      </c>
      <c r="AW351" t="str">
        <f>IF(AV351="ja",VLOOKUP($B351,'Egen hetvattenprod'!$B$1:$AO$500,MATCH("Värmekälla till värmepumpar ()",'Egen hetvattenprod'!$B$1:$AO$1,0),FALSE),"")</f>
        <v/>
      </c>
      <c r="AY351" t="str">
        <f t="shared" si="34"/>
        <v>Nej</v>
      </c>
      <c r="AZ351" s="115" t="str">
        <f>IF($AY351="ja",(VLOOKUP($B351,'Egen hetvattenprod'!$B$1:$BX$550,MATCH(AZ$2,'Egen hetvattenprod'!$B$1:$BX$1,0),FALSE)+VLOOKUP($B351,Kraftvärmeprod!$B$1:$BX$550,MATCH(AZ$2,Kraftvärmeprod!$B$1:$BX$1,0),FALSE))/$AC351,"")</f>
        <v/>
      </c>
      <c r="BA351" s="115" t="str">
        <f>IF($AY351="ja",(VLOOKUP($B351,'Egen hetvattenprod'!$B$1:$BX$550,MATCH(BA$2,'Egen hetvattenprod'!$B$1:$BX$1,0),FALSE)+VLOOKUP($B351,Kraftvärmeprod!$B$1:$BX$550,MATCH(BA$2,Kraftvärmeprod!$B$1:$BX$1,0),FALSE))/$AC351,"")</f>
        <v/>
      </c>
      <c r="BB351" s="115" t="str">
        <f>IF($AY351="ja",(VLOOKUP($B351,'Egen hetvattenprod'!$B$1:$BX$550,MATCH(BB$2,'Egen hetvattenprod'!$B$1:$BX$1,0),FALSE)+VLOOKUP($B351,Kraftvärmeprod!$B$1:$BX$550,MATCH(BB$2,Kraftvärmeprod!$B$1:$BX$1,0),FALSE))/$AC351,"")</f>
        <v/>
      </c>
      <c r="BC351" s="115" t="str">
        <f>IF($AY351="ja",(VLOOKUP($B351,'Egen hetvattenprod'!$B$1:$BX$550,MATCH(BC$2,'Egen hetvattenprod'!$B$1:$BX$1,0),FALSE)+VLOOKUP($B351,Kraftvärmeprod!$B$1:$BX$550,MATCH(BC$2,Kraftvärmeprod!$B$1:$BX$1,0),FALSE))/$AC351,"")</f>
        <v/>
      </c>
      <c r="BD351" s="115" t="str">
        <f>IF($AY351="ja",(VLOOKUP($B351,'Egen hetvattenprod'!$B$1:$BX$550,MATCH(BD$2,'Egen hetvattenprod'!$B$1:$BX$1,0),FALSE)+VLOOKUP($B351,Kraftvärmeprod!$B$1:$BX$550,MATCH(BD$2,Kraftvärmeprod!$B$1:$BX$1,0),FALSE))/$AC351,"")</f>
        <v/>
      </c>
      <c r="BF351" t="str">
        <f t="shared" si="35"/>
        <v>Nej</v>
      </c>
      <c r="BG351" t="str">
        <f>IF($BF351="ja",VLOOKUP($B351,'Egen hetvattenprod'!$B$1:$BX$550,MATCH("Andelen klimatgaser med fossilt ursprung för avfall ()",'Egen hetvattenprod'!$B$1:$BX$1,0),FALSE),"")</f>
        <v/>
      </c>
      <c r="BH351" t="str">
        <f>IF($BF351="ja",VLOOKUP($B351,Kraftvärmeprod!$B$1:$BX$550,MATCH("Andelen klimatgaser med fossilt ursprung för avfall ()",Kraftvärmeprod!$B$1:$BX$1,0),FALSE),"")</f>
        <v/>
      </c>
      <c r="BI351" t="str">
        <f>IF($BF351="ja",VLOOKUP($B351,'Egen hetvattenprod'!$B$1:$BX$550,MATCH("Avfall (GWh)",'Egen hetvattenprod'!$B$1:$BX$1,0),FALSE),"")</f>
        <v/>
      </c>
      <c r="BJ351" t="str">
        <f>IF($BF351="ja",VLOOKUP($B351,'Slutlig allokering kvv'!$B$1:$BX$550,MATCH("Avfall (GWh)",'Slutlig allokering kvv'!$B$1:$BX$1,0),FALSE),"")</f>
        <v/>
      </c>
      <c r="BK351" t="str">
        <f>IF($BF351="ja",VLOOKUP($B351,'Köpt hetvatten'!$B$1:$BX$550,MATCH("Avfall i köpt hetvatten",'Köpt hetvatten'!$B$1:$BX$1,0),FALSE),"")</f>
        <v/>
      </c>
      <c r="BL351" t="str">
        <f>IF($BF351="ja",VLOOKUP($B351,'Egen hetvattenprod'!$B$1:$BX$550,MATCH("Värde enligt ovan. (%)",'Egen hetvattenprod'!$B$1:$BX$1,0),FALSE),"")</f>
        <v/>
      </c>
      <c r="BM351" t="str">
        <f>IF($BF351="ja",VLOOKUP($B351,Kraftvärmeprod!$B$1:$BX$550,MATCH("Värde enligt ovan. (%)",Kraftvärmeprod!$B$1:$BX$1,0),FALSE),"")</f>
        <v/>
      </c>
      <c r="BQ351" t="str">
        <f>IF($BF351="ja",VLOOKUP($B351,'Egen hetvattenprod'!$B$1:$BX$550,MATCH("Tillförd olja (fossil) vid avfallsförbränning (GWh)",'Egen hetvattenprod'!$B$1:$BX$1,0),FALSE),"")</f>
        <v/>
      </c>
      <c r="BR351" t="str">
        <f>IF($BF351="ja",VLOOKUP($B351,Kraftvärmeprod!$B$1:$BX$550,MATCH("Tillförd olja (fossil) vid avfallsförbränning (GWh)",Kraftvärmeprod!$B$1:$BX$1,0),FALSE),"")</f>
        <v/>
      </c>
    </row>
    <row r="352" spans="1:70">
      <c r="A352" t="s">
        <v>550</v>
      </c>
      <c r="B352" t="s">
        <v>554</v>
      </c>
      <c r="C352">
        <f>VLOOKUP($B352,'Tillförd energi'!$B$1:$AI$720,MATCH(C$2,'Tillförd energi'!$B$1:$AQ$1,0),FALSE)</f>
        <v>0</v>
      </c>
      <c r="D352">
        <f>VLOOKUP($B352,'Tillförd energi'!$B$1:$AI$720,MATCH(D$2,'Tillförd energi'!$B$1:$AQ$1,0),FALSE)</f>
        <v>0</v>
      </c>
      <c r="E352">
        <f>VLOOKUP($B352,'Tillförd energi'!$B$1:$AI$720,MATCH(E$2,'Tillförd energi'!$B$1:$AQ$1,0),FALSE)</f>
        <v>0</v>
      </c>
      <c r="F352">
        <f>VLOOKUP($B352,'Tillförd energi'!$B$1:$AI$720,MATCH(F$2,'Tillförd energi'!$B$1:$AQ$1,0),FALSE)</f>
        <v>0</v>
      </c>
      <c r="G352">
        <f>VLOOKUP($B352,'Tillförd energi'!$B$1:$AI$720,MATCH(G$2,'Tillförd energi'!$B$1:$AQ$1,0),FALSE)</f>
        <v>0</v>
      </c>
      <c r="H352">
        <f>VLOOKUP($B352,'Tillförd energi'!$B$1:$AI$720,MATCH(H$2,'Tillförd energi'!$B$1:$AQ$1,0),FALSE)</f>
        <v>0</v>
      </c>
      <c r="I352">
        <f>VLOOKUP($B352,'Tillförd energi'!$B$1:$AI$720,MATCH(I$2,'Tillförd energi'!$B$1:$AQ$1,0),FALSE)</f>
        <v>0</v>
      </c>
      <c r="J352">
        <f>VLOOKUP($B352,'Tillförd energi'!$B$1:$AI$720,MATCH(J$2,'Tillförd energi'!$B$1:$AQ$1,0),FALSE)</f>
        <v>0</v>
      </c>
      <c r="K352">
        <f>VLOOKUP($B352,'Tillförd energi'!$B$1:$AI$720,MATCH(K$2,'Tillförd energi'!$B$1:$AQ$1,0),FALSE)</f>
        <v>0</v>
      </c>
      <c r="L352">
        <f>VLOOKUP($B352,'Tillförd energi'!$B$1:$AI$720,MATCH(L$2,'Tillförd energi'!$B$1:$AQ$1,0),FALSE)</f>
        <v>0</v>
      </c>
      <c r="M352">
        <f>VLOOKUP($B352,'Tillförd energi'!$B$1:$AI$720,MATCH(M$2,'Tillförd energi'!$B$1:$AQ$1,0),FALSE)</f>
        <v>0</v>
      </c>
      <c r="N352">
        <f>VLOOKUP($B352,'Tillförd energi'!$B$1:$AI$720,MATCH(N$2,'Tillförd energi'!$B$1:$AQ$1,0),FALSE)</f>
        <v>0</v>
      </c>
      <c r="O352">
        <f>VLOOKUP($B352,'Tillförd energi'!$B$1:$AI$720,MATCH(O$2,'Tillförd energi'!$B$1:$AQ$1,0),FALSE)</f>
        <v>0</v>
      </c>
      <c r="P352">
        <f>VLOOKUP($B352,'Tillförd energi'!$B$1:$AI$720,MATCH(P$2,'Tillförd energi'!$B$1:$AQ$1,0),FALSE)</f>
        <v>0</v>
      </c>
      <c r="Q352">
        <f>VLOOKUP($B352,'Tillförd energi'!$B$1:$AI$720,MATCH(Q$2,'Tillförd energi'!$B$1:$AQ$1,0),FALSE)</f>
        <v>13.83</v>
      </c>
      <c r="R352">
        <f>VLOOKUP($B352,'Tillförd energi'!$B$1:$AI$720,MATCH(R$2,'Tillförd energi'!$B$1:$AQ$1,0),FALSE)</f>
        <v>0</v>
      </c>
      <c r="S352">
        <f>VLOOKUP($B352,'Tillförd energi'!$B$1:$AI$720,MATCH(S$2,'Tillförd energi'!$B$1:$AQ$1,0),FALSE)</f>
        <v>0</v>
      </c>
      <c r="T352">
        <f>VLOOKUP($B352,'Tillförd energi'!$B$1:$AI$720,MATCH(T$2,'Tillförd energi'!$B$1:$AQ$1,0),FALSE)</f>
        <v>0</v>
      </c>
      <c r="U352">
        <f>VLOOKUP($B352,'Tillförd energi'!$B$1:$AI$720,MATCH(U$2,'Tillförd energi'!$B$1:$AQ$1,0),FALSE)</f>
        <v>0</v>
      </c>
      <c r="V352">
        <f>VLOOKUP($B352,'Tillförd energi'!$B$1:$AI$720,MATCH(V$2,'Tillförd energi'!$B$1:$AQ$1,0),FALSE)</f>
        <v>0</v>
      </c>
      <c r="W352">
        <f>VLOOKUP($B352,'Tillförd energi'!$B$1:$AI$720,MATCH(W$2,'Tillförd energi'!$B$1:$AQ$1,0),FALSE)</f>
        <v>3.52</v>
      </c>
      <c r="X352">
        <f>VLOOKUP($B352,'Tillförd energi'!$B$1:$AI$720,MATCH(X$2,'Tillförd energi'!$B$1:$AQ$1,0),FALSE)</f>
        <v>0</v>
      </c>
      <c r="Y352">
        <f>VLOOKUP($B352,'Tillförd energi'!$B$1:$AI$720,MATCH(Y$2,'Tillförd energi'!$B$1:$AQ$1,0),FALSE)</f>
        <v>0</v>
      </c>
      <c r="Z352">
        <f>VLOOKUP($B352,'Tillförd energi'!$B$1:$AI$720,MATCH(Z$2,'Tillförd energi'!$B$1:$AQ$1,0),FALSE)</f>
        <v>0</v>
      </c>
      <c r="AA352">
        <f>VLOOKUP($B352,'Tillförd energi'!$B$1:$AI$720,MATCH(AA$2,'Tillförd energi'!$B$1:$AQ$1,0),FALSE)</f>
        <v>0</v>
      </c>
      <c r="AB352">
        <f>VLOOKUP($B352,'Tillförd energi'!$B$1:$AI$720,MATCH(AB$2,'Tillförd energi'!$B$1:$AQ$1,0),FALSE)</f>
        <v>0</v>
      </c>
      <c r="AC352">
        <f>VLOOKUP($B352,'Tillförd energi'!$B$1:$AI$720,MATCH(AC$2,'Tillförd energi'!$B$1:$AQ$1,0),FALSE)</f>
        <v>0</v>
      </c>
      <c r="AD352">
        <f>VLOOKUP($B352,'Tillförd energi'!$B$1:$AI$720,MATCH(AD$2,'Tillförd energi'!$B$1:$AQ$1,0),FALSE)</f>
        <v>0</v>
      </c>
      <c r="AE352">
        <f>VLOOKUP($B352,'Tillförd energi'!$B$1:$AI$720,MATCH(AE$2,'Tillförd energi'!$B$1:$AQ$1,0),FALSE)</f>
        <v>0</v>
      </c>
      <c r="AF352">
        <f>VLOOKUP($B352,'Tillförd energi'!$B$1:$AI$720,MATCH(AF$2,'Tillförd energi'!$B$1:$AQ$1,0),FALSE)</f>
        <v>0.28699999999999998</v>
      </c>
      <c r="AG352">
        <f>IFERROR(VLOOKUP(B352,Miljö!$B$1:$AC$600,MATCH("Köpt mängd produktionsspecifik fjärrvärme:",Miljö!$B$1:$AC$1,0),FALSE)/1,0)</f>
        <v>0</v>
      </c>
      <c r="AI352">
        <f t="shared" si="30"/>
        <v>17.637</v>
      </c>
      <c r="AJ352">
        <f>IF(ISERROR(1/VLOOKUP($B352,Leveranser!$B$1:$S$500,MATCH("såld värme (gwh)",Leveranser!$B$1:$S$1,0),FALSE)),"",VLOOKUP($B352,Leveranser!$B$1:$S$500,MATCH("såld värme (gwh)",Leveranser!$B$1:$S$1,0),FALSE))</f>
        <v>12.901999999999999</v>
      </c>
      <c r="AM352" t="str">
        <f>IF(B352&lt;&gt;"",IF(VLOOKUP($B352,Totalt!$B$1:$AQ$554,MATCH("Kvalitetsgranskad:",Totalt!$B$1:$AQ$1,0),FALSE)="ja",VLOOKUP($B352,Miljö!$B$1:$AG$479,MATCH(AM$2,Miljö!$B$1:$AK$1,0),FALSE),""),"")</f>
        <v>Ja</v>
      </c>
      <c r="AN352" t="str">
        <f>IF(AM352="ja",VLOOKUP($B352,Miljö!$B$1:$J$479,MATCH("Typ av ursprungsspecificerad el   (Om inget värde anges används Nordisk residualmix, se inforuta) ()",Miljö!$B$1:$J$1,0),FALSE),IF(AM352="nej","Nordisk residualel",""))</f>
        <v>'Vattenel EPD. Kraftvärme bio'</v>
      </c>
      <c r="AO352">
        <f>IF(AM352="","",VLOOKUP($B352,Miljö!$B$1:$J$479,MATCH("Fossilandel för ursprungspecificerad el ()",Miljö!$B$1:$J$1,0),FALSE))</f>
        <v>0</v>
      </c>
      <c r="AP352">
        <f>IF(AM352="","",IFERROR(VLOOKUP($B352,Miljö!$B$1:$J$479,MATCH("Kärnkraftsandel för ursprungsspecificerad el ()",Miljö!$B$1:$J$1,0),FALSE)/1,0))</f>
        <v>0</v>
      </c>
      <c r="AQ352">
        <f t="shared" si="31"/>
        <v>1</v>
      </c>
      <c r="AS352" t="str">
        <f t="shared" si="32"/>
        <v>Nej</v>
      </c>
      <c r="AT352" t="str">
        <f>IF(AS352="ja",VLOOKUP($B352,Miljö!$B$1:$P$500,MATCH("Fossil andel i procent (%)",Miljö!$B$1:$P$1,0),FALSE)/100,"")</f>
        <v/>
      </c>
      <c r="AV352" t="str">
        <f t="shared" si="33"/>
        <v>Nej</v>
      </c>
      <c r="AW352" t="str">
        <f>IF(AV352="ja",VLOOKUP($B352,'Egen hetvattenprod'!$B$1:$AO$500,MATCH("Värmekälla till värmepumpar ()",'Egen hetvattenprod'!$B$1:$AO$1,0),FALSE),"")</f>
        <v/>
      </c>
      <c r="AY352" t="str">
        <f t="shared" si="34"/>
        <v>Nej</v>
      </c>
      <c r="AZ352" s="115" t="str">
        <f>IF($AY352="ja",(VLOOKUP($B352,'Egen hetvattenprod'!$B$1:$BX$550,MATCH(AZ$2,'Egen hetvattenprod'!$B$1:$BX$1,0),FALSE)+VLOOKUP($B352,Kraftvärmeprod!$B$1:$BX$550,MATCH(AZ$2,Kraftvärmeprod!$B$1:$BX$1,0),FALSE))/$AC352,"")</f>
        <v/>
      </c>
      <c r="BA352" s="115" t="str">
        <f>IF($AY352="ja",(VLOOKUP($B352,'Egen hetvattenprod'!$B$1:$BX$550,MATCH(BA$2,'Egen hetvattenprod'!$B$1:$BX$1,0),FALSE)+VLOOKUP($B352,Kraftvärmeprod!$B$1:$BX$550,MATCH(BA$2,Kraftvärmeprod!$B$1:$BX$1,0),FALSE))/$AC352,"")</f>
        <v/>
      </c>
      <c r="BB352" s="115" t="str">
        <f>IF($AY352="ja",(VLOOKUP($B352,'Egen hetvattenprod'!$B$1:$BX$550,MATCH(BB$2,'Egen hetvattenprod'!$B$1:$BX$1,0),FALSE)+VLOOKUP($B352,Kraftvärmeprod!$B$1:$BX$550,MATCH(BB$2,Kraftvärmeprod!$B$1:$BX$1,0),FALSE))/$AC352,"")</f>
        <v/>
      </c>
      <c r="BC352" s="115" t="str">
        <f>IF($AY352="ja",(VLOOKUP($B352,'Egen hetvattenprod'!$B$1:$BX$550,MATCH(BC$2,'Egen hetvattenprod'!$B$1:$BX$1,0),FALSE)+VLOOKUP($B352,Kraftvärmeprod!$B$1:$BX$550,MATCH(BC$2,Kraftvärmeprod!$B$1:$BX$1,0),FALSE))/$AC352,"")</f>
        <v/>
      </c>
      <c r="BD352" s="115" t="str">
        <f>IF($AY352="ja",(VLOOKUP($B352,'Egen hetvattenprod'!$B$1:$BX$550,MATCH(BD$2,'Egen hetvattenprod'!$B$1:$BX$1,0),FALSE)+VLOOKUP($B352,Kraftvärmeprod!$B$1:$BX$550,MATCH(BD$2,Kraftvärmeprod!$B$1:$BX$1,0),FALSE))/$AC352,"")</f>
        <v/>
      </c>
      <c r="BF352" t="str">
        <f t="shared" si="35"/>
        <v>Nej</v>
      </c>
      <c r="BG352" t="str">
        <f>IF($BF352="ja",VLOOKUP($B352,'Egen hetvattenprod'!$B$1:$BX$550,MATCH("Andelen klimatgaser med fossilt ursprung för avfall ()",'Egen hetvattenprod'!$B$1:$BX$1,0),FALSE),"")</f>
        <v/>
      </c>
      <c r="BH352" t="str">
        <f>IF($BF352="ja",VLOOKUP($B352,Kraftvärmeprod!$B$1:$BX$550,MATCH("Andelen klimatgaser med fossilt ursprung för avfall ()",Kraftvärmeprod!$B$1:$BX$1,0),FALSE),"")</f>
        <v/>
      </c>
      <c r="BI352" t="str">
        <f>IF($BF352="ja",VLOOKUP($B352,'Egen hetvattenprod'!$B$1:$BX$550,MATCH("Avfall (GWh)",'Egen hetvattenprod'!$B$1:$BX$1,0),FALSE),"")</f>
        <v/>
      </c>
      <c r="BJ352" t="str">
        <f>IF($BF352="ja",VLOOKUP($B352,'Slutlig allokering kvv'!$B$1:$BX$550,MATCH("Avfall (GWh)",'Slutlig allokering kvv'!$B$1:$BX$1,0),FALSE),"")</f>
        <v/>
      </c>
      <c r="BK352" t="str">
        <f>IF($BF352="ja",VLOOKUP($B352,'Köpt hetvatten'!$B$1:$BX$550,MATCH("Avfall i köpt hetvatten",'Köpt hetvatten'!$B$1:$BX$1,0),FALSE),"")</f>
        <v/>
      </c>
      <c r="BL352" t="str">
        <f>IF($BF352="ja",VLOOKUP($B352,'Egen hetvattenprod'!$B$1:$BX$550,MATCH("Värde enligt ovan. (%)",'Egen hetvattenprod'!$B$1:$BX$1,0),FALSE),"")</f>
        <v/>
      </c>
      <c r="BM352" t="str">
        <f>IF($BF352="ja",VLOOKUP($B352,Kraftvärmeprod!$B$1:$BX$550,MATCH("Värde enligt ovan. (%)",Kraftvärmeprod!$B$1:$BX$1,0),FALSE),"")</f>
        <v/>
      </c>
      <c r="BQ352" t="str">
        <f>IF($BF352="ja",VLOOKUP($B352,'Egen hetvattenprod'!$B$1:$BX$550,MATCH("Tillförd olja (fossil) vid avfallsförbränning (GWh)",'Egen hetvattenprod'!$B$1:$BX$1,0),FALSE),"")</f>
        <v/>
      </c>
      <c r="BR352" t="str">
        <f>IF($BF352="ja",VLOOKUP($B352,Kraftvärmeprod!$B$1:$BX$550,MATCH("Tillförd olja (fossil) vid avfallsförbränning (GWh)",Kraftvärmeprod!$B$1:$BX$1,0),FALSE),"")</f>
        <v/>
      </c>
    </row>
    <row r="353" spans="1:70">
      <c r="A353" t="s">
        <v>550</v>
      </c>
      <c r="B353" t="s">
        <v>555</v>
      </c>
      <c r="C353">
        <f>VLOOKUP($B353,'Tillförd energi'!$B$1:$AI$720,MATCH(C$2,'Tillförd energi'!$B$1:$AQ$1,0),FALSE)</f>
        <v>0</v>
      </c>
      <c r="D353">
        <f>VLOOKUP($B353,'Tillförd energi'!$B$1:$AI$720,MATCH(D$2,'Tillförd energi'!$B$1:$AQ$1,0),FALSE)</f>
        <v>0.123039</v>
      </c>
      <c r="E353">
        <f>VLOOKUP($B353,'Tillförd energi'!$B$1:$AI$720,MATCH(E$2,'Tillförd energi'!$B$1:$AQ$1,0),FALSE)</f>
        <v>0</v>
      </c>
      <c r="F353">
        <f>VLOOKUP($B353,'Tillförd energi'!$B$1:$AI$720,MATCH(F$2,'Tillförd energi'!$B$1:$AQ$1,0),FALSE)</f>
        <v>0</v>
      </c>
      <c r="G353">
        <f>VLOOKUP($B353,'Tillförd energi'!$B$1:$AI$720,MATCH(G$2,'Tillförd energi'!$B$1:$AQ$1,0),FALSE)</f>
        <v>0</v>
      </c>
      <c r="H353">
        <f>VLOOKUP($B353,'Tillförd energi'!$B$1:$AI$720,MATCH(H$2,'Tillförd energi'!$B$1:$AQ$1,0),FALSE)</f>
        <v>0</v>
      </c>
      <c r="I353">
        <f>VLOOKUP($B353,'Tillförd energi'!$B$1:$AI$720,MATCH(I$2,'Tillförd energi'!$B$1:$AQ$1,0),FALSE)</f>
        <v>0</v>
      </c>
      <c r="J353">
        <f>VLOOKUP($B353,'Tillförd energi'!$B$1:$AI$720,MATCH(J$2,'Tillförd energi'!$B$1:$AQ$1,0),FALSE)</f>
        <v>3.03</v>
      </c>
      <c r="K353">
        <f>VLOOKUP($B353,'Tillförd energi'!$B$1:$AI$720,MATCH(K$2,'Tillförd energi'!$B$1:$AQ$1,0),FALSE)</f>
        <v>0</v>
      </c>
      <c r="L353">
        <f>VLOOKUP($B353,'Tillförd energi'!$B$1:$AI$720,MATCH(L$2,'Tillförd energi'!$B$1:$AQ$1,0),FALSE)</f>
        <v>0</v>
      </c>
      <c r="M353">
        <f>VLOOKUP($B353,'Tillförd energi'!$B$1:$AI$720,MATCH(M$2,'Tillförd energi'!$B$1:$AQ$1,0),FALSE)</f>
        <v>50.032200000000003</v>
      </c>
      <c r="N353">
        <f>VLOOKUP($B353,'Tillförd energi'!$B$1:$AI$720,MATCH(N$2,'Tillförd energi'!$B$1:$AQ$1,0),FALSE)</f>
        <v>57.569200000000002</v>
      </c>
      <c r="O353">
        <f>VLOOKUP($B353,'Tillförd energi'!$B$1:$AI$720,MATCH(O$2,'Tillförd energi'!$B$1:$AQ$1,0),FALSE)</f>
        <v>0</v>
      </c>
      <c r="P353">
        <f>VLOOKUP($B353,'Tillförd energi'!$B$1:$AI$720,MATCH(P$2,'Tillförd energi'!$B$1:$AQ$1,0),FALSE)</f>
        <v>0</v>
      </c>
      <c r="Q353">
        <f>VLOOKUP($B353,'Tillförd energi'!$B$1:$AI$720,MATCH(Q$2,'Tillförd energi'!$B$1:$AQ$1,0),FALSE)</f>
        <v>0</v>
      </c>
      <c r="R353">
        <f>VLOOKUP($B353,'Tillförd energi'!$B$1:$AI$720,MATCH(R$2,'Tillförd energi'!$B$1:$AQ$1,0),FALSE)</f>
        <v>0</v>
      </c>
      <c r="S353">
        <f>VLOOKUP($B353,'Tillförd energi'!$B$1:$AI$720,MATCH(S$2,'Tillförd energi'!$B$1:$AQ$1,0),FALSE)</f>
        <v>0</v>
      </c>
      <c r="T353">
        <f>VLOOKUP($B353,'Tillförd energi'!$B$1:$AI$720,MATCH(T$2,'Tillförd energi'!$B$1:$AQ$1,0),FALSE)</f>
        <v>0</v>
      </c>
      <c r="U353">
        <f>VLOOKUP($B353,'Tillförd energi'!$B$1:$AI$720,MATCH(U$2,'Tillförd energi'!$B$1:$AQ$1,0),FALSE)</f>
        <v>0</v>
      </c>
      <c r="V353">
        <f>VLOOKUP($B353,'Tillförd energi'!$B$1:$AI$720,MATCH(V$2,'Tillförd energi'!$B$1:$AQ$1,0),FALSE)</f>
        <v>0</v>
      </c>
      <c r="W353">
        <f>VLOOKUP($B353,'Tillförd energi'!$B$1:$AI$720,MATCH(W$2,'Tillförd energi'!$B$1:$AQ$1,0),FALSE)</f>
        <v>0.01</v>
      </c>
      <c r="X353">
        <f>VLOOKUP($B353,'Tillförd energi'!$B$1:$AI$720,MATCH(X$2,'Tillförd energi'!$B$1:$AQ$1,0),FALSE)</f>
        <v>0</v>
      </c>
      <c r="Y353">
        <f>VLOOKUP($B353,'Tillförd energi'!$B$1:$AI$720,MATCH(Y$2,'Tillförd energi'!$B$1:$AQ$1,0),FALSE)</f>
        <v>0</v>
      </c>
      <c r="Z353">
        <f>VLOOKUP($B353,'Tillförd energi'!$B$1:$AI$720,MATCH(Z$2,'Tillförd energi'!$B$1:$AQ$1,0),FALSE)</f>
        <v>0</v>
      </c>
      <c r="AA353">
        <f>VLOOKUP($B353,'Tillförd energi'!$B$1:$AI$720,MATCH(AA$2,'Tillförd energi'!$B$1:$AQ$1,0),FALSE)</f>
        <v>0</v>
      </c>
      <c r="AB353">
        <f>VLOOKUP($B353,'Tillförd energi'!$B$1:$AI$720,MATCH(AB$2,'Tillförd energi'!$B$1:$AQ$1,0),FALSE)</f>
        <v>0</v>
      </c>
      <c r="AC353">
        <f>VLOOKUP($B353,'Tillförd energi'!$B$1:$AI$720,MATCH(AC$2,'Tillförd energi'!$B$1:$AQ$1,0),FALSE)</f>
        <v>18.28</v>
      </c>
      <c r="AD353">
        <f>VLOOKUP($B353,'Tillförd energi'!$B$1:$AI$720,MATCH(AD$2,'Tillförd energi'!$B$1:$AQ$1,0),FALSE)</f>
        <v>0</v>
      </c>
      <c r="AE353">
        <f>VLOOKUP($B353,'Tillförd energi'!$B$1:$AI$720,MATCH(AE$2,'Tillförd energi'!$B$1:$AQ$1,0),FALSE)</f>
        <v>0</v>
      </c>
      <c r="AF353">
        <f>VLOOKUP($B353,'Tillförd energi'!$B$1:$AI$720,MATCH(AF$2,'Tillförd energi'!$B$1:$AQ$1,0),FALSE)</f>
        <v>1.0122199999999999</v>
      </c>
      <c r="AG353">
        <f>IFERROR(VLOOKUP(B353,Miljö!$B$1:$AC$600,MATCH("Köpt mängd produktionsspecifik fjärrvärme:",Miljö!$B$1:$AC$1,0),FALSE)/1,0)</f>
        <v>0</v>
      </c>
      <c r="AI353">
        <f t="shared" si="30"/>
        <v>130.05665900000002</v>
      </c>
      <c r="AJ353">
        <f>IF(ISERROR(1/VLOOKUP($B353,Leveranser!$B$1:$S$500,MATCH("såld värme (gwh)",Leveranser!$B$1:$S$1,0),FALSE)),"",VLOOKUP($B353,Leveranser!$B$1:$S$500,MATCH("såld värme (gwh)",Leveranser!$B$1:$S$1,0),FALSE))</f>
        <v>96.983000000000004</v>
      </c>
      <c r="AM353" t="str">
        <f>IF(B353&lt;&gt;"",IF(VLOOKUP($B353,Totalt!$B$1:$AQ$554,MATCH("Kvalitetsgranskad:",Totalt!$B$1:$AQ$1,0),FALSE)="ja",VLOOKUP($B353,Miljö!$B$1:$AG$479,MATCH(AM$2,Miljö!$B$1:$AK$1,0),FALSE),""),"")</f>
        <v>Ja</v>
      </c>
      <c r="AN353" t="str">
        <f>IF(AM353="ja",VLOOKUP($B353,Miljö!$B$1:$J$479,MATCH("Typ av ursprungsspecificerad el   (Om inget värde anges används Nordisk residualmix, se inforuta) ()",Miljö!$B$1:$J$1,0),FALSE),IF(AM353="nej","Nordisk residualel",""))</f>
        <v>'Vatten EPD. kraftvärme bio'</v>
      </c>
      <c r="AO353">
        <f>IF(AM353="","",VLOOKUP($B353,Miljö!$B$1:$J$479,MATCH("Fossilandel för ursprungspecificerad el ()",Miljö!$B$1:$J$1,0),FALSE))</f>
        <v>0</v>
      </c>
      <c r="AP353">
        <f>IF(AM353="","",IFERROR(VLOOKUP($B353,Miljö!$B$1:$J$479,MATCH("Kärnkraftsandel för ursprungsspecificerad el ()",Miljö!$B$1:$J$1,0),FALSE)/1,0))</f>
        <v>0</v>
      </c>
      <c r="AQ353">
        <f t="shared" si="31"/>
        <v>1</v>
      </c>
      <c r="AS353" t="str">
        <f t="shared" si="32"/>
        <v>Nej</v>
      </c>
      <c r="AT353" t="str">
        <f>IF(AS353="ja",VLOOKUP($B353,Miljö!$B$1:$P$500,MATCH("Fossil andel i procent (%)",Miljö!$B$1:$P$1,0),FALSE)/100,"")</f>
        <v/>
      </c>
      <c r="AV353" t="str">
        <f t="shared" si="33"/>
        <v>Nej</v>
      </c>
      <c r="AW353" t="str">
        <f>IF(AV353="ja",VLOOKUP($B353,'Egen hetvattenprod'!$B$1:$AO$500,MATCH("Värmekälla till värmepumpar ()",'Egen hetvattenprod'!$B$1:$AO$1,0),FALSE),"")</f>
        <v/>
      </c>
      <c r="AY353" t="str">
        <f t="shared" si="34"/>
        <v>Ja</v>
      </c>
      <c r="AZ353" s="115">
        <f>IF($AY353="ja",(VLOOKUP($B353,'Egen hetvattenprod'!$B$1:$BX$550,MATCH(AZ$2,'Egen hetvattenprod'!$B$1:$BX$1,0),FALSE)+VLOOKUP($B353,Kraftvärmeprod!$B$1:$BX$550,MATCH(AZ$2,Kraftvärmeprod!$B$1:$BX$1,0),FALSE))/$AC353,"")</f>
        <v>1</v>
      </c>
      <c r="BA353" s="115">
        <f>IF($AY353="ja",(VLOOKUP($B353,'Egen hetvattenprod'!$B$1:$BX$550,MATCH(BA$2,'Egen hetvattenprod'!$B$1:$BX$1,0),FALSE)+VLOOKUP($B353,Kraftvärmeprod!$B$1:$BX$550,MATCH(BA$2,Kraftvärmeprod!$B$1:$BX$1,0),FALSE))/$AC353,"")</f>
        <v>0</v>
      </c>
      <c r="BB353" s="115">
        <f>IF($AY353="ja",(VLOOKUP($B353,'Egen hetvattenprod'!$B$1:$BX$550,MATCH(BB$2,'Egen hetvattenprod'!$B$1:$BX$1,0),FALSE)+VLOOKUP($B353,Kraftvärmeprod!$B$1:$BX$550,MATCH(BB$2,Kraftvärmeprod!$B$1:$BX$1,0),FALSE))/$AC353,"")</f>
        <v>0</v>
      </c>
      <c r="BC353" s="115">
        <f>IF($AY353="ja",(VLOOKUP($B353,'Egen hetvattenprod'!$B$1:$BX$550,MATCH(BC$2,'Egen hetvattenprod'!$B$1:$BX$1,0),FALSE)+VLOOKUP($B353,Kraftvärmeprod!$B$1:$BX$550,MATCH(BC$2,Kraftvärmeprod!$B$1:$BX$1,0),FALSE))/$AC353,"")</f>
        <v>0</v>
      </c>
      <c r="BD353" s="115">
        <f>IF($AY353="ja",(VLOOKUP($B353,'Egen hetvattenprod'!$B$1:$BX$550,MATCH(BD$2,'Egen hetvattenprod'!$B$1:$BX$1,0),FALSE)+VLOOKUP($B353,Kraftvärmeprod!$B$1:$BX$550,MATCH(BD$2,Kraftvärmeprod!$B$1:$BX$1,0),FALSE))/$AC353,"")</f>
        <v>0</v>
      </c>
      <c r="BF353" t="str">
        <f t="shared" si="35"/>
        <v>Nej</v>
      </c>
      <c r="BG353" t="str">
        <f>IF($BF353="ja",VLOOKUP($B353,'Egen hetvattenprod'!$B$1:$BX$550,MATCH("Andelen klimatgaser med fossilt ursprung för avfall ()",'Egen hetvattenprod'!$B$1:$BX$1,0),FALSE),"")</f>
        <v/>
      </c>
      <c r="BH353" t="str">
        <f>IF($BF353="ja",VLOOKUP($B353,Kraftvärmeprod!$B$1:$BX$550,MATCH("Andelen klimatgaser med fossilt ursprung för avfall ()",Kraftvärmeprod!$B$1:$BX$1,0),FALSE),"")</f>
        <v/>
      </c>
      <c r="BI353" t="str">
        <f>IF($BF353="ja",VLOOKUP($B353,'Egen hetvattenprod'!$B$1:$BX$550,MATCH("Avfall (GWh)",'Egen hetvattenprod'!$B$1:$BX$1,0),FALSE),"")</f>
        <v/>
      </c>
      <c r="BJ353" t="str">
        <f>IF($BF353="ja",VLOOKUP($B353,'Slutlig allokering kvv'!$B$1:$BX$550,MATCH("Avfall (GWh)",'Slutlig allokering kvv'!$B$1:$BX$1,0),FALSE),"")</f>
        <v/>
      </c>
      <c r="BK353" t="str">
        <f>IF($BF353="ja",VLOOKUP($B353,'Köpt hetvatten'!$B$1:$BX$550,MATCH("Avfall i köpt hetvatten",'Köpt hetvatten'!$B$1:$BX$1,0),FALSE),"")</f>
        <v/>
      </c>
      <c r="BL353" t="str">
        <f>IF($BF353="ja",VLOOKUP($B353,'Egen hetvattenprod'!$B$1:$BX$550,MATCH("Värde enligt ovan. (%)",'Egen hetvattenprod'!$B$1:$BX$1,0),FALSE),"")</f>
        <v/>
      </c>
      <c r="BM353" t="str">
        <f>IF($BF353="ja",VLOOKUP($B353,Kraftvärmeprod!$B$1:$BX$550,MATCH("Värde enligt ovan. (%)",Kraftvärmeprod!$B$1:$BX$1,0),FALSE),"")</f>
        <v/>
      </c>
      <c r="BQ353" t="str">
        <f>IF($BF353="ja",VLOOKUP($B353,'Egen hetvattenprod'!$B$1:$BX$550,MATCH("Tillförd olja (fossil) vid avfallsförbränning (GWh)",'Egen hetvattenprod'!$B$1:$BX$1,0),FALSE),"")</f>
        <v/>
      </c>
      <c r="BR353" t="str">
        <f>IF($BF353="ja",VLOOKUP($B353,Kraftvärmeprod!$B$1:$BX$550,MATCH("Tillförd olja (fossil) vid avfallsförbränning (GWh)",Kraftvärmeprod!$B$1:$BX$1,0),FALSE),"")</f>
        <v/>
      </c>
    </row>
    <row r="354" spans="1:70">
      <c r="A354" t="s">
        <v>556</v>
      </c>
      <c r="B354" t="s">
        <v>557</v>
      </c>
      <c r="C354">
        <f>VLOOKUP($B354,'Tillförd energi'!$B$1:$AI$720,MATCH(C$2,'Tillförd energi'!$B$1:$AQ$1,0),FALSE)</f>
        <v>0</v>
      </c>
      <c r="D354">
        <f>VLOOKUP($B354,'Tillförd energi'!$B$1:$AI$720,MATCH(D$2,'Tillförd energi'!$B$1:$AQ$1,0),FALSE)</f>
        <v>1.7000000000000001E-2</v>
      </c>
      <c r="E354">
        <f>VLOOKUP($B354,'Tillförd energi'!$B$1:$AI$720,MATCH(E$2,'Tillförd energi'!$B$1:$AQ$1,0),FALSE)</f>
        <v>0</v>
      </c>
      <c r="F354">
        <f>VLOOKUP($B354,'Tillförd energi'!$B$1:$AI$720,MATCH(F$2,'Tillförd energi'!$B$1:$AQ$1,0),FALSE)</f>
        <v>0</v>
      </c>
      <c r="G354">
        <f>VLOOKUP($B354,'Tillförd energi'!$B$1:$AI$720,MATCH(G$2,'Tillförd energi'!$B$1:$AQ$1,0),FALSE)</f>
        <v>0</v>
      </c>
      <c r="H354">
        <f>VLOOKUP($B354,'Tillförd energi'!$B$1:$AI$720,MATCH(H$2,'Tillförd energi'!$B$1:$AQ$1,0),FALSE)</f>
        <v>0</v>
      </c>
      <c r="I354">
        <f>VLOOKUP($B354,'Tillförd energi'!$B$1:$AI$720,MATCH(I$2,'Tillförd energi'!$B$1:$AQ$1,0),FALSE)</f>
        <v>0</v>
      </c>
      <c r="J354">
        <f>VLOOKUP($B354,'Tillförd energi'!$B$1:$AI$720,MATCH(J$2,'Tillförd energi'!$B$1:$AQ$1,0),FALSE)</f>
        <v>0</v>
      </c>
      <c r="K354">
        <f>VLOOKUP($B354,'Tillförd energi'!$B$1:$AI$720,MATCH(K$2,'Tillförd energi'!$B$1:$AQ$1,0),FALSE)</f>
        <v>0</v>
      </c>
      <c r="L354">
        <f>VLOOKUP($B354,'Tillförd energi'!$B$1:$AI$720,MATCH(L$2,'Tillförd energi'!$B$1:$AQ$1,0),FALSE)</f>
        <v>0</v>
      </c>
      <c r="M354">
        <f>VLOOKUP($B354,'Tillförd energi'!$B$1:$AI$720,MATCH(M$2,'Tillförd energi'!$B$1:$AQ$1,0),FALSE)</f>
        <v>0</v>
      </c>
      <c r="N354">
        <f>VLOOKUP($B354,'Tillförd energi'!$B$1:$AI$720,MATCH(N$2,'Tillförd energi'!$B$1:$AQ$1,0),FALSE)</f>
        <v>0</v>
      </c>
      <c r="O354">
        <f>VLOOKUP($B354,'Tillförd energi'!$B$1:$AI$720,MATCH(O$2,'Tillförd energi'!$B$1:$AQ$1,0),FALSE)</f>
        <v>0</v>
      </c>
      <c r="P354">
        <f>VLOOKUP($B354,'Tillförd energi'!$B$1:$AI$720,MATCH(P$2,'Tillförd energi'!$B$1:$AQ$1,0),FALSE)</f>
        <v>0</v>
      </c>
      <c r="Q354">
        <f>VLOOKUP($B354,'Tillförd energi'!$B$1:$AI$720,MATCH(Q$2,'Tillförd energi'!$B$1:$AQ$1,0),FALSE)</f>
        <v>0</v>
      </c>
      <c r="R354">
        <f>VLOOKUP($B354,'Tillförd energi'!$B$1:$AI$720,MATCH(R$2,'Tillförd energi'!$B$1:$AQ$1,0),FALSE)</f>
        <v>0.16300000000000001</v>
      </c>
      <c r="S354">
        <f>VLOOKUP($B354,'Tillförd energi'!$B$1:$AI$720,MATCH(S$2,'Tillförd energi'!$B$1:$AQ$1,0),FALSE)</f>
        <v>2.1840000000000002</v>
      </c>
      <c r="T354">
        <f>VLOOKUP($B354,'Tillförd energi'!$B$1:$AI$720,MATCH(T$2,'Tillförd energi'!$B$1:$AQ$1,0),FALSE)</f>
        <v>0</v>
      </c>
      <c r="U354">
        <f>VLOOKUP($B354,'Tillförd energi'!$B$1:$AI$720,MATCH(U$2,'Tillförd energi'!$B$1:$AQ$1,0),FALSE)</f>
        <v>0</v>
      </c>
      <c r="V354">
        <f>VLOOKUP($B354,'Tillförd energi'!$B$1:$AI$720,MATCH(V$2,'Tillförd energi'!$B$1:$AQ$1,0),FALSE)</f>
        <v>0</v>
      </c>
      <c r="W354">
        <f>VLOOKUP($B354,'Tillförd energi'!$B$1:$AI$720,MATCH(W$2,'Tillförd energi'!$B$1:$AQ$1,0),FALSE)</f>
        <v>0</v>
      </c>
      <c r="X354">
        <f>VLOOKUP($B354,'Tillförd energi'!$B$1:$AI$720,MATCH(X$2,'Tillförd energi'!$B$1:$AQ$1,0),FALSE)</f>
        <v>0</v>
      </c>
      <c r="Y354">
        <f>VLOOKUP($B354,'Tillförd energi'!$B$1:$AI$720,MATCH(Y$2,'Tillförd energi'!$B$1:$AQ$1,0),FALSE)</f>
        <v>0</v>
      </c>
      <c r="Z354">
        <f>VLOOKUP($B354,'Tillförd energi'!$B$1:$AI$720,MATCH(Z$2,'Tillförd energi'!$B$1:$AQ$1,0),FALSE)</f>
        <v>0</v>
      </c>
      <c r="AA354">
        <f>VLOOKUP($B354,'Tillförd energi'!$B$1:$AI$720,MATCH(AA$2,'Tillförd energi'!$B$1:$AQ$1,0),FALSE)</f>
        <v>0</v>
      </c>
      <c r="AB354">
        <f>VLOOKUP($B354,'Tillförd energi'!$B$1:$AI$720,MATCH(AB$2,'Tillförd energi'!$B$1:$AQ$1,0),FALSE)</f>
        <v>0</v>
      </c>
      <c r="AC354">
        <f>VLOOKUP($B354,'Tillförd energi'!$B$1:$AI$720,MATCH(AC$2,'Tillförd energi'!$B$1:$AQ$1,0),FALSE)</f>
        <v>0</v>
      </c>
      <c r="AD354">
        <f>VLOOKUP($B354,'Tillförd energi'!$B$1:$AI$720,MATCH(AD$2,'Tillförd energi'!$B$1:$AQ$1,0),FALSE)</f>
        <v>0</v>
      </c>
      <c r="AE354">
        <f>VLOOKUP($B354,'Tillförd energi'!$B$1:$AI$720,MATCH(AE$2,'Tillförd energi'!$B$1:$AQ$1,0),FALSE)</f>
        <v>0</v>
      </c>
      <c r="AF354">
        <f>VLOOKUP($B354,'Tillförd energi'!$B$1:$AI$720,MATCH(AF$2,'Tillförd energi'!$B$1:$AQ$1,0),FALSE)</f>
        <v>4.7699999999999999E-2</v>
      </c>
      <c r="AG354">
        <f>IFERROR(VLOOKUP(B354,Miljö!$B$1:$AC$600,MATCH("Köpt mängd produktionsspecifik fjärrvärme:",Miljö!$B$1:$AC$1,0),FALSE)/1,0)</f>
        <v>0</v>
      </c>
      <c r="AI354">
        <f t="shared" si="30"/>
        <v>2.4117000000000002</v>
      </c>
      <c r="AJ354">
        <f>IF(ISERROR(1/VLOOKUP($B354,Leveranser!$B$1:$S$500,MATCH("såld värme (gwh)",Leveranser!$B$1:$S$1,0),FALSE)),"",VLOOKUP($B354,Leveranser!$B$1:$S$500,MATCH("såld värme (gwh)",Leveranser!$B$1:$S$1,0),FALSE))</f>
        <v>1.9430000000000001</v>
      </c>
      <c r="AM354" t="str">
        <f>IF(B354&lt;&gt;"",IF(VLOOKUP($B354,Totalt!$B$1:$AQ$554,MATCH("Kvalitetsgranskad:",Totalt!$B$1:$AQ$1,0),FALSE)="ja",VLOOKUP($B354,Miljö!$B$1:$AG$479,MATCH(AM$2,Miljö!$B$1:$AK$1,0),FALSE),""),"")</f>
        <v>Ja</v>
      </c>
      <c r="AN354" t="str">
        <f>IF(AM354="ja",VLOOKUP($B354,Miljö!$B$1:$J$479,MATCH("Typ av ursprungsspecificerad el   (Om inget värde anges används Nordisk residualmix, se inforuta) ()",Miljö!$B$1:$J$1,0),FALSE),IF(AM354="nej","Nordisk residualel",""))</f>
        <v>'100% ursprungsmärkt nordisk vattenkraft'</v>
      </c>
      <c r="AO354">
        <f>IF(AM354="","",VLOOKUP($B354,Miljö!$B$1:$J$479,MATCH("Fossilandel för ursprungspecificerad el ()",Miljö!$B$1:$J$1,0),FALSE))</f>
        <v>0</v>
      </c>
      <c r="AP354">
        <f>IF(AM354="","",IFERROR(VLOOKUP($B354,Miljö!$B$1:$J$479,MATCH("Kärnkraftsandel för ursprungsspecificerad el ()",Miljö!$B$1:$J$1,0),FALSE)/1,0))</f>
        <v>0</v>
      </c>
      <c r="AQ354">
        <f t="shared" si="31"/>
        <v>1</v>
      </c>
      <c r="AS354" t="str">
        <f t="shared" si="32"/>
        <v>Nej</v>
      </c>
      <c r="AT354" t="str">
        <f>IF(AS354="ja",VLOOKUP($B354,Miljö!$B$1:$P$500,MATCH("Fossil andel i procent (%)",Miljö!$B$1:$P$1,0),FALSE)/100,"")</f>
        <v/>
      </c>
      <c r="AV354" t="str">
        <f t="shared" si="33"/>
        <v>Nej</v>
      </c>
      <c r="AW354" t="str">
        <f>IF(AV354="ja",VLOOKUP($B354,'Egen hetvattenprod'!$B$1:$AO$500,MATCH("Värmekälla till värmepumpar ()",'Egen hetvattenprod'!$B$1:$AO$1,0),FALSE),"")</f>
        <v/>
      </c>
      <c r="AY354" t="str">
        <f t="shared" si="34"/>
        <v>Nej</v>
      </c>
      <c r="AZ354" s="115" t="str">
        <f>IF($AY354="ja",(VLOOKUP($B354,'Egen hetvattenprod'!$B$1:$BX$550,MATCH(AZ$2,'Egen hetvattenprod'!$B$1:$BX$1,0),FALSE)+VLOOKUP($B354,Kraftvärmeprod!$B$1:$BX$550,MATCH(AZ$2,Kraftvärmeprod!$B$1:$BX$1,0),FALSE))/$AC354,"")</f>
        <v/>
      </c>
      <c r="BA354" s="115" t="str">
        <f>IF($AY354="ja",(VLOOKUP($B354,'Egen hetvattenprod'!$B$1:$BX$550,MATCH(BA$2,'Egen hetvattenprod'!$B$1:$BX$1,0),FALSE)+VLOOKUP($B354,Kraftvärmeprod!$B$1:$BX$550,MATCH(BA$2,Kraftvärmeprod!$B$1:$BX$1,0),FALSE))/$AC354,"")</f>
        <v/>
      </c>
      <c r="BB354" s="115" t="str">
        <f>IF($AY354="ja",(VLOOKUP($B354,'Egen hetvattenprod'!$B$1:$BX$550,MATCH(BB$2,'Egen hetvattenprod'!$B$1:$BX$1,0),FALSE)+VLOOKUP($B354,Kraftvärmeprod!$B$1:$BX$550,MATCH(BB$2,Kraftvärmeprod!$B$1:$BX$1,0),FALSE))/$AC354,"")</f>
        <v/>
      </c>
      <c r="BC354" s="115" t="str">
        <f>IF($AY354="ja",(VLOOKUP($B354,'Egen hetvattenprod'!$B$1:$BX$550,MATCH(BC$2,'Egen hetvattenprod'!$B$1:$BX$1,0),FALSE)+VLOOKUP($B354,Kraftvärmeprod!$B$1:$BX$550,MATCH(BC$2,Kraftvärmeprod!$B$1:$BX$1,0),FALSE))/$AC354,"")</f>
        <v/>
      </c>
      <c r="BD354" s="115" t="str">
        <f>IF($AY354="ja",(VLOOKUP($B354,'Egen hetvattenprod'!$B$1:$BX$550,MATCH(BD$2,'Egen hetvattenprod'!$B$1:$BX$1,0),FALSE)+VLOOKUP($B354,Kraftvärmeprod!$B$1:$BX$550,MATCH(BD$2,Kraftvärmeprod!$B$1:$BX$1,0),FALSE))/$AC354,"")</f>
        <v/>
      </c>
      <c r="BF354" t="str">
        <f t="shared" si="35"/>
        <v>Nej</v>
      </c>
      <c r="BG354" t="str">
        <f>IF($BF354="ja",VLOOKUP($B354,'Egen hetvattenprod'!$B$1:$BX$550,MATCH("Andelen klimatgaser med fossilt ursprung för avfall ()",'Egen hetvattenprod'!$B$1:$BX$1,0),FALSE),"")</f>
        <v/>
      </c>
      <c r="BH354" t="str">
        <f>IF($BF354="ja",VLOOKUP($B354,Kraftvärmeprod!$B$1:$BX$550,MATCH("Andelen klimatgaser med fossilt ursprung för avfall ()",Kraftvärmeprod!$B$1:$BX$1,0),FALSE),"")</f>
        <v/>
      </c>
      <c r="BI354" t="str">
        <f>IF($BF354="ja",VLOOKUP($B354,'Egen hetvattenprod'!$B$1:$BX$550,MATCH("Avfall (GWh)",'Egen hetvattenprod'!$B$1:$BX$1,0),FALSE),"")</f>
        <v/>
      </c>
      <c r="BJ354" t="str">
        <f>IF($BF354="ja",VLOOKUP($B354,'Slutlig allokering kvv'!$B$1:$BX$550,MATCH("Avfall (GWh)",'Slutlig allokering kvv'!$B$1:$BX$1,0),FALSE),"")</f>
        <v/>
      </c>
      <c r="BK354" t="str">
        <f>IF($BF354="ja",VLOOKUP($B354,'Köpt hetvatten'!$B$1:$BX$550,MATCH("Avfall i köpt hetvatten",'Köpt hetvatten'!$B$1:$BX$1,0),FALSE),"")</f>
        <v/>
      </c>
      <c r="BL354" t="str">
        <f>IF($BF354="ja",VLOOKUP($B354,'Egen hetvattenprod'!$B$1:$BX$550,MATCH("Värde enligt ovan. (%)",'Egen hetvattenprod'!$B$1:$BX$1,0),FALSE),"")</f>
        <v/>
      </c>
      <c r="BM354" t="str">
        <f>IF($BF354="ja",VLOOKUP($B354,Kraftvärmeprod!$B$1:$BX$550,MATCH("Värde enligt ovan. (%)",Kraftvärmeprod!$B$1:$BX$1,0),FALSE),"")</f>
        <v/>
      </c>
      <c r="BQ354" t="str">
        <f>IF($BF354="ja",VLOOKUP($B354,'Egen hetvattenprod'!$B$1:$BX$550,MATCH("Tillförd olja (fossil) vid avfallsförbränning (GWh)",'Egen hetvattenprod'!$B$1:$BX$1,0),FALSE),"")</f>
        <v/>
      </c>
      <c r="BR354" t="str">
        <f>IF($BF354="ja",VLOOKUP($B354,Kraftvärmeprod!$B$1:$BX$550,MATCH("Tillförd olja (fossil) vid avfallsförbränning (GWh)",Kraftvärmeprod!$B$1:$BX$1,0),FALSE),"")</f>
        <v/>
      </c>
    </row>
    <row r="355" spans="1:70">
      <c r="A355" t="s">
        <v>556</v>
      </c>
      <c r="B355" t="s">
        <v>558</v>
      </c>
      <c r="C355">
        <f>VLOOKUP($B355,'Tillförd energi'!$B$1:$AI$720,MATCH(C$2,'Tillförd energi'!$B$1:$AQ$1,0),FALSE)</f>
        <v>0</v>
      </c>
      <c r="D355">
        <f>VLOOKUP($B355,'Tillförd energi'!$B$1:$AI$720,MATCH(D$2,'Tillförd energi'!$B$1:$AQ$1,0),FALSE)</f>
        <v>0.17845</v>
      </c>
      <c r="E355">
        <f>VLOOKUP($B355,'Tillförd energi'!$B$1:$AI$720,MATCH(E$2,'Tillförd energi'!$B$1:$AQ$1,0),FALSE)</f>
        <v>0</v>
      </c>
      <c r="F355">
        <f>VLOOKUP($B355,'Tillförd energi'!$B$1:$AI$720,MATCH(F$2,'Tillförd energi'!$B$1:$AQ$1,0),FALSE)</f>
        <v>0</v>
      </c>
      <c r="G355">
        <f>VLOOKUP($B355,'Tillförd energi'!$B$1:$AI$720,MATCH(G$2,'Tillförd energi'!$B$1:$AQ$1,0),FALSE)</f>
        <v>0</v>
      </c>
      <c r="H355">
        <f>VLOOKUP($B355,'Tillförd energi'!$B$1:$AI$720,MATCH(H$2,'Tillförd energi'!$B$1:$AQ$1,0),FALSE)</f>
        <v>0</v>
      </c>
      <c r="I355">
        <f>VLOOKUP($B355,'Tillförd energi'!$B$1:$AI$720,MATCH(I$2,'Tillförd energi'!$B$1:$AQ$1,0),FALSE)</f>
        <v>0</v>
      </c>
      <c r="J355">
        <f>VLOOKUP($B355,'Tillförd energi'!$B$1:$AI$720,MATCH(J$2,'Tillförd energi'!$B$1:$AQ$1,0),FALSE)</f>
        <v>0</v>
      </c>
      <c r="K355">
        <f>VLOOKUP($B355,'Tillförd energi'!$B$1:$AI$720,MATCH(K$2,'Tillförd energi'!$B$1:$AQ$1,0),FALSE)</f>
        <v>0</v>
      </c>
      <c r="L355">
        <f>VLOOKUP($B355,'Tillförd energi'!$B$1:$AI$720,MATCH(L$2,'Tillförd energi'!$B$1:$AQ$1,0),FALSE)</f>
        <v>108.17</v>
      </c>
      <c r="M355">
        <f>VLOOKUP($B355,'Tillförd energi'!$B$1:$AI$720,MATCH(M$2,'Tillförd energi'!$B$1:$AQ$1,0),FALSE)</f>
        <v>0</v>
      </c>
      <c r="N355">
        <f>VLOOKUP($B355,'Tillförd energi'!$B$1:$AI$720,MATCH(N$2,'Tillförd energi'!$B$1:$AQ$1,0),FALSE)</f>
        <v>0</v>
      </c>
      <c r="O355">
        <f>VLOOKUP($B355,'Tillförd energi'!$B$1:$AI$720,MATCH(O$2,'Tillförd energi'!$B$1:$AQ$1,0),FALSE)</f>
        <v>0</v>
      </c>
      <c r="P355">
        <f>VLOOKUP($B355,'Tillförd energi'!$B$1:$AI$720,MATCH(P$2,'Tillförd energi'!$B$1:$AQ$1,0),FALSE)</f>
        <v>0</v>
      </c>
      <c r="Q355">
        <f>VLOOKUP($B355,'Tillförd energi'!$B$1:$AI$720,MATCH(Q$2,'Tillförd energi'!$B$1:$AQ$1,0),FALSE)</f>
        <v>0</v>
      </c>
      <c r="R355">
        <f>VLOOKUP($B355,'Tillförd energi'!$B$1:$AI$720,MATCH(R$2,'Tillförd energi'!$B$1:$AQ$1,0),FALSE)</f>
        <v>0</v>
      </c>
      <c r="S355">
        <f>VLOOKUP($B355,'Tillförd energi'!$B$1:$AI$720,MATCH(S$2,'Tillförd energi'!$B$1:$AQ$1,0),FALSE)</f>
        <v>0</v>
      </c>
      <c r="T355">
        <f>VLOOKUP($B355,'Tillförd energi'!$B$1:$AI$720,MATCH(T$2,'Tillförd energi'!$B$1:$AQ$1,0),FALSE)</f>
        <v>0</v>
      </c>
      <c r="U355">
        <f>VLOOKUP($B355,'Tillförd energi'!$B$1:$AI$720,MATCH(U$2,'Tillförd energi'!$B$1:$AQ$1,0),FALSE)</f>
        <v>0</v>
      </c>
      <c r="V355">
        <f>VLOOKUP($B355,'Tillförd energi'!$B$1:$AI$720,MATCH(V$2,'Tillförd energi'!$B$1:$AQ$1,0),FALSE)</f>
        <v>0</v>
      </c>
      <c r="W355">
        <f>VLOOKUP($B355,'Tillförd energi'!$B$1:$AI$720,MATCH(W$2,'Tillförd energi'!$B$1:$AQ$1,0),FALSE)</f>
        <v>0</v>
      </c>
      <c r="X355">
        <f>VLOOKUP($B355,'Tillförd energi'!$B$1:$AI$720,MATCH(X$2,'Tillförd energi'!$B$1:$AQ$1,0),FALSE)</f>
        <v>0</v>
      </c>
      <c r="Y355">
        <f>VLOOKUP($B355,'Tillförd energi'!$B$1:$AI$720,MATCH(Y$2,'Tillförd energi'!$B$1:$AQ$1,0),FALSE)</f>
        <v>0</v>
      </c>
      <c r="Z355">
        <f>VLOOKUP($B355,'Tillförd energi'!$B$1:$AI$720,MATCH(Z$2,'Tillförd energi'!$B$1:$AQ$1,0),FALSE)</f>
        <v>0</v>
      </c>
      <c r="AA355">
        <f>VLOOKUP($B355,'Tillförd energi'!$B$1:$AI$720,MATCH(AA$2,'Tillförd energi'!$B$1:$AQ$1,0),FALSE)</f>
        <v>0</v>
      </c>
      <c r="AB355">
        <f>VLOOKUP($B355,'Tillförd energi'!$B$1:$AI$720,MATCH(AB$2,'Tillförd energi'!$B$1:$AQ$1,0),FALSE)</f>
        <v>0</v>
      </c>
      <c r="AC355">
        <f>VLOOKUP($B355,'Tillförd energi'!$B$1:$AI$720,MATCH(AC$2,'Tillförd energi'!$B$1:$AQ$1,0),FALSE)</f>
        <v>35</v>
      </c>
      <c r="AD355">
        <f>VLOOKUP($B355,'Tillförd energi'!$B$1:$AI$720,MATCH(AD$2,'Tillförd energi'!$B$1:$AQ$1,0),FALSE)</f>
        <v>0.52</v>
      </c>
      <c r="AE355">
        <f>VLOOKUP($B355,'Tillförd energi'!$B$1:$AI$720,MATCH(AE$2,'Tillförd energi'!$B$1:$AQ$1,0),FALSE)</f>
        <v>0</v>
      </c>
      <c r="AF355">
        <f>VLOOKUP($B355,'Tillförd energi'!$B$1:$AI$720,MATCH(AF$2,'Tillförd energi'!$B$1:$AQ$1,0),FALSE)</f>
        <v>2.57213</v>
      </c>
      <c r="AG355">
        <f>IFERROR(VLOOKUP(B355,Miljö!$B$1:$AC$600,MATCH("Köpt mängd produktionsspecifik fjärrvärme:",Miljö!$B$1:$AC$1,0),FALSE)/1,0)</f>
        <v>0</v>
      </c>
      <c r="AI355">
        <f t="shared" si="30"/>
        <v>146.44058000000001</v>
      </c>
      <c r="AJ355">
        <f>IF(ISERROR(1/VLOOKUP($B355,Leveranser!$B$1:$S$500,MATCH("såld värme (gwh)",Leveranser!$B$1:$S$1,0),FALSE)),"",VLOOKUP($B355,Leveranser!$B$1:$S$500,MATCH("såld värme (gwh)",Leveranser!$B$1:$S$1,0),FALSE))</f>
        <v>119.116</v>
      </c>
      <c r="AM355" t="str">
        <f>IF(B355&lt;&gt;"",IF(VLOOKUP($B355,Totalt!$B$1:$AQ$554,MATCH("Kvalitetsgranskad:",Totalt!$B$1:$AQ$1,0),FALSE)="ja",VLOOKUP($B355,Miljö!$B$1:$AG$479,MATCH(AM$2,Miljö!$B$1:$AK$1,0),FALSE),""),"")</f>
        <v>Ja</v>
      </c>
      <c r="AN355" t="str">
        <f>IF(AM355="ja",VLOOKUP($B355,Miljö!$B$1:$J$479,MATCH("Typ av ursprungsspecificerad el   (Om inget värde anges används Nordisk residualmix, se inforuta) ()",Miljö!$B$1:$J$1,0),FALSE),IF(AM355="nej","Nordisk residualel",""))</f>
        <v>'Biobränslebaserad kraftvärme från KKAB'</v>
      </c>
      <c r="AO355">
        <f>IF(AM355="","",VLOOKUP($B355,Miljö!$B$1:$J$479,MATCH("Fossilandel för ursprungspecificerad el ()",Miljö!$B$1:$J$1,0),FALSE))</f>
        <v>0</v>
      </c>
      <c r="AP355">
        <f>IF(AM355="","",IFERROR(VLOOKUP($B355,Miljö!$B$1:$J$479,MATCH("Kärnkraftsandel för ursprungsspecificerad el ()",Miljö!$B$1:$J$1,0),FALSE)/1,0))</f>
        <v>0</v>
      </c>
      <c r="AQ355">
        <f t="shared" si="31"/>
        <v>1</v>
      </c>
      <c r="AS355" t="str">
        <f t="shared" si="32"/>
        <v>Nej</v>
      </c>
      <c r="AT355" t="str">
        <f>IF(AS355="ja",VLOOKUP($B355,Miljö!$B$1:$P$500,MATCH("Fossil andel i procent (%)",Miljö!$B$1:$P$1,0),FALSE)/100,"")</f>
        <v/>
      </c>
      <c r="AV355" t="str">
        <f t="shared" si="33"/>
        <v>Nej</v>
      </c>
      <c r="AW355" t="str">
        <f>IF(AV355="ja",VLOOKUP($B355,'Egen hetvattenprod'!$B$1:$AO$500,MATCH("Värmekälla till värmepumpar ()",'Egen hetvattenprod'!$B$1:$AO$1,0),FALSE),"")</f>
        <v/>
      </c>
      <c r="AY355" t="str">
        <f t="shared" si="34"/>
        <v>Ja</v>
      </c>
      <c r="AZ355" s="115">
        <f>IF($AY355="ja",(VLOOKUP($B355,'Egen hetvattenprod'!$B$1:$BX$550,MATCH(AZ$2,'Egen hetvattenprod'!$B$1:$BX$1,0),FALSE)+VLOOKUP($B355,Kraftvärmeprod!$B$1:$BX$550,MATCH(AZ$2,Kraftvärmeprod!$B$1:$BX$1,0),FALSE))/$AC355,"")</f>
        <v>1</v>
      </c>
      <c r="BA355" s="115">
        <f>IF($AY355="ja",(VLOOKUP($B355,'Egen hetvattenprod'!$B$1:$BX$550,MATCH(BA$2,'Egen hetvattenprod'!$B$1:$BX$1,0),FALSE)+VLOOKUP($B355,Kraftvärmeprod!$B$1:$BX$550,MATCH(BA$2,Kraftvärmeprod!$B$1:$BX$1,0),FALSE))/$AC355,"")</f>
        <v>0</v>
      </c>
      <c r="BB355" s="115">
        <f>IF($AY355="ja",(VLOOKUP($B355,'Egen hetvattenprod'!$B$1:$BX$550,MATCH(BB$2,'Egen hetvattenprod'!$B$1:$BX$1,0),FALSE)+VLOOKUP($B355,Kraftvärmeprod!$B$1:$BX$550,MATCH(BB$2,Kraftvärmeprod!$B$1:$BX$1,0),FALSE))/$AC355,"")</f>
        <v>0</v>
      </c>
      <c r="BC355" s="115">
        <f>IF($AY355="ja",(VLOOKUP($B355,'Egen hetvattenprod'!$B$1:$BX$550,MATCH(BC$2,'Egen hetvattenprod'!$B$1:$BX$1,0),FALSE)+VLOOKUP($B355,Kraftvärmeprod!$B$1:$BX$550,MATCH(BC$2,Kraftvärmeprod!$B$1:$BX$1,0),FALSE))/$AC355,"")</f>
        <v>0</v>
      </c>
      <c r="BD355" s="115">
        <f>IF($AY355="ja",(VLOOKUP($B355,'Egen hetvattenprod'!$B$1:$BX$550,MATCH(BD$2,'Egen hetvattenprod'!$B$1:$BX$1,0),FALSE)+VLOOKUP($B355,Kraftvärmeprod!$B$1:$BX$550,MATCH(BD$2,Kraftvärmeprod!$B$1:$BX$1,0),FALSE))/$AC355,"")</f>
        <v>0</v>
      </c>
      <c r="BF355" t="str">
        <f t="shared" si="35"/>
        <v>Nej</v>
      </c>
      <c r="BG355" t="str">
        <f>IF($BF355="ja",VLOOKUP($B355,'Egen hetvattenprod'!$B$1:$BX$550,MATCH("Andelen klimatgaser med fossilt ursprung för avfall ()",'Egen hetvattenprod'!$B$1:$BX$1,0),FALSE),"")</f>
        <v/>
      </c>
      <c r="BH355" t="str">
        <f>IF($BF355="ja",VLOOKUP($B355,Kraftvärmeprod!$B$1:$BX$550,MATCH("Andelen klimatgaser med fossilt ursprung för avfall ()",Kraftvärmeprod!$B$1:$BX$1,0),FALSE),"")</f>
        <v/>
      </c>
      <c r="BI355" t="str">
        <f>IF($BF355="ja",VLOOKUP($B355,'Egen hetvattenprod'!$B$1:$BX$550,MATCH("Avfall (GWh)",'Egen hetvattenprod'!$B$1:$BX$1,0),FALSE),"")</f>
        <v/>
      </c>
      <c r="BJ355" t="str">
        <f>IF($BF355="ja",VLOOKUP($B355,'Slutlig allokering kvv'!$B$1:$BX$550,MATCH("Avfall (GWh)",'Slutlig allokering kvv'!$B$1:$BX$1,0),FALSE),"")</f>
        <v/>
      </c>
      <c r="BK355" t="str">
        <f>IF($BF355="ja",VLOOKUP($B355,'Köpt hetvatten'!$B$1:$BX$550,MATCH("Avfall i köpt hetvatten",'Köpt hetvatten'!$B$1:$BX$1,0),FALSE),"")</f>
        <v/>
      </c>
      <c r="BL355" t="str">
        <f>IF($BF355="ja",VLOOKUP($B355,'Egen hetvattenprod'!$B$1:$BX$550,MATCH("Värde enligt ovan. (%)",'Egen hetvattenprod'!$B$1:$BX$1,0),FALSE),"")</f>
        <v/>
      </c>
      <c r="BM355" t="str">
        <f>IF($BF355="ja",VLOOKUP($B355,Kraftvärmeprod!$B$1:$BX$550,MATCH("Värde enligt ovan. (%)",Kraftvärmeprod!$B$1:$BX$1,0),FALSE),"")</f>
        <v/>
      </c>
      <c r="BQ355" t="str">
        <f>IF($BF355="ja",VLOOKUP($B355,'Egen hetvattenprod'!$B$1:$BX$550,MATCH("Tillförd olja (fossil) vid avfallsförbränning (GWh)",'Egen hetvattenprod'!$B$1:$BX$1,0),FALSE),"")</f>
        <v/>
      </c>
      <c r="BR355" t="str">
        <f>IF($BF355="ja",VLOOKUP($B355,Kraftvärmeprod!$B$1:$BX$550,MATCH("Tillförd olja (fossil) vid avfallsförbränning (GWh)",Kraftvärmeprod!$B$1:$BX$1,0),FALSE),"")</f>
        <v/>
      </c>
    </row>
    <row r="356" spans="1:70">
      <c r="A356" t="s">
        <v>556</v>
      </c>
      <c r="B356" t="s">
        <v>559</v>
      </c>
      <c r="C356">
        <f>VLOOKUP($B356,'Tillförd energi'!$B$1:$AI$720,MATCH(C$2,'Tillförd energi'!$B$1:$AQ$1,0),FALSE)</f>
        <v>0</v>
      </c>
      <c r="D356">
        <f>VLOOKUP($B356,'Tillförd energi'!$B$1:$AI$720,MATCH(D$2,'Tillförd energi'!$B$1:$AQ$1,0),FALSE)</f>
        <v>0</v>
      </c>
      <c r="E356">
        <f>VLOOKUP($B356,'Tillförd energi'!$B$1:$AI$720,MATCH(E$2,'Tillförd energi'!$B$1:$AQ$1,0),FALSE)</f>
        <v>0</v>
      </c>
      <c r="F356">
        <f>VLOOKUP($B356,'Tillförd energi'!$B$1:$AI$720,MATCH(F$2,'Tillförd energi'!$B$1:$AQ$1,0),FALSE)</f>
        <v>0</v>
      </c>
      <c r="G356">
        <f>VLOOKUP($B356,'Tillförd energi'!$B$1:$AI$720,MATCH(G$2,'Tillförd energi'!$B$1:$AQ$1,0),FALSE)</f>
        <v>0</v>
      </c>
      <c r="H356">
        <f>VLOOKUP($B356,'Tillförd energi'!$B$1:$AI$720,MATCH(H$2,'Tillförd energi'!$B$1:$AQ$1,0),FALSE)</f>
        <v>0</v>
      </c>
      <c r="I356">
        <f>VLOOKUP($B356,'Tillförd energi'!$B$1:$AI$720,MATCH(I$2,'Tillförd energi'!$B$1:$AQ$1,0),FALSE)</f>
        <v>0</v>
      </c>
      <c r="J356">
        <f>VLOOKUP($B356,'Tillförd energi'!$B$1:$AI$720,MATCH(J$2,'Tillförd energi'!$B$1:$AQ$1,0),FALSE)</f>
        <v>0</v>
      </c>
      <c r="K356">
        <f>VLOOKUP($B356,'Tillförd energi'!$B$1:$AI$720,MATCH(K$2,'Tillförd energi'!$B$1:$AQ$1,0),FALSE)</f>
        <v>0</v>
      </c>
      <c r="L356">
        <f>VLOOKUP($B356,'Tillförd energi'!$B$1:$AI$720,MATCH(L$2,'Tillförd energi'!$B$1:$AQ$1,0),FALSE)</f>
        <v>0</v>
      </c>
      <c r="M356">
        <f>VLOOKUP($B356,'Tillförd energi'!$B$1:$AI$720,MATCH(M$2,'Tillförd energi'!$B$1:$AQ$1,0),FALSE)</f>
        <v>0</v>
      </c>
      <c r="N356">
        <f>VLOOKUP($B356,'Tillförd energi'!$B$1:$AI$720,MATCH(N$2,'Tillförd energi'!$B$1:$AQ$1,0),FALSE)</f>
        <v>0</v>
      </c>
      <c r="O356">
        <f>VLOOKUP($B356,'Tillförd energi'!$B$1:$AI$720,MATCH(O$2,'Tillförd energi'!$B$1:$AQ$1,0),FALSE)</f>
        <v>17.382999999999999</v>
      </c>
      <c r="P356">
        <f>VLOOKUP($B356,'Tillförd energi'!$B$1:$AI$720,MATCH(P$2,'Tillförd energi'!$B$1:$AQ$1,0),FALSE)</f>
        <v>8.14</v>
      </c>
      <c r="Q356">
        <f>VLOOKUP($B356,'Tillförd energi'!$B$1:$AI$720,MATCH(Q$2,'Tillförd energi'!$B$1:$AQ$1,0),FALSE)</f>
        <v>0</v>
      </c>
      <c r="R356">
        <f>VLOOKUP($B356,'Tillförd energi'!$B$1:$AI$720,MATCH(R$2,'Tillförd energi'!$B$1:$AQ$1,0),FALSE)</f>
        <v>0</v>
      </c>
      <c r="S356">
        <f>VLOOKUP($B356,'Tillförd energi'!$B$1:$AI$720,MATCH(S$2,'Tillförd energi'!$B$1:$AQ$1,0),FALSE)</f>
        <v>0</v>
      </c>
      <c r="T356">
        <f>VLOOKUP($B356,'Tillförd energi'!$B$1:$AI$720,MATCH(T$2,'Tillförd energi'!$B$1:$AQ$1,0),FALSE)</f>
        <v>0</v>
      </c>
      <c r="U356">
        <f>VLOOKUP($B356,'Tillförd energi'!$B$1:$AI$720,MATCH(U$2,'Tillförd energi'!$B$1:$AQ$1,0),FALSE)</f>
        <v>0</v>
      </c>
      <c r="V356">
        <f>VLOOKUP($B356,'Tillförd energi'!$B$1:$AI$720,MATCH(V$2,'Tillförd energi'!$B$1:$AQ$1,0),FALSE)</f>
        <v>0</v>
      </c>
      <c r="W356">
        <f>VLOOKUP($B356,'Tillförd energi'!$B$1:$AI$720,MATCH(W$2,'Tillförd energi'!$B$1:$AQ$1,0),FALSE)</f>
        <v>0</v>
      </c>
      <c r="X356">
        <f>VLOOKUP($B356,'Tillförd energi'!$B$1:$AI$720,MATCH(X$2,'Tillförd energi'!$B$1:$AQ$1,0),FALSE)</f>
        <v>0</v>
      </c>
      <c r="Y356">
        <f>VLOOKUP($B356,'Tillförd energi'!$B$1:$AI$720,MATCH(Y$2,'Tillförd energi'!$B$1:$AQ$1,0),FALSE)</f>
        <v>0</v>
      </c>
      <c r="Z356">
        <f>VLOOKUP($B356,'Tillförd energi'!$B$1:$AI$720,MATCH(Z$2,'Tillförd energi'!$B$1:$AQ$1,0),FALSE)</f>
        <v>0</v>
      </c>
      <c r="AA356">
        <f>VLOOKUP($B356,'Tillförd energi'!$B$1:$AI$720,MATCH(AA$2,'Tillförd energi'!$B$1:$AQ$1,0),FALSE)</f>
        <v>0</v>
      </c>
      <c r="AB356">
        <f>VLOOKUP($B356,'Tillförd energi'!$B$1:$AI$720,MATCH(AB$2,'Tillförd energi'!$B$1:$AQ$1,0),FALSE)</f>
        <v>0</v>
      </c>
      <c r="AC356">
        <f>VLOOKUP($B356,'Tillförd energi'!$B$1:$AI$720,MATCH(AC$2,'Tillförd energi'!$B$1:$AQ$1,0),FALSE)</f>
        <v>1.397</v>
      </c>
      <c r="AD356">
        <f>VLOOKUP($B356,'Tillförd energi'!$B$1:$AI$720,MATCH(AD$2,'Tillförd energi'!$B$1:$AQ$1,0),FALSE)</f>
        <v>0</v>
      </c>
      <c r="AE356">
        <f>VLOOKUP($B356,'Tillförd energi'!$B$1:$AI$720,MATCH(AE$2,'Tillförd energi'!$B$1:$AQ$1,0),FALSE)</f>
        <v>0</v>
      </c>
      <c r="AF356">
        <f>VLOOKUP($B356,'Tillförd energi'!$B$1:$AI$720,MATCH(AF$2,'Tillförd energi'!$B$1:$AQ$1,0),FALSE)</f>
        <v>0.52051700000000001</v>
      </c>
      <c r="AG356">
        <f>IFERROR(VLOOKUP(B356,Miljö!$B$1:$AC$600,MATCH("Köpt mängd produktionsspecifik fjärrvärme:",Miljö!$B$1:$AC$1,0),FALSE)/1,0)</f>
        <v>0</v>
      </c>
      <c r="AI356">
        <f t="shared" si="30"/>
        <v>27.440517</v>
      </c>
      <c r="AJ356">
        <f>IF(ISERROR(1/VLOOKUP($B356,Leveranser!$B$1:$S$500,MATCH("såld värme (gwh)",Leveranser!$B$1:$S$1,0),FALSE)),"",VLOOKUP($B356,Leveranser!$B$1:$S$500,MATCH("såld värme (gwh)",Leveranser!$B$1:$S$1,0),FALSE))</f>
        <v>22.76</v>
      </c>
      <c r="AM356" t="str">
        <f>IF(B356&lt;&gt;"",IF(VLOOKUP($B356,Totalt!$B$1:$AQ$554,MATCH("Kvalitetsgranskad:",Totalt!$B$1:$AQ$1,0),FALSE)="ja",VLOOKUP($B356,Miljö!$B$1:$AG$479,MATCH(AM$2,Miljö!$B$1:$AK$1,0),FALSE),""),"")</f>
        <v>Ja</v>
      </c>
      <c r="AN356" t="str">
        <f>IF(AM356="ja",VLOOKUP($B356,Miljö!$B$1:$J$479,MATCH("Typ av ursprungsspecificerad el   (Om inget värde anges används Nordisk residualmix, se inforuta) ()",Miljö!$B$1:$J$1,0),FALSE),IF(AM356="nej","Nordisk residualel",""))</f>
        <v>'100% Ursprungsmärkt nordisk vattenkraft'</v>
      </c>
      <c r="AO356">
        <f>IF(AM356="","",VLOOKUP($B356,Miljö!$B$1:$J$479,MATCH("Fossilandel för ursprungspecificerad el ()",Miljö!$B$1:$J$1,0),FALSE))</f>
        <v>0</v>
      </c>
      <c r="AP356">
        <f>IF(AM356="","",IFERROR(VLOOKUP($B356,Miljö!$B$1:$J$479,MATCH("Kärnkraftsandel för ursprungsspecificerad el ()",Miljö!$B$1:$J$1,0),FALSE)/1,0))</f>
        <v>0</v>
      </c>
      <c r="AQ356">
        <f t="shared" si="31"/>
        <v>1</v>
      </c>
      <c r="AS356" t="str">
        <f t="shared" si="32"/>
        <v>Nej</v>
      </c>
      <c r="AT356" t="str">
        <f>IF(AS356="ja",VLOOKUP($B356,Miljö!$B$1:$P$500,MATCH("Fossil andel i procent (%)",Miljö!$B$1:$P$1,0),FALSE)/100,"")</f>
        <v/>
      </c>
      <c r="AV356" t="str">
        <f t="shared" si="33"/>
        <v>Nej</v>
      </c>
      <c r="AW356" t="str">
        <f>IF(AV356="ja",VLOOKUP($B356,'Egen hetvattenprod'!$B$1:$AO$500,MATCH("Värmekälla till värmepumpar ()",'Egen hetvattenprod'!$B$1:$AO$1,0),FALSE),"")</f>
        <v/>
      </c>
      <c r="AY356" t="str">
        <f t="shared" si="34"/>
        <v>Ja</v>
      </c>
      <c r="AZ356" s="115">
        <f>IF($AY356="ja",(VLOOKUP($B356,'Egen hetvattenprod'!$B$1:$BX$550,MATCH(AZ$2,'Egen hetvattenprod'!$B$1:$BX$1,0),FALSE)+VLOOKUP($B356,Kraftvärmeprod!$B$1:$BX$550,MATCH(AZ$2,Kraftvärmeprod!$B$1:$BX$1,0),FALSE))/$AC356,"")</f>
        <v>1</v>
      </c>
      <c r="BA356" s="115">
        <f>IF($AY356="ja",(VLOOKUP($B356,'Egen hetvattenprod'!$B$1:$BX$550,MATCH(BA$2,'Egen hetvattenprod'!$B$1:$BX$1,0),FALSE)+VLOOKUP($B356,Kraftvärmeprod!$B$1:$BX$550,MATCH(BA$2,Kraftvärmeprod!$B$1:$BX$1,0),FALSE))/$AC356,"")</f>
        <v>0</v>
      </c>
      <c r="BB356" s="115">
        <f>IF($AY356="ja",(VLOOKUP($B356,'Egen hetvattenprod'!$B$1:$BX$550,MATCH(BB$2,'Egen hetvattenprod'!$B$1:$BX$1,0),FALSE)+VLOOKUP($B356,Kraftvärmeprod!$B$1:$BX$550,MATCH(BB$2,Kraftvärmeprod!$B$1:$BX$1,0),FALSE))/$AC356,"")</f>
        <v>0</v>
      </c>
      <c r="BC356" s="115">
        <f>IF($AY356="ja",(VLOOKUP($B356,'Egen hetvattenprod'!$B$1:$BX$550,MATCH(BC$2,'Egen hetvattenprod'!$B$1:$BX$1,0),FALSE)+VLOOKUP($B356,Kraftvärmeprod!$B$1:$BX$550,MATCH(BC$2,Kraftvärmeprod!$B$1:$BX$1,0),FALSE))/$AC356,"")</f>
        <v>0</v>
      </c>
      <c r="BD356" s="115">
        <f>IF($AY356="ja",(VLOOKUP($B356,'Egen hetvattenprod'!$B$1:$BX$550,MATCH(BD$2,'Egen hetvattenprod'!$B$1:$BX$1,0),FALSE)+VLOOKUP($B356,Kraftvärmeprod!$B$1:$BX$550,MATCH(BD$2,Kraftvärmeprod!$B$1:$BX$1,0),FALSE))/$AC356,"")</f>
        <v>0</v>
      </c>
      <c r="BF356" t="str">
        <f t="shared" si="35"/>
        <v>Nej</v>
      </c>
      <c r="BG356" t="str">
        <f>IF($BF356="ja",VLOOKUP($B356,'Egen hetvattenprod'!$B$1:$BX$550,MATCH("Andelen klimatgaser med fossilt ursprung för avfall ()",'Egen hetvattenprod'!$B$1:$BX$1,0),FALSE),"")</f>
        <v/>
      </c>
      <c r="BH356" t="str">
        <f>IF($BF356="ja",VLOOKUP($B356,Kraftvärmeprod!$B$1:$BX$550,MATCH("Andelen klimatgaser med fossilt ursprung för avfall ()",Kraftvärmeprod!$B$1:$BX$1,0),FALSE),"")</f>
        <v/>
      </c>
      <c r="BI356" t="str">
        <f>IF($BF356="ja",VLOOKUP($B356,'Egen hetvattenprod'!$B$1:$BX$550,MATCH("Avfall (GWh)",'Egen hetvattenprod'!$B$1:$BX$1,0),FALSE),"")</f>
        <v/>
      </c>
      <c r="BJ356" t="str">
        <f>IF($BF356="ja",VLOOKUP($B356,'Slutlig allokering kvv'!$B$1:$BX$550,MATCH("Avfall (GWh)",'Slutlig allokering kvv'!$B$1:$BX$1,0),FALSE),"")</f>
        <v/>
      </c>
      <c r="BK356" t="str">
        <f>IF($BF356="ja",VLOOKUP($B356,'Köpt hetvatten'!$B$1:$BX$550,MATCH("Avfall i köpt hetvatten",'Köpt hetvatten'!$B$1:$BX$1,0),FALSE),"")</f>
        <v/>
      </c>
      <c r="BL356" t="str">
        <f>IF($BF356="ja",VLOOKUP($B356,'Egen hetvattenprod'!$B$1:$BX$550,MATCH("Värde enligt ovan. (%)",'Egen hetvattenprod'!$B$1:$BX$1,0),FALSE),"")</f>
        <v/>
      </c>
      <c r="BM356" t="str">
        <f>IF($BF356="ja",VLOOKUP($B356,Kraftvärmeprod!$B$1:$BX$550,MATCH("Värde enligt ovan. (%)",Kraftvärmeprod!$B$1:$BX$1,0),FALSE),"")</f>
        <v/>
      </c>
      <c r="BQ356" t="str">
        <f>IF($BF356="ja",VLOOKUP($B356,'Egen hetvattenprod'!$B$1:$BX$550,MATCH("Tillförd olja (fossil) vid avfallsförbränning (GWh)",'Egen hetvattenprod'!$B$1:$BX$1,0),FALSE),"")</f>
        <v/>
      </c>
      <c r="BR356" t="str">
        <f>IF($BF356="ja",VLOOKUP($B356,Kraftvärmeprod!$B$1:$BX$550,MATCH("Tillförd olja (fossil) vid avfallsförbränning (GWh)",Kraftvärmeprod!$B$1:$BX$1,0),FALSE),"")</f>
        <v/>
      </c>
    </row>
    <row r="357" spans="1:70">
      <c r="A357" t="s">
        <v>560</v>
      </c>
      <c r="B357" t="s">
        <v>561</v>
      </c>
      <c r="C357">
        <f>VLOOKUP($B357,'Tillförd energi'!$B$1:$AI$720,MATCH(C$2,'Tillförd energi'!$B$1:$AQ$1,0),FALSE)</f>
        <v>0</v>
      </c>
      <c r="D357">
        <f>VLOOKUP($B357,'Tillförd energi'!$B$1:$AI$720,MATCH(D$2,'Tillförd energi'!$B$1:$AQ$1,0),FALSE)</f>
        <v>1.99</v>
      </c>
      <c r="E357">
        <f>VLOOKUP($B357,'Tillförd energi'!$B$1:$AI$720,MATCH(E$2,'Tillförd energi'!$B$1:$AQ$1,0),FALSE)</f>
        <v>2.4569999999999999</v>
      </c>
      <c r="F357">
        <f>VLOOKUP($B357,'Tillförd energi'!$B$1:$AI$720,MATCH(F$2,'Tillförd energi'!$B$1:$AQ$1,0),FALSE)</f>
        <v>0</v>
      </c>
      <c r="G357">
        <f>VLOOKUP($B357,'Tillförd energi'!$B$1:$AI$720,MATCH(G$2,'Tillförd energi'!$B$1:$AQ$1,0),FALSE)</f>
        <v>0</v>
      </c>
      <c r="H357">
        <f>VLOOKUP($B357,'Tillförd energi'!$B$1:$AI$720,MATCH(H$2,'Tillförd energi'!$B$1:$AQ$1,0),FALSE)</f>
        <v>0</v>
      </c>
      <c r="I357">
        <f>VLOOKUP($B357,'Tillförd energi'!$B$1:$AI$720,MATCH(I$2,'Tillförd energi'!$B$1:$AQ$1,0),FALSE)</f>
        <v>101.559</v>
      </c>
      <c r="J357">
        <f>VLOOKUP($B357,'Tillförd energi'!$B$1:$AI$720,MATCH(J$2,'Tillförd energi'!$B$1:$AQ$1,0),FALSE)</f>
        <v>0</v>
      </c>
      <c r="K357">
        <f>VLOOKUP($B357,'Tillförd energi'!$B$1:$AI$720,MATCH(K$2,'Tillförd energi'!$B$1:$AQ$1,0),FALSE)</f>
        <v>0</v>
      </c>
      <c r="L357">
        <f>VLOOKUP($B357,'Tillförd energi'!$B$1:$AI$720,MATCH(L$2,'Tillförd energi'!$B$1:$AQ$1,0),FALSE)</f>
        <v>0</v>
      </c>
      <c r="M357">
        <f>VLOOKUP($B357,'Tillförd energi'!$B$1:$AI$720,MATCH(M$2,'Tillförd energi'!$B$1:$AQ$1,0),FALSE)</f>
        <v>0</v>
      </c>
      <c r="N357">
        <f>VLOOKUP($B357,'Tillförd energi'!$B$1:$AI$720,MATCH(N$2,'Tillförd energi'!$B$1:$AQ$1,0),FALSE)</f>
        <v>0</v>
      </c>
      <c r="O357">
        <f>VLOOKUP($B357,'Tillförd energi'!$B$1:$AI$720,MATCH(O$2,'Tillförd energi'!$B$1:$AQ$1,0),FALSE)</f>
        <v>8.4529999999999994</v>
      </c>
      <c r="P357">
        <f>VLOOKUP($B357,'Tillförd energi'!$B$1:$AI$720,MATCH(P$2,'Tillförd energi'!$B$1:$AQ$1,0),FALSE)</f>
        <v>0</v>
      </c>
      <c r="Q357">
        <f>VLOOKUP($B357,'Tillförd energi'!$B$1:$AI$720,MATCH(Q$2,'Tillförd energi'!$B$1:$AQ$1,0),FALSE)</f>
        <v>22.6694</v>
      </c>
      <c r="R357">
        <f>VLOOKUP($B357,'Tillförd energi'!$B$1:$AI$720,MATCH(R$2,'Tillförd energi'!$B$1:$AQ$1,0),FALSE)</f>
        <v>0.187</v>
      </c>
      <c r="S357">
        <f>VLOOKUP($B357,'Tillförd energi'!$B$1:$AI$720,MATCH(S$2,'Tillförd energi'!$B$1:$AQ$1,0),FALSE)</f>
        <v>0</v>
      </c>
      <c r="T357">
        <f>VLOOKUP($B357,'Tillförd energi'!$B$1:$AI$720,MATCH(T$2,'Tillförd energi'!$B$1:$AQ$1,0),FALSE)</f>
        <v>0</v>
      </c>
      <c r="U357">
        <f>VLOOKUP($B357,'Tillförd energi'!$B$1:$AI$720,MATCH(U$2,'Tillförd energi'!$B$1:$AQ$1,0),FALSE)</f>
        <v>0</v>
      </c>
      <c r="V357">
        <f>VLOOKUP($B357,'Tillförd energi'!$B$1:$AI$720,MATCH(V$2,'Tillförd energi'!$B$1:$AQ$1,0),FALSE)</f>
        <v>0</v>
      </c>
      <c r="W357">
        <f>VLOOKUP($B357,'Tillförd energi'!$B$1:$AI$720,MATCH(W$2,'Tillförd energi'!$B$1:$AQ$1,0),FALSE)</f>
        <v>0</v>
      </c>
      <c r="X357">
        <f>VLOOKUP($B357,'Tillförd energi'!$B$1:$AI$720,MATCH(X$2,'Tillförd energi'!$B$1:$AQ$1,0),FALSE)</f>
        <v>0</v>
      </c>
      <c r="Y357">
        <f>VLOOKUP($B357,'Tillförd energi'!$B$1:$AI$720,MATCH(Y$2,'Tillförd energi'!$B$1:$AQ$1,0),FALSE)</f>
        <v>0</v>
      </c>
      <c r="Z357">
        <f>VLOOKUP($B357,'Tillförd energi'!$B$1:$AI$720,MATCH(Z$2,'Tillförd energi'!$B$1:$AQ$1,0),FALSE)</f>
        <v>0</v>
      </c>
      <c r="AA357">
        <f>VLOOKUP($B357,'Tillförd energi'!$B$1:$AI$720,MATCH(AA$2,'Tillförd energi'!$B$1:$AQ$1,0),FALSE)</f>
        <v>0</v>
      </c>
      <c r="AB357">
        <f>VLOOKUP($B357,'Tillförd energi'!$B$1:$AI$720,MATCH(AB$2,'Tillförd energi'!$B$1:$AQ$1,0),FALSE)</f>
        <v>0</v>
      </c>
      <c r="AC357">
        <f>VLOOKUP($B357,'Tillförd energi'!$B$1:$AI$720,MATCH(AC$2,'Tillförd energi'!$B$1:$AQ$1,0),FALSE)</f>
        <v>7.0170000000000003</v>
      </c>
      <c r="AD357">
        <f>VLOOKUP($B357,'Tillförd energi'!$B$1:$AI$720,MATCH(AD$2,'Tillförd energi'!$B$1:$AQ$1,0),FALSE)</f>
        <v>20.687999999999999</v>
      </c>
      <c r="AE357">
        <f>VLOOKUP($B357,'Tillförd energi'!$B$1:$AI$720,MATCH(AE$2,'Tillförd energi'!$B$1:$AQ$1,0),FALSE)</f>
        <v>0</v>
      </c>
      <c r="AF357">
        <f>VLOOKUP($B357,'Tillförd energi'!$B$1:$AI$720,MATCH(AF$2,'Tillförd energi'!$B$1:$AQ$1,0),FALSE)</f>
        <v>4.8330000000000002</v>
      </c>
      <c r="AG357">
        <f>IFERROR(VLOOKUP(B357,Miljö!$B$1:$AC$600,MATCH("Köpt mängd produktionsspecifik fjärrvärme:",Miljö!$B$1:$AC$1,0),FALSE)/1,0)</f>
        <v>0</v>
      </c>
      <c r="AI357">
        <f t="shared" si="30"/>
        <v>169.85339999999999</v>
      </c>
      <c r="AJ357">
        <f>IF(ISERROR(1/VLOOKUP($B357,Leveranser!$B$1:$S$500,MATCH("såld värme (gwh)",Leveranser!$B$1:$S$1,0),FALSE)),"",VLOOKUP($B357,Leveranser!$B$1:$S$500,MATCH("såld värme (gwh)",Leveranser!$B$1:$S$1,0),FALSE))</f>
        <v>112.83499999999999</v>
      </c>
      <c r="AM357" t="str">
        <f>IF(B357&lt;&gt;"",IF(VLOOKUP($B357,Totalt!$B$1:$AQ$554,MATCH("Kvalitetsgranskad:",Totalt!$B$1:$AQ$1,0),FALSE)="ja",VLOOKUP($B357,Miljö!$B$1:$AG$479,MATCH(AM$2,Miljö!$B$1:$AK$1,0),FALSE),""),"")</f>
        <v>Ja</v>
      </c>
      <c r="AN357" t="str">
        <f>IF(AM357="ja",VLOOKUP($B357,Miljö!$B$1:$J$479,MATCH("Typ av ursprungsspecificerad el   (Om inget värde anges används Nordisk residualmix, se inforuta) ()",Miljö!$B$1:$J$1,0),FALSE),IF(AM357="nej","Nordisk residualel",""))</f>
        <v>'Bio energi'</v>
      </c>
      <c r="AO357">
        <f>IF(AM357="","",VLOOKUP($B357,Miljö!$B$1:$J$479,MATCH("Fossilandel för ursprungspecificerad el ()",Miljö!$B$1:$J$1,0),FALSE))</f>
        <v>0</v>
      </c>
      <c r="AP357">
        <f>IF(AM357="","",IFERROR(VLOOKUP($B357,Miljö!$B$1:$J$479,MATCH("Kärnkraftsandel för ursprungsspecificerad el ()",Miljö!$B$1:$J$1,0),FALSE)/1,0))</f>
        <v>0</v>
      </c>
      <c r="AQ357">
        <f t="shared" si="31"/>
        <v>1</v>
      </c>
      <c r="AS357" t="str">
        <f t="shared" si="32"/>
        <v>Nej</v>
      </c>
      <c r="AT357" t="str">
        <f>IF(AS357="ja",VLOOKUP($B357,Miljö!$B$1:$P$500,MATCH("Fossil andel i procent (%)",Miljö!$B$1:$P$1,0),FALSE)/100,"")</f>
        <v/>
      </c>
      <c r="AV357" t="str">
        <f t="shared" si="33"/>
        <v>Nej</v>
      </c>
      <c r="AW357" t="str">
        <f>IF(AV357="ja",VLOOKUP($B357,'Egen hetvattenprod'!$B$1:$AO$500,MATCH("Värmekälla till värmepumpar ()",'Egen hetvattenprod'!$B$1:$AO$1,0),FALSE),"")</f>
        <v/>
      </c>
      <c r="AY357" t="str">
        <f t="shared" si="34"/>
        <v>Ja</v>
      </c>
      <c r="AZ357" s="115">
        <f>IF($AY357="ja",(VLOOKUP($B357,'Egen hetvattenprod'!$B$1:$BX$550,MATCH(AZ$2,'Egen hetvattenprod'!$B$1:$BX$1,0),FALSE)+VLOOKUP($B357,Kraftvärmeprod!$B$1:$BX$550,MATCH(AZ$2,Kraftvärmeprod!$B$1:$BX$1,0),FALSE))/$AC357,"")</f>
        <v>0</v>
      </c>
      <c r="BA357" s="115">
        <f>IF($AY357="ja",(VLOOKUP($B357,'Egen hetvattenprod'!$B$1:$BX$550,MATCH(BA$2,'Egen hetvattenprod'!$B$1:$BX$1,0),FALSE)+VLOOKUP($B357,Kraftvärmeprod!$B$1:$BX$550,MATCH(BA$2,Kraftvärmeprod!$B$1:$BX$1,0),FALSE))/$AC357,"")</f>
        <v>0.97</v>
      </c>
      <c r="BB357" s="115">
        <f>IF($AY357="ja",(VLOOKUP($B357,'Egen hetvattenprod'!$B$1:$BX$550,MATCH(BB$2,'Egen hetvattenprod'!$B$1:$BX$1,0),FALSE)+VLOOKUP($B357,Kraftvärmeprod!$B$1:$BX$550,MATCH(BB$2,Kraftvärmeprod!$B$1:$BX$1,0),FALSE))/$AC357,"")</f>
        <v>0.03</v>
      </c>
      <c r="BC357" s="115">
        <f>IF($AY357="ja",(VLOOKUP($B357,'Egen hetvattenprod'!$B$1:$BX$550,MATCH(BC$2,'Egen hetvattenprod'!$B$1:$BX$1,0),FALSE)+VLOOKUP($B357,Kraftvärmeprod!$B$1:$BX$550,MATCH(BC$2,Kraftvärmeprod!$B$1:$BX$1,0),FALSE))/$AC357,"")</f>
        <v>0</v>
      </c>
      <c r="BD357" s="115">
        <f>IF($AY357="ja",(VLOOKUP($B357,'Egen hetvattenprod'!$B$1:$BX$550,MATCH(BD$2,'Egen hetvattenprod'!$B$1:$BX$1,0),FALSE)+VLOOKUP($B357,Kraftvärmeprod!$B$1:$BX$550,MATCH(BD$2,Kraftvärmeprod!$B$1:$BX$1,0),FALSE))/$AC357,"")</f>
        <v>0</v>
      </c>
      <c r="BF357" t="str">
        <f t="shared" si="35"/>
        <v>Ja</v>
      </c>
      <c r="BG357" t="str">
        <f>IF($BF357="ja",VLOOKUP($B357,'Egen hetvattenprod'!$B$1:$BX$550,MATCH("Andelen klimatgaser med fossilt ursprung för avfall ()",'Egen hetvattenprod'!$B$1:$BX$1,0),FALSE),"")</f>
        <v>Schablon</v>
      </c>
      <c r="BH357" t="str">
        <f>IF($BF357="ja",VLOOKUP($B357,Kraftvärmeprod!$B$1:$BX$550,MATCH("Andelen klimatgaser med fossilt ursprung för avfall ()",Kraftvärmeprod!$B$1:$BX$1,0),FALSE),"")</f>
        <v>Ingen redovisning</v>
      </c>
      <c r="BI357">
        <f>IF($BF357="ja",VLOOKUP($B357,'Egen hetvattenprod'!$B$1:$BX$550,MATCH("Avfall (GWh)",'Egen hetvattenprod'!$B$1:$BX$1,0),FALSE),"")</f>
        <v>101.559</v>
      </c>
      <c r="BJ357">
        <f>IF($BF357="ja",VLOOKUP($B357,'Slutlig allokering kvv'!$B$1:$BX$550,MATCH("Avfall (GWh)",'Slutlig allokering kvv'!$B$1:$BX$1,0),FALSE),"")</f>
        <v>0</v>
      </c>
      <c r="BK357">
        <f>IF($BF357="ja",VLOOKUP($B357,'Köpt hetvatten'!$B$1:$BX$550,MATCH("Avfall i köpt hetvatten",'Köpt hetvatten'!$B$1:$BX$1,0),FALSE),"")</f>
        <v>0</v>
      </c>
      <c r="BL357">
        <f>IF($BF357="ja",VLOOKUP($B357,'Egen hetvattenprod'!$B$1:$BX$550,MATCH("Värde enligt ovan. (%)",'Egen hetvattenprod'!$B$1:$BX$1,0),FALSE),"")</f>
        <v>39</v>
      </c>
      <c r="BM357" t="str">
        <f>IF($BF357="ja",VLOOKUP($B357,Kraftvärmeprod!$B$1:$BX$550,MATCH("Värde enligt ovan. (%)",Kraftvärmeprod!$B$1:$BX$1,0),FALSE),"")</f>
        <v>ET</v>
      </c>
      <c r="BQ357">
        <f>IF($BF357="ja",VLOOKUP($B357,'Egen hetvattenprod'!$B$1:$BX$550,MATCH("Tillförd olja (fossil) vid avfallsförbränning (GWh)",'Egen hetvattenprod'!$B$1:$BX$1,0),FALSE),"")</f>
        <v>4.3730000000000002</v>
      </c>
      <c r="BR357" t="str">
        <f>IF($BF357="ja",VLOOKUP($B357,Kraftvärmeprod!$B$1:$BX$550,MATCH("Tillförd olja (fossil) vid avfallsförbränning (GWh)",Kraftvärmeprod!$B$1:$BX$1,0),FALSE),"")</f>
        <v>ET</v>
      </c>
    </row>
    <row r="358" spans="1:70">
      <c r="A358" t="s">
        <v>560</v>
      </c>
      <c r="B358" t="s">
        <v>562</v>
      </c>
      <c r="C358">
        <f>VLOOKUP($B358,'Tillförd energi'!$B$1:$AI$720,MATCH(C$2,'Tillförd energi'!$B$1:$AQ$1,0),FALSE)</f>
        <v>0</v>
      </c>
      <c r="D358">
        <f>VLOOKUP($B358,'Tillförd energi'!$B$1:$AI$720,MATCH(D$2,'Tillförd energi'!$B$1:$AQ$1,0),FALSE)</f>
        <v>3.0000000000000001E-3</v>
      </c>
      <c r="E358">
        <f>VLOOKUP($B358,'Tillförd energi'!$B$1:$AI$720,MATCH(E$2,'Tillförd energi'!$B$1:$AQ$1,0),FALSE)</f>
        <v>0</v>
      </c>
      <c r="F358">
        <f>VLOOKUP($B358,'Tillförd energi'!$B$1:$AI$720,MATCH(F$2,'Tillförd energi'!$B$1:$AQ$1,0),FALSE)</f>
        <v>0</v>
      </c>
      <c r="G358">
        <f>VLOOKUP($B358,'Tillförd energi'!$B$1:$AI$720,MATCH(G$2,'Tillförd energi'!$B$1:$AQ$1,0),FALSE)</f>
        <v>0</v>
      </c>
      <c r="H358">
        <f>VLOOKUP($B358,'Tillförd energi'!$B$1:$AI$720,MATCH(H$2,'Tillförd energi'!$B$1:$AQ$1,0),FALSE)</f>
        <v>0</v>
      </c>
      <c r="I358">
        <f>VLOOKUP($B358,'Tillförd energi'!$B$1:$AI$720,MATCH(I$2,'Tillförd energi'!$B$1:$AQ$1,0),FALSE)</f>
        <v>0</v>
      </c>
      <c r="J358">
        <f>VLOOKUP($B358,'Tillförd energi'!$B$1:$AI$720,MATCH(J$2,'Tillförd energi'!$B$1:$AQ$1,0),FALSE)</f>
        <v>0</v>
      </c>
      <c r="K358">
        <f>VLOOKUP($B358,'Tillförd energi'!$B$1:$AI$720,MATCH(K$2,'Tillförd energi'!$B$1:$AQ$1,0),FALSE)</f>
        <v>0</v>
      </c>
      <c r="L358">
        <f>VLOOKUP($B358,'Tillförd energi'!$B$1:$AI$720,MATCH(L$2,'Tillförd energi'!$B$1:$AQ$1,0),FALSE)</f>
        <v>0</v>
      </c>
      <c r="M358">
        <f>VLOOKUP($B358,'Tillförd energi'!$B$1:$AI$720,MATCH(M$2,'Tillförd energi'!$B$1:$AQ$1,0),FALSE)</f>
        <v>0</v>
      </c>
      <c r="N358">
        <f>VLOOKUP($B358,'Tillförd energi'!$B$1:$AI$720,MATCH(N$2,'Tillförd energi'!$B$1:$AQ$1,0),FALSE)</f>
        <v>0</v>
      </c>
      <c r="O358">
        <f>VLOOKUP($B358,'Tillförd energi'!$B$1:$AI$720,MATCH(O$2,'Tillförd energi'!$B$1:$AQ$1,0),FALSE)</f>
        <v>0</v>
      </c>
      <c r="P358">
        <f>VLOOKUP($B358,'Tillförd energi'!$B$1:$AI$720,MATCH(P$2,'Tillförd energi'!$B$1:$AQ$1,0),FALSE)</f>
        <v>0</v>
      </c>
      <c r="Q358">
        <f>VLOOKUP($B358,'Tillförd energi'!$B$1:$AI$720,MATCH(Q$2,'Tillförd energi'!$B$1:$AQ$1,0),FALSE)</f>
        <v>1.05</v>
      </c>
      <c r="R358">
        <f>VLOOKUP($B358,'Tillförd energi'!$B$1:$AI$720,MATCH(R$2,'Tillförd energi'!$B$1:$AQ$1,0),FALSE)</f>
        <v>0</v>
      </c>
      <c r="S358">
        <f>VLOOKUP($B358,'Tillförd energi'!$B$1:$AI$720,MATCH(S$2,'Tillförd energi'!$B$1:$AQ$1,0),FALSE)</f>
        <v>0</v>
      </c>
      <c r="T358">
        <f>VLOOKUP($B358,'Tillförd energi'!$B$1:$AI$720,MATCH(T$2,'Tillförd energi'!$B$1:$AQ$1,0),FALSE)</f>
        <v>0</v>
      </c>
      <c r="U358">
        <f>VLOOKUP($B358,'Tillförd energi'!$B$1:$AI$720,MATCH(U$2,'Tillförd energi'!$B$1:$AQ$1,0),FALSE)</f>
        <v>0</v>
      </c>
      <c r="V358">
        <f>VLOOKUP($B358,'Tillförd energi'!$B$1:$AI$720,MATCH(V$2,'Tillförd energi'!$B$1:$AQ$1,0),FALSE)</f>
        <v>0</v>
      </c>
      <c r="W358">
        <f>VLOOKUP($B358,'Tillförd energi'!$B$1:$AI$720,MATCH(W$2,'Tillförd energi'!$B$1:$AQ$1,0),FALSE)</f>
        <v>0</v>
      </c>
      <c r="X358">
        <f>VLOOKUP($B358,'Tillförd energi'!$B$1:$AI$720,MATCH(X$2,'Tillförd energi'!$B$1:$AQ$1,0),FALSE)</f>
        <v>0</v>
      </c>
      <c r="Y358">
        <f>VLOOKUP($B358,'Tillförd energi'!$B$1:$AI$720,MATCH(Y$2,'Tillförd energi'!$B$1:$AQ$1,0),FALSE)</f>
        <v>0</v>
      </c>
      <c r="Z358">
        <f>VLOOKUP($B358,'Tillförd energi'!$B$1:$AI$720,MATCH(Z$2,'Tillförd energi'!$B$1:$AQ$1,0),FALSE)</f>
        <v>0.18099999999999999</v>
      </c>
      <c r="AA358">
        <f>VLOOKUP($B358,'Tillförd energi'!$B$1:$AI$720,MATCH(AA$2,'Tillförd energi'!$B$1:$AQ$1,0),FALSE)</f>
        <v>0</v>
      </c>
      <c r="AB358">
        <f>VLOOKUP($B358,'Tillförd energi'!$B$1:$AI$720,MATCH(AB$2,'Tillförd energi'!$B$1:$AQ$1,0),FALSE)</f>
        <v>0</v>
      </c>
      <c r="AC358">
        <f>VLOOKUP($B358,'Tillförd energi'!$B$1:$AI$720,MATCH(AC$2,'Tillförd energi'!$B$1:$AQ$1,0),FALSE)</f>
        <v>0</v>
      </c>
      <c r="AD358">
        <f>VLOOKUP($B358,'Tillförd energi'!$B$1:$AI$720,MATCH(AD$2,'Tillförd energi'!$B$1:$AQ$1,0),FALSE)</f>
        <v>0</v>
      </c>
      <c r="AE358">
        <f>VLOOKUP($B358,'Tillförd energi'!$B$1:$AI$720,MATCH(AE$2,'Tillförd energi'!$B$1:$AQ$1,0),FALSE)</f>
        <v>0</v>
      </c>
      <c r="AF358">
        <f>VLOOKUP($B358,'Tillförd energi'!$B$1:$AI$720,MATCH(AF$2,'Tillförd energi'!$B$1:$AQ$1,0),FALSE)</f>
        <v>1.806E-2</v>
      </c>
      <c r="AG358">
        <f>IFERROR(VLOOKUP(B358,Miljö!$B$1:$AC$600,MATCH("Köpt mängd produktionsspecifik fjärrvärme:",Miljö!$B$1:$AC$1,0),FALSE)/1,0)</f>
        <v>0</v>
      </c>
      <c r="AI358">
        <f t="shared" si="30"/>
        <v>1.25206</v>
      </c>
      <c r="AJ358">
        <f>IF(ISERROR(1/VLOOKUP($B358,Leveranser!$B$1:$S$500,MATCH("såld värme (gwh)",Leveranser!$B$1:$S$1,0),FALSE)),"",VLOOKUP($B358,Leveranser!$B$1:$S$500,MATCH("såld värme (gwh)",Leveranser!$B$1:$S$1,0),FALSE))</f>
        <v>0.60199999999999998</v>
      </c>
      <c r="AM358" t="str">
        <f>IF(B358&lt;&gt;"",IF(VLOOKUP($B358,Totalt!$B$1:$AQ$554,MATCH("Kvalitetsgranskad:",Totalt!$B$1:$AQ$1,0),FALSE)="ja",VLOOKUP($B358,Miljö!$B$1:$AG$479,MATCH(AM$2,Miljö!$B$1:$AK$1,0),FALSE),""),"")</f>
        <v>Nej</v>
      </c>
      <c r="AN358" t="str">
        <f>IF(AM358="ja",VLOOKUP($B358,Miljö!$B$1:$J$479,MATCH("Typ av ursprungsspecificerad el   (Om inget värde anges används Nordisk residualmix, se inforuta) ()",Miljö!$B$1:$J$1,0),FALSE),IF(AM358="nej","Nordisk residualel",""))</f>
        <v>Nordisk residualel</v>
      </c>
      <c r="AO358">
        <f>IF(AM358="","",VLOOKUP($B358,Miljö!$B$1:$J$479,MATCH("Fossilandel för ursprungspecificerad el ()",Miljö!$B$1:$J$1,0),FALSE))</f>
        <v>0.47</v>
      </c>
      <c r="AP358">
        <f>IF(AM358="","",IFERROR(VLOOKUP($B358,Miljö!$B$1:$J$479,MATCH("Kärnkraftsandel för ursprungsspecificerad el ()",Miljö!$B$1:$J$1,0),FALSE)/1,0))</f>
        <v>0.48170000000000002</v>
      </c>
      <c r="AQ358">
        <f t="shared" si="31"/>
        <v>4.830000000000001E-2</v>
      </c>
      <c r="AS358" t="str">
        <f t="shared" si="32"/>
        <v>Nej</v>
      </c>
      <c r="AT358" t="str">
        <f>IF(AS358="ja",VLOOKUP($B358,Miljö!$B$1:$P$500,MATCH("Fossil andel i procent (%)",Miljö!$B$1:$P$1,0),FALSE)/100,"")</f>
        <v/>
      </c>
      <c r="AV358" t="str">
        <f t="shared" si="33"/>
        <v>Nej</v>
      </c>
      <c r="AW358" t="str">
        <f>IF(AV358="ja",VLOOKUP($B358,'Egen hetvattenprod'!$B$1:$AO$500,MATCH("Värmekälla till värmepumpar ()",'Egen hetvattenprod'!$B$1:$AO$1,0),FALSE),"")</f>
        <v/>
      </c>
      <c r="AY358" t="str">
        <f t="shared" si="34"/>
        <v>Nej</v>
      </c>
      <c r="AZ358" s="115" t="str">
        <f>IF($AY358="ja",(VLOOKUP($B358,'Egen hetvattenprod'!$B$1:$BX$550,MATCH(AZ$2,'Egen hetvattenprod'!$B$1:$BX$1,0),FALSE)+VLOOKUP($B358,Kraftvärmeprod!$B$1:$BX$550,MATCH(AZ$2,Kraftvärmeprod!$B$1:$BX$1,0),FALSE))/$AC358,"")</f>
        <v/>
      </c>
      <c r="BA358" s="115" t="str">
        <f>IF($AY358="ja",(VLOOKUP($B358,'Egen hetvattenprod'!$B$1:$BX$550,MATCH(BA$2,'Egen hetvattenprod'!$B$1:$BX$1,0),FALSE)+VLOOKUP($B358,Kraftvärmeprod!$B$1:$BX$550,MATCH(BA$2,Kraftvärmeprod!$B$1:$BX$1,0),FALSE))/$AC358,"")</f>
        <v/>
      </c>
      <c r="BB358" s="115" t="str">
        <f>IF($AY358="ja",(VLOOKUP($B358,'Egen hetvattenprod'!$B$1:$BX$550,MATCH(BB$2,'Egen hetvattenprod'!$B$1:$BX$1,0),FALSE)+VLOOKUP($B358,Kraftvärmeprod!$B$1:$BX$550,MATCH(BB$2,Kraftvärmeprod!$B$1:$BX$1,0),FALSE))/$AC358,"")</f>
        <v/>
      </c>
      <c r="BC358" s="115" t="str">
        <f>IF($AY358="ja",(VLOOKUP($B358,'Egen hetvattenprod'!$B$1:$BX$550,MATCH(BC$2,'Egen hetvattenprod'!$B$1:$BX$1,0),FALSE)+VLOOKUP($B358,Kraftvärmeprod!$B$1:$BX$550,MATCH(BC$2,Kraftvärmeprod!$B$1:$BX$1,0),FALSE))/$AC358,"")</f>
        <v/>
      </c>
      <c r="BD358" s="115" t="str">
        <f>IF($AY358="ja",(VLOOKUP($B358,'Egen hetvattenprod'!$B$1:$BX$550,MATCH(BD$2,'Egen hetvattenprod'!$B$1:$BX$1,0),FALSE)+VLOOKUP($B358,Kraftvärmeprod!$B$1:$BX$550,MATCH(BD$2,Kraftvärmeprod!$B$1:$BX$1,0),FALSE))/$AC358,"")</f>
        <v/>
      </c>
      <c r="BF358" t="str">
        <f t="shared" si="35"/>
        <v>Nej</v>
      </c>
      <c r="BG358" t="str">
        <f>IF($BF358="ja",VLOOKUP($B358,'Egen hetvattenprod'!$B$1:$BX$550,MATCH("Andelen klimatgaser med fossilt ursprung för avfall ()",'Egen hetvattenprod'!$B$1:$BX$1,0),FALSE),"")</f>
        <v/>
      </c>
      <c r="BH358" t="str">
        <f>IF($BF358="ja",VLOOKUP($B358,Kraftvärmeprod!$B$1:$BX$550,MATCH("Andelen klimatgaser med fossilt ursprung för avfall ()",Kraftvärmeprod!$B$1:$BX$1,0),FALSE),"")</f>
        <v/>
      </c>
      <c r="BI358" t="str">
        <f>IF($BF358="ja",VLOOKUP($B358,'Egen hetvattenprod'!$B$1:$BX$550,MATCH("Avfall (GWh)",'Egen hetvattenprod'!$B$1:$BX$1,0),FALSE),"")</f>
        <v/>
      </c>
      <c r="BJ358" t="str">
        <f>IF($BF358="ja",VLOOKUP($B358,'Slutlig allokering kvv'!$B$1:$BX$550,MATCH("Avfall (GWh)",'Slutlig allokering kvv'!$B$1:$BX$1,0),FALSE),"")</f>
        <v/>
      </c>
      <c r="BK358" t="str">
        <f>IF($BF358="ja",VLOOKUP($B358,'Köpt hetvatten'!$B$1:$BX$550,MATCH("Avfall i köpt hetvatten",'Köpt hetvatten'!$B$1:$BX$1,0),FALSE),"")</f>
        <v/>
      </c>
      <c r="BL358" t="str">
        <f>IF($BF358="ja",VLOOKUP($B358,'Egen hetvattenprod'!$B$1:$BX$550,MATCH("Värde enligt ovan. (%)",'Egen hetvattenprod'!$B$1:$BX$1,0),FALSE),"")</f>
        <v/>
      </c>
      <c r="BM358" t="str">
        <f>IF($BF358="ja",VLOOKUP($B358,Kraftvärmeprod!$B$1:$BX$550,MATCH("Värde enligt ovan. (%)",Kraftvärmeprod!$B$1:$BX$1,0),FALSE),"")</f>
        <v/>
      </c>
      <c r="BQ358" t="str">
        <f>IF($BF358="ja",VLOOKUP($B358,'Egen hetvattenprod'!$B$1:$BX$550,MATCH("Tillförd olja (fossil) vid avfallsförbränning (GWh)",'Egen hetvattenprod'!$B$1:$BX$1,0),FALSE),"")</f>
        <v/>
      </c>
      <c r="BR358" t="str">
        <f>IF($BF358="ja",VLOOKUP($B358,Kraftvärmeprod!$B$1:$BX$550,MATCH("Tillförd olja (fossil) vid avfallsförbränning (GWh)",Kraftvärmeprod!$B$1:$BX$1,0),FALSE),"")</f>
        <v/>
      </c>
    </row>
    <row r="359" spans="1:70">
      <c r="A359" t="s">
        <v>560</v>
      </c>
      <c r="B359" t="s">
        <v>563</v>
      </c>
      <c r="C359">
        <f>VLOOKUP($B359,'Tillförd energi'!$B$1:$AI$720,MATCH(C$2,'Tillförd energi'!$B$1:$AQ$1,0),FALSE)</f>
        <v>0</v>
      </c>
      <c r="D359">
        <f>VLOOKUP($B359,'Tillförd energi'!$B$1:$AI$720,MATCH(D$2,'Tillförd energi'!$B$1:$AQ$1,0),FALSE)</f>
        <v>0.35699999999999998</v>
      </c>
      <c r="E359">
        <f>VLOOKUP($B359,'Tillförd energi'!$B$1:$AI$720,MATCH(E$2,'Tillförd energi'!$B$1:$AQ$1,0),FALSE)</f>
        <v>0</v>
      </c>
      <c r="F359">
        <f>VLOOKUP($B359,'Tillförd energi'!$B$1:$AI$720,MATCH(F$2,'Tillförd energi'!$B$1:$AQ$1,0),FALSE)</f>
        <v>0</v>
      </c>
      <c r="G359">
        <f>VLOOKUP($B359,'Tillförd energi'!$B$1:$AI$720,MATCH(G$2,'Tillförd energi'!$B$1:$AQ$1,0),FALSE)</f>
        <v>0</v>
      </c>
      <c r="H359">
        <f>VLOOKUP($B359,'Tillförd energi'!$B$1:$AI$720,MATCH(H$2,'Tillförd energi'!$B$1:$AQ$1,0),FALSE)</f>
        <v>0</v>
      </c>
      <c r="I359">
        <f>VLOOKUP($B359,'Tillförd energi'!$B$1:$AI$720,MATCH(I$2,'Tillförd energi'!$B$1:$AQ$1,0),FALSE)</f>
        <v>0</v>
      </c>
      <c r="J359">
        <f>VLOOKUP($B359,'Tillförd energi'!$B$1:$AI$720,MATCH(J$2,'Tillförd energi'!$B$1:$AQ$1,0),FALSE)</f>
        <v>0</v>
      </c>
      <c r="K359">
        <f>VLOOKUP($B359,'Tillförd energi'!$B$1:$AI$720,MATCH(K$2,'Tillförd energi'!$B$1:$AQ$1,0),FALSE)</f>
        <v>0</v>
      </c>
      <c r="L359">
        <f>VLOOKUP($B359,'Tillförd energi'!$B$1:$AI$720,MATCH(L$2,'Tillförd energi'!$B$1:$AQ$1,0),FALSE)</f>
        <v>0</v>
      </c>
      <c r="M359">
        <f>VLOOKUP($B359,'Tillförd energi'!$B$1:$AI$720,MATCH(M$2,'Tillförd energi'!$B$1:$AQ$1,0),FALSE)</f>
        <v>0</v>
      </c>
      <c r="N359">
        <f>VLOOKUP($B359,'Tillförd energi'!$B$1:$AI$720,MATCH(N$2,'Tillförd energi'!$B$1:$AQ$1,0),FALSE)</f>
        <v>0</v>
      </c>
      <c r="O359">
        <f>VLOOKUP($B359,'Tillförd energi'!$B$1:$AI$720,MATCH(O$2,'Tillförd energi'!$B$1:$AQ$1,0),FALSE)</f>
        <v>13.567</v>
      </c>
      <c r="P359">
        <f>VLOOKUP($B359,'Tillförd energi'!$B$1:$AI$720,MATCH(P$2,'Tillförd energi'!$B$1:$AQ$1,0),FALSE)</f>
        <v>0</v>
      </c>
      <c r="Q359">
        <f>VLOOKUP($B359,'Tillförd energi'!$B$1:$AI$720,MATCH(Q$2,'Tillförd energi'!$B$1:$AQ$1,0),FALSE)</f>
        <v>0</v>
      </c>
      <c r="R359">
        <f>VLOOKUP($B359,'Tillförd energi'!$B$1:$AI$720,MATCH(R$2,'Tillförd energi'!$B$1:$AQ$1,0),FALSE)</f>
        <v>0</v>
      </c>
      <c r="S359">
        <f>VLOOKUP($B359,'Tillförd energi'!$B$1:$AI$720,MATCH(S$2,'Tillförd energi'!$B$1:$AQ$1,0),FALSE)</f>
        <v>0</v>
      </c>
      <c r="T359">
        <f>VLOOKUP($B359,'Tillförd energi'!$B$1:$AI$720,MATCH(T$2,'Tillförd energi'!$B$1:$AQ$1,0),FALSE)</f>
        <v>0</v>
      </c>
      <c r="U359">
        <f>VLOOKUP($B359,'Tillförd energi'!$B$1:$AI$720,MATCH(U$2,'Tillförd energi'!$B$1:$AQ$1,0),FALSE)</f>
        <v>0</v>
      </c>
      <c r="V359">
        <f>VLOOKUP($B359,'Tillförd energi'!$B$1:$AI$720,MATCH(V$2,'Tillförd energi'!$B$1:$AQ$1,0),FALSE)</f>
        <v>0</v>
      </c>
      <c r="W359">
        <f>VLOOKUP($B359,'Tillförd energi'!$B$1:$AI$720,MATCH(W$2,'Tillförd energi'!$B$1:$AQ$1,0),FALSE)</f>
        <v>0</v>
      </c>
      <c r="X359">
        <f>VLOOKUP($B359,'Tillförd energi'!$B$1:$AI$720,MATCH(X$2,'Tillförd energi'!$B$1:$AQ$1,0),FALSE)</f>
        <v>0</v>
      </c>
      <c r="Y359">
        <f>VLOOKUP($B359,'Tillförd energi'!$B$1:$AI$720,MATCH(Y$2,'Tillförd energi'!$B$1:$AQ$1,0),FALSE)</f>
        <v>0</v>
      </c>
      <c r="Z359">
        <f>VLOOKUP($B359,'Tillförd energi'!$B$1:$AI$720,MATCH(Z$2,'Tillförd energi'!$B$1:$AQ$1,0),FALSE)</f>
        <v>0</v>
      </c>
      <c r="AA359">
        <f>VLOOKUP($B359,'Tillförd energi'!$B$1:$AI$720,MATCH(AA$2,'Tillförd energi'!$B$1:$AQ$1,0),FALSE)</f>
        <v>0</v>
      </c>
      <c r="AB359">
        <f>VLOOKUP($B359,'Tillförd energi'!$B$1:$AI$720,MATCH(AB$2,'Tillförd energi'!$B$1:$AQ$1,0),FALSE)</f>
        <v>0</v>
      </c>
      <c r="AC359">
        <f>VLOOKUP($B359,'Tillförd energi'!$B$1:$AI$720,MATCH(AC$2,'Tillförd energi'!$B$1:$AQ$1,0),FALSE)</f>
        <v>3.1869999999999998</v>
      </c>
      <c r="AD359">
        <f>VLOOKUP($B359,'Tillförd energi'!$B$1:$AI$720,MATCH(AD$2,'Tillförd energi'!$B$1:$AQ$1,0),FALSE)</f>
        <v>0</v>
      </c>
      <c r="AE359">
        <f>VLOOKUP($B359,'Tillförd energi'!$B$1:$AI$720,MATCH(AE$2,'Tillförd energi'!$B$1:$AQ$1,0),FALSE)</f>
        <v>0</v>
      </c>
      <c r="AF359">
        <f>VLOOKUP($B359,'Tillförd energi'!$B$1:$AI$720,MATCH(AF$2,'Tillförd energi'!$B$1:$AQ$1,0),FALSE)</f>
        <v>0.39528000000000002</v>
      </c>
      <c r="AG359">
        <f>IFERROR(VLOOKUP(B359,Miljö!$B$1:$AC$600,MATCH("Köpt mängd produktionsspecifik fjärrvärme:",Miljö!$B$1:$AC$1,0),FALSE)/1,0)</f>
        <v>0</v>
      </c>
      <c r="AI359">
        <f t="shared" si="30"/>
        <v>17.50628</v>
      </c>
      <c r="AJ359">
        <f>IF(ISERROR(1/VLOOKUP($B359,Leveranser!$B$1:$S$500,MATCH("såld värme (gwh)",Leveranser!$B$1:$S$1,0),FALSE)),"",VLOOKUP($B359,Leveranser!$B$1:$S$500,MATCH("såld värme (gwh)",Leveranser!$B$1:$S$1,0),FALSE))</f>
        <v>13.176</v>
      </c>
      <c r="AM359" t="str">
        <f>IF(B359&lt;&gt;"",IF(VLOOKUP($B359,Totalt!$B$1:$AQ$554,MATCH("Kvalitetsgranskad:",Totalt!$B$1:$AQ$1,0),FALSE)="ja",VLOOKUP($B359,Miljö!$B$1:$AG$479,MATCH(AM$2,Miljö!$B$1:$AK$1,0),FALSE),""),"")</f>
        <v>Ja</v>
      </c>
      <c r="AN359" t="str">
        <f>IF(AM359="ja",VLOOKUP($B359,Miljö!$B$1:$J$479,MATCH("Typ av ursprungsspecificerad el   (Om inget värde anges används Nordisk residualmix, se inforuta) ()",Miljö!$B$1:$J$1,0),FALSE),IF(AM359="nej","Nordisk residualel",""))</f>
        <v>'Bio energi'</v>
      </c>
      <c r="AO359">
        <f>IF(AM359="","",VLOOKUP($B359,Miljö!$B$1:$J$479,MATCH("Fossilandel för ursprungspecificerad el ()",Miljö!$B$1:$J$1,0),FALSE))</f>
        <v>0</v>
      </c>
      <c r="AP359">
        <f>IF(AM359="","",IFERROR(VLOOKUP($B359,Miljö!$B$1:$J$479,MATCH("Kärnkraftsandel för ursprungsspecificerad el ()",Miljö!$B$1:$J$1,0),FALSE)/1,0))</f>
        <v>0</v>
      </c>
      <c r="AQ359">
        <f t="shared" si="31"/>
        <v>1</v>
      </c>
      <c r="AS359" t="str">
        <f t="shared" si="32"/>
        <v>Nej</v>
      </c>
      <c r="AT359" t="str">
        <f>IF(AS359="ja",VLOOKUP($B359,Miljö!$B$1:$P$500,MATCH("Fossil andel i procent (%)",Miljö!$B$1:$P$1,0),FALSE)/100,"")</f>
        <v/>
      </c>
      <c r="AV359" t="str">
        <f t="shared" si="33"/>
        <v>Nej</v>
      </c>
      <c r="AW359" t="str">
        <f>IF(AV359="ja",VLOOKUP($B359,'Egen hetvattenprod'!$B$1:$AO$500,MATCH("Värmekälla till värmepumpar ()",'Egen hetvattenprod'!$B$1:$AO$1,0),FALSE),"")</f>
        <v/>
      </c>
      <c r="AY359" t="str">
        <f t="shared" si="34"/>
        <v>Ja</v>
      </c>
      <c r="AZ359" s="115">
        <f>IF($AY359="ja",(VLOOKUP($B359,'Egen hetvattenprod'!$B$1:$BX$550,MATCH(AZ$2,'Egen hetvattenprod'!$B$1:$BX$1,0),FALSE)+VLOOKUP($B359,Kraftvärmeprod!$B$1:$BX$550,MATCH(AZ$2,Kraftvärmeprod!$B$1:$BX$1,0),FALSE))/$AC359,"")</f>
        <v>1</v>
      </c>
      <c r="BA359" s="115">
        <f>IF($AY359="ja",(VLOOKUP($B359,'Egen hetvattenprod'!$B$1:$BX$550,MATCH(BA$2,'Egen hetvattenprod'!$B$1:$BX$1,0),FALSE)+VLOOKUP($B359,Kraftvärmeprod!$B$1:$BX$550,MATCH(BA$2,Kraftvärmeprod!$B$1:$BX$1,0),FALSE))/$AC359,"")</f>
        <v>0</v>
      </c>
      <c r="BB359" s="115">
        <f>IF($AY359="ja",(VLOOKUP($B359,'Egen hetvattenprod'!$B$1:$BX$550,MATCH(BB$2,'Egen hetvattenprod'!$B$1:$BX$1,0),FALSE)+VLOOKUP($B359,Kraftvärmeprod!$B$1:$BX$550,MATCH(BB$2,Kraftvärmeprod!$B$1:$BX$1,0),FALSE))/$AC359,"")</f>
        <v>0</v>
      </c>
      <c r="BC359" s="115">
        <f>IF($AY359="ja",(VLOOKUP($B359,'Egen hetvattenprod'!$B$1:$BX$550,MATCH(BC$2,'Egen hetvattenprod'!$B$1:$BX$1,0),FALSE)+VLOOKUP($B359,Kraftvärmeprod!$B$1:$BX$550,MATCH(BC$2,Kraftvärmeprod!$B$1:$BX$1,0),FALSE))/$AC359,"")</f>
        <v>0</v>
      </c>
      <c r="BD359" s="115">
        <f>IF($AY359="ja",(VLOOKUP($B359,'Egen hetvattenprod'!$B$1:$BX$550,MATCH(BD$2,'Egen hetvattenprod'!$B$1:$BX$1,0),FALSE)+VLOOKUP($B359,Kraftvärmeprod!$B$1:$BX$550,MATCH(BD$2,Kraftvärmeprod!$B$1:$BX$1,0),FALSE))/$AC359,"")</f>
        <v>0</v>
      </c>
      <c r="BF359" t="str">
        <f t="shared" si="35"/>
        <v>Nej</v>
      </c>
      <c r="BG359" t="str">
        <f>IF($BF359="ja",VLOOKUP($B359,'Egen hetvattenprod'!$B$1:$BX$550,MATCH("Andelen klimatgaser med fossilt ursprung för avfall ()",'Egen hetvattenprod'!$B$1:$BX$1,0),FALSE),"")</f>
        <v/>
      </c>
      <c r="BH359" t="str">
        <f>IF($BF359="ja",VLOOKUP($B359,Kraftvärmeprod!$B$1:$BX$550,MATCH("Andelen klimatgaser med fossilt ursprung för avfall ()",Kraftvärmeprod!$B$1:$BX$1,0),FALSE),"")</f>
        <v/>
      </c>
      <c r="BI359" t="str">
        <f>IF($BF359="ja",VLOOKUP($B359,'Egen hetvattenprod'!$B$1:$BX$550,MATCH("Avfall (GWh)",'Egen hetvattenprod'!$B$1:$BX$1,0),FALSE),"")</f>
        <v/>
      </c>
      <c r="BJ359" t="str">
        <f>IF($BF359="ja",VLOOKUP($B359,'Slutlig allokering kvv'!$B$1:$BX$550,MATCH("Avfall (GWh)",'Slutlig allokering kvv'!$B$1:$BX$1,0),FALSE),"")</f>
        <v/>
      </c>
      <c r="BK359" t="str">
        <f>IF($BF359="ja",VLOOKUP($B359,'Köpt hetvatten'!$B$1:$BX$550,MATCH("Avfall i köpt hetvatten",'Köpt hetvatten'!$B$1:$BX$1,0),FALSE),"")</f>
        <v/>
      </c>
      <c r="BL359" t="str">
        <f>IF($BF359="ja",VLOOKUP($B359,'Egen hetvattenprod'!$B$1:$BX$550,MATCH("Värde enligt ovan. (%)",'Egen hetvattenprod'!$B$1:$BX$1,0),FALSE),"")</f>
        <v/>
      </c>
      <c r="BM359" t="str">
        <f>IF($BF359="ja",VLOOKUP($B359,Kraftvärmeprod!$B$1:$BX$550,MATCH("Värde enligt ovan. (%)",Kraftvärmeprod!$B$1:$BX$1,0),FALSE),"")</f>
        <v/>
      </c>
      <c r="BQ359" t="str">
        <f>IF($BF359="ja",VLOOKUP($B359,'Egen hetvattenprod'!$B$1:$BX$550,MATCH("Tillförd olja (fossil) vid avfallsförbränning (GWh)",'Egen hetvattenprod'!$B$1:$BX$1,0),FALSE),"")</f>
        <v/>
      </c>
      <c r="BR359" t="str">
        <f>IF($BF359="ja",VLOOKUP($B359,Kraftvärmeprod!$B$1:$BX$550,MATCH("Tillförd olja (fossil) vid avfallsförbränning (GWh)",Kraftvärmeprod!$B$1:$BX$1,0),FALSE),"")</f>
        <v/>
      </c>
    </row>
    <row r="360" spans="1:70">
      <c r="A360" t="s">
        <v>560</v>
      </c>
      <c r="B360" t="s">
        <v>564</v>
      </c>
      <c r="C360">
        <f>VLOOKUP($B360,'Tillförd energi'!$B$1:$AI$720,MATCH(C$2,'Tillförd energi'!$B$1:$AQ$1,0),FALSE)</f>
        <v>0</v>
      </c>
      <c r="D360">
        <f>VLOOKUP($B360,'Tillförd energi'!$B$1:$AI$720,MATCH(D$2,'Tillförd energi'!$B$1:$AQ$1,0),FALSE)</f>
        <v>1.4789600000000001</v>
      </c>
      <c r="E360">
        <f>VLOOKUP($B360,'Tillförd energi'!$B$1:$AI$720,MATCH(E$2,'Tillförd energi'!$B$1:$AQ$1,0),FALSE)</f>
        <v>0</v>
      </c>
      <c r="F360">
        <f>VLOOKUP($B360,'Tillförd energi'!$B$1:$AI$720,MATCH(F$2,'Tillförd energi'!$B$1:$AQ$1,0),FALSE)</f>
        <v>0</v>
      </c>
      <c r="G360">
        <f>VLOOKUP($B360,'Tillförd energi'!$B$1:$AI$720,MATCH(G$2,'Tillförd energi'!$B$1:$AQ$1,0),FALSE)</f>
        <v>0</v>
      </c>
      <c r="H360">
        <f>VLOOKUP($B360,'Tillförd energi'!$B$1:$AI$720,MATCH(H$2,'Tillförd energi'!$B$1:$AQ$1,0),FALSE)</f>
        <v>0</v>
      </c>
      <c r="I360">
        <f>VLOOKUP($B360,'Tillförd energi'!$B$1:$AI$720,MATCH(I$2,'Tillförd energi'!$B$1:$AQ$1,0),FALSE)</f>
        <v>0</v>
      </c>
      <c r="J360">
        <f>VLOOKUP($B360,'Tillförd energi'!$B$1:$AI$720,MATCH(J$2,'Tillförd energi'!$B$1:$AQ$1,0),FALSE)</f>
        <v>0</v>
      </c>
      <c r="K360">
        <f>VLOOKUP($B360,'Tillförd energi'!$B$1:$AI$720,MATCH(K$2,'Tillförd energi'!$B$1:$AQ$1,0),FALSE)</f>
        <v>0</v>
      </c>
      <c r="L360">
        <f>VLOOKUP($B360,'Tillförd energi'!$B$1:$AI$720,MATCH(L$2,'Tillförd energi'!$B$1:$AQ$1,0),FALSE)</f>
        <v>0</v>
      </c>
      <c r="M360">
        <f>VLOOKUP($B360,'Tillförd energi'!$B$1:$AI$720,MATCH(M$2,'Tillförd energi'!$B$1:$AQ$1,0),FALSE)</f>
        <v>0</v>
      </c>
      <c r="N360">
        <f>VLOOKUP($B360,'Tillförd energi'!$B$1:$AI$720,MATCH(N$2,'Tillförd energi'!$B$1:$AQ$1,0),FALSE)</f>
        <v>0</v>
      </c>
      <c r="O360">
        <f>VLOOKUP($B360,'Tillförd energi'!$B$1:$AI$720,MATCH(O$2,'Tillförd energi'!$B$1:$AQ$1,0),FALSE)</f>
        <v>0</v>
      </c>
      <c r="P360">
        <f>VLOOKUP($B360,'Tillförd energi'!$B$1:$AI$720,MATCH(P$2,'Tillförd energi'!$B$1:$AQ$1,0),FALSE)</f>
        <v>0</v>
      </c>
      <c r="Q360">
        <f>VLOOKUP($B360,'Tillförd energi'!$B$1:$AI$720,MATCH(Q$2,'Tillförd energi'!$B$1:$AQ$1,0),FALSE)</f>
        <v>0.99325799999999997</v>
      </c>
      <c r="R360">
        <f>VLOOKUP($B360,'Tillförd energi'!$B$1:$AI$720,MATCH(R$2,'Tillförd energi'!$B$1:$AQ$1,0),FALSE)</f>
        <v>0</v>
      </c>
      <c r="S360">
        <f>VLOOKUP($B360,'Tillförd energi'!$B$1:$AI$720,MATCH(S$2,'Tillförd energi'!$B$1:$AQ$1,0),FALSE)</f>
        <v>0</v>
      </c>
      <c r="T360">
        <f>VLOOKUP($B360,'Tillförd energi'!$B$1:$AI$720,MATCH(T$2,'Tillförd energi'!$B$1:$AQ$1,0),FALSE)</f>
        <v>0</v>
      </c>
      <c r="U360">
        <f>VLOOKUP($B360,'Tillförd energi'!$B$1:$AI$720,MATCH(U$2,'Tillförd energi'!$B$1:$AQ$1,0),FALSE)</f>
        <v>0</v>
      </c>
      <c r="V360">
        <f>VLOOKUP($B360,'Tillförd energi'!$B$1:$AI$720,MATCH(V$2,'Tillförd energi'!$B$1:$AQ$1,0),FALSE)</f>
        <v>0</v>
      </c>
      <c r="W360">
        <f>VLOOKUP($B360,'Tillförd energi'!$B$1:$AI$720,MATCH(W$2,'Tillförd energi'!$B$1:$AQ$1,0),FALSE)</f>
        <v>0</v>
      </c>
      <c r="X360">
        <f>VLOOKUP($B360,'Tillförd energi'!$B$1:$AI$720,MATCH(X$2,'Tillförd energi'!$B$1:$AQ$1,0),FALSE)</f>
        <v>0</v>
      </c>
      <c r="Y360">
        <f>VLOOKUP($B360,'Tillförd energi'!$B$1:$AI$720,MATCH(Y$2,'Tillförd energi'!$B$1:$AQ$1,0),FALSE)</f>
        <v>0</v>
      </c>
      <c r="Z360">
        <f>VLOOKUP($B360,'Tillförd energi'!$B$1:$AI$720,MATCH(Z$2,'Tillförd energi'!$B$1:$AQ$1,0),FALSE)</f>
        <v>0</v>
      </c>
      <c r="AA360">
        <f>VLOOKUP($B360,'Tillförd energi'!$B$1:$AI$720,MATCH(AA$2,'Tillförd energi'!$B$1:$AQ$1,0),FALSE)</f>
        <v>0</v>
      </c>
      <c r="AB360">
        <f>VLOOKUP($B360,'Tillförd energi'!$B$1:$AI$720,MATCH(AB$2,'Tillförd energi'!$B$1:$AQ$1,0),FALSE)</f>
        <v>0</v>
      </c>
      <c r="AC360">
        <f>VLOOKUP($B360,'Tillförd energi'!$B$1:$AI$720,MATCH(AC$2,'Tillförd energi'!$B$1:$AQ$1,0),FALSE)</f>
        <v>0</v>
      </c>
      <c r="AD360">
        <f>VLOOKUP($B360,'Tillförd energi'!$B$1:$AI$720,MATCH(AD$2,'Tillförd energi'!$B$1:$AQ$1,0),FALSE)</f>
        <v>23.414000000000001</v>
      </c>
      <c r="AE360">
        <f>VLOOKUP($B360,'Tillförd energi'!$B$1:$AI$720,MATCH(AE$2,'Tillförd energi'!$B$1:$AQ$1,0),FALSE)</f>
        <v>0</v>
      </c>
      <c r="AF360">
        <f>VLOOKUP($B360,'Tillförd energi'!$B$1:$AI$720,MATCH(AF$2,'Tillförd energi'!$B$1:$AQ$1,0),FALSE)</f>
        <v>3.4000000000000002E-2</v>
      </c>
      <c r="AG360">
        <f>IFERROR(VLOOKUP(B360,Miljö!$B$1:$AC$600,MATCH("Köpt mängd produktionsspecifik fjärrvärme:",Miljö!$B$1:$AC$1,0),FALSE)/1,0)</f>
        <v>0</v>
      </c>
      <c r="AI360">
        <f t="shared" si="30"/>
        <v>25.920217999999998</v>
      </c>
      <c r="AJ360">
        <f>IF(ISERROR(1/VLOOKUP($B360,Leveranser!$B$1:$S$500,MATCH("såld värme (gwh)",Leveranser!$B$1:$S$1,0),FALSE)),"",VLOOKUP($B360,Leveranser!$B$1:$S$500,MATCH("såld värme (gwh)",Leveranser!$B$1:$S$1,0),FALSE))</f>
        <v>19.341999999999999</v>
      </c>
      <c r="AM360" t="str">
        <f>IF(B360&lt;&gt;"",IF(VLOOKUP($B360,Totalt!$B$1:$AQ$554,MATCH("Kvalitetsgranskad:",Totalt!$B$1:$AQ$1,0),FALSE)="ja",VLOOKUP($B360,Miljö!$B$1:$AG$479,MATCH(AM$2,Miljö!$B$1:$AK$1,0),FALSE),""),"")</f>
        <v>Ja</v>
      </c>
      <c r="AN360" t="str">
        <f>IF(AM360="ja",VLOOKUP($B360,Miljö!$B$1:$J$479,MATCH("Typ av ursprungsspecificerad el   (Om inget värde anges används Nordisk residualmix, se inforuta) ()",Miljö!$B$1:$J$1,0),FALSE),IF(AM360="nej","Nordisk residualel",""))</f>
        <v>'Bio energi'</v>
      </c>
      <c r="AO360">
        <f>IF(AM360="","",VLOOKUP($B360,Miljö!$B$1:$J$479,MATCH("Fossilandel för ursprungspecificerad el ()",Miljö!$B$1:$J$1,0),FALSE))</f>
        <v>0</v>
      </c>
      <c r="AP360">
        <f>IF(AM360="","",IFERROR(VLOOKUP($B360,Miljö!$B$1:$J$479,MATCH("Kärnkraftsandel för ursprungsspecificerad el ()",Miljö!$B$1:$J$1,0),FALSE)/1,0))</f>
        <v>0</v>
      </c>
      <c r="AQ360">
        <f t="shared" si="31"/>
        <v>1</v>
      </c>
      <c r="AS360" t="str">
        <f t="shared" si="32"/>
        <v>Nej</v>
      </c>
      <c r="AT360" t="str">
        <f>IF(AS360="ja",VLOOKUP($B360,Miljö!$B$1:$P$500,MATCH("Fossil andel i procent (%)",Miljö!$B$1:$P$1,0),FALSE)/100,"")</f>
        <v/>
      </c>
      <c r="AV360" t="str">
        <f t="shared" si="33"/>
        <v>Nej</v>
      </c>
      <c r="AW360" t="str">
        <f>IF(AV360="ja",VLOOKUP($B360,'Egen hetvattenprod'!$B$1:$AO$500,MATCH("Värmekälla till värmepumpar ()",'Egen hetvattenprod'!$B$1:$AO$1,0),FALSE),"")</f>
        <v/>
      </c>
      <c r="AY360" t="str">
        <f t="shared" si="34"/>
        <v>Nej</v>
      </c>
      <c r="AZ360" s="115" t="str">
        <f>IF($AY360="ja",(VLOOKUP($B360,'Egen hetvattenprod'!$B$1:$BX$550,MATCH(AZ$2,'Egen hetvattenprod'!$B$1:$BX$1,0),FALSE)+VLOOKUP($B360,Kraftvärmeprod!$B$1:$BX$550,MATCH(AZ$2,Kraftvärmeprod!$B$1:$BX$1,0),FALSE))/$AC360,"")</f>
        <v/>
      </c>
      <c r="BA360" s="115" t="str">
        <f>IF($AY360="ja",(VLOOKUP($B360,'Egen hetvattenprod'!$B$1:$BX$550,MATCH(BA$2,'Egen hetvattenprod'!$B$1:$BX$1,0),FALSE)+VLOOKUP($B360,Kraftvärmeprod!$B$1:$BX$550,MATCH(BA$2,Kraftvärmeprod!$B$1:$BX$1,0),FALSE))/$AC360,"")</f>
        <v/>
      </c>
      <c r="BB360" s="115" t="str">
        <f>IF($AY360="ja",(VLOOKUP($B360,'Egen hetvattenprod'!$B$1:$BX$550,MATCH(BB$2,'Egen hetvattenprod'!$B$1:$BX$1,0),FALSE)+VLOOKUP($B360,Kraftvärmeprod!$B$1:$BX$550,MATCH(BB$2,Kraftvärmeprod!$B$1:$BX$1,0),FALSE))/$AC360,"")</f>
        <v/>
      </c>
      <c r="BC360" s="115" t="str">
        <f>IF($AY360="ja",(VLOOKUP($B360,'Egen hetvattenprod'!$B$1:$BX$550,MATCH(BC$2,'Egen hetvattenprod'!$B$1:$BX$1,0),FALSE)+VLOOKUP($B360,Kraftvärmeprod!$B$1:$BX$550,MATCH(BC$2,Kraftvärmeprod!$B$1:$BX$1,0),FALSE))/$AC360,"")</f>
        <v/>
      </c>
      <c r="BD360" s="115" t="str">
        <f>IF($AY360="ja",(VLOOKUP($B360,'Egen hetvattenprod'!$B$1:$BX$550,MATCH(BD$2,'Egen hetvattenprod'!$B$1:$BX$1,0),FALSE)+VLOOKUP($B360,Kraftvärmeprod!$B$1:$BX$550,MATCH(BD$2,Kraftvärmeprod!$B$1:$BX$1,0),FALSE))/$AC360,"")</f>
        <v/>
      </c>
      <c r="BF360" t="str">
        <f t="shared" si="35"/>
        <v>Nej</v>
      </c>
      <c r="BG360" t="str">
        <f>IF($BF360="ja",VLOOKUP($B360,'Egen hetvattenprod'!$B$1:$BX$550,MATCH("Andelen klimatgaser med fossilt ursprung för avfall ()",'Egen hetvattenprod'!$B$1:$BX$1,0),FALSE),"")</f>
        <v/>
      </c>
      <c r="BH360" t="str">
        <f>IF($BF360="ja",VLOOKUP($B360,Kraftvärmeprod!$B$1:$BX$550,MATCH("Andelen klimatgaser med fossilt ursprung för avfall ()",Kraftvärmeprod!$B$1:$BX$1,0),FALSE),"")</f>
        <v/>
      </c>
      <c r="BI360" t="str">
        <f>IF($BF360="ja",VLOOKUP($B360,'Egen hetvattenprod'!$B$1:$BX$550,MATCH("Avfall (GWh)",'Egen hetvattenprod'!$B$1:$BX$1,0),FALSE),"")</f>
        <v/>
      </c>
      <c r="BJ360" t="str">
        <f>IF($BF360="ja",VLOOKUP($B360,'Slutlig allokering kvv'!$B$1:$BX$550,MATCH("Avfall (GWh)",'Slutlig allokering kvv'!$B$1:$BX$1,0),FALSE),"")</f>
        <v/>
      </c>
      <c r="BK360" t="str">
        <f>IF($BF360="ja",VLOOKUP($B360,'Köpt hetvatten'!$B$1:$BX$550,MATCH("Avfall i köpt hetvatten",'Köpt hetvatten'!$B$1:$BX$1,0),FALSE),"")</f>
        <v/>
      </c>
      <c r="BL360" t="str">
        <f>IF($BF360="ja",VLOOKUP($B360,'Egen hetvattenprod'!$B$1:$BX$550,MATCH("Värde enligt ovan. (%)",'Egen hetvattenprod'!$B$1:$BX$1,0),FALSE),"")</f>
        <v/>
      </c>
      <c r="BM360" t="str">
        <f>IF($BF360="ja",VLOOKUP($B360,Kraftvärmeprod!$B$1:$BX$550,MATCH("Värde enligt ovan. (%)",Kraftvärmeprod!$B$1:$BX$1,0),FALSE),"")</f>
        <v/>
      </c>
      <c r="BQ360" t="str">
        <f>IF($BF360="ja",VLOOKUP($B360,'Egen hetvattenprod'!$B$1:$BX$550,MATCH("Tillförd olja (fossil) vid avfallsförbränning (GWh)",'Egen hetvattenprod'!$B$1:$BX$1,0),FALSE),"")</f>
        <v/>
      </c>
      <c r="BR360" t="str">
        <f>IF($BF360="ja",VLOOKUP($B360,Kraftvärmeprod!$B$1:$BX$550,MATCH("Tillförd olja (fossil) vid avfallsförbränning (GWh)",Kraftvärmeprod!$B$1:$BX$1,0),FALSE),"")</f>
        <v/>
      </c>
    </row>
    <row r="361" spans="1:70">
      <c r="A361" t="s">
        <v>560</v>
      </c>
      <c r="B361" t="s">
        <v>565</v>
      </c>
      <c r="C361">
        <f>VLOOKUP($B361,'Tillförd energi'!$B$1:$AI$720,MATCH(C$2,'Tillförd energi'!$B$1:$AQ$1,0),FALSE)</f>
        <v>0</v>
      </c>
      <c r="D361">
        <f>VLOOKUP($B361,'Tillförd energi'!$B$1:$AI$720,MATCH(D$2,'Tillförd energi'!$B$1:$AQ$1,0),FALSE)</f>
        <v>0.112</v>
      </c>
      <c r="E361">
        <f>VLOOKUP($B361,'Tillförd energi'!$B$1:$AI$720,MATCH(E$2,'Tillförd energi'!$B$1:$AQ$1,0),FALSE)</f>
        <v>0</v>
      </c>
      <c r="F361">
        <f>VLOOKUP($B361,'Tillförd energi'!$B$1:$AI$720,MATCH(F$2,'Tillförd energi'!$B$1:$AQ$1,0),FALSE)</f>
        <v>0</v>
      </c>
      <c r="G361">
        <f>VLOOKUP($B361,'Tillförd energi'!$B$1:$AI$720,MATCH(G$2,'Tillförd energi'!$B$1:$AQ$1,0),FALSE)</f>
        <v>0</v>
      </c>
      <c r="H361">
        <f>VLOOKUP($B361,'Tillförd energi'!$B$1:$AI$720,MATCH(H$2,'Tillförd energi'!$B$1:$AQ$1,0),FALSE)</f>
        <v>0</v>
      </c>
      <c r="I361">
        <f>VLOOKUP($B361,'Tillförd energi'!$B$1:$AI$720,MATCH(I$2,'Tillförd energi'!$B$1:$AQ$1,0),FALSE)</f>
        <v>0</v>
      </c>
      <c r="J361">
        <f>VLOOKUP($B361,'Tillförd energi'!$B$1:$AI$720,MATCH(J$2,'Tillförd energi'!$B$1:$AQ$1,0),FALSE)</f>
        <v>0</v>
      </c>
      <c r="K361">
        <f>VLOOKUP($B361,'Tillförd energi'!$B$1:$AI$720,MATCH(K$2,'Tillförd energi'!$B$1:$AQ$1,0),FALSE)</f>
        <v>0</v>
      </c>
      <c r="L361">
        <f>VLOOKUP($B361,'Tillförd energi'!$B$1:$AI$720,MATCH(L$2,'Tillförd energi'!$B$1:$AQ$1,0),FALSE)</f>
        <v>0</v>
      </c>
      <c r="M361">
        <f>VLOOKUP($B361,'Tillförd energi'!$B$1:$AI$720,MATCH(M$2,'Tillförd energi'!$B$1:$AQ$1,0),FALSE)</f>
        <v>0</v>
      </c>
      <c r="N361">
        <f>VLOOKUP($B361,'Tillförd energi'!$B$1:$AI$720,MATCH(N$2,'Tillförd energi'!$B$1:$AQ$1,0),FALSE)</f>
        <v>0</v>
      </c>
      <c r="O361">
        <f>VLOOKUP($B361,'Tillförd energi'!$B$1:$AI$720,MATCH(O$2,'Tillförd energi'!$B$1:$AQ$1,0),FALSE)</f>
        <v>0</v>
      </c>
      <c r="P361">
        <f>VLOOKUP($B361,'Tillförd energi'!$B$1:$AI$720,MATCH(P$2,'Tillförd energi'!$B$1:$AQ$1,0),FALSE)</f>
        <v>0</v>
      </c>
      <c r="Q361">
        <f>VLOOKUP($B361,'Tillförd energi'!$B$1:$AI$720,MATCH(Q$2,'Tillförd energi'!$B$1:$AQ$1,0),FALSE)</f>
        <v>0</v>
      </c>
      <c r="R361">
        <f>VLOOKUP($B361,'Tillförd energi'!$B$1:$AI$720,MATCH(R$2,'Tillförd energi'!$B$1:$AQ$1,0),FALSE)</f>
        <v>0</v>
      </c>
      <c r="S361">
        <f>VLOOKUP($B361,'Tillförd energi'!$B$1:$AI$720,MATCH(S$2,'Tillförd energi'!$B$1:$AQ$1,0),FALSE)</f>
        <v>6.3929999999999998</v>
      </c>
      <c r="T361">
        <f>VLOOKUP($B361,'Tillförd energi'!$B$1:$AI$720,MATCH(T$2,'Tillförd energi'!$B$1:$AQ$1,0),FALSE)</f>
        <v>0</v>
      </c>
      <c r="U361">
        <f>VLOOKUP($B361,'Tillförd energi'!$B$1:$AI$720,MATCH(U$2,'Tillförd energi'!$B$1:$AQ$1,0),FALSE)</f>
        <v>0</v>
      </c>
      <c r="V361">
        <f>VLOOKUP($B361,'Tillförd energi'!$B$1:$AI$720,MATCH(V$2,'Tillförd energi'!$B$1:$AQ$1,0),FALSE)</f>
        <v>0</v>
      </c>
      <c r="W361">
        <f>VLOOKUP($B361,'Tillförd energi'!$B$1:$AI$720,MATCH(W$2,'Tillförd energi'!$B$1:$AQ$1,0),FALSE)</f>
        <v>0</v>
      </c>
      <c r="X361">
        <f>VLOOKUP($B361,'Tillförd energi'!$B$1:$AI$720,MATCH(X$2,'Tillförd energi'!$B$1:$AQ$1,0),FALSE)</f>
        <v>0</v>
      </c>
      <c r="Y361">
        <f>VLOOKUP($B361,'Tillförd energi'!$B$1:$AI$720,MATCH(Y$2,'Tillförd energi'!$B$1:$AQ$1,0),FALSE)</f>
        <v>0</v>
      </c>
      <c r="Z361">
        <f>VLOOKUP($B361,'Tillförd energi'!$B$1:$AI$720,MATCH(Z$2,'Tillförd energi'!$B$1:$AQ$1,0),FALSE)</f>
        <v>0</v>
      </c>
      <c r="AA361">
        <f>VLOOKUP($B361,'Tillförd energi'!$B$1:$AI$720,MATCH(AA$2,'Tillförd energi'!$B$1:$AQ$1,0),FALSE)</f>
        <v>0</v>
      </c>
      <c r="AB361">
        <f>VLOOKUP($B361,'Tillförd energi'!$B$1:$AI$720,MATCH(AB$2,'Tillförd energi'!$B$1:$AQ$1,0),FALSE)</f>
        <v>0</v>
      </c>
      <c r="AC361">
        <f>VLOOKUP($B361,'Tillförd energi'!$B$1:$AI$720,MATCH(AC$2,'Tillförd energi'!$B$1:$AQ$1,0),FALSE)</f>
        <v>0</v>
      </c>
      <c r="AD361">
        <f>VLOOKUP($B361,'Tillförd energi'!$B$1:$AI$720,MATCH(AD$2,'Tillförd energi'!$B$1:$AQ$1,0),FALSE)</f>
        <v>0</v>
      </c>
      <c r="AE361">
        <f>VLOOKUP($B361,'Tillförd energi'!$B$1:$AI$720,MATCH(AE$2,'Tillförd energi'!$B$1:$AQ$1,0),FALSE)</f>
        <v>0</v>
      </c>
      <c r="AF361">
        <f>VLOOKUP($B361,'Tillförd energi'!$B$1:$AI$720,MATCH(AF$2,'Tillförd energi'!$B$1:$AQ$1,0),FALSE)</f>
        <v>9.7000000000000003E-2</v>
      </c>
      <c r="AG361">
        <f>IFERROR(VLOOKUP(B361,Miljö!$B$1:$AC$600,MATCH("Köpt mängd produktionsspecifik fjärrvärme:",Miljö!$B$1:$AC$1,0),FALSE)/1,0)</f>
        <v>0</v>
      </c>
      <c r="AI361">
        <f t="shared" si="30"/>
        <v>6.6020000000000003</v>
      </c>
      <c r="AJ361">
        <f>IF(ISERROR(1/VLOOKUP($B361,Leveranser!$B$1:$S$500,MATCH("såld värme (gwh)",Leveranser!$B$1:$S$1,0),FALSE)),"",VLOOKUP($B361,Leveranser!$B$1:$S$500,MATCH("såld värme (gwh)",Leveranser!$B$1:$S$1,0),FALSE))</f>
        <v>4.9580000000000002</v>
      </c>
      <c r="AM361" t="str">
        <f>IF(B361&lt;&gt;"",IF(VLOOKUP($B361,Totalt!$B$1:$AQ$554,MATCH("Kvalitetsgranskad:",Totalt!$B$1:$AQ$1,0),FALSE)="ja",VLOOKUP($B361,Miljö!$B$1:$AG$479,MATCH(AM$2,Miljö!$B$1:$AK$1,0),FALSE),""),"")</f>
        <v>Ja</v>
      </c>
      <c r="AN361" t="str">
        <f>IF(AM361="ja",VLOOKUP($B361,Miljö!$B$1:$J$479,MATCH("Typ av ursprungsspecificerad el   (Om inget värde anges används Nordisk residualmix, se inforuta) ()",Miljö!$B$1:$J$1,0),FALSE),IF(AM361="nej","Nordisk residualel",""))</f>
        <v>'Bio energi'</v>
      </c>
      <c r="AO361">
        <f>IF(AM361="","",VLOOKUP($B361,Miljö!$B$1:$J$479,MATCH("Fossilandel för ursprungspecificerad el ()",Miljö!$B$1:$J$1,0),FALSE))</f>
        <v>0</v>
      </c>
      <c r="AP361">
        <f>IF(AM361="","",IFERROR(VLOOKUP($B361,Miljö!$B$1:$J$479,MATCH("Kärnkraftsandel för ursprungsspecificerad el ()",Miljö!$B$1:$J$1,0),FALSE)/1,0))</f>
        <v>0</v>
      </c>
      <c r="AQ361">
        <f t="shared" si="31"/>
        <v>1</v>
      </c>
      <c r="AS361" t="str">
        <f t="shared" si="32"/>
        <v>Nej</v>
      </c>
      <c r="AT361" t="str">
        <f>IF(AS361="ja",VLOOKUP($B361,Miljö!$B$1:$P$500,MATCH("Fossil andel i procent (%)",Miljö!$B$1:$P$1,0),FALSE)/100,"")</f>
        <v/>
      </c>
      <c r="AV361" t="str">
        <f t="shared" si="33"/>
        <v>Nej</v>
      </c>
      <c r="AW361" t="str">
        <f>IF(AV361="ja",VLOOKUP($B361,'Egen hetvattenprod'!$B$1:$AO$500,MATCH("Värmekälla till värmepumpar ()",'Egen hetvattenprod'!$B$1:$AO$1,0),FALSE),"")</f>
        <v/>
      </c>
      <c r="AY361" t="str">
        <f t="shared" si="34"/>
        <v>Nej</v>
      </c>
      <c r="AZ361" s="115" t="str">
        <f>IF($AY361="ja",(VLOOKUP($B361,'Egen hetvattenprod'!$B$1:$BX$550,MATCH(AZ$2,'Egen hetvattenprod'!$B$1:$BX$1,0),FALSE)+VLOOKUP($B361,Kraftvärmeprod!$B$1:$BX$550,MATCH(AZ$2,Kraftvärmeprod!$B$1:$BX$1,0),FALSE))/$AC361,"")</f>
        <v/>
      </c>
      <c r="BA361" s="115" t="str">
        <f>IF($AY361="ja",(VLOOKUP($B361,'Egen hetvattenprod'!$B$1:$BX$550,MATCH(BA$2,'Egen hetvattenprod'!$B$1:$BX$1,0),FALSE)+VLOOKUP($B361,Kraftvärmeprod!$B$1:$BX$550,MATCH(BA$2,Kraftvärmeprod!$B$1:$BX$1,0),FALSE))/$AC361,"")</f>
        <v/>
      </c>
      <c r="BB361" s="115" t="str">
        <f>IF($AY361="ja",(VLOOKUP($B361,'Egen hetvattenprod'!$B$1:$BX$550,MATCH(BB$2,'Egen hetvattenprod'!$B$1:$BX$1,0),FALSE)+VLOOKUP($B361,Kraftvärmeprod!$B$1:$BX$550,MATCH(BB$2,Kraftvärmeprod!$B$1:$BX$1,0),FALSE))/$AC361,"")</f>
        <v/>
      </c>
      <c r="BC361" s="115" t="str">
        <f>IF($AY361="ja",(VLOOKUP($B361,'Egen hetvattenprod'!$B$1:$BX$550,MATCH(BC$2,'Egen hetvattenprod'!$B$1:$BX$1,0),FALSE)+VLOOKUP($B361,Kraftvärmeprod!$B$1:$BX$550,MATCH(BC$2,Kraftvärmeprod!$B$1:$BX$1,0),FALSE))/$AC361,"")</f>
        <v/>
      </c>
      <c r="BD361" s="115" t="str">
        <f>IF($AY361="ja",(VLOOKUP($B361,'Egen hetvattenprod'!$B$1:$BX$550,MATCH(BD$2,'Egen hetvattenprod'!$B$1:$BX$1,0),FALSE)+VLOOKUP($B361,Kraftvärmeprod!$B$1:$BX$550,MATCH(BD$2,Kraftvärmeprod!$B$1:$BX$1,0),FALSE))/$AC361,"")</f>
        <v/>
      </c>
      <c r="BF361" t="str">
        <f t="shared" si="35"/>
        <v>Nej</v>
      </c>
      <c r="BG361" t="str">
        <f>IF($BF361="ja",VLOOKUP($B361,'Egen hetvattenprod'!$B$1:$BX$550,MATCH("Andelen klimatgaser med fossilt ursprung för avfall ()",'Egen hetvattenprod'!$B$1:$BX$1,0),FALSE),"")</f>
        <v/>
      </c>
      <c r="BH361" t="str">
        <f>IF($BF361="ja",VLOOKUP($B361,Kraftvärmeprod!$B$1:$BX$550,MATCH("Andelen klimatgaser med fossilt ursprung för avfall ()",Kraftvärmeprod!$B$1:$BX$1,0),FALSE),"")</f>
        <v/>
      </c>
      <c r="BI361" t="str">
        <f>IF($BF361="ja",VLOOKUP($B361,'Egen hetvattenprod'!$B$1:$BX$550,MATCH("Avfall (GWh)",'Egen hetvattenprod'!$B$1:$BX$1,0),FALSE),"")</f>
        <v/>
      </c>
      <c r="BJ361" t="str">
        <f>IF($BF361="ja",VLOOKUP($B361,'Slutlig allokering kvv'!$B$1:$BX$550,MATCH("Avfall (GWh)",'Slutlig allokering kvv'!$B$1:$BX$1,0),FALSE),"")</f>
        <v/>
      </c>
      <c r="BK361" t="str">
        <f>IF($BF361="ja",VLOOKUP($B361,'Köpt hetvatten'!$B$1:$BX$550,MATCH("Avfall i köpt hetvatten",'Köpt hetvatten'!$B$1:$BX$1,0),FALSE),"")</f>
        <v/>
      </c>
      <c r="BL361" t="str">
        <f>IF($BF361="ja",VLOOKUP($B361,'Egen hetvattenprod'!$B$1:$BX$550,MATCH("Värde enligt ovan. (%)",'Egen hetvattenprod'!$B$1:$BX$1,0),FALSE),"")</f>
        <v/>
      </c>
      <c r="BM361" t="str">
        <f>IF($BF361="ja",VLOOKUP($B361,Kraftvärmeprod!$B$1:$BX$550,MATCH("Värde enligt ovan. (%)",Kraftvärmeprod!$B$1:$BX$1,0),FALSE),"")</f>
        <v/>
      </c>
      <c r="BQ361" t="str">
        <f>IF($BF361="ja",VLOOKUP($B361,'Egen hetvattenprod'!$B$1:$BX$550,MATCH("Tillförd olja (fossil) vid avfallsförbränning (GWh)",'Egen hetvattenprod'!$B$1:$BX$1,0),FALSE),"")</f>
        <v/>
      </c>
      <c r="BR361" t="str">
        <f>IF($BF361="ja",VLOOKUP($B361,Kraftvärmeprod!$B$1:$BX$550,MATCH("Tillförd olja (fossil) vid avfallsförbränning (GWh)",Kraftvärmeprod!$B$1:$BX$1,0),FALSE),"")</f>
        <v/>
      </c>
    </row>
    <row r="362" spans="1:70">
      <c r="A362" t="s">
        <v>560</v>
      </c>
      <c r="B362" t="s">
        <v>566</v>
      </c>
      <c r="C362">
        <f>VLOOKUP($B362,'Tillförd energi'!$B$1:$AI$720,MATCH(C$2,'Tillförd energi'!$B$1:$AQ$1,0),FALSE)</f>
        <v>0</v>
      </c>
      <c r="D362">
        <f>VLOOKUP($B362,'Tillförd energi'!$B$1:$AI$720,MATCH(D$2,'Tillförd energi'!$B$1:$AQ$1,0),FALSE)</f>
        <v>0.152</v>
      </c>
      <c r="E362">
        <f>VLOOKUP($B362,'Tillförd energi'!$B$1:$AI$720,MATCH(E$2,'Tillförd energi'!$B$1:$AQ$1,0),FALSE)</f>
        <v>0</v>
      </c>
      <c r="F362">
        <f>VLOOKUP($B362,'Tillförd energi'!$B$1:$AI$720,MATCH(F$2,'Tillförd energi'!$B$1:$AQ$1,0),FALSE)</f>
        <v>0.111</v>
      </c>
      <c r="G362">
        <f>VLOOKUP($B362,'Tillförd energi'!$B$1:$AI$720,MATCH(G$2,'Tillförd energi'!$B$1:$AQ$1,0),FALSE)</f>
        <v>0</v>
      </c>
      <c r="H362">
        <f>VLOOKUP($B362,'Tillförd energi'!$B$1:$AI$720,MATCH(H$2,'Tillförd energi'!$B$1:$AQ$1,0),FALSE)</f>
        <v>0</v>
      </c>
      <c r="I362">
        <f>VLOOKUP($B362,'Tillförd energi'!$B$1:$AI$720,MATCH(I$2,'Tillförd energi'!$B$1:$AQ$1,0),FALSE)</f>
        <v>0</v>
      </c>
      <c r="J362">
        <f>VLOOKUP($B362,'Tillförd energi'!$B$1:$AI$720,MATCH(J$2,'Tillförd energi'!$B$1:$AQ$1,0),FALSE)</f>
        <v>0</v>
      </c>
      <c r="K362">
        <f>VLOOKUP($B362,'Tillförd energi'!$B$1:$AI$720,MATCH(K$2,'Tillförd energi'!$B$1:$AQ$1,0),FALSE)</f>
        <v>0</v>
      </c>
      <c r="L362">
        <f>VLOOKUP($B362,'Tillförd energi'!$B$1:$AI$720,MATCH(L$2,'Tillförd energi'!$B$1:$AQ$1,0),FALSE)</f>
        <v>0</v>
      </c>
      <c r="M362">
        <f>VLOOKUP($B362,'Tillförd energi'!$B$1:$AI$720,MATCH(M$2,'Tillförd energi'!$B$1:$AQ$1,0),FALSE)</f>
        <v>0</v>
      </c>
      <c r="N362">
        <f>VLOOKUP($B362,'Tillförd energi'!$B$1:$AI$720,MATCH(N$2,'Tillförd energi'!$B$1:$AQ$1,0),FALSE)</f>
        <v>0</v>
      </c>
      <c r="O362">
        <f>VLOOKUP($B362,'Tillförd energi'!$B$1:$AI$720,MATCH(O$2,'Tillförd energi'!$B$1:$AQ$1,0),FALSE)</f>
        <v>12.2828</v>
      </c>
      <c r="P362">
        <f>VLOOKUP($B362,'Tillförd energi'!$B$1:$AI$720,MATCH(P$2,'Tillförd energi'!$B$1:$AQ$1,0),FALSE)</f>
        <v>5.5812099999999996</v>
      </c>
      <c r="Q362">
        <f>VLOOKUP($B362,'Tillförd energi'!$B$1:$AI$720,MATCH(Q$2,'Tillförd energi'!$B$1:$AQ$1,0),FALSE)</f>
        <v>7.5087600000000004E-2</v>
      </c>
      <c r="R362">
        <f>VLOOKUP($B362,'Tillförd energi'!$B$1:$AI$720,MATCH(R$2,'Tillförd energi'!$B$1:$AQ$1,0),FALSE)</f>
        <v>0</v>
      </c>
      <c r="S362">
        <f>VLOOKUP($B362,'Tillförd energi'!$B$1:$AI$720,MATCH(S$2,'Tillförd energi'!$B$1:$AQ$1,0),FALSE)</f>
        <v>0</v>
      </c>
      <c r="T362">
        <f>VLOOKUP($B362,'Tillförd energi'!$B$1:$AI$720,MATCH(T$2,'Tillförd energi'!$B$1:$AQ$1,0),FALSE)</f>
        <v>0</v>
      </c>
      <c r="U362">
        <f>VLOOKUP($B362,'Tillförd energi'!$B$1:$AI$720,MATCH(U$2,'Tillförd energi'!$B$1:$AQ$1,0),FALSE)</f>
        <v>0</v>
      </c>
      <c r="V362">
        <f>VLOOKUP($B362,'Tillförd energi'!$B$1:$AI$720,MATCH(V$2,'Tillförd energi'!$B$1:$AQ$1,0),FALSE)</f>
        <v>0</v>
      </c>
      <c r="W362">
        <f>VLOOKUP($B362,'Tillförd energi'!$B$1:$AI$720,MATCH(W$2,'Tillförd energi'!$B$1:$AQ$1,0),FALSE)</f>
        <v>0</v>
      </c>
      <c r="X362">
        <f>VLOOKUP($B362,'Tillförd energi'!$B$1:$AI$720,MATCH(X$2,'Tillförd energi'!$B$1:$AQ$1,0),FALSE)</f>
        <v>0</v>
      </c>
      <c r="Y362">
        <f>VLOOKUP($B362,'Tillförd energi'!$B$1:$AI$720,MATCH(Y$2,'Tillförd energi'!$B$1:$AQ$1,0),FALSE)</f>
        <v>0</v>
      </c>
      <c r="Z362">
        <f>VLOOKUP($B362,'Tillförd energi'!$B$1:$AI$720,MATCH(Z$2,'Tillförd energi'!$B$1:$AQ$1,0),FALSE)</f>
        <v>0</v>
      </c>
      <c r="AA362">
        <f>VLOOKUP($B362,'Tillförd energi'!$B$1:$AI$720,MATCH(AA$2,'Tillförd energi'!$B$1:$AQ$1,0),FALSE)</f>
        <v>0</v>
      </c>
      <c r="AB362">
        <f>VLOOKUP($B362,'Tillförd energi'!$B$1:$AI$720,MATCH(AB$2,'Tillförd energi'!$B$1:$AQ$1,0),FALSE)</f>
        <v>0</v>
      </c>
      <c r="AC362">
        <f>VLOOKUP($B362,'Tillförd energi'!$B$1:$AI$720,MATCH(AC$2,'Tillförd energi'!$B$1:$AQ$1,0),FALSE)</f>
        <v>2.4140000000000001</v>
      </c>
      <c r="AD362">
        <f>VLOOKUP($B362,'Tillförd energi'!$B$1:$AI$720,MATCH(AD$2,'Tillförd energi'!$B$1:$AQ$1,0),FALSE)</f>
        <v>30.516999999999999</v>
      </c>
      <c r="AE362">
        <f>VLOOKUP($B362,'Tillförd energi'!$B$1:$AI$720,MATCH(AE$2,'Tillförd energi'!$B$1:$AQ$1,0),FALSE)</f>
        <v>0</v>
      </c>
      <c r="AF362">
        <f>VLOOKUP($B362,'Tillförd energi'!$B$1:$AI$720,MATCH(AF$2,'Tillförd energi'!$B$1:$AQ$1,0),FALSE)</f>
        <v>0.73744600000000005</v>
      </c>
      <c r="AG362">
        <f>IFERROR(VLOOKUP(B362,Miljö!$B$1:$AC$600,MATCH("Köpt mängd produktionsspecifik fjärrvärme:",Miljö!$B$1:$AC$1,0),FALSE)/1,0)</f>
        <v>0</v>
      </c>
      <c r="AI362">
        <f t="shared" si="30"/>
        <v>51.870543599999998</v>
      </c>
      <c r="AJ362">
        <f>IF(ISERROR(1/VLOOKUP($B362,Leveranser!$B$1:$S$500,MATCH("såld värme (gwh)",Leveranser!$B$1:$S$1,0),FALSE)),"",VLOOKUP($B362,Leveranser!$B$1:$S$500,MATCH("såld värme (gwh)",Leveranser!$B$1:$S$1,0),FALSE))</f>
        <v>35.92</v>
      </c>
      <c r="AM362" t="str">
        <f>IF(B362&lt;&gt;"",IF(VLOOKUP($B362,Totalt!$B$1:$AQ$554,MATCH("Kvalitetsgranskad:",Totalt!$B$1:$AQ$1,0),FALSE)="ja",VLOOKUP($B362,Miljö!$B$1:$AG$479,MATCH(AM$2,Miljö!$B$1:$AK$1,0),FALSE),""),"")</f>
        <v>Ja</v>
      </c>
      <c r="AN362" t="str">
        <f>IF(AM362="ja",VLOOKUP($B362,Miljö!$B$1:$J$479,MATCH("Typ av ursprungsspecificerad el   (Om inget värde anges används Nordisk residualmix, se inforuta) ()",Miljö!$B$1:$J$1,0),FALSE),IF(AM362="nej","Nordisk residualel",""))</f>
        <v>'Bio energi'</v>
      </c>
      <c r="AO362">
        <f>IF(AM362="","",VLOOKUP($B362,Miljö!$B$1:$J$479,MATCH("Fossilandel för ursprungspecificerad el ()",Miljö!$B$1:$J$1,0),FALSE))</f>
        <v>0</v>
      </c>
      <c r="AP362">
        <f>IF(AM362="","",IFERROR(VLOOKUP($B362,Miljö!$B$1:$J$479,MATCH("Kärnkraftsandel för ursprungsspecificerad el ()",Miljö!$B$1:$J$1,0),FALSE)/1,0))</f>
        <v>0</v>
      </c>
      <c r="AQ362">
        <f t="shared" si="31"/>
        <v>1</v>
      </c>
      <c r="AS362" t="str">
        <f t="shared" si="32"/>
        <v>Nej</v>
      </c>
      <c r="AT362" t="str">
        <f>IF(AS362="ja",VLOOKUP($B362,Miljö!$B$1:$P$500,MATCH("Fossil andel i procent (%)",Miljö!$B$1:$P$1,0),FALSE)/100,"")</f>
        <v/>
      </c>
      <c r="AV362" t="str">
        <f t="shared" si="33"/>
        <v>Nej</v>
      </c>
      <c r="AW362" t="str">
        <f>IF(AV362="ja",VLOOKUP($B362,'Egen hetvattenprod'!$B$1:$AO$500,MATCH("Värmekälla till värmepumpar ()",'Egen hetvattenprod'!$B$1:$AO$1,0),FALSE),"")</f>
        <v/>
      </c>
      <c r="AY362" t="str">
        <f t="shared" si="34"/>
        <v>Ja</v>
      </c>
      <c r="AZ362" s="115">
        <f>IF($AY362="ja",(VLOOKUP($B362,'Egen hetvattenprod'!$B$1:$BX$550,MATCH(AZ$2,'Egen hetvattenprod'!$B$1:$BX$1,0),FALSE)+VLOOKUP($B362,Kraftvärmeprod!$B$1:$BX$550,MATCH(AZ$2,Kraftvärmeprod!$B$1:$BX$1,0),FALSE))/$AC362,"")</f>
        <v>1</v>
      </c>
      <c r="BA362" s="115">
        <f>IF($AY362="ja",(VLOOKUP($B362,'Egen hetvattenprod'!$B$1:$BX$550,MATCH(BA$2,'Egen hetvattenprod'!$B$1:$BX$1,0),FALSE)+VLOOKUP($B362,Kraftvärmeprod!$B$1:$BX$550,MATCH(BA$2,Kraftvärmeprod!$B$1:$BX$1,0),FALSE))/$AC362,"")</f>
        <v>0</v>
      </c>
      <c r="BB362" s="115">
        <f>IF($AY362="ja",(VLOOKUP($B362,'Egen hetvattenprod'!$B$1:$BX$550,MATCH(BB$2,'Egen hetvattenprod'!$B$1:$BX$1,0),FALSE)+VLOOKUP($B362,Kraftvärmeprod!$B$1:$BX$550,MATCH(BB$2,Kraftvärmeprod!$B$1:$BX$1,0),FALSE))/$AC362,"")</f>
        <v>0</v>
      </c>
      <c r="BC362" s="115">
        <f>IF($AY362="ja",(VLOOKUP($B362,'Egen hetvattenprod'!$B$1:$BX$550,MATCH(BC$2,'Egen hetvattenprod'!$B$1:$BX$1,0),FALSE)+VLOOKUP($B362,Kraftvärmeprod!$B$1:$BX$550,MATCH(BC$2,Kraftvärmeprod!$B$1:$BX$1,0),FALSE))/$AC362,"")</f>
        <v>0</v>
      </c>
      <c r="BD362" s="115">
        <f>IF($AY362="ja",(VLOOKUP($B362,'Egen hetvattenprod'!$B$1:$BX$550,MATCH(BD$2,'Egen hetvattenprod'!$B$1:$BX$1,0),FALSE)+VLOOKUP($B362,Kraftvärmeprod!$B$1:$BX$550,MATCH(BD$2,Kraftvärmeprod!$B$1:$BX$1,0),FALSE))/$AC362,"")</f>
        <v>0</v>
      </c>
      <c r="BF362" t="str">
        <f t="shared" si="35"/>
        <v>Nej</v>
      </c>
      <c r="BG362" t="str">
        <f>IF($BF362="ja",VLOOKUP($B362,'Egen hetvattenprod'!$B$1:$BX$550,MATCH("Andelen klimatgaser med fossilt ursprung för avfall ()",'Egen hetvattenprod'!$B$1:$BX$1,0),FALSE),"")</f>
        <v/>
      </c>
      <c r="BH362" t="str">
        <f>IF($BF362="ja",VLOOKUP($B362,Kraftvärmeprod!$B$1:$BX$550,MATCH("Andelen klimatgaser med fossilt ursprung för avfall ()",Kraftvärmeprod!$B$1:$BX$1,0),FALSE),"")</f>
        <v/>
      </c>
      <c r="BI362" t="str">
        <f>IF($BF362="ja",VLOOKUP($B362,'Egen hetvattenprod'!$B$1:$BX$550,MATCH("Avfall (GWh)",'Egen hetvattenprod'!$B$1:$BX$1,0),FALSE),"")</f>
        <v/>
      </c>
      <c r="BJ362" t="str">
        <f>IF($BF362="ja",VLOOKUP($B362,'Slutlig allokering kvv'!$B$1:$BX$550,MATCH("Avfall (GWh)",'Slutlig allokering kvv'!$B$1:$BX$1,0),FALSE),"")</f>
        <v/>
      </c>
      <c r="BK362" t="str">
        <f>IF($BF362="ja",VLOOKUP($B362,'Köpt hetvatten'!$B$1:$BX$550,MATCH("Avfall i köpt hetvatten",'Köpt hetvatten'!$B$1:$BX$1,0),FALSE),"")</f>
        <v/>
      </c>
      <c r="BL362" t="str">
        <f>IF($BF362="ja",VLOOKUP($B362,'Egen hetvattenprod'!$B$1:$BX$550,MATCH("Värde enligt ovan. (%)",'Egen hetvattenprod'!$B$1:$BX$1,0),FALSE),"")</f>
        <v/>
      </c>
      <c r="BM362" t="str">
        <f>IF($BF362="ja",VLOOKUP($B362,Kraftvärmeprod!$B$1:$BX$550,MATCH("Värde enligt ovan. (%)",Kraftvärmeprod!$B$1:$BX$1,0),FALSE),"")</f>
        <v/>
      </c>
      <c r="BQ362" t="str">
        <f>IF($BF362="ja",VLOOKUP($B362,'Egen hetvattenprod'!$B$1:$BX$550,MATCH("Tillförd olja (fossil) vid avfallsförbränning (GWh)",'Egen hetvattenprod'!$B$1:$BX$1,0),FALSE),"")</f>
        <v/>
      </c>
      <c r="BR362" t="str">
        <f>IF($BF362="ja",VLOOKUP($B362,Kraftvärmeprod!$B$1:$BX$550,MATCH("Tillförd olja (fossil) vid avfallsförbränning (GWh)",Kraftvärmeprod!$B$1:$BX$1,0),FALSE),"")</f>
        <v/>
      </c>
    </row>
    <row r="363" spans="1:70">
      <c r="A363" t="s">
        <v>560</v>
      </c>
      <c r="B363" t="s">
        <v>567</v>
      </c>
      <c r="C363">
        <f>VLOOKUP($B363,'Tillförd energi'!$B$1:$AI$720,MATCH(C$2,'Tillförd energi'!$B$1:$AQ$1,0),FALSE)</f>
        <v>0</v>
      </c>
      <c r="D363">
        <f>VLOOKUP($B363,'Tillförd energi'!$B$1:$AI$720,MATCH(D$2,'Tillförd energi'!$B$1:$AQ$1,0),FALSE)</f>
        <v>1.28</v>
      </c>
      <c r="E363">
        <f>VLOOKUP($B363,'Tillförd energi'!$B$1:$AI$720,MATCH(E$2,'Tillförd energi'!$B$1:$AQ$1,0),FALSE)</f>
        <v>0</v>
      </c>
      <c r="F363">
        <f>VLOOKUP($B363,'Tillförd energi'!$B$1:$AI$720,MATCH(F$2,'Tillförd energi'!$B$1:$AQ$1,0),FALSE)</f>
        <v>0</v>
      </c>
      <c r="G363">
        <f>VLOOKUP($B363,'Tillförd energi'!$B$1:$AI$720,MATCH(G$2,'Tillförd energi'!$B$1:$AQ$1,0),FALSE)</f>
        <v>0</v>
      </c>
      <c r="H363">
        <f>VLOOKUP($B363,'Tillförd energi'!$B$1:$AI$720,MATCH(H$2,'Tillförd energi'!$B$1:$AQ$1,0),FALSE)</f>
        <v>0</v>
      </c>
      <c r="I363">
        <f>VLOOKUP($B363,'Tillförd energi'!$B$1:$AI$720,MATCH(I$2,'Tillförd energi'!$B$1:$AQ$1,0),FALSE)</f>
        <v>0</v>
      </c>
      <c r="J363">
        <f>VLOOKUP($B363,'Tillförd energi'!$B$1:$AI$720,MATCH(J$2,'Tillförd energi'!$B$1:$AQ$1,0),FALSE)</f>
        <v>2.3692000000000002</v>
      </c>
      <c r="K363">
        <f>VLOOKUP($B363,'Tillförd energi'!$B$1:$AI$720,MATCH(K$2,'Tillförd energi'!$B$1:$AQ$1,0),FALSE)</f>
        <v>0</v>
      </c>
      <c r="L363">
        <f>VLOOKUP($B363,'Tillförd energi'!$B$1:$AI$720,MATCH(L$2,'Tillförd energi'!$B$1:$AQ$1,0),FALSE)</f>
        <v>3.50474</v>
      </c>
      <c r="M363">
        <f>VLOOKUP($B363,'Tillförd energi'!$B$1:$AI$720,MATCH(M$2,'Tillförd energi'!$B$1:$AQ$1,0),FALSE)</f>
        <v>51.6447</v>
      </c>
      <c r="N363">
        <f>VLOOKUP($B363,'Tillförd energi'!$B$1:$AI$720,MATCH(N$2,'Tillförd energi'!$B$1:$AQ$1,0),FALSE)</f>
        <v>0</v>
      </c>
      <c r="O363">
        <f>VLOOKUP($B363,'Tillförd energi'!$B$1:$AI$720,MATCH(O$2,'Tillförd energi'!$B$1:$AQ$1,0),FALSE)</f>
        <v>22.712499999999999</v>
      </c>
      <c r="P363">
        <f>VLOOKUP($B363,'Tillförd energi'!$B$1:$AI$720,MATCH(P$2,'Tillförd energi'!$B$1:$AQ$1,0),FALSE)</f>
        <v>0</v>
      </c>
      <c r="Q363">
        <f>VLOOKUP($B363,'Tillförd energi'!$B$1:$AI$720,MATCH(Q$2,'Tillförd energi'!$B$1:$AQ$1,0),FALSE)</f>
        <v>19.032499999999999</v>
      </c>
      <c r="R363">
        <f>VLOOKUP($B363,'Tillförd energi'!$B$1:$AI$720,MATCH(R$2,'Tillförd energi'!$B$1:$AQ$1,0),FALSE)</f>
        <v>0</v>
      </c>
      <c r="S363">
        <f>VLOOKUP($B363,'Tillförd energi'!$B$1:$AI$720,MATCH(S$2,'Tillförd energi'!$B$1:$AQ$1,0),FALSE)</f>
        <v>0</v>
      </c>
      <c r="T363">
        <f>VLOOKUP($B363,'Tillförd energi'!$B$1:$AI$720,MATCH(T$2,'Tillförd energi'!$B$1:$AQ$1,0),FALSE)</f>
        <v>0</v>
      </c>
      <c r="U363">
        <f>VLOOKUP($B363,'Tillförd energi'!$B$1:$AI$720,MATCH(U$2,'Tillförd energi'!$B$1:$AQ$1,0),FALSE)</f>
        <v>0</v>
      </c>
      <c r="V363">
        <f>VLOOKUP($B363,'Tillförd energi'!$B$1:$AI$720,MATCH(V$2,'Tillförd energi'!$B$1:$AQ$1,0),FALSE)</f>
        <v>2.492</v>
      </c>
      <c r="W363">
        <f>VLOOKUP($B363,'Tillförd energi'!$B$1:$AI$720,MATCH(W$2,'Tillförd energi'!$B$1:$AQ$1,0),FALSE)</f>
        <v>0</v>
      </c>
      <c r="X363">
        <f>VLOOKUP($B363,'Tillförd energi'!$B$1:$AI$720,MATCH(X$2,'Tillförd energi'!$B$1:$AQ$1,0),FALSE)</f>
        <v>0</v>
      </c>
      <c r="Y363">
        <f>VLOOKUP($B363,'Tillförd energi'!$B$1:$AI$720,MATCH(Y$2,'Tillförd energi'!$B$1:$AQ$1,0),FALSE)</f>
        <v>0</v>
      </c>
      <c r="Z363">
        <f>VLOOKUP($B363,'Tillförd energi'!$B$1:$AI$720,MATCH(Z$2,'Tillförd energi'!$B$1:$AQ$1,0),FALSE)</f>
        <v>0</v>
      </c>
      <c r="AA363">
        <f>VLOOKUP($B363,'Tillförd energi'!$B$1:$AI$720,MATCH(AA$2,'Tillförd energi'!$B$1:$AQ$1,0),FALSE)</f>
        <v>0</v>
      </c>
      <c r="AB363">
        <f>VLOOKUP($B363,'Tillförd energi'!$B$1:$AI$720,MATCH(AB$2,'Tillförd energi'!$B$1:$AQ$1,0),FALSE)</f>
        <v>0</v>
      </c>
      <c r="AC363">
        <f>VLOOKUP($B363,'Tillförd energi'!$B$1:$AI$720,MATCH(AC$2,'Tillförd energi'!$B$1:$AQ$1,0),FALSE)</f>
        <v>34.107999999999997</v>
      </c>
      <c r="AD363">
        <f>VLOOKUP($B363,'Tillförd energi'!$B$1:$AI$720,MATCH(AD$2,'Tillförd energi'!$B$1:$AQ$1,0),FALSE)</f>
        <v>0</v>
      </c>
      <c r="AE363">
        <f>VLOOKUP($B363,'Tillförd energi'!$B$1:$AI$720,MATCH(AE$2,'Tillförd energi'!$B$1:$AQ$1,0),FALSE)</f>
        <v>0</v>
      </c>
      <c r="AF363">
        <f>VLOOKUP($B363,'Tillförd energi'!$B$1:$AI$720,MATCH(AF$2,'Tillförd energi'!$B$1:$AQ$1,0),FALSE)</f>
        <v>4.2903799999999999</v>
      </c>
      <c r="AG363">
        <f>IFERROR(VLOOKUP(B363,Miljö!$B$1:$AC$600,MATCH("Köpt mängd produktionsspecifik fjärrvärme:",Miljö!$B$1:$AC$1,0),FALSE)/1,0)</f>
        <v>0</v>
      </c>
      <c r="AI363">
        <f t="shared" si="30"/>
        <v>141.43402</v>
      </c>
      <c r="AJ363">
        <f>IF(ISERROR(1/VLOOKUP($B363,Leveranser!$B$1:$S$500,MATCH("såld värme (gwh)",Leveranser!$B$1:$S$1,0),FALSE)),"",VLOOKUP($B363,Leveranser!$B$1:$S$500,MATCH("såld värme (gwh)",Leveranser!$B$1:$S$1,0),FALSE))</f>
        <v>103.55200000000001</v>
      </c>
      <c r="AM363" t="str">
        <f>IF(B363&lt;&gt;"",IF(VLOOKUP($B363,Totalt!$B$1:$AQ$554,MATCH("Kvalitetsgranskad:",Totalt!$B$1:$AQ$1,0),FALSE)="ja",VLOOKUP($B363,Miljö!$B$1:$AG$479,MATCH(AM$2,Miljö!$B$1:$AK$1,0),FALSE),""),"")</f>
        <v>Ja</v>
      </c>
      <c r="AN363" t="str">
        <f>IF(AM363="ja",VLOOKUP($B363,Miljö!$B$1:$J$479,MATCH("Typ av ursprungsspecificerad el   (Om inget värde anges används Nordisk residualmix, se inforuta) ()",Miljö!$B$1:$J$1,0),FALSE),IF(AM363="nej","Nordisk residualel",""))</f>
        <v>'Bio energi'</v>
      </c>
      <c r="AO363">
        <f>IF(AM363="","",VLOOKUP($B363,Miljö!$B$1:$J$479,MATCH("Fossilandel för ursprungspecificerad el ()",Miljö!$B$1:$J$1,0),FALSE))</f>
        <v>0</v>
      </c>
      <c r="AP363">
        <f>IF(AM363="","",IFERROR(VLOOKUP($B363,Miljö!$B$1:$J$479,MATCH("Kärnkraftsandel för ursprungsspecificerad el ()",Miljö!$B$1:$J$1,0),FALSE)/1,0))</f>
        <v>0</v>
      </c>
      <c r="AQ363">
        <f t="shared" si="31"/>
        <v>1</v>
      </c>
      <c r="AS363" t="str">
        <f t="shared" si="32"/>
        <v>Nej</v>
      </c>
      <c r="AT363" t="str">
        <f>IF(AS363="ja",VLOOKUP($B363,Miljö!$B$1:$P$500,MATCH("Fossil andel i procent (%)",Miljö!$B$1:$P$1,0),FALSE)/100,"")</f>
        <v/>
      </c>
      <c r="AV363" t="str">
        <f t="shared" si="33"/>
        <v>Nej</v>
      </c>
      <c r="AW363" t="str">
        <f>IF(AV363="ja",VLOOKUP($B363,'Egen hetvattenprod'!$B$1:$AO$500,MATCH("Värmekälla till värmepumpar ()",'Egen hetvattenprod'!$B$1:$AO$1,0),FALSE),"")</f>
        <v/>
      </c>
      <c r="AY363" t="str">
        <f t="shared" si="34"/>
        <v>Ja</v>
      </c>
      <c r="AZ363" s="115">
        <f>IF($AY363="ja",(VLOOKUP($B363,'Egen hetvattenprod'!$B$1:$BX$550,MATCH(AZ$2,'Egen hetvattenprod'!$B$1:$BX$1,0),FALSE)+VLOOKUP($B363,Kraftvärmeprod!$B$1:$BX$550,MATCH(AZ$2,Kraftvärmeprod!$B$1:$BX$1,0),FALSE))/$AC363,"")</f>
        <v>1</v>
      </c>
      <c r="BA363" s="115">
        <f>IF($AY363="ja",(VLOOKUP($B363,'Egen hetvattenprod'!$B$1:$BX$550,MATCH(BA$2,'Egen hetvattenprod'!$B$1:$BX$1,0),FALSE)+VLOOKUP($B363,Kraftvärmeprod!$B$1:$BX$550,MATCH(BA$2,Kraftvärmeprod!$B$1:$BX$1,0),FALSE))/$AC363,"")</f>
        <v>0</v>
      </c>
      <c r="BB363" s="115">
        <f>IF($AY363="ja",(VLOOKUP($B363,'Egen hetvattenprod'!$B$1:$BX$550,MATCH(BB$2,'Egen hetvattenprod'!$B$1:$BX$1,0),FALSE)+VLOOKUP($B363,Kraftvärmeprod!$B$1:$BX$550,MATCH(BB$2,Kraftvärmeprod!$B$1:$BX$1,0),FALSE))/$AC363,"")</f>
        <v>0</v>
      </c>
      <c r="BC363" s="115">
        <f>IF($AY363="ja",(VLOOKUP($B363,'Egen hetvattenprod'!$B$1:$BX$550,MATCH(BC$2,'Egen hetvattenprod'!$B$1:$BX$1,0),FALSE)+VLOOKUP($B363,Kraftvärmeprod!$B$1:$BX$550,MATCH(BC$2,Kraftvärmeprod!$B$1:$BX$1,0),FALSE))/$AC363,"")</f>
        <v>0</v>
      </c>
      <c r="BD363" s="115">
        <f>IF($AY363="ja",(VLOOKUP($B363,'Egen hetvattenprod'!$B$1:$BX$550,MATCH(BD$2,'Egen hetvattenprod'!$B$1:$BX$1,0),FALSE)+VLOOKUP($B363,Kraftvärmeprod!$B$1:$BX$550,MATCH(BD$2,Kraftvärmeprod!$B$1:$BX$1,0),FALSE))/$AC363,"")</f>
        <v>0</v>
      </c>
      <c r="BF363" t="str">
        <f t="shared" si="35"/>
        <v>Nej</v>
      </c>
      <c r="BG363" t="str">
        <f>IF($BF363="ja",VLOOKUP($B363,'Egen hetvattenprod'!$B$1:$BX$550,MATCH("Andelen klimatgaser med fossilt ursprung för avfall ()",'Egen hetvattenprod'!$B$1:$BX$1,0),FALSE),"")</f>
        <v/>
      </c>
      <c r="BH363" t="str">
        <f>IF($BF363="ja",VLOOKUP($B363,Kraftvärmeprod!$B$1:$BX$550,MATCH("Andelen klimatgaser med fossilt ursprung för avfall ()",Kraftvärmeprod!$B$1:$BX$1,0),FALSE),"")</f>
        <v/>
      </c>
      <c r="BI363" t="str">
        <f>IF($BF363="ja",VLOOKUP($B363,'Egen hetvattenprod'!$B$1:$BX$550,MATCH("Avfall (GWh)",'Egen hetvattenprod'!$B$1:$BX$1,0),FALSE),"")</f>
        <v/>
      </c>
      <c r="BJ363" t="str">
        <f>IF($BF363="ja",VLOOKUP($B363,'Slutlig allokering kvv'!$B$1:$BX$550,MATCH("Avfall (GWh)",'Slutlig allokering kvv'!$B$1:$BX$1,0),FALSE),"")</f>
        <v/>
      </c>
      <c r="BK363" t="str">
        <f>IF($BF363="ja",VLOOKUP($B363,'Köpt hetvatten'!$B$1:$BX$550,MATCH("Avfall i köpt hetvatten",'Köpt hetvatten'!$B$1:$BX$1,0),FALSE),"")</f>
        <v/>
      </c>
      <c r="BL363" t="str">
        <f>IF($BF363="ja",VLOOKUP($B363,'Egen hetvattenprod'!$B$1:$BX$550,MATCH("Värde enligt ovan. (%)",'Egen hetvattenprod'!$B$1:$BX$1,0),FALSE),"")</f>
        <v/>
      </c>
      <c r="BM363" t="str">
        <f>IF($BF363="ja",VLOOKUP($B363,Kraftvärmeprod!$B$1:$BX$550,MATCH("Värde enligt ovan. (%)",Kraftvärmeprod!$B$1:$BX$1,0),FALSE),"")</f>
        <v/>
      </c>
      <c r="BQ363" t="str">
        <f>IF($BF363="ja",VLOOKUP($B363,'Egen hetvattenprod'!$B$1:$BX$550,MATCH("Tillförd olja (fossil) vid avfallsförbränning (GWh)",'Egen hetvattenprod'!$B$1:$BX$1,0),FALSE),"")</f>
        <v/>
      </c>
      <c r="BR363" t="str">
        <f>IF($BF363="ja",VLOOKUP($B363,Kraftvärmeprod!$B$1:$BX$550,MATCH("Tillförd olja (fossil) vid avfallsförbränning (GWh)",Kraftvärmeprod!$B$1:$BX$1,0),FALSE),"")</f>
        <v/>
      </c>
    </row>
    <row r="364" spans="1:70">
      <c r="A364" t="s">
        <v>560</v>
      </c>
      <c r="B364" t="s">
        <v>568</v>
      </c>
      <c r="C364">
        <f>VLOOKUP($B364,'Tillförd energi'!$B$1:$AI$720,MATCH(C$2,'Tillförd energi'!$B$1:$AQ$1,0),FALSE)</f>
        <v>0</v>
      </c>
      <c r="D364">
        <f>VLOOKUP($B364,'Tillförd energi'!$B$1:$AI$720,MATCH(D$2,'Tillförd energi'!$B$1:$AQ$1,0),FALSE)</f>
        <v>0.47499999999999998</v>
      </c>
      <c r="E364">
        <f>VLOOKUP($B364,'Tillförd energi'!$B$1:$AI$720,MATCH(E$2,'Tillförd energi'!$B$1:$AQ$1,0),FALSE)</f>
        <v>0</v>
      </c>
      <c r="F364">
        <f>VLOOKUP($B364,'Tillförd energi'!$B$1:$AI$720,MATCH(F$2,'Tillförd energi'!$B$1:$AQ$1,0),FALSE)</f>
        <v>0</v>
      </c>
      <c r="G364">
        <f>VLOOKUP($B364,'Tillförd energi'!$B$1:$AI$720,MATCH(G$2,'Tillförd energi'!$B$1:$AQ$1,0),FALSE)</f>
        <v>0</v>
      </c>
      <c r="H364">
        <f>VLOOKUP($B364,'Tillförd energi'!$B$1:$AI$720,MATCH(H$2,'Tillförd energi'!$B$1:$AQ$1,0),FALSE)</f>
        <v>0</v>
      </c>
      <c r="I364">
        <f>VLOOKUP($B364,'Tillförd energi'!$B$1:$AI$720,MATCH(I$2,'Tillförd energi'!$B$1:$AQ$1,0),FALSE)</f>
        <v>0</v>
      </c>
      <c r="J364">
        <f>VLOOKUP($B364,'Tillförd energi'!$B$1:$AI$720,MATCH(J$2,'Tillförd energi'!$B$1:$AQ$1,0),FALSE)</f>
        <v>0</v>
      </c>
      <c r="K364">
        <f>VLOOKUP($B364,'Tillförd energi'!$B$1:$AI$720,MATCH(K$2,'Tillförd energi'!$B$1:$AQ$1,0),FALSE)</f>
        <v>0</v>
      </c>
      <c r="L364">
        <f>VLOOKUP($B364,'Tillförd energi'!$B$1:$AI$720,MATCH(L$2,'Tillförd energi'!$B$1:$AQ$1,0),FALSE)</f>
        <v>0</v>
      </c>
      <c r="M364">
        <f>VLOOKUP($B364,'Tillförd energi'!$B$1:$AI$720,MATCH(M$2,'Tillförd energi'!$B$1:$AQ$1,0),FALSE)</f>
        <v>13.256</v>
      </c>
      <c r="N364">
        <f>VLOOKUP($B364,'Tillförd energi'!$B$1:$AI$720,MATCH(N$2,'Tillförd energi'!$B$1:$AQ$1,0),FALSE)</f>
        <v>7.0609999999999999</v>
      </c>
      <c r="O364">
        <f>VLOOKUP($B364,'Tillförd energi'!$B$1:$AI$720,MATCH(O$2,'Tillförd energi'!$B$1:$AQ$1,0),FALSE)</f>
        <v>0</v>
      </c>
      <c r="P364">
        <f>VLOOKUP($B364,'Tillförd energi'!$B$1:$AI$720,MATCH(P$2,'Tillförd energi'!$B$1:$AQ$1,0),FALSE)</f>
        <v>0</v>
      </c>
      <c r="Q364">
        <f>VLOOKUP($B364,'Tillförd energi'!$B$1:$AI$720,MATCH(Q$2,'Tillförd energi'!$B$1:$AQ$1,0),FALSE)</f>
        <v>4.6029999999999998</v>
      </c>
      <c r="R364">
        <f>VLOOKUP($B364,'Tillförd energi'!$B$1:$AI$720,MATCH(R$2,'Tillförd energi'!$B$1:$AQ$1,0),FALSE)</f>
        <v>0</v>
      </c>
      <c r="S364">
        <f>VLOOKUP($B364,'Tillförd energi'!$B$1:$AI$720,MATCH(S$2,'Tillförd energi'!$B$1:$AQ$1,0),FALSE)</f>
        <v>0</v>
      </c>
      <c r="T364">
        <f>VLOOKUP($B364,'Tillförd energi'!$B$1:$AI$720,MATCH(T$2,'Tillförd energi'!$B$1:$AQ$1,0),FALSE)</f>
        <v>0</v>
      </c>
      <c r="U364">
        <f>VLOOKUP($B364,'Tillförd energi'!$B$1:$AI$720,MATCH(U$2,'Tillförd energi'!$B$1:$AQ$1,0),FALSE)</f>
        <v>0</v>
      </c>
      <c r="V364">
        <f>VLOOKUP($B364,'Tillförd energi'!$B$1:$AI$720,MATCH(V$2,'Tillförd energi'!$B$1:$AQ$1,0),FALSE)</f>
        <v>0</v>
      </c>
      <c r="W364">
        <f>VLOOKUP($B364,'Tillförd energi'!$B$1:$AI$720,MATCH(W$2,'Tillförd energi'!$B$1:$AQ$1,0),FALSE)</f>
        <v>0</v>
      </c>
      <c r="X364">
        <f>VLOOKUP($B364,'Tillförd energi'!$B$1:$AI$720,MATCH(X$2,'Tillförd energi'!$B$1:$AQ$1,0),FALSE)</f>
        <v>0</v>
      </c>
      <c r="Y364">
        <f>VLOOKUP($B364,'Tillförd energi'!$B$1:$AI$720,MATCH(Y$2,'Tillförd energi'!$B$1:$AQ$1,0),FALSE)</f>
        <v>0</v>
      </c>
      <c r="Z364">
        <f>VLOOKUP($B364,'Tillförd energi'!$B$1:$AI$720,MATCH(Z$2,'Tillförd energi'!$B$1:$AQ$1,0),FALSE)</f>
        <v>0</v>
      </c>
      <c r="AA364">
        <f>VLOOKUP($B364,'Tillförd energi'!$B$1:$AI$720,MATCH(AA$2,'Tillförd energi'!$B$1:$AQ$1,0),FALSE)</f>
        <v>0</v>
      </c>
      <c r="AB364">
        <f>VLOOKUP($B364,'Tillförd energi'!$B$1:$AI$720,MATCH(AB$2,'Tillförd energi'!$B$1:$AQ$1,0),FALSE)</f>
        <v>0</v>
      </c>
      <c r="AC364">
        <f>VLOOKUP($B364,'Tillförd energi'!$B$1:$AI$720,MATCH(AC$2,'Tillförd energi'!$B$1:$AQ$1,0),FALSE)</f>
        <v>7.1580000000000004</v>
      </c>
      <c r="AD364">
        <f>VLOOKUP($B364,'Tillförd energi'!$B$1:$AI$720,MATCH(AD$2,'Tillförd energi'!$B$1:$AQ$1,0),FALSE)</f>
        <v>3.7549999999999999</v>
      </c>
      <c r="AE364">
        <f>VLOOKUP($B364,'Tillförd energi'!$B$1:$AI$720,MATCH(AE$2,'Tillförd energi'!$B$1:$AQ$1,0),FALSE)</f>
        <v>0</v>
      </c>
      <c r="AF364">
        <f>VLOOKUP($B364,'Tillförd energi'!$B$1:$AI$720,MATCH(AF$2,'Tillförd energi'!$B$1:$AQ$1,0),FALSE)</f>
        <v>0.95299999999999996</v>
      </c>
      <c r="AG364">
        <f>IFERROR(VLOOKUP(B364,Miljö!$B$1:$AC$600,MATCH("Köpt mängd produktionsspecifik fjärrvärme:",Miljö!$B$1:$AC$1,0),FALSE)/1,0)</f>
        <v>0</v>
      </c>
      <c r="AI364">
        <f t="shared" si="30"/>
        <v>37.26100000000001</v>
      </c>
      <c r="AJ364">
        <f>IF(ISERROR(1/VLOOKUP($B364,Leveranser!$B$1:$S$500,MATCH("såld värme (gwh)",Leveranser!$B$1:$S$1,0),FALSE)),"",VLOOKUP($B364,Leveranser!$B$1:$S$500,MATCH("såld värme (gwh)",Leveranser!$B$1:$S$1,0),FALSE))</f>
        <v>24.094000000000001</v>
      </c>
      <c r="AM364" t="str">
        <f>IF(B364&lt;&gt;"",IF(VLOOKUP($B364,Totalt!$B$1:$AQ$554,MATCH("Kvalitetsgranskad:",Totalt!$B$1:$AQ$1,0),FALSE)="ja",VLOOKUP($B364,Miljö!$B$1:$AG$479,MATCH(AM$2,Miljö!$B$1:$AK$1,0),FALSE),""),"")</f>
        <v>Ja</v>
      </c>
      <c r="AN364" t="str">
        <f>IF(AM364="ja",VLOOKUP($B364,Miljö!$B$1:$J$479,MATCH("Typ av ursprungsspecificerad el   (Om inget värde anges används Nordisk residualmix, se inforuta) ()",Miljö!$B$1:$J$1,0),FALSE),IF(AM364="nej","Nordisk residualel",""))</f>
        <v>'Bio energi'</v>
      </c>
      <c r="AO364">
        <f>IF(AM364="","",VLOOKUP($B364,Miljö!$B$1:$J$479,MATCH("Fossilandel för ursprungspecificerad el ()",Miljö!$B$1:$J$1,0),FALSE))</f>
        <v>0</v>
      </c>
      <c r="AP364">
        <f>IF(AM364="","",IFERROR(VLOOKUP($B364,Miljö!$B$1:$J$479,MATCH("Kärnkraftsandel för ursprungsspecificerad el ()",Miljö!$B$1:$J$1,0),FALSE)/1,0))</f>
        <v>0</v>
      </c>
      <c r="AQ364">
        <f t="shared" si="31"/>
        <v>1</v>
      </c>
      <c r="AS364" t="str">
        <f t="shared" si="32"/>
        <v>Nej</v>
      </c>
      <c r="AT364" t="str">
        <f>IF(AS364="ja",VLOOKUP($B364,Miljö!$B$1:$P$500,MATCH("Fossil andel i procent (%)",Miljö!$B$1:$P$1,0),FALSE)/100,"")</f>
        <v/>
      </c>
      <c r="AV364" t="str">
        <f t="shared" si="33"/>
        <v>Nej</v>
      </c>
      <c r="AW364" t="str">
        <f>IF(AV364="ja",VLOOKUP($B364,'Egen hetvattenprod'!$B$1:$AO$500,MATCH("Värmekälla till värmepumpar ()",'Egen hetvattenprod'!$B$1:$AO$1,0),FALSE),"")</f>
        <v/>
      </c>
      <c r="AY364" t="str">
        <f t="shared" si="34"/>
        <v>Ja</v>
      </c>
      <c r="AZ364" s="115">
        <f>IF($AY364="ja",(VLOOKUP($B364,'Egen hetvattenprod'!$B$1:$BX$550,MATCH(AZ$2,'Egen hetvattenprod'!$B$1:$BX$1,0),FALSE)+VLOOKUP($B364,Kraftvärmeprod!$B$1:$BX$550,MATCH(AZ$2,Kraftvärmeprod!$B$1:$BX$1,0),FALSE))/$AC364,"")</f>
        <v>1</v>
      </c>
      <c r="BA364" s="115">
        <f>IF($AY364="ja",(VLOOKUP($B364,'Egen hetvattenprod'!$B$1:$BX$550,MATCH(BA$2,'Egen hetvattenprod'!$B$1:$BX$1,0),FALSE)+VLOOKUP($B364,Kraftvärmeprod!$B$1:$BX$550,MATCH(BA$2,Kraftvärmeprod!$B$1:$BX$1,0),FALSE))/$AC364,"")</f>
        <v>0</v>
      </c>
      <c r="BB364" s="115">
        <f>IF($AY364="ja",(VLOOKUP($B364,'Egen hetvattenprod'!$B$1:$BX$550,MATCH(BB$2,'Egen hetvattenprod'!$B$1:$BX$1,0),FALSE)+VLOOKUP($B364,Kraftvärmeprod!$B$1:$BX$550,MATCH(BB$2,Kraftvärmeprod!$B$1:$BX$1,0),FALSE))/$AC364,"")</f>
        <v>0</v>
      </c>
      <c r="BC364" s="115">
        <f>IF($AY364="ja",(VLOOKUP($B364,'Egen hetvattenprod'!$B$1:$BX$550,MATCH(BC$2,'Egen hetvattenprod'!$B$1:$BX$1,0),FALSE)+VLOOKUP($B364,Kraftvärmeprod!$B$1:$BX$550,MATCH(BC$2,Kraftvärmeprod!$B$1:$BX$1,0),FALSE))/$AC364,"")</f>
        <v>0</v>
      </c>
      <c r="BD364" s="115">
        <f>IF($AY364="ja",(VLOOKUP($B364,'Egen hetvattenprod'!$B$1:$BX$550,MATCH(BD$2,'Egen hetvattenprod'!$B$1:$BX$1,0),FALSE)+VLOOKUP($B364,Kraftvärmeprod!$B$1:$BX$550,MATCH(BD$2,Kraftvärmeprod!$B$1:$BX$1,0),FALSE))/$AC364,"")</f>
        <v>0</v>
      </c>
      <c r="BF364" t="str">
        <f t="shared" si="35"/>
        <v>Nej</v>
      </c>
      <c r="BG364" t="str">
        <f>IF($BF364="ja",VLOOKUP($B364,'Egen hetvattenprod'!$B$1:$BX$550,MATCH("Andelen klimatgaser med fossilt ursprung för avfall ()",'Egen hetvattenprod'!$B$1:$BX$1,0),FALSE),"")</f>
        <v/>
      </c>
      <c r="BH364" t="str">
        <f>IF($BF364="ja",VLOOKUP($B364,Kraftvärmeprod!$B$1:$BX$550,MATCH("Andelen klimatgaser med fossilt ursprung för avfall ()",Kraftvärmeprod!$B$1:$BX$1,0),FALSE),"")</f>
        <v/>
      </c>
      <c r="BI364" t="str">
        <f>IF($BF364="ja",VLOOKUP($B364,'Egen hetvattenprod'!$B$1:$BX$550,MATCH("Avfall (GWh)",'Egen hetvattenprod'!$B$1:$BX$1,0),FALSE),"")</f>
        <v/>
      </c>
      <c r="BJ364" t="str">
        <f>IF($BF364="ja",VLOOKUP($B364,'Slutlig allokering kvv'!$B$1:$BX$550,MATCH("Avfall (GWh)",'Slutlig allokering kvv'!$B$1:$BX$1,0),FALSE),"")</f>
        <v/>
      </c>
      <c r="BK364" t="str">
        <f>IF($BF364="ja",VLOOKUP($B364,'Köpt hetvatten'!$B$1:$BX$550,MATCH("Avfall i köpt hetvatten",'Köpt hetvatten'!$B$1:$BX$1,0),FALSE),"")</f>
        <v/>
      </c>
      <c r="BL364" t="str">
        <f>IF($BF364="ja",VLOOKUP($B364,'Egen hetvattenprod'!$B$1:$BX$550,MATCH("Värde enligt ovan. (%)",'Egen hetvattenprod'!$B$1:$BX$1,0),FALSE),"")</f>
        <v/>
      </c>
      <c r="BM364" t="str">
        <f>IF($BF364="ja",VLOOKUP($B364,Kraftvärmeprod!$B$1:$BX$550,MATCH("Värde enligt ovan. (%)",Kraftvärmeprod!$B$1:$BX$1,0),FALSE),"")</f>
        <v/>
      </c>
      <c r="BQ364" t="str">
        <f>IF($BF364="ja",VLOOKUP($B364,'Egen hetvattenprod'!$B$1:$BX$550,MATCH("Tillförd olja (fossil) vid avfallsförbränning (GWh)",'Egen hetvattenprod'!$B$1:$BX$1,0),FALSE),"")</f>
        <v/>
      </c>
      <c r="BR364" t="str">
        <f>IF($BF364="ja",VLOOKUP($B364,Kraftvärmeprod!$B$1:$BX$550,MATCH("Tillförd olja (fossil) vid avfallsförbränning (GWh)",Kraftvärmeprod!$B$1:$BX$1,0),FALSE),"")</f>
        <v/>
      </c>
    </row>
    <row r="365" spans="1:70">
      <c r="A365" t="s">
        <v>560</v>
      </c>
      <c r="B365" t="s">
        <v>569</v>
      </c>
      <c r="C365">
        <f>VLOOKUP($B365,'Tillförd energi'!$B$1:$AI$720,MATCH(C$2,'Tillförd energi'!$B$1:$AQ$1,0),FALSE)</f>
        <v>0</v>
      </c>
      <c r="D365">
        <f>VLOOKUP($B365,'Tillförd energi'!$B$1:$AI$720,MATCH(D$2,'Tillförd energi'!$B$1:$AQ$1,0),FALSE)</f>
        <v>0.93400000000000005</v>
      </c>
      <c r="E365">
        <f>VLOOKUP($B365,'Tillförd energi'!$B$1:$AI$720,MATCH(E$2,'Tillförd energi'!$B$1:$AQ$1,0),FALSE)</f>
        <v>0</v>
      </c>
      <c r="F365">
        <f>VLOOKUP($B365,'Tillförd energi'!$B$1:$AI$720,MATCH(F$2,'Tillförd energi'!$B$1:$AQ$1,0),FALSE)</f>
        <v>0.47058800000000001</v>
      </c>
      <c r="G365">
        <f>VLOOKUP($B365,'Tillförd energi'!$B$1:$AI$720,MATCH(G$2,'Tillförd energi'!$B$1:$AQ$1,0),FALSE)</f>
        <v>0</v>
      </c>
      <c r="H365">
        <f>VLOOKUP($B365,'Tillförd energi'!$B$1:$AI$720,MATCH(H$2,'Tillförd energi'!$B$1:$AQ$1,0),FALSE)</f>
        <v>0</v>
      </c>
      <c r="I365">
        <f>VLOOKUP($B365,'Tillförd energi'!$B$1:$AI$720,MATCH(I$2,'Tillförd energi'!$B$1:$AQ$1,0),FALSE)</f>
        <v>0</v>
      </c>
      <c r="J365">
        <f>VLOOKUP($B365,'Tillförd energi'!$B$1:$AI$720,MATCH(J$2,'Tillförd energi'!$B$1:$AQ$1,0),FALSE)</f>
        <v>0</v>
      </c>
      <c r="K365">
        <f>VLOOKUP($B365,'Tillförd energi'!$B$1:$AI$720,MATCH(K$2,'Tillförd energi'!$B$1:$AQ$1,0),FALSE)</f>
        <v>0</v>
      </c>
      <c r="L365">
        <f>VLOOKUP($B365,'Tillförd energi'!$B$1:$AI$720,MATCH(L$2,'Tillförd energi'!$B$1:$AQ$1,0),FALSE)</f>
        <v>0</v>
      </c>
      <c r="M365">
        <f>VLOOKUP($B365,'Tillförd energi'!$B$1:$AI$720,MATCH(M$2,'Tillförd energi'!$B$1:$AQ$1,0),FALSE)</f>
        <v>0</v>
      </c>
      <c r="N365">
        <f>VLOOKUP($B365,'Tillförd energi'!$B$1:$AI$720,MATCH(N$2,'Tillförd energi'!$B$1:$AQ$1,0),FALSE)</f>
        <v>0</v>
      </c>
      <c r="O365">
        <f>VLOOKUP($B365,'Tillförd energi'!$B$1:$AI$720,MATCH(O$2,'Tillförd energi'!$B$1:$AQ$1,0),FALSE)</f>
        <v>0</v>
      </c>
      <c r="P365">
        <f>VLOOKUP($B365,'Tillförd energi'!$B$1:$AI$720,MATCH(P$2,'Tillförd energi'!$B$1:$AQ$1,0),FALSE)</f>
        <v>0</v>
      </c>
      <c r="Q365">
        <f>VLOOKUP($B365,'Tillförd energi'!$B$1:$AI$720,MATCH(Q$2,'Tillförd energi'!$B$1:$AQ$1,0),FALSE)</f>
        <v>1.72353</v>
      </c>
      <c r="R365">
        <f>VLOOKUP($B365,'Tillförd energi'!$B$1:$AI$720,MATCH(R$2,'Tillförd energi'!$B$1:$AQ$1,0),FALSE)</f>
        <v>0</v>
      </c>
      <c r="S365">
        <f>VLOOKUP($B365,'Tillförd energi'!$B$1:$AI$720,MATCH(S$2,'Tillförd energi'!$B$1:$AQ$1,0),FALSE)</f>
        <v>0</v>
      </c>
      <c r="T365">
        <f>VLOOKUP($B365,'Tillförd energi'!$B$1:$AI$720,MATCH(T$2,'Tillförd energi'!$B$1:$AQ$1,0),FALSE)</f>
        <v>0</v>
      </c>
      <c r="U365">
        <f>VLOOKUP($B365,'Tillförd energi'!$B$1:$AI$720,MATCH(U$2,'Tillförd energi'!$B$1:$AQ$1,0),FALSE)</f>
        <v>0</v>
      </c>
      <c r="V365">
        <f>VLOOKUP($B365,'Tillförd energi'!$B$1:$AI$720,MATCH(V$2,'Tillförd energi'!$B$1:$AQ$1,0),FALSE)</f>
        <v>0</v>
      </c>
      <c r="W365">
        <f>VLOOKUP($B365,'Tillförd energi'!$B$1:$AI$720,MATCH(W$2,'Tillförd energi'!$B$1:$AQ$1,0),FALSE)</f>
        <v>0</v>
      </c>
      <c r="X365">
        <f>VLOOKUP($B365,'Tillförd energi'!$B$1:$AI$720,MATCH(X$2,'Tillförd energi'!$B$1:$AQ$1,0),FALSE)</f>
        <v>0</v>
      </c>
      <c r="Y365">
        <f>VLOOKUP($B365,'Tillförd energi'!$B$1:$AI$720,MATCH(Y$2,'Tillförd energi'!$B$1:$AQ$1,0),FALSE)</f>
        <v>0</v>
      </c>
      <c r="Z365">
        <f>VLOOKUP($B365,'Tillförd energi'!$B$1:$AI$720,MATCH(Z$2,'Tillförd energi'!$B$1:$AQ$1,0),FALSE)</f>
        <v>0</v>
      </c>
      <c r="AA365">
        <f>VLOOKUP($B365,'Tillförd energi'!$B$1:$AI$720,MATCH(AA$2,'Tillförd energi'!$B$1:$AQ$1,0),FALSE)</f>
        <v>0</v>
      </c>
      <c r="AB365">
        <f>VLOOKUP($B365,'Tillförd energi'!$B$1:$AI$720,MATCH(AB$2,'Tillförd energi'!$B$1:$AQ$1,0),FALSE)</f>
        <v>0</v>
      </c>
      <c r="AC365">
        <f>VLOOKUP($B365,'Tillförd energi'!$B$1:$AI$720,MATCH(AC$2,'Tillförd energi'!$B$1:$AQ$1,0),FALSE)</f>
        <v>0</v>
      </c>
      <c r="AD365">
        <f>VLOOKUP($B365,'Tillförd energi'!$B$1:$AI$720,MATCH(AD$2,'Tillförd energi'!$B$1:$AQ$1,0),FALSE)</f>
        <v>12.375</v>
      </c>
      <c r="AE365">
        <f>VLOOKUP($B365,'Tillförd energi'!$B$1:$AI$720,MATCH(AE$2,'Tillförd energi'!$B$1:$AQ$1,0),FALSE)</f>
        <v>0</v>
      </c>
      <c r="AF365">
        <f>VLOOKUP($B365,'Tillförd energi'!$B$1:$AI$720,MATCH(AF$2,'Tillförd energi'!$B$1:$AQ$1,0),FALSE)</f>
        <v>5.3999999999999999E-2</v>
      </c>
      <c r="AG365">
        <f>IFERROR(VLOOKUP(B365,Miljö!$B$1:$AC$600,MATCH("Köpt mängd produktionsspecifik fjärrvärme:",Miljö!$B$1:$AC$1,0),FALSE)/1,0)</f>
        <v>0</v>
      </c>
      <c r="AI365">
        <f t="shared" si="30"/>
        <v>15.557118000000001</v>
      </c>
      <c r="AJ365">
        <f>IF(ISERROR(1/VLOOKUP($B365,Leveranser!$B$1:$S$500,MATCH("såld värme (gwh)",Leveranser!$B$1:$S$1,0),FALSE)),"",VLOOKUP($B365,Leveranser!$B$1:$S$500,MATCH("såld värme (gwh)",Leveranser!$B$1:$S$1,0),FALSE))</f>
        <v>13.465999999999999</v>
      </c>
      <c r="AM365" t="str">
        <f>IF(B365&lt;&gt;"",IF(VLOOKUP($B365,Totalt!$B$1:$AQ$554,MATCH("Kvalitetsgranskad:",Totalt!$B$1:$AQ$1,0),FALSE)="ja",VLOOKUP($B365,Miljö!$B$1:$AG$479,MATCH(AM$2,Miljö!$B$1:$AK$1,0),FALSE),""),"")</f>
        <v>Ja</v>
      </c>
      <c r="AN365" t="str">
        <f>IF(AM365="ja",VLOOKUP($B365,Miljö!$B$1:$J$479,MATCH("Typ av ursprungsspecificerad el   (Om inget värde anges används Nordisk residualmix, se inforuta) ()",Miljö!$B$1:$J$1,0),FALSE),IF(AM365="nej","Nordisk residualel",""))</f>
        <v>'Bio energi'</v>
      </c>
      <c r="AO365">
        <f>IF(AM365="","",VLOOKUP($B365,Miljö!$B$1:$J$479,MATCH("Fossilandel för ursprungspecificerad el ()",Miljö!$B$1:$J$1,0),FALSE))</f>
        <v>0</v>
      </c>
      <c r="AP365">
        <f>IF(AM365="","",IFERROR(VLOOKUP($B365,Miljö!$B$1:$J$479,MATCH("Kärnkraftsandel för ursprungsspecificerad el ()",Miljö!$B$1:$J$1,0),FALSE)/1,0))</f>
        <v>0</v>
      </c>
      <c r="AQ365">
        <f t="shared" si="31"/>
        <v>1</v>
      </c>
      <c r="AS365" t="str">
        <f t="shared" si="32"/>
        <v>Nej</v>
      </c>
      <c r="AT365" t="str">
        <f>IF(AS365="ja",VLOOKUP($B365,Miljö!$B$1:$P$500,MATCH("Fossil andel i procent (%)",Miljö!$B$1:$P$1,0),FALSE)/100,"")</f>
        <v/>
      </c>
      <c r="AV365" t="str">
        <f t="shared" si="33"/>
        <v>Nej</v>
      </c>
      <c r="AW365" t="str">
        <f>IF(AV365="ja",VLOOKUP($B365,'Egen hetvattenprod'!$B$1:$AO$500,MATCH("Värmekälla till värmepumpar ()",'Egen hetvattenprod'!$B$1:$AO$1,0),FALSE),"")</f>
        <v/>
      </c>
      <c r="AY365" t="str">
        <f t="shared" si="34"/>
        <v>Nej</v>
      </c>
      <c r="AZ365" s="115" t="str">
        <f>IF($AY365="ja",(VLOOKUP($B365,'Egen hetvattenprod'!$B$1:$BX$550,MATCH(AZ$2,'Egen hetvattenprod'!$B$1:$BX$1,0),FALSE)+VLOOKUP($B365,Kraftvärmeprod!$B$1:$BX$550,MATCH(AZ$2,Kraftvärmeprod!$B$1:$BX$1,0),FALSE))/$AC365,"")</f>
        <v/>
      </c>
      <c r="BA365" s="115" t="str">
        <f>IF($AY365="ja",(VLOOKUP($B365,'Egen hetvattenprod'!$B$1:$BX$550,MATCH(BA$2,'Egen hetvattenprod'!$B$1:$BX$1,0),FALSE)+VLOOKUP($B365,Kraftvärmeprod!$B$1:$BX$550,MATCH(BA$2,Kraftvärmeprod!$B$1:$BX$1,0),FALSE))/$AC365,"")</f>
        <v/>
      </c>
      <c r="BB365" s="115" t="str">
        <f>IF($AY365="ja",(VLOOKUP($B365,'Egen hetvattenprod'!$B$1:$BX$550,MATCH(BB$2,'Egen hetvattenprod'!$B$1:$BX$1,0),FALSE)+VLOOKUP($B365,Kraftvärmeprod!$B$1:$BX$550,MATCH(BB$2,Kraftvärmeprod!$B$1:$BX$1,0),FALSE))/$AC365,"")</f>
        <v/>
      </c>
      <c r="BC365" s="115" t="str">
        <f>IF($AY365="ja",(VLOOKUP($B365,'Egen hetvattenprod'!$B$1:$BX$550,MATCH(BC$2,'Egen hetvattenprod'!$B$1:$BX$1,0),FALSE)+VLOOKUP($B365,Kraftvärmeprod!$B$1:$BX$550,MATCH(BC$2,Kraftvärmeprod!$B$1:$BX$1,0),FALSE))/$AC365,"")</f>
        <v/>
      </c>
      <c r="BD365" s="115" t="str">
        <f>IF($AY365="ja",(VLOOKUP($B365,'Egen hetvattenprod'!$B$1:$BX$550,MATCH(BD$2,'Egen hetvattenprod'!$B$1:$BX$1,0),FALSE)+VLOOKUP($B365,Kraftvärmeprod!$B$1:$BX$550,MATCH(BD$2,Kraftvärmeprod!$B$1:$BX$1,0),FALSE))/$AC365,"")</f>
        <v/>
      </c>
      <c r="BF365" t="str">
        <f t="shared" si="35"/>
        <v>Nej</v>
      </c>
      <c r="BG365" t="str">
        <f>IF($BF365="ja",VLOOKUP($B365,'Egen hetvattenprod'!$B$1:$BX$550,MATCH("Andelen klimatgaser med fossilt ursprung för avfall ()",'Egen hetvattenprod'!$B$1:$BX$1,0),FALSE),"")</f>
        <v/>
      </c>
      <c r="BH365" t="str">
        <f>IF($BF365="ja",VLOOKUP($B365,Kraftvärmeprod!$B$1:$BX$550,MATCH("Andelen klimatgaser med fossilt ursprung för avfall ()",Kraftvärmeprod!$B$1:$BX$1,0),FALSE),"")</f>
        <v/>
      </c>
      <c r="BI365" t="str">
        <f>IF($BF365="ja",VLOOKUP($B365,'Egen hetvattenprod'!$B$1:$BX$550,MATCH("Avfall (GWh)",'Egen hetvattenprod'!$B$1:$BX$1,0),FALSE),"")</f>
        <v/>
      </c>
      <c r="BJ365" t="str">
        <f>IF($BF365="ja",VLOOKUP($B365,'Slutlig allokering kvv'!$B$1:$BX$550,MATCH("Avfall (GWh)",'Slutlig allokering kvv'!$B$1:$BX$1,0),FALSE),"")</f>
        <v/>
      </c>
      <c r="BK365" t="str">
        <f>IF($BF365="ja",VLOOKUP($B365,'Köpt hetvatten'!$B$1:$BX$550,MATCH("Avfall i köpt hetvatten",'Köpt hetvatten'!$B$1:$BX$1,0),FALSE),"")</f>
        <v/>
      </c>
      <c r="BL365" t="str">
        <f>IF($BF365="ja",VLOOKUP($B365,'Egen hetvattenprod'!$B$1:$BX$550,MATCH("Värde enligt ovan. (%)",'Egen hetvattenprod'!$B$1:$BX$1,0),FALSE),"")</f>
        <v/>
      </c>
      <c r="BM365" t="str">
        <f>IF($BF365="ja",VLOOKUP($B365,Kraftvärmeprod!$B$1:$BX$550,MATCH("Värde enligt ovan. (%)",Kraftvärmeprod!$B$1:$BX$1,0),FALSE),"")</f>
        <v/>
      </c>
      <c r="BQ365" t="str">
        <f>IF($BF365="ja",VLOOKUP($B365,'Egen hetvattenprod'!$B$1:$BX$550,MATCH("Tillförd olja (fossil) vid avfallsförbränning (GWh)",'Egen hetvattenprod'!$B$1:$BX$1,0),FALSE),"")</f>
        <v/>
      </c>
      <c r="BR365" t="str">
        <f>IF($BF365="ja",VLOOKUP($B365,Kraftvärmeprod!$B$1:$BX$550,MATCH("Tillförd olja (fossil) vid avfallsförbränning (GWh)",Kraftvärmeprod!$B$1:$BX$1,0),FALSE),"")</f>
        <v/>
      </c>
    </row>
    <row r="366" spans="1:70">
      <c r="A366" t="s">
        <v>560</v>
      </c>
      <c r="B366" t="s">
        <v>570</v>
      </c>
      <c r="C366">
        <f>VLOOKUP($B366,'Tillförd energi'!$B$1:$AI$720,MATCH(C$2,'Tillförd energi'!$B$1:$AQ$1,0),FALSE)</f>
        <v>0</v>
      </c>
      <c r="D366">
        <f>VLOOKUP($B366,'Tillförd energi'!$B$1:$AI$720,MATCH(D$2,'Tillförd energi'!$B$1:$AQ$1,0),FALSE)</f>
        <v>0</v>
      </c>
      <c r="E366">
        <f>VLOOKUP($B366,'Tillförd energi'!$B$1:$AI$720,MATCH(E$2,'Tillförd energi'!$B$1:$AQ$1,0),FALSE)</f>
        <v>0</v>
      </c>
      <c r="F366">
        <f>VLOOKUP($B366,'Tillförd energi'!$B$1:$AI$720,MATCH(F$2,'Tillförd energi'!$B$1:$AQ$1,0),FALSE)</f>
        <v>0</v>
      </c>
      <c r="G366">
        <f>VLOOKUP($B366,'Tillförd energi'!$B$1:$AI$720,MATCH(G$2,'Tillförd energi'!$B$1:$AQ$1,0),FALSE)</f>
        <v>0</v>
      </c>
      <c r="H366">
        <f>VLOOKUP($B366,'Tillförd energi'!$B$1:$AI$720,MATCH(H$2,'Tillförd energi'!$B$1:$AQ$1,0),FALSE)</f>
        <v>0</v>
      </c>
      <c r="I366">
        <f>VLOOKUP($B366,'Tillförd energi'!$B$1:$AI$720,MATCH(I$2,'Tillförd energi'!$B$1:$AQ$1,0),FALSE)</f>
        <v>0</v>
      </c>
      <c r="J366">
        <f>VLOOKUP($B366,'Tillförd energi'!$B$1:$AI$720,MATCH(J$2,'Tillförd energi'!$B$1:$AQ$1,0),FALSE)</f>
        <v>0</v>
      </c>
      <c r="K366">
        <f>VLOOKUP($B366,'Tillförd energi'!$B$1:$AI$720,MATCH(K$2,'Tillförd energi'!$B$1:$AQ$1,0),FALSE)</f>
        <v>0</v>
      </c>
      <c r="L366">
        <f>VLOOKUP($B366,'Tillförd energi'!$B$1:$AI$720,MATCH(L$2,'Tillförd energi'!$B$1:$AQ$1,0),FALSE)</f>
        <v>0</v>
      </c>
      <c r="M366">
        <f>VLOOKUP($B366,'Tillförd energi'!$B$1:$AI$720,MATCH(M$2,'Tillförd energi'!$B$1:$AQ$1,0),FALSE)</f>
        <v>0</v>
      </c>
      <c r="N366">
        <f>VLOOKUP($B366,'Tillförd energi'!$B$1:$AI$720,MATCH(N$2,'Tillförd energi'!$B$1:$AQ$1,0),FALSE)</f>
        <v>0</v>
      </c>
      <c r="O366">
        <f>VLOOKUP($B366,'Tillförd energi'!$B$1:$AI$720,MATCH(O$2,'Tillförd energi'!$B$1:$AQ$1,0),FALSE)</f>
        <v>0</v>
      </c>
      <c r="P366">
        <f>VLOOKUP($B366,'Tillförd energi'!$B$1:$AI$720,MATCH(P$2,'Tillförd energi'!$B$1:$AQ$1,0),FALSE)</f>
        <v>0</v>
      </c>
      <c r="Q366">
        <f>VLOOKUP($B366,'Tillförd energi'!$B$1:$AI$720,MATCH(Q$2,'Tillförd energi'!$B$1:$AQ$1,0),FALSE)</f>
        <v>11.9412</v>
      </c>
      <c r="R366">
        <f>VLOOKUP($B366,'Tillförd energi'!$B$1:$AI$720,MATCH(R$2,'Tillförd energi'!$B$1:$AQ$1,0),FALSE)</f>
        <v>0</v>
      </c>
      <c r="S366">
        <f>VLOOKUP($B366,'Tillförd energi'!$B$1:$AI$720,MATCH(S$2,'Tillförd energi'!$B$1:$AQ$1,0),FALSE)</f>
        <v>0</v>
      </c>
      <c r="T366">
        <f>VLOOKUP($B366,'Tillförd energi'!$B$1:$AI$720,MATCH(T$2,'Tillförd energi'!$B$1:$AQ$1,0),FALSE)</f>
        <v>0</v>
      </c>
      <c r="U366">
        <f>VLOOKUP($B366,'Tillförd energi'!$B$1:$AI$720,MATCH(U$2,'Tillförd energi'!$B$1:$AQ$1,0),FALSE)</f>
        <v>0</v>
      </c>
      <c r="V366">
        <f>VLOOKUP($B366,'Tillförd energi'!$B$1:$AI$720,MATCH(V$2,'Tillförd energi'!$B$1:$AQ$1,0),FALSE)</f>
        <v>0</v>
      </c>
      <c r="W366">
        <f>VLOOKUP($B366,'Tillförd energi'!$B$1:$AI$720,MATCH(W$2,'Tillförd energi'!$B$1:$AQ$1,0),FALSE)</f>
        <v>0</v>
      </c>
      <c r="X366">
        <f>VLOOKUP($B366,'Tillförd energi'!$B$1:$AI$720,MATCH(X$2,'Tillförd energi'!$B$1:$AQ$1,0),FALSE)</f>
        <v>0</v>
      </c>
      <c r="Y366">
        <f>VLOOKUP($B366,'Tillförd energi'!$B$1:$AI$720,MATCH(Y$2,'Tillförd energi'!$B$1:$AQ$1,0),FALSE)</f>
        <v>0</v>
      </c>
      <c r="Z366">
        <f>VLOOKUP($B366,'Tillförd energi'!$B$1:$AI$720,MATCH(Z$2,'Tillförd energi'!$B$1:$AQ$1,0),FALSE)</f>
        <v>0</v>
      </c>
      <c r="AA366">
        <f>VLOOKUP($B366,'Tillförd energi'!$B$1:$AI$720,MATCH(AA$2,'Tillförd energi'!$B$1:$AQ$1,0),FALSE)</f>
        <v>0</v>
      </c>
      <c r="AB366">
        <f>VLOOKUP($B366,'Tillförd energi'!$B$1:$AI$720,MATCH(AB$2,'Tillförd energi'!$B$1:$AQ$1,0),FALSE)</f>
        <v>0</v>
      </c>
      <c r="AC366">
        <f>VLOOKUP($B366,'Tillförd energi'!$B$1:$AI$720,MATCH(AC$2,'Tillförd energi'!$B$1:$AQ$1,0),FALSE)</f>
        <v>0</v>
      </c>
      <c r="AD366">
        <f>VLOOKUP($B366,'Tillförd energi'!$B$1:$AI$720,MATCH(AD$2,'Tillförd energi'!$B$1:$AQ$1,0),FALSE)</f>
        <v>0</v>
      </c>
      <c r="AE366">
        <f>VLOOKUP($B366,'Tillförd energi'!$B$1:$AI$720,MATCH(AE$2,'Tillförd energi'!$B$1:$AQ$1,0),FALSE)</f>
        <v>0</v>
      </c>
      <c r="AF366">
        <f>VLOOKUP($B366,'Tillförd energi'!$B$1:$AI$720,MATCH(AF$2,'Tillförd energi'!$B$1:$AQ$1,0),FALSE)</f>
        <v>0.24779999999999999</v>
      </c>
      <c r="AG366">
        <f>IFERROR(VLOOKUP(B366,Miljö!$B$1:$AC$600,MATCH("Köpt mängd produktionsspecifik fjärrvärme:",Miljö!$B$1:$AC$1,0),FALSE)/1,0)</f>
        <v>0</v>
      </c>
      <c r="AI366">
        <f t="shared" si="30"/>
        <v>12.189</v>
      </c>
      <c r="AJ366">
        <f>IF(ISERROR(1/VLOOKUP($B366,Leveranser!$B$1:$S$500,MATCH("såld värme (gwh)",Leveranser!$B$1:$S$1,0),FALSE)),"",VLOOKUP($B366,Leveranser!$B$1:$S$500,MATCH("såld värme (gwh)",Leveranser!$B$1:$S$1,0),FALSE))</f>
        <v>8.26</v>
      </c>
      <c r="AM366" t="str">
        <f>IF(B366&lt;&gt;"",IF(VLOOKUP($B366,Totalt!$B$1:$AQ$554,MATCH("Kvalitetsgranskad:",Totalt!$B$1:$AQ$1,0),FALSE)="ja",VLOOKUP($B366,Miljö!$B$1:$AG$479,MATCH(AM$2,Miljö!$B$1:$AK$1,0),FALSE),""),"")</f>
        <v>Nej</v>
      </c>
      <c r="AN366" t="str">
        <f>IF(AM366="ja",VLOOKUP($B366,Miljö!$B$1:$J$479,MATCH("Typ av ursprungsspecificerad el   (Om inget värde anges används Nordisk residualmix, se inforuta) ()",Miljö!$B$1:$J$1,0),FALSE),IF(AM366="nej","Nordisk residualel",""))</f>
        <v>Nordisk residualel</v>
      </c>
      <c r="AO366">
        <f>IF(AM366="","",VLOOKUP($B366,Miljö!$B$1:$J$479,MATCH("Fossilandel för ursprungspecificerad el ()",Miljö!$B$1:$J$1,0),FALSE))</f>
        <v>0.47</v>
      </c>
      <c r="AP366">
        <f>IF(AM366="","",IFERROR(VLOOKUP($B366,Miljö!$B$1:$J$479,MATCH("Kärnkraftsandel för ursprungsspecificerad el ()",Miljö!$B$1:$J$1,0),FALSE)/1,0))</f>
        <v>0.48170000000000002</v>
      </c>
      <c r="AQ366">
        <f t="shared" si="31"/>
        <v>4.830000000000001E-2</v>
      </c>
      <c r="AS366" t="str">
        <f t="shared" si="32"/>
        <v>Nej</v>
      </c>
      <c r="AT366" t="str">
        <f>IF(AS366="ja",VLOOKUP($B366,Miljö!$B$1:$P$500,MATCH("Fossil andel i procent (%)",Miljö!$B$1:$P$1,0),FALSE)/100,"")</f>
        <v/>
      </c>
      <c r="AV366" t="str">
        <f t="shared" si="33"/>
        <v>Nej</v>
      </c>
      <c r="AW366" t="str">
        <f>IF(AV366="ja",VLOOKUP($B366,'Egen hetvattenprod'!$B$1:$AO$500,MATCH("Värmekälla till värmepumpar ()",'Egen hetvattenprod'!$B$1:$AO$1,0),FALSE),"")</f>
        <v/>
      </c>
      <c r="AY366" t="str">
        <f t="shared" si="34"/>
        <v>Nej</v>
      </c>
      <c r="AZ366" s="115" t="str">
        <f>IF($AY366="ja",(VLOOKUP($B366,'Egen hetvattenprod'!$B$1:$BX$550,MATCH(AZ$2,'Egen hetvattenprod'!$B$1:$BX$1,0),FALSE)+VLOOKUP($B366,Kraftvärmeprod!$B$1:$BX$550,MATCH(AZ$2,Kraftvärmeprod!$B$1:$BX$1,0),FALSE))/$AC366,"")</f>
        <v/>
      </c>
      <c r="BA366" s="115" t="str">
        <f>IF($AY366="ja",(VLOOKUP($B366,'Egen hetvattenprod'!$B$1:$BX$550,MATCH(BA$2,'Egen hetvattenprod'!$B$1:$BX$1,0),FALSE)+VLOOKUP($B366,Kraftvärmeprod!$B$1:$BX$550,MATCH(BA$2,Kraftvärmeprod!$B$1:$BX$1,0),FALSE))/$AC366,"")</f>
        <v/>
      </c>
      <c r="BB366" s="115" t="str">
        <f>IF($AY366="ja",(VLOOKUP($B366,'Egen hetvattenprod'!$B$1:$BX$550,MATCH(BB$2,'Egen hetvattenprod'!$B$1:$BX$1,0),FALSE)+VLOOKUP($B366,Kraftvärmeprod!$B$1:$BX$550,MATCH(BB$2,Kraftvärmeprod!$B$1:$BX$1,0),FALSE))/$AC366,"")</f>
        <v/>
      </c>
      <c r="BC366" s="115" t="str">
        <f>IF($AY366="ja",(VLOOKUP($B366,'Egen hetvattenprod'!$B$1:$BX$550,MATCH(BC$2,'Egen hetvattenprod'!$B$1:$BX$1,0),FALSE)+VLOOKUP($B366,Kraftvärmeprod!$B$1:$BX$550,MATCH(BC$2,Kraftvärmeprod!$B$1:$BX$1,0),FALSE))/$AC366,"")</f>
        <v/>
      </c>
      <c r="BD366" s="115" t="str">
        <f>IF($AY366="ja",(VLOOKUP($B366,'Egen hetvattenprod'!$B$1:$BX$550,MATCH(BD$2,'Egen hetvattenprod'!$B$1:$BX$1,0),FALSE)+VLOOKUP($B366,Kraftvärmeprod!$B$1:$BX$550,MATCH(BD$2,Kraftvärmeprod!$B$1:$BX$1,0),FALSE))/$AC366,"")</f>
        <v/>
      </c>
      <c r="BF366" t="str">
        <f t="shared" si="35"/>
        <v>Nej</v>
      </c>
      <c r="BG366" t="str">
        <f>IF($BF366="ja",VLOOKUP($B366,'Egen hetvattenprod'!$B$1:$BX$550,MATCH("Andelen klimatgaser med fossilt ursprung för avfall ()",'Egen hetvattenprod'!$B$1:$BX$1,0),FALSE),"")</f>
        <v/>
      </c>
      <c r="BH366" t="str">
        <f>IF($BF366="ja",VLOOKUP($B366,Kraftvärmeprod!$B$1:$BX$550,MATCH("Andelen klimatgaser med fossilt ursprung för avfall ()",Kraftvärmeprod!$B$1:$BX$1,0),FALSE),"")</f>
        <v/>
      </c>
      <c r="BI366" t="str">
        <f>IF($BF366="ja",VLOOKUP($B366,'Egen hetvattenprod'!$B$1:$BX$550,MATCH("Avfall (GWh)",'Egen hetvattenprod'!$B$1:$BX$1,0),FALSE),"")</f>
        <v/>
      </c>
      <c r="BJ366" t="str">
        <f>IF($BF366="ja",VLOOKUP($B366,'Slutlig allokering kvv'!$B$1:$BX$550,MATCH("Avfall (GWh)",'Slutlig allokering kvv'!$B$1:$BX$1,0),FALSE),"")</f>
        <v/>
      </c>
      <c r="BK366" t="str">
        <f>IF($BF366="ja",VLOOKUP($B366,'Köpt hetvatten'!$B$1:$BX$550,MATCH("Avfall i köpt hetvatten",'Köpt hetvatten'!$B$1:$BX$1,0),FALSE),"")</f>
        <v/>
      </c>
      <c r="BL366" t="str">
        <f>IF($BF366="ja",VLOOKUP($B366,'Egen hetvattenprod'!$B$1:$BX$550,MATCH("Värde enligt ovan. (%)",'Egen hetvattenprod'!$B$1:$BX$1,0),FALSE),"")</f>
        <v/>
      </c>
      <c r="BM366" t="str">
        <f>IF($BF366="ja",VLOOKUP($B366,Kraftvärmeprod!$B$1:$BX$550,MATCH("Värde enligt ovan. (%)",Kraftvärmeprod!$B$1:$BX$1,0),FALSE),"")</f>
        <v/>
      </c>
      <c r="BQ366" t="str">
        <f>IF($BF366="ja",VLOOKUP($B366,'Egen hetvattenprod'!$B$1:$BX$550,MATCH("Tillförd olja (fossil) vid avfallsförbränning (GWh)",'Egen hetvattenprod'!$B$1:$BX$1,0),FALSE),"")</f>
        <v/>
      </c>
      <c r="BR366" t="str">
        <f>IF($BF366="ja",VLOOKUP($B366,Kraftvärmeprod!$B$1:$BX$550,MATCH("Tillförd olja (fossil) vid avfallsförbränning (GWh)",Kraftvärmeprod!$B$1:$BX$1,0),FALSE),"")</f>
        <v/>
      </c>
    </row>
    <row r="367" spans="1:70">
      <c r="A367" t="s">
        <v>560</v>
      </c>
      <c r="B367" t="s">
        <v>571</v>
      </c>
      <c r="C367">
        <f>VLOOKUP($B367,'Tillförd energi'!$B$1:$AI$720,MATCH(C$2,'Tillförd energi'!$B$1:$AQ$1,0),FALSE)</f>
        <v>0</v>
      </c>
      <c r="D367">
        <f>VLOOKUP($B367,'Tillförd energi'!$B$1:$AI$720,MATCH(D$2,'Tillförd energi'!$B$1:$AQ$1,0),FALSE)</f>
        <v>0.19500000000000001</v>
      </c>
      <c r="E367">
        <f>VLOOKUP($B367,'Tillförd energi'!$B$1:$AI$720,MATCH(E$2,'Tillförd energi'!$B$1:$AQ$1,0),FALSE)</f>
        <v>0</v>
      </c>
      <c r="F367">
        <f>VLOOKUP($B367,'Tillförd energi'!$B$1:$AI$720,MATCH(F$2,'Tillförd energi'!$B$1:$AQ$1,0),FALSE)</f>
        <v>0</v>
      </c>
      <c r="G367">
        <f>VLOOKUP($B367,'Tillförd energi'!$B$1:$AI$720,MATCH(G$2,'Tillförd energi'!$B$1:$AQ$1,0),FALSE)</f>
        <v>0</v>
      </c>
      <c r="H367">
        <f>VLOOKUP($B367,'Tillförd energi'!$B$1:$AI$720,MATCH(H$2,'Tillförd energi'!$B$1:$AQ$1,0),FALSE)</f>
        <v>0</v>
      </c>
      <c r="I367">
        <f>VLOOKUP($B367,'Tillförd energi'!$B$1:$AI$720,MATCH(I$2,'Tillförd energi'!$B$1:$AQ$1,0),FALSE)</f>
        <v>0</v>
      </c>
      <c r="J367">
        <f>VLOOKUP($B367,'Tillförd energi'!$B$1:$AI$720,MATCH(J$2,'Tillförd energi'!$B$1:$AQ$1,0),FALSE)</f>
        <v>0</v>
      </c>
      <c r="K367">
        <f>VLOOKUP($B367,'Tillförd energi'!$B$1:$AI$720,MATCH(K$2,'Tillförd energi'!$B$1:$AQ$1,0),FALSE)</f>
        <v>0</v>
      </c>
      <c r="L367">
        <f>VLOOKUP($B367,'Tillförd energi'!$B$1:$AI$720,MATCH(L$2,'Tillförd energi'!$B$1:$AQ$1,0),FALSE)</f>
        <v>0</v>
      </c>
      <c r="M367">
        <f>VLOOKUP($B367,'Tillförd energi'!$B$1:$AI$720,MATCH(M$2,'Tillförd energi'!$B$1:$AQ$1,0),FALSE)</f>
        <v>0</v>
      </c>
      <c r="N367">
        <f>VLOOKUP($B367,'Tillförd energi'!$B$1:$AI$720,MATCH(N$2,'Tillförd energi'!$B$1:$AQ$1,0),FALSE)</f>
        <v>0</v>
      </c>
      <c r="O367">
        <f>VLOOKUP($B367,'Tillförd energi'!$B$1:$AI$720,MATCH(O$2,'Tillförd energi'!$B$1:$AQ$1,0),FALSE)</f>
        <v>0.26300000000000001</v>
      </c>
      <c r="P367">
        <f>VLOOKUP($B367,'Tillförd energi'!$B$1:$AI$720,MATCH(P$2,'Tillförd energi'!$B$1:$AQ$1,0),FALSE)</f>
        <v>0</v>
      </c>
      <c r="Q367">
        <f>VLOOKUP($B367,'Tillförd energi'!$B$1:$AI$720,MATCH(Q$2,'Tillförd energi'!$B$1:$AQ$1,0),FALSE)</f>
        <v>13.102</v>
      </c>
      <c r="R367">
        <f>VLOOKUP($B367,'Tillförd energi'!$B$1:$AI$720,MATCH(R$2,'Tillförd energi'!$B$1:$AQ$1,0),FALSE)</f>
        <v>0</v>
      </c>
      <c r="S367">
        <f>VLOOKUP($B367,'Tillförd energi'!$B$1:$AI$720,MATCH(S$2,'Tillförd energi'!$B$1:$AQ$1,0),FALSE)</f>
        <v>0</v>
      </c>
      <c r="T367">
        <f>VLOOKUP($B367,'Tillförd energi'!$B$1:$AI$720,MATCH(T$2,'Tillförd energi'!$B$1:$AQ$1,0),FALSE)</f>
        <v>0</v>
      </c>
      <c r="U367">
        <f>VLOOKUP($B367,'Tillförd energi'!$B$1:$AI$720,MATCH(U$2,'Tillförd energi'!$B$1:$AQ$1,0),FALSE)</f>
        <v>0</v>
      </c>
      <c r="V367">
        <f>VLOOKUP($B367,'Tillförd energi'!$B$1:$AI$720,MATCH(V$2,'Tillförd energi'!$B$1:$AQ$1,0),FALSE)</f>
        <v>0</v>
      </c>
      <c r="W367">
        <f>VLOOKUP($B367,'Tillförd energi'!$B$1:$AI$720,MATCH(W$2,'Tillförd energi'!$B$1:$AQ$1,0),FALSE)</f>
        <v>0</v>
      </c>
      <c r="X367">
        <f>VLOOKUP($B367,'Tillförd energi'!$B$1:$AI$720,MATCH(X$2,'Tillförd energi'!$B$1:$AQ$1,0),FALSE)</f>
        <v>0</v>
      </c>
      <c r="Y367">
        <f>VLOOKUP($B367,'Tillförd energi'!$B$1:$AI$720,MATCH(Y$2,'Tillförd energi'!$B$1:$AQ$1,0),FALSE)</f>
        <v>0</v>
      </c>
      <c r="Z367">
        <f>VLOOKUP($B367,'Tillförd energi'!$B$1:$AI$720,MATCH(Z$2,'Tillförd energi'!$B$1:$AQ$1,0),FALSE)</f>
        <v>0</v>
      </c>
      <c r="AA367">
        <f>VLOOKUP($B367,'Tillförd energi'!$B$1:$AI$720,MATCH(AA$2,'Tillförd energi'!$B$1:$AQ$1,0),FALSE)</f>
        <v>0</v>
      </c>
      <c r="AB367">
        <f>VLOOKUP($B367,'Tillförd energi'!$B$1:$AI$720,MATCH(AB$2,'Tillförd energi'!$B$1:$AQ$1,0),FALSE)</f>
        <v>0</v>
      </c>
      <c r="AC367">
        <f>VLOOKUP($B367,'Tillförd energi'!$B$1:$AI$720,MATCH(AC$2,'Tillförd energi'!$B$1:$AQ$1,0),FALSE)</f>
        <v>0</v>
      </c>
      <c r="AD367">
        <f>VLOOKUP($B367,'Tillförd energi'!$B$1:$AI$720,MATCH(AD$2,'Tillförd energi'!$B$1:$AQ$1,0),FALSE)</f>
        <v>0</v>
      </c>
      <c r="AE367">
        <f>VLOOKUP($B367,'Tillförd energi'!$B$1:$AI$720,MATCH(AE$2,'Tillförd energi'!$B$1:$AQ$1,0),FALSE)</f>
        <v>0</v>
      </c>
      <c r="AF367">
        <f>VLOOKUP($B367,'Tillförd energi'!$B$1:$AI$720,MATCH(AF$2,'Tillförd energi'!$B$1:$AQ$1,0),FALSE)</f>
        <v>0.29099999999999998</v>
      </c>
      <c r="AG367">
        <f>IFERROR(VLOOKUP(B367,Miljö!$B$1:$AC$600,MATCH("Köpt mängd produktionsspecifik fjärrvärme:",Miljö!$B$1:$AC$1,0),FALSE)/1,0)</f>
        <v>0</v>
      </c>
      <c r="AI367">
        <f t="shared" si="30"/>
        <v>13.851000000000001</v>
      </c>
      <c r="AJ367">
        <f>IF(ISERROR(1/VLOOKUP($B367,Leveranser!$B$1:$S$500,MATCH("såld värme (gwh)",Leveranser!$B$1:$S$1,0),FALSE)),"",VLOOKUP($B367,Leveranser!$B$1:$S$500,MATCH("såld värme (gwh)",Leveranser!$B$1:$S$1,0),FALSE))</f>
        <v>10.057</v>
      </c>
      <c r="AM367" t="str">
        <f>IF(B367&lt;&gt;"",IF(VLOOKUP($B367,Totalt!$B$1:$AQ$554,MATCH("Kvalitetsgranskad:",Totalt!$B$1:$AQ$1,0),FALSE)="ja",VLOOKUP($B367,Miljö!$B$1:$AG$479,MATCH(AM$2,Miljö!$B$1:$AK$1,0),FALSE),""),"")</f>
        <v>Ja</v>
      </c>
      <c r="AN367" t="str">
        <f>IF(AM367="ja",VLOOKUP($B367,Miljö!$B$1:$J$479,MATCH("Typ av ursprungsspecificerad el   (Om inget värde anges används Nordisk residualmix, se inforuta) ()",Miljö!$B$1:$J$1,0),FALSE),IF(AM367="nej","Nordisk residualel",""))</f>
        <v>'Bio energi'</v>
      </c>
      <c r="AO367">
        <f>IF(AM367="","",VLOOKUP($B367,Miljö!$B$1:$J$479,MATCH("Fossilandel för ursprungspecificerad el ()",Miljö!$B$1:$J$1,0),FALSE))</f>
        <v>0</v>
      </c>
      <c r="AP367">
        <f>IF(AM367="","",IFERROR(VLOOKUP($B367,Miljö!$B$1:$J$479,MATCH("Kärnkraftsandel för ursprungsspecificerad el ()",Miljö!$B$1:$J$1,0),FALSE)/1,0))</f>
        <v>0</v>
      </c>
      <c r="AQ367">
        <f t="shared" si="31"/>
        <v>1</v>
      </c>
      <c r="AS367" t="str">
        <f t="shared" si="32"/>
        <v>Nej</v>
      </c>
      <c r="AT367" t="str">
        <f>IF(AS367="ja",VLOOKUP($B367,Miljö!$B$1:$P$500,MATCH("Fossil andel i procent (%)",Miljö!$B$1:$P$1,0),FALSE)/100,"")</f>
        <v/>
      </c>
      <c r="AV367" t="str">
        <f t="shared" si="33"/>
        <v>Nej</v>
      </c>
      <c r="AW367" t="str">
        <f>IF(AV367="ja",VLOOKUP($B367,'Egen hetvattenprod'!$B$1:$AO$500,MATCH("Värmekälla till värmepumpar ()",'Egen hetvattenprod'!$B$1:$AO$1,0),FALSE),"")</f>
        <v/>
      </c>
      <c r="AY367" t="str">
        <f t="shared" si="34"/>
        <v>Nej</v>
      </c>
      <c r="AZ367" s="115" t="str">
        <f>IF($AY367="ja",(VLOOKUP($B367,'Egen hetvattenprod'!$B$1:$BX$550,MATCH(AZ$2,'Egen hetvattenprod'!$B$1:$BX$1,0),FALSE)+VLOOKUP($B367,Kraftvärmeprod!$B$1:$BX$550,MATCH(AZ$2,Kraftvärmeprod!$B$1:$BX$1,0),FALSE))/$AC367,"")</f>
        <v/>
      </c>
      <c r="BA367" s="115" t="str">
        <f>IF($AY367="ja",(VLOOKUP($B367,'Egen hetvattenprod'!$B$1:$BX$550,MATCH(BA$2,'Egen hetvattenprod'!$B$1:$BX$1,0),FALSE)+VLOOKUP($B367,Kraftvärmeprod!$B$1:$BX$550,MATCH(BA$2,Kraftvärmeprod!$B$1:$BX$1,0),FALSE))/$AC367,"")</f>
        <v/>
      </c>
      <c r="BB367" s="115" t="str">
        <f>IF($AY367="ja",(VLOOKUP($B367,'Egen hetvattenprod'!$B$1:$BX$550,MATCH(BB$2,'Egen hetvattenprod'!$B$1:$BX$1,0),FALSE)+VLOOKUP($B367,Kraftvärmeprod!$B$1:$BX$550,MATCH(BB$2,Kraftvärmeprod!$B$1:$BX$1,0),FALSE))/$AC367,"")</f>
        <v/>
      </c>
      <c r="BC367" s="115" t="str">
        <f>IF($AY367="ja",(VLOOKUP($B367,'Egen hetvattenprod'!$B$1:$BX$550,MATCH(BC$2,'Egen hetvattenprod'!$B$1:$BX$1,0),FALSE)+VLOOKUP($B367,Kraftvärmeprod!$B$1:$BX$550,MATCH(BC$2,Kraftvärmeprod!$B$1:$BX$1,0),FALSE))/$AC367,"")</f>
        <v/>
      </c>
      <c r="BD367" s="115" t="str">
        <f>IF($AY367="ja",(VLOOKUP($B367,'Egen hetvattenprod'!$B$1:$BX$550,MATCH(BD$2,'Egen hetvattenprod'!$B$1:$BX$1,0),FALSE)+VLOOKUP($B367,Kraftvärmeprod!$B$1:$BX$550,MATCH(BD$2,Kraftvärmeprod!$B$1:$BX$1,0),FALSE))/$AC367,"")</f>
        <v/>
      </c>
      <c r="BF367" t="str">
        <f t="shared" si="35"/>
        <v>Nej</v>
      </c>
      <c r="BG367" t="str">
        <f>IF($BF367="ja",VLOOKUP($B367,'Egen hetvattenprod'!$B$1:$BX$550,MATCH("Andelen klimatgaser med fossilt ursprung för avfall ()",'Egen hetvattenprod'!$B$1:$BX$1,0),FALSE),"")</f>
        <v/>
      </c>
      <c r="BH367" t="str">
        <f>IF($BF367="ja",VLOOKUP($B367,Kraftvärmeprod!$B$1:$BX$550,MATCH("Andelen klimatgaser med fossilt ursprung för avfall ()",Kraftvärmeprod!$B$1:$BX$1,0),FALSE),"")</f>
        <v/>
      </c>
      <c r="BI367" t="str">
        <f>IF($BF367="ja",VLOOKUP($B367,'Egen hetvattenprod'!$B$1:$BX$550,MATCH("Avfall (GWh)",'Egen hetvattenprod'!$B$1:$BX$1,0),FALSE),"")</f>
        <v/>
      </c>
      <c r="BJ367" t="str">
        <f>IF($BF367="ja",VLOOKUP($B367,'Slutlig allokering kvv'!$B$1:$BX$550,MATCH("Avfall (GWh)",'Slutlig allokering kvv'!$B$1:$BX$1,0),FALSE),"")</f>
        <v/>
      </c>
      <c r="BK367" t="str">
        <f>IF($BF367="ja",VLOOKUP($B367,'Köpt hetvatten'!$B$1:$BX$550,MATCH("Avfall i köpt hetvatten",'Köpt hetvatten'!$B$1:$BX$1,0),FALSE),"")</f>
        <v/>
      </c>
      <c r="BL367" t="str">
        <f>IF($BF367="ja",VLOOKUP($B367,'Egen hetvattenprod'!$B$1:$BX$550,MATCH("Värde enligt ovan. (%)",'Egen hetvattenprod'!$B$1:$BX$1,0),FALSE),"")</f>
        <v/>
      </c>
      <c r="BM367" t="str">
        <f>IF($BF367="ja",VLOOKUP($B367,Kraftvärmeprod!$B$1:$BX$550,MATCH("Värde enligt ovan. (%)",Kraftvärmeprod!$B$1:$BX$1,0),FALSE),"")</f>
        <v/>
      </c>
      <c r="BQ367" t="str">
        <f>IF($BF367="ja",VLOOKUP($B367,'Egen hetvattenprod'!$B$1:$BX$550,MATCH("Tillförd olja (fossil) vid avfallsförbränning (GWh)",'Egen hetvattenprod'!$B$1:$BX$1,0),FALSE),"")</f>
        <v/>
      </c>
      <c r="BR367" t="str">
        <f>IF($BF367="ja",VLOOKUP($B367,Kraftvärmeprod!$B$1:$BX$550,MATCH("Tillförd olja (fossil) vid avfallsförbränning (GWh)",Kraftvärmeprod!$B$1:$BX$1,0),FALSE),"")</f>
        <v/>
      </c>
    </row>
    <row r="368" spans="1:70">
      <c r="A368" t="s">
        <v>560</v>
      </c>
      <c r="B368" t="s">
        <v>572</v>
      </c>
      <c r="C368">
        <f>VLOOKUP($B368,'Tillförd energi'!$B$1:$AI$720,MATCH(C$2,'Tillförd energi'!$B$1:$AQ$1,0),FALSE)</f>
        <v>0</v>
      </c>
      <c r="D368">
        <f>VLOOKUP($B368,'Tillförd energi'!$B$1:$AI$720,MATCH(D$2,'Tillförd energi'!$B$1:$AQ$1,0),FALSE)</f>
        <v>1.9910000000000001</v>
      </c>
      <c r="E368">
        <f>VLOOKUP($B368,'Tillförd energi'!$B$1:$AI$720,MATCH(E$2,'Tillförd energi'!$B$1:$AQ$1,0),FALSE)</f>
        <v>0</v>
      </c>
      <c r="F368">
        <f>VLOOKUP($B368,'Tillförd energi'!$B$1:$AI$720,MATCH(F$2,'Tillförd energi'!$B$1:$AQ$1,0),FALSE)</f>
        <v>0</v>
      </c>
      <c r="G368">
        <f>VLOOKUP($B368,'Tillförd energi'!$B$1:$AI$720,MATCH(G$2,'Tillförd energi'!$B$1:$AQ$1,0),FALSE)</f>
        <v>0</v>
      </c>
      <c r="H368">
        <f>VLOOKUP($B368,'Tillförd energi'!$B$1:$AI$720,MATCH(H$2,'Tillförd energi'!$B$1:$AQ$1,0),FALSE)</f>
        <v>0</v>
      </c>
      <c r="I368">
        <f>VLOOKUP($B368,'Tillförd energi'!$B$1:$AI$720,MATCH(I$2,'Tillförd energi'!$B$1:$AQ$1,0),FALSE)</f>
        <v>0</v>
      </c>
      <c r="J368">
        <f>VLOOKUP($B368,'Tillförd energi'!$B$1:$AI$720,MATCH(J$2,'Tillförd energi'!$B$1:$AQ$1,0),FALSE)</f>
        <v>0</v>
      </c>
      <c r="K368">
        <f>VLOOKUP($B368,'Tillförd energi'!$B$1:$AI$720,MATCH(K$2,'Tillförd energi'!$B$1:$AQ$1,0),FALSE)</f>
        <v>0</v>
      </c>
      <c r="L368">
        <f>VLOOKUP($B368,'Tillförd energi'!$B$1:$AI$720,MATCH(L$2,'Tillförd energi'!$B$1:$AQ$1,0),FALSE)</f>
        <v>0</v>
      </c>
      <c r="M368">
        <f>VLOOKUP($B368,'Tillförd energi'!$B$1:$AI$720,MATCH(M$2,'Tillförd energi'!$B$1:$AQ$1,0),FALSE)</f>
        <v>55.037999999999997</v>
      </c>
      <c r="N368">
        <f>VLOOKUP($B368,'Tillförd energi'!$B$1:$AI$720,MATCH(N$2,'Tillförd energi'!$B$1:$AQ$1,0),FALSE)</f>
        <v>34.128999999999998</v>
      </c>
      <c r="O368">
        <f>VLOOKUP($B368,'Tillförd energi'!$B$1:$AI$720,MATCH(O$2,'Tillförd energi'!$B$1:$AQ$1,0),FALSE)</f>
        <v>0</v>
      </c>
      <c r="P368">
        <f>VLOOKUP($B368,'Tillförd energi'!$B$1:$AI$720,MATCH(P$2,'Tillförd energi'!$B$1:$AQ$1,0),FALSE)</f>
        <v>0</v>
      </c>
      <c r="Q368">
        <f>VLOOKUP($B368,'Tillförd energi'!$B$1:$AI$720,MATCH(Q$2,'Tillförd energi'!$B$1:$AQ$1,0),FALSE)</f>
        <v>0.26300000000000001</v>
      </c>
      <c r="R368">
        <f>VLOOKUP($B368,'Tillförd energi'!$B$1:$AI$720,MATCH(R$2,'Tillförd energi'!$B$1:$AQ$1,0),FALSE)</f>
        <v>0</v>
      </c>
      <c r="S368">
        <f>VLOOKUP($B368,'Tillförd energi'!$B$1:$AI$720,MATCH(S$2,'Tillförd energi'!$B$1:$AQ$1,0),FALSE)</f>
        <v>0</v>
      </c>
      <c r="T368">
        <f>VLOOKUP($B368,'Tillförd energi'!$B$1:$AI$720,MATCH(T$2,'Tillförd energi'!$B$1:$AQ$1,0),FALSE)</f>
        <v>0</v>
      </c>
      <c r="U368">
        <f>VLOOKUP($B368,'Tillförd energi'!$B$1:$AI$720,MATCH(U$2,'Tillförd energi'!$B$1:$AQ$1,0),FALSE)</f>
        <v>0</v>
      </c>
      <c r="V368">
        <f>VLOOKUP($B368,'Tillförd energi'!$B$1:$AI$720,MATCH(V$2,'Tillförd energi'!$B$1:$AQ$1,0),FALSE)</f>
        <v>0</v>
      </c>
      <c r="W368">
        <f>VLOOKUP($B368,'Tillförd energi'!$B$1:$AI$720,MATCH(W$2,'Tillförd energi'!$B$1:$AQ$1,0),FALSE)</f>
        <v>0</v>
      </c>
      <c r="X368">
        <f>VLOOKUP($B368,'Tillförd energi'!$B$1:$AI$720,MATCH(X$2,'Tillförd energi'!$B$1:$AQ$1,0),FALSE)</f>
        <v>0</v>
      </c>
      <c r="Y368">
        <f>VLOOKUP($B368,'Tillförd energi'!$B$1:$AI$720,MATCH(Y$2,'Tillförd energi'!$B$1:$AQ$1,0),FALSE)</f>
        <v>0</v>
      </c>
      <c r="Z368">
        <f>VLOOKUP($B368,'Tillförd energi'!$B$1:$AI$720,MATCH(Z$2,'Tillförd energi'!$B$1:$AQ$1,0),FALSE)</f>
        <v>0</v>
      </c>
      <c r="AA368">
        <f>VLOOKUP($B368,'Tillförd energi'!$B$1:$AI$720,MATCH(AA$2,'Tillförd energi'!$B$1:$AQ$1,0),FALSE)</f>
        <v>0</v>
      </c>
      <c r="AB368">
        <f>VLOOKUP($B368,'Tillförd energi'!$B$1:$AI$720,MATCH(AB$2,'Tillförd energi'!$B$1:$AQ$1,0),FALSE)</f>
        <v>0</v>
      </c>
      <c r="AC368">
        <f>VLOOKUP($B368,'Tillförd energi'!$B$1:$AI$720,MATCH(AC$2,'Tillförd energi'!$B$1:$AQ$1,0),FALSE)</f>
        <v>23.282</v>
      </c>
      <c r="AD368">
        <f>VLOOKUP($B368,'Tillförd energi'!$B$1:$AI$720,MATCH(AD$2,'Tillförd energi'!$B$1:$AQ$1,0),FALSE)</f>
        <v>0</v>
      </c>
      <c r="AE368">
        <f>VLOOKUP($B368,'Tillförd energi'!$B$1:$AI$720,MATCH(AE$2,'Tillförd energi'!$B$1:$AQ$1,0),FALSE)</f>
        <v>0</v>
      </c>
      <c r="AF368">
        <f>VLOOKUP($B368,'Tillförd energi'!$B$1:$AI$720,MATCH(AF$2,'Tillförd energi'!$B$1:$AQ$1,0),FALSE)</f>
        <v>2.081</v>
      </c>
      <c r="AG368">
        <f>IFERROR(VLOOKUP(B368,Miljö!$B$1:$AC$600,MATCH("Köpt mängd produktionsspecifik fjärrvärme:",Miljö!$B$1:$AC$1,0),FALSE)/1,0)</f>
        <v>0</v>
      </c>
      <c r="AI368">
        <f t="shared" si="30"/>
        <v>116.78399999999999</v>
      </c>
      <c r="AJ368">
        <f>IF(ISERROR(1/VLOOKUP($B368,Leveranser!$B$1:$S$500,MATCH("såld värme (gwh)",Leveranser!$B$1:$S$1,0),FALSE)),"",VLOOKUP($B368,Leveranser!$B$1:$S$500,MATCH("såld värme (gwh)",Leveranser!$B$1:$S$1,0),FALSE))</f>
        <v>80.203999999999994</v>
      </c>
      <c r="AM368" t="str">
        <f>IF(B368&lt;&gt;"",IF(VLOOKUP($B368,Totalt!$B$1:$AQ$554,MATCH("Kvalitetsgranskad:",Totalt!$B$1:$AQ$1,0),FALSE)="ja",VLOOKUP($B368,Miljö!$B$1:$AG$479,MATCH(AM$2,Miljö!$B$1:$AK$1,0),FALSE),""),"")</f>
        <v>Ja</v>
      </c>
      <c r="AN368" t="str">
        <f>IF(AM368="ja",VLOOKUP($B368,Miljö!$B$1:$J$479,MATCH("Typ av ursprungsspecificerad el   (Om inget värde anges används Nordisk residualmix, se inforuta) ()",Miljö!$B$1:$J$1,0),FALSE),IF(AM368="nej","Nordisk residualel",""))</f>
        <v>'Bio energi'</v>
      </c>
      <c r="AO368">
        <f>IF(AM368="","",VLOOKUP($B368,Miljö!$B$1:$J$479,MATCH("Fossilandel för ursprungspecificerad el ()",Miljö!$B$1:$J$1,0),FALSE))</f>
        <v>0</v>
      </c>
      <c r="AP368">
        <f>IF(AM368="","",IFERROR(VLOOKUP($B368,Miljö!$B$1:$J$479,MATCH("Kärnkraftsandel för ursprungsspecificerad el ()",Miljö!$B$1:$J$1,0),FALSE)/1,0))</f>
        <v>0</v>
      </c>
      <c r="AQ368">
        <f t="shared" si="31"/>
        <v>1</v>
      </c>
      <c r="AS368" t="str">
        <f t="shared" si="32"/>
        <v>Nej</v>
      </c>
      <c r="AT368" t="str">
        <f>IF(AS368="ja",VLOOKUP($B368,Miljö!$B$1:$P$500,MATCH("Fossil andel i procent (%)",Miljö!$B$1:$P$1,0),FALSE)/100,"")</f>
        <v/>
      </c>
      <c r="AV368" t="str">
        <f t="shared" si="33"/>
        <v>Nej</v>
      </c>
      <c r="AW368" t="str">
        <f>IF(AV368="ja",VLOOKUP($B368,'Egen hetvattenprod'!$B$1:$AO$500,MATCH("Värmekälla till värmepumpar ()",'Egen hetvattenprod'!$B$1:$AO$1,0),FALSE),"")</f>
        <v/>
      </c>
      <c r="AY368" t="str">
        <f t="shared" si="34"/>
        <v>Ja</v>
      </c>
      <c r="AZ368" s="115">
        <f>IF($AY368="ja",(VLOOKUP($B368,'Egen hetvattenprod'!$B$1:$BX$550,MATCH(AZ$2,'Egen hetvattenprod'!$B$1:$BX$1,0),FALSE)+VLOOKUP($B368,Kraftvärmeprod!$B$1:$BX$550,MATCH(AZ$2,Kraftvärmeprod!$B$1:$BX$1,0),FALSE))/$AC368,"")</f>
        <v>1</v>
      </c>
      <c r="BA368" s="115">
        <f>IF($AY368="ja",(VLOOKUP($B368,'Egen hetvattenprod'!$B$1:$BX$550,MATCH(BA$2,'Egen hetvattenprod'!$B$1:$BX$1,0),FALSE)+VLOOKUP($B368,Kraftvärmeprod!$B$1:$BX$550,MATCH(BA$2,Kraftvärmeprod!$B$1:$BX$1,0),FALSE))/$AC368,"")</f>
        <v>0</v>
      </c>
      <c r="BB368" s="115">
        <f>IF($AY368="ja",(VLOOKUP($B368,'Egen hetvattenprod'!$B$1:$BX$550,MATCH(BB$2,'Egen hetvattenprod'!$B$1:$BX$1,0),FALSE)+VLOOKUP($B368,Kraftvärmeprod!$B$1:$BX$550,MATCH(BB$2,Kraftvärmeprod!$B$1:$BX$1,0),FALSE))/$AC368,"")</f>
        <v>0</v>
      </c>
      <c r="BC368" s="115">
        <f>IF($AY368="ja",(VLOOKUP($B368,'Egen hetvattenprod'!$B$1:$BX$550,MATCH(BC$2,'Egen hetvattenprod'!$B$1:$BX$1,0),FALSE)+VLOOKUP($B368,Kraftvärmeprod!$B$1:$BX$550,MATCH(BC$2,Kraftvärmeprod!$B$1:$BX$1,0),FALSE))/$AC368,"")</f>
        <v>0</v>
      </c>
      <c r="BD368" s="115">
        <f>IF($AY368="ja",(VLOOKUP($B368,'Egen hetvattenprod'!$B$1:$BX$550,MATCH(BD$2,'Egen hetvattenprod'!$B$1:$BX$1,0),FALSE)+VLOOKUP($B368,Kraftvärmeprod!$B$1:$BX$550,MATCH(BD$2,Kraftvärmeprod!$B$1:$BX$1,0),FALSE))/$AC368,"")</f>
        <v>0</v>
      </c>
      <c r="BF368" t="str">
        <f t="shared" si="35"/>
        <v>Nej</v>
      </c>
      <c r="BG368" t="str">
        <f>IF($BF368="ja",VLOOKUP($B368,'Egen hetvattenprod'!$B$1:$BX$550,MATCH("Andelen klimatgaser med fossilt ursprung för avfall ()",'Egen hetvattenprod'!$B$1:$BX$1,0),FALSE),"")</f>
        <v/>
      </c>
      <c r="BH368" t="str">
        <f>IF($BF368="ja",VLOOKUP($B368,Kraftvärmeprod!$B$1:$BX$550,MATCH("Andelen klimatgaser med fossilt ursprung för avfall ()",Kraftvärmeprod!$B$1:$BX$1,0),FALSE),"")</f>
        <v/>
      </c>
      <c r="BI368" t="str">
        <f>IF($BF368="ja",VLOOKUP($B368,'Egen hetvattenprod'!$B$1:$BX$550,MATCH("Avfall (GWh)",'Egen hetvattenprod'!$B$1:$BX$1,0),FALSE),"")</f>
        <v/>
      </c>
      <c r="BJ368" t="str">
        <f>IF($BF368="ja",VLOOKUP($B368,'Slutlig allokering kvv'!$B$1:$BX$550,MATCH("Avfall (GWh)",'Slutlig allokering kvv'!$B$1:$BX$1,0),FALSE),"")</f>
        <v/>
      </c>
      <c r="BK368" t="str">
        <f>IF($BF368="ja",VLOOKUP($B368,'Köpt hetvatten'!$B$1:$BX$550,MATCH("Avfall i köpt hetvatten",'Köpt hetvatten'!$B$1:$BX$1,0),FALSE),"")</f>
        <v/>
      </c>
      <c r="BL368" t="str">
        <f>IF($BF368="ja",VLOOKUP($B368,'Egen hetvattenprod'!$B$1:$BX$550,MATCH("Värde enligt ovan. (%)",'Egen hetvattenprod'!$B$1:$BX$1,0),FALSE),"")</f>
        <v/>
      </c>
      <c r="BM368" t="str">
        <f>IF($BF368="ja",VLOOKUP($B368,Kraftvärmeprod!$B$1:$BX$550,MATCH("Värde enligt ovan. (%)",Kraftvärmeprod!$B$1:$BX$1,0),FALSE),"")</f>
        <v/>
      </c>
      <c r="BQ368" t="str">
        <f>IF($BF368="ja",VLOOKUP($B368,'Egen hetvattenprod'!$B$1:$BX$550,MATCH("Tillförd olja (fossil) vid avfallsförbränning (GWh)",'Egen hetvattenprod'!$B$1:$BX$1,0),FALSE),"")</f>
        <v/>
      </c>
      <c r="BR368" t="str">
        <f>IF($BF368="ja",VLOOKUP($B368,Kraftvärmeprod!$B$1:$BX$550,MATCH("Tillförd olja (fossil) vid avfallsförbränning (GWh)",Kraftvärmeprod!$B$1:$BX$1,0),FALSE),"")</f>
        <v/>
      </c>
    </row>
    <row r="369" spans="1:70">
      <c r="A369" t="s">
        <v>560</v>
      </c>
      <c r="B369" t="s">
        <v>573</v>
      </c>
      <c r="C369">
        <f>VLOOKUP($B369,'Tillförd energi'!$B$1:$AI$720,MATCH(C$2,'Tillförd energi'!$B$1:$AQ$1,0),FALSE)</f>
        <v>0</v>
      </c>
      <c r="D369">
        <f>VLOOKUP($B369,'Tillförd energi'!$B$1:$AI$720,MATCH(D$2,'Tillförd energi'!$B$1:$AQ$1,0),FALSE)</f>
        <v>2.1999999999999999E-2</v>
      </c>
      <c r="E369">
        <f>VLOOKUP($B369,'Tillförd energi'!$B$1:$AI$720,MATCH(E$2,'Tillförd energi'!$B$1:$AQ$1,0),FALSE)</f>
        <v>0</v>
      </c>
      <c r="F369">
        <f>VLOOKUP($B369,'Tillförd energi'!$B$1:$AI$720,MATCH(F$2,'Tillförd energi'!$B$1:$AQ$1,0),FALSE)</f>
        <v>0</v>
      </c>
      <c r="G369">
        <f>VLOOKUP($B369,'Tillförd energi'!$B$1:$AI$720,MATCH(G$2,'Tillförd energi'!$B$1:$AQ$1,0),FALSE)</f>
        <v>0</v>
      </c>
      <c r="H369">
        <f>VLOOKUP($B369,'Tillförd energi'!$B$1:$AI$720,MATCH(H$2,'Tillförd energi'!$B$1:$AQ$1,0),FALSE)</f>
        <v>0</v>
      </c>
      <c r="I369">
        <f>VLOOKUP($B369,'Tillförd energi'!$B$1:$AI$720,MATCH(I$2,'Tillförd energi'!$B$1:$AQ$1,0),FALSE)</f>
        <v>0</v>
      </c>
      <c r="J369">
        <f>VLOOKUP($B369,'Tillförd energi'!$B$1:$AI$720,MATCH(J$2,'Tillförd energi'!$B$1:$AQ$1,0),FALSE)</f>
        <v>0</v>
      </c>
      <c r="K369">
        <f>VLOOKUP($B369,'Tillförd energi'!$B$1:$AI$720,MATCH(K$2,'Tillförd energi'!$B$1:$AQ$1,0),FALSE)</f>
        <v>0</v>
      </c>
      <c r="L369">
        <f>VLOOKUP($B369,'Tillförd energi'!$B$1:$AI$720,MATCH(L$2,'Tillförd energi'!$B$1:$AQ$1,0),FALSE)</f>
        <v>0</v>
      </c>
      <c r="M369">
        <f>VLOOKUP($B369,'Tillförd energi'!$B$1:$AI$720,MATCH(M$2,'Tillförd energi'!$B$1:$AQ$1,0),FALSE)</f>
        <v>4.9459999999999997</v>
      </c>
      <c r="N369">
        <f>VLOOKUP($B369,'Tillförd energi'!$B$1:$AI$720,MATCH(N$2,'Tillförd energi'!$B$1:$AQ$1,0),FALSE)</f>
        <v>13.866</v>
      </c>
      <c r="O369">
        <f>VLOOKUP($B369,'Tillförd energi'!$B$1:$AI$720,MATCH(O$2,'Tillförd energi'!$B$1:$AQ$1,0),FALSE)</f>
        <v>0</v>
      </c>
      <c r="P369">
        <f>VLOOKUP($B369,'Tillförd energi'!$B$1:$AI$720,MATCH(P$2,'Tillförd energi'!$B$1:$AQ$1,0),FALSE)</f>
        <v>0</v>
      </c>
      <c r="Q369">
        <f>VLOOKUP($B369,'Tillförd energi'!$B$1:$AI$720,MATCH(Q$2,'Tillförd energi'!$B$1:$AQ$1,0),FALSE)</f>
        <v>20.062000000000001</v>
      </c>
      <c r="R369">
        <f>VLOOKUP($B369,'Tillförd energi'!$B$1:$AI$720,MATCH(R$2,'Tillförd energi'!$B$1:$AQ$1,0),FALSE)</f>
        <v>0</v>
      </c>
      <c r="S369">
        <f>VLOOKUP($B369,'Tillförd energi'!$B$1:$AI$720,MATCH(S$2,'Tillförd energi'!$B$1:$AQ$1,0),FALSE)</f>
        <v>0</v>
      </c>
      <c r="T369">
        <f>VLOOKUP($B369,'Tillförd energi'!$B$1:$AI$720,MATCH(T$2,'Tillförd energi'!$B$1:$AQ$1,0),FALSE)</f>
        <v>0</v>
      </c>
      <c r="U369">
        <f>VLOOKUP($B369,'Tillförd energi'!$B$1:$AI$720,MATCH(U$2,'Tillförd energi'!$B$1:$AQ$1,0),FALSE)</f>
        <v>0</v>
      </c>
      <c r="V369">
        <f>VLOOKUP($B369,'Tillförd energi'!$B$1:$AI$720,MATCH(V$2,'Tillförd energi'!$B$1:$AQ$1,0),FALSE)</f>
        <v>0</v>
      </c>
      <c r="W369">
        <f>VLOOKUP($B369,'Tillförd energi'!$B$1:$AI$720,MATCH(W$2,'Tillförd energi'!$B$1:$AQ$1,0),FALSE)</f>
        <v>0</v>
      </c>
      <c r="X369">
        <f>VLOOKUP($B369,'Tillförd energi'!$B$1:$AI$720,MATCH(X$2,'Tillförd energi'!$B$1:$AQ$1,0),FALSE)</f>
        <v>0</v>
      </c>
      <c r="Y369">
        <f>VLOOKUP($B369,'Tillförd energi'!$B$1:$AI$720,MATCH(Y$2,'Tillförd energi'!$B$1:$AQ$1,0),FALSE)</f>
        <v>0</v>
      </c>
      <c r="Z369">
        <f>VLOOKUP($B369,'Tillförd energi'!$B$1:$AI$720,MATCH(Z$2,'Tillförd energi'!$B$1:$AQ$1,0),FALSE)</f>
        <v>0</v>
      </c>
      <c r="AA369">
        <f>VLOOKUP($B369,'Tillförd energi'!$B$1:$AI$720,MATCH(AA$2,'Tillförd energi'!$B$1:$AQ$1,0),FALSE)</f>
        <v>0</v>
      </c>
      <c r="AB369">
        <f>VLOOKUP($B369,'Tillförd energi'!$B$1:$AI$720,MATCH(AB$2,'Tillförd energi'!$B$1:$AQ$1,0),FALSE)</f>
        <v>0</v>
      </c>
      <c r="AC369">
        <f>VLOOKUP($B369,'Tillförd energi'!$B$1:$AI$720,MATCH(AC$2,'Tillförd energi'!$B$1:$AQ$1,0),FALSE)</f>
        <v>6.375</v>
      </c>
      <c r="AD369">
        <f>VLOOKUP($B369,'Tillförd energi'!$B$1:$AI$720,MATCH(AD$2,'Tillförd energi'!$B$1:$AQ$1,0),FALSE)</f>
        <v>0</v>
      </c>
      <c r="AE369">
        <f>VLOOKUP($B369,'Tillförd energi'!$B$1:$AI$720,MATCH(AE$2,'Tillförd energi'!$B$1:$AQ$1,0),FALSE)</f>
        <v>0</v>
      </c>
      <c r="AF369">
        <f>VLOOKUP($B369,'Tillförd energi'!$B$1:$AI$720,MATCH(AF$2,'Tillförd energi'!$B$1:$AQ$1,0),FALSE)</f>
        <v>0.98199999999999998</v>
      </c>
      <c r="AG369">
        <f>IFERROR(VLOOKUP(B369,Miljö!$B$1:$AC$600,MATCH("Köpt mängd produktionsspecifik fjärrvärme:",Miljö!$B$1:$AC$1,0),FALSE)/1,0)</f>
        <v>0</v>
      </c>
      <c r="AI369">
        <f t="shared" si="30"/>
        <v>46.253</v>
      </c>
      <c r="AJ369">
        <f>IF(ISERROR(1/VLOOKUP($B369,Leveranser!$B$1:$S$500,MATCH("såld värme (gwh)",Leveranser!$B$1:$S$1,0),FALSE)),"",VLOOKUP($B369,Leveranser!$B$1:$S$500,MATCH("såld värme (gwh)",Leveranser!$B$1:$S$1,0),FALSE))</f>
        <v>28.747</v>
      </c>
      <c r="AM369" t="str">
        <f>IF(B369&lt;&gt;"",IF(VLOOKUP($B369,Totalt!$B$1:$AQ$554,MATCH("Kvalitetsgranskad:",Totalt!$B$1:$AQ$1,0),FALSE)="ja",VLOOKUP($B369,Miljö!$B$1:$AG$479,MATCH(AM$2,Miljö!$B$1:$AK$1,0),FALSE),""),"")</f>
        <v>Ja</v>
      </c>
      <c r="AN369" t="str">
        <f>IF(AM369="ja",VLOOKUP($B369,Miljö!$B$1:$J$479,MATCH("Typ av ursprungsspecificerad el   (Om inget värde anges används Nordisk residualmix, se inforuta) ()",Miljö!$B$1:$J$1,0),FALSE),IF(AM369="nej","Nordisk residualel",""))</f>
        <v>'Bio energi'</v>
      </c>
      <c r="AO369">
        <f>IF(AM369="","",VLOOKUP($B369,Miljö!$B$1:$J$479,MATCH("Fossilandel för ursprungspecificerad el ()",Miljö!$B$1:$J$1,0),FALSE))</f>
        <v>0</v>
      </c>
      <c r="AP369">
        <f>IF(AM369="","",IFERROR(VLOOKUP($B369,Miljö!$B$1:$J$479,MATCH("Kärnkraftsandel för ursprungsspecificerad el ()",Miljö!$B$1:$J$1,0),FALSE)/1,0))</f>
        <v>0</v>
      </c>
      <c r="AQ369">
        <f t="shared" si="31"/>
        <v>1</v>
      </c>
      <c r="AS369" t="str">
        <f t="shared" si="32"/>
        <v>Nej</v>
      </c>
      <c r="AT369" t="str">
        <f>IF(AS369="ja",VLOOKUP($B369,Miljö!$B$1:$P$500,MATCH("Fossil andel i procent (%)",Miljö!$B$1:$P$1,0),FALSE)/100,"")</f>
        <v/>
      </c>
      <c r="AV369" t="str">
        <f t="shared" si="33"/>
        <v>Nej</v>
      </c>
      <c r="AW369" t="str">
        <f>IF(AV369="ja",VLOOKUP($B369,'Egen hetvattenprod'!$B$1:$AO$500,MATCH("Värmekälla till värmepumpar ()",'Egen hetvattenprod'!$B$1:$AO$1,0),FALSE),"")</f>
        <v/>
      </c>
      <c r="AY369" t="str">
        <f t="shared" si="34"/>
        <v>Ja</v>
      </c>
      <c r="AZ369" s="115">
        <f>IF($AY369="ja",(VLOOKUP($B369,'Egen hetvattenprod'!$B$1:$BX$550,MATCH(AZ$2,'Egen hetvattenprod'!$B$1:$BX$1,0),FALSE)+VLOOKUP($B369,Kraftvärmeprod!$B$1:$BX$550,MATCH(AZ$2,Kraftvärmeprod!$B$1:$BX$1,0),FALSE))/$AC369,"")</f>
        <v>1</v>
      </c>
      <c r="BA369" s="115">
        <f>IF($AY369="ja",(VLOOKUP($B369,'Egen hetvattenprod'!$B$1:$BX$550,MATCH(BA$2,'Egen hetvattenprod'!$B$1:$BX$1,0),FALSE)+VLOOKUP($B369,Kraftvärmeprod!$B$1:$BX$550,MATCH(BA$2,Kraftvärmeprod!$B$1:$BX$1,0),FALSE))/$AC369,"")</f>
        <v>0</v>
      </c>
      <c r="BB369" s="115">
        <f>IF($AY369="ja",(VLOOKUP($B369,'Egen hetvattenprod'!$B$1:$BX$550,MATCH(BB$2,'Egen hetvattenprod'!$B$1:$BX$1,0),FALSE)+VLOOKUP($B369,Kraftvärmeprod!$B$1:$BX$550,MATCH(BB$2,Kraftvärmeprod!$B$1:$BX$1,0),FALSE))/$AC369,"")</f>
        <v>0</v>
      </c>
      <c r="BC369" s="115">
        <f>IF($AY369="ja",(VLOOKUP($B369,'Egen hetvattenprod'!$B$1:$BX$550,MATCH(BC$2,'Egen hetvattenprod'!$B$1:$BX$1,0),FALSE)+VLOOKUP($B369,Kraftvärmeprod!$B$1:$BX$550,MATCH(BC$2,Kraftvärmeprod!$B$1:$BX$1,0),FALSE))/$AC369,"")</f>
        <v>0</v>
      </c>
      <c r="BD369" s="115">
        <f>IF($AY369="ja",(VLOOKUP($B369,'Egen hetvattenprod'!$B$1:$BX$550,MATCH(BD$2,'Egen hetvattenprod'!$B$1:$BX$1,0),FALSE)+VLOOKUP($B369,Kraftvärmeprod!$B$1:$BX$550,MATCH(BD$2,Kraftvärmeprod!$B$1:$BX$1,0),FALSE))/$AC369,"")</f>
        <v>0</v>
      </c>
      <c r="BF369" t="str">
        <f t="shared" si="35"/>
        <v>Nej</v>
      </c>
      <c r="BG369" t="str">
        <f>IF($BF369="ja",VLOOKUP($B369,'Egen hetvattenprod'!$B$1:$BX$550,MATCH("Andelen klimatgaser med fossilt ursprung för avfall ()",'Egen hetvattenprod'!$B$1:$BX$1,0),FALSE),"")</f>
        <v/>
      </c>
      <c r="BH369" t="str">
        <f>IF($BF369="ja",VLOOKUP($B369,Kraftvärmeprod!$B$1:$BX$550,MATCH("Andelen klimatgaser med fossilt ursprung för avfall ()",Kraftvärmeprod!$B$1:$BX$1,0),FALSE),"")</f>
        <v/>
      </c>
      <c r="BI369" t="str">
        <f>IF($BF369="ja",VLOOKUP($B369,'Egen hetvattenprod'!$B$1:$BX$550,MATCH("Avfall (GWh)",'Egen hetvattenprod'!$B$1:$BX$1,0),FALSE),"")</f>
        <v/>
      </c>
      <c r="BJ369" t="str">
        <f>IF($BF369="ja",VLOOKUP($B369,'Slutlig allokering kvv'!$B$1:$BX$550,MATCH("Avfall (GWh)",'Slutlig allokering kvv'!$B$1:$BX$1,0),FALSE),"")</f>
        <v/>
      </c>
      <c r="BK369" t="str">
        <f>IF($BF369="ja",VLOOKUP($B369,'Köpt hetvatten'!$B$1:$BX$550,MATCH("Avfall i köpt hetvatten",'Köpt hetvatten'!$B$1:$BX$1,0),FALSE),"")</f>
        <v/>
      </c>
      <c r="BL369" t="str">
        <f>IF($BF369="ja",VLOOKUP($B369,'Egen hetvattenprod'!$B$1:$BX$550,MATCH("Värde enligt ovan. (%)",'Egen hetvattenprod'!$B$1:$BX$1,0),FALSE),"")</f>
        <v/>
      </c>
      <c r="BM369" t="str">
        <f>IF($BF369="ja",VLOOKUP($B369,Kraftvärmeprod!$B$1:$BX$550,MATCH("Värde enligt ovan. (%)",Kraftvärmeprod!$B$1:$BX$1,0),FALSE),"")</f>
        <v/>
      </c>
      <c r="BQ369" t="str">
        <f>IF($BF369="ja",VLOOKUP($B369,'Egen hetvattenprod'!$B$1:$BX$550,MATCH("Tillförd olja (fossil) vid avfallsförbränning (GWh)",'Egen hetvattenprod'!$B$1:$BX$1,0),FALSE),"")</f>
        <v/>
      </c>
      <c r="BR369" t="str">
        <f>IF($BF369="ja",VLOOKUP($B369,Kraftvärmeprod!$B$1:$BX$550,MATCH("Tillförd olja (fossil) vid avfallsförbränning (GWh)",Kraftvärmeprod!$B$1:$BX$1,0),FALSE),"")</f>
        <v/>
      </c>
    </row>
    <row r="370" spans="1:70">
      <c r="A370" t="s">
        <v>560</v>
      </c>
      <c r="B370" t="s">
        <v>574</v>
      </c>
      <c r="C370">
        <f>VLOOKUP($B370,'Tillförd energi'!$B$1:$AI$720,MATCH(C$2,'Tillförd energi'!$B$1:$AQ$1,0),FALSE)</f>
        <v>0</v>
      </c>
      <c r="D370">
        <f>VLOOKUP($B370,'Tillförd energi'!$B$1:$AI$720,MATCH(D$2,'Tillförd energi'!$B$1:$AQ$1,0),FALSE)</f>
        <v>1.4056500000000001</v>
      </c>
      <c r="E370">
        <f>VLOOKUP($B370,'Tillförd energi'!$B$1:$AI$720,MATCH(E$2,'Tillförd energi'!$B$1:$AQ$1,0),FALSE)</f>
        <v>0</v>
      </c>
      <c r="F370">
        <f>VLOOKUP($B370,'Tillförd energi'!$B$1:$AI$720,MATCH(F$2,'Tillförd energi'!$B$1:$AQ$1,0),FALSE)</f>
        <v>0.220328</v>
      </c>
      <c r="G370">
        <f>VLOOKUP($B370,'Tillförd energi'!$B$1:$AI$720,MATCH(G$2,'Tillförd energi'!$B$1:$AQ$1,0),FALSE)</f>
        <v>0</v>
      </c>
      <c r="H370">
        <f>VLOOKUP($B370,'Tillförd energi'!$B$1:$AI$720,MATCH(H$2,'Tillförd energi'!$B$1:$AQ$1,0),FALSE)</f>
        <v>0</v>
      </c>
      <c r="I370">
        <f>VLOOKUP($B370,'Tillförd energi'!$B$1:$AI$720,MATCH(I$2,'Tillförd energi'!$B$1:$AQ$1,0),FALSE)</f>
        <v>2.3102900000000002</v>
      </c>
      <c r="J370">
        <f>VLOOKUP($B370,'Tillförd energi'!$B$1:$AI$720,MATCH(J$2,'Tillförd energi'!$B$1:$AQ$1,0),FALSE)</f>
        <v>0</v>
      </c>
      <c r="K370">
        <f>VLOOKUP($B370,'Tillförd energi'!$B$1:$AI$720,MATCH(K$2,'Tillförd energi'!$B$1:$AQ$1,0),FALSE)</f>
        <v>0</v>
      </c>
      <c r="L370">
        <f>VLOOKUP($B370,'Tillförd energi'!$B$1:$AI$720,MATCH(L$2,'Tillförd energi'!$B$1:$AQ$1,0),FALSE)</f>
        <v>25.361000000000001</v>
      </c>
      <c r="M370">
        <f>VLOOKUP($B370,'Tillförd energi'!$B$1:$AI$720,MATCH(M$2,'Tillförd energi'!$B$1:$AQ$1,0),FALSE)</f>
        <v>0</v>
      </c>
      <c r="N370">
        <f>VLOOKUP($B370,'Tillförd energi'!$B$1:$AI$720,MATCH(N$2,'Tillförd energi'!$B$1:$AQ$1,0),FALSE)</f>
        <v>5.60656</v>
      </c>
      <c r="O370">
        <f>VLOOKUP($B370,'Tillförd energi'!$B$1:$AI$720,MATCH(O$2,'Tillförd energi'!$B$1:$AQ$1,0),FALSE)</f>
        <v>0</v>
      </c>
      <c r="P370">
        <f>VLOOKUP($B370,'Tillförd energi'!$B$1:$AI$720,MATCH(P$2,'Tillförd energi'!$B$1:$AQ$1,0),FALSE)</f>
        <v>12.0128</v>
      </c>
      <c r="Q370">
        <f>VLOOKUP($B370,'Tillförd energi'!$B$1:$AI$720,MATCH(Q$2,'Tillförd energi'!$B$1:$AQ$1,0),FALSE)</f>
        <v>0</v>
      </c>
      <c r="R370">
        <f>VLOOKUP($B370,'Tillförd energi'!$B$1:$AI$720,MATCH(R$2,'Tillförd energi'!$B$1:$AQ$1,0),FALSE)</f>
        <v>0</v>
      </c>
      <c r="S370">
        <f>VLOOKUP($B370,'Tillförd energi'!$B$1:$AI$720,MATCH(S$2,'Tillförd energi'!$B$1:$AQ$1,0),FALSE)</f>
        <v>0</v>
      </c>
      <c r="T370">
        <f>VLOOKUP($B370,'Tillförd energi'!$B$1:$AI$720,MATCH(T$2,'Tillförd energi'!$B$1:$AQ$1,0),FALSE)</f>
        <v>0</v>
      </c>
      <c r="U370">
        <f>VLOOKUP($B370,'Tillförd energi'!$B$1:$AI$720,MATCH(U$2,'Tillförd energi'!$B$1:$AQ$1,0),FALSE)</f>
        <v>0</v>
      </c>
      <c r="V370">
        <f>VLOOKUP($B370,'Tillförd energi'!$B$1:$AI$720,MATCH(V$2,'Tillförd energi'!$B$1:$AQ$1,0),FALSE)</f>
        <v>0</v>
      </c>
      <c r="W370">
        <f>VLOOKUP($B370,'Tillförd energi'!$B$1:$AI$720,MATCH(W$2,'Tillförd energi'!$B$1:$AQ$1,0),FALSE)</f>
        <v>0</v>
      </c>
      <c r="X370">
        <f>VLOOKUP($B370,'Tillförd energi'!$B$1:$AI$720,MATCH(X$2,'Tillförd energi'!$B$1:$AQ$1,0),FALSE)</f>
        <v>0</v>
      </c>
      <c r="Y370">
        <f>VLOOKUP($B370,'Tillförd energi'!$B$1:$AI$720,MATCH(Y$2,'Tillförd energi'!$B$1:$AQ$1,0),FALSE)</f>
        <v>0</v>
      </c>
      <c r="Z370">
        <f>VLOOKUP($B370,'Tillförd energi'!$B$1:$AI$720,MATCH(Z$2,'Tillförd energi'!$B$1:$AQ$1,0),FALSE)</f>
        <v>0</v>
      </c>
      <c r="AA370">
        <f>VLOOKUP($B370,'Tillförd energi'!$B$1:$AI$720,MATCH(AA$2,'Tillförd energi'!$B$1:$AQ$1,0),FALSE)</f>
        <v>0</v>
      </c>
      <c r="AB370">
        <f>VLOOKUP($B370,'Tillförd energi'!$B$1:$AI$720,MATCH(AB$2,'Tillförd energi'!$B$1:$AQ$1,0),FALSE)</f>
        <v>0</v>
      </c>
      <c r="AC370">
        <f>VLOOKUP($B370,'Tillförd energi'!$B$1:$AI$720,MATCH(AC$2,'Tillförd energi'!$B$1:$AQ$1,0),FALSE)</f>
        <v>8.8079999999999998</v>
      </c>
      <c r="AD370">
        <f>VLOOKUP($B370,'Tillförd energi'!$B$1:$AI$720,MATCH(AD$2,'Tillförd energi'!$B$1:$AQ$1,0),FALSE)</f>
        <v>25.37</v>
      </c>
      <c r="AE370">
        <f>VLOOKUP($B370,'Tillförd energi'!$B$1:$AI$720,MATCH(AE$2,'Tillförd energi'!$B$1:$AQ$1,0),FALSE)</f>
        <v>0</v>
      </c>
      <c r="AF370">
        <f>VLOOKUP($B370,'Tillförd energi'!$B$1:$AI$720,MATCH(AF$2,'Tillförd energi'!$B$1:$AQ$1,0),FALSE)</f>
        <v>2.5401500000000001</v>
      </c>
      <c r="AG370">
        <f>IFERROR(VLOOKUP(B370,Miljö!$B$1:$AC$600,MATCH("Köpt mängd produktionsspecifik fjärrvärme:",Miljö!$B$1:$AC$1,0),FALSE)/1,0)</f>
        <v>0</v>
      </c>
      <c r="AI370">
        <f t="shared" si="30"/>
        <v>83.634777999999997</v>
      </c>
      <c r="AJ370">
        <f>IF(ISERROR(1/VLOOKUP($B370,Leveranser!$B$1:$S$500,MATCH("såld värme (gwh)",Leveranser!$B$1:$S$1,0),FALSE)),"",VLOOKUP($B370,Leveranser!$B$1:$S$500,MATCH("såld värme (gwh)",Leveranser!$B$1:$S$1,0),FALSE))</f>
        <v>59.512</v>
      </c>
      <c r="AM370" t="str">
        <f>IF(B370&lt;&gt;"",IF(VLOOKUP($B370,Totalt!$B$1:$AQ$554,MATCH("Kvalitetsgranskad:",Totalt!$B$1:$AQ$1,0),FALSE)="ja",VLOOKUP($B370,Miljö!$B$1:$AG$479,MATCH(AM$2,Miljö!$B$1:$AK$1,0),FALSE),""),"")</f>
        <v>Ja</v>
      </c>
      <c r="AN370" t="str">
        <f>IF(AM370="ja",VLOOKUP($B370,Miljö!$B$1:$J$479,MATCH("Typ av ursprungsspecificerad el   (Om inget värde anges används Nordisk residualmix, se inforuta) ()",Miljö!$B$1:$J$1,0),FALSE),IF(AM370="nej","Nordisk residualel",""))</f>
        <v>'Bio energi'</v>
      </c>
      <c r="AO370">
        <f>IF(AM370="","",VLOOKUP($B370,Miljö!$B$1:$J$479,MATCH("Fossilandel för ursprungspecificerad el ()",Miljö!$B$1:$J$1,0),FALSE))</f>
        <v>0</v>
      </c>
      <c r="AP370">
        <f>IF(AM370="","",IFERROR(VLOOKUP($B370,Miljö!$B$1:$J$479,MATCH("Kärnkraftsandel för ursprungsspecificerad el ()",Miljö!$B$1:$J$1,0),FALSE)/1,0))</f>
        <v>0</v>
      </c>
      <c r="AQ370">
        <f t="shared" si="31"/>
        <v>1</v>
      </c>
      <c r="AS370" t="str">
        <f t="shared" si="32"/>
        <v>Nej</v>
      </c>
      <c r="AT370" t="str">
        <f>IF(AS370="ja",VLOOKUP($B370,Miljö!$B$1:$P$500,MATCH("Fossil andel i procent (%)",Miljö!$B$1:$P$1,0),FALSE)/100,"")</f>
        <v/>
      </c>
      <c r="AV370" t="str">
        <f t="shared" si="33"/>
        <v>Nej</v>
      </c>
      <c r="AW370" t="str">
        <f>IF(AV370="ja",VLOOKUP($B370,'Egen hetvattenprod'!$B$1:$AO$500,MATCH("Värmekälla till värmepumpar ()",'Egen hetvattenprod'!$B$1:$AO$1,0),FALSE),"")</f>
        <v/>
      </c>
      <c r="AY370" t="str">
        <f t="shared" si="34"/>
        <v>Ja</v>
      </c>
      <c r="AZ370" s="115">
        <f>IF($AY370="ja",(VLOOKUP($B370,'Egen hetvattenprod'!$B$1:$BX$550,MATCH(AZ$2,'Egen hetvattenprod'!$B$1:$BX$1,0),FALSE)+VLOOKUP($B370,Kraftvärmeprod!$B$1:$BX$550,MATCH(AZ$2,Kraftvärmeprod!$B$1:$BX$1,0),FALSE))/$AC370,"")</f>
        <v>0.95</v>
      </c>
      <c r="BA370" s="115">
        <f>IF($AY370="ja",(VLOOKUP($B370,'Egen hetvattenprod'!$B$1:$BX$550,MATCH(BA$2,'Egen hetvattenprod'!$B$1:$BX$1,0),FALSE)+VLOOKUP($B370,Kraftvärmeprod!$B$1:$BX$550,MATCH(BA$2,Kraftvärmeprod!$B$1:$BX$1,0),FALSE))/$AC370,"")</f>
        <v>0.04</v>
      </c>
      <c r="BB370" s="115">
        <f>IF($AY370="ja",(VLOOKUP($B370,'Egen hetvattenprod'!$B$1:$BX$550,MATCH(BB$2,'Egen hetvattenprod'!$B$1:$BX$1,0),FALSE)+VLOOKUP($B370,Kraftvärmeprod!$B$1:$BX$550,MATCH(BB$2,Kraftvärmeprod!$B$1:$BX$1,0),FALSE))/$AC370,"")</f>
        <v>0.01</v>
      </c>
      <c r="BC370" s="115">
        <f>IF($AY370="ja",(VLOOKUP($B370,'Egen hetvattenprod'!$B$1:$BX$550,MATCH(BC$2,'Egen hetvattenprod'!$B$1:$BX$1,0),FALSE)+VLOOKUP($B370,Kraftvärmeprod!$B$1:$BX$550,MATCH(BC$2,Kraftvärmeprod!$B$1:$BX$1,0),FALSE))/$AC370,"")</f>
        <v>0</v>
      </c>
      <c r="BD370" s="115">
        <f>IF($AY370="ja",(VLOOKUP($B370,'Egen hetvattenprod'!$B$1:$BX$550,MATCH(BD$2,'Egen hetvattenprod'!$B$1:$BX$1,0),FALSE)+VLOOKUP($B370,Kraftvärmeprod!$B$1:$BX$550,MATCH(BD$2,Kraftvärmeprod!$B$1:$BX$1,0),FALSE))/$AC370,"")</f>
        <v>0</v>
      </c>
      <c r="BF370" t="str">
        <f t="shared" si="35"/>
        <v>Ja</v>
      </c>
      <c r="BG370" t="str">
        <f>IF($BF370="ja",VLOOKUP($B370,'Egen hetvattenprod'!$B$1:$BX$550,MATCH("Andelen klimatgaser med fossilt ursprung för avfall ()",'Egen hetvattenprod'!$B$1:$BX$1,0),FALSE),"")</f>
        <v>Ingen redovisning</v>
      </c>
      <c r="BH370" t="str">
        <f>IF($BF370="ja",VLOOKUP($B370,Kraftvärmeprod!$B$1:$BX$550,MATCH("Andelen klimatgaser med fossilt ursprung för avfall ()",Kraftvärmeprod!$B$1:$BX$1,0),FALSE),"")</f>
        <v>Ingen redovisning</v>
      </c>
      <c r="BI370">
        <f>IF($BF370="ja",VLOOKUP($B370,'Egen hetvattenprod'!$B$1:$BX$550,MATCH("Avfall (GWh)",'Egen hetvattenprod'!$B$1:$BX$1,0),FALSE),"")</f>
        <v>0.13700000000000001</v>
      </c>
      <c r="BJ370">
        <f>IF($BF370="ja",VLOOKUP($B370,'Slutlig allokering kvv'!$B$1:$BX$550,MATCH("Avfall (GWh)",'Slutlig allokering kvv'!$B$1:$BX$1,0),FALSE),"")</f>
        <v>2.1732900000000002</v>
      </c>
      <c r="BK370">
        <f>IF($BF370="ja",VLOOKUP($B370,'Köpt hetvatten'!$B$1:$BX$550,MATCH("Avfall i köpt hetvatten",'Köpt hetvatten'!$B$1:$BX$1,0),FALSE),"")</f>
        <v>0</v>
      </c>
      <c r="BL370" t="str">
        <f>IF($BF370="ja",VLOOKUP($B370,'Egen hetvattenprod'!$B$1:$BX$550,MATCH("Värde enligt ovan. (%)",'Egen hetvattenprod'!$B$1:$BX$1,0),FALSE),"")</f>
        <v>ET</v>
      </c>
      <c r="BM370" t="str">
        <f>IF($BF370="ja",VLOOKUP($B370,Kraftvärmeprod!$B$1:$BX$550,MATCH("Värde enligt ovan. (%)",Kraftvärmeprod!$B$1:$BX$1,0),FALSE),"")</f>
        <v>ET</v>
      </c>
      <c r="BQ370" t="str">
        <f>IF($BF370="ja",VLOOKUP($B370,'Egen hetvattenprod'!$B$1:$BX$550,MATCH("Tillförd olja (fossil) vid avfallsförbränning (GWh)",'Egen hetvattenprod'!$B$1:$BX$1,0),FALSE),"")</f>
        <v>ET</v>
      </c>
      <c r="BR370" t="str">
        <f>IF($BF370="ja",VLOOKUP($B370,Kraftvärmeprod!$B$1:$BX$550,MATCH("Tillförd olja (fossil) vid avfallsförbränning (GWh)",Kraftvärmeprod!$B$1:$BX$1,0),FALSE),"")</f>
        <v>ET</v>
      </c>
    </row>
    <row r="371" spans="1:70">
      <c r="A371" t="s">
        <v>560</v>
      </c>
      <c r="B371" t="s">
        <v>575</v>
      </c>
      <c r="C371">
        <f>VLOOKUP($B371,'Tillförd energi'!$B$1:$AI$720,MATCH(C$2,'Tillförd energi'!$B$1:$AQ$1,0),FALSE)</f>
        <v>0</v>
      </c>
      <c r="D371">
        <f>VLOOKUP($B371,'Tillförd energi'!$B$1:$AI$720,MATCH(D$2,'Tillförd energi'!$B$1:$AQ$1,0),FALSE)</f>
        <v>0</v>
      </c>
      <c r="E371">
        <f>VLOOKUP($B371,'Tillförd energi'!$B$1:$AI$720,MATCH(E$2,'Tillförd energi'!$B$1:$AQ$1,0),FALSE)</f>
        <v>0.60599999999999998</v>
      </c>
      <c r="F371">
        <f>VLOOKUP($B371,'Tillförd energi'!$B$1:$AI$720,MATCH(F$2,'Tillförd energi'!$B$1:$AQ$1,0),FALSE)</f>
        <v>0</v>
      </c>
      <c r="G371">
        <f>VLOOKUP($B371,'Tillförd energi'!$B$1:$AI$720,MATCH(G$2,'Tillförd energi'!$B$1:$AQ$1,0),FALSE)</f>
        <v>0</v>
      </c>
      <c r="H371">
        <f>VLOOKUP($B371,'Tillförd energi'!$B$1:$AI$720,MATCH(H$2,'Tillförd energi'!$B$1:$AQ$1,0),FALSE)</f>
        <v>0</v>
      </c>
      <c r="I371">
        <f>VLOOKUP($B371,'Tillförd energi'!$B$1:$AI$720,MATCH(I$2,'Tillförd energi'!$B$1:$AQ$1,0),FALSE)</f>
        <v>0</v>
      </c>
      <c r="J371">
        <f>VLOOKUP($B371,'Tillförd energi'!$B$1:$AI$720,MATCH(J$2,'Tillförd energi'!$B$1:$AQ$1,0),FALSE)</f>
        <v>0</v>
      </c>
      <c r="K371">
        <f>VLOOKUP($B371,'Tillförd energi'!$B$1:$AI$720,MATCH(K$2,'Tillförd energi'!$B$1:$AQ$1,0),FALSE)</f>
        <v>0</v>
      </c>
      <c r="L371">
        <f>VLOOKUP($B371,'Tillförd energi'!$B$1:$AI$720,MATCH(L$2,'Tillförd energi'!$B$1:$AQ$1,0),FALSE)</f>
        <v>0</v>
      </c>
      <c r="M371">
        <f>VLOOKUP($B371,'Tillförd energi'!$B$1:$AI$720,MATCH(M$2,'Tillförd energi'!$B$1:$AQ$1,0),FALSE)</f>
        <v>16.492999999999999</v>
      </c>
      <c r="N371">
        <f>VLOOKUP($B371,'Tillförd energi'!$B$1:$AI$720,MATCH(N$2,'Tillförd energi'!$B$1:$AQ$1,0),FALSE)</f>
        <v>9.9610000000000003</v>
      </c>
      <c r="O371">
        <f>VLOOKUP($B371,'Tillförd energi'!$B$1:$AI$720,MATCH(O$2,'Tillförd energi'!$B$1:$AQ$1,0),FALSE)</f>
        <v>0.21299999999999999</v>
      </c>
      <c r="P371">
        <f>VLOOKUP($B371,'Tillförd energi'!$B$1:$AI$720,MATCH(P$2,'Tillförd energi'!$B$1:$AQ$1,0),FALSE)</f>
        <v>0</v>
      </c>
      <c r="Q371">
        <f>VLOOKUP($B371,'Tillförd energi'!$B$1:$AI$720,MATCH(Q$2,'Tillförd energi'!$B$1:$AQ$1,0),FALSE)</f>
        <v>23.893000000000001</v>
      </c>
      <c r="R371">
        <f>VLOOKUP($B371,'Tillförd energi'!$B$1:$AI$720,MATCH(R$2,'Tillförd energi'!$B$1:$AQ$1,0),FALSE)</f>
        <v>0</v>
      </c>
      <c r="S371">
        <f>VLOOKUP($B371,'Tillförd energi'!$B$1:$AI$720,MATCH(S$2,'Tillförd energi'!$B$1:$AQ$1,0),FALSE)</f>
        <v>0</v>
      </c>
      <c r="T371">
        <f>VLOOKUP($B371,'Tillförd energi'!$B$1:$AI$720,MATCH(T$2,'Tillförd energi'!$B$1:$AQ$1,0),FALSE)</f>
        <v>0</v>
      </c>
      <c r="U371">
        <f>VLOOKUP($B371,'Tillförd energi'!$B$1:$AI$720,MATCH(U$2,'Tillförd energi'!$B$1:$AQ$1,0),FALSE)</f>
        <v>0</v>
      </c>
      <c r="V371">
        <f>VLOOKUP($B371,'Tillförd energi'!$B$1:$AI$720,MATCH(V$2,'Tillförd energi'!$B$1:$AQ$1,0),FALSE)</f>
        <v>0</v>
      </c>
      <c r="W371">
        <f>VLOOKUP($B371,'Tillförd energi'!$B$1:$AI$720,MATCH(W$2,'Tillförd energi'!$B$1:$AQ$1,0),FALSE)</f>
        <v>0</v>
      </c>
      <c r="X371">
        <f>VLOOKUP($B371,'Tillförd energi'!$B$1:$AI$720,MATCH(X$2,'Tillförd energi'!$B$1:$AQ$1,0),FALSE)</f>
        <v>0</v>
      </c>
      <c r="Y371">
        <f>VLOOKUP($B371,'Tillförd energi'!$B$1:$AI$720,MATCH(Y$2,'Tillförd energi'!$B$1:$AQ$1,0),FALSE)</f>
        <v>0</v>
      </c>
      <c r="Z371">
        <f>VLOOKUP($B371,'Tillförd energi'!$B$1:$AI$720,MATCH(Z$2,'Tillförd energi'!$B$1:$AQ$1,0),FALSE)</f>
        <v>0</v>
      </c>
      <c r="AA371">
        <f>VLOOKUP($B371,'Tillförd energi'!$B$1:$AI$720,MATCH(AA$2,'Tillförd energi'!$B$1:$AQ$1,0),FALSE)</f>
        <v>0</v>
      </c>
      <c r="AB371">
        <f>VLOOKUP($B371,'Tillförd energi'!$B$1:$AI$720,MATCH(AB$2,'Tillförd energi'!$B$1:$AQ$1,0),FALSE)</f>
        <v>0</v>
      </c>
      <c r="AC371">
        <f>VLOOKUP($B371,'Tillförd energi'!$B$1:$AI$720,MATCH(AC$2,'Tillförd energi'!$B$1:$AQ$1,0),FALSE)</f>
        <v>9.2620000000000005</v>
      </c>
      <c r="AD371">
        <f>VLOOKUP($B371,'Tillförd energi'!$B$1:$AI$720,MATCH(AD$2,'Tillförd energi'!$B$1:$AQ$1,0),FALSE)</f>
        <v>0</v>
      </c>
      <c r="AE371">
        <f>VLOOKUP($B371,'Tillförd energi'!$B$1:$AI$720,MATCH(AE$2,'Tillförd energi'!$B$1:$AQ$1,0),FALSE)</f>
        <v>0</v>
      </c>
      <c r="AF371">
        <f>VLOOKUP($B371,'Tillförd energi'!$B$1:$AI$720,MATCH(AF$2,'Tillförd energi'!$B$1:$AQ$1,0),FALSE)</f>
        <v>1.3240000000000001</v>
      </c>
      <c r="AG371">
        <f>IFERROR(VLOOKUP(B371,Miljö!$B$1:$AC$600,MATCH("Köpt mängd produktionsspecifik fjärrvärme:",Miljö!$B$1:$AC$1,0),FALSE)/1,0)</f>
        <v>0</v>
      </c>
      <c r="AI371">
        <f t="shared" si="30"/>
        <v>61.752000000000002</v>
      </c>
      <c r="AJ371">
        <f>IF(ISERROR(1/VLOOKUP($B371,Leveranser!$B$1:$S$500,MATCH("såld värme (gwh)",Leveranser!$B$1:$S$1,0),FALSE)),"",VLOOKUP($B371,Leveranser!$B$1:$S$500,MATCH("såld värme (gwh)",Leveranser!$B$1:$S$1,0),FALSE))</f>
        <v>37.698999999999998</v>
      </c>
      <c r="AM371" t="str">
        <f>IF(B371&lt;&gt;"",IF(VLOOKUP($B371,Totalt!$B$1:$AQ$554,MATCH("Kvalitetsgranskad:",Totalt!$B$1:$AQ$1,0),FALSE)="ja",VLOOKUP($B371,Miljö!$B$1:$AG$479,MATCH(AM$2,Miljö!$B$1:$AK$1,0),FALSE),""),"")</f>
        <v>Ja</v>
      </c>
      <c r="AN371" t="str">
        <f>IF(AM371="ja",VLOOKUP($B371,Miljö!$B$1:$J$479,MATCH("Typ av ursprungsspecificerad el   (Om inget värde anges används Nordisk residualmix, se inforuta) ()",Miljö!$B$1:$J$1,0),FALSE),IF(AM371="nej","Nordisk residualel",""))</f>
        <v>'Bio energi'</v>
      </c>
      <c r="AO371">
        <f>IF(AM371="","",VLOOKUP($B371,Miljö!$B$1:$J$479,MATCH("Fossilandel för ursprungspecificerad el ()",Miljö!$B$1:$J$1,0),FALSE))</f>
        <v>0</v>
      </c>
      <c r="AP371">
        <f>IF(AM371="","",IFERROR(VLOOKUP($B371,Miljö!$B$1:$J$479,MATCH("Kärnkraftsandel för ursprungsspecificerad el ()",Miljö!$B$1:$J$1,0),FALSE)/1,0))</f>
        <v>0</v>
      </c>
      <c r="AQ371">
        <f t="shared" si="31"/>
        <v>1</v>
      </c>
      <c r="AS371" t="str">
        <f t="shared" si="32"/>
        <v>Nej</v>
      </c>
      <c r="AT371" t="str">
        <f>IF(AS371="ja",VLOOKUP($B371,Miljö!$B$1:$P$500,MATCH("Fossil andel i procent (%)",Miljö!$B$1:$P$1,0),FALSE)/100,"")</f>
        <v/>
      </c>
      <c r="AV371" t="str">
        <f t="shared" si="33"/>
        <v>Nej</v>
      </c>
      <c r="AW371" t="str">
        <f>IF(AV371="ja",VLOOKUP($B371,'Egen hetvattenprod'!$B$1:$AO$500,MATCH("Värmekälla till värmepumpar ()",'Egen hetvattenprod'!$B$1:$AO$1,0),FALSE),"")</f>
        <v/>
      </c>
      <c r="AY371" t="str">
        <f t="shared" si="34"/>
        <v>Ja</v>
      </c>
      <c r="AZ371" s="115">
        <f>IF($AY371="ja",(VLOOKUP($B371,'Egen hetvattenprod'!$B$1:$BX$550,MATCH(AZ$2,'Egen hetvattenprod'!$B$1:$BX$1,0),FALSE)+VLOOKUP($B371,Kraftvärmeprod!$B$1:$BX$550,MATCH(AZ$2,Kraftvärmeprod!$B$1:$BX$1,0),FALSE))/$AC371,"")</f>
        <v>1</v>
      </c>
      <c r="BA371" s="115">
        <f>IF($AY371="ja",(VLOOKUP($B371,'Egen hetvattenprod'!$B$1:$BX$550,MATCH(BA$2,'Egen hetvattenprod'!$B$1:$BX$1,0),FALSE)+VLOOKUP($B371,Kraftvärmeprod!$B$1:$BX$550,MATCH(BA$2,Kraftvärmeprod!$B$1:$BX$1,0),FALSE))/$AC371,"")</f>
        <v>0</v>
      </c>
      <c r="BB371" s="115">
        <f>IF($AY371="ja",(VLOOKUP($B371,'Egen hetvattenprod'!$B$1:$BX$550,MATCH(BB$2,'Egen hetvattenprod'!$B$1:$BX$1,0),FALSE)+VLOOKUP($B371,Kraftvärmeprod!$B$1:$BX$550,MATCH(BB$2,Kraftvärmeprod!$B$1:$BX$1,0),FALSE))/$AC371,"")</f>
        <v>0</v>
      </c>
      <c r="BC371" s="115">
        <f>IF($AY371="ja",(VLOOKUP($B371,'Egen hetvattenprod'!$B$1:$BX$550,MATCH(BC$2,'Egen hetvattenprod'!$B$1:$BX$1,0),FALSE)+VLOOKUP($B371,Kraftvärmeprod!$B$1:$BX$550,MATCH(BC$2,Kraftvärmeprod!$B$1:$BX$1,0),FALSE))/$AC371,"")</f>
        <v>0</v>
      </c>
      <c r="BD371" s="115">
        <f>IF($AY371="ja",(VLOOKUP($B371,'Egen hetvattenprod'!$B$1:$BX$550,MATCH(BD$2,'Egen hetvattenprod'!$B$1:$BX$1,0),FALSE)+VLOOKUP($B371,Kraftvärmeprod!$B$1:$BX$550,MATCH(BD$2,Kraftvärmeprod!$B$1:$BX$1,0),FALSE))/$AC371,"")</f>
        <v>0</v>
      </c>
      <c r="BF371" t="str">
        <f t="shared" si="35"/>
        <v>Nej</v>
      </c>
      <c r="BG371" t="str">
        <f>IF($BF371="ja",VLOOKUP($B371,'Egen hetvattenprod'!$B$1:$BX$550,MATCH("Andelen klimatgaser med fossilt ursprung för avfall ()",'Egen hetvattenprod'!$B$1:$BX$1,0),FALSE),"")</f>
        <v/>
      </c>
      <c r="BH371" t="str">
        <f>IF($BF371="ja",VLOOKUP($B371,Kraftvärmeprod!$B$1:$BX$550,MATCH("Andelen klimatgaser med fossilt ursprung för avfall ()",Kraftvärmeprod!$B$1:$BX$1,0),FALSE),"")</f>
        <v/>
      </c>
      <c r="BI371" t="str">
        <f>IF($BF371="ja",VLOOKUP($B371,'Egen hetvattenprod'!$B$1:$BX$550,MATCH("Avfall (GWh)",'Egen hetvattenprod'!$B$1:$BX$1,0),FALSE),"")</f>
        <v/>
      </c>
      <c r="BJ371" t="str">
        <f>IF($BF371="ja",VLOOKUP($B371,'Slutlig allokering kvv'!$B$1:$BX$550,MATCH("Avfall (GWh)",'Slutlig allokering kvv'!$B$1:$BX$1,0),FALSE),"")</f>
        <v/>
      </c>
      <c r="BK371" t="str">
        <f>IF($BF371="ja",VLOOKUP($B371,'Köpt hetvatten'!$B$1:$BX$550,MATCH("Avfall i köpt hetvatten",'Köpt hetvatten'!$B$1:$BX$1,0),FALSE),"")</f>
        <v/>
      </c>
      <c r="BL371" t="str">
        <f>IF($BF371="ja",VLOOKUP($B371,'Egen hetvattenprod'!$B$1:$BX$550,MATCH("Värde enligt ovan. (%)",'Egen hetvattenprod'!$B$1:$BX$1,0),FALSE),"")</f>
        <v/>
      </c>
      <c r="BM371" t="str">
        <f>IF($BF371="ja",VLOOKUP($B371,Kraftvärmeprod!$B$1:$BX$550,MATCH("Värde enligt ovan. (%)",Kraftvärmeprod!$B$1:$BX$1,0),FALSE),"")</f>
        <v/>
      </c>
      <c r="BQ371" t="str">
        <f>IF($BF371="ja",VLOOKUP($B371,'Egen hetvattenprod'!$B$1:$BX$550,MATCH("Tillförd olja (fossil) vid avfallsförbränning (GWh)",'Egen hetvattenprod'!$B$1:$BX$1,0),FALSE),"")</f>
        <v/>
      </c>
      <c r="BR371" t="str">
        <f>IF($BF371="ja",VLOOKUP($B371,Kraftvärmeprod!$B$1:$BX$550,MATCH("Tillförd olja (fossil) vid avfallsförbränning (GWh)",Kraftvärmeprod!$B$1:$BX$1,0),FALSE),"")</f>
        <v/>
      </c>
    </row>
    <row r="372" spans="1:70">
      <c r="A372" t="s">
        <v>560</v>
      </c>
      <c r="B372" t="s">
        <v>576</v>
      </c>
      <c r="C372">
        <f>VLOOKUP($B372,'Tillförd energi'!$B$1:$AI$720,MATCH(C$2,'Tillförd energi'!$B$1:$AQ$1,0),FALSE)</f>
        <v>0</v>
      </c>
      <c r="D372">
        <f>VLOOKUP($B372,'Tillförd energi'!$B$1:$AI$720,MATCH(D$2,'Tillförd energi'!$B$1:$AQ$1,0),FALSE)</f>
        <v>8.8999999999999996E-2</v>
      </c>
      <c r="E372">
        <f>VLOOKUP($B372,'Tillförd energi'!$B$1:$AI$720,MATCH(E$2,'Tillförd energi'!$B$1:$AQ$1,0),FALSE)</f>
        <v>0</v>
      </c>
      <c r="F372">
        <f>VLOOKUP($B372,'Tillförd energi'!$B$1:$AI$720,MATCH(F$2,'Tillförd energi'!$B$1:$AQ$1,0),FALSE)</f>
        <v>0</v>
      </c>
      <c r="G372">
        <f>VLOOKUP($B372,'Tillförd energi'!$B$1:$AI$720,MATCH(G$2,'Tillförd energi'!$B$1:$AQ$1,0),FALSE)</f>
        <v>0</v>
      </c>
      <c r="H372">
        <f>VLOOKUP($B372,'Tillförd energi'!$B$1:$AI$720,MATCH(H$2,'Tillförd energi'!$B$1:$AQ$1,0),FALSE)</f>
        <v>0</v>
      </c>
      <c r="I372">
        <f>VLOOKUP($B372,'Tillförd energi'!$B$1:$AI$720,MATCH(I$2,'Tillförd energi'!$B$1:$AQ$1,0),FALSE)</f>
        <v>0</v>
      </c>
      <c r="J372">
        <f>VLOOKUP($B372,'Tillförd energi'!$B$1:$AI$720,MATCH(J$2,'Tillförd energi'!$B$1:$AQ$1,0),FALSE)</f>
        <v>0</v>
      </c>
      <c r="K372">
        <f>VLOOKUP($B372,'Tillförd energi'!$B$1:$AI$720,MATCH(K$2,'Tillförd energi'!$B$1:$AQ$1,0),FALSE)</f>
        <v>0</v>
      </c>
      <c r="L372">
        <f>VLOOKUP($B372,'Tillförd energi'!$B$1:$AI$720,MATCH(L$2,'Tillförd energi'!$B$1:$AQ$1,0),FALSE)</f>
        <v>0</v>
      </c>
      <c r="M372">
        <f>VLOOKUP($B372,'Tillförd energi'!$B$1:$AI$720,MATCH(M$2,'Tillförd energi'!$B$1:$AQ$1,0),FALSE)</f>
        <v>0</v>
      </c>
      <c r="N372">
        <f>VLOOKUP($B372,'Tillförd energi'!$B$1:$AI$720,MATCH(N$2,'Tillförd energi'!$B$1:$AQ$1,0),FALSE)</f>
        <v>0</v>
      </c>
      <c r="O372">
        <f>VLOOKUP($B372,'Tillförd energi'!$B$1:$AI$720,MATCH(O$2,'Tillförd energi'!$B$1:$AQ$1,0),FALSE)</f>
        <v>0</v>
      </c>
      <c r="P372">
        <f>VLOOKUP($B372,'Tillförd energi'!$B$1:$AI$720,MATCH(P$2,'Tillförd energi'!$B$1:$AQ$1,0),FALSE)</f>
        <v>0</v>
      </c>
      <c r="Q372">
        <f>VLOOKUP($B372,'Tillförd energi'!$B$1:$AI$720,MATCH(Q$2,'Tillförd energi'!$B$1:$AQ$1,0),FALSE)</f>
        <v>0</v>
      </c>
      <c r="R372">
        <f>VLOOKUP($B372,'Tillförd energi'!$B$1:$AI$720,MATCH(R$2,'Tillförd energi'!$B$1:$AQ$1,0),FALSE)</f>
        <v>0</v>
      </c>
      <c r="S372">
        <f>VLOOKUP($B372,'Tillförd energi'!$B$1:$AI$720,MATCH(S$2,'Tillförd energi'!$B$1:$AQ$1,0),FALSE)</f>
        <v>2.1739999999999999</v>
      </c>
      <c r="T372">
        <f>VLOOKUP($B372,'Tillförd energi'!$B$1:$AI$720,MATCH(T$2,'Tillförd energi'!$B$1:$AQ$1,0),FALSE)</f>
        <v>0</v>
      </c>
      <c r="U372">
        <f>VLOOKUP($B372,'Tillförd energi'!$B$1:$AI$720,MATCH(U$2,'Tillförd energi'!$B$1:$AQ$1,0),FALSE)</f>
        <v>0</v>
      </c>
      <c r="V372">
        <f>VLOOKUP($B372,'Tillförd energi'!$B$1:$AI$720,MATCH(V$2,'Tillförd energi'!$B$1:$AQ$1,0),FALSE)</f>
        <v>0</v>
      </c>
      <c r="W372">
        <f>VLOOKUP($B372,'Tillförd energi'!$B$1:$AI$720,MATCH(W$2,'Tillförd energi'!$B$1:$AQ$1,0),FALSE)</f>
        <v>0</v>
      </c>
      <c r="X372">
        <f>VLOOKUP($B372,'Tillförd energi'!$B$1:$AI$720,MATCH(X$2,'Tillförd energi'!$B$1:$AQ$1,0),FALSE)</f>
        <v>0</v>
      </c>
      <c r="Y372">
        <f>VLOOKUP($B372,'Tillförd energi'!$B$1:$AI$720,MATCH(Y$2,'Tillförd energi'!$B$1:$AQ$1,0),FALSE)</f>
        <v>0</v>
      </c>
      <c r="Z372">
        <f>VLOOKUP($B372,'Tillförd energi'!$B$1:$AI$720,MATCH(Z$2,'Tillförd energi'!$B$1:$AQ$1,0),FALSE)</f>
        <v>0</v>
      </c>
      <c r="AA372">
        <f>VLOOKUP($B372,'Tillförd energi'!$B$1:$AI$720,MATCH(AA$2,'Tillförd energi'!$B$1:$AQ$1,0),FALSE)</f>
        <v>0</v>
      </c>
      <c r="AB372">
        <f>VLOOKUP($B372,'Tillförd energi'!$B$1:$AI$720,MATCH(AB$2,'Tillförd energi'!$B$1:$AQ$1,0),FALSE)</f>
        <v>0</v>
      </c>
      <c r="AC372">
        <f>VLOOKUP($B372,'Tillförd energi'!$B$1:$AI$720,MATCH(AC$2,'Tillförd energi'!$B$1:$AQ$1,0),FALSE)</f>
        <v>0</v>
      </c>
      <c r="AD372">
        <f>VLOOKUP($B372,'Tillförd energi'!$B$1:$AI$720,MATCH(AD$2,'Tillförd energi'!$B$1:$AQ$1,0),FALSE)</f>
        <v>0</v>
      </c>
      <c r="AE372">
        <f>VLOOKUP($B372,'Tillförd energi'!$B$1:$AI$720,MATCH(AE$2,'Tillförd energi'!$B$1:$AQ$1,0),FALSE)</f>
        <v>0</v>
      </c>
      <c r="AF372">
        <f>VLOOKUP($B372,'Tillförd energi'!$B$1:$AI$720,MATCH(AF$2,'Tillförd energi'!$B$1:$AQ$1,0),FALSE)</f>
        <v>4.437E-2</v>
      </c>
      <c r="AG372">
        <f>IFERROR(VLOOKUP(B372,Miljö!$B$1:$AC$600,MATCH("Köpt mängd produktionsspecifik fjärrvärme:",Miljö!$B$1:$AC$1,0),FALSE)/1,0)</f>
        <v>0</v>
      </c>
      <c r="AI372">
        <f t="shared" si="30"/>
        <v>2.3073699999999997</v>
      </c>
      <c r="AJ372">
        <f>IF(ISERROR(1/VLOOKUP($B372,Leveranser!$B$1:$S$500,MATCH("såld värme (gwh)",Leveranser!$B$1:$S$1,0),FALSE)),"",VLOOKUP($B372,Leveranser!$B$1:$S$500,MATCH("såld värme (gwh)",Leveranser!$B$1:$S$1,0),FALSE))</f>
        <v>1.4790000000000001</v>
      </c>
      <c r="AM372" t="str">
        <f>IF(B372&lt;&gt;"",IF(VLOOKUP($B372,Totalt!$B$1:$AQ$554,MATCH("Kvalitetsgranskad:",Totalt!$B$1:$AQ$1,0),FALSE)="ja",VLOOKUP($B372,Miljö!$B$1:$AG$479,MATCH(AM$2,Miljö!$B$1:$AK$1,0),FALSE),""),"")</f>
        <v>Ja</v>
      </c>
      <c r="AN372" t="str">
        <f>IF(AM372="ja",VLOOKUP($B372,Miljö!$B$1:$J$479,MATCH("Typ av ursprungsspecificerad el   (Om inget värde anges används Nordisk residualmix, se inforuta) ()",Miljö!$B$1:$J$1,0),FALSE),IF(AM372="nej","Nordisk residualel",""))</f>
        <v>'Bio energi'</v>
      </c>
      <c r="AO372">
        <f>IF(AM372="","",VLOOKUP($B372,Miljö!$B$1:$J$479,MATCH("Fossilandel för ursprungspecificerad el ()",Miljö!$B$1:$J$1,0),FALSE))</f>
        <v>0</v>
      </c>
      <c r="AP372">
        <f>IF(AM372="","",IFERROR(VLOOKUP($B372,Miljö!$B$1:$J$479,MATCH("Kärnkraftsandel för ursprungsspecificerad el ()",Miljö!$B$1:$J$1,0),FALSE)/1,0))</f>
        <v>0</v>
      </c>
      <c r="AQ372">
        <f t="shared" si="31"/>
        <v>1</v>
      </c>
      <c r="AS372" t="str">
        <f t="shared" si="32"/>
        <v>Nej</v>
      </c>
      <c r="AT372" t="str">
        <f>IF(AS372="ja",VLOOKUP($B372,Miljö!$B$1:$P$500,MATCH("Fossil andel i procent (%)",Miljö!$B$1:$P$1,0),FALSE)/100,"")</f>
        <v/>
      </c>
      <c r="AV372" t="str">
        <f t="shared" si="33"/>
        <v>Nej</v>
      </c>
      <c r="AW372" t="str">
        <f>IF(AV372="ja",VLOOKUP($B372,'Egen hetvattenprod'!$B$1:$AO$500,MATCH("Värmekälla till värmepumpar ()",'Egen hetvattenprod'!$B$1:$AO$1,0),FALSE),"")</f>
        <v/>
      </c>
      <c r="AY372" t="str">
        <f t="shared" si="34"/>
        <v>Nej</v>
      </c>
      <c r="AZ372" s="115" t="str">
        <f>IF($AY372="ja",(VLOOKUP($B372,'Egen hetvattenprod'!$B$1:$BX$550,MATCH(AZ$2,'Egen hetvattenprod'!$B$1:$BX$1,0),FALSE)+VLOOKUP($B372,Kraftvärmeprod!$B$1:$BX$550,MATCH(AZ$2,Kraftvärmeprod!$B$1:$BX$1,0),FALSE))/$AC372,"")</f>
        <v/>
      </c>
      <c r="BA372" s="115" t="str">
        <f>IF($AY372="ja",(VLOOKUP($B372,'Egen hetvattenprod'!$B$1:$BX$550,MATCH(BA$2,'Egen hetvattenprod'!$B$1:$BX$1,0),FALSE)+VLOOKUP($B372,Kraftvärmeprod!$B$1:$BX$550,MATCH(BA$2,Kraftvärmeprod!$B$1:$BX$1,0),FALSE))/$AC372,"")</f>
        <v/>
      </c>
      <c r="BB372" s="115" t="str">
        <f>IF($AY372="ja",(VLOOKUP($B372,'Egen hetvattenprod'!$B$1:$BX$550,MATCH(BB$2,'Egen hetvattenprod'!$B$1:$BX$1,0),FALSE)+VLOOKUP($B372,Kraftvärmeprod!$B$1:$BX$550,MATCH(BB$2,Kraftvärmeprod!$B$1:$BX$1,0),FALSE))/$AC372,"")</f>
        <v/>
      </c>
      <c r="BC372" s="115" t="str">
        <f>IF($AY372="ja",(VLOOKUP($B372,'Egen hetvattenprod'!$B$1:$BX$550,MATCH(BC$2,'Egen hetvattenprod'!$B$1:$BX$1,0),FALSE)+VLOOKUP($B372,Kraftvärmeprod!$B$1:$BX$550,MATCH(BC$2,Kraftvärmeprod!$B$1:$BX$1,0),FALSE))/$AC372,"")</f>
        <v/>
      </c>
      <c r="BD372" s="115" t="str">
        <f>IF($AY372="ja",(VLOOKUP($B372,'Egen hetvattenprod'!$B$1:$BX$550,MATCH(BD$2,'Egen hetvattenprod'!$B$1:$BX$1,0),FALSE)+VLOOKUP($B372,Kraftvärmeprod!$B$1:$BX$550,MATCH(BD$2,Kraftvärmeprod!$B$1:$BX$1,0),FALSE))/$AC372,"")</f>
        <v/>
      </c>
      <c r="BF372" t="str">
        <f t="shared" si="35"/>
        <v>Nej</v>
      </c>
      <c r="BG372" t="str">
        <f>IF($BF372="ja",VLOOKUP($B372,'Egen hetvattenprod'!$B$1:$BX$550,MATCH("Andelen klimatgaser med fossilt ursprung för avfall ()",'Egen hetvattenprod'!$B$1:$BX$1,0),FALSE),"")</f>
        <v/>
      </c>
      <c r="BH372" t="str">
        <f>IF($BF372="ja",VLOOKUP($B372,Kraftvärmeprod!$B$1:$BX$550,MATCH("Andelen klimatgaser med fossilt ursprung för avfall ()",Kraftvärmeprod!$B$1:$BX$1,0),FALSE),"")</f>
        <v/>
      </c>
      <c r="BI372" t="str">
        <f>IF($BF372="ja",VLOOKUP($B372,'Egen hetvattenprod'!$B$1:$BX$550,MATCH("Avfall (GWh)",'Egen hetvattenprod'!$B$1:$BX$1,0),FALSE),"")</f>
        <v/>
      </c>
      <c r="BJ372" t="str">
        <f>IF($BF372="ja",VLOOKUP($B372,'Slutlig allokering kvv'!$B$1:$BX$550,MATCH("Avfall (GWh)",'Slutlig allokering kvv'!$B$1:$BX$1,0),FALSE),"")</f>
        <v/>
      </c>
      <c r="BK372" t="str">
        <f>IF($BF372="ja",VLOOKUP($B372,'Köpt hetvatten'!$B$1:$BX$550,MATCH("Avfall i köpt hetvatten",'Köpt hetvatten'!$B$1:$BX$1,0),FALSE),"")</f>
        <v/>
      </c>
      <c r="BL372" t="str">
        <f>IF($BF372="ja",VLOOKUP($B372,'Egen hetvattenprod'!$B$1:$BX$550,MATCH("Värde enligt ovan. (%)",'Egen hetvattenprod'!$B$1:$BX$1,0),FALSE),"")</f>
        <v/>
      </c>
      <c r="BM372" t="str">
        <f>IF($BF372="ja",VLOOKUP($B372,Kraftvärmeprod!$B$1:$BX$550,MATCH("Värde enligt ovan. (%)",Kraftvärmeprod!$B$1:$BX$1,0),FALSE),"")</f>
        <v/>
      </c>
      <c r="BQ372" t="str">
        <f>IF($BF372="ja",VLOOKUP($B372,'Egen hetvattenprod'!$B$1:$BX$550,MATCH("Tillförd olja (fossil) vid avfallsförbränning (GWh)",'Egen hetvattenprod'!$B$1:$BX$1,0),FALSE),"")</f>
        <v/>
      </c>
      <c r="BR372" t="str">
        <f>IF($BF372="ja",VLOOKUP($B372,Kraftvärmeprod!$B$1:$BX$550,MATCH("Tillförd olja (fossil) vid avfallsförbränning (GWh)",Kraftvärmeprod!$B$1:$BX$1,0),FALSE),"")</f>
        <v/>
      </c>
    </row>
    <row r="373" spans="1:70">
      <c r="A373" t="s">
        <v>560</v>
      </c>
      <c r="B373" t="s">
        <v>577</v>
      </c>
      <c r="C373">
        <f>VLOOKUP($B373,'Tillförd energi'!$B$1:$AI$720,MATCH(C$2,'Tillförd energi'!$B$1:$AQ$1,0),FALSE)</f>
        <v>0</v>
      </c>
      <c r="D373">
        <f>VLOOKUP($B373,'Tillförd energi'!$B$1:$AI$720,MATCH(D$2,'Tillförd energi'!$B$1:$AQ$1,0),FALSE)</f>
        <v>0</v>
      </c>
      <c r="E373">
        <f>VLOOKUP($B373,'Tillförd energi'!$B$1:$AI$720,MATCH(E$2,'Tillförd energi'!$B$1:$AQ$1,0),FALSE)</f>
        <v>0.436</v>
      </c>
      <c r="F373">
        <f>VLOOKUP($B373,'Tillförd energi'!$B$1:$AI$720,MATCH(F$2,'Tillförd energi'!$B$1:$AQ$1,0),FALSE)</f>
        <v>0</v>
      </c>
      <c r="G373">
        <f>VLOOKUP($B373,'Tillförd energi'!$B$1:$AI$720,MATCH(G$2,'Tillförd energi'!$B$1:$AQ$1,0),FALSE)</f>
        <v>0</v>
      </c>
      <c r="H373">
        <f>VLOOKUP($B373,'Tillförd energi'!$B$1:$AI$720,MATCH(H$2,'Tillförd energi'!$B$1:$AQ$1,0),FALSE)</f>
        <v>0</v>
      </c>
      <c r="I373">
        <f>VLOOKUP($B373,'Tillförd energi'!$B$1:$AI$720,MATCH(I$2,'Tillförd energi'!$B$1:$AQ$1,0),FALSE)</f>
        <v>0</v>
      </c>
      <c r="J373">
        <f>VLOOKUP($B373,'Tillförd energi'!$B$1:$AI$720,MATCH(J$2,'Tillförd energi'!$B$1:$AQ$1,0),FALSE)</f>
        <v>0</v>
      </c>
      <c r="K373">
        <f>VLOOKUP($B373,'Tillförd energi'!$B$1:$AI$720,MATCH(K$2,'Tillförd energi'!$B$1:$AQ$1,0),FALSE)</f>
        <v>0</v>
      </c>
      <c r="L373">
        <f>VLOOKUP($B373,'Tillförd energi'!$B$1:$AI$720,MATCH(L$2,'Tillförd energi'!$B$1:$AQ$1,0),FALSE)</f>
        <v>0</v>
      </c>
      <c r="M373">
        <f>VLOOKUP($B373,'Tillförd energi'!$B$1:$AI$720,MATCH(M$2,'Tillförd energi'!$B$1:$AQ$1,0),FALSE)</f>
        <v>0</v>
      </c>
      <c r="N373">
        <f>VLOOKUP($B373,'Tillförd energi'!$B$1:$AI$720,MATCH(N$2,'Tillförd energi'!$B$1:$AQ$1,0),FALSE)</f>
        <v>0</v>
      </c>
      <c r="O373">
        <f>VLOOKUP($B373,'Tillförd energi'!$B$1:$AI$720,MATCH(O$2,'Tillförd energi'!$B$1:$AQ$1,0),FALSE)</f>
        <v>0</v>
      </c>
      <c r="P373">
        <f>VLOOKUP($B373,'Tillförd energi'!$B$1:$AI$720,MATCH(P$2,'Tillförd energi'!$B$1:$AQ$1,0),FALSE)</f>
        <v>0</v>
      </c>
      <c r="Q373">
        <f>VLOOKUP($B373,'Tillförd energi'!$B$1:$AI$720,MATCH(Q$2,'Tillförd energi'!$B$1:$AQ$1,0),FALSE)</f>
        <v>0</v>
      </c>
      <c r="R373">
        <f>VLOOKUP($B373,'Tillförd energi'!$B$1:$AI$720,MATCH(R$2,'Tillförd energi'!$B$1:$AQ$1,0),FALSE)</f>
        <v>29.566800000000001</v>
      </c>
      <c r="S373">
        <f>VLOOKUP($B373,'Tillförd energi'!$B$1:$AI$720,MATCH(S$2,'Tillförd energi'!$B$1:$AQ$1,0),FALSE)</f>
        <v>0</v>
      </c>
      <c r="T373">
        <f>VLOOKUP($B373,'Tillförd energi'!$B$1:$AI$720,MATCH(T$2,'Tillförd energi'!$B$1:$AQ$1,0),FALSE)</f>
        <v>0</v>
      </c>
      <c r="U373">
        <f>VLOOKUP($B373,'Tillförd energi'!$B$1:$AI$720,MATCH(U$2,'Tillförd energi'!$B$1:$AQ$1,0),FALSE)</f>
        <v>0</v>
      </c>
      <c r="V373">
        <f>VLOOKUP($B373,'Tillförd energi'!$B$1:$AI$720,MATCH(V$2,'Tillförd energi'!$B$1:$AQ$1,0),FALSE)</f>
        <v>0</v>
      </c>
      <c r="W373">
        <f>VLOOKUP($B373,'Tillförd energi'!$B$1:$AI$720,MATCH(W$2,'Tillförd energi'!$B$1:$AQ$1,0),FALSE)</f>
        <v>0</v>
      </c>
      <c r="X373">
        <f>VLOOKUP($B373,'Tillförd energi'!$B$1:$AI$720,MATCH(X$2,'Tillförd energi'!$B$1:$AQ$1,0),FALSE)</f>
        <v>0</v>
      </c>
      <c r="Y373">
        <f>VLOOKUP($B373,'Tillförd energi'!$B$1:$AI$720,MATCH(Y$2,'Tillförd energi'!$B$1:$AQ$1,0),FALSE)</f>
        <v>0</v>
      </c>
      <c r="Z373">
        <f>VLOOKUP($B373,'Tillförd energi'!$B$1:$AI$720,MATCH(Z$2,'Tillförd energi'!$B$1:$AQ$1,0),FALSE)</f>
        <v>0</v>
      </c>
      <c r="AA373">
        <f>VLOOKUP($B373,'Tillförd energi'!$B$1:$AI$720,MATCH(AA$2,'Tillförd energi'!$B$1:$AQ$1,0),FALSE)</f>
        <v>0</v>
      </c>
      <c r="AB373">
        <f>VLOOKUP($B373,'Tillförd energi'!$B$1:$AI$720,MATCH(AB$2,'Tillförd energi'!$B$1:$AQ$1,0),FALSE)</f>
        <v>0</v>
      </c>
      <c r="AC373">
        <f>VLOOKUP($B373,'Tillförd energi'!$B$1:$AI$720,MATCH(AC$2,'Tillförd energi'!$B$1:$AQ$1,0),FALSE)</f>
        <v>0</v>
      </c>
      <c r="AD373">
        <f>VLOOKUP($B373,'Tillförd energi'!$B$1:$AI$720,MATCH(AD$2,'Tillförd energi'!$B$1:$AQ$1,0),FALSE)</f>
        <v>21.331</v>
      </c>
      <c r="AE373">
        <f>VLOOKUP($B373,'Tillförd energi'!$B$1:$AI$720,MATCH(AE$2,'Tillförd energi'!$B$1:$AQ$1,0),FALSE)</f>
        <v>0</v>
      </c>
      <c r="AF373">
        <f>VLOOKUP($B373,'Tillförd energi'!$B$1:$AI$720,MATCH(AF$2,'Tillförd energi'!$B$1:$AQ$1,0),FALSE)</f>
        <v>0.67300000000000004</v>
      </c>
      <c r="AG373">
        <f>IFERROR(VLOOKUP(B373,Miljö!$B$1:$AC$600,MATCH("Köpt mängd produktionsspecifik fjärrvärme:",Miljö!$B$1:$AC$1,0),FALSE)/1,0)</f>
        <v>0</v>
      </c>
      <c r="AI373">
        <f t="shared" si="30"/>
        <v>52.006799999999998</v>
      </c>
      <c r="AJ373">
        <f>IF(ISERROR(1/VLOOKUP($B373,Leveranser!$B$1:$S$500,MATCH("såld värme (gwh)",Leveranser!$B$1:$S$1,0),FALSE)),"",VLOOKUP($B373,Leveranser!$B$1:$S$500,MATCH("såld värme (gwh)",Leveranser!$B$1:$S$1,0),FALSE))</f>
        <v>43.805</v>
      </c>
      <c r="AM373" t="str">
        <f>IF(B373&lt;&gt;"",IF(VLOOKUP($B373,Totalt!$B$1:$AQ$554,MATCH("Kvalitetsgranskad:",Totalt!$B$1:$AQ$1,0),FALSE)="ja",VLOOKUP($B373,Miljö!$B$1:$AG$479,MATCH(AM$2,Miljö!$B$1:$AK$1,0),FALSE),""),"")</f>
        <v>Ja</v>
      </c>
      <c r="AN373" t="str">
        <f>IF(AM373="ja",VLOOKUP($B373,Miljö!$B$1:$J$479,MATCH("Typ av ursprungsspecificerad el   (Om inget värde anges används Nordisk residualmix, se inforuta) ()",Miljö!$B$1:$J$1,0),FALSE),IF(AM373="nej","Nordisk residualel",""))</f>
        <v>'Bio energi'</v>
      </c>
      <c r="AO373">
        <f>IF(AM373="","",VLOOKUP($B373,Miljö!$B$1:$J$479,MATCH("Fossilandel för ursprungspecificerad el ()",Miljö!$B$1:$J$1,0),FALSE))</f>
        <v>0</v>
      </c>
      <c r="AP373">
        <f>IF(AM373="","",IFERROR(VLOOKUP($B373,Miljö!$B$1:$J$479,MATCH("Kärnkraftsandel för ursprungsspecificerad el ()",Miljö!$B$1:$J$1,0),FALSE)/1,0))</f>
        <v>0</v>
      </c>
      <c r="AQ373">
        <f t="shared" si="31"/>
        <v>1</v>
      </c>
      <c r="AS373" t="str">
        <f t="shared" si="32"/>
        <v>Nej</v>
      </c>
      <c r="AT373" t="str">
        <f>IF(AS373="ja",VLOOKUP($B373,Miljö!$B$1:$P$500,MATCH("Fossil andel i procent (%)",Miljö!$B$1:$P$1,0),FALSE)/100,"")</f>
        <v/>
      </c>
      <c r="AV373" t="str">
        <f t="shared" si="33"/>
        <v>Nej</v>
      </c>
      <c r="AW373" t="str">
        <f>IF(AV373="ja",VLOOKUP($B373,'Egen hetvattenprod'!$B$1:$AO$500,MATCH("Värmekälla till värmepumpar ()",'Egen hetvattenprod'!$B$1:$AO$1,0),FALSE),"")</f>
        <v/>
      </c>
      <c r="AY373" t="str">
        <f t="shared" si="34"/>
        <v>Nej</v>
      </c>
      <c r="AZ373" s="115" t="str">
        <f>IF($AY373="ja",(VLOOKUP($B373,'Egen hetvattenprod'!$B$1:$BX$550,MATCH(AZ$2,'Egen hetvattenprod'!$B$1:$BX$1,0),FALSE)+VLOOKUP($B373,Kraftvärmeprod!$B$1:$BX$550,MATCH(AZ$2,Kraftvärmeprod!$B$1:$BX$1,0),FALSE))/$AC373,"")</f>
        <v/>
      </c>
      <c r="BA373" s="115" t="str">
        <f>IF($AY373="ja",(VLOOKUP($B373,'Egen hetvattenprod'!$B$1:$BX$550,MATCH(BA$2,'Egen hetvattenprod'!$B$1:$BX$1,0),FALSE)+VLOOKUP($B373,Kraftvärmeprod!$B$1:$BX$550,MATCH(BA$2,Kraftvärmeprod!$B$1:$BX$1,0),FALSE))/$AC373,"")</f>
        <v/>
      </c>
      <c r="BB373" s="115" t="str">
        <f>IF($AY373="ja",(VLOOKUP($B373,'Egen hetvattenprod'!$B$1:$BX$550,MATCH(BB$2,'Egen hetvattenprod'!$B$1:$BX$1,0),FALSE)+VLOOKUP($B373,Kraftvärmeprod!$B$1:$BX$550,MATCH(BB$2,Kraftvärmeprod!$B$1:$BX$1,0),FALSE))/$AC373,"")</f>
        <v/>
      </c>
      <c r="BC373" s="115" t="str">
        <f>IF($AY373="ja",(VLOOKUP($B373,'Egen hetvattenprod'!$B$1:$BX$550,MATCH(BC$2,'Egen hetvattenprod'!$B$1:$BX$1,0),FALSE)+VLOOKUP($B373,Kraftvärmeprod!$B$1:$BX$550,MATCH(BC$2,Kraftvärmeprod!$B$1:$BX$1,0),FALSE))/$AC373,"")</f>
        <v/>
      </c>
      <c r="BD373" s="115" t="str">
        <f>IF($AY373="ja",(VLOOKUP($B373,'Egen hetvattenprod'!$B$1:$BX$550,MATCH(BD$2,'Egen hetvattenprod'!$B$1:$BX$1,0),FALSE)+VLOOKUP($B373,Kraftvärmeprod!$B$1:$BX$550,MATCH(BD$2,Kraftvärmeprod!$B$1:$BX$1,0),FALSE))/$AC373,"")</f>
        <v/>
      </c>
      <c r="BF373" t="str">
        <f t="shared" si="35"/>
        <v>Nej</v>
      </c>
      <c r="BG373" t="str">
        <f>IF($BF373="ja",VLOOKUP($B373,'Egen hetvattenprod'!$B$1:$BX$550,MATCH("Andelen klimatgaser med fossilt ursprung för avfall ()",'Egen hetvattenprod'!$B$1:$BX$1,0),FALSE),"")</f>
        <v/>
      </c>
      <c r="BH373" t="str">
        <f>IF($BF373="ja",VLOOKUP($B373,Kraftvärmeprod!$B$1:$BX$550,MATCH("Andelen klimatgaser med fossilt ursprung för avfall ()",Kraftvärmeprod!$B$1:$BX$1,0),FALSE),"")</f>
        <v/>
      </c>
      <c r="BI373" t="str">
        <f>IF($BF373="ja",VLOOKUP($B373,'Egen hetvattenprod'!$B$1:$BX$550,MATCH("Avfall (GWh)",'Egen hetvattenprod'!$B$1:$BX$1,0),FALSE),"")</f>
        <v/>
      </c>
      <c r="BJ373" t="str">
        <f>IF($BF373="ja",VLOOKUP($B373,'Slutlig allokering kvv'!$B$1:$BX$550,MATCH("Avfall (GWh)",'Slutlig allokering kvv'!$B$1:$BX$1,0),FALSE),"")</f>
        <v/>
      </c>
      <c r="BK373" t="str">
        <f>IF($BF373="ja",VLOOKUP($B373,'Köpt hetvatten'!$B$1:$BX$550,MATCH("Avfall i köpt hetvatten",'Köpt hetvatten'!$B$1:$BX$1,0),FALSE),"")</f>
        <v/>
      </c>
      <c r="BL373" t="str">
        <f>IF($BF373="ja",VLOOKUP($B373,'Egen hetvattenprod'!$B$1:$BX$550,MATCH("Värde enligt ovan. (%)",'Egen hetvattenprod'!$B$1:$BX$1,0),FALSE),"")</f>
        <v/>
      </c>
      <c r="BM373" t="str">
        <f>IF($BF373="ja",VLOOKUP($B373,Kraftvärmeprod!$B$1:$BX$550,MATCH("Värde enligt ovan. (%)",Kraftvärmeprod!$B$1:$BX$1,0),FALSE),"")</f>
        <v/>
      </c>
      <c r="BQ373" t="str">
        <f>IF($BF373="ja",VLOOKUP($B373,'Egen hetvattenprod'!$B$1:$BX$550,MATCH("Tillförd olja (fossil) vid avfallsförbränning (GWh)",'Egen hetvattenprod'!$B$1:$BX$1,0),FALSE),"")</f>
        <v/>
      </c>
      <c r="BR373" t="str">
        <f>IF($BF373="ja",VLOOKUP($B373,Kraftvärmeprod!$B$1:$BX$550,MATCH("Tillförd olja (fossil) vid avfallsförbränning (GWh)",Kraftvärmeprod!$B$1:$BX$1,0),FALSE),"")</f>
        <v/>
      </c>
    </row>
    <row r="374" spans="1:70">
      <c r="A374" t="s">
        <v>560</v>
      </c>
      <c r="B374" t="s">
        <v>578</v>
      </c>
      <c r="C374">
        <f>VLOOKUP($B374,'Tillförd energi'!$B$1:$AI$720,MATCH(C$2,'Tillförd energi'!$B$1:$AQ$1,0),FALSE)</f>
        <v>0</v>
      </c>
      <c r="D374">
        <f>VLOOKUP($B374,'Tillförd energi'!$B$1:$AI$720,MATCH(D$2,'Tillförd energi'!$B$1:$AQ$1,0),FALSE)</f>
        <v>0.21099999999999999</v>
      </c>
      <c r="E374">
        <f>VLOOKUP($B374,'Tillförd energi'!$B$1:$AI$720,MATCH(E$2,'Tillförd energi'!$B$1:$AQ$1,0),FALSE)</f>
        <v>0</v>
      </c>
      <c r="F374">
        <f>VLOOKUP($B374,'Tillförd energi'!$B$1:$AI$720,MATCH(F$2,'Tillförd energi'!$B$1:$AQ$1,0),FALSE)</f>
        <v>0</v>
      </c>
      <c r="G374">
        <f>VLOOKUP($B374,'Tillförd energi'!$B$1:$AI$720,MATCH(G$2,'Tillförd energi'!$B$1:$AQ$1,0),FALSE)</f>
        <v>0</v>
      </c>
      <c r="H374">
        <f>VLOOKUP($B374,'Tillförd energi'!$B$1:$AI$720,MATCH(H$2,'Tillförd energi'!$B$1:$AQ$1,0),FALSE)</f>
        <v>0</v>
      </c>
      <c r="I374">
        <f>VLOOKUP($B374,'Tillförd energi'!$B$1:$AI$720,MATCH(I$2,'Tillförd energi'!$B$1:$AQ$1,0),FALSE)</f>
        <v>0</v>
      </c>
      <c r="J374">
        <f>VLOOKUP($B374,'Tillförd energi'!$B$1:$AI$720,MATCH(J$2,'Tillförd energi'!$B$1:$AQ$1,0),FALSE)</f>
        <v>0</v>
      </c>
      <c r="K374">
        <f>VLOOKUP($B374,'Tillförd energi'!$B$1:$AI$720,MATCH(K$2,'Tillförd energi'!$B$1:$AQ$1,0),FALSE)</f>
        <v>0</v>
      </c>
      <c r="L374">
        <f>VLOOKUP($B374,'Tillförd energi'!$B$1:$AI$720,MATCH(L$2,'Tillförd energi'!$B$1:$AQ$1,0),FALSE)</f>
        <v>0</v>
      </c>
      <c r="M374">
        <f>VLOOKUP($B374,'Tillförd energi'!$B$1:$AI$720,MATCH(M$2,'Tillförd energi'!$B$1:$AQ$1,0),FALSE)</f>
        <v>0</v>
      </c>
      <c r="N374">
        <f>VLOOKUP($B374,'Tillförd energi'!$B$1:$AI$720,MATCH(N$2,'Tillförd energi'!$B$1:$AQ$1,0),FALSE)</f>
        <v>0</v>
      </c>
      <c r="O374">
        <f>VLOOKUP($B374,'Tillförd energi'!$B$1:$AI$720,MATCH(O$2,'Tillförd energi'!$B$1:$AQ$1,0),FALSE)</f>
        <v>0.91500000000000004</v>
      </c>
      <c r="P374">
        <f>VLOOKUP($B374,'Tillförd energi'!$B$1:$AI$720,MATCH(P$2,'Tillförd energi'!$B$1:$AQ$1,0),FALSE)</f>
        <v>0</v>
      </c>
      <c r="Q374">
        <f>VLOOKUP($B374,'Tillförd energi'!$B$1:$AI$720,MATCH(Q$2,'Tillförd energi'!$B$1:$AQ$1,0),FALSE)</f>
        <v>6.7850000000000001</v>
      </c>
      <c r="R374">
        <f>VLOOKUP($B374,'Tillförd energi'!$B$1:$AI$720,MATCH(R$2,'Tillförd energi'!$B$1:$AQ$1,0),FALSE)</f>
        <v>0</v>
      </c>
      <c r="S374">
        <f>VLOOKUP($B374,'Tillförd energi'!$B$1:$AI$720,MATCH(S$2,'Tillförd energi'!$B$1:$AQ$1,0),FALSE)</f>
        <v>0</v>
      </c>
      <c r="T374">
        <f>VLOOKUP($B374,'Tillförd energi'!$B$1:$AI$720,MATCH(T$2,'Tillförd energi'!$B$1:$AQ$1,0),FALSE)</f>
        <v>0</v>
      </c>
      <c r="U374">
        <f>VLOOKUP($B374,'Tillförd energi'!$B$1:$AI$720,MATCH(U$2,'Tillförd energi'!$B$1:$AQ$1,0),FALSE)</f>
        <v>0</v>
      </c>
      <c r="V374">
        <f>VLOOKUP($B374,'Tillförd energi'!$B$1:$AI$720,MATCH(V$2,'Tillförd energi'!$B$1:$AQ$1,0),FALSE)</f>
        <v>0</v>
      </c>
      <c r="W374">
        <f>VLOOKUP($B374,'Tillförd energi'!$B$1:$AI$720,MATCH(W$2,'Tillförd energi'!$B$1:$AQ$1,0),FALSE)</f>
        <v>0</v>
      </c>
      <c r="X374">
        <f>VLOOKUP($B374,'Tillförd energi'!$B$1:$AI$720,MATCH(X$2,'Tillförd energi'!$B$1:$AQ$1,0),FALSE)</f>
        <v>0</v>
      </c>
      <c r="Y374">
        <f>VLOOKUP($B374,'Tillförd energi'!$B$1:$AI$720,MATCH(Y$2,'Tillförd energi'!$B$1:$AQ$1,0),FALSE)</f>
        <v>0</v>
      </c>
      <c r="Z374">
        <f>VLOOKUP($B374,'Tillförd energi'!$B$1:$AI$720,MATCH(Z$2,'Tillförd energi'!$B$1:$AQ$1,0),FALSE)</f>
        <v>0</v>
      </c>
      <c r="AA374">
        <f>VLOOKUP($B374,'Tillförd energi'!$B$1:$AI$720,MATCH(AA$2,'Tillförd energi'!$B$1:$AQ$1,0),FALSE)</f>
        <v>0</v>
      </c>
      <c r="AB374">
        <f>VLOOKUP($B374,'Tillförd energi'!$B$1:$AI$720,MATCH(AB$2,'Tillförd energi'!$B$1:$AQ$1,0),FALSE)</f>
        <v>0</v>
      </c>
      <c r="AC374">
        <f>VLOOKUP($B374,'Tillförd energi'!$B$1:$AI$720,MATCH(AC$2,'Tillförd energi'!$B$1:$AQ$1,0),FALSE)</f>
        <v>0</v>
      </c>
      <c r="AD374">
        <f>VLOOKUP($B374,'Tillförd energi'!$B$1:$AI$720,MATCH(AD$2,'Tillförd energi'!$B$1:$AQ$1,0),FALSE)</f>
        <v>0</v>
      </c>
      <c r="AE374">
        <f>VLOOKUP($B374,'Tillförd energi'!$B$1:$AI$720,MATCH(AE$2,'Tillförd energi'!$B$1:$AQ$1,0),FALSE)</f>
        <v>0</v>
      </c>
      <c r="AF374">
        <f>VLOOKUP($B374,'Tillförd energi'!$B$1:$AI$720,MATCH(AF$2,'Tillförd energi'!$B$1:$AQ$1,0),FALSE)</f>
        <v>9.1999999999999998E-2</v>
      </c>
      <c r="AG374">
        <f>IFERROR(VLOOKUP(B374,Miljö!$B$1:$AC$600,MATCH("Köpt mängd produktionsspecifik fjärrvärme:",Miljö!$B$1:$AC$1,0),FALSE)/1,0)</f>
        <v>0</v>
      </c>
      <c r="AI374">
        <f t="shared" si="30"/>
        <v>8.0030000000000001</v>
      </c>
      <c r="AJ374">
        <f>IF(ISERROR(1/VLOOKUP($B374,Leveranser!$B$1:$S$500,MATCH("såld värme (gwh)",Leveranser!$B$1:$S$1,0),FALSE)),"",VLOOKUP($B374,Leveranser!$B$1:$S$500,MATCH("såld värme (gwh)",Leveranser!$B$1:$S$1,0),FALSE))</f>
        <v>5.9740000000000002</v>
      </c>
      <c r="AM374" t="str">
        <f>IF(B374&lt;&gt;"",IF(VLOOKUP($B374,Totalt!$B$1:$AQ$554,MATCH("Kvalitetsgranskad:",Totalt!$B$1:$AQ$1,0),FALSE)="ja",VLOOKUP($B374,Miljö!$B$1:$AG$479,MATCH(AM$2,Miljö!$B$1:$AK$1,0),FALSE),""),"")</f>
        <v>Ja</v>
      </c>
      <c r="AN374" t="str">
        <f>IF(AM374="ja",VLOOKUP($B374,Miljö!$B$1:$J$479,MATCH("Typ av ursprungsspecificerad el   (Om inget värde anges används Nordisk residualmix, se inforuta) ()",Miljö!$B$1:$J$1,0),FALSE),IF(AM374="nej","Nordisk residualel",""))</f>
        <v>'Bio energi'</v>
      </c>
      <c r="AO374">
        <f>IF(AM374="","",VLOOKUP($B374,Miljö!$B$1:$J$479,MATCH("Fossilandel för ursprungspecificerad el ()",Miljö!$B$1:$J$1,0),FALSE))</f>
        <v>0</v>
      </c>
      <c r="AP374">
        <f>IF(AM374="","",IFERROR(VLOOKUP($B374,Miljö!$B$1:$J$479,MATCH("Kärnkraftsandel för ursprungsspecificerad el ()",Miljö!$B$1:$J$1,0),FALSE)/1,0))</f>
        <v>0</v>
      </c>
      <c r="AQ374">
        <f t="shared" si="31"/>
        <v>1</v>
      </c>
      <c r="AS374" t="str">
        <f t="shared" si="32"/>
        <v>Nej</v>
      </c>
      <c r="AT374" t="str">
        <f>IF(AS374="ja",VLOOKUP($B374,Miljö!$B$1:$P$500,MATCH("Fossil andel i procent (%)",Miljö!$B$1:$P$1,0),FALSE)/100,"")</f>
        <v/>
      </c>
      <c r="AV374" t="str">
        <f t="shared" si="33"/>
        <v>Nej</v>
      </c>
      <c r="AW374" t="str">
        <f>IF(AV374="ja",VLOOKUP($B374,'Egen hetvattenprod'!$B$1:$AO$500,MATCH("Värmekälla till värmepumpar ()",'Egen hetvattenprod'!$B$1:$AO$1,0),FALSE),"")</f>
        <v/>
      </c>
      <c r="AY374" t="str">
        <f t="shared" si="34"/>
        <v>Nej</v>
      </c>
      <c r="AZ374" s="115" t="str">
        <f>IF($AY374="ja",(VLOOKUP($B374,'Egen hetvattenprod'!$B$1:$BX$550,MATCH(AZ$2,'Egen hetvattenprod'!$B$1:$BX$1,0),FALSE)+VLOOKUP($B374,Kraftvärmeprod!$B$1:$BX$550,MATCH(AZ$2,Kraftvärmeprod!$B$1:$BX$1,0),FALSE))/$AC374,"")</f>
        <v/>
      </c>
      <c r="BA374" s="115" t="str">
        <f>IF($AY374="ja",(VLOOKUP($B374,'Egen hetvattenprod'!$B$1:$BX$550,MATCH(BA$2,'Egen hetvattenprod'!$B$1:$BX$1,0),FALSE)+VLOOKUP($B374,Kraftvärmeprod!$B$1:$BX$550,MATCH(BA$2,Kraftvärmeprod!$B$1:$BX$1,0),FALSE))/$AC374,"")</f>
        <v/>
      </c>
      <c r="BB374" s="115" t="str">
        <f>IF($AY374="ja",(VLOOKUP($B374,'Egen hetvattenprod'!$B$1:$BX$550,MATCH(BB$2,'Egen hetvattenprod'!$B$1:$BX$1,0),FALSE)+VLOOKUP($B374,Kraftvärmeprod!$B$1:$BX$550,MATCH(BB$2,Kraftvärmeprod!$B$1:$BX$1,0),FALSE))/$AC374,"")</f>
        <v/>
      </c>
      <c r="BC374" s="115" t="str">
        <f>IF($AY374="ja",(VLOOKUP($B374,'Egen hetvattenprod'!$B$1:$BX$550,MATCH(BC$2,'Egen hetvattenprod'!$B$1:$BX$1,0),FALSE)+VLOOKUP($B374,Kraftvärmeprod!$B$1:$BX$550,MATCH(BC$2,Kraftvärmeprod!$B$1:$BX$1,0),FALSE))/$AC374,"")</f>
        <v/>
      </c>
      <c r="BD374" s="115" t="str">
        <f>IF($AY374="ja",(VLOOKUP($B374,'Egen hetvattenprod'!$B$1:$BX$550,MATCH(BD$2,'Egen hetvattenprod'!$B$1:$BX$1,0),FALSE)+VLOOKUP($B374,Kraftvärmeprod!$B$1:$BX$550,MATCH(BD$2,Kraftvärmeprod!$B$1:$BX$1,0),FALSE))/$AC374,"")</f>
        <v/>
      </c>
      <c r="BF374" t="str">
        <f t="shared" si="35"/>
        <v>Nej</v>
      </c>
      <c r="BG374" t="str">
        <f>IF($BF374="ja",VLOOKUP($B374,'Egen hetvattenprod'!$B$1:$BX$550,MATCH("Andelen klimatgaser med fossilt ursprung för avfall ()",'Egen hetvattenprod'!$B$1:$BX$1,0),FALSE),"")</f>
        <v/>
      </c>
      <c r="BH374" t="str">
        <f>IF($BF374="ja",VLOOKUP($B374,Kraftvärmeprod!$B$1:$BX$550,MATCH("Andelen klimatgaser med fossilt ursprung för avfall ()",Kraftvärmeprod!$B$1:$BX$1,0),FALSE),"")</f>
        <v/>
      </c>
      <c r="BI374" t="str">
        <f>IF($BF374="ja",VLOOKUP($B374,'Egen hetvattenprod'!$B$1:$BX$550,MATCH("Avfall (GWh)",'Egen hetvattenprod'!$B$1:$BX$1,0),FALSE),"")</f>
        <v/>
      </c>
      <c r="BJ374" t="str">
        <f>IF($BF374="ja",VLOOKUP($B374,'Slutlig allokering kvv'!$B$1:$BX$550,MATCH("Avfall (GWh)",'Slutlig allokering kvv'!$B$1:$BX$1,0),FALSE),"")</f>
        <v/>
      </c>
      <c r="BK374" t="str">
        <f>IF($BF374="ja",VLOOKUP($B374,'Köpt hetvatten'!$B$1:$BX$550,MATCH("Avfall i köpt hetvatten",'Köpt hetvatten'!$B$1:$BX$1,0),FALSE),"")</f>
        <v/>
      </c>
      <c r="BL374" t="str">
        <f>IF($BF374="ja",VLOOKUP($B374,'Egen hetvattenprod'!$B$1:$BX$550,MATCH("Värde enligt ovan. (%)",'Egen hetvattenprod'!$B$1:$BX$1,0),FALSE),"")</f>
        <v/>
      </c>
      <c r="BM374" t="str">
        <f>IF($BF374="ja",VLOOKUP($B374,Kraftvärmeprod!$B$1:$BX$550,MATCH("Värde enligt ovan. (%)",Kraftvärmeprod!$B$1:$BX$1,0),FALSE),"")</f>
        <v/>
      </c>
      <c r="BQ374" t="str">
        <f>IF($BF374="ja",VLOOKUP($B374,'Egen hetvattenprod'!$B$1:$BX$550,MATCH("Tillförd olja (fossil) vid avfallsförbränning (GWh)",'Egen hetvattenprod'!$B$1:$BX$1,0),FALSE),"")</f>
        <v/>
      </c>
      <c r="BR374" t="str">
        <f>IF($BF374="ja",VLOOKUP($B374,Kraftvärmeprod!$B$1:$BX$550,MATCH("Tillförd olja (fossil) vid avfallsförbränning (GWh)",Kraftvärmeprod!$B$1:$BX$1,0),FALSE),"")</f>
        <v/>
      </c>
    </row>
    <row r="375" spans="1:70">
      <c r="A375" t="s">
        <v>560</v>
      </c>
      <c r="B375" t="s">
        <v>579</v>
      </c>
      <c r="C375">
        <f>VLOOKUP($B375,'Tillförd energi'!$B$1:$AI$720,MATCH(C$2,'Tillförd energi'!$B$1:$AQ$1,0),FALSE)</f>
        <v>0</v>
      </c>
      <c r="D375">
        <f>VLOOKUP($B375,'Tillförd energi'!$B$1:$AI$720,MATCH(D$2,'Tillförd energi'!$B$1:$AQ$1,0),FALSE)</f>
        <v>0</v>
      </c>
      <c r="E375">
        <f>VLOOKUP($B375,'Tillförd energi'!$B$1:$AI$720,MATCH(E$2,'Tillförd energi'!$B$1:$AQ$1,0),FALSE)</f>
        <v>0.23300000000000001</v>
      </c>
      <c r="F375">
        <f>VLOOKUP($B375,'Tillförd energi'!$B$1:$AI$720,MATCH(F$2,'Tillförd energi'!$B$1:$AQ$1,0),FALSE)</f>
        <v>0</v>
      </c>
      <c r="G375">
        <f>VLOOKUP($B375,'Tillförd energi'!$B$1:$AI$720,MATCH(G$2,'Tillförd energi'!$B$1:$AQ$1,0),FALSE)</f>
        <v>0</v>
      </c>
      <c r="H375">
        <f>VLOOKUP($B375,'Tillförd energi'!$B$1:$AI$720,MATCH(H$2,'Tillförd energi'!$B$1:$AQ$1,0),FALSE)</f>
        <v>0</v>
      </c>
      <c r="I375">
        <f>VLOOKUP($B375,'Tillförd energi'!$B$1:$AI$720,MATCH(I$2,'Tillförd energi'!$B$1:$AQ$1,0),FALSE)</f>
        <v>0</v>
      </c>
      <c r="J375">
        <f>VLOOKUP($B375,'Tillförd energi'!$B$1:$AI$720,MATCH(J$2,'Tillförd energi'!$B$1:$AQ$1,0),FALSE)</f>
        <v>0</v>
      </c>
      <c r="K375">
        <f>VLOOKUP($B375,'Tillförd energi'!$B$1:$AI$720,MATCH(K$2,'Tillförd energi'!$B$1:$AQ$1,0),FALSE)</f>
        <v>0</v>
      </c>
      <c r="L375">
        <f>VLOOKUP($B375,'Tillförd energi'!$B$1:$AI$720,MATCH(L$2,'Tillförd energi'!$B$1:$AQ$1,0),FALSE)</f>
        <v>0</v>
      </c>
      <c r="M375">
        <f>VLOOKUP($B375,'Tillförd energi'!$B$1:$AI$720,MATCH(M$2,'Tillförd energi'!$B$1:$AQ$1,0),FALSE)</f>
        <v>0</v>
      </c>
      <c r="N375">
        <f>VLOOKUP($B375,'Tillförd energi'!$B$1:$AI$720,MATCH(N$2,'Tillförd energi'!$B$1:$AQ$1,0),FALSE)</f>
        <v>0</v>
      </c>
      <c r="O375">
        <f>VLOOKUP($B375,'Tillförd energi'!$B$1:$AI$720,MATCH(O$2,'Tillförd energi'!$B$1:$AQ$1,0),FALSE)</f>
        <v>0</v>
      </c>
      <c r="P375">
        <f>VLOOKUP($B375,'Tillförd energi'!$B$1:$AI$720,MATCH(P$2,'Tillförd energi'!$B$1:$AQ$1,0),FALSE)</f>
        <v>0</v>
      </c>
      <c r="Q375">
        <f>VLOOKUP($B375,'Tillförd energi'!$B$1:$AI$720,MATCH(Q$2,'Tillförd energi'!$B$1:$AQ$1,0),FALSE)</f>
        <v>26.21</v>
      </c>
      <c r="R375">
        <f>VLOOKUP($B375,'Tillförd energi'!$B$1:$AI$720,MATCH(R$2,'Tillförd energi'!$B$1:$AQ$1,0),FALSE)</f>
        <v>0</v>
      </c>
      <c r="S375">
        <f>VLOOKUP($B375,'Tillförd energi'!$B$1:$AI$720,MATCH(S$2,'Tillförd energi'!$B$1:$AQ$1,0),FALSE)</f>
        <v>0</v>
      </c>
      <c r="T375">
        <f>VLOOKUP($B375,'Tillförd energi'!$B$1:$AI$720,MATCH(T$2,'Tillförd energi'!$B$1:$AQ$1,0),FALSE)</f>
        <v>0</v>
      </c>
      <c r="U375">
        <f>VLOOKUP($B375,'Tillförd energi'!$B$1:$AI$720,MATCH(U$2,'Tillförd energi'!$B$1:$AQ$1,0),FALSE)</f>
        <v>0</v>
      </c>
      <c r="V375">
        <f>VLOOKUP($B375,'Tillförd energi'!$B$1:$AI$720,MATCH(V$2,'Tillförd energi'!$B$1:$AQ$1,0),FALSE)</f>
        <v>0</v>
      </c>
      <c r="W375">
        <f>VLOOKUP($B375,'Tillförd energi'!$B$1:$AI$720,MATCH(W$2,'Tillförd energi'!$B$1:$AQ$1,0),FALSE)</f>
        <v>0</v>
      </c>
      <c r="X375">
        <f>VLOOKUP($B375,'Tillförd energi'!$B$1:$AI$720,MATCH(X$2,'Tillförd energi'!$B$1:$AQ$1,0),FALSE)</f>
        <v>0</v>
      </c>
      <c r="Y375">
        <f>VLOOKUP($B375,'Tillförd energi'!$B$1:$AI$720,MATCH(Y$2,'Tillförd energi'!$B$1:$AQ$1,0),FALSE)</f>
        <v>0</v>
      </c>
      <c r="Z375">
        <f>VLOOKUP($B375,'Tillförd energi'!$B$1:$AI$720,MATCH(Z$2,'Tillförd energi'!$B$1:$AQ$1,0),FALSE)</f>
        <v>0</v>
      </c>
      <c r="AA375">
        <f>VLOOKUP($B375,'Tillförd energi'!$B$1:$AI$720,MATCH(AA$2,'Tillförd energi'!$B$1:$AQ$1,0),FALSE)</f>
        <v>0</v>
      </c>
      <c r="AB375">
        <f>VLOOKUP($B375,'Tillförd energi'!$B$1:$AI$720,MATCH(AB$2,'Tillförd energi'!$B$1:$AQ$1,0),FALSE)</f>
        <v>0</v>
      </c>
      <c r="AC375">
        <f>VLOOKUP($B375,'Tillförd energi'!$B$1:$AI$720,MATCH(AC$2,'Tillförd energi'!$B$1:$AQ$1,0),FALSE)</f>
        <v>5.9820000000000002</v>
      </c>
      <c r="AD375">
        <f>VLOOKUP($B375,'Tillförd energi'!$B$1:$AI$720,MATCH(AD$2,'Tillförd energi'!$B$1:$AQ$1,0),FALSE)</f>
        <v>0</v>
      </c>
      <c r="AE375">
        <f>VLOOKUP($B375,'Tillförd energi'!$B$1:$AI$720,MATCH(AE$2,'Tillförd energi'!$B$1:$AQ$1,0),FALSE)</f>
        <v>0</v>
      </c>
      <c r="AF375">
        <f>VLOOKUP($B375,'Tillförd energi'!$B$1:$AI$720,MATCH(AF$2,'Tillförd energi'!$B$1:$AQ$1,0),FALSE)</f>
        <v>5.5E-2</v>
      </c>
      <c r="AG375">
        <f>IFERROR(VLOOKUP(B375,Miljö!$B$1:$AC$600,MATCH("Köpt mängd produktionsspecifik fjärrvärme:",Miljö!$B$1:$AC$1,0),FALSE)/1,0)</f>
        <v>0</v>
      </c>
      <c r="AI375">
        <f t="shared" si="30"/>
        <v>32.480000000000004</v>
      </c>
      <c r="AJ375">
        <f>IF(ISERROR(1/VLOOKUP($B375,Leveranser!$B$1:$S$500,MATCH("såld värme (gwh)",Leveranser!$B$1:$S$1,0),FALSE)),"",VLOOKUP($B375,Leveranser!$B$1:$S$500,MATCH("såld värme (gwh)",Leveranser!$B$1:$S$1,0),FALSE))</f>
        <v>27.747</v>
      </c>
      <c r="AM375" t="str">
        <f>IF(B375&lt;&gt;"",IF(VLOOKUP($B375,Totalt!$B$1:$AQ$554,MATCH("Kvalitetsgranskad:",Totalt!$B$1:$AQ$1,0),FALSE)="ja",VLOOKUP($B375,Miljö!$B$1:$AG$479,MATCH(AM$2,Miljö!$B$1:$AK$1,0),FALSE),""),"")</f>
        <v>Ja</v>
      </c>
      <c r="AN375" t="str">
        <f>IF(AM375="ja",VLOOKUP($B375,Miljö!$B$1:$J$479,MATCH("Typ av ursprungsspecificerad el   (Om inget värde anges används Nordisk residualmix, se inforuta) ()",Miljö!$B$1:$J$1,0),FALSE),IF(AM375="nej","Nordisk residualel",""))</f>
        <v>'Boi energi'</v>
      </c>
      <c r="AO375">
        <f>IF(AM375="","",VLOOKUP($B375,Miljö!$B$1:$J$479,MATCH("Fossilandel för ursprungspecificerad el ()",Miljö!$B$1:$J$1,0),FALSE))</f>
        <v>0</v>
      </c>
      <c r="AP375">
        <f>IF(AM375="","",IFERROR(VLOOKUP($B375,Miljö!$B$1:$J$479,MATCH("Kärnkraftsandel för ursprungsspecificerad el ()",Miljö!$B$1:$J$1,0),FALSE)/1,0))</f>
        <v>0</v>
      </c>
      <c r="AQ375">
        <f t="shared" si="31"/>
        <v>1</v>
      </c>
      <c r="AS375" t="str">
        <f t="shared" si="32"/>
        <v>Nej</v>
      </c>
      <c r="AT375" t="str">
        <f>IF(AS375="ja",VLOOKUP($B375,Miljö!$B$1:$P$500,MATCH("Fossil andel i procent (%)",Miljö!$B$1:$P$1,0),FALSE)/100,"")</f>
        <v/>
      </c>
      <c r="AV375" t="str">
        <f t="shared" si="33"/>
        <v>Nej</v>
      </c>
      <c r="AW375" t="str">
        <f>IF(AV375="ja",VLOOKUP($B375,'Egen hetvattenprod'!$B$1:$AO$500,MATCH("Värmekälla till värmepumpar ()",'Egen hetvattenprod'!$B$1:$AO$1,0),FALSE),"")</f>
        <v/>
      </c>
      <c r="AY375" t="str">
        <f t="shared" si="34"/>
        <v>Ja</v>
      </c>
      <c r="AZ375" s="115">
        <f>IF($AY375="ja",(VLOOKUP($B375,'Egen hetvattenprod'!$B$1:$BX$550,MATCH(AZ$2,'Egen hetvattenprod'!$B$1:$BX$1,0),FALSE)+VLOOKUP($B375,Kraftvärmeprod!$B$1:$BX$550,MATCH(AZ$2,Kraftvärmeprod!$B$1:$BX$1,0),FALSE))/$AC375,"")</f>
        <v>1</v>
      </c>
      <c r="BA375" s="115">
        <f>IF($AY375="ja",(VLOOKUP($B375,'Egen hetvattenprod'!$B$1:$BX$550,MATCH(BA$2,'Egen hetvattenprod'!$B$1:$BX$1,0),FALSE)+VLOOKUP($B375,Kraftvärmeprod!$B$1:$BX$550,MATCH(BA$2,Kraftvärmeprod!$B$1:$BX$1,0),FALSE))/$AC375,"")</f>
        <v>0</v>
      </c>
      <c r="BB375" s="115">
        <f>IF($AY375="ja",(VLOOKUP($B375,'Egen hetvattenprod'!$B$1:$BX$550,MATCH(BB$2,'Egen hetvattenprod'!$B$1:$BX$1,0),FALSE)+VLOOKUP($B375,Kraftvärmeprod!$B$1:$BX$550,MATCH(BB$2,Kraftvärmeprod!$B$1:$BX$1,0),FALSE))/$AC375,"")</f>
        <v>0</v>
      </c>
      <c r="BC375" s="115">
        <f>IF($AY375="ja",(VLOOKUP($B375,'Egen hetvattenprod'!$B$1:$BX$550,MATCH(BC$2,'Egen hetvattenprod'!$B$1:$BX$1,0),FALSE)+VLOOKUP($B375,Kraftvärmeprod!$B$1:$BX$550,MATCH(BC$2,Kraftvärmeprod!$B$1:$BX$1,0),FALSE))/$AC375,"")</f>
        <v>0</v>
      </c>
      <c r="BD375" s="115">
        <f>IF($AY375="ja",(VLOOKUP($B375,'Egen hetvattenprod'!$B$1:$BX$550,MATCH(BD$2,'Egen hetvattenprod'!$B$1:$BX$1,0),FALSE)+VLOOKUP($B375,Kraftvärmeprod!$B$1:$BX$550,MATCH(BD$2,Kraftvärmeprod!$B$1:$BX$1,0),FALSE))/$AC375,"")</f>
        <v>0</v>
      </c>
      <c r="BF375" t="str">
        <f t="shared" si="35"/>
        <v>Nej</v>
      </c>
      <c r="BG375" t="str">
        <f>IF($BF375="ja",VLOOKUP($B375,'Egen hetvattenprod'!$B$1:$BX$550,MATCH("Andelen klimatgaser med fossilt ursprung för avfall ()",'Egen hetvattenprod'!$B$1:$BX$1,0),FALSE),"")</f>
        <v/>
      </c>
      <c r="BH375" t="str">
        <f>IF($BF375="ja",VLOOKUP($B375,Kraftvärmeprod!$B$1:$BX$550,MATCH("Andelen klimatgaser med fossilt ursprung för avfall ()",Kraftvärmeprod!$B$1:$BX$1,0),FALSE),"")</f>
        <v/>
      </c>
      <c r="BI375" t="str">
        <f>IF($BF375="ja",VLOOKUP($B375,'Egen hetvattenprod'!$B$1:$BX$550,MATCH("Avfall (GWh)",'Egen hetvattenprod'!$B$1:$BX$1,0),FALSE),"")</f>
        <v/>
      </c>
      <c r="BJ375" t="str">
        <f>IF($BF375="ja",VLOOKUP($B375,'Slutlig allokering kvv'!$B$1:$BX$550,MATCH("Avfall (GWh)",'Slutlig allokering kvv'!$B$1:$BX$1,0),FALSE),"")</f>
        <v/>
      </c>
      <c r="BK375" t="str">
        <f>IF($BF375="ja",VLOOKUP($B375,'Köpt hetvatten'!$B$1:$BX$550,MATCH("Avfall i köpt hetvatten",'Köpt hetvatten'!$B$1:$BX$1,0),FALSE),"")</f>
        <v/>
      </c>
      <c r="BL375" t="str">
        <f>IF($BF375="ja",VLOOKUP($B375,'Egen hetvattenprod'!$B$1:$BX$550,MATCH("Värde enligt ovan. (%)",'Egen hetvattenprod'!$B$1:$BX$1,0),FALSE),"")</f>
        <v/>
      </c>
      <c r="BM375" t="str">
        <f>IF($BF375="ja",VLOOKUP($B375,Kraftvärmeprod!$B$1:$BX$550,MATCH("Värde enligt ovan. (%)",Kraftvärmeprod!$B$1:$BX$1,0),FALSE),"")</f>
        <v/>
      </c>
      <c r="BQ375" t="str">
        <f>IF($BF375="ja",VLOOKUP($B375,'Egen hetvattenprod'!$B$1:$BX$550,MATCH("Tillförd olja (fossil) vid avfallsförbränning (GWh)",'Egen hetvattenprod'!$B$1:$BX$1,0),FALSE),"")</f>
        <v/>
      </c>
      <c r="BR375" t="str">
        <f>IF($BF375="ja",VLOOKUP($B375,Kraftvärmeprod!$B$1:$BX$550,MATCH("Tillförd olja (fossil) vid avfallsförbränning (GWh)",Kraftvärmeprod!$B$1:$BX$1,0),FALSE),"")</f>
        <v/>
      </c>
    </row>
    <row r="376" spans="1:70">
      <c r="A376" t="s">
        <v>560</v>
      </c>
      <c r="B376" t="s">
        <v>580</v>
      </c>
      <c r="C376">
        <f>VLOOKUP($B376,'Tillförd energi'!$B$1:$AI$720,MATCH(C$2,'Tillförd energi'!$B$1:$AQ$1,0),FALSE)</f>
        <v>0</v>
      </c>
      <c r="D376">
        <f>VLOOKUP($B376,'Tillförd energi'!$B$1:$AI$720,MATCH(D$2,'Tillförd energi'!$B$1:$AQ$1,0),FALSE)</f>
        <v>2.4E-2</v>
      </c>
      <c r="E376">
        <f>VLOOKUP($B376,'Tillförd energi'!$B$1:$AI$720,MATCH(E$2,'Tillförd energi'!$B$1:$AQ$1,0),FALSE)</f>
        <v>0</v>
      </c>
      <c r="F376">
        <f>VLOOKUP($B376,'Tillförd energi'!$B$1:$AI$720,MATCH(F$2,'Tillförd energi'!$B$1:$AQ$1,0),FALSE)</f>
        <v>0</v>
      </c>
      <c r="G376">
        <f>VLOOKUP($B376,'Tillförd energi'!$B$1:$AI$720,MATCH(G$2,'Tillförd energi'!$B$1:$AQ$1,0),FALSE)</f>
        <v>0</v>
      </c>
      <c r="H376">
        <f>VLOOKUP($B376,'Tillförd energi'!$B$1:$AI$720,MATCH(H$2,'Tillförd energi'!$B$1:$AQ$1,0),FALSE)</f>
        <v>0</v>
      </c>
      <c r="I376">
        <f>VLOOKUP($B376,'Tillförd energi'!$B$1:$AI$720,MATCH(I$2,'Tillförd energi'!$B$1:$AQ$1,0),FALSE)</f>
        <v>0</v>
      </c>
      <c r="J376">
        <f>VLOOKUP($B376,'Tillförd energi'!$B$1:$AI$720,MATCH(J$2,'Tillförd energi'!$B$1:$AQ$1,0),FALSE)</f>
        <v>0</v>
      </c>
      <c r="K376">
        <f>VLOOKUP($B376,'Tillförd energi'!$B$1:$AI$720,MATCH(K$2,'Tillförd energi'!$B$1:$AQ$1,0),FALSE)</f>
        <v>0</v>
      </c>
      <c r="L376">
        <f>VLOOKUP($B376,'Tillförd energi'!$B$1:$AI$720,MATCH(L$2,'Tillförd energi'!$B$1:$AQ$1,0),FALSE)</f>
        <v>0</v>
      </c>
      <c r="M376">
        <f>VLOOKUP($B376,'Tillförd energi'!$B$1:$AI$720,MATCH(M$2,'Tillförd energi'!$B$1:$AQ$1,0),FALSE)</f>
        <v>0</v>
      </c>
      <c r="N376">
        <f>VLOOKUP($B376,'Tillförd energi'!$B$1:$AI$720,MATCH(N$2,'Tillförd energi'!$B$1:$AQ$1,0),FALSE)</f>
        <v>0</v>
      </c>
      <c r="O376">
        <f>VLOOKUP($B376,'Tillförd energi'!$B$1:$AI$720,MATCH(O$2,'Tillförd energi'!$B$1:$AQ$1,0),FALSE)</f>
        <v>0</v>
      </c>
      <c r="P376">
        <f>VLOOKUP($B376,'Tillförd energi'!$B$1:$AI$720,MATCH(P$2,'Tillförd energi'!$B$1:$AQ$1,0),FALSE)</f>
        <v>0</v>
      </c>
      <c r="Q376">
        <f>VLOOKUP($B376,'Tillförd energi'!$B$1:$AI$720,MATCH(Q$2,'Tillförd energi'!$B$1:$AQ$1,0),FALSE)</f>
        <v>2.7320000000000002</v>
      </c>
      <c r="R376">
        <f>VLOOKUP($B376,'Tillförd energi'!$B$1:$AI$720,MATCH(R$2,'Tillförd energi'!$B$1:$AQ$1,0),FALSE)</f>
        <v>0</v>
      </c>
      <c r="S376">
        <f>VLOOKUP($B376,'Tillförd energi'!$B$1:$AI$720,MATCH(S$2,'Tillförd energi'!$B$1:$AQ$1,0),FALSE)</f>
        <v>0</v>
      </c>
      <c r="T376">
        <f>VLOOKUP($B376,'Tillförd energi'!$B$1:$AI$720,MATCH(T$2,'Tillförd energi'!$B$1:$AQ$1,0),FALSE)</f>
        <v>0</v>
      </c>
      <c r="U376">
        <f>VLOOKUP($B376,'Tillförd energi'!$B$1:$AI$720,MATCH(U$2,'Tillförd energi'!$B$1:$AQ$1,0),FALSE)</f>
        <v>0</v>
      </c>
      <c r="V376">
        <f>VLOOKUP($B376,'Tillförd energi'!$B$1:$AI$720,MATCH(V$2,'Tillförd energi'!$B$1:$AQ$1,0),FALSE)</f>
        <v>0</v>
      </c>
      <c r="W376">
        <f>VLOOKUP($B376,'Tillförd energi'!$B$1:$AI$720,MATCH(W$2,'Tillförd energi'!$B$1:$AQ$1,0),FALSE)</f>
        <v>0</v>
      </c>
      <c r="X376">
        <f>VLOOKUP($B376,'Tillförd energi'!$B$1:$AI$720,MATCH(X$2,'Tillförd energi'!$B$1:$AQ$1,0),FALSE)</f>
        <v>0</v>
      </c>
      <c r="Y376">
        <f>VLOOKUP($B376,'Tillförd energi'!$B$1:$AI$720,MATCH(Y$2,'Tillförd energi'!$B$1:$AQ$1,0),FALSE)</f>
        <v>0</v>
      </c>
      <c r="Z376">
        <f>VLOOKUP($B376,'Tillförd energi'!$B$1:$AI$720,MATCH(Z$2,'Tillförd energi'!$B$1:$AQ$1,0),FALSE)</f>
        <v>0</v>
      </c>
      <c r="AA376">
        <f>VLOOKUP($B376,'Tillförd energi'!$B$1:$AI$720,MATCH(AA$2,'Tillförd energi'!$B$1:$AQ$1,0),FALSE)</f>
        <v>0</v>
      </c>
      <c r="AB376">
        <f>VLOOKUP($B376,'Tillförd energi'!$B$1:$AI$720,MATCH(AB$2,'Tillförd energi'!$B$1:$AQ$1,0),FALSE)</f>
        <v>0</v>
      </c>
      <c r="AC376">
        <f>VLOOKUP($B376,'Tillförd energi'!$B$1:$AI$720,MATCH(AC$2,'Tillförd energi'!$B$1:$AQ$1,0),FALSE)</f>
        <v>0</v>
      </c>
      <c r="AD376">
        <f>VLOOKUP($B376,'Tillförd energi'!$B$1:$AI$720,MATCH(AD$2,'Tillförd energi'!$B$1:$AQ$1,0),FALSE)</f>
        <v>0</v>
      </c>
      <c r="AE376">
        <f>VLOOKUP($B376,'Tillförd energi'!$B$1:$AI$720,MATCH(AE$2,'Tillförd energi'!$B$1:$AQ$1,0),FALSE)</f>
        <v>0</v>
      </c>
      <c r="AF376">
        <f>VLOOKUP($B376,'Tillförd energi'!$B$1:$AI$720,MATCH(AF$2,'Tillförd energi'!$B$1:$AQ$1,0),FALSE)</f>
        <v>1.6E-2</v>
      </c>
      <c r="AG376">
        <f>IFERROR(VLOOKUP(B376,Miljö!$B$1:$AC$600,MATCH("Köpt mängd produktionsspecifik fjärrvärme:",Miljö!$B$1:$AC$1,0),FALSE)/1,0)</f>
        <v>0</v>
      </c>
      <c r="AI376">
        <f t="shared" si="30"/>
        <v>2.7720000000000002</v>
      </c>
      <c r="AJ376">
        <f>IF(ISERROR(1/VLOOKUP($B376,Leveranser!$B$1:$S$500,MATCH("såld värme (gwh)",Leveranser!$B$1:$S$1,0),FALSE)),"",VLOOKUP($B376,Leveranser!$B$1:$S$500,MATCH("såld värme (gwh)",Leveranser!$B$1:$S$1,0),FALSE))</f>
        <v>1.7589999999999999</v>
      </c>
      <c r="AM376" t="str">
        <f>IF(B376&lt;&gt;"",IF(VLOOKUP($B376,Totalt!$B$1:$AQ$554,MATCH("Kvalitetsgranskad:",Totalt!$B$1:$AQ$1,0),FALSE)="ja",VLOOKUP($B376,Miljö!$B$1:$AG$479,MATCH(AM$2,Miljö!$B$1:$AK$1,0),FALSE),""),"")</f>
        <v>Ja</v>
      </c>
      <c r="AN376" t="str">
        <f>IF(AM376="ja",VLOOKUP($B376,Miljö!$B$1:$J$479,MATCH("Typ av ursprungsspecificerad el   (Om inget värde anges används Nordisk residualmix, se inforuta) ()",Miljö!$B$1:$J$1,0),FALSE),IF(AM376="nej","Nordisk residualel",""))</f>
        <v>'Bio energi'</v>
      </c>
      <c r="AO376">
        <f>IF(AM376="","",VLOOKUP($B376,Miljö!$B$1:$J$479,MATCH("Fossilandel för ursprungspecificerad el ()",Miljö!$B$1:$J$1,0),FALSE))</f>
        <v>0</v>
      </c>
      <c r="AP376">
        <f>IF(AM376="","",IFERROR(VLOOKUP($B376,Miljö!$B$1:$J$479,MATCH("Kärnkraftsandel för ursprungsspecificerad el ()",Miljö!$B$1:$J$1,0),FALSE)/1,0))</f>
        <v>0</v>
      </c>
      <c r="AQ376">
        <f t="shared" si="31"/>
        <v>1</v>
      </c>
      <c r="AS376" t="str">
        <f t="shared" si="32"/>
        <v>Nej</v>
      </c>
      <c r="AT376" t="str">
        <f>IF(AS376="ja",VLOOKUP($B376,Miljö!$B$1:$P$500,MATCH("Fossil andel i procent (%)",Miljö!$B$1:$P$1,0),FALSE)/100,"")</f>
        <v/>
      </c>
      <c r="AV376" t="str">
        <f t="shared" si="33"/>
        <v>Nej</v>
      </c>
      <c r="AW376" t="str">
        <f>IF(AV376="ja",VLOOKUP($B376,'Egen hetvattenprod'!$B$1:$AO$500,MATCH("Värmekälla till värmepumpar ()",'Egen hetvattenprod'!$B$1:$AO$1,0),FALSE),"")</f>
        <v/>
      </c>
      <c r="AY376" t="str">
        <f t="shared" si="34"/>
        <v>Nej</v>
      </c>
      <c r="AZ376" s="115" t="str">
        <f>IF($AY376="ja",(VLOOKUP($B376,'Egen hetvattenprod'!$B$1:$BX$550,MATCH(AZ$2,'Egen hetvattenprod'!$B$1:$BX$1,0),FALSE)+VLOOKUP($B376,Kraftvärmeprod!$B$1:$BX$550,MATCH(AZ$2,Kraftvärmeprod!$B$1:$BX$1,0),FALSE))/$AC376,"")</f>
        <v/>
      </c>
      <c r="BA376" s="115" t="str">
        <f>IF($AY376="ja",(VLOOKUP($B376,'Egen hetvattenprod'!$B$1:$BX$550,MATCH(BA$2,'Egen hetvattenprod'!$B$1:$BX$1,0),FALSE)+VLOOKUP($B376,Kraftvärmeprod!$B$1:$BX$550,MATCH(BA$2,Kraftvärmeprod!$B$1:$BX$1,0),FALSE))/$AC376,"")</f>
        <v/>
      </c>
      <c r="BB376" s="115" t="str">
        <f>IF($AY376="ja",(VLOOKUP($B376,'Egen hetvattenprod'!$B$1:$BX$550,MATCH(BB$2,'Egen hetvattenprod'!$B$1:$BX$1,0),FALSE)+VLOOKUP($B376,Kraftvärmeprod!$B$1:$BX$550,MATCH(BB$2,Kraftvärmeprod!$B$1:$BX$1,0),FALSE))/$AC376,"")</f>
        <v/>
      </c>
      <c r="BC376" s="115" t="str">
        <f>IF($AY376="ja",(VLOOKUP($B376,'Egen hetvattenprod'!$B$1:$BX$550,MATCH(BC$2,'Egen hetvattenprod'!$B$1:$BX$1,0),FALSE)+VLOOKUP($B376,Kraftvärmeprod!$B$1:$BX$550,MATCH(BC$2,Kraftvärmeprod!$B$1:$BX$1,0),FALSE))/$AC376,"")</f>
        <v/>
      </c>
      <c r="BD376" s="115" t="str">
        <f>IF($AY376="ja",(VLOOKUP($B376,'Egen hetvattenprod'!$B$1:$BX$550,MATCH(BD$2,'Egen hetvattenprod'!$B$1:$BX$1,0),FALSE)+VLOOKUP($B376,Kraftvärmeprod!$B$1:$BX$550,MATCH(BD$2,Kraftvärmeprod!$B$1:$BX$1,0),FALSE))/$AC376,"")</f>
        <v/>
      </c>
      <c r="BF376" t="str">
        <f t="shared" si="35"/>
        <v>Nej</v>
      </c>
      <c r="BG376" t="str">
        <f>IF($BF376="ja",VLOOKUP($B376,'Egen hetvattenprod'!$B$1:$BX$550,MATCH("Andelen klimatgaser med fossilt ursprung för avfall ()",'Egen hetvattenprod'!$B$1:$BX$1,0),FALSE),"")</f>
        <v/>
      </c>
      <c r="BH376" t="str">
        <f>IF($BF376="ja",VLOOKUP($B376,Kraftvärmeprod!$B$1:$BX$550,MATCH("Andelen klimatgaser med fossilt ursprung för avfall ()",Kraftvärmeprod!$B$1:$BX$1,0),FALSE),"")</f>
        <v/>
      </c>
      <c r="BI376" t="str">
        <f>IF($BF376="ja",VLOOKUP($B376,'Egen hetvattenprod'!$B$1:$BX$550,MATCH("Avfall (GWh)",'Egen hetvattenprod'!$B$1:$BX$1,0),FALSE),"")</f>
        <v/>
      </c>
      <c r="BJ376" t="str">
        <f>IF($BF376="ja",VLOOKUP($B376,'Slutlig allokering kvv'!$B$1:$BX$550,MATCH("Avfall (GWh)",'Slutlig allokering kvv'!$B$1:$BX$1,0),FALSE),"")</f>
        <v/>
      </c>
      <c r="BK376" t="str">
        <f>IF($BF376="ja",VLOOKUP($B376,'Köpt hetvatten'!$B$1:$BX$550,MATCH("Avfall i köpt hetvatten",'Köpt hetvatten'!$B$1:$BX$1,0),FALSE),"")</f>
        <v/>
      </c>
      <c r="BL376" t="str">
        <f>IF($BF376="ja",VLOOKUP($B376,'Egen hetvattenprod'!$B$1:$BX$550,MATCH("Värde enligt ovan. (%)",'Egen hetvattenprod'!$B$1:$BX$1,0),FALSE),"")</f>
        <v/>
      </c>
      <c r="BM376" t="str">
        <f>IF($BF376="ja",VLOOKUP($B376,Kraftvärmeprod!$B$1:$BX$550,MATCH("Värde enligt ovan. (%)",Kraftvärmeprod!$B$1:$BX$1,0),FALSE),"")</f>
        <v/>
      </c>
      <c r="BQ376" t="str">
        <f>IF($BF376="ja",VLOOKUP($B376,'Egen hetvattenprod'!$B$1:$BX$550,MATCH("Tillförd olja (fossil) vid avfallsförbränning (GWh)",'Egen hetvattenprod'!$B$1:$BX$1,0),FALSE),"")</f>
        <v/>
      </c>
      <c r="BR376" t="str">
        <f>IF($BF376="ja",VLOOKUP($B376,Kraftvärmeprod!$B$1:$BX$550,MATCH("Tillförd olja (fossil) vid avfallsförbränning (GWh)",Kraftvärmeprod!$B$1:$BX$1,0),FALSE),"")</f>
        <v/>
      </c>
    </row>
    <row r="377" spans="1:70">
      <c r="A377" t="s">
        <v>582</v>
      </c>
      <c r="B377" t="s">
        <v>583</v>
      </c>
      <c r="C377">
        <f>VLOOKUP($B377,'Tillförd energi'!$B$1:$AI$720,MATCH(C$2,'Tillförd energi'!$B$1:$AQ$1,0),FALSE)</f>
        <v>0</v>
      </c>
      <c r="D377">
        <f>VLOOKUP($B377,'Tillförd energi'!$B$1:$AI$720,MATCH(D$2,'Tillförd energi'!$B$1:$AQ$1,0),FALSE)</f>
        <v>5.2600000000000001E-2</v>
      </c>
      <c r="E377">
        <f>VLOOKUP($B377,'Tillförd energi'!$B$1:$AI$720,MATCH(E$2,'Tillförd energi'!$B$1:$AQ$1,0),FALSE)</f>
        <v>0</v>
      </c>
      <c r="F377">
        <f>VLOOKUP($B377,'Tillförd energi'!$B$1:$AI$720,MATCH(F$2,'Tillförd energi'!$B$1:$AQ$1,0),FALSE)</f>
        <v>0</v>
      </c>
      <c r="G377">
        <f>VLOOKUP($B377,'Tillförd energi'!$B$1:$AI$720,MATCH(G$2,'Tillförd energi'!$B$1:$AQ$1,0),FALSE)</f>
        <v>0</v>
      </c>
      <c r="H377">
        <f>VLOOKUP($B377,'Tillförd energi'!$B$1:$AI$720,MATCH(H$2,'Tillförd energi'!$B$1:$AQ$1,0),FALSE)</f>
        <v>0</v>
      </c>
      <c r="I377">
        <f>VLOOKUP($B377,'Tillförd energi'!$B$1:$AI$720,MATCH(I$2,'Tillförd energi'!$B$1:$AQ$1,0),FALSE)</f>
        <v>0</v>
      </c>
      <c r="J377">
        <f>VLOOKUP($B377,'Tillförd energi'!$B$1:$AI$720,MATCH(J$2,'Tillförd energi'!$B$1:$AQ$1,0),FALSE)</f>
        <v>0</v>
      </c>
      <c r="K377">
        <f>VLOOKUP($B377,'Tillförd energi'!$B$1:$AI$720,MATCH(K$2,'Tillförd energi'!$B$1:$AQ$1,0),FALSE)</f>
        <v>0</v>
      </c>
      <c r="L377">
        <f>VLOOKUP($B377,'Tillförd energi'!$B$1:$AI$720,MATCH(L$2,'Tillförd energi'!$B$1:$AQ$1,0),FALSE)</f>
        <v>0</v>
      </c>
      <c r="M377">
        <f>VLOOKUP($B377,'Tillförd energi'!$B$1:$AI$720,MATCH(M$2,'Tillförd energi'!$B$1:$AQ$1,0),FALSE)</f>
        <v>0</v>
      </c>
      <c r="N377">
        <f>VLOOKUP($B377,'Tillförd energi'!$B$1:$AI$720,MATCH(N$2,'Tillförd energi'!$B$1:$AQ$1,0),FALSE)</f>
        <v>0</v>
      </c>
      <c r="O377">
        <f>VLOOKUP($B377,'Tillförd energi'!$B$1:$AI$720,MATCH(O$2,'Tillförd energi'!$B$1:$AQ$1,0),FALSE)</f>
        <v>0</v>
      </c>
      <c r="P377">
        <f>VLOOKUP($B377,'Tillförd energi'!$B$1:$AI$720,MATCH(P$2,'Tillförd energi'!$B$1:$AQ$1,0),FALSE)</f>
        <v>0</v>
      </c>
      <c r="Q377">
        <f>VLOOKUP($B377,'Tillförd energi'!$B$1:$AI$720,MATCH(Q$2,'Tillförd energi'!$B$1:$AQ$1,0),FALSE)</f>
        <v>0</v>
      </c>
      <c r="R377">
        <f>VLOOKUP($B377,'Tillförd energi'!$B$1:$AI$720,MATCH(R$2,'Tillförd energi'!$B$1:$AQ$1,0),FALSE)</f>
        <v>2.4569999999999999</v>
      </c>
      <c r="S377">
        <f>VLOOKUP($B377,'Tillförd energi'!$B$1:$AI$720,MATCH(S$2,'Tillförd energi'!$B$1:$AQ$1,0),FALSE)</f>
        <v>0</v>
      </c>
      <c r="T377">
        <f>VLOOKUP($B377,'Tillförd energi'!$B$1:$AI$720,MATCH(T$2,'Tillförd energi'!$B$1:$AQ$1,0),FALSE)</f>
        <v>0</v>
      </c>
      <c r="U377">
        <f>VLOOKUP($B377,'Tillförd energi'!$B$1:$AI$720,MATCH(U$2,'Tillförd energi'!$B$1:$AQ$1,0),FALSE)</f>
        <v>0</v>
      </c>
      <c r="V377">
        <f>VLOOKUP($B377,'Tillförd energi'!$B$1:$AI$720,MATCH(V$2,'Tillförd energi'!$B$1:$AQ$1,0),FALSE)</f>
        <v>0</v>
      </c>
      <c r="W377">
        <f>VLOOKUP($B377,'Tillförd energi'!$B$1:$AI$720,MATCH(W$2,'Tillförd energi'!$B$1:$AQ$1,0),FALSE)</f>
        <v>0</v>
      </c>
      <c r="X377">
        <f>VLOOKUP($B377,'Tillförd energi'!$B$1:$AI$720,MATCH(X$2,'Tillförd energi'!$B$1:$AQ$1,0),FALSE)</f>
        <v>0</v>
      </c>
      <c r="Y377">
        <f>VLOOKUP($B377,'Tillförd energi'!$B$1:$AI$720,MATCH(Y$2,'Tillförd energi'!$B$1:$AQ$1,0),FALSE)</f>
        <v>0</v>
      </c>
      <c r="Z377">
        <f>VLOOKUP($B377,'Tillförd energi'!$B$1:$AI$720,MATCH(Z$2,'Tillförd energi'!$B$1:$AQ$1,0),FALSE)</f>
        <v>0</v>
      </c>
      <c r="AA377">
        <f>VLOOKUP($B377,'Tillförd energi'!$B$1:$AI$720,MATCH(AA$2,'Tillförd energi'!$B$1:$AQ$1,0),FALSE)</f>
        <v>0</v>
      </c>
      <c r="AB377">
        <f>VLOOKUP($B377,'Tillförd energi'!$B$1:$AI$720,MATCH(AB$2,'Tillförd energi'!$B$1:$AQ$1,0),FALSE)</f>
        <v>0</v>
      </c>
      <c r="AC377">
        <f>VLOOKUP($B377,'Tillförd energi'!$B$1:$AI$720,MATCH(AC$2,'Tillförd energi'!$B$1:$AQ$1,0),FALSE)</f>
        <v>0</v>
      </c>
      <c r="AD377">
        <f>VLOOKUP($B377,'Tillförd energi'!$B$1:$AI$720,MATCH(AD$2,'Tillförd energi'!$B$1:$AQ$1,0),FALSE)</f>
        <v>0</v>
      </c>
      <c r="AE377">
        <f>VLOOKUP($B377,'Tillförd energi'!$B$1:$AI$720,MATCH(AE$2,'Tillförd energi'!$B$1:$AQ$1,0),FALSE)</f>
        <v>0</v>
      </c>
      <c r="AF377">
        <f>VLOOKUP($B377,'Tillförd energi'!$B$1:$AI$720,MATCH(AF$2,'Tillförd energi'!$B$1:$AQ$1,0),FALSE)</f>
        <v>5.4480000000000001E-2</v>
      </c>
      <c r="AG377">
        <f>IFERROR(VLOOKUP(B377,Miljö!$B$1:$AC$600,MATCH("Köpt mängd produktionsspecifik fjärrvärme:",Miljö!$B$1:$AC$1,0),FALSE)/1,0)</f>
        <v>0</v>
      </c>
      <c r="AI377">
        <f t="shared" si="30"/>
        <v>2.5640799999999997</v>
      </c>
      <c r="AJ377">
        <f>IF(ISERROR(1/VLOOKUP($B377,Leveranser!$B$1:$S$500,MATCH("såld värme (gwh)",Leveranser!$B$1:$S$1,0),FALSE)),"",VLOOKUP($B377,Leveranser!$B$1:$S$500,MATCH("såld värme (gwh)",Leveranser!$B$1:$S$1,0),FALSE))</f>
        <v>1.8160000000000001</v>
      </c>
      <c r="AM377" t="str">
        <f>IF(B377&lt;&gt;"",IF(VLOOKUP($B377,Totalt!$B$1:$AQ$554,MATCH("Kvalitetsgranskad:",Totalt!$B$1:$AQ$1,0),FALSE)="ja",VLOOKUP($B377,Miljö!$B$1:$AG$479,MATCH(AM$2,Miljö!$B$1:$AK$1,0),FALSE),""),"")</f>
        <v>Ja</v>
      </c>
      <c r="AN377" t="str">
        <f>IF(AM377="ja",VLOOKUP($B377,Miljö!$B$1:$J$479,MATCH("Typ av ursprungsspecificerad el   (Om inget värde anges används Nordisk residualmix, se inforuta) ()",Miljö!$B$1:$J$1,0),FALSE),IF(AM377="nej","Nordisk residualel",""))</f>
        <v>'Vattenkraft'</v>
      </c>
      <c r="AO377">
        <f>IF(AM377="","",VLOOKUP($B377,Miljö!$B$1:$J$479,MATCH("Fossilandel för ursprungspecificerad el ()",Miljö!$B$1:$J$1,0),FALSE))</f>
        <v>0</v>
      </c>
      <c r="AP377">
        <f>IF(AM377="","",IFERROR(VLOOKUP($B377,Miljö!$B$1:$J$479,MATCH("Kärnkraftsandel för ursprungsspecificerad el ()",Miljö!$B$1:$J$1,0),FALSE)/1,0))</f>
        <v>0</v>
      </c>
      <c r="AQ377">
        <f t="shared" si="31"/>
        <v>1</v>
      </c>
      <c r="AS377" t="str">
        <f t="shared" si="32"/>
        <v>Nej</v>
      </c>
      <c r="AT377" t="str">
        <f>IF(AS377="ja",VLOOKUP($B377,Miljö!$B$1:$P$500,MATCH("Fossil andel i procent (%)",Miljö!$B$1:$P$1,0),FALSE)/100,"")</f>
        <v/>
      </c>
      <c r="AV377" t="str">
        <f t="shared" si="33"/>
        <v>Nej</v>
      </c>
      <c r="AW377" t="str">
        <f>IF(AV377="ja",VLOOKUP($B377,'Egen hetvattenprod'!$B$1:$AO$500,MATCH("Värmekälla till värmepumpar ()",'Egen hetvattenprod'!$B$1:$AO$1,0),FALSE),"")</f>
        <v/>
      </c>
      <c r="AY377" t="str">
        <f t="shared" si="34"/>
        <v>Nej</v>
      </c>
      <c r="AZ377" s="115" t="str">
        <f>IF($AY377="ja",(VLOOKUP($B377,'Egen hetvattenprod'!$B$1:$BX$550,MATCH(AZ$2,'Egen hetvattenprod'!$B$1:$BX$1,0),FALSE)+VLOOKUP($B377,Kraftvärmeprod!$B$1:$BX$550,MATCH(AZ$2,Kraftvärmeprod!$B$1:$BX$1,0),FALSE))/$AC377,"")</f>
        <v/>
      </c>
      <c r="BA377" s="115" t="str">
        <f>IF($AY377="ja",(VLOOKUP($B377,'Egen hetvattenprod'!$B$1:$BX$550,MATCH(BA$2,'Egen hetvattenprod'!$B$1:$BX$1,0),FALSE)+VLOOKUP($B377,Kraftvärmeprod!$B$1:$BX$550,MATCH(BA$2,Kraftvärmeprod!$B$1:$BX$1,0),FALSE))/$AC377,"")</f>
        <v/>
      </c>
      <c r="BB377" s="115" t="str">
        <f>IF($AY377="ja",(VLOOKUP($B377,'Egen hetvattenprod'!$B$1:$BX$550,MATCH(BB$2,'Egen hetvattenprod'!$B$1:$BX$1,0),FALSE)+VLOOKUP($B377,Kraftvärmeprod!$B$1:$BX$550,MATCH(BB$2,Kraftvärmeprod!$B$1:$BX$1,0),FALSE))/$AC377,"")</f>
        <v/>
      </c>
      <c r="BC377" s="115" t="str">
        <f>IF($AY377="ja",(VLOOKUP($B377,'Egen hetvattenprod'!$B$1:$BX$550,MATCH(BC$2,'Egen hetvattenprod'!$B$1:$BX$1,0),FALSE)+VLOOKUP($B377,Kraftvärmeprod!$B$1:$BX$550,MATCH(BC$2,Kraftvärmeprod!$B$1:$BX$1,0),FALSE))/$AC377,"")</f>
        <v/>
      </c>
      <c r="BD377" s="115" t="str">
        <f>IF($AY377="ja",(VLOOKUP($B377,'Egen hetvattenprod'!$B$1:$BX$550,MATCH(BD$2,'Egen hetvattenprod'!$B$1:$BX$1,0),FALSE)+VLOOKUP($B377,Kraftvärmeprod!$B$1:$BX$550,MATCH(BD$2,Kraftvärmeprod!$B$1:$BX$1,0),FALSE))/$AC377,"")</f>
        <v/>
      </c>
      <c r="BF377" t="str">
        <f t="shared" si="35"/>
        <v>Nej</v>
      </c>
      <c r="BG377" t="str">
        <f>IF($BF377="ja",VLOOKUP($B377,'Egen hetvattenprod'!$B$1:$BX$550,MATCH("Andelen klimatgaser med fossilt ursprung för avfall ()",'Egen hetvattenprod'!$B$1:$BX$1,0),FALSE),"")</f>
        <v/>
      </c>
      <c r="BH377" t="str">
        <f>IF($BF377="ja",VLOOKUP($B377,Kraftvärmeprod!$B$1:$BX$550,MATCH("Andelen klimatgaser med fossilt ursprung för avfall ()",Kraftvärmeprod!$B$1:$BX$1,0),FALSE),"")</f>
        <v/>
      </c>
      <c r="BI377" t="str">
        <f>IF($BF377="ja",VLOOKUP($B377,'Egen hetvattenprod'!$B$1:$BX$550,MATCH("Avfall (GWh)",'Egen hetvattenprod'!$B$1:$BX$1,0),FALSE),"")</f>
        <v/>
      </c>
      <c r="BJ377" t="str">
        <f>IF($BF377="ja",VLOOKUP($B377,'Slutlig allokering kvv'!$B$1:$BX$550,MATCH("Avfall (GWh)",'Slutlig allokering kvv'!$B$1:$BX$1,0),FALSE),"")</f>
        <v/>
      </c>
      <c r="BK377" t="str">
        <f>IF($BF377="ja",VLOOKUP($B377,'Köpt hetvatten'!$B$1:$BX$550,MATCH("Avfall i köpt hetvatten",'Köpt hetvatten'!$B$1:$BX$1,0),FALSE),"")</f>
        <v/>
      </c>
      <c r="BL377" t="str">
        <f>IF($BF377="ja",VLOOKUP($B377,'Egen hetvattenprod'!$B$1:$BX$550,MATCH("Värde enligt ovan. (%)",'Egen hetvattenprod'!$B$1:$BX$1,0),FALSE),"")</f>
        <v/>
      </c>
      <c r="BM377" t="str">
        <f>IF($BF377="ja",VLOOKUP($B377,Kraftvärmeprod!$B$1:$BX$550,MATCH("Värde enligt ovan. (%)",Kraftvärmeprod!$B$1:$BX$1,0),FALSE),"")</f>
        <v/>
      </c>
      <c r="BQ377" t="str">
        <f>IF($BF377="ja",VLOOKUP($B377,'Egen hetvattenprod'!$B$1:$BX$550,MATCH("Tillförd olja (fossil) vid avfallsförbränning (GWh)",'Egen hetvattenprod'!$B$1:$BX$1,0),FALSE),"")</f>
        <v/>
      </c>
      <c r="BR377" t="str">
        <f>IF($BF377="ja",VLOOKUP($B377,Kraftvärmeprod!$B$1:$BX$550,MATCH("Tillförd olja (fossil) vid avfallsförbränning (GWh)",Kraftvärmeprod!$B$1:$BX$1,0),FALSE),"")</f>
        <v/>
      </c>
    </row>
    <row r="378" spans="1:70">
      <c r="A378" t="s">
        <v>582</v>
      </c>
      <c r="B378" t="s">
        <v>584</v>
      </c>
      <c r="C378">
        <f>VLOOKUP($B378,'Tillförd energi'!$B$1:$AI$720,MATCH(C$2,'Tillförd energi'!$B$1:$AQ$1,0),FALSE)</f>
        <v>0</v>
      </c>
      <c r="D378">
        <f>VLOOKUP($B378,'Tillförd energi'!$B$1:$AI$720,MATCH(D$2,'Tillförd energi'!$B$1:$AQ$1,0),FALSE)</f>
        <v>1.7000000000000001E-2</v>
      </c>
      <c r="E378">
        <f>VLOOKUP($B378,'Tillförd energi'!$B$1:$AI$720,MATCH(E$2,'Tillförd energi'!$B$1:$AQ$1,0),FALSE)</f>
        <v>0</v>
      </c>
      <c r="F378">
        <f>VLOOKUP($B378,'Tillförd energi'!$B$1:$AI$720,MATCH(F$2,'Tillförd energi'!$B$1:$AQ$1,0),FALSE)</f>
        <v>0</v>
      </c>
      <c r="G378">
        <f>VLOOKUP($B378,'Tillförd energi'!$B$1:$AI$720,MATCH(G$2,'Tillförd energi'!$B$1:$AQ$1,0),FALSE)</f>
        <v>0</v>
      </c>
      <c r="H378">
        <f>VLOOKUP($B378,'Tillförd energi'!$B$1:$AI$720,MATCH(H$2,'Tillförd energi'!$B$1:$AQ$1,0),FALSE)</f>
        <v>0</v>
      </c>
      <c r="I378">
        <f>VLOOKUP($B378,'Tillförd energi'!$B$1:$AI$720,MATCH(I$2,'Tillförd energi'!$B$1:$AQ$1,0),FALSE)</f>
        <v>0</v>
      </c>
      <c r="J378">
        <f>VLOOKUP($B378,'Tillförd energi'!$B$1:$AI$720,MATCH(J$2,'Tillförd energi'!$B$1:$AQ$1,0),FALSE)</f>
        <v>0</v>
      </c>
      <c r="K378">
        <f>VLOOKUP($B378,'Tillförd energi'!$B$1:$AI$720,MATCH(K$2,'Tillförd energi'!$B$1:$AQ$1,0),FALSE)</f>
        <v>0</v>
      </c>
      <c r="L378">
        <f>VLOOKUP($B378,'Tillförd energi'!$B$1:$AI$720,MATCH(L$2,'Tillförd energi'!$B$1:$AQ$1,0),FALSE)</f>
        <v>0</v>
      </c>
      <c r="M378">
        <f>VLOOKUP($B378,'Tillförd energi'!$B$1:$AI$720,MATCH(M$2,'Tillförd energi'!$B$1:$AQ$1,0),FALSE)</f>
        <v>0</v>
      </c>
      <c r="N378">
        <f>VLOOKUP($B378,'Tillförd energi'!$B$1:$AI$720,MATCH(N$2,'Tillförd energi'!$B$1:$AQ$1,0),FALSE)</f>
        <v>0</v>
      </c>
      <c r="O378">
        <f>VLOOKUP($B378,'Tillförd energi'!$B$1:$AI$720,MATCH(O$2,'Tillförd energi'!$B$1:$AQ$1,0),FALSE)</f>
        <v>0</v>
      </c>
      <c r="P378">
        <f>VLOOKUP($B378,'Tillförd energi'!$B$1:$AI$720,MATCH(P$2,'Tillförd energi'!$B$1:$AQ$1,0),FALSE)</f>
        <v>0</v>
      </c>
      <c r="Q378">
        <f>VLOOKUP($B378,'Tillförd energi'!$B$1:$AI$720,MATCH(Q$2,'Tillförd energi'!$B$1:$AQ$1,0),FALSE)</f>
        <v>0</v>
      </c>
      <c r="R378">
        <f>VLOOKUP($B378,'Tillförd energi'!$B$1:$AI$720,MATCH(R$2,'Tillförd energi'!$B$1:$AQ$1,0),FALSE)</f>
        <v>4.0720000000000001</v>
      </c>
      <c r="S378">
        <f>VLOOKUP($B378,'Tillförd energi'!$B$1:$AI$720,MATCH(S$2,'Tillförd energi'!$B$1:$AQ$1,0),FALSE)</f>
        <v>0</v>
      </c>
      <c r="T378">
        <f>VLOOKUP($B378,'Tillförd energi'!$B$1:$AI$720,MATCH(T$2,'Tillförd energi'!$B$1:$AQ$1,0),FALSE)</f>
        <v>0</v>
      </c>
      <c r="U378">
        <f>VLOOKUP($B378,'Tillförd energi'!$B$1:$AI$720,MATCH(U$2,'Tillförd energi'!$B$1:$AQ$1,0),FALSE)</f>
        <v>0</v>
      </c>
      <c r="V378">
        <f>VLOOKUP($B378,'Tillförd energi'!$B$1:$AI$720,MATCH(V$2,'Tillförd energi'!$B$1:$AQ$1,0),FALSE)</f>
        <v>0</v>
      </c>
      <c r="W378">
        <f>VLOOKUP($B378,'Tillförd energi'!$B$1:$AI$720,MATCH(W$2,'Tillförd energi'!$B$1:$AQ$1,0),FALSE)</f>
        <v>0</v>
      </c>
      <c r="X378">
        <f>VLOOKUP($B378,'Tillförd energi'!$B$1:$AI$720,MATCH(X$2,'Tillförd energi'!$B$1:$AQ$1,0),FALSE)</f>
        <v>0</v>
      </c>
      <c r="Y378">
        <f>VLOOKUP($B378,'Tillförd energi'!$B$1:$AI$720,MATCH(Y$2,'Tillförd energi'!$B$1:$AQ$1,0),FALSE)</f>
        <v>0</v>
      </c>
      <c r="Z378">
        <f>VLOOKUP($B378,'Tillförd energi'!$B$1:$AI$720,MATCH(Z$2,'Tillförd energi'!$B$1:$AQ$1,0),FALSE)</f>
        <v>0</v>
      </c>
      <c r="AA378">
        <f>VLOOKUP($B378,'Tillförd energi'!$B$1:$AI$720,MATCH(AA$2,'Tillförd energi'!$B$1:$AQ$1,0),FALSE)</f>
        <v>0</v>
      </c>
      <c r="AB378">
        <f>VLOOKUP($B378,'Tillförd energi'!$B$1:$AI$720,MATCH(AB$2,'Tillförd energi'!$B$1:$AQ$1,0),FALSE)</f>
        <v>0</v>
      </c>
      <c r="AC378">
        <f>VLOOKUP($B378,'Tillförd energi'!$B$1:$AI$720,MATCH(AC$2,'Tillförd energi'!$B$1:$AQ$1,0),FALSE)</f>
        <v>0</v>
      </c>
      <c r="AD378">
        <f>VLOOKUP($B378,'Tillförd energi'!$B$1:$AI$720,MATCH(AD$2,'Tillförd energi'!$B$1:$AQ$1,0),FALSE)</f>
        <v>0</v>
      </c>
      <c r="AE378">
        <f>VLOOKUP($B378,'Tillförd energi'!$B$1:$AI$720,MATCH(AE$2,'Tillförd energi'!$B$1:$AQ$1,0),FALSE)</f>
        <v>0</v>
      </c>
      <c r="AF378">
        <f>VLOOKUP($B378,'Tillförd energi'!$B$1:$AI$720,MATCH(AF$2,'Tillförd energi'!$B$1:$AQ$1,0),FALSE)</f>
        <v>9.357E-2</v>
      </c>
      <c r="AG378">
        <f>IFERROR(VLOOKUP(B378,Miljö!$B$1:$AC$600,MATCH("Köpt mängd produktionsspecifik fjärrvärme:",Miljö!$B$1:$AC$1,0),FALSE)/1,0)</f>
        <v>0</v>
      </c>
      <c r="AI378">
        <f t="shared" si="30"/>
        <v>4.1825700000000001</v>
      </c>
      <c r="AJ378">
        <f>IF(ISERROR(1/VLOOKUP($B378,Leveranser!$B$1:$S$500,MATCH("såld värme (gwh)",Leveranser!$B$1:$S$1,0),FALSE)),"",VLOOKUP($B378,Leveranser!$B$1:$S$500,MATCH("såld värme (gwh)",Leveranser!$B$1:$S$1,0),FALSE))</f>
        <v>3.1190000000000002</v>
      </c>
      <c r="AM378" t="str">
        <f>IF(B378&lt;&gt;"",IF(VLOOKUP($B378,Totalt!$B$1:$AQ$554,MATCH("Kvalitetsgranskad:",Totalt!$B$1:$AQ$1,0),FALSE)="ja",VLOOKUP($B378,Miljö!$B$1:$AG$479,MATCH(AM$2,Miljö!$B$1:$AK$1,0),FALSE),""),"")</f>
        <v>Ja</v>
      </c>
      <c r="AN378" t="str">
        <f>IF(AM378="ja",VLOOKUP($B378,Miljö!$B$1:$J$479,MATCH("Typ av ursprungsspecificerad el   (Om inget värde anges används Nordisk residualmix, se inforuta) ()",Miljö!$B$1:$J$1,0),FALSE),IF(AM378="nej","Nordisk residualel",""))</f>
        <v>'Vattenkraft'</v>
      </c>
      <c r="AO378">
        <f>IF(AM378="","",VLOOKUP($B378,Miljö!$B$1:$J$479,MATCH("Fossilandel för ursprungspecificerad el ()",Miljö!$B$1:$J$1,0),FALSE))</f>
        <v>0</v>
      </c>
      <c r="AP378">
        <f>IF(AM378="","",IFERROR(VLOOKUP($B378,Miljö!$B$1:$J$479,MATCH("Kärnkraftsandel för ursprungsspecificerad el ()",Miljö!$B$1:$J$1,0),FALSE)/1,0))</f>
        <v>0</v>
      </c>
      <c r="AQ378">
        <f t="shared" si="31"/>
        <v>1</v>
      </c>
      <c r="AS378" t="str">
        <f t="shared" si="32"/>
        <v>Nej</v>
      </c>
      <c r="AT378" t="str">
        <f>IF(AS378="ja",VLOOKUP($B378,Miljö!$B$1:$P$500,MATCH("Fossil andel i procent (%)",Miljö!$B$1:$P$1,0),FALSE)/100,"")</f>
        <v/>
      </c>
      <c r="AV378" t="str">
        <f t="shared" si="33"/>
        <v>Nej</v>
      </c>
      <c r="AW378" t="str">
        <f>IF(AV378="ja",VLOOKUP($B378,'Egen hetvattenprod'!$B$1:$AO$500,MATCH("Värmekälla till värmepumpar ()",'Egen hetvattenprod'!$B$1:$AO$1,0),FALSE),"")</f>
        <v/>
      </c>
      <c r="AY378" t="str">
        <f t="shared" si="34"/>
        <v>Nej</v>
      </c>
      <c r="AZ378" s="115" t="str">
        <f>IF($AY378="ja",(VLOOKUP($B378,'Egen hetvattenprod'!$B$1:$BX$550,MATCH(AZ$2,'Egen hetvattenprod'!$B$1:$BX$1,0),FALSE)+VLOOKUP($B378,Kraftvärmeprod!$B$1:$BX$550,MATCH(AZ$2,Kraftvärmeprod!$B$1:$BX$1,0),FALSE))/$AC378,"")</f>
        <v/>
      </c>
      <c r="BA378" s="115" t="str">
        <f>IF($AY378="ja",(VLOOKUP($B378,'Egen hetvattenprod'!$B$1:$BX$550,MATCH(BA$2,'Egen hetvattenprod'!$B$1:$BX$1,0),FALSE)+VLOOKUP($B378,Kraftvärmeprod!$B$1:$BX$550,MATCH(BA$2,Kraftvärmeprod!$B$1:$BX$1,0),FALSE))/$AC378,"")</f>
        <v/>
      </c>
      <c r="BB378" s="115" t="str">
        <f>IF($AY378="ja",(VLOOKUP($B378,'Egen hetvattenprod'!$B$1:$BX$550,MATCH(BB$2,'Egen hetvattenprod'!$B$1:$BX$1,0),FALSE)+VLOOKUP($B378,Kraftvärmeprod!$B$1:$BX$550,MATCH(BB$2,Kraftvärmeprod!$B$1:$BX$1,0),FALSE))/$AC378,"")</f>
        <v/>
      </c>
      <c r="BC378" s="115" t="str">
        <f>IF($AY378="ja",(VLOOKUP($B378,'Egen hetvattenprod'!$B$1:$BX$550,MATCH(BC$2,'Egen hetvattenprod'!$B$1:$BX$1,0),FALSE)+VLOOKUP($B378,Kraftvärmeprod!$B$1:$BX$550,MATCH(BC$2,Kraftvärmeprod!$B$1:$BX$1,0),FALSE))/$AC378,"")</f>
        <v/>
      </c>
      <c r="BD378" s="115" t="str">
        <f>IF($AY378="ja",(VLOOKUP($B378,'Egen hetvattenprod'!$B$1:$BX$550,MATCH(BD$2,'Egen hetvattenprod'!$B$1:$BX$1,0),FALSE)+VLOOKUP($B378,Kraftvärmeprod!$B$1:$BX$550,MATCH(BD$2,Kraftvärmeprod!$B$1:$BX$1,0),FALSE))/$AC378,"")</f>
        <v/>
      </c>
      <c r="BF378" t="str">
        <f t="shared" si="35"/>
        <v>Nej</v>
      </c>
      <c r="BG378" t="str">
        <f>IF($BF378="ja",VLOOKUP($B378,'Egen hetvattenprod'!$B$1:$BX$550,MATCH("Andelen klimatgaser med fossilt ursprung för avfall ()",'Egen hetvattenprod'!$B$1:$BX$1,0),FALSE),"")</f>
        <v/>
      </c>
      <c r="BH378" t="str">
        <f>IF($BF378="ja",VLOOKUP($B378,Kraftvärmeprod!$B$1:$BX$550,MATCH("Andelen klimatgaser med fossilt ursprung för avfall ()",Kraftvärmeprod!$B$1:$BX$1,0),FALSE),"")</f>
        <v/>
      </c>
      <c r="BI378" t="str">
        <f>IF($BF378="ja",VLOOKUP($B378,'Egen hetvattenprod'!$B$1:$BX$550,MATCH("Avfall (GWh)",'Egen hetvattenprod'!$B$1:$BX$1,0),FALSE),"")</f>
        <v/>
      </c>
      <c r="BJ378" t="str">
        <f>IF($BF378="ja",VLOOKUP($B378,'Slutlig allokering kvv'!$B$1:$BX$550,MATCH("Avfall (GWh)",'Slutlig allokering kvv'!$B$1:$BX$1,0),FALSE),"")</f>
        <v/>
      </c>
      <c r="BK378" t="str">
        <f>IF($BF378="ja",VLOOKUP($B378,'Köpt hetvatten'!$B$1:$BX$550,MATCH("Avfall i köpt hetvatten",'Köpt hetvatten'!$B$1:$BX$1,0),FALSE),"")</f>
        <v/>
      </c>
      <c r="BL378" t="str">
        <f>IF($BF378="ja",VLOOKUP($B378,'Egen hetvattenprod'!$B$1:$BX$550,MATCH("Värde enligt ovan. (%)",'Egen hetvattenprod'!$B$1:$BX$1,0),FALSE),"")</f>
        <v/>
      </c>
      <c r="BM378" t="str">
        <f>IF($BF378="ja",VLOOKUP($B378,Kraftvärmeprod!$B$1:$BX$550,MATCH("Värde enligt ovan. (%)",Kraftvärmeprod!$B$1:$BX$1,0),FALSE),"")</f>
        <v/>
      </c>
      <c r="BQ378" t="str">
        <f>IF($BF378="ja",VLOOKUP($B378,'Egen hetvattenprod'!$B$1:$BX$550,MATCH("Tillförd olja (fossil) vid avfallsförbränning (GWh)",'Egen hetvattenprod'!$B$1:$BX$1,0),FALSE),"")</f>
        <v/>
      </c>
      <c r="BR378" t="str">
        <f>IF($BF378="ja",VLOOKUP($B378,Kraftvärmeprod!$B$1:$BX$550,MATCH("Tillförd olja (fossil) vid avfallsförbränning (GWh)",Kraftvärmeprod!$B$1:$BX$1,0),FALSE),"")</f>
        <v/>
      </c>
    </row>
    <row r="379" spans="1:70">
      <c r="A379" t="s">
        <v>582</v>
      </c>
      <c r="B379" t="s">
        <v>585</v>
      </c>
      <c r="C379">
        <f>VLOOKUP($B379,'Tillförd energi'!$B$1:$AI$720,MATCH(C$2,'Tillförd energi'!$B$1:$AQ$1,0),FALSE)</f>
        <v>0</v>
      </c>
      <c r="D379">
        <f>VLOOKUP($B379,'Tillförd energi'!$B$1:$AI$720,MATCH(D$2,'Tillförd energi'!$B$1:$AQ$1,0),FALSE)</f>
        <v>0</v>
      </c>
      <c r="E379">
        <f>VLOOKUP($B379,'Tillförd energi'!$B$1:$AI$720,MATCH(E$2,'Tillförd energi'!$B$1:$AQ$1,0),FALSE)</f>
        <v>0</v>
      </c>
      <c r="F379">
        <f>VLOOKUP($B379,'Tillförd energi'!$B$1:$AI$720,MATCH(F$2,'Tillförd energi'!$B$1:$AQ$1,0),FALSE)</f>
        <v>0</v>
      </c>
      <c r="G379">
        <f>VLOOKUP($B379,'Tillförd energi'!$B$1:$AI$720,MATCH(G$2,'Tillförd energi'!$B$1:$AQ$1,0),FALSE)</f>
        <v>0</v>
      </c>
      <c r="H379">
        <f>VLOOKUP($B379,'Tillförd energi'!$B$1:$AI$720,MATCH(H$2,'Tillförd energi'!$B$1:$AQ$1,0),FALSE)</f>
        <v>0</v>
      </c>
      <c r="I379">
        <f>VLOOKUP($B379,'Tillförd energi'!$B$1:$AI$720,MATCH(I$2,'Tillförd energi'!$B$1:$AQ$1,0),FALSE)</f>
        <v>0</v>
      </c>
      <c r="J379">
        <f>VLOOKUP($B379,'Tillförd energi'!$B$1:$AI$720,MATCH(J$2,'Tillförd energi'!$B$1:$AQ$1,0),FALSE)</f>
        <v>0</v>
      </c>
      <c r="K379">
        <f>VLOOKUP($B379,'Tillförd energi'!$B$1:$AI$720,MATCH(K$2,'Tillförd energi'!$B$1:$AQ$1,0),FALSE)</f>
        <v>0</v>
      </c>
      <c r="L379">
        <f>VLOOKUP($B379,'Tillförd energi'!$B$1:$AI$720,MATCH(L$2,'Tillförd energi'!$B$1:$AQ$1,0),FALSE)</f>
        <v>0</v>
      </c>
      <c r="M379">
        <f>VLOOKUP($B379,'Tillförd energi'!$B$1:$AI$720,MATCH(M$2,'Tillförd energi'!$B$1:$AQ$1,0),FALSE)</f>
        <v>0</v>
      </c>
      <c r="N379">
        <f>VLOOKUP($B379,'Tillförd energi'!$B$1:$AI$720,MATCH(N$2,'Tillförd energi'!$B$1:$AQ$1,0),FALSE)</f>
        <v>0</v>
      </c>
      <c r="O379">
        <f>VLOOKUP($B379,'Tillförd energi'!$B$1:$AI$720,MATCH(O$2,'Tillförd energi'!$B$1:$AQ$1,0),FALSE)</f>
        <v>0</v>
      </c>
      <c r="P379">
        <f>VLOOKUP($B379,'Tillförd energi'!$B$1:$AI$720,MATCH(P$2,'Tillförd energi'!$B$1:$AQ$1,0),FALSE)</f>
        <v>0</v>
      </c>
      <c r="Q379">
        <f>VLOOKUP($B379,'Tillförd energi'!$B$1:$AI$720,MATCH(Q$2,'Tillförd energi'!$B$1:$AQ$1,0),FALSE)</f>
        <v>0</v>
      </c>
      <c r="R379">
        <f>VLOOKUP($B379,'Tillförd energi'!$B$1:$AI$720,MATCH(R$2,'Tillförd energi'!$B$1:$AQ$1,0),FALSE)</f>
        <v>5.3680000000000003</v>
      </c>
      <c r="S379">
        <f>VLOOKUP($B379,'Tillförd energi'!$B$1:$AI$720,MATCH(S$2,'Tillförd energi'!$B$1:$AQ$1,0),FALSE)</f>
        <v>0</v>
      </c>
      <c r="T379">
        <f>VLOOKUP($B379,'Tillförd energi'!$B$1:$AI$720,MATCH(T$2,'Tillförd energi'!$B$1:$AQ$1,0),FALSE)</f>
        <v>0</v>
      </c>
      <c r="U379">
        <f>VLOOKUP($B379,'Tillförd energi'!$B$1:$AI$720,MATCH(U$2,'Tillförd energi'!$B$1:$AQ$1,0),FALSE)</f>
        <v>0</v>
      </c>
      <c r="V379">
        <f>VLOOKUP($B379,'Tillförd energi'!$B$1:$AI$720,MATCH(V$2,'Tillförd energi'!$B$1:$AQ$1,0),FALSE)</f>
        <v>0</v>
      </c>
      <c r="W379">
        <f>VLOOKUP($B379,'Tillförd energi'!$B$1:$AI$720,MATCH(W$2,'Tillförd energi'!$B$1:$AQ$1,0),FALSE)</f>
        <v>0</v>
      </c>
      <c r="X379">
        <f>VLOOKUP($B379,'Tillförd energi'!$B$1:$AI$720,MATCH(X$2,'Tillförd energi'!$B$1:$AQ$1,0),FALSE)</f>
        <v>0</v>
      </c>
      <c r="Y379">
        <f>VLOOKUP($B379,'Tillförd energi'!$B$1:$AI$720,MATCH(Y$2,'Tillförd energi'!$B$1:$AQ$1,0),FALSE)</f>
        <v>0</v>
      </c>
      <c r="Z379">
        <f>VLOOKUP($B379,'Tillförd energi'!$B$1:$AI$720,MATCH(Z$2,'Tillförd energi'!$B$1:$AQ$1,0),FALSE)</f>
        <v>0</v>
      </c>
      <c r="AA379">
        <f>VLOOKUP($B379,'Tillförd energi'!$B$1:$AI$720,MATCH(AA$2,'Tillförd energi'!$B$1:$AQ$1,0),FALSE)</f>
        <v>0</v>
      </c>
      <c r="AB379">
        <f>VLOOKUP($B379,'Tillförd energi'!$B$1:$AI$720,MATCH(AB$2,'Tillförd energi'!$B$1:$AQ$1,0),FALSE)</f>
        <v>0</v>
      </c>
      <c r="AC379">
        <f>VLOOKUP($B379,'Tillförd energi'!$B$1:$AI$720,MATCH(AC$2,'Tillförd energi'!$B$1:$AQ$1,0),FALSE)</f>
        <v>0</v>
      </c>
      <c r="AD379">
        <f>VLOOKUP($B379,'Tillförd energi'!$B$1:$AI$720,MATCH(AD$2,'Tillförd energi'!$B$1:$AQ$1,0),FALSE)</f>
        <v>0</v>
      </c>
      <c r="AE379">
        <f>VLOOKUP($B379,'Tillförd energi'!$B$1:$AI$720,MATCH(AE$2,'Tillförd energi'!$B$1:$AQ$1,0),FALSE)</f>
        <v>0</v>
      </c>
      <c r="AF379">
        <f>VLOOKUP($B379,'Tillförd energi'!$B$1:$AI$720,MATCH(AF$2,'Tillförd energi'!$B$1:$AQ$1,0),FALSE)</f>
        <v>0.10335</v>
      </c>
      <c r="AG379">
        <f>IFERROR(VLOOKUP(B379,Miljö!$B$1:$AC$600,MATCH("Köpt mängd produktionsspecifik fjärrvärme:",Miljö!$B$1:$AC$1,0),FALSE)/1,0)</f>
        <v>0</v>
      </c>
      <c r="AI379">
        <f t="shared" si="30"/>
        <v>5.4713500000000002</v>
      </c>
      <c r="AJ379">
        <f>IF(ISERROR(1/VLOOKUP($B379,Leveranser!$B$1:$S$500,MATCH("såld värme (gwh)",Leveranser!$B$1:$S$1,0),FALSE)),"",VLOOKUP($B379,Leveranser!$B$1:$S$500,MATCH("såld värme (gwh)",Leveranser!$B$1:$S$1,0),FALSE))</f>
        <v>3.4449999999999998</v>
      </c>
      <c r="AM379" t="str">
        <f>IF(B379&lt;&gt;"",IF(VLOOKUP($B379,Totalt!$B$1:$AQ$554,MATCH("Kvalitetsgranskad:",Totalt!$B$1:$AQ$1,0),FALSE)="ja",VLOOKUP($B379,Miljö!$B$1:$AG$479,MATCH(AM$2,Miljö!$B$1:$AK$1,0),FALSE),""),"")</f>
        <v>Ja</v>
      </c>
      <c r="AN379" t="str">
        <f>IF(AM379="ja",VLOOKUP($B379,Miljö!$B$1:$J$479,MATCH("Typ av ursprungsspecificerad el   (Om inget värde anges används Nordisk residualmix, se inforuta) ()",Miljö!$B$1:$J$1,0),FALSE),IF(AM379="nej","Nordisk residualel",""))</f>
        <v>'Vattenkrafr'</v>
      </c>
      <c r="AO379">
        <f>IF(AM379="","",VLOOKUP($B379,Miljö!$B$1:$J$479,MATCH("Fossilandel för ursprungspecificerad el ()",Miljö!$B$1:$J$1,0),FALSE))</f>
        <v>0</v>
      </c>
      <c r="AP379">
        <f>IF(AM379="","",IFERROR(VLOOKUP($B379,Miljö!$B$1:$J$479,MATCH("Kärnkraftsandel för ursprungsspecificerad el ()",Miljö!$B$1:$J$1,0),FALSE)/1,0))</f>
        <v>0</v>
      </c>
      <c r="AQ379">
        <f t="shared" si="31"/>
        <v>1</v>
      </c>
      <c r="AS379" t="str">
        <f t="shared" si="32"/>
        <v>Nej</v>
      </c>
      <c r="AT379" t="str">
        <f>IF(AS379="ja",VLOOKUP($B379,Miljö!$B$1:$P$500,MATCH("Fossil andel i procent (%)",Miljö!$B$1:$P$1,0),FALSE)/100,"")</f>
        <v/>
      </c>
      <c r="AV379" t="str">
        <f t="shared" si="33"/>
        <v>Nej</v>
      </c>
      <c r="AW379" t="str">
        <f>IF(AV379="ja",VLOOKUP($B379,'Egen hetvattenprod'!$B$1:$AO$500,MATCH("Värmekälla till värmepumpar ()",'Egen hetvattenprod'!$B$1:$AO$1,0),FALSE),"")</f>
        <v/>
      </c>
      <c r="AY379" t="str">
        <f t="shared" si="34"/>
        <v>Nej</v>
      </c>
      <c r="AZ379" s="115" t="str">
        <f>IF($AY379="ja",(VLOOKUP($B379,'Egen hetvattenprod'!$B$1:$BX$550,MATCH(AZ$2,'Egen hetvattenprod'!$B$1:$BX$1,0),FALSE)+VLOOKUP($B379,Kraftvärmeprod!$B$1:$BX$550,MATCH(AZ$2,Kraftvärmeprod!$B$1:$BX$1,0),FALSE))/$AC379,"")</f>
        <v/>
      </c>
      <c r="BA379" s="115" t="str">
        <f>IF($AY379="ja",(VLOOKUP($B379,'Egen hetvattenprod'!$B$1:$BX$550,MATCH(BA$2,'Egen hetvattenprod'!$B$1:$BX$1,0),FALSE)+VLOOKUP($B379,Kraftvärmeprod!$B$1:$BX$550,MATCH(BA$2,Kraftvärmeprod!$B$1:$BX$1,0),FALSE))/$AC379,"")</f>
        <v/>
      </c>
      <c r="BB379" s="115" t="str">
        <f>IF($AY379="ja",(VLOOKUP($B379,'Egen hetvattenprod'!$B$1:$BX$550,MATCH(BB$2,'Egen hetvattenprod'!$B$1:$BX$1,0),FALSE)+VLOOKUP($B379,Kraftvärmeprod!$B$1:$BX$550,MATCH(BB$2,Kraftvärmeprod!$B$1:$BX$1,0),FALSE))/$AC379,"")</f>
        <v/>
      </c>
      <c r="BC379" s="115" t="str">
        <f>IF($AY379="ja",(VLOOKUP($B379,'Egen hetvattenprod'!$B$1:$BX$550,MATCH(BC$2,'Egen hetvattenprod'!$B$1:$BX$1,0),FALSE)+VLOOKUP($B379,Kraftvärmeprod!$B$1:$BX$550,MATCH(BC$2,Kraftvärmeprod!$B$1:$BX$1,0),FALSE))/$AC379,"")</f>
        <v/>
      </c>
      <c r="BD379" s="115" t="str">
        <f>IF($AY379="ja",(VLOOKUP($B379,'Egen hetvattenprod'!$B$1:$BX$550,MATCH(BD$2,'Egen hetvattenprod'!$B$1:$BX$1,0),FALSE)+VLOOKUP($B379,Kraftvärmeprod!$B$1:$BX$550,MATCH(BD$2,Kraftvärmeprod!$B$1:$BX$1,0),FALSE))/$AC379,"")</f>
        <v/>
      </c>
      <c r="BF379" t="str">
        <f t="shared" si="35"/>
        <v>Nej</v>
      </c>
      <c r="BG379" t="str">
        <f>IF($BF379="ja",VLOOKUP($B379,'Egen hetvattenprod'!$B$1:$BX$550,MATCH("Andelen klimatgaser med fossilt ursprung för avfall ()",'Egen hetvattenprod'!$B$1:$BX$1,0),FALSE),"")</f>
        <v/>
      </c>
      <c r="BH379" t="str">
        <f>IF($BF379="ja",VLOOKUP($B379,Kraftvärmeprod!$B$1:$BX$550,MATCH("Andelen klimatgaser med fossilt ursprung för avfall ()",Kraftvärmeprod!$B$1:$BX$1,0),FALSE),"")</f>
        <v/>
      </c>
      <c r="BI379" t="str">
        <f>IF($BF379="ja",VLOOKUP($B379,'Egen hetvattenprod'!$B$1:$BX$550,MATCH("Avfall (GWh)",'Egen hetvattenprod'!$B$1:$BX$1,0),FALSE),"")</f>
        <v/>
      </c>
      <c r="BJ379" t="str">
        <f>IF($BF379="ja",VLOOKUP($B379,'Slutlig allokering kvv'!$B$1:$BX$550,MATCH("Avfall (GWh)",'Slutlig allokering kvv'!$B$1:$BX$1,0),FALSE),"")</f>
        <v/>
      </c>
      <c r="BK379" t="str">
        <f>IF($BF379="ja",VLOOKUP($B379,'Köpt hetvatten'!$B$1:$BX$550,MATCH("Avfall i köpt hetvatten",'Köpt hetvatten'!$B$1:$BX$1,0),FALSE),"")</f>
        <v/>
      </c>
      <c r="BL379" t="str">
        <f>IF($BF379="ja",VLOOKUP($B379,'Egen hetvattenprod'!$B$1:$BX$550,MATCH("Värde enligt ovan. (%)",'Egen hetvattenprod'!$B$1:$BX$1,0),FALSE),"")</f>
        <v/>
      </c>
      <c r="BM379" t="str">
        <f>IF($BF379="ja",VLOOKUP($B379,Kraftvärmeprod!$B$1:$BX$550,MATCH("Värde enligt ovan. (%)",Kraftvärmeprod!$B$1:$BX$1,0),FALSE),"")</f>
        <v/>
      </c>
      <c r="BQ379" t="str">
        <f>IF($BF379="ja",VLOOKUP($B379,'Egen hetvattenprod'!$B$1:$BX$550,MATCH("Tillförd olja (fossil) vid avfallsförbränning (GWh)",'Egen hetvattenprod'!$B$1:$BX$1,0),FALSE),"")</f>
        <v/>
      </c>
      <c r="BR379" t="str">
        <f>IF($BF379="ja",VLOOKUP($B379,Kraftvärmeprod!$B$1:$BX$550,MATCH("Tillförd olja (fossil) vid avfallsförbränning (GWh)",Kraftvärmeprod!$B$1:$BX$1,0),FALSE),"")</f>
        <v/>
      </c>
    </row>
    <row r="380" spans="1:70">
      <c r="A380" t="s">
        <v>582</v>
      </c>
      <c r="B380" t="s">
        <v>586</v>
      </c>
      <c r="C380">
        <f>VLOOKUP($B380,'Tillförd energi'!$B$1:$AI$720,MATCH(C$2,'Tillförd energi'!$B$1:$AQ$1,0),FALSE)</f>
        <v>0</v>
      </c>
      <c r="D380">
        <f>VLOOKUP($B380,'Tillförd energi'!$B$1:$AI$720,MATCH(D$2,'Tillförd energi'!$B$1:$AQ$1,0),FALSE)</f>
        <v>7.4999999999999997E-3</v>
      </c>
      <c r="E380">
        <f>VLOOKUP($B380,'Tillförd energi'!$B$1:$AI$720,MATCH(E$2,'Tillförd energi'!$B$1:$AQ$1,0),FALSE)</f>
        <v>0</v>
      </c>
      <c r="F380">
        <f>VLOOKUP($B380,'Tillförd energi'!$B$1:$AI$720,MATCH(F$2,'Tillförd energi'!$B$1:$AQ$1,0),FALSE)</f>
        <v>0</v>
      </c>
      <c r="G380">
        <f>VLOOKUP($B380,'Tillförd energi'!$B$1:$AI$720,MATCH(G$2,'Tillförd energi'!$B$1:$AQ$1,0),FALSE)</f>
        <v>0</v>
      </c>
      <c r="H380">
        <f>VLOOKUP($B380,'Tillförd energi'!$B$1:$AI$720,MATCH(H$2,'Tillförd energi'!$B$1:$AQ$1,0),FALSE)</f>
        <v>0</v>
      </c>
      <c r="I380">
        <f>VLOOKUP($B380,'Tillförd energi'!$B$1:$AI$720,MATCH(I$2,'Tillförd energi'!$B$1:$AQ$1,0),FALSE)</f>
        <v>0</v>
      </c>
      <c r="J380">
        <f>VLOOKUP($B380,'Tillförd energi'!$B$1:$AI$720,MATCH(J$2,'Tillförd energi'!$B$1:$AQ$1,0),FALSE)</f>
        <v>0</v>
      </c>
      <c r="K380">
        <f>VLOOKUP($B380,'Tillförd energi'!$B$1:$AI$720,MATCH(K$2,'Tillförd energi'!$B$1:$AQ$1,0),FALSE)</f>
        <v>0</v>
      </c>
      <c r="L380">
        <f>VLOOKUP($B380,'Tillförd energi'!$B$1:$AI$720,MATCH(L$2,'Tillförd energi'!$B$1:$AQ$1,0),FALSE)</f>
        <v>0</v>
      </c>
      <c r="M380">
        <f>VLOOKUP($B380,'Tillförd energi'!$B$1:$AI$720,MATCH(M$2,'Tillförd energi'!$B$1:$AQ$1,0),FALSE)</f>
        <v>0</v>
      </c>
      <c r="N380">
        <f>VLOOKUP($B380,'Tillförd energi'!$B$1:$AI$720,MATCH(N$2,'Tillförd energi'!$B$1:$AQ$1,0),FALSE)</f>
        <v>0</v>
      </c>
      <c r="O380">
        <f>VLOOKUP($B380,'Tillförd energi'!$B$1:$AI$720,MATCH(O$2,'Tillförd energi'!$B$1:$AQ$1,0),FALSE)</f>
        <v>0</v>
      </c>
      <c r="P380">
        <f>VLOOKUP($B380,'Tillförd energi'!$B$1:$AI$720,MATCH(P$2,'Tillförd energi'!$B$1:$AQ$1,0),FALSE)</f>
        <v>0</v>
      </c>
      <c r="Q380">
        <f>VLOOKUP($B380,'Tillförd energi'!$B$1:$AI$720,MATCH(Q$2,'Tillförd energi'!$B$1:$AQ$1,0),FALSE)</f>
        <v>0</v>
      </c>
      <c r="R380">
        <f>VLOOKUP($B380,'Tillförd energi'!$B$1:$AI$720,MATCH(R$2,'Tillförd energi'!$B$1:$AQ$1,0),FALSE)</f>
        <v>0.80800000000000005</v>
      </c>
      <c r="S380">
        <f>VLOOKUP($B380,'Tillförd energi'!$B$1:$AI$720,MATCH(S$2,'Tillförd energi'!$B$1:$AQ$1,0),FALSE)</f>
        <v>0</v>
      </c>
      <c r="T380">
        <f>VLOOKUP($B380,'Tillförd energi'!$B$1:$AI$720,MATCH(T$2,'Tillförd energi'!$B$1:$AQ$1,0),FALSE)</f>
        <v>0</v>
      </c>
      <c r="U380">
        <f>VLOOKUP($B380,'Tillförd energi'!$B$1:$AI$720,MATCH(U$2,'Tillförd energi'!$B$1:$AQ$1,0),FALSE)</f>
        <v>0</v>
      </c>
      <c r="V380">
        <f>VLOOKUP($B380,'Tillförd energi'!$B$1:$AI$720,MATCH(V$2,'Tillförd energi'!$B$1:$AQ$1,0),FALSE)</f>
        <v>0</v>
      </c>
      <c r="W380">
        <f>VLOOKUP($B380,'Tillförd energi'!$B$1:$AI$720,MATCH(W$2,'Tillförd energi'!$B$1:$AQ$1,0),FALSE)</f>
        <v>0</v>
      </c>
      <c r="X380">
        <f>VLOOKUP($B380,'Tillförd energi'!$B$1:$AI$720,MATCH(X$2,'Tillförd energi'!$B$1:$AQ$1,0),FALSE)</f>
        <v>0</v>
      </c>
      <c r="Y380">
        <f>VLOOKUP($B380,'Tillförd energi'!$B$1:$AI$720,MATCH(Y$2,'Tillförd energi'!$B$1:$AQ$1,0),FALSE)</f>
        <v>0</v>
      </c>
      <c r="Z380">
        <f>VLOOKUP($B380,'Tillförd energi'!$B$1:$AI$720,MATCH(Z$2,'Tillförd energi'!$B$1:$AQ$1,0),FALSE)</f>
        <v>0</v>
      </c>
      <c r="AA380">
        <f>VLOOKUP($B380,'Tillförd energi'!$B$1:$AI$720,MATCH(AA$2,'Tillförd energi'!$B$1:$AQ$1,0),FALSE)</f>
        <v>0</v>
      </c>
      <c r="AB380">
        <f>VLOOKUP($B380,'Tillförd energi'!$B$1:$AI$720,MATCH(AB$2,'Tillförd energi'!$B$1:$AQ$1,0),FALSE)</f>
        <v>0</v>
      </c>
      <c r="AC380">
        <f>VLOOKUP($B380,'Tillförd energi'!$B$1:$AI$720,MATCH(AC$2,'Tillförd energi'!$B$1:$AQ$1,0),FALSE)</f>
        <v>0</v>
      </c>
      <c r="AD380">
        <f>VLOOKUP($B380,'Tillförd energi'!$B$1:$AI$720,MATCH(AD$2,'Tillförd energi'!$B$1:$AQ$1,0),FALSE)</f>
        <v>0</v>
      </c>
      <c r="AE380">
        <f>VLOOKUP($B380,'Tillförd energi'!$B$1:$AI$720,MATCH(AE$2,'Tillförd energi'!$B$1:$AQ$1,0),FALSE)</f>
        <v>0</v>
      </c>
      <c r="AF380">
        <f>VLOOKUP($B380,'Tillförd energi'!$B$1:$AI$720,MATCH(AF$2,'Tillförd energi'!$B$1:$AQ$1,0),FALSE)</f>
        <v>1.8839999999999999E-2</v>
      </c>
      <c r="AG380">
        <f>IFERROR(VLOOKUP(B380,Miljö!$B$1:$AC$600,MATCH("Köpt mängd produktionsspecifik fjärrvärme:",Miljö!$B$1:$AC$1,0),FALSE)/1,0)</f>
        <v>0</v>
      </c>
      <c r="AI380">
        <f t="shared" si="30"/>
        <v>0.83433999999999997</v>
      </c>
      <c r="AJ380">
        <f>IF(ISERROR(1/VLOOKUP($B380,Leveranser!$B$1:$S$500,MATCH("såld värme (gwh)",Leveranser!$B$1:$S$1,0),FALSE)),"",VLOOKUP($B380,Leveranser!$B$1:$S$500,MATCH("såld värme (gwh)",Leveranser!$B$1:$S$1,0),FALSE))</f>
        <v>0.628</v>
      </c>
      <c r="AM380" t="str">
        <f>IF(B380&lt;&gt;"",IF(VLOOKUP($B380,Totalt!$B$1:$AQ$554,MATCH("Kvalitetsgranskad:",Totalt!$B$1:$AQ$1,0),FALSE)="ja",VLOOKUP($B380,Miljö!$B$1:$AG$479,MATCH(AM$2,Miljö!$B$1:$AK$1,0),FALSE),""),"")</f>
        <v>Ja</v>
      </c>
      <c r="AN380" t="str">
        <f>IF(AM380="ja",VLOOKUP($B380,Miljö!$B$1:$J$479,MATCH("Typ av ursprungsspecificerad el   (Om inget värde anges används Nordisk residualmix, se inforuta) ()",Miljö!$B$1:$J$1,0),FALSE),IF(AM380="nej","Nordisk residualel",""))</f>
        <v>'Vattenkraft'</v>
      </c>
      <c r="AO380">
        <f>IF(AM380="","",VLOOKUP($B380,Miljö!$B$1:$J$479,MATCH("Fossilandel för ursprungspecificerad el ()",Miljö!$B$1:$J$1,0),FALSE))</f>
        <v>0</v>
      </c>
      <c r="AP380">
        <f>IF(AM380="","",IFERROR(VLOOKUP($B380,Miljö!$B$1:$J$479,MATCH("Kärnkraftsandel för ursprungsspecificerad el ()",Miljö!$B$1:$J$1,0),FALSE)/1,0))</f>
        <v>0</v>
      </c>
      <c r="AQ380">
        <f t="shared" si="31"/>
        <v>1</v>
      </c>
      <c r="AS380" t="str">
        <f t="shared" si="32"/>
        <v>Nej</v>
      </c>
      <c r="AT380" t="str">
        <f>IF(AS380="ja",VLOOKUP($B380,Miljö!$B$1:$P$500,MATCH("Fossil andel i procent (%)",Miljö!$B$1:$P$1,0),FALSE)/100,"")</f>
        <v/>
      </c>
      <c r="AV380" t="str">
        <f t="shared" si="33"/>
        <v>Nej</v>
      </c>
      <c r="AW380" t="str">
        <f>IF(AV380="ja",VLOOKUP($B380,'Egen hetvattenprod'!$B$1:$AO$500,MATCH("Värmekälla till värmepumpar ()",'Egen hetvattenprod'!$B$1:$AO$1,0),FALSE),"")</f>
        <v/>
      </c>
      <c r="AY380" t="str">
        <f t="shared" si="34"/>
        <v>Nej</v>
      </c>
      <c r="AZ380" s="115" t="str">
        <f>IF($AY380="ja",(VLOOKUP($B380,'Egen hetvattenprod'!$B$1:$BX$550,MATCH(AZ$2,'Egen hetvattenprod'!$B$1:$BX$1,0),FALSE)+VLOOKUP($B380,Kraftvärmeprod!$B$1:$BX$550,MATCH(AZ$2,Kraftvärmeprod!$B$1:$BX$1,0),FALSE))/$AC380,"")</f>
        <v/>
      </c>
      <c r="BA380" s="115" t="str">
        <f>IF($AY380="ja",(VLOOKUP($B380,'Egen hetvattenprod'!$B$1:$BX$550,MATCH(BA$2,'Egen hetvattenprod'!$B$1:$BX$1,0),FALSE)+VLOOKUP($B380,Kraftvärmeprod!$B$1:$BX$550,MATCH(BA$2,Kraftvärmeprod!$B$1:$BX$1,0),FALSE))/$AC380,"")</f>
        <v/>
      </c>
      <c r="BB380" s="115" t="str">
        <f>IF($AY380="ja",(VLOOKUP($B380,'Egen hetvattenprod'!$B$1:$BX$550,MATCH(BB$2,'Egen hetvattenprod'!$B$1:$BX$1,0),FALSE)+VLOOKUP($B380,Kraftvärmeprod!$B$1:$BX$550,MATCH(BB$2,Kraftvärmeprod!$B$1:$BX$1,0),FALSE))/$AC380,"")</f>
        <v/>
      </c>
      <c r="BC380" s="115" t="str">
        <f>IF($AY380="ja",(VLOOKUP($B380,'Egen hetvattenprod'!$B$1:$BX$550,MATCH(BC$2,'Egen hetvattenprod'!$B$1:$BX$1,0),FALSE)+VLOOKUP($B380,Kraftvärmeprod!$B$1:$BX$550,MATCH(BC$2,Kraftvärmeprod!$B$1:$BX$1,0),FALSE))/$AC380,"")</f>
        <v/>
      </c>
      <c r="BD380" s="115" t="str">
        <f>IF($AY380="ja",(VLOOKUP($B380,'Egen hetvattenprod'!$B$1:$BX$550,MATCH(BD$2,'Egen hetvattenprod'!$B$1:$BX$1,0),FALSE)+VLOOKUP($B380,Kraftvärmeprod!$B$1:$BX$550,MATCH(BD$2,Kraftvärmeprod!$B$1:$BX$1,0),FALSE))/$AC380,"")</f>
        <v/>
      </c>
      <c r="BF380" t="str">
        <f t="shared" si="35"/>
        <v>Nej</v>
      </c>
      <c r="BG380" t="str">
        <f>IF($BF380="ja",VLOOKUP($B380,'Egen hetvattenprod'!$B$1:$BX$550,MATCH("Andelen klimatgaser med fossilt ursprung för avfall ()",'Egen hetvattenprod'!$B$1:$BX$1,0),FALSE),"")</f>
        <v/>
      </c>
      <c r="BH380" t="str">
        <f>IF($BF380="ja",VLOOKUP($B380,Kraftvärmeprod!$B$1:$BX$550,MATCH("Andelen klimatgaser med fossilt ursprung för avfall ()",Kraftvärmeprod!$B$1:$BX$1,0),FALSE),"")</f>
        <v/>
      </c>
      <c r="BI380" t="str">
        <f>IF($BF380="ja",VLOOKUP($B380,'Egen hetvattenprod'!$B$1:$BX$550,MATCH("Avfall (GWh)",'Egen hetvattenprod'!$B$1:$BX$1,0),FALSE),"")</f>
        <v/>
      </c>
      <c r="BJ380" t="str">
        <f>IF($BF380="ja",VLOOKUP($B380,'Slutlig allokering kvv'!$B$1:$BX$550,MATCH("Avfall (GWh)",'Slutlig allokering kvv'!$B$1:$BX$1,0),FALSE),"")</f>
        <v/>
      </c>
      <c r="BK380" t="str">
        <f>IF($BF380="ja",VLOOKUP($B380,'Köpt hetvatten'!$B$1:$BX$550,MATCH("Avfall i köpt hetvatten",'Köpt hetvatten'!$B$1:$BX$1,0),FALSE),"")</f>
        <v/>
      </c>
      <c r="BL380" t="str">
        <f>IF($BF380="ja",VLOOKUP($B380,'Egen hetvattenprod'!$B$1:$BX$550,MATCH("Värde enligt ovan. (%)",'Egen hetvattenprod'!$B$1:$BX$1,0),FALSE),"")</f>
        <v/>
      </c>
      <c r="BM380" t="str">
        <f>IF($BF380="ja",VLOOKUP($B380,Kraftvärmeprod!$B$1:$BX$550,MATCH("Värde enligt ovan. (%)",Kraftvärmeprod!$B$1:$BX$1,0),FALSE),"")</f>
        <v/>
      </c>
      <c r="BQ380" t="str">
        <f>IF($BF380="ja",VLOOKUP($B380,'Egen hetvattenprod'!$B$1:$BX$550,MATCH("Tillförd olja (fossil) vid avfallsförbränning (GWh)",'Egen hetvattenprod'!$B$1:$BX$1,0),FALSE),"")</f>
        <v/>
      </c>
      <c r="BR380" t="str">
        <f>IF($BF380="ja",VLOOKUP($B380,Kraftvärmeprod!$B$1:$BX$550,MATCH("Tillförd olja (fossil) vid avfallsförbränning (GWh)",Kraftvärmeprod!$B$1:$BX$1,0),FALSE),"")</f>
        <v/>
      </c>
    </row>
    <row r="381" spans="1:70">
      <c r="A381" t="s">
        <v>582</v>
      </c>
      <c r="B381" t="s">
        <v>587</v>
      </c>
      <c r="C381">
        <f>VLOOKUP($B381,'Tillförd energi'!$B$1:$AI$720,MATCH(C$2,'Tillförd energi'!$B$1:$AQ$1,0),FALSE)</f>
        <v>0</v>
      </c>
      <c r="D381">
        <f>VLOOKUP($B381,'Tillförd energi'!$B$1:$AI$720,MATCH(D$2,'Tillförd energi'!$B$1:$AQ$1,0),FALSE)</f>
        <v>0</v>
      </c>
      <c r="E381">
        <f>VLOOKUP($B381,'Tillförd energi'!$B$1:$AI$720,MATCH(E$2,'Tillförd energi'!$B$1:$AQ$1,0),FALSE)</f>
        <v>0</v>
      </c>
      <c r="F381">
        <f>VLOOKUP($B381,'Tillförd energi'!$B$1:$AI$720,MATCH(F$2,'Tillförd energi'!$B$1:$AQ$1,0),FALSE)</f>
        <v>0</v>
      </c>
      <c r="G381">
        <f>VLOOKUP($B381,'Tillförd energi'!$B$1:$AI$720,MATCH(G$2,'Tillförd energi'!$B$1:$AQ$1,0),FALSE)</f>
        <v>0</v>
      </c>
      <c r="H381">
        <f>VLOOKUP($B381,'Tillförd energi'!$B$1:$AI$720,MATCH(H$2,'Tillförd energi'!$B$1:$AQ$1,0),FALSE)</f>
        <v>0</v>
      </c>
      <c r="I381">
        <f>VLOOKUP($B381,'Tillförd energi'!$B$1:$AI$720,MATCH(I$2,'Tillförd energi'!$B$1:$AQ$1,0),FALSE)</f>
        <v>0</v>
      </c>
      <c r="J381">
        <f>VLOOKUP($B381,'Tillförd energi'!$B$1:$AI$720,MATCH(J$2,'Tillförd energi'!$B$1:$AQ$1,0),FALSE)</f>
        <v>0</v>
      </c>
      <c r="K381">
        <f>VLOOKUP($B381,'Tillförd energi'!$B$1:$AI$720,MATCH(K$2,'Tillförd energi'!$B$1:$AQ$1,0),FALSE)</f>
        <v>0</v>
      </c>
      <c r="L381">
        <f>VLOOKUP($B381,'Tillförd energi'!$B$1:$AI$720,MATCH(L$2,'Tillförd energi'!$B$1:$AQ$1,0),FALSE)</f>
        <v>0</v>
      </c>
      <c r="M381">
        <f>VLOOKUP($B381,'Tillförd energi'!$B$1:$AI$720,MATCH(M$2,'Tillförd energi'!$B$1:$AQ$1,0),FALSE)</f>
        <v>0</v>
      </c>
      <c r="N381">
        <f>VLOOKUP($B381,'Tillförd energi'!$B$1:$AI$720,MATCH(N$2,'Tillförd energi'!$B$1:$AQ$1,0),FALSE)</f>
        <v>0</v>
      </c>
      <c r="O381">
        <f>VLOOKUP($B381,'Tillförd energi'!$B$1:$AI$720,MATCH(O$2,'Tillförd energi'!$B$1:$AQ$1,0),FALSE)</f>
        <v>0</v>
      </c>
      <c r="P381">
        <f>VLOOKUP($B381,'Tillförd energi'!$B$1:$AI$720,MATCH(P$2,'Tillförd energi'!$B$1:$AQ$1,0),FALSE)</f>
        <v>0</v>
      </c>
      <c r="Q381">
        <f>VLOOKUP($B381,'Tillförd energi'!$B$1:$AI$720,MATCH(Q$2,'Tillförd energi'!$B$1:$AQ$1,0),FALSE)</f>
        <v>13.254099999999999</v>
      </c>
      <c r="R381">
        <f>VLOOKUP($B381,'Tillförd energi'!$B$1:$AI$720,MATCH(R$2,'Tillförd energi'!$B$1:$AQ$1,0),FALSE)</f>
        <v>0</v>
      </c>
      <c r="S381">
        <f>VLOOKUP($B381,'Tillförd energi'!$B$1:$AI$720,MATCH(S$2,'Tillförd energi'!$B$1:$AQ$1,0),FALSE)</f>
        <v>0</v>
      </c>
      <c r="T381">
        <f>VLOOKUP($B381,'Tillförd energi'!$B$1:$AI$720,MATCH(T$2,'Tillförd energi'!$B$1:$AQ$1,0),FALSE)</f>
        <v>0</v>
      </c>
      <c r="U381">
        <f>VLOOKUP($B381,'Tillförd energi'!$B$1:$AI$720,MATCH(U$2,'Tillförd energi'!$B$1:$AQ$1,0),FALSE)</f>
        <v>0</v>
      </c>
      <c r="V381">
        <f>VLOOKUP($B381,'Tillförd energi'!$B$1:$AI$720,MATCH(V$2,'Tillförd energi'!$B$1:$AQ$1,0),FALSE)</f>
        <v>0</v>
      </c>
      <c r="W381">
        <f>VLOOKUP($B381,'Tillförd energi'!$B$1:$AI$720,MATCH(W$2,'Tillförd energi'!$B$1:$AQ$1,0),FALSE)</f>
        <v>0</v>
      </c>
      <c r="X381">
        <f>VLOOKUP($B381,'Tillförd energi'!$B$1:$AI$720,MATCH(X$2,'Tillförd energi'!$B$1:$AQ$1,0),FALSE)</f>
        <v>0</v>
      </c>
      <c r="Y381">
        <f>VLOOKUP($B381,'Tillförd energi'!$B$1:$AI$720,MATCH(Y$2,'Tillförd energi'!$B$1:$AQ$1,0),FALSE)</f>
        <v>0</v>
      </c>
      <c r="Z381">
        <f>VLOOKUP($B381,'Tillförd energi'!$B$1:$AI$720,MATCH(Z$2,'Tillförd energi'!$B$1:$AQ$1,0),FALSE)</f>
        <v>0</v>
      </c>
      <c r="AA381">
        <f>VLOOKUP($B381,'Tillförd energi'!$B$1:$AI$720,MATCH(AA$2,'Tillförd energi'!$B$1:$AQ$1,0),FALSE)</f>
        <v>0</v>
      </c>
      <c r="AB381">
        <f>VLOOKUP($B381,'Tillförd energi'!$B$1:$AI$720,MATCH(AB$2,'Tillförd energi'!$B$1:$AQ$1,0),FALSE)</f>
        <v>0</v>
      </c>
      <c r="AC381">
        <f>VLOOKUP($B381,'Tillförd energi'!$B$1:$AI$720,MATCH(AC$2,'Tillförd energi'!$B$1:$AQ$1,0),FALSE)</f>
        <v>0</v>
      </c>
      <c r="AD381">
        <f>VLOOKUP($B381,'Tillförd energi'!$B$1:$AI$720,MATCH(AD$2,'Tillförd energi'!$B$1:$AQ$1,0),FALSE)</f>
        <v>0</v>
      </c>
      <c r="AE381">
        <f>VLOOKUP($B381,'Tillförd energi'!$B$1:$AI$720,MATCH(AE$2,'Tillförd energi'!$B$1:$AQ$1,0),FALSE)</f>
        <v>0</v>
      </c>
      <c r="AF381">
        <f>VLOOKUP($B381,'Tillförd energi'!$B$1:$AI$720,MATCH(AF$2,'Tillförd energi'!$B$1:$AQ$1,0),FALSE)</f>
        <v>0.27666000000000002</v>
      </c>
      <c r="AG381">
        <f>IFERROR(VLOOKUP(B381,Miljö!$B$1:$AC$600,MATCH("Köpt mängd produktionsspecifik fjärrvärme:",Miljö!$B$1:$AC$1,0),FALSE)/1,0)</f>
        <v>0</v>
      </c>
      <c r="AI381">
        <f t="shared" si="30"/>
        <v>13.530759999999999</v>
      </c>
      <c r="AJ381">
        <f>IF(ISERROR(1/VLOOKUP($B381,Leveranser!$B$1:$S$500,MATCH("såld värme (gwh)",Leveranser!$B$1:$S$1,0),FALSE)),"",VLOOKUP($B381,Leveranser!$B$1:$S$500,MATCH("såld värme (gwh)",Leveranser!$B$1:$S$1,0),FALSE))</f>
        <v>9.2219999999999995</v>
      </c>
      <c r="AM381" t="str">
        <f>IF(B381&lt;&gt;"",IF(VLOOKUP($B381,Totalt!$B$1:$AQ$554,MATCH("Kvalitetsgranskad:",Totalt!$B$1:$AQ$1,0),FALSE)="ja",VLOOKUP($B381,Miljö!$B$1:$AG$479,MATCH(AM$2,Miljö!$B$1:$AK$1,0),FALSE),""),"")</f>
        <v>Ja</v>
      </c>
      <c r="AN381" t="str">
        <f>IF(AM381="ja",VLOOKUP($B381,Miljö!$B$1:$J$479,MATCH("Typ av ursprungsspecificerad el   (Om inget värde anges används Nordisk residualmix, se inforuta) ()",Miljö!$B$1:$J$1,0),FALSE),IF(AM381="nej","Nordisk residualel",""))</f>
        <v>'Vattenkraft'</v>
      </c>
      <c r="AO381">
        <f>IF(AM381="","",VLOOKUP($B381,Miljö!$B$1:$J$479,MATCH("Fossilandel för ursprungspecificerad el ()",Miljö!$B$1:$J$1,0),FALSE))</f>
        <v>0</v>
      </c>
      <c r="AP381">
        <f>IF(AM381="","",IFERROR(VLOOKUP($B381,Miljö!$B$1:$J$479,MATCH("Kärnkraftsandel för ursprungsspecificerad el ()",Miljö!$B$1:$J$1,0),FALSE)/1,0))</f>
        <v>0</v>
      </c>
      <c r="AQ381">
        <f t="shared" si="31"/>
        <v>1</v>
      </c>
      <c r="AS381" t="str">
        <f t="shared" si="32"/>
        <v>Nej</v>
      </c>
      <c r="AT381" t="str">
        <f>IF(AS381="ja",VLOOKUP($B381,Miljö!$B$1:$P$500,MATCH("Fossil andel i procent (%)",Miljö!$B$1:$P$1,0),FALSE)/100,"")</f>
        <v/>
      </c>
      <c r="AV381" t="str">
        <f t="shared" si="33"/>
        <v>Nej</v>
      </c>
      <c r="AW381" t="str">
        <f>IF(AV381="ja",VLOOKUP($B381,'Egen hetvattenprod'!$B$1:$AO$500,MATCH("Värmekälla till värmepumpar ()",'Egen hetvattenprod'!$B$1:$AO$1,0),FALSE),"")</f>
        <v/>
      </c>
      <c r="AY381" t="str">
        <f t="shared" si="34"/>
        <v>Nej</v>
      </c>
      <c r="AZ381" s="115" t="str">
        <f>IF($AY381="ja",(VLOOKUP($B381,'Egen hetvattenprod'!$B$1:$BX$550,MATCH(AZ$2,'Egen hetvattenprod'!$B$1:$BX$1,0),FALSE)+VLOOKUP($B381,Kraftvärmeprod!$B$1:$BX$550,MATCH(AZ$2,Kraftvärmeprod!$B$1:$BX$1,0),FALSE))/$AC381,"")</f>
        <v/>
      </c>
      <c r="BA381" s="115" t="str">
        <f>IF($AY381="ja",(VLOOKUP($B381,'Egen hetvattenprod'!$B$1:$BX$550,MATCH(BA$2,'Egen hetvattenprod'!$B$1:$BX$1,0),FALSE)+VLOOKUP($B381,Kraftvärmeprod!$B$1:$BX$550,MATCH(BA$2,Kraftvärmeprod!$B$1:$BX$1,0),FALSE))/$AC381,"")</f>
        <v/>
      </c>
      <c r="BB381" s="115" t="str">
        <f>IF($AY381="ja",(VLOOKUP($B381,'Egen hetvattenprod'!$B$1:$BX$550,MATCH(BB$2,'Egen hetvattenprod'!$B$1:$BX$1,0),FALSE)+VLOOKUP($B381,Kraftvärmeprod!$B$1:$BX$550,MATCH(BB$2,Kraftvärmeprod!$B$1:$BX$1,0),FALSE))/$AC381,"")</f>
        <v/>
      </c>
      <c r="BC381" s="115" t="str">
        <f>IF($AY381="ja",(VLOOKUP($B381,'Egen hetvattenprod'!$B$1:$BX$550,MATCH(BC$2,'Egen hetvattenprod'!$B$1:$BX$1,0),FALSE)+VLOOKUP($B381,Kraftvärmeprod!$B$1:$BX$550,MATCH(BC$2,Kraftvärmeprod!$B$1:$BX$1,0),FALSE))/$AC381,"")</f>
        <v/>
      </c>
      <c r="BD381" s="115" t="str">
        <f>IF($AY381="ja",(VLOOKUP($B381,'Egen hetvattenprod'!$B$1:$BX$550,MATCH(BD$2,'Egen hetvattenprod'!$B$1:$BX$1,0),FALSE)+VLOOKUP($B381,Kraftvärmeprod!$B$1:$BX$550,MATCH(BD$2,Kraftvärmeprod!$B$1:$BX$1,0),FALSE))/$AC381,"")</f>
        <v/>
      </c>
      <c r="BF381" t="str">
        <f t="shared" si="35"/>
        <v>Nej</v>
      </c>
      <c r="BG381" t="str">
        <f>IF($BF381="ja",VLOOKUP($B381,'Egen hetvattenprod'!$B$1:$BX$550,MATCH("Andelen klimatgaser med fossilt ursprung för avfall ()",'Egen hetvattenprod'!$B$1:$BX$1,0),FALSE),"")</f>
        <v/>
      </c>
      <c r="BH381" t="str">
        <f>IF($BF381="ja",VLOOKUP($B381,Kraftvärmeprod!$B$1:$BX$550,MATCH("Andelen klimatgaser med fossilt ursprung för avfall ()",Kraftvärmeprod!$B$1:$BX$1,0),FALSE),"")</f>
        <v/>
      </c>
      <c r="BI381" t="str">
        <f>IF($BF381="ja",VLOOKUP($B381,'Egen hetvattenprod'!$B$1:$BX$550,MATCH("Avfall (GWh)",'Egen hetvattenprod'!$B$1:$BX$1,0),FALSE),"")</f>
        <v/>
      </c>
      <c r="BJ381" t="str">
        <f>IF($BF381="ja",VLOOKUP($B381,'Slutlig allokering kvv'!$B$1:$BX$550,MATCH("Avfall (GWh)",'Slutlig allokering kvv'!$B$1:$BX$1,0),FALSE),"")</f>
        <v/>
      </c>
      <c r="BK381" t="str">
        <f>IF($BF381="ja",VLOOKUP($B381,'Köpt hetvatten'!$B$1:$BX$550,MATCH("Avfall i köpt hetvatten",'Köpt hetvatten'!$B$1:$BX$1,0),FALSE),"")</f>
        <v/>
      </c>
      <c r="BL381" t="str">
        <f>IF($BF381="ja",VLOOKUP($B381,'Egen hetvattenprod'!$B$1:$BX$550,MATCH("Värde enligt ovan. (%)",'Egen hetvattenprod'!$B$1:$BX$1,0),FALSE),"")</f>
        <v/>
      </c>
      <c r="BM381" t="str">
        <f>IF($BF381="ja",VLOOKUP($B381,Kraftvärmeprod!$B$1:$BX$550,MATCH("Värde enligt ovan. (%)",Kraftvärmeprod!$B$1:$BX$1,0),FALSE),"")</f>
        <v/>
      </c>
      <c r="BQ381" t="str">
        <f>IF($BF381="ja",VLOOKUP($B381,'Egen hetvattenprod'!$B$1:$BX$550,MATCH("Tillförd olja (fossil) vid avfallsförbränning (GWh)",'Egen hetvattenprod'!$B$1:$BX$1,0),FALSE),"")</f>
        <v/>
      </c>
      <c r="BR381" t="str">
        <f>IF($BF381="ja",VLOOKUP($B381,Kraftvärmeprod!$B$1:$BX$550,MATCH("Tillförd olja (fossil) vid avfallsförbränning (GWh)",Kraftvärmeprod!$B$1:$BX$1,0),FALSE),"")</f>
        <v/>
      </c>
    </row>
    <row r="382" spans="1:70">
      <c r="A382" t="s">
        <v>582</v>
      </c>
      <c r="B382" t="s">
        <v>588</v>
      </c>
      <c r="C382">
        <f>VLOOKUP($B382,'Tillförd energi'!$B$1:$AI$720,MATCH(C$2,'Tillförd energi'!$B$1:$AQ$1,0),FALSE)</f>
        <v>0</v>
      </c>
      <c r="D382">
        <f>VLOOKUP($B382,'Tillförd energi'!$B$1:$AI$720,MATCH(D$2,'Tillförd energi'!$B$1:$AQ$1,0),FALSE)</f>
        <v>0.193</v>
      </c>
      <c r="E382">
        <f>VLOOKUP($B382,'Tillförd energi'!$B$1:$AI$720,MATCH(E$2,'Tillförd energi'!$B$1:$AQ$1,0),FALSE)</f>
        <v>0</v>
      </c>
      <c r="F382">
        <f>VLOOKUP($B382,'Tillförd energi'!$B$1:$AI$720,MATCH(F$2,'Tillförd energi'!$B$1:$AQ$1,0),FALSE)</f>
        <v>0</v>
      </c>
      <c r="G382">
        <f>VLOOKUP($B382,'Tillförd energi'!$B$1:$AI$720,MATCH(G$2,'Tillförd energi'!$B$1:$AQ$1,0),FALSE)</f>
        <v>0</v>
      </c>
      <c r="H382">
        <f>VLOOKUP($B382,'Tillförd energi'!$B$1:$AI$720,MATCH(H$2,'Tillförd energi'!$B$1:$AQ$1,0),FALSE)</f>
        <v>0.22500000000000001</v>
      </c>
      <c r="I382">
        <f>VLOOKUP($B382,'Tillförd energi'!$B$1:$AI$720,MATCH(I$2,'Tillförd energi'!$B$1:$AQ$1,0),FALSE)</f>
        <v>0</v>
      </c>
      <c r="J382">
        <f>VLOOKUP($B382,'Tillförd energi'!$B$1:$AI$720,MATCH(J$2,'Tillförd energi'!$B$1:$AQ$1,0),FALSE)</f>
        <v>1.0269999999999999</v>
      </c>
      <c r="K382">
        <f>VLOOKUP($B382,'Tillförd energi'!$B$1:$AI$720,MATCH(K$2,'Tillförd energi'!$B$1:$AQ$1,0),FALSE)</f>
        <v>0</v>
      </c>
      <c r="L382">
        <f>VLOOKUP($B382,'Tillförd energi'!$B$1:$AI$720,MATCH(L$2,'Tillförd energi'!$B$1:$AQ$1,0),FALSE)</f>
        <v>0</v>
      </c>
      <c r="M382">
        <f>VLOOKUP($B382,'Tillförd energi'!$B$1:$AI$720,MATCH(M$2,'Tillförd energi'!$B$1:$AQ$1,0),FALSE)</f>
        <v>32.985300000000002</v>
      </c>
      <c r="N382">
        <f>VLOOKUP($B382,'Tillförd energi'!$B$1:$AI$720,MATCH(N$2,'Tillförd energi'!$B$1:$AQ$1,0),FALSE)</f>
        <v>73.989000000000004</v>
      </c>
      <c r="O382">
        <f>VLOOKUP($B382,'Tillförd energi'!$B$1:$AI$720,MATCH(O$2,'Tillförd energi'!$B$1:$AQ$1,0),FALSE)</f>
        <v>0</v>
      </c>
      <c r="P382">
        <f>VLOOKUP($B382,'Tillförd energi'!$B$1:$AI$720,MATCH(P$2,'Tillförd energi'!$B$1:$AQ$1,0),FALSE)</f>
        <v>20.360600000000002</v>
      </c>
      <c r="Q382">
        <f>VLOOKUP($B382,'Tillförd energi'!$B$1:$AI$720,MATCH(Q$2,'Tillförd energi'!$B$1:$AQ$1,0),FALSE)</f>
        <v>0</v>
      </c>
      <c r="R382">
        <f>VLOOKUP($B382,'Tillförd energi'!$B$1:$AI$720,MATCH(R$2,'Tillförd energi'!$B$1:$AQ$1,0),FALSE)</f>
        <v>0</v>
      </c>
      <c r="S382">
        <f>VLOOKUP($B382,'Tillförd energi'!$B$1:$AI$720,MATCH(S$2,'Tillförd energi'!$B$1:$AQ$1,0),FALSE)</f>
        <v>0</v>
      </c>
      <c r="T382">
        <f>VLOOKUP($B382,'Tillförd energi'!$B$1:$AI$720,MATCH(T$2,'Tillförd energi'!$B$1:$AQ$1,0),FALSE)</f>
        <v>0</v>
      </c>
      <c r="U382">
        <f>VLOOKUP($B382,'Tillförd energi'!$B$1:$AI$720,MATCH(U$2,'Tillförd energi'!$B$1:$AQ$1,0),FALSE)</f>
        <v>0</v>
      </c>
      <c r="V382">
        <f>VLOOKUP($B382,'Tillförd energi'!$B$1:$AI$720,MATCH(V$2,'Tillförd energi'!$B$1:$AQ$1,0),FALSE)</f>
        <v>0</v>
      </c>
      <c r="W382">
        <f>VLOOKUP($B382,'Tillförd energi'!$B$1:$AI$720,MATCH(W$2,'Tillförd energi'!$B$1:$AQ$1,0),FALSE)</f>
        <v>0.123</v>
      </c>
      <c r="X382">
        <f>VLOOKUP($B382,'Tillförd energi'!$B$1:$AI$720,MATCH(X$2,'Tillförd energi'!$B$1:$AQ$1,0),FALSE)</f>
        <v>0</v>
      </c>
      <c r="Y382">
        <f>VLOOKUP($B382,'Tillförd energi'!$B$1:$AI$720,MATCH(Y$2,'Tillförd energi'!$B$1:$AQ$1,0),FALSE)</f>
        <v>0</v>
      </c>
      <c r="Z382">
        <f>VLOOKUP($B382,'Tillförd energi'!$B$1:$AI$720,MATCH(Z$2,'Tillförd energi'!$B$1:$AQ$1,0),FALSE)</f>
        <v>0</v>
      </c>
      <c r="AA382">
        <f>VLOOKUP($B382,'Tillförd energi'!$B$1:$AI$720,MATCH(AA$2,'Tillförd energi'!$B$1:$AQ$1,0),FALSE)</f>
        <v>0</v>
      </c>
      <c r="AB382">
        <f>VLOOKUP($B382,'Tillförd energi'!$B$1:$AI$720,MATCH(AB$2,'Tillförd energi'!$B$1:$AQ$1,0),FALSE)</f>
        <v>0</v>
      </c>
      <c r="AC382">
        <f>VLOOKUP($B382,'Tillförd energi'!$B$1:$AI$720,MATCH(AC$2,'Tillförd energi'!$B$1:$AQ$1,0),FALSE)</f>
        <v>25.812999999999999</v>
      </c>
      <c r="AD382">
        <f>VLOOKUP($B382,'Tillförd energi'!$B$1:$AI$720,MATCH(AD$2,'Tillförd energi'!$B$1:$AQ$1,0),FALSE)</f>
        <v>0.31</v>
      </c>
      <c r="AE382">
        <f>VLOOKUP($B382,'Tillförd energi'!$B$1:$AI$720,MATCH(AE$2,'Tillförd energi'!$B$1:$AQ$1,0),FALSE)</f>
        <v>0</v>
      </c>
      <c r="AF382">
        <f>VLOOKUP($B382,'Tillförd energi'!$B$1:$AI$720,MATCH(AF$2,'Tillförd energi'!$B$1:$AQ$1,0),FALSE)</f>
        <v>3.99057</v>
      </c>
      <c r="AG382">
        <f>IFERROR(VLOOKUP(B382,Miljö!$B$1:$AC$600,MATCH("Köpt mängd produktionsspecifik fjärrvärme:",Miljö!$B$1:$AC$1,0),FALSE)/1,0)</f>
        <v>0</v>
      </c>
      <c r="AI382">
        <f t="shared" si="30"/>
        <v>159.01646999999997</v>
      </c>
      <c r="AJ382">
        <f>IF(ISERROR(1/VLOOKUP($B382,Leveranser!$B$1:$S$500,MATCH("såld värme (gwh)",Leveranser!$B$1:$S$1,0),FALSE)),"",VLOOKUP($B382,Leveranser!$B$1:$S$500,MATCH("såld värme (gwh)",Leveranser!$B$1:$S$1,0),FALSE))</f>
        <v>133.01900000000001</v>
      </c>
      <c r="AM382" t="str">
        <f>IF(B382&lt;&gt;"",IF(VLOOKUP($B382,Totalt!$B$1:$AQ$554,MATCH("Kvalitetsgranskad:",Totalt!$B$1:$AQ$1,0),FALSE)="ja",VLOOKUP($B382,Miljö!$B$1:$AG$479,MATCH(AM$2,Miljö!$B$1:$AK$1,0),FALSE),""),"")</f>
        <v>Ja</v>
      </c>
      <c r="AN382" t="str">
        <f>IF(AM382="ja",VLOOKUP($B382,Miljö!$B$1:$J$479,MATCH("Typ av ursprungsspecificerad el   (Om inget värde anges används Nordisk residualmix, se inforuta) ()",Miljö!$B$1:$J$1,0),FALSE),IF(AM382="nej","Nordisk residualel",""))</f>
        <v>'Vindkraft och egen kraftvärme'</v>
      </c>
      <c r="AO382">
        <f>IF(AM382="","",VLOOKUP($B382,Miljö!$B$1:$J$479,MATCH("Fossilandel för ursprungspecificerad el ()",Miljö!$B$1:$J$1,0),FALSE))</f>
        <v>0</v>
      </c>
      <c r="AP382">
        <f>IF(AM382="","",IFERROR(VLOOKUP($B382,Miljö!$B$1:$J$479,MATCH("Kärnkraftsandel för ursprungsspecificerad el ()",Miljö!$B$1:$J$1,0),FALSE)/1,0))</f>
        <v>0</v>
      </c>
      <c r="AQ382">
        <f t="shared" si="31"/>
        <v>1</v>
      </c>
      <c r="AS382" t="str">
        <f t="shared" si="32"/>
        <v>Nej</v>
      </c>
      <c r="AT382" t="str">
        <f>IF(AS382="ja",VLOOKUP($B382,Miljö!$B$1:$P$500,MATCH("Fossil andel i procent (%)",Miljö!$B$1:$P$1,0),FALSE)/100,"")</f>
        <v/>
      </c>
      <c r="AV382" t="str">
        <f t="shared" si="33"/>
        <v>Nej</v>
      </c>
      <c r="AW382" t="str">
        <f>IF(AV382="ja",VLOOKUP($B382,'Egen hetvattenprod'!$B$1:$AO$500,MATCH("Värmekälla till värmepumpar ()",'Egen hetvattenprod'!$B$1:$AO$1,0),FALSE),"")</f>
        <v/>
      </c>
      <c r="AY382" t="str">
        <f t="shared" si="34"/>
        <v>Ja</v>
      </c>
      <c r="AZ382" s="115">
        <f>IF($AY382="ja",(VLOOKUP($B382,'Egen hetvattenprod'!$B$1:$BX$550,MATCH(AZ$2,'Egen hetvattenprod'!$B$1:$BX$1,0),FALSE)+VLOOKUP($B382,Kraftvärmeprod!$B$1:$BX$550,MATCH(AZ$2,Kraftvärmeprod!$B$1:$BX$1,0),FALSE))/$AC382,"")</f>
        <v>1.0000000000000002</v>
      </c>
      <c r="BA382" s="115">
        <f>IF($AY382="ja",(VLOOKUP($B382,'Egen hetvattenprod'!$B$1:$BX$550,MATCH(BA$2,'Egen hetvattenprod'!$B$1:$BX$1,0),FALSE)+VLOOKUP($B382,Kraftvärmeprod!$B$1:$BX$550,MATCH(BA$2,Kraftvärmeprod!$B$1:$BX$1,0),FALSE))/$AC382,"")</f>
        <v>0</v>
      </c>
      <c r="BB382" s="115">
        <f>IF($AY382="ja",(VLOOKUP($B382,'Egen hetvattenprod'!$B$1:$BX$550,MATCH(BB$2,'Egen hetvattenprod'!$B$1:$BX$1,0),FALSE)+VLOOKUP($B382,Kraftvärmeprod!$B$1:$BX$550,MATCH(BB$2,Kraftvärmeprod!$B$1:$BX$1,0),FALSE))/$AC382,"")</f>
        <v>0</v>
      </c>
      <c r="BC382" s="115">
        <f>IF($AY382="ja",(VLOOKUP($B382,'Egen hetvattenprod'!$B$1:$BX$550,MATCH(BC$2,'Egen hetvattenprod'!$B$1:$BX$1,0),FALSE)+VLOOKUP($B382,Kraftvärmeprod!$B$1:$BX$550,MATCH(BC$2,Kraftvärmeprod!$B$1:$BX$1,0),FALSE))/$AC382,"")</f>
        <v>0</v>
      </c>
      <c r="BD382" s="115">
        <f>IF($AY382="ja",(VLOOKUP($B382,'Egen hetvattenprod'!$B$1:$BX$550,MATCH(BD$2,'Egen hetvattenprod'!$B$1:$BX$1,0),FALSE)+VLOOKUP($B382,Kraftvärmeprod!$B$1:$BX$550,MATCH(BD$2,Kraftvärmeprod!$B$1:$BX$1,0),FALSE))/$AC382,"")</f>
        <v>0</v>
      </c>
      <c r="BF382" t="str">
        <f t="shared" si="35"/>
        <v>Nej</v>
      </c>
      <c r="BG382" t="str">
        <f>IF($BF382="ja",VLOOKUP($B382,'Egen hetvattenprod'!$B$1:$BX$550,MATCH("Andelen klimatgaser med fossilt ursprung för avfall ()",'Egen hetvattenprod'!$B$1:$BX$1,0),FALSE),"")</f>
        <v/>
      </c>
      <c r="BH382" t="str">
        <f>IF($BF382="ja",VLOOKUP($B382,Kraftvärmeprod!$B$1:$BX$550,MATCH("Andelen klimatgaser med fossilt ursprung för avfall ()",Kraftvärmeprod!$B$1:$BX$1,0),FALSE),"")</f>
        <v/>
      </c>
      <c r="BI382" t="str">
        <f>IF($BF382="ja",VLOOKUP($B382,'Egen hetvattenprod'!$B$1:$BX$550,MATCH("Avfall (GWh)",'Egen hetvattenprod'!$B$1:$BX$1,0),FALSE),"")</f>
        <v/>
      </c>
      <c r="BJ382" t="str">
        <f>IF($BF382="ja",VLOOKUP($B382,'Slutlig allokering kvv'!$B$1:$BX$550,MATCH("Avfall (GWh)",'Slutlig allokering kvv'!$B$1:$BX$1,0),FALSE),"")</f>
        <v/>
      </c>
      <c r="BK382" t="str">
        <f>IF($BF382="ja",VLOOKUP($B382,'Köpt hetvatten'!$B$1:$BX$550,MATCH("Avfall i köpt hetvatten",'Köpt hetvatten'!$B$1:$BX$1,0),FALSE),"")</f>
        <v/>
      </c>
      <c r="BL382" t="str">
        <f>IF($BF382="ja",VLOOKUP($B382,'Egen hetvattenprod'!$B$1:$BX$550,MATCH("Värde enligt ovan. (%)",'Egen hetvattenprod'!$B$1:$BX$1,0),FALSE),"")</f>
        <v/>
      </c>
      <c r="BM382" t="str">
        <f>IF($BF382="ja",VLOOKUP($B382,Kraftvärmeprod!$B$1:$BX$550,MATCH("Värde enligt ovan. (%)",Kraftvärmeprod!$B$1:$BX$1,0),FALSE),"")</f>
        <v/>
      </c>
      <c r="BQ382" t="str">
        <f>IF($BF382="ja",VLOOKUP($B382,'Egen hetvattenprod'!$B$1:$BX$550,MATCH("Tillförd olja (fossil) vid avfallsförbränning (GWh)",'Egen hetvattenprod'!$B$1:$BX$1,0),FALSE),"")</f>
        <v/>
      </c>
      <c r="BR382" t="str">
        <f>IF($BF382="ja",VLOOKUP($B382,Kraftvärmeprod!$B$1:$BX$550,MATCH("Tillförd olja (fossil) vid avfallsförbränning (GWh)",Kraftvärmeprod!$B$1:$BX$1,0),FALSE),"")</f>
        <v/>
      </c>
    </row>
    <row r="383" spans="1:70">
      <c r="A383" t="s">
        <v>589</v>
      </c>
      <c r="B383" t="s">
        <v>590</v>
      </c>
      <c r="C383">
        <f>VLOOKUP($B383,'Tillförd energi'!$B$1:$AI$720,MATCH(C$2,'Tillförd energi'!$B$1:$AQ$1,0),FALSE)</f>
        <v>0</v>
      </c>
      <c r="D383">
        <f>VLOOKUP($B383,'Tillförd energi'!$B$1:$AI$720,MATCH(D$2,'Tillförd energi'!$B$1:$AQ$1,0),FALSE)</f>
        <v>0.17</v>
      </c>
      <c r="E383">
        <f>VLOOKUP($B383,'Tillförd energi'!$B$1:$AI$720,MATCH(E$2,'Tillförd energi'!$B$1:$AQ$1,0),FALSE)</f>
        <v>0</v>
      </c>
      <c r="F383">
        <f>VLOOKUP($B383,'Tillförd energi'!$B$1:$AI$720,MATCH(F$2,'Tillförd energi'!$B$1:$AQ$1,0),FALSE)</f>
        <v>0</v>
      </c>
      <c r="G383">
        <f>VLOOKUP($B383,'Tillförd energi'!$B$1:$AI$720,MATCH(G$2,'Tillförd energi'!$B$1:$AQ$1,0),FALSE)</f>
        <v>0</v>
      </c>
      <c r="H383">
        <f>VLOOKUP($B383,'Tillförd energi'!$B$1:$AI$720,MATCH(H$2,'Tillförd energi'!$B$1:$AQ$1,0),FALSE)</f>
        <v>0</v>
      </c>
      <c r="I383">
        <f>VLOOKUP($B383,'Tillförd energi'!$B$1:$AI$720,MATCH(I$2,'Tillförd energi'!$B$1:$AQ$1,0),FALSE)</f>
        <v>0</v>
      </c>
      <c r="J383">
        <f>VLOOKUP($B383,'Tillförd energi'!$B$1:$AI$720,MATCH(J$2,'Tillförd energi'!$B$1:$AQ$1,0),FALSE)</f>
        <v>0</v>
      </c>
      <c r="K383">
        <f>VLOOKUP($B383,'Tillförd energi'!$B$1:$AI$720,MATCH(K$2,'Tillförd energi'!$B$1:$AQ$1,0),FALSE)</f>
        <v>0</v>
      </c>
      <c r="L383">
        <f>VLOOKUP($B383,'Tillförd energi'!$B$1:$AI$720,MATCH(L$2,'Tillförd energi'!$B$1:$AQ$1,0),FALSE)</f>
        <v>0</v>
      </c>
      <c r="M383">
        <f>VLOOKUP($B383,'Tillförd energi'!$B$1:$AI$720,MATCH(M$2,'Tillförd energi'!$B$1:$AQ$1,0),FALSE)</f>
        <v>10.252000000000001</v>
      </c>
      <c r="N383">
        <f>VLOOKUP($B383,'Tillförd energi'!$B$1:$AI$720,MATCH(N$2,'Tillförd energi'!$B$1:$AQ$1,0),FALSE)</f>
        <v>18.748999999999999</v>
      </c>
      <c r="O383">
        <f>VLOOKUP($B383,'Tillförd energi'!$B$1:$AI$720,MATCH(O$2,'Tillförd energi'!$B$1:$AQ$1,0),FALSE)</f>
        <v>24.094999999999999</v>
      </c>
      <c r="P383">
        <f>VLOOKUP($B383,'Tillförd energi'!$B$1:$AI$720,MATCH(P$2,'Tillförd energi'!$B$1:$AQ$1,0),FALSE)</f>
        <v>15.151999999999999</v>
      </c>
      <c r="Q383">
        <f>VLOOKUP($B383,'Tillförd energi'!$B$1:$AI$720,MATCH(Q$2,'Tillförd energi'!$B$1:$AQ$1,0),FALSE)</f>
        <v>0</v>
      </c>
      <c r="R383">
        <f>VLOOKUP($B383,'Tillförd energi'!$B$1:$AI$720,MATCH(R$2,'Tillförd energi'!$B$1:$AQ$1,0),FALSE)</f>
        <v>4.6180000000000003</v>
      </c>
      <c r="S383">
        <f>VLOOKUP($B383,'Tillförd energi'!$B$1:$AI$720,MATCH(S$2,'Tillförd energi'!$B$1:$AQ$1,0),FALSE)</f>
        <v>0</v>
      </c>
      <c r="T383">
        <f>VLOOKUP($B383,'Tillförd energi'!$B$1:$AI$720,MATCH(T$2,'Tillförd energi'!$B$1:$AQ$1,0),FALSE)</f>
        <v>0</v>
      </c>
      <c r="U383">
        <f>VLOOKUP($B383,'Tillförd energi'!$B$1:$AI$720,MATCH(U$2,'Tillförd energi'!$B$1:$AQ$1,0),FALSE)</f>
        <v>0</v>
      </c>
      <c r="V383">
        <f>VLOOKUP($B383,'Tillförd energi'!$B$1:$AI$720,MATCH(V$2,'Tillförd energi'!$B$1:$AQ$1,0),FALSE)</f>
        <v>0</v>
      </c>
      <c r="W383">
        <f>VLOOKUP($B383,'Tillförd energi'!$B$1:$AI$720,MATCH(W$2,'Tillförd energi'!$B$1:$AQ$1,0),FALSE)</f>
        <v>0.92100000000000004</v>
      </c>
      <c r="X383">
        <f>VLOOKUP($B383,'Tillförd energi'!$B$1:$AI$720,MATCH(X$2,'Tillförd energi'!$B$1:$AQ$1,0),FALSE)</f>
        <v>0</v>
      </c>
      <c r="Y383">
        <f>VLOOKUP($B383,'Tillförd energi'!$B$1:$AI$720,MATCH(Y$2,'Tillförd energi'!$B$1:$AQ$1,0),FALSE)</f>
        <v>0.44700000000000001</v>
      </c>
      <c r="Z383">
        <f>VLOOKUP($B383,'Tillförd energi'!$B$1:$AI$720,MATCH(Z$2,'Tillförd energi'!$B$1:$AQ$1,0),FALSE)</f>
        <v>0.24399999999999999</v>
      </c>
      <c r="AA383">
        <f>VLOOKUP($B383,'Tillförd energi'!$B$1:$AI$720,MATCH(AA$2,'Tillförd energi'!$B$1:$AQ$1,0),FALSE)</f>
        <v>1.3160000000000001</v>
      </c>
      <c r="AB383">
        <f>VLOOKUP($B383,'Tillförd energi'!$B$1:$AI$720,MATCH(AB$2,'Tillförd energi'!$B$1:$AQ$1,0),FALSE)</f>
        <v>9.1969999999999992</v>
      </c>
      <c r="AC383">
        <f>VLOOKUP($B383,'Tillförd energi'!$B$1:$AI$720,MATCH(AC$2,'Tillförd energi'!$B$1:$AQ$1,0),FALSE)</f>
        <v>17.571000000000002</v>
      </c>
      <c r="AD383">
        <f>VLOOKUP($B383,'Tillförd energi'!$B$1:$AI$720,MATCH(AD$2,'Tillförd energi'!$B$1:$AQ$1,0),FALSE)</f>
        <v>4.2510000000000003</v>
      </c>
      <c r="AE383">
        <f>VLOOKUP($B383,'Tillförd energi'!$B$1:$AI$720,MATCH(AE$2,'Tillförd energi'!$B$1:$AQ$1,0),FALSE)</f>
        <v>0</v>
      </c>
      <c r="AF383">
        <f>VLOOKUP($B383,'Tillförd energi'!$B$1:$AI$720,MATCH(AF$2,'Tillförd energi'!$B$1:$AQ$1,0),FALSE)</f>
        <v>3.1930000000000001</v>
      </c>
      <c r="AG383">
        <f>IFERROR(VLOOKUP(B383,Miljö!$B$1:$AC$600,MATCH("Köpt mängd produktionsspecifik fjärrvärme:",Miljö!$B$1:$AC$1,0),FALSE)/1,0)</f>
        <v>0</v>
      </c>
      <c r="AI383">
        <f t="shared" si="30"/>
        <v>110.176</v>
      </c>
      <c r="AJ383">
        <f>IF(ISERROR(1/VLOOKUP($B383,Leveranser!$B$1:$S$500,MATCH("såld värme (gwh)",Leveranser!$B$1:$S$1,0),FALSE)),"",VLOOKUP($B383,Leveranser!$B$1:$S$500,MATCH("såld värme (gwh)",Leveranser!$B$1:$S$1,0),FALSE))</f>
        <v>82.043999999999997</v>
      </c>
      <c r="AM383" t="str">
        <f>IF(B383&lt;&gt;"",IF(VLOOKUP($B383,Totalt!$B$1:$AQ$554,MATCH("Kvalitetsgranskad:",Totalt!$B$1:$AQ$1,0),FALSE)="ja",VLOOKUP($B383,Miljö!$B$1:$AG$479,MATCH(AM$2,Miljö!$B$1:$AK$1,0),FALSE),""),"")</f>
        <v>Ja</v>
      </c>
      <c r="AN383" t="str">
        <f>IF(AM383="ja",VLOOKUP($B383,Miljö!$B$1:$J$479,MATCH("Typ av ursprungsspecificerad el   (Om inget värde anges används Nordisk residualmix, se inforuta) ()",Miljö!$B$1:$J$1,0),FALSE),IF(AM383="nej","Nordisk residualel",""))</f>
        <v>'EPD Vattenfalls vindkraft'</v>
      </c>
      <c r="AO383">
        <f>IF(AM383="","",VLOOKUP($B383,Miljö!$B$1:$J$479,MATCH("Fossilandel för ursprungspecificerad el ()",Miljö!$B$1:$J$1,0),FALSE))</f>
        <v>0</v>
      </c>
      <c r="AP383">
        <f>IF(AM383="","",IFERROR(VLOOKUP($B383,Miljö!$B$1:$J$479,MATCH("Kärnkraftsandel för ursprungsspecificerad el ()",Miljö!$B$1:$J$1,0),FALSE)/1,0))</f>
        <v>0</v>
      </c>
      <c r="AQ383">
        <f t="shared" si="31"/>
        <v>1</v>
      </c>
      <c r="AS383" t="str">
        <f t="shared" si="32"/>
        <v>Nej</v>
      </c>
      <c r="AT383" t="str">
        <f>IF(AS383="ja",VLOOKUP($B383,Miljö!$B$1:$P$500,MATCH("Fossil andel i procent (%)",Miljö!$B$1:$P$1,0),FALSE)/100,"")</f>
        <v/>
      </c>
      <c r="AV383" t="str">
        <f t="shared" si="33"/>
        <v>Ja</v>
      </c>
      <c r="AW383" t="str">
        <f>IF(AV383="ja",VLOOKUP($B383,'Egen hetvattenprod'!$B$1:$AO$500,MATCH("Värmekälla till värmepumpar ()",'Egen hetvattenprod'!$B$1:$AO$1,0),FALSE),"")</f>
        <v>Lågtempererad spillvärme</v>
      </c>
      <c r="AY383" t="str">
        <f t="shared" si="34"/>
        <v>Ja</v>
      </c>
      <c r="AZ383" s="115">
        <f>IF($AY383="ja",(VLOOKUP($B383,'Egen hetvattenprod'!$B$1:$BX$550,MATCH(AZ$2,'Egen hetvattenprod'!$B$1:$BX$1,0),FALSE)+VLOOKUP($B383,Kraftvärmeprod!$B$1:$BX$550,MATCH(AZ$2,Kraftvärmeprod!$B$1:$BX$1,0),FALSE))/$AC383,"")</f>
        <v>0.9900000000000001</v>
      </c>
      <c r="BA383" s="115">
        <f>IF($AY383="ja",(VLOOKUP($B383,'Egen hetvattenprod'!$B$1:$BX$550,MATCH(BA$2,'Egen hetvattenprod'!$B$1:$BX$1,0),FALSE)+VLOOKUP($B383,Kraftvärmeprod!$B$1:$BX$550,MATCH(BA$2,Kraftvärmeprod!$B$1:$BX$1,0),FALSE))/$AC383,"")</f>
        <v>0</v>
      </c>
      <c r="BB383" s="115">
        <f>IF($AY383="ja",(VLOOKUP($B383,'Egen hetvattenprod'!$B$1:$BX$550,MATCH(BB$2,'Egen hetvattenprod'!$B$1:$BX$1,0),FALSE)+VLOOKUP($B383,Kraftvärmeprod!$B$1:$BX$550,MATCH(BB$2,Kraftvärmeprod!$B$1:$BX$1,0),FALSE))/$AC383,"")</f>
        <v>0</v>
      </c>
      <c r="BC383" s="115">
        <f>IF($AY383="ja",(VLOOKUP($B383,'Egen hetvattenprod'!$B$1:$BX$550,MATCH(BC$2,'Egen hetvattenprod'!$B$1:$BX$1,0),FALSE)+VLOOKUP($B383,Kraftvärmeprod!$B$1:$BX$550,MATCH(BC$2,Kraftvärmeprod!$B$1:$BX$1,0),FALSE))/$AC383,"")</f>
        <v>0.01</v>
      </c>
      <c r="BD383" s="115">
        <f>IF($AY383="ja",(VLOOKUP($B383,'Egen hetvattenprod'!$B$1:$BX$550,MATCH(BD$2,'Egen hetvattenprod'!$B$1:$BX$1,0),FALSE)+VLOOKUP($B383,Kraftvärmeprod!$B$1:$BX$550,MATCH(BD$2,Kraftvärmeprod!$B$1:$BX$1,0),FALSE))/$AC383,"")</f>
        <v>0</v>
      </c>
      <c r="BF383" t="str">
        <f t="shared" si="35"/>
        <v>Nej</v>
      </c>
      <c r="BG383" t="str">
        <f>IF($BF383="ja",VLOOKUP($B383,'Egen hetvattenprod'!$B$1:$BX$550,MATCH("Andelen klimatgaser med fossilt ursprung för avfall ()",'Egen hetvattenprod'!$B$1:$BX$1,0),FALSE),"")</f>
        <v/>
      </c>
      <c r="BH383" t="str">
        <f>IF($BF383="ja",VLOOKUP($B383,Kraftvärmeprod!$B$1:$BX$550,MATCH("Andelen klimatgaser med fossilt ursprung för avfall ()",Kraftvärmeprod!$B$1:$BX$1,0),FALSE),"")</f>
        <v/>
      </c>
      <c r="BI383" t="str">
        <f>IF($BF383="ja",VLOOKUP($B383,'Egen hetvattenprod'!$B$1:$BX$550,MATCH("Avfall (GWh)",'Egen hetvattenprod'!$B$1:$BX$1,0),FALSE),"")</f>
        <v/>
      </c>
      <c r="BJ383" t="str">
        <f>IF($BF383="ja",VLOOKUP($B383,'Slutlig allokering kvv'!$B$1:$BX$550,MATCH("Avfall (GWh)",'Slutlig allokering kvv'!$B$1:$BX$1,0),FALSE),"")</f>
        <v/>
      </c>
      <c r="BK383" t="str">
        <f>IF($BF383="ja",VLOOKUP($B383,'Köpt hetvatten'!$B$1:$BX$550,MATCH("Avfall i köpt hetvatten",'Köpt hetvatten'!$B$1:$BX$1,0),FALSE),"")</f>
        <v/>
      </c>
      <c r="BL383" t="str">
        <f>IF($BF383="ja",VLOOKUP($B383,'Egen hetvattenprod'!$B$1:$BX$550,MATCH("Värde enligt ovan. (%)",'Egen hetvattenprod'!$B$1:$BX$1,0),FALSE),"")</f>
        <v/>
      </c>
      <c r="BM383" t="str">
        <f>IF($BF383="ja",VLOOKUP($B383,Kraftvärmeprod!$B$1:$BX$550,MATCH("Värde enligt ovan. (%)",Kraftvärmeprod!$B$1:$BX$1,0),FALSE),"")</f>
        <v/>
      </c>
      <c r="BQ383" t="str">
        <f>IF($BF383="ja",VLOOKUP($B383,'Egen hetvattenprod'!$B$1:$BX$550,MATCH("Tillförd olja (fossil) vid avfallsförbränning (GWh)",'Egen hetvattenprod'!$B$1:$BX$1,0),FALSE),"")</f>
        <v/>
      </c>
      <c r="BR383" t="str">
        <f>IF($BF383="ja",VLOOKUP($B383,Kraftvärmeprod!$B$1:$BX$550,MATCH("Tillförd olja (fossil) vid avfallsförbränning (GWh)",Kraftvärmeprod!$B$1:$BX$1,0),FALSE),"")</f>
        <v/>
      </c>
    </row>
    <row r="384" spans="1:70">
      <c r="A384" t="s">
        <v>589</v>
      </c>
      <c r="B384" t="s">
        <v>591</v>
      </c>
      <c r="C384">
        <f>VLOOKUP($B384,'Tillförd energi'!$B$1:$AI$720,MATCH(C$2,'Tillförd energi'!$B$1:$AQ$1,0),FALSE)</f>
        <v>0</v>
      </c>
      <c r="D384">
        <f>VLOOKUP($B384,'Tillförd energi'!$B$1:$AI$720,MATCH(D$2,'Tillförd energi'!$B$1:$AQ$1,0),FALSE)</f>
        <v>0</v>
      </c>
      <c r="E384">
        <f>VLOOKUP($B384,'Tillförd energi'!$B$1:$AI$720,MATCH(E$2,'Tillförd energi'!$B$1:$AQ$1,0),FALSE)</f>
        <v>0</v>
      </c>
      <c r="F384">
        <f>VLOOKUP($B384,'Tillförd energi'!$B$1:$AI$720,MATCH(F$2,'Tillförd energi'!$B$1:$AQ$1,0),FALSE)</f>
        <v>0</v>
      </c>
      <c r="G384">
        <f>VLOOKUP($B384,'Tillförd energi'!$B$1:$AI$720,MATCH(G$2,'Tillförd energi'!$B$1:$AQ$1,0),FALSE)</f>
        <v>0</v>
      </c>
      <c r="H384">
        <f>VLOOKUP($B384,'Tillförd energi'!$B$1:$AI$720,MATCH(H$2,'Tillförd energi'!$B$1:$AQ$1,0),FALSE)</f>
        <v>0</v>
      </c>
      <c r="I384">
        <f>VLOOKUP($B384,'Tillförd energi'!$B$1:$AI$720,MATCH(I$2,'Tillförd energi'!$B$1:$AQ$1,0),FALSE)</f>
        <v>0</v>
      </c>
      <c r="J384">
        <f>VLOOKUP($B384,'Tillförd energi'!$B$1:$AI$720,MATCH(J$2,'Tillförd energi'!$B$1:$AQ$1,0),FALSE)</f>
        <v>0</v>
      </c>
      <c r="K384">
        <f>VLOOKUP($B384,'Tillförd energi'!$B$1:$AI$720,MATCH(K$2,'Tillförd energi'!$B$1:$AQ$1,0),FALSE)</f>
        <v>0</v>
      </c>
      <c r="L384">
        <f>VLOOKUP($B384,'Tillförd energi'!$B$1:$AI$720,MATCH(L$2,'Tillförd energi'!$B$1:$AQ$1,0),FALSE)</f>
        <v>0</v>
      </c>
      <c r="M384">
        <f>VLOOKUP($B384,'Tillförd energi'!$B$1:$AI$720,MATCH(M$2,'Tillförd energi'!$B$1:$AQ$1,0),FALSE)</f>
        <v>0</v>
      </c>
      <c r="N384">
        <f>VLOOKUP($B384,'Tillförd energi'!$B$1:$AI$720,MATCH(N$2,'Tillförd energi'!$B$1:$AQ$1,0),FALSE)</f>
        <v>0</v>
      </c>
      <c r="O384">
        <f>VLOOKUP($B384,'Tillförd energi'!$B$1:$AI$720,MATCH(O$2,'Tillförd energi'!$B$1:$AQ$1,0),FALSE)</f>
        <v>0</v>
      </c>
      <c r="P384">
        <f>VLOOKUP($B384,'Tillförd energi'!$B$1:$AI$720,MATCH(P$2,'Tillförd energi'!$B$1:$AQ$1,0),FALSE)</f>
        <v>14.532999999999999</v>
      </c>
      <c r="Q384">
        <f>VLOOKUP($B384,'Tillförd energi'!$B$1:$AI$720,MATCH(Q$2,'Tillförd energi'!$B$1:$AQ$1,0),FALSE)</f>
        <v>0</v>
      </c>
      <c r="R384">
        <f>VLOOKUP($B384,'Tillförd energi'!$B$1:$AI$720,MATCH(R$2,'Tillförd energi'!$B$1:$AQ$1,0),FALSE)</f>
        <v>0</v>
      </c>
      <c r="S384">
        <f>VLOOKUP($B384,'Tillförd energi'!$B$1:$AI$720,MATCH(S$2,'Tillförd energi'!$B$1:$AQ$1,0),FALSE)</f>
        <v>0</v>
      </c>
      <c r="T384">
        <f>VLOOKUP($B384,'Tillförd energi'!$B$1:$AI$720,MATCH(T$2,'Tillförd energi'!$B$1:$AQ$1,0),FALSE)</f>
        <v>0</v>
      </c>
      <c r="U384">
        <f>VLOOKUP($B384,'Tillförd energi'!$B$1:$AI$720,MATCH(U$2,'Tillförd energi'!$B$1:$AQ$1,0),FALSE)</f>
        <v>0</v>
      </c>
      <c r="V384">
        <f>VLOOKUP($B384,'Tillförd energi'!$B$1:$AI$720,MATCH(V$2,'Tillförd energi'!$B$1:$AQ$1,0),FALSE)</f>
        <v>0</v>
      </c>
      <c r="W384">
        <f>VLOOKUP($B384,'Tillförd energi'!$B$1:$AI$720,MATCH(W$2,'Tillförd energi'!$B$1:$AQ$1,0),FALSE)</f>
        <v>0.85299999999999998</v>
      </c>
      <c r="X384">
        <f>VLOOKUP($B384,'Tillförd energi'!$B$1:$AI$720,MATCH(X$2,'Tillförd energi'!$B$1:$AQ$1,0),FALSE)</f>
        <v>0</v>
      </c>
      <c r="Y384">
        <f>VLOOKUP($B384,'Tillförd energi'!$B$1:$AI$720,MATCH(Y$2,'Tillförd energi'!$B$1:$AQ$1,0),FALSE)</f>
        <v>0</v>
      </c>
      <c r="Z384">
        <f>VLOOKUP($B384,'Tillförd energi'!$B$1:$AI$720,MATCH(Z$2,'Tillförd energi'!$B$1:$AQ$1,0),FALSE)</f>
        <v>1E-3</v>
      </c>
      <c r="AA384">
        <f>VLOOKUP($B384,'Tillförd energi'!$B$1:$AI$720,MATCH(AA$2,'Tillförd energi'!$B$1:$AQ$1,0),FALSE)</f>
        <v>0</v>
      </c>
      <c r="AB384">
        <f>VLOOKUP($B384,'Tillförd energi'!$B$1:$AI$720,MATCH(AB$2,'Tillförd energi'!$B$1:$AQ$1,0),FALSE)</f>
        <v>0</v>
      </c>
      <c r="AC384">
        <f>VLOOKUP($B384,'Tillförd energi'!$B$1:$AI$720,MATCH(AC$2,'Tillförd energi'!$B$1:$AQ$1,0),FALSE)</f>
        <v>0</v>
      </c>
      <c r="AD384">
        <f>VLOOKUP($B384,'Tillförd energi'!$B$1:$AI$720,MATCH(AD$2,'Tillförd energi'!$B$1:$AQ$1,0),FALSE)</f>
        <v>0</v>
      </c>
      <c r="AE384">
        <f>VLOOKUP($B384,'Tillförd energi'!$B$1:$AI$720,MATCH(AE$2,'Tillförd energi'!$B$1:$AQ$1,0),FALSE)</f>
        <v>0</v>
      </c>
      <c r="AF384">
        <f>VLOOKUP($B384,'Tillförd energi'!$B$1:$AI$720,MATCH(AF$2,'Tillförd energi'!$B$1:$AQ$1,0),FALSE)</f>
        <v>0.33300000000000002</v>
      </c>
      <c r="AG384">
        <f>IFERROR(VLOOKUP(B384,Miljö!$B$1:$AC$600,MATCH("Köpt mängd produktionsspecifik fjärrvärme:",Miljö!$B$1:$AC$1,0),FALSE)/1,0)</f>
        <v>0</v>
      </c>
      <c r="AI384">
        <f t="shared" si="30"/>
        <v>15.719999999999999</v>
      </c>
      <c r="AJ384">
        <f>IF(ISERROR(1/VLOOKUP($B384,Leveranser!$B$1:$S$500,MATCH("såld värme (gwh)",Leveranser!$B$1:$S$1,0),FALSE)),"",VLOOKUP($B384,Leveranser!$B$1:$S$500,MATCH("såld värme (gwh)",Leveranser!$B$1:$S$1,0),FALSE))</f>
        <v>11.929</v>
      </c>
      <c r="AM384" t="str">
        <f>IF(B384&lt;&gt;"",IF(VLOOKUP($B384,Totalt!$B$1:$AQ$554,MATCH("Kvalitetsgranskad:",Totalt!$B$1:$AQ$1,0),FALSE)="ja",VLOOKUP($B384,Miljö!$B$1:$AG$479,MATCH(AM$2,Miljö!$B$1:$AK$1,0),FALSE),""),"")</f>
        <v>Ja</v>
      </c>
      <c r="AN384" t="str">
        <f>IF(AM384="ja",VLOOKUP($B384,Miljö!$B$1:$J$479,MATCH("Typ av ursprungsspecificerad el   (Om inget värde anges används Nordisk residualmix, se inforuta) ()",Miljö!$B$1:$J$1,0),FALSE),IF(AM384="nej","Nordisk residualel",""))</f>
        <v>'EPD Vattenfalls vindkraft'</v>
      </c>
      <c r="AO384">
        <f>IF(AM384="","",VLOOKUP($B384,Miljö!$B$1:$J$479,MATCH("Fossilandel för ursprungspecificerad el ()",Miljö!$B$1:$J$1,0),FALSE))</f>
        <v>0</v>
      </c>
      <c r="AP384">
        <f>IF(AM384="","",IFERROR(VLOOKUP($B384,Miljö!$B$1:$J$479,MATCH("Kärnkraftsandel för ursprungsspecificerad el ()",Miljö!$B$1:$J$1,0),FALSE)/1,0))</f>
        <v>0</v>
      </c>
      <c r="AQ384">
        <f t="shared" si="31"/>
        <v>1</v>
      </c>
      <c r="AS384" t="str">
        <f t="shared" si="32"/>
        <v>Nej</v>
      </c>
      <c r="AT384" t="str">
        <f>IF(AS384="ja",VLOOKUP($B384,Miljö!$B$1:$P$500,MATCH("Fossil andel i procent (%)",Miljö!$B$1:$P$1,0),FALSE)/100,"")</f>
        <v/>
      </c>
      <c r="AV384" t="str">
        <f t="shared" si="33"/>
        <v>Nej</v>
      </c>
      <c r="AW384" t="str">
        <f>IF(AV384="ja",VLOOKUP($B384,'Egen hetvattenprod'!$B$1:$AO$500,MATCH("Värmekälla till värmepumpar ()",'Egen hetvattenprod'!$B$1:$AO$1,0),FALSE),"")</f>
        <v/>
      </c>
      <c r="AY384" t="str">
        <f t="shared" si="34"/>
        <v>Nej</v>
      </c>
      <c r="AZ384" s="115" t="str">
        <f>IF($AY384="ja",(VLOOKUP($B384,'Egen hetvattenprod'!$B$1:$BX$550,MATCH(AZ$2,'Egen hetvattenprod'!$B$1:$BX$1,0),FALSE)+VLOOKUP($B384,Kraftvärmeprod!$B$1:$BX$550,MATCH(AZ$2,Kraftvärmeprod!$B$1:$BX$1,0),FALSE))/$AC384,"")</f>
        <v/>
      </c>
      <c r="BA384" s="115" t="str">
        <f>IF($AY384="ja",(VLOOKUP($B384,'Egen hetvattenprod'!$B$1:$BX$550,MATCH(BA$2,'Egen hetvattenprod'!$B$1:$BX$1,0),FALSE)+VLOOKUP($B384,Kraftvärmeprod!$B$1:$BX$550,MATCH(BA$2,Kraftvärmeprod!$B$1:$BX$1,0),FALSE))/$AC384,"")</f>
        <v/>
      </c>
      <c r="BB384" s="115" t="str">
        <f>IF($AY384="ja",(VLOOKUP($B384,'Egen hetvattenprod'!$B$1:$BX$550,MATCH(BB$2,'Egen hetvattenprod'!$B$1:$BX$1,0),FALSE)+VLOOKUP($B384,Kraftvärmeprod!$B$1:$BX$550,MATCH(BB$2,Kraftvärmeprod!$B$1:$BX$1,0),FALSE))/$AC384,"")</f>
        <v/>
      </c>
      <c r="BC384" s="115" t="str">
        <f>IF($AY384="ja",(VLOOKUP($B384,'Egen hetvattenprod'!$B$1:$BX$550,MATCH(BC$2,'Egen hetvattenprod'!$B$1:$BX$1,0),FALSE)+VLOOKUP($B384,Kraftvärmeprod!$B$1:$BX$550,MATCH(BC$2,Kraftvärmeprod!$B$1:$BX$1,0),FALSE))/$AC384,"")</f>
        <v/>
      </c>
      <c r="BD384" s="115" t="str">
        <f>IF($AY384="ja",(VLOOKUP($B384,'Egen hetvattenprod'!$B$1:$BX$550,MATCH(BD$2,'Egen hetvattenprod'!$B$1:$BX$1,0),FALSE)+VLOOKUP($B384,Kraftvärmeprod!$B$1:$BX$550,MATCH(BD$2,Kraftvärmeprod!$B$1:$BX$1,0),FALSE))/$AC384,"")</f>
        <v/>
      </c>
      <c r="BF384" t="str">
        <f t="shared" si="35"/>
        <v>Nej</v>
      </c>
      <c r="BG384" t="str">
        <f>IF($BF384="ja",VLOOKUP($B384,'Egen hetvattenprod'!$B$1:$BX$550,MATCH("Andelen klimatgaser med fossilt ursprung för avfall ()",'Egen hetvattenprod'!$B$1:$BX$1,0),FALSE),"")</f>
        <v/>
      </c>
      <c r="BH384" t="str">
        <f>IF($BF384="ja",VLOOKUP($B384,Kraftvärmeprod!$B$1:$BX$550,MATCH("Andelen klimatgaser med fossilt ursprung för avfall ()",Kraftvärmeprod!$B$1:$BX$1,0),FALSE),"")</f>
        <v/>
      </c>
      <c r="BI384" t="str">
        <f>IF($BF384="ja",VLOOKUP($B384,'Egen hetvattenprod'!$B$1:$BX$550,MATCH("Avfall (GWh)",'Egen hetvattenprod'!$B$1:$BX$1,0),FALSE),"")</f>
        <v/>
      </c>
      <c r="BJ384" t="str">
        <f>IF($BF384="ja",VLOOKUP($B384,'Slutlig allokering kvv'!$B$1:$BX$550,MATCH("Avfall (GWh)",'Slutlig allokering kvv'!$B$1:$BX$1,0),FALSE),"")</f>
        <v/>
      </c>
      <c r="BK384" t="str">
        <f>IF($BF384="ja",VLOOKUP($B384,'Köpt hetvatten'!$B$1:$BX$550,MATCH("Avfall i köpt hetvatten",'Köpt hetvatten'!$B$1:$BX$1,0),FALSE),"")</f>
        <v/>
      </c>
      <c r="BL384" t="str">
        <f>IF($BF384="ja",VLOOKUP($B384,'Egen hetvattenprod'!$B$1:$BX$550,MATCH("Värde enligt ovan. (%)",'Egen hetvattenprod'!$B$1:$BX$1,0),FALSE),"")</f>
        <v/>
      </c>
      <c r="BM384" t="str">
        <f>IF($BF384="ja",VLOOKUP($B384,Kraftvärmeprod!$B$1:$BX$550,MATCH("Värde enligt ovan. (%)",Kraftvärmeprod!$B$1:$BX$1,0),FALSE),"")</f>
        <v/>
      </c>
      <c r="BQ384" t="str">
        <f>IF($BF384="ja",VLOOKUP($B384,'Egen hetvattenprod'!$B$1:$BX$550,MATCH("Tillförd olja (fossil) vid avfallsförbränning (GWh)",'Egen hetvattenprod'!$B$1:$BX$1,0),FALSE),"")</f>
        <v/>
      </c>
      <c r="BR384" t="str">
        <f>IF($BF384="ja",VLOOKUP($B384,Kraftvärmeprod!$B$1:$BX$550,MATCH("Tillförd olja (fossil) vid avfallsförbränning (GWh)",Kraftvärmeprod!$B$1:$BX$1,0),FALSE),"")</f>
        <v/>
      </c>
    </row>
    <row r="385" spans="1:70">
      <c r="A385" t="s">
        <v>589</v>
      </c>
      <c r="B385" t="s">
        <v>592</v>
      </c>
      <c r="C385">
        <f>VLOOKUP($B385,'Tillförd energi'!$B$1:$AI$720,MATCH(C$2,'Tillförd energi'!$B$1:$AQ$1,0),FALSE)</f>
        <v>0</v>
      </c>
      <c r="D385">
        <f>VLOOKUP($B385,'Tillförd energi'!$B$1:$AI$720,MATCH(D$2,'Tillförd energi'!$B$1:$AQ$1,0),FALSE)</f>
        <v>0.28299999999999997</v>
      </c>
      <c r="E385">
        <f>VLOOKUP($B385,'Tillförd energi'!$B$1:$AI$720,MATCH(E$2,'Tillförd energi'!$B$1:$AQ$1,0),FALSE)</f>
        <v>0</v>
      </c>
      <c r="F385">
        <f>VLOOKUP($B385,'Tillförd energi'!$B$1:$AI$720,MATCH(F$2,'Tillförd energi'!$B$1:$AQ$1,0),FALSE)</f>
        <v>0</v>
      </c>
      <c r="G385">
        <f>VLOOKUP($B385,'Tillförd energi'!$B$1:$AI$720,MATCH(G$2,'Tillförd energi'!$B$1:$AQ$1,0),FALSE)</f>
        <v>0</v>
      </c>
      <c r="H385">
        <f>VLOOKUP($B385,'Tillförd energi'!$B$1:$AI$720,MATCH(H$2,'Tillförd energi'!$B$1:$AQ$1,0),FALSE)</f>
        <v>0</v>
      </c>
      <c r="I385">
        <f>VLOOKUP($B385,'Tillförd energi'!$B$1:$AI$720,MATCH(I$2,'Tillförd energi'!$B$1:$AQ$1,0),FALSE)</f>
        <v>0</v>
      </c>
      <c r="J385">
        <f>VLOOKUP($B385,'Tillförd energi'!$B$1:$AI$720,MATCH(J$2,'Tillförd energi'!$B$1:$AQ$1,0),FALSE)</f>
        <v>0</v>
      </c>
      <c r="K385">
        <f>VLOOKUP($B385,'Tillförd energi'!$B$1:$AI$720,MATCH(K$2,'Tillförd energi'!$B$1:$AQ$1,0),FALSE)</f>
        <v>0</v>
      </c>
      <c r="L385">
        <f>VLOOKUP($B385,'Tillförd energi'!$B$1:$AI$720,MATCH(L$2,'Tillförd energi'!$B$1:$AQ$1,0),FALSE)</f>
        <v>71.114000000000004</v>
      </c>
      <c r="M385">
        <f>VLOOKUP($B385,'Tillförd energi'!$B$1:$AI$720,MATCH(M$2,'Tillförd energi'!$B$1:$AQ$1,0),FALSE)</f>
        <v>17.364000000000001</v>
      </c>
      <c r="N385">
        <f>VLOOKUP($B385,'Tillförd energi'!$B$1:$AI$720,MATCH(N$2,'Tillförd energi'!$B$1:$AQ$1,0),FALSE)</f>
        <v>2.16</v>
      </c>
      <c r="O385">
        <f>VLOOKUP($B385,'Tillförd energi'!$B$1:$AI$720,MATCH(O$2,'Tillförd energi'!$B$1:$AQ$1,0),FALSE)</f>
        <v>1.56</v>
      </c>
      <c r="P385">
        <f>VLOOKUP($B385,'Tillförd energi'!$B$1:$AI$720,MATCH(P$2,'Tillförd energi'!$B$1:$AQ$1,0),FALSE)</f>
        <v>10.616</v>
      </c>
      <c r="Q385">
        <f>VLOOKUP($B385,'Tillförd energi'!$B$1:$AI$720,MATCH(Q$2,'Tillförd energi'!$B$1:$AQ$1,0),FALSE)</f>
        <v>0</v>
      </c>
      <c r="R385">
        <f>VLOOKUP($B385,'Tillförd energi'!$B$1:$AI$720,MATCH(R$2,'Tillförd energi'!$B$1:$AQ$1,0),FALSE)</f>
        <v>0</v>
      </c>
      <c r="S385">
        <f>VLOOKUP($B385,'Tillförd energi'!$B$1:$AI$720,MATCH(S$2,'Tillförd energi'!$B$1:$AQ$1,0),FALSE)</f>
        <v>0</v>
      </c>
      <c r="T385">
        <f>VLOOKUP($B385,'Tillförd energi'!$B$1:$AI$720,MATCH(T$2,'Tillförd energi'!$B$1:$AQ$1,0),FALSE)</f>
        <v>0</v>
      </c>
      <c r="U385">
        <f>VLOOKUP($B385,'Tillförd energi'!$B$1:$AI$720,MATCH(U$2,'Tillförd energi'!$B$1:$AQ$1,0),FALSE)</f>
        <v>0</v>
      </c>
      <c r="V385">
        <f>VLOOKUP($B385,'Tillförd energi'!$B$1:$AI$720,MATCH(V$2,'Tillförd energi'!$B$1:$AQ$1,0),FALSE)</f>
        <v>0</v>
      </c>
      <c r="W385">
        <f>VLOOKUP($B385,'Tillförd energi'!$B$1:$AI$720,MATCH(W$2,'Tillförd energi'!$B$1:$AQ$1,0),FALSE)</f>
        <v>3.7160000000000002</v>
      </c>
      <c r="X385">
        <f>VLOOKUP($B385,'Tillförd energi'!$B$1:$AI$720,MATCH(X$2,'Tillförd energi'!$B$1:$AQ$1,0),FALSE)</f>
        <v>0</v>
      </c>
      <c r="Y385">
        <f>VLOOKUP($B385,'Tillförd energi'!$B$1:$AI$720,MATCH(Y$2,'Tillförd energi'!$B$1:$AQ$1,0),FALSE)</f>
        <v>0</v>
      </c>
      <c r="Z385">
        <f>VLOOKUP($B385,'Tillförd energi'!$B$1:$AI$720,MATCH(Z$2,'Tillförd energi'!$B$1:$AQ$1,0),FALSE)</f>
        <v>0.65252600000000005</v>
      </c>
      <c r="AA385">
        <f>VLOOKUP($B385,'Tillförd energi'!$B$1:$AI$720,MATCH(AA$2,'Tillförd energi'!$B$1:$AQ$1,0),FALSE)</f>
        <v>0</v>
      </c>
      <c r="AB385">
        <f>VLOOKUP($B385,'Tillförd energi'!$B$1:$AI$720,MATCH(AB$2,'Tillförd energi'!$B$1:$AQ$1,0),FALSE)</f>
        <v>0</v>
      </c>
      <c r="AC385">
        <f>VLOOKUP($B385,'Tillförd energi'!$B$1:$AI$720,MATCH(AC$2,'Tillförd energi'!$B$1:$AQ$1,0),FALSE)</f>
        <v>18.861000000000001</v>
      </c>
      <c r="AD385">
        <f>VLOOKUP($B385,'Tillförd energi'!$B$1:$AI$720,MATCH(AD$2,'Tillförd energi'!$B$1:$AQ$1,0),FALSE)</f>
        <v>1.377</v>
      </c>
      <c r="AE385">
        <f>VLOOKUP($B385,'Tillförd energi'!$B$1:$AI$720,MATCH(AE$2,'Tillförd energi'!$B$1:$AQ$1,0),FALSE)</f>
        <v>0</v>
      </c>
      <c r="AF385">
        <f>VLOOKUP($B385,'Tillförd energi'!$B$1:$AI$720,MATCH(AF$2,'Tillförd energi'!$B$1:$AQ$1,0),FALSE)</f>
        <v>3.8620000000000001</v>
      </c>
      <c r="AG385">
        <f>IFERROR(VLOOKUP(B385,Miljö!$B$1:$AC$600,MATCH("Köpt mängd produktionsspecifik fjärrvärme:",Miljö!$B$1:$AC$1,0),FALSE)/1,0)</f>
        <v>0</v>
      </c>
      <c r="AI385">
        <f t="shared" si="30"/>
        <v>131.56552600000001</v>
      </c>
      <c r="AJ385">
        <f>IF(ISERROR(1/VLOOKUP($B385,Leveranser!$B$1:$S$500,MATCH("såld värme (gwh)",Leveranser!$B$1:$S$1,0),FALSE)),"",VLOOKUP($B385,Leveranser!$B$1:$S$500,MATCH("såld värme (gwh)",Leveranser!$B$1:$S$1,0),FALSE))</f>
        <v>95.757000000000005</v>
      </c>
      <c r="AM385" t="str">
        <f>IF(B385&lt;&gt;"",IF(VLOOKUP($B385,Totalt!$B$1:$AQ$554,MATCH("Kvalitetsgranskad:",Totalt!$B$1:$AQ$1,0),FALSE)="ja",VLOOKUP($B385,Miljö!$B$1:$AG$479,MATCH(AM$2,Miljö!$B$1:$AK$1,0),FALSE),""),"")</f>
        <v>Ja</v>
      </c>
      <c r="AN385" t="str">
        <f>IF(AM385="ja",VLOOKUP($B385,Miljö!$B$1:$J$479,MATCH("Typ av ursprungsspecificerad el   (Om inget värde anges används Nordisk residualmix, se inforuta) ()",Miljö!$B$1:$J$1,0),FALSE),IF(AM385="nej","Nordisk residualel",""))</f>
        <v>'EPD Vattenfalls vindel'</v>
      </c>
      <c r="AO385">
        <f>IF(AM385="","",VLOOKUP($B385,Miljö!$B$1:$J$479,MATCH("Fossilandel för ursprungspecificerad el ()",Miljö!$B$1:$J$1,0),FALSE))</f>
        <v>0</v>
      </c>
      <c r="AP385">
        <f>IF(AM385="","",IFERROR(VLOOKUP($B385,Miljö!$B$1:$J$479,MATCH("Kärnkraftsandel för ursprungsspecificerad el ()",Miljö!$B$1:$J$1,0),FALSE)/1,0))</f>
        <v>0</v>
      </c>
      <c r="AQ385">
        <f t="shared" si="31"/>
        <v>1</v>
      </c>
      <c r="AS385" t="str">
        <f t="shared" si="32"/>
        <v>Nej</v>
      </c>
      <c r="AT385" t="str">
        <f>IF(AS385="ja",VLOOKUP($B385,Miljö!$B$1:$P$500,MATCH("Fossil andel i procent (%)",Miljö!$B$1:$P$1,0),FALSE)/100,"")</f>
        <v/>
      </c>
      <c r="AV385" t="str">
        <f t="shared" si="33"/>
        <v>Nej</v>
      </c>
      <c r="AW385" t="str">
        <f>IF(AV385="ja",VLOOKUP($B385,'Egen hetvattenprod'!$B$1:$AO$500,MATCH("Värmekälla till värmepumpar ()",'Egen hetvattenprod'!$B$1:$AO$1,0),FALSE),"")</f>
        <v/>
      </c>
      <c r="AY385" t="str">
        <f t="shared" si="34"/>
        <v>Ja</v>
      </c>
      <c r="AZ385" s="115">
        <f>IF($AY385="ja",(VLOOKUP($B385,'Egen hetvattenprod'!$B$1:$BX$550,MATCH(AZ$2,'Egen hetvattenprod'!$B$1:$BX$1,0),FALSE)+VLOOKUP($B385,Kraftvärmeprod!$B$1:$BX$550,MATCH(AZ$2,Kraftvärmeprod!$B$1:$BX$1,0),FALSE))/$AC385,"")</f>
        <v>1</v>
      </c>
      <c r="BA385" s="115">
        <f>IF($AY385="ja",(VLOOKUP($B385,'Egen hetvattenprod'!$B$1:$BX$550,MATCH(BA$2,'Egen hetvattenprod'!$B$1:$BX$1,0),FALSE)+VLOOKUP($B385,Kraftvärmeprod!$B$1:$BX$550,MATCH(BA$2,Kraftvärmeprod!$B$1:$BX$1,0),FALSE))/$AC385,"")</f>
        <v>0</v>
      </c>
      <c r="BB385" s="115">
        <f>IF($AY385="ja",(VLOOKUP($B385,'Egen hetvattenprod'!$B$1:$BX$550,MATCH(BB$2,'Egen hetvattenprod'!$B$1:$BX$1,0),FALSE)+VLOOKUP($B385,Kraftvärmeprod!$B$1:$BX$550,MATCH(BB$2,Kraftvärmeprod!$B$1:$BX$1,0),FALSE))/$AC385,"")</f>
        <v>0</v>
      </c>
      <c r="BC385" s="115">
        <f>IF($AY385="ja",(VLOOKUP($B385,'Egen hetvattenprod'!$B$1:$BX$550,MATCH(BC$2,'Egen hetvattenprod'!$B$1:$BX$1,0),FALSE)+VLOOKUP($B385,Kraftvärmeprod!$B$1:$BX$550,MATCH(BC$2,Kraftvärmeprod!$B$1:$BX$1,0),FALSE))/$AC385,"")</f>
        <v>0</v>
      </c>
      <c r="BD385" s="115">
        <f>IF($AY385="ja",(VLOOKUP($B385,'Egen hetvattenprod'!$B$1:$BX$550,MATCH(BD$2,'Egen hetvattenprod'!$B$1:$BX$1,0),FALSE)+VLOOKUP($B385,Kraftvärmeprod!$B$1:$BX$550,MATCH(BD$2,Kraftvärmeprod!$B$1:$BX$1,0),FALSE))/$AC385,"")</f>
        <v>0</v>
      </c>
      <c r="BF385" t="str">
        <f t="shared" si="35"/>
        <v>Nej</v>
      </c>
      <c r="BG385" t="str">
        <f>IF($BF385="ja",VLOOKUP($B385,'Egen hetvattenprod'!$B$1:$BX$550,MATCH("Andelen klimatgaser med fossilt ursprung för avfall ()",'Egen hetvattenprod'!$B$1:$BX$1,0),FALSE),"")</f>
        <v/>
      </c>
      <c r="BH385" t="str">
        <f>IF($BF385="ja",VLOOKUP($B385,Kraftvärmeprod!$B$1:$BX$550,MATCH("Andelen klimatgaser med fossilt ursprung för avfall ()",Kraftvärmeprod!$B$1:$BX$1,0),FALSE),"")</f>
        <v/>
      </c>
      <c r="BI385" t="str">
        <f>IF($BF385="ja",VLOOKUP($B385,'Egen hetvattenprod'!$B$1:$BX$550,MATCH("Avfall (GWh)",'Egen hetvattenprod'!$B$1:$BX$1,0),FALSE),"")</f>
        <v/>
      </c>
      <c r="BJ385" t="str">
        <f>IF($BF385="ja",VLOOKUP($B385,'Slutlig allokering kvv'!$B$1:$BX$550,MATCH("Avfall (GWh)",'Slutlig allokering kvv'!$B$1:$BX$1,0),FALSE),"")</f>
        <v/>
      </c>
      <c r="BK385" t="str">
        <f>IF($BF385="ja",VLOOKUP($B385,'Köpt hetvatten'!$B$1:$BX$550,MATCH("Avfall i köpt hetvatten",'Köpt hetvatten'!$B$1:$BX$1,0),FALSE),"")</f>
        <v/>
      </c>
      <c r="BL385" t="str">
        <f>IF($BF385="ja",VLOOKUP($B385,'Egen hetvattenprod'!$B$1:$BX$550,MATCH("Värde enligt ovan. (%)",'Egen hetvattenprod'!$B$1:$BX$1,0),FALSE),"")</f>
        <v/>
      </c>
      <c r="BM385" t="str">
        <f>IF($BF385="ja",VLOOKUP($B385,Kraftvärmeprod!$B$1:$BX$550,MATCH("Värde enligt ovan. (%)",Kraftvärmeprod!$B$1:$BX$1,0),FALSE),"")</f>
        <v/>
      </c>
      <c r="BQ385" t="str">
        <f>IF($BF385="ja",VLOOKUP($B385,'Egen hetvattenprod'!$B$1:$BX$550,MATCH("Tillförd olja (fossil) vid avfallsförbränning (GWh)",'Egen hetvattenprod'!$B$1:$BX$1,0),FALSE),"")</f>
        <v/>
      </c>
      <c r="BR385" t="str">
        <f>IF($BF385="ja",VLOOKUP($B385,Kraftvärmeprod!$B$1:$BX$550,MATCH("Tillförd olja (fossil) vid avfallsförbränning (GWh)",Kraftvärmeprod!$B$1:$BX$1,0),FALSE),"")</f>
        <v/>
      </c>
    </row>
    <row r="386" spans="1:70">
      <c r="A386" t="s">
        <v>589</v>
      </c>
      <c r="B386" t="s">
        <v>593</v>
      </c>
      <c r="C386">
        <f>VLOOKUP($B386,'Tillförd energi'!$B$1:$AI$720,MATCH(C$2,'Tillförd energi'!$B$1:$AQ$1,0),FALSE)</f>
        <v>0</v>
      </c>
      <c r="D386">
        <f>VLOOKUP($B386,'Tillförd energi'!$B$1:$AI$720,MATCH(D$2,'Tillförd energi'!$B$1:$AQ$1,0),FALSE)</f>
        <v>0</v>
      </c>
      <c r="E386">
        <f>VLOOKUP($B386,'Tillförd energi'!$B$1:$AI$720,MATCH(E$2,'Tillförd energi'!$B$1:$AQ$1,0),FALSE)</f>
        <v>0</v>
      </c>
      <c r="F386">
        <f>VLOOKUP($B386,'Tillförd energi'!$B$1:$AI$720,MATCH(F$2,'Tillförd energi'!$B$1:$AQ$1,0),FALSE)</f>
        <v>0</v>
      </c>
      <c r="G386">
        <f>VLOOKUP($B386,'Tillförd energi'!$B$1:$AI$720,MATCH(G$2,'Tillförd energi'!$B$1:$AQ$1,0),FALSE)</f>
        <v>0</v>
      </c>
      <c r="H386">
        <f>VLOOKUP($B386,'Tillförd energi'!$B$1:$AI$720,MATCH(H$2,'Tillförd energi'!$B$1:$AQ$1,0),FALSE)</f>
        <v>0</v>
      </c>
      <c r="I386">
        <f>VLOOKUP($B386,'Tillförd energi'!$B$1:$AI$720,MATCH(I$2,'Tillförd energi'!$B$1:$AQ$1,0),FALSE)</f>
        <v>0</v>
      </c>
      <c r="J386">
        <f>VLOOKUP($B386,'Tillförd energi'!$B$1:$AI$720,MATCH(J$2,'Tillförd energi'!$B$1:$AQ$1,0),FALSE)</f>
        <v>0</v>
      </c>
      <c r="K386">
        <f>VLOOKUP($B386,'Tillförd energi'!$B$1:$AI$720,MATCH(K$2,'Tillförd energi'!$B$1:$AQ$1,0),FALSE)</f>
        <v>0</v>
      </c>
      <c r="L386">
        <f>VLOOKUP($B386,'Tillförd energi'!$B$1:$AI$720,MATCH(L$2,'Tillförd energi'!$B$1:$AQ$1,0),FALSE)</f>
        <v>0</v>
      </c>
      <c r="M386">
        <f>VLOOKUP($B386,'Tillförd energi'!$B$1:$AI$720,MATCH(M$2,'Tillförd energi'!$B$1:$AQ$1,0),FALSE)</f>
        <v>0</v>
      </c>
      <c r="N386">
        <f>VLOOKUP($B386,'Tillförd energi'!$B$1:$AI$720,MATCH(N$2,'Tillförd energi'!$B$1:$AQ$1,0),FALSE)</f>
        <v>0</v>
      </c>
      <c r="O386">
        <f>VLOOKUP($B386,'Tillförd energi'!$B$1:$AI$720,MATCH(O$2,'Tillförd energi'!$B$1:$AQ$1,0),FALSE)</f>
        <v>0</v>
      </c>
      <c r="P386">
        <f>VLOOKUP($B386,'Tillförd energi'!$B$1:$AI$720,MATCH(P$2,'Tillförd energi'!$B$1:$AQ$1,0),FALSE)</f>
        <v>0</v>
      </c>
      <c r="Q386">
        <f>VLOOKUP($B386,'Tillförd energi'!$B$1:$AI$720,MATCH(Q$2,'Tillförd energi'!$B$1:$AQ$1,0),FALSE)</f>
        <v>0</v>
      </c>
      <c r="R386">
        <f>VLOOKUP($B386,'Tillförd energi'!$B$1:$AI$720,MATCH(R$2,'Tillförd energi'!$B$1:$AQ$1,0),FALSE)</f>
        <v>1.1200000000000001</v>
      </c>
      <c r="S386">
        <f>VLOOKUP($B386,'Tillförd energi'!$B$1:$AI$720,MATCH(S$2,'Tillförd energi'!$B$1:$AQ$1,0),FALSE)</f>
        <v>0</v>
      </c>
      <c r="T386">
        <f>VLOOKUP($B386,'Tillförd energi'!$B$1:$AI$720,MATCH(T$2,'Tillförd energi'!$B$1:$AQ$1,0),FALSE)</f>
        <v>0</v>
      </c>
      <c r="U386">
        <f>VLOOKUP($B386,'Tillförd energi'!$B$1:$AI$720,MATCH(U$2,'Tillförd energi'!$B$1:$AQ$1,0),FALSE)</f>
        <v>0</v>
      </c>
      <c r="V386">
        <f>VLOOKUP($B386,'Tillförd energi'!$B$1:$AI$720,MATCH(V$2,'Tillförd energi'!$B$1:$AQ$1,0),FALSE)</f>
        <v>0</v>
      </c>
      <c r="W386">
        <f>VLOOKUP($B386,'Tillförd energi'!$B$1:$AI$720,MATCH(W$2,'Tillförd energi'!$B$1:$AQ$1,0),FALSE)</f>
        <v>0.21111099999999999</v>
      </c>
      <c r="X386">
        <f>VLOOKUP($B386,'Tillförd energi'!$B$1:$AI$720,MATCH(X$2,'Tillförd energi'!$B$1:$AQ$1,0),FALSE)</f>
        <v>0</v>
      </c>
      <c r="Y386">
        <f>VLOOKUP($B386,'Tillförd energi'!$B$1:$AI$720,MATCH(Y$2,'Tillförd energi'!$B$1:$AQ$1,0),FALSE)</f>
        <v>0</v>
      </c>
      <c r="Z386">
        <f>VLOOKUP($B386,'Tillförd energi'!$B$1:$AI$720,MATCH(Z$2,'Tillförd energi'!$B$1:$AQ$1,0),FALSE)</f>
        <v>0</v>
      </c>
      <c r="AA386">
        <f>VLOOKUP($B386,'Tillförd energi'!$B$1:$AI$720,MATCH(AA$2,'Tillförd energi'!$B$1:$AQ$1,0),FALSE)</f>
        <v>0</v>
      </c>
      <c r="AB386">
        <f>VLOOKUP($B386,'Tillförd energi'!$B$1:$AI$720,MATCH(AB$2,'Tillförd energi'!$B$1:$AQ$1,0),FALSE)</f>
        <v>0</v>
      </c>
      <c r="AC386">
        <f>VLOOKUP($B386,'Tillförd energi'!$B$1:$AI$720,MATCH(AC$2,'Tillförd energi'!$B$1:$AQ$1,0),FALSE)</f>
        <v>0</v>
      </c>
      <c r="AD386">
        <f>VLOOKUP($B386,'Tillförd energi'!$B$1:$AI$720,MATCH(AD$2,'Tillförd energi'!$B$1:$AQ$1,0),FALSE)</f>
        <v>17.771999999999998</v>
      </c>
      <c r="AE386">
        <f>VLOOKUP($B386,'Tillförd energi'!$B$1:$AI$720,MATCH(AE$2,'Tillförd energi'!$B$1:$AQ$1,0),FALSE)</f>
        <v>0</v>
      </c>
      <c r="AF386">
        <f>VLOOKUP($B386,'Tillförd energi'!$B$1:$AI$720,MATCH(AF$2,'Tillförd energi'!$B$1:$AQ$1,0),FALSE)</f>
        <v>0.08</v>
      </c>
      <c r="AG386">
        <f>IFERROR(VLOOKUP(B386,Miljö!$B$1:$AC$600,MATCH("Köpt mängd produktionsspecifik fjärrvärme:",Miljö!$B$1:$AC$1,0),FALSE)/1,0)</f>
        <v>0</v>
      </c>
      <c r="AI386">
        <f t="shared" si="30"/>
        <v>19.183110999999997</v>
      </c>
      <c r="AJ386">
        <f>IF(ISERROR(1/VLOOKUP($B386,Leveranser!$B$1:$S$500,MATCH("såld värme (gwh)",Leveranser!$B$1:$S$1,0),FALSE)),"",VLOOKUP($B386,Leveranser!$B$1:$S$500,MATCH("såld värme (gwh)",Leveranser!$B$1:$S$1,0),FALSE))</f>
        <v>16.707000000000001</v>
      </c>
      <c r="AM386" t="str">
        <f>IF(B386&lt;&gt;"",IF(VLOOKUP($B386,Totalt!$B$1:$AQ$554,MATCH("Kvalitetsgranskad:",Totalt!$B$1:$AQ$1,0),FALSE)="ja",VLOOKUP($B386,Miljö!$B$1:$AG$479,MATCH(AM$2,Miljö!$B$1:$AK$1,0),FALSE),""),"")</f>
        <v>Ja</v>
      </c>
      <c r="AN386" t="str">
        <f>IF(AM386="ja",VLOOKUP($B386,Miljö!$B$1:$J$479,MATCH("Typ av ursprungsspecificerad el   (Om inget värde anges används Nordisk residualmix, se inforuta) ()",Miljö!$B$1:$J$1,0),FALSE),IF(AM386="nej","Nordisk residualel",""))</f>
        <v>'Vattenfall EPD. vattenkraft'</v>
      </c>
      <c r="AO386">
        <f>IF(AM386="","",VLOOKUP($B386,Miljö!$B$1:$J$479,MATCH("Fossilandel för ursprungspecificerad el ()",Miljö!$B$1:$J$1,0),FALSE))</f>
        <v>0</v>
      </c>
      <c r="AP386">
        <f>IF(AM386="","",IFERROR(VLOOKUP($B386,Miljö!$B$1:$J$479,MATCH("Kärnkraftsandel för ursprungsspecificerad el ()",Miljö!$B$1:$J$1,0),FALSE)/1,0))</f>
        <v>0</v>
      </c>
      <c r="AQ386">
        <f t="shared" si="31"/>
        <v>1</v>
      </c>
      <c r="AS386" t="str">
        <f t="shared" si="32"/>
        <v>Nej</v>
      </c>
      <c r="AT386" t="str">
        <f>IF(AS386="ja",VLOOKUP($B386,Miljö!$B$1:$P$500,MATCH("Fossil andel i procent (%)",Miljö!$B$1:$P$1,0),FALSE)/100,"")</f>
        <v/>
      </c>
      <c r="AV386" t="str">
        <f t="shared" si="33"/>
        <v>Nej</v>
      </c>
      <c r="AW386" t="str">
        <f>IF(AV386="ja",VLOOKUP($B386,'Egen hetvattenprod'!$B$1:$AO$500,MATCH("Värmekälla till värmepumpar ()",'Egen hetvattenprod'!$B$1:$AO$1,0),FALSE),"")</f>
        <v/>
      </c>
      <c r="AY386" t="str">
        <f t="shared" si="34"/>
        <v>Nej</v>
      </c>
      <c r="AZ386" s="115" t="str">
        <f>IF($AY386="ja",(VLOOKUP($B386,'Egen hetvattenprod'!$B$1:$BX$550,MATCH(AZ$2,'Egen hetvattenprod'!$B$1:$BX$1,0),FALSE)+VLOOKUP($B386,Kraftvärmeprod!$B$1:$BX$550,MATCH(AZ$2,Kraftvärmeprod!$B$1:$BX$1,0),FALSE))/$AC386,"")</f>
        <v/>
      </c>
      <c r="BA386" s="115" t="str">
        <f>IF($AY386="ja",(VLOOKUP($B386,'Egen hetvattenprod'!$B$1:$BX$550,MATCH(BA$2,'Egen hetvattenprod'!$B$1:$BX$1,0),FALSE)+VLOOKUP($B386,Kraftvärmeprod!$B$1:$BX$550,MATCH(BA$2,Kraftvärmeprod!$B$1:$BX$1,0),FALSE))/$AC386,"")</f>
        <v/>
      </c>
      <c r="BB386" s="115" t="str">
        <f>IF($AY386="ja",(VLOOKUP($B386,'Egen hetvattenprod'!$B$1:$BX$550,MATCH(BB$2,'Egen hetvattenprod'!$B$1:$BX$1,0),FALSE)+VLOOKUP($B386,Kraftvärmeprod!$B$1:$BX$550,MATCH(BB$2,Kraftvärmeprod!$B$1:$BX$1,0),FALSE))/$AC386,"")</f>
        <v/>
      </c>
      <c r="BC386" s="115" t="str">
        <f>IF($AY386="ja",(VLOOKUP($B386,'Egen hetvattenprod'!$B$1:$BX$550,MATCH(BC$2,'Egen hetvattenprod'!$B$1:$BX$1,0),FALSE)+VLOOKUP($B386,Kraftvärmeprod!$B$1:$BX$550,MATCH(BC$2,Kraftvärmeprod!$B$1:$BX$1,0),FALSE))/$AC386,"")</f>
        <v/>
      </c>
      <c r="BD386" s="115" t="str">
        <f>IF($AY386="ja",(VLOOKUP($B386,'Egen hetvattenprod'!$B$1:$BX$550,MATCH(BD$2,'Egen hetvattenprod'!$B$1:$BX$1,0),FALSE)+VLOOKUP($B386,Kraftvärmeprod!$B$1:$BX$550,MATCH(BD$2,Kraftvärmeprod!$B$1:$BX$1,0),FALSE))/$AC386,"")</f>
        <v/>
      </c>
      <c r="BF386" t="str">
        <f t="shared" si="35"/>
        <v>Nej</v>
      </c>
      <c r="BG386" t="str">
        <f>IF($BF386="ja",VLOOKUP($B386,'Egen hetvattenprod'!$B$1:$BX$550,MATCH("Andelen klimatgaser med fossilt ursprung för avfall ()",'Egen hetvattenprod'!$B$1:$BX$1,0),FALSE),"")</f>
        <v/>
      </c>
      <c r="BH386" t="str">
        <f>IF($BF386="ja",VLOOKUP($B386,Kraftvärmeprod!$B$1:$BX$550,MATCH("Andelen klimatgaser med fossilt ursprung för avfall ()",Kraftvärmeprod!$B$1:$BX$1,0),FALSE),"")</f>
        <v/>
      </c>
      <c r="BI386" t="str">
        <f>IF($BF386="ja",VLOOKUP($B386,'Egen hetvattenprod'!$B$1:$BX$550,MATCH("Avfall (GWh)",'Egen hetvattenprod'!$B$1:$BX$1,0),FALSE),"")</f>
        <v/>
      </c>
      <c r="BJ386" t="str">
        <f>IF($BF386="ja",VLOOKUP($B386,'Slutlig allokering kvv'!$B$1:$BX$550,MATCH("Avfall (GWh)",'Slutlig allokering kvv'!$B$1:$BX$1,0),FALSE),"")</f>
        <v/>
      </c>
      <c r="BK386" t="str">
        <f>IF($BF386="ja",VLOOKUP($B386,'Köpt hetvatten'!$B$1:$BX$550,MATCH("Avfall i köpt hetvatten",'Köpt hetvatten'!$B$1:$BX$1,0),FALSE),"")</f>
        <v/>
      </c>
      <c r="BL386" t="str">
        <f>IF($BF386="ja",VLOOKUP($B386,'Egen hetvattenprod'!$B$1:$BX$550,MATCH("Värde enligt ovan. (%)",'Egen hetvattenprod'!$B$1:$BX$1,0),FALSE),"")</f>
        <v/>
      </c>
      <c r="BM386" t="str">
        <f>IF($BF386="ja",VLOOKUP($B386,Kraftvärmeprod!$B$1:$BX$550,MATCH("Värde enligt ovan. (%)",Kraftvärmeprod!$B$1:$BX$1,0),FALSE),"")</f>
        <v/>
      </c>
      <c r="BQ386" t="str">
        <f>IF($BF386="ja",VLOOKUP($B386,'Egen hetvattenprod'!$B$1:$BX$550,MATCH("Tillförd olja (fossil) vid avfallsförbränning (GWh)",'Egen hetvattenprod'!$B$1:$BX$1,0),FALSE),"")</f>
        <v/>
      </c>
      <c r="BR386" t="str">
        <f>IF($BF386="ja",VLOOKUP($B386,Kraftvärmeprod!$B$1:$BX$550,MATCH("Tillförd olja (fossil) vid avfallsförbränning (GWh)",Kraftvärmeprod!$B$1:$BX$1,0),FALSE),"")</f>
        <v/>
      </c>
    </row>
    <row r="387" spans="1:70">
      <c r="A387" t="s">
        <v>594</v>
      </c>
      <c r="B387" t="s">
        <v>595</v>
      </c>
      <c r="C387">
        <f>VLOOKUP($B387,'Tillförd energi'!$B$1:$AI$720,MATCH(C$2,'Tillförd energi'!$B$1:$AQ$1,0),FALSE)</f>
        <v>0</v>
      </c>
      <c r="D387">
        <f>VLOOKUP($B387,'Tillförd energi'!$B$1:$AI$720,MATCH(D$2,'Tillförd energi'!$B$1:$AQ$1,0),FALSE)</f>
        <v>0.05</v>
      </c>
      <c r="E387">
        <f>VLOOKUP($B387,'Tillförd energi'!$B$1:$AI$720,MATCH(E$2,'Tillförd energi'!$B$1:$AQ$1,0),FALSE)</f>
        <v>0</v>
      </c>
      <c r="F387">
        <f>VLOOKUP($B387,'Tillförd energi'!$B$1:$AI$720,MATCH(F$2,'Tillförd energi'!$B$1:$AQ$1,0),FALSE)</f>
        <v>0</v>
      </c>
      <c r="G387">
        <f>VLOOKUP($B387,'Tillförd energi'!$B$1:$AI$720,MATCH(G$2,'Tillförd energi'!$B$1:$AQ$1,0),FALSE)</f>
        <v>0</v>
      </c>
      <c r="H387">
        <f>VLOOKUP($B387,'Tillförd energi'!$B$1:$AI$720,MATCH(H$2,'Tillförd energi'!$B$1:$AQ$1,0),FALSE)</f>
        <v>0</v>
      </c>
      <c r="I387">
        <f>VLOOKUP($B387,'Tillförd energi'!$B$1:$AI$720,MATCH(I$2,'Tillförd energi'!$B$1:$AQ$1,0),FALSE)</f>
        <v>0</v>
      </c>
      <c r="J387">
        <f>VLOOKUP($B387,'Tillförd energi'!$B$1:$AI$720,MATCH(J$2,'Tillförd energi'!$B$1:$AQ$1,0),FALSE)</f>
        <v>0</v>
      </c>
      <c r="K387">
        <f>VLOOKUP($B387,'Tillförd energi'!$B$1:$AI$720,MATCH(K$2,'Tillförd energi'!$B$1:$AQ$1,0),FALSE)</f>
        <v>0</v>
      </c>
      <c r="L387">
        <f>VLOOKUP($B387,'Tillförd energi'!$B$1:$AI$720,MATCH(L$2,'Tillförd energi'!$B$1:$AQ$1,0),FALSE)</f>
        <v>0</v>
      </c>
      <c r="M387">
        <f>VLOOKUP($B387,'Tillförd energi'!$B$1:$AI$720,MATCH(M$2,'Tillförd energi'!$B$1:$AQ$1,0),FALSE)</f>
        <v>0</v>
      </c>
      <c r="N387">
        <f>VLOOKUP($B387,'Tillförd energi'!$B$1:$AI$720,MATCH(N$2,'Tillförd energi'!$B$1:$AQ$1,0),FALSE)</f>
        <v>0</v>
      </c>
      <c r="O387">
        <f>VLOOKUP($B387,'Tillförd energi'!$B$1:$AI$720,MATCH(O$2,'Tillförd energi'!$B$1:$AQ$1,0),FALSE)</f>
        <v>0</v>
      </c>
      <c r="P387">
        <f>VLOOKUP($B387,'Tillförd energi'!$B$1:$AI$720,MATCH(P$2,'Tillförd energi'!$B$1:$AQ$1,0),FALSE)</f>
        <v>8</v>
      </c>
      <c r="Q387">
        <f>VLOOKUP($B387,'Tillförd energi'!$B$1:$AI$720,MATCH(Q$2,'Tillförd energi'!$B$1:$AQ$1,0),FALSE)</f>
        <v>0</v>
      </c>
      <c r="R387">
        <f>VLOOKUP($B387,'Tillförd energi'!$B$1:$AI$720,MATCH(R$2,'Tillförd energi'!$B$1:$AQ$1,0),FALSE)</f>
        <v>0</v>
      </c>
      <c r="S387">
        <f>VLOOKUP($B387,'Tillförd energi'!$B$1:$AI$720,MATCH(S$2,'Tillförd energi'!$B$1:$AQ$1,0),FALSE)</f>
        <v>0</v>
      </c>
      <c r="T387">
        <f>VLOOKUP($B387,'Tillförd energi'!$B$1:$AI$720,MATCH(T$2,'Tillförd energi'!$B$1:$AQ$1,0),FALSE)</f>
        <v>0</v>
      </c>
      <c r="U387">
        <f>VLOOKUP($B387,'Tillförd energi'!$B$1:$AI$720,MATCH(U$2,'Tillförd energi'!$B$1:$AQ$1,0),FALSE)</f>
        <v>0</v>
      </c>
      <c r="V387">
        <f>VLOOKUP($B387,'Tillförd energi'!$B$1:$AI$720,MATCH(V$2,'Tillförd energi'!$B$1:$AQ$1,0),FALSE)</f>
        <v>0</v>
      </c>
      <c r="W387">
        <f>VLOOKUP($B387,'Tillförd energi'!$B$1:$AI$720,MATCH(W$2,'Tillförd energi'!$B$1:$AQ$1,0),FALSE)</f>
        <v>0.24</v>
      </c>
      <c r="X387">
        <f>VLOOKUP($B387,'Tillförd energi'!$B$1:$AI$720,MATCH(X$2,'Tillförd energi'!$B$1:$AQ$1,0),FALSE)</f>
        <v>0</v>
      </c>
      <c r="Y387">
        <f>VLOOKUP($B387,'Tillförd energi'!$B$1:$AI$720,MATCH(Y$2,'Tillförd energi'!$B$1:$AQ$1,0),FALSE)</f>
        <v>0</v>
      </c>
      <c r="Z387">
        <f>VLOOKUP($B387,'Tillförd energi'!$B$1:$AI$720,MATCH(Z$2,'Tillförd energi'!$B$1:$AQ$1,0),FALSE)</f>
        <v>0</v>
      </c>
      <c r="AA387">
        <f>VLOOKUP($B387,'Tillförd energi'!$B$1:$AI$720,MATCH(AA$2,'Tillförd energi'!$B$1:$AQ$1,0),FALSE)</f>
        <v>0</v>
      </c>
      <c r="AB387">
        <f>VLOOKUP($B387,'Tillförd energi'!$B$1:$AI$720,MATCH(AB$2,'Tillförd energi'!$B$1:$AQ$1,0),FALSE)</f>
        <v>0</v>
      </c>
      <c r="AC387">
        <f>VLOOKUP($B387,'Tillförd energi'!$B$1:$AI$720,MATCH(AC$2,'Tillförd energi'!$B$1:$AQ$1,0),FALSE)</f>
        <v>0</v>
      </c>
      <c r="AD387">
        <f>VLOOKUP($B387,'Tillförd energi'!$B$1:$AI$720,MATCH(AD$2,'Tillförd energi'!$B$1:$AQ$1,0),FALSE)</f>
        <v>0</v>
      </c>
      <c r="AE387">
        <f>VLOOKUP($B387,'Tillförd energi'!$B$1:$AI$720,MATCH(AE$2,'Tillförd energi'!$B$1:$AQ$1,0),FALSE)</f>
        <v>0</v>
      </c>
      <c r="AF387">
        <f>VLOOKUP($B387,'Tillförd energi'!$B$1:$AI$720,MATCH(AF$2,'Tillförd energi'!$B$1:$AQ$1,0),FALSE)</f>
        <v>0.28599999999999998</v>
      </c>
      <c r="AG387">
        <f>IFERROR(VLOOKUP(B387,Miljö!$B$1:$AC$600,MATCH("Köpt mängd produktionsspecifik fjärrvärme:",Miljö!$B$1:$AC$1,0),FALSE)/1,0)</f>
        <v>0</v>
      </c>
      <c r="AI387">
        <f t="shared" si="30"/>
        <v>8.5760000000000005</v>
      </c>
      <c r="AJ387">
        <f>IF(ISERROR(1/VLOOKUP($B387,Leveranser!$B$1:$S$500,MATCH("såld värme (gwh)",Leveranser!$B$1:$S$1,0),FALSE)),"",VLOOKUP($B387,Leveranser!$B$1:$S$500,MATCH("såld värme (gwh)",Leveranser!$B$1:$S$1,0),FALSE))</f>
        <v>5.76</v>
      </c>
      <c r="AM387" t="str">
        <f>IF(B387&lt;&gt;"",IF(VLOOKUP($B387,Totalt!$B$1:$AQ$554,MATCH("Kvalitetsgranskad:",Totalt!$B$1:$AQ$1,0),FALSE)="ja",VLOOKUP($B387,Miljö!$B$1:$AG$479,MATCH(AM$2,Miljö!$B$1:$AK$1,0),FALSE),""),"")</f>
        <v>Ja</v>
      </c>
      <c r="AN387" t="str">
        <f>IF(AM387="ja",VLOOKUP($B387,Miljö!$B$1:$J$479,MATCH("Typ av ursprungsspecificerad el   (Om inget värde anges används Nordisk residualmix, se inforuta) ()",Miljö!$B$1:$J$1,0),FALSE),IF(AM387="nej","Nordisk residualel",""))</f>
        <v>'Vattenkraft'</v>
      </c>
      <c r="AO387">
        <f>IF(AM387="","",VLOOKUP($B387,Miljö!$B$1:$J$479,MATCH("Fossilandel för ursprungspecificerad el ()",Miljö!$B$1:$J$1,0),FALSE))</f>
        <v>0</v>
      </c>
      <c r="AP387">
        <f>IF(AM387="","",IFERROR(VLOOKUP($B387,Miljö!$B$1:$J$479,MATCH("Kärnkraftsandel för ursprungsspecificerad el ()",Miljö!$B$1:$J$1,0),FALSE)/1,0))</f>
        <v>0</v>
      </c>
      <c r="AQ387">
        <f t="shared" si="31"/>
        <v>1</v>
      </c>
      <c r="AS387" t="str">
        <f t="shared" si="32"/>
        <v>Nej</v>
      </c>
      <c r="AT387" t="str">
        <f>IF(AS387="ja",VLOOKUP($B387,Miljö!$B$1:$P$500,MATCH("Fossil andel i procent (%)",Miljö!$B$1:$P$1,0),FALSE)/100,"")</f>
        <v/>
      </c>
      <c r="AV387" t="str">
        <f t="shared" si="33"/>
        <v>Nej</v>
      </c>
      <c r="AW387" t="str">
        <f>IF(AV387="ja",VLOOKUP($B387,'Egen hetvattenprod'!$B$1:$AO$500,MATCH("Värmekälla till värmepumpar ()",'Egen hetvattenprod'!$B$1:$AO$1,0),FALSE),"")</f>
        <v/>
      </c>
      <c r="AY387" t="str">
        <f t="shared" si="34"/>
        <v>Nej</v>
      </c>
      <c r="AZ387" s="115" t="str">
        <f>IF($AY387="ja",(VLOOKUP($B387,'Egen hetvattenprod'!$B$1:$BX$550,MATCH(AZ$2,'Egen hetvattenprod'!$B$1:$BX$1,0),FALSE)+VLOOKUP($B387,Kraftvärmeprod!$B$1:$BX$550,MATCH(AZ$2,Kraftvärmeprod!$B$1:$BX$1,0),FALSE))/$AC387,"")</f>
        <v/>
      </c>
      <c r="BA387" s="115" t="str">
        <f>IF($AY387="ja",(VLOOKUP($B387,'Egen hetvattenprod'!$B$1:$BX$550,MATCH(BA$2,'Egen hetvattenprod'!$B$1:$BX$1,0),FALSE)+VLOOKUP($B387,Kraftvärmeprod!$B$1:$BX$550,MATCH(BA$2,Kraftvärmeprod!$B$1:$BX$1,0),FALSE))/$AC387,"")</f>
        <v/>
      </c>
      <c r="BB387" s="115" t="str">
        <f>IF($AY387="ja",(VLOOKUP($B387,'Egen hetvattenprod'!$B$1:$BX$550,MATCH(BB$2,'Egen hetvattenprod'!$B$1:$BX$1,0),FALSE)+VLOOKUP($B387,Kraftvärmeprod!$B$1:$BX$550,MATCH(BB$2,Kraftvärmeprod!$B$1:$BX$1,0),FALSE))/$AC387,"")</f>
        <v/>
      </c>
      <c r="BC387" s="115" t="str">
        <f>IF($AY387="ja",(VLOOKUP($B387,'Egen hetvattenprod'!$B$1:$BX$550,MATCH(BC$2,'Egen hetvattenprod'!$B$1:$BX$1,0),FALSE)+VLOOKUP($B387,Kraftvärmeprod!$B$1:$BX$550,MATCH(BC$2,Kraftvärmeprod!$B$1:$BX$1,0),FALSE))/$AC387,"")</f>
        <v/>
      </c>
      <c r="BD387" s="115" t="str">
        <f>IF($AY387="ja",(VLOOKUP($B387,'Egen hetvattenprod'!$B$1:$BX$550,MATCH(BD$2,'Egen hetvattenprod'!$B$1:$BX$1,0),FALSE)+VLOOKUP($B387,Kraftvärmeprod!$B$1:$BX$550,MATCH(BD$2,Kraftvärmeprod!$B$1:$BX$1,0),FALSE))/$AC387,"")</f>
        <v/>
      </c>
      <c r="BF387" t="str">
        <f t="shared" si="35"/>
        <v>Nej</v>
      </c>
      <c r="BG387" t="str">
        <f>IF($BF387="ja",VLOOKUP($B387,'Egen hetvattenprod'!$B$1:$BX$550,MATCH("Andelen klimatgaser med fossilt ursprung för avfall ()",'Egen hetvattenprod'!$B$1:$BX$1,0),FALSE),"")</f>
        <v/>
      </c>
      <c r="BH387" t="str">
        <f>IF($BF387="ja",VLOOKUP($B387,Kraftvärmeprod!$B$1:$BX$550,MATCH("Andelen klimatgaser med fossilt ursprung för avfall ()",Kraftvärmeprod!$B$1:$BX$1,0),FALSE),"")</f>
        <v/>
      </c>
      <c r="BI387" t="str">
        <f>IF($BF387="ja",VLOOKUP($B387,'Egen hetvattenprod'!$B$1:$BX$550,MATCH("Avfall (GWh)",'Egen hetvattenprod'!$B$1:$BX$1,0),FALSE),"")</f>
        <v/>
      </c>
      <c r="BJ387" t="str">
        <f>IF($BF387="ja",VLOOKUP($B387,'Slutlig allokering kvv'!$B$1:$BX$550,MATCH("Avfall (GWh)",'Slutlig allokering kvv'!$B$1:$BX$1,0),FALSE),"")</f>
        <v/>
      </c>
      <c r="BK387" t="str">
        <f>IF($BF387="ja",VLOOKUP($B387,'Köpt hetvatten'!$B$1:$BX$550,MATCH("Avfall i köpt hetvatten",'Köpt hetvatten'!$B$1:$BX$1,0),FALSE),"")</f>
        <v/>
      </c>
      <c r="BL387" t="str">
        <f>IF($BF387="ja",VLOOKUP($B387,'Egen hetvattenprod'!$B$1:$BX$550,MATCH("Värde enligt ovan. (%)",'Egen hetvattenprod'!$B$1:$BX$1,0),FALSE),"")</f>
        <v/>
      </c>
      <c r="BM387" t="str">
        <f>IF($BF387="ja",VLOOKUP($B387,Kraftvärmeprod!$B$1:$BX$550,MATCH("Värde enligt ovan. (%)",Kraftvärmeprod!$B$1:$BX$1,0),FALSE),"")</f>
        <v/>
      </c>
      <c r="BQ387" t="str">
        <f>IF($BF387="ja",VLOOKUP($B387,'Egen hetvattenprod'!$B$1:$BX$550,MATCH("Tillförd olja (fossil) vid avfallsförbränning (GWh)",'Egen hetvattenprod'!$B$1:$BX$1,0),FALSE),"")</f>
        <v/>
      </c>
      <c r="BR387" t="str">
        <f>IF($BF387="ja",VLOOKUP($B387,Kraftvärmeprod!$B$1:$BX$550,MATCH("Tillförd olja (fossil) vid avfallsförbränning (GWh)",Kraftvärmeprod!$B$1:$BX$1,0),FALSE),"")</f>
        <v/>
      </c>
    </row>
    <row r="388" spans="1:70">
      <c r="A388" t="s">
        <v>594</v>
      </c>
      <c r="B388" t="s">
        <v>596</v>
      </c>
      <c r="C388">
        <f>VLOOKUP($B388,'Tillförd energi'!$B$1:$AI$720,MATCH(C$2,'Tillförd energi'!$B$1:$AQ$1,0),FALSE)</f>
        <v>0</v>
      </c>
      <c r="D388">
        <f>VLOOKUP($B388,'Tillförd energi'!$B$1:$AI$720,MATCH(D$2,'Tillförd energi'!$B$1:$AQ$1,0),FALSE)</f>
        <v>1.1000000000000001</v>
      </c>
      <c r="E388">
        <f>VLOOKUP($B388,'Tillförd energi'!$B$1:$AI$720,MATCH(E$2,'Tillförd energi'!$B$1:$AQ$1,0),FALSE)</f>
        <v>0</v>
      </c>
      <c r="F388">
        <f>VLOOKUP($B388,'Tillförd energi'!$B$1:$AI$720,MATCH(F$2,'Tillförd energi'!$B$1:$AQ$1,0),FALSE)</f>
        <v>0</v>
      </c>
      <c r="G388">
        <f>VLOOKUP($B388,'Tillförd energi'!$B$1:$AI$720,MATCH(G$2,'Tillförd energi'!$B$1:$AQ$1,0),FALSE)</f>
        <v>0</v>
      </c>
      <c r="H388">
        <f>VLOOKUP($B388,'Tillförd energi'!$B$1:$AI$720,MATCH(H$2,'Tillförd energi'!$B$1:$AQ$1,0),FALSE)</f>
        <v>0</v>
      </c>
      <c r="I388">
        <f>VLOOKUP($B388,'Tillförd energi'!$B$1:$AI$720,MATCH(I$2,'Tillförd energi'!$B$1:$AQ$1,0),FALSE)</f>
        <v>0</v>
      </c>
      <c r="J388">
        <f>VLOOKUP($B388,'Tillförd energi'!$B$1:$AI$720,MATCH(J$2,'Tillförd energi'!$B$1:$AQ$1,0),FALSE)</f>
        <v>0</v>
      </c>
      <c r="K388">
        <f>VLOOKUP($B388,'Tillförd energi'!$B$1:$AI$720,MATCH(K$2,'Tillförd energi'!$B$1:$AQ$1,0),FALSE)</f>
        <v>0</v>
      </c>
      <c r="L388">
        <f>VLOOKUP($B388,'Tillförd energi'!$B$1:$AI$720,MATCH(L$2,'Tillförd energi'!$B$1:$AQ$1,0),FALSE)</f>
        <v>0</v>
      </c>
      <c r="M388">
        <f>VLOOKUP($B388,'Tillförd energi'!$B$1:$AI$720,MATCH(M$2,'Tillförd energi'!$B$1:$AQ$1,0),FALSE)</f>
        <v>0</v>
      </c>
      <c r="N388">
        <f>VLOOKUP($B388,'Tillförd energi'!$B$1:$AI$720,MATCH(N$2,'Tillförd energi'!$B$1:$AQ$1,0),FALSE)</f>
        <v>13.5</v>
      </c>
      <c r="O388">
        <f>VLOOKUP($B388,'Tillförd energi'!$B$1:$AI$720,MATCH(O$2,'Tillförd energi'!$B$1:$AQ$1,0),FALSE)</f>
        <v>0</v>
      </c>
      <c r="P388">
        <f>VLOOKUP($B388,'Tillförd energi'!$B$1:$AI$720,MATCH(P$2,'Tillförd energi'!$B$1:$AQ$1,0),FALSE)</f>
        <v>11.7</v>
      </c>
      <c r="Q388">
        <f>VLOOKUP($B388,'Tillförd energi'!$B$1:$AI$720,MATCH(Q$2,'Tillförd energi'!$B$1:$AQ$1,0),FALSE)</f>
        <v>0</v>
      </c>
      <c r="R388">
        <f>VLOOKUP($B388,'Tillförd energi'!$B$1:$AI$720,MATCH(R$2,'Tillförd energi'!$B$1:$AQ$1,0),FALSE)</f>
        <v>0</v>
      </c>
      <c r="S388">
        <f>VLOOKUP($B388,'Tillförd energi'!$B$1:$AI$720,MATCH(S$2,'Tillförd energi'!$B$1:$AQ$1,0),FALSE)</f>
        <v>0</v>
      </c>
      <c r="T388">
        <f>VLOOKUP($B388,'Tillförd energi'!$B$1:$AI$720,MATCH(T$2,'Tillförd energi'!$B$1:$AQ$1,0),FALSE)</f>
        <v>0</v>
      </c>
      <c r="U388">
        <f>VLOOKUP($B388,'Tillförd energi'!$B$1:$AI$720,MATCH(U$2,'Tillförd energi'!$B$1:$AQ$1,0),FALSE)</f>
        <v>0</v>
      </c>
      <c r="V388">
        <f>VLOOKUP($B388,'Tillförd energi'!$B$1:$AI$720,MATCH(V$2,'Tillförd energi'!$B$1:$AQ$1,0),FALSE)</f>
        <v>0</v>
      </c>
      <c r="W388">
        <f>VLOOKUP($B388,'Tillförd energi'!$B$1:$AI$720,MATCH(W$2,'Tillförd energi'!$B$1:$AQ$1,0),FALSE)</f>
        <v>0</v>
      </c>
      <c r="X388">
        <f>VLOOKUP($B388,'Tillförd energi'!$B$1:$AI$720,MATCH(X$2,'Tillförd energi'!$B$1:$AQ$1,0),FALSE)</f>
        <v>0</v>
      </c>
      <c r="Y388">
        <f>VLOOKUP($B388,'Tillförd energi'!$B$1:$AI$720,MATCH(Y$2,'Tillförd energi'!$B$1:$AQ$1,0),FALSE)</f>
        <v>0</v>
      </c>
      <c r="Z388">
        <f>VLOOKUP($B388,'Tillförd energi'!$B$1:$AI$720,MATCH(Z$2,'Tillförd energi'!$B$1:$AQ$1,0),FALSE)</f>
        <v>0</v>
      </c>
      <c r="AA388">
        <f>VLOOKUP($B388,'Tillförd energi'!$B$1:$AI$720,MATCH(AA$2,'Tillförd energi'!$B$1:$AQ$1,0),FALSE)</f>
        <v>0</v>
      </c>
      <c r="AB388">
        <f>VLOOKUP($B388,'Tillförd energi'!$B$1:$AI$720,MATCH(AB$2,'Tillförd energi'!$B$1:$AQ$1,0),FALSE)</f>
        <v>0</v>
      </c>
      <c r="AC388">
        <f>VLOOKUP($B388,'Tillförd energi'!$B$1:$AI$720,MATCH(AC$2,'Tillförd energi'!$B$1:$AQ$1,0),FALSE)</f>
        <v>0.8</v>
      </c>
      <c r="AD388">
        <f>VLOOKUP($B388,'Tillförd energi'!$B$1:$AI$720,MATCH(AD$2,'Tillförd energi'!$B$1:$AQ$1,0),FALSE)</f>
        <v>0</v>
      </c>
      <c r="AE388">
        <f>VLOOKUP($B388,'Tillförd energi'!$B$1:$AI$720,MATCH(AE$2,'Tillförd energi'!$B$1:$AQ$1,0),FALSE)</f>
        <v>0</v>
      </c>
      <c r="AF388">
        <f>VLOOKUP($B388,'Tillförd energi'!$B$1:$AI$720,MATCH(AF$2,'Tillförd energi'!$B$1:$AQ$1,0),FALSE)</f>
        <v>0.8</v>
      </c>
      <c r="AG388">
        <f>IFERROR(VLOOKUP(B388,Miljö!$B$1:$AC$600,MATCH("Köpt mängd produktionsspecifik fjärrvärme:",Miljö!$B$1:$AC$1,0),FALSE)/1,0)</f>
        <v>0</v>
      </c>
      <c r="AI388">
        <f t="shared" ref="AI388:AI408" si="36">IF(B388&lt;&gt;"",SUM(C388:AG388),"")</f>
        <v>27.9</v>
      </c>
      <c r="AJ388">
        <f>IF(ISERROR(1/VLOOKUP($B388,Leveranser!$B$1:$S$500,MATCH("såld värme (gwh)",Leveranser!$B$1:$S$1,0),FALSE)),"",VLOOKUP($B388,Leveranser!$B$1:$S$500,MATCH("såld värme (gwh)",Leveranser!$B$1:$S$1,0),FALSE))</f>
        <v>21.7</v>
      </c>
      <c r="AM388" t="str">
        <f>IF(B388&lt;&gt;"",IF(VLOOKUP($B388,Totalt!$B$1:$AQ$554,MATCH("Kvalitetsgranskad:",Totalt!$B$1:$AQ$1,0),FALSE)="ja",VLOOKUP($B388,Miljö!$B$1:$AG$479,MATCH(AM$2,Miljö!$B$1:$AK$1,0),FALSE),""),"")</f>
        <v>Ja</v>
      </c>
      <c r="AN388" t="str">
        <f>IF(AM388="ja",VLOOKUP($B388,Miljö!$B$1:$J$479,MATCH("Typ av ursprungsspecificerad el   (Om inget värde anges används Nordisk residualmix, se inforuta) ()",Miljö!$B$1:$J$1,0),FALSE),IF(AM388="nej","Nordisk residualel",""))</f>
        <v>'Vattenkraft'</v>
      </c>
      <c r="AO388">
        <f>IF(AM388="","",VLOOKUP($B388,Miljö!$B$1:$J$479,MATCH("Fossilandel för ursprungspecificerad el ()",Miljö!$B$1:$J$1,0),FALSE))</f>
        <v>0</v>
      </c>
      <c r="AP388">
        <f>IF(AM388="","",IFERROR(VLOOKUP($B388,Miljö!$B$1:$J$479,MATCH("Kärnkraftsandel för ursprungsspecificerad el ()",Miljö!$B$1:$J$1,0),FALSE)/1,0))</f>
        <v>0</v>
      </c>
      <c r="AQ388">
        <f t="shared" ref="AQ388:AQ408" si="37">IF(AM388="","",1-AO388-AP388)</f>
        <v>1</v>
      </c>
      <c r="AS388" t="str">
        <f t="shared" ref="AS388:AS408" si="38">IF(B388&lt;&gt;"",IF(AND(AG388&gt;0,AG388&lt;&gt;""),"Ja","Nej"),"")</f>
        <v>Nej</v>
      </c>
      <c r="AT388" t="str">
        <f>IF(AS388="ja",VLOOKUP($B388,Miljö!$B$1:$P$500,MATCH("Fossil andel i procent (%)",Miljö!$B$1:$P$1,0),FALSE)/100,"")</f>
        <v/>
      </c>
      <c r="AV388" t="str">
        <f t="shared" ref="AV388:AV408" si="39">IF(B388&lt;&gt;"",IF(AND(AB388&gt;0,AB388&lt;&gt;""),"Ja","Nej"),"")</f>
        <v>Nej</v>
      </c>
      <c r="AW388" t="str">
        <f>IF(AV388="ja",VLOOKUP($B388,'Egen hetvattenprod'!$B$1:$AO$500,MATCH("Värmekälla till värmepumpar ()",'Egen hetvattenprod'!$B$1:$AO$1,0),FALSE),"")</f>
        <v/>
      </c>
      <c r="AY388" t="str">
        <f t="shared" ref="AY388:AY408" si="40">IF(B388&lt;&gt;"",IF(AND(AC388&gt;0,AC388&lt;&gt;""),"Ja","Nej"),"")</f>
        <v>Ja</v>
      </c>
      <c r="AZ388" s="115">
        <f>IF($AY388="ja",(VLOOKUP($B388,'Egen hetvattenprod'!$B$1:$BX$550,MATCH(AZ$2,'Egen hetvattenprod'!$B$1:$BX$1,0),FALSE)+VLOOKUP($B388,Kraftvärmeprod!$B$1:$BX$550,MATCH(AZ$2,Kraftvärmeprod!$B$1:$BX$1,0),FALSE))/$AC388,"")</f>
        <v>1</v>
      </c>
      <c r="BA388" s="115">
        <f>IF($AY388="ja",(VLOOKUP($B388,'Egen hetvattenprod'!$B$1:$BX$550,MATCH(BA$2,'Egen hetvattenprod'!$B$1:$BX$1,0),FALSE)+VLOOKUP($B388,Kraftvärmeprod!$B$1:$BX$550,MATCH(BA$2,Kraftvärmeprod!$B$1:$BX$1,0),FALSE))/$AC388,"")</f>
        <v>0</v>
      </c>
      <c r="BB388" s="115">
        <f>IF($AY388="ja",(VLOOKUP($B388,'Egen hetvattenprod'!$B$1:$BX$550,MATCH(BB$2,'Egen hetvattenprod'!$B$1:$BX$1,0),FALSE)+VLOOKUP($B388,Kraftvärmeprod!$B$1:$BX$550,MATCH(BB$2,Kraftvärmeprod!$B$1:$BX$1,0),FALSE))/$AC388,"")</f>
        <v>0</v>
      </c>
      <c r="BC388" s="115">
        <f>IF($AY388="ja",(VLOOKUP($B388,'Egen hetvattenprod'!$B$1:$BX$550,MATCH(BC$2,'Egen hetvattenprod'!$B$1:$BX$1,0),FALSE)+VLOOKUP($B388,Kraftvärmeprod!$B$1:$BX$550,MATCH(BC$2,Kraftvärmeprod!$B$1:$BX$1,0),FALSE))/$AC388,"")</f>
        <v>0</v>
      </c>
      <c r="BD388" s="115">
        <f>IF($AY388="ja",(VLOOKUP($B388,'Egen hetvattenprod'!$B$1:$BX$550,MATCH(BD$2,'Egen hetvattenprod'!$B$1:$BX$1,0),FALSE)+VLOOKUP($B388,Kraftvärmeprod!$B$1:$BX$550,MATCH(BD$2,Kraftvärmeprod!$B$1:$BX$1,0),FALSE))/$AC388,"")</f>
        <v>0</v>
      </c>
      <c r="BF388" t="str">
        <f t="shared" ref="BF388:BF408" si="41">IF(B388&lt;&gt;"",IF(AND(I388&gt;0,I388&lt;&gt;""),"Ja","Nej"),"")</f>
        <v>Nej</v>
      </c>
      <c r="BG388" t="str">
        <f>IF($BF388="ja",VLOOKUP($B388,'Egen hetvattenprod'!$B$1:$BX$550,MATCH("Andelen klimatgaser med fossilt ursprung för avfall ()",'Egen hetvattenprod'!$B$1:$BX$1,0),FALSE),"")</f>
        <v/>
      </c>
      <c r="BH388" t="str">
        <f>IF($BF388="ja",VLOOKUP($B388,Kraftvärmeprod!$B$1:$BX$550,MATCH("Andelen klimatgaser med fossilt ursprung för avfall ()",Kraftvärmeprod!$B$1:$BX$1,0),FALSE),"")</f>
        <v/>
      </c>
      <c r="BI388" t="str">
        <f>IF($BF388="ja",VLOOKUP($B388,'Egen hetvattenprod'!$B$1:$BX$550,MATCH("Avfall (GWh)",'Egen hetvattenprod'!$B$1:$BX$1,0),FALSE),"")</f>
        <v/>
      </c>
      <c r="BJ388" t="str">
        <f>IF($BF388="ja",VLOOKUP($B388,'Slutlig allokering kvv'!$B$1:$BX$550,MATCH("Avfall (GWh)",'Slutlig allokering kvv'!$B$1:$BX$1,0),FALSE),"")</f>
        <v/>
      </c>
      <c r="BK388" t="str">
        <f>IF($BF388="ja",VLOOKUP($B388,'Köpt hetvatten'!$B$1:$BX$550,MATCH("Avfall i köpt hetvatten",'Köpt hetvatten'!$B$1:$BX$1,0),FALSE),"")</f>
        <v/>
      </c>
      <c r="BL388" t="str">
        <f>IF($BF388="ja",VLOOKUP($B388,'Egen hetvattenprod'!$B$1:$BX$550,MATCH("Värde enligt ovan. (%)",'Egen hetvattenprod'!$B$1:$BX$1,0),FALSE),"")</f>
        <v/>
      </c>
      <c r="BM388" t="str">
        <f>IF($BF388="ja",VLOOKUP($B388,Kraftvärmeprod!$B$1:$BX$550,MATCH("Värde enligt ovan. (%)",Kraftvärmeprod!$B$1:$BX$1,0),FALSE),"")</f>
        <v/>
      </c>
      <c r="BQ388" t="str">
        <f>IF($BF388="ja",VLOOKUP($B388,'Egen hetvattenprod'!$B$1:$BX$550,MATCH("Tillförd olja (fossil) vid avfallsförbränning (GWh)",'Egen hetvattenprod'!$B$1:$BX$1,0),FALSE),"")</f>
        <v/>
      </c>
      <c r="BR388" t="str">
        <f>IF($BF388="ja",VLOOKUP($B388,Kraftvärmeprod!$B$1:$BX$550,MATCH("Tillförd olja (fossil) vid avfallsförbränning (GWh)",Kraftvärmeprod!$B$1:$BX$1,0),FALSE),"")</f>
        <v/>
      </c>
    </row>
    <row r="389" spans="1:70">
      <c r="A389" t="s">
        <v>594</v>
      </c>
      <c r="B389" t="s">
        <v>597</v>
      </c>
      <c r="C389">
        <f>VLOOKUP($B389,'Tillförd energi'!$B$1:$AI$720,MATCH(C$2,'Tillförd energi'!$B$1:$AQ$1,0),FALSE)</f>
        <v>0</v>
      </c>
      <c r="D389">
        <f>VLOOKUP($B389,'Tillförd energi'!$B$1:$AI$720,MATCH(D$2,'Tillförd energi'!$B$1:$AQ$1,0),FALSE)</f>
        <v>1.71723</v>
      </c>
      <c r="E389">
        <f>VLOOKUP($B389,'Tillförd energi'!$B$1:$AI$720,MATCH(E$2,'Tillförd energi'!$B$1:$AQ$1,0),FALSE)</f>
        <v>0</v>
      </c>
      <c r="F389">
        <f>VLOOKUP($B389,'Tillförd energi'!$B$1:$AI$720,MATCH(F$2,'Tillförd energi'!$B$1:$AQ$1,0),FALSE)</f>
        <v>0</v>
      </c>
      <c r="G389">
        <f>VLOOKUP($B389,'Tillförd energi'!$B$1:$AI$720,MATCH(G$2,'Tillförd energi'!$B$1:$AQ$1,0),FALSE)</f>
        <v>0</v>
      </c>
      <c r="H389">
        <f>VLOOKUP($B389,'Tillförd energi'!$B$1:$AI$720,MATCH(H$2,'Tillförd energi'!$B$1:$AQ$1,0),FALSE)</f>
        <v>0</v>
      </c>
      <c r="I389">
        <f>VLOOKUP($B389,'Tillförd energi'!$B$1:$AI$720,MATCH(I$2,'Tillförd energi'!$B$1:$AQ$1,0),FALSE)</f>
        <v>156.1</v>
      </c>
      <c r="J389">
        <f>VLOOKUP($B389,'Tillförd energi'!$B$1:$AI$720,MATCH(J$2,'Tillförd energi'!$B$1:$AQ$1,0),FALSE)</f>
        <v>0</v>
      </c>
      <c r="K389">
        <f>VLOOKUP($B389,'Tillförd energi'!$B$1:$AI$720,MATCH(K$2,'Tillförd energi'!$B$1:$AQ$1,0),FALSE)</f>
        <v>0</v>
      </c>
      <c r="L389">
        <f>VLOOKUP($B389,'Tillförd energi'!$B$1:$AI$720,MATCH(L$2,'Tillförd energi'!$B$1:$AQ$1,0),FALSE)</f>
        <v>0</v>
      </c>
      <c r="M389">
        <f>VLOOKUP($B389,'Tillförd energi'!$B$1:$AI$720,MATCH(M$2,'Tillförd energi'!$B$1:$AQ$1,0),FALSE)</f>
        <v>0</v>
      </c>
      <c r="N389">
        <f>VLOOKUP($B389,'Tillförd energi'!$B$1:$AI$720,MATCH(N$2,'Tillförd energi'!$B$1:$AQ$1,0),FALSE)</f>
        <v>20.7</v>
      </c>
      <c r="O389">
        <f>VLOOKUP($B389,'Tillförd energi'!$B$1:$AI$720,MATCH(O$2,'Tillförd energi'!$B$1:$AQ$1,0),FALSE)</f>
        <v>0</v>
      </c>
      <c r="P389">
        <f>VLOOKUP($B389,'Tillförd energi'!$B$1:$AI$720,MATCH(P$2,'Tillförd energi'!$B$1:$AQ$1,0),FALSE)</f>
        <v>0</v>
      </c>
      <c r="Q389">
        <f>VLOOKUP($B389,'Tillförd energi'!$B$1:$AI$720,MATCH(Q$2,'Tillförd energi'!$B$1:$AQ$1,0),FALSE)</f>
        <v>0</v>
      </c>
      <c r="R389">
        <f>VLOOKUP($B389,'Tillförd energi'!$B$1:$AI$720,MATCH(R$2,'Tillförd energi'!$B$1:$AQ$1,0),FALSE)</f>
        <v>0</v>
      </c>
      <c r="S389">
        <f>VLOOKUP($B389,'Tillförd energi'!$B$1:$AI$720,MATCH(S$2,'Tillförd energi'!$B$1:$AQ$1,0),FALSE)</f>
        <v>0</v>
      </c>
      <c r="T389">
        <f>VLOOKUP($B389,'Tillförd energi'!$B$1:$AI$720,MATCH(T$2,'Tillförd energi'!$B$1:$AQ$1,0),FALSE)</f>
        <v>0</v>
      </c>
      <c r="U389">
        <f>VLOOKUP($B389,'Tillförd energi'!$B$1:$AI$720,MATCH(U$2,'Tillförd energi'!$B$1:$AQ$1,0),FALSE)</f>
        <v>0</v>
      </c>
      <c r="V389">
        <f>VLOOKUP($B389,'Tillförd energi'!$B$1:$AI$720,MATCH(V$2,'Tillförd energi'!$B$1:$AQ$1,0),FALSE)</f>
        <v>0</v>
      </c>
      <c r="W389">
        <f>VLOOKUP($B389,'Tillförd energi'!$B$1:$AI$720,MATCH(W$2,'Tillförd energi'!$B$1:$AQ$1,0),FALSE)</f>
        <v>0</v>
      </c>
      <c r="X389">
        <f>VLOOKUP($B389,'Tillförd energi'!$B$1:$AI$720,MATCH(X$2,'Tillförd energi'!$B$1:$AQ$1,0),FALSE)</f>
        <v>0</v>
      </c>
      <c r="Y389">
        <f>VLOOKUP($B389,'Tillförd energi'!$B$1:$AI$720,MATCH(Y$2,'Tillförd energi'!$B$1:$AQ$1,0),FALSE)</f>
        <v>0</v>
      </c>
      <c r="Z389">
        <f>VLOOKUP($B389,'Tillförd energi'!$B$1:$AI$720,MATCH(Z$2,'Tillförd energi'!$B$1:$AQ$1,0),FALSE)</f>
        <v>0</v>
      </c>
      <c r="AA389">
        <f>VLOOKUP($B389,'Tillförd energi'!$B$1:$AI$720,MATCH(AA$2,'Tillförd energi'!$B$1:$AQ$1,0),FALSE)</f>
        <v>0</v>
      </c>
      <c r="AB389">
        <f>VLOOKUP($B389,'Tillförd energi'!$B$1:$AI$720,MATCH(AB$2,'Tillförd energi'!$B$1:$AQ$1,0),FALSE)</f>
        <v>0</v>
      </c>
      <c r="AC389">
        <f>VLOOKUP($B389,'Tillförd energi'!$B$1:$AI$720,MATCH(AC$2,'Tillförd energi'!$B$1:$AQ$1,0),FALSE)</f>
        <v>12.6</v>
      </c>
      <c r="AD389">
        <f>VLOOKUP($B389,'Tillförd energi'!$B$1:$AI$720,MATCH(AD$2,'Tillförd energi'!$B$1:$AQ$1,0),FALSE)</f>
        <v>0</v>
      </c>
      <c r="AE389">
        <f>VLOOKUP($B389,'Tillförd energi'!$B$1:$AI$720,MATCH(AE$2,'Tillförd energi'!$B$1:$AQ$1,0),FALSE)</f>
        <v>0</v>
      </c>
      <c r="AF389">
        <f>VLOOKUP($B389,'Tillförd energi'!$B$1:$AI$720,MATCH(AF$2,'Tillförd energi'!$B$1:$AQ$1,0),FALSE)</f>
        <v>5.4826100000000002</v>
      </c>
      <c r="AG389">
        <f>IFERROR(VLOOKUP(B389,Miljö!$B$1:$AC$600,MATCH("Köpt mängd produktionsspecifik fjärrvärme:",Miljö!$B$1:$AC$1,0),FALSE)/1,0)</f>
        <v>0</v>
      </c>
      <c r="AI389">
        <f t="shared" si="36"/>
        <v>196.59983999999997</v>
      </c>
      <c r="AJ389">
        <f>IF(ISERROR(1/VLOOKUP($B389,Leveranser!$B$1:$S$500,MATCH("såld värme (gwh)",Leveranser!$B$1:$S$1,0),FALSE)),"",VLOOKUP($B389,Leveranser!$B$1:$S$500,MATCH("såld värme (gwh)",Leveranser!$B$1:$S$1,0),FALSE))</f>
        <v>156.19999999999999</v>
      </c>
      <c r="AM389" t="str">
        <f>IF(B389&lt;&gt;"",IF(VLOOKUP($B389,Totalt!$B$1:$AQ$554,MATCH("Kvalitetsgranskad:",Totalt!$B$1:$AQ$1,0),FALSE)="ja",VLOOKUP($B389,Miljö!$B$1:$AG$479,MATCH(AM$2,Miljö!$B$1:$AK$1,0),FALSE),""),"")</f>
        <v>Ja</v>
      </c>
      <c r="AN389" t="str">
        <f>IF(AM389="ja",VLOOKUP($B389,Miljö!$B$1:$J$479,MATCH("Typ av ursprungsspecificerad el   (Om inget värde anges används Nordisk residualmix, se inforuta) ()",Miljö!$B$1:$J$1,0),FALSE),IF(AM389="nej","Nordisk residualel",""))</f>
        <v>'Vattenkraft'</v>
      </c>
      <c r="AO389">
        <f>IF(AM389="","",VLOOKUP($B389,Miljö!$B$1:$J$479,MATCH("Fossilandel för ursprungspecificerad el ()",Miljö!$B$1:$J$1,0),FALSE))</f>
        <v>0</v>
      </c>
      <c r="AP389">
        <f>IF(AM389="","",IFERROR(VLOOKUP($B389,Miljö!$B$1:$J$479,MATCH("Kärnkraftsandel för ursprungsspecificerad el ()",Miljö!$B$1:$J$1,0),FALSE)/1,0))</f>
        <v>0</v>
      </c>
      <c r="AQ389">
        <f t="shared" si="37"/>
        <v>1</v>
      </c>
      <c r="AS389" t="str">
        <f t="shared" si="38"/>
        <v>Nej</v>
      </c>
      <c r="AT389" t="str">
        <f>IF(AS389="ja",VLOOKUP($B389,Miljö!$B$1:$P$500,MATCH("Fossil andel i procent (%)",Miljö!$B$1:$P$1,0),FALSE)/100,"")</f>
        <v/>
      </c>
      <c r="AV389" t="str">
        <f t="shared" si="39"/>
        <v>Nej</v>
      </c>
      <c r="AW389" t="str">
        <f>IF(AV389="ja",VLOOKUP($B389,'Egen hetvattenprod'!$B$1:$AO$500,MATCH("Värmekälla till värmepumpar ()",'Egen hetvattenprod'!$B$1:$AO$1,0),FALSE),"")</f>
        <v/>
      </c>
      <c r="AY389" t="str">
        <f t="shared" si="40"/>
        <v>Ja</v>
      </c>
      <c r="AZ389" s="115">
        <f>IF($AY389="ja",(VLOOKUP($B389,'Egen hetvattenprod'!$B$1:$BX$550,MATCH(AZ$2,'Egen hetvattenprod'!$B$1:$BX$1,0),FALSE)+VLOOKUP($B389,Kraftvärmeprod!$B$1:$BX$550,MATCH(AZ$2,Kraftvärmeprod!$B$1:$BX$1,0),FALSE))/$AC389,"")</f>
        <v>0.20634920634920637</v>
      </c>
      <c r="BA389" s="115">
        <f>IF($AY389="ja",(VLOOKUP($B389,'Egen hetvattenprod'!$B$1:$BX$550,MATCH(BA$2,'Egen hetvattenprod'!$B$1:$BX$1,0),FALSE)+VLOOKUP($B389,Kraftvärmeprod!$B$1:$BX$550,MATCH(BA$2,Kraftvärmeprod!$B$1:$BX$1,0),FALSE))/$AC389,"")</f>
        <v>0.79365079365079372</v>
      </c>
      <c r="BB389" s="115">
        <f>IF($AY389="ja",(VLOOKUP($B389,'Egen hetvattenprod'!$B$1:$BX$550,MATCH(BB$2,'Egen hetvattenprod'!$B$1:$BX$1,0),FALSE)+VLOOKUP($B389,Kraftvärmeprod!$B$1:$BX$550,MATCH(BB$2,Kraftvärmeprod!$B$1:$BX$1,0),FALSE))/$AC389,"")</f>
        <v>0</v>
      </c>
      <c r="BC389" s="115">
        <f>IF($AY389="ja",(VLOOKUP($B389,'Egen hetvattenprod'!$B$1:$BX$550,MATCH(BC$2,'Egen hetvattenprod'!$B$1:$BX$1,0),FALSE)+VLOOKUP($B389,Kraftvärmeprod!$B$1:$BX$550,MATCH(BC$2,Kraftvärmeprod!$B$1:$BX$1,0),FALSE))/$AC389,"")</f>
        <v>0</v>
      </c>
      <c r="BD389" s="115">
        <f>IF($AY389="ja",(VLOOKUP($B389,'Egen hetvattenprod'!$B$1:$BX$550,MATCH(BD$2,'Egen hetvattenprod'!$B$1:$BX$1,0),FALSE)+VLOOKUP($B389,Kraftvärmeprod!$B$1:$BX$550,MATCH(BD$2,Kraftvärmeprod!$B$1:$BX$1,0),FALSE))/$AC389,"")</f>
        <v>0</v>
      </c>
      <c r="BF389" t="str">
        <f t="shared" si="41"/>
        <v>Ja</v>
      </c>
      <c r="BG389" t="str">
        <f>IF($BF389="ja",VLOOKUP($B389,'Egen hetvattenprod'!$B$1:$BX$550,MATCH("Andelen klimatgaser med fossilt ursprung för avfall ()",'Egen hetvattenprod'!$B$1:$BX$1,0),FALSE),"")</f>
        <v>Schablon</v>
      </c>
      <c r="BH389" t="str">
        <f>IF($BF389="ja",VLOOKUP($B389,Kraftvärmeprod!$B$1:$BX$550,MATCH("Andelen klimatgaser med fossilt ursprung för avfall ()",Kraftvärmeprod!$B$1:$BX$1,0),FALSE),"")</f>
        <v>Schablon</v>
      </c>
      <c r="BI389">
        <f>IF($BF389="ja",VLOOKUP($B389,'Egen hetvattenprod'!$B$1:$BX$550,MATCH("Avfall (GWh)",'Egen hetvattenprod'!$B$1:$BX$1,0),FALSE),"")</f>
        <v>144.1</v>
      </c>
      <c r="BJ389">
        <f>IF($BF389="ja",VLOOKUP($B389,'Slutlig allokering kvv'!$B$1:$BX$550,MATCH("Avfall (GWh)",'Slutlig allokering kvv'!$B$1:$BX$1,0),FALSE),"")</f>
        <v>12</v>
      </c>
      <c r="BK389">
        <f>IF($BF389="ja",VLOOKUP($B389,'Köpt hetvatten'!$B$1:$BX$550,MATCH("Avfall i köpt hetvatten",'Köpt hetvatten'!$B$1:$BX$1,0),FALSE),"")</f>
        <v>0</v>
      </c>
      <c r="BL389">
        <f>IF($BF389="ja",VLOOKUP($B389,'Egen hetvattenprod'!$B$1:$BX$550,MATCH("Värde enligt ovan. (%)",'Egen hetvattenprod'!$B$1:$BX$1,0),FALSE),"")</f>
        <v>39</v>
      </c>
      <c r="BM389">
        <f>IF($BF389="ja",VLOOKUP($B389,Kraftvärmeprod!$B$1:$BX$550,MATCH("Värde enligt ovan. (%)",Kraftvärmeprod!$B$1:$BX$1,0),FALSE),"")</f>
        <v>39</v>
      </c>
      <c r="BQ389" t="str">
        <f>IF($BF389="ja",VLOOKUP($B389,'Egen hetvattenprod'!$B$1:$BX$550,MATCH("Tillförd olja (fossil) vid avfallsförbränning (GWh)",'Egen hetvattenprod'!$B$1:$BX$1,0),FALSE),"")</f>
        <v>ET</v>
      </c>
      <c r="BR389">
        <f>IF($BF389="ja",VLOOKUP($B389,Kraftvärmeprod!$B$1:$BX$550,MATCH("Tillförd olja (fossil) vid avfallsförbränning (GWh)",Kraftvärmeprod!$B$1:$BX$1,0),FALSE),"")</f>
        <v>0</v>
      </c>
    </row>
    <row r="390" spans="1:70">
      <c r="A390" t="s">
        <v>598</v>
      </c>
      <c r="B390" t="s">
        <v>599</v>
      </c>
      <c r="C390">
        <f>VLOOKUP($B390,'Tillförd energi'!$B$1:$AI$720,MATCH(C$2,'Tillförd energi'!$B$1:$AQ$1,0),FALSE)</f>
        <v>0</v>
      </c>
      <c r="D390">
        <f>VLOOKUP($B390,'Tillförd energi'!$B$1:$AI$720,MATCH(D$2,'Tillförd energi'!$B$1:$AQ$1,0),FALSE)</f>
        <v>0</v>
      </c>
      <c r="E390">
        <f>VLOOKUP($B390,'Tillförd energi'!$B$1:$AI$720,MATCH(E$2,'Tillförd energi'!$B$1:$AQ$1,0),FALSE)</f>
        <v>0</v>
      </c>
      <c r="F390">
        <f>VLOOKUP($B390,'Tillförd energi'!$B$1:$AI$720,MATCH(F$2,'Tillförd energi'!$B$1:$AQ$1,0),FALSE)</f>
        <v>0</v>
      </c>
      <c r="G390">
        <f>VLOOKUP($B390,'Tillförd energi'!$B$1:$AI$720,MATCH(G$2,'Tillförd energi'!$B$1:$AQ$1,0),FALSE)</f>
        <v>0</v>
      </c>
      <c r="H390">
        <f>VLOOKUP($B390,'Tillförd energi'!$B$1:$AI$720,MATCH(H$2,'Tillförd energi'!$B$1:$AQ$1,0),FALSE)</f>
        <v>0</v>
      </c>
      <c r="I390">
        <f>VLOOKUP($B390,'Tillförd energi'!$B$1:$AI$720,MATCH(I$2,'Tillförd energi'!$B$1:$AQ$1,0),FALSE)</f>
        <v>68.823499999999996</v>
      </c>
      <c r="J390">
        <f>VLOOKUP($B390,'Tillförd energi'!$B$1:$AI$720,MATCH(J$2,'Tillförd energi'!$B$1:$AQ$1,0),FALSE)</f>
        <v>0</v>
      </c>
      <c r="K390">
        <f>VLOOKUP($B390,'Tillförd energi'!$B$1:$AI$720,MATCH(K$2,'Tillförd energi'!$B$1:$AQ$1,0),FALSE)</f>
        <v>0</v>
      </c>
      <c r="L390">
        <f>VLOOKUP($B390,'Tillförd energi'!$B$1:$AI$720,MATCH(L$2,'Tillförd energi'!$B$1:$AQ$1,0),FALSE)</f>
        <v>0</v>
      </c>
      <c r="M390">
        <f>VLOOKUP($B390,'Tillförd energi'!$B$1:$AI$720,MATCH(M$2,'Tillförd energi'!$B$1:$AQ$1,0),FALSE)</f>
        <v>0</v>
      </c>
      <c r="N390">
        <f>VLOOKUP($B390,'Tillförd energi'!$B$1:$AI$720,MATCH(N$2,'Tillförd energi'!$B$1:$AQ$1,0),FALSE)</f>
        <v>27</v>
      </c>
      <c r="O390">
        <f>VLOOKUP($B390,'Tillförd energi'!$B$1:$AI$720,MATCH(O$2,'Tillförd energi'!$B$1:$AQ$1,0),FALSE)</f>
        <v>0</v>
      </c>
      <c r="P390">
        <f>VLOOKUP($B390,'Tillförd energi'!$B$1:$AI$720,MATCH(P$2,'Tillförd energi'!$B$1:$AQ$1,0),FALSE)</f>
        <v>0</v>
      </c>
      <c r="Q390">
        <f>VLOOKUP($B390,'Tillförd energi'!$B$1:$AI$720,MATCH(Q$2,'Tillförd energi'!$B$1:$AQ$1,0),FALSE)</f>
        <v>42</v>
      </c>
      <c r="R390">
        <f>VLOOKUP($B390,'Tillförd energi'!$B$1:$AI$720,MATCH(R$2,'Tillförd energi'!$B$1:$AQ$1,0),FALSE)</f>
        <v>33</v>
      </c>
      <c r="S390">
        <f>VLOOKUP($B390,'Tillförd energi'!$B$1:$AI$720,MATCH(S$2,'Tillförd energi'!$B$1:$AQ$1,0),FALSE)</f>
        <v>0</v>
      </c>
      <c r="T390">
        <f>VLOOKUP($B390,'Tillförd energi'!$B$1:$AI$720,MATCH(T$2,'Tillförd energi'!$B$1:$AQ$1,0),FALSE)</f>
        <v>0</v>
      </c>
      <c r="U390">
        <f>VLOOKUP($B390,'Tillförd energi'!$B$1:$AI$720,MATCH(U$2,'Tillförd energi'!$B$1:$AQ$1,0),FALSE)</f>
        <v>0</v>
      </c>
      <c r="V390">
        <f>VLOOKUP($B390,'Tillförd energi'!$B$1:$AI$720,MATCH(V$2,'Tillförd energi'!$B$1:$AQ$1,0),FALSE)</f>
        <v>0</v>
      </c>
      <c r="W390">
        <f>VLOOKUP($B390,'Tillförd energi'!$B$1:$AI$720,MATCH(W$2,'Tillförd energi'!$B$1:$AQ$1,0),FALSE)</f>
        <v>2.7</v>
      </c>
      <c r="X390">
        <f>VLOOKUP($B390,'Tillförd energi'!$B$1:$AI$720,MATCH(X$2,'Tillförd energi'!$B$1:$AQ$1,0),FALSE)</f>
        <v>0</v>
      </c>
      <c r="Y390">
        <f>VLOOKUP($B390,'Tillförd energi'!$B$1:$AI$720,MATCH(Y$2,'Tillförd energi'!$B$1:$AQ$1,0),FALSE)</f>
        <v>0</v>
      </c>
      <c r="Z390">
        <f>VLOOKUP($B390,'Tillförd energi'!$B$1:$AI$720,MATCH(Z$2,'Tillförd energi'!$B$1:$AQ$1,0),FALSE)</f>
        <v>0</v>
      </c>
      <c r="AA390">
        <f>VLOOKUP($B390,'Tillförd energi'!$B$1:$AI$720,MATCH(AA$2,'Tillförd energi'!$B$1:$AQ$1,0),FALSE)</f>
        <v>0</v>
      </c>
      <c r="AB390">
        <f>VLOOKUP($B390,'Tillförd energi'!$B$1:$AI$720,MATCH(AB$2,'Tillförd energi'!$B$1:$AQ$1,0),FALSE)</f>
        <v>0</v>
      </c>
      <c r="AC390">
        <f>VLOOKUP($B390,'Tillförd energi'!$B$1:$AI$720,MATCH(AC$2,'Tillförd energi'!$B$1:$AQ$1,0),FALSE)</f>
        <v>11.4</v>
      </c>
      <c r="AD390">
        <f>VLOOKUP($B390,'Tillförd energi'!$B$1:$AI$720,MATCH(AD$2,'Tillförd energi'!$B$1:$AQ$1,0),FALSE)</f>
        <v>160</v>
      </c>
      <c r="AE390">
        <f>VLOOKUP($B390,'Tillförd energi'!$B$1:$AI$720,MATCH(AE$2,'Tillförd energi'!$B$1:$AQ$1,0),FALSE)</f>
        <v>0</v>
      </c>
      <c r="AF390">
        <f>VLOOKUP($B390,'Tillförd energi'!$B$1:$AI$720,MATCH(AF$2,'Tillförd energi'!$B$1:$AQ$1,0),FALSE)</f>
        <v>4.3</v>
      </c>
      <c r="AG390">
        <f>IFERROR(VLOOKUP(B390,Miljö!$B$1:$AC$600,MATCH("Köpt mängd produktionsspecifik fjärrvärme:",Miljö!$B$1:$AC$1,0),FALSE)/1,0)</f>
        <v>0</v>
      </c>
      <c r="AI390">
        <f t="shared" si="36"/>
        <v>349.2235</v>
      </c>
      <c r="AJ390">
        <f>IF(ISERROR(1/VLOOKUP($B390,Leveranser!$B$1:$S$500,MATCH("såld värme (gwh)",Leveranser!$B$1:$S$1,0),FALSE)),"",VLOOKUP($B390,Leveranser!$B$1:$S$500,MATCH("såld värme (gwh)",Leveranser!$B$1:$S$1,0),FALSE))</f>
        <v>268</v>
      </c>
      <c r="AM390" t="str">
        <f>IF(B390&lt;&gt;"",IF(VLOOKUP($B390,Totalt!$B$1:$AQ$554,MATCH("Kvalitetsgranskad:",Totalt!$B$1:$AQ$1,0),FALSE)="ja",VLOOKUP($B390,Miljö!$B$1:$AG$479,MATCH(AM$2,Miljö!$B$1:$AK$1,0),FALSE),""),"")</f>
        <v>Ja</v>
      </c>
      <c r="AN390" t="str">
        <f>IF(AM390="ja",VLOOKUP($B390,Miljö!$B$1:$J$479,MATCH("Typ av ursprungsspecificerad el   (Om inget värde anges används Nordisk residualmix, se inforuta) ()",Miljö!$B$1:$J$1,0),FALSE),IF(AM390="nej","Nordisk residualel",""))</f>
        <v>' Energimix 100 % fossilfritt'</v>
      </c>
      <c r="AO390">
        <f>IF(AM390="","",VLOOKUP($B390,Miljö!$B$1:$J$479,MATCH("Fossilandel för ursprungspecificerad el ()",Miljö!$B$1:$J$1,0),FALSE))</f>
        <v>0</v>
      </c>
      <c r="AP390">
        <f>IF(AM390="","",IFERROR(VLOOKUP($B390,Miljö!$B$1:$J$479,MATCH("Kärnkraftsandel för ursprungsspecificerad el ()",Miljö!$B$1:$J$1,0),FALSE)/1,0))</f>
        <v>0.57699999999999996</v>
      </c>
      <c r="AQ390">
        <f t="shared" si="37"/>
        <v>0.42300000000000004</v>
      </c>
      <c r="AS390" t="str">
        <f t="shared" si="38"/>
        <v>Nej</v>
      </c>
      <c r="AT390" t="str">
        <f>IF(AS390="ja",VLOOKUP($B390,Miljö!$B$1:$P$500,MATCH("Fossil andel i procent (%)",Miljö!$B$1:$P$1,0),FALSE)/100,"")</f>
        <v/>
      </c>
      <c r="AV390" t="str">
        <f t="shared" si="39"/>
        <v>Nej</v>
      </c>
      <c r="AW390" t="str">
        <f>IF(AV390="ja",VLOOKUP($B390,'Egen hetvattenprod'!$B$1:$AO$500,MATCH("Värmekälla till värmepumpar ()",'Egen hetvattenprod'!$B$1:$AO$1,0),FALSE),"")</f>
        <v/>
      </c>
      <c r="AY390" t="str">
        <f t="shared" si="40"/>
        <v>Ja</v>
      </c>
      <c r="AZ390" s="115">
        <f>IF($AY390="ja",(VLOOKUP($B390,'Egen hetvattenprod'!$B$1:$BX$550,MATCH(AZ$2,'Egen hetvattenprod'!$B$1:$BX$1,0),FALSE)+VLOOKUP($B390,Kraftvärmeprod!$B$1:$BX$550,MATCH(AZ$2,Kraftvärmeprod!$B$1:$BX$1,0),FALSE))/$AC390,"")</f>
        <v>1</v>
      </c>
      <c r="BA390" s="115">
        <f>IF($AY390="ja",(VLOOKUP($B390,'Egen hetvattenprod'!$B$1:$BX$550,MATCH(BA$2,'Egen hetvattenprod'!$B$1:$BX$1,0),FALSE)+VLOOKUP($B390,Kraftvärmeprod!$B$1:$BX$550,MATCH(BA$2,Kraftvärmeprod!$B$1:$BX$1,0),FALSE))/$AC390,"")</f>
        <v>0</v>
      </c>
      <c r="BB390" s="115">
        <f>IF($AY390="ja",(VLOOKUP($B390,'Egen hetvattenprod'!$B$1:$BX$550,MATCH(BB$2,'Egen hetvattenprod'!$B$1:$BX$1,0),FALSE)+VLOOKUP($B390,Kraftvärmeprod!$B$1:$BX$550,MATCH(BB$2,Kraftvärmeprod!$B$1:$BX$1,0),FALSE))/$AC390,"")</f>
        <v>0</v>
      </c>
      <c r="BC390" s="115">
        <f>IF($AY390="ja",(VLOOKUP($B390,'Egen hetvattenprod'!$B$1:$BX$550,MATCH(BC$2,'Egen hetvattenprod'!$B$1:$BX$1,0),FALSE)+VLOOKUP($B390,Kraftvärmeprod!$B$1:$BX$550,MATCH(BC$2,Kraftvärmeprod!$B$1:$BX$1,0),FALSE))/$AC390,"")</f>
        <v>0</v>
      </c>
      <c r="BD390" s="115">
        <f>IF($AY390="ja",(VLOOKUP($B390,'Egen hetvattenprod'!$B$1:$BX$550,MATCH(BD$2,'Egen hetvattenprod'!$B$1:$BX$1,0),FALSE)+VLOOKUP($B390,Kraftvärmeprod!$B$1:$BX$550,MATCH(BD$2,Kraftvärmeprod!$B$1:$BX$1,0),FALSE))/$AC390,"")</f>
        <v>0</v>
      </c>
      <c r="BF390" t="str">
        <f t="shared" si="41"/>
        <v>Ja</v>
      </c>
      <c r="BG390" t="str">
        <f>IF($BF390="ja",VLOOKUP($B390,'Egen hetvattenprod'!$B$1:$BX$550,MATCH("Andelen klimatgaser med fossilt ursprung för avfall ()",'Egen hetvattenprod'!$B$1:$BX$1,0),FALSE),"")</f>
        <v>ET</v>
      </c>
      <c r="BH390" t="str">
        <f>IF($BF390="ja",VLOOKUP($B390,Kraftvärmeprod!$B$1:$BX$550,MATCH("Andelen klimatgaser med fossilt ursprung för avfall ()",Kraftvärmeprod!$B$1:$BX$1,0),FALSE),"")</f>
        <v>ET</v>
      </c>
      <c r="BI390" t="str">
        <f>IF($BF390="ja",VLOOKUP($B390,'Egen hetvattenprod'!$B$1:$BX$550,MATCH("Avfall (GWh)",'Egen hetvattenprod'!$B$1:$BX$1,0),FALSE),"")</f>
        <v>ET</v>
      </c>
      <c r="BJ390">
        <f>IF($BF390="ja",VLOOKUP($B390,'Slutlig allokering kvv'!$B$1:$BX$550,MATCH("Avfall (GWh)",'Slutlig allokering kvv'!$B$1:$BX$1,0),FALSE),"")</f>
        <v>0</v>
      </c>
      <c r="BK390">
        <f>IF($BF390="ja",VLOOKUP($B390,'Köpt hetvatten'!$B$1:$BX$550,MATCH("Avfall i köpt hetvatten",'Köpt hetvatten'!$B$1:$BX$1,0),FALSE),"")</f>
        <v>68.82352941176471</v>
      </c>
      <c r="BL390" t="str">
        <f>IF($BF390="ja",VLOOKUP($B390,'Egen hetvattenprod'!$B$1:$BX$550,MATCH("Värde enligt ovan. (%)",'Egen hetvattenprod'!$B$1:$BX$1,0),FALSE),"")</f>
        <v>ET</v>
      </c>
      <c r="BM390" t="str">
        <f>IF($BF390="ja",VLOOKUP($B390,Kraftvärmeprod!$B$1:$BX$550,MATCH("Värde enligt ovan. (%)",Kraftvärmeprod!$B$1:$BX$1,0),FALSE),"")</f>
        <v>ET</v>
      </c>
      <c r="BQ390" t="str">
        <f>IF($BF390="ja",VLOOKUP($B390,'Egen hetvattenprod'!$B$1:$BX$550,MATCH("Tillförd olja (fossil) vid avfallsförbränning (GWh)",'Egen hetvattenprod'!$B$1:$BX$1,0),FALSE),"")</f>
        <v>ET</v>
      </c>
      <c r="BR390" t="str">
        <f>IF($BF390="ja",VLOOKUP($B390,Kraftvärmeprod!$B$1:$BX$550,MATCH("Tillförd olja (fossil) vid avfallsförbränning (GWh)",Kraftvärmeprod!$B$1:$BX$1,0),FALSE),"")</f>
        <v>ET</v>
      </c>
    </row>
    <row r="391" spans="1:70">
      <c r="A391" t="s">
        <v>602</v>
      </c>
      <c r="B391" t="s">
        <v>603</v>
      </c>
      <c r="C391">
        <f>VLOOKUP($B391,'Tillförd energi'!$B$1:$AI$720,MATCH(C$2,'Tillförd energi'!$B$1:$AQ$1,0),FALSE)</f>
        <v>0</v>
      </c>
      <c r="D391">
        <f>VLOOKUP($B391,'Tillförd energi'!$B$1:$AI$720,MATCH(D$2,'Tillförd energi'!$B$1:$AQ$1,0),FALSE)</f>
        <v>0</v>
      </c>
      <c r="E391">
        <f>VLOOKUP($B391,'Tillförd energi'!$B$1:$AI$720,MATCH(E$2,'Tillförd energi'!$B$1:$AQ$1,0),FALSE)</f>
        <v>0</v>
      </c>
      <c r="F391">
        <f>VLOOKUP($B391,'Tillförd energi'!$B$1:$AI$720,MATCH(F$2,'Tillförd energi'!$B$1:$AQ$1,0),FALSE)</f>
        <v>0</v>
      </c>
      <c r="G391">
        <f>VLOOKUP($B391,'Tillförd energi'!$B$1:$AI$720,MATCH(G$2,'Tillförd energi'!$B$1:$AQ$1,0),FALSE)</f>
        <v>0</v>
      </c>
      <c r="H391">
        <f>VLOOKUP($B391,'Tillförd energi'!$B$1:$AI$720,MATCH(H$2,'Tillförd energi'!$B$1:$AQ$1,0),FALSE)</f>
        <v>0</v>
      </c>
      <c r="I391">
        <f>VLOOKUP($B391,'Tillförd energi'!$B$1:$AI$720,MATCH(I$2,'Tillförd energi'!$B$1:$AQ$1,0),FALSE)</f>
        <v>0</v>
      </c>
      <c r="J391">
        <f>VLOOKUP($B391,'Tillförd energi'!$B$1:$AI$720,MATCH(J$2,'Tillförd energi'!$B$1:$AQ$1,0),FALSE)</f>
        <v>0</v>
      </c>
      <c r="K391">
        <f>VLOOKUP($B391,'Tillförd energi'!$B$1:$AI$720,MATCH(K$2,'Tillförd energi'!$B$1:$AQ$1,0),FALSE)</f>
        <v>0</v>
      </c>
      <c r="L391">
        <f>VLOOKUP($B391,'Tillförd energi'!$B$1:$AI$720,MATCH(L$2,'Tillförd energi'!$B$1:$AQ$1,0),FALSE)</f>
        <v>0</v>
      </c>
      <c r="M391">
        <f>VLOOKUP($B391,'Tillförd energi'!$B$1:$AI$720,MATCH(M$2,'Tillförd energi'!$B$1:$AQ$1,0),FALSE)</f>
        <v>0</v>
      </c>
      <c r="N391">
        <f>VLOOKUP($B391,'Tillförd energi'!$B$1:$AI$720,MATCH(N$2,'Tillförd energi'!$B$1:$AQ$1,0),FALSE)</f>
        <v>7.8</v>
      </c>
      <c r="O391">
        <f>VLOOKUP($B391,'Tillförd energi'!$B$1:$AI$720,MATCH(O$2,'Tillförd energi'!$B$1:$AQ$1,0),FALSE)</f>
        <v>0</v>
      </c>
      <c r="P391">
        <f>VLOOKUP($B391,'Tillförd energi'!$B$1:$AI$720,MATCH(P$2,'Tillförd energi'!$B$1:$AQ$1,0),FALSE)</f>
        <v>5.7</v>
      </c>
      <c r="Q391">
        <f>VLOOKUP($B391,'Tillförd energi'!$B$1:$AI$720,MATCH(Q$2,'Tillförd energi'!$B$1:$AQ$1,0),FALSE)</f>
        <v>0</v>
      </c>
      <c r="R391">
        <f>VLOOKUP($B391,'Tillförd energi'!$B$1:$AI$720,MATCH(R$2,'Tillförd energi'!$B$1:$AQ$1,0),FALSE)</f>
        <v>3.5049999999999999</v>
      </c>
      <c r="S391">
        <f>VLOOKUP($B391,'Tillförd energi'!$B$1:$AI$720,MATCH(S$2,'Tillförd energi'!$B$1:$AQ$1,0),FALSE)</f>
        <v>0</v>
      </c>
      <c r="T391">
        <f>VLOOKUP($B391,'Tillförd energi'!$B$1:$AI$720,MATCH(T$2,'Tillförd energi'!$B$1:$AQ$1,0),FALSE)</f>
        <v>0</v>
      </c>
      <c r="U391">
        <f>VLOOKUP($B391,'Tillförd energi'!$B$1:$AI$720,MATCH(U$2,'Tillförd energi'!$B$1:$AQ$1,0),FALSE)</f>
        <v>0</v>
      </c>
      <c r="V391">
        <f>VLOOKUP($B391,'Tillförd energi'!$B$1:$AI$720,MATCH(V$2,'Tillförd energi'!$B$1:$AQ$1,0),FALSE)</f>
        <v>0</v>
      </c>
      <c r="W391">
        <f>VLOOKUP($B391,'Tillförd energi'!$B$1:$AI$720,MATCH(W$2,'Tillförd energi'!$B$1:$AQ$1,0),FALSE)</f>
        <v>0.71699999999999997</v>
      </c>
      <c r="X391">
        <f>VLOOKUP($B391,'Tillförd energi'!$B$1:$AI$720,MATCH(X$2,'Tillförd energi'!$B$1:$AQ$1,0),FALSE)</f>
        <v>0</v>
      </c>
      <c r="Y391">
        <f>VLOOKUP($B391,'Tillförd energi'!$B$1:$AI$720,MATCH(Y$2,'Tillförd energi'!$B$1:$AQ$1,0),FALSE)</f>
        <v>0</v>
      </c>
      <c r="Z391">
        <f>VLOOKUP($B391,'Tillförd energi'!$B$1:$AI$720,MATCH(Z$2,'Tillförd energi'!$B$1:$AQ$1,0),FALSE)</f>
        <v>0</v>
      </c>
      <c r="AA391">
        <f>VLOOKUP($B391,'Tillförd energi'!$B$1:$AI$720,MATCH(AA$2,'Tillförd energi'!$B$1:$AQ$1,0),FALSE)</f>
        <v>0</v>
      </c>
      <c r="AB391">
        <f>VLOOKUP($B391,'Tillförd energi'!$B$1:$AI$720,MATCH(AB$2,'Tillförd energi'!$B$1:$AQ$1,0),FALSE)</f>
        <v>0</v>
      </c>
      <c r="AC391">
        <f>VLOOKUP($B391,'Tillförd energi'!$B$1:$AI$720,MATCH(AC$2,'Tillförd energi'!$B$1:$AQ$1,0),FALSE)</f>
        <v>0</v>
      </c>
      <c r="AD391">
        <f>VLOOKUP($B391,'Tillförd energi'!$B$1:$AI$720,MATCH(AD$2,'Tillförd energi'!$B$1:$AQ$1,0),FALSE)</f>
        <v>0</v>
      </c>
      <c r="AE391">
        <f>VLOOKUP($B391,'Tillförd energi'!$B$1:$AI$720,MATCH(AE$2,'Tillförd energi'!$B$1:$AQ$1,0),FALSE)</f>
        <v>0</v>
      </c>
      <c r="AF391">
        <f>VLOOKUP($B391,'Tillförd energi'!$B$1:$AI$720,MATCH(AF$2,'Tillförd energi'!$B$1:$AQ$1,0),FALSE)</f>
        <v>0.24299999999999999</v>
      </c>
      <c r="AG391">
        <f>IFERROR(VLOOKUP(B391,Miljö!$B$1:$AC$600,MATCH("Köpt mängd produktionsspecifik fjärrvärme:",Miljö!$B$1:$AC$1,0),FALSE)/1,0)</f>
        <v>0</v>
      </c>
      <c r="AI391">
        <f t="shared" si="36"/>
        <v>17.964999999999996</v>
      </c>
      <c r="AJ391">
        <f>IF(ISERROR(1/VLOOKUP($B391,Leveranser!$B$1:$S$500,MATCH("såld värme (gwh)",Leveranser!$B$1:$S$1,0),FALSE)),"",VLOOKUP($B391,Leveranser!$B$1:$S$500,MATCH("såld värme (gwh)",Leveranser!$B$1:$S$1,0),FALSE))</f>
        <v>11.036</v>
      </c>
      <c r="AM391" t="str">
        <f>IF(B391&lt;&gt;"",IF(VLOOKUP($B391,Totalt!$B$1:$AQ$554,MATCH("Kvalitetsgranskad:",Totalt!$B$1:$AQ$1,0),FALSE)="ja",VLOOKUP($B391,Miljö!$B$1:$AG$479,MATCH(AM$2,Miljö!$B$1:$AK$1,0),FALSE),""),"")</f>
        <v>Ja</v>
      </c>
      <c r="AN391" t="str">
        <f>IF(AM391="ja",VLOOKUP($B391,Miljö!$B$1:$J$479,MATCH("Typ av ursprungsspecificerad el   (Om inget värde anges används Nordisk residualmix, se inforuta) ()",Miljö!$B$1:$J$1,0),FALSE),IF(AM391="nej","Nordisk residualel",""))</f>
        <v>'Bra miljöval'</v>
      </c>
      <c r="AO391">
        <f>IF(AM391="","",VLOOKUP($B391,Miljö!$B$1:$J$479,MATCH("Fossilandel för ursprungspecificerad el ()",Miljö!$B$1:$J$1,0),FALSE))</f>
        <v>0</v>
      </c>
      <c r="AP391">
        <f>IF(AM391="","",IFERROR(VLOOKUP($B391,Miljö!$B$1:$J$479,MATCH("Kärnkraftsandel för ursprungsspecificerad el ()",Miljö!$B$1:$J$1,0),FALSE)/1,0))</f>
        <v>0</v>
      </c>
      <c r="AQ391">
        <f t="shared" si="37"/>
        <v>1</v>
      </c>
      <c r="AS391" t="str">
        <f t="shared" si="38"/>
        <v>Nej</v>
      </c>
      <c r="AT391" t="str">
        <f>IF(AS391="ja",VLOOKUP($B391,Miljö!$B$1:$P$500,MATCH("Fossil andel i procent (%)",Miljö!$B$1:$P$1,0),FALSE)/100,"")</f>
        <v/>
      </c>
      <c r="AV391" t="str">
        <f t="shared" si="39"/>
        <v>Nej</v>
      </c>
      <c r="AW391" t="str">
        <f>IF(AV391="ja",VLOOKUP($B391,'Egen hetvattenprod'!$B$1:$AO$500,MATCH("Värmekälla till värmepumpar ()",'Egen hetvattenprod'!$B$1:$AO$1,0),FALSE),"")</f>
        <v/>
      </c>
      <c r="AY391" t="str">
        <f t="shared" si="40"/>
        <v>Nej</v>
      </c>
      <c r="AZ391" s="115" t="str">
        <f>IF($AY391="ja",(VLOOKUP($B391,'Egen hetvattenprod'!$B$1:$BX$550,MATCH(AZ$2,'Egen hetvattenprod'!$B$1:$BX$1,0),FALSE)+VLOOKUP($B391,Kraftvärmeprod!$B$1:$BX$550,MATCH(AZ$2,Kraftvärmeprod!$B$1:$BX$1,0),FALSE))/$AC391,"")</f>
        <v/>
      </c>
      <c r="BA391" s="115" t="str">
        <f>IF($AY391="ja",(VLOOKUP($B391,'Egen hetvattenprod'!$B$1:$BX$550,MATCH(BA$2,'Egen hetvattenprod'!$B$1:$BX$1,0),FALSE)+VLOOKUP($B391,Kraftvärmeprod!$B$1:$BX$550,MATCH(BA$2,Kraftvärmeprod!$B$1:$BX$1,0),FALSE))/$AC391,"")</f>
        <v/>
      </c>
      <c r="BB391" s="115" t="str">
        <f>IF($AY391="ja",(VLOOKUP($B391,'Egen hetvattenprod'!$B$1:$BX$550,MATCH(BB$2,'Egen hetvattenprod'!$B$1:$BX$1,0),FALSE)+VLOOKUP($B391,Kraftvärmeprod!$B$1:$BX$550,MATCH(BB$2,Kraftvärmeprod!$B$1:$BX$1,0),FALSE))/$AC391,"")</f>
        <v/>
      </c>
      <c r="BC391" s="115" t="str">
        <f>IF($AY391="ja",(VLOOKUP($B391,'Egen hetvattenprod'!$B$1:$BX$550,MATCH(BC$2,'Egen hetvattenprod'!$B$1:$BX$1,0),FALSE)+VLOOKUP($B391,Kraftvärmeprod!$B$1:$BX$550,MATCH(BC$2,Kraftvärmeprod!$B$1:$BX$1,0),FALSE))/$AC391,"")</f>
        <v/>
      </c>
      <c r="BD391" s="115" t="str">
        <f>IF($AY391="ja",(VLOOKUP($B391,'Egen hetvattenprod'!$B$1:$BX$550,MATCH(BD$2,'Egen hetvattenprod'!$B$1:$BX$1,0),FALSE)+VLOOKUP($B391,Kraftvärmeprod!$B$1:$BX$550,MATCH(BD$2,Kraftvärmeprod!$B$1:$BX$1,0),FALSE))/$AC391,"")</f>
        <v/>
      </c>
      <c r="BF391" t="str">
        <f t="shared" si="41"/>
        <v>Nej</v>
      </c>
      <c r="BG391" t="str">
        <f>IF($BF391="ja",VLOOKUP($B391,'Egen hetvattenprod'!$B$1:$BX$550,MATCH("Andelen klimatgaser med fossilt ursprung för avfall ()",'Egen hetvattenprod'!$B$1:$BX$1,0),FALSE),"")</f>
        <v/>
      </c>
      <c r="BH391" t="str">
        <f>IF($BF391="ja",VLOOKUP($B391,Kraftvärmeprod!$B$1:$BX$550,MATCH("Andelen klimatgaser med fossilt ursprung för avfall ()",Kraftvärmeprod!$B$1:$BX$1,0),FALSE),"")</f>
        <v/>
      </c>
      <c r="BI391" t="str">
        <f>IF($BF391="ja",VLOOKUP($B391,'Egen hetvattenprod'!$B$1:$BX$550,MATCH("Avfall (GWh)",'Egen hetvattenprod'!$B$1:$BX$1,0),FALSE),"")</f>
        <v/>
      </c>
      <c r="BJ391" t="str">
        <f>IF($BF391="ja",VLOOKUP($B391,'Slutlig allokering kvv'!$B$1:$BX$550,MATCH("Avfall (GWh)",'Slutlig allokering kvv'!$B$1:$BX$1,0),FALSE),"")</f>
        <v/>
      </c>
      <c r="BK391" t="str">
        <f>IF($BF391="ja",VLOOKUP($B391,'Köpt hetvatten'!$B$1:$BX$550,MATCH("Avfall i köpt hetvatten",'Köpt hetvatten'!$B$1:$BX$1,0),FALSE),"")</f>
        <v/>
      </c>
      <c r="BL391" t="str">
        <f>IF($BF391="ja",VLOOKUP($B391,'Egen hetvattenprod'!$B$1:$BX$550,MATCH("Värde enligt ovan. (%)",'Egen hetvattenprod'!$B$1:$BX$1,0),FALSE),"")</f>
        <v/>
      </c>
      <c r="BM391" t="str">
        <f>IF($BF391="ja",VLOOKUP($B391,Kraftvärmeprod!$B$1:$BX$550,MATCH("Värde enligt ovan. (%)",Kraftvärmeprod!$B$1:$BX$1,0),FALSE),"")</f>
        <v/>
      </c>
      <c r="BQ391" t="str">
        <f>IF($BF391="ja",VLOOKUP($B391,'Egen hetvattenprod'!$B$1:$BX$550,MATCH("Tillförd olja (fossil) vid avfallsförbränning (GWh)",'Egen hetvattenprod'!$B$1:$BX$1,0),FALSE),"")</f>
        <v/>
      </c>
      <c r="BR391" t="str">
        <f>IF($BF391="ja",VLOOKUP($B391,Kraftvärmeprod!$B$1:$BX$550,MATCH("Tillförd olja (fossil) vid avfallsförbränning (GWh)",Kraftvärmeprod!$B$1:$BX$1,0),FALSE),"")</f>
        <v/>
      </c>
    </row>
    <row r="392" spans="1:70">
      <c r="A392" t="s">
        <v>602</v>
      </c>
      <c r="B392" t="s">
        <v>604</v>
      </c>
      <c r="C392">
        <f>VLOOKUP($B392,'Tillförd energi'!$B$1:$AI$720,MATCH(C$2,'Tillförd energi'!$B$1:$AQ$1,0),FALSE)</f>
        <v>0</v>
      </c>
      <c r="D392">
        <f>VLOOKUP($B392,'Tillförd energi'!$B$1:$AI$720,MATCH(D$2,'Tillförd energi'!$B$1:$AQ$1,0),FALSE)</f>
        <v>0</v>
      </c>
      <c r="E392">
        <f>VLOOKUP($B392,'Tillförd energi'!$B$1:$AI$720,MATCH(E$2,'Tillförd energi'!$B$1:$AQ$1,0),FALSE)</f>
        <v>0</v>
      </c>
      <c r="F392">
        <f>VLOOKUP($B392,'Tillförd energi'!$B$1:$AI$720,MATCH(F$2,'Tillförd energi'!$B$1:$AQ$1,0),FALSE)</f>
        <v>0</v>
      </c>
      <c r="G392">
        <f>VLOOKUP($B392,'Tillförd energi'!$B$1:$AI$720,MATCH(G$2,'Tillförd energi'!$B$1:$AQ$1,0),FALSE)</f>
        <v>0</v>
      </c>
      <c r="H392">
        <f>VLOOKUP($B392,'Tillförd energi'!$B$1:$AI$720,MATCH(H$2,'Tillförd energi'!$B$1:$AQ$1,0),FALSE)</f>
        <v>0</v>
      </c>
      <c r="I392">
        <f>VLOOKUP($B392,'Tillförd energi'!$B$1:$AI$720,MATCH(I$2,'Tillförd energi'!$B$1:$AQ$1,0),FALSE)</f>
        <v>0</v>
      </c>
      <c r="J392">
        <f>VLOOKUP($B392,'Tillförd energi'!$B$1:$AI$720,MATCH(J$2,'Tillförd energi'!$B$1:$AQ$1,0),FALSE)</f>
        <v>0</v>
      </c>
      <c r="K392">
        <f>VLOOKUP($B392,'Tillförd energi'!$B$1:$AI$720,MATCH(K$2,'Tillförd energi'!$B$1:$AQ$1,0),FALSE)</f>
        <v>0</v>
      </c>
      <c r="L392">
        <f>VLOOKUP($B392,'Tillförd energi'!$B$1:$AI$720,MATCH(L$2,'Tillförd energi'!$B$1:$AQ$1,0),FALSE)</f>
        <v>0</v>
      </c>
      <c r="M392">
        <f>VLOOKUP($B392,'Tillförd energi'!$B$1:$AI$720,MATCH(M$2,'Tillförd energi'!$B$1:$AQ$1,0),FALSE)</f>
        <v>0</v>
      </c>
      <c r="N392">
        <f>VLOOKUP($B392,'Tillförd energi'!$B$1:$AI$720,MATCH(N$2,'Tillförd energi'!$B$1:$AQ$1,0),FALSE)</f>
        <v>1.52</v>
      </c>
      <c r="O392">
        <f>VLOOKUP($B392,'Tillförd energi'!$B$1:$AI$720,MATCH(O$2,'Tillförd energi'!$B$1:$AQ$1,0),FALSE)</f>
        <v>0</v>
      </c>
      <c r="P392">
        <f>VLOOKUP($B392,'Tillförd energi'!$B$1:$AI$720,MATCH(P$2,'Tillförd energi'!$B$1:$AQ$1,0),FALSE)</f>
        <v>3.726</v>
      </c>
      <c r="Q392">
        <f>VLOOKUP($B392,'Tillförd energi'!$B$1:$AI$720,MATCH(Q$2,'Tillförd energi'!$B$1:$AQ$1,0),FALSE)</f>
        <v>0</v>
      </c>
      <c r="R392">
        <f>VLOOKUP($B392,'Tillförd energi'!$B$1:$AI$720,MATCH(R$2,'Tillförd energi'!$B$1:$AQ$1,0),FALSE)</f>
        <v>4.5709999999999997</v>
      </c>
      <c r="S392">
        <f>VLOOKUP($B392,'Tillförd energi'!$B$1:$AI$720,MATCH(S$2,'Tillförd energi'!$B$1:$AQ$1,0),FALSE)</f>
        <v>0</v>
      </c>
      <c r="T392">
        <f>VLOOKUP($B392,'Tillförd energi'!$B$1:$AI$720,MATCH(T$2,'Tillförd energi'!$B$1:$AQ$1,0),FALSE)</f>
        <v>0</v>
      </c>
      <c r="U392">
        <f>VLOOKUP($B392,'Tillförd energi'!$B$1:$AI$720,MATCH(U$2,'Tillförd energi'!$B$1:$AQ$1,0),FALSE)</f>
        <v>0</v>
      </c>
      <c r="V392">
        <f>VLOOKUP($B392,'Tillförd energi'!$B$1:$AI$720,MATCH(V$2,'Tillförd energi'!$B$1:$AQ$1,0),FALSE)</f>
        <v>0</v>
      </c>
      <c r="W392">
        <f>VLOOKUP($B392,'Tillförd energi'!$B$1:$AI$720,MATCH(W$2,'Tillförd energi'!$B$1:$AQ$1,0),FALSE)</f>
        <v>1.1479999999999999</v>
      </c>
      <c r="X392">
        <f>VLOOKUP($B392,'Tillförd energi'!$B$1:$AI$720,MATCH(X$2,'Tillförd energi'!$B$1:$AQ$1,0),FALSE)</f>
        <v>0</v>
      </c>
      <c r="Y392">
        <f>VLOOKUP($B392,'Tillförd energi'!$B$1:$AI$720,MATCH(Y$2,'Tillförd energi'!$B$1:$AQ$1,0),FALSE)</f>
        <v>0</v>
      </c>
      <c r="Z392">
        <f>VLOOKUP($B392,'Tillförd energi'!$B$1:$AI$720,MATCH(Z$2,'Tillförd energi'!$B$1:$AQ$1,0),FALSE)</f>
        <v>0</v>
      </c>
      <c r="AA392">
        <f>VLOOKUP($B392,'Tillförd energi'!$B$1:$AI$720,MATCH(AA$2,'Tillförd energi'!$B$1:$AQ$1,0),FALSE)</f>
        <v>0</v>
      </c>
      <c r="AB392">
        <f>VLOOKUP($B392,'Tillförd energi'!$B$1:$AI$720,MATCH(AB$2,'Tillförd energi'!$B$1:$AQ$1,0),FALSE)</f>
        <v>0</v>
      </c>
      <c r="AC392">
        <f>VLOOKUP($B392,'Tillförd energi'!$B$1:$AI$720,MATCH(AC$2,'Tillförd energi'!$B$1:$AQ$1,0),FALSE)</f>
        <v>0</v>
      </c>
      <c r="AD392">
        <f>VLOOKUP($B392,'Tillförd energi'!$B$1:$AI$720,MATCH(AD$2,'Tillförd energi'!$B$1:$AQ$1,0),FALSE)</f>
        <v>0</v>
      </c>
      <c r="AE392">
        <f>VLOOKUP($B392,'Tillförd energi'!$B$1:$AI$720,MATCH(AE$2,'Tillförd energi'!$B$1:$AQ$1,0),FALSE)</f>
        <v>0</v>
      </c>
      <c r="AF392">
        <f>VLOOKUP($B392,'Tillförd energi'!$B$1:$AI$720,MATCH(AF$2,'Tillförd energi'!$B$1:$AQ$1,0),FALSE)</f>
        <v>0.17899999999999999</v>
      </c>
      <c r="AG392">
        <f>IFERROR(VLOOKUP(B392,Miljö!$B$1:$AC$600,MATCH("Köpt mängd produktionsspecifik fjärrvärme:",Miljö!$B$1:$AC$1,0),FALSE)/1,0)</f>
        <v>0</v>
      </c>
      <c r="AI392">
        <f t="shared" si="36"/>
        <v>11.144</v>
      </c>
      <c r="AJ392">
        <f>IF(ISERROR(1/VLOOKUP($B392,Leveranser!$B$1:$S$500,MATCH("såld värme (gwh)",Leveranser!$B$1:$S$1,0),FALSE)),"",VLOOKUP($B392,Leveranser!$B$1:$S$500,MATCH("såld värme (gwh)",Leveranser!$B$1:$S$1,0),FALSE))</f>
        <v>7.359</v>
      </c>
      <c r="AM392" t="str">
        <f>IF(B392&lt;&gt;"",IF(VLOOKUP($B392,Totalt!$B$1:$AQ$554,MATCH("Kvalitetsgranskad:",Totalt!$B$1:$AQ$1,0),FALSE)="ja",VLOOKUP($B392,Miljö!$B$1:$AG$479,MATCH(AM$2,Miljö!$B$1:$AK$1,0),FALSE),""),"")</f>
        <v>Ja</v>
      </c>
      <c r="AN392" t="str">
        <f>IF(AM392="ja",VLOOKUP($B392,Miljö!$B$1:$J$479,MATCH("Typ av ursprungsspecificerad el   (Om inget värde anges används Nordisk residualmix, se inforuta) ()",Miljö!$B$1:$J$1,0),FALSE),IF(AM392="nej","Nordisk residualel",""))</f>
        <v>'Bra miljöval'</v>
      </c>
      <c r="AO392">
        <f>IF(AM392="","",VLOOKUP($B392,Miljö!$B$1:$J$479,MATCH("Fossilandel för ursprungspecificerad el ()",Miljö!$B$1:$J$1,0),FALSE))</f>
        <v>0</v>
      </c>
      <c r="AP392">
        <f>IF(AM392="","",IFERROR(VLOOKUP($B392,Miljö!$B$1:$J$479,MATCH("Kärnkraftsandel för ursprungsspecificerad el ()",Miljö!$B$1:$J$1,0),FALSE)/1,0))</f>
        <v>0</v>
      </c>
      <c r="AQ392">
        <f t="shared" si="37"/>
        <v>1</v>
      </c>
      <c r="AS392" t="str">
        <f t="shared" si="38"/>
        <v>Nej</v>
      </c>
      <c r="AT392" t="str">
        <f>IF(AS392="ja",VLOOKUP($B392,Miljö!$B$1:$P$500,MATCH("Fossil andel i procent (%)",Miljö!$B$1:$P$1,0),FALSE)/100,"")</f>
        <v/>
      </c>
      <c r="AV392" t="str">
        <f t="shared" si="39"/>
        <v>Nej</v>
      </c>
      <c r="AW392" t="str">
        <f>IF(AV392="ja",VLOOKUP($B392,'Egen hetvattenprod'!$B$1:$AO$500,MATCH("Värmekälla till värmepumpar ()",'Egen hetvattenprod'!$B$1:$AO$1,0),FALSE),"")</f>
        <v/>
      </c>
      <c r="AY392" t="str">
        <f t="shared" si="40"/>
        <v>Nej</v>
      </c>
      <c r="AZ392" s="115" t="str">
        <f>IF($AY392="ja",(VLOOKUP($B392,'Egen hetvattenprod'!$B$1:$BX$550,MATCH(AZ$2,'Egen hetvattenprod'!$B$1:$BX$1,0),FALSE)+VLOOKUP($B392,Kraftvärmeprod!$B$1:$BX$550,MATCH(AZ$2,Kraftvärmeprod!$B$1:$BX$1,0),FALSE))/$AC392,"")</f>
        <v/>
      </c>
      <c r="BA392" s="115" t="str">
        <f>IF($AY392="ja",(VLOOKUP($B392,'Egen hetvattenprod'!$B$1:$BX$550,MATCH(BA$2,'Egen hetvattenprod'!$B$1:$BX$1,0),FALSE)+VLOOKUP($B392,Kraftvärmeprod!$B$1:$BX$550,MATCH(BA$2,Kraftvärmeprod!$B$1:$BX$1,0),FALSE))/$AC392,"")</f>
        <v/>
      </c>
      <c r="BB392" s="115" t="str">
        <f>IF($AY392="ja",(VLOOKUP($B392,'Egen hetvattenprod'!$B$1:$BX$550,MATCH(BB$2,'Egen hetvattenprod'!$B$1:$BX$1,0),FALSE)+VLOOKUP($B392,Kraftvärmeprod!$B$1:$BX$550,MATCH(BB$2,Kraftvärmeprod!$B$1:$BX$1,0),FALSE))/$AC392,"")</f>
        <v/>
      </c>
      <c r="BC392" s="115" t="str">
        <f>IF($AY392="ja",(VLOOKUP($B392,'Egen hetvattenprod'!$B$1:$BX$550,MATCH(BC$2,'Egen hetvattenprod'!$B$1:$BX$1,0),FALSE)+VLOOKUP($B392,Kraftvärmeprod!$B$1:$BX$550,MATCH(BC$2,Kraftvärmeprod!$B$1:$BX$1,0),FALSE))/$AC392,"")</f>
        <v/>
      </c>
      <c r="BD392" s="115" t="str">
        <f>IF($AY392="ja",(VLOOKUP($B392,'Egen hetvattenprod'!$B$1:$BX$550,MATCH(BD$2,'Egen hetvattenprod'!$B$1:$BX$1,0),FALSE)+VLOOKUP($B392,Kraftvärmeprod!$B$1:$BX$550,MATCH(BD$2,Kraftvärmeprod!$B$1:$BX$1,0),FALSE))/$AC392,"")</f>
        <v/>
      </c>
      <c r="BF392" t="str">
        <f t="shared" si="41"/>
        <v>Nej</v>
      </c>
      <c r="BG392" t="str">
        <f>IF($BF392="ja",VLOOKUP($B392,'Egen hetvattenprod'!$B$1:$BX$550,MATCH("Andelen klimatgaser med fossilt ursprung för avfall ()",'Egen hetvattenprod'!$B$1:$BX$1,0),FALSE),"")</f>
        <v/>
      </c>
      <c r="BH392" t="str">
        <f>IF($BF392="ja",VLOOKUP($B392,Kraftvärmeprod!$B$1:$BX$550,MATCH("Andelen klimatgaser med fossilt ursprung för avfall ()",Kraftvärmeprod!$B$1:$BX$1,0),FALSE),"")</f>
        <v/>
      </c>
      <c r="BI392" t="str">
        <f>IF($BF392="ja",VLOOKUP($B392,'Egen hetvattenprod'!$B$1:$BX$550,MATCH("Avfall (GWh)",'Egen hetvattenprod'!$B$1:$BX$1,0),FALSE),"")</f>
        <v/>
      </c>
      <c r="BJ392" t="str">
        <f>IF($BF392="ja",VLOOKUP($B392,'Slutlig allokering kvv'!$B$1:$BX$550,MATCH("Avfall (GWh)",'Slutlig allokering kvv'!$B$1:$BX$1,0),FALSE),"")</f>
        <v/>
      </c>
      <c r="BK392" t="str">
        <f>IF($BF392="ja",VLOOKUP($B392,'Köpt hetvatten'!$B$1:$BX$550,MATCH("Avfall i köpt hetvatten",'Köpt hetvatten'!$B$1:$BX$1,0),FALSE),"")</f>
        <v/>
      </c>
      <c r="BL392" t="str">
        <f>IF($BF392="ja",VLOOKUP($B392,'Egen hetvattenprod'!$B$1:$BX$550,MATCH("Värde enligt ovan. (%)",'Egen hetvattenprod'!$B$1:$BX$1,0),FALSE),"")</f>
        <v/>
      </c>
      <c r="BM392" t="str">
        <f>IF($BF392="ja",VLOOKUP($B392,Kraftvärmeprod!$B$1:$BX$550,MATCH("Värde enligt ovan. (%)",Kraftvärmeprod!$B$1:$BX$1,0),FALSE),"")</f>
        <v/>
      </c>
      <c r="BQ392" t="str">
        <f>IF($BF392="ja",VLOOKUP($B392,'Egen hetvattenprod'!$B$1:$BX$550,MATCH("Tillförd olja (fossil) vid avfallsförbränning (GWh)",'Egen hetvattenprod'!$B$1:$BX$1,0),FALSE),"")</f>
        <v/>
      </c>
      <c r="BR392" t="str">
        <f>IF($BF392="ja",VLOOKUP($B392,Kraftvärmeprod!$B$1:$BX$550,MATCH("Tillförd olja (fossil) vid avfallsförbränning (GWh)",Kraftvärmeprod!$B$1:$BX$1,0),FALSE),"")</f>
        <v/>
      </c>
    </row>
    <row r="393" spans="1:70">
      <c r="A393" t="s">
        <v>602</v>
      </c>
      <c r="B393" t="s">
        <v>605</v>
      </c>
      <c r="C393">
        <f>VLOOKUP($B393,'Tillförd energi'!$B$1:$AI$720,MATCH(C$2,'Tillförd energi'!$B$1:$AQ$1,0),FALSE)</f>
        <v>0</v>
      </c>
      <c r="D393">
        <f>VLOOKUP($B393,'Tillförd energi'!$B$1:$AI$720,MATCH(D$2,'Tillförd energi'!$B$1:$AQ$1,0),FALSE)</f>
        <v>0</v>
      </c>
      <c r="E393">
        <f>VLOOKUP($B393,'Tillförd energi'!$B$1:$AI$720,MATCH(E$2,'Tillförd energi'!$B$1:$AQ$1,0),FALSE)</f>
        <v>0</v>
      </c>
      <c r="F393">
        <f>VLOOKUP($B393,'Tillförd energi'!$B$1:$AI$720,MATCH(F$2,'Tillförd energi'!$B$1:$AQ$1,0),FALSE)</f>
        <v>0</v>
      </c>
      <c r="G393">
        <f>VLOOKUP($B393,'Tillförd energi'!$B$1:$AI$720,MATCH(G$2,'Tillförd energi'!$B$1:$AQ$1,0),FALSE)</f>
        <v>0</v>
      </c>
      <c r="H393">
        <f>VLOOKUP($B393,'Tillförd energi'!$B$1:$AI$720,MATCH(H$2,'Tillförd energi'!$B$1:$AQ$1,0),FALSE)</f>
        <v>0</v>
      </c>
      <c r="I393">
        <f>VLOOKUP($B393,'Tillförd energi'!$B$1:$AI$720,MATCH(I$2,'Tillförd energi'!$B$1:$AQ$1,0),FALSE)</f>
        <v>0</v>
      </c>
      <c r="J393">
        <f>VLOOKUP($B393,'Tillförd energi'!$B$1:$AI$720,MATCH(J$2,'Tillförd energi'!$B$1:$AQ$1,0),FALSE)</f>
        <v>0</v>
      </c>
      <c r="K393">
        <f>VLOOKUP($B393,'Tillförd energi'!$B$1:$AI$720,MATCH(K$2,'Tillförd energi'!$B$1:$AQ$1,0),FALSE)</f>
        <v>0</v>
      </c>
      <c r="L393">
        <f>VLOOKUP($B393,'Tillförd energi'!$B$1:$AI$720,MATCH(L$2,'Tillförd energi'!$B$1:$AQ$1,0),FALSE)</f>
        <v>0</v>
      </c>
      <c r="M393">
        <f>VLOOKUP($B393,'Tillförd energi'!$B$1:$AI$720,MATCH(M$2,'Tillförd energi'!$B$1:$AQ$1,0),FALSE)</f>
        <v>0</v>
      </c>
      <c r="N393">
        <f>VLOOKUP($B393,'Tillförd energi'!$B$1:$AI$720,MATCH(N$2,'Tillförd energi'!$B$1:$AQ$1,0),FALSE)</f>
        <v>4.1210000000000004</v>
      </c>
      <c r="O393">
        <f>VLOOKUP($B393,'Tillförd energi'!$B$1:$AI$720,MATCH(O$2,'Tillförd energi'!$B$1:$AQ$1,0),FALSE)</f>
        <v>0</v>
      </c>
      <c r="P393">
        <f>VLOOKUP($B393,'Tillförd energi'!$B$1:$AI$720,MATCH(P$2,'Tillförd energi'!$B$1:$AQ$1,0),FALSE)</f>
        <v>8.7650000000000006</v>
      </c>
      <c r="Q393">
        <f>VLOOKUP($B393,'Tillförd energi'!$B$1:$AI$720,MATCH(Q$2,'Tillförd energi'!$B$1:$AQ$1,0),FALSE)</f>
        <v>0</v>
      </c>
      <c r="R393">
        <f>VLOOKUP($B393,'Tillförd energi'!$B$1:$AI$720,MATCH(R$2,'Tillförd energi'!$B$1:$AQ$1,0),FALSE)</f>
        <v>0</v>
      </c>
      <c r="S393">
        <f>VLOOKUP($B393,'Tillförd energi'!$B$1:$AI$720,MATCH(S$2,'Tillförd energi'!$B$1:$AQ$1,0),FALSE)</f>
        <v>0</v>
      </c>
      <c r="T393">
        <f>VLOOKUP($B393,'Tillförd energi'!$B$1:$AI$720,MATCH(T$2,'Tillförd energi'!$B$1:$AQ$1,0),FALSE)</f>
        <v>0</v>
      </c>
      <c r="U393">
        <f>VLOOKUP($B393,'Tillförd energi'!$B$1:$AI$720,MATCH(U$2,'Tillförd energi'!$B$1:$AQ$1,0),FALSE)</f>
        <v>0</v>
      </c>
      <c r="V393">
        <f>VLOOKUP($B393,'Tillförd energi'!$B$1:$AI$720,MATCH(V$2,'Tillförd energi'!$B$1:$AQ$1,0),FALSE)</f>
        <v>0</v>
      </c>
      <c r="W393">
        <f>VLOOKUP($B393,'Tillförd energi'!$B$1:$AI$720,MATCH(W$2,'Tillförd energi'!$B$1:$AQ$1,0),FALSE)</f>
        <v>1.286</v>
      </c>
      <c r="X393">
        <f>VLOOKUP($B393,'Tillförd energi'!$B$1:$AI$720,MATCH(X$2,'Tillförd energi'!$B$1:$AQ$1,0),FALSE)</f>
        <v>0</v>
      </c>
      <c r="Y393">
        <f>VLOOKUP($B393,'Tillförd energi'!$B$1:$AI$720,MATCH(Y$2,'Tillförd energi'!$B$1:$AQ$1,0),FALSE)</f>
        <v>0</v>
      </c>
      <c r="Z393">
        <f>VLOOKUP($B393,'Tillförd energi'!$B$1:$AI$720,MATCH(Z$2,'Tillförd energi'!$B$1:$AQ$1,0),FALSE)</f>
        <v>0</v>
      </c>
      <c r="AA393">
        <f>VLOOKUP($B393,'Tillförd energi'!$B$1:$AI$720,MATCH(AA$2,'Tillförd energi'!$B$1:$AQ$1,0),FALSE)</f>
        <v>0</v>
      </c>
      <c r="AB393">
        <f>VLOOKUP($B393,'Tillförd energi'!$B$1:$AI$720,MATCH(AB$2,'Tillförd energi'!$B$1:$AQ$1,0),FALSE)</f>
        <v>0</v>
      </c>
      <c r="AC393">
        <f>VLOOKUP($B393,'Tillförd energi'!$B$1:$AI$720,MATCH(AC$2,'Tillförd energi'!$B$1:$AQ$1,0),FALSE)</f>
        <v>0</v>
      </c>
      <c r="AD393">
        <f>VLOOKUP($B393,'Tillförd energi'!$B$1:$AI$720,MATCH(AD$2,'Tillförd energi'!$B$1:$AQ$1,0),FALSE)</f>
        <v>0</v>
      </c>
      <c r="AE393">
        <f>VLOOKUP($B393,'Tillförd energi'!$B$1:$AI$720,MATCH(AE$2,'Tillförd energi'!$B$1:$AQ$1,0),FALSE)</f>
        <v>0</v>
      </c>
      <c r="AF393">
        <f>VLOOKUP($B393,'Tillförd energi'!$B$1:$AI$720,MATCH(AF$2,'Tillförd energi'!$B$1:$AQ$1,0),FALSE)</f>
        <v>0.247</v>
      </c>
      <c r="AG393">
        <f>IFERROR(VLOOKUP(B393,Miljö!$B$1:$AC$600,MATCH("Köpt mängd produktionsspecifik fjärrvärme:",Miljö!$B$1:$AC$1,0),FALSE)/1,0)</f>
        <v>0</v>
      </c>
      <c r="AI393">
        <f t="shared" si="36"/>
        <v>14.419</v>
      </c>
      <c r="AJ393">
        <f>IF(ISERROR(1/VLOOKUP($B393,Leveranser!$B$1:$S$500,MATCH("såld värme (gwh)",Leveranser!$B$1:$S$1,0),FALSE)),"",VLOOKUP($B393,Leveranser!$B$1:$S$500,MATCH("såld värme (gwh)",Leveranser!$B$1:$S$1,0),FALSE))</f>
        <v>9.4730000000000008</v>
      </c>
      <c r="AM393" t="str">
        <f>IF(B393&lt;&gt;"",IF(VLOOKUP($B393,Totalt!$B$1:$AQ$554,MATCH("Kvalitetsgranskad:",Totalt!$B$1:$AQ$1,0),FALSE)="ja",VLOOKUP($B393,Miljö!$B$1:$AG$479,MATCH(AM$2,Miljö!$B$1:$AK$1,0),FALSE),""),"")</f>
        <v>Ja</v>
      </c>
      <c r="AN393" t="str">
        <f>IF(AM393="ja",VLOOKUP($B393,Miljö!$B$1:$J$479,MATCH("Typ av ursprungsspecificerad el   (Om inget värde anges används Nordisk residualmix, se inforuta) ()",Miljö!$B$1:$J$1,0),FALSE),IF(AM393="nej","Nordisk residualel",""))</f>
        <v>'Bra miljöval'</v>
      </c>
      <c r="AO393">
        <f>IF(AM393="","",VLOOKUP($B393,Miljö!$B$1:$J$479,MATCH("Fossilandel för ursprungspecificerad el ()",Miljö!$B$1:$J$1,0),FALSE))</f>
        <v>0</v>
      </c>
      <c r="AP393">
        <f>IF(AM393="","",IFERROR(VLOOKUP($B393,Miljö!$B$1:$J$479,MATCH("Kärnkraftsandel för ursprungsspecificerad el ()",Miljö!$B$1:$J$1,0),FALSE)/1,0))</f>
        <v>0</v>
      </c>
      <c r="AQ393">
        <f t="shared" si="37"/>
        <v>1</v>
      </c>
      <c r="AS393" t="str">
        <f t="shared" si="38"/>
        <v>Nej</v>
      </c>
      <c r="AT393" t="str">
        <f>IF(AS393="ja",VLOOKUP($B393,Miljö!$B$1:$P$500,MATCH("Fossil andel i procent (%)",Miljö!$B$1:$P$1,0),FALSE)/100,"")</f>
        <v/>
      </c>
      <c r="AV393" t="str">
        <f t="shared" si="39"/>
        <v>Nej</v>
      </c>
      <c r="AW393" t="str">
        <f>IF(AV393="ja",VLOOKUP($B393,'Egen hetvattenprod'!$B$1:$AO$500,MATCH("Värmekälla till värmepumpar ()",'Egen hetvattenprod'!$B$1:$AO$1,0),FALSE),"")</f>
        <v/>
      </c>
      <c r="AY393" t="str">
        <f t="shared" si="40"/>
        <v>Nej</v>
      </c>
      <c r="AZ393" s="115" t="str">
        <f>IF($AY393="ja",(VLOOKUP($B393,'Egen hetvattenprod'!$B$1:$BX$550,MATCH(AZ$2,'Egen hetvattenprod'!$B$1:$BX$1,0),FALSE)+VLOOKUP($B393,Kraftvärmeprod!$B$1:$BX$550,MATCH(AZ$2,Kraftvärmeprod!$B$1:$BX$1,0),FALSE))/$AC393,"")</f>
        <v/>
      </c>
      <c r="BA393" s="115" t="str">
        <f>IF($AY393="ja",(VLOOKUP($B393,'Egen hetvattenprod'!$B$1:$BX$550,MATCH(BA$2,'Egen hetvattenprod'!$B$1:$BX$1,0),FALSE)+VLOOKUP($B393,Kraftvärmeprod!$B$1:$BX$550,MATCH(BA$2,Kraftvärmeprod!$B$1:$BX$1,0),FALSE))/$AC393,"")</f>
        <v/>
      </c>
      <c r="BB393" s="115" t="str">
        <f>IF($AY393="ja",(VLOOKUP($B393,'Egen hetvattenprod'!$B$1:$BX$550,MATCH(BB$2,'Egen hetvattenprod'!$B$1:$BX$1,0),FALSE)+VLOOKUP($B393,Kraftvärmeprod!$B$1:$BX$550,MATCH(BB$2,Kraftvärmeprod!$B$1:$BX$1,0),FALSE))/$AC393,"")</f>
        <v/>
      </c>
      <c r="BC393" s="115" t="str">
        <f>IF($AY393="ja",(VLOOKUP($B393,'Egen hetvattenprod'!$B$1:$BX$550,MATCH(BC$2,'Egen hetvattenprod'!$B$1:$BX$1,0),FALSE)+VLOOKUP($B393,Kraftvärmeprod!$B$1:$BX$550,MATCH(BC$2,Kraftvärmeprod!$B$1:$BX$1,0),FALSE))/$AC393,"")</f>
        <v/>
      </c>
      <c r="BD393" s="115" t="str">
        <f>IF($AY393="ja",(VLOOKUP($B393,'Egen hetvattenprod'!$B$1:$BX$550,MATCH(BD$2,'Egen hetvattenprod'!$B$1:$BX$1,0),FALSE)+VLOOKUP($B393,Kraftvärmeprod!$B$1:$BX$550,MATCH(BD$2,Kraftvärmeprod!$B$1:$BX$1,0),FALSE))/$AC393,"")</f>
        <v/>
      </c>
      <c r="BF393" t="str">
        <f t="shared" si="41"/>
        <v>Nej</v>
      </c>
      <c r="BG393" t="str">
        <f>IF($BF393="ja",VLOOKUP($B393,'Egen hetvattenprod'!$B$1:$BX$550,MATCH("Andelen klimatgaser med fossilt ursprung för avfall ()",'Egen hetvattenprod'!$B$1:$BX$1,0),FALSE),"")</f>
        <v/>
      </c>
      <c r="BH393" t="str">
        <f>IF($BF393="ja",VLOOKUP($B393,Kraftvärmeprod!$B$1:$BX$550,MATCH("Andelen klimatgaser med fossilt ursprung för avfall ()",Kraftvärmeprod!$B$1:$BX$1,0),FALSE),"")</f>
        <v/>
      </c>
      <c r="BI393" t="str">
        <f>IF($BF393="ja",VLOOKUP($B393,'Egen hetvattenprod'!$B$1:$BX$550,MATCH("Avfall (GWh)",'Egen hetvattenprod'!$B$1:$BX$1,0),FALSE),"")</f>
        <v/>
      </c>
      <c r="BJ393" t="str">
        <f>IF($BF393="ja",VLOOKUP($B393,'Slutlig allokering kvv'!$B$1:$BX$550,MATCH("Avfall (GWh)",'Slutlig allokering kvv'!$B$1:$BX$1,0),FALSE),"")</f>
        <v/>
      </c>
      <c r="BK393" t="str">
        <f>IF($BF393="ja",VLOOKUP($B393,'Köpt hetvatten'!$B$1:$BX$550,MATCH("Avfall i köpt hetvatten",'Köpt hetvatten'!$B$1:$BX$1,0),FALSE),"")</f>
        <v/>
      </c>
      <c r="BL393" t="str">
        <f>IF($BF393="ja",VLOOKUP($B393,'Egen hetvattenprod'!$B$1:$BX$550,MATCH("Värde enligt ovan. (%)",'Egen hetvattenprod'!$B$1:$BX$1,0),FALSE),"")</f>
        <v/>
      </c>
      <c r="BM393" t="str">
        <f>IF($BF393="ja",VLOOKUP($B393,Kraftvärmeprod!$B$1:$BX$550,MATCH("Värde enligt ovan. (%)",Kraftvärmeprod!$B$1:$BX$1,0),FALSE),"")</f>
        <v/>
      </c>
      <c r="BQ393" t="str">
        <f>IF($BF393="ja",VLOOKUP($B393,'Egen hetvattenprod'!$B$1:$BX$550,MATCH("Tillförd olja (fossil) vid avfallsförbränning (GWh)",'Egen hetvattenprod'!$B$1:$BX$1,0),FALSE),"")</f>
        <v/>
      </c>
      <c r="BR393" t="str">
        <f>IF($BF393="ja",VLOOKUP($B393,Kraftvärmeprod!$B$1:$BX$550,MATCH("Tillförd olja (fossil) vid avfallsförbränning (GWh)",Kraftvärmeprod!$B$1:$BX$1,0),FALSE),"")</f>
        <v/>
      </c>
    </row>
    <row r="394" spans="1:70">
      <c r="A394" t="s">
        <v>602</v>
      </c>
      <c r="B394" t="s">
        <v>606</v>
      </c>
      <c r="C394">
        <f>VLOOKUP($B394,'Tillförd energi'!$B$1:$AI$720,MATCH(C$2,'Tillförd energi'!$B$1:$AQ$1,0),FALSE)</f>
        <v>0</v>
      </c>
      <c r="D394">
        <f>VLOOKUP($B394,'Tillförd energi'!$B$1:$AI$720,MATCH(D$2,'Tillförd energi'!$B$1:$AQ$1,0),FALSE)</f>
        <v>0</v>
      </c>
      <c r="E394">
        <f>VLOOKUP($B394,'Tillförd energi'!$B$1:$AI$720,MATCH(E$2,'Tillförd energi'!$B$1:$AQ$1,0),FALSE)</f>
        <v>0</v>
      </c>
      <c r="F394">
        <f>VLOOKUP($B394,'Tillförd energi'!$B$1:$AI$720,MATCH(F$2,'Tillförd energi'!$B$1:$AQ$1,0),FALSE)</f>
        <v>0</v>
      </c>
      <c r="G394">
        <f>VLOOKUP($B394,'Tillförd energi'!$B$1:$AI$720,MATCH(G$2,'Tillförd energi'!$B$1:$AQ$1,0),FALSE)</f>
        <v>0</v>
      </c>
      <c r="H394">
        <f>VLOOKUP($B394,'Tillförd energi'!$B$1:$AI$720,MATCH(H$2,'Tillförd energi'!$B$1:$AQ$1,0),FALSE)</f>
        <v>0</v>
      </c>
      <c r="I394">
        <f>VLOOKUP($B394,'Tillförd energi'!$B$1:$AI$720,MATCH(I$2,'Tillförd energi'!$B$1:$AQ$1,0),FALSE)</f>
        <v>0</v>
      </c>
      <c r="J394">
        <f>VLOOKUP($B394,'Tillförd energi'!$B$1:$AI$720,MATCH(J$2,'Tillförd energi'!$B$1:$AQ$1,0),FALSE)</f>
        <v>0</v>
      </c>
      <c r="K394">
        <f>VLOOKUP($B394,'Tillförd energi'!$B$1:$AI$720,MATCH(K$2,'Tillförd energi'!$B$1:$AQ$1,0),FALSE)</f>
        <v>0</v>
      </c>
      <c r="L394">
        <f>VLOOKUP($B394,'Tillförd energi'!$B$1:$AI$720,MATCH(L$2,'Tillförd energi'!$B$1:$AQ$1,0),FALSE)</f>
        <v>0</v>
      </c>
      <c r="M394">
        <f>VLOOKUP($B394,'Tillförd energi'!$B$1:$AI$720,MATCH(M$2,'Tillförd energi'!$B$1:$AQ$1,0),FALSE)</f>
        <v>0</v>
      </c>
      <c r="N394">
        <f>VLOOKUP($B394,'Tillförd energi'!$B$1:$AI$720,MATCH(N$2,'Tillförd energi'!$B$1:$AQ$1,0),FALSE)</f>
        <v>0</v>
      </c>
      <c r="O394">
        <f>VLOOKUP($B394,'Tillförd energi'!$B$1:$AI$720,MATCH(O$2,'Tillförd energi'!$B$1:$AQ$1,0),FALSE)</f>
        <v>0</v>
      </c>
      <c r="P394">
        <f>VLOOKUP($B394,'Tillförd energi'!$B$1:$AI$720,MATCH(P$2,'Tillförd energi'!$B$1:$AQ$1,0),FALSE)</f>
        <v>17.600000000000001</v>
      </c>
      <c r="Q394">
        <f>VLOOKUP($B394,'Tillförd energi'!$B$1:$AI$720,MATCH(Q$2,'Tillförd energi'!$B$1:$AQ$1,0),FALSE)</f>
        <v>0</v>
      </c>
      <c r="R394">
        <f>VLOOKUP($B394,'Tillförd energi'!$B$1:$AI$720,MATCH(R$2,'Tillförd energi'!$B$1:$AQ$1,0),FALSE)</f>
        <v>0</v>
      </c>
      <c r="S394">
        <f>VLOOKUP($B394,'Tillförd energi'!$B$1:$AI$720,MATCH(S$2,'Tillförd energi'!$B$1:$AQ$1,0),FALSE)</f>
        <v>0</v>
      </c>
      <c r="T394">
        <f>VLOOKUP($B394,'Tillförd energi'!$B$1:$AI$720,MATCH(T$2,'Tillförd energi'!$B$1:$AQ$1,0),FALSE)</f>
        <v>0</v>
      </c>
      <c r="U394">
        <f>VLOOKUP($B394,'Tillförd energi'!$B$1:$AI$720,MATCH(U$2,'Tillförd energi'!$B$1:$AQ$1,0),FALSE)</f>
        <v>0</v>
      </c>
      <c r="V394">
        <f>VLOOKUP($B394,'Tillförd energi'!$B$1:$AI$720,MATCH(V$2,'Tillförd energi'!$B$1:$AQ$1,0),FALSE)</f>
        <v>0</v>
      </c>
      <c r="W394">
        <f>VLOOKUP($B394,'Tillförd energi'!$B$1:$AI$720,MATCH(W$2,'Tillförd energi'!$B$1:$AQ$1,0),FALSE)</f>
        <v>0</v>
      </c>
      <c r="X394">
        <f>VLOOKUP($B394,'Tillförd energi'!$B$1:$AI$720,MATCH(X$2,'Tillförd energi'!$B$1:$AQ$1,0),FALSE)</f>
        <v>0</v>
      </c>
      <c r="Y394">
        <f>VLOOKUP($B394,'Tillförd energi'!$B$1:$AI$720,MATCH(Y$2,'Tillförd energi'!$B$1:$AQ$1,0),FALSE)</f>
        <v>0</v>
      </c>
      <c r="Z394">
        <f>VLOOKUP($B394,'Tillförd energi'!$B$1:$AI$720,MATCH(Z$2,'Tillförd energi'!$B$1:$AQ$1,0),FALSE)</f>
        <v>0</v>
      </c>
      <c r="AA394">
        <f>VLOOKUP($B394,'Tillförd energi'!$B$1:$AI$720,MATCH(AA$2,'Tillförd energi'!$B$1:$AQ$1,0),FALSE)</f>
        <v>0</v>
      </c>
      <c r="AB394">
        <f>VLOOKUP($B394,'Tillförd energi'!$B$1:$AI$720,MATCH(AB$2,'Tillförd energi'!$B$1:$AQ$1,0),FALSE)</f>
        <v>0</v>
      </c>
      <c r="AC394">
        <f>VLOOKUP($B394,'Tillförd energi'!$B$1:$AI$720,MATCH(AC$2,'Tillförd energi'!$B$1:$AQ$1,0),FALSE)</f>
        <v>0</v>
      </c>
      <c r="AD394">
        <f>VLOOKUP($B394,'Tillförd energi'!$B$1:$AI$720,MATCH(AD$2,'Tillförd energi'!$B$1:$AQ$1,0),FALSE)</f>
        <v>0</v>
      </c>
      <c r="AE394">
        <f>VLOOKUP($B394,'Tillförd energi'!$B$1:$AI$720,MATCH(AE$2,'Tillförd energi'!$B$1:$AQ$1,0),FALSE)</f>
        <v>0</v>
      </c>
      <c r="AF394">
        <f>VLOOKUP($B394,'Tillförd energi'!$B$1:$AI$720,MATCH(AF$2,'Tillförd energi'!$B$1:$AQ$1,0),FALSE)</f>
        <v>1.1559999999999999</v>
      </c>
      <c r="AG394">
        <f>IFERROR(VLOOKUP(B394,Miljö!$B$1:$AC$600,MATCH("Köpt mängd produktionsspecifik fjärrvärme:",Miljö!$B$1:$AC$1,0),FALSE)/1,0)</f>
        <v>0</v>
      </c>
      <c r="AI394">
        <f t="shared" si="36"/>
        <v>18.756</v>
      </c>
      <c r="AJ394">
        <f>IF(ISERROR(1/VLOOKUP($B394,Leveranser!$B$1:$S$500,MATCH("såld värme (gwh)",Leveranser!$B$1:$S$1,0),FALSE)),"",VLOOKUP($B394,Leveranser!$B$1:$S$500,MATCH("såld värme (gwh)",Leveranser!$B$1:$S$1,0),FALSE))</f>
        <v>15.188000000000001</v>
      </c>
      <c r="AM394" t="str">
        <f>IF(B394&lt;&gt;"",IF(VLOOKUP($B394,Totalt!$B$1:$AQ$554,MATCH("Kvalitetsgranskad:",Totalt!$B$1:$AQ$1,0),FALSE)="ja",VLOOKUP($B394,Miljö!$B$1:$AG$479,MATCH(AM$2,Miljö!$B$1:$AK$1,0),FALSE),""),"")</f>
        <v>Ja</v>
      </c>
      <c r="AN394" t="str">
        <f>IF(AM394="ja",VLOOKUP($B394,Miljö!$B$1:$J$479,MATCH("Typ av ursprungsspecificerad el   (Om inget värde anges används Nordisk residualmix, se inforuta) ()",Miljö!$B$1:$J$1,0),FALSE),IF(AM394="nej","Nordisk residualel",""))</f>
        <v>'Bra miljöval'</v>
      </c>
      <c r="AO394">
        <f>IF(AM394="","",VLOOKUP($B394,Miljö!$B$1:$J$479,MATCH("Fossilandel för ursprungspecificerad el ()",Miljö!$B$1:$J$1,0),FALSE))</f>
        <v>0</v>
      </c>
      <c r="AP394">
        <f>IF(AM394="","",IFERROR(VLOOKUP($B394,Miljö!$B$1:$J$479,MATCH("Kärnkraftsandel för ursprungsspecificerad el ()",Miljö!$B$1:$J$1,0),FALSE)/1,0))</f>
        <v>0</v>
      </c>
      <c r="AQ394">
        <f t="shared" si="37"/>
        <v>1</v>
      </c>
      <c r="AS394" t="str">
        <f t="shared" si="38"/>
        <v>Nej</v>
      </c>
      <c r="AT394" t="str">
        <f>IF(AS394="ja",VLOOKUP($B394,Miljö!$B$1:$P$500,MATCH("Fossil andel i procent (%)",Miljö!$B$1:$P$1,0),FALSE)/100,"")</f>
        <v/>
      </c>
      <c r="AV394" t="str">
        <f t="shared" si="39"/>
        <v>Nej</v>
      </c>
      <c r="AW394" t="str">
        <f>IF(AV394="ja",VLOOKUP($B394,'Egen hetvattenprod'!$B$1:$AO$500,MATCH("Värmekälla till värmepumpar ()",'Egen hetvattenprod'!$B$1:$AO$1,0),FALSE),"")</f>
        <v/>
      </c>
      <c r="AY394" t="str">
        <f t="shared" si="40"/>
        <v>Nej</v>
      </c>
      <c r="AZ394" s="115" t="str">
        <f>IF($AY394="ja",(VLOOKUP($B394,'Egen hetvattenprod'!$B$1:$BX$550,MATCH(AZ$2,'Egen hetvattenprod'!$B$1:$BX$1,0),FALSE)+VLOOKUP($B394,Kraftvärmeprod!$B$1:$BX$550,MATCH(AZ$2,Kraftvärmeprod!$B$1:$BX$1,0),FALSE))/$AC394,"")</f>
        <v/>
      </c>
      <c r="BA394" s="115" t="str">
        <f>IF($AY394="ja",(VLOOKUP($B394,'Egen hetvattenprod'!$B$1:$BX$550,MATCH(BA$2,'Egen hetvattenprod'!$B$1:$BX$1,0),FALSE)+VLOOKUP($B394,Kraftvärmeprod!$B$1:$BX$550,MATCH(BA$2,Kraftvärmeprod!$B$1:$BX$1,0),FALSE))/$AC394,"")</f>
        <v/>
      </c>
      <c r="BB394" s="115" t="str">
        <f>IF($AY394="ja",(VLOOKUP($B394,'Egen hetvattenprod'!$B$1:$BX$550,MATCH(BB$2,'Egen hetvattenprod'!$B$1:$BX$1,0),FALSE)+VLOOKUP($B394,Kraftvärmeprod!$B$1:$BX$550,MATCH(BB$2,Kraftvärmeprod!$B$1:$BX$1,0),FALSE))/$AC394,"")</f>
        <v/>
      </c>
      <c r="BC394" s="115" t="str">
        <f>IF($AY394="ja",(VLOOKUP($B394,'Egen hetvattenprod'!$B$1:$BX$550,MATCH(BC$2,'Egen hetvattenprod'!$B$1:$BX$1,0),FALSE)+VLOOKUP($B394,Kraftvärmeprod!$B$1:$BX$550,MATCH(BC$2,Kraftvärmeprod!$B$1:$BX$1,0),FALSE))/$AC394,"")</f>
        <v/>
      </c>
      <c r="BD394" s="115" t="str">
        <f>IF($AY394="ja",(VLOOKUP($B394,'Egen hetvattenprod'!$B$1:$BX$550,MATCH(BD$2,'Egen hetvattenprod'!$B$1:$BX$1,0),FALSE)+VLOOKUP($B394,Kraftvärmeprod!$B$1:$BX$550,MATCH(BD$2,Kraftvärmeprod!$B$1:$BX$1,0),FALSE))/$AC394,"")</f>
        <v/>
      </c>
      <c r="BF394" t="str">
        <f t="shared" si="41"/>
        <v>Nej</v>
      </c>
      <c r="BG394" t="str">
        <f>IF($BF394="ja",VLOOKUP($B394,'Egen hetvattenprod'!$B$1:$BX$550,MATCH("Andelen klimatgaser med fossilt ursprung för avfall ()",'Egen hetvattenprod'!$B$1:$BX$1,0),FALSE),"")</f>
        <v/>
      </c>
      <c r="BH394" t="str">
        <f>IF($BF394="ja",VLOOKUP($B394,Kraftvärmeprod!$B$1:$BX$550,MATCH("Andelen klimatgaser med fossilt ursprung för avfall ()",Kraftvärmeprod!$B$1:$BX$1,0),FALSE),"")</f>
        <v/>
      </c>
      <c r="BI394" t="str">
        <f>IF($BF394="ja",VLOOKUP($B394,'Egen hetvattenprod'!$B$1:$BX$550,MATCH("Avfall (GWh)",'Egen hetvattenprod'!$B$1:$BX$1,0),FALSE),"")</f>
        <v/>
      </c>
      <c r="BJ394" t="str">
        <f>IF($BF394="ja",VLOOKUP($B394,'Slutlig allokering kvv'!$B$1:$BX$550,MATCH("Avfall (GWh)",'Slutlig allokering kvv'!$B$1:$BX$1,0),FALSE),"")</f>
        <v/>
      </c>
      <c r="BK394" t="str">
        <f>IF($BF394="ja",VLOOKUP($B394,'Köpt hetvatten'!$B$1:$BX$550,MATCH("Avfall i köpt hetvatten",'Köpt hetvatten'!$B$1:$BX$1,0),FALSE),"")</f>
        <v/>
      </c>
      <c r="BL394" t="str">
        <f>IF($BF394="ja",VLOOKUP($B394,'Egen hetvattenprod'!$B$1:$BX$550,MATCH("Värde enligt ovan. (%)",'Egen hetvattenprod'!$B$1:$BX$1,0),FALSE),"")</f>
        <v/>
      </c>
      <c r="BM394" t="str">
        <f>IF($BF394="ja",VLOOKUP($B394,Kraftvärmeprod!$B$1:$BX$550,MATCH("Värde enligt ovan. (%)",Kraftvärmeprod!$B$1:$BX$1,0),FALSE),"")</f>
        <v/>
      </c>
      <c r="BQ394" t="str">
        <f>IF($BF394="ja",VLOOKUP($B394,'Egen hetvattenprod'!$B$1:$BX$550,MATCH("Tillförd olja (fossil) vid avfallsförbränning (GWh)",'Egen hetvattenprod'!$B$1:$BX$1,0),FALSE),"")</f>
        <v/>
      </c>
      <c r="BR394" t="str">
        <f>IF($BF394="ja",VLOOKUP($B394,Kraftvärmeprod!$B$1:$BX$550,MATCH("Tillförd olja (fossil) vid avfallsförbränning (GWh)",Kraftvärmeprod!$B$1:$BX$1,0),FALSE),"")</f>
        <v/>
      </c>
    </row>
    <row r="395" spans="1:70">
      <c r="A395" t="s">
        <v>602</v>
      </c>
      <c r="B395" t="s">
        <v>607</v>
      </c>
      <c r="C395">
        <f>VLOOKUP($B395,'Tillförd energi'!$B$1:$AI$720,MATCH(C$2,'Tillförd energi'!$B$1:$AQ$1,0),FALSE)</f>
        <v>0</v>
      </c>
      <c r="D395">
        <f>VLOOKUP($B395,'Tillförd energi'!$B$1:$AI$720,MATCH(D$2,'Tillförd energi'!$B$1:$AQ$1,0),FALSE)</f>
        <v>0</v>
      </c>
      <c r="E395">
        <f>VLOOKUP($B395,'Tillförd energi'!$B$1:$AI$720,MATCH(E$2,'Tillförd energi'!$B$1:$AQ$1,0),FALSE)</f>
        <v>0</v>
      </c>
      <c r="F395">
        <f>VLOOKUP($B395,'Tillförd energi'!$B$1:$AI$720,MATCH(F$2,'Tillförd energi'!$B$1:$AQ$1,0),FALSE)</f>
        <v>0</v>
      </c>
      <c r="G395">
        <f>VLOOKUP($B395,'Tillförd energi'!$B$1:$AI$720,MATCH(G$2,'Tillförd energi'!$B$1:$AQ$1,0),FALSE)</f>
        <v>0</v>
      </c>
      <c r="H395">
        <f>VLOOKUP($B395,'Tillförd energi'!$B$1:$AI$720,MATCH(H$2,'Tillförd energi'!$B$1:$AQ$1,0),FALSE)</f>
        <v>0</v>
      </c>
      <c r="I395">
        <f>VLOOKUP($B395,'Tillförd energi'!$B$1:$AI$720,MATCH(I$2,'Tillförd energi'!$B$1:$AQ$1,0),FALSE)</f>
        <v>0</v>
      </c>
      <c r="J395">
        <f>VLOOKUP($B395,'Tillförd energi'!$B$1:$AI$720,MATCH(J$2,'Tillförd energi'!$B$1:$AQ$1,0),FALSE)</f>
        <v>0</v>
      </c>
      <c r="K395">
        <f>VLOOKUP($B395,'Tillförd energi'!$B$1:$AI$720,MATCH(K$2,'Tillförd energi'!$B$1:$AQ$1,0),FALSE)</f>
        <v>0</v>
      </c>
      <c r="L395">
        <f>VLOOKUP($B395,'Tillförd energi'!$B$1:$AI$720,MATCH(L$2,'Tillförd energi'!$B$1:$AQ$1,0),FALSE)</f>
        <v>11.801299999999999</v>
      </c>
      <c r="M395">
        <f>VLOOKUP($B395,'Tillförd energi'!$B$1:$AI$720,MATCH(M$2,'Tillförd energi'!$B$1:$AQ$1,0),FALSE)</f>
        <v>70.461399999999998</v>
      </c>
      <c r="N395">
        <f>VLOOKUP($B395,'Tillförd energi'!$B$1:$AI$720,MATCH(N$2,'Tillförd energi'!$B$1:$AQ$1,0),FALSE)</f>
        <v>232.387</v>
      </c>
      <c r="O395">
        <f>VLOOKUP($B395,'Tillförd energi'!$B$1:$AI$720,MATCH(O$2,'Tillförd energi'!$B$1:$AQ$1,0),FALSE)</f>
        <v>55.989600000000003</v>
      </c>
      <c r="P395">
        <f>VLOOKUP($B395,'Tillförd energi'!$B$1:$AI$720,MATCH(P$2,'Tillförd energi'!$B$1:$AQ$1,0),FALSE)</f>
        <v>58.101199999999999</v>
      </c>
      <c r="Q395">
        <f>VLOOKUP($B395,'Tillförd energi'!$B$1:$AI$720,MATCH(Q$2,'Tillförd energi'!$B$1:$AQ$1,0),FALSE)</f>
        <v>0</v>
      </c>
      <c r="R395">
        <f>VLOOKUP($B395,'Tillförd energi'!$B$1:$AI$720,MATCH(R$2,'Tillförd energi'!$B$1:$AQ$1,0),FALSE)</f>
        <v>0</v>
      </c>
      <c r="S395">
        <f>VLOOKUP($B395,'Tillförd energi'!$B$1:$AI$720,MATCH(S$2,'Tillförd energi'!$B$1:$AQ$1,0),FALSE)</f>
        <v>0</v>
      </c>
      <c r="T395">
        <f>VLOOKUP($B395,'Tillförd energi'!$B$1:$AI$720,MATCH(T$2,'Tillförd energi'!$B$1:$AQ$1,0),FALSE)</f>
        <v>0</v>
      </c>
      <c r="U395">
        <f>VLOOKUP($B395,'Tillförd energi'!$B$1:$AI$720,MATCH(U$2,'Tillförd energi'!$B$1:$AQ$1,0),FALSE)</f>
        <v>0</v>
      </c>
      <c r="V395">
        <f>VLOOKUP($B395,'Tillförd energi'!$B$1:$AI$720,MATCH(V$2,'Tillförd energi'!$B$1:$AQ$1,0),FALSE)</f>
        <v>0</v>
      </c>
      <c r="W395">
        <f>VLOOKUP($B395,'Tillförd energi'!$B$1:$AI$720,MATCH(W$2,'Tillförd energi'!$B$1:$AQ$1,0),FALSE)</f>
        <v>1.2495400000000001</v>
      </c>
      <c r="X395">
        <f>VLOOKUP($B395,'Tillförd energi'!$B$1:$AI$720,MATCH(X$2,'Tillförd energi'!$B$1:$AQ$1,0),FALSE)</f>
        <v>0</v>
      </c>
      <c r="Y395">
        <f>VLOOKUP($B395,'Tillförd energi'!$B$1:$AI$720,MATCH(Y$2,'Tillförd energi'!$B$1:$AQ$1,0),FALSE)</f>
        <v>0</v>
      </c>
      <c r="Z395">
        <f>VLOOKUP($B395,'Tillförd energi'!$B$1:$AI$720,MATCH(Z$2,'Tillförd energi'!$B$1:$AQ$1,0),FALSE)</f>
        <v>0</v>
      </c>
      <c r="AA395">
        <f>VLOOKUP($B395,'Tillförd energi'!$B$1:$AI$720,MATCH(AA$2,'Tillförd energi'!$B$1:$AQ$1,0),FALSE)</f>
        <v>0</v>
      </c>
      <c r="AB395">
        <f>VLOOKUP($B395,'Tillförd energi'!$B$1:$AI$720,MATCH(AB$2,'Tillförd energi'!$B$1:$AQ$1,0),FALSE)</f>
        <v>0</v>
      </c>
      <c r="AC395">
        <f>VLOOKUP($B395,'Tillförd energi'!$B$1:$AI$720,MATCH(AC$2,'Tillförd energi'!$B$1:$AQ$1,0),FALSE)</f>
        <v>64</v>
      </c>
      <c r="AD395">
        <f>VLOOKUP($B395,'Tillförd energi'!$B$1:$AI$720,MATCH(AD$2,'Tillförd energi'!$B$1:$AQ$1,0),FALSE)</f>
        <v>0.56499999999999995</v>
      </c>
      <c r="AE395">
        <f>VLOOKUP($B395,'Tillförd energi'!$B$1:$AI$720,MATCH(AE$2,'Tillförd energi'!$B$1:$AQ$1,0),FALSE)</f>
        <v>0</v>
      </c>
      <c r="AF395">
        <f>VLOOKUP($B395,'Tillförd energi'!$B$1:$AI$720,MATCH(AF$2,'Tillförd energi'!$B$1:$AQ$1,0),FALSE)</f>
        <v>1.21502</v>
      </c>
      <c r="AG395">
        <f>IFERROR(VLOOKUP(B395,Miljö!$B$1:$AC$600,MATCH("Köpt mängd produktionsspecifik fjärrvärme:",Miljö!$B$1:$AC$1,0),FALSE)/1,0)</f>
        <v>0</v>
      </c>
      <c r="AI395">
        <f t="shared" si="36"/>
        <v>495.77006</v>
      </c>
      <c r="AJ395">
        <f>IF(ISERROR(1/VLOOKUP($B395,Leveranser!$B$1:$S$500,MATCH("såld värme (gwh)",Leveranser!$B$1:$S$1,0),FALSE)),"",VLOOKUP($B395,Leveranser!$B$1:$S$500,MATCH("såld värme (gwh)",Leveranser!$B$1:$S$1,0),FALSE))</f>
        <v>497.755</v>
      </c>
      <c r="AM395" t="str">
        <f>IF(B395&lt;&gt;"",IF(VLOOKUP($B395,Totalt!$B$1:$AQ$554,MATCH("Kvalitetsgranskad:",Totalt!$B$1:$AQ$1,0),FALSE)="ja",VLOOKUP($B395,Miljö!$B$1:$AG$479,MATCH(AM$2,Miljö!$B$1:$AK$1,0),FALSE),""),"")</f>
        <v>Ja</v>
      </c>
      <c r="AN395" t="str">
        <f>IF(AM395="ja",VLOOKUP($B395,Miljö!$B$1:$J$479,MATCH("Typ av ursprungsspecificerad el   (Om inget värde anges används Nordisk residualmix, se inforuta) ()",Miljö!$B$1:$J$1,0),FALSE),IF(AM395="nej","Nordisk residualel",""))</f>
        <v>'Förnybar el'</v>
      </c>
      <c r="AO395">
        <f>IF(AM395="","",VLOOKUP($B395,Miljö!$B$1:$J$479,MATCH("Fossilandel för ursprungspecificerad el ()",Miljö!$B$1:$J$1,0),FALSE))</f>
        <v>0</v>
      </c>
      <c r="AP395">
        <f>IF(AM395="","",IFERROR(VLOOKUP($B395,Miljö!$B$1:$J$479,MATCH("Kärnkraftsandel för ursprungsspecificerad el ()",Miljö!$B$1:$J$1,0),FALSE)/1,0))</f>
        <v>0</v>
      </c>
      <c r="AQ395">
        <f t="shared" si="37"/>
        <v>1</v>
      </c>
      <c r="AS395" t="str">
        <f t="shared" si="38"/>
        <v>Nej</v>
      </c>
      <c r="AT395" t="str">
        <f>IF(AS395="ja",VLOOKUP($B395,Miljö!$B$1:$P$500,MATCH("Fossil andel i procent (%)",Miljö!$B$1:$P$1,0),FALSE)/100,"")</f>
        <v/>
      </c>
      <c r="AV395" t="str">
        <f t="shared" si="39"/>
        <v>Nej</v>
      </c>
      <c r="AW395" t="str">
        <f>IF(AV395="ja",VLOOKUP($B395,'Egen hetvattenprod'!$B$1:$AO$500,MATCH("Värmekälla till värmepumpar ()",'Egen hetvattenprod'!$B$1:$AO$1,0),FALSE),"")</f>
        <v/>
      </c>
      <c r="AY395" t="str">
        <f t="shared" si="40"/>
        <v>Ja</v>
      </c>
      <c r="AZ395" s="115">
        <f>IF($AY395="ja",(VLOOKUP($B395,'Egen hetvattenprod'!$B$1:$BX$550,MATCH(AZ$2,'Egen hetvattenprod'!$B$1:$BX$1,0),FALSE)+VLOOKUP($B395,Kraftvärmeprod!$B$1:$BX$550,MATCH(AZ$2,Kraftvärmeprod!$B$1:$BX$1,0),FALSE))/$AC395,"")</f>
        <v>1</v>
      </c>
      <c r="BA395" s="115">
        <f>IF($AY395="ja",(VLOOKUP($B395,'Egen hetvattenprod'!$B$1:$BX$550,MATCH(BA$2,'Egen hetvattenprod'!$B$1:$BX$1,0),FALSE)+VLOOKUP($B395,Kraftvärmeprod!$B$1:$BX$550,MATCH(BA$2,Kraftvärmeprod!$B$1:$BX$1,0),FALSE))/$AC395,"")</f>
        <v>0</v>
      </c>
      <c r="BB395" s="115">
        <f>IF($AY395="ja",(VLOOKUP($B395,'Egen hetvattenprod'!$B$1:$BX$550,MATCH(BB$2,'Egen hetvattenprod'!$B$1:$BX$1,0),FALSE)+VLOOKUP($B395,Kraftvärmeprod!$B$1:$BX$550,MATCH(BB$2,Kraftvärmeprod!$B$1:$BX$1,0),FALSE))/$AC395,"")</f>
        <v>0</v>
      </c>
      <c r="BC395" s="115">
        <f>IF($AY395="ja",(VLOOKUP($B395,'Egen hetvattenprod'!$B$1:$BX$550,MATCH(BC$2,'Egen hetvattenprod'!$B$1:$BX$1,0),FALSE)+VLOOKUP($B395,Kraftvärmeprod!$B$1:$BX$550,MATCH(BC$2,Kraftvärmeprod!$B$1:$BX$1,0),FALSE))/$AC395,"")</f>
        <v>0</v>
      </c>
      <c r="BD395" s="115">
        <f>IF($AY395="ja",(VLOOKUP($B395,'Egen hetvattenprod'!$B$1:$BX$550,MATCH(BD$2,'Egen hetvattenprod'!$B$1:$BX$1,0),FALSE)+VLOOKUP($B395,Kraftvärmeprod!$B$1:$BX$550,MATCH(BD$2,Kraftvärmeprod!$B$1:$BX$1,0),FALSE))/$AC395,"")</f>
        <v>0</v>
      </c>
      <c r="BF395" t="str">
        <f t="shared" si="41"/>
        <v>Nej</v>
      </c>
      <c r="BG395" t="str">
        <f>IF($BF395="ja",VLOOKUP($B395,'Egen hetvattenprod'!$B$1:$BX$550,MATCH("Andelen klimatgaser med fossilt ursprung för avfall ()",'Egen hetvattenprod'!$B$1:$BX$1,0),FALSE),"")</f>
        <v/>
      </c>
      <c r="BH395" t="str">
        <f>IF($BF395="ja",VLOOKUP($B395,Kraftvärmeprod!$B$1:$BX$550,MATCH("Andelen klimatgaser med fossilt ursprung för avfall ()",Kraftvärmeprod!$B$1:$BX$1,0),FALSE),"")</f>
        <v/>
      </c>
      <c r="BI395" t="str">
        <f>IF($BF395="ja",VLOOKUP($B395,'Egen hetvattenprod'!$B$1:$BX$550,MATCH("Avfall (GWh)",'Egen hetvattenprod'!$B$1:$BX$1,0),FALSE),"")</f>
        <v/>
      </c>
      <c r="BJ395" t="str">
        <f>IF($BF395="ja",VLOOKUP($B395,'Slutlig allokering kvv'!$B$1:$BX$550,MATCH("Avfall (GWh)",'Slutlig allokering kvv'!$B$1:$BX$1,0),FALSE),"")</f>
        <v/>
      </c>
      <c r="BK395" t="str">
        <f>IF($BF395="ja",VLOOKUP($B395,'Köpt hetvatten'!$B$1:$BX$550,MATCH("Avfall i köpt hetvatten",'Köpt hetvatten'!$B$1:$BX$1,0),FALSE),"")</f>
        <v/>
      </c>
      <c r="BL395" t="str">
        <f>IF($BF395="ja",VLOOKUP($B395,'Egen hetvattenprod'!$B$1:$BX$550,MATCH("Värde enligt ovan. (%)",'Egen hetvattenprod'!$B$1:$BX$1,0),FALSE),"")</f>
        <v/>
      </c>
      <c r="BM395" t="str">
        <f>IF($BF395="ja",VLOOKUP($B395,Kraftvärmeprod!$B$1:$BX$550,MATCH("Värde enligt ovan. (%)",Kraftvärmeprod!$B$1:$BX$1,0),FALSE),"")</f>
        <v/>
      </c>
      <c r="BQ395" t="str">
        <f>IF($BF395="ja",VLOOKUP($B395,'Egen hetvattenprod'!$B$1:$BX$550,MATCH("Tillförd olja (fossil) vid avfallsförbränning (GWh)",'Egen hetvattenprod'!$B$1:$BX$1,0),FALSE),"")</f>
        <v/>
      </c>
      <c r="BR395" t="str">
        <f>IF($BF395="ja",VLOOKUP($B395,Kraftvärmeprod!$B$1:$BX$550,MATCH("Tillförd olja (fossil) vid avfallsförbränning (GWh)",Kraftvärmeprod!$B$1:$BX$1,0),FALSE),"")</f>
        <v/>
      </c>
    </row>
    <row r="396" spans="1:70">
      <c r="A396" t="s">
        <v>608</v>
      </c>
      <c r="B396" t="s">
        <v>609</v>
      </c>
      <c r="C396">
        <f>VLOOKUP($B396,'Tillförd energi'!$B$1:$AI$720,MATCH(C$2,'Tillförd energi'!$B$1:$AQ$1,0),FALSE)</f>
        <v>0</v>
      </c>
      <c r="D396">
        <f>VLOOKUP($B396,'Tillförd energi'!$B$1:$AI$720,MATCH(D$2,'Tillförd energi'!$B$1:$AQ$1,0),FALSE)</f>
        <v>0</v>
      </c>
      <c r="E396">
        <f>VLOOKUP($B396,'Tillförd energi'!$B$1:$AI$720,MATCH(E$2,'Tillförd energi'!$B$1:$AQ$1,0),FALSE)</f>
        <v>0</v>
      </c>
      <c r="F396">
        <f>VLOOKUP($B396,'Tillförd energi'!$B$1:$AI$720,MATCH(F$2,'Tillförd energi'!$B$1:$AQ$1,0),FALSE)</f>
        <v>0</v>
      </c>
      <c r="G396">
        <f>VLOOKUP($B396,'Tillförd energi'!$B$1:$AI$720,MATCH(G$2,'Tillförd energi'!$B$1:$AQ$1,0),FALSE)</f>
        <v>0</v>
      </c>
      <c r="H396">
        <f>VLOOKUP($B396,'Tillförd energi'!$B$1:$AI$720,MATCH(H$2,'Tillförd energi'!$B$1:$AQ$1,0),FALSE)</f>
        <v>0</v>
      </c>
      <c r="I396">
        <f>VLOOKUP($B396,'Tillförd energi'!$B$1:$AI$720,MATCH(I$2,'Tillförd energi'!$B$1:$AQ$1,0),FALSE)</f>
        <v>0</v>
      </c>
      <c r="J396">
        <f>VLOOKUP($B396,'Tillförd energi'!$B$1:$AI$720,MATCH(J$2,'Tillförd energi'!$B$1:$AQ$1,0),FALSE)</f>
        <v>3.8479999999999999</v>
      </c>
      <c r="K396">
        <f>VLOOKUP($B396,'Tillförd energi'!$B$1:$AI$720,MATCH(K$2,'Tillförd energi'!$B$1:$AQ$1,0),FALSE)</f>
        <v>0</v>
      </c>
      <c r="L396">
        <f>VLOOKUP($B396,'Tillförd energi'!$B$1:$AI$720,MATCH(L$2,'Tillförd energi'!$B$1:$AQ$1,0),FALSE)</f>
        <v>11.265000000000001</v>
      </c>
      <c r="M396">
        <f>VLOOKUP($B396,'Tillförd energi'!$B$1:$AI$720,MATCH(M$2,'Tillförd energi'!$B$1:$AQ$1,0),FALSE)</f>
        <v>6.0549999999999997</v>
      </c>
      <c r="N396">
        <f>VLOOKUP($B396,'Tillförd energi'!$B$1:$AI$720,MATCH(N$2,'Tillförd energi'!$B$1:$AQ$1,0),FALSE)</f>
        <v>116.602</v>
      </c>
      <c r="O396">
        <f>VLOOKUP($B396,'Tillförd energi'!$B$1:$AI$720,MATCH(O$2,'Tillförd energi'!$B$1:$AQ$1,0),FALSE)</f>
        <v>0</v>
      </c>
      <c r="P396">
        <f>VLOOKUP($B396,'Tillförd energi'!$B$1:$AI$720,MATCH(P$2,'Tillförd energi'!$B$1:$AQ$1,0),FALSE)</f>
        <v>0</v>
      </c>
      <c r="Q396">
        <f>VLOOKUP($B396,'Tillförd energi'!$B$1:$AI$720,MATCH(Q$2,'Tillförd energi'!$B$1:$AQ$1,0),FALSE)</f>
        <v>4.6369999999999996</v>
      </c>
      <c r="R396">
        <f>VLOOKUP($B396,'Tillförd energi'!$B$1:$AI$720,MATCH(R$2,'Tillförd energi'!$B$1:$AQ$1,0),FALSE)</f>
        <v>3.9889999999999999</v>
      </c>
      <c r="S396">
        <f>VLOOKUP($B396,'Tillförd energi'!$B$1:$AI$720,MATCH(S$2,'Tillförd energi'!$B$1:$AQ$1,0),FALSE)</f>
        <v>0</v>
      </c>
      <c r="T396">
        <f>VLOOKUP($B396,'Tillförd energi'!$B$1:$AI$720,MATCH(T$2,'Tillförd energi'!$B$1:$AQ$1,0),FALSE)</f>
        <v>0</v>
      </c>
      <c r="U396">
        <f>VLOOKUP($B396,'Tillförd energi'!$B$1:$AI$720,MATCH(U$2,'Tillförd energi'!$B$1:$AQ$1,0),FALSE)</f>
        <v>0</v>
      </c>
      <c r="V396">
        <f>VLOOKUP($B396,'Tillförd energi'!$B$1:$AI$720,MATCH(V$2,'Tillförd energi'!$B$1:$AQ$1,0),FALSE)</f>
        <v>0</v>
      </c>
      <c r="W396">
        <f>VLOOKUP($B396,'Tillförd energi'!$B$1:$AI$720,MATCH(W$2,'Tillförd energi'!$B$1:$AQ$1,0),FALSE)</f>
        <v>0.79100000000000004</v>
      </c>
      <c r="X396">
        <f>VLOOKUP($B396,'Tillförd energi'!$B$1:$AI$720,MATCH(X$2,'Tillförd energi'!$B$1:$AQ$1,0),FALSE)</f>
        <v>0</v>
      </c>
      <c r="Y396">
        <f>VLOOKUP($B396,'Tillförd energi'!$B$1:$AI$720,MATCH(Y$2,'Tillförd energi'!$B$1:$AQ$1,0),FALSE)</f>
        <v>0</v>
      </c>
      <c r="Z396">
        <f>VLOOKUP($B396,'Tillförd energi'!$B$1:$AI$720,MATCH(Z$2,'Tillförd energi'!$B$1:$AQ$1,0),FALSE)</f>
        <v>0</v>
      </c>
      <c r="AA396">
        <f>VLOOKUP($B396,'Tillförd energi'!$B$1:$AI$720,MATCH(AA$2,'Tillförd energi'!$B$1:$AQ$1,0),FALSE)</f>
        <v>0</v>
      </c>
      <c r="AB396">
        <f>VLOOKUP($B396,'Tillförd energi'!$B$1:$AI$720,MATCH(AB$2,'Tillförd energi'!$B$1:$AQ$1,0),FALSE)</f>
        <v>0</v>
      </c>
      <c r="AC396">
        <f>VLOOKUP($B396,'Tillförd energi'!$B$1:$AI$720,MATCH(AC$2,'Tillförd energi'!$B$1:$AQ$1,0),FALSE)</f>
        <v>23.64</v>
      </c>
      <c r="AD396">
        <f>VLOOKUP($B396,'Tillförd energi'!$B$1:$AI$720,MATCH(AD$2,'Tillförd energi'!$B$1:$AQ$1,0),FALSE)</f>
        <v>0</v>
      </c>
      <c r="AE396">
        <f>VLOOKUP($B396,'Tillförd energi'!$B$1:$AI$720,MATCH(AE$2,'Tillförd energi'!$B$1:$AQ$1,0),FALSE)</f>
        <v>0</v>
      </c>
      <c r="AF396">
        <f>VLOOKUP($B396,'Tillförd energi'!$B$1:$AI$720,MATCH(AF$2,'Tillförd energi'!$B$1:$AQ$1,0),FALSE)</f>
        <v>3.7530000000000001</v>
      </c>
      <c r="AG396">
        <f>IFERROR(VLOOKUP(B396,Miljö!$B$1:$AC$600,MATCH("Köpt mängd produktionsspecifik fjärrvärme:",Miljö!$B$1:$AC$1,0),FALSE)/1,0)</f>
        <v>0</v>
      </c>
      <c r="AI396">
        <f t="shared" si="36"/>
        <v>174.57999999999998</v>
      </c>
      <c r="AJ396">
        <f>IF(ISERROR(1/VLOOKUP($B396,Leveranser!$B$1:$S$500,MATCH("såld värme (gwh)",Leveranser!$B$1:$S$1,0),FALSE)),"",VLOOKUP($B396,Leveranser!$B$1:$S$500,MATCH("såld värme (gwh)",Leveranser!$B$1:$S$1,0),FALSE))</f>
        <v>122.964</v>
      </c>
      <c r="AM396" t="str">
        <f>IF(B396&lt;&gt;"",IF(VLOOKUP($B396,Totalt!$B$1:$AQ$554,MATCH("Kvalitetsgranskad:",Totalt!$B$1:$AQ$1,0),FALSE)="ja",VLOOKUP($B396,Miljö!$B$1:$AG$479,MATCH(AM$2,Miljö!$B$1:$AK$1,0),FALSE),""),"")</f>
        <v>Ja</v>
      </c>
      <c r="AN396" t="str">
        <f>IF(AM396="ja",VLOOKUP($B396,Miljö!$B$1:$J$479,MATCH("Typ av ursprungsspecificerad el   (Om inget värde anges används Nordisk residualmix, se inforuta) ()",Miljö!$B$1:$J$1,0),FALSE),IF(AM396="nej","Nordisk residualel",""))</f>
        <v>'Bra Miljöval'</v>
      </c>
      <c r="AO396">
        <f>IF(AM396="","",VLOOKUP($B396,Miljö!$B$1:$J$479,MATCH("Fossilandel för ursprungspecificerad el ()",Miljö!$B$1:$J$1,0),FALSE))</f>
        <v>0</v>
      </c>
      <c r="AP396">
        <f>IF(AM396="","",IFERROR(VLOOKUP($B396,Miljö!$B$1:$J$479,MATCH("Kärnkraftsandel för ursprungsspecificerad el ()",Miljö!$B$1:$J$1,0),FALSE)/1,0))</f>
        <v>0</v>
      </c>
      <c r="AQ396">
        <f t="shared" si="37"/>
        <v>1</v>
      </c>
      <c r="AS396" t="str">
        <f t="shared" si="38"/>
        <v>Nej</v>
      </c>
      <c r="AT396" t="str">
        <f>IF(AS396="ja",VLOOKUP($B396,Miljö!$B$1:$P$500,MATCH("Fossil andel i procent (%)",Miljö!$B$1:$P$1,0),FALSE)/100,"")</f>
        <v/>
      </c>
      <c r="AV396" t="str">
        <f t="shared" si="39"/>
        <v>Nej</v>
      </c>
      <c r="AW396" t="str">
        <f>IF(AV396="ja",VLOOKUP($B396,'Egen hetvattenprod'!$B$1:$AO$500,MATCH("Värmekälla till värmepumpar ()",'Egen hetvattenprod'!$B$1:$AO$1,0),FALSE),"")</f>
        <v/>
      </c>
      <c r="AY396" t="str">
        <f t="shared" si="40"/>
        <v>Ja</v>
      </c>
      <c r="AZ396" s="115">
        <f>IF($AY396="ja",(VLOOKUP($B396,'Egen hetvattenprod'!$B$1:$BX$550,MATCH(AZ$2,'Egen hetvattenprod'!$B$1:$BX$1,0),FALSE)+VLOOKUP($B396,Kraftvärmeprod!$B$1:$BX$550,MATCH(AZ$2,Kraftvärmeprod!$B$1:$BX$1,0),FALSE))/$AC396,"")</f>
        <v>1</v>
      </c>
      <c r="BA396" s="115">
        <f>IF($AY396="ja",(VLOOKUP($B396,'Egen hetvattenprod'!$B$1:$BX$550,MATCH(BA$2,'Egen hetvattenprod'!$B$1:$BX$1,0),FALSE)+VLOOKUP($B396,Kraftvärmeprod!$B$1:$BX$550,MATCH(BA$2,Kraftvärmeprod!$B$1:$BX$1,0),FALSE))/$AC396,"")</f>
        <v>0</v>
      </c>
      <c r="BB396" s="115">
        <f>IF($AY396="ja",(VLOOKUP($B396,'Egen hetvattenprod'!$B$1:$BX$550,MATCH(BB$2,'Egen hetvattenprod'!$B$1:$BX$1,0),FALSE)+VLOOKUP($B396,Kraftvärmeprod!$B$1:$BX$550,MATCH(BB$2,Kraftvärmeprod!$B$1:$BX$1,0),FALSE))/$AC396,"")</f>
        <v>0</v>
      </c>
      <c r="BC396" s="115">
        <f>IF($AY396="ja",(VLOOKUP($B396,'Egen hetvattenprod'!$B$1:$BX$550,MATCH(BC$2,'Egen hetvattenprod'!$B$1:$BX$1,0),FALSE)+VLOOKUP($B396,Kraftvärmeprod!$B$1:$BX$550,MATCH(BC$2,Kraftvärmeprod!$B$1:$BX$1,0),FALSE))/$AC396,"")</f>
        <v>0</v>
      </c>
      <c r="BD396" s="115">
        <f>IF($AY396="ja",(VLOOKUP($B396,'Egen hetvattenprod'!$B$1:$BX$550,MATCH(BD$2,'Egen hetvattenprod'!$B$1:$BX$1,0),FALSE)+VLOOKUP($B396,Kraftvärmeprod!$B$1:$BX$550,MATCH(BD$2,Kraftvärmeprod!$B$1:$BX$1,0),FALSE))/$AC396,"")</f>
        <v>0</v>
      </c>
      <c r="BF396" t="str">
        <f t="shared" si="41"/>
        <v>Nej</v>
      </c>
      <c r="BG396" t="str">
        <f>IF($BF396="ja",VLOOKUP($B396,'Egen hetvattenprod'!$B$1:$BX$550,MATCH("Andelen klimatgaser med fossilt ursprung för avfall ()",'Egen hetvattenprod'!$B$1:$BX$1,0),FALSE),"")</f>
        <v/>
      </c>
      <c r="BH396" t="str">
        <f>IF($BF396="ja",VLOOKUP($B396,Kraftvärmeprod!$B$1:$BX$550,MATCH("Andelen klimatgaser med fossilt ursprung för avfall ()",Kraftvärmeprod!$B$1:$BX$1,0),FALSE),"")</f>
        <v/>
      </c>
      <c r="BI396" t="str">
        <f>IF($BF396="ja",VLOOKUP($B396,'Egen hetvattenprod'!$B$1:$BX$550,MATCH("Avfall (GWh)",'Egen hetvattenprod'!$B$1:$BX$1,0),FALSE),"")</f>
        <v/>
      </c>
      <c r="BJ396" t="str">
        <f>IF($BF396="ja",VLOOKUP($B396,'Slutlig allokering kvv'!$B$1:$BX$550,MATCH("Avfall (GWh)",'Slutlig allokering kvv'!$B$1:$BX$1,0),FALSE),"")</f>
        <v/>
      </c>
      <c r="BK396" t="str">
        <f>IF($BF396="ja",VLOOKUP($B396,'Köpt hetvatten'!$B$1:$BX$550,MATCH("Avfall i köpt hetvatten",'Köpt hetvatten'!$B$1:$BX$1,0),FALSE),"")</f>
        <v/>
      </c>
      <c r="BL396" t="str">
        <f>IF($BF396="ja",VLOOKUP($B396,'Egen hetvattenprod'!$B$1:$BX$550,MATCH("Värde enligt ovan. (%)",'Egen hetvattenprod'!$B$1:$BX$1,0),FALSE),"")</f>
        <v/>
      </c>
      <c r="BM396" t="str">
        <f>IF($BF396="ja",VLOOKUP($B396,Kraftvärmeprod!$B$1:$BX$550,MATCH("Värde enligt ovan. (%)",Kraftvärmeprod!$B$1:$BX$1,0),FALSE),"")</f>
        <v/>
      </c>
      <c r="BQ396" t="str">
        <f>IF($BF396="ja",VLOOKUP($B396,'Egen hetvattenprod'!$B$1:$BX$550,MATCH("Tillförd olja (fossil) vid avfallsförbränning (GWh)",'Egen hetvattenprod'!$B$1:$BX$1,0),FALSE),"")</f>
        <v/>
      </c>
      <c r="BR396" t="str">
        <f>IF($BF396="ja",VLOOKUP($B396,Kraftvärmeprod!$B$1:$BX$550,MATCH("Tillförd olja (fossil) vid avfallsförbränning (GWh)",Kraftvärmeprod!$B$1:$BX$1,0),FALSE),"")</f>
        <v/>
      </c>
    </row>
    <row r="397" spans="1:70">
      <c r="A397" t="s">
        <v>610</v>
      </c>
      <c r="B397" t="s">
        <v>611</v>
      </c>
      <c r="C397">
        <f>VLOOKUP($B397,'Tillförd energi'!$B$1:$AI$720,MATCH(C$2,'Tillförd energi'!$B$1:$AQ$1,0),FALSE)</f>
        <v>0</v>
      </c>
      <c r="D397">
        <f>VLOOKUP($B397,'Tillförd energi'!$B$1:$AI$720,MATCH(D$2,'Tillförd energi'!$B$1:$AQ$1,0),FALSE)</f>
        <v>0.121</v>
      </c>
      <c r="E397">
        <f>VLOOKUP($B397,'Tillförd energi'!$B$1:$AI$720,MATCH(E$2,'Tillförd energi'!$B$1:$AQ$1,0),FALSE)</f>
        <v>0</v>
      </c>
      <c r="F397">
        <f>VLOOKUP($B397,'Tillförd energi'!$B$1:$AI$720,MATCH(F$2,'Tillförd energi'!$B$1:$AQ$1,0),FALSE)</f>
        <v>0</v>
      </c>
      <c r="G397">
        <f>VLOOKUP($B397,'Tillförd energi'!$B$1:$AI$720,MATCH(G$2,'Tillförd energi'!$B$1:$AQ$1,0),FALSE)</f>
        <v>0</v>
      </c>
      <c r="H397">
        <f>VLOOKUP($B397,'Tillförd energi'!$B$1:$AI$720,MATCH(H$2,'Tillförd energi'!$B$1:$AQ$1,0),FALSE)</f>
        <v>0</v>
      </c>
      <c r="I397">
        <f>VLOOKUP($B397,'Tillförd energi'!$B$1:$AI$720,MATCH(I$2,'Tillförd energi'!$B$1:$AQ$1,0),FALSE)</f>
        <v>0</v>
      </c>
      <c r="J397">
        <f>VLOOKUP($B397,'Tillförd energi'!$B$1:$AI$720,MATCH(J$2,'Tillförd energi'!$B$1:$AQ$1,0),FALSE)</f>
        <v>0</v>
      </c>
      <c r="K397">
        <f>VLOOKUP($B397,'Tillförd energi'!$B$1:$AI$720,MATCH(K$2,'Tillförd energi'!$B$1:$AQ$1,0),FALSE)</f>
        <v>0</v>
      </c>
      <c r="L397">
        <f>VLOOKUP($B397,'Tillförd energi'!$B$1:$AI$720,MATCH(L$2,'Tillförd energi'!$B$1:$AQ$1,0),FALSE)</f>
        <v>0</v>
      </c>
      <c r="M397">
        <f>VLOOKUP($B397,'Tillförd energi'!$B$1:$AI$720,MATCH(M$2,'Tillförd energi'!$B$1:$AQ$1,0),FALSE)</f>
        <v>0</v>
      </c>
      <c r="N397">
        <f>VLOOKUP($B397,'Tillförd energi'!$B$1:$AI$720,MATCH(N$2,'Tillförd energi'!$B$1:$AQ$1,0),FALSE)</f>
        <v>0</v>
      </c>
      <c r="O397">
        <f>VLOOKUP($B397,'Tillförd energi'!$B$1:$AI$720,MATCH(O$2,'Tillförd energi'!$B$1:$AQ$1,0),FALSE)</f>
        <v>0</v>
      </c>
      <c r="P397">
        <f>VLOOKUP($B397,'Tillförd energi'!$B$1:$AI$720,MATCH(P$2,'Tillförd energi'!$B$1:$AQ$1,0),FALSE)</f>
        <v>0</v>
      </c>
      <c r="Q397">
        <f>VLOOKUP($B397,'Tillförd energi'!$B$1:$AI$720,MATCH(Q$2,'Tillförd energi'!$B$1:$AQ$1,0),FALSE)</f>
        <v>0</v>
      </c>
      <c r="R397">
        <f>VLOOKUP($B397,'Tillförd energi'!$B$1:$AI$720,MATCH(R$2,'Tillförd energi'!$B$1:$AQ$1,0),FALSE)</f>
        <v>6.79</v>
      </c>
      <c r="S397">
        <f>VLOOKUP($B397,'Tillförd energi'!$B$1:$AI$720,MATCH(S$2,'Tillförd energi'!$B$1:$AQ$1,0),FALSE)</f>
        <v>0</v>
      </c>
      <c r="T397">
        <f>VLOOKUP($B397,'Tillförd energi'!$B$1:$AI$720,MATCH(T$2,'Tillförd energi'!$B$1:$AQ$1,0),FALSE)</f>
        <v>0</v>
      </c>
      <c r="U397">
        <f>VLOOKUP($B397,'Tillförd energi'!$B$1:$AI$720,MATCH(U$2,'Tillförd energi'!$B$1:$AQ$1,0),FALSE)</f>
        <v>0</v>
      </c>
      <c r="V397">
        <f>VLOOKUP($B397,'Tillförd energi'!$B$1:$AI$720,MATCH(V$2,'Tillförd energi'!$B$1:$AQ$1,0),FALSE)</f>
        <v>0</v>
      </c>
      <c r="W397">
        <f>VLOOKUP($B397,'Tillförd energi'!$B$1:$AI$720,MATCH(W$2,'Tillförd energi'!$B$1:$AQ$1,0),FALSE)</f>
        <v>0</v>
      </c>
      <c r="X397">
        <f>VLOOKUP($B397,'Tillförd energi'!$B$1:$AI$720,MATCH(X$2,'Tillförd energi'!$B$1:$AQ$1,0),FALSE)</f>
        <v>0</v>
      </c>
      <c r="Y397">
        <f>VLOOKUP($B397,'Tillförd energi'!$B$1:$AI$720,MATCH(Y$2,'Tillförd energi'!$B$1:$AQ$1,0),FALSE)</f>
        <v>0</v>
      </c>
      <c r="Z397">
        <f>VLOOKUP($B397,'Tillförd energi'!$B$1:$AI$720,MATCH(Z$2,'Tillförd energi'!$B$1:$AQ$1,0),FALSE)</f>
        <v>0</v>
      </c>
      <c r="AA397">
        <f>VLOOKUP($B397,'Tillförd energi'!$B$1:$AI$720,MATCH(AA$2,'Tillförd energi'!$B$1:$AQ$1,0),FALSE)</f>
        <v>0</v>
      </c>
      <c r="AB397">
        <f>VLOOKUP($B397,'Tillförd energi'!$B$1:$AI$720,MATCH(AB$2,'Tillförd energi'!$B$1:$AQ$1,0),FALSE)</f>
        <v>0</v>
      </c>
      <c r="AC397">
        <f>VLOOKUP($B397,'Tillförd energi'!$B$1:$AI$720,MATCH(AC$2,'Tillförd energi'!$B$1:$AQ$1,0),FALSE)</f>
        <v>0</v>
      </c>
      <c r="AD397">
        <f>VLOOKUP($B397,'Tillförd energi'!$B$1:$AI$720,MATCH(AD$2,'Tillförd energi'!$B$1:$AQ$1,0),FALSE)</f>
        <v>0</v>
      </c>
      <c r="AE397">
        <f>VLOOKUP($B397,'Tillförd energi'!$B$1:$AI$720,MATCH(AE$2,'Tillförd energi'!$B$1:$AQ$1,0),FALSE)</f>
        <v>0</v>
      </c>
      <c r="AF397">
        <f>VLOOKUP($B397,'Tillförd energi'!$B$1:$AI$720,MATCH(AF$2,'Tillförd energi'!$B$1:$AQ$1,0),FALSE)</f>
        <v>0.123</v>
      </c>
      <c r="AG397">
        <f>IFERROR(VLOOKUP(B397,Miljö!$B$1:$AC$600,MATCH("Köpt mängd produktionsspecifik fjärrvärme:",Miljö!$B$1:$AC$1,0),FALSE)/1,0)</f>
        <v>0</v>
      </c>
      <c r="AI397">
        <f t="shared" si="36"/>
        <v>7.0339999999999998</v>
      </c>
      <c r="AJ397">
        <f>IF(ISERROR(1/VLOOKUP($B397,Leveranser!$B$1:$S$500,MATCH("såld värme (gwh)",Leveranser!$B$1:$S$1,0),FALSE)),"",VLOOKUP($B397,Leveranser!$B$1:$S$500,MATCH("såld värme (gwh)",Leveranser!$B$1:$S$1,0),FALSE))</f>
        <v>5.6829999999999998</v>
      </c>
      <c r="AM397" t="str">
        <f>IF(B397&lt;&gt;"",IF(VLOOKUP($B397,Totalt!$B$1:$AQ$554,MATCH("Kvalitetsgranskad:",Totalt!$B$1:$AQ$1,0),FALSE)="ja",VLOOKUP($B397,Miljö!$B$1:$AG$479,MATCH(AM$2,Miljö!$B$1:$AK$1,0),FALSE),""),"")</f>
        <v>Ja</v>
      </c>
      <c r="AN397" t="str">
        <f>IF(AM397="ja",VLOOKUP($B397,Miljö!$B$1:$J$479,MATCH("Typ av ursprungsspecificerad el   (Om inget värde anges används Nordisk residualmix, se inforuta) ()",Miljö!$B$1:$J$1,0),FALSE),IF(AM397="nej","Nordisk residualel",""))</f>
        <v>-</v>
      </c>
      <c r="AO397">
        <f>IF(AM397="","",VLOOKUP($B397,Miljö!$B$1:$J$479,MATCH("Fossilandel för ursprungspecificerad el ()",Miljö!$B$1:$J$1,0),FALSE))</f>
        <v>0</v>
      </c>
      <c r="AP397">
        <f>IF(AM397="","",IFERROR(VLOOKUP($B397,Miljö!$B$1:$J$479,MATCH("Kärnkraftsandel för ursprungsspecificerad el ()",Miljö!$B$1:$J$1,0),FALSE)/1,0))</f>
        <v>0.46</v>
      </c>
      <c r="AQ397">
        <f t="shared" si="37"/>
        <v>0.54</v>
      </c>
      <c r="AS397" t="str">
        <f t="shared" si="38"/>
        <v>Nej</v>
      </c>
      <c r="AT397" t="str">
        <f>IF(AS397="ja",VLOOKUP($B397,Miljö!$B$1:$P$500,MATCH("Fossil andel i procent (%)",Miljö!$B$1:$P$1,0),FALSE)/100,"")</f>
        <v/>
      </c>
      <c r="AV397" t="str">
        <f t="shared" si="39"/>
        <v>Nej</v>
      </c>
      <c r="AW397" t="str">
        <f>IF(AV397="ja",VLOOKUP($B397,'Egen hetvattenprod'!$B$1:$AO$500,MATCH("Värmekälla till värmepumpar ()",'Egen hetvattenprod'!$B$1:$AO$1,0),FALSE),"")</f>
        <v/>
      </c>
      <c r="AY397" t="str">
        <f t="shared" si="40"/>
        <v>Nej</v>
      </c>
      <c r="AZ397" s="115" t="str">
        <f>IF($AY397="ja",(VLOOKUP($B397,'Egen hetvattenprod'!$B$1:$BX$550,MATCH(AZ$2,'Egen hetvattenprod'!$B$1:$BX$1,0),FALSE)+VLOOKUP($B397,Kraftvärmeprod!$B$1:$BX$550,MATCH(AZ$2,Kraftvärmeprod!$B$1:$BX$1,0),FALSE))/$AC397,"")</f>
        <v/>
      </c>
      <c r="BA397" s="115" t="str">
        <f>IF($AY397="ja",(VLOOKUP($B397,'Egen hetvattenprod'!$B$1:$BX$550,MATCH(BA$2,'Egen hetvattenprod'!$B$1:$BX$1,0),FALSE)+VLOOKUP($B397,Kraftvärmeprod!$B$1:$BX$550,MATCH(BA$2,Kraftvärmeprod!$B$1:$BX$1,0),FALSE))/$AC397,"")</f>
        <v/>
      </c>
      <c r="BB397" s="115" t="str">
        <f>IF($AY397="ja",(VLOOKUP($B397,'Egen hetvattenprod'!$B$1:$BX$550,MATCH(BB$2,'Egen hetvattenprod'!$B$1:$BX$1,0),FALSE)+VLOOKUP($B397,Kraftvärmeprod!$B$1:$BX$550,MATCH(BB$2,Kraftvärmeprod!$B$1:$BX$1,0),FALSE))/$AC397,"")</f>
        <v/>
      </c>
      <c r="BC397" s="115" t="str">
        <f>IF($AY397="ja",(VLOOKUP($B397,'Egen hetvattenprod'!$B$1:$BX$550,MATCH(BC$2,'Egen hetvattenprod'!$B$1:$BX$1,0),FALSE)+VLOOKUP($B397,Kraftvärmeprod!$B$1:$BX$550,MATCH(BC$2,Kraftvärmeprod!$B$1:$BX$1,0),FALSE))/$AC397,"")</f>
        <v/>
      </c>
      <c r="BD397" s="115" t="str">
        <f>IF($AY397="ja",(VLOOKUP($B397,'Egen hetvattenprod'!$B$1:$BX$550,MATCH(BD$2,'Egen hetvattenprod'!$B$1:$BX$1,0),FALSE)+VLOOKUP($B397,Kraftvärmeprod!$B$1:$BX$550,MATCH(BD$2,Kraftvärmeprod!$B$1:$BX$1,0),FALSE))/$AC397,"")</f>
        <v/>
      </c>
      <c r="BF397" t="str">
        <f t="shared" si="41"/>
        <v>Nej</v>
      </c>
      <c r="BG397" t="str">
        <f>IF($BF397="ja",VLOOKUP($B397,'Egen hetvattenprod'!$B$1:$BX$550,MATCH("Andelen klimatgaser med fossilt ursprung för avfall ()",'Egen hetvattenprod'!$B$1:$BX$1,0),FALSE),"")</f>
        <v/>
      </c>
      <c r="BH397" t="str">
        <f>IF($BF397="ja",VLOOKUP($B397,Kraftvärmeprod!$B$1:$BX$550,MATCH("Andelen klimatgaser med fossilt ursprung för avfall ()",Kraftvärmeprod!$B$1:$BX$1,0),FALSE),"")</f>
        <v/>
      </c>
      <c r="BI397" t="str">
        <f>IF($BF397="ja",VLOOKUP($B397,'Egen hetvattenprod'!$B$1:$BX$550,MATCH("Avfall (GWh)",'Egen hetvattenprod'!$B$1:$BX$1,0),FALSE),"")</f>
        <v/>
      </c>
      <c r="BJ397" t="str">
        <f>IF($BF397="ja",VLOOKUP($B397,'Slutlig allokering kvv'!$B$1:$BX$550,MATCH("Avfall (GWh)",'Slutlig allokering kvv'!$B$1:$BX$1,0),FALSE),"")</f>
        <v/>
      </c>
      <c r="BK397" t="str">
        <f>IF($BF397="ja",VLOOKUP($B397,'Köpt hetvatten'!$B$1:$BX$550,MATCH("Avfall i köpt hetvatten",'Köpt hetvatten'!$B$1:$BX$1,0),FALSE),"")</f>
        <v/>
      </c>
      <c r="BL397" t="str">
        <f>IF($BF397="ja",VLOOKUP($B397,'Egen hetvattenprod'!$B$1:$BX$550,MATCH("Värde enligt ovan. (%)",'Egen hetvattenprod'!$B$1:$BX$1,0),FALSE),"")</f>
        <v/>
      </c>
      <c r="BM397" t="str">
        <f>IF($BF397="ja",VLOOKUP($B397,Kraftvärmeprod!$B$1:$BX$550,MATCH("Värde enligt ovan. (%)",Kraftvärmeprod!$B$1:$BX$1,0),FALSE),"")</f>
        <v/>
      </c>
      <c r="BQ397" t="str">
        <f>IF($BF397="ja",VLOOKUP($B397,'Egen hetvattenprod'!$B$1:$BX$550,MATCH("Tillförd olja (fossil) vid avfallsförbränning (GWh)",'Egen hetvattenprod'!$B$1:$BX$1,0),FALSE),"")</f>
        <v/>
      </c>
      <c r="BR397" t="str">
        <f>IF($BF397="ja",VLOOKUP($B397,Kraftvärmeprod!$B$1:$BX$550,MATCH("Tillförd olja (fossil) vid avfallsförbränning (GWh)",Kraftvärmeprod!$B$1:$BX$1,0),FALSE),"")</f>
        <v/>
      </c>
    </row>
    <row r="398" spans="1:70">
      <c r="A398" t="s">
        <v>610</v>
      </c>
      <c r="B398" t="s">
        <v>612</v>
      </c>
      <c r="C398">
        <f>VLOOKUP($B398,'Tillförd energi'!$B$1:$AI$720,MATCH(C$2,'Tillförd energi'!$B$1:$AQ$1,0),FALSE)</f>
        <v>0</v>
      </c>
      <c r="D398">
        <f>VLOOKUP($B398,'Tillförd energi'!$B$1:$AI$720,MATCH(D$2,'Tillförd energi'!$B$1:$AQ$1,0),FALSE)</f>
        <v>0.152</v>
      </c>
      <c r="E398">
        <f>VLOOKUP($B398,'Tillförd energi'!$B$1:$AI$720,MATCH(E$2,'Tillförd energi'!$B$1:$AQ$1,0),FALSE)</f>
        <v>0</v>
      </c>
      <c r="F398">
        <f>VLOOKUP($B398,'Tillförd energi'!$B$1:$AI$720,MATCH(F$2,'Tillförd energi'!$B$1:$AQ$1,0),FALSE)</f>
        <v>0</v>
      </c>
      <c r="G398">
        <f>VLOOKUP($B398,'Tillförd energi'!$B$1:$AI$720,MATCH(G$2,'Tillförd energi'!$B$1:$AQ$1,0),FALSE)</f>
        <v>0</v>
      </c>
      <c r="H398">
        <f>VLOOKUP($B398,'Tillförd energi'!$B$1:$AI$720,MATCH(H$2,'Tillförd energi'!$B$1:$AQ$1,0),FALSE)</f>
        <v>0</v>
      </c>
      <c r="I398">
        <f>VLOOKUP($B398,'Tillförd energi'!$B$1:$AI$720,MATCH(I$2,'Tillförd energi'!$B$1:$AQ$1,0),FALSE)</f>
        <v>0</v>
      </c>
      <c r="J398">
        <f>VLOOKUP($B398,'Tillförd energi'!$B$1:$AI$720,MATCH(J$2,'Tillförd energi'!$B$1:$AQ$1,0),FALSE)</f>
        <v>0</v>
      </c>
      <c r="K398">
        <f>VLOOKUP($B398,'Tillförd energi'!$B$1:$AI$720,MATCH(K$2,'Tillförd energi'!$B$1:$AQ$1,0),FALSE)</f>
        <v>0</v>
      </c>
      <c r="L398">
        <f>VLOOKUP($B398,'Tillförd energi'!$B$1:$AI$720,MATCH(L$2,'Tillförd energi'!$B$1:$AQ$1,0),FALSE)</f>
        <v>0</v>
      </c>
      <c r="M398">
        <f>VLOOKUP($B398,'Tillförd energi'!$B$1:$AI$720,MATCH(M$2,'Tillförd energi'!$B$1:$AQ$1,0),FALSE)</f>
        <v>0.73199999999999998</v>
      </c>
      <c r="N398">
        <f>VLOOKUP($B398,'Tillförd energi'!$B$1:$AI$720,MATCH(N$2,'Tillförd energi'!$B$1:$AQ$1,0),FALSE)</f>
        <v>0.126</v>
      </c>
      <c r="O398">
        <f>VLOOKUP($B398,'Tillförd energi'!$B$1:$AI$720,MATCH(O$2,'Tillförd energi'!$B$1:$AQ$1,0),FALSE)</f>
        <v>0</v>
      </c>
      <c r="P398">
        <f>VLOOKUP($B398,'Tillförd energi'!$B$1:$AI$720,MATCH(P$2,'Tillförd energi'!$B$1:$AQ$1,0),FALSE)</f>
        <v>8.4090000000000007</v>
      </c>
      <c r="Q398">
        <f>VLOOKUP($B398,'Tillförd energi'!$B$1:$AI$720,MATCH(Q$2,'Tillförd energi'!$B$1:$AQ$1,0),FALSE)</f>
        <v>0</v>
      </c>
      <c r="R398">
        <f>VLOOKUP($B398,'Tillförd energi'!$B$1:$AI$720,MATCH(R$2,'Tillförd energi'!$B$1:$AQ$1,0),FALSE)</f>
        <v>2.5590000000000002</v>
      </c>
      <c r="S398">
        <f>VLOOKUP($B398,'Tillförd energi'!$B$1:$AI$720,MATCH(S$2,'Tillförd energi'!$B$1:$AQ$1,0),FALSE)</f>
        <v>0</v>
      </c>
      <c r="T398">
        <f>VLOOKUP($B398,'Tillförd energi'!$B$1:$AI$720,MATCH(T$2,'Tillförd energi'!$B$1:$AQ$1,0),FALSE)</f>
        <v>0</v>
      </c>
      <c r="U398">
        <f>VLOOKUP($B398,'Tillförd energi'!$B$1:$AI$720,MATCH(U$2,'Tillförd energi'!$B$1:$AQ$1,0),FALSE)</f>
        <v>0</v>
      </c>
      <c r="V398">
        <f>VLOOKUP($B398,'Tillförd energi'!$B$1:$AI$720,MATCH(V$2,'Tillförd energi'!$B$1:$AQ$1,0),FALSE)</f>
        <v>0</v>
      </c>
      <c r="W398">
        <f>VLOOKUP($B398,'Tillförd energi'!$B$1:$AI$720,MATCH(W$2,'Tillförd energi'!$B$1:$AQ$1,0),FALSE)</f>
        <v>0</v>
      </c>
      <c r="X398">
        <f>VLOOKUP($B398,'Tillförd energi'!$B$1:$AI$720,MATCH(X$2,'Tillförd energi'!$B$1:$AQ$1,0),FALSE)</f>
        <v>0</v>
      </c>
      <c r="Y398">
        <f>VLOOKUP($B398,'Tillförd energi'!$B$1:$AI$720,MATCH(Y$2,'Tillförd energi'!$B$1:$AQ$1,0),FALSE)</f>
        <v>0</v>
      </c>
      <c r="Z398">
        <f>VLOOKUP($B398,'Tillförd energi'!$B$1:$AI$720,MATCH(Z$2,'Tillförd energi'!$B$1:$AQ$1,0),FALSE)</f>
        <v>0</v>
      </c>
      <c r="AA398">
        <f>VLOOKUP($B398,'Tillförd energi'!$B$1:$AI$720,MATCH(AA$2,'Tillförd energi'!$B$1:$AQ$1,0),FALSE)</f>
        <v>0</v>
      </c>
      <c r="AB398">
        <f>VLOOKUP($B398,'Tillförd energi'!$B$1:$AI$720,MATCH(AB$2,'Tillförd energi'!$B$1:$AQ$1,0),FALSE)</f>
        <v>0</v>
      </c>
      <c r="AC398">
        <f>VLOOKUP($B398,'Tillförd energi'!$B$1:$AI$720,MATCH(AC$2,'Tillförd energi'!$B$1:$AQ$1,0),FALSE)</f>
        <v>9.4E-2</v>
      </c>
      <c r="AD398">
        <f>VLOOKUP($B398,'Tillförd energi'!$B$1:$AI$720,MATCH(AD$2,'Tillförd energi'!$B$1:$AQ$1,0),FALSE)</f>
        <v>13.327999999999999</v>
      </c>
      <c r="AE398">
        <f>VLOOKUP($B398,'Tillförd energi'!$B$1:$AI$720,MATCH(AE$2,'Tillförd energi'!$B$1:$AQ$1,0),FALSE)</f>
        <v>0</v>
      </c>
      <c r="AF398">
        <f>VLOOKUP($B398,'Tillförd energi'!$B$1:$AI$720,MATCH(AF$2,'Tillförd energi'!$B$1:$AQ$1,0),FALSE)</f>
        <v>0.50700000000000001</v>
      </c>
      <c r="AG398">
        <f>IFERROR(VLOOKUP(B398,Miljö!$B$1:$AC$600,MATCH("Köpt mängd produktionsspecifik fjärrvärme:",Miljö!$B$1:$AC$1,0),FALSE)/1,0)</f>
        <v>0</v>
      </c>
      <c r="AI398">
        <f t="shared" si="36"/>
        <v>25.907</v>
      </c>
      <c r="AJ398">
        <f>IF(ISERROR(1/VLOOKUP($B398,Leveranser!$B$1:$S$500,MATCH("såld värme (gwh)",Leveranser!$B$1:$S$1,0),FALSE)),"",VLOOKUP($B398,Leveranser!$B$1:$S$500,MATCH("såld värme (gwh)",Leveranser!$B$1:$S$1,0),FALSE))</f>
        <v>19.945</v>
      </c>
      <c r="AM398" t="str">
        <f>IF(B398&lt;&gt;"",IF(VLOOKUP($B398,Totalt!$B$1:$AQ$554,MATCH("Kvalitetsgranskad:",Totalt!$B$1:$AQ$1,0),FALSE)="ja",VLOOKUP($B398,Miljö!$B$1:$AG$479,MATCH(AM$2,Miljö!$B$1:$AK$1,0),FALSE),""),"")</f>
        <v>Ja</v>
      </c>
      <c r="AN398" t="str">
        <f>IF(AM398="ja",VLOOKUP($B398,Miljö!$B$1:$J$479,MATCH("Typ av ursprungsspecificerad el   (Om inget värde anges används Nordisk residualmix, se inforuta) ()",Miljö!$B$1:$J$1,0),FALSE),IF(AM398="nej","Nordisk residualel",""))</f>
        <v>-</v>
      </c>
      <c r="AO398">
        <f>IF(AM398="","",VLOOKUP($B398,Miljö!$B$1:$J$479,MATCH("Fossilandel för ursprungspecificerad el ()",Miljö!$B$1:$J$1,0),FALSE))</f>
        <v>0</v>
      </c>
      <c r="AP398">
        <f>IF(AM398="","",IFERROR(VLOOKUP($B398,Miljö!$B$1:$J$479,MATCH("Kärnkraftsandel för ursprungsspecificerad el ()",Miljö!$B$1:$J$1,0),FALSE)/1,0))</f>
        <v>0.46</v>
      </c>
      <c r="AQ398">
        <f t="shared" si="37"/>
        <v>0.54</v>
      </c>
      <c r="AS398" t="str">
        <f t="shared" si="38"/>
        <v>Nej</v>
      </c>
      <c r="AT398" t="str">
        <f>IF(AS398="ja",VLOOKUP($B398,Miljö!$B$1:$P$500,MATCH("Fossil andel i procent (%)",Miljö!$B$1:$P$1,0),FALSE)/100,"")</f>
        <v/>
      </c>
      <c r="AV398" t="str">
        <f t="shared" si="39"/>
        <v>Nej</v>
      </c>
      <c r="AW398" t="str">
        <f>IF(AV398="ja",VLOOKUP($B398,'Egen hetvattenprod'!$B$1:$AO$500,MATCH("Värmekälla till värmepumpar ()",'Egen hetvattenprod'!$B$1:$AO$1,0),FALSE),"")</f>
        <v/>
      </c>
      <c r="AY398" t="str">
        <f t="shared" si="40"/>
        <v>Ja</v>
      </c>
      <c r="AZ398" s="115">
        <f>IF($AY398="ja",(VLOOKUP($B398,'Egen hetvattenprod'!$B$1:$BX$550,MATCH(AZ$2,'Egen hetvattenprod'!$B$1:$BX$1,0),FALSE)+VLOOKUP($B398,Kraftvärmeprod!$B$1:$BX$550,MATCH(AZ$2,Kraftvärmeprod!$B$1:$BX$1,0),FALSE))/$AC398,"")</f>
        <v>1</v>
      </c>
      <c r="BA398" s="115">
        <f>IF($AY398="ja",(VLOOKUP($B398,'Egen hetvattenprod'!$B$1:$BX$550,MATCH(BA$2,'Egen hetvattenprod'!$B$1:$BX$1,0),FALSE)+VLOOKUP($B398,Kraftvärmeprod!$B$1:$BX$550,MATCH(BA$2,Kraftvärmeprod!$B$1:$BX$1,0),FALSE))/$AC398,"")</f>
        <v>0</v>
      </c>
      <c r="BB398" s="115">
        <f>IF($AY398="ja",(VLOOKUP($B398,'Egen hetvattenprod'!$B$1:$BX$550,MATCH(BB$2,'Egen hetvattenprod'!$B$1:$BX$1,0),FALSE)+VLOOKUP($B398,Kraftvärmeprod!$B$1:$BX$550,MATCH(BB$2,Kraftvärmeprod!$B$1:$BX$1,0),FALSE))/$AC398,"")</f>
        <v>0</v>
      </c>
      <c r="BC398" s="115">
        <f>IF($AY398="ja",(VLOOKUP($B398,'Egen hetvattenprod'!$B$1:$BX$550,MATCH(BC$2,'Egen hetvattenprod'!$B$1:$BX$1,0),FALSE)+VLOOKUP($B398,Kraftvärmeprod!$B$1:$BX$550,MATCH(BC$2,Kraftvärmeprod!$B$1:$BX$1,0),FALSE))/$AC398,"")</f>
        <v>0</v>
      </c>
      <c r="BD398" s="115">
        <f>IF($AY398="ja",(VLOOKUP($B398,'Egen hetvattenprod'!$B$1:$BX$550,MATCH(BD$2,'Egen hetvattenprod'!$B$1:$BX$1,0),FALSE)+VLOOKUP($B398,Kraftvärmeprod!$B$1:$BX$550,MATCH(BD$2,Kraftvärmeprod!$B$1:$BX$1,0),FALSE))/$AC398,"")</f>
        <v>0</v>
      </c>
      <c r="BF398" t="str">
        <f t="shared" si="41"/>
        <v>Nej</v>
      </c>
      <c r="BG398" t="str">
        <f>IF($BF398="ja",VLOOKUP($B398,'Egen hetvattenprod'!$B$1:$BX$550,MATCH("Andelen klimatgaser med fossilt ursprung för avfall ()",'Egen hetvattenprod'!$B$1:$BX$1,0),FALSE),"")</f>
        <v/>
      </c>
      <c r="BH398" t="str">
        <f>IF($BF398="ja",VLOOKUP($B398,Kraftvärmeprod!$B$1:$BX$550,MATCH("Andelen klimatgaser med fossilt ursprung för avfall ()",Kraftvärmeprod!$B$1:$BX$1,0),FALSE),"")</f>
        <v/>
      </c>
      <c r="BI398" t="str">
        <f>IF($BF398="ja",VLOOKUP($B398,'Egen hetvattenprod'!$B$1:$BX$550,MATCH("Avfall (GWh)",'Egen hetvattenprod'!$B$1:$BX$1,0),FALSE),"")</f>
        <v/>
      </c>
      <c r="BJ398" t="str">
        <f>IF($BF398="ja",VLOOKUP($B398,'Slutlig allokering kvv'!$B$1:$BX$550,MATCH("Avfall (GWh)",'Slutlig allokering kvv'!$B$1:$BX$1,0),FALSE),"")</f>
        <v/>
      </c>
      <c r="BK398" t="str">
        <f>IF($BF398="ja",VLOOKUP($B398,'Köpt hetvatten'!$B$1:$BX$550,MATCH("Avfall i köpt hetvatten",'Köpt hetvatten'!$B$1:$BX$1,0),FALSE),"")</f>
        <v/>
      </c>
      <c r="BL398" t="str">
        <f>IF($BF398="ja",VLOOKUP($B398,'Egen hetvattenprod'!$B$1:$BX$550,MATCH("Värde enligt ovan. (%)",'Egen hetvattenprod'!$B$1:$BX$1,0),FALSE),"")</f>
        <v/>
      </c>
      <c r="BM398" t="str">
        <f>IF($BF398="ja",VLOOKUP($B398,Kraftvärmeprod!$B$1:$BX$550,MATCH("Värde enligt ovan. (%)",Kraftvärmeprod!$B$1:$BX$1,0),FALSE),"")</f>
        <v/>
      </c>
      <c r="BQ398" t="str">
        <f>IF($BF398="ja",VLOOKUP($B398,'Egen hetvattenprod'!$B$1:$BX$550,MATCH("Tillförd olja (fossil) vid avfallsförbränning (GWh)",'Egen hetvattenprod'!$B$1:$BX$1,0),FALSE),"")</f>
        <v/>
      </c>
      <c r="BR398" t="str">
        <f>IF($BF398="ja",VLOOKUP($B398,Kraftvärmeprod!$B$1:$BX$550,MATCH("Tillförd olja (fossil) vid avfallsförbränning (GWh)",Kraftvärmeprod!$B$1:$BX$1,0),FALSE),"")</f>
        <v/>
      </c>
    </row>
    <row r="399" spans="1:70">
      <c r="A399" t="s">
        <v>615</v>
      </c>
      <c r="B399" t="s">
        <v>616</v>
      </c>
      <c r="C399">
        <f>VLOOKUP($B399,'Tillförd energi'!$B$1:$AI$720,MATCH(C$2,'Tillförd energi'!$B$1:$AQ$1,0),FALSE)</f>
        <v>0</v>
      </c>
      <c r="D399">
        <f>VLOOKUP($B399,'Tillförd energi'!$B$1:$AI$720,MATCH(D$2,'Tillförd energi'!$B$1:$AQ$1,0),FALSE)</f>
        <v>0.44900000000000001</v>
      </c>
      <c r="E399">
        <f>VLOOKUP($B399,'Tillförd energi'!$B$1:$AI$720,MATCH(E$2,'Tillförd energi'!$B$1:$AQ$1,0),FALSE)</f>
        <v>0</v>
      </c>
      <c r="F399">
        <f>VLOOKUP($B399,'Tillförd energi'!$B$1:$AI$720,MATCH(F$2,'Tillförd energi'!$B$1:$AQ$1,0),FALSE)</f>
        <v>2.863</v>
      </c>
      <c r="G399">
        <f>VLOOKUP($B399,'Tillförd energi'!$B$1:$AI$720,MATCH(G$2,'Tillförd energi'!$B$1:$AQ$1,0),FALSE)</f>
        <v>0</v>
      </c>
      <c r="H399">
        <f>VLOOKUP($B399,'Tillförd energi'!$B$1:$AI$720,MATCH(H$2,'Tillförd energi'!$B$1:$AQ$1,0),FALSE)</f>
        <v>0</v>
      </c>
      <c r="I399">
        <f>VLOOKUP($B399,'Tillförd energi'!$B$1:$AI$720,MATCH(I$2,'Tillförd energi'!$B$1:$AQ$1,0),FALSE)</f>
        <v>373.9</v>
      </c>
      <c r="J399">
        <f>VLOOKUP($B399,'Tillförd energi'!$B$1:$AI$720,MATCH(J$2,'Tillförd energi'!$B$1:$AQ$1,0),FALSE)</f>
        <v>4.1070599999999997</v>
      </c>
      <c r="K399">
        <f>VLOOKUP($B399,'Tillförd energi'!$B$1:$AI$720,MATCH(K$2,'Tillförd energi'!$B$1:$AQ$1,0),FALSE)</f>
        <v>0</v>
      </c>
      <c r="L399">
        <f>VLOOKUP($B399,'Tillförd energi'!$B$1:$AI$720,MATCH(L$2,'Tillförd energi'!$B$1:$AQ$1,0),FALSE)</f>
        <v>0</v>
      </c>
      <c r="M399">
        <f>VLOOKUP($B399,'Tillförd energi'!$B$1:$AI$720,MATCH(M$2,'Tillförd energi'!$B$1:$AQ$1,0),FALSE)</f>
        <v>0</v>
      </c>
      <c r="N399">
        <f>VLOOKUP($B399,'Tillförd energi'!$B$1:$AI$720,MATCH(N$2,'Tillförd energi'!$B$1:$AQ$1,0),FALSE)</f>
        <v>0.27</v>
      </c>
      <c r="O399">
        <f>VLOOKUP($B399,'Tillförd energi'!$B$1:$AI$720,MATCH(O$2,'Tillförd energi'!$B$1:$AQ$1,0),FALSE)</f>
        <v>0</v>
      </c>
      <c r="P399">
        <f>VLOOKUP($B399,'Tillförd energi'!$B$1:$AI$720,MATCH(P$2,'Tillförd energi'!$B$1:$AQ$1,0),FALSE)</f>
        <v>0</v>
      </c>
      <c r="Q399">
        <f>VLOOKUP($B399,'Tillförd energi'!$B$1:$AI$720,MATCH(Q$2,'Tillförd energi'!$B$1:$AQ$1,0),FALSE)</f>
        <v>0</v>
      </c>
      <c r="R399">
        <f>VLOOKUP($B399,'Tillförd energi'!$B$1:$AI$720,MATCH(R$2,'Tillförd energi'!$B$1:$AQ$1,0),FALSE)</f>
        <v>46.4</v>
      </c>
      <c r="S399">
        <f>VLOOKUP($B399,'Tillförd energi'!$B$1:$AI$720,MATCH(S$2,'Tillförd energi'!$B$1:$AQ$1,0),FALSE)</f>
        <v>0</v>
      </c>
      <c r="T399">
        <f>VLOOKUP($B399,'Tillförd energi'!$B$1:$AI$720,MATCH(T$2,'Tillförd energi'!$B$1:$AQ$1,0),FALSE)</f>
        <v>0</v>
      </c>
      <c r="U399">
        <f>VLOOKUP($B399,'Tillförd energi'!$B$1:$AI$720,MATCH(U$2,'Tillförd energi'!$B$1:$AQ$1,0),FALSE)</f>
        <v>0</v>
      </c>
      <c r="V399">
        <f>VLOOKUP($B399,'Tillförd energi'!$B$1:$AI$720,MATCH(V$2,'Tillförd energi'!$B$1:$AQ$1,0),FALSE)</f>
        <v>0</v>
      </c>
      <c r="W399">
        <f>VLOOKUP($B399,'Tillförd energi'!$B$1:$AI$720,MATCH(W$2,'Tillförd energi'!$B$1:$AQ$1,0),FALSE)</f>
        <v>2.5009999999999999</v>
      </c>
      <c r="X399">
        <f>VLOOKUP($B399,'Tillförd energi'!$B$1:$AI$720,MATCH(X$2,'Tillförd energi'!$B$1:$AQ$1,0),FALSE)</f>
        <v>0</v>
      </c>
      <c r="Y399">
        <f>VLOOKUP($B399,'Tillförd energi'!$B$1:$AI$720,MATCH(Y$2,'Tillförd energi'!$B$1:$AQ$1,0),FALSE)</f>
        <v>0</v>
      </c>
      <c r="Z399">
        <f>VLOOKUP($B399,'Tillförd energi'!$B$1:$AI$720,MATCH(Z$2,'Tillförd energi'!$B$1:$AQ$1,0),FALSE)</f>
        <v>0</v>
      </c>
      <c r="AA399">
        <f>VLOOKUP($B399,'Tillförd energi'!$B$1:$AI$720,MATCH(AA$2,'Tillförd energi'!$B$1:$AQ$1,0),FALSE)</f>
        <v>32.857999999999997</v>
      </c>
      <c r="AB399">
        <f>VLOOKUP($B399,'Tillförd energi'!$B$1:$AI$720,MATCH(AB$2,'Tillförd energi'!$B$1:$AQ$1,0),FALSE)</f>
        <v>69.739000000000004</v>
      </c>
      <c r="AC399">
        <f>VLOOKUP($B399,'Tillförd energi'!$B$1:$AI$720,MATCH(AC$2,'Tillförd energi'!$B$1:$AQ$1,0),FALSE)</f>
        <v>99.4</v>
      </c>
      <c r="AD399">
        <f>VLOOKUP($B399,'Tillförd energi'!$B$1:$AI$720,MATCH(AD$2,'Tillförd energi'!$B$1:$AQ$1,0),FALSE)</f>
        <v>361.54399999999998</v>
      </c>
      <c r="AE399">
        <f>VLOOKUP($B399,'Tillförd energi'!$B$1:$AI$720,MATCH(AE$2,'Tillförd energi'!$B$1:$AQ$1,0),FALSE)</f>
        <v>0</v>
      </c>
      <c r="AF399">
        <f>VLOOKUP($B399,'Tillförd energi'!$B$1:$AI$720,MATCH(AF$2,'Tillförd energi'!$B$1:$AQ$1,0),FALSE)</f>
        <v>22.794</v>
      </c>
      <c r="AG399">
        <f>IFERROR(VLOOKUP(B399,Miljö!$B$1:$AC$600,MATCH("Köpt mängd produktionsspecifik fjärrvärme:",Miljö!$B$1:$AC$1,0),FALSE)/1,0)</f>
        <v>31.92</v>
      </c>
      <c r="AI399">
        <f t="shared" si="36"/>
        <v>1048.74506</v>
      </c>
      <c r="AJ399">
        <f>IF(ISERROR(1/VLOOKUP($B399,Leveranser!$B$1:$S$500,MATCH("såld värme (gwh)",Leveranser!$B$1:$S$1,0),FALSE)),"",VLOOKUP($B399,Leveranser!$B$1:$S$500,MATCH("såld värme (gwh)",Leveranser!$B$1:$S$1,0),FALSE))</f>
        <v>929</v>
      </c>
      <c r="AM399" t="str">
        <f>IF(B399&lt;&gt;"",IF(VLOOKUP($B399,Totalt!$B$1:$AQ$554,MATCH("Kvalitetsgranskad:",Totalt!$B$1:$AQ$1,0),FALSE)="ja",VLOOKUP($B399,Miljö!$B$1:$AG$479,MATCH(AM$2,Miljö!$B$1:$AK$1,0),FALSE),""),"")</f>
        <v>Ja</v>
      </c>
      <c r="AN399" t="str">
        <f>IF(AM399="ja",VLOOKUP($B399,Miljö!$B$1:$J$479,MATCH("Typ av ursprungsspecificerad el   (Om inget värde anges används Nordisk residualmix, se inforuta) ()",Miljö!$B$1:$J$1,0),FALSE),IF(AM399="nej","Nordisk residualel",""))</f>
        <v>'Bra Miljöval och egenproducerad el'</v>
      </c>
      <c r="AO399">
        <f>IF(AM399="","",VLOOKUP($B399,Miljö!$B$1:$J$479,MATCH("Fossilandel för ursprungspecificerad el ()",Miljö!$B$1:$J$1,0),FALSE))</f>
        <v>1E-3</v>
      </c>
      <c r="AP399">
        <f>IF(AM399="","",IFERROR(VLOOKUP($B399,Miljö!$B$1:$J$479,MATCH("Kärnkraftsandel för ursprungsspecificerad el ()",Miljö!$B$1:$J$1,0),FALSE)/1,0))</f>
        <v>0</v>
      </c>
      <c r="AQ399">
        <f t="shared" si="37"/>
        <v>0.999</v>
      </c>
      <c r="AS399" t="str">
        <f t="shared" si="38"/>
        <v>Ja</v>
      </c>
      <c r="AT399">
        <f>IF(AS399="ja",VLOOKUP($B399,Miljö!$B$1:$P$500,MATCH("Fossil andel i procent (%)",Miljö!$B$1:$P$1,0),FALSE)/100,"")</f>
        <v>0</v>
      </c>
      <c r="AV399" t="str">
        <f t="shared" si="39"/>
        <v>Ja</v>
      </c>
      <c r="AW399" t="str">
        <f>IF(AV399="ja",VLOOKUP($B399,'Egen hetvattenprod'!$B$1:$AO$500,MATCH("Värmekälla till värmepumpar ()",'Egen hetvattenprod'!$B$1:$AO$1,0),FALSE),"")</f>
        <v>Renat avloppsvatten</v>
      </c>
      <c r="AY399" t="str">
        <f t="shared" si="40"/>
        <v>Ja</v>
      </c>
      <c r="AZ399" s="115">
        <f>IF($AY399="ja",(VLOOKUP($B399,'Egen hetvattenprod'!$B$1:$BX$550,MATCH(AZ$2,'Egen hetvattenprod'!$B$1:$BX$1,0),FALSE)+VLOOKUP($B399,Kraftvärmeprod!$B$1:$BX$550,MATCH(AZ$2,Kraftvärmeprod!$B$1:$BX$1,0),FALSE))/$AC399,"")</f>
        <v>0</v>
      </c>
      <c r="BA399" s="115">
        <f>IF($AY399="ja",(VLOOKUP($B399,'Egen hetvattenprod'!$B$1:$BX$550,MATCH(BA$2,'Egen hetvattenprod'!$B$1:$BX$1,0),FALSE)+VLOOKUP($B399,Kraftvärmeprod!$B$1:$BX$550,MATCH(BA$2,Kraftvärmeprod!$B$1:$BX$1,0),FALSE))/$AC399,"")</f>
        <v>1</v>
      </c>
      <c r="BB399" s="115">
        <f>IF($AY399="ja",(VLOOKUP($B399,'Egen hetvattenprod'!$B$1:$BX$550,MATCH(BB$2,'Egen hetvattenprod'!$B$1:$BX$1,0),FALSE)+VLOOKUP($B399,Kraftvärmeprod!$B$1:$BX$550,MATCH(BB$2,Kraftvärmeprod!$B$1:$BX$1,0),FALSE))/$AC399,"")</f>
        <v>0</v>
      </c>
      <c r="BC399" s="115">
        <f>IF($AY399="ja",(VLOOKUP($B399,'Egen hetvattenprod'!$B$1:$BX$550,MATCH(BC$2,'Egen hetvattenprod'!$B$1:$BX$1,0),FALSE)+VLOOKUP($B399,Kraftvärmeprod!$B$1:$BX$550,MATCH(BC$2,Kraftvärmeprod!$B$1:$BX$1,0),FALSE))/$AC399,"")</f>
        <v>0</v>
      </c>
      <c r="BD399" s="115">
        <f>IF($AY399="ja",(VLOOKUP($B399,'Egen hetvattenprod'!$B$1:$BX$550,MATCH(BD$2,'Egen hetvattenprod'!$B$1:$BX$1,0),FALSE)+VLOOKUP($B399,Kraftvärmeprod!$B$1:$BX$550,MATCH(BD$2,Kraftvärmeprod!$B$1:$BX$1,0),FALSE))/$AC399,"")</f>
        <v>0</v>
      </c>
      <c r="BF399" t="str">
        <f t="shared" si="41"/>
        <v>Ja</v>
      </c>
      <c r="BG399" t="str">
        <f>IF($BF399="ja",VLOOKUP($B399,'Egen hetvattenprod'!$B$1:$BX$550,MATCH("Andelen klimatgaser med fossilt ursprung för avfall ()",'Egen hetvattenprod'!$B$1:$BX$1,0),FALSE),"")</f>
        <v>ET</v>
      </c>
      <c r="BH399" t="str">
        <f>IF($BF399="ja",VLOOKUP($B399,Kraftvärmeprod!$B$1:$BX$550,MATCH("Andelen klimatgaser med fossilt ursprung för avfall ()",Kraftvärmeprod!$B$1:$BX$1,0),FALSE),"")</f>
        <v>Schablon</v>
      </c>
      <c r="BI399" t="str">
        <f>IF($BF399="ja",VLOOKUP($B399,'Egen hetvattenprod'!$B$1:$BX$550,MATCH("Avfall (GWh)",'Egen hetvattenprod'!$B$1:$BX$1,0),FALSE),"")</f>
        <v>ET</v>
      </c>
      <c r="BJ399">
        <f>IF($BF399="ja",VLOOKUP($B399,'Slutlig allokering kvv'!$B$1:$BX$550,MATCH("Avfall (GWh)",'Slutlig allokering kvv'!$B$1:$BX$1,0),FALSE),"")</f>
        <v>373.9</v>
      </c>
      <c r="BK399">
        <f>IF($BF399="ja",VLOOKUP($B399,'Köpt hetvatten'!$B$1:$BX$550,MATCH("Avfall i köpt hetvatten",'Köpt hetvatten'!$B$1:$BX$1,0),FALSE),"")</f>
        <v>0</v>
      </c>
      <c r="BL399" t="str">
        <f>IF($BF399="ja",VLOOKUP($B399,'Egen hetvattenprod'!$B$1:$BX$550,MATCH("Värde enligt ovan. (%)",'Egen hetvattenprod'!$B$1:$BX$1,0),FALSE),"")</f>
        <v>ET</v>
      </c>
      <c r="BM399">
        <f>IF($BF399="ja",VLOOKUP($B399,Kraftvärmeprod!$B$1:$BX$550,MATCH("Värde enligt ovan. (%)",Kraftvärmeprod!$B$1:$BX$1,0),FALSE),"")</f>
        <v>39</v>
      </c>
      <c r="BQ399" t="str">
        <f>IF($BF399="ja",VLOOKUP($B399,'Egen hetvattenprod'!$B$1:$BX$550,MATCH("Tillförd olja (fossil) vid avfallsförbränning (GWh)",'Egen hetvattenprod'!$B$1:$BX$1,0),FALSE),"")</f>
        <v>ET</v>
      </c>
      <c r="BR399" t="str">
        <f>IF($BF399="ja",VLOOKUP($B399,Kraftvärmeprod!$B$1:$BX$550,MATCH("Tillförd olja (fossil) vid avfallsförbränning (GWh)",Kraftvärmeprod!$B$1:$BX$1,0),FALSE),"")</f>
        <v>ET</v>
      </c>
    </row>
    <row r="400" spans="1:70">
      <c r="A400" t="s">
        <v>615</v>
      </c>
      <c r="B400" t="s">
        <v>618</v>
      </c>
      <c r="C400">
        <f>VLOOKUP($B400,'Tillförd energi'!$B$1:$AI$720,MATCH(C$2,'Tillförd energi'!$B$1:$AQ$1,0),FALSE)</f>
        <v>0</v>
      </c>
      <c r="D400">
        <f>VLOOKUP($B400,'Tillförd energi'!$B$1:$AI$720,MATCH(D$2,'Tillförd energi'!$B$1:$AQ$1,0),FALSE)</f>
        <v>0.02</v>
      </c>
      <c r="E400">
        <f>VLOOKUP($B400,'Tillförd energi'!$B$1:$AI$720,MATCH(E$2,'Tillförd energi'!$B$1:$AQ$1,0),FALSE)</f>
        <v>0</v>
      </c>
      <c r="F400">
        <f>VLOOKUP($B400,'Tillförd energi'!$B$1:$AI$720,MATCH(F$2,'Tillförd energi'!$B$1:$AQ$1,0),FALSE)</f>
        <v>0</v>
      </c>
      <c r="G400">
        <f>VLOOKUP($B400,'Tillförd energi'!$B$1:$AI$720,MATCH(G$2,'Tillförd energi'!$B$1:$AQ$1,0),FALSE)</f>
        <v>0</v>
      </c>
      <c r="H400">
        <f>VLOOKUP($B400,'Tillförd energi'!$B$1:$AI$720,MATCH(H$2,'Tillförd energi'!$B$1:$AQ$1,0),FALSE)</f>
        <v>1.0860000000000001</v>
      </c>
      <c r="I400">
        <f>VLOOKUP($B400,'Tillförd energi'!$B$1:$AI$720,MATCH(I$2,'Tillförd energi'!$B$1:$AQ$1,0),FALSE)</f>
        <v>0.44</v>
      </c>
      <c r="J400">
        <f>VLOOKUP($B400,'Tillförd energi'!$B$1:$AI$720,MATCH(J$2,'Tillförd energi'!$B$1:$AQ$1,0),FALSE)</f>
        <v>1.6364700000000001</v>
      </c>
      <c r="K400">
        <f>VLOOKUP($B400,'Tillförd energi'!$B$1:$AI$720,MATCH(K$2,'Tillförd energi'!$B$1:$AQ$1,0),FALSE)</f>
        <v>0</v>
      </c>
      <c r="L400">
        <f>VLOOKUP($B400,'Tillförd energi'!$B$1:$AI$720,MATCH(L$2,'Tillförd energi'!$B$1:$AQ$1,0),FALSE)</f>
        <v>194.23500000000001</v>
      </c>
      <c r="M400">
        <f>VLOOKUP($B400,'Tillförd energi'!$B$1:$AI$720,MATCH(M$2,'Tillförd energi'!$B$1:$AQ$1,0),FALSE)</f>
        <v>0</v>
      </c>
      <c r="N400">
        <f>VLOOKUP($B400,'Tillförd energi'!$B$1:$AI$720,MATCH(N$2,'Tillförd energi'!$B$1:$AQ$1,0),FALSE)</f>
        <v>0</v>
      </c>
      <c r="O400">
        <f>VLOOKUP($B400,'Tillförd energi'!$B$1:$AI$720,MATCH(O$2,'Tillförd energi'!$B$1:$AQ$1,0),FALSE)</f>
        <v>0</v>
      </c>
      <c r="P400">
        <f>VLOOKUP($B400,'Tillförd energi'!$B$1:$AI$720,MATCH(P$2,'Tillförd energi'!$B$1:$AQ$1,0),FALSE)</f>
        <v>10.244999999999999</v>
      </c>
      <c r="Q400">
        <f>VLOOKUP($B400,'Tillförd energi'!$B$1:$AI$720,MATCH(Q$2,'Tillförd energi'!$B$1:$AQ$1,0),FALSE)</f>
        <v>4.9189999999999996</v>
      </c>
      <c r="R400">
        <f>VLOOKUP($B400,'Tillförd energi'!$B$1:$AI$720,MATCH(R$2,'Tillförd energi'!$B$1:$AQ$1,0),FALSE)</f>
        <v>0</v>
      </c>
      <c r="S400">
        <f>VLOOKUP($B400,'Tillförd energi'!$B$1:$AI$720,MATCH(S$2,'Tillförd energi'!$B$1:$AQ$1,0),FALSE)</f>
        <v>0</v>
      </c>
      <c r="T400">
        <f>VLOOKUP($B400,'Tillförd energi'!$B$1:$AI$720,MATCH(T$2,'Tillförd energi'!$B$1:$AQ$1,0),FALSE)</f>
        <v>0</v>
      </c>
      <c r="U400">
        <f>VLOOKUP($B400,'Tillförd energi'!$B$1:$AI$720,MATCH(U$2,'Tillförd energi'!$B$1:$AQ$1,0),FALSE)</f>
        <v>0</v>
      </c>
      <c r="V400">
        <f>VLOOKUP($B400,'Tillförd energi'!$B$1:$AI$720,MATCH(V$2,'Tillförd energi'!$B$1:$AQ$1,0),FALSE)</f>
        <v>0</v>
      </c>
      <c r="W400">
        <f>VLOOKUP($B400,'Tillförd energi'!$B$1:$AI$720,MATCH(W$2,'Tillförd energi'!$B$1:$AQ$1,0),FALSE)</f>
        <v>1.17</v>
      </c>
      <c r="X400">
        <f>VLOOKUP($B400,'Tillförd energi'!$B$1:$AI$720,MATCH(X$2,'Tillförd energi'!$B$1:$AQ$1,0),FALSE)</f>
        <v>0</v>
      </c>
      <c r="Y400">
        <f>VLOOKUP($B400,'Tillförd energi'!$B$1:$AI$720,MATCH(Y$2,'Tillförd energi'!$B$1:$AQ$1,0),FALSE)</f>
        <v>0</v>
      </c>
      <c r="Z400">
        <f>VLOOKUP($B400,'Tillförd energi'!$B$1:$AI$720,MATCH(Z$2,'Tillförd energi'!$B$1:$AQ$1,0),FALSE)</f>
        <v>0</v>
      </c>
      <c r="AA400">
        <f>VLOOKUP($B400,'Tillförd energi'!$B$1:$AI$720,MATCH(AA$2,'Tillförd energi'!$B$1:$AQ$1,0),FALSE)</f>
        <v>0</v>
      </c>
      <c r="AB400">
        <f>VLOOKUP($B400,'Tillförd energi'!$B$1:$AI$720,MATCH(AB$2,'Tillförd energi'!$B$1:$AQ$1,0),FALSE)</f>
        <v>0</v>
      </c>
      <c r="AC400">
        <f>VLOOKUP($B400,'Tillförd energi'!$B$1:$AI$720,MATCH(AC$2,'Tillförd energi'!$B$1:$AQ$1,0),FALSE)</f>
        <v>0</v>
      </c>
      <c r="AD400">
        <f>VLOOKUP($B400,'Tillförd energi'!$B$1:$AI$720,MATCH(AD$2,'Tillförd energi'!$B$1:$AQ$1,0),FALSE)</f>
        <v>0.42199999999999999</v>
      </c>
      <c r="AE400">
        <f>VLOOKUP($B400,'Tillförd energi'!$B$1:$AI$720,MATCH(AE$2,'Tillförd energi'!$B$1:$AQ$1,0),FALSE)</f>
        <v>0</v>
      </c>
      <c r="AF400">
        <f>VLOOKUP($B400,'Tillförd energi'!$B$1:$AI$720,MATCH(AF$2,'Tillförd energi'!$B$1:$AQ$1,0),FALSE)</f>
        <v>8.3919999999999995</v>
      </c>
      <c r="AG400">
        <f>IFERROR(VLOOKUP(B400,Miljö!$B$1:$AC$600,MATCH("Köpt mängd produktionsspecifik fjärrvärme:",Miljö!$B$1:$AC$1,0),FALSE)/1,0)</f>
        <v>0</v>
      </c>
      <c r="AI400">
        <f t="shared" si="36"/>
        <v>222.56547</v>
      </c>
      <c r="AJ400">
        <f>IF(ISERROR(1/VLOOKUP($B400,Leveranser!$B$1:$S$500,MATCH("såld värme (gwh)",Leveranser!$B$1:$S$1,0),FALSE)),"",VLOOKUP($B400,Leveranser!$B$1:$S$500,MATCH("såld värme (gwh)",Leveranser!$B$1:$S$1,0),FALSE))</f>
        <v>155.61199999999999</v>
      </c>
      <c r="AM400" t="str">
        <f>IF(B400&lt;&gt;"",IF(VLOOKUP($B400,Totalt!$B$1:$AQ$554,MATCH("Kvalitetsgranskad:",Totalt!$B$1:$AQ$1,0),FALSE)="ja",VLOOKUP($B400,Miljö!$B$1:$AG$479,MATCH(AM$2,Miljö!$B$1:$AK$1,0),FALSE),""),"")</f>
        <v>Ja</v>
      </c>
      <c r="AN400" t="str">
        <f>IF(AM400="ja",VLOOKUP($B400,Miljö!$B$1:$J$479,MATCH("Typ av ursprungsspecificerad el   (Om inget värde anges används Nordisk residualmix, se inforuta) ()",Miljö!$B$1:$J$1,0),FALSE),IF(AM400="nej","Nordisk residualel",""))</f>
        <v>'Bra Miljöval'</v>
      </c>
      <c r="AO400">
        <f>IF(AM400="","",VLOOKUP($B400,Miljö!$B$1:$J$479,MATCH("Fossilandel för ursprungspecificerad el ()",Miljö!$B$1:$J$1,0),FALSE))</f>
        <v>0</v>
      </c>
      <c r="AP400">
        <f>IF(AM400="","",IFERROR(VLOOKUP($B400,Miljö!$B$1:$J$479,MATCH("Kärnkraftsandel för ursprungsspecificerad el ()",Miljö!$B$1:$J$1,0),FALSE)/1,0))</f>
        <v>0</v>
      </c>
      <c r="AQ400">
        <f t="shared" si="37"/>
        <v>1</v>
      </c>
      <c r="AS400" t="str">
        <f t="shared" si="38"/>
        <v>Nej</v>
      </c>
      <c r="AT400" t="str">
        <f>IF(AS400="ja",VLOOKUP($B400,Miljö!$B$1:$P$500,MATCH("Fossil andel i procent (%)",Miljö!$B$1:$P$1,0),FALSE)/100,"")</f>
        <v/>
      </c>
      <c r="AV400" t="str">
        <f t="shared" si="39"/>
        <v>Nej</v>
      </c>
      <c r="AW400" t="str">
        <f>IF(AV400="ja",VLOOKUP($B400,'Egen hetvattenprod'!$B$1:$AO$500,MATCH("Värmekälla till värmepumpar ()",'Egen hetvattenprod'!$B$1:$AO$1,0),FALSE),"")</f>
        <v/>
      </c>
      <c r="AY400" t="str">
        <f t="shared" si="40"/>
        <v>Nej</v>
      </c>
      <c r="AZ400" s="115" t="str">
        <f>IF($AY400="ja",(VLOOKUP($B400,'Egen hetvattenprod'!$B$1:$BX$550,MATCH(AZ$2,'Egen hetvattenprod'!$B$1:$BX$1,0),FALSE)+VLOOKUP($B400,Kraftvärmeprod!$B$1:$BX$550,MATCH(AZ$2,Kraftvärmeprod!$B$1:$BX$1,0),FALSE))/$AC400,"")</f>
        <v/>
      </c>
      <c r="BA400" s="115" t="str">
        <f>IF($AY400="ja",(VLOOKUP($B400,'Egen hetvattenprod'!$B$1:$BX$550,MATCH(BA$2,'Egen hetvattenprod'!$B$1:$BX$1,0),FALSE)+VLOOKUP($B400,Kraftvärmeprod!$B$1:$BX$550,MATCH(BA$2,Kraftvärmeprod!$B$1:$BX$1,0),FALSE))/$AC400,"")</f>
        <v/>
      </c>
      <c r="BB400" s="115" t="str">
        <f>IF($AY400="ja",(VLOOKUP($B400,'Egen hetvattenprod'!$B$1:$BX$550,MATCH(BB$2,'Egen hetvattenprod'!$B$1:$BX$1,0),FALSE)+VLOOKUP($B400,Kraftvärmeprod!$B$1:$BX$550,MATCH(BB$2,Kraftvärmeprod!$B$1:$BX$1,0),FALSE))/$AC400,"")</f>
        <v/>
      </c>
      <c r="BC400" s="115" t="str">
        <f>IF($AY400="ja",(VLOOKUP($B400,'Egen hetvattenprod'!$B$1:$BX$550,MATCH(BC$2,'Egen hetvattenprod'!$B$1:$BX$1,0),FALSE)+VLOOKUP($B400,Kraftvärmeprod!$B$1:$BX$550,MATCH(BC$2,Kraftvärmeprod!$B$1:$BX$1,0),FALSE))/$AC400,"")</f>
        <v/>
      </c>
      <c r="BD400" s="115" t="str">
        <f>IF($AY400="ja",(VLOOKUP($B400,'Egen hetvattenprod'!$B$1:$BX$550,MATCH(BD$2,'Egen hetvattenprod'!$B$1:$BX$1,0),FALSE)+VLOOKUP($B400,Kraftvärmeprod!$B$1:$BX$550,MATCH(BD$2,Kraftvärmeprod!$B$1:$BX$1,0),FALSE))/$AC400,"")</f>
        <v/>
      </c>
      <c r="BF400" t="str">
        <f t="shared" si="41"/>
        <v>Ja</v>
      </c>
      <c r="BG400" t="str">
        <f>IF($BF400="ja",VLOOKUP($B400,'Egen hetvattenprod'!$B$1:$BX$550,MATCH("Andelen klimatgaser med fossilt ursprung för avfall ()",'Egen hetvattenprod'!$B$1:$BX$1,0),FALSE),"")</f>
        <v>Schablon</v>
      </c>
      <c r="BH400" t="str">
        <f>IF($BF400="ja",VLOOKUP($B400,Kraftvärmeprod!$B$1:$BX$550,MATCH("Andelen klimatgaser med fossilt ursprung för avfall ()",Kraftvärmeprod!$B$1:$BX$1,0),FALSE),"")</f>
        <v>ET</v>
      </c>
      <c r="BI400">
        <f>IF($BF400="ja",VLOOKUP($B400,'Egen hetvattenprod'!$B$1:$BX$550,MATCH("Avfall (GWh)",'Egen hetvattenprod'!$B$1:$BX$1,0),FALSE),"")</f>
        <v>0.44</v>
      </c>
      <c r="BJ400">
        <f>IF($BF400="ja",VLOOKUP($B400,'Slutlig allokering kvv'!$B$1:$BX$550,MATCH("Avfall (GWh)",'Slutlig allokering kvv'!$B$1:$BX$1,0),FALSE),"")</f>
        <v>0</v>
      </c>
      <c r="BK400">
        <f>IF($BF400="ja",VLOOKUP($B400,'Köpt hetvatten'!$B$1:$BX$550,MATCH("Avfall i köpt hetvatten",'Köpt hetvatten'!$B$1:$BX$1,0),FALSE),"")</f>
        <v>0</v>
      </c>
      <c r="BL400">
        <f>IF($BF400="ja",VLOOKUP($B400,'Egen hetvattenprod'!$B$1:$BX$550,MATCH("Värde enligt ovan. (%)",'Egen hetvattenprod'!$B$1:$BX$1,0),FALSE),"")</f>
        <v>39</v>
      </c>
      <c r="BM400" t="str">
        <f>IF($BF400="ja",VLOOKUP($B400,Kraftvärmeprod!$B$1:$BX$550,MATCH("Värde enligt ovan. (%)",Kraftvärmeprod!$B$1:$BX$1,0),FALSE),"")</f>
        <v>ET</v>
      </c>
      <c r="BQ400" t="str">
        <f>IF($BF400="ja",VLOOKUP($B400,'Egen hetvattenprod'!$B$1:$BX$550,MATCH("Tillförd olja (fossil) vid avfallsförbränning (GWh)",'Egen hetvattenprod'!$B$1:$BX$1,0),FALSE),"")</f>
        <v>ET</v>
      </c>
      <c r="BR400" t="str">
        <f>IF($BF400="ja",VLOOKUP($B400,Kraftvärmeprod!$B$1:$BX$550,MATCH("Tillförd olja (fossil) vid avfallsförbränning (GWh)",Kraftvärmeprod!$B$1:$BX$1,0),FALSE),"")</f>
        <v>ET</v>
      </c>
    </row>
    <row r="401" spans="1:70">
      <c r="A401" t="s">
        <v>619</v>
      </c>
      <c r="B401" t="s">
        <v>620</v>
      </c>
      <c r="C401">
        <f>VLOOKUP($B401,'Tillförd energi'!$B$1:$AI$720,MATCH(C$2,'Tillförd energi'!$B$1:$AQ$1,0),FALSE)</f>
        <v>0</v>
      </c>
      <c r="D401">
        <f>VLOOKUP($B401,'Tillförd energi'!$B$1:$AI$720,MATCH(D$2,'Tillförd energi'!$B$1:$AQ$1,0),FALSE)</f>
        <v>0.1</v>
      </c>
      <c r="E401">
        <f>VLOOKUP($B401,'Tillförd energi'!$B$1:$AI$720,MATCH(E$2,'Tillförd energi'!$B$1:$AQ$1,0),FALSE)</f>
        <v>0</v>
      </c>
      <c r="F401">
        <f>VLOOKUP($B401,'Tillförd energi'!$B$1:$AI$720,MATCH(F$2,'Tillförd energi'!$B$1:$AQ$1,0),FALSE)</f>
        <v>0</v>
      </c>
      <c r="G401">
        <f>VLOOKUP($B401,'Tillförd energi'!$B$1:$AI$720,MATCH(G$2,'Tillförd energi'!$B$1:$AQ$1,0),FALSE)</f>
        <v>0</v>
      </c>
      <c r="H401">
        <f>VLOOKUP($B401,'Tillförd energi'!$B$1:$AI$720,MATCH(H$2,'Tillförd energi'!$B$1:$AQ$1,0),FALSE)</f>
        <v>0</v>
      </c>
      <c r="I401">
        <f>VLOOKUP($B401,'Tillförd energi'!$B$1:$AI$720,MATCH(I$2,'Tillförd energi'!$B$1:$AQ$1,0),FALSE)</f>
        <v>0</v>
      </c>
      <c r="J401">
        <f>VLOOKUP($B401,'Tillförd energi'!$B$1:$AI$720,MATCH(J$2,'Tillförd energi'!$B$1:$AQ$1,0),FALSE)</f>
        <v>0</v>
      </c>
      <c r="K401">
        <f>VLOOKUP($B401,'Tillförd energi'!$B$1:$AI$720,MATCH(K$2,'Tillförd energi'!$B$1:$AQ$1,0),FALSE)</f>
        <v>0</v>
      </c>
      <c r="L401">
        <f>VLOOKUP($B401,'Tillförd energi'!$B$1:$AI$720,MATCH(L$2,'Tillförd energi'!$B$1:$AQ$1,0),FALSE)</f>
        <v>0</v>
      </c>
      <c r="M401">
        <f>VLOOKUP($B401,'Tillförd energi'!$B$1:$AI$720,MATCH(M$2,'Tillförd energi'!$B$1:$AQ$1,0),FALSE)</f>
        <v>0</v>
      </c>
      <c r="N401">
        <f>VLOOKUP($B401,'Tillförd energi'!$B$1:$AI$720,MATCH(N$2,'Tillförd energi'!$B$1:$AQ$1,0),FALSE)</f>
        <v>31.193000000000001</v>
      </c>
      <c r="O401">
        <f>VLOOKUP($B401,'Tillförd energi'!$B$1:$AI$720,MATCH(O$2,'Tillförd energi'!$B$1:$AQ$1,0),FALSE)</f>
        <v>0</v>
      </c>
      <c r="P401">
        <f>VLOOKUP($B401,'Tillförd energi'!$B$1:$AI$720,MATCH(P$2,'Tillförd energi'!$B$1:$AQ$1,0),FALSE)</f>
        <v>0</v>
      </c>
      <c r="Q401">
        <f>VLOOKUP($B401,'Tillförd energi'!$B$1:$AI$720,MATCH(Q$2,'Tillförd energi'!$B$1:$AQ$1,0),FALSE)</f>
        <v>0</v>
      </c>
      <c r="R401">
        <f>VLOOKUP($B401,'Tillförd energi'!$B$1:$AI$720,MATCH(R$2,'Tillförd energi'!$B$1:$AQ$1,0),FALSE)</f>
        <v>0</v>
      </c>
      <c r="S401">
        <f>VLOOKUP($B401,'Tillförd energi'!$B$1:$AI$720,MATCH(S$2,'Tillförd energi'!$B$1:$AQ$1,0),FALSE)</f>
        <v>0</v>
      </c>
      <c r="T401">
        <f>VLOOKUP($B401,'Tillförd energi'!$B$1:$AI$720,MATCH(T$2,'Tillförd energi'!$B$1:$AQ$1,0),FALSE)</f>
        <v>0</v>
      </c>
      <c r="U401">
        <f>VLOOKUP($B401,'Tillförd energi'!$B$1:$AI$720,MATCH(U$2,'Tillförd energi'!$B$1:$AQ$1,0),FALSE)</f>
        <v>0</v>
      </c>
      <c r="V401">
        <f>VLOOKUP($B401,'Tillförd energi'!$B$1:$AI$720,MATCH(V$2,'Tillförd energi'!$B$1:$AQ$1,0),FALSE)</f>
        <v>0</v>
      </c>
      <c r="W401">
        <f>VLOOKUP($B401,'Tillförd energi'!$B$1:$AI$720,MATCH(W$2,'Tillförd energi'!$B$1:$AQ$1,0),FALSE)</f>
        <v>0</v>
      </c>
      <c r="X401">
        <f>VLOOKUP($B401,'Tillförd energi'!$B$1:$AI$720,MATCH(X$2,'Tillförd energi'!$B$1:$AQ$1,0),FALSE)</f>
        <v>0</v>
      </c>
      <c r="Y401">
        <f>VLOOKUP($B401,'Tillförd energi'!$B$1:$AI$720,MATCH(Y$2,'Tillförd energi'!$B$1:$AQ$1,0),FALSE)</f>
        <v>0</v>
      </c>
      <c r="Z401">
        <f>VLOOKUP($B401,'Tillförd energi'!$B$1:$AI$720,MATCH(Z$2,'Tillförd energi'!$B$1:$AQ$1,0),FALSE)</f>
        <v>0</v>
      </c>
      <c r="AA401">
        <f>VLOOKUP($B401,'Tillförd energi'!$B$1:$AI$720,MATCH(AA$2,'Tillförd energi'!$B$1:$AQ$1,0),FALSE)</f>
        <v>0</v>
      </c>
      <c r="AB401">
        <f>VLOOKUP($B401,'Tillförd energi'!$B$1:$AI$720,MATCH(AB$2,'Tillförd energi'!$B$1:$AQ$1,0),FALSE)</f>
        <v>0</v>
      </c>
      <c r="AC401">
        <f>VLOOKUP($B401,'Tillförd energi'!$B$1:$AI$720,MATCH(AC$2,'Tillförd energi'!$B$1:$AQ$1,0),FALSE)</f>
        <v>3.8</v>
      </c>
      <c r="AD401">
        <f>VLOOKUP($B401,'Tillförd energi'!$B$1:$AI$720,MATCH(AD$2,'Tillförd energi'!$B$1:$AQ$1,0),FALSE)</f>
        <v>0</v>
      </c>
      <c r="AE401">
        <f>VLOOKUP($B401,'Tillförd energi'!$B$1:$AI$720,MATCH(AE$2,'Tillförd energi'!$B$1:$AQ$1,0),FALSE)</f>
        <v>0</v>
      </c>
      <c r="AF401">
        <f>VLOOKUP($B401,'Tillförd energi'!$B$1:$AI$720,MATCH(AF$2,'Tillförd energi'!$B$1:$AQ$1,0),FALSE)</f>
        <v>0.76500000000000001</v>
      </c>
      <c r="AG401">
        <f>IFERROR(VLOOKUP(B401,Miljö!$B$1:$AC$600,MATCH("Köpt mängd produktionsspecifik fjärrvärme:",Miljö!$B$1:$AC$1,0),FALSE)/1,0)</f>
        <v>0</v>
      </c>
      <c r="AI401">
        <f t="shared" si="36"/>
        <v>35.858000000000004</v>
      </c>
      <c r="AJ401">
        <f>IF(ISERROR(1/VLOOKUP($B401,Leveranser!$B$1:$S$500,MATCH("såld värme (gwh)",Leveranser!$B$1:$S$1,0),FALSE)),"",VLOOKUP($B401,Leveranser!$B$1:$S$500,MATCH("såld värme (gwh)",Leveranser!$B$1:$S$1,0),FALSE))</f>
        <v>25.5</v>
      </c>
      <c r="AM401" t="str">
        <f>IF(B401&lt;&gt;"",IF(VLOOKUP($B401,Totalt!$B$1:$AQ$554,MATCH("Kvalitetsgranskad:",Totalt!$B$1:$AQ$1,0),FALSE)="ja",VLOOKUP($B401,Miljö!$B$1:$AG$479,MATCH(AM$2,Miljö!$B$1:$AK$1,0),FALSE),""),"")</f>
        <v>Nej</v>
      </c>
      <c r="AN401" t="str">
        <f>IF(AM401="ja",VLOOKUP($B401,Miljö!$B$1:$J$479,MATCH("Typ av ursprungsspecificerad el   (Om inget värde anges används Nordisk residualmix, se inforuta) ()",Miljö!$B$1:$J$1,0),FALSE),IF(AM401="nej","Nordisk residualel",""))</f>
        <v>Nordisk residualel</v>
      </c>
      <c r="AO401">
        <f>IF(AM401="","",VLOOKUP($B401,Miljö!$B$1:$J$479,MATCH("Fossilandel för ursprungspecificerad el ()",Miljö!$B$1:$J$1,0),FALSE))</f>
        <v>0.47</v>
      </c>
      <c r="AP401">
        <f>IF(AM401="","",IFERROR(VLOOKUP($B401,Miljö!$B$1:$J$479,MATCH("Kärnkraftsandel för ursprungsspecificerad el ()",Miljö!$B$1:$J$1,0),FALSE)/1,0))</f>
        <v>0.48170000000000002</v>
      </c>
      <c r="AQ401">
        <f t="shared" si="37"/>
        <v>4.830000000000001E-2</v>
      </c>
      <c r="AS401" t="str">
        <f t="shared" si="38"/>
        <v>Nej</v>
      </c>
      <c r="AT401" t="str">
        <f>IF(AS401="ja",VLOOKUP($B401,Miljö!$B$1:$P$500,MATCH("Fossil andel i procent (%)",Miljö!$B$1:$P$1,0),FALSE)/100,"")</f>
        <v/>
      </c>
      <c r="AV401" t="str">
        <f t="shared" si="39"/>
        <v>Nej</v>
      </c>
      <c r="AW401" t="str">
        <f>IF(AV401="ja",VLOOKUP($B401,'Egen hetvattenprod'!$B$1:$AO$500,MATCH("Värmekälla till värmepumpar ()",'Egen hetvattenprod'!$B$1:$AO$1,0),FALSE),"")</f>
        <v/>
      </c>
      <c r="AY401" t="str">
        <f t="shared" si="40"/>
        <v>Ja</v>
      </c>
      <c r="AZ401" s="115">
        <f>IF($AY401="ja",(VLOOKUP($B401,'Egen hetvattenprod'!$B$1:$BX$550,MATCH(AZ$2,'Egen hetvattenprod'!$B$1:$BX$1,0),FALSE)+VLOOKUP($B401,Kraftvärmeprod!$B$1:$BX$550,MATCH(AZ$2,Kraftvärmeprod!$B$1:$BX$1,0),FALSE))/$AC401,"")</f>
        <v>1</v>
      </c>
      <c r="BA401" s="115">
        <f>IF($AY401="ja",(VLOOKUP($B401,'Egen hetvattenprod'!$B$1:$BX$550,MATCH(BA$2,'Egen hetvattenprod'!$B$1:$BX$1,0),FALSE)+VLOOKUP($B401,Kraftvärmeprod!$B$1:$BX$550,MATCH(BA$2,Kraftvärmeprod!$B$1:$BX$1,0),FALSE))/$AC401,"")</f>
        <v>0</v>
      </c>
      <c r="BB401" s="115">
        <f>IF($AY401="ja",(VLOOKUP($B401,'Egen hetvattenprod'!$B$1:$BX$550,MATCH(BB$2,'Egen hetvattenprod'!$B$1:$BX$1,0),FALSE)+VLOOKUP($B401,Kraftvärmeprod!$B$1:$BX$550,MATCH(BB$2,Kraftvärmeprod!$B$1:$BX$1,0),FALSE))/$AC401,"")</f>
        <v>0</v>
      </c>
      <c r="BC401" s="115">
        <f>IF($AY401="ja",(VLOOKUP($B401,'Egen hetvattenprod'!$B$1:$BX$550,MATCH(BC$2,'Egen hetvattenprod'!$B$1:$BX$1,0),FALSE)+VLOOKUP($B401,Kraftvärmeprod!$B$1:$BX$550,MATCH(BC$2,Kraftvärmeprod!$B$1:$BX$1,0),FALSE))/$AC401,"")</f>
        <v>0</v>
      </c>
      <c r="BD401" s="115">
        <f>IF($AY401="ja",(VLOOKUP($B401,'Egen hetvattenprod'!$B$1:$BX$550,MATCH(BD$2,'Egen hetvattenprod'!$B$1:$BX$1,0),FALSE)+VLOOKUP($B401,Kraftvärmeprod!$B$1:$BX$550,MATCH(BD$2,Kraftvärmeprod!$B$1:$BX$1,0),FALSE))/$AC401,"")</f>
        <v>0</v>
      </c>
      <c r="BF401" t="str">
        <f t="shared" si="41"/>
        <v>Nej</v>
      </c>
      <c r="BG401" t="str">
        <f>IF($BF401="ja",VLOOKUP($B401,'Egen hetvattenprod'!$B$1:$BX$550,MATCH("Andelen klimatgaser med fossilt ursprung för avfall ()",'Egen hetvattenprod'!$B$1:$BX$1,0),FALSE),"")</f>
        <v/>
      </c>
      <c r="BH401" t="str">
        <f>IF($BF401="ja",VLOOKUP($B401,Kraftvärmeprod!$B$1:$BX$550,MATCH("Andelen klimatgaser med fossilt ursprung för avfall ()",Kraftvärmeprod!$B$1:$BX$1,0),FALSE),"")</f>
        <v/>
      </c>
      <c r="BI401" t="str">
        <f>IF($BF401="ja",VLOOKUP($B401,'Egen hetvattenprod'!$B$1:$BX$550,MATCH("Avfall (GWh)",'Egen hetvattenprod'!$B$1:$BX$1,0),FALSE),"")</f>
        <v/>
      </c>
      <c r="BJ401" t="str">
        <f>IF($BF401="ja",VLOOKUP($B401,'Slutlig allokering kvv'!$B$1:$BX$550,MATCH("Avfall (GWh)",'Slutlig allokering kvv'!$B$1:$BX$1,0),FALSE),"")</f>
        <v/>
      </c>
      <c r="BK401" t="str">
        <f>IF($BF401="ja",VLOOKUP($B401,'Köpt hetvatten'!$B$1:$BX$550,MATCH("Avfall i köpt hetvatten",'Köpt hetvatten'!$B$1:$BX$1,0),FALSE),"")</f>
        <v/>
      </c>
      <c r="BL401" t="str">
        <f>IF($BF401="ja",VLOOKUP($B401,'Egen hetvattenprod'!$B$1:$BX$550,MATCH("Värde enligt ovan. (%)",'Egen hetvattenprod'!$B$1:$BX$1,0),FALSE),"")</f>
        <v/>
      </c>
      <c r="BM401" t="str">
        <f>IF($BF401="ja",VLOOKUP($B401,Kraftvärmeprod!$B$1:$BX$550,MATCH("Värde enligt ovan. (%)",Kraftvärmeprod!$B$1:$BX$1,0),FALSE),"")</f>
        <v/>
      </c>
      <c r="BQ401" t="str">
        <f>IF($BF401="ja",VLOOKUP($B401,'Egen hetvattenprod'!$B$1:$BX$550,MATCH("Tillförd olja (fossil) vid avfallsförbränning (GWh)",'Egen hetvattenprod'!$B$1:$BX$1,0),FALSE),"")</f>
        <v/>
      </c>
      <c r="BR401" t="str">
        <f>IF($BF401="ja",VLOOKUP($B401,Kraftvärmeprod!$B$1:$BX$550,MATCH("Tillförd olja (fossil) vid avfallsförbränning (GWh)",Kraftvärmeprod!$B$1:$BX$1,0),FALSE),"")</f>
        <v/>
      </c>
    </row>
    <row r="402" spans="1:70">
      <c r="A402" t="s">
        <v>621</v>
      </c>
      <c r="B402" t="s">
        <v>622</v>
      </c>
      <c r="C402">
        <f>VLOOKUP($B402,'Tillförd energi'!$B$1:$AI$720,MATCH(C$2,'Tillförd energi'!$B$1:$AQ$1,0),FALSE)</f>
        <v>0</v>
      </c>
      <c r="D402">
        <f>VLOOKUP($B402,'Tillförd energi'!$B$1:$AI$720,MATCH(D$2,'Tillförd energi'!$B$1:$AQ$1,0),FALSE)</f>
        <v>0.5</v>
      </c>
      <c r="E402">
        <f>VLOOKUP($B402,'Tillförd energi'!$B$1:$AI$720,MATCH(E$2,'Tillförd energi'!$B$1:$AQ$1,0),FALSE)</f>
        <v>0</v>
      </c>
      <c r="F402">
        <f>VLOOKUP($B402,'Tillförd energi'!$B$1:$AI$720,MATCH(F$2,'Tillförd energi'!$B$1:$AQ$1,0),FALSE)</f>
        <v>0</v>
      </c>
      <c r="G402">
        <f>VLOOKUP($B402,'Tillförd energi'!$B$1:$AI$720,MATCH(G$2,'Tillförd energi'!$B$1:$AQ$1,0),FALSE)</f>
        <v>0</v>
      </c>
      <c r="H402">
        <f>VLOOKUP($B402,'Tillförd energi'!$B$1:$AI$720,MATCH(H$2,'Tillförd energi'!$B$1:$AQ$1,0),FALSE)</f>
        <v>0</v>
      </c>
      <c r="I402">
        <f>VLOOKUP($B402,'Tillförd energi'!$B$1:$AI$720,MATCH(I$2,'Tillförd energi'!$B$1:$AQ$1,0),FALSE)</f>
        <v>0</v>
      </c>
      <c r="J402">
        <f>VLOOKUP($B402,'Tillförd energi'!$B$1:$AI$720,MATCH(J$2,'Tillförd energi'!$B$1:$AQ$1,0),FALSE)</f>
        <v>0</v>
      </c>
      <c r="K402">
        <f>VLOOKUP($B402,'Tillförd energi'!$B$1:$AI$720,MATCH(K$2,'Tillförd energi'!$B$1:$AQ$1,0),FALSE)</f>
        <v>0</v>
      </c>
      <c r="L402">
        <f>VLOOKUP($B402,'Tillförd energi'!$B$1:$AI$720,MATCH(L$2,'Tillförd energi'!$B$1:$AQ$1,0),FALSE)</f>
        <v>0</v>
      </c>
      <c r="M402">
        <f>VLOOKUP($B402,'Tillförd energi'!$B$1:$AI$720,MATCH(M$2,'Tillförd energi'!$B$1:$AQ$1,0),FALSE)</f>
        <v>0</v>
      </c>
      <c r="N402">
        <f>VLOOKUP($B402,'Tillförd energi'!$B$1:$AI$720,MATCH(N$2,'Tillförd energi'!$B$1:$AQ$1,0),FALSE)</f>
        <v>0</v>
      </c>
      <c r="O402">
        <f>VLOOKUP($B402,'Tillförd energi'!$B$1:$AI$720,MATCH(O$2,'Tillförd energi'!$B$1:$AQ$1,0),FALSE)</f>
        <v>0</v>
      </c>
      <c r="P402">
        <f>VLOOKUP($B402,'Tillförd energi'!$B$1:$AI$720,MATCH(P$2,'Tillförd energi'!$B$1:$AQ$1,0),FALSE)</f>
        <v>0</v>
      </c>
      <c r="Q402">
        <f>VLOOKUP($B402,'Tillförd energi'!$B$1:$AI$720,MATCH(Q$2,'Tillförd energi'!$B$1:$AQ$1,0),FALSE)</f>
        <v>52.1</v>
      </c>
      <c r="R402">
        <f>VLOOKUP($B402,'Tillförd energi'!$B$1:$AI$720,MATCH(R$2,'Tillförd energi'!$B$1:$AQ$1,0),FALSE)</f>
        <v>0</v>
      </c>
      <c r="S402">
        <f>VLOOKUP($B402,'Tillförd energi'!$B$1:$AI$720,MATCH(S$2,'Tillförd energi'!$B$1:$AQ$1,0),FALSE)</f>
        <v>0</v>
      </c>
      <c r="T402">
        <f>VLOOKUP($B402,'Tillförd energi'!$B$1:$AI$720,MATCH(T$2,'Tillförd energi'!$B$1:$AQ$1,0),FALSE)</f>
        <v>0</v>
      </c>
      <c r="U402">
        <f>VLOOKUP($B402,'Tillförd energi'!$B$1:$AI$720,MATCH(U$2,'Tillförd energi'!$B$1:$AQ$1,0),FALSE)</f>
        <v>0</v>
      </c>
      <c r="V402">
        <f>VLOOKUP($B402,'Tillförd energi'!$B$1:$AI$720,MATCH(V$2,'Tillförd energi'!$B$1:$AQ$1,0),FALSE)</f>
        <v>0</v>
      </c>
      <c r="W402">
        <f>VLOOKUP($B402,'Tillförd energi'!$B$1:$AI$720,MATCH(W$2,'Tillförd energi'!$B$1:$AQ$1,0),FALSE)</f>
        <v>0</v>
      </c>
      <c r="X402">
        <f>VLOOKUP($B402,'Tillförd energi'!$B$1:$AI$720,MATCH(X$2,'Tillförd energi'!$B$1:$AQ$1,0),FALSE)</f>
        <v>0</v>
      </c>
      <c r="Y402">
        <f>VLOOKUP($B402,'Tillförd energi'!$B$1:$AI$720,MATCH(Y$2,'Tillförd energi'!$B$1:$AQ$1,0),FALSE)</f>
        <v>0</v>
      </c>
      <c r="Z402">
        <f>VLOOKUP($B402,'Tillförd energi'!$B$1:$AI$720,MATCH(Z$2,'Tillförd energi'!$B$1:$AQ$1,0),FALSE)</f>
        <v>0</v>
      </c>
      <c r="AA402">
        <f>VLOOKUP($B402,'Tillförd energi'!$B$1:$AI$720,MATCH(AA$2,'Tillförd energi'!$B$1:$AQ$1,0),FALSE)</f>
        <v>0</v>
      </c>
      <c r="AB402">
        <f>VLOOKUP($B402,'Tillförd energi'!$B$1:$AI$720,MATCH(AB$2,'Tillförd energi'!$B$1:$AQ$1,0),FALSE)</f>
        <v>0</v>
      </c>
      <c r="AC402">
        <f>VLOOKUP($B402,'Tillförd energi'!$B$1:$AI$720,MATCH(AC$2,'Tillförd energi'!$B$1:$AQ$1,0),FALSE)</f>
        <v>0</v>
      </c>
      <c r="AD402">
        <f>VLOOKUP($B402,'Tillförd energi'!$B$1:$AI$720,MATCH(AD$2,'Tillförd energi'!$B$1:$AQ$1,0),FALSE)</f>
        <v>0</v>
      </c>
      <c r="AE402">
        <f>VLOOKUP($B402,'Tillförd energi'!$B$1:$AI$720,MATCH(AE$2,'Tillförd energi'!$B$1:$AQ$1,0),FALSE)</f>
        <v>0</v>
      </c>
      <c r="AF402">
        <f>VLOOKUP($B402,'Tillförd energi'!$B$1:$AI$720,MATCH(AF$2,'Tillförd energi'!$B$1:$AQ$1,0),FALSE)</f>
        <v>1.2989999999999999</v>
      </c>
      <c r="AG402">
        <f>IFERROR(VLOOKUP(B402,Miljö!$B$1:$AC$600,MATCH("Köpt mängd produktionsspecifik fjärrvärme:",Miljö!$B$1:$AC$1,0),FALSE)/1,0)</f>
        <v>0</v>
      </c>
      <c r="AI402">
        <f t="shared" si="36"/>
        <v>53.899000000000001</v>
      </c>
      <c r="AJ402">
        <f>IF(ISERROR(1/VLOOKUP($B402,Leveranser!$B$1:$S$500,MATCH("såld värme (gwh)",Leveranser!$B$1:$S$1,0),FALSE)),"",VLOOKUP($B402,Leveranser!$B$1:$S$500,MATCH("såld värme (gwh)",Leveranser!$B$1:$S$1,0),FALSE))</f>
        <v>43.3</v>
      </c>
      <c r="AM402" t="str">
        <f>IF(B402&lt;&gt;"",IF(VLOOKUP($B402,Totalt!$B$1:$AQ$554,MATCH("Kvalitetsgranskad:",Totalt!$B$1:$AQ$1,0),FALSE)="ja",VLOOKUP($B402,Miljö!$B$1:$AG$479,MATCH(AM$2,Miljö!$B$1:$AK$1,0),FALSE),""),"")</f>
        <v>Nej</v>
      </c>
      <c r="AN402" t="str">
        <f>IF(AM402="ja",VLOOKUP($B402,Miljö!$B$1:$J$479,MATCH("Typ av ursprungsspecificerad el   (Om inget värde anges används Nordisk residualmix, se inforuta) ()",Miljö!$B$1:$J$1,0),FALSE),IF(AM402="nej","Nordisk residualel",""))</f>
        <v>Nordisk residualel</v>
      </c>
      <c r="AO402">
        <f>IF(AM402="","",VLOOKUP($B402,Miljö!$B$1:$J$479,MATCH("Fossilandel för ursprungspecificerad el ()",Miljö!$B$1:$J$1,0),FALSE))</f>
        <v>0.47</v>
      </c>
      <c r="AP402">
        <f>IF(AM402="","",IFERROR(VLOOKUP($B402,Miljö!$B$1:$J$479,MATCH("Kärnkraftsandel för ursprungsspecificerad el ()",Miljö!$B$1:$J$1,0),FALSE)/1,0))</f>
        <v>0.48170000000000002</v>
      </c>
      <c r="AQ402">
        <f t="shared" si="37"/>
        <v>4.830000000000001E-2</v>
      </c>
      <c r="AS402" t="str">
        <f t="shared" si="38"/>
        <v>Nej</v>
      </c>
      <c r="AT402" t="str">
        <f>IF(AS402="ja",VLOOKUP($B402,Miljö!$B$1:$P$500,MATCH("Fossil andel i procent (%)",Miljö!$B$1:$P$1,0),FALSE)/100,"")</f>
        <v/>
      </c>
      <c r="AV402" t="str">
        <f t="shared" si="39"/>
        <v>Nej</v>
      </c>
      <c r="AW402" t="str">
        <f>IF(AV402="ja",VLOOKUP($B402,'Egen hetvattenprod'!$B$1:$AO$500,MATCH("Värmekälla till värmepumpar ()",'Egen hetvattenprod'!$B$1:$AO$1,0),FALSE),"")</f>
        <v/>
      </c>
      <c r="AY402" t="str">
        <f t="shared" si="40"/>
        <v>Nej</v>
      </c>
      <c r="AZ402" s="115" t="str">
        <f>IF($AY402="ja",(VLOOKUP($B402,'Egen hetvattenprod'!$B$1:$BX$550,MATCH(AZ$2,'Egen hetvattenprod'!$B$1:$BX$1,0),FALSE)+VLOOKUP($B402,Kraftvärmeprod!$B$1:$BX$550,MATCH(AZ$2,Kraftvärmeprod!$B$1:$BX$1,0),FALSE))/$AC402,"")</f>
        <v/>
      </c>
      <c r="BA402" s="115" t="str">
        <f>IF($AY402="ja",(VLOOKUP($B402,'Egen hetvattenprod'!$B$1:$BX$550,MATCH(BA$2,'Egen hetvattenprod'!$B$1:$BX$1,0),FALSE)+VLOOKUP($B402,Kraftvärmeprod!$B$1:$BX$550,MATCH(BA$2,Kraftvärmeprod!$B$1:$BX$1,0),FALSE))/$AC402,"")</f>
        <v/>
      </c>
      <c r="BB402" s="115" t="str">
        <f>IF($AY402="ja",(VLOOKUP($B402,'Egen hetvattenprod'!$B$1:$BX$550,MATCH(BB$2,'Egen hetvattenprod'!$B$1:$BX$1,0),FALSE)+VLOOKUP($B402,Kraftvärmeprod!$B$1:$BX$550,MATCH(BB$2,Kraftvärmeprod!$B$1:$BX$1,0),FALSE))/$AC402,"")</f>
        <v/>
      </c>
      <c r="BC402" s="115" t="str">
        <f>IF($AY402="ja",(VLOOKUP($B402,'Egen hetvattenprod'!$B$1:$BX$550,MATCH(BC$2,'Egen hetvattenprod'!$B$1:$BX$1,0),FALSE)+VLOOKUP($B402,Kraftvärmeprod!$B$1:$BX$550,MATCH(BC$2,Kraftvärmeprod!$B$1:$BX$1,0),FALSE))/$AC402,"")</f>
        <v/>
      </c>
      <c r="BD402" s="115" t="str">
        <f>IF($AY402="ja",(VLOOKUP($B402,'Egen hetvattenprod'!$B$1:$BX$550,MATCH(BD$2,'Egen hetvattenprod'!$B$1:$BX$1,0),FALSE)+VLOOKUP($B402,Kraftvärmeprod!$B$1:$BX$550,MATCH(BD$2,Kraftvärmeprod!$B$1:$BX$1,0),FALSE))/$AC402,"")</f>
        <v/>
      </c>
      <c r="BF402" t="str">
        <f t="shared" si="41"/>
        <v>Nej</v>
      </c>
      <c r="BG402" t="str">
        <f>IF($BF402="ja",VLOOKUP($B402,'Egen hetvattenprod'!$B$1:$BX$550,MATCH("Andelen klimatgaser med fossilt ursprung för avfall ()",'Egen hetvattenprod'!$B$1:$BX$1,0),FALSE),"")</f>
        <v/>
      </c>
      <c r="BH402" t="str">
        <f>IF($BF402="ja",VLOOKUP($B402,Kraftvärmeprod!$B$1:$BX$550,MATCH("Andelen klimatgaser med fossilt ursprung för avfall ()",Kraftvärmeprod!$B$1:$BX$1,0),FALSE),"")</f>
        <v/>
      </c>
      <c r="BI402" t="str">
        <f>IF($BF402="ja",VLOOKUP($B402,'Egen hetvattenprod'!$B$1:$BX$550,MATCH("Avfall (GWh)",'Egen hetvattenprod'!$B$1:$BX$1,0),FALSE),"")</f>
        <v/>
      </c>
      <c r="BJ402" t="str">
        <f>IF($BF402="ja",VLOOKUP($B402,'Slutlig allokering kvv'!$B$1:$BX$550,MATCH("Avfall (GWh)",'Slutlig allokering kvv'!$B$1:$BX$1,0),FALSE),"")</f>
        <v/>
      </c>
      <c r="BK402" t="str">
        <f>IF($BF402="ja",VLOOKUP($B402,'Köpt hetvatten'!$B$1:$BX$550,MATCH("Avfall i köpt hetvatten",'Köpt hetvatten'!$B$1:$BX$1,0),FALSE),"")</f>
        <v/>
      </c>
      <c r="BL402" t="str">
        <f>IF($BF402="ja",VLOOKUP($B402,'Egen hetvattenprod'!$B$1:$BX$550,MATCH("Värde enligt ovan. (%)",'Egen hetvattenprod'!$B$1:$BX$1,0),FALSE),"")</f>
        <v/>
      </c>
      <c r="BM402" t="str">
        <f>IF($BF402="ja",VLOOKUP($B402,Kraftvärmeprod!$B$1:$BX$550,MATCH("Värde enligt ovan. (%)",Kraftvärmeprod!$B$1:$BX$1,0),FALSE),"")</f>
        <v/>
      </c>
      <c r="BQ402" t="str">
        <f>IF($BF402="ja",VLOOKUP($B402,'Egen hetvattenprod'!$B$1:$BX$550,MATCH("Tillförd olja (fossil) vid avfallsförbränning (GWh)",'Egen hetvattenprod'!$B$1:$BX$1,0),FALSE),"")</f>
        <v/>
      </c>
      <c r="BR402" t="str">
        <f>IF($BF402="ja",VLOOKUP($B402,Kraftvärmeprod!$B$1:$BX$550,MATCH("Tillförd olja (fossil) vid avfallsförbränning (GWh)",Kraftvärmeprod!$B$1:$BX$1,0),FALSE),"")</f>
        <v/>
      </c>
    </row>
    <row r="403" spans="1:70">
      <c r="A403" t="s">
        <v>625</v>
      </c>
      <c r="B403" t="s">
        <v>626</v>
      </c>
      <c r="C403">
        <f>VLOOKUP($B403,'Tillförd energi'!$B$1:$AI$720,MATCH(C$2,'Tillförd energi'!$B$1:$AQ$1,0),FALSE)</f>
        <v>0</v>
      </c>
      <c r="D403">
        <f>VLOOKUP($B403,'Tillförd energi'!$B$1:$AI$720,MATCH(D$2,'Tillförd energi'!$B$1:$AQ$1,0),FALSE)</f>
        <v>9.9799999999999993E-3</v>
      </c>
      <c r="E403">
        <f>VLOOKUP($B403,'Tillförd energi'!$B$1:$AI$720,MATCH(E$2,'Tillförd energi'!$B$1:$AQ$1,0),FALSE)</f>
        <v>0</v>
      </c>
      <c r="F403">
        <f>VLOOKUP($B403,'Tillförd energi'!$B$1:$AI$720,MATCH(F$2,'Tillförd energi'!$B$1:$AQ$1,0),FALSE)</f>
        <v>0</v>
      </c>
      <c r="G403">
        <f>VLOOKUP($B403,'Tillförd energi'!$B$1:$AI$720,MATCH(G$2,'Tillförd energi'!$B$1:$AQ$1,0),FALSE)</f>
        <v>0</v>
      </c>
      <c r="H403">
        <f>VLOOKUP($B403,'Tillförd energi'!$B$1:$AI$720,MATCH(H$2,'Tillförd energi'!$B$1:$AQ$1,0),FALSE)</f>
        <v>0</v>
      </c>
      <c r="I403">
        <f>VLOOKUP($B403,'Tillförd energi'!$B$1:$AI$720,MATCH(I$2,'Tillförd energi'!$B$1:$AQ$1,0),FALSE)</f>
        <v>0</v>
      </c>
      <c r="J403">
        <f>VLOOKUP($B403,'Tillförd energi'!$B$1:$AI$720,MATCH(J$2,'Tillförd energi'!$B$1:$AQ$1,0),FALSE)</f>
        <v>0</v>
      </c>
      <c r="K403">
        <f>VLOOKUP($B403,'Tillförd energi'!$B$1:$AI$720,MATCH(K$2,'Tillförd energi'!$B$1:$AQ$1,0),FALSE)</f>
        <v>0</v>
      </c>
      <c r="L403">
        <f>VLOOKUP($B403,'Tillförd energi'!$B$1:$AI$720,MATCH(L$2,'Tillförd energi'!$B$1:$AQ$1,0),FALSE)</f>
        <v>0</v>
      </c>
      <c r="M403">
        <f>VLOOKUP($B403,'Tillförd energi'!$B$1:$AI$720,MATCH(M$2,'Tillförd energi'!$B$1:$AQ$1,0),FALSE)</f>
        <v>0</v>
      </c>
      <c r="N403">
        <f>VLOOKUP($B403,'Tillförd energi'!$B$1:$AI$720,MATCH(N$2,'Tillförd energi'!$B$1:$AQ$1,0),FALSE)</f>
        <v>0</v>
      </c>
      <c r="O403">
        <f>VLOOKUP($B403,'Tillförd energi'!$B$1:$AI$720,MATCH(O$2,'Tillförd energi'!$B$1:$AQ$1,0),FALSE)</f>
        <v>0</v>
      </c>
      <c r="P403">
        <f>VLOOKUP($B403,'Tillförd energi'!$B$1:$AI$720,MATCH(P$2,'Tillförd energi'!$B$1:$AQ$1,0),FALSE)</f>
        <v>6.6179399999999999</v>
      </c>
      <c r="Q403">
        <f>VLOOKUP($B403,'Tillförd energi'!$B$1:$AI$720,MATCH(Q$2,'Tillförd energi'!$B$1:$AQ$1,0),FALSE)</f>
        <v>0</v>
      </c>
      <c r="R403">
        <f>VLOOKUP($B403,'Tillförd energi'!$B$1:$AI$720,MATCH(R$2,'Tillförd energi'!$B$1:$AQ$1,0),FALSE)</f>
        <v>0</v>
      </c>
      <c r="S403">
        <f>VLOOKUP($B403,'Tillförd energi'!$B$1:$AI$720,MATCH(S$2,'Tillförd energi'!$B$1:$AQ$1,0),FALSE)</f>
        <v>0</v>
      </c>
      <c r="T403">
        <f>VLOOKUP($B403,'Tillförd energi'!$B$1:$AI$720,MATCH(T$2,'Tillförd energi'!$B$1:$AQ$1,0),FALSE)</f>
        <v>0</v>
      </c>
      <c r="U403">
        <f>VLOOKUP($B403,'Tillförd energi'!$B$1:$AI$720,MATCH(U$2,'Tillförd energi'!$B$1:$AQ$1,0),FALSE)</f>
        <v>0</v>
      </c>
      <c r="V403">
        <f>VLOOKUP($B403,'Tillförd energi'!$B$1:$AI$720,MATCH(V$2,'Tillförd energi'!$B$1:$AQ$1,0),FALSE)</f>
        <v>0</v>
      </c>
      <c r="W403">
        <f>VLOOKUP($B403,'Tillförd energi'!$B$1:$AI$720,MATCH(W$2,'Tillförd energi'!$B$1:$AQ$1,0),FALSE)</f>
        <v>1.6532100000000001</v>
      </c>
      <c r="X403">
        <f>VLOOKUP($B403,'Tillförd energi'!$B$1:$AI$720,MATCH(X$2,'Tillförd energi'!$B$1:$AQ$1,0),FALSE)</f>
        <v>0</v>
      </c>
      <c r="Y403">
        <f>VLOOKUP($B403,'Tillförd energi'!$B$1:$AI$720,MATCH(Y$2,'Tillförd energi'!$B$1:$AQ$1,0),FALSE)</f>
        <v>0</v>
      </c>
      <c r="Z403">
        <f>VLOOKUP($B403,'Tillförd energi'!$B$1:$AI$720,MATCH(Z$2,'Tillförd energi'!$B$1:$AQ$1,0),FALSE)</f>
        <v>0.36959999999999998</v>
      </c>
      <c r="AA403">
        <f>VLOOKUP($B403,'Tillförd energi'!$B$1:$AI$720,MATCH(AA$2,'Tillförd energi'!$B$1:$AQ$1,0),FALSE)</f>
        <v>0</v>
      </c>
      <c r="AB403">
        <f>VLOOKUP($B403,'Tillförd energi'!$B$1:$AI$720,MATCH(AB$2,'Tillförd energi'!$B$1:$AQ$1,0),FALSE)</f>
        <v>0</v>
      </c>
      <c r="AC403">
        <f>VLOOKUP($B403,'Tillförd energi'!$B$1:$AI$720,MATCH(AC$2,'Tillförd energi'!$B$1:$AQ$1,0),FALSE)</f>
        <v>0</v>
      </c>
      <c r="AD403">
        <f>VLOOKUP($B403,'Tillförd energi'!$B$1:$AI$720,MATCH(AD$2,'Tillförd energi'!$B$1:$AQ$1,0),FALSE)</f>
        <v>0</v>
      </c>
      <c r="AE403">
        <f>VLOOKUP($B403,'Tillförd energi'!$B$1:$AI$720,MATCH(AE$2,'Tillförd energi'!$B$1:$AQ$1,0),FALSE)</f>
        <v>0</v>
      </c>
      <c r="AF403">
        <f>VLOOKUP($B403,'Tillförd energi'!$B$1:$AI$720,MATCH(AF$2,'Tillförd energi'!$B$1:$AQ$1,0),FALSE)</f>
        <v>0.29609000000000002</v>
      </c>
      <c r="AG403">
        <f>IFERROR(VLOOKUP(B403,Miljö!$B$1:$AC$600,MATCH("Köpt mängd produktionsspecifik fjärrvärme:",Miljö!$B$1:$AC$1,0),FALSE)/1,0)</f>
        <v>0</v>
      </c>
      <c r="AI403">
        <f t="shared" si="36"/>
        <v>8.9468199999999989</v>
      </c>
      <c r="AJ403">
        <f>IF(ISERROR(1/VLOOKUP($B403,Leveranser!$B$1:$S$500,MATCH("såld värme (gwh)",Leveranser!$B$1:$S$1,0),FALSE)),"",VLOOKUP($B403,Leveranser!$B$1:$S$500,MATCH("såld värme (gwh)",Leveranser!$B$1:$S$1,0),FALSE))</f>
        <v>5.98</v>
      </c>
      <c r="AM403" t="str">
        <f>IF(B403&lt;&gt;"",IF(VLOOKUP($B403,Totalt!$B$1:$AQ$554,MATCH("Kvalitetsgranskad:",Totalt!$B$1:$AQ$1,0),FALSE)="ja",VLOOKUP($B403,Miljö!$B$1:$AG$479,MATCH(AM$2,Miljö!$B$1:$AK$1,0),FALSE),""),"")</f>
        <v>Ja</v>
      </c>
      <c r="AN403" t="str">
        <f>IF(AM403="ja",VLOOKUP($B403,Miljö!$B$1:$J$479,MATCH("Typ av ursprungsspecificerad el   (Om inget värde anges används Nordisk residualmix, se inforuta) ()",Miljö!$B$1:$J$1,0),FALSE),IF(AM403="nej","Nordisk residualel",""))</f>
        <v>'Hörneborgsel'</v>
      </c>
      <c r="AO403">
        <f>IF(AM403="","",VLOOKUP($B403,Miljö!$B$1:$J$479,MATCH("Fossilandel för ursprungspecificerad el ()",Miljö!$B$1:$J$1,0),FALSE))</f>
        <v>0.17</v>
      </c>
      <c r="AP403">
        <f>IF(AM403="","",IFERROR(VLOOKUP($B403,Miljö!$B$1:$J$479,MATCH("Kärnkraftsandel för ursprungsspecificerad el ()",Miljö!$B$1:$J$1,0),FALSE)/1,0))</f>
        <v>0</v>
      </c>
      <c r="AQ403">
        <f t="shared" si="37"/>
        <v>0.83</v>
      </c>
      <c r="AS403" t="str">
        <f t="shared" si="38"/>
        <v>Nej</v>
      </c>
      <c r="AT403" t="str">
        <f>IF(AS403="ja",VLOOKUP($B403,Miljö!$B$1:$P$500,MATCH("Fossil andel i procent (%)",Miljö!$B$1:$P$1,0),FALSE)/100,"")</f>
        <v/>
      </c>
      <c r="AV403" t="str">
        <f t="shared" si="39"/>
        <v>Nej</v>
      </c>
      <c r="AW403" t="str">
        <f>IF(AV403="ja",VLOOKUP($B403,'Egen hetvattenprod'!$B$1:$AO$500,MATCH("Värmekälla till värmepumpar ()",'Egen hetvattenprod'!$B$1:$AO$1,0),FALSE),"")</f>
        <v/>
      </c>
      <c r="AY403" t="str">
        <f t="shared" si="40"/>
        <v>Nej</v>
      </c>
      <c r="AZ403" s="115" t="str">
        <f>IF($AY403="ja",(VLOOKUP($B403,'Egen hetvattenprod'!$B$1:$BX$550,MATCH(AZ$2,'Egen hetvattenprod'!$B$1:$BX$1,0),FALSE)+VLOOKUP($B403,Kraftvärmeprod!$B$1:$BX$550,MATCH(AZ$2,Kraftvärmeprod!$B$1:$BX$1,0),FALSE))/$AC403,"")</f>
        <v/>
      </c>
      <c r="BA403" s="115" t="str">
        <f>IF($AY403="ja",(VLOOKUP($B403,'Egen hetvattenprod'!$B$1:$BX$550,MATCH(BA$2,'Egen hetvattenprod'!$B$1:$BX$1,0),FALSE)+VLOOKUP($B403,Kraftvärmeprod!$B$1:$BX$550,MATCH(BA$2,Kraftvärmeprod!$B$1:$BX$1,0),FALSE))/$AC403,"")</f>
        <v/>
      </c>
      <c r="BB403" s="115" t="str">
        <f>IF($AY403="ja",(VLOOKUP($B403,'Egen hetvattenprod'!$B$1:$BX$550,MATCH(BB$2,'Egen hetvattenprod'!$B$1:$BX$1,0),FALSE)+VLOOKUP($B403,Kraftvärmeprod!$B$1:$BX$550,MATCH(BB$2,Kraftvärmeprod!$B$1:$BX$1,0),FALSE))/$AC403,"")</f>
        <v/>
      </c>
      <c r="BC403" s="115" t="str">
        <f>IF($AY403="ja",(VLOOKUP($B403,'Egen hetvattenprod'!$B$1:$BX$550,MATCH(BC$2,'Egen hetvattenprod'!$B$1:$BX$1,0),FALSE)+VLOOKUP($B403,Kraftvärmeprod!$B$1:$BX$550,MATCH(BC$2,Kraftvärmeprod!$B$1:$BX$1,0),FALSE))/$AC403,"")</f>
        <v/>
      </c>
      <c r="BD403" s="115" t="str">
        <f>IF($AY403="ja",(VLOOKUP($B403,'Egen hetvattenprod'!$B$1:$BX$550,MATCH(BD$2,'Egen hetvattenprod'!$B$1:$BX$1,0),FALSE)+VLOOKUP($B403,Kraftvärmeprod!$B$1:$BX$550,MATCH(BD$2,Kraftvärmeprod!$B$1:$BX$1,0),FALSE))/$AC403,"")</f>
        <v/>
      </c>
      <c r="BF403" t="str">
        <f t="shared" si="41"/>
        <v>Nej</v>
      </c>
      <c r="BG403" t="str">
        <f>IF($BF403="ja",VLOOKUP($B403,'Egen hetvattenprod'!$B$1:$BX$550,MATCH("Andelen klimatgaser med fossilt ursprung för avfall ()",'Egen hetvattenprod'!$B$1:$BX$1,0),FALSE),"")</f>
        <v/>
      </c>
      <c r="BH403" t="str">
        <f>IF($BF403="ja",VLOOKUP($B403,Kraftvärmeprod!$B$1:$BX$550,MATCH("Andelen klimatgaser med fossilt ursprung för avfall ()",Kraftvärmeprod!$B$1:$BX$1,0),FALSE),"")</f>
        <v/>
      </c>
      <c r="BI403" t="str">
        <f>IF($BF403="ja",VLOOKUP($B403,'Egen hetvattenprod'!$B$1:$BX$550,MATCH("Avfall (GWh)",'Egen hetvattenprod'!$B$1:$BX$1,0),FALSE),"")</f>
        <v/>
      </c>
      <c r="BJ403" t="str">
        <f>IF($BF403="ja",VLOOKUP($B403,'Slutlig allokering kvv'!$B$1:$BX$550,MATCH("Avfall (GWh)",'Slutlig allokering kvv'!$B$1:$BX$1,0),FALSE),"")</f>
        <v/>
      </c>
      <c r="BK403" t="str">
        <f>IF($BF403="ja",VLOOKUP($B403,'Köpt hetvatten'!$B$1:$BX$550,MATCH("Avfall i köpt hetvatten",'Köpt hetvatten'!$B$1:$BX$1,0),FALSE),"")</f>
        <v/>
      </c>
      <c r="BL403" t="str">
        <f>IF($BF403="ja",VLOOKUP($B403,'Egen hetvattenprod'!$B$1:$BX$550,MATCH("Värde enligt ovan. (%)",'Egen hetvattenprod'!$B$1:$BX$1,0),FALSE),"")</f>
        <v/>
      </c>
      <c r="BM403" t="str">
        <f>IF($BF403="ja",VLOOKUP($B403,Kraftvärmeprod!$B$1:$BX$550,MATCH("Värde enligt ovan. (%)",Kraftvärmeprod!$B$1:$BX$1,0),FALSE),"")</f>
        <v/>
      </c>
      <c r="BQ403" t="str">
        <f>IF($BF403="ja",VLOOKUP($B403,'Egen hetvattenprod'!$B$1:$BX$550,MATCH("Tillförd olja (fossil) vid avfallsförbränning (GWh)",'Egen hetvattenprod'!$B$1:$BX$1,0),FALSE),"")</f>
        <v/>
      </c>
      <c r="BR403" t="str">
        <f>IF($BF403="ja",VLOOKUP($B403,Kraftvärmeprod!$B$1:$BX$550,MATCH("Tillförd olja (fossil) vid avfallsförbränning (GWh)",Kraftvärmeprod!$B$1:$BX$1,0),FALSE),"")</f>
        <v/>
      </c>
    </row>
    <row r="404" spans="1:70">
      <c r="A404" t="s">
        <v>625</v>
      </c>
      <c r="B404" t="s">
        <v>627</v>
      </c>
      <c r="C404">
        <f>VLOOKUP($B404,'Tillförd energi'!$B$1:$AI$720,MATCH(C$2,'Tillförd energi'!$B$1:$AQ$1,0),FALSE)</f>
        <v>0</v>
      </c>
      <c r="D404">
        <f>VLOOKUP($B404,'Tillförd energi'!$B$1:$AI$720,MATCH(D$2,'Tillförd energi'!$B$1:$AQ$1,0),FALSE)</f>
        <v>3.0000000000000001E-3</v>
      </c>
      <c r="E404">
        <f>VLOOKUP($B404,'Tillförd energi'!$B$1:$AI$720,MATCH(E$2,'Tillförd energi'!$B$1:$AQ$1,0),FALSE)</f>
        <v>0</v>
      </c>
      <c r="F404">
        <f>VLOOKUP($B404,'Tillförd energi'!$B$1:$AI$720,MATCH(F$2,'Tillförd energi'!$B$1:$AQ$1,0),FALSE)</f>
        <v>0</v>
      </c>
      <c r="G404">
        <f>VLOOKUP($B404,'Tillförd energi'!$B$1:$AI$720,MATCH(G$2,'Tillförd energi'!$B$1:$AQ$1,0),FALSE)</f>
        <v>0</v>
      </c>
      <c r="H404">
        <f>VLOOKUP($B404,'Tillförd energi'!$B$1:$AI$720,MATCH(H$2,'Tillförd energi'!$B$1:$AQ$1,0),FALSE)</f>
        <v>0</v>
      </c>
      <c r="I404">
        <f>VLOOKUP($B404,'Tillförd energi'!$B$1:$AI$720,MATCH(I$2,'Tillförd energi'!$B$1:$AQ$1,0),FALSE)</f>
        <v>0</v>
      </c>
      <c r="J404">
        <f>VLOOKUP($B404,'Tillförd energi'!$B$1:$AI$720,MATCH(J$2,'Tillförd energi'!$B$1:$AQ$1,0),FALSE)</f>
        <v>0</v>
      </c>
      <c r="K404">
        <f>VLOOKUP($B404,'Tillförd energi'!$B$1:$AI$720,MATCH(K$2,'Tillförd energi'!$B$1:$AQ$1,0),FALSE)</f>
        <v>0</v>
      </c>
      <c r="L404">
        <f>VLOOKUP($B404,'Tillförd energi'!$B$1:$AI$720,MATCH(L$2,'Tillförd energi'!$B$1:$AQ$1,0),FALSE)</f>
        <v>0</v>
      </c>
      <c r="M404">
        <f>VLOOKUP($B404,'Tillförd energi'!$B$1:$AI$720,MATCH(M$2,'Tillförd energi'!$B$1:$AQ$1,0),FALSE)</f>
        <v>0</v>
      </c>
      <c r="N404">
        <f>VLOOKUP($B404,'Tillförd energi'!$B$1:$AI$720,MATCH(N$2,'Tillförd energi'!$B$1:$AQ$1,0),FALSE)</f>
        <v>0</v>
      </c>
      <c r="O404">
        <f>VLOOKUP($B404,'Tillförd energi'!$B$1:$AI$720,MATCH(O$2,'Tillförd energi'!$B$1:$AQ$1,0),FALSE)</f>
        <v>0</v>
      </c>
      <c r="P404">
        <f>VLOOKUP($B404,'Tillförd energi'!$B$1:$AI$720,MATCH(P$2,'Tillförd energi'!$B$1:$AQ$1,0),FALSE)</f>
        <v>4.7939999999999996</v>
      </c>
      <c r="Q404">
        <f>VLOOKUP($B404,'Tillförd energi'!$B$1:$AI$720,MATCH(Q$2,'Tillförd energi'!$B$1:$AQ$1,0),FALSE)</f>
        <v>0</v>
      </c>
      <c r="R404">
        <f>VLOOKUP($B404,'Tillförd energi'!$B$1:$AI$720,MATCH(R$2,'Tillförd energi'!$B$1:$AQ$1,0),FALSE)</f>
        <v>0</v>
      </c>
      <c r="S404">
        <f>VLOOKUP($B404,'Tillförd energi'!$B$1:$AI$720,MATCH(S$2,'Tillförd energi'!$B$1:$AQ$1,0),FALSE)</f>
        <v>0</v>
      </c>
      <c r="T404">
        <f>VLOOKUP($B404,'Tillförd energi'!$B$1:$AI$720,MATCH(T$2,'Tillförd energi'!$B$1:$AQ$1,0),FALSE)</f>
        <v>0</v>
      </c>
      <c r="U404">
        <f>VLOOKUP($B404,'Tillförd energi'!$B$1:$AI$720,MATCH(U$2,'Tillförd energi'!$B$1:$AQ$1,0),FALSE)</f>
        <v>0</v>
      </c>
      <c r="V404">
        <f>VLOOKUP($B404,'Tillförd energi'!$B$1:$AI$720,MATCH(V$2,'Tillförd energi'!$B$1:$AQ$1,0),FALSE)</f>
        <v>0</v>
      </c>
      <c r="W404">
        <f>VLOOKUP($B404,'Tillförd energi'!$B$1:$AI$720,MATCH(W$2,'Tillförd energi'!$B$1:$AQ$1,0),FALSE)</f>
        <v>0.40899999999999997</v>
      </c>
      <c r="X404">
        <f>VLOOKUP($B404,'Tillförd energi'!$B$1:$AI$720,MATCH(X$2,'Tillförd energi'!$B$1:$AQ$1,0),FALSE)</f>
        <v>0</v>
      </c>
      <c r="Y404">
        <f>VLOOKUP($B404,'Tillförd energi'!$B$1:$AI$720,MATCH(Y$2,'Tillförd energi'!$B$1:$AQ$1,0),FALSE)</f>
        <v>0</v>
      </c>
      <c r="Z404">
        <f>VLOOKUP($B404,'Tillförd energi'!$B$1:$AI$720,MATCH(Z$2,'Tillförd energi'!$B$1:$AQ$1,0),FALSE)</f>
        <v>0.68899999999999995</v>
      </c>
      <c r="AA404">
        <f>VLOOKUP($B404,'Tillförd energi'!$B$1:$AI$720,MATCH(AA$2,'Tillförd energi'!$B$1:$AQ$1,0),FALSE)</f>
        <v>0</v>
      </c>
      <c r="AB404">
        <f>VLOOKUP($B404,'Tillförd energi'!$B$1:$AI$720,MATCH(AB$2,'Tillförd energi'!$B$1:$AQ$1,0),FALSE)</f>
        <v>0</v>
      </c>
      <c r="AC404">
        <f>VLOOKUP($B404,'Tillförd energi'!$B$1:$AI$720,MATCH(AC$2,'Tillförd energi'!$B$1:$AQ$1,0),FALSE)</f>
        <v>0</v>
      </c>
      <c r="AD404">
        <f>VLOOKUP($B404,'Tillförd energi'!$B$1:$AI$720,MATCH(AD$2,'Tillförd energi'!$B$1:$AQ$1,0),FALSE)</f>
        <v>0</v>
      </c>
      <c r="AE404">
        <f>VLOOKUP($B404,'Tillförd energi'!$B$1:$AI$720,MATCH(AE$2,'Tillförd energi'!$B$1:$AQ$1,0),FALSE)</f>
        <v>0</v>
      </c>
      <c r="AF404">
        <f>VLOOKUP($B404,'Tillförd energi'!$B$1:$AI$720,MATCH(AF$2,'Tillförd energi'!$B$1:$AQ$1,0),FALSE)</f>
        <v>0.13350000000000001</v>
      </c>
      <c r="AG404">
        <f>IFERROR(VLOOKUP(B404,Miljö!$B$1:$AC$600,MATCH("Köpt mängd produktionsspecifik fjärrvärme:",Miljö!$B$1:$AC$1,0),FALSE)/1,0)</f>
        <v>0</v>
      </c>
      <c r="AI404">
        <f t="shared" si="36"/>
        <v>6.0284999999999993</v>
      </c>
      <c r="AJ404">
        <f>IF(ISERROR(1/VLOOKUP($B404,Leveranser!$B$1:$S$500,MATCH("såld värme (gwh)",Leveranser!$B$1:$S$1,0),FALSE)),"",VLOOKUP($B404,Leveranser!$B$1:$S$500,MATCH("såld värme (gwh)",Leveranser!$B$1:$S$1,0),FALSE))</f>
        <v>4.45</v>
      </c>
      <c r="AM404" t="str">
        <f>IF(B404&lt;&gt;"",IF(VLOOKUP($B404,Totalt!$B$1:$AQ$554,MATCH("Kvalitetsgranskad:",Totalt!$B$1:$AQ$1,0),FALSE)="ja",VLOOKUP($B404,Miljö!$B$1:$AG$479,MATCH(AM$2,Miljö!$B$1:$AK$1,0),FALSE),""),"")</f>
        <v>Ja</v>
      </c>
      <c r="AN404" t="str">
        <f>IF(AM404="ja",VLOOKUP($B404,Miljö!$B$1:$J$479,MATCH("Typ av ursprungsspecificerad el   (Om inget värde anges används Nordisk residualmix, se inforuta) ()",Miljö!$B$1:$J$1,0),FALSE),IF(AM404="nej","Nordisk residualel",""))</f>
        <v>'Hörneborgsel'</v>
      </c>
      <c r="AO404">
        <f>IF(AM404="","",VLOOKUP($B404,Miljö!$B$1:$J$479,MATCH("Fossilandel för ursprungspecificerad el ()",Miljö!$B$1:$J$1,0),FALSE))</f>
        <v>0.17</v>
      </c>
      <c r="AP404">
        <f>IF(AM404="","",IFERROR(VLOOKUP($B404,Miljö!$B$1:$J$479,MATCH("Kärnkraftsandel för ursprungsspecificerad el ()",Miljö!$B$1:$J$1,0),FALSE)/1,0))</f>
        <v>0</v>
      </c>
      <c r="AQ404">
        <f t="shared" si="37"/>
        <v>0.83</v>
      </c>
      <c r="AS404" t="str">
        <f t="shared" si="38"/>
        <v>Nej</v>
      </c>
      <c r="AT404" t="str">
        <f>IF(AS404="ja",VLOOKUP($B404,Miljö!$B$1:$P$500,MATCH("Fossil andel i procent (%)",Miljö!$B$1:$P$1,0),FALSE)/100,"")</f>
        <v/>
      </c>
      <c r="AV404" t="str">
        <f t="shared" si="39"/>
        <v>Nej</v>
      </c>
      <c r="AW404" t="str">
        <f>IF(AV404="ja",VLOOKUP($B404,'Egen hetvattenprod'!$B$1:$AO$500,MATCH("Värmekälla till värmepumpar ()",'Egen hetvattenprod'!$B$1:$AO$1,0),FALSE),"")</f>
        <v/>
      </c>
      <c r="AY404" t="str">
        <f t="shared" si="40"/>
        <v>Nej</v>
      </c>
      <c r="AZ404" s="115" t="str">
        <f>IF($AY404="ja",(VLOOKUP($B404,'Egen hetvattenprod'!$B$1:$BX$550,MATCH(AZ$2,'Egen hetvattenprod'!$B$1:$BX$1,0),FALSE)+VLOOKUP($B404,Kraftvärmeprod!$B$1:$BX$550,MATCH(AZ$2,Kraftvärmeprod!$B$1:$BX$1,0),FALSE))/$AC404,"")</f>
        <v/>
      </c>
      <c r="BA404" s="115" t="str">
        <f>IF($AY404="ja",(VLOOKUP($B404,'Egen hetvattenprod'!$B$1:$BX$550,MATCH(BA$2,'Egen hetvattenprod'!$B$1:$BX$1,0),FALSE)+VLOOKUP($B404,Kraftvärmeprod!$B$1:$BX$550,MATCH(BA$2,Kraftvärmeprod!$B$1:$BX$1,0),FALSE))/$AC404,"")</f>
        <v/>
      </c>
      <c r="BB404" s="115" t="str">
        <f>IF($AY404="ja",(VLOOKUP($B404,'Egen hetvattenprod'!$B$1:$BX$550,MATCH(BB$2,'Egen hetvattenprod'!$B$1:$BX$1,0),FALSE)+VLOOKUP($B404,Kraftvärmeprod!$B$1:$BX$550,MATCH(BB$2,Kraftvärmeprod!$B$1:$BX$1,0),FALSE))/$AC404,"")</f>
        <v/>
      </c>
      <c r="BC404" s="115" t="str">
        <f>IF($AY404="ja",(VLOOKUP($B404,'Egen hetvattenprod'!$B$1:$BX$550,MATCH(BC$2,'Egen hetvattenprod'!$B$1:$BX$1,0),FALSE)+VLOOKUP($B404,Kraftvärmeprod!$B$1:$BX$550,MATCH(BC$2,Kraftvärmeprod!$B$1:$BX$1,0),FALSE))/$AC404,"")</f>
        <v/>
      </c>
      <c r="BD404" s="115" t="str">
        <f>IF($AY404="ja",(VLOOKUP($B404,'Egen hetvattenprod'!$B$1:$BX$550,MATCH(BD$2,'Egen hetvattenprod'!$B$1:$BX$1,0),FALSE)+VLOOKUP($B404,Kraftvärmeprod!$B$1:$BX$550,MATCH(BD$2,Kraftvärmeprod!$B$1:$BX$1,0),FALSE))/$AC404,"")</f>
        <v/>
      </c>
      <c r="BF404" t="str">
        <f t="shared" si="41"/>
        <v>Nej</v>
      </c>
      <c r="BG404" t="str">
        <f>IF($BF404="ja",VLOOKUP($B404,'Egen hetvattenprod'!$B$1:$BX$550,MATCH("Andelen klimatgaser med fossilt ursprung för avfall ()",'Egen hetvattenprod'!$B$1:$BX$1,0),FALSE),"")</f>
        <v/>
      </c>
      <c r="BH404" t="str">
        <f>IF($BF404="ja",VLOOKUP($B404,Kraftvärmeprod!$B$1:$BX$550,MATCH("Andelen klimatgaser med fossilt ursprung för avfall ()",Kraftvärmeprod!$B$1:$BX$1,0),FALSE),"")</f>
        <v/>
      </c>
      <c r="BI404" t="str">
        <f>IF($BF404="ja",VLOOKUP($B404,'Egen hetvattenprod'!$B$1:$BX$550,MATCH("Avfall (GWh)",'Egen hetvattenprod'!$B$1:$BX$1,0),FALSE),"")</f>
        <v/>
      </c>
      <c r="BJ404" t="str">
        <f>IF($BF404="ja",VLOOKUP($B404,'Slutlig allokering kvv'!$B$1:$BX$550,MATCH("Avfall (GWh)",'Slutlig allokering kvv'!$B$1:$BX$1,0),FALSE),"")</f>
        <v/>
      </c>
      <c r="BK404" t="str">
        <f>IF($BF404="ja",VLOOKUP($B404,'Köpt hetvatten'!$B$1:$BX$550,MATCH("Avfall i köpt hetvatten",'Köpt hetvatten'!$B$1:$BX$1,0),FALSE),"")</f>
        <v/>
      </c>
      <c r="BL404" t="str">
        <f>IF($BF404="ja",VLOOKUP($B404,'Egen hetvattenprod'!$B$1:$BX$550,MATCH("Värde enligt ovan. (%)",'Egen hetvattenprod'!$B$1:$BX$1,0),FALSE),"")</f>
        <v/>
      </c>
      <c r="BM404" t="str">
        <f>IF($BF404="ja",VLOOKUP($B404,Kraftvärmeprod!$B$1:$BX$550,MATCH("Värde enligt ovan. (%)",Kraftvärmeprod!$B$1:$BX$1,0),FALSE),"")</f>
        <v/>
      </c>
      <c r="BQ404" t="str">
        <f>IF($BF404="ja",VLOOKUP($B404,'Egen hetvattenprod'!$B$1:$BX$550,MATCH("Tillförd olja (fossil) vid avfallsförbränning (GWh)",'Egen hetvattenprod'!$B$1:$BX$1,0),FALSE),"")</f>
        <v/>
      </c>
      <c r="BR404" t="str">
        <f>IF($BF404="ja",VLOOKUP($B404,Kraftvärmeprod!$B$1:$BX$550,MATCH("Tillförd olja (fossil) vid avfallsförbränning (GWh)",Kraftvärmeprod!$B$1:$BX$1,0),FALSE),"")</f>
        <v/>
      </c>
    </row>
    <row r="405" spans="1:70">
      <c r="A405" t="s">
        <v>625</v>
      </c>
      <c r="B405" t="s">
        <v>628</v>
      </c>
      <c r="C405">
        <f>VLOOKUP($B405,'Tillförd energi'!$B$1:$AI$720,MATCH(C$2,'Tillförd energi'!$B$1:$AQ$1,0),FALSE)</f>
        <v>0</v>
      </c>
      <c r="D405">
        <f>VLOOKUP($B405,'Tillförd energi'!$B$1:$AI$720,MATCH(D$2,'Tillförd energi'!$B$1:$AQ$1,0),FALSE)</f>
        <v>0.13191</v>
      </c>
      <c r="E405">
        <f>VLOOKUP($B405,'Tillförd energi'!$B$1:$AI$720,MATCH(E$2,'Tillförd energi'!$B$1:$AQ$1,0),FALSE)</f>
        <v>0</v>
      </c>
      <c r="F405">
        <f>VLOOKUP($B405,'Tillförd energi'!$B$1:$AI$720,MATCH(F$2,'Tillförd energi'!$B$1:$AQ$1,0),FALSE)</f>
        <v>0</v>
      </c>
      <c r="G405">
        <f>VLOOKUP($B405,'Tillförd energi'!$B$1:$AI$720,MATCH(G$2,'Tillförd energi'!$B$1:$AQ$1,0),FALSE)</f>
        <v>0</v>
      </c>
      <c r="H405">
        <f>VLOOKUP($B405,'Tillförd energi'!$B$1:$AI$720,MATCH(H$2,'Tillförd energi'!$B$1:$AQ$1,0),FALSE)</f>
        <v>0</v>
      </c>
      <c r="I405">
        <f>VLOOKUP($B405,'Tillförd energi'!$B$1:$AI$720,MATCH(I$2,'Tillförd energi'!$B$1:$AQ$1,0),FALSE)</f>
        <v>0</v>
      </c>
      <c r="J405">
        <f>VLOOKUP($B405,'Tillförd energi'!$B$1:$AI$720,MATCH(J$2,'Tillförd energi'!$B$1:$AQ$1,0),FALSE)</f>
        <v>0</v>
      </c>
      <c r="K405">
        <f>VLOOKUP($B405,'Tillförd energi'!$B$1:$AI$720,MATCH(K$2,'Tillförd energi'!$B$1:$AQ$1,0),FALSE)</f>
        <v>0</v>
      </c>
      <c r="L405">
        <f>VLOOKUP($B405,'Tillförd energi'!$B$1:$AI$720,MATCH(L$2,'Tillförd energi'!$B$1:$AQ$1,0),FALSE)</f>
        <v>0</v>
      </c>
      <c r="M405">
        <f>VLOOKUP($B405,'Tillförd energi'!$B$1:$AI$720,MATCH(M$2,'Tillförd energi'!$B$1:$AQ$1,0),FALSE)</f>
        <v>0</v>
      </c>
      <c r="N405">
        <f>VLOOKUP($B405,'Tillförd energi'!$B$1:$AI$720,MATCH(N$2,'Tillförd energi'!$B$1:$AQ$1,0),FALSE)</f>
        <v>0</v>
      </c>
      <c r="O405">
        <f>VLOOKUP($B405,'Tillförd energi'!$B$1:$AI$720,MATCH(O$2,'Tillförd energi'!$B$1:$AQ$1,0),FALSE)</f>
        <v>0</v>
      </c>
      <c r="P405">
        <f>VLOOKUP($B405,'Tillförd energi'!$B$1:$AI$720,MATCH(P$2,'Tillförd energi'!$B$1:$AQ$1,0),FALSE)</f>
        <v>0</v>
      </c>
      <c r="Q405">
        <f>VLOOKUP($B405,'Tillförd energi'!$B$1:$AI$720,MATCH(Q$2,'Tillförd energi'!$B$1:$AQ$1,0),FALSE)</f>
        <v>1.69882</v>
      </c>
      <c r="R405">
        <f>VLOOKUP($B405,'Tillförd energi'!$B$1:$AI$720,MATCH(R$2,'Tillförd energi'!$B$1:$AQ$1,0),FALSE)</f>
        <v>0</v>
      </c>
      <c r="S405">
        <f>VLOOKUP($B405,'Tillförd energi'!$B$1:$AI$720,MATCH(S$2,'Tillförd energi'!$B$1:$AQ$1,0),FALSE)</f>
        <v>0</v>
      </c>
      <c r="T405">
        <f>VLOOKUP($B405,'Tillförd energi'!$B$1:$AI$720,MATCH(T$2,'Tillförd energi'!$B$1:$AQ$1,0),FALSE)</f>
        <v>0</v>
      </c>
      <c r="U405">
        <f>VLOOKUP($B405,'Tillförd energi'!$B$1:$AI$720,MATCH(U$2,'Tillförd energi'!$B$1:$AQ$1,0),FALSE)</f>
        <v>0</v>
      </c>
      <c r="V405">
        <f>VLOOKUP($B405,'Tillförd energi'!$B$1:$AI$720,MATCH(V$2,'Tillförd energi'!$B$1:$AQ$1,0),FALSE)</f>
        <v>0</v>
      </c>
      <c r="W405">
        <f>VLOOKUP($B405,'Tillförd energi'!$B$1:$AI$720,MATCH(W$2,'Tillförd energi'!$B$1:$AQ$1,0),FALSE)</f>
        <v>0</v>
      </c>
      <c r="X405">
        <f>VLOOKUP($B405,'Tillförd energi'!$B$1:$AI$720,MATCH(X$2,'Tillförd energi'!$B$1:$AQ$1,0),FALSE)</f>
        <v>0</v>
      </c>
      <c r="Y405">
        <f>VLOOKUP($B405,'Tillförd energi'!$B$1:$AI$720,MATCH(Y$2,'Tillförd energi'!$B$1:$AQ$1,0),FALSE)</f>
        <v>0</v>
      </c>
      <c r="Z405">
        <f>VLOOKUP($B405,'Tillförd energi'!$B$1:$AI$720,MATCH(Z$2,'Tillförd energi'!$B$1:$AQ$1,0),FALSE)</f>
        <v>0</v>
      </c>
      <c r="AA405">
        <f>VLOOKUP($B405,'Tillförd energi'!$B$1:$AI$720,MATCH(AA$2,'Tillförd energi'!$B$1:$AQ$1,0),FALSE)</f>
        <v>0</v>
      </c>
      <c r="AB405">
        <f>VLOOKUP($B405,'Tillförd energi'!$B$1:$AI$720,MATCH(AB$2,'Tillförd energi'!$B$1:$AQ$1,0),FALSE)</f>
        <v>0</v>
      </c>
      <c r="AC405">
        <f>VLOOKUP($B405,'Tillförd energi'!$B$1:$AI$720,MATCH(AC$2,'Tillförd energi'!$B$1:$AQ$1,0),FALSE)</f>
        <v>0</v>
      </c>
      <c r="AD405">
        <f>VLOOKUP($B405,'Tillförd energi'!$B$1:$AI$720,MATCH(AD$2,'Tillförd energi'!$B$1:$AQ$1,0),FALSE)</f>
        <v>5.7510000000000003</v>
      </c>
      <c r="AE405">
        <f>VLOOKUP($B405,'Tillförd energi'!$B$1:$AI$720,MATCH(AE$2,'Tillförd energi'!$B$1:$AQ$1,0),FALSE)</f>
        <v>0</v>
      </c>
      <c r="AF405">
        <f>VLOOKUP($B405,'Tillförd energi'!$B$1:$AI$720,MATCH(AF$2,'Tillförd energi'!$B$1:$AQ$1,0),FALSE)</f>
        <v>0.1767</v>
      </c>
      <c r="AG405">
        <f>IFERROR(VLOOKUP(B405,Miljö!$B$1:$AC$600,MATCH("Köpt mängd produktionsspecifik fjärrvärme:",Miljö!$B$1:$AC$1,0),FALSE)/1,0)</f>
        <v>0</v>
      </c>
      <c r="AI405">
        <f t="shared" si="36"/>
        <v>7.7584300000000006</v>
      </c>
      <c r="AJ405">
        <f>IF(ISERROR(1/VLOOKUP($B405,Leveranser!$B$1:$S$500,MATCH("såld värme (gwh)",Leveranser!$B$1:$S$1,0),FALSE)),"",VLOOKUP($B405,Leveranser!$B$1:$S$500,MATCH("såld värme (gwh)",Leveranser!$B$1:$S$1,0),FALSE))</f>
        <v>5.89</v>
      </c>
      <c r="AM405" t="str">
        <f>IF(B405&lt;&gt;"",IF(VLOOKUP($B405,Totalt!$B$1:$AQ$554,MATCH("Kvalitetsgranskad:",Totalt!$B$1:$AQ$1,0),FALSE)="ja",VLOOKUP($B405,Miljö!$B$1:$AG$479,MATCH(AM$2,Miljö!$B$1:$AK$1,0),FALSE),""),"")</f>
        <v>Nej</v>
      </c>
      <c r="AN405" t="str">
        <f>IF(AM405="ja",VLOOKUP($B405,Miljö!$B$1:$J$479,MATCH("Typ av ursprungsspecificerad el   (Om inget värde anges används Nordisk residualmix, se inforuta) ()",Miljö!$B$1:$J$1,0),FALSE),IF(AM405="nej","Nordisk residualel",""))</f>
        <v>Nordisk residualel</v>
      </c>
      <c r="AO405">
        <f>IF(AM405="","",VLOOKUP($B405,Miljö!$B$1:$J$479,MATCH("Fossilandel för ursprungspecificerad el ()",Miljö!$B$1:$J$1,0),FALSE))</f>
        <v>0.47</v>
      </c>
      <c r="AP405">
        <f>IF(AM405="","",IFERROR(VLOOKUP($B405,Miljö!$B$1:$J$479,MATCH("Kärnkraftsandel för ursprungsspecificerad el ()",Miljö!$B$1:$J$1,0),FALSE)/1,0))</f>
        <v>0.48170000000000002</v>
      </c>
      <c r="AQ405">
        <f t="shared" si="37"/>
        <v>4.830000000000001E-2</v>
      </c>
      <c r="AS405" t="str">
        <f t="shared" si="38"/>
        <v>Nej</v>
      </c>
      <c r="AT405" t="str">
        <f>IF(AS405="ja",VLOOKUP($B405,Miljö!$B$1:$P$500,MATCH("Fossil andel i procent (%)",Miljö!$B$1:$P$1,0),FALSE)/100,"")</f>
        <v/>
      </c>
      <c r="AV405" t="str">
        <f t="shared" si="39"/>
        <v>Nej</v>
      </c>
      <c r="AW405" t="str">
        <f>IF(AV405="ja",VLOOKUP($B405,'Egen hetvattenprod'!$B$1:$AO$500,MATCH("Värmekälla till värmepumpar ()",'Egen hetvattenprod'!$B$1:$AO$1,0),FALSE),"")</f>
        <v/>
      </c>
      <c r="AY405" t="str">
        <f t="shared" si="40"/>
        <v>Nej</v>
      </c>
      <c r="AZ405" s="115" t="str">
        <f>IF($AY405="ja",(VLOOKUP($B405,'Egen hetvattenprod'!$B$1:$BX$550,MATCH(AZ$2,'Egen hetvattenprod'!$B$1:$BX$1,0),FALSE)+VLOOKUP($B405,Kraftvärmeprod!$B$1:$BX$550,MATCH(AZ$2,Kraftvärmeprod!$B$1:$BX$1,0),FALSE))/$AC405,"")</f>
        <v/>
      </c>
      <c r="BA405" s="115" t="str">
        <f>IF($AY405="ja",(VLOOKUP($B405,'Egen hetvattenprod'!$B$1:$BX$550,MATCH(BA$2,'Egen hetvattenprod'!$B$1:$BX$1,0),FALSE)+VLOOKUP($B405,Kraftvärmeprod!$B$1:$BX$550,MATCH(BA$2,Kraftvärmeprod!$B$1:$BX$1,0),FALSE))/$AC405,"")</f>
        <v/>
      </c>
      <c r="BB405" s="115" t="str">
        <f>IF($AY405="ja",(VLOOKUP($B405,'Egen hetvattenprod'!$B$1:$BX$550,MATCH(BB$2,'Egen hetvattenprod'!$B$1:$BX$1,0),FALSE)+VLOOKUP($B405,Kraftvärmeprod!$B$1:$BX$550,MATCH(BB$2,Kraftvärmeprod!$B$1:$BX$1,0),FALSE))/$AC405,"")</f>
        <v/>
      </c>
      <c r="BC405" s="115" t="str">
        <f>IF($AY405="ja",(VLOOKUP($B405,'Egen hetvattenprod'!$B$1:$BX$550,MATCH(BC$2,'Egen hetvattenprod'!$B$1:$BX$1,0),FALSE)+VLOOKUP($B405,Kraftvärmeprod!$B$1:$BX$550,MATCH(BC$2,Kraftvärmeprod!$B$1:$BX$1,0),FALSE))/$AC405,"")</f>
        <v/>
      </c>
      <c r="BD405" s="115" t="str">
        <f>IF($AY405="ja",(VLOOKUP($B405,'Egen hetvattenprod'!$B$1:$BX$550,MATCH(BD$2,'Egen hetvattenprod'!$B$1:$BX$1,0),FALSE)+VLOOKUP($B405,Kraftvärmeprod!$B$1:$BX$550,MATCH(BD$2,Kraftvärmeprod!$B$1:$BX$1,0),FALSE))/$AC405,"")</f>
        <v/>
      </c>
      <c r="BF405" t="str">
        <f t="shared" si="41"/>
        <v>Nej</v>
      </c>
      <c r="BG405" t="str">
        <f>IF($BF405="ja",VLOOKUP($B405,'Egen hetvattenprod'!$B$1:$BX$550,MATCH("Andelen klimatgaser med fossilt ursprung för avfall ()",'Egen hetvattenprod'!$B$1:$BX$1,0),FALSE),"")</f>
        <v/>
      </c>
      <c r="BH405" t="str">
        <f>IF($BF405="ja",VLOOKUP($B405,Kraftvärmeprod!$B$1:$BX$550,MATCH("Andelen klimatgaser med fossilt ursprung för avfall ()",Kraftvärmeprod!$B$1:$BX$1,0),FALSE),"")</f>
        <v/>
      </c>
      <c r="BI405" t="str">
        <f>IF($BF405="ja",VLOOKUP($B405,'Egen hetvattenprod'!$B$1:$BX$550,MATCH("Avfall (GWh)",'Egen hetvattenprod'!$B$1:$BX$1,0),FALSE),"")</f>
        <v/>
      </c>
      <c r="BJ405" t="str">
        <f>IF($BF405="ja",VLOOKUP($B405,'Slutlig allokering kvv'!$B$1:$BX$550,MATCH("Avfall (GWh)",'Slutlig allokering kvv'!$B$1:$BX$1,0),FALSE),"")</f>
        <v/>
      </c>
      <c r="BK405" t="str">
        <f>IF($BF405="ja",VLOOKUP($B405,'Köpt hetvatten'!$B$1:$BX$550,MATCH("Avfall i köpt hetvatten",'Köpt hetvatten'!$B$1:$BX$1,0),FALSE),"")</f>
        <v/>
      </c>
      <c r="BL405" t="str">
        <f>IF($BF405="ja",VLOOKUP($B405,'Egen hetvattenprod'!$B$1:$BX$550,MATCH("Värde enligt ovan. (%)",'Egen hetvattenprod'!$B$1:$BX$1,0),FALSE),"")</f>
        <v/>
      </c>
      <c r="BM405" t="str">
        <f>IF($BF405="ja",VLOOKUP($B405,Kraftvärmeprod!$B$1:$BX$550,MATCH("Värde enligt ovan. (%)",Kraftvärmeprod!$B$1:$BX$1,0),FALSE),"")</f>
        <v/>
      </c>
      <c r="BQ405" t="str">
        <f>IF($BF405="ja",VLOOKUP($B405,'Egen hetvattenprod'!$B$1:$BX$550,MATCH("Tillförd olja (fossil) vid avfallsförbränning (GWh)",'Egen hetvattenprod'!$B$1:$BX$1,0),FALSE),"")</f>
        <v/>
      </c>
      <c r="BR405" t="str">
        <f>IF($BF405="ja",VLOOKUP($B405,Kraftvärmeprod!$B$1:$BX$550,MATCH("Tillförd olja (fossil) vid avfallsförbränning (GWh)",Kraftvärmeprod!$B$1:$BX$1,0),FALSE),"")</f>
        <v/>
      </c>
    </row>
    <row r="406" spans="1:70">
      <c r="A406" t="s">
        <v>625</v>
      </c>
      <c r="B406" t="s">
        <v>629</v>
      </c>
      <c r="C406">
        <f>VLOOKUP($B406,'Tillförd energi'!$B$1:$AI$720,MATCH(C$2,'Tillförd energi'!$B$1:$AQ$1,0),FALSE)</f>
        <v>0</v>
      </c>
      <c r="D406">
        <f>VLOOKUP($B406,'Tillförd energi'!$B$1:$AI$720,MATCH(D$2,'Tillförd energi'!$B$1:$AQ$1,0),FALSE)</f>
        <v>1.6140000000000002E-2</v>
      </c>
      <c r="E406">
        <f>VLOOKUP($B406,'Tillförd energi'!$B$1:$AI$720,MATCH(E$2,'Tillförd energi'!$B$1:$AQ$1,0),FALSE)</f>
        <v>0</v>
      </c>
      <c r="F406">
        <f>VLOOKUP($B406,'Tillförd energi'!$B$1:$AI$720,MATCH(F$2,'Tillförd energi'!$B$1:$AQ$1,0),FALSE)</f>
        <v>0</v>
      </c>
      <c r="G406">
        <f>VLOOKUP($B406,'Tillförd energi'!$B$1:$AI$720,MATCH(G$2,'Tillförd energi'!$B$1:$AQ$1,0),FALSE)</f>
        <v>0</v>
      </c>
      <c r="H406">
        <f>VLOOKUP($B406,'Tillförd energi'!$B$1:$AI$720,MATCH(H$2,'Tillförd energi'!$B$1:$AQ$1,0),FALSE)</f>
        <v>0</v>
      </c>
      <c r="I406">
        <f>VLOOKUP($B406,'Tillförd energi'!$B$1:$AI$720,MATCH(I$2,'Tillförd energi'!$B$1:$AQ$1,0),FALSE)</f>
        <v>0</v>
      </c>
      <c r="J406">
        <f>VLOOKUP($B406,'Tillförd energi'!$B$1:$AI$720,MATCH(J$2,'Tillförd energi'!$B$1:$AQ$1,0),FALSE)</f>
        <v>0</v>
      </c>
      <c r="K406">
        <f>VLOOKUP($B406,'Tillförd energi'!$B$1:$AI$720,MATCH(K$2,'Tillförd energi'!$B$1:$AQ$1,0),FALSE)</f>
        <v>0</v>
      </c>
      <c r="L406">
        <f>VLOOKUP($B406,'Tillförd energi'!$B$1:$AI$720,MATCH(L$2,'Tillförd energi'!$B$1:$AQ$1,0),FALSE)</f>
        <v>0</v>
      </c>
      <c r="M406">
        <f>VLOOKUP($B406,'Tillförd energi'!$B$1:$AI$720,MATCH(M$2,'Tillförd energi'!$B$1:$AQ$1,0),FALSE)</f>
        <v>0</v>
      </c>
      <c r="N406">
        <f>VLOOKUP($B406,'Tillförd energi'!$B$1:$AI$720,MATCH(N$2,'Tillförd energi'!$B$1:$AQ$1,0),FALSE)</f>
        <v>0</v>
      </c>
      <c r="O406">
        <f>VLOOKUP($B406,'Tillförd energi'!$B$1:$AI$720,MATCH(O$2,'Tillförd energi'!$B$1:$AQ$1,0),FALSE)</f>
        <v>0</v>
      </c>
      <c r="P406">
        <f>VLOOKUP($B406,'Tillförd energi'!$B$1:$AI$720,MATCH(P$2,'Tillförd energi'!$B$1:$AQ$1,0),FALSE)</f>
        <v>0</v>
      </c>
      <c r="Q406">
        <f>VLOOKUP($B406,'Tillförd energi'!$B$1:$AI$720,MATCH(Q$2,'Tillförd energi'!$B$1:$AQ$1,0),FALSE)</f>
        <v>0</v>
      </c>
      <c r="R406">
        <f>VLOOKUP($B406,'Tillförd energi'!$B$1:$AI$720,MATCH(R$2,'Tillförd energi'!$B$1:$AQ$1,0),FALSE)</f>
        <v>0.61329999999999996</v>
      </c>
      <c r="S406">
        <f>VLOOKUP($B406,'Tillförd energi'!$B$1:$AI$720,MATCH(S$2,'Tillförd energi'!$B$1:$AQ$1,0),FALSE)</f>
        <v>0</v>
      </c>
      <c r="T406">
        <f>VLOOKUP($B406,'Tillförd energi'!$B$1:$AI$720,MATCH(T$2,'Tillförd energi'!$B$1:$AQ$1,0),FALSE)</f>
        <v>0</v>
      </c>
      <c r="U406">
        <f>VLOOKUP($B406,'Tillförd energi'!$B$1:$AI$720,MATCH(U$2,'Tillförd energi'!$B$1:$AQ$1,0),FALSE)</f>
        <v>0</v>
      </c>
      <c r="V406">
        <f>VLOOKUP($B406,'Tillförd energi'!$B$1:$AI$720,MATCH(V$2,'Tillförd energi'!$B$1:$AQ$1,0),FALSE)</f>
        <v>0</v>
      </c>
      <c r="W406">
        <f>VLOOKUP($B406,'Tillförd energi'!$B$1:$AI$720,MATCH(W$2,'Tillförd energi'!$B$1:$AQ$1,0),FALSE)</f>
        <v>0</v>
      </c>
      <c r="X406">
        <f>VLOOKUP($B406,'Tillförd energi'!$B$1:$AI$720,MATCH(X$2,'Tillförd energi'!$B$1:$AQ$1,0),FALSE)</f>
        <v>0</v>
      </c>
      <c r="Y406">
        <f>VLOOKUP($B406,'Tillförd energi'!$B$1:$AI$720,MATCH(Y$2,'Tillförd energi'!$B$1:$AQ$1,0),FALSE)</f>
        <v>0</v>
      </c>
      <c r="Z406">
        <f>VLOOKUP($B406,'Tillförd energi'!$B$1:$AI$720,MATCH(Z$2,'Tillförd energi'!$B$1:$AQ$1,0),FALSE)</f>
        <v>0</v>
      </c>
      <c r="AA406">
        <f>VLOOKUP($B406,'Tillförd energi'!$B$1:$AI$720,MATCH(AA$2,'Tillförd energi'!$B$1:$AQ$1,0),FALSE)</f>
        <v>0</v>
      </c>
      <c r="AB406">
        <f>VLOOKUP($B406,'Tillförd energi'!$B$1:$AI$720,MATCH(AB$2,'Tillförd energi'!$B$1:$AQ$1,0),FALSE)</f>
        <v>0</v>
      </c>
      <c r="AC406">
        <f>VLOOKUP($B406,'Tillförd energi'!$B$1:$AI$720,MATCH(AC$2,'Tillförd energi'!$B$1:$AQ$1,0),FALSE)</f>
        <v>0</v>
      </c>
      <c r="AD406">
        <f>VLOOKUP($B406,'Tillförd energi'!$B$1:$AI$720,MATCH(AD$2,'Tillförd energi'!$B$1:$AQ$1,0),FALSE)</f>
        <v>0</v>
      </c>
      <c r="AE406">
        <f>VLOOKUP($B406,'Tillförd energi'!$B$1:$AI$720,MATCH(AE$2,'Tillförd energi'!$B$1:$AQ$1,0),FALSE)</f>
        <v>0</v>
      </c>
      <c r="AF406">
        <f>VLOOKUP($B406,'Tillförd energi'!$B$1:$AI$720,MATCH(AF$2,'Tillförd energi'!$B$1:$AQ$1,0),FALSE)</f>
        <v>2.3429999999999999E-2</v>
      </c>
      <c r="AG406">
        <f>IFERROR(VLOOKUP(B406,Miljö!$B$1:$AC$600,MATCH("Köpt mängd produktionsspecifik fjärrvärme:",Miljö!$B$1:$AC$1,0),FALSE)/1,0)</f>
        <v>0</v>
      </c>
      <c r="AI406">
        <f t="shared" si="36"/>
        <v>0.65286999999999995</v>
      </c>
      <c r="AJ406">
        <f>IF(ISERROR(1/VLOOKUP($B406,Leveranser!$B$1:$S$500,MATCH("såld värme (gwh)",Leveranser!$B$1:$S$1,0),FALSE)),"",VLOOKUP($B406,Leveranser!$B$1:$S$500,MATCH("såld värme (gwh)",Leveranser!$B$1:$S$1,0),FALSE))</f>
        <v>0.4</v>
      </c>
      <c r="AM406" t="str">
        <f>IF(B406&lt;&gt;"",IF(VLOOKUP($B406,Totalt!$B$1:$AQ$554,MATCH("Kvalitetsgranskad:",Totalt!$B$1:$AQ$1,0),FALSE)="ja",VLOOKUP($B406,Miljö!$B$1:$AG$479,MATCH(AM$2,Miljö!$B$1:$AK$1,0),FALSE),""),"")</f>
        <v>Ja</v>
      </c>
      <c r="AN406" t="str">
        <f>IF(AM406="ja",VLOOKUP($B406,Miljö!$B$1:$J$479,MATCH("Typ av ursprungsspecificerad el   (Om inget värde anges används Nordisk residualmix, se inforuta) ()",Miljö!$B$1:$J$1,0),FALSE),IF(AM406="nej","Nordisk residualel",""))</f>
        <v>'Hörneborgsel'</v>
      </c>
      <c r="AO406">
        <f>IF(AM406="","",VLOOKUP($B406,Miljö!$B$1:$J$479,MATCH("Fossilandel för ursprungspecificerad el ()",Miljö!$B$1:$J$1,0),FALSE))</f>
        <v>0.17</v>
      </c>
      <c r="AP406">
        <f>IF(AM406="","",IFERROR(VLOOKUP($B406,Miljö!$B$1:$J$479,MATCH("Kärnkraftsandel för ursprungsspecificerad el ()",Miljö!$B$1:$J$1,0),FALSE)/1,0))</f>
        <v>0</v>
      </c>
      <c r="AQ406">
        <f t="shared" si="37"/>
        <v>0.83</v>
      </c>
      <c r="AS406" t="str">
        <f t="shared" si="38"/>
        <v>Nej</v>
      </c>
      <c r="AT406" t="str">
        <f>IF(AS406="ja",VLOOKUP($B406,Miljö!$B$1:$P$500,MATCH("Fossil andel i procent (%)",Miljö!$B$1:$P$1,0),FALSE)/100,"")</f>
        <v/>
      </c>
      <c r="AV406" t="str">
        <f t="shared" si="39"/>
        <v>Nej</v>
      </c>
      <c r="AW406" t="str">
        <f>IF(AV406="ja",VLOOKUP($B406,'Egen hetvattenprod'!$B$1:$AO$500,MATCH("Värmekälla till värmepumpar ()",'Egen hetvattenprod'!$B$1:$AO$1,0),FALSE),"")</f>
        <v/>
      </c>
      <c r="AY406" t="str">
        <f t="shared" si="40"/>
        <v>Nej</v>
      </c>
      <c r="AZ406" s="115" t="str">
        <f>IF($AY406="ja",(VLOOKUP($B406,'Egen hetvattenprod'!$B$1:$BX$550,MATCH(AZ$2,'Egen hetvattenprod'!$B$1:$BX$1,0),FALSE)+VLOOKUP($B406,Kraftvärmeprod!$B$1:$BX$550,MATCH(AZ$2,Kraftvärmeprod!$B$1:$BX$1,0),FALSE))/$AC406,"")</f>
        <v/>
      </c>
      <c r="BA406" s="115" t="str">
        <f>IF($AY406="ja",(VLOOKUP($B406,'Egen hetvattenprod'!$B$1:$BX$550,MATCH(BA$2,'Egen hetvattenprod'!$B$1:$BX$1,0),FALSE)+VLOOKUP($B406,Kraftvärmeprod!$B$1:$BX$550,MATCH(BA$2,Kraftvärmeprod!$B$1:$BX$1,0),FALSE))/$AC406,"")</f>
        <v/>
      </c>
      <c r="BB406" s="115" t="str">
        <f>IF($AY406="ja",(VLOOKUP($B406,'Egen hetvattenprod'!$B$1:$BX$550,MATCH(BB$2,'Egen hetvattenprod'!$B$1:$BX$1,0),FALSE)+VLOOKUP($B406,Kraftvärmeprod!$B$1:$BX$550,MATCH(BB$2,Kraftvärmeprod!$B$1:$BX$1,0),FALSE))/$AC406,"")</f>
        <v/>
      </c>
      <c r="BC406" s="115" t="str">
        <f>IF($AY406="ja",(VLOOKUP($B406,'Egen hetvattenprod'!$B$1:$BX$550,MATCH(BC$2,'Egen hetvattenprod'!$B$1:$BX$1,0),FALSE)+VLOOKUP($B406,Kraftvärmeprod!$B$1:$BX$550,MATCH(BC$2,Kraftvärmeprod!$B$1:$BX$1,0),FALSE))/$AC406,"")</f>
        <v/>
      </c>
      <c r="BD406" s="115" t="str">
        <f>IF($AY406="ja",(VLOOKUP($B406,'Egen hetvattenprod'!$B$1:$BX$550,MATCH(BD$2,'Egen hetvattenprod'!$B$1:$BX$1,0),FALSE)+VLOOKUP($B406,Kraftvärmeprod!$B$1:$BX$550,MATCH(BD$2,Kraftvärmeprod!$B$1:$BX$1,0),FALSE))/$AC406,"")</f>
        <v/>
      </c>
      <c r="BF406" t="str">
        <f t="shared" si="41"/>
        <v>Nej</v>
      </c>
      <c r="BG406" t="str">
        <f>IF($BF406="ja",VLOOKUP($B406,'Egen hetvattenprod'!$B$1:$BX$550,MATCH("Andelen klimatgaser med fossilt ursprung för avfall ()",'Egen hetvattenprod'!$B$1:$BX$1,0),FALSE),"")</f>
        <v/>
      </c>
      <c r="BH406" t="str">
        <f>IF($BF406="ja",VLOOKUP($B406,Kraftvärmeprod!$B$1:$BX$550,MATCH("Andelen klimatgaser med fossilt ursprung för avfall ()",Kraftvärmeprod!$B$1:$BX$1,0),FALSE),"")</f>
        <v/>
      </c>
      <c r="BI406" t="str">
        <f>IF($BF406="ja",VLOOKUP($B406,'Egen hetvattenprod'!$B$1:$BX$550,MATCH("Avfall (GWh)",'Egen hetvattenprod'!$B$1:$BX$1,0),FALSE),"")</f>
        <v/>
      </c>
      <c r="BJ406" t="str">
        <f>IF($BF406="ja",VLOOKUP($B406,'Slutlig allokering kvv'!$B$1:$BX$550,MATCH("Avfall (GWh)",'Slutlig allokering kvv'!$B$1:$BX$1,0),FALSE),"")</f>
        <v/>
      </c>
      <c r="BK406" t="str">
        <f>IF($BF406="ja",VLOOKUP($B406,'Köpt hetvatten'!$B$1:$BX$550,MATCH("Avfall i köpt hetvatten",'Köpt hetvatten'!$B$1:$BX$1,0),FALSE),"")</f>
        <v/>
      </c>
      <c r="BL406" t="str">
        <f>IF($BF406="ja",VLOOKUP($B406,'Egen hetvattenprod'!$B$1:$BX$550,MATCH("Värde enligt ovan. (%)",'Egen hetvattenprod'!$B$1:$BX$1,0),FALSE),"")</f>
        <v/>
      </c>
      <c r="BM406" t="str">
        <f>IF($BF406="ja",VLOOKUP($B406,Kraftvärmeprod!$B$1:$BX$550,MATCH("Värde enligt ovan. (%)",Kraftvärmeprod!$B$1:$BX$1,0),FALSE),"")</f>
        <v/>
      </c>
      <c r="BQ406" t="str">
        <f>IF($BF406="ja",VLOOKUP($B406,'Egen hetvattenprod'!$B$1:$BX$550,MATCH("Tillförd olja (fossil) vid avfallsförbränning (GWh)",'Egen hetvattenprod'!$B$1:$BX$1,0),FALSE),"")</f>
        <v/>
      </c>
      <c r="BR406" t="str">
        <f>IF($BF406="ja",VLOOKUP($B406,Kraftvärmeprod!$B$1:$BX$550,MATCH("Tillförd olja (fossil) vid avfallsförbränning (GWh)",Kraftvärmeprod!$B$1:$BX$1,0),FALSE),"")</f>
        <v/>
      </c>
    </row>
    <row r="407" spans="1:70">
      <c r="A407" t="s">
        <v>625</v>
      </c>
      <c r="B407" t="s">
        <v>630</v>
      </c>
      <c r="C407">
        <f>VLOOKUP($B407,'Tillförd energi'!$B$1:$AI$720,MATCH(C$2,'Tillförd energi'!$B$1:$AQ$1,0),FALSE)</f>
        <v>0</v>
      </c>
      <c r="D407">
        <f>VLOOKUP($B407,'Tillförd energi'!$B$1:$AI$720,MATCH(D$2,'Tillförd energi'!$B$1:$AQ$1,0),FALSE)</f>
        <v>2.5134300000000001</v>
      </c>
      <c r="E407">
        <f>VLOOKUP($B407,'Tillförd energi'!$B$1:$AI$720,MATCH(E$2,'Tillförd energi'!$B$1:$AQ$1,0),FALSE)</f>
        <v>0</v>
      </c>
      <c r="F407">
        <f>VLOOKUP($B407,'Tillförd energi'!$B$1:$AI$720,MATCH(F$2,'Tillförd energi'!$B$1:$AQ$1,0),FALSE)</f>
        <v>0.56618400000000002</v>
      </c>
      <c r="G407">
        <f>VLOOKUP($B407,'Tillförd energi'!$B$1:$AI$720,MATCH(G$2,'Tillförd energi'!$B$1:$AQ$1,0),FALSE)</f>
        <v>0</v>
      </c>
      <c r="H407">
        <f>VLOOKUP($B407,'Tillförd energi'!$B$1:$AI$720,MATCH(H$2,'Tillförd energi'!$B$1:$AQ$1,0),FALSE)</f>
        <v>0</v>
      </c>
      <c r="I407">
        <f>VLOOKUP($B407,'Tillförd energi'!$B$1:$AI$720,MATCH(I$2,'Tillförd energi'!$B$1:$AQ$1,0),FALSE)</f>
        <v>0</v>
      </c>
      <c r="J407">
        <f>VLOOKUP($B407,'Tillförd energi'!$B$1:$AI$720,MATCH(J$2,'Tillförd energi'!$B$1:$AQ$1,0),FALSE)</f>
        <v>1.3546100000000001</v>
      </c>
      <c r="K407">
        <f>VLOOKUP($B407,'Tillförd energi'!$B$1:$AI$720,MATCH(K$2,'Tillförd energi'!$B$1:$AQ$1,0),FALSE)</f>
        <v>0</v>
      </c>
      <c r="L407">
        <f>VLOOKUP($B407,'Tillförd energi'!$B$1:$AI$720,MATCH(L$2,'Tillförd energi'!$B$1:$AQ$1,0),FALSE)</f>
        <v>0</v>
      </c>
      <c r="M407">
        <f>VLOOKUP($B407,'Tillförd energi'!$B$1:$AI$720,MATCH(M$2,'Tillförd energi'!$B$1:$AQ$1,0),FALSE)</f>
        <v>84.363699999999994</v>
      </c>
      <c r="N407">
        <f>VLOOKUP($B407,'Tillförd energi'!$B$1:$AI$720,MATCH(N$2,'Tillförd energi'!$B$1:$AQ$1,0),FALSE)</f>
        <v>3.05741</v>
      </c>
      <c r="O407">
        <f>VLOOKUP($B407,'Tillförd energi'!$B$1:$AI$720,MATCH(O$2,'Tillförd energi'!$B$1:$AQ$1,0),FALSE)</f>
        <v>38.762700000000002</v>
      </c>
      <c r="P407">
        <f>VLOOKUP($B407,'Tillförd energi'!$B$1:$AI$720,MATCH(P$2,'Tillförd energi'!$B$1:$AQ$1,0),FALSE)</f>
        <v>9.9287299999999998</v>
      </c>
      <c r="Q407">
        <f>VLOOKUP($B407,'Tillförd energi'!$B$1:$AI$720,MATCH(Q$2,'Tillförd energi'!$B$1:$AQ$1,0),FALSE)</f>
        <v>0</v>
      </c>
      <c r="R407">
        <f>VLOOKUP($B407,'Tillförd energi'!$B$1:$AI$720,MATCH(R$2,'Tillförd energi'!$B$1:$AQ$1,0),FALSE)</f>
        <v>0</v>
      </c>
      <c r="S407">
        <f>VLOOKUP($B407,'Tillförd energi'!$B$1:$AI$720,MATCH(S$2,'Tillförd energi'!$B$1:$AQ$1,0),FALSE)</f>
        <v>0</v>
      </c>
      <c r="T407">
        <f>VLOOKUP($B407,'Tillförd energi'!$B$1:$AI$720,MATCH(T$2,'Tillförd energi'!$B$1:$AQ$1,0),FALSE)</f>
        <v>0</v>
      </c>
      <c r="U407">
        <f>VLOOKUP($B407,'Tillförd energi'!$B$1:$AI$720,MATCH(U$2,'Tillförd energi'!$B$1:$AQ$1,0),FALSE)</f>
        <v>0</v>
      </c>
      <c r="V407">
        <f>VLOOKUP($B407,'Tillförd energi'!$B$1:$AI$720,MATCH(V$2,'Tillförd energi'!$B$1:$AQ$1,0),FALSE)</f>
        <v>0</v>
      </c>
      <c r="W407">
        <f>VLOOKUP($B407,'Tillförd energi'!$B$1:$AI$720,MATCH(W$2,'Tillförd energi'!$B$1:$AQ$1,0),FALSE)</f>
        <v>0</v>
      </c>
      <c r="X407">
        <f>VLOOKUP($B407,'Tillförd energi'!$B$1:$AI$720,MATCH(X$2,'Tillförd energi'!$B$1:$AQ$1,0),FALSE)</f>
        <v>0</v>
      </c>
      <c r="Y407">
        <f>VLOOKUP($B407,'Tillförd energi'!$B$1:$AI$720,MATCH(Y$2,'Tillförd energi'!$B$1:$AQ$1,0),FALSE)</f>
        <v>22.568999999999999</v>
      </c>
      <c r="Z407">
        <f>VLOOKUP($B407,'Tillförd energi'!$B$1:$AI$720,MATCH(Z$2,'Tillförd energi'!$B$1:$AQ$1,0),FALSE)</f>
        <v>0</v>
      </c>
      <c r="AA407">
        <f>VLOOKUP($B407,'Tillförd energi'!$B$1:$AI$720,MATCH(AA$2,'Tillförd energi'!$B$1:$AQ$1,0),FALSE)</f>
        <v>0</v>
      </c>
      <c r="AB407">
        <f>VLOOKUP($B407,'Tillförd energi'!$B$1:$AI$720,MATCH(AB$2,'Tillförd energi'!$B$1:$AQ$1,0),FALSE)</f>
        <v>0</v>
      </c>
      <c r="AC407">
        <f>VLOOKUP($B407,'Tillförd energi'!$B$1:$AI$720,MATCH(AC$2,'Tillförd energi'!$B$1:$AQ$1,0),FALSE)</f>
        <v>0</v>
      </c>
      <c r="AD407">
        <f>VLOOKUP($B407,'Tillförd energi'!$B$1:$AI$720,MATCH(AD$2,'Tillförd energi'!$B$1:$AQ$1,0),FALSE)</f>
        <v>0</v>
      </c>
      <c r="AE407">
        <f>VLOOKUP($B407,'Tillförd energi'!$B$1:$AI$720,MATCH(AE$2,'Tillförd energi'!$B$1:$AQ$1,0),FALSE)</f>
        <v>0</v>
      </c>
      <c r="AF407">
        <f>VLOOKUP($B407,'Tillförd energi'!$B$1:$AI$720,MATCH(AF$2,'Tillförd energi'!$B$1:$AQ$1,0),FALSE)</f>
        <v>8.032</v>
      </c>
      <c r="AG407">
        <f>IFERROR(VLOOKUP(B407,Miljö!$B$1:$AC$600,MATCH("Köpt mängd produktionsspecifik fjärrvärme:",Miljö!$B$1:$AC$1,0),FALSE)/1,0)</f>
        <v>0</v>
      </c>
      <c r="AI407">
        <f t="shared" si="36"/>
        <v>171.147764</v>
      </c>
      <c r="AJ407">
        <f>IF(ISERROR(1/VLOOKUP($B407,Leveranser!$B$1:$S$500,MATCH("såld värme (gwh)",Leveranser!$B$1:$S$1,0),FALSE)),"",VLOOKUP($B407,Leveranser!$B$1:$S$500,MATCH("såld värme (gwh)",Leveranser!$B$1:$S$1,0),FALSE))</f>
        <v>201.05</v>
      </c>
      <c r="AM407" t="str">
        <f>IF(B407&lt;&gt;"",IF(VLOOKUP($B407,Totalt!$B$1:$AQ$554,MATCH("Kvalitetsgranskad:",Totalt!$B$1:$AQ$1,0),FALSE)="ja",VLOOKUP($B407,Miljö!$B$1:$AG$479,MATCH(AM$2,Miljö!$B$1:$AK$1,0),FALSE),""),"")</f>
        <v>Ja</v>
      </c>
      <c r="AN407" t="str">
        <f>IF(AM407="ja",VLOOKUP($B407,Miljö!$B$1:$J$479,MATCH("Typ av ursprungsspecificerad el   (Om inget värde anges används Nordisk residualmix, se inforuta) ()",Miljö!$B$1:$J$1,0),FALSE),IF(AM407="nej","Nordisk residualel",""))</f>
        <v>'Hörneborgsel'</v>
      </c>
      <c r="AO407">
        <f>IF(AM407="","",VLOOKUP($B407,Miljö!$B$1:$J$479,MATCH("Fossilandel för ursprungspecificerad el ()",Miljö!$B$1:$J$1,0),FALSE))</f>
        <v>0.17</v>
      </c>
      <c r="AP407">
        <f>IF(AM407="","",IFERROR(VLOOKUP($B407,Miljö!$B$1:$J$479,MATCH("Kärnkraftsandel för ursprungsspecificerad el ()",Miljö!$B$1:$J$1,0),FALSE)/1,0))</f>
        <v>0</v>
      </c>
      <c r="AQ407">
        <f t="shared" si="37"/>
        <v>0.83</v>
      </c>
      <c r="AS407" t="str">
        <f t="shared" si="38"/>
        <v>Nej</v>
      </c>
      <c r="AT407" t="str">
        <f>IF(AS407="ja",VLOOKUP($B407,Miljö!$B$1:$P$500,MATCH("Fossil andel i procent (%)",Miljö!$B$1:$P$1,0),FALSE)/100,"")</f>
        <v/>
      </c>
      <c r="AV407" t="str">
        <f t="shared" si="39"/>
        <v>Nej</v>
      </c>
      <c r="AW407" t="str">
        <f>IF(AV407="ja",VLOOKUP($B407,'Egen hetvattenprod'!$B$1:$AO$500,MATCH("Värmekälla till värmepumpar ()",'Egen hetvattenprod'!$B$1:$AO$1,0),FALSE),"")</f>
        <v/>
      </c>
      <c r="AY407" t="str">
        <f t="shared" si="40"/>
        <v>Nej</v>
      </c>
      <c r="AZ407" s="115" t="str">
        <f>IF($AY407="ja",(VLOOKUP($B407,'Egen hetvattenprod'!$B$1:$BX$550,MATCH(AZ$2,'Egen hetvattenprod'!$B$1:$BX$1,0),FALSE)+VLOOKUP($B407,Kraftvärmeprod!$B$1:$BX$550,MATCH(AZ$2,Kraftvärmeprod!$B$1:$BX$1,0),FALSE))/$AC407,"")</f>
        <v/>
      </c>
      <c r="BA407" s="115" t="str">
        <f>IF($AY407="ja",(VLOOKUP($B407,'Egen hetvattenprod'!$B$1:$BX$550,MATCH(BA$2,'Egen hetvattenprod'!$B$1:$BX$1,0),FALSE)+VLOOKUP($B407,Kraftvärmeprod!$B$1:$BX$550,MATCH(BA$2,Kraftvärmeprod!$B$1:$BX$1,0),FALSE))/$AC407,"")</f>
        <v/>
      </c>
      <c r="BB407" s="115" t="str">
        <f>IF($AY407="ja",(VLOOKUP($B407,'Egen hetvattenprod'!$B$1:$BX$550,MATCH(BB$2,'Egen hetvattenprod'!$B$1:$BX$1,0),FALSE)+VLOOKUP($B407,Kraftvärmeprod!$B$1:$BX$550,MATCH(BB$2,Kraftvärmeprod!$B$1:$BX$1,0),FALSE))/$AC407,"")</f>
        <v/>
      </c>
      <c r="BC407" s="115" t="str">
        <f>IF($AY407="ja",(VLOOKUP($B407,'Egen hetvattenprod'!$B$1:$BX$550,MATCH(BC$2,'Egen hetvattenprod'!$B$1:$BX$1,0),FALSE)+VLOOKUP($B407,Kraftvärmeprod!$B$1:$BX$550,MATCH(BC$2,Kraftvärmeprod!$B$1:$BX$1,0),FALSE))/$AC407,"")</f>
        <v/>
      </c>
      <c r="BD407" s="115" t="str">
        <f>IF($AY407="ja",(VLOOKUP($B407,'Egen hetvattenprod'!$B$1:$BX$550,MATCH(BD$2,'Egen hetvattenprod'!$B$1:$BX$1,0),FALSE)+VLOOKUP($B407,Kraftvärmeprod!$B$1:$BX$550,MATCH(BD$2,Kraftvärmeprod!$B$1:$BX$1,0),FALSE))/$AC407,"")</f>
        <v/>
      </c>
      <c r="BF407" t="str">
        <f t="shared" si="41"/>
        <v>Nej</v>
      </c>
      <c r="BG407" t="str">
        <f>IF($BF407="ja",VLOOKUP($B407,'Egen hetvattenprod'!$B$1:$BX$550,MATCH("Andelen klimatgaser med fossilt ursprung för avfall ()",'Egen hetvattenprod'!$B$1:$BX$1,0),FALSE),"")</f>
        <v/>
      </c>
      <c r="BH407" t="str">
        <f>IF($BF407="ja",VLOOKUP($B407,Kraftvärmeprod!$B$1:$BX$550,MATCH("Andelen klimatgaser med fossilt ursprung för avfall ()",Kraftvärmeprod!$B$1:$BX$1,0),FALSE),"")</f>
        <v/>
      </c>
      <c r="BI407" t="str">
        <f>IF($BF407="ja",VLOOKUP($B407,'Egen hetvattenprod'!$B$1:$BX$550,MATCH("Avfall (GWh)",'Egen hetvattenprod'!$B$1:$BX$1,0),FALSE),"")</f>
        <v/>
      </c>
      <c r="BJ407" t="str">
        <f>IF($BF407="ja",VLOOKUP($B407,'Slutlig allokering kvv'!$B$1:$BX$550,MATCH("Avfall (GWh)",'Slutlig allokering kvv'!$B$1:$BX$1,0),FALSE),"")</f>
        <v/>
      </c>
      <c r="BK407" t="str">
        <f>IF($BF407="ja",VLOOKUP($B407,'Köpt hetvatten'!$B$1:$BX$550,MATCH("Avfall i köpt hetvatten",'Köpt hetvatten'!$B$1:$BX$1,0),FALSE),"")</f>
        <v/>
      </c>
      <c r="BL407" t="str">
        <f>IF($BF407="ja",VLOOKUP($B407,'Egen hetvattenprod'!$B$1:$BX$550,MATCH("Värde enligt ovan. (%)",'Egen hetvattenprod'!$B$1:$BX$1,0),FALSE),"")</f>
        <v/>
      </c>
      <c r="BM407" t="str">
        <f>IF($BF407="ja",VLOOKUP($B407,Kraftvärmeprod!$B$1:$BX$550,MATCH("Värde enligt ovan. (%)",Kraftvärmeprod!$B$1:$BX$1,0),FALSE),"")</f>
        <v/>
      </c>
      <c r="BQ407" t="str">
        <f>IF($BF407="ja",VLOOKUP($B407,'Egen hetvattenprod'!$B$1:$BX$550,MATCH("Tillförd olja (fossil) vid avfallsförbränning (GWh)",'Egen hetvattenprod'!$B$1:$BX$1,0),FALSE),"")</f>
        <v/>
      </c>
      <c r="BR407" t="str">
        <f>IF($BF407="ja",VLOOKUP($B407,Kraftvärmeprod!$B$1:$BX$550,MATCH("Tillförd olja (fossil) vid avfallsförbränning (GWh)",Kraftvärmeprod!$B$1:$BX$1,0),FALSE),"")</f>
        <v/>
      </c>
    </row>
    <row r="408" spans="1:70">
      <c r="A408" t="s">
        <v>625</v>
      </c>
      <c r="B408" t="s">
        <v>631</v>
      </c>
      <c r="C408">
        <f>VLOOKUP($B408,'Tillförd energi'!$B$1:$AI$720,MATCH(C$2,'Tillförd energi'!$B$1:$AQ$1,0),FALSE)</f>
        <v>0</v>
      </c>
      <c r="D408">
        <f>VLOOKUP($B408,'Tillförd energi'!$B$1:$AI$720,MATCH(D$2,'Tillförd energi'!$B$1:$AQ$1,0),FALSE)</f>
        <v>2.4850000000000001E-2</v>
      </c>
      <c r="E408">
        <f>VLOOKUP($B408,'Tillförd energi'!$B$1:$AI$720,MATCH(E$2,'Tillförd energi'!$B$1:$AQ$1,0),FALSE)</f>
        <v>0</v>
      </c>
      <c r="F408">
        <f>VLOOKUP($B408,'Tillförd energi'!$B$1:$AI$720,MATCH(F$2,'Tillförd energi'!$B$1:$AQ$1,0),FALSE)</f>
        <v>0.51365300000000003</v>
      </c>
      <c r="G408">
        <f>VLOOKUP($B408,'Tillförd energi'!$B$1:$AI$720,MATCH(G$2,'Tillförd energi'!$B$1:$AQ$1,0),FALSE)</f>
        <v>0</v>
      </c>
      <c r="H408">
        <f>VLOOKUP($B408,'Tillförd energi'!$B$1:$AI$720,MATCH(H$2,'Tillförd energi'!$B$1:$AQ$1,0),FALSE)</f>
        <v>0</v>
      </c>
      <c r="I408">
        <f>VLOOKUP($B408,'Tillförd energi'!$B$1:$AI$720,MATCH(I$2,'Tillförd energi'!$B$1:$AQ$1,0),FALSE)</f>
        <v>0</v>
      </c>
      <c r="J408">
        <f>VLOOKUP($B408,'Tillförd energi'!$B$1:$AI$720,MATCH(J$2,'Tillförd energi'!$B$1:$AQ$1,0),FALSE)</f>
        <v>1.3448500000000001</v>
      </c>
      <c r="K408">
        <f>VLOOKUP($B408,'Tillförd energi'!$B$1:$AI$720,MATCH(K$2,'Tillförd energi'!$B$1:$AQ$1,0),FALSE)</f>
        <v>0</v>
      </c>
      <c r="L408">
        <f>VLOOKUP($B408,'Tillförd energi'!$B$1:$AI$720,MATCH(L$2,'Tillförd energi'!$B$1:$AQ$1,0),FALSE)</f>
        <v>0</v>
      </c>
      <c r="M408">
        <f>VLOOKUP($B408,'Tillförd energi'!$B$1:$AI$720,MATCH(M$2,'Tillförd energi'!$B$1:$AQ$1,0),FALSE)</f>
        <v>87.091999999999999</v>
      </c>
      <c r="N408">
        <f>VLOOKUP($B408,'Tillförd energi'!$B$1:$AI$720,MATCH(N$2,'Tillförd energi'!$B$1:$AQ$1,0),FALSE)</f>
        <v>9.7491099999999999</v>
      </c>
      <c r="O408">
        <f>VLOOKUP($B408,'Tillförd energi'!$B$1:$AI$720,MATCH(O$2,'Tillförd energi'!$B$1:$AQ$1,0),FALSE)</f>
        <v>39.300800000000002</v>
      </c>
      <c r="P408">
        <f>VLOOKUP($B408,'Tillförd energi'!$B$1:$AI$720,MATCH(P$2,'Tillförd energi'!$B$1:$AQ$1,0),FALSE)</f>
        <v>10.066000000000001</v>
      </c>
      <c r="Q408">
        <f>VLOOKUP($B408,'Tillförd energi'!$B$1:$AI$720,MATCH(Q$2,'Tillförd energi'!$B$1:$AQ$1,0),FALSE)</f>
        <v>0</v>
      </c>
      <c r="R408">
        <f>VLOOKUP($B408,'Tillförd energi'!$B$1:$AI$720,MATCH(R$2,'Tillförd energi'!$B$1:$AQ$1,0),FALSE)</f>
        <v>0</v>
      </c>
      <c r="S408">
        <f>VLOOKUP($B408,'Tillförd energi'!$B$1:$AI$720,MATCH(S$2,'Tillförd energi'!$B$1:$AQ$1,0),FALSE)</f>
        <v>0</v>
      </c>
      <c r="T408">
        <f>VLOOKUP($B408,'Tillförd energi'!$B$1:$AI$720,MATCH(T$2,'Tillförd energi'!$B$1:$AQ$1,0),FALSE)</f>
        <v>0</v>
      </c>
      <c r="U408">
        <f>VLOOKUP($B408,'Tillförd energi'!$B$1:$AI$720,MATCH(U$2,'Tillförd energi'!$B$1:$AQ$1,0),FALSE)</f>
        <v>0</v>
      </c>
      <c r="V408">
        <f>VLOOKUP($B408,'Tillförd energi'!$B$1:$AI$720,MATCH(V$2,'Tillförd energi'!$B$1:$AQ$1,0),FALSE)</f>
        <v>0</v>
      </c>
      <c r="W408">
        <f>VLOOKUP($B408,'Tillförd energi'!$B$1:$AI$720,MATCH(W$2,'Tillförd energi'!$B$1:$AQ$1,0),FALSE)</f>
        <v>3.532</v>
      </c>
      <c r="X408">
        <f>VLOOKUP($B408,'Tillförd energi'!$B$1:$AI$720,MATCH(X$2,'Tillförd energi'!$B$1:$AQ$1,0),FALSE)</f>
        <v>0</v>
      </c>
      <c r="Y408">
        <f>VLOOKUP($B408,'Tillförd energi'!$B$1:$AI$720,MATCH(Y$2,'Tillförd energi'!$B$1:$AQ$1,0),FALSE)</f>
        <v>22.272200000000002</v>
      </c>
      <c r="Z408">
        <f>VLOOKUP($B408,'Tillförd energi'!$B$1:$AI$720,MATCH(Z$2,'Tillförd energi'!$B$1:$AQ$1,0),FALSE)</f>
        <v>2.8900000000000002E-3</v>
      </c>
      <c r="AA408">
        <f>VLOOKUP($B408,'Tillförd energi'!$B$1:$AI$720,MATCH(AA$2,'Tillförd energi'!$B$1:$AQ$1,0),FALSE)</f>
        <v>0</v>
      </c>
      <c r="AB408">
        <f>VLOOKUP($B408,'Tillförd energi'!$B$1:$AI$720,MATCH(AB$2,'Tillförd energi'!$B$1:$AQ$1,0),FALSE)</f>
        <v>0</v>
      </c>
      <c r="AC408">
        <f>VLOOKUP($B408,'Tillförd energi'!$B$1:$AI$720,MATCH(AC$2,'Tillförd energi'!$B$1:$AQ$1,0),FALSE)</f>
        <v>76.984999999999999</v>
      </c>
      <c r="AD408">
        <f>VLOOKUP($B408,'Tillförd energi'!$B$1:$AI$720,MATCH(AD$2,'Tillförd energi'!$B$1:$AQ$1,0),FALSE)</f>
        <v>0</v>
      </c>
      <c r="AE408">
        <f>VLOOKUP($B408,'Tillförd energi'!$B$1:$AI$720,MATCH(AE$2,'Tillförd energi'!$B$1:$AQ$1,0),FALSE)</f>
        <v>0</v>
      </c>
      <c r="AF408">
        <f>VLOOKUP($B408,'Tillförd energi'!$B$1:$AI$720,MATCH(AF$2,'Tillförd energi'!$B$1:$AQ$1,0),FALSE)</f>
        <v>8.2742799999999992</v>
      </c>
      <c r="AG408">
        <f>IFERROR(VLOOKUP(B408,Miljö!$B$1:$AC$600,MATCH("Köpt mängd produktionsspecifik fjärrvärme:",Miljö!$B$1:$AC$1,0),FALSE)/1,0)</f>
        <v>0</v>
      </c>
      <c r="AI408">
        <f t="shared" si="36"/>
        <v>259.15763299999998</v>
      </c>
      <c r="AJ408">
        <f>IF(ISERROR(1/VLOOKUP($B408,Leveranser!$B$1:$S$500,MATCH("såld värme (gwh)",Leveranser!$B$1:$S$1,0),FALSE)),"",VLOOKUP($B408,Leveranser!$B$1:$S$500,MATCH("såld värme (gwh)",Leveranser!$B$1:$S$1,0),FALSE))</f>
        <v>205.5</v>
      </c>
      <c r="AM408" t="str">
        <f>IF(B408&lt;&gt;"",IF(VLOOKUP($B408,Totalt!$B$1:$AQ$554,MATCH("Kvalitetsgranskad:",Totalt!$B$1:$AQ$1,0),FALSE)="ja",VLOOKUP($B408,Miljö!$B$1:$AG$479,MATCH(AM$2,Miljö!$B$1:$AK$1,0),FALSE),""),"")</f>
        <v>Ja</v>
      </c>
      <c r="AN408" t="str">
        <f>IF(AM408="ja",VLOOKUP($B408,Miljö!$B$1:$J$479,MATCH("Typ av ursprungsspecificerad el   (Om inget värde anges används Nordisk residualmix, se inforuta) ()",Miljö!$B$1:$J$1,0),FALSE),IF(AM408="nej","Nordisk residualel",""))</f>
        <v>'Hörneborgsel'</v>
      </c>
      <c r="AO408">
        <f>IF(AM408="","",VLOOKUP($B408,Miljö!$B$1:$J$479,MATCH("Fossilandel för ursprungspecificerad el ()",Miljö!$B$1:$J$1,0),FALSE))</f>
        <v>0.17</v>
      </c>
      <c r="AP408">
        <f>IF(AM408="","",IFERROR(VLOOKUP($B408,Miljö!$B$1:$J$479,MATCH("Kärnkraftsandel för ursprungsspecificerad el ()",Miljö!$B$1:$J$1,0),FALSE)/1,0))</f>
        <v>0</v>
      </c>
      <c r="AQ408">
        <f t="shared" si="37"/>
        <v>0.83</v>
      </c>
      <c r="AS408" t="str">
        <f t="shared" si="38"/>
        <v>Nej</v>
      </c>
      <c r="AT408" t="str">
        <f>IF(AS408="ja",VLOOKUP($B408,Miljö!$B$1:$P$500,MATCH("Fossil andel i procent (%)",Miljö!$B$1:$P$1,0),FALSE)/100,"")</f>
        <v/>
      </c>
      <c r="AV408" t="str">
        <f t="shared" si="39"/>
        <v>Nej</v>
      </c>
      <c r="AW408" t="str">
        <f>IF(AV408="ja",VLOOKUP($B408,'Egen hetvattenprod'!$B$1:$AO$500,MATCH("Värmekälla till värmepumpar ()",'Egen hetvattenprod'!$B$1:$AO$1,0),FALSE),"")</f>
        <v/>
      </c>
      <c r="AY408" t="str">
        <f t="shared" si="40"/>
        <v>Ja</v>
      </c>
      <c r="AZ408" s="115">
        <f>IF($AY408="ja",(VLOOKUP($B408,'Egen hetvattenprod'!$B$1:$BX$550,MATCH(AZ$2,'Egen hetvattenprod'!$B$1:$BX$1,0),FALSE)+VLOOKUP($B408,Kraftvärmeprod!$B$1:$BX$550,MATCH(AZ$2,Kraftvärmeprod!$B$1:$BX$1,0),FALSE))/$AC408,"")</f>
        <v>0.872</v>
      </c>
      <c r="BA408" s="115">
        <f>IF($AY408="ja",(VLOOKUP($B408,'Egen hetvattenprod'!$B$1:$BX$550,MATCH(BA$2,'Egen hetvattenprod'!$B$1:$BX$1,0),FALSE)+VLOOKUP($B408,Kraftvärmeprod!$B$1:$BX$550,MATCH(BA$2,Kraftvärmeprod!$B$1:$BX$1,0),FALSE))/$AC408,"")</f>
        <v>0</v>
      </c>
      <c r="BB408" s="115">
        <f>IF($AY408="ja",(VLOOKUP($B408,'Egen hetvattenprod'!$B$1:$BX$550,MATCH(BB$2,'Egen hetvattenprod'!$B$1:$BX$1,0),FALSE)+VLOOKUP($B408,Kraftvärmeprod!$B$1:$BX$550,MATCH(BB$2,Kraftvärmeprod!$B$1:$BX$1,0),FALSE))/$AC408,"")</f>
        <v>0</v>
      </c>
      <c r="BC408" s="115">
        <f>IF($AY408="ja",(VLOOKUP($B408,'Egen hetvattenprod'!$B$1:$BX$550,MATCH(BC$2,'Egen hetvattenprod'!$B$1:$BX$1,0),FALSE)+VLOOKUP($B408,Kraftvärmeprod!$B$1:$BX$550,MATCH(BC$2,Kraftvärmeprod!$B$1:$BX$1,0),FALSE))/$AC408,"")</f>
        <v>0.128</v>
      </c>
      <c r="BD408" s="115">
        <f>IF($AY408="ja",(VLOOKUP($B408,'Egen hetvattenprod'!$B$1:$BX$550,MATCH(BD$2,'Egen hetvattenprod'!$B$1:$BX$1,0),FALSE)+VLOOKUP($B408,Kraftvärmeprod!$B$1:$BX$550,MATCH(BD$2,Kraftvärmeprod!$B$1:$BX$1,0),FALSE))/$AC408,"")</f>
        <v>0</v>
      </c>
      <c r="BF408" t="str">
        <f t="shared" si="41"/>
        <v>Nej</v>
      </c>
      <c r="BG408" t="str">
        <f>IF($BF408="ja",VLOOKUP($B408,'Egen hetvattenprod'!$B$1:$BX$550,MATCH("Andelen klimatgaser med fossilt ursprung för avfall ()",'Egen hetvattenprod'!$B$1:$BX$1,0),FALSE),"")</f>
        <v/>
      </c>
      <c r="BH408" t="str">
        <f>IF($BF408="ja",VLOOKUP($B408,Kraftvärmeprod!$B$1:$BX$550,MATCH("Andelen klimatgaser med fossilt ursprung för avfall ()",Kraftvärmeprod!$B$1:$BX$1,0),FALSE),"")</f>
        <v/>
      </c>
      <c r="BI408" t="str">
        <f>IF($BF408="ja",VLOOKUP($B408,'Egen hetvattenprod'!$B$1:$BX$550,MATCH("Avfall (GWh)",'Egen hetvattenprod'!$B$1:$BX$1,0),FALSE),"")</f>
        <v/>
      </c>
      <c r="BJ408" t="str">
        <f>IF($BF408="ja",VLOOKUP($B408,'Slutlig allokering kvv'!$B$1:$BX$550,MATCH("Avfall (GWh)",'Slutlig allokering kvv'!$B$1:$BX$1,0),FALSE),"")</f>
        <v/>
      </c>
      <c r="BK408" t="str">
        <f>IF($BF408="ja",VLOOKUP($B408,'Köpt hetvatten'!$B$1:$BX$550,MATCH("Avfall i köpt hetvatten",'Köpt hetvatten'!$B$1:$BX$1,0),FALSE),"")</f>
        <v/>
      </c>
      <c r="BL408" t="str">
        <f>IF($BF408="ja",VLOOKUP($B408,'Egen hetvattenprod'!$B$1:$BX$550,MATCH("Värde enligt ovan. (%)",'Egen hetvattenprod'!$B$1:$BX$1,0),FALSE),"")</f>
        <v/>
      </c>
      <c r="BM408" t="str">
        <f>IF($BF408="ja",VLOOKUP($B408,Kraftvärmeprod!$B$1:$BX$550,MATCH("Värde enligt ovan. (%)",Kraftvärmeprod!$B$1:$BX$1,0),FALSE),"")</f>
        <v/>
      </c>
      <c r="BQ408" t="str">
        <f>IF($BF408="ja",VLOOKUP($B408,'Egen hetvattenprod'!$B$1:$BX$550,MATCH("Tillförd olja (fossil) vid avfallsförbränning (GWh)",'Egen hetvattenprod'!$B$1:$BX$1,0),FALSE),"")</f>
        <v/>
      </c>
      <c r="BR408" t="str">
        <f>IF($BF408="ja",VLOOKUP($B408,Kraftvärmeprod!$B$1:$BX$550,MATCH("Tillförd olja (fossil) vid avfallsförbränning (GWh)",Kraftvärmeprod!$B$1:$BX$1,0),FALSE),"")</f>
        <v/>
      </c>
    </row>
  </sheetData>
  <autoFilter ref="A2:BS408" xr:uid="{13531F91-B409-4358-9A5C-3E4F322C1A91}"/>
  <mergeCells count="5">
    <mergeCell ref="AM1:AQ1"/>
    <mergeCell ref="AS1:AT1"/>
    <mergeCell ref="AV1:AW1"/>
    <mergeCell ref="AY1:BD1"/>
    <mergeCell ref="BF1:BR1"/>
  </mergeCells>
  <conditionalFormatting sqref="B1">
    <cfRule type="duplicateValues" dxfId="36" priority="7"/>
  </conditionalFormatting>
  <conditionalFormatting sqref="B2">
    <cfRule type="duplicateValues" dxfId="35" priority="6"/>
  </conditionalFormatting>
  <conditionalFormatting sqref="B1:B2">
    <cfRule type="duplicateValues" dxfId="34" priority="5"/>
  </conditionalFormatting>
  <conditionalFormatting sqref="B210:B408 B3:B208">
    <cfRule type="duplicateValues" dxfId="33" priority="4"/>
  </conditionalFormatting>
  <conditionalFormatting sqref="B210:B408 B3:B208">
    <cfRule type="duplicateValues" dxfId="32" priority="3"/>
  </conditionalFormatting>
  <conditionalFormatting sqref="B209">
    <cfRule type="duplicateValues" dxfId="31" priority="2"/>
  </conditionalFormatting>
  <conditionalFormatting sqref="B209">
    <cfRule type="duplicateValues" dxfId="30" priority="1"/>
  </conditionalFormatting>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34288-F46E-4165-A3AE-96599F883369}">
  <sheetPr codeName="Blad14">
    <tabColor theme="7" tint="0.59999389629810485"/>
  </sheetPr>
  <dimension ref="A1:T38"/>
  <sheetViews>
    <sheetView zoomScale="85" workbookViewId="0">
      <selection activeCell="E40" sqref="E40"/>
    </sheetView>
  </sheetViews>
  <sheetFormatPr defaultRowHeight="14.5"/>
  <cols>
    <col min="1" max="1" width="48.1796875" style="69" bestFit="1" customWidth="1"/>
    <col min="2" max="2" width="27.453125" style="69" customWidth="1"/>
    <col min="3" max="4" width="17.453125" style="69" customWidth="1"/>
    <col min="5" max="5" width="19.7265625" style="69" customWidth="1"/>
    <col min="6" max="6" width="19.1796875" style="69" customWidth="1"/>
    <col min="7" max="7" width="17.26953125" style="69" customWidth="1"/>
    <col min="8" max="8" width="19.7265625" style="69" customWidth="1"/>
    <col min="9" max="10" width="18.81640625" style="69" customWidth="1"/>
    <col min="11" max="11" width="19.26953125" style="69" customWidth="1"/>
    <col min="12" max="12" width="18.54296875" style="69" customWidth="1"/>
    <col min="13" max="16384" width="8.7265625" style="69"/>
  </cols>
  <sheetData>
    <row r="1" spans="1:20" ht="29">
      <c r="A1" s="66" t="s">
        <v>1322</v>
      </c>
      <c r="B1" s="67" t="s">
        <v>1361</v>
      </c>
      <c r="C1" s="67" t="s">
        <v>1362</v>
      </c>
      <c r="D1" s="67" t="s">
        <v>1363</v>
      </c>
      <c r="E1" s="67" t="s">
        <v>1323</v>
      </c>
      <c r="F1" s="67" t="s">
        <v>1324</v>
      </c>
      <c r="G1" s="67" t="s">
        <v>1325</v>
      </c>
      <c r="H1" s="67" t="s">
        <v>1326</v>
      </c>
      <c r="I1" s="67" t="s">
        <v>1327</v>
      </c>
      <c r="J1" s="67" t="s">
        <v>1328</v>
      </c>
      <c r="K1" s="67" t="s">
        <v>1329</v>
      </c>
      <c r="L1" s="67" t="s">
        <v>1330</v>
      </c>
      <c r="M1" s="68">
        <v>2011</v>
      </c>
      <c r="N1" s="68">
        <v>2010</v>
      </c>
      <c r="O1" s="68">
        <v>2009</v>
      </c>
      <c r="P1" s="68" t="s">
        <v>1331</v>
      </c>
      <c r="Q1" s="68" t="s">
        <v>1332</v>
      </c>
      <c r="R1" s="68" t="s">
        <v>1333</v>
      </c>
      <c r="S1" s="68" t="s">
        <v>1334</v>
      </c>
      <c r="T1" s="68" t="s">
        <v>1335</v>
      </c>
    </row>
    <row r="2" spans="1:20">
      <c r="A2" s="70" t="s">
        <v>1265</v>
      </c>
      <c r="B2" s="71">
        <f>(D2-E2)/E2</f>
        <v>-4.6129614459373691E-2</v>
      </c>
      <c r="C2" s="72">
        <f>D2-E2</f>
        <v>-210.61435900000106</v>
      </c>
      <c r="D2" s="73">
        <f>Totalt!AD414</f>
        <v>4355.0938409999999</v>
      </c>
      <c r="E2" s="73">
        <v>4565.7082000000009</v>
      </c>
      <c r="F2" s="73">
        <v>4544.374600000001</v>
      </c>
      <c r="G2" s="73">
        <v>4329.4977999999983</v>
      </c>
      <c r="H2" s="73">
        <v>4249.1614999999993</v>
      </c>
      <c r="I2" s="73">
        <v>4036.7012999999993</v>
      </c>
      <c r="J2" s="73">
        <v>3921.0273300000003</v>
      </c>
      <c r="K2" s="73">
        <v>3834.6844010000018</v>
      </c>
      <c r="L2" s="74">
        <v>4062.6541176470591</v>
      </c>
      <c r="M2" s="74">
        <v>3852.2627938561964</v>
      </c>
      <c r="N2" s="74">
        <v>4121.5038316127693</v>
      </c>
      <c r="O2" s="74">
        <v>3589.8439999999991</v>
      </c>
      <c r="P2" s="75">
        <v>3842.1989999999996</v>
      </c>
      <c r="Q2" s="75">
        <v>3739.8814999999986</v>
      </c>
      <c r="R2" s="75">
        <v>3785.0810000000006</v>
      </c>
      <c r="S2" s="75">
        <v>4171.835</v>
      </c>
      <c r="T2" s="76">
        <v>3713.226349999999</v>
      </c>
    </row>
    <row r="3" spans="1:20">
      <c r="A3" s="70" t="s">
        <v>1336</v>
      </c>
      <c r="B3" s="71"/>
      <c r="C3" s="72"/>
      <c r="D3" s="73"/>
      <c r="E3" s="73"/>
      <c r="F3" s="73"/>
      <c r="G3" s="73"/>
      <c r="H3" s="73"/>
      <c r="I3" s="73"/>
      <c r="J3" s="73"/>
      <c r="K3" s="73"/>
      <c r="L3" s="74"/>
      <c r="M3" s="74"/>
      <c r="N3" s="74"/>
      <c r="O3" s="74"/>
      <c r="P3" s="75" t="s">
        <v>1337</v>
      </c>
      <c r="Q3" s="75" t="s">
        <v>1337</v>
      </c>
      <c r="R3" s="75">
        <v>8.109</v>
      </c>
      <c r="S3" s="75">
        <v>5.6239999999999997</v>
      </c>
      <c r="T3" s="76">
        <v>7.0900000000000007</v>
      </c>
    </row>
    <row r="4" spans="1:20">
      <c r="A4" s="70" t="s">
        <v>655</v>
      </c>
      <c r="B4" s="71">
        <f t="shared" ref="B4:B25" si="0">(D4-E4)/E4</f>
        <v>7.4912218896605404E-2</v>
      </c>
      <c r="C4" s="72">
        <f t="shared" ref="C4:C25" si="1">D4-E4</f>
        <v>913.69111209999755</v>
      </c>
      <c r="D4" s="73">
        <f>Totalt!I414</f>
        <v>13110.514615099997</v>
      </c>
      <c r="E4" s="73">
        <v>12196.823503</v>
      </c>
      <c r="F4" s="73">
        <v>12085.0117357</v>
      </c>
      <c r="G4" s="73">
        <v>12068.854370000001</v>
      </c>
      <c r="H4" s="73">
        <v>11759.713900000001</v>
      </c>
      <c r="I4" s="73">
        <v>11108.776591799999</v>
      </c>
      <c r="J4" s="73">
        <v>11085.367992999998</v>
      </c>
      <c r="K4" s="73">
        <v>10592.484791000001</v>
      </c>
      <c r="L4" s="74">
        <v>10117.78631210712</v>
      </c>
      <c r="M4" s="74">
        <v>9581.3940560378269</v>
      </c>
      <c r="N4" s="74">
        <v>10191.074725472401</v>
      </c>
      <c r="O4" s="74">
        <v>9477.6911432105335</v>
      </c>
      <c r="P4" s="75">
        <v>7719.6883624176662</v>
      </c>
      <c r="Q4" s="75">
        <v>7285.5656209451809</v>
      </c>
      <c r="R4" s="75">
        <v>7458.7800952238676</v>
      </c>
      <c r="S4" s="75">
        <v>6761.9430452443758</v>
      </c>
      <c r="T4" s="76">
        <v>5200.3751892766732</v>
      </c>
    </row>
    <row r="5" spans="1:20">
      <c r="A5" s="70" t="s">
        <v>1338</v>
      </c>
      <c r="B5" s="71">
        <f t="shared" si="0"/>
        <v>5.1059230888960826E-2</v>
      </c>
      <c r="C5" s="72">
        <f t="shared" si="1"/>
        <v>53.221013899999889</v>
      </c>
      <c r="D5" s="73">
        <f>Totalt!J414+Totalt!K414</f>
        <v>1095.5597442999999</v>
      </c>
      <c r="E5" s="73">
        <v>1042.3387304</v>
      </c>
      <c r="F5" s="73">
        <v>1040.5145499999999</v>
      </c>
      <c r="G5" s="73">
        <v>1013.1605357000001</v>
      </c>
      <c r="H5" s="73">
        <v>820.58468820000007</v>
      </c>
      <c r="I5" s="73">
        <v>861.28116529409999</v>
      </c>
      <c r="J5" s="73">
        <v>922.79043805900005</v>
      </c>
      <c r="K5" s="73">
        <v>865.14805460000002</v>
      </c>
      <c r="L5" s="74">
        <v>866.87128119047986</v>
      </c>
      <c r="M5" s="74">
        <v>718.69999999999993</v>
      </c>
      <c r="N5" s="74">
        <v>740.4</v>
      </c>
      <c r="O5" s="74">
        <v>574.4</v>
      </c>
      <c r="P5" s="75">
        <v>870.10699999999997</v>
      </c>
      <c r="Q5" s="75">
        <v>844.29</v>
      </c>
      <c r="R5" s="75">
        <v>828.91</v>
      </c>
      <c r="S5" s="75">
        <v>865.9</v>
      </c>
      <c r="T5" s="76">
        <v>829.90299999999991</v>
      </c>
    </row>
    <row r="6" spans="1:20">
      <c r="A6" s="70" t="s">
        <v>1267</v>
      </c>
      <c r="B6" s="71">
        <f t="shared" si="0"/>
        <v>7.991673326040101E-2</v>
      </c>
      <c r="C6" s="72">
        <f>D6-E6</f>
        <v>296.24575999999843</v>
      </c>
      <c r="D6" s="73">
        <f>Totalt!L414</f>
        <v>4003.1760599999998</v>
      </c>
      <c r="E6" s="73">
        <v>3706.9303000000014</v>
      </c>
      <c r="F6" s="73">
        <v>3908.6731559999998</v>
      </c>
      <c r="G6" s="73">
        <v>3950.7271599999999</v>
      </c>
      <c r="H6" s="73">
        <v>3651.2839199999999</v>
      </c>
      <c r="I6" s="73">
        <v>2964.7997442000005</v>
      </c>
      <c r="J6" s="73">
        <v>2962.9568862999995</v>
      </c>
      <c r="K6" s="73">
        <v>3005.4039199999997</v>
      </c>
      <c r="L6" s="74">
        <v>2493.2099638723676</v>
      </c>
      <c r="M6" s="74">
        <v>2445.0813815388401</v>
      </c>
      <c r="N6" s="74">
        <v>2906.5185753175629</v>
      </c>
      <c r="O6" s="74">
        <v>3165.5392955741436</v>
      </c>
      <c r="P6" s="75">
        <v>2338.7616180695959</v>
      </c>
      <c r="Q6" s="75">
        <v>1453.6847154091563</v>
      </c>
      <c r="R6" s="75">
        <v>1320.9895532827941</v>
      </c>
      <c r="S6" s="75">
        <v>1393.7318648053556</v>
      </c>
      <c r="T6" s="76">
        <v>1172.118327081906</v>
      </c>
    </row>
    <row r="7" spans="1:20" ht="16.5">
      <c r="A7" s="70" t="s">
        <v>1339</v>
      </c>
      <c r="B7" s="71">
        <f t="shared" si="0"/>
        <v>-3.4300377462093974E-2</v>
      </c>
      <c r="C7" s="72">
        <f t="shared" si="1"/>
        <v>-534.37732950001555</v>
      </c>
      <c r="D7" s="73">
        <f>Totalt!AW414</f>
        <v>15044.965203699992</v>
      </c>
      <c r="E7" s="73">
        <v>15579.342533200008</v>
      </c>
      <c r="F7" s="73">
        <v>15705.703416699993</v>
      </c>
      <c r="G7" s="73">
        <v>14883.965699100005</v>
      </c>
      <c r="H7" s="73">
        <v>15556.137318300003</v>
      </c>
      <c r="I7" s="73">
        <v>14868.792437519985</v>
      </c>
      <c r="J7" s="73">
        <v>14185.186198480007</v>
      </c>
      <c r="K7" s="73">
        <v>15242.232561699991</v>
      </c>
      <c r="L7" s="74">
        <v>14720.17896007144</v>
      </c>
      <c r="M7" s="74">
        <v>14284.363807058389</v>
      </c>
      <c r="N7" s="74">
        <v>18765.116243748525</v>
      </c>
      <c r="O7" s="74">
        <v>16716.689162779043</v>
      </c>
      <c r="P7" s="75">
        <v>13642</v>
      </c>
      <c r="Q7" s="75">
        <v>11823.149864204535</v>
      </c>
      <c r="R7" s="75">
        <v>14182.581055496841</v>
      </c>
      <c r="S7" s="75">
        <v>13548.84573515328</v>
      </c>
      <c r="T7" s="76">
        <v>11004.57997651525</v>
      </c>
    </row>
    <row r="8" spans="1:20" ht="16.5">
      <c r="A8" s="70" t="s">
        <v>1340</v>
      </c>
      <c r="B8" s="71">
        <f t="shared" si="0"/>
        <v>-0.26856277087322716</v>
      </c>
      <c r="C8" s="72">
        <f t="shared" si="1"/>
        <v>-770.14714199999844</v>
      </c>
      <c r="D8" s="73">
        <f>Totalt!AX414</f>
        <v>2097.5144460000006</v>
      </c>
      <c r="E8" s="73">
        <v>2867.661587999999</v>
      </c>
      <c r="F8" s="73">
        <v>3162.8368849999997</v>
      </c>
      <c r="G8" s="73">
        <v>2882.4452829999987</v>
      </c>
      <c r="H8" s="73">
        <v>3246.1695004000003</v>
      </c>
      <c r="I8" s="73">
        <v>2824.1296110999988</v>
      </c>
      <c r="J8" s="73">
        <v>3144.1345805000014</v>
      </c>
      <c r="K8" s="73">
        <v>3989.1761473999991</v>
      </c>
      <c r="L8" s="74">
        <v>4094.816132363515</v>
      </c>
      <c r="M8" s="74">
        <v>3470.5594193151019</v>
      </c>
      <c r="N8" s="74">
        <v>4579.7834783361404</v>
      </c>
      <c r="O8" s="74">
        <v>4012</v>
      </c>
      <c r="P8" s="75">
        <v>4023</v>
      </c>
      <c r="Q8" s="75">
        <v>3479.1850943827053</v>
      </c>
      <c r="R8" s="75">
        <v>3882.9060004888661</v>
      </c>
      <c r="S8" s="75">
        <v>4606.4713186563831</v>
      </c>
      <c r="T8" s="76">
        <v>3650.6293705967414</v>
      </c>
    </row>
    <row r="9" spans="1:20">
      <c r="A9" s="70" t="s">
        <v>1341</v>
      </c>
      <c r="B9" s="71">
        <f t="shared" si="0"/>
        <v>-0.38437305591327453</v>
      </c>
      <c r="C9" s="72">
        <f t="shared" si="1"/>
        <v>-20.218722300000003</v>
      </c>
      <c r="D9" s="73">
        <f>Totalt!AV414</f>
        <v>32.3830977</v>
      </c>
      <c r="E9" s="73">
        <v>52.601820000000004</v>
      </c>
      <c r="F9" s="73">
        <v>69.127720099999991</v>
      </c>
      <c r="G9" s="73">
        <v>120.047539</v>
      </c>
      <c r="H9" s="73">
        <v>129.28275690000001</v>
      </c>
      <c r="I9" s="73">
        <v>147.762909912</v>
      </c>
      <c r="J9" s="73">
        <v>83.864430880000015</v>
      </c>
      <c r="K9" s="73">
        <v>175.22474200000002</v>
      </c>
      <c r="L9" s="74">
        <v>538.82113201178743</v>
      </c>
      <c r="M9" s="74"/>
      <c r="N9" s="74"/>
      <c r="O9" s="74"/>
      <c r="P9" s="75"/>
      <c r="Q9" s="75"/>
      <c r="R9" s="75"/>
      <c r="S9" s="75"/>
      <c r="T9" s="76"/>
    </row>
    <row r="10" spans="1:20">
      <c r="A10" s="70" t="s">
        <v>1342</v>
      </c>
      <c r="B10" s="71"/>
      <c r="C10" s="72"/>
      <c r="D10" s="73"/>
      <c r="E10" s="73"/>
      <c r="F10" s="73"/>
      <c r="G10" s="73"/>
      <c r="H10" s="73"/>
      <c r="I10" s="73"/>
      <c r="J10" s="73"/>
      <c r="K10" s="73"/>
      <c r="L10" s="74"/>
      <c r="M10" s="74">
        <v>115.52465567393369</v>
      </c>
      <c r="N10" s="74">
        <v>173.37</v>
      </c>
      <c r="O10" s="74">
        <v>128.60000000000002</v>
      </c>
      <c r="P10" s="75">
        <v>129.06900000000007</v>
      </c>
      <c r="Q10" s="75">
        <v>26.139810493984328</v>
      </c>
      <c r="R10" s="75">
        <v>245.85900000000004</v>
      </c>
      <c r="S10" s="75">
        <v>302.90631320397836</v>
      </c>
      <c r="T10" s="76">
        <v>360.94666891746544</v>
      </c>
    </row>
    <row r="11" spans="1:20">
      <c r="A11" s="70" t="s">
        <v>717</v>
      </c>
      <c r="B11" s="71">
        <f t="shared" si="0"/>
        <v>-0.65371743594578935</v>
      </c>
      <c r="C11" s="72">
        <f t="shared" si="1"/>
        <v>-75.848180000000013</v>
      </c>
      <c r="D11" s="73">
        <f>Totalt!V414</f>
        <v>40.177759999999999</v>
      </c>
      <c r="E11" s="73">
        <v>116.02594000000002</v>
      </c>
      <c r="F11" s="73">
        <v>273.34514899999999</v>
      </c>
      <c r="G11" s="73">
        <v>244.11189999999996</v>
      </c>
      <c r="H11" s="73">
        <v>303.10553900000002</v>
      </c>
      <c r="I11" s="73">
        <v>165.96613299999999</v>
      </c>
      <c r="J11" s="73">
        <v>433.24310650999996</v>
      </c>
      <c r="K11" s="73">
        <v>481.05299999999994</v>
      </c>
      <c r="L11" s="74">
        <v>715.33739964474523</v>
      </c>
      <c r="M11" s="74">
        <v>710.83840267551511</v>
      </c>
      <c r="N11" s="74">
        <v>983.67450983735512</v>
      </c>
      <c r="O11" s="74">
        <v>862.45624468046435</v>
      </c>
      <c r="P11" s="75">
        <v>737.93128075924255</v>
      </c>
      <c r="Q11" s="75">
        <v>667.65904139378051</v>
      </c>
      <c r="R11" s="75">
        <v>743.7341631400559</v>
      </c>
      <c r="S11" s="75">
        <v>780.75316215842827</v>
      </c>
      <c r="T11" s="76">
        <v>785.85018390963705</v>
      </c>
    </row>
    <row r="12" spans="1:20">
      <c r="A12" s="70" t="s">
        <v>663</v>
      </c>
      <c r="B12" s="71">
        <f t="shared" si="0"/>
        <v>-0.50373191499505621</v>
      </c>
      <c r="C12" s="72">
        <f t="shared" si="1"/>
        <v>-454.73064195000006</v>
      </c>
      <c r="D12" s="73">
        <f>Totalt!W414</f>
        <v>447.99286714999994</v>
      </c>
      <c r="E12" s="73">
        <v>902.7235091</v>
      </c>
      <c r="F12" s="73">
        <v>1035.1268909999999</v>
      </c>
      <c r="G12" s="73">
        <v>639.28162899999973</v>
      </c>
      <c r="H12" s="73">
        <v>910.04787299999998</v>
      </c>
      <c r="I12" s="73">
        <v>622.85854500000039</v>
      </c>
      <c r="J12" s="73">
        <v>769.75212580000004</v>
      </c>
      <c r="K12" s="73">
        <v>1394.5684399999998</v>
      </c>
      <c r="L12" s="74">
        <v>1280.9513403286476</v>
      </c>
      <c r="M12" s="74">
        <v>960.04709982937209</v>
      </c>
      <c r="N12" s="74">
        <v>2256.3852445526745</v>
      </c>
      <c r="O12" s="74">
        <v>2072.6661501367039</v>
      </c>
      <c r="P12" s="75">
        <v>1309.2826857397858</v>
      </c>
      <c r="Q12" s="75">
        <v>1641.6741281915881</v>
      </c>
      <c r="R12" s="75">
        <v>1713.6957484982888</v>
      </c>
      <c r="S12" s="75" t="s">
        <v>1337</v>
      </c>
      <c r="T12" s="76" t="s">
        <v>1337</v>
      </c>
    </row>
    <row r="13" spans="1:20" ht="16.5">
      <c r="A13" s="70" t="s">
        <v>1343</v>
      </c>
      <c r="B13" s="71"/>
      <c r="C13" s="72"/>
      <c r="D13" s="73"/>
      <c r="E13" s="73"/>
      <c r="F13" s="73"/>
      <c r="G13" s="73"/>
      <c r="H13" s="73"/>
      <c r="I13" s="73"/>
      <c r="J13" s="73"/>
      <c r="K13" s="73"/>
      <c r="L13" s="74"/>
      <c r="M13" s="74"/>
      <c r="N13" s="74"/>
      <c r="O13" s="74"/>
      <c r="P13" s="75">
        <v>3288.1429840039877</v>
      </c>
      <c r="Q13" s="75">
        <v>3498.5550725485823</v>
      </c>
      <c r="R13" s="75">
        <v>788.91025176562846</v>
      </c>
      <c r="S13" s="75">
        <v>1349.2552920525159</v>
      </c>
      <c r="T13" s="76">
        <v>1196.8362177197109</v>
      </c>
    </row>
    <row r="14" spans="1:20">
      <c r="A14" s="70" t="s">
        <v>1292</v>
      </c>
      <c r="B14" s="71"/>
      <c r="C14" s="72"/>
      <c r="D14" s="73"/>
      <c r="E14" s="73"/>
      <c r="F14" s="73"/>
      <c r="G14" s="73"/>
      <c r="H14" s="73"/>
      <c r="I14" s="73"/>
      <c r="J14" s="73"/>
      <c r="K14" s="73"/>
      <c r="L14" s="74"/>
      <c r="M14" s="74"/>
      <c r="N14" s="74"/>
      <c r="O14" s="74"/>
      <c r="P14" s="75">
        <v>840.02592297995614</v>
      </c>
      <c r="Q14" s="75">
        <v>783.39243737289451</v>
      </c>
      <c r="R14" s="75">
        <v>994.97270805158803</v>
      </c>
      <c r="S14" s="75" t="s">
        <v>1337</v>
      </c>
      <c r="T14" s="76" t="s">
        <v>1337</v>
      </c>
    </row>
    <row r="15" spans="1:20">
      <c r="A15" s="70" t="s">
        <v>1344</v>
      </c>
      <c r="B15" s="71">
        <f t="shared" si="0"/>
        <v>-0.30362899256363163</v>
      </c>
      <c r="C15" s="72">
        <f t="shared" si="1"/>
        <v>-202.02413500000006</v>
      </c>
      <c r="D15" s="73">
        <f>Totalt!Y414</f>
        <v>463.34096500000004</v>
      </c>
      <c r="E15" s="73">
        <v>665.3651000000001</v>
      </c>
      <c r="F15" s="73">
        <v>1195.58403</v>
      </c>
      <c r="G15" s="73">
        <v>998.88490999999999</v>
      </c>
      <c r="H15" s="73">
        <v>1013.8402470000001</v>
      </c>
      <c r="I15" s="73">
        <v>1032.9613498099998</v>
      </c>
      <c r="J15" s="73">
        <v>1223.5504582799999</v>
      </c>
      <c r="K15" s="73">
        <v>1463.47236</v>
      </c>
      <c r="L15" s="74">
        <v>1617.8971451755954</v>
      </c>
      <c r="M15" s="74">
        <v>1726.9380841394538</v>
      </c>
      <c r="N15" s="74">
        <v>2674.2666892639713</v>
      </c>
      <c r="O15" s="74">
        <v>2608.0452166126561</v>
      </c>
      <c r="P15" s="75">
        <v>2549.3159979968054</v>
      </c>
      <c r="Q15" s="75">
        <v>2583.6857800627899</v>
      </c>
      <c r="R15" s="75">
        <v>2166.5709744718602</v>
      </c>
      <c r="S15" s="75">
        <v>3006.3172371633814</v>
      </c>
      <c r="T15" s="76">
        <v>2849.4435989512313</v>
      </c>
    </row>
    <row r="16" spans="1:20">
      <c r="A16" s="70" t="s">
        <v>1345</v>
      </c>
      <c r="B16" s="71"/>
      <c r="C16" s="72"/>
      <c r="D16" s="73">
        <f>Totalt!AE414</f>
        <v>0</v>
      </c>
      <c r="E16" s="73">
        <v>0.47529399999999999</v>
      </c>
      <c r="F16" s="73">
        <v>0.46117599999999997</v>
      </c>
      <c r="G16" s="73">
        <v>1.23647</v>
      </c>
      <c r="H16" s="73">
        <v>1.850584</v>
      </c>
      <c r="I16" s="73">
        <v>26.912909999999997</v>
      </c>
      <c r="J16" s="73">
        <v>23.089386000000001</v>
      </c>
      <c r="K16" s="73">
        <v>2.6017099999999997</v>
      </c>
      <c r="L16" s="74">
        <v>2.6352941176470588</v>
      </c>
      <c r="M16" s="74">
        <v>140.44070588235292</v>
      </c>
      <c r="N16" s="74">
        <v>17.3</v>
      </c>
      <c r="O16" s="74">
        <v>47.482999999999997</v>
      </c>
      <c r="P16" s="75">
        <v>182.96064999999999</v>
      </c>
      <c r="Q16" s="75">
        <v>600.505</v>
      </c>
      <c r="R16" s="75">
        <v>652.41047999999978</v>
      </c>
      <c r="S16" s="75">
        <v>3084.7640000000001</v>
      </c>
      <c r="T16" s="76">
        <v>3971.4472869999995</v>
      </c>
    </row>
    <row r="17" spans="1:20">
      <c r="A17" s="70" t="s">
        <v>1346</v>
      </c>
      <c r="B17" s="71">
        <f t="shared" si="0"/>
        <v>0.17440807404677622</v>
      </c>
      <c r="C17" s="72">
        <f t="shared" si="1"/>
        <v>179.36667000000011</v>
      </c>
      <c r="D17" s="73">
        <f>Totalt!AA414</f>
        <v>1207.7976700000002</v>
      </c>
      <c r="E17" s="73">
        <v>1028.431</v>
      </c>
      <c r="F17" s="73">
        <v>1087.74343</v>
      </c>
      <c r="G17" s="73">
        <v>1056.6079499999998</v>
      </c>
      <c r="H17" s="73">
        <v>1141.1751699999998</v>
      </c>
      <c r="I17" s="73">
        <v>1214.95334</v>
      </c>
      <c r="J17" s="73">
        <v>1215.7718473</v>
      </c>
      <c r="K17" s="73">
        <v>1196.6844300000002</v>
      </c>
      <c r="L17" s="74">
        <v>1458.37</v>
      </c>
      <c r="M17" s="74">
        <v>1264.5516838571427</v>
      </c>
      <c r="N17" s="74">
        <v>1427.7951932604935</v>
      </c>
      <c r="O17" s="74">
        <v>1436.6210000000001</v>
      </c>
      <c r="P17" s="75">
        <v>1564.6350000000002</v>
      </c>
      <c r="Q17" s="75">
        <v>1643.0840000000001</v>
      </c>
      <c r="R17" s="75">
        <v>1553.8881875000002</v>
      </c>
      <c r="S17" s="75">
        <v>1780.5689999999997</v>
      </c>
      <c r="T17" s="76">
        <v>1895.6057500000004</v>
      </c>
    </row>
    <row r="18" spans="1:20">
      <c r="A18" s="70" t="s">
        <v>1347</v>
      </c>
      <c r="B18" s="71">
        <f t="shared" si="0"/>
        <v>0.16709537226542004</v>
      </c>
      <c r="C18" s="72">
        <f t="shared" si="1"/>
        <v>538.44517000000042</v>
      </c>
      <c r="D18" s="73">
        <f>Totalt!AB419+Totalt!AA414</f>
        <v>3760.8274700000002</v>
      </c>
      <c r="E18" s="73">
        <v>3222.3822999999998</v>
      </c>
      <c r="F18" s="73">
        <v>3372.1445400000002</v>
      </c>
      <c r="G18" s="73">
        <v>3319.6787399999994</v>
      </c>
      <c r="H18" s="73">
        <v>3621.5067699999991</v>
      </c>
      <c r="I18" s="73">
        <v>3950.1493200000009</v>
      </c>
      <c r="J18" s="73">
        <v>3951.817826</v>
      </c>
      <c r="K18" s="73">
        <v>3938.7569000000003</v>
      </c>
      <c r="L18" s="74">
        <v>4704.7999999999993</v>
      </c>
      <c r="M18" s="74">
        <v>3921.2891819999995</v>
      </c>
      <c r="N18" s="74">
        <v>4574.5218334401798</v>
      </c>
      <c r="O18" s="74">
        <v>4659.7349999999997</v>
      </c>
      <c r="P18" s="75">
        <v>4768.2410000000009</v>
      </c>
      <c r="Q18" s="75">
        <v>5164.4496999999992</v>
      </c>
      <c r="R18" s="75">
        <v>5064.1500000000015</v>
      </c>
      <c r="S18" s="75">
        <v>5492.8870000000006</v>
      </c>
      <c r="T18" s="76">
        <v>5875.9270000000006</v>
      </c>
    </row>
    <row r="19" spans="1:20">
      <c r="A19" s="70" t="s">
        <v>1348</v>
      </c>
      <c r="B19" s="71">
        <f t="shared" si="0"/>
        <v>0.58574123088531949</v>
      </c>
      <c r="C19" s="72">
        <f t="shared" si="1"/>
        <v>113.79856780000003</v>
      </c>
      <c r="D19" s="73">
        <f>Totalt!Z414</f>
        <v>308.07986780000005</v>
      </c>
      <c r="E19" s="73">
        <v>194.28130000000002</v>
      </c>
      <c r="F19" s="73">
        <v>189.88235600000002</v>
      </c>
      <c r="G19" s="73">
        <v>276.04981900000007</v>
      </c>
      <c r="H19" s="73">
        <v>303.52709000000004</v>
      </c>
      <c r="I19" s="73">
        <v>262.29312400000003</v>
      </c>
      <c r="J19" s="73">
        <v>225.17362899999995</v>
      </c>
      <c r="K19" s="73">
        <v>276.40034000000003</v>
      </c>
      <c r="L19" s="74">
        <v>300.82823529411769</v>
      </c>
      <c r="M19" s="74">
        <v>144.71840537505014</v>
      </c>
      <c r="N19" s="74">
        <v>139.37625883982562</v>
      </c>
      <c r="O19" s="74">
        <v>211.12280000000001</v>
      </c>
      <c r="P19" s="75">
        <v>221.34484700000004</v>
      </c>
      <c r="Q19" s="75">
        <v>339.31899999999996</v>
      </c>
      <c r="R19" s="75">
        <v>235.935</v>
      </c>
      <c r="S19" s="75">
        <v>444.69372999999979</v>
      </c>
      <c r="T19" s="76">
        <v>402.17589999999996</v>
      </c>
    </row>
    <row r="20" spans="1:20" ht="16.5">
      <c r="A20" s="70" t="s">
        <v>1349</v>
      </c>
      <c r="B20" s="71">
        <f t="shared" si="0"/>
        <v>-6.1729141026514785E-2</v>
      </c>
      <c r="C20" s="72">
        <f t="shared" si="1"/>
        <v>-98.022505909997562</v>
      </c>
      <c r="D20" s="73">
        <f>Totalt!AF414</f>
        <v>1489.9229001000024</v>
      </c>
      <c r="E20" s="73">
        <v>1587.9454060099999</v>
      </c>
      <c r="F20" s="73">
        <v>1630.2474770000003</v>
      </c>
      <c r="G20" s="73">
        <v>1595.9532139999983</v>
      </c>
      <c r="H20" s="73">
        <v>1572.5305387000001</v>
      </c>
      <c r="I20" s="73">
        <v>1582.23738411</v>
      </c>
      <c r="J20" s="73">
        <v>1604.0068908899998</v>
      </c>
      <c r="K20" s="73">
        <v>1696.9427799999994</v>
      </c>
      <c r="L20" s="74">
        <v>1736.1875343008242</v>
      </c>
      <c r="M20" s="74">
        <v>1758.3712661661</v>
      </c>
      <c r="N20" s="74">
        <v>1792.0863795720459</v>
      </c>
      <c r="O20" s="74">
        <v>1458.8205390000001</v>
      </c>
      <c r="P20" s="75">
        <v>1382.0550774687335</v>
      </c>
      <c r="Q20" s="75">
        <v>1612</v>
      </c>
      <c r="R20" s="75">
        <v>1156.0666999999999</v>
      </c>
      <c r="S20" s="75">
        <v>1291.3747049999997</v>
      </c>
      <c r="T20" s="76">
        <v>1107.74981</v>
      </c>
    </row>
    <row r="21" spans="1:20">
      <c r="A21" s="70" t="s">
        <v>701</v>
      </c>
      <c r="B21" s="71">
        <f t="shared" si="0"/>
        <v>-0.92473508917406577</v>
      </c>
      <c r="C21" s="72">
        <f t="shared" si="1"/>
        <v>-585.85726299999999</v>
      </c>
      <c r="D21" s="73">
        <f>Totalt!G414</f>
        <v>47.683380000000007</v>
      </c>
      <c r="E21" s="73">
        <v>633.54064300000005</v>
      </c>
      <c r="F21" s="73">
        <v>960.7890000000001</v>
      </c>
      <c r="G21" s="73">
        <v>773.53600000000006</v>
      </c>
      <c r="H21" s="73">
        <v>1726.8467700000003</v>
      </c>
      <c r="I21" s="73">
        <v>1194.0680000000002</v>
      </c>
      <c r="J21" s="73">
        <v>958.10299999999995</v>
      </c>
      <c r="K21" s="73">
        <v>1675.088</v>
      </c>
      <c r="L21" s="74">
        <v>1790.1908701842046</v>
      </c>
      <c r="M21" s="74">
        <v>2111.1210444311241</v>
      </c>
      <c r="N21" s="74">
        <v>3305.9884631072509</v>
      </c>
      <c r="O21" s="74">
        <v>2451.8697420165117</v>
      </c>
      <c r="P21" s="75">
        <v>1675.8140365034592</v>
      </c>
      <c r="Q21" s="75">
        <v>2049.114212873837</v>
      </c>
      <c r="R21" s="75">
        <v>1721.6433511548271</v>
      </c>
      <c r="S21" s="75">
        <v>1867.3924365878113</v>
      </c>
      <c r="T21" s="76">
        <v>2742.6258195836335</v>
      </c>
    </row>
    <row r="22" spans="1:20" ht="16.5">
      <c r="A22" s="70" t="s">
        <v>1350</v>
      </c>
      <c r="B22" s="71">
        <f t="shared" si="0"/>
        <v>-0.48111668955468984</v>
      </c>
      <c r="C22" s="72">
        <f t="shared" si="1"/>
        <v>-320.9343011000002</v>
      </c>
      <c r="D22" s="73">
        <f>Totalt!D419+Totalt!E414+Totalt!F414</f>
        <v>346.12695050000013</v>
      </c>
      <c r="E22" s="73">
        <v>667.06125160000033</v>
      </c>
      <c r="F22" s="73">
        <v>896.64509100000009</v>
      </c>
      <c r="G22" s="73">
        <v>649.6965032999999</v>
      </c>
      <c r="H22" s="73">
        <v>1285.4949872000004</v>
      </c>
      <c r="I22" s="73">
        <v>678.10185996499968</v>
      </c>
      <c r="J22" s="73">
        <v>779.29301750000013</v>
      </c>
      <c r="K22" s="73">
        <v>1239.8003847</v>
      </c>
      <c r="L22" s="74">
        <v>1850.1618853470659</v>
      </c>
      <c r="M22" s="74">
        <v>2068.8706001072387</v>
      </c>
      <c r="N22" s="74">
        <v>4558.0694154630955</v>
      </c>
      <c r="O22" s="74">
        <v>3836.716392178595</v>
      </c>
      <c r="P22" s="75">
        <v>1269.8037483988528</v>
      </c>
      <c r="Q22" s="75">
        <v>1686.4408688091753</v>
      </c>
      <c r="R22" s="75">
        <v>2701.8956247377137</v>
      </c>
      <c r="S22" s="75">
        <v>2304.0838577850745</v>
      </c>
      <c r="T22" s="76">
        <v>3209.8405354312617</v>
      </c>
    </row>
    <row r="23" spans="1:20">
      <c r="A23" s="70" t="s">
        <v>1276</v>
      </c>
      <c r="B23" s="71">
        <f t="shared" si="0"/>
        <v>-0.98057232511018166</v>
      </c>
      <c r="C23" s="72">
        <f t="shared" si="1"/>
        <v>-497.635155</v>
      </c>
      <c r="D23" s="73">
        <f>Totalt!H414</f>
        <v>9.8594399999999993</v>
      </c>
      <c r="E23" s="73">
        <v>507.494595</v>
      </c>
      <c r="F23" s="73">
        <v>841.27177000000006</v>
      </c>
      <c r="G23" s="73">
        <v>804.45195000000001</v>
      </c>
      <c r="H23" s="73">
        <v>702.06129500000009</v>
      </c>
      <c r="I23" s="73">
        <v>1096.66213167</v>
      </c>
      <c r="J23" s="73">
        <v>1156.2032795</v>
      </c>
      <c r="K23" s="73">
        <v>1708.2693099999999</v>
      </c>
      <c r="L23" s="74">
        <v>1242.3651922285537</v>
      </c>
      <c r="M23" s="74">
        <v>1347.6425746928876</v>
      </c>
      <c r="N23" s="74">
        <v>1606.0962613998297</v>
      </c>
      <c r="O23" s="74">
        <v>1443.7285173129358</v>
      </c>
      <c r="P23" s="75">
        <v>1449.3792809004606</v>
      </c>
      <c r="Q23" s="75">
        <v>1803.0257275033955</v>
      </c>
      <c r="R23" s="75">
        <v>1947.3608102504072</v>
      </c>
      <c r="S23" s="75">
        <v>1905.537335712693</v>
      </c>
      <c r="T23" s="76">
        <v>2410.9544915612514</v>
      </c>
    </row>
    <row r="24" spans="1:20">
      <c r="A24" s="77" t="s">
        <v>1351</v>
      </c>
      <c r="B24" s="71">
        <f t="shared" si="0"/>
        <v>-0.26515316389654919</v>
      </c>
      <c r="C24" s="72">
        <f t="shared" si="1"/>
        <v>-3.5575600000000005</v>
      </c>
      <c r="D24" s="73">
        <f>Totalt!H414</f>
        <v>9.8594399999999993</v>
      </c>
      <c r="E24" s="73">
        <v>13.417</v>
      </c>
      <c r="F24" s="73">
        <v>45.311999999999998</v>
      </c>
      <c r="G24" s="73">
        <v>24.588947000000001</v>
      </c>
      <c r="H24" s="73">
        <v>38.562710000000003</v>
      </c>
      <c r="I24" s="73">
        <v>51.842999999999996</v>
      </c>
      <c r="J24" s="73">
        <v>67.857561000000004</v>
      </c>
      <c r="K24" s="73">
        <v>96.690328999999991</v>
      </c>
      <c r="L24" s="74">
        <v>131.92000000000002</v>
      </c>
      <c r="M24" s="74">
        <v>171.75908035336315</v>
      </c>
      <c r="N24" s="74">
        <v>325.0745209771494</v>
      </c>
      <c r="O24" s="74">
        <v>498.12006411600782</v>
      </c>
      <c r="P24" s="75">
        <v>228.98450103823399</v>
      </c>
      <c r="Q24" s="75">
        <v>323.87273479925238</v>
      </c>
      <c r="R24" s="75">
        <v>265.38607776231697</v>
      </c>
      <c r="S24" s="75">
        <v>360.27871455445899</v>
      </c>
      <c r="T24" s="76">
        <v>435.84375553259201</v>
      </c>
    </row>
    <row r="25" spans="1:20">
      <c r="A25" s="78" t="s">
        <v>1291</v>
      </c>
      <c r="B25" s="71">
        <f t="shared" si="0"/>
        <v>-3.630120298816971E-2</v>
      </c>
      <c r="C25" s="72">
        <f t="shared" si="1"/>
        <v>-219.57675999999992</v>
      </c>
      <c r="D25" s="73">
        <f>Totalt!AC414</f>
        <v>5829.1693400000013</v>
      </c>
      <c r="E25" s="73">
        <v>6048.7461000000012</v>
      </c>
      <c r="F25" s="73">
        <v>5974.9467500000037</v>
      </c>
      <c r="G25" s="73">
        <v>6195.1891299999988</v>
      </c>
      <c r="H25" s="73">
        <v>5772.5033400000029</v>
      </c>
      <c r="I25" s="73">
        <v>5684.560309999998</v>
      </c>
      <c r="J25" s="73">
        <v>5285.069279999997</v>
      </c>
      <c r="K25" s="73">
        <v>5088.785818999997</v>
      </c>
      <c r="L25" s="79">
        <v>5166.8799999999974</v>
      </c>
      <c r="M25" s="79">
        <v>3898.9579119959885</v>
      </c>
      <c r="N25" s="79"/>
      <c r="O25" s="79"/>
      <c r="P25" s="80"/>
      <c r="Q25" s="80"/>
      <c r="R25" s="80"/>
      <c r="S25" s="80"/>
      <c r="T25" s="81"/>
    </row>
    <row r="26" spans="1:20" ht="16.5">
      <c r="A26" s="82" t="s">
        <v>1352</v>
      </c>
      <c r="B26" s="83">
        <f>(D26-E26)/E26</f>
        <v>-3.8090246886209489E-2</v>
      </c>
      <c r="C26" s="84">
        <f>D26-E26</f>
        <v>-2078.617724960015</v>
      </c>
      <c r="D26" s="85">
        <f>(SUM(D2:D25))-D17</f>
        <v>52492.247388350006</v>
      </c>
      <c r="E26" s="85">
        <f>(SUM(E2:E25))-E17</f>
        <v>54570.865113310021</v>
      </c>
      <c r="F26" s="86">
        <f>SUM(F2:F25)-F17</f>
        <v>56931.998293499979</v>
      </c>
      <c r="G26" s="87">
        <v>54771.357599100011</v>
      </c>
      <c r="H26" s="87">
        <v>56664.21132770001</v>
      </c>
      <c r="I26" s="87">
        <f>SUM(I2:I25)-I17</f>
        <v>53160.857827381085</v>
      </c>
      <c r="J26" s="87">
        <v>52782.487417698998</v>
      </c>
      <c r="K26" s="87">
        <f>SUM(K2:K25)-K17</f>
        <v>56766.783990399999</v>
      </c>
      <c r="L26" s="88">
        <f>SUM(L2:L25)-L17</f>
        <v>57434.492795885155</v>
      </c>
      <c r="M26" s="88">
        <v>53428.880471128745</v>
      </c>
      <c r="N26" s="88">
        <v>63710.606430940774</v>
      </c>
      <c r="O26" s="88">
        <v>57815.527267617595</v>
      </c>
      <c r="P26" s="88">
        <v>52468.106993276779</v>
      </c>
      <c r="Q26" s="88">
        <v>51405.590308990853</v>
      </c>
      <c r="R26" s="88">
        <v>51865.947594325058</v>
      </c>
      <c r="S26" s="88">
        <v>53544.594748077739</v>
      </c>
      <c r="T26" s="89">
        <v>50927.563482077363</v>
      </c>
    </row>
    <row r="27" spans="1:20" ht="16.5">
      <c r="A27" s="90" t="s">
        <v>1353</v>
      </c>
      <c r="B27" s="91">
        <f>(D27-E27)/E27</f>
        <v>-6.7661486094478002E-2</v>
      </c>
      <c r="C27" s="92">
        <f>D27-E27</f>
        <v>-3238.7142750000057</v>
      </c>
      <c r="D27" s="73">
        <f>Totalt!AK419-Totalt!AL419</f>
        <v>44627.722925000009</v>
      </c>
      <c r="E27" s="73">
        <v>47866.437200000015</v>
      </c>
      <c r="F27" s="93">
        <v>49049.831010000016</v>
      </c>
      <c r="G27" s="88">
        <v>48285.06455200004</v>
      </c>
      <c r="H27" s="94">
        <v>48888.816862999978</v>
      </c>
      <c r="I27" s="94">
        <v>45862.367570000024</v>
      </c>
      <c r="J27" s="88">
        <v>45160.597417999983</v>
      </c>
      <c r="K27" s="88">
        <v>48880.996426999991</v>
      </c>
      <c r="L27" s="88">
        <v>49990.84</v>
      </c>
      <c r="M27" s="88">
        <v>48079.541329865999</v>
      </c>
      <c r="N27" s="88">
        <v>61171.912360500013</v>
      </c>
      <c r="O27" s="88">
        <v>50825.087031000003</v>
      </c>
      <c r="P27" s="88">
        <v>47758.588479000064</v>
      </c>
      <c r="Q27" s="88">
        <v>47432.403500000044</v>
      </c>
      <c r="R27" s="88">
        <v>46735.900920000051</v>
      </c>
      <c r="S27" s="88">
        <v>49149.252615497942</v>
      </c>
      <c r="T27" s="89">
        <v>46311.931681159156</v>
      </c>
    </row>
    <row r="28" spans="1:20">
      <c r="A28" s="95" t="s">
        <v>1354</v>
      </c>
      <c r="B28" s="96"/>
      <c r="C28" s="92"/>
      <c r="D28" s="96">
        <f>D27/(D26-D25)</f>
        <v>0.95638189316956201</v>
      </c>
      <c r="E28" s="96">
        <f>E27/(E26-E25)</f>
        <v>0.98648695014473409</v>
      </c>
      <c r="F28" s="97">
        <f>F27/(F26-F25)</f>
        <v>0.96257199983653208</v>
      </c>
      <c r="G28" s="98">
        <v>0.99400726886713708</v>
      </c>
      <c r="H28" s="98">
        <v>0.96064405766880323</v>
      </c>
      <c r="I28" s="98">
        <f>I27/(I26-I25)</f>
        <v>0.9660055642125378</v>
      </c>
      <c r="J28" s="98">
        <v>0.95080110011612884</v>
      </c>
      <c r="K28" s="98">
        <f>K27/(K26-K25)</f>
        <v>0.94587635273480952</v>
      </c>
      <c r="L28" s="98">
        <f>L27/(L26-L25)</f>
        <v>0.95644008451703377</v>
      </c>
      <c r="M28" s="98">
        <v>0.97071707052367839</v>
      </c>
      <c r="N28" s="99">
        <v>0.96015272475560909</v>
      </c>
      <c r="O28" s="99">
        <v>0.87909060823297325</v>
      </c>
      <c r="P28" s="99">
        <v>0.91024035773045542</v>
      </c>
      <c r="Q28" s="99">
        <v>0.92270905197063946</v>
      </c>
      <c r="R28" s="99">
        <v>0.90109027382570539</v>
      </c>
      <c r="S28" s="99">
        <v>0.91791249605568093</v>
      </c>
      <c r="T28" s="100">
        <v>0.90936868985411878</v>
      </c>
    </row>
    <row r="29" spans="1:20">
      <c r="C29" s="101"/>
      <c r="D29" s="101"/>
      <c r="E29" s="101"/>
      <c r="F29" s="101"/>
      <c r="G29" s="102"/>
      <c r="H29" s="102"/>
      <c r="I29" s="102"/>
      <c r="J29" s="102"/>
      <c r="K29" s="102"/>
      <c r="L29" s="102"/>
      <c r="M29" s="102"/>
    </row>
    <row r="30" spans="1:20">
      <c r="K30" s="103"/>
      <c r="L30" s="103"/>
    </row>
    <row r="31" spans="1:20">
      <c r="A31" s="69">
        <v>1</v>
      </c>
      <c r="B31" s="69" t="s">
        <v>1355</v>
      </c>
      <c r="K31" s="104"/>
      <c r="L31" s="104"/>
    </row>
    <row r="32" spans="1:20">
      <c r="A32" s="69">
        <v>3</v>
      </c>
      <c r="B32" s="69" t="s">
        <v>1356</v>
      </c>
    </row>
    <row r="33" spans="1:5">
      <c r="A33" s="69">
        <v>4</v>
      </c>
      <c r="B33" s="69" t="s">
        <v>1357</v>
      </c>
    </row>
    <row r="34" spans="1:5">
      <c r="A34" s="105">
        <v>6</v>
      </c>
      <c r="B34" s="106" t="s">
        <v>1358</v>
      </c>
      <c r="D34" s="106"/>
    </row>
    <row r="35" spans="1:5">
      <c r="A35" s="69">
        <v>7</v>
      </c>
      <c r="B35" s="69" t="s">
        <v>1359</v>
      </c>
    </row>
    <row r="36" spans="1:5">
      <c r="A36" s="69">
        <v>8</v>
      </c>
      <c r="B36" s="106" t="s">
        <v>1360</v>
      </c>
      <c r="D36" s="106"/>
    </row>
    <row r="38" spans="1:5">
      <c r="E38" s="107"/>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C5C7-7FE6-406B-ACC9-E72B53D8A11A}">
  <sheetPr codeName="Blad15">
    <tabColor theme="7" tint="0.59999389629810485"/>
  </sheetPr>
  <dimension ref="A1:R422"/>
  <sheetViews>
    <sheetView topLeftCell="A7" workbookViewId="0">
      <selection activeCell="C3" sqref="C3"/>
    </sheetView>
  </sheetViews>
  <sheetFormatPr defaultRowHeight="14.5"/>
  <cols>
    <col min="1" max="1" width="34.453125" bestFit="1" customWidth="1"/>
    <col min="2" max="2" width="26.36328125" customWidth="1"/>
  </cols>
  <sheetData>
    <row r="1" spans="1:18" ht="72.5">
      <c r="A1" s="51" t="s">
        <v>0</v>
      </c>
      <c r="B1" s="51" t="s">
        <v>1</v>
      </c>
      <c r="C1" t="s">
        <v>1229</v>
      </c>
      <c r="E1" s="8" t="s">
        <v>1240</v>
      </c>
      <c r="F1" s="8" t="s">
        <v>1403</v>
      </c>
      <c r="G1" s="8" t="s">
        <v>1404</v>
      </c>
      <c r="H1" s="8" t="s">
        <v>1405</v>
      </c>
      <c r="I1" s="8" t="s">
        <v>1406</v>
      </c>
      <c r="J1" s="8" t="s">
        <v>1407</v>
      </c>
      <c r="K1" s="8"/>
      <c r="L1" t="s">
        <v>1304</v>
      </c>
      <c r="N1" s="136" t="s">
        <v>1408</v>
      </c>
      <c r="O1" s="136" t="s">
        <v>1409</v>
      </c>
      <c r="P1" s="136" t="s">
        <v>1410</v>
      </c>
      <c r="Q1" s="136" t="s">
        <v>1411</v>
      </c>
      <c r="R1" s="136" t="s">
        <v>473</v>
      </c>
    </row>
    <row r="2" spans="1:18">
      <c r="A2" t="s">
        <v>19</v>
      </c>
      <c r="B2" t="s">
        <v>20</v>
      </c>
      <c r="C2" t="str">
        <f>VLOOKUP($B2,Totalt!$B$1:$BU$600,MATCH("Kvalitetsgranskad:",Totalt!$B$1:$BU$1,0),FALSE)</f>
        <v>Ja</v>
      </c>
      <c r="E2" t="str">
        <f>VLOOKUP($B2,Miljö!$B$1:$AG$479,MATCH(E$1,Miljö!$B$1:$AK$1,0),FALSE)</f>
        <v>Ja</v>
      </c>
      <c r="F2" t="str">
        <f>VLOOKUP($B2,Miljö!$B$1:$J$479,MATCH("Typ av ursprungsspecificerad el   (Om inget värde anges används Nordisk residualmix, se inforuta) ()",Miljö!$B$1:$J$1,0),FALSE)</f>
        <v>'Kärnkraft'</v>
      </c>
      <c r="G2">
        <f>VLOOKUP($B2,Miljö!$B$1:$J$479,MATCH("Primärenergifaktor ()",Miljö!$B$1:$J$1,0),FALSE)</f>
        <v>3.1</v>
      </c>
      <c r="H2">
        <f>VLOOKUP($B2,Miljö!$B$1:$J$479,MATCH("Koldioxidekvivalenter energiomvandling (g/kwh)",Miljö!$B$1:$J$1,0),FALSE)</f>
        <v>0</v>
      </c>
      <c r="I2">
        <f>VLOOKUP($B2,Miljö!$B$1:$J$479,MATCH("Fossilandel för ursprungspecificerad el ()",Miljö!$B$1:$J$1,0),FALSE)</f>
        <v>0</v>
      </c>
      <c r="J2">
        <f>VLOOKUP($B2,Miljö!$B$1:$J$479,MATCH("Kärnkraftsandel för ursprungsspecificerad el ()",Miljö!$B$1:$J$1,0),FALSE)</f>
        <v>1</v>
      </c>
      <c r="L2">
        <f>VLOOKUP($B2,Totalt!$B$1:$BU$497,MATCH("total el",Totalt!$B$1:$BU$1,0),FALSE)</f>
        <v>0.16200000000000001</v>
      </c>
      <c r="N2" s="136">
        <f>IF(ISERROR($L2*G2),"",$L2*G2)</f>
        <v>0.50219999999999998</v>
      </c>
      <c r="O2" s="136">
        <f>IF(ISERROR($L2*H2),"",$L2*H2)</f>
        <v>0</v>
      </c>
      <c r="P2" s="136">
        <f>IF(ISERROR($L2*I2),"",$L2*I2)</f>
        <v>0</v>
      </c>
      <c r="Q2" s="136">
        <f>IF(ISERROR($L2*J2),"",$L2*J2)</f>
        <v>0.16200000000000001</v>
      </c>
    </row>
    <row r="3" spans="1:18">
      <c r="A3" t="s">
        <v>19</v>
      </c>
      <c r="B3" t="s">
        <v>23</v>
      </c>
      <c r="C3" t="str">
        <f>VLOOKUP($B3,Totalt!$B$1:$BU$600,MATCH("Kvalitetsgranskad:",Totalt!$B$1:$BU$1,0),FALSE)</f>
        <v>Ja</v>
      </c>
      <c r="E3" t="str">
        <f>VLOOKUP($B3,Miljö!$B$1:$AG$479,MATCH(E$1,Miljö!$B$1:$AK$1,0),FALSE)</f>
        <v>Ja</v>
      </c>
      <c r="F3" t="str">
        <f>VLOOKUP($B3,Miljö!$B$1:$J$479,MATCH("Typ av ursprungsspecificerad el   (Om inget värde anges används Nordisk residualmix, se inforuta) ()",Miljö!$B$1:$J$1,0),FALSE)</f>
        <v>'Kärnkraft'</v>
      </c>
      <c r="G3">
        <f>VLOOKUP($B3,Miljö!$B$1:$J$479,MATCH("Primärenergifaktor ()",Miljö!$B$1:$J$1,0),FALSE)</f>
        <v>3.1</v>
      </c>
      <c r="H3">
        <f>VLOOKUP($B3,Miljö!$B$1:$J$479,MATCH("Koldioxidekvivalenter energiomvandling (g/kwh)",Miljö!$B$1:$J$1,0),FALSE)</f>
        <v>0</v>
      </c>
      <c r="I3">
        <f>VLOOKUP($B3,Miljö!$B$1:$J$479,MATCH("Fossilandel för ursprungspecificerad el ()",Miljö!$B$1:$J$1,0),FALSE)</f>
        <v>0</v>
      </c>
      <c r="J3">
        <f>VLOOKUP($B3,Miljö!$B$1:$J$479,MATCH("Kärnkraftsandel för ursprungsspecificerad el ()",Miljö!$B$1:$J$1,0),FALSE)</f>
        <v>1</v>
      </c>
      <c r="L3">
        <f>VLOOKUP($B3,Totalt!$B$1:$BU$497,MATCH("total el",Totalt!$B$1:$BU$1,0),FALSE)</f>
        <v>0.51100000000000001</v>
      </c>
      <c r="N3" s="136">
        <f t="shared" ref="N3:N66" si="0">IF(ISERROR($L3*G3),"",$L3*G3)</f>
        <v>1.5841000000000001</v>
      </c>
      <c r="O3" s="136">
        <f t="shared" ref="O3:O66" si="1">IF(ISERROR($L3*H3),"",$L3*H3)</f>
        <v>0</v>
      </c>
      <c r="P3" s="136">
        <f t="shared" ref="P3:P66" si="2">IF(ISERROR($L3*I3),"",$L3*I3)</f>
        <v>0</v>
      </c>
      <c r="Q3" s="136">
        <f t="shared" ref="Q3:Q66" si="3">IF(ISERROR($L3*J3),"",$L3*J3)</f>
        <v>0.51100000000000001</v>
      </c>
    </row>
    <row r="4" spans="1:18">
      <c r="A4" t="s">
        <v>19</v>
      </c>
      <c r="B4" t="s">
        <v>25</v>
      </c>
      <c r="C4" t="str">
        <f>VLOOKUP($B4,Totalt!$B$1:$BU$600,MATCH("Kvalitetsgranskad:",Totalt!$B$1:$BU$1,0),FALSE)</f>
        <v>Ja</v>
      </c>
      <c r="E4" t="str">
        <f>VLOOKUP($B4,Miljö!$B$1:$AG$479,MATCH(E$1,Miljö!$B$1:$AK$1,0),FALSE)</f>
        <v>Ja</v>
      </c>
      <c r="F4" t="str">
        <f>VLOOKUP($B4,Miljö!$B$1:$J$479,MATCH("Typ av ursprungsspecificerad el   (Om inget värde anges används Nordisk residualmix, se inforuta) ()",Miljö!$B$1:$J$1,0),FALSE)</f>
        <v>'Kärnkraft'</v>
      </c>
      <c r="G4">
        <f>VLOOKUP($B4,Miljö!$B$1:$J$479,MATCH("Primärenergifaktor ()",Miljö!$B$1:$J$1,0),FALSE)</f>
        <v>3.1</v>
      </c>
      <c r="H4">
        <f>VLOOKUP($B4,Miljö!$B$1:$J$479,MATCH("Koldioxidekvivalenter energiomvandling (g/kwh)",Miljö!$B$1:$J$1,0),FALSE)</f>
        <v>0</v>
      </c>
      <c r="I4">
        <f>VLOOKUP($B4,Miljö!$B$1:$J$479,MATCH("Fossilandel för ursprungspecificerad el ()",Miljö!$B$1:$J$1,0),FALSE)</f>
        <v>0</v>
      </c>
      <c r="J4">
        <f>VLOOKUP($B4,Miljö!$B$1:$J$479,MATCH("Kärnkraftsandel för ursprungsspecificerad el ()",Miljö!$B$1:$J$1,0),FALSE)</f>
        <v>1</v>
      </c>
      <c r="L4">
        <f>VLOOKUP($B4,Totalt!$B$1:$BU$497,MATCH("total el",Totalt!$B$1:$BU$1,0),FALSE)</f>
        <v>3.54</v>
      </c>
      <c r="N4" s="136">
        <f t="shared" si="0"/>
        <v>10.974</v>
      </c>
      <c r="O4" s="136">
        <f t="shared" si="1"/>
        <v>0</v>
      </c>
      <c r="P4" s="136">
        <f t="shared" si="2"/>
        <v>0</v>
      </c>
      <c r="Q4" s="136">
        <f t="shared" si="3"/>
        <v>3.54</v>
      </c>
    </row>
    <row r="5" spans="1:18">
      <c r="A5" t="s">
        <v>19</v>
      </c>
      <c r="B5" t="s">
        <v>26</v>
      </c>
      <c r="C5" t="str">
        <f>VLOOKUP($B5,Totalt!$B$1:$BU$600,MATCH("Kvalitetsgranskad:",Totalt!$B$1:$BU$1,0),FALSE)</f>
        <v>Ja</v>
      </c>
      <c r="E5" t="str">
        <f>VLOOKUP($B5,Miljö!$B$1:$AG$479,MATCH(E$1,Miljö!$B$1:$AK$1,0),FALSE)</f>
        <v>Ja</v>
      </c>
      <c r="F5" t="str">
        <f>VLOOKUP($B5,Miljö!$B$1:$J$479,MATCH("Typ av ursprungsspecificerad el   (Om inget värde anges används Nordisk residualmix, se inforuta) ()",Miljö!$B$1:$J$1,0),FALSE)</f>
        <v>'Kärnkraft'</v>
      </c>
      <c r="G5">
        <f>VLOOKUP($B5,Miljö!$B$1:$J$479,MATCH("Primärenergifaktor ()",Miljö!$B$1:$J$1,0),FALSE)</f>
        <v>3.1</v>
      </c>
      <c r="H5">
        <f>VLOOKUP($B5,Miljö!$B$1:$J$479,MATCH("Koldioxidekvivalenter energiomvandling (g/kwh)",Miljö!$B$1:$J$1,0),FALSE)</f>
        <v>0</v>
      </c>
      <c r="I5">
        <f>VLOOKUP($B5,Miljö!$B$1:$J$479,MATCH("Fossilandel för ursprungspecificerad el ()",Miljö!$B$1:$J$1,0),FALSE)</f>
        <v>0</v>
      </c>
      <c r="J5">
        <f>VLOOKUP($B5,Miljö!$B$1:$J$479,MATCH("Kärnkraftsandel för ursprungsspecificerad el ()",Miljö!$B$1:$J$1,0),FALSE)</f>
        <v>1</v>
      </c>
      <c r="L5">
        <f>VLOOKUP($B5,Totalt!$B$1:$BU$497,MATCH("total el",Totalt!$B$1:$BU$1,0),FALSE)</f>
        <v>0.48199999999999998</v>
      </c>
      <c r="N5" s="136">
        <f t="shared" si="0"/>
        <v>1.4942</v>
      </c>
      <c r="O5" s="136">
        <f t="shared" si="1"/>
        <v>0</v>
      </c>
      <c r="P5" s="136">
        <f t="shared" si="2"/>
        <v>0</v>
      </c>
      <c r="Q5" s="136">
        <f t="shared" si="3"/>
        <v>0.48199999999999998</v>
      </c>
    </row>
    <row r="6" spans="1:18">
      <c r="A6" t="s">
        <v>19</v>
      </c>
      <c r="B6" t="s">
        <v>27</v>
      </c>
      <c r="C6" t="str">
        <f>VLOOKUP($B6,Totalt!$B$1:$BU$600,MATCH("Kvalitetsgranskad:",Totalt!$B$1:$BU$1,0),FALSE)</f>
        <v>Ja</v>
      </c>
      <c r="E6" t="str">
        <f>VLOOKUP($B6,Miljö!$B$1:$AG$479,MATCH(E$1,Miljö!$B$1:$AK$1,0),FALSE)</f>
        <v>Ja</v>
      </c>
      <c r="F6" t="str">
        <f>VLOOKUP($B6,Miljö!$B$1:$J$479,MATCH("Typ av ursprungsspecificerad el   (Om inget värde anges används Nordisk residualmix, se inforuta) ()",Miljö!$B$1:$J$1,0),FALSE)</f>
        <v>'Kärnkraft'</v>
      </c>
      <c r="G6">
        <f>VLOOKUP($B6,Miljö!$B$1:$J$479,MATCH("Primärenergifaktor ()",Miljö!$B$1:$J$1,0),FALSE)</f>
        <v>3.1</v>
      </c>
      <c r="H6">
        <f>VLOOKUP($B6,Miljö!$B$1:$J$479,MATCH("Koldioxidekvivalenter energiomvandling (g/kwh)",Miljö!$B$1:$J$1,0),FALSE)</f>
        <v>0</v>
      </c>
      <c r="I6">
        <f>VLOOKUP($B6,Miljö!$B$1:$J$479,MATCH("Fossilandel för ursprungspecificerad el ()",Miljö!$B$1:$J$1,0),FALSE)</f>
        <v>0</v>
      </c>
      <c r="J6">
        <f>VLOOKUP($B6,Miljö!$B$1:$J$479,MATCH("Kärnkraftsandel för ursprungsspecificerad el ()",Miljö!$B$1:$J$1,0),FALSE)</f>
        <v>1</v>
      </c>
      <c r="L6">
        <f>VLOOKUP($B6,Totalt!$B$1:$BU$497,MATCH("total el",Totalt!$B$1:$BU$1,0),FALSE)</f>
        <v>1.657</v>
      </c>
      <c r="N6" s="136">
        <f t="shared" si="0"/>
        <v>5.1367000000000003</v>
      </c>
      <c r="O6" s="136">
        <f t="shared" si="1"/>
        <v>0</v>
      </c>
      <c r="P6" s="136">
        <f t="shared" si="2"/>
        <v>0</v>
      </c>
      <c r="Q6" s="136">
        <f t="shared" si="3"/>
        <v>1.657</v>
      </c>
    </row>
    <row r="7" spans="1:18">
      <c r="A7" t="s">
        <v>19</v>
      </c>
      <c r="B7" t="s">
        <v>28</v>
      </c>
      <c r="C7" t="str">
        <f>VLOOKUP($B7,Totalt!$B$1:$BU$600,MATCH("Kvalitetsgranskad:",Totalt!$B$1:$BU$1,0),FALSE)</f>
        <v>Ja</v>
      </c>
      <c r="E7" t="str">
        <f>VLOOKUP($B7,Miljö!$B$1:$AG$479,MATCH(E$1,Miljö!$B$1:$AK$1,0),FALSE)</f>
        <v>Ja</v>
      </c>
      <c r="F7" t="str">
        <f>VLOOKUP($B7,Miljö!$B$1:$J$479,MATCH("Typ av ursprungsspecificerad el   (Om inget värde anges används Nordisk residualmix, se inforuta) ()",Miljö!$B$1:$J$1,0),FALSE)</f>
        <v>'Kärnkraft'</v>
      </c>
      <c r="G7">
        <f>VLOOKUP($B7,Miljö!$B$1:$J$479,MATCH("Primärenergifaktor ()",Miljö!$B$1:$J$1,0),FALSE)</f>
        <v>3.1</v>
      </c>
      <c r="H7">
        <f>VLOOKUP($B7,Miljö!$B$1:$J$479,MATCH("Koldioxidekvivalenter energiomvandling (g/kwh)",Miljö!$B$1:$J$1,0),FALSE)</f>
        <v>0</v>
      </c>
      <c r="I7">
        <f>VLOOKUP($B7,Miljö!$B$1:$J$479,MATCH("Fossilandel för ursprungspecificerad el ()",Miljö!$B$1:$J$1,0),FALSE)</f>
        <v>0</v>
      </c>
      <c r="J7">
        <f>VLOOKUP($B7,Miljö!$B$1:$J$479,MATCH("Kärnkraftsandel för ursprungsspecificerad el ()",Miljö!$B$1:$J$1,0),FALSE)</f>
        <v>1</v>
      </c>
      <c r="L7">
        <f>VLOOKUP($B7,Totalt!$B$1:$BU$497,MATCH("total el",Totalt!$B$1:$BU$1,0),FALSE)</f>
        <v>0.94399999999999995</v>
      </c>
      <c r="N7" s="136">
        <f t="shared" si="0"/>
        <v>2.9264000000000001</v>
      </c>
      <c r="O7" s="136">
        <f t="shared" si="1"/>
        <v>0</v>
      </c>
      <c r="P7" s="136">
        <f t="shared" si="2"/>
        <v>0</v>
      </c>
      <c r="Q7" s="136">
        <f t="shared" si="3"/>
        <v>0.94399999999999995</v>
      </c>
    </row>
    <row r="8" spans="1:18">
      <c r="A8" t="s">
        <v>19</v>
      </c>
      <c r="B8" t="s">
        <v>29</v>
      </c>
      <c r="C8" t="str">
        <f>VLOOKUP($B8,Totalt!$B$1:$BU$600,MATCH("Kvalitetsgranskad:",Totalt!$B$1:$BU$1,0),FALSE)</f>
        <v>Ja</v>
      </c>
      <c r="E8" t="str">
        <f>VLOOKUP($B8,Miljö!$B$1:$AG$479,MATCH(E$1,Miljö!$B$1:$AK$1,0),FALSE)</f>
        <v>Ja</v>
      </c>
      <c r="F8" t="str">
        <f>VLOOKUP($B8,Miljö!$B$1:$J$479,MATCH("Typ av ursprungsspecificerad el   (Om inget värde anges används Nordisk residualmix, se inforuta) ()",Miljö!$B$1:$J$1,0),FALSE)</f>
        <v>'Kärnkraft'</v>
      </c>
      <c r="G8">
        <f>VLOOKUP($B8,Miljö!$B$1:$J$479,MATCH("Primärenergifaktor ()",Miljö!$B$1:$J$1,0),FALSE)</f>
        <v>3.1</v>
      </c>
      <c r="H8">
        <f>VLOOKUP($B8,Miljö!$B$1:$J$479,MATCH("Koldioxidekvivalenter energiomvandling (g/kwh)",Miljö!$B$1:$J$1,0),FALSE)</f>
        <v>0</v>
      </c>
      <c r="I8">
        <f>VLOOKUP($B8,Miljö!$B$1:$J$479,MATCH("Fossilandel för ursprungspecificerad el ()",Miljö!$B$1:$J$1,0),FALSE)</f>
        <v>0</v>
      </c>
      <c r="J8">
        <f>VLOOKUP($B8,Miljö!$B$1:$J$479,MATCH("Kärnkraftsandel för ursprungsspecificerad el ()",Miljö!$B$1:$J$1,0),FALSE)</f>
        <v>1</v>
      </c>
      <c r="L8">
        <f>VLOOKUP($B8,Totalt!$B$1:$BU$497,MATCH("total el",Totalt!$B$1:$BU$1,0),FALSE)</f>
        <v>0.24099999999999999</v>
      </c>
      <c r="N8" s="136">
        <f t="shared" si="0"/>
        <v>0.74709999999999999</v>
      </c>
      <c r="O8" s="136">
        <f t="shared" si="1"/>
        <v>0</v>
      </c>
      <c r="P8" s="136">
        <f t="shared" si="2"/>
        <v>0</v>
      </c>
      <c r="Q8" s="136">
        <f t="shared" si="3"/>
        <v>0.24099999999999999</v>
      </c>
    </row>
    <row r="9" spans="1:18">
      <c r="A9" t="s">
        <v>19</v>
      </c>
      <c r="B9" t="s">
        <v>30</v>
      </c>
      <c r="C9" t="str">
        <f>VLOOKUP($B9,Totalt!$B$1:$BU$600,MATCH("Kvalitetsgranskad:",Totalt!$B$1:$BU$1,0),FALSE)</f>
        <v>Ja</v>
      </c>
      <c r="E9" t="str">
        <f>VLOOKUP($B9,Miljö!$B$1:$AG$479,MATCH(E$1,Miljö!$B$1:$AK$1,0),FALSE)</f>
        <v>Ja</v>
      </c>
      <c r="F9" t="str">
        <f>VLOOKUP($B9,Miljö!$B$1:$J$479,MATCH("Typ av ursprungsspecificerad el   (Om inget värde anges används Nordisk residualmix, se inforuta) ()",Miljö!$B$1:$J$1,0),FALSE)</f>
        <v>'Kärnkraft'</v>
      </c>
      <c r="G9">
        <f>VLOOKUP($B9,Miljö!$B$1:$J$479,MATCH("Primärenergifaktor ()",Miljö!$B$1:$J$1,0),FALSE)</f>
        <v>3.1</v>
      </c>
      <c r="H9">
        <f>VLOOKUP($B9,Miljö!$B$1:$J$479,MATCH("Koldioxidekvivalenter energiomvandling (g/kwh)",Miljö!$B$1:$J$1,0),FALSE)</f>
        <v>0</v>
      </c>
      <c r="I9">
        <f>VLOOKUP($B9,Miljö!$B$1:$J$479,MATCH("Fossilandel för ursprungspecificerad el ()",Miljö!$B$1:$J$1,0),FALSE)</f>
        <v>0</v>
      </c>
      <c r="J9">
        <f>VLOOKUP($B9,Miljö!$B$1:$J$479,MATCH("Kärnkraftsandel för ursprungsspecificerad el ()",Miljö!$B$1:$J$1,0),FALSE)</f>
        <v>1</v>
      </c>
      <c r="L9">
        <f>VLOOKUP($B9,Totalt!$B$1:$BU$497,MATCH("total el",Totalt!$B$1:$BU$1,0),FALSE)</f>
        <v>0.79300000000000004</v>
      </c>
      <c r="N9" s="136">
        <f t="shared" si="0"/>
        <v>2.4583000000000004</v>
      </c>
      <c r="O9" s="136">
        <f t="shared" si="1"/>
        <v>0</v>
      </c>
      <c r="P9" s="136">
        <f t="shared" si="2"/>
        <v>0</v>
      </c>
      <c r="Q9" s="136">
        <f t="shared" si="3"/>
        <v>0.79300000000000004</v>
      </c>
    </row>
    <row r="10" spans="1:18">
      <c r="A10" t="s">
        <v>19</v>
      </c>
      <c r="B10" t="s">
        <v>31</v>
      </c>
      <c r="C10" t="str">
        <f>VLOOKUP($B10,Totalt!$B$1:$BU$600,MATCH("Kvalitetsgranskad:",Totalt!$B$1:$BU$1,0),FALSE)</f>
        <v>Ja</v>
      </c>
      <c r="E10" t="str">
        <f>VLOOKUP($B10,Miljö!$B$1:$AG$479,MATCH(E$1,Miljö!$B$1:$AK$1,0),FALSE)</f>
        <v>Ja</v>
      </c>
      <c r="F10" t="str">
        <f>VLOOKUP($B10,Miljö!$B$1:$J$479,MATCH("Typ av ursprungsspecificerad el   (Om inget värde anges används Nordisk residualmix, se inforuta) ()",Miljö!$B$1:$J$1,0),FALSE)</f>
        <v>'Kärnkraft'</v>
      </c>
      <c r="G10">
        <f>VLOOKUP($B10,Miljö!$B$1:$J$479,MATCH("Primärenergifaktor ()",Miljö!$B$1:$J$1,0),FALSE)</f>
        <v>3.1</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1</v>
      </c>
      <c r="L10">
        <f>VLOOKUP($B10,Totalt!$B$1:$BU$497,MATCH("total el",Totalt!$B$1:$BU$1,0),FALSE)</f>
        <v>2.11</v>
      </c>
      <c r="N10" s="136">
        <f t="shared" si="0"/>
        <v>6.5409999999999995</v>
      </c>
      <c r="O10" s="136">
        <f t="shared" si="1"/>
        <v>0</v>
      </c>
      <c r="P10" s="136">
        <f t="shared" si="2"/>
        <v>0</v>
      </c>
      <c r="Q10" s="136">
        <f t="shared" si="3"/>
        <v>2.11</v>
      </c>
    </row>
    <row r="11" spans="1:18">
      <c r="A11" t="s">
        <v>32</v>
      </c>
      <c r="B11" t="s">
        <v>33</v>
      </c>
      <c r="C11" t="str">
        <f>VLOOKUP($B11,Totalt!$B$1:$BU$600,MATCH("Kvalitetsgranskad:",Totalt!$B$1:$BU$1,0),FALSE)</f>
        <v>Ja</v>
      </c>
      <c r="E11" t="str">
        <f>VLOOKUP($B11,Miljö!$B$1:$AG$479,MATCH(E$1,Miljö!$B$1:$AK$1,0),FALSE)</f>
        <v>Ja</v>
      </c>
      <c r="F11" t="str">
        <f>VLOOKUP($B11,Miljö!$B$1:$J$479,MATCH("Typ av ursprungsspecificerad el   (Om inget värde anges används Nordisk residualmix, se inforuta) ()",Miljö!$B$1:$J$1,0),FALSE)</f>
        <v>'Kärnkraft Sverige Förnybar el'</v>
      </c>
      <c r="G11">
        <f>VLOOKUP($B11,Miljö!$B$1:$J$479,MATCH("Primärenergifaktor ()",Miljö!$B$1:$J$1,0),FALSE)</f>
        <v>3.1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1</v>
      </c>
      <c r="L11">
        <f>VLOOKUP($B11,Totalt!$B$1:$BU$497,MATCH("total el",Totalt!$B$1:$BU$1,0),FALSE)</f>
        <v>0.1464</v>
      </c>
      <c r="N11" s="136">
        <f t="shared" si="0"/>
        <v>0.45384000000000002</v>
      </c>
      <c r="O11" s="136">
        <f t="shared" si="1"/>
        <v>0</v>
      </c>
      <c r="P11" s="136">
        <f t="shared" si="2"/>
        <v>0</v>
      </c>
      <c r="Q11" s="136">
        <f t="shared" si="3"/>
        <v>0.1464</v>
      </c>
    </row>
    <row r="12" spans="1:18">
      <c r="A12" t="s">
        <v>32</v>
      </c>
      <c r="B12" t="s">
        <v>34</v>
      </c>
      <c r="C12" t="str">
        <f>VLOOKUP($B12,Totalt!$B$1:$BU$600,MATCH("Kvalitetsgranskad:",Totalt!$B$1:$BU$1,0),FALSE)</f>
        <v>Ja</v>
      </c>
      <c r="E12" t="str">
        <f>VLOOKUP($B12,Miljö!$B$1:$AG$479,MATCH(E$1,Miljö!$B$1:$AK$1,0),FALSE)</f>
        <v>Ja</v>
      </c>
      <c r="F12" t="str">
        <f>VLOOKUP($B12,Miljö!$B$1:$J$479,MATCH("Typ av ursprungsspecificerad el   (Om inget värde anges används Nordisk residualmix, se inforuta) ()",Miljö!$B$1:$J$1,0),FALSE)</f>
        <v>'Kärnkraft Sverige Förnybar el'</v>
      </c>
      <c r="G12">
        <f>VLOOKUP($B12,Miljö!$B$1:$J$479,MATCH("Primärenergifaktor ()",Miljö!$B$1:$J$1,0),FALSE)</f>
        <v>3.1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1</v>
      </c>
      <c r="L12">
        <f>VLOOKUP($B12,Totalt!$B$1:$BU$497,MATCH("total el",Totalt!$B$1:$BU$1,0),FALSE)</f>
        <v>0.45</v>
      </c>
      <c r="N12" s="136">
        <f t="shared" si="0"/>
        <v>1.395</v>
      </c>
      <c r="O12" s="136">
        <f t="shared" si="1"/>
        <v>0</v>
      </c>
      <c r="P12" s="136">
        <f t="shared" si="2"/>
        <v>0</v>
      </c>
      <c r="Q12" s="136">
        <f t="shared" si="3"/>
        <v>0.45</v>
      </c>
    </row>
    <row r="13" spans="1:18">
      <c r="A13" t="s">
        <v>32</v>
      </c>
      <c r="B13" t="s">
        <v>35</v>
      </c>
      <c r="C13" t="str">
        <f>VLOOKUP($B13,Totalt!$B$1:$BU$600,MATCH("Kvalitetsgranskad:",Totalt!$B$1:$BU$1,0),FALSE)</f>
        <v>Ja</v>
      </c>
      <c r="E13" t="str">
        <f>VLOOKUP($B13,Miljö!$B$1:$AG$479,MATCH(E$1,Miljö!$B$1:$AK$1,0),FALSE)</f>
        <v>Ja</v>
      </c>
      <c r="F13" t="str">
        <f>VLOOKUP($B13,Miljö!$B$1:$J$479,MATCH("Typ av ursprungsspecificerad el   (Om inget värde anges används Nordisk residualmix, se inforuta) ()",Miljö!$B$1:$J$1,0),FALSE)</f>
        <v>'Kärnkraft Sverige Förnybar el'</v>
      </c>
      <c r="G13">
        <f>VLOOKUP($B13,Miljö!$B$1:$J$479,MATCH("Primärenergifaktor ()",Miljö!$B$1:$J$1,0),FALSE)</f>
        <v>3.1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1</v>
      </c>
      <c r="L13">
        <f>VLOOKUP($B13,Totalt!$B$1:$BU$497,MATCH("total el",Totalt!$B$1:$BU$1,0),FALSE)</f>
        <v>8.6999999999999994E-2</v>
      </c>
      <c r="N13" s="136">
        <f t="shared" si="0"/>
        <v>0.2697</v>
      </c>
      <c r="O13" s="136">
        <f t="shared" si="1"/>
        <v>0</v>
      </c>
      <c r="P13" s="136">
        <f t="shared" si="2"/>
        <v>0</v>
      </c>
      <c r="Q13" s="136">
        <f t="shared" si="3"/>
        <v>8.6999999999999994E-2</v>
      </c>
    </row>
    <row r="14" spans="1:18">
      <c r="A14" t="s">
        <v>32</v>
      </c>
      <c r="B14" t="s">
        <v>36</v>
      </c>
      <c r="C14" t="str">
        <f>VLOOKUP($B14,Totalt!$B$1:$BU$600,MATCH("Kvalitetsgranskad:",Totalt!$B$1:$BU$1,0),FALSE)</f>
        <v>Ja</v>
      </c>
      <c r="E14" t="str">
        <f>VLOOKUP($B14,Miljö!$B$1:$AG$479,MATCH(E$1,Miljö!$B$1:$AK$1,0),FALSE)</f>
        <v>Ja</v>
      </c>
      <c r="F14" t="str">
        <f>VLOOKUP($B14,Miljö!$B$1:$J$479,MATCH("Typ av ursprungsspecificerad el   (Om inget värde anges används Nordisk residualmix, se inforuta) ()",Miljö!$B$1:$J$1,0),FALSE)</f>
        <v>'Kärnkraft Sverige Förnybar el'</v>
      </c>
      <c r="G14">
        <f>VLOOKUP($B14,Miljö!$B$1:$J$479,MATCH("Primärenergifaktor ()",Miljö!$B$1:$J$1,0),FALSE)</f>
        <v>3.1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1</v>
      </c>
      <c r="L14">
        <f>VLOOKUP($B14,Totalt!$B$1:$BU$497,MATCH("total el",Totalt!$B$1:$BU$1,0),FALSE)</f>
        <v>0.127</v>
      </c>
      <c r="N14" s="136">
        <f t="shared" si="0"/>
        <v>0.39369999999999999</v>
      </c>
      <c r="O14" s="136">
        <f t="shared" si="1"/>
        <v>0</v>
      </c>
      <c r="P14" s="136">
        <f t="shared" si="2"/>
        <v>0</v>
      </c>
      <c r="Q14" s="136">
        <f t="shared" si="3"/>
        <v>0.127</v>
      </c>
    </row>
    <row r="15" spans="1:18">
      <c r="A15" t="s">
        <v>32</v>
      </c>
      <c r="B15" t="s">
        <v>37</v>
      </c>
      <c r="C15" t="str">
        <f>VLOOKUP($B15,Totalt!$B$1:$BU$600,MATCH("Kvalitetsgranskad:",Totalt!$B$1:$BU$1,0),FALSE)</f>
        <v>Ja</v>
      </c>
      <c r="E15" t="str">
        <f>VLOOKUP($B15,Miljö!$B$1:$AG$479,MATCH(E$1,Miljö!$B$1:$AK$1,0),FALSE)</f>
        <v>Ja</v>
      </c>
      <c r="F15" t="str">
        <f>VLOOKUP($B15,Miljö!$B$1:$J$479,MATCH("Typ av ursprungsspecificerad el   (Om inget värde anges används Nordisk residualmix, se inforuta) ()",Miljö!$B$1:$J$1,0),FALSE)</f>
        <v>'Kärnkraft Sverige Förnybar El'</v>
      </c>
      <c r="G15">
        <f>VLOOKUP($B15,Miljö!$B$1:$J$479,MATCH("Primärenergifaktor ()",Miljö!$B$1:$J$1,0),FALSE)</f>
        <v>3.1</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1</v>
      </c>
      <c r="L15">
        <f>VLOOKUP($B15,Totalt!$B$1:$BU$497,MATCH("total el",Totalt!$B$1:$BU$1,0),FALSE)</f>
        <v>0.11</v>
      </c>
      <c r="N15" s="136">
        <f t="shared" si="0"/>
        <v>0.34100000000000003</v>
      </c>
      <c r="O15" s="136">
        <f t="shared" si="1"/>
        <v>0</v>
      </c>
      <c r="P15" s="136">
        <f t="shared" si="2"/>
        <v>0</v>
      </c>
      <c r="Q15" s="136">
        <f t="shared" si="3"/>
        <v>0.11</v>
      </c>
    </row>
    <row r="16" spans="1:18">
      <c r="A16" t="s">
        <v>32</v>
      </c>
      <c r="B16" t="s">
        <v>38</v>
      </c>
      <c r="C16" t="str">
        <f>VLOOKUP($B16,Totalt!$B$1:$BU$600,MATCH("Kvalitetsgranskad:",Totalt!$B$1:$BU$1,0),FALSE)</f>
        <v>Ja</v>
      </c>
      <c r="E16" t="str">
        <f>VLOOKUP($B16,Miljö!$B$1:$AG$479,MATCH(E$1,Miljö!$B$1:$AK$1,0),FALSE)</f>
        <v>Ja</v>
      </c>
      <c r="F16" t="str">
        <f>VLOOKUP($B16,Miljö!$B$1:$J$479,MATCH("Typ av ursprungsspecificerad el   (Om inget värde anges används Nordisk residualmix, se inforuta) ()",Miljö!$B$1:$J$1,0),FALSE)</f>
        <v>'Kärnkraft Sverige Förnybar el'</v>
      </c>
      <c r="G16">
        <f>VLOOKUP($B16,Miljö!$B$1:$J$479,MATCH("Primärenergifaktor ()",Miljö!$B$1:$J$1,0),FALSE)</f>
        <v>3.1</v>
      </c>
      <c r="H16">
        <f>VLOOKUP($B16,Miljö!$B$1:$J$479,MATCH("Koldioxidekvivalenter energiomvandling (g/kwh)",Miljö!$B$1:$J$1,0),FALSE)</f>
        <v>0</v>
      </c>
      <c r="I16">
        <f>VLOOKUP($B16,Miljö!$B$1:$J$479,MATCH("Fossilandel för ursprungspecificerad el ()",Miljö!$B$1:$J$1,0),FALSE)</f>
        <v>0</v>
      </c>
      <c r="J16">
        <f>VLOOKUP($B16,Miljö!$B$1:$J$479,MATCH("Kärnkraftsandel för ursprungsspecificerad el ()",Miljö!$B$1:$J$1,0),FALSE)</f>
        <v>1</v>
      </c>
      <c r="L16">
        <f>VLOOKUP($B16,Totalt!$B$1:$BU$497,MATCH("total el",Totalt!$B$1:$BU$1,0),FALSE)</f>
        <v>0.38900000000000001</v>
      </c>
      <c r="N16" s="136">
        <f t="shared" si="0"/>
        <v>1.2059</v>
      </c>
      <c r="O16" s="136">
        <f t="shared" si="1"/>
        <v>0</v>
      </c>
      <c r="P16" s="136">
        <f t="shared" si="2"/>
        <v>0</v>
      </c>
      <c r="Q16" s="136">
        <f t="shared" si="3"/>
        <v>0.38900000000000001</v>
      </c>
    </row>
    <row r="17" spans="1:17">
      <c r="A17" t="s">
        <v>32</v>
      </c>
      <c r="B17" t="s">
        <v>39</v>
      </c>
      <c r="C17" t="str">
        <f>VLOOKUP($B17,Totalt!$B$1:$BU$600,MATCH("Kvalitetsgranskad:",Totalt!$B$1:$BU$1,0),FALSE)</f>
        <v>Ja</v>
      </c>
      <c r="E17" t="str">
        <f>VLOOKUP($B17,Miljö!$B$1:$AG$479,MATCH(E$1,Miljö!$B$1:$AK$1,0),FALSE)</f>
        <v>Ja</v>
      </c>
      <c r="F17" t="str">
        <f>VLOOKUP($B17,Miljö!$B$1:$J$479,MATCH("Typ av ursprungsspecificerad el   (Om inget värde anges används Nordisk residualmix, se inforuta) ()",Miljö!$B$1:$J$1,0),FALSE)</f>
        <v>'Kärnkraft Sverige Förnybar el'</v>
      </c>
      <c r="G17">
        <f>VLOOKUP($B17,Miljö!$B$1:$J$479,MATCH("Primärenergifaktor ()",Miljö!$B$1:$J$1,0),FALSE)</f>
        <v>3.1</v>
      </c>
      <c r="H17">
        <f>VLOOKUP($B17,Miljö!$B$1:$J$479,MATCH("Koldioxidekvivalenter energiomvandling (g/kwh)",Miljö!$B$1:$J$1,0),FALSE)</f>
        <v>0</v>
      </c>
      <c r="I17">
        <f>VLOOKUP($B17,Miljö!$B$1:$J$479,MATCH("Fossilandel för ursprungspecificerad el ()",Miljö!$B$1:$J$1,0),FALSE)</f>
        <v>0</v>
      </c>
      <c r="J17">
        <f>VLOOKUP($B17,Miljö!$B$1:$J$479,MATCH("Kärnkraftsandel för ursprungsspecificerad el ()",Miljö!$B$1:$J$1,0),FALSE)</f>
        <v>1</v>
      </c>
      <c r="L17">
        <f>VLOOKUP($B17,Totalt!$B$1:$BU$497,MATCH("total el",Totalt!$B$1:$BU$1,0),FALSE)</f>
        <v>0.254</v>
      </c>
      <c r="N17" s="136">
        <f t="shared" si="0"/>
        <v>0.78739999999999999</v>
      </c>
      <c r="O17" s="136">
        <f t="shared" si="1"/>
        <v>0</v>
      </c>
      <c r="P17" s="136">
        <f t="shared" si="2"/>
        <v>0</v>
      </c>
      <c r="Q17" s="136">
        <f t="shared" si="3"/>
        <v>0.254</v>
      </c>
    </row>
    <row r="18" spans="1:17">
      <c r="A18" t="s">
        <v>32</v>
      </c>
      <c r="B18" t="s">
        <v>40</v>
      </c>
      <c r="C18" t="str">
        <f>VLOOKUP($B18,Totalt!$B$1:$BU$600,MATCH("Kvalitetsgranskad:",Totalt!$B$1:$BU$1,0),FALSE)</f>
        <v>Ja</v>
      </c>
      <c r="E18" t="str">
        <f>VLOOKUP($B18,Miljö!$B$1:$AG$479,MATCH(E$1,Miljö!$B$1:$AK$1,0),FALSE)</f>
        <v>Ja</v>
      </c>
      <c r="F18" t="str">
        <f>VLOOKUP($B18,Miljö!$B$1:$J$479,MATCH("Typ av ursprungsspecificerad el   (Om inget värde anges används Nordisk residualmix, se inforuta) ()",Miljö!$B$1:$J$1,0),FALSE)</f>
        <v>'Kärnkraft Sverige Förnybar el'</v>
      </c>
      <c r="G18">
        <f>VLOOKUP($B18,Miljö!$B$1:$J$479,MATCH("Primärenergifaktor ()",Miljö!$B$1:$J$1,0),FALSE)</f>
        <v>3.1</v>
      </c>
      <c r="H18">
        <f>VLOOKUP($B18,Miljö!$B$1:$J$479,MATCH("Koldioxidekvivalenter energiomvandling (g/kwh)",Miljö!$B$1:$J$1,0),FALSE)</f>
        <v>0</v>
      </c>
      <c r="I18">
        <f>VLOOKUP($B18,Miljö!$B$1:$J$479,MATCH("Fossilandel för ursprungspecificerad el ()",Miljö!$B$1:$J$1,0),FALSE)</f>
        <v>0</v>
      </c>
      <c r="J18">
        <f>VLOOKUP($B18,Miljö!$B$1:$J$479,MATCH("Kärnkraftsandel för ursprungsspecificerad el ()",Miljö!$B$1:$J$1,0),FALSE)</f>
        <v>1</v>
      </c>
      <c r="L18">
        <f>VLOOKUP($B18,Totalt!$B$1:$BU$497,MATCH("total el",Totalt!$B$1:$BU$1,0),FALSE)</f>
        <v>2.4E-2</v>
      </c>
      <c r="N18" s="136">
        <f t="shared" si="0"/>
        <v>7.4400000000000008E-2</v>
      </c>
      <c r="O18" s="136">
        <f t="shared" si="1"/>
        <v>0</v>
      </c>
      <c r="P18" s="136">
        <f t="shared" si="2"/>
        <v>0</v>
      </c>
      <c r="Q18" s="136">
        <f t="shared" si="3"/>
        <v>2.4E-2</v>
      </c>
    </row>
    <row r="19" spans="1:17">
      <c r="A19" t="s">
        <v>32</v>
      </c>
      <c r="B19" t="s">
        <v>41</v>
      </c>
      <c r="C19" t="str">
        <f>VLOOKUP($B19,Totalt!$B$1:$BU$600,MATCH("Kvalitetsgranskad:",Totalt!$B$1:$BU$1,0),FALSE)</f>
        <v>Ja</v>
      </c>
      <c r="E19" t="str">
        <f>VLOOKUP($B19,Miljö!$B$1:$AG$479,MATCH(E$1,Miljö!$B$1:$AK$1,0),FALSE)</f>
        <v>Ja</v>
      </c>
      <c r="F19" t="str">
        <f>VLOOKUP($B19,Miljö!$B$1:$J$479,MATCH("Typ av ursprungsspecificerad el   (Om inget värde anges används Nordisk residualmix, se inforuta) ()",Miljö!$B$1:$J$1,0),FALSE)</f>
        <v>'Kärnkraft Sverige Förnybar el'</v>
      </c>
      <c r="G19">
        <f>VLOOKUP($B19,Miljö!$B$1:$J$479,MATCH("Primärenergifaktor ()",Miljö!$B$1:$J$1,0),FALSE)</f>
        <v>3.1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1</v>
      </c>
      <c r="L19">
        <f>VLOOKUP($B19,Totalt!$B$1:$BU$497,MATCH("total el",Totalt!$B$1:$BU$1,0),FALSE)</f>
        <v>0.16400000000000001</v>
      </c>
      <c r="N19" s="136">
        <f t="shared" si="0"/>
        <v>0.50840000000000007</v>
      </c>
      <c r="O19" s="136">
        <f t="shared" si="1"/>
        <v>0</v>
      </c>
      <c r="P19" s="136">
        <f t="shared" si="2"/>
        <v>0</v>
      </c>
      <c r="Q19" s="136">
        <f t="shared" si="3"/>
        <v>0.16400000000000001</v>
      </c>
    </row>
    <row r="20" spans="1:17">
      <c r="A20" t="s">
        <v>32</v>
      </c>
      <c r="B20" t="s">
        <v>42</v>
      </c>
      <c r="C20" t="str">
        <f>VLOOKUP($B20,Totalt!$B$1:$BU$600,MATCH("Kvalitetsgranskad:",Totalt!$B$1:$BU$1,0),FALSE)</f>
        <v>Ja</v>
      </c>
      <c r="E20" t="str">
        <f>VLOOKUP($B20,Miljö!$B$1:$AG$479,MATCH(E$1,Miljö!$B$1:$AK$1,0),FALSE)</f>
        <v>Ja</v>
      </c>
      <c r="F20" t="str">
        <f>VLOOKUP($B20,Miljö!$B$1:$J$479,MATCH("Typ av ursprungsspecificerad el   (Om inget värde anges används Nordisk residualmix, se inforuta) ()",Miljö!$B$1:$J$1,0),FALSE)</f>
        <v>'Kärnkraft Sverige Förnybar el'</v>
      </c>
      <c r="G20">
        <f>VLOOKUP($B20,Miljö!$B$1:$J$479,MATCH("Primärenergifaktor ()",Miljö!$B$1:$J$1,0),FALSE)</f>
        <v>3.1</v>
      </c>
      <c r="H20">
        <f>VLOOKUP($B20,Miljö!$B$1:$J$479,MATCH("Koldioxidekvivalenter energiomvandling (g/kwh)",Miljö!$B$1:$J$1,0),FALSE)</f>
        <v>0</v>
      </c>
      <c r="I20">
        <f>VLOOKUP($B20,Miljö!$B$1:$J$479,MATCH("Fossilandel för ursprungspecificerad el ()",Miljö!$B$1:$J$1,0),FALSE)</f>
        <v>0</v>
      </c>
      <c r="J20">
        <f>VLOOKUP($B20,Miljö!$B$1:$J$479,MATCH("Kärnkraftsandel för ursprungsspecificerad el ()",Miljö!$B$1:$J$1,0),FALSE)</f>
        <v>1</v>
      </c>
      <c r="L20">
        <f>VLOOKUP($B20,Totalt!$B$1:$BU$497,MATCH("total el",Totalt!$B$1:$BU$1,0),FALSE)</f>
        <v>9.7000000000000003E-2</v>
      </c>
      <c r="N20" s="136">
        <f t="shared" si="0"/>
        <v>0.30070000000000002</v>
      </c>
      <c r="O20" s="136">
        <f t="shared" si="1"/>
        <v>0</v>
      </c>
      <c r="P20" s="136">
        <f t="shared" si="2"/>
        <v>0</v>
      </c>
      <c r="Q20" s="136">
        <f t="shared" si="3"/>
        <v>9.7000000000000003E-2</v>
      </c>
    </row>
    <row r="21" spans="1:17">
      <c r="A21" t="s">
        <v>43</v>
      </c>
      <c r="B21" t="s">
        <v>44</v>
      </c>
      <c r="C21" t="str">
        <f>VLOOKUP($B21,Totalt!$B$1:$BU$600,MATCH("Kvalitetsgranskad:",Totalt!$B$1:$BU$1,0),FALSE)</f>
        <v>Ja</v>
      </c>
      <c r="E21" t="str">
        <f>VLOOKUP($B21,Miljö!$B$1:$AG$479,MATCH(E$1,Miljö!$B$1:$AK$1,0),FALSE)</f>
        <v>Ja</v>
      </c>
      <c r="F21" t="str">
        <f>VLOOKUP($B21,Miljö!$B$1:$J$479,MATCH("Typ av ursprungsspecificerad el   (Om inget värde anges används Nordisk residualmix, se inforuta) ()",Miljö!$B$1:$J$1,0),FALSE)</f>
        <v>'Förnybar el "guarantee of origin"'</v>
      </c>
      <c r="G21">
        <f>VLOOKUP($B21,Miljö!$B$1:$J$479,MATCH("Primärenergifaktor ()",Miljö!$B$1:$J$1,0),FALSE)</f>
        <v>1.1000000000000001</v>
      </c>
      <c r="H21">
        <f>VLOOKUP($B21,Miljö!$B$1:$J$479,MATCH("Koldioxidekvivalenter energiomvandling (g/kwh)",Miljö!$B$1:$J$1,0),FALSE)</f>
        <v>0</v>
      </c>
      <c r="I21">
        <f>VLOOKUP($B21,Miljö!$B$1:$J$479,MATCH("Fossilandel för ursprungspecificerad el ()",Miljö!$B$1:$J$1,0),FALSE)</f>
        <v>0</v>
      </c>
      <c r="J21">
        <f>VLOOKUP($B21,Miljö!$B$1:$J$479,MATCH("Kärnkraftsandel för ursprungsspecificerad el ()",Miljö!$B$1:$J$1,0),FALSE)</f>
        <v>0</v>
      </c>
      <c r="L21">
        <f>VLOOKUP($B21,Totalt!$B$1:$BU$497,MATCH("total el",Totalt!$B$1:$BU$1,0),FALSE)</f>
        <v>1.2E-2</v>
      </c>
      <c r="N21" s="136">
        <f t="shared" si="0"/>
        <v>1.3200000000000002E-2</v>
      </c>
      <c r="O21" s="136">
        <f t="shared" si="1"/>
        <v>0</v>
      </c>
      <c r="P21" s="136">
        <f t="shared" si="2"/>
        <v>0</v>
      </c>
      <c r="Q21" s="136">
        <f t="shared" si="3"/>
        <v>0</v>
      </c>
    </row>
    <row r="22" spans="1:17">
      <c r="A22" t="s">
        <v>43</v>
      </c>
      <c r="B22" t="s">
        <v>45</v>
      </c>
      <c r="C22" t="str">
        <f>VLOOKUP($B22,Totalt!$B$1:$BU$600,MATCH("Kvalitetsgranskad:",Totalt!$B$1:$BU$1,0),FALSE)</f>
        <v>Ja</v>
      </c>
      <c r="E22" t="str">
        <f>VLOOKUP($B22,Miljö!$B$1:$AG$479,MATCH(E$1,Miljö!$B$1:$AK$1,0),FALSE)</f>
        <v>Ja</v>
      </c>
      <c r="F22" t="str">
        <f>VLOOKUP($B22,Miljö!$B$1:$J$479,MATCH("Typ av ursprungsspecificerad el   (Om inget värde anges används Nordisk residualmix, se inforuta) ()",Miljö!$B$1:$J$1,0),FALSE)</f>
        <v>'Förnybar el "guarantee of origin"'</v>
      </c>
      <c r="G22">
        <f>VLOOKUP($B22,Miljö!$B$1:$J$479,MATCH("Primärenergifaktor ()",Miljö!$B$1:$J$1,0),FALSE)</f>
        <v>1.1000000000000001</v>
      </c>
      <c r="H22">
        <f>VLOOKUP($B22,Miljö!$B$1:$J$479,MATCH("Koldioxidekvivalenter energiomvandling (g/kwh)",Miljö!$B$1:$J$1,0),FALSE)</f>
        <v>0</v>
      </c>
      <c r="I22">
        <f>VLOOKUP($B22,Miljö!$B$1:$J$479,MATCH("Fossilandel för ursprungspecificerad el ()",Miljö!$B$1:$J$1,0),FALSE)</f>
        <v>0</v>
      </c>
      <c r="J22">
        <f>VLOOKUP($B22,Miljö!$B$1:$J$479,MATCH("Kärnkraftsandel för ursprungsspecificerad el ()",Miljö!$B$1:$J$1,0),FALSE)</f>
        <v>0</v>
      </c>
      <c r="L22">
        <f>VLOOKUP($B22,Totalt!$B$1:$BU$497,MATCH("total el",Totalt!$B$1:$BU$1,0),FALSE)</f>
        <v>0.12</v>
      </c>
      <c r="N22" s="136">
        <f t="shared" si="0"/>
        <v>0.13200000000000001</v>
      </c>
      <c r="O22" s="136">
        <f t="shared" si="1"/>
        <v>0</v>
      </c>
      <c r="P22" s="136">
        <f t="shared" si="2"/>
        <v>0</v>
      </c>
      <c r="Q22" s="136">
        <f t="shared" si="3"/>
        <v>0</v>
      </c>
    </row>
    <row r="23" spans="1:17">
      <c r="A23" t="s">
        <v>43</v>
      </c>
      <c r="B23" t="s">
        <v>46</v>
      </c>
      <c r="C23" t="str">
        <f>VLOOKUP($B23,Totalt!$B$1:$BU$600,MATCH("Kvalitetsgranskad:",Totalt!$B$1:$BU$1,0),FALSE)</f>
        <v>Ja</v>
      </c>
      <c r="E23" t="str">
        <f>VLOOKUP($B23,Miljö!$B$1:$AG$479,MATCH(E$1,Miljö!$B$1:$AK$1,0),FALSE)</f>
        <v>Ja</v>
      </c>
      <c r="F23" t="str">
        <f>VLOOKUP($B23,Miljö!$B$1:$J$479,MATCH("Typ av ursprungsspecificerad el   (Om inget värde anges används Nordisk residualmix, se inforuta) ()",Miljö!$B$1:$J$1,0),FALSE)</f>
        <v>'förnybar el "guarantee of origin"'</v>
      </c>
      <c r="G23">
        <f>VLOOKUP($B23,Miljö!$B$1:$J$479,MATCH("Primärenergifaktor ()",Miljö!$B$1:$J$1,0),FALSE)</f>
        <v>1.1100000000000001</v>
      </c>
      <c r="H23">
        <f>VLOOKUP($B23,Miljö!$B$1:$J$479,MATCH("Koldioxidekvivalenter energiomvandling (g/kwh)",Miljö!$B$1:$J$1,0),FALSE)</f>
        <v>0</v>
      </c>
      <c r="I23">
        <f>VLOOKUP($B23,Miljö!$B$1:$J$479,MATCH("Fossilandel för ursprungspecificerad el ()",Miljö!$B$1:$J$1,0),FALSE)</f>
        <v>0</v>
      </c>
      <c r="J23">
        <f>VLOOKUP($B23,Miljö!$B$1:$J$479,MATCH("Kärnkraftsandel för ursprungsspecificerad el ()",Miljö!$B$1:$J$1,0),FALSE)</f>
        <v>0</v>
      </c>
      <c r="L23">
        <f>VLOOKUP($B23,Totalt!$B$1:$BU$497,MATCH("total el",Totalt!$B$1:$BU$1,0),FALSE)</f>
        <v>8.9983000000000004</v>
      </c>
      <c r="N23" s="136">
        <f t="shared" si="0"/>
        <v>9.988113000000002</v>
      </c>
      <c r="O23" s="136">
        <f t="shared" si="1"/>
        <v>0</v>
      </c>
      <c r="P23" s="136">
        <f t="shared" si="2"/>
        <v>0</v>
      </c>
      <c r="Q23" s="136">
        <f t="shared" si="3"/>
        <v>0</v>
      </c>
    </row>
    <row r="24" spans="1:17">
      <c r="A24" t="s">
        <v>43</v>
      </c>
      <c r="B24" t="s">
        <v>47</v>
      </c>
      <c r="C24" t="str">
        <f>VLOOKUP($B24,Totalt!$B$1:$BU$600,MATCH("Kvalitetsgranskad:",Totalt!$B$1:$BU$1,0),FALSE)</f>
        <v>Ja</v>
      </c>
      <c r="E24" t="str">
        <f>VLOOKUP($B24,Miljö!$B$1:$AG$479,MATCH(E$1,Miljö!$B$1:$AK$1,0),FALSE)</f>
        <v>Ja</v>
      </c>
      <c r="F24" t="str">
        <f>VLOOKUP($B24,Miljö!$B$1:$J$479,MATCH("Typ av ursprungsspecificerad el   (Om inget värde anges används Nordisk residualmix, se inforuta) ()",Miljö!$B$1:$J$1,0),FALSE)</f>
        <v>'Förnybar el "guarantee of origin"'</v>
      </c>
      <c r="G24">
        <f>VLOOKUP($B24,Miljö!$B$1:$J$479,MATCH("Primärenergifaktor ()",Miljö!$B$1:$J$1,0),FALSE)</f>
        <v>1.1000000000000001</v>
      </c>
      <c r="H24">
        <f>VLOOKUP($B24,Miljö!$B$1:$J$479,MATCH("Koldioxidekvivalenter energiomvandling (g/kwh)",Miljö!$B$1:$J$1,0),FALSE)</f>
        <v>0</v>
      </c>
      <c r="I24">
        <f>VLOOKUP($B24,Miljö!$B$1:$J$479,MATCH("Fossilandel för ursprungspecificerad el ()",Miljö!$B$1:$J$1,0),FALSE)</f>
        <v>0</v>
      </c>
      <c r="J24">
        <f>VLOOKUP($B24,Miljö!$B$1:$J$479,MATCH("Kärnkraftsandel för ursprungsspecificerad el ()",Miljö!$B$1:$J$1,0),FALSE)</f>
        <v>0</v>
      </c>
      <c r="L24">
        <f>VLOOKUP($B24,Totalt!$B$1:$BU$497,MATCH("total el",Totalt!$B$1:$BU$1,0),FALSE)</f>
        <v>0.112</v>
      </c>
      <c r="N24" s="136">
        <f t="shared" si="0"/>
        <v>0.12320000000000002</v>
      </c>
      <c r="O24" s="136">
        <f t="shared" si="1"/>
        <v>0</v>
      </c>
      <c r="P24" s="136">
        <f t="shared" si="2"/>
        <v>0</v>
      </c>
      <c r="Q24" s="136">
        <f t="shared" si="3"/>
        <v>0</v>
      </c>
    </row>
    <row r="25" spans="1:17">
      <c r="A25" t="s">
        <v>43</v>
      </c>
      <c r="B25" t="s">
        <v>48</v>
      </c>
      <c r="C25" t="str">
        <f>VLOOKUP($B25,Totalt!$B$1:$BU$600,MATCH("Kvalitetsgranskad:",Totalt!$B$1:$BU$1,0),FALSE)</f>
        <v>Ja</v>
      </c>
      <c r="E25" t="str">
        <f>VLOOKUP($B25,Miljö!$B$1:$AG$479,MATCH(E$1,Miljö!$B$1:$AK$1,0),FALSE)</f>
        <v>Ja</v>
      </c>
      <c r="F25" t="str">
        <f>VLOOKUP($B25,Miljö!$B$1:$J$479,MATCH("Typ av ursprungsspecificerad el   (Om inget värde anges används Nordisk residualmix, se inforuta) ()",Miljö!$B$1:$J$1,0),FALSE)</f>
        <v>'Förnybar el "guarantee of origin"'</v>
      </c>
      <c r="G25">
        <f>VLOOKUP($B25,Miljö!$B$1:$J$479,MATCH("Primärenergifaktor ()",Miljö!$B$1:$J$1,0),FALSE)</f>
        <v>1.1000000000000001</v>
      </c>
      <c r="H25">
        <f>VLOOKUP($B25,Miljö!$B$1:$J$479,MATCH("Koldioxidekvivalenter energiomvandling (g/kwh)",Miljö!$B$1:$J$1,0),FALSE)</f>
        <v>0</v>
      </c>
      <c r="I25">
        <f>VLOOKUP($B25,Miljö!$B$1:$J$479,MATCH("Fossilandel för ursprungspecificerad el ()",Miljö!$B$1:$J$1,0),FALSE)</f>
        <v>0</v>
      </c>
      <c r="J25">
        <f>VLOOKUP($B25,Miljö!$B$1:$J$479,MATCH("Kärnkraftsandel för ursprungsspecificerad el ()",Miljö!$B$1:$J$1,0),FALSE)</f>
        <v>0</v>
      </c>
      <c r="L25">
        <f>VLOOKUP($B25,Totalt!$B$1:$BU$497,MATCH("total el",Totalt!$B$1:$BU$1,0),FALSE)</f>
        <v>8.9999999999999993E-3</v>
      </c>
      <c r="N25" s="136">
        <f t="shared" si="0"/>
        <v>9.9000000000000008E-3</v>
      </c>
      <c r="O25" s="136">
        <f t="shared" si="1"/>
        <v>0</v>
      </c>
      <c r="P25" s="136">
        <f t="shared" si="2"/>
        <v>0</v>
      </c>
      <c r="Q25" s="136">
        <f t="shared" si="3"/>
        <v>0</v>
      </c>
    </row>
    <row r="26" spans="1:17">
      <c r="A26" t="s">
        <v>49</v>
      </c>
      <c r="B26" t="s">
        <v>50</v>
      </c>
      <c r="C26" t="str">
        <f>VLOOKUP($B26,Totalt!$B$1:$BU$600,MATCH("Kvalitetsgranskad:",Totalt!$B$1:$BU$1,0),FALSE)</f>
        <v>Ja</v>
      </c>
      <c r="E26" t="str">
        <f>VLOOKUP($B26,Miljö!$B$1:$AG$479,MATCH(E$1,Miljö!$B$1:$AK$1,0),FALSE)</f>
        <v>Ja</v>
      </c>
      <c r="F26" t="str">
        <f>VLOOKUP($B26,Miljö!$B$1:$J$479,MATCH("Typ av ursprungsspecificerad el   (Om inget värde anges används Nordisk residualmix, se inforuta) ()",Miljö!$B$1:$J$1,0),FALSE)</f>
        <v>'93.6% vatten. 6.3 % vind. 0.1% sol'</v>
      </c>
      <c r="G26">
        <f>VLOOKUP($B26,Miljö!$B$1:$J$479,MATCH("Primärenergifaktor ()",Miljö!$B$1:$J$1,0),FALSE)</f>
        <v>1.03</v>
      </c>
      <c r="H26">
        <f>VLOOKUP($B26,Miljö!$B$1:$J$479,MATCH("Koldioxidekvivalenter energiomvandling (g/kwh)",Miljö!$B$1:$J$1,0),FALSE)</f>
        <v>0</v>
      </c>
      <c r="I26">
        <f>VLOOKUP($B26,Miljö!$B$1:$J$479,MATCH("Fossilandel för ursprungspecificerad el ()",Miljö!$B$1:$J$1,0),FALSE)</f>
        <v>0</v>
      </c>
      <c r="J26">
        <f>VLOOKUP($B26,Miljö!$B$1:$J$479,MATCH("Kärnkraftsandel för ursprungsspecificerad el ()",Miljö!$B$1:$J$1,0),FALSE)</f>
        <v>0</v>
      </c>
      <c r="L26">
        <f>VLOOKUP($B26,Totalt!$B$1:$BU$497,MATCH("total el",Totalt!$B$1:$BU$1,0),FALSE)</f>
        <v>2.7</v>
      </c>
      <c r="N26" s="136">
        <f t="shared" si="0"/>
        <v>2.7810000000000001</v>
      </c>
      <c r="O26" s="136">
        <f t="shared" si="1"/>
        <v>0</v>
      </c>
      <c r="P26" s="136">
        <f t="shared" si="2"/>
        <v>0</v>
      </c>
      <c r="Q26" s="136">
        <f t="shared" si="3"/>
        <v>0</v>
      </c>
    </row>
    <row r="27" spans="1:17">
      <c r="A27" t="s">
        <v>51</v>
      </c>
      <c r="B27" t="s">
        <v>52</v>
      </c>
      <c r="C27" t="str">
        <f>VLOOKUP($B27,Totalt!$B$1:$BU$600,MATCH("Kvalitetsgranskad:",Totalt!$B$1:$BU$1,0),FALSE)</f>
        <v>Ja</v>
      </c>
      <c r="E27" t="str">
        <f>VLOOKUP($B27,Miljö!$B$1:$AG$479,MATCH(E$1,Miljö!$B$1:$AK$1,0),FALSE)</f>
        <v>Ja</v>
      </c>
      <c r="F27" t="str">
        <f>VLOOKUP($B27,Miljö!$B$1:$J$479,MATCH("Typ av ursprungsspecificerad el   (Om inget värde anges används Nordisk residualmix, se inforuta) ()",Miljö!$B$1:$J$1,0),FALSE)</f>
        <v>'Bixia bra miljöval'</v>
      </c>
      <c r="G27">
        <f>VLOOKUP($B27,Miljö!$B$1:$J$479,MATCH("Primärenergifaktor ()",Miljö!$B$1:$J$1,0),FALSE)</f>
        <v>0.1</v>
      </c>
      <c r="H27">
        <f>VLOOKUP($B27,Miljö!$B$1:$J$479,MATCH("Koldioxidekvivalenter energiomvandling (g/kwh)",Miljö!$B$1:$J$1,0),FALSE)</f>
        <v>0</v>
      </c>
      <c r="I27">
        <f>VLOOKUP($B27,Miljö!$B$1:$J$479,MATCH("Fossilandel för ursprungspecificerad el ()",Miljö!$B$1:$J$1,0),FALSE)</f>
        <v>0</v>
      </c>
      <c r="J27">
        <f>VLOOKUP($B27,Miljö!$B$1:$J$479,MATCH("Kärnkraftsandel för ursprungsspecificerad el ()",Miljö!$B$1:$J$1,0),FALSE)</f>
        <v>0</v>
      </c>
      <c r="L27">
        <f>VLOOKUP($B27,Totalt!$B$1:$BU$497,MATCH("total el",Totalt!$B$1:$BU$1,0),FALSE)</f>
        <v>1.28</v>
      </c>
      <c r="N27" s="136">
        <f t="shared" si="0"/>
        <v>0.128</v>
      </c>
      <c r="O27" s="136">
        <f t="shared" si="1"/>
        <v>0</v>
      </c>
      <c r="P27" s="136">
        <f t="shared" si="2"/>
        <v>0</v>
      </c>
      <c r="Q27" s="136">
        <f t="shared" si="3"/>
        <v>0</v>
      </c>
    </row>
    <row r="28" spans="1:17">
      <c r="A28" t="s">
        <v>51</v>
      </c>
      <c r="B28" t="s">
        <v>53</v>
      </c>
      <c r="C28" t="str">
        <f>VLOOKUP($B28,Totalt!$B$1:$BU$600,MATCH("Kvalitetsgranskad:",Totalt!$B$1:$BU$1,0),FALSE)</f>
        <v>Ja</v>
      </c>
      <c r="E28" t="str">
        <f>VLOOKUP($B28,Miljö!$B$1:$AG$479,MATCH(E$1,Miljö!$B$1:$AK$1,0),FALSE)</f>
        <v>Ja</v>
      </c>
      <c r="F28" t="str">
        <f>VLOOKUP($B28,Miljö!$B$1:$J$479,MATCH("Typ av ursprungsspecificerad el   (Om inget värde anges används Nordisk residualmix, se inforuta) ()",Miljö!$B$1:$J$1,0),FALSE)</f>
        <v>'Bixia bra miljöval'</v>
      </c>
      <c r="G28">
        <f>VLOOKUP($B28,Miljö!$B$1:$J$479,MATCH("Primärenergifaktor ()",Miljö!$B$1:$J$1,0),FALSE)</f>
        <v>0.1</v>
      </c>
      <c r="H28">
        <f>VLOOKUP($B28,Miljö!$B$1:$J$479,MATCH("Koldioxidekvivalenter energiomvandling (g/kwh)",Miljö!$B$1:$J$1,0),FALSE)</f>
        <v>0</v>
      </c>
      <c r="I28">
        <f>VLOOKUP($B28,Miljö!$B$1:$J$479,MATCH("Fossilandel för ursprungspecificerad el ()",Miljö!$B$1:$J$1,0),FALSE)</f>
        <v>0</v>
      </c>
      <c r="J28">
        <f>VLOOKUP($B28,Miljö!$B$1:$J$479,MATCH("Kärnkraftsandel för ursprungsspecificerad el ()",Miljö!$B$1:$J$1,0),FALSE)</f>
        <v>0</v>
      </c>
      <c r="L28">
        <f>VLOOKUP($B28,Totalt!$B$1:$BU$497,MATCH("total el",Totalt!$B$1:$BU$1,0),FALSE)</f>
        <v>0.26</v>
      </c>
      <c r="N28" s="136">
        <f t="shared" si="0"/>
        <v>2.6000000000000002E-2</v>
      </c>
      <c r="O28" s="136">
        <f t="shared" si="1"/>
        <v>0</v>
      </c>
      <c r="P28" s="136">
        <f t="shared" si="2"/>
        <v>0</v>
      </c>
      <c r="Q28" s="136">
        <f t="shared" si="3"/>
        <v>0</v>
      </c>
    </row>
    <row r="29" spans="1:17">
      <c r="A29" t="s">
        <v>51</v>
      </c>
      <c r="B29" t="s">
        <v>54</v>
      </c>
      <c r="C29" t="str">
        <f>VLOOKUP($B29,Totalt!$B$1:$BU$600,MATCH("Kvalitetsgranskad:",Totalt!$B$1:$BU$1,0),FALSE)</f>
        <v>Ja</v>
      </c>
      <c r="E29" t="str">
        <f>VLOOKUP($B29,Miljö!$B$1:$AG$479,MATCH(E$1,Miljö!$B$1:$AK$1,0),FALSE)</f>
        <v>Ja</v>
      </c>
      <c r="F29" t="str">
        <f>VLOOKUP($B29,Miljö!$B$1:$J$479,MATCH("Typ av ursprungsspecificerad el   (Om inget värde anges används Nordisk residualmix, se inforuta) ()",Miljö!$B$1:$J$1,0),FALSE)</f>
        <v>'Bixia bra miljöval'</v>
      </c>
      <c r="G29">
        <f>VLOOKUP($B29,Miljö!$B$1:$J$479,MATCH("Primärenergifaktor ()",Miljö!$B$1:$J$1,0),FALSE)</f>
        <v>0.1</v>
      </c>
      <c r="H29">
        <f>VLOOKUP($B29,Miljö!$B$1:$J$479,MATCH("Koldioxidekvivalenter energiomvandling (g/kwh)",Miljö!$B$1:$J$1,0),FALSE)</f>
        <v>0</v>
      </c>
      <c r="I29">
        <f>VLOOKUP($B29,Miljö!$B$1:$J$479,MATCH("Fossilandel för ursprungspecificerad el ()",Miljö!$B$1:$J$1,0),FALSE)</f>
        <v>0</v>
      </c>
      <c r="J29">
        <f>VLOOKUP($B29,Miljö!$B$1:$J$479,MATCH("Kärnkraftsandel för ursprungsspecificerad el ()",Miljö!$B$1:$J$1,0),FALSE)</f>
        <v>0</v>
      </c>
      <c r="L29">
        <f>VLOOKUP($B29,Totalt!$B$1:$BU$497,MATCH("total el",Totalt!$B$1:$BU$1,0),FALSE)</f>
        <v>0.4</v>
      </c>
      <c r="N29" s="136">
        <f t="shared" si="0"/>
        <v>4.0000000000000008E-2</v>
      </c>
      <c r="O29" s="136">
        <f t="shared" si="1"/>
        <v>0</v>
      </c>
      <c r="P29" s="136">
        <f t="shared" si="2"/>
        <v>0</v>
      </c>
      <c r="Q29" s="136">
        <f t="shared" si="3"/>
        <v>0</v>
      </c>
    </row>
    <row r="30" spans="1:17">
      <c r="A30" t="s">
        <v>55</v>
      </c>
      <c r="B30" t="s">
        <v>56</v>
      </c>
      <c r="C30" t="str">
        <f>VLOOKUP($B30,Totalt!$B$1:$BU$600,MATCH("Kvalitetsgranskad:",Totalt!$B$1:$BU$1,0),FALSE)</f>
        <v>Ja</v>
      </c>
      <c r="E30" t="str">
        <f>VLOOKUP($B30,Miljö!$B$1:$AG$479,MATCH(E$1,Miljö!$B$1:$AK$1,0),FALSE)</f>
        <v>Ja</v>
      </c>
      <c r="F30" t="str">
        <f>VLOOKUP($B30,Miljö!$B$1:$J$479,MATCH("Typ av ursprungsspecificerad el   (Om inget värde anges används Nordisk residualmix, se inforuta) ()",Miljö!$B$1:$J$1,0),FALSE)</f>
        <v>'Bra miljöval'</v>
      </c>
      <c r="G30">
        <f>VLOOKUP($B30,Miljö!$B$1:$J$479,MATCH("Primärenergifaktor ()",Miljö!$B$1:$J$1,0),FALSE)</f>
        <v>1.1000000000000001</v>
      </c>
      <c r="H30">
        <f>VLOOKUP($B30,Miljö!$B$1:$J$479,MATCH("Koldioxidekvivalenter energiomvandling (g/kwh)",Miljö!$B$1:$J$1,0),FALSE)</f>
        <v>0</v>
      </c>
      <c r="I30">
        <f>VLOOKUP($B30,Miljö!$B$1:$J$479,MATCH("Fossilandel för ursprungspecificerad el ()",Miljö!$B$1:$J$1,0),FALSE)</f>
        <v>0</v>
      </c>
      <c r="J30">
        <f>VLOOKUP($B30,Miljö!$B$1:$J$479,MATCH("Kärnkraftsandel för ursprungsspecificerad el ()",Miljö!$B$1:$J$1,0),FALSE)</f>
        <v>0</v>
      </c>
      <c r="L30">
        <f>VLOOKUP($B30,Totalt!$B$1:$BU$497,MATCH("total el",Totalt!$B$1:$BU$1,0),FALSE)</f>
        <v>0.42</v>
      </c>
      <c r="N30" s="136">
        <f t="shared" si="0"/>
        <v>0.46200000000000002</v>
      </c>
      <c r="O30" s="136">
        <f t="shared" si="1"/>
        <v>0</v>
      </c>
      <c r="P30" s="136">
        <f t="shared" si="2"/>
        <v>0</v>
      </c>
      <c r="Q30" s="136">
        <f t="shared" si="3"/>
        <v>0</v>
      </c>
    </row>
    <row r="31" spans="1:17">
      <c r="A31" t="s">
        <v>57</v>
      </c>
      <c r="B31" t="s">
        <v>58</v>
      </c>
      <c r="C31" t="str">
        <f>VLOOKUP($B31,Totalt!$B$1:$BU$600,MATCH("Kvalitetsgranskad:",Totalt!$B$1:$BU$1,0),FALSE)</f>
        <v>Ja</v>
      </c>
      <c r="E31" t="str">
        <f>VLOOKUP($B31,Miljö!$B$1:$AG$479,MATCH(E$1,Miljö!$B$1:$AK$1,0),FALSE)</f>
        <v>Nej</v>
      </c>
      <c r="F31" t="str">
        <f>VLOOKUP($B31,Miljö!$B$1:$J$479,MATCH("Typ av ursprungsspecificerad el   (Om inget värde anges används Nordisk residualmix, se inforuta) ()",Miljö!$B$1:$J$1,0),FALSE)</f>
        <v>'nordisk residualmix'</v>
      </c>
      <c r="G31">
        <f>VLOOKUP($B31,Miljö!$B$1:$J$479,MATCH("Primärenergifaktor ()",Miljö!$B$1:$J$1,0),FALSE)</f>
        <v>2.46</v>
      </c>
      <c r="H31">
        <f>VLOOKUP($B31,Miljö!$B$1:$J$479,MATCH("Koldioxidekvivalenter energiomvandling (g/kwh)",Miljö!$B$1:$J$1,0),FALSE)</f>
        <v>338.5</v>
      </c>
      <c r="I31">
        <f>VLOOKUP($B31,Miljö!$B$1:$J$479,MATCH("Fossilandel för ursprungspecificerad el ()",Miljö!$B$1:$J$1,0),FALSE)</f>
        <v>0.47</v>
      </c>
      <c r="J31">
        <f>VLOOKUP($B31,Miljö!$B$1:$J$479,MATCH("Kärnkraftsandel för ursprungsspecificerad el ()",Miljö!$B$1:$J$1,0),FALSE)</f>
        <v>0.48170000000000002</v>
      </c>
      <c r="L31">
        <f>VLOOKUP($B31,Totalt!$B$1:$BU$497,MATCH("total el",Totalt!$B$1:$BU$1,0),FALSE)</f>
        <v>1.0660000000000001</v>
      </c>
      <c r="N31" s="136">
        <f t="shared" si="0"/>
        <v>2.62236</v>
      </c>
      <c r="O31" s="136">
        <f t="shared" si="1"/>
        <v>360.84100000000001</v>
      </c>
      <c r="P31" s="136">
        <f t="shared" si="2"/>
        <v>0.50102000000000002</v>
      </c>
      <c r="Q31" s="136">
        <f t="shared" si="3"/>
        <v>0.51349220000000007</v>
      </c>
    </row>
    <row r="32" spans="1:17">
      <c r="A32" t="s">
        <v>59</v>
      </c>
      <c r="B32" t="s">
        <v>60</v>
      </c>
      <c r="C32" t="str">
        <f>VLOOKUP($B32,Totalt!$B$1:$BU$600,MATCH("Kvalitetsgranskad:",Totalt!$B$1:$BU$1,0),FALSE)</f>
        <v>Ja</v>
      </c>
      <c r="E32" t="str">
        <f>VLOOKUP($B32,Miljö!$B$1:$AG$479,MATCH(E$1,Miljö!$B$1:$AK$1,0),FALSE)</f>
        <v>Ja</v>
      </c>
      <c r="F32" t="str">
        <f>VLOOKUP($B32,Miljö!$B$1:$J$479,MATCH("Typ av ursprungsspecificerad el   (Om inget värde anges används Nordisk residualmix, se inforuta) ()",Miljö!$B$1:$J$1,0),FALSE)</f>
        <v>'Vattenkraft'</v>
      </c>
      <c r="G32">
        <f>VLOOKUP($B32,Miljö!$B$1:$J$479,MATCH("Primärenergifaktor ()",Miljö!$B$1:$J$1,0),FALSE)</f>
        <v>1.1000000000000001</v>
      </c>
      <c r="H32">
        <f>VLOOKUP($B32,Miljö!$B$1:$J$479,MATCH("Koldioxidekvivalenter energiomvandling (g/kwh)",Miljö!$B$1:$J$1,0),FALSE)</f>
        <v>0</v>
      </c>
      <c r="I32">
        <f>VLOOKUP($B32,Miljö!$B$1:$J$479,MATCH("Fossilandel för ursprungspecificerad el ()",Miljö!$B$1:$J$1,0),FALSE)</f>
        <v>0</v>
      </c>
      <c r="J32">
        <f>VLOOKUP($B32,Miljö!$B$1:$J$479,MATCH("Kärnkraftsandel för ursprungsspecificerad el ()",Miljö!$B$1:$J$1,0),FALSE)</f>
        <v>0</v>
      </c>
      <c r="L32">
        <f>VLOOKUP($B32,Totalt!$B$1:$BU$497,MATCH("total el",Totalt!$B$1:$BU$1,0),FALSE)</f>
        <v>3.1</v>
      </c>
      <c r="N32" s="136">
        <f t="shared" si="0"/>
        <v>3.4100000000000006</v>
      </c>
      <c r="O32" s="136">
        <f t="shared" si="1"/>
        <v>0</v>
      </c>
      <c r="P32" s="136">
        <f t="shared" si="2"/>
        <v>0</v>
      </c>
      <c r="Q32" s="136">
        <f t="shared" si="3"/>
        <v>0</v>
      </c>
    </row>
    <row r="33" spans="1:17">
      <c r="A33" t="s">
        <v>61</v>
      </c>
      <c r="B33" t="s">
        <v>62</v>
      </c>
      <c r="C33" t="str">
        <f>VLOOKUP($B33,Totalt!$B$1:$BU$600,MATCH("Kvalitetsgranskad:",Totalt!$B$1:$BU$1,0),FALSE)</f>
        <v>Ja</v>
      </c>
      <c r="E33" t="str">
        <f>VLOOKUP($B33,Miljö!$B$1:$AG$479,MATCH(E$1,Miljö!$B$1:$AK$1,0),FALSE)</f>
        <v>Ja</v>
      </c>
      <c r="F33" t="str">
        <f>VLOOKUP($B33,Miljö!$B$1:$J$479,MATCH("Typ av ursprungsspecificerad el   (Om inget värde anges används Nordisk residualmix, se inforuta) ()",Miljö!$B$1:$J$1,0),FALSE)</f>
        <v>'fossilfritt. vattenkraft'</v>
      </c>
      <c r="G33">
        <f>VLOOKUP($B33,Miljö!$B$1:$J$479,MATCH("Primärenergifaktor ()",Miljö!$B$1:$J$1,0),FALSE)</f>
        <v>1.1000000000000001</v>
      </c>
      <c r="H33">
        <f>VLOOKUP($B33,Miljö!$B$1:$J$479,MATCH("Koldioxidekvivalenter energiomvandling (g/kwh)",Miljö!$B$1:$J$1,0),FALSE)</f>
        <v>250.8</v>
      </c>
      <c r="I33">
        <f>VLOOKUP($B33,Miljö!$B$1:$J$479,MATCH("Fossilandel för ursprungspecificerad el ()",Miljö!$B$1:$J$1,0),FALSE)</f>
        <v>0</v>
      </c>
      <c r="J33">
        <f>VLOOKUP($B33,Miljö!$B$1:$J$479,MATCH("Kärnkraftsandel för ursprungsspecificerad el ()",Miljö!$B$1:$J$1,0),FALSE)</f>
        <v>0</v>
      </c>
      <c r="L33">
        <f>VLOOKUP($B33,Totalt!$B$1:$BU$497,MATCH("total el",Totalt!$B$1:$BU$1,0),FALSE)</f>
        <v>0.06</v>
      </c>
      <c r="N33" s="136">
        <f t="shared" si="0"/>
        <v>6.6000000000000003E-2</v>
      </c>
      <c r="O33" s="136">
        <f t="shared" si="1"/>
        <v>15.048</v>
      </c>
      <c r="P33" s="136">
        <f t="shared" si="2"/>
        <v>0</v>
      </c>
      <c r="Q33" s="136">
        <f t="shared" si="3"/>
        <v>0</v>
      </c>
    </row>
    <row r="34" spans="1:17">
      <c r="A34" t="s">
        <v>63</v>
      </c>
      <c r="B34" t="s">
        <v>64</v>
      </c>
      <c r="C34" t="str">
        <f>VLOOKUP($B34,Totalt!$B$1:$BU$600,MATCH("Kvalitetsgranskad:",Totalt!$B$1:$BU$1,0),FALSE)</f>
        <v>Ja</v>
      </c>
      <c r="E34" t="str">
        <f>VLOOKUP($B34,Miljö!$B$1:$AG$479,MATCH(E$1,Miljö!$B$1:$AK$1,0),FALSE)</f>
        <v>Ja</v>
      </c>
      <c r="F34" t="str">
        <f>VLOOKUP($B34,Miljö!$B$1:$J$479,MATCH("Typ av ursprungsspecificerad el   (Om inget värde anges används Nordisk residualmix, se inforuta) ()",Miljö!$B$1:$J$1,0),FALSE)</f>
        <v>'ursprungsmärkt vatten'</v>
      </c>
      <c r="G34">
        <f>VLOOKUP($B34,Miljö!$B$1:$J$479,MATCH("Primärenergifaktor ()",Miljö!$B$1:$J$1,0),FALSE)</f>
        <v>0</v>
      </c>
      <c r="H34">
        <f>VLOOKUP($B34,Miljö!$B$1:$J$479,MATCH("Koldioxidekvivalenter energiomvandling (g/kwh)",Miljö!$B$1:$J$1,0),FALSE)</f>
        <v>0</v>
      </c>
      <c r="I34">
        <f>VLOOKUP($B34,Miljö!$B$1:$J$479,MATCH("Fossilandel för ursprungspecificerad el ()",Miljö!$B$1:$J$1,0),FALSE)</f>
        <v>0</v>
      </c>
      <c r="J34">
        <f>VLOOKUP($B34,Miljö!$B$1:$J$479,MATCH("Kärnkraftsandel för ursprungsspecificerad el ()",Miljö!$B$1:$J$1,0),FALSE)</f>
        <v>0</v>
      </c>
      <c r="L34">
        <f>VLOOKUP($B34,Totalt!$B$1:$BU$497,MATCH("total el",Totalt!$B$1:$BU$1,0),FALSE)</f>
        <v>1.96289</v>
      </c>
      <c r="N34" s="136">
        <f t="shared" si="0"/>
        <v>0</v>
      </c>
      <c r="O34" s="136">
        <f t="shared" si="1"/>
        <v>0</v>
      </c>
      <c r="P34" s="136">
        <f t="shared" si="2"/>
        <v>0</v>
      </c>
      <c r="Q34" s="136">
        <f t="shared" si="3"/>
        <v>0</v>
      </c>
    </row>
    <row r="35" spans="1:17">
      <c r="A35" t="s">
        <v>65</v>
      </c>
      <c r="B35" t="s">
        <v>66</v>
      </c>
      <c r="C35" t="str">
        <f>VLOOKUP($B35,Totalt!$B$1:$BU$600,MATCH("Kvalitetsgranskad:",Totalt!$B$1:$BU$1,0),FALSE)</f>
        <v>Ja</v>
      </c>
      <c r="E35" t="str">
        <f>VLOOKUP($B35,Miljö!$B$1:$AG$479,MATCH(E$1,Miljö!$B$1:$AK$1,0),FALSE)</f>
        <v>Ja</v>
      </c>
      <c r="F35" t="str">
        <f>VLOOKUP($B35,Miljö!$B$1:$J$479,MATCH("Typ av ursprungsspecificerad el   (Om inget värde anges används Nordisk residualmix, se inforuta) ()",Miljö!$B$1:$J$1,0),FALSE)</f>
        <v>'Vattenkraft'</v>
      </c>
      <c r="G35">
        <f>VLOOKUP($B35,Miljö!$B$1:$J$479,MATCH("Primärenergifaktor ()",Miljö!$B$1:$J$1,0),FALSE)</f>
        <v>1.1000000000000001</v>
      </c>
      <c r="H35">
        <f>VLOOKUP($B35,Miljö!$B$1:$J$479,MATCH("Koldioxidekvivalenter energiomvandling (g/kwh)",Miljö!$B$1:$J$1,0),FALSE)</f>
        <v>0</v>
      </c>
      <c r="I35">
        <f>VLOOKUP($B35,Miljö!$B$1:$J$479,MATCH("Fossilandel för ursprungspecificerad el ()",Miljö!$B$1:$J$1,0),FALSE)</f>
        <v>0</v>
      </c>
      <c r="J35">
        <f>VLOOKUP($B35,Miljö!$B$1:$J$479,MATCH("Kärnkraftsandel för ursprungsspecificerad el ()",Miljö!$B$1:$J$1,0),FALSE)</f>
        <v>0</v>
      </c>
      <c r="L35">
        <f>VLOOKUP($B35,Totalt!$B$1:$BU$497,MATCH("total el",Totalt!$B$1:$BU$1,0),FALSE)</f>
        <v>0.438</v>
      </c>
      <c r="N35" s="136">
        <f t="shared" si="0"/>
        <v>0.48180000000000006</v>
      </c>
      <c r="O35" s="136">
        <f t="shared" si="1"/>
        <v>0</v>
      </c>
      <c r="P35" s="136">
        <f t="shared" si="2"/>
        <v>0</v>
      </c>
      <c r="Q35" s="136">
        <f t="shared" si="3"/>
        <v>0</v>
      </c>
    </row>
    <row r="36" spans="1:17">
      <c r="A36" t="s">
        <v>65</v>
      </c>
      <c r="B36" t="s">
        <v>67</v>
      </c>
      <c r="C36" t="str">
        <f>VLOOKUP($B36,Totalt!$B$1:$BU$600,MATCH("Kvalitetsgranskad:",Totalt!$B$1:$BU$1,0),FALSE)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VLOOKUP($B36,Totalt!$B$1:$BU$497,MATCH("total el",Totalt!$B$1:$BU$1,0),FALSE)</f>
        <v>6.0611499999999996</v>
      </c>
      <c r="N36" s="136">
        <f t="shared" si="0"/>
        <v>6.6672650000000004</v>
      </c>
      <c r="O36" s="136">
        <f t="shared" si="1"/>
        <v>0</v>
      </c>
      <c r="P36" s="136">
        <f t="shared" si="2"/>
        <v>0</v>
      </c>
      <c r="Q36" s="136">
        <f t="shared" si="3"/>
        <v>0</v>
      </c>
    </row>
    <row r="37" spans="1:17">
      <c r="A37" t="s">
        <v>65</v>
      </c>
      <c r="B37" t="s">
        <v>68</v>
      </c>
      <c r="C37" t="str">
        <f>VLOOKUP($B37,Totalt!$B$1:$BU$600,MATCH("Kvalitetsgranskad:",Totalt!$B$1:$BU$1,0),FALSE)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VLOOKUP($B37,Totalt!$B$1:$BU$497,MATCH("total el",Totalt!$B$1:$BU$1,0),FALSE)</f>
        <v>0.58299999999999996</v>
      </c>
      <c r="N37" s="136">
        <f t="shared" si="0"/>
        <v>0.64129999999999998</v>
      </c>
      <c r="O37" s="136">
        <f t="shared" si="1"/>
        <v>0</v>
      </c>
      <c r="P37" s="136">
        <f t="shared" si="2"/>
        <v>0</v>
      </c>
      <c r="Q37" s="136">
        <f t="shared" si="3"/>
        <v>0</v>
      </c>
    </row>
    <row r="38" spans="1:17">
      <c r="A38" t="s">
        <v>65</v>
      </c>
      <c r="B38" t="s">
        <v>69</v>
      </c>
      <c r="C38" t="str">
        <f>VLOOKUP($B38,Totalt!$B$1:$BU$600,MATCH("Kvalitetsgranskad:",Totalt!$B$1:$BU$1,0),FALSE)</f>
        <v>Ja</v>
      </c>
      <c r="E38" t="str">
        <f>VLOOKUP($B38,Miljö!$B$1:$AG$479,MATCH(E$1,Miljö!$B$1:$AK$1,0),FALSE)</f>
        <v>Ja</v>
      </c>
      <c r="F38" t="str">
        <f>VLOOKUP($B38,Miljö!$B$1:$J$479,MATCH("Typ av ursprungsspecificerad el   (Om inget värde anges används Nordisk residualmix, se inforuta) ()",Miljö!$B$1:$J$1,0),FALSE)</f>
        <v>'Vattenkraft'</v>
      </c>
      <c r="G38">
        <f>VLOOKUP($B38,Miljö!$B$1:$J$479,MATCH("Primärenergifaktor ()",Miljö!$B$1:$J$1,0),FALSE)</f>
        <v>1.1000000000000001</v>
      </c>
      <c r="H38">
        <f>VLOOKUP($B38,Miljö!$B$1:$J$479,MATCH("Koldioxidekvivalenter energiomvandling (g/kwh)",Miljö!$B$1:$J$1,0),FALSE)</f>
        <v>0</v>
      </c>
      <c r="I38">
        <f>VLOOKUP($B38,Miljö!$B$1:$J$479,MATCH("Fossilandel för ursprungspecificerad el ()",Miljö!$B$1:$J$1,0),FALSE)</f>
        <v>0</v>
      </c>
      <c r="J38">
        <f>VLOOKUP($B38,Miljö!$B$1:$J$479,MATCH("Kärnkraftsandel för ursprungsspecificerad el ()",Miljö!$B$1:$J$1,0),FALSE)</f>
        <v>0</v>
      </c>
      <c r="L38">
        <f>VLOOKUP($B38,Totalt!$B$1:$BU$497,MATCH("total el",Totalt!$B$1:$BU$1,0),FALSE)</f>
        <v>4.8000000000000001E-2</v>
      </c>
      <c r="N38" s="136">
        <f t="shared" si="0"/>
        <v>5.2800000000000007E-2</v>
      </c>
      <c r="O38" s="136">
        <f t="shared" si="1"/>
        <v>0</v>
      </c>
      <c r="P38" s="136">
        <f t="shared" si="2"/>
        <v>0</v>
      </c>
      <c r="Q38" s="136">
        <f t="shared" si="3"/>
        <v>0</v>
      </c>
    </row>
    <row r="39" spans="1:17">
      <c r="A39" t="s">
        <v>70</v>
      </c>
      <c r="B39" t="s">
        <v>71</v>
      </c>
      <c r="C39" t="str">
        <f>VLOOKUP($B39,Totalt!$B$1:$BU$600,MATCH("Kvalitetsgranskad:",Totalt!$B$1:$BU$1,0),FALSE)</f>
        <v>Ja</v>
      </c>
      <c r="E39" t="str">
        <f>VLOOKUP($B39,Miljö!$B$1:$AG$479,MATCH(E$1,Miljö!$B$1:$AK$1,0),FALSE)</f>
        <v>Ja</v>
      </c>
      <c r="F39" t="str">
        <f>VLOOKUP($B39,Miljö!$B$1:$J$479,MATCH("Typ av ursprungsspecificerad el   (Om inget värde anges används Nordisk residualmix, se inforuta) ()",Miljö!$B$1:$J$1,0),FALSE)</f>
        <v>'Förnybart'</v>
      </c>
      <c r="G39">
        <f>VLOOKUP($B39,Miljö!$B$1:$J$479,MATCH("Primärenergifaktor ()",Miljö!$B$1:$J$1,0),FALSE)</f>
        <v>2.46</v>
      </c>
      <c r="H39">
        <f>VLOOKUP($B39,Miljö!$B$1:$J$479,MATCH("Koldioxidekvivalenter energiomvandling (g/kwh)",Miljö!$B$1:$J$1,0),FALSE)</f>
        <v>0</v>
      </c>
      <c r="I39">
        <f>VLOOKUP($B39,Miljö!$B$1:$J$479,MATCH("Fossilandel för ursprungspecificerad el ()",Miljö!$B$1:$J$1,0),FALSE)</f>
        <v>0</v>
      </c>
      <c r="J39">
        <f>VLOOKUP($B39,Miljö!$B$1:$J$479,MATCH("Kärnkraftsandel för ursprungsspecificerad el ()",Miljö!$B$1:$J$1,0),FALSE)</f>
        <v>0.48170000000000002</v>
      </c>
      <c r="L39">
        <f>VLOOKUP($B39,Totalt!$B$1:$BU$497,MATCH("total el",Totalt!$B$1:$BU$1,0),FALSE)</f>
        <v>0.66600000000000004</v>
      </c>
      <c r="N39" s="136">
        <f t="shared" si="0"/>
        <v>1.63836</v>
      </c>
      <c r="O39" s="136">
        <f t="shared" si="1"/>
        <v>0</v>
      </c>
      <c r="P39" s="136">
        <f t="shared" si="2"/>
        <v>0</v>
      </c>
      <c r="Q39" s="136">
        <f t="shared" si="3"/>
        <v>0.32081220000000005</v>
      </c>
    </row>
    <row r="40" spans="1:17">
      <c r="A40" t="s">
        <v>70</v>
      </c>
      <c r="B40" t="s">
        <v>72</v>
      </c>
      <c r="C40" t="str">
        <f>VLOOKUP($B40,Totalt!$B$1:$BU$600,MATCH("Kvalitetsgranskad:",Totalt!$B$1:$BU$1,0),FALSE)</f>
        <v>Ja</v>
      </c>
      <c r="E40" t="str">
        <f>VLOOKUP($B40,Miljö!$B$1:$AG$479,MATCH(E$1,Miljö!$B$1:$AK$1,0),FALSE)</f>
        <v>Ja</v>
      </c>
      <c r="F40" t="str">
        <f>VLOOKUP($B40,Miljö!$B$1:$J$479,MATCH("Typ av ursprungsspecificerad el   (Om inget värde anges används Nordisk residualmix, se inforuta) ()",Miljö!$B$1:$J$1,0),FALSE)</f>
        <v>'Förnybart'</v>
      </c>
      <c r="G40">
        <f>VLOOKUP($B40,Miljö!$B$1:$J$479,MATCH("Primärenergifaktor ()",Miljö!$B$1:$J$1,0),FALSE)</f>
        <v>2.46</v>
      </c>
      <c r="H40">
        <f>VLOOKUP($B40,Miljö!$B$1:$J$479,MATCH("Koldioxidekvivalenter energiomvandling (g/kwh)",Miljö!$B$1:$J$1,0),FALSE)</f>
        <v>0</v>
      </c>
      <c r="I40">
        <f>VLOOKUP($B40,Miljö!$B$1:$J$479,MATCH("Fossilandel för ursprungspecificerad el ()",Miljö!$B$1:$J$1,0),FALSE)</f>
        <v>0</v>
      </c>
      <c r="J40">
        <f>VLOOKUP($B40,Miljö!$B$1:$J$479,MATCH("Kärnkraftsandel för ursprungsspecificerad el ()",Miljö!$B$1:$J$1,0),FALSE)</f>
        <v>0.48170000000000002</v>
      </c>
      <c r="L40">
        <f>VLOOKUP($B40,Totalt!$B$1:$BU$497,MATCH("total el",Totalt!$B$1:$BU$1,0),FALSE)</f>
        <v>5.3310000000000003E-2</v>
      </c>
      <c r="N40" s="136">
        <f t="shared" si="0"/>
        <v>0.1311426</v>
      </c>
      <c r="O40" s="136">
        <f t="shared" si="1"/>
        <v>0</v>
      </c>
      <c r="P40" s="136">
        <f t="shared" si="2"/>
        <v>0</v>
      </c>
      <c r="Q40" s="136">
        <f t="shared" si="3"/>
        <v>2.5679427000000001E-2</v>
      </c>
    </row>
    <row r="41" spans="1:17">
      <c r="A41" t="s">
        <v>73</v>
      </c>
      <c r="B41" t="s">
        <v>74</v>
      </c>
      <c r="C41" t="str">
        <f>VLOOKUP($B41,Totalt!$B$1:$BU$600,MATCH("Kvalitetsgranskad:",Totalt!$B$1:$BU$1,0),FALSE)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VLOOKUP($B41,Totalt!$B$1:$BU$497,MATCH("total el",Totalt!$B$1:$BU$1,0),FALSE)</f>
        <v>8.7927499999999998</v>
      </c>
      <c r="N41" s="136">
        <f t="shared" si="0"/>
        <v>9.6720250000000014</v>
      </c>
      <c r="O41" s="136">
        <f t="shared" si="1"/>
        <v>0</v>
      </c>
      <c r="P41" s="136">
        <f t="shared" si="2"/>
        <v>0</v>
      </c>
      <c r="Q41" s="136">
        <f t="shared" si="3"/>
        <v>0</v>
      </c>
    </row>
    <row r="42" spans="1:17">
      <c r="A42" t="s">
        <v>73</v>
      </c>
      <c r="B42" t="s">
        <v>76</v>
      </c>
      <c r="C42" t="str">
        <f>VLOOKUP($B42,Totalt!$B$1:$BU$600,MATCH("Kvalitetsgranskad:",Totalt!$B$1:$BU$1,0),FALSE)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VLOOKUP($B42,Totalt!$B$1:$BU$497,MATCH("total el",Totalt!$B$1:$BU$1,0),FALSE)</f>
        <v>5.7970000000000001E-3</v>
      </c>
      <c r="N42" s="136">
        <f t="shared" si="0"/>
        <v>6.3767000000000008E-3</v>
      </c>
      <c r="O42" s="136">
        <f t="shared" si="1"/>
        <v>0</v>
      </c>
      <c r="P42" s="136">
        <f t="shared" si="2"/>
        <v>0</v>
      </c>
      <c r="Q42" s="136">
        <f t="shared" si="3"/>
        <v>0</v>
      </c>
    </row>
    <row r="43" spans="1:17">
      <c r="A43" t="s">
        <v>73</v>
      </c>
      <c r="B43" t="s">
        <v>77</v>
      </c>
      <c r="C43" t="str">
        <f>VLOOKUP($B43,Totalt!$B$1:$BU$600,MATCH("Kvalitetsgranskad:",Totalt!$B$1:$BU$1,0),FALSE)</f>
        <v>Ja</v>
      </c>
      <c r="E43" t="str">
        <f>VLOOKUP($B43,Miljö!$B$1:$AG$479,MATCH(E$1,Miljö!$B$1:$AK$1,0),FALSE)</f>
        <v>Ja</v>
      </c>
      <c r="F43" t="str">
        <f>VLOOKUP($B43,Miljö!$B$1:$J$479,MATCH("Typ av ursprungsspecificerad el   (Om inget värde anges används Nordisk residualmix, se inforuta) ()",Miljö!$B$1:$J$1,0),FALSE)</f>
        <v>'Vattenkraft'</v>
      </c>
      <c r="G43">
        <f>VLOOKUP($B43,Miljö!$B$1:$J$479,MATCH("Primärenergifaktor ()",Miljö!$B$1:$J$1,0),FALSE)</f>
        <v>1.1000000000000001</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VLOOKUP($B43,Totalt!$B$1:$BU$497,MATCH("total el",Totalt!$B$1:$BU$1,0),FALSE)</f>
        <v>0.14779999999999999</v>
      </c>
      <c r="N43" s="136">
        <f t="shared" si="0"/>
        <v>0.16258</v>
      </c>
      <c r="O43" s="136">
        <f t="shared" si="1"/>
        <v>0</v>
      </c>
      <c r="P43" s="136">
        <f t="shared" si="2"/>
        <v>0</v>
      </c>
      <c r="Q43" s="136">
        <f t="shared" si="3"/>
        <v>0</v>
      </c>
    </row>
    <row r="44" spans="1:17">
      <c r="A44" t="s">
        <v>78</v>
      </c>
      <c r="B44" t="s">
        <v>79</v>
      </c>
      <c r="C44" t="str">
        <f>VLOOKUP($B44,Totalt!$B$1:$BU$600,MATCH("Kvalitetsgranskad:",Totalt!$B$1:$BU$1,0),FALSE)</f>
        <v>Ja</v>
      </c>
      <c r="E44" t="str">
        <f>VLOOKUP($B44,Miljö!$B$1:$AG$479,MATCH(E$1,Miljö!$B$1:$AK$1,0),FALSE)</f>
        <v>Ja</v>
      </c>
      <c r="F44" t="str">
        <f>VLOOKUP($B44,Miljö!$B$1:$J$479,MATCH("Typ av ursprungsspecificerad el   (Om inget värde anges används Nordisk residualmix, se inforuta) ()",Miljö!$B$1:$J$1,0),FALSE)</f>
        <v>'Ursprungsmärkt egenproducerad el'</v>
      </c>
      <c r="G44">
        <f>VLOOKUP($B44,Miljö!$B$1:$J$479,MATCH("Primärenergifaktor ()",Miljö!$B$1:$J$1,0),FALSE)</f>
        <v>0.57999999999999996</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VLOOKUP($B44,Totalt!$B$1:$BU$497,MATCH("total el",Totalt!$B$1:$BU$1,0),FALSE)</f>
        <v>26.4316</v>
      </c>
      <c r="N44" s="136">
        <f t="shared" si="0"/>
        <v>15.330327999999998</v>
      </c>
      <c r="O44" s="136">
        <f t="shared" si="1"/>
        <v>0</v>
      </c>
      <c r="P44" s="136">
        <f t="shared" si="2"/>
        <v>0</v>
      </c>
      <c r="Q44" s="136">
        <f t="shared" si="3"/>
        <v>0</v>
      </c>
    </row>
    <row r="45" spans="1:17">
      <c r="A45" t="s">
        <v>78</v>
      </c>
      <c r="B45" t="s">
        <v>80</v>
      </c>
      <c r="C45" t="str">
        <f>VLOOKUP($B45,Totalt!$B$1:$BU$600,MATCH("Kvalitetsgranskad:",Totalt!$B$1:$BU$1,0),FALSE)</f>
        <v>Ja</v>
      </c>
      <c r="E45" t="str">
        <f>VLOOKUP($B45,Miljö!$B$1:$AG$479,MATCH(E$1,Miljö!$B$1:$AK$1,0),FALSE)</f>
        <v>Ja</v>
      </c>
      <c r="F45" t="str">
        <f>VLOOKUP($B45,Miljö!$B$1:$J$479,MATCH("Typ av ursprungsspecificerad el   (Om inget värde anges används Nordisk residualmix, se inforuta) ()",Miljö!$B$1:$J$1,0),FALSE)</f>
        <v>'Ursprungsmärkt egenproducerad el'</v>
      </c>
      <c r="G45">
        <f>VLOOKUP($B45,Miljö!$B$1:$J$479,MATCH("Primärenergifaktor ()",Miljö!$B$1:$J$1,0),FALSE)</f>
        <v>0.03</v>
      </c>
      <c r="H45">
        <f>VLOOKUP($B45,Miljö!$B$1:$J$479,MATCH("Koldioxidekvivalenter energiomvandling (g/kwh)",Miljö!$B$1:$J$1,0),FALSE)</f>
        <v>0</v>
      </c>
      <c r="I45">
        <f>VLOOKUP($B45,Miljö!$B$1:$J$479,MATCH("Fossilandel för ursprungspecificerad el ()",Miljö!$B$1:$J$1,0),FALSE)</f>
        <v>0</v>
      </c>
      <c r="J45">
        <f>VLOOKUP($B45,Miljö!$B$1:$J$479,MATCH("Kärnkraftsandel för ursprungsspecificerad el ()",Miljö!$B$1:$J$1,0),FALSE)</f>
        <v>0</v>
      </c>
      <c r="L45">
        <f>VLOOKUP($B45,Totalt!$B$1:$BU$497,MATCH("total el",Totalt!$B$1:$BU$1,0),FALSE)</f>
        <v>0.235624</v>
      </c>
      <c r="N45" s="136">
        <f t="shared" si="0"/>
        <v>7.0687199999999997E-3</v>
      </c>
      <c r="O45" s="136">
        <f t="shared" si="1"/>
        <v>0</v>
      </c>
      <c r="P45" s="136">
        <f t="shared" si="2"/>
        <v>0</v>
      </c>
      <c r="Q45" s="136">
        <f t="shared" si="3"/>
        <v>0</v>
      </c>
    </row>
    <row r="46" spans="1:17">
      <c r="A46" t="s">
        <v>84</v>
      </c>
      <c r="B46" t="s">
        <v>85</v>
      </c>
      <c r="C46" t="str">
        <f>VLOOKUP($B46,Totalt!$B$1:$BU$600,MATCH("Kvalitetsgranskad:",Totalt!$B$1:$BU$1,0),FALSE)</f>
        <v>Ja</v>
      </c>
      <c r="E46" t="str">
        <f>VLOOKUP($B46,Miljö!$B$1:$AG$479,MATCH(E$1,Miljö!$B$1:$AK$1,0),FALSE)</f>
        <v>Nej</v>
      </c>
      <c r="F46" t="str">
        <f>VLOOKUP($B46,Miljö!$B$1:$J$479,MATCH("Typ av ursprungsspecificerad el   (Om inget värde anges används Nordisk residualmix, se inforuta) ()",Miljö!$B$1:$J$1,0),FALSE)</f>
        <v>'Nordisk residual'</v>
      </c>
      <c r="G46">
        <f>VLOOKUP($B46,Miljö!$B$1:$J$479,MATCH("Primärenergifaktor ()",Miljö!$B$1:$J$1,0),FALSE)</f>
        <v>2.46</v>
      </c>
      <c r="H46">
        <f>VLOOKUP($B46,Miljö!$B$1:$J$479,MATCH("Koldioxidekvivalenter energiomvandling (g/kwh)",Miljö!$B$1:$J$1,0),FALSE)</f>
        <v>338.5</v>
      </c>
      <c r="I46">
        <f>VLOOKUP($B46,Miljö!$B$1:$J$479,MATCH("Fossilandel för ursprungspecificerad el ()",Miljö!$B$1:$J$1,0),FALSE)</f>
        <v>0.47</v>
      </c>
      <c r="J46">
        <f>VLOOKUP($B46,Miljö!$B$1:$J$479,MATCH("Kärnkraftsandel för ursprungsspecificerad el ()",Miljö!$B$1:$J$1,0),FALSE)</f>
        <v>0.48170000000000002</v>
      </c>
      <c r="L46">
        <f>VLOOKUP($B46,Totalt!$B$1:$BU$497,MATCH("total el",Totalt!$B$1:$BU$1,0),FALSE)</f>
        <v>0.8408500000000001</v>
      </c>
      <c r="N46" s="136">
        <f t="shared" si="0"/>
        <v>2.0684910000000003</v>
      </c>
      <c r="O46" s="136">
        <f t="shared" si="1"/>
        <v>284.62772500000005</v>
      </c>
      <c r="P46" s="136">
        <f t="shared" si="2"/>
        <v>0.39519950000000004</v>
      </c>
      <c r="Q46" s="136">
        <f t="shared" si="3"/>
        <v>0.40503744500000005</v>
      </c>
    </row>
    <row r="47" spans="1:17">
      <c r="A47" t="s">
        <v>86</v>
      </c>
      <c r="B47" t="s">
        <v>87</v>
      </c>
      <c r="C47" t="str">
        <f>VLOOKUP($B47,Totalt!$B$1:$BU$600,MATCH("Kvalitetsgranskad:",Totalt!$B$1:$BU$1,0),FALSE)</f>
        <v>Ja</v>
      </c>
      <c r="E47" t="str">
        <f>VLOOKUP($B47,Miljö!$B$1:$AG$479,MATCH(E$1,Miljö!$B$1:$AK$1,0),FALSE)</f>
        <v>Ja</v>
      </c>
      <c r="F47" t="str">
        <f>VLOOKUP($B47,Miljö!$B$1:$J$479,MATCH("Typ av ursprungsspecificerad el   (Om inget värde anges används Nordisk residualmix, se inforuta) ()",Miljö!$B$1:$J$1,0),FALSE)</f>
        <v>'C4 Energi 100% fossilfritt'</v>
      </c>
      <c r="G47">
        <f>VLOOKUP($B47,Miljö!$B$1:$J$479,MATCH("Primärenergifaktor ()",Miljö!$B$1:$J$1,0),FALSE)</f>
        <v>0.14799999999999999</v>
      </c>
      <c r="H47">
        <f>VLOOKUP($B47,Miljö!$B$1:$J$479,MATCH("Koldioxidekvivalenter energiomvandling (g/kwh)",Miljö!$B$1:$J$1,0),FALSE)</f>
        <v>0</v>
      </c>
      <c r="I47">
        <f>VLOOKUP($B47,Miljö!$B$1:$J$479,MATCH("Fossilandel för ursprungspecificerad el ()",Miljö!$B$1:$J$1,0),FALSE)</f>
        <v>0</v>
      </c>
      <c r="J47">
        <f>VLOOKUP($B47,Miljö!$B$1:$J$479,MATCH("Kärnkraftsandel för ursprungsspecificerad el ()",Miljö!$B$1:$J$1,0),FALSE)</f>
        <v>0</v>
      </c>
      <c r="L47">
        <f>VLOOKUP($B47,Totalt!$B$1:$BU$497,MATCH("total el",Totalt!$B$1:$BU$1,0),FALSE)</f>
        <v>0.125</v>
      </c>
      <c r="N47" s="136">
        <f t="shared" si="0"/>
        <v>1.8499999999999999E-2</v>
      </c>
      <c r="O47" s="136">
        <f t="shared" si="1"/>
        <v>0</v>
      </c>
      <c r="P47" s="136">
        <f t="shared" si="2"/>
        <v>0</v>
      </c>
      <c r="Q47" s="136">
        <f t="shared" si="3"/>
        <v>0</v>
      </c>
    </row>
    <row r="48" spans="1:17">
      <c r="A48" t="s">
        <v>86</v>
      </c>
      <c r="B48" t="s">
        <v>88</v>
      </c>
      <c r="C48" t="str">
        <f>VLOOKUP($B48,Totalt!$B$1:$BU$600,MATCH("Kvalitetsgranskad:",Totalt!$B$1:$BU$1,0),FALSE)</f>
        <v>Ja</v>
      </c>
      <c r="E48" t="str">
        <f>VLOOKUP($B48,Miljö!$B$1:$AG$479,MATCH(E$1,Miljö!$B$1:$AK$1,0),FALSE)</f>
        <v>Ja</v>
      </c>
      <c r="F48" t="str">
        <f>VLOOKUP($B48,Miljö!$B$1:$J$479,MATCH("Typ av ursprungsspecificerad el   (Om inget värde anges används Nordisk residualmix, se inforuta) ()",Miljö!$B$1:$J$1,0),FALSE)</f>
        <v>'Egenproducerad grön 100%'</v>
      </c>
      <c r="G48">
        <f>VLOOKUP($B48,Miljö!$B$1:$J$479,MATCH("Primärenergifaktor ()",Miljö!$B$1:$J$1,0),FALSE)</f>
        <v>0.14799999999999999</v>
      </c>
      <c r="H48">
        <f>VLOOKUP($B48,Miljö!$B$1:$J$479,MATCH("Koldioxidekvivalenter energiomvandling (g/kwh)",Miljö!$B$1:$J$1,0),FALSE)</f>
        <v>0</v>
      </c>
      <c r="I48">
        <f>VLOOKUP($B48,Miljö!$B$1:$J$479,MATCH("Fossilandel för ursprungspecificerad el ()",Miljö!$B$1:$J$1,0),FALSE)</f>
        <v>0</v>
      </c>
      <c r="J48">
        <f>VLOOKUP($B48,Miljö!$B$1:$J$479,MATCH("Kärnkraftsandel för ursprungsspecificerad el ()",Miljö!$B$1:$J$1,0),FALSE)</f>
        <v>0</v>
      </c>
      <c r="L48">
        <f>VLOOKUP($B48,Totalt!$B$1:$BU$497,MATCH("total el",Totalt!$B$1:$BU$1,0),FALSE)</f>
        <v>11.4071</v>
      </c>
      <c r="N48" s="136">
        <f t="shared" si="0"/>
        <v>1.6882507999999998</v>
      </c>
      <c r="O48" s="136">
        <f t="shared" si="1"/>
        <v>0</v>
      </c>
      <c r="P48" s="136">
        <f t="shared" si="2"/>
        <v>0</v>
      </c>
      <c r="Q48" s="136">
        <f t="shared" si="3"/>
        <v>0</v>
      </c>
    </row>
    <row r="49" spans="1:17">
      <c r="A49" t="s">
        <v>89</v>
      </c>
      <c r="B49" t="s">
        <v>90</v>
      </c>
      <c r="C49" t="str">
        <f>VLOOKUP($B49,Totalt!$B$1:$BU$600,MATCH("Kvalitetsgranskad:",Totalt!$B$1:$BU$1,0),FALSE)</f>
        <v>Ja</v>
      </c>
      <c r="E49" t="str">
        <f>VLOOKUP($B49,Miljö!$B$1:$AG$479,MATCH(E$1,Miljö!$B$1:$AK$1,0),FALSE)</f>
        <v>Ja</v>
      </c>
      <c r="F49" t="str">
        <f>VLOOKUP($B49,Miljö!$B$1:$J$479,MATCH("Typ av ursprungsspecificerad el   (Om inget värde anges används Nordisk residualmix, se inforuta) ()",Miljö!$B$1:$J$1,0),FALSE)</f>
        <v>'Vattenkraft'</v>
      </c>
      <c r="G49">
        <f>VLOOKUP($B49,Miljö!$B$1:$J$479,MATCH("Primärenergifaktor ()",Miljö!$B$1:$J$1,0),FALSE)</f>
        <v>1.1000000000000001</v>
      </c>
      <c r="H49">
        <f>VLOOKUP($B49,Miljö!$B$1:$J$479,MATCH("Koldioxidekvivalenter energiomvandling (g/kwh)",Miljö!$B$1:$J$1,0),FALSE)</f>
        <v>0</v>
      </c>
      <c r="I49">
        <f>VLOOKUP($B49,Miljö!$B$1:$J$479,MATCH("Fossilandel för ursprungspecificerad el ()",Miljö!$B$1:$J$1,0),FALSE)</f>
        <v>0</v>
      </c>
      <c r="J49">
        <f>VLOOKUP($B49,Miljö!$B$1:$J$479,MATCH("Kärnkraftsandel för ursprungsspecificerad el ()",Miljö!$B$1:$J$1,0),FALSE)</f>
        <v>0</v>
      </c>
      <c r="L49">
        <f>VLOOKUP($B49,Totalt!$B$1:$BU$497,MATCH("total el",Totalt!$B$1:$BU$1,0),FALSE)</f>
        <v>0.60199999999999998</v>
      </c>
      <c r="N49" s="136">
        <f t="shared" si="0"/>
        <v>0.66220000000000001</v>
      </c>
      <c r="O49" s="136">
        <f t="shared" si="1"/>
        <v>0</v>
      </c>
      <c r="P49" s="136">
        <f t="shared" si="2"/>
        <v>0</v>
      </c>
      <c r="Q49" s="136">
        <f t="shared" si="3"/>
        <v>0</v>
      </c>
    </row>
    <row r="50" spans="1:17">
      <c r="A50" t="s">
        <v>89</v>
      </c>
      <c r="B50" t="s">
        <v>91</v>
      </c>
      <c r="C50" t="str">
        <f>VLOOKUP($B50,Totalt!$B$1:$BU$600,MATCH("Kvalitetsgranskad:",Totalt!$B$1:$BU$1,0),FALSE)</f>
        <v>Ja</v>
      </c>
      <c r="E50" t="str">
        <f>VLOOKUP($B50,Miljö!$B$1:$AG$479,MATCH(E$1,Miljö!$B$1:$AK$1,0),FALSE)</f>
        <v>Ja</v>
      </c>
      <c r="F50" t="str">
        <f>VLOOKUP($B50,Miljö!$B$1:$J$479,MATCH("Typ av ursprungsspecificerad el   (Om inget värde anges används Nordisk residualmix, se inforuta) ()",Miljö!$B$1:$J$1,0),FALSE)</f>
        <v>'Vattenkraft'</v>
      </c>
      <c r="G50">
        <f>VLOOKUP($B50,Miljö!$B$1:$J$479,MATCH("Primärenergifaktor ()",Miljö!$B$1:$J$1,0),FALSE)</f>
        <v>1.1000000000000001</v>
      </c>
      <c r="H50">
        <f>VLOOKUP($B50,Miljö!$B$1:$J$479,MATCH("Koldioxidekvivalenter energiomvandling (g/kwh)",Miljö!$B$1:$J$1,0),FALSE)</f>
        <v>0</v>
      </c>
      <c r="I50">
        <f>VLOOKUP($B50,Miljö!$B$1:$J$479,MATCH("Fossilandel för ursprungspecificerad el ()",Miljö!$B$1:$J$1,0),FALSE)</f>
        <v>0.47</v>
      </c>
      <c r="J50">
        <f>VLOOKUP($B50,Miljö!$B$1:$J$479,MATCH("Kärnkraftsandel för ursprungsspecificerad el ()",Miljö!$B$1:$J$1,0),FALSE)</f>
        <v>0</v>
      </c>
      <c r="L50">
        <f>VLOOKUP($B50,Totalt!$B$1:$BU$497,MATCH("total el",Totalt!$B$1:$BU$1,0),FALSE)</f>
        <v>4.9000000000000002E-2</v>
      </c>
      <c r="N50" s="136">
        <f t="shared" si="0"/>
        <v>5.3900000000000003E-2</v>
      </c>
      <c r="O50" s="136">
        <f t="shared" si="1"/>
        <v>0</v>
      </c>
      <c r="P50" s="136">
        <f t="shared" si="2"/>
        <v>2.3029999999999998E-2</v>
      </c>
      <c r="Q50" s="136">
        <f t="shared" si="3"/>
        <v>0</v>
      </c>
    </row>
    <row r="51" spans="1:17">
      <c r="A51" t="s">
        <v>89</v>
      </c>
      <c r="B51" t="s">
        <v>93</v>
      </c>
      <c r="C51" t="str">
        <f>VLOOKUP($B51,Totalt!$B$1:$BU$600,MATCH("Kvalitetsgranskad:",Totalt!$B$1:$BU$1,0),FALSE)</f>
        <v>Ja</v>
      </c>
      <c r="E51" t="str">
        <f>VLOOKUP($B51,Miljö!$B$1:$AG$479,MATCH(E$1,Miljö!$B$1:$AK$1,0),FALSE)</f>
        <v>Nej</v>
      </c>
      <c r="F51" t="str">
        <f>VLOOKUP($B51,Miljö!$B$1:$J$479,MATCH("Typ av ursprungsspecificerad el   (Om inget värde anges används Nordisk residualmix, se inforuta) ()",Miljö!$B$1:$J$1,0),FALSE)</f>
        <v>'Vattenkraft'</v>
      </c>
      <c r="G51">
        <f>VLOOKUP($B51,Miljö!$B$1:$J$479,MATCH("Primärenergifaktor ()",Miljö!$B$1:$J$1,0),FALSE)</f>
        <v>2.46</v>
      </c>
      <c r="H51">
        <f>VLOOKUP($B51,Miljö!$B$1:$J$479,MATCH("Koldioxidekvivalenter energiomvandling (g/kwh)",Miljö!$B$1:$J$1,0),FALSE)</f>
        <v>338.5</v>
      </c>
      <c r="I51">
        <f>VLOOKUP($B51,Miljö!$B$1:$J$479,MATCH("Fossilandel för ursprungspecificerad el ()",Miljö!$B$1:$J$1,0),FALSE)</f>
        <v>0.47</v>
      </c>
      <c r="J51">
        <f>VLOOKUP($B51,Miljö!$B$1:$J$479,MATCH("Kärnkraftsandel för ursprungsspecificerad el ()",Miljö!$B$1:$J$1,0),FALSE)</f>
        <v>0.48170000000000002</v>
      </c>
      <c r="L51">
        <f>VLOOKUP($B51,Totalt!$B$1:$BU$497,MATCH("total el",Totalt!$B$1:$BU$1,0),FALSE)</f>
        <v>1.3259999999999999E-2</v>
      </c>
      <c r="N51" s="136">
        <f t="shared" si="0"/>
        <v>3.2619599999999999E-2</v>
      </c>
      <c r="O51" s="136">
        <f t="shared" si="1"/>
        <v>4.4885099999999998</v>
      </c>
      <c r="P51" s="136">
        <f t="shared" si="2"/>
        <v>6.2321999999999994E-3</v>
      </c>
      <c r="Q51" s="136">
        <f t="shared" si="3"/>
        <v>6.3873419999999998E-3</v>
      </c>
    </row>
    <row r="52" spans="1:17">
      <c r="A52" t="s">
        <v>94</v>
      </c>
      <c r="B52" t="s">
        <v>95</v>
      </c>
      <c r="C52" t="str">
        <f>VLOOKUP($B52,Totalt!$B$1:$BU$600,MATCH("Kvalitetsgranskad:",Totalt!$B$1:$BU$1,0),FALSE)</f>
        <v>Ja</v>
      </c>
      <c r="E52" t="str">
        <f>VLOOKUP($B52,Miljö!$B$1:$AG$479,MATCH(E$1,Miljö!$B$1:$AK$1,0),FALSE)</f>
        <v>Ja</v>
      </c>
      <c r="F52" t="str">
        <f>VLOOKUP($B52,Miljö!$B$1:$J$479,MATCH("Typ av ursprungsspecificerad el   (Om inget värde anges används Nordisk residualmix, se inforuta) ()",Miljö!$B$1:$J$1,0),FALSE)</f>
        <v>'Biokraft och Nordisk residualmix'</v>
      </c>
      <c r="G52">
        <f>VLOOKUP($B52,Miljö!$B$1:$J$479,MATCH("Primärenergifaktor ()",Miljö!$B$1:$J$1,0),FALSE)</f>
        <v>2</v>
      </c>
      <c r="H52">
        <f>VLOOKUP($B52,Miljö!$B$1:$J$479,MATCH("Koldioxidekvivalenter energiomvandling (g/kwh)",Miljö!$B$1:$J$1,0),FALSE)</f>
        <v>338.5</v>
      </c>
      <c r="I52">
        <f>VLOOKUP($B52,Miljö!$B$1:$J$479,MATCH("Fossilandel för ursprungspecificerad el ()",Miljö!$B$1:$J$1,0),FALSE)</f>
        <v>0.47</v>
      </c>
      <c r="J52">
        <f>VLOOKUP($B52,Miljö!$B$1:$J$479,MATCH("Kärnkraftsandel för ursprungsspecificerad el ()",Miljö!$B$1:$J$1,0),FALSE)</f>
        <v>0.48170000000000002</v>
      </c>
      <c r="L52">
        <f>VLOOKUP($B52,Totalt!$B$1:$BU$497,MATCH("total el",Totalt!$B$1:$BU$1,0),FALSE)</f>
        <v>0.9</v>
      </c>
      <c r="N52" s="136">
        <f t="shared" si="0"/>
        <v>1.8</v>
      </c>
      <c r="O52" s="136">
        <f t="shared" si="1"/>
        <v>304.65000000000003</v>
      </c>
      <c r="P52" s="136">
        <f t="shared" si="2"/>
        <v>0.42299999999999999</v>
      </c>
      <c r="Q52" s="136">
        <f t="shared" si="3"/>
        <v>0.43353000000000003</v>
      </c>
    </row>
    <row r="53" spans="1:17">
      <c r="A53" t="s">
        <v>94</v>
      </c>
      <c r="B53" t="s">
        <v>97</v>
      </c>
      <c r="C53" t="str">
        <f>VLOOKUP($B53,Totalt!$B$1:$BU$600,MATCH("Kvalitetsgranskad:",Totalt!$B$1:$BU$1,0),FALSE)</f>
        <v>Ja</v>
      </c>
      <c r="E53" t="str">
        <f>VLOOKUP($B53,Miljö!$B$1:$AG$479,MATCH(E$1,Miljö!$B$1:$AK$1,0),FALSE)</f>
        <v>Ja</v>
      </c>
      <c r="F53" t="str">
        <f>VLOOKUP($B53,Miljö!$B$1:$J$479,MATCH("Typ av ursprungsspecificerad el   (Om inget värde anges används Nordisk residualmix, se inforuta) ()",Miljö!$B$1:$J$1,0),FALSE)</f>
        <v>'Biokraft och Nordisk residualmix'</v>
      </c>
      <c r="G53">
        <f>VLOOKUP($B53,Miljö!$B$1:$J$479,MATCH("Primärenergifaktor ()",Miljö!$B$1:$J$1,0),FALSE)</f>
        <v>2</v>
      </c>
      <c r="H53">
        <f>VLOOKUP($B53,Miljö!$B$1:$J$479,MATCH("Koldioxidekvivalenter energiomvandling (g/kwh)",Miljö!$B$1:$J$1,0),FALSE)</f>
        <v>167.96</v>
      </c>
      <c r="I53">
        <f>VLOOKUP($B53,Miljö!$B$1:$J$479,MATCH("Fossilandel för ursprungspecificerad el ()",Miljö!$B$1:$J$1,0),FALSE)</f>
        <v>0.23</v>
      </c>
      <c r="J53">
        <f>VLOOKUP($B53,Miljö!$B$1:$J$479,MATCH("Kärnkraftsandel för ursprungsspecificerad el ()",Miljö!$B$1:$J$1,0),FALSE)</f>
        <v>0.48170000000000002</v>
      </c>
      <c r="L53">
        <f>VLOOKUP($B53,Totalt!$B$1:$BU$497,MATCH("total el",Totalt!$B$1:$BU$1,0),FALSE)</f>
        <v>83.570099999999996</v>
      </c>
      <c r="N53" s="136">
        <f t="shared" si="0"/>
        <v>167.14019999999999</v>
      </c>
      <c r="O53" s="136">
        <f t="shared" si="1"/>
        <v>14036.433996</v>
      </c>
      <c r="P53" s="136">
        <f t="shared" si="2"/>
        <v>19.221122999999999</v>
      </c>
      <c r="Q53" s="136">
        <f t="shared" si="3"/>
        <v>40.255717169999997</v>
      </c>
    </row>
    <row r="54" spans="1:17">
      <c r="A54" t="s">
        <v>94</v>
      </c>
      <c r="B54" t="s">
        <v>100</v>
      </c>
      <c r="C54" t="str">
        <f>VLOOKUP($B54,Totalt!$B$1:$BU$600,MATCH("Kvalitetsgranskad:",Totalt!$B$1:$BU$1,0),FALSE)</f>
        <v>Ja</v>
      </c>
      <c r="E54" t="str">
        <f>VLOOKUP($B54,Miljö!$B$1:$AG$479,MATCH(E$1,Miljö!$B$1:$AK$1,0),FALSE)</f>
        <v>Ja</v>
      </c>
      <c r="F54" t="str">
        <f>VLOOKUP($B54,Miljö!$B$1:$J$479,MATCH("Typ av ursprungsspecificerad el   (Om inget värde anges används Nordisk residualmix, se inforuta) ()",Miljö!$B$1:$J$1,0),FALSE)</f>
        <v>'Biokraft mix'</v>
      </c>
      <c r="G54">
        <f>VLOOKUP($B54,Miljö!$B$1:$J$479,MATCH("Primärenergifaktor ()",Miljö!$B$1:$J$1,0),FALSE)</f>
        <v>2</v>
      </c>
      <c r="H54">
        <f>VLOOKUP($B54,Miljö!$B$1:$J$479,MATCH("Koldioxidekvivalenter energiomvandling (g/kwh)",Miljö!$B$1:$J$1,0),FALSE)</f>
        <v>0</v>
      </c>
      <c r="I54">
        <f>VLOOKUP($B54,Miljö!$B$1:$J$479,MATCH("Fossilandel för ursprungspecificerad el ()",Miljö!$B$1:$J$1,0),FALSE)</f>
        <v>0</v>
      </c>
      <c r="J54">
        <f>VLOOKUP($B54,Miljö!$B$1:$J$479,MATCH("Kärnkraftsandel för ursprungsspecificerad el ()",Miljö!$B$1:$J$1,0),FALSE)</f>
        <v>0</v>
      </c>
      <c r="L54">
        <f>VLOOKUP($B54,Totalt!$B$1:$BU$497,MATCH("total el",Totalt!$B$1:$BU$1,0),FALSE)</f>
        <v>49.303399999999996</v>
      </c>
      <c r="N54" s="136">
        <f t="shared" si="0"/>
        <v>98.606799999999993</v>
      </c>
      <c r="O54" s="136">
        <f t="shared" si="1"/>
        <v>0</v>
      </c>
      <c r="P54" s="136">
        <f t="shared" si="2"/>
        <v>0</v>
      </c>
      <c r="Q54" s="136">
        <f t="shared" si="3"/>
        <v>0</v>
      </c>
    </row>
    <row r="55" spans="1:17">
      <c r="A55" t="s">
        <v>94</v>
      </c>
      <c r="B55" t="s">
        <v>101</v>
      </c>
      <c r="C55" t="str">
        <f>VLOOKUP($B55,Totalt!$B$1:$BU$600,MATCH("Kvalitetsgranskad:",Totalt!$B$1:$BU$1,0),FALSE)</f>
        <v>Ja</v>
      </c>
      <c r="E55" t="str">
        <f>VLOOKUP($B55,Miljö!$B$1:$AG$479,MATCH(E$1,Miljö!$B$1:$AK$1,0),FALSE)</f>
        <v>Ja</v>
      </c>
      <c r="F55" t="str">
        <f>VLOOKUP($B55,Miljö!$B$1:$J$479,MATCH("Typ av ursprungsspecificerad el   (Om inget värde anges används Nordisk residualmix, se inforuta) ()",Miljö!$B$1:$J$1,0),FALSE)</f>
        <v>'Biokraft och Nordisk residualmix'</v>
      </c>
      <c r="G55">
        <f>VLOOKUP($B55,Miljö!$B$1:$J$479,MATCH("Primärenergifaktor ()",Miljö!$B$1:$J$1,0),FALSE)</f>
        <v>2</v>
      </c>
      <c r="H55">
        <f>VLOOKUP($B55,Miljö!$B$1:$J$479,MATCH("Koldioxidekvivalenter energiomvandling (g/kwh)",Miljö!$B$1:$J$1,0),FALSE)</f>
        <v>0</v>
      </c>
      <c r="I55">
        <f>VLOOKUP($B55,Miljö!$B$1:$J$479,MATCH("Fossilandel för ursprungspecificerad el ()",Miljö!$B$1:$J$1,0),FALSE)</f>
        <v>0</v>
      </c>
      <c r="J55">
        <f>VLOOKUP($B55,Miljö!$B$1:$J$479,MATCH("Kärnkraftsandel för ursprungsspecificerad el ()",Miljö!$B$1:$J$1,0),FALSE)</f>
        <v>0</v>
      </c>
      <c r="L55">
        <f>VLOOKUP($B55,Totalt!$B$1:$BU$497,MATCH("total el",Totalt!$B$1:$BU$1,0),FALSE)</f>
        <v>38.010300000000001</v>
      </c>
      <c r="N55" s="136">
        <f t="shared" si="0"/>
        <v>76.020600000000002</v>
      </c>
      <c r="O55" s="136">
        <f t="shared" si="1"/>
        <v>0</v>
      </c>
      <c r="P55" s="136">
        <f t="shared" si="2"/>
        <v>0</v>
      </c>
      <c r="Q55" s="136">
        <f t="shared" si="3"/>
        <v>0</v>
      </c>
    </row>
    <row r="56" spans="1:17">
      <c r="A56" t="s">
        <v>94</v>
      </c>
      <c r="B56" t="s">
        <v>102</v>
      </c>
      <c r="C56" t="str">
        <f>VLOOKUP($B56,Totalt!$B$1:$BU$600,MATCH("Kvalitetsgranskad:",Totalt!$B$1:$BU$1,0),FALSE)</f>
        <v>Ja</v>
      </c>
      <c r="E56" t="str">
        <f>VLOOKUP($B56,Miljö!$B$1:$AG$479,MATCH(E$1,Miljö!$B$1:$AK$1,0),FALSE)</f>
        <v>Ja</v>
      </c>
      <c r="F56" t="str">
        <f>VLOOKUP($B56,Miljö!$B$1:$J$479,MATCH("Typ av ursprungsspecificerad el   (Om inget värde anges används Nordisk residualmix, se inforuta) ()",Miljö!$B$1:$J$1,0),FALSE)</f>
        <v>'Biokraft och Nordisk residualmix'</v>
      </c>
      <c r="G56">
        <f>VLOOKUP($B56,Miljö!$B$1:$J$479,MATCH("Primärenergifaktor ()",Miljö!$B$1:$J$1,0),FALSE)</f>
        <v>2</v>
      </c>
      <c r="H56">
        <f>VLOOKUP($B56,Miljö!$B$1:$J$479,MATCH("Koldioxidekvivalenter energiomvandling (g/kwh)",Miljö!$B$1:$J$1,0),FALSE)</f>
        <v>338.5</v>
      </c>
      <c r="I56">
        <f>VLOOKUP($B56,Miljö!$B$1:$J$479,MATCH("Fossilandel för ursprungspecificerad el ()",Miljö!$B$1:$J$1,0),FALSE)</f>
        <v>0.47</v>
      </c>
      <c r="J56">
        <f>VLOOKUP($B56,Miljö!$B$1:$J$479,MATCH("Kärnkraftsandel för ursprungsspecificerad el ()",Miljö!$B$1:$J$1,0),FALSE)</f>
        <v>0.48170000000000002</v>
      </c>
      <c r="L56">
        <f>VLOOKUP($B56,Totalt!$B$1:$BU$497,MATCH("total el",Totalt!$B$1:$BU$1,0),FALSE)</f>
        <v>1.9</v>
      </c>
      <c r="N56" s="136">
        <f t="shared" si="0"/>
        <v>3.8</v>
      </c>
      <c r="O56" s="136">
        <f t="shared" si="1"/>
        <v>643.15</v>
      </c>
      <c r="P56" s="136">
        <f t="shared" si="2"/>
        <v>0.8929999999999999</v>
      </c>
      <c r="Q56" s="136">
        <f t="shared" si="3"/>
        <v>0.91522999999999999</v>
      </c>
    </row>
    <row r="57" spans="1:17">
      <c r="A57" t="s">
        <v>94</v>
      </c>
      <c r="B57" t="s">
        <v>103</v>
      </c>
      <c r="C57" t="str">
        <f>VLOOKUP($B57,Totalt!$B$1:$BU$600,MATCH("Kvalitetsgranskad:",Totalt!$B$1:$BU$1,0),FALSE)</f>
        <v>Ja</v>
      </c>
      <c r="E57" t="str">
        <f>VLOOKUP($B57,Miljö!$B$1:$AG$479,MATCH(E$1,Miljö!$B$1:$AK$1,0),FALSE)</f>
        <v>Ja</v>
      </c>
      <c r="F57" t="str">
        <f>VLOOKUP($B57,Miljö!$B$1:$J$479,MATCH("Typ av ursprungsspecificerad el   (Om inget värde anges används Nordisk residualmix, se inforuta) ()",Miljö!$B$1:$J$1,0),FALSE)</f>
        <v>'Biokraft och Nordisk residualmix'</v>
      </c>
      <c r="G57">
        <f>VLOOKUP($B57,Miljö!$B$1:$J$479,MATCH("Primärenergifaktor ()",Miljö!$B$1:$J$1,0),FALSE)</f>
        <v>2</v>
      </c>
      <c r="H57">
        <f>VLOOKUP($B57,Miljö!$B$1:$J$479,MATCH("Koldioxidekvivalenter energiomvandling (g/kwh)",Miljö!$B$1:$J$1,0),FALSE)</f>
        <v>139.69999999999999</v>
      </c>
      <c r="I57">
        <f>VLOOKUP($B57,Miljö!$B$1:$J$479,MATCH("Fossilandel för ursprungspecificerad el ()",Miljö!$B$1:$J$1,0),FALSE)</f>
        <v>0.19400000000000001</v>
      </c>
      <c r="J57">
        <f>VLOOKUP($B57,Miljö!$B$1:$J$479,MATCH("Kärnkraftsandel för ursprungsspecificerad el ()",Miljö!$B$1:$J$1,0),FALSE)</f>
        <v>0.48170000000000002</v>
      </c>
      <c r="L57">
        <f>VLOOKUP($B57,Totalt!$B$1:$BU$497,MATCH("total el",Totalt!$B$1:$BU$1,0),FALSE)</f>
        <v>10.9</v>
      </c>
      <c r="N57" s="136">
        <f t="shared" si="0"/>
        <v>21.8</v>
      </c>
      <c r="O57" s="136">
        <f t="shared" si="1"/>
        <v>1522.73</v>
      </c>
      <c r="P57" s="136">
        <f t="shared" si="2"/>
        <v>2.1146000000000003</v>
      </c>
      <c r="Q57" s="136">
        <f t="shared" si="3"/>
        <v>5.2505300000000004</v>
      </c>
    </row>
    <row r="58" spans="1:17">
      <c r="A58" t="s">
        <v>94</v>
      </c>
      <c r="B58" t="s">
        <v>104</v>
      </c>
      <c r="C58" t="str">
        <f>VLOOKUP($B58,Totalt!$B$1:$BU$600,MATCH("Kvalitetsgranskad:",Totalt!$B$1:$BU$1,0),FALSE)</f>
        <v>Ja</v>
      </c>
      <c r="E58" t="str">
        <f>VLOOKUP($B58,Miljö!$B$1:$AG$479,MATCH(E$1,Miljö!$B$1:$AK$1,0),FALSE)</f>
        <v>Ja</v>
      </c>
      <c r="F58" t="str">
        <f>VLOOKUP($B58,Miljö!$B$1:$J$479,MATCH("Typ av ursprungsspecificerad el   (Om inget värde anges används Nordisk residualmix, se inforuta) ()",Miljö!$B$1:$J$1,0),FALSE)</f>
        <v>'mix av biokraft &amp; residualel men anges i biokraft</v>
      </c>
      <c r="G58">
        <f>VLOOKUP($B58,Miljö!$B$1:$J$479,MATCH("Primärenergifaktor ()",Miljö!$B$1:$J$1,0),FALSE)</f>
        <v>2</v>
      </c>
      <c r="H58">
        <f>VLOOKUP($B58,Miljö!$B$1:$J$479,MATCH("Koldioxidekvivalenter energiomvandling (g/kwh)",Miljö!$B$1:$J$1,0),FALSE)</f>
        <v>0</v>
      </c>
      <c r="I58">
        <f>VLOOKUP($B58,Miljö!$B$1:$J$479,MATCH("Fossilandel för ursprungspecificerad el ()",Miljö!$B$1:$J$1,0),FALSE)</f>
        <v>0</v>
      </c>
      <c r="J58">
        <f>VLOOKUP($B58,Miljö!$B$1:$J$479,MATCH("Kärnkraftsandel för ursprungsspecificerad el ()",Miljö!$B$1:$J$1,0),FALSE)</f>
        <v>0</v>
      </c>
      <c r="L58">
        <f>VLOOKUP($B58,Totalt!$B$1:$BU$497,MATCH("total el",Totalt!$B$1:$BU$1,0),FALSE)</f>
        <v>63.304000000000002</v>
      </c>
      <c r="N58" s="136">
        <f t="shared" si="0"/>
        <v>126.608</v>
      </c>
      <c r="O58" s="136">
        <f t="shared" si="1"/>
        <v>0</v>
      </c>
      <c r="P58" s="136">
        <f t="shared" si="2"/>
        <v>0</v>
      </c>
      <c r="Q58" s="136">
        <f t="shared" si="3"/>
        <v>0</v>
      </c>
    </row>
    <row r="59" spans="1:17">
      <c r="A59" t="s">
        <v>94</v>
      </c>
      <c r="B59" t="s">
        <v>105</v>
      </c>
      <c r="C59" t="str">
        <f>VLOOKUP($B59,Totalt!$B$1:$BU$600,MATCH("Kvalitetsgranskad:",Totalt!$B$1:$BU$1,0),FALSE)</f>
        <v>Ja</v>
      </c>
      <c r="E59" t="str">
        <f>VLOOKUP($B59,Miljö!$B$1:$AG$479,MATCH(E$1,Miljö!$B$1:$AK$1,0),FALSE)</f>
        <v>Ja</v>
      </c>
      <c r="F59" t="str">
        <f>VLOOKUP($B59,Miljö!$B$1:$J$479,MATCH("Typ av ursprungsspecificerad el   (Om inget värde anges används Nordisk residualmix, se inforuta) ()",Miljö!$B$1:$J$1,0),FALSE)</f>
        <v>'Biokraft och Nordisk residualmix'</v>
      </c>
      <c r="G59">
        <f>VLOOKUP($B59,Miljö!$B$1:$J$479,MATCH("Primärenergifaktor ()",Miljö!$B$1:$J$1,0),FALSE)</f>
        <v>2</v>
      </c>
      <c r="H59">
        <f>VLOOKUP($B59,Miljö!$B$1:$J$479,MATCH("Koldioxidekvivalenter energiomvandling (g/kwh)",Miljö!$B$1:$J$1,0),FALSE)</f>
        <v>338.5</v>
      </c>
      <c r="I59">
        <f>VLOOKUP($B59,Miljö!$B$1:$J$479,MATCH("Fossilandel för ursprungspecificerad el ()",Miljö!$B$1:$J$1,0),FALSE)</f>
        <v>0.47</v>
      </c>
      <c r="J59">
        <f>VLOOKUP($B59,Miljö!$B$1:$J$479,MATCH("Kärnkraftsandel för ursprungsspecificerad el ()",Miljö!$B$1:$J$1,0),FALSE)</f>
        <v>0.48170000000000002</v>
      </c>
      <c r="L59">
        <f>VLOOKUP($B59,Totalt!$B$1:$BU$497,MATCH("total el",Totalt!$B$1:$BU$1,0),FALSE)</f>
        <v>1.85</v>
      </c>
      <c r="N59" s="136">
        <f t="shared" si="0"/>
        <v>3.7</v>
      </c>
      <c r="O59" s="136">
        <f t="shared" si="1"/>
        <v>626.22500000000002</v>
      </c>
      <c r="P59" s="136">
        <f t="shared" si="2"/>
        <v>0.86949999999999994</v>
      </c>
      <c r="Q59" s="136">
        <f t="shared" si="3"/>
        <v>0.89114500000000008</v>
      </c>
    </row>
    <row r="60" spans="1:17">
      <c r="A60" t="s">
        <v>107</v>
      </c>
      <c r="B60" t="s">
        <v>108</v>
      </c>
      <c r="C60" t="str">
        <f>VLOOKUP($B60,Totalt!$B$1:$BU$600,MATCH("Kvalitetsgranskad:",Totalt!$B$1:$BU$1,0),FALSE)</f>
        <v>Ja</v>
      </c>
      <c r="E60" t="str">
        <f>VLOOKUP($B60,Miljö!$B$1:$AG$479,MATCH(E$1,Miljö!$B$1:$AK$1,0),FALSE)</f>
        <v>Ja</v>
      </c>
      <c r="F60" t="str">
        <f>VLOOKUP($B60,Miljö!$B$1:$J$479,MATCH("Typ av ursprungsspecificerad el   (Om inget värde anges används Nordisk residualmix, se inforuta) ()",Miljö!$B$1:$J$1,0),FALSE)</f>
        <v>'vattenkraft+ biokraft'</v>
      </c>
      <c r="G60">
        <f>VLOOKUP($B60,Miljö!$B$1:$J$479,MATCH("Primärenergifaktor ()",Miljö!$B$1:$J$1,0),FALSE)</f>
        <v>1.22</v>
      </c>
      <c r="H60">
        <f>VLOOKUP($B60,Miljö!$B$1:$J$479,MATCH("Koldioxidekvivalenter energiomvandling (g/kwh)",Miljö!$B$1:$J$1,0),FALSE)</f>
        <v>0</v>
      </c>
      <c r="I60">
        <f>VLOOKUP($B60,Miljö!$B$1:$J$479,MATCH("Fossilandel för ursprungspecificerad el ()",Miljö!$B$1:$J$1,0),FALSE)</f>
        <v>0</v>
      </c>
      <c r="J60">
        <f>VLOOKUP($B60,Miljö!$B$1:$J$479,MATCH("Kärnkraftsandel för ursprungsspecificerad el ()",Miljö!$B$1:$J$1,0),FALSE)</f>
        <v>0</v>
      </c>
      <c r="L60">
        <f>VLOOKUP($B60,Totalt!$B$1:$BU$497,MATCH("total el",Totalt!$B$1:$BU$1,0),FALSE)</f>
        <v>5.70472</v>
      </c>
      <c r="N60" s="136">
        <f t="shared" si="0"/>
        <v>6.9597584000000001</v>
      </c>
      <c r="O60" s="136">
        <f t="shared" si="1"/>
        <v>0</v>
      </c>
      <c r="P60" s="136">
        <f t="shared" si="2"/>
        <v>0</v>
      </c>
      <c r="Q60" s="136">
        <f t="shared" si="3"/>
        <v>0</v>
      </c>
    </row>
    <row r="61" spans="1:17">
      <c r="A61" t="s">
        <v>107</v>
      </c>
      <c r="B61" t="s">
        <v>109</v>
      </c>
      <c r="C61" t="str">
        <f>VLOOKUP($B61,Totalt!$B$1:$BU$600,MATCH("Kvalitetsgranskad:",Totalt!$B$1:$BU$1,0),FALSE)</f>
        <v>Ja</v>
      </c>
      <c r="E61" t="str">
        <f>VLOOKUP($B61,Miljö!$B$1:$AG$479,MATCH(E$1,Miljö!$B$1:$AK$1,0),FALSE)</f>
        <v>Nej</v>
      </c>
      <c r="F61" t="str">
        <f>VLOOKUP($B61,Miljö!$B$1:$J$479,MATCH("Typ av ursprungsspecificerad el   (Om inget värde anges används Nordisk residualmix, se inforuta) ()",Miljö!$B$1:$J$1,0),FALSE)</f>
        <v>-</v>
      </c>
      <c r="G61">
        <f>VLOOKUP($B61,Miljö!$B$1:$J$479,MATCH("Primärenergifaktor ()",Miljö!$B$1:$J$1,0),FALSE)</f>
        <v>2.46</v>
      </c>
      <c r="H61">
        <f>VLOOKUP($B61,Miljö!$B$1:$J$479,MATCH("Koldioxidekvivalenter energiomvandling (g/kwh)",Miljö!$B$1:$J$1,0),FALSE)</f>
        <v>338.5</v>
      </c>
      <c r="I61">
        <f>VLOOKUP($B61,Miljö!$B$1:$J$479,MATCH("Fossilandel för ursprungspecificerad el ()",Miljö!$B$1:$J$1,0),FALSE)</f>
        <v>0.47</v>
      </c>
      <c r="J61">
        <f>VLOOKUP($B61,Miljö!$B$1:$J$479,MATCH("Kärnkraftsandel för ursprungsspecificerad el ()",Miljö!$B$1:$J$1,0),FALSE)</f>
        <v>0.48170000000000002</v>
      </c>
      <c r="L61">
        <f>VLOOKUP($B61,Totalt!$B$1:$BU$497,MATCH("total el",Totalt!$B$1:$BU$1,0),FALSE)</f>
        <v>8.0189999999999997E-2</v>
      </c>
      <c r="N61" s="136">
        <f t="shared" si="0"/>
        <v>0.19726739999999998</v>
      </c>
      <c r="O61" s="136">
        <f t="shared" si="1"/>
        <v>27.144314999999999</v>
      </c>
      <c r="P61" s="136">
        <f t="shared" si="2"/>
        <v>3.7689299999999995E-2</v>
      </c>
      <c r="Q61" s="136">
        <f t="shared" si="3"/>
        <v>3.8627522999999997E-2</v>
      </c>
    </row>
    <row r="62" spans="1:17">
      <c r="A62" t="s">
        <v>107</v>
      </c>
      <c r="B62" t="s">
        <v>110</v>
      </c>
      <c r="C62" t="str">
        <f>VLOOKUP($B62,Totalt!$B$1:$BU$600,MATCH("Kvalitetsgranskad:",Totalt!$B$1:$BU$1,0),FALSE)</f>
        <v>Ja</v>
      </c>
      <c r="E62" t="str">
        <f>VLOOKUP($B62,Miljö!$B$1:$AG$479,MATCH(E$1,Miljö!$B$1:$AK$1,0),FALSE)</f>
        <v>Nej</v>
      </c>
      <c r="F62" t="str">
        <f>VLOOKUP($B62,Miljö!$B$1:$J$479,MATCH("Typ av ursprungsspecificerad el   (Om inget värde anges används Nordisk residualmix, se inforuta) ()",Miljö!$B$1:$J$1,0),FALSE)</f>
        <v>-</v>
      </c>
      <c r="G62">
        <f>VLOOKUP($B62,Miljö!$B$1:$J$479,MATCH("Primärenergifaktor ()",Miljö!$B$1:$J$1,0),FALSE)</f>
        <v>2.46</v>
      </c>
      <c r="H62">
        <f>VLOOKUP($B62,Miljö!$B$1:$J$479,MATCH("Koldioxidekvivalenter energiomvandling (g/kwh)",Miljö!$B$1:$J$1,0),FALSE)</f>
        <v>338.5</v>
      </c>
      <c r="I62">
        <f>VLOOKUP($B62,Miljö!$B$1:$J$479,MATCH("Fossilandel för ursprungspecificerad el ()",Miljö!$B$1:$J$1,0),FALSE)</f>
        <v>0.47</v>
      </c>
      <c r="J62">
        <f>VLOOKUP($B62,Miljö!$B$1:$J$479,MATCH("Kärnkraftsandel för ursprungsspecificerad el ()",Miljö!$B$1:$J$1,0),FALSE)</f>
        <v>0.48170000000000002</v>
      </c>
      <c r="L62">
        <f>VLOOKUP($B62,Totalt!$B$1:$BU$497,MATCH("total el",Totalt!$B$1:$BU$1,0),FALSE)</f>
        <v>0.34875</v>
      </c>
      <c r="N62" s="136">
        <f t="shared" si="0"/>
        <v>0.85792500000000005</v>
      </c>
      <c r="O62" s="136">
        <f t="shared" si="1"/>
        <v>118.051875</v>
      </c>
      <c r="P62" s="136">
        <f t="shared" si="2"/>
        <v>0.16391249999999999</v>
      </c>
      <c r="Q62" s="136">
        <f t="shared" si="3"/>
        <v>0.16799287500000001</v>
      </c>
    </row>
    <row r="63" spans="1:17">
      <c r="A63" t="s">
        <v>111</v>
      </c>
      <c r="B63" t="s">
        <v>112</v>
      </c>
      <c r="C63" t="str">
        <f>VLOOKUP($B63,Totalt!$B$1:$BU$600,MATCH("Kvalitetsgranskad:",Totalt!$B$1:$BU$1,0),FALSE)</f>
        <v>Ja</v>
      </c>
      <c r="E63" t="str">
        <f>VLOOKUP($B63,Miljö!$B$1:$AG$479,MATCH(E$1,Miljö!$B$1:$AK$1,0),FALSE)</f>
        <v>Ja</v>
      </c>
      <c r="F63" t="str">
        <f>VLOOKUP($B63,Miljö!$B$1:$J$479,MATCH("Typ av ursprungsspecificerad el   (Om inget värde anges används Nordisk residualmix, se inforuta) ()",Miljö!$B$1:$J$1,0),FALSE)</f>
        <v>'100% förnybart. Sol. vind. vatten &amp; biobränsle'</v>
      </c>
      <c r="G63">
        <f>VLOOKUP($B63,Miljö!$B$1:$J$479,MATCH("Primärenergifaktor ()",Miljö!$B$1:$J$1,0),FALSE)</f>
        <v>1.1000000000000001</v>
      </c>
      <c r="H63">
        <f>VLOOKUP($B63,Miljö!$B$1:$J$479,MATCH("Koldioxidekvivalenter energiomvandling (g/kwh)",Miljö!$B$1:$J$1,0),FALSE)</f>
        <v>0</v>
      </c>
      <c r="I63">
        <f>VLOOKUP($B63,Miljö!$B$1:$J$479,MATCH("Fossilandel för ursprungspecificerad el ()",Miljö!$B$1:$J$1,0),FALSE)</f>
        <v>0</v>
      </c>
      <c r="J63">
        <f>VLOOKUP($B63,Miljö!$B$1:$J$479,MATCH("Kärnkraftsandel för ursprungsspecificerad el ()",Miljö!$B$1:$J$1,0),FALSE)</f>
        <v>0</v>
      </c>
      <c r="L63">
        <f>VLOOKUP($B63,Totalt!$B$1:$BU$497,MATCH("total el",Totalt!$B$1:$BU$1,0),FALSE)</f>
        <v>1.42</v>
      </c>
      <c r="N63" s="136">
        <f t="shared" si="0"/>
        <v>1.5620000000000001</v>
      </c>
      <c r="O63" s="136">
        <f t="shared" si="1"/>
        <v>0</v>
      </c>
      <c r="P63" s="136">
        <f t="shared" si="2"/>
        <v>0</v>
      </c>
      <c r="Q63" s="136">
        <f t="shared" si="3"/>
        <v>0</v>
      </c>
    </row>
    <row r="64" spans="1:17">
      <c r="A64" t="s">
        <v>113</v>
      </c>
      <c r="B64" t="s">
        <v>114</v>
      </c>
      <c r="C64" t="str">
        <f>VLOOKUP($B64,Totalt!$B$1:$BU$600,MATCH("Kvalitetsgranskad:",Totalt!$B$1:$BU$1,0),FALSE)</f>
        <v>Ja</v>
      </c>
      <c r="E64" t="str">
        <f>VLOOKUP($B64,Miljö!$B$1:$AG$479,MATCH(E$1,Miljö!$B$1:$AK$1,0),FALSE)</f>
        <v>Ja</v>
      </c>
      <c r="F64" t="str">
        <f>VLOOKUP($B64,Miljö!$B$1:$J$479,MATCH("Typ av ursprungsspecificerad el   (Om inget värde anges används Nordisk residualmix, se inforuta) ()",Miljö!$B$1:$J$1,0),FALSE)</f>
        <v>'Biokraft'</v>
      </c>
      <c r="G64">
        <f>VLOOKUP($B64,Miljö!$B$1:$J$479,MATCH("Primärenergifaktor ()",Miljö!$B$1:$J$1,0),FALSE)</f>
        <v>0.05</v>
      </c>
      <c r="H64">
        <f>VLOOKUP($B64,Miljö!$B$1:$J$479,MATCH("Koldioxidekvivalenter energiomvandling (g/kwh)",Miljö!$B$1:$J$1,0),FALSE)</f>
        <v>1.59</v>
      </c>
      <c r="I64">
        <f>VLOOKUP($B64,Miljö!$B$1:$J$479,MATCH("Fossilandel för ursprungspecificerad el ()",Miljö!$B$1:$J$1,0),FALSE)</f>
        <v>0.25</v>
      </c>
      <c r="J64">
        <f>VLOOKUP($B64,Miljö!$B$1:$J$479,MATCH("Kärnkraftsandel för ursprungsspecificerad el ()",Miljö!$B$1:$J$1,0),FALSE)</f>
        <v>0</v>
      </c>
      <c r="L64">
        <f>VLOOKUP($B64,Totalt!$B$1:$BU$497,MATCH("total el",Totalt!$B$1:$BU$1,0),FALSE)</f>
        <v>10.842880000000001</v>
      </c>
      <c r="N64" s="136">
        <f t="shared" si="0"/>
        <v>0.54214400000000007</v>
      </c>
      <c r="O64" s="136">
        <f t="shared" si="1"/>
        <v>17.240179200000004</v>
      </c>
      <c r="P64" s="136">
        <f t="shared" si="2"/>
        <v>2.7107200000000002</v>
      </c>
      <c r="Q64" s="136">
        <f t="shared" si="3"/>
        <v>0</v>
      </c>
    </row>
    <row r="65" spans="1:17">
      <c r="A65" t="s">
        <v>115</v>
      </c>
      <c r="B65" t="s">
        <v>116</v>
      </c>
      <c r="C65" t="str">
        <f>VLOOKUP($B65,Totalt!$B$1:$BU$600,MATCH("Kvalitetsgranskad:",Totalt!$B$1:$BU$1,0),FALSE)</f>
        <v>Ja</v>
      </c>
      <c r="E65" t="str">
        <f>VLOOKUP($B65,Miljö!$B$1:$AG$479,MATCH(E$1,Miljö!$B$1:$AK$1,0),FALSE)</f>
        <v>Ja</v>
      </c>
      <c r="F65" t="str">
        <f>VLOOKUP($B65,Miljö!$B$1:$J$479,MATCH("Typ av ursprungsspecificerad el   (Om inget värde anges används Nordisk residualmix, se inforuta) ()",Miljö!$B$1:$J$1,0),FALSE)</f>
        <v>'Eskilstuna Bioel'</v>
      </c>
      <c r="G65">
        <f>VLOOKUP($B65,Miljö!$B$1:$J$479,MATCH("Primärenergifaktor ()",Miljö!$B$1:$J$1,0),FALSE)</f>
        <v>0.03</v>
      </c>
      <c r="H65">
        <f>VLOOKUP($B65,Miljö!$B$1:$J$479,MATCH("Koldioxidekvivalenter energiomvandling (g/kwh)",Miljö!$B$1:$J$1,0),FALSE)</f>
        <v>26</v>
      </c>
      <c r="I65">
        <f>VLOOKUP($B65,Miljö!$B$1:$J$479,MATCH("Fossilandel för ursprungspecificerad el ()",Miljö!$B$1:$J$1,0),FALSE)</f>
        <v>0</v>
      </c>
      <c r="J65">
        <f>VLOOKUP($B65,Miljö!$B$1:$J$479,MATCH("Kärnkraftsandel för ursprungsspecificerad el ()",Miljö!$B$1:$J$1,0),FALSE)</f>
        <v>0</v>
      </c>
      <c r="L65">
        <f>VLOOKUP($B65,Totalt!$B$1:$BU$497,MATCH("total el",Totalt!$B$1:$BU$1,0),FALSE)</f>
        <v>30.668199999999999</v>
      </c>
      <c r="N65" s="136">
        <f t="shared" si="0"/>
        <v>0.92004599999999992</v>
      </c>
      <c r="O65" s="136">
        <f t="shared" si="1"/>
        <v>797.3732</v>
      </c>
      <c r="P65" s="136">
        <f t="shared" si="2"/>
        <v>0</v>
      </c>
      <c r="Q65" s="136">
        <f t="shared" si="3"/>
        <v>0</v>
      </c>
    </row>
    <row r="66" spans="1:17">
      <c r="A66" t="s">
        <v>115</v>
      </c>
      <c r="B66" t="s">
        <v>117</v>
      </c>
      <c r="C66" t="str">
        <f>VLOOKUP($B66,Totalt!$B$1:$BU$600,MATCH("Kvalitetsgranskad:",Totalt!$B$1:$BU$1,0),FALSE)</f>
        <v>Ja</v>
      </c>
      <c r="E66" t="str">
        <f>VLOOKUP($B66,Miljö!$B$1:$AG$479,MATCH(E$1,Miljö!$B$1:$AK$1,0),FALSE)</f>
        <v>Ja</v>
      </c>
      <c r="F66" t="str">
        <f>VLOOKUP($B66,Miljö!$B$1:$J$479,MATCH("Typ av ursprungsspecificerad el   (Om inget värde anges används Nordisk residualmix, se inforuta) ()",Miljö!$B$1:$J$1,0),FALSE)</f>
        <v>'Eskilstuna Bioel'</v>
      </c>
      <c r="G66">
        <f>VLOOKUP($B66,Miljö!$B$1:$J$479,MATCH("Primärenergifaktor ()",Miljö!$B$1:$J$1,0),FALSE)</f>
        <v>0.03</v>
      </c>
      <c r="H66">
        <f>VLOOKUP($B66,Miljö!$B$1:$J$479,MATCH("Koldioxidekvivalenter energiomvandling (g/kwh)",Miljö!$B$1:$J$1,0),FALSE)</f>
        <v>26</v>
      </c>
      <c r="I66">
        <f>VLOOKUP($B66,Miljö!$B$1:$J$479,MATCH("Fossilandel för ursprungspecificerad el ()",Miljö!$B$1:$J$1,0),FALSE)</f>
        <v>0</v>
      </c>
      <c r="J66">
        <f>VLOOKUP($B66,Miljö!$B$1:$J$479,MATCH("Kärnkraftsandel för ursprungsspecificerad el ()",Miljö!$B$1:$J$1,0),FALSE)</f>
        <v>0</v>
      </c>
      <c r="L66">
        <f>VLOOKUP($B66,Totalt!$B$1:$BU$497,MATCH("total el",Totalt!$B$1:$BU$1,0),FALSE)</f>
        <v>1.7000000000000001E-2</v>
      </c>
      <c r="N66" s="136">
        <f t="shared" si="0"/>
        <v>5.1000000000000004E-4</v>
      </c>
      <c r="O66" s="136">
        <f t="shared" si="1"/>
        <v>0.44200000000000006</v>
      </c>
      <c r="P66" s="136">
        <f t="shared" si="2"/>
        <v>0</v>
      </c>
      <c r="Q66" s="136">
        <f t="shared" si="3"/>
        <v>0</v>
      </c>
    </row>
    <row r="67" spans="1:17">
      <c r="A67" t="s">
        <v>115</v>
      </c>
      <c r="B67" t="s">
        <v>118</v>
      </c>
      <c r="C67" t="str">
        <f>VLOOKUP($B67,Totalt!$B$1:$BU$600,MATCH("Kvalitetsgranskad:",Totalt!$B$1:$BU$1,0),FALSE)</f>
        <v>Ja</v>
      </c>
      <c r="E67" t="str">
        <f>VLOOKUP($B67,Miljö!$B$1:$AG$479,MATCH(E$1,Miljö!$B$1:$AK$1,0),FALSE)</f>
        <v>Ja</v>
      </c>
      <c r="F67" t="str">
        <f>VLOOKUP($B67,Miljö!$B$1:$J$479,MATCH("Typ av ursprungsspecificerad el   (Om inget värde anges används Nordisk residualmix, se inforuta) ()",Miljö!$B$1:$J$1,0),FALSE)</f>
        <v>'Eskilstuna Bioel'</v>
      </c>
      <c r="G67">
        <f>VLOOKUP($B67,Miljö!$B$1:$J$479,MATCH("Primärenergifaktor ()",Miljö!$B$1:$J$1,0),FALSE)</f>
        <v>0.03</v>
      </c>
      <c r="H67">
        <f>VLOOKUP($B67,Miljö!$B$1:$J$479,MATCH("Koldioxidekvivalenter energiomvandling (g/kwh)",Miljö!$B$1:$J$1,0),FALSE)</f>
        <v>26</v>
      </c>
      <c r="I67">
        <f>VLOOKUP($B67,Miljö!$B$1:$J$479,MATCH("Fossilandel för ursprungspecificerad el ()",Miljö!$B$1:$J$1,0),FALSE)</f>
        <v>0</v>
      </c>
      <c r="J67">
        <f>VLOOKUP($B67,Miljö!$B$1:$J$479,MATCH("Kärnkraftsandel för ursprungsspecificerad el ()",Miljö!$B$1:$J$1,0),FALSE)</f>
        <v>0</v>
      </c>
      <c r="L67">
        <f>VLOOKUP($B67,Totalt!$B$1:$BU$497,MATCH("total el",Totalt!$B$1:$BU$1,0),FALSE)</f>
        <v>0.114</v>
      </c>
      <c r="N67" s="136">
        <f t="shared" ref="N67:N130" si="4">IF(ISERROR($L67*G67),"",$L67*G67)</f>
        <v>3.4199999999999999E-3</v>
      </c>
      <c r="O67" s="136">
        <f t="shared" ref="O67:O130" si="5">IF(ISERROR($L67*H67),"",$L67*H67)</f>
        <v>2.964</v>
      </c>
      <c r="P67" s="136">
        <f t="shared" ref="P67:P130" si="6">IF(ISERROR($L67*I67),"",$L67*I67)</f>
        <v>0</v>
      </c>
      <c r="Q67" s="136">
        <f t="shared" ref="Q67:Q130" si="7">IF(ISERROR($L67*J67),"",$L67*J67)</f>
        <v>0</v>
      </c>
    </row>
    <row r="68" spans="1:17">
      <c r="A68" t="s">
        <v>119</v>
      </c>
      <c r="B68" t="s">
        <v>120</v>
      </c>
      <c r="C68" t="str">
        <f>VLOOKUP($B68,Totalt!$B$1:$BU$600,MATCH("Kvalitetsgranskad:",Totalt!$B$1:$BU$1,0),FALSE)</f>
        <v>Ja</v>
      </c>
      <c r="E68" t="str">
        <f>VLOOKUP($B68,Miljö!$B$1:$AG$479,MATCH(E$1,Miljö!$B$1:$AK$1,0),FALSE)</f>
        <v>Ja</v>
      </c>
      <c r="F68" t="str">
        <f>VLOOKUP($B68,Miljö!$B$1:$J$479,MATCH("Typ av ursprungsspecificerad el   (Om inget värde anges används Nordisk residualmix, se inforuta) ()",Miljö!$B$1:$J$1,0),FALSE)</f>
        <v>'Bra Miljöval'</v>
      </c>
      <c r="G68">
        <f>VLOOKUP($B68,Miljö!$B$1:$J$479,MATCH("Primärenergifaktor ()",Miljö!$B$1:$J$1,0),FALSE)</f>
        <v>1.1000000000000001</v>
      </c>
      <c r="H68">
        <f>VLOOKUP($B68,Miljö!$B$1:$J$479,MATCH("Koldioxidekvivalenter energiomvandling (g/kwh)",Miljö!$B$1:$J$1,0),FALSE)</f>
        <v>5</v>
      </c>
      <c r="I68">
        <f>VLOOKUP($B68,Miljö!$B$1:$J$479,MATCH("Fossilandel för ursprungspecificerad el ()",Miljö!$B$1:$J$1,0),FALSE)</f>
        <v>0</v>
      </c>
      <c r="J68">
        <f>VLOOKUP($B68,Miljö!$B$1:$J$479,MATCH("Kärnkraftsandel för ursprungsspecificerad el ()",Miljö!$B$1:$J$1,0),FALSE)</f>
        <v>0</v>
      </c>
      <c r="L68">
        <f>VLOOKUP($B68,Totalt!$B$1:$BU$497,MATCH("total el",Totalt!$B$1:$BU$1,0),FALSE)</f>
        <v>3.5620400000000001</v>
      </c>
      <c r="N68" s="136">
        <f t="shared" si="4"/>
        <v>3.9182440000000005</v>
      </c>
      <c r="O68" s="136">
        <f t="shared" si="5"/>
        <v>17.810200000000002</v>
      </c>
      <c r="P68" s="136">
        <f t="shared" si="6"/>
        <v>0</v>
      </c>
      <c r="Q68" s="136">
        <f t="shared" si="7"/>
        <v>0</v>
      </c>
    </row>
    <row r="69" spans="1:17">
      <c r="A69" t="s">
        <v>119</v>
      </c>
      <c r="B69" t="s">
        <v>121</v>
      </c>
      <c r="C69" t="str">
        <f>VLOOKUP($B69,Totalt!$B$1:$BU$600,MATCH("Kvalitetsgranskad:",Totalt!$B$1:$BU$1,0),FALSE)</f>
        <v>Ja</v>
      </c>
      <c r="E69" t="str">
        <f>VLOOKUP($B69,Miljö!$B$1:$AG$479,MATCH(E$1,Miljö!$B$1:$AK$1,0),FALSE)</f>
        <v>Ja</v>
      </c>
      <c r="F69" t="str">
        <f>VLOOKUP($B69,Miljö!$B$1:$J$479,MATCH("Typ av ursprungsspecificerad el   (Om inget värde anges används Nordisk residualmix, se inforuta) ()",Miljö!$B$1:$J$1,0),FALSE)</f>
        <v>'Bra Miljöval'</v>
      </c>
      <c r="G69">
        <f>VLOOKUP($B69,Miljö!$B$1:$J$479,MATCH("Primärenergifaktor ()",Miljö!$B$1:$J$1,0),FALSE)</f>
        <v>1.1000000000000001</v>
      </c>
      <c r="H69">
        <f>VLOOKUP($B69,Miljö!$B$1:$J$479,MATCH("Koldioxidekvivalenter energiomvandling (g/kwh)",Miljö!$B$1:$J$1,0),FALSE)</f>
        <v>5</v>
      </c>
      <c r="I69">
        <f>VLOOKUP($B69,Miljö!$B$1:$J$479,MATCH("Fossilandel för ursprungspecificerad el ()",Miljö!$B$1:$J$1,0),FALSE)</f>
        <v>0</v>
      </c>
      <c r="J69">
        <f>VLOOKUP($B69,Miljö!$B$1:$J$479,MATCH("Kärnkraftsandel för ursprungsspecificerad el ()",Miljö!$B$1:$J$1,0),FALSE)</f>
        <v>0</v>
      </c>
      <c r="L69">
        <f>VLOOKUP($B69,Totalt!$B$1:$BU$497,MATCH("total el",Totalt!$B$1:$BU$1,0),FALSE)</f>
        <v>0.11</v>
      </c>
      <c r="N69" s="136">
        <f t="shared" si="4"/>
        <v>0.12100000000000001</v>
      </c>
      <c r="O69" s="136">
        <f t="shared" si="5"/>
        <v>0.55000000000000004</v>
      </c>
      <c r="P69" s="136">
        <f t="shared" si="6"/>
        <v>0</v>
      </c>
      <c r="Q69" s="136">
        <f t="shared" si="7"/>
        <v>0</v>
      </c>
    </row>
    <row r="70" spans="1:17">
      <c r="A70" t="s">
        <v>119</v>
      </c>
      <c r="B70" t="s">
        <v>122</v>
      </c>
      <c r="C70" t="str">
        <f>VLOOKUP($B70,Totalt!$B$1:$BU$600,MATCH("Kvalitetsgranskad:",Totalt!$B$1:$BU$1,0),FALSE)</f>
        <v>Ja</v>
      </c>
      <c r="E70" t="str">
        <f>VLOOKUP($B70,Miljö!$B$1:$AG$479,MATCH(E$1,Miljö!$B$1:$AK$1,0),FALSE)</f>
        <v>Ja</v>
      </c>
      <c r="F70" t="str">
        <f>VLOOKUP($B70,Miljö!$B$1:$J$479,MATCH("Typ av ursprungsspecificerad el   (Om inget värde anges används Nordisk residualmix, se inforuta) ()",Miljö!$B$1:$J$1,0),FALSE)</f>
        <v>'Bra Miljöval'</v>
      </c>
      <c r="G70">
        <f>VLOOKUP($B70,Miljö!$B$1:$J$479,MATCH("Primärenergifaktor ()",Miljö!$B$1:$J$1,0),FALSE)</f>
        <v>1.1000000000000001</v>
      </c>
      <c r="H70">
        <f>VLOOKUP($B70,Miljö!$B$1:$J$479,MATCH("Koldioxidekvivalenter energiomvandling (g/kwh)",Miljö!$B$1:$J$1,0),FALSE)</f>
        <v>5</v>
      </c>
      <c r="I70">
        <f>VLOOKUP($B70,Miljö!$B$1:$J$479,MATCH("Fossilandel för ursprungspecificerad el ()",Miljö!$B$1:$J$1,0),FALSE)</f>
        <v>0</v>
      </c>
      <c r="J70">
        <f>VLOOKUP($B70,Miljö!$B$1:$J$479,MATCH("Kärnkraftsandel för ursprungsspecificerad el ()",Miljö!$B$1:$J$1,0),FALSE)</f>
        <v>0</v>
      </c>
      <c r="L70">
        <f>VLOOKUP($B70,Totalt!$B$1:$BU$497,MATCH("total el",Totalt!$B$1:$BU$1,0),FALSE)</f>
        <v>1.44</v>
      </c>
      <c r="N70" s="136">
        <f t="shared" si="4"/>
        <v>1.5840000000000001</v>
      </c>
      <c r="O70" s="136">
        <f t="shared" si="5"/>
        <v>7.1999999999999993</v>
      </c>
      <c r="P70" s="136">
        <f t="shared" si="6"/>
        <v>0</v>
      </c>
      <c r="Q70" s="136">
        <f t="shared" si="7"/>
        <v>0</v>
      </c>
    </row>
    <row r="71" spans="1:17">
      <c r="A71" t="s">
        <v>123</v>
      </c>
      <c r="B71" t="s">
        <v>124</v>
      </c>
      <c r="C71" t="str">
        <f>VLOOKUP($B71,Totalt!$B$1:$BU$600,MATCH("Kvalitetsgranskad:",Totalt!$B$1:$BU$1,0),FALSE)</f>
        <v>Ja</v>
      </c>
      <c r="E71" t="str">
        <f>VLOOKUP($B71,Miljö!$B$1:$AG$479,MATCH(E$1,Miljö!$B$1:$AK$1,0),FALSE)</f>
        <v>Ja</v>
      </c>
      <c r="F71" t="str">
        <f>VLOOKUP($B71,Miljö!$B$1:$J$479,MATCH("Typ av ursprungsspecificerad el   (Om inget värde anges används Nordisk residualmix, se inforuta) ()",Miljö!$B$1:$J$1,0),FALSE)</f>
        <v>'FEAB Bra miljöval'</v>
      </c>
      <c r="G71">
        <f>VLOOKUP($B71,Miljö!$B$1:$J$479,MATCH("Primärenergifaktor ()",Miljö!$B$1:$J$1,0),FALSE)</f>
        <v>0.86</v>
      </c>
      <c r="H71">
        <f>VLOOKUP($B71,Miljö!$B$1:$J$479,MATCH("Koldioxidekvivalenter energiomvandling (g/kwh)",Miljö!$B$1:$J$1,0),FALSE)</f>
        <v>0</v>
      </c>
      <c r="I71">
        <f>VLOOKUP($B71,Miljö!$B$1:$J$479,MATCH("Fossilandel för ursprungspecificerad el ()",Miljö!$B$1:$J$1,0),FALSE)</f>
        <v>0</v>
      </c>
      <c r="J71">
        <f>VLOOKUP($B71,Miljö!$B$1:$J$479,MATCH("Kärnkraftsandel för ursprungsspecificerad el ()",Miljö!$B$1:$J$1,0),FALSE)</f>
        <v>0</v>
      </c>
      <c r="L71">
        <f>VLOOKUP($B71,Totalt!$B$1:$BU$497,MATCH("total el",Totalt!$B$1:$BU$1,0),FALSE)</f>
        <v>1.736</v>
      </c>
      <c r="N71" s="136">
        <f t="shared" si="4"/>
        <v>1.4929600000000001</v>
      </c>
      <c r="O71" s="136">
        <f t="shared" si="5"/>
        <v>0</v>
      </c>
      <c r="P71" s="136">
        <f t="shared" si="6"/>
        <v>0</v>
      </c>
      <c r="Q71" s="136">
        <f t="shared" si="7"/>
        <v>0</v>
      </c>
    </row>
    <row r="72" spans="1:17">
      <c r="A72" t="s">
        <v>123</v>
      </c>
      <c r="B72" t="s">
        <v>125</v>
      </c>
      <c r="C72" t="str">
        <f>VLOOKUP($B72,Totalt!$B$1:$BU$600,MATCH("Kvalitetsgranskad:",Totalt!$B$1:$BU$1,0),FALSE)</f>
        <v>Ja</v>
      </c>
      <c r="E72" t="str">
        <f>VLOOKUP($B72,Miljö!$B$1:$AG$479,MATCH(E$1,Miljö!$B$1:$AK$1,0),FALSE)</f>
        <v>Ja</v>
      </c>
      <c r="F72" t="str">
        <f>VLOOKUP($B72,Miljö!$B$1:$J$479,MATCH("Typ av ursprungsspecificerad el   (Om inget värde anges används Nordisk residualmix, se inforuta) ()",Miljö!$B$1:$J$1,0),FALSE)</f>
        <v>'FEAB Bra miljöval'</v>
      </c>
      <c r="G72">
        <f>VLOOKUP($B72,Miljö!$B$1:$J$479,MATCH("Primärenergifaktor ()",Miljö!$B$1:$J$1,0),FALSE)</f>
        <v>0.86</v>
      </c>
      <c r="H72">
        <f>VLOOKUP($B72,Miljö!$B$1:$J$479,MATCH("Koldioxidekvivalenter energiomvandling (g/kwh)",Miljö!$B$1:$J$1,0),FALSE)</f>
        <v>0</v>
      </c>
      <c r="I72">
        <f>VLOOKUP($B72,Miljö!$B$1:$J$479,MATCH("Fossilandel för ursprungspecificerad el ()",Miljö!$B$1:$J$1,0),FALSE)</f>
        <v>0</v>
      </c>
      <c r="J72">
        <f>VLOOKUP($B72,Miljö!$B$1:$J$479,MATCH("Kärnkraftsandel för ursprungsspecificerad el ()",Miljö!$B$1:$J$1,0),FALSE)</f>
        <v>0</v>
      </c>
      <c r="L72">
        <f>VLOOKUP($B72,Totalt!$B$1:$BU$497,MATCH("total el",Totalt!$B$1:$BU$1,0),FALSE)</f>
        <v>4.2999999999999997E-2</v>
      </c>
      <c r="N72" s="136">
        <f t="shared" si="4"/>
        <v>3.6979999999999999E-2</v>
      </c>
      <c r="O72" s="136">
        <f t="shared" si="5"/>
        <v>0</v>
      </c>
      <c r="P72" s="136">
        <f t="shared" si="6"/>
        <v>0</v>
      </c>
      <c r="Q72" s="136">
        <f t="shared" si="7"/>
        <v>0</v>
      </c>
    </row>
    <row r="73" spans="1:17">
      <c r="A73" t="s">
        <v>123</v>
      </c>
      <c r="B73" t="s">
        <v>126</v>
      </c>
      <c r="C73" t="str">
        <f>VLOOKUP($B73,Totalt!$B$1:$BU$600,MATCH("Kvalitetsgranskad:",Totalt!$B$1:$BU$1,0),FALSE)</f>
        <v>Ja</v>
      </c>
      <c r="E73" t="str">
        <f>VLOOKUP($B73,Miljö!$B$1:$AG$479,MATCH(E$1,Miljö!$B$1:$AK$1,0),FALSE)</f>
        <v>Ja</v>
      </c>
      <c r="F73" t="str">
        <f>VLOOKUP($B73,Miljö!$B$1:$J$479,MATCH("Typ av ursprungsspecificerad el   (Om inget värde anges används Nordisk residualmix, se inforuta) ()",Miljö!$B$1:$J$1,0),FALSE)</f>
        <v>'100% vattenkraftsel'</v>
      </c>
      <c r="G73">
        <f>VLOOKUP($B73,Miljö!$B$1:$J$479,MATCH("Primärenergifaktor ()",Miljö!$B$1:$J$1,0),FALSE)</f>
        <v>1.1000000000000001</v>
      </c>
      <c r="H73">
        <f>VLOOKUP($B73,Miljö!$B$1:$J$479,MATCH("Koldioxidekvivalenter energiomvandling (g/kwh)",Miljö!$B$1:$J$1,0),FALSE)</f>
        <v>0</v>
      </c>
      <c r="I73">
        <f>VLOOKUP($B73,Miljö!$B$1:$J$479,MATCH("Fossilandel för ursprungspecificerad el ()",Miljö!$B$1:$J$1,0),FALSE)</f>
        <v>0.01</v>
      </c>
      <c r="J73">
        <f>VLOOKUP($B73,Miljö!$B$1:$J$479,MATCH("Kärnkraftsandel för ursprungsspecificerad el ()",Miljö!$B$1:$J$1,0),FALSE)</f>
        <v>0</v>
      </c>
      <c r="L73">
        <f>VLOOKUP($B73,Totalt!$B$1:$BU$497,MATCH("total el",Totalt!$B$1:$BU$1,0),FALSE)</f>
        <v>4.4999999999999998E-2</v>
      </c>
      <c r="N73" s="136">
        <f t="shared" si="4"/>
        <v>4.9500000000000002E-2</v>
      </c>
      <c r="O73" s="136">
        <f t="shared" si="5"/>
        <v>0</v>
      </c>
      <c r="P73" s="136">
        <f t="shared" si="6"/>
        <v>4.4999999999999999E-4</v>
      </c>
      <c r="Q73" s="136">
        <f t="shared" si="7"/>
        <v>0</v>
      </c>
    </row>
    <row r="74" spans="1:17">
      <c r="A74" t="s">
        <v>127</v>
      </c>
      <c r="B74" t="s">
        <v>128</v>
      </c>
      <c r="C74" t="str">
        <f>VLOOKUP($B74,Totalt!$B$1:$BU$600,MATCH("Kvalitetsgranskad:",Totalt!$B$1:$BU$1,0),FALSE)</f>
        <v>Ja</v>
      </c>
      <c r="E74" t="str">
        <f>VLOOKUP($B74,Miljö!$B$1:$AG$479,MATCH(E$1,Miljö!$B$1:$AK$1,0),FALSE)</f>
        <v>Ja</v>
      </c>
      <c r="F74" t="str">
        <f>VLOOKUP($B74,Miljö!$B$1:$J$479,MATCH("Typ av ursprungsspecificerad el   (Om inget värde anges används Nordisk residualmix, se inforuta) ()",Miljö!$B$1:$J$1,0),FALSE)</f>
        <v>'Vatten'</v>
      </c>
      <c r="G74">
        <f>VLOOKUP($B74,Miljö!$B$1:$J$479,MATCH("Primärenergifaktor ()",Miljö!$B$1:$J$1,0),FALSE)</f>
        <v>1.1000000000000001</v>
      </c>
      <c r="H74">
        <f>VLOOKUP($B74,Miljö!$B$1:$J$479,MATCH("Koldioxidekvivalenter energiomvandling (g/kwh)",Miljö!$B$1:$J$1,0),FALSE)</f>
        <v>0</v>
      </c>
      <c r="I74">
        <f>VLOOKUP($B74,Miljö!$B$1:$J$479,MATCH("Fossilandel för ursprungspecificerad el ()",Miljö!$B$1:$J$1,0),FALSE)</f>
        <v>0</v>
      </c>
      <c r="J74">
        <f>VLOOKUP($B74,Miljö!$B$1:$J$479,MATCH("Kärnkraftsandel för ursprungsspecificerad el ()",Miljö!$B$1:$J$1,0),FALSE)</f>
        <v>0</v>
      </c>
      <c r="L74">
        <f>VLOOKUP($B74,Totalt!$B$1:$BU$497,MATCH("total el",Totalt!$B$1:$BU$1,0),FALSE)</f>
        <v>6.1358000000000003E-2</v>
      </c>
      <c r="N74" s="136">
        <f t="shared" si="4"/>
        <v>6.7493800000000007E-2</v>
      </c>
      <c r="O74" s="136">
        <f t="shared" si="5"/>
        <v>0</v>
      </c>
      <c r="P74" s="136">
        <f t="shared" si="6"/>
        <v>0</v>
      </c>
      <c r="Q74" s="136">
        <f t="shared" si="7"/>
        <v>0</v>
      </c>
    </row>
    <row r="75" spans="1:17">
      <c r="A75" t="s">
        <v>127</v>
      </c>
      <c r="B75" t="s">
        <v>129</v>
      </c>
      <c r="C75" t="str">
        <f>VLOOKUP($B75,Totalt!$B$1:$BU$600,MATCH("Kvalitetsgranskad:",Totalt!$B$1:$BU$1,0),FALSE)</f>
        <v>Ja</v>
      </c>
      <c r="E75" t="str">
        <f>VLOOKUP($B75,Miljö!$B$1:$AG$479,MATCH(E$1,Miljö!$B$1:$AK$1,0),FALSE)</f>
        <v>Ja</v>
      </c>
      <c r="F75" t="str">
        <f>VLOOKUP($B75,Miljö!$B$1:$J$479,MATCH("Typ av ursprungsspecificerad el   (Om inget värde anges används Nordisk residualmix, se inforuta) ()",Miljö!$B$1:$J$1,0),FALSE)</f>
        <v>'Vatten'</v>
      </c>
      <c r="G75">
        <f>VLOOKUP($B75,Miljö!$B$1:$J$479,MATCH("Primärenergifaktor ()",Miljö!$B$1:$J$1,0),FALSE)</f>
        <v>1.1000000000000001</v>
      </c>
      <c r="H75">
        <f>VLOOKUP($B75,Miljö!$B$1:$J$479,MATCH("Koldioxidekvivalenter energiomvandling (g/kwh)",Miljö!$B$1:$J$1,0),FALSE)</f>
        <v>0</v>
      </c>
      <c r="I75">
        <f>VLOOKUP($B75,Miljö!$B$1:$J$479,MATCH("Fossilandel för ursprungspecificerad el ()",Miljö!$B$1:$J$1,0),FALSE)</f>
        <v>0</v>
      </c>
      <c r="J75">
        <f>VLOOKUP($B75,Miljö!$B$1:$J$479,MATCH("Kärnkraftsandel för ursprungsspecificerad el ()",Miljö!$B$1:$J$1,0),FALSE)</f>
        <v>0</v>
      </c>
      <c r="L75">
        <f>VLOOKUP($B75,Totalt!$B$1:$BU$497,MATCH("total el",Totalt!$B$1:$BU$1,0),FALSE)</f>
        <v>11.486700000000001</v>
      </c>
      <c r="N75" s="136">
        <f t="shared" si="4"/>
        <v>12.635370000000002</v>
      </c>
      <c r="O75" s="136">
        <f t="shared" si="5"/>
        <v>0</v>
      </c>
      <c r="P75" s="136">
        <f t="shared" si="6"/>
        <v>0</v>
      </c>
      <c r="Q75" s="136">
        <f t="shared" si="7"/>
        <v>0</v>
      </c>
    </row>
    <row r="76" spans="1:17">
      <c r="A76" t="s">
        <v>127</v>
      </c>
      <c r="B76" t="s">
        <v>131</v>
      </c>
      <c r="C76" t="str">
        <f>VLOOKUP($B76,Totalt!$B$1:$BU$600,MATCH("Kvalitetsgranskad:",Totalt!$B$1:$BU$1,0),FALSE)</f>
        <v>Ja</v>
      </c>
      <c r="E76" t="str">
        <f>VLOOKUP($B76,Miljö!$B$1:$AG$479,MATCH(E$1,Miljö!$B$1:$AK$1,0),FALSE)</f>
        <v>Ja</v>
      </c>
      <c r="F76" t="str">
        <f>VLOOKUP($B76,Miljö!$B$1:$J$479,MATCH("Typ av ursprungsspecificerad el   (Om inget värde anges används Nordisk residualmix, se inforuta) ()",Miljö!$B$1:$J$1,0),FALSE)</f>
        <v>'Vatten'</v>
      </c>
      <c r="G76">
        <f>VLOOKUP($B76,Miljö!$B$1:$J$479,MATCH("Primärenergifaktor ()",Miljö!$B$1:$J$1,0),FALSE)</f>
        <v>1.1000000000000001</v>
      </c>
      <c r="H76">
        <f>VLOOKUP($B76,Miljö!$B$1:$J$479,MATCH("Koldioxidekvivalenter energiomvandling (g/kwh)",Miljö!$B$1:$J$1,0),FALSE)</f>
        <v>0</v>
      </c>
      <c r="I76">
        <f>VLOOKUP($B76,Miljö!$B$1:$J$479,MATCH("Fossilandel för ursprungspecificerad el ()",Miljö!$B$1:$J$1,0),FALSE)</f>
        <v>0</v>
      </c>
      <c r="J76">
        <f>VLOOKUP($B76,Miljö!$B$1:$J$479,MATCH("Kärnkraftsandel för ursprungsspecificerad el ()",Miljö!$B$1:$J$1,0),FALSE)</f>
        <v>0</v>
      </c>
      <c r="L76">
        <f>VLOOKUP($B76,Totalt!$B$1:$BU$497,MATCH("total el",Totalt!$B$1:$BU$1,0),FALSE)</f>
        <v>4.8661999999999997E-2</v>
      </c>
      <c r="N76" s="136">
        <f t="shared" si="4"/>
        <v>5.3528199999999998E-2</v>
      </c>
      <c r="O76" s="136">
        <f t="shared" si="5"/>
        <v>0</v>
      </c>
      <c r="P76" s="136">
        <f t="shared" si="6"/>
        <v>0</v>
      </c>
      <c r="Q76" s="136">
        <f t="shared" si="7"/>
        <v>0</v>
      </c>
    </row>
    <row r="77" spans="1:17">
      <c r="A77" t="s">
        <v>127</v>
      </c>
      <c r="B77" t="s">
        <v>132</v>
      </c>
      <c r="C77" t="str">
        <f>VLOOKUP($B77,Totalt!$B$1:$BU$600,MATCH("Kvalitetsgranskad:",Totalt!$B$1:$BU$1,0),FALSE)</f>
        <v>Ja</v>
      </c>
      <c r="E77" t="str">
        <f>VLOOKUP($B77,Miljö!$B$1:$AG$479,MATCH(E$1,Miljö!$B$1:$AK$1,0),FALSE)</f>
        <v>Ja</v>
      </c>
      <c r="F77" t="str">
        <f>VLOOKUP($B77,Miljö!$B$1:$J$479,MATCH("Typ av ursprungsspecificerad el   (Om inget värde anges används Nordisk residualmix, se inforuta) ()",Miljö!$B$1:$J$1,0),FALSE)</f>
        <v>'Vatten'</v>
      </c>
      <c r="G77">
        <f>VLOOKUP($B77,Miljö!$B$1:$J$479,MATCH("Primärenergifaktor ()",Miljö!$B$1:$J$1,0),FALSE)</f>
        <v>1.1000000000000001</v>
      </c>
      <c r="H77">
        <f>VLOOKUP($B77,Miljö!$B$1:$J$479,MATCH("Koldioxidekvivalenter energiomvandling (g/kwh)",Miljö!$B$1:$J$1,0),FALSE)</f>
        <v>0</v>
      </c>
      <c r="I77">
        <f>VLOOKUP($B77,Miljö!$B$1:$J$479,MATCH("Fossilandel för ursprungspecificerad el ()",Miljö!$B$1:$J$1,0),FALSE)</f>
        <v>0</v>
      </c>
      <c r="J77">
        <f>VLOOKUP($B77,Miljö!$B$1:$J$479,MATCH("Kärnkraftsandel för ursprungsspecificerad el ()",Miljö!$B$1:$J$1,0),FALSE)</f>
        <v>0</v>
      </c>
      <c r="L77">
        <f>VLOOKUP($B77,Totalt!$B$1:$BU$497,MATCH("total el",Totalt!$B$1:$BU$1,0),FALSE)</f>
        <v>8.3460000000000006E-2</v>
      </c>
      <c r="N77" s="136">
        <f t="shared" si="4"/>
        <v>9.1806000000000013E-2</v>
      </c>
      <c r="O77" s="136">
        <f t="shared" si="5"/>
        <v>0</v>
      </c>
      <c r="P77" s="136">
        <f t="shared" si="6"/>
        <v>0</v>
      </c>
      <c r="Q77" s="136">
        <f t="shared" si="7"/>
        <v>0</v>
      </c>
    </row>
    <row r="78" spans="1:17">
      <c r="A78" t="s">
        <v>133</v>
      </c>
      <c r="B78" t="s">
        <v>134</v>
      </c>
      <c r="C78" t="str">
        <f>VLOOKUP($B78,Totalt!$B$1:$BU$600,MATCH("Kvalitetsgranskad:",Totalt!$B$1:$BU$1,0),FALSE)</f>
        <v>Ja</v>
      </c>
      <c r="E78" t="str">
        <f>VLOOKUP($B78,Miljö!$B$1:$AG$479,MATCH(E$1,Miljö!$B$1:$AK$1,0),FALSE)</f>
        <v>Ja</v>
      </c>
      <c r="F78" t="str">
        <f>VLOOKUP($B78,Miljö!$B$1:$J$479,MATCH("Typ av ursprungsspecificerad el   (Om inget värde anges används Nordisk residualmix, se inforuta) ()",Miljö!$B$1:$J$1,0),FALSE)</f>
        <v>'vattenkraft'</v>
      </c>
      <c r="G78">
        <f>VLOOKUP($B78,Miljö!$B$1:$J$479,MATCH("Primärenergifaktor ()",Miljö!$B$1:$J$1,0),FALSE)</f>
        <v>1.1000000000000001</v>
      </c>
      <c r="H78">
        <f>VLOOKUP($B78,Miljö!$B$1:$J$479,MATCH("Koldioxidekvivalenter energiomvandling (g/kwh)",Miljö!$B$1:$J$1,0),FALSE)</f>
        <v>0</v>
      </c>
      <c r="I78">
        <f>VLOOKUP($B78,Miljö!$B$1:$J$479,MATCH("Fossilandel för ursprungspecificerad el ()",Miljö!$B$1:$J$1,0),FALSE)</f>
        <v>0</v>
      </c>
      <c r="J78">
        <f>VLOOKUP($B78,Miljö!$B$1:$J$479,MATCH("Kärnkraftsandel för ursprungsspecificerad el ()",Miljö!$B$1:$J$1,0),FALSE)</f>
        <v>0</v>
      </c>
      <c r="L78">
        <f>VLOOKUP($B78,Totalt!$B$1:$BU$497,MATCH("total el",Totalt!$B$1:$BU$1,0),FALSE)</f>
        <v>4</v>
      </c>
      <c r="N78" s="136">
        <f t="shared" si="4"/>
        <v>4.4000000000000004</v>
      </c>
      <c r="O78" s="136">
        <f t="shared" si="5"/>
        <v>0</v>
      </c>
      <c r="P78" s="136">
        <f t="shared" si="6"/>
        <v>0</v>
      </c>
      <c r="Q78" s="136">
        <f t="shared" si="7"/>
        <v>0</v>
      </c>
    </row>
    <row r="79" spans="1:17">
      <c r="A79" t="s">
        <v>135</v>
      </c>
      <c r="B79" t="s">
        <v>136</v>
      </c>
      <c r="C79" t="str">
        <f>VLOOKUP($B79,Totalt!$B$1:$BU$600,MATCH("Kvalitetsgranskad:",Totalt!$B$1:$BU$1,0),FALSE)</f>
        <v>Ja</v>
      </c>
      <c r="E79" t="str">
        <f>VLOOKUP($B79,Miljö!$B$1:$AG$479,MATCH(E$1,Miljö!$B$1:$AK$1,0),FALSE)</f>
        <v>Ja</v>
      </c>
      <c r="F79" t="str">
        <f>VLOOKUP($B79,Miljö!$B$1:$J$479,MATCH("Typ av ursprungsspecificerad el   (Om inget värde anges används Nordisk residualmix, se inforuta) ()",Miljö!$B$1:$J$1,0),FALSE)</f>
        <v>'Förnybart'</v>
      </c>
      <c r="G79">
        <f>VLOOKUP($B79,Miljö!$B$1:$J$479,MATCH("Primärenergifaktor ()",Miljö!$B$1:$J$1,0),FALSE)</f>
        <v>1.17</v>
      </c>
      <c r="H79">
        <f>VLOOKUP($B79,Miljö!$B$1:$J$479,MATCH("Koldioxidekvivalenter energiomvandling (g/kwh)",Miljö!$B$1:$J$1,0),FALSE)</f>
        <v>0</v>
      </c>
      <c r="I79">
        <f>VLOOKUP($B79,Miljö!$B$1:$J$479,MATCH("Fossilandel för ursprungspecificerad el ()",Miljö!$B$1:$J$1,0),FALSE)</f>
        <v>0</v>
      </c>
      <c r="J79">
        <f>VLOOKUP($B79,Miljö!$B$1:$J$479,MATCH("Kärnkraftsandel för ursprungsspecificerad el ()",Miljö!$B$1:$J$1,0),FALSE)</f>
        <v>0</v>
      </c>
      <c r="L79">
        <f>VLOOKUP($B79,Totalt!$B$1:$BU$497,MATCH("total el",Totalt!$B$1:$BU$1,0),FALSE)</f>
        <v>1.1639999999999999</v>
      </c>
      <c r="N79" s="136">
        <f t="shared" si="4"/>
        <v>1.3618799999999998</v>
      </c>
      <c r="O79" s="136">
        <f t="shared" si="5"/>
        <v>0</v>
      </c>
      <c r="P79" s="136">
        <f t="shared" si="6"/>
        <v>0</v>
      </c>
      <c r="Q79" s="136">
        <f t="shared" si="7"/>
        <v>0</v>
      </c>
    </row>
    <row r="80" spans="1:17">
      <c r="A80" t="s">
        <v>135</v>
      </c>
      <c r="B80" t="s">
        <v>137</v>
      </c>
      <c r="C80" t="str">
        <f>VLOOKUP($B80,Totalt!$B$1:$BU$600,MATCH("Kvalitetsgranskad:",Totalt!$B$1:$BU$1,0),FALSE)</f>
        <v>Ja</v>
      </c>
      <c r="E80" t="str">
        <f>VLOOKUP($B80,Miljö!$B$1:$AG$479,MATCH(E$1,Miljö!$B$1:$AK$1,0),FALSE)</f>
        <v>Nej</v>
      </c>
      <c r="F80" t="str">
        <f>VLOOKUP($B80,Miljö!$B$1:$J$479,MATCH("Typ av ursprungsspecificerad el   (Om inget värde anges används Nordisk residualmix, se inforuta) ()",Miljö!$B$1:$J$1,0),FALSE)</f>
        <v>-</v>
      </c>
      <c r="G80">
        <f>VLOOKUP($B80,Miljö!$B$1:$J$479,MATCH("Primärenergifaktor ()",Miljö!$B$1:$J$1,0),FALSE)</f>
        <v>2.46</v>
      </c>
      <c r="H80">
        <f>VLOOKUP($B80,Miljö!$B$1:$J$479,MATCH("Koldioxidekvivalenter energiomvandling (g/kwh)",Miljö!$B$1:$J$1,0),FALSE)</f>
        <v>338.5</v>
      </c>
      <c r="I80">
        <f>VLOOKUP($B80,Miljö!$B$1:$J$479,MATCH("Fossilandel för ursprungspecificerad el ()",Miljö!$B$1:$J$1,0),FALSE)</f>
        <v>0.47</v>
      </c>
      <c r="J80">
        <f>VLOOKUP($B80,Miljö!$B$1:$J$479,MATCH("Kärnkraftsandel för ursprungsspecificerad el ()",Miljö!$B$1:$J$1,0),FALSE)</f>
        <v>0.48170000000000002</v>
      </c>
      <c r="L80">
        <f>VLOOKUP($B80,Totalt!$B$1:$BU$497,MATCH("total el",Totalt!$B$1:$BU$1,0),FALSE)</f>
        <v>0.11679</v>
      </c>
      <c r="N80" s="136">
        <f t="shared" si="4"/>
        <v>0.28730339999999999</v>
      </c>
      <c r="O80" s="136">
        <f t="shared" si="5"/>
        <v>39.533415000000005</v>
      </c>
      <c r="P80" s="136">
        <f t="shared" si="6"/>
        <v>5.4891299999999997E-2</v>
      </c>
      <c r="Q80" s="136">
        <f t="shared" si="7"/>
        <v>5.6257743000000006E-2</v>
      </c>
    </row>
    <row r="81" spans="1:17">
      <c r="A81" t="s">
        <v>135</v>
      </c>
      <c r="B81" t="s">
        <v>138</v>
      </c>
      <c r="C81" t="str">
        <f>VLOOKUP($B81,Totalt!$B$1:$BU$600,MATCH("Kvalitetsgranskad:",Totalt!$B$1:$BU$1,0),FALSE)</f>
        <v>Ja</v>
      </c>
      <c r="E81" t="str">
        <f>VLOOKUP($B81,Miljö!$B$1:$AG$479,MATCH(E$1,Miljö!$B$1:$AK$1,0),FALSE)</f>
        <v>Ja</v>
      </c>
      <c r="F81" t="str">
        <f>VLOOKUP($B81,Miljö!$B$1:$J$479,MATCH("Typ av ursprungsspecificerad el   (Om inget värde anges används Nordisk residualmix, se inforuta) ()",Miljö!$B$1:$J$1,0),FALSE)</f>
        <v>'Förnybart'</v>
      </c>
      <c r="G81">
        <f>VLOOKUP($B81,Miljö!$B$1:$J$479,MATCH("Primärenergifaktor ()",Miljö!$B$1:$J$1,0),FALSE)</f>
        <v>1.17</v>
      </c>
      <c r="H81">
        <f>VLOOKUP($B81,Miljö!$B$1:$J$479,MATCH("Koldioxidekvivalenter energiomvandling (g/kwh)",Miljö!$B$1:$J$1,0),FALSE)</f>
        <v>0</v>
      </c>
      <c r="I81">
        <f>VLOOKUP($B81,Miljö!$B$1:$J$479,MATCH("Fossilandel för ursprungspecificerad el ()",Miljö!$B$1:$J$1,0),FALSE)</f>
        <v>0</v>
      </c>
      <c r="J81">
        <f>VLOOKUP($B81,Miljö!$B$1:$J$479,MATCH("Kärnkraftsandel för ursprungsspecificerad el ()",Miljö!$B$1:$J$1,0),FALSE)</f>
        <v>0</v>
      </c>
      <c r="L81">
        <f>VLOOKUP($B81,Totalt!$B$1:$BU$497,MATCH("total el",Totalt!$B$1:$BU$1,0),FALSE)</f>
        <v>3.5000000000000003E-2</v>
      </c>
      <c r="N81" s="136">
        <f t="shared" si="4"/>
        <v>4.095E-2</v>
      </c>
      <c r="O81" s="136">
        <f t="shared" si="5"/>
        <v>0</v>
      </c>
      <c r="P81" s="136">
        <f t="shared" si="6"/>
        <v>0</v>
      </c>
      <c r="Q81" s="136">
        <f t="shared" si="7"/>
        <v>0</v>
      </c>
    </row>
    <row r="82" spans="1:17">
      <c r="A82" t="s">
        <v>139</v>
      </c>
      <c r="B82" t="s">
        <v>140</v>
      </c>
      <c r="C82" t="str">
        <f>VLOOKUP($B82,Totalt!$B$1:$BU$600,MATCH("Kvalitetsgranskad:",Totalt!$B$1:$BU$1,0),FALSE)</f>
        <v>Ja</v>
      </c>
      <c r="E82" t="str">
        <f>VLOOKUP($B82,Miljö!$B$1:$AG$479,MATCH(E$1,Miljö!$B$1:$AK$1,0),FALSE)</f>
        <v>Ja</v>
      </c>
      <c r="F82" t="str">
        <f>VLOOKUP($B82,Miljö!$B$1:$J$479,MATCH("Typ av ursprungsspecificerad el   (Om inget värde anges används Nordisk residualmix, se inforuta) ()",Miljö!$B$1:$J$1,0),FALSE)</f>
        <v>'EPD-EL Miljöcertifierad vattenkraft'</v>
      </c>
      <c r="G82">
        <f>VLOOKUP($B82,Miljö!$B$1:$J$479,MATCH("Primärenergifaktor ()",Miljö!$B$1:$J$1,0),FALSE)</f>
        <v>1.1000000000000001</v>
      </c>
      <c r="H82">
        <f>VLOOKUP($B82,Miljö!$B$1:$J$479,MATCH("Koldioxidekvivalenter energiomvandling (g/kwh)",Miljö!$B$1:$J$1,0),FALSE)</f>
        <v>0</v>
      </c>
      <c r="I82">
        <f>VLOOKUP($B82,Miljö!$B$1:$J$479,MATCH("Fossilandel för ursprungspecificerad el ()",Miljö!$B$1:$J$1,0),FALSE)</f>
        <v>0</v>
      </c>
      <c r="J82">
        <f>VLOOKUP($B82,Miljö!$B$1:$J$479,MATCH("Kärnkraftsandel för ursprungsspecificerad el ()",Miljö!$B$1:$J$1,0),FALSE)</f>
        <v>0</v>
      </c>
      <c r="L82">
        <f>VLOOKUP($B82,Totalt!$B$1:$BU$497,MATCH("total el",Totalt!$B$1:$BU$1,0),FALSE)</f>
        <v>0.32090999999999997</v>
      </c>
      <c r="N82" s="136">
        <f t="shared" si="4"/>
        <v>0.35300100000000001</v>
      </c>
      <c r="O82" s="136">
        <f t="shared" si="5"/>
        <v>0</v>
      </c>
      <c r="P82" s="136">
        <f t="shared" si="6"/>
        <v>0</v>
      </c>
      <c r="Q82" s="136">
        <f t="shared" si="7"/>
        <v>0</v>
      </c>
    </row>
    <row r="83" spans="1:17">
      <c r="A83" t="s">
        <v>139</v>
      </c>
      <c r="B83" t="s">
        <v>141</v>
      </c>
      <c r="C83" t="str">
        <f>VLOOKUP($B83,Totalt!$B$1:$BU$600,MATCH("Kvalitetsgranskad:",Totalt!$B$1:$BU$1,0),FALSE)</f>
        <v>Ja</v>
      </c>
      <c r="E83" t="str">
        <f>VLOOKUP($B83,Miljö!$B$1:$AG$479,MATCH(E$1,Miljö!$B$1:$AK$1,0),FALSE)</f>
        <v>Ja</v>
      </c>
      <c r="F83" t="str">
        <f>VLOOKUP($B83,Miljö!$B$1:$J$479,MATCH("Typ av ursprungsspecificerad el   (Om inget värde anges används Nordisk residualmix, se inforuta) ()",Miljö!$B$1:$J$1,0),FALSE)</f>
        <v>'EPD-EL Miljöcertifierad Vattenkraft'</v>
      </c>
      <c r="G83">
        <f>VLOOKUP($B83,Miljö!$B$1:$J$479,MATCH("Primärenergifaktor ()",Miljö!$B$1:$J$1,0),FALSE)</f>
        <v>1.1000000000000001</v>
      </c>
      <c r="H83">
        <f>VLOOKUP($B83,Miljö!$B$1:$J$479,MATCH("Koldioxidekvivalenter energiomvandling (g/kwh)",Miljö!$B$1:$J$1,0),FALSE)</f>
        <v>0</v>
      </c>
      <c r="I83">
        <f>VLOOKUP($B83,Miljö!$B$1:$J$479,MATCH("Fossilandel för ursprungspecificerad el ()",Miljö!$B$1:$J$1,0),FALSE)</f>
        <v>0</v>
      </c>
      <c r="J83">
        <f>VLOOKUP($B83,Miljö!$B$1:$J$479,MATCH("Kärnkraftsandel för ursprungsspecificerad el ()",Miljö!$B$1:$J$1,0),FALSE)</f>
        <v>0</v>
      </c>
      <c r="L83">
        <f>VLOOKUP($B83,Totalt!$B$1:$BU$497,MATCH("total el",Totalt!$B$1:$BU$1,0),FALSE)</f>
        <v>0.19242000000000001</v>
      </c>
      <c r="N83" s="136">
        <f t="shared" si="4"/>
        <v>0.21166200000000002</v>
      </c>
      <c r="O83" s="136">
        <f t="shared" si="5"/>
        <v>0</v>
      </c>
      <c r="P83" s="136">
        <f t="shared" si="6"/>
        <v>0</v>
      </c>
      <c r="Q83" s="136">
        <f t="shared" si="7"/>
        <v>0</v>
      </c>
    </row>
    <row r="84" spans="1:17">
      <c r="A84" t="s">
        <v>139</v>
      </c>
      <c r="B84" t="s">
        <v>142</v>
      </c>
      <c r="C84" t="str">
        <f>VLOOKUP($B84,Totalt!$B$1:$BU$600,MATCH("Kvalitetsgranskad:",Totalt!$B$1:$BU$1,0),FALSE)</f>
        <v>Ja</v>
      </c>
      <c r="E84" t="str">
        <f>VLOOKUP($B84,Miljö!$B$1:$AG$479,MATCH(E$1,Miljö!$B$1:$AK$1,0),FALSE)</f>
        <v>Ja</v>
      </c>
      <c r="F84" t="str">
        <f>VLOOKUP($B84,Miljö!$B$1:$J$479,MATCH("Typ av ursprungsspecificerad el   (Om inget värde anges används Nordisk residualmix, se inforuta) ()",Miljö!$B$1:$J$1,0),FALSE)</f>
        <v>'EPD-EL Miljöcertifierad Vattenkraft'</v>
      </c>
      <c r="G84">
        <f>VLOOKUP($B84,Miljö!$B$1:$J$479,MATCH("Primärenergifaktor ()",Miljö!$B$1:$J$1,0),FALSE)</f>
        <v>1.1000000000000001</v>
      </c>
      <c r="H84">
        <f>VLOOKUP($B84,Miljö!$B$1:$J$479,MATCH("Koldioxidekvivalenter energiomvandling (g/kwh)",Miljö!$B$1:$J$1,0),FALSE)</f>
        <v>0</v>
      </c>
      <c r="I84">
        <f>VLOOKUP($B84,Miljö!$B$1:$J$479,MATCH("Fossilandel för ursprungspecificerad el ()",Miljö!$B$1:$J$1,0),FALSE)</f>
        <v>0</v>
      </c>
      <c r="J84">
        <f>VLOOKUP($B84,Miljö!$B$1:$J$479,MATCH("Kärnkraftsandel för ursprungsspecificerad el ()",Miljö!$B$1:$J$1,0),FALSE)</f>
        <v>0</v>
      </c>
      <c r="L84">
        <f>VLOOKUP($B84,Totalt!$B$1:$BU$497,MATCH("total el",Totalt!$B$1:$BU$1,0),FALSE)</f>
        <v>0.42293999999999998</v>
      </c>
      <c r="N84" s="136">
        <f t="shared" si="4"/>
        <v>0.46523400000000004</v>
      </c>
      <c r="O84" s="136">
        <f t="shared" si="5"/>
        <v>0</v>
      </c>
      <c r="P84" s="136">
        <f t="shared" si="6"/>
        <v>0</v>
      </c>
      <c r="Q84" s="136">
        <f t="shared" si="7"/>
        <v>0</v>
      </c>
    </row>
    <row r="85" spans="1:17">
      <c r="A85" t="s">
        <v>139</v>
      </c>
      <c r="B85" t="s">
        <v>143</v>
      </c>
      <c r="C85" t="str">
        <f>VLOOKUP($B85,Totalt!$B$1:$BU$600,MATCH("Kvalitetsgranskad:",Totalt!$B$1:$BU$1,0),FALSE)</f>
        <v>Ja</v>
      </c>
      <c r="E85" t="str">
        <f>VLOOKUP($B85,Miljö!$B$1:$AG$479,MATCH(E$1,Miljö!$B$1:$AK$1,0),FALSE)</f>
        <v>Ja</v>
      </c>
      <c r="F85" t="str">
        <f>VLOOKUP($B85,Miljö!$B$1:$J$479,MATCH("Typ av ursprungsspecificerad el   (Om inget värde anges används Nordisk residualmix, se inforuta) ()",Miljö!$B$1:$J$1,0),FALSE)</f>
        <v>'EPD-EL Miljöcertifierad Vattenkraft'</v>
      </c>
      <c r="G85">
        <f>VLOOKUP($B85,Miljö!$B$1:$J$479,MATCH("Primärenergifaktor ()",Miljö!$B$1:$J$1,0),FALSE)</f>
        <v>1.1000000000000001</v>
      </c>
      <c r="H85">
        <f>VLOOKUP($B85,Miljö!$B$1:$J$479,MATCH("Koldioxidekvivalenter energiomvandling (g/kwh)",Miljö!$B$1:$J$1,0),FALSE)</f>
        <v>0</v>
      </c>
      <c r="I85">
        <f>VLOOKUP($B85,Miljö!$B$1:$J$479,MATCH("Fossilandel för ursprungspecificerad el ()",Miljö!$B$1:$J$1,0),FALSE)</f>
        <v>0</v>
      </c>
      <c r="J85">
        <f>VLOOKUP($B85,Miljö!$B$1:$J$479,MATCH("Kärnkraftsandel för ursprungsspecificerad el ()",Miljö!$B$1:$J$1,0),FALSE)</f>
        <v>0</v>
      </c>
      <c r="L85">
        <f>VLOOKUP($B85,Totalt!$B$1:$BU$497,MATCH("total el",Totalt!$B$1:$BU$1,0),FALSE)</f>
        <v>15.19661</v>
      </c>
      <c r="N85" s="136">
        <f t="shared" si="4"/>
        <v>16.716271000000003</v>
      </c>
      <c r="O85" s="136">
        <f t="shared" si="5"/>
        <v>0</v>
      </c>
      <c r="P85" s="136">
        <f t="shared" si="6"/>
        <v>0</v>
      </c>
      <c r="Q85" s="136">
        <f t="shared" si="7"/>
        <v>0</v>
      </c>
    </row>
    <row r="86" spans="1:17">
      <c r="A86" t="s">
        <v>144</v>
      </c>
      <c r="B86" t="s">
        <v>145</v>
      </c>
      <c r="C86" t="str">
        <f>VLOOKUP($B86,Totalt!$B$1:$BU$600,MATCH("Kvalitetsgranskad:",Totalt!$B$1:$BU$1,0),FALSE)</f>
        <v>Ja</v>
      </c>
      <c r="E86" t="str">
        <f>VLOOKUP($B86,Miljö!$B$1:$AG$479,MATCH(E$1,Miljö!$B$1:$AK$1,0),FALSE)</f>
        <v>Ja</v>
      </c>
      <c r="F86" t="str">
        <f>VLOOKUP($B86,Miljö!$B$1:$J$479,MATCH("Typ av ursprungsspecificerad el   (Om inget värde anges används Nordisk residualmix, se inforuta) ()",Miljö!$B$1:$J$1,0),FALSE)</f>
        <v>'-'</v>
      </c>
      <c r="G86">
        <f>VLOOKUP($B86,Miljö!$B$1:$J$479,MATCH("Primärenergifaktor ()",Miljö!$B$1:$J$1,0),FALSE)</f>
        <v>0.44</v>
      </c>
      <c r="H86">
        <f>VLOOKUP($B86,Miljö!$B$1:$J$479,MATCH("Koldioxidekvivalenter energiomvandling (g/kwh)",Miljö!$B$1:$J$1,0),FALSE)</f>
        <v>187</v>
      </c>
      <c r="I86">
        <f>VLOOKUP($B86,Miljö!$B$1:$J$479,MATCH("Fossilandel för ursprungspecificerad el ()",Miljö!$B$1:$J$1,0),FALSE)</f>
        <v>0</v>
      </c>
      <c r="J86">
        <f>VLOOKUP($B86,Miljö!$B$1:$J$479,MATCH("Kärnkraftsandel för ursprungsspecificerad el ()",Miljö!$B$1:$J$1,0),FALSE)</f>
        <v>0</v>
      </c>
      <c r="L86">
        <f>VLOOKUP($B86,Totalt!$B$1:$BU$497,MATCH("total el",Totalt!$B$1:$BU$1,0),FALSE)</f>
        <v>7.1747300000000003</v>
      </c>
      <c r="N86" s="136">
        <f t="shared" si="4"/>
        <v>3.1568811999999999</v>
      </c>
      <c r="O86" s="136">
        <f t="shared" si="5"/>
        <v>1341.6745100000001</v>
      </c>
      <c r="P86" s="136">
        <f t="shared" si="6"/>
        <v>0</v>
      </c>
      <c r="Q86" s="136">
        <f t="shared" si="7"/>
        <v>0</v>
      </c>
    </row>
    <row r="87" spans="1:17">
      <c r="A87" t="s">
        <v>146</v>
      </c>
      <c r="B87" t="s">
        <v>147</v>
      </c>
      <c r="C87" t="str">
        <f>VLOOKUP($B87,Totalt!$B$1:$BU$600,MATCH("Kvalitetsgranskad:",Totalt!$B$1:$BU$1,0),FALSE)</f>
        <v>Ja</v>
      </c>
      <c r="E87" t="str">
        <f>VLOOKUP($B87,Miljö!$B$1:$AG$479,MATCH(E$1,Miljö!$B$1:$AK$1,0),FALSE)</f>
        <v>Ja</v>
      </c>
      <c r="F87" t="str">
        <f>VLOOKUP($B87,Miljö!$B$1:$J$479,MATCH("Typ av ursprungsspecificerad el   (Om inget värde anges används Nordisk residualmix, se inforuta) ()",Miljö!$B$1:$J$1,0),FALSE)</f>
        <v>'Källmärkt Gävle Energi'</v>
      </c>
      <c r="G87">
        <f>VLOOKUP($B87,Miljö!$B$1:$J$479,MATCH("Primärenergifaktor ()",Miljö!$B$1:$J$1,0),FALSE)</f>
        <v>0.1</v>
      </c>
      <c r="H87">
        <f>VLOOKUP($B87,Miljö!$B$1:$J$479,MATCH("Koldioxidekvivalenter energiomvandling (g/kwh)",Miljö!$B$1:$J$1,0),FALSE)</f>
        <v>8.9</v>
      </c>
      <c r="I87">
        <f>VLOOKUP($B87,Miljö!$B$1:$J$479,MATCH("Fossilandel för ursprungspecificerad el ()",Miljö!$B$1:$J$1,0),FALSE)</f>
        <v>0</v>
      </c>
      <c r="J87">
        <f>VLOOKUP($B87,Miljö!$B$1:$J$479,MATCH("Kärnkraftsandel för ursprungsspecificerad el ()",Miljö!$B$1:$J$1,0),FALSE)</f>
        <v>0</v>
      </c>
      <c r="L87">
        <f>VLOOKUP($B87,Totalt!$B$1:$BU$497,MATCH("total el",Totalt!$B$1:$BU$1,0),FALSE)</f>
        <v>8.8907100000000003</v>
      </c>
      <c r="N87" s="136">
        <f t="shared" si="4"/>
        <v>0.88907100000000006</v>
      </c>
      <c r="O87" s="136">
        <f t="shared" si="5"/>
        <v>79.127319</v>
      </c>
      <c r="P87" s="136">
        <f t="shared" si="6"/>
        <v>0</v>
      </c>
      <c r="Q87" s="136">
        <f t="shared" si="7"/>
        <v>0</v>
      </c>
    </row>
    <row r="88" spans="1:17">
      <c r="A88" t="s">
        <v>148</v>
      </c>
      <c r="B88" t="s">
        <v>150</v>
      </c>
      <c r="C88" t="str">
        <f>VLOOKUP($B88,Totalt!$B$1:$BU$600,MATCH("Kvalitetsgranskad:",Totalt!$B$1:$BU$1,0),FALSE)</f>
        <v>Ja</v>
      </c>
      <c r="E88" t="str">
        <f>VLOOKUP($B88,Miljö!$B$1:$AG$479,MATCH(E$1,Miljö!$B$1:$AK$1,0),FALSE)</f>
        <v>Ja</v>
      </c>
      <c r="F88" t="str">
        <f>VLOOKUP($B88,Miljö!$B$1:$J$479,MATCH("Typ av ursprungsspecificerad el   (Om inget värde anges används Nordisk residualmix, se inforuta) ()",Miljö!$B$1:$J$1,0),FALSE)</f>
        <v>'Bra Miljöval el/ Biokraft'</v>
      </c>
      <c r="G88">
        <f>VLOOKUP($B88,Miljö!$B$1:$J$479,MATCH("Primärenergifaktor ()",Miljö!$B$1:$J$1,0),FALSE)</f>
        <v>1.2218</v>
      </c>
      <c r="H88">
        <f>VLOOKUP($B88,Miljö!$B$1:$J$479,MATCH("Koldioxidekvivalenter energiomvandling (g/kwh)",Miljö!$B$1:$J$1,0),FALSE)</f>
        <v>0</v>
      </c>
      <c r="I88">
        <f>VLOOKUP($B88,Miljö!$B$1:$J$479,MATCH("Fossilandel för ursprungspecificerad el ()",Miljö!$B$1:$J$1,0),FALSE)</f>
        <v>0</v>
      </c>
      <c r="J88">
        <f>VLOOKUP($B88,Miljö!$B$1:$J$479,MATCH("Kärnkraftsandel för ursprungsspecificerad el ()",Miljö!$B$1:$J$1,0),FALSE)</f>
        <v>0</v>
      </c>
      <c r="L88">
        <f>VLOOKUP($B88,Totalt!$B$1:$BU$497,MATCH("total el",Totalt!$B$1:$BU$1,0),FALSE)</f>
        <v>224.78</v>
      </c>
      <c r="N88" s="136">
        <f t="shared" si="4"/>
        <v>274.63620400000002</v>
      </c>
      <c r="O88" s="136">
        <f t="shared" si="5"/>
        <v>0</v>
      </c>
      <c r="P88" s="136">
        <f t="shared" si="6"/>
        <v>0</v>
      </c>
      <c r="Q88" s="136">
        <f t="shared" si="7"/>
        <v>0</v>
      </c>
    </row>
    <row r="89" spans="1:17">
      <c r="A89" t="s">
        <v>148</v>
      </c>
      <c r="B89" t="s">
        <v>154</v>
      </c>
      <c r="C89" t="str">
        <f>VLOOKUP($B89,Totalt!$B$1:$BU$600,MATCH("Kvalitetsgranskad:",Totalt!$B$1:$BU$1,0),FALSE)</f>
        <v>Ja</v>
      </c>
      <c r="E89" t="str">
        <f>VLOOKUP($B89,Miljö!$B$1:$AG$479,MATCH(E$1,Miljö!$B$1:$AK$1,0),FALSE)</f>
        <v>Ja</v>
      </c>
      <c r="F89" t="str">
        <f>VLOOKUP($B89,Miljö!$B$1:$J$479,MATCH("Typ av ursprungsspecificerad el   (Om inget värde anges används Nordisk residualmix, se inforuta) ()",Miljö!$B$1:$J$1,0),FALSE)</f>
        <v>'Biokraft'</v>
      </c>
      <c r="G89">
        <f>VLOOKUP($B89,Miljö!$B$1:$J$479,MATCH("Primärenergifaktor ()",Miljö!$B$1:$J$1,0),FALSE)</f>
        <v>2</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v>
      </c>
      <c r="L89">
        <f>VLOOKUP($B89,Totalt!$B$1:$BU$497,MATCH("total el",Totalt!$B$1:$BU$1,0),FALSE)</f>
        <v>3.0926</v>
      </c>
      <c r="N89" s="136">
        <f t="shared" si="4"/>
        <v>6.1852</v>
      </c>
      <c r="O89" s="136">
        <f t="shared" si="5"/>
        <v>0</v>
      </c>
      <c r="P89" s="136">
        <f t="shared" si="6"/>
        <v>0</v>
      </c>
      <c r="Q89" s="136">
        <f t="shared" si="7"/>
        <v>0</v>
      </c>
    </row>
    <row r="90" spans="1:17">
      <c r="A90" t="s">
        <v>157</v>
      </c>
      <c r="B90" t="s">
        <v>158</v>
      </c>
      <c r="C90" t="str">
        <f>VLOOKUP($B90,Totalt!$B$1:$BU$600,MATCH("Kvalitetsgranskad:",Totalt!$B$1:$BU$1,0),FALSE)</f>
        <v>Ja</v>
      </c>
      <c r="E90" t="str">
        <f>VLOOKUP($B90,Miljö!$B$1:$AG$479,MATCH(E$1,Miljö!$B$1:$AK$1,0),FALSE)</f>
        <v>Ja</v>
      </c>
      <c r="F90" t="str">
        <f>VLOOKUP($B90,Miljö!$B$1:$J$479,MATCH("Typ av ursprungsspecificerad el   (Om inget värde anges används Nordisk residualmix, se inforuta) ()",Miljö!$B$1:$J$1,0),FALSE)</f>
        <v>'Vattenkraft'</v>
      </c>
      <c r="G90">
        <f>VLOOKUP($B90,Miljö!$B$1:$J$479,MATCH("Primärenergifaktor ()",Miljö!$B$1:$J$1,0),FALSE)</f>
        <v>1.1100000000000001</v>
      </c>
      <c r="H90">
        <f>VLOOKUP($B90,Miljö!$B$1:$J$479,MATCH("Koldioxidekvivalenter energiomvandling (g/kwh)",Miljö!$B$1:$J$1,0),FALSE)</f>
        <v>9</v>
      </c>
      <c r="I90">
        <f>VLOOKUP($B90,Miljö!$B$1:$J$479,MATCH("Fossilandel för ursprungspecificerad el ()",Miljö!$B$1:$J$1,0),FALSE)</f>
        <v>0</v>
      </c>
      <c r="J90">
        <f>VLOOKUP($B90,Miljö!$B$1:$J$479,MATCH("Kärnkraftsandel för ursprungsspecificerad el ()",Miljö!$B$1:$J$1,0),FALSE)</f>
        <v>0</v>
      </c>
      <c r="L90">
        <f>VLOOKUP($B90,Totalt!$B$1:$BU$497,MATCH("total el",Totalt!$B$1:$BU$1,0),FALSE)</f>
        <v>3.3570000000000002</v>
      </c>
      <c r="N90" s="136">
        <f t="shared" si="4"/>
        <v>3.7262700000000004</v>
      </c>
      <c r="O90" s="136">
        <f t="shared" si="5"/>
        <v>30.213000000000001</v>
      </c>
      <c r="P90" s="136">
        <f t="shared" si="6"/>
        <v>0</v>
      </c>
      <c r="Q90" s="136">
        <f t="shared" si="7"/>
        <v>0</v>
      </c>
    </row>
    <row r="91" spans="1:17">
      <c r="A91" t="s">
        <v>157</v>
      </c>
      <c r="B91" t="s">
        <v>159</v>
      </c>
      <c r="C91" t="str">
        <f>VLOOKUP($B91,Totalt!$B$1:$BU$600,MATCH("Kvalitetsgranskad:",Totalt!$B$1:$BU$1,0),FALSE)</f>
        <v>Ja</v>
      </c>
      <c r="E91" t="str">
        <f>VLOOKUP($B91,Miljö!$B$1:$AG$479,MATCH(E$1,Miljö!$B$1:$AK$1,0),FALSE)</f>
        <v>Ja</v>
      </c>
      <c r="F91" t="str">
        <f>VLOOKUP($B91,Miljö!$B$1:$J$479,MATCH("Typ av ursprungsspecificerad el   (Om inget värde anges används Nordisk residualmix, se inforuta) ()",Miljö!$B$1:$J$1,0),FALSE)</f>
        <v>'Vattenkraft'</v>
      </c>
      <c r="G91">
        <f>VLOOKUP($B91,Miljö!$B$1:$J$479,MATCH("Primärenergifaktor ()",Miljö!$B$1:$J$1,0),FALSE)</f>
        <v>1.1100000000000001</v>
      </c>
      <c r="H91">
        <f>VLOOKUP($B91,Miljö!$B$1:$J$479,MATCH("Koldioxidekvivalenter energiomvandling (g/kwh)",Miljö!$B$1:$J$1,0),FALSE)</f>
        <v>9</v>
      </c>
      <c r="I91">
        <f>VLOOKUP($B91,Miljö!$B$1:$J$479,MATCH("Fossilandel för ursprungspecificerad el ()",Miljö!$B$1:$J$1,0),FALSE)</f>
        <v>0</v>
      </c>
      <c r="J91">
        <f>VLOOKUP($B91,Miljö!$B$1:$J$479,MATCH("Kärnkraftsandel för ursprungsspecificerad el ()",Miljö!$B$1:$J$1,0),FALSE)</f>
        <v>0</v>
      </c>
      <c r="L91">
        <f>VLOOKUP($B91,Totalt!$B$1:$BU$497,MATCH("total el",Totalt!$B$1:$BU$1,0),FALSE)</f>
        <v>6.8489999999999995E-2</v>
      </c>
      <c r="N91" s="136">
        <f t="shared" si="4"/>
        <v>7.6023900000000005E-2</v>
      </c>
      <c r="O91" s="136">
        <f t="shared" si="5"/>
        <v>0.6164099999999999</v>
      </c>
      <c r="P91" s="136">
        <f t="shared" si="6"/>
        <v>0</v>
      </c>
      <c r="Q91" s="136">
        <f t="shared" si="7"/>
        <v>0</v>
      </c>
    </row>
    <row r="92" spans="1:17">
      <c r="A92" t="s">
        <v>163</v>
      </c>
      <c r="B92" t="s">
        <v>164</v>
      </c>
      <c r="C92" t="str">
        <f>VLOOKUP($B92,Totalt!$B$1:$BU$600,MATCH("Kvalitetsgranskad:",Totalt!$B$1:$BU$1,0),FALSE)</f>
        <v>Ja</v>
      </c>
      <c r="E92" t="str">
        <f>VLOOKUP($B92,Miljö!$B$1:$AG$479,MATCH(E$1,Miljö!$B$1:$AK$1,0),FALSE)</f>
        <v>Nej</v>
      </c>
      <c r="F92" t="str">
        <f>VLOOKUP($B92,Miljö!$B$1:$J$479,MATCH("Typ av ursprungsspecificerad el   (Om inget värde anges används Nordisk residualmix, se inforuta) ()",Miljö!$B$1:$J$1,0),FALSE)</f>
        <v>-</v>
      </c>
      <c r="G92">
        <f>VLOOKUP($B92,Miljö!$B$1:$J$479,MATCH("Primärenergifaktor ()",Miljö!$B$1:$J$1,0),FALSE)</f>
        <v>2.46</v>
      </c>
      <c r="H92">
        <f>VLOOKUP($B92,Miljö!$B$1:$J$479,MATCH("Koldioxidekvivalenter energiomvandling (g/kwh)",Miljö!$B$1:$J$1,0),FALSE)</f>
        <v>338.5</v>
      </c>
      <c r="I92">
        <f>VLOOKUP($B92,Miljö!$B$1:$J$479,MATCH("Fossilandel för ursprungspecificerad el ()",Miljö!$B$1:$J$1,0),FALSE)</f>
        <v>0.47</v>
      </c>
      <c r="J92">
        <f>VLOOKUP($B92,Miljö!$B$1:$J$479,MATCH("Kärnkraftsandel för ursprungsspecificerad el ()",Miljö!$B$1:$J$1,0),FALSE)</f>
        <v>0.48170000000000002</v>
      </c>
      <c r="L92">
        <f>VLOOKUP($B92,Totalt!$B$1:$BU$497,MATCH("total el",Totalt!$B$1:$BU$1,0),FALSE)</f>
        <v>0.26800000000000002</v>
      </c>
      <c r="N92" s="136">
        <f t="shared" si="4"/>
        <v>0.65927999999999998</v>
      </c>
      <c r="O92" s="136">
        <f t="shared" si="5"/>
        <v>90.718000000000004</v>
      </c>
      <c r="P92" s="136">
        <f t="shared" si="6"/>
        <v>0.12595999999999999</v>
      </c>
      <c r="Q92" s="136">
        <f t="shared" si="7"/>
        <v>0.1290956</v>
      </c>
    </row>
    <row r="93" spans="1:17">
      <c r="A93" t="s">
        <v>163</v>
      </c>
      <c r="B93" t="s">
        <v>165</v>
      </c>
      <c r="C93" t="str">
        <f>VLOOKUP($B93,Totalt!$B$1:$BU$600,MATCH("Kvalitetsgranskad:",Totalt!$B$1:$BU$1,0),FALSE)</f>
        <v>Ja</v>
      </c>
      <c r="E93" t="str">
        <f>VLOOKUP($B93,Miljö!$B$1:$AG$479,MATCH(E$1,Miljö!$B$1:$AK$1,0),FALSE)</f>
        <v>Nej</v>
      </c>
      <c r="F93" t="str">
        <f>VLOOKUP($B93,Miljö!$B$1:$J$479,MATCH("Typ av ursprungsspecificerad el   (Om inget värde anges används Nordisk residualmix, se inforuta) ()",Miljö!$B$1:$J$1,0),FALSE)</f>
        <v>-</v>
      </c>
      <c r="G93">
        <f>VLOOKUP($B93,Miljö!$B$1:$J$479,MATCH("Primärenergifaktor ()",Miljö!$B$1:$J$1,0),FALSE)</f>
        <v>2.46</v>
      </c>
      <c r="H93">
        <f>VLOOKUP($B93,Miljö!$B$1:$J$479,MATCH("Koldioxidekvivalenter energiomvandling (g/kwh)",Miljö!$B$1:$J$1,0),FALSE)</f>
        <v>338.5</v>
      </c>
      <c r="I93">
        <f>VLOOKUP($B93,Miljö!$B$1:$J$479,MATCH("Fossilandel för ursprungspecificerad el ()",Miljö!$B$1:$J$1,0),FALSE)</f>
        <v>0.47</v>
      </c>
      <c r="J93">
        <f>VLOOKUP($B93,Miljö!$B$1:$J$479,MATCH("Kärnkraftsandel för ursprungsspecificerad el ()",Miljö!$B$1:$J$1,0),FALSE)</f>
        <v>0.48170000000000002</v>
      </c>
      <c r="L93">
        <f>VLOOKUP($B93,Totalt!$B$1:$BU$497,MATCH("total el",Totalt!$B$1:$BU$1,0),FALSE)</f>
        <v>0.92400000000000004</v>
      </c>
      <c r="N93" s="136">
        <f t="shared" si="4"/>
        <v>2.2730399999999999</v>
      </c>
      <c r="O93" s="136">
        <f t="shared" si="5"/>
        <v>312.774</v>
      </c>
      <c r="P93" s="136">
        <f t="shared" si="6"/>
        <v>0.43428</v>
      </c>
      <c r="Q93" s="136">
        <f t="shared" si="7"/>
        <v>0.44509080000000006</v>
      </c>
    </row>
    <row r="94" spans="1:17">
      <c r="A94" t="s">
        <v>163</v>
      </c>
      <c r="B94" t="s">
        <v>166</v>
      </c>
      <c r="C94" t="str">
        <f>VLOOKUP($B94,Totalt!$B$1:$BU$600,MATCH("Kvalitetsgranskad:",Totalt!$B$1:$BU$1,0),FALSE)</f>
        <v>Ja</v>
      </c>
      <c r="E94" t="str">
        <f>VLOOKUP($B94,Miljö!$B$1:$AG$479,MATCH(E$1,Miljö!$B$1:$AK$1,0),FALSE)</f>
        <v>Nej</v>
      </c>
      <c r="F94" t="str">
        <f>VLOOKUP($B94,Miljö!$B$1:$J$479,MATCH("Typ av ursprungsspecificerad el   (Om inget värde anges används Nordisk residualmix, se inforuta) ()",Miljö!$B$1:$J$1,0),FALSE)</f>
        <v>-</v>
      </c>
      <c r="G94">
        <f>VLOOKUP($B94,Miljö!$B$1:$J$479,MATCH("Primärenergifaktor ()",Miljö!$B$1:$J$1,0),FALSE)</f>
        <v>2.46</v>
      </c>
      <c r="H94">
        <f>VLOOKUP($B94,Miljö!$B$1:$J$479,MATCH("Koldioxidekvivalenter energiomvandling (g/kwh)",Miljö!$B$1:$J$1,0),FALSE)</f>
        <v>338.5</v>
      </c>
      <c r="I94">
        <f>VLOOKUP($B94,Miljö!$B$1:$J$479,MATCH("Fossilandel för ursprungspecificerad el ()",Miljö!$B$1:$J$1,0),FALSE)</f>
        <v>0.47</v>
      </c>
      <c r="J94">
        <f>VLOOKUP($B94,Miljö!$B$1:$J$479,MATCH("Kärnkraftsandel för ursprungsspecificerad el ()",Miljö!$B$1:$J$1,0),FALSE)</f>
        <v>0.48170000000000002</v>
      </c>
      <c r="L94">
        <f>VLOOKUP($B94,Totalt!$B$1:$BU$497,MATCH("total el",Totalt!$B$1:$BU$1,0),FALSE)</f>
        <v>7.4400000000000004E-3</v>
      </c>
      <c r="N94" s="136">
        <f t="shared" si="4"/>
        <v>1.83024E-2</v>
      </c>
      <c r="O94" s="136">
        <f t="shared" si="5"/>
        <v>2.51844</v>
      </c>
      <c r="P94" s="136">
        <f t="shared" si="6"/>
        <v>3.4968E-3</v>
      </c>
      <c r="Q94" s="136">
        <f t="shared" si="7"/>
        <v>3.5838480000000002E-3</v>
      </c>
    </row>
    <row r="95" spans="1:17">
      <c r="A95" t="s">
        <v>167</v>
      </c>
      <c r="B95" t="s">
        <v>168</v>
      </c>
      <c r="C95" t="str">
        <f>VLOOKUP($B95,Totalt!$B$1:$BU$600,MATCH("Kvalitetsgranskad:",Totalt!$B$1:$BU$1,0),FALSE)</f>
        <v>Ja</v>
      </c>
      <c r="E95" t="str">
        <f>VLOOKUP($B95,Miljö!$B$1:$AG$479,MATCH(E$1,Miljö!$B$1:$AK$1,0),FALSE)</f>
        <v>Ja</v>
      </c>
      <c r="F95" t="str">
        <f>VLOOKUP($B95,Miljö!$B$1:$J$479,MATCH("Typ av ursprungsspecificerad el   (Om inget värde anges används Nordisk residualmix, se inforuta) ()",Miljö!$B$1:$J$1,0),FALSE)</f>
        <v>'Vattenkraftsel'</v>
      </c>
      <c r="G95">
        <f>VLOOKUP($B95,Miljö!$B$1:$J$479,MATCH("Primärenergifaktor ()",Miljö!$B$1:$J$1,0),FALSE)</f>
        <v>1.1000000000000001</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VLOOKUP($B95,Totalt!$B$1:$BU$497,MATCH("total el",Totalt!$B$1:$BU$1,0),FALSE)</f>
        <v>20.653099999999998</v>
      </c>
      <c r="N95" s="136">
        <f t="shared" si="4"/>
        <v>22.718409999999999</v>
      </c>
      <c r="O95" s="136">
        <f t="shared" si="5"/>
        <v>0</v>
      </c>
      <c r="P95" s="136">
        <f t="shared" si="6"/>
        <v>0</v>
      </c>
      <c r="Q95" s="136">
        <f t="shared" si="7"/>
        <v>0</v>
      </c>
    </row>
    <row r="96" spans="1:17">
      <c r="A96" t="s">
        <v>169</v>
      </c>
      <c r="B96" t="s">
        <v>170</v>
      </c>
      <c r="C96" t="str">
        <f>VLOOKUP($B96,Totalt!$B$1:$BU$600,MATCH("Kvalitetsgranskad:",Totalt!$B$1:$BU$1,0),FALSE)</f>
        <v>Ja</v>
      </c>
      <c r="E96" t="str">
        <f>VLOOKUP($B96,Miljö!$B$1:$AG$479,MATCH(E$1,Miljö!$B$1:$AK$1,0),FALSE)</f>
        <v>Ja</v>
      </c>
      <c r="F96" t="str">
        <f>VLOOKUP($B96,Miljö!$B$1:$J$479,MATCH("Typ av ursprungsspecificerad el   (Om inget värde anges används Nordisk residualmix, se inforuta) ()",Miljö!$B$1:$J$1,0),FALSE)</f>
        <v>'100% Förnybar'</v>
      </c>
      <c r="G96">
        <f>VLOOKUP($B96,Miljö!$B$1:$J$479,MATCH("Primärenergifaktor ()",Miljö!$B$1:$J$1,0),FALSE)</f>
        <v>1.4</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VLOOKUP($B96,Totalt!$B$1:$BU$497,MATCH("total el",Totalt!$B$1:$BU$1,0),FALSE)</f>
        <v>0.38</v>
      </c>
      <c r="N96" s="136">
        <f t="shared" si="4"/>
        <v>0.53199999999999992</v>
      </c>
      <c r="O96" s="136">
        <f t="shared" si="5"/>
        <v>0</v>
      </c>
      <c r="P96" s="136">
        <f t="shared" si="6"/>
        <v>0</v>
      </c>
      <c r="Q96" s="136">
        <f t="shared" si="7"/>
        <v>0</v>
      </c>
    </row>
    <row r="97" spans="1:17">
      <c r="A97" t="s">
        <v>171</v>
      </c>
      <c r="B97" t="s">
        <v>172</v>
      </c>
      <c r="C97" t="str">
        <f>VLOOKUP($B97,Totalt!$B$1:$BU$600,MATCH("Kvalitetsgranskad:",Totalt!$B$1:$BU$1,0),FALSE)</f>
        <v>Ja</v>
      </c>
      <c r="E97" t="str">
        <f>VLOOKUP($B97,Miljö!$B$1:$AG$479,MATCH(E$1,Miljö!$B$1:$AK$1,0),FALSE)</f>
        <v>Ja</v>
      </c>
      <c r="F97" t="str">
        <f>VLOOKUP($B97,Miljö!$B$1:$J$479,MATCH("Typ av ursprungsspecificerad el   (Om inget värde anges används Nordisk residualmix, se inforuta) ()",Miljö!$B$1:$J$1,0),FALSE)</f>
        <v>'Vattenkraft EPD'</v>
      </c>
      <c r="G97">
        <f>VLOOKUP($B97,Miljö!$B$1:$J$479,MATCH("Primärenergifaktor ()",Miljö!$B$1:$J$1,0),FALSE)</f>
        <v>1.1000000000000001</v>
      </c>
      <c r="H97">
        <f>VLOOKUP($B97,Miljö!$B$1:$J$479,MATCH("Koldioxidekvivalenter energiomvandling (g/kwh)",Miljö!$B$1:$J$1,0),FALSE)</f>
        <v>0</v>
      </c>
      <c r="I97">
        <f>VLOOKUP($B97,Miljö!$B$1:$J$479,MATCH("Fossilandel för ursprungspecificerad el ()",Miljö!$B$1:$J$1,0),FALSE)</f>
        <v>0</v>
      </c>
      <c r="J97">
        <f>VLOOKUP($B97,Miljö!$B$1:$J$479,MATCH("Kärnkraftsandel för ursprungsspecificerad el ()",Miljö!$B$1:$J$1,0),FALSE)</f>
        <v>0</v>
      </c>
      <c r="L97">
        <f>VLOOKUP($B97,Totalt!$B$1:$BU$497,MATCH("total el",Totalt!$B$1:$BU$1,0),FALSE)</f>
        <v>0.37030000000000002</v>
      </c>
      <c r="N97" s="136">
        <f t="shared" si="4"/>
        <v>0.40733000000000003</v>
      </c>
      <c r="O97" s="136">
        <f t="shared" si="5"/>
        <v>0</v>
      </c>
      <c r="P97" s="136">
        <f t="shared" si="6"/>
        <v>0</v>
      </c>
      <c r="Q97" s="136">
        <f t="shared" si="7"/>
        <v>0</v>
      </c>
    </row>
    <row r="98" spans="1:17">
      <c r="A98" t="s">
        <v>171</v>
      </c>
      <c r="B98" t="s">
        <v>173</v>
      </c>
      <c r="C98" t="str">
        <f>VLOOKUP($B98,Totalt!$B$1:$BU$600,MATCH("Kvalitetsgranskad:",Totalt!$B$1:$BU$1,0),FALSE)</f>
        <v>Ja</v>
      </c>
      <c r="E98" t="str">
        <f>VLOOKUP($B98,Miljö!$B$1:$AG$479,MATCH(E$1,Miljö!$B$1:$AK$1,0),FALSE)</f>
        <v>Ja</v>
      </c>
      <c r="F98" t="str">
        <f>VLOOKUP($B98,Miljö!$B$1:$J$479,MATCH("Typ av ursprungsspecificerad el   (Om inget värde anges används Nordisk residualmix, se inforuta) ()",Miljö!$B$1:$J$1,0),FALSE)</f>
        <v>'Vattenkraft EDP'</v>
      </c>
      <c r="G98">
        <f>VLOOKUP($B98,Miljö!$B$1:$J$479,MATCH("Primärenergifaktor ()",Miljö!$B$1:$J$1,0),FALSE)</f>
        <v>1.1000000000000001</v>
      </c>
      <c r="H98">
        <f>VLOOKUP($B98,Miljö!$B$1:$J$479,MATCH("Koldioxidekvivalenter energiomvandling (g/kwh)",Miljö!$B$1:$J$1,0),FALSE)</f>
        <v>0</v>
      </c>
      <c r="I98">
        <f>VLOOKUP($B98,Miljö!$B$1:$J$479,MATCH("Fossilandel för ursprungspecificerad el ()",Miljö!$B$1:$J$1,0),FALSE)</f>
        <v>0</v>
      </c>
      <c r="J98">
        <f>VLOOKUP($B98,Miljö!$B$1:$J$479,MATCH("Kärnkraftsandel för ursprungsspecificerad el ()",Miljö!$B$1:$J$1,0),FALSE)</f>
        <v>0</v>
      </c>
      <c r="L98">
        <f>VLOOKUP($B98,Totalt!$B$1:$BU$497,MATCH("total el",Totalt!$B$1:$BU$1,0),FALSE)</f>
        <v>0.32100000000000001</v>
      </c>
      <c r="N98" s="136">
        <f t="shared" si="4"/>
        <v>0.35310000000000002</v>
      </c>
      <c r="O98" s="136">
        <f t="shared" si="5"/>
        <v>0</v>
      </c>
      <c r="P98" s="136">
        <f t="shared" si="6"/>
        <v>0</v>
      </c>
      <c r="Q98" s="136">
        <f t="shared" si="7"/>
        <v>0</v>
      </c>
    </row>
    <row r="99" spans="1:17">
      <c r="A99" t="s">
        <v>174</v>
      </c>
      <c r="B99" t="s">
        <v>175</v>
      </c>
      <c r="C99" t="str">
        <f>VLOOKUP($B99,Totalt!$B$1:$BU$600,MATCH("Kvalitetsgranskad:",Totalt!$B$1:$BU$1,0),FALSE)</f>
        <v>Ja</v>
      </c>
      <c r="E99" t="str">
        <f>VLOOKUP($B99,Miljö!$B$1:$AG$479,MATCH(E$1,Miljö!$B$1:$AK$1,0),FALSE)</f>
        <v>Ja</v>
      </c>
      <c r="F99" t="str">
        <f>VLOOKUP($B99,Miljö!$B$1:$J$479,MATCH("Typ av ursprungsspecificerad el   (Om inget värde anges används Nordisk residualmix, se inforuta) ()",Miljö!$B$1:$J$1,0),FALSE)</f>
        <v>'biokraft'</v>
      </c>
      <c r="G99">
        <f>VLOOKUP($B99,Miljö!$B$1:$J$479,MATCH("Primärenergifaktor ()",Miljö!$B$1:$J$1,0),FALSE)</f>
        <v>2</v>
      </c>
      <c r="H99">
        <f>VLOOKUP($B99,Miljö!$B$1:$J$479,MATCH("Koldioxidekvivalenter energiomvandling (g/kwh)",Miljö!$B$1:$J$1,0),FALSE)</f>
        <v>0</v>
      </c>
      <c r="I99">
        <f>VLOOKUP($B99,Miljö!$B$1:$J$479,MATCH("Fossilandel för ursprungspecificerad el ()",Miljö!$B$1:$J$1,0),FALSE)</f>
        <v>0</v>
      </c>
      <c r="J99">
        <f>VLOOKUP($B99,Miljö!$B$1:$J$479,MATCH("Kärnkraftsandel för ursprungsspecificerad el ()",Miljö!$B$1:$J$1,0),FALSE)</f>
        <v>0</v>
      </c>
      <c r="L99">
        <f>VLOOKUP($B99,Totalt!$B$1:$BU$497,MATCH("total el",Totalt!$B$1:$BU$1,0),FALSE)</f>
        <v>2.15</v>
      </c>
      <c r="N99" s="136">
        <f t="shared" si="4"/>
        <v>4.3</v>
      </c>
      <c r="O99" s="136">
        <f t="shared" si="5"/>
        <v>0</v>
      </c>
      <c r="P99" s="136">
        <f t="shared" si="6"/>
        <v>0</v>
      </c>
      <c r="Q99" s="136">
        <f t="shared" si="7"/>
        <v>0</v>
      </c>
    </row>
    <row r="100" spans="1:17">
      <c r="A100" t="s">
        <v>174</v>
      </c>
      <c r="B100" t="s">
        <v>176</v>
      </c>
      <c r="C100" t="str">
        <f>VLOOKUP($B100,Totalt!$B$1:$BU$600,MATCH("Kvalitetsgranskad:",Totalt!$B$1:$BU$1,0),FALSE)</f>
        <v>Ja</v>
      </c>
      <c r="E100" t="str">
        <f>VLOOKUP($B100,Miljö!$B$1:$AG$479,MATCH(E$1,Miljö!$B$1:$AK$1,0),FALSE)</f>
        <v>Ja</v>
      </c>
      <c r="F100" t="str">
        <f>VLOOKUP($B100,Miljö!$B$1:$J$479,MATCH("Typ av ursprungsspecificerad el   (Om inget värde anges används Nordisk residualmix, se inforuta) ()",Miljö!$B$1:$J$1,0),FALSE)</f>
        <v>'Vind +sol'</v>
      </c>
      <c r="G100">
        <f>VLOOKUP($B100,Miljö!$B$1:$J$479,MATCH("Primärenergifaktor ()",Miljö!$B$1:$J$1,0),FALSE)</f>
        <v>0.77300000000000002</v>
      </c>
      <c r="H100">
        <f>VLOOKUP($B100,Miljö!$B$1:$J$479,MATCH("Koldioxidekvivalenter energiomvandling (g/kwh)",Miljö!$B$1:$J$1,0),FALSE)</f>
        <v>0</v>
      </c>
      <c r="I100">
        <f>VLOOKUP($B100,Miljö!$B$1:$J$479,MATCH("Fossilandel för ursprungspecificerad el ()",Miljö!$B$1:$J$1,0),FALSE)</f>
        <v>0</v>
      </c>
      <c r="J100">
        <f>VLOOKUP($B100,Miljö!$B$1:$J$479,MATCH("Kärnkraftsandel för ursprungsspecificerad el ()",Miljö!$B$1:$J$1,0),FALSE)</f>
        <v>0</v>
      </c>
      <c r="L100">
        <f>VLOOKUP($B100,Totalt!$B$1:$BU$497,MATCH("total el",Totalt!$B$1:$BU$1,0),FALSE)</f>
        <v>0.17</v>
      </c>
      <c r="N100" s="136">
        <f t="shared" si="4"/>
        <v>0.13141000000000003</v>
      </c>
      <c r="O100" s="136">
        <f t="shared" si="5"/>
        <v>0</v>
      </c>
      <c r="P100" s="136">
        <f t="shared" si="6"/>
        <v>0</v>
      </c>
      <c r="Q100" s="136">
        <f t="shared" si="7"/>
        <v>0</v>
      </c>
    </row>
    <row r="101" spans="1:17">
      <c r="A101" t="s">
        <v>174</v>
      </c>
      <c r="B101" t="s">
        <v>177</v>
      </c>
      <c r="C101" t="str">
        <f>VLOOKUP($B101,Totalt!$B$1:$BU$600,MATCH("Kvalitetsgranskad:",Totalt!$B$1:$BU$1,0),FALSE)</f>
        <v>Ja</v>
      </c>
      <c r="E101" t="str">
        <f>VLOOKUP($B101,Miljö!$B$1:$AG$479,MATCH(E$1,Miljö!$B$1:$AK$1,0),FALSE)</f>
        <v>Ja</v>
      </c>
      <c r="F101" t="str">
        <f>VLOOKUP($B101,Miljö!$B$1:$J$479,MATCH("Typ av ursprungsspecificerad el   (Om inget värde anges används Nordisk residualmix, se inforuta) ()",Miljö!$B$1:$J$1,0),FALSE)</f>
        <v>'Vatten'</v>
      </c>
      <c r="G101">
        <f>VLOOKUP($B101,Miljö!$B$1:$J$479,MATCH("Primärenergifaktor ()",Miljö!$B$1:$J$1,0),FALSE)</f>
        <v>1.1000000000000001</v>
      </c>
      <c r="H101">
        <f>VLOOKUP($B101,Miljö!$B$1:$J$479,MATCH("Koldioxidekvivalenter energiomvandling (g/kwh)",Miljö!$B$1:$J$1,0),FALSE)</f>
        <v>0</v>
      </c>
      <c r="I101">
        <f>VLOOKUP($B101,Miljö!$B$1:$J$479,MATCH("Fossilandel för ursprungspecificerad el ()",Miljö!$B$1:$J$1,0),FALSE)</f>
        <v>0</v>
      </c>
      <c r="J101">
        <f>VLOOKUP($B101,Miljö!$B$1:$J$479,MATCH("Kärnkraftsandel för ursprungsspecificerad el ()",Miljö!$B$1:$J$1,0),FALSE)</f>
        <v>0</v>
      </c>
      <c r="L101">
        <f>VLOOKUP($B101,Totalt!$B$1:$BU$497,MATCH("total el",Totalt!$B$1:$BU$1,0),FALSE)</f>
        <v>0.05</v>
      </c>
      <c r="N101" s="136">
        <f t="shared" si="4"/>
        <v>5.5000000000000007E-2</v>
      </c>
      <c r="O101" s="136">
        <f t="shared" si="5"/>
        <v>0</v>
      </c>
      <c r="P101" s="136">
        <f t="shared" si="6"/>
        <v>0</v>
      </c>
      <c r="Q101" s="136">
        <f t="shared" si="7"/>
        <v>0</v>
      </c>
    </row>
    <row r="102" spans="1:17">
      <c r="A102" t="s">
        <v>174</v>
      </c>
      <c r="B102" t="s">
        <v>178</v>
      </c>
      <c r="C102" t="str">
        <f>VLOOKUP($B102,Totalt!$B$1:$BU$600,MATCH("Kvalitetsgranskad:",Totalt!$B$1:$BU$1,0),FALSE)</f>
        <v>Ja</v>
      </c>
      <c r="E102" t="str">
        <f>VLOOKUP($B102,Miljö!$B$1:$AG$479,MATCH(E$1,Miljö!$B$1:$AK$1,0),FALSE)</f>
        <v>Ja</v>
      </c>
      <c r="F102" t="str">
        <f>VLOOKUP($B102,Miljö!$B$1:$J$479,MATCH("Typ av ursprungsspecificerad el   (Om inget värde anges används Nordisk residualmix, se inforuta) ()",Miljö!$B$1:$J$1,0),FALSE)</f>
        <v>'bio + vatten'</v>
      </c>
      <c r="G102">
        <f>VLOOKUP($B102,Miljö!$B$1:$J$479,MATCH("Primärenergifaktor ()",Miljö!$B$1:$J$1,0),FALSE)</f>
        <v>2</v>
      </c>
      <c r="H102">
        <f>VLOOKUP($B102,Miljö!$B$1:$J$479,MATCH("Koldioxidekvivalenter energiomvandling (g/kwh)",Miljö!$B$1:$J$1,0),FALSE)</f>
        <v>0</v>
      </c>
      <c r="I102">
        <f>VLOOKUP($B102,Miljö!$B$1:$J$479,MATCH("Fossilandel för ursprungspecificerad el ()",Miljö!$B$1:$J$1,0),FALSE)</f>
        <v>0</v>
      </c>
      <c r="J102">
        <f>VLOOKUP($B102,Miljö!$B$1:$J$479,MATCH("Kärnkraftsandel för ursprungsspecificerad el ()",Miljö!$B$1:$J$1,0),FALSE)</f>
        <v>0</v>
      </c>
      <c r="L102">
        <f>VLOOKUP($B102,Totalt!$B$1:$BU$497,MATCH("total el",Totalt!$B$1:$BU$1,0),FALSE)</f>
        <v>2.2122299999999999</v>
      </c>
      <c r="N102" s="136">
        <f t="shared" si="4"/>
        <v>4.4244599999999998</v>
      </c>
      <c r="O102" s="136">
        <f t="shared" si="5"/>
        <v>0</v>
      </c>
      <c r="P102" s="136">
        <f t="shared" si="6"/>
        <v>0</v>
      </c>
      <c r="Q102" s="136">
        <f t="shared" si="7"/>
        <v>0</v>
      </c>
    </row>
    <row r="103" spans="1:17">
      <c r="A103" t="s">
        <v>179</v>
      </c>
      <c r="B103" t="s">
        <v>180</v>
      </c>
      <c r="C103" t="str">
        <f>VLOOKUP($B103,Totalt!$B$1:$BU$600,MATCH("Kvalitetsgranskad:",Totalt!$B$1:$BU$1,0),FALSE)</f>
        <v>Ja</v>
      </c>
      <c r="E103" t="str">
        <f>VLOOKUP($B103,Miljö!$B$1:$AG$479,MATCH(E$1,Miljö!$B$1:$AK$1,0),FALSE)</f>
        <v>Ja</v>
      </c>
      <c r="F103" t="str">
        <f>VLOOKUP($B103,Miljö!$B$1:$J$479,MATCH("Typ av ursprungsspecificerad el   (Om inget värde anges används Nordisk residualmix, se inforuta) ()",Miljö!$B$1:$J$1,0),FALSE)</f>
        <v>'Vatten El'</v>
      </c>
      <c r="G103">
        <f>VLOOKUP($B103,Miljö!$B$1:$J$479,MATCH("Primärenergifaktor ()",Miljö!$B$1:$J$1,0),FALSE)</f>
        <v>1.1000000000000001</v>
      </c>
      <c r="H103">
        <f>VLOOKUP($B103,Miljö!$B$1:$J$479,MATCH("Koldioxidekvivalenter energiomvandling (g/kwh)",Miljö!$B$1:$J$1,0),FALSE)</f>
        <v>1.4999999999999999E-4</v>
      </c>
      <c r="I103">
        <f>VLOOKUP($B103,Miljö!$B$1:$J$479,MATCH("Fossilandel för ursprungspecificerad el ()",Miljö!$B$1:$J$1,0),FALSE)</f>
        <v>0</v>
      </c>
      <c r="J103">
        <f>VLOOKUP($B103,Miljö!$B$1:$J$479,MATCH("Kärnkraftsandel för ursprungsspecificerad el ()",Miljö!$B$1:$J$1,0),FALSE)</f>
        <v>0</v>
      </c>
      <c r="L103">
        <f>VLOOKUP($B103,Totalt!$B$1:$BU$497,MATCH("total el",Totalt!$B$1:$BU$1,0),FALSE)</f>
        <v>0.83199999999999996</v>
      </c>
      <c r="N103" s="136">
        <f t="shared" si="4"/>
        <v>0.91520000000000001</v>
      </c>
      <c r="O103" s="136">
        <f t="shared" si="5"/>
        <v>1.2479999999999997E-4</v>
      </c>
      <c r="P103" s="136">
        <f t="shared" si="6"/>
        <v>0</v>
      </c>
      <c r="Q103" s="136">
        <f t="shared" si="7"/>
        <v>0</v>
      </c>
    </row>
    <row r="104" spans="1:17">
      <c r="A104" t="s">
        <v>181</v>
      </c>
      <c r="B104" t="s">
        <v>182</v>
      </c>
      <c r="C104" t="str">
        <f>VLOOKUP($B104,Totalt!$B$1:$BU$600,MATCH("Kvalitetsgranskad:",Totalt!$B$1:$BU$1,0),FALSE)</f>
        <v>Ja</v>
      </c>
      <c r="E104" t="str">
        <f>VLOOKUP($B104,Miljö!$B$1:$AG$479,MATCH(E$1,Miljö!$B$1:$AK$1,0),FALSE)</f>
        <v>Ja</v>
      </c>
      <c r="F104" t="str">
        <f>VLOOKUP($B104,Miljö!$B$1:$J$479,MATCH("Typ av ursprungsspecificerad el   (Om inget värde anges används Nordisk residualmix, se inforuta) ()",Miljö!$B$1:$J$1,0),FALSE)</f>
        <v>'Biokraft'</v>
      </c>
      <c r="G104">
        <f>VLOOKUP($B104,Miljö!$B$1:$J$479,MATCH("Primärenergifaktor ()",Miljö!$B$1:$J$1,0),FALSE)</f>
        <v>0.03</v>
      </c>
      <c r="H104">
        <f>VLOOKUP($B104,Miljö!$B$1:$J$479,MATCH("Koldioxidekvivalenter energiomvandling (g/kwh)",Miljö!$B$1:$J$1,0),FALSE)</f>
        <v>0</v>
      </c>
      <c r="I104">
        <f>VLOOKUP($B104,Miljö!$B$1:$J$479,MATCH("Fossilandel för ursprungspecificerad el ()",Miljö!$B$1:$J$1,0),FALSE)</f>
        <v>0</v>
      </c>
      <c r="J104">
        <f>VLOOKUP($B104,Miljö!$B$1:$J$479,MATCH("Kärnkraftsandel för ursprungsspecificerad el ()",Miljö!$B$1:$J$1,0),FALSE)</f>
        <v>0</v>
      </c>
      <c r="L104">
        <f>VLOOKUP($B104,Totalt!$B$1:$BU$497,MATCH("total el",Totalt!$B$1:$BU$1,0),FALSE)</f>
        <v>14.756400000000001</v>
      </c>
      <c r="N104" s="136">
        <f t="shared" si="4"/>
        <v>0.44269200000000003</v>
      </c>
      <c r="O104" s="136">
        <f t="shared" si="5"/>
        <v>0</v>
      </c>
      <c r="P104" s="136">
        <f t="shared" si="6"/>
        <v>0</v>
      </c>
      <c r="Q104" s="136">
        <f t="shared" si="7"/>
        <v>0</v>
      </c>
    </row>
    <row r="105" spans="1:17">
      <c r="A105" t="s">
        <v>183</v>
      </c>
      <c r="B105" t="s">
        <v>184</v>
      </c>
      <c r="C105" t="str">
        <f>VLOOKUP($B105,Totalt!$B$1:$BU$600,MATCH("Kvalitetsgranskad:",Totalt!$B$1:$BU$1,0),FALSE)</f>
        <v>Ja</v>
      </c>
      <c r="E105" t="str">
        <f>VLOOKUP($B105,Miljö!$B$1:$AG$479,MATCH(E$1,Miljö!$B$1:$AK$1,0),FALSE)</f>
        <v>Ja</v>
      </c>
      <c r="F105" t="str">
        <f>VLOOKUP($B105,Miljö!$B$1:$J$479,MATCH("Typ av ursprungsspecificerad el   (Om inget värde anges används Nordisk residualmix, se inforuta) ()",Miljö!$B$1:$J$1,0),FALSE)</f>
        <v>'Vattenkraft'</v>
      </c>
      <c r="G105">
        <f>VLOOKUP($B105,Miljö!$B$1:$J$479,MATCH("Primärenergifaktor ()",Miljö!$B$1:$J$1,0),FALSE)</f>
        <v>1.1000000000000001</v>
      </c>
      <c r="H105">
        <f>VLOOKUP($B105,Miljö!$B$1:$J$479,MATCH("Koldioxidekvivalenter energiomvandling (g/kwh)",Miljö!$B$1:$J$1,0),FALSE)</f>
        <v>0.02</v>
      </c>
      <c r="I105">
        <f>VLOOKUP($B105,Miljö!$B$1:$J$479,MATCH("Fossilandel för ursprungspecificerad el ()",Miljö!$B$1:$J$1,0),FALSE)</f>
        <v>0</v>
      </c>
      <c r="J105">
        <f>VLOOKUP($B105,Miljö!$B$1:$J$479,MATCH("Kärnkraftsandel för ursprungsspecificerad el ()",Miljö!$B$1:$J$1,0),FALSE)</f>
        <v>0</v>
      </c>
      <c r="L105">
        <f>VLOOKUP($B105,Totalt!$B$1:$BU$497,MATCH("total el",Totalt!$B$1:$BU$1,0),FALSE)</f>
        <v>6.94</v>
      </c>
      <c r="N105" s="136">
        <f t="shared" si="4"/>
        <v>7.6340000000000012</v>
      </c>
      <c r="O105" s="136">
        <f t="shared" si="5"/>
        <v>0.13880000000000001</v>
      </c>
      <c r="P105" s="136">
        <f t="shared" si="6"/>
        <v>0</v>
      </c>
      <c r="Q105" s="136">
        <f t="shared" si="7"/>
        <v>0</v>
      </c>
    </row>
    <row r="106" spans="1:17">
      <c r="A106" t="s">
        <v>183</v>
      </c>
      <c r="B106" t="s">
        <v>185</v>
      </c>
      <c r="C106" t="str">
        <f>VLOOKUP($B106,Totalt!$B$1:$BU$600,MATCH("Kvalitetsgranskad:",Totalt!$B$1:$BU$1,0),FALSE)</f>
        <v>Ja</v>
      </c>
      <c r="E106" t="str">
        <f>VLOOKUP($B106,Miljö!$B$1:$AG$479,MATCH(E$1,Miljö!$B$1:$AK$1,0),FALSE)</f>
        <v>Ja</v>
      </c>
      <c r="F106" t="str">
        <f>VLOOKUP($B106,Miljö!$B$1:$J$479,MATCH("Typ av ursprungsspecificerad el   (Om inget värde anges används Nordisk residualmix, se inforuta) ()",Miljö!$B$1:$J$1,0),FALSE)</f>
        <v>'vattenkraft'</v>
      </c>
      <c r="G106">
        <f>VLOOKUP($B106,Miljö!$B$1:$J$479,MATCH("Primärenergifaktor ()",Miljö!$B$1:$J$1,0),FALSE)</f>
        <v>1.1000000000000001</v>
      </c>
      <c r="H106">
        <f>VLOOKUP($B106,Miljö!$B$1:$J$479,MATCH("Koldioxidekvivalenter energiomvandling (g/kwh)",Miljö!$B$1:$J$1,0),FALSE)</f>
        <v>0.02</v>
      </c>
      <c r="I106">
        <f>VLOOKUP($B106,Miljö!$B$1:$J$479,MATCH("Fossilandel för ursprungspecificerad el ()",Miljö!$B$1:$J$1,0),FALSE)</f>
        <v>0</v>
      </c>
      <c r="J106">
        <f>VLOOKUP($B106,Miljö!$B$1:$J$479,MATCH("Kärnkraftsandel för ursprungsspecificerad el ()",Miljö!$B$1:$J$1,0),FALSE)</f>
        <v>0</v>
      </c>
      <c r="L106">
        <f>VLOOKUP($B106,Totalt!$B$1:$BU$497,MATCH("total el",Totalt!$B$1:$BU$1,0),FALSE)</f>
        <v>0.59</v>
      </c>
      <c r="N106" s="136">
        <f t="shared" si="4"/>
        <v>0.64900000000000002</v>
      </c>
      <c r="O106" s="136">
        <f t="shared" si="5"/>
        <v>1.18E-2</v>
      </c>
      <c r="P106" s="136">
        <f t="shared" si="6"/>
        <v>0</v>
      </c>
      <c r="Q106" s="136">
        <f t="shared" si="7"/>
        <v>0</v>
      </c>
    </row>
    <row r="107" spans="1:17">
      <c r="A107" t="s">
        <v>186</v>
      </c>
      <c r="B107" t="s">
        <v>187</v>
      </c>
      <c r="C107" t="str">
        <f>VLOOKUP($B107,Totalt!$B$1:$BU$600,MATCH("Kvalitetsgranskad:",Totalt!$B$1:$BU$1,0),FALSE)</f>
        <v>Ja</v>
      </c>
      <c r="E107" t="str">
        <f>VLOOKUP($B107,Miljö!$B$1:$AG$479,MATCH(E$1,Miljö!$B$1:$AK$1,0),FALSE)</f>
        <v>Ja</v>
      </c>
      <c r="F107" t="str">
        <f>VLOOKUP($B107,Miljö!$B$1:$J$479,MATCH("Typ av ursprungsspecificerad el   (Om inget värde anges används Nordisk residualmix, se inforuta) ()",Miljö!$B$1:$J$1,0),FALSE)</f>
        <v>'Vattenkraft'</v>
      </c>
      <c r="G107">
        <f>VLOOKUP($B107,Miljö!$B$1:$J$479,MATCH("Primärenergifaktor ()",Miljö!$B$1:$J$1,0),FALSE)</f>
        <v>1.1000000000000001</v>
      </c>
      <c r="H107">
        <f>VLOOKUP($B107,Miljö!$B$1:$J$479,MATCH("Koldioxidekvivalenter energiomvandling (g/kwh)",Miljö!$B$1:$J$1,0),FALSE)</f>
        <v>0</v>
      </c>
      <c r="I107">
        <f>VLOOKUP($B107,Miljö!$B$1:$J$479,MATCH("Fossilandel för ursprungspecificerad el ()",Miljö!$B$1:$J$1,0),FALSE)</f>
        <v>0</v>
      </c>
      <c r="J107">
        <f>VLOOKUP($B107,Miljö!$B$1:$J$479,MATCH("Kärnkraftsandel för ursprungsspecificerad el ()",Miljö!$B$1:$J$1,0),FALSE)</f>
        <v>0</v>
      </c>
      <c r="L107">
        <f>VLOOKUP($B107,Totalt!$B$1:$BU$497,MATCH("total el",Totalt!$B$1:$BU$1,0),FALSE)</f>
        <v>0.34816599999999998</v>
      </c>
      <c r="N107" s="136">
        <f t="shared" si="4"/>
        <v>0.38298260000000001</v>
      </c>
      <c r="O107" s="136">
        <f t="shared" si="5"/>
        <v>0</v>
      </c>
      <c r="P107" s="136">
        <f t="shared" si="6"/>
        <v>0</v>
      </c>
      <c r="Q107" s="136">
        <f t="shared" si="7"/>
        <v>0</v>
      </c>
    </row>
    <row r="108" spans="1:17">
      <c r="A108" t="s">
        <v>188</v>
      </c>
      <c r="B108" t="s">
        <v>189</v>
      </c>
      <c r="C108" t="str">
        <f>VLOOKUP($B108,Totalt!$B$1:$BU$600,MATCH("Kvalitetsgranskad:",Totalt!$B$1:$BU$1,0),FALSE)</f>
        <v>Ja</v>
      </c>
      <c r="E108" t="str">
        <f>VLOOKUP($B108,Miljö!$B$1:$AG$479,MATCH(E$1,Miljö!$B$1:$AK$1,0),FALSE)</f>
        <v>Ja</v>
      </c>
      <c r="F108" t="str">
        <f>VLOOKUP($B108,Miljö!$B$1:$J$479,MATCH("Typ av ursprungsspecificerad el   (Om inget värde anges används Nordisk residualmix, se inforuta) ()",Miljö!$B$1:$J$1,0),FALSE)</f>
        <v>'Förnyelsebara energikällor 100%'</v>
      </c>
      <c r="G108">
        <f>VLOOKUP($B108,Miljö!$B$1:$J$479,MATCH("Primärenergifaktor ()",Miljö!$B$1:$J$1,0),FALSE)</f>
        <v>1.1000000000000001</v>
      </c>
      <c r="H108">
        <f>VLOOKUP($B108,Miljö!$B$1:$J$479,MATCH("Koldioxidekvivalenter energiomvandling (g/kwh)",Miljö!$B$1:$J$1,0),FALSE)</f>
        <v>0</v>
      </c>
      <c r="I108">
        <f>VLOOKUP($B108,Miljö!$B$1:$J$479,MATCH("Fossilandel för ursprungspecificerad el ()",Miljö!$B$1:$J$1,0),FALSE)</f>
        <v>0</v>
      </c>
      <c r="J108">
        <f>VLOOKUP($B108,Miljö!$B$1:$J$479,MATCH("Kärnkraftsandel för ursprungsspecificerad el ()",Miljö!$B$1:$J$1,0),FALSE)</f>
        <v>0</v>
      </c>
      <c r="L108">
        <f>VLOOKUP($B108,Totalt!$B$1:$BU$497,MATCH("total el",Totalt!$B$1:$BU$1,0),FALSE)</f>
        <v>1.1599999999999999</v>
      </c>
      <c r="N108" s="136">
        <f t="shared" si="4"/>
        <v>1.276</v>
      </c>
      <c r="O108" s="136">
        <f t="shared" si="5"/>
        <v>0</v>
      </c>
      <c r="P108" s="136">
        <f t="shared" si="6"/>
        <v>0</v>
      </c>
      <c r="Q108" s="136">
        <f t="shared" si="7"/>
        <v>0</v>
      </c>
    </row>
    <row r="109" spans="1:17">
      <c r="A109" t="s">
        <v>190</v>
      </c>
      <c r="B109" t="s">
        <v>192</v>
      </c>
      <c r="C109" t="str">
        <f>VLOOKUP($B109,Totalt!$B$1:$BU$600,MATCH("Kvalitetsgranskad:",Totalt!$B$1:$BU$1,0),FALSE)</f>
        <v>Ja</v>
      </c>
      <c r="E109" t="str">
        <f>VLOOKUP($B109,Miljö!$B$1:$AG$479,MATCH(E$1,Miljö!$B$1:$AK$1,0),FALSE)</f>
        <v>Ja</v>
      </c>
      <c r="F109" t="str">
        <f>VLOOKUP($B109,Miljö!$B$1:$J$479,MATCH("Typ av ursprungsspecificerad el   (Om inget värde anges används Nordisk residualmix, se inforuta) ()",Miljö!$B$1:$J$1,0),FALSE)</f>
        <v>'Jämtkrafts lokalel'</v>
      </c>
      <c r="G109">
        <f>VLOOKUP($B109,Miljö!$B$1:$J$479,MATCH("Primärenergifaktor ()",Miljö!$B$1:$J$1,0),FALSE)</f>
        <v>0.84450000000000003</v>
      </c>
      <c r="H109">
        <f>VLOOKUP($B109,Miljö!$B$1:$J$479,MATCH("Koldioxidekvivalenter energiomvandling (g/kwh)",Miljö!$B$1:$J$1,0),FALSE)</f>
        <v>0</v>
      </c>
      <c r="I109">
        <f>VLOOKUP($B109,Miljö!$B$1:$J$479,MATCH("Fossilandel för ursprungspecificerad el ()",Miljö!$B$1:$J$1,0),FALSE)</f>
        <v>0</v>
      </c>
      <c r="J109">
        <f>VLOOKUP($B109,Miljö!$B$1:$J$479,MATCH("Kärnkraftsandel för ursprungsspecificerad el ()",Miljö!$B$1:$J$1,0),FALSE)</f>
        <v>0</v>
      </c>
      <c r="L109">
        <f>VLOOKUP($B109,Totalt!$B$1:$BU$497,MATCH("total el",Totalt!$B$1:$BU$1,0),FALSE)</f>
        <v>0.60777999999999999</v>
      </c>
      <c r="N109" s="136">
        <f t="shared" si="4"/>
        <v>0.51327021000000006</v>
      </c>
      <c r="O109" s="136">
        <f t="shared" si="5"/>
        <v>0</v>
      </c>
      <c r="P109" s="136">
        <f t="shared" si="6"/>
        <v>0</v>
      </c>
      <c r="Q109" s="136">
        <f t="shared" si="7"/>
        <v>0</v>
      </c>
    </row>
    <row r="110" spans="1:17">
      <c r="A110" t="s">
        <v>190</v>
      </c>
      <c r="B110" t="s">
        <v>193</v>
      </c>
      <c r="C110" t="str">
        <f>VLOOKUP($B110,Totalt!$B$1:$BU$600,MATCH("Kvalitetsgranskad:",Totalt!$B$1:$BU$1,0),FALSE)</f>
        <v>Ja</v>
      </c>
      <c r="E110" t="str">
        <f>VLOOKUP($B110,Miljö!$B$1:$AG$479,MATCH(E$1,Miljö!$B$1:$AK$1,0),FALSE)</f>
        <v>Ja</v>
      </c>
      <c r="F110" t="str">
        <f>VLOOKUP($B110,Miljö!$B$1:$J$479,MATCH("Typ av ursprungsspecificerad el   (Om inget värde anges används Nordisk residualmix, se inforuta) ()",Miljö!$B$1:$J$1,0),FALSE)</f>
        <v>'Jämtkrafts lokalel'</v>
      </c>
      <c r="G110">
        <f>VLOOKUP($B110,Miljö!$B$1:$J$479,MATCH("Primärenergifaktor ()",Miljö!$B$1:$J$1,0),FALSE)</f>
        <v>0.84450000000000003</v>
      </c>
      <c r="H110">
        <f>VLOOKUP($B110,Miljö!$B$1:$J$479,MATCH("Koldioxidekvivalenter energiomvandling (g/kwh)",Miljö!$B$1:$J$1,0),FALSE)</f>
        <v>0</v>
      </c>
      <c r="I110">
        <f>VLOOKUP($B110,Miljö!$B$1:$J$479,MATCH("Fossilandel för ursprungspecificerad el ()",Miljö!$B$1:$J$1,0),FALSE)</f>
        <v>0</v>
      </c>
      <c r="J110">
        <f>VLOOKUP($B110,Miljö!$B$1:$J$479,MATCH("Kärnkraftsandel för ursprungsspecificerad el ()",Miljö!$B$1:$J$1,0),FALSE)</f>
        <v>0</v>
      </c>
      <c r="L110">
        <f>VLOOKUP($B110,Totalt!$B$1:$BU$497,MATCH("total el",Totalt!$B$1:$BU$1,0),FALSE)</f>
        <v>1.58508</v>
      </c>
      <c r="N110" s="136">
        <f t="shared" si="4"/>
        <v>1.3386000600000001</v>
      </c>
      <c r="O110" s="136">
        <f t="shared" si="5"/>
        <v>0</v>
      </c>
      <c r="P110" s="136">
        <f t="shared" si="6"/>
        <v>0</v>
      </c>
      <c r="Q110" s="136">
        <f t="shared" si="7"/>
        <v>0</v>
      </c>
    </row>
    <row r="111" spans="1:17">
      <c r="A111" t="s">
        <v>190</v>
      </c>
      <c r="B111" t="s">
        <v>194</v>
      </c>
      <c r="C111" t="str">
        <f>VLOOKUP($B111,Totalt!$B$1:$BU$600,MATCH("Kvalitetsgranskad:",Totalt!$B$1:$BU$1,0),FALSE)</f>
        <v>Ja</v>
      </c>
      <c r="E111" t="str">
        <f>VLOOKUP($B111,Miljö!$B$1:$AG$479,MATCH(E$1,Miljö!$B$1:$AK$1,0),FALSE)</f>
        <v>Ja</v>
      </c>
      <c r="F111" t="str">
        <f>VLOOKUP($B111,Miljö!$B$1:$J$479,MATCH("Typ av ursprungsspecificerad el   (Om inget värde anges används Nordisk residualmix, se inforuta) ()",Miljö!$B$1:$J$1,0),FALSE)</f>
        <v>'Jämtkrafts lokalel'</v>
      </c>
      <c r="G111">
        <f>VLOOKUP($B111,Miljö!$B$1:$J$479,MATCH("Primärenergifaktor ()",Miljö!$B$1:$J$1,0),FALSE)</f>
        <v>0.84450000000000003</v>
      </c>
      <c r="H111">
        <f>VLOOKUP($B111,Miljö!$B$1:$J$479,MATCH("Koldioxidekvivalenter energiomvandling (g/kwh)",Miljö!$B$1:$J$1,0),FALSE)</f>
        <v>0</v>
      </c>
      <c r="I111">
        <f>VLOOKUP($B111,Miljö!$B$1:$J$479,MATCH("Fossilandel för ursprungspecificerad el ()",Miljö!$B$1:$J$1,0),FALSE)</f>
        <v>0</v>
      </c>
      <c r="J111">
        <f>VLOOKUP($B111,Miljö!$B$1:$J$479,MATCH("Kärnkraftsandel för ursprungsspecificerad el ()",Miljö!$B$1:$J$1,0),FALSE)</f>
        <v>0</v>
      </c>
      <c r="L111">
        <f>VLOOKUP($B111,Totalt!$B$1:$BU$497,MATCH("total el",Totalt!$B$1:$BU$1,0),FALSE)</f>
        <v>16.7394</v>
      </c>
      <c r="N111" s="136">
        <f t="shared" si="4"/>
        <v>14.136423300000001</v>
      </c>
      <c r="O111" s="136">
        <f t="shared" si="5"/>
        <v>0</v>
      </c>
      <c r="P111" s="136">
        <f t="shared" si="6"/>
        <v>0</v>
      </c>
      <c r="Q111" s="136">
        <f t="shared" si="7"/>
        <v>0</v>
      </c>
    </row>
    <row r="112" spans="1:17">
      <c r="A112" t="s">
        <v>190</v>
      </c>
      <c r="B112" t="s">
        <v>195</v>
      </c>
      <c r="C112" t="str">
        <f>VLOOKUP($B112,Totalt!$B$1:$BU$600,MATCH("Kvalitetsgranskad:",Totalt!$B$1:$BU$1,0),FALSE)</f>
        <v>Ja</v>
      </c>
      <c r="E112" t="str">
        <f>VLOOKUP($B112,Miljö!$B$1:$AG$479,MATCH(E$1,Miljö!$B$1:$AK$1,0),FALSE)</f>
        <v>Ja</v>
      </c>
      <c r="F112" t="str">
        <f>VLOOKUP($B112,Miljö!$B$1:$J$479,MATCH("Typ av ursprungsspecificerad el   (Om inget värde anges används Nordisk residualmix, se inforuta) ()",Miljö!$B$1:$J$1,0),FALSE)</f>
        <v>'Jämtkrafts lokalel'</v>
      </c>
      <c r="G112">
        <f>VLOOKUP($B112,Miljö!$B$1:$J$479,MATCH("Primärenergifaktor ()",Miljö!$B$1:$J$1,0),FALSE)</f>
        <v>0.84450000000000003</v>
      </c>
      <c r="H112">
        <f>VLOOKUP($B112,Miljö!$B$1:$J$479,MATCH("Koldioxidekvivalenter energiomvandling (g/kwh)",Miljö!$B$1:$J$1,0),FALSE)</f>
        <v>0</v>
      </c>
      <c r="I112">
        <f>VLOOKUP($B112,Miljö!$B$1:$J$479,MATCH("Fossilandel för ursprungspecificerad el ()",Miljö!$B$1:$J$1,0),FALSE)</f>
        <v>0</v>
      </c>
      <c r="J112">
        <f>VLOOKUP($B112,Miljö!$B$1:$J$479,MATCH("Kärnkraftsandel för ursprungsspecificerad el ()",Miljö!$B$1:$J$1,0),FALSE)</f>
        <v>0</v>
      </c>
      <c r="L112">
        <f>VLOOKUP($B112,Totalt!$B$1:$BU$497,MATCH("total el",Totalt!$B$1:$BU$1,0),FALSE)</f>
        <v>5.1060000000000001E-2</v>
      </c>
      <c r="N112" s="136">
        <f t="shared" si="4"/>
        <v>4.3120169999999999E-2</v>
      </c>
      <c r="O112" s="136">
        <f t="shared" si="5"/>
        <v>0</v>
      </c>
      <c r="P112" s="136">
        <f t="shared" si="6"/>
        <v>0</v>
      </c>
      <c r="Q112" s="136">
        <f t="shared" si="7"/>
        <v>0</v>
      </c>
    </row>
    <row r="113" spans="1:17">
      <c r="A113" t="s">
        <v>196</v>
      </c>
      <c r="B113" t="s">
        <v>197</v>
      </c>
      <c r="C113" t="str">
        <f>VLOOKUP($B113,Totalt!$B$1:$BU$600,MATCH("Kvalitetsgranskad:",Totalt!$B$1:$BU$1,0),FALSE)</f>
        <v>Ja</v>
      </c>
      <c r="E113" t="str">
        <f>VLOOKUP($B113,Miljö!$B$1:$AG$479,MATCH(E$1,Miljö!$B$1:$AK$1,0),FALSE)</f>
        <v>Nej</v>
      </c>
      <c r="F113" t="str">
        <f>VLOOKUP($B113,Miljö!$B$1:$J$479,MATCH("Typ av ursprungsspecificerad el   (Om inget värde anges används Nordisk residualmix, se inforuta) ()",Miljö!$B$1:$J$1,0),FALSE)</f>
        <v>-</v>
      </c>
      <c r="G113">
        <f>VLOOKUP($B113,Miljö!$B$1:$J$479,MATCH("Primärenergifaktor ()",Miljö!$B$1:$J$1,0),FALSE)</f>
        <v>2.46</v>
      </c>
      <c r="H113">
        <f>VLOOKUP($B113,Miljö!$B$1:$J$479,MATCH("Koldioxidekvivalenter energiomvandling (g/kwh)",Miljö!$B$1:$J$1,0),FALSE)</f>
        <v>338.5</v>
      </c>
      <c r="I113">
        <f>VLOOKUP($B113,Miljö!$B$1:$J$479,MATCH("Fossilandel för ursprungspecificerad el ()",Miljö!$B$1:$J$1,0),FALSE)</f>
        <v>0.47</v>
      </c>
      <c r="J113">
        <f>VLOOKUP($B113,Miljö!$B$1:$J$479,MATCH("Kärnkraftsandel för ursprungsspecificerad el ()",Miljö!$B$1:$J$1,0),FALSE)</f>
        <v>0.48170000000000002</v>
      </c>
      <c r="L113">
        <f>VLOOKUP($B113,Totalt!$B$1:$BU$497,MATCH("total el",Totalt!$B$1:$BU$1,0),FALSE)</f>
        <v>1.5149999999999999</v>
      </c>
      <c r="N113" s="136">
        <f t="shared" si="4"/>
        <v>3.7268999999999997</v>
      </c>
      <c r="O113" s="136">
        <f t="shared" si="5"/>
        <v>512.82749999999999</v>
      </c>
      <c r="P113" s="136">
        <f t="shared" si="6"/>
        <v>0.71204999999999996</v>
      </c>
      <c r="Q113" s="136">
        <f t="shared" si="7"/>
        <v>0.72977550000000002</v>
      </c>
    </row>
    <row r="114" spans="1:17">
      <c r="A114" t="s">
        <v>198</v>
      </c>
      <c r="B114" t="s">
        <v>199</v>
      </c>
      <c r="C114" t="str">
        <f>VLOOKUP($B114,Totalt!$B$1:$BU$600,MATCH("Kvalitetsgranskad:",Totalt!$B$1:$BU$1,0),FALSE)</f>
        <v>Ja</v>
      </c>
      <c r="E114" t="str">
        <f>VLOOKUP($B114,Miljö!$B$1:$AG$479,MATCH(E$1,Miljö!$B$1:$AK$1,0),FALSE)</f>
        <v>Ja</v>
      </c>
      <c r="F114" t="str">
        <f>VLOOKUP($B114,Miljö!$B$1:$J$479,MATCH("Typ av ursprungsspecificerad el   (Om inget värde anges används Nordisk residualmix, se inforuta) ()",Miljö!$B$1:$J$1,0),FALSE)</f>
        <v>'Vattenkraft och biokraft'</v>
      </c>
      <c r="G114">
        <f>VLOOKUP($B114,Miljö!$B$1:$J$479,MATCH("Primärenergifaktor ()",Miljö!$B$1:$J$1,0),FALSE)</f>
        <v>1.6</v>
      </c>
      <c r="H114">
        <f>VLOOKUP($B114,Miljö!$B$1:$J$479,MATCH("Koldioxidekvivalenter energiomvandling (g/kwh)",Miljö!$B$1:$J$1,0),FALSE)</f>
        <v>0</v>
      </c>
      <c r="I114">
        <f>VLOOKUP($B114,Miljö!$B$1:$J$479,MATCH("Fossilandel för ursprungspecificerad el ()",Miljö!$B$1:$J$1,0),FALSE)</f>
        <v>0</v>
      </c>
      <c r="J114">
        <f>VLOOKUP($B114,Miljö!$B$1:$J$479,MATCH("Kärnkraftsandel för ursprungsspecificerad el ()",Miljö!$B$1:$J$1,0),FALSE)</f>
        <v>0</v>
      </c>
      <c r="L114">
        <f>VLOOKUP($B114,Totalt!$B$1:$BU$497,MATCH("total el",Totalt!$B$1:$BU$1,0),FALSE)</f>
        <v>0.43</v>
      </c>
      <c r="N114" s="136">
        <f t="shared" si="4"/>
        <v>0.68800000000000006</v>
      </c>
      <c r="O114" s="136">
        <f t="shared" si="5"/>
        <v>0</v>
      </c>
      <c r="P114" s="136">
        <f t="shared" si="6"/>
        <v>0</v>
      </c>
      <c r="Q114" s="136">
        <f t="shared" si="7"/>
        <v>0</v>
      </c>
    </row>
    <row r="115" spans="1:17">
      <c r="A115" t="s">
        <v>198</v>
      </c>
      <c r="B115" t="s">
        <v>200</v>
      </c>
      <c r="C115" t="str">
        <f>VLOOKUP($B115,Totalt!$B$1:$BU$600,MATCH("Kvalitetsgranskad:",Totalt!$B$1:$BU$1,0),FALSE)</f>
        <v>Ja</v>
      </c>
      <c r="E115" t="str">
        <f>VLOOKUP($B115,Miljö!$B$1:$AG$479,MATCH(E$1,Miljö!$B$1:$AK$1,0),FALSE)</f>
        <v>Ja</v>
      </c>
      <c r="F115" t="str">
        <f>VLOOKUP($B115,Miljö!$B$1:$J$479,MATCH("Typ av ursprungsspecificerad el   (Om inget värde anges används Nordisk residualmix, se inforuta) ()",Miljö!$B$1:$J$1,0),FALSE)</f>
        <v>'Vattenkraft och biokraft'</v>
      </c>
      <c r="G115">
        <f>VLOOKUP($B115,Miljö!$B$1:$J$479,MATCH("Primärenergifaktor ()",Miljö!$B$1:$J$1,0),FALSE)</f>
        <v>1.6</v>
      </c>
      <c r="H115">
        <f>VLOOKUP($B115,Miljö!$B$1:$J$479,MATCH("Koldioxidekvivalenter energiomvandling (g/kwh)",Miljö!$B$1:$J$1,0),FALSE)</f>
        <v>0</v>
      </c>
      <c r="I115">
        <f>VLOOKUP($B115,Miljö!$B$1:$J$479,MATCH("Fossilandel för ursprungspecificerad el ()",Miljö!$B$1:$J$1,0),FALSE)</f>
        <v>0</v>
      </c>
      <c r="J115">
        <f>VLOOKUP($B115,Miljö!$B$1:$J$479,MATCH("Kärnkraftsandel för ursprungsspecificerad el ()",Miljö!$B$1:$J$1,0),FALSE)</f>
        <v>0</v>
      </c>
      <c r="L115">
        <f>VLOOKUP($B115,Totalt!$B$1:$BU$497,MATCH("total el",Totalt!$B$1:$BU$1,0),FALSE)</f>
        <v>25.801199999999998</v>
      </c>
      <c r="N115" s="136">
        <f t="shared" si="4"/>
        <v>41.28192</v>
      </c>
      <c r="O115" s="136">
        <f t="shared" si="5"/>
        <v>0</v>
      </c>
      <c r="P115" s="136">
        <f t="shared" si="6"/>
        <v>0</v>
      </c>
      <c r="Q115" s="136">
        <f t="shared" si="7"/>
        <v>0</v>
      </c>
    </row>
    <row r="116" spans="1:17">
      <c r="A116" t="s">
        <v>198</v>
      </c>
      <c r="B116" t="s">
        <v>201</v>
      </c>
      <c r="C116" t="str">
        <f>VLOOKUP($B116,Totalt!$B$1:$BU$600,MATCH("Kvalitetsgranskad:",Totalt!$B$1:$BU$1,0),FALSE)</f>
        <v>Ja</v>
      </c>
      <c r="E116" t="str">
        <f>VLOOKUP($B116,Miljö!$B$1:$AG$479,MATCH(E$1,Miljö!$B$1:$AK$1,0),FALSE)</f>
        <v>Ja</v>
      </c>
      <c r="F116" t="str">
        <f>VLOOKUP($B116,Miljö!$B$1:$J$479,MATCH("Typ av ursprungsspecificerad el   (Om inget värde anges används Nordisk residualmix, se inforuta) ()",Miljö!$B$1:$J$1,0),FALSE)</f>
        <v>'Vattenkraft och biokraft'</v>
      </c>
      <c r="G116">
        <f>VLOOKUP($B116,Miljö!$B$1:$J$479,MATCH("Primärenergifaktor ()",Miljö!$B$1:$J$1,0),FALSE)</f>
        <v>1.6</v>
      </c>
      <c r="H116">
        <f>VLOOKUP($B116,Miljö!$B$1:$J$479,MATCH("Koldioxidekvivalenter energiomvandling (g/kwh)",Miljö!$B$1:$J$1,0),FALSE)</f>
        <v>0</v>
      </c>
      <c r="I116">
        <f>VLOOKUP($B116,Miljö!$B$1:$J$479,MATCH("Fossilandel för ursprungspecificerad el ()",Miljö!$B$1:$J$1,0),FALSE)</f>
        <v>0</v>
      </c>
      <c r="J116">
        <f>VLOOKUP($B116,Miljö!$B$1:$J$479,MATCH("Kärnkraftsandel för ursprungsspecificerad el ()",Miljö!$B$1:$J$1,0),FALSE)</f>
        <v>0</v>
      </c>
      <c r="L116">
        <f>VLOOKUP($B116,Totalt!$B$1:$BU$497,MATCH("total el",Totalt!$B$1:$BU$1,0),FALSE)</f>
        <v>0.11</v>
      </c>
      <c r="N116" s="136">
        <f t="shared" si="4"/>
        <v>0.17600000000000002</v>
      </c>
      <c r="O116" s="136">
        <f t="shared" si="5"/>
        <v>0</v>
      </c>
      <c r="P116" s="136">
        <f t="shared" si="6"/>
        <v>0</v>
      </c>
      <c r="Q116" s="136">
        <f t="shared" si="7"/>
        <v>0</v>
      </c>
    </row>
    <row r="117" spans="1:17">
      <c r="A117" t="s">
        <v>202</v>
      </c>
      <c r="B117" t="s">
        <v>203</v>
      </c>
      <c r="C117" t="str">
        <f>VLOOKUP($B117,Totalt!$B$1:$BU$600,MATCH("Kvalitetsgranskad:",Totalt!$B$1:$BU$1,0),FALSE)</f>
        <v>Ja</v>
      </c>
      <c r="E117" t="str">
        <f>VLOOKUP($B117,Miljö!$B$1:$AG$479,MATCH(E$1,Miljö!$B$1:$AK$1,0),FALSE)</f>
        <v>Ja</v>
      </c>
      <c r="F117" t="str">
        <f>VLOOKUP($B117,Miljö!$B$1:$J$479,MATCH("Typ av ursprungsspecificerad el   (Om inget värde anges används Nordisk residualmix, se inforuta) ()",Miljö!$B$1:$J$1,0),FALSE)</f>
        <v>'"100% förnybar el"'</v>
      </c>
      <c r="G117">
        <f>VLOOKUP($B117,Miljö!$B$1:$J$479,MATCH("Primärenergifaktor ()",Miljö!$B$1:$J$1,0),FALSE)</f>
        <v>1.1000000000000001</v>
      </c>
      <c r="H117">
        <f>VLOOKUP($B117,Miljö!$B$1:$J$479,MATCH("Koldioxidekvivalenter energiomvandling (g/kwh)",Miljö!$B$1:$J$1,0),FALSE)</f>
        <v>0</v>
      </c>
      <c r="I117">
        <f>VLOOKUP($B117,Miljö!$B$1:$J$479,MATCH("Fossilandel för ursprungspecificerad el ()",Miljö!$B$1:$J$1,0),FALSE)</f>
        <v>0</v>
      </c>
      <c r="J117">
        <f>VLOOKUP($B117,Miljö!$B$1:$J$479,MATCH("Kärnkraftsandel för ursprungsspecificerad el ()",Miljö!$B$1:$J$1,0),FALSE)</f>
        <v>0</v>
      </c>
      <c r="L117">
        <f>VLOOKUP($B117,Totalt!$B$1:$BU$497,MATCH("total el",Totalt!$B$1:$BU$1,0),FALSE)</f>
        <v>10.674799999999999</v>
      </c>
      <c r="N117" s="136">
        <f t="shared" si="4"/>
        <v>11.742280000000001</v>
      </c>
      <c r="O117" s="136">
        <f t="shared" si="5"/>
        <v>0</v>
      </c>
      <c r="P117" s="136">
        <f t="shared" si="6"/>
        <v>0</v>
      </c>
      <c r="Q117" s="136">
        <f t="shared" si="7"/>
        <v>0</v>
      </c>
    </row>
    <row r="118" spans="1:17">
      <c r="A118" t="s">
        <v>204</v>
      </c>
      <c r="B118" t="s">
        <v>205</v>
      </c>
      <c r="C118" t="str">
        <f>VLOOKUP($B118,Totalt!$B$1:$BU$600,MATCH("Kvalitetsgranskad:",Totalt!$B$1:$BU$1,0),FALSE)</f>
        <v>Ja</v>
      </c>
      <c r="E118" t="str">
        <f>VLOOKUP($B118,Miljö!$B$1:$AG$479,MATCH(E$1,Miljö!$B$1:$AK$1,0),FALSE)</f>
        <v>Ja</v>
      </c>
      <c r="F118" t="str">
        <f>VLOOKUP($B118,Miljö!$B$1:$J$479,MATCH("Typ av ursprungsspecificerad el   (Om inget värde anges används Nordisk residualmix, se inforuta) ()",Miljö!$B$1:$J$1,0),FALSE)</f>
        <v>'-'</v>
      </c>
      <c r="G118">
        <f>VLOOKUP($B118,Miljö!$B$1:$J$479,MATCH("Primärenergifaktor ()",Miljö!$B$1:$J$1,0),FALSE)</f>
        <v>2.46</v>
      </c>
      <c r="H118">
        <f>VLOOKUP($B118,Miljö!$B$1:$J$479,MATCH("Koldioxidekvivalenter energiomvandling (g/kwh)",Miljö!$B$1:$J$1,0),FALSE)</f>
        <v>338.5</v>
      </c>
      <c r="I118">
        <f>VLOOKUP($B118,Miljö!$B$1:$J$479,MATCH("Fossilandel för ursprungspecificerad el ()",Miljö!$B$1:$J$1,0),FALSE)</f>
        <v>0.47</v>
      </c>
      <c r="J118">
        <f>VLOOKUP($B118,Miljö!$B$1:$J$479,MATCH("Kärnkraftsandel för ursprungsspecificerad el ()",Miljö!$B$1:$J$1,0),FALSE)</f>
        <v>0.42499999999999999</v>
      </c>
      <c r="L118">
        <f>VLOOKUP($B118,Totalt!$B$1:$BU$497,MATCH("total el",Totalt!$B$1:$BU$1,0),FALSE)</f>
        <v>0.40799999999999997</v>
      </c>
      <c r="N118" s="136">
        <f t="shared" si="4"/>
        <v>1.0036799999999999</v>
      </c>
      <c r="O118" s="136">
        <f t="shared" si="5"/>
        <v>138.108</v>
      </c>
      <c r="P118" s="136">
        <f t="shared" si="6"/>
        <v>0.19175999999999999</v>
      </c>
      <c r="Q118" s="136">
        <f t="shared" si="7"/>
        <v>0.17339999999999997</v>
      </c>
    </row>
    <row r="119" spans="1:17">
      <c r="A119" t="s">
        <v>206</v>
      </c>
      <c r="B119" t="s">
        <v>207</v>
      </c>
      <c r="C119" t="str">
        <f>VLOOKUP($B119,Totalt!$B$1:$BU$600,MATCH("Kvalitetsgranskad:",Totalt!$B$1:$BU$1,0),FALSE)</f>
        <v>Ja</v>
      </c>
      <c r="E119" t="str">
        <f>VLOOKUP($B119,Miljö!$B$1:$AG$479,MATCH(E$1,Miljö!$B$1:$AK$1,0),FALSE)</f>
        <v>Ja</v>
      </c>
      <c r="F119" t="str">
        <f>VLOOKUP($B119,Miljö!$B$1:$J$479,MATCH("Typ av ursprungsspecificerad el   (Om inget värde anges används Nordisk residualmix, se inforuta) ()",Miljö!$B$1:$J$1,0),FALSE)</f>
        <v>'100% vindkraft'</v>
      </c>
      <c r="G119">
        <f>VLOOKUP($B119,Miljö!$B$1:$J$479,MATCH("Primärenergifaktor ()",Miljö!$B$1:$J$1,0),FALSE)</f>
        <v>0.1</v>
      </c>
      <c r="H119">
        <f>VLOOKUP($B119,Miljö!$B$1:$J$479,MATCH("Koldioxidekvivalenter energiomvandling (g/kwh)",Miljö!$B$1:$J$1,0),FALSE)</f>
        <v>0</v>
      </c>
      <c r="I119">
        <f>VLOOKUP($B119,Miljö!$B$1:$J$479,MATCH("Fossilandel för ursprungspecificerad el ()",Miljö!$B$1:$J$1,0),FALSE)</f>
        <v>0</v>
      </c>
      <c r="J119">
        <f>VLOOKUP($B119,Miljö!$B$1:$J$479,MATCH("Kärnkraftsandel för ursprungsspecificerad el ()",Miljö!$B$1:$J$1,0),FALSE)</f>
        <v>0</v>
      </c>
      <c r="L119">
        <f>VLOOKUP($B119,Totalt!$B$1:$BU$497,MATCH("total el",Totalt!$B$1:$BU$1,0),FALSE)</f>
        <v>4.6286399999999999</v>
      </c>
      <c r="N119" s="136">
        <f t="shared" si="4"/>
        <v>0.462864</v>
      </c>
      <c r="O119" s="136">
        <f t="shared" si="5"/>
        <v>0</v>
      </c>
      <c r="P119" s="136">
        <f t="shared" si="6"/>
        <v>0</v>
      </c>
      <c r="Q119" s="136">
        <f t="shared" si="7"/>
        <v>0</v>
      </c>
    </row>
    <row r="120" spans="1:17">
      <c r="A120" t="s">
        <v>208</v>
      </c>
      <c r="B120" t="s">
        <v>209</v>
      </c>
      <c r="C120" t="str">
        <f>VLOOKUP($B120,Totalt!$B$1:$BU$600,MATCH("Kvalitetsgranskad:",Totalt!$B$1:$BU$1,0),FALSE)</f>
        <v>Ja</v>
      </c>
      <c r="E120" t="str">
        <f>VLOOKUP($B120,Miljö!$B$1:$AG$479,MATCH(E$1,Miljö!$B$1:$AK$1,0),FALSE)</f>
        <v>Ja</v>
      </c>
      <c r="F120" t="str">
        <f>VLOOKUP($B120,Miljö!$B$1:$J$479,MATCH("Typ av ursprungsspecificerad el   (Om inget värde anges används Nordisk residualmix, se inforuta) ()",Miljö!$B$1:$J$1,0),FALSE)</f>
        <v>'Vattenkraft'</v>
      </c>
      <c r="G120">
        <f>VLOOKUP($B120,Miljö!$B$1:$J$479,MATCH("Primärenergifaktor ()",Miljö!$B$1:$J$1,0),FALSE)</f>
        <v>1.1000000000000001</v>
      </c>
      <c r="H120">
        <f>VLOOKUP($B120,Miljö!$B$1:$J$479,MATCH("Koldioxidekvivalenter energiomvandling (g/kwh)",Miljö!$B$1:$J$1,0),FALSE)</f>
        <v>0</v>
      </c>
      <c r="I120">
        <f>VLOOKUP($B120,Miljö!$B$1:$J$479,MATCH("Fossilandel för ursprungspecificerad el ()",Miljö!$B$1:$J$1,0),FALSE)</f>
        <v>0</v>
      </c>
      <c r="J120">
        <f>VLOOKUP($B120,Miljö!$B$1:$J$479,MATCH("Kärnkraftsandel för ursprungsspecificerad el ()",Miljö!$B$1:$J$1,0),FALSE)</f>
        <v>0</v>
      </c>
      <c r="L120">
        <f>VLOOKUP($B120,Totalt!$B$1:$BU$497,MATCH("total el",Totalt!$B$1:$BU$1,0),FALSE)</f>
        <v>11.929399999999999</v>
      </c>
      <c r="N120" s="136">
        <f t="shared" si="4"/>
        <v>13.122339999999999</v>
      </c>
      <c r="O120" s="136">
        <f t="shared" si="5"/>
        <v>0</v>
      </c>
      <c r="P120" s="136">
        <f t="shared" si="6"/>
        <v>0</v>
      </c>
      <c r="Q120" s="136">
        <f t="shared" si="7"/>
        <v>0</v>
      </c>
    </row>
    <row r="121" spans="1:17">
      <c r="A121" t="s">
        <v>210</v>
      </c>
      <c r="B121" t="s">
        <v>211</v>
      </c>
      <c r="C121" t="str">
        <f>VLOOKUP($B121,Totalt!$B$1:$BU$600,MATCH("Kvalitetsgranskad:",Totalt!$B$1:$BU$1,0),FALSE)</f>
        <v>Ja</v>
      </c>
      <c r="E121" t="str">
        <f>VLOOKUP($B121,Miljö!$B$1:$AG$479,MATCH(E$1,Miljö!$B$1:$AK$1,0),FALSE)</f>
        <v>Ja</v>
      </c>
      <c r="F121" t="str">
        <f>VLOOKUP($B121,Miljö!$B$1:$J$479,MATCH("Typ av ursprungsspecificerad el   (Om inget värde anges används Nordisk residualmix, se inforuta) ()",Miljö!$B$1:$J$1,0),FALSE)</f>
        <v>'Förnybar'</v>
      </c>
      <c r="G121">
        <f>VLOOKUP($B121,Miljö!$B$1:$J$479,MATCH("Primärenergifaktor ()",Miljö!$B$1:$J$1,0),FALSE)</f>
        <v>1.1000000000000001</v>
      </c>
      <c r="H121">
        <f>VLOOKUP($B121,Miljö!$B$1:$J$479,MATCH("Koldioxidekvivalenter energiomvandling (g/kwh)",Miljö!$B$1:$J$1,0),FALSE)</f>
        <v>0</v>
      </c>
      <c r="I121">
        <f>VLOOKUP($B121,Miljö!$B$1:$J$479,MATCH("Fossilandel för ursprungspecificerad el ()",Miljö!$B$1:$J$1,0),FALSE)</f>
        <v>0</v>
      </c>
      <c r="J121">
        <f>VLOOKUP($B121,Miljö!$B$1:$J$479,MATCH("Kärnkraftsandel för ursprungsspecificerad el ()",Miljö!$B$1:$J$1,0),FALSE)</f>
        <v>0</v>
      </c>
      <c r="L121">
        <f>VLOOKUP($B121,Totalt!$B$1:$BU$497,MATCH("total el",Totalt!$B$1:$BU$1,0),FALSE)</f>
        <v>25.4133</v>
      </c>
      <c r="N121" s="136">
        <f t="shared" si="4"/>
        <v>27.954630000000002</v>
      </c>
      <c r="O121" s="136">
        <f t="shared" si="5"/>
        <v>0</v>
      </c>
      <c r="P121" s="136">
        <f t="shared" si="6"/>
        <v>0</v>
      </c>
      <c r="Q121" s="136">
        <f t="shared" si="7"/>
        <v>0</v>
      </c>
    </row>
    <row r="122" spans="1:17">
      <c r="A122" t="s">
        <v>212</v>
      </c>
      <c r="B122" t="s">
        <v>213</v>
      </c>
      <c r="C122" t="str">
        <f>VLOOKUP($B122,Totalt!$B$1:$BU$600,MATCH("Kvalitetsgranskad:",Totalt!$B$1:$BU$1,0),FALSE)</f>
        <v>Ja</v>
      </c>
      <c r="E122" t="str">
        <f>VLOOKUP($B122,Miljö!$B$1:$AG$479,MATCH(E$1,Miljö!$B$1:$AK$1,0),FALSE)</f>
        <v>Ja</v>
      </c>
      <c r="F122" t="str">
        <f>VLOOKUP($B122,Miljö!$B$1:$J$479,MATCH("Typ av ursprungsspecificerad el   (Om inget värde anges används Nordisk residualmix, se inforuta) ()",Miljö!$B$1:$J$1,0),FALSE)</f>
        <v>'Förnybar'</v>
      </c>
      <c r="G122">
        <f>VLOOKUP($B122,Miljö!$B$1:$J$479,MATCH("Primärenergifaktor ()",Miljö!$B$1:$J$1,0),FALSE)</f>
        <v>1.07</v>
      </c>
      <c r="H122">
        <f>VLOOKUP($B122,Miljö!$B$1:$J$479,MATCH("Koldioxidekvivalenter energiomvandling (g/kwh)",Miljö!$B$1:$J$1,0),FALSE)</f>
        <v>0</v>
      </c>
      <c r="I122">
        <f>VLOOKUP($B122,Miljö!$B$1:$J$479,MATCH("Fossilandel för ursprungspecificerad el ()",Miljö!$B$1:$J$1,0),FALSE)</f>
        <v>0</v>
      </c>
      <c r="J122">
        <f>VLOOKUP($B122,Miljö!$B$1:$J$479,MATCH("Kärnkraftsandel för ursprungsspecificerad el ()",Miljö!$B$1:$J$1,0),FALSE)</f>
        <v>0</v>
      </c>
      <c r="L122">
        <f>VLOOKUP($B122,Totalt!$B$1:$BU$497,MATCH("total el",Totalt!$B$1:$BU$1,0),FALSE)</f>
        <v>1.93</v>
      </c>
      <c r="N122" s="136">
        <f t="shared" si="4"/>
        <v>2.0651000000000002</v>
      </c>
      <c r="O122" s="136">
        <f t="shared" si="5"/>
        <v>0</v>
      </c>
      <c r="P122" s="136">
        <f t="shared" si="6"/>
        <v>0</v>
      </c>
      <c r="Q122" s="136">
        <f t="shared" si="7"/>
        <v>0</v>
      </c>
    </row>
    <row r="123" spans="1:17">
      <c r="A123" t="s">
        <v>214</v>
      </c>
      <c r="B123" t="s">
        <v>215</v>
      </c>
      <c r="C123" t="str">
        <f>VLOOKUP($B123,Totalt!$B$1:$BU$600,MATCH("Kvalitetsgranskad:",Totalt!$B$1:$BU$1,0),FALSE)</f>
        <v>Ja</v>
      </c>
      <c r="E123" t="str">
        <f>VLOOKUP($B123,Miljö!$B$1:$AG$479,MATCH(E$1,Miljö!$B$1:$AK$1,0),FALSE)</f>
        <v>Ja</v>
      </c>
      <c r="F123" t="str">
        <f>VLOOKUP($B123,Miljö!$B$1:$J$479,MATCH("Typ av ursprungsspecificerad el   (Om inget värde anges används Nordisk residualmix, se inforuta) ()",Miljö!$B$1:$J$1,0),FALSE)</f>
        <v>'Förnyelsebar vind/vatten'</v>
      </c>
      <c r="G123">
        <f>VLOOKUP($B123,Miljö!$B$1:$J$479,MATCH("Primärenergifaktor ()",Miljö!$B$1:$J$1,0),FALSE)</f>
        <v>1.1000000000000001</v>
      </c>
      <c r="H123">
        <f>VLOOKUP($B123,Miljö!$B$1:$J$479,MATCH("Koldioxidekvivalenter energiomvandling (g/kwh)",Miljö!$B$1:$J$1,0),FALSE)</f>
        <v>0</v>
      </c>
      <c r="I123">
        <f>VLOOKUP($B123,Miljö!$B$1:$J$479,MATCH("Fossilandel för ursprungspecificerad el ()",Miljö!$B$1:$J$1,0),FALSE)</f>
        <v>0</v>
      </c>
      <c r="J123">
        <f>VLOOKUP($B123,Miljö!$B$1:$J$479,MATCH("Kärnkraftsandel för ursprungsspecificerad el ()",Miljö!$B$1:$J$1,0),FALSE)</f>
        <v>0</v>
      </c>
      <c r="L123">
        <f>VLOOKUP($B123,Totalt!$B$1:$BU$497,MATCH("total el",Totalt!$B$1:$BU$1,0),FALSE)</f>
        <v>7.4250999999999996</v>
      </c>
      <c r="N123" s="136">
        <f t="shared" si="4"/>
        <v>8.1676099999999998</v>
      </c>
      <c r="O123" s="136">
        <f t="shared" si="5"/>
        <v>0</v>
      </c>
      <c r="P123" s="136">
        <f t="shared" si="6"/>
        <v>0</v>
      </c>
      <c r="Q123" s="136">
        <f t="shared" si="7"/>
        <v>0</v>
      </c>
    </row>
    <row r="124" spans="1:17">
      <c r="A124" t="s">
        <v>214</v>
      </c>
      <c r="B124" t="s">
        <v>216</v>
      </c>
      <c r="C124" t="str">
        <f>VLOOKUP($B124,Totalt!$B$1:$BU$600,MATCH("Kvalitetsgranskad:",Totalt!$B$1:$BU$1,0),FALSE)</f>
        <v>Ja</v>
      </c>
      <c r="E124" t="str">
        <f>VLOOKUP($B124,Miljö!$B$1:$AG$479,MATCH(E$1,Miljö!$B$1:$AK$1,0),FALSE)</f>
        <v>Ja</v>
      </c>
      <c r="F124" t="str">
        <f>VLOOKUP($B124,Miljö!$B$1:$J$479,MATCH("Typ av ursprungsspecificerad el   (Om inget värde anges används Nordisk residualmix, se inforuta) ()",Miljö!$B$1:$J$1,0),FALSE)</f>
        <v>'Förnyelsebar (vind/vatten)'</v>
      </c>
      <c r="G124">
        <f>VLOOKUP($B124,Miljö!$B$1:$J$479,MATCH("Primärenergifaktor ()",Miljö!$B$1:$J$1,0),FALSE)</f>
        <v>1.1000000000000001</v>
      </c>
      <c r="H124">
        <f>VLOOKUP($B124,Miljö!$B$1:$J$479,MATCH("Koldioxidekvivalenter energiomvandling (g/kwh)",Miljö!$B$1:$J$1,0),FALSE)</f>
        <v>0</v>
      </c>
      <c r="I124">
        <f>VLOOKUP($B124,Miljö!$B$1:$J$479,MATCH("Fossilandel för ursprungspecificerad el ()",Miljö!$B$1:$J$1,0),FALSE)</f>
        <v>0</v>
      </c>
      <c r="J124">
        <f>VLOOKUP($B124,Miljö!$B$1:$J$479,MATCH("Kärnkraftsandel för ursprungsspecificerad el ()",Miljö!$B$1:$J$1,0),FALSE)</f>
        <v>0</v>
      </c>
      <c r="L124">
        <f>VLOOKUP($B124,Totalt!$B$1:$BU$497,MATCH("total el",Totalt!$B$1:$BU$1,0),FALSE)</f>
        <v>0.434</v>
      </c>
      <c r="N124" s="136">
        <f t="shared" si="4"/>
        <v>0.47740000000000005</v>
      </c>
      <c r="O124" s="136">
        <f t="shared" si="5"/>
        <v>0</v>
      </c>
      <c r="P124" s="136">
        <f t="shared" si="6"/>
        <v>0</v>
      </c>
      <c r="Q124" s="136">
        <f t="shared" si="7"/>
        <v>0</v>
      </c>
    </row>
    <row r="125" spans="1:17">
      <c r="A125" t="s">
        <v>217</v>
      </c>
      <c r="B125" t="s">
        <v>218</v>
      </c>
      <c r="C125" t="str">
        <f>VLOOKUP($B125,Totalt!$B$1:$BU$600,MATCH("Kvalitetsgranskad:",Totalt!$B$1:$BU$1,0),FALSE)</f>
        <v>Ja</v>
      </c>
      <c r="E125" t="str">
        <f>VLOOKUP($B125,Miljö!$B$1:$AG$479,MATCH(E$1,Miljö!$B$1:$AK$1,0),FALSE)</f>
        <v>Ja</v>
      </c>
      <c r="F125" t="str">
        <f>VLOOKUP($B125,Miljö!$B$1:$J$479,MATCH("Typ av ursprungsspecificerad el   (Om inget värde anges används Nordisk residualmix, se inforuta) ()",Miljö!$B$1:$J$1,0),FALSE)</f>
        <v>'biokraft. vindkraft. solkraft'</v>
      </c>
      <c r="G125">
        <f>VLOOKUP($B125,Miljö!$B$1:$J$479,MATCH("Primärenergifaktor ()",Miljö!$B$1:$J$1,0),FALSE)</f>
        <v>7.4999999999999997E-2</v>
      </c>
      <c r="H125">
        <f>VLOOKUP($B125,Miljö!$B$1:$J$479,MATCH("Koldioxidekvivalenter energiomvandling (g/kwh)",Miljö!$B$1:$J$1,0),FALSE)</f>
        <v>0</v>
      </c>
      <c r="I125">
        <f>VLOOKUP($B125,Miljö!$B$1:$J$479,MATCH("Fossilandel för ursprungspecificerad el ()",Miljö!$B$1:$J$1,0),FALSE)</f>
        <v>0</v>
      </c>
      <c r="J125">
        <f>VLOOKUP($B125,Miljö!$B$1:$J$479,MATCH("Kärnkraftsandel för ursprungsspecificerad el ()",Miljö!$B$1:$J$1,0),FALSE)</f>
        <v>0</v>
      </c>
      <c r="L125">
        <f>VLOOKUP($B125,Totalt!$B$1:$BU$497,MATCH("total el",Totalt!$B$1:$BU$1,0),FALSE)</f>
        <v>91.21520000000001</v>
      </c>
      <c r="N125" s="136">
        <f t="shared" si="4"/>
        <v>6.8411400000000002</v>
      </c>
      <c r="O125" s="136">
        <f t="shared" si="5"/>
        <v>0</v>
      </c>
      <c r="P125" s="136">
        <f t="shared" si="6"/>
        <v>0</v>
      </c>
      <c r="Q125" s="136">
        <f t="shared" si="7"/>
        <v>0</v>
      </c>
    </row>
    <row r="126" spans="1:17">
      <c r="A126" t="s">
        <v>217</v>
      </c>
      <c r="B126" t="s">
        <v>221</v>
      </c>
      <c r="C126" t="str">
        <f>VLOOKUP($B126,Totalt!$B$1:$BU$600,MATCH("Kvalitetsgranskad:",Totalt!$B$1:$BU$1,0),FALSE)</f>
        <v>Ja</v>
      </c>
      <c r="E126" t="str">
        <f>VLOOKUP($B126,Miljö!$B$1:$AG$479,MATCH(E$1,Miljö!$B$1:$AK$1,0),FALSE)</f>
        <v>Ja</v>
      </c>
      <c r="F126" t="str">
        <f>VLOOKUP($B126,Miljö!$B$1:$J$479,MATCH("Typ av ursprungsspecificerad el   (Om inget värde anges används Nordisk residualmix, se inforuta) ()",Miljö!$B$1:$J$1,0),FALSE)</f>
        <v>'bio. vind. sol'</v>
      </c>
      <c r="G126">
        <f>VLOOKUP($B126,Miljö!$B$1:$J$479,MATCH("Primärenergifaktor ()",Miljö!$B$1:$J$1,0),FALSE)</f>
        <v>7.4999999999999997E-2</v>
      </c>
      <c r="H126">
        <f>VLOOKUP($B126,Miljö!$B$1:$J$479,MATCH("Koldioxidekvivalenter energiomvandling (g/kwh)",Miljö!$B$1:$J$1,0),FALSE)</f>
        <v>0</v>
      </c>
      <c r="I126">
        <f>VLOOKUP($B126,Miljö!$B$1:$J$479,MATCH("Fossilandel för ursprungspecificerad el ()",Miljö!$B$1:$J$1,0),FALSE)</f>
        <v>0</v>
      </c>
      <c r="J126">
        <f>VLOOKUP($B126,Miljö!$B$1:$J$479,MATCH("Kärnkraftsandel för ursprungsspecificerad el ()",Miljö!$B$1:$J$1,0),FALSE)</f>
        <v>0</v>
      </c>
      <c r="L126">
        <f>VLOOKUP($B126,Totalt!$B$1:$BU$497,MATCH("total el",Totalt!$B$1:$BU$1,0),FALSE)</f>
        <v>1.8441100000000001</v>
      </c>
      <c r="N126" s="136">
        <f t="shared" si="4"/>
        <v>0.13830824999999999</v>
      </c>
      <c r="O126" s="136">
        <f t="shared" si="5"/>
        <v>0</v>
      </c>
      <c r="P126" s="136">
        <f t="shared" si="6"/>
        <v>0</v>
      </c>
      <c r="Q126" s="136">
        <f t="shared" si="7"/>
        <v>0</v>
      </c>
    </row>
    <row r="127" spans="1:17">
      <c r="A127" t="s">
        <v>222</v>
      </c>
      <c r="B127" t="s">
        <v>223</v>
      </c>
      <c r="C127" t="str">
        <f>VLOOKUP($B127,Totalt!$B$1:$BU$600,MATCH("Kvalitetsgranskad:",Totalt!$B$1:$BU$1,0),FALSE)</f>
        <v>Ja</v>
      </c>
      <c r="E127" t="str">
        <f>VLOOKUP($B127,Miljö!$B$1:$AG$479,MATCH(E$1,Miljö!$B$1:$AK$1,0),FALSE)</f>
        <v>Ja</v>
      </c>
      <c r="F127" t="str">
        <f>VLOOKUP($B127,Miljö!$B$1:$J$479,MATCH("Typ av ursprungsspecificerad el   (Om inget värde anges används Nordisk residualmix, se inforuta) ()",Miljö!$B$1:$J$1,0),FALSE)</f>
        <v>''vattenkraft''</v>
      </c>
      <c r="G127">
        <f>VLOOKUP($B127,Miljö!$B$1:$J$479,MATCH("Primärenergifaktor ()",Miljö!$B$1:$J$1,0),FALSE)</f>
        <v>1.1000000000000001</v>
      </c>
      <c r="H127">
        <f>VLOOKUP($B127,Miljö!$B$1:$J$479,MATCH("Koldioxidekvivalenter energiomvandling (g/kwh)",Miljö!$B$1:$J$1,0),FALSE)</f>
        <v>0</v>
      </c>
      <c r="I127">
        <f>VLOOKUP($B127,Miljö!$B$1:$J$479,MATCH("Fossilandel för ursprungspecificerad el ()",Miljö!$B$1:$J$1,0),FALSE)</f>
        <v>0</v>
      </c>
      <c r="J127">
        <f>VLOOKUP($B127,Miljö!$B$1:$J$479,MATCH("Kärnkraftsandel för ursprungsspecificerad el ()",Miljö!$B$1:$J$1,0),FALSE)</f>
        <v>0</v>
      </c>
      <c r="L127">
        <f>VLOOKUP($B127,Totalt!$B$1:$BU$497,MATCH("total el",Totalt!$B$1:$BU$1,0),FALSE)</f>
        <v>2.5999999999999999E-2</v>
      </c>
      <c r="N127" s="136">
        <f t="shared" si="4"/>
        <v>2.86E-2</v>
      </c>
      <c r="O127" s="136">
        <f t="shared" si="5"/>
        <v>0</v>
      </c>
      <c r="P127" s="136">
        <f t="shared" si="6"/>
        <v>0</v>
      </c>
      <c r="Q127" s="136">
        <f t="shared" si="7"/>
        <v>0</v>
      </c>
    </row>
    <row r="128" spans="1:17">
      <c r="A128" t="s">
        <v>222</v>
      </c>
      <c r="B128" t="s">
        <v>224</v>
      </c>
      <c r="C128" t="str">
        <f>VLOOKUP($B128,Totalt!$B$1:$BU$600,MATCH("Kvalitetsgranskad:",Totalt!$B$1:$BU$1,0),FALSE)</f>
        <v>Ja</v>
      </c>
      <c r="E128" t="str">
        <f>VLOOKUP($B128,Miljö!$B$1:$AG$479,MATCH(E$1,Miljö!$B$1:$AK$1,0),FALSE)</f>
        <v>Ja</v>
      </c>
      <c r="F128" t="str">
        <f>VLOOKUP($B128,Miljö!$B$1:$J$479,MATCH("Typ av ursprungsspecificerad el   (Om inget värde anges används Nordisk residualmix, se inforuta) ()",Miljö!$B$1:$J$1,0),FALSE)</f>
        <v>''vattenkraft''</v>
      </c>
      <c r="G128">
        <f>VLOOKUP($B128,Miljö!$B$1:$J$479,MATCH("Primärenergifaktor ()",Miljö!$B$1:$J$1,0),FALSE)</f>
        <v>1.1000000000000001</v>
      </c>
      <c r="H128">
        <f>VLOOKUP($B128,Miljö!$B$1:$J$479,MATCH("Koldioxidekvivalenter energiomvandling (g/kwh)",Miljö!$B$1:$J$1,0),FALSE)</f>
        <v>0</v>
      </c>
      <c r="I128">
        <f>VLOOKUP($B128,Miljö!$B$1:$J$479,MATCH("Fossilandel för ursprungspecificerad el ()",Miljö!$B$1:$J$1,0),FALSE)</f>
        <v>0</v>
      </c>
      <c r="J128">
        <f>VLOOKUP($B128,Miljö!$B$1:$J$479,MATCH("Kärnkraftsandel för ursprungsspecificerad el ()",Miljö!$B$1:$J$1,0),FALSE)</f>
        <v>0</v>
      </c>
      <c r="L128">
        <f>VLOOKUP($B128,Totalt!$B$1:$BU$497,MATCH("total el",Totalt!$B$1:$BU$1,0),FALSE)</f>
        <v>2.1700000000000001E-2</v>
      </c>
      <c r="N128" s="136">
        <f t="shared" si="4"/>
        <v>2.3870000000000002E-2</v>
      </c>
      <c r="O128" s="136">
        <f t="shared" si="5"/>
        <v>0</v>
      </c>
      <c r="P128" s="136">
        <f t="shared" si="6"/>
        <v>0</v>
      </c>
      <c r="Q128" s="136">
        <f t="shared" si="7"/>
        <v>0</v>
      </c>
    </row>
    <row r="129" spans="1:17">
      <c r="A129" t="s">
        <v>222</v>
      </c>
      <c r="B129" t="s">
        <v>225</v>
      </c>
      <c r="C129" t="str">
        <f>VLOOKUP($B129,Totalt!$B$1:$BU$600,MATCH("Kvalitetsgranskad:",Totalt!$B$1:$BU$1,0),FALSE)</f>
        <v>Ja</v>
      </c>
      <c r="E129" t="str">
        <f>VLOOKUP($B129,Miljö!$B$1:$AG$479,MATCH(E$1,Miljö!$B$1:$AK$1,0),FALSE)</f>
        <v>Ja</v>
      </c>
      <c r="F129" t="str">
        <f>VLOOKUP($B129,Miljö!$B$1:$J$479,MATCH("Typ av ursprungsspecificerad el   (Om inget värde anges används Nordisk residualmix, se inforuta) ()",Miljö!$B$1:$J$1,0),FALSE)</f>
        <v>''vattenkraft''</v>
      </c>
      <c r="G129">
        <f>VLOOKUP($B129,Miljö!$B$1:$J$479,MATCH("Primärenergifaktor ()",Miljö!$B$1:$J$1,0),FALSE)</f>
        <v>1.1000000000000001</v>
      </c>
      <c r="H129">
        <f>VLOOKUP($B129,Miljö!$B$1:$J$479,MATCH("Koldioxidekvivalenter energiomvandling (g/kwh)",Miljö!$B$1:$J$1,0),FALSE)</f>
        <v>0</v>
      </c>
      <c r="I129">
        <f>VLOOKUP($B129,Miljö!$B$1:$J$479,MATCH("Fossilandel för ursprungspecificerad el ()",Miljö!$B$1:$J$1,0),FALSE)</f>
        <v>0</v>
      </c>
      <c r="J129">
        <f>VLOOKUP($B129,Miljö!$B$1:$J$479,MATCH("Kärnkraftsandel för ursprungsspecificerad el ()",Miljö!$B$1:$J$1,0),FALSE)</f>
        <v>0</v>
      </c>
      <c r="L129">
        <f>VLOOKUP($B129,Totalt!$B$1:$BU$497,MATCH("total el",Totalt!$B$1:$BU$1,0),FALSE)</f>
        <v>4.8000000000000001E-2</v>
      </c>
      <c r="N129" s="136">
        <f t="shared" si="4"/>
        <v>5.2800000000000007E-2</v>
      </c>
      <c r="O129" s="136">
        <f t="shared" si="5"/>
        <v>0</v>
      </c>
      <c r="P129" s="136">
        <f t="shared" si="6"/>
        <v>0</v>
      </c>
      <c r="Q129" s="136">
        <f t="shared" si="7"/>
        <v>0</v>
      </c>
    </row>
    <row r="130" spans="1:17">
      <c r="A130" t="s">
        <v>222</v>
      </c>
      <c r="B130" t="s">
        <v>226</v>
      </c>
      <c r="C130" t="str">
        <f>VLOOKUP($B130,Totalt!$B$1:$BU$600,MATCH("Kvalitetsgranskad:",Totalt!$B$1:$BU$1,0),FALSE)</f>
        <v>Ja</v>
      </c>
      <c r="E130" t="str">
        <f>VLOOKUP($B130,Miljö!$B$1:$AG$479,MATCH(E$1,Miljö!$B$1:$AK$1,0),FALSE)</f>
        <v>Ja</v>
      </c>
      <c r="F130" t="str">
        <f>VLOOKUP($B130,Miljö!$B$1:$J$479,MATCH("Typ av ursprungsspecificerad el   (Om inget värde anges används Nordisk residualmix, se inforuta) ()",Miljö!$B$1:$J$1,0),FALSE)</f>
        <v>''Vattenkraft''</v>
      </c>
      <c r="G130">
        <f>VLOOKUP($B130,Miljö!$B$1:$J$479,MATCH("Primärenergifaktor ()",Miljö!$B$1:$J$1,0),FALSE)</f>
        <v>1.1000000000000001</v>
      </c>
      <c r="H130">
        <f>VLOOKUP($B130,Miljö!$B$1:$J$479,MATCH("Koldioxidekvivalenter energiomvandling (g/kwh)",Miljö!$B$1:$J$1,0),FALSE)</f>
        <v>0</v>
      </c>
      <c r="I130">
        <f>VLOOKUP($B130,Miljö!$B$1:$J$479,MATCH("Fossilandel för ursprungspecificerad el ()",Miljö!$B$1:$J$1,0),FALSE)</f>
        <v>0</v>
      </c>
      <c r="J130">
        <f>VLOOKUP($B130,Miljö!$B$1:$J$479,MATCH("Kärnkraftsandel för ursprungsspecificerad el ()",Miljö!$B$1:$J$1,0),FALSE)</f>
        <v>0</v>
      </c>
      <c r="L130">
        <f>VLOOKUP($B130,Totalt!$B$1:$BU$497,MATCH("total el",Totalt!$B$1:$BU$1,0),FALSE)</f>
        <v>2.8267500000000001</v>
      </c>
      <c r="N130" s="136">
        <f t="shared" si="4"/>
        <v>3.1094250000000003</v>
      </c>
      <c r="O130" s="136">
        <f t="shared" si="5"/>
        <v>0</v>
      </c>
      <c r="P130" s="136">
        <f t="shared" si="6"/>
        <v>0</v>
      </c>
      <c r="Q130" s="136">
        <f t="shared" si="7"/>
        <v>0</v>
      </c>
    </row>
    <row r="131" spans="1:17">
      <c r="A131" t="s">
        <v>227</v>
      </c>
      <c r="B131" t="s">
        <v>228</v>
      </c>
      <c r="C131" t="str">
        <f>VLOOKUP($B131,Totalt!$B$1:$BU$600,MATCH("Kvalitetsgranskad:",Totalt!$B$1:$BU$1,0),FALSE)</f>
        <v>Ja</v>
      </c>
      <c r="E131" t="str">
        <f>VLOOKUP($B131,Miljö!$B$1:$AG$479,MATCH(E$1,Miljö!$B$1:$AK$1,0),FALSE)</f>
        <v>Ja</v>
      </c>
      <c r="F131" t="str">
        <f>VLOOKUP($B131,Miljö!$B$1:$J$479,MATCH("Typ av ursprungsspecificerad el   (Om inget värde anges används Nordisk residualmix, se inforuta) ()",Miljö!$B$1:$J$1,0),FALSE)</f>
        <v>'Vattenkraft'</v>
      </c>
      <c r="G131">
        <f>VLOOKUP($B131,Miljö!$B$1:$J$479,MATCH("Primärenergifaktor ()",Miljö!$B$1:$J$1,0),FALSE)</f>
        <v>1.1000000000000001</v>
      </c>
      <c r="H131">
        <f>VLOOKUP($B131,Miljö!$B$1:$J$479,MATCH("Koldioxidekvivalenter energiomvandling (g/kwh)",Miljö!$B$1:$J$1,0),FALSE)</f>
        <v>0</v>
      </c>
      <c r="I131">
        <f>VLOOKUP($B131,Miljö!$B$1:$J$479,MATCH("Fossilandel för ursprungspecificerad el ()",Miljö!$B$1:$J$1,0),FALSE)</f>
        <v>0</v>
      </c>
      <c r="J131">
        <f>VLOOKUP($B131,Miljö!$B$1:$J$479,MATCH("Kärnkraftsandel för ursprungsspecificerad el ()",Miljö!$B$1:$J$1,0),FALSE)</f>
        <v>0</v>
      </c>
      <c r="L131">
        <f>VLOOKUP($B131,Totalt!$B$1:$BU$497,MATCH("total el",Totalt!$B$1:$BU$1,0),FALSE)</f>
        <v>8.3921899999999994</v>
      </c>
      <c r="N131" s="136">
        <f t="shared" ref="N131:N194" si="8">IF(ISERROR($L131*G131),"",$L131*G131)</f>
        <v>9.2314089999999993</v>
      </c>
      <c r="O131" s="136">
        <f t="shared" ref="O131:O194" si="9">IF(ISERROR($L131*H131),"",$L131*H131)</f>
        <v>0</v>
      </c>
      <c r="P131" s="136">
        <f t="shared" ref="P131:P194" si="10">IF(ISERROR($L131*I131),"",$L131*I131)</f>
        <v>0</v>
      </c>
      <c r="Q131" s="136">
        <f t="shared" ref="Q131:Q194" si="11">IF(ISERROR($L131*J131),"",$L131*J131)</f>
        <v>0</v>
      </c>
    </row>
    <row r="132" spans="1:17">
      <c r="A132" t="s">
        <v>231</v>
      </c>
      <c r="B132" t="s">
        <v>232</v>
      </c>
      <c r="C132" t="str">
        <f>VLOOKUP($B132,Totalt!$B$1:$BU$600,MATCH("Kvalitetsgranskad:",Totalt!$B$1:$BU$1,0),FALSE)</f>
        <v>Ja</v>
      </c>
      <c r="E132" t="str">
        <f>VLOOKUP($B132,Miljö!$B$1:$AG$479,MATCH(E$1,Miljö!$B$1:$AK$1,0),FALSE)</f>
        <v>Ja</v>
      </c>
      <c r="F132" t="str">
        <f>VLOOKUP($B132,Miljö!$B$1:$J$479,MATCH("Typ av ursprungsspecificerad el   (Om inget värde anges används Nordisk residualmix, se inforuta) ()",Miljö!$B$1:$J$1,0),FALSE)</f>
        <v>'Vattenkraft'</v>
      </c>
      <c r="G132">
        <f>VLOOKUP($B132,Miljö!$B$1:$J$479,MATCH("Primärenergifaktor ()",Miljö!$B$1:$J$1,0),FALSE)</f>
        <v>1</v>
      </c>
      <c r="H132">
        <f>VLOOKUP($B132,Miljö!$B$1:$J$479,MATCH("Koldioxidekvivalenter energiomvandling (g/kwh)",Miljö!$B$1:$J$1,0),FALSE)</f>
        <v>0</v>
      </c>
      <c r="I132">
        <f>VLOOKUP($B132,Miljö!$B$1:$J$479,MATCH("Fossilandel för ursprungspecificerad el ()",Miljö!$B$1:$J$1,0),FALSE)</f>
        <v>0</v>
      </c>
      <c r="J132">
        <f>VLOOKUP($B132,Miljö!$B$1:$J$479,MATCH("Kärnkraftsandel för ursprungsspecificerad el ()",Miljö!$B$1:$J$1,0),FALSE)</f>
        <v>0</v>
      </c>
      <c r="L132">
        <f>VLOOKUP($B132,Totalt!$B$1:$BU$497,MATCH("total el",Totalt!$B$1:$BU$1,0),FALSE)</f>
        <v>0.152</v>
      </c>
      <c r="N132" s="136">
        <f t="shared" si="8"/>
        <v>0.152</v>
      </c>
      <c r="O132" s="136">
        <f t="shared" si="9"/>
        <v>0</v>
      </c>
      <c r="P132" s="136">
        <f t="shared" si="10"/>
        <v>0</v>
      </c>
      <c r="Q132" s="136">
        <f t="shared" si="11"/>
        <v>0</v>
      </c>
    </row>
    <row r="133" spans="1:17">
      <c r="A133" t="s">
        <v>231</v>
      </c>
      <c r="B133" t="s">
        <v>233</v>
      </c>
      <c r="C133" t="str">
        <f>VLOOKUP($B133,Totalt!$B$1:$BU$600,MATCH("Kvalitetsgranskad:",Totalt!$B$1:$BU$1,0),FALSE)</f>
        <v>Ja</v>
      </c>
      <c r="E133" t="str">
        <f>VLOOKUP($B133,Miljö!$B$1:$AG$479,MATCH(E$1,Miljö!$B$1:$AK$1,0),FALSE)</f>
        <v>Ja</v>
      </c>
      <c r="F133" t="str">
        <f>VLOOKUP($B133,Miljö!$B$1:$J$479,MATCH("Typ av ursprungsspecificerad el   (Om inget värde anges används Nordisk residualmix, se inforuta) ()",Miljö!$B$1:$J$1,0),FALSE)</f>
        <v>'Vattenkraft'</v>
      </c>
      <c r="G133">
        <f>VLOOKUP($B133,Miljö!$B$1:$J$479,MATCH("Primärenergifaktor ()",Miljö!$B$1:$J$1,0),FALSE)</f>
        <v>1</v>
      </c>
      <c r="H133">
        <f>VLOOKUP($B133,Miljö!$B$1:$J$479,MATCH("Koldioxidekvivalenter energiomvandling (g/kwh)",Miljö!$B$1:$J$1,0),FALSE)</f>
        <v>0</v>
      </c>
      <c r="I133">
        <f>VLOOKUP($B133,Miljö!$B$1:$J$479,MATCH("Fossilandel för ursprungspecificerad el ()",Miljö!$B$1:$J$1,0),FALSE)</f>
        <v>0</v>
      </c>
      <c r="J133">
        <f>VLOOKUP($B133,Miljö!$B$1:$J$479,MATCH("Kärnkraftsandel för ursprungsspecificerad el ()",Miljö!$B$1:$J$1,0),FALSE)</f>
        <v>0</v>
      </c>
      <c r="L133">
        <f>VLOOKUP($B133,Totalt!$B$1:$BU$497,MATCH("total el",Totalt!$B$1:$BU$1,0),FALSE)</f>
        <v>8.6999999999999994E-2</v>
      </c>
      <c r="N133" s="136">
        <f t="shared" si="8"/>
        <v>8.6999999999999994E-2</v>
      </c>
      <c r="O133" s="136">
        <f t="shared" si="9"/>
        <v>0</v>
      </c>
      <c r="P133" s="136">
        <f t="shared" si="10"/>
        <v>0</v>
      </c>
      <c r="Q133" s="136">
        <f t="shared" si="11"/>
        <v>0</v>
      </c>
    </row>
    <row r="134" spans="1:17">
      <c r="A134" t="s">
        <v>231</v>
      </c>
      <c r="B134" t="s">
        <v>234</v>
      </c>
      <c r="C134" t="str">
        <f>VLOOKUP($B134,Totalt!$B$1:$BU$600,MATCH("Kvalitetsgranskad:",Totalt!$B$1:$BU$1,0),FALSE)</f>
        <v>Ja</v>
      </c>
      <c r="E134" t="str">
        <f>VLOOKUP($B134,Miljö!$B$1:$AG$479,MATCH(E$1,Miljö!$B$1:$AK$1,0),FALSE)</f>
        <v>Ja</v>
      </c>
      <c r="F134" t="str">
        <f>VLOOKUP($B134,Miljö!$B$1:$J$479,MATCH("Typ av ursprungsspecificerad el   (Om inget värde anges används Nordisk residualmix, se inforuta) ()",Miljö!$B$1:$J$1,0),FALSE)</f>
        <v>'Vattenkraft'</v>
      </c>
      <c r="G134">
        <f>VLOOKUP($B134,Miljö!$B$1:$J$479,MATCH("Primärenergifaktor ()",Miljö!$B$1:$J$1,0),FALSE)</f>
        <v>1</v>
      </c>
      <c r="H134">
        <f>VLOOKUP($B134,Miljö!$B$1:$J$479,MATCH("Koldioxidekvivalenter energiomvandling (g/kwh)",Miljö!$B$1:$J$1,0),FALSE)</f>
        <v>0</v>
      </c>
      <c r="I134">
        <f>VLOOKUP($B134,Miljö!$B$1:$J$479,MATCH("Fossilandel för ursprungspecificerad el ()",Miljö!$B$1:$J$1,0),FALSE)</f>
        <v>0</v>
      </c>
      <c r="J134">
        <f>VLOOKUP($B134,Miljö!$B$1:$J$479,MATCH("Kärnkraftsandel för ursprungsspecificerad el ()",Miljö!$B$1:$J$1,0),FALSE)</f>
        <v>0</v>
      </c>
      <c r="L134">
        <f>VLOOKUP($B134,Totalt!$B$1:$BU$497,MATCH("total el",Totalt!$B$1:$BU$1,0),FALSE)</f>
        <v>0.45</v>
      </c>
      <c r="N134" s="136">
        <f t="shared" si="8"/>
        <v>0.45</v>
      </c>
      <c r="O134" s="136">
        <f t="shared" si="9"/>
        <v>0</v>
      </c>
      <c r="P134" s="136">
        <f t="shared" si="10"/>
        <v>0</v>
      </c>
      <c r="Q134" s="136">
        <f t="shared" si="11"/>
        <v>0</v>
      </c>
    </row>
    <row r="135" spans="1:17">
      <c r="A135" t="s">
        <v>231</v>
      </c>
      <c r="B135" t="s">
        <v>235</v>
      </c>
      <c r="C135" t="str">
        <f>VLOOKUP($B135,Totalt!$B$1:$BU$600,MATCH("Kvalitetsgranskad:",Totalt!$B$1:$BU$1,0),FALSE)</f>
        <v>Ja</v>
      </c>
      <c r="E135" t="str">
        <f>VLOOKUP($B135,Miljö!$B$1:$AG$479,MATCH(E$1,Miljö!$B$1:$AK$1,0),FALSE)</f>
        <v>Ja</v>
      </c>
      <c r="F135" t="str">
        <f>VLOOKUP($B135,Miljö!$B$1:$J$479,MATCH("Typ av ursprungsspecificerad el   (Om inget värde anges används Nordisk residualmix, se inforuta) ()",Miljö!$B$1:$J$1,0),FALSE)</f>
        <v>'Vattenkraft'</v>
      </c>
      <c r="G135">
        <f>VLOOKUP($B135,Miljö!$B$1:$J$479,MATCH("Primärenergifaktor ()",Miljö!$B$1:$J$1,0),FALSE)</f>
        <v>1</v>
      </c>
      <c r="H135">
        <f>VLOOKUP($B135,Miljö!$B$1:$J$479,MATCH("Koldioxidekvivalenter energiomvandling (g/kwh)",Miljö!$B$1:$J$1,0),FALSE)</f>
        <v>0</v>
      </c>
      <c r="I135">
        <f>VLOOKUP($B135,Miljö!$B$1:$J$479,MATCH("Fossilandel för ursprungspecificerad el ()",Miljö!$B$1:$J$1,0),FALSE)</f>
        <v>0</v>
      </c>
      <c r="J135">
        <f>VLOOKUP($B135,Miljö!$B$1:$J$479,MATCH("Kärnkraftsandel för ursprungsspecificerad el ()",Miljö!$B$1:$J$1,0),FALSE)</f>
        <v>0</v>
      </c>
      <c r="L135">
        <f>VLOOKUP($B135,Totalt!$B$1:$BU$497,MATCH("total el",Totalt!$B$1:$BU$1,0),FALSE)</f>
        <v>0.245</v>
      </c>
      <c r="N135" s="136">
        <f t="shared" si="8"/>
        <v>0.245</v>
      </c>
      <c r="O135" s="136">
        <f t="shared" si="9"/>
        <v>0</v>
      </c>
      <c r="P135" s="136">
        <f t="shared" si="10"/>
        <v>0</v>
      </c>
      <c r="Q135" s="136">
        <f t="shared" si="11"/>
        <v>0</v>
      </c>
    </row>
    <row r="136" spans="1:17">
      <c r="A136" t="s">
        <v>231</v>
      </c>
      <c r="B136" t="s">
        <v>236</v>
      </c>
      <c r="C136" t="str">
        <f>VLOOKUP($B136,Totalt!$B$1:$BU$600,MATCH("Kvalitetsgranskad:",Totalt!$B$1:$BU$1,0),FALSE)</f>
        <v>Ja</v>
      </c>
      <c r="E136" t="str">
        <f>VLOOKUP($B136,Miljö!$B$1:$AG$479,MATCH(E$1,Miljö!$B$1:$AK$1,0),FALSE)</f>
        <v>Ja</v>
      </c>
      <c r="F136" t="str">
        <f>VLOOKUP($B136,Miljö!$B$1:$J$479,MATCH("Typ av ursprungsspecificerad el   (Om inget värde anges används Nordisk residualmix, se inforuta) ()",Miljö!$B$1:$J$1,0),FALSE)</f>
        <v>'Vattenkraft'</v>
      </c>
      <c r="G136">
        <f>VLOOKUP($B136,Miljö!$B$1:$J$479,MATCH("Primärenergifaktor ()",Miljö!$B$1:$J$1,0),FALSE)</f>
        <v>1</v>
      </c>
      <c r="H136">
        <f>VLOOKUP($B136,Miljö!$B$1:$J$479,MATCH("Koldioxidekvivalenter energiomvandling (g/kwh)",Miljö!$B$1:$J$1,0),FALSE)</f>
        <v>0</v>
      </c>
      <c r="I136">
        <f>VLOOKUP($B136,Miljö!$B$1:$J$479,MATCH("Fossilandel för ursprungspecificerad el ()",Miljö!$B$1:$J$1,0),FALSE)</f>
        <v>0</v>
      </c>
      <c r="J136">
        <f>VLOOKUP($B136,Miljö!$B$1:$J$479,MATCH("Kärnkraftsandel för ursprungsspecificerad el ()",Miljö!$B$1:$J$1,0),FALSE)</f>
        <v>0</v>
      </c>
      <c r="L136">
        <f>VLOOKUP($B136,Totalt!$B$1:$BU$497,MATCH("total el",Totalt!$B$1:$BU$1,0),FALSE)</f>
        <v>0.105</v>
      </c>
      <c r="N136" s="136">
        <f t="shared" si="8"/>
        <v>0.105</v>
      </c>
      <c r="O136" s="136">
        <f t="shared" si="9"/>
        <v>0</v>
      </c>
      <c r="P136" s="136">
        <f t="shared" si="10"/>
        <v>0</v>
      </c>
      <c r="Q136" s="136">
        <f t="shared" si="11"/>
        <v>0</v>
      </c>
    </row>
    <row r="137" spans="1:17">
      <c r="A137" t="s">
        <v>231</v>
      </c>
      <c r="B137" t="s">
        <v>237</v>
      </c>
      <c r="C137" t="str">
        <f>VLOOKUP($B137,Totalt!$B$1:$BU$600,MATCH("Kvalitetsgranskad:",Totalt!$B$1:$BU$1,0),FALSE)</f>
        <v>Ja</v>
      </c>
      <c r="E137" t="str">
        <f>VLOOKUP($B137,Miljö!$B$1:$AG$479,MATCH(E$1,Miljö!$B$1:$AK$1,0),FALSE)</f>
        <v>Ja</v>
      </c>
      <c r="F137" t="str">
        <f>VLOOKUP($B137,Miljö!$B$1:$J$479,MATCH("Typ av ursprungsspecificerad el   (Om inget värde anges används Nordisk residualmix, se inforuta) ()",Miljö!$B$1:$J$1,0),FALSE)</f>
        <v>'Vattenkraft'</v>
      </c>
      <c r="G137">
        <f>VLOOKUP($B137,Miljö!$B$1:$J$479,MATCH("Primärenergifaktor ()",Miljö!$B$1:$J$1,0),FALSE)</f>
        <v>1</v>
      </c>
      <c r="H137">
        <f>VLOOKUP($B137,Miljö!$B$1:$J$479,MATCH("Koldioxidekvivalenter energiomvandling (g/kwh)",Miljö!$B$1:$J$1,0),FALSE)</f>
        <v>0</v>
      </c>
      <c r="I137">
        <f>VLOOKUP($B137,Miljö!$B$1:$J$479,MATCH("Fossilandel för ursprungspecificerad el ()",Miljö!$B$1:$J$1,0),FALSE)</f>
        <v>0</v>
      </c>
      <c r="J137">
        <f>VLOOKUP($B137,Miljö!$B$1:$J$479,MATCH("Kärnkraftsandel för ursprungsspecificerad el ()",Miljö!$B$1:$J$1,0),FALSE)</f>
        <v>0</v>
      </c>
      <c r="L137">
        <f>VLOOKUP($B137,Totalt!$B$1:$BU$497,MATCH("total el",Totalt!$B$1:$BU$1,0),FALSE)</f>
        <v>0.28699999999999998</v>
      </c>
      <c r="N137" s="136">
        <f t="shared" si="8"/>
        <v>0.28699999999999998</v>
      </c>
      <c r="O137" s="136">
        <f t="shared" si="9"/>
        <v>0</v>
      </c>
      <c r="P137" s="136">
        <f t="shared" si="10"/>
        <v>0</v>
      </c>
      <c r="Q137" s="136">
        <f t="shared" si="11"/>
        <v>0</v>
      </c>
    </row>
    <row r="138" spans="1:17">
      <c r="A138" t="s">
        <v>231</v>
      </c>
      <c r="B138" t="s">
        <v>238</v>
      </c>
      <c r="C138" t="str">
        <f>VLOOKUP($B138,Totalt!$B$1:$BU$600,MATCH("Kvalitetsgranskad:",Totalt!$B$1:$BU$1,0),FALSE)</f>
        <v>Ja</v>
      </c>
      <c r="E138" t="str">
        <f>VLOOKUP($B138,Miljö!$B$1:$AG$479,MATCH(E$1,Miljö!$B$1:$AK$1,0),FALSE)</f>
        <v>Ja</v>
      </c>
      <c r="F138" t="str">
        <f>VLOOKUP($B138,Miljö!$B$1:$J$479,MATCH("Typ av ursprungsspecificerad el   (Om inget värde anges används Nordisk residualmix, se inforuta) ()",Miljö!$B$1:$J$1,0),FALSE)</f>
        <v>'Vattenkraft'</v>
      </c>
      <c r="G138">
        <f>VLOOKUP($B138,Miljö!$B$1:$J$479,MATCH("Primärenergifaktor ()",Miljö!$B$1:$J$1,0),FALSE)</f>
        <v>1</v>
      </c>
      <c r="H138">
        <f>VLOOKUP($B138,Miljö!$B$1:$J$479,MATCH("Koldioxidekvivalenter energiomvandling (g/kwh)",Miljö!$B$1:$J$1,0),FALSE)</f>
        <v>0</v>
      </c>
      <c r="I138">
        <f>VLOOKUP($B138,Miljö!$B$1:$J$479,MATCH("Fossilandel för ursprungspecificerad el ()",Miljö!$B$1:$J$1,0),FALSE)</f>
        <v>0</v>
      </c>
      <c r="J138">
        <f>VLOOKUP($B138,Miljö!$B$1:$J$479,MATCH("Kärnkraftsandel för ursprungsspecificerad el ()",Miljö!$B$1:$J$1,0),FALSE)</f>
        <v>0</v>
      </c>
      <c r="L138">
        <f>VLOOKUP($B138,Totalt!$B$1:$BU$497,MATCH("total el",Totalt!$B$1:$BU$1,0),FALSE)</f>
        <v>0.41</v>
      </c>
      <c r="N138" s="136">
        <f t="shared" si="8"/>
        <v>0.41</v>
      </c>
      <c r="O138" s="136">
        <f t="shared" si="9"/>
        <v>0</v>
      </c>
      <c r="P138" s="136">
        <f t="shared" si="10"/>
        <v>0</v>
      </c>
      <c r="Q138" s="136">
        <f t="shared" si="11"/>
        <v>0</v>
      </c>
    </row>
    <row r="139" spans="1:17">
      <c r="A139" t="s">
        <v>231</v>
      </c>
      <c r="B139" t="s">
        <v>239</v>
      </c>
      <c r="C139" t="str">
        <f>VLOOKUP($B139,Totalt!$B$1:$BU$600,MATCH("Kvalitetsgranskad:",Totalt!$B$1:$BU$1,0),FALSE)</f>
        <v>Ja</v>
      </c>
      <c r="E139" t="str">
        <f>VLOOKUP($B139,Miljö!$B$1:$AG$479,MATCH(E$1,Miljö!$B$1:$AK$1,0),FALSE)</f>
        <v>Ja</v>
      </c>
      <c r="F139" t="str">
        <f>VLOOKUP($B139,Miljö!$B$1:$J$479,MATCH("Typ av ursprungsspecificerad el   (Om inget värde anges används Nordisk residualmix, se inforuta) ()",Miljö!$B$1:$J$1,0),FALSE)</f>
        <v>'Vattenkraft'</v>
      </c>
      <c r="G139">
        <f>VLOOKUP($B139,Miljö!$B$1:$J$479,MATCH("Primärenergifaktor ()",Miljö!$B$1:$J$1,0),FALSE)</f>
        <v>1</v>
      </c>
      <c r="H139">
        <f>VLOOKUP($B139,Miljö!$B$1:$J$479,MATCH("Koldioxidekvivalenter energiomvandling (g/kwh)",Miljö!$B$1:$J$1,0),FALSE)</f>
        <v>0</v>
      </c>
      <c r="I139">
        <f>VLOOKUP($B139,Miljö!$B$1:$J$479,MATCH("Fossilandel för ursprungspecificerad el ()",Miljö!$B$1:$J$1,0),FALSE)</f>
        <v>0</v>
      </c>
      <c r="J139">
        <f>VLOOKUP($B139,Miljö!$B$1:$J$479,MATCH("Kärnkraftsandel för ursprungsspecificerad el ()",Miljö!$B$1:$J$1,0),FALSE)</f>
        <v>0</v>
      </c>
      <c r="L139">
        <f>VLOOKUP($B139,Totalt!$B$1:$BU$497,MATCH("total el",Totalt!$B$1:$BU$1,0),FALSE)</f>
        <v>0.187</v>
      </c>
      <c r="N139" s="136">
        <f t="shared" si="8"/>
        <v>0.187</v>
      </c>
      <c r="O139" s="136">
        <f t="shared" si="9"/>
        <v>0</v>
      </c>
      <c r="P139" s="136">
        <f t="shared" si="10"/>
        <v>0</v>
      </c>
      <c r="Q139" s="136">
        <f t="shared" si="11"/>
        <v>0</v>
      </c>
    </row>
    <row r="140" spans="1:17">
      <c r="A140" t="s">
        <v>231</v>
      </c>
      <c r="B140" t="s">
        <v>240</v>
      </c>
      <c r="C140" t="str">
        <f>VLOOKUP($B140,Totalt!$B$1:$BU$600,MATCH("Kvalitetsgranskad:",Totalt!$B$1:$BU$1,0),FALSE)</f>
        <v>Ja</v>
      </c>
      <c r="E140" t="str">
        <f>VLOOKUP($B140,Miljö!$B$1:$AG$479,MATCH(E$1,Miljö!$B$1:$AK$1,0),FALSE)</f>
        <v>Ja</v>
      </c>
      <c r="F140" t="str">
        <f>VLOOKUP($B140,Miljö!$B$1:$J$479,MATCH("Typ av ursprungsspecificerad el   (Om inget värde anges används Nordisk residualmix, se inforuta) ()",Miljö!$B$1:$J$1,0),FALSE)</f>
        <v>'Vattenkraft'</v>
      </c>
      <c r="G140">
        <f>VLOOKUP($B140,Miljö!$B$1:$J$479,MATCH("Primärenergifaktor ()",Miljö!$B$1:$J$1,0),FALSE)</f>
        <v>1</v>
      </c>
      <c r="H140">
        <f>VLOOKUP($B140,Miljö!$B$1:$J$479,MATCH("Koldioxidekvivalenter energiomvandling (g/kwh)",Miljö!$B$1:$J$1,0),FALSE)</f>
        <v>0</v>
      </c>
      <c r="I140">
        <f>VLOOKUP($B140,Miljö!$B$1:$J$479,MATCH("Fossilandel för ursprungspecificerad el ()",Miljö!$B$1:$J$1,0),FALSE)</f>
        <v>0</v>
      </c>
      <c r="J140">
        <f>VLOOKUP($B140,Miljö!$B$1:$J$479,MATCH("Kärnkraftsandel för ursprungsspecificerad el ()",Miljö!$B$1:$J$1,0),FALSE)</f>
        <v>0</v>
      </c>
      <c r="L140">
        <f>VLOOKUP($B140,Totalt!$B$1:$BU$497,MATCH("total el",Totalt!$B$1:$BU$1,0),FALSE)</f>
        <v>0.219</v>
      </c>
      <c r="N140" s="136">
        <f t="shared" si="8"/>
        <v>0.219</v>
      </c>
      <c r="O140" s="136">
        <f t="shared" si="9"/>
        <v>0</v>
      </c>
      <c r="P140" s="136">
        <f t="shared" si="10"/>
        <v>0</v>
      </c>
      <c r="Q140" s="136">
        <f t="shared" si="11"/>
        <v>0</v>
      </c>
    </row>
    <row r="141" spans="1:17">
      <c r="A141" t="s">
        <v>231</v>
      </c>
      <c r="B141" t="s">
        <v>241</v>
      </c>
      <c r="C141" t="str">
        <f>VLOOKUP($B141,Totalt!$B$1:$BU$600,MATCH("Kvalitetsgranskad:",Totalt!$B$1:$BU$1,0),FALSE)</f>
        <v>Ja</v>
      </c>
      <c r="E141" t="str">
        <f>VLOOKUP($B141,Miljö!$B$1:$AG$479,MATCH(E$1,Miljö!$B$1:$AK$1,0),FALSE)</f>
        <v>Ja</v>
      </c>
      <c r="F141" t="str">
        <f>VLOOKUP($B141,Miljö!$B$1:$J$479,MATCH("Typ av ursprungsspecificerad el   (Om inget värde anges används Nordisk residualmix, se inforuta) ()",Miljö!$B$1:$J$1,0),FALSE)</f>
        <v>'Vattenkraft'</v>
      </c>
      <c r="G141">
        <f>VLOOKUP($B141,Miljö!$B$1:$J$479,MATCH("Primärenergifaktor ()",Miljö!$B$1:$J$1,0),FALSE)</f>
        <v>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VLOOKUP($B141,Totalt!$B$1:$BU$497,MATCH("total el",Totalt!$B$1:$BU$1,0),FALSE)</f>
        <v>0.11799999999999999</v>
      </c>
      <c r="N141" s="136">
        <f t="shared" si="8"/>
        <v>0.11799999999999999</v>
      </c>
      <c r="O141" s="136">
        <f t="shared" si="9"/>
        <v>0</v>
      </c>
      <c r="P141" s="136">
        <f t="shared" si="10"/>
        <v>0</v>
      </c>
      <c r="Q141" s="136">
        <f t="shared" si="11"/>
        <v>0</v>
      </c>
    </row>
    <row r="142" spans="1:17">
      <c r="A142" t="s">
        <v>242</v>
      </c>
      <c r="B142" t="s">
        <v>243</v>
      </c>
      <c r="C142" t="str">
        <f>VLOOKUP($B142,Totalt!$B$1:$BU$600,MATCH("Kvalitetsgranskad:",Totalt!$B$1:$BU$1,0),FALSE)</f>
        <v>Ja</v>
      </c>
      <c r="E142" t="str">
        <f>VLOOKUP($B142,Miljö!$B$1:$AG$479,MATCH(E$1,Miljö!$B$1:$AK$1,0),FALSE)</f>
        <v>Ja</v>
      </c>
      <c r="F142" t="str">
        <f>VLOOKUP($B142,Miljö!$B$1:$J$479,MATCH("Typ av ursprungsspecificerad el   (Om inget värde anges används Nordisk residualmix, se inforuta) ()",Miljö!$B$1:$J$1,0),FALSE)</f>
        <v>'100% Förnyelsebar ECOEnergy certifierad'</v>
      </c>
      <c r="G142">
        <f>VLOOKUP($B142,Miljö!$B$1:$J$479,MATCH("Primärenergifaktor ()",Miljö!$B$1:$J$1,0),FALSE)</f>
        <v>1.1000000000000001</v>
      </c>
      <c r="H142">
        <f>VLOOKUP($B142,Miljö!$B$1:$J$479,MATCH("Koldioxidekvivalenter energiomvandling (g/kwh)",Miljö!$B$1:$J$1,0),FALSE)</f>
        <v>0</v>
      </c>
      <c r="I142">
        <f>VLOOKUP($B142,Miljö!$B$1:$J$479,MATCH("Fossilandel för ursprungspecificerad el ()",Miljö!$B$1:$J$1,0),FALSE)</f>
        <v>0</v>
      </c>
      <c r="J142">
        <f>VLOOKUP($B142,Miljö!$B$1:$J$479,MATCH("Kärnkraftsandel för ursprungsspecificerad el ()",Miljö!$B$1:$J$1,0),FALSE)</f>
        <v>0</v>
      </c>
      <c r="L142">
        <f>VLOOKUP($B142,Totalt!$B$1:$BU$497,MATCH("total el",Totalt!$B$1:$BU$1,0),FALSE)</f>
        <v>0.376</v>
      </c>
      <c r="N142" s="136">
        <f t="shared" si="8"/>
        <v>0.41360000000000002</v>
      </c>
      <c r="O142" s="136">
        <f t="shared" si="9"/>
        <v>0</v>
      </c>
      <c r="P142" s="136">
        <f t="shared" si="10"/>
        <v>0</v>
      </c>
      <c r="Q142" s="136">
        <f t="shared" si="11"/>
        <v>0</v>
      </c>
    </row>
    <row r="143" spans="1:17">
      <c r="A143" t="s">
        <v>246</v>
      </c>
      <c r="B143" t="s">
        <v>247</v>
      </c>
      <c r="C143" t="str">
        <f>VLOOKUP($B143,Totalt!$B$1:$BU$600,MATCH("Kvalitetsgranskad:",Totalt!$B$1:$BU$1,0),FALSE)</f>
        <v>Ja</v>
      </c>
      <c r="E143" t="str">
        <f>VLOOKUP($B143,Miljö!$B$1:$AG$479,MATCH(E$1,Miljö!$B$1:$AK$1,0),FALSE)</f>
        <v>Ja</v>
      </c>
      <c r="F143" t="str">
        <f>VLOOKUP($B143,Miljö!$B$1:$J$479,MATCH("Typ av ursprungsspecificerad el   (Om inget värde anges används Nordisk residualmix, se inforuta) ()",Miljö!$B$1:$J$1,0),FALSE)</f>
        <v>'Vattenkraft'</v>
      </c>
      <c r="G143">
        <f>VLOOKUP($B143,Miljö!$B$1:$J$479,MATCH("Primärenergifaktor ()",Miljö!$B$1:$J$1,0),FALSE)</f>
        <v>0.1</v>
      </c>
      <c r="H143">
        <f>VLOOKUP($B143,Miljö!$B$1:$J$479,MATCH("Koldioxidekvivalenter energiomvandling (g/kwh)",Miljö!$B$1:$J$1,0),FALSE)</f>
        <v>0</v>
      </c>
      <c r="I143">
        <f>VLOOKUP($B143,Miljö!$B$1:$J$479,MATCH("Fossilandel för ursprungspecificerad el ()",Miljö!$B$1:$J$1,0),FALSE)</f>
        <v>0</v>
      </c>
      <c r="J143">
        <f>VLOOKUP($B143,Miljö!$B$1:$J$479,MATCH("Kärnkraftsandel för ursprungsspecificerad el ()",Miljö!$B$1:$J$1,0),FALSE)</f>
        <v>0</v>
      </c>
      <c r="L143">
        <f>VLOOKUP($B143,Totalt!$B$1:$BU$497,MATCH("total el",Totalt!$B$1:$BU$1,0),FALSE)</f>
        <v>0.152</v>
      </c>
      <c r="N143" s="136">
        <f t="shared" si="8"/>
        <v>1.52E-2</v>
      </c>
      <c r="O143" s="136">
        <f t="shared" si="9"/>
        <v>0</v>
      </c>
      <c r="P143" s="136">
        <f t="shared" si="10"/>
        <v>0</v>
      </c>
      <c r="Q143" s="136">
        <f t="shared" si="11"/>
        <v>0</v>
      </c>
    </row>
    <row r="144" spans="1:17">
      <c r="A144" t="s">
        <v>246</v>
      </c>
      <c r="B144" t="s">
        <v>248</v>
      </c>
      <c r="C144" t="str">
        <f>VLOOKUP($B144,Totalt!$B$1:$BU$600,MATCH("Kvalitetsgranskad:",Totalt!$B$1:$BU$1,0),FALSE)</f>
        <v>Ja</v>
      </c>
      <c r="E144" t="str">
        <f>VLOOKUP($B144,Miljö!$B$1:$AG$479,MATCH(E$1,Miljö!$B$1:$AK$1,0),FALSE)</f>
        <v>Ja</v>
      </c>
      <c r="F144" t="str">
        <f>VLOOKUP($B144,Miljö!$B$1:$J$479,MATCH("Typ av ursprungsspecificerad el   (Om inget värde anges används Nordisk residualmix, se inforuta) ()",Miljö!$B$1:$J$1,0),FALSE)</f>
        <v>'Vattenkraft'</v>
      </c>
      <c r="G144">
        <f>VLOOKUP($B144,Miljö!$B$1:$J$479,MATCH("Primärenergifaktor ()",Miljö!$B$1:$J$1,0),FALSE)</f>
        <v>0.1</v>
      </c>
      <c r="H144">
        <f>VLOOKUP($B144,Miljö!$B$1:$J$479,MATCH("Koldioxidekvivalenter energiomvandling (g/kwh)",Miljö!$B$1:$J$1,0),FALSE)</f>
        <v>0</v>
      </c>
      <c r="I144">
        <f>VLOOKUP($B144,Miljö!$B$1:$J$479,MATCH("Fossilandel för ursprungspecificerad el ()",Miljö!$B$1:$J$1,0),FALSE)</f>
        <v>0</v>
      </c>
      <c r="J144">
        <f>VLOOKUP($B144,Miljö!$B$1:$J$479,MATCH("Kärnkraftsandel för ursprungsspecificerad el ()",Miljö!$B$1:$J$1,0),FALSE)</f>
        <v>0</v>
      </c>
      <c r="L144">
        <f>VLOOKUP($B144,Totalt!$B$1:$BU$497,MATCH("total el",Totalt!$B$1:$BU$1,0),FALSE)</f>
        <v>0.16300000000000001</v>
      </c>
      <c r="N144" s="136">
        <f t="shared" si="8"/>
        <v>1.6300000000000002E-2</v>
      </c>
      <c r="O144" s="136">
        <f t="shared" si="9"/>
        <v>0</v>
      </c>
      <c r="P144" s="136">
        <f t="shared" si="10"/>
        <v>0</v>
      </c>
      <c r="Q144" s="136">
        <f t="shared" si="11"/>
        <v>0</v>
      </c>
    </row>
    <row r="145" spans="1:17">
      <c r="A145" t="s">
        <v>246</v>
      </c>
      <c r="B145" t="s">
        <v>249</v>
      </c>
      <c r="C145" t="str">
        <f>VLOOKUP($B145,Totalt!$B$1:$BU$600,MATCH("Kvalitetsgranskad:",Totalt!$B$1:$BU$1,0),FALSE)</f>
        <v>Ja</v>
      </c>
      <c r="E145" t="str">
        <f>VLOOKUP($B145,Miljö!$B$1:$AG$479,MATCH(E$1,Miljö!$B$1:$AK$1,0),FALSE)</f>
        <v>Ja</v>
      </c>
      <c r="F145" t="str">
        <f>VLOOKUP($B145,Miljö!$B$1:$J$479,MATCH("Typ av ursprungsspecificerad el   (Om inget värde anges används Nordisk residualmix, se inforuta) ()",Miljö!$B$1:$J$1,0),FALSE)</f>
        <v>'Vattenkraft'</v>
      </c>
      <c r="G145">
        <f>VLOOKUP($B145,Miljö!$B$1:$J$479,MATCH("Primärenergifaktor ()",Miljö!$B$1:$J$1,0),FALSE)</f>
        <v>0.1</v>
      </c>
      <c r="H145">
        <f>VLOOKUP($B145,Miljö!$B$1:$J$479,MATCH("Koldioxidekvivalenter energiomvandling (g/kwh)",Miljö!$B$1:$J$1,0),FALSE)</f>
        <v>0</v>
      </c>
      <c r="I145">
        <f>VLOOKUP($B145,Miljö!$B$1:$J$479,MATCH("Fossilandel för ursprungspecificerad el ()",Miljö!$B$1:$J$1,0),FALSE)</f>
        <v>0</v>
      </c>
      <c r="J145">
        <f>VLOOKUP($B145,Miljö!$B$1:$J$479,MATCH("Kärnkraftsandel för ursprungsspecificerad el ()",Miljö!$B$1:$J$1,0),FALSE)</f>
        <v>0</v>
      </c>
      <c r="L145">
        <f>VLOOKUP($B145,Totalt!$B$1:$BU$497,MATCH("total el",Totalt!$B$1:$BU$1,0),FALSE)</f>
        <v>0.49</v>
      </c>
      <c r="N145" s="136">
        <f t="shared" si="8"/>
        <v>4.9000000000000002E-2</v>
      </c>
      <c r="O145" s="136">
        <f t="shared" si="9"/>
        <v>0</v>
      </c>
      <c r="P145" s="136">
        <f t="shared" si="10"/>
        <v>0</v>
      </c>
      <c r="Q145" s="136">
        <f t="shared" si="11"/>
        <v>0</v>
      </c>
    </row>
    <row r="146" spans="1:17">
      <c r="A146" t="s">
        <v>246</v>
      </c>
      <c r="B146" t="s">
        <v>250</v>
      </c>
      <c r="C146" t="str">
        <f>VLOOKUP($B146,Totalt!$B$1:$BU$600,MATCH("Kvalitetsgranskad:",Totalt!$B$1:$BU$1,0),FALSE)</f>
        <v>Ja</v>
      </c>
      <c r="E146" t="str">
        <f>VLOOKUP($B146,Miljö!$B$1:$AG$479,MATCH(E$1,Miljö!$B$1:$AK$1,0),FALSE)</f>
        <v>Ja</v>
      </c>
      <c r="F146" t="str">
        <f>VLOOKUP($B146,Miljö!$B$1:$J$479,MATCH("Typ av ursprungsspecificerad el   (Om inget värde anges används Nordisk residualmix, se inforuta) ()",Miljö!$B$1:$J$1,0),FALSE)</f>
        <v>'Vattenkraft'</v>
      </c>
      <c r="G146">
        <f>VLOOKUP($B146,Miljö!$B$1:$J$479,MATCH("Primärenergifaktor ()",Miljö!$B$1:$J$1,0),FALSE)</f>
        <v>0.1</v>
      </c>
      <c r="H146">
        <f>VLOOKUP($B146,Miljö!$B$1:$J$479,MATCH("Koldioxidekvivalenter energiomvandling (g/kwh)",Miljö!$B$1:$J$1,0),FALSE)</f>
        <v>0</v>
      </c>
      <c r="I146">
        <f>VLOOKUP($B146,Miljö!$B$1:$J$479,MATCH("Fossilandel för ursprungspecificerad el ()",Miljö!$B$1:$J$1,0),FALSE)</f>
        <v>0</v>
      </c>
      <c r="J146">
        <f>VLOOKUP($B146,Miljö!$B$1:$J$479,MATCH("Kärnkraftsandel för ursprungsspecificerad el ()",Miljö!$B$1:$J$1,0),FALSE)</f>
        <v>0</v>
      </c>
      <c r="L146">
        <f>VLOOKUP($B146,Totalt!$B$1:$BU$497,MATCH("total el",Totalt!$B$1:$BU$1,0),FALSE)</f>
        <v>3.32E-2</v>
      </c>
      <c r="N146" s="136">
        <f t="shared" si="8"/>
        <v>3.32E-3</v>
      </c>
      <c r="O146" s="136">
        <f t="shared" si="9"/>
        <v>0</v>
      </c>
      <c r="P146" s="136">
        <f t="shared" si="10"/>
        <v>0</v>
      </c>
      <c r="Q146" s="136">
        <f t="shared" si="11"/>
        <v>0</v>
      </c>
    </row>
    <row r="147" spans="1:17">
      <c r="A147" t="s">
        <v>251</v>
      </c>
      <c r="B147" t="s">
        <v>252</v>
      </c>
      <c r="C147" t="str">
        <f>VLOOKUP($B147,Totalt!$B$1:$BU$600,MATCH("Kvalitetsgranskad:",Totalt!$B$1:$BU$1,0),FALSE)</f>
        <v>Ja</v>
      </c>
      <c r="E147" t="str">
        <f>VLOOKUP($B147,Miljö!$B$1:$AG$479,MATCH(E$1,Miljö!$B$1:$AK$1,0),FALSE)</f>
        <v>Nej</v>
      </c>
      <c r="F147" t="str">
        <f>VLOOKUP($B147,Miljö!$B$1:$J$479,MATCH("Typ av ursprungsspecificerad el   (Om inget värde anges används Nordisk residualmix, se inforuta) ()",Miljö!$B$1:$J$1,0),FALSE)</f>
        <v>-</v>
      </c>
      <c r="G147">
        <f>VLOOKUP($B147,Miljö!$B$1:$J$479,MATCH("Primärenergifaktor ()",Miljö!$B$1:$J$1,0),FALSE)</f>
        <v>2.46</v>
      </c>
      <c r="H147">
        <f>VLOOKUP($B147,Miljö!$B$1:$J$479,MATCH("Koldioxidekvivalenter energiomvandling (g/kwh)",Miljö!$B$1:$J$1,0),FALSE)</f>
        <v>338.5</v>
      </c>
      <c r="I147">
        <f>VLOOKUP($B147,Miljö!$B$1:$J$479,MATCH("Fossilandel för ursprungspecificerad el ()",Miljö!$B$1:$J$1,0),FALSE)</f>
        <v>0.47</v>
      </c>
      <c r="J147">
        <f>VLOOKUP($B147,Miljö!$B$1:$J$479,MATCH("Kärnkraftsandel för ursprungsspecificerad el ()",Miljö!$B$1:$J$1,0),FALSE)</f>
        <v>0.48170000000000002</v>
      </c>
      <c r="L147">
        <f>VLOOKUP($B147,Totalt!$B$1:$BU$497,MATCH("total el",Totalt!$B$1:$BU$1,0),FALSE)</f>
        <v>1.1711400000000001</v>
      </c>
      <c r="N147" s="136">
        <f t="shared" si="8"/>
        <v>2.8810044000000001</v>
      </c>
      <c r="O147" s="136">
        <f t="shared" si="9"/>
        <v>396.43089000000003</v>
      </c>
      <c r="P147" s="136">
        <f t="shared" si="10"/>
        <v>0.55043580000000003</v>
      </c>
      <c r="Q147" s="136">
        <f t="shared" si="11"/>
        <v>0.56413813800000001</v>
      </c>
    </row>
    <row r="148" spans="1:17">
      <c r="A148" t="s">
        <v>253</v>
      </c>
      <c r="B148" t="s">
        <v>254</v>
      </c>
      <c r="C148" t="str">
        <f>VLOOKUP($B148,Totalt!$B$1:$BU$600,MATCH("Kvalitetsgranskad:",Totalt!$B$1:$BU$1,0),FALSE)</f>
        <v>Ja</v>
      </c>
      <c r="E148" t="str">
        <f>VLOOKUP($B148,Miljö!$B$1:$AG$479,MATCH(E$1,Miljö!$B$1:$AK$1,0),FALSE)</f>
        <v>Ja</v>
      </c>
      <c r="F148" t="str">
        <f>VLOOKUP($B148,Miljö!$B$1:$J$479,MATCH("Typ av ursprungsspecificerad el   (Om inget värde anges används Nordisk residualmix, se inforuta) ()",Miljö!$B$1:$J$1,0),FALSE)</f>
        <v>'Vattenkraft'</v>
      </c>
      <c r="G148">
        <f>VLOOKUP($B148,Miljö!$B$1:$J$479,MATCH("Primärenergifaktor ()",Miljö!$B$1:$J$1,0),FALSE)</f>
        <v>1.1000000000000001</v>
      </c>
      <c r="H148">
        <f>VLOOKUP($B148,Miljö!$B$1:$J$479,MATCH("Koldioxidekvivalenter energiomvandling (g/kwh)",Miljö!$B$1:$J$1,0),FALSE)</f>
        <v>0</v>
      </c>
      <c r="I148">
        <f>VLOOKUP($B148,Miljö!$B$1:$J$479,MATCH("Fossilandel för ursprungspecificerad el ()",Miljö!$B$1:$J$1,0),FALSE)</f>
        <v>0</v>
      </c>
      <c r="J148">
        <f>VLOOKUP($B148,Miljö!$B$1:$J$479,MATCH("Kärnkraftsandel för ursprungsspecificerad el ()",Miljö!$B$1:$J$1,0),FALSE)</f>
        <v>0</v>
      </c>
      <c r="L148">
        <f>VLOOKUP($B148,Totalt!$B$1:$BU$497,MATCH("total el",Totalt!$B$1:$BU$1,0),FALSE)</f>
        <v>24.420999999999999</v>
      </c>
      <c r="N148" s="136">
        <f t="shared" si="8"/>
        <v>26.863100000000003</v>
      </c>
      <c r="O148" s="136">
        <f t="shared" si="9"/>
        <v>0</v>
      </c>
      <c r="P148" s="136">
        <f t="shared" si="10"/>
        <v>0</v>
      </c>
      <c r="Q148" s="136">
        <f t="shared" si="11"/>
        <v>0</v>
      </c>
    </row>
    <row r="149" spans="1:17">
      <c r="A149" t="s">
        <v>253</v>
      </c>
      <c r="B149" t="s">
        <v>255</v>
      </c>
      <c r="C149" t="str">
        <f>VLOOKUP($B149,Totalt!$B$1:$BU$600,MATCH("Kvalitetsgranskad:",Totalt!$B$1:$BU$1,0),FALSE)</f>
        <v>Ja</v>
      </c>
      <c r="E149" t="str">
        <f>VLOOKUP($B149,Miljö!$B$1:$AG$479,MATCH(E$1,Miljö!$B$1:$AK$1,0),FALSE)</f>
        <v>Ja</v>
      </c>
      <c r="F149" t="str">
        <f>VLOOKUP($B149,Miljö!$B$1:$J$479,MATCH("Typ av ursprungsspecificerad el   (Om inget värde anges används Nordisk residualmix, se inforuta) ()",Miljö!$B$1:$J$1,0),FALSE)</f>
        <v>'Vattenkraft'</v>
      </c>
      <c r="G149">
        <f>VLOOKUP($B149,Miljö!$B$1:$J$479,MATCH("Primärenergifaktor ()",Miljö!$B$1:$J$1,0),FALSE)</f>
        <v>1.1000000000000001</v>
      </c>
      <c r="H149">
        <f>VLOOKUP($B149,Miljö!$B$1:$J$479,MATCH("Koldioxidekvivalenter energiomvandling (g/kwh)",Miljö!$B$1:$J$1,0),FALSE)</f>
        <v>0</v>
      </c>
      <c r="I149">
        <f>VLOOKUP($B149,Miljö!$B$1:$J$479,MATCH("Fossilandel för ursprungspecificerad el ()",Miljö!$B$1:$J$1,0),FALSE)</f>
        <v>0</v>
      </c>
      <c r="J149">
        <f>VLOOKUP($B149,Miljö!$B$1:$J$479,MATCH("Kärnkraftsandel för ursprungsspecificerad el ()",Miljö!$B$1:$J$1,0),FALSE)</f>
        <v>0</v>
      </c>
      <c r="L149">
        <f>VLOOKUP($B149,Totalt!$B$1:$BU$497,MATCH("total el",Totalt!$B$1:$BU$1,0),FALSE)</f>
        <v>5.7230999999999996</v>
      </c>
      <c r="N149" s="136">
        <f t="shared" si="8"/>
        <v>6.2954100000000004</v>
      </c>
      <c r="O149" s="136">
        <f t="shared" si="9"/>
        <v>0</v>
      </c>
      <c r="P149" s="136">
        <f t="shared" si="10"/>
        <v>0</v>
      </c>
      <c r="Q149" s="136">
        <f t="shared" si="11"/>
        <v>0</v>
      </c>
    </row>
    <row r="150" spans="1:17">
      <c r="A150" t="s">
        <v>256</v>
      </c>
      <c r="B150" t="s">
        <v>257</v>
      </c>
      <c r="C150" t="str">
        <f>VLOOKUP($B150,Totalt!$B$1:$BU$600,MATCH("Kvalitetsgranskad:",Totalt!$B$1:$BU$1,0),FALSE)</f>
        <v>Ja</v>
      </c>
      <c r="E150" t="str">
        <f>VLOOKUP($B150,Miljö!$B$1:$AG$479,MATCH(E$1,Miljö!$B$1:$AK$1,0),FALSE)</f>
        <v>Ja</v>
      </c>
      <c r="F150" t="str">
        <f>VLOOKUP($B150,Miljö!$B$1:$J$479,MATCH("Typ av ursprungsspecificerad el   (Om inget värde anges används Nordisk residualmix, se inforuta) ()",Miljö!$B$1:$J$1,0),FALSE)</f>
        <v>'100% fossilfritt'</v>
      </c>
      <c r="G150">
        <f>VLOOKUP($B150,Miljö!$B$1:$J$479,MATCH("Primärenergifaktor ()",Miljö!$B$1:$J$1,0),FALSE)</f>
        <v>1</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0.51200000000000001</v>
      </c>
      <c r="L150">
        <f>VLOOKUP($B150,Totalt!$B$1:$BU$497,MATCH("total el",Totalt!$B$1:$BU$1,0),FALSE)</f>
        <v>0.33101999999999998</v>
      </c>
      <c r="N150" s="136">
        <f t="shared" si="8"/>
        <v>0.33101999999999998</v>
      </c>
      <c r="O150" s="136">
        <f t="shared" si="9"/>
        <v>0</v>
      </c>
      <c r="P150" s="136">
        <f t="shared" si="10"/>
        <v>0</v>
      </c>
      <c r="Q150" s="136">
        <f t="shared" si="11"/>
        <v>0.16948224000000001</v>
      </c>
    </row>
    <row r="151" spans="1:17">
      <c r="A151" t="s">
        <v>258</v>
      </c>
      <c r="B151" t="s">
        <v>259</v>
      </c>
      <c r="C151" t="str">
        <f>VLOOKUP($B151,Totalt!$B$1:$BU$600,MATCH("Kvalitetsgranskad:",Totalt!$B$1:$BU$1,0),FALSE)</f>
        <v>Ja</v>
      </c>
      <c r="E151" t="str">
        <f>VLOOKUP($B151,Miljö!$B$1:$AG$479,MATCH(E$1,Miljö!$B$1:$AK$1,0),FALSE)</f>
        <v>Ja</v>
      </c>
      <c r="F151" t="str">
        <f>VLOOKUP($B151,Miljö!$B$1:$J$479,MATCH("Typ av ursprungsspecificerad el   (Om inget värde anges används Nordisk residualmix, se inforuta) ()",Miljö!$B$1:$J$1,0),FALSE)</f>
        <v>'Vattenkraft'</v>
      </c>
      <c r="G151">
        <f>VLOOKUP($B151,Miljö!$B$1:$J$479,MATCH("Primärenergifaktor ()",Miljö!$B$1:$J$1,0),FALSE)</f>
        <v>1.1000000000000001</v>
      </c>
      <c r="H151">
        <f>VLOOKUP($B151,Miljö!$B$1:$J$479,MATCH("Koldioxidekvivalenter energiomvandling (g/kwh)",Miljö!$B$1:$J$1,0),FALSE)</f>
        <v>0</v>
      </c>
      <c r="I151">
        <f>VLOOKUP($B151,Miljö!$B$1:$J$479,MATCH("Fossilandel för ursprungspecificerad el ()",Miljö!$B$1:$J$1,0),FALSE)</f>
        <v>0</v>
      </c>
      <c r="J151">
        <f>VLOOKUP($B151,Miljö!$B$1:$J$479,MATCH("Kärnkraftsandel för ursprungsspecificerad el ()",Miljö!$B$1:$J$1,0),FALSE)</f>
        <v>0</v>
      </c>
      <c r="L151">
        <f>VLOOKUP($B151,Totalt!$B$1:$BU$497,MATCH("total el",Totalt!$B$1:$BU$1,0),FALSE)</f>
        <v>7.4999999999999997E-2</v>
      </c>
      <c r="N151" s="136">
        <f t="shared" si="8"/>
        <v>8.2500000000000004E-2</v>
      </c>
      <c r="O151" s="136">
        <f t="shared" si="9"/>
        <v>0</v>
      </c>
      <c r="P151" s="136">
        <f t="shared" si="10"/>
        <v>0</v>
      </c>
      <c r="Q151" s="136">
        <f t="shared" si="11"/>
        <v>0</v>
      </c>
    </row>
    <row r="152" spans="1:17">
      <c r="A152" t="s">
        <v>258</v>
      </c>
      <c r="B152" t="s">
        <v>260</v>
      </c>
      <c r="C152" t="str">
        <f>VLOOKUP($B152,Totalt!$B$1:$BU$600,MATCH("Kvalitetsgranskad:",Totalt!$B$1:$BU$1,0),FALSE)</f>
        <v>Ja</v>
      </c>
      <c r="E152" t="str">
        <f>VLOOKUP($B152,Miljö!$B$1:$AG$479,MATCH(E$1,Miljö!$B$1:$AK$1,0),FALSE)</f>
        <v>Ja</v>
      </c>
      <c r="F152" t="str">
        <f>VLOOKUP($B152,Miljö!$B$1:$J$479,MATCH("Typ av ursprungsspecificerad el   (Om inget värde anges används Nordisk residualmix, se inforuta) ()",Miljö!$B$1:$J$1,0),FALSE)</f>
        <v>'Vattenkraft'</v>
      </c>
      <c r="G152">
        <f>VLOOKUP($B152,Miljö!$B$1:$J$479,MATCH("Primärenergifaktor ()",Miljö!$B$1:$J$1,0),FALSE)</f>
        <v>1.1000000000000001</v>
      </c>
      <c r="H152">
        <f>VLOOKUP($B152,Miljö!$B$1:$J$479,MATCH("Koldioxidekvivalenter energiomvandling (g/kwh)",Miljö!$B$1:$J$1,0),FALSE)</f>
        <v>0</v>
      </c>
      <c r="I152">
        <f>VLOOKUP($B152,Miljö!$B$1:$J$479,MATCH("Fossilandel för ursprungspecificerad el ()",Miljö!$B$1:$J$1,0),FALSE)</f>
        <v>0</v>
      </c>
      <c r="J152">
        <f>VLOOKUP($B152,Miljö!$B$1:$J$479,MATCH("Kärnkraftsandel för ursprungsspecificerad el ()",Miljö!$B$1:$J$1,0),FALSE)</f>
        <v>0</v>
      </c>
      <c r="L152">
        <f>VLOOKUP($B152,Totalt!$B$1:$BU$497,MATCH("total el",Totalt!$B$1:$BU$1,0),FALSE)</f>
        <v>0.2894118</v>
      </c>
      <c r="N152" s="136">
        <f t="shared" si="8"/>
        <v>0.31835298000000001</v>
      </c>
      <c r="O152" s="136">
        <f t="shared" si="9"/>
        <v>0</v>
      </c>
      <c r="P152" s="136">
        <f t="shared" si="10"/>
        <v>0</v>
      </c>
      <c r="Q152" s="136">
        <f t="shared" si="11"/>
        <v>0</v>
      </c>
    </row>
    <row r="153" spans="1:17">
      <c r="A153" t="s">
        <v>258</v>
      </c>
      <c r="B153" t="s">
        <v>261</v>
      </c>
      <c r="C153" t="str">
        <f>VLOOKUP($B153,Totalt!$B$1:$BU$600,MATCH("Kvalitetsgranskad:",Totalt!$B$1:$BU$1,0),FALSE)</f>
        <v>Ja</v>
      </c>
      <c r="E153" t="str">
        <f>VLOOKUP($B153,Miljö!$B$1:$AG$479,MATCH(E$1,Miljö!$B$1:$AK$1,0),FALSE)</f>
        <v>Ja</v>
      </c>
      <c r="F153" t="str">
        <f>VLOOKUP($B153,Miljö!$B$1:$J$479,MATCH("Typ av ursprungsspecificerad el   (Om inget värde anges används Nordisk residualmix, se inforuta) ()",Miljö!$B$1:$J$1,0),FALSE)</f>
        <v>'Vattenkraft'</v>
      </c>
      <c r="G153">
        <f>VLOOKUP($B153,Miljö!$B$1:$J$479,MATCH("Primärenergifaktor ()",Miljö!$B$1:$J$1,0),FALSE)</f>
        <v>1.1000000000000001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VLOOKUP($B153,Totalt!$B$1:$BU$497,MATCH("total el",Totalt!$B$1:$BU$1,0),FALSE)</f>
        <v>2.903</v>
      </c>
      <c r="N153" s="136">
        <f t="shared" si="8"/>
        <v>3.1933000000000002</v>
      </c>
      <c r="O153" s="136">
        <f t="shared" si="9"/>
        <v>0</v>
      </c>
      <c r="P153" s="136">
        <f t="shared" si="10"/>
        <v>0</v>
      </c>
      <c r="Q153" s="136">
        <f t="shared" si="11"/>
        <v>0</v>
      </c>
    </row>
    <row r="154" spans="1:17">
      <c r="A154" t="s">
        <v>258</v>
      </c>
      <c r="B154" t="s">
        <v>262</v>
      </c>
      <c r="C154" t="str">
        <f>VLOOKUP($B154,Totalt!$B$1:$BU$600,MATCH("Kvalitetsgranskad:",Totalt!$B$1:$BU$1,0),FALSE)</f>
        <v>Ja</v>
      </c>
      <c r="E154" t="str">
        <f>VLOOKUP($B154,Miljö!$B$1:$AG$479,MATCH(E$1,Miljö!$B$1:$AK$1,0),FALSE)</f>
        <v>Ja</v>
      </c>
      <c r="F154" t="str">
        <f>VLOOKUP($B154,Miljö!$B$1:$J$479,MATCH("Typ av ursprungsspecificerad el   (Om inget värde anges används Nordisk residualmix, se inforuta) ()",Miljö!$B$1:$J$1,0),FALSE)</f>
        <v>'Vattenkraft'</v>
      </c>
      <c r="G154">
        <f>VLOOKUP($B154,Miljö!$B$1:$J$479,MATCH("Primärenergifaktor ()",Miljö!$B$1:$J$1,0),FALSE)</f>
        <v>1.1000000000000001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v>
      </c>
      <c r="L154">
        <f>VLOOKUP($B154,Totalt!$B$1:$BU$497,MATCH("total el",Totalt!$B$1:$BU$1,0),FALSE)</f>
        <v>2.7E-2</v>
      </c>
      <c r="N154" s="136">
        <f t="shared" si="8"/>
        <v>2.9700000000000001E-2</v>
      </c>
      <c r="O154" s="136">
        <f t="shared" si="9"/>
        <v>0</v>
      </c>
      <c r="P154" s="136">
        <f t="shared" si="10"/>
        <v>0</v>
      </c>
      <c r="Q154" s="136">
        <f t="shared" si="11"/>
        <v>0</v>
      </c>
    </row>
    <row r="155" spans="1:17">
      <c r="A155" t="s">
        <v>263</v>
      </c>
      <c r="B155" t="s">
        <v>264</v>
      </c>
      <c r="C155" t="str">
        <f>VLOOKUP($B155,Totalt!$B$1:$BU$600,MATCH("Kvalitetsgranskad:",Totalt!$B$1:$BU$1,0),FALSE)</f>
        <v>Ja</v>
      </c>
      <c r="E155" t="str">
        <f>VLOOKUP($B155,Miljö!$B$1:$AG$479,MATCH(E$1,Miljö!$B$1:$AK$1,0),FALSE)</f>
        <v>Ja</v>
      </c>
      <c r="F155" t="str">
        <f>VLOOKUP($B155,Miljö!$B$1:$J$479,MATCH("Typ av ursprungsspecificerad el   (Om inget värde anges används Nordisk residualmix, se inforuta) ()",Miljö!$B$1:$J$1,0),FALSE)</f>
        <v>'Egen fossilfri'</v>
      </c>
      <c r="G155">
        <f>VLOOKUP($B155,Miljö!$B$1:$J$479,MATCH("Primärenergifaktor ()",Miljö!$B$1:$J$1,0),FALSE)</f>
        <v>1.1000000000000001</v>
      </c>
      <c r="H155">
        <f>VLOOKUP($B155,Miljö!$B$1:$J$479,MATCH("Koldioxidekvivalenter energiomvandling (g/kwh)",Miljö!$B$1:$J$1,0),FALSE)</f>
        <v>127</v>
      </c>
      <c r="I155">
        <f>VLOOKUP($B155,Miljö!$B$1:$J$479,MATCH("Fossilandel för ursprungspecificerad el ()",Miljö!$B$1:$J$1,0),FALSE)</f>
        <v>0</v>
      </c>
      <c r="J155">
        <f>VLOOKUP($B155,Miljö!$B$1:$J$479,MATCH("Kärnkraftsandel för ursprungsspecificerad el ()",Miljö!$B$1:$J$1,0),FALSE)</f>
        <v>0</v>
      </c>
      <c r="L155">
        <f>VLOOKUP($B155,Totalt!$B$1:$BU$497,MATCH("total el",Totalt!$B$1:$BU$1,0),FALSE)</f>
        <v>4.2450000000000001</v>
      </c>
      <c r="N155" s="136">
        <f t="shared" si="8"/>
        <v>4.6695000000000002</v>
      </c>
      <c r="O155" s="136">
        <f t="shared" si="9"/>
        <v>539.11500000000001</v>
      </c>
      <c r="P155" s="136">
        <f t="shared" si="10"/>
        <v>0</v>
      </c>
      <c r="Q155" s="136">
        <f t="shared" si="11"/>
        <v>0</v>
      </c>
    </row>
    <row r="156" spans="1:17">
      <c r="A156" t="s">
        <v>266</v>
      </c>
      <c r="B156" t="s">
        <v>267</v>
      </c>
      <c r="C156" t="str">
        <f>VLOOKUP($B156,Totalt!$B$1:$BU$600,MATCH("Kvalitetsgranskad:",Totalt!$B$1:$BU$1,0),FALSE)</f>
        <v>Ja</v>
      </c>
      <c r="E156" t="str">
        <f>VLOOKUP($B156,Miljö!$B$1:$AG$479,MATCH(E$1,Miljö!$B$1:$AK$1,0),FALSE)</f>
        <v>Ja</v>
      </c>
      <c r="F156" t="str">
        <f>VLOOKUP($B156,Miljö!$B$1:$J$479,MATCH("Typ av ursprungsspecificerad el   (Om inget värde anges används Nordisk residualmix, se inforuta) ()",Miljö!$B$1:$J$1,0),FALSE)</f>
        <v>'Vattenkraft El'</v>
      </c>
      <c r="G156">
        <f>VLOOKUP($B156,Miljö!$B$1:$J$479,MATCH("Primärenergifaktor ()",Miljö!$B$1:$J$1,0),FALSE)</f>
        <v>1.1000000000000001</v>
      </c>
      <c r="H156">
        <f>VLOOKUP($B156,Miljö!$B$1:$J$479,MATCH("Koldioxidekvivalenter energiomvandling (g/kwh)",Miljö!$B$1:$J$1,0),FALSE)</f>
        <v>0</v>
      </c>
      <c r="I156">
        <f>VLOOKUP($B156,Miljö!$B$1:$J$479,MATCH("Fossilandel för ursprungspecificerad el ()",Miljö!$B$1:$J$1,0),FALSE)</f>
        <v>0</v>
      </c>
      <c r="J156">
        <f>VLOOKUP($B156,Miljö!$B$1:$J$479,MATCH("Kärnkraftsandel för ursprungsspecificerad el ()",Miljö!$B$1:$J$1,0),FALSE)</f>
        <v>0</v>
      </c>
      <c r="L156">
        <f>VLOOKUP($B156,Totalt!$B$1:$BU$497,MATCH("total el",Totalt!$B$1:$BU$1,0),FALSE)</f>
        <v>0.161</v>
      </c>
      <c r="N156" s="136">
        <f t="shared" si="8"/>
        <v>0.17710000000000001</v>
      </c>
      <c r="O156" s="136">
        <f t="shared" si="9"/>
        <v>0</v>
      </c>
      <c r="P156" s="136">
        <f t="shared" si="10"/>
        <v>0</v>
      </c>
      <c r="Q156" s="136">
        <f t="shared" si="11"/>
        <v>0</v>
      </c>
    </row>
    <row r="157" spans="1:17">
      <c r="A157" t="s">
        <v>266</v>
      </c>
      <c r="B157" t="s">
        <v>268</v>
      </c>
      <c r="C157" t="str">
        <f>VLOOKUP($B157,Totalt!$B$1:$BU$600,MATCH("Kvalitetsgranskad:",Totalt!$B$1:$BU$1,0),FALSE)</f>
        <v>Ja</v>
      </c>
      <c r="E157" t="str">
        <f>VLOOKUP($B157,Miljö!$B$1:$AG$479,MATCH(E$1,Miljö!$B$1:$AK$1,0),FALSE)</f>
        <v>Ja</v>
      </c>
      <c r="F157" t="str">
        <f>VLOOKUP($B157,Miljö!$B$1:$J$479,MATCH("Typ av ursprungsspecificerad el   (Om inget värde anges används Nordisk residualmix, se inforuta) ()",Miljö!$B$1:$J$1,0),FALSE)</f>
        <v>'Vattenkrafts El'</v>
      </c>
      <c r="G157">
        <f>VLOOKUP($B157,Miljö!$B$1:$J$479,MATCH("Primärenergifaktor ()",Miljö!$B$1:$J$1,0),FALSE)</f>
        <v>1.1000000000000001</v>
      </c>
      <c r="H157">
        <f>VLOOKUP($B157,Miljö!$B$1:$J$479,MATCH("Koldioxidekvivalenter energiomvandling (g/kwh)",Miljö!$B$1:$J$1,0),FALSE)</f>
        <v>0</v>
      </c>
      <c r="I157">
        <f>VLOOKUP($B157,Miljö!$B$1:$J$479,MATCH("Fossilandel för ursprungspecificerad el ()",Miljö!$B$1:$J$1,0),FALSE)</f>
        <v>0</v>
      </c>
      <c r="J157">
        <f>VLOOKUP($B157,Miljö!$B$1:$J$479,MATCH("Kärnkraftsandel för ursprungsspecificerad el ()",Miljö!$B$1:$J$1,0),FALSE)</f>
        <v>0</v>
      </c>
      <c r="L157">
        <f>VLOOKUP($B157,Totalt!$B$1:$BU$497,MATCH("total el",Totalt!$B$1:$BU$1,0),FALSE)</f>
        <v>0.4</v>
      </c>
      <c r="N157" s="136">
        <f t="shared" si="8"/>
        <v>0.44000000000000006</v>
      </c>
      <c r="O157" s="136">
        <f t="shared" si="9"/>
        <v>0</v>
      </c>
      <c r="P157" s="136">
        <f t="shared" si="10"/>
        <v>0</v>
      </c>
      <c r="Q157" s="136">
        <f t="shared" si="11"/>
        <v>0</v>
      </c>
    </row>
    <row r="158" spans="1:17">
      <c r="A158" t="s">
        <v>266</v>
      </c>
      <c r="B158" t="s">
        <v>269</v>
      </c>
      <c r="C158" t="str">
        <f>VLOOKUP($B158,Totalt!$B$1:$BU$600,MATCH("Kvalitetsgranskad:",Totalt!$B$1:$BU$1,0),FALSE)</f>
        <v>Ja</v>
      </c>
      <c r="E158" t="str">
        <f>VLOOKUP($B158,Miljö!$B$1:$AG$479,MATCH(E$1,Miljö!$B$1:$AK$1,0),FALSE)</f>
        <v>Ja</v>
      </c>
      <c r="F158" t="str">
        <f>VLOOKUP($B158,Miljö!$B$1:$J$479,MATCH("Typ av ursprungsspecificerad el   (Om inget värde anges används Nordisk residualmix, se inforuta) ()",Miljö!$B$1:$J$1,0),FALSE)</f>
        <v>'Vattenkrafts el'</v>
      </c>
      <c r="G158">
        <f>VLOOKUP($B158,Miljö!$B$1:$J$479,MATCH("Primärenergifaktor ()",Miljö!$B$1:$J$1,0),FALSE)</f>
        <v>1.1000000000000001</v>
      </c>
      <c r="H158">
        <f>VLOOKUP($B158,Miljö!$B$1:$J$479,MATCH("Koldioxidekvivalenter energiomvandling (g/kwh)",Miljö!$B$1:$J$1,0),FALSE)</f>
        <v>0</v>
      </c>
      <c r="I158">
        <f>VLOOKUP($B158,Miljö!$B$1:$J$479,MATCH("Fossilandel för ursprungspecificerad el ()",Miljö!$B$1:$J$1,0),FALSE)</f>
        <v>0</v>
      </c>
      <c r="J158">
        <f>VLOOKUP($B158,Miljö!$B$1:$J$479,MATCH("Kärnkraftsandel för ursprungsspecificerad el ()",Miljö!$B$1:$J$1,0),FALSE)</f>
        <v>0</v>
      </c>
      <c r="L158">
        <f>VLOOKUP($B158,Totalt!$B$1:$BU$497,MATCH("total el",Totalt!$B$1:$BU$1,0),FALSE)</f>
        <v>2.1</v>
      </c>
      <c r="N158" s="136">
        <f t="shared" si="8"/>
        <v>2.3100000000000005</v>
      </c>
      <c r="O158" s="136">
        <f t="shared" si="9"/>
        <v>0</v>
      </c>
      <c r="P158" s="136">
        <f t="shared" si="10"/>
        <v>0</v>
      </c>
      <c r="Q158" s="136">
        <f t="shared" si="11"/>
        <v>0</v>
      </c>
    </row>
    <row r="159" spans="1:17">
      <c r="A159" t="s">
        <v>270</v>
      </c>
      <c r="B159" t="s">
        <v>271</v>
      </c>
      <c r="C159" t="str">
        <f>VLOOKUP($B159,Totalt!$B$1:$BU$600,MATCH("Kvalitetsgranskad:",Totalt!$B$1:$BU$1,0),FALSE)</f>
        <v>Ja</v>
      </c>
      <c r="E159" t="str">
        <f>VLOOKUP($B159,Miljö!$B$1:$AG$479,MATCH(E$1,Miljö!$B$1:$AK$1,0),FALSE)</f>
        <v>Ja</v>
      </c>
      <c r="F159" t="str">
        <f>VLOOKUP($B159,Miljö!$B$1:$J$479,MATCH("Typ av ursprungsspecificerad el   (Om inget värde anges används Nordisk residualmix, se inforuta) ()",Miljö!$B$1:$J$1,0),FALSE)</f>
        <v>'Vindel + El från KVV'</v>
      </c>
      <c r="G159">
        <f>VLOOKUP($B159,Miljö!$B$1:$J$479,MATCH("Primärenergifaktor ()",Miljö!$B$1:$J$1,0),FALSE)</f>
        <v>8.7999999999999995E-2</v>
      </c>
      <c r="H159">
        <f>VLOOKUP($B159,Miljö!$B$1:$J$479,MATCH("Koldioxidekvivalenter energiomvandling (g/kwh)",Miljö!$B$1:$J$1,0),FALSE)</f>
        <v>10.65</v>
      </c>
      <c r="I159">
        <f>VLOOKUP($B159,Miljö!$B$1:$J$479,MATCH("Fossilandel för ursprungspecificerad el ()",Miljö!$B$1:$J$1,0),FALSE)</f>
        <v>1.6E-2</v>
      </c>
      <c r="J159">
        <f>VLOOKUP($B159,Miljö!$B$1:$J$479,MATCH("Kärnkraftsandel för ursprungsspecificerad el ()",Miljö!$B$1:$J$1,0),FALSE)</f>
        <v>0</v>
      </c>
      <c r="L159">
        <f>VLOOKUP($B159,Totalt!$B$1:$BU$497,MATCH("total el",Totalt!$B$1:$BU$1,0),FALSE)</f>
        <v>36.200000000000003</v>
      </c>
      <c r="N159" s="136">
        <f t="shared" si="8"/>
        <v>3.1856</v>
      </c>
      <c r="O159" s="136">
        <f t="shared" si="9"/>
        <v>385.53000000000003</v>
      </c>
      <c r="P159" s="136">
        <f t="shared" si="10"/>
        <v>0.57920000000000005</v>
      </c>
      <c r="Q159" s="136">
        <f t="shared" si="11"/>
        <v>0</v>
      </c>
    </row>
    <row r="160" spans="1:17">
      <c r="A160" t="s">
        <v>270</v>
      </c>
      <c r="B160" t="s">
        <v>272</v>
      </c>
      <c r="C160" t="str">
        <f>VLOOKUP($B160,Totalt!$B$1:$BU$600,MATCH("Kvalitetsgranskad:",Totalt!$B$1:$BU$1,0),FALSE)</f>
        <v>Ja</v>
      </c>
      <c r="E160" t="str">
        <f>VLOOKUP($B160,Miljö!$B$1:$AG$479,MATCH(E$1,Miljö!$B$1:$AK$1,0),FALSE)</f>
        <v>Ja</v>
      </c>
      <c r="F160" t="str">
        <f>VLOOKUP($B160,Miljö!$B$1:$J$479,MATCH("Typ av ursprungsspecificerad el   (Om inget värde anges används Nordisk residualmix, se inforuta) ()",Miljö!$B$1:$J$1,0),FALSE)</f>
        <v>'VindEl +El från KVV'</v>
      </c>
      <c r="G160">
        <f>VLOOKUP($B160,Miljö!$B$1:$J$479,MATCH("Primärenergifaktor ()",Miljö!$B$1:$J$1,0),FALSE)</f>
        <v>1.4999999999999999E-2</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VLOOKUP($B160,Totalt!$B$1:$BU$497,MATCH("total el",Totalt!$B$1:$BU$1,0),FALSE)</f>
        <v>0.39999999999999997</v>
      </c>
      <c r="N160" s="136">
        <f t="shared" si="8"/>
        <v>5.9999999999999993E-3</v>
      </c>
      <c r="O160" s="136">
        <f t="shared" si="9"/>
        <v>0</v>
      </c>
      <c r="P160" s="136">
        <f t="shared" si="10"/>
        <v>0</v>
      </c>
      <c r="Q160" s="136">
        <f t="shared" si="11"/>
        <v>0</v>
      </c>
    </row>
    <row r="161" spans="1:17">
      <c r="A161" t="s">
        <v>270</v>
      </c>
      <c r="B161" t="s">
        <v>273</v>
      </c>
      <c r="C161" t="str">
        <f>VLOOKUP($B161,Totalt!$B$1:$BU$600,MATCH("Kvalitetsgranskad:",Totalt!$B$1:$BU$1,0),FALSE)</f>
        <v>Ja</v>
      </c>
      <c r="E161" t="str">
        <f>VLOOKUP($B161,Miljö!$B$1:$AG$479,MATCH(E$1,Miljö!$B$1:$AK$1,0),FALSE)</f>
        <v>Ja</v>
      </c>
      <c r="F161" t="str">
        <f>VLOOKUP($B161,Miljö!$B$1:$J$479,MATCH("Typ av ursprungsspecificerad el   (Om inget värde anges används Nordisk residualmix, se inforuta) ()",Miljö!$B$1:$J$1,0),FALSE)</f>
        <v>'Vindel'</v>
      </c>
      <c r="G161">
        <f>VLOOKUP($B161,Miljö!$B$1:$J$479,MATCH("Primärenergifaktor ()",Miljö!$B$1:$J$1,0),FALSE)</f>
        <v>0.1</v>
      </c>
      <c r="H161">
        <f>VLOOKUP($B161,Miljö!$B$1:$J$479,MATCH("Koldioxidekvivalenter energiomvandling (g/kwh)",Miljö!$B$1:$J$1,0),FALSE)</f>
        <v>0</v>
      </c>
      <c r="I161">
        <f>VLOOKUP($B161,Miljö!$B$1:$J$479,MATCH("Fossilandel för ursprungspecificerad el ()",Miljö!$B$1:$J$1,0),FALSE)</f>
        <v>0</v>
      </c>
      <c r="J161">
        <f>VLOOKUP($B161,Miljö!$B$1:$J$479,MATCH("Kärnkraftsandel för ursprungsspecificerad el ()",Miljö!$B$1:$J$1,0),FALSE)</f>
        <v>0</v>
      </c>
      <c r="L161">
        <f>VLOOKUP($B161,Totalt!$B$1:$BU$497,MATCH("total el",Totalt!$B$1:$BU$1,0),FALSE)</f>
        <v>0.45</v>
      </c>
      <c r="N161" s="136">
        <f t="shared" si="8"/>
        <v>4.5000000000000005E-2</v>
      </c>
      <c r="O161" s="136">
        <f t="shared" si="9"/>
        <v>0</v>
      </c>
      <c r="P161" s="136">
        <f t="shared" si="10"/>
        <v>0</v>
      </c>
      <c r="Q161" s="136">
        <f t="shared" si="11"/>
        <v>0</v>
      </c>
    </row>
    <row r="162" spans="1:17">
      <c r="A162" t="s">
        <v>274</v>
      </c>
      <c r="B162" t="s">
        <v>275</v>
      </c>
      <c r="C162" t="str">
        <f>VLOOKUP($B162,Totalt!$B$1:$BU$600,MATCH("Kvalitetsgranskad:",Totalt!$B$1:$BU$1,0),FALSE)</f>
        <v>Ja</v>
      </c>
      <c r="E162" t="str">
        <f>VLOOKUP($B162,Miljö!$B$1:$AG$479,MATCH(E$1,Miljö!$B$1:$AK$1,0),FALSE)</f>
        <v>Ja</v>
      </c>
      <c r="F162" t="str">
        <f>VLOOKUP($B162,Miljö!$B$1:$J$479,MATCH("Typ av ursprungsspecificerad el   (Om inget värde anges används Nordisk residualmix, se inforuta) ()",Miljö!$B$1:$J$1,0),FALSE)</f>
        <v>'84% vatten 16% vind'</v>
      </c>
      <c r="G162">
        <f>VLOOKUP($B162,Miljö!$B$1:$J$479,MATCH("Primärenergifaktor ()",Miljö!$B$1:$J$1,0),FALSE)</f>
        <v>0.94</v>
      </c>
      <c r="H162">
        <f>VLOOKUP($B162,Miljö!$B$1:$J$479,MATCH("Koldioxidekvivalenter energiomvandling (g/kwh)",Miljö!$B$1:$J$1,0),FALSE)</f>
        <v>0</v>
      </c>
      <c r="I162">
        <f>VLOOKUP($B162,Miljö!$B$1:$J$479,MATCH("Fossilandel för ursprungspecificerad el ()",Miljö!$B$1:$J$1,0),FALSE)</f>
        <v>0</v>
      </c>
      <c r="J162">
        <f>VLOOKUP($B162,Miljö!$B$1:$J$479,MATCH("Kärnkraftsandel för ursprungsspecificerad el ()",Miljö!$B$1:$J$1,0),FALSE)</f>
        <v>0</v>
      </c>
      <c r="L162">
        <f>VLOOKUP($B162,Totalt!$B$1:$BU$497,MATCH("total el",Totalt!$B$1:$BU$1,0),FALSE)</f>
        <v>0.5</v>
      </c>
      <c r="N162" s="136">
        <f t="shared" si="8"/>
        <v>0.47</v>
      </c>
      <c r="O162" s="136">
        <f t="shared" si="9"/>
        <v>0</v>
      </c>
      <c r="P162" s="136">
        <f t="shared" si="10"/>
        <v>0</v>
      </c>
      <c r="Q162" s="136">
        <f t="shared" si="11"/>
        <v>0</v>
      </c>
    </row>
    <row r="163" spans="1:17">
      <c r="A163" t="s">
        <v>276</v>
      </c>
      <c r="B163" t="s">
        <v>277</v>
      </c>
      <c r="C163" t="str">
        <f>VLOOKUP($B163,Totalt!$B$1:$BU$600,MATCH("Kvalitetsgranskad:",Totalt!$B$1:$BU$1,0),FALSE)</f>
        <v>Ja</v>
      </c>
      <c r="E163" t="str">
        <f>VLOOKUP($B163,Miljö!$B$1:$AG$479,MATCH(E$1,Miljö!$B$1:$AK$1,0),FALSE)</f>
        <v>Ja</v>
      </c>
      <c r="F163" t="str">
        <f>VLOOKUP($B163,Miljö!$B$1:$J$479,MATCH("Typ av ursprungsspecificerad el   (Om inget värde anges används Nordisk residualmix, se inforuta) ()",Miljö!$B$1:$J$1,0),FALSE)</f>
        <v>'Egen produktion biokraft samt inköpt elmix'</v>
      </c>
      <c r="G163">
        <f>VLOOKUP($B163,Miljö!$B$1:$J$479,MATCH("Primärenergifaktor ()",Miljö!$B$1:$J$1,0),FALSE)</f>
        <v>8.5999999999999993E-2</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VLOOKUP($B163,Totalt!$B$1:$BU$497,MATCH("total el",Totalt!$B$1:$BU$1,0),FALSE)</f>
        <v>3.7096200000000001</v>
      </c>
      <c r="N163" s="136">
        <f t="shared" si="8"/>
        <v>0.31902732</v>
      </c>
      <c r="O163" s="136">
        <f t="shared" si="9"/>
        <v>0</v>
      </c>
      <c r="P163" s="136">
        <f t="shared" si="10"/>
        <v>0</v>
      </c>
      <c r="Q163" s="136">
        <f t="shared" si="11"/>
        <v>0</v>
      </c>
    </row>
    <row r="164" spans="1:17">
      <c r="A164" t="s">
        <v>276</v>
      </c>
      <c r="B164" t="s">
        <v>278</v>
      </c>
      <c r="C164" t="str">
        <f>VLOOKUP($B164,Totalt!$B$1:$BU$600,MATCH("Kvalitetsgranskad:",Totalt!$B$1:$BU$1,0),FALSE)</f>
        <v>Ja</v>
      </c>
      <c r="E164" t="str">
        <f>VLOOKUP($B164,Miljö!$B$1:$AG$479,MATCH(E$1,Miljö!$B$1:$AK$1,0),FALSE)</f>
        <v>Ja</v>
      </c>
      <c r="F164" t="str">
        <f>VLOOKUP($B164,Miljö!$B$1:$J$479,MATCH("Typ av ursprungsspecificerad el   (Om inget värde anges används Nordisk residualmix, se inforuta) ()",Miljö!$B$1:$J$1,0),FALSE)</f>
        <v>'Egen produktion biokraft plus köpt elmix'</v>
      </c>
      <c r="G164">
        <f>VLOOKUP($B164,Miljö!$B$1:$J$479,MATCH("Primärenergifaktor ()",Miljö!$B$1:$J$1,0),FALSE)</f>
        <v>8.5999999999999993E-2</v>
      </c>
      <c r="H164">
        <f>VLOOKUP($B164,Miljö!$B$1:$J$479,MATCH("Koldioxidekvivalenter energiomvandling (g/kwh)",Miljö!$B$1:$J$1,0),FALSE)</f>
        <v>0</v>
      </c>
      <c r="I164">
        <f>VLOOKUP($B164,Miljö!$B$1:$J$479,MATCH("Fossilandel för ursprungspecificerad el ()",Miljö!$B$1:$J$1,0),FALSE)</f>
        <v>0</v>
      </c>
      <c r="J164">
        <f>VLOOKUP($B164,Miljö!$B$1:$J$479,MATCH("Kärnkraftsandel för ursprungsspecificerad el ()",Miljö!$B$1:$J$1,0),FALSE)</f>
        <v>0</v>
      </c>
      <c r="L164">
        <f>VLOOKUP($B164,Totalt!$B$1:$BU$497,MATCH("total el",Totalt!$B$1:$BU$1,0),FALSE)</f>
        <v>3.5000000000000003E-2</v>
      </c>
      <c r="N164" s="136">
        <f t="shared" si="8"/>
        <v>3.0100000000000001E-3</v>
      </c>
      <c r="O164" s="136">
        <f t="shared" si="9"/>
        <v>0</v>
      </c>
      <c r="P164" s="136">
        <f t="shared" si="10"/>
        <v>0</v>
      </c>
      <c r="Q164" s="136">
        <f t="shared" si="11"/>
        <v>0</v>
      </c>
    </row>
    <row r="165" spans="1:17">
      <c r="A165" t="s">
        <v>279</v>
      </c>
      <c r="B165" t="s">
        <v>280</v>
      </c>
      <c r="C165" t="str">
        <f>VLOOKUP($B165,Totalt!$B$1:$BU$600,MATCH("Kvalitetsgranskad:",Totalt!$B$1:$BU$1,0),FALSE)</f>
        <v>Ja</v>
      </c>
      <c r="E165" t="str">
        <f>VLOOKUP($B165,Miljö!$B$1:$AG$479,MATCH(E$1,Miljö!$B$1:$AK$1,0),FALSE)</f>
        <v>Ja</v>
      </c>
      <c r="F165" t="str">
        <f>VLOOKUP($B165,Miljö!$B$1:$J$479,MATCH("Typ av ursprungsspecificerad el   (Om inget värde anges används Nordisk residualmix, se inforuta) ()",Miljö!$B$1:$J$1,0),FALSE)</f>
        <v>'Biobränsle. egna ursprungsgarantier'</v>
      </c>
      <c r="G165">
        <f>VLOOKUP($B165,Miljö!$B$1:$J$479,MATCH("Primärenergifaktor ()",Miljö!$B$1:$J$1,0),FALSE)</f>
        <v>0.03</v>
      </c>
      <c r="H165">
        <f>VLOOKUP($B165,Miljö!$B$1:$J$479,MATCH("Koldioxidekvivalenter energiomvandling (g/kwh)",Miljö!$B$1:$J$1,0),FALSE)</f>
        <v>4</v>
      </c>
      <c r="I165">
        <f>VLOOKUP($B165,Miljö!$B$1:$J$479,MATCH("Fossilandel för ursprungspecificerad el ()",Miljö!$B$1:$J$1,0),FALSE)</f>
        <v>0</v>
      </c>
      <c r="J165">
        <f>VLOOKUP($B165,Miljö!$B$1:$J$479,MATCH("Kärnkraftsandel för ursprungsspecificerad el ()",Miljö!$B$1:$J$1,0),FALSE)</f>
        <v>0</v>
      </c>
      <c r="L165">
        <f>VLOOKUP($B165,Totalt!$B$1:$BU$497,MATCH("total el",Totalt!$B$1:$BU$1,0),FALSE)</f>
        <v>4.1139299999999999</v>
      </c>
      <c r="N165" s="136">
        <f t="shared" si="8"/>
        <v>0.1234179</v>
      </c>
      <c r="O165" s="136">
        <f t="shared" si="9"/>
        <v>16.455719999999999</v>
      </c>
      <c r="P165" s="136">
        <f t="shared" si="10"/>
        <v>0</v>
      </c>
      <c r="Q165" s="136">
        <f t="shared" si="11"/>
        <v>0</v>
      </c>
    </row>
    <row r="166" spans="1:17">
      <c r="A166" t="s">
        <v>284</v>
      </c>
      <c r="B166" t="s">
        <v>285</v>
      </c>
      <c r="C166" t="str">
        <f>VLOOKUP($B166,Totalt!$B$1:$BU$600,MATCH("Kvalitetsgranskad:",Totalt!$B$1:$BU$1,0),FALSE)</f>
        <v>Ja</v>
      </c>
      <c r="E166" t="str">
        <f>VLOOKUP($B166,Miljö!$B$1:$AG$479,MATCH(E$1,Miljö!$B$1:$AK$1,0),FALSE)</f>
        <v>Ja</v>
      </c>
      <c r="F166" t="str">
        <f>VLOOKUP($B166,Miljö!$B$1:$J$479,MATCH("Typ av ursprungsspecificerad el   (Om inget värde anges används Nordisk residualmix, se inforuta) ()",Miljö!$B$1:$J$1,0),FALSE)</f>
        <v>'Ursprungsmärkt vattenkraft'</v>
      </c>
      <c r="G166">
        <f>VLOOKUP($B166,Miljö!$B$1:$J$479,MATCH("Primärenergifaktor ()",Miljö!$B$1:$J$1,0),FALSE)</f>
        <v>0</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v>
      </c>
      <c r="L166">
        <f>VLOOKUP($B166,Totalt!$B$1:$BU$497,MATCH("total el",Totalt!$B$1:$BU$1,0),FALSE)</f>
        <v>1.0409999999999999</v>
      </c>
      <c r="N166" s="136">
        <f t="shared" si="8"/>
        <v>0</v>
      </c>
      <c r="O166" s="136">
        <f t="shared" si="9"/>
        <v>0</v>
      </c>
      <c r="P166" s="136">
        <f t="shared" si="10"/>
        <v>0</v>
      </c>
      <c r="Q166" s="136">
        <f t="shared" si="11"/>
        <v>0</v>
      </c>
    </row>
    <row r="167" spans="1:17">
      <c r="A167" t="s">
        <v>284</v>
      </c>
      <c r="B167" t="s">
        <v>287</v>
      </c>
      <c r="C167" t="str">
        <f>VLOOKUP($B167,Totalt!$B$1:$BU$600,MATCH("Kvalitetsgranskad:",Totalt!$B$1:$BU$1,0),FALSE)</f>
        <v>Ja</v>
      </c>
      <c r="E167" t="str">
        <f>VLOOKUP($B167,Miljö!$B$1:$AG$479,MATCH(E$1,Miljö!$B$1:$AK$1,0),FALSE)</f>
        <v>Ja</v>
      </c>
      <c r="F167" t="str">
        <f>VLOOKUP($B167,Miljö!$B$1:$J$479,MATCH("Typ av ursprungsspecificerad el   (Om inget värde anges används Nordisk residualmix, se inforuta) ()",Miljö!$B$1:$J$1,0),FALSE)</f>
        <v>'Ursprungsmärkt egen BIO samt VATTEN'</v>
      </c>
      <c r="G167">
        <f>VLOOKUP($B167,Miljö!$B$1:$J$479,MATCH("Primärenergifaktor ()",Miljö!$B$1:$J$1,0),FALSE)</f>
        <v>0.01</v>
      </c>
      <c r="H167">
        <f>VLOOKUP($B167,Miljö!$B$1:$J$479,MATCH("Koldioxidekvivalenter energiomvandling (g/kwh)",Miljö!$B$1:$J$1,0),FALSE)</f>
        <v>5.07</v>
      </c>
      <c r="I167">
        <f>VLOOKUP($B167,Miljö!$B$1:$J$479,MATCH("Fossilandel för ursprungspecificerad el ()",Miljö!$B$1:$J$1,0),FALSE)</f>
        <v>0</v>
      </c>
      <c r="J167">
        <f>VLOOKUP($B167,Miljö!$B$1:$J$479,MATCH("Kärnkraftsandel för ursprungsspecificerad el ()",Miljö!$B$1:$J$1,0),FALSE)</f>
        <v>0</v>
      </c>
      <c r="L167">
        <f>VLOOKUP($B167,Totalt!$B$1:$BU$497,MATCH("total el",Totalt!$B$1:$BU$1,0),FALSE)</f>
        <v>41.964399999999998</v>
      </c>
      <c r="N167" s="136">
        <f t="shared" si="8"/>
        <v>0.41964399999999996</v>
      </c>
      <c r="O167" s="136">
        <f t="shared" si="9"/>
        <v>212.75950800000001</v>
      </c>
      <c r="P167" s="136">
        <f t="shared" si="10"/>
        <v>0</v>
      </c>
      <c r="Q167" s="136">
        <f t="shared" si="11"/>
        <v>0</v>
      </c>
    </row>
    <row r="168" spans="1:17">
      <c r="A168" t="s">
        <v>284</v>
      </c>
      <c r="B168" t="s">
        <v>288</v>
      </c>
      <c r="C168" t="str">
        <f>VLOOKUP($B168,Totalt!$B$1:$BU$600,MATCH("Kvalitetsgranskad:",Totalt!$B$1:$BU$1,0),FALSE)</f>
        <v>Ja</v>
      </c>
      <c r="E168" t="str">
        <f>VLOOKUP($B168,Miljö!$B$1:$AG$479,MATCH(E$1,Miljö!$B$1:$AK$1,0),FALSE)</f>
        <v>Ja</v>
      </c>
      <c r="F168" t="str">
        <f>VLOOKUP($B168,Miljö!$B$1:$J$479,MATCH("Typ av ursprungsspecificerad el   (Om inget värde anges används Nordisk residualmix, se inforuta) ()",Miljö!$B$1:$J$1,0),FALSE)</f>
        <v>'Ursprungsmärkt egen BIO samt VATTEN'</v>
      </c>
      <c r="G168">
        <f>VLOOKUP($B168,Miljö!$B$1:$J$479,MATCH("Primärenergifaktor ()",Miljö!$B$1:$J$1,0),FALSE)</f>
        <v>0.01</v>
      </c>
      <c r="H168">
        <f>VLOOKUP($B168,Miljö!$B$1:$J$479,MATCH("Koldioxidekvivalenter energiomvandling (g/kwh)",Miljö!$B$1:$J$1,0),FALSE)</f>
        <v>5.07</v>
      </c>
      <c r="I168">
        <f>VLOOKUP($B168,Miljö!$B$1:$J$479,MATCH("Fossilandel för ursprungspecificerad el ()",Miljö!$B$1:$J$1,0),FALSE)</f>
        <v>0</v>
      </c>
      <c r="J168">
        <f>VLOOKUP($B168,Miljö!$B$1:$J$479,MATCH("Kärnkraftsandel för ursprungsspecificerad el ()",Miljö!$B$1:$J$1,0),FALSE)</f>
        <v>0</v>
      </c>
      <c r="L168">
        <f>VLOOKUP($B168,Totalt!$B$1:$BU$497,MATCH("total el",Totalt!$B$1:$BU$1,0),FALSE)</f>
        <v>1.80307</v>
      </c>
      <c r="N168" s="136">
        <f t="shared" si="8"/>
        <v>1.80307E-2</v>
      </c>
      <c r="O168" s="136">
        <f t="shared" si="9"/>
        <v>9.1415649000000005</v>
      </c>
      <c r="P168" s="136">
        <f t="shared" si="10"/>
        <v>0</v>
      </c>
      <c r="Q168" s="136">
        <f t="shared" si="11"/>
        <v>0</v>
      </c>
    </row>
    <row r="169" spans="1:17">
      <c r="A169" t="s">
        <v>289</v>
      </c>
      <c r="B169" t="s">
        <v>290</v>
      </c>
      <c r="C169" t="str">
        <f>VLOOKUP($B169,Totalt!$B$1:$BU$600,MATCH("Kvalitetsgranskad:",Totalt!$B$1:$BU$1,0),FALSE)</f>
        <v>Ja</v>
      </c>
      <c r="E169" t="str">
        <f>VLOOKUP($B169,Miljö!$B$1:$AG$479,MATCH(E$1,Miljö!$B$1:$AK$1,0),FALSE)</f>
        <v>Ja</v>
      </c>
      <c r="F169" t="str">
        <f>VLOOKUP($B169,Miljö!$B$1:$J$479,MATCH("Typ av ursprungsspecificerad el   (Om inget värde anges används Nordisk residualmix, se inforuta) ()",Miljö!$B$1:$J$1,0),FALSE)</f>
        <v>'Förnybar el från egen produktion'</v>
      </c>
      <c r="G169">
        <f>VLOOKUP($B169,Miljö!$B$1:$J$479,MATCH("Primärenergifaktor ()",Miljö!$B$1:$J$1,0),FALSE)</f>
        <v>0.1</v>
      </c>
      <c r="H169">
        <f>VLOOKUP($B169,Miljö!$B$1:$J$479,MATCH("Koldioxidekvivalenter energiomvandling (g/kwh)",Miljö!$B$1:$J$1,0),FALSE)</f>
        <v>0</v>
      </c>
      <c r="I169">
        <f>VLOOKUP($B169,Miljö!$B$1:$J$479,MATCH("Fossilandel för ursprungspecificerad el ()",Miljö!$B$1:$J$1,0),FALSE)</f>
        <v>0</v>
      </c>
      <c r="J169">
        <f>VLOOKUP($B169,Miljö!$B$1:$J$479,MATCH("Kärnkraftsandel för ursprungsspecificerad el ()",Miljö!$B$1:$J$1,0),FALSE)</f>
        <v>0</v>
      </c>
      <c r="L169">
        <f>VLOOKUP($B169,Totalt!$B$1:$BU$497,MATCH("total el",Totalt!$B$1:$BU$1,0),FALSE)</f>
        <v>8.8761500000000009</v>
      </c>
      <c r="N169" s="136">
        <f t="shared" si="8"/>
        <v>0.88761500000000015</v>
      </c>
      <c r="O169" s="136">
        <f t="shared" si="9"/>
        <v>0</v>
      </c>
      <c r="P169" s="136">
        <f t="shared" si="10"/>
        <v>0</v>
      </c>
      <c r="Q169" s="136">
        <f t="shared" si="11"/>
        <v>0</v>
      </c>
    </row>
    <row r="170" spans="1:17">
      <c r="A170" t="s">
        <v>289</v>
      </c>
      <c r="B170" t="s">
        <v>292</v>
      </c>
      <c r="C170" t="str">
        <f>VLOOKUP($B170,Totalt!$B$1:$BU$600,MATCH("Kvalitetsgranskad:",Totalt!$B$1:$BU$1,0),FALSE)</f>
        <v>Ja</v>
      </c>
      <c r="E170" t="str">
        <f>VLOOKUP($B170,Miljö!$B$1:$AG$479,MATCH(E$1,Miljö!$B$1:$AK$1,0),FALSE)</f>
        <v>Ja</v>
      </c>
      <c r="F170" t="str">
        <f>VLOOKUP($B170,Miljö!$B$1:$J$479,MATCH("Typ av ursprungsspecificerad el   (Om inget värde anges används Nordisk residualmix, se inforuta) ()",Miljö!$B$1:$J$1,0),FALSE)</f>
        <v>'Förnybar el från egen produktion'</v>
      </c>
      <c r="G170">
        <f>VLOOKUP($B170,Miljö!$B$1:$J$479,MATCH("Primärenergifaktor ()",Miljö!$B$1:$J$1,0),FALSE)</f>
        <v>0.1</v>
      </c>
      <c r="H170">
        <f>VLOOKUP($B170,Miljö!$B$1:$J$479,MATCH("Koldioxidekvivalenter energiomvandling (g/kwh)",Miljö!$B$1:$J$1,0),FALSE)</f>
        <v>0</v>
      </c>
      <c r="I170">
        <f>VLOOKUP($B170,Miljö!$B$1:$J$479,MATCH("Fossilandel för ursprungspecificerad el ()",Miljö!$B$1:$J$1,0),FALSE)</f>
        <v>0</v>
      </c>
      <c r="J170">
        <f>VLOOKUP($B170,Miljö!$B$1:$J$479,MATCH("Kärnkraftsandel för ursprungsspecificerad el ()",Miljö!$B$1:$J$1,0),FALSE)</f>
        <v>0</v>
      </c>
      <c r="L170">
        <f>VLOOKUP($B170,Totalt!$B$1:$BU$497,MATCH("total el",Totalt!$B$1:$BU$1,0),FALSE)</f>
        <v>1.1065799999999999</v>
      </c>
      <c r="N170" s="136">
        <f t="shared" si="8"/>
        <v>0.11065799999999999</v>
      </c>
      <c r="O170" s="136">
        <f t="shared" si="9"/>
        <v>0</v>
      </c>
      <c r="P170" s="136">
        <f t="shared" si="10"/>
        <v>0</v>
      </c>
      <c r="Q170" s="136">
        <f t="shared" si="11"/>
        <v>0</v>
      </c>
    </row>
    <row r="171" spans="1:17">
      <c r="A171" t="s">
        <v>294</v>
      </c>
      <c r="B171" t="s">
        <v>295</v>
      </c>
      <c r="C171" t="str">
        <f>VLOOKUP($B171,Totalt!$B$1:$BU$600,MATCH("Kvalitetsgranskad:",Totalt!$B$1:$BU$1,0),FALSE)</f>
        <v>Ja</v>
      </c>
      <c r="E171" t="str">
        <f>VLOOKUP($B171,Miljö!$B$1:$AG$479,MATCH(E$1,Miljö!$B$1:$AK$1,0),FALSE)</f>
        <v>Ja</v>
      </c>
      <c r="F171" t="str">
        <f>VLOOKUP($B171,Miljö!$B$1:$J$479,MATCH("Typ av ursprungsspecificerad el   (Om inget värde anges används Nordisk residualmix, se inforuta) ()",Miljö!$B$1:$J$1,0),FALSE)</f>
        <v>'Ursprungsmärkt vattenkraft'</v>
      </c>
      <c r="G171">
        <f>VLOOKUP($B171,Miljö!$B$1:$J$479,MATCH("Primärenergifaktor ()",Miljö!$B$1:$J$1,0),FALSE)</f>
        <v>1.1000000000000001</v>
      </c>
      <c r="H171">
        <f>VLOOKUP($B171,Miljö!$B$1:$J$479,MATCH("Koldioxidekvivalenter energiomvandling (g/kwh)",Miljö!$B$1:$J$1,0),FALSE)</f>
        <v>0</v>
      </c>
      <c r="I171">
        <f>VLOOKUP($B171,Miljö!$B$1:$J$479,MATCH("Fossilandel för ursprungspecificerad el ()",Miljö!$B$1:$J$1,0),FALSE)</f>
        <v>0</v>
      </c>
      <c r="J171">
        <f>VLOOKUP($B171,Miljö!$B$1:$J$479,MATCH("Kärnkraftsandel för ursprungsspecificerad el ()",Miljö!$B$1:$J$1,0),FALSE)</f>
        <v>0</v>
      </c>
      <c r="L171">
        <f>VLOOKUP($B171,Totalt!$B$1:$BU$497,MATCH("total el",Totalt!$B$1:$BU$1,0),FALSE)</f>
        <v>4.2999999999999997E-2</v>
      </c>
      <c r="N171" s="136">
        <f t="shared" si="8"/>
        <v>4.7300000000000002E-2</v>
      </c>
      <c r="O171" s="136">
        <f t="shared" si="9"/>
        <v>0</v>
      </c>
      <c r="P171" s="136">
        <f t="shared" si="10"/>
        <v>0</v>
      </c>
      <c r="Q171" s="136">
        <f t="shared" si="11"/>
        <v>0</v>
      </c>
    </row>
    <row r="172" spans="1:17">
      <c r="A172" t="s">
        <v>294</v>
      </c>
      <c r="B172" t="s">
        <v>296</v>
      </c>
      <c r="C172" t="str">
        <f>VLOOKUP($B172,Totalt!$B$1:$BU$600,MATCH("Kvalitetsgranskad:",Totalt!$B$1:$BU$1,0),FALSE)</f>
        <v>Ja</v>
      </c>
      <c r="E172" t="str">
        <f>VLOOKUP($B172,Miljö!$B$1:$AG$479,MATCH(E$1,Miljö!$B$1:$AK$1,0),FALSE)</f>
        <v>Ja</v>
      </c>
      <c r="F172" t="str">
        <f>VLOOKUP($B172,Miljö!$B$1:$J$479,MATCH("Typ av ursprungsspecificerad el   (Om inget värde anges används Nordisk residualmix, se inforuta) ()",Miljö!$B$1:$J$1,0),FALSE)</f>
        <v>'Ursprungsmärkt vattenkraft'</v>
      </c>
      <c r="G172">
        <f>VLOOKUP($B172,Miljö!$B$1:$J$479,MATCH("Primärenergifaktor ()",Miljö!$B$1:$J$1,0),FALSE)</f>
        <v>1.1000000000000001</v>
      </c>
      <c r="H172">
        <f>VLOOKUP($B172,Miljö!$B$1:$J$479,MATCH("Koldioxidekvivalenter energiomvandling (g/kwh)",Miljö!$B$1:$J$1,0),FALSE)</f>
        <v>0</v>
      </c>
      <c r="I172">
        <f>VLOOKUP($B172,Miljö!$B$1:$J$479,MATCH("Fossilandel för ursprungspecificerad el ()",Miljö!$B$1:$J$1,0),FALSE)</f>
        <v>0</v>
      </c>
      <c r="J172">
        <f>VLOOKUP($B172,Miljö!$B$1:$J$479,MATCH("Kärnkraftsandel för ursprungsspecificerad el ()",Miljö!$B$1:$J$1,0),FALSE)</f>
        <v>0</v>
      </c>
      <c r="L172">
        <f>VLOOKUP($B172,Totalt!$B$1:$BU$497,MATCH("total el",Totalt!$B$1:$BU$1,0),FALSE)</f>
        <v>0.85</v>
      </c>
      <c r="N172" s="136">
        <f t="shared" si="8"/>
        <v>0.93500000000000005</v>
      </c>
      <c r="O172" s="136">
        <f t="shared" si="9"/>
        <v>0</v>
      </c>
      <c r="P172" s="136">
        <f t="shared" si="10"/>
        <v>0</v>
      </c>
      <c r="Q172" s="136">
        <f t="shared" si="11"/>
        <v>0</v>
      </c>
    </row>
    <row r="173" spans="1:17">
      <c r="A173" t="s">
        <v>294</v>
      </c>
      <c r="B173" t="s">
        <v>297</v>
      </c>
      <c r="C173" t="str">
        <f>VLOOKUP($B173,Totalt!$B$1:$BU$600,MATCH("Kvalitetsgranskad:",Totalt!$B$1:$BU$1,0),FALSE)</f>
        <v>Ja</v>
      </c>
      <c r="E173" t="str">
        <f>VLOOKUP($B173,Miljö!$B$1:$AG$479,MATCH(E$1,Miljö!$B$1:$AK$1,0),FALSE)</f>
        <v>Ja</v>
      </c>
      <c r="F173" t="str">
        <f>VLOOKUP($B173,Miljö!$B$1:$J$479,MATCH("Typ av ursprungsspecificerad el   (Om inget värde anges används Nordisk residualmix, se inforuta) ()",Miljö!$B$1:$J$1,0),FALSE)</f>
        <v>'Ursprungsmärkt vattenkraft'</v>
      </c>
      <c r="G173">
        <f>VLOOKUP($B173,Miljö!$B$1:$J$479,MATCH("Primärenergifaktor ()",Miljö!$B$1:$J$1,0),FALSE)</f>
        <v>1.1000000000000001</v>
      </c>
      <c r="H173">
        <f>VLOOKUP($B173,Miljö!$B$1:$J$479,MATCH("Koldioxidekvivalenter energiomvandling (g/kwh)",Miljö!$B$1:$J$1,0),FALSE)</f>
        <v>0</v>
      </c>
      <c r="I173">
        <f>VLOOKUP($B173,Miljö!$B$1:$J$479,MATCH("Fossilandel för ursprungspecificerad el ()",Miljö!$B$1:$J$1,0),FALSE)</f>
        <v>0</v>
      </c>
      <c r="J173">
        <f>VLOOKUP($B173,Miljö!$B$1:$J$479,MATCH("Kärnkraftsandel för ursprungsspecificerad el ()",Miljö!$B$1:$J$1,0),FALSE)</f>
        <v>0</v>
      </c>
      <c r="L173">
        <f>VLOOKUP($B173,Totalt!$B$1:$BU$497,MATCH("total el",Totalt!$B$1:$BU$1,0),FALSE)</f>
        <v>0.34799999999999998</v>
      </c>
      <c r="N173" s="136">
        <f t="shared" si="8"/>
        <v>0.38280000000000003</v>
      </c>
      <c r="O173" s="136">
        <f t="shared" si="9"/>
        <v>0</v>
      </c>
      <c r="P173" s="136">
        <f t="shared" si="10"/>
        <v>0</v>
      </c>
      <c r="Q173" s="136">
        <f t="shared" si="11"/>
        <v>0</v>
      </c>
    </row>
    <row r="174" spans="1:17">
      <c r="A174" t="s">
        <v>294</v>
      </c>
      <c r="B174" t="s">
        <v>298</v>
      </c>
      <c r="C174" t="str">
        <f>VLOOKUP($B174,Totalt!$B$1:$BU$600,MATCH("Kvalitetsgranskad:",Totalt!$B$1:$BU$1,0),FALSE)</f>
        <v>Ja</v>
      </c>
      <c r="E174" t="str">
        <f>VLOOKUP($B174,Miljö!$B$1:$AG$479,MATCH(E$1,Miljö!$B$1:$AK$1,0),FALSE)</f>
        <v>Ja</v>
      </c>
      <c r="F174" t="str">
        <f>VLOOKUP($B174,Miljö!$B$1:$J$479,MATCH("Typ av ursprungsspecificerad el   (Om inget värde anges används Nordisk residualmix, se inforuta) ()",Miljö!$B$1:$J$1,0),FALSE)</f>
        <v>'Ursprungsmärkt vattenkraft'</v>
      </c>
      <c r="G174">
        <f>VLOOKUP($B174,Miljö!$B$1:$J$479,MATCH("Primärenergifaktor ()",Miljö!$B$1:$J$1,0),FALSE)</f>
        <v>1.1000000000000001</v>
      </c>
      <c r="H174">
        <f>VLOOKUP($B174,Miljö!$B$1:$J$479,MATCH("Koldioxidekvivalenter energiomvandling (g/kwh)",Miljö!$B$1:$J$1,0),FALSE)</f>
        <v>0</v>
      </c>
      <c r="I174">
        <f>VLOOKUP($B174,Miljö!$B$1:$J$479,MATCH("Fossilandel för ursprungspecificerad el ()",Miljö!$B$1:$J$1,0),FALSE)</f>
        <v>0</v>
      </c>
      <c r="J174">
        <f>VLOOKUP($B174,Miljö!$B$1:$J$479,MATCH("Kärnkraftsandel för ursprungsspecificerad el ()",Miljö!$B$1:$J$1,0),FALSE)</f>
        <v>0</v>
      </c>
      <c r="L174">
        <f>VLOOKUP($B174,Totalt!$B$1:$BU$497,MATCH("total el",Totalt!$B$1:$BU$1,0),FALSE)</f>
        <v>0.01</v>
      </c>
      <c r="N174" s="136">
        <f t="shared" si="8"/>
        <v>1.1000000000000001E-2</v>
      </c>
      <c r="O174" s="136">
        <f t="shared" si="9"/>
        <v>0</v>
      </c>
      <c r="P174" s="136">
        <f t="shared" si="10"/>
        <v>0</v>
      </c>
      <c r="Q174" s="136">
        <f t="shared" si="11"/>
        <v>0</v>
      </c>
    </row>
    <row r="175" spans="1:17">
      <c r="A175" t="s">
        <v>294</v>
      </c>
      <c r="B175" t="s">
        <v>299</v>
      </c>
      <c r="C175" t="str">
        <f>VLOOKUP($B175,Totalt!$B$1:$BU$600,MATCH("Kvalitetsgranskad:",Totalt!$B$1:$BU$1,0),FALSE)</f>
        <v>Ja</v>
      </c>
      <c r="E175" t="str">
        <f>VLOOKUP($B175,Miljö!$B$1:$AG$479,MATCH(E$1,Miljö!$B$1:$AK$1,0),FALSE)</f>
        <v>Ja</v>
      </c>
      <c r="F175" t="str">
        <f>VLOOKUP($B175,Miljö!$B$1:$J$479,MATCH("Typ av ursprungsspecificerad el   (Om inget värde anges används Nordisk residualmix, se inforuta) ()",Miljö!$B$1:$J$1,0),FALSE)</f>
        <v>'Ursprungsmärkt vattenkraft'</v>
      </c>
      <c r="G175">
        <f>VLOOKUP($B175,Miljö!$B$1:$J$479,MATCH("Primärenergifaktor ()",Miljö!$B$1:$J$1,0),FALSE)</f>
        <v>1.1000000000000001</v>
      </c>
      <c r="H175">
        <f>VLOOKUP($B175,Miljö!$B$1:$J$479,MATCH("Koldioxidekvivalenter energiomvandling (g/kwh)",Miljö!$B$1:$J$1,0),FALSE)</f>
        <v>0</v>
      </c>
      <c r="I175">
        <f>VLOOKUP($B175,Miljö!$B$1:$J$479,MATCH("Fossilandel för ursprungspecificerad el ()",Miljö!$B$1:$J$1,0),FALSE)</f>
        <v>0</v>
      </c>
      <c r="J175">
        <f>VLOOKUP($B175,Miljö!$B$1:$J$479,MATCH("Kärnkraftsandel för ursprungsspecificerad el ()",Miljö!$B$1:$J$1,0),FALSE)</f>
        <v>0</v>
      </c>
      <c r="L175">
        <f>VLOOKUP($B175,Totalt!$B$1:$BU$497,MATCH("total el",Totalt!$B$1:$BU$1,0),FALSE)</f>
        <v>1.6E-2</v>
      </c>
      <c r="N175" s="136">
        <f t="shared" si="8"/>
        <v>1.7600000000000001E-2</v>
      </c>
      <c r="O175" s="136">
        <f t="shared" si="9"/>
        <v>0</v>
      </c>
      <c r="P175" s="136">
        <f t="shared" si="10"/>
        <v>0</v>
      </c>
      <c r="Q175" s="136">
        <f t="shared" si="11"/>
        <v>0</v>
      </c>
    </row>
    <row r="176" spans="1:17">
      <c r="A176" t="s">
        <v>294</v>
      </c>
      <c r="B176" t="s">
        <v>300</v>
      </c>
      <c r="C176" t="str">
        <f>VLOOKUP($B176,Totalt!$B$1:$BU$600,MATCH("Kvalitetsgranskad:",Totalt!$B$1:$BU$1,0),FALSE)</f>
        <v>Ja</v>
      </c>
      <c r="E176" t="str">
        <f>VLOOKUP($B176,Miljö!$B$1:$AG$479,MATCH(E$1,Miljö!$B$1:$AK$1,0),FALSE)</f>
        <v>Ja</v>
      </c>
      <c r="F176" t="str">
        <f>VLOOKUP($B176,Miljö!$B$1:$J$479,MATCH("Typ av ursprungsspecificerad el   (Om inget värde anges används Nordisk residualmix, se inforuta) ()",Miljö!$B$1:$J$1,0),FALSE)</f>
        <v>'Ursprungsmärkt vattenkraft'</v>
      </c>
      <c r="G176">
        <f>VLOOKUP($B176,Miljö!$B$1:$J$479,MATCH("Primärenergifaktor ()",Miljö!$B$1:$J$1,0),FALSE)</f>
        <v>1.1000000000000001</v>
      </c>
      <c r="H176">
        <f>VLOOKUP($B176,Miljö!$B$1:$J$479,MATCH("Koldioxidekvivalenter energiomvandling (g/kwh)",Miljö!$B$1:$J$1,0),FALSE)</f>
        <v>0</v>
      </c>
      <c r="I176">
        <f>VLOOKUP($B176,Miljö!$B$1:$J$479,MATCH("Fossilandel för ursprungspecificerad el ()",Miljö!$B$1:$J$1,0),FALSE)</f>
        <v>0</v>
      </c>
      <c r="J176">
        <f>VLOOKUP($B176,Miljö!$B$1:$J$479,MATCH("Kärnkraftsandel för ursprungsspecificerad el ()",Miljö!$B$1:$J$1,0),FALSE)</f>
        <v>0</v>
      </c>
      <c r="L176">
        <f>VLOOKUP($B176,Totalt!$B$1:$BU$497,MATCH("total el",Totalt!$B$1:$BU$1,0),FALSE)</f>
        <v>0.52300000000000002</v>
      </c>
      <c r="N176" s="136">
        <f t="shared" si="8"/>
        <v>0.57530000000000003</v>
      </c>
      <c r="O176" s="136">
        <f t="shared" si="9"/>
        <v>0</v>
      </c>
      <c r="P176" s="136">
        <f t="shared" si="10"/>
        <v>0</v>
      </c>
      <c r="Q176" s="136">
        <f t="shared" si="11"/>
        <v>0</v>
      </c>
    </row>
    <row r="177" spans="1:17">
      <c r="A177" t="s">
        <v>294</v>
      </c>
      <c r="B177" t="s">
        <v>301</v>
      </c>
      <c r="C177" t="str">
        <f>VLOOKUP($B177,Totalt!$B$1:$BU$600,MATCH("Kvalitetsgranskad:",Totalt!$B$1:$BU$1,0),FALSE)</f>
        <v>Ja</v>
      </c>
      <c r="E177" t="str">
        <f>VLOOKUP($B177,Miljö!$B$1:$AG$479,MATCH(E$1,Miljö!$B$1:$AK$1,0),FALSE)</f>
        <v>Ja</v>
      </c>
      <c r="F177" t="str">
        <f>VLOOKUP($B177,Miljö!$B$1:$J$479,MATCH("Typ av ursprungsspecificerad el   (Om inget värde anges används Nordisk residualmix, se inforuta) ()",Miljö!$B$1:$J$1,0),FALSE)</f>
        <v>'Ursprungsmärkt vattenkraft'</v>
      </c>
      <c r="G177">
        <f>VLOOKUP($B177,Miljö!$B$1:$J$479,MATCH("Primärenergifaktor ()",Miljö!$B$1:$J$1,0),FALSE)</f>
        <v>1.1000000000000001</v>
      </c>
      <c r="H177">
        <f>VLOOKUP($B177,Miljö!$B$1:$J$479,MATCH("Koldioxidekvivalenter energiomvandling (g/kwh)",Miljö!$B$1:$J$1,0),FALSE)</f>
        <v>0</v>
      </c>
      <c r="I177">
        <f>VLOOKUP($B177,Miljö!$B$1:$J$479,MATCH("Fossilandel för ursprungspecificerad el ()",Miljö!$B$1:$J$1,0),FALSE)</f>
        <v>0</v>
      </c>
      <c r="J177">
        <f>VLOOKUP($B177,Miljö!$B$1:$J$479,MATCH("Kärnkraftsandel för ursprungsspecificerad el ()",Miljö!$B$1:$J$1,0),FALSE)</f>
        <v>0</v>
      </c>
      <c r="L177">
        <f>VLOOKUP($B177,Totalt!$B$1:$BU$497,MATCH("total el",Totalt!$B$1:$BU$1,0),FALSE)</f>
        <v>1.3540000000000001</v>
      </c>
      <c r="N177" s="136">
        <f t="shared" si="8"/>
        <v>1.4894000000000003</v>
      </c>
      <c r="O177" s="136">
        <f t="shared" si="9"/>
        <v>0</v>
      </c>
      <c r="P177" s="136">
        <f t="shared" si="10"/>
        <v>0</v>
      </c>
      <c r="Q177" s="136">
        <f t="shared" si="11"/>
        <v>0</v>
      </c>
    </row>
    <row r="178" spans="1:17">
      <c r="A178" t="s">
        <v>294</v>
      </c>
      <c r="B178" t="s">
        <v>302</v>
      </c>
      <c r="C178" t="str">
        <f>VLOOKUP($B178,Totalt!$B$1:$BU$600,MATCH("Kvalitetsgranskad:",Totalt!$B$1:$BU$1,0),FALSE)</f>
        <v>Ja</v>
      </c>
      <c r="E178" t="str">
        <f>VLOOKUP($B178,Miljö!$B$1:$AG$479,MATCH(E$1,Miljö!$B$1:$AK$1,0),FALSE)</f>
        <v>Ja</v>
      </c>
      <c r="F178" t="str">
        <f>VLOOKUP($B178,Miljö!$B$1:$J$479,MATCH("Typ av ursprungsspecificerad el   (Om inget värde anges används Nordisk residualmix, se inforuta) ()",Miljö!$B$1:$J$1,0),FALSE)</f>
        <v>'Ursprungsmärkt vattenkraft'</v>
      </c>
      <c r="G178">
        <f>VLOOKUP($B178,Miljö!$B$1:$J$479,MATCH("Primärenergifaktor ()",Miljö!$B$1:$J$1,0),FALSE)</f>
        <v>1.1000000000000001</v>
      </c>
      <c r="H178">
        <f>VLOOKUP($B178,Miljö!$B$1:$J$479,MATCH("Koldioxidekvivalenter energiomvandling (g/kwh)",Miljö!$B$1:$J$1,0),FALSE)</f>
        <v>0</v>
      </c>
      <c r="I178">
        <f>VLOOKUP($B178,Miljö!$B$1:$J$479,MATCH("Fossilandel för ursprungspecificerad el ()",Miljö!$B$1:$J$1,0),FALSE)</f>
        <v>0</v>
      </c>
      <c r="J178">
        <f>VLOOKUP($B178,Miljö!$B$1:$J$479,MATCH("Kärnkraftsandel för ursprungsspecificerad el ()",Miljö!$B$1:$J$1,0),FALSE)</f>
        <v>0</v>
      </c>
      <c r="L178">
        <f>VLOOKUP($B178,Totalt!$B$1:$BU$497,MATCH("total el",Totalt!$B$1:$BU$1,0),FALSE)</f>
        <v>9.9000000000000005E-2</v>
      </c>
      <c r="N178" s="136">
        <f t="shared" si="8"/>
        <v>0.10890000000000001</v>
      </c>
      <c r="O178" s="136">
        <f t="shared" si="9"/>
        <v>0</v>
      </c>
      <c r="P178" s="136">
        <f t="shared" si="10"/>
        <v>0</v>
      </c>
      <c r="Q178" s="136">
        <f t="shared" si="11"/>
        <v>0</v>
      </c>
    </row>
    <row r="179" spans="1:17">
      <c r="A179" t="s">
        <v>294</v>
      </c>
      <c r="B179" t="s">
        <v>303</v>
      </c>
      <c r="C179" t="str">
        <f>VLOOKUP($B179,Totalt!$B$1:$BU$600,MATCH("Kvalitetsgranskad:",Totalt!$B$1:$BU$1,0),FALSE)</f>
        <v>Ja</v>
      </c>
      <c r="E179" t="str">
        <f>VLOOKUP($B179,Miljö!$B$1:$AG$479,MATCH(E$1,Miljö!$B$1:$AK$1,0),FALSE)</f>
        <v>Ja</v>
      </c>
      <c r="F179" t="str">
        <f>VLOOKUP($B179,Miljö!$B$1:$J$479,MATCH("Typ av ursprungsspecificerad el   (Om inget värde anges används Nordisk residualmix, se inforuta) ()",Miljö!$B$1:$J$1,0),FALSE)</f>
        <v>'Ursprungsmärkt vattenkraft'</v>
      </c>
      <c r="G179">
        <f>VLOOKUP($B179,Miljö!$B$1:$J$479,MATCH("Primärenergifaktor ()",Miljö!$B$1:$J$1,0),FALSE)</f>
        <v>1.1000000000000001</v>
      </c>
      <c r="H179">
        <f>VLOOKUP($B179,Miljö!$B$1:$J$479,MATCH("Koldioxidekvivalenter energiomvandling (g/kwh)",Miljö!$B$1:$J$1,0),FALSE)</f>
        <v>0</v>
      </c>
      <c r="I179">
        <f>VLOOKUP($B179,Miljö!$B$1:$J$479,MATCH("Fossilandel för ursprungspecificerad el ()",Miljö!$B$1:$J$1,0),FALSE)</f>
        <v>0</v>
      </c>
      <c r="J179">
        <f>VLOOKUP($B179,Miljö!$B$1:$J$479,MATCH("Kärnkraftsandel för ursprungsspecificerad el ()",Miljö!$B$1:$J$1,0),FALSE)</f>
        <v>0</v>
      </c>
      <c r="L179">
        <f>VLOOKUP($B179,Totalt!$B$1:$BU$497,MATCH("total el",Totalt!$B$1:$BU$1,0),FALSE)</f>
        <v>0.158</v>
      </c>
      <c r="N179" s="136">
        <f t="shared" si="8"/>
        <v>0.17380000000000001</v>
      </c>
      <c r="O179" s="136">
        <f t="shared" si="9"/>
        <v>0</v>
      </c>
      <c r="P179" s="136">
        <f t="shared" si="10"/>
        <v>0</v>
      </c>
      <c r="Q179" s="136">
        <f t="shared" si="11"/>
        <v>0</v>
      </c>
    </row>
    <row r="180" spans="1:17">
      <c r="A180" t="s">
        <v>294</v>
      </c>
      <c r="B180" t="s">
        <v>304</v>
      </c>
      <c r="C180" t="str">
        <f>VLOOKUP($B180,Totalt!$B$1:$BU$600,MATCH("Kvalitetsgranskad:",Totalt!$B$1:$BU$1,0),FALSE)</f>
        <v>Ja</v>
      </c>
      <c r="E180" t="str">
        <f>VLOOKUP($B180,Miljö!$B$1:$AG$479,MATCH(E$1,Miljö!$B$1:$AK$1,0),FALSE)</f>
        <v>Ja</v>
      </c>
      <c r="F180" t="str">
        <f>VLOOKUP($B180,Miljö!$B$1:$J$479,MATCH("Typ av ursprungsspecificerad el   (Om inget värde anges används Nordisk residualmix, se inforuta) ()",Miljö!$B$1:$J$1,0),FALSE)</f>
        <v>'Ursprungsmärkt vattenkraft'</v>
      </c>
      <c r="G180">
        <f>VLOOKUP($B180,Miljö!$B$1:$J$479,MATCH("Primärenergifaktor ()",Miljö!$B$1:$J$1,0),FALSE)</f>
        <v>1.1000000000000001</v>
      </c>
      <c r="H180">
        <f>VLOOKUP($B180,Miljö!$B$1:$J$479,MATCH("Koldioxidekvivalenter energiomvandling (g/kwh)",Miljö!$B$1:$J$1,0),FALSE)</f>
        <v>0</v>
      </c>
      <c r="I180">
        <f>VLOOKUP($B180,Miljö!$B$1:$J$479,MATCH("Fossilandel för ursprungspecificerad el ()",Miljö!$B$1:$J$1,0),FALSE)</f>
        <v>0</v>
      </c>
      <c r="J180">
        <f>VLOOKUP($B180,Miljö!$B$1:$J$479,MATCH("Kärnkraftsandel för ursprungsspecificerad el ()",Miljö!$B$1:$J$1,0),FALSE)</f>
        <v>0</v>
      </c>
      <c r="L180">
        <f>VLOOKUP($B180,Totalt!$B$1:$BU$497,MATCH("total el",Totalt!$B$1:$BU$1,0),FALSE)</f>
        <v>1.1140000000000001</v>
      </c>
      <c r="N180" s="136">
        <f t="shared" si="8"/>
        <v>1.2254000000000003</v>
      </c>
      <c r="O180" s="136">
        <f t="shared" si="9"/>
        <v>0</v>
      </c>
      <c r="P180" s="136">
        <f t="shared" si="10"/>
        <v>0</v>
      </c>
      <c r="Q180" s="136">
        <f t="shared" si="11"/>
        <v>0</v>
      </c>
    </row>
    <row r="181" spans="1:17">
      <c r="A181" t="s">
        <v>294</v>
      </c>
      <c r="B181" t="s">
        <v>306</v>
      </c>
      <c r="C181" t="str">
        <f>VLOOKUP($B181,Totalt!$B$1:$BU$600,MATCH("Kvalitetsgranskad:",Totalt!$B$1:$BU$1,0),FALSE)</f>
        <v>Ja</v>
      </c>
      <c r="E181" t="str">
        <f>VLOOKUP($B181,Miljö!$B$1:$AG$479,MATCH(E$1,Miljö!$B$1:$AK$1,0),FALSE)</f>
        <v>Ja</v>
      </c>
      <c r="F181" t="str">
        <f>VLOOKUP($B181,Miljö!$B$1:$J$479,MATCH("Typ av ursprungsspecificerad el   (Om inget värde anges används Nordisk residualmix, se inforuta) ()",Miljö!$B$1:$J$1,0),FALSE)</f>
        <v>'Ursprungsmärkt vattenkraft'</v>
      </c>
      <c r="G181">
        <f>VLOOKUP($B181,Miljö!$B$1:$J$479,MATCH("Primärenergifaktor ()",Miljö!$B$1:$J$1,0),FALSE)</f>
        <v>1.1000000000000001</v>
      </c>
      <c r="H181">
        <f>VLOOKUP($B181,Miljö!$B$1:$J$479,MATCH("Koldioxidekvivalenter energiomvandling (g/kwh)",Miljö!$B$1:$J$1,0),FALSE)</f>
        <v>0</v>
      </c>
      <c r="I181">
        <f>VLOOKUP($B181,Miljö!$B$1:$J$479,MATCH("Fossilandel för ursprungspecificerad el ()",Miljö!$B$1:$J$1,0),FALSE)</f>
        <v>0</v>
      </c>
      <c r="J181">
        <f>VLOOKUP($B181,Miljö!$B$1:$J$479,MATCH("Kärnkraftsandel för ursprungsspecificerad el ()",Miljö!$B$1:$J$1,0),FALSE)</f>
        <v>0</v>
      </c>
      <c r="L181">
        <f>VLOOKUP($B181,Totalt!$B$1:$BU$497,MATCH("total el",Totalt!$B$1:$BU$1,0),FALSE)</f>
        <v>0.30499999999999999</v>
      </c>
      <c r="N181" s="136">
        <f t="shared" si="8"/>
        <v>0.33550000000000002</v>
      </c>
      <c r="O181" s="136">
        <f t="shared" si="9"/>
        <v>0</v>
      </c>
      <c r="P181" s="136">
        <f t="shared" si="10"/>
        <v>0</v>
      </c>
      <c r="Q181" s="136">
        <f t="shared" si="11"/>
        <v>0</v>
      </c>
    </row>
    <row r="182" spans="1:17">
      <c r="A182" t="s">
        <v>294</v>
      </c>
      <c r="B182" t="s">
        <v>307</v>
      </c>
      <c r="C182" t="str">
        <f>VLOOKUP($B182,Totalt!$B$1:$BU$600,MATCH("Kvalitetsgranskad:",Totalt!$B$1:$BU$1,0),FALSE)</f>
        <v>Ja</v>
      </c>
      <c r="E182" t="str">
        <f>VLOOKUP($B182,Miljö!$B$1:$AG$479,MATCH(E$1,Miljö!$B$1:$AK$1,0),FALSE)</f>
        <v>Ja</v>
      </c>
      <c r="F182" t="str">
        <f>VLOOKUP($B182,Miljö!$B$1:$J$479,MATCH("Typ av ursprungsspecificerad el   (Om inget värde anges används Nordisk residualmix, se inforuta) ()",Miljö!$B$1:$J$1,0),FALSE)</f>
        <v>'Ursprungsmärkt vattenkraft'</v>
      </c>
      <c r="G182">
        <f>VLOOKUP($B182,Miljö!$B$1:$J$479,MATCH("Primärenergifaktor ()",Miljö!$B$1:$J$1,0),FALSE)</f>
        <v>1.1000000000000001</v>
      </c>
      <c r="H182">
        <f>VLOOKUP($B182,Miljö!$B$1:$J$479,MATCH("Koldioxidekvivalenter energiomvandling (g/kwh)",Miljö!$B$1:$J$1,0),FALSE)</f>
        <v>0</v>
      </c>
      <c r="I182">
        <f>VLOOKUP($B182,Miljö!$B$1:$J$479,MATCH("Fossilandel för ursprungspecificerad el ()",Miljö!$B$1:$J$1,0),FALSE)</f>
        <v>0</v>
      </c>
      <c r="J182">
        <f>VLOOKUP($B182,Miljö!$B$1:$J$479,MATCH("Kärnkraftsandel för ursprungsspecificerad el ()",Miljö!$B$1:$J$1,0),FALSE)</f>
        <v>0</v>
      </c>
      <c r="L182">
        <f>VLOOKUP($B182,Totalt!$B$1:$BU$497,MATCH("total el",Totalt!$B$1:$BU$1,0),FALSE)</f>
        <v>0.30499999999999999</v>
      </c>
      <c r="N182" s="136">
        <f t="shared" si="8"/>
        <v>0.33550000000000002</v>
      </c>
      <c r="O182" s="136">
        <f t="shared" si="9"/>
        <v>0</v>
      </c>
      <c r="P182" s="136">
        <f t="shared" si="10"/>
        <v>0</v>
      </c>
      <c r="Q182" s="136">
        <f t="shared" si="11"/>
        <v>0</v>
      </c>
    </row>
    <row r="183" spans="1:17">
      <c r="A183" t="s">
        <v>294</v>
      </c>
      <c r="B183" t="s">
        <v>308</v>
      </c>
      <c r="C183" t="str">
        <f>VLOOKUP($B183,Totalt!$B$1:$BU$600,MATCH("Kvalitetsgranskad:",Totalt!$B$1:$BU$1,0),FALSE)</f>
        <v>Ja</v>
      </c>
      <c r="E183" t="str">
        <f>VLOOKUP($B183,Miljö!$B$1:$AG$479,MATCH(E$1,Miljö!$B$1:$AK$1,0),FALSE)</f>
        <v>Ja</v>
      </c>
      <c r="F183" t="str">
        <f>VLOOKUP($B183,Miljö!$B$1:$J$479,MATCH("Typ av ursprungsspecificerad el   (Om inget värde anges används Nordisk residualmix, se inforuta) ()",Miljö!$B$1:$J$1,0),FALSE)</f>
        <v>'Ursprungsmärkt vattenkraft'</v>
      </c>
      <c r="G183">
        <f>VLOOKUP($B183,Miljö!$B$1:$J$479,MATCH("Primärenergifaktor ()",Miljö!$B$1:$J$1,0),FALSE)</f>
        <v>1.1000000000000001</v>
      </c>
      <c r="H183">
        <f>VLOOKUP($B183,Miljö!$B$1:$J$479,MATCH("Koldioxidekvivalenter energiomvandling (g/kwh)",Miljö!$B$1:$J$1,0),FALSE)</f>
        <v>0</v>
      </c>
      <c r="I183">
        <f>VLOOKUP($B183,Miljö!$B$1:$J$479,MATCH("Fossilandel för ursprungspecificerad el ()",Miljö!$B$1:$J$1,0),FALSE)</f>
        <v>0</v>
      </c>
      <c r="J183">
        <f>VLOOKUP($B183,Miljö!$B$1:$J$479,MATCH("Kärnkraftsandel för ursprungsspecificerad el ()",Miljö!$B$1:$J$1,0),FALSE)</f>
        <v>0</v>
      </c>
      <c r="L183">
        <f>VLOOKUP($B183,Totalt!$B$1:$BU$497,MATCH("total el",Totalt!$B$1:$BU$1,0),FALSE)</f>
        <v>0.112</v>
      </c>
      <c r="N183" s="136">
        <f t="shared" si="8"/>
        <v>0.12320000000000002</v>
      </c>
      <c r="O183" s="136">
        <f t="shared" si="9"/>
        <v>0</v>
      </c>
      <c r="P183" s="136">
        <f t="shared" si="10"/>
        <v>0</v>
      </c>
      <c r="Q183" s="136">
        <f t="shared" si="11"/>
        <v>0</v>
      </c>
    </row>
    <row r="184" spans="1:17">
      <c r="A184" t="s">
        <v>294</v>
      </c>
      <c r="B184" t="s">
        <v>309</v>
      </c>
      <c r="C184" t="str">
        <f>VLOOKUP($B184,Totalt!$B$1:$BU$600,MATCH("Kvalitetsgranskad:",Totalt!$B$1:$BU$1,0),FALSE)</f>
        <v>Ja</v>
      </c>
      <c r="E184" t="str">
        <f>VLOOKUP($B184,Miljö!$B$1:$AG$479,MATCH(E$1,Miljö!$B$1:$AK$1,0),FALSE)</f>
        <v>Ja</v>
      </c>
      <c r="F184" t="str">
        <f>VLOOKUP($B184,Miljö!$B$1:$J$479,MATCH("Typ av ursprungsspecificerad el   (Om inget värde anges används Nordisk residualmix, se inforuta) ()",Miljö!$B$1:$J$1,0),FALSE)</f>
        <v>'Ursprungsmärkt vattenkraft'</v>
      </c>
      <c r="G184">
        <f>VLOOKUP($B184,Miljö!$B$1:$J$479,MATCH("Primärenergifaktor ()",Miljö!$B$1:$J$1,0),FALSE)</f>
        <v>1.1000000000000001</v>
      </c>
      <c r="H184">
        <f>VLOOKUP($B184,Miljö!$B$1:$J$479,MATCH("Koldioxidekvivalenter energiomvandling (g/kwh)",Miljö!$B$1:$J$1,0),FALSE)</f>
        <v>0</v>
      </c>
      <c r="I184">
        <f>VLOOKUP($B184,Miljö!$B$1:$J$479,MATCH("Fossilandel för ursprungspecificerad el ()",Miljö!$B$1:$J$1,0),FALSE)</f>
        <v>0</v>
      </c>
      <c r="J184">
        <f>VLOOKUP($B184,Miljö!$B$1:$J$479,MATCH("Kärnkraftsandel för ursprungsspecificerad el ()",Miljö!$B$1:$J$1,0),FALSE)</f>
        <v>0</v>
      </c>
      <c r="L184">
        <f>VLOOKUP($B184,Totalt!$B$1:$BU$497,MATCH("total el",Totalt!$B$1:$BU$1,0),FALSE)</f>
        <v>0.65600000000000003</v>
      </c>
      <c r="N184" s="136">
        <f t="shared" si="8"/>
        <v>0.72160000000000013</v>
      </c>
      <c r="O184" s="136">
        <f t="shared" si="9"/>
        <v>0</v>
      </c>
      <c r="P184" s="136">
        <f t="shared" si="10"/>
        <v>0</v>
      </c>
      <c r="Q184" s="136">
        <f t="shared" si="11"/>
        <v>0</v>
      </c>
    </row>
    <row r="185" spans="1:17">
      <c r="A185" t="s">
        <v>294</v>
      </c>
      <c r="B185" t="s">
        <v>310</v>
      </c>
      <c r="C185" t="str">
        <f>VLOOKUP($B185,Totalt!$B$1:$BU$600,MATCH("Kvalitetsgranskad:",Totalt!$B$1:$BU$1,0),FALSE)</f>
        <v>Ja</v>
      </c>
      <c r="E185" t="str">
        <f>VLOOKUP($B185,Miljö!$B$1:$AG$479,MATCH(E$1,Miljö!$B$1:$AK$1,0),FALSE)</f>
        <v>Ja</v>
      </c>
      <c r="F185" t="str">
        <f>VLOOKUP($B185,Miljö!$B$1:$J$479,MATCH("Typ av ursprungsspecificerad el   (Om inget värde anges används Nordisk residualmix, se inforuta) ()",Miljö!$B$1:$J$1,0),FALSE)</f>
        <v>'Ursprungsmärkt vattenkraft'</v>
      </c>
      <c r="G185">
        <f>VLOOKUP($B185,Miljö!$B$1:$J$479,MATCH("Primärenergifaktor ()",Miljö!$B$1:$J$1,0),FALSE)</f>
        <v>1.1000000000000001</v>
      </c>
      <c r="H185">
        <f>VLOOKUP($B185,Miljö!$B$1:$J$479,MATCH("Koldioxidekvivalenter energiomvandling (g/kwh)",Miljö!$B$1:$J$1,0),FALSE)</f>
        <v>0</v>
      </c>
      <c r="I185">
        <f>VLOOKUP($B185,Miljö!$B$1:$J$479,MATCH("Fossilandel för ursprungspecificerad el ()",Miljö!$B$1:$J$1,0),FALSE)</f>
        <v>0</v>
      </c>
      <c r="J185">
        <f>VLOOKUP($B185,Miljö!$B$1:$J$479,MATCH("Kärnkraftsandel för ursprungsspecificerad el ()",Miljö!$B$1:$J$1,0),FALSE)</f>
        <v>0</v>
      </c>
      <c r="L185">
        <f>VLOOKUP($B185,Totalt!$B$1:$BU$497,MATCH("total el",Totalt!$B$1:$BU$1,0),FALSE)</f>
        <v>0.19900000000000001</v>
      </c>
      <c r="N185" s="136">
        <f t="shared" si="8"/>
        <v>0.21890000000000004</v>
      </c>
      <c r="O185" s="136">
        <f t="shared" si="9"/>
        <v>0</v>
      </c>
      <c r="P185" s="136">
        <f t="shared" si="10"/>
        <v>0</v>
      </c>
      <c r="Q185" s="136">
        <f t="shared" si="11"/>
        <v>0</v>
      </c>
    </row>
    <row r="186" spans="1:17">
      <c r="A186" t="s">
        <v>294</v>
      </c>
      <c r="B186" t="s">
        <v>311</v>
      </c>
      <c r="C186" t="str">
        <f>VLOOKUP($B186,Totalt!$B$1:$BU$600,MATCH("Kvalitetsgranskad:",Totalt!$B$1:$BU$1,0),FALSE)</f>
        <v>Ja</v>
      </c>
      <c r="E186" t="str">
        <f>VLOOKUP($B186,Miljö!$B$1:$AG$479,MATCH(E$1,Miljö!$B$1:$AK$1,0),FALSE)</f>
        <v>Ja</v>
      </c>
      <c r="F186" t="str">
        <f>VLOOKUP($B186,Miljö!$B$1:$J$479,MATCH("Typ av ursprungsspecificerad el   (Om inget värde anges används Nordisk residualmix, se inforuta) ()",Miljö!$B$1:$J$1,0),FALSE)</f>
        <v>'Ursprungsmärkt vattenkraft'</v>
      </c>
      <c r="G186">
        <f>VLOOKUP($B186,Miljö!$B$1:$J$479,MATCH("Primärenergifaktor ()",Miljö!$B$1:$J$1,0),FALSE)</f>
        <v>1.1000000000000001</v>
      </c>
      <c r="H186">
        <f>VLOOKUP($B186,Miljö!$B$1:$J$479,MATCH("Koldioxidekvivalenter energiomvandling (g/kwh)",Miljö!$B$1:$J$1,0),FALSE)</f>
        <v>0</v>
      </c>
      <c r="I186">
        <f>VLOOKUP($B186,Miljö!$B$1:$J$479,MATCH("Fossilandel för ursprungspecificerad el ()",Miljö!$B$1:$J$1,0),FALSE)</f>
        <v>0</v>
      </c>
      <c r="J186">
        <f>VLOOKUP($B186,Miljö!$B$1:$J$479,MATCH("Kärnkraftsandel för ursprungsspecificerad el ()",Miljö!$B$1:$J$1,0),FALSE)</f>
        <v>0</v>
      </c>
      <c r="L186">
        <f>VLOOKUP($B186,Totalt!$B$1:$BU$497,MATCH("total el",Totalt!$B$1:$BU$1,0),FALSE)</f>
        <v>6.6000000000000003E-2</v>
      </c>
      <c r="N186" s="136">
        <f t="shared" si="8"/>
        <v>7.2600000000000012E-2</v>
      </c>
      <c r="O186" s="136">
        <f t="shared" si="9"/>
        <v>0</v>
      </c>
      <c r="P186" s="136">
        <f t="shared" si="10"/>
        <v>0</v>
      </c>
      <c r="Q186" s="136">
        <f t="shared" si="11"/>
        <v>0</v>
      </c>
    </row>
    <row r="187" spans="1:17">
      <c r="A187" t="s">
        <v>312</v>
      </c>
      <c r="B187" t="s">
        <v>313</v>
      </c>
      <c r="C187" t="str">
        <f>VLOOKUP($B187,Totalt!$B$1:$BU$600,MATCH("Kvalitetsgranskad:",Totalt!$B$1:$BU$1,0),FALSE)</f>
        <v>Ja</v>
      </c>
      <c r="E187" t="str">
        <f>VLOOKUP($B187,Miljö!$B$1:$AG$479,MATCH(E$1,Miljö!$B$1:$AK$1,0),FALSE)</f>
        <v>Nej</v>
      </c>
      <c r="F187" t="str">
        <f>VLOOKUP($B187,Miljö!$B$1:$J$479,MATCH("Typ av ursprungsspecificerad el   (Om inget värde anges används Nordisk residualmix, se inforuta) ()",Miljö!$B$1:$J$1,0),FALSE)</f>
        <v>'-'</v>
      </c>
      <c r="G187">
        <f>VLOOKUP($B187,Miljö!$B$1:$J$479,MATCH("Primärenergifaktor ()",Miljö!$B$1:$J$1,0),FALSE)</f>
        <v>2.46</v>
      </c>
      <c r="H187">
        <f>VLOOKUP($B187,Miljö!$B$1:$J$479,MATCH("Koldioxidekvivalenter energiomvandling (g/kwh)",Miljö!$B$1:$J$1,0),FALSE)</f>
        <v>338.5</v>
      </c>
      <c r="I187">
        <f>VLOOKUP($B187,Miljö!$B$1:$J$479,MATCH("Fossilandel för ursprungspecificerad el ()",Miljö!$B$1:$J$1,0),FALSE)</f>
        <v>0.47</v>
      </c>
      <c r="J187">
        <f>VLOOKUP($B187,Miljö!$B$1:$J$479,MATCH("Kärnkraftsandel för ursprungsspecificerad el ()",Miljö!$B$1:$J$1,0),FALSE)</f>
        <v>0.48170000000000002</v>
      </c>
      <c r="L187">
        <f>VLOOKUP($B187,Totalt!$B$1:$BU$497,MATCH("total el",Totalt!$B$1:$BU$1,0),FALSE)</f>
        <v>0.11196</v>
      </c>
      <c r="N187" s="136">
        <f t="shared" si="8"/>
        <v>0.27542159999999999</v>
      </c>
      <c r="O187" s="136">
        <f t="shared" si="9"/>
        <v>37.89846</v>
      </c>
      <c r="P187" s="136">
        <f t="shared" si="10"/>
        <v>5.26212E-2</v>
      </c>
      <c r="Q187" s="136">
        <f t="shared" si="11"/>
        <v>5.3931132000000007E-2</v>
      </c>
    </row>
    <row r="188" spans="1:17">
      <c r="A188" t="s">
        <v>312</v>
      </c>
      <c r="B188" t="s">
        <v>314</v>
      </c>
      <c r="C188" t="str">
        <f>VLOOKUP($B188,Totalt!$B$1:$BU$600,MATCH("Kvalitetsgranskad:",Totalt!$B$1:$BU$1,0),FALSE)</f>
        <v>Ja</v>
      </c>
      <c r="E188" t="str">
        <f>VLOOKUP($B188,Miljö!$B$1:$AG$479,MATCH(E$1,Miljö!$B$1:$AK$1,0),FALSE)</f>
        <v>Ja</v>
      </c>
      <c r="F188" t="str">
        <f>VLOOKUP($B188,Miljö!$B$1:$J$479,MATCH("Typ av ursprungsspecificerad el   (Om inget värde anges används Nordisk residualmix, se inforuta) ()",Miljö!$B$1:$J$1,0),FALSE)</f>
        <v>'Elhandel Njudung Energi'</v>
      </c>
      <c r="G188">
        <f>VLOOKUP($B188,Miljö!$B$1:$J$479,MATCH("Primärenergifaktor ()",Miljö!$B$1:$J$1,0),FALSE)</f>
        <v>2</v>
      </c>
      <c r="H188">
        <f>VLOOKUP($B188,Miljö!$B$1:$J$479,MATCH("Koldioxidekvivalenter energiomvandling (g/kwh)",Miljö!$B$1:$J$1,0),FALSE)</f>
        <v>0.03</v>
      </c>
      <c r="I188">
        <f>VLOOKUP($B188,Miljö!$B$1:$J$479,MATCH("Fossilandel för ursprungspecificerad el ()",Miljö!$B$1:$J$1,0),FALSE)</f>
        <v>0</v>
      </c>
      <c r="J188">
        <f>VLOOKUP($B188,Miljö!$B$1:$J$479,MATCH("Kärnkraftsandel för ursprungsspecificerad el ()",Miljö!$B$1:$J$1,0),FALSE)</f>
        <v>0.47</v>
      </c>
      <c r="L188">
        <f>VLOOKUP($B188,Totalt!$B$1:$BU$497,MATCH("total el",Totalt!$B$1:$BU$1,0),FALSE)</f>
        <v>1.2964500000000001</v>
      </c>
      <c r="N188" s="136">
        <f t="shared" si="8"/>
        <v>2.5929000000000002</v>
      </c>
      <c r="O188" s="136">
        <f t="shared" si="9"/>
        <v>3.8893500000000004E-2</v>
      </c>
      <c r="P188" s="136">
        <f t="shared" si="10"/>
        <v>0</v>
      </c>
      <c r="Q188" s="136">
        <f t="shared" si="11"/>
        <v>0.60933150000000003</v>
      </c>
    </row>
    <row r="189" spans="1:17">
      <c r="A189" t="s">
        <v>315</v>
      </c>
      <c r="B189" t="s">
        <v>316</v>
      </c>
      <c r="C189" t="str">
        <f>VLOOKUP($B189,Totalt!$B$1:$BU$600,MATCH("Kvalitetsgranskad:",Totalt!$B$1:$BU$1,0),FALSE)</f>
        <v>Ja</v>
      </c>
      <c r="E189" t="str">
        <f>VLOOKUP($B189,Miljö!$B$1:$AG$479,MATCH(E$1,Miljö!$B$1:$AK$1,0),FALSE)</f>
        <v>Ja</v>
      </c>
      <c r="F189" t="str">
        <f>VLOOKUP($B189,Miljö!$B$1:$J$479,MATCH("Typ av ursprungsspecificerad el   (Om inget värde anges används Nordisk residualmix, se inforuta) ()",Miljö!$B$1:$J$1,0),FALSE)</f>
        <v>'Elhandel Njudung Energi'</v>
      </c>
      <c r="G189">
        <f>VLOOKUP($B189,Miljö!$B$1:$J$479,MATCH("Primärenergifaktor ()",Miljö!$B$1:$J$1,0),FALSE)</f>
        <v>2</v>
      </c>
      <c r="H189">
        <f>VLOOKUP($B189,Miljö!$B$1:$J$479,MATCH("Koldioxidekvivalenter energiomvandling (g/kwh)",Miljö!$B$1:$J$1,0),FALSE)</f>
        <v>0.03</v>
      </c>
      <c r="I189">
        <f>VLOOKUP($B189,Miljö!$B$1:$J$479,MATCH("Fossilandel för ursprungspecificerad el ()",Miljö!$B$1:$J$1,0),FALSE)</f>
        <v>0</v>
      </c>
      <c r="J189">
        <f>VLOOKUP($B189,Miljö!$B$1:$J$479,MATCH("Kärnkraftsandel för ursprungsspecificerad el ()",Miljö!$B$1:$J$1,0),FALSE)</f>
        <v>0.47</v>
      </c>
      <c r="L189">
        <f>VLOOKUP($B189,Totalt!$B$1:$BU$497,MATCH("total el",Totalt!$B$1:$BU$1,0),FALSE)</f>
        <v>0.11277</v>
      </c>
      <c r="N189" s="136">
        <f t="shared" si="8"/>
        <v>0.22553999999999999</v>
      </c>
      <c r="O189" s="136">
        <f t="shared" si="9"/>
        <v>3.3830999999999996E-3</v>
      </c>
      <c r="P189" s="136">
        <f t="shared" si="10"/>
        <v>0</v>
      </c>
      <c r="Q189" s="136">
        <f t="shared" si="11"/>
        <v>5.3001899999999998E-2</v>
      </c>
    </row>
    <row r="190" spans="1:17">
      <c r="A190" t="s">
        <v>315</v>
      </c>
      <c r="B190" t="s">
        <v>317</v>
      </c>
      <c r="C190" t="str">
        <f>VLOOKUP($B190,Totalt!$B$1:$BU$600,MATCH("Kvalitetsgranskad:",Totalt!$B$1:$BU$1,0),FALSE)</f>
        <v>Ja</v>
      </c>
      <c r="E190" t="str">
        <f>VLOOKUP($B190,Miljö!$B$1:$AG$479,MATCH(E$1,Miljö!$B$1:$AK$1,0),FALSE)</f>
        <v>Ja</v>
      </c>
      <c r="F190" t="str">
        <f>VLOOKUP($B190,Miljö!$B$1:$J$479,MATCH("Typ av ursprungsspecificerad el   (Om inget värde anges används Nordisk residualmix, se inforuta) ()",Miljö!$B$1:$J$1,0),FALSE)</f>
        <v>'Elhandel Njudung Energi'</v>
      </c>
      <c r="G190">
        <f>VLOOKUP($B190,Miljö!$B$1:$J$479,MATCH("Primärenergifaktor ()",Miljö!$B$1:$J$1,0),FALSE)</f>
        <v>2</v>
      </c>
      <c r="H190">
        <f>VLOOKUP($B190,Miljö!$B$1:$J$479,MATCH("Koldioxidekvivalenter energiomvandling (g/kwh)",Miljö!$B$1:$J$1,0),FALSE)</f>
        <v>0.03</v>
      </c>
      <c r="I190">
        <f>VLOOKUP($B190,Miljö!$B$1:$J$479,MATCH("Fossilandel för ursprungspecificerad el ()",Miljö!$B$1:$J$1,0),FALSE)</f>
        <v>0</v>
      </c>
      <c r="J190">
        <f>VLOOKUP($B190,Miljö!$B$1:$J$479,MATCH("Kärnkraftsandel för ursprungsspecificerad el ()",Miljö!$B$1:$J$1,0),FALSE)</f>
        <v>0.47</v>
      </c>
      <c r="L190">
        <f>VLOOKUP($B190,Totalt!$B$1:$BU$497,MATCH("total el",Totalt!$B$1:$BU$1,0),FALSE)</f>
        <v>3.4482300000000001</v>
      </c>
      <c r="N190" s="136">
        <f t="shared" si="8"/>
        <v>6.8964600000000003</v>
      </c>
      <c r="O190" s="136">
        <f t="shared" si="9"/>
        <v>0.10344689999999999</v>
      </c>
      <c r="P190" s="136">
        <f t="shared" si="10"/>
        <v>0</v>
      </c>
      <c r="Q190" s="136">
        <f t="shared" si="11"/>
        <v>1.6206681000000001</v>
      </c>
    </row>
    <row r="191" spans="1:17">
      <c r="A191" t="s">
        <v>320</v>
      </c>
      <c r="B191" t="s">
        <v>321</v>
      </c>
      <c r="C191" t="str">
        <f>VLOOKUP($B191,Totalt!$B$1:$BU$600,MATCH("Kvalitetsgranskad:",Totalt!$B$1:$BU$1,0),FALSE)</f>
        <v>Ja</v>
      </c>
      <c r="E191" t="str">
        <f>VLOOKUP($B191,Miljö!$B$1:$AG$479,MATCH(E$1,Miljö!$B$1:$AK$1,0),FALSE)</f>
        <v>Ja</v>
      </c>
      <c r="F191" t="str">
        <f>VLOOKUP($B191,Miljö!$B$1:$J$479,MATCH("Typ av ursprungsspecificerad el   (Om inget värde anges används Nordisk residualmix, se inforuta) ()",Miljö!$B$1:$J$1,0),FALSE)</f>
        <v>'Bra Miljöval El'</v>
      </c>
      <c r="G191">
        <f>VLOOKUP($B191,Miljö!$B$1:$J$479,MATCH("Primärenergifaktor ()",Miljö!$B$1:$J$1,0),FALSE)</f>
        <v>1.03</v>
      </c>
      <c r="H191">
        <f>VLOOKUP($B191,Miljö!$B$1:$J$479,MATCH("Koldioxidekvivalenter energiomvandling (g/kwh)",Miljö!$B$1:$J$1,0),FALSE)</f>
        <v>0</v>
      </c>
      <c r="I191">
        <f>VLOOKUP($B191,Miljö!$B$1:$J$479,MATCH("Fossilandel för ursprungspecificerad el ()",Miljö!$B$1:$J$1,0),FALSE)</f>
        <v>0</v>
      </c>
      <c r="J191">
        <f>VLOOKUP($B191,Miljö!$B$1:$J$479,MATCH("Kärnkraftsandel för ursprungsspecificerad el ()",Miljö!$B$1:$J$1,0),FALSE)</f>
        <v>0</v>
      </c>
      <c r="L191">
        <f>VLOOKUP($B191,Totalt!$B$1:$BU$497,MATCH("total el",Totalt!$B$1:$BU$1,0),FALSE)</f>
        <v>157.49799999999999</v>
      </c>
      <c r="N191" s="136">
        <f t="shared" si="8"/>
        <v>162.22293999999999</v>
      </c>
      <c r="O191" s="136">
        <f t="shared" si="9"/>
        <v>0</v>
      </c>
      <c r="P191" s="136">
        <f t="shared" si="10"/>
        <v>0</v>
      </c>
      <c r="Q191" s="136">
        <f t="shared" si="11"/>
        <v>0</v>
      </c>
    </row>
    <row r="192" spans="1:17">
      <c r="A192" t="s">
        <v>322</v>
      </c>
      <c r="B192" t="s">
        <v>323</v>
      </c>
      <c r="C192" t="str">
        <f>VLOOKUP($B192,Totalt!$B$1:$BU$600,MATCH("Kvalitetsgranskad:",Totalt!$B$1:$BU$1,0),FALSE)</f>
        <v>Ja</v>
      </c>
      <c r="E192" t="str">
        <f>VLOOKUP($B192,Miljö!$B$1:$AG$479,MATCH(E$1,Miljö!$B$1:$AK$1,0),FALSE)</f>
        <v>Ja</v>
      </c>
      <c r="F192" t="str">
        <f>VLOOKUP($B192,Miljö!$B$1:$J$479,MATCH("Typ av ursprungsspecificerad el   (Om inget värde anges används Nordisk residualmix, se inforuta) ()",Miljö!$B$1:$J$1,0),FALSE)</f>
        <v>'Vattenfall EPD 100%'</v>
      </c>
      <c r="G192">
        <f>VLOOKUP($B192,Miljö!$B$1:$J$479,MATCH("Primärenergifaktor ()",Miljö!$B$1:$J$1,0),FALSE)</f>
        <v>1.1000000000000001</v>
      </c>
      <c r="H192">
        <f>VLOOKUP($B192,Miljö!$B$1:$J$479,MATCH("Koldioxidekvivalenter energiomvandling (g/kwh)",Miljö!$B$1:$J$1,0),FALSE)</f>
        <v>0</v>
      </c>
      <c r="I192">
        <f>VLOOKUP($B192,Miljö!$B$1:$J$479,MATCH("Fossilandel för ursprungspecificerad el ()",Miljö!$B$1:$J$1,0),FALSE)</f>
        <v>0</v>
      </c>
      <c r="J192">
        <f>VLOOKUP($B192,Miljö!$B$1:$J$479,MATCH("Kärnkraftsandel för ursprungsspecificerad el ()",Miljö!$B$1:$J$1,0),FALSE)</f>
        <v>0</v>
      </c>
      <c r="L192">
        <f>VLOOKUP($B192,Totalt!$B$1:$BU$497,MATCH("total el",Totalt!$B$1:$BU$1,0),FALSE)</f>
        <v>0.26200000000000001</v>
      </c>
      <c r="N192" s="136">
        <f t="shared" si="8"/>
        <v>0.28820000000000001</v>
      </c>
      <c r="O192" s="136">
        <f t="shared" si="9"/>
        <v>0</v>
      </c>
      <c r="P192" s="136">
        <f t="shared" si="10"/>
        <v>0</v>
      </c>
      <c r="Q192" s="136">
        <f t="shared" si="11"/>
        <v>0</v>
      </c>
    </row>
    <row r="193" spans="1:17">
      <c r="A193" t="s">
        <v>322</v>
      </c>
      <c r="B193" t="s">
        <v>324</v>
      </c>
      <c r="C193" t="str">
        <f>VLOOKUP($B193,Totalt!$B$1:$BU$600,MATCH("Kvalitetsgranskad:",Totalt!$B$1:$BU$1,0),FALSE)</f>
        <v>Ja</v>
      </c>
      <c r="E193" t="str">
        <f>VLOOKUP($B193,Miljö!$B$1:$AG$479,MATCH(E$1,Miljö!$B$1:$AK$1,0),FALSE)</f>
        <v>Ja</v>
      </c>
      <c r="F193" t="str">
        <f>VLOOKUP($B193,Miljö!$B$1:$J$479,MATCH("Typ av ursprungsspecificerad el   (Om inget värde anges används Nordisk residualmix, se inforuta) ()",Miljö!$B$1:$J$1,0),FALSE)</f>
        <v>'Vattenfall EPD 100%'</v>
      </c>
      <c r="G193">
        <f>VLOOKUP($B193,Miljö!$B$1:$J$479,MATCH("Primärenergifaktor ()",Miljö!$B$1:$J$1,0),FALSE)</f>
        <v>1.1000000000000001</v>
      </c>
      <c r="H193">
        <f>VLOOKUP($B193,Miljö!$B$1:$J$479,MATCH("Koldioxidekvivalenter energiomvandling (g/kwh)",Miljö!$B$1:$J$1,0),FALSE)</f>
        <v>0</v>
      </c>
      <c r="I193">
        <f>VLOOKUP($B193,Miljö!$B$1:$J$479,MATCH("Fossilandel för ursprungspecificerad el ()",Miljö!$B$1:$J$1,0),FALSE)</f>
        <v>0</v>
      </c>
      <c r="J193">
        <f>VLOOKUP($B193,Miljö!$B$1:$J$479,MATCH("Kärnkraftsandel för ursprungsspecificerad el ()",Miljö!$B$1:$J$1,0),FALSE)</f>
        <v>0</v>
      </c>
      <c r="L193">
        <f>VLOOKUP($B193,Totalt!$B$1:$BU$497,MATCH("total el",Totalt!$B$1:$BU$1,0),FALSE)</f>
        <v>3.9741200000000001</v>
      </c>
      <c r="N193" s="136">
        <f t="shared" si="8"/>
        <v>4.3715320000000002</v>
      </c>
      <c r="O193" s="136">
        <f t="shared" si="9"/>
        <v>0</v>
      </c>
      <c r="P193" s="136">
        <f t="shared" si="10"/>
        <v>0</v>
      </c>
      <c r="Q193" s="136">
        <f t="shared" si="11"/>
        <v>0</v>
      </c>
    </row>
    <row r="194" spans="1:17">
      <c r="A194" t="s">
        <v>322</v>
      </c>
      <c r="B194" t="s">
        <v>325</v>
      </c>
      <c r="C194" t="str">
        <f>VLOOKUP($B194,Totalt!$B$1:$BU$600,MATCH("Kvalitetsgranskad:",Totalt!$B$1:$BU$1,0),FALSE)</f>
        <v>Ja</v>
      </c>
      <c r="E194" t="str">
        <f>VLOOKUP($B194,Miljö!$B$1:$AG$479,MATCH(E$1,Miljö!$B$1:$AK$1,0),FALSE)</f>
        <v>Ja</v>
      </c>
      <c r="F194" t="str">
        <f>VLOOKUP($B194,Miljö!$B$1:$J$479,MATCH("Typ av ursprungsspecificerad el   (Om inget värde anges används Nordisk residualmix, se inforuta) ()",Miljö!$B$1:$J$1,0),FALSE)</f>
        <v>'Vattenfall EPD 100%'</v>
      </c>
      <c r="G194">
        <f>VLOOKUP($B194,Miljö!$B$1:$J$479,MATCH("Primärenergifaktor ()",Miljö!$B$1:$J$1,0),FALSE)</f>
        <v>1.1000000000000001</v>
      </c>
      <c r="H194">
        <f>VLOOKUP($B194,Miljö!$B$1:$J$479,MATCH("Koldioxidekvivalenter energiomvandling (g/kwh)",Miljö!$B$1:$J$1,0),FALSE)</f>
        <v>0</v>
      </c>
      <c r="I194">
        <f>VLOOKUP($B194,Miljö!$B$1:$J$479,MATCH("Fossilandel för ursprungspecificerad el ()",Miljö!$B$1:$J$1,0),FALSE)</f>
        <v>0</v>
      </c>
      <c r="J194">
        <f>VLOOKUP($B194,Miljö!$B$1:$J$479,MATCH("Kärnkraftsandel för ursprungsspecificerad el ()",Miljö!$B$1:$J$1,0),FALSE)</f>
        <v>0</v>
      </c>
      <c r="L194">
        <f>VLOOKUP($B194,Totalt!$B$1:$BU$497,MATCH("total el",Totalt!$B$1:$BU$1,0),FALSE)</f>
        <v>0.45700000000000002</v>
      </c>
      <c r="N194" s="136">
        <f t="shared" si="8"/>
        <v>0.50270000000000004</v>
      </c>
      <c r="O194" s="136">
        <f t="shared" si="9"/>
        <v>0</v>
      </c>
      <c r="P194" s="136">
        <f t="shared" si="10"/>
        <v>0</v>
      </c>
      <c r="Q194" s="136">
        <f t="shared" si="11"/>
        <v>0</v>
      </c>
    </row>
    <row r="195" spans="1:17">
      <c r="A195" t="s">
        <v>326</v>
      </c>
      <c r="B195" t="s">
        <v>327</v>
      </c>
      <c r="C195" t="str">
        <f>VLOOKUP($B195,Totalt!$B$1:$BU$600,MATCH("Kvalitetsgranskad:",Totalt!$B$1:$BU$1,0),FALSE)</f>
        <v>Ja</v>
      </c>
      <c r="E195" t="str">
        <f>VLOOKUP($B195,Miljö!$B$1:$AG$479,MATCH(E$1,Miljö!$B$1:$AK$1,0),FALSE)</f>
        <v>Ja</v>
      </c>
      <c r="F195" t="str">
        <f>VLOOKUP($B195,Miljö!$B$1:$J$479,MATCH("Typ av ursprungsspecificerad el   (Om inget värde anges används Nordisk residualmix, se inforuta) ()",Miljö!$B$1:$J$1,0),FALSE)</f>
        <v>'biobränsle'</v>
      </c>
      <c r="G195">
        <f>VLOOKUP($B195,Miljö!$B$1:$J$479,MATCH("Primärenergifaktor ()",Miljö!$B$1:$J$1,0),FALSE)</f>
        <v>1.1000000000000001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VLOOKUP($B195,Totalt!$B$1:$BU$497,MATCH("total el",Totalt!$B$1:$BU$1,0),FALSE)</f>
        <v>8.3561599999999991</v>
      </c>
      <c r="N195" s="136">
        <f t="shared" ref="N195:N258" si="12">IF(ISERROR($L195*G195),"",$L195*G195)</f>
        <v>9.1917759999999991</v>
      </c>
      <c r="O195" s="136">
        <f t="shared" ref="O195:O258" si="13">IF(ISERROR($L195*H195),"",$L195*H195)</f>
        <v>0</v>
      </c>
      <c r="P195" s="136">
        <f t="shared" ref="P195:P258" si="14">IF(ISERROR($L195*I195),"",$L195*I195)</f>
        <v>0</v>
      </c>
      <c r="Q195" s="136">
        <f t="shared" ref="Q195:Q258" si="15">IF(ISERROR($L195*J195),"",$L195*J195)</f>
        <v>0</v>
      </c>
    </row>
    <row r="196" spans="1:17">
      <c r="A196" t="s">
        <v>328</v>
      </c>
      <c r="B196" t="s">
        <v>329</v>
      </c>
      <c r="C196" t="str">
        <f>VLOOKUP($B196,Totalt!$B$1:$BU$600,MATCH("Kvalitetsgranskad:",Totalt!$B$1:$BU$1,0),FALSE)</f>
        <v>Ja</v>
      </c>
      <c r="E196" t="str">
        <f>VLOOKUP($B196,Miljö!$B$1:$AG$479,MATCH(E$1,Miljö!$B$1:$AK$1,0),FALSE)</f>
        <v>Ja</v>
      </c>
      <c r="F196" t="str">
        <f>VLOOKUP($B196,Miljö!$B$1:$J$479,MATCH("Typ av ursprungsspecificerad el   (Om inget värde anges används Nordisk residualmix, se inforuta) ()",Miljö!$B$1:$J$1,0),FALSE)</f>
        <v>' 'Bixia Miljömärkt''</v>
      </c>
      <c r="G196">
        <f>VLOOKUP($B196,Miljö!$B$1:$J$479,MATCH("Primärenergifaktor ()",Miljö!$B$1:$J$1,0),FALSE)</f>
        <v>1.1000000000000001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VLOOKUP($B196,Totalt!$B$1:$BU$497,MATCH("total el",Totalt!$B$1:$BU$1,0),FALSE)</f>
        <v>3.2000000000000001E-2</v>
      </c>
      <c r="N196" s="136">
        <f t="shared" si="12"/>
        <v>3.5200000000000002E-2</v>
      </c>
      <c r="O196" s="136">
        <f t="shared" si="13"/>
        <v>0</v>
      </c>
      <c r="P196" s="136">
        <f t="shared" si="14"/>
        <v>0</v>
      </c>
      <c r="Q196" s="136">
        <f t="shared" si="15"/>
        <v>0</v>
      </c>
    </row>
    <row r="197" spans="1:17">
      <c r="A197" t="s">
        <v>328</v>
      </c>
      <c r="B197" t="s">
        <v>330</v>
      </c>
      <c r="C197" t="str">
        <f>VLOOKUP($B197,Totalt!$B$1:$BU$600,MATCH("Kvalitetsgranskad:",Totalt!$B$1:$BU$1,0),FALSE)</f>
        <v>Ja</v>
      </c>
      <c r="E197" t="str">
        <f>VLOOKUP($B197,Miljö!$B$1:$AG$479,MATCH(E$1,Miljö!$B$1:$AK$1,0),FALSE)</f>
        <v>Ja</v>
      </c>
      <c r="F197" t="str">
        <f>VLOOKUP($B197,Miljö!$B$1:$J$479,MATCH("Typ av ursprungsspecificerad el   (Om inget värde anges används Nordisk residualmix, se inforuta) ()",Miljö!$B$1:$J$1,0),FALSE)</f>
        <v>' 'Bixia Miljömärkt''</v>
      </c>
      <c r="G197">
        <f>VLOOKUP($B197,Miljö!$B$1:$J$479,MATCH("Primärenergifaktor ()",Miljö!$B$1:$J$1,0),FALSE)</f>
        <v>1.1000000000000001</v>
      </c>
      <c r="H197">
        <f>VLOOKUP($B197,Miljö!$B$1:$J$479,MATCH("Koldioxidekvivalenter energiomvandling (g/kwh)",Miljö!$B$1:$J$1,0),FALSE)</f>
        <v>0</v>
      </c>
      <c r="I197">
        <f>VLOOKUP($B197,Miljö!$B$1:$J$479,MATCH("Fossilandel för ursprungspecificerad el ()",Miljö!$B$1:$J$1,0),FALSE)</f>
        <v>0</v>
      </c>
      <c r="J197">
        <f>VLOOKUP($B197,Miljö!$B$1:$J$479,MATCH("Kärnkraftsandel för ursprungsspecificerad el ()",Miljö!$B$1:$J$1,0),FALSE)</f>
        <v>0</v>
      </c>
      <c r="L197">
        <f>VLOOKUP($B197,Totalt!$B$1:$BU$497,MATCH("total el",Totalt!$B$1:$BU$1,0),FALSE)</f>
        <v>0.25800000000000001</v>
      </c>
      <c r="N197" s="136">
        <f t="shared" si="12"/>
        <v>0.28380000000000005</v>
      </c>
      <c r="O197" s="136">
        <f t="shared" si="13"/>
        <v>0</v>
      </c>
      <c r="P197" s="136">
        <f t="shared" si="14"/>
        <v>0</v>
      </c>
      <c r="Q197" s="136">
        <f t="shared" si="15"/>
        <v>0</v>
      </c>
    </row>
    <row r="198" spans="1:17">
      <c r="A198" t="s">
        <v>328</v>
      </c>
      <c r="B198" t="s">
        <v>331</v>
      </c>
      <c r="C198" t="str">
        <f>VLOOKUP($B198,Totalt!$B$1:$BU$600,MATCH("Kvalitetsgranskad:",Totalt!$B$1:$BU$1,0),FALSE)</f>
        <v>Ja</v>
      </c>
      <c r="E198" t="str">
        <f>VLOOKUP($B198,Miljö!$B$1:$AG$479,MATCH(E$1,Miljö!$B$1:$AK$1,0),FALSE)</f>
        <v>Ja</v>
      </c>
      <c r="F198" t="str">
        <f>VLOOKUP($B198,Miljö!$B$1:$J$479,MATCH("Typ av ursprungsspecificerad el   (Om inget värde anges används Nordisk residualmix, se inforuta) ()",Miljö!$B$1:$J$1,0),FALSE)</f>
        <v>' 'Bixia Miljömärkt''</v>
      </c>
      <c r="G198">
        <f>VLOOKUP($B198,Miljö!$B$1:$J$479,MATCH("Primärenergifaktor ()",Miljö!$B$1:$J$1,0),FALSE)</f>
        <v>1.1000000000000001</v>
      </c>
      <c r="H198">
        <f>VLOOKUP($B198,Miljö!$B$1:$J$479,MATCH("Koldioxidekvivalenter energiomvandling (g/kwh)",Miljö!$B$1:$J$1,0),FALSE)</f>
        <v>0</v>
      </c>
      <c r="I198">
        <f>VLOOKUP($B198,Miljö!$B$1:$J$479,MATCH("Fossilandel för ursprungspecificerad el ()",Miljö!$B$1:$J$1,0),FALSE)</f>
        <v>0</v>
      </c>
      <c r="J198">
        <f>VLOOKUP($B198,Miljö!$B$1:$J$479,MATCH("Kärnkraftsandel för ursprungsspecificerad el ()",Miljö!$B$1:$J$1,0),FALSE)</f>
        <v>0</v>
      </c>
      <c r="L198">
        <f>VLOOKUP($B198,Totalt!$B$1:$BU$497,MATCH("total el",Totalt!$B$1:$BU$1,0),FALSE)</f>
        <v>3.8148499999999999</v>
      </c>
      <c r="N198" s="136">
        <f t="shared" si="12"/>
        <v>4.1963350000000004</v>
      </c>
      <c r="O198" s="136">
        <f t="shared" si="13"/>
        <v>0</v>
      </c>
      <c r="P198" s="136">
        <f t="shared" si="14"/>
        <v>0</v>
      </c>
      <c r="Q198" s="136">
        <f t="shared" si="15"/>
        <v>0</v>
      </c>
    </row>
    <row r="199" spans="1:17">
      <c r="A199" t="s">
        <v>332</v>
      </c>
      <c r="B199" t="s">
        <v>333</v>
      </c>
      <c r="C199" t="str">
        <f>VLOOKUP($B199,Totalt!$B$1:$BU$600,MATCH("Kvalitetsgranskad:",Totalt!$B$1:$BU$1,0),FALSE)</f>
        <v>Ja</v>
      </c>
      <c r="E199" t="str">
        <f>VLOOKUP($B199,Miljö!$B$1:$AG$479,MATCH(E$1,Miljö!$B$1:$AK$1,0),FALSE)</f>
        <v>Ja</v>
      </c>
      <c r="F199" t="str">
        <f>VLOOKUP($B199,Miljö!$B$1:$J$479,MATCH("Typ av ursprungsspecificerad el   (Om inget värde anges används Nordisk residualmix, se inforuta) ()",Miljö!$B$1:$J$1,0),FALSE)</f>
        <v>'Vattenkraft.vindkraft .biobränsle och solkraft'</v>
      </c>
      <c r="G199">
        <f>VLOOKUP($B199,Miljö!$B$1:$J$479,MATCH("Primärenergifaktor ()",Miljö!$B$1:$J$1,0),FALSE)</f>
        <v>1.1000000000000001</v>
      </c>
      <c r="H199">
        <f>VLOOKUP($B199,Miljö!$B$1:$J$479,MATCH("Koldioxidekvivalenter energiomvandling (g/kwh)",Miljö!$B$1:$J$1,0),FALSE)</f>
        <v>0</v>
      </c>
      <c r="I199">
        <f>VLOOKUP($B199,Miljö!$B$1:$J$479,MATCH("Fossilandel för ursprungspecificerad el ()",Miljö!$B$1:$J$1,0),FALSE)</f>
        <v>0</v>
      </c>
      <c r="J199">
        <f>VLOOKUP($B199,Miljö!$B$1:$J$479,MATCH("Kärnkraftsandel för ursprungsspecificerad el ()",Miljö!$B$1:$J$1,0),FALSE)</f>
        <v>0</v>
      </c>
      <c r="L199">
        <f>VLOOKUP($B199,Totalt!$B$1:$BU$497,MATCH("total el",Totalt!$B$1:$BU$1,0),FALSE)</f>
        <v>1.35</v>
      </c>
      <c r="N199" s="136">
        <f t="shared" si="12"/>
        <v>1.4850000000000003</v>
      </c>
      <c r="O199" s="136">
        <f t="shared" si="13"/>
        <v>0</v>
      </c>
      <c r="P199" s="136">
        <f t="shared" si="14"/>
        <v>0</v>
      </c>
      <c r="Q199" s="136">
        <f t="shared" si="15"/>
        <v>0</v>
      </c>
    </row>
    <row r="200" spans="1:17">
      <c r="A200" t="s">
        <v>335</v>
      </c>
      <c r="B200" t="s">
        <v>336</v>
      </c>
      <c r="C200" t="str">
        <f>VLOOKUP($B200,Totalt!$B$1:$BU$600,MATCH("Kvalitetsgranskad:",Totalt!$B$1:$BU$1,0),FALSE)</f>
        <v>Ja</v>
      </c>
      <c r="E200" t="str">
        <f>VLOOKUP($B200,Miljö!$B$1:$AG$479,MATCH(E$1,Miljö!$B$1:$AK$1,0),FALSE)</f>
        <v>Ja</v>
      </c>
      <c r="F200" t="str">
        <f>VLOOKUP($B200,Miljö!$B$1:$J$479,MATCH("Typ av ursprungsspecificerad el   (Om inget värde anges används Nordisk residualmix, se inforuta) ()",Miljö!$B$1:$J$1,0),FALSE)</f>
        <v>'Vattenkraft/kärnkraft'</v>
      </c>
      <c r="G200">
        <f>VLOOKUP($B200,Miljö!$B$1:$J$479,MATCH("Primärenergifaktor ()",Miljö!$B$1:$J$1,0),FALSE)</f>
        <v>2.1</v>
      </c>
      <c r="H200">
        <f>VLOOKUP($B200,Miljö!$B$1:$J$479,MATCH("Koldioxidekvivalenter energiomvandling (g/kwh)",Miljö!$B$1:$J$1,0),FALSE)</f>
        <v>5</v>
      </c>
      <c r="I200">
        <f>VLOOKUP($B200,Miljö!$B$1:$J$479,MATCH("Fossilandel för ursprungspecificerad el ()",Miljö!$B$1:$J$1,0),FALSE)</f>
        <v>0</v>
      </c>
      <c r="J200">
        <f>VLOOKUP($B200,Miljö!$B$1:$J$479,MATCH("Kärnkraftsandel för ursprungsspecificerad el ()",Miljö!$B$1:$J$1,0),FALSE)</f>
        <v>0.5</v>
      </c>
      <c r="L200">
        <f>VLOOKUP($B200,Totalt!$B$1:$BU$497,MATCH("total el",Totalt!$B$1:$BU$1,0),FALSE)</f>
        <v>3.4422999999999999</v>
      </c>
      <c r="N200" s="136">
        <f t="shared" si="12"/>
        <v>7.2288300000000003</v>
      </c>
      <c r="O200" s="136">
        <f t="shared" si="13"/>
        <v>17.211500000000001</v>
      </c>
      <c r="P200" s="136">
        <f t="shared" si="14"/>
        <v>0</v>
      </c>
      <c r="Q200" s="136">
        <f t="shared" si="15"/>
        <v>1.72115</v>
      </c>
    </row>
    <row r="201" spans="1:17">
      <c r="A201" t="s">
        <v>337</v>
      </c>
      <c r="B201" t="s">
        <v>338</v>
      </c>
      <c r="C201" t="str">
        <f>VLOOKUP($B201,Totalt!$B$1:$BU$600,MATCH("Kvalitetsgranskad:",Totalt!$B$1:$BU$1,0),FALSE)</f>
        <v>Ja</v>
      </c>
      <c r="E201" t="str">
        <f>VLOOKUP($B201,Miljö!$B$1:$AG$479,MATCH(E$1,Miljö!$B$1:$AK$1,0),FALSE)</f>
        <v>Nej</v>
      </c>
      <c r="F201" t="str">
        <f>VLOOKUP($B201,Miljö!$B$1:$J$479,MATCH("Typ av ursprungsspecificerad el   (Om inget värde anges används Nordisk residualmix, se inforuta) ()",Miljö!$B$1:$J$1,0),FALSE)</f>
        <v>-</v>
      </c>
      <c r="G201">
        <f>VLOOKUP($B201,Miljö!$B$1:$J$479,MATCH("Primärenergifaktor ()",Miljö!$B$1:$J$1,0),FALSE)</f>
        <v>2.46</v>
      </c>
      <c r="H201">
        <f>VLOOKUP($B201,Miljö!$B$1:$J$479,MATCH("Koldioxidekvivalenter energiomvandling (g/kwh)",Miljö!$B$1:$J$1,0),FALSE)</f>
        <v>338.5</v>
      </c>
      <c r="I201">
        <f>VLOOKUP($B201,Miljö!$B$1:$J$479,MATCH("Fossilandel för ursprungspecificerad el ()",Miljö!$B$1:$J$1,0),FALSE)</f>
        <v>0.47</v>
      </c>
      <c r="J201">
        <f>VLOOKUP($B201,Miljö!$B$1:$J$479,MATCH("Kärnkraftsandel för ursprungsspecificerad el ()",Miljö!$B$1:$J$1,0),FALSE)</f>
        <v>0.48170000000000002</v>
      </c>
      <c r="L201">
        <f>VLOOKUP($B201,Totalt!$B$1:$BU$497,MATCH("total el",Totalt!$B$1:$BU$1,0),FALSE)</f>
        <v>2.367</v>
      </c>
      <c r="N201" s="136">
        <f t="shared" si="12"/>
        <v>5.8228200000000001</v>
      </c>
      <c r="O201" s="136">
        <f t="shared" si="13"/>
        <v>801.22950000000003</v>
      </c>
      <c r="P201" s="136">
        <f t="shared" si="14"/>
        <v>1.11249</v>
      </c>
      <c r="Q201" s="136">
        <f t="shared" si="15"/>
        <v>1.1401839</v>
      </c>
    </row>
    <row r="202" spans="1:17">
      <c r="A202" t="s">
        <v>341</v>
      </c>
      <c r="B202" t="s">
        <v>342</v>
      </c>
      <c r="C202" t="str">
        <f>VLOOKUP($B202,Totalt!$B$1:$BU$600,MATCH("Kvalitetsgranskad:",Totalt!$B$1:$BU$1,0),FALSE)</f>
        <v>Ja</v>
      </c>
      <c r="E202" t="str">
        <f>VLOOKUP($B202,Miljö!$B$1:$AG$479,MATCH(E$1,Miljö!$B$1:$AK$1,0),FALSE)</f>
        <v>Ja</v>
      </c>
      <c r="F202" t="str">
        <f>VLOOKUP($B202,Miljö!$B$1:$J$479,MATCH("Typ av ursprungsspecificerad el   (Om inget värde anges används Nordisk residualmix, se inforuta) ()",Miljö!$B$1:$J$1,0),FALSE)</f>
        <v>'Bra miljöval'</v>
      </c>
      <c r="G202">
        <f>VLOOKUP($B202,Miljö!$B$1:$J$479,MATCH("Primärenergifaktor ()",Miljö!$B$1:$J$1,0),FALSE)</f>
        <v>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VLOOKUP($B202,Totalt!$B$1:$BU$497,MATCH("total el",Totalt!$B$1:$BU$1,0),FALSE)</f>
        <v>9.9999999999999995E-8</v>
      </c>
      <c r="N202" s="136">
        <f t="shared" si="12"/>
        <v>9.9999999999999995E-8</v>
      </c>
      <c r="O202" s="136">
        <f t="shared" si="13"/>
        <v>0</v>
      </c>
      <c r="P202" s="136">
        <f t="shared" si="14"/>
        <v>0</v>
      </c>
      <c r="Q202" s="136">
        <f t="shared" si="15"/>
        <v>0</v>
      </c>
    </row>
    <row r="203" spans="1:17">
      <c r="A203" t="s">
        <v>344</v>
      </c>
      <c r="B203" t="s">
        <v>345</v>
      </c>
      <c r="C203" t="str">
        <f>VLOOKUP($B203,Totalt!$B$1:$BU$600,MATCH("Kvalitetsgranskad:",Totalt!$B$1:$BU$1,0),FALSE)</f>
        <v>Ja</v>
      </c>
      <c r="E203" t="str">
        <f>VLOOKUP($B203,Miljö!$B$1:$AG$479,MATCH(E$1,Miljö!$B$1:$AK$1,0),FALSE)</f>
        <v>Ja</v>
      </c>
      <c r="F203" t="str">
        <f>VLOOKUP($B203,Miljö!$B$1:$J$479,MATCH("Typ av ursprungsspecificerad el   (Om inget värde anges används Nordisk residualmix, se inforuta) ()",Miljö!$B$1:$J$1,0),FALSE)</f>
        <v>'Vindkraft'</v>
      </c>
      <c r="G203">
        <f>VLOOKUP($B203,Miljö!$B$1:$J$479,MATCH("Primärenergifaktor ()",Miljö!$B$1:$J$1,0),FALSE)</f>
        <v>0.1</v>
      </c>
      <c r="H203">
        <f>VLOOKUP($B203,Miljö!$B$1:$J$479,MATCH("Koldioxidekvivalenter energiomvandling (g/kwh)",Miljö!$B$1:$J$1,0),FALSE)</f>
        <v>0</v>
      </c>
      <c r="I203">
        <f>VLOOKUP($B203,Miljö!$B$1:$J$479,MATCH("Fossilandel för ursprungspecificerad el ()",Miljö!$B$1:$J$1,0),FALSE)</f>
        <v>0</v>
      </c>
      <c r="J203">
        <f>VLOOKUP($B203,Miljö!$B$1:$J$479,MATCH("Kärnkraftsandel för ursprungsspecificerad el ()",Miljö!$B$1:$J$1,0),FALSE)</f>
        <v>0</v>
      </c>
      <c r="L203">
        <f>VLOOKUP($B203,Totalt!$B$1:$BU$497,MATCH("total el",Totalt!$B$1:$BU$1,0),FALSE)</f>
        <v>0.64100000000000001</v>
      </c>
      <c r="N203" s="136">
        <f t="shared" si="12"/>
        <v>6.4100000000000004E-2</v>
      </c>
      <c r="O203" s="136">
        <f t="shared" si="13"/>
        <v>0</v>
      </c>
      <c r="P203" s="136">
        <f t="shared" si="14"/>
        <v>0</v>
      </c>
      <c r="Q203" s="136">
        <f t="shared" si="15"/>
        <v>0</v>
      </c>
    </row>
    <row r="204" spans="1:17">
      <c r="A204" t="s">
        <v>346</v>
      </c>
      <c r="B204" t="s">
        <v>347</v>
      </c>
      <c r="C204" t="str">
        <f>VLOOKUP($B204,Totalt!$B$1:$BU$600,MATCH("Kvalitetsgranskad:",Totalt!$B$1:$BU$1,0),FALSE)</f>
        <v>Ja</v>
      </c>
      <c r="E204" t="str">
        <f>VLOOKUP($B204,Miljö!$B$1:$AG$479,MATCH(E$1,Miljö!$B$1:$AK$1,0),FALSE)</f>
        <v>Ja</v>
      </c>
      <c r="F204" t="str">
        <f>VLOOKUP($B204,Miljö!$B$1:$J$479,MATCH("Typ av ursprungsspecificerad el   (Om inget värde anges används Nordisk residualmix, se inforuta) ()",Miljö!$B$1:$J$1,0),FALSE)</f>
        <v>'100% förnybart'</v>
      </c>
      <c r="G204">
        <f>VLOOKUP($B204,Miljö!$B$1:$J$479,MATCH("Primärenergifaktor ()",Miljö!$B$1:$J$1,0),FALSE)</f>
        <v>1.1000000000000001</v>
      </c>
      <c r="H204">
        <f>VLOOKUP($B204,Miljö!$B$1:$J$479,MATCH("Koldioxidekvivalenter energiomvandling (g/kwh)",Miljö!$B$1:$J$1,0),FALSE)</f>
        <v>0</v>
      </c>
      <c r="I204">
        <f>VLOOKUP($B204,Miljö!$B$1:$J$479,MATCH("Fossilandel för ursprungspecificerad el ()",Miljö!$B$1:$J$1,0),FALSE)</f>
        <v>0</v>
      </c>
      <c r="J204">
        <f>VLOOKUP($B204,Miljö!$B$1:$J$479,MATCH("Kärnkraftsandel för ursprungsspecificerad el ()",Miljö!$B$1:$J$1,0),FALSE)</f>
        <v>0</v>
      </c>
      <c r="L204">
        <f>VLOOKUP($B204,Totalt!$B$1:$BU$497,MATCH("total el",Totalt!$B$1:$BU$1,0),FALSE)</f>
        <v>0.55500000000000005</v>
      </c>
      <c r="N204" s="136">
        <f t="shared" si="12"/>
        <v>0.61050000000000015</v>
      </c>
      <c r="O204" s="136">
        <f t="shared" si="13"/>
        <v>0</v>
      </c>
      <c r="P204" s="136">
        <f t="shared" si="14"/>
        <v>0</v>
      </c>
      <c r="Q204" s="136">
        <f t="shared" si="15"/>
        <v>0</v>
      </c>
    </row>
    <row r="205" spans="1:17">
      <c r="A205" t="s">
        <v>346</v>
      </c>
      <c r="B205" t="s">
        <v>348</v>
      </c>
      <c r="C205" t="str">
        <f>VLOOKUP($B205,Totalt!$B$1:$BU$600,MATCH("Kvalitetsgranskad:",Totalt!$B$1:$BU$1,0),FALSE)</f>
        <v>Ja</v>
      </c>
      <c r="E205" t="str">
        <f>VLOOKUP($B205,Miljö!$B$1:$AG$479,MATCH(E$1,Miljö!$B$1:$AK$1,0),FALSE)</f>
        <v>Ja</v>
      </c>
      <c r="F205" t="str">
        <f>VLOOKUP($B205,Miljö!$B$1:$J$479,MATCH("Typ av ursprungsspecificerad el   (Om inget värde anges används Nordisk residualmix, se inforuta) ()",Miljö!$B$1:$J$1,0),FALSE)</f>
        <v>'100% förnybart'</v>
      </c>
      <c r="G205">
        <f>VLOOKUP($B205,Miljö!$B$1:$J$479,MATCH("Primärenergifaktor ()",Miljö!$B$1:$J$1,0),FALSE)</f>
        <v>1.1000000000000001</v>
      </c>
      <c r="H205">
        <f>VLOOKUP($B205,Miljö!$B$1:$J$479,MATCH("Koldioxidekvivalenter energiomvandling (g/kwh)",Miljö!$B$1:$J$1,0),FALSE)</f>
        <v>0</v>
      </c>
      <c r="I205">
        <f>VLOOKUP($B205,Miljö!$B$1:$J$479,MATCH("Fossilandel för ursprungspecificerad el ()",Miljö!$B$1:$J$1,0),FALSE)</f>
        <v>0</v>
      </c>
      <c r="J205">
        <f>VLOOKUP($B205,Miljö!$B$1:$J$479,MATCH("Kärnkraftsandel för ursprungsspecificerad el ()",Miljö!$B$1:$J$1,0),FALSE)</f>
        <v>0</v>
      </c>
      <c r="L205">
        <f>VLOOKUP($B205,Totalt!$B$1:$BU$497,MATCH("total el",Totalt!$B$1:$BU$1,0),FALSE)</f>
        <v>1.85</v>
      </c>
      <c r="N205" s="136">
        <f t="shared" si="12"/>
        <v>2.0350000000000001</v>
      </c>
      <c r="O205" s="136">
        <f t="shared" si="13"/>
        <v>0</v>
      </c>
      <c r="P205" s="136">
        <f t="shared" si="14"/>
        <v>0</v>
      </c>
      <c r="Q205" s="136">
        <f t="shared" si="15"/>
        <v>0</v>
      </c>
    </row>
    <row r="206" spans="1:17">
      <c r="A206" t="s">
        <v>346</v>
      </c>
      <c r="B206" t="s">
        <v>349</v>
      </c>
      <c r="C206" t="str">
        <f>VLOOKUP($B206,Totalt!$B$1:$BU$600,MATCH("Kvalitetsgranskad:",Totalt!$B$1:$BU$1,0),FALSE)</f>
        <v>Ja</v>
      </c>
      <c r="E206" t="str">
        <f>VLOOKUP($B206,Miljö!$B$1:$AG$479,MATCH(E$1,Miljö!$B$1:$AK$1,0),FALSE)</f>
        <v>Ja</v>
      </c>
      <c r="F206" t="str">
        <f>VLOOKUP($B206,Miljö!$B$1:$J$479,MATCH("Typ av ursprungsspecificerad el   (Om inget värde anges används Nordisk residualmix, se inforuta) ()",Miljö!$B$1:$J$1,0),FALSE)</f>
        <v>'100% förnybart'</v>
      </c>
      <c r="G206">
        <f>VLOOKUP($B206,Miljö!$B$1:$J$479,MATCH("Primärenergifaktor ()",Miljö!$B$1:$J$1,0),FALSE)</f>
        <v>1.1000000000000001</v>
      </c>
      <c r="H206">
        <f>VLOOKUP($B206,Miljö!$B$1:$J$479,MATCH("Koldioxidekvivalenter energiomvandling (g/kwh)",Miljö!$B$1:$J$1,0),FALSE)</f>
        <v>0</v>
      </c>
      <c r="I206">
        <f>VLOOKUP($B206,Miljö!$B$1:$J$479,MATCH("Fossilandel för ursprungspecificerad el ()",Miljö!$B$1:$J$1,0),FALSE)</f>
        <v>0</v>
      </c>
      <c r="J206">
        <f>VLOOKUP($B206,Miljö!$B$1:$J$479,MATCH("Kärnkraftsandel för ursprungsspecificerad el ()",Miljö!$B$1:$J$1,0),FALSE)</f>
        <v>0</v>
      </c>
      <c r="L206">
        <f>VLOOKUP($B206,Totalt!$B$1:$BU$497,MATCH("total el",Totalt!$B$1:$BU$1,0),FALSE)</f>
        <v>3.5999999999999997E-2</v>
      </c>
      <c r="N206" s="136">
        <f t="shared" si="12"/>
        <v>3.9600000000000003E-2</v>
      </c>
      <c r="O206" s="136">
        <f t="shared" si="13"/>
        <v>0</v>
      </c>
      <c r="P206" s="136">
        <f t="shared" si="14"/>
        <v>0</v>
      </c>
      <c r="Q206" s="136">
        <f t="shared" si="15"/>
        <v>0</v>
      </c>
    </row>
    <row r="207" spans="1:17">
      <c r="A207" t="s">
        <v>346</v>
      </c>
      <c r="B207" t="s">
        <v>350</v>
      </c>
      <c r="C207" t="str">
        <f>VLOOKUP($B207,Totalt!$B$1:$BU$600,MATCH("Kvalitetsgranskad:",Totalt!$B$1:$BU$1,0),FALSE)</f>
        <v>Ja</v>
      </c>
      <c r="E207" t="str">
        <f>VLOOKUP($B207,Miljö!$B$1:$AG$479,MATCH(E$1,Miljö!$B$1:$AK$1,0),FALSE)</f>
        <v>Ja</v>
      </c>
      <c r="F207" t="str">
        <f>VLOOKUP($B207,Miljö!$B$1:$J$479,MATCH("Typ av ursprungsspecificerad el   (Om inget värde anges används Nordisk residualmix, se inforuta) ()",Miljö!$B$1:$J$1,0),FALSE)</f>
        <v>'100% förnybart'</v>
      </c>
      <c r="G207">
        <f>VLOOKUP($B207,Miljö!$B$1:$J$479,MATCH("Primärenergifaktor ()",Miljö!$B$1:$J$1,0),FALSE)</f>
        <v>1.1000000000000001</v>
      </c>
      <c r="H207">
        <f>VLOOKUP($B207,Miljö!$B$1:$J$479,MATCH("Koldioxidekvivalenter energiomvandling (g/kwh)",Miljö!$B$1:$J$1,0),FALSE)</f>
        <v>0</v>
      </c>
      <c r="I207">
        <f>VLOOKUP($B207,Miljö!$B$1:$J$479,MATCH("Fossilandel för ursprungspecificerad el ()",Miljö!$B$1:$J$1,0),FALSE)</f>
        <v>0</v>
      </c>
      <c r="J207">
        <f>VLOOKUP($B207,Miljö!$B$1:$J$479,MATCH("Kärnkraftsandel för ursprungsspecificerad el ()",Miljö!$B$1:$J$1,0),FALSE)</f>
        <v>0</v>
      </c>
      <c r="L207">
        <f>VLOOKUP($B207,Totalt!$B$1:$BU$497,MATCH("total el",Totalt!$B$1:$BU$1,0),FALSE)</f>
        <v>0.33599999999999997</v>
      </c>
      <c r="N207" s="136">
        <f t="shared" si="12"/>
        <v>0.36959999999999998</v>
      </c>
      <c r="O207" s="136">
        <f t="shared" si="13"/>
        <v>0</v>
      </c>
      <c r="P207" s="136">
        <f t="shared" si="14"/>
        <v>0</v>
      </c>
      <c r="Q207" s="136">
        <f t="shared" si="15"/>
        <v>0</v>
      </c>
    </row>
    <row r="208" spans="1:17">
      <c r="A208" t="s">
        <v>353</v>
      </c>
      <c r="B208" t="s">
        <v>354</v>
      </c>
      <c r="C208" t="str">
        <f>VLOOKUP($B208,Totalt!$B$1:$BU$600,MATCH("Kvalitetsgranskad:",Totalt!$B$1:$BU$1,0),FALSE)</f>
        <v>Ja</v>
      </c>
      <c r="E208" t="str">
        <f>VLOOKUP($B208,Miljö!$B$1:$AG$479,MATCH(E$1,Miljö!$B$1:$AK$1,0),FALSE)</f>
        <v>Ja</v>
      </c>
      <c r="F208" t="str">
        <f>VLOOKUP($B208,Miljö!$B$1:$J$479,MATCH("Typ av ursprungsspecificerad el   (Om inget värde anges används Nordisk residualmix, se inforuta) ()",Miljö!$B$1:$J$1,0),FALSE)</f>
        <v>'Bra Miljöval'</v>
      </c>
      <c r="G208">
        <f>VLOOKUP($B208,Miljö!$B$1:$J$479,MATCH("Primärenergifaktor ()",Miljö!$B$1:$J$1,0),FALSE)</f>
        <v>1.1000000000000001</v>
      </c>
      <c r="H208">
        <f>VLOOKUP($B208,Miljö!$B$1:$J$479,MATCH("Koldioxidekvivalenter energiomvandling (g/kwh)",Miljö!$B$1:$J$1,0),FALSE)</f>
        <v>1.3</v>
      </c>
      <c r="I208">
        <f>VLOOKUP($B208,Miljö!$B$1:$J$479,MATCH("Fossilandel för ursprungspecificerad el ()",Miljö!$B$1:$J$1,0),FALSE)</f>
        <v>0</v>
      </c>
      <c r="J208">
        <f>VLOOKUP($B208,Miljö!$B$1:$J$479,MATCH("Kärnkraftsandel för ursprungsspecificerad el ()",Miljö!$B$1:$J$1,0),FALSE)</f>
        <v>0</v>
      </c>
      <c r="L208">
        <f>VLOOKUP($B208,Totalt!$B$1:$BU$497,MATCH("total el",Totalt!$B$1:$BU$1,0),FALSE)</f>
        <v>0.45</v>
      </c>
      <c r="N208" s="136">
        <f t="shared" si="12"/>
        <v>0.49500000000000005</v>
      </c>
      <c r="O208" s="136">
        <f t="shared" si="13"/>
        <v>0.58500000000000008</v>
      </c>
      <c r="P208" s="136">
        <f t="shared" si="14"/>
        <v>0</v>
      </c>
      <c r="Q208" s="136">
        <f t="shared" si="15"/>
        <v>0</v>
      </c>
    </row>
    <row r="209" spans="1:17">
      <c r="A209" t="s">
        <v>353</v>
      </c>
      <c r="B209" t="s">
        <v>355</v>
      </c>
      <c r="C209" t="str">
        <f>VLOOKUP($B209,Totalt!$B$1:$BU$600,MATCH("Kvalitetsgranskad:",Totalt!$B$1:$BU$1,0),FALSE)</f>
        <v>Ja</v>
      </c>
      <c r="E209" t="str">
        <f>VLOOKUP($B209,Miljö!$B$1:$AG$479,MATCH(E$1,Miljö!$B$1:$AK$1,0),FALSE)</f>
        <v>Ja</v>
      </c>
      <c r="F209" t="str">
        <f>VLOOKUP($B209,Miljö!$B$1:$J$479,MATCH("Typ av ursprungsspecificerad el   (Om inget värde anges används Nordisk residualmix, se inforuta) ()",Miljö!$B$1:$J$1,0),FALSE)</f>
        <v>'Bra Miljöval'</v>
      </c>
      <c r="G209">
        <f>VLOOKUP($B209,Miljö!$B$1:$J$479,MATCH("Primärenergifaktor ()",Miljö!$B$1:$J$1,0),FALSE)</f>
        <v>1.1000000000000001</v>
      </c>
      <c r="H209">
        <f>VLOOKUP($B209,Miljö!$B$1:$J$479,MATCH("Koldioxidekvivalenter energiomvandling (g/kwh)",Miljö!$B$1:$J$1,0),FALSE)</f>
        <v>1.3</v>
      </c>
      <c r="I209">
        <f>VLOOKUP($B209,Miljö!$B$1:$J$479,MATCH("Fossilandel för ursprungspecificerad el ()",Miljö!$B$1:$J$1,0),FALSE)</f>
        <v>0</v>
      </c>
      <c r="J209">
        <f>VLOOKUP($B209,Miljö!$B$1:$J$479,MATCH("Kärnkraftsandel för ursprungsspecificerad el ()",Miljö!$B$1:$J$1,0),FALSE)</f>
        <v>0</v>
      </c>
      <c r="L209">
        <f>VLOOKUP($B209,Totalt!$B$1:$BU$497,MATCH("total el",Totalt!$B$1:$BU$1,0),FALSE)</f>
        <v>2.2999999999999998</v>
      </c>
      <c r="N209" s="136">
        <f t="shared" si="12"/>
        <v>2.5299999999999998</v>
      </c>
      <c r="O209" s="136">
        <f t="shared" si="13"/>
        <v>2.9899999999999998</v>
      </c>
      <c r="P209" s="136">
        <f t="shared" si="14"/>
        <v>0</v>
      </c>
      <c r="Q209" s="136">
        <f t="shared" si="15"/>
        <v>0</v>
      </c>
    </row>
    <row r="210" spans="1:17">
      <c r="A210" t="s">
        <v>356</v>
      </c>
      <c r="B210" t="s">
        <v>357</v>
      </c>
      <c r="C210" t="str">
        <f>VLOOKUP($B210,Totalt!$B$1:$BU$600,MATCH("Kvalitetsgranskad:",Totalt!$B$1:$BU$1,0),FALSE)</f>
        <v>Ja</v>
      </c>
      <c r="E210" t="str">
        <f>VLOOKUP($B210,Miljö!$B$1:$AG$479,MATCH(E$1,Miljö!$B$1:$AK$1,0),FALSE)</f>
        <v>Ja</v>
      </c>
      <c r="F210" t="str">
        <f>VLOOKUP($B210,Miljö!$B$1:$J$479,MATCH("Typ av ursprungsspecificerad el   (Om inget värde anges används Nordisk residualmix, se inforuta) ()",Miljö!$B$1:$J$1,0),FALSE)</f>
        <v>'Förnybart'</v>
      </c>
      <c r="G210">
        <f>VLOOKUP($B210,Miljö!$B$1:$J$479,MATCH("Primärenergifaktor ()",Miljö!$B$1:$J$1,0),FALSE)</f>
        <v>1.1000000000000001</v>
      </c>
      <c r="H210">
        <f>VLOOKUP($B210,Miljö!$B$1:$J$479,MATCH("Koldioxidekvivalenter energiomvandling (g/kwh)",Miljö!$B$1:$J$1,0),FALSE)</f>
        <v>0</v>
      </c>
      <c r="I210">
        <f>VLOOKUP($B210,Miljö!$B$1:$J$479,MATCH("Fossilandel för ursprungspecificerad el ()",Miljö!$B$1:$J$1,0),FALSE)</f>
        <v>0</v>
      </c>
      <c r="J210">
        <f>VLOOKUP($B210,Miljö!$B$1:$J$479,MATCH("Kärnkraftsandel för ursprungsspecificerad el ()",Miljö!$B$1:$J$1,0),FALSE)</f>
        <v>0</v>
      </c>
      <c r="L210">
        <f>VLOOKUP($B210,Totalt!$B$1:$BU$497,MATCH("total el",Totalt!$B$1:$BU$1,0),FALSE)</f>
        <v>11.200140000000001</v>
      </c>
      <c r="N210" s="136">
        <f t="shared" si="12"/>
        <v>12.320154000000002</v>
      </c>
      <c r="O210" s="136">
        <f t="shared" si="13"/>
        <v>0</v>
      </c>
      <c r="P210" s="136">
        <f t="shared" si="14"/>
        <v>0</v>
      </c>
      <c r="Q210" s="136">
        <f t="shared" si="15"/>
        <v>0</v>
      </c>
    </row>
    <row r="211" spans="1:17">
      <c r="A211" t="s">
        <v>358</v>
      </c>
      <c r="B211" t="s">
        <v>359</v>
      </c>
      <c r="C211" t="str">
        <f>VLOOKUP($B211,Totalt!$B$1:$BU$600,MATCH("Kvalitetsgranskad:",Totalt!$B$1:$BU$1,0),FALSE)</f>
        <v>Ja</v>
      </c>
      <c r="E211" t="str">
        <f>VLOOKUP($B211,Miljö!$B$1:$AG$479,MATCH(E$1,Miljö!$B$1:$AK$1,0),FALSE)</f>
        <v>Nej</v>
      </c>
      <c r="F211" t="str">
        <f>VLOOKUP($B211,Miljö!$B$1:$J$479,MATCH("Typ av ursprungsspecificerad el   (Om inget värde anges används Nordisk residualmix, se inforuta) ()",Miljö!$B$1:$J$1,0),FALSE)</f>
        <v>'Nordisk residualmix'</v>
      </c>
      <c r="G211">
        <f>VLOOKUP($B211,Miljö!$B$1:$J$479,MATCH("Primärenergifaktor ()",Miljö!$B$1:$J$1,0),FALSE)</f>
        <v>2.46</v>
      </c>
      <c r="H211">
        <f>VLOOKUP($B211,Miljö!$B$1:$J$479,MATCH("Koldioxidekvivalenter energiomvandling (g/kwh)",Miljö!$B$1:$J$1,0),FALSE)</f>
        <v>338.5</v>
      </c>
      <c r="I211">
        <f>VLOOKUP($B211,Miljö!$B$1:$J$479,MATCH("Fossilandel för ursprungspecificerad el ()",Miljö!$B$1:$J$1,0),FALSE)</f>
        <v>0.47</v>
      </c>
      <c r="J211">
        <f>VLOOKUP($B211,Miljö!$B$1:$J$479,MATCH("Kärnkraftsandel för ursprungsspecificerad el ()",Miljö!$B$1:$J$1,0),FALSE)</f>
        <v>0.48170000000000002</v>
      </c>
      <c r="L211">
        <f>VLOOKUP($B211,Totalt!$B$1:$BU$497,MATCH("total el",Totalt!$B$1:$BU$1,0),FALSE)</f>
        <v>7.4059999999999997</v>
      </c>
      <c r="N211" s="136">
        <f t="shared" si="12"/>
        <v>18.21876</v>
      </c>
      <c r="O211" s="136">
        <f t="shared" si="13"/>
        <v>2506.931</v>
      </c>
      <c r="P211" s="136">
        <f t="shared" si="14"/>
        <v>3.4808199999999996</v>
      </c>
      <c r="Q211" s="136">
        <f t="shared" si="15"/>
        <v>3.5674701999999998</v>
      </c>
    </row>
    <row r="212" spans="1:17">
      <c r="A212" t="s">
        <v>360</v>
      </c>
      <c r="B212" t="s">
        <v>361</v>
      </c>
      <c r="C212" t="str">
        <f>VLOOKUP($B212,Totalt!$B$1:$BU$600,MATCH("Kvalitetsgranskad:",Totalt!$B$1:$BU$1,0),FALSE)</f>
        <v>Ja</v>
      </c>
      <c r="E212" t="str">
        <f>VLOOKUP($B212,Miljö!$B$1:$AG$479,MATCH(E$1,Miljö!$B$1:$AK$1,0),FALSE)</f>
        <v>Ja</v>
      </c>
      <c r="F212" t="str">
        <f>VLOOKUP($B212,Miljö!$B$1:$J$479,MATCH("Typ av ursprungsspecificerad el   (Om inget värde anges används Nordisk residualmix, se inforuta) ()",Miljö!$B$1:$J$1,0),FALSE)</f>
        <v>'Eskilstuna Bioel'</v>
      </c>
      <c r="G212">
        <f>VLOOKUP($B212,Miljö!$B$1:$J$479,MATCH("Primärenergifaktor ()",Miljö!$B$1:$J$1,0),FALSE)</f>
        <v>0.03</v>
      </c>
      <c r="H212">
        <f>VLOOKUP($B212,Miljö!$B$1:$J$479,MATCH("Koldioxidekvivalenter energiomvandling (g/kwh)",Miljö!$B$1:$J$1,0),FALSE)</f>
        <v>26</v>
      </c>
      <c r="I212">
        <f>VLOOKUP($B212,Miljö!$B$1:$J$479,MATCH("Fossilandel för ursprungspecificerad el ()",Miljö!$B$1:$J$1,0),FALSE)</f>
        <v>0</v>
      </c>
      <c r="J212">
        <f>VLOOKUP($B212,Miljö!$B$1:$J$479,MATCH("Kärnkraftsandel för ursprungsspecificerad el ()",Miljö!$B$1:$J$1,0),FALSE)</f>
        <v>0</v>
      </c>
      <c r="L212">
        <f>VLOOKUP($B212,Totalt!$B$1:$BU$497,MATCH("total el",Totalt!$B$1:$BU$1,0),FALSE)</f>
        <v>4.1555600000000004</v>
      </c>
      <c r="N212" s="136">
        <f t="shared" si="12"/>
        <v>0.12466680000000001</v>
      </c>
      <c r="O212" s="136">
        <f t="shared" si="13"/>
        <v>108.04456</v>
      </c>
      <c r="P212" s="136">
        <f t="shared" si="14"/>
        <v>0</v>
      </c>
      <c r="Q212" s="136">
        <f t="shared" si="15"/>
        <v>0</v>
      </c>
    </row>
    <row r="213" spans="1:17">
      <c r="A213" t="s">
        <v>362</v>
      </c>
      <c r="B213" t="s">
        <v>363</v>
      </c>
      <c r="C213" t="str">
        <f>VLOOKUP($B213,Totalt!$B$1:$BU$600,MATCH("Kvalitetsgranskad:",Totalt!$B$1:$BU$1,0),FALSE)</f>
        <v>Ja</v>
      </c>
      <c r="E213" t="str">
        <f>VLOOKUP($B213,Miljö!$B$1:$AG$479,MATCH(E$1,Miljö!$B$1:$AK$1,0),FALSE)</f>
        <v>Nej</v>
      </c>
      <c r="F213" t="str">
        <f>VLOOKUP($B213,Miljö!$B$1:$J$479,MATCH("Typ av ursprungsspecificerad el   (Om inget värde anges används Nordisk residualmix, se inforuta) ()",Miljö!$B$1:$J$1,0),FALSE)</f>
        <v>-</v>
      </c>
      <c r="G213">
        <f>VLOOKUP($B213,Miljö!$B$1:$J$479,MATCH("Primärenergifaktor ()",Miljö!$B$1:$J$1,0),FALSE)</f>
        <v>2.46</v>
      </c>
      <c r="H213">
        <f>VLOOKUP($B213,Miljö!$B$1:$J$479,MATCH("Koldioxidekvivalenter energiomvandling (g/kwh)",Miljö!$B$1:$J$1,0),FALSE)</f>
        <v>338.5</v>
      </c>
      <c r="I213">
        <f>VLOOKUP($B213,Miljö!$B$1:$J$479,MATCH("Fossilandel för ursprungspecificerad el ()",Miljö!$B$1:$J$1,0),FALSE)</f>
        <v>0.47</v>
      </c>
      <c r="J213">
        <f>VLOOKUP($B213,Miljö!$B$1:$J$479,MATCH("Kärnkraftsandel för ursprungsspecificerad el ()",Miljö!$B$1:$J$1,0),FALSE)</f>
        <v>0.48170000000000002</v>
      </c>
      <c r="L213">
        <f>VLOOKUP($B213,Totalt!$B$1:$BU$497,MATCH("total el",Totalt!$B$1:$BU$1,0),FALSE)</f>
        <v>1.67</v>
      </c>
      <c r="N213" s="136">
        <f t="shared" si="12"/>
        <v>4.1082000000000001</v>
      </c>
      <c r="O213" s="136">
        <f t="shared" si="13"/>
        <v>565.29499999999996</v>
      </c>
      <c r="P213" s="136">
        <f t="shared" si="14"/>
        <v>0.78489999999999993</v>
      </c>
      <c r="Q213" s="136">
        <f t="shared" si="15"/>
        <v>0.80443900000000002</v>
      </c>
    </row>
    <row r="214" spans="1:17">
      <c r="A214" t="s">
        <v>364</v>
      </c>
      <c r="B214" t="s">
        <v>365</v>
      </c>
      <c r="C214" t="str">
        <f>VLOOKUP($B214,Totalt!$B$1:$BU$600,MATCH("Kvalitetsgranskad:",Totalt!$B$1:$BU$1,0),FALSE)</f>
        <v>Ja</v>
      </c>
      <c r="E214" t="str">
        <f>VLOOKUP($B214,Miljö!$B$1:$AG$479,MATCH(E$1,Miljö!$B$1:$AK$1,0),FALSE)</f>
        <v>Ja</v>
      </c>
      <c r="F214" t="str">
        <f>VLOOKUP($B214,Miljö!$B$1:$J$479,MATCH("Typ av ursprungsspecificerad el   (Om inget värde anges används Nordisk residualmix, se inforuta) ()",Miljö!$B$1:$J$1,0),FALSE)</f>
        <v>'vatten.vind bio'</v>
      </c>
      <c r="G214">
        <f>VLOOKUP($B214,Miljö!$B$1:$J$479,MATCH("Primärenergifaktor ()",Miljö!$B$1:$J$1,0),FALSE)</f>
        <v>0.73</v>
      </c>
      <c r="H214">
        <f>VLOOKUP($B214,Miljö!$B$1:$J$479,MATCH("Koldioxidekvivalenter energiomvandling (g/kwh)",Miljö!$B$1:$J$1,0),FALSE)</f>
        <v>0</v>
      </c>
      <c r="I214">
        <f>VLOOKUP($B214,Miljö!$B$1:$J$479,MATCH("Fossilandel för ursprungspecificerad el ()",Miljö!$B$1:$J$1,0),FALSE)</f>
        <v>0</v>
      </c>
      <c r="J214">
        <f>VLOOKUP($B214,Miljö!$B$1:$J$479,MATCH("Kärnkraftsandel för ursprungsspecificerad el ()",Miljö!$B$1:$J$1,0),FALSE)</f>
        <v>0</v>
      </c>
      <c r="L214">
        <f>VLOOKUP($B214,Totalt!$B$1:$BU$497,MATCH("total el",Totalt!$B$1:$BU$1,0),FALSE)</f>
        <v>0.10199999999999999</v>
      </c>
      <c r="N214" s="136">
        <f t="shared" si="12"/>
        <v>7.4459999999999998E-2</v>
      </c>
      <c r="O214" s="136">
        <f t="shared" si="13"/>
        <v>0</v>
      </c>
      <c r="P214" s="136">
        <f t="shared" si="14"/>
        <v>0</v>
      </c>
      <c r="Q214" s="136">
        <f t="shared" si="15"/>
        <v>0</v>
      </c>
    </row>
    <row r="215" spans="1:17">
      <c r="A215" t="s">
        <v>364</v>
      </c>
      <c r="B215" t="s">
        <v>366</v>
      </c>
      <c r="C215" t="str">
        <f>VLOOKUP($B215,Totalt!$B$1:$BU$600,MATCH("Kvalitetsgranskad:",Totalt!$B$1:$BU$1,0),FALSE)</f>
        <v>Ja</v>
      </c>
      <c r="E215" t="str">
        <f>VLOOKUP($B215,Miljö!$B$1:$AG$479,MATCH(E$1,Miljö!$B$1:$AK$1,0),FALSE)</f>
        <v>Ja</v>
      </c>
      <c r="F215" t="str">
        <f>VLOOKUP($B215,Miljö!$B$1:$J$479,MATCH("Typ av ursprungsspecificerad el   (Om inget värde anges används Nordisk residualmix, se inforuta) ()",Miljö!$B$1:$J$1,0),FALSE)</f>
        <v>'vatten.vind. bio'</v>
      </c>
      <c r="G215">
        <f>VLOOKUP($B215,Miljö!$B$1:$J$479,MATCH("Primärenergifaktor ()",Miljö!$B$1:$J$1,0),FALSE)</f>
        <v>0.73</v>
      </c>
      <c r="H215">
        <f>VLOOKUP($B215,Miljö!$B$1:$J$479,MATCH("Koldioxidekvivalenter energiomvandling (g/kwh)",Miljö!$B$1:$J$1,0),FALSE)</f>
        <v>0</v>
      </c>
      <c r="I215">
        <f>VLOOKUP($B215,Miljö!$B$1:$J$479,MATCH("Fossilandel för ursprungspecificerad el ()",Miljö!$B$1:$J$1,0),FALSE)</f>
        <v>0</v>
      </c>
      <c r="J215">
        <f>VLOOKUP($B215,Miljö!$B$1:$J$479,MATCH("Kärnkraftsandel för ursprungsspecificerad el ()",Miljö!$B$1:$J$1,0),FALSE)</f>
        <v>0</v>
      </c>
      <c r="L215">
        <f>VLOOKUP($B215,Totalt!$B$1:$BU$497,MATCH("total el",Totalt!$B$1:$BU$1,0),FALSE)</f>
        <v>8.8999999999999996E-2</v>
      </c>
      <c r="N215" s="136">
        <f t="shared" si="12"/>
        <v>6.497E-2</v>
      </c>
      <c r="O215" s="136">
        <f t="shared" si="13"/>
        <v>0</v>
      </c>
      <c r="P215" s="136">
        <f t="shared" si="14"/>
        <v>0</v>
      </c>
      <c r="Q215" s="136">
        <f t="shared" si="15"/>
        <v>0</v>
      </c>
    </row>
    <row r="216" spans="1:17">
      <c r="A216" t="s">
        <v>364</v>
      </c>
      <c r="B216" t="s">
        <v>367</v>
      </c>
      <c r="C216" t="str">
        <f>VLOOKUP($B216,Totalt!$B$1:$BU$600,MATCH("Kvalitetsgranskad:",Totalt!$B$1:$BU$1,0),FALSE)</f>
        <v>Ja</v>
      </c>
      <c r="E216" t="str">
        <f>VLOOKUP($B216,Miljö!$B$1:$AG$479,MATCH(E$1,Miljö!$B$1:$AK$1,0),FALSE)</f>
        <v>Ja</v>
      </c>
      <c r="F216" t="str">
        <f>VLOOKUP($B216,Miljö!$B$1:$J$479,MATCH("Typ av ursprungsspecificerad el   (Om inget värde anges används Nordisk residualmix, se inforuta) ()",Miljö!$B$1:$J$1,0),FALSE)</f>
        <v>'vatten.vind bio'</v>
      </c>
      <c r="G216">
        <f>VLOOKUP($B216,Miljö!$B$1:$J$479,MATCH("Primärenergifaktor ()",Miljö!$B$1:$J$1,0),FALSE)</f>
        <v>0.73</v>
      </c>
      <c r="H216">
        <f>VLOOKUP($B216,Miljö!$B$1:$J$479,MATCH("Koldioxidekvivalenter energiomvandling (g/kwh)",Miljö!$B$1:$J$1,0),FALSE)</f>
        <v>0</v>
      </c>
      <c r="I216">
        <f>VLOOKUP($B216,Miljö!$B$1:$J$479,MATCH("Fossilandel för ursprungspecificerad el ()",Miljö!$B$1:$J$1,0),FALSE)</f>
        <v>0</v>
      </c>
      <c r="J216">
        <f>VLOOKUP($B216,Miljö!$B$1:$J$479,MATCH("Kärnkraftsandel för ursprungsspecificerad el ()",Miljö!$B$1:$J$1,0),FALSE)</f>
        <v>0</v>
      </c>
      <c r="L216">
        <f>VLOOKUP($B216,Totalt!$B$1:$BU$497,MATCH("total el",Totalt!$B$1:$BU$1,0),FALSE)</f>
        <v>0.25979999999999998</v>
      </c>
      <c r="N216" s="136">
        <f t="shared" si="12"/>
        <v>0.18965399999999999</v>
      </c>
      <c r="O216" s="136">
        <f t="shared" si="13"/>
        <v>0</v>
      </c>
      <c r="P216" s="136">
        <f t="shared" si="14"/>
        <v>0</v>
      </c>
      <c r="Q216" s="136">
        <f t="shared" si="15"/>
        <v>0</v>
      </c>
    </row>
    <row r="217" spans="1:17">
      <c r="A217" t="s">
        <v>364</v>
      </c>
      <c r="B217" t="s">
        <v>368</v>
      </c>
      <c r="C217" t="str">
        <f>VLOOKUP($B217,Totalt!$B$1:$BU$600,MATCH("Kvalitetsgranskad:",Totalt!$B$1:$BU$1,0),FALSE)</f>
        <v>Ja</v>
      </c>
      <c r="E217" t="str">
        <f>VLOOKUP($B217,Miljö!$B$1:$AG$479,MATCH(E$1,Miljö!$B$1:$AK$1,0),FALSE)</f>
        <v>Ja</v>
      </c>
      <c r="F217" t="str">
        <f>VLOOKUP($B217,Miljö!$B$1:$J$479,MATCH("Typ av ursprungsspecificerad el   (Om inget värde anges används Nordisk residualmix, se inforuta) ()",Miljö!$B$1:$J$1,0),FALSE)</f>
        <v>'vatten. vind bio'</v>
      </c>
      <c r="G217">
        <f>VLOOKUP($B217,Miljö!$B$1:$J$479,MATCH("Primärenergifaktor ()",Miljö!$B$1:$J$1,0),FALSE)</f>
        <v>0.73</v>
      </c>
      <c r="H217">
        <f>VLOOKUP($B217,Miljö!$B$1:$J$479,MATCH("Koldioxidekvivalenter energiomvandling (g/kwh)",Miljö!$B$1:$J$1,0),FALSE)</f>
        <v>0</v>
      </c>
      <c r="I217">
        <f>VLOOKUP($B217,Miljö!$B$1:$J$479,MATCH("Fossilandel för ursprungspecificerad el ()",Miljö!$B$1:$J$1,0),FALSE)</f>
        <v>0</v>
      </c>
      <c r="J217">
        <f>VLOOKUP($B217,Miljö!$B$1:$J$479,MATCH("Kärnkraftsandel för ursprungsspecificerad el ()",Miljö!$B$1:$J$1,0),FALSE)</f>
        <v>0</v>
      </c>
      <c r="L217">
        <f>VLOOKUP($B217,Totalt!$B$1:$BU$497,MATCH("total el",Totalt!$B$1:$BU$1,0),FALSE)</f>
        <v>9.9000000000000005E-2</v>
      </c>
      <c r="N217" s="136">
        <f t="shared" si="12"/>
        <v>7.2270000000000001E-2</v>
      </c>
      <c r="O217" s="136">
        <f t="shared" si="13"/>
        <v>0</v>
      </c>
      <c r="P217" s="136">
        <f t="shared" si="14"/>
        <v>0</v>
      </c>
      <c r="Q217" s="136">
        <f t="shared" si="15"/>
        <v>0</v>
      </c>
    </row>
    <row r="218" spans="1:17">
      <c r="A218" t="s">
        <v>364</v>
      </c>
      <c r="B218" t="s">
        <v>369</v>
      </c>
      <c r="C218" t="str">
        <f>VLOOKUP($B218,Totalt!$B$1:$BU$600,MATCH("Kvalitetsgranskad:",Totalt!$B$1:$BU$1,0),FALSE)</f>
        <v>Ja</v>
      </c>
      <c r="E218" t="str">
        <f>VLOOKUP($B218,Miljö!$B$1:$AG$479,MATCH(E$1,Miljö!$B$1:$AK$1,0),FALSE)</f>
        <v>Ja</v>
      </c>
      <c r="F218" t="str">
        <f>VLOOKUP($B218,Miljö!$B$1:$J$479,MATCH("Typ av ursprungsspecificerad el   (Om inget värde anges används Nordisk residualmix, se inforuta) ()",Miljö!$B$1:$J$1,0),FALSE)</f>
        <v>'vatten. vind bio'</v>
      </c>
      <c r="G218">
        <f>VLOOKUP($B218,Miljö!$B$1:$J$479,MATCH("Primärenergifaktor ()",Miljö!$B$1:$J$1,0),FALSE)</f>
        <v>0.73</v>
      </c>
      <c r="H218">
        <f>VLOOKUP($B218,Miljö!$B$1:$J$479,MATCH("Koldioxidekvivalenter energiomvandling (g/kwh)",Miljö!$B$1:$J$1,0),FALSE)</f>
        <v>0</v>
      </c>
      <c r="I218">
        <f>VLOOKUP($B218,Miljö!$B$1:$J$479,MATCH("Fossilandel för ursprungspecificerad el ()",Miljö!$B$1:$J$1,0),FALSE)</f>
        <v>0</v>
      </c>
      <c r="J218">
        <f>VLOOKUP($B218,Miljö!$B$1:$J$479,MATCH("Kärnkraftsandel för ursprungsspecificerad el ()",Miljö!$B$1:$J$1,0),FALSE)</f>
        <v>0</v>
      </c>
      <c r="L218">
        <f>VLOOKUP($B218,Totalt!$B$1:$BU$497,MATCH("total el",Totalt!$B$1:$BU$1,0),FALSE)</f>
        <v>0.09</v>
      </c>
      <c r="N218" s="136">
        <f t="shared" si="12"/>
        <v>6.5699999999999995E-2</v>
      </c>
      <c r="O218" s="136">
        <f t="shared" si="13"/>
        <v>0</v>
      </c>
      <c r="P218" s="136">
        <f t="shared" si="14"/>
        <v>0</v>
      </c>
      <c r="Q218" s="136">
        <f t="shared" si="15"/>
        <v>0</v>
      </c>
    </row>
    <row r="219" spans="1:17">
      <c r="A219" t="s">
        <v>364</v>
      </c>
      <c r="B219" t="s">
        <v>370</v>
      </c>
      <c r="C219" t="str">
        <f>VLOOKUP($B219,Totalt!$B$1:$BU$600,MATCH("Kvalitetsgranskad:",Totalt!$B$1:$BU$1,0),FALSE)</f>
        <v>Ja</v>
      </c>
      <c r="E219" t="str">
        <f>VLOOKUP($B219,Miljö!$B$1:$AG$479,MATCH(E$1,Miljö!$B$1:$AK$1,0),FALSE)</f>
        <v>Ja</v>
      </c>
      <c r="F219" t="str">
        <f>VLOOKUP($B219,Miljö!$B$1:$J$479,MATCH("Typ av ursprungsspecificerad el   (Om inget värde anges används Nordisk residualmix, se inforuta) ()",Miljö!$B$1:$J$1,0),FALSE)</f>
        <v>'vatten. vind bio'</v>
      </c>
      <c r="G219">
        <f>VLOOKUP($B219,Miljö!$B$1:$J$479,MATCH("Primärenergifaktor ()",Miljö!$B$1:$J$1,0),FALSE)</f>
        <v>0.72</v>
      </c>
      <c r="H219">
        <f>VLOOKUP($B219,Miljö!$B$1:$J$479,MATCH("Koldioxidekvivalenter energiomvandling (g/kwh)",Miljö!$B$1:$J$1,0),FALSE)</f>
        <v>0</v>
      </c>
      <c r="I219">
        <f>VLOOKUP($B219,Miljö!$B$1:$J$479,MATCH("Fossilandel för ursprungspecificerad el ()",Miljö!$B$1:$J$1,0),FALSE)</f>
        <v>0</v>
      </c>
      <c r="J219">
        <f>VLOOKUP($B219,Miljö!$B$1:$J$479,MATCH("Kärnkraftsandel för ursprungsspecificerad el ()",Miljö!$B$1:$J$1,0),FALSE)</f>
        <v>0</v>
      </c>
      <c r="L219">
        <f>VLOOKUP($B219,Totalt!$B$1:$BU$497,MATCH("total el",Totalt!$B$1:$BU$1,0),FALSE)</f>
        <v>0.11599999999999999</v>
      </c>
      <c r="N219" s="136">
        <f t="shared" si="12"/>
        <v>8.3519999999999997E-2</v>
      </c>
      <c r="O219" s="136">
        <f t="shared" si="13"/>
        <v>0</v>
      </c>
      <c r="P219" s="136">
        <f t="shared" si="14"/>
        <v>0</v>
      </c>
      <c r="Q219" s="136">
        <f t="shared" si="15"/>
        <v>0</v>
      </c>
    </row>
    <row r="220" spans="1:17">
      <c r="A220" t="s">
        <v>364</v>
      </c>
      <c r="B220" t="s">
        <v>371</v>
      </c>
      <c r="C220" t="str">
        <f>VLOOKUP($B220,Totalt!$B$1:$BU$600,MATCH("Kvalitetsgranskad:",Totalt!$B$1:$BU$1,0),FALSE)</f>
        <v>Ja</v>
      </c>
      <c r="E220" t="str">
        <f>VLOOKUP($B220,Miljö!$B$1:$AG$479,MATCH(E$1,Miljö!$B$1:$AK$1,0),FALSE)</f>
        <v>Ja</v>
      </c>
      <c r="F220" t="str">
        <f>VLOOKUP($B220,Miljö!$B$1:$J$479,MATCH("Typ av ursprungsspecificerad el   (Om inget värde anges används Nordisk residualmix, se inforuta) ()",Miljö!$B$1:$J$1,0),FALSE)</f>
        <v>'vatten vind bio'</v>
      </c>
      <c r="G220">
        <f>VLOOKUP($B220,Miljö!$B$1:$J$479,MATCH("Primärenergifaktor ()",Miljö!$B$1:$J$1,0),FALSE)</f>
        <v>0.73</v>
      </c>
      <c r="H220">
        <f>VLOOKUP($B220,Miljö!$B$1:$J$479,MATCH("Koldioxidekvivalenter energiomvandling (g/kwh)",Miljö!$B$1:$J$1,0),FALSE)</f>
        <v>0</v>
      </c>
      <c r="I220">
        <f>VLOOKUP($B220,Miljö!$B$1:$J$479,MATCH("Fossilandel för ursprungspecificerad el ()",Miljö!$B$1:$J$1,0),FALSE)</f>
        <v>0</v>
      </c>
      <c r="J220">
        <f>VLOOKUP($B220,Miljö!$B$1:$J$479,MATCH("Kärnkraftsandel för ursprungsspecificerad el ()",Miljö!$B$1:$J$1,0),FALSE)</f>
        <v>0</v>
      </c>
      <c r="L220">
        <f>VLOOKUP($B220,Totalt!$B$1:$BU$497,MATCH("total el",Totalt!$B$1:$BU$1,0),FALSE)</f>
        <v>4.2999999999999997E-2</v>
      </c>
      <c r="N220" s="136">
        <f t="shared" si="12"/>
        <v>3.1389999999999994E-2</v>
      </c>
      <c r="O220" s="136">
        <f t="shared" si="13"/>
        <v>0</v>
      </c>
      <c r="P220" s="136">
        <f t="shared" si="14"/>
        <v>0</v>
      </c>
      <c r="Q220" s="136">
        <f t="shared" si="15"/>
        <v>0</v>
      </c>
    </row>
    <row r="221" spans="1:17">
      <c r="A221" t="s">
        <v>364</v>
      </c>
      <c r="B221" t="s">
        <v>372</v>
      </c>
      <c r="C221" t="str">
        <f>VLOOKUP($B221,Totalt!$B$1:$BU$600,MATCH("Kvalitetsgranskad:",Totalt!$B$1:$BU$1,0),FALSE)</f>
        <v>Ja</v>
      </c>
      <c r="E221" t="str">
        <f>VLOOKUP($B221,Miljö!$B$1:$AG$479,MATCH(E$1,Miljö!$B$1:$AK$1,0),FALSE)</f>
        <v>Ja</v>
      </c>
      <c r="F221" t="str">
        <f>VLOOKUP($B221,Miljö!$B$1:$J$479,MATCH("Typ av ursprungsspecificerad el   (Om inget värde anges används Nordisk residualmix, se inforuta) ()",Miljö!$B$1:$J$1,0),FALSE)</f>
        <v>'vatten vind bio'</v>
      </c>
      <c r="G221">
        <f>VLOOKUP($B221,Miljö!$B$1:$J$479,MATCH("Primärenergifaktor ()",Miljö!$B$1:$J$1,0),FALSE)</f>
        <v>0.17</v>
      </c>
      <c r="H221">
        <f>VLOOKUP($B221,Miljö!$B$1:$J$479,MATCH("Koldioxidekvivalenter energiomvandling (g/kwh)",Miljö!$B$1:$J$1,0),FALSE)</f>
        <v>0</v>
      </c>
      <c r="I221">
        <f>VLOOKUP($B221,Miljö!$B$1:$J$479,MATCH("Fossilandel för ursprungspecificerad el ()",Miljö!$B$1:$J$1,0),FALSE)</f>
        <v>0</v>
      </c>
      <c r="J221">
        <f>VLOOKUP($B221,Miljö!$B$1:$J$479,MATCH("Kärnkraftsandel för ursprungsspecificerad el ()",Miljö!$B$1:$J$1,0),FALSE)</f>
        <v>0</v>
      </c>
      <c r="L221">
        <f>VLOOKUP($B221,Totalt!$B$1:$BU$497,MATCH("total el",Totalt!$B$1:$BU$1,0),FALSE)</f>
        <v>4.3025900000000004</v>
      </c>
      <c r="N221" s="136">
        <f t="shared" si="12"/>
        <v>0.73144030000000015</v>
      </c>
      <c r="O221" s="136">
        <f t="shared" si="13"/>
        <v>0</v>
      </c>
      <c r="P221" s="136">
        <f t="shared" si="14"/>
        <v>0</v>
      </c>
      <c r="Q221" s="136">
        <f t="shared" si="15"/>
        <v>0</v>
      </c>
    </row>
    <row r="222" spans="1:17">
      <c r="A222" t="s">
        <v>364</v>
      </c>
      <c r="B222" t="s">
        <v>373</v>
      </c>
      <c r="C222" t="str">
        <f>VLOOKUP($B222,Totalt!$B$1:$BU$600,MATCH("Kvalitetsgranskad:",Totalt!$B$1:$BU$1,0),FALSE)</f>
        <v>Ja</v>
      </c>
      <c r="E222" t="str">
        <f>VLOOKUP($B222,Miljö!$B$1:$AG$479,MATCH(E$1,Miljö!$B$1:$AK$1,0),FALSE)</f>
        <v>Ja</v>
      </c>
      <c r="F222" t="str">
        <f>VLOOKUP($B222,Miljö!$B$1:$J$479,MATCH("Typ av ursprungsspecificerad el   (Om inget värde anges används Nordisk residualmix, se inforuta) ()",Miljö!$B$1:$J$1,0),FALSE)</f>
        <v>'vatten vind bio'</v>
      </c>
      <c r="G222">
        <f>VLOOKUP($B222,Miljö!$B$1:$J$479,MATCH("Primärenergifaktor ()",Miljö!$B$1:$J$1,0),FALSE)</f>
        <v>0.73</v>
      </c>
      <c r="H222">
        <f>VLOOKUP($B222,Miljö!$B$1:$J$479,MATCH("Koldioxidekvivalenter energiomvandling (g/kwh)",Miljö!$B$1:$J$1,0),FALSE)</f>
        <v>0</v>
      </c>
      <c r="I222">
        <f>VLOOKUP($B222,Miljö!$B$1:$J$479,MATCH("Fossilandel för ursprungspecificerad el ()",Miljö!$B$1:$J$1,0),FALSE)</f>
        <v>0</v>
      </c>
      <c r="J222">
        <f>VLOOKUP($B222,Miljö!$B$1:$J$479,MATCH("Kärnkraftsandel för ursprungsspecificerad el ()",Miljö!$B$1:$J$1,0),FALSE)</f>
        <v>0</v>
      </c>
      <c r="L222">
        <f>VLOOKUP($B222,Totalt!$B$1:$BU$497,MATCH("total el",Totalt!$B$1:$BU$1,0),FALSE)</f>
        <v>6.9000000000000006E-2</v>
      </c>
      <c r="N222" s="136">
        <f t="shared" si="12"/>
        <v>5.0370000000000005E-2</v>
      </c>
      <c r="O222" s="136">
        <f t="shared" si="13"/>
        <v>0</v>
      </c>
      <c r="P222" s="136">
        <f t="shared" si="14"/>
        <v>0</v>
      </c>
      <c r="Q222" s="136">
        <f t="shared" si="15"/>
        <v>0</v>
      </c>
    </row>
    <row r="223" spans="1:17">
      <c r="A223" t="s">
        <v>364</v>
      </c>
      <c r="B223" t="s">
        <v>374</v>
      </c>
      <c r="C223" t="str">
        <f>VLOOKUP($B223,Totalt!$B$1:$BU$600,MATCH("Kvalitetsgranskad:",Totalt!$B$1:$BU$1,0),FALSE)</f>
        <v>Ja</v>
      </c>
      <c r="E223" t="str">
        <f>VLOOKUP($B223,Miljö!$B$1:$AG$479,MATCH(E$1,Miljö!$B$1:$AK$1,0),FALSE)</f>
        <v>Ja</v>
      </c>
      <c r="F223" t="str">
        <f>VLOOKUP($B223,Miljö!$B$1:$J$479,MATCH("Typ av ursprungsspecificerad el   (Om inget värde anges används Nordisk residualmix, se inforuta) ()",Miljö!$B$1:$J$1,0),FALSE)</f>
        <v>'vatten. vind. bio'</v>
      </c>
      <c r="G223">
        <f>VLOOKUP($B223,Miljö!$B$1:$J$479,MATCH("Primärenergifaktor ()",Miljö!$B$1:$J$1,0),FALSE)</f>
        <v>0.17</v>
      </c>
      <c r="H223">
        <f>VLOOKUP($B223,Miljö!$B$1:$J$479,MATCH("Koldioxidekvivalenter energiomvandling (g/kwh)",Miljö!$B$1:$J$1,0),FALSE)</f>
        <v>0</v>
      </c>
      <c r="I223">
        <f>VLOOKUP($B223,Miljö!$B$1:$J$479,MATCH("Fossilandel för ursprungspecificerad el ()",Miljö!$B$1:$J$1,0),FALSE)</f>
        <v>0</v>
      </c>
      <c r="J223">
        <f>VLOOKUP($B223,Miljö!$B$1:$J$479,MATCH("Kärnkraftsandel för ursprungsspecificerad el ()",Miljö!$B$1:$J$1,0),FALSE)</f>
        <v>0</v>
      </c>
      <c r="L223">
        <f>VLOOKUP($B223,Totalt!$B$1:$BU$497,MATCH("total el",Totalt!$B$1:$BU$1,0),FALSE)</f>
        <v>3.0371000000000001</v>
      </c>
      <c r="N223" s="136">
        <f t="shared" si="12"/>
        <v>0.51630700000000007</v>
      </c>
      <c r="O223" s="136">
        <f t="shared" si="13"/>
        <v>0</v>
      </c>
      <c r="P223" s="136">
        <f t="shared" si="14"/>
        <v>0</v>
      </c>
      <c r="Q223" s="136">
        <f t="shared" si="15"/>
        <v>0</v>
      </c>
    </row>
    <row r="224" spans="1:17">
      <c r="A224" t="s">
        <v>364</v>
      </c>
      <c r="B224" t="s">
        <v>375</v>
      </c>
      <c r="C224" t="str">
        <f>VLOOKUP($B224,Totalt!$B$1:$BU$600,MATCH("Kvalitetsgranskad:",Totalt!$B$1:$BU$1,0),FALSE)</f>
        <v>Ja</v>
      </c>
      <c r="E224" t="str">
        <f>VLOOKUP($B224,Miljö!$B$1:$AG$479,MATCH(E$1,Miljö!$B$1:$AK$1,0),FALSE)</f>
        <v>Ja</v>
      </c>
      <c r="F224" t="str">
        <f>VLOOKUP($B224,Miljö!$B$1:$J$479,MATCH("Typ av ursprungsspecificerad el   (Om inget värde anges används Nordisk residualmix, se inforuta) ()",Miljö!$B$1:$J$1,0),FALSE)</f>
        <v>'vatten. vind. bio'</v>
      </c>
      <c r="G224">
        <f>VLOOKUP($B224,Miljö!$B$1:$J$479,MATCH("Primärenergifaktor ()",Miljö!$B$1:$J$1,0),FALSE)</f>
        <v>0.73</v>
      </c>
      <c r="H224">
        <f>VLOOKUP($B224,Miljö!$B$1:$J$479,MATCH("Koldioxidekvivalenter energiomvandling (g/kwh)",Miljö!$B$1:$J$1,0),FALSE)</f>
        <v>0</v>
      </c>
      <c r="I224">
        <f>VLOOKUP($B224,Miljö!$B$1:$J$479,MATCH("Fossilandel för ursprungspecificerad el ()",Miljö!$B$1:$J$1,0),FALSE)</f>
        <v>0</v>
      </c>
      <c r="J224">
        <f>VLOOKUP($B224,Miljö!$B$1:$J$479,MATCH("Kärnkraftsandel för ursprungsspecificerad el ()",Miljö!$B$1:$J$1,0),FALSE)</f>
        <v>0</v>
      </c>
      <c r="L224">
        <f>VLOOKUP($B224,Totalt!$B$1:$BU$497,MATCH("total el",Totalt!$B$1:$BU$1,0),FALSE)</f>
        <v>0.1236</v>
      </c>
      <c r="N224" s="136">
        <f t="shared" si="12"/>
        <v>9.0228000000000003E-2</v>
      </c>
      <c r="O224" s="136">
        <f t="shared" si="13"/>
        <v>0</v>
      </c>
      <c r="P224" s="136">
        <f t="shared" si="14"/>
        <v>0</v>
      </c>
      <c r="Q224" s="136">
        <f t="shared" si="15"/>
        <v>0</v>
      </c>
    </row>
    <row r="225" spans="1:17">
      <c r="A225" t="s">
        <v>364</v>
      </c>
      <c r="B225" t="s">
        <v>376</v>
      </c>
      <c r="C225" t="str">
        <f>VLOOKUP($B225,Totalt!$B$1:$BU$600,MATCH("Kvalitetsgranskad:",Totalt!$B$1:$BU$1,0),FALSE)</f>
        <v>Ja</v>
      </c>
      <c r="E225" t="str">
        <f>VLOOKUP($B225,Miljö!$B$1:$AG$479,MATCH(E$1,Miljö!$B$1:$AK$1,0),FALSE)</f>
        <v>Ja</v>
      </c>
      <c r="F225" t="str">
        <f>VLOOKUP($B225,Miljö!$B$1:$J$479,MATCH("Typ av ursprungsspecificerad el   (Om inget värde anges används Nordisk residualmix, se inforuta) ()",Miljö!$B$1:$J$1,0),FALSE)</f>
        <v>'vatten vind bio'</v>
      </c>
      <c r="G225">
        <f>VLOOKUP($B225,Miljö!$B$1:$J$479,MATCH("Primärenergifaktor ()",Miljö!$B$1:$J$1,0),FALSE)</f>
        <v>0.73</v>
      </c>
      <c r="H225">
        <f>VLOOKUP($B225,Miljö!$B$1:$J$479,MATCH("Koldioxidekvivalenter energiomvandling (g/kwh)",Miljö!$B$1:$J$1,0),FALSE)</f>
        <v>0</v>
      </c>
      <c r="I225">
        <f>VLOOKUP($B225,Miljö!$B$1:$J$479,MATCH("Fossilandel för ursprungspecificerad el ()",Miljö!$B$1:$J$1,0),FALSE)</f>
        <v>0</v>
      </c>
      <c r="J225">
        <f>VLOOKUP($B225,Miljö!$B$1:$J$479,MATCH("Kärnkraftsandel för ursprungsspecificerad el ()",Miljö!$B$1:$J$1,0),FALSE)</f>
        <v>0</v>
      </c>
      <c r="L225">
        <f>VLOOKUP($B225,Totalt!$B$1:$BU$497,MATCH("total el",Totalt!$B$1:$BU$1,0),FALSE)</f>
        <v>0.112</v>
      </c>
      <c r="N225" s="136">
        <f t="shared" si="12"/>
        <v>8.1759999999999999E-2</v>
      </c>
      <c r="O225" s="136">
        <f t="shared" si="13"/>
        <v>0</v>
      </c>
      <c r="P225" s="136">
        <f t="shared" si="14"/>
        <v>0</v>
      </c>
      <c r="Q225" s="136">
        <f t="shared" si="15"/>
        <v>0</v>
      </c>
    </row>
    <row r="226" spans="1:17">
      <c r="A226" t="s">
        <v>364</v>
      </c>
      <c r="B226" t="s">
        <v>377</v>
      </c>
      <c r="C226" t="str">
        <f>VLOOKUP($B226,Totalt!$B$1:$BU$600,MATCH("Kvalitetsgranskad:",Totalt!$B$1:$BU$1,0),FALSE)</f>
        <v>Ja</v>
      </c>
      <c r="E226" t="str">
        <f>VLOOKUP($B226,Miljö!$B$1:$AG$479,MATCH(E$1,Miljö!$B$1:$AK$1,0),FALSE)</f>
        <v>Ja</v>
      </c>
      <c r="F226" t="str">
        <f>VLOOKUP($B226,Miljö!$B$1:$J$479,MATCH("Typ av ursprungsspecificerad el   (Om inget värde anges används Nordisk residualmix, se inforuta) ()",Miljö!$B$1:$J$1,0),FALSE)</f>
        <v>'vatten vind bio'</v>
      </c>
      <c r="G226">
        <f>VLOOKUP($B226,Miljö!$B$1:$J$479,MATCH("Primärenergifaktor ()",Miljö!$B$1:$J$1,0),FALSE)</f>
        <v>0.17</v>
      </c>
      <c r="H226">
        <f>VLOOKUP($B226,Miljö!$B$1:$J$479,MATCH("Koldioxidekvivalenter energiomvandling (g/kwh)",Miljö!$B$1:$J$1,0),FALSE)</f>
        <v>0</v>
      </c>
      <c r="I226">
        <f>VLOOKUP($B226,Miljö!$B$1:$J$479,MATCH("Fossilandel för ursprungspecificerad el ()",Miljö!$B$1:$J$1,0),FALSE)</f>
        <v>0</v>
      </c>
      <c r="J226">
        <f>VLOOKUP($B226,Miljö!$B$1:$J$479,MATCH("Kärnkraftsandel för ursprungsspecificerad el ()",Miljö!$B$1:$J$1,0),FALSE)</f>
        <v>0</v>
      </c>
      <c r="L226">
        <f>VLOOKUP($B226,Totalt!$B$1:$BU$497,MATCH("total el",Totalt!$B$1:$BU$1,0),FALSE)</f>
        <v>19.654400000000003</v>
      </c>
      <c r="N226" s="136">
        <f t="shared" si="12"/>
        <v>3.3412480000000007</v>
      </c>
      <c r="O226" s="136">
        <f t="shared" si="13"/>
        <v>0</v>
      </c>
      <c r="P226" s="136">
        <f t="shared" si="14"/>
        <v>0</v>
      </c>
      <c r="Q226" s="136">
        <f t="shared" si="15"/>
        <v>0</v>
      </c>
    </row>
    <row r="227" spans="1:17">
      <c r="A227" t="s">
        <v>364</v>
      </c>
      <c r="B227" t="s">
        <v>378</v>
      </c>
      <c r="C227" t="str">
        <f>VLOOKUP($B227,Totalt!$B$1:$BU$600,MATCH("Kvalitetsgranskad:",Totalt!$B$1:$BU$1,0),FALSE)</f>
        <v>Ja</v>
      </c>
      <c r="E227" t="str">
        <f>VLOOKUP($B227,Miljö!$B$1:$AG$479,MATCH(E$1,Miljö!$B$1:$AK$1,0),FALSE)</f>
        <v>Ja</v>
      </c>
      <c r="F227" t="str">
        <f>VLOOKUP($B227,Miljö!$B$1:$J$479,MATCH("Typ av ursprungsspecificerad el   (Om inget värde anges används Nordisk residualmix, se inforuta) ()",Miljö!$B$1:$J$1,0),FALSE)</f>
        <v>'vatten vind bio'</v>
      </c>
      <c r="G227">
        <f>VLOOKUP($B227,Miljö!$B$1:$J$479,MATCH("Primärenergifaktor ()",Miljö!$B$1:$J$1,0),FALSE)</f>
        <v>0.73</v>
      </c>
      <c r="H227">
        <f>VLOOKUP($B227,Miljö!$B$1:$J$479,MATCH("Koldioxidekvivalenter energiomvandling (g/kwh)",Miljö!$B$1:$J$1,0),FALSE)</f>
        <v>0</v>
      </c>
      <c r="I227">
        <f>VLOOKUP($B227,Miljö!$B$1:$J$479,MATCH("Fossilandel för ursprungspecificerad el ()",Miljö!$B$1:$J$1,0),FALSE)</f>
        <v>0</v>
      </c>
      <c r="J227">
        <f>VLOOKUP($B227,Miljö!$B$1:$J$479,MATCH("Kärnkraftsandel för ursprungsspecificerad el ()",Miljö!$B$1:$J$1,0),FALSE)</f>
        <v>0</v>
      </c>
      <c r="L227">
        <f>VLOOKUP($B227,Totalt!$B$1:$BU$497,MATCH("total el",Totalt!$B$1:$BU$1,0),FALSE)</f>
        <v>0.68300000000000005</v>
      </c>
      <c r="N227" s="136">
        <f t="shared" si="12"/>
        <v>0.49859000000000003</v>
      </c>
      <c r="O227" s="136">
        <f t="shared" si="13"/>
        <v>0</v>
      </c>
      <c r="P227" s="136">
        <f t="shared" si="14"/>
        <v>0</v>
      </c>
      <c r="Q227" s="136">
        <f t="shared" si="15"/>
        <v>0</v>
      </c>
    </row>
    <row r="228" spans="1:17">
      <c r="A228" t="s">
        <v>364</v>
      </c>
      <c r="B228" t="s">
        <v>379</v>
      </c>
      <c r="C228" t="str">
        <f>VLOOKUP($B228,Totalt!$B$1:$BU$600,MATCH("Kvalitetsgranskad:",Totalt!$B$1:$BU$1,0),FALSE)</f>
        <v>Ja</v>
      </c>
      <c r="E228" t="str">
        <f>VLOOKUP($B228,Miljö!$B$1:$AG$479,MATCH(E$1,Miljö!$B$1:$AK$1,0),FALSE)</f>
        <v>Ja</v>
      </c>
      <c r="F228" t="str">
        <f>VLOOKUP($B228,Miljö!$B$1:$J$479,MATCH("Typ av ursprungsspecificerad el   (Om inget värde anges används Nordisk residualmix, se inforuta) ()",Miljö!$B$1:$J$1,0),FALSE)</f>
        <v>-</v>
      </c>
      <c r="G228">
        <f>VLOOKUP($B228,Miljö!$B$1:$J$479,MATCH("Primärenergifaktor ()",Miljö!$B$1:$J$1,0),FALSE)</f>
        <v>0.73</v>
      </c>
      <c r="H228">
        <f>VLOOKUP($B228,Miljö!$B$1:$J$479,MATCH("Koldioxidekvivalenter energiomvandling (g/kwh)",Miljö!$B$1:$J$1,0),FALSE)</f>
        <v>0</v>
      </c>
      <c r="I228">
        <f>VLOOKUP($B228,Miljö!$B$1:$J$479,MATCH("Fossilandel för ursprungspecificerad el ()",Miljö!$B$1:$J$1,0),FALSE)</f>
        <v>0</v>
      </c>
      <c r="J228">
        <f>VLOOKUP($B228,Miljö!$B$1:$J$479,MATCH("Kärnkraftsandel för ursprungsspecificerad el ()",Miljö!$B$1:$J$1,0),FALSE)</f>
        <v>0</v>
      </c>
      <c r="L228">
        <f>VLOOKUP($B228,Totalt!$B$1:$BU$497,MATCH("total el",Totalt!$B$1:$BU$1,0),FALSE)</f>
        <v>0.84438000000000002</v>
      </c>
      <c r="N228" s="136">
        <f t="shared" si="12"/>
        <v>0.61639739999999998</v>
      </c>
      <c r="O228" s="136">
        <f t="shared" si="13"/>
        <v>0</v>
      </c>
      <c r="P228" s="136">
        <f t="shared" si="14"/>
        <v>0</v>
      </c>
      <c r="Q228" s="136">
        <f t="shared" si="15"/>
        <v>0</v>
      </c>
    </row>
    <row r="229" spans="1:17">
      <c r="A229" t="s">
        <v>364</v>
      </c>
      <c r="B229" t="s">
        <v>380</v>
      </c>
      <c r="C229" t="str">
        <f>VLOOKUP($B229,Totalt!$B$1:$BU$600,MATCH("Kvalitetsgranskad:",Totalt!$B$1:$BU$1,0),FALSE)</f>
        <v>Ja</v>
      </c>
      <c r="E229" t="str">
        <f>VLOOKUP($B229,Miljö!$B$1:$AG$479,MATCH(E$1,Miljö!$B$1:$AK$1,0),FALSE)</f>
        <v>Ja</v>
      </c>
      <c r="F229" t="str">
        <f>VLOOKUP($B229,Miljö!$B$1:$J$479,MATCH("Typ av ursprungsspecificerad el   (Om inget värde anges används Nordisk residualmix, se inforuta) ()",Miljö!$B$1:$J$1,0),FALSE)</f>
        <v>'vatten vind bio'</v>
      </c>
      <c r="G229">
        <f>VLOOKUP($B229,Miljö!$B$1:$J$479,MATCH("Primärenergifaktor ()",Miljö!$B$1:$J$1,0),FALSE)</f>
        <v>0.73</v>
      </c>
      <c r="H229">
        <f>VLOOKUP($B229,Miljö!$B$1:$J$479,MATCH("Koldioxidekvivalenter energiomvandling (g/kwh)",Miljö!$B$1:$J$1,0),FALSE)</f>
        <v>0</v>
      </c>
      <c r="I229">
        <f>VLOOKUP($B229,Miljö!$B$1:$J$479,MATCH("Fossilandel för ursprungspecificerad el ()",Miljö!$B$1:$J$1,0),FALSE)</f>
        <v>0</v>
      </c>
      <c r="J229">
        <f>VLOOKUP($B229,Miljö!$B$1:$J$479,MATCH("Kärnkraftsandel för ursprungsspecificerad el ()",Miljö!$B$1:$J$1,0),FALSE)</f>
        <v>0</v>
      </c>
      <c r="L229">
        <f>VLOOKUP($B229,Totalt!$B$1:$BU$497,MATCH("total el",Totalt!$B$1:$BU$1,0),FALSE)</f>
        <v>0.13500000000000001</v>
      </c>
      <c r="N229" s="136">
        <f t="shared" si="12"/>
        <v>9.8549999999999999E-2</v>
      </c>
      <c r="O229" s="136">
        <f t="shared" si="13"/>
        <v>0</v>
      </c>
      <c r="P229" s="136">
        <f t="shared" si="14"/>
        <v>0</v>
      </c>
      <c r="Q229" s="136">
        <f t="shared" si="15"/>
        <v>0</v>
      </c>
    </row>
    <row r="230" spans="1:17">
      <c r="A230" t="s">
        <v>364</v>
      </c>
      <c r="B230" t="s">
        <v>381</v>
      </c>
      <c r="C230" t="str">
        <f>VLOOKUP($B230,Totalt!$B$1:$BU$600,MATCH("Kvalitetsgranskad:",Totalt!$B$1:$BU$1,0),FALSE)</f>
        <v>Ja</v>
      </c>
      <c r="E230" t="str">
        <f>VLOOKUP($B230,Miljö!$B$1:$AG$479,MATCH(E$1,Miljö!$B$1:$AK$1,0),FALSE)</f>
        <v>Ja</v>
      </c>
      <c r="F230" t="str">
        <f>VLOOKUP($B230,Miljö!$B$1:$J$479,MATCH("Typ av ursprungsspecificerad el   (Om inget värde anges används Nordisk residualmix, se inforuta) ()",Miljö!$B$1:$J$1,0),FALSE)</f>
        <v>'vatten vind bio'</v>
      </c>
      <c r="G230">
        <f>VLOOKUP($B230,Miljö!$B$1:$J$479,MATCH("Primärenergifaktor ()",Miljö!$B$1:$J$1,0),FALSE)</f>
        <v>0.73</v>
      </c>
      <c r="H230">
        <f>VLOOKUP($B230,Miljö!$B$1:$J$479,MATCH("Koldioxidekvivalenter energiomvandling (g/kwh)",Miljö!$B$1:$J$1,0),FALSE)</f>
        <v>0</v>
      </c>
      <c r="I230">
        <f>VLOOKUP($B230,Miljö!$B$1:$J$479,MATCH("Fossilandel för ursprungspecificerad el ()",Miljö!$B$1:$J$1,0),FALSE)</f>
        <v>0</v>
      </c>
      <c r="J230">
        <f>VLOOKUP($B230,Miljö!$B$1:$J$479,MATCH("Kärnkraftsandel för ursprungsspecificerad el ()",Miljö!$B$1:$J$1,0),FALSE)</f>
        <v>0</v>
      </c>
      <c r="L230">
        <f>VLOOKUP($B230,Totalt!$B$1:$BU$497,MATCH("total el",Totalt!$B$1:$BU$1,0),FALSE)</f>
        <v>4.2999999999999997E-2</v>
      </c>
      <c r="N230" s="136">
        <f t="shared" si="12"/>
        <v>3.1389999999999994E-2</v>
      </c>
      <c r="O230" s="136">
        <f t="shared" si="13"/>
        <v>0</v>
      </c>
      <c r="P230" s="136">
        <f t="shared" si="14"/>
        <v>0</v>
      </c>
      <c r="Q230" s="136">
        <f t="shared" si="15"/>
        <v>0</v>
      </c>
    </row>
    <row r="231" spans="1:17">
      <c r="A231" t="s">
        <v>382</v>
      </c>
      <c r="B231" t="s">
        <v>383</v>
      </c>
      <c r="C231" t="str">
        <f>VLOOKUP($B231,Totalt!$B$1:$BU$600,MATCH("Kvalitetsgranskad:",Totalt!$B$1:$BU$1,0),FALSE)</f>
        <v>Ja</v>
      </c>
      <c r="E231" t="str">
        <f>VLOOKUP($B231,Miljö!$B$1:$AG$479,MATCH(E$1,Miljö!$B$1:$AK$1,0),FALSE)</f>
        <v>Ja</v>
      </c>
      <c r="F231" t="str">
        <f>VLOOKUP($B231,Miljö!$B$1:$J$479,MATCH("Typ av ursprungsspecificerad el   (Om inget värde anges används Nordisk residualmix, se inforuta) ()",Miljö!$B$1:$J$1,0),FALSE)</f>
        <v>'vattenproducerad el'</v>
      </c>
      <c r="G231">
        <f>VLOOKUP($B231,Miljö!$B$1:$J$479,MATCH("Primärenergifaktor ()",Miljö!$B$1:$J$1,0),FALSE)</f>
        <v>1.1000000000000001</v>
      </c>
      <c r="H231">
        <f>VLOOKUP($B231,Miljö!$B$1:$J$479,MATCH("Koldioxidekvivalenter energiomvandling (g/kwh)",Miljö!$B$1:$J$1,0),FALSE)</f>
        <v>0</v>
      </c>
      <c r="I231">
        <f>VLOOKUP($B231,Miljö!$B$1:$J$479,MATCH("Fossilandel för ursprungspecificerad el ()",Miljö!$B$1:$J$1,0),FALSE)</f>
        <v>0</v>
      </c>
      <c r="J231">
        <f>VLOOKUP($B231,Miljö!$B$1:$J$479,MATCH("Kärnkraftsandel för ursprungsspecificerad el ()",Miljö!$B$1:$J$1,0),FALSE)</f>
        <v>0</v>
      </c>
      <c r="L231">
        <f>VLOOKUP($B231,Totalt!$B$1:$BU$497,MATCH("total el",Totalt!$B$1:$BU$1,0),FALSE)</f>
        <v>0.1</v>
      </c>
      <c r="N231" s="136">
        <f t="shared" si="12"/>
        <v>0.11000000000000001</v>
      </c>
      <c r="O231" s="136">
        <f t="shared" si="13"/>
        <v>0</v>
      </c>
      <c r="P231" s="136">
        <f t="shared" si="14"/>
        <v>0</v>
      </c>
      <c r="Q231" s="136">
        <f t="shared" si="15"/>
        <v>0</v>
      </c>
    </row>
    <row r="232" spans="1:17">
      <c r="A232" t="s">
        <v>382</v>
      </c>
      <c r="B232" t="s">
        <v>384</v>
      </c>
      <c r="C232" t="str">
        <f>VLOOKUP($B232,Totalt!$B$1:$BU$600,MATCH("Kvalitetsgranskad:",Totalt!$B$1:$BU$1,0),FALSE)</f>
        <v>Ja</v>
      </c>
      <c r="E232" t="str">
        <f>VLOOKUP($B232,Miljö!$B$1:$AG$479,MATCH(E$1,Miljö!$B$1:$AK$1,0),FALSE)</f>
        <v>Ja</v>
      </c>
      <c r="F232" t="str">
        <f>VLOOKUP($B232,Miljö!$B$1:$J$479,MATCH("Typ av ursprungsspecificerad el   (Om inget värde anges används Nordisk residualmix, se inforuta) ()",Miljö!$B$1:$J$1,0),FALSE)</f>
        <v>'vattenproducerad el'</v>
      </c>
      <c r="G232">
        <f>VLOOKUP($B232,Miljö!$B$1:$J$479,MATCH("Primärenergifaktor ()",Miljö!$B$1:$J$1,0),FALSE)</f>
        <v>1.1000000000000001</v>
      </c>
      <c r="H232">
        <f>VLOOKUP($B232,Miljö!$B$1:$J$479,MATCH("Koldioxidekvivalenter energiomvandling (g/kwh)",Miljö!$B$1:$J$1,0),FALSE)</f>
        <v>0</v>
      </c>
      <c r="I232">
        <f>VLOOKUP($B232,Miljö!$B$1:$J$479,MATCH("Fossilandel för ursprungspecificerad el ()",Miljö!$B$1:$J$1,0),FALSE)</f>
        <v>0</v>
      </c>
      <c r="J232">
        <f>VLOOKUP($B232,Miljö!$B$1:$J$479,MATCH("Kärnkraftsandel för ursprungsspecificerad el ()",Miljö!$B$1:$J$1,0),FALSE)</f>
        <v>0</v>
      </c>
      <c r="L232">
        <f>VLOOKUP($B232,Totalt!$B$1:$BU$497,MATCH("total el",Totalt!$B$1:$BU$1,0),FALSE)</f>
        <v>14.2972</v>
      </c>
      <c r="N232" s="136">
        <f t="shared" si="12"/>
        <v>15.726920000000002</v>
      </c>
      <c r="O232" s="136">
        <f t="shared" si="13"/>
        <v>0</v>
      </c>
      <c r="P232" s="136">
        <f t="shared" si="14"/>
        <v>0</v>
      </c>
      <c r="Q232" s="136">
        <f t="shared" si="15"/>
        <v>0</v>
      </c>
    </row>
    <row r="233" spans="1:17">
      <c r="A233" t="s">
        <v>382</v>
      </c>
      <c r="B233" t="s">
        <v>385</v>
      </c>
      <c r="C233" t="str">
        <f>VLOOKUP($B233,Totalt!$B$1:$BU$600,MATCH("Kvalitetsgranskad:",Totalt!$B$1:$BU$1,0),FALSE)</f>
        <v>Ja</v>
      </c>
      <c r="E233" t="str">
        <f>VLOOKUP($B233,Miljö!$B$1:$AG$479,MATCH(E$1,Miljö!$B$1:$AK$1,0),FALSE)</f>
        <v>Ja</v>
      </c>
      <c r="F233" t="str">
        <f>VLOOKUP($B233,Miljö!$B$1:$J$479,MATCH("Typ av ursprungsspecificerad el   (Om inget värde anges används Nordisk residualmix, se inforuta) ()",Miljö!$B$1:$J$1,0),FALSE)</f>
        <v>'vattenproducerad el'</v>
      </c>
      <c r="G233">
        <f>VLOOKUP($B233,Miljö!$B$1:$J$479,MATCH("Primärenergifaktor ()",Miljö!$B$1:$J$1,0),FALSE)</f>
        <v>1.1000000000000001</v>
      </c>
      <c r="H233">
        <f>VLOOKUP($B233,Miljö!$B$1:$J$479,MATCH("Koldioxidekvivalenter energiomvandling (g/kwh)",Miljö!$B$1:$J$1,0),FALSE)</f>
        <v>0</v>
      </c>
      <c r="I233">
        <f>VLOOKUP($B233,Miljö!$B$1:$J$479,MATCH("Fossilandel för ursprungspecificerad el ()",Miljö!$B$1:$J$1,0),FALSE)</f>
        <v>0</v>
      </c>
      <c r="J233">
        <f>VLOOKUP($B233,Miljö!$B$1:$J$479,MATCH("Kärnkraftsandel för ursprungsspecificerad el ()",Miljö!$B$1:$J$1,0),FALSE)</f>
        <v>0</v>
      </c>
      <c r="L233">
        <f>VLOOKUP($B233,Totalt!$B$1:$BU$497,MATCH("total el",Totalt!$B$1:$BU$1,0),FALSE)</f>
        <v>5.0299999999999997E-2</v>
      </c>
      <c r="N233" s="136">
        <f t="shared" si="12"/>
        <v>5.5330000000000004E-2</v>
      </c>
      <c r="O233" s="136">
        <f t="shared" si="13"/>
        <v>0</v>
      </c>
      <c r="P233" s="136">
        <f t="shared" si="14"/>
        <v>0</v>
      </c>
      <c r="Q233" s="136">
        <f t="shared" si="15"/>
        <v>0</v>
      </c>
    </row>
    <row r="234" spans="1:17">
      <c r="A234" t="s">
        <v>382</v>
      </c>
      <c r="B234" t="s">
        <v>386</v>
      </c>
      <c r="C234" t="str">
        <f>VLOOKUP($B234,Totalt!$B$1:$BU$600,MATCH("Kvalitetsgranskad:",Totalt!$B$1:$BU$1,0),FALSE)</f>
        <v>Ja</v>
      </c>
      <c r="E234" t="str">
        <f>VLOOKUP($B234,Miljö!$B$1:$AG$479,MATCH(E$1,Miljö!$B$1:$AK$1,0),FALSE)</f>
        <v>Ja</v>
      </c>
      <c r="F234" t="str">
        <f>VLOOKUP($B234,Miljö!$B$1:$J$479,MATCH("Typ av ursprungsspecificerad el   (Om inget värde anges används Nordisk residualmix, se inforuta) ()",Miljö!$B$1:$J$1,0),FALSE)</f>
        <v>'vattenproducerad el'</v>
      </c>
      <c r="G234">
        <f>VLOOKUP($B234,Miljö!$B$1:$J$479,MATCH("Primärenergifaktor ()",Miljö!$B$1:$J$1,0),FALSE)</f>
        <v>1.1000000000000001</v>
      </c>
      <c r="H234">
        <f>VLOOKUP($B234,Miljö!$B$1:$J$479,MATCH("Koldioxidekvivalenter energiomvandling (g/kwh)",Miljö!$B$1:$J$1,0),FALSE)</f>
        <v>0</v>
      </c>
      <c r="I234">
        <f>VLOOKUP($B234,Miljö!$B$1:$J$479,MATCH("Fossilandel för ursprungspecificerad el ()",Miljö!$B$1:$J$1,0),FALSE)</f>
        <v>0</v>
      </c>
      <c r="J234">
        <f>VLOOKUP($B234,Miljö!$B$1:$J$479,MATCH("Kärnkraftsandel för ursprungsspecificerad el ()",Miljö!$B$1:$J$1,0),FALSE)</f>
        <v>0</v>
      </c>
      <c r="L234">
        <f>VLOOKUP($B234,Totalt!$B$1:$BU$497,MATCH("total el",Totalt!$B$1:$BU$1,0),FALSE)</f>
        <v>1.9E-2</v>
      </c>
      <c r="N234" s="136">
        <f t="shared" si="12"/>
        <v>2.0900000000000002E-2</v>
      </c>
      <c r="O234" s="136">
        <f t="shared" si="13"/>
        <v>0</v>
      </c>
      <c r="P234" s="136">
        <f t="shared" si="14"/>
        <v>0</v>
      </c>
      <c r="Q234" s="136">
        <f t="shared" si="15"/>
        <v>0</v>
      </c>
    </row>
    <row r="235" spans="1:17">
      <c r="A235" t="s">
        <v>382</v>
      </c>
      <c r="B235" t="s">
        <v>387</v>
      </c>
      <c r="C235" t="str">
        <f>VLOOKUP($B235,Totalt!$B$1:$BU$600,MATCH("Kvalitetsgranskad:",Totalt!$B$1:$BU$1,0),FALSE)</f>
        <v>Ja</v>
      </c>
      <c r="E235" t="str">
        <f>VLOOKUP($B235,Miljö!$B$1:$AG$479,MATCH(E$1,Miljö!$B$1:$AK$1,0),FALSE)</f>
        <v>Ja</v>
      </c>
      <c r="F235" t="str">
        <f>VLOOKUP($B235,Miljö!$B$1:$J$479,MATCH("Typ av ursprungsspecificerad el   (Om inget värde anges används Nordisk residualmix, se inforuta) ()",Miljö!$B$1:$J$1,0),FALSE)</f>
        <v>'vattenkraftproducerad el'</v>
      </c>
      <c r="G235">
        <f>VLOOKUP($B235,Miljö!$B$1:$J$479,MATCH("Primärenergifaktor ()",Miljö!$B$1:$J$1,0),FALSE)</f>
        <v>1.1000000000000001</v>
      </c>
      <c r="H235">
        <f>VLOOKUP($B235,Miljö!$B$1:$J$479,MATCH("Koldioxidekvivalenter energiomvandling (g/kwh)",Miljö!$B$1:$J$1,0),FALSE)</f>
        <v>0</v>
      </c>
      <c r="I235">
        <f>VLOOKUP($B235,Miljö!$B$1:$J$479,MATCH("Fossilandel för ursprungspecificerad el ()",Miljö!$B$1:$J$1,0),FALSE)</f>
        <v>0</v>
      </c>
      <c r="J235">
        <f>VLOOKUP($B235,Miljö!$B$1:$J$479,MATCH("Kärnkraftsandel för ursprungsspecificerad el ()",Miljö!$B$1:$J$1,0),FALSE)</f>
        <v>0</v>
      </c>
      <c r="L235">
        <f>VLOOKUP($B235,Totalt!$B$1:$BU$497,MATCH("total el",Totalt!$B$1:$BU$1,0),FALSE)</f>
        <v>5.3100000000000001E-2</v>
      </c>
      <c r="N235" s="136">
        <f t="shared" si="12"/>
        <v>5.8410000000000004E-2</v>
      </c>
      <c r="O235" s="136">
        <f t="shared" si="13"/>
        <v>0</v>
      </c>
      <c r="P235" s="136">
        <f t="shared" si="14"/>
        <v>0</v>
      </c>
      <c r="Q235" s="136">
        <f t="shared" si="15"/>
        <v>0</v>
      </c>
    </row>
    <row r="236" spans="1:17">
      <c r="A236" t="s">
        <v>388</v>
      </c>
      <c r="B236" t="s">
        <v>389</v>
      </c>
      <c r="C236" t="str">
        <f>VLOOKUP($B236,Totalt!$B$1:$BU$600,MATCH("Kvalitetsgranskad:",Totalt!$B$1:$BU$1,0),FALSE)</f>
        <v>Ja</v>
      </c>
      <c r="E236" t="str">
        <f>VLOOKUP($B236,Miljö!$B$1:$AG$479,MATCH(E$1,Miljö!$B$1:$AK$1,0),FALSE)</f>
        <v>Nej</v>
      </c>
      <c r="F236" t="str">
        <f>VLOOKUP($B236,Miljö!$B$1:$J$479,MATCH("Typ av ursprungsspecificerad el   (Om inget värde anges används Nordisk residualmix, se inforuta) ()",Miljö!$B$1:$J$1,0),FALSE)</f>
        <v>-</v>
      </c>
      <c r="G236">
        <f>VLOOKUP($B236,Miljö!$B$1:$J$479,MATCH("Primärenergifaktor ()",Miljö!$B$1:$J$1,0),FALSE)</f>
        <v>2.46</v>
      </c>
      <c r="H236">
        <f>VLOOKUP($B236,Miljö!$B$1:$J$479,MATCH("Koldioxidekvivalenter energiomvandling (g/kwh)",Miljö!$B$1:$J$1,0),FALSE)</f>
        <v>338.5</v>
      </c>
      <c r="I236">
        <f>VLOOKUP($B236,Miljö!$B$1:$J$479,MATCH("Fossilandel för ursprungspecificerad el ()",Miljö!$B$1:$J$1,0),FALSE)</f>
        <v>0.47</v>
      </c>
      <c r="J236">
        <f>VLOOKUP($B236,Miljö!$B$1:$J$479,MATCH("Kärnkraftsandel för ursprungsspecificerad el ()",Miljö!$B$1:$J$1,0),FALSE)</f>
        <v>0.48170000000000002</v>
      </c>
      <c r="L236">
        <f>VLOOKUP($B236,Totalt!$B$1:$BU$497,MATCH("total el",Totalt!$B$1:$BU$1,0),FALSE)</f>
        <v>0.9</v>
      </c>
      <c r="N236" s="136">
        <f t="shared" si="12"/>
        <v>2.214</v>
      </c>
      <c r="O236" s="136">
        <f t="shared" si="13"/>
        <v>304.65000000000003</v>
      </c>
      <c r="P236" s="136">
        <f t="shared" si="14"/>
        <v>0.42299999999999999</v>
      </c>
      <c r="Q236" s="136">
        <f t="shared" si="15"/>
        <v>0.43353000000000003</v>
      </c>
    </row>
    <row r="237" spans="1:17">
      <c r="A237" t="s">
        <v>388</v>
      </c>
      <c r="B237" t="s">
        <v>390</v>
      </c>
      <c r="C237" t="str">
        <f>VLOOKUP($B237,Totalt!$B$1:$BU$600,MATCH("Kvalitetsgranskad:",Totalt!$B$1:$BU$1,0),FALSE)</f>
        <v>Ja</v>
      </c>
      <c r="E237" t="str">
        <f>VLOOKUP($B237,Miljö!$B$1:$AG$479,MATCH(E$1,Miljö!$B$1:$AK$1,0),FALSE)</f>
        <v>Nej</v>
      </c>
      <c r="F237" t="str">
        <f>VLOOKUP($B237,Miljö!$B$1:$J$479,MATCH("Typ av ursprungsspecificerad el   (Om inget värde anges används Nordisk residualmix, se inforuta) ()",Miljö!$B$1:$J$1,0),FALSE)</f>
        <v>-</v>
      </c>
      <c r="G237">
        <f>VLOOKUP($B237,Miljö!$B$1:$J$479,MATCH("Primärenergifaktor ()",Miljö!$B$1:$J$1,0),FALSE)</f>
        <v>2.46</v>
      </c>
      <c r="H237">
        <f>VLOOKUP($B237,Miljö!$B$1:$J$479,MATCH("Koldioxidekvivalenter energiomvandling (g/kwh)",Miljö!$B$1:$J$1,0),FALSE)</f>
        <v>338.5</v>
      </c>
      <c r="I237">
        <f>VLOOKUP($B237,Miljö!$B$1:$J$479,MATCH("Fossilandel för ursprungspecificerad el ()",Miljö!$B$1:$J$1,0),FALSE)</f>
        <v>0.47</v>
      </c>
      <c r="J237">
        <f>VLOOKUP($B237,Miljö!$B$1:$J$479,MATCH("Kärnkraftsandel för ursprungsspecificerad el ()",Miljö!$B$1:$J$1,0),FALSE)</f>
        <v>0.48170000000000002</v>
      </c>
      <c r="L237">
        <f>VLOOKUP($B237,Totalt!$B$1:$BU$497,MATCH("total el",Totalt!$B$1:$BU$1,0),FALSE)</f>
        <v>0.1</v>
      </c>
      <c r="N237" s="136">
        <f t="shared" si="12"/>
        <v>0.246</v>
      </c>
      <c r="O237" s="136">
        <f t="shared" si="13"/>
        <v>33.85</v>
      </c>
      <c r="P237" s="136">
        <f t="shared" si="14"/>
        <v>4.7E-2</v>
      </c>
      <c r="Q237" s="136">
        <f t="shared" si="15"/>
        <v>4.8170000000000004E-2</v>
      </c>
    </row>
    <row r="238" spans="1:17">
      <c r="A238" t="s">
        <v>391</v>
      </c>
      <c r="B238" t="s">
        <v>392</v>
      </c>
      <c r="C238" t="str">
        <f>VLOOKUP($B238,Totalt!$B$1:$BU$600,MATCH("Kvalitetsgranskad:",Totalt!$B$1:$BU$1,0),FALSE)</f>
        <v>Ja</v>
      </c>
      <c r="E238" t="str">
        <f>VLOOKUP($B238,Miljö!$B$1:$AG$479,MATCH(E$1,Miljö!$B$1:$AK$1,0),FALSE)</f>
        <v>Ja</v>
      </c>
      <c r="F238" t="str">
        <f>VLOOKUP($B238,Miljö!$B$1:$J$479,MATCH("Typ av ursprungsspecificerad el   (Om inget värde anges används Nordisk residualmix, se inforuta) ()",Miljö!$B$1:$J$1,0),FALSE)</f>
        <v>'Vindkraft'</v>
      </c>
      <c r="G238">
        <f>VLOOKUP($B238,Miljö!$B$1:$J$479,MATCH("Primärenergifaktor ()",Miljö!$B$1:$J$1,0),FALSE)</f>
        <v>1.05</v>
      </c>
      <c r="H238">
        <f>VLOOKUP($B238,Miljö!$B$1:$J$479,MATCH("Koldioxidekvivalenter energiomvandling (g/kwh)",Miljö!$B$1:$J$1,0),FALSE)</f>
        <v>0</v>
      </c>
      <c r="I238">
        <f>VLOOKUP($B238,Miljö!$B$1:$J$479,MATCH("Fossilandel för ursprungspecificerad el ()",Miljö!$B$1:$J$1,0),FALSE)</f>
        <v>0</v>
      </c>
      <c r="J238">
        <f>VLOOKUP($B238,Miljö!$B$1:$J$479,MATCH("Kärnkraftsandel för ursprungsspecificerad el ()",Miljö!$B$1:$J$1,0),FALSE)</f>
        <v>0</v>
      </c>
      <c r="L238">
        <f>VLOOKUP($B238,Totalt!$B$1:$BU$497,MATCH("total el",Totalt!$B$1:$BU$1,0),FALSE)</f>
        <v>3.1</v>
      </c>
      <c r="N238" s="136">
        <f t="shared" si="12"/>
        <v>3.2550000000000003</v>
      </c>
      <c r="O238" s="136">
        <f t="shared" si="13"/>
        <v>0</v>
      </c>
      <c r="P238" s="136">
        <f t="shared" si="14"/>
        <v>0</v>
      </c>
      <c r="Q238" s="136">
        <f t="shared" si="15"/>
        <v>0</v>
      </c>
    </row>
    <row r="239" spans="1:17">
      <c r="A239" t="s">
        <v>393</v>
      </c>
      <c r="B239" t="s">
        <v>394</v>
      </c>
      <c r="C239" t="str">
        <f>VLOOKUP($B239,Totalt!$B$1:$BU$600,MATCH("Kvalitetsgranskad:",Totalt!$B$1:$BU$1,0),FALSE)</f>
        <v>Nej</v>
      </c>
      <c r="E239" t="str">
        <f>VLOOKUP($B239,Miljö!$B$1:$AG$479,MATCH(E$1,Miljö!$B$1:$AK$1,0),FALSE)</f>
        <v>Ja</v>
      </c>
      <c r="F239" t="str">
        <f>VLOOKUP($B239,Miljö!$B$1:$J$479,MATCH("Typ av ursprungsspecificerad el   (Om inget värde anges används Nordisk residualmix, se inforuta) ()",Miljö!$B$1:$J$1,0),FALSE)</f>
        <v>'Vind och vattenkraft'</v>
      </c>
      <c r="G239">
        <f>VLOOKUP($B239,Miljö!$B$1:$J$479,MATCH("Primärenergifaktor ()",Miljö!$B$1:$J$1,0),FALSE)</f>
        <v>1.1000000000000001</v>
      </c>
      <c r="H239">
        <f>VLOOKUP($B239,Miljö!$B$1:$J$479,MATCH("Koldioxidekvivalenter energiomvandling (g/kwh)",Miljö!$B$1:$J$1,0),FALSE)</f>
        <v>0</v>
      </c>
      <c r="I239">
        <f>VLOOKUP($B239,Miljö!$B$1:$J$479,MATCH("Fossilandel för ursprungspecificerad el ()",Miljö!$B$1:$J$1,0),FALSE)</f>
        <v>0</v>
      </c>
      <c r="J239">
        <f>VLOOKUP($B239,Miljö!$B$1:$J$479,MATCH("Kärnkraftsandel för ursprungsspecificerad el ()",Miljö!$B$1:$J$1,0),FALSE)</f>
        <v>0</v>
      </c>
      <c r="L239">
        <f>VLOOKUP($B239,Totalt!$B$1:$BU$497,MATCH("total el",Totalt!$B$1:$BU$1,0),FALSE)</f>
        <v>0.5</v>
      </c>
      <c r="N239" s="136">
        <f t="shared" si="12"/>
        <v>0.55000000000000004</v>
      </c>
      <c r="O239" s="136">
        <f t="shared" si="13"/>
        <v>0</v>
      </c>
      <c r="P239" s="136">
        <f t="shared" si="14"/>
        <v>0</v>
      </c>
      <c r="Q239" s="136">
        <f t="shared" si="15"/>
        <v>0</v>
      </c>
    </row>
    <row r="240" spans="1:17">
      <c r="A240" t="s">
        <v>393</v>
      </c>
      <c r="B240" t="s">
        <v>395</v>
      </c>
      <c r="C240" t="str">
        <f>VLOOKUP($B240,Totalt!$B$1:$BU$600,MATCH("Kvalitetsgranskad:",Totalt!$B$1:$BU$1,0),FALSE)</f>
        <v>Ja</v>
      </c>
      <c r="E240" t="str">
        <f>VLOOKUP($B240,Miljö!$B$1:$AG$479,MATCH(E$1,Miljö!$B$1:$AK$1,0),FALSE)</f>
        <v>Ja</v>
      </c>
      <c r="F240" t="str">
        <f>VLOOKUP($B240,Miljö!$B$1:$J$479,MATCH("Typ av ursprungsspecificerad el   (Om inget värde anges används Nordisk residualmix, se inforuta) ()",Miljö!$B$1:$J$1,0),FALSE)</f>
        <v>'Förnybart'</v>
      </c>
      <c r="G240">
        <f>VLOOKUP($B240,Miljö!$B$1:$J$479,MATCH("Primärenergifaktor ()",Miljö!$B$1:$J$1,0),FALSE)</f>
        <v>1.1000000000000001</v>
      </c>
      <c r="H240">
        <f>VLOOKUP($B240,Miljö!$B$1:$J$479,MATCH("Koldioxidekvivalenter energiomvandling (g/kwh)",Miljö!$B$1:$J$1,0),FALSE)</f>
        <v>0</v>
      </c>
      <c r="I240">
        <f>VLOOKUP($B240,Miljö!$B$1:$J$479,MATCH("Fossilandel för ursprungspecificerad el ()",Miljö!$B$1:$J$1,0),FALSE)</f>
        <v>0</v>
      </c>
      <c r="J240">
        <f>VLOOKUP($B240,Miljö!$B$1:$J$479,MATCH("Kärnkraftsandel för ursprungsspecificerad el ()",Miljö!$B$1:$J$1,0),FALSE)</f>
        <v>0</v>
      </c>
      <c r="L240">
        <f>VLOOKUP($B240,Totalt!$B$1:$BU$497,MATCH("total el",Totalt!$B$1:$BU$1,0),FALSE)</f>
        <v>0.08</v>
      </c>
      <c r="N240" s="136">
        <f t="shared" si="12"/>
        <v>8.8000000000000009E-2</v>
      </c>
      <c r="O240" s="136">
        <f t="shared" si="13"/>
        <v>0</v>
      </c>
      <c r="P240" s="136">
        <f t="shared" si="14"/>
        <v>0</v>
      </c>
      <c r="Q240" s="136">
        <f t="shared" si="15"/>
        <v>0</v>
      </c>
    </row>
    <row r="241" spans="1:17">
      <c r="A241" t="s">
        <v>393</v>
      </c>
      <c r="B241" t="s">
        <v>396</v>
      </c>
      <c r="C241" t="str">
        <f>VLOOKUP($B241,Totalt!$B$1:$BU$600,MATCH("Kvalitetsgranskad:",Totalt!$B$1:$BU$1,0),FALSE)</f>
        <v>Ja</v>
      </c>
      <c r="E241" t="str">
        <f>VLOOKUP($B241,Miljö!$B$1:$AG$479,MATCH(E$1,Miljö!$B$1:$AK$1,0),FALSE)</f>
        <v>Ja</v>
      </c>
      <c r="F241" t="str">
        <f>VLOOKUP($B241,Miljö!$B$1:$J$479,MATCH("Typ av ursprungsspecificerad el   (Om inget värde anges används Nordisk residualmix, se inforuta) ()",Miljö!$B$1:$J$1,0),FALSE)</f>
        <v>'vind och vattenkraft'</v>
      </c>
      <c r="G241">
        <f>VLOOKUP($B241,Miljö!$B$1:$J$479,MATCH("Primärenergifaktor ()",Miljö!$B$1:$J$1,0),FALSE)</f>
        <v>1.1000000000000001</v>
      </c>
      <c r="H241">
        <f>VLOOKUP($B241,Miljö!$B$1:$J$479,MATCH("Koldioxidekvivalenter energiomvandling (g/kwh)",Miljö!$B$1:$J$1,0),FALSE)</f>
        <v>0</v>
      </c>
      <c r="I241">
        <f>VLOOKUP($B241,Miljö!$B$1:$J$479,MATCH("Fossilandel för ursprungspecificerad el ()",Miljö!$B$1:$J$1,0),FALSE)</f>
        <v>0</v>
      </c>
      <c r="J241">
        <f>VLOOKUP($B241,Miljö!$B$1:$J$479,MATCH("Kärnkraftsandel för ursprungsspecificerad el ()",Miljö!$B$1:$J$1,0),FALSE)</f>
        <v>0</v>
      </c>
      <c r="L241">
        <f>VLOOKUP($B241,Totalt!$B$1:$BU$497,MATCH("total el",Totalt!$B$1:$BU$1,0),FALSE)</f>
        <v>0.122</v>
      </c>
      <c r="N241" s="136">
        <f t="shared" si="12"/>
        <v>0.13420000000000001</v>
      </c>
      <c r="O241" s="136">
        <f t="shared" si="13"/>
        <v>0</v>
      </c>
      <c r="P241" s="136">
        <f t="shared" si="14"/>
        <v>0</v>
      </c>
      <c r="Q241" s="136">
        <f t="shared" si="15"/>
        <v>0</v>
      </c>
    </row>
    <row r="242" spans="1:17">
      <c r="A242" t="s">
        <v>393</v>
      </c>
      <c r="B242" t="s">
        <v>397</v>
      </c>
      <c r="C242" t="str">
        <f>VLOOKUP($B242,Totalt!$B$1:$BU$600,MATCH("Kvalitetsgranskad:",Totalt!$B$1:$BU$1,0),FALSE)</f>
        <v>Ja</v>
      </c>
      <c r="E242" t="str">
        <f>VLOOKUP($B242,Miljö!$B$1:$AG$479,MATCH(E$1,Miljö!$B$1:$AK$1,0),FALSE)</f>
        <v>Ja</v>
      </c>
      <c r="F242" t="str">
        <f>VLOOKUP($B242,Miljö!$B$1:$J$479,MATCH("Typ av ursprungsspecificerad el   (Om inget värde anges används Nordisk residualmix, se inforuta) ()",Miljö!$B$1:$J$1,0),FALSE)</f>
        <v>'förnybart'</v>
      </c>
      <c r="G242">
        <f>VLOOKUP($B242,Miljö!$B$1:$J$479,MATCH("Primärenergifaktor ()",Miljö!$B$1:$J$1,0),FALSE)</f>
        <v>1.1000000000000001</v>
      </c>
      <c r="H242">
        <f>VLOOKUP($B242,Miljö!$B$1:$J$479,MATCH("Koldioxidekvivalenter energiomvandling (g/kwh)",Miljö!$B$1:$J$1,0),FALSE)</f>
        <v>0</v>
      </c>
      <c r="I242">
        <f>VLOOKUP($B242,Miljö!$B$1:$J$479,MATCH("Fossilandel för ursprungspecificerad el ()",Miljö!$B$1:$J$1,0),FALSE)</f>
        <v>0</v>
      </c>
      <c r="J242">
        <f>VLOOKUP($B242,Miljö!$B$1:$J$479,MATCH("Kärnkraftsandel för ursprungsspecificerad el ()",Miljö!$B$1:$J$1,0),FALSE)</f>
        <v>0</v>
      </c>
      <c r="L242">
        <f>VLOOKUP($B242,Totalt!$B$1:$BU$497,MATCH("total el",Totalt!$B$1:$BU$1,0),FALSE)</f>
        <v>0.33400000000000002</v>
      </c>
      <c r="N242" s="136">
        <f t="shared" si="12"/>
        <v>0.36740000000000006</v>
      </c>
      <c r="O242" s="136">
        <f t="shared" si="13"/>
        <v>0</v>
      </c>
      <c r="P242" s="136">
        <f t="shared" si="14"/>
        <v>0</v>
      </c>
      <c r="Q242" s="136">
        <f t="shared" si="15"/>
        <v>0</v>
      </c>
    </row>
    <row r="243" spans="1:17">
      <c r="A243" t="s">
        <v>393</v>
      </c>
      <c r="B243" t="s">
        <v>398</v>
      </c>
      <c r="C243" t="str">
        <f>VLOOKUP($B243,Totalt!$B$1:$BU$600,MATCH("Kvalitetsgranskad:",Totalt!$B$1:$BU$1,0),FALSE)</f>
        <v>Ja</v>
      </c>
      <c r="E243" t="str">
        <f>VLOOKUP($B243,Miljö!$B$1:$AG$479,MATCH(E$1,Miljö!$B$1:$AK$1,0),FALSE)</f>
        <v>Ja</v>
      </c>
      <c r="F243" t="str">
        <f>VLOOKUP($B243,Miljö!$B$1:$J$479,MATCH("Typ av ursprungsspecificerad el   (Om inget värde anges används Nordisk residualmix, se inforuta) ()",Miljö!$B$1:$J$1,0),FALSE)</f>
        <v>'Förnybart'</v>
      </c>
      <c r="G243">
        <f>VLOOKUP($B243,Miljö!$B$1:$J$479,MATCH("Primärenergifaktor ()",Miljö!$B$1:$J$1,0),FALSE)</f>
        <v>1.1000000000000001</v>
      </c>
      <c r="H243">
        <f>VLOOKUP($B243,Miljö!$B$1:$J$479,MATCH("Koldioxidekvivalenter energiomvandling (g/kwh)",Miljö!$B$1:$J$1,0),FALSE)</f>
        <v>0</v>
      </c>
      <c r="I243">
        <f>VLOOKUP($B243,Miljö!$B$1:$J$479,MATCH("Fossilandel för ursprungspecificerad el ()",Miljö!$B$1:$J$1,0),FALSE)</f>
        <v>0</v>
      </c>
      <c r="J243">
        <f>VLOOKUP($B243,Miljö!$B$1:$J$479,MATCH("Kärnkraftsandel för ursprungsspecificerad el ()",Miljö!$B$1:$J$1,0),FALSE)</f>
        <v>0</v>
      </c>
      <c r="L243">
        <f>VLOOKUP($B243,Totalt!$B$1:$BU$497,MATCH("total el",Totalt!$B$1:$BU$1,0),FALSE)</f>
        <v>0.434</v>
      </c>
      <c r="N243" s="136">
        <f t="shared" si="12"/>
        <v>0.47740000000000005</v>
      </c>
      <c r="O243" s="136">
        <f t="shared" si="13"/>
        <v>0</v>
      </c>
      <c r="P243" s="136">
        <f t="shared" si="14"/>
        <v>0</v>
      </c>
      <c r="Q243" s="136">
        <f t="shared" si="15"/>
        <v>0</v>
      </c>
    </row>
    <row r="244" spans="1:17">
      <c r="A244" t="s">
        <v>393</v>
      </c>
      <c r="B244" t="s">
        <v>399</v>
      </c>
      <c r="C244" t="str">
        <f>VLOOKUP($B244,Totalt!$B$1:$BU$600,MATCH("Kvalitetsgranskad:",Totalt!$B$1:$BU$1,0),FALSE)</f>
        <v>Ja</v>
      </c>
      <c r="E244" t="str">
        <f>VLOOKUP($B244,Miljö!$B$1:$AG$479,MATCH(E$1,Miljö!$B$1:$AK$1,0),FALSE)</f>
        <v>Ja</v>
      </c>
      <c r="F244" t="str">
        <f>VLOOKUP($B244,Miljö!$B$1:$J$479,MATCH("Typ av ursprungsspecificerad el   (Om inget värde anges används Nordisk residualmix, se inforuta) ()",Miljö!$B$1:$J$1,0),FALSE)</f>
        <v>'Vind och vattenkraft'</v>
      </c>
      <c r="G244">
        <f>VLOOKUP($B244,Miljö!$B$1:$J$479,MATCH("Primärenergifaktor ()",Miljö!$B$1:$J$1,0),FALSE)</f>
        <v>1.1000000000000001</v>
      </c>
      <c r="H244">
        <f>VLOOKUP($B244,Miljö!$B$1:$J$479,MATCH("Koldioxidekvivalenter energiomvandling (g/kwh)",Miljö!$B$1:$J$1,0),FALSE)</f>
        <v>0</v>
      </c>
      <c r="I244">
        <f>VLOOKUP($B244,Miljö!$B$1:$J$479,MATCH("Fossilandel för ursprungspecificerad el ()",Miljö!$B$1:$J$1,0),FALSE)</f>
        <v>0</v>
      </c>
      <c r="J244">
        <f>VLOOKUP($B244,Miljö!$B$1:$J$479,MATCH("Kärnkraftsandel för ursprungsspecificerad el ()",Miljö!$B$1:$J$1,0),FALSE)</f>
        <v>0</v>
      </c>
      <c r="L244">
        <f>VLOOKUP($B244,Totalt!$B$1:$BU$497,MATCH("total el",Totalt!$B$1:$BU$1,0),FALSE)</f>
        <v>0.7</v>
      </c>
      <c r="N244" s="136">
        <f t="shared" si="12"/>
        <v>0.77</v>
      </c>
      <c r="O244" s="136">
        <f t="shared" si="13"/>
        <v>0</v>
      </c>
      <c r="P244" s="136">
        <f t="shared" si="14"/>
        <v>0</v>
      </c>
      <c r="Q244" s="136">
        <f t="shared" si="15"/>
        <v>0</v>
      </c>
    </row>
    <row r="245" spans="1:17">
      <c r="A245" t="s">
        <v>393</v>
      </c>
      <c r="B245" t="s">
        <v>400</v>
      </c>
      <c r="C245" t="str">
        <f>VLOOKUP($B245,Totalt!$B$1:$BU$600,MATCH("Kvalitetsgranskad:",Totalt!$B$1:$BU$1,0),FALSE)</f>
        <v>Ja</v>
      </c>
      <c r="E245" t="str">
        <f>VLOOKUP($B245,Miljö!$B$1:$AG$479,MATCH(E$1,Miljö!$B$1:$AK$1,0),FALSE)</f>
        <v>Ja</v>
      </c>
      <c r="F245" t="str">
        <f>VLOOKUP($B245,Miljö!$B$1:$J$479,MATCH("Typ av ursprungsspecificerad el   (Om inget värde anges används Nordisk residualmix, se inforuta) ()",Miljö!$B$1:$J$1,0),FALSE)</f>
        <v>'Förnybart'</v>
      </c>
      <c r="G245">
        <f>VLOOKUP($B245,Miljö!$B$1:$J$479,MATCH("Primärenergifaktor ()",Miljö!$B$1:$J$1,0),FALSE)</f>
        <v>1.1000000000000001</v>
      </c>
      <c r="H245">
        <f>VLOOKUP($B245,Miljö!$B$1:$J$479,MATCH("Koldioxidekvivalenter energiomvandling (g/kwh)",Miljö!$B$1:$J$1,0),FALSE)</f>
        <v>0</v>
      </c>
      <c r="I245">
        <f>VLOOKUP($B245,Miljö!$B$1:$J$479,MATCH("Fossilandel för ursprungspecificerad el ()",Miljö!$B$1:$J$1,0),FALSE)</f>
        <v>0</v>
      </c>
      <c r="J245">
        <f>VLOOKUP($B245,Miljö!$B$1:$J$479,MATCH("Kärnkraftsandel för ursprungsspecificerad el ()",Miljö!$B$1:$J$1,0),FALSE)</f>
        <v>0</v>
      </c>
      <c r="L245">
        <f>VLOOKUP($B245,Totalt!$B$1:$BU$497,MATCH("total el",Totalt!$B$1:$BU$1,0),FALSE)</f>
        <v>3.6999999999999998E-2</v>
      </c>
      <c r="N245" s="136">
        <f t="shared" si="12"/>
        <v>4.07E-2</v>
      </c>
      <c r="O245" s="136">
        <f t="shared" si="13"/>
        <v>0</v>
      </c>
      <c r="P245" s="136">
        <f t="shared" si="14"/>
        <v>0</v>
      </c>
      <c r="Q245" s="136">
        <f t="shared" si="15"/>
        <v>0</v>
      </c>
    </row>
    <row r="246" spans="1:17">
      <c r="A246" t="s">
        <v>393</v>
      </c>
      <c r="B246" t="s">
        <v>401</v>
      </c>
      <c r="C246" t="str">
        <f>VLOOKUP($B246,Totalt!$B$1:$BU$600,MATCH("Kvalitetsgranskad:",Totalt!$B$1:$BU$1,0),FALSE)</f>
        <v>Ja</v>
      </c>
      <c r="E246" t="str">
        <f>VLOOKUP($B246,Miljö!$B$1:$AG$479,MATCH(E$1,Miljö!$B$1:$AK$1,0),FALSE)</f>
        <v>Ja</v>
      </c>
      <c r="F246" t="str">
        <f>VLOOKUP($B246,Miljö!$B$1:$J$479,MATCH("Typ av ursprungsspecificerad el   (Om inget värde anges används Nordisk residualmix, se inforuta) ()",Miljö!$B$1:$J$1,0),FALSE)</f>
        <v>'Förnybart'</v>
      </c>
      <c r="G246">
        <f>VLOOKUP($B246,Miljö!$B$1:$J$479,MATCH("Primärenergifaktor ()",Miljö!$B$1:$J$1,0),FALSE)</f>
        <v>1.1000000000000001</v>
      </c>
      <c r="H246">
        <f>VLOOKUP($B246,Miljö!$B$1:$J$479,MATCH("Koldioxidekvivalenter energiomvandling (g/kwh)",Miljö!$B$1:$J$1,0),FALSE)</f>
        <v>0</v>
      </c>
      <c r="I246">
        <f>VLOOKUP($B246,Miljö!$B$1:$J$479,MATCH("Fossilandel för ursprungspecificerad el ()",Miljö!$B$1:$J$1,0),FALSE)</f>
        <v>0</v>
      </c>
      <c r="J246">
        <f>VLOOKUP($B246,Miljö!$B$1:$J$479,MATCH("Kärnkraftsandel för ursprungsspecificerad el ()",Miljö!$B$1:$J$1,0),FALSE)</f>
        <v>0</v>
      </c>
      <c r="L246">
        <f>VLOOKUP($B246,Totalt!$B$1:$BU$497,MATCH("total el",Totalt!$B$1:$BU$1,0),FALSE)</f>
        <v>0.03</v>
      </c>
      <c r="N246" s="136">
        <f t="shared" si="12"/>
        <v>3.3000000000000002E-2</v>
      </c>
      <c r="O246" s="136">
        <f t="shared" si="13"/>
        <v>0</v>
      </c>
      <c r="P246" s="136">
        <f t="shared" si="14"/>
        <v>0</v>
      </c>
      <c r="Q246" s="136">
        <f t="shared" si="15"/>
        <v>0</v>
      </c>
    </row>
    <row r="247" spans="1:17">
      <c r="A247" t="s">
        <v>393</v>
      </c>
      <c r="B247" t="s">
        <v>402</v>
      </c>
      <c r="C247" t="str">
        <f>VLOOKUP($B247,Totalt!$B$1:$BU$600,MATCH("Kvalitetsgranskad:",Totalt!$B$1:$BU$1,0),FALSE)</f>
        <v>Ja</v>
      </c>
      <c r="E247" t="str">
        <f>VLOOKUP($B247,Miljö!$B$1:$AG$479,MATCH(E$1,Miljö!$B$1:$AK$1,0),FALSE)</f>
        <v>Ja</v>
      </c>
      <c r="F247" t="str">
        <f>VLOOKUP($B247,Miljö!$B$1:$J$479,MATCH("Typ av ursprungsspecificerad el   (Om inget värde anges används Nordisk residualmix, se inforuta) ()",Miljö!$B$1:$J$1,0),FALSE)</f>
        <v>'Vind och vattenkraft'</v>
      </c>
      <c r="G247">
        <f>VLOOKUP($B247,Miljö!$B$1:$J$479,MATCH("Primärenergifaktor ()",Miljö!$B$1:$J$1,0),FALSE)</f>
        <v>1.1000000000000001</v>
      </c>
      <c r="H247">
        <f>VLOOKUP($B247,Miljö!$B$1:$J$479,MATCH("Koldioxidekvivalenter energiomvandling (g/kwh)",Miljö!$B$1:$J$1,0),FALSE)</f>
        <v>0</v>
      </c>
      <c r="I247">
        <f>VLOOKUP($B247,Miljö!$B$1:$J$479,MATCH("Fossilandel för ursprungspecificerad el ()",Miljö!$B$1:$J$1,0),FALSE)</f>
        <v>0</v>
      </c>
      <c r="J247">
        <f>VLOOKUP($B247,Miljö!$B$1:$J$479,MATCH("Kärnkraftsandel för ursprungsspecificerad el ()",Miljö!$B$1:$J$1,0),FALSE)</f>
        <v>0</v>
      </c>
      <c r="L247">
        <f>VLOOKUP($B247,Totalt!$B$1:$BU$497,MATCH("total el",Totalt!$B$1:$BU$1,0),FALSE)</f>
        <v>0.4</v>
      </c>
      <c r="N247" s="136">
        <f t="shared" si="12"/>
        <v>0.44000000000000006</v>
      </c>
      <c r="O247" s="136">
        <f t="shared" si="13"/>
        <v>0</v>
      </c>
      <c r="P247" s="136">
        <f t="shared" si="14"/>
        <v>0</v>
      </c>
      <c r="Q247" s="136">
        <f t="shared" si="15"/>
        <v>0</v>
      </c>
    </row>
    <row r="248" spans="1:17">
      <c r="A248" t="s">
        <v>393</v>
      </c>
      <c r="B248" t="s">
        <v>404</v>
      </c>
      <c r="C248" t="str">
        <f>VLOOKUP($B248,Totalt!$B$1:$BU$600,MATCH("Kvalitetsgranskad:",Totalt!$B$1:$BU$1,0),FALSE)</f>
        <v>Ja</v>
      </c>
      <c r="E248" t="str">
        <f>VLOOKUP($B248,Miljö!$B$1:$AG$479,MATCH(E$1,Miljö!$B$1:$AK$1,0),FALSE)</f>
        <v>Ja</v>
      </c>
      <c r="F248" t="str">
        <f>VLOOKUP($B248,Miljö!$B$1:$J$479,MATCH("Typ av ursprungsspecificerad el   (Om inget värde anges används Nordisk residualmix, se inforuta) ()",Miljö!$B$1:$J$1,0),FALSE)</f>
        <v>'Förnybart'</v>
      </c>
      <c r="G248">
        <f>VLOOKUP($B248,Miljö!$B$1:$J$479,MATCH("Primärenergifaktor ()",Miljö!$B$1:$J$1,0),FALSE)</f>
        <v>1.1000000000000001</v>
      </c>
      <c r="H248">
        <f>VLOOKUP($B248,Miljö!$B$1:$J$479,MATCH("Koldioxidekvivalenter energiomvandling (g/kwh)",Miljö!$B$1:$J$1,0),FALSE)</f>
        <v>0</v>
      </c>
      <c r="I248">
        <f>VLOOKUP($B248,Miljö!$B$1:$J$479,MATCH("Fossilandel för ursprungspecificerad el ()",Miljö!$B$1:$J$1,0),FALSE)</f>
        <v>0</v>
      </c>
      <c r="J248">
        <f>VLOOKUP($B248,Miljö!$B$1:$J$479,MATCH("Kärnkraftsandel för ursprungsspecificerad el ()",Miljö!$B$1:$J$1,0),FALSE)</f>
        <v>0</v>
      </c>
      <c r="L248">
        <f>VLOOKUP($B248,Totalt!$B$1:$BU$497,MATCH("total el",Totalt!$B$1:$BU$1,0),FALSE)</f>
        <v>0.2</v>
      </c>
      <c r="N248" s="136">
        <f t="shared" si="12"/>
        <v>0.22000000000000003</v>
      </c>
      <c r="O248" s="136">
        <f t="shared" si="13"/>
        <v>0</v>
      </c>
      <c r="P248" s="136">
        <f t="shared" si="14"/>
        <v>0</v>
      </c>
      <c r="Q248" s="136">
        <f t="shared" si="15"/>
        <v>0</v>
      </c>
    </row>
    <row r="249" spans="1:17">
      <c r="A249" t="s">
        <v>393</v>
      </c>
      <c r="B249" t="s">
        <v>407</v>
      </c>
      <c r="C249" t="str">
        <f>VLOOKUP($B249,Totalt!$B$1:$BU$600,MATCH("Kvalitetsgranskad:",Totalt!$B$1:$BU$1,0),FALSE)</f>
        <v>Ja</v>
      </c>
      <c r="E249" t="str">
        <f>VLOOKUP($B249,Miljö!$B$1:$AG$479,MATCH(E$1,Miljö!$B$1:$AK$1,0),FALSE)</f>
        <v>Ja</v>
      </c>
      <c r="F249" t="str">
        <f>VLOOKUP($B249,Miljö!$B$1:$J$479,MATCH("Typ av ursprungsspecificerad el   (Om inget värde anges används Nordisk residualmix, se inforuta) ()",Miljö!$B$1:$J$1,0),FALSE)</f>
        <v>'vind och vattenkraft'</v>
      </c>
      <c r="G249">
        <f>VLOOKUP($B249,Miljö!$B$1:$J$479,MATCH("Primärenergifaktor ()",Miljö!$B$1:$J$1,0),FALSE)</f>
        <v>1.1000000000000001</v>
      </c>
      <c r="H249">
        <f>VLOOKUP($B249,Miljö!$B$1:$J$479,MATCH("Koldioxidekvivalenter energiomvandling (g/kwh)",Miljö!$B$1:$J$1,0),FALSE)</f>
        <v>0</v>
      </c>
      <c r="I249">
        <f>VLOOKUP($B249,Miljö!$B$1:$J$479,MATCH("Fossilandel för ursprungspecificerad el ()",Miljö!$B$1:$J$1,0),FALSE)</f>
        <v>0</v>
      </c>
      <c r="J249">
        <f>VLOOKUP($B249,Miljö!$B$1:$J$479,MATCH("Kärnkraftsandel för ursprungsspecificerad el ()",Miljö!$B$1:$J$1,0),FALSE)</f>
        <v>0</v>
      </c>
      <c r="L249">
        <f>VLOOKUP($B249,Totalt!$B$1:$BU$497,MATCH("total el",Totalt!$B$1:$BU$1,0),FALSE)</f>
        <v>0.47099999999999997</v>
      </c>
      <c r="N249" s="136">
        <f t="shared" si="12"/>
        <v>0.5181</v>
      </c>
      <c r="O249" s="136">
        <f t="shared" si="13"/>
        <v>0</v>
      </c>
      <c r="P249" s="136">
        <f t="shared" si="14"/>
        <v>0</v>
      </c>
      <c r="Q249" s="136">
        <f t="shared" si="15"/>
        <v>0</v>
      </c>
    </row>
    <row r="250" spans="1:17">
      <c r="A250" t="s">
        <v>393</v>
      </c>
      <c r="B250" t="s">
        <v>408</v>
      </c>
      <c r="C250" t="str">
        <f>VLOOKUP($B250,Totalt!$B$1:$BU$600,MATCH("Kvalitetsgranskad:",Totalt!$B$1:$BU$1,0),FALSE)</f>
        <v>Ja</v>
      </c>
      <c r="E250" t="str">
        <f>VLOOKUP($B250,Miljö!$B$1:$AG$479,MATCH(E$1,Miljö!$B$1:$AK$1,0),FALSE)</f>
        <v>Ja</v>
      </c>
      <c r="F250" t="str">
        <f>VLOOKUP($B250,Miljö!$B$1:$J$479,MATCH("Typ av ursprungsspecificerad el   (Om inget värde anges används Nordisk residualmix, se inforuta) ()",Miljö!$B$1:$J$1,0),FALSE)</f>
        <v>'vind och vattenkraft'</v>
      </c>
      <c r="G250">
        <f>VLOOKUP($B250,Miljö!$B$1:$J$479,MATCH("Primärenergifaktor ()",Miljö!$B$1:$J$1,0),FALSE)</f>
        <v>1.1000000000000001</v>
      </c>
      <c r="H250">
        <f>VLOOKUP($B250,Miljö!$B$1:$J$479,MATCH("Koldioxidekvivalenter energiomvandling (g/kwh)",Miljö!$B$1:$J$1,0),FALSE)</f>
        <v>0</v>
      </c>
      <c r="I250">
        <f>VLOOKUP($B250,Miljö!$B$1:$J$479,MATCH("Fossilandel för ursprungspecificerad el ()",Miljö!$B$1:$J$1,0),FALSE)</f>
        <v>0</v>
      </c>
      <c r="J250">
        <f>VLOOKUP($B250,Miljö!$B$1:$J$479,MATCH("Kärnkraftsandel för ursprungsspecificerad el ()",Miljö!$B$1:$J$1,0),FALSE)</f>
        <v>0</v>
      </c>
      <c r="L250">
        <f>VLOOKUP($B250,Totalt!$B$1:$BU$497,MATCH("total el",Totalt!$B$1:$BU$1,0),FALSE)</f>
        <v>0.61</v>
      </c>
      <c r="N250" s="136">
        <f t="shared" si="12"/>
        <v>0.67100000000000004</v>
      </c>
      <c r="O250" s="136">
        <f t="shared" si="13"/>
        <v>0</v>
      </c>
      <c r="P250" s="136">
        <f t="shared" si="14"/>
        <v>0</v>
      </c>
      <c r="Q250" s="136">
        <f t="shared" si="15"/>
        <v>0</v>
      </c>
    </row>
    <row r="251" spans="1:17">
      <c r="A251" t="s">
        <v>393</v>
      </c>
      <c r="B251" t="s">
        <v>409</v>
      </c>
      <c r="C251" t="str">
        <f>VLOOKUP($B251,Totalt!$B$1:$BU$600,MATCH("Kvalitetsgranskad:",Totalt!$B$1:$BU$1,0),FALSE)</f>
        <v>Ja</v>
      </c>
      <c r="E251" t="str">
        <f>VLOOKUP($B251,Miljö!$B$1:$AG$479,MATCH(E$1,Miljö!$B$1:$AK$1,0),FALSE)</f>
        <v>Ja</v>
      </c>
      <c r="F251" t="str">
        <f>VLOOKUP($B251,Miljö!$B$1:$J$479,MATCH("Typ av ursprungsspecificerad el   (Om inget värde anges används Nordisk residualmix, se inforuta) ()",Miljö!$B$1:$J$1,0),FALSE)</f>
        <v>'vind och vattenkraft'</v>
      </c>
      <c r="G251">
        <f>VLOOKUP($B251,Miljö!$B$1:$J$479,MATCH("Primärenergifaktor ()",Miljö!$B$1:$J$1,0),FALSE)</f>
        <v>1.1000000000000001</v>
      </c>
      <c r="H251">
        <f>VLOOKUP($B251,Miljö!$B$1:$J$479,MATCH("Koldioxidekvivalenter energiomvandling (g/kwh)",Miljö!$B$1:$J$1,0),FALSE)</f>
        <v>0</v>
      </c>
      <c r="I251">
        <f>VLOOKUP($B251,Miljö!$B$1:$J$479,MATCH("Fossilandel för ursprungspecificerad el ()",Miljö!$B$1:$J$1,0),FALSE)</f>
        <v>0</v>
      </c>
      <c r="J251">
        <f>VLOOKUP($B251,Miljö!$B$1:$J$479,MATCH("Kärnkraftsandel för ursprungsspecificerad el ()",Miljö!$B$1:$J$1,0),FALSE)</f>
        <v>0</v>
      </c>
      <c r="L251">
        <f>VLOOKUP($B251,Totalt!$B$1:$BU$497,MATCH("total el",Totalt!$B$1:$BU$1,0),FALSE)</f>
        <v>0.13400000000000001</v>
      </c>
      <c r="N251" s="136">
        <f t="shared" si="12"/>
        <v>0.14740000000000003</v>
      </c>
      <c r="O251" s="136">
        <f t="shared" si="13"/>
        <v>0</v>
      </c>
      <c r="P251" s="136">
        <f t="shared" si="14"/>
        <v>0</v>
      </c>
      <c r="Q251" s="136">
        <f t="shared" si="15"/>
        <v>0</v>
      </c>
    </row>
    <row r="252" spans="1:17">
      <c r="A252" t="s">
        <v>393</v>
      </c>
      <c r="B252" t="s">
        <v>410</v>
      </c>
      <c r="C252" t="str">
        <f>VLOOKUP($B252,Totalt!$B$1:$BU$600,MATCH("Kvalitetsgranskad:",Totalt!$B$1:$BU$1,0),FALSE)</f>
        <v>Ja</v>
      </c>
      <c r="E252" t="str">
        <f>VLOOKUP($B252,Miljö!$B$1:$AG$479,MATCH(E$1,Miljö!$B$1:$AK$1,0),FALSE)</f>
        <v>Ja</v>
      </c>
      <c r="F252" t="str">
        <f>VLOOKUP($B252,Miljö!$B$1:$J$479,MATCH("Typ av ursprungsspecificerad el   (Om inget värde anges används Nordisk residualmix, se inforuta) ()",Miljö!$B$1:$J$1,0),FALSE)</f>
        <v>'Förnybart'</v>
      </c>
      <c r="G252">
        <f>VLOOKUP($B252,Miljö!$B$1:$J$479,MATCH("Primärenergifaktor ()",Miljö!$B$1:$J$1,0),FALSE)</f>
        <v>1.1000000000000001</v>
      </c>
      <c r="H252">
        <f>VLOOKUP($B252,Miljö!$B$1:$J$479,MATCH("Koldioxidekvivalenter energiomvandling (g/kwh)",Miljö!$B$1:$J$1,0),FALSE)</f>
        <v>0</v>
      </c>
      <c r="I252">
        <f>VLOOKUP($B252,Miljö!$B$1:$J$479,MATCH("Fossilandel för ursprungspecificerad el ()",Miljö!$B$1:$J$1,0),FALSE)</f>
        <v>0</v>
      </c>
      <c r="J252">
        <f>VLOOKUP($B252,Miljö!$B$1:$J$479,MATCH("Kärnkraftsandel för ursprungsspecificerad el ()",Miljö!$B$1:$J$1,0),FALSE)</f>
        <v>0</v>
      </c>
      <c r="L252">
        <f>VLOOKUP($B252,Totalt!$B$1:$BU$497,MATCH("total el",Totalt!$B$1:$BU$1,0),FALSE)</f>
        <v>5.6000000000000001E-2</v>
      </c>
      <c r="N252" s="136">
        <f t="shared" si="12"/>
        <v>6.1600000000000009E-2</v>
      </c>
      <c r="O252" s="136">
        <f t="shared" si="13"/>
        <v>0</v>
      </c>
      <c r="P252" s="136">
        <f t="shared" si="14"/>
        <v>0</v>
      </c>
      <c r="Q252" s="136">
        <f t="shared" si="15"/>
        <v>0</v>
      </c>
    </row>
    <row r="253" spans="1:17">
      <c r="A253" t="s">
        <v>393</v>
      </c>
      <c r="B253" t="s">
        <v>411</v>
      </c>
      <c r="C253" t="str">
        <f>VLOOKUP($B253,Totalt!$B$1:$BU$600,MATCH("Kvalitetsgranskad:",Totalt!$B$1:$BU$1,0),FALSE)</f>
        <v>Ja</v>
      </c>
      <c r="E253" t="str">
        <f>VLOOKUP($B253,Miljö!$B$1:$AG$479,MATCH(E$1,Miljö!$B$1:$AK$1,0),FALSE)</f>
        <v>Ja</v>
      </c>
      <c r="F253" t="str">
        <f>VLOOKUP($B253,Miljö!$B$1:$J$479,MATCH("Typ av ursprungsspecificerad el   (Om inget värde anges används Nordisk residualmix, se inforuta) ()",Miljö!$B$1:$J$1,0),FALSE)</f>
        <v>'Förnybart'</v>
      </c>
      <c r="G253">
        <f>VLOOKUP($B253,Miljö!$B$1:$J$479,MATCH("Primärenergifaktor ()",Miljö!$B$1:$J$1,0),FALSE)</f>
        <v>1.1000000000000001</v>
      </c>
      <c r="H253">
        <f>VLOOKUP($B253,Miljö!$B$1:$J$479,MATCH("Koldioxidekvivalenter energiomvandling (g/kwh)",Miljö!$B$1:$J$1,0),FALSE)</f>
        <v>0</v>
      </c>
      <c r="I253">
        <f>VLOOKUP($B253,Miljö!$B$1:$J$479,MATCH("Fossilandel för ursprungspecificerad el ()",Miljö!$B$1:$J$1,0),FALSE)</f>
        <v>0</v>
      </c>
      <c r="J253">
        <f>VLOOKUP($B253,Miljö!$B$1:$J$479,MATCH("Kärnkraftsandel för ursprungsspecificerad el ()",Miljö!$B$1:$J$1,0),FALSE)</f>
        <v>0</v>
      </c>
      <c r="L253">
        <f>VLOOKUP($B253,Totalt!$B$1:$BU$497,MATCH("total el",Totalt!$B$1:$BU$1,0),FALSE)</f>
        <v>0.2</v>
      </c>
      <c r="N253" s="136">
        <f t="shared" si="12"/>
        <v>0.22000000000000003</v>
      </c>
      <c r="O253" s="136">
        <f t="shared" si="13"/>
        <v>0</v>
      </c>
      <c r="P253" s="136">
        <f t="shared" si="14"/>
        <v>0</v>
      </c>
      <c r="Q253" s="136">
        <f t="shared" si="15"/>
        <v>0</v>
      </c>
    </row>
    <row r="254" spans="1:17">
      <c r="A254" t="s">
        <v>393</v>
      </c>
      <c r="B254" t="s">
        <v>412</v>
      </c>
      <c r="C254" t="str">
        <f>VLOOKUP($B254,Totalt!$B$1:$BU$600,MATCH("Kvalitetsgranskad:",Totalt!$B$1:$BU$1,0),FALSE)</f>
        <v>Ja</v>
      </c>
      <c r="E254" t="str">
        <f>VLOOKUP($B254,Miljö!$B$1:$AG$479,MATCH(E$1,Miljö!$B$1:$AK$1,0),FALSE)</f>
        <v>Ja</v>
      </c>
      <c r="F254" t="str">
        <f>VLOOKUP($B254,Miljö!$B$1:$J$479,MATCH("Typ av ursprungsspecificerad el   (Om inget värde anges används Nordisk residualmix, se inforuta) ()",Miljö!$B$1:$J$1,0),FALSE)</f>
        <v>'Förnybart'</v>
      </c>
      <c r="G254">
        <f>VLOOKUP($B254,Miljö!$B$1:$J$479,MATCH("Primärenergifaktor ()",Miljö!$B$1:$J$1,0),FALSE)</f>
        <v>1.1000000000000001</v>
      </c>
      <c r="H254">
        <f>VLOOKUP($B254,Miljö!$B$1:$J$479,MATCH("Koldioxidekvivalenter energiomvandling (g/kwh)",Miljö!$B$1:$J$1,0),FALSE)</f>
        <v>0</v>
      </c>
      <c r="I254">
        <f>VLOOKUP($B254,Miljö!$B$1:$J$479,MATCH("Fossilandel för ursprungspecificerad el ()",Miljö!$B$1:$J$1,0),FALSE)</f>
        <v>0</v>
      </c>
      <c r="J254">
        <f>VLOOKUP($B254,Miljö!$B$1:$J$479,MATCH("Kärnkraftsandel för ursprungsspecificerad el ()",Miljö!$B$1:$J$1,0),FALSE)</f>
        <v>0</v>
      </c>
      <c r="L254">
        <f>VLOOKUP($B254,Totalt!$B$1:$BU$497,MATCH("total el",Totalt!$B$1:$BU$1,0),FALSE)</f>
        <v>0.4</v>
      </c>
      <c r="N254" s="136">
        <f t="shared" si="12"/>
        <v>0.44000000000000006</v>
      </c>
      <c r="O254" s="136">
        <f t="shared" si="13"/>
        <v>0</v>
      </c>
      <c r="P254" s="136">
        <f t="shared" si="14"/>
        <v>0</v>
      </c>
      <c r="Q254" s="136">
        <f t="shared" si="15"/>
        <v>0</v>
      </c>
    </row>
    <row r="255" spans="1:17">
      <c r="A255" t="s">
        <v>393</v>
      </c>
      <c r="B255" t="s">
        <v>413</v>
      </c>
      <c r="C255" t="str">
        <f>VLOOKUP($B255,Totalt!$B$1:$BU$600,MATCH("Kvalitetsgranskad:",Totalt!$B$1:$BU$1,0),FALSE)</f>
        <v>Ja</v>
      </c>
      <c r="E255" t="str">
        <f>VLOOKUP($B255,Miljö!$B$1:$AG$479,MATCH(E$1,Miljö!$B$1:$AK$1,0),FALSE)</f>
        <v>Ja</v>
      </c>
      <c r="F255" t="str">
        <f>VLOOKUP($B255,Miljö!$B$1:$J$479,MATCH("Typ av ursprungsspecificerad el   (Om inget värde anges används Nordisk residualmix, se inforuta) ()",Miljö!$B$1:$J$1,0),FALSE)</f>
        <v>'Förnybart'</v>
      </c>
      <c r="G255">
        <f>VLOOKUP($B255,Miljö!$B$1:$J$479,MATCH("Primärenergifaktor ()",Miljö!$B$1:$J$1,0),FALSE)</f>
        <v>1.1000000000000001</v>
      </c>
      <c r="H255">
        <f>VLOOKUP($B255,Miljö!$B$1:$J$479,MATCH("Koldioxidekvivalenter energiomvandling (g/kwh)",Miljö!$B$1:$J$1,0),FALSE)</f>
        <v>0</v>
      </c>
      <c r="I255">
        <f>VLOOKUP($B255,Miljö!$B$1:$J$479,MATCH("Fossilandel för ursprungspecificerad el ()",Miljö!$B$1:$J$1,0),FALSE)</f>
        <v>0</v>
      </c>
      <c r="J255">
        <f>VLOOKUP($B255,Miljö!$B$1:$J$479,MATCH("Kärnkraftsandel för ursprungsspecificerad el ()",Miljö!$B$1:$J$1,0),FALSE)</f>
        <v>0</v>
      </c>
      <c r="L255">
        <f>VLOOKUP($B255,Totalt!$B$1:$BU$497,MATCH("total el",Totalt!$B$1:$BU$1,0),FALSE)</f>
        <v>7.0000000000000007E-2</v>
      </c>
      <c r="N255" s="136">
        <f t="shared" si="12"/>
        <v>7.7000000000000013E-2</v>
      </c>
      <c r="O255" s="136">
        <f t="shared" si="13"/>
        <v>0</v>
      </c>
      <c r="P255" s="136">
        <f t="shared" si="14"/>
        <v>0</v>
      </c>
      <c r="Q255" s="136">
        <f t="shared" si="15"/>
        <v>0</v>
      </c>
    </row>
    <row r="256" spans="1:17">
      <c r="A256" t="s">
        <v>393</v>
      </c>
      <c r="B256" t="s">
        <v>414</v>
      </c>
      <c r="C256" t="str">
        <f>VLOOKUP($B256,Totalt!$B$1:$BU$600,MATCH("Kvalitetsgranskad:",Totalt!$B$1:$BU$1,0),FALSE)</f>
        <v>Ja</v>
      </c>
      <c r="E256" t="str">
        <f>VLOOKUP($B256,Miljö!$B$1:$AG$479,MATCH(E$1,Miljö!$B$1:$AK$1,0),FALSE)</f>
        <v>Ja</v>
      </c>
      <c r="F256" t="str">
        <f>VLOOKUP($B256,Miljö!$B$1:$J$479,MATCH("Typ av ursprungsspecificerad el   (Om inget värde anges används Nordisk residualmix, se inforuta) ()",Miljö!$B$1:$J$1,0),FALSE)</f>
        <v>'vind och vattenkraft'</v>
      </c>
      <c r="G256">
        <f>VLOOKUP($B256,Miljö!$B$1:$J$479,MATCH("Primärenergifaktor ()",Miljö!$B$1:$J$1,0),FALSE)</f>
        <v>1.1000000000000001</v>
      </c>
      <c r="H256">
        <f>VLOOKUP($B256,Miljö!$B$1:$J$479,MATCH("Koldioxidekvivalenter energiomvandling (g/kwh)",Miljö!$B$1:$J$1,0),FALSE)</f>
        <v>0</v>
      </c>
      <c r="I256">
        <f>VLOOKUP($B256,Miljö!$B$1:$J$479,MATCH("Fossilandel för ursprungspecificerad el ()",Miljö!$B$1:$J$1,0),FALSE)</f>
        <v>0</v>
      </c>
      <c r="J256">
        <f>VLOOKUP($B256,Miljö!$B$1:$J$479,MATCH("Kärnkraftsandel för ursprungsspecificerad el ()",Miljö!$B$1:$J$1,0),FALSE)</f>
        <v>0</v>
      </c>
      <c r="L256">
        <f>VLOOKUP($B256,Totalt!$B$1:$BU$497,MATCH("total el",Totalt!$B$1:$BU$1,0),FALSE)</f>
        <v>0.247</v>
      </c>
      <c r="N256" s="136">
        <f t="shared" si="12"/>
        <v>0.2717</v>
      </c>
      <c r="O256" s="136">
        <f t="shared" si="13"/>
        <v>0</v>
      </c>
      <c r="P256" s="136">
        <f t="shared" si="14"/>
        <v>0</v>
      </c>
      <c r="Q256" s="136">
        <f t="shared" si="15"/>
        <v>0</v>
      </c>
    </row>
    <row r="257" spans="1:17">
      <c r="A257" t="s">
        <v>393</v>
      </c>
      <c r="B257" t="s">
        <v>416</v>
      </c>
      <c r="C257" t="str">
        <f>VLOOKUP($B257,Totalt!$B$1:$BU$600,MATCH("Kvalitetsgranskad:",Totalt!$B$1:$BU$1,0),FALSE)</f>
        <v>Ja</v>
      </c>
      <c r="E257" t="str">
        <f>VLOOKUP($B257,Miljö!$B$1:$AG$479,MATCH(E$1,Miljö!$B$1:$AK$1,0),FALSE)</f>
        <v>Ja</v>
      </c>
      <c r="F257" t="str">
        <f>VLOOKUP($B257,Miljö!$B$1:$J$479,MATCH("Typ av ursprungsspecificerad el   (Om inget värde anges används Nordisk residualmix, se inforuta) ()",Miljö!$B$1:$J$1,0),FALSE)</f>
        <v>'Förnybart'</v>
      </c>
      <c r="G257">
        <f>VLOOKUP($B257,Miljö!$B$1:$J$479,MATCH("Primärenergifaktor ()",Miljö!$B$1:$J$1,0),FALSE)</f>
        <v>1.1000000000000001</v>
      </c>
      <c r="H257">
        <f>VLOOKUP($B257,Miljö!$B$1:$J$479,MATCH("Koldioxidekvivalenter energiomvandling (g/kwh)",Miljö!$B$1:$J$1,0),FALSE)</f>
        <v>0</v>
      </c>
      <c r="I257">
        <f>VLOOKUP($B257,Miljö!$B$1:$J$479,MATCH("Fossilandel för ursprungspecificerad el ()",Miljö!$B$1:$J$1,0),FALSE)</f>
        <v>0</v>
      </c>
      <c r="J257">
        <f>VLOOKUP($B257,Miljö!$B$1:$J$479,MATCH("Kärnkraftsandel för ursprungsspecificerad el ()",Miljö!$B$1:$J$1,0),FALSE)</f>
        <v>0</v>
      </c>
      <c r="L257">
        <f>VLOOKUP($B257,Totalt!$B$1:$BU$497,MATCH("total el",Totalt!$B$1:$BU$1,0),FALSE)</f>
        <v>1</v>
      </c>
      <c r="N257" s="136">
        <f t="shared" si="12"/>
        <v>1.1000000000000001</v>
      </c>
      <c r="O257" s="136">
        <f t="shared" si="13"/>
        <v>0</v>
      </c>
      <c r="P257" s="136">
        <f t="shared" si="14"/>
        <v>0</v>
      </c>
      <c r="Q257" s="136">
        <f t="shared" si="15"/>
        <v>0</v>
      </c>
    </row>
    <row r="258" spans="1:17">
      <c r="A258" t="s">
        <v>393</v>
      </c>
      <c r="B258" t="s">
        <v>417</v>
      </c>
      <c r="C258" t="str">
        <f>VLOOKUP($B258,Totalt!$B$1:$BU$600,MATCH("Kvalitetsgranskad:",Totalt!$B$1:$BU$1,0),FALSE)</f>
        <v>Ja</v>
      </c>
      <c r="E258" t="str">
        <f>VLOOKUP($B258,Miljö!$B$1:$AG$479,MATCH(E$1,Miljö!$B$1:$AK$1,0),FALSE)</f>
        <v>Ja</v>
      </c>
      <c r="F258" t="str">
        <f>VLOOKUP($B258,Miljö!$B$1:$J$479,MATCH("Typ av ursprungsspecificerad el   (Om inget värde anges används Nordisk residualmix, se inforuta) ()",Miljö!$B$1:$J$1,0),FALSE)</f>
        <v>'Förnybart'</v>
      </c>
      <c r="G258">
        <f>VLOOKUP($B258,Miljö!$B$1:$J$479,MATCH("Primärenergifaktor ()",Miljö!$B$1:$J$1,0),FALSE)</f>
        <v>1.1000000000000001</v>
      </c>
      <c r="H258">
        <f>VLOOKUP($B258,Miljö!$B$1:$J$479,MATCH("Koldioxidekvivalenter energiomvandling (g/kwh)",Miljö!$B$1:$J$1,0),FALSE)</f>
        <v>0</v>
      </c>
      <c r="I258">
        <f>VLOOKUP($B258,Miljö!$B$1:$J$479,MATCH("Fossilandel för ursprungspecificerad el ()",Miljö!$B$1:$J$1,0),FALSE)</f>
        <v>0</v>
      </c>
      <c r="J258">
        <f>VLOOKUP($B258,Miljö!$B$1:$J$479,MATCH("Kärnkraftsandel för ursprungsspecificerad el ()",Miljö!$B$1:$J$1,0),FALSE)</f>
        <v>0</v>
      </c>
      <c r="L258">
        <f>VLOOKUP($B258,Totalt!$B$1:$BU$497,MATCH("total el",Totalt!$B$1:$BU$1,0),FALSE)</f>
        <v>0.61799999999999999</v>
      </c>
      <c r="N258" s="136">
        <f t="shared" si="12"/>
        <v>0.67980000000000007</v>
      </c>
      <c r="O258" s="136">
        <f t="shared" si="13"/>
        <v>0</v>
      </c>
      <c r="P258" s="136">
        <f t="shared" si="14"/>
        <v>0</v>
      </c>
      <c r="Q258" s="136">
        <f t="shared" si="15"/>
        <v>0</v>
      </c>
    </row>
    <row r="259" spans="1:17">
      <c r="A259" t="s">
        <v>393</v>
      </c>
      <c r="B259" t="s">
        <v>419</v>
      </c>
      <c r="C259" t="str">
        <f>VLOOKUP($B259,Totalt!$B$1:$BU$600,MATCH("Kvalitetsgranskad:",Totalt!$B$1:$BU$1,0),FALSE)</f>
        <v>Ja</v>
      </c>
      <c r="E259" t="str">
        <f>VLOOKUP($B259,Miljö!$B$1:$AG$479,MATCH(E$1,Miljö!$B$1:$AK$1,0),FALSE)</f>
        <v>Ja</v>
      </c>
      <c r="F259" t="str">
        <f>VLOOKUP($B259,Miljö!$B$1:$J$479,MATCH("Typ av ursprungsspecificerad el   (Om inget värde anges används Nordisk residualmix, se inforuta) ()",Miljö!$B$1:$J$1,0),FALSE)</f>
        <v>'Förnybart'</v>
      </c>
      <c r="G259">
        <f>VLOOKUP($B259,Miljö!$B$1:$J$479,MATCH("Primärenergifaktor ()",Miljö!$B$1:$J$1,0),FALSE)</f>
        <v>1.1000000000000001</v>
      </c>
      <c r="H259">
        <f>VLOOKUP($B259,Miljö!$B$1:$J$479,MATCH("Koldioxidekvivalenter energiomvandling (g/kwh)",Miljö!$B$1:$J$1,0),FALSE)</f>
        <v>0</v>
      </c>
      <c r="I259">
        <f>VLOOKUP($B259,Miljö!$B$1:$J$479,MATCH("Fossilandel för ursprungspecificerad el ()",Miljö!$B$1:$J$1,0),FALSE)</f>
        <v>0</v>
      </c>
      <c r="J259">
        <f>VLOOKUP($B259,Miljö!$B$1:$J$479,MATCH("Kärnkraftsandel för ursprungsspecificerad el ()",Miljö!$B$1:$J$1,0),FALSE)</f>
        <v>0</v>
      </c>
      <c r="L259">
        <f>VLOOKUP($B259,Totalt!$B$1:$BU$497,MATCH("total el",Totalt!$B$1:$BU$1,0),FALSE)</f>
        <v>0.8</v>
      </c>
      <c r="N259" s="136">
        <f t="shared" ref="N259:N322" si="16">IF(ISERROR($L259*G259),"",$L259*G259)</f>
        <v>0.88000000000000012</v>
      </c>
      <c r="O259" s="136">
        <f t="shared" ref="O259:O322" si="17">IF(ISERROR($L259*H259),"",$L259*H259)</f>
        <v>0</v>
      </c>
      <c r="P259" s="136">
        <f t="shared" ref="P259:P322" si="18">IF(ISERROR($L259*I259),"",$L259*I259)</f>
        <v>0</v>
      </c>
      <c r="Q259" s="136">
        <f t="shared" ref="Q259:Q322" si="19">IF(ISERROR($L259*J259),"",$L259*J259)</f>
        <v>0</v>
      </c>
    </row>
    <row r="260" spans="1:17">
      <c r="A260" t="s">
        <v>393</v>
      </c>
      <c r="B260" t="s">
        <v>421</v>
      </c>
      <c r="C260" t="str">
        <f>VLOOKUP($B260,Totalt!$B$1:$BU$600,MATCH("Kvalitetsgranskad:",Totalt!$B$1:$BU$1,0),FALSE)</f>
        <v>Ja</v>
      </c>
      <c r="E260" t="str">
        <f>VLOOKUP($B260,Miljö!$B$1:$AG$479,MATCH(E$1,Miljö!$B$1:$AK$1,0),FALSE)</f>
        <v>Ja</v>
      </c>
      <c r="F260" t="str">
        <f>VLOOKUP($B260,Miljö!$B$1:$J$479,MATCH("Typ av ursprungsspecificerad el   (Om inget värde anges används Nordisk residualmix, se inforuta) ()",Miljö!$B$1:$J$1,0),FALSE)</f>
        <v>'Förnybart'</v>
      </c>
      <c r="G260">
        <f>VLOOKUP($B260,Miljö!$B$1:$J$479,MATCH("Primärenergifaktor ()",Miljö!$B$1:$J$1,0),FALSE)</f>
        <v>1.1000000000000001</v>
      </c>
      <c r="H260">
        <f>VLOOKUP($B260,Miljö!$B$1:$J$479,MATCH("Koldioxidekvivalenter energiomvandling (g/kwh)",Miljö!$B$1:$J$1,0),FALSE)</f>
        <v>0</v>
      </c>
      <c r="I260">
        <f>VLOOKUP($B260,Miljö!$B$1:$J$479,MATCH("Fossilandel för ursprungspecificerad el ()",Miljö!$B$1:$J$1,0),FALSE)</f>
        <v>0</v>
      </c>
      <c r="J260">
        <f>VLOOKUP($B260,Miljö!$B$1:$J$479,MATCH("Kärnkraftsandel för ursprungsspecificerad el ()",Miljö!$B$1:$J$1,0),FALSE)</f>
        <v>0</v>
      </c>
      <c r="L260">
        <f>VLOOKUP($B260,Totalt!$B$1:$BU$497,MATCH("total el",Totalt!$B$1:$BU$1,0),FALSE)</f>
        <v>0.36399999999999999</v>
      </c>
      <c r="N260" s="136">
        <f t="shared" si="16"/>
        <v>0.40040000000000003</v>
      </c>
      <c r="O260" s="136">
        <f t="shared" si="17"/>
        <v>0</v>
      </c>
      <c r="P260" s="136">
        <f t="shared" si="18"/>
        <v>0</v>
      </c>
      <c r="Q260" s="136">
        <f t="shared" si="19"/>
        <v>0</v>
      </c>
    </row>
    <row r="261" spans="1:17">
      <c r="A261" t="s">
        <v>393</v>
      </c>
      <c r="B261" t="s">
        <v>422</v>
      </c>
      <c r="C261" t="str">
        <f>VLOOKUP($B261,Totalt!$B$1:$BU$600,MATCH("Kvalitetsgranskad:",Totalt!$B$1:$BU$1,0),FALSE)</f>
        <v>Ja</v>
      </c>
      <c r="E261" t="str">
        <f>VLOOKUP($B261,Miljö!$B$1:$AG$479,MATCH(E$1,Miljö!$B$1:$AK$1,0),FALSE)</f>
        <v>Ja</v>
      </c>
      <c r="F261" t="str">
        <f>VLOOKUP($B261,Miljö!$B$1:$J$479,MATCH("Typ av ursprungsspecificerad el   (Om inget värde anges används Nordisk residualmix, se inforuta) ()",Miljö!$B$1:$J$1,0),FALSE)</f>
        <v>'Förnybart'</v>
      </c>
      <c r="G261">
        <f>VLOOKUP($B261,Miljö!$B$1:$J$479,MATCH("Primärenergifaktor ()",Miljö!$B$1:$J$1,0),FALSE)</f>
        <v>1.1000000000000001</v>
      </c>
      <c r="H261">
        <f>VLOOKUP($B261,Miljö!$B$1:$J$479,MATCH("Koldioxidekvivalenter energiomvandling (g/kwh)",Miljö!$B$1:$J$1,0),FALSE)</f>
        <v>0</v>
      </c>
      <c r="I261">
        <f>VLOOKUP($B261,Miljö!$B$1:$J$479,MATCH("Fossilandel för ursprungspecificerad el ()",Miljö!$B$1:$J$1,0),FALSE)</f>
        <v>0</v>
      </c>
      <c r="J261">
        <f>VLOOKUP($B261,Miljö!$B$1:$J$479,MATCH("Kärnkraftsandel för ursprungsspecificerad el ()",Miljö!$B$1:$J$1,0),FALSE)</f>
        <v>0</v>
      </c>
      <c r="L261">
        <f>VLOOKUP($B261,Totalt!$B$1:$BU$497,MATCH("total el",Totalt!$B$1:$BU$1,0),FALSE)</f>
        <v>0.1</v>
      </c>
      <c r="N261" s="136">
        <f t="shared" si="16"/>
        <v>0.11000000000000001</v>
      </c>
      <c r="O261" s="136">
        <f t="shared" si="17"/>
        <v>0</v>
      </c>
      <c r="P261" s="136">
        <f t="shared" si="18"/>
        <v>0</v>
      </c>
      <c r="Q261" s="136">
        <f t="shared" si="19"/>
        <v>0</v>
      </c>
    </row>
    <row r="262" spans="1:17">
      <c r="A262" t="s">
        <v>393</v>
      </c>
      <c r="B262" t="s">
        <v>423</v>
      </c>
      <c r="C262" t="str">
        <f>VLOOKUP($B262,Totalt!$B$1:$BU$600,MATCH("Kvalitetsgranskad:",Totalt!$B$1:$BU$1,0),FALSE)</f>
        <v>Ja</v>
      </c>
      <c r="E262" t="str">
        <f>VLOOKUP($B262,Miljö!$B$1:$AG$479,MATCH(E$1,Miljö!$B$1:$AK$1,0),FALSE)</f>
        <v>Ja</v>
      </c>
      <c r="F262" t="str">
        <f>VLOOKUP($B262,Miljö!$B$1:$J$479,MATCH("Typ av ursprungsspecificerad el   (Om inget värde anges används Nordisk residualmix, se inforuta) ()",Miljö!$B$1:$J$1,0),FALSE)</f>
        <v>'Förnybart'</v>
      </c>
      <c r="G262">
        <f>VLOOKUP($B262,Miljö!$B$1:$J$479,MATCH("Primärenergifaktor ()",Miljö!$B$1:$J$1,0),FALSE)</f>
        <v>1.1000000000000001</v>
      </c>
      <c r="H262">
        <f>VLOOKUP($B262,Miljö!$B$1:$J$479,MATCH("Koldioxidekvivalenter energiomvandling (g/kwh)",Miljö!$B$1:$J$1,0),FALSE)</f>
        <v>0</v>
      </c>
      <c r="I262">
        <f>VLOOKUP($B262,Miljö!$B$1:$J$479,MATCH("Fossilandel för ursprungspecificerad el ()",Miljö!$B$1:$J$1,0),FALSE)</f>
        <v>0</v>
      </c>
      <c r="J262">
        <f>VLOOKUP($B262,Miljö!$B$1:$J$479,MATCH("Kärnkraftsandel för ursprungsspecificerad el ()",Miljö!$B$1:$J$1,0),FALSE)</f>
        <v>0</v>
      </c>
      <c r="L262">
        <f>VLOOKUP($B262,Totalt!$B$1:$BU$497,MATCH("total el",Totalt!$B$1:$BU$1,0),FALSE)</f>
        <v>0.02</v>
      </c>
      <c r="N262" s="136">
        <f t="shared" si="16"/>
        <v>2.2000000000000002E-2</v>
      </c>
      <c r="O262" s="136">
        <f t="shared" si="17"/>
        <v>0</v>
      </c>
      <c r="P262" s="136">
        <f t="shared" si="18"/>
        <v>0</v>
      </c>
      <c r="Q262" s="136">
        <f t="shared" si="19"/>
        <v>0</v>
      </c>
    </row>
    <row r="263" spans="1:17">
      <c r="A263" t="s">
        <v>393</v>
      </c>
      <c r="B263" t="s">
        <v>424</v>
      </c>
      <c r="C263" t="str">
        <f>VLOOKUP($B263,Totalt!$B$1:$BU$600,MATCH("Kvalitetsgranskad:",Totalt!$B$1:$BU$1,0),FALSE)</f>
        <v>Ja</v>
      </c>
      <c r="E263" t="str">
        <f>VLOOKUP($B263,Miljö!$B$1:$AG$479,MATCH(E$1,Miljö!$B$1:$AK$1,0),FALSE)</f>
        <v>Nej</v>
      </c>
      <c r="F263" t="str">
        <f>VLOOKUP($B263,Miljö!$B$1:$J$479,MATCH("Typ av ursprungsspecificerad el   (Om inget värde anges används Nordisk residualmix, se inforuta) ()",Miljö!$B$1:$J$1,0),FALSE)</f>
        <v>-</v>
      </c>
      <c r="G263">
        <f>VLOOKUP($B263,Miljö!$B$1:$J$479,MATCH("Primärenergifaktor ()",Miljö!$B$1:$J$1,0),FALSE)</f>
        <v>2.46</v>
      </c>
      <c r="H263">
        <f>VLOOKUP($B263,Miljö!$B$1:$J$479,MATCH("Koldioxidekvivalenter energiomvandling (g/kwh)",Miljö!$B$1:$J$1,0),FALSE)</f>
        <v>338.5</v>
      </c>
      <c r="I263">
        <f>VLOOKUP($B263,Miljö!$B$1:$J$479,MATCH("Fossilandel för ursprungspecificerad el ()",Miljö!$B$1:$J$1,0),FALSE)</f>
        <v>0.47</v>
      </c>
      <c r="J263">
        <f>VLOOKUP($B263,Miljö!$B$1:$J$479,MATCH("Kärnkraftsandel för ursprungsspecificerad el ()",Miljö!$B$1:$J$1,0),FALSE)</f>
        <v>0.48170000000000002</v>
      </c>
      <c r="L263">
        <f>VLOOKUP($B263,Totalt!$B$1:$BU$497,MATCH("total el",Totalt!$B$1:$BU$1,0),FALSE)</f>
        <v>0.20219999999999999</v>
      </c>
      <c r="N263" s="136">
        <f t="shared" si="16"/>
        <v>0.49741199999999997</v>
      </c>
      <c r="O263" s="136">
        <f t="shared" si="17"/>
        <v>68.444699999999997</v>
      </c>
      <c r="P263" s="136">
        <f t="shared" si="18"/>
        <v>9.5033999999999993E-2</v>
      </c>
      <c r="Q263" s="136">
        <f t="shared" si="19"/>
        <v>9.7399739999999999E-2</v>
      </c>
    </row>
    <row r="264" spans="1:17">
      <c r="A264" t="s">
        <v>393</v>
      </c>
      <c r="B264" t="s">
        <v>425</v>
      </c>
      <c r="C264" t="str">
        <f>VLOOKUP($B264,Totalt!$B$1:$BU$600,MATCH("Kvalitetsgranskad:",Totalt!$B$1:$BU$1,0),FALSE)</f>
        <v>Ja</v>
      </c>
      <c r="E264" t="str">
        <f>VLOOKUP($B264,Miljö!$B$1:$AG$479,MATCH(E$1,Miljö!$B$1:$AK$1,0),FALSE)</f>
        <v>Ja</v>
      </c>
      <c r="F264" t="str">
        <f>VLOOKUP($B264,Miljö!$B$1:$J$479,MATCH("Typ av ursprungsspecificerad el   (Om inget värde anges används Nordisk residualmix, se inforuta) ()",Miljö!$B$1:$J$1,0),FALSE)</f>
        <v>'Förnybart'</v>
      </c>
      <c r="G264">
        <f>VLOOKUP($B264,Miljö!$B$1:$J$479,MATCH("Primärenergifaktor ()",Miljö!$B$1:$J$1,0),FALSE)</f>
        <v>1.1000000000000001</v>
      </c>
      <c r="H264">
        <f>VLOOKUP($B264,Miljö!$B$1:$J$479,MATCH("Koldioxidekvivalenter energiomvandling (g/kwh)",Miljö!$B$1:$J$1,0),FALSE)</f>
        <v>0</v>
      </c>
      <c r="I264">
        <f>VLOOKUP($B264,Miljö!$B$1:$J$479,MATCH("Fossilandel för ursprungspecificerad el ()",Miljö!$B$1:$J$1,0),FALSE)</f>
        <v>0</v>
      </c>
      <c r="J264">
        <f>VLOOKUP($B264,Miljö!$B$1:$J$479,MATCH("Kärnkraftsandel för ursprungsspecificerad el ()",Miljö!$B$1:$J$1,0),FALSE)</f>
        <v>0</v>
      </c>
      <c r="L264">
        <f>VLOOKUP($B264,Totalt!$B$1:$BU$497,MATCH("total el",Totalt!$B$1:$BU$1,0),FALSE)</f>
        <v>0.156</v>
      </c>
      <c r="N264" s="136">
        <f t="shared" si="16"/>
        <v>0.1716</v>
      </c>
      <c r="O264" s="136">
        <f t="shared" si="17"/>
        <v>0</v>
      </c>
      <c r="P264" s="136">
        <f t="shared" si="18"/>
        <v>0</v>
      </c>
      <c r="Q264" s="136">
        <f t="shared" si="19"/>
        <v>0</v>
      </c>
    </row>
    <row r="265" spans="1:17">
      <c r="A265" t="s">
        <v>393</v>
      </c>
      <c r="B265" t="s">
        <v>426</v>
      </c>
      <c r="C265" t="str">
        <f>VLOOKUP($B265,Totalt!$B$1:$BU$600,MATCH("Kvalitetsgranskad:",Totalt!$B$1:$BU$1,0),FALSE)</f>
        <v>Ja</v>
      </c>
      <c r="E265" t="str">
        <f>VLOOKUP($B265,Miljö!$B$1:$AG$479,MATCH(E$1,Miljö!$B$1:$AK$1,0),FALSE)</f>
        <v>Ja</v>
      </c>
      <c r="F265" t="str">
        <f>VLOOKUP($B265,Miljö!$B$1:$J$479,MATCH("Typ av ursprungsspecificerad el   (Om inget värde anges används Nordisk residualmix, se inforuta) ()",Miljö!$B$1:$J$1,0),FALSE)</f>
        <v>'Vind och vattenkraft'</v>
      </c>
      <c r="G265">
        <f>VLOOKUP($B265,Miljö!$B$1:$J$479,MATCH("Primärenergifaktor ()",Miljö!$B$1:$J$1,0),FALSE)</f>
        <v>1.1000000000000001</v>
      </c>
      <c r="H265">
        <f>VLOOKUP($B265,Miljö!$B$1:$J$479,MATCH("Koldioxidekvivalenter energiomvandling (g/kwh)",Miljö!$B$1:$J$1,0),FALSE)</f>
        <v>0</v>
      </c>
      <c r="I265">
        <f>VLOOKUP($B265,Miljö!$B$1:$J$479,MATCH("Fossilandel för ursprungspecificerad el ()",Miljö!$B$1:$J$1,0),FALSE)</f>
        <v>0</v>
      </c>
      <c r="J265">
        <f>VLOOKUP($B265,Miljö!$B$1:$J$479,MATCH("Kärnkraftsandel för ursprungsspecificerad el ()",Miljö!$B$1:$J$1,0),FALSE)</f>
        <v>0</v>
      </c>
      <c r="L265">
        <f>VLOOKUP($B265,Totalt!$B$1:$BU$497,MATCH("total el",Totalt!$B$1:$BU$1,0),FALSE)</f>
        <v>0.1</v>
      </c>
      <c r="N265" s="136">
        <f t="shared" si="16"/>
        <v>0.11000000000000001</v>
      </c>
      <c r="O265" s="136">
        <f t="shared" si="17"/>
        <v>0</v>
      </c>
      <c r="P265" s="136">
        <f t="shared" si="18"/>
        <v>0</v>
      </c>
      <c r="Q265" s="136">
        <f t="shared" si="19"/>
        <v>0</v>
      </c>
    </row>
    <row r="266" spans="1:17">
      <c r="A266" t="s">
        <v>393</v>
      </c>
      <c r="B266" t="s">
        <v>427</v>
      </c>
      <c r="C266" t="str">
        <f>VLOOKUP($B266,Totalt!$B$1:$BU$600,MATCH("Kvalitetsgranskad:",Totalt!$B$1:$BU$1,0),FALSE)</f>
        <v>Ja</v>
      </c>
      <c r="E266" t="str">
        <f>VLOOKUP($B266,Miljö!$B$1:$AG$479,MATCH(E$1,Miljö!$B$1:$AK$1,0),FALSE)</f>
        <v>Ja</v>
      </c>
      <c r="F266" t="str">
        <f>VLOOKUP($B266,Miljö!$B$1:$J$479,MATCH("Typ av ursprungsspecificerad el   (Om inget värde anges används Nordisk residualmix, se inforuta) ()",Miljö!$B$1:$J$1,0),FALSE)</f>
        <v>'vind och vattenkraft'</v>
      </c>
      <c r="G266">
        <f>VLOOKUP($B266,Miljö!$B$1:$J$479,MATCH("Primärenergifaktor ()",Miljö!$B$1:$J$1,0),FALSE)</f>
        <v>1.1000000000000001</v>
      </c>
      <c r="H266">
        <f>VLOOKUP($B266,Miljö!$B$1:$J$479,MATCH("Koldioxidekvivalenter energiomvandling (g/kwh)",Miljö!$B$1:$J$1,0),FALSE)</f>
        <v>0</v>
      </c>
      <c r="I266">
        <f>VLOOKUP($B266,Miljö!$B$1:$J$479,MATCH("Fossilandel för ursprungspecificerad el ()",Miljö!$B$1:$J$1,0),FALSE)</f>
        <v>0</v>
      </c>
      <c r="J266">
        <f>VLOOKUP($B266,Miljö!$B$1:$J$479,MATCH("Kärnkraftsandel för ursprungsspecificerad el ()",Miljö!$B$1:$J$1,0),FALSE)</f>
        <v>0</v>
      </c>
      <c r="L266">
        <f>VLOOKUP($B266,Totalt!$B$1:$BU$497,MATCH("total el",Totalt!$B$1:$BU$1,0),FALSE)</f>
        <v>0.52700000000000002</v>
      </c>
      <c r="N266" s="136">
        <f t="shared" si="16"/>
        <v>0.5797000000000001</v>
      </c>
      <c r="O266" s="136">
        <f t="shared" si="17"/>
        <v>0</v>
      </c>
      <c r="P266" s="136">
        <f t="shared" si="18"/>
        <v>0</v>
      </c>
      <c r="Q266" s="136">
        <f t="shared" si="19"/>
        <v>0</v>
      </c>
    </row>
    <row r="267" spans="1:17">
      <c r="A267" t="s">
        <v>393</v>
      </c>
      <c r="B267" t="s">
        <v>428</v>
      </c>
      <c r="C267" t="str">
        <f>VLOOKUP($B267,Totalt!$B$1:$BU$600,MATCH("Kvalitetsgranskad:",Totalt!$B$1:$BU$1,0),FALSE)</f>
        <v>Ja</v>
      </c>
      <c r="E267" t="str">
        <f>VLOOKUP($B267,Miljö!$B$1:$AG$479,MATCH(E$1,Miljö!$B$1:$AK$1,0),FALSE)</f>
        <v>Ja</v>
      </c>
      <c r="F267" t="str">
        <f>VLOOKUP($B267,Miljö!$B$1:$J$479,MATCH("Typ av ursprungsspecificerad el   (Om inget värde anges används Nordisk residualmix, se inforuta) ()",Miljö!$B$1:$J$1,0),FALSE)</f>
        <v>'Förnybart'</v>
      </c>
      <c r="G267">
        <f>VLOOKUP($B267,Miljö!$B$1:$J$479,MATCH("Primärenergifaktor ()",Miljö!$B$1:$J$1,0),FALSE)</f>
        <v>1.1000000000000001</v>
      </c>
      <c r="H267">
        <f>VLOOKUP($B267,Miljö!$B$1:$J$479,MATCH("Koldioxidekvivalenter energiomvandling (g/kwh)",Miljö!$B$1:$J$1,0),FALSE)</f>
        <v>0</v>
      </c>
      <c r="I267">
        <f>VLOOKUP($B267,Miljö!$B$1:$J$479,MATCH("Fossilandel för ursprungspecificerad el ()",Miljö!$B$1:$J$1,0),FALSE)</f>
        <v>0</v>
      </c>
      <c r="J267">
        <f>VLOOKUP($B267,Miljö!$B$1:$J$479,MATCH("Kärnkraftsandel för ursprungsspecificerad el ()",Miljö!$B$1:$J$1,0),FALSE)</f>
        <v>0</v>
      </c>
      <c r="L267">
        <f>VLOOKUP($B267,Totalt!$B$1:$BU$497,MATCH("total el",Totalt!$B$1:$BU$1,0),FALSE)</f>
        <v>0.4002</v>
      </c>
      <c r="N267" s="136">
        <f t="shared" si="16"/>
        <v>0.44022000000000006</v>
      </c>
      <c r="O267" s="136">
        <f t="shared" si="17"/>
        <v>0</v>
      </c>
      <c r="P267" s="136">
        <f t="shared" si="18"/>
        <v>0</v>
      </c>
      <c r="Q267" s="136">
        <f t="shared" si="19"/>
        <v>0</v>
      </c>
    </row>
    <row r="268" spans="1:17">
      <c r="A268" t="s">
        <v>393</v>
      </c>
      <c r="B268" t="s">
        <v>429</v>
      </c>
      <c r="C268" t="str">
        <f>VLOOKUP($B268,Totalt!$B$1:$BU$600,MATCH("Kvalitetsgranskad:",Totalt!$B$1:$BU$1,0),FALSE)</f>
        <v>Ja</v>
      </c>
      <c r="E268" t="str">
        <f>VLOOKUP($B268,Miljö!$B$1:$AG$479,MATCH(E$1,Miljö!$B$1:$AK$1,0),FALSE)</f>
        <v>Ja</v>
      </c>
      <c r="F268" t="str">
        <f>VLOOKUP($B268,Miljö!$B$1:$J$479,MATCH("Typ av ursprungsspecificerad el   (Om inget värde anges används Nordisk residualmix, se inforuta) ()",Miljö!$B$1:$J$1,0),FALSE)</f>
        <v>'Förnybart'</v>
      </c>
      <c r="G268">
        <f>VLOOKUP($B268,Miljö!$B$1:$J$479,MATCH("Primärenergifaktor ()",Miljö!$B$1:$J$1,0),FALSE)</f>
        <v>1.1000000000000001</v>
      </c>
      <c r="H268">
        <f>VLOOKUP($B268,Miljö!$B$1:$J$479,MATCH("Koldioxidekvivalenter energiomvandling (g/kwh)",Miljö!$B$1:$J$1,0),FALSE)</f>
        <v>0</v>
      </c>
      <c r="I268">
        <f>VLOOKUP($B268,Miljö!$B$1:$J$479,MATCH("Fossilandel för ursprungspecificerad el ()",Miljö!$B$1:$J$1,0),FALSE)</f>
        <v>0</v>
      </c>
      <c r="J268">
        <f>VLOOKUP($B268,Miljö!$B$1:$J$479,MATCH("Kärnkraftsandel för ursprungsspecificerad el ()",Miljö!$B$1:$J$1,0),FALSE)</f>
        <v>0</v>
      </c>
      <c r="L268">
        <f>VLOOKUP($B268,Totalt!$B$1:$BU$497,MATCH("total el",Totalt!$B$1:$BU$1,0),FALSE)</f>
        <v>0.223</v>
      </c>
      <c r="N268" s="136">
        <f t="shared" si="16"/>
        <v>0.24530000000000002</v>
      </c>
      <c r="O268" s="136">
        <f t="shared" si="17"/>
        <v>0</v>
      </c>
      <c r="P268" s="136">
        <f t="shared" si="18"/>
        <v>0</v>
      </c>
      <c r="Q268" s="136">
        <f t="shared" si="19"/>
        <v>0</v>
      </c>
    </row>
    <row r="269" spans="1:17">
      <c r="A269" t="s">
        <v>393</v>
      </c>
      <c r="B269" t="s">
        <v>430</v>
      </c>
      <c r="C269" t="str">
        <f>VLOOKUP($B269,Totalt!$B$1:$BU$600,MATCH("Kvalitetsgranskad:",Totalt!$B$1:$BU$1,0),FALSE)</f>
        <v>Ja</v>
      </c>
      <c r="E269" t="str">
        <f>VLOOKUP($B269,Miljö!$B$1:$AG$479,MATCH(E$1,Miljö!$B$1:$AK$1,0),FALSE)</f>
        <v>Ja</v>
      </c>
      <c r="F269" t="str">
        <f>VLOOKUP($B269,Miljö!$B$1:$J$479,MATCH("Typ av ursprungsspecificerad el   (Om inget värde anges används Nordisk residualmix, se inforuta) ()",Miljö!$B$1:$J$1,0),FALSE)</f>
        <v>'Förnybart'</v>
      </c>
      <c r="G269">
        <f>VLOOKUP($B269,Miljö!$B$1:$J$479,MATCH("Primärenergifaktor ()",Miljö!$B$1:$J$1,0),FALSE)</f>
        <v>1.1000000000000001</v>
      </c>
      <c r="H269">
        <f>VLOOKUP($B269,Miljö!$B$1:$J$479,MATCH("Koldioxidekvivalenter energiomvandling (g/kwh)",Miljö!$B$1:$J$1,0),FALSE)</f>
        <v>0</v>
      </c>
      <c r="I269">
        <f>VLOOKUP($B269,Miljö!$B$1:$J$479,MATCH("Fossilandel för ursprungspecificerad el ()",Miljö!$B$1:$J$1,0),FALSE)</f>
        <v>0</v>
      </c>
      <c r="J269">
        <f>VLOOKUP($B269,Miljö!$B$1:$J$479,MATCH("Kärnkraftsandel för ursprungsspecificerad el ()",Miljö!$B$1:$J$1,0),FALSE)</f>
        <v>0</v>
      </c>
      <c r="L269">
        <f>VLOOKUP($B269,Totalt!$B$1:$BU$497,MATCH("total el",Totalt!$B$1:$BU$1,0),FALSE)</f>
        <v>0.59299999999999997</v>
      </c>
      <c r="N269" s="136">
        <f t="shared" si="16"/>
        <v>0.65229999999999999</v>
      </c>
      <c r="O269" s="136">
        <f t="shared" si="17"/>
        <v>0</v>
      </c>
      <c r="P269" s="136">
        <f t="shared" si="18"/>
        <v>0</v>
      </c>
      <c r="Q269" s="136">
        <f t="shared" si="19"/>
        <v>0</v>
      </c>
    </row>
    <row r="270" spans="1:17">
      <c r="A270" t="s">
        <v>393</v>
      </c>
      <c r="B270" t="s">
        <v>431</v>
      </c>
      <c r="C270" t="str">
        <f>VLOOKUP($B270,Totalt!$B$1:$BU$600,MATCH("Kvalitetsgranskad:",Totalt!$B$1:$BU$1,0),FALSE)</f>
        <v>Ja</v>
      </c>
      <c r="E270" t="str">
        <f>VLOOKUP($B270,Miljö!$B$1:$AG$479,MATCH(E$1,Miljö!$B$1:$AK$1,0),FALSE)</f>
        <v>Ja</v>
      </c>
      <c r="F270" t="str">
        <f>VLOOKUP($B270,Miljö!$B$1:$J$479,MATCH("Typ av ursprungsspecificerad el   (Om inget värde anges används Nordisk residualmix, se inforuta) ()",Miljö!$B$1:$J$1,0),FALSE)</f>
        <v>'vind och vattenkraft'</v>
      </c>
      <c r="G270">
        <f>VLOOKUP($B270,Miljö!$B$1:$J$479,MATCH("Primärenergifaktor ()",Miljö!$B$1:$J$1,0),FALSE)</f>
        <v>1.1000000000000001</v>
      </c>
      <c r="H270">
        <f>VLOOKUP($B270,Miljö!$B$1:$J$479,MATCH("Koldioxidekvivalenter energiomvandling (g/kwh)",Miljö!$B$1:$J$1,0),FALSE)</f>
        <v>0</v>
      </c>
      <c r="I270">
        <f>VLOOKUP($B270,Miljö!$B$1:$J$479,MATCH("Fossilandel för ursprungspecificerad el ()",Miljö!$B$1:$J$1,0),FALSE)</f>
        <v>0</v>
      </c>
      <c r="J270">
        <f>VLOOKUP($B270,Miljö!$B$1:$J$479,MATCH("Kärnkraftsandel för ursprungsspecificerad el ()",Miljö!$B$1:$J$1,0),FALSE)</f>
        <v>0</v>
      </c>
      <c r="L270">
        <f>VLOOKUP($B270,Totalt!$B$1:$BU$497,MATCH("total el",Totalt!$B$1:$BU$1,0),FALSE)</f>
        <v>0.27100000000000002</v>
      </c>
      <c r="N270" s="136">
        <f t="shared" si="16"/>
        <v>0.29810000000000003</v>
      </c>
      <c r="O270" s="136">
        <f t="shared" si="17"/>
        <v>0</v>
      </c>
      <c r="P270" s="136">
        <f t="shared" si="18"/>
        <v>0</v>
      </c>
      <c r="Q270" s="136">
        <f t="shared" si="19"/>
        <v>0</v>
      </c>
    </row>
    <row r="271" spans="1:17">
      <c r="A271" t="s">
        <v>393</v>
      </c>
      <c r="B271" t="s">
        <v>433</v>
      </c>
      <c r="C271" t="str">
        <f>VLOOKUP($B271,Totalt!$B$1:$BU$600,MATCH("Kvalitetsgranskad:",Totalt!$B$1:$BU$1,0),FALSE)</f>
        <v>Ja</v>
      </c>
      <c r="E271" t="str">
        <f>VLOOKUP($B271,Miljö!$B$1:$AG$479,MATCH(E$1,Miljö!$B$1:$AK$1,0),FALSE)</f>
        <v>Nej</v>
      </c>
      <c r="F271" t="str">
        <f>VLOOKUP($B271,Miljö!$B$1:$J$479,MATCH("Typ av ursprungsspecificerad el   (Om inget värde anges används Nordisk residualmix, se inforuta) ()",Miljö!$B$1:$J$1,0),FALSE)</f>
        <v>-</v>
      </c>
      <c r="G271">
        <f>VLOOKUP($B271,Miljö!$B$1:$J$479,MATCH("Primärenergifaktor ()",Miljö!$B$1:$J$1,0),FALSE)</f>
        <v>2.46</v>
      </c>
      <c r="H271">
        <f>VLOOKUP($B271,Miljö!$B$1:$J$479,MATCH("Koldioxidekvivalenter energiomvandling (g/kwh)",Miljö!$B$1:$J$1,0),FALSE)</f>
        <v>338.5</v>
      </c>
      <c r="I271">
        <f>VLOOKUP($B271,Miljö!$B$1:$J$479,MATCH("Fossilandel för ursprungspecificerad el ()",Miljö!$B$1:$J$1,0),FALSE)</f>
        <v>0.47</v>
      </c>
      <c r="J271">
        <f>VLOOKUP($B271,Miljö!$B$1:$J$479,MATCH("Kärnkraftsandel för ursprungsspecificerad el ()",Miljö!$B$1:$J$1,0),FALSE)</f>
        <v>0.48170000000000002</v>
      </c>
      <c r="L271">
        <f>VLOOKUP($B271,Totalt!$B$1:$BU$497,MATCH("total el",Totalt!$B$1:$BU$1,0),FALSE)</f>
        <v>0.74399999999999999</v>
      </c>
      <c r="N271" s="136">
        <f t="shared" si="16"/>
        <v>1.8302399999999999</v>
      </c>
      <c r="O271" s="136">
        <f t="shared" si="17"/>
        <v>251.84399999999999</v>
      </c>
      <c r="P271" s="136">
        <f t="shared" si="18"/>
        <v>0.34967999999999999</v>
      </c>
      <c r="Q271" s="136">
        <f t="shared" si="19"/>
        <v>0.3583848</v>
      </c>
    </row>
    <row r="272" spans="1:17">
      <c r="A272" t="s">
        <v>393</v>
      </c>
      <c r="B272" t="s">
        <v>435</v>
      </c>
      <c r="C272" t="str">
        <f>VLOOKUP($B272,Totalt!$B$1:$BU$600,MATCH("Kvalitetsgranskad:",Totalt!$B$1:$BU$1,0),FALSE)</f>
        <v>Ja</v>
      </c>
      <c r="E272" t="str">
        <f>VLOOKUP($B272,Miljö!$B$1:$AG$479,MATCH(E$1,Miljö!$B$1:$AK$1,0),FALSE)</f>
        <v>Ja</v>
      </c>
      <c r="F272" t="str">
        <f>VLOOKUP($B272,Miljö!$B$1:$J$479,MATCH("Typ av ursprungsspecificerad el   (Om inget värde anges används Nordisk residualmix, se inforuta) ()",Miljö!$B$1:$J$1,0),FALSE)</f>
        <v>'Förnybart'</v>
      </c>
      <c r="G272">
        <f>VLOOKUP($B272,Miljö!$B$1:$J$479,MATCH("Primärenergifaktor ()",Miljö!$B$1:$J$1,0),FALSE)</f>
        <v>1.1000000000000001</v>
      </c>
      <c r="H272">
        <f>VLOOKUP($B272,Miljö!$B$1:$J$479,MATCH("Koldioxidekvivalenter energiomvandling (g/kwh)",Miljö!$B$1:$J$1,0),FALSE)</f>
        <v>0</v>
      </c>
      <c r="I272">
        <f>VLOOKUP($B272,Miljö!$B$1:$J$479,MATCH("Fossilandel för ursprungspecificerad el ()",Miljö!$B$1:$J$1,0),FALSE)</f>
        <v>0</v>
      </c>
      <c r="J272">
        <f>VLOOKUP($B272,Miljö!$B$1:$J$479,MATCH("Kärnkraftsandel för ursprungsspecificerad el ()",Miljö!$B$1:$J$1,0),FALSE)</f>
        <v>0</v>
      </c>
      <c r="L272">
        <f>VLOOKUP($B272,Totalt!$B$1:$BU$497,MATCH("total el",Totalt!$B$1:$BU$1,0),FALSE)</f>
        <v>1</v>
      </c>
      <c r="N272" s="136">
        <f t="shared" si="16"/>
        <v>1.1000000000000001</v>
      </c>
      <c r="O272" s="136">
        <f t="shared" si="17"/>
        <v>0</v>
      </c>
      <c r="P272" s="136">
        <f t="shared" si="18"/>
        <v>0</v>
      </c>
      <c r="Q272" s="136">
        <f t="shared" si="19"/>
        <v>0</v>
      </c>
    </row>
    <row r="273" spans="1:17">
      <c r="A273" t="s">
        <v>393</v>
      </c>
      <c r="B273" t="s">
        <v>436</v>
      </c>
      <c r="C273" t="str">
        <f>VLOOKUP($B273,Totalt!$B$1:$BU$600,MATCH("Kvalitetsgranskad:",Totalt!$B$1:$BU$1,0),FALSE)</f>
        <v>Ja</v>
      </c>
      <c r="E273" t="str">
        <f>VLOOKUP($B273,Miljö!$B$1:$AG$479,MATCH(E$1,Miljö!$B$1:$AK$1,0),FALSE)</f>
        <v>Ja</v>
      </c>
      <c r="F273" t="str">
        <f>VLOOKUP($B273,Miljö!$B$1:$J$479,MATCH("Typ av ursprungsspecificerad el   (Om inget värde anges används Nordisk residualmix, se inforuta) ()",Miljö!$B$1:$J$1,0),FALSE)</f>
        <v>'vind och vattenkraft'</v>
      </c>
      <c r="G273">
        <f>VLOOKUP($B273,Miljö!$B$1:$J$479,MATCH("Primärenergifaktor ()",Miljö!$B$1:$J$1,0),FALSE)</f>
        <v>1.1000000000000001</v>
      </c>
      <c r="H273">
        <f>VLOOKUP($B273,Miljö!$B$1:$J$479,MATCH("Koldioxidekvivalenter energiomvandling (g/kwh)",Miljö!$B$1:$J$1,0),FALSE)</f>
        <v>0</v>
      </c>
      <c r="I273">
        <f>VLOOKUP($B273,Miljö!$B$1:$J$479,MATCH("Fossilandel för ursprungspecificerad el ()",Miljö!$B$1:$J$1,0),FALSE)</f>
        <v>0</v>
      </c>
      <c r="J273">
        <f>VLOOKUP($B273,Miljö!$B$1:$J$479,MATCH("Kärnkraftsandel för ursprungsspecificerad el ()",Miljö!$B$1:$J$1,0),FALSE)</f>
        <v>0</v>
      </c>
      <c r="L273">
        <f>VLOOKUP($B273,Totalt!$B$1:$BU$497,MATCH("total el",Totalt!$B$1:$BU$1,0),FALSE)</f>
        <v>0.69799999999999995</v>
      </c>
      <c r="N273" s="136">
        <f t="shared" si="16"/>
        <v>0.76780000000000004</v>
      </c>
      <c r="O273" s="136">
        <f t="shared" si="17"/>
        <v>0</v>
      </c>
      <c r="P273" s="136">
        <f t="shared" si="18"/>
        <v>0</v>
      </c>
      <c r="Q273" s="136">
        <f t="shared" si="19"/>
        <v>0</v>
      </c>
    </row>
    <row r="274" spans="1:17">
      <c r="A274" t="s">
        <v>393</v>
      </c>
      <c r="B274" t="s">
        <v>437</v>
      </c>
      <c r="C274" t="str">
        <f>VLOOKUP($B274,Totalt!$B$1:$BU$600,MATCH("Kvalitetsgranskad:",Totalt!$B$1:$BU$1,0),FALSE)</f>
        <v>Ja</v>
      </c>
      <c r="E274" t="str">
        <f>VLOOKUP($B274,Miljö!$B$1:$AG$479,MATCH(E$1,Miljö!$B$1:$AK$1,0),FALSE)</f>
        <v>Ja</v>
      </c>
      <c r="F274" t="str">
        <f>VLOOKUP($B274,Miljö!$B$1:$J$479,MATCH("Typ av ursprungsspecificerad el   (Om inget värde anges används Nordisk residualmix, se inforuta) ()",Miljö!$B$1:$J$1,0),FALSE)</f>
        <v>'Vind och vattenkraft'</v>
      </c>
      <c r="G274">
        <f>VLOOKUP($B274,Miljö!$B$1:$J$479,MATCH("Primärenergifaktor ()",Miljö!$B$1:$J$1,0),FALSE)</f>
        <v>1.1000000000000001</v>
      </c>
      <c r="H274">
        <f>VLOOKUP($B274,Miljö!$B$1:$J$479,MATCH("Koldioxidekvivalenter energiomvandling (g/kwh)",Miljö!$B$1:$J$1,0),FALSE)</f>
        <v>0</v>
      </c>
      <c r="I274">
        <f>VLOOKUP($B274,Miljö!$B$1:$J$479,MATCH("Fossilandel för ursprungspecificerad el ()",Miljö!$B$1:$J$1,0),FALSE)</f>
        <v>0</v>
      </c>
      <c r="J274">
        <f>VLOOKUP($B274,Miljö!$B$1:$J$479,MATCH("Kärnkraftsandel för ursprungsspecificerad el ()",Miljö!$B$1:$J$1,0),FALSE)</f>
        <v>0</v>
      </c>
      <c r="L274">
        <f>VLOOKUP($B274,Totalt!$B$1:$BU$497,MATCH("total el",Totalt!$B$1:$BU$1,0),FALSE)</f>
        <v>0.7</v>
      </c>
      <c r="N274" s="136">
        <f t="shared" si="16"/>
        <v>0.77</v>
      </c>
      <c r="O274" s="136">
        <f t="shared" si="17"/>
        <v>0</v>
      </c>
      <c r="P274" s="136">
        <f t="shared" si="18"/>
        <v>0</v>
      </c>
      <c r="Q274" s="136">
        <f t="shared" si="19"/>
        <v>0</v>
      </c>
    </row>
    <row r="275" spans="1:17">
      <c r="A275" t="s">
        <v>393</v>
      </c>
      <c r="B275" t="s">
        <v>438</v>
      </c>
      <c r="C275" t="str">
        <f>VLOOKUP($B275,Totalt!$B$1:$BU$600,MATCH("Kvalitetsgranskad:",Totalt!$B$1:$BU$1,0),FALSE)</f>
        <v>Ja</v>
      </c>
      <c r="E275" t="str">
        <f>VLOOKUP($B275,Miljö!$B$1:$AG$479,MATCH(E$1,Miljö!$B$1:$AK$1,0),FALSE)</f>
        <v>Ja</v>
      </c>
      <c r="F275" t="str">
        <f>VLOOKUP($B275,Miljö!$B$1:$J$479,MATCH("Typ av ursprungsspecificerad el   (Om inget värde anges används Nordisk residualmix, se inforuta) ()",Miljö!$B$1:$J$1,0),FALSE)</f>
        <v>'Förnybart'</v>
      </c>
      <c r="G275">
        <f>VLOOKUP($B275,Miljö!$B$1:$J$479,MATCH("Primärenergifaktor ()",Miljö!$B$1:$J$1,0),FALSE)</f>
        <v>1.1000000000000001</v>
      </c>
      <c r="H275">
        <f>VLOOKUP($B275,Miljö!$B$1:$J$479,MATCH("Koldioxidekvivalenter energiomvandling (g/kwh)",Miljö!$B$1:$J$1,0),FALSE)</f>
        <v>0</v>
      </c>
      <c r="I275">
        <f>VLOOKUP($B275,Miljö!$B$1:$J$479,MATCH("Fossilandel för ursprungspecificerad el ()",Miljö!$B$1:$J$1,0),FALSE)</f>
        <v>0</v>
      </c>
      <c r="J275">
        <f>VLOOKUP($B275,Miljö!$B$1:$J$479,MATCH("Kärnkraftsandel för ursprungsspecificerad el ()",Miljö!$B$1:$J$1,0),FALSE)</f>
        <v>0</v>
      </c>
      <c r="L275">
        <f>VLOOKUP($B275,Totalt!$B$1:$BU$497,MATCH("total el",Totalt!$B$1:$BU$1,0),FALSE)</f>
        <v>1.5589999999999999</v>
      </c>
      <c r="N275" s="136">
        <f t="shared" si="16"/>
        <v>1.7149000000000001</v>
      </c>
      <c r="O275" s="136">
        <f t="shared" si="17"/>
        <v>0</v>
      </c>
      <c r="P275" s="136">
        <f t="shared" si="18"/>
        <v>0</v>
      </c>
      <c r="Q275" s="136">
        <f t="shared" si="19"/>
        <v>0</v>
      </c>
    </row>
    <row r="276" spans="1:17">
      <c r="A276" t="s">
        <v>393</v>
      </c>
      <c r="B276" t="s">
        <v>439</v>
      </c>
      <c r="C276" t="str">
        <f>VLOOKUP($B276,Totalt!$B$1:$BU$600,MATCH("Kvalitetsgranskad:",Totalt!$B$1:$BU$1,0),FALSE)</f>
        <v>Ja</v>
      </c>
      <c r="E276" t="str">
        <f>VLOOKUP($B276,Miljö!$B$1:$AG$479,MATCH(E$1,Miljö!$B$1:$AK$1,0),FALSE)</f>
        <v>Ja</v>
      </c>
      <c r="F276" t="str">
        <f>VLOOKUP($B276,Miljö!$B$1:$J$479,MATCH("Typ av ursprungsspecificerad el   (Om inget värde anges används Nordisk residualmix, se inforuta) ()",Miljö!$B$1:$J$1,0),FALSE)</f>
        <v>'Vind och vattenkraft'</v>
      </c>
      <c r="G276">
        <f>VLOOKUP($B276,Miljö!$B$1:$J$479,MATCH("Primärenergifaktor ()",Miljö!$B$1:$J$1,0),FALSE)</f>
        <v>1.1000000000000001</v>
      </c>
      <c r="H276">
        <f>VLOOKUP($B276,Miljö!$B$1:$J$479,MATCH("Koldioxidekvivalenter energiomvandling (g/kwh)",Miljö!$B$1:$J$1,0),FALSE)</f>
        <v>0</v>
      </c>
      <c r="I276">
        <f>VLOOKUP($B276,Miljö!$B$1:$J$479,MATCH("Fossilandel för ursprungspecificerad el ()",Miljö!$B$1:$J$1,0),FALSE)</f>
        <v>0</v>
      </c>
      <c r="J276">
        <f>VLOOKUP($B276,Miljö!$B$1:$J$479,MATCH("Kärnkraftsandel för ursprungsspecificerad el ()",Miljö!$B$1:$J$1,0),FALSE)</f>
        <v>0</v>
      </c>
      <c r="L276">
        <f>VLOOKUP($B276,Totalt!$B$1:$BU$497,MATCH("total el",Totalt!$B$1:$BU$1,0),FALSE)</f>
        <v>0.5</v>
      </c>
      <c r="N276" s="136">
        <f t="shared" si="16"/>
        <v>0.55000000000000004</v>
      </c>
      <c r="O276" s="136">
        <f t="shared" si="17"/>
        <v>0</v>
      </c>
      <c r="P276" s="136">
        <f t="shared" si="18"/>
        <v>0</v>
      </c>
      <c r="Q276" s="136">
        <f t="shared" si="19"/>
        <v>0</v>
      </c>
    </row>
    <row r="277" spans="1:17">
      <c r="A277" t="s">
        <v>393</v>
      </c>
      <c r="B277" t="s">
        <v>440</v>
      </c>
      <c r="C277" t="str">
        <f>VLOOKUP($B277,Totalt!$B$1:$BU$600,MATCH("Kvalitetsgranskad:",Totalt!$B$1:$BU$1,0),FALSE)</f>
        <v>Ja</v>
      </c>
      <c r="E277" t="str">
        <f>VLOOKUP($B277,Miljö!$B$1:$AG$479,MATCH(E$1,Miljö!$B$1:$AK$1,0),FALSE)</f>
        <v>Ja</v>
      </c>
      <c r="F277" t="str">
        <f>VLOOKUP($B277,Miljö!$B$1:$J$479,MATCH("Typ av ursprungsspecificerad el   (Om inget värde anges används Nordisk residualmix, se inforuta) ()",Miljö!$B$1:$J$1,0),FALSE)</f>
        <v>'Vind och vattenkraft'</v>
      </c>
      <c r="G277">
        <f>VLOOKUP($B277,Miljö!$B$1:$J$479,MATCH("Primärenergifaktor ()",Miljö!$B$1:$J$1,0),FALSE)</f>
        <v>1.1000000000000001</v>
      </c>
      <c r="H277">
        <f>VLOOKUP($B277,Miljö!$B$1:$J$479,MATCH("Koldioxidekvivalenter energiomvandling (g/kwh)",Miljö!$B$1:$J$1,0),FALSE)</f>
        <v>0</v>
      </c>
      <c r="I277">
        <f>VLOOKUP($B277,Miljö!$B$1:$J$479,MATCH("Fossilandel för ursprungspecificerad el ()",Miljö!$B$1:$J$1,0),FALSE)</f>
        <v>0</v>
      </c>
      <c r="J277">
        <f>VLOOKUP($B277,Miljö!$B$1:$J$479,MATCH("Kärnkraftsandel för ursprungsspecificerad el ()",Miljö!$B$1:$J$1,0),FALSE)</f>
        <v>0</v>
      </c>
      <c r="L277">
        <f>VLOOKUP($B277,Totalt!$B$1:$BU$497,MATCH("total el",Totalt!$B$1:$BU$1,0),FALSE)</f>
        <v>1</v>
      </c>
      <c r="N277" s="136">
        <f t="shared" si="16"/>
        <v>1.1000000000000001</v>
      </c>
      <c r="O277" s="136">
        <f t="shared" si="17"/>
        <v>0</v>
      </c>
      <c r="P277" s="136">
        <f t="shared" si="18"/>
        <v>0</v>
      </c>
      <c r="Q277" s="136">
        <f t="shared" si="19"/>
        <v>0</v>
      </c>
    </row>
    <row r="278" spans="1:17">
      <c r="A278" t="s">
        <v>393</v>
      </c>
      <c r="B278" t="s">
        <v>441</v>
      </c>
      <c r="C278" t="str">
        <f>VLOOKUP($B278,Totalt!$B$1:$BU$600,MATCH("Kvalitetsgranskad:",Totalt!$B$1:$BU$1,0),FALSE)</f>
        <v>Ja</v>
      </c>
      <c r="E278" t="str">
        <f>VLOOKUP($B278,Miljö!$B$1:$AG$479,MATCH(E$1,Miljö!$B$1:$AK$1,0),FALSE)</f>
        <v>Ja</v>
      </c>
      <c r="F278" t="str">
        <f>VLOOKUP($B278,Miljö!$B$1:$J$479,MATCH("Typ av ursprungsspecificerad el   (Om inget värde anges används Nordisk residualmix, se inforuta) ()",Miljö!$B$1:$J$1,0),FALSE)</f>
        <v>'Förnybart'</v>
      </c>
      <c r="G278">
        <f>VLOOKUP($B278,Miljö!$B$1:$J$479,MATCH("Primärenergifaktor ()",Miljö!$B$1:$J$1,0),FALSE)</f>
        <v>1.1000000000000001</v>
      </c>
      <c r="H278">
        <f>VLOOKUP($B278,Miljö!$B$1:$J$479,MATCH("Koldioxidekvivalenter energiomvandling (g/kwh)",Miljö!$B$1:$J$1,0),FALSE)</f>
        <v>0</v>
      </c>
      <c r="I278">
        <f>VLOOKUP($B278,Miljö!$B$1:$J$479,MATCH("Fossilandel för ursprungspecificerad el ()",Miljö!$B$1:$J$1,0),FALSE)</f>
        <v>0</v>
      </c>
      <c r="J278">
        <f>VLOOKUP($B278,Miljö!$B$1:$J$479,MATCH("Kärnkraftsandel för ursprungsspecificerad el ()",Miljö!$B$1:$J$1,0),FALSE)</f>
        <v>0</v>
      </c>
      <c r="L278">
        <f>VLOOKUP($B278,Totalt!$B$1:$BU$497,MATCH("total el",Totalt!$B$1:$BU$1,0),FALSE)</f>
        <v>1.1399999999999999</v>
      </c>
      <c r="N278" s="136">
        <f t="shared" si="16"/>
        <v>1.254</v>
      </c>
      <c r="O278" s="136">
        <f t="shared" si="17"/>
        <v>0</v>
      </c>
      <c r="P278" s="136">
        <f t="shared" si="18"/>
        <v>0</v>
      </c>
      <c r="Q278" s="136">
        <f t="shared" si="19"/>
        <v>0</v>
      </c>
    </row>
    <row r="279" spans="1:17">
      <c r="A279" t="s">
        <v>393</v>
      </c>
      <c r="B279" t="s">
        <v>442</v>
      </c>
      <c r="C279" t="str">
        <f>VLOOKUP($B279,Totalt!$B$1:$BU$600,MATCH("Kvalitetsgranskad:",Totalt!$B$1:$BU$1,0),FALSE)</f>
        <v>Ja</v>
      </c>
      <c r="E279" t="str">
        <f>VLOOKUP($B279,Miljö!$B$1:$AG$479,MATCH(E$1,Miljö!$B$1:$AK$1,0),FALSE)</f>
        <v>Ja</v>
      </c>
      <c r="F279" t="str">
        <f>VLOOKUP($B279,Miljö!$B$1:$J$479,MATCH("Typ av ursprungsspecificerad el   (Om inget värde anges används Nordisk residualmix, se inforuta) ()",Miljö!$B$1:$J$1,0),FALSE)</f>
        <v>'Förnybart'</v>
      </c>
      <c r="G279">
        <f>VLOOKUP($B279,Miljö!$B$1:$J$479,MATCH("Primärenergifaktor ()",Miljö!$B$1:$J$1,0),FALSE)</f>
        <v>1.1000000000000001</v>
      </c>
      <c r="H279">
        <f>VLOOKUP($B279,Miljö!$B$1:$J$479,MATCH("Koldioxidekvivalenter energiomvandling (g/kwh)",Miljö!$B$1:$J$1,0),FALSE)</f>
        <v>0</v>
      </c>
      <c r="I279">
        <f>VLOOKUP($B279,Miljö!$B$1:$J$479,MATCH("Fossilandel för ursprungspecificerad el ()",Miljö!$B$1:$J$1,0),FALSE)</f>
        <v>0</v>
      </c>
      <c r="J279">
        <f>VLOOKUP($B279,Miljö!$B$1:$J$479,MATCH("Kärnkraftsandel för ursprungsspecificerad el ()",Miljö!$B$1:$J$1,0),FALSE)</f>
        <v>0</v>
      </c>
      <c r="L279">
        <f>VLOOKUP($B279,Totalt!$B$1:$BU$497,MATCH("total el",Totalt!$B$1:$BU$1,0),FALSE)</f>
        <v>0.11</v>
      </c>
      <c r="N279" s="136">
        <f t="shared" si="16"/>
        <v>0.12100000000000001</v>
      </c>
      <c r="O279" s="136">
        <f t="shared" si="17"/>
        <v>0</v>
      </c>
      <c r="P279" s="136">
        <f t="shared" si="18"/>
        <v>0</v>
      </c>
      <c r="Q279" s="136">
        <f t="shared" si="19"/>
        <v>0</v>
      </c>
    </row>
    <row r="280" spans="1:17">
      <c r="A280" t="s">
        <v>393</v>
      </c>
      <c r="B280" t="s">
        <v>443</v>
      </c>
      <c r="C280" t="str">
        <f>VLOOKUP($B280,Totalt!$B$1:$BU$600,MATCH("Kvalitetsgranskad:",Totalt!$B$1:$BU$1,0),FALSE)</f>
        <v>Ja</v>
      </c>
      <c r="E280" t="str">
        <f>VLOOKUP($B280,Miljö!$B$1:$AG$479,MATCH(E$1,Miljö!$B$1:$AK$1,0),FALSE)</f>
        <v>Ja</v>
      </c>
      <c r="F280" t="str">
        <f>VLOOKUP($B280,Miljö!$B$1:$J$479,MATCH("Typ av ursprungsspecificerad el   (Om inget värde anges används Nordisk residualmix, se inforuta) ()",Miljö!$B$1:$J$1,0),FALSE)</f>
        <v>'Förnybart'</v>
      </c>
      <c r="G280">
        <f>VLOOKUP($B280,Miljö!$B$1:$J$479,MATCH("Primärenergifaktor ()",Miljö!$B$1:$J$1,0),FALSE)</f>
        <v>1.1000000000000001</v>
      </c>
      <c r="H280">
        <f>VLOOKUP($B280,Miljö!$B$1:$J$479,MATCH("Koldioxidekvivalenter energiomvandling (g/kwh)",Miljö!$B$1:$J$1,0),FALSE)</f>
        <v>0</v>
      </c>
      <c r="I280">
        <f>VLOOKUP($B280,Miljö!$B$1:$J$479,MATCH("Fossilandel för ursprungspecificerad el ()",Miljö!$B$1:$J$1,0),FALSE)</f>
        <v>0</v>
      </c>
      <c r="J280">
        <f>VLOOKUP($B280,Miljö!$B$1:$J$479,MATCH("Kärnkraftsandel för ursprungsspecificerad el ()",Miljö!$B$1:$J$1,0),FALSE)</f>
        <v>0</v>
      </c>
      <c r="L280">
        <f>VLOOKUP($B280,Totalt!$B$1:$BU$497,MATCH("total el",Totalt!$B$1:$BU$1,0),FALSE)</f>
        <v>0.441</v>
      </c>
      <c r="N280" s="136">
        <f t="shared" si="16"/>
        <v>0.48510000000000003</v>
      </c>
      <c r="O280" s="136">
        <f t="shared" si="17"/>
        <v>0</v>
      </c>
      <c r="P280" s="136">
        <f t="shared" si="18"/>
        <v>0</v>
      </c>
      <c r="Q280" s="136">
        <f t="shared" si="19"/>
        <v>0</v>
      </c>
    </row>
    <row r="281" spans="1:17">
      <c r="A281" t="s">
        <v>393</v>
      </c>
      <c r="B281" t="s">
        <v>444</v>
      </c>
      <c r="C281" t="str">
        <f>VLOOKUP($B281,Totalt!$B$1:$BU$600,MATCH("Kvalitetsgranskad:",Totalt!$B$1:$BU$1,0),FALSE)</f>
        <v>Ja</v>
      </c>
      <c r="E281" t="str">
        <f>VLOOKUP($B281,Miljö!$B$1:$AG$479,MATCH(E$1,Miljö!$B$1:$AK$1,0),FALSE)</f>
        <v>Ja</v>
      </c>
      <c r="F281" t="str">
        <f>VLOOKUP($B281,Miljö!$B$1:$J$479,MATCH("Typ av ursprungsspecificerad el   (Om inget värde anges används Nordisk residualmix, se inforuta) ()",Miljö!$B$1:$J$1,0),FALSE)</f>
        <v>'Förnybart'</v>
      </c>
      <c r="G281">
        <f>VLOOKUP($B281,Miljö!$B$1:$J$479,MATCH("Primärenergifaktor ()",Miljö!$B$1:$J$1,0),FALSE)</f>
        <v>1.1000000000000001</v>
      </c>
      <c r="H281">
        <f>VLOOKUP($B281,Miljö!$B$1:$J$479,MATCH("Koldioxidekvivalenter energiomvandling (g/kwh)",Miljö!$B$1:$J$1,0),FALSE)</f>
        <v>0</v>
      </c>
      <c r="I281">
        <f>VLOOKUP($B281,Miljö!$B$1:$J$479,MATCH("Fossilandel för ursprungspecificerad el ()",Miljö!$B$1:$J$1,0),FALSE)</f>
        <v>0</v>
      </c>
      <c r="J281">
        <f>VLOOKUP($B281,Miljö!$B$1:$J$479,MATCH("Kärnkraftsandel för ursprungsspecificerad el ()",Miljö!$B$1:$J$1,0),FALSE)</f>
        <v>0</v>
      </c>
      <c r="L281">
        <f>VLOOKUP($B281,Totalt!$B$1:$BU$497,MATCH("total el",Totalt!$B$1:$BU$1,0),FALSE)</f>
        <v>0.24099999999999999</v>
      </c>
      <c r="N281" s="136">
        <f t="shared" si="16"/>
        <v>0.2651</v>
      </c>
      <c r="O281" s="136">
        <f t="shared" si="17"/>
        <v>0</v>
      </c>
      <c r="P281" s="136">
        <f t="shared" si="18"/>
        <v>0</v>
      </c>
      <c r="Q281" s="136">
        <f t="shared" si="19"/>
        <v>0</v>
      </c>
    </row>
    <row r="282" spans="1:17">
      <c r="A282" t="s">
        <v>393</v>
      </c>
      <c r="B282" t="s">
        <v>445</v>
      </c>
      <c r="C282" t="str">
        <f>VLOOKUP($B282,Totalt!$B$1:$BU$600,MATCH("Kvalitetsgranskad:",Totalt!$B$1:$BU$1,0),FALSE)</f>
        <v>Ja</v>
      </c>
      <c r="E282" t="str">
        <f>VLOOKUP($B282,Miljö!$B$1:$AG$479,MATCH(E$1,Miljö!$B$1:$AK$1,0),FALSE)</f>
        <v>Ja</v>
      </c>
      <c r="F282" t="str">
        <f>VLOOKUP($B282,Miljö!$B$1:$J$479,MATCH("Typ av ursprungsspecificerad el   (Om inget värde anges används Nordisk residualmix, se inforuta) ()",Miljö!$B$1:$J$1,0),FALSE)</f>
        <v>'Förnybart'</v>
      </c>
      <c r="G282">
        <f>VLOOKUP($B282,Miljö!$B$1:$J$479,MATCH("Primärenergifaktor ()",Miljö!$B$1:$J$1,0),FALSE)</f>
        <v>1.1000000000000001</v>
      </c>
      <c r="H282">
        <f>VLOOKUP($B282,Miljö!$B$1:$J$479,MATCH("Koldioxidekvivalenter energiomvandling (g/kwh)",Miljö!$B$1:$J$1,0),FALSE)</f>
        <v>0</v>
      </c>
      <c r="I282">
        <f>VLOOKUP($B282,Miljö!$B$1:$J$479,MATCH("Fossilandel för ursprungspecificerad el ()",Miljö!$B$1:$J$1,0),FALSE)</f>
        <v>0</v>
      </c>
      <c r="J282">
        <f>VLOOKUP($B282,Miljö!$B$1:$J$479,MATCH("Kärnkraftsandel för ursprungsspecificerad el ()",Miljö!$B$1:$J$1,0),FALSE)</f>
        <v>0</v>
      </c>
      <c r="L282">
        <f>VLOOKUP($B282,Totalt!$B$1:$BU$497,MATCH("total el",Totalt!$B$1:$BU$1,0),FALSE)</f>
        <v>0.185</v>
      </c>
      <c r="N282" s="136">
        <f t="shared" si="16"/>
        <v>0.20350000000000001</v>
      </c>
      <c r="O282" s="136">
        <f t="shared" si="17"/>
        <v>0</v>
      </c>
      <c r="P282" s="136">
        <f t="shared" si="18"/>
        <v>0</v>
      </c>
      <c r="Q282" s="136">
        <f t="shared" si="19"/>
        <v>0</v>
      </c>
    </row>
    <row r="283" spans="1:17">
      <c r="A283" t="s">
        <v>447</v>
      </c>
      <c r="B283" t="s">
        <v>448</v>
      </c>
      <c r="C283" t="str">
        <f>VLOOKUP($B283,Totalt!$B$1:$BU$600,MATCH("Kvalitetsgranskad:",Totalt!$B$1:$BU$1,0),FALSE)</f>
        <v>Ja</v>
      </c>
      <c r="E283" t="str">
        <f>VLOOKUP($B283,Miljö!$B$1:$AG$479,MATCH(E$1,Miljö!$B$1:$AK$1,0),FALSE)</f>
        <v>Ja</v>
      </c>
      <c r="F283" t="str">
        <f>VLOOKUP($B283,Miljö!$B$1:$J$479,MATCH("Typ av ursprungsspecificerad el   (Om inget värde anges används Nordisk residualmix, se inforuta) ()",Miljö!$B$1:$J$1,0),FALSE)</f>
        <v>'100% vattenkraft'</v>
      </c>
      <c r="G283">
        <f>VLOOKUP($B283,Miljö!$B$1:$J$479,MATCH("Primärenergifaktor ()",Miljö!$B$1:$J$1,0),FALSE)</f>
        <v>0.95</v>
      </c>
      <c r="H283">
        <f>VLOOKUP($B283,Miljö!$B$1:$J$479,MATCH("Koldioxidekvivalenter energiomvandling (g/kwh)",Miljö!$B$1:$J$1,0),FALSE)</f>
        <v>0</v>
      </c>
      <c r="I283">
        <f>VLOOKUP($B283,Miljö!$B$1:$J$479,MATCH("Fossilandel för ursprungspecificerad el ()",Miljö!$B$1:$J$1,0),FALSE)</f>
        <v>0</v>
      </c>
      <c r="J283">
        <f>VLOOKUP($B283,Miljö!$B$1:$J$479,MATCH("Kärnkraftsandel för ursprungsspecificerad el ()",Miljö!$B$1:$J$1,0),FALSE)</f>
        <v>0</v>
      </c>
      <c r="L283">
        <f>VLOOKUP($B283,Totalt!$B$1:$BU$497,MATCH("total el",Totalt!$B$1:$BU$1,0),FALSE)</f>
        <v>3.66</v>
      </c>
      <c r="N283" s="136">
        <f t="shared" si="16"/>
        <v>3.4769999999999999</v>
      </c>
      <c r="O283" s="136">
        <f t="shared" si="17"/>
        <v>0</v>
      </c>
      <c r="P283" s="136">
        <f t="shared" si="18"/>
        <v>0</v>
      </c>
      <c r="Q283" s="136">
        <f t="shared" si="19"/>
        <v>0</v>
      </c>
    </row>
    <row r="284" spans="1:17">
      <c r="A284" t="s">
        <v>447</v>
      </c>
      <c r="B284" t="s">
        <v>449</v>
      </c>
      <c r="C284" t="str">
        <f>VLOOKUP($B284,Totalt!$B$1:$BU$600,MATCH("Kvalitetsgranskad:",Totalt!$B$1:$BU$1,0),FALSE)</f>
        <v>Ja</v>
      </c>
      <c r="E284" t="str">
        <f>VLOOKUP($B284,Miljö!$B$1:$AG$479,MATCH(E$1,Miljö!$B$1:$AK$1,0),FALSE)</f>
        <v>Ja</v>
      </c>
      <c r="F284" t="str">
        <f>VLOOKUP($B284,Miljö!$B$1:$J$479,MATCH("Typ av ursprungsspecificerad el   (Om inget värde anges används Nordisk residualmix, se inforuta) ()",Miljö!$B$1:$J$1,0),FALSE)</f>
        <v>'100% vattenkraft'</v>
      </c>
      <c r="G284">
        <f>VLOOKUP($B284,Miljö!$B$1:$J$479,MATCH("Primärenergifaktor ()",Miljö!$B$1:$J$1,0),FALSE)</f>
        <v>0.95</v>
      </c>
      <c r="H284">
        <f>VLOOKUP($B284,Miljö!$B$1:$J$479,MATCH("Koldioxidekvivalenter energiomvandling (g/kwh)",Miljö!$B$1:$J$1,0),FALSE)</f>
        <v>0</v>
      </c>
      <c r="I284">
        <f>VLOOKUP($B284,Miljö!$B$1:$J$479,MATCH("Fossilandel för ursprungspecificerad el ()",Miljö!$B$1:$J$1,0),FALSE)</f>
        <v>0</v>
      </c>
      <c r="J284">
        <f>VLOOKUP($B284,Miljö!$B$1:$J$479,MATCH("Kärnkraftsandel för ursprungsspecificerad el ()",Miljö!$B$1:$J$1,0),FALSE)</f>
        <v>0</v>
      </c>
      <c r="L284">
        <f>VLOOKUP($B284,Totalt!$B$1:$BU$497,MATCH("total el",Totalt!$B$1:$BU$1,0),FALSE)</f>
        <v>0.84</v>
      </c>
      <c r="N284" s="136">
        <f t="shared" si="16"/>
        <v>0.79799999999999993</v>
      </c>
      <c r="O284" s="136">
        <f t="shared" si="17"/>
        <v>0</v>
      </c>
      <c r="P284" s="136">
        <f t="shared" si="18"/>
        <v>0</v>
      </c>
      <c r="Q284" s="136">
        <f t="shared" si="19"/>
        <v>0</v>
      </c>
    </row>
    <row r="285" spans="1:17">
      <c r="A285" t="s">
        <v>447</v>
      </c>
      <c r="B285" t="s">
        <v>450</v>
      </c>
      <c r="C285" t="str">
        <f>VLOOKUP($B285,Totalt!$B$1:$BU$600,MATCH("Kvalitetsgranskad:",Totalt!$B$1:$BU$1,0),FALSE)</f>
        <v>Ja</v>
      </c>
      <c r="E285" t="str">
        <f>VLOOKUP($B285,Miljö!$B$1:$AG$479,MATCH(E$1,Miljö!$B$1:$AK$1,0),FALSE)</f>
        <v>Ja</v>
      </c>
      <c r="F285" t="str">
        <f>VLOOKUP($B285,Miljö!$B$1:$J$479,MATCH("Typ av ursprungsspecificerad el   (Om inget värde anges används Nordisk residualmix, se inforuta) ()",Miljö!$B$1:$J$1,0),FALSE)</f>
        <v>'100% vattenkraft'</v>
      </c>
      <c r="G285">
        <f>VLOOKUP($B285,Miljö!$B$1:$J$479,MATCH("Primärenergifaktor ()",Miljö!$B$1:$J$1,0),FALSE)</f>
        <v>0.95</v>
      </c>
      <c r="H285">
        <f>VLOOKUP($B285,Miljö!$B$1:$J$479,MATCH("Koldioxidekvivalenter energiomvandling (g/kwh)",Miljö!$B$1:$J$1,0),FALSE)</f>
        <v>0</v>
      </c>
      <c r="I285">
        <f>VLOOKUP($B285,Miljö!$B$1:$J$479,MATCH("Fossilandel för ursprungspecificerad el ()",Miljö!$B$1:$J$1,0),FALSE)</f>
        <v>0</v>
      </c>
      <c r="J285">
        <f>VLOOKUP($B285,Miljö!$B$1:$J$479,MATCH("Kärnkraftsandel för ursprungsspecificerad el ()",Miljö!$B$1:$J$1,0),FALSE)</f>
        <v>0</v>
      </c>
      <c r="L285">
        <f>VLOOKUP($B285,Totalt!$B$1:$BU$497,MATCH("total el",Totalt!$B$1:$BU$1,0),FALSE)</f>
        <v>0.31</v>
      </c>
      <c r="N285" s="136">
        <f t="shared" si="16"/>
        <v>0.29449999999999998</v>
      </c>
      <c r="O285" s="136">
        <f t="shared" si="17"/>
        <v>0</v>
      </c>
      <c r="P285" s="136">
        <f t="shared" si="18"/>
        <v>0</v>
      </c>
      <c r="Q285" s="136">
        <f t="shared" si="19"/>
        <v>0</v>
      </c>
    </row>
    <row r="286" spans="1:17">
      <c r="A286" t="s">
        <v>447</v>
      </c>
      <c r="B286" t="s">
        <v>451</v>
      </c>
      <c r="C286" t="str">
        <f>VLOOKUP($B286,Totalt!$B$1:$BU$600,MATCH("Kvalitetsgranskad:",Totalt!$B$1:$BU$1,0),FALSE)</f>
        <v>Ja</v>
      </c>
      <c r="E286" t="str">
        <f>VLOOKUP($B286,Miljö!$B$1:$AG$479,MATCH(E$1,Miljö!$B$1:$AK$1,0),FALSE)</f>
        <v>Ja</v>
      </c>
      <c r="F286" t="str">
        <f>VLOOKUP($B286,Miljö!$B$1:$J$479,MATCH("Typ av ursprungsspecificerad el   (Om inget värde anges används Nordisk residualmix, se inforuta) ()",Miljö!$B$1:$J$1,0),FALSE)</f>
        <v>'100% vattenkraft'</v>
      </c>
      <c r="G286">
        <f>VLOOKUP($B286,Miljö!$B$1:$J$479,MATCH("Primärenergifaktor ()",Miljö!$B$1:$J$1,0),FALSE)</f>
        <v>0.95</v>
      </c>
      <c r="H286">
        <f>VLOOKUP($B286,Miljö!$B$1:$J$479,MATCH("Koldioxidekvivalenter energiomvandling (g/kwh)",Miljö!$B$1:$J$1,0),FALSE)</f>
        <v>0</v>
      </c>
      <c r="I286">
        <f>VLOOKUP($B286,Miljö!$B$1:$J$479,MATCH("Fossilandel för ursprungspecificerad el ()",Miljö!$B$1:$J$1,0),FALSE)</f>
        <v>0</v>
      </c>
      <c r="J286">
        <f>VLOOKUP($B286,Miljö!$B$1:$J$479,MATCH("Kärnkraftsandel för ursprungsspecificerad el ()",Miljö!$B$1:$J$1,0),FALSE)</f>
        <v>0</v>
      </c>
      <c r="L286">
        <f>VLOOKUP($B286,Totalt!$B$1:$BU$497,MATCH("total el",Totalt!$B$1:$BU$1,0),FALSE)</f>
        <v>0.94</v>
      </c>
      <c r="N286" s="136">
        <f t="shared" si="16"/>
        <v>0.8929999999999999</v>
      </c>
      <c r="O286" s="136">
        <f t="shared" si="17"/>
        <v>0</v>
      </c>
      <c r="P286" s="136">
        <f t="shared" si="18"/>
        <v>0</v>
      </c>
      <c r="Q286" s="136">
        <f t="shared" si="19"/>
        <v>0</v>
      </c>
    </row>
    <row r="287" spans="1:17">
      <c r="A287" t="s">
        <v>452</v>
      </c>
      <c r="B287" t="s">
        <v>453</v>
      </c>
      <c r="C287" t="str">
        <f>VLOOKUP($B287,Totalt!$B$1:$BU$600,MATCH("Kvalitetsgranskad:",Totalt!$B$1:$BU$1,0),FALSE)</f>
        <v>Ja</v>
      </c>
      <c r="E287" t="str">
        <f>VLOOKUP($B287,Miljö!$B$1:$AG$479,MATCH(E$1,Miljö!$B$1:$AK$1,0),FALSE)</f>
        <v>Ja</v>
      </c>
      <c r="F287" t="str">
        <f>VLOOKUP($B287,Miljö!$B$1:$J$479,MATCH("Typ av ursprungsspecificerad el   (Om inget värde anges används Nordisk residualmix, se inforuta) ()",Miljö!$B$1:$J$1,0),FALSE)</f>
        <v>'Förnybart'</v>
      </c>
      <c r="G287">
        <f>VLOOKUP($B287,Miljö!$B$1:$J$479,MATCH("Primärenergifaktor ()",Miljö!$B$1:$J$1,0),FALSE)</f>
        <v>1.1000000000000001</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VLOOKUP($B287,Totalt!$B$1:$BU$497,MATCH("total el",Totalt!$B$1:$BU$1,0),FALSE)</f>
        <v>1.1000000000000001</v>
      </c>
      <c r="N287" s="136">
        <f t="shared" si="16"/>
        <v>1.2100000000000002</v>
      </c>
      <c r="O287" s="136">
        <f t="shared" si="17"/>
        <v>0</v>
      </c>
      <c r="P287" s="136">
        <f t="shared" si="18"/>
        <v>0</v>
      </c>
      <c r="Q287" s="136">
        <f t="shared" si="19"/>
        <v>0</v>
      </c>
    </row>
    <row r="288" spans="1:17">
      <c r="A288" t="s">
        <v>452</v>
      </c>
      <c r="B288" t="s">
        <v>454</v>
      </c>
      <c r="C288" t="str">
        <f>VLOOKUP($B288,Totalt!$B$1:$BU$600,MATCH("Kvalitetsgranskad:",Totalt!$B$1:$BU$1,0),FALSE)</f>
        <v>Ja</v>
      </c>
      <c r="E288" t="str">
        <f>VLOOKUP($B288,Miljö!$B$1:$AG$479,MATCH(E$1,Miljö!$B$1:$AK$1,0),FALSE)</f>
        <v>Ja</v>
      </c>
      <c r="F288" t="str">
        <f>VLOOKUP($B288,Miljö!$B$1:$J$479,MATCH("Typ av ursprungsspecificerad el   (Om inget värde anges används Nordisk residualmix, se inforuta) ()",Miljö!$B$1:$J$1,0),FALSE)</f>
        <v>'Förnybart'</v>
      </c>
      <c r="G288">
        <f>VLOOKUP($B288,Miljö!$B$1:$J$479,MATCH("Primärenergifaktor ()",Miljö!$B$1:$J$1,0),FALSE)</f>
        <v>1.1000000000000001</v>
      </c>
      <c r="H288">
        <f>VLOOKUP($B288,Miljö!$B$1:$J$479,MATCH("Koldioxidekvivalenter energiomvandling (g/kwh)",Miljö!$B$1:$J$1,0),FALSE)</f>
        <v>0</v>
      </c>
      <c r="I288">
        <f>VLOOKUP($B288,Miljö!$B$1:$J$479,MATCH("Fossilandel för ursprungspecificerad el ()",Miljö!$B$1:$J$1,0),FALSE)</f>
        <v>0</v>
      </c>
      <c r="J288">
        <f>VLOOKUP($B288,Miljö!$B$1:$J$479,MATCH("Kärnkraftsandel för ursprungsspecificerad el ()",Miljö!$B$1:$J$1,0),FALSE)</f>
        <v>0</v>
      </c>
      <c r="L288">
        <f>VLOOKUP($B288,Totalt!$B$1:$BU$497,MATCH("total el",Totalt!$B$1:$BU$1,0),FALSE)</f>
        <v>2.2800000000000001E-2</v>
      </c>
      <c r="N288" s="136">
        <f t="shared" si="16"/>
        <v>2.5080000000000002E-2</v>
      </c>
      <c r="O288" s="136">
        <f t="shared" si="17"/>
        <v>0</v>
      </c>
      <c r="P288" s="136">
        <f t="shared" si="18"/>
        <v>0</v>
      </c>
      <c r="Q288" s="136">
        <f t="shared" si="19"/>
        <v>0</v>
      </c>
    </row>
    <row r="289" spans="1:17">
      <c r="A289" t="s">
        <v>455</v>
      </c>
      <c r="B289" t="s">
        <v>459</v>
      </c>
      <c r="C289" t="str">
        <f>VLOOKUP($B289,Totalt!$B$1:$BU$600,MATCH("Kvalitetsgranskad:",Totalt!$B$1:$BU$1,0),FALSE)</f>
        <v>Ja</v>
      </c>
      <c r="E289" t="str">
        <f>VLOOKUP($B289,Miljö!$B$1:$AG$479,MATCH(E$1,Miljö!$B$1:$AK$1,0),FALSE)</f>
        <v>Ja</v>
      </c>
      <c r="F289" t="str">
        <f>VLOOKUP($B289,Miljö!$B$1:$J$479,MATCH("Typ av ursprungsspecificerad el   (Om inget värde anges används Nordisk residualmix, se inforuta) ()",Miljö!$B$1:$J$1,0),FALSE)</f>
        <v>'Mix Biokraft. vattenkraft'</v>
      </c>
      <c r="G289">
        <f>VLOOKUP($B289,Miljö!$B$1:$J$479,MATCH("Primärenergifaktor ()",Miljö!$B$1:$J$1,0),FALSE)</f>
        <v>0.1</v>
      </c>
      <c r="H289">
        <f>VLOOKUP($B289,Miljö!$B$1:$J$479,MATCH("Koldioxidekvivalenter energiomvandling (g/kwh)",Miljö!$B$1:$J$1,0),FALSE)</f>
        <v>0</v>
      </c>
      <c r="I289">
        <f>VLOOKUP($B289,Miljö!$B$1:$J$479,MATCH("Fossilandel för ursprungspecificerad el ()",Miljö!$B$1:$J$1,0),FALSE)</f>
        <v>0</v>
      </c>
      <c r="J289">
        <f>VLOOKUP($B289,Miljö!$B$1:$J$479,MATCH("Kärnkraftsandel för ursprungsspecificerad el ()",Miljö!$B$1:$J$1,0),FALSE)</f>
        <v>0</v>
      </c>
      <c r="L289">
        <f>VLOOKUP($B289,Totalt!$B$1:$BU$497,MATCH("total el",Totalt!$B$1:$BU$1,0),FALSE)</f>
        <v>910.68900000000008</v>
      </c>
      <c r="N289" s="136">
        <f t="shared" si="16"/>
        <v>91.068900000000014</v>
      </c>
      <c r="O289" s="136">
        <f t="shared" si="17"/>
        <v>0</v>
      </c>
      <c r="P289" s="136">
        <f t="shared" si="18"/>
        <v>0</v>
      </c>
      <c r="Q289" s="136">
        <f t="shared" si="19"/>
        <v>0</v>
      </c>
    </row>
    <row r="290" spans="1:17">
      <c r="A290" t="s">
        <v>455</v>
      </c>
      <c r="B290" t="s">
        <v>463</v>
      </c>
      <c r="C290" t="str">
        <f>VLOOKUP($B290,Totalt!$B$1:$BU$600,MATCH("Kvalitetsgranskad:",Totalt!$B$1:$BU$1,0),FALSE)</f>
        <v>Ja</v>
      </c>
      <c r="E290" t="str">
        <f>VLOOKUP($B290,Miljö!$B$1:$AG$479,MATCH(E$1,Miljö!$B$1:$AK$1,0),FALSE)</f>
        <v>Ja</v>
      </c>
      <c r="F290" t="str">
        <f>VLOOKUP($B290,Miljö!$B$1:$J$479,MATCH("Typ av ursprungsspecificerad el   (Om inget värde anges används Nordisk residualmix, se inforuta) ()",Miljö!$B$1:$J$1,0),FALSE)</f>
        <v>-</v>
      </c>
      <c r="G290">
        <f>VLOOKUP($B290,Miljö!$B$1:$J$479,MATCH("Primärenergifaktor ()",Miljö!$B$1:$J$1,0),FALSE)</f>
        <v>2.46</v>
      </c>
      <c r="H290">
        <f>VLOOKUP($B290,Miljö!$B$1:$J$479,MATCH("Koldioxidekvivalenter energiomvandling (g/kwh)",Miljö!$B$1:$J$1,0),FALSE)</f>
        <v>338.5</v>
      </c>
      <c r="I290">
        <f>VLOOKUP($B290,Miljö!$B$1:$J$479,MATCH("Fossilandel för ursprungspecificerad el ()",Miljö!$B$1:$J$1,0),FALSE)</f>
        <v>0.47</v>
      </c>
      <c r="J290">
        <f>VLOOKUP($B290,Miljö!$B$1:$J$479,MATCH("Kärnkraftsandel för ursprungsspecificerad el ()",Miljö!$B$1:$J$1,0),FALSE)</f>
        <v>0</v>
      </c>
      <c r="L290">
        <f>VLOOKUP($B290,Totalt!$B$1:$BU$497,MATCH("total el",Totalt!$B$1:$BU$1,0),FALSE)</f>
        <v>15.808999</v>
      </c>
      <c r="N290" s="136">
        <f t="shared" si="16"/>
        <v>38.890137539999998</v>
      </c>
      <c r="O290" s="136">
        <f t="shared" si="17"/>
        <v>5351.3461614999997</v>
      </c>
      <c r="P290" s="136">
        <f t="shared" si="18"/>
        <v>7.4302295299999992</v>
      </c>
      <c r="Q290" s="136">
        <f t="shared" si="19"/>
        <v>0</v>
      </c>
    </row>
    <row r="291" spans="1:17">
      <c r="A291" t="s">
        <v>465</v>
      </c>
      <c r="B291" t="s">
        <v>466</v>
      </c>
      <c r="C291" t="str">
        <f>VLOOKUP($B291,Totalt!$B$1:$BU$600,MATCH("Kvalitetsgranskad:",Totalt!$B$1:$BU$1,0),FALSE)</f>
        <v>Ja</v>
      </c>
      <c r="E291" t="str">
        <f>VLOOKUP($B291,Miljö!$B$1:$AG$479,MATCH(E$1,Miljö!$B$1:$AK$1,0),FALSE)</f>
        <v>Nej</v>
      </c>
      <c r="F291" t="str">
        <f>VLOOKUP($B291,Miljö!$B$1:$J$479,MATCH("Typ av ursprungsspecificerad el   (Om inget värde anges används Nordisk residualmix, se inforuta) ()",Miljö!$B$1:$J$1,0),FALSE)</f>
        <v>-</v>
      </c>
      <c r="G291">
        <f>VLOOKUP($B291,Miljö!$B$1:$J$479,MATCH("Primärenergifaktor ()",Miljö!$B$1:$J$1,0),FALSE)</f>
        <v>2.46</v>
      </c>
      <c r="H291">
        <f>VLOOKUP($B291,Miljö!$B$1:$J$479,MATCH("Koldioxidekvivalenter energiomvandling (g/kwh)",Miljö!$B$1:$J$1,0),FALSE)</f>
        <v>338.5</v>
      </c>
      <c r="I291">
        <f>VLOOKUP($B291,Miljö!$B$1:$J$479,MATCH("Fossilandel för ursprungspecificerad el ()",Miljö!$B$1:$J$1,0),FALSE)</f>
        <v>0.47</v>
      </c>
      <c r="J291">
        <f>VLOOKUP($B291,Miljö!$B$1:$J$479,MATCH("Kärnkraftsandel för ursprungsspecificerad el ()",Miljö!$B$1:$J$1,0),FALSE)</f>
        <v>0.48170000000000002</v>
      </c>
      <c r="L291">
        <f>VLOOKUP($B291,Totalt!$B$1:$BU$497,MATCH("total el",Totalt!$B$1:$BU$1,0),FALSE)</f>
        <v>0.58399999999999996</v>
      </c>
      <c r="N291" s="136">
        <f t="shared" si="16"/>
        <v>1.4366399999999999</v>
      </c>
      <c r="O291" s="136">
        <f t="shared" si="17"/>
        <v>197.684</v>
      </c>
      <c r="P291" s="136">
        <f t="shared" si="18"/>
        <v>0.27447999999999995</v>
      </c>
      <c r="Q291" s="136">
        <f t="shared" si="19"/>
        <v>0.28131279999999997</v>
      </c>
    </row>
    <row r="292" spans="1:17">
      <c r="A292" t="s">
        <v>465</v>
      </c>
      <c r="B292" t="s">
        <v>467</v>
      </c>
      <c r="C292" t="str">
        <f>VLOOKUP($B292,Totalt!$B$1:$BU$600,MATCH("Kvalitetsgranskad:",Totalt!$B$1:$BU$1,0),FALSE)</f>
        <v>Ja</v>
      </c>
      <c r="E292" t="str">
        <f>VLOOKUP($B292,Miljö!$B$1:$AG$479,MATCH(E$1,Miljö!$B$1:$AK$1,0),FALSE)</f>
        <v>Nej</v>
      </c>
      <c r="F292" t="str">
        <f>VLOOKUP($B292,Miljö!$B$1:$J$479,MATCH("Typ av ursprungsspecificerad el   (Om inget värde anges används Nordisk residualmix, se inforuta) ()",Miljö!$B$1:$J$1,0),FALSE)</f>
        <v>-</v>
      </c>
      <c r="G292">
        <f>VLOOKUP($B292,Miljö!$B$1:$J$479,MATCH("Primärenergifaktor ()",Miljö!$B$1:$J$1,0),FALSE)</f>
        <v>2.46</v>
      </c>
      <c r="H292">
        <f>VLOOKUP($B292,Miljö!$B$1:$J$479,MATCH("Koldioxidekvivalenter energiomvandling (g/kwh)",Miljö!$B$1:$J$1,0),FALSE)</f>
        <v>338.5</v>
      </c>
      <c r="I292">
        <f>VLOOKUP($B292,Miljö!$B$1:$J$479,MATCH("Fossilandel för ursprungspecificerad el ()",Miljö!$B$1:$J$1,0),FALSE)</f>
        <v>0.47</v>
      </c>
      <c r="J292">
        <f>VLOOKUP($B292,Miljö!$B$1:$J$479,MATCH("Kärnkraftsandel för ursprungsspecificerad el ()",Miljö!$B$1:$J$1,0),FALSE)</f>
        <v>0.48170000000000002</v>
      </c>
      <c r="L292">
        <f>VLOOKUP($B292,Totalt!$B$1:$BU$497,MATCH("total el",Totalt!$B$1:$BU$1,0),FALSE)</f>
        <v>0.499</v>
      </c>
      <c r="N292" s="136">
        <f t="shared" si="16"/>
        <v>1.2275400000000001</v>
      </c>
      <c r="O292" s="136">
        <f t="shared" si="17"/>
        <v>168.91149999999999</v>
      </c>
      <c r="P292" s="136">
        <f t="shared" si="18"/>
        <v>0.23452999999999999</v>
      </c>
      <c r="Q292" s="136">
        <f t="shared" si="19"/>
        <v>0.24036830000000001</v>
      </c>
    </row>
    <row r="293" spans="1:17">
      <c r="A293" t="s">
        <v>465</v>
      </c>
      <c r="B293" t="s">
        <v>468</v>
      </c>
      <c r="C293" t="str">
        <f>VLOOKUP($B293,Totalt!$B$1:$BU$600,MATCH("Kvalitetsgranskad:",Totalt!$B$1:$BU$1,0),FALSE)</f>
        <v>Ja</v>
      </c>
      <c r="E293" t="str">
        <f>VLOOKUP($B293,Miljö!$B$1:$AG$479,MATCH(E$1,Miljö!$B$1:$AK$1,0),FALSE)</f>
        <v>Nej</v>
      </c>
      <c r="F293" t="str">
        <f>VLOOKUP($B293,Miljö!$B$1:$J$479,MATCH("Typ av ursprungsspecificerad el   (Om inget värde anges används Nordisk residualmix, se inforuta) ()",Miljö!$B$1:$J$1,0),FALSE)</f>
        <v>-</v>
      </c>
      <c r="G293">
        <f>VLOOKUP($B293,Miljö!$B$1:$J$479,MATCH("Primärenergifaktor ()",Miljö!$B$1:$J$1,0),FALSE)</f>
        <v>2.46</v>
      </c>
      <c r="H293">
        <f>VLOOKUP($B293,Miljö!$B$1:$J$479,MATCH("Koldioxidekvivalenter energiomvandling (g/kwh)",Miljö!$B$1:$J$1,0),FALSE)</f>
        <v>338.5</v>
      </c>
      <c r="I293">
        <f>VLOOKUP($B293,Miljö!$B$1:$J$479,MATCH("Fossilandel för ursprungspecificerad el ()",Miljö!$B$1:$J$1,0),FALSE)</f>
        <v>0.47</v>
      </c>
      <c r="J293">
        <f>VLOOKUP($B293,Miljö!$B$1:$J$479,MATCH("Kärnkraftsandel för ursprungsspecificerad el ()",Miljö!$B$1:$J$1,0),FALSE)</f>
        <v>0.48170000000000002</v>
      </c>
      <c r="L293">
        <f>VLOOKUP($B293,Totalt!$B$1:$BU$497,MATCH("total el",Totalt!$B$1:$BU$1,0),FALSE)</f>
        <v>17.9724</v>
      </c>
      <c r="N293" s="136">
        <f t="shared" si="16"/>
        <v>44.212104000000004</v>
      </c>
      <c r="O293" s="136">
        <f t="shared" si="17"/>
        <v>6083.6574000000001</v>
      </c>
      <c r="P293" s="136">
        <f t="shared" si="18"/>
        <v>8.4470279999999995</v>
      </c>
      <c r="Q293" s="136">
        <f t="shared" si="19"/>
        <v>8.6573050800000004</v>
      </c>
    </row>
    <row r="294" spans="1:17">
      <c r="A294" t="s">
        <v>465</v>
      </c>
      <c r="B294" t="s">
        <v>470</v>
      </c>
      <c r="C294" t="str">
        <f>VLOOKUP($B294,Totalt!$B$1:$BU$600,MATCH("Kvalitetsgranskad:",Totalt!$B$1:$BU$1,0),FALSE)</f>
        <v>Ja</v>
      </c>
      <c r="E294" t="str">
        <f>VLOOKUP($B294,Miljö!$B$1:$AG$479,MATCH(E$1,Miljö!$B$1:$AK$1,0),FALSE)</f>
        <v>Nej</v>
      </c>
      <c r="F294" t="str">
        <f>VLOOKUP($B294,Miljö!$B$1:$J$479,MATCH("Typ av ursprungsspecificerad el   (Om inget värde anges används Nordisk residualmix, se inforuta) ()",Miljö!$B$1:$J$1,0),FALSE)</f>
        <v>-</v>
      </c>
      <c r="G294">
        <f>VLOOKUP($B294,Miljö!$B$1:$J$479,MATCH("Primärenergifaktor ()",Miljö!$B$1:$J$1,0),FALSE)</f>
        <v>2.46</v>
      </c>
      <c r="H294">
        <f>VLOOKUP($B294,Miljö!$B$1:$J$479,MATCH("Koldioxidekvivalenter energiomvandling (g/kwh)",Miljö!$B$1:$J$1,0),FALSE)</f>
        <v>338.5</v>
      </c>
      <c r="I294">
        <f>VLOOKUP($B294,Miljö!$B$1:$J$479,MATCH("Fossilandel för ursprungspecificerad el ()",Miljö!$B$1:$J$1,0),FALSE)</f>
        <v>0.47</v>
      </c>
      <c r="J294">
        <f>VLOOKUP($B294,Miljö!$B$1:$J$479,MATCH("Kärnkraftsandel för ursprungsspecificerad el ()",Miljö!$B$1:$J$1,0),FALSE)</f>
        <v>0.48170000000000002</v>
      </c>
      <c r="L294">
        <f>VLOOKUP($B294,Totalt!$B$1:$BU$497,MATCH("total el",Totalt!$B$1:$BU$1,0),FALSE)</f>
        <v>73.393969999999996</v>
      </c>
      <c r="N294" s="136">
        <f t="shared" si="16"/>
        <v>180.54916619999997</v>
      </c>
      <c r="O294" s="136">
        <f t="shared" si="17"/>
        <v>24843.858844999999</v>
      </c>
      <c r="P294" s="136">
        <f t="shared" si="18"/>
        <v>34.495165899999996</v>
      </c>
      <c r="Q294" s="136">
        <f t="shared" si="19"/>
        <v>35.353875348999999</v>
      </c>
    </row>
    <row r="295" spans="1:17">
      <c r="A295" t="s">
        <v>465</v>
      </c>
      <c r="B295" t="s">
        <v>471</v>
      </c>
      <c r="C295" t="str">
        <f>VLOOKUP($B295,Totalt!$B$1:$BU$600,MATCH("Kvalitetsgranskad:",Totalt!$B$1:$BU$1,0),FALSE)</f>
        <v>Ja</v>
      </c>
      <c r="E295" t="str">
        <f>VLOOKUP($B295,Miljö!$B$1:$AG$479,MATCH(E$1,Miljö!$B$1:$AK$1,0),FALSE)</f>
        <v>Ja</v>
      </c>
      <c r="F295" t="str">
        <f>VLOOKUP($B295,Miljö!$B$1:$J$479,MATCH("Typ av ursprungsspecificerad el   (Om inget värde anges används Nordisk residualmix, se inforuta) ()",Miljö!$B$1:$J$1,0),FALSE)</f>
        <v>'Förnyelsebar'</v>
      </c>
      <c r="G295">
        <f>VLOOKUP($B295,Miljö!$B$1:$J$479,MATCH("Primärenergifaktor ()",Miljö!$B$1:$J$1,0),FALSE)</f>
        <v>0.8</v>
      </c>
      <c r="H295">
        <f>VLOOKUP($B295,Miljö!$B$1:$J$479,MATCH("Koldioxidekvivalenter energiomvandling (g/kwh)",Miljö!$B$1:$J$1,0),FALSE)</f>
        <v>0</v>
      </c>
      <c r="I295">
        <f>VLOOKUP($B295,Miljö!$B$1:$J$479,MATCH("Fossilandel för ursprungspecificerad el ()",Miljö!$B$1:$J$1,0),FALSE)</f>
        <v>0</v>
      </c>
      <c r="J295">
        <f>VLOOKUP($B295,Miljö!$B$1:$J$479,MATCH("Kärnkraftsandel för ursprungsspecificerad el ()",Miljö!$B$1:$J$1,0),FALSE)</f>
        <v>0</v>
      </c>
      <c r="L295">
        <f>VLOOKUP($B295,Totalt!$B$1:$BU$497,MATCH("total el",Totalt!$B$1:$BU$1,0),FALSE)</f>
        <v>0.1</v>
      </c>
      <c r="N295" s="136">
        <f t="shared" si="16"/>
        <v>8.0000000000000016E-2</v>
      </c>
      <c r="O295" s="136">
        <f t="shared" si="17"/>
        <v>0</v>
      </c>
      <c r="P295" s="136">
        <f t="shared" si="18"/>
        <v>0</v>
      </c>
      <c r="Q295" s="136">
        <f t="shared" si="19"/>
        <v>0</v>
      </c>
    </row>
    <row r="296" spans="1:17">
      <c r="A296" t="s">
        <v>474</v>
      </c>
      <c r="B296" t="s">
        <v>475</v>
      </c>
      <c r="C296" t="str">
        <f>VLOOKUP($B296,Totalt!$B$1:$BU$600,MATCH("Kvalitetsgranskad:",Totalt!$B$1:$BU$1,0),FALSE)</f>
        <v>Ja</v>
      </c>
      <c r="E296" t="str">
        <f>VLOOKUP($B296,Miljö!$B$1:$AG$479,MATCH(E$1,Miljö!$B$1:$AK$1,0),FALSE)</f>
        <v>Ja</v>
      </c>
      <c r="F296" t="str">
        <f>VLOOKUP($B296,Miljö!$B$1:$J$479,MATCH("Typ av ursprungsspecificerad el   (Om inget värde anges används Nordisk residualmix, se inforuta) ()",Miljö!$B$1:$J$1,0),FALSE)</f>
        <v>'Vind vatten bio'</v>
      </c>
      <c r="G296">
        <f>VLOOKUP($B296,Miljö!$B$1:$J$479,MATCH("Primärenergifaktor ()",Miljö!$B$1:$J$1,0),FALSE)</f>
        <v>1.42</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VLOOKUP($B296,Totalt!$B$1:$BU$497,MATCH("total el",Totalt!$B$1:$BU$1,0),FALSE)</f>
        <v>4.8800000000000003E-2</v>
      </c>
      <c r="N296" s="136">
        <f t="shared" si="16"/>
        <v>6.9295999999999996E-2</v>
      </c>
      <c r="O296" s="136">
        <f t="shared" si="17"/>
        <v>0</v>
      </c>
      <c r="P296" s="136">
        <f t="shared" si="18"/>
        <v>0</v>
      </c>
      <c r="Q296" s="136">
        <f t="shared" si="19"/>
        <v>0</v>
      </c>
    </row>
    <row r="297" spans="1:17">
      <c r="A297" t="s">
        <v>474</v>
      </c>
      <c r="B297" t="s">
        <v>476</v>
      </c>
      <c r="C297" t="str">
        <f>VLOOKUP($B297,Totalt!$B$1:$BU$600,MATCH("Kvalitetsgranskad:",Totalt!$B$1:$BU$1,0),FALSE)</f>
        <v>Ja</v>
      </c>
      <c r="E297" t="str">
        <f>VLOOKUP($B297,Miljö!$B$1:$AG$479,MATCH(E$1,Miljö!$B$1:$AK$1,0),FALSE)</f>
        <v>Ja</v>
      </c>
      <c r="F297" t="str">
        <f>VLOOKUP($B297,Miljö!$B$1:$J$479,MATCH("Typ av ursprungsspecificerad el   (Om inget värde anges används Nordisk residualmix, se inforuta) ()",Miljö!$B$1:$J$1,0),FALSE)</f>
        <v>'"Vind vatten bio"'</v>
      </c>
      <c r="G297">
        <f>VLOOKUP($B297,Miljö!$B$1:$J$479,MATCH("Primärenergifaktor ()",Miljö!$B$1:$J$1,0),FALSE)</f>
        <v>1.42</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VLOOKUP($B297,Totalt!$B$1:$BU$497,MATCH("total el",Totalt!$B$1:$BU$1,0),FALSE)</f>
        <v>5.2999999999999999E-2</v>
      </c>
      <c r="N297" s="136">
        <f t="shared" si="16"/>
        <v>7.5259999999999994E-2</v>
      </c>
      <c r="O297" s="136">
        <f t="shared" si="17"/>
        <v>0</v>
      </c>
      <c r="P297" s="136">
        <f t="shared" si="18"/>
        <v>0</v>
      </c>
      <c r="Q297" s="136">
        <f t="shared" si="19"/>
        <v>0</v>
      </c>
    </row>
    <row r="298" spans="1:17">
      <c r="A298" t="s">
        <v>474</v>
      </c>
      <c r="B298" t="s">
        <v>477</v>
      </c>
      <c r="C298" t="str">
        <f>VLOOKUP($B298,Totalt!$B$1:$BU$600,MATCH("Kvalitetsgranskad:",Totalt!$B$1:$BU$1,0),FALSE)</f>
        <v>Ja</v>
      </c>
      <c r="E298" t="str">
        <f>VLOOKUP($B298,Miljö!$B$1:$AG$479,MATCH(E$1,Miljö!$B$1:$AK$1,0),FALSE)</f>
        <v>Ja</v>
      </c>
      <c r="F298" t="str">
        <f>VLOOKUP($B298,Miljö!$B$1:$J$479,MATCH("Typ av ursprungsspecificerad el   (Om inget värde anges används Nordisk residualmix, se inforuta) ()",Miljö!$B$1:$J$1,0),FALSE)</f>
        <v>'"Vind vatten bio"'</v>
      </c>
      <c r="G298">
        <f>VLOOKUP($B298,Miljö!$B$1:$J$479,MATCH("Primärenergifaktor ()",Miljö!$B$1:$J$1,0),FALSE)</f>
        <v>1.42</v>
      </c>
      <c r="H298">
        <f>VLOOKUP($B298,Miljö!$B$1:$J$479,MATCH("Koldioxidekvivalenter energiomvandling (g/kwh)",Miljö!$B$1:$J$1,0),FALSE)</f>
        <v>0</v>
      </c>
      <c r="I298">
        <f>VLOOKUP($B298,Miljö!$B$1:$J$479,MATCH("Fossilandel för ursprungspecificerad el ()",Miljö!$B$1:$J$1,0),FALSE)</f>
        <v>0</v>
      </c>
      <c r="J298">
        <f>VLOOKUP($B298,Miljö!$B$1:$J$479,MATCH("Kärnkraftsandel för ursprungsspecificerad el ()",Miljö!$B$1:$J$1,0),FALSE)</f>
        <v>0</v>
      </c>
      <c r="L298">
        <f>VLOOKUP($B298,Totalt!$B$1:$BU$497,MATCH("total el",Totalt!$B$1:$BU$1,0),FALSE)</f>
        <v>8.4844200000000001</v>
      </c>
      <c r="N298" s="136">
        <f t="shared" si="16"/>
        <v>12.0478764</v>
      </c>
      <c r="O298" s="136">
        <f t="shared" si="17"/>
        <v>0</v>
      </c>
      <c r="P298" s="136">
        <f t="shared" si="18"/>
        <v>0</v>
      </c>
      <c r="Q298" s="136">
        <f t="shared" si="19"/>
        <v>0</v>
      </c>
    </row>
    <row r="299" spans="1:17">
      <c r="A299" t="s">
        <v>478</v>
      </c>
      <c r="B299" t="s">
        <v>479</v>
      </c>
      <c r="C299" t="str">
        <f>VLOOKUP($B299,Totalt!$B$1:$BU$600,MATCH("Kvalitetsgranskad:",Totalt!$B$1:$BU$1,0),FALSE)</f>
        <v>Ja</v>
      </c>
      <c r="E299" t="str">
        <f>VLOOKUP($B299,Miljö!$B$1:$AG$479,MATCH(E$1,Miljö!$B$1:$AK$1,0),FALSE)</f>
        <v>Ja</v>
      </c>
      <c r="F299" t="str">
        <f>VLOOKUP($B299,Miljö!$B$1:$J$479,MATCH("Typ av ursprungsspecificerad el   (Om inget värde anges används Nordisk residualmix, se inforuta) ()",Miljö!$B$1:$J$1,0),FALSE)</f>
        <v>'Biokraft'</v>
      </c>
      <c r="G299">
        <f>VLOOKUP($B299,Miljö!$B$1:$J$479,MATCH("Primärenergifaktor ()",Miljö!$B$1:$J$1,0),FALSE)</f>
        <v>2</v>
      </c>
      <c r="H299">
        <f>VLOOKUP($B299,Miljö!$B$1:$J$479,MATCH("Koldioxidekvivalenter energiomvandling (g/kwh)",Miljö!$B$1:$J$1,0),FALSE)</f>
        <v>0</v>
      </c>
      <c r="I299">
        <f>VLOOKUP($B299,Miljö!$B$1:$J$479,MATCH("Fossilandel för ursprungspecificerad el ()",Miljö!$B$1:$J$1,0),FALSE)</f>
        <v>0</v>
      </c>
      <c r="J299">
        <f>VLOOKUP($B299,Miljö!$B$1:$J$479,MATCH("Kärnkraftsandel för ursprungsspecificerad el ()",Miljö!$B$1:$J$1,0),FALSE)</f>
        <v>0</v>
      </c>
      <c r="L299">
        <f>VLOOKUP($B299,Totalt!$B$1:$BU$497,MATCH("total el",Totalt!$B$1:$BU$1,0),FALSE)</f>
        <v>43.091200000000001</v>
      </c>
      <c r="N299" s="136">
        <f t="shared" si="16"/>
        <v>86.182400000000001</v>
      </c>
      <c r="O299" s="136">
        <f t="shared" si="17"/>
        <v>0</v>
      </c>
      <c r="P299" s="136">
        <f t="shared" si="18"/>
        <v>0</v>
      </c>
      <c r="Q299" s="136">
        <f t="shared" si="19"/>
        <v>0</v>
      </c>
    </row>
    <row r="300" spans="1:17">
      <c r="A300" t="s">
        <v>480</v>
      </c>
      <c r="B300" t="s">
        <v>481</v>
      </c>
      <c r="C300" t="str">
        <f>VLOOKUP($B300,Totalt!$B$1:$BU$600,MATCH("Kvalitetsgranskad:",Totalt!$B$1:$BU$1,0),FALSE)</f>
        <v>Ja</v>
      </c>
      <c r="E300" t="str">
        <f>VLOOKUP($B300,Miljö!$B$1:$AG$479,MATCH(E$1,Miljö!$B$1:$AK$1,0),FALSE)</f>
        <v>Ja</v>
      </c>
      <c r="F300" t="str">
        <f>VLOOKUP($B300,Miljö!$B$1:$J$479,MATCH("Typ av ursprungsspecificerad el   (Om inget värde anges används Nordisk residualmix, se inforuta) ()",Miljö!$B$1:$J$1,0),FALSE)</f>
        <v>'100% förnyelsebar'</v>
      </c>
      <c r="G300">
        <f>VLOOKUP($B300,Miljö!$B$1:$J$479,MATCH("Primärenergifaktor ()",Miljö!$B$1:$J$1,0),FALSE)</f>
        <v>1.1000000000000001</v>
      </c>
      <c r="H300">
        <f>VLOOKUP($B300,Miljö!$B$1:$J$479,MATCH("Koldioxidekvivalenter energiomvandling (g/kwh)",Miljö!$B$1:$J$1,0),FALSE)</f>
        <v>0</v>
      </c>
      <c r="I300">
        <f>VLOOKUP($B300,Miljö!$B$1:$J$479,MATCH("Fossilandel för ursprungspecificerad el ()",Miljö!$B$1:$J$1,0),FALSE)</f>
        <v>0</v>
      </c>
      <c r="J300">
        <f>VLOOKUP($B300,Miljö!$B$1:$J$479,MATCH("Kärnkraftsandel för ursprungsspecificerad el ()",Miljö!$B$1:$J$1,0),FALSE)</f>
        <v>0</v>
      </c>
      <c r="L300">
        <f>VLOOKUP($B300,Totalt!$B$1:$BU$497,MATCH("total el",Totalt!$B$1:$BU$1,0),FALSE)</f>
        <v>0.28999999999999998</v>
      </c>
      <c r="N300" s="136">
        <f t="shared" si="16"/>
        <v>0.31900000000000001</v>
      </c>
      <c r="O300" s="136">
        <f t="shared" si="17"/>
        <v>0</v>
      </c>
      <c r="P300" s="136">
        <f t="shared" si="18"/>
        <v>0</v>
      </c>
      <c r="Q300" s="136">
        <f t="shared" si="19"/>
        <v>0</v>
      </c>
    </row>
    <row r="301" spans="1:17">
      <c r="A301" t="s">
        <v>482</v>
      </c>
      <c r="B301" t="s">
        <v>483</v>
      </c>
      <c r="C301" t="str">
        <f>VLOOKUP($B301,Totalt!$B$1:$BU$600,MATCH("Kvalitetsgranskad:",Totalt!$B$1:$BU$1,0),FALSE)</f>
        <v>Ja</v>
      </c>
      <c r="E301" t="str">
        <f>VLOOKUP($B301,Miljö!$B$1:$AG$479,MATCH(E$1,Miljö!$B$1:$AK$1,0),FALSE)</f>
        <v>Ja</v>
      </c>
      <c r="F301" t="str">
        <f>VLOOKUP($B301,Miljö!$B$1:$J$479,MATCH("Typ av ursprungsspecificerad el   (Om inget värde anges används Nordisk residualmix, se inforuta) ()",Miljö!$B$1:$J$1,0),FALSE)</f>
        <v>'biobränsle'</v>
      </c>
      <c r="G301">
        <f>VLOOKUP($B301,Miljö!$B$1:$J$479,MATCH("Primärenergifaktor ()",Miljö!$B$1:$J$1,0),FALSE)</f>
        <v>0.03</v>
      </c>
      <c r="H301">
        <f>VLOOKUP($B301,Miljö!$B$1:$J$479,MATCH("Koldioxidekvivalenter energiomvandling (g/kwh)",Miljö!$B$1:$J$1,0),FALSE)</f>
        <v>0</v>
      </c>
      <c r="I301">
        <f>VLOOKUP($B301,Miljö!$B$1:$J$479,MATCH("Fossilandel för ursprungspecificerad el ()",Miljö!$B$1:$J$1,0),FALSE)</f>
        <v>0</v>
      </c>
      <c r="J301">
        <f>VLOOKUP($B301,Miljö!$B$1:$J$479,MATCH("Kärnkraftsandel för ursprungsspecificerad el ()",Miljö!$B$1:$J$1,0),FALSE)</f>
        <v>0</v>
      </c>
      <c r="L301">
        <f>VLOOKUP($B301,Totalt!$B$1:$BU$497,MATCH("total el",Totalt!$B$1:$BU$1,0),FALSE)</f>
        <v>0.41499999999999998</v>
      </c>
      <c r="N301" s="136">
        <f t="shared" si="16"/>
        <v>1.2449999999999999E-2</v>
      </c>
      <c r="O301" s="136">
        <f t="shared" si="17"/>
        <v>0</v>
      </c>
      <c r="P301" s="136">
        <f t="shared" si="18"/>
        <v>0</v>
      </c>
      <c r="Q301" s="136">
        <f t="shared" si="19"/>
        <v>0</v>
      </c>
    </row>
    <row r="302" spans="1:17">
      <c r="A302" t="s">
        <v>482</v>
      </c>
      <c r="B302" t="s">
        <v>484</v>
      </c>
      <c r="C302" t="str">
        <f>VLOOKUP($B302,Totalt!$B$1:$BU$600,MATCH("Kvalitetsgranskad:",Totalt!$B$1:$BU$1,0),FALSE)</f>
        <v>Ja</v>
      </c>
      <c r="E302" t="str">
        <f>VLOOKUP($B302,Miljö!$B$1:$AG$479,MATCH(E$1,Miljö!$B$1:$AK$1,0),FALSE)</f>
        <v>Ja</v>
      </c>
      <c r="F302" t="str">
        <f>VLOOKUP($B302,Miljö!$B$1:$J$479,MATCH("Typ av ursprungsspecificerad el   (Om inget värde anges används Nordisk residualmix, se inforuta) ()",Miljö!$B$1:$J$1,0),FALSE)</f>
        <v>'biobränsle'</v>
      </c>
      <c r="G302">
        <f>VLOOKUP($B302,Miljö!$B$1:$J$479,MATCH("Primärenergifaktor ()",Miljö!$B$1:$J$1,0),FALSE)</f>
        <v>0.03</v>
      </c>
      <c r="H302">
        <f>VLOOKUP($B302,Miljö!$B$1:$J$479,MATCH("Koldioxidekvivalenter energiomvandling (g/kwh)",Miljö!$B$1:$J$1,0),FALSE)</f>
        <v>0</v>
      </c>
      <c r="I302">
        <f>VLOOKUP($B302,Miljö!$B$1:$J$479,MATCH("Fossilandel för ursprungspecificerad el ()",Miljö!$B$1:$J$1,0),FALSE)</f>
        <v>0</v>
      </c>
      <c r="J302">
        <f>VLOOKUP($B302,Miljö!$B$1:$J$479,MATCH("Kärnkraftsandel för ursprungsspecificerad el ()",Miljö!$B$1:$J$1,0),FALSE)</f>
        <v>0</v>
      </c>
      <c r="L302">
        <f>VLOOKUP($B302,Totalt!$B$1:$BU$497,MATCH("total el",Totalt!$B$1:$BU$1,0),FALSE)</f>
        <v>4.77555</v>
      </c>
      <c r="N302" s="136">
        <f t="shared" si="16"/>
        <v>0.14326649999999999</v>
      </c>
      <c r="O302" s="136">
        <f t="shared" si="17"/>
        <v>0</v>
      </c>
      <c r="P302" s="136">
        <f t="shared" si="18"/>
        <v>0</v>
      </c>
      <c r="Q302" s="136">
        <f t="shared" si="19"/>
        <v>0</v>
      </c>
    </row>
    <row r="303" spans="1:17">
      <c r="A303" t="s">
        <v>482</v>
      </c>
      <c r="B303" t="s">
        <v>485</v>
      </c>
      <c r="C303" t="str">
        <f>VLOOKUP($B303,Totalt!$B$1:$BU$600,MATCH("Kvalitetsgranskad:",Totalt!$B$1:$BU$1,0),FALSE)</f>
        <v>Ja</v>
      </c>
      <c r="E303" t="str">
        <f>VLOOKUP($B303,Miljö!$B$1:$AG$479,MATCH(E$1,Miljö!$B$1:$AK$1,0),FALSE)</f>
        <v>Ja</v>
      </c>
      <c r="F303" t="str">
        <f>VLOOKUP($B303,Miljö!$B$1:$J$479,MATCH("Typ av ursprungsspecificerad el   (Om inget värde anges används Nordisk residualmix, se inforuta) ()",Miljö!$B$1:$J$1,0),FALSE)</f>
        <v>'biobränsle'</v>
      </c>
      <c r="G303">
        <f>VLOOKUP($B303,Miljö!$B$1:$J$479,MATCH("Primärenergifaktor ()",Miljö!$B$1:$J$1,0),FALSE)</f>
        <v>0.03</v>
      </c>
      <c r="H303">
        <f>VLOOKUP($B303,Miljö!$B$1:$J$479,MATCH("Koldioxidekvivalenter energiomvandling (g/kwh)",Miljö!$B$1:$J$1,0),FALSE)</f>
        <v>0</v>
      </c>
      <c r="I303">
        <f>VLOOKUP($B303,Miljö!$B$1:$J$479,MATCH("Fossilandel för ursprungspecificerad el ()",Miljö!$B$1:$J$1,0),FALSE)</f>
        <v>0</v>
      </c>
      <c r="J303">
        <f>VLOOKUP($B303,Miljö!$B$1:$J$479,MATCH("Kärnkraftsandel för ursprungsspecificerad el ()",Miljö!$B$1:$J$1,0),FALSE)</f>
        <v>0</v>
      </c>
      <c r="L303">
        <f>VLOOKUP($B303,Totalt!$B$1:$BU$497,MATCH("total el",Totalt!$B$1:$BU$1,0),FALSE)</f>
        <v>6.0000000000000001E-3</v>
      </c>
      <c r="N303" s="136">
        <f t="shared" si="16"/>
        <v>1.7999999999999998E-4</v>
      </c>
      <c r="O303" s="136">
        <f t="shared" si="17"/>
        <v>0</v>
      </c>
      <c r="P303" s="136">
        <f t="shared" si="18"/>
        <v>0</v>
      </c>
      <c r="Q303" s="136">
        <f t="shared" si="19"/>
        <v>0</v>
      </c>
    </row>
    <row r="304" spans="1:17">
      <c r="A304" t="s">
        <v>482</v>
      </c>
      <c r="B304" t="s">
        <v>486</v>
      </c>
      <c r="C304" t="str">
        <f>VLOOKUP($B304,Totalt!$B$1:$BU$600,MATCH("Kvalitetsgranskad:",Totalt!$B$1:$BU$1,0),FALSE)</f>
        <v>Ja</v>
      </c>
      <c r="E304" t="str">
        <f>VLOOKUP($B304,Miljö!$B$1:$AG$479,MATCH(E$1,Miljö!$B$1:$AK$1,0),FALSE)</f>
        <v>Ja</v>
      </c>
      <c r="F304" t="str">
        <f>VLOOKUP($B304,Miljö!$B$1:$J$479,MATCH("Typ av ursprungsspecificerad el   (Om inget värde anges används Nordisk residualmix, se inforuta) ()",Miljö!$B$1:$J$1,0),FALSE)</f>
        <v>'biobränsle'</v>
      </c>
      <c r="G304">
        <f>VLOOKUP($B304,Miljö!$B$1:$J$479,MATCH("Primärenergifaktor ()",Miljö!$B$1:$J$1,0),FALSE)</f>
        <v>0.03</v>
      </c>
      <c r="H304">
        <f>VLOOKUP($B304,Miljö!$B$1:$J$479,MATCH("Koldioxidekvivalenter energiomvandling (g/kwh)",Miljö!$B$1:$J$1,0),FALSE)</f>
        <v>0</v>
      </c>
      <c r="I304">
        <f>VLOOKUP($B304,Miljö!$B$1:$J$479,MATCH("Fossilandel för ursprungspecificerad el ()",Miljö!$B$1:$J$1,0),FALSE)</f>
        <v>0</v>
      </c>
      <c r="J304">
        <f>VLOOKUP($B304,Miljö!$B$1:$J$479,MATCH("Kärnkraftsandel för ursprungsspecificerad el ()",Miljö!$B$1:$J$1,0),FALSE)</f>
        <v>0</v>
      </c>
      <c r="L304">
        <f>VLOOKUP($B304,Totalt!$B$1:$BU$497,MATCH("total el",Totalt!$B$1:$BU$1,0),FALSE)</f>
        <v>34.811900000000001</v>
      </c>
      <c r="N304" s="136">
        <f t="shared" si="16"/>
        <v>1.044357</v>
      </c>
      <c r="O304" s="136">
        <f t="shared" si="17"/>
        <v>0</v>
      </c>
      <c r="P304" s="136">
        <f t="shared" si="18"/>
        <v>0</v>
      </c>
      <c r="Q304" s="136">
        <f t="shared" si="19"/>
        <v>0</v>
      </c>
    </row>
    <row r="305" spans="1:17">
      <c r="A305" t="s">
        <v>482</v>
      </c>
      <c r="B305" t="s">
        <v>488</v>
      </c>
      <c r="C305" t="str">
        <f>VLOOKUP($B305,Totalt!$B$1:$BU$600,MATCH("Kvalitetsgranskad:",Totalt!$B$1:$BU$1,0),FALSE)</f>
        <v>Ja</v>
      </c>
      <c r="E305" t="str">
        <f>VLOOKUP($B305,Miljö!$B$1:$AG$479,MATCH(E$1,Miljö!$B$1:$AK$1,0),FALSE)</f>
        <v>Ja</v>
      </c>
      <c r="F305" t="str">
        <f>VLOOKUP($B305,Miljö!$B$1:$J$479,MATCH("Typ av ursprungsspecificerad el   (Om inget värde anges används Nordisk residualmix, se inforuta) ()",Miljö!$B$1:$J$1,0),FALSE)</f>
        <v>'vattenkraft samt bio'</v>
      </c>
      <c r="G305">
        <f>VLOOKUP($B305,Miljö!$B$1:$J$479,MATCH("Primärenergifaktor ()",Miljö!$B$1:$J$1,0),FALSE)</f>
        <v>0.03</v>
      </c>
      <c r="H305">
        <f>VLOOKUP($B305,Miljö!$B$1:$J$479,MATCH("Koldioxidekvivalenter energiomvandling (g/kwh)",Miljö!$B$1:$J$1,0),FALSE)</f>
        <v>0</v>
      </c>
      <c r="I305">
        <f>VLOOKUP($B305,Miljö!$B$1:$J$479,MATCH("Fossilandel för ursprungspecificerad el ()",Miljö!$B$1:$J$1,0),FALSE)</f>
        <v>0</v>
      </c>
      <c r="J305">
        <f>VLOOKUP($B305,Miljö!$B$1:$J$479,MATCH("Kärnkraftsandel för ursprungsspecificerad el ()",Miljö!$B$1:$J$1,0),FALSE)</f>
        <v>0</v>
      </c>
      <c r="L305">
        <f>VLOOKUP($B305,Totalt!$B$1:$BU$497,MATCH("total el",Totalt!$B$1:$BU$1,0),FALSE)</f>
        <v>0.52</v>
      </c>
      <c r="N305" s="136">
        <f t="shared" si="16"/>
        <v>1.5599999999999999E-2</v>
      </c>
      <c r="O305" s="136">
        <f t="shared" si="17"/>
        <v>0</v>
      </c>
      <c r="P305" s="136">
        <f t="shared" si="18"/>
        <v>0</v>
      </c>
      <c r="Q305" s="136">
        <f t="shared" si="19"/>
        <v>0</v>
      </c>
    </row>
    <row r="306" spans="1:17">
      <c r="A306" t="s">
        <v>482</v>
      </c>
      <c r="B306" t="s">
        <v>489</v>
      </c>
      <c r="C306" t="str">
        <f>VLOOKUP($B306,Totalt!$B$1:$BU$600,MATCH("Kvalitetsgranskad:",Totalt!$B$1:$BU$1,0),FALSE)</f>
        <v>Ja</v>
      </c>
      <c r="E306" t="str">
        <f>VLOOKUP($B306,Miljö!$B$1:$AG$479,MATCH(E$1,Miljö!$B$1:$AK$1,0),FALSE)</f>
        <v>Ja</v>
      </c>
      <c r="F306" t="str">
        <f>VLOOKUP($B306,Miljö!$B$1:$J$479,MATCH("Typ av ursprungsspecificerad el   (Om inget värde anges används Nordisk residualmix, se inforuta) ()",Miljö!$B$1:$J$1,0),FALSE)</f>
        <v>'bio. vatten. vind'</v>
      </c>
      <c r="G306">
        <f>VLOOKUP($B306,Miljö!$B$1:$J$479,MATCH("Primärenergifaktor ()",Miljö!$B$1:$J$1,0),FALSE)</f>
        <v>0.03</v>
      </c>
      <c r="H306">
        <f>VLOOKUP($B306,Miljö!$B$1:$J$479,MATCH("Koldioxidekvivalenter energiomvandling (g/kwh)",Miljö!$B$1:$J$1,0),FALSE)</f>
        <v>0</v>
      </c>
      <c r="I306">
        <f>VLOOKUP($B306,Miljö!$B$1:$J$479,MATCH("Fossilandel för ursprungspecificerad el ()",Miljö!$B$1:$J$1,0),FALSE)</f>
        <v>0</v>
      </c>
      <c r="J306">
        <f>VLOOKUP($B306,Miljö!$B$1:$J$479,MATCH("Kärnkraftsandel för ursprungsspecificerad el ()",Miljö!$B$1:$J$1,0),FALSE)</f>
        <v>0</v>
      </c>
      <c r="L306">
        <f>VLOOKUP($B306,Totalt!$B$1:$BU$497,MATCH("total el",Totalt!$B$1:$BU$1,0),FALSE)</f>
        <v>0.61099999999999999</v>
      </c>
      <c r="N306" s="136">
        <f t="shared" si="16"/>
        <v>1.8329999999999999E-2</v>
      </c>
      <c r="O306" s="136">
        <f t="shared" si="17"/>
        <v>0</v>
      </c>
      <c r="P306" s="136">
        <f t="shared" si="18"/>
        <v>0</v>
      </c>
      <c r="Q306" s="136">
        <f t="shared" si="19"/>
        <v>0</v>
      </c>
    </row>
    <row r="307" spans="1:17">
      <c r="A307" t="s">
        <v>490</v>
      </c>
      <c r="B307" t="s">
        <v>491</v>
      </c>
      <c r="C307" t="str">
        <f>VLOOKUP($B307,Totalt!$B$1:$BU$600,MATCH("Kvalitetsgranskad:",Totalt!$B$1:$BU$1,0),FALSE)</f>
        <v>Ja</v>
      </c>
      <c r="E307" t="str">
        <f>VLOOKUP($B307,Miljö!$B$1:$AG$479,MATCH(E$1,Miljö!$B$1:$AK$1,0),FALSE)</f>
        <v>Ja</v>
      </c>
      <c r="F307" t="str">
        <f>VLOOKUP($B307,Miljö!$B$1:$J$479,MATCH("Typ av ursprungsspecificerad el   (Om inget värde anges används Nordisk residualmix, se inforuta) ()",Miljö!$B$1:$J$1,0),FALSE)</f>
        <v>'Vind och Vatten '</v>
      </c>
      <c r="G307">
        <f>VLOOKUP($B307,Miljö!$B$1:$J$479,MATCH("Primärenergifaktor ()",Miljö!$B$1:$J$1,0),FALSE)</f>
        <v>1</v>
      </c>
      <c r="H307">
        <f>VLOOKUP($B307,Miljö!$B$1:$J$479,MATCH("Koldioxidekvivalenter energiomvandling (g/kwh)",Miljö!$B$1:$J$1,0),FALSE)</f>
        <v>0</v>
      </c>
      <c r="I307">
        <f>VLOOKUP($B307,Miljö!$B$1:$J$479,MATCH("Fossilandel för ursprungspecificerad el ()",Miljö!$B$1:$J$1,0),FALSE)</f>
        <v>0</v>
      </c>
      <c r="J307">
        <f>VLOOKUP($B307,Miljö!$B$1:$J$479,MATCH("Kärnkraftsandel för ursprungsspecificerad el ()",Miljö!$B$1:$J$1,0),FALSE)</f>
        <v>0</v>
      </c>
      <c r="L307">
        <f>VLOOKUP($B307,Totalt!$B$1:$BU$497,MATCH("total el",Totalt!$B$1:$BU$1,0),FALSE)</f>
        <v>1.7</v>
      </c>
      <c r="N307" s="136">
        <f t="shared" si="16"/>
        <v>1.7</v>
      </c>
      <c r="O307" s="136">
        <f t="shared" si="17"/>
        <v>0</v>
      </c>
      <c r="P307" s="136">
        <f t="shared" si="18"/>
        <v>0</v>
      </c>
      <c r="Q307" s="136">
        <f t="shared" si="19"/>
        <v>0</v>
      </c>
    </row>
    <row r="308" spans="1:17">
      <c r="A308" t="s">
        <v>490</v>
      </c>
      <c r="B308" t="s">
        <v>492</v>
      </c>
      <c r="C308" t="str">
        <f>VLOOKUP($B308,Totalt!$B$1:$BU$600,MATCH("Kvalitetsgranskad:",Totalt!$B$1:$BU$1,0),FALSE)</f>
        <v>Ja</v>
      </c>
      <c r="E308" t="str">
        <f>VLOOKUP($B308,Miljö!$B$1:$AG$479,MATCH(E$1,Miljö!$B$1:$AK$1,0),FALSE)</f>
        <v>Ja</v>
      </c>
      <c r="F308" t="str">
        <f>VLOOKUP($B308,Miljö!$B$1:$J$479,MATCH("Typ av ursprungsspecificerad el   (Om inget värde anges används Nordisk residualmix, se inforuta) ()",Miljö!$B$1:$J$1,0),FALSE)</f>
        <v>'Biokraft'</v>
      </c>
      <c r="G308">
        <f>VLOOKUP($B308,Miljö!$B$1:$J$479,MATCH("Primärenergifaktor ()",Miljö!$B$1:$J$1,0),FALSE)</f>
        <v>2</v>
      </c>
      <c r="H308">
        <f>VLOOKUP($B308,Miljö!$B$1:$J$479,MATCH("Koldioxidekvivalenter energiomvandling (g/kwh)",Miljö!$B$1:$J$1,0),FALSE)</f>
        <v>0</v>
      </c>
      <c r="I308">
        <f>VLOOKUP($B308,Miljö!$B$1:$J$479,MATCH("Fossilandel för ursprungspecificerad el ()",Miljö!$B$1:$J$1,0),FALSE)</f>
        <v>0</v>
      </c>
      <c r="J308">
        <f>VLOOKUP($B308,Miljö!$B$1:$J$479,MATCH("Kärnkraftsandel för ursprungsspecificerad el ()",Miljö!$B$1:$J$1,0),FALSE)</f>
        <v>0</v>
      </c>
      <c r="L308">
        <f>VLOOKUP($B308,Totalt!$B$1:$BU$497,MATCH("total el",Totalt!$B$1:$BU$1,0),FALSE)</f>
        <v>37.334299999999999</v>
      </c>
      <c r="N308" s="136">
        <f t="shared" si="16"/>
        <v>74.668599999999998</v>
      </c>
      <c r="O308" s="136">
        <f t="shared" si="17"/>
        <v>0</v>
      </c>
      <c r="P308" s="136">
        <f t="shared" si="18"/>
        <v>0</v>
      </c>
      <c r="Q308" s="136">
        <f t="shared" si="19"/>
        <v>0</v>
      </c>
    </row>
    <row r="309" spans="1:17">
      <c r="A309" t="s">
        <v>493</v>
      </c>
      <c r="B309" t="s">
        <v>494</v>
      </c>
      <c r="C309" t="str">
        <f>VLOOKUP($B309,Totalt!$B$1:$BU$600,MATCH("Kvalitetsgranskad:",Totalt!$B$1:$BU$1,0),FALSE)</f>
        <v>Ja</v>
      </c>
      <c r="E309" t="str">
        <f>VLOOKUP($B309,Miljö!$B$1:$AG$479,MATCH(E$1,Miljö!$B$1:$AK$1,0),FALSE)</f>
        <v>Ja</v>
      </c>
      <c r="F309" t="str">
        <f>VLOOKUP($B309,Miljö!$B$1:$J$479,MATCH("Typ av ursprungsspecificerad el   (Om inget värde anges används Nordisk residualmix, se inforuta) ()",Miljö!$B$1:$J$1,0),FALSE)</f>
        <v>'vattenkraft'</v>
      </c>
      <c r="G309">
        <f>VLOOKUP($B309,Miljö!$B$1:$J$479,MATCH("Primärenergifaktor ()",Miljö!$B$1:$J$1,0),FALSE)</f>
        <v>1.1000000000000001</v>
      </c>
      <c r="H309">
        <f>VLOOKUP($B309,Miljö!$B$1:$J$479,MATCH("Koldioxidekvivalenter energiomvandling (g/kwh)",Miljö!$B$1:$J$1,0),FALSE)</f>
        <v>0</v>
      </c>
      <c r="I309">
        <f>VLOOKUP($B309,Miljö!$B$1:$J$479,MATCH("Fossilandel för ursprungspecificerad el ()",Miljö!$B$1:$J$1,0),FALSE)</f>
        <v>0</v>
      </c>
      <c r="J309">
        <f>VLOOKUP($B309,Miljö!$B$1:$J$479,MATCH("Kärnkraftsandel för ursprungsspecificerad el ()",Miljö!$B$1:$J$1,0),FALSE)</f>
        <v>0</v>
      </c>
      <c r="L309">
        <f>VLOOKUP($B309,Totalt!$B$1:$BU$497,MATCH("total el",Totalt!$B$1:$BU$1,0),FALSE)</f>
        <v>1.5450999999999999</v>
      </c>
      <c r="N309" s="136">
        <f t="shared" si="16"/>
        <v>1.6996100000000001</v>
      </c>
      <c r="O309" s="136">
        <f t="shared" si="17"/>
        <v>0</v>
      </c>
      <c r="P309" s="136">
        <f t="shared" si="18"/>
        <v>0</v>
      </c>
      <c r="Q309" s="136">
        <f t="shared" si="19"/>
        <v>0</v>
      </c>
    </row>
    <row r="310" spans="1:17">
      <c r="A310" t="s">
        <v>495</v>
      </c>
      <c r="B310" t="s">
        <v>496</v>
      </c>
      <c r="C310" t="str">
        <f>VLOOKUP($B310,Totalt!$B$1:$BU$600,MATCH("Kvalitetsgranskad:",Totalt!$B$1:$BU$1,0),FALSE)</f>
        <v>Ja</v>
      </c>
      <c r="E310" t="str">
        <f>VLOOKUP($B310,Miljö!$B$1:$AG$479,MATCH(E$1,Miljö!$B$1:$AK$1,0),FALSE)</f>
        <v>Ja</v>
      </c>
      <c r="F310" t="str">
        <f>VLOOKUP($B310,Miljö!$B$1:$J$479,MATCH("Typ av ursprungsspecificerad el   (Om inget värde anges används Nordisk residualmix, se inforuta) ()",Miljö!$B$1:$J$1,0),FALSE)</f>
        <v>'Vattenkraft'</v>
      </c>
      <c r="G310">
        <f>VLOOKUP($B310,Miljö!$B$1:$J$479,MATCH("Primärenergifaktor ()",Miljö!$B$1:$J$1,0),FALSE)</f>
        <v>1.1000000000000001</v>
      </c>
      <c r="H310">
        <f>VLOOKUP($B310,Miljö!$B$1:$J$479,MATCH("Koldioxidekvivalenter energiomvandling (g/kwh)",Miljö!$B$1:$J$1,0),FALSE)</f>
        <v>0</v>
      </c>
      <c r="I310">
        <f>VLOOKUP($B310,Miljö!$B$1:$J$479,MATCH("Fossilandel för ursprungspecificerad el ()",Miljö!$B$1:$J$1,0),FALSE)</f>
        <v>0</v>
      </c>
      <c r="J310">
        <f>VLOOKUP($B310,Miljö!$B$1:$J$479,MATCH("Kärnkraftsandel för ursprungsspecificerad el ()",Miljö!$B$1:$J$1,0),FALSE)</f>
        <v>0</v>
      </c>
      <c r="L310">
        <f>VLOOKUP($B310,Totalt!$B$1:$BU$497,MATCH("total el",Totalt!$B$1:$BU$1,0),FALSE)</f>
        <v>8.1199999999999994E-2</v>
      </c>
      <c r="N310" s="136">
        <f t="shared" si="16"/>
        <v>8.9319999999999997E-2</v>
      </c>
      <c r="O310" s="136">
        <f t="shared" si="17"/>
        <v>0</v>
      </c>
      <c r="P310" s="136">
        <f t="shared" si="18"/>
        <v>0</v>
      </c>
      <c r="Q310" s="136">
        <f t="shared" si="19"/>
        <v>0</v>
      </c>
    </row>
    <row r="311" spans="1:17">
      <c r="A311" t="s">
        <v>495</v>
      </c>
      <c r="B311" t="s">
        <v>497</v>
      </c>
      <c r="C311" t="str">
        <f>VLOOKUP($B311,Totalt!$B$1:$BU$600,MATCH("Kvalitetsgranskad:",Totalt!$B$1:$BU$1,0),FALSE)</f>
        <v>Ja</v>
      </c>
      <c r="E311" t="str">
        <f>VLOOKUP($B311,Miljö!$B$1:$AG$479,MATCH(E$1,Miljö!$B$1:$AK$1,0),FALSE)</f>
        <v>Ja</v>
      </c>
      <c r="F311" t="str">
        <f>VLOOKUP($B311,Miljö!$B$1:$J$479,MATCH("Typ av ursprungsspecificerad el   (Om inget värde anges används Nordisk residualmix, se inforuta) ()",Miljö!$B$1:$J$1,0),FALSE)</f>
        <v>'Vattenkraft'</v>
      </c>
      <c r="G311">
        <f>VLOOKUP($B311,Miljö!$B$1:$J$479,MATCH("Primärenergifaktor ()",Miljö!$B$1:$J$1,0),FALSE)</f>
        <v>1.1000000000000001</v>
      </c>
      <c r="H311">
        <f>VLOOKUP($B311,Miljö!$B$1:$J$479,MATCH("Koldioxidekvivalenter energiomvandling (g/kwh)",Miljö!$B$1:$J$1,0),FALSE)</f>
        <v>0</v>
      </c>
      <c r="I311">
        <f>VLOOKUP($B311,Miljö!$B$1:$J$479,MATCH("Fossilandel för ursprungspecificerad el ()",Miljö!$B$1:$J$1,0),FALSE)</f>
        <v>0</v>
      </c>
      <c r="J311">
        <f>VLOOKUP($B311,Miljö!$B$1:$J$479,MATCH("Kärnkraftsandel för ursprungsspecificerad el ()",Miljö!$B$1:$J$1,0),FALSE)</f>
        <v>0</v>
      </c>
      <c r="L311">
        <f>VLOOKUP($B311,Totalt!$B$1:$BU$497,MATCH("total el",Totalt!$B$1:$BU$1,0),FALSE)</f>
        <v>1.101</v>
      </c>
      <c r="N311" s="136">
        <f t="shared" si="16"/>
        <v>1.2111000000000001</v>
      </c>
      <c r="O311" s="136">
        <f t="shared" si="17"/>
        <v>0</v>
      </c>
      <c r="P311" s="136">
        <f t="shared" si="18"/>
        <v>0</v>
      </c>
      <c r="Q311" s="136">
        <f t="shared" si="19"/>
        <v>0</v>
      </c>
    </row>
    <row r="312" spans="1:17">
      <c r="A312" t="s">
        <v>495</v>
      </c>
      <c r="B312" t="s">
        <v>498</v>
      </c>
      <c r="C312" t="str">
        <f>VLOOKUP($B312,Totalt!$B$1:$BU$600,MATCH("Kvalitetsgranskad:",Totalt!$B$1:$BU$1,0),FALSE)</f>
        <v>Ja</v>
      </c>
      <c r="E312" t="str">
        <f>VLOOKUP($B312,Miljö!$B$1:$AG$479,MATCH(E$1,Miljö!$B$1:$AK$1,0),FALSE)</f>
        <v>Ja</v>
      </c>
      <c r="F312" t="str">
        <f>VLOOKUP($B312,Miljö!$B$1:$J$479,MATCH("Typ av ursprungsspecificerad el   (Om inget värde anges används Nordisk residualmix, se inforuta) ()",Miljö!$B$1:$J$1,0),FALSE)</f>
        <v>'Vattenkraft'</v>
      </c>
      <c r="G312">
        <f>VLOOKUP($B312,Miljö!$B$1:$J$479,MATCH("Primärenergifaktor ()",Miljö!$B$1:$J$1,0),FALSE)</f>
        <v>1.1000000000000001</v>
      </c>
      <c r="H312">
        <f>VLOOKUP($B312,Miljö!$B$1:$J$479,MATCH("Koldioxidekvivalenter energiomvandling (g/kwh)",Miljö!$B$1:$J$1,0),FALSE)</f>
        <v>0</v>
      </c>
      <c r="I312">
        <f>VLOOKUP($B312,Miljö!$B$1:$J$479,MATCH("Fossilandel för ursprungspecificerad el ()",Miljö!$B$1:$J$1,0),FALSE)</f>
        <v>0</v>
      </c>
      <c r="J312">
        <f>VLOOKUP($B312,Miljö!$B$1:$J$479,MATCH("Kärnkraftsandel för ursprungsspecificerad el ()",Miljö!$B$1:$J$1,0),FALSE)</f>
        <v>0</v>
      </c>
      <c r="L312">
        <f>VLOOKUP($B312,Totalt!$B$1:$BU$497,MATCH("total el",Totalt!$B$1:$BU$1,0),FALSE)</f>
        <v>0.61550000000000005</v>
      </c>
      <c r="N312" s="136">
        <f t="shared" si="16"/>
        <v>0.67705000000000015</v>
      </c>
      <c r="O312" s="136">
        <f t="shared" si="17"/>
        <v>0</v>
      </c>
      <c r="P312" s="136">
        <f t="shared" si="18"/>
        <v>0</v>
      </c>
      <c r="Q312" s="136">
        <f t="shared" si="19"/>
        <v>0</v>
      </c>
    </row>
    <row r="313" spans="1:17">
      <c r="A313" t="s">
        <v>499</v>
      </c>
      <c r="B313" t="s">
        <v>500</v>
      </c>
      <c r="C313" t="str">
        <f>VLOOKUP($B313,Totalt!$B$1:$BU$600,MATCH("Kvalitetsgranskad:",Totalt!$B$1:$BU$1,0),FALSE)</f>
        <v>Ja</v>
      </c>
      <c r="E313" t="str">
        <f>VLOOKUP($B313,Miljö!$B$1:$AG$479,MATCH(E$1,Miljö!$B$1:$AK$1,0),FALSE)</f>
        <v>Nej</v>
      </c>
      <c r="F313" t="str">
        <f>VLOOKUP($B313,Miljö!$B$1:$J$479,MATCH("Typ av ursprungsspecificerad el   (Om inget värde anges används Nordisk residualmix, se inforuta) ()",Miljö!$B$1:$J$1,0),FALSE)</f>
        <v>-</v>
      </c>
      <c r="G313">
        <f>VLOOKUP($B313,Miljö!$B$1:$J$479,MATCH("Primärenergifaktor ()",Miljö!$B$1:$J$1,0),FALSE)</f>
        <v>2.46</v>
      </c>
      <c r="H313">
        <f>VLOOKUP($B313,Miljö!$B$1:$J$479,MATCH("Koldioxidekvivalenter energiomvandling (g/kwh)",Miljö!$B$1:$J$1,0),FALSE)</f>
        <v>338.5</v>
      </c>
      <c r="I313">
        <f>VLOOKUP($B313,Miljö!$B$1:$J$479,MATCH("Fossilandel för ursprungspecificerad el ()",Miljö!$B$1:$J$1,0),FALSE)</f>
        <v>0.47</v>
      </c>
      <c r="J313">
        <f>VLOOKUP($B313,Miljö!$B$1:$J$479,MATCH("Kärnkraftsandel för ursprungsspecificerad el ()",Miljö!$B$1:$J$1,0),FALSE)</f>
        <v>0.48170000000000002</v>
      </c>
      <c r="L313">
        <f>VLOOKUP($B313,Totalt!$B$1:$BU$497,MATCH("total el",Totalt!$B$1:$BU$1,0),FALSE)</f>
        <v>0.38400000000000001</v>
      </c>
      <c r="N313" s="136">
        <f t="shared" si="16"/>
        <v>0.94464000000000004</v>
      </c>
      <c r="O313" s="136">
        <f t="shared" si="17"/>
        <v>129.98400000000001</v>
      </c>
      <c r="P313" s="136">
        <f t="shared" si="18"/>
        <v>0.18048</v>
      </c>
      <c r="Q313" s="136">
        <f t="shared" si="19"/>
        <v>0.18497280000000002</v>
      </c>
    </row>
    <row r="314" spans="1:17">
      <c r="A314" t="s">
        <v>501</v>
      </c>
      <c r="B314" t="s">
        <v>502</v>
      </c>
      <c r="C314" t="str">
        <f>VLOOKUP($B314,Totalt!$B$1:$BU$600,MATCH("Kvalitetsgranskad:",Totalt!$B$1:$BU$1,0),FALSE)</f>
        <v>Ja</v>
      </c>
      <c r="E314" t="str">
        <f>VLOOKUP($B314,Miljö!$B$1:$AG$479,MATCH(E$1,Miljö!$B$1:$AK$1,0),FALSE)</f>
        <v>Ja</v>
      </c>
      <c r="F314" t="str">
        <f>VLOOKUP($B314,Miljö!$B$1:$J$479,MATCH("Typ av ursprungsspecificerad el   (Om inget värde anges används Nordisk residualmix, se inforuta) ()",Miljö!$B$1:$J$1,0),FALSE)</f>
        <v>'Vattenkraft'</v>
      </c>
      <c r="G314">
        <f>VLOOKUP($B314,Miljö!$B$1:$J$479,MATCH("Primärenergifaktor ()",Miljö!$B$1:$J$1,0),FALSE)</f>
        <v>1.1000000000000001</v>
      </c>
      <c r="H314">
        <f>VLOOKUP($B314,Miljö!$B$1:$J$479,MATCH("Koldioxidekvivalenter energiomvandling (g/kwh)",Miljö!$B$1:$J$1,0),FALSE)</f>
        <v>0</v>
      </c>
      <c r="I314">
        <f>VLOOKUP($B314,Miljö!$B$1:$J$479,MATCH("Fossilandel för ursprungspecificerad el ()",Miljö!$B$1:$J$1,0),FALSE)</f>
        <v>0</v>
      </c>
      <c r="J314">
        <f>VLOOKUP($B314,Miljö!$B$1:$J$479,MATCH("Kärnkraftsandel för ursprungsspecificerad el ()",Miljö!$B$1:$J$1,0),FALSE)</f>
        <v>0</v>
      </c>
      <c r="L314">
        <f>VLOOKUP($B314,Totalt!$B$1:$BU$497,MATCH("total el",Totalt!$B$1:$BU$1,0),FALSE)</f>
        <v>4.72</v>
      </c>
      <c r="N314" s="136">
        <f t="shared" si="16"/>
        <v>5.1920000000000002</v>
      </c>
      <c r="O314" s="136">
        <f t="shared" si="17"/>
        <v>0</v>
      </c>
      <c r="P314" s="136">
        <f t="shared" si="18"/>
        <v>0</v>
      </c>
      <c r="Q314" s="136">
        <f t="shared" si="19"/>
        <v>0</v>
      </c>
    </row>
    <row r="315" spans="1:17">
      <c r="A315" t="s">
        <v>503</v>
      </c>
      <c r="B315" t="s">
        <v>504</v>
      </c>
      <c r="C315" t="str">
        <f>VLOOKUP($B315,Totalt!$B$1:$BU$600,MATCH("Kvalitetsgranskad:",Totalt!$B$1:$BU$1,0),FALSE)</f>
        <v>Ja</v>
      </c>
      <c r="E315" t="str">
        <f>VLOOKUP($B315,Miljö!$B$1:$AG$479,MATCH(E$1,Miljö!$B$1:$AK$1,0),FALSE)</f>
        <v>Ja</v>
      </c>
      <c r="F315" t="str">
        <f>VLOOKUP($B315,Miljö!$B$1:$J$479,MATCH("Typ av ursprungsspecificerad el   (Om inget värde anges används Nordisk residualmix, se inforuta) ()",Miljö!$B$1:$J$1,0),FALSE)</f>
        <v>'Vattenkraft'</v>
      </c>
      <c r="G315">
        <f>VLOOKUP($B315,Miljö!$B$1:$J$479,MATCH("Primärenergifaktor ()",Miljö!$B$1:$J$1,0),FALSE)</f>
        <v>1.1000000000000001</v>
      </c>
      <c r="H315">
        <f>VLOOKUP($B315,Miljö!$B$1:$J$479,MATCH("Koldioxidekvivalenter energiomvandling (g/kwh)",Miljö!$B$1:$J$1,0),FALSE)</f>
        <v>0</v>
      </c>
      <c r="I315">
        <f>VLOOKUP($B315,Miljö!$B$1:$J$479,MATCH("Fossilandel för ursprungspecificerad el ()",Miljö!$B$1:$J$1,0),FALSE)</f>
        <v>0</v>
      </c>
      <c r="J315">
        <f>VLOOKUP($B315,Miljö!$B$1:$J$479,MATCH("Kärnkraftsandel för ursprungsspecificerad el ()",Miljö!$B$1:$J$1,0),FALSE)</f>
        <v>0</v>
      </c>
      <c r="L315">
        <f>VLOOKUP($B315,Totalt!$B$1:$BU$497,MATCH("total el",Totalt!$B$1:$BU$1,0),FALSE)</f>
        <v>2.23</v>
      </c>
      <c r="N315" s="136">
        <f t="shared" si="16"/>
        <v>2.4530000000000003</v>
      </c>
      <c r="O315" s="136">
        <f t="shared" si="17"/>
        <v>0</v>
      </c>
      <c r="P315" s="136">
        <f t="shared" si="18"/>
        <v>0</v>
      </c>
      <c r="Q315" s="136">
        <f t="shared" si="19"/>
        <v>0</v>
      </c>
    </row>
    <row r="316" spans="1:17">
      <c r="A316" t="s">
        <v>505</v>
      </c>
      <c r="B316" t="s">
        <v>506</v>
      </c>
      <c r="C316" t="str">
        <f>VLOOKUP($B316,Totalt!$B$1:$BU$600,MATCH("Kvalitetsgranskad:",Totalt!$B$1:$BU$1,0),FALSE)</f>
        <v>Ja</v>
      </c>
      <c r="E316" t="str">
        <f>VLOOKUP($B316,Miljö!$B$1:$AG$479,MATCH(E$1,Miljö!$B$1:$AK$1,0),FALSE)</f>
        <v>Ja</v>
      </c>
      <c r="F316" t="str">
        <f>VLOOKUP($B316,Miljö!$B$1:$J$479,MATCH("Typ av ursprungsspecificerad el   (Om inget värde anges används Nordisk residualmix, se inforuta) ()",Miljö!$B$1:$J$1,0),FALSE)</f>
        <v>' ''''El producerad i eget biokraftvärmeverk'''''</v>
      </c>
      <c r="G316">
        <f>VLOOKUP($B316,Miljö!$B$1:$J$479,MATCH("Primärenergifaktor ()",Miljö!$B$1:$J$1,0),FALSE)</f>
        <v>0.03</v>
      </c>
      <c r="H316">
        <f>VLOOKUP($B316,Miljö!$B$1:$J$479,MATCH("Koldioxidekvivalenter energiomvandling (g/kwh)",Miljö!$B$1:$J$1,0),FALSE)</f>
        <v>0</v>
      </c>
      <c r="I316">
        <f>VLOOKUP($B316,Miljö!$B$1:$J$479,MATCH("Fossilandel för ursprungspecificerad el ()",Miljö!$B$1:$J$1,0),FALSE)</f>
        <v>0</v>
      </c>
      <c r="J316">
        <f>VLOOKUP($B316,Miljö!$B$1:$J$479,MATCH("Kärnkraftsandel för ursprungsspecificerad el ()",Miljö!$B$1:$J$1,0),FALSE)</f>
        <v>0</v>
      </c>
      <c r="L316">
        <f>VLOOKUP($B316,Totalt!$B$1:$BU$497,MATCH("total el",Totalt!$B$1:$BU$1,0),FALSE)</f>
        <v>6.7704899999999997</v>
      </c>
      <c r="N316" s="136">
        <f t="shared" si="16"/>
        <v>0.20311469999999998</v>
      </c>
      <c r="O316" s="136">
        <f t="shared" si="17"/>
        <v>0</v>
      </c>
      <c r="P316" s="136">
        <f t="shared" si="18"/>
        <v>0</v>
      </c>
      <c r="Q316" s="136">
        <f t="shared" si="19"/>
        <v>0</v>
      </c>
    </row>
    <row r="317" spans="1:17">
      <c r="A317" t="s">
        <v>508</v>
      </c>
      <c r="B317" t="s">
        <v>509</v>
      </c>
      <c r="C317" t="str">
        <f>VLOOKUP($B317,Totalt!$B$1:$BU$600,MATCH("Kvalitetsgranskad:",Totalt!$B$1:$BU$1,0),FALSE)</f>
        <v>Ja</v>
      </c>
      <c r="E317" t="str">
        <f>VLOOKUP($B317,Miljö!$B$1:$AG$479,MATCH(E$1,Miljö!$B$1:$AK$1,0),FALSE)</f>
        <v>Ja</v>
      </c>
      <c r="F317" t="str">
        <f>VLOOKUP($B317,Miljö!$B$1:$J$479,MATCH("Typ av ursprungsspecificerad el   (Om inget värde anges används Nordisk residualmix, se inforuta) ()",Miljö!$B$1:$J$1,0),FALSE)</f>
        <v>'Förnyelsebar el'</v>
      </c>
      <c r="G317">
        <f>VLOOKUP($B317,Miljö!$B$1:$J$479,MATCH("Primärenergifaktor ()",Miljö!$B$1:$J$1,0),FALSE)</f>
        <v>0.81</v>
      </c>
      <c r="H317">
        <f>VLOOKUP($B317,Miljö!$B$1:$J$479,MATCH("Koldioxidekvivalenter energiomvandling (g/kwh)",Miljö!$B$1:$J$1,0),FALSE)</f>
        <v>0</v>
      </c>
      <c r="I317">
        <f>VLOOKUP($B317,Miljö!$B$1:$J$479,MATCH("Fossilandel för ursprungspecificerad el ()",Miljö!$B$1:$J$1,0),FALSE)</f>
        <v>0</v>
      </c>
      <c r="J317">
        <f>VLOOKUP($B317,Miljö!$B$1:$J$479,MATCH("Kärnkraftsandel för ursprungsspecificerad el ()",Miljö!$B$1:$J$1,0),FALSE)</f>
        <v>0</v>
      </c>
      <c r="L317">
        <f>VLOOKUP($B317,Totalt!$B$1:$BU$497,MATCH("total el",Totalt!$B$1:$BU$1,0),FALSE)</f>
        <v>7.4380000000000002E-2</v>
      </c>
      <c r="N317" s="136">
        <f t="shared" si="16"/>
        <v>6.0247800000000004E-2</v>
      </c>
      <c r="O317" s="136">
        <f t="shared" si="17"/>
        <v>0</v>
      </c>
      <c r="P317" s="136">
        <f t="shared" si="18"/>
        <v>0</v>
      </c>
      <c r="Q317" s="136">
        <f t="shared" si="19"/>
        <v>0</v>
      </c>
    </row>
    <row r="318" spans="1:17">
      <c r="A318" t="s">
        <v>508</v>
      </c>
      <c r="B318" t="s">
        <v>510</v>
      </c>
      <c r="C318" t="str">
        <f>VLOOKUP($B318,Totalt!$B$1:$BU$600,MATCH("Kvalitetsgranskad:",Totalt!$B$1:$BU$1,0),FALSE)</f>
        <v>Ja</v>
      </c>
      <c r="E318" t="str">
        <f>VLOOKUP($B318,Miljö!$B$1:$AG$479,MATCH(E$1,Miljö!$B$1:$AK$1,0),FALSE)</f>
        <v>Ja</v>
      </c>
      <c r="F318" t="str">
        <f>VLOOKUP($B318,Miljö!$B$1:$J$479,MATCH("Typ av ursprungsspecificerad el   (Om inget värde anges används Nordisk residualmix, se inforuta) ()",Miljö!$B$1:$J$1,0),FALSE)</f>
        <v>'Förnyelsebar el'</v>
      </c>
      <c r="G318">
        <f>VLOOKUP($B318,Miljö!$B$1:$J$479,MATCH("Primärenergifaktor ()",Miljö!$B$1:$J$1,0),FALSE)</f>
        <v>0.81</v>
      </c>
      <c r="H318">
        <f>VLOOKUP($B318,Miljö!$B$1:$J$479,MATCH("Koldioxidekvivalenter energiomvandling (g/kwh)",Miljö!$B$1:$J$1,0),FALSE)</f>
        <v>0</v>
      </c>
      <c r="I318">
        <f>VLOOKUP($B318,Miljö!$B$1:$J$479,MATCH("Fossilandel för ursprungspecificerad el ()",Miljö!$B$1:$J$1,0),FALSE)</f>
        <v>0</v>
      </c>
      <c r="J318">
        <f>VLOOKUP($B318,Miljö!$B$1:$J$479,MATCH("Kärnkraftsandel för ursprungsspecificerad el ()",Miljö!$B$1:$J$1,0),FALSE)</f>
        <v>0</v>
      </c>
      <c r="L318">
        <f>VLOOKUP($B318,Totalt!$B$1:$BU$497,MATCH("total el",Totalt!$B$1:$BU$1,0),FALSE)</f>
        <v>0.11094999999999999</v>
      </c>
      <c r="N318" s="136">
        <f t="shared" si="16"/>
        <v>8.9869500000000005E-2</v>
      </c>
      <c r="O318" s="136">
        <f t="shared" si="17"/>
        <v>0</v>
      </c>
      <c r="P318" s="136">
        <f t="shared" si="18"/>
        <v>0</v>
      </c>
      <c r="Q318" s="136">
        <f t="shared" si="19"/>
        <v>0</v>
      </c>
    </row>
    <row r="319" spans="1:17">
      <c r="A319" t="s">
        <v>508</v>
      </c>
      <c r="B319" t="s">
        <v>511</v>
      </c>
      <c r="C319" t="str">
        <f>VLOOKUP($B319,Totalt!$B$1:$BU$600,MATCH("Kvalitetsgranskad:",Totalt!$B$1:$BU$1,0),FALSE)</f>
        <v>Ja</v>
      </c>
      <c r="E319" t="str">
        <f>VLOOKUP($B319,Miljö!$B$1:$AG$479,MATCH(E$1,Miljö!$B$1:$AK$1,0),FALSE)</f>
        <v>Ja</v>
      </c>
      <c r="F319" t="str">
        <f>VLOOKUP($B319,Miljö!$B$1:$J$479,MATCH("Typ av ursprungsspecificerad el   (Om inget värde anges används Nordisk residualmix, se inforuta) ()",Miljö!$B$1:$J$1,0),FALSE)</f>
        <v>'Förnyelsebar el'</v>
      </c>
      <c r="G319">
        <f>VLOOKUP($B319,Miljö!$B$1:$J$479,MATCH("Primärenergifaktor ()",Miljö!$B$1:$J$1,0),FALSE)</f>
        <v>0.81</v>
      </c>
      <c r="H319">
        <f>VLOOKUP($B319,Miljö!$B$1:$J$479,MATCH("Koldioxidekvivalenter energiomvandling (g/kwh)",Miljö!$B$1:$J$1,0),FALSE)</f>
        <v>0</v>
      </c>
      <c r="I319">
        <f>VLOOKUP($B319,Miljö!$B$1:$J$479,MATCH("Fossilandel för ursprungspecificerad el ()",Miljö!$B$1:$J$1,0),FALSE)</f>
        <v>0</v>
      </c>
      <c r="J319">
        <f>VLOOKUP($B319,Miljö!$B$1:$J$479,MATCH("Kärnkraftsandel för ursprungsspecificerad el ()",Miljö!$B$1:$J$1,0),FALSE)</f>
        <v>0</v>
      </c>
      <c r="L319">
        <f>VLOOKUP($B319,Totalt!$B$1:$BU$497,MATCH("total el",Totalt!$B$1:$BU$1,0),FALSE)</f>
        <v>11.0776</v>
      </c>
      <c r="N319" s="136">
        <f t="shared" si="16"/>
        <v>8.9728560000000002</v>
      </c>
      <c r="O319" s="136">
        <f t="shared" si="17"/>
        <v>0</v>
      </c>
      <c r="P319" s="136">
        <f t="shared" si="18"/>
        <v>0</v>
      </c>
      <c r="Q319" s="136">
        <f t="shared" si="19"/>
        <v>0</v>
      </c>
    </row>
    <row r="320" spans="1:17">
      <c r="A320" t="s">
        <v>512</v>
      </c>
      <c r="B320" t="s">
        <v>513</v>
      </c>
      <c r="C320" t="str">
        <f>VLOOKUP($B320,Totalt!$B$1:$BU$600,MATCH("Kvalitetsgranskad:",Totalt!$B$1:$BU$1,0),FALSE)</f>
        <v>Ja</v>
      </c>
      <c r="E320" t="str">
        <f>VLOOKUP($B320,Miljö!$B$1:$AG$479,MATCH(E$1,Miljö!$B$1:$AK$1,0),FALSE)</f>
        <v>Ja</v>
      </c>
      <c r="F320" t="str">
        <f>VLOOKUP($B320,Miljö!$B$1:$J$479,MATCH("Typ av ursprungsspecificerad el   (Om inget värde anges används Nordisk residualmix, se inforuta) ()",Miljö!$B$1:$J$1,0),FALSE)</f>
        <v>'Bra miljöval'</v>
      </c>
      <c r="G320">
        <f>VLOOKUP($B320,Miljö!$B$1:$J$479,MATCH("Primärenergifaktor ()",Miljö!$B$1:$J$1,0),FALSE)</f>
        <v>2.46</v>
      </c>
      <c r="H320">
        <f>VLOOKUP($B320,Miljö!$B$1:$J$479,MATCH("Koldioxidekvivalenter energiomvandling (g/kwh)",Miljö!$B$1:$J$1,0),FALSE)</f>
        <v>0</v>
      </c>
      <c r="I320">
        <f>VLOOKUP($B320,Miljö!$B$1:$J$479,MATCH("Fossilandel för ursprungspecificerad el ()",Miljö!$B$1:$J$1,0),FALSE)</f>
        <v>0</v>
      </c>
      <c r="J320">
        <f>VLOOKUP($B320,Miljö!$B$1:$J$479,MATCH("Kärnkraftsandel för ursprungsspecificerad el ()",Miljö!$B$1:$J$1,0),FALSE)</f>
        <v>0</v>
      </c>
      <c r="L320">
        <f>VLOOKUP($B320,Totalt!$B$1:$BU$497,MATCH("total el",Totalt!$B$1:$BU$1,0),FALSE)</f>
        <v>2.9796E-2</v>
      </c>
      <c r="N320" s="136">
        <f t="shared" si="16"/>
        <v>7.3298160000000001E-2</v>
      </c>
      <c r="O320" s="136">
        <f t="shared" si="17"/>
        <v>0</v>
      </c>
      <c r="P320" s="136">
        <f t="shared" si="18"/>
        <v>0</v>
      </c>
      <c r="Q320" s="136">
        <f t="shared" si="19"/>
        <v>0</v>
      </c>
    </row>
    <row r="321" spans="1:17">
      <c r="A321" t="s">
        <v>512</v>
      </c>
      <c r="B321" t="s">
        <v>514</v>
      </c>
      <c r="C321" t="str">
        <f>VLOOKUP($B321,Totalt!$B$1:$BU$600,MATCH("Kvalitetsgranskad:",Totalt!$B$1:$BU$1,0),FALSE)</f>
        <v>Ja</v>
      </c>
      <c r="E321" t="str">
        <f>VLOOKUP($B321,Miljö!$B$1:$AG$479,MATCH(E$1,Miljö!$B$1:$AK$1,0),FALSE)</f>
        <v>Ja</v>
      </c>
      <c r="F321" t="str">
        <f>VLOOKUP($B321,Miljö!$B$1:$J$479,MATCH("Typ av ursprungsspecificerad el   (Om inget värde anges används Nordisk residualmix, se inforuta) ()",Miljö!$B$1:$J$1,0),FALSE)</f>
        <v>'Bra miljöval'</v>
      </c>
      <c r="G321">
        <f>VLOOKUP($B321,Miljö!$B$1:$J$479,MATCH("Primärenergifaktor ()",Miljö!$B$1:$J$1,0),FALSE)</f>
        <v>2.46</v>
      </c>
      <c r="H321">
        <f>VLOOKUP($B321,Miljö!$B$1:$J$479,MATCH("Koldioxidekvivalenter energiomvandling (g/kwh)",Miljö!$B$1:$J$1,0),FALSE)</f>
        <v>0</v>
      </c>
      <c r="I321">
        <f>VLOOKUP($B321,Miljö!$B$1:$J$479,MATCH("Fossilandel för ursprungspecificerad el ()",Miljö!$B$1:$J$1,0),FALSE)</f>
        <v>0</v>
      </c>
      <c r="J321">
        <f>VLOOKUP($B321,Miljö!$B$1:$J$479,MATCH("Kärnkraftsandel för ursprungsspecificerad el ()",Miljö!$B$1:$J$1,0),FALSE)</f>
        <v>0</v>
      </c>
      <c r="L321">
        <f>VLOOKUP($B321,Totalt!$B$1:$BU$497,MATCH("total el",Totalt!$B$1:$BU$1,0),FALSE)</f>
        <v>1.2255E-2</v>
      </c>
      <c r="N321" s="136">
        <f t="shared" si="16"/>
        <v>3.0147300000000002E-2</v>
      </c>
      <c r="O321" s="136">
        <f t="shared" si="17"/>
        <v>0</v>
      </c>
      <c r="P321" s="136">
        <f t="shared" si="18"/>
        <v>0</v>
      </c>
      <c r="Q321" s="136">
        <f t="shared" si="19"/>
        <v>0</v>
      </c>
    </row>
    <row r="322" spans="1:17">
      <c r="A322" t="s">
        <v>512</v>
      </c>
      <c r="B322" t="s">
        <v>515</v>
      </c>
      <c r="C322" t="str">
        <f>VLOOKUP($B322,Totalt!$B$1:$BU$600,MATCH("Kvalitetsgranskad:",Totalt!$B$1:$BU$1,0),FALSE)</f>
        <v>Ja</v>
      </c>
      <c r="E322" t="str">
        <f>VLOOKUP($B322,Miljö!$B$1:$AG$479,MATCH(E$1,Miljö!$B$1:$AK$1,0),FALSE)</f>
        <v>Ja</v>
      </c>
      <c r="F322" t="str">
        <f>VLOOKUP($B322,Miljö!$B$1:$J$479,MATCH("Typ av ursprungsspecificerad el   (Om inget värde anges används Nordisk residualmix, se inforuta) ()",Miljö!$B$1:$J$1,0),FALSE)</f>
        <v>'Bra miljöval'</v>
      </c>
      <c r="G322">
        <f>VLOOKUP($B322,Miljö!$B$1:$J$479,MATCH("Primärenergifaktor ()",Miljö!$B$1:$J$1,0),FALSE)</f>
        <v>2.46</v>
      </c>
      <c r="H322">
        <f>VLOOKUP($B322,Miljö!$B$1:$J$479,MATCH("Koldioxidekvivalenter energiomvandling (g/kwh)",Miljö!$B$1:$J$1,0),FALSE)</f>
        <v>0</v>
      </c>
      <c r="I322">
        <f>VLOOKUP($B322,Miljö!$B$1:$J$479,MATCH("Fossilandel för ursprungspecificerad el ()",Miljö!$B$1:$J$1,0),FALSE)</f>
        <v>0</v>
      </c>
      <c r="J322">
        <f>VLOOKUP($B322,Miljö!$B$1:$J$479,MATCH("Kärnkraftsandel för ursprungsspecificerad el ()",Miljö!$B$1:$J$1,0),FALSE)</f>
        <v>0</v>
      </c>
      <c r="L322">
        <f>VLOOKUP($B322,Totalt!$B$1:$BU$497,MATCH("total el",Totalt!$B$1:$BU$1,0),FALSE)</f>
        <v>0.59975000000000001</v>
      </c>
      <c r="N322" s="136">
        <f t="shared" si="16"/>
        <v>1.4753849999999999</v>
      </c>
      <c r="O322" s="136">
        <f t="shared" si="17"/>
        <v>0</v>
      </c>
      <c r="P322" s="136">
        <f t="shared" si="18"/>
        <v>0</v>
      </c>
      <c r="Q322" s="136">
        <f t="shared" si="19"/>
        <v>0</v>
      </c>
    </row>
    <row r="323" spans="1:17">
      <c r="A323" t="s">
        <v>516</v>
      </c>
      <c r="B323" t="s">
        <v>517</v>
      </c>
      <c r="C323" t="str">
        <f>VLOOKUP($B323,Totalt!$B$1:$BU$600,MATCH("Kvalitetsgranskad:",Totalt!$B$1:$BU$1,0),FALSE)</f>
        <v>Ja</v>
      </c>
      <c r="E323" t="str">
        <f>VLOOKUP($B323,Miljö!$B$1:$AG$479,MATCH(E$1,Miljö!$B$1:$AK$1,0),FALSE)</f>
        <v>Ja</v>
      </c>
      <c r="F323" t="str">
        <f>VLOOKUP($B323,Miljö!$B$1:$J$479,MATCH("Typ av ursprungsspecificerad el   (Om inget värde anges används Nordisk residualmix, se inforuta) ()",Miljö!$B$1:$J$1,0),FALSE)</f>
        <v>'sol. vind. vatten. bio'</v>
      </c>
      <c r="G323">
        <f>VLOOKUP($B323,Miljö!$B$1:$J$479,MATCH("Primärenergifaktor ()",Miljö!$B$1:$J$1,0),FALSE)</f>
        <v>1.1859999999999999</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VLOOKUP($B323,Totalt!$B$1:$BU$497,MATCH("total el",Totalt!$B$1:$BU$1,0),FALSE)</f>
        <v>0.154</v>
      </c>
      <c r="N323" s="136">
        <f t="shared" ref="N323:N386" si="20">IF(ISERROR($L323*G323),"",$L323*G323)</f>
        <v>0.182644</v>
      </c>
      <c r="O323" s="136">
        <f t="shared" ref="O323:O386" si="21">IF(ISERROR($L323*H323),"",$L323*H323)</f>
        <v>0</v>
      </c>
      <c r="P323" s="136">
        <f t="shared" ref="P323:P386" si="22">IF(ISERROR($L323*I323),"",$L323*I323)</f>
        <v>0</v>
      </c>
      <c r="Q323" s="136">
        <f t="shared" ref="Q323:Q386" si="23">IF(ISERROR($L323*J323),"",$L323*J323)</f>
        <v>0</v>
      </c>
    </row>
    <row r="324" spans="1:17">
      <c r="A324" t="s">
        <v>516</v>
      </c>
      <c r="B324" t="s">
        <v>518</v>
      </c>
      <c r="C324" t="str">
        <f>VLOOKUP($B324,Totalt!$B$1:$BU$600,MATCH("Kvalitetsgranskad:",Totalt!$B$1:$BU$1,0),FALSE)</f>
        <v>Ja</v>
      </c>
      <c r="E324" t="str">
        <f>VLOOKUP($B324,Miljö!$B$1:$AG$479,MATCH(E$1,Miljö!$B$1:$AK$1,0),FALSE)</f>
        <v>Ja</v>
      </c>
      <c r="F324" t="str">
        <f>VLOOKUP($B324,Miljö!$B$1:$J$479,MATCH("Typ av ursprungsspecificerad el   (Om inget värde anges används Nordisk residualmix, se inforuta) ()",Miljö!$B$1:$J$1,0),FALSE)</f>
        <v>'sol. vind. vatten. bio'</v>
      </c>
      <c r="G324">
        <f>VLOOKUP($B324,Miljö!$B$1:$J$479,MATCH("Primärenergifaktor ()",Miljö!$B$1:$J$1,0),FALSE)</f>
        <v>1.1859999999999999</v>
      </c>
      <c r="H324">
        <f>VLOOKUP($B324,Miljö!$B$1:$J$479,MATCH("Koldioxidekvivalenter energiomvandling (g/kwh)",Miljö!$B$1:$J$1,0),FALSE)</f>
        <v>0</v>
      </c>
      <c r="I324">
        <f>VLOOKUP($B324,Miljö!$B$1:$J$479,MATCH("Fossilandel för ursprungspecificerad el ()",Miljö!$B$1:$J$1,0),FALSE)</f>
        <v>0</v>
      </c>
      <c r="J324">
        <f>VLOOKUP($B324,Miljö!$B$1:$J$479,MATCH("Kärnkraftsandel för ursprungsspecificerad el ()",Miljö!$B$1:$J$1,0),FALSE)</f>
        <v>0</v>
      </c>
      <c r="L324">
        <f>VLOOKUP($B324,Totalt!$B$1:$BU$497,MATCH("total el",Totalt!$B$1:$BU$1,0),FALSE)</f>
        <v>0.14000000000000001</v>
      </c>
      <c r="N324" s="136">
        <f t="shared" si="20"/>
        <v>0.16604000000000002</v>
      </c>
      <c r="O324" s="136">
        <f t="shared" si="21"/>
        <v>0</v>
      </c>
      <c r="P324" s="136">
        <f t="shared" si="22"/>
        <v>0</v>
      </c>
      <c r="Q324" s="136">
        <f t="shared" si="23"/>
        <v>0</v>
      </c>
    </row>
    <row r="325" spans="1:17">
      <c r="A325" t="s">
        <v>516</v>
      </c>
      <c r="B325" t="s">
        <v>519</v>
      </c>
      <c r="C325" t="str">
        <f>VLOOKUP($B325,Totalt!$B$1:$BU$600,MATCH("Kvalitetsgranskad:",Totalt!$B$1:$BU$1,0),FALSE)</f>
        <v>Ja</v>
      </c>
      <c r="E325" t="str">
        <f>VLOOKUP($B325,Miljö!$B$1:$AG$479,MATCH(E$1,Miljö!$B$1:$AK$1,0),FALSE)</f>
        <v>Ja</v>
      </c>
      <c r="F325" t="str">
        <f>VLOOKUP($B325,Miljö!$B$1:$J$479,MATCH("Typ av ursprungsspecificerad el   (Om inget värde anges används Nordisk residualmix, se inforuta) ()",Miljö!$B$1:$J$1,0),FALSE)</f>
        <v>'sol. vind. vatten. bio'</v>
      </c>
      <c r="G325">
        <f>VLOOKUP($B325,Miljö!$B$1:$J$479,MATCH("Primärenergifaktor ()",Miljö!$B$1:$J$1,0),FALSE)</f>
        <v>1.1859999999999999</v>
      </c>
      <c r="H325">
        <f>VLOOKUP($B325,Miljö!$B$1:$J$479,MATCH("Koldioxidekvivalenter energiomvandling (g/kwh)",Miljö!$B$1:$J$1,0),FALSE)</f>
        <v>0</v>
      </c>
      <c r="I325">
        <f>VLOOKUP($B325,Miljö!$B$1:$J$479,MATCH("Fossilandel för ursprungspecificerad el ()",Miljö!$B$1:$J$1,0),FALSE)</f>
        <v>0</v>
      </c>
      <c r="J325">
        <f>VLOOKUP($B325,Miljö!$B$1:$J$479,MATCH("Kärnkraftsandel för ursprungsspecificerad el ()",Miljö!$B$1:$J$1,0),FALSE)</f>
        <v>0</v>
      </c>
      <c r="L325">
        <f>VLOOKUP($B325,Totalt!$B$1:$BU$497,MATCH("total el",Totalt!$B$1:$BU$1,0),FALSE)</f>
        <v>4.7E-2</v>
      </c>
      <c r="N325" s="136">
        <f t="shared" si="20"/>
        <v>5.5742E-2</v>
      </c>
      <c r="O325" s="136">
        <f t="shared" si="21"/>
        <v>0</v>
      </c>
      <c r="P325" s="136">
        <f t="shared" si="22"/>
        <v>0</v>
      </c>
      <c r="Q325" s="136">
        <f t="shared" si="23"/>
        <v>0</v>
      </c>
    </row>
    <row r="326" spans="1:17">
      <c r="A326" t="s">
        <v>516</v>
      </c>
      <c r="B326" t="s">
        <v>520</v>
      </c>
      <c r="C326" t="str">
        <f>VLOOKUP($B326,Totalt!$B$1:$BU$600,MATCH("Kvalitetsgranskad:",Totalt!$B$1:$BU$1,0),FALSE)</f>
        <v>Ja</v>
      </c>
      <c r="E326" t="str">
        <f>VLOOKUP($B326,Miljö!$B$1:$AG$479,MATCH(E$1,Miljö!$B$1:$AK$1,0),FALSE)</f>
        <v>Ja</v>
      </c>
      <c r="F326" t="str">
        <f>VLOOKUP($B326,Miljö!$B$1:$J$479,MATCH("Typ av ursprungsspecificerad el   (Om inget värde anges används Nordisk residualmix, se inforuta) ()",Miljö!$B$1:$J$1,0),FALSE)</f>
        <v>'sol. vind. vatten. bio'</v>
      </c>
      <c r="G326">
        <f>VLOOKUP($B326,Miljö!$B$1:$J$479,MATCH("Primärenergifaktor ()",Miljö!$B$1:$J$1,0),FALSE)</f>
        <v>1.1859999999999999</v>
      </c>
      <c r="H326">
        <f>VLOOKUP($B326,Miljö!$B$1:$J$479,MATCH("Koldioxidekvivalenter energiomvandling (g/kwh)",Miljö!$B$1:$J$1,0),FALSE)</f>
        <v>11.57</v>
      </c>
      <c r="I326">
        <f>VLOOKUP($B326,Miljö!$B$1:$J$479,MATCH("Fossilandel för ursprungspecificerad el ()",Miljö!$B$1:$J$1,0),FALSE)</f>
        <v>0</v>
      </c>
      <c r="J326">
        <f>VLOOKUP($B326,Miljö!$B$1:$J$479,MATCH("Kärnkraftsandel för ursprungsspecificerad el ()",Miljö!$B$1:$J$1,0),FALSE)</f>
        <v>0</v>
      </c>
      <c r="L326">
        <f>VLOOKUP($B326,Totalt!$B$1:$BU$497,MATCH("total el",Totalt!$B$1:$BU$1,0),FALSE)</f>
        <v>59.581800000000001</v>
      </c>
      <c r="N326" s="136">
        <f t="shared" si="20"/>
        <v>70.664014800000004</v>
      </c>
      <c r="O326" s="136">
        <f t="shared" si="21"/>
        <v>689.36142600000005</v>
      </c>
      <c r="P326" s="136">
        <f t="shared" si="22"/>
        <v>0</v>
      </c>
      <c r="Q326" s="136">
        <f t="shared" si="23"/>
        <v>0</v>
      </c>
    </row>
    <row r="327" spans="1:17">
      <c r="A327" t="s">
        <v>521</v>
      </c>
      <c r="B327" t="s">
        <v>522</v>
      </c>
      <c r="C327" t="str">
        <f>VLOOKUP($B327,Totalt!$B$1:$BU$600,MATCH("Kvalitetsgranskad:",Totalt!$B$1:$BU$1,0),FALSE)</f>
        <v>Ja</v>
      </c>
      <c r="E327" t="str">
        <f>VLOOKUP($B327,Miljö!$B$1:$AG$479,MATCH(E$1,Miljö!$B$1:$AK$1,0),FALSE)</f>
        <v>Ja</v>
      </c>
      <c r="F327" t="str">
        <f>VLOOKUP($B327,Miljö!$B$1:$J$479,MATCH("Typ av ursprungsspecificerad el   (Om inget värde anges används Nordisk residualmix, se inforuta) ()",Miljö!$B$1:$J$1,0),FALSE)</f>
        <v>'vatten'</v>
      </c>
      <c r="G327">
        <f>VLOOKUP($B327,Miljö!$B$1:$J$479,MATCH("Primärenergifaktor ()",Miljö!$B$1:$J$1,0),FALSE)</f>
        <v>1.1000000000000001</v>
      </c>
      <c r="H327">
        <f>VLOOKUP($B327,Miljö!$B$1:$J$479,MATCH("Koldioxidekvivalenter energiomvandling (g/kwh)",Miljö!$B$1:$J$1,0),FALSE)</f>
        <v>0</v>
      </c>
      <c r="I327">
        <f>VLOOKUP($B327,Miljö!$B$1:$J$479,MATCH("Fossilandel för ursprungspecificerad el ()",Miljö!$B$1:$J$1,0),FALSE)</f>
        <v>0</v>
      </c>
      <c r="J327">
        <f>VLOOKUP($B327,Miljö!$B$1:$J$479,MATCH("Kärnkraftsandel för ursprungsspecificerad el ()",Miljö!$B$1:$J$1,0),FALSE)</f>
        <v>0</v>
      </c>
      <c r="L327">
        <f>VLOOKUP($B327,Totalt!$B$1:$BU$497,MATCH("total el",Totalt!$B$1:$BU$1,0),FALSE)</f>
        <v>0.57899999999999996</v>
      </c>
      <c r="N327" s="136">
        <f t="shared" si="20"/>
        <v>0.63690000000000002</v>
      </c>
      <c r="O327" s="136">
        <f t="shared" si="21"/>
        <v>0</v>
      </c>
      <c r="P327" s="136">
        <f t="shared" si="22"/>
        <v>0</v>
      </c>
      <c r="Q327" s="136">
        <f t="shared" si="23"/>
        <v>0</v>
      </c>
    </row>
    <row r="328" spans="1:17">
      <c r="A328" t="s">
        <v>521</v>
      </c>
      <c r="B328" t="s">
        <v>523</v>
      </c>
      <c r="C328" t="str">
        <f>VLOOKUP($B328,Totalt!$B$1:$BU$600,MATCH("Kvalitetsgranskad:",Totalt!$B$1:$BU$1,0),FALSE)</f>
        <v>Ja</v>
      </c>
      <c r="E328" t="str">
        <f>VLOOKUP($B328,Miljö!$B$1:$AG$479,MATCH(E$1,Miljö!$B$1:$AK$1,0),FALSE)</f>
        <v>Ja</v>
      </c>
      <c r="F328" t="str">
        <f>VLOOKUP($B328,Miljö!$B$1:$J$479,MATCH("Typ av ursprungsspecificerad el   (Om inget värde anges används Nordisk residualmix, se inforuta) ()",Miljö!$B$1:$J$1,0),FALSE)</f>
        <v>'vatten'</v>
      </c>
      <c r="G328">
        <f>VLOOKUP($B328,Miljö!$B$1:$J$479,MATCH("Primärenergifaktor ()",Miljö!$B$1:$J$1,0),FALSE)</f>
        <v>1.1000000000000001</v>
      </c>
      <c r="H328">
        <f>VLOOKUP($B328,Miljö!$B$1:$J$479,MATCH("Koldioxidekvivalenter energiomvandling (g/kwh)",Miljö!$B$1:$J$1,0),FALSE)</f>
        <v>0</v>
      </c>
      <c r="I328">
        <f>VLOOKUP($B328,Miljö!$B$1:$J$479,MATCH("Fossilandel för ursprungspecificerad el ()",Miljö!$B$1:$J$1,0),FALSE)</f>
        <v>0</v>
      </c>
      <c r="J328">
        <f>VLOOKUP($B328,Miljö!$B$1:$J$479,MATCH("Kärnkraftsandel för ursprungsspecificerad el ()",Miljö!$B$1:$J$1,0),FALSE)</f>
        <v>0</v>
      </c>
      <c r="L328">
        <f>VLOOKUP($B328,Totalt!$B$1:$BU$497,MATCH("total el",Totalt!$B$1:$BU$1,0),FALSE)</f>
        <v>0.83299999999999996</v>
      </c>
      <c r="N328" s="136">
        <f t="shared" si="20"/>
        <v>0.9163</v>
      </c>
      <c r="O328" s="136">
        <f t="shared" si="21"/>
        <v>0</v>
      </c>
      <c r="P328" s="136">
        <f t="shared" si="22"/>
        <v>0</v>
      </c>
      <c r="Q328" s="136">
        <f t="shared" si="23"/>
        <v>0</v>
      </c>
    </row>
    <row r="329" spans="1:17">
      <c r="A329" t="s">
        <v>524</v>
      </c>
      <c r="B329" t="s">
        <v>525</v>
      </c>
      <c r="C329" t="str">
        <f>VLOOKUP($B329,Totalt!$B$1:$BU$600,MATCH("Kvalitetsgranskad:",Totalt!$B$1:$BU$1,0),FALSE)</f>
        <v>Ja</v>
      </c>
      <c r="E329" t="str">
        <f>VLOOKUP($B329,Miljö!$B$1:$AG$479,MATCH(E$1,Miljö!$B$1:$AK$1,0),FALSE)</f>
        <v>Ja</v>
      </c>
      <c r="F329" t="str">
        <f>VLOOKUP($B329,Miljö!$B$1:$J$479,MATCH("Typ av ursprungsspecificerad el   (Om inget värde anges används Nordisk residualmix, se inforuta) ()",Miljö!$B$1:$J$1,0),FALSE)</f>
        <v>'Vind'</v>
      </c>
      <c r="G329">
        <f>VLOOKUP($B329,Miljö!$B$1:$J$479,MATCH("Primärenergifaktor ()",Miljö!$B$1:$J$1,0),FALSE)</f>
        <v>0.1</v>
      </c>
      <c r="H329">
        <f>VLOOKUP($B329,Miljö!$B$1:$J$479,MATCH("Koldioxidekvivalenter energiomvandling (g/kwh)",Miljö!$B$1:$J$1,0),FALSE)</f>
        <v>0</v>
      </c>
      <c r="I329">
        <f>VLOOKUP($B329,Miljö!$B$1:$J$479,MATCH("Fossilandel för ursprungspecificerad el ()",Miljö!$B$1:$J$1,0),FALSE)</f>
        <v>0</v>
      </c>
      <c r="J329">
        <f>VLOOKUP($B329,Miljö!$B$1:$J$479,MATCH("Kärnkraftsandel för ursprungsspecificerad el ()",Miljö!$B$1:$J$1,0),FALSE)</f>
        <v>0</v>
      </c>
      <c r="L329">
        <f>VLOOKUP($B329,Totalt!$B$1:$BU$497,MATCH("total el",Totalt!$B$1:$BU$1,0),FALSE)</f>
        <v>0.45600000000000002</v>
      </c>
      <c r="N329" s="136">
        <f t="shared" si="20"/>
        <v>4.5600000000000002E-2</v>
      </c>
      <c r="O329" s="136">
        <f t="shared" si="21"/>
        <v>0</v>
      </c>
      <c r="P329" s="136">
        <f t="shared" si="22"/>
        <v>0</v>
      </c>
      <c r="Q329" s="136">
        <f t="shared" si="23"/>
        <v>0</v>
      </c>
    </row>
    <row r="330" spans="1:17">
      <c r="A330" t="s">
        <v>526</v>
      </c>
      <c r="B330" t="s">
        <v>527</v>
      </c>
      <c r="C330" t="str">
        <f>VLOOKUP($B330,Totalt!$B$1:$BU$600,MATCH("Kvalitetsgranskad:",Totalt!$B$1:$BU$1,0),FALSE)</f>
        <v>Ja</v>
      </c>
      <c r="E330" t="str">
        <f>VLOOKUP($B330,Miljö!$B$1:$AG$479,MATCH(E$1,Miljö!$B$1:$AK$1,0),FALSE)</f>
        <v>Ja</v>
      </c>
      <c r="F330" t="str">
        <f>VLOOKUP($B330,Miljö!$B$1:$J$479,MATCH("Typ av ursprungsspecificerad el   (Om inget värde anges används Nordisk residualmix, se inforuta) ()",Miljö!$B$1:$J$1,0),FALSE)</f>
        <v>'Vind 81.9%. Vatten 17.3%. Sol 0.8%'</v>
      </c>
      <c r="G330">
        <f>VLOOKUP($B330,Miljö!$B$1:$J$479,MATCH("Primärenergifaktor ()",Miljö!$B$1:$J$1,0),FALSE)</f>
        <v>0.27</v>
      </c>
      <c r="H330">
        <f>VLOOKUP($B330,Miljö!$B$1:$J$479,MATCH("Koldioxidekvivalenter energiomvandling (g/kwh)",Miljö!$B$1:$J$1,0),FALSE)</f>
        <v>0</v>
      </c>
      <c r="I330">
        <f>VLOOKUP($B330,Miljö!$B$1:$J$479,MATCH("Fossilandel för ursprungspecificerad el ()",Miljö!$B$1:$J$1,0),FALSE)</f>
        <v>0</v>
      </c>
      <c r="J330">
        <f>VLOOKUP($B330,Miljö!$B$1:$J$479,MATCH("Kärnkraftsandel för ursprungsspecificerad el ()",Miljö!$B$1:$J$1,0),FALSE)</f>
        <v>0</v>
      </c>
      <c r="L330">
        <f>VLOOKUP($B330,Totalt!$B$1:$BU$497,MATCH("total el",Totalt!$B$1:$BU$1,0),FALSE)</f>
        <v>5.3999999999999999E-2</v>
      </c>
      <c r="N330" s="136">
        <f t="shared" si="20"/>
        <v>1.4580000000000001E-2</v>
      </c>
      <c r="O330" s="136">
        <f t="shared" si="21"/>
        <v>0</v>
      </c>
      <c r="P330" s="136">
        <f t="shared" si="22"/>
        <v>0</v>
      </c>
      <c r="Q330" s="136">
        <f t="shared" si="23"/>
        <v>0</v>
      </c>
    </row>
    <row r="331" spans="1:17">
      <c r="A331" t="s">
        <v>526</v>
      </c>
      <c r="B331" t="s">
        <v>528</v>
      </c>
      <c r="C331" t="str">
        <f>VLOOKUP($B331,Totalt!$B$1:$BU$600,MATCH("Kvalitetsgranskad:",Totalt!$B$1:$BU$1,0),FALSE)</f>
        <v>Ja</v>
      </c>
      <c r="E331" t="str">
        <f>VLOOKUP($B331,Miljö!$B$1:$AG$479,MATCH(E$1,Miljö!$B$1:$AK$1,0),FALSE)</f>
        <v>Ja</v>
      </c>
      <c r="F331" t="str">
        <f>VLOOKUP($B331,Miljö!$B$1:$J$479,MATCH("Typ av ursprungsspecificerad el   (Om inget värde anges används Nordisk residualmix, se inforuta) ()",Miljö!$B$1:$J$1,0),FALSE)</f>
        <v>'Vind 81.9%. Vatten 17.3%. Sol 0.8%'</v>
      </c>
      <c r="G331">
        <f>VLOOKUP($B331,Miljö!$B$1:$J$479,MATCH("Primärenergifaktor ()",Miljö!$B$1:$J$1,0),FALSE)</f>
        <v>0.27</v>
      </c>
      <c r="H331">
        <f>VLOOKUP($B331,Miljö!$B$1:$J$479,MATCH("Koldioxidekvivalenter energiomvandling (g/kwh)",Miljö!$B$1:$J$1,0),FALSE)</f>
        <v>0</v>
      </c>
      <c r="I331">
        <f>VLOOKUP($B331,Miljö!$B$1:$J$479,MATCH("Fossilandel för ursprungspecificerad el ()",Miljö!$B$1:$J$1,0),FALSE)</f>
        <v>0</v>
      </c>
      <c r="J331">
        <f>VLOOKUP($B331,Miljö!$B$1:$J$479,MATCH("Kärnkraftsandel för ursprungsspecificerad el ()",Miljö!$B$1:$J$1,0),FALSE)</f>
        <v>0</v>
      </c>
      <c r="L331">
        <f>VLOOKUP($B331,Totalt!$B$1:$BU$497,MATCH("total el",Totalt!$B$1:$BU$1,0),FALSE)</f>
        <v>0.252</v>
      </c>
      <c r="N331" s="136">
        <f t="shared" si="20"/>
        <v>6.8040000000000003E-2</v>
      </c>
      <c r="O331" s="136">
        <f t="shared" si="21"/>
        <v>0</v>
      </c>
      <c r="P331" s="136">
        <f t="shared" si="22"/>
        <v>0</v>
      </c>
      <c r="Q331" s="136">
        <f t="shared" si="23"/>
        <v>0</v>
      </c>
    </row>
    <row r="332" spans="1:17">
      <c r="A332" t="s">
        <v>526</v>
      </c>
      <c r="B332" t="s">
        <v>529</v>
      </c>
      <c r="C332" t="str">
        <f>VLOOKUP($B332,Totalt!$B$1:$BU$600,MATCH("Kvalitetsgranskad:",Totalt!$B$1:$BU$1,0),FALSE)</f>
        <v>Ja</v>
      </c>
      <c r="E332" t="str">
        <f>VLOOKUP($B332,Miljö!$B$1:$AG$479,MATCH(E$1,Miljö!$B$1:$AK$1,0),FALSE)</f>
        <v>Ja</v>
      </c>
      <c r="F332" t="str">
        <f>VLOOKUP($B332,Miljö!$B$1:$J$479,MATCH("Typ av ursprungsspecificerad el   (Om inget värde anges används Nordisk residualmix, se inforuta) ()",Miljö!$B$1:$J$1,0),FALSE)</f>
        <v>'Vind 81.9%. Vatten 17.3%. Sol 0.8%'</v>
      </c>
      <c r="G332">
        <f>VLOOKUP($B332,Miljö!$B$1:$J$479,MATCH("Primärenergifaktor ()",Miljö!$B$1:$J$1,0),FALSE)</f>
        <v>0.27</v>
      </c>
      <c r="H332">
        <f>VLOOKUP($B332,Miljö!$B$1:$J$479,MATCH("Koldioxidekvivalenter energiomvandling (g/kwh)",Miljö!$B$1:$J$1,0),FALSE)</f>
        <v>0</v>
      </c>
      <c r="I332">
        <f>VLOOKUP($B332,Miljö!$B$1:$J$479,MATCH("Fossilandel för ursprungspecificerad el ()",Miljö!$B$1:$J$1,0),FALSE)</f>
        <v>0</v>
      </c>
      <c r="J332">
        <f>VLOOKUP($B332,Miljö!$B$1:$J$479,MATCH("Kärnkraftsandel för ursprungsspecificerad el ()",Miljö!$B$1:$J$1,0),FALSE)</f>
        <v>0</v>
      </c>
      <c r="L332">
        <f>VLOOKUP($B332,Totalt!$B$1:$BU$497,MATCH("total el",Totalt!$B$1:$BU$1,0),FALSE)</f>
        <v>2.6629999999999998</v>
      </c>
      <c r="N332" s="136">
        <f t="shared" si="20"/>
        <v>0.71901000000000004</v>
      </c>
      <c r="O332" s="136">
        <f t="shared" si="21"/>
        <v>0</v>
      </c>
      <c r="P332" s="136">
        <f t="shared" si="22"/>
        <v>0</v>
      </c>
      <c r="Q332" s="136">
        <f t="shared" si="23"/>
        <v>0</v>
      </c>
    </row>
    <row r="333" spans="1:17">
      <c r="A333" t="s">
        <v>526</v>
      </c>
      <c r="B333" t="s">
        <v>530</v>
      </c>
      <c r="C333" t="str">
        <f>VLOOKUP($B333,Totalt!$B$1:$BU$600,MATCH("Kvalitetsgranskad:",Totalt!$B$1:$BU$1,0),FALSE)</f>
        <v>Ja</v>
      </c>
      <c r="E333" t="str">
        <f>VLOOKUP($B333,Miljö!$B$1:$AG$479,MATCH(E$1,Miljö!$B$1:$AK$1,0),FALSE)</f>
        <v>Ja</v>
      </c>
      <c r="F333" t="str">
        <f>VLOOKUP($B333,Miljö!$B$1:$J$479,MATCH("Typ av ursprungsspecificerad el   (Om inget värde anges används Nordisk residualmix, se inforuta) ()",Miljö!$B$1:$J$1,0),FALSE)</f>
        <v>'Vind 81.9%. Vatten 17.3%. Sol 0.8%'</v>
      </c>
      <c r="G333">
        <f>VLOOKUP($B333,Miljö!$B$1:$J$479,MATCH("Primärenergifaktor ()",Miljö!$B$1:$J$1,0),FALSE)</f>
        <v>0.27</v>
      </c>
      <c r="H333">
        <f>VLOOKUP($B333,Miljö!$B$1:$J$479,MATCH("Koldioxidekvivalenter energiomvandling (g/kwh)",Miljö!$B$1:$J$1,0),FALSE)</f>
        <v>0</v>
      </c>
      <c r="I333">
        <f>VLOOKUP($B333,Miljö!$B$1:$J$479,MATCH("Fossilandel för ursprungspecificerad el ()",Miljö!$B$1:$J$1,0),FALSE)</f>
        <v>0</v>
      </c>
      <c r="J333">
        <f>VLOOKUP($B333,Miljö!$B$1:$J$479,MATCH("Kärnkraftsandel för ursprungsspecificerad el ()",Miljö!$B$1:$J$1,0),FALSE)</f>
        <v>0</v>
      </c>
      <c r="L333">
        <f>VLOOKUP($B333,Totalt!$B$1:$BU$497,MATCH("total el",Totalt!$B$1:$BU$1,0),FALSE)</f>
        <v>0.10199999999999999</v>
      </c>
      <c r="N333" s="136">
        <f t="shared" si="20"/>
        <v>2.7539999999999999E-2</v>
      </c>
      <c r="O333" s="136">
        <f t="shared" si="21"/>
        <v>0</v>
      </c>
      <c r="P333" s="136">
        <f t="shared" si="22"/>
        <v>0</v>
      </c>
      <c r="Q333" s="136">
        <f t="shared" si="23"/>
        <v>0</v>
      </c>
    </row>
    <row r="334" spans="1:17">
      <c r="A334" t="s">
        <v>531</v>
      </c>
      <c r="B334" t="s">
        <v>532</v>
      </c>
      <c r="C334" t="str">
        <f>VLOOKUP($B334,Totalt!$B$1:$BU$600,MATCH("Kvalitetsgranskad:",Totalt!$B$1:$BU$1,0),FALSE)</f>
        <v>Ja</v>
      </c>
      <c r="E334" t="str">
        <f>VLOOKUP($B334,Miljö!$B$1:$AG$479,MATCH(E$1,Miljö!$B$1:$AK$1,0),FALSE)</f>
        <v>Nej</v>
      </c>
      <c r="F334" t="str">
        <f>VLOOKUP($B334,Miljö!$B$1:$J$479,MATCH("Typ av ursprungsspecificerad el   (Om inget värde anges används Nordisk residualmix, se inforuta) ()",Miljö!$B$1:$J$1,0),FALSE)</f>
        <v>'Vatten-el. kraftvärme-el. sol-el'</v>
      </c>
      <c r="G334">
        <f>VLOOKUP($B334,Miljö!$B$1:$J$479,MATCH("Primärenergifaktor ()",Miljö!$B$1:$J$1,0),FALSE)</f>
        <v>2.46</v>
      </c>
      <c r="H334">
        <f>VLOOKUP($B334,Miljö!$B$1:$J$479,MATCH("Koldioxidekvivalenter energiomvandling (g/kwh)",Miljö!$B$1:$J$1,0),FALSE)</f>
        <v>338.5</v>
      </c>
      <c r="I334">
        <f>VLOOKUP($B334,Miljö!$B$1:$J$479,MATCH("Fossilandel för ursprungspecificerad el ()",Miljö!$B$1:$J$1,0),FALSE)</f>
        <v>0.47</v>
      </c>
      <c r="J334">
        <f>VLOOKUP($B334,Miljö!$B$1:$J$479,MATCH("Kärnkraftsandel för ursprungsspecificerad el ()",Miljö!$B$1:$J$1,0),FALSE)</f>
        <v>0.48170000000000002</v>
      </c>
      <c r="L334">
        <f>VLOOKUP($B334,Totalt!$B$1:$BU$497,MATCH("total el",Totalt!$B$1:$BU$1,0),FALSE)</f>
        <v>0.42</v>
      </c>
      <c r="N334" s="136">
        <f t="shared" si="20"/>
        <v>1.0331999999999999</v>
      </c>
      <c r="O334" s="136">
        <f t="shared" si="21"/>
        <v>142.16999999999999</v>
      </c>
      <c r="P334" s="136">
        <f t="shared" si="22"/>
        <v>0.19739999999999999</v>
      </c>
      <c r="Q334" s="136">
        <f t="shared" si="23"/>
        <v>0.20231399999999999</v>
      </c>
    </row>
    <row r="335" spans="1:17">
      <c r="A335" t="s">
        <v>531</v>
      </c>
      <c r="B335" t="s">
        <v>533</v>
      </c>
      <c r="C335" t="str">
        <f>VLOOKUP($B335,Totalt!$B$1:$BU$600,MATCH("Kvalitetsgranskad:",Totalt!$B$1:$BU$1,0),FALSE)</f>
        <v>Ja</v>
      </c>
      <c r="E335" t="str">
        <f>VLOOKUP($B335,Miljö!$B$1:$AG$479,MATCH(E$1,Miljö!$B$1:$AK$1,0),FALSE)</f>
        <v>Nej</v>
      </c>
      <c r="F335" t="str">
        <f>VLOOKUP($B335,Miljö!$B$1:$J$479,MATCH("Typ av ursprungsspecificerad el   (Om inget värde anges används Nordisk residualmix, se inforuta) ()",Miljö!$B$1:$J$1,0),FALSE)</f>
        <v>'Vatten-el. kraftvärme-el. sol-el'</v>
      </c>
      <c r="G335">
        <f>VLOOKUP($B335,Miljö!$B$1:$J$479,MATCH("Primärenergifaktor ()",Miljö!$B$1:$J$1,0),FALSE)</f>
        <v>2.46</v>
      </c>
      <c r="H335">
        <f>VLOOKUP($B335,Miljö!$B$1:$J$479,MATCH("Koldioxidekvivalenter energiomvandling (g/kwh)",Miljö!$B$1:$J$1,0),FALSE)</f>
        <v>338.5</v>
      </c>
      <c r="I335">
        <f>VLOOKUP($B335,Miljö!$B$1:$J$479,MATCH("Fossilandel för ursprungspecificerad el ()",Miljö!$B$1:$J$1,0),FALSE)</f>
        <v>0.47</v>
      </c>
      <c r="J335">
        <f>VLOOKUP($B335,Miljö!$B$1:$J$479,MATCH("Kärnkraftsandel för ursprungsspecificerad el ()",Miljö!$B$1:$J$1,0),FALSE)</f>
        <v>0.48170000000000002</v>
      </c>
      <c r="L335">
        <f>VLOOKUP($B335,Totalt!$B$1:$BU$497,MATCH("total el",Totalt!$B$1:$BU$1,0),FALSE)</f>
        <v>0.63200000000000001</v>
      </c>
      <c r="N335" s="136">
        <f t="shared" si="20"/>
        <v>1.5547200000000001</v>
      </c>
      <c r="O335" s="136">
        <f t="shared" si="21"/>
        <v>213.93199999999999</v>
      </c>
      <c r="P335" s="136">
        <f t="shared" si="22"/>
        <v>0.29703999999999997</v>
      </c>
      <c r="Q335" s="136">
        <f t="shared" si="23"/>
        <v>0.30443439999999999</v>
      </c>
    </row>
    <row r="336" spans="1:17">
      <c r="A336" t="s">
        <v>531</v>
      </c>
      <c r="B336" t="s">
        <v>534</v>
      </c>
      <c r="C336" t="str">
        <f>VLOOKUP($B336,Totalt!$B$1:$BU$600,MATCH("Kvalitetsgranskad:",Totalt!$B$1:$BU$1,0),FALSE)</f>
        <v>Ja</v>
      </c>
      <c r="E336" t="str">
        <f>VLOOKUP($B336,Miljö!$B$1:$AG$479,MATCH(E$1,Miljö!$B$1:$AK$1,0),FALSE)</f>
        <v>Ja</v>
      </c>
      <c r="F336" t="str">
        <f>VLOOKUP($B336,Miljö!$B$1:$J$479,MATCH("Typ av ursprungsspecificerad el   (Om inget värde anges används Nordisk residualmix, se inforuta) ()",Miljö!$B$1:$J$1,0),FALSE)</f>
        <v>-</v>
      </c>
      <c r="G336">
        <f>VLOOKUP($B336,Miljö!$B$1:$J$479,MATCH("Primärenergifaktor ()",Miljö!$B$1:$J$1,0),FALSE)</f>
        <v>2.1</v>
      </c>
      <c r="H336">
        <f>VLOOKUP($B336,Miljö!$B$1:$J$479,MATCH("Koldioxidekvivalenter energiomvandling (g/kwh)",Miljö!$B$1:$J$1,0),FALSE)</f>
        <v>249.2</v>
      </c>
      <c r="I336">
        <f>VLOOKUP($B336,Miljö!$B$1:$J$479,MATCH("Fossilandel för ursprungspecificerad el ()",Miljö!$B$1:$J$1,0),FALSE)</f>
        <v>0.34</v>
      </c>
      <c r="J336">
        <f>VLOOKUP($B336,Miljö!$B$1:$J$479,MATCH("Kärnkraftsandel för ursprungsspecificerad el ()",Miljö!$B$1:$J$1,0),FALSE)</f>
        <v>0.48170000000000002</v>
      </c>
      <c r="L336">
        <f>VLOOKUP($B336,Totalt!$B$1:$BU$497,MATCH("total el",Totalt!$B$1:$BU$1,0),FALSE)</f>
        <v>3.6260000000000003</v>
      </c>
      <c r="N336" s="136">
        <f t="shared" si="20"/>
        <v>7.6146000000000011</v>
      </c>
      <c r="O336" s="136">
        <f t="shared" si="21"/>
        <v>903.5992</v>
      </c>
      <c r="P336" s="136">
        <f t="shared" si="22"/>
        <v>1.2328400000000002</v>
      </c>
      <c r="Q336" s="136">
        <f t="shared" si="23"/>
        <v>1.7466442000000002</v>
      </c>
    </row>
    <row r="337" spans="1:17">
      <c r="A337" t="s">
        <v>531</v>
      </c>
      <c r="B337" t="s">
        <v>536</v>
      </c>
      <c r="C337" t="str">
        <f>VLOOKUP($B337,Totalt!$B$1:$BU$600,MATCH("Kvalitetsgranskad:",Totalt!$B$1:$BU$1,0),FALSE)</f>
        <v>Ja</v>
      </c>
      <c r="E337" t="str">
        <f>VLOOKUP($B337,Miljö!$B$1:$AG$479,MATCH(E$1,Miljö!$B$1:$AK$1,0),FALSE)</f>
        <v>Nej</v>
      </c>
      <c r="F337" t="str">
        <f>VLOOKUP($B337,Miljö!$B$1:$J$479,MATCH("Typ av ursprungsspecificerad el   (Om inget värde anges används Nordisk residualmix, se inforuta) ()",Miljö!$B$1:$J$1,0),FALSE)</f>
        <v>-</v>
      </c>
      <c r="G337">
        <f>VLOOKUP($B337,Miljö!$B$1:$J$479,MATCH("Primärenergifaktor ()",Miljö!$B$1:$J$1,0),FALSE)</f>
        <v>2.46</v>
      </c>
      <c r="H337">
        <f>VLOOKUP($B337,Miljö!$B$1:$J$479,MATCH("Koldioxidekvivalenter energiomvandling (g/kwh)",Miljö!$B$1:$J$1,0),FALSE)</f>
        <v>338.5</v>
      </c>
      <c r="I337">
        <f>VLOOKUP($B337,Miljö!$B$1:$J$479,MATCH("Fossilandel för ursprungspecificerad el ()",Miljö!$B$1:$J$1,0),FALSE)</f>
        <v>0.47</v>
      </c>
      <c r="J337">
        <f>VLOOKUP($B337,Miljö!$B$1:$J$479,MATCH("Kärnkraftsandel för ursprungsspecificerad el ()",Miljö!$B$1:$J$1,0),FALSE)</f>
        <v>0.48170000000000002</v>
      </c>
      <c r="L337">
        <f>VLOOKUP($B337,Totalt!$B$1:$BU$497,MATCH("total el",Totalt!$B$1:$BU$1,0),FALSE)</f>
        <v>0.3</v>
      </c>
      <c r="N337" s="136">
        <f t="shared" si="20"/>
        <v>0.73799999999999999</v>
      </c>
      <c r="O337" s="136">
        <f t="shared" si="21"/>
        <v>101.55</v>
      </c>
      <c r="P337" s="136">
        <f t="shared" si="22"/>
        <v>0.14099999999999999</v>
      </c>
      <c r="Q337" s="136">
        <f t="shared" si="23"/>
        <v>0.14451</v>
      </c>
    </row>
    <row r="338" spans="1:17">
      <c r="A338" t="s">
        <v>537</v>
      </c>
      <c r="B338" t="s">
        <v>538</v>
      </c>
      <c r="C338" t="str">
        <f>VLOOKUP($B338,Totalt!$B$1:$BU$600,MATCH("Kvalitetsgranskad:",Totalt!$B$1:$BU$1,0),FALSE)</f>
        <v>Ja</v>
      </c>
      <c r="E338" t="str">
        <f>VLOOKUP($B338,Miljö!$B$1:$AG$479,MATCH(E$1,Miljö!$B$1:$AK$1,0),FALSE)</f>
        <v>Ja</v>
      </c>
      <c r="F338" t="str">
        <f>VLOOKUP($B338,Miljö!$B$1:$J$479,MATCH("Typ av ursprungsspecificerad el   (Om inget värde anges används Nordisk residualmix, se inforuta) ()",Miljö!$B$1:$J$1,0),FALSE)</f>
        <v>'Vattenfall elmix'</v>
      </c>
      <c r="G338">
        <f>VLOOKUP($B338,Miljö!$B$1:$J$479,MATCH("Primärenergifaktor ()",Miljö!$B$1:$J$1,0),FALSE)</f>
        <v>1.03</v>
      </c>
      <c r="H338">
        <f>VLOOKUP($B338,Miljö!$B$1:$J$479,MATCH("Koldioxidekvivalenter energiomvandling (g/kwh)",Miljö!$B$1:$J$1,0),FALSE)</f>
        <v>0.04</v>
      </c>
      <c r="I338">
        <f>VLOOKUP($B338,Miljö!$B$1:$J$479,MATCH("Fossilandel för ursprungspecificerad el ()",Miljö!$B$1:$J$1,0),FALSE)</f>
        <v>0</v>
      </c>
      <c r="J338">
        <f>VLOOKUP($B338,Miljö!$B$1:$J$479,MATCH("Kärnkraftsandel för ursprungsspecificerad el ()",Miljö!$B$1:$J$1,0),FALSE)</f>
        <v>0.57699999999999996</v>
      </c>
      <c r="L338">
        <f>VLOOKUP($B338,Totalt!$B$1:$BU$497,MATCH("total el",Totalt!$B$1:$BU$1,0),FALSE)</f>
        <v>0.56200000000000006</v>
      </c>
      <c r="N338" s="136">
        <f t="shared" si="20"/>
        <v>0.57886000000000004</v>
      </c>
      <c r="O338" s="136">
        <f t="shared" si="21"/>
        <v>2.2480000000000003E-2</v>
      </c>
      <c r="P338" s="136">
        <f t="shared" si="22"/>
        <v>0</v>
      </c>
      <c r="Q338" s="136">
        <f t="shared" si="23"/>
        <v>0.32427400000000001</v>
      </c>
    </row>
    <row r="339" spans="1:17">
      <c r="A339" t="s">
        <v>537</v>
      </c>
      <c r="B339" t="s">
        <v>539</v>
      </c>
      <c r="C339" t="str">
        <f>VLOOKUP($B339,Totalt!$B$1:$BU$600,MATCH("Kvalitetsgranskad:",Totalt!$B$1:$BU$1,0),FALSE)</f>
        <v>Ja</v>
      </c>
      <c r="E339" t="str">
        <f>VLOOKUP($B339,Miljö!$B$1:$AG$479,MATCH(E$1,Miljö!$B$1:$AK$1,0),FALSE)</f>
        <v>Ja</v>
      </c>
      <c r="F339" t="str">
        <f>VLOOKUP($B339,Miljö!$B$1:$J$479,MATCH("Typ av ursprungsspecificerad el   (Om inget värde anges används Nordisk residualmix, se inforuta) ()",Miljö!$B$1:$J$1,0),FALSE)</f>
        <v>'Egenproducerad el från biobränsle'</v>
      </c>
      <c r="G339">
        <f>VLOOKUP($B339,Miljö!$B$1:$J$479,MATCH("Primärenergifaktor ()",Miljö!$B$1:$J$1,0),FALSE)</f>
        <v>0.05</v>
      </c>
      <c r="H339">
        <f>VLOOKUP($B339,Miljö!$B$1:$J$479,MATCH("Koldioxidekvivalenter energiomvandling (g/kwh)",Miljö!$B$1:$J$1,0),FALSE)</f>
        <v>0</v>
      </c>
      <c r="I339">
        <f>VLOOKUP($B339,Miljö!$B$1:$J$479,MATCH("Fossilandel för ursprungspecificerad el ()",Miljö!$B$1:$J$1,0),FALSE)</f>
        <v>0</v>
      </c>
      <c r="J339">
        <f>VLOOKUP($B339,Miljö!$B$1:$J$479,MATCH("Kärnkraftsandel för ursprungsspecificerad el ()",Miljö!$B$1:$J$1,0),FALSE)</f>
        <v>0</v>
      </c>
      <c r="L339">
        <f>VLOOKUP($B339,Totalt!$B$1:$BU$497,MATCH("total el",Totalt!$B$1:$BU$1,0),FALSE)</f>
        <v>19.095500000000001</v>
      </c>
      <c r="N339" s="136">
        <f t="shared" si="20"/>
        <v>0.95477500000000015</v>
      </c>
      <c r="O339" s="136">
        <f t="shared" si="21"/>
        <v>0</v>
      </c>
      <c r="P339" s="136">
        <f t="shared" si="22"/>
        <v>0</v>
      </c>
      <c r="Q339" s="136">
        <f t="shared" si="23"/>
        <v>0</v>
      </c>
    </row>
    <row r="340" spans="1:17">
      <c r="A340" t="s">
        <v>537</v>
      </c>
      <c r="B340" t="s">
        <v>540</v>
      </c>
      <c r="C340" t="str">
        <f>VLOOKUP($B340,Totalt!$B$1:$BU$600,MATCH("Kvalitetsgranskad:",Totalt!$B$1:$BU$1,0),FALSE)</f>
        <v>Ja</v>
      </c>
      <c r="E340" t="str">
        <f>VLOOKUP($B340,Miljö!$B$1:$AG$479,MATCH(E$1,Miljö!$B$1:$AK$1,0),FALSE)</f>
        <v>Ja</v>
      </c>
      <c r="F340" t="str">
        <f>VLOOKUP($B340,Miljö!$B$1:$J$479,MATCH("Typ av ursprungsspecificerad el   (Om inget värde anges används Nordisk residualmix, se inforuta) ()",Miljö!$B$1:$J$1,0),FALSE)</f>
        <v>'Vattenfalls elmix'</v>
      </c>
      <c r="G340">
        <f>VLOOKUP($B340,Miljö!$B$1:$J$479,MATCH("Primärenergifaktor ()",Miljö!$B$1:$J$1,0),FALSE)</f>
        <v>1.03</v>
      </c>
      <c r="H340">
        <f>VLOOKUP($B340,Miljö!$B$1:$J$479,MATCH("Koldioxidekvivalenter energiomvandling (g/kwh)",Miljö!$B$1:$J$1,0),FALSE)</f>
        <v>0.04</v>
      </c>
      <c r="I340">
        <f>VLOOKUP($B340,Miljö!$B$1:$J$479,MATCH("Fossilandel för ursprungspecificerad el ()",Miljö!$B$1:$J$1,0),FALSE)</f>
        <v>0</v>
      </c>
      <c r="J340">
        <f>VLOOKUP($B340,Miljö!$B$1:$J$479,MATCH("Kärnkraftsandel för ursprungsspecificerad el ()",Miljö!$B$1:$J$1,0),FALSE)</f>
        <v>0.57699999999999996</v>
      </c>
      <c r="L340">
        <f>VLOOKUP($B340,Totalt!$B$1:$BU$497,MATCH("total el",Totalt!$B$1:$BU$1,0),FALSE)</f>
        <v>1.552</v>
      </c>
      <c r="N340" s="136">
        <f t="shared" si="20"/>
        <v>1.59856</v>
      </c>
      <c r="O340" s="136">
        <f t="shared" si="21"/>
        <v>6.2080000000000003E-2</v>
      </c>
      <c r="P340" s="136">
        <f t="shared" si="22"/>
        <v>0</v>
      </c>
      <c r="Q340" s="136">
        <f t="shared" si="23"/>
        <v>0.89550399999999997</v>
      </c>
    </row>
    <row r="341" spans="1:17">
      <c r="A341" t="s">
        <v>537</v>
      </c>
      <c r="B341" t="s">
        <v>541</v>
      </c>
      <c r="C341" t="str">
        <f>VLOOKUP($B341,Totalt!$B$1:$BU$600,MATCH("Kvalitetsgranskad:",Totalt!$B$1:$BU$1,0),FALSE)</f>
        <v>Ja</v>
      </c>
      <c r="E341" t="str">
        <f>VLOOKUP($B341,Miljö!$B$1:$AG$479,MATCH(E$1,Miljö!$B$1:$AK$1,0),FALSE)</f>
        <v>Ja</v>
      </c>
      <c r="F341" t="str">
        <f>VLOOKUP($B341,Miljö!$B$1:$J$479,MATCH("Typ av ursprungsspecificerad el   (Om inget värde anges används Nordisk residualmix, se inforuta) ()",Miljö!$B$1:$J$1,0),FALSE)</f>
        <v>'Vattenfall elmix'</v>
      </c>
      <c r="G341">
        <f>VLOOKUP($B341,Miljö!$B$1:$J$479,MATCH("Primärenergifaktor ()",Miljö!$B$1:$J$1,0),FALSE)</f>
        <v>1.03</v>
      </c>
      <c r="H341">
        <f>VLOOKUP($B341,Miljö!$B$1:$J$479,MATCH("Koldioxidekvivalenter energiomvandling (g/kwh)",Miljö!$B$1:$J$1,0),FALSE)</f>
        <v>0.04</v>
      </c>
      <c r="I341">
        <f>VLOOKUP($B341,Miljö!$B$1:$J$479,MATCH("Fossilandel för ursprungspecificerad el ()",Miljö!$B$1:$J$1,0),FALSE)</f>
        <v>0</v>
      </c>
      <c r="J341">
        <f>VLOOKUP($B341,Miljö!$B$1:$J$479,MATCH("Kärnkraftsandel för ursprungsspecificerad el ()",Miljö!$B$1:$J$1,0),FALSE)</f>
        <v>0.57699999999999996</v>
      </c>
      <c r="L341">
        <f>VLOOKUP($B341,Totalt!$B$1:$BU$497,MATCH("total el",Totalt!$B$1:$BU$1,0),FALSE)</f>
        <v>2</v>
      </c>
      <c r="N341" s="136">
        <f t="shared" si="20"/>
        <v>2.06</v>
      </c>
      <c r="O341" s="136">
        <f t="shared" si="21"/>
        <v>0.08</v>
      </c>
      <c r="P341" s="136">
        <f t="shared" si="22"/>
        <v>0</v>
      </c>
      <c r="Q341" s="136">
        <f t="shared" si="23"/>
        <v>1.1539999999999999</v>
      </c>
    </row>
    <row r="342" spans="1:17">
      <c r="A342" t="s">
        <v>537</v>
      </c>
      <c r="B342" t="s">
        <v>543</v>
      </c>
      <c r="C342" t="str">
        <f>VLOOKUP($B342,Totalt!$B$1:$BU$600,MATCH("Kvalitetsgranskad:",Totalt!$B$1:$BU$1,0),FALSE)</f>
        <v>Ja</v>
      </c>
      <c r="E342" t="str">
        <f>VLOOKUP($B342,Miljö!$B$1:$AG$479,MATCH(E$1,Miljö!$B$1:$AK$1,0),FALSE)</f>
        <v>Ja</v>
      </c>
      <c r="F342" t="str">
        <f>VLOOKUP($B342,Miljö!$B$1:$J$479,MATCH("Typ av ursprungsspecificerad el   (Om inget värde anges används Nordisk residualmix, se inforuta) ()",Miljö!$B$1:$J$1,0),FALSE)</f>
        <v>'Vattenfalls elmix'</v>
      </c>
      <c r="G342">
        <f>VLOOKUP($B342,Miljö!$B$1:$J$479,MATCH("Primärenergifaktor ()",Miljö!$B$1:$J$1,0),FALSE)</f>
        <v>1.03</v>
      </c>
      <c r="H342">
        <f>VLOOKUP($B342,Miljö!$B$1:$J$479,MATCH("Koldioxidekvivalenter energiomvandling (g/kwh)",Miljö!$B$1:$J$1,0),FALSE)</f>
        <v>0.04</v>
      </c>
      <c r="I342">
        <f>VLOOKUP($B342,Miljö!$B$1:$J$479,MATCH("Fossilandel för ursprungspecificerad el ()",Miljö!$B$1:$J$1,0),FALSE)</f>
        <v>0</v>
      </c>
      <c r="J342">
        <f>VLOOKUP($B342,Miljö!$B$1:$J$479,MATCH("Kärnkraftsandel för ursprungsspecificerad el ()",Miljö!$B$1:$J$1,0),FALSE)</f>
        <v>0.57699999999999996</v>
      </c>
      <c r="L342">
        <f>VLOOKUP($B342,Totalt!$B$1:$BU$497,MATCH("total el",Totalt!$B$1:$BU$1,0),FALSE)</f>
        <v>6.1387400000000003</v>
      </c>
      <c r="N342" s="136">
        <f t="shared" si="20"/>
        <v>6.3229022000000006</v>
      </c>
      <c r="O342" s="136">
        <f t="shared" si="21"/>
        <v>0.24554960000000001</v>
      </c>
      <c r="P342" s="136">
        <f t="shared" si="22"/>
        <v>0</v>
      </c>
      <c r="Q342" s="136">
        <f t="shared" si="23"/>
        <v>3.5420529799999998</v>
      </c>
    </row>
    <row r="343" spans="1:17">
      <c r="A343" t="s">
        <v>537</v>
      </c>
      <c r="B343" t="s">
        <v>544</v>
      </c>
      <c r="C343" t="str">
        <f>VLOOKUP($B343,Totalt!$B$1:$BU$600,MATCH("Kvalitetsgranskad:",Totalt!$B$1:$BU$1,0),FALSE)</f>
        <v>Ja</v>
      </c>
      <c r="E343" t="str">
        <f>VLOOKUP($B343,Miljö!$B$1:$AG$479,MATCH(E$1,Miljö!$B$1:$AK$1,0),FALSE)</f>
        <v>Ja</v>
      </c>
      <c r="F343" t="str">
        <f>VLOOKUP($B343,Miljö!$B$1:$J$479,MATCH("Typ av ursprungsspecificerad el   (Om inget värde anges används Nordisk residualmix, se inforuta) ()",Miljö!$B$1:$J$1,0),FALSE)</f>
        <v>'Egenproducerad el. biobränsle'</v>
      </c>
      <c r="G343">
        <f>VLOOKUP($B343,Miljö!$B$1:$J$479,MATCH("Primärenergifaktor ()",Miljö!$B$1:$J$1,0),FALSE)</f>
        <v>0.05</v>
      </c>
      <c r="H343">
        <f>VLOOKUP($B343,Miljö!$B$1:$J$479,MATCH("Koldioxidekvivalenter energiomvandling (g/kwh)",Miljö!$B$1:$J$1,0),FALSE)</f>
        <v>2.74</v>
      </c>
      <c r="I343">
        <f>VLOOKUP($B343,Miljö!$B$1:$J$479,MATCH("Fossilandel för ursprungspecificerad el ()",Miljö!$B$1:$J$1,0),FALSE)</f>
        <v>1</v>
      </c>
      <c r="J343">
        <f>VLOOKUP($B343,Miljö!$B$1:$J$479,MATCH("Kärnkraftsandel för ursprungsspecificerad el ()",Miljö!$B$1:$J$1,0),FALSE)</f>
        <v>0</v>
      </c>
      <c r="L343">
        <f>VLOOKUP($B343,Totalt!$B$1:$BU$497,MATCH("total el",Totalt!$B$1:$BU$1,0),FALSE)</f>
        <v>10.6531</v>
      </c>
      <c r="N343" s="136">
        <f t="shared" si="20"/>
        <v>0.53265499999999999</v>
      </c>
      <c r="O343" s="136">
        <f t="shared" si="21"/>
        <v>29.189494000000003</v>
      </c>
      <c r="P343" s="136">
        <f t="shared" si="22"/>
        <v>10.6531</v>
      </c>
      <c r="Q343" s="136">
        <f t="shared" si="23"/>
        <v>0</v>
      </c>
    </row>
    <row r="344" spans="1:17">
      <c r="A344" t="s">
        <v>537</v>
      </c>
      <c r="B344" t="s">
        <v>545</v>
      </c>
      <c r="C344" t="str">
        <f>VLOOKUP($B344,Totalt!$B$1:$BU$600,MATCH("Kvalitetsgranskad:",Totalt!$B$1:$BU$1,0),FALSE)</f>
        <v>Ja</v>
      </c>
      <c r="E344" t="str">
        <f>VLOOKUP($B344,Miljö!$B$1:$AG$479,MATCH(E$1,Miljö!$B$1:$AK$1,0),FALSE)</f>
        <v>Ja</v>
      </c>
      <c r="F344" t="str">
        <f>VLOOKUP($B344,Miljö!$B$1:$J$479,MATCH("Typ av ursprungsspecificerad el   (Om inget värde anges används Nordisk residualmix, se inforuta) ()",Miljö!$B$1:$J$1,0),FALSE)</f>
        <v>'Vattenfalls elmix'</v>
      </c>
      <c r="G344">
        <f>VLOOKUP($B344,Miljö!$B$1:$J$479,MATCH("Primärenergifaktor ()",Miljö!$B$1:$J$1,0),FALSE)</f>
        <v>1.03</v>
      </c>
      <c r="H344">
        <f>VLOOKUP($B344,Miljö!$B$1:$J$479,MATCH("Koldioxidekvivalenter energiomvandling (g/kwh)",Miljö!$B$1:$J$1,0),FALSE)</f>
        <v>0.04</v>
      </c>
      <c r="I344">
        <f>VLOOKUP($B344,Miljö!$B$1:$J$479,MATCH("Fossilandel för ursprungspecificerad el ()",Miljö!$B$1:$J$1,0),FALSE)</f>
        <v>0</v>
      </c>
      <c r="J344">
        <f>VLOOKUP($B344,Miljö!$B$1:$J$479,MATCH("Kärnkraftsandel för ursprungsspecificerad el ()",Miljö!$B$1:$J$1,0),FALSE)</f>
        <v>0.57699999999999996</v>
      </c>
      <c r="L344">
        <f>VLOOKUP($B344,Totalt!$B$1:$BU$497,MATCH("total el",Totalt!$B$1:$BU$1,0),FALSE)</f>
        <v>0.54800000000000004</v>
      </c>
      <c r="N344" s="136">
        <f t="shared" si="20"/>
        <v>0.56444000000000005</v>
      </c>
      <c r="O344" s="136">
        <f t="shared" si="21"/>
        <v>2.1920000000000002E-2</v>
      </c>
      <c r="P344" s="136">
        <f t="shared" si="22"/>
        <v>0</v>
      </c>
      <c r="Q344" s="136">
        <f t="shared" si="23"/>
        <v>0.31619599999999998</v>
      </c>
    </row>
    <row r="345" spans="1:17">
      <c r="A345" t="s">
        <v>537</v>
      </c>
      <c r="B345" t="s">
        <v>546</v>
      </c>
      <c r="C345" t="str">
        <f>VLOOKUP($B345,Totalt!$B$1:$BU$600,MATCH("Kvalitetsgranskad:",Totalt!$B$1:$BU$1,0),FALSE)</f>
        <v>Ja</v>
      </c>
      <c r="E345" t="str">
        <f>VLOOKUP($B345,Miljö!$B$1:$AG$479,MATCH(E$1,Miljö!$B$1:$AK$1,0),FALSE)</f>
        <v>Ja</v>
      </c>
      <c r="F345" t="str">
        <f>VLOOKUP($B345,Miljö!$B$1:$J$479,MATCH("Typ av ursprungsspecificerad el   (Om inget värde anges används Nordisk residualmix, se inforuta) ()",Miljö!$B$1:$J$1,0),FALSE)</f>
        <v>'Vattenfall elmix'</v>
      </c>
      <c r="G345">
        <f>VLOOKUP($B345,Miljö!$B$1:$J$479,MATCH("Primärenergifaktor ()",Miljö!$B$1:$J$1,0),FALSE)</f>
        <v>1.03</v>
      </c>
      <c r="H345">
        <f>VLOOKUP($B345,Miljö!$B$1:$J$479,MATCH("Koldioxidekvivalenter energiomvandling (g/kwh)",Miljö!$B$1:$J$1,0),FALSE)</f>
        <v>0.04</v>
      </c>
      <c r="I345">
        <f>VLOOKUP($B345,Miljö!$B$1:$J$479,MATCH("Fossilandel för ursprungspecificerad el ()",Miljö!$B$1:$J$1,0),FALSE)</f>
        <v>0</v>
      </c>
      <c r="J345">
        <f>VLOOKUP($B345,Miljö!$B$1:$J$479,MATCH("Kärnkraftsandel för ursprungsspecificerad el ()",Miljö!$B$1:$J$1,0),FALSE)</f>
        <v>0.57699999999999996</v>
      </c>
      <c r="L345">
        <f>VLOOKUP($B345,Totalt!$B$1:$BU$497,MATCH("total el",Totalt!$B$1:$BU$1,0),FALSE)</f>
        <v>0.2</v>
      </c>
      <c r="N345" s="136">
        <f t="shared" si="20"/>
        <v>0.20600000000000002</v>
      </c>
      <c r="O345" s="136">
        <f t="shared" si="21"/>
        <v>8.0000000000000002E-3</v>
      </c>
      <c r="P345" s="136">
        <f t="shared" si="22"/>
        <v>0</v>
      </c>
      <c r="Q345" s="136">
        <f t="shared" si="23"/>
        <v>0.1154</v>
      </c>
    </row>
    <row r="346" spans="1:17">
      <c r="A346" t="s">
        <v>537</v>
      </c>
      <c r="B346" t="s">
        <v>547</v>
      </c>
      <c r="C346" t="str">
        <f>VLOOKUP($B346,Totalt!$B$1:$BU$600,MATCH("Kvalitetsgranskad:",Totalt!$B$1:$BU$1,0),FALSE)</f>
        <v>Ja</v>
      </c>
      <c r="E346" t="str">
        <f>VLOOKUP($B346,Miljö!$B$1:$AG$479,MATCH(E$1,Miljö!$B$1:$AK$1,0),FALSE)</f>
        <v>Ja</v>
      </c>
      <c r="F346" t="str">
        <f>VLOOKUP($B346,Miljö!$B$1:$J$479,MATCH("Typ av ursprungsspecificerad el   (Om inget värde anges används Nordisk residualmix, se inforuta) ()",Miljö!$B$1:$J$1,0),FALSE)</f>
        <v>'Vattenfall elmix'</v>
      </c>
      <c r="G346">
        <f>VLOOKUP($B346,Miljö!$B$1:$J$479,MATCH("Primärenergifaktor ()",Miljö!$B$1:$J$1,0),FALSE)</f>
        <v>1.03</v>
      </c>
      <c r="H346">
        <f>VLOOKUP($B346,Miljö!$B$1:$J$479,MATCH("Koldioxidekvivalenter energiomvandling (g/kwh)",Miljö!$B$1:$J$1,0),FALSE)</f>
        <v>0.04</v>
      </c>
      <c r="I346">
        <f>VLOOKUP($B346,Miljö!$B$1:$J$479,MATCH("Fossilandel för ursprungspecificerad el ()",Miljö!$B$1:$J$1,0),FALSE)</f>
        <v>0</v>
      </c>
      <c r="J346">
        <f>VLOOKUP($B346,Miljö!$B$1:$J$479,MATCH("Kärnkraftsandel för ursprungsspecificerad el ()",Miljö!$B$1:$J$1,0),FALSE)</f>
        <v>0.57699999999999996</v>
      </c>
      <c r="L346">
        <f>VLOOKUP($B346,Totalt!$B$1:$BU$497,MATCH("total el",Totalt!$B$1:$BU$1,0),FALSE)</f>
        <v>187.61509999999998</v>
      </c>
      <c r="N346" s="136">
        <f t="shared" si="20"/>
        <v>193.24355299999999</v>
      </c>
      <c r="O346" s="136">
        <f t="shared" si="21"/>
        <v>7.5046039999999996</v>
      </c>
      <c r="P346" s="136">
        <f t="shared" si="22"/>
        <v>0</v>
      </c>
      <c r="Q346" s="136">
        <f t="shared" si="23"/>
        <v>108.25391269999999</v>
      </c>
    </row>
    <row r="347" spans="1:17">
      <c r="A347" t="s">
        <v>537</v>
      </c>
      <c r="B347" t="s">
        <v>548</v>
      </c>
      <c r="C347" t="str">
        <f>VLOOKUP($B347,Totalt!$B$1:$BU$600,MATCH("Kvalitetsgranskad:",Totalt!$B$1:$BU$1,0),FALSE)</f>
        <v>Ja</v>
      </c>
      <c r="E347" t="str">
        <f>VLOOKUP($B347,Miljö!$B$1:$AG$479,MATCH(E$1,Miljö!$B$1:$AK$1,0),FALSE)</f>
        <v>Ja</v>
      </c>
      <c r="F347" t="str">
        <f>VLOOKUP($B347,Miljö!$B$1:$J$479,MATCH("Typ av ursprungsspecificerad el   (Om inget värde anges används Nordisk residualmix, se inforuta) ()",Miljö!$B$1:$J$1,0),FALSE)</f>
        <v>'Vattenfalls elmix'</v>
      </c>
      <c r="G347">
        <f>VLOOKUP($B347,Miljö!$B$1:$J$479,MATCH("Primärenergifaktor ()",Miljö!$B$1:$J$1,0),FALSE)</f>
        <v>1.9</v>
      </c>
      <c r="H347">
        <f>VLOOKUP($B347,Miljö!$B$1:$J$479,MATCH("Koldioxidekvivalenter energiomvandling (g/kwh)",Miljö!$B$1:$J$1,0),FALSE)</f>
        <v>0.05</v>
      </c>
      <c r="I347">
        <f>VLOOKUP($B347,Miljö!$B$1:$J$479,MATCH("Fossilandel för ursprungspecificerad el ()",Miljö!$B$1:$J$1,0),FALSE)</f>
        <v>0</v>
      </c>
      <c r="J347">
        <f>VLOOKUP($B347,Miljö!$B$1:$J$479,MATCH("Kärnkraftsandel för ursprungsspecificerad el ()",Miljö!$B$1:$J$1,0),FALSE)</f>
        <v>0.48170000000000002</v>
      </c>
      <c r="L347">
        <f>VLOOKUP($B347,Totalt!$B$1:$BU$497,MATCH("total el",Totalt!$B$1:$BU$1,0),FALSE)</f>
        <v>1.3</v>
      </c>
      <c r="N347" s="136">
        <f t="shared" si="20"/>
        <v>2.4699999999999998</v>
      </c>
      <c r="O347" s="136">
        <f t="shared" si="21"/>
        <v>6.5000000000000002E-2</v>
      </c>
      <c r="P347" s="136">
        <f t="shared" si="22"/>
        <v>0</v>
      </c>
      <c r="Q347" s="136">
        <f t="shared" si="23"/>
        <v>0.62621000000000004</v>
      </c>
    </row>
    <row r="348" spans="1:17">
      <c r="A348" t="s">
        <v>550</v>
      </c>
      <c r="B348" t="s">
        <v>551</v>
      </c>
      <c r="C348" t="str">
        <f>VLOOKUP($B348,Totalt!$B$1:$BU$600,MATCH("Kvalitetsgranskad:",Totalt!$B$1:$BU$1,0),FALSE)</f>
        <v>Ja</v>
      </c>
      <c r="E348" t="str">
        <f>VLOOKUP($B348,Miljö!$B$1:$AG$479,MATCH(E$1,Miljö!$B$1:$AK$1,0),FALSE)</f>
        <v>Nej</v>
      </c>
      <c r="F348" t="str">
        <f>VLOOKUP($B348,Miljö!$B$1:$J$479,MATCH("Typ av ursprungsspecificerad el   (Om inget värde anges används Nordisk residualmix, se inforuta) ()",Miljö!$B$1:$J$1,0),FALSE)</f>
        <v>'Vind. vatten. bio'</v>
      </c>
      <c r="G348">
        <f>VLOOKUP($B348,Miljö!$B$1:$J$479,MATCH("Primärenergifaktor ()",Miljö!$B$1:$J$1,0),FALSE)</f>
        <v>2.46</v>
      </c>
      <c r="H348">
        <f>VLOOKUP($B348,Miljö!$B$1:$J$479,MATCH("Koldioxidekvivalenter energiomvandling (g/kwh)",Miljö!$B$1:$J$1,0),FALSE)</f>
        <v>338.5</v>
      </c>
      <c r="I348">
        <f>VLOOKUP($B348,Miljö!$B$1:$J$479,MATCH("Fossilandel för ursprungspecificerad el ()",Miljö!$B$1:$J$1,0),FALSE)</f>
        <v>0.47</v>
      </c>
      <c r="J348">
        <f>VLOOKUP($B348,Miljö!$B$1:$J$479,MATCH("Kärnkraftsandel för ursprungsspecificerad el ()",Miljö!$B$1:$J$1,0),FALSE)</f>
        <v>0.48170000000000002</v>
      </c>
      <c r="L348">
        <f>VLOOKUP($B348,Totalt!$B$1:$BU$497,MATCH("total el",Totalt!$B$1:$BU$1,0),FALSE)</f>
        <v>9.2999999999999999E-2</v>
      </c>
      <c r="N348" s="136">
        <f t="shared" si="20"/>
        <v>0.22877999999999998</v>
      </c>
      <c r="O348" s="136">
        <f t="shared" si="21"/>
        <v>31.480499999999999</v>
      </c>
      <c r="P348" s="136">
        <f t="shared" si="22"/>
        <v>4.3709999999999999E-2</v>
      </c>
      <c r="Q348" s="136">
        <f t="shared" si="23"/>
        <v>4.47981E-2</v>
      </c>
    </row>
    <row r="349" spans="1:17">
      <c r="A349" t="s">
        <v>550</v>
      </c>
      <c r="B349" t="s">
        <v>552</v>
      </c>
      <c r="C349" t="str">
        <f>VLOOKUP($B349,Totalt!$B$1:$BU$600,MATCH("Kvalitetsgranskad:",Totalt!$B$1:$BU$1,0),FALSE)</f>
        <v>Ja</v>
      </c>
      <c r="E349" t="str">
        <f>VLOOKUP($B349,Miljö!$B$1:$AG$479,MATCH(E$1,Miljö!$B$1:$AK$1,0),FALSE)</f>
        <v>Ja</v>
      </c>
      <c r="F349" t="str">
        <f>VLOOKUP($B349,Miljö!$B$1:$J$479,MATCH("Typ av ursprungsspecificerad el   (Om inget värde anges används Nordisk residualmix, se inforuta) ()",Miljö!$B$1:$J$1,0),FALSE)</f>
        <v>'Vatten EPD. kraftvärme bio'</v>
      </c>
      <c r="G349">
        <f>VLOOKUP($B349,Miljö!$B$1:$J$479,MATCH("Primärenergifaktor ()",Miljö!$B$1:$J$1,0),FALSE)</f>
        <v>1.1000000000000001</v>
      </c>
      <c r="H349">
        <f>VLOOKUP($B349,Miljö!$B$1:$J$479,MATCH("Koldioxidekvivalenter energiomvandling (g/kwh)",Miljö!$B$1:$J$1,0),FALSE)</f>
        <v>2.8899999999999998E-4</v>
      </c>
      <c r="I349">
        <f>VLOOKUP($B349,Miljö!$B$1:$J$479,MATCH("Fossilandel för ursprungspecificerad el ()",Miljö!$B$1:$J$1,0),FALSE)</f>
        <v>0</v>
      </c>
      <c r="J349">
        <f>VLOOKUP($B349,Miljö!$B$1:$J$479,MATCH("Kärnkraftsandel för ursprungsspecificerad el ()",Miljö!$B$1:$J$1,0),FALSE)</f>
        <v>0</v>
      </c>
      <c r="L349">
        <f>VLOOKUP($B349,Totalt!$B$1:$BU$497,MATCH("total el",Totalt!$B$1:$BU$1,0),FALSE)</f>
        <v>0.1095</v>
      </c>
      <c r="N349" s="136">
        <f t="shared" si="20"/>
        <v>0.12045000000000002</v>
      </c>
      <c r="O349" s="136">
        <f t="shared" si="21"/>
        <v>3.1645500000000001E-5</v>
      </c>
      <c r="P349" s="136">
        <f t="shared" si="22"/>
        <v>0</v>
      </c>
      <c r="Q349" s="136">
        <f t="shared" si="23"/>
        <v>0</v>
      </c>
    </row>
    <row r="350" spans="1:17">
      <c r="A350" t="s">
        <v>550</v>
      </c>
      <c r="B350" t="s">
        <v>553</v>
      </c>
      <c r="C350" t="str">
        <f>VLOOKUP($B350,Totalt!$B$1:$BU$600,MATCH("Kvalitetsgranskad:",Totalt!$B$1:$BU$1,0),FALSE)</f>
        <v>Ja</v>
      </c>
      <c r="E350" t="str">
        <f>VLOOKUP($B350,Miljö!$B$1:$AG$479,MATCH(E$1,Miljö!$B$1:$AK$1,0),FALSE)</f>
        <v>Ja</v>
      </c>
      <c r="F350" t="str">
        <f>VLOOKUP($B350,Miljö!$B$1:$J$479,MATCH("Typ av ursprungsspecificerad el   (Om inget värde anges används Nordisk residualmix, se inforuta) ()",Miljö!$B$1:$J$1,0),FALSE)</f>
        <v>'Vatten EPD. Kraftvärme bio'</v>
      </c>
      <c r="G350">
        <f>VLOOKUP($B350,Miljö!$B$1:$J$479,MATCH("Primärenergifaktor ()",Miljö!$B$1:$J$1,0),FALSE)</f>
        <v>1.1000000000000001</v>
      </c>
      <c r="H350">
        <f>VLOOKUP($B350,Miljö!$B$1:$J$479,MATCH("Koldioxidekvivalenter energiomvandling (g/kwh)",Miljö!$B$1:$J$1,0),FALSE)</f>
        <v>2.8899999999999998E-4</v>
      </c>
      <c r="I350">
        <f>VLOOKUP($B350,Miljö!$B$1:$J$479,MATCH("Fossilandel för ursprungspecificerad el ()",Miljö!$B$1:$J$1,0),FALSE)</f>
        <v>0</v>
      </c>
      <c r="J350">
        <f>VLOOKUP($B350,Miljö!$B$1:$J$479,MATCH("Kärnkraftsandel för ursprungsspecificerad el ()",Miljö!$B$1:$J$1,0),FALSE)</f>
        <v>0</v>
      </c>
      <c r="L350">
        <f>VLOOKUP($B350,Totalt!$B$1:$BU$497,MATCH("total el",Totalt!$B$1:$BU$1,0),FALSE)</f>
        <v>0.14599999999999999</v>
      </c>
      <c r="N350" s="136">
        <f t="shared" si="20"/>
        <v>0.16059999999999999</v>
      </c>
      <c r="O350" s="136">
        <f t="shared" si="21"/>
        <v>4.2193999999999996E-5</v>
      </c>
      <c r="P350" s="136">
        <f t="shared" si="22"/>
        <v>0</v>
      </c>
      <c r="Q350" s="136">
        <f t="shared" si="23"/>
        <v>0</v>
      </c>
    </row>
    <row r="351" spans="1:17">
      <c r="A351" t="s">
        <v>550</v>
      </c>
      <c r="B351" t="s">
        <v>554</v>
      </c>
      <c r="C351" t="str">
        <f>VLOOKUP($B351,Totalt!$B$1:$BU$600,MATCH("Kvalitetsgranskad:",Totalt!$B$1:$BU$1,0),FALSE)</f>
        <v>Ja</v>
      </c>
      <c r="E351" t="str">
        <f>VLOOKUP($B351,Miljö!$B$1:$AG$479,MATCH(E$1,Miljö!$B$1:$AK$1,0),FALSE)</f>
        <v>Ja</v>
      </c>
      <c r="F351" t="str">
        <f>VLOOKUP($B351,Miljö!$B$1:$J$479,MATCH("Typ av ursprungsspecificerad el   (Om inget värde anges används Nordisk residualmix, se inforuta) ()",Miljö!$B$1:$J$1,0),FALSE)</f>
        <v>'Vattenel EPD. Kraftvärme bio'</v>
      </c>
      <c r="G351">
        <f>VLOOKUP($B351,Miljö!$B$1:$J$479,MATCH("Primärenergifaktor ()",Miljö!$B$1:$J$1,0),FALSE)</f>
        <v>1.1000000000000001</v>
      </c>
      <c r="H351">
        <f>VLOOKUP($B351,Miljö!$B$1:$J$479,MATCH("Koldioxidekvivalenter energiomvandling (g/kwh)",Miljö!$B$1:$J$1,0),FALSE)</f>
        <v>2.8899999999999998E-4</v>
      </c>
      <c r="I351">
        <f>VLOOKUP($B351,Miljö!$B$1:$J$479,MATCH("Fossilandel för ursprungspecificerad el ()",Miljö!$B$1:$J$1,0),FALSE)</f>
        <v>0</v>
      </c>
      <c r="J351">
        <f>VLOOKUP($B351,Miljö!$B$1:$J$479,MATCH("Kärnkraftsandel för ursprungsspecificerad el ()",Miljö!$B$1:$J$1,0),FALSE)</f>
        <v>0</v>
      </c>
      <c r="L351">
        <f>VLOOKUP($B351,Totalt!$B$1:$BU$497,MATCH("total el",Totalt!$B$1:$BU$1,0),FALSE)</f>
        <v>0.28699999999999998</v>
      </c>
      <c r="N351" s="136">
        <f t="shared" si="20"/>
        <v>0.31569999999999998</v>
      </c>
      <c r="O351" s="136">
        <f t="shared" si="21"/>
        <v>8.2942999999999982E-5</v>
      </c>
      <c r="P351" s="136">
        <f t="shared" si="22"/>
        <v>0</v>
      </c>
      <c r="Q351" s="136">
        <f t="shared" si="23"/>
        <v>0</v>
      </c>
    </row>
    <row r="352" spans="1:17">
      <c r="A352" t="s">
        <v>550</v>
      </c>
      <c r="B352" t="s">
        <v>555</v>
      </c>
      <c r="C352" t="str">
        <f>VLOOKUP($B352,Totalt!$B$1:$BU$600,MATCH("Kvalitetsgranskad:",Totalt!$B$1:$BU$1,0),FALSE)</f>
        <v>Ja</v>
      </c>
      <c r="E352" t="str">
        <f>VLOOKUP($B352,Miljö!$B$1:$AG$479,MATCH(E$1,Miljö!$B$1:$AK$1,0),FALSE)</f>
        <v>Ja</v>
      </c>
      <c r="F352" t="str">
        <f>VLOOKUP($B352,Miljö!$B$1:$J$479,MATCH("Typ av ursprungsspecificerad el   (Om inget värde anges används Nordisk residualmix, se inforuta) ()",Miljö!$B$1:$J$1,0),FALSE)</f>
        <v>'Vatten EPD. kraftvärme bio'</v>
      </c>
      <c r="G352">
        <f>VLOOKUP($B352,Miljö!$B$1:$J$479,MATCH("Primärenergifaktor ()",Miljö!$B$1:$J$1,0),FALSE)</f>
        <v>1.1000000000000001</v>
      </c>
      <c r="H352">
        <f>VLOOKUP($B352,Miljö!$B$1:$J$479,MATCH("Koldioxidekvivalenter energiomvandling (g/kwh)",Miljö!$B$1:$J$1,0),FALSE)</f>
        <v>2.8899999999999998E-4</v>
      </c>
      <c r="I352">
        <f>VLOOKUP($B352,Miljö!$B$1:$J$479,MATCH("Fossilandel för ursprungspecificerad el ()",Miljö!$B$1:$J$1,0),FALSE)</f>
        <v>0</v>
      </c>
      <c r="J352">
        <f>VLOOKUP($B352,Miljö!$B$1:$J$479,MATCH("Kärnkraftsandel för ursprungsspecificerad el ()",Miljö!$B$1:$J$1,0),FALSE)</f>
        <v>0</v>
      </c>
      <c r="L352">
        <f>VLOOKUP($B352,Totalt!$B$1:$BU$497,MATCH("total el",Totalt!$B$1:$BU$1,0),FALSE)</f>
        <v>1.0122199999999999</v>
      </c>
      <c r="N352" s="136">
        <f t="shared" si="20"/>
        <v>1.113442</v>
      </c>
      <c r="O352" s="136">
        <f t="shared" si="21"/>
        <v>2.9253157999999997E-4</v>
      </c>
      <c r="P352" s="136">
        <f t="shared" si="22"/>
        <v>0</v>
      </c>
      <c r="Q352" s="136">
        <f t="shared" si="23"/>
        <v>0</v>
      </c>
    </row>
    <row r="353" spans="1:17">
      <c r="A353" t="s">
        <v>556</v>
      </c>
      <c r="B353" t="s">
        <v>557</v>
      </c>
      <c r="C353" t="str">
        <f>VLOOKUP($B353,Totalt!$B$1:$BU$600,MATCH("Kvalitetsgranskad:",Totalt!$B$1:$BU$1,0),FALSE)</f>
        <v>Ja</v>
      </c>
      <c r="E353" t="str">
        <f>VLOOKUP($B353,Miljö!$B$1:$AG$479,MATCH(E$1,Miljö!$B$1:$AK$1,0),FALSE)</f>
        <v>Ja</v>
      </c>
      <c r="F353" t="str">
        <f>VLOOKUP($B353,Miljö!$B$1:$J$479,MATCH("Typ av ursprungsspecificerad el   (Om inget värde anges används Nordisk residualmix, se inforuta) ()",Miljö!$B$1:$J$1,0),FALSE)</f>
        <v>'100% ursprungsmärkt nordisk vattenkraft'</v>
      </c>
      <c r="G353">
        <f>VLOOKUP($B353,Miljö!$B$1:$J$479,MATCH("Primärenergifaktor ()",Miljö!$B$1:$J$1,0),FALSE)</f>
        <v>1.1000000000000001</v>
      </c>
      <c r="H353">
        <f>VLOOKUP($B353,Miljö!$B$1:$J$479,MATCH("Koldioxidekvivalenter energiomvandling (g/kwh)",Miljö!$B$1:$J$1,0),FALSE)</f>
        <v>0</v>
      </c>
      <c r="I353">
        <f>VLOOKUP($B353,Miljö!$B$1:$J$479,MATCH("Fossilandel för ursprungspecificerad el ()",Miljö!$B$1:$J$1,0),FALSE)</f>
        <v>0</v>
      </c>
      <c r="J353">
        <f>VLOOKUP($B353,Miljö!$B$1:$J$479,MATCH("Kärnkraftsandel för ursprungsspecificerad el ()",Miljö!$B$1:$J$1,0),FALSE)</f>
        <v>0</v>
      </c>
      <c r="L353">
        <f>VLOOKUP($B353,Totalt!$B$1:$BU$497,MATCH("total el",Totalt!$B$1:$BU$1,0),FALSE)</f>
        <v>4.7699999999999999E-2</v>
      </c>
      <c r="N353" s="136">
        <f t="shared" si="20"/>
        <v>5.2470000000000003E-2</v>
      </c>
      <c r="O353" s="136">
        <f t="shared" si="21"/>
        <v>0</v>
      </c>
      <c r="P353" s="136">
        <f t="shared" si="22"/>
        <v>0</v>
      </c>
      <c r="Q353" s="136">
        <f t="shared" si="23"/>
        <v>0</v>
      </c>
    </row>
    <row r="354" spans="1:17">
      <c r="A354" t="s">
        <v>556</v>
      </c>
      <c r="B354" t="s">
        <v>558</v>
      </c>
      <c r="C354" t="str">
        <f>VLOOKUP($B354,Totalt!$B$1:$BU$600,MATCH("Kvalitetsgranskad:",Totalt!$B$1:$BU$1,0),FALSE)</f>
        <v>Ja</v>
      </c>
      <c r="E354" t="str">
        <f>VLOOKUP($B354,Miljö!$B$1:$AG$479,MATCH(E$1,Miljö!$B$1:$AK$1,0),FALSE)</f>
        <v>Ja</v>
      </c>
      <c r="F354" t="str">
        <f>VLOOKUP($B354,Miljö!$B$1:$J$479,MATCH("Typ av ursprungsspecificerad el   (Om inget värde anges används Nordisk residualmix, se inforuta) ()",Miljö!$B$1:$J$1,0),FALSE)</f>
        <v>'Biobränslebaserad kraftvärme från KKAB'</v>
      </c>
      <c r="G354">
        <f>VLOOKUP($B354,Miljö!$B$1:$J$479,MATCH("Primärenergifaktor ()",Miljö!$B$1:$J$1,0),FALSE)</f>
        <v>0.05</v>
      </c>
      <c r="H354">
        <f>VLOOKUP($B354,Miljö!$B$1:$J$479,MATCH("Koldioxidekvivalenter energiomvandling (g/kwh)",Miljö!$B$1:$J$1,0),FALSE)</f>
        <v>0.7</v>
      </c>
      <c r="I354">
        <f>VLOOKUP($B354,Miljö!$B$1:$J$479,MATCH("Fossilandel för ursprungspecificerad el ()",Miljö!$B$1:$J$1,0),FALSE)</f>
        <v>0</v>
      </c>
      <c r="J354">
        <f>VLOOKUP($B354,Miljö!$B$1:$J$479,MATCH("Kärnkraftsandel för ursprungsspecificerad el ()",Miljö!$B$1:$J$1,0),FALSE)</f>
        <v>0</v>
      </c>
      <c r="L354">
        <f>VLOOKUP($B354,Totalt!$B$1:$BU$497,MATCH("total el",Totalt!$B$1:$BU$1,0),FALSE)</f>
        <v>2.57213</v>
      </c>
      <c r="N354" s="136">
        <f t="shared" si="20"/>
        <v>0.12860650000000001</v>
      </c>
      <c r="O354" s="136">
        <f t="shared" si="21"/>
        <v>1.8004909999999998</v>
      </c>
      <c r="P354" s="136">
        <f t="shared" si="22"/>
        <v>0</v>
      </c>
      <c r="Q354" s="136">
        <f t="shared" si="23"/>
        <v>0</v>
      </c>
    </row>
    <row r="355" spans="1:17">
      <c r="A355" t="s">
        <v>556</v>
      </c>
      <c r="B355" t="s">
        <v>559</v>
      </c>
      <c r="C355" t="str">
        <f>VLOOKUP($B355,Totalt!$B$1:$BU$600,MATCH("Kvalitetsgranskad:",Totalt!$B$1:$BU$1,0),FALSE)</f>
        <v>Ja</v>
      </c>
      <c r="E355" t="str">
        <f>VLOOKUP($B355,Miljö!$B$1:$AG$479,MATCH(E$1,Miljö!$B$1:$AK$1,0),FALSE)</f>
        <v>Ja</v>
      </c>
      <c r="F355" t="str">
        <f>VLOOKUP($B355,Miljö!$B$1:$J$479,MATCH("Typ av ursprungsspecificerad el   (Om inget värde anges används Nordisk residualmix, se inforuta) ()",Miljö!$B$1:$J$1,0),FALSE)</f>
        <v>'100% Ursprungsmärkt nordisk vattenkraft'</v>
      </c>
      <c r="G355">
        <f>VLOOKUP($B355,Miljö!$B$1:$J$479,MATCH("Primärenergifaktor ()",Miljö!$B$1:$J$1,0),FALSE)</f>
        <v>1.1000000000000001</v>
      </c>
      <c r="H355">
        <f>VLOOKUP($B355,Miljö!$B$1:$J$479,MATCH("Koldioxidekvivalenter energiomvandling (g/kwh)",Miljö!$B$1:$J$1,0),FALSE)</f>
        <v>0</v>
      </c>
      <c r="I355">
        <f>VLOOKUP($B355,Miljö!$B$1:$J$479,MATCH("Fossilandel för ursprungspecificerad el ()",Miljö!$B$1:$J$1,0),FALSE)</f>
        <v>0</v>
      </c>
      <c r="J355">
        <f>VLOOKUP($B355,Miljö!$B$1:$J$479,MATCH("Kärnkraftsandel för ursprungsspecificerad el ()",Miljö!$B$1:$J$1,0),FALSE)</f>
        <v>0</v>
      </c>
      <c r="L355">
        <f>VLOOKUP($B355,Totalt!$B$1:$BU$497,MATCH("total el",Totalt!$B$1:$BU$1,0),FALSE)</f>
        <v>0.52051700000000001</v>
      </c>
      <c r="N355" s="136">
        <f t="shared" si="20"/>
        <v>0.57256870000000004</v>
      </c>
      <c r="O355" s="136">
        <f t="shared" si="21"/>
        <v>0</v>
      </c>
      <c r="P355" s="136">
        <f t="shared" si="22"/>
        <v>0</v>
      </c>
      <c r="Q355" s="136">
        <f t="shared" si="23"/>
        <v>0</v>
      </c>
    </row>
    <row r="356" spans="1:17">
      <c r="A356" t="s">
        <v>560</v>
      </c>
      <c r="B356" t="s">
        <v>561</v>
      </c>
      <c r="C356" t="str">
        <f>VLOOKUP($B356,Totalt!$B$1:$BU$600,MATCH("Kvalitetsgranskad:",Totalt!$B$1:$BU$1,0),FALSE)</f>
        <v>Ja</v>
      </c>
      <c r="E356" t="str">
        <f>VLOOKUP($B356,Miljö!$B$1:$AG$479,MATCH(E$1,Miljö!$B$1:$AK$1,0),FALSE)</f>
        <v>Ja</v>
      </c>
      <c r="F356" t="str">
        <f>VLOOKUP($B356,Miljö!$B$1:$J$479,MATCH("Typ av ursprungsspecificerad el   (Om inget värde anges används Nordisk residualmix, se inforuta) ()",Miljö!$B$1:$J$1,0),FALSE)</f>
        <v>'Bio energi'</v>
      </c>
      <c r="G356">
        <f>VLOOKUP($B356,Miljö!$B$1:$J$479,MATCH("Primärenergifaktor ()",Miljö!$B$1:$J$1,0),FALSE)</f>
        <v>2</v>
      </c>
      <c r="H356">
        <f>VLOOKUP($B356,Miljö!$B$1:$J$479,MATCH("Koldioxidekvivalenter energiomvandling (g/kwh)",Miljö!$B$1:$J$1,0),FALSE)</f>
        <v>0</v>
      </c>
      <c r="I356">
        <f>VLOOKUP($B356,Miljö!$B$1:$J$479,MATCH("Fossilandel för ursprungspecificerad el ()",Miljö!$B$1:$J$1,0),FALSE)</f>
        <v>0</v>
      </c>
      <c r="J356">
        <f>VLOOKUP($B356,Miljö!$B$1:$J$479,MATCH("Kärnkraftsandel för ursprungsspecificerad el ()",Miljö!$B$1:$J$1,0),FALSE)</f>
        <v>0</v>
      </c>
      <c r="L356">
        <f>VLOOKUP($B356,Totalt!$B$1:$BU$497,MATCH("total el",Totalt!$B$1:$BU$1,0),FALSE)</f>
        <v>4.8330000000000002</v>
      </c>
      <c r="N356" s="136">
        <f t="shared" si="20"/>
        <v>9.6660000000000004</v>
      </c>
      <c r="O356" s="136">
        <f t="shared" si="21"/>
        <v>0</v>
      </c>
      <c r="P356" s="136">
        <f t="shared" si="22"/>
        <v>0</v>
      </c>
      <c r="Q356" s="136">
        <f t="shared" si="23"/>
        <v>0</v>
      </c>
    </row>
    <row r="357" spans="1:17">
      <c r="A357" t="s">
        <v>560</v>
      </c>
      <c r="B357" t="s">
        <v>562</v>
      </c>
      <c r="C357" t="str">
        <f>VLOOKUP($B357,Totalt!$B$1:$BU$600,MATCH("Kvalitetsgranskad:",Totalt!$B$1:$BU$1,0),FALSE)</f>
        <v>Ja</v>
      </c>
      <c r="E357" t="str">
        <f>VLOOKUP($B357,Miljö!$B$1:$AG$479,MATCH(E$1,Miljö!$B$1:$AK$1,0),FALSE)</f>
        <v>Nej</v>
      </c>
      <c r="F357" t="str">
        <f>VLOOKUP($B357,Miljö!$B$1:$J$479,MATCH("Typ av ursprungsspecificerad el   (Om inget värde anges används Nordisk residualmix, se inforuta) ()",Miljö!$B$1:$J$1,0),FALSE)</f>
        <v>-</v>
      </c>
      <c r="G357">
        <f>VLOOKUP($B357,Miljö!$B$1:$J$479,MATCH("Primärenergifaktor ()",Miljö!$B$1:$J$1,0),FALSE)</f>
        <v>2.46</v>
      </c>
      <c r="H357">
        <f>VLOOKUP($B357,Miljö!$B$1:$J$479,MATCH("Koldioxidekvivalenter energiomvandling (g/kwh)",Miljö!$B$1:$J$1,0),FALSE)</f>
        <v>338.5</v>
      </c>
      <c r="I357">
        <f>VLOOKUP($B357,Miljö!$B$1:$J$479,MATCH("Fossilandel för ursprungspecificerad el ()",Miljö!$B$1:$J$1,0),FALSE)</f>
        <v>0.47</v>
      </c>
      <c r="J357">
        <f>VLOOKUP($B357,Miljö!$B$1:$J$479,MATCH("Kärnkraftsandel för ursprungsspecificerad el ()",Miljö!$B$1:$J$1,0),FALSE)</f>
        <v>0.48170000000000002</v>
      </c>
      <c r="L357">
        <f>VLOOKUP($B357,Totalt!$B$1:$BU$497,MATCH("total el",Totalt!$B$1:$BU$1,0),FALSE)</f>
        <v>0.19905999999999999</v>
      </c>
      <c r="N357" s="136">
        <f t="shared" si="20"/>
        <v>0.48968759999999995</v>
      </c>
      <c r="O357" s="136">
        <f t="shared" si="21"/>
        <v>67.381810000000002</v>
      </c>
      <c r="P357" s="136">
        <f t="shared" si="22"/>
        <v>9.3558199999999994E-2</v>
      </c>
      <c r="Q357" s="136">
        <f t="shared" si="23"/>
        <v>9.5887201999999991E-2</v>
      </c>
    </row>
    <row r="358" spans="1:17">
      <c r="A358" t="s">
        <v>560</v>
      </c>
      <c r="B358" t="s">
        <v>563</v>
      </c>
      <c r="C358" t="str">
        <f>VLOOKUP($B358,Totalt!$B$1:$BU$600,MATCH("Kvalitetsgranskad:",Totalt!$B$1:$BU$1,0),FALSE)</f>
        <v>Ja</v>
      </c>
      <c r="E358" t="str">
        <f>VLOOKUP($B358,Miljö!$B$1:$AG$479,MATCH(E$1,Miljö!$B$1:$AK$1,0),FALSE)</f>
        <v>Ja</v>
      </c>
      <c r="F358" t="str">
        <f>VLOOKUP($B358,Miljö!$B$1:$J$479,MATCH("Typ av ursprungsspecificerad el   (Om inget värde anges används Nordisk residualmix, se inforuta) ()",Miljö!$B$1:$J$1,0),FALSE)</f>
        <v>'Bio energi'</v>
      </c>
      <c r="G358">
        <f>VLOOKUP($B358,Miljö!$B$1:$J$479,MATCH("Primärenergifaktor ()",Miljö!$B$1:$J$1,0),FALSE)</f>
        <v>2</v>
      </c>
      <c r="H358">
        <f>VLOOKUP($B358,Miljö!$B$1:$J$479,MATCH("Koldioxidekvivalenter energiomvandling (g/kwh)",Miljö!$B$1:$J$1,0),FALSE)</f>
        <v>0</v>
      </c>
      <c r="I358">
        <f>VLOOKUP($B358,Miljö!$B$1:$J$479,MATCH("Fossilandel för ursprungspecificerad el ()",Miljö!$B$1:$J$1,0),FALSE)</f>
        <v>0</v>
      </c>
      <c r="J358">
        <f>VLOOKUP($B358,Miljö!$B$1:$J$479,MATCH("Kärnkraftsandel för ursprungsspecificerad el ()",Miljö!$B$1:$J$1,0),FALSE)</f>
        <v>0</v>
      </c>
      <c r="L358">
        <f>VLOOKUP($B358,Totalt!$B$1:$BU$497,MATCH("total el",Totalt!$B$1:$BU$1,0),FALSE)</f>
        <v>0.39528000000000002</v>
      </c>
      <c r="N358" s="136">
        <f t="shared" si="20"/>
        <v>0.79056000000000004</v>
      </c>
      <c r="O358" s="136">
        <f t="shared" si="21"/>
        <v>0</v>
      </c>
      <c r="P358" s="136">
        <f t="shared" si="22"/>
        <v>0</v>
      </c>
      <c r="Q358" s="136">
        <f t="shared" si="23"/>
        <v>0</v>
      </c>
    </row>
    <row r="359" spans="1:17">
      <c r="A359" t="s">
        <v>560</v>
      </c>
      <c r="B359" t="s">
        <v>564</v>
      </c>
      <c r="C359" t="str">
        <f>VLOOKUP($B359,Totalt!$B$1:$BU$600,MATCH("Kvalitetsgranskad:",Totalt!$B$1:$BU$1,0),FALSE)</f>
        <v>Ja</v>
      </c>
      <c r="E359" t="str">
        <f>VLOOKUP($B359,Miljö!$B$1:$AG$479,MATCH(E$1,Miljö!$B$1:$AK$1,0),FALSE)</f>
        <v>Ja</v>
      </c>
      <c r="F359" t="str">
        <f>VLOOKUP($B359,Miljö!$B$1:$J$479,MATCH("Typ av ursprungsspecificerad el   (Om inget värde anges används Nordisk residualmix, se inforuta) ()",Miljö!$B$1:$J$1,0),FALSE)</f>
        <v>'Bio energi'</v>
      </c>
      <c r="G359">
        <f>VLOOKUP($B359,Miljö!$B$1:$J$479,MATCH("Primärenergifaktor ()",Miljö!$B$1:$J$1,0),FALSE)</f>
        <v>2</v>
      </c>
      <c r="H359">
        <f>VLOOKUP($B359,Miljö!$B$1:$J$479,MATCH("Koldioxidekvivalenter energiomvandling (g/kwh)",Miljö!$B$1:$J$1,0),FALSE)</f>
        <v>0</v>
      </c>
      <c r="I359">
        <f>VLOOKUP($B359,Miljö!$B$1:$J$479,MATCH("Fossilandel för ursprungspecificerad el ()",Miljö!$B$1:$J$1,0),FALSE)</f>
        <v>0</v>
      </c>
      <c r="J359">
        <f>VLOOKUP($B359,Miljö!$B$1:$J$479,MATCH("Kärnkraftsandel för ursprungsspecificerad el ()",Miljö!$B$1:$J$1,0),FALSE)</f>
        <v>0</v>
      </c>
      <c r="L359">
        <f>VLOOKUP($B359,Totalt!$B$1:$BU$497,MATCH("total el",Totalt!$B$1:$BU$1,0),FALSE)</f>
        <v>3.4000000000000002E-2</v>
      </c>
      <c r="N359" s="136">
        <f t="shared" si="20"/>
        <v>6.8000000000000005E-2</v>
      </c>
      <c r="O359" s="136">
        <f t="shared" si="21"/>
        <v>0</v>
      </c>
      <c r="P359" s="136">
        <f t="shared" si="22"/>
        <v>0</v>
      </c>
      <c r="Q359" s="136">
        <f t="shared" si="23"/>
        <v>0</v>
      </c>
    </row>
    <row r="360" spans="1:17">
      <c r="A360" t="s">
        <v>560</v>
      </c>
      <c r="B360" t="s">
        <v>565</v>
      </c>
      <c r="C360" t="str">
        <f>VLOOKUP($B360,Totalt!$B$1:$BU$600,MATCH("Kvalitetsgranskad:",Totalt!$B$1:$BU$1,0),FALSE)</f>
        <v>Ja</v>
      </c>
      <c r="E360" t="str">
        <f>VLOOKUP($B360,Miljö!$B$1:$AG$479,MATCH(E$1,Miljö!$B$1:$AK$1,0),FALSE)</f>
        <v>Ja</v>
      </c>
      <c r="F360" t="str">
        <f>VLOOKUP($B360,Miljö!$B$1:$J$479,MATCH("Typ av ursprungsspecificerad el   (Om inget värde anges används Nordisk residualmix, se inforuta) ()",Miljö!$B$1:$J$1,0),FALSE)</f>
        <v>'Bio energi'</v>
      </c>
      <c r="G360">
        <f>VLOOKUP($B360,Miljö!$B$1:$J$479,MATCH("Primärenergifaktor ()",Miljö!$B$1:$J$1,0),FALSE)</f>
        <v>2</v>
      </c>
      <c r="H360">
        <f>VLOOKUP($B360,Miljö!$B$1:$J$479,MATCH("Koldioxidekvivalenter energiomvandling (g/kwh)",Miljö!$B$1:$J$1,0),FALSE)</f>
        <v>0</v>
      </c>
      <c r="I360">
        <f>VLOOKUP($B360,Miljö!$B$1:$J$479,MATCH("Fossilandel för ursprungspecificerad el ()",Miljö!$B$1:$J$1,0),FALSE)</f>
        <v>0</v>
      </c>
      <c r="J360">
        <f>VLOOKUP($B360,Miljö!$B$1:$J$479,MATCH("Kärnkraftsandel för ursprungsspecificerad el ()",Miljö!$B$1:$J$1,0),FALSE)</f>
        <v>0</v>
      </c>
      <c r="L360">
        <f>VLOOKUP($B360,Totalt!$B$1:$BU$497,MATCH("total el",Totalt!$B$1:$BU$1,0),FALSE)</f>
        <v>9.7000000000000003E-2</v>
      </c>
      <c r="N360" s="136">
        <f t="shared" si="20"/>
        <v>0.19400000000000001</v>
      </c>
      <c r="O360" s="136">
        <f t="shared" si="21"/>
        <v>0</v>
      </c>
      <c r="P360" s="136">
        <f t="shared" si="22"/>
        <v>0</v>
      </c>
      <c r="Q360" s="136">
        <f t="shared" si="23"/>
        <v>0</v>
      </c>
    </row>
    <row r="361" spans="1:17">
      <c r="A361" t="s">
        <v>560</v>
      </c>
      <c r="B361" t="s">
        <v>566</v>
      </c>
      <c r="C361" t="str">
        <f>VLOOKUP($B361,Totalt!$B$1:$BU$600,MATCH("Kvalitetsgranskad:",Totalt!$B$1:$BU$1,0),FALSE)</f>
        <v>Ja</v>
      </c>
      <c r="E361" t="str">
        <f>VLOOKUP($B361,Miljö!$B$1:$AG$479,MATCH(E$1,Miljö!$B$1:$AK$1,0),FALSE)</f>
        <v>Ja</v>
      </c>
      <c r="F361" t="str">
        <f>VLOOKUP($B361,Miljö!$B$1:$J$479,MATCH("Typ av ursprungsspecificerad el   (Om inget värde anges används Nordisk residualmix, se inforuta) ()",Miljö!$B$1:$J$1,0),FALSE)</f>
        <v>'Bio energi'</v>
      </c>
      <c r="G361">
        <f>VLOOKUP($B361,Miljö!$B$1:$J$479,MATCH("Primärenergifaktor ()",Miljö!$B$1:$J$1,0),FALSE)</f>
        <v>2</v>
      </c>
      <c r="H361">
        <f>VLOOKUP($B361,Miljö!$B$1:$J$479,MATCH("Koldioxidekvivalenter energiomvandling (g/kwh)",Miljö!$B$1:$J$1,0),FALSE)</f>
        <v>0</v>
      </c>
      <c r="I361">
        <f>VLOOKUP($B361,Miljö!$B$1:$J$479,MATCH("Fossilandel för ursprungspecificerad el ()",Miljö!$B$1:$J$1,0),FALSE)</f>
        <v>0</v>
      </c>
      <c r="J361">
        <f>VLOOKUP($B361,Miljö!$B$1:$J$479,MATCH("Kärnkraftsandel för ursprungsspecificerad el ()",Miljö!$B$1:$J$1,0),FALSE)</f>
        <v>0</v>
      </c>
      <c r="L361">
        <f>VLOOKUP($B361,Totalt!$B$1:$BU$497,MATCH("total el",Totalt!$B$1:$BU$1,0),FALSE)</f>
        <v>0.73744600000000005</v>
      </c>
      <c r="N361" s="136">
        <f t="shared" si="20"/>
        <v>1.4748920000000001</v>
      </c>
      <c r="O361" s="136">
        <f t="shared" si="21"/>
        <v>0</v>
      </c>
      <c r="P361" s="136">
        <f t="shared" si="22"/>
        <v>0</v>
      </c>
      <c r="Q361" s="136">
        <f t="shared" si="23"/>
        <v>0</v>
      </c>
    </row>
    <row r="362" spans="1:17">
      <c r="A362" t="s">
        <v>560</v>
      </c>
      <c r="B362" t="s">
        <v>567</v>
      </c>
      <c r="C362" t="str">
        <f>VLOOKUP($B362,Totalt!$B$1:$BU$600,MATCH("Kvalitetsgranskad:",Totalt!$B$1:$BU$1,0),FALSE)</f>
        <v>Ja</v>
      </c>
      <c r="E362" t="str">
        <f>VLOOKUP($B362,Miljö!$B$1:$AG$479,MATCH(E$1,Miljö!$B$1:$AK$1,0),FALSE)</f>
        <v>Ja</v>
      </c>
      <c r="F362" t="str">
        <f>VLOOKUP($B362,Miljö!$B$1:$J$479,MATCH("Typ av ursprungsspecificerad el   (Om inget värde anges används Nordisk residualmix, se inforuta) ()",Miljö!$B$1:$J$1,0),FALSE)</f>
        <v>'Bio energi'</v>
      </c>
      <c r="G362">
        <f>VLOOKUP($B362,Miljö!$B$1:$J$479,MATCH("Primärenergifaktor ()",Miljö!$B$1:$J$1,0),FALSE)</f>
        <v>2</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VLOOKUP($B362,Totalt!$B$1:$BU$497,MATCH("total el",Totalt!$B$1:$BU$1,0),FALSE)</f>
        <v>4.2903799999999999</v>
      </c>
      <c r="N362" s="136">
        <f t="shared" si="20"/>
        <v>8.5807599999999997</v>
      </c>
      <c r="O362" s="136">
        <f t="shared" si="21"/>
        <v>0</v>
      </c>
      <c r="P362" s="136">
        <f t="shared" si="22"/>
        <v>0</v>
      </c>
      <c r="Q362" s="136">
        <f t="shared" si="23"/>
        <v>0</v>
      </c>
    </row>
    <row r="363" spans="1:17">
      <c r="A363" t="s">
        <v>560</v>
      </c>
      <c r="B363" t="s">
        <v>568</v>
      </c>
      <c r="C363" t="str">
        <f>VLOOKUP($B363,Totalt!$B$1:$BU$600,MATCH("Kvalitetsgranskad:",Totalt!$B$1:$BU$1,0),FALSE)</f>
        <v>Ja</v>
      </c>
      <c r="E363" t="str">
        <f>VLOOKUP($B363,Miljö!$B$1:$AG$479,MATCH(E$1,Miljö!$B$1:$AK$1,0),FALSE)</f>
        <v>Ja</v>
      </c>
      <c r="F363" t="str">
        <f>VLOOKUP($B363,Miljö!$B$1:$J$479,MATCH("Typ av ursprungsspecificerad el   (Om inget värde anges används Nordisk residualmix, se inforuta) ()",Miljö!$B$1:$J$1,0),FALSE)</f>
        <v>'Bio energi'</v>
      </c>
      <c r="G363">
        <f>VLOOKUP($B363,Miljö!$B$1:$J$479,MATCH("Primärenergifaktor ()",Miljö!$B$1:$J$1,0),FALSE)</f>
        <v>2</v>
      </c>
      <c r="H363">
        <f>VLOOKUP($B363,Miljö!$B$1:$J$479,MATCH("Koldioxidekvivalenter energiomvandling (g/kwh)",Miljö!$B$1:$J$1,0),FALSE)</f>
        <v>0</v>
      </c>
      <c r="I363">
        <f>VLOOKUP($B363,Miljö!$B$1:$J$479,MATCH("Fossilandel för ursprungspecificerad el ()",Miljö!$B$1:$J$1,0),FALSE)</f>
        <v>0</v>
      </c>
      <c r="J363">
        <f>VLOOKUP($B363,Miljö!$B$1:$J$479,MATCH("Kärnkraftsandel för ursprungsspecificerad el ()",Miljö!$B$1:$J$1,0),FALSE)</f>
        <v>0</v>
      </c>
      <c r="L363">
        <f>VLOOKUP($B363,Totalt!$B$1:$BU$497,MATCH("total el",Totalt!$B$1:$BU$1,0),FALSE)</f>
        <v>0.95299999999999996</v>
      </c>
      <c r="N363" s="136">
        <f t="shared" si="20"/>
        <v>1.9059999999999999</v>
      </c>
      <c r="O363" s="136">
        <f t="shared" si="21"/>
        <v>0</v>
      </c>
      <c r="P363" s="136">
        <f t="shared" si="22"/>
        <v>0</v>
      </c>
      <c r="Q363" s="136">
        <f t="shared" si="23"/>
        <v>0</v>
      </c>
    </row>
    <row r="364" spans="1:17">
      <c r="A364" t="s">
        <v>560</v>
      </c>
      <c r="B364" t="s">
        <v>569</v>
      </c>
      <c r="C364" t="str">
        <f>VLOOKUP($B364,Totalt!$B$1:$BU$600,MATCH("Kvalitetsgranskad:",Totalt!$B$1:$BU$1,0),FALSE)</f>
        <v>Ja</v>
      </c>
      <c r="E364" t="str">
        <f>VLOOKUP($B364,Miljö!$B$1:$AG$479,MATCH(E$1,Miljö!$B$1:$AK$1,0),FALSE)</f>
        <v>Ja</v>
      </c>
      <c r="F364" t="str">
        <f>VLOOKUP($B364,Miljö!$B$1:$J$479,MATCH("Typ av ursprungsspecificerad el   (Om inget värde anges används Nordisk residualmix, se inforuta) ()",Miljö!$B$1:$J$1,0),FALSE)</f>
        <v>'Bio energi'</v>
      </c>
      <c r="G364">
        <f>VLOOKUP($B364,Miljö!$B$1:$J$479,MATCH("Primärenergifaktor ()",Miljö!$B$1:$J$1,0),FALSE)</f>
        <v>2</v>
      </c>
      <c r="H364">
        <f>VLOOKUP($B364,Miljö!$B$1:$J$479,MATCH("Koldioxidekvivalenter energiomvandling (g/kwh)",Miljö!$B$1:$J$1,0),FALSE)</f>
        <v>0</v>
      </c>
      <c r="I364">
        <f>VLOOKUP($B364,Miljö!$B$1:$J$479,MATCH("Fossilandel för ursprungspecificerad el ()",Miljö!$B$1:$J$1,0),FALSE)</f>
        <v>0</v>
      </c>
      <c r="J364">
        <f>VLOOKUP($B364,Miljö!$B$1:$J$479,MATCH("Kärnkraftsandel för ursprungsspecificerad el ()",Miljö!$B$1:$J$1,0),FALSE)</f>
        <v>0</v>
      </c>
      <c r="L364">
        <f>VLOOKUP($B364,Totalt!$B$1:$BU$497,MATCH("total el",Totalt!$B$1:$BU$1,0),FALSE)</f>
        <v>5.3999999999999999E-2</v>
      </c>
      <c r="N364" s="136">
        <f t="shared" si="20"/>
        <v>0.108</v>
      </c>
      <c r="O364" s="136">
        <f t="shared" si="21"/>
        <v>0</v>
      </c>
      <c r="P364" s="136">
        <f t="shared" si="22"/>
        <v>0</v>
      </c>
      <c r="Q364" s="136">
        <f t="shared" si="23"/>
        <v>0</v>
      </c>
    </row>
    <row r="365" spans="1:17">
      <c r="A365" t="s">
        <v>560</v>
      </c>
      <c r="B365" t="s">
        <v>570</v>
      </c>
      <c r="C365" t="str">
        <f>VLOOKUP($B365,Totalt!$B$1:$BU$600,MATCH("Kvalitetsgranskad:",Totalt!$B$1:$BU$1,0),FALSE)</f>
        <v>Ja</v>
      </c>
      <c r="E365" t="str">
        <f>VLOOKUP($B365,Miljö!$B$1:$AG$479,MATCH(E$1,Miljö!$B$1:$AK$1,0),FALSE)</f>
        <v>Nej</v>
      </c>
      <c r="F365" t="str">
        <f>VLOOKUP($B365,Miljö!$B$1:$J$479,MATCH("Typ av ursprungsspecificerad el   (Om inget värde anges används Nordisk residualmix, se inforuta) ()",Miljö!$B$1:$J$1,0),FALSE)</f>
        <v>-</v>
      </c>
      <c r="G365">
        <f>VLOOKUP($B365,Miljö!$B$1:$J$479,MATCH("Primärenergifaktor ()",Miljö!$B$1:$J$1,0),FALSE)</f>
        <v>2.46</v>
      </c>
      <c r="H365">
        <f>VLOOKUP($B365,Miljö!$B$1:$J$479,MATCH("Koldioxidekvivalenter energiomvandling (g/kwh)",Miljö!$B$1:$J$1,0),FALSE)</f>
        <v>338.5</v>
      </c>
      <c r="I365">
        <f>VLOOKUP($B365,Miljö!$B$1:$J$479,MATCH("Fossilandel för ursprungspecificerad el ()",Miljö!$B$1:$J$1,0),FALSE)</f>
        <v>0.47</v>
      </c>
      <c r="J365">
        <f>VLOOKUP($B365,Miljö!$B$1:$J$479,MATCH("Kärnkraftsandel för ursprungsspecificerad el ()",Miljö!$B$1:$J$1,0),FALSE)</f>
        <v>0.48170000000000002</v>
      </c>
      <c r="L365">
        <f>VLOOKUP($B365,Totalt!$B$1:$BU$497,MATCH("total el",Totalt!$B$1:$BU$1,0),FALSE)</f>
        <v>0.24779999999999999</v>
      </c>
      <c r="N365" s="136">
        <f t="shared" si="20"/>
        <v>0.60958800000000002</v>
      </c>
      <c r="O365" s="136">
        <f t="shared" si="21"/>
        <v>83.880299999999991</v>
      </c>
      <c r="P365" s="136">
        <f t="shared" si="22"/>
        <v>0.11646599999999999</v>
      </c>
      <c r="Q365" s="136">
        <f t="shared" si="23"/>
        <v>0.11936526</v>
      </c>
    </row>
    <row r="366" spans="1:17">
      <c r="A366" t="s">
        <v>560</v>
      </c>
      <c r="B366" t="s">
        <v>571</v>
      </c>
      <c r="C366" t="str">
        <f>VLOOKUP($B366,Totalt!$B$1:$BU$600,MATCH("Kvalitetsgranskad:",Totalt!$B$1:$BU$1,0),FALSE)</f>
        <v>Ja</v>
      </c>
      <c r="E366" t="str">
        <f>VLOOKUP($B366,Miljö!$B$1:$AG$479,MATCH(E$1,Miljö!$B$1:$AK$1,0),FALSE)</f>
        <v>Ja</v>
      </c>
      <c r="F366" t="str">
        <f>VLOOKUP($B366,Miljö!$B$1:$J$479,MATCH("Typ av ursprungsspecificerad el   (Om inget värde anges används Nordisk residualmix, se inforuta) ()",Miljö!$B$1:$J$1,0),FALSE)</f>
        <v>'Bio energi'</v>
      </c>
      <c r="G366">
        <f>VLOOKUP($B366,Miljö!$B$1:$J$479,MATCH("Primärenergifaktor ()",Miljö!$B$1:$J$1,0),FALSE)</f>
        <v>2</v>
      </c>
      <c r="H366">
        <f>VLOOKUP($B366,Miljö!$B$1:$J$479,MATCH("Koldioxidekvivalenter energiomvandling (g/kwh)",Miljö!$B$1:$J$1,0),FALSE)</f>
        <v>0</v>
      </c>
      <c r="I366">
        <f>VLOOKUP($B366,Miljö!$B$1:$J$479,MATCH("Fossilandel för ursprungspecificerad el ()",Miljö!$B$1:$J$1,0),FALSE)</f>
        <v>0</v>
      </c>
      <c r="J366">
        <f>VLOOKUP($B366,Miljö!$B$1:$J$479,MATCH("Kärnkraftsandel för ursprungsspecificerad el ()",Miljö!$B$1:$J$1,0),FALSE)</f>
        <v>0</v>
      </c>
      <c r="L366">
        <f>VLOOKUP($B366,Totalt!$B$1:$BU$497,MATCH("total el",Totalt!$B$1:$BU$1,0),FALSE)</f>
        <v>0.29099999999999998</v>
      </c>
      <c r="N366" s="136">
        <f t="shared" si="20"/>
        <v>0.58199999999999996</v>
      </c>
      <c r="O366" s="136">
        <f t="shared" si="21"/>
        <v>0</v>
      </c>
      <c r="P366" s="136">
        <f t="shared" si="22"/>
        <v>0</v>
      </c>
      <c r="Q366" s="136">
        <f t="shared" si="23"/>
        <v>0</v>
      </c>
    </row>
    <row r="367" spans="1:17">
      <c r="A367" t="s">
        <v>560</v>
      </c>
      <c r="B367" t="s">
        <v>572</v>
      </c>
      <c r="C367" t="str">
        <f>VLOOKUP($B367,Totalt!$B$1:$BU$600,MATCH("Kvalitetsgranskad:",Totalt!$B$1:$BU$1,0),FALSE)</f>
        <v>Ja</v>
      </c>
      <c r="E367" t="str">
        <f>VLOOKUP($B367,Miljö!$B$1:$AG$479,MATCH(E$1,Miljö!$B$1:$AK$1,0),FALSE)</f>
        <v>Ja</v>
      </c>
      <c r="F367" t="str">
        <f>VLOOKUP($B367,Miljö!$B$1:$J$479,MATCH("Typ av ursprungsspecificerad el   (Om inget värde anges används Nordisk residualmix, se inforuta) ()",Miljö!$B$1:$J$1,0),FALSE)</f>
        <v>'Bio energi'</v>
      </c>
      <c r="G367">
        <f>VLOOKUP($B367,Miljö!$B$1:$J$479,MATCH("Primärenergifaktor ()",Miljö!$B$1:$J$1,0),FALSE)</f>
        <v>2</v>
      </c>
      <c r="H367">
        <f>VLOOKUP($B367,Miljö!$B$1:$J$479,MATCH("Koldioxidekvivalenter energiomvandling (g/kwh)",Miljö!$B$1:$J$1,0),FALSE)</f>
        <v>0</v>
      </c>
      <c r="I367">
        <f>VLOOKUP($B367,Miljö!$B$1:$J$479,MATCH("Fossilandel för ursprungspecificerad el ()",Miljö!$B$1:$J$1,0),FALSE)</f>
        <v>0</v>
      </c>
      <c r="J367">
        <f>VLOOKUP($B367,Miljö!$B$1:$J$479,MATCH("Kärnkraftsandel för ursprungsspecificerad el ()",Miljö!$B$1:$J$1,0),FALSE)</f>
        <v>0</v>
      </c>
      <c r="L367">
        <f>VLOOKUP($B367,Totalt!$B$1:$BU$497,MATCH("total el",Totalt!$B$1:$BU$1,0),FALSE)</f>
        <v>2.081</v>
      </c>
      <c r="N367" s="136">
        <f t="shared" si="20"/>
        <v>4.1619999999999999</v>
      </c>
      <c r="O367" s="136">
        <f t="shared" si="21"/>
        <v>0</v>
      </c>
      <c r="P367" s="136">
        <f t="shared" si="22"/>
        <v>0</v>
      </c>
      <c r="Q367" s="136">
        <f t="shared" si="23"/>
        <v>0</v>
      </c>
    </row>
    <row r="368" spans="1:17">
      <c r="A368" t="s">
        <v>560</v>
      </c>
      <c r="B368" t="s">
        <v>573</v>
      </c>
      <c r="C368" t="str">
        <f>VLOOKUP($B368,Totalt!$B$1:$BU$600,MATCH("Kvalitetsgranskad:",Totalt!$B$1:$BU$1,0),FALSE)</f>
        <v>Ja</v>
      </c>
      <c r="E368" t="str">
        <f>VLOOKUP($B368,Miljö!$B$1:$AG$479,MATCH(E$1,Miljö!$B$1:$AK$1,0),FALSE)</f>
        <v>Ja</v>
      </c>
      <c r="F368" t="str">
        <f>VLOOKUP($B368,Miljö!$B$1:$J$479,MATCH("Typ av ursprungsspecificerad el   (Om inget värde anges används Nordisk residualmix, se inforuta) ()",Miljö!$B$1:$J$1,0),FALSE)</f>
        <v>'Bio energi'</v>
      </c>
      <c r="G368">
        <f>VLOOKUP($B368,Miljö!$B$1:$J$479,MATCH("Primärenergifaktor ()",Miljö!$B$1:$J$1,0),FALSE)</f>
        <v>2</v>
      </c>
      <c r="H368">
        <f>VLOOKUP($B368,Miljö!$B$1:$J$479,MATCH("Koldioxidekvivalenter energiomvandling (g/kwh)",Miljö!$B$1:$J$1,0),FALSE)</f>
        <v>0</v>
      </c>
      <c r="I368">
        <f>VLOOKUP($B368,Miljö!$B$1:$J$479,MATCH("Fossilandel för ursprungspecificerad el ()",Miljö!$B$1:$J$1,0),FALSE)</f>
        <v>0</v>
      </c>
      <c r="J368">
        <f>VLOOKUP($B368,Miljö!$B$1:$J$479,MATCH("Kärnkraftsandel för ursprungsspecificerad el ()",Miljö!$B$1:$J$1,0),FALSE)</f>
        <v>0</v>
      </c>
      <c r="L368">
        <f>VLOOKUP($B368,Totalt!$B$1:$BU$497,MATCH("total el",Totalt!$B$1:$BU$1,0),FALSE)</f>
        <v>0.98199999999999998</v>
      </c>
      <c r="N368" s="136">
        <f t="shared" si="20"/>
        <v>1.964</v>
      </c>
      <c r="O368" s="136">
        <f t="shared" si="21"/>
        <v>0</v>
      </c>
      <c r="P368" s="136">
        <f t="shared" si="22"/>
        <v>0</v>
      </c>
      <c r="Q368" s="136">
        <f t="shared" si="23"/>
        <v>0</v>
      </c>
    </row>
    <row r="369" spans="1:17">
      <c r="A369" t="s">
        <v>560</v>
      </c>
      <c r="B369" t="s">
        <v>574</v>
      </c>
      <c r="C369" t="str">
        <f>VLOOKUP($B369,Totalt!$B$1:$BU$600,MATCH("Kvalitetsgranskad:",Totalt!$B$1:$BU$1,0),FALSE)</f>
        <v>Ja</v>
      </c>
      <c r="E369" t="str">
        <f>VLOOKUP($B369,Miljö!$B$1:$AG$479,MATCH(E$1,Miljö!$B$1:$AK$1,0),FALSE)</f>
        <v>Ja</v>
      </c>
      <c r="F369" t="str">
        <f>VLOOKUP($B369,Miljö!$B$1:$J$479,MATCH("Typ av ursprungsspecificerad el   (Om inget värde anges används Nordisk residualmix, se inforuta) ()",Miljö!$B$1:$J$1,0),FALSE)</f>
        <v>'Bio energi'</v>
      </c>
      <c r="G369">
        <f>VLOOKUP($B369,Miljö!$B$1:$J$479,MATCH("Primärenergifaktor ()",Miljö!$B$1:$J$1,0),FALSE)</f>
        <v>2</v>
      </c>
      <c r="H369">
        <f>VLOOKUP($B369,Miljö!$B$1:$J$479,MATCH("Koldioxidekvivalenter energiomvandling (g/kwh)",Miljö!$B$1:$J$1,0),FALSE)</f>
        <v>0</v>
      </c>
      <c r="I369">
        <f>VLOOKUP($B369,Miljö!$B$1:$J$479,MATCH("Fossilandel för ursprungspecificerad el ()",Miljö!$B$1:$J$1,0),FALSE)</f>
        <v>0</v>
      </c>
      <c r="J369">
        <f>VLOOKUP($B369,Miljö!$B$1:$J$479,MATCH("Kärnkraftsandel för ursprungsspecificerad el ()",Miljö!$B$1:$J$1,0),FALSE)</f>
        <v>0</v>
      </c>
      <c r="L369">
        <f>VLOOKUP($B369,Totalt!$B$1:$BU$497,MATCH("total el",Totalt!$B$1:$BU$1,0),FALSE)</f>
        <v>2.5401500000000001</v>
      </c>
      <c r="N369" s="136">
        <f t="shared" si="20"/>
        <v>5.0803000000000003</v>
      </c>
      <c r="O369" s="136">
        <f t="shared" si="21"/>
        <v>0</v>
      </c>
      <c r="P369" s="136">
        <f t="shared" si="22"/>
        <v>0</v>
      </c>
      <c r="Q369" s="136">
        <f t="shared" si="23"/>
        <v>0</v>
      </c>
    </row>
    <row r="370" spans="1:17">
      <c r="A370" t="s">
        <v>560</v>
      </c>
      <c r="B370" t="s">
        <v>575</v>
      </c>
      <c r="C370" t="str">
        <f>VLOOKUP($B370,Totalt!$B$1:$BU$600,MATCH("Kvalitetsgranskad:",Totalt!$B$1:$BU$1,0),FALSE)</f>
        <v>Ja</v>
      </c>
      <c r="E370" t="str">
        <f>VLOOKUP($B370,Miljö!$B$1:$AG$479,MATCH(E$1,Miljö!$B$1:$AK$1,0),FALSE)</f>
        <v>Ja</v>
      </c>
      <c r="F370" t="str">
        <f>VLOOKUP($B370,Miljö!$B$1:$J$479,MATCH("Typ av ursprungsspecificerad el   (Om inget värde anges används Nordisk residualmix, se inforuta) ()",Miljö!$B$1:$J$1,0),FALSE)</f>
        <v>'Bio energi'</v>
      </c>
      <c r="G370">
        <f>VLOOKUP($B370,Miljö!$B$1:$J$479,MATCH("Primärenergifaktor ()",Miljö!$B$1:$J$1,0),FALSE)</f>
        <v>2</v>
      </c>
      <c r="H370">
        <f>VLOOKUP($B370,Miljö!$B$1:$J$479,MATCH("Koldioxidekvivalenter energiomvandling (g/kwh)",Miljö!$B$1:$J$1,0),FALSE)</f>
        <v>0</v>
      </c>
      <c r="I370">
        <f>VLOOKUP($B370,Miljö!$B$1:$J$479,MATCH("Fossilandel för ursprungspecificerad el ()",Miljö!$B$1:$J$1,0),FALSE)</f>
        <v>0</v>
      </c>
      <c r="J370">
        <f>VLOOKUP($B370,Miljö!$B$1:$J$479,MATCH("Kärnkraftsandel för ursprungsspecificerad el ()",Miljö!$B$1:$J$1,0),FALSE)</f>
        <v>0</v>
      </c>
      <c r="L370">
        <f>VLOOKUP($B370,Totalt!$B$1:$BU$497,MATCH("total el",Totalt!$B$1:$BU$1,0),FALSE)</f>
        <v>1.3240000000000001</v>
      </c>
      <c r="N370" s="136">
        <f t="shared" si="20"/>
        <v>2.6480000000000001</v>
      </c>
      <c r="O370" s="136">
        <f t="shared" si="21"/>
        <v>0</v>
      </c>
      <c r="P370" s="136">
        <f t="shared" si="22"/>
        <v>0</v>
      </c>
      <c r="Q370" s="136">
        <f t="shared" si="23"/>
        <v>0</v>
      </c>
    </row>
    <row r="371" spans="1:17">
      <c r="A371" t="s">
        <v>560</v>
      </c>
      <c r="B371" t="s">
        <v>576</v>
      </c>
      <c r="C371" t="str">
        <f>VLOOKUP($B371,Totalt!$B$1:$BU$600,MATCH("Kvalitetsgranskad:",Totalt!$B$1:$BU$1,0),FALSE)</f>
        <v>Ja</v>
      </c>
      <c r="E371" t="str">
        <f>VLOOKUP($B371,Miljö!$B$1:$AG$479,MATCH(E$1,Miljö!$B$1:$AK$1,0),FALSE)</f>
        <v>Ja</v>
      </c>
      <c r="F371" t="str">
        <f>VLOOKUP($B371,Miljö!$B$1:$J$479,MATCH("Typ av ursprungsspecificerad el   (Om inget värde anges används Nordisk residualmix, se inforuta) ()",Miljö!$B$1:$J$1,0),FALSE)</f>
        <v>'Bio energi'</v>
      </c>
      <c r="G371">
        <f>VLOOKUP($B371,Miljö!$B$1:$J$479,MATCH("Primärenergifaktor ()",Miljö!$B$1:$J$1,0),FALSE)</f>
        <v>2</v>
      </c>
      <c r="H371">
        <f>VLOOKUP($B371,Miljö!$B$1:$J$479,MATCH("Koldioxidekvivalenter energiomvandling (g/kwh)",Miljö!$B$1:$J$1,0),FALSE)</f>
        <v>0</v>
      </c>
      <c r="I371">
        <f>VLOOKUP($B371,Miljö!$B$1:$J$479,MATCH("Fossilandel för ursprungspecificerad el ()",Miljö!$B$1:$J$1,0),FALSE)</f>
        <v>0</v>
      </c>
      <c r="J371">
        <f>VLOOKUP($B371,Miljö!$B$1:$J$479,MATCH("Kärnkraftsandel för ursprungsspecificerad el ()",Miljö!$B$1:$J$1,0),FALSE)</f>
        <v>0</v>
      </c>
      <c r="L371">
        <f>VLOOKUP($B371,Totalt!$B$1:$BU$497,MATCH("total el",Totalt!$B$1:$BU$1,0),FALSE)</f>
        <v>4.437E-2</v>
      </c>
      <c r="N371" s="136">
        <f t="shared" si="20"/>
        <v>8.8739999999999999E-2</v>
      </c>
      <c r="O371" s="136">
        <f t="shared" si="21"/>
        <v>0</v>
      </c>
      <c r="P371" s="136">
        <f t="shared" si="22"/>
        <v>0</v>
      </c>
      <c r="Q371" s="136">
        <f t="shared" si="23"/>
        <v>0</v>
      </c>
    </row>
    <row r="372" spans="1:17">
      <c r="A372" t="s">
        <v>560</v>
      </c>
      <c r="B372" t="s">
        <v>577</v>
      </c>
      <c r="C372" t="str">
        <f>VLOOKUP($B372,Totalt!$B$1:$BU$600,MATCH("Kvalitetsgranskad:",Totalt!$B$1:$BU$1,0),FALSE)</f>
        <v>Ja</v>
      </c>
      <c r="E372" t="str">
        <f>VLOOKUP($B372,Miljö!$B$1:$AG$479,MATCH(E$1,Miljö!$B$1:$AK$1,0),FALSE)</f>
        <v>Ja</v>
      </c>
      <c r="F372" t="str">
        <f>VLOOKUP($B372,Miljö!$B$1:$J$479,MATCH("Typ av ursprungsspecificerad el   (Om inget värde anges används Nordisk residualmix, se inforuta) ()",Miljö!$B$1:$J$1,0),FALSE)</f>
        <v>'Bio energi'</v>
      </c>
      <c r="G372">
        <f>VLOOKUP($B372,Miljö!$B$1:$J$479,MATCH("Primärenergifaktor ()",Miljö!$B$1:$J$1,0),FALSE)</f>
        <v>2</v>
      </c>
      <c r="H372">
        <f>VLOOKUP($B372,Miljö!$B$1:$J$479,MATCH("Koldioxidekvivalenter energiomvandling (g/kwh)",Miljö!$B$1:$J$1,0),FALSE)</f>
        <v>0</v>
      </c>
      <c r="I372">
        <f>VLOOKUP($B372,Miljö!$B$1:$J$479,MATCH("Fossilandel för ursprungspecificerad el ()",Miljö!$B$1:$J$1,0),FALSE)</f>
        <v>0</v>
      </c>
      <c r="J372">
        <f>VLOOKUP($B372,Miljö!$B$1:$J$479,MATCH("Kärnkraftsandel för ursprungsspecificerad el ()",Miljö!$B$1:$J$1,0),FALSE)</f>
        <v>0</v>
      </c>
      <c r="L372">
        <f>VLOOKUP($B372,Totalt!$B$1:$BU$497,MATCH("total el",Totalt!$B$1:$BU$1,0),FALSE)</f>
        <v>0.67300000000000004</v>
      </c>
      <c r="N372" s="136">
        <f t="shared" si="20"/>
        <v>1.3460000000000001</v>
      </c>
      <c r="O372" s="136">
        <f t="shared" si="21"/>
        <v>0</v>
      </c>
      <c r="P372" s="136">
        <f t="shared" si="22"/>
        <v>0</v>
      </c>
      <c r="Q372" s="136">
        <f t="shared" si="23"/>
        <v>0</v>
      </c>
    </row>
    <row r="373" spans="1:17">
      <c r="A373" t="s">
        <v>560</v>
      </c>
      <c r="B373" t="s">
        <v>578</v>
      </c>
      <c r="C373" t="str">
        <f>VLOOKUP($B373,Totalt!$B$1:$BU$600,MATCH("Kvalitetsgranskad:",Totalt!$B$1:$BU$1,0),FALSE)</f>
        <v>Ja</v>
      </c>
      <c r="E373" t="str">
        <f>VLOOKUP($B373,Miljö!$B$1:$AG$479,MATCH(E$1,Miljö!$B$1:$AK$1,0),FALSE)</f>
        <v>Ja</v>
      </c>
      <c r="F373" t="str">
        <f>VLOOKUP($B373,Miljö!$B$1:$J$479,MATCH("Typ av ursprungsspecificerad el   (Om inget värde anges används Nordisk residualmix, se inforuta) ()",Miljö!$B$1:$J$1,0),FALSE)</f>
        <v>'Bio energi'</v>
      </c>
      <c r="G373">
        <f>VLOOKUP($B373,Miljö!$B$1:$J$479,MATCH("Primärenergifaktor ()",Miljö!$B$1:$J$1,0),FALSE)</f>
        <v>2</v>
      </c>
      <c r="H373">
        <f>VLOOKUP($B373,Miljö!$B$1:$J$479,MATCH("Koldioxidekvivalenter energiomvandling (g/kwh)",Miljö!$B$1:$J$1,0),FALSE)</f>
        <v>0</v>
      </c>
      <c r="I373">
        <f>VLOOKUP($B373,Miljö!$B$1:$J$479,MATCH("Fossilandel för ursprungspecificerad el ()",Miljö!$B$1:$J$1,0),FALSE)</f>
        <v>0</v>
      </c>
      <c r="J373">
        <f>VLOOKUP($B373,Miljö!$B$1:$J$479,MATCH("Kärnkraftsandel för ursprungsspecificerad el ()",Miljö!$B$1:$J$1,0),FALSE)</f>
        <v>0</v>
      </c>
      <c r="L373">
        <f>VLOOKUP($B373,Totalt!$B$1:$BU$497,MATCH("total el",Totalt!$B$1:$BU$1,0),FALSE)</f>
        <v>9.1999999999999998E-2</v>
      </c>
      <c r="N373" s="136">
        <f t="shared" si="20"/>
        <v>0.184</v>
      </c>
      <c r="O373" s="136">
        <f t="shared" si="21"/>
        <v>0</v>
      </c>
      <c r="P373" s="136">
        <f t="shared" si="22"/>
        <v>0</v>
      </c>
      <c r="Q373" s="136">
        <f t="shared" si="23"/>
        <v>0</v>
      </c>
    </row>
    <row r="374" spans="1:17">
      <c r="A374" t="s">
        <v>560</v>
      </c>
      <c r="B374" t="s">
        <v>579</v>
      </c>
      <c r="C374" t="str">
        <f>VLOOKUP($B374,Totalt!$B$1:$BU$600,MATCH("Kvalitetsgranskad:",Totalt!$B$1:$BU$1,0),FALSE)</f>
        <v>Ja</v>
      </c>
      <c r="E374" t="str">
        <f>VLOOKUP($B374,Miljö!$B$1:$AG$479,MATCH(E$1,Miljö!$B$1:$AK$1,0),FALSE)</f>
        <v>Ja</v>
      </c>
      <c r="F374" t="str">
        <f>VLOOKUP($B374,Miljö!$B$1:$J$479,MATCH("Typ av ursprungsspecificerad el   (Om inget värde anges används Nordisk residualmix, se inforuta) ()",Miljö!$B$1:$J$1,0),FALSE)</f>
        <v>'Boi energi'</v>
      </c>
      <c r="G374">
        <f>VLOOKUP($B374,Miljö!$B$1:$J$479,MATCH("Primärenergifaktor ()",Miljö!$B$1:$J$1,0),FALSE)</f>
        <v>2</v>
      </c>
      <c r="H374">
        <f>VLOOKUP($B374,Miljö!$B$1:$J$479,MATCH("Koldioxidekvivalenter energiomvandling (g/kwh)",Miljö!$B$1:$J$1,0),FALSE)</f>
        <v>0</v>
      </c>
      <c r="I374">
        <f>VLOOKUP($B374,Miljö!$B$1:$J$479,MATCH("Fossilandel för ursprungspecificerad el ()",Miljö!$B$1:$J$1,0),FALSE)</f>
        <v>0</v>
      </c>
      <c r="J374">
        <f>VLOOKUP($B374,Miljö!$B$1:$J$479,MATCH("Kärnkraftsandel för ursprungsspecificerad el ()",Miljö!$B$1:$J$1,0),FALSE)</f>
        <v>0</v>
      </c>
      <c r="L374">
        <f>VLOOKUP($B374,Totalt!$B$1:$BU$497,MATCH("total el",Totalt!$B$1:$BU$1,0),FALSE)</f>
        <v>5.5E-2</v>
      </c>
      <c r="N374" s="136">
        <f t="shared" si="20"/>
        <v>0.11</v>
      </c>
      <c r="O374" s="136">
        <f t="shared" si="21"/>
        <v>0</v>
      </c>
      <c r="P374" s="136">
        <f t="shared" si="22"/>
        <v>0</v>
      </c>
      <c r="Q374" s="136">
        <f t="shared" si="23"/>
        <v>0</v>
      </c>
    </row>
    <row r="375" spans="1:17">
      <c r="A375" t="s">
        <v>560</v>
      </c>
      <c r="B375" t="s">
        <v>580</v>
      </c>
      <c r="C375" t="str">
        <f>VLOOKUP($B375,Totalt!$B$1:$BU$600,MATCH("Kvalitetsgranskad:",Totalt!$B$1:$BU$1,0),FALSE)</f>
        <v>Ja</v>
      </c>
      <c r="E375" t="str">
        <f>VLOOKUP($B375,Miljö!$B$1:$AG$479,MATCH(E$1,Miljö!$B$1:$AK$1,0),FALSE)</f>
        <v>Ja</v>
      </c>
      <c r="F375" t="str">
        <f>VLOOKUP($B375,Miljö!$B$1:$J$479,MATCH("Typ av ursprungsspecificerad el   (Om inget värde anges används Nordisk residualmix, se inforuta) ()",Miljö!$B$1:$J$1,0),FALSE)</f>
        <v>'Bio energi'</v>
      </c>
      <c r="G375">
        <f>VLOOKUP($B375,Miljö!$B$1:$J$479,MATCH("Primärenergifaktor ()",Miljö!$B$1:$J$1,0),FALSE)</f>
        <v>2</v>
      </c>
      <c r="H375">
        <f>VLOOKUP($B375,Miljö!$B$1:$J$479,MATCH("Koldioxidekvivalenter energiomvandling (g/kwh)",Miljö!$B$1:$J$1,0),FALSE)</f>
        <v>0</v>
      </c>
      <c r="I375">
        <f>VLOOKUP($B375,Miljö!$B$1:$J$479,MATCH("Fossilandel för ursprungspecificerad el ()",Miljö!$B$1:$J$1,0),FALSE)</f>
        <v>0</v>
      </c>
      <c r="J375">
        <f>VLOOKUP($B375,Miljö!$B$1:$J$479,MATCH("Kärnkraftsandel för ursprungsspecificerad el ()",Miljö!$B$1:$J$1,0),FALSE)</f>
        <v>0</v>
      </c>
      <c r="L375">
        <f>VLOOKUP($B375,Totalt!$B$1:$BU$497,MATCH("total el",Totalt!$B$1:$BU$1,0),FALSE)</f>
        <v>1.6E-2</v>
      </c>
      <c r="N375" s="136">
        <f t="shared" si="20"/>
        <v>3.2000000000000001E-2</v>
      </c>
      <c r="O375" s="136">
        <f t="shared" si="21"/>
        <v>0</v>
      </c>
      <c r="P375" s="136">
        <f t="shared" si="22"/>
        <v>0</v>
      </c>
      <c r="Q375" s="136">
        <f t="shared" si="23"/>
        <v>0</v>
      </c>
    </row>
    <row r="376" spans="1:17">
      <c r="A376" t="s">
        <v>582</v>
      </c>
      <c r="B376" t="s">
        <v>583</v>
      </c>
      <c r="C376" t="str">
        <f>VLOOKUP($B376,Totalt!$B$1:$BU$600,MATCH("Kvalitetsgranskad:",Totalt!$B$1:$BU$1,0),FALSE)</f>
        <v>Ja</v>
      </c>
      <c r="E376" t="str">
        <f>VLOOKUP($B376,Miljö!$B$1:$AG$479,MATCH(E$1,Miljö!$B$1:$AK$1,0),FALSE)</f>
        <v>Ja</v>
      </c>
      <c r="F376" t="str">
        <f>VLOOKUP($B376,Miljö!$B$1:$J$479,MATCH("Typ av ursprungsspecificerad el   (Om inget värde anges används Nordisk residualmix, se inforuta) ()",Miljö!$B$1:$J$1,0),FALSE)</f>
        <v>'Vattenkraft'</v>
      </c>
      <c r="G376">
        <f>VLOOKUP($B376,Miljö!$B$1:$J$479,MATCH("Primärenergifaktor ()",Miljö!$B$1:$J$1,0),FALSE)</f>
        <v>1.1000000000000001</v>
      </c>
      <c r="H376">
        <f>VLOOKUP($B376,Miljö!$B$1:$J$479,MATCH("Koldioxidekvivalenter energiomvandling (g/kwh)",Miljö!$B$1:$J$1,0),FALSE)</f>
        <v>0</v>
      </c>
      <c r="I376">
        <f>VLOOKUP($B376,Miljö!$B$1:$J$479,MATCH("Fossilandel för ursprungspecificerad el ()",Miljö!$B$1:$J$1,0),FALSE)</f>
        <v>0</v>
      </c>
      <c r="J376">
        <f>VLOOKUP($B376,Miljö!$B$1:$J$479,MATCH("Kärnkraftsandel för ursprungsspecificerad el ()",Miljö!$B$1:$J$1,0),FALSE)</f>
        <v>0</v>
      </c>
      <c r="L376">
        <f>VLOOKUP($B376,Totalt!$B$1:$BU$497,MATCH("total el",Totalt!$B$1:$BU$1,0),FALSE)</f>
        <v>5.4480000000000001E-2</v>
      </c>
      <c r="N376" s="136">
        <f t="shared" si="20"/>
        <v>5.9928000000000002E-2</v>
      </c>
      <c r="O376" s="136">
        <f t="shared" si="21"/>
        <v>0</v>
      </c>
      <c r="P376" s="136">
        <f t="shared" si="22"/>
        <v>0</v>
      </c>
      <c r="Q376" s="136">
        <f t="shared" si="23"/>
        <v>0</v>
      </c>
    </row>
    <row r="377" spans="1:17">
      <c r="A377" t="s">
        <v>582</v>
      </c>
      <c r="B377" t="s">
        <v>584</v>
      </c>
      <c r="C377" t="str">
        <f>VLOOKUP($B377,Totalt!$B$1:$BU$600,MATCH("Kvalitetsgranskad:",Totalt!$B$1:$BU$1,0),FALSE)</f>
        <v>Ja</v>
      </c>
      <c r="E377" t="str">
        <f>VLOOKUP($B377,Miljö!$B$1:$AG$479,MATCH(E$1,Miljö!$B$1:$AK$1,0),FALSE)</f>
        <v>Ja</v>
      </c>
      <c r="F377" t="str">
        <f>VLOOKUP($B377,Miljö!$B$1:$J$479,MATCH("Typ av ursprungsspecificerad el   (Om inget värde anges används Nordisk residualmix, se inforuta) ()",Miljö!$B$1:$J$1,0),FALSE)</f>
        <v>'Vattenkraft'</v>
      </c>
      <c r="G377">
        <f>VLOOKUP($B377,Miljö!$B$1:$J$479,MATCH("Primärenergifaktor ()",Miljö!$B$1:$J$1,0),FALSE)</f>
        <v>1.1000000000000001</v>
      </c>
      <c r="H377">
        <f>VLOOKUP($B377,Miljö!$B$1:$J$479,MATCH("Koldioxidekvivalenter energiomvandling (g/kwh)",Miljö!$B$1:$J$1,0),FALSE)</f>
        <v>0</v>
      </c>
      <c r="I377">
        <f>VLOOKUP($B377,Miljö!$B$1:$J$479,MATCH("Fossilandel för ursprungspecificerad el ()",Miljö!$B$1:$J$1,0),FALSE)</f>
        <v>0</v>
      </c>
      <c r="J377">
        <f>VLOOKUP($B377,Miljö!$B$1:$J$479,MATCH("Kärnkraftsandel för ursprungsspecificerad el ()",Miljö!$B$1:$J$1,0),FALSE)</f>
        <v>0</v>
      </c>
      <c r="L377">
        <f>VLOOKUP($B377,Totalt!$B$1:$BU$497,MATCH("total el",Totalt!$B$1:$BU$1,0),FALSE)</f>
        <v>9.357E-2</v>
      </c>
      <c r="N377" s="136">
        <f t="shared" si="20"/>
        <v>0.102927</v>
      </c>
      <c r="O377" s="136">
        <f t="shared" si="21"/>
        <v>0</v>
      </c>
      <c r="P377" s="136">
        <f t="shared" si="22"/>
        <v>0</v>
      </c>
      <c r="Q377" s="136">
        <f t="shared" si="23"/>
        <v>0</v>
      </c>
    </row>
    <row r="378" spans="1:17">
      <c r="A378" t="s">
        <v>582</v>
      </c>
      <c r="B378" t="s">
        <v>585</v>
      </c>
      <c r="C378" t="str">
        <f>VLOOKUP($B378,Totalt!$B$1:$BU$600,MATCH("Kvalitetsgranskad:",Totalt!$B$1:$BU$1,0),FALSE)</f>
        <v>Ja</v>
      </c>
      <c r="E378" t="str">
        <f>VLOOKUP($B378,Miljö!$B$1:$AG$479,MATCH(E$1,Miljö!$B$1:$AK$1,0),FALSE)</f>
        <v>Ja</v>
      </c>
      <c r="F378" t="str">
        <f>VLOOKUP($B378,Miljö!$B$1:$J$479,MATCH("Typ av ursprungsspecificerad el   (Om inget värde anges används Nordisk residualmix, se inforuta) ()",Miljö!$B$1:$J$1,0),FALSE)</f>
        <v>'Vattenkrafr'</v>
      </c>
      <c r="G378">
        <f>VLOOKUP($B378,Miljö!$B$1:$J$479,MATCH("Primärenergifaktor ()",Miljö!$B$1:$J$1,0),FALSE)</f>
        <v>1.1000000000000001</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v>
      </c>
      <c r="L378">
        <f>VLOOKUP($B378,Totalt!$B$1:$BU$497,MATCH("total el",Totalt!$B$1:$BU$1,0),FALSE)</f>
        <v>0.10335</v>
      </c>
      <c r="N378" s="136">
        <f t="shared" si="20"/>
        <v>0.11368500000000001</v>
      </c>
      <c r="O378" s="136">
        <f t="shared" si="21"/>
        <v>0</v>
      </c>
      <c r="P378" s="136">
        <f t="shared" si="22"/>
        <v>0</v>
      </c>
      <c r="Q378" s="136">
        <f t="shared" si="23"/>
        <v>0</v>
      </c>
    </row>
    <row r="379" spans="1:17">
      <c r="A379" t="s">
        <v>582</v>
      </c>
      <c r="B379" t="s">
        <v>586</v>
      </c>
      <c r="C379" t="str">
        <f>VLOOKUP($B379,Totalt!$B$1:$BU$600,MATCH("Kvalitetsgranskad:",Totalt!$B$1:$BU$1,0),FALSE)</f>
        <v>Ja</v>
      </c>
      <c r="E379" t="str">
        <f>VLOOKUP($B379,Miljö!$B$1:$AG$479,MATCH(E$1,Miljö!$B$1:$AK$1,0),FALSE)</f>
        <v>Ja</v>
      </c>
      <c r="F379" t="str">
        <f>VLOOKUP($B379,Miljö!$B$1:$J$479,MATCH("Typ av ursprungsspecificerad el   (Om inget värde anges används Nordisk residualmix, se inforuta) ()",Miljö!$B$1:$J$1,0),FALSE)</f>
        <v>'Vattenkraft'</v>
      </c>
      <c r="G379">
        <f>VLOOKUP($B379,Miljö!$B$1:$J$479,MATCH("Primärenergifaktor ()",Miljö!$B$1:$J$1,0),FALSE)</f>
        <v>1.1000000000000001</v>
      </c>
      <c r="H379">
        <f>VLOOKUP($B379,Miljö!$B$1:$J$479,MATCH("Koldioxidekvivalenter energiomvandling (g/kwh)",Miljö!$B$1:$J$1,0),FALSE)</f>
        <v>0</v>
      </c>
      <c r="I379">
        <f>VLOOKUP($B379,Miljö!$B$1:$J$479,MATCH("Fossilandel för ursprungspecificerad el ()",Miljö!$B$1:$J$1,0),FALSE)</f>
        <v>0</v>
      </c>
      <c r="J379">
        <f>VLOOKUP($B379,Miljö!$B$1:$J$479,MATCH("Kärnkraftsandel för ursprungsspecificerad el ()",Miljö!$B$1:$J$1,0),FALSE)</f>
        <v>0</v>
      </c>
      <c r="L379">
        <f>VLOOKUP($B379,Totalt!$B$1:$BU$497,MATCH("total el",Totalt!$B$1:$BU$1,0),FALSE)</f>
        <v>1.8839999999999999E-2</v>
      </c>
      <c r="N379" s="136">
        <f t="shared" si="20"/>
        <v>2.0723999999999999E-2</v>
      </c>
      <c r="O379" s="136">
        <f t="shared" si="21"/>
        <v>0</v>
      </c>
      <c r="P379" s="136">
        <f t="shared" si="22"/>
        <v>0</v>
      </c>
      <c r="Q379" s="136">
        <f t="shared" si="23"/>
        <v>0</v>
      </c>
    </row>
    <row r="380" spans="1:17">
      <c r="A380" t="s">
        <v>582</v>
      </c>
      <c r="B380" t="s">
        <v>587</v>
      </c>
      <c r="C380" t="str">
        <f>VLOOKUP($B380,Totalt!$B$1:$BU$600,MATCH("Kvalitetsgranskad:",Totalt!$B$1:$BU$1,0),FALSE)</f>
        <v>Ja</v>
      </c>
      <c r="E380" t="str">
        <f>VLOOKUP($B380,Miljö!$B$1:$AG$479,MATCH(E$1,Miljö!$B$1:$AK$1,0),FALSE)</f>
        <v>Ja</v>
      </c>
      <c r="F380" t="str">
        <f>VLOOKUP($B380,Miljö!$B$1:$J$479,MATCH("Typ av ursprungsspecificerad el   (Om inget värde anges används Nordisk residualmix, se inforuta) ()",Miljö!$B$1:$J$1,0),FALSE)</f>
        <v>'Vattenkraft'</v>
      </c>
      <c r="G380">
        <f>VLOOKUP($B380,Miljö!$B$1:$J$479,MATCH("Primärenergifaktor ()",Miljö!$B$1:$J$1,0),FALSE)</f>
        <v>1.1000000000000001</v>
      </c>
      <c r="H380">
        <f>VLOOKUP($B380,Miljö!$B$1:$J$479,MATCH("Koldioxidekvivalenter energiomvandling (g/kwh)",Miljö!$B$1:$J$1,0),FALSE)</f>
        <v>0</v>
      </c>
      <c r="I380">
        <f>VLOOKUP($B380,Miljö!$B$1:$J$479,MATCH("Fossilandel för ursprungspecificerad el ()",Miljö!$B$1:$J$1,0),FALSE)</f>
        <v>0</v>
      </c>
      <c r="J380">
        <f>VLOOKUP($B380,Miljö!$B$1:$J$479,MATCH("Kärnkraftsandel för ursprungsspecificerad el ()",Miljö!$B$1:$J$1,0),FALSE)</f>
        <v>0</v>
      </c>
      <c r="L380">
        <f>VLOOKUP($B380,Totalt!$B$1:$BU$497,MATCH("total el",Totalt!$B$1:$BU$1,0),FALSE)</f>
        <v>0.27666000000000002</v>
      </c>
      <c r="N380" s="136">
        <f t="shared" si="20"/>
        <v>0.30432600000000004</v>
      </c>
      <c r="O380" s="136">
        <f t="shared" si="21"/>
        <v>0</v>
      </c>
      <c r="P380" s="136">
        <f t="shared" si="22"/>
        <v>0</v>
      </c>
      <c r="Q380" s="136">
        <f t="shared" si="23"/>
        <v>0</v>
      </c>
    </row>
    <row r="381" spans="1:17">
      <c r="A381" t="s">
        <v>582</v>
      </c>
      <c r="B381" t="s">
        <v>588</v>
      </c>
      <c r="C381" t="str">
        <f>VLOOKUP($B381,Totalt!$B$1:$BU$600,MATCH("Kvalitetsgranskad:",Totalt!$B$1:$BU$1,0),FALSE)</f>
        <v>Ja</v>
      </c>
      <c r="E381" t="str">
        <f>VLOOKUP($B381,Miljö!$B$1:$AG$479,MATCH(E$1,Miljö!$B$1:$AK$1,0),FALSE)</f>
        <v>Ja</v>
      </c>
      <c r="F381" t="str">
        <f>VLOOKUP($B381,Miljö!$B$1:$J$479,MATCH("Typ av ursprungsspecificerad el   (Om inget värde anges används Nordisk residualmix, se inforuta) ()",Miljö!$B$1:$J$1,0),FALSE)</f>
        <v>'Vindkraft och egen kraftvärme'</v>
      </c>
      <c r="G381">
        <f>VLOOKUP($B381,Miljö!$B$1:$J$479,MATCH("Primärenergifaktor ()",Miljö!$B$1:$J$1,0),FALSE)</f>
        <v>1.1000000000000001</v>
      </c>
      <c r="H381">
        <f>VLOOKUP($B381,Miljö!$B$1:$J$479,MATCH("Koldioxidekvivalenter energiomvandling (g/kwh)",Miljö!$B$1:$J$1,0),FALSE)</f>
        <v>0</v>
      </c>
      <c r="I381">
        <f>VLOOKUP($B381,Miljö!$B$1:$J$479,MATCH("Fossilandel för ursprungspecificerad el ()",Miljö!$B$1:$J$1,0),FALSE)</f>
        <v>0</v>
      </c>
      <c r="J381">
        <f>VLOOKUP($B381,Miljö!$B$1:$J$479,MATCH("Kärnkraftsandel för ursprungsspecificerad el ()",Miljö!$B$1:$J$1,0),FALSE)</f>
        <v>0</v>
      </c>
      <c r="L381">
        <f>VLOOKUP($B381,Totalt!$B$1:$BU$497,MATCH("total el",Totalt!$B$1:$BU$1,0),FALSE)</f>
        <v>3.99057</v>
      </c>
      <c r="N381" s="136">
        <f t="shared" si="20"/>
        <v>4.3896269999999999</v>
      </c>
      <c r="O381" s="136">
        <f t="shared" si="21"/>
        <v>0</v>
      </c>
      <c r="P381" s="136">
        <f t="shared" si="22"/>
        <v>0</v>
      </c>
      <c r="Q381" s="136">
        <f t="shared" si="23"/>
        <v>0</v>
      </c>
    </row>
    <row r="382" spans="1:17">
      <c r="A382" t="s">
        <v>589</v>
      </c>
      <c r="B382" t="s">
        <v>590</v>
      </c>
      <c r="C382" t="str">
        <f>VLOOKUP($B382,Totalt!$B$1:$BU$600,MATCH("Kvalitetsgranskad:",Totalt!$B$1:$BU$1,0),FALSE)</f>
        <v>Ja</v>
      </c>
      <c r="E382" t="str">
        <f>VLOOKUP($B382,Miljö!$B$1:$AG$479,MATCH(E$1,Miljö!$B$1:$AK$1,0),FALSE)</f>
        <v>Ja</v>
      </c>
      <c r="F382" t="str">
        <f>VLOOKUP($B382,Miljö!$B$1:$J$479,MATCH("Typ av ursprungsspecificerad el   (Om inget värde anges används Nordisk residualmix, se inforuta) ()",Miljö!$B$1:$J$1,0),FALSE)</f>
        <v>'EPD Vattenfalls vindkraft'</v>
      </c>
      <c r="G382">
        <f>VLOOKUP($B382,Miljö!$B$1:$J$479,MATCH("Primärenergifaktor ()",Miljö!$B$1:$J$1,0),FALSE)</f>
        <v>0.05</v>
      </c>
      <c r="H382">
        <f>VLOOKUP($B382,Miljö!$B$1:$J$479,MATCH("Koldioxidekvivalenter energiomvandling (g/kwh)",Miljö!$B$1:$J$1,0),FALSE)</f>
        <v>0</v>
      </c>
      <c r="I382">
        <f>VLOOKUP($B382,Miljö!$B$1:$J$479,MATCH("Fossilandel för ursprungspecificerad el ()",Miljö!$B$1:$J$1,0),FALSE)</f>
        <v>0</v>
      </c>
      <c r="J382">
        <f>VLOOKUP($B382,Miljö!$B$1:$J$479,MATCH("Kärnkraftsandel för ursprungsspecificerad el ()",Miljö!$B$1:$J$1,0),FALSE)</f>
        <v>0</v>
      </c>
      <c r="L382">
        <f>VLOOKUP($B382,Totalt!$B$1:$BU$497,MATCH("total el",Totalt!$B$1:$BU$1,0),FALSE)</f>
        <v>4.7530000000000001</v>
      </c>
      <c r="N382" s="136">
        <f t="shared" si="20"/>
        <v>0.23765000000000003</v>
      </c>
      <c r="O382" s="136">
        <f t="shared" si="21"/>
        <v>0</v>
      </c>
      <c r="P382" s="136">
        <f t="shared" si="22"/>
        <v>0</v>
      </c>
      <c r="Q382" s="136">
        <f t="shared" si="23"/>
        <v>0</v>
      </c>
    </row>
    <row r="383" spans="1:17">
      <c r="A383" t="s">
        <v>589</v>
      </c>
      <c r="B383" t="s">
        <v>591</v>
      </c>
      <c r="C383" t="str">
        <f>VLOOKUP($B383,Totalt!$B$1:$BU$600,MATCH("Kvalitetsgranskad:",Totalt!$B$1:$BU$1,0),FALSE)</f>
        <v>Ja</v>
      </c>
      <c r="E383" t="str">
        <f>VLOOKUP($B383,Miljö!$B$1:$AG$479,MATCH(E$1,Miljö!$B$1:$AK$1,0),FALSE)</f>
        <v>Ja</v>
      </c>
      <c r="F383" t="str">
        <f>VLOOKUP($B383,Miljö!$B$1:$J$479,MATCH("Typ av ursprungsspecificerad el   (Om inget värde anges används Nordisk residualmix, se inforuta) ()",Miljö!$B$1:$J$1,0),FALSE)</f>
        <v>'EPD Vattenfalls vindkraft'</v>
      </c>
      <c r="G383">
        <f>VLOOKUP($B383,Miljö!$B$1:$J$479,MATCH("Primärenergifaktor ()",Miljö!$B$1:$J$1,0),FALSE)</f>
        <v>0.05</v>
      </c>
      <c r="H383">
        <f>VLOOKUP($B383,Miljö!$B$1:$J$479,MATCH("Koldioxidekvivalenter energiomvandling (g/kwh)",Miljö!$B$1:$J$1,0),FALSE)</f>
        <v>0</v>
      </c>
      <c r="I383">
        <f>VLOOKUP($B383,Miljö!$B$1:$J$479,MATCH("Fossilandel för ursprungspecificerad el ()",Miljö!$B$1:$J$1,0),FALSE)</f>
        <v>0</v>
      </c>
      <c r="J383">
        <f>VLOOKUP($B383,Miljö!$B$1:$J$479,MATCH("Kärnkraftsandel för ursprungsspecificerad el ()",Miljö!$B$1:$J$1,0),FALSE)</f>
        <v>0</v>
      </c>
      <c r="L383">
        <f>VLOOKUP($B383,Totalt!$B$1:$BU$497,MATCH("total el",Totalt!$B$1:$BU$1,0),FALSE)</f>
        <v>0.33400000000000002</v>
      </c>
      <c r="N383" s="136">
        <f t="shared" si="20"/>
        <v>1.6700000000000003E-2</v>
      </c>
      <c r="O383" s="136">
        <f t="shared" si="21"/>
        <v>0</v>
      </c>
      <c r="P383" s="136">
        <f t="shared" si="22"/>
        <v>0</v>
      </c>
      <c r="Q383" s="136">
        <f t="shared" si="23"/>
        <v>0</v>
      </c>
    </row>
    <row r="384" spans="1:17">
      <c r="A384" t="s">
        <v>589</v>
      </c>
      <c r="B384" t="s">
        <v>592</v>
      </c>
      <c r="C384" t="str">
        <f>VLOOKUP($B384,Totalt!$B$1:$BU$600,MATCH("Kvalitetsgranskad:",Totalt!$B$1:$BU$1,0),FALSE)</f>
        <v>Ja</v>
      </c>
      <c r="E384" t="str">
        <f>VLOOKUP($B384,Miljö!$B$1:$AG$479,MATCH(E$1,Miljö!$B$1:$AK$1,0),FALSE)</f>
        <v>Ja</v>
      </c>
      <c r="F384" t="str">
        <f>VLOOKUP($B384,Miljö!$B$1:$J$479,MATCH("Typ av ursprungsspecificerad el   (Om inget värde anges används Nordisk residualmix, se inforuta) ()",Miljö!$B$1:$J$1,0),FALSE)</f>
        <v>'EPD Vattenfalls vindel'</v>
      </c>
      <c r="G384">
        <f>VLOOKUP($B384,Miljö!$B$1:$J$479,MATCH("Primärenergifaktor ()",Miljö!$B$1:$J$1,0),FALSE)</f>
        <v>0.05</v>
      </c>
      <c r="H384">
        <f>VLOOKUP($B384,Miljö!$B$1:$J$479,MATCH("Koldioxidekvivalenter energiomvandling (g/kwh)",Miljö!$B$1:$J$1,0),FALSE)</f>
        <v>0</v>
      </c>
      <c r="I384">
        <f>VLOOKUP($B384,Miljö!$B$1:$J$479,MATCH("Fossilandel för ursprungspecificerad el ()",Miljö!$B$1:$J$1,0),FALSE)</f>
        <v>0</v>
      </c>
      <c r="J384">
        <f>VLOOKUP($B384,Miljö!$B$1:$J$479,MATCH("Kärnkraftsandel för ursprungsspecificerad el ()",Miljö!$B$1:$J$1,0),FALSE)</f>
        <v>0</v>
      </c>
      <c r="L384">
        <f>VLOOKUP($B384,Totalt!$B$1:$BU$497,MATCH("total el",Totalt!$B$1:$BU$1,0),FALSE)</f>
        <v>4.514526</v>
      </c>
      <c r="N384" s="136">
        <f t="shared" si="20"/>
        <v>0.22572630000000002</v>
      </c>
      <c r="O384" s="136">
        <f t="shared" si="21"/>
        <v>0</v>
      </c>
      <c r="P384" s="136">
        <f t="shared" si="22"/>
        <v>0</v>
      </c>
      <c r="Q384" s="136">
        <f t="shared" si="23"/>
        <v>0</v>
      </c>
    </row>
    <row r="385" spans="1:17">
      <c r="A385" t="s">
        <v>589</v>
      </c>
      <c r="B385" t="s">
        <v>593</v>
      </c>
      <c r="C385" t="str">
        <f>VLOOKUP($B385,Totalt!$B$1:$BU$600,MATCH("Kvalitetsgranskad:",Totalt!$B$1:$BU$1,0),FALSE)</f>
        <v>Ja</v>
      </c>
      <c r="E385" t="str">
        <f>VLOOKUP($B385,Miljö!$B$1:$AG$479,MATCH(E$1,Miljö!$B$1:$AK$1,0),FALSE)</f>
        <v>Ja</v>
      </c>
      <c r="F385" t="str">
        <f>VLOOKUP($B385,Miljö!$B$1:$J$479,MATCH("Typ av ursprungsspecificerad el   (Om inget värde anges används Nordisk residualmix, se inforuta) ()",Miljö!$B$1:$J$1,0),FALSE)</f>
        <v>'Vattenfall EPD. vattenkraft'</v>
      </c>
      <c r="G385">
        <f>VLOOKUP($B385,Miljö!$B$1:$J$479,MATCH("Primärenergifaktor ()",Miljö!$B$1:$J$1,0),FALSE)</f>
        <v>0.05</v>
      </c>
      <c r="H385">
        <f>VLOOKUP($B385,Miljö!$B$1:$J$479,MATCH("Koldioxidekvivalenter energiomvandling (g/kwh)",Miljö!$B$1:$J$1,0),FALSE)</f>
        <v>0</v>
      </c>
      <c r="I385">
        <f>VLOOKUP($B385,Miljö!$B$1:$J$479,MATCH("Fossilandel för ursprungspecificerad el ()",Miljö!$B$1:$J$1,0),FALSE)</f>
        <v>0</v>
      </c>
      <c r="J385">
        <f>VLOOKUP($B385,Miljö!$B$1:$J$479,MATCH("Kärnkraftsandel för ursprungsspecificerad el ()",Miljö!$B$1:$J$1,0),FALSE)</f>
        <v>0</v>
      </c>
      <c r="L385">
        <f>VLOOKUP($B385,Totalt!$B$1:$BU$497,MATCH("total el",Totalt!$B$1:$BU$1,0),FALSE)</f>
        <v>0.08</v>
      </c>
      <c r="N385" s="136">
        <f t="shared" si="20"/>
        <v>4.0000000000000001E-3</v>
      </c>
      <c r="O385" s="136">
        <f t="shared" si="21"/>
        <v>0</v>
      </c>
      <c r="P385" s="136">
        <f t="shared" si="22"/>
        <v>0</v>
      </c>
      <c r="Q385" s="136">
        <f t="shared" si="23"/>
        <v>0</v>
      </c>
    </row>
    <row r="386" spans="1:17">
      <c r="A386" t="s">
        <v>594</v>
      </c>
      <c r="B386" t="s">
        <v>595</v>
      </c>
      <c r="C386" t="str">
        <f>VLOOKUP($B386,Totalt!$B$1:$BU$600,MATCH("Kvalitetsgranskad:",Totalt!$B$1:$BU$1,0),FALSE)</f>
        <v>Ja</v>
      </c>
      <c r="E386" t="str">
        <f>VLOOKUP($B386,Miljö!$B$1:$AG$479,MATCH(E$1,Miljö!$B$1:$AK$1,0),FALSE)</f>
        <v>Ja</v>
      </c>
      <c r="F386" t="str">
        <f>VLOOKUP($B386,Miljö!$B$1:$J$479,MATCH("Typ av ursprungsspecificerad el   (Om inget värde anges används Nordisk residualmix, se inforuta) ()",Miljö!$B$1:$J$1,0),FALSE)</f>
        <v>'Vattenkraft'</v>
      </c>
      <c r="G386">
        <f>VLOOKUP($B386,Miljö!$B$1:$J$479,MATCH("Primärenergifaktor ()",Miljö!$B$1:$J$1,0),FALSE)</f>
        <v>1.1000000000000001</v>
      </c>
      <c r="H386">
        <f>VLOOKUP($B386,Miljö!$B$1:$J$479,MATCH("Koldioxidekvivalenter energiomvandling (g/kwh)",Miljö!$B$1:$J$1,0),FALSE)</f>
        <v>0</v>
      </c>
      <c r="I386">
        <f>VLOOKUP($B386,Miljö!$B$1:$J$479,MATCH("Fossilandel för ursprungspecificerad el ()",Miljö!$B$1:$J$1,0),FALSE)</f>
        <v>0</v>
      </c>
      <c r="J386">
        <f>VLOOKUP($B386,Miljö!$B$1:$J$479,MATCH("Kärnkraftsandel för ursprungsspecificerad el ()",Miljö!$B$1:$J$1,0),FALSE)</f>
        <v>0</v>
      </c>
      <c r="L386">
        <f>VLOOKUP($B386,Totalt!$B$1:$BU$497,MATCH("total el",Totalt!$B$1:$BU$1,0),FALSE)</f>
        <v>0.28599999999999998</v>
      </c>
      <c r="N386" s="136">
        <f t="shared" si="20"/>
        <v>0.31459999999999999</v>
      </c>
      <c r="O386" s="136">
        <f t="shared" si="21"/>
        <v>0</v>
      </c>
      <c r="P386" s="136">
        <f t="shared" si="22"/>
        <v>0</v>
      </c>
      <c r="Q386" s="136">
        <f t="shared" si="23"/>
        <v>0</v>
      </c>
    </row>
    <row r="387" spans="1:17">
      <c r="A387" t="s">
        <v>594</v>
      </c>
      <c r="B387" t="s">
        <v>596</v>
      </c>
      <c r="C387" t="str">
        <f>VLOOKUP($B387,Totalt!$B$1:$BU$600,MATCH("Kvalitetsgranskad:",Totalt!$B$1:$BU$1,0),FALSE)</f>
        <v>Ja</v>
      </c>
      <c r="E387" t="str">
        <f>VLOOKUP($B387,Miljö!$B$1:$AG$479,MATCH(E$1,Miljö!$B$1:$AK$1,0),FALSE)</f>
        <v>Ja</v>
      </c>
      <c r="F387" t="str">
        <f>VLOOKUP($B387,Miljö!$B$1:$J$479,MATCH("Typ av ursprungsspecificerad el   (Om inget värde anges används Nordisk residualmix, se inforuta) ()",Miljö!$B$1:$J$1,0),FALSE)</f>
        <v>'Vattenkraft'</v>
      </c>
      <c r="G387">
        <f>VLOOKUP($B387,Miljö!$B$1:$J$479,MATCH("Primärenergifaktor ()",Miljö!$B$1:$J$1,0),FALSE)</f>
        <v>1.1000000000000001</v>
      </c>
      <c r="H387">
        <f>VLOOKUP($B387,Miljö!$B$1:$J$479,MATCH("Koldioxidekvivalenter energiomvandling (g/kwh)",Miljö!$B$1:$J$1,0),FALSE)</f>
        <v>0</v>
      </c>
      <c r="I387">
        <f>VLOOKUP($B387,Miljö!$B$1:$J$479,MATCH("Fossilandel för ursprungspecificerad el ()",Miljö!$B$1:$J$1,0),FALSE)</f>
        <v>0</v>
      </c>
      <c r="J387">
        <f>VLOOKUP($B387,Miljö!$B$1:$J$479,MATCH("Kärnkraftsandel för ursprungsspecificerad el ()",Miljö!$B$1:$J$1,0),FALSE)</f>
        <v>0</v>
      </c>
      <c r="L387">
        <f>VLOOKUP($B387,Totalt!$B$1:$BU$497,MATCH("total el",Totalt!$B$1:$BU$1,0),FALSE)</f>
        <v>0.8</v>
      </c>
      <c r="N387" s="136">
        <f t="shared" ref="N387:N407" si="24">IF(ISERROR($L387*G387),"",$L387*G387)</f>
        <v>0.88000000000000012</v>
      </c>
      <c r="O387" s="136">
        <f t="shared" ref="O387:O407" si="25">IF(ISERROR($L387*H387),"",$L387*H387)</f>
        <v>0</v>
      </c>
      <c r="P387" s="136">
        <f t="shared" ref="P387:P407" si="26">IF(ISERROR($L387*I387),"",$L387*I387)</f>
        <v>0</v>
      </c>
      <c r="Q387" s="136">
        <f t="shared" ref="Q387:Q407" si="27">IF(ISERROR($L387*J387),"",$L387*J387)</f>
        <v>0</v>
      </c>
    </row>
    <row r="388" spans="1:17">
      <c r="A388" t="s">
        <v>594</v>
      </c>
      <c r="B388" t="s">
        <v>597</v>
      </c>
      <c r="C388" t="str">
        <f>VLOOKUP($B388,Totalt!$B$1:$BU$600,MATCH("Kvalitetsgranskad:",Totalt!$B$1:$BU$1,0),FALSE)</f>
        <v>Ja</v>
      </c>
      <c r="E388" t="str">
        <f>VLOOKUP($B388,Miljö!$B$1:$AG$479,MATCH(E$1,Miljö!$B$1:$AK$1,0),FALSE)</f>
        <v>Ja</v>
      </c>
      <c r="F388" t="str">
        <f>VLOOKUP($B388,Miljö!$B$1:$J$479,MATCH("Typ av ursprungsspecificerad el   (Om inget värde anges används Nordisk residualmix, se inforuta) ()",Miljö!$B$1:$J$1,0),FALSE)</f>
        <v>'Vattenkraft'</v>
      </c>
      <c r="G388">
        <f>VLOOKUP($B388,Miljö!$B$1:$J$479,MATCH("Primärenergifaktor ()",Miljö!$B$1:$J$1,0),FALSE)</f>
        <v>1.1000000000000001</v>
      </c>
      <c r="H388">
        <f>VLOOKUP($B388,Miljö!$B$1:$J$479,MATCH("Koldioxidekvivalenter energiomvandling (g/kwh)",Miljö!$B$1:$J$1,0),FALSE)</f>
        <v>0</v>
      </c>
      <c r="I388">
        <f>VLOOKUP($B388,Miljö!$B$1:$J$479,MATCH("Fossilandel för ursprungspecificerad el ()",Miljö!$B$1:$J$1,0),FALSE)</f>
        <v>0</v>
      </c>
      <c r="J388">
        <f>VLOOKUP($B388,Miljö!$B$1:$J$479,MATCH("Kärnkraftsandel för ursprungsspecificerad el ()",Miljö!$B$1:$J$1,0),FALSE)</f>
        <v>0</v>
      </c>
      <c r="L388">
        <f>VLOOKUP($B388,Totalt!$B$1:$BU$497,MATCH("total el",Totalt!$B$1:$BU$1,0),FALSE)</f>
        <v>5.4826100000000002</v>
      </c>
      <c r="N388" s="136">
        <f t="shared" si="24"/>
        <v>6.0308710000000003</v>
      </c>
      <c r="O388" s="136">
        <f t="shared" si="25"/>
        <v>0</v>
      </c>
      <c r="P388" s="136">
        <f t="shared" si="26"/>
        <v>0</v>
      </c>
      <c r="Q388" s="136">
        <f t="shared" si="27"/>
        <v>0</v>
      </c>
    </row>
    <row r="389" spans="1:17">
      <c r="A389" t="s">
        <v>598</v>
      </c>
      <c r="B389" t="s">
        <v>599</v>
      </c>
      <c r="C389" t="str">
        <f>VLOOKUP($B389,Totalt!$B$1:$BU$600,MATCH("Kvalitetsgranskad:",Totalt!$B$1:$BU$1,0),FALSE)</f>
        <v>Ja</v>
      </c>
      <c r="E389" t="str">
        <f>VLOOKUP($B389,Miljö!$B$1:$AG$479,MATCH(E$1,Miljö!$B$1:$AK$1,0),FALSE)</f>
        <v>Ja</v>
      </c>
      <c r="F389" t="str">
        <f>VLOOKUP($B389,Miljö!$B$1:$J$479,MATCH("Typ av ursprungsspecificerad el   (Om inget värde anges används Nordisk residualmix, se inforuta) ()",Miljö!$B$1:$J$1,0),FALSE)</f>
        <v>' Energimix 100 % fossilfritt'</v>
      </c>
      <c r="G389">
        <f>VLOOKUP($B389,Miljö!$B$1:$J$479,MATCH("Primärenergifaktor ()",Miljö!$B$1:$J$1,0),FALSE)</f>
        <v>1.9</v>
      </c>
      <c r="H389">
        <f>VLOOKUP($B389,Miljö!$B$1:$J$479,MATCH("Koldioxidekvivalenter energiomvandling (g/kwh)",Miljö!$B$1:$J$1,0),FALSE)</f>
        <v>1E-3</v>
      </c>
      <c r="I389">
        <f>VLOOKUP($B389,Miljö!$B$1:$J$479,MATCH("Fossilandel för ursprungspecificerad el ()",Miljö!$B$1:$J$1,0),FALSE)</f>
        <v>0</v>
      </c>
      <c r="J389">
        <f>VLOOKUP($B389,Miljö!$B$1:$J$479,MATCH("Kärnkraftsandel för ursprungsspecificerad el ()",Miljö!$B$1:$J$1,0),FALSE)</f>
        <v>0.57699999999999996</v>
      </c>
      <c r="L389">
        <f>VLOOKUP($B389,Totalt!$B$1:$BU$497,MATCH("total el",Totalt!$B$1:$BU$1,0),FALSE)</f>
        <v>4.3</v>
      </c>
      <c r="N389" s="136">
        <f t="shared" si="24"/>
        <v>8.17</v>
      </c>
      <c r="O389" s="136">
        <f t="shared" si="25"/>
        <v>4.3E-3</v>
      </c>
      <c r="P389" s="136">
        <f t="shared" si="26"/>
        <v>0</v>
      </c>
      <c r="Q389" s="136">
        <f t="shared" si="27"/>
        <v>2.4810999999999996</v>
      </c>
    </row>
    <row r="390" spans="1:17">
      <c r="A390" t="s">
        <v>602</v>
      </c>
      <c r="B390" t="s">
        <v>603</v>
      </c>
      <c r="C390" t="str">
        <f>VLOOKUP($B390,Totalt!$B$1:$BU$600,MATCH("Kvalitetsgranskad:",Totalt!$B$1:$BU$1,0),FALSE)</f>
        <v>Ja</v>
      </c>
      <c r="E390" t="str">
        <f>VLOOKUP($B390,Miljö!$B$1:$AG$479,MATCH(E$1,Miljö!$B$1:$AK$1,0),FALSE)</f>
        <v>Ja</v>
      </c>
      <c r="F390" t="str">
        <f>VLOOKUP($B390,Miljö!$B$1:$J$479,MATCH("Typ av ursprungsspecificerad el   (Om inget värde anges används Nordisk residualmix, se inforuta) ()",Miljö!$B$1:$J$1,0),FALSE)</f>
        <v>'Bra miljöval'</v>
      </c>
      <c r="G390">
        <f>VLOOKUP($B390,Miljö!$B$1:$J$479,MATCH("Primärenergifaktor ()",Miljö!$B$1:$J$1,0),FALSE)</f>
        <v>0</v>
      </c>
      <c r="H390">
        <f>VLOOKUP($B390,Miljö!$B$1:$J$479,MATCH("Koldioxidekvivalenter energiomvandling (g/kwh)",Miljö!$B$1:$J$1,0),FALSE)</f>
        <v>0</v>
      </c>
      <c r="I390">
        <f>VLOOKUP($B390,Miljö!$B$1:$J$479,MATCH("Fossilandel för ursprungspecificerad el ()",Miljö!$B$1:$J$1,0),FALSE)</f>
        <v>0</v>
      </c>
      <c r="J390">
        <f>VLOOKUP($B390,Miljö!$B$1:$J$479,MATCH("Kärnkraftsandel för ursprungsspecificerad el ()",Miljö!$B$1:$J$1,0),FALSE)</f>
        <v>0</v>
      </c>
      <c r="L390">
        <f>VLOOKUP($B390,Totalt!$B$1:$BU$497,MATCH("total el",Totalt!$B$1:$BU$1,0),FALSE)</f>
        <v>0.24299999999999999</v>
      </c>
      <c r="N390" s="136">
        <f t="shared" si="24"/>
        <v>0</v>
      </c>
      <c r="O390" s="136">
        <f t="shared" si="25"/>
        <v>0</v>
      </c>
      <c r="P390" s="136">
        <f t="shared" si="26"/>
        <v>0</v>
      </c>
      <c r="Q390" s="136">
        <f t="shared" si="27"/>
        <v>0</v>
      </c>
    </row>
    <row r="391" spans="1:17">
      <c r="A391" t="s">
        <v>602</v>
      </c>
      <c r="B391" t="s">
        <v>604</v>
      </c>
      <c r="C391" t="str">
        <f>VLOOKUP($B391,Totalt!$B$1:$BU$600,MATCH("Kvalitetsgranskad:",Totalt!$B$1:$BU$1,0),FALSE)</f>
        <v>Ja</v>
      </c>
      <c r="E391" t="str">
        <f>VLOOKUP($B391,Miljö!$B$1:$AG$479,MATCH(E$1,Miljö!$B$1:$AK$1,0),FALSE)</f>
        <v>Ja</v>
      </c>
      <c r="F391" t="str">
        <f>VLOOKUP($B391,Miljö!$B$1:$J$479,MATCH("Typ av ursprungsspecificerad el   (Om inget värde anges används Nordisk residualmix, se inforuta) ()",Miljö!$B$1:$J$1,0),FALSE)</f>
        <v>'Bra miljöval'</v>
      </c>
      <c r="G391">
        <f>VLOOKUP($B391,Miljö!$B$1:$J$479,MATCH("Primärenergifaktor ()",Miljö!$B$1:$J$1,0),FALSE)</f>
        <v>0</v>
      </c>
      <c r="H391">
        <f>VLOOKUP($B391,Miljö!$B$1:$J$479,MATCH("Koldioxidekvivalenter energiomvandling (g/kwh)",Miljö!$B$1:$J$1,0),FALSE)</f>
        <v>0</v>
      </c>
      <c r="I391">
        <f>VLOOKUP($B391,Miljö!$B$1:$J$479,MATCH("Fossilandel för ursprungspecificerad el ()",Miljö!$B$1:$J$1,0),FALSE)</f>
        <v>0</v>
      </c>
      <c r="J391">
        <f>VLOOKUP($B391,Miljö!$B$1:$J$479,MATCH("Kärnkraftsandel för ursprungsspecificerad el ()",Miljö!$B$1:$J$1,0),FALSE)</f>
        <v>0</v>
      </c>
      <c r="L391">
        <f>VLOOKUP($B391,Totalt!$B$1:$BU$497,MATCH("total el",Totalt!$B$1:$BU$1,0),FALSE)</f>
        <v>0.17899999999999999</v>
      </c>
      <c r="N391" s="136">
        <f t="shared" si="24"/>
        <v>0</v>
      </c>
      <c r="O391" s="136">
        <f t="shared" si="25"/>
        <v>0</v>
      </c>
      <c r="P391" s="136">
        <f t="shared" si="26"/>
        <v>0</v>
      </c>
      <c r="Q391" s="136">
        <f t="shared" si="27"/>
        <v>0</v>
      </c>
    </row>
    <row r="392" spans="1:17">
      <c r="A392" t="s">
        <v>602</v>
      </c>
      <c r="B392" t="s">
        <v>605</v>
      </c>
      <c r="C392" t="str">
        <f>VLOOKUP($B392,Totalt!$B$1:$BU$600,MATCH("Kvalitetsgranskad:",Totalt!$B$1:$BU$1,0),FALSE)</f>
        <v>Ja</v>
      </c>
      <c r="E392" t="str">
        <f>VLOOKUP($B392,Miljö!$B$1:$AG$479,MATCH(E$1,Miljö!$B$1:$AK$1,0),FALSE)</f>
        <v>Ja</v>
      </c>
      <c r="F392" t="str">
        <f>VLOOKUP($B392,Miljö!$B$1:$J$479,MATCH("Typ av ursprungsspecificerad el   (Om inget värde anges används Nordisk residualmix, se inforuta) ()",Miljö!$B$1:$J$1,0),FALSE)</f>
        <v>'Bra miljöval'</v>
      </c>
      <c r="G392">
        <f>VLOOKUP($B392,Miljö!$B$1:$J$479,MATCH("Primärenergifaktor ()",Miljö!$B$1:$J$1,0),FALSE)</f>
        <v>0</v>
      </c>
      <c r="H392">
        <f>VLOOKUP($B392,Miljö!$B$1:$J$479,MATCH("Koldioxidekvivalenter energiomvandling (g/kwh)",Miljö!$B$1:$J$1,0),FALSE)</f>
        <v>0</v>
      </c>
      <c r="I392">
        <f>VLOOKUP($B392,Miljö!$B$1:$J$479,MATCH("Fossilandel för ursprungspecificerad el ()",Miljö!$B$1:$J$1,0),FALSE)</f>
        <v>0</v>
      </c>
      <c r="J392">
        <f>VLOOKUP($B392,Miljö!$B$1:$J$479,MATCH("Kärnkraftsandel för ursprungsspecificerad el ()",Miljö!$B$1:$J$1,0),FALSE)</f>
        <v>0</v>
      </c>
      <c r="L392">
        <f>VLOOKUP($B392,Totalt!$B$1:$BU$497,MATCH("total el",Totalt!$B$1:$BU$1,0),FALSE)</f>
        <v>0.247</v>
      </c>
      <c r="N392" s="136">
        <f t="shared" si="24"/>
        <v>0</v>
      </c>
      <c r="O392" s="136">
        <f t="shared" si="25"/>
        <v>0</v>
      </c>
      <c r="P392" s="136">
        <f t="shared" si="26"/>
        <v>0</v>
      </c>
      <c r="Q392" s="136">
        <f t="shared" si="27"/>
        <v>0</v>
      </c>
    </row>
    <row r="393" spans="1:17">
      <c r="A393" t="s">
        <v>602</v>
      </c>
      <c r="B393" t="s">
        <v>606</v>
      </c>
      <c r="C393" t="str">
        <f>VLOOKUP($B393,Totalt!$B$1:$BU$600,MATCH("Kvalitetsgranskad:",Totalt!$B$1:$BU$1,0),FALSE)</f>
        <v>Ja</v>
      </c>
      <c r="E393" t="str">
        <f>VLOOKUP($B393,Miljö!$B$1:$AG$479,MATCH(E$1,Miljö!$B$1:$AK$1,0),FALSE)</f>
        <v>Ja</v>
      </c>
      <c r="F393" t="str">
        <f>VLOOKUP($B393,Miljö!$B$1:$J$479,MATCH("Typ av ursprungsspecificerad el   (Om inget värde anges används Nordisk residualmix, se inforuta) ()",Miljö!$B$1:$J$1,0),FALSE)</f>
        <v>'Bra miljöval'</v>
      </c>
      <c r="G393">
        <f>VLOOKUP($B393,Miljö!$B$1:$J$479,MATCH("Primärenergifaktor ()",Miljö!$B$1:$J$1,0),FALSE)</f>
        <v>0.1</v>
      </c>
      <c r="H393">
        <f>VLOOKUP($B393,Miljö!$B$1:$J$479,MATCH("Koldioxidekvivalenter energiomvandling (g/kwh)",Miljö!$B$1:$J$1,0),FALSE)</f>
        <v>0</v>
      </c>
      <c r="I393">
        <f>VLOOKUP($B393,Miljö!$B$1:$J$479,MATCH("Fossilandel för ursprungspecificerad el ()",Miljö!$B$1:$J$1,0),FALSE)</f>
        <v>0</v>
      </c>
      <c r="J393">
        <f>VLOOKUP($B393,Miljö!$B$1:$J$479,MATCH("Kärnkraftsandel för ursprungsspecificerad el ()",Miljö!$B$1:$J$1,0),FALSE)</f>
        <v>0</v>
      </c>
      <c r="L393">
        <f>VLOOKUP($B393,Totalt!$B$1:$BU$497,MATCH("total el",Totalt!$B$1:$BU$1,0),FALSE)</f>
        <v>1.1559999999999999</v>
      </c>
      <c r="N393" s="136">
        <f t="shared" si="24"/>
        <v>0.11559999999999999</v>
      </c>
      <c r="O393" s="136">
        <f t="shared" si="25"/>
        <v>0</v>
      </c>
      <c r="P393" s="136">
        <f t="shared" si="26"/>
        <v>0</v>
      </c>
      <c r="Q393" s="136">
        <f t="shared" si="27"/>
        <v>0</v>
      </c>
    </row>
    <row r="394" spans="1:17">
      <c r="A394" t="s">
        <v>602</v>
      </c>
      <c r="B394" t="s">
        <v>607</v>
      </c>
      <c r="C394" t="str">
        <f>VLOOKUP($B394,Totalt!$B$1:$BU$600,MATCH("Kvalitetsgranskad:",Totalt!$B$1:$BU$1,0),FALSE)</f>
        <v>Ja</v>
      </c>
      <c r="E394" t="str">
        <f>VLOOKUP($B394,Miljö!$B$1:$AG$479,MATCH(E$1,Miljö!$B$1:$AK$1,0),FALSE)</f>
        <v>Ja</v>
      </c>
      <c r="F394" t="str">
        <f>VLOOKUP($B394,Miljö!$B$1:$J$479,MATCH("Typ av ursprungsspecificerad el   (Om inget värde anges används Nordisk residualmix, se inforuta) ()",Miljö!$B$1:$J$1,0),FALSE)</f>
        <v>'Förnybar el'</v>
      </c>
      <c r="G394">
        <f>VLOOKUP($B394,Miljö!$B$1:$J$479,MATCH("Primärenergifaktor ()",Miljö!$B$1:$J$1,0),FALSE)</f>
        <v>0</v>
      </c>
      <c r="H394">
        <f>VLOOKUP($B394,Miljö!$B$1:$J$479,MATCH("Koldioxidekvivalenter energiomvandling (g/kwh)",Miljö!$B$1:$J$1,0),FALSE)</f>
        <v>0</v>
      </c>
      <c r="I394">
        <f>VLOOKUP($B394,Miljö!$B$1:$J$479,MATCH("Fossilandel för ursprungspecificerad el ()",Miljö!$B$1:$J$1,0),FALSE)</f>
        <v>0</v>
      </c>
      <c r="J394">
        <f>VLOOKUP($B394,Miljö!$B$1:$J$479,MATCH("Kärnkraftsandel för ursprungsspecificerad el ()",Miljö!$B$1:$J$1,0),FALSE)</f>
        <v>0</v>
      </c>
      <c r="L394">
        <f>VLOOKUP($B394,Totalt!$B$1:$BU$497,MATCH("total el",Totalt!$B$1:$BU$1,0),FALSE)</f>
        <v>1.21502</v>
      </c>
      <c r="N394" s="136">
        <f t="shared" si="24"/>
        <v>0</v>
      </c>
      <c r="O394" s="136">
        <f t="shared" si="25"/>
        <v>0</v>
      </c>
      <c r="P394" s="136">
        <f t="shared" si="26"/>
        <v>0</v>
      </c>
      <c r="Q394" s="136">
        <f t="shared" si="27"/>
        <v>0</v>
      </c>
    </row>
    <row r="395" spans="1:17">
      <c r="A395" t="s">
        <v>608</v>
      </c>
      <c r="B395" t="s">
        <v>609</v>
      </c>
      <c r="C395" t="str">
        <f>VLOOKUP($B395,Totalt!$B$1:$BU$600,MATCH("Kvalitetsgranskad:",Totalt!$B$1:$BU$1,0),FALSE)</f>
        <v>Ja</v>
      </c>
      <c r="E395" t="str">
        <f>VLOOKUP($B395,Miljö!$B$1:$AG$479,MATCH(E$1,Miljö!$B$1:$AK$1,0),FALSE)</f>
        <v>Ja</v>
      </c>
      <c r="F395" t="str">
        <f>VLOOKUP($B395,Miljö!$B$1:$J$479,MATCH("Typ av ursprungsspecificerad el   (Om inget värde anges används Nordisk residualmix, se inforuta) ()",Miljö!$B$1:$J$1,0),FALSE)</f>
        <v>'Bra Miljöval'</v>
      </c>
      <c r="G395">
        <f>VLOOKUP($B395,Miljö!$B$1:$J$479,MATCH("Primärenergifaktor ()",Miljö!$B$1:$J$1,0),FALSE)</f>
        <v>0</v>
      </c>
      <c r="H395">
        <f>VLOOKUP($B395,Miljö!$B$1:$J$479,MATCH("Koldioxidekvivalenter energiomvandling (g/kwh)",Miljö!$B$1:$J$1,0),FALSE)</f>
        <v>0</v>
      </c>
      <c r="I395">
        <f>VLOOKUP($B395,Miljö!$B$1:$J$479,MATCH("Fossilandel för ursprungspecificerad el ()",Miljö!$B$1:$J$1,0),FALSE)</f>
        <v>0</v>
      </c>
      <c r="J395">
        <f>VLOOKUP($B395,Miljö!$B$1:$J$479,MATCH("Kärnkraftsandel för ursprungsspecificerad el ()",Miljö!$B$1:$J$1,0),FALSE)</f>
        <v>0</v>
      </c>
      <c r="L395">
        <f>VLOOKUP($B395,Totalt!$B$1:$BU$497,MATCH("total el",Totalt!$B$1:$BU$1,0),FALSE)</f>
        <v>3.7530000000000001</v>
      </c>
      <c r="N395" s="136">
        <f t="shared" si="24"/>
        <v>0</v>
      </c>
      <c r="O395" s="136">
        <f t="shared" si="25"/>
        <v>0</v>
      </c>
      <c r="P395" s="136">
        <f t="shared" si="26"/>
        <v>0</v>
      </c>
      <c r="Q395" s="136">
        <f t="shared" si="27"/>
        <v>0</v>
      </c>
    </row>
    <row r="396" spans="1:17">
      <c r="A396" t="s">
        <v>610</v>
      </c>
      <c r="B396" t="s">
        <v>611</v>
      </c>
      <c r="C396" t="str">
        <f>VLOOKUP($B396,Totalt!$B$1:$BU$600,MATCH("Kvalitetsgranskad:",Totalt!$B$1:$BU$1,0),FALSE)</f>
        <v>Ja</v>
      </c>
      <c r="E396" t="str">
        <f>VLOOKUP($B396,Miljö!$B$1:$AG$479,MATCH(E$1,Miljö!$B$1:$AK$1,0),FALSE)</f>
        <v>Ja</v>
      </c>
      <c r="F396" t="str">
        <f>VLOOKUP($B396,Miljö!$B$1:$J$479,MATCH("Typ av ursprungsspecificerad el   (Om inget värde anges används Nordisk residualmix, se inforuta) ()",Miljö!$B$1:$J$1,0),FALSE)</f>
        <v>-</v>
      </c>
      <c r="G396">
        <f>VLOOKUP($B396,Miljö!$B$1:$J$479,MATCH("Primärenergifaktor ()",Miljö!$B$1:$J$1,0),FALSE)</f>
        <v>2.02</v>
      </c>
      <c r="H396">
        <f>VLOOKUP($B396,Miljö!$B$1:$J$479,MATCH("Koldioxidekvivalenter energiomvandling (g/kwh)",Miljö!$B$1:$J$1,0),FALSE)</f>
        <v>1.4E-3</v>
      </c>
      <c r="I396">
        <f>VLOOKUP($B396,Miljö!$B$1:$J$479,MATCH("Fossilandel för ursprungspecificerad el ()",Miljö!$B$1:$J$1,0),FALSE)</f>
        <v>0</v>
      </c>
      <c r="J396">
        <f>VLOOKUP($B396,Miljö!$B$1:$J$479,MATCH("Kärnkraftsandel för ursprungsspecificerad el ()",Miljö!$B$1:$J$1,0),FALSE)</f>
        <v>0.46</v>
      </c>
      <c r="L396">
        <f>VLOOKUP($B396,Totalt!$B$1:$BU$497,MATCH("total el",Totalt!$B$1:$BU$1,0),FALSE)</f>
        <v>0.123</v>
      </c>
      <c r="N396" s="136">
        <f t="shared" si="24"/>
        <v>0.24845999999999999</v>
      </c>
      <c r="O396" s="136">
        <f t="shared" si="25"/>
        <v>1.7219999999999998E-4</v>
      </c>
      <c r="P396" s="136">
        <f t="shared" si="26"/>
        <v>0</v>
      </c>
      <c r="Q396" s="136">
        <f t="shared" si="27"/>
        <v>5.6579999999999998E-2</v>
      </c>
    </row>
    <row r="397" spans="1:17">
      <c r="A397" t="s">
        <v>610</v>
      </c>
      <c r="B397" t="s">
        <v>612</v>
      </c>
      <c r="C397" t="str">
        <f>VLOOKUP($B397,Totalt!$B$1:$BU$600,MATCH("Kvalitetsgranskad:",Totalt!$B$1:$BU$1,0),FALSE)</f>
        <v>Ja</v>
      </c>
      <c r="E397" t="str">
        <f>VLOOKUP($B397,Miljö!$B$1:$AG$479,MATCH(E$1,Miljö!$B$1:$AK$1,0),FALSE)</f>
        <v>Ja</v>
      </c>
      <c r="F397" t="str">
        <f>VLOOKUP($B397,Miljö!$B$1:$J$479,MATCH("Typ av ursprungsspecificerad el   (Om inget värde anges används Nordisk residualmix, se inforuta) ()",Miljö!$B$1:$J$1,0),FALSE)</f>
        <v>-</v>
      </c>
      <c r="G397">
        <f>VLOOKUP($B397,Miljö!$B$1:$J$479,MATCH("Primärenergifaktor ()",Miljö!$B$1:$J$1,0),FALSE)</f>
        <v>2.02</v>
      </c>
      <c r="H397">
        <f>VLOOKUP($B397,Miljö!$B$1:$J$479,MATCH("Koldioxidekvivalenter energiomvandling (g/kwh)",Miljö!$B$1:$J$1,0),FALSE)</f>
        <v>1.4E-3</v>
      </c>
      <c r="I397">
        <f>VLOOKUP($B397,Miljö!$B$1:$J$479,MATCH("Fossilandel för ursprungspecificerad el ()",Miljö!$B$1:$J$1,0),FALSE)</f>
        <v>0</v>
      </c>
      <c r="J397">
        <f>VLOOKUP($B397,Miljö!$B$1:$J$479,MATCH("Kärnkraftsandel för ursprungsspecificerad el ()",Miljö!$B$1:$J$1,0),FALSE)</f>
        <v>0.46</v>
      </c>
      <c r="L397">
        <f>VLOOKUP($B397,Totalt!$B$1:$BU$497,MATCH("total el",Totalt!$B$1:$BU$1,0),FALSE)</f>
        <v>0.50700000000000001</v>
      </c>
      <c r="N397" s="136">
        <f t="shared" si="24"/>
        <v>1.0241400000000001</v>
      </c>
      <c r="O397" s="136">
        <f t="shared" si="25"/>
        <v>7.0980000000000001E-4</v>
      </c>
      <c r="P397" s="136">
        <f t="shared" si="26"/>
        <v>0</v>
      </c>
      <c r="Q397" s="136">
        <f t="shared" si="27"/>
        <v>0.23322000000000001</v>
      </c>
    </row>
    <row r="398" spans="1:17">
      <c r="A398" t="s">
        <v>615</v>
      </c>
      <c r="B398" t="s">
        <v>616</v>
      </c>
      <c r="C398" t="str">
        <f>VLOOKUP($B398,Totalt!$B$1:$BU$600,MATCH("Kvalitetsgranskad:",Totalt!$B$1:$BU$1,0),FALSE)</f>
        <v>Ja</v>
      </c>
      <c r="E398" t="str">
        <f>VLOOKUP($B398,Miljö!$B$1:$AG$479,MATCH(E$1,Miljö!$B$1:$AK$1,0),FALSE)</f>
        <v>Ja</v>
      </c>
      <c r="F398" t="str">
        <f>VLOOKUP($B398,Miljö!$B$1:$J$479,MATCH("Typ av ursprungsspecificerad el   (Om inget värde anges används Nordisk residualmix, se inforuta) ()",Miljö!$B$1:$J$1,0),FALSE)</f>
        <v>'Bra Miljöval och egenproducerad el'</v>
      </c>
      <c r="G398">
        <f>VLOOKUP($B398,Miljö!$B$1:$J$479,MATCH("Primärenergifaktor ()",Miljö!$B$1:$J$1,0),FALSE)</f>
        <v>0.81</v>
      </c>
      <c r="H398">
        <f>VLOOKUP($B398,Miljö!$B$1:$J$479,MATCH("Koldioxidekvivalenter energiomvandling (g/kwh)",Miljö!$B$1:$J$1,0),FALSE)</f>
        <v>102.2</v>
      </c>
      <c r="I398">
        <f>VLOOKUP($B398,Miljö!$B$1:$J$479,MATCH("Fossilandel för ursprungspecificerad el ()",Miljö!$B$1:$J$1,0),FALSE)</f>
        <v>1E-3</v>
      </c>
      <c r="J398">
        <f>VLOOKUP($B398,Miljö!$B$1:$J$479,MATCH("Kärnkraftsandel för ursprungsspecificerad el ()",Miljö!$B$1:$J$1,0),FALSE)</f>
        <v>0</v>
      </c>
      <c r="L398">
        <f>VLOOKUP($B398,Totalt!$B$1:$BU$497,MATCH("total el",Totalt!$B$1:$BU$1,0),FALSE)</f>
        <v>55.652000000000001</v>
      </c>
      <c r="N398" s="136">
        <f t="shared" si="24"/>
        <v>45.078120000000006</v>
      </c>
      <c r="O398" s="136">
        <f t="shared" si="25"/>
        <v>5687.6343999999999</v>
      </c>
      <c r="P398" s="136">
        <f t="shared" si="26"/>
        <v>5.5652E-2</v>
      </c>
      <c r="Q398" s="136">
        <f t="shared" si="27"/>
        <v>0</v>
      </c>
    </row>
    <row r="399" spans="1:17">
      <c r="A399" t="s">
        <v>615</v>
      </c>
      <c r="B399" t="s">
        <v>618</v>
      </c>
      <c r="C399" t="str">
        <f>VLOOKUP($B399,Totalt!$B$1:$BU$600,MATCH("Kvalitetsgranskad:",Totalt!$B$1:$BU$1,0),FALSE)</f>
        <v>Ja</v>
      </c>
      <c r="E399" t="str">
        <f>VLOOKUP($B399,Miljö!$B$1:$AG$479,MATCH(E$1,Miljö!$B$1:$AK$1,0),FALSE)</f>
        <v>Ja</v>
      </c>
      <c r="F399" t="str">
        <f>VLOOKUP($B399,Miljö!$B$1:$J$479,MATCH("Typ av ursprungsspecificerad el   (Om inget värde anges används Nordisk residualmix, se inforuta) ()",Miljö!$B$1:$J$1,0),FALSE)</f>
        <v>'Bra Miljöval'</v>
      </c>
      <c r="G399">
        <f>VLOOKUP($B399,Miljö!$B$1:$J$479,MATCH("Primärenergifaktor ()",Miljö!$B$1:$J$1,0),FALSE)</f>
        <v>1.1000000000000001</v>
      </c>
      <c r="H399">
        <f>VLOOKUP($B399,Miljö!$B$1:$J$479,MATCH("Koldioxidekvivalenter energiomvandling (g/kwh)",Miljö!$B$1:$J$1,0),FALSE)</f>
        <v>0</v>
      </c>
      <c r="I399">
        <f>VLOOKUP($B399,Miljö!$B$1:$J$479,MATCH("Fossilandel för ursprungspecificerad el ()",Miljö!$B$1:$J$1,0),FALSE)</f>
        <v>0</v>
      </c>
      <c r="J399">
        <f>VLOOKUP($B399,Miljö!$B$1:$J$479,MATCH("Kärnkraftsandel för ursprungsspecificerad el ()",Miljö!$B$1:$J$1,0),FALSE)</f>
        <v>0</v>
      </c>
      <c r="L399">
        <f>VLOOKUP($B399,Totalt!$B$1:$BU$497,MATCH("total el",Totalt!$B$1:$BU$1,0),FALSE)</f>
        <v>8.3919999999999995</v>
      </c>
      <c r="N399" s="136">
        <f t="shared" si="24"/>
        <v>9.2311999999999994</v>
      </c>
      <c r="O399" s="136">
        <f t="shared" si="25"/>
        <v>0</v>
      </c>
      <c r="P399" s="136">
        <f t="shared" si="26"/>
        <v>0</v>
      </c>
      <c r="Q399" s="136">
        <f t="shared" si="27"/>
        <v>0</v>
      </c>
    </row>
    <row r="400" spans="1:17">
      <c r="A400" t="s">
        <v>619</v>
      </c>
      <c r="B400" t="s">
        <v>620</v>
      </c>
      <c r="C400" t="str">
        <f>VLOOKUP($B400,Totalt!$B$1:$BU$600,MATCH("Kvalitetsgranskad:",Totalt!$B$1:$BU$1,0),FALSE)</f>
        <v>Ja</v>
      </c>
      <c r="E400" t="str">
        <f>VLOOKUP($B400,Miljö!$B$1:$AG$479,MATCH(E$1,Miljö!$B$1:$AK$1,0),FALSE)</f>
        <v>Nej</v>
      </c>
      <c r="F400" t="str">
        <f>VLOOKUP($B400,Miljö!$B$1:$J$479,MATCH("Typ av ursprungsspecificerad el   (Om inget värde anges används Nordisk residualmix, se inforuta) ()",Miljö!$B$1:$J$1,0),FALSE)</f>
        <v>-</v>
      </c>
      <c r="G400">
        <f>VLOOKUP($B400,Miljö!$B$1:$J$479,MATCH("Primärenergifaktor ()",Miljö!$B$1:$J$1,0),FALSE)</f>
        <v>2.46</v>
      </c>
      <c r="H400">
        <f>VLOOKUP($B400,Miljö!$B$1:$J$479,MATCH("Koldioxidekvivalenter energiomvandling (g/kwh)",Miljö!$B$1:$J$1,0),FALSE)</f>
        <v>338.5</v>
      </c>
      <c r="I400">
        <f>VLOOKUP($B400,Miljö!$B$1:$J$479,MATCH("Fossilandel för ursprungspecificerad el ()",Miljö!$B$1:$J$1,0),FALSE)</f>
        <v>0.47</v>
      </c>
      <c r="J400">
        <f>VLOOKUP($B400,Miljö!$B$1:$J$479,MATCH("Kärnkraftsandel för ursprungsspecificerad el ()",Miljö!$B$1:$J$1,0),FALSE)</f>
        <v>0.48170000000000002</v>
      </c>
      <c r="L400">
        <f>VLOOKUP($B400,Totalt!$B$1:$BU$497,MATCH("total el",Totalt!$B$1:$BU$1,0),FALSE)</f>
        <v>0.76500000000000001</v>
      </c>
      <c r="N400" s="136">
        <f t="shared" si="24"/>
        <v>1.8818999999999999</v>
      </c>
      <c r="O400" s="136">
        <f t="shared" si="25"/>
        <v>258.95249999999999</v>
      </c>
      <c r="P400" s="136">
        <f t="shared" si="26"/>
        <v>0.35954999999999998</v>
      </c>
      <c r="Q400" s="136">
        <f t="shared" si="27"/>
        <v>0.36850050000000001</v>
      </c>
    </row>
    <row r="401" spans="1:17">
      <c r="A401" t="s">
        <v>621</v>
      </c>
      <c r="B401" t="s">
        <v>622</v>
      </c>
      <c r="C401" t="str">
        <f>VLOOKUP($B401,Totalt!$B$1:$BU$600,MATCH("Kvalitetsgranskad:",Totalt!$B$1:$BU$1,0),FALSE)</f>
        <v>Ja</v>
      </c>
      <c r="E401" t="str">
        <f>VLOOKUP($B401,Miljö!$B$1:$AG$479,MATCH(E$1,Miljö!$B$1:$AK$1,0),FALSE)</f>
        <v>Nej</v>
      </c>
      <c r="F401" t="str">
        <f>VLOOKUP($B401,Miljö!$B$1:$J$479,MATCH("Typ av ursprungsspecificerad el   (Om inget värde anges används Nordisk residualmix, se inforuta) ()",Miljö!$B$1:$J$1,0),FALSE)</f>
        <v>-</v>
      </c>
      <c r="G401">
        <f>VLOOKUP($B401,Miljö!$B$1:$J$479,MATCH("Primärenergifaktor ()",Miljö!$B$1:$J$1,0),FALSE)</f>
        <v>2.46</v>
      </c>
      <c r="H401">
        <f>VLOOKUP($B401,Miljö!$B$1:$J$479,MATCH("Koldioxidekvivalenter energiomvandling (g/kwh)",Miljö!$B$1:$J$1,0),FALSE)</f>
        <v>338.5</v>
      </c>
      <c r="I401">
        <f>VLOOKUP($B401,Miljö!$B$1:$J$479,MATCH("Fossilandel för ursprungspecificerad el ()",Miljö!$B$1:$J$1,0),FALSE)</f>
        <v>0.47</v>
      </c>
      <c r="J401">
        <f>VLOOKUP($B401,Miljö!$B$1:$J$479,MATCH("Kärnkraftsandel för ursprungsspecificerad el ()",Miljö!$B$1:$J$1,0),FALSE)</f>
        <v>0.48170000000000002</v>
      </c>
      <c r="L401">
        <f>VLOOKUP($B401,Totalt!$B$1:$BU$497,MATCH("total el",Totalt!$B$1:$BU$1,0),FALSE)</f>
        <v>1.2989999999999999</v>
      </c>
      <c r="N401" s="136">
        <f t="shared" si="24"/>
        <v>3.1955399999999998</v>
      </c>
      <c r="O401" s="136">
        <f t="shared" si="25"/>
        <v>439.7115</v>
      </c>
      <c r="P401" s="136">
        <f t="shared" si="26"/>
        <v>0.61052999999999991</v>
      </c>
      <c r="Q401" s="136">
        <f t="shared" si="27"/>
        <v>0.62572830000000002</v>
      </c>
    </row>
    <row r="402" spans="1:17">
      <c r="A402" t="s">
        <v>625</v>
      </c>
      <c r="B402" t="s">
        <v>626</v>
      </c>
      <c r="C402" t="str">
        <f>VLOOKUP($B402,Totalt!$B$1:$BU$600,MATCH("Kvalitetsgranskad:",Totalt!$B$1:$BU$1,0),FALSE)</f>
        <v>Ja</v>
      </c>
      <c r="E402" t="str">
        <f>VLOOKUP($B402,Miljö!$B$1:$AG$479,MATCH(E$1,Miljö!$B$1:$AK$1,0),FALSE)</f>
        <v>Ja</v>
      </c>
      <c r="F402" t="str">
        <f>VLOOKUP($B402,Miljö!$B$1:$J$479,MATCH("Typ av ursprungsspecificerad el   (Om inget värde anges används Nordisk residualmix, se inforuta) ()",Miljö!$B$1:$J$1,0),FALSE)</f>
        <v>'Hörneborgsel'</v>
      </c>
      <c r="G402">
        <f>VLOOKUP($B402,Miljö!$B$1:$J$479,MATCH("Primärenergifaktor ()",Miljö!$B$1:$J$1,0),FALSE)</f>
        <v>0.122</v>
      </c>
      <c r="H402">
        <f>VLOOKUP($B402,Miljö!$B$1:$J$479,MATCH("Koldioxidekvivalenter energiomvandling (g/kwh)",Miljö!$B$1:$J$1,0),FALSE)</f>
        <v>76.05</v>
      </c>
      <c r="I402">
        <f>VLOOKUP($B402,Miljö!$B$1:$J$479,MATCH("Fossilandel för ursprungspecificerad el ()",Miljö!$B$1:$J$1,0),FALSE)</f>
        <v>0.17</v>
      </c>
      <c r="J402">
        <f>VLOOKUP($B402,Miljö!$B$1:$J$479,MATCH("Kärnkraftsandel för ursprungsspecificerad el ()",Miljö!$B$1:$J$1,0),FALSE)</f>
        <v>0</v>
      </c>
      <c r="L402">
        <f>VLOOKUP($B402,Totalt!$B$1:$BU$497,MATCH("total el",Totalt!$B$1:$BU$1,0),FALSE)</f>
        <v>0.66569</v>
      </c>
      <c r="N402" s="136">
        <f t="shared" si="24"/>
        <v>8.1214179999999997E-2</v>
      </c>
      <c r="O402" s="136">
        <f t="shared" si="25"/>
        <v>50.625724499999997</v>
      </c>
      <c r="P402" s="136">
        <f t="shared" si="26"/>
        <v>0.11316730000000001</v>
      </c>
      <c r="Q402" s="136">
        <f t="shared" si="27"/>
        <v>0</v>
      </c>
    </row>
    <row r="403" spans="1:17">
      <c r="A403" t="s">
        <v>625</v>
      </c>
      <c r="B403" t="s">
        <v>627</v>
      </c>
      <c r="C403" t="str">
        <f>VLOOKUP($B403,Totalt!$B$1:$BU$600,MATCH("Kvalitetsgranskad:",Totalt!$B$1:$BU$1,0),FALSE)</f>
        <v>Ja</v>
      </c>
      <c r="E403" t="str">
        <f>VLOOKUP($B403,Miljö!$B$1:$AG$479,MATCH(E$1,Miljö!$B$1:$AK$1,0),FALSE)</f>
        <v>Ja</v>
      </c>
      <c r="F403" t="str">
        <f>VLOOKUP($B403,Miljö!$B$1:$J$479,MATCH("Typ av ursprungsspecificerad el   (Om inget värde anges används Nordisk residualmix, se inforuta) ()",Miljö!$B$1:$J$1,0),FALSE)</f>
        <v>'Hörneborgsel'</v>
      </c>
      <c r="G403">
        <f>VLOOKUP($B403,Miljö!$B$1:$J$479,MATCH("Primärenergifaktor ()",Miljö!$B$1:$J$1,0),FALSE)</f>
        <v>0.122</v>
      </c>
      <c r="H403">
        <f>VLOOKUP($B403,Miljö!$B$1:$J$479,MATCH("Koldioxidekvivalenter energiomvandling (g/kwh)",Miljö!$B$1:$J$1,0),FALSE)</f>
        <v>76.05</v>
      </c>
      <c r="I403">
        <f>VLOOKUP($B403,Miljö!$B$1:$J$479,MATCH("Fossilandel för ursprungspecificerad el ()",Miljö!$B$1:$J$1,0),FALSE)</f>
        <v>0.17</v>
      </c>
      <c r="J403">
        <f>VLOOKUP($B403,Miljö!$B$1:$J$479,MATCH("Kärnkraftsandel för ursprungsspecificerad el ()",Miljö!$B$1:$J$1,0),FALSE)</f>
        <v>0</v>
      </c>
      <c r="L403">
        <f>VLOOKUP($B403,Totalt!$B$1:$BU$497,MATCH("total el",Totalt!$B$1:$BU$1,0),FALSE)</f>
        <v>0.82250000000000001</v>
      </c>
      <c r="N403" s="136">
        <f t="shared" si="24"/>
        <v>0.100345</v>
      </c>
      <c r="O403" s="136">
        <f t="shared" si="25"/>
        <v>62.551124999999999</v>
      </c>
      <c r="P403" s="136">
        <f t="shared" si="26"/>
        <v>0.139825</v>
      </c>
      <c r="Q403" s="136">
        <f t="shared" si="27"/>
        <v>0</v>
      </c>
    </row>
    <row r="404" spans="1:17">
      <c r="A404" t="s">
        <v>625</v>
      </c>
      <c r="B404" t="s">
        <v>628</v>
      </c>
      <c r="C404" t="str">
        <f>VLOOKUP($B404,Totalt!$B$1:$BU$600,MATCH("Kvalitetsgranskad:",Totalt!$B$1:$BU$1,0),FALSE)</f>
        <v>Ja</v>
      </c>
      <c r="E404" t="str">
        <f>VLOOKUP($B404,Miljö!$B$1:$AG$479,MATCH(E$1,Miljö!$B$1:$AK$1,0),FALSE)</f>
        <v>Nej</v>
      </c>
      <c r="F404" t="str">
        <f>VLOOKUP($B404,Miljö!$B$1:$J$479,MATCH("Typ av ursprungsspecificerad el   (Om inget värde anges används Nordisk residualmix, se inforuta) ()",Miljö!$B$1:$J$1,0),FALSE)</f>
        <v>'-'</v>
      </c>
      <c r="G404">
        <f>VLOOKUP($B404,Miljö!$B$1:$J$479,MATCH("Primärenergifaktor ()",Miljö!$B$1:$J$1,0),FALSE)</f>
        <v>2.46</v>
      </c>
      <c r="H404">
        <f>VLOOKUP($B404,Miljö!$B$1:$J$479,MATCH("Koldioxidekvivalenter energiomvandling (g/kwh)",Miljö!$B$1:$J$1,0),FALSE)</f>
        <v>338.5</v>
      </c>
      <c r="I404">
        <f>VLOOKUP($B404,Miljö!$B$1:$J$479,MATCH("Fossilandel för ursprungspecificerad el ()",Miljö!$B$1:$J$1,0),FALSE)</f>
        <v>0.47</v>
      </c>
      <c r="J404">
        <f>VLOOKUP($B404,Miljö!$B$1:$J$479,MATCH("Kärnkraftsandel för ursprungsspecificerad el ()",Miljö!$B$1:$J$1,0),FALSE)</f>
        <v>0.48170000000000002</v>
      </c>
      <c r="L404">
        <f>VLOOKUP($B404,Totalt!$B$1:$BU$497,MATCH("total el",Totalt!$B$1:$BU$1,0),FALSE)</f>
        <v>0.1767</v>
      </c>
      <c r="N404" s="136">
        <f t="shared" si="24"/>
        <v>0.43468199999999996</v>
      </c>
      <c r="O404" s="136">
        <f t="shared" si="25"/>
        <v>59.812950000000001</v>
      </c>
      <c r="P404" s="136">
        <f t="shared" si="26"/>
        <v>8.3048999999999998E-2</v>
      </c>
      <c r="Q404" s="136">
        <f t="shared" si="27"/>
        <v>8.511639E-2</v>
      </c>
    </row>
    <row r="405" spans="1:17">
      <c r="A405" t="s">
        <v>625</v>
      </c>
      <c r="B405" t="s">
        <v>629</v>
      </c>
      <c r="C405" t="str">
        <f>VLOOKUP($B405,Totalt!$B$1:$BU$600,MATCH("Kvalitetsgranskad:",Totalt!$B$1:$BU$1,0),FALSE)</f>
        <v>Ja</v>
      </c>
      <c r="E405" t="str">
        <f>VLOOKUP($B405,Miljö!$B$1:$AG$479,MATCH(E$1,Miljö!$B$1:$AK$1,0),FALSE)</f>
        <v>Ja</v>
      </c>
      <c r="F405" t="str">
        <f>VLOOKUP($B405,Miljö!$B$1:$J$479,MATCH("Typ av ursprungsspecificerad el   (Om inget värde anges används Nordisk residualmix, se inforuta) ()",Miljö!$B$1:$J$1,0),FALSE)</f>
        <v>'Hörneborgsel'</v>
      </c>
      <c r="G405">
        <f>VLOOKUP($B405,Miljö!$B$1:$J$479,MATCH("Primärenergifaktor ()",Miljö!$B$1:$J$1,0),FALSE)</f>
        <v>0.122</v>
      </c>
      <c r="H405">
        <f>VLOOKUP($B405,Miljö!$B$1:$J$479,MATCH("Koldioxidekvivalenter energiomvandling (g/kwh)",Miljö!$B$1:$J$1,0),FALSE)</f>
        <v>76.05</v>
      </c>
      <c r="I405">
        <f>VLOOKUP($B405,Miljö!$B$1:$J$479,MATCH("Fossilandel för ursprungspecificerad el ()",Miljö!$B$1:$J$1,0),FALSE)</f>
        <v>0.17</v>
      </c>
      <c r="J405">
        <f>VLOOKUP($B405,Miljö!$B$1:$J$479,MATCH("Kärnkraftsandel för ursprungsspecificerad el ()",Miljö!$B$1:$J$1,0),FALSE)</f>
        <v>0</v>
      </c>
      <c r="L405">
        <f>VLOOKUP($B405,Totalt!$B$1:$BU$497,MATCH("total el",Totalt!$B$1:$BU$1,0),FALSE)</f>
        <v>2.3429999999999999E-2</v>
      </c>
      <c r="N405" s="136">
        <f t="shared" si="24"/>
        <v>2.8584599999999997E-3</v>
      </c>
      <c r="O405" s="136">
        <f t="shared" si="25"/>
        <v>1.7818514999999999</v>
      </c>
      <c r="P405" s="136">
        <f t="shared" si="26"/>
        <v>3.9830999999999998E-3</v>
      </c>
      <c r="Q405" s="136">
        <f t="shared" si="27"/>
        <v>0</v>
      </c>
    </row>
    <row r="406" spans="1:17">
      <c r="A406" t="s">
        <v>625</v>
      </c>
      <c r="B406" t="s">
        <v>630</v>
      </c>
      <c r="C406" t="str">
        <f>VLOOKUP($B406,Totalt!$B$1:$BU$600,MATCH("Kvalitetsgranskad:",Totalt!$B$1:$BU$1,0),FALSE)</f>
        <v>Ja</v>
      </c>
      <c r="E406" t="str">
        <f>VLOOKUP($B406,Miljö!$B$1:$AG$479,MATCH(E$1,Miljö!$B$1:$AK$1,0),FALSE)</f>
        <v>Ja</v>
      </c>
      <c r="F406" t="str">
        <f>VLOOKUP($B406,Miljö!$B$1:$J$479,MATCH("Typ av ursprungsspecificerad el   (Om inget värde anges används Nordisk residualmix, se inforuta) ()",Miljö!$B$1:$J$1,0),FALSE)</f>
        <v>'Hörneborgsel'</v>
      </c>
      <c r="G406">
        <f>VLOOKUP($B406,Miljö!$B$1:$J$479,MATCH("Primärenergifaktor ()",Miljö!$B$1:$J$1,0),FALSE)</f>
        <v>0.122</v>
      </c>
      <c r="H406">
        <f>VLOOKUP($B406,Miljö!$B$1:$J$479,MATCH("Koldioxidekvivalenter energiomvandling (g/kwh)",Miljö!$B$1:$J$1,0),FALSE)</f>
        <v>76.05</v>
      </c>
      <c r="I406">
        <f>VLOOKUP($B406,Miljö!$B$1:$J$479,MATCH("Fossilandel för ursprungspecificerad el ()",Miljö!$B$1:$J$1,0),FALSE)</f>
        <v>0.17</v>
      </c>
      <c r="J406">
        <f>VLOOKUP($B406,Miljö!$B$1:$J$479,MATCH("Kärnkraftsandel för ursprungsspecificerad el ()",Miljö!$B$1:$J$1,0),FALSE)</f>
        <v>0</v>
      </c>
      <c r="L406">
        <f>VLOOKUP($B406,Totalt!$B$1:$BU$497,MATCH("total el",Totalt!$B$1:$BU$1,0),FALSE)</f>
        <v>8.032</v>
      </c>
      <c r="N406" s="136">
        <f t="shared" si="24"/>
        <v>0.979904</v>
      </c>
      <c r="O406" s="136">
        <f t="shared" si="25"/>
        <v>610.83359999999993</v>
      </c>
      <c r="P406" s="136">
        <f t="shared" si="26"/>
        <v>1.3654400000000002</v>
      </c>
      <c r="Q406" s="136">
        <f t="shared" si="27"/>
        <v>0</v>
      </c>
    </row>
    <row r="407" spans="1:17">
      <c r="A407" t="s">
        <v>625</v>
      </c>
      <c r="B407" t="s">
        <v>631</v>
      </c>
      <c r="C407" t="str">
        <f>VLOOKUP($B407,Totalt!$B$1:$BU$600,MATCH("Kvalitetsgranskad:",Totalt!$B$1:$BU$1,0),FALSE)</f>
        <v>Ja</v>
      </c>
      <c r="E407" t="str">
        <f>VLOOKUP($B407,Miljö!$B$1:$AG$479,MATCH(E$1,Miljö!$B$1:$AK$1,0),FALSE)</f>
        <v>Ja</v>
      </c>
      <c r="F407" t="str">
        <f>VLOOKUP($B407,Miljö!$B$1:$J$479,MATCH("Typ av ursprungsspecificerad el   (Om inget värde anges används Nordisk residualmix, se inforuta) ()",Miljö!$B$1:$J$1,0),FALSE)</f>
        <v>'Hörneborgsel'</v>
      </c>
      <c r="G407">
        <f>VLOOKUP($B407,Miljö!$B$1:$J$479,MATCH("Primärenergifaktor ()",Miljö!$B$1:$J$1,0),FALSE)</f>
        <v>0.122</v>
      </c>
      <c r="H407">
        <f>VLOOKUP($B407,Miljö!$B$1:$J$479,MATCH("Koldioxidekvivalenter energiomvandling (g/kwh)",Miljö!$B$1:$J$1,0),FALSE)</f>
        <v>76.05</v>
      </c>
      <c r="I407">
        <f>VLOOKUP($B407,Miljö!$B$1:$J$479,MATCH("Fossilandel för ursprungspecificerad el ()",Miljö!$B$1:$J$1,0),FALSE)</f>
        <v>0.17</v>
      </c>
      <c r="J407">
        <f>VLOOKUP($B407,Miljö!$B$1:$J$479,MATCH("Kärnkraftsandel för ursprungsspecificerad el ()",Miljö!$B$1:$J$1,0),FALSE)</f>
        <v>0</v>
      </c>
      <c r="L407">
        <f>VLOOKUP($B407,Totalt!$B$1:$BU$497,MATCH("total el",Totalt!$B$1:$BU$1,0),FALSE)</f>
        <v>8.2771699999999999</v>
      </c>
      <c r="N407" s="136">
        <f t="shared" si="24"/>
        <v>1.0098147399999999</v>
      </c>
      <c r="O407" s="136">
        <f t="shared" si="25"/>
        <v>629.47877849999998</v>
      </c>
      <c r="P407" s="136">
        <f t="shared" si="26"/>
        <v>1.4071189000000002</v>
      </c>
      <c r="Q407" s="136">
        <f t="shared" si="27"/>
        <v>0</v>
      </c>
    </row>
    <row r="411" spans="1:17">
      <c r="I411" t="s">
        <v>1419</v>
      </c>
      <c r="L411">
        <f>SUMIF($C2:$C407,"=ja",L2:L407)</f>
        <v>3005.8004378999985</v>
      </c>
      <c r="N411" s="136">
        <f>SUMIF($C2:$C407,"=ja",N2:N407)</f>
        <v>2476.3109297899991</v>
      </c>
      <c r="O411" s="136">
        <f t="shared" ref="O411:Q411" si="28">SUMIF($C2:$C407,"=ja",O2:O407)</f>
        <v>74442.968267314136</v>
      </c>
      <c r="P411" s="136">
        <f t="shared" si="28"/>
        <v>104.33243853</v>
      </c>
      <c r="Q411" s="136">
        <f t="shared" si="28"/>
        <v>240.74464768399997</v>
      </c>
    </row>
    <row r="414" spans="1:17">
      <c r="C414" s="137" t="s">
        <v>1412</v>
      </c>
      <c r="D414" s="138"/>
      <c r="E414" s="138"/>
      <c r="F414" s="138"/>
      <c r="G414" s="138"/>
      <c r="H414" s="138">
        <f>N411/$L$411</f>
        <v>0.82384409110009738</v>
      </c>
      <c r="I414" s="138">
        <f t="shared" ref="I414:K414" si="29">O411/$L$411</f>
        <v>24.766437361797607</v>
      </c>
      <c r="J414" s="138">
        <f t="shared" si="29"/>
        <v>3.4710367732493856E-2</v>
      </c>
      <c r="K414" s="138">
        <f t="shared" si="29"/>
        <v>8.0093357046749303E-2</v>
      </c>
    </row>
    <row r="416" spans="1:17">
      <c r="C416" t="s">
        <v>1413</v>
      </c>
      <c r="F416">
        <f>COUNTIF($C$2:$C$407,"=ja")</f>
        <v>405</v>
      </c>
    </row>
    <row r="417" spans="3:12">
      <c r="C417" s="139" t="s">
        <v>1414</v>
      </c>
      <c r="D417" s="140"/>
      <c r="E417" s="140"/>
      <c r="F417" s="141">
        <f>COUNTIFS($C$2:$C$407,"=ja",$E$2:$E$407,"=nej")</f>
        <v>33</v>
      </c>
      <c r="G417" s="139" t="s">
        <v>1415</v>
      </c>
      <c r="H417" s="142"/>
      <c r="I417" s="140"/>
      <c r="J417" s="142">
        <f>SUMIFS($L$2:$L$407,$C$2:$C$407,"=ja",$E$2:$E$407,"=nej")</f>
        <v>116.81851</v>
      </c>
      <c r="K417" s="141" t="s">
        <v>1416</v>
      </c>
      <c r="L417" s="115">
        <f>J417/L411</f>
        <v>3.8864359897962893E-2</v>
      </c>
    </row>
    <row r="418" spans="3:12">
      <c r="C418" s="143" t="s">
        <v>1417</v>
      </c>
      <c r="D418" s="144"/>
      <c r="E418" s="144"/>
      <c r="F418" s="145">
        <f>COUNTIFS($C$2:$C$407,"=ja",$E$2:$E$407,"=ja")</f>
        <v>372</v>
      </c>
      <c r="G418" s="143" t="s">
        <v>1418</v>
      </c>
      <c r="H418" s="146"/>
      <c r="I418" s="144"/>
      <c r="J418" s="146">
        <f>SUMIFS($L$2:$L$407,$C$2:$C$407,"=ja",$E$2:$E$407,"=ja")</f>
        <v>2888.9819278999985</v>
      </c>
      <c r="K418" s="145" t="s">
        <v>1416</v>
      </c>
      <c r="L418" s="115">
        <f>J418/L411</f>
        <v>0.96113564010203711</v>
      </c>
    </row>
    <row r="421" spans="3:12">
      <c r="G421" t="s">
        <v>1420</v>
      </c>
    </row>
    <row r="422" spans="3:12">
      <c r="G422" s="147">
        <f>SUMIFS($N$2:$N$407,$C$2:$C$407,"=ja",$E$2:$E$407,"=ja")/$J$418</f>
        <v>0.75768469648445991</v>
      </c>
      <c r="H422" s="147">
        <f>SUMIFS($O$2:$O$407,$C$2:$C$407,"=ja",$E$2:$E$407,"=ja")/$J$418</f>
        <v>12.08034646920856</v>
      </c>
      <c r="I422" s="147">
        <f>SUMIFS($P$2:$P$407,$C$2:$C$407,"=ja",$E$2:$E$407,"=ja")/$J$418</f>
        <v>1.7109050891823695E-2</v>
      </c>
      <c r="J422" s="147">
        <f>SUMIFS($Q$2:$Q$407,$C$2:$C$407,"=ja",$E$2:$E$407,"=ja")/$J$418</f>
        <v>6.3854041326971381E-2</v>
      </c>
    </row>
  </sheetData>
  <autoFilter ref="A1:R1" xr:uid="{BF44F851-1B4A-4344-A45D-08C1902BBC53}"/>
  <conditionalFormatting sqref="B1">
    <cfRule type="duplicateValues" dxfId="29" priority="6"/>
  </conditionalFormatting>
  <conditionalFormatting sqref="B1">
    <cfRule type="duplicateValues" dxfId="28" priority="5"/>
  </conditionalFormatting>
  <conditionalFormatting sqref="B209:B407 B2:B207">
    <cfRule type="duplicateValues" dxfId="27" priority="4"/>
  </conditionalFormatting>
  <conditionalFormatting sqref="B209:B407 B2:B207">
    <cfRule type="duplicateValues" dxfId="26" priority="3"/>
  </conditionalFormatting>
  <conditionalFormatting sqref="B208">
    <cfRule type="duplicateValues" dxfId="25" priority="2"/>
  </conditionalFormatting>
  <conditionalFormatting sqref="B208">
    <cfRule type="duplicateValues" dxfId="24" priority="1"/>
  </conditionalFormatting>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C6F96-E4EF-4463-AE09-E2817FE8AC23}">
  <sheetPr codeName="Blad16">
    <tabColor theme="7" tint="0.59999389629810485"/>
  </sheetPr>
  <dimension ref="A1:H559"/>
  <sheetViews>
    <sheetView topLeftCell="A391" workbookViewId="0">
      <selection activeCell="D406" sqref="D406"/>
    </sheetView>
  </sheetViews>
  <sheetFormatPr defaultRowHeight="15" customHeight="1"/>
  <cols>
    <col min="1" max="1" width="42.54296875" customWidth="1"/>
    <col min="2" max="2" width="27.7265625" customWidth="1"/>
    <col min="3" max="3" width="17.7265625" customWidth="1"/>
    <col min="4" max="4" width="20.7265625" customWidth="1"/>
    <col min="5" max="5" width="25.81640625" customWidth="1"/>
    <col min="6" max="6" width="11.6328125" customWidth="1"/>
    <col min="7" max="7" width="11.08984375" customWidth="1"/>
    <col min="8" max="8" width="10.90625" customWidth="1"/>
  </cols>
  <sheetData>
    <row r="1" spans="1:8" ht="15" customHeight="1">
      <c r="A1" s="319" t="s">
        <v>1575</v>
      </c>
      <c r="B1" s="320"/>
      <c r="C1" s="320"/>
      <c r="D1" s="320"/>
      <c r="E1" s="321"/>
    </row>
    <row r="2" spans="1:8" s="1" customFormat="1" ht="30" customHeight="1">
      <c r="A2" s="1" t="s">
        <v>1026</v>
      </c>
      <c r="B2" s="1" t="s">
        <v>1</v>
      </c>
      <c r="C2" s="1" t="s">
        <v>1027</v>
      </c>
      <c r="D2" s="1" t="s">
        <v>1028</v>
      </c>
      <c r="E2" s="1" t="s">
        <v>1029</v>
      </c>
      <c r="F2" s="1" t="s">
        <v>1030</v>
      </c>
      <c r="G2" s="1" t="s">
        <v>1031</v>
      </c>
      <c r="H2" s="1" t="s">
        <v>1032</v>
      </c>
    </row>
    <row r="3" spans="1:8" ht="15" customHeight="1">
      <c r="A3" t="s">
        <v>19</v>
      </c>
      <c r="B3" t="s">
        <v>20</v>
      </c>
      <c r="C3">
        <v>0.193685</v>
      </c>
      <c r="D3">
        <v>4.1634500000000001</v>
      </c>
      <c r="E3">
        <v>15.3277</v>
      </c>
      <c r="F3">
        <v>0</v>
      </c>
      <c r="G3" t="s">
        <v>938</v>
      </c>
      <c r="H3" t="s">
        <v>938</v>
      </c>
    </row>
    <row r="4" spans="1:8" ht="15" customHeight="1">
      <c r="A4" t="s">
        <v>19</v>
      </c>
      <c r="B4" t="s">
        <v>23</v>
      </c>
      <c r="C4">
        <v>0.17163999999999999</v>
      </c>
      <c r="D4">
        <v>8.3393800000000002</v>
      </c>
      <c r="E4">
        <v>9.5461100000000005</v>
      </c>
      <c r="F4">
        <v>8.1949299999999996E-3</v>
      </c>
      <c r="G4" t="s">
        <v>938</v>
      </c>
      <c r="H4" t="s">
        <v>938</v>
      </c>
    </row>
    <row r="5" spans="1:8" ht="15" customHeight="1">
      <c r="A5" t="s">
        <v>19</v>
      </c>
      <c r="B5" t="s">
        <v>25</v>
      </c>
      <c r="C5">
        <v>0.161495</v>
      </c>
      <c r="D5">
        <v>92.912899999999993</v>
      </c>
      <c r="E5">
        <v>4.7150800000000004</v>
      </c>
      <c r="F5">
        <v>2.2361299999999998E-3</v>
      </c>
      <c r="G5" t="s">
        <v>938</v>
      </c>
      <c r="H5" t="s">
        <v>938</v>
      </c>
    </row>
    <row r="6" spans="1:8" ht="15" customHeight="1">
      <c r="A6" t="s">
        <v>19</v>
      </c>
      <c r="B6" t="s">
        <v>26</v>
      </c>
      <c r="C6">
        <v>0.11081299999999999</v>
      </c>
      <c r="D6">
        <v>4.96462</v>
      </c>
      <c r="E6">
        <v>8.3549000000000007</v>
      </c>
      <c r="F6">
        <v>5.4212300000000004E-4</v>
      </c>
      <c r="G6" t="s">
        <v>938</v>
      </c>
      <c r="H6" t="s">
        <v>938</v>
      </c>
    </row>
    <row r="7" spans="1:8" ht="15" customHeight="1">
      <c r="A7" t="s">
        <v>19</v>
      </c>
      <c r="B7" t="s">
        <v>27</v>
      </c>
      <c r="C7">
        <v>0.136293</v>
      </c>
      <c r="D7">
        <v>6.1255800000000002</v>
      </c>
      <c r="E7">
        <v>8.2301500000000001</v>
      </c>
      <c r="F7">
        <v>4.2117099999999996E-3</v>
      </c>
      <c r="G7" t="s">
        <v>938</v>
      </c>
      <c r="H7" t="s">
        <v>938</v>
      </c>
    </row>
    <row r="8" spans="1:8" ht="15" customHeight="1">
      <c r="A8" t="s">
        <v>19</v>
      </c>
      <c r="B8" t="s">
        <v>28</v>
      </c>
      <c r="C8">
        <v>0.160111</v>
      </c>
      <c r="D8">
        <v>4.5754999999999999</v>
      </c>
      <c r="E8">
        <v>9.0196400000000008</v>
      </c>
      <c r="F8">
        <v>0</v>
      </c>
      <c r="G8" t="s">
        <v>938</v>
      </c>
      <c r="H8" t="s">
        <v>938</v>
      </c>
    </row>
    <row r="9" spans="1:8" ht="15" customHeight="1">
      <c r="A9" t="s">
        <v>19</v>
      </c>
      <c r="B9" t="s">
        <v>29</v>
      </c>
      <c r="C9">
        <v>4.7275699999999997E-2</v>
      </c>
      <c r="D9">
        <v>4.6231999999999998</v>
      </c>
      <c r="E9">
        <v>2.54921</v>
      </c>
      <c r="F9">
        <v>1.2718500000000001E-2</v>
      </c>
      <c r="G9" t="s">
        <v>938</v>
      </c>
      <c r="H9" t="s">
        <v>938</v>
      </c>
    </row>
    <row r="10" spans="1:8" ht="15" customHeight="1">
      <c r="A10" t="s">
        <v>19</v>
      </c>
      <c r="B10" t="s">
        <v>30</v>
      </c>
      <c r="C10">
        <v>0.15453500000000001</v>
      </c>
      <c r="D10">
        <v>5.68208</v>
      </c>
      <c r="E10">
        <v>8.0880100000000006</v>
      </c>
      <c r="F10">
        <v>3.1377499999999999E-3</v>
      </c>
      <c r="G10" t="s">
        <v>938</v>
      </c>
      <c r="H10" t="s">
        <v>938</v>
      </c>
    </row>
    <row r="11" spans="1:8" ht="15" customHeight="1">
      <c r="A11" t="s">
        <v>19</v>
      </c>
      <c r="B11" t="s">
        <v>31</v>
      </c>
      <c r="C11">
        <v>0.113798</v>
      </c>
      <c r="D11">
        <v>4.8611899999999997</v>
      </c>
      <c r="E11">
        <v>6.6877500000000003</v>
      </c>
      <c r="F11">
        <v>3.5624699999999999E-3</v>
      </c>
      <c r="G11" t="s">
        <v>938</v>
      </c>
      <c r="H11" t="s">
        <v>938</v>
      </c>
    </row>
    <row r="12" spans="1:8" ht="15" customHeight="1">
      <c r="A12" t="s">
        <v>32</v>
      </c>
      <c r="B12" t="s">
        <v>33</v>
      </c>
      <c r="C12">
        <v>0.135237</v>
      </c>
      <c r="D12">
        <v>5.63164</v>
      </c>
      <c r="E12">
        <v>9.8553499999999996</v>
      </c>
      <c r="F12">
        <v>0</v>
      </c>
      <c r="G12" t="s">
        <v>938</v>
      </c>
      <c r="H12" t="s">
        <v>938</v>
      </c>
    </row>
    <row r="13" spans="1:8" ht="15" customHeight="1">
      <c r="A13" t="s">
        <v>32</v>
      </c>
      <c r="B13" t="s">
        <v>34</v>
      </c>
      <c r="C13">
        <v>0.173735</v>
      </c>
      <c r="D13">
        <v>12.602399999999999</v>
      </c>
      <c r="E13">
        <v>12.759</v>
      </c>
      <c r="F13">
        <v>1.5180300000000001E-2</v>
      </c>
      <c r="G13" t="s">
        <v>938</v>
      </c>
      <c r="H13" t="s">
        <v>938</v>
      </c>
    </row>
    <row r="14" spans="1:8" ht="15" customHeight="1">
      <c r="A14" t="s">
        <v>32</v>
      </c>
      <c r="B14" t="s">
        <v>35</v>
      </c>
      <c r="C14">
        <v>0.120184</v>
      </c>
      <c r="D14">
        <v>8.2134800000000006</v>
      </c>
      <c r="E14">
        <v>10.5258</v>
      </c>
      <c r="F14">
        <v>5.7133499999999999E-3</v>
      </c>
      <c r="G14" t="s">
        <v>938</v>
      </c>
      <c r="H14" t="s">
        <v>938</v>
      </c>
    </row>
    <row r="15" spans="1:8" ht="15" customHeight="1">
      <c r="A15" t="s">
        <v>32</v>
      </c>
      <c r="B15" t="s">
        <v>36</v>
      </c>
      <c r="C15">
        <v>0.11837499999999999</v>
      </c>
      <c r="D15">
        <v>5.8038499999999997</v>
      </c>
      <c r="E15">
        <v>9.7269199999999998</v>
      </c>
      <c r="F15">
        <v>6.8101299999999995E-4</v>
      </c>
      <c r="G15" t="s">
        <v>938</v>
      </c>
      <c r="H15" t="s">
        <v>938</v>
      </c>
    </row>
    <row r="16" spans="1:8" ht="15" customHeight="1">
      <c r="A16" t="s">
        <v>32</v>
      </c>
      <c r="B16" t="s">
        <v>37</v>
      </c>
      <c r="C16">
        <v>0.10925700000000001</v>
      </c>
      <c r="D16">
        <v>9.2501499999999997</v>
      </c>
      <c r="E16">
        <v>10.717000000000001</v>
      </c>
      <c r="F16">
        <v>8.0455300000000004E-3</v>
      </c>
      <c r="G16" t="s">
        <v>938</v>
      </c>
      <c r="H16" t="s">
        <v>938</v>
      </c>
    </row>
    <row r="17" spans="1:8" ht="15" customHeight="1">
      <c r="A17" t="s">
        <v>32</v>
      </c>
      <c r="B17" t="s">
        <v>38</v>
      </c>
      <c r="C17">
        <v>0.12554100000000001</v>
      </c>
      <c r="D17">
        <v>5.7260299999999997</v>
      </c>
      <c r="E17">
        <v>10.0205</v>
      </c>
      <c r="F17">
        <v>0</v>
      </c>
      <c r="G17" t="s">
        <v>938</v>
      </c>
      <c r="H17" t="s">
        <v>938</v>
      </c>
    </row>
    <row r="18" spans="1:8" ht="15" customHeight="1">
      <c r="A18" t="s">
        <v>32</v>
      </c>
      <c r="B18" t="s">
        <v>39</v>
      </c>
      <c r="C18">
        <v>0.478551</v>
      </c>
      <c r="D18">
        <v>36.732599999999998</v>
      </c>
      <c r="E18">
        <v>17.858899999999998</v>
      </c>
      <c r="F18">
        <v>9.4482899999999995E-2</v>
      </c>
      <c r="G18" t="s">
        <v>938</v>
      </c>
      <c r="H18" t="s">
        <v>938</v>
      </c>
    </row>
    <row r="19" spans="1:8" ht="15" customHeight="1">
      <c r="A19" t="s">
        <v>32</v>
      </c>
      <c r="B19" t="s">
        <v>40</v>
      </c>
      <c r="C19">
        <v>0.19549900000000001</v>
      </c>
      <c r="D19">
        <v>8.0272100000000002</v>
      </c>
      <c r="E19">
        <v>18.228999999999999</v>
      </c>
      <c r="F19">
        <v>8.2251100000000008E-3</v>
      </c>
      <c r="G19" t="s">
        <v>938</v>
      </c>
      <c r="H19" t="s">
        <v>938</v>
      </c>
    </row>
    <row r="20" spans="1:8" ht="15" customHeight="1">
      <c r="A20" t="s">
        <v>32</v>
      </c>
      <c r="B20" t="s">
        <v>41</v>
      </c>
      <c r="C20">
        <v>0.176478</v>
      </c>
      <c r="D20">
        <v>7.8372900000000003</v>
      </c>
      <c r="E20">
        <v>11.533200000000001</v>
      </c>
      <c r="F20">
        <v>5.1012999999999996E-3</v>
      </c>
      <c r="G20" t="s">
        <v>938</v>
      </c>
      <c r="H20" t="s">
        <v>938</v>
      </c>
    </row>
    <row r="21" spans="1:8" ht="15" customHeight="1">
      <c r="A21" t="s">
        <v>32</v>
      </c>
      <c r="B21" t="s">
        <v>42</v>
      </c>
      <c r="C21">
        <v>0.13431100000000001</v>
      </c>
      <c r="D21">
        <v>7.57111</v>
      </c>
      <c r="E21">
        <v>10.269399999999999</v>
      </c>
      <c r="F21">
        <v>4.50535E-3</v>
      </c>
      <c r="G21" t="s">
        <v>938</v>
      </c>
      <c r="H21" t="s">
        <v>938</v>
      </c>
    </row>
    <row r="22" spans="1:8" ht="15" customHeight="1">
      <c r="A22" t="s">
        <v>43</v>
      </c>
      <c r="B22" t="s">
        <v>44</v>
      </c>
      <c r="C22">
        <v>0.19932800000000001</v>
      </c>
      <c r="D22">
        <v>5.99742</v>
      </c>
      <c r="E22">
        <v>21.002600000000001</v>
      </c>
      <c r="F22">
        <v>0</v>
      </c>
      <c r="G22" t="s">
        <v>938</v>
      </c>
      <c r="H22" t="s">
        <v>938</v>
      </c>
    </row>
    <row r="23" spans="1:8" ht="15" customHeight="1">
      <c r="A23" t="s">
        <v>43</v>
      </c>
      <c r="B23" t="s">
        <v>45</v>
      </c>
      <c r="C23">
        <v>0.176978</v>
      </c>
      <c r="D23">
        <v>5.4250800000000003</v>
      </c>
      <c r="E23">
        <v>18.997499999999999</v>
      </c>
      <c r="F23">
        <v>0</v>
      </c>
      <c r="G23" t="s">
        <v>938</v>
      </c>
      <c r="H23" t="s">
        <v>938</v>
      </c>
    </row>
    <row r="24" spans="1:8" ht="15" customHeight="1">
      <c r="A24" t="s">
        <v>43</v>
      </c>
      <c r="B24" t="s">
        <v>46</v>
      </c>
      <c r="C24">
        <v>7.3666899999999993E-2</v>
      </c>
      <c r="D24">
        <v>3.5202800000000001</v>
      </c>
      <c r="E24">
        <v>5.8491999999999997</v>
      </c>
      <c r="F24">
        <v>0</v>
      </c>
      <c r="G24" t="s">
        <v>938</v>
      </c>
      <c r="H24" t="s">
        <v>938</v>
      </c>
    </row>
    <row r="25" spans="1:8" ht="15" customHeight="1">
      <c r="A25" t="s">
        <v>43</v>
      </c>
      <c r="B25" t="s">
        <v>47</v>
      </c>
      <c r="C25">
        <v>0.18343699999999999</v>
      </c>
      <c r="D25">
        <v>5.32308</v>
      </c>
      <c r="E25">
        <v>18.641400000000001</v>
      </c>
      <c r="F25">
        <v>0</v>
      </c>
      <c r="G25" t="s">
        <v>938</v>
      </c>
      <c r="H25" t="s">
        <v>938</v>
      </c>
    </row>
    <row r="26" spans="1:8" ht="15" customHeight="1">
      <c r="A26" t="s">
        <v>43</v>
      </c>
      <c r="B26" t="s">
        <v>48</v>
      </c>
      <c r="C26">
        <v>0.192936</v>
      </c>
      <c r="D26">
        <v>6.3799700000000001</v>
      </c>
      <c r="E26">
        <v>22.345400000000001</v>
      </c>
      <c r="F26">
        <v>0</v>
      </c>
      <c r="G26" t="s">
        <v>938</v>
      </c>
      <c r="H26" t="s">
        <v>938</v>
      </c>
    </row>
    <row r="27" spans="1:8" ht="15" customHeight="1">
      <c r="A27" t="s">
        <v>49</v>
      </c>
      <c r="B27" t="s">
        <v>50</v>
      </c>
      <c r="C27">
        <v>6.6783099999999998E-2</v>
      </c>
      <c r="D27">
        <v>6.2354799999999999</v>
      </c>
      <c r="E27">
        <v>7.63279</v>
      </c>
      <c r="F27">
        <v>5.6367400000000003E-3</v>
      </c>
      <c r="G27" t="s">
        <v>938</v>
      </c>
      <c r="H27" t="s">
        <v>938</v>
      </c>
    </row>
    <row r="28" spans="1:8" ht="15" customHeight="1">
      <c r="A28" t="s">
        <v>51</v>
      </c>
      <c r="B28" t="s">
        <v>52</v>
      </c>
      <c r="C28">
        <v>4.4136599999999998E-2</v>
      </c>
      <c r="D28">
        <v>5.9984200000000003</v>
      </c>
      <c r="E28">
        <v>8.8154500000000002</v>
      </c>
      <c r="F28">
        <v>2.5860900000000001E-3</v>
      </c>
      <c r="G28" t="s">
        <v>924</v>
      </c>
      <c r="H28" t="s">
        <v>938</v>
      </c>
    </row>
    <row r="29" spans="1:8" ht="15" customHeight="1">
      <c r="A29" t="s">
        <v>51</v>
      </c>
      <c r="B29" t="s">
        <v>53</v>
      </c>
      <c r="C29">
        <v>0.146199</v>
      </c>
      <c r="D29">
        <v>30.997</v>
      </c>
      <c r="E29">
        <v>10.118499999999999</v>
      </c>
      <c r="F29">
        <v>7.8369900000000006E-2</v>
      </c>
      <c r="G29" t="s">
        <v>924</v>
      </c>
      <c r="H29" t="s">
        <v>938</v>
      </c>
    </row>
    <row r="30" spans="1:8" ht="15" customHeight="1">
      <c r="A30" t="s">
        <v>51</v>
      </c>
      <c r="B30" t="s">
        <v>54</v>
      </c>
      <c r="C30">
        <v>4.4977000000000003E-2</v>
      </c>
      <c r="D30">
        <v>6.47438</v>
      </c>
      <c r="E30">
        <v>8.2463899999999999</v>
      </c>
      <c r="F30">
        <v>5.7995E-3</v>
      </c>
      <c r="G30" t="s">
        <v>924</v>
      </c>
      <c r="H30" t="s">
        <v>938</v>
      </c>
    </row>
    <row r="31" spans="1:8" ht="15" customHeight="1">
      <c r="A31" t="s">
        <v>55</v>
      </c>
      <c r="B31" t="s">
        <v>56</v>
      </c>
      <c r="C31">
        <v>7.5495999999999994E-2</v>
      </c>
      <c r="D31">
        <v>5.4725400000000004</v>
      </c>
      <c r="E31">
        <v>10.730600000000001</v>
      </c>
      <c r="F31">
        <v>0</v>
      </c>
      <c r="G31" t="s">
        <v>938</v>
      </c>
      <c r="H31" t="s">
        <v>938</v>
      </c>
    </row>
    <row r="32" spans="1:8" ht="15" customHeight="1">
      <c r="A32" t="s">
        <v>1033</v>
      </c>
      <c r="B32" t="s">
        <v>1034</v>
      </c>
      <c r="C32">
        <v>0</v>
      </c>
      <c r="D32">
        <v>0</v>
      </c>
      <c r="E32">
        <v>0</v>
      </c>
      <c r="F32">
        <v>0</v>
      </c>
      <c r="G32" t="s">
        <v>924</v>
      </c>
      <c r="H32" t="s">
        <v>924</v>
      </c>
    </row>
    <row r="33" spans="1:8" ht="15" customHeight="1">
      <c r="A33" t="s">
        <v>1035</v>
      </c>
      <c r="B33" t="s">
        <v>1161</v>
      </c>
      <c r="C33">
        <v>0</v>
      </c>
      <c r="D33">
        <v>0</v>
      </c>
      <c r="E33">
        <v>0</v>
      </c>
      <c r="F33">
        <v>0</v>
      </c>
      <c r="G33" t="s">
        <v>924</v>
      </c>
      <c r="H33" t="s">
        <v>924</v>
      </c>
    </row>
    <row r="34" spans="1:8" ht="15" customHeight="1">
      <c r="A34" t="s">
        <v>57</v>
      </c>
      <c r="B34" t="s">
        <v>58</v>
      </c>
      <c r="C34">
        <v>0.27696900000000002</v>
      </c>
      <c r="D34">
        <v>73.036699999999996</v>
      </c>
      <c r="E34">
        <v>14.3164</v>
      </c>
      <c r="F34">
        <v>1.06797E-2</v>
      </c>
      <c r="G34" t="s">
        <v>924</v>
      </c>
      <c r="H34" t="s">
        <v>938</v>
      </c>
    </row>
    <row r="35" spans="1:8" ht="15" customHeight="1">
      <c r="A35" t="s">
        <v>1036</v>
      </c>
      <c r="B35" t="s">
        <v>1162</v>
      </c>
      <c r="C35">
        <v>0</v>
      </c>
      <c r="D35">
        <v>0</v>
      </c>
      <c r="E35">
        <v>0</v>
      </c>
      <c r="F35">
        <v>0</v>
      </c>
      <c r="G35" t="s">
        <v>924</v>
      </c>
      <c r="H35" t="s">
        <v>924</v>
      </c>
    </row>
    <row r="36" spans="1:8" ht="15" customHeight="1">
      <c r="A36" t="s">
        <v>59</v>
      </c>
      <c r="B36" t="s">
        <v>60</v>
      </c>
      <c r="C36">
        <v>8.3612699999999998E-2</v>
      </c>
      <c r="D36">
        <v>6.1138000000000003</v>
      </c>
      <c r="E36">
        <v>7.7449700000000004</v>
      </c>
      <c r="F36">
        <v>5.6541400000000002E-3</v>
      </c>
      <c r="G36" t="s">
        <v>924</v>
      </c>
      <c r="H36" t="s">
        <v>938</v>
      </c>
    </row>
    <row r="37" spans="1:8" ht="15" customHeight="1">
      <c r="A37" t="s">
        <v>61</v>
      </c>
      <c r="B37" t="s">
        <v>62</v>
      </c>
      <c r="C37">
        <v>3.7613599999999997E-2</v>
      </c>
      <c r="D37">
        <v>5.3918200000000001</v>
      </c>
      <c r="E37">
        <v>2.4772699999999999</v>
      </c>
      <c r="F37">
        <v>9.9403600000000005E-3</v>
      </c>
      <c r="G37" t="s">
        <v>924</v>
      </c>
      <c r="H37" t="s">
        <v>938</v>
      </c>
    </row>
    <row r="38" spans="1:8" ht="15" customHeight="1">
      <c r="A38" t="s">
        <v>1037</v>
      </c>
      <c r="B38" t="s">
        <v>1038</v>
      </c>
      <c r="C38">
        <v>0</v>
      </c>
      <c r="D38">
        <v>0</v>
      </c>
      <c r="E38">
        <v>0</v>
      </c>
      <c r="F38">
        <v>0</v>
      </c>
      <c r="G38" t="s">
        <v>924</v>
      </c>
      <c r="H38" t="s">
        <v>924</v>
      </c>
    </row>
    <row r="39" spans="1:8" ht="15" customHeight="1">
      <c r="A39" t="s">
        <v>1037</v>
      </c>
      <c r="B39" t="s">
        <v>1039</v>
      </c>
      <c r="C39">
        <v>0</v>
      </c>
      <c r="D39">
        <v>0</v>
      </c>
      <c r="E39">
        <v>0</v>
      </c>
      <c r="F39">
        <v>0</v>
      </c>
      <c r="G39" t="s">
        <v>924</v>
      </c>
      <c r="H39" t="s">
        <v>924</v>
      </c>
    </row>
    <row r="40" spans="1:8" ht="15" customHeight="1">
      <c r="A40" t="s">
        <v>1037</v>
      </c>
      <c r="B40" t="s">
        <v>1040</v>
      </c>
      <c r="C40">
        <v>0</v>
      </c>
      <c r="D40">
        <v>0</v>
      </c>
      <c r="E40">
        <v>0</v>
      </c>
      <c r="F40">
        <v>0</v>
      </c>
      <c r="G40" t="s">
        <v>924</v>
      </c>
      <c r="H40" t="s">
        <v>924</v>
      </c>
    </row>
    <row r="41" spans="1:8" ht="15" customHeight="1">
      <c r="A41" t="s">
        <v>1037</v>
      </c>
      <c r="B41" t="s">
        <v>1041</v>
      </c>
      <c r="C41">
        <v>0</v>
      </c>
      <c r="D41">
        <v>0</v>
      </c>
      <c r="E41">
        <v>0</v>
      </c>
      <c r="F41">
        <v>0</v>
      </c>
      <c r="G41" t="s">
        <v>924</v>
      </c>
      <c r="H41" t="s">
        <v>924</v>
      </c>
    </row>
    <row r="42" spans="1:8" ht="15" customHeight="1">
      <c r="A42" t="s">
        <v>1037</v>
      </c>
      <c r="B42" t="s">
        <v>1042</v>
      </c>
      <c r="C42">
        <v>0</v>
      </c>
      <c r="D42">
        <v>0</v>
      </c>
      <c r="E42">
        <v>0</v>
      </c>
      <c r="F42">
        <v>0</v>
      </c>
      <c r="G42" t="s">
        <v>924</v>
      </c>
      <c r="H42" t="s">
        <v>924</v>
      </c>
    </row>
    <row r="43" spans="1:8" ht="15" customHeight="1">
      <c r="A43" t="s">
        <v>1037</v>
      </c>
      <c r="B43" t="s">
        <v>1043</v>
      </c>
      <c r="C43">
        <v>0</v>
      </c>
      <c r="D43">
        <v>0</v>
      </c>
      <c r="E43">
        <v>0</v>
      </c>
      <c r="F43">
        <v>0</v>
      </c>
      <c r="G43" t="s">
        <v>924</v>
      </c>
      <c r="H43" t="s">
        <v>924</v>
      </c>
    </row>
    <row r="44" spans="1:8" ht="15" customHeight="1">
      <c r="A44" t="s">
        <v>1037</v>
      </c>
      <c r="B44" t="s">
        <v>1044</v>
      </c>
      <c r="C44">
        <v>0</v>
      </c>
      <c r="D44">
        <v>0</v>
      </c>
      <c r="E44">
        <v>0</v>
      </c>
      <c r="F44">
        <v>0</v>
      </c>
      <c r="G44" t="s">
        <v>924</v>
      </c>
      <c r="H44" t="s">
        <v>924</v>
      </c>
    </row>
    <row r="45" spans="1:8" ht="15" customHeight="1">
      <c r="A45" t="s">
        <v>1037</v>
      </c>
      <c r="B45" t="s">
        <v>1045</v>
      </c>
      <c r="C45">
        <v>0</v>
      </c>
      <c r="D45">
        <v>0</v>
      </c>
      <c r="E45">
        <v>0</v>
      </c>
      <c r="F45">
        <v>0</v>
      </c>
      <c r="G45" t="s">
        <v>924</v>
      </c>
      <c r="H45" t="s">
        <v>924</v>
      </c>
    </row>
    <row r="46" spans="1:8" ht="15" customHeight="1">
      <c r="A46" t="s">
        <v>1037</v>
      </c>
      <c r="B46" t="s">
        <v>1046</v>
      </c>
      <c r="C46">
        <v>0</v>
      </c>
      <c r="D46">
        <v>0</v>
      </c>
      <c r="E46">
        <v>0</v>
      </c>
      <c r="F46">
        <v>0</v>
      </c>
      <c r="G46" t="s">
        <v>924</v>
      </c>
      <c r="H46" t="s">
        <v>924</v>
      </c>
    </row>
    <row r="47" spans="1:8" ht="15" customHeight="1">
      <c r="A47" t="s">
        <v>1037</v>
      </c>
      <c r="B47" t="s">
        <v>1047</v>
      </c>
      <c r="C47">
        <v>0</v>
      </c>
      <c r="D47">
        <v>0</v>
      </c>
      <c r="E47">
        <v>0</v>
      </c>
      <c r="F47">
        <v>0</v>
      </c>
      <c r="G47" t="s">
        <v>924</v>
      </c>
      <c r="H47" t="s">
        <v>924</v>
      </c>
    </row>
    <row r="48" spans="1:8" ht="15" customHeight="1">
      <c r="A48" t="s">
        <v>63</v>
      </c>
      <c r="B48" t="s">
        <v>64</v>
      </c>
      <c r="C48">
        <v>4.5306399999999997E-2</v>
      </c>
      <c r="D48">
        <v>132.91399999999999</v>
      </c>
      <c r="E48">
        <v>3.2296499999999999</v>
      </c>
      <c r="F48">
        <v>1.70678E-3</v>
      </c>
      <c r="G48" t="s">
        <v>924</v>
      </c>
      <c r="H48" t="s">
        <v>938</v>
      </c>
    </row>
    <row r="49" spans="1:8" ht="15" customHeight="1">
      <c r="A49" t="s">
        <v>1048</v>
      </c>
      <c r="B49" t="s">
        <v>1049</v>
      </c>
      <c r="C49">
        <v>0</v>
      </c>
      <c r="D49">
        <v>0</v>
      </c>
      <c r="E49">
        <v>0</v>
      </c>
      <c r="F49">
        <v>0</v>
      </c>
      <c r="G49" t="s">
        <v>924</v>
      </c>
      <c r="H49" t="s">
        <v>924</v>
      </c>
    </row>
    <row r="50" spans="1:8" ht="15" customHeight="1">
      <c r="A50" t="s">
        <v>65</v>
      </c>
      <c r="B50" t="s">
        <v>66</v>
      </c>
      <c r="C50">
        <v>0.119631</v>
      </c>
      <c r="D50">
        <v>17.242599999999999</v>
      </c>
      <c r="E50">
        <v>9.7195499999999999</v>
      </c>
      <c r="F50">
        <v>3.2113000000000003E-2</v>
      </c>
      <c r="G50" t="s">
        <v>938</v>
      </c>
      <c r="H50" t="s">
        <v>938</v>
      </c>
    </row>
    <row r="51" spans="1:8" ht="15" customHeight="1">
      <c r="A51" t="s">
        <v>65</v>
      </c>
      <c r="B51" t="s">
        <v>67</v>
      </c>
      <c r="C51">
        <v>0.118177</v>
      </c>
      <c r="D51">
        <v>117.13800000000001</v>
      </c>
      <c r="E51">
        <v>3.7676500000000002</v>
      </c>
      <c r="F51">
        <v>8.8385700000000005E-3</v>
      </c>
      <c r="G51" t="s">
        <v>938</v>
      </c>
      <c r="H51" t="s">
        <v>938</v>
      </c>
    </row>
    <row r="52" spans="1:8" ht="15" customHeight="1">
      <c r="A52" t="s">
        <v>65</v>
      </c>
      <c r="B52" t="s">
        <v>68</v>
      </c>
      <c r="C52">
        <v>9.2365100000000006E-2</v>
      </c>
      <c r="D52">
        <v>11.4283</v>
      </c>
      <c r="E52">
        <v>8.8199699999999996</v>
      </c>
      <c r="F52">
        <v>1.8801499999999999E-2</v>
      </c>
      <c r="G52" t="s">
        <v>938</v>
      </c>
      <c r="H52" t="s">
        <v>938</v>
      </c>
    </row>
    <row r="53" spans="1:8" ht="15" customHeight="1">
      <c r="A53" t="s">
        <v>65</v>
      </c>
      <c r="B53" t="s">
        <v>69</v>
      </c>
      <c r="C53">
        <v>0.21013799999999999</v>
      </c>
      <c r="D53">
        <v>6.31724</v>
      </c>
      <c r="E53">
        <v>22.110299999999999</v>
      </c>
      <c r="F53">
        <v>0</v>
      </c>
      <c r="G53" t="s">
        <v>938</v>
      </c>
      <c r="H53" t="s">
        <v>938</v>
      </c>
    </row>
    <row r="54" spans="1:8" ht="15" customHeight="1">
      <c r="A54" t="s">
        <v>70</v>
      </c>
      <c r="B54" t="s">
        <v>71</v>
      </c>
      <c r="C54">
        <v>0.10978499999999999</v>
      </c>
      <c r="D54">
        <v>5.3385600000000002</v>
      </c>
      <c r="E54">
        <v>7.3289600000000004</v>
      </c>
      <c r="F54">
        <v>3.6097199999999999E-3</v>
      </c>
      <c r="G54" t="s">
        <v>938</v>
      </c>
      <c r="H54" t="s">
        <v>938</v>
      </c>
    </row>
    <row r="55" spans="1:8" ht="15" customHeight="1">
      <c r="A55" t="s">
        <v>70</v>
      </c>
      <c r="B55" t="s">
        <v>72</v>
      </c>
      <c r="C55">
        <v>0.13609599999999999</v>
      </c>
      <c r="D55">
        <v>10.872299999999999</v>
      </c>
      <c r="E55">
        <v>9.4676399999999994</v>
      </c>
      <c r="F55">
        <v>1.5997899999999999E-2</v>
      </c>
      <c r="G55" t="s">
        <v>938</v>
      </c>
      <c r="H55" t="s">
        <v>938</v>
      </c>
    </row>
    <row r="56" spans="1:8" ht="15" customHeight="1">
      <c r="A56" t="s">
        <v>73</v>
      </c>
      <c r="B56" t="s">
        <v>74</v>
      </c>
      <c r="C56">
        <v>6.2675099999999997E-2</v>
      </c>
      <c r="D56">
        <v>86.653000000000006</v>
      </c>
      <c r="E56">
        <v>3.7126199999999998</v>
      </c>
      <c r="F56">
        <v>7.4348800000000002E-5</v>
      </c>
      <c r="G56" t="s">
        <v>938</v>
      </c>
      <c r="H56" t="s">
        <v>938</v>
      </c>
    </row>
    <row r="57" spans="1:8" ht="15" customHeight="1">
      <c r="A57" t="s">
        <v>73</v>
      </c>
      <c r="B57" t="s">
        <v>76</v>
      </c>
      <c r="C57">
        <v>0.180372</v>
      </c>
      <c r="D57">
        <v>6.4174199999999999</v>
      </c>
      <c r="E57">
        <v>22.461099999999998</v>
      </c>
      <c r="F57">
        <v>0</v>
      </c>
      <c r="G57" t="s">
        <v>938</v>
      </c>
      <c r="H57" t="s">
        <v>938</v>
      </c>
    </row>
    <row r="58" spans="1:8" ht="15" customHeight="1">
      <c r="A58" t="s">
        <v>73</v>
      </c>
      <c r="B58" t="s">
        <v>77</v>
      </c>
      <c r="C58">
        <v>0.24942900000000001</v>
      </c>
      <c r="D58">
        <v>7.2919700000000001</v>
      </c>
      <c r="E58">
        <v>24.678000000000001</v>
      </c>
      <c r="F58">
        <v>5.0848699999999996E-4</v>
      </c>
      <c r="G58" t="s">
        <v>938</v>
      </c>
      <c r="H58" t="s">
        <v>938</v>
      </c>
    </row>
    <row r="59" spans="1:8" ht="15" customHeight="1">
      <c r="A59" t="s">
        <v>78</v>
      </c>
      <c r="B59" t="s">
        <v>79</v>
      </c>
      <c r="C59">
        <v>6.0897800000000002E-2</v>
      </c>
      <c r="D59">
        <v>40.559100000000001</v>
      </c>
      <c r="E59">
        <v>4.7251799999999999</v>
      </c>
      <c r="F59">
        <v>1.5114900000000001E-3</v>
      </c>
      <c r="G59" t="s">
        <v>924</v>
      </c>
      <c r="H59" t="s">
        <v>938</v>
      </c>
    </row>
    <row r="60" spans="1:8" ht="15" customHeight="1">
      <c r="A60" t="s">
        <v>78</v>
      </c>
      <c r="B60" t="s">
        <v>80</v>
      </c>
      <c r="C60">
        <v>2.1533500000000001E-2</v>
      </c>
      <c r="D60">
        <v>2.7305799999999998</v>
      </c>
      <c r="E60">
        <v>4.7785099999999998</v>
      </c>
      <c r="F60">
        <v>0</v>
      </c>
      <c r="G60" t="s">
        <v>924</v>
      </c>
      <c r="H60" t="s">
        <v>938</v>
      </c>
    </row>
    <row r="61" spans="1:8" ht="15" customHeight="1">
      <c r="A61" t="s">
        <v>78</v>
      </c>
      <c r="B61" t="s">
        <v>81</v>
      </c>
      <c r="C61">
        <v>0</v>
      </c>
      <c r="D61">
        <v>0</v>
      </c>
      <c r="E61">
        <v>0</v>
      </c>
      <c r="F61">
        <v>0</v>
      </c>
      <c r="G61" t="s">
        <v>924</v>
      </c>
      <c r="H61" t="s">
        <v>924</v>
      </c>
    </row>
    <row r="62" spans="1:8" ht="15" customHeight="1">
      <c r="A62" t="s">
        <v>1050</v>
      </c>
      <c r="B62" t="s">
        <v>1167</v>
      </c>
      <c r="C62">
        <v>0</v>
      </c>
      <c r="D62">
        <v>0</v>
      </c>
      <c r="E62">
        <v>0</v>
      </c>
      <c r="F62">
        <v>0</v>
      </c>
      <c r="G62" t="s">
        <v>924</v>
      </c>
      <c r="H62" t="s">
        <v>924</v>
      </c>
    </row>
    <row r="63" spans="1:8" ht="15" customHeight="1">
      <c r="A63" t="s">
        <v>82</v>
      </c>
      <c r="B63" t="s">
        <v>83</v>
      </c>
      <c r="C63">
        <v>0</v>
      </c>
      <c r="D63">
        <v>0</v>
      </c>
      <c r="E63">
        <v>0</v>
      </c>
      <c r="F63">
        <v>0</v>
      </c>
      <c r="G63" t="s">
        <v>924</v>
      </c>
      <c r="H63" t="s">
        <v>924</v>
      </c>
    </row>
    <row r="64" spans="1:8" ht="15" customHeight="1">
      <c r="A64" t="s">
        <v>1052</v>
      </c>
      <c r="B64" t="s">
        <v>1053</v>
      </c>
      <c r="C64">
        <v>0</v>
      </c>
      <c r="D64">
        <v>0</v>
      </c>
      <c r="E64">
        <v>0</v>
      </c>
      <c r="F64">
        <v>0</v>
      </c>
      <c r="G64" t="s">
        <v>924</v>
      </c>
      <c r="H64" t="s">
        <v>924</v>
      </c>
    </row>
    <row r="65" spans="1:8" ht="15" customHeight="1">
      <c r="A65" t="s">
        <v>1052</v>
      </c>
      <c r="B65" t="s">
        <v>1054</v>
      </c>
      <c r="C65">
        <v>0</v>
      </c>
      <c r="D65">
        <v>0</v>
      </c>
      <c r="E65">
        <v>0</v>
      </c>
      <c r="F65">
        <v>0</v>
      </c>
      <c r="G65" t="s">
        <v>924</v>
      </c>
      <c r="H65" t="s">
        <v>924</v>
      </c>
    </row>
    <row r="66" spans="1:8" ht="15" customHeight="1">
      <c r="A66" t="s">
        <v>1055</v>
      </c>
      <c r="B66" t="s">
        <v>1169</v>
      </c>
      <c r="C66">
        <v>0</v>
      </c>
      <c r="D66">
        <v>0</v>
      </c>
      <c r="E66">
        <v>0</v>
      </c>
      <c r="F66">
        <v>0</v>
      </c>
      <c r="G66" t="s">
        <v>924</v>
      </c>
      <c r="H66" t="s">
        <v>924</v>
      </c>
    </row>
    <row r="67" spans="1:8" ht="15" customHeight="1">
      <c r="A67" t="s">
        <v>84</v>
      </c>
      <c r="B67" t="s">
        <v>85</v>
      </c>
      <c r="C67">
        <v>0.263353</v>
      </c>
      <c r="D67">
        <v>37.688200000000002</v>
      </c>
      <c r="E67">
        <v>9.4341899999999992</v>
      </c>
      <c r="F67">
        <v>4.3002899999999997E-2</v>
      </c>
      <c r="G67" t="s">
        <v>924</v>
      </c>
      <c r="H67" t="s">
        <v>938</v>
      </c>
    </row>
    <row r="68" spans="1:8" ht="15" customHeight="1">
      <c r="A68" t="s">
        <v>1056</v>
      </c>
      <c r="B68" t="s">
        <v>1057</v>
      </c>
      <c r="C68">
        <v>0</v>
      </c>
      <c r="D68">
        <v>0</v>
      </c>
      <c r="E68">
        <v>0</v>
      </c>
      <c r="F68">
        <v>0</v>
      </c>
      <c r="G68" t="s">
        <v>924</v>
      </c>
      <c r="H68" t="s">
        <v>924</v>
      </c>
    </row>
    <row r="69" spans="1:8" ht="15" customHeight="1">
      <c r="A69" t="s">
        <v>86</v>
      </c>
      <c r="B69" t="s">
        <v>87</v>
      </c>
      <c r="C69">
        <v>0.10992300000000001</v>
      </c>
      <c r="D69">
        <v>19.349399999999999</v>
      </c>
      <c r="E69">
        <v>11.975099999999999</v>
      </c>
      <c r="F69">
        <v>2.92333E-2</v>
      </c>
      <c r="G69" t="s">
        <v>924</v>
      </c>
      <c r="H69" t="s">
        <v>938</v>
      </c>
    </row>
    <row r="70" spans="1:8" ht="15" customHeight="1">
      <c r="A70" t="s">
        <v>86</v>
      </c>
      <c r="B70" t="s">
        <v>88</v>
      </c>
      <c r="C70">
        <v>3.7586500000000002E-2</v>
      </c>
      <c r="D70">
        <v>3.3829400000000001</v>
      </c>
      <c r="E70">
        <v>6.1367900000000004</v>
      </c>
      <c r="F70">
        <v>7.0669099999999996E-4</v>
      </c>
      <c r="G70" t="s">
        <v>924</v>
      </c>
      <c r="H70" t="s">
        <v>938</v>
      </c>
    </row>
    <row r="71" spans="1:8" ht="15" customHeight="1">
      <c r="A71" t="s">
        <v>1058</v>
      </c>
      <c r="B71" t="s">
        <v>1059</v>
      </c>
      <c r="C71">
        <v>0</v>
      </c>
      <c r="D71">
        <v>0</v>
      </c>
      <c r="E71">
        <v>0</v>
      </c>
      <c r="F71">
        <v>0</v>
      </c>
      <c r="G71" t="s">
        <v>924</v>
      </c>
      <c r="H71" t="s">
        <v>924</v>
      </c>
    </row>
    <row r="72" spans="1:8" ht="15" customHeight="1">
      <c r="A72" t="s">
        <v>1058</v>
      </c>
      <c r="B72" t="s">
        <v>1060</v>
      </c>
      <c r="C72">
        <v>0</v>
      </c>
      <c r="D72">
        <v>0</v>
      </c>
      <c r="E72">
        <v>0</v>
      </c>
      <c r="F72">
        <v>0</v>
      </c>
      <c r="G72" t="s">
        <v>924</v>
      </c>
      <c r="H72" t="s">
        <v>924</v>
      </c>
    </row>
    <row r="73" spans="1:8" ht="15" customHeight="1">
      <c r="A73" t="s">
        <v>89</v>
      </c>
      <c r="B73" t="s">
        <v>90</v>
      </c>
      <c r="C73">
        <v>7.01291E-2</v>
      </c>
      <c r="D73">
        <v>4.4789300000000001</v>
      </c>
      <c r="E73">
        <v>9.1841000000000008</v>
      </c>
      <c r="F73">
        <v>0</v>
      </c>
      <c r="G73" t="s">
        <v>924</v>
      </c>
      <c r="H73" t="s">
        <v>938</v>
      </c>
    </row>
    <row r="74" spans="1:8" ht="15" customHeight="1">
      <c r="A74" t="s">
        <v>89</v>
      </c>
      <c r="B74" t="s">
        <v>91</v>
      </c>
      <c r="C74">
        <v>0.19179499999999999</v>
      </c>
      <c r="D74">
        <v>6.1480300000000003</v>
      </c>
      <c r="E74">
        <v>18.633099999999999</v>
      </c>
      <c r="F74">
        <v>1.55613E-2</v>
      </c>
      <c r="G74" t="s">
        <v>924</v>
      </c>
      <c r="H74" t="s">
        <v>938</v>
      </c>
    </row>
    <row r="75" spans="1:8" ht="15" customHeight="1">
      <c r="A75" t="s">
        <v>89</v>
      </c>
      <c r="B75" t="s">
        <v>93</v>
      </c>
      <c r="C75">
        <v>0.28589700000000001</v>
      </c>
      <c r="D75">
        <v>24.923300000000001</v>
      </c>
      <c r="E75">
        <v>23.2973</v>
      </c>
      <c r="F75">
        <v>2.6900500000000001E-2</v>
      </c>
      <c r="G75" t="s">
        <v>924</v>
      </c>
      <c r="H75" t="s">
        <v>938</v>
      </c>
    </row>
    <row r="76" spans="1:8" ht="15" customHeight="1">
      <c r="A76" t="s">
        <v>94</v>
      </c>
      <c r="B76" t="s">
        <v>95</v>
      </c>
      <c r="C76">
        <v>0.1206</v>
      </c>
      <c r="D76">
        <v>18.151299999999999</v>
      </c>
      <c r="E76">
        <v>8.3819999999999997</v>
      </c>
      <c r="F76">
        <v>2.1605599999999999E-2</v>
      </c>
      <c r="G76" t="s">
        <v>938</v>
      </c>
      <c r="H76" t="s">
        <v>938</v>
      </c>
    </row>
    <row r="77" spans="1:8" ht="15" customHeight="1">
      <c r="A77" t="s">
        <v>94</v>
      </c>
      <c r="B77" t="s">
        <v>96</v>
      </c>
      <c r="C77">
        <v>0</v>
      </c>
      <c r="D77">
        <v>0</v>
      </c>
      <c r="E77">
        <v>0</v>
      </c>
      <c r="F77">
        <v>0</v>
      </c>
      <c r="G77" t="s">
        <v>924</v>
      </c>
      <c r="H77" t="s">
        <v>924</v>
      </c>
    </row>
    <row r="78" spans="1:8" ht="15" customHeight="1">
      <c r="A78" t="s">
        <v>94</v>
      </c>
      <c r="B78" t="s">
        <v>97</v>
      </c>
      <c r="C78">
        <v>0.285659</v>
      </c>
      <c r="D78">
        <v>123.839</v>
      </c>
      <c r="E78">
        <v>2.66865</v>
      </c>
      <c r="F78">
        <v>2.51358E-2</v>
      </c>
      <c r="G78" t="s">
        <v>924</v>
      </c>
      <c r="H78" t="s">
        <v>938</v>
      </c>
    </row>
    <row r="79" spans="1:8" ht="15" customHeight="1">
      <c r="A79" t="s">
        <v>94</v>
      </c>
      <c r="B79" t="s">
        <v>100</v>
      </c>
      <c r="C79">
        <v>9.2786599999999997E-2</v>
      </c>
      <c r="D79">
        <v>74.921300000000002</v>
      </c>
      <c r="E79">
        <v>3.43031</v>
      </c>
      <c r="F79">
        <v>1.22817E-3</v>
      </c>
      <c r="G79" t="s">
        <v>938</v>
      </c>
      <c r="H79" t="s">
        <v>938</v>
      </c>
    </row>
    <row r="80" spans="1:8" ht="15" customHeight="1">
      <c r="A80" t="s">
        <v>94</v>
      </c>
      <c r="B80" t="s">
        <v>101</v>
      </c>
      <c r="C80">
        <v>0.14429600000000001</v>
      </c>
      <c r="D80">
        <v>117.30200000000001</v>
      </c>
      <c r="E80">
        <v>3.1493099999999998</v>
      </c>
      <c r="F80">
        <v>6.4897499999999999E-3</v>
      </c>
      <c r="G80" t="s">
        <v>938</v>
      </c>
      <c r="H80" t="s">
        <v>938</v>
      </c>
    </row>
    <row r="81" spans="1:8" ht="15" customHeight="1">
      <c r="A81" t="s">
        <v>94</v>
      </c>
      <c r="B81" t="s">
        <v>102</v>
      </c>
      <c r="C81">
        <v>0.100844</v>
      </c>
      <c r="D81">
        <v>15.422499999999999</v>
      </c>
      <c r="E81">
        <v>8.8146599999999999</v>
      </c>
      <c r="F81">
        <v>1.37784E-2</v>
      </c>
      <c r="G81" t="s">
        <v>938</v>
      </c>
      <c r="H81" t="s">
        <v>938</v>
      </c>
    </row>
    <row r="82" spans="1:8" ht="15" customHeight="1">
      <c r="A82" t="s">
        <v>94</v>
      </c>
      <c r="B82" t="s">
        <v>103</v>
      </c>
      <c r="C82">
        <v>0.42283799999999999</v>
      </c>
      <c r="D82">
        <v>30.7178</v>
      </c>
      <c r="E82">
        <v>5.2128699999999997</v>
      </c>
      <c r="F82">
        <v>3.0475700000000001E-2</v>
      </c>
      <c r="G82" t="s">
        <v>938</v>
      </c>
      <c r="H82" t="s">
        <v>938</v>
      </c>
    </row>
    <row r="83" spans="1:8" ht="15" customHeight="1">
      <c r="A83" t="s">
        <v>94</v>
      </c>
      <c r="B83" t="s">
        <v>104</v>
      </c>
      <c r="C83">
        <v>0.250108</v>
      </c>
      <c r="D83">
        <v>57.075800000000001</v>
      </c>
      <c r="E83">
        <v>6.2830500000000002</v>
      </c>
      <c r="F83">
        <v>3.0466199999999999E-2</v>
      </c>
      <c r="G83" t="s">
        <v>938</v>
      </c>
      <c r="H83" t="s">
        <v>938</v>
      </c>
    </row>
    <row r="84" spans="1:8" ht="15" customHeight="1">
      <c r="A84" t="s">
        <v>94</v>
      </c>
      <c r="B84" t="s">
        <v>105</v>
      </c>
      <c r="C84">
        <v>0.118329</v>
      </c>
      <c r="D84">
        <v>17.758600000000001</v>
      </c>
      <c r="E84">
        <v>9.3187800000000003</v>
      </c>
      <c r="F84">
        <v>1.45486E-2</v>
      </c>
      <c r="G84" t="s">
        <v>938</v>
      </c>
      <c r="H84" t="s">
        <v>938</v>
      </c>
    </row>
    <row r="85" spans="1:8" ht="15" customHeight="1">
      <c r="A85" t="s">
        <v>106</v>
      </c>
      <c r="B85" t="s">
        <v>106</v>
      </c>
      <c r="C85">
        <v>0</v>
      </c>
      <c r="D85">
        <v>0</v>
      </c>
      <c r="E85">
        <v>0</v>
      </c>
      <c r="F85">
        <v>0</v>
      </c>
      <c r="G85" t="s">
        <v>924</v>
      </c>
      <c r="H85" t="s">
        <v>924</v>
      </c>
    </row>
    <row r="86" spans="1:8" ht="15" customHeight="1">
      <c r="A86" t="s">
        <v>107</v>
      </c>
      <c r="B86" t="s">
        <v>108</v>
      </c>
      <c r="C86">
        <v>0.117119</v>
      </c>
      <c r="D86">
        <v>149.256</v>
      </c>
      <c r="E86">
        <v>4.3664899999999998</v>
      </c>
      <c r="F86">
        <v>0</v>
      </c>
      <c r="G86" t="s">
        <v>924</v>
      </c>
      <c r="H86" t="s">
        <v>938</v>
      </c>
    </row>
    <row r="87" spans="1:8" ht="15" customHeight="1">
      <c r="A87" t="s">
        <v>107</v>
      </c>
      <c r="B87" t="s">
        <v>109</v>
      </c>
      <c r="C87">
        <v>0.12087100000000001</v>
      </c>
      <c r="D87">
        <v>16.401900000000001</v>
      </c>
      <c r="E87">
        <v>10.9473</v>
      </c>
      <c r="F87">
        <v>8.8302799999999994E-3</v>
      </c>
      <c r="G87" t="s">
        <v>924</v>
      </c>
      <c r="H87" t="s">
        <v>938</v>
      </c>
    </row>
    <row r="88" spans="1:8" ht="15" customHeight="1">
      <c r="A88" t="s">
        <v>107</v>
      </c>
      <c r="B88" t="s">
        <v>110</v>
      </c>
      <c r="C88">
        <v>0.117714</v>
      </c>
      <c r="D88">
        <v>15.9916</v>
      </c>
      <c r="E88">
        <v>10.223699999999999</v>
      </c>
      <c r="F88">
        <v>9.4480299999999996E-3</v>
      </c>
      <c r="G88" t="s">
        <v>924</v>
      </c>
      <c r="H88" t="s">
        <v>938</v>
      </c>
    </row>
    <row r="89" spans="1:8" ht="15" customHeight="1">
      <c r="A89" t="s">
        <v>1061</v>
      </c>
      <c r="B89" t="s">
        <v>1062</v>
      </c>
      <c r="C89">
        <v>0</v>
      </c>
      <c r="D89">
        <v>0</v>
      </c>
      <c r="E89">
        <v>0</v>
      </c>
      <c r="F89">
        <v>0</v>
      </c>
      <c r="G89" t="s">
        <v>924</v>
      </c>
      <c r="H89" t="s">
        <v>924</v>
      </c>
    </row>
    <row r="90" spans="1:8" ht="15" customHeight="1">
      <c r="A90" t="s">
        <v>111</v>
      </c>
      <c r="B90" t="s">
        <v>112</v>
      </c>
      <c r="C90">
        <v>9.6620999999999999E-2</v>
      </c>
      <c r="D90">
        <v>7.5462100000000003</v>
      </c>
      <c r="E90">
        <v>10.395099999999999</v>
      </c>
      <c r="F90">
        <v>5.1724099999999997E-3</v>
      </c>
      <c r="G90" t="s">
        <v>938</v>
      </c>
      <c r="H90" t="s">
        <v>938</v>
      </c>
    </row>
    <row r="91" spans="1:8" ht="15" customHeight="1">
      <c r="A91" t="s">
        <v>113</v>
      </c>
      <c r="B91" t="s">
        <v>114</v>
      </c>
      <c r="C91">
        <v>8.1114900000000004E-2</v>
      </c>
      <c r="D91">
        <v>6.6626399999999997</v>
      </c>
      <c r="E91">
        <v>5.8354200000000001</v>
      </c>
      <c r="F91">
        <v>1.77001E-2</v>
      </c>
      <c r="G91" t="s">
        <v>938</v>
      </c>
      <c r="H91" t="s">
        <v>938</v>
      </c>
    </row>
    <row r="92" spans="1:8" ht="15" customHeight="1">
      <c r="A92" t="s">
        <v>115</v>
      </c>
      <c r="B92" t="s">
        <v>116</v>
      </c>
      <c r="C92">
        <v>3.1704700000000002E-2</v>
      </c>
      <c r="D92">
        <v>5.8087999999999997</v>
      </c>
      <c r="E92">
        <v>6.1316899999999999</v>
      </c>
      <c r="F92">
        <v>3.1517200000000002E-3</v>
      </c>
      <c r="G92" t="s">
        <v>938</v>
      </c>
      <c r="H92" t="s">
        <v>938</v>
      </c>
    </row>
    <row r="93" spans="1:8" ht="15" customHeight="1">
      <c r="A93" t="s">
        <v>115</v>
      </c>
      <c r="B93" t="s">
        <v>117</v>
      </c>
      <c r="C93">
        <v>0.28317999999999999</v>
      </c>
      <c r="D93">
        <v>45.297800000000002</v>
      </c>
      <c r="E93">
        <v>17.928100000000001</v>
      </c>
      <c r="F93">
        <v>0.12396699999999999</v>
      </c>
      <c r="G93" t="s">
        <v>938</v>
      </c>
      <c r="H93" t="s">
        <v>938</v>
      </c>
    </row>
    <row r="94" spans="1:8" ht="15" customHeight="1">
      <c r="A94" t="s">
        <v>115</v>
      </c>
      <c r="B94" t="s">
        <v>118</v>
      </c>
      <c r="C94">
        <v>0.13336999999999999</v>
      </c>
      <c r="D94">
        <v>5.2006899999999998</v>
      </c>
      <c r="E94">
        <v>16.423999999999999</v>
      </c>
      <c r="F94">
        <v>0</v>
      </c>
      <c r="G94" t="s">
        <v>938</v>
      </c>
      <c r="H94" t="s">
        <v>938</v>
      </c>
    </row>
    <row r="95" spans="1:8" ht="15" customHeight="1">
      <c r="A95" t="s">
        <v>119</v>
      </c>
      <c r="B95" t="s">
        <v>120</v>
      </c>
      <c r="C95">
        <v>7.7042100000000002E-2</v>
      </c>
      <c r="D95">
        <v>4.9282599999999999</v>
      </c>
      <c r="E95">
        <v>8.3522499999999997</v>
      </c>
      <c r="F95">
        <v>0</v>
      </c>
      <c r="G95" t="s">
        <v>938</v>
      </c>
      <c r="H95" t="s">
        <v>938</v>
      </c>
    </row>
    <row r="96" spans="1:8" ht="15" customHeight="1">
      <c r="A96" t="s">
        <v>119</v>
      </c>
      <c r="B96" t="s">
        <v>121</v>
      </c>
      <c r="C96">
        <v>0.13356999999999999</v>
      </c>
      <c r="D96">
        <v>6.1759500000000003</v>
      </c>
      <c r="E96">
        <v>17.0139</v>
      </c>
      <c r="F96">
        <v>0</v>
      </c>
      <c r="G96" t="s">
        <v>938</v>
      </c>
      <c r="H96" t="s">
        <v>938</v>
      </c>
    </row>
    <row r="97" spans="1:8" ht="15" customHeight="1">
      <c r="A97" t="s">
        <v>119</v>
      </c>
      <c r="B97" t="s">
        <v>122</v>
      </c>
      <c r="C97">
        <v>0.559114</v>
      </c>
      <c r="D97">
        <v>5.9314299999999998</v>
      </c>
      <c r="E97">
        <v>13.56</v>
      </c>
      <c r="F97">
        <v>0</v>
      </c>
      <c r="G97" t="s">
        <v>938</v>
      </c>
      <c r="H97" t="s">
        <v>938</v>
      </c>
    </row>
    <row r="98" spans="1:8" ht="15" customHeight="1">
      <c r="A98" t="s">
        <v>123</v>
      </c>
      <c r="B98" t="s">
        <v>124</v>
      </c>
      <c r="C98">
        <v>6.8257200000000004E-2</v>
      </c>
      <c r="D98">
        <v>5.0111400000000001</v>
      </c>
      <c r="E98">
        <v>9.3155999999999999</v>
      </c>
      <c r="F98">
        <v>0</v>
      </c>
      <c r="G98" t="s">
        <v>938</v>
      </c>
      <c r="H98" t="s">
        <v>938</v>
      </c>
    </row>
    <row r="99" spans="1:8" ht="15" customHeight="1">
      <c r="A99" t="s">
        <v>123</v>
      </c>
      <c r="B99" t="s">
        <v>125</v>
      </c>
      <c r="C99">
        <v>0.18055499999999999</v>
      </c>
      <c r="D99">
        <v>11.847899999999999</v>
      </c>
      <c r="E99">
        <v>17.847000000000001</v>
      </c>
      <c r="F99">
        <v>2.0164000000000001E-2</v>
      </c>
      <c r="G99" t="s">
        <v>938</v>
      </c>
      <c r="H99" t="s">
        <v>938</v>
      </c>
    </row>
    <row r="100" spans="1:8" ht="15" customHeight="1">
      <c r="A100" t="s">
        <v>123</v>
      </c>
      <c r="B100" t="s">
        <v>126</v>
      </c>
      <c r="C100">
        <v>0.20727300000000001</v>
      </c>
      <c r="D100">
        <v>18.0259</v>
      </c>
      <c r="E100">
        <v>18.2791</v>
      </c>
      <c r="F100">
        <v>3.79344E-2</v>
      </c>
      <c r="G100" t="s">
        <v>938</v>
      </c>
      <c r="H100" t="s">
        <v>938</v>
      </c>
    </row>
    <row r="101" spans="1:8" ht="15" customHeight="1">
      <c r="A101" t="s">
        <v>127</v>
      </c>
      <c r="B101" t="s">
        <v>128</v>
      </c>
      <c r="C101">
        <v>0.18292600000000001</v>
      </c>
      <c r="D101">
        <v>8.5797100000000004</v>
      </c>
      <c r="E101">
        <v>19.4087</v>
      </c>
      <c r="F101">
        <v>8.2964100000000006E-3</v>
      </c>
      <c r="G101" t="s">
        <v>938</v>
      </c>
      <c r="H101" t="s">
        <v>938</v>
      </c>
    </row>
    <row r="102" spans="1:8" ht="15" customHeight="1">
      <c r="A102" t="s">
        <v>127</v>
      </c>
      <c r="B102" t="s">
        <v>129</v>
      </c>
      <c r="C102">
        <v>8.4250400000000003E-2</v>
      </c>
      <c r="D102">
        <v>6.4462000000000002</v>
      </c>
      <c r="E102">
        <v>6.02379</v>
      </c>
      <c r="F102">
        <v>7.3926599999999997E-3</v>
      </c>
      <c r="G102" t="s">
        <v>938</v>
      </c>
      <c r="H102" t="s">
        <v>938</v>
      </c>
    </row>
    <row r="103" spans="1:8" ht="15" customHeight="1">
      <c r="A103" t="s">
        <v>127</v>
      </c>
      <c r="B103" t="s">
        <v>131</v>
      </c>
      <c r="C103">
        <v>0.159024</v>
      </c>
      <c r="D103">
        <v>6.0617099999999997</v>
      </c>
      <c r="E103">
        <v>17.935500000000001</v>
      </c>
      <c r="F103">
        <v>2.7708699999999999E-3</v>
      </c>
      <c r="G103" t="s">
        <v>938</v>
      </c>
      <c r="H103" t="s">
        <v>938</v>
      </c>
    </row>
    <row r="104" spans="1:8" ht="15" customHeight="1">
      <c r="A104" t="s">
        <v>127</v>
      </c>
      <c r="B104" t="s">
        <v>132</v>
      </c>
      <c r="C104">
        <v>0.15913099999999999</v>
      </c>
      <c r="D104">
        <v>5.5223899999999997</v>
      </c>
      <c r="E104">
        <v>17.049800000000001</v>
      </c>
      <c r="F104">
        <v>2.01067E-3</v>
      </c>
      <c r="G104" t="s">
        <v>938</v>
      </c>
      <c r="H104" t="s">
        <v>938</v>
      </c>
    </row>
    <row r="105" spans="1:8" ht="15" customHeight="1">
      <c r="A105" t="s">
        <v>133</v>
      </c>
      <c r="B105" t="s">
        <v>134</v>
      </c>
      <c r="C105">
        <v>8.5984400000000002E-2</v>
      </c>
      <c r="D105">
        <v>92.303299999999993</v>
      </c>
      <c r="E105">
        <v>5.01288</v>
      </c>
      <c r="F105">
        <v>2.8591000000000001E-5</v>
      </c>
      <c r="G105" t="s">
        <v>938</v>
      </c>
      <c r="H105" t="s">
        <v>938</v>
      </c>
    </row>
    <row r="106" spans="1:8" ht="15" customHeight="1">
      <c r="A106" t="s">
        <v>1063</v>
      </c>
      <c r="B106" t="s">
        <v>1170</v>
      </c>
      <c r="C106">
        <v>0</v>
      </c>
      <c r="D106">
        <v>0</v>
      </c>
      <c r="E106">
        <v>0</v>
      </c>
      <c r="F106">
        <v>0</v>
      </c>
      <c r="G106" t="s">
        <v>924</v>
      </c>
      <c r="H106" t="s">
        <v>924</v>
      </c>
    </row>
    <row r="107" spans="1:8" ht="15" customHeight="1">
      <c r="A107" t="s">
        <v>1065</v>
      </c>
      <c r="B107" t="s">
        <v>1064</v>
      </c>
      <c r="C107">
        <v>0</v>
      </c>
      <c r="D107">
        <v>0</v>
      </c>
      <c r="E107">
        <v>0</v>
      </c>
      <c r="F107">
        <v>0</v>
      </c>
      <c r="G107" t="s">
        <v>924</v>
      </c>
      <c r="H107" t="s">
        <v>924</v>
      </c>
    </row>
    <row r="108" spans="1:8" ht="15" customHeight="1">
      <c r="A108" t="s">
        <v>1066</v>
      </c>
      <c r="B108" t="s">
        <v>1171</v>
      </c>
      <c r="C108">
        <v>0</v>
      </c>
      <c r="D108">
        <v>0</v>
      </c>
      <c r="E108">
        <v>0</v>
      </c>
      <c r="F108">
        <v>0</v>
      </c>
      <c r="G108" t="s">
        <v>924</v>
      </c>
      <c r="H108" t="s">
        <v>924</v>
      </c>
    </row>
    <row r="109" spans="1:8" ht="15" customHeight="1">
      <c r="A109" t="s">
        <v>1066</v>
      </c>
      <c r="B109" t="s">
        <v>1068</v>
      </c>
      <c r="C109">
        <v>0</v>
      </c>
      <c r="D109">
        <v>0</v>
      </c>
      <c r="E109">
        <v>0</v>
      </c>
      <c r="F109">
        <v>0</v>
      </c>
      <c r="G109" t="s">
        <v>924</v>
      </c>
      <c r="H109" t="s">
        <v>924</v>
      </c>
    </row>
    <row r="110" spans="1:8" ht="15" customHeight="1">
      <c r="A110" t="s">
        <v>1066</v>
      </c>
      <c r="B110" t="s">
        <v>1069</v>
      </c>
      <c r="C110">
        <v>0</v>
      </c>
      <c r="D110">
        <v>0</v>
      </c>
      <c r="E110">
        <v>0</v>
      </c>
      <c r="F110">
        <v>0</v>
      </c>
      <c r="G110" t="s">
        <v>924</v>
      </c>
      <c r="H110" t="s">
        <v>924</v>
      </c>
    </row>
    <row r="111" spans="1:8" ht="15" customHeight="1">
      <c r="A111" t="s">
        <v>1070</v>
      </c>
      <c r="B111" t="s">
        <v>1067</v>
      </c>
      <c r="C111">
        <v>0</v>
      </c>
      <c r="D111">
        <v>0</v>
      </c>
      <c r="E111">
        <v>0</v>
      </c>
      <c r="F111">
        <v>0</v>
      </c>
      <c r="G111" t="s">
        <v>924</v>
      </c>
      <c r="H111" t="s">
        <v>924</v>
      </c>
    </row>
    <row r="112" spans="1:8" ht="15" customHeight="1">
      <c r="A112" t="s">
        <v>1071</v>
      </c>
      <c r="B112" t="s">
        <v>1072</v>
      </c>
      <c r="C112">
        <v>0</v>
      </c>
      <c r="D112">
        <v>0</v>
      </c>
      <c r="E112">
        <v>0</v>
      </c>
      <c r="F112">
        <v>0</v>
      </c>
      <c r="G112" t="s">
        <v>924</v>
      </c>
      <c r="H112" t="s">
        <v>924</v>
      </c>
    </row>
    <row r="113" spans="1:8" ht="15" customHeight="1">
      <c r="A113" t="s">
        <v>1071</v>
      </c>
      <c r="B113" t="s">
        <v>1073</v>
      </c>
      <c r="C113">
        <v>0</v>
      </c>
      <c r="D113">
        <v>0</v>
      </c>
      <c r="E113">
        <v>0</v>
      </c>
      <c r="F113">
        <v>0</v>
      </c>
      <c r="G113" t="s">
        <v>924</v>
      </c>
      <c r="H113" t="s">
        <v>924</v>
      </c>
    </row>
    <row r="114" spans="1:8" ht="15" customHeight="1">
      <c r="A114" t="s">
        <v>1071</v>
      </c>
      <c r="B114" t="s">
        <v>1074</v>
      </c>
      <c r="C114">
        <v>0</v>
      </c>
      <c r="D114">
        <v>0</v>
      </c>
      <c r="E114">
        <v>0</v>
      </c>
      <c r="F114">
        <v>0</v>
      </c>
      <c r="G114" t="s">
        <v>924</v>
      </c>
      <c r="H114" t="s">
        <v>924</v>
      </c>
    </row>
    <row r="115" spans="1:8" ht="15" customHeight="1">
      <c r="A115" t="s">
        <v>1071</v>
      </c>
      <c r="B115" t="s">
        <v>1075</v>
      </c>
      <c r="C115">
        <v>0</v>
      </c>
      <c r="D115">
        <v>0</v>
      </c>
      <c r="E115">
        <v>0</v>
      </c>
      <c r="F115">
        <v>0</v>
      </c>
      <c r="G115" t="s">
        <v>924</v>
      </c>
      <c r="H115" t="s">
        <v>924</v>
      </c>
    </row>
    <row r="116" spans="1:8" ht="15" customHeight="1">
      <c r="A116" t="s">
        <v>1071</v>
      </c>
      <c r="B116" t="s">
        <v>1076</v>
      </c>
      <c r="C116">
        <v>0</v>
      </c>
      <c r="D116">
        <v>0</v>
      </c>
      <c r="E116">
        <v>0</v>
      </c>
      <c r="F116">
        <v>0</v>
      </c>
      <c r="G116" t="s">
        <v>924</v>
      </c>
      <c r="H116" t="s">
        <v>924</v>
      </c>
    </row>
    <row r="117" spans="1:8" ht="15" customHeight="1">
      <c r="A117" t="s">
        <v>1071</v>
      </c>
      <c r="B117" t="s">
        <v>1077</v>
      </c>
      <c r="C117">
        <v>0</v>
      </c>
      <c r="D117">
        <v>0</v>
      </c>
      <c r="E117">
        <v>0</v>
      </c>
      <c r="F117">
        <v>0</v>
      </c>
      <c r="G117" t="s">
        <v>924</v>
      </c>
      <c r="H117" t="s">
        <v>924</v>
      </c>
    </row>
    <row r="118" spans="1:8" ht="15" customHeight="1">
      <c r="A118" t="s">
        <v>1071</v>
      </c>
      <c r="B118" t="s">
        <v>1078</v>
      </c>
      <c r="C118">
        <v>0</v>
      </c>
      <c r="D118">
        <v>0</v>
      </c>
      <c r="E118">
        <v>0</v>
      </c>
      <c r="F118">
        <v>0</v>
      </c>
      <c r="G118" t="s">
        <v>924</v>
      </c>
      <c r="H118" t="s">
        <v>924</v>
      </c>
    </row>
    <row r="119" spans="1:8" ht="15" customHeight="1">
      <c r="A119" t="s">
        <v>135</v>
      </c>
      <c r="B119" t="s">
        <v>136</v>
      </c>
      <c r="C119">
        <v>6.8717E-2</v>
      </c>
      <c r="D119">
        <v>4.5874199999999998</v>
      </c>
      <c r="E119">
        <v>7.6362899999999998</v>
      </c>
      <c r="F119">
        <v>6.6267799999999999E-4</v>
      </c>
      <c r="G119" t="s">
        <v>938</v>
      </c>
      <c r="H119" t="s">
        <v>938</v>
      </c>
    </row>
    <row r="120" spans="1:8" ht="15" customHeight="1">
      <c r="A120" t="s">
        <v>135</v>
      </c>
      <c r="B120" t="s">
        <v>137</v>
      </c>
      <c r="C120">
        <v>0.111678</v>
      </c>
      <c r="D120">
        <v>15.205399999999999</v>
      </c>
      <c r="E120">
        <v>8.8381699999999999</v>
      </c>
      <c r="F120">
        <v>1.0908299999999999E-2</v>
      </c>
      <c r="G120" t="s">
        <v>938</v>
      </c>
      <c r="H120" t="s">
        <v>938</v>
      </c>
    </row>
    <row r="121" spans="1:8" ht="15" customHeight="1">
      <c r="A121" t="s">
        <v>135</v>
      </c>
      <c r="B121" t="s">
        <v>138</v>
      </c>
      <c r="C121">
        <v>0.14644599999999999</v>
      </c>
      <c r="D121">
        <v>4.58812</v>
      </c>
      <c r="E121">
        <v>16.058399999999999</v>
      </c>
      <c r="F121">
        <v>0</v>
      </c>
      <c r="G121" t="s">
        <v>938</v>
      </c>
      <c r="H121" t="s">
        <v>938</v>
      </c>
    </row>
    <row r="122" spans="1:8" ht="15" customHeight="1">
      <c r="A122" t="s">
        <v>139</v>
      </c>
      <c r="B122" t="s">
        <v>140</v>
      </c>
      <c r="C122">
        <v>0.40743499999999999</v>
      </c>
      <c r="D122">
        <v>87.617500000000007</v>
      </c>
      <c r="E122">
        <v>12.924799999999999</v>
      </c>
      <c r="F122">
        <v>0.26103399999999999</v>
      </c>
      <c r="G122" t="s">
        <v>924</v>
      </c>
      <c r="H122" t="s">
        <v>938</v>
      </c>
    </row>
    <row r="123" spans="1:8" ht="15" customHeight="1">
      <c r="A123" t="s">
        <v>139</v>
      </c>
      <c r="B123" t="s">
        <v>141</v>
      </c>
      <c r="C123">
        <v>1.40462</v>
      </c>
      <c r="D123">
        <v>13.408899999999999</v>
      </c>
      <c r="E123">
        <v>43.9816</v>
      </c>
      <c r="F123">
        <v>2.3248600000000001E-2</v>
      </c>
      <c r="G123" t="s">
        <v>924</v>
      </c>
      <c r="H123" t="s">
        <v>938</v>
      </c>
    </row>
    <row r="124" spans="1:8" ht="15" customHeight="1">
      <c r="A124" t="s">
        <v>139</v>
      </c>
      <c r="B124" t="s">
        <v>142</v>
      </c>
      <c r="C124">
        <v>6.3333399999999998E-2</v>
      </c>
      <c r="D124">
        <v>2.4624799999999998</v>
      </c>
      <c r="E124">
        <v>2.40204</v>
      </c>
      <c r="F124">
        <v>4.7790000000000003E-3</v>
      </c>
      <c r="G124" t="s">
        <v>924</v>
      </c>
      <c r="H124" t="s">
        <v>938</v>
      </c>
    </row>
    <row r="125" spans="1:8" ht="15" customHeight="1">
      <c r="A125" t="s">
        <v>139</v>
      </c>
      <c r="B125" t="s">
        <v>143</v>
      </c>
      <c r="C125">
        <v>0.13714299999999999</v>
      </c>
      <c r="D125">
        <v>3.8712900000000001</v>
      </c>
      <c r="E125">
        <v>6.7646899999999999</v>
      </c>
      <c r="F125">
        <v>1.3503500000000001E-4</v>
      </c>
      <c r="G125" t="s">
        <v>924</v>
      </c>
      <c r="H125" t="s">
        <v>938</v>
      </c>
    </row>
    <row r="126" spans="1:8" ht="15" customHeight="1">
      <c r="A126" t="s">
        <v>144</v>
      </c>
      <c r="B126" t="s">
        <v>145</v>
      </c>
      <c r="C126">
        <v>0.68515300000000001</v>
      </c>
      <c r="D126">
        <v>249.846</v>
      </c>
      <c r="E126">
        <v>28.892499999999998</v>
      </c>
      <c r="F126">
        <v>7.2395899999999997E-3</v>
      </c>
      <c r="G126" t="s">
        <v>938</v>
      </c>
      <c r="H126" t="s">
        <v>938</v>
      </c>
    </row>
    <row r="127" spans="1:8" ht="15" customHeight="1">
      <c r="A127" t="s">
        <v>146</v>
      </c>
      <c r="B127" t="s">
        <v>147</v>
      </c>
      <c r="C127">
        <v>1.35485E-2</v>
      </c>
      <c r="D127">
        <v>1.52077</v>
      </c>
      <c r="E127">
        <v>2.1364700000000001</v>
      </c>
      <c r="F127">
        <v>0</v>
      </c>
      <c r="G127" t="s">
        <v>924</v>
      </c>
      <c r="H127" t="s">
        <v>938</v>
      </c>
    </row>
    <row r="128" spans="1:8" ht="15" customHeight="1">
      <c r="A128" t="s">
        <v>148</v>
      </c>
      <c r="B128" t="s">
        <v>149</v>
      </c>
      <c r="C128">
        <v>0</v>
      </c>
      <c r="D128">
        <v>0</v>
      </c>
      <c r="E128">
        <v>0</v>
      </c>
      <c r="F128">
        <v>0</v>
      </c>
      <c r="G128" t="s">
        <v>924</v>
      </c>
      <c r="H128" t="s">
        <v>924</v>
      </c>
    </row>
    <row r="129" spans="1:8" ht="15" customHeight="1">
      <c r="A129" t="s">
        <v>148</v>
      </c>
      <c r="B129" t="s">
        <v>150</v>
      </c>
      <c r="C129">
        <v>0.13092899999999999</v>
      </c>
      <c r="D129" s="32">
        <v>44.9</v>
      </c>
      <c r="E129">
        <v>2.6696499999999999</v>
      </c>
      <c r="F129">
        <v>1.0915899999999999E-2</v>
      </c>
      <c r="G129" t="s">
        <v>938</v>
      </c>
      <c r="H129" t="s">
        <v>938</v>
      </c>
    </row>
    <row r="130" spans="1:8" ht="15" customHeight="1">
      <c r="A130" t="s">
        <v>148</v>
      </c>
      <c r="B130" t="s">
        <v>154</v>
      </c>
      <c r="C130">
        <v>6.6985299999999998E-2</v>
      </c>
      <c r="D130">
        <v>3.63388</v>
      </c>
      <c r="E130">
        <v>6.3641199999999998</v>
      </c>
      <c r="F130">
        <v>0</v>
      </c>
      <c r="G130" t="s">
        <v>938</v>
      </c>
      <c r="H130" t="s">
        <v>938</v>
      </c>
    </row>
    <row r="131" spans="1:8" ht="15" customHeight="1">
      <c r="A131" t="s">
        <v>148</v>
      </c>
      <c r="B131" t="s">
        <v>148</v>
      </c>
      <c r="C131">
        <v>0</v>
      </c>
      <c r="D131">
        <v>0</v>
      </c>
      <c r="E131">
        <v>0</v>
      </c>
      <c r="F131">
        <v>0</v>
      </c>
      <c r="G131" t="s">
        <v>924</v>
      </c>
      <c r="H131" t="s">
        <v>924</v>
      </c>
    </row>
    <row r="132" spans="1:8" ht="15" customHeight="1">
      <c r="A132" t="s">
        <v>148</v>
      </c>
      <c r="B132" t="s">
        <v>155</v>
      </c>
      <c r="C132">
        <v>0</v>
      </c>
      <c r="D132">
        <v>0</v>
      </c>
      <c r="E132">
        <v>0</v>
      </c>
      <c r="F132">
        <v>0</v>
      </c>
      <c r="G132" t="s">
        <v>924</v>
      </c>
      <c r="H132" t="s">
        <v>924</v>
      </c>
    </row>
    <row r="133" spans="1:8" ht="15" customHeight="1">
      <c r="A133" t="s">
        <v>148</v>
      </c>
      <c r="B133" t="s">
        <v>156</v>
      </c>
      <c r="C133">
        <v>0</v>
      </c>
      <c r="D133">
        <v>0</v>
      </c>
      <c r="E133">
        <v>0</v>
      </c>
      <c r="F133">
        <v>0</v>
      </c>
      <c r="G133" t="s">
        <v>924</v>
      </c>
      <c r="H133" t="s">
        <v>924</v>
      </c>
    </row>
    <row r="134" spans="1:8" ht="15" customHeight="1">
      <c r="A134" t="s">
        <v>157</v>
      </c>
      <c r="B134" t="s">
        <v>158</v>
      </c>
      <c r="C134">
        <v>0.125809</v>
      </c>
      <c r="D134">
        <v>18.147600000000001</v>
      </c>
      <c r="E134">
        <v>9.9746600000000001</v>
      </c>
      <c r="F134">
        <v>3.2917200000000001E-2</v>
      </c>
      <c r="G134" t="s">
        <v>938</v>
      </c>
      <c r="H134" t="s">
        <v>938</v>
      </c>
    </row>
    <row r="135" spans="1:8" ht="15" customHeight="1">
      <c r="A135" t="s">
        <v>157</v>
      </c>
      <c r="B135" t="s">
        <v>159</v>
      </c>
      <c r="C135">
        <v>4.7941999999999999E-2</v>
      </c>
      <c r="D135">
        <v>3.3659599999999998</v>
      </c>
      <c r="E135">
        <v>0.52033300000000005</v>
      </c>
      <c r="F135">
        <v>8.4777299999999993E-3</v>
      </c>
      <c r="G135" t="s">
        <v>938</v>
      </c>
      <c r="H135" t="s">
        <v>938</v>
      </c>
    </row>
    <row r="136" spans="1:8" ht="15" customHeight="1">
      <c r="A136" t="s">
        <v>160</v>
      </c>
      <c r="B136" t="s">
        <v>161</v>
      </c>
      <c r="C136">
        <v>0</v>
      </c>
      <c r="D136">
        <v>0</v>
      </c>
      <c r="E136">
        <v>0</v>
      </c>
      <c r="F136">
        <v>0</v>
      </c>
      <c r="G136" t="s">
        <v>924</v>
      </c>
      <c r="H136" t="s">
        <v>924</v>
      </c>
    </row>
    <row r="137" spans="1:8" ht="15" customHeight="1">
      <c r="A137" t="s">
        <v>160</v>
      </c>
      <c r="B137" t="s">
        <v>162</v>
      </c>
      <c r="C137">
        <v>0</v>
      </c>
      <c r="D137">
        <v>0</v>
      </c>
      <c r="E137">
        <v>0</v>
      </c>
      <c r="F137">
        <v>0</v>
      </c>
      <c r="G137" t="s">
        <v>924</v>
      </c>
      <c r="H137" t="s">
        <v>924</v>
      </c>
    </row>
    <row r="138" spans="1:8" ht="15" customHeight="1">
      <c r="A138" t="s">
        <v>163</v>
      </c>
      <c r="B138" t="s">
        <v>164</v>
      </c>
      <c r="C138">
        <v>0.171375</v>
      </c>
      <c r="D138">
        <v>30.480499999999999</v>
      </c>
      <c r="E138">
        <v>9.93858</v>
      </c>
      <c r="F138">
        <v>4.7672300000000001E-2</v>
      </c>
      <c r="G138" t="s">
        <v>938</v>
      </c>
      <c r="H138" t="s">
        <v>938</v>
      </c>
    </row>
    <row r="139" spans="1:8" ht="15" customHeight="1">
      <c r="A139" t="s">
        <v>163</v>
      </c>
      <c r="B139" t="s">
        <v>165</v>
      </c>
      <c r="C139">
        <v>0.117564</v>
      </c>
      <c r="D139">
        <v>17.8581</v>
      </c>
      <c r="E139">
        <v>8.8886900000000004</v>
      </c>
      <c r="F139">
        <v>3.1395399999999997E-2</v>
      </c>
      <c r="G139" t="s">
        <v>938</v>
      </c>
      <c r="H139" t="s">
        <v>938</v>
      </c>
    </row>
    <row r="140" spans="1:8" ht="15" customHeight="1">
      <c r="A140" t="s">
        <v>163</v>
      </c>
      <c r="B140" t="s">
        <v>166</v>
      </c>
      <c r="C140">
        <v>0.25888100000000003</v>
      </c>
      <c r="D140">
        <v>29.735600000000002</v>
      </c>
      <c r="E140">
        <v>16.822600000000001</v>
      </c>
      <c r="F140">
        <v>5.8824599999999998E-2</v>
      </c>
      <c r="G140" t="s">
        <v>938</v>
      </c>
      <c r="H140" t="s">
        <v>938</v>
      </c>
    </row>
    <row r="141" spans="1:8" ht="15" customHeight="1">
      <c r="A141" t="s">
        <v>167</v>
      </c>
      <c r="B141" t="s">
        <v>168</v>
      </c>
      <c r="C141">
        <v>9.4283800000000001E-2</v>
      </c>
      <c r="D141">
        <v>109.081</v>
      </c>
      <c r="E141">
        <v>4.4455099999999996</v>
      </c>
      <c r="F141">
        <v>3.69879E-3</v>
      </c>
      <c r="G141" t="s">
        <v>938</v>
      </c>
      <c r="H141" t="s">
        <v>938</v>
      </c>
    </row>
    <row r="142" spans="1:8" ht="15" customHeight="1">
      <c r="A142" t="s">
        <v>169</v>
      </c>
      <c r="B142" t="s">
        <v>170</v>
      </c>
      <c r="C142" s="33">
        <v>0.166301</v>
      </c>
      <c r="D142" s="33">
        <v>53.2196</v>
      </c>
      <c r="E142" s="33">
        <v>7.7044499999999996</v>
      </c>
      <c r="F142" s="33">
        <v>7.1952199999999996E-3</v>
      </c>
      <c r="G142" t="s">
        <v>938</v>
      </c>
      <c r="H142" t="s">
        <v>938</v>
      </c>
    </row>
    <row r="143" spans="1:8" ht="15" customHeight="1">
      <c r="A143" t="s">
        <v>171</v>
      </c>
      <c r="B143" t="s">
        <v>172</v>
      </c>
      <c r="C143">
        <v>0.10947</v>
      </c>
      <c r="D143">
        <v>5.1762899999999998</v>
      </c>
      <c r="E143">
        <v>11.832700000000001</v>
      </c>
      <c r="F143">
        <v>0</v>
      </c>
      <c r="G143" t="s">
        <v>924</v>
      </c>
      <c r="H143" t="s">
        <v>938</v>
      </c>
    </row>
    <row r="144" spans="1:8" ht="15" customHeight="1">
      <c r="A144" t="s">
        <v>171</v>
      </c>
      <c r="B144" t="s">
        <v>173</v>
      </c>
      <c r="C144">
        <v>1.52925</v>
      </c>
      <c r="D144">
        <v>565.27300000000002</v>
      </c>
      <c r="E144">
        <v>58.029499999999999</v>
      </c>
      <c r="F144">
        <v>3.7833900000000002E-3</v>
      </c>
      <c r="G144" t="s">
        <v>924</v>
      </c>
      <c r="H144" t="s">
        <v>938</v>
      </c>
    </row>
    <row r="145" spans="1:8" ht="15" customHeight="1">
      <c r="A145" t="s">
        <v>174</v>
      </c>
      <c r="B145" t="s">
        <v>175</v>
      </c>
      <c r="C145">
        <v>0.13494</v>
      </c>
      <c r="D145">
        <v>8.46434</v>
      </c>
      <c r="E145">
        <v>7.6748599999999998</v>
      </c>
      <c r="F145">
        <v>1.21829E-2</v>
      </c>
      <c r="G145" t="s">
        <v>938</v>
      </c>
      <c r="H145" t="s">
        <v>938</v>
      </c>
    </row>
    <row r="146" spans="1:8" ht="15" customHeight="1">
      <c r="A146" t="s">
        <v>174</v>
      </c>
      <c r="B146" t="s">
        <v>176</v>
      </c>
      <c r="C146">
        <v>8.0523700000000004E-2</v>
      </c>
      <c r="D146">
        <v>9.5566099999999992</v>
      </c>
      <c r="E146">
        <v>10.056900000000001</v>
      </c>
      <c r="F146">
        <v>1.0404399999999999E-2</v>
      </c>
      <c r="G146" t="s">
        <v>924</v>
      </c>
      <c r="H146" t="s">
        <v>938</v>
      </c>
    </row>
    <row r="147" spans="1:8" ht="15" customHeight="1">
      <c r="A147" t="s">
        <v>174</v>
      </c>
      <c r="B147" t="s">
        <v>177</v>
      </c>
      <c r="C147">
        <v>9.8898E-2</v>
      </c>
      <c r="D147">
        <v>12.1388</v>
      </c>
      <c r="E147">
        <v>11.2082</v>
      </c>
      <c r="F147">
        <v>1.42211E-2</v>
      </c>
      <c r="G147" t="s">
        <v>938</v>
      </c>
      <c r="H147" t="s">
        <v>938</v>
      </c>
    </row>
    <row r="148" spans="1:8" ht="15" customHeight="1">
      <c r="A148" t="s">
        <v>174</v>
      </c>
      <c r="B148" t="s">
        <v>178</v>
      </c>
      <c r="C148">
        <v>0.18490599999999999</v>
      </c>
      <c r="D148">
        <v>18.0184</v>
      </c>
      <c r="E148">
        <v>7.9541500000000003</v>
      </c>
      <c r="F148">
        <v>4.1979000000000002E-2</v>
      </c>
      <c r="G148" t="s">
        <v>938</v>
      </c>
      <c r="H148" t="s">
        <v>938</v>
      </c>
    </row>
    <row r="149" spans="1:8" ht="15" customHeight="1">
      <c r="A149" t="s">
        <v>1079</v>
      </c>
      <c r="B149" t="s">
        <v>1080</v>
      </c>
      <c r="C149">
        <v>0</v>
      </c>
      <c r="D149">
        <v>0</v>
      </c>
      <c r="E149">
        <v>0</v>
      </c>
      <c r="F149">
        <v>0</v>
      </c>
      <c r="G149" t="s">
        <v>924</v>
      </c>
      <c r="H149" t="s">
        <v>924</v>
      </c>
    </row>
    <row r="150" spans="1:8" ht="15" customHeight="1">
      <c r="A150" t="s">
        <v>1081</v>
      </c>
      <c r="B150" t="s">
        <v>1172</v>
      </c>
      <c r="C150">
        <v>0</v>
      </c>
      <c r="D150">
        <v>0</v>
      </c>
      <c r="E150">
        <v>0</v>
      </c>
      <c r="F150">
        <v>0</v>
      </c>
      <c r="G150" t="s">
        <v>924</v>
      </c>
      <c r="H150" t="s">
        <v>924</v>
      </c>
    </row>
    <row r="151" spans="1:8" ht="15" customHeight="1">
      <c r="A151" t="s">
        <v>179</v>
      </c>
      <c r="B151" t="s">
        <v>180</v>
      </c>
      <c r="C151">
        <v>7.2944099999999998E-2</v>
      </c>
      <c r="D151">
        <v>6.0714800000000002</v>
      </c>
      <c r="E151">
        <v>9.1404300000000003</v>
      </c>
      <c r="F151">
        <v>2.1866500000000001E-3</v>
      </c>
      <c r="G151" t="s">
        <v>938</v>
      </c>
      <c r="H151" t="s">
        <v>938</v>
      </c>
    </row>
    <row r="152" spans="1:8" ht="15" customHeight="1">
      <c r="A152" t="s">
        <v>1082</v>
      </c>
      <c r="B152" t="s">
        <v>1051</v>
      </c>
      <c r="C152">
        <v>0</v>
      </c>
      <c r="D152">
        <v>0</v>
      </c>
      <c r="E152">
        <v>0</v>
      </c>
      <c r="F152">
        <v>0</v>
      </c>
      <c r="G152" t="s">
        <v>924</v>
      </c>
      <c r="H152" t="s">
        <v>924</v>
      </c>
    </row>
    <row r="153" spans="1:8" ht="15" customHeight="1">
      <c r="A153" t="s">
        <v>181</v>
      </c>
      <c r="B153" t="s">
        <v>182</v>
      </c>
      <c r="C153">
        <v>0.15310099999999999</v>
      </c>
      <c r="D153">
        <v>50.601399999999998</v>
      </c>
      <c r="E153">
        <v>9.2075499999999995</v>
      </c>
      <c r="F153">
        <v>4.9914100000000004E-4</v>
      </c>
      <c r="G153" t="s">
        <v>938</v>
      </c>
      <c r="H153" t="s">
        <v>938</v>
      </c>
    </row>
    <row r="154" spans="1:8" ht="15" customHeight="1">
      <c r="A154" t="s">
        <v>183</v>
      </c>
      <c r="B154" t="s">
        <v>184</v>
      </c>
      <c r="C154">
        <v>9.14827E-2</v>
      </c>
      <c r="D154">
        <v>96.930700000000002</v>
      </c>
      <c r="E154">
        <v>5.2964399999999996</v>
      </c>
      <c r="F154">
        <v>3.0362899999999998E-4</v>
      </c>
      <c r="G154" t="s">
        <v>938</v>
      </c>
      <c r="H154" t="s">
        <v>938</v>
      </c>
    </row>
    <row r="155" spans="1:8" ht="15" customHeight="1">
      <c r="A155" t="s">
        <v>183</v>
      </c>
      <c r="B155" t="s">
        <v>185</v>
      </c>
      <c r="C155">
        <v>8.4756300000000007E-2</v>
      </c>
      <c r="D155">
        <v>5.5561800000000003</v>
      </c>
      <c r="E155">
        <v>9.2448599999999992</v>
      </c>
      <c r="F155">
        <v>0</v>
      </c>
      <c r="G155" t="s">
        <v>938</v>
      </c>
      <c r="H155" t="s">
        <v>938</v>
      </c>
    </row>
    <row r="156" spans="1:8" ht="15" customHeight="1">
      <c r="A156" t="s">
        <v>186</v>
      </c>
      <c r="B156" t="s">
        <v>187</v>
      </c>
      <c r="C156">
        <v>1.8531499999999999E-2</v>
      </c>
      <c r="D156">
        <v>0.51915900000000004</v>
      </c>
      <c r="E156">
        <v>0.78616699999999995</v>
      </c>
      <c r="F156">
        <v>1.3978300000000001E-3</v>
      </c>
      <c r="G156" t="s">
        <v>938</v>
      </c>
      <c r="H156" t="s">
        <v>938</v>
      </c>
    </row>
    <row r="157" spans="1:8" ht="15" customHeight="1">
      <c r="A157" t="s">
        <v>188</v>
      </c>
      <c r="B157" t="s">
        <v>189</v>
      </c>
      <c r="C157">
        <v>0.117544</v>
      </c>
      <c r="D157">
        <v>9.8063199999999995</v>
      </c>
      <c r="E157">
        <v>10.596299999999999</v>
      </c>
      <c r="F157">
        <v>1.4402999999999999E-2</v>
      </c>
      <c r="G157" t="s">
        <v>924</v>
      </c>
      <c r="H157" t="s">
        <v>938</v>
      </c>
    </row>
    <row r="158" spans="1:8" ht="15" customHeight="1">
      <c r="A158" t="s">
        <v>190</v>
      </c>
      <c r="B158" t="s">
        <v>191</v>
      </c>
      <c r="C158">
        <v>0</v>
      </c>
      <c r="D158">
        <v>0</v>
      </c>
      <c r="E158">
        <v>0</v>
      </c>
      <c r="F158">
        <v>0</v>
      </c>
      <c r="G158" t="s">
        <v>924</v>
      </c>
      <c r="H158" t="s">
        <v>924</v>
      </c>
    </row>
    <row r="159" spans="1:8" ht="15" customHeight="1">
      <c r="A159" t="s">
        <v>190</v>
      </c>
      <c r="B159" t="s">
        <v>192</v>
      </c>
      <c r="C159">
        <v>9.9296200000000001E-2</v>
      </c>
      <c r="D159">
        <v>5.47966</v>
      </c>
      <c r="E159">
        <v>11.546900000000001</v>
      </c>
      <c r="F159">
        <v>1.27742E-3</v>
      </c>
      <c r="G159" t="s">
        <v>938</v>
      </c>
      <c r="H159" t="s">
        <v>938</v>
      </c>
    </row>
    <row r="160" spans="1:8" ht="15" customHeight="1">
      <c r="A160" t="s">
        <v>190</v>
      </c>
      <c r="B160" t="s">
        <v>193</v>
      </c>
      <c r="C160">
        <v>8.6755200000000005E-2</v>
      </c>
      <c r="D160">
        <v>4.9750199999999998</v>
      </c>
      <c r="E160">
        <v>10.6639</v>
      </c>
      <c r="F160">
        <v>2.7508399999999998E-4</v>
      </c>
      <c r="G160" t="s">
        <v>938</v>
      </c>
      <c r="H160" t="s">
        <v>938</v>
      </c>
    </row>
    <row r="161" spans="1:8" ht="15" customHeight="1">
      <c r="A161" t="s">
        <v>190</v>
      </c>
      <c r="B161" t="s">
        <v>194</v>
      </c>
      <c r="C161">
        <v>6.4910700000000002E-2</v>
      </c>
      <c r="D161">
        <v>8.2053700000000003</v>
      </c>
      <c r="E161">
        <v>4.7209000000000003</v>
      </c>
      <c r="F161">
        <v>9.7108100000000005E-4</v>
      </c>
      <c r="G161" t="s">
        <v>938</v>
      </c>
      <c r="H161" t="s">
        <v>938</v>
      </c>
    </row>
    <row r="162" spans="1:8" ht="15" customHeight="1">
      <c r="A162" t="s">
        <v>190</v>
      </c>
      <c r="B162" t="s">
        <v>195</v>
      </c>
      <c r="C162">
        <v>2.5335E-2</v>
      </c>
      <c r="D162">
        <v>0</v>
      </c>
      <c r="E162">
        <v>0</v>
      </c>
      <c r="F162">
        <v>0</v>
      </c>
      <c r="G162" t="s">
        <v>938</v>
      </c>
      <c r="H162" t="s">
        <v>938</v>
      </c>
    </row>
    <row r="163" spans="1:8" ht="15" customHeight="1">
      <c r="A163" t="s">
        <v>196</v>
      </c>
      <c r="B163" t="s">
        <v>197</v>
      </c>
      <c r="C163">
        <v>0.13725100000000001</v>
      </c>
      <c r="D163">
        <v>17.246500000000001</v>
      </c>
      <c r="E163">
        <v>11.092499999999999</v>
      </c>
      <c r="F163">
        <v>1.34859E-2</v>
      </c>
      <c r="G163" t="s">
        <v>924</v>
      </c>
      <c r="H163" t="s">
        <v>938</v>
      </c>
    </row>
    <row r="164" spans="1:8" ht="15" customHeight="1">
      <c r="A164" t="s">
        <v>1083</v>
      </c>
      <c r="B164" t="s">
        <v>1173</v>
      </c>
      <c r="C164">
        <v>0</v>
      </c>
      <c r="D164">
        <v>0</v>
      </c>
      <c r="E164">
        <v>0</v>
      </c>
      <c r="F164">
        <v>0</v>
      </c>
      <c r="G164" t="s">
        <v>924</v>
      </c>
      <c r="H164" t="s">
        <v>924</v>
      </c>
    </row>
    <row r="165" spans="1:8" ht="15" customHeight="1">
      <c r="A165" t="s">
        <v>198</v>
      </c>
      <c r="B165" t="s">
        <v>199</v>
      </c>
      <c r="C165">
        <v>0.11781700000000001</v>
      </c>
      <c r="D165">
        <v>9.4295799999999996</v>
      </c>
      <c r="E165">
        <v>9.8125</v>
      </c>
      <c r="F165">
        <v>9.4339599999999999E-3</v>
      </c>
      <c r="G165" t="s">
        <v>938</v>
      </c>
      <c r="H165" t="s">
        <v>938</v>
      </c>
    </row>
    <row r="166" spans="1:8" ht="15" customHeight="1">
      <c r="A166" t="s">
        <v>198</v>
      </c>
      <c r="B166" t="s">
        <v>200</v>
      </c>
      <c r="C166">
        <v>0.120198</v>
      </c>
      <c r="D166">
        <v>64.403300000000002</v>
      </c>
      <c r="E166">
        <v>4.22126</v>
      </c>
      <c r="F166">
        <v>2.17468E-2</v>
      </c>
      <c r="G166" t="s">
        <v>938</v>
      </c>
      <c r="H166" t="s">
        <v>938</v>
      </c>
    </row>
    <row r="167" spans="1:8" ht="15" customHeight="1">
      <c r="A167" t="s">
        <v>198</v>
      </c>
      <c r="B167" t="s">
        <v>201</v>
      </c>
      <c r="C167">
        <v>0.22442699999999999</v>
      </c>
      <c r="D167">
        <v>24.203099999999999</v>
      </c>
      <c r="E167">
        <v>15.2776</v>
      </c>
      <c r="F167">
        <v>7.0921999999999999E-2</v>
      </c>
      <c r="G167" t="s">
        <v>924</v>
      </c>
      <c r="H167" t="s">
        <v>938</v>
      </c>
    </row>
    <row r="168" spans="1:8" ht="15" customHeight="1">
      <c r="A168" t="s">
        <v>202</v>
      </c>
      <c r="B168" t="s">
        <v>203</v>
      </c>
      <c r="C168">
        <v>6.4800800000000006E-2</v>
      </c>
      <c r="D168">
        <v>3.37757</v>
      </c>
      <c r="E168">
        <v>5.5753300000000001</v>
      </c>
      <c r="F168">
        <v>1.7849700000000001E-3</v>
      </c>
      <c r="G168" t="s">
        <v>938</v>
      </c>
      <c r="H168" t="s">
        <v>938</v>
      </c>
    </row>
    <row r="169" spans="1:8" ht="15" customHeight="1">
      <c r="A169" t="s">
        <v>1084</v>
      </c>
      <c r="B169" t="s">
        <v>1085</v>
      </c>
      <c r="C169">
        <v>0</v>
      </c>
      <c r="D169">
        <v>0</v>
      </c>
      <c r="E169">
        <v>0</v>
      </c>
      <c r="F169">
        <v>0</v>
      </c>
      <c r="G169" t="s">
        <v>924</v>
      </c>
      <c r="H169" t="s">
        <v>924</v>
      </c>
    </row>
    <row r="170" spans="1:8" ht="15" customHeight="1">
      <c r="A170" t="s">
        <v>204</v>
      </c>
      <c r="B170" t="s">
        <v>205</v>
      </c>
      <c r="C170">
        <v>0.12734300000000001</v>
      </c>
      <c r="D170">
        <v>19.314699999999998</v>
      </c>
      <c r="E170">
        <v>8.5027899999999992</v>
      </c>
      <c r="F170">
        <v>2.5598300000000001E-2</v>
      </c>
      <c r="G170" t="s">
        <v>924</v>
      </c>
      <c r="H170" t="s">
        <v>938</v>
      </c>
    </row>
    <row r="171" spans="1:8" ht="15" customHeight="1">
      <c r="A171" t="s">
        <v>206</v>
      </c>
      <c r="B171" t="s">
        <v>207</v>
      </c>
      <c r="C171">
        <v>2.7043899999999999E-2</v>
      </c>
      <c r="D171">
        <v>2.80768</v>
      </c>
      <c r="E171">
        <v>1.9238599999999999</v>
      </c>
      <c r="F171">
        <v>8.5907699999999993E-3</v>
      </c>
      <c r="G171" t="s">
        <v>938</v>
      </c>
      <c r="H171" t="s">
        <v>938</v>
      </c>
    </row>
    <row r="172" spans="1:8" ht="15" customHeight="1">
      <c r="A172" t="s">
        <v>1086</v>
      </c>
      <c r="B172" t="s">
        <v>1174</v>
      </c>
      <c r="C172">
        <v>0</v>
      </c>
      <c r="D172">
        <v>0</v>
      </c>
      <c r="E172">
        <v>0</v>
      </c>
      <c r="F172">
        <v>0</v>
      </c>
      <c r="G172" t="s">
        <v>924</v>
      </c>
      <c r="H172" t="s">
        <v>924</v>
      </c>
    </row>
    <row r="173" spans="1:8" ht="15" customHeight="1">
      <c r="A173" t="s">
        <v>208</v>
      </c>
      <c r="B173" t="s">
        <v>209</v>
      </c>
      <c r="C173">
        <v>0.28592299999999998</v>
      </c>
      <c r="D173">
        <v>100.199</v>
      </c>
      <c r="E173">
        <v>9.5937199999999994</v>
      </c>
      <c r="F173">
        <v>3.7576900000000003E-2</v>
      </c>
      <c r="G173" t="s">
        <v>924</v>
      </c>
      <c r="H173" t="s">
        <v>938</v>
      </c>
    </row>
    <row r="174" spans="1:8" ht="15" customHeight="1">
      <c r="A174" t="s">
        <v>1087</v>
      </c>
      <c r="B174" t="s">
        <v>1088</v>
      </c>
      <c r="C174">
        <v>0</v>
      </c>
      <c r="D174">
        <v>0</v>
      </c>
      <c r="E174">
        <v>0</v>
      </c>
      <c r="F174">
        <v>0</v>
      </c>
      <c r="G174" t="s">
        <v>924</v>
      </c>
      <c r="H174" t="s">
        <v>924</v>
      </c>
    </row>
    <row r="175" spans="1:8" ht="15" customHeight="1">
      <c r="A175" t="s">
        <v>210</v>
      </c>
      <c r="B175" t="s">
        <v>211</v>
      </c>
      <c r="C175">
        <v>9.0656200000000006E-2</v>
      </c>
      <c r="D175">
        <v>43.129300000000001</v>
      </c>
      <c r="E175">
        <v>5.05471</v>
      </c>
      <c r="F175">
        <v>3.8533700000000001E-3</v>
      </c>
      <c r="G175" t="s">
        <v>938</v>
      </c>
      <c r="H175" t="s">
        <v>938</v>
      </c>
    </row>
    <row r="176" spans="1:8" ht="15" customHeight="1">
      <c r="A176" t="s">
        <v>1089</v>
      </c>
      <c r="B176" t="s">
        <v>1090</v>
      </c>
      <c r="C176">
        <v>0</v>
      </c>
      <c r="D176">
        <v>0</v>
      </c>
      <c r="E176">
        <v>0</v>
      </c>
      <c r="F176">
        <v>0</v>
      </c>
      <c r="G176" t="s">
        <v>924</v>
      </c>
      <c r="H176" t="s">
        <v>924</v>
      </c>
    </row>
    <row r="177" spans="1:8" ht="15" customHeight="1">
      <c r="A177" t="s">
        <v>212</v>
      </c>
      <c r="B177" t="s">
        <v>213</v>
      </c>
      <c r="C177">
        <v>0.13836599999999999</v>
      </c>
      <c r="D177">
        <v>6.6622500000000002</v>
      </c>
      <c r="E177">
        <v>4.5451300000000003</v>
      </c>
      <c r="F177">
        <v>3.9952E-3</v>
      </c>
      <c r="G177" t="s">
        <v>938</v>
      </c>
      <c r="H177" t="s">
        <v>938</v>
      </c>
    </row>
    <row r="178" spans="1:8" ht="15" customHeight="1">
      <c r="A178" t="s">
        <v>214</v>
      </c>
      <c r="B178" t="s">
        <v>215</v>
      </c>
      <c r="C178">
        <v>9.6506800000000004E-2</v>
      </c>
      <c r="D178">
        <v>78.183300000000003</v>
      </c>
      <c r="E178">
        <v>2.9737100000000001</v>
      </c>
      <c r="F178">
        <v>1.3646999999999999E-2</v>
      </c>
      <c r="G178" t="s">
        <v>938</v>
      </c>
      <c r="H178" t="s">
        <v>938</v>
      </c>
    </row>
    <row r="179" spans="1:8" ht="15" customHeight="1">
      <c r="A179" t="s">
        <v>214</v>
      </c>
      <c r="B179" t="s">
        <v>216</v>
      </c>
      <c r="C179">
        <v>0.19961000000000001</v>
      </c>
      <c r="D179">
        <v>16.741599999999998</v>
      </c>
      <c r="E179">
        <v>12.9832</v>
      </c>
      <c r="F179">
        <v>1.9479E-2</v>
      </c>
      <c r="G179" t="s">
        <v>938</v>
      </c>
      <c r="H179" t="s">
        <v>938</v>
      </c>
    </row>
    <row r="180" spans="1:8" ht="15" customHeight="1">
      <c r="A180" t="s">
        <v>217</v>
      </c>
      <c r="B180" t="s">
        <v>218</v>
      </c>
      <c r="C180">
        <v>4.0745700000000003E-2</v>
      </c>
      <c r="D180">
        <v>8.4814399999999992</v>
      </c>
      <c r="E180">
        <v>3.2410600000000001</v>
      </c>
      <c r="F180">
        <v>2.1054799999999999E-3</v>
      </c>
      <c r="G180" t="s">
        <v>938</v>
      </c>
      <c r="H180" t="s">
        <v>938</v>
      </c>
    </row>
    <row r="181" spans="1:8" ht="15" customHeight="1">
      <c r="A181" t="s">
        <v>217</v>
      </c>
      <c r="B181" t="s">
        <v>221</v>
      </c>
      <c r="C181">
        <v>7.2031600000000001E-2</v>
      </c>
      <c r="D181">
        <v>4.8968800000000003</v>
      </c>
      <c r="E181">
        <v>11.357100000000001</v>
      </c>
      <c r="F181">
        <v>0</v>
      </c>
      <c r="G181" t="s">
        <v>938</v>
      </c>
      <c r="H181" t="s">
        <v>938</v>
      </c>
    </row>
    <row r="182" spans="1:8" ht="15" customHeight="1">
      <c r="A182" t="s">
        <v>1091</v>
      </c>
      <c r="B182" t="s">
        <v>1092</v>
      </c>
      <c r="C182">
        <v>0</v>
      </c>
      <c r="D182">
        <v>0</v>
      </c>
      <c r="E182">
        <v>0</v>
      </c>
      <c r="F182">
        <v>0</v>
      </c>
      <c r="G182" t="s">
        <v>924</v>
      </c>
      <c r="H182" t="s">
        <v>924</v>
      </c>
    </row>
    <row r="183" spans="1:8" ht="15" customHeight="1">
      <c r="A183" t="s">
        <v>222</v>
      </c>
      <c r="B183" t="s">
        <v>223</v>
      </c>
      <c r="C183">
        <v>0.20530999999999999</v>
      </c>
      <c r="D183">
        <v>13.4185</v>
      </c>
      <c r="E183">
        <v>19.021899999999999</v>
      </c>
      <c r="F183">
        <v>2.2330800000000001E-2</v>
      </c>
      <c r="G183" t="s">
        <v>938</v>
      </c>
      <c r="H183" t="s">
        <v>938</v>
      </c>
    </row>
    <row r="184" spans="1:8" ht="15" customHeight="1">
      <c r="A184" t="s">
        <v>222</v>
      </c>
      <c r="B184" t="s">
        <v>224</v>
      </c>
      <c r="C184">
        <v>0.280642</v>
      </c>
      <c r="D184">
        <v>36.3399</v>
      </c>
      <c r="E184">
        <v>18.5731</v>
      </c>
      <c r="F184">
        <v>9.2614000000000002E-2</v>
      </c>
      <c r="G184" t="s">
        <v>938</v>
      </c>
      <c r="H184" t="s">
        <v>938</v>
      </c>
    </row>
    <row r="185" spans="1:8" ht="15" customHeight="1">
      <c r="A185" t="s">
        <v>222</v>
      </c>
      <c r="B185" t="s">
        <v>225</v>
      </c>
      <c r="C185">
        <v>0.17205500000000001</v>
      </c>
      <c r="D185">
        <v>9.2756299999999996</v>
      </c>
      <c r="E185">
        <v>17.069700000000001</v>
      </c>
      <c r="F185">
        <v>1.36659E-2</v>
      </c>
      <c r="G185" t="s">
        <v>938</v>
      </c>
      <c r="H185" t="s">
        <v>938</v>
      </c>
    </row>
    <row r="186" spans="1:8" ht="15" customHeight="1">
      <c r="A186" t="s">
        <v>222</v>
      </c>
      <c r="B186" t="s">
        <v>226</v>
      </c>
      <c r="C186">
        <v>0.147371</v>
      </c>
      <c r="D186">
        <v>20.664400000000001</v>
      </c>
      <c r="E186">
        <v>8.4605499999999996</v>
      </c>
      <c r="F186">
        <v>2.7933699999999999E-2</v>
      </c>
      <c r="G186" t="s">
        <v>938</v>
      </c>
      <c r="H186" t="s">
        <v>938</v>
      </c>
    </row>
    <row r="187" spans="1:8" ht="15" customHeight="1">
      <c r="A187" t="s">
        <v>227</v>
      </c>
      <c r="B187" t="s">
        <v>228</v>
      </c>
      <c r="C187">
        <v>8.7381799999999996E-2</v>
      </c>
      <c r="D187">
        <v>77.172700000000006</v>
      </c>
      <c r="E187">
        <v>3.7789999999999999</v>
      </c>
      <c r="F187">
        <v>4.0955999999999996E-3</v>
      </c>
      <c r="G187" t="s">
        <v>938</v>
      </c>
      <c r="H187" t="s">
        <v>938</v>
      </c>
    </row>
    <row r="188" spans="1:8" ht="15" customHeight="1">
      <c r="A188" t="s">
        <v>231</v>
      </c>
      <c r="B188" t="s">
        <v>232</v>
      </c>
      <c r="C188">
        <v>0.15760199999999999</v>
      </c>
      <c r="D188">
        <v>28.111999999999998</v>
      </c>
      <c r="E188">
        <v>12.3957</v>
      </c>
      <c r="F188">
        <v>5.0968399999999997E-2</v>
      </c>
      <c r="G188" t="s">
        <v>924</v>
      </c>
      <c r="H188" t="s">
        <v>938</v>
      </c>
    </row>
    <row r="189" spans="1:8" ht="15" customHeight="1">
      <c r="A189" t="s">
        <v>231</v>
      </c>
      <c r="B189" t="s">
        <v>233</v>
      </c>
      <c r="C189">
        <v>0.102092</v>
      </c>
      <c r="D189">
        <v>16.9969</v>
      </c>
      <c r="E189">
        <v>10.4892</v>
      </c>
      <c r="F189">
        <v>3.03457E-2</v>
      </c>
      <c r="G189" t="s">
        <v>924</v>
      </c>
      <c r="H189" t="s">
        <v>938</v>
      </c>
    </row>
    <row r="190" spans="1:8" ht="15" customHeight="1">
      <c r="A190" t="s">
        <v>231</v>
      </c>
      <c r="B190" t="s">
        <v>234</v>
      </c>
      <c r="C190">
        <v>8.3291900000000002E-2</v>
      </c>
      <c r="D190">
        <v>8.6212099999999996</v>
      </c>
      <c r="E190">
        <v>11.869300000000001</v>
      </c>
      <c r="F190">
        <v>4.2213399999999996E-3</v>
      </c>
      <c r="G190" t="s">
        <v>924</v>
      </c>
      <c r="H190" t="s">
        <v>938</v>
      </c>
    </row>
    <row r="191" spans="1:8" ht="15" customHeight="1">
      <c r="A191" t="s">
        <v>231</v>
      </c>
      <c r="B191" t="s">
        <v>235</v>
      </c>
      <c r="C191">
        <v>7.5532699999999994E-2</v>
      </c>
      <c r="D191">
        <v>7.4271399999999996</v>
      </c>
      <c r="E191">
        <v>10.6165</v>
      </c>
      <c r="F191">
        <v>3.4818000000000002E-3</v>
      </c>
      <c r="G191" t="s">
        <v>924</v>
      </c>
      <c r="H191" t="s">
        <v>938</v>
      </c>
    </row>
    <row r="192" spans="1:8" ht="15" customHeight="1">
      <c r="A192" t="s">
        <v>231</v>
      </c>
      <c r="B192" t="s">
        <v>236</v>
      </c>
      <c r="C192">
        <v>0.20311699999999999</v>
      </c>
      <c r="D192">
        <v>11.768700000000001</v>
      </c>
      <c r="E192">
        <v>20.512499999999999</v>
      </c>
      <c r="F192">
        <v>1.5324600000000001E-2</v>
      </c>
      <c r="G192" t="s">
        <v>924</v>
      </c>
      <c r="H192" t="s">
        <v>938</v>
      </c>
    </row>
    <row r="193" spans="1:8" ht="15" customHeight="1">
      <c r="A193" t="s">
        <v>231</v>
      </c>
      <c r="B193" t="s">
        <v>237</v>
      </c>
      <c r="C193">
        <v>0.88764600000000005</v>
      </c>
      <c r="D193">
        <v>5.2927200000000001</v>
      </c>
      <c r="E193">
        <v>33.578899999999997</v>
      </c>
      <c r="F193">
        <v>1.4317400000000001E-4</v>
      </c>
      <c r="G193" t="s">
        <v>924</v>
      </c>
      <c r="H193" t="s">
        <v>938</v>
      </c>
    </row>
    <row r="194" spans="1:8" ht="15" customHeight="1">
      <c r="A194" t="s">
        <v>231</v>
      </c>
      <c r="B194" t="s">
        <v>238</v>
      </c>
      <c r="C194">
        <v>0.32512400000000002</v>
      </c>
      <c r="D194">
        <v>71.023799999999994</v>
      </c>
      <c r="E194">
        <v>13.475099999999999</v>
      </c>
      <c r="F194">
        <v>0.16556000000000001</v>
      </c>
      <c r="G194" t="s">
        <v>924</v>
      </c>
      <c r="H194" t="s">
        <v>938</v>
      </c>
    </row>
    <row r="195" spans="1:8" ht="15" customHeight="1">
      <c r="A195" t="s">
        <v>231</v>
      </c>
      <c r="B195" t="s">
        <v>239</v>
      </c>
      <c r="C195">
        <v>8.1579399999999996E-2</v>
      </c>
      <c r="D195">
        <v>7.9870599999999996</v>
      </c>
      <c r="E195">
        <v>11.085000000000001</v>
      </c>
      <c r="F195">
        <v>4.0511899999999997E-3</v>
      </c>
      <c r="G195" t="s">
        <v>924</v>
      </c>
      <c r="H195" t="s">
        <v>938</v>
      </c>
    </row>
    <row r="196" spans="1:8" ht="15" customHeight="1">
      <c r="A196" t="s">
        <v>231</v>
      </c>
      <c r="B196" t="s">
        <v>240</v>
      </c>
      <c r="C196">
        <v>8.0073199999999997E-2</v>
      </c>
      <c r="D196">
        <v>8.9175900000000006</v>
      </c>
      <c r="E196">
        <v>10.5068</v>
      </c>
      <c r="F196">
        <v>7.7317999999999996E-3</v>
      </c>
      <c r="G196" t="s">
        <v>924</v>
      </c>
      <c r="H196" t="s">
        <v>938</v>
      </c>
    </row>
    <row r="197" spans="1:8" ht="15" customHeight="1">
      <c r="A197" t="s">
        <v>231</v>
      </c>
      <c r="B197" t="s">
        <v>241</v>
      </c>
      <c r="C197">
        <v>0.11887399999999999</v>
      </c>
      <c r="D197">
        <v>18.543500000000002</v>
      </c>
      <c r="E197">
        <v>10.1105</v>
      </c>
      <c r="F197">
        <v>3.6694400000000002E-2</v>
      </c>
      <c r="G197" t="s">
        <v>924</v>
      </c>
      <c r="H197" t="s">
        <v>938</v>
      </c>
    </row>
    <row r="198" spans="1:8" ht="15" customHeight="1">
      <c r="A198" t="s">
        <v>242</v>
      </c>
      <c r="B198" t="s">
        <v>243</v>
      </c>
      <c r="C198">
        <v>0.18010100000000001</v>
      </c>
      <c r="D198">
        <v>8.88429</v>
      </c>
      <c r="E198">
        <v>19.282</v>
      </c>
      <c r="F198">
        <v>9.31185E-3</v>
      </c>
      <c r="G198" t="s">
        <v>924</v>
      </c>
      <c r="H198" t="s">
        <v>938</v>
      </c>
    </row>
    <row r="199" spans="1:8" ht="15" customHeight="1">
      <c r="A199" t="s">
        <v>1093</v>
      </c>
      <c r="B199" t="s">
        <v>1094</v>
      </c>
      <c r="C199">
        <v>0</v>
      </c>
      <c r="D199">
        <v>0</v>
      </c>
      <c r="E199">
        <v>0</v>
      </c>
      <c r="F199">
        <v>0</v>
      </c>
      <c r="G199" t="s">
        <v>924</v>
      </c>
      <c r="H199" t="s">
        <v>924</v>
      </c>
    </row>
    <row r="200" spans="1:8" ht="15" customHeight="1">
      <c r="A200" t="s">
        <v>1093</v>
      </c>
      <c r="B200" t="s">
        <v>1175</v>
      </c>
      <c r="C200">
        <v>0</v>
      </c>
      <c r="D200">
        <v>0</v>
      </c>
      <c r="E200">
        <v>0</v>
      </c>
      <c r="F200">
        <v>0</v>
      </c>
      <c r="G200" t="s">
        <v>924</v>
      </c>
      <c r="H200" t="s">
        <v>924</v>
      </c>
    </row>
    <row r="201" spans="1:8" ht="15" customHeight="1">
      <c r="A201" t="s">
        <v>244</v>
      </c>
      <c r="B201" t="s">
        <v>245</v>
      </c>
      <c r="C201">
        <v>0</v>
      </c>
      <c r="D201">
        <v>0</v>
      </c>
      <c r="E201">
        <v>0</v>
      </c>
      <c r="F201">
        <v>0</v>
      </c>
      <c r="G201" t="s">
        <v>924</v>
      </c>
      <c r="H201" t="s">
        <v>924</v>
      </c>
    </row>
    <row r="202" spans="1:8" ht="15" customHeight="1">
      <c r="A202" t="s">
        <v>246</v>
      </c>
      <c r="B202" t="s">
        <v>247</v>
      </c>
      <c r="C202">
        <v>0.140682</v>
      </c>
      <c r="D202">
        <v>29.517900000000001</v>
      </c>
      <c r="E202">
        <v>10.4878</v>
      </c>
      <c r="F202">
        <v>6.9625800000000002E-2</v>
      </c>
      <c r="G202" t="s">
        <v>924</v>
      </c>
      <c r="H202" t="s">
        <v>938</v>
      </c>
    </row>
    <row r="203" spans="1:8" ht="15" customHeight="1">
      <c r="A203" t="s">
        <v>246</v>
      </c>
      <c r="B203" t="s">
        <v>248</v>
      </c>
      <c r="C203">
        <v>0.16089200000000001</v>
      </c>
      <c r="D203">
        <v>6.8497700000000004</v>
      </c>
      <c r="E203">
        <v>19.6737</v>
      </c>
      <c r="F203">
        <v>3.3022400000000001E-3</v>
      </c>
      <c r="G203" t="s">
        <v>924</v>
      </c>
      <c r="H203" t="s">
        <v>938</v>
      </c>
    </row>
    <row r="204" spans="1:8" ht="15" customHeight="1">
      <c r="A204" t="s">
        <v>246</v>
      </c>
      <c r="B204" t="s">
        <v>249</v>
      </c>
      <c r="C204">
        <v>7.6028399999999996E-2</v>
      </c>
      <c r="D204">
        <v>5.50467</v>
      </c>
      <c r="E204">
        <v>12.311400000000001</v>
      </c>
      <c r="F204">
        <v>3.5912200000000002E-4</v>
      </c>
      <c r="G204" t="s">
        <v>924</v>
      </c>
      <c r="H204" t="s">
        <v>938</v>
      </c>
    </row>
    <row r="205" spans="1:8" ht="15" customHeight="1">
      <c r="A205" t="s">
        <v>246</v>
      </c>
      <c r="B205" t="s">
        <v>250</v>
      </c>
      <c r="C205">
        <v>0.17927899999999999</v>
      </c>
      <c r="D205">
        <v>15.2866</v>
      </c>
      <c r="E205">
        <v>18.064299999999999</v>
      </c>
      <c r="F205">
        <v>3.0247099999999999E-2</v>
      </c>
      <c r="G205" t="s">
        <v>924</v>
      </c>
      <c r="H205" t="s">
        <v>938</v>
      </c>
    </row>
    <row r="206" spans="1:8" ht="15" customHeight="1">
      <c r="A206" t="s">
        <v>1095</v>
      </c>
      <c r="B206" t="s">
        <v>1096</v>
      </c>
      <c r="C206">
        <v>0</v>
      </c>
      <c r="D206">
        <v>0</v>
      </c>
      <c r="E206">
        <v>0</v>
      </c>
      <c r="F206">
        <v>0</v>
      </c>
      <c r="G206" t="s">
        <v>924</v>
      </c>
      <c r="H206" t="s">
        <v>924</v>
      </c>
    </row>
    <row r="207" spans="1:8" ht="15" customHeight="1">
      <c r="A207" t="s">
        <v>1097</v>
      </c>
      <c r="B207" t="s">
        <v>1176</v>
      </c>
      <c r="C207">
        <v>0</v>
      </c>
      <c r="D207">
        <v>0</v>
      </c>
      <c r="E207">
        <v>0</v>
      </c>
      <c r="F207">
        <v>0</v>
      </c>
      <c r="G207" t="s">
        <v>924</v>
      </c>
      <c r="H207" t="s">
        <v>924</v>
      </c>
    </row>
    <row r="208" spans="1:8" ht="15" customHeight="1">
      <c r="A208" t="s">
        <v>251</v>
      </c>
      <c r="B208" t="s">
        <v>252</v>
      </c>
      <c r="C208">
        <v>7.52216E-2</v>
      </c>
      <c r="D208">
        <v>10.4983</v>
      </c>
      <c r="E208">
        <v>2.81777E-2</v>
      </c>
      <c r="F208">
        <v>1.13572E-2</v>
      </c>
      <c r="G208" t="s">
        <v>938</v>
      </c>
      <c r="H208" t="s">
        <v>938</v>
      </c>
    </row>
    <row r="209" spans="1:8" ht="15" customHeight="1">
      <c r="A209" t="s">
        <v>253</v>
      </c>
      <c r="B209" t="s">
        <v>254</v>
      </c>
      <c r="C209">
        <v>0.37623400000000001</v>
      </c>
      <c r="D209">
        <v>80.099400000000003</v>
      </c>
      <c r="E209">
        <v>1.8190599999999999</v>
      </c>
      <c r="F209">
        <v>0</v>
      </c>
      <c r="G209" t="s">
        <v>938</v>
      </c>
      <c r="H209" t="s">
        <v>938</v>
      </c>
    </row>
    <row r="210" spans="1:8" ht="15" customHeight="1">
      <c r="A210" t="s">
        <v>253</v>
      </c>
      <c r="B210" t="s">
        <v>255</v>
      </c>
      <c r="C210">
        <v>0.10702200000000001</v>
      </c>
      <c r="D210">
        <v>177.773</v>
      </c>
      <c r="E210">
        <v>4.4043799999999997</v>
      </c>
      <c r="F210">
        <v>1.32683E-2</v>
      </c>
      <c r="G210" t="s">
        <v>938</v>
      </c>
      <c r="H210" t="s">
        <v>938</v>
      </c>
    </row>
    <row r="211" spans="1:8" ht="15" customHeight="1">
      <c r="A211" t="s">
        <v>256</v>
      </c>
      <c r="B211" t="s">
        <v>257</v>
      </c>
      <c r="C211">
        <v>0.206789</v>
      </c>
      <c r="D211">
        <v>39.417400000000001</v>
      </c>
      <c r="E211">
        <v>9.9557699999999993</v>
      </c>
      <c r="F211">
        <v>0.112928</v>
      </c>
      <c r="G211" t="s">
        <v>938</v>
      </c>
      <c r="H211" t="s">
        <v>938</v>
      </c>
    </row>
    <row r="212" spans="1:8" ht="15" customHeight="1">
      <c r="A212" t="s">
        <v>258</v>
      </c>
      <c r="B212" t="s">
        <v>259</v>
      </c>
      <c r="C212">
        <v>3.6706200000000001E-2</v>
      </c>
      <c r="D212">
        <v>7.2972799999999998</v>
      </c>
      <c r="E212">
        <v>0.61742600000000003</v>
      </c>
      <c r="F212">
        <v>2.03173E-2</v>
      </c>
      <c r="G212" t="s">
        <v>938</v>
      </c>
      <c r="H212" t="s">
        <v>938</v>
      </c>
    </row>
    <row r="213" spans="1:8" ht="15" customHeight="1">
      <c r="A213" t="s">
        <v>258</v>
      </c>
      <c r="B213" t="s">
        <v>260</v>
      </c>
      <c r="C213">
        <v>0.16126799999999999</v>
      </c>
      <c r="D213">
        <v>3.1720899999999999</v>
      </c>
      <c r="E213">
        <v>11.1023</v>
      </c>
      <c r="F213">
        <v>0</v>
      </c>
      <c r="G213" t="s">
        <v>938</v>
      </c>
      <c r="H213" t="s">
        <v>938</v>
      </c>
    </row>
    <row r="214" spans="1:8" ht="15" customHeight="1">
      <c r="A214" t="s">
        <v>258</v>
      </c>
      <c r="B214" t="s">
        <v>261</v>
      </c>
      <c r="C214">
        <v>4.5858400000000001E-2</v>
      </c>
      <c r="D214">
        <v>0.466611</v>
      </c>
      <c r="E214">
        <v>0.53911699999999996</v>
      </c>
      <c r="F214">
        <v>7.19026E-4</v>
      </c>
      <c r="G214" t="s">
        <v>938</v>
      </c>
      <c r="H214" t="s">
        <v>938</v>
      </c>
    </row>
    <row r="215" spans="1:8" ht="15" customHeight="1">
      <c r="A215" t="s">
        <v>258</v>
      </c>
      <c r="B215" t="s">
        <v>262</v>
      </c>
      <c r="C215">
        <v>1.21698E-2</v>
      </c>
      <c r="D215">
        <v>0.255967</v>
      </c>
      <c r="E215">
        <v>0.57008599999999998</v>
      </c>
      <c r="F215">
        <v>0</v>
      </c>
      <c r="G215" t="s">
        <v>938</v>
      </c>
      <c r="H215" t="s">
        <v>938</v>
      </c>
    </row>
    <row r="216" spans="1:8" ht="15" customHeight="1">
      <c r="A216" t="s">
        <v>263</v>
      </c>
      <c r="B216" t="s">
        <v>264</v>
      </c>
      <c r="C216">
        <v>9.8369899999999996E-2</v>
      </c>
      <c r="D216">
        <v>119.47799999999999</v>
      </c>
      <c r="E216">
        <v>6.1151299999999997</v>
      </c>
      <c r="F216">
        <v>6.9616599999999997E-3</v>
      </c>
      <c r="G216" t="s">
        <v>924</v>
      </c>
      <c r="H216" t="s">
        <v>938</v>
      </c>
    </row>
    <row r="217" spans="1:8" ht="15" customHeight="1">
      <c r="A217" t="s">
        <v>266</v>
      </c>
      <c r="B217" t="s">
        <v>267</v>
      </c>
      <c r="C217">
        <v>0.172347</v>
      </c>
      <c r="D217">
        <v>6.0395099999999999</v>
      </c>
      <c r="E217">
        <v>18.499600000000001</v>
      </c>
      <c r="F217">
        <v>2.1467999999999999E-3</v>
      </c>
      <c r="G217" t="s">
        <v>938</v>
      </c>
      <c r="H217" t="s">
        <v>938</v>
      </c>
    </row>
    <row r="218" spans="1:8" ht="15" customHeight="1">
      <c r="A218" t="s">
        <v>266</v>
      </c>
      <c r="B218" t="s">
        <v>268</v>
      </c>
      <c r="C218">
        <v>0.10468</v>
      </c>
      <c r="D218">
        <v>6.9670800000000002</v>
      </c>
      <c r="E218">
        <v>10.3527</v>
      </c>
      <c r="F218">
        <v>4.4170199999999998E-3</v>
      </c>
      <c r="G218" t="s">
        <v>938</v>
      </c>
      <c r="H218" t="s">
        <v>938</v>
      </c>
    </row>
    <row r="219" spans="1:8" ht="15" customHeight="1">
      <c r="A219" t="s">
        <v>266</v>
      </c>
      <c r="B219" t="s">
        <v>269</v>
      </c>
      <c r="C219">
        <v>7.7317800000000006E-2</v>
      </c>
      <c r="D219">
        <v>5.3519300000000003</v>
      </c>
      <c r="E219">
        <v>7.1590600000000002</v>
      </c>
      <c r="F219">
        <v>3.8714800000000001E-3</v>
      </c>
      <c r="G219" t="s">
        <v>938</v>
      </c>
      <c r="H219" t="s">
        <v>938</v>
      </c>
    </row>
    <row r="220" spans="1:8" ht="15" customHeight="1">
      <c r="A220" t="s">
        <v>270</v>
      </c>
      <c r="B220" t="s">
        <v>271</v>
      </c>
      <c r="C220">
        <v>3.9303499999999998E-2</v>
      </c>
      <c r="D220">
        <v>8.5023</v>
      </c>
      <c r="E220">
        <v>0.92461899999999997</v>
      </c>
      <c r="F220">
        <v>2.6358300000000001E-2</v>
      </c>
      <c r="G220" t="s">
        <v>938</v>
      </c>
      <c r="H220" t="s">
        <v>938</v>
      </c>
    </row>
    <row r="221" spans="1:8" ht="15" customHeight="1">
      <c r="A221" t="s">
        <v>270</v>
      </c>
      <c r="B221" t="s">
        <v>272</v>
      </c>
      <c r="C221">
        <v>3.2094200000000002E-3</v>
      </c>
      <c r="D221">
        <v>8.7980199999999995E-2</v>
      </c>
      <c r="E221">
        <v>0.30978899999999998</v>
      </c>
      <c r="F221">
        <v>0</v>
      </c>
      <c r="G221" t="s">
        <v>938</v>
      </c>
      <c r="H221" t="s">
        <v>938</v>
      </c>
    </row>
    <row r="222" spans="1:8" ht="15" customHeight="1">
      <c r="A222" t="s">
        <v>270</v>
      </c>
      <c r="B222" t="s">
        <v>273</v>
      </c>
      <c r="C222">
        <v>0.17199999999999999</v>
      </c>
      <c r="D222">
        <v>21.969200000000001</v>
      </c>
      <c r="E222">
        <v>16.215399999999999</v>
      </c>
      <c r="F222">
        <v>4.2327999999999998E-2</v>
      </c>
      <c r="G222" t="s">
        <v>938</v>
      </c>
      <c r="H222" t="s">
        <v>938</v>
      </c>
    </row>
    <row r="223" spans="1:8" ht="15" customHeight="1">
      <c r="A223" t="s">
        <v>1098</v>
      </c>
      <c r="B223" t="s">
        <v>1177</v>
      </c>
      <c r="C223">
        <v>0</v>
      </c>
      <c r="D223">
        <v>0</v>
      </c>
      <c r="E223">
        <v>0</v>
      </c>
      <c r="F223">
        <v>0</v>
      </c>
      <c r="G223" t="s">
        <v>924</v>
      </c>
      <c r="H223" t="s">
        <v>924</v>
      </c>
    </row>
    <row r="224" spans="1:8" ht="15" customHeight="1">
      <c r="A224" t="s">
        <v>274</v>
      </c>
      <c r="B224" t="s">
        <v>275</v>
      </c>
      <c r="C224">
        <v>6.1172999999999998E-2</v>
      </c>
      <c r="D224">
        <v>6.4236300000000002</v>
      </c>
      <c r="E224">
        <v>7.8464099999999997</v>
      </c>
      <c r="F224">
        <v>5.9055100000000001E-3</v>
      </c>
      <c r="G224" t="s">
        <v>924</v>
      </c>
      <c r="H224" t="s">
        <v>938</v>
      </c>
    </row>
    <row r="225" spans="1:8" ht="15" customHeight="1">
      <c r="A225" t="s">
        <v>276</v>
      </c>
      <c r="B225" t="s">
        <v>277</v>
      </c>
      <c r="C225">
        <v>8.0508300000000005E-2</v>
      </c>
      <c r="D225">
        <v>13.1393</v>
      </c>
      <c r="E225">
        <v>9.7992699999999999</v>
      </c>
      <c r="F225">
        <v>2.03085E-2</v>
      </c>
      <c r="G225" t="s">
        <v>938</v>
      </c>
      <c r="H225" t="s">
        <v>938</v>
      </c>
    </row>
    <row r="226" spans="1:8" ht="15" customHeight="1">
      <c r="A226" t="s">
        <v>276</v>
      </c>
      <c r="B226" t="s">
        <v>278</v>
      </c>
      <c r="C226">
        <v>0.15903700000000001</v>
      </c>
      <c r="D226">
        <v>5.8847800000000001</v>
      </c>
      <c r="E226">
        <v>19.809100000000001</v>
      </c>
      <c r="F226">
        <v>5.95238E-4</v>
      </c>
      <c r="G226" t="s">
        <v>938</v>
      </c>
      <c r="H226" t="s">
        <v>938</v>
      </c>
    </row>
    <row r="227" spans="1:8" ht="15" customHeight="1">
      <c r="A227" t="s">
        <v>1099</v>
      </c>
      <c r="B227" t="s">
        <v>1100</v>
      </c>
      <c r="C227">
        <v>0</v>
      </c>
      <c r="D227">
        <v>0</v>
      </c>
      <c r="E227">
        <v>0</v>
      </c>
      <c r="F227">
        <v>0</v>
      </c>
      <c r="G227" t="s">
        <v>924</v>
      </c>
      <c r="H227" t="s">
        <v>924</v>
      </c>
    </row>
    <row r="228" spans="1:8" ht="15" customHeight="1">
      <c r="A228" t="s">
        <v>279</v>
      </c>
      <c r="B228" t="s">
        <v>280</v>
      </c>
      <c r="C228">
        <v>4.8485800000000003E-2</v>
      </c>
      <c r="D228">
        <v>55.135300000000001</v>
      </c>
      <c r="E228">
        <v>5.5299699999999996</v>
      </c>
      <c r="F228">
        <v>3.9376400000000001E-3</v>
      </c>
      <c r="G228" t="s">
        <v>938</v>
      </c>
      <c r="H228" t="s">
        <v>938</v>
      </c>
    </row>
    <row r="229" spans="1:8" ht="15" customHeight="1">
      <c r="A229" t="s">
        <v>282</v>
      </c>
      <c r="B229" t="s">
        <v>283</v>
      </c>
      <c r="C229">
        <v>0</v>
      </c>
      <c r="D229">
        <v>0</v>
      </c>
      <c r="E229">
        <v>0</v>
      </c>
      <c r="F229">
        <v>0</v>
      </c>
      <c r="G229" t="s">
        <v>924</v>
      </c>
      <c r="H229" t="s">
        <v>924</v>
      </c>
    </row>
    <row r="230" spans="1:8" ht="15" customHeight="1">
      <c r="A230" t="s">
        <v>1101</v>
      </c>
      <c r="B230" t="s">
        <v>1102</v>
      </c>
      <c r="C230">
        <v>0</v>
      </c>
      <c r="D230">
        <v>0</v>
      </c>
      <c r="E230">
        <v>0</v>
      </c>
      <c r="F230">
        <v>0</v>
      </c>
      <c r="G230" t="s">
        <v>924</v>
      </c>
      <c r="H230" t="s">
        <v>924</v>
      </c>
    </row>
    <row r="231" spans="1:8" ht="15" customHeight="1">
      <c r="A231" t="s">
        <v>284</v>
      </c>
      <c r="B231" t="s">
        <v>285</v>
      </c>
      <c r="C231">
        <v>7.8014799999999995E-2</v>
      </c>
      <c r="D231">
        <v>6.3727799999999997</v>
      </c>
      <c r="E231">
        <v>6.4390499999999999</v>
      </c>
      <c r="F231">
        <v>4.7264300000000002E-3</v>
      </c>
      <c r="G231" t="s">
        <v>938</v>
      </c>
      <c r="H231" t="s">
        <v>938</v>
      </c>
    </row>
    <row r="232" spans="1:8" ht="15" customHeight="1">
      <c r="A232" t="s">
        <v>284</v>
      </c>
      <c r="B232" t="s">
        <v>286</v>
      </c>
      <c r="C232">
        <v>0</v>
      </c>
      <c r="D232">
        <v>0</v>
      </c>
      <c r="E232">
        <v>0</v>
      </c>
      <c r="F232">
        <v>0</v>
      </c>
      <c r="G232" t="s">
        <v>938</v>
      </c>
      <c r="H232" t="s">
        <v>924</v>
      </c>
    </row>
    <row r="233" spans="1:8" ht="15" customHeight="1">
      <c r="A233" t="s">
        <v>284</v>
      </c>
      <c r="B233" t="s">
        <v>287</v>
      </c>
      <c r="C233">
        <v>5.1301100000000002E-2</v>
      </c>
      <c r="D233">
        <v>48.649500000000003</v>
      </c>
      <c r="E233">
        <v>3.29284</v>
      </c>
      <c r="F233">
        <v>6.8994900000000003E-3</v>
      </c>
      <c r="G233" t="s">
        <v>938</v>
      </c>
      <c r="H233" t="s">
        <v>938</v>
      </c>
    </row>
    <row r="234" spans="1:8" ht="15" customHeight="1">
      <c r="A234" t="s">
        <v>284</v>
      </c>
      <c r="B234" t="s">
        <v>288</v>
      </c>
      <c r="C234">
        <v>3.8861800000000002E-2</v>
      </c>
      <c r="D234">
        <v>41.740699999999997</v>
      </c>
      <c r="E234">
        <v>2.4923700000000002</v>
      </c>
      <c r="F234">
        <v>5.2856400000000003E-3</v>
      </c>
      <c r="G234" t="s">
        <v>938</v>
      </c>
      <c r="H234" t="s">
        <v>938</v>
      </c>
    </row>
    <row r="235" spans="1:8" ht="15" customHeight="1">
      <c r="A235" t="s">
        <v>289</v>
      </c>
      <c r="B235" t="s">
        <v>290</v>
      </c>
      <c r="C235">
        <v>3.8969799999999999E-2</v>
      </c>
      <c r="D235">
        <v>10.6374</v>
      </c>
      <c r="E235">
        <v>2.1505200000000002</v>
      </c>
      <c r="F235">
        <v>0</v>
      </c>
      <c r="G235" t="s">
        <v>938</v>
      </c>
      <c r="H235" t="s">
        <v>938</v>
      </c>
    </row>
    <row r="236" spans="1:8" ht="15" customHeight="1">
      <c r="A236" t="s">
        <v>289</v>
      </c>
      <c r="B236" t="s">
        <v>292</v>
      </c>
      <c r="C236">
        <v>2.0582199999999998E-2</v>
      </c>
      <c r="D236">
        <v>2.4789599999999998</v>
      </c>
      <c r="E236">
        <v>4.3381800000000004</v>
      </c>
      <c r="F236">
        <v>0</v>
      </c>
      <c r="G236" t="s">
        <v>938</v>
      </c>
      <c r="H236" t="s">
        <v>938</v>
      </c>
    </row>
    <row r="237" spans="1:8" ht="15" customHeight="1">
      <c r="A237" t="s">
        <v>289</v>
      </c>
      <c r="B237" t="s">
        <v>293</v>
      </c>
      <c r="C237">
        <v>0</v>
      </c>
      <c r="D237">
        <v>0</v>
      </c>
      <c r="E237">
        <v>0</v>
      </c>
      <c r="F237">
        <v>0</v>
      </c>
      <c r="G237" t="s">
        <v>924</v>
      </c>
      <c r="H237" t="s">
        <v>924</v>
      </c>
    </row>
    <row r="238" spans="1:8" ht="15" customHeight="1">
      <c r="A238" t="s">
        <v>1103</v>
      </c>
      <c r="B238" t="s">
        <v>1104</v>
      </c>
      <c r="C238">
        <v>0</v>
      </c>
      <c r="D238">
        <v>0</v>
      </c>
      <c r="E238">
        <v>0</v>
      </c>
      <c r="F238">
        <v>0</v>
      </c>
      <c r="G238" t="s">
        <v>924</v>
      </c>
      <c r="H238" t="s">
        <v>924</v>
      </c>
    </row>
    <row r="239" spans="1:8" ht="15" customHeight="1">
      <c r="A239" t="s">
        <v>1105</v>
      </c>
      <c r="B239" t="s">
        <v>1106</v>
      </c>
      <c r="C239">
        <v>0</v>
      </c>
      <c r="D239">
        <v>0</v>
      </c>
      <c r="E239">
        <v>0</v>
      </c>
      <c r="F239">
        <v>0</v>
      </c>
      <c r="G239" t="s">
        <v>924</v>
      </c>
      <c r="H239" t="s">
        <v>924</v>
      </c>
    </row>
    <row r="240" spans="1:8" ht="15" customHeight="1">
      <c r="A240" t="s">
        <v>1105</v>
      </c>
      <c r="B240" t="s">
        <v>1178</v>
      </c>
      <c r="C240">
        <v>0</v>
      </c>
      <c r="D240">
        <v>0</v>
      </c>
      <c r="E240">
        <v>0</v>
      </c>
      <c r="F240">
        <v>0</v>
      </c>
      <c r="G240" t="s">
        <v>924</v>
      </c>
      <c r="H240" t="s">
        <v>924</v>
      </c>
    </row>
    <row r="241" spans="1:8" ht="15" customHeight="1">
      <c r="A241" t="s">
        <v>1105</v>
      </c>
      <c r="B241" t="s">
        <v>1179</v>
      </c>
      <c r="C241">
        <v>0</v>
      </c>
      <c r="D241">
        <v>0</v>
      </c>
      <c r="E241">
        <v>0</v>
      </c>
      <c r="F241">
        <v>0</v>
      </c>
      <c r="G241" t="s">
        <v>924</v>
      </c>
      <c r="H241" t="s">
        <v>924</v>
      </c>
    </row>
    <row r="242" spans="1:8" ht="15" customHeight="1">
      <c r="A242" t="s">
        <v>1105</v>
      </c>
      <c r="B242" t="s">
        <v>1180</v>
      </c>
      <c r="C242">
        <v>0</v>
      </c>
      <c r="D242">
        <v>0</v>
      </c>
      <c r="E242">
        <v>0</v>
      </c>
      <c r="F242">
        <v>0</v>
      </c>
      <c r="G242" t="s">
        <v>924</v>
      </c>
      <c r="H242" t="s">
        <v>924</v>
      </c>
    </row>
    <row r="243" spans="1:8" ht="15" customHeight="1">
      <c r="A243" t="s">
        <v>1105</v>
      </c>
      <c r="B243" t="s">
        <v>1181</v>
      </c>
      <c r="C243">
        <v>0</v>
      </c>
      <c r="D243">
        <v>0</v>
      </c>
      <c r="E243">
        <v>0</v>
      </c>
      <c r="F243">
        <v>0</v>
      </c>
      <c r="G243" t="s">
        <v>924</v>
      </c>
      <c r="H243" t="s">
        <v>924</v>
      </c>
    </row>
    <row r="244" spans="1:8" ht="15" customHeight="1">
      <c r="A244" t="s">
        <v>1105</v>
      </c>
      <c r="B244" t="s">
        <v>1182</v>
      </c>
      <c r="C244">
        <v>0</v>
      </c>
      <c r="D244">
        <v>0</v>
      </c>
      <c r="E244">
        <v>0</v>
      </c>
      <c r="F244">
        <v>0</v>
      </c>
      <c r="G244" t="s">
        <v>924</v>
      </c>
      <c r="H244" t="s">
        <v>924</v>
      </c>
    </row>
    <row r="245" spans="1:8" ht="15" customHeight="1">
      <c r="A245" t="s">
        <v>1105</v>
      </c>
      <c r="B245" t="s">
        <v>1183</v>
      </c>
      <c r="C245">
        <v>0</v>
      </c>
      <c r="D245">
        <v>0</v>
      </c>
      <c r="E245">
        <v>0</v>
      </c>
      <c r="F245">
        <v>0</v>
      </c>
      <c r="G245" t="s">
        <v>924</v>
      </c>
      <c r="H245" t="s">
        <v>924</v>
      </c>
    </row>
    <row r="246" spans="1:8" ht="15" customHeight="1">
      <c r="A246" t="s">
        <v>1105</v>
      </c>
      <c r="B246" t="s">
        <v>1184</v>
      </c>
      <c r="C246">
        <v>0</v>
      </c>
      <c r="D246">
        <v>0</v>
      </c>
      <c r="E246">
        <v>0</v>
      </c>
      <c r="F246">
        <v>0</v>
      </c>
      <c r="G246" t="s">
        <v>924</v>
      </c>
      <c r="H246" t="s">
        <v>924</v>
      </c>
    </row>
    <row r="247" spans="1:8" ht="15" customHeight="1">
      <c r="A247" t="s">
        <v>294</v>
      </c>
      <c r="B247" t="s">
        <v>295</v>
      </c>
      <c r="C247">
        <v>0.17399100000000001</v>
      </c>
      <c r="D247">
        <v>10.948399999999999</v>
      </c>
      <c r="E247">
        <v>17.188600000000001</v>
      </c>
      <c r="F247">
        <v>1.8749999999999999E-2</v>
      </c>
      <c r="G247" t="s">
        <v>938</v>
      </c>
      <c r="H247" t="s">
        <v>938</v>
      </c>
    </row>
    <row r="248" spans="1:8" ht="15" customHeight="1">
      <c r="A248" t="s">
        <v>294</v>
      </c>
      <c r="B248" t="s">
        <v>296</v>
      </c>
      <c r="C248">
        <v>9.7082000000000002E-2</v>
      </c>
      <c r="D248">
        <v>8.1358899999999998</v>
      </c>
      <c r="E248">
        <v>9.5369100000000007</v>
      </c>
      <c r="F248">
        <v>7.8103599999999997E-3</v>
      </c>
      <c r="G248" t="s">
        <v>938</v>
      </c>
      <c r="H248" t="s">
        <v>938</v>
      </c>
    </row>
    <row r="249" spans="1:8" ht="15" customHeight="1">
      <c r="A249" t="s">
        <v>294</v>
      </c>
      <c r="B249" t="s">
        <v>297</v>
      </c>
      <c r="C249">
        <v>8.67343E-2</v>
      </c>
      <c r="D249">
        <v>10.3695</v>
      </c>
      <c r="E249">
        <v>9.0092199999999991</v>
      </c>
      <c r="F249">
        <v>1.61199E-2</v>
      </c>
      <c r="G249" t="s">
        <v>938</v>
      </c>
      <c r="H249" t="s">
        <v>938</v>
      </c>
    </row>
    <row r="250" spans="1:8" ht="15" customHeight="1">
      <c r="A250" t="s">
        <v>294</v>
      </c>
      <c r="B250" t="s">
        <v>298</v>
      </c>
      <c r="C250">
        <v>0.15226400000000001</v>
      </c>
      <c r="D250">
        <v>5.4085999999999999</v>
      </c>
      <c r="E250">
        <v>18.930099999999999</v>
      </c>
      <c r="F250">
        <v>0</v>
      </c>
      <c r="G250" t="s">
        <v>938</v>
      </c>
      <c r="H250" t="s">
        <v>938</v>
      </c>
    </row>
    <row r="251" spans="1:8" ht="15" customHeight="1">
      <c r="A251" t="s">
        <v>294</v>
      </c>
      <c r="B251" t="s">
        <v>299</v>
      </c>
      <c r="C251">
        <v>0.17097499999999999</v>
      </c>
      <c r="D251">
        <v>12.269600000000001</v>
      </c>
      <c r="E251">
        <v>17.0397</v>
      </c>
      <c r="F251">
        <v>2.33598E-2</v>
      </c>
      <c r="G251" t="s">
        <v>938</v>
      </c>
      <c r="H251" t="s">
        <v>938</v>
      </c>
    </row>
    <row r="252" spans="1:8" ht="15" customHeight="1">
      <c r="A252" t="s">
        <v>294</v>
      </c>
      <c r="B252" t="s">
        <v>300</v>
      </c>
      <c r="C252">
        <v>5.5525900000000003E-2</v>
      </c>
      <c r="D252">
        <v>4.8058300000000003</v>
      </c>
      <c r="E252">
        <v>8.2093399999999992</v>
      </c>
      <c r="F252">
        <v>3.7766500000000001E-4</v>
      </c>
      <c r="G252" t="s">
        <v>938</v>
      </c>
      <c r="H252" t="s">
        <v>938</v>
      </c>
    </row>
    <row r="253" spans="1:8" ht="15" customHeight="1">
      <c r="A253" t="s">
        <v>294</v>
      </c>
      <c r="B253" t="s">
        <v>301</v>
      </c>
      <c r="C253">
        <v>0.23488400000000001</v>
      </c>
      <c r="D253">
        <v>58.958500000000001</v>
      </c>
      <c r="E253">
        <v>14.753</v>
      </c>
      <c r="F253">
        <v>1.8246E-3</v>
      </c>
      <c r="G253" t="s">
        <v>938</v>
      </c>
      <c r="H253" t="s">
        <v>938</v>
      </c>
    </row>
    <row r="254" spans="1:8" ht="15" customHeight="1">
      <c r="A254" t="s">
        <v>294</v>
      </c>
      <c r="B254" t="s">
        <v>302</v>
      </c>
      <c r="C254">
        <v>0.168599</v>
      </c>
      <c r="D254">
        <v>8.2341800000000003</v>
      </c>
      <c r="E254">
        <v>17.926500000000001</v>
      </c>
      <c r="F254">
        <v>9.2274899999999997E-3</v>
      </c>
      <c r="G254" t="s">
        <v>938</v>
      </c>
      <c r="H254" t="s">
        <v>938</v>
      </c>
    </row>
    <row r="255" spans="1:8" ht="15" customHeight="1">
      <c r="A255" t="s">
        <v>294</v>
      </c>
      <c r="B255" t="s">
        <v>303</v>
      </c>
      <c r="C255">
        <v>0.13097700000000001</v>
      </c>
      <c r="D255">
        <v>7.7006600000000001</v>
      </c>
      <c r="E255">
        <v>12.1798</v>
      </c>
      <c r="F255">
        <v>1.2659399999999999E-2</v>
      </c>
      <c r="G255" t="s">
        <v>938</v>
      </c>
      <c r="H255" t="s">
        <v>938</v>
      </c>
    </row>
    <row r="256" spans="1:8" ht="15" customHeight="1">
      <c r="A256" t="s">
        <v>294</v>
      </c>
      <c r="B256" t="s">
        <v>304</v>
      </c>
      <c r="C256">
        <v>7.7179399999999995E-2</v>
      </c>
      <c r="D256">
        <v>5.2729499999999998</v>
      </c>
      <c r="E256">
        <v>9.8397100000000002</v>
      </c>
      <c r="F256">
        <v>1.61746E-3</v>
      </c>
      <c r="G256" t="s">
        <v>938</v>
      </c>
      <c r="H256" t="s">
        <v>938</v>
      </c>
    </row>
    <row r="257" spans="1:8" ht="15" customHeight="1">
      <c r="A257" t="s">
        <v>294</v>
      </c>
      <c r="B257" t="s">
        <v>306</v>
      </c>
      <c r="C257">
        <v>0.15279699999999999</v>
      </c>
      <c r="D257">
        <v>5.8023499999999997</v>
      </c>
      <c r="E257">
        <v>16.416599999999999</v>
      </c>
      <c r="F257">
        <v>1.5470900000000001E-3</v>
      </c>
      <c r="G257" t="s">
        <v>938</v>
      </c>
      <c r="H257" t="s">
        <v>938</v>
      </c>
    </row>
    <row r="258" spans="1:8" ht="15" customHeight="1">
      <c r="A258" t="s">
        <v>294</v>
      </c>
      <c r="B258" t="s">
        <v>307</v>
      </c>
      <c r="C258">
        <v>0.236541</v>
      </c>
      <c r="D258">
        <v>14.781599999999999</v>
      </c>
      <c r="E258">
        <v>20.1494</v>
      </c>
      <c r="F258">
        <v>2.3597699999999999E-2</v>
      </c>
      <c r="G258" t="s">
        <v>938</v>
      </c>
      <c r="H258" t="s">
        <v>938</v>
      </c>
    </row>
    <row r="259" spans="1:8" ht="15" customHeight="1">
      <c r="A259" t="s">
        <v>294</v>
      </c>
      <c r="B259" t="s">
        <v>308</v>
      </c>
      <c r="C259">
        <v>0.12886700000000001</v>
      </c>
      <c r="D259">
        <v>19.9404</v>
      </c>
      <c r="E259">
        <v>11.690799999999999</v>
      </c>
      <c r="F259">
        <v>4.3286600000000001E-2</v>
      </c>
      <c r="G259" t="s">
        <v>938</v>
      </c>
      <c r="H259" t="s">
        <v>938</v>
      </c>
    </row>
    <row r="260" spans="1:8" ht="15" customHeight="1">
      <c r="A260" t="s">
        <v>294</v>
      </c>
      <c r="B260" t="s">
        <v>309</v>
      </c>
      <c r="C260">
        <v>8.4141199999999999E-2</v>
      </c>
      <c r="D260">
        <v>11.574999999999999</v>
      </c>
      <c r="E260">
        <v>8.6255799999999994</v>
      </c>
      <c r="F260">
        <v>2.1767399999999999E-2</v>
      </c>
      <c r="G260" t="s">
        <v>938</v>
      </c>
      <c r="H260" t="s">
        <v>938</v>
      </c>
    </row>
    <row r="261" spans="1:8" ht="15" customHeight="1">
      <c r="A261" t="s">
        <v>294</v>
      </c>
      <c r="B261" t="s">
        <v>310</v>
      </c>
      <c r="C261">
        <v>9.3432299999999996E-2</v>
      </c>
      <c r="D261">
        <v>10.433299999999999</v>
      </c>
      <c r="E261">
        <v>9.7421399999999991</v>
      </c>
      <c r="F261">
        <v>1.3802699999999999E-2</v>
      </c>
      <c r="G261" t="s">
        <v>938</v>
      </c>
      <c r="H261" t="s">
        <v>938</v>
      </c>
    </row>
    <row r="262" spans="1:8" ht="15" customHeight="1">
      <c r="A262" t="s">
        <v>294</v>
      </c>
      <c r="B262" t="s">
        <v>311</v>
      </c>
      <c r="C262">
        <v>0.17042199999999999</v>
      </c>
      <c r="D262">
        <v>9.6372599999999995</v>
      </c>
      <c r="E262">
        <v>18.392900000000001</v>
      </c>
      <c r="F262">
        <v>1.2747700000000001E-2</v>
      </c>
      <c r="G262" t="s">
        <v>938</v>
      </c>
      <c r="H262" t="s">
        <v>938</v>
      </c>
    </row>
    <row r="263" spans="1:8" ht="15" customHeight="1">
      <c r="A263" t="s">
        <v>312</v>
      </c>
      <c r="B263" t="s">
        <v>313</v>
      </c>
      <c r="C263">
        <v>0.11874999999999999</v>
      </c>
      <c r="D263">
        <v>16.148299999999999</v>
      </c>
      <c r="E263">
        <v>10.488300000000001</v>
      </c>
      <c r="F263">
        <v>9.2257699999999995E-3</v>
      </c>
      <c r="G263" t="s">
        <v>938</v>
      </c>
      <c r="H263" t="s">
        <v>938</v>
      </c>
    </row>
    <row r="264" spans="1:8" ht="15" customHeight="1">
      <c r="A264" t="s">
        <v>312</v>
      </c>
      <c r="B264" t="s">
        <v>314</v>
      </c>
      <c r="C264">
        <v>0.103117</v>
      </c>
      <c r="D264">
        <v>5.7352100000000004</v>
      </c>
      <c r="E264">
        <v>9.3459199999999996</v>
      </c>
      <c r="F264">
        <v>1.24782E-3</v>
      </c>
      <c r="G264" t="s">
        <v>938</v>
      </c>
      <c r="H264" t="s">
        <v>938</v>
      </c>
    </row>
    <row r="265" spans="1:8" ht="15" customHeight="1">
      <c r="A265" t="s">
        <v>315</v>
      </c>
      <c r="B265" t="s">
        <v>316</v>
      </c>
      <c r="C265">
        <v>0.12736600000000001</v>
      </c>
      <c r="D265">
        <v>11.952</v>
      </c>
      <c r="E265">
        <v>9.8552800000000005</v>
      </c>
      <c r="F265">
        <v>1.78648E-2</v>
      </c>
      <c r="G265" t="s">
        <v>938</v>
      </c>
      <c r="H265" t="s">
        <v>938</v>
      </c>
    </row>
    <row r="266" spans="1:8" ht="15" customHeight="1">
      <c r="A266" t="s">
        <v>315</v>
      </c>
      <c r="B266" t="s">
        <v>317</v>
      </c>
      <c r="C266">
        <v>0.118788</v>
      </c>
      <c r="D266">
        <v>7.3457100000000004</v>
      </c>
      <c r="E266">
        <v>5.3424699999999996</v>
      </c>
      <c r="F266">
        <v>8.0209500000000006E-3</v>
      </c>
      <c r="G266" t="s">
        <v>938</v>
      </c>
      <c r="H266" t="s">
        <v>938</v>
      </c>
    </row>
    <row r="267" spans="1:8" ht="15" customHeight="1">
      <c r="A267" t="s">
        <v>318</v>
      </c>
      <c r="B267" t="s">
        <v>319</v>
      </c>
      <c r="C267">
        <v>0</v>
      </c>
      <c r="D267">
        <v>0</v>
      </c>
      <c r="E267">
        <v>0</v>
      </c>
      <c r="F267">
        <v>0</v>
      </c>
      <c r="G267" t="s">
        <v>924</v>
      </c>
      <c r="H267" t="s">
        <v>924</v>
      </c>
    </row>
    <row r="268" spans="1:8" ht="15" customHeight="1">
      <c r="A268" t="s">
        <v>320</v>
      </c>
      <c r="B268" t="s">
        <v>321</v>
      </c>
      <c r="C268">
        <v>0.36577599999999999</v>
      </c>
      <c r="D268">
        <v>0.75732500000000003</v>
      </c>
      <c r="E268">
        <v>1.2968</v>
      </c>
      <c r="F268">
        <v>1.3447299999999999E-3</v>
      </c>
      <c r="G268" t="s">
        <v>924</v>
      </c>
      <c r="H268" t="s">
        <v>938</v>
      </c>
    </row>
    <row r="269" spans="1:8" ht="15" customHeight="1">
      <c r="A269" t="s">
        <v>322</v>
      </c>
      <c r="B269" t="s">
        <v>323</v>
      </c>
      <c r="C269">
        <v>8.3989499999999995E-2</v>
      </c>
      <c r="D269">
        <v>2.3671899999999999</v>
      </c>
      <c r="E269">
        <v>8.2238000000000007</v>
      </c>
      <c r="F269">
        <v>5.4686599999999999E-5</v>
      </c>
      <c r="G269" t="s">
        <v>938</v>
      </c>
      <c r="H269" t="s">
        <v>938</v>
      </c>
    </row>
    <row r="270" spans="1:8" ht="15" customHeight="1">
      <c r="A270" t="s">
        <v>322</v>
      </c>
      <c r="B270" t="s">
        <v>324</v>
      </c>
      <c r="C270">
        <v>7.3206800000000002E-2</v>
      </c>
      <c r="D270">
        <v>4.4917899999999999</v>
      </c>
      <c r="E270">
        <v>7.5194200000000002</v>
      </c>
      <c r="F270">
        <v>5.7331500000000002E-4</v>
      </c>
      <c r="G270" t="s">
        <v>938</v>
      </c>
      <c r="H270" t="s">
        <v>938</v>
      </c>
    </row>
    <row r="271" spans="1:8" ht="15" customHeight="1">
      <c r="A271" t="s">
        <v>322</v>
      </c>
      <c r="B271" t="s">
        <v>325</v>
      </c>
      <c r="C271">
        <v>7.1102299999999993E-2</v>
      </c>
      <c r="D271">
        <v>4.77135</v>
      </c>
      <c r="E271">
        <v>8.49498</v>
      </c>
      <c r="F271">
        <v>0</v>
      </c>
      <c r="G271" t="s">
        <v>938</v>
      </c>
      <c r="H271" t="s">
        <v>938</v>
      </c>
    </row>
    <row r="272" spans="1:8" ht="15" customHeight="1">
      <c r="A272" t="s">
        <v>1107</v>
      </c>
      <c r="B272" t="s">
        <v>1108</v>
      </c>
      <c r="C272">
        <v>0</v>
      </c>
      <c r="D272">
        <v>0</v>
      </c>
      <c r="E272">
        <v>0</v>
      </c>
      <c r="F272">
        <v>0</v>
      </c>
      <c r="G272" t="s">
        <v>924</v>
      </c>
      <c r="H272" t="s">
        <v>924</v>
      </c>
    </row>
    <row r="273" spans="1:8" ht="15" customHeight="1">
      <c r="A273" t="s">
        <v>326</v>
      </c>
      <c r="B273" t="s">
        <v>327</v>
      </c>
      <c r="C273">
        <v>0.119605</v>
      </c>
      <c r="D273">
        <v>143.90799999999999</v>
      </c>
      <c r="E273">
        <v>4.6162000000000001</v>
      </c>
      <c r="F273">
        <v>2.0495700000000001E-3</v>
      </c>
      <c r="G273" t="s">
        <v>924</v>
      </c>
      <c r="H273" t="s">
        <v>938</v>
      </c>
    </row>
    <row r="274" spans="1:8" ht="15" customHeight="1">
      <c r="A274" t="s">
        <v>328</v>
      </c>
      <c r="B274" t="s">
        <v>329</v>
      </c>
      <c r="C274">
        <v>0.19891600000000001</v>
      </c>
      <c r="D274">
        <v>13.183199999999999</v>
      </c>
      <c r="E274">
        <v>18.597200000000001</v>
      </c>
      <c r="F274">
        <v>2.2548499999999999E-2</v>
      </c>
      <c r="G274" t="s">
        <v>938</v>
      </c>
      <c r="H274" t="s">
        <v>938</v>
      </c>
    </row>
    <row r="275" spans="1:8" ht="15" customHeight="1">
      <c r="A275" t="s">
        <v>328</v>
      </c>
      <c r="B275" t="s">
        <v>330</v>
      </c>
      <c r="C275">
        <v>0.109126</v>
      </c>
      <c r="D275">
        <v>13.3011</v>
      </c>
      <c r="E275">
        <v>10.116099999999999</v>
      </c>
      <c r="F275">
        <v>1.8708300000000001E-2</v>
      </c>
      <c r="G275" t="s">
        <v>938</v>
      </c>
      <c r="H275" t="s">
        <v>938</v>
      </c>
    </row>
    <row r="276" spans="1:8" ht="15" customHeight="1">
      <c r="A276" t="s">
        <v>328</v>
      </c>
      <c r="B276" t="s">
        <v>331</v>
      </c>
      <c r="C276">
        <v>8.1880400000000006E-2</v>
      </c>
      <c r="D276">
        <v>9.8191900000000008</v>
      </c>
      <c r="E276">
        <v>6.0835100000000004</v>
      </c>
      <c r="F276">
        <v>2.3308800000000001E-2</v>
      </c>
      <c r="G276" t="s">
        <v>938</v>
      </c>
      <c r="H276" t="s">
        <v>938</v>
      </c>
    </row>
    <row r="277" spans="1:8" ht="15" customHeight="1">
      <c r="A277" t="s">
        <v>332</v>
      </c>
      <c r="B277" t="s">
        <v>333</v>
      </c>
      <c r="C277">
        <v>9.2245999999999995E-2</v>
      </c>
      <c r="D277">
        <v>10.433299999999999</v>
      </c>
      <c r="E277">
        <v>7.2331000000000003</v>
      </c>
      <c r="F277">
        <v>2.2125700000000002E-2</v>
      </c>
      <c r="G277" t="s">
        <v>924</v>
      </c>
      <c r="H277" t="s">
        <v>938</v>
      </c>
    </row>
    <row r="278" spans="1:8" ht="15" customHeight="1">
      <c r="A278" t="s">
        <v>1109</v>
      </c>
      <c r="B278" t="s">
        <v>1110</v>
      </c>
      <c r="C278">
        <v>0</v>
      </c>
      <c r="D278">
        <v>0</v>
      </c>
      <c r="E278">
        <v>0</v>
      </c>
      <c r="F278">
        <v>0</v>
      </c>
      <c r="G278" t="s">
        <v>924</v>
      </c>
      <c r="H278" t="s">
        <v>924</v>
      </c>
    </row>
    <row r="279" spans="1:8" ht="15" customHeight="1">
      <c r="A279" t="s">
        <v>1109</v>
      </c>
      <c r="B279" t="s">
        <v>1111</v>
      </c>
      <c r="C279">
        <v>0</v>
      </c>
      <c r="D279">
        <v>0</v>
      </c>
      <c r="E279">
        <v>0</v>
      </c>
      <c r="F279">
        <v>0</v>
      </c>
      <c r="G279" t="s">
        <v>924</v>
      </c>
      <c r="H279" t="s">
        <v>924</v>
      </c>
    </row>
    <row r="280" spans="1:8" ht="15" customHeight="1">
      <c r="A280" t="s">
        <v>335</v>
      </c>
      <c r="B280" t="s">
        <v>336</v>
      </c>
      <c r="C280">
        <v>8.7092299999999997E-2</v>
      </c>
      <c r="D280">
        <v>4.19597</v>
      </c>
      <c r="E280">
        <v>6.8563700000000001</v>
      </c>
      <c r="F280">
        <v>6.2608E-4</v>
      </c>
      <c r="G280" t="s">
        <v>924</v>
      </c>
      <c r="H280" t="s">
        <v>938</v>
      </c>
    </row>
    <row r="281" spans="1:8" ht="15" customHeight="1">
      <c r="A281" t="s">
        <v>337</v>
      </c>
      <c r="B281" t="s">
        <v>338</v>
      </c>
      <c r="C281">
        <v>7.3800000000000004E-2</v>
      </c>
      <c r="D281">
        <v>10.154999999999999</v>
      </c>
      <c r="E281">
        <v>0</v>
      </c>
      <c r="F281">
        <v>1.13674E-2</v>
      </c>
      <c r="G281" t="s">
        <v>924</v>
      </c>
      <c r="H281" t="s">
        <v>938</v>
      </c>
    </row>
    <row r="282" spans="1:8" ht="15" customHeight="1">
      <c r="A282" t="s">
        <v>339</v>
      </c>
      <c r="B282" t="s">
        <v>340</v>
      </c>
      <c r="C282">
        <v>0</v>
      </c>
      <c r="D282">
        <v>0</v>
      </c>
      <c r="E282">
        <v>0</v>
      </c>
      <c r="F282">
        <v>0</v>
      </c>
      <c r="G282" t="s">
        <v>924</v>
      </c>
      <c r="H282" t="s">
        <v>924</v>
      </c>
    </row>
    <row r="283" spans="1:8" ht="15" customHeight="1">
      <c r="A283" t="s">
        <v>1112</v>
      </c>
      <c r="B283" t="s">
        <v>1185</v>
      </c>
      <c r="C283">
        <v>0</v>
      </c>
      <c r="D283">
        <v>0</v>
      </c>
      <c r="E283">
        <v>0</v>
      </c>
      <c r="F283">
        <v>0</v>
      </c>
      <c r="G283" t="s">
        <v>924</v>
      </c>
      <c r="H283" t="s">
        <v>924</v>
      </c>
    </row>
    <row r="284" spans="1:8" ht="15" customHeight="1">
      <c r="A284" t="s">
        <v>341</v>
      </c>
      <c r="B284" t="s">
        <v>342</v>
      </c>
      <c r="C284">
        <v>0.13028899999999999</v>
      </c>
      <c r="D284">
        <v>45.086799999999997</v>
      </c>
      <c r="E284">
        <v>3.00549</v>
      </c>
      <c r="F284">
        <v>9.1699999999999993E-3</v>
      </c>
      <c r="G284" t="s">
        <v>938</v>
      </c>
      <c r="H284" t="s">
        <v>938</v>
      </c>
    </row>
    <row r="285" spans="1:8" ht="15" customHeight="1">
      <c r="A285" t="s">
        <v>1113</v>
      </c>
      <c r="B285" t="s">
        <v>1114</v>
      </c>
      <c r="C285">
        <v>0</v>
      </c>
      <c r="D285">
        <v>0</v>
      </c>
      <c r="E285">
        <v>0</v>
      </c>
      <c r="F285">
        <v>0</v>
      </c>
      <c r="G285" t="s">
        <v>924</v>
      </c>
      <c r="H285" t="s">
        <v>924</v>
      </c>
    </row>
    <row r="286" spans="1:8" ht="15" customHeight="1">
      <c r="A286" t="s">
        <v>1113</v>
      </c>
      <c r="B286" t="s">
        <v>1115</v>
      </c>
      <c r="C286">
        <v>0</v>
      </c>
      <c r="D286">
        <v>0</v>
      </c>
      <c r="E286">
        <v>0</v>
      </c>
      <c r="F286">
        <v>0</v>
      </c>
      <c r="G286" t="s">
        <v>924</v>
      </c>
      <c r="H286" t="s">
        <v>924</v>
      </c>
    </row>
    <row r="287" spans="1:8" ht="15" customHeight="1">
      <c r="A287" t="s">
        <v>1113</v>
      </c>
      <c r="B287" t="s">
        <v>1186</v>
      </c>
      <c r="C287">
        <v>0</v>
      </c>
      <c r="D287">
        <v>0</v>
      </c>
      <c r="E287">
        <v>0</v>
      </c>
      <c r="F287">
        <v>0</v>
      </c>
      <c r="G287" t="s">
        <v>924</v>
      </c>
      <c r="H287" t="s">
        <v>924</v>
      </c>
    </row>
    <row r="288" spans="1:8" ht="15" customHeight="1">
      <c r="A288" t="s">
        <v>344</v>
      </c>
      <c r="B288" t="s">
        <v>345</v>
      </c>
      <c r="C288">
        <v>3.3609300000000002E-2</v>
      </c>
      <c r="D288">
        <v>4.2878699999999998</v>
      </c>
      <c r="E288">
        <v>7.5037799999999999</v>
      </c>
      <c r="F288">
        <v>0</v>
      </c>
      <c r="G288" t="s">
        <v>938</v>
      </c>
      <c r="H288" t="s">
        <v>938</v>
      </c>
    </row>
    <row r="289" spans="1:8" ht="15" customHeight="1">
      <c r="A289" t="s">
        <v>346</v>
      </c>
      <c r="B289" t="s">
        <v>347</v>
      </c>
      <c r="C289">
        <v>0.25221700000000002</v>
      </c>
      <c r="D289">
        <v>5.2508299999999997</v>
      </c>
      <c r="E289">
        <v>17.703099999999999</v>
      </c>
      <c r="F289">
        <v>5.3915600000000005E-4</v>
      </c>
      <c r="G289" t="s">
        <v>938</v>
      </c>
      <c r="H289" t="s">
        <v>938</v>
      </c>
    </row>
    <row r="290" spans="1:8" ht="15" customHeight="1">
      <c r="A290" t="s">
        <v>346</v>
      </c>
      <c r="B290" t="s">
        <v>348</v>
      </c>
      <c r="C290">
        <v>2.4383999999999999E-2</v>
      </c>
      <c r="D290">
        <v>3.6838299999999999</v>
      </c>
      <c r="E290">
        <v>0.30240400000000001</v>
      </c>
      <c r="F290">
        <v>1.1344099999999999E-2</v>
      </c>
      <c r="G290" t="s">
        <v>938</v>
      </c>
      <c r="H290" t="s">
        <v>938</v>
      </c>
    </row>
    <row r="291" spans="1:8" ht="15" customHeight="1">
      <c r="A291" t="s">
        <v>346</v>
      </c>
      <c r="B291" t="s">
        <v>349</v>
      </c>
      <c r="C291">
        <v>8.1823499999999993E-2</v>
      </c>
      <c r="D291">
        <v>6.5098000000000003</v>
      </c>
      <c r="E291">
        <v>11.392200000000001</v>
      </c>
      <c r="F291">
        <v>0</v>
      </c>
      <c r="G291" t="s">
        <v>938</v>
      </c>
      <c r="H291" t="s">
        <v>938</v>
      </c>
    </row>
    <row r="292" spans="1:8" ht="15" customHeight="1">
      <c r="A292" t="s">
        <v>346</v>
      </c>
      <c r="B292" t="s">
        <v>350</v>
      </c>
      <c r="C292">
        <v>0.383158</v>
      </c>
      <c r="D292">
        <v>16.757100000000001</v>
      </c>
      <c r="E292">
        <v>16.731100000000001</v>
      </c>
      <c r="F292">
        <v>3.3679800000000003E-2</v>
      </c>
      <c r="G292" t="s">
        <v>938</v>
      </c>
      <c r="H292" t="s">
        <v>938</v>
      </c>
    </row>
    <row r="293" spans="1:8" ht="15" customHeight="1">
      <c r="A293" t="s">
        <v>1116</v>
      </c>
      <c r="B293" t="s">
        <v>1117</v>
      </c>
      <c r="C293">
        <v>0</v>
      </c>
      <c r="D293">
        <v>0</v>
      </c>
      <c r="E293">
        <v>0</v>
      </c>
      <c r="F293">
        <v>0</v>
      </c>
      <c r="G293" t="s">
        <v>924</v>
      </c>
      <c r="H293" t="s">
        <v>924</v>
      </c>
    </row>
    <row r="294" spans="1:8" ht="15" customHeight="1">
      <c r="A294" t="s">
        <v>351</v>
      </c>
      <c r="B294" t="s">
        <v>352</v>
      </c>
      <c r="C294">
        <v>0</v>
      </c>
      <c r="D294">
        <v>0</v>
      </c>
      <c r="E294">
        <v>0</v>
      </c>
      <c r="F294">
        <v>0</v>
      </c>
      <c r="G294" t="s">
        <v>924</v>
      </c>
      <c r="H294" t="s">
        <v>924</v>
      </c>
    </row>
    <row r="295" spans="1:8" ht="15" customHeight="1">
      <c r="A295" t="s">
        <v>1118</v>
      </c>
      <c r="B295" t="s">
        <v>1119</v>
      </c>
      <c r="C295">
        <v>0</v>
      </c>
      <c r="D295">
        <v>0</v>
      </c>
      <c r="E295">
        <v>0</v>
      </c>
      <c r="F295">
        <v>0</v>
      </c>
      <c r="G295" t="s">
        <v>924</v>
      </c>
      <c r="H295" t="s">
        <v>924</v>
      </c>
    </row>
    <row r="296" spans="1:8" ht="15" customHeight="1">
      <c r="A296" t="s">
        <v>1118</v>
      </c>
      <c r="B296" t="s">
        <v>1187</v>
      </c>
      <c r="C296">
        <v>0</v>
      </c>
      <c r="D296">
        <v>0</v>
      </c>
      <c r="E296">
        <v>0</v>
      </c>
      <c r="F296">
        <v>0</v>
      </c>
      <c r="G296" t="s">
        <v>924</v>
      </c>
      <c r="H296" t="s">
        <v>924</v>
      </c>
    </row>
    <row r="297" spans="1:8" ht="15" customHeight="1">
      <c r="A297" t="s">
        <v>1118</v>
      </c>
      <c r="B297" t="s">
        <v>1188</v>
      </c>
      <c r="C297">
        <v>0</v>
      </c>
      <c r="D297">
        <v>0</v>
      </c>
      <c r="E297">
        <v>0</v>
      </c>
      <c r="F297">
        <v>0</v>
      </c>
      <c r="G297" t="s">
        <v>924</v>
      </c>
      <c r="H297" t="s">
        <v>924</v>
      </c>
    </row>
    <row r="298" spans="1:8" ht="15" customHeight="1">
      <c r="A298" t="s">
        <v>1118</v>
      </c>
      <c r="B298" t="s">
        <v>1189</v>
      </c>
      <c r="C298">
        <v>0</v>
      </c>
      <c r="D298">
        <v>0</v>
      </c>
      <c r="E298">
        <v>0</v>
      </c>
      <c r="F298">
        <v>0</v>
      </c>
      <c r="G298" t="s">
        <v>924</v>
      </c>
      <c r="H298" t="s">
        <v>924</v>
      </c>
    </row>
    <row r="299" spans="1:8" ht="15" customHeight="1">
      <c r="A299" t="s">
        <v>1118</v>
      </c>
      <c r="B299" t="s">
        <v>1190</v>
      </c>
      <c r="C299">
        <v>0</v>
      </c>
      <c r="D299">
        <v>0</v>
      </c>
      <c r="E299">
        <v>0</v>
      </c>
      <c r="F299">
        <v>0</v>
      </c>
      <c r="G299" t="s">
        <v>924</v>
      </c>
      <c r="H299" t="s">
        <v>924</v>
      </c>
    </row>
    <row r="300" spans="1:8" ht="15" customHeight="1">
      <c r="A300" t="s">
        <v>1118</v>
      </c>
      <c r="B300" t="s">
        <v>1191</v>
      </c>
      <c r="C300">
        <v>0</v>
      </c>
      <c r="D300">
        <v>0</v>
      </c>
      <c r="E300">
        <v>0</v>
      </c>
      <c r="F300">
        <v>0</v>
      </c>
      <c r="G300" t="s">
        <v>924</v>
      </c>
      <c r="H300" t="s">
        <v>924</v>
      </c>
    </row>
    <row r="301" spans="1:8" ht="15" customHeight="1">
      <c r="A301" t="s">
        <v>1118</v>
      </c>
      <c r="B301" t="s">
        <v>1120</v>
      </c>
      <c r="C301">
        <v>0</v>
      </c>
      <c r="D301">
        <v>0</v>
      </c>
      <c r="E301">
        <v>0</v>
      </c>
      <c r="F301">
        <v>0</v>
      </c>
      <c r="G301" t="s">
        <v>924</v>
      </c>
      <c r="H301" t="s">
        <v>924</v>
      </c>
    </row>
    <row r="302" spans="1:8" ht="15" customHeight="1">
      <c r="A302" t="s">
        <v>1118</v>
      </c>
      <c r="B302" t="s">
        <v>1192</v>
      </c>
      <c r="C302">
        <v>0</v>
      </c>
      <c r="D302">
        <v>0</v>
      </c>
      <c r="E302">
        <v>0</v>
      </c>
      <c r="F302">
        <v>0</v>
      </c>
      <c r="G302" t="s">
        <v>924</v>
      </c>
      <c r="H302" t="s">
        <v>924</v>
      </c>
    </row>
    <row r="303" spans="1:8" ht="15" customHeight="1">
      <c r="A303" t="s">
        <v>1118</v>
      </c>
      <c r="B303" t="s">
        <v>1193</v>
      </c>
      <c r="C303">
        <v>0</v>
      </c>
      <c r="D303">
        <v>0</v>
      </c>
      <c r="E303">
        <v>0</v>
      </c>
      <c r="F303">
        <v>0</v>
      </c>
      <c r="G303" t="s">
        <v>924</v>
      </c>
      <c r="H303" t="s">
        <v>924</v>
      </c>
    </row>
    <row r="304" spans="1:8" ht="15" customHeight="1">
      <c r="A304" t="s">
        <v>1118</v>
      </c>
      <c r="B304" t="s">
        <v>1194</v>
      </c>
      <c r="C304">
        <v>0</v>
      </c>
      <c r="D304">
        <v>0</v>
      </c>
      <c r="E304">
        <v>0</v>
      </c>
      <c r="F304">
        <v>0</v>
      </c>
      <c r="G304" t="s">
        <v>924</v>
      </c>
      <c r="H304" t="s">
        <v>924</v>
      </c>
    </row>
    <row r="305" spans="1:8" ht="15" customHeight="1">
      <c r="A305" t="s">
        <v>1118</v>
      </c>
      <c r="B305" t="s">
        <v>1121</v>
      </c>
      <c r="C305">
        <v>0</v>
      </c>
      <c r="D305">
        <v>0</v>
      </c>
      <c r="E305">
        <v>0</v>
      </c>
      <c r="F305">
        <v>0</v>
      </c>
      <c r="G305" t="s">
        <v>924</v>
      </c>
      <c r="H305" t="s">
        <v>924</v>
      </c>
    </row>
    <row r="306" spans="1:8" ht="15" customHeight="1">
      <c r="A306" t="s">
        <v>1118</v>
      </c>
      <c r="B306" t="s">
        <v>1195</v>
      </c>
      <c r="C306">
        <v>0</v>
      </c>
      <c r="D306">
        <v>0</v>
      </c>
      <c r="E306">
        <v>0</v>
      </c>
      <c r="F306">
        <v>0</v>
      </c>
      <c r="G306" t="s">
        <v>924</v>
      </c>
      <c r="H306" t="s">
        <v>924</v>
      </c>
    </row>
    <row r="307" spans="1:8" ht="15" customHeight="1">
      <c r="A307" t="s">
        <v>1118</v>
      </c>
      <c r="B307" t="s">
        <v>1196</v>
      </c>
      <c r="C307">
        <v>0</v>
      </c>
      <c r="D307">
        <v>0</v>
      </c>
      <c r="E307">
        <v>0</v>
      </c>
      <c r="F307">
        <v>0</v>
      </c>
      <c r="G307" t="s">
        <v>924</v>
      </c>
      <c r="H307" t="s">
        <v>924</v>
      </c>
    </row>
    <row r="308" spans="1:8" ht="15" customHeight="1">
      <c r="A308" t="s">
        <v>1118</v>
      </c>
      <c r="B308" t="s">
        <v>1197</v>
      </c>
      <c r="C308">
        <v>0</v>
      </c>
      <c r="D308">
        <v>0</v>
      </c>
      <c r="E308">
        <v>0</v>
      </c>
      <c r="F308">
        <v>0</v>
      </c>
      <c r="G308" t="s">
        <v>924</v>
      </c>
      <c r="H308" t="s">
        <v>924</v>
      </c>
    </row>
    <row r="309" spans="1:8" ht="15" customHeight="1">
      <c r="A309" t="s">
        <v>353</v>
      </c>
      <c r="B309" t="s">
        <v>354</v>
      </c>
      <c r="C309">
        <v>9.6664100000000003E-2</v>
      </c>
      <c r="D309">
        <v>6.3925799999999997</v>
      </c>
      <c r="E309">
        <v>11.1531</v>
      </c>
      <c r="F309">
        <v>1.5974400000000001E-3</v>
      </c>
      <c r="G309" t="s">
        <v>938</v>
      </c>
      <c r="H309" t="s">
        <v>938</v>
      </c>
    </row>
    <row r="310" spans="1:8" ht="15" customHeight="1">
      <c r="A310" t="s">
        <v>353</v>
      </c>
      <c r="B310" t="s">
        <v>355</v>
      </c>
      <c r="C310">
        <v>8.37677E-2</v>
      </c>
      <c r="D310">
        <v>5.8116099999999999</v>
      </c>
      <c r="E310">
        <v>9.6363800000000008</v>
      </c>
      <c r="F310">
        <v>4.0867100000000003E-3</v>
      </c>
      <c r="G310" t="s">
        <v>938</v>
      </c>
      <c r="H310" t="s">
        <v>938</v>
      </c>
    </row>
    <row r="311" spans="1:8" ht="15" customHeight="1">
      <c r="A311" t="s">
        <v>1122</v>
      </c>
      <c r="B311" t="s">
        <v>1123</v>
      </c>
      <c r="C311">
        <v>0</v>
      </c>
      <c r="D311">
        <v>0</v>
      </c>
      <c r="E311">
        <v>0</v>
      </c>
      <c r="F311">
        <v>0</v>
      </c>
      <c r="G311" t="s">
        <v>924</v>
      </c>
      <c r="H311" t="s">
        <v>924</v>
      </c>
    </row>
    <row r="312" spans="1:8" ht="15" customHeight="1">
      <c r="A312" t="s">
        <v>356</v>
      </c>
      <c r="B312" t="s">
        <v>357</v>
      </c>
      <c r="C312">
        <v>0.15019199999999999</v>
      </c>
      <c r="D312">
        <v>4.4182499999999996</v>
      </c>
      <c r="E312">
        <v>8.4449199999999998</v>
      </c>
      <c r="F312">
        <v>0</v>
      </c>
      <c r="G312" t="s">
        <v>938</v>
      </c>
      <c r="H312" t="s">
        <v>938</v>
      </c>
    </row>
    <row r="313" spans="1:8" ht="15" customHeight="1">
      <c r="A313" t="s">
        <v>358</v>
      </c>
      <c r="B313" t="s">
        <v>359</v>
      </c>
      <c r="C313">
        <v>0.56970299999999996</v>
      </c>
      <c r="D313">
        <v>176.76300000000001</v>
      </c>
      <c r="E313">
        <v>21.859000000000002</v>
      </c>
      <c r="F313">
        <v>2.3903199999999999E-2</v>
      </c>
      <c r="G313" t="s">
        <v>924</v>
      </c>
      <c r="H313" t="s">
        <v>938</v>
      </c>
    </row>
    <row r="314" spans="1:8" ht="15" customHeight="1">
      <c r="A314" t="s">
        <v>360</v>
      </c>
      <c r="B314" t="s">
        <v>361</v>
      </c>
      <c r="C314">
        <v>8.4626599999999996E-2</v>
      </c>
      <c r="D314">
        <v>13.0017</v>
      </c>
      <c r="E314">
        <v>5.4145700000000003</v>
      </c>
      <c r="F314">
        <v>2.4029100000000001E-2</v>
      </c>
      <c r="G314" t="s">
        <v>938</v>
      </c>
      <c r="H314" t="s">
        <v>938</v>
      </c>
    </row>
    <row r="315" spans="1:8" ht="15" customHeight="1">
      <c r="A315" t="s">
        <v>362</v>
      </c>
      <c r="B315" t="s">
        <v>363</v>
      </c>
      <c r="C315">
        <v>8.6814000000000002E-2</v>
      </c>
      <c r="D315">
        <v>11.3126</v>
      </c>
      <c r="E315">
        <v>7.2042599999999997</v>
      </c>
      <c r="F315">
        <v>7.8356899999999993E-3</v>
      </c>
      <c r="G315" t="s">
        <v>938</v>
      </c>
      <c r="H315" t="s">
        <v>938</v>
      </c>
    </row>
    <row r="316" spans="1:8" ht="15" customHeight="1">
      <c r="A316" t="s">
        <v>364</v>
      </c>
      <c r="B316" t="s">
        <v>365</v>
      </c>
      <c r="C316">
        <v>0.16047800000000001</v>
      </c>
      <c r="D316">
        <v>7.9906100000000002</v>
      </c>
      <c r="E316">
        <v>17.734999999999999</v>
      </c>
      <c r="F316">
        <v>8.7610899999999992E-3</v>
      </c>
      <c r="G316" t="s">
        <v>924</v>
      </c>
      <c r="H316" t="s">
        <v>938</v>
      </c>
    </row>
    <row r="317" spans="1:8" ht="15" customHeight="1">
      <c r="A317" t="s">
        <v>364</v>
      </c>
      <c r="B317" t="s">
        <v>366</v>
      </c>
      <c r="C317">
        <v>0.16806499999999999</v>
      </c>
      <c r="D317">
        <v>8.2013800000000003</v>
      </c>
      <c r="E317">
        <v>18.901299999999999</v>
      </c>
      <c r="F317">
        <v>7.8867799999999995E-3</v>
      </c>
      <c r="G317" t="s">
        <v>924</v>
      </c>
      <c r="H317" t="s">
        <v>938</v>
      </c>
    </row>
    <row r="318" spans="1:8" ht="15" customHeight="1">
      <c r="A318" t="s">
        <v>364</v>
      </c>
      <c r="B318" t="s">
        <v>367</v>
      </c>
      <c r="C318">
        <v>9.6041899999999999E-2</v>
      </c>
      <c r="D318">
        <v>6.4747000000000003</v>
      </c>
      <c r="E318">
        <v>12.6858</v>
      </c>
      <c r="F318">
        <v>3.0666600000000001E-3</v>
      </c>
      <c r="G318" t="s">
        <v>924</v>
      </c>
      <c r="H318" t="s">
        <v>938</v>
      </c>
    </row>
    <row r="319" spans="1:8" ht="15" customHeight="1">
      <c r="A319" t="s">
        <v>364</v>
      </c>
      <c r="B319" t="s">
        <v>368</v>
      </c>
      <c r="C319">
        <v>0.156943</v>
      </c>
      <c r="D319">
        <v>6.8880299999999997</v>
      </c>
      <c r="E319">
        <v>18.135400000000001</v>
      </c>
      <c r="F319">
        <v>5.0039000000000004E-3</v>
      </c>
      <c r="G319" t="s">
        <v>924</v>
      </c>
      <c r="H319" t="s">
        <v>938</v>
      </c>
    </row>
    <row r="320" spans="1:8" ht="15" customHeight="1">
      <c r="A320" t="s">
        <v>364</v>
      </c>
      <c r="B320" t="s">
        <v>369</v>
      </c>
      <c r="C320">
        <v>0.166322</v>
      </c>
      <c r="D320">
        <v>9.7083300000000001</v>
      </c>
      <c r="E320">
        <v>17.5793</v>
      </c>
      <c r="F320">
        <v>1.4197100000000001E-2</v>
      </c>
      <c r="G320" t="s">
        <v>924</v>
      </c>
      <c r="H320" t="s">
        <v>938</v>
      </c>
    </row>
    <row r="321" spans="1:8" ht="15" customHeight="1">
      <c r="A321" t="s">
        <v>364</v>
      </c>
      <c r="B321" t="s">
        <v>370</v>
      </c>
      <c r="C321">
        <v>0.17488500000000001</v>
      </c>
      <c r="D321">
        <v>7.6517200000000001</v>
      </c>
      <c r="E321">
        <v>19.072500000000002</v>
      </c>
      <c r="F321">
        <v>6.0923100000000001E-3</v>
      </c>
      <c r="G321" t="s">
        <v>924</v>
      </c>
      <c r="H321" t="s">
        <v>938</v>
      </c>
    </row>
    <row r="322" spans="1:8" ht="15" customHeight="1">
      <c r="A322" t="s">
        <v>364</v>
      </c>
      <c r="B322" t="s">
        <v>371</v>
      </c>
      <c r="C322">
        <v>0.171984</v>
      </c>
      <c r="D322">
        <v>9.0583399999999994</v>
      </c>
      <c r="E322">
        <v>18.532499999999999</v>
      </c>
      <c r="F322">
        <v>1.07858E-2</v>
      </c>
      <c r="G322" t="s">
        <v>924</v>
      </c>
      <c r="H322" t="s">
        <v>938</v>
      </c>
    </row>
    <row r="323" spans="1:8" ht="15" customHeight="1">
      <c r="A323" t="s">
        <v>364</v>
      </c>
      <c r="B323" t="s">
        <v>372</v>
      </c>
      <c r="C323">
        <v>0.104791</v>
      </c>
      <c r="D323">
        <v>27.017900000000001</v>
      </c>
      <c r="E323">
        <v>10.9178</v>
      </c>
      <c r="F323">
        <v>6.8425099999999998E-4</v>
      </c>
      <c r="G323" t="s">
        <v>924</v>
      </c>
      <c r="H323" t="s">
        <v>938</v>
      </c>
    </row>
    <row r="324" spans="1:8" ht="15" customHeight="1">
      <c r="A324" t="s">
        <v>364</v>
      </c>
      <c r="B324" t="s">
        <v>373</v>
      </c>
      <c r="C324">
        <v>0.147811</v>
      </c>
      <c r="D324">
        <v>5.5995999999999997</v>
      </c>
      <c r="E324">
        <v>16.232099999999999</v>
      </c>
      <c r="F324">
        <v>3.1135899999999998E-3</v>
      </c>
      <c r="G324" t="s">
        <v>924</v>
      </c>
      <c r="H324" t="s">
        <v>938</v>
      </c>
    </row>
    <row r="325" spans="1:8" ht="15" customHeight="1">
      <c r="A325" t="s">
        <v>364</v>
      </c>
      <c r="B325" t="s">
        <v>374</v>
      </c>
      <c r="C325">
        <v>5.14159E-2</v>
      </c>
      <c r="D325">
        <v>5.5507299999999997</v>
      </c>
      <c r="E325">
        <v>7.8956400000000002</v>
      </c>
      <c r="F325">
        <v>5.3028700000000003E-3</v>
      </c>
      <c r="G325" t="s">
        <v>924</v>
      </c>
      <c r="H325" t="s">
        <v>938</v>
      </c>
    </row>
    <row r="326" spans="1:8" ht="15" customHeight="1">
      <c r="A326" t="s">
        <v>364</v>
      </c>
      <c r="B326" t="s">
        <v>375</v>
      </c>
      <c r="C326">
        <v>7.1065799999999998E-2</v>
      </c>
      <c r="D326">
        <v>3.4954499999999999</v>
      </c>
      <c r="E326">
        <v>7.5225099999999996</v>
      </c>
      <c r="F326">
        <v>4.1635700000000001E-3</v>
      </c>
      <c r="G326" t="s">
        <v>924</v>
      </c>
      <c r="H326" t="s">
        <v>938</v>
      </c>
    </row>
    <row r="327" spans="1:8" ht="15" customHeight="1">
      <c r="A327" t="s">
        <v>364</v>
      </c>
      <c r="B327" t="s">
        <v>376</v>
      </c>
      <c r="C327">
        <v>0.17657999999999999</v>
      </c>
      <c r="D327">
        <v>6.8838200000000001</v>
      </c>
      <c r="E327">
        <v>20.705500000000001</v>
      </c>
      <c r="F327">
        <v>2.4803300000000002E-3</v>
      </c>
      <c r="G327" t="s">
        <v>924</v>
      </c>
      <c r="H327" t="s">
        <v>938</v>
      </c>
    </row>
    <row r="328" spans="1:8" ht="15" customHeight="1">
      <c r="A328" t="s">
        <v>364</v>
      </c>
      <c r="B328" t="s">
        <v>377</v>
      </c>
      <c r="C328">
        <v>0.129825</v>
      </c>
      <c r="D328">
        <v>38.700499999999998</v>
      </c>
      <c r="E328">
        <v>8.5895100000000006</v>
      </c>
      <c r="F328">
        <v>3.9055600000000002E-3</v>
      </c>
      <c r="G328" t="s">
        <v>924</v>
      </c>
      <c r="H328" t="s">
        <v>938</v>
      </c>
    </row>
    <row r="329" spans="1:8" ht="15" customHeight="1">
      <c r="A329" t="s">
        <v>364</v>
      </c>
      <c r="B329" t="s">
        <v>378</v>
      </c>
      <c r="C329">
        <v>0.19885</v>
      </c>
      <c r="D329">
        <v>10.3932</v>
      </c>
      <c r="E329">
        <v>20.965499999999999</v>
      </c>
      <c r="F329">
        <v>1.1119E-2</v>
      </c>
      <c r="G329" t="s">
        <v>924</v>
      </c>
      <c r="H329" t="s">
        <v>938</v>
      </c>
    </row>
    <row r="330" spans="1:8" ht="15" customHeight="1">
      <c r="A330" t="s">
        <v>364</v>
      </c>
      <c r="B330" t="s">
        <v>379</v>
      </c>
      <c r="C330">
        <v>2.1899999999999999E-2</v>
      </c>
      <c r="D330">
        <v>0</v>
      </c>
      <c r="E330">
        <v>0</v>
      </c>
      <c r="F330">
        <v>0</v>
      </c>
      <c r="G330" t="s">
        <v>924</v>
      </c>
      <c r="H330" t="s">
        <v>938</v>
      </c>
    </row>
    <row r="331" spans="1:8" ht="15" customHeight="1">
      <c r="A331" t="s">
        <v>364</v>
      </c>
      <c r="B331" t="s">
        <v>380</v>
      </c>
      <c r="C331">
        <v>0.17970800000000001</v>
      </c>
      <c r="D331">
        <v>8.9817400000000003</v>
      </c>
      <c r="E331">
        <v>20.408999999999999</v>
      </c>
      <c r="F331">
        <v>8.2343699999999995E-3</v>
      </c>
      <c r="G331" t="s">
        <v>924</v>
      </c>
      <c r="H331" t="s">
        <v>938</v>
      </c>
    </row>
    <row r="332" spans="1:8" ht="15" customHeight="1">
      <c r="A332" t="s">
        <v>364</v>
      </c>
      <c r="B332" t="s">
        <v>381</v>
      </c>
      <c r="C332">
        <v>0.18492</v>
      </c>
      <c r="D332">
        <v>8.6406299999999998</v>
      </c>
      <c r="E332">
        <v>20.462</v>
      </c>
      <c r="F332">
        <v>7.2395100000000002E-3</v>
      </c>
      <c r="G332" t="s">
        <v>924</v>
      </c>
      <c r="H332" t="s">
        <v>938</v>
      </c>
    </row>
    <row r="333" spans="1:8" ht="15" customHeight="1">
      <c r="A333" t="s">
        <v>382</v>
      </c>
      <c r="B333" t="s">
        <v>383</v>
      </c>
      <c r="C333">
        <v>0.16637199999999999</v>
      </c>
      <c r="D333">
        <v>12.898099999999999</v>
      </c>
      <c r="E333">
        <v>16.989799999999999</v>
      </c>
      <c r="F333">
        <v>2.1721399999999998E-2</v>
      </c>
      <c r="G333" t="s">
        <v>938</v>
      </c>
      <c r="H333" t="s">
        <v>938</v>
      </c>
    </row>
    <row r="334" spans="1:8" ht="15" customHeight="1">
      <c r="A334" t="s">
        <v>382</v>
      </c>
      <c r="B334" t="s">
        <v>384</v>
      </c>
      <c r="C334">
        <v>9.1133099999999995E-2</v>
      </c>
      <c r="D334">
        <v>63.200400000000002</v>
      </c>
      <c r="E334">
        <v>5.73332</v>
      </c>
      <c r="F334">
        <v>3.1414699999999999E-3</v>
      </c>
      <c r="G334" t="s">
        <v>938</v>
      </c>
      <c r="H334" t="s">
        <v>938</v>
      </c>
    </row>
    <row r="335" spans="1:8" ht="15" customHeight="1">
      <c r="A335" t="s">
        <v>382</v>
      </c>
      <c r="B335" t="s">
        <v>385</v>
      </c>
      <c r="C335">
        <v>0.155914</v>
      </c>
      <c r="D335">
        <v>6.3700999999999999</v>
      </c>
      <c r="E335">
        <v>17.5243</v>
      </c>
      <c r="F335">
        <v>4.1308899999999999E-3</v>
      </c>
      <c r="G335" t="s">
        <v>938</v>
      </c>
      <c r="H335" t="s">
        <v>938</v>
      </c>
    </row>
    <row r="336" spans="1:8" ht="15" customHeight="1">
      <c r="A336" t="s">
        <v>382</v>
      </c>
      <c r="B336" t="s">
        <v>386</v>
      </c>
      <c r="C336">
        <v>0.15801899999999999</v>
      </c>
      <c r="D336">
        <v>7.0758799999999997</v>
      </c>
      <c r="E336">
        <v>17.723299999999998</v>
      </c>
      <c r="F336">
        <v>6.0437399999999997E-3</v>
      </c>
      <c r="G336" t="s">
        <v>938</v>
      </c>
      <c r="H336" t="s">
        <v>938</v>
      </c>
    </row>
    <row r="337" spans="1:8" ht="15" customHeight="1">
      <c r="A337" t="s">
        <v>382</v>
      </c>
      <c r="B337" t="s">
        <v>387</v>
      </c>
      <c r="C337">
        <v>0.16919500000000001</v>
      </c>
      <c r="D337">
        <v>7.3692700000000002</v>
      </c>
      <c r="E337">
        <v>17.884799999999998</v>
      </c>
      <c r="F337">
        <v>6.6855899999999999E-3</v>
      </c>
      <c r="G337" t="s">
        <v>938</v>
      </c>
      <c r="H337" t="s">
        <v>938</v>
      </c>
    </row>
    <row r="338" spans="1:8" ht="15" customHeight="1">
      <c r="A338" t="s">
        <v>388</v>
      </c>
      <c r="B338" t="s">
        <v>389</v>
      </c>
      <c r="C338">
        <v>0.10558099999999999</v>
      </c>
      <c r="D338">
        <v>10.8451</v>
      </c>
      <c r="E338">
        <v>5.43527</v>
      </c>
      <c r="F338">
        <v>1.6376600000000002E-2</v>
      </c>
      <c r="G338" t="s">
        <v>924</v>
      </c>
      <c r="H338" t="s">
        <v>938</v>
      </c>
    </row>
    <row r="339" spans="1:8" ht="15" customHeight="1">
      <c r="A339" t="s">
        <v>388</v>
      </c>
      <c r="B339" t="s">
        <v>390</v>
      </c>
      <c r="C339">
        <v>0.119496</v>
      </c>
      <c r="D339">
        <v>17.163900000000002</v>
      </c>
      <c r="E339">
        <v>10.005100000000001</v>
      </c>
      <c r="F339">
        <v>1.4535599999999999E-2</v>
      </c>
      <c r="G339" t="s">
        <v>924</v>
      </c>
      <c r="H339" t="s">
        <v>938</v>
      </c>
    </row>
    <row r="340" spans="1:8" ht="15" customHeight="1">
      <c r="A340" t="s">
        <v>391</v>
      </c>
      <c r="B340" t="s">
        <v>392</v>
      </c>
      <c r="C340">
        <v>5.6228599999999997E-2</v>
      </c>
      <c r="D340">
        <v>53.2729</v>
      </c>
      <c r="E340">
        <v>3.3987699999999998</v>
      </c>
      <c r="F340">
        <v>6.9175900000000004E-3</v>
      </c>
      <c r="G340" t="s">
        <v>938</v>
      </c>
      <c r="H340" t="s">
        <v>938</v>
      </c>
    </row>
    <row r="341" spans="1:8" ht="15" customHeight="1">
      <c r="A341" t="s">
        <v>393</v>
      </c>
      <c r="B341" t="s">
        <v>394</v>
      </c>
      <c r="C341" s="304">
        <v>0</v>
      </c>
      <c r="D341" s="304">
        <v>0</v>
      </c>
      <c r="E341" s="304">
        <v>0</v>
      </c>
      <c r="F341" s="304">
        <v>0</v>
      </c>
      <c r="G341" t="s">
        <v>938</v>
      </c>
      <c r="H341" t="s">
        <v>924</v>
      </c>
    </row>
    <row r="342" spans="1:8" ht="15" customHeight="1">
      <c r="A342" t="s">
        <v>393</v>
      </c>
      <c r="B342" t="s">
        <v>395</v>
      </c>
      <c r="C342">
        <v>5.8465299999999998E-2</v>
      </c>
      <c r="D342">
        <v>6.3601400000000003</v>
      </c>
      <c r="E342">
        <v>9.7554999999999996</v>
      </c>
      <c r="F342">
        <v>2.1978000000000002E-3</v>
      </c>
      <c r="G342" t="s">
        <v>938</v>
      </c>
      <c r="H342" t="s">
        <v>938</v>
      </c>
    </row>
    <row r="343" spans="1:8" ht="15" customHeight="1">
      <c r="A343" t="s">
        <v>393</v>
      </c>
      <c r="B343" t="s">
        <v>396</v>
      </c>
      <c r="C343">
        <v>0.15117800000000001</v>
      </c>
      <c r="D343">
        <v>5.1279199999999996</v>
      </c>
      <c r="E343">
        <v>17.794799999999999</v>
      </c>
      <c r="F343">
        <v>1.3035299999999999E-4</v>
      </c>
      <c r="G343" t="s">
        <v>924</v>
      </c>
      <c r="H343" t="s">
        <v>938</v>
      </c>
    </row>
    <row r="344" spans="1:8" ht="15" customHeight="1">
      <c r="A344" t="s">
        <v>393</v>
      </c>
      <c r="B344" t="s">
        <v>397</v>
      </c>
      <c r="C344">
        <v>0.16054399999999999</v>
      </c>
      <c r="D344">
        <v>6.3864599999999996</v>
      </c>
      <c r="E344">
        <v>16.673500000000001</v>
      </c>
      <c r="F344">
        <v>5.1282100000000002E-3</v>
      </c>
      <c r="G344" t="s">
        <v>938</v>
      </c>
      <c r="H344" t="s">
        <v>938</v>
      </c>
    </row>
    <row r="345" spans="1:8" ht="15" customHeight="1">
      <c r="A345" t="s">
        <v>393</v>
      </c>
      <c r="B345" t="s">
        <v>398</v>
      </c>
      <c r="C345">
        <v>0.125913</v>
      </c>
      <c r="D345">
        <v>16.2728</v>
      </c>
      <c r="E345">
        <v>11.046799999999999</v>
      </c>
      <c r="F345">
        <v>2.5793099999999999E-2</v>
      </c>
      <c r="G345" t="s">
        <v>938</v>
      </c>
      <c r="H345" t="s">
        <v>938</v>
      </c>
    </row>
    <row r="346" spans="1:8" ht="15" customHeight="1">
      <c r="A346" t="s">
        <v>393</v>
      </c>
      <c r="B346" t="s">
        <v>399</v>
      </c>
      <c r="C346">
        <v>5.8916900000000001E-2</v>
      </c>
      <c r="D346">
        <v>5.57179</v>
      </c>
      <c r="E346">
        <v>8.6246899999999993</v>
      </c>
      <c r="F346">
        <v>2.0242900000000002E-3</v>
      </c>
      <c r="G346" t="s">
        <v>938</v>
      </c>
      <c r="H346" t="s">
        <v>938</v>
      </c>
    </row>
    <row r="347" spans="1:8" ht="15" customHeight="1">
      <c r="A347" t="s">
        <v>393</v>
      </c>
      <c r="B347" t="s">
        <v>400</v>
      </c>
      <c r="C347">
        <v>0.2082</v>
      </c>
      <c r="D347">
        <v>8.9933300000000003</v>
      </c>
      <c r="E347">
        <v>20.79</v>
      </c>
      <c r="F347">
        <v>7.7305400000000002E-3</v>
      </c>
      <c r="G347" t="s">
        <v>924</v>
      </c>
      <c r="H347" t="s">
        <v>938</v>
      </c>
    </row>
    <row r="348" spans="1:8" ht="15" customHeight="1">
      <c r="A348" t="s">
        <v>393</v>
      </c>
      <c r="B348" t="s">
        <v>401</v>
      </c>
      <c r="C348">
        <v>0.17433999999999999</v>
      </c>
      <c r="D348">
        <v>12.043799999999999</v>
      </c>
      <c r="E348">
        <v>16.4514</v>
      </c>
      <c r="F348">
        <v>2.3474200000000001E-2</v>
      </c>
      <c r="G348" t="s">
        <v>924</v>
      </c>
      <c r="H348" t="s">
        <v>938</v>
      </c>
    </row>
    <row r="349" spans="1:8" ht="15" customHeight="1">
      <c r="A349" t="s">
        <v>393</v>
      </c>
      <c r="B349" t="s">
        <v>402</v>
      </c>
      <c r="C349">
        <v>9.4325800000000001E-2</v>
      </c>
      <c r="D349">
        <v>13.325799999999999</v>
      </c>
      <c r="E349">
        <v>8.2528100000000002</v>
      </c>
      <c r="F349">
        <v>2.9850700000000001E-2</v>
      </c>
      <c r="G349" t="s">
        <v>938</v>
      </c>
      <c r="H349" t="s">
        <v>938</v>
      </c>
    </row>
    <row r="350" spans="1:8" ht="15" customHeight="1">
      <c r="A350" t="s">
        <v>393</v>
      </c>
      <c r="B350" t="s">
        <v>403</v>
      </c>
      <c r="C350">
        <v>0</v>
      </c>
      <c r="D350">
        <v>0</v>
      </c>
      <c r="E350">
        <v>0</v>
      </c>
      <c r="F350">
        <v>0</v>
      </c>
      <c r="G350" t="s">
        <v>924</v>
      </c>
      <c r="H350" t="s">
        <v>924</v>
      </c>
    </row>
    <row r="351" spans="1:8" ht="15" customHeight="1">
      <c r="A351" t="s">
        <v>393</v>
      </c>
      <c r="B351" t="s">
        <v>404</v>
      </c>
      <c r="C351">
        <v>0.13001699999999999</v>
      </c>
      <c r="D351">
        <v>19.792100000000001</v>
      </c>
      <c r="E351">
        <v>11.1067</v>
      </c>
      <c r="F351">
        <v>3.5087699999999999E-2</v>
      </c>
      <c r="G351" t="s">
        <v>938</v>
      </c>
      <c r="H351" t="s">
        <v>938</v>
      </c>
    </row>
    <row r="352" spans="1:8" ht="15" customHeight="1">
      <c r="A352" t="s">
        <v>393</v>
      </c>
      <c r="B352" t="s">
        <v>405</v>
      </c>
      <c r="C352">
        <v>0</v>
      </c>
      <c r="D352">
        <v>0</v>
      </c>
      <c r="E352">
        <v>0</v>
      </c>
      <c r="F352">
        <v>0</v>
      </c>
      <c r="G352" t="s">
        <v>924</v>
      </c>
      <c r="H352" t="s">
        <v>924</v>
      </c>
    </row>
    <row r="353" spans="1:8" ht="15" customHeight="1">
      <c r="A353" t="s">
        <v>393</v>
      </c>
      <c r="B353" t="s">
        <v>406</v>
      </c>
      <c r="C353">
        <v>0</v>
      </c>
      <c r="D353">
        <v>0</v>
      </c>
      <c r="E353">
        <v>0</v>
      </c>
      <c r="F353">
        <v>0</v>
      </c>
      <c r="G353" t="s">
        <v>924</v>
      </c>
      <c r="H353" t="s">
        <v>924</v>
      </c>
    </row>
    <row r="354" spans="1:8" ht="15" customHeight="1">
      <c r="A354" t="s">
        <v>393</v>
      </c>
      <c r="B354" t="s">
        <v>407</v>
      </c>
      <c r="C354">
        <v>7.2054800000000002E-2</v>
      </c>
      <c r="D354">
        <v>8.0925600000000006</v>
      </c>
      <c r="E354">
        <v>8.8185099999999998</v>
      </c>
      <c r="F354">
        <v>8.3259000000000007E-3</v>
      </c>
      <c r="G354" t="s">
        <v>924</v>
      </c>
      <c r="H354" t="s">
        <v>938</v>
      </c>
    </row>
    <row r="355" spans="1:8" ht="15" customHeight="1">
      <c r="A355" t="s">
        <v>393</v>
      </c>
      <c r="B355" t="s">
        <v>408</v>
      </c>
      <c r="C355">
        <v>9.6727099999999996E-2</v>
      </c>
      <c r="D355">
        <v>11.4956</v>
      </c>
      <c r="E355">
        <v>9.2812300000000008</v>
      </c>
      <c r="F355">
        <v>1.71994E-2</v>
      </c>
      <c r="G355" t="s">
        <v>924</v>
      </c>
      <c r="H355" t="s">
        <v>938</v>
      </c>
    </row>
    <row r="356" spans="1:8" ht="15" customHeight="1">
      <c r="A356" t="s">
        <v>393</v>
      </c>
      <c r="B356" t="s">
        <v>409</v>
      </c>
      <c r="C356">
        <v>0.13201599999999999</v>
      </c>
      <c r="D356">
        <v>5.3540799999999997</v>
      </c>
      <c r="E356">
        <v>13.904199999999999</v>
      </c>
      <c r="F356">
        <v>3.0506399999999999E-3</v>
      </c>
      <c r="G356" t="s">
        <v>924</v>
      </c>
      <c r="H356" t="s">
        <v>938</v>
      </c>
    </row>
    <row r="357" spans="1:8" ht="15" customHeight="1">
      <c r="A357" t="s">
        <v>393</v>
      </c>
      <c r="B357" t="s">
        <v>410</v>
      </c>
      <c r="C357" s="32">
        <v>1.391</v>
      </c>
      <c r="D357" s="32">
        <v>11.923999999999999</v>
      </c>
      <c r="E357" s="32">
        <v>0.44800000000000001</v>
      </c>
      <c r="F357" s="32">
        <v>0</v>
      </c>
      <c r="G357" t="s">
        <v>924</v>
      </c>
      <c r="H357" t="s">
        <v>938</v>
      </c>
    </row>
    <row r="358" spans="1:8" ht="15" customHeight="1">
      <c r="A358" t="s">
        <v>393</v>
      </c>
      <c r="B358" t="s">
        <v>411</v>
      </c>
      <c r="C358">
        <v>0.12762299999999999</v>
      </c>
      <c r="D358">
        <v>9.4098400000000009</v>
      </c>
      <c r="E358">
        <v>13.8443</v>
      </c>
      <c r="F358">
        <v>1.2738899999999999E-2</v>
      </c>
      <c r="G358" t="s">
        <v>924</v>
      </c>
      <c r="H358" t="s">
        <v>938</v>
      </c>
    </row>
    <row r="359" spans="1:8" ht="15" customHeight="1">
      <c r="A359" t="s">
        <v>393</v>
      </c>
      <c r="B359" t="s">
        <v>412</v>
      </c>
      <c r="C359">
        <v>0.190055</v>
      </c>
      <c r="D359">
        <v>8.9502799999999993</v>
      </c>
      <c r="E359">
        <v>18.673999999999999</v>
      </c>
      <c r="F359">
        <v>1.0204100000000001E-2</v>
      </c>
      <c r="G359" t="s">
        <v>938</v>
      </c>
      <c r="H359" t="s">
        <v>938</v>
      </c>
    </row>
    <row r="360" spans="1:8" ht="15" customHeight="1">
      <c r="A360" t="s">
        <v>393</v>
      </c>
      <c r="B360" t="s">
        <v>413</v>
      </c>
      <c r="C360">
        <v>0.12694900000000001</v>
      </c>
      <c r="D360">
        <v>8.1522799999999993</v>
      </c>
      <c r="E360">
        <v>15.547700000000001</v>
      </c>
      <c r="F360">
        <v>6.1290700000000004E-3</v>
      </c>
      <c r="G360" t="s">
        <v>924</v>
      </c>
      <c r="H360" t="s">
        <v>938</v>
      </c>
    </row>
    <row r="361" spans="1:8" ht="15" customHeight="1">
      <c r="A361" t="s">
        <v>393</v>
      </c>
      <c r="B361" t="s">
        <v>414</v>
      </c>
      <c r="C361">
        <v>0.13170999999999999</v>
      </c>
      <c r="D361">
        <v>9.6922700000000006</v>
      </c>
      <c r="E361">
        <v>14.100199999999999</v>
      </c>
      <c r="F361">
        <v>1.3916100000000001E-2</v>
      </c>
      <c r="G361" t="s">
        <v>924</v>
      </c>
      <c r="H361" t="s">
        <v>938</v>
      </c>
    </row>
    <row r="362" spans="1:8" ht="15" customHeight="1">
      <c r="A362" t="s">
        <v>393</v>
      </c>
      <c r="B362" t="s">
        <v>415</v>
      </c>
      <c r="C362">
        <v>0</v>
      </c>
      <c r="D362">
        <v>0</v>
      </c>
      <c r="E362">
        <v>0</v>
      </c>
      <c r="F362">
        <v>0</v>
      </c>
      <c r="G362" t="s">
        <v>924</v>
      </c>
      <c r="H362" t="s">
        <v>924</v>
      </c>
    </row>
    <row r="363" spans="1:8" ht="15" customHeight="1">
      <c r="A363" t="s">
        <v>393</v>
      </c>
      <c r="B363" t="s">
        <v>416</v>
      </c>
      <c r="C363">
        <v>6.1381600000000001E-2</v>
      </c>
      <c r="D363">
        <v>4.7033399999999999</v>
      </c>
      <c r="E363">
        <v>8.0450700000000008</v>
      </c>
      <c r="F363">
        <v>4.0387700000000002E-4</v>
      </c>
      <c r="G363" t="s">
        <v>938</v>
      </c>
      <c r="H363" t="s">
        <v>938</v>
      </c>
    </row>
    <row r="364" spans="1:8" ht="15" customHeight="1">
      <c r="A364" t="s">
        <v>393</v>
      </c>
      <c r="B364" t="s">
        <v>417</v>
      </c>
      <c r="C364">
        <v>6.1512799999999999E-2</v>
      </c>
      <c r="D364">
        <v>6.1990699999999999</v>
      </c>
      <c r="E364">
        <v>10.8385</v>
      </c>
      <c r="F364">
        <v>1.4164E-5</v>
      </c>
      <c r="G364" t="s">
        <v>924</v>
      </c>
      <c r="H364" t="s">
        <v>938</v>
      </c>
    </row>
    <row r="365" spans="1:8" ht="15" customHeight="1">
      <c r="A365" t="s">
        <v>393</v>
      </c>
      <c r="B365" t="s">
        <v>418</v>
      </c>
      <c r="C365">
        <v>0</v>
      </c>
      <c r="D365">
        <v>0</v>
      </c>
      <c r="E365">
        <v>0</v>
      </c>
      <c r="F365">
        <v>0</v>
      </c>
      <c r="G365" t="s">
        <v>924</v>
      </c>
      <c r="H365" t="s">
        <v>924</v>
      </c>
    </row>
    <row r="366" spans="1:8" ht="15" customHeight="1">
      <c r="A366" t="s">
        <v>393</v>
      </c>
      <c r="B366" t="s">
        <v>419</v>
      </c>
      <c r="C366">
        <v>7.86998E-2</v>
      </c>
      <c r="D366">
        <v>7.4541500000000003</v>
      </c>
      <c r="E366">
        <v>8.2295300000000005</v>
      </c>
      <c r="F366">
        <v>9.2735700000000001E-3</v>
      </c>
      <c r="G366" t="s">
        <v>938</v>
      </c>
      <c r="H366" t="s">
        <v>938</v>
      </c>
    </row>
    <row r="367" spans="1:8" ht="15" customHeight="1">
      <c r="A367" t="s">
        <v>393</v>
      </c>
      <c r="B367" t="s">
        <v>420</v>
      </c>
      <c r="C367">
        <v>0</v>
      </c>
      <c r="D367">
        <v>0</v>
      </c>
      <c r="E367">
        <v>0</v>
      </c>
      <c r="F367">
        <v>0</v>
      </c>
      <c r="G367" t="s">
        <v>924</v>
      </c>
      <c r="H367" t="s">
        <v>924</v>
      </c>
    </row>
    <row r="368" spans="1:8" ht="15" customHeight="1">
      <c r="A368" t="s">
        <v>393</v>
      </c>
      <c r="B368" t="s">
        <v>421</v>
      </c>
      <c r="C368">
        <v>8.1618499999999997E-2</v>
      </c>
      <c r="D368">
        <v>5.91805</v>
      </c>
      <c r="E368">
        <v>8.5296800000000008</v>
      </c>
      <c r="F368">
        <v>2.8161100000000001E-3</v>
      </c>
      <c r="G368" t="s">
        <v>938</v>
      </c>
      <c r="H368" t="s">
        <v>938</v>
      </c>
    </row>
    <row r="369" spans="1:8" ht="15" customHeight="1">
      <c r="A369" t="s">
        <v>393</v>
      </c>
      <c r="B369" t="s">
        <v>422</v>
      </c>
      <c r="C369">
        <v>9.0888999999999998E-2</v>
      </c>
      <c r="D369">
        <v>5.9563199999999998</v>
      </c>
      <c r="E369">
        <v>12.265599999999999</v>
      </c>
      <c r="F369">
        <v>0</v>
      </c>
      <c r="G369" t="s">
        <v>938</v>
      </c>
      <c r="H369" t="s">
        <v>938</v>
      </c>
    </row>
    <row r="370" spans="1:8" ht="15" customHeight="1">
      <c r="A370" t="s">
        <v>393</v>
      </c>
      <c r="B370" t="s">
        <v>423</v>
      </c>
      <c r="C370">
        <v>8.2539699999999994E-2</v>
      </c>
      <c r="D370">
        <v>6.3492100000000002</v>
      </c>
      <c r="E370">
        <v>11.1111</v>
      </c>
      <c r="F370">
        <v>0</v>
      </c>
      <c r="G370" t="s">
        <v>924</v>
      </c>
      <c r="H370" t="s">
        <v>938</v>
      </c>
    </row>
    <row r="371" spans="1:8" ht="15" customHeight="1">
      <c r="A371" t="s">
        <v>393</v>
      </c>
      <c r="B371" t="s">
        <v>424</v>
      </c>
      <c r="C371">
        <v>1.3934</v>
      </c>
      <c r="D371">
        <v>15.1821</v>
      </c>
      <c r="E371">
        <v>42.73</v>
      </c>
      <c r="F371">
        <v>1.0957700000000001E-2</v>
      </c>
      <c r="G371" t="s">
        <v>938</v>
      </c>
      <c r="H371" t="s">
        <v>938</v>
      </c>
    </row>
    <row r="372" spans="1:8" ht="15" customHeight="1">
      <c r="A372" t="s">
        <v>393</v>
      </c>
      <c r="B372" t="s">
        <v>425</v>
      </c>
      <c r="C372">
        <v>0.15650500000000001</v>
      </c>
      <c r="D372">
        <v>10.8294</v>
      </c>
      <c r="E372">
        <v>16.390799999999999</v>
      </c>
      <c r="F372">
        <v>1.58774E-2</v>
      </c>
      <c r="G372" t="s">
        <v>924</v>
      </c>
      <c r="H372" t="s">
        <v>938</v>
      </c>
    </row>
    <row r="373" spans="1:8" ht="15" customHeight="1">
      <c r="A373" t="s">
        <v>393</v>
      </c>
      <c r="B373" t="s">
        <v>426</v>
      </c>
      <c r="C373">
        <v>0.22265299999999999</v>
      </c>
      <c r="D373">
        <v>16.571400000000001</v>
      </c>
      <c r="E373">
        <v>20.612200000000001</v>
      </c>
      <c r="F373">
        <v>2.7777799999999998E-2</v>
      </c>
      <c r="G373" t="s">
        <v>938</v>
      </c>
      <c r="H373" t="s">
        <v>938</v>
      </c>
    </row>
    <row r="374" spans="1:8" ht="15" customHeight="1">
      <c r="A374" t="s">
        <v>393</v>
      </c>
      <c r="B374" t="s">
        <v>427</v>
      </c>
      <c r="C374">
        <v>9.1535699999999998E-2</v>
      </c>
      <c r="D374">
        <v>12.134</v>
      </c>
      <c r="E374">
        <v>9.4699000000000009</v>
      </c>
      <c r="F374">
        <v>1.7282100000000002E-2</v>
      </c>
      <c r="G374" t="s">
        <v>924</v>
      </c>
      <c r="H374" t="s">
        <v>938</v>
      </c>
    </row>
    <row r="375" spans="1:8" ht="15" customHeight="1">
      <c r="A375" t="s">
        <v>393</v>
      </c>
      <c r="B375" t="s">
        <v>428</v>
      </c>
      <c r="C375">
        <v>8.5473800000000003E-2</v>
      </c>
      <c r="D375">
        <v>16.3718</v>
      </c>
      <c r="E375">
        <v>8.6057000000000006</v>
      </c>
      <c r="F375">
        <v>0</v>
      </c>
      <c r="G375" t="s">
        <v>938</v>
      </c>
      <c r="H375" t="s">
        <v>938</v>
      </c>
    </row>
    <row r="376" spans="1:8" ht="15" customHeight="1">
      <c r="A376" t="s">
        <v>393</v>
      </c>
      <c r="B376" t="s">
        <v>429</v>
      </c>
      <c r="C376">
        <v>9.7814899999999996E-2</v>
      </c>
      <c r="D376">
        <v>12.8306</v>
      </c>
      <c r="E376">
        <v>10.28</v>
      </c>
      <c r="F376">
        <v>1.8992499999999999E-2</v>
      </c>
      <c r="G376" t="s">
        <v>924</v>
      </c>
      <c r="H376" t="s">
        <v>938</v>
      </c>
    </row>
    <row r="377" spans="1:8" ht="15" customHeight="1">
      <c r="A377" t="s">
        <v>393</v>
      </c>
      <c r="B377" t="s">
        <v>430</v>
      </c>
      <c r="C377">
        <v>6.3342999999999997E-2</v>
      </c>
      <c r="D377">
        <v>5.0280699999999996</v>
      </c>
      <c r="E377">
        <v>8.9787199999999991</v>
      </c>
      <c r="F377">
        <v>1.57493E-4</v>
      </c>
      <c r="G377" t="s">
        <v>924</v>
      </c>
      <c r="H377" t="s">
        <v>938</v>
      </c>
    </row>
    <row r="378" spans="1:8" ht="15" customHeight="1">
      <c r="A378" t="s">
        <v>393</v>
      </c>
      <c r="B378" t="s">
        <v>431</v>
      </c>
      <c r="C378">
        <v>7.2323399999999996E-2</v>
      </c>
      <c r="D378">
        <v>8.2246400000000008</v>
      </c>
      <c r="E378">
        <v>10.019600000000001</v>
      </c>
      <c r="F378">
        <v>6.8511900000000001E-3</v>
      </c>
      <c r="G378" t="s">
        <v>924</v>
      </c>
      <c r="H378" t="s">
        <v>938</v>
      </c>
    </row>
    <row r="379" spans="1:8" ht="15" customHeight="1">
      <c r="A379" t="s">
        <v>393</v>
      </c>
      <c r="B379" t="s">
        <v>432</v>
      </c>
      <c r="C379">
        <v>0</v>
      </c>
      <c r="D379">
        <v>0</v>
      </c>
      <c r="E379">
        <v>0</v>
      </c>
      <c r="F379">
        <v>0</v>
      </c>
      <c r="G379" t="s">
        <v>924</v>
      </c>
      <c r="H379" t="s">
        <v>924</v>
      </c>
    </row>
    <row r="380" spans="1:8" ht="15" customHeight="1">
      <c r="A380" t="s">
        <v>393</v>
      </c>
      <c r="B380" t="s">
        <v>433</v>
      </c>
      <c r="C380">
        <v>0.116899</v>
      </c>
      <c r="D380">
        <v>15.9015</v>
      </c>
      <c r="E380">
        <v>10.0563</v>
      </c>
      <c r="F380">
        <v>9.6139399999999996E-3</v>
      </c>
      <c r="G380" t="s">
        <v>924</v>
      </c>
      <c r="H380" t="s">
        <v>938</v>
      </c>
    </row>
    <row r="381" spans="1:8" ht="15" customHeight="1">
      <c r="A381" t="s">
        <v>393</v>
      </c>
      <c r="B381" t="s">
        <v>434</v>
      </c>
      <c r="C381">
        <v>0</v>
      </c>
      <c r="D381">
        <v>0</v>
      </c>
      <c r="E381">
        <v>0</v>
      </c>
      <c r="F381">
        <v>0</v>
      </c>
      <c r="G381" t="s">
        <v>924</v>
      </c>
      <c r="H381" t="s">
        <v>924</v>
      </c>
    </row>
    <row r="382" spans="1:8" ht="15" customHeight="1">
      <c r="A382" t="s">
        <v>393</v>
      </c>
      <c r="B382" t="s">
        <v>435</v>
      </c>
      <c r="C382">
        <v>0.16092699999999999</v>
      </c>
      <c r="D382">
        <v>19.595400000000001</v>
      </c>
      <c r="E382">
        <v>5.2556500000000002</v>
      </c>
      <c r="F382">
        <v>3.64026E-2</v>
      </c>
      <c r="G382" t="s">
        <v>938</v>
      </c>
      <c r="H382" t="s">
        <v>938</v>
      </c>
    </row>
    <row r="383" spans="1:8" ht="15" customHeight="1">
      <c r="A383" t="s">
        <v>393</v>
      </c>
      <c r="B383" t="s">
        <v>436</v>
      </c>
      <c r="C383">
        <v>6.9016400000000006E-2</v>
      </c>
      <c r="D383">
        <v>6.3154000000000003</v>
      </c>
      <c r="E383">
        <v>8.3758599999999994</v>
      </c>
      <c r="F383">
        <v>4.27254E-3</v>
      </c>
      <c r="G383" t="s">
        <v>924</v>
      </c>
      <c r="H383" t="s">
        <v>938</v>
      </c>
    </row>
    <row r="384" spans="1:8" ht="15" customHeight="1">
      <c r="A384" t="s">
        <v>393</v>
      </c>
      <c r="B384" t="s">
        <v>437</v>
      </c>
      <c r="C384">
        <v>5.6656600000000001E-2</v>
      </c>
      <c r="D384">
        <v>4.4488000000000003</v>
      </c>
      <c r="E384">
        <v>7.7921699999999996</v>
      </c>
      <c r="F384">
        <v>0</v>
      </c>
      <c r="G384" t="s">
        <v>938</v>
      </c>
      <c r="H384" t="s">
        <v>938</v>
      </c>
    </row>
    <row r="385" spans="1:8" ht="15" customHeight="1">
      <c r="A385" t="s">
        <v>393</v>
      </c>
      <c r="B385" t="s">
        <v>438</v>
      </c>
      <c r="C385">
        <v>0.10245600000000001</v>
      </c>
      <c r="D385">
        <v>8.2485099999999996</v>
      </c>
      <c r="E385">
        <v>9.4456399999999991</v>
      </c>
      <c r="F385">
        <v>7.2906799999999999E-3</v>
      </c>
      <c r="G385" t="s">
        <v>938</v>
      </c>
      <c r="H385" t="s">
        <v>938</v>
      </c>
    </row>
    <row r="386" spans="1:8" ht="15" customHeight="1">
      <c r="A386" t="s">
        <v>393</v>
      </c>
      <c r="B386" t="s">
        <v>439</v>
      </c>
      <c r="C386">
        <v>7.9606700000000002E-2</v>
      </c>
      <c r="D386">
        <v>7.8426999999999998</v>
      </c>
      <c r="E386">
        <v>8.7022499999999994</v>
      </c>
      <c r="F386">
        <v>9.0090099999999996E-3</v>
      </c>
      <c r="G386" t="s">
        <v>938</v>
      </c>
      <c r="H386" t="s">
        <v>938</v>
      </c>
    </row>
    <row r="387" spans="1:8" ht="15" customHeight="1">
      <c r="A387" t="s">
        <v>393</v>
      </c>
      <c r="B387" t="s">
        <v>440</v>
      </c>
      <c r="C387">
        <v>0.20200000000000001</v>
      </c>
      <c r="D387">
        <v>38.171399999999998</v>
      </c>
      <c r="E387">
        <v>9.3285699999999991</v>
      </c>
      <c r="F387">
        <v>0.118421</v>
      </c>
      <c r="G387" t="s">
        <v>938</v>
      </c>
      <c r="H387" t="s">
        <v>938</v>
      </c>
    </row>
    <row r="388" spans="1:8" ht="15" customHeight="1">
      <c r="A388" t="s">
        <v>393</v>
      </c>
      <c r="B388" t="s">
        <v>441</v>
      </c>
      <c r="C388">
        <v>9.9954000000000001E-2</v>
      </c>
      <c r="D388">
        <v>10.5893</v>
      </c>
      <c r="E388">
        <v>9.6132600000000004</v>
      </c>
      <c r="F388">
        <v>1.2925000000000001E-2</v>
      </c>
      <c r="G388" t="s">
        <v>938</v>
      </c>
      <c r="H388" t="s">
        <v>938</v>
      </c>
    </row>
    <row r="389" spans="1:8" ht="15" customHeight="1">
      <c r="A389" t="s">
        <v>393</v>
      </c>
      <c r="B389" t="s">
        <v>442</v>
      </c>
      <c r="C389">
        <v>0.14233100000000001</v>
      </c>
      <c r="D389">
        <v>9.3533799999999996</v>
      </c>
      <c r="E389">
        <v>15.416</v>
      </c>
      <c r="F389">
        <v>8.1433200000000008E-3</v>
      </c>
      <c r="G389" t="s">
        <v>938</v>
      </c>
      <c r="H389" t="s">
        <v>938</v>
      </c>
    </row>
    <row r="390" spans="1:8" ht="15" customHeight="1">
      <c r="A390" t="s">
        <v>393</v>
      </c>
      <c r="B390" t="s">
        <v>443</v>
      </c>
      <c r="C390">
        <v>0.125552</v>
      </c>
      <c r="D390">
        <v>19.255800000000001</v>
      </c>
      <c r="E390">
        <v>10.93</v>
      </c>
      <c r="F390">
        <v>3.4489300000000001E-2</v>
      </c>
      <c r="G390" t="s">
        <v>924</v>
      </c>
      <c r="H390" t="s">
        <v>938</v>
      </c>
    </row>
    <row r="391" spans="1:8" ht="15" customHeight="1">
      <c r="A391" t="s">
        <v>393</v>
      </c>
      <c r="B391" t="s">
        <v>444</v>
      </c>
      <c r="C391">
        <v>0.125723</v>
      </c>
      <c r="D391">
        <v>6.6155999999999997</v>
      </c>
      <c r="E391">
        <v>12.412800000000001</v>
      </c>
      <c r="F391">
        <v>1.01904E-2</v>
      </c>
      <c r="G391" t="s">
        <v>924</v>
      </c>
      <c r="H391" t="s">
        <v>938</v>
      </c>
    </row>
    <row r="392" spans="1:8" ht="15" customHeight="1">
      <c r="A392" t="s">
        <v>393</v>
      </c>
      <c r="B392" t="s">
        <v>445</v>
      </c>
      <c r="C392">
        <v>8.2178000000000001E-2</v>
      </c>
      <c r="D392">
        <v>7.5692599999999999</v>
      </c>
      <c r="E392">
        <v>10.3748</v>
      </c>
      <c r="F392">
        <v>6.0047399999999997E-3</v>
      </c>
      <c r="G392" t="s">
        <v>924</v>
      </c>
      <c r="H392" t="s">
        <v>938</v>
      </c>
    </row>
    <row r="393" spans="1:8" ht="15" customHeight="1">
      <c r="A393" t="s">
        <v>446</v>
      </c>
      <c r="B393" t="s">
        <v>1168</v>
      </c>
      <c r="C393">
        <v>0</v>
      </c>
      <c r="D393">
        <v>0</v>
      </c>
      <c r="E393">
        <v>0</v>
      </c>
      <c r="F393">
        <v>0</v>
      </c>
      <c r="G393" t="s">
        <v>924</v>
      </c>
      <c r="H393" t="s">
        <v>924</v>
      </c>
    </row>
    <row r="394" spans="1:8" ht="15" customHeight="1">
      <c r="A394" t="s">
        <v>1125</v>
      </c>
      <c r="B394" t="s">
        <v>1126</v>
      </c>
      <c r="C394">
        <v>0</v>
      </c>
      <c r="D394">
        <v>0</v>
      </c>
      <c r="E394">
        <v>0</v>
      </c>
      <c r="F394">
        <v>0</v>
      </c>
      <c r="G394" t="s">
        <v>924</v>
      </c>
      <c r="H394" t="s">
        <v>924</v>
      </c>
    </row>
    <row r="395" spans="1:8" ht="15" customHeight="1">
      <c r="A395" t="s">
        <v>447</v>
      </c>
      <c r="B395" t="s">
        <v>448</v>
      </c>
      <c r="C395">
        <v>6.4805600000000005E-2</v>
      </c>
      <c r="D395">
        <v>4.3567299999999998</v>
      </c>
      <c r="E395">
        <v>7.6309199999999997</v>
      </c>
      <c r="F395">
        <v>0</v>
      </c>
      <c r="G395" t="s">
        <v>938</v>
      </c>
      <c r="H395" t="s">
        <v>938</v>
      </c>
    </row>
    <row r="396" spans="1:8" ht="15" customHeight="1">
      <c r="A396" t="s">
        <v>447</v>
      </c>
      <c r="B396" t="s">
        <v>449</v>
      </c>
      <c r="C396">
        <v>7.4774300000000002E-2</v>
      </c>
      <c r="D396">
        <v>4.4318</v>
      </c>
      <c r="E396">
        <v>7.8605799999999997</v>
      </c>
      <c r="F396">
        <v>0</v>
      </c>
      <c r="G396" t="s">
        <v>938</v>
      </c>
      <c r="H396" t="s">
        <v>938</v>
      </c>
    </row>
    <row r="397" spans="1:8" ht="15" customHeight="1">
      <c r="A397" t="s">
        <v>447</v>
      </c>
      <c r="B397" t="s">
        <v>450</v>
      </c>
      <c r="C397">
        <v>7.1007799999999996E-2</v>
      </c>
      <c r="D397">
        <v>4.7648400000000004</v>
      </c>
      <c r="E397">
        <v>8.4971999999999994</v>
      </c>
      <c r="F397">
        <v>0</v>
      </c>
      <c r="G397" t="s">
        <v>938</v>
      </c>
      <c r="H397" t="s">
        <v>938</v>
      </c>
    </row>
    <row r="398" spans="1:8" ht="15" customHeight="1">
      <c r="A398" t="s">
        <v>447</v>
      </c>
      <c r="B398" t="s">
        <v>451</v>
      </c>
      <c r="C398">
        <v>5.70173E-2</v>
      </c>
      <c r="D398">
        <v>4.3981899999999996</v>
      </c>
      <c r="E398">
        <v>7.5452500000000002</v>
      </c>
      <c r="F398">
        <v>3.52865E-4</v>
      </c>
      <c r="G398" t="s">
        <v>938</v>
      </c>
      <c r="H398" t="s">
        <v>938</v>
      </c>
    </row>
    <row r="399" spans="1:8" ht="15" customHeight="1">
      <c r="A399" t="s">
        <v>452</v>
      </c>
      <c r="B399" t="s">
        <v>453</v>
      </c>
      <c r="C399">
        <v>8.9168200000000003E-2</v>
      </c>
      <c r="D399">
        <v>13.2842</v>
      </c>
      <c r="E399">
        <v>3.0719400000000001</v>
      </c>
      <c r="F399">
        <v>5.18056E-2</v>
      </c>
      <c r="G399" t="s">
        <v>938</v>
      </c>
      <c r="H399" t="s">
        <v>938</v>
      </c>
    </row>
    <row r="400" spans="1:8" ht="15" customHeight="1">
      <c r="A400" t="s">
        <v>452</v>
      </c>
      <c r="B400" t="s">
        <v>454</v>
      </c>
      <c r="C400">
        <v>0.15502099999999999</v>
      </c>
      <c r="D400">
        <v>7.5561699999999998</v>
      </c>
      <c r="E400">
        <v>14.102499999999999</v>
      </c>
      <c r="F400">
        <v>1.31047E-2</v>
      </c>
      <c r="G400" t="s">
        <v>938</v>
      </c>
      <c r="H400" t="s">
        <v>938</v>
      </c>
    </row>
    <row r="401" spans="1:8" ht="15" customHeight="1">
      <c r="A401" t="s">
        <v>455</v>
      </c>
      <c r="B401" t="s">
        <v>456</v>
      </c>
      <c r="C401">
        <v>0</v>
      </c>
      <c r="D401">
        <v>0</v>
      </c>
      <c r="E401">
        <v>0</v>
      </c>
      <c r="F401">
        <v>0</v>
      </c>
      <c r="G401" t="s">
        <v>924</v>
      </c>
      <c r="H401" t="s">
        <v>924</v>
      </c>
    </row>
    <row r="402" spans="1:8" ht="15" customHeight="1">
      <c r="A402" t="s">
        <v>455</v>
      </c>
      <c r="B402" t="s">
        <v>457</v>
      </c>
      <c r="C402">
        <v>0</v>
      </c>
      <c r="D402">
        <v>0</v>
      </c>
      <c r="E402">
        <v>0</v>
      </c>
      <c r="F402">
        <v>0</v>
      </c>
      <c r="G402" t="s">
        <v>924</v>
      </c>
      <c r="H402" t="s">
        <v>924</v>
      </c>
    </row>
    <row r="403" spans="1:8" ht="15" customHeight="1">
      <c r="A403" t="s">
        <v>455</v>
      </c>
      <c r="B403" t="s">
        <v>458</v>
      </c>
      <c r="C403">
        <v>0</v>
      </c>
      <c r="D403">
        <v>0</v>
      </c>
      <c r="E403">
        <v>0</v>
      </c>
      <c r="F403">
        <v>0</v>
      </c>
      <c r="G403" t="s">
        <v>924</v>
      </c>
      <c r="H403" t="s">
        <v>924</v>
      </c>
    </row>
    <row r="404" spans="1:8" ht="15" customHeight="1">
      <c r="A404" t="s">
        <v>455</v>
      </c>
      <c r="B404" t="s">
        <v>459</v>
      </c>
      <c r="C404">
        <v>4.5259099999999997E-2</v>
      </c>
      <c r="D404" s="32">
        <v>48.7</v>
      </c>
      <c r="E404">
        <v>3.1232500000000001</v>
      </c>
      <c r="F404">
        <v>6.9881800000000001E-3</v>
      </c>
      <c r="G404" t="s">
        <v>938</v>
      </c>
      <c r="H404" t="s">
        <v>938</v>
      </c>
    </row>
    <row r="405" spans="1:8" ht="15" customHeight="1">
      <c r="A405" t="s">
        <v>455</v>
      </c>
      <c r="B405" t="s">
        <v>460</v>
      </c>
      <c r="C405">
        <v>0</v>
      </c>
      <c r="D405">
        <v>0</v>
      </c>
      <c r="E405">
        <v>0</v>
      </c>
      <c r="F405">
        <v>0</v>
      </c>
      <c r="G405" t="s">
        <v>924</v>
      </c>
      <c r="H405" t="s">
        <v>924</v>
      </c>
    </row>
    <row r="406" spans="1:8" ht="15" customHeight="1">
      <c r="A406" t="s">
        <v>455</v>
      </c>
      <c r="B406" t="s">
        <v>461</v>
      </c>
      <c r="C406">
        <v>0</v>
      </c>
      <c r="D406">
        <v>0</v>
      </c>
      <c r="E406">
        <v>0</v>
      </c>
      <c r="F406">
        <v>0</v>
      </c>
      <c r="G406" t="s">
        <v>924</v>
      </c>
      <c r="H406" t="s">
        <v>924</v>
      </c>
    </row>
    <row r="407" spans="1:8" ht="15" customHeight="1">
      <c r="A407" t="s">
        <v>455</v>
      </c>
      <c r="B407" t="s">
        <v>462</v>
      </c>
      <c r="C407">
        <v>0</v>
      </c>
      <c r="D407">
        <v>0</v>
      </c>
      <c r="E407">
        <v>0</v>
      </c>
      <c r="F407">
        <v>0</v>
      </c>
      <c r="G407" t="s">
        <v>924</v>
      </c>
      <c r="H407" t="s">
        <v>924</v>
      </c>
    </row>
    <row r="408" spans="1:8" ht="15" customHeight="1">
      <c r="A408" t="s">
        <v>455</v>
      </c>
      <c r="B408" t="s">
        <v>463</v>
      </c>
      <c r="C408">
        <v>0.78203900000000004</v>
      </c>
      <c r="D408">
        <v>102.62</v>
      </c>
      <c r="E408">
        <v>5.6532400000000003</v>
      </c>
      <c r="F408">
        <v>0.12002599999999999</v>
      </c>
      <c r="G408" t="s">
        <v>938</v>
      </c>
      <c r="H408" t="s">
        <v>938</v>
      </c>
    </row>
    <row r="409" spans="1:8" ht="15" customHeight="1">
      <c r="A409" t="s">
        <v>455</v>
      </c>
      <c r="B409" t="s">
        <v>464</v>
      </c>
      <c r="C409">
        <v>0</v>
      </c>
      <c r="D409">
        <v>0</v>
      </c>
      <c r="E409">
        <v>0</v>
      </c>
      <c r="F409">
        <v>0</v>
      </c>
      <c r="G409" t="s">
        <v>924</v>
      </c>
      <c r="H409" t="s">
        <v>924</v>
      </c>
    </row>
    <row r="410" spans="1:8" ht="15" customHeight="1">
      <c r="A410" t="s">
        <v>1127</v>
      </c>
      <c r="B410" t="s">
        <v>1128</v>
      </c>
      <c r="C410">
        <v>0</v>
      </c>
      <c r="D410">
        <v>0</v>
      </c>
      <c r="E410">
        <v>0</v>
      </c>
      <c r="F410">
        <v>0</v>
      </c>
      <c r="G410" t="s">
        <v>924</v>
      </c>
      <c r="H410" t="s">
        <v>924</v>
      </c>
    </row>
    <row r="411" spans="1:8" ht="15" customHeight="1">
      <c r="A411" t="s">
        <v>465</v>
      </c>
      <c r="B411" t="s">
        <v>466</v>
      </c>
      <c r="C411">
        <v>0.21135599999999999</v>
      </c>
      <c r="D411">
        <v>39.041699999999999</v>
      </c>
      <c r="E411">
        <v>10.113300000000001</v>
      </c>
      <c r="F411">
        <v>7.1364300000000006E-2</v>
      </c>
      <c r="G411" t="s">
        <v>938</v>
      </c>
      <c r="H411" t="s">
        <v>938</v>
      </c>
    </row>
    <row r="412" spans="1:8" ht="15" customHeight="1">
      <c r="A412" t="s">
        <v>465</v>
      </c>
      <c r="B412" t="s">
        <v>467</v>
      </c>
      <c r="C412">
        <v>0.14812400000000001</v>
      </c>
      <c r="D412">
        <v>22.344799999999999</v>
      </c>
      <c r="E412">
        <v>9.3751099999999994</v>
      </c>
      <c r="F412">
        <v>2.7156199999999998E-2</v>
      </c>
      <c r="G412" t="s">
        <v>938</v>
      </c>
      <c r="H412" t="s">
        <v>938</v>
      </c>
    </row>
    <row r="413" spans="1:8" ht="15" customHeight="1">
      <c r="A413" t="s">
        <v>465</v>
      </c>
      <c r="B413" t="s">
        <v>468</v>
      </c>
      <c r="C413">
        <v>0.13446900000000001</v>
      </c>
      <c r="D413">
        <v>108.657</v>
      </c>
      <c r="E413">
        <v>3.1754500000000001</v>
      </c>
      <c r="F413">
        <v>1.8432299999999999E-2</v>
      </c>
      <c r="G413" t="s">
        <v>938</v>
      </c>
      <c r="H413" t="s">
        <v>938</v>
      </c>
    </row>
    <row r="414" spans="1:8" ht="15" customHeight="1">
      <c r="A414" t="s">
        <v>465</v>
      </c>
      <c r="B414" t="s">
        <v>469</v>
      </c>
      <c r="C414">
        <v>0</v>
      </c>
      <c r="D414">
        <v>0</v>
      </c>
      <c r="E414">
        <v>0</v>
      </c>
      <c r="F414">
        <v>0</v>
      </c>
      <c r="G414" t="s">
        <v>938</v>
      </c>
      <c r="H414" t="s">
        <v>924</v>
      </c>
    </row>
    <row r="415" spans="1:8" ht="15" customHeight="1">
      <c r="A415" t="s">
        <v>465</v>
      </c>
      <c r="B415" t="s">
        <v>470</v>
      </c>
      <c r="C415">
        <v>1.4613799999999999</v>
      </c>
      <c r="D415">
        <v>264.27499999999998</v>
      </c>
      <c r="E415">
        <v>1.63879</v>
      </c>
      <c r="F415">
        <v>0.25679299999999999</v>
      </c>
      <c r="G415" t="s">
        <v>938</v>
      </c>
      <c r="H415" t="s">
        <v>938</v>
      </c>
    </row>
    <row r="416" spans="1:8" ht="15" customHeight="1">
      <c r="A416" t="s">
        <v>465</v>
      </c>
      <c r="B416" t="s">
        <v>471</v>
      </c>
      <c r="C416">
        <v>0.25773099999999999</v>
      </c>
      <c r="D416">
        <v>28.873100000000001</v>
      </c>
      <c r="E416">
        <v>20.5303</v>
      </c>
      <c r="F416">
        <v>6.1314399999999998E-2</v>
      </c>
      <c r="G416" t="s">
        <v>938</v>
      </c>
      <c r="H416" t="s">
        <v>938</v>
      </c>
    </row>
    <row r="417" spans="1:8" ht="15" customHeight="1">
      <c r="A417" t="s">
        <v>1129</v>
      </c>
      <c r="B417" t="s">
        <v>1130</v>
      </c>
      <c r="C417">
        <v>0</v>
      </c>
      <c r="D417">
        <v>0</v>
      </c>
      <c r="E417">
        <v>0</v>
      </c>
      <c r="F417">
        <v>0</v>
      </c>
      <c r="G417" t="s">
        <v>924</v>
      </c>
      <c r="H417" t="s">
        <v>924</v>
      </c>
    </row>
    <row r="418" spans="1:8" ht="15" customHeight="1">
      <c r="A418" t="s">
        <v>1129</v>
      </c>
      <c r="B418" t="s">
        <v>1131</v>
      </c>
      <c r="C418">
        <v>0</v>
      </c>
      <c r="D418">
        <v>0</v>
      </c>
      <c r="E418">
        <v>0</v>
      </c>
      <c r="F418">
        <v>0</v>
      </c>
      <c r="G418" t="s">
        <v>924</v>
      </c>
      <c r="H418" t="s">
        <v>924</v>
      </c>
    </row>
    <row r="419" spans="1:8" ht="15" customHeight="1">
      <c r="A419" t="s">
        <v>1129</v>
      </c>
      <c r="B419" t="s">
        <v>1132</v>
      </c>
      <c r="C419">
        <v>0</v>
      </c>
      <c r="D419">
        <v>0</v>
      </c>
      <c r="E419">
        <v>0</v>
      </c>
      <c r="F419">
        <v>0</v>
      </c>
      <c r="G419" t="s">
        <v>924</v>
      </c>
      <c r="H419" t="s">
        <v>924</v>
      </c>
    </row>
    <row r="420" spans="1:8" ht="15" customHeight="1">
      <c r="A420" t="s">
        <v>1129</v>
      </c>
      <c r="B420" t="s">
        <v>1133</v>
      </c>
      <c r="C420">
        <v>0</v>
      </c>
      <c r="D420">
        <v>0</v>
      </c>
      <c r="E420">
        <v>0</v>
      </c>
      <c r="F420">
        <v>0</v>
      </c>
      <c r="G420" t="s">
        <v>924</v>
      </c>
      <c r="H420" t="s">
        <v>924</v>
      </c>
    </row>
    <row r="421" spans="1:8" ht="15" customHeight="1">
      <c r="A421" t="s">
        <v>1134</v>
      </c>
      <c r="B421" t="s">
        <v>1198</v>
      </c>
      <c r="C421">
        <v>0</v>
      </c>
      <c r="D421">
        <v>0</v>
      </c>
      <c r="E421">
        <v>0</v>
      </c>
      <c r="F421">
        <v>0</v>
      </c>
      <c r="G421" t="s">
        <v>924</v>
      </c>
      <c r="H421" t="s">
        <v>924</v>
      </c>
    </row>
    <row r="422" spans="1:8" ht="15" customHeight="1">
      <c r="A422" t="s">
        <v>1135</v>
      </c>
      <c r="B422" t="s">
        <v>1136</v>
      </c>
      <c r="C422">
        <v>0</v>
      </c>
      <c r="D422">
        <v>0</v>
      </c>
      <c r="E422">
        <v>0</v>
      </c>
      <c r="F422">
        <v>0</v>
      </c>
      <c r="G422" t="s">
        <v>924</v>
      </c>
      <c r="H422" t="s">
        <v>924</v>
      </c>
    </row>
    <row r="423" spans="1:8" ht="15" customHeight="1">
      <c r="A423" t="s">
        <v>1135</v>
      </c>
      <c r="B423" t="s">
        <v>1137</v>
      </c>
      <c r="C423">
        <v>0</v>
      </c>
      <c r="D423">
        <v>0</v>
      </c>
      <c r="E423">
        <v>0</v>
      </c>
      <c r="F423">
        <v>0</v>
      </c>
      <c r="G423" t="s">
        <v>924</v>
      </c>
      <c r="H423" t="s">
        <v>924</v>
      </c>
    </row>
    <row r="424" spans="1:8" ht="15" customHeight="1">
      <c r="A424" t="s">
        <v>1135</v>
      </c>
      <c r="B424" t="s">
        <v>1138</v>
      </c>
      <c r="C424">
        <v>0</v>
      </c>
      <c r="D424">
        <v>0</v>
      </c>
      <c r="E424">
        <v>0</v>
      </c>
      <c r="F424">
        <v>0</v>
      </c>
      <c r="G424" t="s">
        <v>924</v>
      </c>
      <c r="H424" t="s">
        <v>924</v>
      </c>
    </row>
    <row r="425" spans="1:8" ht="15" customHeight="1">
      <c r="A425" t="s">
        <v>1135</v>
      </c>
      <c r="B425" t="s">
        <v>1139</v>
      </c>
      <c r="C425">
        <v>0</v>
      </c>
      <c r="D425">
        <v>0</v>
      </c>
      <c r="E425">
        <v>0</v>
      </c>
      <c r="F425">
        <v>0</v>
      </c>
      <c r="G425" t="s">
        <v>924</v>
      </c>
      <c r="H425" t="s">
        <v>924</v>
      </c>
    </row>
    <row r="426" spans="1:8" ht="15" customHeight="1">
      <c r="A426" t="s">
        <v>474</v>
      </c>
      <c r="B426" t="s">
        <v>475</v>
      </c>
      <c r="C426">
        <v>5.4474500000000002E-2</v>
      </c>
      <c r="D426">
        <v>4.9493099999999997</v>
      </c>
      <c r="E426">
        <v>9.2558799999999994</v>
      </c>
      <c r="F426">
        <v>0</v>
      </c>
      <c r="G426" t="s">
        <v>938</v>
      </c>
      <c r="H426" t="s">
        <v>938</v>
      </c>
    </row>
    <row r="427" spans="1:8" ht="15" customHeight="1">
      <c r="A427" t="s">
        <v>474</v>
      </c>
      <c r="B427" t="s">
        <v>476</v>
      </c>
      <c r="C427">
        <v>0.18917900000000001</v>
      </c>
      <c r="D427">
        <v>9.5459200000000006</v>
      </c>
      <c r="E427">
        <v>18.3767</v>
      </c>
      <c r="F427">
        <v>1.23967E-2</v>
      </c>
      <c r="G427" t="s">
        <v>938</v>
      </c>
      <c r="H427" t="s">
        <v>938</v>
      </c>
    </row>
    <row r="428" spans="1:8" ht="15" customHeight="1">
      <c r="A428" t="s">
        <v>474</v>
      </c>
      <c r="B428" t="s">
        <v>477</v>
      </c>
      <c r="C428">
        <v>0.15476799999999999</v>
      </c>
      <c r="D428">
        <v>5.0402899999999997</v>
      </c>
      <c r="E428">
        <v>6.6367799999999999</v>
      </c>
      <c r="F428">
        <v>4.0590599999999998E-3</v>
      </c>
      <c r="G428" t="s">
        <v>938</v>
      </c>
      <c r="H428" t="s">
        <v>938</v>
      </c>
    </row>
    <row r="429" spans="1:8" ht="15" customHeight="1">
      <c r="A429" t="s">
        <v>478</v>
      </c>
      <c r="B429" t="s">
        <v>479</v>
      </c>
      <c r="C429">
        <v>0.14172799999999999</v>
      </c>
      <c r="D429">
        <v>39.581299999999999</v>
      </c>
      <c r="E429">
        <v>3.4213900000000002</v>
      </c>
      <c r="F429">
        <v>5.77993E-3</v>
      </c>
      <c r="G429" t="s">
        <v>938</v>
      </c>
      <c r="H429" t="s">
        <v>938</v>
      </c>
    </row>
    <row r="430" spans="1:8" ht="15" customHeight="1">
      <c r="A430" t="s">
        <v>480</v>
      </c>
      <c r="B430" t="s">
        <v>481</v>
      </c>
      <c r="C430">
        <v>9.6121999999999999E-2</v>
      </c>
      <c r="D430">
        <v>19.836200000000002</v>
      </c>
      <c r="E430">
        <v>4.9633000000000003</v>
      </c>
      <c r="F430">
        <v>5.1118499999999997E-2</v>
      </c>
      <c r="G430" t="s">
        <v>938</v>
      </c>
      <c r="H430" t="s">
        <v>938</v>
      </c>
    </row>
    <row r="431" spans="1:8" ht="15" customHeight="1">
      <c r="A431" t="s">
        <v>1140</v>
      </c>
      <c r="B431" t="s">
        <v>1141</v>
      </c>
      <c r="C431">
        <v>0</v>
      </c>
      <c r="D431">
        <v>0</v>
      </c>
      <c r="E431">
        <v>0</v>
      </c>
      <c r="F431">
        <v>0</v>
      </c>
      <c r="G431" t="s">
        <v>924</v>
      </c>
      <c r="H431" t="s">
        <v>924</v>
      </c>
    </row>
    <row r="432" spans="1:8" ht="15" customHeight="1">
      <c r="A432" t="s">
        <v>482</v>
      </c>
      <c r="B432" t="s">
        <v>483</v>
      </c>
      <c r="C432">
        <v>4.7975400000000001E-2</v>
      </c>
      <c r="D432">
        <v>6.2305799999999998</v>
      </c>
      <c r="E432">
        <v>10.903499999999999</v>
      </c>
      <c r="F432">
        <v>0</v>
      </c>
      <c r="G432" t="s">
        <v>938</v>
      </c>
      <c r="H432" t="s">
        <v>938</v>
      </c>
    </row>
    <row r="433" spans="1:8" ht="15" customHeight="1">
      <c r="A433" t="s">
        <v>482</v>
      </c>
      <c r="B433" t="s">
        <v>484</v>
      </c>
      <c r="C433">
        <v>5.3983000000000003E-2</v>
      </c>
      <c r="D433">
        <v>4.3757900000000003</v>
      </c>
      <c r="E433">
        <v>4.2796099999999999</v>
      </c>
      <c r="F433">
        <v>8.7255299999999998E-4</v>
      </c>
      <c r="G433" t="s">
        <v>938</v>
      </c>
      <c r="H433" t="s">
        <v>938</v>
      </c>
    </row>
    <row r="434" spans="1:8" ht="15" customHeight="1">
      <c r="A434" t="s">
        <v>482</v>
      </c>
      <c r="B434" t="s">
        <v>485</v>
      </c>
      <c r="C434">
        <v>0.109794</v>
      </c>
      <c r="D434">
        <v>22.128599999999999</v>
      </c>
      <c r="E434">
        <v>10.8215</v>
      </c>
      <c r="F434">
        <v>4.4193499999999997E-2</v>
      </c>
      <c r="G434" t="s">
        <v>938</v>
      </c>
      <c r="H434" t="s">
        <v>938</v>
      </c>
    </row>
    <row r="435" spans="1:8" ht="15" customHeight="1">
      <c r="A435" t="s">
        <v>482</v>
      </c>
      <c r="B435" t="s">
        <v>486</v>
      </c>
      <c r="C435">
        <v>4.0582E-2</v>
      </c>
      <c r="D435">
        <v>93.014099999999999</v>
      </c>
      <c r="E435">
        <v>2.6710799999999999</v>
      </c>
      <c r="F435">
        <v>5.5651499999999996E-3</v>
      </c>
      <c r="G435" t="s">
        <v>938</v>
      </c>
      <c r="H435" t="s">
        <v>938</v>
      </c>
    </row>
    <row r="436" spans="1:8" ht="15" customHeight="1">
      <c r="A436" t="s">
        <v>482</v>
      </c>
      <c r="B436" t="s">
        <v>488</v>
      </c>
      <c r="C436">
        <v>0.25622</v>
      </c>
      <c r="D436">
        <v>61.251399999999997</v>
      </c>
      <c r="E436">
        <v>7.7034200000000004</v>
      </c>
      <c r="F436">
        <v>0.15815299999999999</v>
      </c>
      <c r="G436" t="s">
        <v>938</v>
      </c>
      <c r="H436" t="s">
        <v>938</v>
      </c>
    </row>
    <row r="437" spans="1:8" ht="15" customHeight="1">
      <c r="A437" t="s">
        <v>482</v>
      </c>
      <c r="B437" t="s">
        <v>489</v>
      </c>
      <c r="C437">
        <v>3.4839299999999997E-2</v>
      </c>
      <c r="D437">
        <v>5.0831900000000001</v>
      </c>
      <c r="E437">
        <v>6.9307400000000001</v>
      </c>
      <c r="F437">
        <v>3.8096699999999998E-3</v>
      </c>
      <c r="G437" t="s">
        <v>938</v>
      </c>
      <c r="H437" t="s">
        <v>938</v>
      </c>
    </row>
    <row r="438" spans="1:8" ht="15" customHeight="1">
      <c r="A438" t="s">
        <v>490</v>
      </c>
      <c r="B438" t="s">
        <v>491</v>
      </c>
      <c r="C438">
        <v>5.2354999999999999E-2</v>
      </c>
      <c r="D438">
        <v>0.173152</v>
      </c>
      <c r="E438">
        <v>0.97350800000000004</v>
      </c>
      <c r="F438">
        <v>0</v>
      </c>
      <c r="G438" t="s">
        <v>938</v>
      </c>
      <c r="H438" t="s">
        <v>938</v>
      </c>
    </row>
    <row r="439" spans="1:8" ht="15" customHeight="1">
      <c r="A439" t="s">
        <v>490</v>
      </c>
      <c r="B439" t="s">
        <v>492</v>
      </c>
      <c r="C439">
        <v>0.162051</v>
      </c>
      <c r="D439">
        <v>45.649700000000003</v>
      </c>
      <c r="E439">
        <v>3.4089900000000002</v>
      </c>
      <c r="F439">
        <v>3.2264300000000002E-3</v>
      </c>
      <c r="G439" t="s">
        <v>938</v>
      </c>
      <c r="H439" t="s">
        <v>938</v>
      </c>
    </row>
    <row r="440" spans="1:8" ht="15" customHeight="1">
      <c r="A440" t="s">
        <v>493</v>
      </c>
      <c r="B440" t="s">
        <v>494</v>
      </c>
      <c r="C440">
        <v>9.4017799999999999E-2</v>
      </c>
      <c r="D440">
        <v>4.6430400000000001</v>
      </c>
      <c r="E440">
        <v>4.57674</v>
      </c>
      <c r="F440">
        <v>2.0226200000000001E-3</v>
      </c>
      <c r="G440" t="s">
        <v>938</v>
      </c>
      <c r="H440" t="s">
        <v>938</v>
      </c>
    </row>
    <row r="441" spans="1:8" ht="15" customHeight="1">
      <c r="A441" t="s">
        <v>495</v>
      </c>
      <c r="B441" t="s">
        <v>496</v>
      </c>
      <c r="C441">
        <v>0.151638</v>
      </c>
      <c r="D441">
        <v>4.7165699999999999</v>
      </c>
      <c r="E441">
        <v>16.2133</v>
      </c>
      <c r="F441">
        <v>2.7271499999999998E-4</v>
      </c>
      <c r="G441" t="s">
        <v>938</v>
      </c>
      <c r="H441" t="s">
        <v>938</v>
      </c>
    </row>
    <row r="442" spans="1:8" ht="15" customHeight="1">
      <c r="A442" t="s">
        <v>495</v>
      </c>
      <c r="B442" t="s">
        <v>497</v>
      </c>
      <c r="C442">
        <v>9.0196499999999999E-2</v>
      </c>
      <c r="D442">
        <v>5.07226</v>
      </c>
      <c r="E442">
        <v>10.801</v>
      </c>
      <c r="F442">
        <v>3.56256E-4</v>
      </c>
      <c r="G442" t="s">
        <v>938</v>
      </c>
      <c r="H442" t="s">
        <v>938</v>
      </c>
    </row>
    <row r="443" spans="1:8" ht="15" customHeight="1">
      <c r="A443" t="s">
        <v>495</v>
      </c>
      <c r="B443" t="s">
        <v>498</v>
      </c>
      <c r="C443">
        <v>0.21896699999999999</v>
      </c>
      <c r="D443">
        <v>4.2321200000000001</v>
      </c>
      <c r="E443">
        <v>14.8124</v>
      </c>
      <c r="F443">
        <v>0</v>
      </c>
      <c r="G443" t="s">
        <v>938</v>
      </c>
      <c r="H443" t="s">
        <v>938</v>
      </c>
    </row>
    <row r="444" spans="1:8" ht="15" customHeight="1">
      <c r="A444" t="s">
        <v>1142</v>
      </c>
      <c r="B444" t="s">
        <v>1143</v>
      </c>
      <c r="C444">
        <v>0</v>
      </c>
      <c r="D444">
        <v>0</v>
      </c>
      <c r="E444">
        <v>0</v>
      </c>
      <c r="F444">
        <v>0</v>
      </c>
      <c r="G444" t="s">
        <v>924</v>
      </c>
      <c r="H444" t="s">
        <v>924</v>
      </c>
    </row>
    <row r="445" spans="1:8" ht="15" customHeight="1">
      <c r="A445" t="s">
        <v>1144</v>
      </c>
      <c r="B445" t="s">
        <v>1144</v>
      </c>
      <c r="C445">
        <v>0</v>
      </c>
      <c r="D445">
        <v>0</v>
      </c>
      <c r="E445">
        <v>0</v>
      </c>
      <c r="F445">
        <v>0</v>
      </c>
      <c r="G445" t="s">
        <v>924</v>
      </c>
      <c r="H445" t="s">
        <v>924</v>
      </c>
    </row>
    <row r="446" spans="1:8" ht="15" customHeight="1">
      <c r="A446" t="s">
        <v>499</v>
      </c>
      <c r="B446" t="s">
        <v>500</v>
      </c>
      <c r="C446">
        <v>0.1263</v>
      </c>
      <c r="D446">
        <v>17.155000000000001</v>
      </c>
      <c r="E446">
        <v>12.25</v>
      </c>
      <c r="F446">
        <v>7.9213500000000006E-3</v>
      </c>
      <c r="G446" t="s">
        <v>938</v>
      </c>
      <c r="H446" t="s">
        <v>938</v>
      </c>
    </row>
    <row r="447" spans="1:8" ht="15" customHeight="1">
      <c r="A447" t="s">
        <v>1145</v>
      </c>
      <c r="B447" t="s">
        <v>1199</v>
      </c>
      <c r="C447">
        <v>0</v>
      </c>
      <c r="D447">
        <v>0</v>
      </c>
      <c r="E447">
        <v>0</v>
      </c>
      <c r="F447">
        <v>0</v>
      </c>
      <c r="G447" t="s">
        <v>924</v>
      </c>
      <c r="H447" t="s">
        <v>924</v>
      </c>
    </row>
    <row r="448" spans="1:8" ht="15" customHeight="1">
      <c r="A448" t="s">
        <v>1146</v>
      </c>
      <c r="B448" t="s">
        <v>1147</v>
      </c>
      <c r="C448">
        <v>0</v>
      </c>
      <c r="D448">
        <v>0</v>
      </c>
      <c r="E448">
        <v>0</v>
      </c>
      <c r="F448">
        <v>0</v>
      </c>
      <c r="G448" t="s">
        <v>924</v>
      </c>
      <c r="H448" t="s">
        <v>924</v>
      </c>
    </row>
    <row r="449" spans="1:8" ht="15" customHeight="1">
      <c r="A449" t="s">
        <v>501</v>
      </c>
      <c r="B449" t="s">
        <v>502</v>
      </c>
      <c r="C449">
        <v>9.0811299999999998E-2</v>
      </c>
      <c r="D449">
        <v>7.6001300000000001</v>
      </c>
      <c r="E449">
        <v>7.1307600000000004</v>
      </c>
      <c r="F449">
        <v>1.08544E-2</v>
      </c>
      <c r="G449" t="s">
        <v>938</v>
      </c>
      <c r="H449" t="s">
        <v>938</v>
      </c>
    </row>
    <row r="450" spans="1:8" ht="15" customHeight="1">
      <c r="A450" t="s">
        <v>503</v>
      </c>
      <c r="B450" t="s">
        <v>504</v>
      </c>
      <c r="C450">
        <v>0.118255</v>
      </c>
      <c r="D450">
        <v>10.359500000000001</v>
      </c>
      <c r="E450">
        <v>11.128299999999999</v>
      </c>
      <c r="F450">
        <v>1.8500699999999998E-2</v>
      </c>
      <c r="G450" t="s">
        <v>924</v>
      </c>
      <c r="H450" t="s">
        <v>938</v>
      </c>
    </row>
    <row r="451" spans="1:8" ht="15" customHeight="1">
      <c r="A451" t="s">
        <v>505</v>
      </c>
      <c r="B451" t="s">
        <v>506</v>
      </c>
      <c r="C451">
        <v>2.9300400000000001E-2</v>
      </c>
      <c r="D451">
        <v>3.60791</v>
      </c>
      <c r="E451">
        <v>6.3747400000000001</v>
      </c>
      <c r="F451">
        <v>1.0060099999999999E-4</v>
      </c>
      <c r="G451" t="s">
        <v>938</v>
      </c>
      <c r="H451" t="s">
        <v>938</v>
      </c>
    </row>
    <row r="452" spans="1:8" ht="15" customHeight="1">
      <c r="A452" t="s">
        <v>508</v>
      </c>
      <c r="B452" t="s">
        <v>509</v>
      </c>
      <c r="C452">
        <v>0.11552900000000001</v>
      </c>
      <c r="D452">
        <v>5.38225</v>
      </c>
      <c r="E452">
        <v>14.657999999999999</v>
      </c>
      <c r="F452">
        <v>0</v>
      </c>
      <c r="G452" t="s">
        <v>938</v>
      </c>
      <c r="H452" t="s">
        <v>938</v>
      </c>
    </row>
    <row r="453" spans="1:8" ht="15" customHeight="1">
      <c r="A453" t="s">
        <v>508</v>
      </c>
      <c r="B453" t="s">
        <v>510</v>
      </c>
      <c r="C453">
        <v>7.7368000000000006E-2</v>
      </c>
      <c r="D453">
        <v>5.3286600000000002</v>
      </c>
      <c r="E453">
        <v>11.303100000000001</v>
      </c>
      <c r="F453">
        <v>0</v>
      </c>
      <c r="G453" t="s">
        <v>938</v>
      </c>
      <c r="H453" t="s">
        <v>938</v>
      </c>
    </row>
    <row r="454" spans="1:8" ht="15" customHeight="1">
      <c r="A454" t="s">
        <v>508</v>
      </c>
      <c r="B454" t="s">
        <v>511</v>
      </c>
      <c r="C454">
        <v>8.16529E-2</v>
      </c>
      <c r="D454">
        <v>110.72799999999999</v>
      </c>
      <c r="E454">
        <v>3.71313</v>
      </c>
      <c r="F454">
        <v>1.1837099999999999E-3</v>
      </c>
      <c r="G454" t="s">
        <v>938</v>
      </c>
      <c r="H454" t="s">
        <v>938</v>
      </c>
    </row>
    <row r="455" spans="1:8" ht="15" customHeight="1">
      <c r="A455" t="s">
        <v>512</v>
      </c>
      <c r="B455" t="s">
        <v>513</v>
      </c>
      <c r="C455">
        <v>0.207232</v>
      </c>
      <c r="D455">
        <v>15.4316</v>
      </c>
      <c r="E455">
        <v>16.975100000000001</v>
      </c>
      <c r="F455">
        <v>3.3580600000000002E-2</v>
      </c>
      <c r="G455" t="s">
        <v>938</v>
      </c>
      <c r="H455" t="s">
        <v>938</v>
      </c>
    </row>
    <row r="456" spans="1:8" ht="15" customHeight="1">
      <c r="A456" t="s">
        <v>512</v>
      </c>
      <c r="B456" t="s">
        <v>514</v>
      </c>
      <c r="C456">
        <v>0.174732</v>
      </c>
      <c r="D456">
        <v>4.9338899999999999</v>
      </c>
      <c r="E456">
        <v>17.268699999999999</v>
      </c>
      <c r="F456">
        <v>0</v>
      </c>
      <c r="G456" t="s">
        <v>938</v>
      </c>
      <c r="H456" t="s">
        <v>938</v>
      </c>
    </row>
    <row r="457" spans="1:8" ht="15" customHeight="1">
      <c r="A457" t="s">
        <v>512</v>
      </c>
      <c r="B457" t="s">
        <v>515</v>
      </c>
      <c r="C457">
        <v>6.0109500000000003E-2</v>
      </c>
      <c r="D457">
        <v>4.2157</v>
      </c>
      <c r="E457">
        <v>3.6101800000000002</v>
      </c>
      <c r="F457">
        <v>7.5692199999999998E-3</v>
      </c>
      <c r="G457" t="s">
        <v>938</v>
      </c>
      <c r="H457" t="s">
        <v>938</v>
      </c>
    </row>
    <row r="458" spans="1:8" ht="15" customHeight="1">
      <c r="A458" t="s">
        <v>516</v>
      </c>
      <c r="B458" t="s">
        <v>517</v>
      </c>
      <c r="C458">
        <v>0.27136300000000002</v>
      </c>
      <c r="D458">
        <v>33.061900000000001</v>
      </c>
      <c r="E458">
        <v>18.442499999999999</v>
      </c>
      <c r="F458">
        <v>8.3006700000000003E-2</v>
      </c>
      <c r="G458" t="s">
        <v>938</v>
      </c>
      <c r="H458" t="s">
        <v>938</v>
      </c>
    </row>
    <row r="459" spans="1:8" ht="15" customHeight="1">
      <c r="A459" t="s">
        <v>516</v>
      </c>
      <c r="B459" t="s">
        <v>518</v>
      </c>
      <c r="C459">
        <v>0.19139300000000001</v>
      </c>
      <c r="D459">
        <v>7.7743900000000004</v>
      </c>
      <c r="E459">
        <v>20.2287</v>
      </c>
      <c r="F459">
        <v>5.2137599999999996E-3</v>
      </c>
      <c r="G459" t="s">
        <v>938</v>
      </c>
      <c r="H459" t="s">
        <v>938</v>
      </c>
    </row>
    <row r="460" spans="1:8" ht="15" customHeight="1">
      <c r="A460" t="s">
        <v>516</v>
      </c>
      <c r="B460" t="s">
        <v>519</v>
      </c>
      <c r="C460">
        <v>8.4394999999999998E-2</v>
      </c>
      <c r="D460">
        <v>13.9956</v>
      </c>
      <c r="E460">
        <v>10.7209</v>
      </c>
      <c r="F460">
        <v>2.0936E-2</v>
      </c>
      <c r="G460" t="s">
        <v>938</v>
      </c>
      <c r="H460" t="s">
        <v>938</v>
      </c>
    </row>
    <row r="461" spans="1:8" ht="15" customHeight="1">
      <c r="A461" t="s">
        <v>516</v>
      </c>
      <c r="B461" t="s">
        <v>520</v>
      </c>
      <c r="C461">
        <v>0.17946899999999999</v>
      </c>
      <c r="D461">
        <v>63.802999999999997</v>
      </c>
      <c r="E461">
        <v>6.0610999999999997</v>
      </c>
      <c r="F461">
        <v>9.7776700000000005E-3</v>
      </c>
      <c r="G461" t="s">
        <v>938</v>
      </c>
      <c r="H461" t="s">
        <v>938</v>
      </c>
    </row>
    <row r="462" spans="1:8" ht="15" customHeight="1">
      <c r="A462" t="s">
        <v>521</v>
      </c>
      <c r="B462" t="s">
        <v>522</v>
      </c>
      <c r="C462">
        <v>0.11562699999999999</v>
      </c>
      <c r="D462">
        <v>11.709099999999999</v>
      </c>
      <c r="E462">
        <v>11.386799999999999</v>
      </c>
      <c r="F462">
        <v>1.67099E-2</v>
      </c>
      <c r="G462" t="s">
        <v>938</v>
      </c>
      <c r="H462" t="s">
        <v>938</v>
      </c>
    </row>
    <row r="463" spans="1:8" ht="15" customHeight="1">
      <c r="A463" t="s">
        <v>521</v>
      </c>
      <c r="B463" t="s">
        <v>523</v>
      </c>
      <c r="C463">
        <v>7.8976099999999994E-2</v>
      </c>
      <c r="D463">
        <v>6.8370899999999999</v>
      </c>
      <c r="E463">
        <v>9.1684099999999997</v>
      </c>
      <c r="F463">
        <v>4.2249000000000002E-3</v>
      </c>
      <c r="G463" t="s">
        <v>938</v>
      </c>
      <c r="H463" t="s">
        <v>938</v>
      </c>
    </row>
    <row r="464" spans="1:8" ht="15" customHeight="1">
      <c r="A464" t="s">
        <v>524</v>
      </c>
      <c r="B464" t="s">
        <v>525</v>
      </c>
      <c r="C464">
        <v>3.5670199999999999E-2</v>
      </c>
      <c r="D464">
        <v>4.5564299999999998</v>
      </c>
      <c r="E464">
        <v>7.9495100000000001</v>
      </c>
      <c r="F464">
        <v>4.0553499999999997E-5</v>
      </c>
      <c r="G464" t="s">
        <v>938</v>
      </c>
      <c r="H464" t="s">
        <v>938</v>
      </c>
    </row>
    <row r="465" spans="1:8" ht="15" customHeight="1">
      <c r="A465" t="s">
        <v>526</v>
      </c>
      <c r="B465" t="s">
        <v>527</v>
      </c>
      <c r="C465">
        <v>0.14971899999999999</v>
      </c>
      <c r="D465">
        <v>5.2769199999999996</v>
      </c>
      <c r="E465">
        <v>18.469200000000001</v>
      </c>
      <c r="F465">
        <v>0</v>
      </c>
      <c r="G465" t="s">
        <v>938</v>
      </c>
      <c r="H465" t="s">
        <v>938</v>
      </c>
    </row>
    <row r="466" spans="1:8" ht="15" customHeight="1">
      <c r="A466" t="s">
        <v>526</v>
      </c>
      <c r="B466" t="s">
        <v>528</v>
      </c>
      <c r="C466">
        <v>0.16294600000000001</v>
      </c>
      <c r="D466">
        <v>5.4912299999999998</v>
      </c>
      <c r="E466">
        <v>19.2193</v>
      </c>
      <c r="F466">
        <v>0</v>
      </c>
      <c r="G466" t="s">
        <v>938</v>
      </c>
      <c r="H466" t="s">
        <v>938</v>
      </c>
    </row>
    <row r="467" spans="1:8" ht="15" customHeight="1">
      <c r="A467" t="s">
        <v>526</v>
      </c>
      <c r="B467" t="s">
        <v>529</v>
      </c>
      <c r="C467">
        <v>2.0737800000000001E-2</v>
      </c>
      <c r="D467">
        <v>0.67897300000000005</v>
      </c>
      <c r="E467">
        <v>2.00203</v>
      </c>
      <c r="F467">
        <v>0</v>
      </c>
      <c r="G467" t="s">
        <v>938</v>
      </c>
      <c r="H467" t="s">
        <v>938</v>
      </c>
    </row>
    <row r="468" spans="1:8" ht="15" customHeight="1">
      <c r="A468" t="s">
        <v>526</v>
      </c>
      <c r="B468" t="s">
        <v>530</v>
      </c>
      <c r="C468">
        <v>0.158276</v>
      </c>
      <c r="D468">
        <v>5.4352900000000002</v>
      </c>
      <c r="E468">
        <v>19.0518</v>
      </c>
      <c r="F468">
        <v>0</v>
      </c>
      <c r="G468" t="s">
        <v>938</v>
      </c>
      <c r="H468" t="s">
        <v>938</v>
      </c>
    </row>
    <row r="469" spans="1:8" ht="15" customHeight="1">
      <c r="A469" t="s">
        <v>531</v>
      </c>
      <c r="B469" t="s">
        <v>532</v>
      </c>
      <c r="C469">
        <v>0.11955499999999999</v>
      </c>
      <c r="D469">
        <v>16.5227</v>
      </c>
      <c r="E469">
        <v>10.047700000000001</v>
      </c>
      <c r="F469">
        <v>1.30159E-2</v>
      </c>
      <c r="G469" t="s">
        <v>938</v>
      </c>
      <c r="H469" t="s">
        <v>938</v>
      </c>
    </row>
    <row r="470" spans="1:8" ht="15" customHeight="1">
      <c r="A470" t="s">
        <v>531</v>
      </c>
      <c r="B470" t="s">
        <v>533</v>
      </c>
      <c r="C470">
        <v>0.10391300000000001</v>
      </c>
      <c r="D470">
        <v>13.5395</v>
      </c>
      <c r="E470">
        <v>10.3545</v>
      </c>
      <c r="F470">
        <v>8.3587499999999999E-3</v>
      </c>
      <c r="G470" t="s">
        <v>938</v>
      </c>
      <c r="H470" t="s">
        <v>938</v>
      </c>
    </row>
    <row r="471" spans="1:8" ht="15" customHeight="1">
      <c r="A471" t="s">
        <v>531</v>
      </c>
      <c r="B471" t="s">
        <v>534</v>
      </c>
      <c r="C471">
        <v>0.17258299999999999</v>
      </c>
      <c r="D471">
        <v>21.096599999999999</v>
      </c>
      <c r="E471">
        <v>9.3878900000000005</v>
      </c>
      <c r="F471">
        <v>1.41119E-2</v>
      </c>
      <c r="G471" t="s">
        <v>938</v>
      </c>
      <c r="H471" t="s">
        <v>938</v>
      </c>
    </row>
    <row r="472" spans="1:8" ht="15" customHeight="1">
      <c r="A472" t="s">
        <v>531</v>
      </c>
      <c r="B472" t="s">
        <v>535</v>
      </c>
      <c r="C472">
        <v>0</v>
      </c>
      <c r="D472">
        <v>0</v>
      </c>
      <c r="E472">
        <v>0</v>
      </c>
      <c r="F472">
        <v>0</v>
      </c>
      <c r="G472" t="s">
        <v>924</v>
      </c>
      <c r="H472" t="s">
        <v>924</v>
      </c>
    </row>
    <row r="473" spans="1:8" ht="15" customHeight="1">
      <c r="A473" t="s">
        <v>531</v>
      </c>
      <c r="B473" t="s">
        <v>536</v>
      </c>
      <c r="C473">
        <v>0.106489</v>
      </c>
      <c r="D473">
        <v>15.355</v>
      </c>
      <c r="E473">
        <v>9.8931299999999993</v>
      </c>
      <c r="F473">
        <v>1.2957E-2</v>
      </c>
      <c r="G473" t="s">
        <v>938</v>
      </c>
      <c r="H473" t="s">
        <v>938</v>
      </c>
    </row>
    <row r="474" spans="1:8" ht="15" customHeight="1">
      <c r="A474" t="s">
        <v>537</v>
      </c>
      <c r="B474" t="s">
        <v>538</v>
      </c>
      <c r="C474">
        <v>0.114274</v>
      </c>
      <c r="D474">
        <v>15.927899999999999</v>
      </c>
      <c r="E474">
        <v>8.2243399999999998</v>
      </c>
      <c r="F474">
        <v>3.2932799999999998E-2</v>
      </c>
      <c r="G474" t="s">
        <v>938</v>
      </c>
      <c r="H474" t="s">
        <v>938</v>
      </c>
    </row>
    <row r="475" spans="1:8" ht="15" customHeight="1">
      <c r="A475" t="s">
        <v>537</v>
      </c>
      <c r="B475" t="s">
        <v>539</v>
      </c>
      <c r="C475">
        <v>6.7361900000000002E-2</v>
      </c>
      <c r="D475">
        <v>3.7690600000000001</v>
      </c>
      <c r="E475">
        <v>6.0810599999999999</v>
      </c>
      <c r="F475">
        <v>0</v>
      </c>
      <c r="G475" t="s">
        <v>938</v>
      </c>
      <c r="H475" t="s">
        <v>938</v>
      </c>
    </row>
    <row r="476" spans="1:8" ht="15" customHeight="1">
      <c r="A476" t="s">
        <v>537</v>
      </c>
      <c r="B476" t="s">
        <v>540</v>
      </c>
      <c r="C476">
        <v>9.13355E-2</v>
      </c>
      <c r="D476">
        <v>3.58588</v>
      </c>
      <c r="E476">
        <v>9.2393400000000003</v>
      </c>
      <c r="F476">
        <v>0</v>
      </c>
      <c r="G476" t="s">
        <v>938</v>
      </c>
      <c r="H476" t="s">
        <v>938</v>
      </c>
    </row>
    <row r="477" spans="1:8" ht="15" customHeight="1">
      <c r="A477" t="s">
        <v>537</v>
      </c>
      <c r="B477" t="s">
        <v>541</v>
      </c>
      <c r="C477">
        <v>0.121645</v>
      </c>
      <c r="D477">
        <v>14.757300000000001</v>
      </c>
      <c r="E477">
        <v>10.4373</v>
      </c>
      <c r="F477">
        <v>2.3606599999999998E-2</v>
      </c>
      <c r="G477" t="s">
        <v>938</v>
      </c>
      <c r="H477" t="s">
        <v>938</v>
      </c>
    </row>
    <row r="478" spans="1:8" ht="15" customHeight="1">
      <c r="A478" t="s">
        <v>537</v>
      </c>
      <c r="B478" t="s">
        <v>543</v>
      </c>
      <c r="C478">
        <v>8.3475599999999997E-2</v>
      </c>
      <c r="D478">
        <v>5.1909299999999998</v>
      </c>
      <c r="E478">
        <v>6.7261600000000001</v>
      </c>
      <c r="F478">
        <v>4.1823299999999997E-3</v>
      </c>
      <c r="G478" t="s">
        <v>938</v>
      </c>
      <c r="H478" t="s">
        <v>938</v>
      </c>
    </row>
    <row r="479" spans="1:8" ht="15" customHeight="1">
      <c r="A479" t="s">
        <v>537</v>
      </c>
      <c r="B479" t="s">
        <v>544</v>
      </c>
      <c r="C479">
        <v>8.2733799999999996E-2</v>
      </c>
      <c r="D479">
        <v>13.4923</v>
      </c>
      <c r="E479">
        <v>4.7273399999999999</v>
      </c>
      <c r="F479">
        <v>6.4032900000000004E-2</v>
      </c>
      <c r="G479" t="s">
        <v>938</v>
      </c>
      <c r="H479" t="s">
        <v>938</v>
      </c>
    </row>
    <row r="480" spans="1:8" ht="15" customHeight="1">
      <c r="A480" t="s">
        <v>537</v>
      </c>
      <c r="B480" t="s">
        <v>545</v>
      </c>
      <c r="C480">
        <v>6.7379800000000004E-2</v>
      </c>
      <c r="D480">
        <v>1.12276</v>
      </c>
      <c r="E480">
        <v>4.3762400000000001</v>
      </c>
      <c r="F480">
        <v>9.4816799999999997E-5</v>
      </c>
      <c r="G480" t="s">
        <v>938</v>
      </c>
      <c r="H480" t="s">
        <v>938</v>
      </c>
    </row>
    <row r="481" spans="1:8" ht="15" customHeight="1">
      <c r="A481" t="s">
        <v>537</v>
      </c>
      <c r="B481" t="s">
        <v>546</v>
      </c>
      <c r="C481">
        <v>0.32978000000000002</v>
      </c>
      <c r="D481">
        <v>38.118099999999998</v>
      </c>
      <c r="E481">
        <v>26.0014</v>
      </c>
      <c r="F481">
        <v>6.4950300000000002E-2</v>
      </c>
      <c r="G481" t="s">
        <v>938</v>
      </c>
      <c r="H481" t="s">
        <v>938</v>
      </c>
    </row>
    <row r="482" spans="1:8" ht="15" customHeight="1">
      <c r="A482" t="s">
        <v>537</v>
      </c>
      <c r="B482" t="s">
        <v>547</v>
      </c>
      <c r="C482">
        <v>0.28718399999999999</v>
      </c>
      <c r="D482">
        <v>155.69</v>
      </c>
      <c r="E482">
        <v>6.8908300000000002</v>
      </c>
      <c r="F482">
        <v>1.1692900000000001E-2</v>
      </c>
      <c r="G482" t="s">
        <v>938</v>
      </c>
      <c r="H482" t="s">
        <v>938</v>
      </c>
    </row>
    <row r="483" spans="1:8" ht="15" customHeight="1">
      <c r="A483" t="s">
        <v>537</v>
      </c>
      <c r="B483" t="s">
        <v>548</v>
      </c>
      <c r="C483">
        <v>2.74497E-2</v>
      </c>
      <c r="D483">
        <v>0.80767599999999995</v>
      </c>
      <c r="E483">
        <v>0.72597500000000004</v>
      </c>
      <c r="F483">
        <v>1.6716400000000001E-3</v>
      </c>
      <c r="G483" t="s">
        <v>938</v>
      </c>
      <c r="H483" t="s">
        <v>938</v>
      </c>
    </row>
    <row r="484" spans="1:8" ht="15" customHeight="1">
      <c r="A484" t="s">
        <v>1148</v>
      </c>
      <c r="B484" t="s">
        <v>1149</v>
      </c>
      <c r="C484">
        <v>0</v>
      </c>
      <c r="D484">
        <v>0</v>
      </c>
      <c r="E484">
        <v>0</v>
      </c>
      <c r="F484">
        <v>0</v>
      </c>
      <c r="G484" t="s">
        <v>924</v>
      </c>
      <c r="H484" t="s">
        <v>924</v>
      </c>
    </row>
    <row r="485" spans="1:8" ht="15" customHeight="1">
      <c r="A485" t="s">
        <v>1148</v>
      </c>
      <c r="B485" t="s">
        <v>1150</v>
      </c>
      <c r="C485">
        <v>0</v>
      </c>
      <c r="D485">
        <v>0</v>
      </c>
      <c r="E485">
        <v>0</v>
      </c>
      <c r="F485">
        <v>0</v>
      </c>
      <c r="G485" t="s">
        <v>924</v>
      </c>
      <c r="H485" t="s">
        <v>924</v>
      </c>
    </row>
    <row r="486" spans="1:8" ht="15" customHeight="1">
      <c r="A486" t="s">
        <v>550</v>
      </c>
      <c r="B486" t="s">
        <v>551</v>
      </c>
      <c r="C486">
        <v>0.119517</v>
      </c>
      <c r="D486">
        <v>16.250699999999998</v>
      </c>
      <c r="E486">
        <v>10.667400000000001</v>
      </c>
      <c r="F486">
        <v>9.0738499999999996E-3</v>
      </c>
      <c r="G486" t="s">
        <v>924</v>
      </c>
      <c r="H486" t="s">
        <v>938</v>
      </c>
    </row>
    <row r="487" spans="1:8" ht="15" customHeight="1">
      <c r="A487" t="s">
        <v>550</v>
      </c>
      <c r="B487" t="s">
        <v>552</v>
      </c>
      <c r="C487">
        <v>7.1117799999999995E-2</v>
      </c>
      <c r="D487">
        <v>5.1849999999999996</v>
      </c>
      <c r="E487">
        <v>9.1323600000000003</v>
      </c>
      <c r="F487">
        <v>0</v>
      </c>
      <c r="G487" t="s">
        <v>938</v>
      </c>
      <c r="H487" t="s">
        <v>938</v>
      </c>
    </row>
    <row r="488" spans="1:8" ht="15" customHeight="1">
      <c r="A488" t="s">
        <v>550</v>
      </c>
      <c r="B488" t="s">
        <v>553</v>
      </c>
      <c r="C488">
        <v>6.5795900000000004E-2</v>
      </c>
      <c r="D488">
        <v>5.3921599999999996</v>
      </c>
      <c r="E488">
        <v>9.4461499999999994</v>
      </c>
      <c r="F488">
        <v>0</v>
      </c>
      <c r="G488" t="s">
        <v>938</v>
      </c>
      <c r="H488" t="s">
        <v>938</v>
      </c>
    </row>
    <row r="489" spans="1:8" ht="15" customHeight="1">
      <c r="A489" t="s">
        <v>550</v>
      </c>
      <c r="B489" t="s">
        <v>554</v>
      </c>
      <c r="C489">
        <v>6.75399E-2</v>
      </c>
      <c r="D489">
        <v>4.5605399999999996</v>
      </c>
      <c r="E489">
        <v>8.5947899999999997</v>
      </c>
      <c r="F489">
        <v>0</v>
      </c>
      <c r="G489" t="s">
        <v>938</v>
      </c>
      <c r="H489" t="s">
        <v>938</v>
      </c>
    </row>
    <row r="490" spans="1:8" ht="15" customHeight="1">
      <c r="A490" t="s">
        <v>550</v>
      </c>
      <c r="B490" t="s">
        <v>555</v>
      </c>
      <c r="C490">
        <v>5.0864199999999998E-2</v>
      </c>
      <c r="D490">
        <v>4.7843099999999996</v>
      </c>
      <c r="E490">
        <v>8.1696399999999993</v>
      </c>
      <c r="F490">
        <v>9.4603899999999997E-4</v>
      </c>
      <c r="G490" t="s">
        <v>938</v>
      </c>
      <c r="H490" t="s">
        <v>938</v>
      </c>
    </row>
    <row r="491" spans="1:8" ht="15" customHeight="1">
      <c r="A491" t="s">
        <v>556</v>
      </c>
      <c r="B491" t="s">
        <v>557</v>
      </c>
      <c r="C491">
        <v>0.16958799999999999</v>
      </c>
      <c r="D491">
        <v>7.1765299999999996</v>
      </c>
      <c r="E491">
        <v>17.103400000000001</v>
      </c>
      <c r="F491">
        <v>7.0489699999999999E-3</v>
      </c>
      <c r="G491" t="s">
        <v>938</v>
      </c>
      <c r="H491" t="s">
        <v>938</v>
      </c>
    </row>
    <row r="492" spans="1:8" ht="15" customHeight="1">
      <c r="A492" t="s">
        <v>556</v>
      </c>
      <c r="B492" t="s">
        <v>558</v>
      </c>
      <c r="C492">
        <v>4.81479E-2</v>
      </c>
      <c r="D492">
        <v>4.0490399999999998</v>
      </c>
      <c r="E492">
        <v>2.7572800000000002</v>
      </c>
      <c r="F492">
        <v>1.2185799999999999E-3</v>
      </c>
      <c r="G492" t="s">
        <v>938</v>
      </c>
      <c r="H492" t="s">
        <v>938</v>
      </c>
    </row>
    <row r="493" spans="1:8" ht="15" customHeight="1">
      <c r="A493" t="s">
        <v>556</v>
      </c>
      <c r="B493" t="s">
        <v>559</v>
      </c>
      <c r="C493">
        <v>5.8798700000000002E-2</v>
      </c>
      <c r="D493">
        <v>4.4855900000000002</v>
      </c>
      <c r="E493">
        <v>7.84978</v>
      </c>
      <c r="F493">
        <v>0</v>
      </c>
      <c r="G493" t="s">
        <v>938</v>
      </c>
      <c r="H493" t="s">
        <v>938</v>
      </c>
    </row>
    <row r="494" spans="1:8" ht="15" customHeight="1">
      <c r="A494" t="s">
        <v>560</v>
      </c>
      <c r="B494" t="s">
        <v>561</v>
      </c>
      <c r="C494">
        <v>0.173871</v>
      </c>
      <c r="D494">
        <v>130.72300000000001</v>
      </c>
      <c r="E494">
        <v>5.52121</v>
      </c>
      <c r="F494">
        <v>2.61815E-2</v>
      </c>
      <c r="G494" t="s">
        <v>938</v>
      </c>
      <c r="H494" t="s">
        <v>938</v>
      </c>
    </row>
    <row r="495" spans="1:8" ht="15" customHeight="1">
      <c r="A495" t="s">
        <v>560</v>
      </c>
      <c r="B495" t="s">
        <v>562</v>
      </c>
      <c r="C495">
        <v>0.87129199999999996</v>
      </c>
      <c r="D495">
        <v>120.242</v>
      </c>
      <c r="E495">
        <v>12.318899999999999</v>
      </c>
      <c r="F495">
        <v>7.7119499999999994E-2</v>
      </c>
      <c r="G495" t="s">
        <v>938</v>
      </c>
      <c r="H495" t="s">
        <v>938</v>
      </c>
    </row>
    <row r="496" spans="1:8" ht="15" customHeight="1">
      <c r="A496" t="s">
        <v>560</v>
      </c>
      <c r="B496" t="s">
        <v>563</v>
      </c>
      <c r="C496">
        <v>0.120965</v>
      </c>
      <c r="D496">
        <v>11.380100000000001</v>
      </c>
      <c r="E496">
        <v>7.8038100000000004</v>
      </c>
      <c r="F496">
        <v>2.03927E-2</v>
      </c>
      <c r="G496" t="s">
        <v>938</v>
      </c>
      <c r="H496" t="s">
        <v>938</v>
      </c>
    </row>
    <row r="497" spans="1:8" ht="15" customHeight="1">
      <c r="A497" t="s">
        <v>560</v>
      </c>
      <c r="B497" t="s">
        <v>564</v>
      </c>
      <c r="C497">
        <v>8.99311E-2</v>
      </c>
      <c r="D497">
        <v>20.697700000000001</v>
      </c>
      <c r="E497">
        <v>2.0416699999999999</v>
      </c>
      <c r="F497">
        <v>5.7058200000000003E-2</v>
      </c>
      <c r="G497" t="s">
        <v>938</v>
      </c>
      <c r="H497" t="s">
        <v>938</v>
      </c>
    </row>
    <row r="498" spans="1:8" ht="15" customHeight="1">
      <c r="A498" t="s">
        <v>560</v>
      </c>
      <c r="B498" t="s">
        <v>565</v>
      </c>
      <c r="C498">
        <v>0.206041</v>
      </c>
      <c r="D498">
        <v>11.2118</v>
      </c>
      <c r="E498">
        <v>18.548999999999999</v>
      </c>
      <c r="F498">
        <v>1.69646E-2</v>
      </c>
      <c r="G498" t="s">
        <v>938</v>
      </c>
      <c r="H498" t="s">
        <v>938</v>
      </c>
    </row>
    <row r="499" spans="1:8" ht="15" customHeight="1">
      <c r="A499" t="s">
        <v>560</v>
      </c>
      <c r="B499" t="s">
        <v>566</v>
      </c>
      <c r="C499">
        <v>6.4170199999999997E-2</v>
      </c>
      <c r="D499">
        <v>3.9815499999999999</v>
      </c>
      <c r="E499">
        <v>3.6570100000000001</v>
      </c>
      <c r="F499">
        <v>5.0703199999999997E-3</v>
      </c>
      <c r="G499" t="s">
        <v>938</v>
      </c>
      <c r="H499" t="s">
        <v>938</v>
      </c>
    </row>
    <row r="500" spans="1:8" ht="15" customHeight="1">
      <c r="A500" t="s">
        <v>560</v>
      </c>
      <c r="B500" t="s">
        <v>567</v>
      </c>
      <c r="C500">
        <v>0.12972800000000001</v>
      </c>
      <c r="D500">
        <v>7.0842099999999997</v>
      </c>
      <c r="E500">
        <v>7.0573199999999998</v>
      </c>
      <c r="F500">
        <v>9.0501599999999998E-3</v>
      </c>
      <c r="G500" t="s">
        <v>938</v>
      </c>
      <c r="H500" t="s">
        <v>938</v>
      </c>
    </row>
    <row r="501" spans="1:8" ht="15" customHeight="1">
      <c r="A501" t="s">
        <v>560</v>
      </c>
      <c r="B501" t="s">
        <v>568</v>
      </c>
      <c r="C501">
        <v>0.132018</v>
      </c>
      <c r="D501">
        <v>9.4206000000000003</v>
      </c>
      <c r="E501">
        <v>7.6736899999999997</v>
      </c>
      <c r="F501">
        <v>1.27479E-2</v>
      </c>
      <c r="G501" t="s">
        <v>938</v>
      </c>
      <c r="H501" t="s">
        <v>938</v>
      </c>
    </row>
    <row r="502" spans="1:8" ht="15" customHeight="1">
      <c r="A502" t="s">
        <v>560</v>
      </c>
      <c r="B502" t="s">
        <v>569</v>
      </c>
      <c r="C502">
        <v>0.12764</v>
      </c>
      <c r="D502">
        <v>28.710699999999999</v>
      </c>
      <c r="E502">
        <v>3.1906699999999999</v>
      </c>
      <c r="F502">
        <v>9.0286099999999994E-2</v>
      </c>
      <c r="G502" t="s">
        <v>938</v>
      </c>
      <c r="H502" t="s">
        <v>938</v>
      </c>
    </row>
    <row r="503" spans="1:8" ht="15" customHeight="1">
      <c r="A503" t="s">
        <v>560</v>
      </c>
      <c r="B503" t="s">
        <v>570</v>
      </c>
      <c r="C503">
        <v>0.11717</v>
      </c>
      <c r="D503">
        <v>15.9377</v>
      </c>
      <c r="E503">
        <v>10.1197</v>
      </c>
      <c r="F503">
        <v>9.5550099999999992E-3</v>
      </c>
      <c r="G503" t="s">
        <v>938</v>
      </c>
      <c r="H503" t="s">
        <v>938</v>
      </c>
    </row>
    <row r="504" spans="1:8" ht="15" customHeight="1">
      <c r="A504" t="s">
        <v>560</v>
      </c>
      <c r="B504" t="s">
        <v>571</v>
      </c>
      <c r="C504">
        <v>0.11926</v>
      </c>
      <c r="D504">
        <v>10.5121</v>
      </c>
      <c r="E504">
        <v>9.7290399999999995</v>
      </c>
      <c r="F504">
        <v>1.40784E-2</v>
      </c>
      <c r="G504" t="s">
        <v>938</v>
      </c>
      <c r="H504" t="s">
        <v>938</v>
      </c>
    </row>
    <row r="505" spans="1:8" ht="15" customHeight="1">
      <c r="A505" t="s">
        <v>560</v>
      </c>
      <c r="B505" t="s">
        <v>572</v>
      </c>
      <c r="C505">
        <v>0.112898</v>
      </c>
      <c r="D505">
        <v>11.113</v>
      </c>
      <c r="E505">
        <v>8.3513500000000001</v>
      </c>
      <c r="F505">
        <v>1.7048600000000001E-2</v>
      </c>
      <c r="G505" t="s">
        <v>938</v>
      </c>
      <c r="H505" t="s">
        <v>938</v>
      </c>
    </row>
    <row r="506" spans="1:8" ht="15" customHeight="1">
      <c r="A506" t="s">
        <v>560</v>
      </c>
      <c r="B506" t="s">
        <v>573</v>
      </c>
      <c r="C506">
        <v>0.109738</v>
      </c>
      <c r="D506">
        <v>5.6142200000000004</v>
      </c>
      <c r="E506">
        <v>9.4827999999999992</v>
      </c>
      <c r="F506">
        <v>4.7564500000000002E-4</v>
      </c>
      <c r="G506" t="s">
        <v>938</v>
      </c>
      <c r="H506" t="s">
        <v>938</v>
      </c>
    </row>
    <row r="507" spans="1:8" ht="15" customHeight="1">
      <c r="A507" t="s">
        <v>560</v>
      </c>
      <c r="B507" t="s">
        <v>574</v>
      </c>
      <c r="C507">
        <v>0.14743500000000001</v>
      </c>
      <c r="D507">
        <v>15.3652</v>
      </c>
      <c r="E507">
        <v>4.0684399999999998</v>
      </c>
      <c r="F507">
        <v>1.9441400000000001E-2</v>
      </c>
      <c r="G507" t="s">
        <v>938</v>
      </c>
      <c r="H507" t="s">
        <v>938</v>
      </c>
    </row>
    <row r="508" spans="1:8" ht="15" customHeight="1">
      <c r="A508" t="s">
        <v>560</v>
      </c>
      <c r="B508" t="s">
        <v>575</v>
      </c>
      <c r="C508">
        <v>0.12831799999999999</v>
      </c>
      <c r="D508">
        <v>9.7851400000000002</v>
      </c>
      <c r="E508">
        <v>9.7416900000000002</v>
      </c>
      <c r="F508">
        <v>9.8134499999999996E-3</v>
      </c>
      <c r="G508" t="s">
        <v>938</v>
      </c>
      <c r="H508" t="s">
        <v>938</v>
      </c>
    </row>
    <row r="509" spans="1:8" ht="15" customHeight="1">
      <c r="A509" t="s">
        <v>560</v>
      </c>
      <c r="B509" t="s">
        <v>576</v>
      </c>
      <c r="C509">
        <v>0.28848499999999999</v>
      </c>
      <c r="D509">
        <v>22.006799999999998</v>
      </c>
      <c r="E509">
        <v>21.9026</v>
      </c>
      <c r="F509">
        <v>3.8572099999999998E-2</v>
      </c>
      <c r="G509" t="s">
        <v>938</v>
      </c>
      <c r="H509" t="s">
        <v>938</v>
      </c>
    </row>
    <row r="510" spans="1:8" ht="15" customHeight="1">
      <c r="A510" t="s">
        <v>560</v>
      </c>
      <c r="B510" t="s">
        <v>577</v>
      </c>
      <c r="C510">
        <v>0.116021</v>
      </c>
      <c r="D510">
        <v>5.4369800000000001</v>
      </c>
      <c r="E510">
        <v>9.6684599999999996</v>
      </c>
      <c r="F510">
        <v>8.3835200000000002E-3</v>
      </c>
      <c r="G510" t="s">
        <v>938</v>
      </c>
      <c r="H510" t="s">
        <v>938</v>
      </c>
    </row>
    <row r="511" spans="1:8" ht="15" customHeight="1">
      <c r="A511" t="s">
        <v>560</v>
      </c>
      <c r="B511" t="s">
        <v>578</v>
      </c>
      <c r="C511">
        <v>0.10867300000000001</v>
      </c>
      <c r="D511">
        <v>14.6214</v>
      </c>
      <c r="E511">
        <v>9.7994599999999998</v>
      </c>
      <c r="F511">
        <v>2.6365099999999999E-2</v>
      </c>
      <c r="G511" t="s">
        <v>938</v>
      </c>
      <c r="H511" t="s">
        <v>938</v>
      </c>
    </row>
    <row r="512" spans="1:8" ht="15" customHeight="1">
      <c r="A512" t="s">
        <v>560</v>
      </c>
      <c r="B512" t="s">
        <v>579</v>
      </c>
      <c r="C512">
        <v>4.1623599999999997E-2</v>
      </c>
      <c r="D512">
        <v>6.0876900000000003</v>
      </c>
      <c r="E512">
        <v>6.7969900000000001</v>
      </c>
      <c r="F512">
        <v>7.1736500000000002E-3</v>
      </c>
      <c r="G512" t="s">
        <v>938</v>
      </c>
      <c r="H512" t="s">
        <v>938</v>
      </c>
    </row>
    <row r="513" spans="1:8" ht="15" customHeight="1">
      <c r="A513" t="s">
        <v>560</v>
      </c>
      <c r="B513" t="s">
        <v>580</v>
      </c>
      <c r="C513">
        <v>7.9931799999999997E-2</v>
      </c>
      <c r="D513">
        <v>9.8692399999999996</v>
      </c>
      <c r="E513">
        <v>11.1723</v>
      </c>
      <c r="F513">
        <v>8.6580100000000007E-3</v>
      </c>
      <c r="G513" t="s">
        <v>938</v>
      </c>
      <c r="H513" t="s">
        <v>938</v>
      </c>
    </row>
    <row r="514" spans="1:8" ht="15" customHeight="1">
      <c r="A514" t="s">
        <v>560</v>
      </c>
      <c r="B514" t="s">
        <v>581</v>
      </c>
      <c r="C514">
        <v>0</v>
      </c>
      <c r="D514">
        <v>0</v>
      </c>
      <c r="E514">
        <v>0</v>
      </c>
      <c r="F514">
        <v>0</v>
      </c>
      <c r="G514" t="s">
        <v>924</v>
      </c>
      <c r="H514" t="s">
        <v>924</v>
      </c>
    </row>
    <row r="515" spans="1:8" ht="15" customHeight="1">
      <c r="A515" t="s">
        <v>582</v>
      </c>
      <c r="B515" t="s">
        <v>583</v>
      </c>
      <c r="C515">
        <v>0.213978</v>
      </c>
      <c r="D515">
        <v>13.1744</v>
      </c>
      <c r="E515">
        <v>19.578900000000001</v>
      </c>
      <c r="F515">
        <v>2.05142E-2</v>
      </c>
      <c r="G515" t="s">
        <v>938</v>
      </c>
      <c r="H515" t="s">
        <v>938</v>
      </c>
    </row>
    <row r="516" spans="1:8" ht="15" customHeight="1">
      <c r="A516" t="s">
        <v>582</v>
      </c>
      <c r="B516" t="s">
        <v>584</v>
      </c>
      <c r="C516">
        <v>0.18265999999999999</v>
      </c>
      <c r="D516">
        <v>6.6829099999999997</v>
      </c>
      <c r="E516">
        <v>18.397600000000001</v>
      </c>
      <c r="F516">
        <v>4.0644899999999996E-3</v>
      </c>
      <c r="G516" t="s">
        <v>938</v>
      </c>
      <c r="H516" t="s">
        <v>938</v>
      </c>
    </row>
    <row r="517" spans="1:8" ht="15" customHeight="1">
      <c r="A517" t="s">
        <v>582</v>
      </c>
      <c r="B517" t="s">
        <v>585</v>
      </c>
      <c r="C517">
        <v>0.204402</v>
      </c>
      <c r="D517">
        <v>6.2328000000000001</v>
      </c>
      <c r="E517">
        <v>21.814800000000002</v>
      </c>
      <c r="F517">
        <v>0</v>
      </c>
      <c r="G517" t="s">
        <v>938</v>
      </c>
      <c r="H517" t="s">
        <v>938</v>
      </c>
    </row>
    <row r="518" spans="1:8" ht="15" customHeight="1">
      <c r="A518" t="s">
        <v>582</v>
      </c>
      <c r="B518" t="s">
        <v>586</v>
      </c>
      <c r="C518">
        <v>0.18778500000000001</v>
      </c>
      <c r="D518">
        <v>8.3471299999999999</v>
      </c>
      <c r="E518">
        <v>18.275500000000001</v>
      </c>
      <c r="F518">
        <v>8.9891399999999996E-3</v>
      </c>
      <c r="G518" t="s">
        <v>938</v>
      </c>
      <c r="H518" t="s">
        <v>938</v>
      </c>
    </row>
    <row r="519" spans="1:8" ht="15" customHeight="1">
      <c r="A519" t="s">
        <v>582</v>
      </c>
      <c r="B519" t="s">
        <v>587</v>
      </c>
      <c r="C519">
        <v>7.6116799999999998E-2</v>
      </c>
      <c r="D519">
        <v>5.7488999999999999</v>
      </c>
      <c r="E519">
        <v>10.060600000000001</v>
      </c>
      <c r="F519">
        <v>0</v>
      </c>
      <c r="G519" t="s">
        <v>938</v>
      </c>
      <c r="H519" t="s">
        <v>938</v>
      </c>
    </row>
    <row r="520" spans="1:8" ht="15" customHeight="1">
      <c r="A520" t="s">
        <v>582</v>
      </c>
      <c r="B520" t="s">
        <v>588</v>
      </c>
      <c r="C520">
        <v>6.6401199999999994E-2</v>
      </c>
      <c r="D520">
        <v>4.6855500000000001</v>
      </c>
      <c r="E520">
        <v>6.8663600000000002</v>
      </c>
      <c r="F520">
        <v>2.6286700000000001E-3</v>
      </c>
      <c r="G520" t="s">
        <v>938</v>
      </c>
      <c r="H520" t="s">
        <v>938</v>
      </c>
    </row>
    <row r="521" spans="1:8" ht="15" customHeight="1">
      <c r="A521" t="s">
        <v>589</v>
      </c>
      <c r="B521" t="s">
        <v>590</v>
      </c>
      <c r="C521">
        <v>4.23498E-2</v>
      </c>
      <c r="D521">
        <v>6.1877899999999997</v>
      </c>
      <c r="E521">
        <v>6.9139099999999996</v>
      </c>
      <c r="F521">
        <v>1.5429899999999999E-3</v>
      </c>
      <c r="G521" t="s">
        <v>938</v>
      </c>
      <c r="H521" t="s">
        <v>938</v>
      </c>
    </row>
    <row r="522" spans="1:8" ht="15" customHeight="1">
      <c r="A522" t="s">
        <v>589</v>
      </c>
      <c r="B522" t="s">
        <v>591</v>
      </c>
      <c r="C522">
        <v>4.0808999999999998E-2</v>
      </c>
      <c r="D522">
        <v>4.9446700000000003</v>
      </c>
      <c r="E522">
        <v>8.8140699999999992</v>
      </c>
      <c r="F522">
        <v>0</v>
      </c>
      <c r="G522" t="s">
        <v>938</v>
      </c>
      <c r="H522" t="s">
        <v>938</v>
      </c>
    </row>
    <row r="523" spans="1:8" ht="15" customHeight="1">
      <c r="A523" t="s">
        <v>589</v>
      </c>
      <c r="B523" t="s">
        <v>592</v>
      </c>
      <c r="C523">
        <v>5.4253999999999997E-2</v>
      </c>
      <c r="D523">
        <v>5.1256399999999998</v>
      </c>
      <c r="E523">
        <v>4.7655200000000004</v>
      </c>
      <c r="F523">
        <v>2.1510100000000001E-3</v>
      </c>
      <c r="G523" t="s">
        <v>938</v>
      </c>
      <c r="H523" t="s">
        <v>938</v>
      </c>
    </row>
    <row r="524" spans="1:8" ht="15" customHeight="1">
      <c r="A524" t="s">
        <v>589</v>
      </c>
      <c r="B524" t="s">
        <v>593</v>
      </c>
      <c r="C524">
        <v>8.1190199999999994E-3</v>
      </c>
      <c r="D524">
        <v>0.28078700000000001</v>
      </c>
      <c r="E524">
        <v>0.98907299999999998</v>
      </c>
      <c r="F524">
        <v>0</v>
      </c>
      <c r="G524" t="s">
        <v>938</v>
      </c>
      <c r="H524" t="s">
        <v>938</v>
      </c>
    </row>
    <row r="525" spans="1:8" ht="15" customHeight="1">
      <c r="A525" t="s">
        <v>594</v>
      </c>
      <c r="B525" t="s">
        <v>595</v>
      </c>
      <c r="C525">
        <v>0.107587</v>
      </c>
      <c r="D525">
        <v>7.92361</v>
      </c>
      <c r="E525">
        <v>10.0799</v>
      </c>
      <c r="F525">
        <v>5.8302199999999997E-3</v>
      </c>
      <c r="G525" t="s">
        <v>938</v>
      </c>
      <c r="H525" t="s">
        <v>938</v>
      </c>
    </row>
    <row r="526" spans="1:8" ht="15" customHeight="1">
      <c r="A526" t="s">
        <v>594</v>
      </c>
      <c r="B526" t="s">
        <v>596</v>
      </c>
      <c r="C526">
        <v>0.131659</v>
      </c>
      <c r="D526">
        <v>18.230399999999999</v>
      </c>
      <c r="E526">
        <v>9.2442399999999996</v>
      </c>
      <c r="F526">
        <v>3.9426500000000003E-2</v>
      </c>
      <c r="G526" t="s">
        <v>938</v>
      </c>
      <c r="H526" t="s">
        <v>938</v>
      </c>
    </row>
    <row r="527" spans="1:8" ht="15" customHeight="1">
      <c r="A527" t="s">
        <v>594</v>
      </c>
      <c r="B527" t="s">
        <v>597</v>
      </c>
      <c r="C527">
        <v>9.4763100000000003E-2</v>
      </c>
      <c r="D527">
        <v>135.49199999999999</v>
      </c>
      <c r="E527">
        <v>4.1676000000000002</v>
      </c>
      <c r="F527">
        <v>8.7346400000000001E-3</v>
      </c>
      <c r="G527" t="s">
        <v>938</v>
      </c>
      <c r="H527" t="s">
        <v>938</v>
      </c>
    </row>
    <row r="528" spans="1:8" ht="15" customHeight="1">
      <c r="A528" t="s">
        <v>598</v>
      </c>
      <c r="B528" t="s">
        <v>599</v>
      </c>
      <c r="C528">
        <v>6.2428900000000002E-2</v>
      </c>
      <c r="D528">
        <v>35.456299999999999</v>
      </c>
      <c r="E528">
        <v>4.33683</v>
      </c>
      <c r="F528">
        <v>0</v>
      </c>
      <c r="G528" t="s">
        <v>924</v>
      </c>
      <c r="H528" t="s">
        <v>938</v>
      </c>
    </row>
    <row r="529" spans="1:8" ht="15" customHeight="1">
      <c r="A529" t="s">
        <v>598</v>
      </c>
      <c r="B529" t="s">
        <v>600</v>
      </c>
      <c r="C529">
        <v>0</v>
      </c>
      <c r="D529">
        <v>0</v>
      </c>
      <c r="E529">
        <v>0</v>
      </c>
      <c r="F529">
        <v>0</v>
      </c>
      <c r="G529" t="s">
        <v>924</v>
      </c>
      <c r="H529" t="s">
        <v>924</v>
      </c>
    </row>
    <row r="530" spans="1:8" ht="15" customHeight="1">
      <c r="A530" t="s">
        <v>598</v>
      </c>
      <c r="B530" t="s">
        <v>601</v>
      </c>
      <c r="C530">
        <v>0</v>
      </c>
      <c r="D530">
        <v>0</v>
      </c>
      <c r="E530">
        <v>0</v>
      </c>
      <c r="F530">
        <v>0</v>
      </c>
      <c r="G530" t="s">
        <v>924</v>
      </c>
      <c r="H530" t="s">
        <v>924</v>
      </c>
    </row>
    <row r="531" spans="1:8" ht="15" customHeight="1">
      <c r="A531" t="s">
        <v>602</v>
      </c>
      <c r="B531" t="s">
        <v>603</v>
      </c>
      <c r="C531">
        <v>7.4232500000000007E-2</v>
      </c>
      <c r="D531">
        <v>6.2284300000000004</v>
      </c>
      <c r="E531">
        <v>13.2691</v>
      </c>
      <c r="F531">
        <v>0</v>
      </c>
      <c r="G531" t="s">
        <v>938</v>
      </c>
      <c r="H531" t="s">
        <v>938</v>
      </c>
    </row>
    <row r="532" spans="1:8" ht="15" customHeight="1">
      <c r="A532" t="s">
        <v>602</v>
      </c>
      <c r="B532" t="s">
        <v>604</v>
      </c>
      <c r="C532">
        <v>9.5951900000000007E-2</v>
      </c>
      <c r="D532">
        <v>5.4920499999999999</v>
      </c>
      <c r="E532">
        <v>14.3101</v>
      </c>
      <c r="F532">
        <v>0</v>
      </c>
      <c r="G532" t="s">
        <v>938</v>
      </c>
      <c r="H532" t="s">
        <v>938</v>
      </c>
    </row>
    <row r="533" spans="1:8" ht="15" customHeight="1">
      <c r="A533" t="s">
        <v>602</v>
      </c>
      <c r="B533" t="s">
        <v>605</v>
      </c>
      <c r="C533">
        <v>4.6238799999999997E-2</v>
      </c>
      <c r="D533">
        <v>5.5769000000000002</v>
      </c>
      <c r="E533">
        <v>10.065</v>
      </c>
      <c r="F533">
        <v>0</v>
      </c>
      <c r="G533" t="s">
        <v>938</v>
      </c>
      <c r="H533" t="s">
        <v>938</v>
      </c>
    </row>
    <row r="534" spans="1:8" ht="15" customHeight="1">
      <c r="A534" t="s">
        <v>602</v>
      </c>
      <c r="B534" t="s">
        <v>606</v>
      </c>
      <c r="C534">
        <v>4.2375599999999999E-2</v>
      </c>
      <c r="D534">
        <v>4.6352399999999996</v>
      </c>
      <c r="E534">
        <v>8.1116700000000002</v>
      </c>
      <c r="F534">
        <v>0</v>
      </c>
      <c r="G534" t="s">
        <v>924</v>
      </c>
      <c r="H534" t="s">
        <v>938</v>
      </c>
    </row>
    <row r="535" spans="1:8" ht="15" customHeight="1">
      <c r="A535" t="s">
        <v>602</v>
      </c>
      <c r="B535" t="s">
        <v>607</v>
      </c>
      <c r="C535">
        <v>2.64151E-2</v>
      </c>
      <c r="D535">
        <v>3.4479000000000002</v>
      </c>
      <c r="E535">
        <v>5.9446500000000002</v>
      </c>
      <c r="F535">
        <v>0</v>
      </c>
      <c r="G535" t="s">
        <v>938</v>
      </c>
      <c r="H535" t="s">
        <v>938</v>
      </c>
    </row>
    <row r="536" spans="1:8" ht="15" customHeight="1">
      <c r="A536" t="s">
        <v>1151</v>
      </c>
      <c r="B536" t="s">
        <v>1152</v>
      </c>
      <c r="C536">
        <v>0</v>
      </c>
      <c r="D536">
        <v>0</v>
      </c>
      <c r="E536">
        <v>0</v>
      </c>
      <c r="F536">
        <v>0</v>
      </c>
      <c r="G536" t="s">
        <v>924</v>
      </c>
      <c r="H536" t="s">
        <v>924</v>
      </c>
    </row>
    <row r="537" spans="1:8" ht="15" customHeight="1">
      <c r="A537" t="s">
        <v>608</v>
      </c>
      <c r="B537" t="s">
        <v>609</v>
      </c>
      <c r="C537">
        <v>4.4156800000000003E-2</v>
      </c>
      <c r="D537">
        <v>4.6497599999999997</v>
      </c>
      <c r="E537">
        <v>8.3767499999999995</v>
      </c>
      <c r="F537">
        <v>0</v>
      </c>
      <c r="G537" t="s">
        <v>938</v>
      </c>
      <c r="H537" t="s">
        <v>938</v>
      </c>
    </row>
    <row r="538" spans="1:8" ht="15" customHeight="1">
      <c r="A538" t="s">
        <v>610</v>
      </c>
      <c r="B538" t="s">
        <v>611</v>
      </c>
      <c r="C538">
        <v>0.19878100000000001</v>
      </c>
      <c r="D538">
        <v>10.485300000000001</v>
      </c>
      <c r="E538">
        <v>17.195499999999999</v>
      </c>
      <c r="F538">
        <v>1.7202200000000001E-2</v>
      </c>
      <c r="G538" t="s">
        <v>924</v>
      </c>
      <c r="H538" t="s">
        <v>938</v>
      </c>
    </row>
    <row r="539" spans="1:8" ht="15" customHeight="1">
      <c r="A539" t="s">
        <v>610</v>
      </c>
      <c r="B539" t="s">
        <v>612</v>
      </c>
      <c r="C539">
        <v>8.7859599999999996E-2</v>
      </c>
      <c r="D539">
        <v>4.4141700000000004</v>
      </c>
      <c r="E539">
        <v>5.2162899999999999</v>
      </c>
      <c r="F539">
        <v>5.8671399999999999E-3</v>
      </c>
      <c r="G539" t="s">
        <v>924</v>
      </c>
      <c r="H539" t="s">
        <v>938</v>
      </c>
    </row>
    <row r="540" spans="1:8" ht="15" customHeight="1">
      <c r="A540" t="s">
        <v>1153</v>
      </c>
      <c r="B540" t="s">
        <v>1200</v>
      </c>
      <c r="C540">
        <v>0</v>
      </c>
      <c r="D540">
        <v>0</v>
      </c>
      <c r="E540">
        <v>0</v>
      </c>
      <c r="F540">
        <v>0</v>
      </c>
      <c r="G540" t="s">
        <v>924</v>
      </c>
      <c r="H540" t="s">
        <v>924</v>
      </c>
    </row>
    <row r="541" spans="1:8" ht="15" customHeight="1">
      <c r="A541" t="s">
        <v>613</v>
      </c>
      <c r="B541" t="s">
        <v>614</v>
      </c>
      <c r="C541">
        <v>0</v>
      </c>
      <c r="D541">
        <v>0</v>
      </c>
      <c r="E541">
        <v>0</v>
      </c>
      <c r="F541">
        <v>0</v>
      </c>
      <c r="G541" t="s">
        <v>924</v>
      </c>
      <c r="H541" t="s">
        <v>924</v>
      </c>
    </row>
    <row r="542" spans="1:8" ht="15" customHeight="1">
      <c r="A542" t="s">
        <v>1154</v>
      </c>
      <c r="B542" t="s">
        <v>1155</v>
      </c>
      <c r="C542">
        <v>0</v>
      </c>
      <c r="D542">
        <v>0</v>
      </c>
      <c r="E542">
        <v>0</v>
      </c>
      <c r="F542">
        <v>0</v>
      </c>
      <c r="G542" t="s">
        <v>924</v>
      </c>
      <c r="H542" t="s">
        <v>924</v>
      </c>
    </row>
    <row r="543" spans="1:8" ht="15" customHeight="1">
      <c r="A543" t="s">
        <v>1156</v>
      </c>
      <c r="B543" t="s">
        <v>1201</v>
      </c>
      <c r="C543">
        <v>0</v>
      </c>
      <c r="D543">
        <v>0</v>
      </c>
      <c r="E543">
        <v>0</v>
      </c>
      <c r="F543">
        <v>0</v>
      </c>
      <c r="G543" t="s">
        <v>924</v>
      </c>
      <c r="H543" t="s">
        <v>924</v>
      </c>
    </row>
    <row r="544" spans="1:8" ht="15" customHeight="1">
      <c r="A544" t="s">
        <v>615</v>
      </c>
      <c r="B544" t="s">
        <v>616</v>
      </c>
      <c r="C544">
        <v>8.2767900000000005E-2</v>
      </c>
      <c r="D544">
        <v>68.633300000000006</v>
      </c>
      <c r="E544">
        <v>2.3258000000000001</v>
      </c>
      <c r="F544">
        <v>2.8181899999999999E-3</v>
      </c>
      <c r="G544" t="s">
        <v>938</v>
      </c>
      <c r="H544" t="s">
        <v>938</v>
      </c>
    </row>
    <row r="545" spans="1:8" ht="15" customHeight="1">
      <c r="A545" t="s">
        <v>615</v>
      </c>
      <c r="B545" t="s">
        <v>1165</v>
      </c>
      <c r="C545">
        <v>0</v>
      </c>
      <c r="D545">
        <v>0</v>
      </c>
      <c r="E545">
        <v>0</v>
      </c>
      <c r="F545">
        <v>0</v>
      </c>
      <c r="G545" t="s">
        <v>924</v>
      </c>
      <c r="H545" t="s">
        <v>924</v>
      </c>
    </row>
    <row r="546" spans="1:8" ht="15" customHeight="1">
      <c r="A546" t="s">
        <v>615</v>
      </c>
      <c r="B546" t="s">
        <v>1166</v>
      </c>
      <c r="C546">
        <v>0</v>
      </c>
      <c r="D546">
        <v>0</v>
      </c>
      <c r="E546">
        <v>0</v>
      </c>
      <c r="F546">
        <v>0</v>
      </c>
      <c r="G546" t="s">
        <v>924</v>
      </c>
      <c r="H546" t="s">
        <v>924</v>
      </c>
    </row>
    <row r="547" spans="1:8" ht="15" customHeight="1">
      <c r="A547" t="s">
        <v>615</v>
      </c>
      <c r="B547" t="s">
        <v>618</v>
      </c>
      <c r="C547">
        <v>0.13453599999999999</v>
      </c>
      <c r="D547">
        <v>7.7193699999999996</v>
      </c>
      <c r="E547">
        <v>4.7478499999999997</v>
      </c>
      <c r="F547">
        <v>4.9693300000000001E-3</v>
      </c>
      <c r="G547" t="s">
        <v>938</v>
      </c>
      <c r="H547" t="s">
        <v>938</v>
      </c>
    </row>
    <row r="548" spans="1:8" ht="15" customHeight="1">
      <c r="A548" t="s">
        <v>619</v>
      </c>
      <c r="B548" t="s">
        <v>620</v>
      </c>
      <c r="C548">
        <v>0.11485099999999999</v>
      </c>
      <c r="D548">
        <v>16.099</v>
      </c>
      <c r="E548">
        <v>8.6490600000000004</v>
      </c>
      <c r="F548">
        <v>1.28158E-2</v>
      </c>
      <c r="G548" t="s">
        <v>938</v>
      </c>
      <c r="H548" t="s">
        <v>938</v>
      </c>
    </row>
    <row r="549" spans="1:8" ht="15" customHeight="1">
      <c r="A549" t="s">
        <v>621</v>
      </c>
      <c r="B549" t="s">
        <v>622</v>
      </c>
      <c r="C549">
        <v>0.122715</v>
      </c>
      <c r="D549">
        <v>18.0626</v>
      </c>
      <c r="E549">
        <v>8.6766699999999997</v>
      </c>
      <c r="F549">
        <v>2.0603900000000001E-2</v>
      </c>
      <c r="G549" t="s">
        <v>924</v>
      </c>
      <c r="H549" t="s">
        <v>938</v>
      </c>
    </row>
    <row r="550" spans="1:8" ht="15" customHeight="1">
      <c r="A550" t="s">
        <v>1157</v>
      </c>
      <c r="B550" t="s">
        <v>1158</v>
      </c>
      <c r="C550">
        <v>0</v>
      </c>
      <c r="D550">
        <v>0</v>
      </c>
      <c r="E550">
        <v>0</v>
      </c>
      <c r="F550">
        <v>0</v>
      </c>
      <c r="G550" t="s">
        <v>924</v>
      </c>
      <c r="H550" t="s">
        <v>924</v>
      </c>
    </row>
    <row r="551" spans="1:8" ht="15" customHeight="1">
      <c r="A551" t="s">
        <v>1159</v>
      </c>
      <c r="B551" t="s">
        <v>1202</v>
      </c>
      <c r="C551">
        <v>0</v>
      </c>
      <c r="D551">
        <v>0</v>
      </c>
      <c r="E551">
        <v>0</v>
      </c>
      <c r="F551">
        <v>0</v>
      </c>
      <c r="G551" t="s">
        <v>924</v>
      </c>
      <c r="H551" t="s">
        <v>924</v>
      </c>
    </row>
    <row r="552" spans="1:8" ht="15" customHeight="1">
      <c r="A552" t="s">
        <v>1160</v>
      </c>
      <c r="B552" t="s">
        <v>1203</v>
      </c>
      <c r="C552">
        <v>0</v>
      </c>
      <c r="D552">
        <v>0</v>
      </c>
      <c r="E552">
        <v>0</v>
      </c>
      <c r="F552">
        <v>0</v>
      </c>
      <c r="G552" t="s">
        <v>924</v>
      </c>
      <c r="H552" t="s">
        <v>924</v>
      </c>
    </row>
    <row r="553" spans="1:8" ht="15" customHeight="1">
      <c r="A553" t="s">
        <v>623</v>
      </c>
      <c r="B553" t="s">
        <v>624</v>
      </c>
      <c r="C553">
        <v>0</v>
      </c>
      <c r="D553">
        <v>0</v>
      </c>
      <c r="E553">
        <v>0</v>
      </c>
      <c r="F553">
        <v>0</v>
      </c>
      <c r="G553" t="s">
        <v>924</v>
      </c>
      <c r="H553" t="s">
        <v>924</v>
      </c>
    </row>
    <row r="554" spans="1:8" ht="15" customHeight="1">
      <c r="A554" t="s">
        <v>625</v>
      </c>
      <c r="B554" t="s">
        <v>626</v>
      </c>
      <c r="C554">
        <v>5.9692000000000002E-2</v>
      </c>
      <c r="D554">
        <v>13.616300000000001</v>
      </c>
      <c r="E554">
        <v>8.8893000000000004</v>
      </c>
      <c r="F554">
        <v>1.37643E-2</v>
      </c>
      <c r="G554" t="s">
        <v>938</v>
      </c>
      <c r="H554" t="s">
        <v>938</v>
      </c>
    </row>
    <row r="555" spans="1:8" ht="15" customHeight="1">
      <c r="A555" t="s">
        <v>625</v>
      </c>
      <c r="B555" t="s">
        <v>627</v>
      </c>
      <c r="C555">
        <v>5.92933E-2</v>
      </c>
      <c r="D555">
        <v>18.638200000000001</v>
      </c>
      <c r="E555">
        <v>7.9236000000000004</v>
      </c>
      <c r="F555">
        <v>2.36916E-2</v>
      </c>
      <c r="G555" t="s">
        <v>938</v>
      </c>
      <c r="H555" t="s">
        <v>938</v>
      </c>
    </row>
    <row r="556" spans="1:8" ht="15" customHeight="1">
      <c r="A556" t="s">
        <v>625</v>
      </c>
      <c r="B556" t="s">
        <v>628</v>
      </c>
      <c r="C556">
        <v>0.107312</v>
      </c>
      <c r="D556">
        <v>17.310700000000001</v>
      </c>
      <c r="E556">
        <v>2.5116700000000001</v>
      </c>
      <c r="F556">
        <v>2.7706499999999998E-2</v>
      </c>
      <c r="G556" t="s">
        <v>938</v>
      </c>
      <c r="H556" t="s">
        <v>938</v>
      </c>
    </row>
    <row r="557" spans="1:8" ht="15" customHeight="1">
      <c r="A557" t="s">
        <v>625</v>
      </c>
      <c r="B557" t="s">
        <v>629</v>
      </c>
      <c r="C557">
        <v>0.22059200000000001</v>
      </c>
      <c r="D557">
        <v>21.401399999999999</v>
      </c>
      <c r="E557">
        <v>22.353200000000001</v>
      </c>
      <c r="F557">
        <v>3.0822499999999999E-2</v>
      </c>
      <c r="G557" t="s">
        <v>938</v>
      </c>
      <c r="H557" t="s">
        <v>938</v>
      </c>
    </row>
    <row r="558" spans="1:8" ht="15" customHeight="1">
      <c r="A558" t="s">
        <v>625</v>
      </c>
      <c r="B558" t="s">
        <v>630</v>
      </c>
      <c r="C558">
        <v>0.157698</v>
      </c>
      <c r="D558">
        <v>52.495899999999999</v>
      </c>
      <c r="E558">
        <v>9.5348699999999997</v>
      </c>
      <c r="F558">
        <v>2.5971999999999999E-2</v>
      </c>
      <c r="G558" t="s">
        <v>938</v>
      </c>
      <c r="H558" t="s">
        <v>938</v>
      </c>
    </row>
    <row r="559" spans="1:8" ht="15" customHeight="1">
      <c r="A559" t="s">
        <v>625</v>
      </c>
      <c r="B559" t="s">
        <v>631</v>
      </c>
      <c r="C559">
        <v>0.14138400000000001</v>
      </c>
      <c r="D559">
        <v>47.799399999999999</v>
      </c>
      <c r="E559">
        <v>9.4120899999999992</v>
      </c>
      <c r="F559">
        <v>7.5074699999999996E-3</v>
      </c>
      <c r="G559" t="s">
        <v>938</v>
      </c>
      <c r="H559" t="s">
        <v>938</v>
      </c>
    </row>
  </sheetData>
  <autoFilter ref="A2:M559" xr:uid="{CE93DC4D-7ABA-4A31-8CD7-916766027E50}">
    <sortState xmlns:xlrd2="http://schemas.microsoft.com/office/spreadsheetml/2017/richdata2" ref="A3:H559">
      <sortCondition ref="A2:A559"/>
    </sortState>
  </autoFilter>
  <mergeCells count="1">
    <mergeCell ref="A1:E1"/>
  </mergeCells>
  <conditionalFormatting sqref="B2:B61 B63:B239 B247:B293 B310:B1048576">
    <cfRule type="duplicateValues" dxfId="23" priority="14"/>
  </conditionalFormatting>
  <conditionalFormatting sqref="B1">
    <cfRule type="duplicateValues" dxfId="22" priority="13"/>
  </conditionalFormatting>
  <conditionalFormatting sqref="B1:B61 B63:B239 B247:B293 B310:B1048576">
    <cfRule type="duplicateValues" dxfId="21" priority="12"/>
  </conditionalFormatting>
  <conditionalFormatting sqref="B62">
    <cfRule type="duplicateValues" dxfId="20" priority="10"/>
  </conditionalFormatting>
  <conditionalFormatting sqref="B62">
    <cfRule type="duplicateValues" dxfId="19" priority="9"/>
  </conditionalFormatting>
  <conditionalFormatting sqref="B240:B246">
    <cfRule type="duplicateValues" dxfId="18" priority="7"/>
  </conditionalFormatting>
  <conditionalFormatting sqref="B240:B246">
    <cfRule type="duplicateValues" dxfId="17" priority="6"/>
  </conditionalFormatting>
  <conditionalFormatting sqref="B294:B309">
    <cfRule type="duplicateValues" dxfId="16" priority="2"/>
  </conditionalFormatting>
  <conditionalFormatting sqref="B294:B309">
    <cfRule type="duplicateValues" dxfId="15" priority="1"/>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17CDC-7E1B-4177-AE63-F604FC1B86EE}">
  <sheetPr codeName="Blad17"/>
  <dimension ref="A1:R452"/>
  <sheetViews>
    <sheetView workbookViewId="0">
      <selection activeCell="R1" sqref="R1"/>
    </sheetView>
  </sheetViews>
  <sheetFormatPr defaultRowHeight="14.5"/>
  <cols>
    <col min="1" max="1" width="34.453125" bestFit="1" customWidth="1"/>
    <col min="2" max="2" width="43.453125" bestFit="1" customWidth="1"/>
  </cols>
  <sheetData>
    <row r="1" spans="1:18">
      <c r="A1" s="322" t="s">
        <v>1421</v>
      </c>
      <c r="B1" s="323"/>
      <c r="C1" s="323"/>
      <c r="D1" s="323"/>
      <c r="E1" s="324"/>
      <c r="K1" s="148" t="s">
        <v>1422</v>
      </c>
      <c r="L1" s="149"/>
      <c r="M1" s="149"/>
      <c r="N1" s="149"/>
      <c r="R1" t="s">
        <v>1423</v>
      </c>
    </row>
    <row r="2" spans="1:18" ht="174">
      <c r="A2" s="150" t="s">
        <v>0</v>
      </c>
      <c r="B2" s="150" t="s">
        <v>1</v>
      </c>
      <c r="C2" s="150" t="s">
        <v>1027</v>
      </c>
      <c r="D2" s="150" t="s">
        <v>1028</v>
      </c>
      <c r="E2" s="150" t="s">
        <v>1029</v>
      </c>
      <c r="F2" s="150" t="s">
        <v>1030</v>
      </c>
      <c r="G2" s="150" t="s">
        <v>1031</v>
      </c>
      <c r="H2" s="151" t="s">
        <v>1032</v>
      </c>
      <c r="J2" s="152"/>
      <c r="K2" s="153" t="s">
        <v>1424</v>
      </c>
      <c r="L2" s="153" t="s">
        <v>1425</v>
      </c>
      <c r="M2" s="153" t="s">
        <v>1426</v>
      </c>
      <c r="N2" s="154" t="s">
        <v>1427</v>
      </c>
      <c r="P2" s="155" t="s">
        <v>1428</v>
      </c>
      <c r="R2">
        <v>1</v>
      </c>
    </row>
    <row r="3" spans="1:18">
      <c r="A3" s="2" t="s">
        <v>19</v>
      </c>
      <c r="B3" s="2" t="s">
        <v>20</v>
      </c>
      <c r="C3">
        <f>IFERROR(VLOOKUP($B3,Miljövärden!$B$3:$H$600,MATCH(C$2,Miljövärden!$B$2:$H$2,0),FALSE),"Saknas")</f>
        <v>0.193685</v>
      </c>
      <c r="D3">
        <f>IFERROR(VLOOKUP($B3,Miljövärden!$B$3:$H$600,MATCH(D$2,Miljövärden!$B$2:$H$2,0),FALSE),"Saknas")</f>
        <v>4.1634500000000001</v>
      </c>
      <c r="E3">
        <f>IFERROR(VLOOKUP($B3,Miljövärden!$B$3:$H$600,MATCH(E$2,Miljövärden!$B$2:$H$2,0),FALSE),"Saknas")</f>
        <v>15.3277</v>
      </c>
      <c r="F3">
        <f>IFERROR(VLOOKUP($B3,Miljövärden!$B$3:$H$600,MATCH(F$2,Miljövärden!$B$2:$H$2,0),FALSE),"Saknas")</f>
        <v>0</v>
      </c>
      <c r="G3" t="str">
        <f>IFERROR(VLOOKUP($B3,Miljövärden!$B$3:$H$600,MATCH(G$2,Miljövärden!$B$2:$H$2,0),FALSE),"Nej, saknas")</f>
        <v>Ja</v>
      </c>
      <c r="H3" t="str">
        <f>IFERROR(VLOOKUP($B3,Miljövärden!$B$3:$H$600,MATCH(H$2,Miljövärden!$B$2:$H$2,0),FALSE),"Nej, saknas")</f>
        <v>Ja</v>
      </c>
      <c r="P3" t="str">
        <f>IF(K3="x","nej",
IF(L3="x","ja",
IF(H3="Ja","Ja","nej")))</f>
        <v>Ja</v>
      </c>
      <c r="R3">
        <f>IF(ISERROR(P3),R2,IF(P3="ja",R2+1,R2))</f>
        <v>2</v>
      </c>
    </row>
    <row r="4" spans="1:18">
      <c r="A4" s="2" t="s">
        <v>19</v>
      </c>
      <c r="B4" s="2" t="s">
        <v>23</v>
      </c>
      <c r="C4">
        <f>IFERROR(VLOOKUP($B4,Miljövärden!$B$3:$H$600,MATCH(C$2,Miljövärden!$B$2:$H$2,0),FALSE),"Saknas")</f>
        <v>0.17163999999999999</v>
      </c>
      <c r="D4">
        <f>IFERROR(VLOOKUP($B4,Miljövärden!$B$3:$H$600,MATCH(D$2,Miljövärden!$B$2:$H$2,0),FALSE),"Saknas")</f>
        <v>8.3393800000000002</v>
      </c>
      <c r="E4">
        <f>IFERROR(VLOOKUP($B4,Miljövärden!$B$3:$H$600,MATCH(E$2,Miljövärden!$B$2:$H$2,0),FALSE),"Saknas")</f>
        <v>9.5461100000000005</v>
      </c>
      <c r="F4">
        <f>IFERROR(VLOOKUP($B4,Miljövärden!$B$3:$H$600,MATCH(F$2,Miljövärden!$B$2:$H$2,0),FALSE),"Saknas")</f>
        <v>8.1949299999999996E-3</v>
      </c>
      <c r="G4" t="str">
        <f>IFERROR(VLOOKUP($B4,Miljövärden!$B$3:$H$600,MATCH(G$2,Miljövärden!$B$2:$H$2,0),FALSE),"Nej, saknas")</f>
        <v>Ja</v>
      </c>
      <c r="H4" t="str">
        <f>IFERROR(VLOOKUP($B4,Miljövärden!$B$3:$H$600,MATCH(H$2,Miljövärden!$B$2:$H$2,0),FALSE),"Nej, saknas")</f>
        <v>Ja</v>
      </c>
      <c r="P4" t="str">
        <f t="shared" ref="P4:P67" si="0">IF(K4="x","nej",
IF(L4="x","ja",
IF(H4="Ja","Ja","nej")))</f>
        <v>Ja</v>
      </c>
      <c r="R4">
        <f t="shared" ref="R4:R67" si="1">IF(ISERROR(P4),R3,IF(P4="ja",R3+1,R3))</f>
        <v>3</v>
      </c>
    </row>
    <row r="5" spans="1:18">
      <c r="A5" s="2" t="s">
        <v>19</v>
      </c>
      <c r="B5" s="2" t="s">
        <v>25</v>
      </c>
      <c r="C5">
        <f>IFERROR(VLOOKUP($B5,Miljövärden!$B$3:$H$600,MATCH(C$2,Miljövärden!$B$2:$H$2,0),FALSE),"Saknas")</f>
        <v>0.161495</v>
      </c>
      <c r="D5">
        <f>IFERROR(VLOOKUP($B5,Miljövärden!$B$3:$H$600,MATCH(D$2,Miljövärden!$B$2:$H$2,0),FALSE),"Saknas")</f>
        <v>92.912899999999993</v>
      </c>
      <c r="E5">
        <f>IFERROR(VLOOKUP($B5,Miljövärden!$B$3:$H$600,MATCH(E$2,Miljövärden!$B$2:$H$2,0),FALSE),"Saknas")</f>
        <v>4.7150800000000004</v>
      </c>
      <c r="F5">
        <f>IFERROR(VLOOKUP($B5,Miljövärden!$B$3:$H$600,MATCH(F$2,Miljövärden!$B$2:$H$2,0),FALSE),"Saknas")</f>
        <v>2.2361299999999998E-3</v>
      </c>
      <c r="G5" t="str">
        <f>IFERROR(VLOOKUP($B5,Miljövärden!$B$3:$H$600,MATCH(G$2,Miljövärden!$B$2:$H$2,0),FALSE),"Nej, saknas")</f>
        <v>Ja</v>
      </c>
      <c r="H5" t="str">
        <f>IFERROR(VLOOKUP($B5,Miljövärden!$B$3:$H$600,MATCH(H$2,Miljövärden!$B$2:$H$2,0),FALSE),"Nej, saknas")</f>
        <v>Ja</v>
      </c>
      <c r="P5" t="str">
        <f t="shared" si="0"/>
        <v>Ja</v>
      </c>
      <c r="R5">
        <f t="shared" si="1"/>
        <v>4</v>
      </c>
    </row>
    <row r="6" spans="1:18">
      <c r="A6" s="2" t="s">
        <v>19</v>
      </c>
      <c r="B6" s="2" t="s">
        <v>26</v>
      </c>
      <c r="C6">
        <f>IFERROR(VLOOKUP($B6,Miljövärden!$B$3:$H$600,MATCH(C$2,Miljövärden!$B$2:$H$2,0),FALSE),"Saknas")</f>
        <v>0.11081299999999999</v>
      </c>
      <c r="D6">
        <f>IFERROR(VLOOKUP($B6,Miljövärden!$B$3:$H$600,MATCH(D$2,Miljövärden!$B$2:$H$2,0),FALSE),"Saknas")</f>
        <v>4.96462</v>
      </c>
      <c r="E6">
        <f>IFERROR(VLOOKUP($B6,Miljövärden!$B$3:$H$600,MATCH(E$2,Miljövärden!$B$2:$H$2,0),FALSE),"Saknas")</f>
        <v>8.3549000000000007</v>
      </c>
      <c r="F6">
        <f>IFERROR(VLOOKUP($B6,Miljövärden!$B$3:$H$600,MATCH(F$2,Miljövärden!$B$2:$H$2,0),FALSE),"Saknas")</f>
        <v>5.4212300000000004E-4</v>
      </c>
      <c r="G6" t="str">
        <f>IFERROR(VLOOKUP($B6,Miljövärden!$B$3:$H$600,MATCH(G$2,Miljövärden!$B$2:$H$2,0),FALSE),"Nej, saknas")</f>
        <v>Ja</v>
      </c>
      <c r="H6" t="str">
        <f>IFERROR(VLOOKUP($B6,Miljövärden!$B$3:$H$600,MATCH(H$2,Miljövärden!$B$2:$H$2,0),FALSE),"Nej, saknas")</f>
        <v>Ja</v>
      </c>
      <c r="P6" t="str">
        <f t="shared" si="0"/>
        <v>Ja</v>
      </c>
      <c r="R6">
        <f t="shared" si="1"/>
        <v>5</v>
      </c>
    </row>
    <row r="7" spans="1:18">
      <c r="A7" s="2" t="s">
        <v>19</v>
      </c>
      <c r="B7" s="2" t="s">
        <v>27</v>
      </c>
      <c r="C7">
        <f>IFERROR(VLOOKUP($B7,Miljövärden!$B$3:$H$600,MATCH(C$2,Miljövärden!$B$2:$H$2,0),FALSE),"Saknas")</f>
        <v>0.136293</v>
      </c>
      <c r="D7">
        <f>IFERROR(VLOOKUP($B7,Miljövärden!$B$3:$H$600,MATCH(D$2,Miljövärden!$B$2:$H$2,0),FALSE),"Saknas")</f>
        <v>6.1255800000000002</v>
      </c>
      <c r="E7">
        <f>IFERROR(VLOOKUP($B7,Miljövärden!$B$3:$H$600,MATCH(E$2,Miljövärden!$B$2:$H$2,0),FALSE),"Saknas")</f>
        <v>8.2301500000000001</v>
      </c>
      <c r="F7">
        <f>IFERROR(VLOOKUP($B7,Miljövärden!$B$3:$H$600,MATCH(F$2,Miljövärden!$B$2:$H$2,0),FALSE),"Saknas")</f>
        <v>4.2117099999999996E-3</v>
      </c>
      <c r="G7" t="str">
        <f>IFERROR(VLOOKUP($B7,Miljövärden!$B$3:$H$600,MATCH(G$2,Miljövärden!$B$2:$H$2,0),FALSE),"Nej, saknas")</f>
        <v>Ja</v>
      </c>
      <c r="H7" t="str">
        <f>IFERROR(VLOOKUP($B7,Miljövärden!$B$3:$H$600,MATCH(H$2,Miljövärden!$B$2:$H$2,0),FALSE),"Nej, saknas")</f>
        <v>Ja</v>
      </c>
      <c r="P7" t="str">
        <f t="shared" si="0"/>
        <v>Ja</v>
      </c>
      <c r="R7">
        <f t="shared" si="1"/>
        <v>6</v>
      </c>
    </row>
    <row r="8" spans="1:18">
      <c r="A8" s="2" t="s">
        <v>19</v>
      </c>
      <c r="B8" s="2" t="s">
        <v>28</v>
      </c>
      <c r="C8">
        <f>IFERROR(VLOOKUP($B8,Miljövärden!$B$3:$H$600,MATCH(C$2,Miljövärden!$B$2:$H$2,0),FALSE),"Saknas")</f>
        <v>0.160111</v>
      </c>
      <c r="D8">
        <f>IFERROR(VLOOKUP($B8,Miljövärden!$B$3:$H$600,MATCH(D$2,Miljövärden!$B$2:$H$2,0),FALSE),"Saknas")</f>
        <v>4.5754999999999999</v>
      </c>
      <c r="E8">
        <f>IFERROR(VLOOKUP($B8,Miljövärden!$B$3:$H$600,MATCH(E$2,Miljövärden!$B$2:$H$2,0),FALSE),"Saknas")</f>
        <v>9.0196400000000008</v>
      </c>
      <c r="F8">
        <f>IFERROR(VLOOKUP($B8,Miljövärden!$B$3:$H$600,MATCH(F$2,Miljövärden!$B$2:$H$2,0),FALSE),"Saknas")</f>
        <v>0</v>
      </c>
      <c r="G8" t="str">
        <f>IFERROR(VLOOKUP($B8,Miljövärden!$B$3:$H$600,MATCH(G$2,Miljövärden!$B$2:$H$2,0),FALSE),"Nej, saknas")</f>
        <v>Ja</v>
      </c>
      <c r="H8" t="str">
        <f>IFERROR(VLOOKUP($B8,Miljövärden!$B$3:$H$600,MATCH(H$2,Miljövärden!$B$2:$H$2,0),FALSE),"Nej, saknas")</f>
        <v>Ja</v>
      </c>
      <c r="P8" t="str">
        <f t="shared" si="0"/>
        <v>Ja</v>
      </c>
      <c r="R8">
        <f t="shared" si="1"/>
        <v>7</v>
      </c>
    </row>
    <row r="9" spans="1:18">
      <c r="A9" s="2" t="s">
        <v>19</v>
      </c>
      <c r="B9" s="2" t="s">
        <v>29</v>
      </c>
      <c r="C9">
        <f>IFERROR(VLOOKUP($B9,Miljövärden!$B$3:$H$600,MATCH(C$2,Miljövärden!$B$2:$H$2,0),FALSE),"Saknas")</f>
        <v>4.7275699999999997E-2</v>
      </c>
      <c r="D9">
        <f>IFERROR(VLOOKUP($B9,Miljövärden!$B$3:$H$600,MATCH(D$2,Miljövärden!$B$2:$H$2,0),FALSE),"Saknas")</f>
        <v>4.6231999999999998</v>
      </c>
      <c r="E9">
        <f>IFERROR(VLOOKUP($B9,Miljövärden!$B$3:$H$600,MATCH(E$2,Miljövärden!$B$2:$H$2,0),FALSE),"Saknas")</f>
        <v>2.54921</v>
      </c>
      <c r="F9">
        <f>IFERROR(VLOOKUP($B9,Miljövärden!$B$3:$H$600,MATCH(F$2,Miljövärden!$B$2:$H$2,0),FALSE),"Saknas")</f>
        <v>1.2718500000000001E-2</v>
      </c>
      <c r="G9" t="str">
        <f>IFERROR(VLOOKUP($B9,Miljövärden!$B$3:$H$600,MATCH(G$2,Miljövärden!$B$2:$H$2,0),FALSE),"Nej, saknas")</f>
        <v>Ja</v>
      </c>
      <c r="H9" t="str">
        <f>IFERROR(VLOOKUP($B9,Miljövärden!$B$3:$H$600,MATCH(H$2,Miljövärden!$B$2:$H$2,0),FALSE),"Nej, saknas")</f>
        <v>Ja</v>
      </c>
      <c r="P9" t="str">
        <f t="shared" si="0"/>
        <v>Ja</v>
      </c>
      <c r="R9">
        <f t="shared" si="1"/>
        <v>8</v>
      </c>
    </row>
    <row r="10" spans="1:18">
      <c r="A10" s="2" t="s">
        <v>19</v>
      </c>
      <c r="B10" s="2" t="s">
        <v>30</v>
      </c>
      <c r="C10">
        <f>IFERROR(VLOOKUP($B10,Miljövärden!$B$3:$H$600,MATCH(C$2,Miljövärden!$B$2:$H$2,0),FALSE),"Saknas")</f>
        <v>0.15453500000000001</v>
      </c>
      <c r="D10">
        <f>IFERROR(VLOOKUP($B10,Miljövärden!$B$3:$H$600,MATCH(D$2,Miljövärden!$B$2:$H$2,0),FALSE),"Saknas")</f>
        <v>5.68208</v>
      </c>
      <c r="E10">
        <f>IFERROR(VLOOKUP($B10,Miljövärden!$B$3:$H$600,MATCH(E$2,Miljövärden!$B$2:$H$2,0),FALSE),"Saknas")</f>
        <v>8.0880100000000006</v>
      </c>
      <c r="F10">
        <f>IFERROR(VLOOKUP($B10,Miljövärden!$B$3:$H$600,MATCH(F$2,Miljövärden!$B$2:$H$2,0),FALSE),"Saknas")</f>
        <v>3.1377499999999999E-3</v>
      </c>
      <c r="G10" t="str">
        <f>IFERROR(VLOOKUP($B10,Miljövärden!$B$3:$H$600,MATCH(G$2,Miljövärden!$B$2:$H$2,0),FALSE),"Nej, saknas")</f>
        <v>Ja</v>
      </c>
      <c r="H10" t="str">
        <f>IFERROR(VLOOKUP($B10,Miljövärden!$B$3:$H$600,MATCH(H$2,Miljövärden!$B$2:$H$2,0),FALSE),"Nej, saknas")</f>
        <v>Ja</v>
      </c>
      <c r="P10" t="str">
        <f t="shared" si="0"/>
        <v>Ja</v>
      </c>
      <c r="R10">
        <f t="shared" si="1"/>
        <v>9</v>
      </c>
    </row>
    <row r="11" spans="1:18">
      <c r="A11" s="2" t="s">
        <v>19</v>
      </c>
      <c r="B11" s="2" t="s">
        <v>31</v>
      </c>
      <c r="C11">
        <f>IFERROR(VLOOKUP($B11,Miljövärden!$B$3:$H$600,MATCH(C$2,Miljövärden!$B$2:$H$2,0),FALSE),"Saknas")</f>
        <v>0.113798</v>
      </c>
      <c r="D11">
        <f>IFERROR(VLOOKUP($B11,Miljövärden!$B$3:$H$600,MATCH(D$2,Miljövärden!$B$2:$H$2,0),FALSE),"Saknas")</f>
        <v>4.8611899999999997</v>
      </c>
      <c r="E11">
        <f>IFERROR(VLOOKUP($B11,Miljövärden!$B$3:$H$600,MATCH(E$2,Miljövärden!$B$2:$H$2,0),FALSE),"Saknas")</f>
        <v>6.6877500000000003</v>
      </c>
      <c r="F11">
        <f>IFERROR(VLOOKUP($B11,Miljövärden!$B$3:$H$600,MATCH(F$2,Miljövärden!$B$2:$H$2,0),FALSE),"Saknas")</f>
        <v>3.5624699999999999E-3</v>
      </c>
      <c r="G11" t="str">
        <f>IFERROR(VLOOKUP($B11,Miljövärden!$B$3:$H$600,MATCH(G$2,Miljövärden!$B$2:$H$2,0),FALSE),"Nej, saknas")</f>
        <v>Ja</v>
      </c>
      <c r="H11" t="str">
        <f>IFERROR(VLOOKUP($B11,Miljövärden!$B$3:$H$600,MATCH(H$2,Miljövärden!$B$2:$H$2,0),FALSE),"Nej, saknas")</f>
        <v>Ja</v>
      </c>
      <c r="P11" t="str">
        <f t="shared" si="0"/>
        <v>Ja</v>
      </c>
      <c r="R11">
        <f t="shared" si="1"/>
        <v>10</v>
      </c>
    </row>
    <row r="12" spans="1:18">
      <c r="A12" s="2" t="s">
        <v>32</v>
      </c>
      <c r="B12" s="2" t="s">
        <v>33</v>
      </c>
      <c r="C12">
        <f>IFERROR(VLOOKUP($B12,Miljövärden!$B$3:$H$600,MATCH(C$2,Miljövärden!$B$2:$H$2,0),FALSE),"Saknas")</f>
        <v>0.135237</v>
      </c>
      <c r="D12">
        <f>IFERROR(VLOOKUP($B12,Miljövärden!$B$3:$H$600,MATCH(D$2,Miljövärden!$B$2:$H$2,0),FALSE),"Saknas")</f>
        <v>5.63164</v>
      </c>
      <c r="E12">
        <f>IFERROR(VLOOKUP($B12,Miljövärden!$B$3:$H$600,MATCH(E$2,Miljövärden!$B$2:$H$2,0),FALSE),"Saknas")</f>
        <v>9.8553499999999996</v>
      </c>
      <c r="F12">
        <f>IFERROR(VLOOKUP($B12,Miljövärden!$B$3:$H$600,MATCH(F$2,Miljövärden!$B$2:$H$2,0),FALSE),"Saknas")</f>
        <v>0</v>
      </c>
      <c r="G12" t="str">
        <f>IFERROR(VLOOKUP($B12,Miljövärden!$B$3:$H$600,MATCH(G$2,Miljövärden!$B$2:$H$2,0),FALSE),"Nej, saknas")</f>
        <v>Ja</v>
      </c>
      <c r="H12" t="str">
        <f>IFERROR(VLOOKUP($B12,Miljövärden!$B$3:$H$600,MATCH(H$2,Miljövärden!$B$2:$H$2,0),FALSE),"Nej, saknas")</f>
        <v>Ja</v>
      </c>
      <c r="P12" t="str">
        <f t="shared" si="0"/>
        <v>Ja</v>
      </c>
      <c r="R12">
        <f t="shared" si="1"/>
        <v>11</v>
      </c>
    </row>
    <row r="13" spans="1:18">
      <c r="A13" s="2" t="s">
        <v>32</v>
      </c>
      <c r="B13" s="2" t="s">
        <v>34</v>
      </c>
      <c r="C13">
        <f>IFERROR(VLOOKUP($B13,Miljövärden!$B$3:$H$600,MATCH(C$2,Miljövärden!$B$2:$H$2,0),FALSE),"Saknas")</f>
        <v>0.173735</v>
      </c>
      <c r="D13">
        <f>IFERROR(VLOOKUP($B13,Miljövärden!$B$3:$H$600,MATCH(D$2,Miljövärden!$B$2:$H$2,0),FALSE),"Saknas")</f>
        <v>12.602399999999999</v>
      </c>
      <c r="E13">
        <f>IFERROR(VLOOKUP($B13,Miljövärden!$B$3:$H$600,MATCH(E$2,Miljövärden!$B$2:$H$2,0),FALSE),"Saknas")</f>
        <v>12.759</v>
      </c>
      <c r="F13">
        <f>IFERROR(VLOOKUP($B13,Miljövärden!$B$3:$H$600,MATCH(F$2,Miljövärden!$B$2:$H$2,0),FALSE),"Saknas")</f>
        <v>1.5180300000000001E-2</v>
      </c>
      <c r="G13" t="str">
        <f>IFERROR(VLOOKUP($B13,Miljövärden!$B$3:$H$600,MATCH(G$2,Miljövärden!$B$2:$H$2,0),FALSE),"Nej, saknas")</f>
        <v>Ja</v>
      </c>
      <c r="H13" t="str">
        <f>IFERROR(VLOOKUP($B13,Miljövärden!$B$3:$H$600,MATCH(H$2,Miljövärden!$B$2:$H$2,0),FALSE),"Nej, saknas")</f>
        <v>Ja</v>
      </c>
      <c r="P13" t="str">
        <f t="shared" si="0"/>
        <v>Ja</v>
      </c>
      <c r="R13">
        <f t="shared" si="1"/>
        <v>12</v>
      </c>
    </row>
    <row r="14" spans="1:18">
      <c r="A14" s="2" t="s">
        <v>32</v>
      </c>
      <c r="B14" s="2" t="s">
        <v>35</v>
      </c>
      <c r="C14">
        <f>IFERROR(VLOOKUP($B14,Miljövärden!$B$3:$H$600,MATCH(C$2,Miljövärden!$B$2:$H$2,0),FALSE),"Saknas")</f>
        <v>0.120184</v>
      </c>
      <c r="D14">
        <f>IFERROR(VLOOKUP($B14,Miljövärden!$B$3:$H$600,MATCH(D$2,Miljövärden!$B$2:$H$2,0),FALSE),"Saknas")</f>
        <v>8.2134800000000006</v>
      </c>
      <c r="E14">
        <f>IFERROR(VLOOKUP($B14,Miljövärden!$B$3:$H$600,MATCH(E$2,Miljövärden!$B$2:$H$2,0),FALSE),"Saknas")</f>
        <v>10.5258</v>
      </c>
      <c r="F14">
        <f>IFERROR(VLOOKUP($B14,Miljövärden!$B$3:$H$600,MATCH(F$2,Miljövärden!$B$2:$H$2,0),FALSE),"Saknas")</f>
        <v>5.7133499999999999E-3</v>
      </c>
      <c r="G14" t="str">
        <f>IFERROR(VLOOKUP($B14,Miljövärden!$B$3:$H$600,MATCH(G$2,Miljövärden!$B$2:$H$2,0),FALSE),"Nej, saknas")</f>
        <v>Ja</v>
      </c>
      <c r="H14" t="str">
        <f>IFERROR(VLOOKUP($B14,Miljövärden!$B$3:$H$600,MATCH(H$2,Miljövärden!$B$2:$H$2,0),FALSE),"Nej, saknas")</f>
        <v>Ja</v>
      </c>
      <c r="P14" t="str">
        <f t="shared" si="0"/>
        <v>Ja</v>
      </c>
      <c r="R14">
        <f t="shared" si="1"/>
        <v>13</v>
      </c>
    </row>
    <row r="15" spans="1:18">
      <c r="A15" s="2" t="s">
        <v>32</v>
      </c>
      <c r="B15" s="2" t="s">
        <v>36</v>
      </c>
      <c r="C15">
        <f>IFERROR(VLOOKUP($B15,Miljövärden!$B$3:$H$600,MATCH(C$2,Miljövärden!$B$2:$H$2,0),FALSE),"Saknas")</f>
        <v>0.11837499999999999</v>
      </c>
      <c r="D15">
        <f>IFERROR(VLOOKUP($B15,Miljövärden!$B$3:$H$600,MATCH(D$2,Miljövärden!$B$2:$H$2,0),FALSE),"Saknas")</f>
        <v>5.8038499999999997</v>
      </c>
      <c r="E15">
        <f>IFERROR(VLOOKUP($B15,Miljövärden!$B$3:$H$600,MATCH(E$2,Miljövärden!$B$2:$H$2,0),FALSE),"Saknas")</f>
        <v>9.7269199999999998</v>
      </c>
      <c r="F15">
        <f>IFERROR(VLOOKUP($B15,Miljövärden!$B$3:$H$600,MATCH(F$2,Miljövärden!$B$2:$H$2,0),FALSE),"Saknas")</f>
        <v>6.8101299999999995E-4</v>
      </c>
      <c r="G15" t="str">
        <f>IFERROR(VLOOKUP($B15,Miljövärden!$B$3:$H$600,MATCH(G$2,Miljövärden!$B$2:$H$2,0),FALSE),"Nej, saknas")</f>
        <v>Ja</v>
      </c>
      <c r="H15" t="str">
        <f>IFERROR(VLOOKUP($B15,Miljövärden!$B$3:$H$600,MATCH(H$2,Miljövärden!$B$2:$H$2,0),FALSE),"Nej, saknas")</f>
        <v>Ja</v>
      </c>
      <c r="P15" t="str">
        <f t="shared" si="0"/>
        <v>Ja</v>
      </c>
      <c r="R15">
        <f t="shared" si="1"/>
        <v>14</v>
      </c>
    </row>
    <row r="16" spans="1:18">
      <c r="A16" s="2" t="s">
        <v>32</v>
      </c>
      <c r="B16" s="2" t="s">
        <v>37</v>
      </c>
      <c r="C16">
        <f>IFERROR(VLOOKUP($B16,Miljövärden!$B$3:$H$600,MATCH(C$2,Miljövärden!$B$2:$H$2,0),FALSE),"Saknas")</f>
        <v>0.10925700000000001</v>
      </c>
      <c r="D16">
        <f>IFERROR(VLOOKUP($B16,Miljövärden!$B$3:$H$600,MATCH(D$2,Miljövärden!$B$2:$H$2,0),FALSE),"Saknas")</f>
        <v>9.2501499999999997</v>
      </c>
      <c r="E16">
        <f>IFERROR(VLOOKUP($B16,Miljövärden!$B$3:$H$600,MATCH(E$2,Miljövärden!$B$2:$H$2,0),FALSE),"Saknas")</f>
        <v>10.717000000000001</v>
      </c>
      <c r="F16">
        <f>IFERROR(VLOOKUP($B16,Miljövärden!$B$3:$H$600,MATCH(F$2,Miljövärden!$B$2:$H$2,0),FALSE),"Saknas")</f>
        <v>8.0455300000000004E-3</v>
      </c>
      <c r="G16" t="str">
        <f>IFERROR(VLOOKUP($B16,Miljövärden!$B$3:$H$600,MATCH(G$2,Miljövärden!$B$2:$H$2,0),FALSE),"Nej, saknas")</f>
        <v>Ja</v>
      </c>
      <c r="H16" t="str">
        <f>IFERROR(VLOOKUP($B16,Miljövärden!$B$3:$H$600,MATCH(H$2,Miljövärden!$B$2:$H$2,0),FALSE),"Nej, saknas")</f>
        <v>Ja</v>
      </c>
      <c r="P16" t="str">
        <f t="shared" si="0"/>
        <v>Ja</v>
      </c>
      <c r="R16">
        <f t="shared" si="1"/>
        <v>15</v>
      </c>
    </row>
    <row r="17" spans="1:18">
      <c r="A17" s="2" t="s">
        <v>32</v>
      </c>
      <c r="B17" s="2" t="s">
        <v>38</v>
      </c>
      <c r="C17">
        <f>IFERROR(VLOOKUP($B17,Miljövärden!$B$3:$H$600,MATCH(C$2,Miljövärden!$B$2:$H$2,0),FALSE),"Saknas")</f>
        <v>0.12554100000000001</v>
      </c>
      <c r="D17">
        <f>IFERROR(VLOOKUP($B17,Miljövärden!$B$3:$H$600,MATCH(D$2,Miljövärden!$B$2:$H$2,0),FALSE),"Saknas")</f>
        <v>5.7260299999999997</v>
      </c>
      <c r="E17">
        <f>IFERROR(VLOOKUP($B17,Miljövärden!$B$3:$H$600,MATCH(E$2,Miljövärden!$B$2:$H$2,0),FALSE),"Saknas")</f>
        <v>10.0205</v>
      </c>
      <c r="F17">
        <f>IFERROR(VLOOKUP($B17,Miljövärden!$B$3:$H$600,MATCH(F$2,Miljövärden!$B$2:$H$2,0),FALSE),"Saknas")</f>
        <v>0</v>
      </c>
      <c r="G17" t="str">
        <f>IFERROR(VLOOKUP($B17,Miljövärden!$B$3:$H$600,MATCH(G$2,Miljövärden!$B$2:$H$2,0),FALSE),"Nej, saknas")</f>
        <v>Ja</v>
      </c>
      <c r="H17" t="str">
        <f>IFERROR(VLOOKUP($B17,Miljövärden!$B$3:$H$600,MATCH(H$2,Miljövärden!$B$2:$H$2,0),FALSE),"Nej, saknas")</f>
        <v>Ja</v>
      </c>
      <c r="P17" t="str">
        <f t="shared" si="0"/>
        <v>Ja</v>
      </c>
      <c r="R17">
        <f t="shared" si="1"/>
        <v>16</v>
      </c>
    </row>
    <row r="18" spans="1:18">
      <c r="A18" s="2" t="s">
        <v>32</v>
      </c>
      <c r="B18" s="2" t="s">
        <v>39</v>
      </c>
      <c r="C18">
        <f>IFERROR(VLOOKUP($B18,Miljövärden!$B$3:$H$600,MATCH(C$2,Miljövärden!$B$2:$H$2,0),FALSE),"Saknas")</f>
        <v>0.478551</v>
      </c>
      <c r="D18">
        <f>IFERROR(VLOOKUP($B18,Miljövärden!$B$3:$H$600,MATCH(D$2,Miljövärden!$B$2:$H$2,0),FALSE),"Saknas")</f>
        <v>36.732599999999998</v>
      </c>
      <c r="E18">
        <f>IFERROR(VLOOKUP($B18,Miljövärden!$B$3:$H$600,MATCH(E$2,Miljövärden!$B$2:$H$2,0),FALSE),"Saknas")</f>
        <v>17.858899999999998</v>
      </c>
      <c r="F18">
        <f>IFERROR(VLOOKUP($B18,Miljövärden!$B$3:$H$600,MATCH(F$2,Miljövärden!$B$2:$H$2,0),FALSE),"Saknas")</f>
        <v>9.4482899999999995E-2</v>
      </c>
      <c r="G18" t="str">
        <f>IFERROR(VLOOKUP($B18,Miljövärden!$B$3:$H$600,MATCH(G$2,Miljövärden!$B$2:$H$2,0),FALSE),"Nej, saknas")</f>
        <v>Ja</v>
      </c>
      <c r="H18" t="str">
        <f>IFERROR(VLOOKUP($B18,Miljövärden!$B$3:$H$600,MATCH(H$2,Miljövärden!$B$2:$H$2,0),FALSE),"Nej, saknas")</f>
        <v>Ja</v>
      </c>
      <c r="P18" t="str">
        <f t="shared" si="0"/>
        <v>Ja</v>
      </c>
      <c r="R18">
        <f t="shared" si="1"/>
        <v>17</v>
      </c>
    </row>
    <row r="19" spans="1:18">
      <c r="A19" s="2" t="s">
        <v>32</v>
      </c>
      <c r="B19" s="2" t="s">
        <v>40</v>
      </c>
      <c r="C19">
        <f>IFERROR(VLOOKUP($B19,Miljövärden!$B$3:$H$600,MATCH(C$2,Miljövärden!$B$2:$H$2,0),FALSE),"Saknas")</f>
        <v>0.19549900000000001</v>
      </c>
      <c r="D19">
        <f>IFERROR(VLOOKUP($B19,Miljövärden!$B$3:$H$600,MATCH(D$2,Miljövärden!$B$2:$H$2,0),FALSE),"Saknas")</f>
        <v>8.0272100000000002</v>
      </c>
      <c r="E19">
        <f>IFERROR(VLOOKUP($B19,Miljövärden!$B$3:$H$600,MATCH(E$2,Miljövärden!$B$2:$H$2,0),FALSE),"Saknas")</f>
        <v>18.228999999999999</v>
      </c>
      <c r="F19">
        <f>IFERROR(VLOOKUP($B19,Miljövärden!$B$3:$H$600,MATCH(F$2,Miljövärden!$B$2:$H$2,0),FALSE),"Saknas")</f>
        <v>8.2251100000000008E-3</v>
      </c>
      <c r="G19" t="str">
        <f>IFERROR(VLOOKUP($B19,Miljövärden!$B$3:$H$600,MATCH(G$2,Miljövärden!$B$2:$H$2,0),FALSE),"Nej, saknas")</f>
        <v>Ja</v>
      </c>
      <c r="H19" t="str">
        <f>IFERROR(VLOOKUP($B19,Miljövärden!$B$3:$H$600,MATCH(H$2,Miljövärden!$B$2:$H$2,0),FALSE),"Nej, saknas")</f>
        <v>Ja</v>
      </c>
      <c r="P19" t="str">
        <f t="shared" si="0"/>
        <v>Ja</v>
      </c>
      <c r="R19">
        <f t="shared" si="1"/>
        <v>18</v>
      </c>
    </row>
    <row r="20" spans="1:18">
      <c r="A20" s="2" t="s">
        <v>32</v>
      </c>
      <c r="B20" s="2" t="s">
        <v>41</v>
      </c>
      <c r="C20">
        <f>IFERROR(VLOOKUP($B20,Miljövärden!$B$3:$H$600,MATCH(C$2,Miljövärden!$B$2:$H$2,0),FALSE),"Saknas")</f>
        <v>0.176478</v>
      </c>
      <c r="D20">
        <f>IFERROR(VLOOKUP($B20,Miljövärden!$B$3:$H$600,MATCH(D$2,Miljövärden!$B$2:$H$2,0),FALSE),"Saknas")</f>
        <v>7.8372900000000003</v>
      </c>
      <c r="E20">
        <f>IFERROR(VLOOKUP($B20,Miljövärden!$B$3:$H$600,MATCH(E$2,Miljövärden!$B$2:$H$2,0),FALSE),"Saknas")</f>
        <v>11.533200000000001</v>
      </c>
      <c r="F20">
        <f>IFERROR(VLOOKUP($B20,Miljövärden!$B$3:$H$600,MATCH(F$2,Miljövärden!$B$2:$H$2,0),FALSE),"Saknas")</f>
        <v>5.1012999999999996E-3</v>
      </c>
      <c r="G20" t="str">
        <f>IFERROR(VLOOKUP($B20,Miljövärden!$B$3:$H$600,MATCH(G$2,Miljövärden!$B$2:$H$2,0),FALSE),"Nej, saknas")</f>
        <v>Ja</v>
      </c>
      <c r="H20" t="str">
        <f>IFERROR(VLOOKUP($B20,Miljövärden!$B$3:$H$600,MATCH(H$2,Miljövärden!$B$2:$H$2,0),FALSE),"Nej, saknas")</f>
        <v>Ja</v>
      </c>
      <c r="P20" t="str">
        <f t="shared" si="0"/>
        <v>Ja</v>
      </c>
      <c r="R20">
        <f t="shared" si="1"/>
        <v>19</v>
      </c>
    </row>
    <row r="21" spans="1:18">
      <c r="A21" s="2" t="s">
        <v>32</v>
      </c>
      <c r="B21" s="2" t="s">
        <v>42</v>
      </c>
      <c r="C21">
        <f>IFERROR(VLOOKUP($B21,Miljövärden!$B$3:$H$600,MATCH(C$2,Miljövärden!$B$2:$H$2,0),FALSE),"Saknas")</f>
        <v>0.13431100000000001</v>
      </c>
      <c r="D21">
        <f>IFERROR(VLOOKUP($B21,Miljövärden!$B$3:$H$600,MATCH(D$2,Miljövärden!$B$2:$H$2,0),FALSE),"Saknas")</f>
        <v>7.57111</v>
      </c>
      <c r="E21">
        <f>IFERROR(VLOOKUP($B21,Miljövärden!$B$3:$H$600,MATCH(E$2,Miljövärden!$B$2:$H$2,0),FALSE),"Saknas")</f>
        <v>10.269399999999999</v>
      </c>
      <c r="F21">
        <f>IFERROR(VLOOKUP($B21,Miljövärden!$B$3:$H$600,MATCH(F$2,Miljövärden!$B$2:$H$2,0),FALSE),"Saknas")</f>
        <v>4.50535E-3</v>
      </c>
      <c r="G21" t="str">
        <f>IFERROR(VLOOKUP($B21,Miljövärden!$B$3:$H$600,MATCH(G$2,Miljövärden!$B$2:$H$2,0),FALSE),"Nej, saknas")</f>
        <v>Ja</v>
      </c>
      <c r="H21" t="str">
        <f>IFERROR(VLOOKUP($B21,Miljövärden!$B$3:$H$600,MATCH(H$2,Miljövärden!$B$2:$H$2,0),FALSE),"Nej, saknas")</f>
        <v>Ja</v>
      </c>
      <c r="P21" t="str">
        <f t="shared" si="0"/>
        <v>Ja</v>
      </c>
      <c r="R21">
        <f t="shared" si="1"/>
        <v>20</v>
      </c>
    </row>
    <row r="22" spans="1:18">
      <c r="A22" s="2" t="s">
        <v>43</v>
      </c>
      <c r="B22" s="2" t="s">
        <v>44</v>
      </c>
      <c r="C22">
        <f>IFERROR(VLOOKUP($B22,Miljövärden!$B$3:$H$600,MATCH(C$2,Miljövärden!$B$2:$H$2,0),FALSE),"Saknas")</f>
        <v>0.19932800000000001</v>
      </c>
      <c r="D22">
        <f>IFERROR(VLOOKUP($B22,Miljövärden!$B$3:$H$600,MATCH(D$2,Miljövärden!$B$2:$H$2,0),FALSE),"Saknas")</f>
        <v>5.99742</v>
      </c>
      <c r="E22">
        <f>IFERROR(VLOOKUP($B22,Miljövärden!$B$3:$H$600,MATCH(E$2,Miljövärden!$B$2:$H$2,0),FALSE),"Saknas")</f>
        <v>21.002600000000001</v>
      </c>
      <c r="F22">
        <f>IFERROR(VLOOKUP($B22,Miljövärden!$B$3:$H$600,MATCH(F$2,Miljövärden!$B$2:$H$2,0),FALSE),"Saknas")</f>
        <v>0</v>
      </c>
      <c r="G22" t="str">
        <f>IFERROR(VLOOKUP($B22,Miljövärden!$B$3:$H$600,MATCH(G$2,Miljövärden!$B$2:$H$2,0),FALSE),"Nej, saknas")</f>
        <v>Ja</v>
      </c>
      <c r="H22" t="str">
        <f>IFERROR(VLOOKUP($B22,Miljövärden!$B$3:$H$600,MATCH(H$2,Miljövärden!$B$2:$H$2,0),FALSE),"Nej, saknas")</f>
        <v>Ja</v>
      </c>
      <c r="P22" t="str">
        <f t="shared" si="0"/>
        <v>Ja</v>
      </c>
      <c r="R22">
        <f t="shared" si="1"/>
        <v>21</v>
      </c>
    </row>
    <row r="23" spans="1:18">
      <c r="A23" s="2" t="s">
        <v>43</v>
      </c>
      <c r="B23" s="2" t="s">
        <v>45</v>
      </c>
      <c r="C23">
        <f>IFERROR(VLOOKUP($B23,Miljövärden!$B$3:$H$600,MATCH(C$2,Miljövärden!$B$2:$H$2,0),FALSE),"Saknas")</f>
        <v>0.176978</v>
      </c>
      <c r="D23">
        <f>IFERROR(VLOOKUP($B23,Miljövärden!$B$3:$H$600,MATCH(D$2,Miljövärden!$B$2:$H$2,0),FALSE),"Saknas")</f>
        <v>5.4250800000000003</v>
      </c>
      <c r="E23">
        <f>IFERROR(VLOOKUP($B23,Miljövärden!$B$3:$H$600,MATCH(E$2,Miljövärden!$B$2:$H$2,0),FALSE),"Saknas")</f>
        <v>18.997499999999999</v>
      </c>
      <c r="F23">
        <f>IFERROR(VLOOKUP($B23,Miljövärden!$B$3:$H$600,MATCH(F$2,Miljövärden!$B$2:$H$2,0),FALSE),"Saknas")</f>
        <v>0</v>
      </c>
      <c r="G23" t="str">
        <f>IFERROR(VLOOKUP($B23,Miljövärden!$B$3:$H$600,MATCH(G$2,Miljövärden!$B$2:$H$2,0),FALSE),"Nej, saknas")</f>
        <v>Ja</v>
      </c>
      <c r="H23" t="str">
        <f>IFERROR(VLOOKUP($B23,Miljövärden!$B$3:$H$600,MATCH(H$2,Miljövärden!$B$2:$H$2,0),FALSE),"Nej, saknas")</f>
        <v>Ja</v>
      </c>
      <c r="P23" t="str">
        <f t="shared" si="0"/>
        <v>Ja</v>
      </c>
      <c r="R23">
        <f t="shared" si="1"/>
        <v>22</v>
      </c>
    </row>
    <row r="24" spans="1:18">
      <c r="A24" s="2" t="s">
        <v>43</v>
      </c>
      <c r="B24" s="2" t="s">
        <v>46</v>
      </c>
      <c r="C24">
        <f>IFERROR(VLOOKUP($B24,Miljövärden!$B$3:$H$600,MATCH(C$2,Miljövärden!$B$2:$H$2,0),FALSE),"Saknas")</f>
        <v>7.3666899999999993E-2</v>
      </c>
      <c r="D24">
        <f>IFERROR(VLOOKUP($B24,Miljövärden!$B$3:$H$600,MATCH(D$2,Miljövärden!$B$2:$H$2,0),FALSE),"Saknas")</f>
        <v>3.5202800000000001</v>
      </c>
      <c r="E24">
        <f>IFERROR(VLOOKUP($B24,Miljövärden!$B$3:$H$600,MATCH(E$2,Miljövärden!$B$2:$H$2,0),FALSE),"Saknas")</f>
        <v>5.8491999999999997</v>
      </c>
      <c r="F24">
        <f>IFERROR(VLOOKUP($B24,Miljövärden!$B$3:$H$600,MATCH(F$2,Miljövärden!$B$2:$H$2,0),FALSE),"Saknas")</f>
        <v>0</v>
      </c>
      <c r="G24" t="str">
        <f>IFERROR(VLOOKUP($B24,Miljövärden!$B$3:$H$600,MATCH(G$2,Miljövärden!$B$2:$H$2,0),FALSE),"Nej, saknas")</f>
        <v>Ja</v>
      </c>
      <c r="H24" t="str">
        <f>IFERROR(VLOOKUP($B24,Miljövärden!$B$3:$H$600,MATCH(H$2,Miljövärden!$B$2:$H$2,0),FALSE),"Nej, saknas")</f>
        <v>Ja</v>
      </c>
      <c r="P24" t="str">
        <f t="shared" si="0"/>
        <v>Ja</v>
      </c>
      <c r="R24">
        <f t="shared" si="1"/>
        <v>23</v>
      </c>
    </row>
    <row r="25" spans="1:18">
      <c r="A25" s="2" t="s">
        <v>43</v>
      </c>
      <c r="B25" s="2" t="s">
        <v>47</v>
      </c>
      <c r="C25">
        <f>IFERROR(VLOOKUP($B25,Miljövärden!$B$3:$H$600,MATCH(C$2,Miljövärden!$B$2:$H$2,0),FALSE),"Saknas")</f>
        <v>0.18343699999999999</v>
      </c>
      <c r="D25">
        <f>IFERROR(VLOOKUP($B25,Miljövärden!$B$3:$H$600,MATCH(D$2,Miljövärden!$B$2:$H$2,0),FALSE),"Saknas")</f>
        <v>5.32308</v>
      </c>
      <c r="E25">
        <f>IFERROR(VLOOKUP($B25,Miljövärden!$B$3:$H$600,MATCH(E$2,Miljövärden!$B$2:$H$2,0),FALSE),"Saknas")</f>
        <v>18.641400000000001</v>
      </c>
      <c r="F25">
        <f>IFERROR(VLOOKUP($B25,Miljövärden!$B$3:$H$600,MATCH(F$2,Miljövärden!$B$2:$H$2,0),FALSE),"Saknas")</f>
        <v>0</v>
      </c>
      <c r="G25" t="str">
        <f>IFERROR(VLOOKUP($B25,Miljövärden!$B$3:$H$600,MATCH(G$2,Miljövärden!$B$2:$H$2,0),FALSE),"Nej, saknas")</f>
        <v>Ja</v>
      </c>
      <c r="H25" t="str">
        <f>IFERROR(VLOOKUP($B25,Miljövärden!$B$3:$H$600,MATCH(H$2,Miljövärden!$B$2:$H$2,0),FALSE),"Nej, saknas")</f>
        <v>Ja</v>
      </c>
      <c r="P25" t="str">
        <f t="shared" si="0"/>
        <v>Ja</v>
      </c>
      <c r="R25">
        <f t="shared" si="1"/>
        <v>24</v>
      </c>
    </row>
    <row r="26" spans="1:18">
      <c r="A26" s="2" t="s">
        <v>43</v>
      </c>
      <c r="B26" s="2" t="s">
        <v>48</v>
      </c>
      <c r="C26">
        <f>IFERROR(VLOOKUP($B26,Miljövärden!$B$3:$H$600,MATCH(C$2,Miljövärden!$B$2:$H$2,0),FALSE),"Saknas")</f>
        <v>0.192936</v>
      </c>
      <c r="D26">
        <f>IFERROR(VLOOKUP($B26,Miljövärden!$B$3:$H$600,MATCH(D$2,Miljövärden!$B$2:$H$2,0),FALSE),"Saknas")</f>
        <v>6.3799700000000001</v>
      </c>
      <c r="E26">
        <f>IFERROR(VLOOKUP($B26,Miljövärden!$B$3:$H$600,MATCH(E$2,Miljövärden!$B$2:$H$2,0),FALSE),"Saknas")</f>
        <v>22.345400000000001</v>
      </c>
      <c r="F26">
        <f>IFERROR(VLOOKUP($B26,Miljövärden!$B$3:$H$600,MATCH(F$2,Miljövärden!$B$2:$H$2,0),FALSE),"Saknas")</f>
        <v>0</v>
      </c>
      <c r="G26" t="str">
        <f>IFERROR(VLOOKUP($B26,Miljövärden!$B$3:$H$600,MATCH(G$2,Miljövärden!$B$2:$H$2,0),FALSE),"Nej, saknas")</f>
        <v>Ja</v>
      </c>
      <c r="H26" t="str">
        <f>IFERROR(VLOOKUP($B26,Miljövärden!$B$3:$H$600,MATCH(H$2,Miljövärden!$B$2:$H$2,0),FALSE),"Nej, saknas")</f>
        <v>Ja</v>
      </c>
      <c r="P26" t="str">
        <f t="shared" si="0"/>
        <v>Ja</v>
      </c>
      <c r="R26">
        <f t="shared" si="1"/>
        <v>25</v>
      </c>
    </row>
    <row r="27" spans="1:18">
      <c r="A27" s="2" t="s">
        <v>49</v>
      </c>
      <c r="B27" s="2" t="s">
        <v>50</v>
      </c>
      <c r="C27">
        <f>IFERROR(VLOOKUP($B27,Miljövärden!$B$3:$H$600,MATCH(C$2,Miljövärden!$B$2:$H$2,0),FALSE),"Saknas")</f>
        <v>6.6783099999999998E-2</v>
      </c>
      <c r="D27">
        <f>IFERROR(VLOOKUP($B27,Miljövärden!$B$3:$H$600,MATCH(D$2,Miljövärden!$B$2:$H$2,0),FALSE),"Saknas")</f>
        <v>6.2354799999999999</v>
      </c>
      <c r="E27">
        <f>IFERROR(VLOOKUP($B27,Miljövärden!$B$3:$H$600,MATCH(E$2,Miljövärden!$B$2:$H$2,0),FALSE),"Saknas")</f>
        <v>7.63279</v>
      </c>
      <c r="F27">
        <f>IFERROR(VLOOKUP($B27,Miljövärden!$B$3:$H$600,MATCH(F$2,Miljövärden!$B$2:$H$2,0),FALSE),"Saknas")</f>
        <v>5.6367400000000003E-3</v>
      </c>
      <c r="G27" t="str">
        <f>IFERROR(VLOOKUP($B27,Miljövärden!$B$3:$H$600,MATCH(G$2,Miljövärden!$B$2:$H$2,0),FALSE),"Nej, saknas")</f>
        <v>Ja</v>
      </c>
      <c r="H27" t="str">
        <f>IFERROR(VLOOKUP($B27,Miljövärden!$B$3:$H$600,MATCH(H$2,Miljövärden!$B$2:$H$2,0),FALSE),"Nej, saknas")</f>
        <v>Ja</v>
      </c>
      <c r="P27" t="str">
        <f t="shared" si="0"/>
        <v>Ja</v>
      </c>
      <c r="R27">
        <f t="shared" si="1"/>
        <v>26</v>
      </c>
    </row>
    <row r="28" spans="1:18">
      <c r="A28" s="2" t="s">
        <v>51</v>
      </c>
      <c r="B28" s="2" t="s">
        <v>52</v>
      </c>
      <c r="C28">
        <f>IFERROR(VLOOKUP($B28,Miljövärden!$B$3:$H$600,MATCH(C$2,Miljövärden!$B$2:$H$2,0),FALSE),"Saknas")</f>
        <v>4.4136599999999998E-2</v>
      </c>
      <c r="D28">
        <f>IFERROR(VLOOKUP($B28,Miljövärden!$B$3:$H$600,MATCH(D$2,Miljövärden!$B$2:$H$2,0),FALSE),"Saknas")</f>
        <v>5.9984200000000003</v>
      </c>
      <c r="E28">
        <f>IFERROR(VLOOKUP($B28,Miljövärden!$B$3:$H$600,MATCH(E$2,Miljövärden!$B$2:$H$2,0),FALSE),"Saknas")</f>
        <v>8.8154500000000002</v>
      </c>
      <c r="F28">
        <f>IFERROR(VLOOKUP($B28,Miljövärden!$B$3:$H$600,MATCH(F$2,Miljövärden!$B$2:$H$2,0),FALSE),"Saknas")</f>
        <v>2.5860900000000001E-3</v>
      </c>
      <c r="G28" t="str">
        <f>IFERROR(VLOOKUP($B28,Miljövärden!$B$3:$H$600,MATCH(G$2,Miljövärden!$B$2:$H$2,0),FALSE),"Nej, saknas")</f>
        <v>Nej</v>
      </c>
      <c r="H28" t="str">
        <f>IFERROR(VLOOKUP($B28,Miljövärden!$B$3:$H$600,MATCH(H$2,Miljövärden!$B$2:$H$2,0),FALSE),"Nej, saknas")</f>
        <v>Ja</v>
      </c>
      <c r="P28" t="str">
        <f t="shared" si="0"/>
        <v>Ja</v>
      </c>
      <c r="R28">
        <f t="shared" si="1"/>
        <v>27</v>
      </c>
    </row>
    <row r="29" spans="1:18">
      <c r="A29" s="2" t="s">
        <v>51</v>
      </c>
      <c r="B29" s="2" t="s">
        <v>53</v>
      </c>
      <c r="C29">
        <f>IFERROR(VLOOKUP($B29,Miljövärden!$B$3:$H$600,MATCH(C$2,Miljövärden!$B$2:$H$2,0),FALSE),"Saknas")</f>
        <v>0.146199</v>
      </c>
      <c r="D29">
        <f>IFERROR(VLOOKUP($B29,Miljövärden!$B$3:$H$600,MATCH(D$2,Miljövärden!$B$2:$H$2,0),FALSE),"Saknas")</f>
        <v>30.997</v>
      </c>
      <c r="E29">
        <f>IFERROR(VLOOKUP($B29,Miljövärden!$B$3:$H$600,MATCH(E$2,Miljövärden!$B$2:$H$2,0),FALSE),"Saknas")</f>
        <v>10.118499999999999</v>
      </c>
      <c r="F29">
        <f>IFERROR(VLOOKUP($B29,Miljövärden!$B$3:$H$600,MATCH(F$2,Miljövärden!$B$2:$H$2,0),FALSE),"Saknas")</f>
        <v>7.8369900000000006E-2</v>
      </c>
      <c r="G29" t="str">
        <f>IFERROR(VLOOKUP($B29,Miljövärden!$B$3:$H$600,MATCH(G$2,Miljövärden!$B$2:$H$2,0),FALSE),"Nej, saknas")</f>
        <v>Nej</v>
      </c>
      <c r="H29" t="str">
        <f>IFERROR(VLOOKUP($B29,Miljövärden!$B$3:$H$600,MATCH(H$2,Miljövärden!$B$2:$H$2,0),FALSE),"Nej, saknas")</f>
        <v>Ja</v>
      </c>
      <c r="P29" t="str">
        <f t="shared" si="0"/>
        <v>Ja</v>
      </c>
      <c r="R29">
        <f t="shared" si="1"/>
        <v>28</v>
      </c>
    </row>
    <row r="30" spans="1:18">
      <c r="A30" s="2" t="s">
        <v>51</v>
      </c>
      <c r="B30" s="2" t="s">
        <v>54</v>
      </c>
      <c r="C30">
        <f>IFERROR(VLOOKUP($B30,Miljövärden!$B$3:$H$600,MATCH(C$2,Miljövärden!$B$2:$H$2,0),FALSE),"Saknas")</f>
        <v>4.4977000000000003E-2</v>
      </c>
      <c r="D30">
        <f>IFERROR(VLOOKUP($B30,Miljövärden!$B$3:$H$600,MATCH(D$2,Miljövärden!$B$2:$H$2,0),FALSE),"Saknas")</f>
        <v>6.47438</v>
      </c>
      <c r="E30">
        <f>IFERROR(VLOOKUP($B30,Miljövärden!$B$3:$H$600,MATCH(E$2,Miljövärden!$B$2:$H$2,0),FALSE),"Saknas")</f>
        <v>8.2463899999999999</v>
      </c>
      <c r="F30">
        <f>IFERROR(VLOOKUP($B30,Miljövärden!$B$3:$H$600,MATCH(F$2,Miljövärden!$B$2:$H$2,0),FALSE),"Saknas")</f>
        <v>5.7995E-3</v>
      </c>
      <c r="G30" t="str">
        <f>IFERROR(VLOOKUP($B30,Miljövärden!$B$3:$H$600,MATCH(G$2,Miljövärden!$B$2:$H$2,0),FALSE),"Nej, saknas")</f>
        <v>Nej</v>
      </c>
      <c r="H30" t="str">
        <f>IFERROR(VLOOKUP($B30,Miljövärden!$B$3:$H$600,MATCH(H$2,Miljövärden!$B$2:$H$2,0),FALSE),"Nej, saknas")</f>
        <v>Ja</v>
      </c>
      <c r="P30" t="str">
        <f t="shared" si="0"/>
        <v>Ja</v>
      </c>
      <c r="R30">
        <f t="shared" si="1"/>
        <v>29</v>
      </c>
    </row>
    <row r="31" spans="1:18">
      <c r="A31" s="2" t="s">
        <v>55</v>
      </c>
      <c r="B31" s="2" t="s">
        <v>56</v>
      </c>
      <c r="C31">
        <f>IFERROR(VLOOKUP($B31,Miljövärden!$B$3:$H$600,MATCH(C$2,Miljövärden!$B$2:$H$2,0),FALSE),"Saknas")</f>
        <v>7.5495999999999994E-2</v>
      </c>
      <c r="D31">
        <f>IFERROR(VLOOKUP($B31,Miljövärden!$B$3:$H$600,MATCH(D$2,Miljövärden!$B$2:$H$2,0),FALSE),"Saknas")</f>
        <v>5.4725400000000004</v>
      </c>
      <c r="E31">
        <f>IFERROR(VLOOKUP($B31,Miljövärden!$B$3:$H$600,MATCH(E$2,Miljövärden!$B$2:$H$2,0),FALSE),"Saknas")</f>
        <v>10.730600000000001</v>
      </c>
      <c r="F31">
        <f>IFERROR(VLOOKUP($B31,Miljövärden!$B$3:$H$600,MATCH(F$2,Miljövärden!$B$2:$H$2,0),FALSE),"Saknas")</f>
        <v>0</v>
      </c>
      <c r="G31" t="str">
        <f>IFERROR(VLOOKUP($B31,Miljövärden!$B$3:$H$600,MATCH(G$2,Miljövärden!$B$2:$H$2,0),FALSE),"Nej, saknas")</f>
        <v>Ja</v>
      </c>
      <c r="H31" t="str">
        <f>IFERROR(VLOOKUP($B31,Miljövärden!$B$3:$H$600,MATCH(H$2,Miljövärden!$B$2:$H$2,0),FALSE),"Nej, saknas")</f>
        <v>Ja</v>
      </c>
      <c r="P31" t="str">
        <f t="shared" si="0"/>
        <v>Ja</v>
      </c>
      <c r="R31">
        <f t="shared" si="1"/>
        <v>30</v>
      </c>
    </row>
    <row r="32" spans="1:18">
      <c r="A32" s="2" t="s">
        <v>57</v>
      </c>
      <c r="B32" s="2" t="s">
        <v>58</v>
      </c>
      <c r="C32">
        <f>IFERROR(VLOOKUP($B32,Miljövärden!$B$3:$H$600,MATCH(C$2,Miljövärden!$B$2:$H$2,0),FALSE),"Saknas")</f>
        <v>0.27696900000000002</v>
      </c>
      <c r="D32">
        <f>IFERROR(VLOOKUP($B32,Miljövärden!$B$3:$H$600,MATCH(D$2,Miljövärden!$B$2:$H$2,0),FALSE),"Saknas")</f>
        <v>73.036699999999996</v>
      </c>
      <c r="E32">
        <f>IFERROR(VLOOKUP($B32,Miljövärden!$B$3:$H$600,MATCH(E$2,Miljövärden!$B$2:$H$2,0),FALSE),"Saknas")</f>
        <v>14.3164</v>
      </c>
      <c r="F32">
        <f>IFERROR(VLOOKUP($B32,Miljövärden!$B$3:$H$600,MATCH(F$2,Miljövärden!$B$2:$H$2,0),FALSE),"Saknas")</f>
        <v>1.06797E-2</v>
      </c>
      <c r="G32" t="str">
        <f>IFERROR(VLOOKUP($B32,Miljövärden!$B$3:$H$600,MATCH(G$2,Miljövärden!$B$2:$H$2,0),FALSE),"Nej, saknas")</f>
        <v>Nej</v>
      </c>
      <c r="H32" t="str">
        <f>IFERROR(VLOOKUP($B32,Miljövärden!$B$3:$H$600,MATCH(H$2,Miljövärden!$B$2:$H$2,0),FALSE),"Nej, saknas")</f>
        <v>Ja</v>
      </c>
      <c r="P32" t="str">
        <f t="shared" si="0"/>
        <v>Ja</v>
      </c>
      <c r="R32">
        <f t="shared" si="1"/>
        <v>31</v>
      </c>
    </row>
    <row r="33" spans="1:18">
      <c r="A33" s="2" t="s">
        <v>59</v>
      </c>
      <c r="B33" s="2" t="s">
        <v>60</v>
      </c>
      <c r="C33">
        <f>IFERROR(VLOOKUP($B33,Miljövärden!$B$3:$H$600,MATCH(C$2,Miljövärden!$B$2:$H$2,0),FALSE),"Saknas")</f>
        <v>8.3612699999999998E-2</v>
      </c>
      <c r="D33">
        <f>IFERROR(VLOOKUP($B33,Miljövärden!$B$3:$H$600,MATCH(D$2,Miljövärden!$B$2:$H$2,0),FALSE),"Saknas")</f>
        <v>6.1138000000000003</v>
      </c>
      <c r="E33">
        <f>IFERROR(VLOOKUP($B33,Miljövärden!$B$3:$H$600,MATCH(E$2,Miljövärden!$B$2:$H$2,0),FALSE),"Saknas")</f>
        <v>7.7449700000000004</v>
      </c>
      <c r="F33">
        <f>IFERROR(VLOOKUP($B33,Miljövärden!$B$3:$H$600,MATCH(F$2,Miljövärden!$B$2:$H$2,0),FALSE),"Saknas")</f>
        <v>5.6541400000000002E-3</v>
      </c>
      <c r="G33" t="str">
        <f>IFERROR(VLOOKUP($B33,Miljövärden!$B$3:$H$600,MATCH(G$2,Miljövärden!$B$2:$H$2,0),FALSE),"Nej, saknas")</f>
        <v>Nej</v>
      </c>
      <c r="H33" t="str">
        <f>IFERROR(VLOOKUP($B33,Miljövärden!$B$3:$H$600,MATCH(H$2,Miljövärden!$B$2:$H$2,0),FALSE),"Nej, saknas")</f>
        <v>Ja</v>
      </c>
      <c r="P33" t="str">
        <f t="shared" si="0"/>
        <v>Ja</v>
      </c>
      <c r="R33">
        <f t="shared" si="1"/>
        <v>32</v>
      </c>
    </row>
    <row r="34" spans="1:18">
      <c r="A34" s="2" t="s">
        <v>61</v>
      </c>
      <c r="B34" s="2" t="s">
        <v>62</v>
      </c>
      <c r="C34">
        <f>IFERROR(VLOOKUP($B34,Miljövärden!$B$3:$H$600,MATCH(C$2,Miljövärden!$B$2:$H$2,0),FALSE),"Saknas")</f>
        <v>3.7613599999999997E-2</v>
      </c>
      <c r="D34">
        <f>IFERROR(VLOOKUP($B34,Miljövärden!$B$3:$H$600,MATCH(D$2,Miljövärden!$B$2:$H$2,0),FALSE),"Saknas")</f>
        <v>5.3918200000000001</v>
      </c>
      <c r="E34">
        <f>IFERROR(VLOOKUP($B34,Miljövärden!$B$3:$H$600,MATCH(E$2,Miljövärden!$B$2:$H$2,0),FALSE),"Saknas")</f>
        <v>2.4772699999999999</v>
      </c>
      <c r="F34">
        <f>IFERROR(VLOOKUP($B34,Miljövärden!$B$3:$H$600,MATCH(F$2,Miljövärden!$B$2:$H$2,0),FALSE),"Saknas")</f>
        <v>9.9403600000000005E-3</v>
      </c>
      <c r="G34" t="str">
        <f>IFERROR(VLOOKUP($B34,Miljövärden!$B$3:$H$600,MATCH(G$2,Miljövärden!$B$2:$H$2,0),FALSE),"Nej, saknas")</f>
        <v>Nej</v>
      </c>
      <c r="H34" t="str">
        <f>IFERROR(VLOOKUP($B34,Miljövärden!$B$3:$H$600,MATCH(H$2,Miljövärden!$B$2:$H$2,0),FALSE),"Nej, saknas")</f>
        <v>Ja</v>
      </c>
      <c r="P34" t="str">
        <f t="shared" si="0"/>
        <v>Ja</v>
      </c>
      <c r="R34">
        <f t="shared" si="1"/>
        <v>33</v>
      </c>
    </row>
    <row r="35" spans="1:18">
      <c r="A35" s="2" t="s">
        <v>63</v>
      </c>
      <c r="B35" s="2" t="s">
        <v>64</v>
      </c>
      <c r="C35">
        <f>IFERROR(VLOOKUP($B35,Miljövärden!$B$3:$H$600,MATCH(C$2,Miljövärden!$B$2:$H$2,0),FALSE),"Saknas")</f>
        <v>4.5306399999999997E-2</v>
      </c>
      <c r="D35">
        <f>IFERROR(VLOOKUP($B35,Miljövärden!$B$3:$H$600,MATCH(D$2,Miljövärden!$B$2:$H$2,0),FALSE),"Saknas")</f>
        <v>132.91399999999999</v>
      </c>
      <c r="E35">
        <f>IFERROR(VLOOKUP($B35,Miljövärden!$B$3:$H$600,MATCH(E$2,Miljövärden!$B$2:$H$2,0),FALSE),"Saknas")</f>
        <v>3.2296499999999999</v>
      </c>
      <c r="F35">
        <f>IFERROR(VLOOKUP($B35,Miljövärden!$B$3:$H$600,MATCH(F$2,Miljövärden!$B$2:$H$2,0),FALSE),"Saknas")</f>
        <v>1.70678E-3</v>
      </c>
      <c r="G35" t="str">
        <f>IFERROR(VLOOKUP($B35,Miljövärden!$B$3:$H$600,MATCH(G$2,Miljövärden!$B$2:$H$2,0),FALSE),"Nej, saknas")</f>
        <v>Nej</v>
      </c>
      <c r="H35" t="str">
        <f>IFERROR(VLOOKUP($B35,Miljövärden!$B$3:$H$600,MATCH(H$2,Miljövärden!$B$2:$H$2,0),FALSE),"Nej, saknas")</f>
        <v>Ja</v>
      </c>
      <c r="P35" t="str">
        <f t="shared" si="0"/>
        <v>Ja</v>
      </c>
      <c r="R35">
        <f t="shared" si="1"/>
        <v>34</v>
      </c>
    </row>
    <row r="36" spans="1:18">
      <c r="A36" s="2" t="s">
        <v>65</v>
      </c>
      <c r="B36" s="2" t="s">
        <v>66</v>
      </c>
      <c r="C36">
        <f>IFERROR(VLOOKUP($B36,Miljövärden!$B$3:$H$600,MATCH(C$2,Miljövärden!$B$2:$H$2,0),FALSE),"Saknas")</f>
        <v>0.119631</v>
      </c>
      <c r="D36">
        <f>IFERROR(VLOOKUP($B36,Miljövärden!$B$3:$H$600,MATCH(D$2,Miljövärden!$B$2:$H$2,0),FALSE),"Saknas")</f>
        <v>17.242599999999999</v>
      </c>
      <c r="E36">
        <f>IFERROR(VLOOKUP($B36,Miljövärden!$B$3:$H$600,MATCH(E$2,Miljövärden!$B$2:$H$2,0),FALSE),"Saknas")</f>
        <v>9.7195499999999999</v>
      </c>
      <c r="F36">
        <f>IFERROR(VLOOKUP($B36,Miljövärden!$B$3:$H$600,MATCH(F$2,Miljövärden!$B$2:$H$2,0),FALSE),"Saknas")</f>
        <v>3.2113000000000003E-2</v>
      </c>
      <c r="G36" t="str">
        <f>IFERROR(VLOOKUP($B36,Miljövärden!$B$3:$H$600,MATCH(G$2,Miljövärden!$B$2:$H$2,0),FALSE),"Nej, saknas")</f>
        <v>Ja</v>
      </c>
      <c r="H36" t="str">
        <f>IFERROR(VLOOKUP($B36,Miljövärden!$B$3:$H$600,MATCH(H$2,Miljövärden!$B$2:$H$2,0),FALSE),"Nej, saknas")</f>
        <v>Ja</v>
      </c>
      <c r="P36" t="str">
        <f t="shared" si="0"/>
        <v>Ja</v>
      </c>
      <c r="R36">
        <f t="shared" si="1"/>
        <v>35</v>
      </c>
    </row>
    <row r="37" spans="1:18">
      <c r="A37" s="2" t="s">
        <v>65</v>
      </c>
      <c r="B37" s="2" t="s">
        <v>67</v>
      </c>
      <c r="C37">
        <f>IFERROR(VLOOKUP($B37,Miljövärden!$B$3:$H$600,MATCH(C$2,Miljövärden!$B$2:$H$2,0),FALSE),"Saknas")</f>
        <v>0.118177</v>
      </c>
      <c r="D37">
        <f>IFERROR(VLOOKUP($B37,Miljövärden!$B$3:$H$600,MATCH(D$2,Miljövärden!$B$2:$H$2,0),FALSE),"Saknas")</f>
        <v>117.13800000000001</v>
      </c>
      <c r="E37">
        <f>IFERROR(VLOOKUP($B37,Miljövärden!$B$3:$H$600,MATCH(E$2,Miljövärden!$B$2:$H$2,0),FALSE),"Saknas")</f>
        <v>3.7676500000000002</v>
      </c>
      <c r="F37">
        <f>IFERROR(VLOOKUP($B37,Miljövärden!$B$3:$H$600,MATCH(F$2,Miljövärden!$B$2:$H$2,0),FALSE),"Saknas")</f>
        <v>8.8385700000000005E-3</v>
      </c>
      <c r="G37" t="str">
        <f>IFERROR(VLOOKUP($B37,Miljövärden!$B$3:$H$600,MATCH(G$2,Miljövärden!$B$2:$H$2,0),FALSE),"Nej, saknas")</f>
        <v>Ja</v>
      </c>
      <c r="H37" t="str">
        <f>IFERROR(VLOOKUP($B37,Miljövärden!$B$3:$H$600,MATCH(H$2,Miljövärden!$B$2:$H$2,0),FALSE),"Nej, saknas")</f>
        <v>Ja</v>
      </c>
      <c r="P37" t="str">
        <f t="shared" si="0"/>
        <v>Ja</v>
      </c>
      <c r="R37">
        <f t="shared" si="1"/>
        <v>36</v>
      </c>
    </row>
    <row r="38" spans="1:18">
      <c r="A38" s="2" t="s">
        <v>65</v>
      </c>
      <c r="B38" s="2" t="s">
        <v>68</v>
      </c>
      <c r="C38">
        <f>IFERROR(VLOOKUP($B38,Miljövärden!$B$3:$H$600,MATCH(C$2,Miljövärden!$B$2:$H$2,0),FALSE),"Saknas")</f>
        <v>9.2365100000000006E-2</v>
      </c>
      <c r="D38">
        <f>IFERROR(VLOOKUP($B38,Miljövärden!$B$3:$H$600,MATCH(D$2,Miljövärden!$B$2:$H$2,0),FALSE),"Saknas")</f>
        <v>11.4283</v>
      </c>
      <c r="E38">
        <f>IFERROR(VLOOKUP($B38,Miljövärden!$B$3:$H$600,MATCH(E$2,Miljövärden!$B$2:$H$2,0),FALSE),"Saknas")</f>
        <v>8.8199699999999996</v>
      </c>
      <c r="F38">
        <f>IFERROR(VLOOKUP($B38,Miljövärden!$B$3:$H$600,MATCH(F$2,Miljövärden!$B$2:$H$2,0),FALSE),"Saknas")</f>
        <v>1.8801499999999999E-2</v>
      </c>
      <c r="G38" t="str">
        <f>IFERROR(VLOOKUP($B38,Miljövärden!$B$3:$H$600,MATCH(G$2,Miljövärden!$B$2:$H$2,0),FALSE),"Nej, saknas")</f>
        <v>Ja</v>
      </c>
      <c r="H38" t="str">
        <f>IFERROR(VLOOKUP($B38,Miljövärden!$B$3:$H$600,MATCH(H$2,Miljövärden!$B$2:$H$2,0),FALSE),"Nej, saknas")</f>
        <v>Ja</v>
      </c>
      <c r="P38" t="str">
        <f t="shared" si="0"/>
        <v>Ja</v>
      </c>
      <c r="R38">
        <f t="shared" si="1"/>
        <v>37</v>
      </c>
    </row>
    <row r="39" spans="1:18">
      <c r="A39" s="2" t="s">
        <v>65</v>
      </c>
      <c r="B39" s="2" t="s">
        <v>69</v>
      </c>
      <c r="C39">
        <f>IFERROR(VLOOKUP($B39,Miljövärden!$B$3:$H$600,MATCH(C$2,Miljövärden!$B$2:$H$2,0),FALSE),"Saknas")</f>
        <v>0.21013799999999999</v>
      </c>
      <c r="D39">
        <f>IFERROR(VLOOKUP($B39,Miljövärden!$B$3:$H$600,MATCH(D$2,Miljövärden!$B$2:$H$2,0),FALSE),"Saknas")</f>
        <v>6.31724</v>
      </c>
      <c r="E39">
        <f>IFERROR(VLOOKUP($B39,Miljövärden!$B$3:$H$600,MATCH(E$2,Miljövärden!$B$2:$H$2,0),FALSE),"Saknas")</f>
        <v>22.110299999999999</v>
      </c>
      <c r="F39">
        <f>IFERROR(VLOOKUP($B39,Miljövärden!$B$3:$H$600,MATCH(F$2,Miljövärden!$B$2:$H$2,0),FALSE),"Saknas")</f>
        <v>0</v>
      </c>
      <c r="G39" t="str">
        <f>IFERROR(VLOOKUP($B39,Miljövärden!$B$3:$H$600,MATCH(G$2,Miljövärden!$B$2:$H$2,0),FALSE),"Nej, saknas")</f>
        <v>Ja</v>
      </c>
      <c r="H39" t="str">
        <f>IFERROR(VLOOKUP($B39,Miljövärden!$B$3:$H$600,MATCH(H$2,Miljövärden!$B$2:$H$2,0),FALSE),"Nej, saknas")</f>
        <v>Ja</v>
      </c>
      <c r="P39" t="str">
        <f t="shared" si="0"/>
        <v>Ja</v>
      </c>
      <c r="R39">
        <f t="shared" si="1"/>
        <v>38</v>
      </c>
    </row>
    <row r="40" spans="1:18">
      <c r="A40" s="2" t="s">
        <v>70</v>
      </c>
      <c r="B40" s="2" t="s">
        <v>71</v>
      </c>
      <c r="C40">
        <f>IFERROR(VLOOKUP($B40,Miljövärden!$B$3:$H$600,MATCH(C$2,Miljövärden!$B$2:$H$2,0),FALSE),"Saknas")</f>
        <v>0.10978499999999999</v>
      </c>
      <c r="D40">
        <f>IFERROR(VLOOKUP($B40,Miljövärden!$B$3:$H$600,MATCH(D$2,Miljövärden!$B$2:$H$2,0),FALSE),"Saknas")</f>
        <v>5.3385600000000002</v>
      </c>
      <c r="E40">
        <f>IFERROR(VLOOKUP($B40,Miljövärden!$B$3:$H$600,MATCH(E$2,Miljövärden!$B$2:$H$2,0),FALSE),"Saknas")</f>
        <v>7.3289600000000004</v>
      </c>
      <c r="F40">
        <f>IFERROR(VLOOKUP($B40,Miljövärden!$B$3:$H$600,MATCH(F$2,Miljövärden!$B$2:$H$2,0),FALSE),"Saknas")</f>
        <v>3.6097199999999999E-3</v>
      </c>
      <c r="G40" t="str">
        <f>IFERROR(VLOOKUP($B40,Miljövärden!$B$3:$H$600,MATCH(G$2,Miljövärden!$B$2:$H$2,0),FALSE),"Nej, saknas")</f>
        <v>Ja</v>
      </c>
      <c r="H40" t="str">
        <f>IFERROR(VLOOKUP($B40,Miljövärden!$B$3:$H$600,MATCH(H$2,Miljövärden!$B$2:$H$2,0),FALSE),"Nej, saknas")</f>
        <v>Ja</v>
      </c>
      <c r="P40" t="str">
        <f t="shared" si="0"/>
        <v>Ja</v>
      </c>
      <c r="R40">
        <f t="shared" si="1"/>
        <v>39</v>
      </c>
    </row>
    <row r="41" spans="1:18">
      <c r="A41" s="2" t="s">
        <v>70</v>
      </c>
      <c r="B41" s="2" t="s">
        <v>72</v>
      </c>
      <c r="C41">
        <f>IFERROR(VLOOKUP($B41,Miljövärden!$B$3:$H$600,MATCH(C$2,Miljövärden!$B$2:$H$2,0),FALSE),"Saknas")</f>
        <v>0.13609599999999999</v>
      </c>
      <c r="D41">
        <f>IFERROR(VLOOKUP($B41,Miljövärden!$B$3:$H$600,MATCH(D$2,Miljövärden!$B$2:$H$2,0),FALSE),"Saknas")</f>
        <v>10.872299999999999</v>
      </c>
      <c r="E41">
        <f>IFERROR(VLOOKUP($B41,Miljövärden!$B$3:$H$600,MATCH(E$2,Miljövärden!$B$2:$H$2,0),FALSE),"Saknas")</f>
        <v>9.4676399999999994</v>
      </c>
      <c r="F41">
        <f>IFERROR(VLOOKUP($B41,Miljövärden!$B$3:$H$600,MATCH(F$2,Miljövärden!$B$2:$H$2,0),FALSE),"Saknas")</f>
        <v>1.5997899999999999E-2</v>
      </c>
      <c r="G41" t="str">
        <f>IFERROR(VLOOKUP($B41,Miljövärden!$B$3:$H$600,MATCH(G$2,Miljövärden!$B$2:$H$2,0),FALSE),"Nej, saknas")</f>
        <v>Ja</v>
      </c>
      <c r="H41" t="str">
        <f>IFERROR(VLOOKUP($B41,Miljövärden!$B$3:$H$600,MATCH(H$2,Miljövärden!$B$2:$H$2,0),FALSE),"Nej, saknas")</f>
        <v>Ja</v>
      </c>
      <c r="P41" t="str">
        <f t="shared" si="0"/>
        <v>Ja</v>
      </c>
      <c r="R41">
        <f t="shared" si="1"/>
        <v>40</v>
      </c>
    </row>
    <row r="42" spans="1:18">
      <c r="A42" s="2" t="s">
        <v>73</v>
      </c>
      <c r="B42" s="2" t="s">
        <v>74</v>
      </c>
      <c r="C42">
        <f>IFERROR(VLOOKUP($B42,Miljövärden!$B$3:$H$600,MATCH(C$2,Miljövärden!$B$2:$H$2,0),FALSE),"Saknas")</f>
        <v>6.2675099999999997E-2</v>
      </c>
      <c r="D42">
        <f>IFERROR(VLOOKUP($B42,Miljövärden!$B$3:$H$600,MATCH(D$2,Miljövärden!$B$2:$H$2,0),FALSE),"Saknas")</f>
        <v>86.653000000000006</v>
      </c>
      <c r="E42">
        <f>IFERROR(VLOOKUP($B42,Miljövärden!$B$3:$H$600,MATCH(E$2,Miljövärden!$B$2:$H$2,0),FALSE),"Saknas")</f>
        <v>3.7126199999999998</v>
      </c>
      <c r="F42">
        <f>IFERROR(VLOOKUP($B42,Miljövärden!$B$3:$H$600,MATCH(F$2,Miljövärden!$B$2:$H$2,0),FALSE),"Saknas")</f>
        <v>7.4348800000000002E-5</v>
      </c>
      <c r="G42" t="str">
        <f>IFERROR(VLOOKUP($B42,Miljövärden!$B$3:$H$600,MATCH(G$2,Miljövärden!$B$2:$H$2,0),FALSE),"Nej, saknas")</f>
        <v>Ja</v>
      </c>
      <c r="H42" t="str">
        <f>IFERROR(VLOOKUP($B42,Miljövärden!$B$3:$H$600,MATCH(H$2,Miljövärden!$B$2:$H$2,0),FALSE),"Nej, saknas")</f>
        <v>Ja</v>
      </c>
      <c r="P42" t="str">
        <f t="shared" si="0"/>
        <v>Ja</v>
      </c>
      <c r="R42">
        <f t="shared" si="1"/>
        <v>41</v>
      </c>
    </row>
    <row r="43" spans="1:18">
      <c r="A43" s="2" t="s">
        <v>73</v>
      </c>
      <c r="B43" s="2" t="s">
        <v>76</v>
      </c>
      <c r="C43">
        <f>IFERROR(VLOOKUP($B43,Miljövärden!$B$3:$H$600,MATCH(C$2,Miljövärden!$B$2:$H$2,0),FALSE),"Saknas")</f>
        <v>0.180372</v>
      </c>
      <c r="D43">
        <f>IFERROR(VLOOKUP($B43,Miljövärden!$B$3:$H$600,MATCH(D$2,Miljövärden!$B$2:$H$2,0),FALSE),"Saknas")</f>
        <v>6.4174199999999999</v>
      </c>
      <c r="E43">
        <f>IFERROR(VLOOKUP($B43,Miljövärden!$B$3:$H$600,MATCH(E$2,Miljövärden!$B$2:$H$2,0),FALSE),"Saknas")</f>
        <v>22.461099999999998</v>
      </c>
      <c r="F43">
        <f>IFERROR(VLOOKUP($B43,Miljövärden!$B$3:$H$600,MATCH(F$2,Miljövärden!$B$2:$H$2,0),FALSE),"Saknas")</f>
        <v>0</v>
      </c>
      <c r="G43" t="str">
        <f>IFERROR(VLOOKUP($B43,Miljövärden!$B$3:$H$600,MATCH(G$2,Miljövärden!$B$2:$H$2,0),FALSE),"Nej, saknas")</f>
        <v>Ja</v>
      </c>
      <c r="H43" t="str">
        <f>IFERROR(VLOOKUP($B43,Miljövärden!$B$3:$H$600,MATCH(H$2,Miljövärden!$B$2:$H$2,0),FALSE),"Nej, saknas")</f>
        <v>Ja</v>
      </c>
      <c r="P43" t="str">
        <f t="shared" si="0"/>
        <v>Ja</v>
      </c>
      <c r="R43">
        <f t="shared" si="1"/>
        <v>42</v>
      </c>
    </row>
    <row r="44" spans="1:18">
      <c r="A44" s="2" t="s">
        <v>73</v>
      </c>
      <c r="B44" s="2" t="s">
        <v>77</v>
      </c>
      <c r="C44">
        <f>IFERROR(VLOOKUP($B44,Miljövärden!$B$3:$H$600,MATCH(C$2,Miljövärden!$B$2:$H$2,0),FALSE),"Saknas")</f>
        <v>0.24942900000000001</v>
      </c>
      <c r="D44">
        <f>IFERROR(VLOOKUP($B44,Miljövärden!$B$3:$H$600,MATCH(D$2,Miljövärden!$B$2:$H$2,0),FALSE),"Saknas")</f>
        <v>7.2919700000000001</v>
      </c>
      <c r="E44">
        <f>IFERROR(VLOOKUP($B44,Miljövärden!$B$3:$H$600,MATCH(E$2,Miljövärden!$B$2:$H$2,0),FALSE),"Saknas")</f>
        <v>24.678000000000001</v>
      </c>
      <c r="F44">
        <f>IFERROR(VLOOKUP($B44,Miljövärden!$B$3:$H$600,MATCH(F$2,Miljövärden!$B$2:$H$2,0),FALSE),"Saknas")</f>
        <v>5.0848699999999996E-4</v>
      </c>
      <c r="G44" t="str">
        <f>IFERROR(VLOOKUP($B44,Miljövärden!$B$3:$H$600,MATCH(G$2,Miljövärden!$B$2:$H$2,0),FALSE),"Nej, saknas")</f>
        <v>Ja</v>
      </c>
      <c r="H44" t="str">
        <f>IFERROR(VLOOKUP($B44,Miljövärden!$B$3:$H$600,MATCH(H$2,Miljövärden!$B$2:$H$2,0),FALSE),"Nej, saknas")</f>
        <v>Ja</v>
      </c>
      <c r="P44" t="str">
        <f t="shared" si="0"/>
        <v>Ja</v>
      </c>
      <c r="R44">
        <f t="shared" si="1"/>
        <v>43</v>
      </c>
    </row>
    <row r="45" spans="1:18">
      <c r="A45" s="2" t="s">
        <v>78</v>
      </c>
      <c r="B45" s="2" t="s">
        <v>79</v>
      </c>
      <c r="C45">
        <f>IFERROR(VLOOKUP($B45,Miljövärden!$B$3:$H$600,MATCH(C$2,Miljövärden!$B$2:$H$2,0),FALSE),"Saknas")</f>
        <v>6.0897800000000002E-2</v>
      </c>
      <c r="D45">
        <f>IFERROR(VLOOKUP($B45,Miljövärden!$B$3:$H$600,MATCH(D$2,Miljövärden!$B$2:$H$2,0),FALSE),"Saknas")</f>
        <v>40.559100000000001</v>
      </c>
      <c r="E45">
        <f>IFERROR(VLOOKUP($B45,Miljövärden!$B$3:$H$600,MATCH(E$2,Miljövärden!$B$2:$H$2,0),FALSE),"Saknas")</f>
        <v>4.7251799999999999</v>
      </c>
      <c r="F45">
        <f>IFERROR(VLOOKUP($B45,Miljövärden!$B$3:$H$600,MATCH(F$2,Miljövärden!$B$2:$H$2,0),FALSE),"Saknas")</f>
        <v>1.5114900000000001E-3</v>
      </c>
      <c r="G45" t="str">
        <f>IFERROR(VLOOKUP($B45,Miljövärden!$B$3:$H$600,MATCH(G$2,Miljövärden!$B$2:$H$2,0),FALSE),"Nej, saknas")</f>
        <v>Nej</v>
      </c>
      <c r="H45" t="str">
        <f>IFERROR(VLOOKUP($B45,Miljövärden!$B$3:$H$600,MATCH(H$2,Miljövärden!$B$2:$H$2,0),FALSE),"Nej, saknas")</f>
        <v>Ja</v>
      </c>
      <c r="P45" t="str">
        <f t="shared" si="0"/>
        <v>Ja</v>
      </c>
      <c r="R45">
        <f t="shared" si="1"/>
        <v>44</v>
      </c>
    </row>
    <row r="46" spans="1:18">
      <c r="A46" s="2" t="s">
        <v>78</v>
      </c>
      <c r="B46" s="2" t="s">
        <v>80</v>
      </c>
      <c r="C46">
        <f>IFERROR(VLOOKUP($B46,Miljövärden!$B$3:$H$600,MATCH(C$2,Miljövärden!$B$2:$H$2,0),FALSE),"Saknas")</f>
        <v>2.1533500000000001E-2</v>
      </c>
      <c r="D46">
        <f>IFERROR(VLOOKUP($B46,Miljövärden!$B$3:$H$600,MATCH(D$2,Miljövärden!$B$2:$H$2,0),FALSE),"Saknas")</f>
        <v>2.7305799999999998</v>
      </c>
      <c r="E46">
        <f>IFERROR(VLOOKUP($B46,Miljövärden!$B$3:$H$600,MATCH(E$2,Miljövärden!$B$2:$H$2,0),FALSE),"Saknas")</f>
        <v>4.7785099999999998</v>
      </c>
      <c r="F46">
        <f>IFERROR(VLOOKUP($B46,Miljövärden!$B$3:$H$600,MATCH(F$2,Miljövärden!$B$2:$H$2,0),FALSE),"Saknas")</f>
        <v>0</v>
      </c>
      <c r="G46" t="str">
        <f>IFERROR(VLOOKUP($B46,Miljövärden!$B$3:$H$600,MATCH(G$2,Miljövärden!$B$2:$H$2,0),FALSE),"Nej, saknas")</f>
        <v>Nej</v>
      </c>
      <c r="H46" t="str">
        <f>IFERROR(VLOOKUP($B46,Miljövärden!$B$3:$H$600,MATCH(H$2,Miljövärden!$B$2:$H$2,0),FALSE),"Nej, saknas")</f>
        <v>Ja</v>
      </c>
      <c r="P46" t="str">
        <f t="shared" si="0"/>
        <v>Ja</v>
      </c>
      <c r="R46">
        <f t="shared" si="1"/>
        <v>45</v>
      </c>
    </row>
    <row r="47" spans="1:18">
      <c r="A47" s="2" t="s">
        <v>78</v>
      </c>
      <c r="B47" s="2" t="s">
        <v>81</v>
      </c>
      <c r="C47">
        <f>IFERROR(VLOOKUP($B47,Miljövärden!$B$3:$H$600,MATCH(C$2,Miljövärden!$B$2:$H$2,0),FALSE),"Saknas")</f>
        <v>0</v>
      </c>
      <c r="D47">
        <f>IFERROR(VLOOKUP($B47,Miljövärden!$B$3:$H$600,MATCH(D$2,Miljövärden!$B$2:$H$2,0),FALSE),"Saknas")</f>
        <v>0</v>
      </c>
      <c r="E47">
        <f>IFERROR(VLOOKUP($B47,Miljövärden!$B$3:$H$600,MATCH(E$2,Miljövärden!$B$2:$H$2,0),FALSE),"Saknas")</f>
        <v>0</v>
      </c>
      <c r="F47">
        <f>IFERROR(VLOOKUP($B47,Miljövärden!$B$3:$H$600,MATCH(F$2,Miljövärden!$B$2:$H$2,0),FALSE),"Saknas")</f>
        <v>0</v>
      </c>
      <c r="G47" t="str">
        <f>IFERROR(VLOOKUP($B47,Miljövärden!$B$3:$H$600,MATCH(G$2,Miljövärden!$B$2:$H$2,0),FALSE),"Nej, saknas")</f>
        <v>Nej</v>
      </c>
      <c r="H47" t="str">
        <f>IFERROR(VLOOKUP($B47,Miljövärden!$B$3:$H$600,MATCH(H$2,Miljövärden!$B$2:$H$2,0),FALSE),"Nej, saknas")</f>
        <v>Nej</v>
      </c>
      <c r="P47" t="str">
        <f t="shared" si="0"/>
        <v>nej</v>
      </c>
      <c r="R47">
        <f t="shared" si="1"/>
        <v>45</v>
      </c>
    </row>
    <row r="48" spans="1:18">
      <c r="A48" s="2" t="s">
        <v>82</v>
      </c>
      <c r="B48" s="2" t="s">
        <v>83</v>
      </c>
      <c r="C48">
        <f>IFERROR(VLOOKUP($B48,Miljövärden!$B$3:$H$600,MATCH(C$2,Miljövärden!$B$2:$H$2,0),FALSE),"Saknas")</f>
        <v>0</v>
      </c>
      <c r="D48">
        <f>IFERROR(VLOOKUP($B48,Miljövärden!$B$3:$H$600,MATCH(D$2,Miljövärden!$B$2:$H$2,0),FALSE),"Saknas")</f>
        <v>0</v>
      </c>
      <c r="E48">
        <f>IFERROR(VLOOKUP($B48,Miljövärden!$B$3:$H$600,MATCH(E$2,Miljövärden!$B$2:$H$2,0),FALSE),"Saknas")</f>
        <v>0</v>
      </c>
      <c r="F48">
        <f>IFERROR(VLOOKUP($B48,Miljövärden!$B$3:$H$600,MATCH(F$2,Miljövärden!$B$2:$H$2,0),FALSE),"Saknas")</f>
        <v>0</v>
      </c>
      <c r="G48" t="str">
        <f>IFERROR(VLOOKUP($B48,Miljövärden!$B$3:$H$600,MATCH(G$2,Miljövärden!$B$2:$H$2,0),FALSE),"Nej, saknas")</f>
        <v>Nej</v>
      </c>
      <c r="H48" t="str">
        <f>IFERROR(VLOOKUP($B48,Miljövärden!$B$3:$H$600,MATCH(H$2,Miljövärden!$B$2:$H$2,0),FALSE),"Nej, saknas")</f>
        <v>Nej</v>
      </c>
      <c r="P48" t="str">
        <f t="shared" si="0"/>
        <v>nej</v>
      </c>
      <c r="R48">
        <f t="shared" si="1"/>
        <v>45</v>
      </c>
    </row>
    <row r="49" spans="1:18">
      <c r="A49" s="2" t="s">
        <v>84</v>
      </c>
      <c r="B49" s="2" t="s">
        <v>85</v>
      </c>
      <c r="C49">
        <f>IFERROR(VLOOKUP($B49,Miljövärden!$B$3:$H$600,MATCH(C$2,Miljövärden!$B$2:$H$2,0),FALSE),"Saknas")</f>
        <v>0.263353</v>
      </c>
      <c r="D49">
        <f>IFERROR(VLOOKUP($B49,Miljövärden!$B$3:$H$600,MATCH(D$2,Miljövärden!$B$2:$H$2,0),FALSE),"Saknas")</f>
        <v>37.688200000000002</v>
      </c>
      <c r="E49">
        <f>IFERROR(VLOOKUP($B49,Miljövärden!$B$3:$H$600,MATCH(E$2,Miljövärden!$B$2:$H$2,0),FALSE),"Saknas")</f>
        <v>9.4341899999999992</v>
      </c>
      <c r="F49">
        <f>IFERROR(VLOOKUP($B49,Miljövärden!$B$3:$H$600,MATCH(F$2,Miljövärden!$B$2:$H$2,0),FALSE),"Saknas")</f>
        <v>4.3002899999999997E-2</v>
      </c>
      <c r="G49" t="str">
        <f>IFERROR(VLOOKUP($B49,Miljövärden!$B$3:$H$600,MATCH(G$2,Miljövärden!$B$2:$H$2,0),FALSE),"Nej, saknas")</f>
        <v>Nej</v>
      </c>
      <c r="H49" t="str">
        <f>IFERROR(VLOOKUP($B49,Miljövärden!$B$3:$H$600,MATCH(H$2,Miljövärden!$B$2:$H$2,0),FALSE),"Nej, saknas")</f>
        <v>Ja</v>
      </c>
      <c r="P49" t="str">
        <f t="shared" si="0"/>
        <v>Ja</v>
      </c>
      <c r="R49">
        <f t="shared" si="1"/>
        <v>46</v>
      </c>
    </row>
    <row r="50" spans="1:18">
      <c r="A50" s="2" t="s">
        <v>86</v>
      </c>
      <c r="B50" s="2" t="s">
        <v>87</v>
      </c>
      <c r="C50">
        <f>IFERROR(VLOOKUP($B50,Miljövärden!$B$3:$H$600,MATCH(C$2,Miljövärden!$B$2:$H$2,0),FALSE),"Saknas")</f>
        <v>0.10992300000000001</v>
      </c>
      <c r="D50">
        <f>IFERROR(VLOOKUP($B50,Miljövärden!$B$3:$H$600,MATCH(D$2,Miljövärden!$B$2:$H$2,0),FALSE),"Saknas")</f>
        <v>19.349399999999999</v>
      </c>
      <c r="E50">
        <f>IFERROR(VLOOKUP($B50,Miljövärden!$B$3:$H$600,MATCH(E$2,Miljövärden!$B$2:$H$2,0),FALSE),"Saknas")</f>
        <v>11.975099999999999</v>
      </c>
      <c r="F50">
        <f>IFERROR(VLOOKUP($B50,Miljövärden!$B$3:$H$600,MATCH(F$2,Miljövärden!$B$2:$H$2,0),FALSE),"Saknas")</f>
        <v>2.92333E-2</v>
      </c>
      <c r="G50" t="str">
        <f>IFERROR(VLOOKUP($B50,Miljövärden!$B$3:$H$600,MATCH(G$2,Miljövärden!$B$2:$H$2,0),FALSE),"Nej, saknas")</f>
        <v>Nej</v>
      </c>
      <c r="H50" t="str">
        <f>IFERROR(VLOOKUP($B50,Miljövärden!$B$3:$H$600,MATCH(H$2,Miljövärden!$B$2:$H$2,0),FALSE),"Nej, saknas")</f>
        <v>Ja</v>
      </c>
      <c r="P50" t="str">
        <f t="shared" si="0"/>
        <v>Ja</v>
      </c>
      <c r="R50">
        <f t="shared" si="1"/>
        <v>47</v>
      </c>
    </row>
    <row r="51" spans="1:18">
      <c r="A51" s="2" t="s">
        <v>86</v>
      </c>
      <c r="B51" s="2" t="s">
        <v>88</v>
      </c>
      <c r="C51">
        <f>IFERROR(VLOOKUP($B51,Miljövärden!$B$3:$H$600,MATCH(C$2,Miljövärden!$B$2:$H$2,0),FALSE),"Saknas")</f>
        <v>3.7586500000000002E-2</v>
      </c>
      <c r="D51">
        <f>IFERROR(VLOOKUP($B51,Miljövärden!$B$3:$H$600,MATCH(D$2,Miljövärden!$B$2:$H$2,0),FALSE),"Saknas")</f>
        <v>3.3829400000000001</v>
      </c>
      <c r="E51">
        <f>IFERROR(VLOOKUP($B51,Miljövärden!$B$3:$H$600,MATCH(E$2,Miljövärden!$B$2:$H$2,0),FALSE),"Saknas")</f>
        <v>6.1367900000000004</v>
      </c>
      <c r="F51">
        <f>IFERROR(VLOOKUP($B51,Miljövärden!$B$3:$H$600,MATCH(F$2,Miljövärden!$B$2:$H$2,0),FALSE),"Saknas")</f>
        <v>7.0669099999999996E-4</v>
      </c>
      <c r="G51" t="str">
        <f>IFERROR(VLOOKUP($B51,Miljövärden!$B$3:$H$600,MATCH(G$2,Miljövärden!$B$2:$H$2,0),FALSE),"Nej, saknas")</f>
        <v>Nej</v>
      </c>
      <c r="H51" t="str">
        <f>IFERROR(VLOOKUP($B51,Miljövärden!$B$3:$H$600,MATCH(H$2,Miljövärden!$B$2:$H$2,0),FALSE),"Nej, saknas")</f>
        <v>Ja</v>
      </c>
      <c r="P51" t="str">
        <f t="shared" si="0"/>
        <v>Ja</v>
      </c>
      <c r="R51">
        <f t="shared" si="1"/>
        <v>48</v>
      </c>
    </row>
    <row r="52" spans="1:18">
      <c r="A52" s="2" t="s">
        <v>89</v>
      </c>
      <c r="B52" s="2" t="s">
        <v>90</v>
      </c>
      <c r="C52">
        <f>IFERROR(VLOOKUP($B52,Miljövärden!$B$3:$H$600,MATCH(C$2,Miljövärden!$B$2:$H$2,0),FALSE),"Saknas")</f>
        <v>7.01291E-2</v>
      </c>
      <c r="D52">
        <f>IFERROR(VLOOKUP($B52,Miljövärden!$B$3:$H$600,MATCH(D$2,Miljövärden!$B$2:$H$2,0),FALSE),"Saknas")</f>
        <v>4.4789300000000001</v>
      </c>
      <c r="E52">
        <f>IFERROR(VLOOKUP($B52,Miljövärden!$B$3:$H$600,MATCH(E$2,Miljövärden!$B$2:$H$2,0),FALSE),"Saknas")</f>
        <v>9.1841000000000008</v>
      </c>
      <c r="F52">
        <f>IFERROR(VLOOKUP($B52,Miljövärden!$B$3:$H$600,MATCH(F$2,Miljövärden!$B$2:$H$2,0),FALSE),"Saknas")</f>
        <v>0</v>
      </c>
      <c r="G52" t="str">
        <f>IFERROR(VLOOKUP($B52,Miljövärden!$B$3:$H$600,MATCH(G$2,Miljövärden!$B$2:$H$2,0),FALSE),"Nej, saknas")</f>
        <v>Nej</v>
      </c>
      <c r="H52" t="str">
        <f>IFERROR(VLOOKUP($B52,Miljövärden!$B$3:$H$600,MATCH(H$2,Miljövärden!$B$2:$H$2,0),FALSE),"Nej, saknas")</f>
        <v>Ja</v>
      </c>
      <c r="P52" t="str">
        <f t="shared" si="0"/>
        <v>Ja</v>
      </c>
      <c r="R52">
        <f t="shared" si="1"/>
        <v>49</v>
      </c>
    </row>
    <row r="53" spans="1:18">
      <c r="A53" s="2" t="s">
        <v>89</v>
      </c>
      <c r="B53" s="2" t="s">
        <v>91</v>
      </c>
      <c r="C53">
        <f>IFERROR(VLOOKUP($B53,Miljövärden!$B$3:$H$600,MATCH(C$2,Miljövärden!$B$2:$H$2,0),FALSE),"Saknas")</f>
        <v>0.19179499999999999</v>
      </c>
      <c r="D53">
        <f>IFERROR(VLOOKUP($B53,Miljövärden!$B$3:$H$600,MATCH(D$2,Miljövärden!$B$2:$H$2,0),FALSE),"Saknas")</f>
        <v>6.1480300000000003</v>
      </c>
      <c r="E53">
        <f>IFERROR(VLOOKUP($B53,Miljövärden!$B$3:$H$600,MATCH(E$2,Miljövärden!$B$2:$H$2,0),FALSE),"Saknas")</f>
        <v>18.633099999999999</v>
      </c>
      <c r="F53">
        <f>IFERROR(VLOOKUP($B53,Miljövärden!$B$3:$H$600,MATCH(F$2,Miljövärden!$B$2:$H$2,0),FALSE),"Saknas")</f>
        <v>1.55613E-2</v>
      </c>
      <c r="G53" t="str">
        <f>IFERROR(VLOOKUP($B53,Miljövärden!$B$3:$H$600,MATCH(G$2,Miljövärden!$B$2:$H$2,0),FALSE),"Nej, saknas")</f>
        <v>Nej</v>
      </c>
      <c r="H53" t="str">
        <f>IFERROR(VLOOKUP($B53,Miljövärden!$B$3:$H$600,MATCH(H$2,Miljövärden!$B$2:$H$2,0),FALSE),"Nej, saknas")</f>
        <v>Ja</v>
      </c>
      <c r="P53" t="str">
        <f t="shared" si="0"/>
        <v>Ja</v>
      </c>
      <c r="R53">
        <f t="shared" si="1"/>
        <v>50</v>
      </c>
    </row>
    <row r="54" spans="1:18">
      <c r="A54" s="2" t="s">
        <v>89</v>
      </c>
      <c r="B54" s="2" t="s">
        <v>93</v>
      </c>
      <c r="C54">
        <f>IFERROR(VLOOKUP($B54,Miljövärden!$B$3:$H$600,MATCH(C$2,Miljövärden!$B$2:$H$2,0),FALSE),"Saknas")</f>
        <v>0.28589700000000001</v>
      </c>
      <c r="D54">
        <f>IFERROR(VLOOKUP($B54,Miljövärden!$B$3:$H$600,MATCH(D$2,Miljövärden!$B$2:$H$2,0),FALSE),"Saknas")</f>
        <v>24.923300000000001</v>
      </c>
      <c r="E54">
        <f>IFERROR(VLOOKUP($B54,Miljövärden!$B$3:$H$600,MATCH(E$2,Miljövärden!$B$2:$H$2,0),FALSE),"Saknas")</f>
        <v>23.2973</v>
      </c>
      <c r="F54">
        <f>IFERROR(VLOOKUP($B54,Miljövärden!$B$3:$H$600,MATCH(F$2,Miljövärden!$B$2:$H$2,0),FALSE),"Saknas")</f>
        <v>2.6900500000000001E-2</v>
      </c>
      <c r="G54" t="str">
        <f>IFERROR(VLOOKUP($B54,Miljövärden!$B$3:$H$600,MATCH(G$2,Miljövärden!$B$2:$H$2,0),FALSE),"Nej, saknas")</f>
        <v>Nej</v>
      </c>
      <c r="H54" t="str">
        <f>IFERROR(VLOOKUP($B54,Miljövärden!$B$3:$H$600,MATCH(H$2,Miljövärden!$B$2:$H$2,0),FALSE),"Nej, saknas")</f>
        <v>Ja</v>
      </c>
      <c r="P54" t="str">
        <f t="shared" si="0"/>
        <v>Ja</v>
      </c>
      <c r="R54">
        <f t="shared" si="1"/>
        <v>51</v>
      </c>
    </row>
    <row r="55" spans="1:18">
      <c r="A55" s="2" t="s">
        <v>94</v>
      </c>
      <c r="B55" s="2" t="s">
        <v>95</v>
      </c>
      <c r="C55">
        <f>IFERROR(VLOOKUP($B55,Miljövärden!$B$3:$H$600,MATCH(C$2,Miljövärden!$B$2:$H$2,0),FALSE),"Saknas")</f>
        <v>0.1206</v>
      </c>
      <c r="D55">
        <f>IFERROR(VLOOKUP($B55,Miljövärden!$B$3:$H$600,MATCH(D$2,Miljövärden!$B$2:$H$2,0),FALSE),"Saknas")</f>
        <v>18.151299999999999</v>
      </c>
      <c r="E55">
        <f>IFERROR(VLOOKUP($B55,Miljövärden!$B$3:$H$600,MATCH(E$2,Miljövärden!$B$2:$H$2,0),FALSE),"Saknas")</f>
        <v>8.3819999999999997</v>
      </c>
      <c r="F55">
        <f>IFERROR(VLOOKUP($B55,Miljövärden!$B$3:$H$600,MATCH(F$2,Miljövärden!$B$2:$H$2,0),FALSE),"Saknas")</f>
        <v>2.1605599999999999E-2</v>
      </c>
      <c r="G55" t="str">
        <f>IFERROR(VLOOKUP($B55,Miljövärden!$B$3:$H$600,MATCH(G$2,Miljövärden!$B$2:$H$2,0),FALSE),"Nej, saknas")</f>
        <v>Ja</v>
      </c>
      <c r="H55" t="str">
        <f>IFERROR(VLOOKUP($B55,Miljövärden!$B$3:$H$600,MATCH(H$2,Miljövärden!$B$2:$H$2,0),FALSE),"Nej, saknas")</f>
        <v>Ja</v>
      </c>
      <c r="P55" t="str">
        <f t="shared" si="0"/>
        <v>Ja</v>
      </c>
      <c r="R55">
        <f t="shared" si="1"/>
        <v>52</v>
      </c>
    </row>
    <row r="56" spans="1:18">
      <c r="A56" s="2" t="s">
        <v>94</v>
      </c>
      <c r="B56" s="2" t="s">
        <v>96</v>
      </c>
      <c r="C56">
        <f>IFERROR(VLOOKUP($B56,Miljövärden!$B$3:$H$600,MATCH(C$2,Miljövärden!$B$2:$H$2,0),FALSE),"Saknas")</f>
        <v>0</v>
      </c>
      <c r="D56">
        <f>IFERROR(VLOOKUP($B56,Miljövärden!$B$3:$H$600,MATCH(D$2,Miljövärden!$B$2:$H$2,0),FALSE),"Saknas")</f>
        <v>0</v>
      </c>
      <c r="E56">
        <f>IFERROR(VLOOKUP($B56,Miljövärden!$B$3:$H$600,MATCH(E$2,Miljövärden!$B$2:$H$2,0),FALSE),"Saknas")</f>
        <v>0</v>
      </c>
      <c r="F56">
        <f>IFERROR(VLOOKUP($B56,Miljövärden!$B$3:$H$600,MATCH(F$2,Miljövärden!$B$2:$H$2,0),FALSE),"Saknas")</f>
        <v>0</v>
      </c>
      <c r="G56" t="str">
        <f>IFERROR(VLOOKUP($B56,Miljövärden!$B$3:$H$600,MATCH(G$2,Miljövärden!$B$2:$H$2,0),FALSE),"Nej, saknas")</f>
        <v>Nej</v>
      </c>
      <c r="H56" t="str">
        <f>IFERROR(VLOOKUP($B56,Miljövärden!$B$3:$H$600,MATCH(H$2,Miljövärden!$B$2:$H$2,0),FALSE),"Nej, saknas")</f>
        <v>Nej</v>
      </c>
      <c r="P56" t="str">
        <f t="shared" si="0"/>
        <v>nej</v>
      </c>
      <c r="R56">
        <f t="shared" si="1"/>
        <v>52</v>
      </c>
    </row>
    <row r="57" spans="1:18">
      <c r="A57" s="2" t="s">
        <v>94</v>
      </c>
      <c r="B57" s="2" t="s">
        <v>97</v>
      </c>
      <c r="C57">
        <f>IFERROR(VLOOKUP($B57,Miljövärden!$B$3:$H$600,MATCH(C$2,Miljövärden!$B$2:$H$2,0),FALSE),"Saknas")</f>
        <v>0.285659</v>
      </c>
      <c r="D57">
        <f>IFERROR(VLOOKUP($B57,Miljövärden!$B$3:$H$600,MATCH(D$2,Miljövärden!$B$2:$H$2,0),FALSE),"Saknas")</f>
        <v>123.839</v>
      </c>
      <c r="E57">
        <f>IFERROR(VLOOKUP($B57,Miljövärden!$B$3:$H$600,MATCH(E$2,Miljövärden!$B$2:$H$2,0),FALSE),"Saknas")</f>
        <v>2.66865</v>
      </c>
      <c r="F57">
        <f>IFERROR(VLOOKUP($B57,Miljövärden!$B$3:$H$600,MATCH(F$2,Miljövärden!$B$2:$H$2,0),FALSE),"Saknas")</f>
        <v>2.51358E-2</v>
      </c>
      <c r="G57" t="str">
        <f>IFERROR(VLOOKUP($B57,Miljövärden!$B$3:$H$600,MATCH(G$2,Miljövärden!$B$2:$H$2,0),FALSE),"Nej, saknas")</f>
        <v>Nej</v>
      </c>
      <c r="H57" t="str">
        <f>IFERROR(VLOOKUP($B57,Miljövärden!$B$3:$H$600,MATCH(H$2,Miljövärden!$B$2:$H$2,0),FALSE),"Nej, saknas")</f>
        <v>Ja</v>
      </c>
      <c r="P57" t="str">
        <f t="shared" si="0"/>
        <v>Ja</v>
      </c>
      <c r="R57">
        <f t="shared" si="1"/>
        <v>53</v>
      </c>
    </row>
    <row r="58" spans="1:18">
      <c r="A58" s="2" t="s">
        <v>94</v>
      </c>
      <c r="B58" s="2" t="s">
        <v>100</v>
      </c>
      <c r="C58">
        <f>IFERROR(VLOOKUP($B58,Miljövärden!$B$3:$H$600,MATCH(C$2,Miljövärden!$B$2:$H$2,0),FALSE),"Saknas")</f>
        <v>9.2786599999999997E-2</v>
      </c>
      <c r="D58">
        <f>IFERROR(VLOOKUP($B58,Miljövärden!$B$3:$H$600,MATCH(D$2,Miljövärden!$B$2:$H$2,0),FALSE),"Saknas")</f>
        <v>74.921300000000002</v>
      </c>
      <c r="E58">
        <f>IFERROR(VLOOKUP($B58,Miljövärden!$B$3:$H$600,MATCH(E$2,Miljövärden!$B$2:$H$2,0),FALSE),"Saknas")</f>
        <v>3.43031</v>
      </c>
      <c r="F58">
        <f>IFERROR(VLOOKUP($B58,Miljövärden!$B$3:$H$600,MATCH(F$2,Miljövärden!$B$2:$H$2,0),FALSE),"Saknas")</f>
        <v>1.22817E-3</v>
      </c>
      <c r="G58" t="str">
        <f>IFERROR(VLOOKUP($B58,Miljövärden!$B$3:$H$600,MATCH(G$2,Miljövärden!$B$2:$H$2,0),FALSE),"Nej, saknas")</f>
        <v>Ja</v>
      </c>
      <c r="H58" t="str">
        <f>IFERROR(VLOOKUP($B58,Miljövärden!$B$3:$H$600,MATCH(H$2,Miljövärden!$B$2:$H$2,0),FALSE),"Nej, saknas")</f>
        <v>Ja</v>
      </c>
      <c r="P58" t="str">
        <f t="shared" si="0"/>
        <v>Ja</v>
      </c>
      <c r="R58">
        <f t="shared" si="1"/>
        <v>54</v>
      </c>
    </row>
    <row r="59" spans="1:18">
      <c r="A59" s="2" t="s">
        <v>94</v>
      </c>
      <c r="B59" s="2" t="s">
        <v>101</v>
      </c>
      <c r="C59">
        <f>IFERROR(VLOOKUP($B59,Miljövärden!$B$3:$H$600,MATCH(C$2,Miljövärden!$B$2:$H$2,0),FALSE),"Saknas")</f>
        <v>0.14429600000000001</v>
      </c>
      <c r="D59">
        <f>IFERROR(VLOOKUP($B59,Miljövärden!$B$3:$H$600,MATCH(D$2,Miljövärden!$B$2:$H$2,0),FALSE),"Saknas")</f>
        <v>117.30200000000001</v>
      </c>
      <c r="E59">
        <f>IFERROR(VLOOKUP($B59,Miljövärden!$B$3:$H$600,MATCH(E$2,Miljövärden!$B$2:$H$2,0),FALSE),"Saknas")</f>
        <v>3.1493099999999998</v>
      </c>
      <c r="F59">
        <f>IFERROR(VLOOKUP($B59,Miljövärden!$B$3:$H$600,MATCH(F$2,Miljövärden!$B$2:$H$2,0),FALSE),"Saknas")</f>
        <v>6.4897499999999999E-3</v>
      </c>
      <c r="G59" t="str">
        <f>IFERROR(VLOOKUP($B59,Miljövärden!$B$3:$H$600,MATCH(G$2,Miljövärden!$B$2:$H$2,0),FALSE),"Nej, saknas")</f>
        <v>Ja</v>
      </c>
      <c r="H59" t="str">
        <f>IFERROR(VLOOKUP($B59,Miljövärden!$B$3:$H$600,MATCH(H$2,Miljövärden!$B$2:$H$2,0),FALSE),"Nej, saknas")</f>
        <v>Ja</v>
      </c>
      <c r="P59" t="str">
        <f t="shared" si="0"/>
        <v>Ja</v>
      </c>
      <c r="R59">
        <f t="shared" si="1"/>
        <v>55</v>
      </c>
    </row>
    <row r="60" spans="1:18">
      <c r="A60" s="2" t="s">
        <v>94</v>
      </c>
      <c r="B60" s="2" t="s">
        <v>102</v>
      </c>
      <c r="C60">
        <f>IFERROR(VLOOKUP($B60,Miljövärden!$B$3:$H$600,MATCH(C$2,Miljövärden!$B$2:$H$2,0),FALSE),"Saknas")</f>
        <v>0.100844</v>
      </c>
      <c r="D60">
        <f>IFERROR(VLOOKUP($B60,Miljövärden!$B$3:$H$600,MATCH(D$2,Miljövärden!$B$2:$H$2,0),FALSE),"Saknas")</f>
        <v>15.422499999999999</v>
      </c>
      <c r="E60">
        <f>IFERROR(VLOOKUP($B60,Miljövärden!$B$3:$H$600,MATCH(E$2,Miljövärden!$B$2:$H$2,0),FALSE),"Saknas")</f>
        <v>8.8146599999999999</v>
      </c>
      <c r="F60">
        <f>IFERROR(VLOOKUP($B60,Miljövärden!$B$3:$H$600,MATCH(F$2,Miljövärden!$B$2:$H$2,0),FALSE),"Saknas")</f>
        <v>1.37784E-2</v>
      </c>
      <c r="G60" t="str">
        <f>IFERROR(VLOOKUP($B60,Miljövärden!$B$3:$H$600,MATCH(G$2,Miljövärden!$B$2:$H$2,0),FALSE),"Nej, saknas")</f>
        <v>Ja</v>
      </c>
      <c r="H60" t="str">
        <f>IFERROR(VLOOKUP($B60,Miljövärden!$B$3:$H$600,MATCH(H$2,Miljövärden!$B$2:$H$2,0),FALSE),"Nej, saknas")</f>
        <v>Ja</v>
      </c>
      <c r="P60" t="str">
        <f t="shared" si="0"/>
        <v>Ja</v>
      </c>
      <c r="R60">
        <f t="shared" si="1"/>
        <v>56</v>
      </c>
    </row>
    <row r="61" spans="1:18">
      <c r="A61" s="2" t="s">
        <v>94</v>
      </c>
      <c r="B61" s="2" t="s">
        <v>103</v>
      </c>
      <c r="C61">
        <f>IFERROR(VLOOKUP($B61,Miljövärden!$B$3:$H$600,MATCH(C$2,Miljövärden!$B$2:$H$2,0),FALSE),"Saknas")</f>
        <v>0.42283799999999999</v>
      </c>
      <c r="D61">
        <f>IFERROR(VLOOKUP($B61,Miljövärden!$B$3:$H$600,MATCH(D$2,Miljövärden!$B$2:$H$2,0),FALSE),"Saknas")</f>
        <v>30.7178</v>
      </c>
      <c r="E61">
        <f>IFERROR(VLOOKUP($B61,Miljövärden!$B$3:$H$600,MATCH(E$2,Miljövärden!$B$2:$H$2,0),FALSE),"Saknas")</f>
        <v>5.2128699999999997</v>
      </c>
      <c r="F61">
        <f>IFERROR(VLOOKUP($B61,Miljövärden!$B$3:$H$600,MATCH(F$2,Miljövärden!$B$2:$H$2,0),FALSE),"Saknas")</f>
        <v>3.0475700000000001E-2</v>
      </c>
      <c r="G61" t="str">
        <f>IFERROR(VLOOKUP($B61,Miljövärden!$B$3:$H$600,MATCH(G$2,Miljövärden!$B$2:$H$2,0),FALSE),"Nej, saknas")</f>
        <v>Ja</v>
      </c>
      <c r="H61" t="str">
        <f>IFERROR(VLOOKUP($B61,Miljövärden!$B$3:$H$600,MATCH(H$2,Miljövärden!$B$2:$H$2,0),FALSE),"Nej, saknas")</f>
        <v>Ja</v>
      </c>
      <c r="P61" t="str">
        <f t="shared" si="0"/>
        <v>Ja</v>
      </c>
      <c r="R61">
        <f t="shared" si="1"/>
        <v>57</v>
      </c>
    </row>
    <row r="62" spans="1:18">
      <c r="A62" s="2" t="s">
        <v>94</v>
      </c>
      <c r="B62" s="2" t="s">
        <v>104</v>
      </c>
      <c r="C62">
        <f>IFERROR(VLOOKUP($B62,Miljövärden!$B$3:$H$600,MATCH(C$2,Miljövärden!$B$2:$H$2,0),FALSE),"Saknas")</f>
        <v>0.250108</v>
      </c>
      <c r="D62">
        <f>IFERROR(VLOOKUP($B62,Miljövärden!$B$3:$H$600,MATCH(D$2,Miljövärden!$B$2:$H$2,0),FALSE),"Saknas")</f>
        <v>57.075800000000001</v>
      </c>
      <c r="E62">
        <f>IFERROR(VLOOKUP($B62,Miljövärden!$B$3:$H$600,MATCH(E$2,Miljövärden!$B$2:$H$2,0),FALSE),"Saknas")</f>
        <v>6.2830500000000002</v>
      </c>
      <c r="F62">
        <f>IFERROR(VLOOKUP($B62,Miljövärden!$B$3:$H$600,MATCH(F$2,Miljövärden!$B$2:$H$2,0),FALSE),"Saknas")</f>
        <v>3.0466199999999999E-2</v>
      </c>
      <c r="G62" t="str">
        <f>IFERROR(VLOOKUP($B62,Miljövärden!$B$3:$H$600,MATCH(G$2,Miljövärden!$B$2:$H$2,0),FALSE),"Nej, saknas")</f>
        <v>Ja</v>
      </c>
      <c r="H62" t="str">
        <f>IFERROR(VLOOKUP($B62,Miljövärden!$B$3:$H$600,MATCH(H$2,Miljövärden!$B$2:$H$2,0),FALSE),"Nej, saknas")</f>
        <v>Ja</v>
      </c>
      <c r="P62" t="str">
        <f t="shared" si="0"/>
        <v>Ja</v>
      </c>
      <c r="R62">
        <f t="shared" si="1"/>
        <v>58</v>
      </c>
    </row>
    <row r="63" spans="1:18">
      <c r="A63" s="2" t="s">
        <v>94</v>
      </c>
      <c r="B63" s="2" t="s">
        <v>105</v>
      </c>
      <c r="C63">
        <f>IFERROR(VLOOKUP($B63,Miljövärden!$B$3:$H$600,MATCH(C$2,Miljövärden!$B$2:$H$2,0),FALSE),"Saknas")</f>
        <v>0.118329</v>
      </c>
      <c r="D63">
        <f>IFERROR(VLOOKUP($B63,Miljövärden!$B$3:$H$600,MATCH(D$2,Miljövärden!$B$2:$H$2,0),FALSE),"Saknas")</f>
        <v>17.758600000000001</v>
      </c>
      <c r="E63">
        <f>IFERROR(VLOOKUP($B63,Miljövärden!$B$3:$H$600,MATCH(E$2,Miljövärden!$B$2:$H$2,0),FALSE),"Saknas")</f>
        <v>9.3187800000000003</v>
      </c>
      <c r="F63">
        <f>IFERROR(VLOOKUP($B63,Miljövärden!$B$3:$H$600,MATCH(F$2,Miljövärden!$B$2:$H$2,0),FALSE),"Saknas")</f>
        <v>1.45486E-2</v>
      </c>
      <c r="G63" t="str">
        <f>IFERROR(VLOOKUP($B63,Miljövärden!$B$3:$H$600,MATCH(G$2,Miljövärden!$B$2:$H$2,0),FALSE),"Nej, saknas")</f>
        <v>Ja</v>
      </c>
      <c r="H63" t="str">
        <f>IFERROR(VLOOKUP($B63,Miljövärden!$B$3:$H$600,MATCH(H$2,Miljövärden!$B$2:$H$2,0),FALSE),"Nej, saknas")</f>
        <v>Ja</v>
      </c>
      <c r="P63" t="str">
        <f t="shared" si="0"/>
        <v>Ja</v>
      </c>
      <c r="R63">
        <f t="shared" si="1"/>
        <v>59</v>
      </c>
    </row>
    <row r="64" spans="1:18">
      <c r="A64" s="2" t="s">
        <v>106</v>
      </c>
      <c r="B64" s="2" t="s">
        <v>106</v>
      </c>
      <c r="C64">
        <f>IFERROR(VLOOKUP($B64,Miljövärden!$B$3:$H$600,MATCH(C$2,Miljövärden!$B$2:$H$2,0),FALSE),"Saknas")</f>
        <v>0</v>
      </c>
      <c r="D64">
        <f>IFERROR(VLOOKUP($B64,Miljövärden!$B$3:$H$600,MATCH(D$2,Miljövärden!$B$2:$H$2,0),FALSE),"Saknas")</f>
        <v>0</v>
      </c>
      <c r="E64">
        <f>IFERROR(VLOOKUP($B64,Miljövärden!$B$3:$H$600,MATCH(E$2,Miljövärden!$B$2:$H$2,0),FALSE),"Saknas")</f>
        <v>0</v>
      </c>
      <c r="F64">
        <f>IFERROR(VLOOKUP($B64,Miljövärden!$B$3:$H$600,MATCH(F$2,Miljövärden!$B$2:$H$2,0),FALSE),"Saknas")</f>
        <v>0</v>
      </c>
      <c r="G64" t="str">
        <f>IFERROR(VLOOKUP($B64,Miljövärden!$B$3:$H$600,MATCH(G$2,Miljövärden!$B$2:$H$2,0),FALSE),"Nej, saknas")</f>
        <v>Nej</v>
      </c>
      <c r="H64" t="str">
        <f>IFERROR(VLOOKUP($B64,Miljövärden!$B$3:$H$600,MATCH(H$2,Miljövärden!$B$2:$H$2,0),FALSE),"Nej, saknas")</f>
        <v>Nej</v>
      </c>
      <c r="P64" t="str">
        <f t="shared" si="0"/>
        <v>nej</v>
      </c>
      <c r="R64">
        <f t="shared" si="1"/>
        <v>59</v>
      </c>
    </row>
    <row r="65" spans="1:18">
      <c r="A65" s="2" t="s">
        <v>107</v>
      </c>
      <c r="B65" s="2" t="s">
        <v>108</v>
      </c>
      <c r="C65">
        <f>IFERROR(VLOOKUP($B65,Miljövärden!$B$3:$H$600,MATCH(C$2,Miljövärden!$B$2:$H$2,0),FALSE),"Saknas")</f>
        <v>0.117119</v>
      </c>
      <c r="D65">
        <f>IFERROR(VLOOKUP($B65,Miljövärden!$B$3:$H$600,MATCH(D$2,Miljövärden!$B$2:$H$2,0),FALSE),"Saknas")</f>
        <v>149.256</v>
      </c>
      <c r="E65">
        <f>IFERROR(VLOOKUP($B65,Miljövärden!$B$3:$H$600,MATCH(E$2,Miljövärden!$B$2:$H$2,0),FALSE),"Saknas")</f>
        <v>4.3664899999999998</v>
      </c>
      <c r="F65">
        <f>IFERROR(VLOOKUP($B65,Miljövärden!$B$3:$H$600,MATCH(F$2,Miljövärden!$B$2:$H$2,0),FALSE),"Saknas")</f>
        <v>0</v>
      </c>
      <c r="G65" t="str">
        <f>IFERROR(VLOOKUP($B65,Miljövärden!$B$3:$H$600,MATCH(G$2,Miljövärden!$B$2:$H$2,0),FALSE),"Nej, saknas")</f>
        <v>Nej</v>
      </c>
      <c r="H65" t="str">
        <f>IFERROR(VLOOKUP($B65,Miljövärden!$B$3:$H$600,MATCH(H$2,Miljövärden!$B$2:$H$2,0),FALSE),"Nej, saknas")</f>
        <v>Ja</v>
      </c>
      <c r="P65" t="str">
        <f t="shared" si="0"/>
        <v>Ja</v>
      </c>
      <c r="R65">
        <f t="shared" si="1"/>
        <v>60</v>
      </c>
    </row>
    <row r="66" spans="1:18">
      <c r="A66" s="2" t="s">
        <v>107</v>
      </c>
      <c r="B66" s="2" t="s">
        <v>109</v>
      </c>
      <c r="C66">
        <f>IFERROR(VLOOKUP($B66,Miljövärden!$B$3:$H$600,MATCH(C$2,Miljövärden!$B$2:$H$2,0),FALSE),"Saknas")</f>
        <v>0.12087100000000001</v>
      </c>
      <c r="D66">
        <f>IFERROR(VLOOKUP($B66,Miljövärden!$B$3:$H$600,MATCH(D$2,Miljövärden!$B$2:$H$2,0),FALSE),"Saknas")</f>
        <v>16.401900000000001</v>
      </c>
      <c r="E66">
        <f>IFERROR(VLOOKUP($B66,Miljövärden!$B$3:$H$600,MATCH(E$2,Miljövärden!$B$2:$H$2,0),FALSE),"Saknas")</f>
        <v>10.9473</v>
      </c>
      <c r="F66">
        <f>IFERROR(VLOOKUP($B66,Miljövärden!$B$3:$H$600,MATCH(F$2,Miljövärden!$B$2:$H$2,0),FALSE),"Saknas")</f>
        <v>8.8302799999999994E-3</v>
      </c>
      <c r="G66" t="str">
        <f>IFERROR(VLOOKUP($B66,Miljövärden!$B$3:$H$600,MATCH(G$2,Miljövärden!$B$2:$H$2,0),FALSE),"Nej, saknas")</f>
        <v>Nej</v>
      </c>
      <c r="H66" t="str">
        <f>IFERROR(VLOOKUP($B66,Miljövärden!$B$3:$H$600,MATCH(H$2,Miljövärden!$B$2:$H$2,0),FALSE),"Nej, saknas")</f>
        <v>Ja</v>
      </c>
      <c r="P66" t="str">
        <f t="shared" si="0"/>
        <v>Ja</v>
      </c>
      <c r="R66">
        <f t="shared" si="1"/>
        <v>61</v>
      </c>
    </row>
    <row r="67" spans="1:18">
      <c r="A67" s="2" t="s">
        <v>107</v>
      </c>
      <c r="B67" s="2" t="s">
        <v>110</v>
      </c>
      <c r="C67">
        <f>IFERROR(VLOOKUP($B67,Miljövärden!$B$3:$H$600,MATCH(C$2,Miljövärden!$B$2:$H$2,0),FALSE),"Saknas")</f>
        <v>0.117714</v>
      </c>
      <c r="D67">
        <f>IFERROR(VLOOKUP($B67,Miljövärden!$B$3:$H$600,MATCH(D$2,Miljövärden!$B$2:$H$2,0),FALSE),"Saknas")</f>
        <v>15.9916</v>
      </c>
      <c r="E67">
        <f>IFERROR(VLOOKUP($B67,Miljövärden!$B$3:$H$600,MATCH(E$2,Miljövärden!$B$2:$H$2,0),FALSE),"Saknas")</f>
        <v>10.223699999999999</v>
      </c>
      <c r="F67">
        <f>IFERROR(VLOOKUP($B67,Miljövärden!$B$3:$H$600,MATCH(F$2,Miljövärden!$B$2:$H$2,0),FALSE),"Saknas")</f>
        <v>9.4480299999999996E-3</v>
      </c>
      <c r="G67" t="str">
        <f>IFERROR(VLOOKUP($B67,Miljövärden!$B$3:$H$600,MATCH(G$2,Miljövärden!$B$2:$H$2,0),FALSE),"Nej, saknas")</f>
        <v>Nej</v>
      </c>
      <c r="H67" t="str">
        <f>IFERROR(VLOOKUP($B67,Miljövärden!$B$3:$H$600,MATCH(H$2,Miljövärden!$B$2:$H$2,0),FALSE),"Nej, saknas")</f>
        <v>Ja</v>
      </c>
      <c r="P67" t="str">
        <f t="shared" si="0"/>
        <v>Ja</v>
      </c>
      <c r="R67">
        <f t="shared" si="1"/>
        <v>62</v>
      </c>
    </row>
    <row r="68" spans="1:18">
      <c r="A68" s="2" t="s">
        <v>111</v>
      </c>
      <c r="B68" s="2" t="s">
        <v>112</v>
      </c>
      <c r="C68">
        <f>IFERROR(VLOOKUP($B68,Miljövärden!$B$3:$H$600,MATCH(C$2,Miljövärden!$B$2:$H$2,0),FALSE),"Saknas")</f>
        <v>9.6620999999999999E-2</v>
      </c>
      <c r="D68">
        <f>IFERROR(VLOOKUP($B68,Miljövärden!$B$3:$H$600,MATCH(D$2,Miljövärden!$B$2:$H$2,0),FALSE),"Saknas")</f>
        <v>7.5462100000000003</v>
      </c>
      <c r="E68">
        <f>IFERROR(VLOOKUP($B68,Miljövärden!$B$3:$H$600,MATCH(E$2,Miljövärden!$B$2:$H$2,0),FALSE),"Saknas")</f>
        <v>10.395099999999999</v>
      </c>
      <c r="F68">
        <f>IFERROR(VLOOKUP($B68,Miljövärden!$B$3:$H$600,MATCH(F$2,Miljövärden!$B$2:$H$2,0),FALSE),"Saknas")</f>
        <v>5.1724099999999997E-3</v>
      </c>
      <c r="G68" t="str">
        <f>IFERROR(VLOOKUP($B68,Miljövärden!$B$3:$H$600,MATCH(G$2,Miljövärden!$B$2:$H$2,0),FALSE),"Nej, saknas")</f>
        <v>Ja</v>
      </c>
      <c r="H68" t="str">
        <f>IFERROR(VLOOKUP($B68,Miljövärden!$B$3:$H$600,MATCH(H$2,Miljövärden!$B$2:$H$2,0),FALSE),"Nej, saknas")</f>
        <v>Ja</v>
      </c>
      <c r="P68" t="str">
        <f t="shared" ref="P68:P131" si="2">IF(K68="x","nej",
IF(L68="x","ja",
IF(H68="Ja","Ja","nej")))</f>
        <v>Ja</v>
      </c>
      <c r="R68">
        <f t="shared" ref="R68:R131" si="3">IF(ISERROR(P68),R67,IF(P68="ja",R67+1,R67))</f>
        <v>63</v>
      </c>
    </row>
    <row r="69" spans="1:18">
      <c r="A69" s="2" t="s">
        <v>113</v>
      </c>
      <c r="B69" s="2" t="s">
        <v>114</v>
      </c>
      <c r="C69">
        <f>IFERROR(VLOOKUP($B69,Miljövärden!$B$3:$H$600,MATCH(C$2,Miljövärden!$B$2:$H$2,0),FALSE),"Saknas")</f>
        <v>8.1114900000000004E-2</v>
      </c>
      <c r="D69">
        <f>IFERROR(VLOOKUP($B69,Miljövärden!$B$3:$H$600,MATCH(D$2,Miljövärden!$B$2:$H$2,0),FALSE),"Saknas")</f>
        <v>6.6626399999999997</v>
      </c>
      <c r="E69">
        <f>IFERROR(VLOOKUP($B69,Miljövärden!$B$3:$H$600,MATCH(E$2,Miljövärden!$B$2:$H$2,0),FALSE),"Saknas")</f>
        <v>5.8354200000000001</v>
      </c>
      <c r="F69">
        <f>IFERROR(VLOOKUP($B69,Miljövärden!$B$3:$H$600,MATCH(F$2,Miljövärden!$B$2:$H$2,0),FALSE),"Saknas")</f>
        <v>1.77001E-2</v>
      </c>
      <c r="G69" t="str">
        <f>IFERROR(VLOOKUP($B69,Miljövärden!$B$3:$H$600,MATCH(G$2,Miljövärden!$B$2:$H$2,0),FALSE),"Nej, saknas")</f>
        <v>Ja</v>
      </c>
      <c r="H69" t="str">
        <f>IFERROR(VLOOKUP($B69,Miljövärden!$B$3:$H$600,MATCH(H$2,Miljövärden!$B$2:$H$2,0),FALSE),"Nej, saknas")</f>
        <v>Ja</v>
      </c>
      <c r="P69" t="str">
        <f t="shared" si="2"/>
        <v>Ja</v>
      </c>
      <c r="R69">
        <f t="shared" si="3"/>
        <v>64</v>
      </c>
    </row>
    <row r="70" spans="1:18">
      <c r="A70" s="2" t="s">
        <v>115</v>
      </c>
      <c r="B70" s="2" t="s">
        <v>116</v>
      </c>
      <c r="C70">
        <f>IFERROR(VLOOKUP($B70,Miljövärden!$B$3:$H$600,MATCH(C$2,Miljövärden!$B$2:$H$2,0),FALSE),"Saknas")</f>
        <v>3.1704700000000002E-2</v>
      </c>
      <c r="D70">
        <f>IFERROR(VLOOKUP($B70,Miljövärden!$B$3:$H$600,MATCH(D$2,Miljövärden!$B$2:$H$2,0),FALSE),"Saknas")</f>
        <v>5.8087999999999997</v>
      </c>
      <c r="E70">
        <f>IFERROR(VLOOKUP($B70,Miljövärden!$B$3:$H$600,MATCH(E$2,Miljövärden!$B$2:$H$2,0),FALSE),"Saknas")</f>
        <v>6.1316899999999999</v>
      </c>
      <c r="F70">
        <f>IFERROR(VLOOKUP($B70,Miljövärden!$B$3:$H$600,MATCH(F$2,Miljövärden!$B$2:$H$2,0),FALSE),"Saknas")</f>
        <v>3.1517200000000002E-3</v>
      </c>
      <c r="G70" t="str">
        <f>IFERROR(VLOOKUP($B70,Miljövärden!$B$3:$H$600,MATCH(G$2,Miljövärden!$B$2:$H$2,0),FALSE),"Nej, saknas")</f>
        <v>Ja</v>
      </c>
      <c r="H70" t="str">
        <f>IFERROR(VLOOKUP($B70,Miljövärden!$B$3:$H$600,MATCH(H$2,Miljövärden!$B$2:$H$2,0),FALSE),"Nej, saknas")</f>
        <v>Ja</v>
      </c>
      <c r="P70" t="str">
        <f t="shared" si="2"/>
        <v>Ja</v>
      </c>
      <c r="R70">
        <f t="shared" si="3"/>
        <v>65</v>
      </c>
    </row>
    <row r="71" spans="1:18">
      <c r="A71" s="2" t="s">
        <v>115</v>
      </c>
      <c r="B71" s="2" t="s">
        <v>117</v>
      </c>
      <c r="C71">
        <f>IFERROR(VLOOKUP($B71,Miljövärden!$B$3:$H$600,MATCH(C$2,Miljövärden!$B$2:$H$2,0),FALSE),"Saknas")</f>
        <v>0.28317999999999999</v>
      </c>
      <c r="D71">
        <f>IFERROR(VLOOKUP($B71,Miljövärden!$B$3:$H$600,MATCH(D$2,Miljövärden!$B$2:$H$2,0),FALSE),"Saknas")</f>
        <v>45.297800000000002</v>
      </c>
      <c r="E71">
        <f>IFERROR(VLOOKUP($B71,Miljövärden!$B$3:$H$600,MATCH(E$2,Miljövärden!$B$2:$H$2,0),FALSE),"Saknas")</f>
        <v>17.928100000000001</v>
      </c>
      <c r="F71">
        <f>IFERROR(VLOOKUP($B71,Miljövärden!$B$3:$H$600,MATCH(F$2,Miljövärden!$B$2:$H$2,0),FALSE),"Saknas")</f>
        <v>0.12396699999999999</v>
      </c>
      <c r="G71" t="str">
        <f>IFERROR(VLOOKUP($B71,Miljövärden!$B$3:$H$600,MATCH(G$2,Miljövärden!$B$2:$H$2,0),FALSE),"Nej, saknas")</f>
        <v>Ja</v>
      </c>
      <c r="H71" t="str">
        <f>IFERROR(VLOOKUP($B71,Miljövärden!$B$3:$H$600,MATCH(H$2,Miljövärden!$B$2:$H$2,0),FALSE),"Nej, saknas")</f>
        <v>Ja</v>
      </c>
      <c r="P71" t="str">
        <f t="shared" si="2"/>
        <v>Ja</v>
      </c>
      <c r="R71">
        <f t="shared" si="3"/>
        <v>66</v>
      </c>
    </row>
    <row r="72" spans="1:18">
      <c r="A72" s="2" t="s">
        <v>115</v>
      </c>
      <c r="B72" s="2" t="s">
        <v>118</v>
      </c>
      <c r="C72">
        <f>IFERROR(VLOOKUP($B72,Miljövärden!$B$3:$H$600,MATCH(C$2,Miljövärden!$B$2:$H$2,0),FALSE),"Saknas")</f>
        <v>0.13336999999999999</v>
      </c>
      <c r="D72">
        <f>IFERROR(VLOOKUP($B72,Miljövärden!$B$3:$H$600,MATCH(D$2,Miljövärden!$B$2:$H$2,0),FALSE),"Saknas")</f>
        <v>5.2006899999999998</v>
      </c>
      <c r="E72">
        <f>IFERROR(VLOOKUP($B72,Miljövärden!$B$3:$H$600,MATCH(E$2,Miljövärden!$B$2:$H$2,0),FALSE),"Saknas")</f>
        <v>16.423999999999999</v>
      </c>
      <c r="F72">
        <f>IFERROR(VLOOKUP($B72,Miljövärden!$B$3:$H$600,MATCH(F$2,Miljövärden!$B$2:$H$2,0),FALSE),"Saknas")</f>
        <v>0</v>
      </c>
      <c r="G72" t="str">
        <f>IFERROR(VLOOKUP($B72,Miljövärden!$B$3:$H$600,MATCH(G$2,Miljövärden!$B$2:$H$2,0),FALSE),"Nej, saknas")</f>
        <v>Ja</v>
      </c>
      <c r="H72" t="str">
        <f>IFERROR(VLOOKUP($B72,Miljövärden!$B$3:$H$600,MATCH(H$2,Miljövärden!$B$2:$H$2,0),FALSE),"Nej, saknas")</f>
        <v>Ja</v>
      </c>
      <c r="P72" t="str">
        <f t="shared" si="2"/>
        <v>Ja</v>
      </c>
      <c r="R72">
        <f t="shared" si="3"/>
        <v>67</v>
      </c>
    </row>
    <row r="73" spans="1:18">
      <c r="A73" s="2" t="s">
        <v>119</v>
      </c>
      <c r="B73" s="2" t="s">
        <v>120</v>
      </c>
      <c r="C73">
        <f>IFERROR(VLOOKUP($B73,Miljövärden!$B$3:$H$600,MATCH(C$2,Miljövärden!$B$2:$H$2,0),FALSE),"Saknas")</f>
        <v>7.7042100000000002E-2</v>
      </c>
      <c r="D73">
        <f>IFERROR(VLOOKUP($B73,Miljövärden!$B$3:$H$600,MATCH(D$2,Miljövärden!$B$2:$H$2,0),FALSE),"Saknas")</f>
        <v>4.9282599999999999</v>
      </c>
      <c r="E73">
        <f>IFERROR(VLOOKUP($B73,Miljövärden!$B$3:$H$600,MATCH(E$2,Miljövärden!$B$2:$H$2,0),FALSE),"Saknas")</f>
        <v>8.3522499999999997</v>
      </c>
      <c r="F73">
        <f>IFERROR(VLOOKUP($B73,Miljövärden!$B$3:$H$600,MATCH(F$2,Miljövärden!$B$2:$H$2,0),FALSE),"Saknas")</f>
        <v>0</v>
      </c>
      <c r="G73" t="str">
        <f>IFERROR(VLOOKUP($B73,Miljövärden!$B$3:$H$600,MATCH(G$2,Miljövärden!$B$2:$H$2,0),FALSE),"Nej, saknas")</f>
        <v>Ja</v>
      </c>
      <c r="H73" t="str">
        <f>IFERROR(VLOOKUP($B73,Miljövärden!$B$3:$H$600,MATCH(H$2,Miljövärden!$B$2:$H$2,0),FALSE),"Nej, saknas")</f>
        <v>Ja</v>
      </c>
      <c r="P73" t="str">
        <f t="shared" si="2"/>
        <v>Ja</v>
      </c>
      <c r="R73">
        <f t="shared" si="3"/>
        <v>68</v>
      </c>
    </row>
    <row r="74" spans="1:18">
      <c r="A74" s="2" t="s">
        <v>119</v>
      </c>
      <c r="B74" s="2" t="s">
        <v>121</v>
      </c>
      <c r="C74">
        <f>IFERROR(VLOOKUP($B74,Miljövärden!$B$3:$H$600,MATCH(C$2,Miljövärden!$B$2:$H$2,0),FALSE),"Saknas")</f>
        <v>0.13356999999999999</v>
      </c>
      <c r="D74">
        <f>IFERROR(VLOOKUP($B74,Miljövärden!$B$3:$H$600,MATCH(D$2,Miljövärden!$B$2:$H$2,0),FALSE),"Saknas")</f>
        <v>6.1759500000000003</v>
      </c>
      <c r="E74">
        <f>IFERROR(VLOOKUP($B74,Miljövärden!$B$3:$H$600,MATCH(E$2,Miljövärden!$B$2:$H$2,0),FALSE),"Saknas")</f>
        <v>17.0139</v>
      </c>
      <c r="F74">
        <f>IFERROR(VLOOKUP($B74,Miljövärden!$B$3:$H$600,MATCH(F$2,Miljövärden!$B$2:$H$2,0),FALSE),"Saknas")</f>
        <v>0</v>
      </c>
      <c r="G74" t="str">
        <f>IFERROR(VLOOKUP($B74,Miljövärden!$B$3:$H$600,MATCH(G$2,Miljövärden!$B$2:$H$2,0),FALSE),"Nej, saknas")</f>
        <v>Ja</v>
      </c>
      <c r="H74" t="str">
        <f>IFERROR(VLOOKUP($B74,Miljövärden!$B$3:$H$600,MATCH(H$2,Miljövärden!$B$2:$H$2,0),FALSE),"Nej, saknas")</f>
        <v>Ja</v>
      </c>
      <c r="P74" t="str">
        <f t="shared" si="2"/>
        <v>Ja</v>
      </c>
      <c r="R74">
        <f t="shared" si="3"/>
        <v>69</v>
      </c>
    </row>
    <row r="75" spans="1:18">
      <c r="A75" s="2" t="s">
        <v>119</v>
      </c>
      <c r="B75" s="2" t="s">
        <v>122</v>
      </c>
      <c r="C75">
        <f>IFERROR(VLOOKUP($B75,Miljövärden!$B$3:$H$600,MATCH(C$2,Miljövärden!$B$2:$H$2,0),FALSE),"Saknas")</f>
        <v>0.559114</v>
      </c>
      <c r="D75">
        <f>IFERROR(VLOOKUP($B75,Miljövärden!$B$3:$H$600,MATCH(D$2,Miljövärden!$B$2:$H$2,0),FALSE),"Saknas")</f>
        <v>5.9314299999999998</v>
      </c>
      <c r="E75">
        <f>IFERROR(VLOOKUP($B75,Miljövärden!$B$3:$H$600,MATCH(E$2,Miljövärden!$B$2:$H$2,0),FALSE),"Saknas")</f>
        <v>13.56</v>
      </c>
      <c r="F75">
        <f>IFERROR(VLOOKUP($B75,Miljövärden!$B$3:$H$600,MATCH(F$2,Miljövärden!$B$2:$H$2,0),FALSE),"Saknas")</f>
        <v>0</v>
      </c>
      <c r="G75" t="str">
        <f>IFERROR(VLOOKUP($B75,Miljövärden!$B$3:$H$600,MATCH(G$2,Miljövärden!$B$2:$H$2,0),FALSE),"Nej, saknas")</f>
        <v>Ja</v>
      </c>
      <c r="H75" t="str">
        <f>IFERROR(VLOOKUP($B75,Miljövärden!$B$3:$H$600,MATCH(H$2,Miljövärden!$B$2:$H$2,0),FALSE),"Nej, saknas")</f>
        <v>Ja</v>
      </c>
      <c r="P75" t="str">
        <f t="shared" si="2"/>
        <v>Ja</v>
      </c>
      <c r="R75">
        <f t="shared" si="3"/>
        <v>70</v>
      </c>
    </row>
    <row r="76" spans="1:18">
      <c r="A76" s="2" t="s">
        <v>123</v>
      </c>
      <c r="B76" s="2" t="s">
        <v>124</v>
      </c>
      <c r="C76">
        <f>IFERROR(VLOOKUP($B76,Miljövärden!$B$3:$H$600,MATCH(C$2,Miljövärden!$B$2:$H$2,0),FALSE),"Saknas")</f>
        <v>6.8257200000000004E-2</v>
      </c>
      <c r="D76">
        <f>IFERROR(VLOOKUP($B76,Miljövärden!$B$3:$H$600,MATCH(D$2,Miljövärden!$B$2:$H$2,0),FALSE),"Saknas")</f>
        <v>5.0111400000000001</v>
      </c>
      <c r="E76">
        <f>IFERROR(VLOOKUP($B76,Miljövärden!$B$3:$H$600,MATCH(E$2,Miljövärden!$B$2:$H$2,0),FALSE),"Saknas")</f>
        <v>9.3155999999999999</v>
      </c>
      <c r="F76">
        <f>IFERROR(VLOOKUP($B76,Miljövärden!$B$3:$H$600,MATCH(F$2,Miljövärden!$B$2:$H$2,0),FALSE),"Saknas")</f>
        <v>0</v>
      </c>
      <c r="G76" t="str">
        <f>IFERROR(VLOOKUP($B76,Miljövärden!$B$3:$H$600,MATCH(G$2,Miljövärden!$B$2:$H$2,0),FALSE),"Nej, saknas")</f>
        <v>Ja</v>
      </c>
      <c r="H76" t="str">
        <f>IFERROR(VLOOKUP($B76,Miljövärden!$B$3:$H$600,MATCH(H$2,Miljövärden!$B$2:$H$2,0),FALSE),"Nej, saknas")</f>
        <v>Ja</v>
      </c>
      <c r="P76" t="str">
        <f t="shared" si="2"/>
        <v>Ja</v>
      </c>
      <c r="R76">
        <f t="shared" si="3"/>
        <v>71</v>
      </c>
    </row>
    <row r="77" spans="1:18">
      <c r="A77" s="2" t="s">
        <v>123</v>
      </c>
      <c r="B77" s="2" t="s">
        <v>125</v>
      </c>
      <c r="C77">
        <f>IFERROR(VLOOKUP($B77,Miljövärden!$B$3:$H$600,MATCH(C$2,Miljövärden!$B$2:$H$2,0),FALSE),"Saknas")</f>
        <v>0.18055499999999999</v>
      </c>
      <c r="D77">
        <f>IFERROR(VLOOKUP($B77,Miljövärden!$B$3:$H$600,MATCH(D$2,Miljövärden!$B$2:$H$2,0),FALSE),"Saknas")</f>
        <v>11.847899999999999</v>
      </c>
      <c r="E77">
        <f>IFERROR(VLOOKUP($B77,Miljövärden!$B$3:$H$600,MATCH(E$2,Miljövärden!$B$2:$H$2,0),FALSE),"Saknas")</f>
        <v>17.847000000000001</v>
      </c>
      <c r="F77">
        <f>IFERROR(VLOOKUP($B77,Miljövärden!$B$3:$H$600,MATCH(F$2,Miljövärden!$B$2:$H$2,0),FALSE),"Saknas")</f>
        <v>2.0164000000000001E-2</v>
      </c>
      <c r="G77" t="str">
        <f>IFERROR(VLOOKUP($B77,Miljövärden!$B$3:$H$600,MATCH(G$2,Miljövärden!$B$2:$H$2,0),FALSE),"Nej, saknas")</f>
        <v>Ja</v>
      </c>
      <c r="H77" t="str">
        <f>IFERROR(VLOOKUP($B77,Miljövärden!$B$3:$H$600,MATCH(H$2,Miljövärden!$B$2:$H$2,0),FALSE),"Nej, saknas")</f>
        <v>Ja</v>
      </c>
      <c r="P77" t="str">
        <f t="shared" si="2"/>
        <v>Ja</v>
      </c>
      <c r="R77">
        <f t="shared" si="3"/>
        <v>72</v>
      </c>
    </row>
    <row r="78" spans="1:18">
      <c r="A78" s="2" t="s">
        <v>123</v>
      </c>
      <c r="B78" s="2" t="s">
        <v>126</v>
      </c>
      <c r="C78">
        <f>IFERROR(VLOOKUP($B78,Miljövärden!$B$3:$H$600,MATCH(C$2,Miljövärden!$B$2:$H$2,0),FALSE),"Saknas")</f>
        <v>0.20727300000000001</v>
      </c>
      <c r="D78">
        <f>IFERROR(VLOOKUP($B78,Miljövärden!$B$3:$H$600,MATCH(D$2,Miljövärden!$B$2:$H$2,0),FALSE),"Saknas")</f>
        <v>18.0259</v>
      </c>
      <c r="E78">
        <f>IFERROR(VLOOKUP($B78,Miljövärden!$B$3:$H$600,MATCH(E$2,Miljövärden!$B$2:$H$2,0),FALSE),"Saknas")</f>
        <v>18.2791</v>
      </c>
      <c r="F78">
        <f>IFERROR(VLOOKUP($B78,Miljövärden!$B$3:$H$600,MATCH(F$2,Miljövärden!$B$2:$H$2,0),FALSE),"Saknas")</f>
        <v>3.79344E-2</v>
      </c>
      <c r="G78" t="str">
        <f>IFERROR(VLOOKUP($B78,Miljövärden!$B$3:$H$600,MATCH(G$2,Miljövärden!$B$2:$H$2,0),FALSE),"Nej, saknas")</f>
        <v>Ja</v>
      </c>
      <c r="H78" t="str">
        <f>IFERROR(VLOOKUP($B78,Miljövärden!$B$3:$H$600,MATCH(H$2,Miljövärden!$B$2:$H$2,0),FALSE),"Nej, saknas")</f>
        <v>Ja</v>
      </c>
      <c r="P78" t="str">
        <f t="shared" si="2"/>
        <v>Ja</v>
      </c>
      <c r="R78">
        <f t="shared" si="3"/>
        <v>73</v>
      </c>
    </row>
    <row r="79" spans="1:18">
      <c r="A79" s="2" t="s">
        <v>127</v>
      </c>
      <c r="B79" s="2" t="s">
        <v>128</v>
      </c>
      <c r="C79">
        <f>IFERROR(VLOOKUP($B79,Miljövärden!$B$3:$H$600,MATCH(C$2,Miljövärden!$B$2:$H$2,0),FALSE),"Saknas")</f>
        <v>0.18292600000000001</v>
      </c>
      <c r="D79">
        <f>IFERROR(VLOOKUP($B79,Miljövärden!$B$3:$H$600,MATCH(D$2,Miljövärden!$B$2:$H$2,0),FALSE),"Saknas")</f>
        <v>8.5797100000000004</v>
      </c>
      <c r="E79">
        <f>IFERROR(VLOOKUP($B79,Miljövärden!$B$3:$H$600,MATCH(E$2,Miljövärden!$B$2:$H$2,0),FALSE),"Saknas")</f>
        <v>19.4087</v>
      </c>
      <c r="F79">
        <f>IFERROR(VLOOKUP($B79,Miljövärden!$B$3:$H$600,MATCH(F$2,Miljövärden!$B$2:$H$2,0),FALSE),"Saknas")</f>
        <v>8.2964100000000006E-3</v>
      </c>
      <c r="G79" t="str">
        <f>IFERROR(VLOOKUP($B79,Miljövärden!$B$3:$H$600,MATCH(G$2,Miljövärden!$B$2:$H$2,0),FALSE),"Nej, saknas")</f>
        <v>Ja</v>
      </c>
      <c r="H79" t="str">
        <f>IFERROR(VLOOKUP($B79,Miljövärden!$B$3:$H$600,MATCH(H$2,Miljövärden!$B$2:$H$2,0),FALSE),"Nej, saknas")</f>
        <v>Ja</v>
      </c>
      <c r="P79" t="str">
        <f t="shared" si="2"/>
        <v>Ja</v>
      </c>
      <c r="R79">
        <f t="shared" si="3"/>
        <v>74</v>
      </c>
    </row>
    <row r="80" spans="1:18">
      <c r="A80" s="2" t="s">
        <v>127</v>
      </c>
      <c r="B80" s="2" t="s">
        <v>129</v>
      </c>
      <c r="C80">
        <f>IFERROR(VLOOKUP($B80,Miljövärden!$B$3:$H$600,MATCH(C$2,Miljövärden!$B$2:$H$2,0),FALSE),"Saknas")</f>
        <v>8.4250400000000003E-2</v>
      </c>
      <c r="D80">
        <f>IFERROR(VLOOKUP($B80,Miljövärden!$B$3:$H$600,MATCH(D$2,Miljövärden!$B$2:$H$2,0),FALSE),"Saknas")</f>
        <v>6.4462000000000002</v>
      </c>
      <c r="E80">
        <f>IFERROR(VLOOKUP($B80,Miljövärden!$B$3:$H$600,MATCH(E$2,Miljövärden!$B$2:$H$2,0),FALSE),"Saknas")</f>
        <v>6.02379</v>
      </c>
      <c r="F80">
        <f>IFERROR(VLOOKUP($B80,Miljövärden!$B$3:$H$600,MATCH(F$2,Miljövärden!$B$2:$H$2,0),FALSE),"Saknas")</f>
        <v>7.3926599999999997E-3</v>
      </c>
      <c r="G80" t="str">
        <f>IFERROR(VLOOKUP($B80,Miljövärden!$B$3:$H$600,MATCH(G$2,Miljövärden!$B$2:$H$2,0),FALSE),"Nej, saknas")</f>
        <v>Ja</v>
      </c>
      <c r="H80" t="str">
        <f>IFERROR(VLOOKUP($B80,Miljövärden!$B$3:$H$600,MATCH(H$2,Miljövärden!$B$2:$H$2,0),FALSE),"Nej, saknas")</f>
        <v>Ja</v>
      </c>
      <c r="P80" t="str">
        <f t="shared" si="2"/>
        <v>Ja</v>
      </c>
      <c r="R80">
        <f t="shared" si="3"/>
        <v>75</v>
      </c>
    </row>
    <row r="81" spans="1:18">
      <c r="A81" s="2" t="s">
        <v>127</v>
      </c>
      <c r="B81" s="2" t="s">
        <v>131</v>
      </c>
      <c r="C81">
        <f>IFERROR(VLOOKUP($B81,Miljövärden!$B$3:$H$600,MATCH(C$2,Miljövärden!$B$2:$H$2,0),FALSE),"Saknas")</f>
        <v>0.159024</v>
      </c>
      <c r="D81">
        <f>IFERROR(VLOOKUP($B81,Miljövärden!$B$3:$H$600,MATCH(D$2,Miljövärden!$B$2:$H$2,0),FALSE),"Saknas")</f>
        <v>6.0617099999999997</v>
      </c>
      <c r="E81">
        <f>IFERROR(VLOOKUP($B81,Miljövärden!$B$3:$H$600,MATCH(E$2,Miljövärden!$B$2:$H$2,0),FALSE),"Saknas")</f>
        <v>17.935500000000001</v>
      </c>
      <c r="F81">
        <f>IFERROR(VLOOKUP($B81,Miljövärden!$B$3:$H$600,MATCH(F$2,Miljövärden!$B$2:$H$2,0),FALSE),"Saknas")</f>
        <v>2.7708699999999999E-3</v>
      </c>
      <c r="G81" t="str">
        <f>IFERROR(VLOOKUP($B81,Miljövärden!$B$3:$H$600,MATCH(G$2,Miljövärden!$B$2:$H$2,0),FALSE),"Nej, saknas")</f>
        <v>Ja</v>
      </c>
      <c r="H81" t="str">
        <f>IFERROR(VLOOKUP($B81,Miljövärden!$B$3:$H$600,MATCH(H$2,Miljövärden!$B$2:$H$2,0),FALSE),"Nej, saknas")</f>
        <v>Ja</v>
      </c>
      <c r="P81" t="str">
        <f t="shared" si="2"/>
        <v>Ja</v>
      </c>
      <c r="R81">
        <f t="shared" si="3"/>
        <v>76</v>
      </c>
    </row>
    <row r="82" spans="1:18">
      <c r="A82" s="2" t="s">
        <v>127</v>
      </c>
      <c r="B82" s="2" t="s">
        <v>132</v>
      </c>
      <c r="C82">
        <f>IFERROR(VLOOKUP($B82,Miljövärden!$B$3:$H$600,MATCH(C$2,Miljövärden!$B$2:$H$2,0),FALSE),"Saknas")</f>
        <v>0.15913099999999999</v>
      </c>
      <c r="D82">
        <f>IFERROR(VLOOKUP($B82,Miljövärden!$B$3:$H$600,MATCH(D$2,Miljövärden!$B$2:$H$2,0),FALSE),"Saknas")</f>
        <v>5.5223899999999997</v>
      </c>
      <c r="E82">
        <f>IFERROR(VLOOKUP($B82,Miljövärden!$B$3:$H$600,MATCH(E$2,Miljövärden!$B$2:$H$2,0),FALSE),"Saknas")</f>
        <v>17.049800000000001</v>
      </c>
      <c r="F82">
        <f>IFERROR(VLOOKUP($B82,Miljövärden!$B$3:$H$600,MATCH(F$2,Miljövärden!$B$2:$H$2,0),FALSE),"Saknas")</f>
        <v>2.01067E-3</v>
      </c>
      <c r="G82" t="str">
        <f>IFERROR(VLOOKUP($B82,Miljövärden!$B$3:$H$600,MATCH(G$2,Miljövärden!$B$2:$H$2,0),FALSE),"Nej, saknas")</f>
        <v>Ja</v>
      </c>
      <c r="H82" t="str">
        <f>IFERROR(VLOOKUP($B82,Miljövärden!$B$3:$H$600,MATCH(H$2,Miljövärden!$B$2:$H$2,0),FALSE),"Nej, saknas")</f>
        <v>Ja</v>
      </c>
      <c r="P82" t="str">
        <f t="shared" si="2"/>
        <v>Ja</v>
      </c>
      <c r="R82">
        <f t="shared" si="3"/>
        <v>77</v>
      </c>
    </row>
    <row r="83" spans="1:18">
      <c r="A83" s="2" t="s">
        <v>133</v>
      </c>
      <c r="B83" s="2" t="s">
        <v>134</v>
      </c>
      <c r="C83">
        <f>IFERROR(VLOOKUP($B83,Miljövärden!$B$3:$H$600,MATCH(C$2,Miljövärden!$B$2:$H$2,0),FALSE),"Saknas")</f>
        <v>8.5984400000000002E-2</v>
      </c>
      <c r="D83">
        <f>IFERROR(VLOOKUP($B83,Miljövärden!$B$3:$H$600,MATCH(D$2,Miljövärden!$B$2:$H$2,0),FALSE),"Saknas")</f>
        <v>92.303299999999993</v>
      </c>
      <c r="E83">
        <f>IFERROR(VLOOKUP($B83,Miljövärden!$B$3:$H$600,MATCH(E$2,Miljövärden!$B$2:$H$2,0),FALSE),"Saknas")</f>
        <v>5.01288</v>
      </c>
      <c r="F83">
        <f>IFERROR(VLOOKUP($B83,Miljövärden!$B$3:$H$600,MATCH(F$2,Miljövärden!$B$2:$H$2,0),FALSE),"Saknas")</f>
        <v>2.8591000000000001E-5</v>
      </c>
      <c r="G83" t="str">
        <f>IFERROR(VLOOKUP($B83,Miljövärden!$B$3:$H$600,MATCH(G$2,Miljövärden!$B$2:$H$2,0),FALSE),"Nej, saknas")</f>
        <v>Ja</v>
      </c>
      <c r="H83" t="str">
        <f>IFERROR(VLOOKUP($B83,Miljövärden!$B$3:$H$600,MATCH(H$2,Miljövärden!$B$2:$H$2,0),FALSE),"Nej, saknas")</f>
        <v>Ja</v>
      </c>
      <c r="P83" t="str">
        <f t="shared" si="2"/>
        <v>Ja</v>
      </c>
      <c r="R83">
        <f t="shared" si="3"/>
        <v>78</v>
      </c>
    </row>
    <row r="84" spans="1:18">
      <c r="A84" s="2" t="s">
        <v>135</v>
      </c>
      <c r="B84" s="2" t="s">
        <v>136</v>
      </c>
      <c r="C84">
        <f>IFERROR(VLOOKUP($B84,Miljövärden!$B$3:$H$600,MATCH(C$2,Miljövärden!$B$2:$H$2,0),FALSE),"Saknas")</f>
        <v>6.8717E-2</v>
      </c>
      <c r="D84">
        <f>IFERROR(VLOOKUP($B84,Miljövärden!$B$3:$H$600,MATCH(D$2,Miljövärden!$B$2:$H$2,0),FALSE),"Saknas")</f>
        <v>4.5874199999999998</v>
      </c>
      <c r="E84">
        <f>IFERROR(VLOOKUP($B84,Miljövärden!$B$3:$H$600,MATCH(E$2,Miljövärden!$B$2:$H$2,0),FALSE),"Saknas")</f>
        <v>7.6362899999999998</v>
      </c>
      <c r="F84">
        <f>IFERROR(VLOOKUP($B84,Miljövärden!$B$3:$H$600,MATCH(F$2,Miljövärden!$B$2:$H$2,0),FALSE),"Saknas")</f>
        <v>6.6267799999999999E-4</v>
      </c>
      <c r="G84" t="str">
        <f>IFERROR(VLOOKUP($B84,Miljövärden!$B$3:$H$600,MATCH(G$2,Miljövärden!$B$2:$H$2,0),FALSE),"Nej, saknas")</f>
        <v>Ja</v>
      </c>
      <c r="H84" t="str">
        <f>IFERROR(VLOOKUP($B84,Miljövärden!$B$3:$H$600,MATCH(H$2,Miljövärden!$B$2:$H$2,0),FALSE),"Nej, saknas")</f>
        <v>Ja</v>
      </c>
      <c r="P84" t="str">
        <f t="shared" si="2"/>
        <v>Ja</v>
      </c>
      <c r="R84">
        <f t="shared" si="3"/>
        <v>79</v>
      </c>
    </row>
    <row r="85" spans="1:18">
      <c r="A85" s="2" t="s">
        <v>135</v>
      </c>
      <c r="B85" s="2" t="s">
        <v>137</v>
      </c>
      <c r="C85">
        <f>IFERROR(VLOOKUP($B85,Miljövärden!$B$3:$H$600,MATCH(C$2,Miljövärden!$B$2:$H$2,0),FALSE),"Saknas")</f>
        <v>0.111678</v>
      </c>
      <c r="D85">
        <f>IFERROR(VLOOKUP($B85,Miljövärden!$B$3:$H$600,MATCH(D$2,Miljövärden!$B$2:$H$2,0),FALSE),"Saknas")</f>
        <v>15.205399999999999</v>
      </c>
      <c r="E85">
        <f>IFERROR(VLOOKUP($B85,Miljövärden!$B$3:$H$600,MATCH(E$2,Miljövärden!$B$2:$H$2,0),FALSE),"Saknas")</f>
        <v>8.8381699999999999</v>
      </c>
      <c r="F85">
        <f>IFERROR(VLOOKUP($B85,Miljövärden!$B$3:$H$600,MATCH(F$2,Miljövärden!$B$2:$H$2,0),FALSE),"Saknas")</f>
        <v>1.0908299999999999E-2</v>
      </c>
      <c r="G85" t="str">
        <f>IFERROR(VLOOKUP($B85,Miljövärden!$B$3:$H$600,MATCH(G$2,Miljövärden!$B$2:$H$2,0),FALSE),"Nej, saknas")</f>
        <v>Ja</v>
      </c>
      <c r="H85" t="str">
        <f>IFERROR(VLOOKUP($B85,Miljövärden!$B$3:$H$600,MATCH(H$2,Miljövärden!$B$2:$H$2,0),FALSE),"Nej, saknas")</f>
        <v>Ja</v>
      </c>
      <c r="P85" t="str">
        <f t="shared" si="2"/>
        <v>Ja</v>
      </c>
      <c r="R85">
        <f t="shared" si="3"/>
        <v>80</v>
      </c>
    </row>
    <row r="86" spans="1:18">
      <c r="A86" s="2" t="s">
        <v>135</v>
      </c>
      <c r="B86" s="2" t="s">
        <v>138</v>
      </c>
      <c r="C86">
        <f>IFERROR(VLOOKUP($B86,Miljövärden!$B$3:$H$600,MATCH(C$2,Miljövärden!$B$2:$H$2,0),FALSE),"Saknas")</f>
        <v>0.14644599999999999</v>
      </c>
      <c r="D86">
        <f>IFERROR(VLOOKUP($B86,Miljövärden!$B$3:$H$600,MATCH(D$2,Miljövärden!$B$2:$H$2,0),FALSE),"Saknas")</f>
        <v>4.58812</v>
      </c>
      <c r="E86">
        <f>IFERROR(VLOOKUP($B86,Miljövärden!$B$3:$H$600,MATCH(E$2,Miljövärden!$B$2:$H$2,0),FALSE),"Saknas")</f>
        <v>16.058399999999999</v>
      </c>
      <c r="F86">
        <f>IFERROR(VLOOKUP($B86,Miljövärden!$B$3:$H$600,MATCH(F$2,Miljövärden!$B$2:$H$2,0),FALSE),"Saknas")</f>
        <v>0</v>
      </c>
      <c r="G86" t="str">
        <f>IFERROR(VLOOKUP($B86,Miljövärden!$B$3:$H$600,MATCH(G$2,Miljövärden!$B$2:$H$2,0),FALSE),"Nej, saknas")</f>
        <v>Ja</v>
      </c>
      <c r="H86" t="str">
        <f>IFERROR(VLOOKUP($B86,Miljövärden!$B$3:$H$600,MATCH(H$2,Miljövärden!$B$2:$H$2,0),FALSE),"Nej, saknas")</f>
        <v>Ja</v>
      </c>
      <c r="P86" t="str">
        <f t="shared" si="2"/>
        <v>Ja</v>
      </c>
      <c r="R86">
        <f t="shared" si="3"/>
        <v>81</v>
      </c>
    </row>
    <row r="87" spans="1:18">
      <c r="A87" s="2" t="s">
        <v>139</v>
      </c>
      <c r="B87" s="2" t="s">
        <v>140</v>
      </c>
      <c r="C87">
        <f>IFERROR(VLOOKUP($B87,Miljövärden!$B$3:$H$600,MATCH(C$2,Miljövärden!$B$2:$H$2,0),FALSE),"Saknas")</f>
        <v>0.40743499999999999</v>
      </c>
      <c r="D87">
        <f>IFERROR(VLOOKUP($B87,Miljövärden!$B$3:$H$600,MATCH(D$2,Miljövärden!$B$2:$H$2,0),FALSE),"Saknas")</f>
        <v>87.617500000000007</v>
      </c>
      <c r="E87">
        <f>IFERROR(VLOOKUP($B87,Miljövärden!$B$3:$H$600,MATCH(E$2,Miljövärden!$B$2:$H$2,0),FALSE),"Saknas")</f>
        <v>12.924799999999999</v>
      </c>
      <c r="F87">
        <f>IFERROR(VLOOKUP($B87,Miljövärden!$B$3:$H$600,MATCH(F$2,Miljövärden!$B$2:$H$2,0),FALSE),"Saknas")</f>
        <v>0.26103399999999999</v>
      </c>
      <c r="G87" t="str">
        <f>IFERROR(VLOOKUP($B87,Miljövärden!$B$3:$H$600,MATCH(G$2,Miljövärden!$B$2:$H$2,0),FALSE),"Nej, saknas")</f>
        <v>Nej</v>
      </c>
      <c r="H87" t="str">
        <f>IFERROR(VLOOKUP($B87,Miljövärden!$B$3:$H$600,MATCH(H$2,Miljövärden!$B$2:$H$2,0),FALSE),"Nej, saknas")</f>
        <v>Ja</v>
      </c>
      <c r="P87" t="str">
        <f t="shared" si="2"/>
        <v>Ja</v>
      </c>
      <c r="R87">
        <f t="shared" si="3"/>
        <v>82</v>
      </c>
    </row>
    <row r="88" spans="1:18">
      <c r="A88" s="2" t="s">
        <v>139</v>
      </c>
      <c r="B88" s="2" t="s">
        <v>141</v>
      </c>
      <c r="C88">
        <f>IFERROR(VLOOKUP($B88,Miljövärden!$B$3:$H$600,MATCH(C$2,Miljövärden!$B$2:$H$2,0),FALSE),"Saknas")</f>
        <v>1.40462</v>
      </c>
      <c r="D88">
        <f>IFERROR(VLOOKUP($B88,Miljövärden!$B$3:$H$600,MATCH(D$2,Miljövärden!$B$2:$H$2,0),FALSE),"Saknas")</f>
        <v>13.408899999999999</v>
      </c>
      <c r="E88">
        <f>IFERROR(VLOOKUP($B88,Miljövärden!$B$3:$H$600,MATCH(E$2,Miljövärden!$B$2:$H$2,0),FALSE),"Saknas")</f>
        <v>43.9816</v>
      </c>
      <c r="F88">
        <f>IFERROR(VLOOKUP($B88,Miljövärden!$B$3:$H$600,MATCH(F$2,Miljövärden!$B$2:$H$2,0),FALSE),"Saknas")</f>
        <v>2.3248600000000001E-2</v>
      </c>
      <c r="G88" t="str">
        <f>IFERROR(VLOOKUP($B88,Miljövärden!$B$3:$H$600,MATCH(G$2,Miljövärden!$B$2:$H$2,0),FALSE),"Nej, saknas")</f>
        <v>Nej</v>
      </c>
      <c r="H88" t="str">
        <f>IFERROR(VLOOKUP($B88,Miljövärden!$B$3:$H$600,MATCH(H$2,Miljövärden!$B$2:$H$2,0),FALSE),"Nej, saknas")</f>
        <v>Ja</v>
      </c>
      <c r="P88" t="str">
        <f t="shared" si="2"/>
        <v>Ja</v>
      </c>
      <c r="R88">
        <f t="shared" si="3"/>
        <v>83</v>
      </c>
    </row>
    <row r="89" spans="1:18">
      <c r="A89" s="2" t="s">
        <v>139</v>
      </c>
      <c r="B89" s="2" t="s">
        <v>142</v>
      </c>
      <c r="C89">
        <f>IFERROR(VLOOKUP($B89,Miljövärden!$B$3:$H$600,MATCH(C$2,Miljövärden!$B$2:$H$2,0),FALSE),"Saknas")</f>
        <v>6.3333399999999998E-2</v>
      </c>
      <c r="D89">
        <f>IFERROR(VLOOKUP($B89,Miljövärden!$B$3:$H$600,MATCH(D$2,Miljövärden!$B$2:$H$2,0),FALSE),"Saknas")</f>
        <v>2.4624799999999998</v>
      </c>
      <c r="E89">
        <f>IFERROR(VLOOKUP($B89,Miljövärden!$B$3:$H$600,MATCH(E$2,Miljövärden!$B$2:$H$2,0),FALSE),"Saknas")</f>
        <v>2.40204</v>
      </c>
      <c r="F89">
        <f>IFERROR(VLOOKUP($B89,Miljövärden!$B$3:$H$600,MATCH(F$2,Miljövärden!$B$2:$H$2,0),FALSE),"Saknas")</f>
        <v>4.7790000000000003E-3</v>
      </c>
      <c r="G89" t="str">
        <f>IFERROR(VLOOKUP($B89,Miljövärden!$B$3:$H$600,MATCH(G$2,Miljövärden!$B$2:$H$2,0),FALSE),"Nej, saknas")</f>
        <v>Nej</v>
      </c>
      <c r="H89" t="str">
        <f>IFERROR(VLOOKUP($B89,Miljövärden!$B$3:$H$600,MATCH(H$2,Miljövärden!$B$2:$H$2,0),FALSE),"Nej, saknas")</f>
        <v>Ja</v>
      </c>
      <c r="P89" t="str">
        <f t="shared" si="2"/>
        <v>Ja</v>
      </c>
      <c r="R89">
        <f t="shared" si="3"/>
        <v>84</v>
      </c>
    </row>
    <row r="90" spans="1:18">
      <c r="A90" s="2" t="s">
        <v>139</v>
      </c>
      <c r="B90" s="2" t="s">
        <v>143</v>
      </c>
      <c r="C90">
        <f>IFERROR(VLOOKUP($B90,Miljövärden!$B$3:$H$600,MATCH(C$2,Miljövärden!$B$2:$H$2,0),FALSE),"Saknas")</f>
        <v>0.13714299999999999</v>
      </c>
      <c r="D90">
        <f>IFERROR(VLOOKUP($B90,Miljövärden!$B$3:$H$600,MATCH(D$2,Miljövärden!$B$2:$H$2,0),FALSE),"Saknas")</f>
        <v>3.8712900000000001</v>
      </c>
      <c r="E90">
        <f>IFERROR(VLOOKUP($B90,Miljövärden!$B$3:$H$600,MATCH(E$2,Miljövärden!$B$2:$H$2,0),FALSE),"Saknas")</f>
        <v>6.7646899999999999</v>
      </c>
      <c r="F90">
        <f>IFERROR(VLOOKUP($B90,Miljövärden!$B$3:$H$600,MATCH(F$2,Miljövärden!$B$2:$H$2,0),FALSE),"Saknas")</f>
        <v>1.3503500000000001E-4</v>
      </c>
      <c r="G90" t="str">
        <f>IFERROR(VLOOKUP($B90,Miljövärden!$B$3:$H$600,MATCH(G$2,Miljövärden!$B$2:$H$2,0),FALSE),"Nej, saknas")</f>
        <v>Nej</v>
      </c>
      <c r="H90" t="str">
        <f>IFERROR(VLOOKUP($B90,Miljövärden!$B$3:$H$600,MATCH(H$2,Miljövärden!$B$2:$H$2,0),FALSE),"Nej, saknas")</f>
        <v>Ja</v>
      </c>
      <c r="P90" t="str">
        <f t="shared" si="2"/>
        <v>Ja</v>
      </c>
      <c r="R90">
        <f t="shared" si="3"/>
        <v>85</v>
      </c>
    </row>
    <row r="91" spans="1:18">
      <c r="A91" s="2" t="s">
        <v>144</v>
      </c>
      <c r="B91" s="2" t="s">
        <v>145</v>
      </c>
      <c r="C91">
        <f>IFERROR(VLOOKUP($B91,Miljövärden!$B$3:$H$600,MATCH(C$2,Miljövärden!$B$2:$H$2,0),FALSE),"Saknas")</f>
        <v>0.68515300000000001</v>
      </c>
      <c r="D91">
        <f>IFERROR(VLOOKUP($B91,Miljövärden!$B$3:$H$600,MATCH(D$2,Miljövärden!$B$2:$H$2,0),FALSE),"Saknas")</f>
        <v>249.846</v>
      </c>
      <c r="E91">
        <f>IFERROR(VLOOKUP($B91,Miljövärden!$B$3:$H$600,MATCH(E$2,Miljövärden!$B$2:$H$2,0),FALSE),"Saknas")</f>
        <v>28.892499999999998</v>
      </c>
      <c r="F91">
        <f>IFERROR(VLOOKUP($B91,Miljövärden!$B$3:$H$600,MATCH(F$2,Miljövärden!$B$2:$H$2,0),FALSE),"Saknas")</f>
        <v>7.2395899999999997E-3</v>
      </c>
      <c r="G91" t="str">
        <f>IFERROR(VLOOKUP($B91,Miljövärden!$B$3:$H$600,MATCH(G$2,Miljövärden!$B$2:$H$2,0),FALSE),"Nej, saknas")</f>
        <v>Ja</v>
      </c>
      <c r="H91" t="str">
        <f>IFERROR(VLOOKUP($B91,Miljövärden!$B$3:$H$600,MATCH(H$2,Miljövärden!$B$2:$H$2,0),FALSE),"Nej, saknas")</f>
        <v>Ja</v>
      </c>
      <c r="P91" t="str">
        <f t="shared" si="2"/>
        <v>Ja</v>
      </c>
      <c r="R91">
        <f t="shared" si="3"/>
        <v>86</v>
      </c>
    </row>
    <row r="92" spans="1:18">
      <c r="A92" s="2" t="s">
        <v>146</v>
      </c>
      <c r="B92" s="2" t="s">
        <v>147</v>
      </c>
      <c r="C92">
        <f>IFERROR(VLOOKUP($B92,Miljövärden!$B$3:$H$600,MATCH(C$2,Miljövärden!$B$2:$H$2,0),FALSE),"Saknas")</f>
        <v>1.35485E-2</v>
      </c>
      <c r="D92">
        <f>IFERROR(VLOOKUP($B92,Miljövärden!$B$3:$H$600,MATCH(D$2,Miljövärden!$B$2:$H$2,0),FALSE),"Saknas")</f>
        <v>1.52077</v>
      </c>
      <c r="E92">
        <f>IFERROR(VLOOKUP($B92,Miljövärden!$B$3:$H$600,MATCH(E$2,Miljövärden!$B$2:$H$2,0),FALSE),"Saknas")</f>
        <v>2.1364700000000001</v>
      </c>
      <c r="F92">
        <f>IFERROR(VLOOKUP($B92,Miljövärden!$B$3:$H$600,MATCH(F$2,Miljövärden!$B$2:$H$2,0),FALSE),"Saknas")</f>
        <v>0</v>
      </c>
      <c r="G92" t="str">
        <f>IFERROR(VLOOKUP($B92,Miljövärden!$B$3:$H$600,MATCH(G$2,Miljövärden!$B$2:$H$2,0),FALSE),"Nej, saknas")</f>
        <v>Nej</v>
      </c>
      <c r="H92" t="str">
        <f>IFERROR(VLOOKUP($B92,Miljövärden!$B$3:$H$600,MATCH(H$2,Miljövärden!$B$2:$H$2,0),FALSE),"Nej, saknas")</f>
        <v>Ja</v>
      </c>
      <c r="P92" t="str">
        <f t="shared" si="2"/>
        <v>Ja</v>
      </c>
      <c r="R92">
        <f t="shared" si="3"/>
        <v>87</v>
      </c>
    </row>
    <row r="93" spans="1:18">
      <c r="A93" s="2" t="s">
        <v>148</v>
      </c>
      <c r="B93" s="2" t="s">
        <v>149</v>
      </c>
      <c r="C93">
        <f>IFERROR(VLOOKUP($B93,Miljövärden!$B$3:$H$600,MATCH(C$2,Miljövärden!$B$2:$H$2,0),FALSE),"Saknas")</f>
        <v>0</v>
      </c>
      <c r="D93">
        <f>IFERROR(VLOOKUP($B93,Miljövärden!$B$3:$H$600,MATCH(D$2,Miljövärden!$B$2:$H$2,0),FALSE),"Saknas")</f>
        <v>0</v>
      </c>
      <c r="E93">
        <f>IFERROR(VLOOKUP($B93,Miljövärden!$B$3:$H$600,MATCH(E$2,Miljövärden!$B$2:$H$2,0),FALSE),"Saknas")</f>
        <v>0</v>
      </c>
      <c r="F93">
        <f>IFERROR(VLOOKUP($B93,Miljövärden!$B$3:$H$600,MATCH(F$2,Miljövärden!$B$2:$H$2,0),FALSE),"Saknas")</f>
        <v>0</v>
      </c>
      <c r="G93" t="str">
        <f>IFERROR(VLOOKUP($B93,Miljövärden!$B$3:$H$600,MATCH(G$2,Miljövärden!$B$2:$H$2,0),FALSE),"Nej, saknas")</f>
        <v>Nej</v>
      </c>
      <c r="H93" t="str">
        <f>IFERROR(VLOOKUP($B93,Miljövärden!$B$3:$H$600,MATCH(H$2,Miljövärden!$B$2:$H$2,0),FALSE),"Nej, saknas")</f>
        <v>Nej</v>
      </c>
      <c r="P93" t="str">
        <f t="shared" si="2"/>
        <v>nej</v>
      </c>
      <c r="R93">
        <f t="shared" si="3"/>
        <v>87</v>
      </c>
    </row>
    <row r="94" spans="1:18">
      <c r="A94" s="2" t="s">
        <v>148</v>
      </c>
      <c r="B94" s="2" t="s">
        <v>150</v>
      </c>
      <c r="C94">
        <f>IFERROR(VLOOKUP($B94,Miljövärden!$B$3:$H$600,MATCH(C$2,Miljövärden!$B$2:$H$2,0),FALSE),"Saknas")</f>
        <v>0.13092899999999999</v>
      </c>
      <c r="D94">
        <f>IFERROR(VLOOKUP($B94,Miljövärden!$B$3:$H$600,MATCH(D$2,Miljövärden!$B$2:$H$2,0),FALSE),"Saknas")</f>
        <v>44.9</v>
      </c>
      <c r="E94">
        <f>IFERROR(VLOOKUP($B94,Miljövärden!$B$3:$H$600,MATCH(E$2,Miljövärden!$B$2:$H$2,0),FALSE),"Saknas")</f>
        <v>2.6696499999999999</v>
      </c>
      <c r="F94">
        <f>IFERROR(VLOOKUP($B94,Miljövärden!$B$3:$H$600,MATCH(F$2,Miljövärden!$B$2:$H$2,0),FALSE),"Saknas")</f>
        <v>1.0915899999999999E-2</v>
      </c>
      <c r="G94" t="str">
        <f>IFERROR(VLOOKUP($B94,Miljövärden!$B$3:$H$600,MATCH(G$2,Miljövärden!$B$2:$H$2,0),FALSE),"Nej, saknas")</f>
        <v>Ja</v>
      </c>
      <c r="H94" t="str">
        <f>IFERROR(VLOOKUP($B94,Miljövärden!$B$3:$H$600,MATCH(H$2,Miljövärden!$B$2:$H$2,0),FALSE),"Nej, saknas")</f>
        <v>Ja</v>
      </c>
      <c r="P94" t="str">
        <f t="shared" si="2"/>
        <v>Ja</v>
      </c>
      <c r="R94">
        <f t="shared" si="3"/>
        <v>88</v>
      </c>
    </row>
    <row r="95" spans="1:18">
      <c r="A95" s="2" t="s">
        <v>148</v>
      </c>
      <c r="B95" s="2" t="s">
        <v>154</v>
      </c>
      <c r="C95">
        <f>IFERROR(VLOOKUP($B95,Miljövärden!$B$3:$H$600,MATCH(C$2,Miljövärden!$B$2:$H$2,0),FALSE),"Saknas")</f>
        <v>6.6985299999999998E-2</v>
      </c>
      <c r="D95">
        <f>IFERROR(VLOOKUP($B95,Miljövärden!$B$3:$H$600,MATCH(D$2,Miljövärden!$B$2:$H$2,0),FALSE),"Saknas")</f>
        <v>3.63388</v>
      </c>
      <c r="E95">
        <f>IFERROR(VLOOKUP($B95,Miljövärden!$B$3:$H$600,MATCH(E$2,Miljövärden!$B$2:$H$2,0),FALSE),"Saknas")</f>
        <v>6.3641199999999998</v>
      </c>
      <c r="F95">
        <f>IFERROR(VLOOKUP($B95,Miljövärden!$B$3:$H$600,MATCH(F$2,Miljövärden!$B$2:$H$2,0),FALSE),"Saknas")</f>
        <v>0</v>
      </c>
      <c r="G95" t="str">
        <f>IFERROR(VLOOKUP($B95,Miljövärden!$B$3:$H$600,MATCH(G$2,Miljövärden!$B$2:$H$2,0),FALSE),"Nej, saknas")</f>
        <v>Ja</v>
      </c>
      <c r="H95" t="str">
        <f>IFERROR(VLOOKUP($B95,Miljövärden!$B$3:$H$600,MATCH(H$2,Miljövärden!$B$2:$H$2,0),FALSE),"Nej, saknas")</f>
        <v>Ja</v>
      </c>
      <c r="P95" t="str">
        <f t="shared" si="2"/>
        <v>Ja</v>
      </c>
      <c r="R95">
        <f t="shared" si="3"/>
        <v>89</v>
      </c>
    </row>
    <row r="96" spans="1:18">
      <c r="A96" s="2" t="s">
        <v>148</v>
      </c>
      <c r="B96" s="2" t="s">
        <v>148</v>
      </c>
      <c r="C96">
        <f>IFERROR(VLOOKUP($B96,Miljövärden!$B$3:$H$600,MATCH(C$2,Miljövärden!$B$2:$H$2,0),FALSE),"Saknas")</f>
        <v>0</v>
      </c>
      <c r="D96">
        <f>IFERROR(VLOOKUP($B96,Miljövärden!$B$3:$H$600,MATCH(D$2,Miljövärden!$B$2:$H$2,0),FALSE),"Saknas")</f>
        <v>0</v>
      </c>
      <c r="E96">
        <f>IFERROR(VLOOKUP($B96,Miljövärden!$B$3:$H$600,MATCH(E$2,Miljövärden!$B$2:$H$2,0),FALSE),"Saknas")</f>
        <v>0</v>
      </c>
      <c r="F96">
        <f>IFERROR(VLOOKUP($B96,Miljövärden!$B$3:$H$600,MATCH(F$2,Miljövärden!$B$2:$H$2,0),FALSE),"Saknas")</f>
        <v>0</v>
      </c>
      <c r="G96" t="str">
        <f>IFERROR(VLOOKUP($B96,Miljövärden!$B$3:$H$600,MATCH(G$2,Miljövärden!$B$2:$H$2,0),FALSE),"Nej, saknas")</f>
        <v>Nej</v>
      </c>
      <c r="H96" t="str">
        <f>IFERROR(VLOOKUP($B96,Miljövärden!$B$3:$H$600,MATCH(H$2,Miljövärden!$B$2:$H$2,0),FALSE),"Nej, saknas")</f>
        <v>Nej</v>
      </c>
      <c r="P96" t="str">
        <f t="shared" si="2"/>
        <v>nej</v>
      </c>
      <c r="R96">
        <f t="shared" si="3"/>
        <v>89</v>
      </c>
    </row>
    <row r="97" spans="1:18">
      <c r="A97" s="2" t="s">
        <v>148</v>
      </c>
      <c r="B97" s="2" t="s">
        <v>155</v>
      </c>
      <c r="C97">
        <f>IFERROR(VLOOKUP($B97,Miljövärden!$B$3:$H$600,MATCH(C$2,Miljövärden!$B$2:$H$2,0),FALSE),"Saknas")</f>
        <v>0</v>
      </c>
      <c r="D97">
        <f>IFERROR(VLOOKUP($B97,Miljövärden!$B$3:$H$600,MATCH(D$2,Miljövärden!$B$2:$H$2,0),FALSE),"Saknas")</f>
        <v>0</v>
      </c>
      <c r="E97">
        <f>IFERROR(VLOOKUP($B97,Miljövärden!$B$3:$H$600,MATCH(E$2,Miljövärden!$B$2:$H$2,0),FALSE),"Saknas")</f>
        <v>0</v>
      </c>
      <c r="F97">
        <f>IFERROR(VLOOKUP($B97,Miljövärden!$B$3:$H$600,MATCH(F$2,Miljövärden!$B$2:$H$2,0),FALSE),"Saknas")</f>
        <v>0</v>
      </c>
      <c r="G97" t="str">
        <f>IFERROR(VLOOKUP($B97,Miljövärden!$B$3:$H$600,MATCH(G$2,Miljövärden!$B$2:$H$2,0),FALSE),"Nej, saknas")</f>
        <v>Nej</v>
      </c>
      <c r="H97" t="str">
        <f>IFERROR(VLOOKUP($B97,Miljövärden!$B$3:$H$600,MATCH(H$2,Miljövärden!$B$2:$H$2,0),FALSE),"Nej, saknas")</f>
        <v>Nej</v>
      </c>
      <c r="P97" t="str">
        <f t="shared" si="2"/>
        <v>nej</v>
      </c>
      <c r="R97">
        <f t="shared" si="3"/>
        <v>89</v>
      </c>
    </row>
    <row r="98" spans="1:18">
      <c r="A98" s="2" t="s">
        <v>148</v>
      </c>
      <c r="B98" s="2" t="s">
        <v>156</v>
      </c>
      <c r="C98">
        <f>IFERROR(VLOOKUP($B98,Miljövärden!$B$3:$H$600,MATCH(C$2,Miljövärden!$B$2:$H$2,0),FALSE),"Saknas")</f>
        <v>0</v>
      </c>
      <c r="D98">
        <f>IFERROR(VLOOKUP($B98,Miljövärden!$B$3:$H$600,MATCH(D$2,Miljövärden!$B$2:$H$2,0),FALSE),"Saknas")</f>
        <v>0</v>
      </c>
      <c r="E98">
        <f>IFERROR(VLOOKUP($B98,Miljövärden!$B$3:$H$600,MATCH(E$2,Miljövärden!$B$2:$H$2,0),FALSE),"Saknas")</f>
        <v>0</v>
      </c>
      <c r="F98">
        <f>IFERROR(VLOOKUP($B98,Miljövärden!$B$3:$H$600,MATCH(F$2,Miljövärden!$B$2:$H$2,0),FALSE),"Saknas")</f>
        <v>0</v>
      </c>
      <c r="G98" t="str">
        <f>IFERROR(VLOOKUP($B98,Miljövärden!$B$3:$H$600,MATCH(G$2,Miljövärden!$B$2:$H$2,0),FALSE),"Nej, saknas")</f>
        <v>Nej</v>
      </c>
      <c r="H98" t="str">
        <f>IFERROR(VLOOKUP($B98,Miljövärden!$B$3:$H$600,MATCH(H$2,Miljövärden!$B$2:$H$2,0),FALSE),"Nej, saknas")</f>
        <v>Nej</v>
      </c>
      <c r="P98" t="str">
        <f t="shared" si="2"/>
        <v>nej</v>
      </c>
      <c r="R98">
        <f t="shared" si="3"/>
        <v>89</v>
      </c>
    </row>
    <row r="99" spans="1:18">
      <c r="A99" s="2" t="s">
        <v>157</v>
      </c>
      <c r="B99" s="2" t="s">
        <v>158</v>
      </c>
      <c r="C99">
        <f>IFERROR(VLOOKUP($B99,Miljövärden!$B$3:$H$600,MATCH(C$2,Miljövärden!$B$2:$H$2,0),FALSE),"Saknas")</f>
        <v>0.125809</v>
      </c>
      <c r="D99">
        <f>IFERROR(VLOOKUP($B99,Miljövärden!$B$3:$H$600,MATCH(D$2,Miljövärden!$B$2:$H$2,0),FALSE),"Saknas")</f>
        <v>18.147600000000001</v>
      </c>
      <c r="E99">
        <f>IFERROR(VLOOKUP($B99,Miljövärden!$B$3:$H$600,MATCH(E$2,Miljövärden!$B$2:$H$2,0),FALSE),"Saknas")</f>
        <v>9.9746600000000001</v>
      </c>
      <c r="F99">
        <f>IFERROR(VLOOKUP($B99,Miljövärden!$B$3:$H$600,MATCH(F$2,Miljövärden!$B$2:$H$2,0),FALSE),"Saknas")</f>
        <v>3.2917200000000001E-2</v>
      </c>
      <c r="G99" t="str">
        <f>IFERROR(VLOOKUP($B99,Miljövärden!$B$3:$H$600,MATCH(G$2,Miljövärden!$B$2:$H$2,0),FALSE),"Nej, saknas")</f>
        <v>Ja</v>
      </c>
      <c r="H99" t="str">
        <f>IFERROR(VLOOKUP($B99,Miljövärden!$B$3:$H$600,MATCH(H$2,Miljövärden!$B$2:$H$2,0),FALSE),"Nej, saknas")</f>
        <v>Ja</v>
      </c>
      <c r="P99" t="str">
        <f t="shared" si="2"/>
        <v>Ja</v>
      </c>
      <c r="R99">
        <f t="shared" si="3"/>
        <v>90</v>
      </c>
    </row>
    <row r="100" spans="1:18">
      <c r="A100" s="2" t="s">
        <v>157</v>
      </c>
      <c r="B100" s="2" t="s">
        <v>159</v>
      </c>
      <c r="C100">
        <f>IFERROR(VLOOKUP($B100,Miljövärden!$B$3:$H$600,MATCH(C$2,Miljövärden!$B$2:$H$2,0),FALSE),"Saknas")</f>
        <v>4.7941999999999999E-2</v>
      </c>
      <c r="D100">
        <f>IFERROR(VLOOKUP($B100,Miljövärden!$B$3:$H$600,MATCH(D$2,Miljövärden!$B$2:$H$2,0),FALSE),"Saknas")</f>
        <v>3.3659599999999998</v>
      </c>
      <c r="E100">
        <f>IFERROR(VLOOKUP($B100,Miljövärden!$B$3:$H$600,MATCH(E$2,Miljövärden!$B$2:$H$2,0),FALSE),"Saknas")</f>
        <v>0.52033300000000005</v>
      </c>
      <c r="F100">
        <f>IFERROR(VLOOKUP($B100,Miljövärden!$B$3:$H$600,MATCH(F$2,Miljövärden!$B$2:$H$2,0),FALSE),"Saknas")</f>
        <v>8.4777299999999993E-3</v>
      </c>
      <c r="G100" t="str">
        <f>IFERROR(VLOOKUP($B100,Miljövärden!$B$3:$H$600,MATCH(G$2,Miljövärden!$B$2:$H$2,0),FALSE),"Nej, saknas")</f>
        <v>Ja</v>
      </c>
      <c r="H100" t="str">
        <f>IFERROR(VLOOKUP($B100,Miljövärden!$B$3:$H$600,MATCH(H$2,Miljövärden!$B$2:$H$2,0),FALSE),"Nej, saknas")</f>
        <v>Ja</v>
      </c>
      <c r="P100" t="str">
        <f t="shared" si="2"/>
        <v>Ja</v>
      </c>
      <c r="R100">
        <f t="shared" si="3"/>
        <v>91</v>
      </c>
    </row>
    <row r="101" spans="1:18">
      <c r="A101" s="2" t="s">
        <v>160</v>
      </c>
      <c r="B101" s="2" t="s">
        <v>161</v>
      </c>
      <c r="C101">
        <f>IFERROR(VLOOKUP($B101,Miljövärden!$B$3:$H$600,MATCH(C$2,Miljövärden!$B$2:$H$2,0),FALSE),"Saknas")</f>
        <v>0</v>
      </c>
      <c r="D101">
        <f>IFERROR(VLOOKUP($B101,Miljövärden!$B$3:$H$600,MATCH(D$2,Miljövärden!$B$2:$H$2,0),FALSE),"Saknas")</f>
        <v>0</v>
      </c>
      <c r="E101">
        <f>IFERROR(VLOOKUP($B101,Miljövärden!$B$3:$H$600,MATCH(E$2,Miljövärden!$B$2:$H$2,0),FALSE),"Saknas")</f>
        <v>0</v>
      </c>
      <c r="F101">
        <f>IFERROR(VLOOKUP($B101,Miljövärden!$B$3:$H$600,MATCH(F$2,Miljövärden!$B$2:$H$2,0),FALSE),"Saknas")</f>
        <v>0</v>
      </c>
      <c r="G101" t="str">
        <f>IFERROR(VLOOKUP($B101,Miljövärden!$B$3:$H$600,MATCH(G$2,Miljövärden!$B$2:$H$2,0),FALSE),"Nej, saknas")</f>
        <v>Nej</v>
      </c>
      <c r="H101" t="str">
        <f>IFERROR(VLOOKUP($B101,Miljövärden!$B$3:$H$600,MATCH(H$2,Miljövärden!$B$2:$H$2,0),FALSE),"Nej, saknas")</f>
        <v>Nej</v>
      </c>
      <c r="P101" t="str">
        <f t="shared" si="2"/>
        <v>nej</v>
      </c>
      <c r="R101">
        <f t="shared" si="3"/>
        <v>91</v>
      </c>
    </row>
    <row r="102" spans="1:18">
      <c r="A102" s="2" t="s">
        <v>160</v>
      </c>
      <c r="B102" s="2" t="s">
        <v>162</v>
      </c>
      <c r="C102">
        <f>IFERROR(VLOOKUP($B102,Miljövärden!$B$3:$H$600,MATCH(C$2,Miljövärden!$B$2:$H$2,0),FALSE),"Saknas")</f>
        <v>0</v>
      </c>
      <c r="D102">
        <f>IFERROR(VLOOKUP($B102,Miljövärden!$B$3:$H$600,MATCH(D$2,Miljövärden!$B$2:$H$2,0),FALSE),"Saknas")</f>
        <v>0</v>
      </c>
      <c r="E102">
        <f>IFERROR(VLOOKUP($B102,Miljövärden!$B$3:$H$600,MATCH(E$2,Miljövärden!$B$2:$H$2,0),FALSE),"Saknas")</f>
        <v>0</v>
      </c>
      <c r="F102">
        <f>IFERROR(VLOOKUP($B102,Miljövärden!$B$3:$H$600,MATCH(F$2,Miljövärden!$B$2:$H$2,0),FALSE),"Saknas")</f>
        <v>0</v>
      </c>
      <c r="G102" t="str">
        <f>IFERROR(VLOOKUP($B102,Miljövärden!$B$3:$H$600,MATCH(G$2,Miljövärden!$B$2:$H$2,0),FALSE),"Nej, saknas")</f>
        <v>Nej</v>
      </c>
      <c r="H102" t="str">
        <f>IFERROR(VLOOKUP($B102,Miljövärden!$B$3:$H$600,MATCH(H$2,Miljövärden!$B$2:$H$2,0),FALSE),"Nej, saknas")</f>
        <v>Nej</v>
      </c>
      <c r="P102" t="str">
        <f t="shared" si="2"/>
        <v>nej</v>
      </c>
      <c r="R102">
        <f t="shared" si="3"/>
        <v>91</v>
      </c>
    </row>
    <row r="103" spans="1:18">
      <c r="A103" s="2" t="s">
        <v>163</v>
      </c>
      <c r="B103" s="2" t="s">
        <v>164</v>
      </c>
      <c r="C103">
        <f>IFERROR(VLOOKUP($B103,Miljövärden!$B$3:$H$600,MATCH(C$2,Miljövärden!$B$2:$H$2,0),FALSE),"Saknas")</f>
        <v>0.171375</v>
      </c>
      <c r="D103">
        <f>IFERROR(VLOOKUP($B103,Miljövärden!$B$3:$H$600,MATCH(D$2,Miljövärden!$B$2:$H$2,0),FALSE),"Saknas")</f>
        <v>30.480499999999999</v>
      </c>
      <c r="E103">
        <f>IFERROR(VLOOKUP($B103,Miljövärden!$B$3:$H$600,MATCH(E$2,Miljövärden!$B$2:$H$2,0),FALSE),"Saknas")</f>
        <v>9.93858</v>
      </c>
      <c r="F103">
        <f>IFERROR(VLOOKUP($B103,Miljövärden!$B$3:$H$600,MATCH(F$2,Miljövärden!$B$2:$H$2,0),FALSE),"Saknas")</f>
        <v>4.7672300000000001E-2</v>
      </c>
      <c r="G103" t="str">
        <f>IFERROR(VLOOKUP($B103,Miljövärden!$B$3:$H$600,MATCH(G$2,Miljövärden!$B$2:$H$2,0),FALSE),"Nej, saknas")</f>
        <v>Ja</v>
      </c>
      <c r="H103" t="str">
        <f>IFERROR(VLOOKUP($B103,Miljövärden!$B$3:$H$600,MATCH(H$2,Miljövärden!$B$2:$H$2,0),FALSE),"Nej, saknas")</f>
        <v>Ja</v>
      </c>
      <c r="P103" t="str">
        <f t="shared" si="2"/>
        <v>Ja</v>
      </c>
      <c r="R103">
        <f t="shared" si="3"/>
        <v>92</v>
      </c>
    </row>
    <row r="104" spans="1:18">
      <c r="A104" s="2" t="s">
        <v>163</v>
      </c>
      <c r="B104" s="2" t="s">
        <v>165</v>
      </c>
      <c r="C104">
        <f>IFERROR(VLOOKUP($B104,Miljövärden!$B$3:$H$600,MATCH(C$2,Miljövärden!$B$2:$H$2,0),FALSE),"Saknas")</f>
        <v>0.117564</v>
      </c>
      <c r="D104">
        <f>IFERROR(VLOOKUP($B104,Miljövärden!$B$3:$H$600,MATCH(D$2,Miljövärden!$B$2:$H$2,0),FALSE),"Saknas")</f>
        <v>17.8581</v>
      </c>
      <c r="E104">
        <f>IFERROR(VLOOKUP($B104,Miljövärden!$B$3:$H$600,MATCH(E$2,Miljövärden!$B$2:$H$2,0),FALSE),"Saknas")</f>
        <v>8.8886900000000004</v>
      </c>
      <c r="F104">
        <f>IFERROR(VLOOKUP($B104,Miljövärden!$B$3:$H$600,MATCH(F$2,Miljövärden!$B$2:$H$2,0),FALSE),"Saknas")</f>
        <v>3.1395399999999997E-2</v>
      </c>
      <c r="G104" t="str">
        <f>IFERROR(VLOOKUP($B104,Miljövärden!$B$3:$H$600,MATCH(G$2,Miljövärden!$B$2:$H$2,0),FALSE),"Nej, saknas")</f>
        <v>Ja</v>
      </c>
      <c r="H104" t="str">
        <f>IFERROR(VLOOKUP($B104,Miljövärden!$B$3:$H$600,MATCH(H$2,Miljövärden!$B$2:$H$2,0),FALSE),"Nej, saknas")</f>
        <v>Ja</v>
      </c>
      <c r="P104" t="str">
        <f t="shared" si="2"/>
        <v>Ja</v>
      </c>
      <c r="R104">
        <f t="shared" si="3"/>
        <v>93</v>
      </c>
    </row>
    <row r="105" spans="1:18">
      <c r="A105" s="2" t="s">
        <v>163</v>
      </c>
      <c r="B105" s="2" t="s">
        <v>166</v>
      </c>
      <c r="C105">
        <f>IFERROR(VLOOKUP($B105,Miljövärden!$B$3:$H$600,MATCH(C$2,Miljövärden!$B$2:$H$2,0),FALSE),"Saknas")</f>
        <v>0.25888100000000003</v>
      </c>
      <c r="D105">
        <f>IFERROR(VLOOKUP($B105,Miljövärden!$B$3:$H$600,MATCH(D$2,Miljövärden!$B$2:$H$2,0),FALSE),"Saknas")</f>
        <v>29.735600000000002</v>
      </c>
      <c r="E105">
        <f>IFERROR(VLOOKUP($B105,Miljövärden!$B$3:$H$600,MATCH(E$2,Miljövärden!$B$2:$H$2,0),FALSE),"Saknas")</f>
        <v>16.822600000000001</v>
      </c>
      <c r="F105">
        <f>IFERROR(VLOOKUP($B105,Miljövärden!$B$3:$H$600,MATCH(F$2,Miljövärden!$B$2:$H$2,0),FALSE),"Saknas")</f>
        <v>5.8824599999999998E-2</v>
      </c>
      <c r="G105" t="str">
        <f>IFERROR(VLOOKUP($B105,Miljövärden!$B$3:$H$600,MATCH(G$2,Miljövärden!$B$2:$H$2,0),FALSE),"Nej, saknas")</f>
        <v>Ja</v>
      </c>
      <c r="H105" t="str">
        <f>IFERROR(VLOOKUP($B105,Miljövärden!$B$3:$H$600,MATCH(H$2,Miljövärden!$B$2:$H$2,0),FALSE),"Nej, saknas")</f>
        <v>Ja</v>
      </c>
      <c r="P105" t="str">
        <f t="shared" si="2"/>
        <v>Ja</v>
      </c>
      <c r="R105">
        <f t="shared" si="3"/>
        <v>94</v>
      </c>
    </row>
    <row r="106" spans="1:18">
      <c r="A106" s="2" t="s">
        <v>167</v>
      </c>
      <c r="B106" s="2" t="s">
        <v>168</v>
      </c>
      <c r="C106">
        <f>IFERROR(VLOOKUP($B106,Miljövärden!$B$3:$H$600,MATCH(C$2,Miljövärden!$B$2:$H$2,0),FALSE),"Saknas")</f>
        <v>9.4283800000000001E-2</v>
      </c>
      <c r="D106">
        <f>IFERROR(VLOOKUP($B106,Miljövärden!$B$3:$H$600,MATCH(D$2,Miljövärden!$B$2:$H$2,0),FALSE),"Saknas")</f>
        <v>109.081</v>
      </c>
      <c r="E106">
        <f>IFERROR(VLOOKUP($B106,Miljövärden!$B$3:$H$600,MATCH(E$2,Miljövärden!$B$2:$H$2,0),FALSE),"Saknas")</f>
        <v>4.4455099999999996</v>
      </c>
      <c r="F106">
        <f>IFERROR(VLOOKUP($B106,Miljövärden!$B$3:$H$600,MATCH(F$2,Miljövärden!$B$2:$H$2,0),FALSE),"Saknas")</f>
        <v>3.69879E-3</v>
      </c>
      <c r="G106" t="str">
        <f>IFERROR(VLOOKUP($B106,Miljövärden!$B$3:$H$600,MATCH(G$2,Miljövärden!$B$2:$H$2,0),FALSE),"Nej, saknas")</f>
        <v>Ja</v>
      </c>
      <c r="H106" t="str">
        <f>IFERROR(VLOOKUP($B106,Miljövärden!$B$3:$H$600,MATCH(H$2,Miljövärden!$B$2:$H$2,0),FALSE),"Nej, saknas")</f>
        <v>Ja</v>
      </c>
      <c r="P106" t="str">
        <f t="shared" si="2"/>
        <v>Ja</v>
      </c>
      <c r="R106">
        <f t="shared" si="3"/>
        <v>95</v>
      </c>
    </row>
    <row r="107" spans="1:18">
      <c r="A107" s="2" t="s">
        <v>169</v>
      </c>
      <c r="B107" s="2" t="s">
        <v>170</v>
      </c>
      <c r="C107">
        <f>IFERROR(VLOOKUP($B107,Miljövärden!$B$3:$H$600,MATCH(C$2,Miljövärden!$B$2:$H$2,0),FALSE),"Saknas")</f>
        <v>0.166301</v>
      </c>
      <c r="D107">
        <f>IFERROR(VLOOKUP($B107,Miljövärden!$B$3:$H$600,MATCH(D$2,Miljövärden!$B$2:$H$2,0),FALSE),"Saknas")</f>
        <v>53.2196</v>
      </c>
      <c r="E107">
        <f>IFERROR(VLOOKUP($B107,Miljövärden!$B$3:$H$600,MATCH(E$2,Miljövärden!$B$2:$H$2,0),FALSE),"Saknas")</f>
        <v>7.7044499999999996</v>
      </c>
      <c r="F107">
        <f>IFERROR(VLOOKUP($B107,Miljövärden!$B$3:$H$600,MATCH(F$2,Miljövärden!$B$2:$H$2,0),FALSE),"Saknas")</f>
        <v>7.1952199999999996E-3</v>
      </c>
      <c r="G107" t="str">
        <f>IFERROR(VLOOKUP($B107,Miljövärden!$B$3:$H$600,MATCH(G$2,Miljövärden!$B$2:$H$2,0),FALSE),"Nej, saknas")</f>
        <v>Ja</v>
      </c>
      <c r="H107" t="str">
        <f>IFERROR(VLOOKUP($B107,Miljövärden!$B$3:$H$600,MATCH(H$2,Miljövärden!$B$2:$H$2,0),FALSE),"Nej, saknas")</f>
        <v>Ja</v>
      </c>
      <c r="P107" t="str">
        <f t="shared" si="2"/>
        <v>Ja</v>
      </c>
      <c r="R107">
        <f t="shared" si="3"/>
        <v>96</v>
      </c>
    </row>
    <row r="108" spans="1:18">
      <c r="A108" s="2" t="s">
        <v>171</v>
      </c>
      <c r="B108" s="2" t="s">
        <v>172</v>
      </c>
      <c r="C108">
        <f>IFERROR(VLOOKUP($B108,Miljövärden!$B$3:$H$600,MATCH(C$2,Miljövärden!$B$2:$H$2,0),FALSE),"Saknas")</f>
        <v>0.10947</v>
      </c>
      <c r="D108">
        <f>IFERROR(VLOOKUP($B108,Miljövärden!$B$3:$H$600,MATCH(D$2,Miljövärden!$B$2:$H$2,0),FALSE),"Saknas")</f>
        <v>5.1762899999999998</v>
      </c>
      <c r="E108">
        <f>IFERROR(VLOOKUP($B108,Miljövärden!$B$3:$H$600,MATCH(E$2,Miljövärden!$B$2:$H$2,0),FALSE),"Saknas")</f>
        <v>11.832700000000001</v>
      </c>
      <c r="F108">
        <f>IFERROR(VLOOKUP($B108,Miljövärden!$B$3:$H$600,MATCH(F$2,Miljövärden!$B$2:$H$2,0),FALSE),"Saknas")</f>
        <v>0</v>
      </c>
      <c r="G108" t="str">
        <f>IFERROR(VLOOKUP($B108,Miljövärden!$B$3:$H$600,MATCH(G$2,Miljövärden!$B$2:$H$2,0),FALSE),"Nej, saknas")</f>
        <v>Nej</v>
      </c>
      <c r="H108" t="str">
        <f>IFERROR(VLOOKUP($B108,Miljövärden!$B$3:$H$600,MATCH(H$2,Miljövärden!$B$2:$H$2,0),FALSE),"Nej, saknas")</f>
        <v>Ja</v>
      </c>
      <c r="P108" t="str">
        <f t="shared" si="2"/>
        <v>Ja</v>
      </c>
      <c r="R108">
        <f t="shared" si="3"/>
        <v>97</v>
      </c>
    </row>
    <row r="109" spans="1:18">
      <c r="A109" s="2" t="s">
        <v>171</v>
      </c>
      <c r="B109" s="2" t="s">
        <v>173</v>
      </c>
      <c r="C109">
        <f>IFERROR(VLOOKUP($B109,Miljövärden!$B$3:$H$600,MATCH(C$2,Miljövärden!$B$2:$H$2,0),FALSE),"Saknas")</f>
        <v>1.52925</v>
      </c>
      <c r="D109">
        <f>IFERROR(VLOOKUP($B109,Miljövärden!$B$3:$H$600,MATCH(D$2,Miljövärden!$B$2:$H$2,0),FALSE),"Saknas")</f>
        <v>565.27300000000002</v>
      </c>
      <c r="E109">
        <f>IFERROR(VLOOKUP($B109,Miljövärden!$B$3:$H$600,MATCH(E$2,Miljövärden!$B$2:$H$2,0),FALSE),"Saknas")</f>
        <v>58.029499999999999</v>
      </c>
      <c r="F109">
        <f>IFERROR(VLOOKUP($B109,Miljövärden!$B$3:$H$600,MATCH(F$2,Miljövärden!$B$2:$H$2,0),FALSE),"Saknas")</f>
        <v>3.7833900000000002E-3</v>
      </c>
      <c r="G109" t="str">
        <f>IFERROR(VLOOKUP($B109,Miljövärden!$B$3:$H$600,MATCH(G$2,Miljövärden!$B$2:$H$2,0),FALSE),"Nej, saknas")</f>
        <v>Nej</v>
      </c>
      <c r="H109" t="str">
        <f>IFERROR(VLOOKUP($B109,Miljövärden!$B$3:$H$600,MATCH(H$2,Miljövärden!$B$2:$H$2,0),FALSE),"Nej, saknas")</f>
        <v>Ja</v>
      </c>
      <c r="P109" t="str">
        <f t="shared" si="2"/>
        <v>Ja</v>
      </c>
      <c r="R109">
        <f t="shared" si="3"/>
        <v>98</v>
      </c>
    </row>
    <row r="110" spans="1:18">
      <c r="A110" s="2" t="s">
        <v>174</v>
      </c>
      <c r="B110" s="2" t="s">
        <v>175</v>
      </c>
      <c r="C110">
        <f>IFERROR(VLOOKUP($B110,Miljövärden!$B$3:$H$600,MATCH(C$2,Miljövärden!$B$2:$H$2,0),FALSE),"Saknas")</f>
        <v>0.13494</v>
      </c>
      <c r="D110">
        <f>IFERROR(VLOOKUP($B110,Miljövärden!$B$3:$H$600,MATCH(D$2,Miljövärden!$B$2:$H$2,0),FALSE),"Saknas")</f>
        <v>8.46434</v>
      </c>
      <c r="E110">
        <f>IFERROR(VLOOKUP($B110,Miljövärden!$B$3:$H$600,MATCH(E$2,Miljövärden!$B$2:$H$2,0),FALSE),"Saknas")</f>
        <v>7.6748599999999998</v>
      </c>
      <c r="F110">
        <f>IFERROR(VLOOKUP($B110,Miljövärden!$B$3:$H$600,MATCH(F$2,Miljövärden!$B$2:$H$2,0),FALSE),"Saknas")</f>
        <v>1.21829E-2</v>
      </c>
      <c r="G110" t="str">
        <f>IFERROR(VLOOKUP($B110,Miljövärden!$B$3:$H$600,MATCH(G$2,Miljövärden!$B$2:$H$2,0),FALSE),"Nej, saknas")</f>
        <v>Ja</v>
      </c>
      <c r="H110" t="str">
        <f>IFERROR(VLOOKUP($B110,Miljövärden!$B$3:$H$600,MATCH(H$2,Miljövärden!$B$2:$H$2,0),FALSE),"Nej, saknas")</f>
        <v>Ja</v>
      </c>
      <c r="P110" t="str">
        <f t="shared" si="2"/>
        <v>Ja</v>
      </c>
      <c r="R110">
        <f t="shared" si="3"/>
        <v>99</v>
      </c>
    </row>
    <row r="111" spans="1:18">
      <c r="A111" s="2" t="s">
        <v>174</v>
      </c>
      <c r="B111" s="2" t="s">
        <v>176</v>
      </c>
      <c r="C111">
        <f>IFERROR(VLOOKUP($B111,Miljövärden!$B$3:$H$600,MATCH(C$2,Miljövärden!$B$2:$H$2,0),FALSE),"Saknas")</f>
        <v>8.0523700000000004E-2</v>
      </c>
      <c r="D111">
        <f>IFERROR(VLOOKUP($B111,Miljövärden!$B$3:$H$600,MATCH(D$2,Miljövärden!$B$2:$H$2,0),FALSE),"Saknas")</f>
        <v>9.5566099999999992</v>
      </c>
      <c r="E111">
        <f>IFERROR(VLOOKUP($B111,Miljövärden!$B$3:$H$600,MATCH(E$2,Miljövärden!$B$2:$H$2,0),FALSE),"Saknas")</f>
        <v>10.056900000000001</v>
      </c>
      <c r="F111">
        <f>IFERROR(VLOOKUP($B111,Miljövärden!$B$3:$H$600,MATCH(F$2,Miljövärden!$B$2:$H$2,0),FALSE),"Saknas")</f>
        <v>1.0404399999999999E-2</v>
      </c>
      <c r="G111" t="str">
        <f>IFERROR(VLOOKUP($B111,Miljövärden!$B$3:$H$600,MATCH(G$2,Miljövärden!$B$2:$H$2,0),FALSE),"Nej, saknas")</f>
        <v>Nej</v>
      </c>
      <c r="H111" t="str">
        <f>IFERROR(VLOOKUP($B111,Miljövärden!$B$3:$H$600,MATCH(H$2,Miljövärden!$B$2:$H$2,0),FALSE),"Nej, saknas")</f>
        <v>Ja</v>
      </c>
      <c r="P111" t="str">
        <f t="shared" si="2"/>
        <v>Ja</v>
      </c>
      <c r="R111">
        <f t="shared" si="3"/>
        <v>100</v>
      </c>
    </row>
    <row r="112" spans="1:18">
      <c r="A112" s="2" t="s">
        <v>174</v>
      </c>
      <c r="B112" s="2" t="s">
        <v>177</v>
      </c>
      <c r="C112">
        <f>IFERROR(VLOOKUP($B112,Miljövärden!$B$3:$H$600,MATCH(C$2,Miljövärden!$B$2:$H$2,0),FALSE),"Saknas")</f>
        <v>9.8898E-2</v>
      </c>
      <c r="D112">
        <f>IFERROR(VLOOKUP($B112,Miljövärden!$B$3:$H$600,MATCH(D$2,Miljövärden!$B$2:$H$2,0),FALSE),"Saknas")</f>
        <v>12.1388</v>
      </c>
      <c r="E112">
        <f>IFERROR(VLOOKUP($B112,Miljövärden!$B$3:$H$600,MATCH(E$2,Miljövärden!$B$2:$H$2,0),FALSE),"Saknas")</f>
        <v>11.2082</v>
      </c>
      <c r="F112">
        <f>IFERROR(VLOOKUP($B112,Miljövärden!$B$3:$H$600,MATCH(F$2,Miljövärden!$B$2:$H$2,0),FALSE),"Saknas")</f>
        <v>1.42211E-2</v>
      </c>
      <c r="G112" t="str">
        <f>IFERROR(VLOOKUP($B112,Miljövärden!$B$3:$H$600,MATCH(G$2,Miljövärden!$B$2:$H$2,0),FALSE),"Nej, saknas")</f>
        <v>Ja</v>
      </c>
      <c r="H112" t="str">
        <f>IFERROR(VLOOKUP($B112,Miljövärden!$B$3:$H$600,MATCH(H$2,Miljövärden!$B$2:$H$2,0),FALSE),"Nej, saknas")</f>
        <v>Ja</v>
      </c>
      <c r="P112" t="str">
        <f t="shared" si="2"/>
        <v>Ja</v>
      </c>
      <c r="R112">
        <f t="shared" si="3"/>
        <v>101</v>
      </c>
    </row>
    <row r="113" spans="1:18">
      <c r="A113" s="2" t="s">
        <v>174</v>
      </c>
      <c r="B113" s="2" t="s">
        <v>178</v>
      </c>
      <c r="C113">
        <f>IFERROR(VLOOKUP($B113,Miljövärden!$B$3:$H$600,MATCH(C$2,Miljövärden!$B$2:$H$2,0),FALSE),"Saknas")</f>
        <v>0.18490599999999999</v>
      </c>
      <c r="D113">
        <f>IFERROR(VLOOKUP($B113,Miljövärden!$B$3:$H$600,MATCH(D$2,Miljövärden!$B$2:$H$2,0),FALSE),"Saknas")</f>
        <v>18.0184</v>
      </c>
      <c r="E113">
        <f>IFERROR(VLOOKUP($B113,Miljövärden!$B$3:$H$600,MATCH(E$2,Miljövärden!$B$2:$H$2,0),FALSE),"Saknas")</f>
        <v>7.9541500000000003</v>
      </c>
      <c r="F113">
        <f>IFERROR(VLOOKUP($B113,Miljövärden!$B$3:$H$600,MATCH(F$2,Miljövärden!$B$2:$H$2,0),FALSE),"Saknas")</f>
        <v>4.1979000000000002E-2</v>
      </c>
      <c r="G113" t="str">
        <f>IFERROR(VLOOKUP($B113,Miljövärden!$B$3:$H$600,MATCH(G$2,Miljövärden!$B$2:$H$2,0),FALSE),"Nej, saknas")</f>
        <v>Ja</v>
      </c>
      <c r="H113" t="str">
        <f>IFERROR(VLOOKUP($B113,Miljövärden!$B$3:$H$600,MATCH(H$2,Miljövärden!$B$2:$H$2,0),FALSE),"Nej, saknas")</f>
        <v>Ja</v>
      </c>
      <c r="P113" t="str">
        <f t="shared" si="2"/>
        <v>Ja</v>
      </c>
      <c r="R113">
        <f t="shared" si="3"/>
        <v>102</v>
      </c>
    </row>
    <row r="114" spans="1:18">
      <c r="A114" s="2" t="s">
        <v>179</v>
      </c>
      <c r="B114" s="2" t="s">
        <v>180</v>
      </c>
      <c r="C114">
        <f>IFERROR(VLOOKUP($B114,Miljövärden!$B$3:$H$600,MATCH(C$2,Miljövärden!$B$2:$H$2,0),FALSE),"Saknas")</f>
        <v>7.2944099999999998E-2</v>
      </c>
      <c r="D114">
        <f>IFERROR(VLOOKUP($B114,Miljövärden!$B$3:$H$600,MATCH(D$2,Miljövärden!$B$2:$H$2,0),FALSE),"Saknas")</f>
        <v>6.0714800000000002</v>
      </c>
      <c r="E114">
        <f>IFERROR(VLOOKUP($B114,Miljövärden!$B$3:$H$600,MATCH(E$2,Miljövärden!$B$2:$H$2,0),FALSE),"Saknas")</f>
        <v>9.1404300000000003</v>
      </c>
      <c r="F114">
        <f>IFERROR(VLOOKUP($B114,Miljövärden!$B$3:$H$600,MATCH(F$2,Miljövärden!$B$2:$H$2,0),FALSE),"Saknas")</f>
        <v>2.1866500000000001E-3</v>
      </c>
      <c r="G114" t="str">
        <f>IFERROR(VLOOKUP($B114,Miljövärden!$B$3:$H$600,MATCH(G$2,Miljövärden!$B$2:$H$2,0),FALSE),"Nej, saknas")</f>
        <v>Ja</v>
      </c>
      <c r="H114" t="str">
        <f>IFERROR(VLOOKUP($B114,Miljövärden!$B$3:$H$600,MATCH(H$2,Miljövärden!$B$2:$H$2,0),FALSE),"Nej, saknas")</f>
        <v>Ja</v>
      </c>
      <c r="P114" t="str">
        <f t="shared" si="2"/>
        <v>Ja</v>
      </c>
      <c r="R114">
        <f t="shared" si="3"/>
        <v>103</v>
      </c>
    </row>
    <row r="115" spans="1:18">
      <c r="A115" s="2" t="s">
        <v>181</v>
      </c>
      <c r="B115" s="2" t="s">
        <v>182</v>
      </c>
      <c r="C115">
        <f>IFERROR(VLOOKUP($B115,Miljövärden!$B$3:$H$600,MATCH(C$2,Miljövärden!$B$2:$H$2,0),FALSE),"Saknas")</f>
        <v>0.15310099999999999</v>
      </c>
      <c r="D115">
        <f>IFERROR(VLOOKUP($B115,Miljövärden!$B$3:$H$600,MATCH(D$2,Miljövärden!$B$2:$H$2,0),FALSE),"Saknas")</f>
        <v>50.601399999999998</v>
      </c>
      <c r="E115">
        <f>IFERROR(VLOOKUP($B115,Miljövärden!$B$3:$H$600,MATCH(E$2,Miljövärden!$B$2:$H$2,0),FALSE),"Saknas")</f>
        <v>9.2075499999999995</v>
      </c>
      <c r="F115">
        <f>IFERROR(VLOOKUP($B115,Miljövärden!$B$3:$H$600,MATCH(F$2,Miljövärden!$B$2:$H$2,0),FALSE),"Saknas")</f>
        <v>4.9914100000000004E-4</v>
      </c>
      <c r="G115" t="str">
        <f>IFERROR(VLOOKUP($B115,Miljövärden!$B$3:$H$600,MATCH(G$2,Miljövärden!$B$2:$H$2,0),FALSE),"Nej, saknas")</f>
        <v>Ja</v>
      </c>
      <c r="H115" t="str">
        <f>IFERROR(VLOOKUP($B115,Miljövärden!$B$3:$H$600,MATCH(H$2,Miljövärden!$B$2:$H$2,0),FALSE),"Nej, saknas")</f>
        <v>Ja</v>
      </c>
      <c r="P115" t="str">
        <f t="shared" si="2"/>
        <v>Ja</v>
      </c>
      <c r="R115">
        <f t="shared" si="3"/>
        <v>104</v>
      </c>
    </row>
    <row r="116" spans="1:18">
      <c r="A116" s="2" t="s">
        <v>183</v>
      </c>
      <c r="B116" s="2" t="s">
        <v>184</v>
      </c>
      <c r="C116">
        <f>IFERROR(VLOOKUP($B116,Miljövärden!$B$3:$H$600,MATCH(C$2,Miljövärden!$B$2:$H$2,0),FALSE),"Saknas")</f>
        <v>9.14827E-2</v>
      </c>
      <c r="D116">
        <f>IFERROR(VLOOKUP($B116,Miljövärden!$B$3:$H$600,MATCH(D$2,Miljövärden!$B$2:$H$2,0),FALSE),"Saknas")</f>
        <v>96.930700000000002</v>
      </c>
      <c r="E116">
        <f>IFERROR(VLOOKUP($B116,Miljövärden!$B$3:$H$600,MATCH(E$2,Miljövärden!$B$2:$H$2,0),FALSE),"Saknas")</f>
        <v>5.2964399999999996</v>
      </c>
      <c r="F116">
        <f>IFERROR(VLOOKUP($B116,Miljövärden!$B$3:$H$600,MATCH(F$2,Miljövärden!$B$2:$H$2,0),FALSE),"Saknas")</f>
        <v>3.0362899999999998E-4</v>
      </c>
      <c r="G116" t="str">
        <f>IFERROR(VLOOKUP($B116,Miljövärden!$B$3:$H$600,MATCH(G$2,Miljövärden!$B$2:$H$2,0),FALSE),"Nej, saknas")</f>
        <v>Ja</v>
      </c>
      <c r="H116" t="str">
        <f>IFERROR(VLOOKUP($B116,Miljövärden!$B$3:$H$600,MATCH(H$2,Miljövärden!$B$2:$H$2,0),FALSE),"Nej, saknas")</f>
        <v>Ja</v>
      </c>
      <c r="P116" t="str">
        <f t="shared" si="2"/>
        <v>Ja</v>
      </c>
      <c r="R116">
        <f t="shared" si="3"/>
        <v>105</v>
      </c>
    </row>
    <row r="117" spans="1:18">
      <c r="A117" s="2" t="s">
        <v>183</v>
      </c>
      <c r="B117" s="2" t="s">
        <v>185</v>
      </c>
      <c r="C117">
        <f>IFERROR(VLOOKUP($B117,Miljövärden!$B$3:$H$600,MATCH(C$2,Miljövärden!$B$2:$H$2,0),FALSE),"Saknas")</f>
        <v>8.4756300000000007E-2</v>
      </c>
      <c r="D117">
        <f>IFERROR(VLOOKUP($B117,Miljövärden!$B$3:$H$600,MATCH(D$2,Miljövärden!$B$2:$H$2,0),FALSE),"Saknas")</f>
        <v>5.5561800000000003</v>
      </c>
      <c r="E117">
        <f>IFERROR(VLOOKUP($B117,Miljövärden!$B$3:$H$600,MATCH(E$2,Miljövärden!$B$2:$H$2,0),FALSE),"Saknas")</f>
        <v>9.2448599999999992</v>
      </c>
      <c r="F117">
        <f>IFERROR(VLOOKUP($B117,Miljövärden!$B$3:$H$600,MATCH(F$2,Miljövärden!$B$2:$H$2,0),FALSE),"Saknas")</f>
        <v>0</v>
      </c>
      <c r="G117" t="str">
        <f>IFERROR(VLOOKUP($B117,Miljövärden!$B$3:$H$600,MATCH(G$2,Miljövärden!$B$2:$H$2,0),FALSE),"Nej, saknas")</f>
        <v>Ja</v>
      </c>
      <c r="H117" t="str">
        <f>IFERROR(VLOOKUP($B117,Miljövärden!$B$3:$H$600,MATCH(H$2,Miljövärden!$B$2:$H$2,0),FALSE),"Nej, saknas")</f>
        <v>Ja</v>
      </c>
      <c r="P117" t="str">
        <f t="shared" si="2"/>
        <v>Ja</v>
      </c>
      <c r="R117">
        <f t="shared" si="3"/>
        <v>106</v>
      </c>
    </row>
    <row r="118" spans="1:18">
      <c r="A118" s="2" t="s">
        <v>186</v>
      </c>
      <c r="B118" s="2" t="s">
        <v>187</v>
      </c>
      <c r="C118">
        <f>IFERROR(VLOOKUP($B118,Miljövärden!$B$3:$H$600,MATCH(C$2,Miljövärden!$B$2:$H$2,0),FALSE),"Saknas")</f>
        <v>1.8531499999999999E-2</v>
      </c>
      <c r="D118">
        <f>IFERROR(VLOOKUP($B118,Miljövärden!$B$3:$H$600,MATCH(D$2,Miljövärden!$B$2:$H$2,0),FALSE),"Saknas")</f>
        <v>0.51915900000000004</v>
      </c>
      <c r="E118">
        <f>IFERROR(VLOOKUP($B118,Miljövärden!$B$3:$H$600,MATCH(E$2,Miljövärden!$B$2:$H$2,0),FALSE),"Saknas")</f>
        <v>0.78616699999999995</v>
      </c>
      <c r="F118">
        <f>IFERROR(VLOOKUP($B118,Miljövärden!$B$3:$H$600,MATCH(F$2,Miljövärden!$B$2:$H$2,0),FALSE),"Saknas")</f>
        <v>1.3978300000000001E-3</v>
      </c>
      <c r="G118" t="str">
        <f>IFERROR(VLOOKUP($B118,Miljövärden!$B$3:$H$600,MATCH(G$2,Miljövärden!$B$2:$H$2,0),FALSE),"Nej, saknas")</f>
        <v>Ja</v>
      </c>
      <c r="H118" t="str">
        <f>IFERROR(VLOOKUP($B118,Miljövärden!$B$3:$H$600,MATCH(H$2,Miljövärden!$B$2:$H$2,0),FALSE),"Nej, saknas")</f>
        <v>Ja</v>
      </c>
      <c r="P118" t="str">
        <f t="shared" si="2"/>
        <v>Ja</v>
      </c>
      <c r="R118">
        <f t="shared" si="3"/>
        <v>107</v>
      </c>
    </row>
    <row r="119" spans="1:18">
      <c r="A119" s="2" t="s">
        <v>188</v>
      </c>
      <c r="B119" s="2" t="s">
        <v>189</v>
      </c>
      <c r="C119">
        <f>IFERROR(VLOOKUP($B119,Miljövärden!$B$3:$H$600,MATCH(C$2,Miljövärden!$B$2:$H$2,0),FALSE),"Saknas")</f>
        <v>0.117544</v>
      </c>
      <c r="D119">
        <f>IFERROR(VLOOKUP($B119,Miljövärden!$B$3:$H$600,MATCH(D$2,Miljövärden!$B$2:$H$2,0),FALSE),"Saknas")</f>
        <v>9.8063199999999995</v>
      </c>
      <c r="E119">
        <f>IFERROR(VLOOKUP($B119,Miljövärden!$B$3:$H$600,MATCH(E$2,Miljövärden!$B$2:$H$2,0),FALSE),"Saknas")</f>
        <v>10.596299999999999</v>
      </c>
      <c r="F119">
        <f>IFERROR(VLOOKUP($B119,Miljövärden!$B$3:$H$600,MATCH(F$2,Miljövärden!$B$2:$H$2,0),FALSE),"Saknas")</f>
        <v>1.4402999999999999E-2</v>
      </c>
      <c r="G119" t="str">
        <f>IFERROR(VLOOKUP($B119,Miljövärden!$B$3:$H$600,MATCH(G$2,Miljövärden!$B$2:$H$2,0),FALSE),"Nej, saknas")</f>
        <v>Nej</v>
      </c>
      <c r="H119" t="str">
        <f>IFERROR(VLOOKUP($B119,Miljövärden!$B$3:$H$600,MATCH(H$2,Miljövärden!$B$2:$H$2,0),FALSE),"Nej, saknas")</f>
        <v>Ja</v>
      </c>
      <c r="P119" t="str">
        <f t="shared" si="2"/>
        <v>Ja</v>
      </c>
      <c r="R119">
        <f t="shared" si="3"/>
        <v>108</v>
      </c>
    </row>
    <row r="120" spans="1:18">
      <c r="A120" s="2" t="s">
        <v>190</v>
      </c>
      <c r="B120" s="2" t="s">
        <v>191</v>
      </c>
      <c r="C120">
        <f>IFERROR(VLOOKUP($B120,Miljövärden!$B$3:$H$600,MATCH(C$2,Miljövärden!$B$2:$H$2,0),FALSE),"Saknas")</f>
        <v>0</v>
      </c>
      <c r="D120">
        <f>IFERROR(VLOOKUP($B120,Miljövärden!$B$3:$H$600,MATCH(D$2,Miljövärden!$B$2:$H$2,0),FALSE),"Saknas")</f>
        <v>0</v>
      </c>
      <c r="E120">
        <f>IFERROR(VLOOKUP($B120,Miljövärden!$B$3:$H$600,MATCH(E$2,Miljövärden!$B$2:$H$2,0),FALSE),"Saknas")</f>
        <v>0</v>
      </c>
      <c r="F120">
        <f>IFERROR(VLOOKUP($B120,Miljövärden!$B$3:$H$600,MATCH(F$2,Miljövärden!$B$2:$H$2,0),FALSE),"Saknas")</f>
        <v>0</v>
      </c>
      <c r="G120" t="str">
        <f>IFERROR(VLOOKUP($B120,Miljövärden!$B$3:$H$600,MATCH(G$2,Miljövärden!$B$2:$H$2,0),FALSE),"Nej, saknas")</f>
        <v>Nej</v>
      </c>
      <c r="H120" t="str">
        <f>IFERROR(VLOOKUP($B120,Miljövärden!$B$3:$H$600,MATCH(H$2,Miljövärden!$B$2:$H$2,0),FALSE),"Nej, saknas")</f>
        <v>Nej</v>
      </c>
      <c r="P120" t="str">
        <f t="shared" si="2"/>
        <v>nej</v>
      </c>
      <c r="R120">
        <f t="shared" si="3"/>
        <v>108</v>
      </c>
    </row>
    <row r="121" spans="1:18">
      <c r="A121" s="2" t="s">
        <v>190</v>
      </c>
      <c r="B121" s="2" t="s">
        <v>192</v>
      </c>
      <c r="C121">
        <f>IFERROR(VLOOKUP($B121,Miljövärden!$B$3:$H$600,MATCH(C$2,Miljövärden!$B$2:$H$2,0),FALSE),"Saknas")</f>
        <v>9.9296200000000001E-2</v>
      </c>
      <c r="D121">
        <f>IFERROR(VLOOKUP($B121,Miljövärden!$B$3:$H$600,MATCH(D$2,Miljövärden!$B$2:$H$2,0),FALSE),"Saknas")</f>
        <v>5.47966</v>
      </c>
      <c r="E121">
        <f>IFERROR(VLOOKUP($B121,Miljövärden!$B$3:$H$600,MATCH(E$2,Miljövärden!$B$2:$H$2,0),FALSE),"Saknas")</f>
        <v>11.546900000000001</v>
      </c>
      <c r="F121">
        <f>IFERROR(VLOOKUP($B121,Miljövärden!$B$3:$H$600,MATCH(F$2,Miljövärden!$B$2:$H$2,0),FALSE),"Saknas")</f>
        <v>1.27742E-3</v>
      </c>
      <c r="G121" t="str">
        <f>IFERROR(VLOOKUP($B121,Miljövärden!$B$3:$H$600,MATCH(G$2,Miljövärden!$B$2:$H$2,0),FALSE),"Nej, saknas")</f>
        <v>Ja</v>
      </c>
      <c r="H121" t="str">
        <f>IFERROR(VLOOKUP($B121,Miljövärden!$B$3:$H$600,MATCH(H$2,Miljövärden!$B$2:$H$2,0),FALSE),"Nej, saknas")</f>
        <v>Ja</v>
      </c>
      <c r="P121" t="str">
        <f t="shared" si="2"/>
        <v>Ja</v>
      </c>
      <c r="R121">
        <f t="shared" si="3"/>
        <v>109</v>
      </c>
    </row>
    <row r="122" spans="1:18">
      <c r="A122" s="2" t="s">
        <v>190</v>
      </c>
      <c r="B122" s="2" t="s">
        <v>193</v>
      </c>
      <c r="C122">
        <f>IFERROR(VLOOKUP($B122,Miljövärden!$B$3:$H$600,MATCH(C$2,Miljövärden!$B$2:$H$2,0),FALSE),"Saknas")</f>
        <v>8.6755200000000005E-2</v>
      </c>
      <c r="D122">
        <f>IFERROR(VLOOKUP($B122,Miljövärden!$B$3:$H$600,MATCH(D$2,Miljövärden!$B$2:$H$2,0),FALSE),"Saknas")</f>
        <v>4.9750199999999998</v>
      </c>
      <c r="E122">
        <f>IFERROR(VLOOKUP($B122,Miljövärden!$B$3:$H$600,MATCH(E$2,Miljövärden!$B$2:$H$2,0),FALSE),"Saknas")</f>
        <v>10.6639</v>
      </c>
      <c r="F122">
        <f>IFERROR(VLOOKUP($B122,Miljövärden!$B$3:$H$600,MATCH(F$2,Miljövärden!$B$2:$H$2,0),FALSE),"Saknas")</f>
        <v>2.7508399999999998E-4</v>
      </c>
      <c r="G122" t="str">
        <f>IFERROR(VLOOKUP($B122,Miljövärden!$B$3:$H$600,MATCH(G$2,Miljövärden!$B$2:$H$2,0),FALSE),"Nej, saknas")</f>
        <v>Ja</v>
      </c>
      <c r="H122" t="str">
        <f>IFERROR(VLOOKUP($B122,Miljövärden!$B$3:$H$600,MATCH(H$2,Miljövärden!$B$2:$H$2,0),FALSE),"Nej, saknas")</f>
        <v>Ja</v>
      </c>
      <c r="P122" t="str">
        <f t="shared" si="2"/>
        <v>Ja</v>
      </c>
      <c r="R122">
        <f t="shared" si="3"/>
        <v>110</v>
      </c>
    </row>
    <row r="123" spans="1:18">
      <c r="A123" s="2" t="s">
        <v>190</v>
      </c>
      <c r="B123" s="2" t="s">
        <v>194</v>
      </c>
      <c r="C123">
        <f>IFERROR(VLOOKUP($B123,Miljövärden!$B$3:$H$600,MATCH(C$2,Miljövärden!$B$2:$H$2,0),FALSE),"Saknas")</f>
        <v>6.4910700000000002E-2</v>
      </c>
      <c r="D123">
        <f>IFERROR(VLOOKUP($B123,Miljövärden!$B$3:$H$600,MATCH(D$2,Miljövärden!$B$2:$H$2,0),FALSE),"Saknas")</f>
        <v>8.2053700000000003</v>
      </c>
      <c r="E123">
        <f>IFERROR(VLOOKUP($B123,Miljövärden!$B$3:$H$600,MATCH(E$2,Miljövärden!$B$2:$H$2,0),FALSE),"Saknas")</f>
        <v>4.7209000000000003</v>
      </c>
      <c r="F123">
        <f>IFERROR(VLOOKUP($B123,Miljövärden!$B$3:$H$600,MATCH(F$2,Miljövärden!$B$2:$H$2,0),FALSE),"Saknas")</f>
        <v>9.7108100000000005E-4</v>
      </c>
      <c r="G123" t="str">
        <f>IFERROR(VLOOKUP($B123,Miljövärden!$B$3:$H$600,MATCH(G$2,Miljövärden!$B$2:$H$2,0),FALSE),"Nej, saknas")</f>
        <v>Ja</v>
      </c>
      <c r="H123" t="str">
        <f>IFERROR(VLOOKUP($B123,Miljövärden!$B$3:$H$600,MATCH(H$2,Miljövärden!$B$2:$H$2,0),FALSE),"Nej, saknas")</f>
        <v>Ja</v>
      </c>
      <c r="P123" t="str">
        <f t="shared" si="2"/>
        <v>Ja</v>
      </c>
      <c r="R123">
        <f t="shared" si="3"/>
        <v>111</v>
      </c>
    </row>
    <row r="124" spans="1:18">
      <c r="A124" s="2" t="s">
        <v>190</v>
      </c>
      <c r="B124" s="2" t="s">
        <v>195</v>
      </c>
      <c r="C124">
        <f>IFERROR(VLOOKUP($B124,Miljövärden!$B$3:$H$600,MATCH(C$2,Miljövärden!$B$2:$H$2,0),FALSE),"Saknas")</f>
        <v>2.5335E-2</v>
      </c>
      <c r="D124">
        <f>IFERROR(VLOOKUP($B124,Miljövärden!$B$3:$H$600,MATCH(D$2,Miljövärden!$B$2:$H$2,0),FALSE),"Saknas")</f>
        <v>0</v>
      </c>
      <c r="E124">
        <f>IFERROR(VLOOKUP($B124,Miljövärden!$B$3:$H$600,MATCH(E$2,Miljövärden!$B$2:$H$2,0),FALSE),"Saknas")</f>
        <v>0</v>
      </c>
      <c r="F124">
        <f>IFERROR(VLOOKUP($B124,Miljövärden!$B$3:$H$600,MATCH(F$2,Miljövärden!$B$2:$H$2,0),FALSE),"Saknas")</f>
        <v>0</v>
      </c>
      <c r="G124" t="str">
        <f>IFERROR(VLOOKUP($B124,Miljövärden!$B$3:$H$600,MATCH(G$2,Miljövärden!$B$2:$H$2,0),FALSE),"Nej, saknas")</f>
        <v>Ja</v>
      </c>
      <c r="H124" t="str">
        <f>IFERROR(VLOOKUP($B124,Miljövärden!$B$3:$H$600,MATCH(H$2,Miljövärden!$B$2:$H$2,0),FALSE),"Nej, saknas")</f>
        <v>Ja</v>
      </c>
      <c r="P124" t="str">
        <f t="shared" si="2"/>
        <v>Ja</v>
      </c>
      <c r="R124">
        <f t="shared" si="3"/>
        <v>112</v>
      </c>
    </row>
    <row r="125" spans="1:18">
      <c r="A125" s="2" t="s">
        <v>196</v>
      </c>
      <c r="B125" s="2" t="s">
        <v>197</v>
      </c>
      <c r="C125">
        <f>IFERROR(VLOOKUP($B125,Miljövärden!$B$3:$H$600,MATCH(C$2,Miljövärden!$B$2:$H$2,0),FALSE),"Saknas")</f>
        <v>0.13725100000000001</v>
      </c>
      <c r="D125">
        <f>IFERROR(VLOOKUP($B125,Miljövärden!$B$3:$H$600,MATCH(D$2,Miljövärden!$B$2:$H$2,0),FALSE),"Saknas")</f>
        <v>17.246500000000001</v>
      </c>
      <c r="E125">
        <f>IFERROR(VLOOKUP($B125,Miljövärden!$B$3:$H$600,MATCH(E$2,Miljövärden!$B$2:$H$2,0),FALSE),"Saknas")</f>
        <v>11.092499999999999</v>
      </c>
      <c r="F125">
        <f>IFERROR(VLOOKUP($B125,Miljövärden!$B$3:$H$600,MATCH(F$2,Miljövärden!$B$2:$H$2,0),FALSE),"Saknas")</f>
        <v>1.34859E-2</v>
      </c>
      <c r="G125" t="str">
        <f>IFERROR(VLOOKUP($B125,Miljövärden!$B$3:$H$600,MATCH(G$2,Miljövärden!$B$2:$H$2,0),FALSE),"Nej, saknas")</f>
        <v>Nej</v>
      </c>
      <c r="H125" t="str">
        <f>IFERROR(VLOOKUP($B125,Miljövärden!$B$3:$H$600,MATCH(H$2,Miljövärden!$B$2:$H$2,0),FALSE),"Nej, saknas")</f>
        <v>Ja</v>
      </c>
      <c r="P125" t="str">
        <f t="shared" si="2"/>
        <v>Ja</v>
      </c>
      <c r="R125">
        <f t="shared" si="3"/>
        <v>113</v>
      </c>
    </row>
    <row r="126" spans="1:18">
      <c r="A126" s="2" t="s">
        <v>198</v>
      </c>
      <c r="B126" s="2" t="s">
        <v>199</v>
      </c>
      <c r="C126">
        <f>IFERROR(VLOOKUP($B126,Miljövärden!$B$3:$H$600,MATCH(C$2,Miljövärden!$B$2:$H$2,0),FALSE),"Saknas")</f>
        <v>0.11781700000000001</v>
      </c>
      <c r="D126">
        <f>IFERROR(VLOOKUP($B126,Miljövärden!$B$3:$H$600,MATCH(D$2,Miljövärden!$B$2:$H$2,0),FALSE),"Saknas")</f>
        <v>9.4295799999999996</v>
      </c>
      <c r="E126">
        <f>IFERROR(VLOOKUP($B126,Miljövärden!$B$3:$H$600,MATCH(E$2,Miljövärden!$B$2:$H$2,0),FALSE),"Saknas")</f>
        <v>9.8125</v>
      </c>
      <c r="F126">
        <f>IFERROR(VLOOKUP($B126,Miljövärden!$B$3:$H$600,MATCH(F$2,Miljövärden!$B$2:$H$2,0),FALSE),"Saknas")</f>
        <v>9.4339599999999999E-3</v>
      </c>
      <c r="G126" t="str">
        <f>IFERROR(VLOOKUP($B126,Miljövärden!$B$3:$H$600,MATCH(G$2,Miljövärden!$B$2:$H$2,0),FALSE),"Nej, saknas")</f>
        <v>Ja</v>
      </c>
      <c r="H126" t="str">
        <f>IFERROR(VLOOKUP($B126,Miljövärden!$B$3:$H$600,MATCH(H$2,Miljövärden!$B$2:$H$2,0),FALSE),"Nej, saknas")</f>
        <v>Ja</v>
      </c>
      <c r="P126" t="str">
        <f t="shared" si="2"/>
        <v>Ja</v>
      </c>
      <c r="R126">
        <f t="shared" si="3"/>
        <v>114</v>
      </c>
    </row>
    <row r="127" spans="1:18">
      <c r="A127" s="2" t="s">
        <v>198</v>
      </c>
      <c r="B127" s="2" t="s">
        <v>200</v>
      </c>
      <c r="C127">
        <f>IFERROR(VLOOKUP($B127,Miljövärden!$B$3:$H$600,MATCH(C$2,Miljövärden!$B$2:$H$2,0),FALSE),"Saknas")</f>
        <v>0.120198</v>
      </c>
      <c r="D127">
        <f>IFERROR(VLOOKUP($B127,Miljövärden!$B$3:$H$600,MATCH(D$2,Miljövärden!$B$2:$H$2,0),FALSE),"Saknas")</f>
        <v>64.403300000000002</v>
      </c>
      <c r="E127">
        <f>IFERROR(VLOOKUP($B127,Miljövärden!$B$3:$H$600,MATCH(E$2,Miljövärden!$B$2:$H$2,0),FALSE),"Saknas")</f>
        <v>4.22126</v>
      </c>
      <c r="F127">
        <f>IFERROR(VLOOKUP($B127,Miljövärden!$B$3:$H$600,MATCH(F$2,Miljövärden!$B$2:$H$2,0),FALSE),"Saknas")</f>
        <v>2.17468E-2</v>
      </c>
      <c r="G127" t="str">
        <f>IFERROR(VLOOKUP($B127,Miljövärden!$B$3:$H$600,MATCH(G$2,Miljövärden!$B$2:$H$2,0),FALSE),"Nej, saknas")</f>
        <v>Ja</v>
      </c>
      <c r="H127" t="str">
        <f>IFERROR(VLOOKUP($B127,Miljövärden!$B$3:$H$600,MATCH(H$2,Miljövärden!$B$2:$H$2,0),FALSE),"Nej, saknas")</f>
        <v>Ja</v>
      </c>
      <c r="P127" t="str">
        <f t="shared" si="2"/>
        <v>Ja</v>
      </c>
      <c r="R127">
        <f t="shared" si="3"/>
        <v>115</v>
      </c>
    </row>
    <row r="128" spans="1:18">
      <c r="A128" s="2" t="s">
        <v>198</v>
      </c>
      <c r="B128" s="2" t="s">
        <v>201</v>
      </c>
      <c r="C128">
        <f>IFERROR(VLOOKUP($B128,Miljövärden!$B$3:$H$600,MATCH(C$2,Miljövärden!$B$2:$H$2,0),FALSE),"Saknas")</f>
        <v>0.22442699999999999</v>
      </c>
      <c r="D128">
        <f>IFERROR(VLOOKUP($B128,Miljövärden!$B$3:$H$600,MATCH(D$2,Miljövärden!$B$2:$H$2,0),FALSE),"Saknas")</f>
        <v>24.203099999999999</v>
      </c>
      <c r="E128">
        <f>IFERROR(VLOOKUP($B128,Miljövärden!$B$3:$H$600,MATCH(E$2,Miljövärden!$B$2:$H$2,0),FALSE),"Saknas")</f>
        <v>15.2776</v>
      </c>
      <c r="F128">
        <f>IFERROR(VLOOKUP($B128,Miljövärden!$B$3:$H$600,MATCH(F$2,Miljövärden!$B$2:$H$2,0),FALSE),"Saknas")</f>
        <v>7.0921999999999999E-2</v>
      </c>
      <c r="G128" t="str">
        <f>IFERROR(VLOOKUP($B128,Miljövärden!$B$3:$H$600,MATCH(G$2,Miljövärden!$B$2:$H$2,0),FALSE),"Nej, saknas")</f>
        <v>Nej</v>
      </c>
      <c r="H128" t="str">
        <f>IFERROR(VLOOKUP($B128,Miljövärden!$B$3:$H$600,MATCH(H$2,Miljövärden!$B$2:$H$2,0),FALSE),"Nej, saknas")</f>
        <v>Ja</v>
      </c>
      <c r="P128" t="str">
        <f t="shared" si="2"/>
        <v>Ja</v>
      </c>
      <c r="R128">
        <f t="shared" si="3"/>
        <v>116</v>
      </c>
    </row>
    <row r="129" spans="1:18">
      <c r="A129" s="2" t="s">
        <v>202</v>
      </c>
      <c r="B129" s="2" t="s">
        <v>203</v>
      </c>
      <c r="C129">
        <f>IFERROR(VLOOKUP($B129,Miljövärden!$B$3:$H$600,MATCH(C$2,Miljövärden!$B$2:$H$2,0),FALSE),"Saknas")</f>
        <v>6.4800800000000006E-2</v>
      </c>
      <c r="D129">
        <f>IFERROR(VLOOKUP($B129,Miljövärden!$B$3:$H$600,MATCH(D$2,Miljövärden!$B$2:$H$2,0),FALSE),"Saknas")</f>
        <v>3.37757</v>
      </c>
      <c r="E129">
        <f>IFERROR(VLOOKUP($B129,Miljövärden!$B$3:$H$600,MATCH(E$2,Miljövärden!$B$2:$H$2,0),FALSE),"Saknas")</f>
        <v>5.5753300000000001</v>
      </c>
      <c r="F129">
        <f>IFERROR(VLOOKUP($B129,Miljövärden!$B$3:$H$600,MATCH(F$2,Miljövärden!$B$2:$H$2,0),FALSE),"Saknas")</f>
        <v>1.7849700000000001E-3</v>
      </c>
      <c r="G129" t="str">
        <f>IFERROR(VLOOKUP($B129,Miljövärden!$B$3:$H$600,MATCH(G$2,Miljövärden!$B$2:$H$2,0),FALSE),"Nej, saknas")</f>
        <v>Ja</v>
      </c>
      <c r="H129" t="str">
        <f>IFERROR(VLOOKUP($B129,Miljövärden!$B$3:$H$600,MATCH(H$2,Miljövärden!$B$2:$H$2,0),FALSE),"Nej, saknas")</f>
        <v>Ja</v>
      </c>
      <c r="P129" t="str">
        <f t="shared" si="2"/>
        <v>Ja</v>
      </c>
      <c r="R129">
        <f t="shared" si="3"/>
        <v>117</v>
      </c>
    </row>
    <row r="130" spans="1:18">
      <c r="A130" s="2" t="s">
        <v>204</v>
      </c>
      <c r="B130" s="2" t="s">
        <v>205</v>
      </c>
      <c r="C130">
        <f>IFERROR(VLOOKUP($B130,Miljövärden!$B$3:$H$600,MATCH(C$2,Miljövärden!$B$2:$H$2,0),FALSE),"Saknas")</f>
        <v>0.12734300000000001</v>
      </c>
      <c r="D130">
        <f>IFERROR(VLOOKUP($B130,Miljövärden!$B$3:$H$600,MATCH(D$2,Miljövärden!$B$2:$H$2,0),FALSE),"Saknas")</f>
        <v>19.314699999999998</v>
      </c>
      <c r="E130">
        <f>IFERROR(VLOOKUP($B130,Miljövärden!$B$3:$H$600,MATCH(E$2,Miljövärden!$B$2:$H$2,0),FALSE),"Saknas")</f>
        <v>8.5027899999999992</v>
      </c>
      <c r="F130">
        <f>IFERROR(VLOOKUP($B130,Miljövärden!$B$3:$H$600,MATCH(F$2,Miljövärden!$B$2:$H$2,0),FALSE),"Saknas")</f>
        <v>2.5598300000000001E-2</v>
      </c>
      <c r="G130" t="str">
        <f>IFERROR(VLOOKUP($B130,Miljövärden!$B$3:$H$600,MATCH(G$2,Miljövärden!$B$2:$H$2,0),FALSE),"Nej, saknas")</f>
        <v>Nej</v>
      </c>
      <c r="H130" t="str">
        <f>IFERROR(VLOOKUP($B130,Miljövärden!$B$3:$H$600,MATCH(H$2,Miljövärden!$B$2:$H$2,0),FALSE),"Nej, saknas")</f>
        <v>Ja</v>
      </c>
      <c r="P130" t="str">
        <f t="shared" si="2"/>
        <v>Ja</v>
      </c>
      <c r="R130">
        <f t="shared" si="3"/>
        <v>118</v>
      </c>
    </row>
    <row r="131" spans="1:18">
      <c r="A131" s="2" t="s">
        <v>206</v>
      </c>
      <c r="B131" s="2" t="s">
        <v>207</v>
      </c>
      <c r="C131">
        <f>IFERROR(VLOOKUP($B131,Miljövärden!$B$3:$H$600,MATCH(C$2,Miljövärden!$B$2:$H$2,0),FALSE),"Saknas")</f>
        <v>2.7043899999999999E-2</v>
      </c>
      <c r="D131">
        <f>IFERROR(VLOOKUP($B131,Miljövärden!$B$3:$H$600,MATCH(D$2,Miljövärden!$B$2:$H$2,0),FALSE),"Saknas")</f>
        <v>2.80768</v>
      </c>
      <c r="E131">
        <f>IFERROR(VLOOKUP($B131,Miljövärden!$B$3:$H$600,MATCH(E$2,Miljövärden!$B$2:$H$2,0),FALSE),"Saknas")</f>
        <v>1.9238599999999999</v>
      </c>
      <c r="F131">
        <f>IFERROR(VLOOKUP($B131,Miljövärden!$B$3:$H$600,MATCH(F$2,Miljövärden!$B$2:$H$2,0),FALSE),"Saknas")</f>
        <v>8.5907699999999993E-3</v>
      </c>
      <c r="G131" t="str">
        <f>IFERROR(VLOOKUP($B131,Miljövärden!$B$3:$H$600,MATCH(G$2,Miljövärden!$B$2:$H$2,0),FALSE),"Nej, saknas")</f>
        <v>Ja</v>
      </c>
      <c r="H131" t="str">
        <f>IFERROR(VLOOKUP($B131,Miljövärden!$B$3:$H$600,MATCH(H$2,Miljövärden!$B$2:$H$2,0),FALSE),"Nej, saknas")</f>
        <v>Ja</v>
      </c>
      <c r="P131" t="str">
        <f t="shared" si="2"/>
        <v>Ja</v>
      </c>
      <c r="R131">
        <f t="shared" si="3"/>
        <v>119</v>
      </c>
    </row>
    <row r="132" spans="1:18">
      <c r="A132" s="2" t="s">
        <v>208</v>
      </c>
      <c r="B132" s="2" t="s">
        <v>209</v>
      </c>
      <c r="C132">
        <f>IFERROR(VLOOKUP($B132,Miljövärden!$B$3:$H$600,MATCH(C$2,Miljövärden!$B$2:$H$2,0),FALSE),"Saknas")</f>
        <v>0.28592299999999998</v>
      </c>
      <c r="D132">
        <f>IFERROR(VLOOKUP($B132,Miljövärden!$B$3:$H$600,MATCH(D$2,Miljövärden!$B$2:$H$2,0),FALSE),"Saknas")</f>
        <v>100.199</v>
      </c>
      <c r="E132">
        <f>IFERROR(VLOOKUP($B132,Miljövärden!$B$3:$H$600,MATCH(E$2,Miljövärden!$B$2:$H$2,0),FALSE),"Saknas")</f>
        <v>9.5937199999999994</v>
      </c>
      <c r="F132">
        <f>IFERROR(VLOOKUP($B132,Miljövärden!$B$3:$H$600,MATCH(F$2,Miljövärden!$B$2:$H$2,0),FALSE),"Saknas")</f>
        <v>3.7576900000000003E-2</v>
      </c>
      <c r="G132" t="str">
        <f>IFERROR(VLOOKUP($B132,Miljövärden!$B$3:$H$600,MATCH(G$2,Miljövärden!$B$2:$H$2,0),FALSE),"Nej, saknas")</f>
        <v>Nej</v>
      </c>
      <c r="H132" t="str">
        <f>IFERROR(VLOOKUP($B132,Miljövärden!$B$3:$H$600,MATCH(H$2,Miljövärden!$B$2:$H$2,0),FALSE),"Nej, saknas")</f>
        <v>Ja</v>
      </c>
      <c r="P132" t="str">
        <f t="shared" ref="P132:P195" si="4">IF(K132="x","nej",
IF(L132="x","ja",
IF(H132="Ja","Ja","nej")))</f>
        <v>Ja</v>
      </c>
      <c r="R132">
        <f t="shared" ref="R132:R195" si="5">IF(ISERROR(P132),R131,IF(P132="ja",R131+1,R131))</f>
        <v>120</v>
      </c>
    </row>
    <row r="133" spans="1:18">
      <c r="A133" s="2" t="s">
        <v>210</v>
      </c>
      <c r="B133" s="2" t="s">
        <v>211</v>
      </c>
      <c r="C133">
        <f>IFERROR(VLOOKUP($B133,Miljövärden!$B$3:$H$600,MATCH(C$2,Miljövärden!$B$2:$H$2,0),FALSE),"Saknas")</f>
        <v>9.0656200000000006E-2</v>
      </c>
      <c r="D133">
        <f>IFERROR(VLOOKUP($B133,Miljövärden!$B$3:$H$600,MATCH(D$2,Miljövärden!$B$2:$H$2,0),FALSE),"Saknas")</f>
        <v>43.129300000000001</v>
      </c>
      <c r="E133">
        <f>IFERROR(VLOOKUP($B133,Miljövärden!$B$3:$H$600,MATCH(E$2,Miljövärden!$B$2:$H$2,0),FALSE),"Saknas")</f>
        <v>5.05471</v>
      </c>
      <c r="F133">
        <f>IFERROR(VLOOKUP($B133,Miljövärden!$B$3:$H$600,MATCH(F$2,Miljövärden!$B$2:$H$2,0),FALSE),"Saknas")</f>
        <v>3.8533700000000001E-3</v>
      </c>
      <c r="G133" t="str">
        <f>IFERROR(VLOOKUP($B133,Miljövärden!$B$3:$H$600,MATCH(G$2,Miljövärden!$B$2:$H$2,0),FALSE),"Nej, saknas")</f>
        <v>Ja</v>
      </c>
      <c r="H133" t="str">
        <f>IFERROR(VLOOKUP($B133,Miljövärden!$B$3:$H$600,MATCH(H$2,Miljövärden!$B$2:$H$2,0),FALSE),"Nej, saknas")</f>
        <v>Ja</v>
      </c>
      <c r="P133" t="str">
        <f t="shared" si="4"/>
        <v>Ja</v>
      </c>
      <c r="R133">
        <f t="shared" si="5"/>
        <v>121</v>
      </c>
    </row>
    <row r="134" spans="1:18">
      <c r="A134" s="2" t="s">
        <v>212</v>
      </c>
      <c r="B134" s="2" t="s">
        <v>213</v>
      </c>
      <c r="C134">
        <f>IFERROR(VLOOKUP($B134,Miljövärden!$B$3:$H$600,MATCH(C$2,Miljövärden!$B$2:$H$2,0),FALSE),"Saknas")</f>
        <v>0.13836599999999999</v>
      </c>
      <c r="D134">
        <f>IFERROR(VLOOKUP($B134,Miljövärden!$B$3:$H$600,MATCH(D$2,Miljövärden!$B$2:$H$2,0),FALSE),"Saknas")</f>
        <v>6.6622500000000002</v>
      </c>
      <c r="E134">
        <f>IFERROR(VLOOKUP($B134,Miljövärden!$B$3:$H$600,MATCH(E$2,Miljövärden!$B$2:$H$2,0),FALSE),"Saknas")</f>
        <v>4.5451300000000003</v>
      </c>
      <c r="F134">
        <f>IFERROR(VLOOKUP($B134,Miljövärden!$B$3:$H$600,MATCH(F$2,Miljövärden!$B$2:$H$2,0),FALSE),"Saknas")</f>
        <v>3.9952E-3</v>
      </c>
      <c r="G134" t="str">
        <f>IFERROR(VLOOKUP($B134,Miljövärden!$B$3:$H$600,MATCH(G$2,Miljövärden!$B$2:$H$2,0),FALSE),"Nej, saknas")</f>
        <v>Ja</v>
      </c>
      <c r="H134" t="str">
        <f>IFERROR(VLOOKUP($B134,Miljövärden!$B$3:$H$600,MATCH(H$2,Miljövärden!$B$2:$H$2,0),FALSE),"Nej, saknas")</f>
        <v>Ja</v>
      </c>
      <c r="P134" t="str">
        <f t="shared" si="4"/>
        <v>Ja</v>
      </c>
      <c r="R134">
        <f t="shared" si="5"/>
        <v>122</v>
      </c>
    </row>
    <row r="135" spans="1:18">
      <c r="A135" s="2" t="s">
        <v>214</v>
      </c>
      <c r="B135" s="2" t="s">
        <v>215</v>
      </c>
      <c r="C135">
        <f>IFERROR(VLOOKUP($B135,Miljövärden!$B$3:$H$600,MATCH(C$2,Miljövärden!$B$2:$H$2,0),FALSE),"Saknas")</f>
        <v>9.6506800000000004E-2</v>
      </c>
      <c r="D135">
        <f>IFERROR(VLOOKUP($B135,Miljövärden!$B$3:$H$600,MATCH(D$2,Miljövärden!$B$2:$H$2,0),FALSE),"Saknas")</f>
        <v>78.183300000000003</v>
      </c>
      <c r="E135">
        <f>IFERROR(VLOOKUP($B135,Miljövärden!$B$3:$H$600,MATCH(E$2,Miljövärden!$B$2:$H$2,0),FALSE),"Saknas")</f>
        <v>2.9737100000000001</v>
      </c>
      <c r="F135">
        <f>IFERROR(VLOOKUP($B135,Miljövärden!$B$3:$H$600,MATCH(F$2,Miljövärden!$B$2:$H$2,0),FALSE),"Saknas")</f>
        <v>1.3646999999999999E-2</v>
      </c>
      <c r="G135" t="str">
        <f>IFERROR(VLOOKUP($B135,Miljövärden!$B$3:$H$600,MATCH(G$2,Miljövärden!$B$2:$H$2,0),FALSE),"Nej, saknas")</f>
        <v>Ja</v>
      </c>
      <c r="H135" t="str">
        <f>IFERROR(VLOOKUP($B135,Miljövärden!$B$3:$H$600,MATCH(H$2,Miljövärden!$B$2:$H$2,0),FALSE),"Nej, saknas")</f>
        <v>Ja</v>
      </c>
      <c r="P135" t="str">
        <f t="shared" si="4"/>
        <v>Ja</v>
      </c>
      <c r="R135">
        <f t="shared" si="5"/>
        <v>123</v>
      </c>
    </row>
    <row r="136" spans="1:18">
      <c r="A136" s="2" t="s">
        <v>214</v>
      </c>
      <c r="B136" s="2" t="s">
        <v>216</v>
      </c>
      <c r="C136">
        <f>IFERROR(VLOOKUP($B136,Miljövärden!$B$3:$H$600,MATCH(C$2,Miljövärden!$B$2:$H$2,0),FALSE),"Saknas")</f>
        <v>0.19961000000000001</v>
      </c>
      <c r="D136">
        <f>IFERROR(VLOOKUP($B136,Miljövärden!$B$3:$H$600,MATCH(D$2,Miljövärden!$B$2:$H$2,0),FALSE),"Saknas")</f>
        <v>16.741599999999998</v>
      </c>
      <c r="E136">
        <f>IFERROR(VLOOKUP($B136,Miljövärden!$B$3:$H$600,MATCH(E$2,Miljövärden!$B$2:$H$2,0),FALSE),"Saknas")</f>
        <v>12.9832</v>
      </c>
      <c r="F136">
        <f>IFERROR(VLOOKUP($B136,Miljövärden!$B$3:$H$600,MATCH(F$2,Miljövärden!$B$2:$H$2,0),FALSE),"Saknas")</f>
        <v>1.9479E-2</v>
      </c>
      <c r="G136" t="str">
        <f>IFERROR(VLOOKUP($B136,Miljövärden!$B$3:$H$600,MATCH(G$2,Miljövärden!$B$2:$H$2,0),FALSE),"Nej, saknas")</f>
        <v>Ja</v>
      </c>
      <c r="H136" t="str">
        <f>IFERROR(VLOOKUP($B136,Miljövärden!$B$3:$H$600,MATCH(H$2,Miljövärden!$B$2:$H$2,0),FALSE),"Nej, saknas")</f>
        <v>Ja</v>
      </c>
      <c r="P136" t="str">
        <f t="shared" si="4"/>
        <v>Ja</v>
      </c>
      <c r="R136">
        <f t="shared" si="5"/>
        <v>124</v>
      </c>
    </row>
    <row r="137" spans="1:18">
      <c r="A137" s="2" t="s">
        <v>217</v>
      </c>
      <c r="B137" s="2" t="s">
        <v>218</v>
      </c>
      <c r="C137">
        <f>IFERROR(VLOOKUP($B137,Miljövärden!$B$3:$H$600,MATCH(C$2,Miljövärden!$B$2:$H$2,0),FALSE),"Saknas")</f>
        <v>4.0745700000000003E-2</v>
      </c>
      <c r="D137">
        <f>IFERROR(VLOOKUP($B137,Miljövärden!$B$3:$H$600,MATCH(D$2,Miljövärden!$B$2:$H$2,0),FALSE),"Saknas")</f>
        <v>8.4814399999999992</v>
      </c>
      <c r="E137">
        <f>IFERROR(VLOOKUP($B137,Miljövärden!$B$3:$H$600,MATCH(E$2,Miljövärden!$B$2:$H$2,0),FALSE),"Saknas")</f>
        <v>3.2410600000000001</v>
      </c>
      <c r="F137">
        <f>IFERROR(VLOOKUP($B137,Miljövärden!$B$3:$H$600,MATCH(F$2,Miljövärden!$B$2:$H$2,0),FALSE),"Saknas")</f>
        <v>2.1054799999999999E-3</v>
      </c>
      <c r="G137" t="str">
        <f>IFERROR(VLOOKUP($B137,Miljövärden!$B$3:$H$600,MATCH(G$2,Miljövärden!$B$2:$H$2,0),FALSE),"Nej, saknas")</f>
        <v>Ja</v>
      </c>
      <c r="H137" t="str">
        <f>IFERROR(VLOOKUP($B137,Miljövärden!$B$3:$H$600,MATCH(H$2,Miljövärden!$B$2:$H$2,0),FALSE),"Nej, saknas")</f>
        <v>Ja</v>
      </c>
      <c r="P137" t="str">
        <f t="shared" si="4"/>
        <v>Ja</v>
      </c>
      <c r="R137">
        <f t="shared" si="5"/>
        <v>125</v>
      </c>
    </row>
    <row r="138" spans="1:18">
      <c r="A138" s="2" t="s">
        <v>217</v>
      </c>
      <c r="B138" s="2" t="s">
        <v>221</v>
      </c>
      <c r="C138">
        <f>IFERROR(VLOOKUP($B138,Miljövärden!$B$3:$H$600,MATCH(C$2,Miljövärden!$B$2:$H$2,0),FALSE),"Saknas")</f>
        <v>7.2031600000000001E-2</v>
      </c>
      <c r="D138">
        <f>IFERROR(VLOOKUP($B138,Miljövärden!$B$3:$H$600,MATCH(D$2,Miljövärden!$B$2:$H$2,0),FALSE),"Saknas")</f>
        <v>4.8968800000000003</v>
      </c>
      <c r="E138">
        <f>IFERROR(VLOOKUP($B138,Miljövärden!$B$3:$H$600,MATCH(E$2,Miljövärden!$B$2:$H$2,0),FALSE),"Saknas")</f>
        <v>11.357100000000001</v>
      </c>
      <c r="F138">
        <f>IFERROR(VLOOKUP($B138,Miljövärden!$B$3:$H$600,MATCH(F$2,Miljövärden!$B$2:$H$2,0),FALSE),"Saknas")</f>
        <v>0</v>
      </c>
      <c r="G138" t="str">
        <f>IFERROR(VLOOKUP($B138,Miljövärden!$B$3:$H$600,MATCH(G$2,Miljövärden!$B$2:$H$2,0),FALSE),"Nej, saknas")</f>
        <v>Ja</v>
      </c>
      <c r="H138" t="str">
        <f>IFERROR(VLOOKUP($B138,Miljövärden!$B$3:$H$600,MATCH(H$2,Miljövärden!$B$2:$H$2,0),FALSE),"Nej, saknas")</f>
        <v>Ja</v>
      </c>
      <c r="P138" t="str">
        <f t="shared" si="4"/>
        <v>Ja</v>
      </c>
      <c r="R138">
        <f t="shared" si="5"/>
        <v>126</v>
      </c>
    </row>
    <row r="139" spans="1:18">
      <c r="A139" s="2" t="s">
        <v>222</v>
      </c>
      <c r="B139" s="2" t="s">
        <v>223</v>
      </c>
      <c r="C139">
        <f>IFERROR(VLOOKUP($B139,Miljövärden!$B$3:$H$600,MATCH(C$2,Miljövärden!$B$2:$H$2,0),FALSE),"Saknas")</f>
        <v>0.20530999999999999</v>
      </c>
      <c r="D139">
        <f>IFERROR(VLOOKUP($B139,Miljövärden!$B$3:$H$600,MATCH(D$2,Miljövärden!$B$2:$H$2,0),FALSE),"Saknas")</f>
        <v>13.4185</v>
      </c>
      <c r="E139">
        <f>IFERROR(VLOOKUP($B139,Miljövärden!$B$3:$H$600,MATCH(E$2,Miljövärden!$B$2:$H$2,0),FALSE),"Saknas")</f>
        <v>19.021899999999999</v>
      </c>
      <c r="F139">
        <f>IFERROR(VLOOKUP($B139,Miljövärden!$B$3:$H$600,MATCH(F$2,Miljövärden!$B$2:$H$2,0),FALSE),"Saknas")</f>
        <v>2.2330800000000001E-2</v>
      </c>
      <c r="G139" t="str">
        <f>IFERROR(VLOOKUP($B139,Miljövärden!$B$3:$H$600,MATCH(G$2,Miljövärden!$B$2:$H$2,0),FALSE),"Nej, saknas")</f>
        <v>Ja</v>
      </c>
      <c r="H139" t="str">
        <f>IFERROR(VLOOKUP($B139,Miljövärden!$B$3:$H$600,MATCH(H$2,Miljövärden!$B$2:$H$2,0),FALSE),"Nej, saknas")</f>
        <v>Ja</v>
      </c>
      <c r="P139" t="str">
        <f t="shared" si="4"/>
        <v>Ja</v>
      </c>
      <c r="R139">
        <f t="shared" si="5"/>
        <v>127</v>
      </c>
    </row>
    <row r="140" spans="1:18">
      <c r="A140" s="2" t="s">
        <v>222</v>
      </c>
      <c r="B140" s="2" t="s">
        <v>224</v>
      </c>
      <c r="C140">
        <f>IFERROR(VLOOKUP($B140,Miljövärden!$B$3:$H$600,MATCH(C$2,Miljövärden!$B$2:$H$2,0),FALSE),"Saknas")</f>
        <v>0.280642</v>
      </c>
      <c r="D140">
        <f>IFERROR(VLOOKUP($B140,Miljövärden!$B$3:$H$600,MATCH(D$2,Miljövärden!$B$2:$H$2,0),FALSE),"Saknas")</f>
        <v>36.3399</v>
      </c>
      <c r="E140">
        <f>IFERROR(VLOOKUP($B140,Miljövärden!$B$3:$H$600,MATCH(E$2,Miljövärden!$B$2:$H$2,0),FALSE),"Saknas")</f>
        <v>18.5731</v>
      </c>
      <c r="F140">
        <f>IFERROR(VLOOKUP($B140,Miljövärden!$B$3:$H$600,MATCH(F$2,Miljövärden!$B$2:$H$2,0),FALSE),"Saknas")</f>
        <v>9.2614000000000002E-2</v>
      </c>
      <c r="G140" t="str">
        <f>IFERROR(VLOOKUP($B140,Miljövärden!$B$3:$H$600,MATCH(G$2,Miljövärden!$B$2:$H$2,0),FALSE),"Nej, saknas")</f>
        <v>Ja</v>
      </c>
      <c r="H140" t="str">
        <f>IFERROR(VLOOKUP($B140,Miljövärden!$B$3:$H$600,MATCH(H$2,Miljövärden!$B$2:$H$2,0),FALSE),"Nej, saknas")</f>
        <v>Ja</v>
      </c>
      <c r="P140" t="str">
        <f t="shared" si="4"/>
        <v>Ja</v>
      </c>
      <c r="R140">
        <f t="shared" si="5"/>
        <v>128</v>
      </c>
    </row>
    <row r="141" spans="1:18">
      <c r="A141" s="2" t="s">
        <v>222</v>
      </c>
      <c r="B141" s="2" t="s">
        <v>225</v>
      </c>
      <c r="C141">
        <f>IFERROR(VLOOKUP($B141,Miljövärden!$B$3:$H$600,MATCH(C$2,Miljövärden!$B$2:$H$2,0),FALSE),"Saknas")</f>
        <v>0.17205500000000001</v>
      </c>
      <c r="D141">
        <f>IFERROR(VLOOKUP($B141,Miljövärden!$B$3:$H$600,MATCH(D$2,Miljövärden!$B$2:$H$2,0),FALSE),"Saknas")</f>
        <v>9.2756299999999996</v>
      </c>
      <c r="E141">
        <f>IFERROR(VLOOKUP($B141,Miljövärden!$B$3:$H$600,MATCH(E$2,Miljövärden!$B$2:$H$2,0),FALSE),"Saknas")</f>
        <v>17.069700000000001</v>
      </c>
      <c r="F141">
        <f>IFERROR(VLOOKUP($B141,Miljövärden!$B$3:$H$600,MATCH(F$2,Miljövärden!$B$2:$H$2,0),FALSE),"Saknas")</f>
        <v>1.36659E-2</v>
      </c>
      <c r="G141" t="str">
        <f>IFERROR(VLOOKUP($B141,Miljövärden!$B$3:$H$600,MATCH(G$2,Miljövärden!$B$2:$H$2,0),FALSE),"Nej, saknas")</f>
        <v>Ja</v>
      </c>
      <c r="H141" t="str">
        <f>IFERROR(VLOOKUP($B141,Miljövärden!$B$3:$H$600,MATCH(H$2,Miljövärden!$B$2:$H$2,0),FALSE),"Nej, saknas")</f>
        <v>Ja</v>
      </c>
      <c r="P141" t="str">
        <f t="shared" si="4"/>
        <v>Ja</v>
      </c>
      <c r="R141">
        <f t="shared" si="5"/>
        <v>129</v>
      </c>
    </row>
    <row r="142" spans="1:18">
      <c r="A142" s="2" t="s">
        <v>222</v>
      </c>
      <c r="B142" s="2" t="s">
        <v>226</v>
      </c>
      <c r="C142">
        <f>IFERROR(VLOOKUP($B142,Miljövärden!$B$3:$H$600,MATCH(C$2,Miljövärden!$B$2:$H$2,0),FALSE),"Saknas")</f>
        <v>0.147371</v>
      </c>
      <c r="D142">
        <f>IFERROR(VLOOKUP($B142,Miljövärden!$B$3:$H$600,MATCH(D$2,Miljövärden!$B$2:$H$2,0),FALSE),"Saknas")</f>
        <v>20.664400000000001</v>
      </c>
      <c r="E142">
        <f>IFERROR(VLOOKUP($B142,Miljövärden!$B$3:$H$600,MATCH(E$2,Miljövärden!$B$2:$H$2,0),FALSE),"Saknas")</f>
        <v>8.4605499999999996</v>
      </c>
      <c r="F142">
        <f>IFERROR(VLOOKUP($B142,Miljövärden!$B$3:$H$600,MATCH(F$2,Miljövärden!$B$2:$H$2,0),FALSE),"Saknas")</f>
        <v>2.7933699999999999E-2</v>
      </c>
      <c r="G142" t="str">
        <f>IFERROR(VLOOKUP($B142,Miljövärden!$B$3:$H$600,MATCH(G$2,Miljövärden!$B$2:$H$2,0),FALSE),"Nej, saknas")</f>
        <v>Ja</v>
      </c>
      <c r="H142" t="str">
        <f>IFERROR(VLOOKUP($B142,Miljövärden!$B$3:$H$600,MATCH(H$2,Miljövärden!$B$2:$H$2,0),FALSE),"Nej, saknas")</f>
        <v>Ja</v>
      </c>
      <c r="P142" t="str">
        <f t="shared" si="4"/>
        <v>Ja</v>
      </c>
      <c r="R142">
        <f t="shared" si="5"/>
        <v>130</v>
      </c>
    </row>
    <row r="143" spans="1:18">
      <c r="A143" s="2" t="s">
        <v>227</v>
      </c>
      <c r="B143" s="2" t="s">
        <v>228</v>
      </c>
      <c r="C143">
        <f>IFERROR(VLOOKUP($B143,Miljövärden!$B$3:$H$600,MATCH(C$2,Miljövärden!$B$2:$H$2,0),FALSE),"Saknas")</f>
        <v>8.7381799999999996E-2</v>
      </c>
      <c r="D143">
        <f>IFERROR(VLOOKUP($B143,Miljövärden!$B$3:$H$600,MATCH(D$2,Miljövärden!$B$2:$H$2,0),FALSE),"Saknas")</f>
        <v>77.172700000000006</v>
      </c>
      <c r="E143">
        <f>IFERROR(VLOOKUP($B143,Miljövärden!$B$3:$H$600,MATCH(E$2,Miljövärden!$B$2:$H$2,0),FALSE),"Saknas")</f>
        <v>3.7789999999999999</v>
      </c>
      <c r="F143">
        <f>IFERROR(VLOOKUP($B143,Miljövärden!$B$3:$H$600,MATCH(F$2,Miljövärden!$B$2:$H$2,0),FALSE),"Saknas")</f>
        <v>4.0955999999999996E-3</v>
      </c>
      <c r="G143" t="str">
        <f>IFERROR(VLOOKUP($B143,Miljövärden!$B$3:$H$600,MATCH(G$2,Miljövärden!$B$2:$H$2,0),FALSE),"Nej, saknas")</f>
        <v>Ja</v>
      </c>
      <c r="H143" t="str">
        <f>IFERROR(VLOOKUP($B143,Miljövärden!$B$3:$H$600,MATCH(H$2,Miljövärden!$B$2:$H$2,0),FALSE),"Nej, saknas")</f>
        <v>Ja</v>
      </c>
      <c r="P143" t="str">
        <f t="shared" si="4"/>
        <v>Ja</v>
      </c>
      <c r="R143">
        <f t="shared" si="5"/>
        <v>131</v>
      </c>
    </row>
    <row r="144" spans="1:18">
      <c r="A144" s="2" t="s">
        <v>231</v>
      </c>
      <c r="B144" s="2" t="s">
        <v>232</v>
      </c>
      <c r="C144">
        <f>IFERROR(VLOOKUP($B144,Miljövärden!$B$3:$H$600,MATCH(C$2,Miljövärden!$B$2:$H$2,0),FALSE),"Saknas")</f>
        <v>0.15760199999999999</v>
      </c>
      <c r="D144">
        <f>IFERROR(VLOOKUP($B144,Miljövärden!$B$3:$H$600,MATCH(D$2,Miljövärden!$B$2:$H$2,0),FALSE),"Saknas")</f>
        <v>28.111999999999998</v>
      </c>
      <c r="E144">
        <f>IFERROR(VLOOKUP($B144,Miljövärden!$B$3:$H$600,MATCH(E$2,Miljövärden!$B$2:$H$2,0),FALSE),"Saknas")</f>
        <v>12.3957</v>
      </c>
      <c r="F144">
        <f>IFERROR(VLOOKUP($B144,Miljövärden!$B$3:$H$600,MATCH(F$2,Miljövärden!$B$2:$H$2,0),FALSE),"Saknas")</f>
        <v>5.0968399999999997E-2</v>
      </c>
      <c r="G144" t="str">
        <f>IFERROR(VLOOKUP($B144,Miljövärden!$B$3:$H$600,MATCH(G$2,Miljövärden!$B$2:$H$2,0),FALSE),"Nej, saknas")</f>
        <v>Nej</v>
      </c>
      <c r="H144" t="str">
        <f>IFERROR(VLOOKUP($B144,Miljövärden!$B$3:$H$600,MATCH(H$2,Miljövärden!$B$2:$H$2,0),FALSE),"Nej, saknas")</f>
        <v>Ja</v>
      </c>
      <c r="P144" t="str">
        <f t="shared" si="4"/>
        <v>Ja</v>
      </c>
      <c r="R144">
        <f t="shared" si="5"/>
        <v>132</v>
      </c>
    </row>
    <row r="145" spans="1:18">
      <c r="A145" s="2" t="s">
        <v>231</v>
      </c>
      <c r="B145" s="2" t="s">
        <v>233</v>
      </c>
      <c r="C145">
        <f>IFERROR(VLOOKUP($B145,Miljövärden!$B$3:$H$600,MATCH(C$2,Miljövärden!$B$2:$H$2,0),FALSE),"Saknas")</f>
        <v>0.102092</v>
      </c>
      <c r="D145">
        <f>IFERROR(VLOOKUP($B145,Miljövärden!$B$3:$H$600,MATCH(D$2,Miljövärden!$B$2:$H$2,0),FALSE),"Saknas")</f>
        <v>16.9969</v>
      </c>
      <c r="E145">
        <f>IFERROR(VLOOKUP($B145,Miljövärden!$B$3:$H$600,MATCH(E$2,Miljövärden!$B$2:$H$2,0),FALSE),"Saknas")</f>
        <v>10.4892</v>
      </c>
      <c r="F145">
        <f>IFERROR(VLOOKUP($B145,Miljövärden!$B$3:$H$600,MATCH(F$2,Miljövärden!$B$2:$H$2,0),FALSE),"Saknas")</f>
        <v>3.03457E-2</v>
      </c>
      <c r="G145" t="str">
        <f>IFERROR(VLOOKUP($B145,Miljövärden!$B$3:$H$600,MATCH(G$2,Miljövärden!$B$2:$H$2,0),FALSE),"Nej, saknas")</f>
        <v>Nej</v>
      </c>
      <c r="H145" t="str">
        <f>IFERROR(VLOOKUP($B145,Miljövärden!$B$3:$H$600,MATCH(H$2,Miljövärden!$B$2:$H$2,0),FALSE),"Nej, saknas")</f>
        <v>Ja</v>
      </c>
      <c r="P145" t="str">
        <f t="shared" si="4"/>
        <v>Ja</v>
      </c>
      <c r="R145">
        <f t="shared" si="5"/>
        <v>133</v>
      </c>
    </row>
    <row r="146" spans="1:18">
      <c r="A146" s="2" t="s">
        <v>231</v>
      </c>
      <c r="B146" s="2" t="s">
        <v>234</v>
      </c>
      <c r="C146">
        <f>IFERROR(VLOOKUP($B146,Miljövärden!$B$3:$H$600,MATCH(C$2,Miljövärden!$B$2:$H$2,0),FALSE),"Saknas")</f>
        <v>8.3291900000000002E-2</v>
      </c>
      <c r="D146">
        <f>IFERROR(VLOOKUP($B146,Miljövärden!$B$3:$H$600,MATCH(D$2,Miljövärden!$B$2:$H$2,0),FALSE),"Saknas")</f>
        <v>8.6212099999999996</v>
      </c>
      <c r="E146">
        <f>IFERROR(VLOOKUP($B146,Miljövärden!$B$3:$H$600,MATCH(E$2,Miljövärden!$B$2:$H$2,0),FALSE),"Saknas")</f>
        <v>11.869300000000001</v>
      </c>
      <c r="F146">
        <f>IFERROR(VLOOKUP($B146,Miljövärden!$B$3:$H$600,MATCH(F$2,Miljövärden!$B$2:$H$2,0),FALSE),"Saknas")</f>
        <v>4.2213399999999996E-3</v>
      </c>
      <c r="G146" t="str">
        <f>IFERROR(VLOOKUP($B146,Miljövärden!$B$3:$H$600,MATCH(G$2,Miljövärden!$B$2:$H$2,0),FALSE),"Nej, saknas")</f>
        <v>Nej</v>
      </c>
      <c r="H146" t="str">
        <f>IFERROR(VLOOKUP($B146,Miljövärden!$B$3:$H$600,MATCH(H$2,Miljövärden!$B$2:$H$2,0),FALSE),"Nej, saknas")</f>
        <v>Ja</v>
      </c>
      <c r="P146" t="str">
        <f t="shared" si="4"/>
        <v>Ja</v>
      </c>
      <c r="R146">
        <f t="shared" si="5"/>
        <v>134</v>
      </c>
    </row>
    <row r="147" spans="1:18">
      <c r="A147" s="2" t="s">
        <v>231</v>
      </c>
      <c r="B147" s="2" t="s">
        <v>235</v>
      </c>
      <c r="C147">
        <f>IFERROR(VLOOKUP($B147,Miljövärden!$B$3:$H$600,MATCH(C$2,Miljövärden!$B$2:$H$2,0),FALSE),"Saknas")</f>
        <v>7.5532699999999994E-2</v>
      </c>
      <c r="D147">
        <f>IFERROR(VLOOKUP($B147,Miljövärden!$B$3:$H$600,MATCH(D$2,Miljövärden!$B$2:$H$2,0),FALSE),"Saknas")</f>
        <v>7.4271399999999996</v>
      </c>
      <c r="E147">
        <f>IFERROR(VLOOKUP($B147,Miljövärden!$B$3:$H$600,MATCH(E$2,Miljövärden!$B$2:$H$2,0),FALSE),"Saknas")</f>
        <v>10.6165</v>
      </c>
      <c r="F147">
        <f>IFERROR(VLOOKUP($B147,Miljövärden!$B$3:$H$600,MATCH(F$2,Miljövärden!$B$2:$H$2,0),FALSE),"Saknas")</f>
        <v>3.4818000000000002E-3</v>
      </c>
      <c r="G147" t="str">
        <f>IFERROR(VLOOKUP($B147,Miljövärden!$B$3:$H$600,MATCH(G$2,Miljövärden!$B$2:$H$2,0),FALSE),"Nej, saknas")</f>
        <v>Nej</v>
      </c>
      <c r="H147" t="str">
        <f>IFERROR(VLOOKUP($B147,Miljövärden!$B$3:$H$600,MATCH(H$2,Miljövärden!$B$2:$H$2,0),FALSE),"Nej, saknas")</f>
        <v>Ja</v>
      </c>
      <c r="P147" t="str">
        <f t="shared" si="4"/>
        <v>Ja</v>
      </c>
      <c r="R147">
        <f t="shared" si="5"/>
        <v>135</v>
      </c>
    </row>
    <row r="148" spans="1:18">
      <c r="A148" s="2" t="s">
        <v>231</v>
      </c>
      <c r="B148" s="2" t="s">
        <v>236</v>
      </c>
      <c r="C148">
        <f>IFERROR(VLOOKUP($B148,Miljövärden!$B$3:$H$600,MATCH(C$2,Miljövärden!$B$2:$H$2,0),FALSE),"Saknas")</f>
        <v>0.20311699999999999</v>
      </c>
      <c r="D148">
        <f>IFERROR(VLOOKUP($B148,Miljövärden!$B$3:$H$600,MATCH(D$2,Miljövärden!$B$2:$H$2,0),FALSE),"Saknas")</f>
        <v>11.768700000000001</v>
      </c>
      <c r="E148">
        <f>IFERROR(VLOOKUP($B148,Miljövärden!$B$3:$H$600,MATCH(E$2,Miljövärden!$B$2:$H$2,0),FALSE),"Saknas")</f>
        <v>20.512499999999999</v>
      </c>
      <c r="F148">
        <f>IFERROR(VLOOKUP($B148,Miljövärden!$B$3:$H$600,MATCH(F$2,Miljövärden!$B$2:$H$2,0),FALSE),"Saknas")</f>
        <v>1.5324600000000001E-2</v>
      </c>
      <c r="G148" t="str">
        <f>IFERROR(VLOOKUP($B148,Miljövärden!$B$3:$H$600,MATCH(G$2,Miljövärden!$B$2:$H$2,0),FALSE),"Nej, saknas")</f>
        <v>Nej</v>
      </c>
      <c r="H148" t="str">
        <f>IFERROR(VLOOKUP($B148,Miljövärden!$B$3:$H$600,MATCH(H$2,Miljövärden!$B$2:$H$2,0),FALSE),"Nej, saknas")</f>
        <v>Ja</v>
      </c>
      <c r="P148" t="str">
        <f t="shared" si="4"/>
        <v>Ja</v>
      </c>
      <c r="R148">
        <f t="shared" si="5"/>
        <v>136</v>
      </c>
    </row>
    <row r="149" spans="1:18">
      <c r="A149" s="2" t="s">
        <v>231</v>
      </c>
      <c r="B149" s="2" t="s">
        <v>237</v>
      </c>
      <c r="C149">
        <f>IFERROR(VLOOKUP($B149,Miljövärden!$B$3:$H$600,MATCH(C$2,Miljövärden!$B$2:$H$2,0),FALSE),"Saknas")</f>
        <v>0.88764600000000005</v>
      </c>
      <c r="D149">
        <f>IFERROR(VLOOKUP($B149,Miljövärden!$B$3:$H$600,MATCH(D$2,Miljövärden!$B$2:$H$2,0),FALSE),"Saknas")</f>
        <v>5.2927200000000001</v>
      </c>
      <c r="E149">
        <f>IFERROR(VLOOKUP($B149,Miljövärden!$B$3:$H$600,MATCH(E$2,Miljövärden!$B$2:$H$2,0),FALSE),"Saknas")</f>
        <v>33.578899999999997</v>
      </c>
      <c r="F149">
        <f>IFERROR(VLOOKUP($B149,Miljövärden!$B$3:$H$600,MATCH(F$2,Miljövärden!$B$2:$H$2,0),FALSE),"Saknas")</f>
        <v>1.4317400000000001E-4</v>
      </c>
      <c r="G149" t="str">
        <f>IFERROR(VLOOKUP($B149,Miljövärden!$B$3:$H$600,MATCH(G$2,Miljövärden!$B$2:$H$2,0),FALSE),"Nej, saknas")</f>
        <v>Nej</v>
      </c>
      <c r="H149" t="str">
        <f>IFERROR(VLOOKUP($B149,Miljövärden!$B$3:$H$600,MATCH(H$2,Miljövärden!$B$2:$H$2,0),FALSE),"Nej, saknas")</f>
        <v>Ja</v>
      </c>
      <c r="P149" t="str">
        <f t="shared" si="4"/>
        <v>Ja</v>
      </c>
      <c r="R149">
        <f t="shared" si="5"/>
        <v>137</v>
      </c>
    </row>
    <row r="150" spans="1:18">
      <c r="A150" s="2" t="s">
        <v>231</v>
      </c>
      <c r="B150" s="2" t="s">
        <v>238</v>
      </c>
      <c r="C150">
        <f>IFERROR(VLOOKUP($B150,Miljövärden!$B$3:$H$600,MATCH(C$2,Miljövärden!$B$2:$H$2,0),FALSE),"Saknas")</f>
        <v>0.32512400000000002</v>
      </c>
      <c r="D150">
        <f>IFERROR(VLOOKUP($B150,Miljövärden!$B$3:$H$600,MATCH(D$2,Miljövärden!$B$2:$H$2,0),FALSE),"Saknas")</f>
        <v>71.023799999999994</v>
      </c>
      <c r="E150">
        <f>IFERROR(VLOOKUP($B150,Miljövärden!$B$3:$H$600,MATCH(E$2,Miljövärden!$B$2:$H$2,0),FALSE),"Saknas")</f>
        <v>13.475099999999999</v>
      </c>
      <c r="F150">
        <f>IFERROR(VLOOKUP($B150,Miljövärden!$B$3:$H$600,MATCH(F$2,Miljövärden!$B$2:$H$2,0),FALSE),"Saknas")</f>
        <v>0.16556000000000001</v>
      </c>
      <c r="G150" t="str">
        <f>IFERROR(VLOOKUP($B150,Miljövärden!$B$3:$H$600,MATCH(G$2,Miljövärden!$B$2:$H$2,0),FALSE),"Nej, saknas")</f>
        <v>Nej</v>
      </c>
      <c r="H150" t="str">
        <f>IFERROR(VLOOKUP($B150,Miljövärden!$B$3:$H$600,MATCH(H$2,Miljövärden!$B$2:$H$2,0),FALSE),"Nej, saknas")</f>
        <v>Ja</v>
      </c>
      <c r="P150" t="str">
        <f t="shared" si="4"/>
        <v>Ja</v>
      </c>
      <c r="R150">
        <f t="shared" si="5"/>
        <v>138</v>
      </c>
    </row>
    <row r="151" spans="1:18">
      <c r="A151" s="2" t="s">
        <v>231</v>
      </c>
      <c r="B151" s="2" t="s">
        <v>239</v>
      </c>
      <c r="C151">
        <f>IFERROR(VLOOKUP($B151,Miljövärden!$B$3:$H$600,MATCH(C$2,Miljövärden!$B$2:$H$2,0),FALSE),"Saknas")</f>
        <v>8.1579399999999996E-2</v>
      </c>
      <c r="D151">
        <f>IFERROR(VLOOKUP($B151,Miljövärden!$B$3:$H$600,MATCH(D$2,Miljövärden!$B$2:$H$2,0),FALSE),"Saknas")</f>
        <v>7.9870599999999996</v>
      </c>
      <c r="E151">
        <f>IFERROR(VLOOKUP($B151,Miljövärden!$B$3:$H$600,MATCH(E$2,Miljövärden!$B$2:$H$2,0),FALSE),"Saknas")</f>
        <v>11.085000000000001</v>
      </c>
      <c r="F151">
        <f>IFERROR(VLOOKUP($B151,Miljövärden!$B$3:$H$600,MATCH(F$2,Miljövärden!$B$2:$H$2,0),FALSE),"Saknas")</f>
        <v>4.0511899999999997E-3</v>
      </c>
      <c r="G151" t="str">
        <f>IFERROR(VLOOKUP($B151,Miljövärden!$B$3:$H$600,MATCH(G$2,Miljövärden!$B$2:$H$2,0),FALSE),"Nej, saknas")</f>
        <v>Nej</v>
      </c>
      <c r="H151" t="str">
        <f>IFERROR(VLOOKUP($B151,Miljövärden!$B$3:$H$600,MATCH(H$2,Miljövärden!$B$2:$H$2,0),FALSE),"Nej, saknas")</f>
        <v>Ja</v>
      </c>
      <c r="P151" t="str">
        <f t="shared" si="4"/>
        <v>Ja</v>
      </c>
      <c r="R151">
        <f t="shared" si="5"/>
        <v>139</v>
      </c>
    </row>
    <row r="152" spans="1:18">
      <c r="A152" s="2" t="s">
        <v>231</v>
      </c>
      <c r="B152" s="2" t="s">
        <v>240</v>
      </c>
      <c r="C152">
        <f>IFERROR(VLOOKUP($B152,Miljövärden!$B$3:$H$600,MATCH(C$2,Miljövärden!$B$2:$H$2,0),FALSE),"Saknas")</f>
        <v>8.0073199999999997E-2</v>
      </c>
      <c r="D152">
        <f>IFERROR(VLOOKUP($B152,Miljövärden!$B$3:$H$600,MATCH(D$2,Miljövärden!$B$2:$H$2,0),FALSE),"Saknas")</f>
        <v>8.9175900000000006</v>
      </c>
      <c r="E152">
        <f>IFERROR(VLOOKUP($B152,Miljövärden!$B$3:$H$600,MATCH(E$2,Miljövärden!$B$2:$H$2,0),FALSE),"Saknas")</f>
        <v>10.5068</v>
      </c>
      <c r="F152">
        <f>IFERROR(VLOOKUP($B152,Miljövärden!$B$3:$H$600,MATCH(F$2,Miljövärden!$B$2:$H$2,0),FALSE),"Saknas")</f>
        <v>7.7317999999999996E-3</v>
      </c>
      <c r="G152" t="str">
        <f>IFERROR(VLOOKUP($B152,Miljövärden!$B$3:$H$600,MATCH(G$2,Miljövärden!$B$2:$H$2,0),FALSE),"Nej, saknas")</f>
        <v>Nej</v>
      </c>
      <c r="H152" t="str">
        <f>IFERROR(VLOOKUP($B152,Miljövärden!$B$3:$H$600,MATCH(H$2,Miljövärden!$B$2:$H$2,0),FALSE),"Nej, saknas")</f>
        <v>Ja</v>
      </c>
      <c r="P152" t="str">
        <f t="shared" si="4"/>
        <v>Ja</v>
      </c>
      <c r="R152">
        <f t="shared" si="5"/>
        <v>140</v>
      </c>
    </row>
    <row r="153" spans="1:18">
      <c r="A153" s="2" t="s">
        <v>231</v>
      </c>
      <c r="B153" s="2" t="s">
        <v>241</v>
      </c>
      <c r="C153">
        <f>IFERROR(VLOOKUP($B153,Miljövärden!$B$3:$H$600,MATCH(C$2,Miljövärden!$B$2:$H$2,0),FALSE),"Saknas")</f>
        <v>0.11887399999999999</v>
      </c>
      <c r="D153">
        <f>IFERROR(VLOOKUP($B153,Miljövärden!$B$3:$H$600,MATCH(D$2,Miljövärden!$B$2:$H$2,0),FALSE),"Saknas")</f>
        <v>18.543500000000002</v>
      </c>
      <c r="E153">
        <f>IFERROR(VLOOKUP($B153,Miljövärden!$B$3:$H$600,MATCH(E$2,Miljövärden!$B$2:$H$2,0),FALSE),"Saknas")</f>
        <v>10.1105</v>
      </c>
      <c r="F153">
        <f>IFERROR(VLOOKUP($B153,Miljövärden!$B$3:$H$600,MATCH(F$2,Miljövärden!$B$2:$H$2,0),FALSE),"Saknas")</f>
        <v>3.6694400000000002E-2</v>
      </c>
      <c r="G153" t="str">
        <f>IFERROR(VLOOKUP($B153,Miljövärden!$B$3:$H$600,MATCH(G$2,Miljövärden!$B$2:$H$2,0),FALSE),"Nej, saknas")</f>
        <v>Nej</v>
      </c>
      <c r="H153" t="str">
        <f>IFERROR(VLOOKUP($B153,Miljövärden!$B$3:$H$600,MATCH(H$2,Miljövärden!$B$2:$H$2,0),FALSE),"Nej, saknas")</f>
        <v>Ja</v>
      </c>
      <c r="P153" t="str">
        <f t="shared" si="4"/>
        <v>Ja</v>
      </c>
      <c r="R153">
        <f t="shared" si="5"/>
        <v>141</v>
      </c>
    </row>
    <row r="154" spans="1:18">
      <c r="A154" s="2" t="s">
        <v>242</v>
      </c>
      <c r="B154" s="2" t="s">
        <v>243</v>
      </c>
      <c r="C154">
        <f>IFERROR(VLOOKUP($B154,Miljövärden!$B$3:$H$600,MATCH(C$2,Miljövärden!$B$2:$H$2,0),FALSE),"Saknas")</f>
        <v>0.18010100000000001</v>
      </c>
      <c r="D154">
        <f>IFERROR(VLOOKUP($B154,Miljövärden!$B$3:$H$600,MATCH(D$2,Miljövärden!$B$2:$H$2,0),FALSE),"Saknas")</f>
        <v>8.88429</v>
      </c>
      <c r="E154">
        <f>IFERROR(VLOOKUP($B154,Miljövärden!$B$3:$H$600,MATCH(E$2,Miljövärden!$B$2:$H$2,0),FALSE),"Saknas")</f>
        <v>19.282</v>
      </c>
      <c r="F154">
        <f>IFERROR(VLOOKUP($B154,Miljövärden!$B$3:$H$600,MATCH(F$2,Miljövärden!$B$2:$H$2,0),FALSE),"Saknas")</f>
        <v>9.31185E-3</v>
      </c>
      <c r="G154" t="str">
        <f>IFERROR(VLOOKUP($B154,Miljövärden!$B$3:$H$600,MATCH(G$2,Miljövärden!$B$2:$H$2,0),FALSE),"Nej, saknas")</f>
        <v>Nej</v>
      </c>
      <c r="H154" t="str">
        <f>IFERROR(VLOOKUP($B154,Miljövärden!$B$3:$H$600,MATCH(H$2,Miljövärden!$B$2:$H$2,0),FALSE),"Nej, saknas")</f>
        <v>Ja</v>
      </c>
      <c r="P154" t="str">
        <f t="shared" si="4"/>
        <v>Ja</v>
      </c>
      <c r="R154">
        <f t="shared" si="5"/>
        <v>142</v>
      </c>
    </row>
    <row r="155" spans="1:18">
      <c r="A155" s="2" t="s">
        <v>244</v>
      </c>
      <c r="B155" s="2" t="s">
        <v>245</v>
      </c>
      <c r="C155">
        <f>IFERROR(VLOOKUP($B155,Miljövärden!$B$3:$H$600,MATCH(C$2,Miljövärden!$B$2:$H$2,0),FALSE),"Saknas")</f>
        <v>0</v>
      </c>
      <c r="D155">
        <f>IFERROR(VLOOKUP($B155,Miljövärden!$B$3:$H$600,MATCH(D$2,Miljövärden!$B$2:$H$2,0),FALSE),"Saknas")</f>
        <v>0</v>
      </c>
      <c r="E155">
        <f>IFERROR(VLOOKUP($B155,Miljövärden!$B$3:$H$600,MATCH(E$2,Miljövärden!$B$2:$H$2,0),FALSE),"Saknas")</f>
        <v>0</v>
      </c>
      <c r="F155">
        <f>IFERROR(VLOOKUP($B155,Miljövärden!$B$3:$H$600,MATCH(F$2,Miljövärden!$B$2:$H$2,0),FALSE),"Saknas")</f>
        <v>0</v>
      </c>
      <c r="G155" t="str">
        <f>IFERROR(VLOOKUP($B155,Miljövärden!$B$3:$H$600,MATCH(G$2,Miljövärden!$B$2:$H$2,0),FALSE),"Nej, saknas")</f>
        <v>Nej</v>
      </c>
      <c r="H155" t="str">
        <f>IFERROR(VLOOKUP($B155,Miljövärden!$B$3:$H$600,MATCH(H$2,Miljövärden!$B$2:$H$2,0),FALSE),"Nej, saknas")</f>
        <v>Nej</v>
      </c>
      <c r="P155" t="str">
        <f t="shared" si="4"/>
        <v>nej</v>
      </c>
      <c r="R155">
        <f t="shared" si="5"/>
        <v>142</v>
      </c>
    </row>
    <row r="156" spans="1:18">
      <c r="A156" s="2" t="s">
        <v>246</v>
      </c>
      <c r="B156" s="2" t="s">
        <v>247</v>
      </c>
      <c r="C156">
        <f>IFERROR(VLOOKUP($B156,Miljövärden!$B$3:$H$600,MATCH(C$2,Miljövärden!$B$2:$H$2,0),FALSE),"Saknas")</f>
        <v>0.140682</v>
      </c>
      <c r="D156">
        <f>IFERROR(VLOOKUP($B156,Miljövärden!$B$3:$H$600,MATCH(D$2,Miljövärden!$B$2:$H$2,0),FALSE),"Saknas")</f>
        <v>29.517900000000001</v>
      </c>
      <c r="E156">
        <f>IFERROR(VLOOKUP($B156,Miljövärden!$B$3:$H$600,MATCH(E$2,Miljövärden!$B$2:$H$2,0),FALSE),"Saknas")</f>
        <v>10.4878</v>
      </c>
      <c r="F156">
        <f>IFERROR(VLOOKUP($B156,Miljövärden!$B$3:$H$600,MATCH(F$2,Miljövärden!$B$2:$H$2,0),FALSE),"Saknas")</f>
        <v>6.9625800000000002E-2</v>
      </c>
      <c r="G156" t="str">
        <f>IFERROR(VLOOKUP($B156,Miljövärden!$B$3:$H$600,MATCH(G$2,Miljövärden!$B$2:$H$2,0),FALSE),"Nej, saknas")</f>
        <v>Nej</v>
      </c>
      <c r="H156" t="str">
        <f>IFERROR(VLOOKUP($B156,Miljövärden!$B$3:$H$600,MATCH(H$2,Miljövärden!$B$2:$H$2,0),FALSE),"Nej, saknas")</f>
        <v>Ja</v>
      </c>
      <c r="P156" t="str">
        <f t="shared" si="4"/>
        <v>Ja</v>
      </c>
      <c r="R156">
        <f t="shared" si="5"/>
        <v>143</v>
      </c>
    </row>
    <row r="157" spans="1:18">
      <c r="A157" s="2" t="s">
        <v>246</v>
      </c>
      <c r="B157" s="2" t="s">
        <v>248</v>
      </c>
      <c r="C157">
        <f>IFERROR(VLOOKUP($B157,Miljövärden!$B$3:$H$600,MATCH(C$2,Miljövärden!$B$2:$H$2,0),FALSE),"Saknas")</f>
        <v>0.16089200000000001</v>
      </c>
      <c r="D157">
        <f>IFERROR(VLOOKUP($B157,Miljövärden!$B$3:$H$600,MATCH(D$2,Miljövärden!$B$2:$H$2,0),FALSE),"Saknas")</f>
        <v>6.8497700000000004</v>
      </c>
      <c r="E157">
        <f>IFERROR(VLOOKUP($B157,Miljövärden!$B$3:$H$600,MATCH(E$2,Miljövärden!$B$2:$H$2,0),FALSE),"Saknas")</f>
        <v>19.6737</v>
      </c>
      <c r="F157">
        <f>IFERROR(VLOOKUP($B157,Miljövärden!$B$3:$H$600,MATCH(F$2,Miljövärden!$B$2:$H$2,0),FALSE),"Saknas")</f>
        <v>3.3022400000000001E-3</v>
      </c>
      <c r="G157" t="str">
        <f>IFERROR(VLOOKUP($B157,Miljövärden!$B$3:$H$600,MATCH(G$2,Miljövärden!$B$2:$H$2,0),FALSE),"Nej, saknas")</f>
        <v>Nej</v>
      </c>
      <c r="H157" t="str">
        <f>IFERROR(VLOOKUP($B157,Miljövärden!$B$3:$H$600,MATCH(H$2,Miljövärden!$B$2:$H$2,0),FALSE),"Nej, saknas")</f>
        <v>Ja</v>
      </c>
      <c r="P157" t="str">
        <f t="shared" si="4"/>
        <v>Ja</v>
      </c>
      <c r="R157">
        <f t="shared" si="5"/>
        <v>144</v>
      </c>
    </row>
    <row r="158" spans="1:18">
      <c r="A158" s="2" t="s">
        <v>246</v>
      </c>
      <c r="B158" s="2" t="s">
        <v>249</v>
      </c>
      <c r="C158">
        <f>IFERROR(VLOOKUP($B158,Miljövärden!$B$3:$H$600,MATCH(C$2,Miljövärden!$B$2:$H$2,0),FALSE),"Saknas")</f>
        <v>7.6028399999999996E-2</v>
      </c>
      <c r="D158">
        <f>IFERROR(VLOOKUP($B158,Miljövärden!$B$3:$H$600,MATCH(D$2,Miljövärden!$B$2:$H$2,0),FALSE),"Saknas")</f>
        <v>5.50467</v>
      </c>
      <c r="E158">
        <f>IFERROR(VLOOKUP($B158,Miljövärden!$B$3:$H$600,MATCH(E$2,Miljövärden!$B$2:$H$2,0),FALSE),"Saknas")</f>
        <v>12.311400000000001</v>
      </c>
      <c r="F158">
        <f>IFERROR(VLOOKUP($B158,Miljövärden!$B$3:$H$600,MATCH(F$2,Miljövärden!$B$2:$H$2,0),FALSE),"Saknas")</f>
        <v>3.5912200000000002E-4</v>
      </c>
      <c r="G158" t="str">
        <f>IFERROR(VLOOKUP($B158,Miljövärden!$B$3:$H$600,MATCH(G$2,Miljövärden!$B$2:$H$2,0),FALSE),"Nej, saknas")</f>
        <v>Nej</v>
      </c>
      <c r="H158" t="str">
        <f>IFERROR(VLOOKUP($B158,Miljövärden!$B$3:$H$600,MATCH(H$2,Miljövärden!$B$2:$H$2,0),FALSE),"Nej, saknas")</f>
        <v>Ja</v>
      </c>
      <c r="P158" t="str">
        <f t="shared" si="4"/>
        <v>Ja</v>
      </c>
      <c r="R158">
        <f t="shared" si="5"/>
        <v>145</v>
      </c>
    </row>
    <row r="159" spans="1:18">
      <c r="A159" s="2" t="s">
        <v>246</v>
      </c>
      <c r="B159" s="2" t="s">
        <v>250</v>
      </c>
      <c r="C159">
        <f>IFERROR(VLOOKUP($B159,Miljövärden!$B$3:$H$600,MATCH(C$2,Miljövärden!$B$2:$H$2,0),FALSE),"Saknas")</f>
        <v>0.17927899999999999</v>
      </c>
      <c r="D159">
        <f>IFERROR(VLOOKUP($B159,Miljövärden!$B$3:$H$600,MATCH(D$2,Miljövärden!$B$2:$H$2,0),FALSE),"Saknas")</f>
        <v>15.2866</v>
      </c>
      <c r="E159">
        <f>IFERROR(VLOOKUP($B159,Miljövärden!$B$3:$H$600,MATCH(E$2,Miljövärden!$B$2:$H$2,0),FALSE),"Saknas")</f>
        <v>18.064299999999999</v>
      </c>
      <c r="F159">
        <f>IFERROR(VLOOKUP($B159,Miljövärden!$B$3:$H$600,MATCH(F$2,Miljövärden!$B$2:$H$2,0),FALSE),"Saknas")</f>
        <v>3.0247099999999999E-2</v>
      </c>
      <c r="G159" t="str">
        <f>IFERROR(VLOOKUP($B159,Miljövärden!$B$3:$H$600,MATCH(G$2,Miljövärden!$B$2:$H$2,0),FALSE),"Nej, saknas")</f>
        <v>Nej</v>
      </c>
      <c r="H159" t="str">
        <f>IFERROR(VLOOKUP($B159,Miljövärden!$B$3:$H$600,MATCH(H$2,Miljövärden!$B$2:$H$2,0),FALSE),"Nej, saknas")</f>
        <v>Ja</v>
      </c>
      <c r="P159" t="str">
        <f t="shared" si="4"/>
        <v>Ja</v>
      </c>
      <c r="R159">
        <f t="shared" si="5"/>
        <v>146</v>
      </c>
    </row>
    <row r="160" spans="1:18">
      <c r="A160" s="2" t="s">
        <v>251</v>
      </c>
      <c r="B160" s="2" t="s">
        <v>252</v>
      </c>
      <c r="C160">
        <f>IFERROR(VLOOKUP($B160,Miljövärden!$B$3:$H$600,MATCH(C$2,Miljövärden!$B$2:$H$2,0),FALSE),"Saknas")</f>
        <v>7.52216E-2</v>
      </c>
      <c r="D160">
        <f>IFERROR(VLOOKUP($B160,Miljövärden!$B$3:$H$600,MATCH(D$2,Miljövärden!$B$2:$H$2,0),FALSE),"Saknas")</f>
        <v>10.4983</v>
      </c>
      <c r="E160">
        <f>IFERROR(VLOOKUP($B160,Miljövärden!$B$3:$H$600,MATCH(E$2,Miljövärden!$B$2:$H$2,0),FALSE),"Saknas")</f>
        <v>2.81777E-2</v>
      </c>
      <c r="F160">
        <f>IFERROR(VLOOKUP($B160,Miljövärden!$B$3:$H$600,MATCH(F$2,Miljövärden!$B$2:$H$2,0),FALSE),"Saknas")</f>
        <v>1.13572E-2</v>
      </c>
      <c r="G160" t="str">
        <f>IFERROR(VLOOKUP($B160,Miljövärden!$B$3:$H$600,MATCH(G$2,Miljövärden!$B$2:$H$2,0),FALSE),"Nej, saknas")</f>
        <v>Ja</v>
      </c>
      <c r="H160" t="str">
        <f>IFERROR(VLOOKUP($B160,Miljövärden!$B$3:$H$600,MATCH(H$2,Miljövärden!$B$2:$H$2,0),FALSE),"Nej, saknas")</f>
        <v>Ja</v>
      </c>
      <c r="P160" t="str">
        <f t="shared" si="4"/>
        <v>Ja</v>
      </c>
      <c r="R160">
        <f t="shared" si="5"/>
        <v>147</v>
      </c>
    </row>
    <row r="161" spans="1:18">
      <c r="A161" s="2" t="s">
        <v>253</v>
      </c>
      <c r="B161" s="2" t="s">
        <v>254</v>
      </c>
      <c r="C161">
        <f>IFERROR(VLOOKUP($B161,Miljövärden!$B$3:$H$600,MATCH(C$2,Miljövärden!$B$2:$H$2,0),FALSE),"Saknas")</f>
        <v>0.37623400000000001</v>
      </c>
      <c r="D161">
        <f>IFERROR(VLOOKUP($B161,Miljövärden!$B$3:$H$600,MATCH(D$2,Miljövärden!$B$2:$H$2,0),FALSE),"Saknas")</f>
        <v>80.099400000000003</v>
      </c>
      <c r="E161">
        <f>IFERROR(VLOOKUP($B161,Miljövärden!$B$3:$H$600,MATCH(E$2,Miljövärden!$B$2:$H$2,0),FALSE),"Saknas")</f>
        <v>1.8190599999999999</v>
      </c>
      <c r="F161">
        <f>IFERROR(VLOOKUP($B161,Miljövärden!$B$3:$H$600,MATCH(F$2,Miljövärden!$B$2:$H$2,0),FALSE),"Saknas")</f>
        <v>0</v>
      </c>
      <c r="G161" t="str">
        <f>IFERROR(VLOOKUP($B161,Miljövärden!$B$3:$H$600,MATCH(G$2,Miljövärden!$B$2:$H$2,0),FALSE),"Nej, saknas")</f>
        <v>Ja</v>
      </c>
      <c r="H161" t="str">
        <f>IFERROR(VLOOKUP($B161,Miljövärden!$B$3:$H$600,MATCH(H$2,Miljövärden!$B$2:$H$2,0),FALSE),"Nej, saknas")</f>
        <v>Ja</v>
      </c>
      <c r="P161" t="str">
        <f t="shared" si="4"/>
        <v>Ja</v>
      </c>
      <c r="R161">
        <f t="shared" si="5"/>
        <v>148</v>
      </c>
    </row>
    <row r="162" spans="1:18">
      <c r="A162" s="2" t="s">
        <v>253</v>
      </c>
      <c r="B162" s="2" t="s">
        <v>255</v>
      </c>
      <c r="C162">
        <f>IFERROR(VLOOKUP($B162,Miljövärden!$B$3:$H$600,MATCH(C$2,Miljövärden!$B$2:$H$2,0),FALSE),"Saknas")</f>
        <v>0.10702200000000001</v>
      </c>
      <c r="D162">
        <f>IFERROR(VLOOKUP($B162,Miljövärden!$B$3:$H$600,MATCH(D$2,Miljövärden!$B$2:$H$2,0),FALSE),"Saknas")</f>
        <v>177.773</v>
      </c>
      <c r="E162">
        <f>IFERROR(VLOOKUP($B162,Miljövärden!$B$3:$H$600,MATCH(E$2,Miljövärden!$B$2:$H$2,0),FALSE),"Saknas")</f>
        <v>4.4043799999999997</v>
      </c>
      <c r="F162">
        <f>IFERROR(VLOOKUP($B162,Miljövärden!$B$3:$H$600,MATCH(F$2,Miljövärden!$B$2:$H$2,0),FALSE),"Saknas")</f>
        <v>1.32683E-2</v>
      </c>
      <c r="G162" t="str">
        <f>IFERROR(VLOOKUP($B162,Miljövärden!$B$3:$H$600,MATCH(G$2,Miljövärden!$B$2:$H$2,0),FALSE),"Nej, saknas")</f>
        <v>Ja</v>
      </c>
      <c r="H162" t="str">
        <f>IFERROR(VLOOKUP($B162,Miljövärden!$B$3:$H$600,MATCH(H$2,Miljövärden!$B$2:$H$2,0),FALSE),"Nej, saknas")</f>
        <v>Ja</v>
      </c>
      <c r="P162" t="str">
        <f t="shared" si="4"/>
        <v>Ja</v>
      </c>
      <c r="R162">
        <f t="shared" si="5"/>
        <v>149</v>
      </c>
    </row>
    <row r="163" spans="1:18">
      <c r="A163" s="2" t="s">
        <v>256</v>
      </c>
      <c r="B163" s="2" t="s">
        <v>257</v>
      </c>
      <c r="C163">
        <f>IFERROR(VLOOKUP($B163,Miljövärden!$B$3:$H$600,MATCH(C$2,Miljövärden!$B$2:$H$2,0),FALSE),"Saknas")</f>
        <v>0.206789</v>
      </c>
      <c r="D163">
        <f>IFERROR(VLOOKUP($B163,Miljövärden!$B$3:$H$600,MATCH(D$2,Miljövärden!$B$2:$H$2,0),FALSE),"Saknas")</f>
        <v>39.417400000000001</v>
      </c>
      <c r="E163">
        <f>IFERROR(VLOOKUP($B163,Miljövärden!$B$3:$H$600,MATCH(E$2,Miljövärden!$B$2:$H$2,0),FALSE),"Saknas")</f>
        <v>9.9557699999999993</v>
      </c>
      <c r="F163">
        <f>IFERROR(VLOOKUP($B163,Miljövärden!$B$3:$H$600,MATCH(F$2,Miljövärden!$B$2:$H$2,0),FALSE),"Saknas")</f>
        <v>0.112928</v>
      </c>
      <c r="G163" t="str">
        <f>IFERROR(VLOOKUP($B163,Miljövärden!$B$3:$H$600,MATCH(G$2,Miljövärden!$B$2:$H$2,0),FALSE),"Nej, saknas")</f>
        <v>Ja</v>
      </c>
      <c r="H163" t="str">
        <f>IFERROR(VLOOKUP($B163,Miljövärden!$B$3:$H$600,MATCH(H$2,Miljövärden!$B$2:$H$2,0),FALSE),"Nej, saknas")</f>
        <v>Ja</v>
      </c>
      <c r="P163" t="str">
        <f t="shared" si="4"/>
        <v>Ja</v>
      </c>
      <c r="R163">
        <f t="shared" si="5"/>
        <v>150</v>
      </c>
    </row>
    <row r="164" spans="1:18">
      <c r="A164" s="2" t="s">
        <v>258</v>
      </c>
      <c r="B164" s="2" t="s">
        <v>259</v>
      </c>
      <c r="C164">
        <f>IFERROR(VLOOKUP($B164,Miljövärden!$B$3:$H$600,MATCH(C$2,Miljövärden!$B$2:$H$2,0),FALSE),"Saknas")</f>
        <v>3.6706200000000001E-2</v>
      </c>
      <c r="D164">
        <f>IFERROR(VLOOKUP($B164,Miljövärden!$B$3:$H$600,MATCH(D$2,Miljövärden!$B$2:$H$2,0),FALSE),"Saknas")</f>
        <v>7.2972799999999998</v>
      </c>
      <c r="E164">
        <f>IFERROR(VLOOKUP($B164,Miljövärden!$B$3:$H$600,MATCH(E$2,Miljövärden!$B$2:$H$2,0),FALSE),"Saknas")</f>
        <v>0.61742600000000003</v>
      </c>
      <c r="F164">
        <f>IFERROR(VLOOKUP($B164,Miljövärden!$B$3:$H$600,MATCH(F$2,Miljövärden!$B$2:$H$2,0),FALSE),"Saknas")</f>
        <v>2.03173E-2</v>
      </c>
      <c r="G164" t="str">
        <f>IFERROR(VLOOKUP($B164,Miljövärden!$B$3:$H$600,MATCH(G$2,Miljövärden!$B$2:$H$2,0),FALSE),"Nej, saknas")</f>
        <v>Ja</v>
      </c>
      <c r="H164" t="str">
        <f>IFERROR(VLOOKUP($B164,Miljövärden!$B$3:$H$600,MATCH(H$2,Miljövärden!$B$2:$H$2,0),FALSE),"Nej, saknas")</f>
        <v>Ja</v>
      </c>
      <c r="P164" t="str">
        <f t="shared" si="4"/>
        <v>Ja</v>
      </c>
      <c r="R164">
        <f t="shared" si="5"/>
        <v>151</v>
      </c>
    </row>
    <row r="165" spans="1:18">
      <c r="A165" s="2" t="s">
        <v>258</v>
      </c>
      <c r="B165" s="2" t="s">
        <v>260</v>
      </c>
      <c r="C165">
        <f>IFERROR(VLOOKUP($B165,Miljövärden!$B$3:$H$600,MATCH(C$2,Miljövärden!$B$2:$H$2,0),FALSE),"Saknas")</f>
        <v>0.16126799999999999</v>
      </c>
      <c r="D165">
        <f>IFERROR(VLOOKUP($B165,Miljövärden!$B$3:$H$600,MATCH(D$2,Miljövärden!$B$2:$H$2,0),FALSE),"Saknas")</f>
        <v>3.1720899999999999</v>
      </c>
      <c r="E165">
        <f>IFERROR(VLOOKUP($B165,Miljövärden!$B$3:$H$600,MATCH(E$2,Miljövärden!$B$2:$H$2,0),FALSE),"Saknas")</f>
        <v>11.1023</v>
      </c>
      <c r="F165">
        <f>IFERROR(VLOOKUP($B165,Miljövärden!$B$3:$H$600,MATCH(F$2,Miljövärden!$B$2:$H$2,0),FALSE),"Saknas")</f>
        <v>0</v>
      </c>
      <c r="G165" t="str">
        <f>IFERROR(VLOOKUP($B165,Miljövärden!$B$3:$H$600,MATCH(G$2,Miljövärden!$B$2:$H$2,0),FALSE),"Nej, saknas")</f>
        <v>Ja</v>
      </c>
      <c r="H165" t="str">
        <f>IFERROR(VLOOKUP($B165,Miljövärden!$B$3:$H$600,MATCH(H$2,Miljövärden!$B$2:$H$2,0),FALSE),"Nej, saknas")</f>
        <v>Ja</v>
      </c>
      <c r="P165" t="str">
        <f t="shared" si="4"/>
        <v>Ja</v>
      </c>
      <c r="R165">
        <f t="shared" si="5"/>
        <v>152</v>
      </c>
    </row>
    <row r="166" spans="1:18">
      <c r="A166" s="2" t="s">
        <v>258</v>
      </c>
      <c r="B166" s="2" t="s">
        <v>261</v>
      </c>
      <c r="C166">
        <f>IFERROR(VLOOKUP($B166,Miljövärden!$B$3:$H$600,MATCH(C$2,Miljövärden!$B$2:$H$2,0),FALSE),"Saknas")</f>
        <v>4.5858400000000001E-2</v>
      </c>
      <c r="D166">
        <f>IFERROR(VLOOKUP($B166,Miljövärden!$B$3:$H$600,MATCH(D$2,Miljövärden!$B$2:$H$2,0),FALSE),"Saknas")</f>
        <v>0.466611</v>
      </c>
      <c r="E166">
        <f>IFERROR(VLOOKUP($B166,Miljövärden!$B$3:$H$600,MATCH(E$2,Miljövärden!$B$2:$H$2,0),FALSE),"Saknas")</f>
        <v>0.53911699999999996</v>
      </c>
      <c r="F166">
        <f>IFERROR(VLOOKUP($B166,Miljövärden!$B$3:$H$600,MATCH(F$2,Miljövärden!$B$2:$H$2,0),FALSE),"Saknas")</f>
        <v>7.19026E-4</v>
      </c>
      <c r="G166" t="str">
        <f>IFERROR(VLOOKUP($B166,Miljövärden!$B$3:$H$600,MATCH(G$2,Miljövärden!$B$2:$H$2,0),FALSE),"Nej, saknas")</f>
        <v>Ja</v>
      </c>
      <c r="H166" t="str">
        <f>IFERROR(VLOOKUP($B166,Miljövärden!$B$3:$H$600,MATCH(H$2,Miljövärden!$B$2:$H$2,0),FALSE),"Nej, saknas")</f>
        <v>Ja</v>
      </c>
      <c r="P166" t="str">
        <f t="shared" si="4"/>
        <v>Ja</v>
      </c>
      <c r="R166">
        <f t="shared" si="5"/>
        <v>153</v>
      </c>
    </row>
    <row r="167" spans="1:18">
      <c r="A167" s="2" t="s">
        <v>258</v>
      </c>
      <c r="B167" s="2" t="s">
        <v>262</v>
      </c>
      <c r="C167">
        <f>IFERROR(VLOOKUP($B167,Miljövärden!$B$3:$H$600,MATCH(C$2,Miljövärden!$B$2:$H$2,0),FALSE),"Saknas")</f>
        <v>1.21698E-2</v>
      </c>
      <c r="D167">
        <f>IFERROR(VLOOKUP($B167,Miljövärden!$B$3:$H$600,MATCH(D$2,Miljövärden!$B$2:$H$2,0),FALSE),"Saknas")</f>
        <v>0.255967</v>
      </c>
      <c r="E167">
        <f>IFERROR(VLOOKUP($B167,Miljövärden!$B$3:$H$600,MATCH(E$2,Miljövärden!$B$2:$H$2,0),FALSE),"Saknas")</f>
        <v>0.57008599999999998</v>
      </c>
      <c r="F167">
        <f>IFERROR(VLOOKUP($B167,Miljövärden!$B$3:$H$600,MATCH(F$2,Miljövärden!$B$2:$H$2,0),FALSE),"Saknas")</f>
        <v>0</v>
      </c>
      <c r="G167" t="str">
        <f>IFERROR(VLOOKUP($B167,Miljövärden!$B$3:$H$600,MATCH(G$2,Miljövärden!$B$2:$H$2,0),FALSE),"Nej, saknas")</f>
        <v>Ja</v>
      </c>
      <c r="H167" t="str">
        <f>IFERROR(VLOOKUP($B167,Miljövärden!$B$3:$H$600,MATCH(H$2,Miljövärden!$B$2:$H$2,0),FALSE),"Nej, saknas")</f>
        <v>Ja</v>
      </c>
      <c r="P167" t="str">
        <f t="shared" si="4"/>
        <v>Ja</v>
      </c>
      <c r="R167">
        <f t="shared" si="5"/>
        <v>154</v>
      </c>
    </row>
    <row r="168" spans="1:18">
      <c r="A168" s="2" t="s">
        <v>263</v>
      </c>
      <c r="B168" s="2" t="s">
        <v>264</v>
      </c>
      <c r="C168">
        <f>IFERROR(VLOOKUP($B168,Miljövärden!$B$3:$H$600,MATCH(C$2,Miljövärden!$B$2:$H$2,0),FALSE),"Saknas")</f>
        <v>9.8369899999999996E-2</v>
      </c>
      <c r="D168">
        <f>IFERROR(VLOOKUP($B168,Miljövärden!$B$3:$H$600,MATCH(D$2,Miljövärden!$B$2:$H$2,0),FALSE),"Saknas")</f>
        <v>119.47799999999999</v>
      </c>
      <c r="E168">
        <f>IFERROR(VLOOKUP($B168,Miljövärden!$B$3:$H$600,MATCH(E$2,Miljövärden!$B$2:$H$2,0),FALSE),"Saknas")</f>
        <v>6.1151299999999997</v>
      </c>
      <c r="F168">
        <f>IFERROR(VLOOKUP($B168,Miljövärden!$B$3:$H$600,MATCH(F$2,Miljövärden!$B$2:$H$2,0),FALSE),"Saknas")</f>
        <v>6.9616599999999997E-3</v>
      </c>
      <c r="G168" t="str">
        <f>IFERROR(VLOOKUP($B168,Miljövärden!$B$3:$H$600,MATCH(G$2,Miljövärden!$B$2:$H$2,0),FALSE),"Nej, saknas")</f>
        <v>Nej</v>
      </c>
      <c r="H168" t="str">
        <f>IFERROR(VLOOKUP($B168,Miljövärden!$B$3:$H$600,MATCH(H$2,Miljövärden!$B$2:$H$2,0),FALSE),"Nej, saknas")</f>
        <v>Ja</v>
      </c>
      <c r="P168" t="str">
        <f t="shared" si="4"/>
        <v>Ja</v>
      </c>
      <c r="R168">
        <f t="shared" si="5"/>
        <v>155</v>
      </c>
    </row>
    <row r="169" spans="1:18">
      <c r="A169" s="2" t="s">
        <v>266</v>
      </c>
      <c r="B169" s="2" t="s">
        <v>267</v>
      </c>
      <c r="C169">
        <f>IFERROR(VLOOKUP($B169,Miljövärden!$B$3:$H$600,MATCH(C$2,Miljövärden!$B$2:$H$2,0),FALSE),"Saknas")</f>
        <v>0.172347</v>
      </c>
      <c r="D169">
        <f>IFERROR(VLOOKUP($B169,Miljövärden!$B$3:$H$600,MATCH(D$2,Miljövärden!$B$2:$H$2,0),FALSE),"Saknas")</f>
        <v>6.0395099999999999</v>
      </c>
      <c r="E169">
        <f>IFERROR(VLOOKUP($B169,Miljövärden!$B$3:$H$600,MATCH(E$2,Miljövärden!$B$2:$H$2,0),FALSE),"Saknas")</f>
        <v>18.499600000000001</v>
      </c>
      <c r="F169">
        <f>IFERROR(VLOOKUP($B169,Miljövärden!$B$3:$H$600,MATCH(F$2,Miljövärden!$B$2:$H$2,0),FALSE),"Saknas")</f>
        <v>2.1467999999999999E-3</v>
      </c>
      <c r="G169" t="str">
        <f>IFERROR(VLOOKUP($B169,Miljövärden!$B$3:$H$600,MATCH(G$2,Miljövärden!$B$2:$H$2,0),FALSE),"Nej, saknas")</f>
        <v>Ja</v>
      </c>
      <c r="H169" t="str">
        <f>IFERROR(VLOOKUP($B169,Miljövärden!$B$3:$H$600,MATCH(H$2,Miljövärden!$B$2:$H$2,0),FALSE),"Nej, saknas")</f>
        <v>Ja</v>
      </c>
      <c r="P169" t="str">
        <f t="shared" si="4"/>
        <v>Ja</v>
      </c>
      <c r="R169">
        <f t="shared" si="5"/>
        <v>156</v>
      </c>
    </row>
    <row r="170" spans="1:18">
      <c r="A170" s="2" t="s">
        <v>266</v>
      </c>
      <c r="B170" s="2" t="s">
        <v>268</v>
      </c>
      <c r="C170">
        <f>IFERROR(VLOOKUP($B170,Miljövärden!$B$3:$H$600,MATCH(C$2,Miljövärden!$B$2:$H$2,0),FALSE),"Saknas")</f>
        <v>0.10468</v>
      </c>
      <c r="D170">
        <f>IFERROR(VLOOKUP($B170,Miljövärden!$B$3:$H$600,MATCH(D$2,Miljövärden!$B$2:$H$2,0),FALSE),"Saknas")</f>
        <v>6.9670800000000002</v>
      </c>
      <c r="E170">
        <f>IFERROR(VLOOKUP($B170,Miljövärden!$B$3:$H$600,MATCH(E$2,Miljövärden!$B$2:$H$2,0),FALSE),"Saknas")</f>
        <v>10.3527</v>
      </c>
      <c r="F170">
        <f>IFERROR(VLOOKUP($B170,Miljövärden!$B$3:$H$600,MATCH(F$2,Miljövärden!$B$2:$H$2,0),FALSE),"Saknas")</f>
        <v>4.4170199999999998E-3</v>
      </c>
      <c r="G170" t="str">
        <f>IFERROR(VLOOKUP($B170,Miljövärden!$B$3:$H$600,MATCH(G$2,Miljövärden!$B$2:$H$2,0),FALSE),"Nej, saknas")</f>
        <v>Ja</v>
      </c>
      <c r="H170" t="str">
        <f>IFERROR(VLOOKUP($B170,Miljövärden!$B$3:$H$600,MATCH(H$2,Miljövärden!$B$2:$H$2,0),FALSE),"Nej, saknas")</f>
        <v>Ja</v>
      </c>
      <c r="P170" t="str">
        <f t="shared" si="4"/>
        <v>Ja</v>
      </c>
      <c r="R170">
        <f t="shared" si="5"/>
        <v>157</v>
      </c>
    </row>
    <row r="171" spans="1:18">
      <c r="A171" s="2" t="s">
        <v>266</v>
      </c>
      <c r="B171" s="2" t="s">
        <v>269</v>
      </c>
      <c r="C171">
        <f>IFERROR(VLOOKUP($B171,Miljövärden!$B$3:$H$600,MATCH(C$2,Miljövärden!$B$2:$H$2,0),FALSE),"Saknas")</f>
        <v>7.7317800000000006E-2</v>
      </c>
      <c r="D171">
        <f>IFERROR(VLOOKUP($B171,Miljövärden!$B$3:$H$600,MATCH(D$2,Miljövärden!$B$2:$H$2,0),FALSE),"Saknas")</f>
        <v>5.3519300000000003</v>
      </c>
      <c r="E171">
        <f>IFERROR(VLOOKUP($B171,Miljövärden!$B$3:$H$600,MATCH(E$2,Miljövärden!$B$2:$H$2,0),FALSE),"Saknas")</f>
        <v>7.1590600000000002</v>
      </c>
      <c r="F171">
        <f>IFERROR(VLOOKUP($B171,Miljövärden!$B$3:$H$600,MATCH(F$2,Miljövärden!$B$2:$H$2,0),FALSE),"Saknas")</f>
        <v>3.8714800000000001E-3</v>
      </c>
      <c r="G171" t="str">
        <f>IFERROR(VLOOKUP($B171,Miljövärden!$B$3:$H$600,MATCH(G$2,Miljövärden!$B$2:$H$2,0),FALSE),"Nej, saknas")</f>
        <v>Ja</v>
      </c>
      <c r="H171" t="str">
        <f>IFERROR(VLOOKUP($B171,Miljövärden!$B$3:$H$600,MATCH(H$2,Miljövärden!$B$2:$H$2,0),FALSE),"Nej, saknas")</f>
        <v>Ja</v>
      </c>
      <c r="P171" t="str">
        <f t="shared" si="4"/>
        <v>Ja</v>
      </c>
      <c r="R171">
        <f t="shared" si="5"/>
        <v>158</v>
      </c>
    </row>
    <row r="172" spans="1:18">
      <c r="A172" s="2" t="s">
        <v>270</v>
      </c>
      <c r="B172" s="2" t="s">
        <v>271</v>
      </c>
      <c r="C172">
        <f>IFERROR(VLOOKUP($B172,Miljövärden!$B$3:$H$600,MATCH(C$2,Miljövärden!$B$2:$H$2,0),FALSE),"Saknas")</f>
        <v>3.9303499999999998E-2</v>
      </c>
      <c r="D172">
        <f>IFERROR(VLOOKUP($B172,Miljövärden!$B$3:$H$600,MATCH(D$2,Miljövärden!$B$2:$H$2,0),FALSE),"Saknas")</f>
        <v>8.5023</v>
      </c>
      <c r="E172">
        <f>IFERROR(VLOOKUP($B172,Miljövärden!$B$3:$H$600,MATCH(E$2,Miljövärden!$B$2:$H$2,0),FALSE),"Saknas")</f>
        <v>0.92461899999999997</v>
      </c>
      <c r="F172">
        <f>IFERROR(VLOOKUP($B172,Miljövärden!$B$3:$H$600,MATCH(F$2,Miljövärden!$B$2:$H$2,0),FALSE),"Saknas")</f>
        <v>2.6358300000000001E-2</v>
      </c>
      <c r="G172" t="str">
        <f>IFERROR(VLOOKUP($B172,Miljövärden!$B$3:$H$600,MATCH(G$2,Miljövärden!$B$2:$H$2,0),FALSE),"Nej, saknas")</f>
        <v>Ja</v>
      </c>
      <c r="H172" t="str">
        <f>IFERROR(VLOOKUP($B172,Miljövärden!$B$3:$H$600,MATCH(H$2,Miljövärden!$B$2:$H$2,0),FALSE),"Nej, saknas")</f>
        <v>Ja</v>
      </c>
      <c r="P172" t="str">
        <f t="shared" si="4"/>
        <v>Ja</v>
      </c>
      <c r="R172">
        <f t="shared" si="5"/>
        <v>159</v>
      </c>
    </row>
    <row r="173" spans="1:18">
      <c r="A173" s="2" t="s">
        <v>270</v>
      </c>
      <c r="B173" s="2" t="s">
        <v>272</v>
      </c>
      <c r="C173">
        <f>IFERROR(VLOOKUP($B173,Miljövärden!$B$3:$H$600,MATCH(C$2,Miljövärden!$B$2:$H$2,0),FALSE),"Saknas")</f>
        <v>3.2094200000000002E-3</v>
      </c>
      <c r="D173">
        <f>IFERROR(VLOOKUP($B173,Miljövärden!$B$3:$H$600,MATCH(D$2,Miljövärden!$B$2:$H$2,0),FALSE),"Saknas")</f>
        <v>8.7980199999999995E-2</v>
      </c>
      <c r="E173">
        <f>IFERROR(VLOOKUP($B173,Miljövärden!$B$3:$H$600,MATCH(E$2,Miljövärden!$B$2:$H$2,0),FALSE),"Saknas")</f>
        <v>0.30978899999999998</v>
      </c>
      <c r="F173">
        <f>IFERROR(VLOOKUP($B173,Miljövärden!$B$3:$H$600,MATCH(F$2,Miljövärden!$B$2:$H$2,0),FALSE),"Saknas")</f>
        <v>0</v>
      </c>
      <c r="G173" t="str">
        <f>IFERROR(VLOOKUP($B173,Miljövärden!$B$3:$H$600,MATCH(G$2,Miljövärden!$B$2:$H$2,0),FALSE),"Nej, saknas")</f>
        <v>Ja</v>
      </c>
      <c r="H173" t="str">
        <f>IFERROR(VLOOKUP($B173,Miljövärden!$B$3:$H$600,MATCH(H$2,Miljövärden!$B$2:$H$2,0),FALSE),"Nej, saknas")</f>
        <v>Ja</v>
      </c>
      <c r="P173" t="str">
        <f t="shared" si="4"/>
        <v>Ja</v>
      </c>
      <c r="R173">
        <f t="shared" si="5"/>
        <v>160</v>
      </c>
    </row>
    <row r="174" spans="1:18">
      <c r="A174" s="2" t="s">
        <v>270</v>
      </c>
      <c r="B174" s="2" t="s">
        <v>273</v>
      </c>
      <c r="C174">
        <f>IFERROR(VLOOKUP($B174,Miljövärden!$B$3:$H$600,MATCH(C$2,Miljövärden!$B$2:$H$2,0),FALSE),"Saknas")</f>
        <v>0.17199999999999999</v>
      </c>
      <c r="D174">
        <f>IFERROR(VLOOKUP($B174,Miljövärden!$B$3:$H$600,MATCH(D$2,Miljövärden!$B$2:$H$2,0),FALSE),"Saknas")</f>
        <v>21.969200000000001</v>
      </c>
      <c r="E174">
        <f>IFERROR(VLOOKUP($B174,Miljövärden!$B$3:$H$600,MATCH(E$2,Miljövärden!$B$2:$H$2,0),FALSE),"Saknas")</f>
        <v>16.215399999999999</v>
      </c>
      <c r="F174">
        <f>IFERROR(VLOOKUP($B174,Miljövärden!$B$3:$H$600,MATCH(F$2,Miljövärden!$B$2:$H$2,0),FALSE),"Saknas")</f>
        <v>4.2327999999999998E-2</v>
      </c>
      <c r="G174" t="str">
        <f>IFERROR(VLOOKUP($B174,Miljövärden!$B$3:$H$600,MATCH(G$2,Miljövärden!$B$2:$H$2,0),FALSE),"Nej, saknas")</f>
        <v>Ja</v>
      </c>
      <c r="H174" t="str">
        <f>IFERROR(VLOOKUP($B174,Miljövärden!$B$3:$H$600,MATCH(H$2,Miljövärden!$B$2:$H$2,0),FALSE),"Nej, saknas")</f>
        <v>Ja</v>
      </c>
      <c r="P174" t="str">
        <f t="shared" si="4"/>
        <v>Ja</v>
      </c>
      <c r="R174">
        <f t="shared" si="5"/>
        <v>161</v>
      </c>
    </row>
    <row r="175" spans="1:18">
      <c r="A175" s="2" t="s">
        <v>274</v>
      </c>
      <c r="B175" s="2" t="s">
        <v>275</v>
      </c>
      <c r="C175">
        <f>IFERROR(VLOOKUP($B175,Miljövärden!$B$3:$H$600,MATCH(C$2,Miljövärden!$B$2:$H$2,0),FALSE),"Saknas")</f>
        <v>6.1172999999999998E-2</v>
      </c>
      <c r="D175">
        <f>IFERROR(VLOOKUP($B175,Miljövärden!$B$3:$H$600,MATCH(D$2,Miljövärden!$B$2:$H$2,0),FALSE),"Saknas")</f>
        <v>6.4236300000000002</v>
      </c>
      <c r="E175">
        <f>IFERROR(VLOOKUP($B175,Miljövärden!$B$3:$H$600,MATCH(E$2,Miljövärden!$B$2:$H$2,0),FALSE),"Saknas")</f>
        <v>7.8464099999999997</v>
      </c>
      <c r="F175">
        <f>IFERROR(VLOOKUP($B175,Miljövärden!$B$3:$H$600,MATCH(F$2,Miljövärden!$B$2:$H$2,0),FALSE),"Saknas")</f>
        <v>5.9055100000000001E-3</v>
      </c>
      <c r="G175" t="str">
        <f>IFERROR(VLOOKUP($B175,Miljövärden!$B$3:$H$600,MATCH(G$2,Miljövärden!$B$2:$H$2,0),FALSE),"Nej, saknas")</f>
        <v>Nej</v>
      </c>
      <c r="H175" t="str">
        <f>IFERROR(VLOOKUP($B175,Miljövärden!$B$3:$H$600,MATCH(H$2,Miljövärden!$B$2:$H$2,0),FALSE),"Nej, saknas")</f>
        <v>Ja</v>
      </c>
      <c r="P175" t="str">
        <f t="shared" si="4"/>
        <v>Ja</v>
      </c>
      <c r="R175">
        <f t="shared" si="5"/>
        <v>162</v>
      </c>
    </row>
    <row r="176" spans="1:18">
      <c r="A176" s="2" t="s">
        <v>276</v>
      </c>
      <c r="B176" s="2" t="s">
        <v>277</v>
      </c>
      <c r="C176">
        <f>IFERROR(VLOOKUP($B176,Miljövärden!$B$3:$H$600,MATCH(C$2,Miljövärden!$B$2:$H$2,0),FALSE),"Saknas")</f>
        <v>8.0508300000000005E-2</v>
      </c>
      <c r="D176">
        <f>IFERROR(VLOOKUP($B176,Miljövärden!$B$3:$H$600,MATCH(D$2,Miljövärden!$B$2:$H$2,0),FALSE),"Saknas")</f>
        <v>13.1393</v>
      </c>
      <c r="E176">
        <f>IFERROR(VLOOKUP($B176,Miljövärden!$B$3:$H$600,MATCH(E$2,Miljövärden!$B$2:$H$2,0),FALSE),"Saknas")</f>
        <v>9.7992699999999999</v>
      </c>
      <c r="F176">
        <f>IFERROR(VLOOKUP($B176,Miljövärden!$B$3:$H$600,MATCH(F$2,Miljövärden!$B$2:$H$2,0),FALSE),"Saknas")</f>
        <v>2.03085E-2</v>
      </c>
      <c r="G176" t="str">
        <f>IFERROR(VLOOKUP($B176,Miljövärden!$B$3:$H$600,MATCH(G$2,Miljövärden!$B$2:$H$2,0),FALSE),"Nej, saknas")</f>
        <v>Ja</v>
      </c>
      <c r="H176" t="str">
        <f>IFERROR(VLOOKUP($B176,Miljövärden!$B$3:$H$600,MATCH(H$2,Miljövärden!$B$2:$H$2,0),FALSE),"Nej, saknas")</f>
        <v>Ja</v>
      </c>
      <c r="P176" t="str">
        <f t="shared" si="4"/>
        <v>Ja</v>
      </c>
      <c r="R176">
        <f t="shared" si="5"/>
        <v>163</v>
      </c>
    </row>
    <row r="177" spans="1:18">
      <c r="A177" s="2" t="s">
        <v>276</v>
      </c>
      <c r="B177" s="2" t="s">
        <v>278</v>
      </c>
      <c r="C177">
        <f>IFERROR(VLOOKUP($B177,Miljövärden!$B$3:$H$600,MATCH(C$2,Miljövärden!$B$2:$H$2,0),FALSE),"Saknas")</f>
        <v>0.15903700000000001</v>
      </c>
      <c r="D177">
        <f>IFERROR(VLOOKUP($B177,Miljövärden!$B$3:$H$600,MATCH(D$2,Miljövärden!$B$2:$H$2,0),FALSE),"Saknas")</f>
        <v>5.8847800000000001</v>
      </c>
      <c r="E177">
        <f>IFERROR(VLOOKUP($B177,Miljövärden!$B$3:$H$600,MATCH(E$2,Miljövärden!$B$2:$H$2,0),FALSE),"Saknas")</f>
        <v>19.809100000000001</v>
      </c>
      <c r="F177">
        <f>IFERROR(VLOOKUP($B177,Miljövärden!$B$3:$H$600,MATCH(F$2,Miljövärden!$B$2:$H$2,0),FALSE),"Saknas")</f>
        <v>5.95238E-4</v>
      </c>
      <c r="G177" t="str">
        <f>IFERROR(VLOOKUP($B177,Miljövärden!$B$3:$H$600,MATCH(G$2,Miljövärden!$B$2:$H$2,0),FALSE),"Nej, saknas")</f>
        <v>Ja</v>
      </c>
      <c r="H177" t="str">
        <f>IFERROR(VLOOKUP($B177,Miljövärden!$B$3:$H$600,MATCH(H$2,Miljövärden!$B$2:$H$2,0),FALSE),"Nej, saknas")</f>
        <v>Ja</v>
      </c>
      <c r="P177" t="str">
        <f t="shared" si="4"/>
        <v>Ja</v>
      </c>
      <c r="R177">
        <f t="shared" si="5"/>
        <v>164</v>
      </c>
    </row>
    <row r="178" spans="1:18">
      <c r="A178" s="2" t="s">
        <v>279</v>
      </c>
      <c r="B178" s="2" t="s">
        <v>280</v>
      </c>
      <c r="C178">
        <f>IFERROR(VLOOKUP($B178,Miljövärden!$B$3:$H$600,MATCH(C$2,Miljövärden!$B$2:$H$2,0),FALSE),"Saknas")</f>
        <v>4.8485800000000003E-2</v>
      </c>
      <c r="D178">
        <f>IFERROR(VLOOKUP($B178,Miljövärden!$B$3:$H$600,MATCH(D$2,Miljövärden!$B$2:$H$2,0),FALSE),"Saknas")</f>
        <v>55.135300000000001</v>
      </c>
      <c r="E178">
        <f>IFERROR(VLOOKUP($B178,Miljövärden!$B$3:$H$600,MATCH(E$2,Miljövärden!$B$2:$H$2,0),FALSE),"Saknas")</f>
        <v>5.5299699999999996</v>
      </c>
      <c r="F178">
        <f>IFERROR(VLOOKUP($B178,Miljövärden!$B$3:$H$600,MATCH(F$2,Miljövärden!$B$2:$H$2,0),FALSE),"Saknas")</f>
        <v>3.9376400000000001E-3</v>
      </c>
      <c r="G178" t="str">
        <f>IFERROR(VLOOKUP($B178,Miljövärden!$B$3:$H$600,MATCH(G$2,Miljövärden!$B$2:$H$2,0),FALSE),"Nej, saknas")</f>
        <v>Ja</v>
      </c>
      <c r="H178" t="str">
        <f>IFERROR(VLOOKUP($B178,Miljövärden!$B$3:$H$600,MATCH(H$2,Miljövärden!$B$2:$H$2,0),FALSE),"Nej, saknas")</f>
        <v>Ja</v>
      </c>
      <c r="P178" t="str">
        <f t="shared" si="4"/>
        <v>Ja</v>
      </c>
      <c r="R178">
        <f t="shared" si="5"/>
        <v>165</v>
      </c>
    </row>
    <row r="179" spans="1:18">
      <c r="A179" s="2" t="s">
        <v>282</v>
      </c>
      <c r="B179" s="2" t="s">
        <v>283</v>
      </c>
      <c r="C179">
        <f>IFERROR(VLOOKUP($B179,Miljövärden!$B$3:$H$600,MATCH(C$2,Miljövärden!$B$2:$H$2,0),FALSE),"Saknas")</f>
        <v>0</v>
      </c>
      <c r="D179">
        <f>IFERROR(VLOOKUP($B179,Miljövärden!$B$3:$H$600,MATCH(D$2,Miljövärden!$B$2:$H$2,0),FALSE),"Saknas")</f>
        <v>0</v>
      </c>
      <c r="E179">
        <f>IFERROR(VLOOKUP($B179,Miljövärden!$B$3:$H$600,MATCH(E$2,Miljövärden!$B$2:$H$2,0),FALSE),"Saknas")</f>
        <v>0</v>
      </c>
      <c r="F179">
        <f>IFERROR(VLOOKUP($B179,Miljövärden!$B$3:$H$600,MATCH(F$2,Miljövärden!$B$2:$H$2,0),FALSE),"Saknas")</f>
        <v>0</v>
      </c>
      <c r="G179" t="str">
        <f>IFERROR(VLOOKUP($B179,Miljövärden!$B$3:$H$600,MATCH(G$2,Miljövärden!$B$2:$H$2,0),FALSE),"Nej, saknas")</f>
        <v>Nej</v>
      </c>
      <c r="H179" t="str">
        <f>IFERROR(VLOOKUP($B179,Miljövärden!$B$3:$H$600,MATCH(H$2,Miljövärden!$B$2:$H$2,0),FALSE),"Nej, saknas")</f>
        <v>Nej</v>
      </c>
      <c r="P179" t="str">
        <f t="shared" si="4"/>
        <v>nej</v>
      </c>
      <c r="R179">
        <f t="shared" si="5"/>
        <v>165</v>
      </c>
    </row>
    <row r="180" spans="1:18">
      <c r="A180" s="2" t="s">
        <v>284</v>
      </c>
      <c r="B180" s="2" t="s">
        <v>285</v>
      </c>
      <c r="C180">
        <f>IFERROR(VLOOKUP($B180,Miljövärden!$B$3:$H$600,MATCH(C$2,Miljövärden!$B$2:$H$2,0),FALSE),"Saknas")</f>
        <v>7.8014799999999995E-2</v>
      </c>
      <c r="D180">
        <f>IFERROR(VLOOKUP($B180,Miljövärden!$B$3:$H$600,MATCH(D$2,Miljövärden!$B$2:$H$2,0),FALSE),"Saknas")</f>
        <v>6.3727799999999997</v>
      </c>
      <c r="E180">
        <f>IFERROR(VLOOKUP($B180,Miljövärden!$B$3:$H$600,MATCH(E$2,Miljövärden!$B$2:$H$2,0),FALSE),"Saknas")</f>
        <v>6.4390499999999999</v>
      </c>
      <c r="F180">
        <f>IFERROR(VLOOKUP($B180,Miljövärden!$B$3:$H$600,MATCH(F$2,Miljövärden!$B$2:$H$2,0),FALSE),"Saknas")</f>
        <v>4.7264300000000002E-3</v>
      </c>
      <c r="G180" t="str">
        <f>IFERROR(VLOOKUP($B180,Miljövärden!$B$3:$H$600,MATCH(G$2,Miljövärden!$B$2:$H$2,0),FALSE),"Nej, saknas")</f>
        <v>Ja</v>
      </c>
      <c r="H180" t="str">
        <f>IFERROR(VLOOKUP($B180,Miljövärden!$B$3:$H$600,MATCH(H$2,Miljövärden!$B$2:$H$2,0),FALSE),"Nej, saknas")</f>
        <v>Ja</v>
      </c>
      <c r="P180" t="str">
        <f t="shared" si="4"/>
        <v>Ja</v>
      </c>
      <c r="R180">
        <f t="shared" si="5"/>
        <v>166</v>
      </c>
    </row>
    <row r="181" spans="1:18">
      <c r="A181" s="2" t="s">
        <v>284</v>
      </c>
      <c r="B181" s="2" t="s">
        <v>286</v>
      </c>
      <c r="C181">
        <f>IFERROR(VLOOKUP($B181,Miljövärden!$B$3:$H$600,MATCH(C$2,Miljövärden!$B$2:$H$2,0),FALSE),"Saknas")</f>
        <v>0</v>
      </c>
      <c r="D181">
        <f>IFERROR(VLOOKUP($B181,Miljövärden!$B$3:$H$600,MATCH(D$2,Miljövärden!$B$2:$H$2,0),FALSE),"Saknas")</f>
        <v>0</v>
      </c>
      <c r="E181">
        <f>IFERROR(VLOOKUP($B181,Miljövärden!$B$3:$H$600,MATCH(E$2,Miljövärden!$B$2:$H$2,0),FALSE),"Saknas")</f>
        <v>0</v>
      </c>
      <c r="F181">
        <f>IFERROR(VLOOKUP($B181,Miljövärden!$B$3:$H$600,MATCH(F$2,Miljövärden!$B$2:$H$2,0),FALSE),"Saknas")</f>
        <v>0</v>
      </c>
      <c r="G181" t="str">
        <f>IFERROR(VLOOKUP($B181,Miljövärden!$B$3:$H$600,MATCH(G$2,Miljövärden!$B$2:$H$2,0),FALSE),"Nej, saknas")</f>
        <v>Ja</v>
      </c>
      <c r="H181" t="str">
        <f>IFERROR(VLOOKUP($B181,Miljövärden!$B$3:$H$600,MATCH(H$2,Miljövärden!$B$2:$H$2,0),FALSE),"Nej, saknas")</f>
        <v>Nej</v>
      </c>
      <c r="P181" t="str">
        <f t="shared" si="4"/>
        <v>nej</v>
      </c>
      <c r="R181">
        <f t="shared" si="5"/>
        <v>166</v>
      </c>
    </row>
    <row r="182" spans="1:18">
      <c r="A182" s="2" t="s">
        <v>284</v>
      </c>
      <c r="B182" s="2" t="s">
        <v>287</v>
      </c>
      <c r="C182">
        <f>IFERROR(VLOOKUP($B182,Miljövärden!$B$3:$H$600,MATCH(C$2,Miljövärden!$B$2:$H$2,0),FALSE),"Saknas")</f>
        <v>5.1301100000000002E-2</v>
      </c>
      <c r="D182">
        <f>IFERROR(VLOOKUP($B182,Miljövärden!$B$3:$H$600,MATCH(D$2,Miljövärden!$B$2:$H$2,0),FALSE),"Saknas")</f>
        <v>48.649500000000003</v>
      </c>
      <c r="E182">
        <f>IFERROR(VLOOKUP($B182,Miljövärden!$B$3:$H$600,MATCH(E$2,Miljövärden!$B$2:$H$2,0),FALSE),"Saknas")</f>
        <v>3.29284</v>
      </c>
      <c r="F182">
        <f>IFERROR(VLOOKUP($B182,Miljövärden!$B$3:$H$600,MATCH(F$2,Miljövärden!$B$2:$H$2,0),FALSE),"Saknas")</f>
        <v>6.8994900000000003E-3</v>
      </c>
      <c r="G182" t="str">
        <f>IFERROR(VLOOKUP($B182,Miljövärden!$B$3:$H$600,MATCH(G$2,Miljövärden!$B$2:$H$2,0),FALSE),"Nej, saknas")</f>
        <v>Ja</v>
      </c>
      <c r="H182" t="str">
        <f>IFERROR(VLOOKUP($B182,Miljövärden!$B$3:$H$600,MATCH(H$2,Miljövärden!$B$2:$H$2,0),FALSE),"Nej, saknas")</f>
        <v>Ja</v>
      </c>
      <c r="P182" t="str">
        <f t="shared" si="4"/>
        <v>Ja</v>
      </c>
      <c r="R182">
        <f t="shared" si="5"/>
        <v>167</v>
      </c>
    </row>
    <row r="183" spans="1:18">
      <c r="A183" s="2" t="s">
        <v>284</v>
      </c>
      <c r="B183" s="2" t="s">
        <v>288</v>
      </c>
      <c r="C183">
        <f>IFERROR(VLOOKUP($B183,Miljövärden!$B$3:$H$600,MATCH(C$2,Miljövärden!$B$2:$H$2,0),FALSE),"Saknas")</f>
        <v>3.8861800000000002E-2</v>
      </c>
      <c r="D183">
        <f>IFERROR(VLOOKUP($B183,Miljövärden!$B$3:$H$600,MATCH(D$2,Miljövärden!$B$2:$H$2,0),FALSE),"Saknas")</f>
        <v>41.740699999999997</v>
      </c>
      <c r="E183">
        <f>IFERROR(VLOOKUP($B183,Miljövärden!$B$3:$H$600,MATCH(E$2,Miljövärden!$B$2:$H$2,0),FALSE),"Saknas")</f>
        <v>2.4923700000000002</v>
      </c>
      <c r="F183">
        <f>IFERROR(VLOOKUP($B183,Miljövärden!$B$3:$H$600,MATCH(F$2,Miljövärden!$B$2:$H$2,0),FALSE),"Saknas")</f>
        <v>5.2856400000000003E-3</v>
      </c>
      <c r="G183" t="str">
        <f>IFERROR(VLOOKUP($B183,Miljövärden!$B$3:$H$600,MATCH(G$2,Miljövärden!$B$2:$H$2,0),FALSE),"Nej, saknas")</f>
        <v>Ja</v>
      </c>
      <c r="H183" t="str">
        <f>IFERROR(VLOOKUP($B183,Miljövärden!$B$3:$H$600,MATCH(H$2,Miljövärden!$B$2:$H$2,0),FALSE),"Nej, saknas")</f>
        <v>Ja</v>
      </c>
      <c r="P183" t="str">
        <f t="shared" si="4"/>
        <v>Ja</v>
      </c>
      <c r="R183">
        <f t="shared" si="5"/>
        <v>168</v>
      </c>
    </row>
    <row r="184" spans="1:18">
      <c r="A184" s="2" t="s">
        <v>289</v>
      </c>
      <c r="B184" s="2" t="s">
        <v>290</v>
      </c>
      <c r="C184">
        <f>IFERROR(VLOOKUP($B184,Miljövärden!$B$3:$H$600,MATCH(C$2,Miljövärden!$B$2:$H$2,0),FALSE),"Saknas")</f>
        <v>3.8969799999999999E-2</v>
      </c>
      <c r="D184">
        <f>IFERROR(VLOOKUP($B184,Miljövärden!$B$3:$H$600,MATCH(D$2,Miljövärden!$B$2:$H$2,0),FALSE),"Saknas")</f>
        <v>10.6374</v>
      </c>
      <c r="E184">
        <f>IFERROR(VLOOKUP($B184,Miljövärden!$B$3:$H$600,MATCH(E$2,Miljövärden!$B$2:$H$2,0),FALSE),"Saknas")</f>
        <v>2.1505200000000002</v>
      </c>
      <c r="F184">
        <f>IFERROR(VLOOKUP($B184,Miljövärden!$B$3:$H$600,MATCH(F$2,Miljövärden!$B$2:$H$2,0),FALSE),"Saknas")</f>
        <v>0</v>
      </c>
      <c r="G184" t="str">
        <f>IFERROR(VLOOKUP($B184,Miljövärden!$B$3:$H$600,MATCH(G$2,Miljövärden!$B$2:$H$2,0),FALSE),"Nej, saknas")</f>
        <v>Ja</v>
      </c>
      <c r="H184" t="str">
        <f>IFERROR(VLOOKUP($B184,Miljövärden!$B$3:$H$600,MATCH(H$2,Miljövärden!$B$2:$H$2,0),FALSE),"Nej, saknas")</f>
        <v>Ja</v>
      </c>
      <c r="P184" t="str">
        <f t="shared" si="4"/>
        <v>Ja</v>
      </c>
      <c r="R184">
        <f t="shared" si="5"/>
        <v>169</v>
      </c>
    </row>
    <row r="185" spans="1:18">
      <c r="A185" s="2" t="s">
        <v>289</v>
      </c>
      <c r="B185" s="2" t="s">
        <v>292</v>
      </c>
      <c r="C185">
        <f>IFERROR(VLOOKUP($B185,Miljövärden!$B$3:$H$600,MATCH(C$2,Miljövärden!$B$2:$H$2,0),FALSE),"Saknas")</f>
        <v>2.0582199999999998E-2</v>
      </c>
      <c r="D185">
        <f>IFERROR(VLOOKUP($B185,Miljövärden!$B$3:$H$600,MATCH(D$2,Miljövärden!$B$2:$H$2,0),FALSE),"Saknas")</f>
        <v>2.4789599999999998</v>
      </c>
      <c r="E185">
        <f>IFERROR(VLOOKUP($B185,Miljövärden!$B$3:$H$600,MATCH(E$2,Miljövärden!$B$2:$H$2,0),FALSE),"Saknas")</f>
        <v>4.3381800000000004</v>
      </c>
      <c r="F185">
        <f>IFERROR(VLOOKUP($B185,Miljövärden!$B$3:$H$600,MATCH(F$2,Miljövärden!$B$2:$H$2,0),FALSE),"Saknas")</f>
        <v>0</v>
      </c>
      <c r="G185" t="str">
        <f>IFERROR(VLOOKUP($B185,Miljövärden!$B$3:$H$600,MATCH(G$2,Miljövärden!$B$2:$H$2,0),FALSE),"Nej, saknas")</f>
        <v>Ja</v>
      </c>
      <c r="H185" t="str">
        <f>IFERROR(VLOOKUP($B185,Miljövärden!$B$3:$H$600,MATCH(H$2,Miljövärden!$B$2:$H$2,0),FALSE),"Nej, saknas")</f>
        <v>Ja</v>
      </c>
      <c r="P185" t="str">
        <f t="shared" si="4"/>
        <v>Ja</v>
      </c>
      <c r="R185">
        <f t="shared" si="5"/>
        <v>170</v>
      </c>
    </row>
    <row r="186" spans="1:18">
      <c r="A186" s="2" t="s">
        <v>289</v>
      </c>
      <c r="B186" s="2" t="s">
        <v>293</v>
      </c>
      <c r="C186">
        <f>IFERROR(VLOOKUP($B186,Miljövärden!$B$3:$H$600,MATCH(C$2,Miljövärden!$B$2:$H$2,0),FALSE),"Saknas")</f>
        <v>0</v>
      </c>
      <c r="D186">
        <f>IFERROR(VLOOKUP($B186,Miljövärden!$B$3:$H$600,MATCH(D$2,Miljövärden!$B$2:$H$2,0),FALSE),"Saknas")</f>
        <v>0</v>
      </c>
      <c r="E186">
        <f>IFERROR(VLOOKUP($B186,Miljövärden!$B$3:$H$600,MATCH(E$2,Miljövärden!$B$2:$H$2,0),FALSE),"Saknas")</f>
        <v>0</v>
      </c>
      <c r="F186">
        <f>IFERROR(VLOOKUP($B186,Miljövärden!$B$3:$H$600,MATCH(F$2,Miljövärden!$B$2:$H$2,0),FALSE),"Saknas")</f>
        <v>0</v>
      </c>
      <c r="G186" t="str">
        <f>IFERROR(VLOOKUP($B186,Miljövärden!$B$3:$H$600,MATCH(G$2,Miljövärden!$B$2:$H$2,0),FALSE),"Nej, saknas")</f>
        <v>Nej</v>
      </c>
      <c r="H186" t="str">
        <f>IFERROR(VLOOKUP($B186,Miljövärden!$B$3:$H$600,MATCH(H$2,Miljövärden!$B$2:$H$2,0),FALSE),"Nej, saknas")</f>
        <v>Nej</v>
      </c>
      <c r="P186" t="str">
        <f t="shared" si="4"/>
        <v>nej</v>
      </c>
      <c r="R186">
        <f t="shared" si="5"/>
        <v>170</v>
      </c>
    </row>
    <row r="187" spans="1:18">
      <c r="A187" s="2" t="s">
        <v>294</v>
      </c>
      <c r="B187" s="2" t="s">
        <v>295</v>
      </c>
      <c r="C187">
        <f>IFERROR(VLOOKUP($B187,Miljövärden!$B$3:$H$600,MATCH(C$2,Miljövärden!$B$2:$H$2,0),FALSE),"Saknas")</f>
        <v>0.17399100000000001</v>
      </c>
      <c r="D187">
        <f>IFERROR(VLOOKUP($B187,Miljövärden!$B$3:$H$600,MATCH(D$2,Miljövärden!$B$2:$H$2,0),FALSE),"Saknas")</f>
        <v>10.948399999999999</v>
      </c>
      <c r="E187">
        <f>IFERROR(VLOOKUP($B187,Miljövärden!$B$3:$H$600,MATCH(E$2,Miljövärden!$B$2:$H$2,0),FALSE),"Saknas")</f>
        <v>17.188600000000001</v>
      </c>
      <c r="F187">
        <f>IFERROR(VLOOKUP($B187,Miljövärden!$B$3:$H$600,MATCH(F$2,Miljövärden!$B$2:$H$2,0),FALSE),"Saknas")</f>
        <v>1.8749999999999999E-2</v>
      </c>
      <c r="G187" t="str">
        <f>IFERROR(VLOOKUP($B187,Miljövärden!$B$3:$H$600,MATCH(G$2,Miljövärden!$B$2:$H$2,0),FALSE),"Nej, saknas")</f>
        <v>Ja</v>
      </c>
      <c r="H187" t="str">
        <f>IFERROR(VLOOKUP($B187,Miljövärden!$B$3:$H$600,MATCH(H$2,Miljövärden!$B$2:$H$2,0),FALSE),"Nej, saknas")</f>
        <v>Ja</v>
      </c>
      <c r="P187" t="str">
        <f t="shared" si="4"/>
        <v>Ja</v>
      </c>
      <c r="R187">
        <f t="shared" si="5"/>
        <v>171</v>
      </c>
    </row>
    <row r="188" spans="1:18">
      <c r="A188" s="2" t="s">
        <v>294</v>
      </c>
      <c r="B188" s="2" t="s">
        <v>296</v>
      </c>
      <c r="C188">
        <f>IFERROR(VLOOKUP($B188,Miljövärden!$B$3:$H$600,MATCH(C$2,Miljövärden!$B$2:$H$2,0),FALSE),"Saknas")</f>
        <v>9.7082000000000002E-2</v>
      </c>
      <c r="D188">
        <f>IFERROR(VLOOKUP($B188,Miljövärden!$B$3:$H$600,MATCH(D$2,Miljövärden!$B$2:$H$2,0),FALSE),"Saknas")</f>
        <v>8.1358899999999998</v>
      </c>
      <c r="E188">
        <f>IFERROR(VLOOKUP($B188,Miljövärden!$B$3:$H$600,MATCH(E$2,Miljövärden!$B$2:$H$2,0),FALSE),"Saknas")</f>
        <v>9.5369100000000007</v>
      </c>
      <c r="F188">
        <f>IFERROR(VLOOKUP($B188,Miljövärden!$B$3:$H$600,MATCH(F$2,Miljövärden!$B$2:$H$2,0),FALSE),"Saknas")</f>
        <v>7.8103599999999997E-3</v>
      </c>
      <c r="G188" t="str">
        <f>IFERROR(VLOOKUP($B188,Miljövärden!$B$3:$H$600,MATCH(G$2,Miljövärden!$B$2:$H$2,0),FALSE),"Nej, saknas")</f>
        <v>Ja</v>
      </c>
      <c r="H188" t="str">
        <f>IFERROR(VLOOKUP($B188,Miljövärden!$B$3:$H$600,MATCH(H$2,Miljövärden!$B$2:$H$2,0),FALSE),"Nej, saknas")</f>
        <v>Ja</v>
      </c>
      <c r="P188" t="str">
        <f t="shared" si="4"/>
        <v>Ja</v>
      </c>
      <c r="R188">
        <f t="shared" si="5"/>
        <v>172</v>
      </c>
    </row>
    <row r="189" spans="1:18">
      <c r="A189" s="2" t="s">
        <v>294</v>
      </c>
      <c r="B189" s="2" t="s">
        <v>297</v>
      </c>
      <c r="C189">
        <f>IFERROR(VLOOKUP($B189,Miljövärden!$B$3:$H$600,MATCH(C$2,Miljövärden!$B$2:$H$2,0),FALSE),"Saknas")</f>
        <v>8.67343E-2</v>
      </c>
      <c r="D189">
        <f>IFERROR(VLOOKUP($B189,Miljövärden!$B$3:$H$600,MATCH(D$2,Miljövärden!$B$2:$H$2,0),FALSE),"Saknas")</f>
        <v>10.3695</v>
      </c>
      <c r="E189">
        <f>IFERROR(VLOOKUP($B189,Miljövärden!$B$3:$H$600,MATCH(E$2,Miljövärden!$B$2:$H$2,0),FALSE),"Saknas")</f>
        <v>9.0092199999999991</v>
      </c>
      <c r="F189">
        <f>IFERROR(VLOOKUP($B189,Miljövärden!$B$3:$H$600,MATCH(F$2,Miljövärden!$B$2:$H$2,0),FALSE),"Saknas")</f>
        <v>1.61199E-2</v>
      </c>
      <c r="G189" t="str">
        <f>IFERROR(VLOOKUP($B189,Miljövärden!$B$3:$H$600,MATCH(G$2,Miljövärden!$B$2:$H$2,0),FALSE),"Nej, saknas")</f>
        <v>Ja</v>
      </c>
      <c r="H189" t="str">
        <f>IFERROR(VLOOKUP($B189,Miljövärden!$B$3:$H$600,MATCH(H$2,Miljövärden!$B$2:$H$2,0),FALSE),"Nej, saknas")</f>
        <v>Ja</v>
      </c>
      <c r="P189" t="str">
        <f t="shared" si="4"/>
        <v>Ja</v>
      </c>
      <c r="R189">
        <f t="shared" si="5"/>
        <v>173</v>
      </c>
    </row>
    <row r="190" spans="1:18">
      <c r="A190" s="2" t="s">
        <v>294</v>
      </c>
      <c r="B190" s="2" t="s">
        <v>298</v>
      </c>
      <c r="C190">
        <f>IFERROR(VLOOKUP($B190,Miljövärden!$B$3:$H$600,MATCH(C$2,Miljövärden!$B$2:$H$2,0),FALSE),"Saknas")</f>
        <v>0.15226400000000001</v>
      </c>
      <c r="D190">
        <f>IFERROR(VLOOKUP($B190,Miljövärden!$B$3:$H$600,MATCH(D$2,Miljövärden!$B$2:$H$2,0),FALSE),"Saknas")</f>
        <v>5.4085999999999999</v>
      </c>
      <c r="E190">
        <f>IFERROR(VLOOKUP($B190,Miljövärden!$B$3:$H$600,MATCH(E$2,Miljövärden!$B$2:$H$2,0),FALSE),"Saknas")</f>
        <v>18.930099999999999</v>
      </c>
      <c r="F190">
        <f>IFERROR(VLOOKUP($B190,Miljövärden!$B$3:$H$600,MATCH(F$2,Miljövärden!$B$2:$H$2,0),FALSE),"Saknas")</f>
        <v>0</v>
      </c>
      <c r="G190" t="str">
        <f>IFERROR(VLOOKUP($B190,Miljövärden!$B$3:$H$600,MATCH(G$2,Miljövärden!$B$2:$H$2,0),FALSE),"Nej, saknas")</f>
        <v>Ja</v>
      </c>
      <c r="H190" t="str">
        <f>IFERROR(VLOOKUP($B190,Miljövärden!$B$3:$H$600,MATCH(H$2,Miljövärden!$B$2:$H$2,0),FALSE),"Nej, saknas")</f>
        <v>Ja</v>
      </c>
      <c r="P190" t="str">
        <f t="shared" si="4"/>
        <v>Ja</v>
      </c>
      <c r="R190">
        <f t="shared" si="5"/>
        <v>174</v>
      </c>
    </row>
    <row r="191" spans="1:18">
      <c r="A191" s="2" t="s">
        <v>294</v>
      </c>
      <c r="B191" s="2" t="s">
        <v>299</v>
      </c>
      <c r="C191">
        <f>IFERROR(VLOOKUP($B191,Miljövärden!$B$3:$H$600,MATCH(C$2,Miljövärden!$B$2:$H$2,0),FALSE),"Saknas")</f>
        <v>0.17097499999999999</v>
      </c>
      <c r="D191">
        <f>IFERROR(VLOOKUP($B191,Miljövärden!$B$3:$H$600,MATCH(D$2,Miljövärden!$B$2:$H$2,0),FALSE),"Saknas")</f>
        <v>12.269600000000001</v>
      </c>
      <c r="E191">
        <f>IFERROR(VLOOKUP($B191,Miljövärden!$B$3:$H$600,MATCH(E$2,Miljövärden!$B$2:$H$2,0),FALSE),"Saknas")</f>
        <v>17.0397</v>
      </c>
      <c r="F191">
        <f>IFERROR(VLOOKUP($B191,Miljövärden!$B$3:$H$600,MATCH(F$2,Miljövärden!$B$2:$H$2,0),FALSE),"Saknas")</f>
        <v>2.33598E-2</v>
      </c>
      <c r="G191" t="str">
        <f>IFERROR(VLOOKUP($B191,Miljövärden!$B$3:$H$600,MATCH(G$2,Miljövärden!$B$2:$H$2,0),FALSE),"Nej, saknas")</f>
        <v>Ja</v>
      </c>
      <c r="H191" t="str">
        <f>IFERROR(VLOOKUP($B191,Miljövärden!$B$3:$H$600,MATCH(H$2,Miljövärden!$B$2:$H$2,0),FALSE),"Nej, saknas")</f>
        <v>Ja</v>
      </c>
      <c r="P191" t="str">
        <f t="shared" si="4"/>
        <v>Ja</v>
      </c>
      <c r="R191">
        <f t="shared" si="5"/>
        <v>175</v>
      </c>
    </row>
    <row r="192" spans="1:18">
      <c r="A192" s="2" t="s">
        <v>294</v>
      </c>
      <c r="B192" s="2" t="s">
        <v>300</v>
      </c>
      <c r="C192">
        <f>IFERROR(VLOOKUP($B192,Miljövärden!$B$3:$H$600,MATCH(C$2,Miljövärden!$B$2:$H$2,0),FALSE),"Saknas")</f>
        <v>5.5525900000000003E-2</v>
      </c>
      <c r="D192">
        <f>IFERROR(VLOOKUP($B192,Miljövärden!$B$3:$H$600,MATCH(D$2,Miljövärden!$B$2:$H$2,0),FALSE),"Saknas")</f>
        <v>4.8058300000000003</v>
      </c>
      <c r="E192">
        <f>IFERROR(VLOOKUP($B192,Miljövärden!$B$3:$H$600,MATCH(E$2,Miljövärden!$B$2:$H$2,0),FALSE),"Saknas")</f>
        <v>8.2093399999999992</v>
      </c>
      <c r="F192">
        <f>IFERROR(VLOOKUP($B192,Miljövärden!$B$3:$H$600,MATCH(F$2,Miljövärden!$B$2:$H$2,0),FALSE),"Saknas")</f>
        <v>3.7766500000000001E-4</v>
      </c>
      <c r="G192" t="str">
        <f>IFERROR(VLOOKUP($B192,Miljövärden!$B$3:$H$600,MATCH(G$2,Miljövärden!$B$2:$H$2,0),FALSE),"Nej, saknas")</f>
        <v>Ja</v>
      </c>
      <c r="H192" t="str">
        <f>IFERROR(VLOOKUP($B192,Miljövärden!$B$3:$H$600,MATCH(H$2,Miljövärden!$B$2:$H$2,0),FALSE),"Nej, saknas")</f>
        <v>Ja</v>
      </c>
      <c r="P192" t="str">
        <f t="shared" si="4"/>
        <v>Ja</v>
      </c>
      <c r="R192">
        <f t="shared" si="5"/>
        <v>176</v>
      </c>
    </row>
    <row r="193" spans="1:18">
      <c r="A193" s="2" t="s">
        <v>294</v>
      </c>
      <c r="B193" s="2" t="s">
        <v>301</v>
      </c>
      <c r="C193">
        <f>IFERROR(VLOOKUP($B193,Miljövärden!$B$3:$H$600,MATCH(C$2,Miljövärden!$B$2:$H$2,0),FALSE),"Saknas")</f>
        <v>0.23488400000000001</v>
      </c>
      <c r="D193">
        <f>IFERROR(VLOOKUP($B193,Miljövärden!$B$3:$H$600,MATCH(D$2,Miljövärden!$B$2:$H$2,0),FALSE),"Saknas")</f>
        <v>58.958500000000001</v>
      </c>
      <c r="E193">
        <f>IFERROR(VLOOKUP($B193,Miljövärden!$B$3:$H$600,MATCH(E$2,Miljövärden!$B$2:$H$2,0),FALSE),"Saknas")</f>
        <v>14.753</v>
      </c>
      <c r="F193">
        <f>IFERROR(VLOOKUP($B193,Miljövärden!$B$3:$H$600,MATCH(F$2,Miljövärden!$B$2:$H$2,0),FALSE),"Saknas")</f>
        <v>1.8246E-3</v>
      </c>
      <c r="G193" t="str">
        <f>IFERROR(VLOOKUP($B193,Miljövärden!$B$3:$H$600,MATCH(G$2,Miljövärden!$B$2:$H$2,0),FALSE),"Nej, saknas")</f>
        <v>Ja</v>
      </c>
      <c r="H193" t="str">
        <f>IFERROR(VLOOKUP($B193,Miljövärden!$B$3:$H$600,MATCH(H$2,Miljövärden!$B$2:$H$2,0),FALSE),"Nej, saknas")</f>
        <v>Ja</v>
      </c>
      <c r="P193" t="str">
        <f t="shared" si="4"/>
        <v>Ja</v>
      </c>
      <c r="R193">
        <f t="shared" si="5"/>
        <v>177</v>
      </c>
    </row>
    <row r="194" spans="1:18">
      <c r="A194" s="2" t="s">
        <v>294</v>
      </c>
      <c r="B194" s="2" t="s">
        <v>302</v>
      </c>
      <c r="C194">
        <f>IFERROR(VLOOKUP($B194,Miljövärden!$B$3:$H$600,MATCH(C$2,Miljövärden!$B$2:$H$2,0),FALSE),"Saknas")</f>
        <v>0.168599</v>
      </c>
      <c r="D194">
        <f>IFERROR(VLOOKUP($B194,Miljövärden!$B$3:$H$600,MATCH(D$2,Miljövärden!$B$2:$H$2,0),FALSE),"Saknas")</f>
        <v>8.2341800000000003</v>
      </c>
      <c r="E194">
        <f>IFERROR(VLOOKUP($B194,Miljövärden!$B$3:$H$600,MATCH(E$2,Miljövärden!$B$2:$H$2,0),FALSE),"Saknas")</f>
        <v>17.926500000000001</v>
      </c>
      <c r="F194">
        <f>IFERROR(VLOOKUP($B194,Miljövärden!$B$3:$H$600,MATCH(F$2,Miljövärden!$B$2:$H$2,0),FALSE),"Saknas")</f>
        <v>9.2274899999999997E-3</v>
      </c>
      <c r="G194" t="str">
        <f>IFERROR(VLOOKUP($B194,Miljövärden!$B$3:$H$600,MATCH(G$2,Miljövärden!$B$2:$H$2,0),FALSE),"Nej, saknas")</f>
        <v>Ja</v>
      </c>
      <c r="H194" t="str">
        <f>IFERROR(VLOOKUP($B194,Miljövärden!$B$3:$H$600,MATCH(H$2,Miljövärden!$B$2:$H$2,0),FALSE),"Nej, saknas")</f>
        <v>Ja</v>
      </c>
      <c r="P194" t="str">
        <f t="shared" si="4"/>
        <v>Ja</v>
      </c>
      <c r="R194">
        <f t="shared" si="5"/>
        <v>178</v>
      </c>
    </row>
    <row r="195" spans="1:18">
      <c r="A195" s="2" t="s">
        <v>294</v>
      </c>
      <c r="B195" s="2" t="s">
        <v>303</v>
      </c>
      <c r="C195">
        <f>IFERROR(VLOOKUP($B195,Miljövärden!$B$3:$H$600,MATCH(C$2,Miljövärden!$B$2:$H$2,0),FALSE),"Saknas")</f>
        <v>0.13097700000000001</v>
      </c>
      <c r="D195">
        <f>IFERROR(VLOOKUP($B195,Miljövärden!$B$3:$H$600,MATCH(D$2,Miljövärden!$B$2:$H$2,0),FALSE),"Saknas")</f>
        <v>7.7006600000000001</v>
      </c>
      <c r="E195">
        <f>IFERROR(VLOOKUP($B195,Miljövärden!$B$3:$H$600,MATCH(E$2,Miljövärden!$B$2:$H$2,0),FALSE),"Saknas")</f>
        <v>12.1798</v>
      </c>
      <c r="F195">
        <f>IFERROR(VLOOKUP($B195,Miljövärden!$B$3:$H$600,MATCH(F$2,Miljövärden!$B$2:$H$2,0),FALSE),"Saknas")</f>
        <v>1.2659399999999999E-2</v>
      </c>
      <c r="G195" t="str">
        <f>IFERROR(VLOOKUP($B195,Miljövärden!$B$3:$H$600,MATCH(G$2,Miljövärden!$B$2:$H$2,0),FALSE),"Nej, saknas")</f>
        <v>Ja</v>
      </c>
      <c r="H195" t="str">
        <f>IFERROR(VLOOKUP($B195,Miljövärden!$B$3:$H$600,MATCH(H$2,Miljövärden!$B$2:$H$2,0),FALSE),"Nej, saknas")</f>
        <v>Ja</v>
      </c>
      <c r="P195" t="str">
        <f t="shared" si="4"/>
        <v>Ja</v>
      </c>
      <c r="R195">
        <f t="shared" si="5"/>
        <v>179</v>
      </c>
    </row>
    <row r="196" spans="1:18">
      <c r="A196" s="2" t="s">
        <v>294</v>
      </c>
      <c r="B196" s="2" t="s">
        <v>304</v>
      </c>
      <c r="C196">
        <f>IFERROR(VLOOKUP($B196,Miljövärden!$B$3:$H$600,MATCH(C$2,Miljövärden!$B$2:$H$2,0),FALSE),"Saknas")</f>
        <v>7.7179399999999995E-2</v>
      </c>
      <c r="D196">
        <f>IFERROR(VLOOKUP($B196,Miljövärden!$B$3:$H$600,MATCH(D$2,Miljövärden!$B$2:$H$2,0),FALSE),"Saknas")</f>
        <v>5.2729499999999998</v>
      </c>
      <c r="E196">
        <f>IFERROR(VLOOKUP($B196,Miljövärden!$B$3:$H$600,MATCH(E$2,Miljövärden!$B$2:$H$2,0),FALSE),"Saknas")</f>
        <v>9.8397100000000002</v>
      </c>
      <c r="F196">
        <f>IFERROR(VLOOKUP($B196,Miljövärden!$B$3:$H$600,MATCH(F$2,Miljövärden!$B$2:$H$2,0),FALSE),"Saknas")</f>
        <v>1.61746E-3</v>
      </c>
      <c r="G196" t="str">
        <f>IFERROR(VLOOKUP($B196,Miljövärden!$B$3:$H$600,MATCH(G$2,Miljövärden!$B$2:$H$2,0),FALSE),"Nej, saknas")</f>
        <v>Ja</v>
      </c>
      <c r="H196" t="str">
        <f>IFERROR(VLOOKUP($B196,Miljövärden!$B$3:$H$600,MATCH(H$2,Miljövärden!$B$2:$H$2,0),FALSE),"Nej, saknas")</f>
        <v>Ja</v>
      </c>
      <c r="P196" t="str">
        <f t="shared" ref="P196:P259" si="6">IF(K196="x","nej",
IF(L196="x","ja",
IF(H196="Ja","Ja","nej")))</f>
        <v>Ja</v>
      </c>
      <c r="R196">
        <f t="shared" ref="R196:R259" si="7">IF(ISERROR(P196),R195,IF(P196="ja",R195+1,R195))</f>
        <v>180</v>
      </c>
    </row>
    <row r="197" spans="1:18">
      <c r="A197" s="2" t="s">
        <v>294</v>
      </c>
      <c r="B197" s="2" t="s">
        <v>306</v>
      </c>
      <c r="C197">
        <f>IFERROR(VLOOKUP($B197,Miljövärden!$B$3:$H$600,MATCH(C$2,Miljövärden!$B$2:$H$2,0),FALSE),"Saknas")</f>
        <v>0.15279699999999999</v>
      </c>
      <c r="D197">
        <f>IFERROR(VLOOKUP($B197,Miljövärden!$B$3:$H$600,MATCH(D$2,Miljövärden!$B$2:$H$2,0),FALSE),"Saknas")</f>
        <v>5.8023499999999997</v>
      </c>
      <c r="E197">
        <f>IFERROR(VLOOKUP($B197,Miljövärden!$B$3:$H$600,MATCH(E$2,Miljövärden!$B$2:$H$2,0),FALSE),"Saknas")</f>
        <v>16.416599999999999</v>
      </c>
      <c r="F197">
        <f>IFERROR(VLOOKUP($B197,Miljövärden!$B$3:$H$600,MATCH(F$2,Miljövärden!$B$2:$H$2,0),FALSE),"Saknas")</f>
        <v>1.5470900000000001E-3</v>
      </c>
      <c r="G197" t="str">
        <f>IFERROR(VLOOKUP($B197,Miljövärden!$B$3:$H$600,MATCH(G$2,Miljövärden!$B$2:$H$2,0),FALSE),"Nej, saknas")</f>
        <v>Ja</v>
      </c>
      <c r="H197" t="str">
        <f>IFERROR(VLOOKUP($B197,Miljövärden!$B$3:$H$600,MATCH(H$2,Miljövärden!$B$2:$H$2,0),FALSE),"Nej, saknas")</f>
        <v>Ja</v>
      </c>
      <c r="P197" t="str">
        <f t="shared" si="6"/>
        <v>Ja</v>
      </c>
      <c r="R197">
        <f t="shared" si="7"/>
        <v>181</v>
      </c>
    </row>
    <row r="198" spans="1:18">
      <c r="A198" s="2" t="s">
        <v>294</v>
      </c>
      <c r="B198" s="2" t="s">
        <v>307</v>
      </c>
      <c r="C198">
        <f>IFERROR(VLOOKUP($B198,Miljövärden!$B$3:$H$600,MATCH(C$2,Miljövärden!$B$2:$H$2,0),FALSE),"Saknas")</f>
        <v>0.236541</v>
      </c>
      <c r="D198">
        <f>IFERROR(VLOOKUP($B198,Miljövärden!$B$3:$H$600,MATCH(D$2,Miljövärden!$B$2:$H$2,0),FALSE),"Saknas")</f>
        <v>14.781599999999999</v>
      </c>
      <c r="E198">
        <f>IFERROR(VLOOKUP($B198,Miljövärden!$B$3:$H$600,MATCH(E$2,Miljövärden!$B$2:$H$2,0),FALSE),"Saknas")</f>
        <v>20.1494</v>
      </c>
      <c r="F198">
        <f>IFERROR(VLOOKUP($B198,Miljövärden!$B$3:$H$600,MATCH(F$2,Miljövärden!$B$2:$H$2,0),FALSE),"Saknas")</f>
        <v>2.3597699999999999E-2</v>
      </c>
      <c r="G198" t="str">
        <f>IFERROR(VLOOKUP($B198,Miljövärden!$B$3:$H$600,MATCH(G$2,Miljövärden!$B$2:$H$2,0),FALSE),"Nej, saknas")</f>
        <v>Ja</v>
      </c>
      <c r="H198" t="str">
        <f>IFERROR(VLOOKUP($B198,Miljövärden!$B$3:$H$600,MATCH(H$2,Miljövärden!$B$2:$H$2,0),FALSE),"Nej, saknas")</f>
        <v>Ja</v>
      </c>
      <c r="P198" t="str">
        <f t="shared" si="6"/>
        <v>Ja</v>
      </c>
      <c r="R198">
        <f t="shared" si="7"/>
        <v>182</v>
      </c>
    </row>
    <row r="199" spans="1:18">
      <c r="A199" s="2" t="s">
        <v>294</v>
      </c>
      <c r="B199" s="2" t="s">
        <v>308</v>
      </c>
      <c r="C199">
        <f>IFERROR(VLOOKUP($B199,Miljövärden!$B$3:$H$600,MATCH(C$2,Miljövärden!$B$2:$H$2,0),FALSE),"Saknas")</f>
        <v>0.12886700000000001</v>
      </c>
      <c r="D199">
        <f>IFERROR(VLOOKUP($B199,Miljövärden!$B$3:$H$600,MATCH(D$2,Miljövärden!$B$2:$H$2,0),FALSE),"Saknas")</f>
        <v>19.9404</v>
      </c>
      <c r="E199">
        <f>IFERROR(VLOOKUP($B199,Miljövärden!$B$3:$H$600,MATCH(E$2,Miljövärden!$B$2:$H$2,0),FALSE),"Saknas")</f>
        <v>11.690799999999999</v>
      </c>
      <c r="F199">
        <f>IFERROR(VLOOKUP($B199,Miljövärden!$B$3:$H$600,MATCH(F$2,Miljövärden!$B$2:$H$2,0),FALSE),"Saknas")</f>
        <v>4.3286600000000001E-2</v>
      </c>
      <c r="G199" t="str">
        <f>IFERROR(VLOOKUP($B199,Miljövärden!$B$3:$H$600,MATCH(G$2,Miljövärden!$B$2:$H$2,0),FALSE),"Nej, saknas")</f>
        <v>Ja</v>
      </c>
      <c r="H199" t="str">
        <f>IFERROR(VLOOKUP($B199,Miljövärden!$B$3:$H$600,MATCH(H$2,Miljövärden!$B$2:$H$2,0),FALSE),"Nej, saknas")</f>
        <v>Ja</v>
      </c>
      <c r="P199" t="str">
        <f t="shared" si="6"/>
        <v>Ja</v>
      </c>
      <c r="R199">
        <f t="shared" si="7"/>
        <v>183</v>
      </c>
    </row>
    <row r="200" spans="1:18">
      <c r="A200" s="2" t="s">
        <v>294</v>
      </c>
      <c r="B200" s="2" t="s">
        <v>309</v>
      </c>
      <c r="C200">
        <f>IFERROR(VLOOKUP($B200,Miljövärden!$B$3:$H$600,MATCH(C$2,Miljövärden!$B$2:$H$2,0),FALSE),"Saknas")</f>
        <v>8.4141199999999999E-2</v>
      </c>
      <c r="D200">
        <f>IFERROR(VLOOKUP($B200,Miljövärden!$B$3:$H$600,MATCH(D$2,Miljövärden!$B$2:$H$2,0),FALSE),"Saknas")</f>
        <v>11.574999999999999</v>
      </c>
      <c r="E200">
        <f>IFERROR(VLOOKUP($B200,Miljövärden!$B$3:$H$600,MATCH(E$2,Miljövärden!$B$2:$H$2,0),FALSE),"Saknas")</f>
        <v>8.6255799999999994</v>
      </c>
      <c r="F200">
        <f>IFERROR(VLOOKUP($B200,Miljövärden!$B$3:$H$600,MATCH(F$2,Miljövärden!$B$2:$H$2,0),FALSE),"Saknas")</f>
        <v>2.1767399999999999E-2</v>
      </c>
      <c r="G200" t="str">
        <f>IFERROR(VLOOKUP($B200,Miljövärden!$B$3:$H$600,MATCH(G$2,Miljövärden!$B$2:$H$2,0),FALSE),"Nej, saknas")</f>
        <v>Ja</v>
      </c>
      <c r="H200" t="str">
        <f>IFERROR(VLOOKUP($B200,Miljövärden!$B$3:$H$600,MATCH(H$2,Miljövärden!$B$2:$H$2,0),FALSE),"Nej, saknas")</f>
        <v>Ja</v>
      </c>
      <c r="P200" t="str">
        <f t="shared" si="6"/>
        <v>Ja</v>
      </c>
      <c r="R200">
        <f t="shared" si="7"/>
        <v>184</v>
      </c>
    </row>
    <row r="201" spans="1:18">
      <c r="A201" s="2" t="s">
        <v>294</v>
      </c>
      <c r="B201" s="2" t="s">
        <v>310</v>
      </c>
      <c r="C201">
        <f>IFERROR(VLOOKUP($B201,Miljövärden!$B$3:$H$600,MATCH(C$2,Miljövärden!$B$2:$H$2,0),FALSE),"Saknas")</f>
        <v>9.3432299999999996E-2</v>
      </c>
      <c r="D201">
        <f>IFERROR(VLOOKUP($B201,Miljövärden!$B$3:$H$600,MATCH(D$2,Miljövärden!$B$2:$H$2,0),FALSE),"Saknas")</f>
        <v>10.433299999999999</v>
      </c>
      <c r="E201">
        <f>IFERROR(VLOOKUP($B201,Miljövärden!$B$3:$H$600,MATCH(E$2,Miljövärden!$B$2:$H$2,0),FALSE),"Saknas")</f>
        <v>9.7421399999999991</v>
      </c>
      <c r="F201">
        <f>IFERROR(VLOOKUP($B201,Miljövärden!$B$3:$H$600,MATCH(F$2,Miljövärden!$B$2:$H$2,0),FALSE),"Saknas")</f>
        <v>1.3802699999999999E-2</v>
      </c>
      <c r="G201" t="str">
        <f>IFERROR(VLOOKUP($B201,Miljövärden!$B$3:$H$600,MATCH(G$2,Miljövärden!$B$2:$H$2,0),FALSE),"Nej, saknas")</f>
        <v>Ja</v>
      </c>
      <c r="H201" t="str">
        <f>IFERROR(VLOOKUP($B201,Miljövärden!$B$3:$H$600,MATCH(H$2,Miljövärden!$B$2:$H$2,0),FALSE),"Nej, saknas")</f>
        <v>Ja</v>
      </c>
      <c r="P201" t="str">
        <f t="shared" si="6"/>
        <v>Ja</v>
      </c>
      <c r="R201">
        <f t="shared" si="7"/>
        <v>185</v>
      </c>
    </row>
    <row r="202" spans="1:18">
      <c r="A202" s="2" t="s">
        <v>294</v>
      </c>
      <c r="B202" s="2" t="s">
        <v>311</v>
      </c>
      <c r="C202">
        <f>IFERROR(VLOOKUP($B202,Miljövärden!$B$3:$H$600,MATCH(C$2,Miljövärden!$B$2:$H$2,0),FALSE),"Saknas")</f>
        <v>0.17042199999999999</v>
      </c>
      <c r="D202">
        <f>IFERROR(VLOOKUP($B202,Miljövärden!$B$3:$H$600,MATCH(D$2,Miljövärden!$B$2:$H$2,0),FALSE),"Saknas")</f>
        <v>9.6372599999999995</v>
      </c>
      <c r="E202">
        <f>IFERROR(VLOOKUP($B202,Miljövärden!$B$3:$H$600,MATCH(E$2,Miljövärden!$B$2:$H$2,0),FALSE),"Saknas")</f>
        <v>18.392900000000001</v>
      </c>
      <c r="F202">
        <f>IFERROR(VLOOKUP($B202,Miljövärden!$B$3:$H$600,MATCH(F$2,Miljövärden!$B$2:$H$2,0),FALSE),"Saknas")</f>
        <v>1.2747700000000001E-2</v>
      </c>
      <c r="G202" t="str">
        <f>IFERROR(VLOOKUP($B202,Miljövärden!$B$3:$H$600,MATCH(G$2,Miljövärden!$B$2:$H$2,0),FALSE),"Nej, saknas")</f>
        <v>Ja</v>
      </c>
      <c r="H202" t="str">
        <f>IFERROR(VLOOKUP($B202,Miljövärden!$B$3:$H$600,MATCH(H$2,Miljövärden!$B$2:$H$2,0),FALSE),"Nej, saknas")</f>
        <v>Ja</v>
      </c>
      <c r="P202" t="str">
        <f t="shared" si="6"/>
        <v>Ja</v>
      </c>
      <c r="R202">
        <f t="shared" si="7"/>
        <v>186</v>
      </c>
    </row>
    <row r="203" spans="1:18">
      <c r="A203" s="2" t="s">
        <v>312</v>
      </c>
      <c r="B203" s="2" t="s">
        <v>313</v>
      </c>
      <c r="C203">
        <f>IFERROR(VLOOKUP($B203,Miljövärden!$B$3:$H$600,MATCH(C$2,Miljövärden!$B$2:$H$2,0),FALSE),"Saknas")</f>
        <v>0.11874999999999999</v>
      </c>
      <c r="D203">
        <f>IFERROR(VLOOKUP($B203,Miljövärden!$B$3:$H$600,MATCH(D$2,Miljövärden!$B$2:$H$2,0),FALSE),"Saknas")</f>
        <v>16.148299999999999</v>
      </c>
      <c r="E203">
        <f>IFERROR(VLOOKUP($B203,Miljövärden!$B$3:$H$600,MATCH(E$2,Miljövärden!$B$2:$H$2,0),FALSE),"Saknas")</f>
        <v>10.488300000000001</v>
      </c>
      <c r="F203">
        <f>IFERROR(VLOOKUP($B203,Miljövärden!$B$3:$H$600,MATCH(F$2,Miljövärden!$B$2:$H$2,0),FALSE),"Saknas")</f>
        <v>9.2257699999999995E-3</v>
      </c>
      <c r="G203" t="str">
        <f>IFERROR(VLOOKUP($B203,Miljövärden!$B$3:$H$600,MATCH(G$2,Miljövärden!$B$2:$H$2,0),FALSE),"Nej, saknas")</f>
        <v>Ja</v>
      </c>
      <c r="H203" t="str">
        <f>IFERROR(VLOOKUP($B203,Miljövärden!$B$3:$H$600,MATCH(H$2,Miljövärden!$B$2:$H$2,0),FALSE),"Nej, saknas")</f>
        <v>Ja</v>
      </c>
      <c r="P203" t="str">
        <f t="shared" si="6"/>
        <v>Ja</v>
      </c>
      <c r="R203">
        <f t="shared" si="7"/>
        <v>187</v>
      </c>
    </row>
    <row r="204" spans="1:18">
      <c r="A204" s="2" t="s">
        <v>312</v>
      </c>
      <c r="B204" s="2" t="s">
        <v>314</v>
      </c>
      <c r="C204">
        <f>IFERROR(VLOOKUP($B204,Miljövärden!$B$3:$H$600,MATCH(C$2,Miljövärden!$B$2:$H$2,0),FALSE),"Saknas")</f>
        <v>0.103117</v>
      </c>
      <c r="D204">
        <f>IFERROR(VLOOKUP($B204,Miljövärden!$B$3:$H$600,MATCH(D$2,Miljövärden!$B$2:$H$2,0),FALSE),"Saknas")</f>
        <v>5.7352100000000004</v>
      </c>
      <c r="E204">
        <f>IFERROR(VLOOKUP($B204,Miljövärden!$B$3:$H$600,MATCH(E$2,Miljövärden!$B$2:$H$2,0),FALSE),"Saknas")</f>
        <v>9.3459199999999996</v>
      </c>
      <c r="F204">
        <f>IFERROR(VLOOKUP($B204,Miljövärden!$B$3:$H$600,MATCH(F$2,Miljövärden!$B$2:$H$2,0),FALSE),"Saknas")</f>
        <v>1.24782E-3</v>
      </c>
      <c r="G204" t="str">
        <f>IFERROR(VLOOKUP($B204,Miljövärden!$B$3:$H$600,MATCH(G$2,Miljövärden!$B$2:$H$2,0),FALSE),"Nej, saknas")</f>
        <v>Ja</v>
      </c>
      <c r="H204" t="str">
        <f>IFERROR(VLOOKUP($B204,Miljövärden!$B$3:$H$600,MATCH(H$2,Miljövärden!$B$2:$H$2,0),FALSE),"Nej, saknas")</f>
        <v>Ja</v>
      </c>
      <c r="P204" t="str">
        <f t="shared" si="6"/>
        <v>Ja</v>
      </c>
      <c r="R204">
        <f t="shared" si="7"/>
        <v>188</v>
      </c>
    </row>
    <row r="205" spans="1:18">
      <c r="A205" s="2" t="s">
        <v>315</v>
      </c>
      <c r="B205" s="2" t="s">
        <v>316</v>
      </c>
      <c r="C205">
        <f>IFERROR(VLOOKUP($B205,Miljövärden!$B$3:$H$600,MATCH(C$2,Miljövärden!$B$2:$H$2,0),FALSE),"Saknas")</f>
        <v>0.12736600000000001</v>
      </c>
      <c r="D205">
        <f>IFERROR(VLOOKUP($B205,Miljövärden!$B$3:$H$600,MATCH(D$2,Miljövärden!$B$2:$H$2,0),FALSE),"Saknas")</f>
        <v>11.952</v>
      </c>
      <c r="E205">
        <f>IFERROR(VLOOKUP($B205,Miljövärden!$B$3:$H$600,MATCH(E$2,Miljövärden!$B$2:$H$2,0),FALSE),"Saknas")</f>
        <v>9.8552800000000005</v>
      </c>
      <c r="F205">
        <f>IFERROR(VLOOKUP($B205,Miljövärden!$B$3:$H$600,MATCH(F$2,Miljövärden!$B$2:$H$2,0),FALSE),"Saknas")</f>
        <v>1.78648E-2</v>
      </c>
      <c r="G205" t="str">
        <f>IFERROR(VLOOKUP($B205,Miljövärden!$B$3:$H$600,MATCH(G$2,Miljövärden!$B$2:$H$2,0),FALSE),"Nej, saknas")</f>
        <v>Ja</v>
      </c>
      <c r="H205" t="str">
        <f>IFERROR(VLOOKUP($B205,Miljövärden!$B$3:$H$600,MATCH(H$2,Miljövärden!$B$2:$H$2,0),FALSE),"Nej, saknas")</f>
        <v>Ja</v>
      </c>
      <c r="P205" t="str">
        <f t="shared" si="6"/>
        <v>Ja</v>
      </c>
      <c r="R205">
        <f t="shared" si="7"/>
        <v>189</v>
      </c>
    </row>
    <row r="206" spans="1:18">
      <c r="A206" s="2" t="s">
        <v>315</v>
      </c>
      <c r="B206" s="2" t="s">
        <v>317</v>
      </c>
      <c r="C206">
        <f>IFERROR(VLOOKUP($B206,Miljövärden!$B$3:$H$600,MATCH(C$2,Miljövärden!$B$2:$H$2,0),FALSE),"Saknas")</f>
        <v>0.118788</v>
      </c>
      <c r="D206">
        <f>IFERROR(VLOOKUP($B206,Miljövärden!$B$3:$H$600,MATCH(D$2,Miljövärden!$B$2:$H$2,0),FALSE),"Saknas")</f>
        <v>7.3457100000000004</v>
      </c>
      <c r="E206">
        <f>IFERROR(VLOOKUP($B206,Miljövärden!$B$3:$H$600,MATCH(E$2,Miljövärden!$B$2:$H$2,0),FALSE),"Saknas")</f>
        <v>5.3424699999999996</v>
      </c>
      <c r="F206">
        <f>IFERROR(VLOOKUP($B206,Miljövärden!$B$3:$H$600,MATCH(F$2,Miljövärden!$B$2:$H$2,0),FALSE),"Saknas")</f>
        <v>8.0209500000000006E-3</v>
      </c>
      <c r="G206" t="str">
        <f>IFERROR(VLOOKUP($B206,Miljövärden!$B$3:$H$600,MATCH(G$2,Miljövärden!$B$2:$H$2,0),FALSE),"Nej, saknas")</f>
        <v>Ja</v>
      </c>
      <c r="H206" t="str">
        <f>IFERROR(VLOOKUP($B206,Miljövärden!$B$3:$H$600,MATCH(H$2,Miljövärden!$B$2:$H$2,0),FALSE),"Nej, saknas")</f>
        <v>Ja</v>
      </c>
      <c r="P206" t="str">
        <f t="shared" si="6"/>
        <v>Ja</v>
      </c>
      <c r="R206">
        <f t="shared" si="7"/>
        <v>190</v>
      </c>
    </row>
    <row r="207" spans="1:18">
      <c r="A207" s="2" t="s">
        <v>318</v>
      </c>
      <c r="B207" s="2" t="s">
        <v>319</v>
      </c>
      <c r="C207">
        <f>IFERROR(VLOOKUP($B207,Miljövärden!$B$3:$H$600,MATCH(C$2,Miljövärden!$B$2:$H$2,0),FALSE),"Saknas")</f>
        <v>0</v>
      </c>
      <c r="D207">
        <f>IFERROR(VLOOKUP($B207,Miljövärden!$B$3:$H$600,MATCH(D$2,Miljövärden!$B$2:$H$2,0),FALSE),"Saknas")</f>
        <v>0</v>
      </c>
      <c r="E207">
        <f>IFERROR(VLOOKUP($B207,Miljövärden!$B$3:$H$600,MATCH(E$2,Miljövärden!$B$2:$H$2,0),FALSE),"Saknas")</f>
        <v>0</v>
      </c>
      <c r="F207">
        <f>IFERROR(VLOOKUP($B207,Miljövärden!$B$3:$H$600,MATCH(F$2,Miljövärden!$B$2:$H$2,0),FALSE),"Saknas")</f>
        <v>0</v>
      </c>
      <c r="G207" t="str">
        <f>IFERROR(VLOOKUP($B207,Miljövärden!$B$3:$H$600,MATCH(G$2,Miljövärden!$B$2:$H$2,0),FALSE),"Nej, saknas")</f>
        <v>Nej</v>
      </c>
      <c r="H207" t="str">
        <f>IFERROR(VLOOKUP($B207,Miljövärden!$B$3:$H$600,MATCH(H$2,Miljövärden!$B$2:$H$2,0),FALSE),"Nej, saknas")</f>
        <v>Nej</v>
      </c>
      <c r="P207" t="str">
        <f t="shared" si="6"/>
        <v>nej</v>
      </c>
      <c r="R207">
        <f t="shared" si="7"/>
        <v>190</v>
      </c>
    </row>
    <row r="208" spans="1:18">
      <c r="A208" s="2" t="s">
        <v>320</v>
      </c>
      <c r="B208" s="2" t="s">
        <v>321</v>
      </c>
      <c r="C208">
        <f>IFERROR(VLOOKUP($B208,Miljövärden!$B$3:$H$600,MATCH(C$2,Miljövärden!$B$2:$H$2,0),FALSE),"Saknas")</f>
        <v>0.36577599999999999</v>
      </c>
      <c r="D208">
        <f>IFERROR(VLOOKUP($B208,Miljövärden!$B$3:$H$600,MATCH(D$2,Miljövärden!$B$2:$H$2,0),FALSE),"Saknas")</f>
        <v>0.75732500000000003</v>
      </c>
      <c r="E208">
        <f>IFERROR(VLOOKUP($B208,Miljövärden!$B$3:$H$600,MATCH(E$2,Miljövärden!$B$2:$H$2,0),FALSE),"Saknas")</f>
        <v>1.2968</v>
      </c>
      <c r="F208">
        <f>IFERROR(VLOOKUP($B208,Miljövärden!$B$3:$H$600,MATCH(F$2,Miljövärden!$B$2:$H$2,0),FALSE),"Saknas")</f>
        <v>1.3447299999999999E-3</v>
      </c>
      <c r="G208" t="str">
        <f>IFERROR(VLOOKUP($B208,Miljövärden!$B$3:$H$600,MATCH(G$2,Miljövärden!$B$2:$H$2,0),FALSE),"Nej, saknas")</f>
        <v>Nej</v>
      </c>
      <c r="H208" t="str">
        <f>IFERROR(VLOOKUP($B208,Miljövärden!$B$3:$H$600,MATCH(H$2,Miljövärden!$B$2:$H$2,0),FALSE),"Nej, saknas")</f>
        <v>Ja</v>
      </c>
      <c r="P208" t="str">
        <f t="shared" si="6"/>
        <v>Ja</v>
      </c>
      <c r="R208">
        <f t="shared" si="7"/>
        <v>191</v>
      </c>
    </row>
    <row r="209" spans="1:18">
      <c r="A209" s="2" t="s">
        <v>322</v>
      </c>
      <c r="B209" s="2" t="s">
        <v>323</v>
      </c>
      <c r="C209">
        <f>IFERROR(VLOOKUP($B209,Miljövärden!$B$3:$H$600,MATCH(C$2,Miljövärden!$B$2:$H$2,0),FALSE),"Saknas")</f>
        <v>8.3989499999999995E-2</v>
      </c>
      <c r="D209">
        <f>IFERROR(VLOOKUP($B209,Miljövärden!$B$3:$H$600,MATCH(D$2,Miljövärden!$B$2:$H$2,0),FALSE),"Saknas")</f>
        <v>2.3671899999999999</v>
      </c>
      <c r="E209">
        <f>IFERROR(VLOOKUP($B209,Miljövärden!$B$3:$H$600,MATCH(E$2,Miljövärden!$B$2:$H$2,0),FALSE),"Saknas")</f>
        <v>8.2238000000000007</v>
      </c>
      <c r="F209">
        <f>IFERROR(VLOOKUP($B209,Miljövärden!$B$3:$H$600,MATCH(F$2,Miljövärden!$B$2:$H$2,0),FALSE),"Saknas")</f>
        <v>5.4686599999999999E-5</v>
      </c>
      <c r="G209" t="str">
        <f>IFERROR(VLOOKUP($B209,Miljövärden!$B$3:$H$600,MATCH(G$2,Miljövärden!$B$2:$H$2,0),FALSE),"Nej, saknas")</f>
        <v>Ja</v>
      </c>
      <c r="H209" t="str">
        <f>IFERROR(VLOOKUP($B209,Miljövärden!$B$3:$H$600,MATCH(H$2,Miljövärden!$B$2:$H$2,0),FALSE),"Nej, saknas")</f>
        <v>Ja</v>
      </c>
      <c r="P209" t="str">
        <f t="shared" si="6"/>
        <v>Ja</v>
      </c>
      <c r="R209">
        <f t="shared" si="7"/>
        <v>192</v>
      </c>
    </row>
    <row r="210" spans="1:18">
      <c r="A210" s="2" t="s">
        <v>322</v>
      </c>
      <c r="B210" s="2" t="s">
        <v>324</v>
      </c>
      <c r="C210">
        <f>IFERROR(VLOOKUP($B210,Miljövärden!$B$3:$H$600,MATCH(C$2,Miljövärden!$B$2:$H$2,0),FALSE),"Saknas")</f>
        <v>7.3206800000000002E-2</v>
      </c>
      <c r="D210">
        <f>IFERROR(VLOOKUP($B210,Miljövärden!$B$3:$H$600,MATCH(D$2,Miljövärden!$B$2:$H$2,0),FALSE),"Saknas")</f>
        <v>4.4917899999999999</v>
      </c>
      <c r="E210">
        <f>IFERROR(VLOOKUP($B210,Miljövärden!$B$3:$H$600,MATCH(E$2,Miljövärden!$B$2:$H$2,0),FALSE),"Saknas")</f>
        <v>7.5194200000000002</v>
      </c>
      <c r="F210">
        <f>IFERROR(VLOOKUP($B210,Miljövärden!$B$3:$H$600,MATCH(F$2,Miljövärden!$B$2:$H$2,0),FALSE),"Saknas")</f>
        <v>5.7331500000000002E-4</v>
      </c>
      <c r="G210" t="str">
        <f>IFERROR(VLOOKUP($B210,Miljövärden!$B$3:$H$600,MATCH(G$2,Miljövärden!$B$2:$H$2,0),FALSE),"Nej, saknas")</f>
        <v>Ja</v>
      </c>
      <c r="H210" t="str">
        <f>IFERROR(VLOOKUP($B210,Miljövärden!$B$3:$H$600,MATCH(H$2,Miljövärden!$B$2:$H$2,0),FALSE),"Nej, saknas")</f>
        <v>Ja</v>
      </c>
      <c r="P210" t="str">
        <f t="shared" si="6"/>
        <v>Ja</v>
      </c>
      <c r="R210">
        <f t="shared" si="7"/>
        <v>193</v>
      </c>
    </row>
    <row r="211" spans="1:18">
      <c r="A211" s="2" t="s">
        <v>322</v>
      </c>
      <c r="B211" s="2" t="s">
        <v>325</v>
      </c>
      <c r="C211">
        <f>IFERROR(VLOOKUP($B211,Miljövärden!$B$3:$H$600,MATCH(C$2,Miljövärden!$B$2:$H$2,0),FALSE),"Saknas")</f>
        <v>7.1102299999999993E-2</v>
      </c>
      <c r="D211">
        <f>IFERROR(VLOOKUP($B211,Miljövärden!$B$3:$H$600,MATCH(D$2,Miljövärden!$B$2:$H$2,0),FALSE),"Saknas")</f>
        <v>4.77135</v>
      </c>
      <c r="E211">
        <f>IFERROR(VLOOKUP($B211,Miljövärden!$B$3:$H$600,MATCH(E$2,Miljövärden!$B$2:$H$2,0),FALSE),"Saknas")</f>
        <v>8.49498</v>
      </c>
      <c r="F211">
        <f>IFERROR(VLOOKUP($B211,Miljövärden!$B$3:$H$600,MATCH(F$2,Miljövärden!$B$2:$H$2,0),FALSE),"Saknas")</f>
        <v>0</v>
      </c>
      <c r="G211" t="str">
        <f>IFERROR(VLOOKUP($B211,Miljövärden!$B$3:$H$600,MATCH(G$2,Miljövärden!$B$2:$H$2,0),FALSE),"Nej, saknas")</f>
        <v>Ja</v>
      </c>
      <c r="H211" t="str">
        <f>IFERROR(VLOOKUP($B211,Miljövärden!$B$3:$H$600,MATCH(H$2,Miljövärden!$B$2:$H$2,0),FALSE),"Nej, saknas")</f>
        <v>Ja</v>
      </c>
      <c r="P211" t="str">
        <f t="shared" si="6"/>
        <v>Ja</v>
      </c>
      <c r="R211">
        <f t="shared" si="7"/>
        <v>194</v>
      </c>
    </row>
    <row r="212" spans="1:18">
      <c r="A212" s="2" t="s">
        <v>326</v>
      </c>
      <c r="B212" s="2" t="s">
        <v>327</v>
      </c>
      <c r="C212">
        <f>IFERROR(VLOOKUP($B212,Miljövärden!$B$3:$H$600,MATCH(C$2,Miljövärden!$B$2:$H$2,0),FALSE),"Saknas")</f>
        <v>0.119605</v>
      </c>
      <c r="D212">
        <f>IFERROR(VLOOKUP($B212,Miljövärden!$B$3:$H$600,MATCH(D$2,Miljövärden!$B$2:$H$2,0),FALSE),"Saknas")</f>
        <v>143.90799999999999</v>
      </c>
      <c r="E212">
        <f>IFERROR(VLOOKUP($B212,Miljövärden!$B$3:$H$600,MATCH(E$2,Miljövärden!$B$2:$H$2,0),FALSE),"Saknas")</f>
        <v>4.6162000000000001</v>
      </c>
      <c r="F212">
        <f>IFERROR(VLOOKUP($B212,Miljövärden!$B$3:$H$600,MATCH(F$2,Miljövärden!$B$2:$H$2,0),FALSE),"Saknas")</f>
        <v>2.0495700000000001E-3</v>
      </c>
      <c r="G212" t="str">
        <f>IFERROR(VLOOKUP($B212,Miljövärden!$B$3:$H$600,MATCH(G$2,Miljövärden!$B$2:$H$2,0),FALSE),"Nej, saknas")</f>
        <v>Nej</v>
      </c>
      <c r="H212" t="str">
        <f>IFERROR(VLOOKUP($B212,Miljövärden!$B$3:$H$600,MATCH(H$2,Miljövärden!$B$2:$H$2,0),FALSE),"Nej, saknas")</f>
        <v>Ja</v>
      </c>
      <c r="P212" t="str">
        <f t="shared" si="6"/>
        <v>Ja</v>
      </c>
      <c r="R212">
        <f t="shared" si="7"/>
        <v>195</v>
      </c>
    </row>
    <row r="213" spans="1:18">
      <c r="A213" s="2" t="s">
        <v>328</v>
      </c>
      <c r="B213" s="2" t="s">
        <v>329</v>
      </c>
      <c r="C213">
        <f>IFERROR(VLOOKUP($B213,Miljövärden!$B$3:$H$600,MATCH(C$2,Miljövärden!$B$2:$H$2,0),FALSE),"Saknas")</f>
        <v>0.19891600000000001</v>
      </c>
      <c r="D213">
        <f>IFERROR(VLOOKUP($B213,Miljövärden!$B$3:$H$600,MATCH(D$2,Miljövärden!$B$2:$H$2,0),FALSE),"Saknas")</f>
        <v>13.183199999999999</v>
      </c>
      <c r="E213">
        <f>IFERROR(VLOOKUP($B213,Miljövärden!$B$3:$H$600,MATCH(E$2,Miljövärden!$B$2:$H$2,0),FALSE),"Saknas")</f>
        <v>18.597200000000001</v>
      </c>
      <c r="F213">
        <f>IFERROR(VLOOKUP($B213,Miljövärden!$B$3:$H$600,MATCH(F$2,Miljövärden!$B$2:$H$2,0),FALSE),"Saknas")</f>
        <v>2.2548499999999999E-2</v>
      </c>
      <c r="G213" t="str">
        <f>IFERROR(VLOOKUP($B213,Miljövärden!$B$3:$H$600,MATCH(G$2,Miljövärden!$B$2:$H$2,0),FALSE),"Nej, saknas")</f>
        <v>Ja</v>
      </c>
      <c r="H213" t="str">
        <f>IFERROR(VLOOKUP($B213,Miljövärden!$B$3:$H$600,MATCH(H$2,Miljövärden!$B$2:$H$2,0),FALSE),"Nej, saknas")</f>
        <v>Ja</v>
      </c>
      <c r="P213" t="str">
        <f t="shared" si="6"/>
        <v>Ja</v>
      </c>
      <c r="R213">
        <f t="shared" si="7"/>
        <v>196</v>
      </c>
    </row>
    <row r="214" spans="1:18">
      <c r="A214" s="2" t="s">
        <v>328</v>
      </c>
      <c r="B214" s="2" t="s">
        <v>330</v>
      </c>
      <c r="C214">
        <f>IFERROR(VLOOKUP($B214,Miljövärden!$B$3:$H$600,MATCH(C$2,Miljövärden!$B$2:$H$2,0),FALSE),"Saknas")</f>
        <v>0.109126</v>
      </c>
      <c r="D214">
        <f>IFERROR(VLOOKUP($B214,Miljövärden!$B$3:$H$600,MATCH(D$2,Miljövärden!$B$2:$H$2,0),FALSE),"Saknas")</f>
        <v>13.3011</v>
      </c>
      <c r="E214">
        <f>IFERROR(VLOOKUP($B214,Miljövärden!$B$3:$H$600,MATCH(E$2,Miljövärden!$B$2:$H$2,0),FALSE),"Saknas")</f>
        <v>10.116099999999999</v>
      </c>
      <c r="F214">
        <f>IFERROR(VLOOKUP($B214,Miljövärden!$B$3:$H$600,MATCH(F$2,Miljövärden!$B$2:$H$2,0),FALSE),"Saknas")</f>
        <v>1.8708300000000001E-2</v>
      </c>
      <c r="G214" t="str">
        <f>IFERROR(VLOOKUP($B214,Miljövärden!$B$3:$H$600,MATCH(G$2,Miljövärden!$B$2:$H$2,0),FALSE),"Nej, saknas")</f>
        <v>Ja</v>
      </c>
      <c r="H214" t="str">
        <f>IFERROR(VLOOKUP($B214,Miljövärden!$B$3:$H$600,MATCH(H$2,Miljövärden!$B$2:$H$2,0),FALSE),"Nej, saknas")</f>
        <v>Ja</v>
      </c>
      <c r="P214" t="str">
        <f t="shared" si="6"/>
        <v>Ja</v>
      </c>
      <c r="R214">
        <f t="shared" si="7"/>
        <v>197</v>
      </c>
    </row>
    <row r="215" spans="1:18">
      <c r="A215" s="2" t="s">
        <v>328</v>
      </c>
      <c r="B215" s="2" t="s">
        <v>331</v>
      </c>
      <c r="C215">
        <f>IFERROR(VLOOKUP($B215,Miljövärden!$B$3:$H$600,MATCH(C$2,Miljövärden!$B$2:$H$2,0),FALSE),"Saknas")</f>
        <v>8.1880400000000006E-2</v>
      </c>
      <c r="D215">
        <f>IFERROR(VLOOKUP($B215,Miljövärden!$B$3:$H$600,MATCH(D$2,Miljövärden!$B$2:$H$2,0),FALSE),"Saknas")</f>
        <v>9.8191900000000008</v>
      </c>
      <c r="E215">
        <f>IFERROR(VLOOKUP($B215,Miljövärden!$B$3:$H$600,MATCH(E$2,Miljövärden!$B$2:$H$2,0),FALSE),"Saknas")</f>
        <v>6.0835100000000004</v>
      </c>
      <c r="F215">
        <f>IFERROR(VLOOKUP($B215,Miljövärden!$B$3:$H$600,MATCH(F$2,Miljövärden!$B$2:$H$2,0),FALSE),"Saknas")</f>
        <v>2.3308800000000001E-2</v>
      </c>
      <c r="G215" t="str">
        <f>IFERROR(VLOOKUP($B215,Miljövärden!$B$3:$H$600,MATCH(G$2,Miljövärden!$B$2:$H$2,0),FALSE),"Nej, saknas")</f>
        <v>Ja</v>
      </c>
      <c r="H215" t="str">
        <f>IFERROR(VLOOKUP($B215,Miljövärden!$B$3:$H$600,MATCH(H$2,Miljövärden!$B$2:$H$2,0),FALSE),"Nej, saknas")</f>
        <v>Ja</v>
      </c>
      <c r="P215" t="str">
        <f t="shared" si="6"/>
        <v>Ja</v>
      </c>
      <c r="R215">
        <f t="shared" si="7"/>
        <v>198</v>
      </c>
    </row>
    <row r="216" spans="1:18">
      <c r="A216" s="2" t="s">
        <v>332</v>
      </c>
      <c r="B216" s="2" t="s">
        <v>333</v>
      </c>
      <c r="C216">
        <f>IFERROR(VLOOKUP($B216,Miljövärden!$B$3:$H$600,MATCH(C$2,Miljövärden!$B$2:$H$2,0),FALSE),"Saknas")</f>
        <v>9.2245999999999995E-2</v>
      </c>
      <c r="D216">
        <f>IFERROR(VLOOKUP($B216,Miljövärden!$B$3:$H$600,MATCH(D$2,Miljövärden!$B$2:$H$2,0),FALSE),"Saknas")</f>
        <v>10.433299999999999</v>
      </c>
      <c r="E216">
        <f>IFERROR(VLOOKUP($B216,Miljövärden!$B$3:$H$600,MATCH(E$2,Miljövärden!$B$2:$H$2,0),FALSE),"Saknas")</f>
        <v>7.2331000000000003</v>
      </c>
      <c r="F216">
        <f>IFERROR(VLOOKUP($B216,Miljövärden!$B$3:$H$600,MATCH(F$2,Miljövärden!$B$2:$H$2,0),FALSE),"Saknas")</f>
        <v>2.2125700000000002E-2</v>
      </c>
      <c r="G216" t="str">
        <f>IFERROR(VLOOKUP($B216,Miljövärden!$B$3:$H$600,MATCH(G$2,Miljövärden!$B$2:$H$2,0),FALSE),"Nej, saknas")</f>
        <v>Nej</v>
      </c>
      <c r="H216" t="str">
        <f>IFERROR(VLOOKUP($B216,Miljövärden!$B$3:$H$600,MATCH(H$2,Miljövärden!$B$2:$H$2,0),FALSE),"Nej, saknas")</f>
        <v>Ja</v>
      </c>
      <c r="P216" t="str">
        <f t="shared" si="6"/>
        <v>Ja</v>
      </c>
      <c r="R216">
        <f t="shared" si="7"/>
        <v>199</v>
      </c>
    </row>
    <row r="217" spans="1:18">
      <c r="A217" s="2" t="s">
        <v>335</v>
      </c>
      <c r="B217" s="2" t="s">
        <v>336</v>
      </c>
      <c r="C217">
        <f>IFERROR(VLOOKUP($B217,Miljövärden!$B$3:$H$600,MATCH(C$2,Miljövärden!$B$2:$H$2,0),FALSE),"Saknas")</f>
        <v>8.7092299999999997E-2</v>
      </c>
      <c r="D217">
        <f>IFERROR(VLOOKUP($B217,Miljövärden!$B$3:$H$600,MATCH(D$2,Miljövärden!$B$2:$H$2,0),FALSE),"Saknas")</f>
        <v>4.19597</v>
      </c>
      <c r="E217">
        <f>IFERROR(VLOOKUP($B217,Miljövärden!$B$3:$H$600,MATCH(E$2,Miljövärden!$B$2:$H$2,0),FALSE),"Saknas")</f>
        <v>6.8563700000000001</v>
      </c>
      <c r="F217">
        <f>IFERROR(VLOOKUP($B217,Miljövärden!$B$3:$H$600,MATCH(F$2,Miljövärden!$B$2:$H$2,0),FALSE),"Saknas")</f>
        <v>6.2608E-4</v>
      </c>
      <c r="G217" t="str">
        <f>IFERROR(VLOOKUP($B217,Miljövärden!$B$3:$H$600,MATCH(G$2,Miljövärden!$B$2:$H$2,0),FALSE),"Nej, saknas")</f>
        <v>Nej</v>
      </c>
      <c r="H217" t="str">
        <f>IFERROR(VLOOKUP($B217,Miljövärden!$B$3:$H$600,MATCH(H$2,Miljövärden!$B$2:$H$2,0),FALSE),"Nej, saknas")</f>
        <v>Ja</v>
      </c>
      <c r="P217" t="str">
        <f t="shared" si="6"/>
        <v>Ja</v>
      </c>
      <c r="R217">
        <f t="shared" si="7"/>
        <v>200</v>
      </c>
    </row>
    <row r="218" spans="1:18">
      <c r="A218" s="2" t="s">
        <v>337</v>
      </c>
      <c r="B218" s="2" t="s">
        <v>338</v>
      </c>
      <c r="C218">
        <f>IFERROR(VLOOKUP($B218,Miljövärden!$B$3:$H$600,MATCH(C$2,Miljövärden!$B$2:$H$2,0),FALSE),"Saknas")</f>
        <v>7.3800000000000004E-2</v>
      </c>
      <c r="D218">
        <f>IFERROR(VLOOKUP($B218,Miljövärden!$B$3:$H$600,MATCH(D$2,Miljövärden!$B$2:$H$2,0),FALSE),"Saknas")</f>
        <v>10.154999999999999</v>
      </c>
      <c r="E218">
        <f>IFERROR(VLOOKUP($B218,Miljövärden!$B$3:$H$600,MATCH(E$2,Miljövärden!$B$2:$H$2,0),FALSE),"Saknas")</f>
        <v>0</v>
      </c>
      <c r="F218">
        <f>IFERROR(VLOOKUP($B218,Miljövärden!$B$3:$H$600,MATCH(F$2,Miljövärden!$B$2:$H$2,0),FALSE),"Saknas")</f>
        <v>1.13674E-2</v>
      </c>
      <c r="G218" t="str">
        <f>IFERROR(VLOOKUP($B218,Miljövärden!$B$3:$H$600,MATCH(G$2,Miljövärden!$B$2:$H$2,0),FALSE),"Nej, saknas")</f>
        <v>Nej</v>
      </c>
      <c r="H218" t="str">
        <f>IFERROR(VLOOKUP($B218,Miljövärden!$B$3:$H$600,MATCH(H$2,Miljövärden!$B$2:$H$2,0),FALSE),"Nej, saknas")</f>
        <v>Ja</v>
      </c>
      <c r="P218" t="str">
        <f t="shared" si="6"/>
        <v>Ja</v>
      </c>
      <c r="R218">
        <f t="shared" si="7"/>
        <v>201</v>
      </c>
    </row>
    <row r="219" spans="1:18">
      <c r="A219" s="2" t="s">
        <v>339</v>
      </c>
      <c r="B219" s="2" t="s">
        <v>340</v>
      </c>
      <c r="C219">
        <f>IFERROR(VLOOKUP($B219,Miljövärden!$B$3:$H$600,MATCH(C$2,Miljövärden!$B$2:$H$2,0),FALSE),"Saknas")</f>
        <v>0</v>
      </c>
      <c r="D219">
        <f>IFERROR(VLOOKUP($B219,Miljövärden!$B$3:$H$600,MATCH(D$2,Miljövärden!$B$2:$H$2,0),FALSE),"Saknas")</f>
        <v>0</v>
      </c>
      <c r="E219">
        <f>IFERROR(VLOOKUP($B219,Miljövärden!$B$3:$H$600,MATCH(E$2,Miljövärden!$B$2:$H$2,0),FALSE),"Saknas")</f>
        <v>0</v>
      </c>
      <c r="F219">
        <f>IFERROR(VLOOKUP($B219,Miljövärden!$B$3:$H$600,MATCH(F$2,Miljövärden!$B$2:$H$2,0),FALSE),"Saknas")</f>
        <v>0</v>
      </c>
      <c r="G219" t="str">
        <f>IFERROR(VLOOKUP($B219,Miljövärden!$B$3:$H$600,MATCH(G$2,Miljövärden!$B$2:$H$2,0),FALSE),"Nej, saknas")</f>
        <v>Nej</v>
      </c>
      <c r="H219" t="str">
        <f>IFERROR(VLOOKUP($B219,Miljövärden!$B$3:$H$600,MATCH(H$2,Miljövärden!$B$2:$H$2,0),FALSE),"Nej, saknas")</f>
        <v>Nej</v>
      </c>
      <c r="P219" t="str">
        <f t="shared" si="6"/>
        <v>nej</v>
      </c>
      <c r="R219">
        <f t="shared" si="7"/>
        <v>201</v>
      </c>
    </row>
    <row r="220" spans="1:18">
      <c r="A220" s="2" t="s">
        <v>341</v>
      </c>
      <c r="B220" s="2" t="s">
        <v>342</v>
      </c>
      <c r="C220">
        <f>IFERROR(VLOOKUP($B220,Miljövärden!$B$3:$H$600,MATCH(C$2,Miljövärden!$B$2:$H$2,0),FALSE),"Saknas")</f>
        <v>0.13028899999999999</v>
      </c>
      <c r="D220">
        <f>IFERROR(VLOOKUP($B220,Miljövärden!$B$3:$H$600,MATCH(D$2,Miljövärden!$B$2:$H$2,0),FALSE),"Saknas")</f>
        <v>45.086799999999997</v>
      </c>
      <c r="E220">
        <f>IFERROR(VLOOKUP($B220,Miljövärden!$B$3:$H$600,MATCH(E$2,Miljövärden!$B$2:$H$2,0),FALSE),"Saknas")</f>
        <v>3.00549</v>
      </c>
      <c r="F220">
        <f>IFERROR(VLOOKUP($B220,Miljövärden!$B$3:$H$600,MATCH(F$2,Miljövärden!$B$2:$H$2,0),FALSE),"Saknas")</f>
        <v>9.1699999999999993E-3</v>
      </c>
      <c r="G220" t="str">
        <f>IFERROR(VLOOKUP($B220,Miljövärden!$B$3:$H$600,MATCH(G$2,Miljövärden!$B$2:$H$2,0),FALSE),"Nej, saknas")</f>
        <v>Ja</v>
      </c>
      <c r="H220" t="str">
        <f>IFERROR(VLOOKUP($B220,Miljövärden!$B$3:$H$600,MATCH(H$2,Miljövärden!$B$2:$H$2,0),FALSE),"Nej, saknas")</f>
        <v>Ja</v>
      </c>
      <c r="P220" t="str">
        <f t="shared" si="6"/>
        <v>Ja</v>
      </c>
      <c r="R220">
        <f t="shared" si="7"/>
        <v>202</v>
      </c>
    </row>
    <row r="221" spans="1:18">
      <c r="A221" s="2" t="s">
        <v>344</v>
      </c>
      <c r="B221" s="2" t="s">
        <v>345</v>
      </c>
      <c r="C221">
        <f>IFERROR(VLOOKUP($B221,Miljövärden!$B$3:$H$600,MATCH(C$2,Miljövärden!$B$2:$H$2,0),FALSE),"Saknas")</f>
        <v>3.3609300000000002E-2</v>
      </c>
      <c r="D221">
        <f>IFERROR(VLOOKUP($B221,Miljövärden!$B$3:$H$600,MATCH(D$2,Miljövärden!$B$2:$H$2,0),FALSE),"Saknas")</f>
        <v>4.2878699999999998</v>
      </c>
      <c r="E221">
        <f>IFERROR(VLOOKUP($B221,Miljövärden!$B$3:$H$600,MATCH(E$2,Miljövärden!$B$2:$H$2,0),FALSE),"Saknas")</f>
        <v>7.5037799999999999</v>
      </c>
      <c r="F221">
        <f>IFERROR(VLOOKUP($B221,Miljövärden!$B$3:$H$600,MATCH(F$2,Miljövärden!$B$2:$H$2,0),FALSE),"Saknas")</f>
        <v>0</v>
      </c>
      <c r="G221" t="str">
        <f>IFERROR(VLOOKUP($B221,Miljövärden!$B$3:$H$600,MATCH(G$2,Miljövärden!$B$2:$H$2,0),FALSE),"Nej, saknas")</f>
        <v>Ja</v>
      </c>
      <c r="H221" t="str">
        <f>IFERROR(VLOOKUP($B221,Miljövärden!$B$3:$H$600,MATCH(H$2,Miljövärden!$B$2:$H$2,0),FALSE),"Nej, saknas")</f>
        <v>Ja</v>
      </c>
      <c r="P221" t="str">
        <f t="shared" si="6"/>
        <v>Ja</v>
      </c>
      <c r="R221">
        <f t="shared" si="7"/>
        <v>203</v>
      </c>
    </row>
    <row r="222" spans="1:18">
      <c r="A222" s="2" t="s">
        <v>346</v>
      </c>
      <c r="B222" s="2" t="s">
        <v>347</v>
      </c>
      <c r="C222">
        <f>IFERROR(VLOOKUP($B222,Miljövärden!$B$3:$H$600,MATCH(C$2,Miljövärden!$B$2:$H$2,0),FALSE),"Saknas")</f>
        <v>0.25221700000000002</v>
      </c>
      <c r="D222">
        <f>IFERROR(VLOOKUP($B222,Miljövärden!$B$3:$H$600,MATCH(D$2,Miljövärden!$B$2:$H$2,0),FALSE),"Saknas")</f>
        <v>5.2508299999999997</v>
      </c>
      <c r="E222">
        <f>IFERROR(VLOOKUP($B222,Miljövärden!$B$3:$H$600,MATCH(E$2,Miljövärden!$B$2:$H$2,0),FALSE),"Saknas")</f>
        <v>17.703099999999999</v>
      </c>
      <c r="F222">
        <f>IFERROR(VLOOKUP($B222,Miljövärden!$B$3:$H$600,MATCH(F$2,Miljövärden!$B$2:$H$2,0),FALSE),"Saknas")</f>
        <v>5.3915600000000005E-4</v>
      </c>
      <c r="G222" t="str">
        <f>IFERROR(VLOOKUP($B222,Miljövärden!$B$3:$H$600,MATCH(G$2,Miljövärden!$B$2:$H$2,0),FALSE),"Nej, saknas")</f>
        <v>Ja</v>
      </c>
      <c r="H222" t="str">
        <f>IFERROR(VLOOKUP($B222,Miljövärden!$B$3:$H$600,MATCH(H$2,Miljövärden!$B$2:$H$2,0),FALSE),"Nej, saknas")</f>
        <v>Ja</v>
      </c>
      <c r="P222" t="str">
        <f t="shared" si="6"/>
        <v>Ja</v>
      </c>
      <c r="R222">
        <f t="shared" si="7"/>
        <v>204</v>
      </c>
    </row>
    <row r="223" spans="1:18">
      <c r="A223" s="2" t="s">
        <v>346</v>
      </c>
      <c r="B223" s="2" t="s">
        <v>348</v>
      </c>
      <c r="C223">
        <f>IFERROR(VLOOKUP($B223,Miljövärden!$B$3:$H$600,MATCH(C$2,Miljövärden!$B$2:$H$2,0),FALSE),"Saknas")</f>
        <v>2.4383999999999999E-2</v>
      </c>
      <c r="D223">
        <f>IFERROR(VLOOKUP($B223,Miljövärden!$B$3:$H$600,MATCH(D$2,Miljövärden!$B$2:$H$2,0),FALSE),"Saknas")</f>
        <v>3.6838299999999999</v>
      </c>
      <c r="E223">
        <f>IFERROR(VLOOKUP($B223,Miljövärden!$B$3:$H$600,MATCH(E$2,Miljövärden!$B$2:$H$2,0),FALSE),"Saknas")</f>
        <v>0.30240400000000001</v>
      </c>
      <c r="F223">
        <f>IFERROR(VLOOKUP($B223,Miljövärden!$B$3:$H$600,MATCH(F$2,Miljövärden!$B$2:$H$2,0),FALSE),"Saknas")</f>
        <v>1.1344099999999999E-2</v>
      </c>
      <c r="G223" t="str">
        <f>IFERROR(VLOOKUP($B223,Miljövärden!$B$3:$H$600,MATCH(G$2,Miljövärden!$B$2:$H$2,0),FALSE),"Nej, saknas")</f>
        <v>Ja</v>
      </c>
      <c r="H223" t="str">
        <f>IFERROR(VLOOKUP($B223,Miljövärden!$B$3:$H$600,MATCH(H$2,Miljövärden!$B$2:$H$2,0),FALSE),"Nej, saknas")</f>
        <v>Ja</v>
      </c>
      <c r="P223" t="str">
        <f t="shared" si="6"/>
        <v>Ja</v>
      </c>
      <c r="R223">
        <f t="shared" si="7"/>
        <v>205</v>
      </c>
    </row>
    <row r="224" spans="1:18">
      <c r="A224" s="2" t="s">
        <v>346</v>
      </c>
      <c r="B224" s="2" t="s">
        <v>349</v>
      </c>
      <c r="C224">
        <f>IFERROR(VLOOKUP($B224,Miljövärden!$B$3:$H$600,MATCH(C$2,Miljövärden!$B$2:$H$2,0),FALSE),"Saknas")</f>
        <v>8.1823499999999993E-2</v>
      </c>
      <c r="D224">
        <f>IFERROR(VLOOKUP($B224,Miljövärden!$B$3:$H$600,MATCH(D$2,Miljövärden!$B$2:$H$2,0),FALSE),"Saknas")</f>
        <v>6.5098000000000003</v>
      </c>
      <c r="E224">
        <f>IFERROR(VLOOKUP($B224,Miljövärden!$B$3:$H$600,MATCH(E$2,Miljövärden!$B$2:$H$2,0),FALSE),"Saknas")</f>
        <v>11.392200000000001</v>
      </c>
      <c r="F224">
        <f>IFERROR(VLOOKUP($B224,Miljövärden!$B$3:$H$600,MATCH(F$2,Miljövärden!$B$2:$H$2,0),FALSE),"Saknas")</f>
        <v>0</v>
      </c>
      <c r="G224" t="str">
        <f>IFERROR(VLOOKUP($B224,Miljövärden!$B$3:$H$600,MATCH(G$2,Miljövärden!$B$2:$H$2,0),FALSE),"Nej, saknas")</f>
        <v>Ja</v>
      </c>
      <c r="H224" t="str">
        <f>IFERROR(VLOOKUP($B224,Miljövärden!$B$3:$H$600,MATCH(H$2,Miljövärden!$B$2:$H$2,0),FALSE),"Nej, saknas")</f>
        <v>Ja</v>
      </c>
      <c r="P224" t="str">
        <f t="shared" si="6"/>
        <v>Ja</v>
      </c>
      <c r="R224">
        <f t="shared" si="7"/>
        <v>206</v>
      </c>
    </row>
    <row r="225" spans="1:18">
      <c r="A225" s="2" t="s">
        <v>346</v>
      </c>
      <c r="B225" s="2" t="s">
        <v>350</v>
      </c>
      <c r="C225">
        <f>IFERROR(VLOOKUP($B225,Miljövärden!$B$3:$H$600,MATCH(C$2,Miljövärden!$B$2:$H$2,0),FALSE),"Saknas")</f>
        <v>0.383158</v>
      </c>
      <c r="D225">
        <f>IFERROR(VLOOKUP($B225,Miljövärden!$B$3:$H$600,MATCH(D$2,Miljövärden!$B$2:$H$2,0),FALSE),"Saknas")</f>
        <v>16.757100000000001</v>
      </c>
      <c r="E225">
        <f>IFERROR(VLOOKUP($B225,Miljövärden!$B$3:$H$600,MATCH(E$2,Miljövärden!$B$2:$H$2,0),FALSE),"Saknas")</f>
        <v>16.731100000000001</v>
      </c>
      <c r="F225">
        <f>IFERROR(VLOOKUP($B225,Miljövärden!$B$3:$H$600,MATCH(F$2,Miljövärden!$B$2:$H$2,0),FALSE),"Saknas")</f>
        <v>3.3679800000000003E-2</v>
      </c>
      <c r="G225" t="str">
        <f>IFERROR(VLOOKUP($B225,Miljövärden!$B$3:$H$600,MATCH(G$2,Miljövärden!$B$2:$H$2,0),FALSE),"Nej, saknas")</f>
        <v>Ja</v>
      </c>
      <c r="H225" t="str">
        <f>IFERROR(VLOOKUP($B225,Miljövärden!$B$3:$H$600,MATCH(H$2,Miljövärden!$B$2:$H$2,0),FALSE),"Nej, saknas")</f>
        <v>Ja</v>
      </c>
      <c r="P225" t="str">
        <f t="shared" si="6"/>
        <v>Ja</v>
      </c>
      <c r="R225">
        <f t="shared" si="7"/>
        <v>207</v>
      </c>
    </row>
    <row r="226" spans="1:18">
      <c r="A226" s="2" t="s">
        <v>351</v>
      </c>
      <c r="B226" s="2" t="s">
        <v>352</v>
      </c>
      <c r="C226">
        <f>IFERROR(VLOOKUP($B226,Miljövärden!$B$3:$H$600,MATCH(C$2,Miljövärden!$B$2:$H$2,0),FALSE),"Saknas")</f>
        <v>0</v>
      </c>
      <c r="D226">
        <f>IFERROR(VLOOKUP($B226,Miljövärden!$B$3:$H$600,MATCH(D$2,Miljövärden!$B$2:$H$2,0),FALSE),"Saknas")</f>
        <v>0</v>
      </c>
      <c r="E226">
        <f>IFERROR(VLOOKUP($B226,Miljövärden!$B$3:$H$600,MATCH(E$2,Miljövärden!$B$2:$H$2,0),FALSE),"Saknas")</f>
        <v>0</v>
      </c>
      <c r="F226">
        <f>IFERROR(VLOOKUP($B226,Miljövärden!$B$3:$H$600,MATCH(F$2,Miljövärden!$B$2:$H$2,0),FALSE),"Saknas")</f>
        <v>0</v>
      </c>
      <c r="G226" t="str">
        <f>IFERROR(VLOOKUP($B226,Miljövärden!$B$3:$H$600,MATCH(G$2,Miljövärden!$B$2:$H$2,0),FALSE),"Nej, saknas")</f>
        <v>Nej</v>
      </c>
      <c r="H226" t="str">
        <f>IFERROR(VLOOKUP($B226,Miljövärden!$B$3:$H$600,MATCH(H$2,Miljövärden!$B$2:$H$2,0),FALSE),"Nej, saknas")</f>
        <v>Nej</v>
      </c>
      <c r="P226" t="str">
        <f t="shared" si="6"/>
        <v>nej</v>
      </c>
      <c r="R226">
        <f t="shared" si="7"/>
        <v>207</v>
      </c>
    </row>
    <row r="227" spans="1:18">
      <c r="A227" s="2" t="s">
        <v>353</v>
      </c>
      <c r="B227" s="2" t="s">
        <v>354</v>
      </c>
      <c r="C227">
        <f>IFERROR(VLOOKUP($B227,Miljövärden!$B$3:$H$600,MATCH(C$2,Miljövärden!$B$2:$H$2,0),FALSE),"Saknas")</f>
        <v>9.6664100000000003E-2</v>
      </c>
      <c r="D227">
        <f>IFERROR(VLOOKUP($B227,Miljövärden!$B$3:$H$600,MATCH(D$2,Miljövärden!$B$2:$H$2,0),FALSE),"Saknas")</f>
        <v>6.3925799999999997</v>
      </c>
      <c r="E227">
        <f>IFERROR(VLOOKUP($B227,Miljövärden!$B$3:$H$600,MATCH(E$2,Miljövärden!$B$2:$H$2,0),FALSE),"Saknas")</f>
        <v>11.1531</v>
      </c>
      <c r="F227">
        <f>IFERROR(VLOOKUP($B227,Miljövärden!$B$3:$H$600,MATCH(F$2,Miljövärden!$B$2:$H$2,0),FALSE),"Saknas")</f>
        <v>1.5974400000000001E-3</v>
      </c>
      <c r="G227" t="str">
        <f>IFERROR(VLOOKUP($B227,Miljövärden!$B$3:$H$600,MATCH(G$2,Miljövärden!$B$2:$H$2,0),FALSE),"Nej, saknas")</f>
        <v>Ja</v>
      </c>
      <c r="H227" t="str">
        <f>IFERROR(VLOOKUP($B227,Miljövärden!$B$3:$H$600,MATCH(H$2,Miljövärden!$B$2:$H$2,0),FALSE),"Nej, saknas")</f>
        <v>Ja</v>
      </c>
      <c r="P227" t="str">
        <f t="shared" si="6"/>
        <v>Ja</v>
      </c>
      <c r="R227">
        <f t="shared" si="7"/>
        <v>208</v>
      </c>
    </row>
    <row r="228" spans="1:18">
      <c r="A228" s="2" t="s">
        <v>353</v>
      </c>
      <c r="B228" s="2" t="s">
        <v>355</v>
      </c>
      <c r="C228">
        <f>IFERROR(VLOOKUP($B228,Miljövärden!$B$3:$H$600,MATCH(C$2,Miljövärden!$B$2:$H$2,0),FALSE),"Saknas")</f>
        <v>8.37677E-2</v>
      </c>
      <c r="D228">
        <f>IFERROR(VLOOKUP($B228,Miljövärden!$B$3:$H$600,MATCH(D$2,Miljövärden!$B$2:$H$2,0),FALSE),"Saknas")</f>
        <v>5.8116099999999999</v>
      </c>
      <c r="E228">
        <f>IFERROR(VLOOKUP($B228,Miljövärden!$B$3:$H$600,MATCH(E$2,Miljövärden!$B$2:$H$2,0),FALSE),"Saknas")</f>
        <v>9.6363800000000008</v>
      </c>
      <c r="F228">
        <f>IFERROR(VLOOKUP($B228,Miljövärden!$B$3:$H$600,MATCH(F$2,Miljövärden!$B$2:$H$2,0),FALSE),"Saknas")</f>
        <v>4.0867100000000003E-3</v>
      </c>
      <c r="G228" t="str">
        <f>IFERROR(VLOOKUP($B228,Miljövärden!$B$3:$H$600,MATCH(G$2,Miljövärden!$B$2:$H$2,0),FALSE),"Nej, saknas")</f>
        <v>Ja</v>
      </c>
      <c r="H228" t="str">
        <f>IFERROR(VLOOKUP($B228,Miljövärden!$B$3:$H$600,MATCH(H$2,Miljövärden!$B$2:$H$2,0),FALSE),"Nej, saknas")</f>
        <v>Ja</v>
      </c>
      <c r="P228" t="str">
        <f t="shared" si="6"/>
        <v>Ja</v>
      </c>
      <c r="R228">
        <f t="shared" si="7"/>
        <v>209</v>
      </c>
    </row>
    <row r="229" spans="1:18">
      <c r="A229" s="2" t="s">
        <v>356</v>
      </c>
      <c r="B229" s="2" t="s">
        <v>357</v>
      </c>
      <c r="C229">
        <f>IFERROR(VLOOKUP($B229,Miljövärden!$B$3:$H$600,MATCH(C$2,Miljövärden!$B$2:$H$2,0),FALSE),"Saknas")</f>
        <v>0.15019199999999999</v>
      </c>
      <c r="D229">
        <f>IFERROR(VLOOKUP($B229,Miljövärden!$B$3:$H$600,MATCH(D$2,Miljövärden!$B$2:$H$2,0),FALSE),"Saknas")</f>
        <v>4.4182499999999996</v>
      </c>
      <c r="E229">
        <f>IFERROR(VLOOKUP($B229,Miljövärden!$B$3:$H$600,MATCH(E$2,Miljövärden!$B$2:$H$2,0),FALSE),"Saknas")</f>
        <v>8.4449199999999998</v>
      </c>
      <c r="F229">
        <f>IFERROR(VLOOKUP($B229,Miljövärden!$B$3:$H$600,MATCH(F$2,Miljövärden!$B$2:$H$2,0),FALSE),"Saknas")</f>
        <v>0</v>
      </c>
      <c r="G229" t="str">
        <f>IFERROR(VLOOKUP($B229,Miljövärden!$B$3:$H$600,MATCH(G$2,Miljövärden!$B$2:$H$2,0),FALSE),"Nej, saknas")</f>
        <v>Ja</v>
      </c>
      <c r="H229" t="str">
        <f>IFERROR(VLOOKUP($B229,Miljövärden!$B$3:$H$600,MATCH(H$2,Miljövärden!$B$2:$H$2,0),FALSE),"Nej, saknas")</f>
        <v>Ja</v>
      </c>
      <c r="P229" t="str">
        <f t="shared" si="6"/>
        <v>Ja</v>
      </c>
      <c r="R229">
        <f t="shared" si="7"/>
        <v>210</v>
      </c>
    </row>
    <row r="230" spans="1:18">
      <c r="A230" s="2" t="s">
        <v>358</v>
      </c>
      <c r="B230" s="2" t="s">
        <v>359</v>
      </c>
      <c r="C230">
        <f>IFERROR(VLOOKUP($B230,Miljövärden!$B$3:$H$600,MATCH(C$2,Miljövärden!$B$2:$H$2,0),FALSE),"Saknas")</f>
        <v>0.56970299999999996</v>
      </c>
      <c r="D230">
        <f>IFERROR(VLOOKUP($B230,Miljövärden!$B$3:$H$600,MATCH(D$2,Miljövärden!$B$2:$H$2,0),FALSE),"Saknas")</f>
        <v>176.76300000000001</v>
      </c>
      <c r="E230">
        <f>IFERROR(VLOOKUP($B230,Miljövärden!$B$3:$H$600,MATCH(E$2,Miljövärden!$B$2:$H$2,0),FALSE),"Saknas")</f>
        <v>21.859000000000002</v>
      </c>
      <c r="F230">
        <f>IFERROR(VLOOKUP($B230,Miljövärden!$B$3:$H$600,MATCH(F$2,Miljövärden!$B$2:$H$2,0),FALSE),"Saknas")</f>
        <v>2.3903199999999999E-2</v>
      </c>
      <c r="G230" t="str">
        <f>IFERROR(VLOOKUP($B230,Miljövärden!$B$3:$H$600,MATCH(G$2,Miljövärden!$B$2:$H$2,0),FALSE),"Nej, saknas")</f>
        <v>Nej</v>
      </c>
      <c r="H230" t="str">
        <f>IFERROR(VLOOKUP($B230,Miljövärden!$B$3:$H$600,MATCH(H$2,Miljövärden!$B$2:$H$2,0),FALSE),"Nej, saknas")</f>
        <v>Ja</v>
      </c>
      <c r="P230" t="str">
        <f t="shared" si="6"/>
        <v>Ja</v>
      </c>
      <c r="R230">
        <f t="shared" si="7"/>
        <v>211</v>
      </c>
    </row>
    <row r="231" spans="1:18">
      <c r="A231" s="2" t="s">
        <v>360</v>
      </c>
      <c r="B231" s="2" t="s">
        <v>361</v>
      </c>
      <c r="C231">
        <f>IFERROR(VLOOKUP($B231,Miljövärden!$B$3:$H$600,MATCH(C$2,Miljövärden!$B$2:$H$2,0),FALSE),"Saknas")</f>
        <v>8.4626599999999996E-2</v>
      </c>
      <c r="D231">
        <f>IFERROR(VLOOKUP($B231,Miljövärden!$B$3:$H$600,MATCH(D$2,Miljövärden!$B$2:$H$2,0),FALSE),"Saknas")</f>
        <v>13.0017</v>
      </c>
      <c r="E231">
        <f>IFERROR(VLOOKUP($B231,Miljövärden!$B$3:$H$600,MATCH(E$2,Miljövärden!$B$2:$H$2,0),FALSE),"Saknas")</f>
        <v>5.4145700000000003</v>
      </c>
      <c r="F231">
        <f>IFERROR(VLOOKUP($B231,Miljövärden!$B$3:$H$600,MATCH(F$2,Miljövärden!$B$2:$H$2,0),FALSE),"Saknas")</f>
        <v>2.4029100000000001E-2</v>
      </c>
      <c r="G231" t="str">
        <f>IFERROR(VLOOKUP($B231,Miljövärden!$B$3:$H$600,MATCH(G$2,Miljövärden!$B$2:$H$2,0),FALSE),"Nej, saknas")</f>
        <v>Ja</v>
      </c>
      <c r="H231" t="str">
        <f>IFERROR(VLOOKUP($B231,Miljövärden!$B$3:$H$600,MATCH(H$2,Miljövärden!$B$2:$H$2,0),FALSE),"Nej, saknas")</f>
        <v>Ja</v>
      </c>
      <c r="P231" t="str">
        <f t="shared" si="6"/>
        <v>Ja</v>
      </c>
      <c r="R231">
        <f t="shared" si="7"/>
        <v>212</v>
      </c>
    </row>
    <row r="232" spans="1:18">
      <c r="A232" s="2" t="s">
        <v>362</v>
      </c>
      <c r="B232" s="2" t="s">
        <v>363</v>
      </c>
      <c r="C232">
        <f>IFERROR(VLOOKUP($B232,Miljövärden!$B$3:$H$600,MATCH(C$2,Miljövärden!$B$2:$H$2,0),FALSE),"Saknas")</f>
        <v>8.6814000000000002E-2</v>
      </c>
      <c r="D232">
        <f>IFERROR(VLOOKUP($B232,Miljövärden!$B$3:$H$600,MATCH(D$2,Miljövärden!$B$2:$H$2,0),FALSE),"Saknas")</f>
        <v>11.3126</v>
      </c>
      <c r="E232">
        <f>IFERROR(VLOOKUP($B232,Miljövärden!$B$3:$H$600,MATCH(E$2,Miljövärden!$B$2:$H$2,0),FALSE),"Saknas")</f>
        <v>7.2042599999999997</v>
      </c>
      <c r="F232">
        <f>IFERROR(VLOOKUP($B232,Miljövärden!$B$3:$H$600,MATCH(F$2,Miljövärden!$B$2:$H$2,0),FALSE),"Saknas")</f>
        <v>7.8356899999999993E-3</v>
      </c>
      <c r="G232" t="str">
        <f>IFERROR(VLOOKUP($B232,Miljövärden!$B$3:$H$600,MATCH(G$2,Miljövärden!$B$2:$H$2,0),FALSE),"Nej, saknas")</f>
        <v>Ja</v>
      </c>
      <c r="H232" t="str">
        <f>IFERROR(VLOOKUP($B232,Miljövärden!$B$3:$H$600,MATCH(H$2,Miljövärden!$B$2:$H$2,0),FALSE),"Nej, saknas")</f>
        <v>Ja</v>
      </c>
      <c r="P232" t="str">
        <f t="shared" si="6"/>
        <v>Ja</v>
      </c>
      <c r="R232">
        <f t="shared" si="7"/>
        <v>213</v>
      </c>
    </row>
    <row r="233" spans="1:18">
      <c r="A233" s="2" t="s">
        <v>364</v>
      </c>
      <c r="B233" s="2" t="s">
        <v>365</v>
      </c>
      <c r="C233">
        <f>IFERROR(VLOOKUP($B233,Miljövärden!$B$3:$H$600,MATCH(C$2,Miljövärden!$B$2:$H$2,0),FALSE),"Saknas")</f>
        <v>0.16047800000000001</v>
      </c>
      <c r="D233">
        <f>IFERROR(VLOOKUP($B233,Miljövärden!$B$3:$H$600,MATCH(D$2,Miljövärden!$B$2:$H$2,0),FALSE),"Saknas")</f>
        <v>7.9906100000000002</v>
      </c>
      <c r="E233">
        <f>IFERROR(VLOOKUP($B233,Miljövärden!$B$3:$H$600,MATCH(E$2,Miljövärden!$B$2:$H$2,0),FALSE),"Saknas")</f>
        <v>17.734999999999999</v>
      </c>
      <c r="F233">
        <f>IFERROR(VLOOKUP($B233,Miljövärden!$B$3:$H$600,MATCH(F$2,Miljövärden!$B$2:$H$2,0),FALSE),"Saknas")</f>
        <v>8.7610899999999992E-3</v>
      </c>
      <c r="G233" t="str">
        <f>IFERROR(VLOOKUP($B233,Miljövärden!$B$3:$H$600,MATCH(G$2,Miljövärden!$B$2:$H$2,0),FALSE),"Nej, saknas")</f>
        <v>Nej</v>
      </c>
      <c r="H233" t="str">
        <f>IFERROR(VLOOKUP($B233,Miljövärden!$B$3:$H$600,MATCH(H$2,Miljövärden!$B$2:$H$2,0),FALSE),"Nej, saknas")</f>
        <v>Ja</v>
      </c>
      <c r="P233" t="str">
        <f t="shared" si="6"/>
        <v>Ja</v>
      </c>
      <c r="R233">
        <f t="shared" si="7"/>
        <v>214</v>
      </c>
    </row>
    <row r="234" spans="1:18">
      <c r="A234" s="2" t="s">
        <v>364</v>
      </c>
      <c r="B234" s="2" t="s">
        <v>366</v>
      </c>
      <c r="C234">
        <f>IFERROR(VLOOKUP($B234,Miljövärden!$B$3:$H$600,MATCH(C$2,Miljövärden!$B$2:$H$2,0),FALSE),"Saknas")</f>
        <v>0.16806499999999999</v>
      </c>
      <c r="D234">
        <f>IFERROR(VLOOKUP($B234,Miljövärden!$B$3:$H$600,MATCH(D$2,Miljövärden!$B$2:$H$2,0),FALSE),"Saknas")</f>
        <v>8.2013800000000003</v>
      </c>
      <c r="E234">
        <f>IFERROR(VLOOKUP($B234,Miljövärden!$B$3:$H$600,MATCH(E$2,Miljövärden!$B$2:$H$2,0),FALSE),"Saknas")</f>
        <v>18.901299999999999</v>
      </c>
      <c r="F234">
        <f>IFERROR(VLOOKUP($B234,Miljövärden!$B$3:$H$600,MATCH(F$2,Miljövärden!$B$2:$H$2,0),FALSE),"Saknas")</f>
        <v>7.8867799999999995E-3</v>
      </c>
      <c r="G234" t="str">
        <f>IFERROR(VLOOKUP($B234,Miljövärden!$B$3:$H$600,MATCH(G$2,Miljövärden!$B$2:$H$2,0),FALSE),"Nej, saknas")</f>
        <v>Nej</v>
      </c>
      <c r="H234" t="str">
        <f>IFERROR(VLOOKUP($B234,Miljövärden!$B$3:$H$600,MATCH(H$2,Miljövärden!$B$2:$H$2,0),FALSE),"Nej, saknas")</f>
        <v>Ja</v>
      </c>
      <c r="P234" t="str">
        <f t="shared" si="6"/>
        <v>Ja</v>
      </c>
      <c r="R234">
        <f t="shared" si="7"/>
        <v>215</v>
      </c>
    </row>
    <row r="235" spans="1:18">
      <c r="A235" s="2" t="s">
        <v>364</v>
      </c>
      <c r="B235" s="2" t="s">
        <v>367</v>
      </c>
      <c r="C235">
        <f>IFERROR(VLOOKUP($B235,Miljövärden!$B$3:$H$600,MATCH(C$2,Miljövärden!$B$2:$H$2,0),FALSE),"Saknas")</f>
        <v>9.6041899999999999E-2</v>
      </c>
      <c r="D235">
        <f>IFERROR(VLOOKUP($B235,Miljövärden!$B$3:$H$600,MATCH(D$2,Miljövärden!$B$2:$H$2,0),FALSE),"Saknas")</f>
        <v>6.4747000000000003</v>
      </c>
      <c r="E235">
        <f>IFERROR(VLOOKUP($B235,Miljövärden!$B$3:$H$600,MATCH(E$2,Miljövärden!$B$2:$H$2,0),FALSE),"Saknas")</f>
        <v>12.6858</v>
      </c>
      <c r="F235">
        <f>IFERROR(VLOOKUP($B235,Miljövärden!$B$3:$H$600,MATCH(F$2,Miljövärden!$B$2:$H$2,0),FALSE),"Saknas")</f>
        <v>3.0666600000000001E-3</v>
      </c>
      <c r="G235" t="str">
        <f>IFERROR(VLOOKUP($B235,Miljövärden!$B$3:$H$600,MATCH(G$2,Miljövärden!$B$2:$H$2,0),FALSE),"Nej, saknas")</f>
        <v>Nej</v>
      </c>
      <c r="H235" t="str">
        <f>IFERROR(VLOOKUP($B235,Miljövärden!$B$3:$H$600,MATCH(H$2,Miljövärden!$B$2:$H$2,0),FALSE),"Nej, saknas")</f>
        <v>Ja</v>
      </c>
      <c r="P235" t="str">
        <f t="shared" si="6"/>
        <v>Ja</v>
      </c>
      <c r="R235">
        <f t="shared" si="7"/>
        <v>216</v>
      </c>
    </row>
    <row r="236" spans="1:18">
      <c r="A236" s="2" t="s">
        <v>364</v>
      </c>
      <c r="B236" s="2" t="s">
        <v>368</v>
      </c>
      <c r="C236">
        <f>IFERROR(VLOOKUP($B236,Miljövärden!$B$3:$H$600,MATCH(C$2,Miljövärden!$B$2:$H$2,0),FALSE),"Saknas")</f>
        <v>0.156943</v>
      </c>
      <c r="D236">
        <f>IFERROR(VLOOKUP($B236,Miljövärden!$B$3:$H$600,MATCH(D$2,Miljövärden!$B$2:$H$2,0),FALSE),"Saknas")</f>
        <v>6.8880299999999997</v>
      </c>
      <c r="E236">
        <f>IFERROR(VLOOKUP($B236,Miljövärden!$B$3:$H$600,MATCH(E$2,Miljövärden!$B$2:$H$2,0),FALSE),"Saknas")</f>
        <v>18.135400000000001</v>
      </c>
      <c r="F236">
        <f>IFERROR(VLOOKUP($B236,Miljövärden!$B$3:$H$600,MATCH(F$2,Miljövärden!$B$2:$H$2,0),FALSE),"Saknas")</f>
        <v>5.0039000000000004E-3</v>
      </c>
      <c r="G236" t="str">
        <f>IFERROR(VLOOKUP($B236,Miljövärden!$B$3:$H$600,MATCH(G$2,Miljövärden!$B$2:$H$2,0),FALSE),"Nej, saknas")</f>
        <v>Nej</v>
      </c>
      <c r="H236" t="str">
        <f>IFERROR(VLOOKUP($B236,Miljövärden!$B$3:$H$600,MATCH(H$2,Miljövärden!$B$2:$H$2,0),FALSE),"Nej, saknas")</f>
        <v>Ja</v>
      </c>
      <c r="P236" t="str">
        <f t="shared" si="6"/>
        <v>Ja</v>
      </c>
      <c r="R236">
        <f t="shared" si="7"/>
        <v>217</v>
      </c>
    </row>
    <row r="237" spans="1:18">
      <c r="A237" s="2" t="s">
        <v>364</v>
      </c>
      <c r="B237" s="2" t="s">
        <v>369</v>
      </c>
      <c r="C237">
        <f>IFERROR(VLOOKUP($B237,Miljövärden!$B$3:$H$600,MATCH(C$2,Miljövärden!$B$2:$H$2,0),FALSE),"Saknas")</f>
        <v>0.166322</v>
      </c>
      <c r="D237">
        <f>IFERROR(VLOOKUP($B237,Miljövärden!$B$3:$H$600,MATCH(D$2,Miljövärden!$B$2:$H$2,0),FALSE),"Saknas")</f>
        <v>9.7083300000000001</v>
      </c>
      <c r="E237">
        <f>IFERROR(VLOOKUP($B237,Miljövärden!$B$3:$H$600,MATCH(E$2,Miljövärden!$B$2:$H$2,0),FALSE),"Saknas")</f>
        <v>17.5793</v>
      </c>
      <c r="F237">
        <f>IFERROR(VLOOKUP($B237,Miljövärden!$B$3:$H$600,MATCH(F$2,Miljövärden!$B$2:$H$2,0),FALSE),"Saknas")</f>
        <v>1.4197100000000001E-2</v>
      </c>
      <c r="G237" t="str">
        <f>IFERROR(VLOOKUP($B237,Miljövärden!$B$3:$H$600,MATCH(G$2,Miljövärden!$B$2:$H$2,0),FALSE),"Nej, saknas")</f>
        <v>Nej</v>
      </c>
      <c r="H237" t="str">
        <f>IFERROR(VLOOKUP($B237,Miljövärden!$B$3:$H$600,MATCH(H$2,Miljövärden!$B$2:$H$2,0),FALSE),"Nej, saknas")</f>
        <v>Ja</v>
      </c>
      <c r="P237" t="str">
        <f t="shared" si="6"/>
        <v>Ja</v>
      </c>
      <c r="R237">
        <f t="shared" si="7"/>
        <v>218</v>
      </c>
    </row>
    <row r="238" spans="1:18">
      <c r="A238" s="2" t="s">
        <v>364</v>
      </c>
      <c r="B238" s="2" t="s">
        <v>370</v>
      </c>
      <c r="C238">
        <f>IFERROR(VLOOKUP($B238,Miljövärden!$B$3:$H$600,MATCH(C$2,Miljövärden!$B$2:$H$2,0),FALSE),"Saknas")</f>
        <v>0.17488500000000001</v>
      </c>
      <c r="D238">
        <f>IFERROR(VLOOKUP($B238,Miljövärden!$B$3:$H$600,MATCH(D$2,Miljövärden!$B$2:$H$2,0),FALSE),"Saknas")</f>
        <v>7.6517200000000001</v>
      </c>
      <c r="E238">
        <f>IFERROR(VLOOKUP($B238,Miljövärden!$B$3:$H$600,MATCH(E$2,Miljövärden!$B$2:$H$2,0),FALSE),"Saknas")</f>
        <v>19.072500000000002</v>
      </c>
      <c r="F238">
        <f>IFERROR(VLOOKUP($B238,Miljövärden!$B$3:$H$600,MATCH(F$2,Miljövärden!$B$2:$H$2,0),FALSE),"Saknas")</f>
        <v>6.0923100000000001E-3</v>
      </c>
      <c r="G238" t="str">
        <f>IFERROR(VLOOKUP($B238,Miljövärden!$B$3:$H$600,MATCH(G$2,Miljövärden!$B$2:$H$2,0),FALSE),"Nej, saknas")</f>
        <v>Nej</v>
      </c>
      <c r="H238" t="str">
        <f>IFERROR(VLOOKUP($B238,Miljövärden!$B$3:$H$600,MATCH(H$2,Miljövärden!$B$2:$H$2,0),FALSE),"Nej, saknas")</f>
        <v>Ja</v>
      </c>
      <c r="P238" t="str">
        <f t="shared" si="6"/>
        <v>Ja</v>
      </c>
      <c r="R238">
        <f t="shared" si="7"/>
        <v>219</v>
      </c>
    </row>
    <row r="239" spans="1:18">
      <c r="A239" s="2" t="s">
        <v>364</v>
      </c>
      <c r="B239" s="2" t="s">
        <v>371</v>
      </c>
      <c r="C239">
        <f>IFERROR(VLOOKUP($B239,Miljövärden!$B$3:$H$600,MATCH(C$2,Miljövärden!$B$2:$H$2,0),FALSE),"Saknas")</f>
        <v>0.171984</v>
      </c>
      <c r="D239">
        <f>IFERROR(VLOOKUP($B239,Miljövärden!$B$3:$H$600,MATCH(D$2,Miljövärden!$B$2:$H$2,0),FALSE),"Saknas")</f>
        <v>9.0583399999999994</v>
      </c>
      <c r="E239">
        <f>IFERROR(VLOOKUP($B239,Miljövärden!$B$3:$H$600,MATCH(E$2,Miljövärden!$B$2:$H$2,0),FALSE),"Saknas")</f>
        <v>18.532499999999999</v>
      </c>
      <c r="F239">
        <f>IFERROR(VLOOKUP($B239,Miljövärden!$B$3:$H$600,MATCH(F$2,Miljövärden!$B$2:$H$2,0),FALSE),"Saknas")</f>
        <v>1.07858E-2</v>
      </c>
      <c r="G239" t="str">
        <f>IFERROR(VLOOKUP($B239,Miljövärden!$B$3:$H$600,MATCH(G$2,Miljövärden!$B$2:$H$2,0),FALSE),"Nej, saknas")</f>
        <v>Nej</v>
      </c>
      <c r="H239" t="str">
        <f>IFERROR(VLOOKUP($B239,Miljövärden!$B$3:$H$600,MATCH(H$2,Miljövärden!$B$2:$H$2,0),FALSE),"Nej, saknas")</f>
        <v>Ja</v>
      </c>
      <c r="P239" t="str">
        <f t="shared" si="6"/>
        <v>Ja</v>
      </c>
      <c r="R239">
        <f t="shared" si="7"/>
        <v>220</v>
      </c>
    </row>
    <row r="240" spans="1:18">
      <c r="A240" s="2" t="s">
        <v>364</v>
      </c>
      <c r="B240" s="2" t="s">
        <v>372</v>
      </c>
      <c r="C240">
        <f>IFERROR(VLOOKUP($B240,Miljövärden!$B$3:$H$600,MATCH(C$2,Miljövärden!$B$2:$H$2,0),FALSE),"Saknas")</f>
        <v>0.104791</v>
      </c>
      <c r="D240">
        <f>IFERROR(VLOOKUP($B240,Miljövärden!$B$3:$H$600,MATCH(D$2,Miljövärden!$B$2:$H$2,0),FALSE),"Saknas")</f>
        <v>27.017900000000001</v>
      </c>
      <c r="E240">
        <f>IFERROR(VLOOKUP($B240,Miljövärden!$B$3:$H$600,MATCH(E$2,Miljövärden!$B$2:$H$2,0),FALSE),"Saknas")</f>
        <v>10.9178</v>
      </c>
      <c r="F240">
        <f>IFERROR(VLOOKUP($B240,Miljövärden!$B$3:$H$600,MATCH(F$2,Miljövärden!$B$2:$H$2,0),FALSE),"Saknas")</f>
        <v>6.8425099999999998E-4</v>
      </c>
      <c r="G240" t="str">
        <f>IFERROR(VLOOKUP($B240,Miljövärden!$B$3:$H$600,MATCH(G$2,Miljövärden!$B$2:$H$2,0),FALSE),"Nej, saknas")</f>
        <v>Nej</v>
      </c>
      <c r="H240" t="str">
        <f>IFERROR(VLOOKUP($B240,Miljövärden!$B$3:$H$600,MATCH(H$2,Miljövärden!$B$2:$H$2,0),FALSE),"Nej, saknas")</f>
        <v>Ja</v>
      </c>
      <c r="P240" t="str">
        <f t="shared" si="6"/>
        <v>Ja</v>
      </c>
      <c r="R240">
        <f t="shared" si="7"/>
        <v>221</v>
      </c>
    </row>
    <row r="241" spans="1:18">
      <c r="A241" s="2" t="s">
        <v>364</v>
      </c>
      <c r="B241" s="2" t="s">
        <v>373</v>
      </c>
      <c r="C241">
        <f>IFERROR(VLOOKUP($B241,Miljövärden!$B$3:$H$600,MATCH(C$2,Miljövärden!$B$2:$H$2,0),FALSE),"Saknas")</f>
        <v>0.147811</v>
      </c>
      <c r="D241">
        <f>IFERROR(VLOOKUP($B241,Miljövärden!$B$3:$H$600,MATCH(D$2,Miljövärden!$B$2:$H$2,0),FALSE),"Saknas")</f>
        <v>5.5995999999999997</v>
      </c>
      <c r="E241">
        <f>IFERROR(VLOOKUP($B241,Miljövärden!$B$3:$H$600,MATCH(E$2,Miljövärden!$B$2:$H$2,0),FALSE),"Saknas")</f>
        <v>16.232099999999999</v>
      </c>
      <c r="F241">
        <f>IFERROR(VLOOKUP($B241,Miljövärden!$B$3:$H$600,MATCH(F$2,Miljövärden!$B$2:$H$2,0),FALSE),"Saknas")</f>
        <v>3.1135899999999998E-3</v>
      </c>
      <c r="G241" t="str">
        <f>IFERROR(VLOOKUP($B241,Miljövärden!$B$3:$H$600,MATCH(G$2,Miljövärden!$B$2:$H$2,0),FALSE),"Nej, saknas")</f>
        <v>Nej</v>
      </c>
      <c r="H241" t="str">
        <f>IFERROR(VLOOKUP($B241,Miljövärden!$B$3:$H$600,MATCH(H$2,Miljövärden!$B$2:$H$2,0),FALSE),"Nej, saknas")</f>
        <v>Ja</v>
      </c>
      <c r="P241" t="str">
        <f t="shared" si="6"/>
        <v>Ja</v>
      </c>
      <c r="R241">
        <f t="shared" si="7"/>
        <v>222</v>
      </c>
    </row>
    <row r="242" spans="1:18">
      <c r="A242" s="2" t="s">
        <v>364</v>
      </c>
      <c r="B242" s="2" t="s">
        <v>374</v>
      </c>
      <c r="C242">
        <f>IFERROR(VLOOKUP($B242,Miljövärden!$B$3:$H$600,MATCH(C$2,Miljövärden!$B$2:$H$2,0),FALSE),"Saknas")</f>
        <v>5.14159E-2</v>
      </c>
      <c r="D242">
        <f>IFERROR(VLOOKUP($B242,Miljövärden!$B$3:$H$600,MATCH(D$2,Miljövärden!$B$2:$H$2,0),FALSE),"Saknas")</f>
        <v>5.5507299999999997</v>
      </c>
      <c r="E242">
        <f>IFERROR(VLOOKUP($B242,Miljövärden!$B$3:$H$600,MATCH(E$2,Miljövärden!$B$2:$H$2,0),FALSE),"Saknas")</f>
        <v>7.8956400000000002</v>
      </c>
      <c r="F242">
        <f>IFERROR(VLOOKUP($B242,Miljövärden!$B$3:$H$600,MATCH(F$2,Miljövärden!$B$2:$H$2,0),FALSE),"Saknas")</f>
        <v>5.3028700000000003E-3</v>
      </c>
      <c r="G242" t="str">
        <f>IFERROR(VLOOKUP($B242,Miljövärden!$B$3:$H$600,MATCH(G$2,Miljövärden!$B$2:$H$2,0),FALSE),"Nej, saknas")</f>
        <v>Nej</v>
      </c>
      <c r="H242" t="str">
        <f>IFERROR(VLOOKUP($B242,Miljövärden!$B$3:$H$600,MATCH(H$2,Miljövärden!$B$2:$H$2,0),FALSE),"Nej, saknas")</f>
        <v>Ja</v>
      </c>
      <c r="P242" t="str">
        <f t="shared" si="6"/>
        <v>Ja</v>
      </c>
      <c r="R242">
        <f t="shared" si="7"/>
        <v>223</v>
      </c>
    </row>
    <row r="243" spans="1:18">
      <c r="A243" s="2" t="s">
        <v>364</v>
      </c>
      <c r="B243" s="2" t="s">
        <v>375</v>
      </c>
      <c r="C243">
        <f>IFERROR(VLOOKUP($B243,Miljövärden!$B$3:$H$600,MATCH(C$2,Miljövärden!$B$2:$H$2,0),FALSE),"Saknas")</f>
        <v>7.1065799999999998E-2</v>
      </c>
      <c r="D243">
        <f>IFERROR(VLOOKUP($B243,Miljövärden!$B$3:$H$600,MATCH(D$2,Miljövärden!$B$2:$H$2,0),FALSE),"Saknas")</f>
        <v>3.4954499999999999</v>
      </c>
      <c r="E243">
        <f>IFERROR(VLOOKUP($B243,Miljövärden!$B$3:$H$600,MATCH(E$2,Miljövärden!$B$2:$H$2,0),FALSE),"Saknas")</f>
        <v>7.5225099999999996</v>
      </c>
      <c r="F243">
        <f>IFERROR(VLOOKUP($B243,Miljövärden!$B$3:$H$600,MATCH(F$2,Miljövärden!$B$2:$H$2,0),FALSE),"Saknas")</f>
        <v>4.1635700000000001E-3</v>
      </c>
      <c r="G243" t="str">
        <f>IFERROR(VLOOKUP($B243,Miljövärden!$B$3:$H$600,MATCH(G$2,Miljövärden!$B$2:$H$2,0),FALSE),"Nej, saknas")</f>
        <v>Nej</v>
      </c>
      <c r="H243" t="str">
        <f>IFERROR(VLOOKUP($B243,Miljövärden!$B$3:$H$600,MATCH(H$2,Miljövärden!$B$2:$H$2,0),FALSE),"Nej, saknas")</f>
        <v>Ja</v>
      </c>
      <c r="P243" t="str">
        <f t="shared" si="6"/>
        <v>Ja</v>
      </c>
      <c r="R243">
        <f t="shared" si="7"/>
        <v>224</v>
      </c>
    </row>
    <row r="244" spans="1:18">
      <c r="A244" s="2" t="s">
        <v>364</v>
      </c>
      <c r="B244" s="2" t="s">
        <v>376</v>
      </c>
      <c r="C244">
        <f>IFERROR(VLOOKUP($B244,Miljövärden!$B$3:$H$600,MATCH(C$2,Miljövärden!$B$2:$H$2,0),FALSE),"Saknas")</f>
        <v>0.17657999999999999</v>
      </c>
      <c r="D244">
        <f>IFERROR(VLOOKUP($B244,Miljövärden!$B$3:$H$600,MATCH(D$2,Miljövärden!$B$2:$H$2,0),FALSE),"Saknas")</f>
        <v>6.8838200000000001</v>
      </c>
      <c r="E244">
        <f>IFERROR(VLOOKUP($B244,Miljövärden!$B$3:$H$600,MATCH(E$2,Miljövärden!$B$2:$H$2,0),FALSE),"Saknas")</f>
        <v>20.705500000000001</v>
      </c>
      <c r="F244">
        <f>IFERROR(VLOOKUP($B244,Miljövärden!$B$3:$H$600,MATCH(F$2,Miljövärden!$B$2:$H$2,0),FALSE),"Saknas")</f>
        <v>2.4803300000000002E-3</v>
      </c>
      <c r="G244" t="str">
        <f>IFERROR(VLOOKUP($B244,Miljövärden!$B$3:$H$600,MATCH(G$2,Miljövärden!$B$2:$H$2,0),FALSE),"Nej, saknas")</f>
        <v>Nej</v>
      </c>
      <c r="H244" t="str">
        <f>IFERROR(VLOOKUP($B244,Miljövärden!$B$3:$H$600,MATCH(H$2,Miljövärden!$B$2:$H$2,0),FALSE),"Nej, saknas")</f>
        <v>Ja</v>
      </c>
      <c r="P244" t="str">
        <f t="shared" si="6"/>
        <v>Ja</v>
      </c>
      <c r="R244">
        <f t="shared" si="7"/>
        <v>225</v>
      </c>
    </row>
    <row r="245" spans="1:18">
      <c r="A245" s="2" t="s">
        <v>364</v>
      </c>
      <c r="B245" s="2" t="s">
        <v>377</v>
      </c>
      <c r="C245">
        <f>IFERROR(VLOOKUP($B245,Miljövärden!$B$3:$H$600,MATCH(C$2,Miljövärden!$B$2:$H$2,0),FALSE),"Saknas")</f>
        <v>0.129825</v>
      </c>
      <c r="D245">
        <f>IFERROR(VLOOKUP($B245,Miljövärden!$B$3:$H$600,MATCH(D$2,Miljövärden!$B$2:$H$2,0),FALSE),"Saknas")</f>
        <v>38.700499999999998</v>
      </c>
      <c r="E245">
        <f>IFERROR(VLOOKUP($B245,Miljövärden!$B$3:$H$600,MATCH(E$2,Miljövärden!$B$2:$H$2,0),FALSE),"Saknas")</f>
        <v>8.5895100000000006</v>
      </c>
      <c r="F245">
        <f>IFERROR(VLOOKUP($B245,Miljövärden!$B$3:$H$600,MATCH(F$2,Miljövärden!$B$2:$H$2,0),FALSE),"Saknas")</f>
        <v>3.9055600000000002E-3</v>
      </c>
      <c r="G245" t="str">
        <f>IFERROR(VLOOKUP($B245,Miljövärden!$B$3:$H$600,MATCH(G$2,Miljövärden!$B$2:$H$2,0),FALSE),"Nej, saknas")</f>
        <v>Nej</v>
      </c>
      <c r="H245" t="str">
        <f>IFERROR(VLOOKUP($B245,Miljövärden!$B$3:$H$600,MATCH(H$2,Miljövärden!$B$2:$H$2,0),FALSE),"Nej, saknas")</f>
        <v>Ja</v>
      </c>
      <c r="P245" t="str">
        <f t="shared" si="6"/>
        <v>Ja</v>
      </c>
      <c r="R245">
        <f t="shared" si="7"/>
        <v>226</v>
      </c>
    </row>
    <row r="246" spans="1:18">
      <c r="A246" s="2" t="s">
        <v>364</v>
      </c>
      <c r="B246" s="2" t="s">
        <v>378</v>
      </c>
      <c r="C246">
        <f>IFERROR(VLOOKUP($B246,Miljövärden!$B$3:$H$600,MATCH(C$2,Miljövärden!$B$2:$H$2,0),FALSE),"Saknas")</f>
        <v>0.19885</v>
      </c>
      <c r="D246">
        <f>IFERROR(VLOOKUP($B246,Miljövärden!$B$3:$H$600,MATCH(D$2,Miljövärden!$B$2:$H$2,0),FALSE),"Saknas")</f>
        <v>10.3932</v>
      </c>
      <c r="E246">
        <f>IFERROR(VLOOKUP($B246,Miljövärden!$B$3:$H$600,MATCH(E$2,Miljövärden!$B$2:$H$2,0),FALSE),"Saknas")</f>
        <v>20.965499999999999</v>
      </c>
      <c r="F246">
        <f>IFERROR(VLOOKUP($B246,Miljövärden!$B$3:$H$600,MATCH(F$2,Miljövärden!$B$2:$H$2,0),FALSE),"Saknas")</f>
        <v>1.1119E-2</v>
      </c>
      <c r="G246" t="str">
        <f>IFERROR(VLOOKUP($B246,Miljövärden!$B$3:$H$600,MATCH(G$2,Miljövärden!$B$2:$H$2,0),FALSE),"Nej, saknas")</f>
        <v>Nej</v>
      </c>
      <c r="H246" t="str">
        <f>IFERROR(VLOOKUP($B246,Miljövärden!$B$3:$H$600,MATCH(H$2,Miljövärden!$B$2:$H$2,0),FALSE),"Nej, saknas")</f>
        <v>Ja</v>
      </c>
      <c r="P246" t="str">
        <f t="shared" si="6"/>
        <v>Ja</v>
      </c>
      <c r="R246">
        <f t="shared" si="7"/>
        <v>227</v>
      </c>
    </row>
    <row r="247" spans="1:18">
      <c r="A247" s="2" t="s">
        <v>364</v>
      </c>
      <c r="B247" s="2" t="s">
        <v>379</v>
      </c>
      <c r="C247">
        <f>IFERROR(VLOOKUP($B247,Miljövärden!$B$3:$H$600,MATCH(C$2,Miljövärden!$B$2:$H$2,0),FALSE),"Saknas")</f>
        <v>2.1899999999999999E-2</v>
      </c>
      <c r="D247">
        <f>IFERROR(VLOOKUP($B247,Miljövärden!$B$3:$H$600,MATCH(D$2,Miljövärden!$B$2:$H$2,0),FALSE),"Saknas")</f>
        <v>0</v>
      </c>
      <c r="E247">
        <f>IFERROR(VLOOKUP($B247,Miljövärden!$B$3:$H$600,MATCH(E$2,Miljövärden!$B$2:$H$2,0),FALSE),"Saknas")</f>
        <v>0</v>
      </c>
      <c r="F247">
        <f>IFERROR(VLOOKUP($B247,Miljövärden!$B$3:$H$600,MATCH(F$2,Miljövärden!$B$2:$H$2,0),FALSE),"Saknas")</f>
        <v>0</v>
      </c>
      <c r="G247" t="str">
        <f>IFERROR(VLOOKUP($B247,Miljövärden!$B$3:$H$600,MATCH(G$2,Miljövärden!$B$2:$H$2,0),FALSE),"Nej, saknas")</f>
        <v>Nej</v>
      </c>
      <c r="H247" t="str">
        <f>IFERROR(VLOOKUP($B247,Miljövärden!$B$3:$H$600,MATCH(H$2,Miljövärden!$B$2:$H$2,0),FALSE),"Nej, saknas")</f>
        <v>Ja</v>
      </c>
      <c r="P247" t="str">
        <f t="shared" si="6"/>
        <v>Ja</v>
      </c>
      <c r="R247">
        <f t="shared" si="7"/>
        <v>228</v>
      </c>
    </row>
    <row r="248" spans="1:18">
      <c r="A248" s="2" t="s">
        <v>364</v>
      </c>
      <c r="B248" s="2" t="s">
        <v>380</v>
      </c>
      <c r="C248">
        <f>IFERROR(VLOOKUP($B248,Miljövärden!$B$3:$H$600,MATCH(C$2,Miljövärden!$B$2:$H$2,0),FALSE),"Saknas")</f>
        <v>0.17970800000000001</v>
      </c>
      <c r="D248">
        <f>IFERROR(VLOOKUP($B248,Miljövärden!$B$3:$H$600,MATCH(D$2,Miljövärden!$B$2:$H$2,0),FALSE),"Saknas")</f>
        <v>8.9817400000000003</v>
      </c>
      <c r="E248">
        <f>IFERROR(VLOOKUP($B248,Miljövärden!$B$3:$H$600,MATCH(E$2,Miljövärden!$B$2:$H$2,0),FALSE),"Saknas")</f>
        <v>20.408999999999999</v>
      </c>
      <c r="F248">
        <f>IFERROR(VLOOKUP($B248,Miljövärden!$B$3:$H$600,MATCH(F$2,Miljövärden!$B$2:$H$2,0),FALSE),"Saknas")</f>
        <v>8.2343699999999995E-3</v>
      </c>
      <c r="G248" t="str">
        <f>IFERROR(VLOOKUP($B248,Miljövärden!$B$3:$H$600,MATCH(G$2,Miljövärden!$B$2:$H$2,0),FALSE),"Nej, saknas")</f>
        <v>Nej</v>
      </c>
      <c r="H248" t="str">
        <f>IFERROR(VLOOKUP($B248,Miljövärden!$B$3:$H$600,MATCH(H$2,Miljövärden!$B$2:$H$2,0),FALSE),"Nej, saknas")</f>
        <v>Ja</v>
      </c>
      <c r="P248" t="str">
        <f t="shared" si="6"/>
        <v>Ja</v>
      </c>
      <c r="R248">
        <f t="shared" si="7"/>
        <v>229</v>
      </c>
    </row>
    <row r="249" spans="1:18">
      <c r="A249" s="2" t="s">
        <v>364</v>
      </c>
      <c r="B249" s="2" t="s">
        <v>381</v>
      </c>
      <c r="C249">
        <f>IFERROR(VLOOKUP($B249,Miljövärden!$B$3:$H$600,MATCH(C$2,Miljövärden!$B$2:$H$2,0),FALSE),"Saknas")</f>
        <v>0.18492</v>
      </c>
      <c r="D249">
        <f>IFERROR(VLOOKUP($B249,Miljövärden!$B$3:$H$600,MATCH(D$2,Miljövärden!$B$2:$H$2,0),FALSE),"Saknas")</f>
        <v>8.6406299999999998</v>
      </c>
      <c r="E249">
        <f>IFERROR(VLOOKUP($B249,Miljövärden!$B$3:$H$600,MATCH(E$2,Miljövärden!$B$2:$H$2,0),FALSE),"Saknas")</f>
        <v>20.462</v>
      </c>
      <c r="F249">
        <f>IFERROR(VLOOKUP($B249,Miljövärden!$B$3:$H$600,MATCH(F$2,Miljövärden!$B$2:$H$2,0),FALSE),"Saknas")</f>
        <v>7.2395100000000002E-3</v>
      </c>
      <c r="G249" t="str">
        <f>IFERROR(VLOOKUP($B249,Miljövärden!$B$3:$H$600,MATCH(G$2,Miljövärden!$B$2:$H$2,0),FALSE),"Nej, saknas")</f>
        <v>Nej</v>
      </c>
      <c r="H249" t="str">
        <f>IFERROR(VLOOKUP($B249,Miljövärden!$B$3:$H$600,MATCH(H$2,Miljövärden!$B$2:$H$2,0),FALSE),"Nej, saknas")</f>
        <v>Ja</v>
      </c>
      <c r="P249" t="str">
        <f t="shared" si="6"/>
        <v>Ja</v>
      </c>
      <c r="R249">
        <f t="shared" si="7"/>
        <v>230</v>
      </c>
    </row>
    <row r="250" spans="1:18">
      <c r="A250" s="2" t="s">
        <v>382</v>
      </c>
      <c r="B250" s="2" t="s">
        <v>383</v>
      </c>
      <c r="C250">
        <f>IFERROR(VLOOKUP($B250,Miljövärden!$B$3:$H$600,MATCH(C$2,Miljövärden!$B$2:$H$2,0),FALSE),"Saknas")</f>
        <v>0.16637199999999999</v>
      </c>
      <c r="D250">
        <f>IFERROR(VLOOKUP($B250,Miljövärden!$B$3:$H$600,MATCH(D$2,Miljövärden!$B$2:$H$2,0),FALSE),"Saknas")</f>
        <v>12.898099999999999</v>
      </c>
      <c r="E250">
        <f>IFERROR(VLOOKUP($B250,Miljövärden!$B$3:$H$600,MATCH(E$2,Miljövärden!$B$2:$H$2,0),FALSE),"Saknas")</f>
        <v>16.989799999999999</v>
      </c>
      <c r="F250">
        <f>IFERROR(VLOOKUP($B250,Miljövärden!$B$3:$H$600,MATCH(F$2,Miljövärden!$B$2:$H$2,0),FALSE),"Saknas")</f>
        <v>2.1721399999999998E-2</v>
      </c>
      <c r="G250" t="str">
        <f>IFERROR(VLOOKUP($B250,Miljövärden!$B$3:$H$600,MATCH(G$2,Miljövärden!$B$2:$H$2,0),FALSE),"Nej, saknas")</f>
        <v>Ja</v>
      </c>
      <c r="H250" t="str">
        <f>IFERROR(VLOOKUP($B250,Miljövärden!$B$3:$H$600,MATCH(H$2,Miljövärden!$B$2:$H$2,0),FALSE),"Nej, saknas")</f>
        <v>Ja</v>
      </c>
      <c r="P250" t="str">
        <f t="shared" si="6"/>
        <v>Ja</v>
      </c>
      <c r="R250">
        <f t="shared" si="7"/>
        <v>231</v>
      </c>
    </row>
    <row r="251" spans="1:18">
      <c r="A251" s="2" t="s">
        <v>382</v>
      </c>
      <c r="B251" s="2" t="s">
        <v>384</v>
      </c>
      <c r="C251">
        <f>IFERROR(VLOOKUP($B251,Miljövärden!$B$3:$H$600,MATCH(C$2,Miljövärden!$B$2:$H$2,0),FALSE),"Saknas")</f>
        <v>9.1133099999999995E-2</v>
      </c>
      <c r="D251">
        <f>IFERROR(VLOOKUP($B251,Miljövärden!$B$3:$H$600,MATCH(D$2,Miljövärden!$B$2:$H$2,0),FALSE),"Saknas")</f>
        <v>63.200400000000002</v>
      </c>
      <c r="E251">
        <f>IFERROR(VLOOKUP($B251,Miljövärden!$B$3:$H$600,MATCH(E$2,Miljövärden!$B$2:$H$2,0),FALSE),"Saknas")</f>
        <v>5.73332</v>
      </c>
      <c r="F251">
        <f>IFERROR(VLOOKUP($B251,Miljövärden!$B$3:$H$600,MATCH(F$2,Miljövärden!$B$2:$H$2,0),FALSE),"Saknas")</f>
        <v>3.1414699999999999E-3</v>
      </c>
      <c r="G251" t="str">
        <f>IFERROR(VLOOKUP($B251,Miljövärden!$B$3:$H$600,MATCH(G$2,Miljövärden!$B$2:$H$2,0),FALSE),"Nej, saknas")</f>
        <v>Ja</v>
      </c>
      <c r="H251" t="str">
        <f>IFERROR(VLOOKUP($B251,Miljövärden!$B$3:$H$600,MATCH(H$2,Miljövärden!$B$2:$H$2,0),FALSE),"Nej, saknas")</f>
        <v>Ja</v>
      </c>
      <c r="P251" t="str">
        <f t="shared" si="6"/>
        <v>Ja</v>
      </c>
      <c r="R251">
        <f t="shared" si="7"/>
        <v>232</v>
      </c>
    </row>
    <row r="252" spans="1:18">
      <c r="A252" s="2" t="s">
        <v>382</v>
      </c>
      <c r="B252" s="2" t="s">
        <v>385</v>
      </c>
      <c r="C252">
        <f>IFERROR(VLOOKUP($B252,Miljövärden!$B$3:$H$600,MATCH(C$2,Miljövärden!$B$2:$H$2,0),FALSE),"Saknas")</f>
        <v>0.155914</v>
      </c>
      <c r="D252">
        <f>IFERROR(VLOOKUP($B252,Miljövärden!$B$3:$H$600,MATCH(D$2,Miljövärden!$B$2:$H$2,0),FALSE),"Saknas")</f>
        <v>6.3700999999999999</v>
      </c>
      <c r="E252">
        <f>IFERROR(VLOOKUP($B252,Miljövärden!$B$3:$H$600,MATCH(E$2,Miljövärden!$B$2:$H$2,0),FALSE),"Saknas")</f>
        <v>17.5243</v>
      </c>
      <c r="F252">
        <f>IFERROR(VLOOKUP($B252,Miljövärden!$B$3:$H$600,MATCH(F$2,Miljövärden!$B$2:$H$2,0),FALSE),"Saknas")</f>
        <v>4.1308899999999999E-3</v>
      </c>
      <c r="G252" t="str">
        <f>IFERROR(VLOOKUP($B252,Miljövärden!$B$3:$H$600,MATCH(G$2,Miljövärden!$B$2:$H$2,0),FALSE),"Nej, saknas")</f>
        <v>Ja</v>
      </c>
      <c r="H252" t="str">
        <f>IFERROR(VLOOKUP($B252,Miljövärden!$B$3:$H$600,MATCH(H$2,Miljövärden!$B$2:$H$2,0),FALSE),"Nej, saknas")</f>
        <v>Ja</v>
      </c>
      <c r="P252" t="str">
        <f t="shared" si="6"/>
        <v>Ja</v>
      </c>
      <c r="R252">
        <f t="shared" si="7"/>
        <v>233</v>
      </c>
    </row>
    <row r="253" spans="1:18">
      <c r="A253" s="2" t="s">
        <v>382</v>
      </c>
      <c r="B253" s="2" t="s">
        <v>386</v>
      </c>
      <c r="C253">
        <f>IFERROR(VLOOKUP($B253,Miljövärden!$B$3:$H$600,MATCH(C$2,Miljövärden!$B$2:$H$2,0),FALSE),"Saknas")</f>
        <v>0.15801899999999999</v>
      </c>
      <c r="D253">
        <f>IFERROR(VLOOKUP($B253,Miljövärden!$B$3:$H$600,MATCH(D$2,Miljövärden!$B$2:$H$2,0),FALSE),"Saknas")</f>
        <v>7.0758799999999997</v>
      </c>
      <c r="E253">
        <f>IFERROR(VLOOKUP($B253,Miljövärden!$B$3:$H$600,MATCH(E$2,Miljövärden!$B$2:$H$2,0),FALSE),"Saknas")</f>
        <v>17.723299999999998</v>
      </c>
      <c r="F253">
        <f>IFERROR(VLOOKUP($B253,Miljövärden!$B$3:$H$600,MATCH(F$2,Miljövärden!$B$2:$H$2,0),FALSE),"Saknas")</f>
        <v>6.0437399999999997E-3</v>
      </c>
      <c r="G253" t="str">
        <f>IFERROR(VLOOKUP($B253,Miljövärden!$B$3:$H$600,MATCH(G$2,Miljövärden!$B$2:$H$2,0),FALSE),"Nej, saknas")</f>
        <v>Ja</v>
      </c>
      <c r="H253" t="str">
        <f>IFERROR(VLOOKUP($B253,Miljövärden!$B$3:$H$600,MATCH(H$2,Miljövärden!$B$2:$H$2,0),FALSE),"Nej, saknas")</f>
        <v>Ja</v>
      </c>
      <c r="P253" t="str">
        <f t="shared" si="6"/>
        <v>Ja</v>
      </c>
      <c r="R253">
        <f t="shared" si="7"/>
        <v>234</v>
      </c>
    </row>
    <row r="254" spans="1:18">
      <c r="A254" s="2" t="s">
        <v>382</v>
      </c>
      <c r="B254" s="2" t="s">
        <v>387</v>
      </c>
      <c r="C254">
        <f>IFERROR(VLOOKUP($B254,Miljövärden!$B$3:$H$600,MATCH(C$2,Miljövärden!$B$2:$H$2,0),FALSE),"Saknas")</f>
        <v>0.16919500000000001</v>
      </c>
      <c r="D254">
        <f>IFERROR(VLOOKUP($B254,Miljövärden!$B$3:$H$600,MATCH(D$2,Miljövärden!$B$2:$H$2,0),FALSE),"Saknas")</f>
        <v>7.3692700000000002</v>
      </c>
      <c r="E254">
        <f>IFERROR(VLOOKUP($B254,Miljövärden!$B$3:$H$600,MATCH(E$2,Miljövärden!$B$2:$H$2,0),FALSE),"Saknas")</f>
        <v>17.884799999999998</v>
      </c>
      <c r="F254">
        <f>IFERROR(VLOOKUP($B254,Miljövärden!$B$3:$H$600,MATCH(F$2,Miljövärden!$B$2:$H$2,0),FALSE),"Saknas")</f>
        <v>6.6855899999999999E-3</v>
      </c>
      <c r="G254" t="str">
        <f>IFERROR(VLOOKUP($B254,Miljövärden!$B$3:$H$600,MATCH(G$2,Miljövärden!$B$2:$H$2,0),FALSE),"Nej, saknas")</f>
        <v>Ja</v>
      </c>
      <c r="H254" t="str">
        <f>IFERROR(VLOOKUP($B254,Miljövärden!$B$3:$H$600,MATCH(H$2,Miljövärden!$B$2:$H$2,0),FALSE),"Nej, saknas")</f>
        <v>Ja</v>
      </c>
      <c r="P254" t="str">
        <f t="shared" si="6"/>
        <v>Ja</v>
      </c>
      <c r="R254">
        <f t="shared" si="7"/>
        <v>235</v>
      </c>
    </row>
    <row r="255" spans="1:18">
      <c r="A255" s="2" t="s">
        <v>388</v>
      </c>
      <c r="B255" s="2" t="s">
        <v>389</v>
      </c>
      <c r="C255">
        <f>IFERROR(VLOOKUP($B255,Miljövärden!$B$3:$H$600,MATCH(C$2,Miljövärden!$B$2:$H$2,0),FALSE),"Saknas")</f>
        <v>0.10558099999999999</v>
      </c>
      <c r="D255">
        <f>IFERROR(VLOOKUP($B255,Miljövärden!$B$3:$H$600,MATCH(D$2,Miljövärden!$B$2:$H$2,0),FALSE),"Saknas")</f>
        <v>10.8451</v>
      </c>
      <c r="E255">
        <f>IFERROR(VLOOKUP($B255,Miljövärden!$B$3:$H$600,MATCH(E$2,Miljövärden!$B$2:$H$2,0),FALSE),"Saknas")</f>
        <v>5.43527</v>
      </c>
      <c r="F255">
        <f>IFERROR(VLOOKUP($B255,Miljövärden!$B$3:$H$600,MATCH(F$2,Miljövärden!$B$2:$H$2,0),FALSE),"Saknas")</f>
        <v>1.6376600000000002E-2</v>
      </c>
      <c r="G255" t="str">
        <f>IFERROR(VLOOKUP($B255,Miljövärden!$B$3:$H$600,MATCH(G$2,Miljövärden!$B$2:$H$2,0),FALSE),"Nej, saknas")</f>
        <v>Nej</v>
      </c>
      <c r="H255" t="str">
        <f>IFERROR(VLOOKUP($B255,Miljövärden!$B$3:$H$600,MATCH(H$2,Miljövärden!$B$2:$H$2,0),FALSE),"Nej, saknas")</f>
        <v>Ja</v>
      </c>
      <c r="P255" t="str">
        <f t="shared" si="6"/>
        <v>Ja</v>
      </c>
      <c r="R255">
        <f t="shared" si="7"/>
        <v>236</v>
      </c>
    </row>
    <row r="256" spans="1:18">
      <c r="A256" s="2" t="s">
        <v>388</v>
      </c>
      <c r="B256" s="2" t="s">
        <v>390</v>
      </c>
      <c r="C256">
        <f>IFERROR(VLOOKUP($B256,Miljövärden!$B$3:$H$600,MATCH(C$2,Miljövärden!$B$2:$H$2,0),FALSE),"Saknas")</f>
        <v>0.119496</v>
      </c>
      <c r="D256">
        <f>IFERROR(VLOOKUP($B256,Miljövärden!$B$3:$H$600,MATCH(D$2,Miljövärden!$B$2:$H$2,0),FALSE),"Saknas")</f>
        <v>17.163900000000002</v>
      </c>
      <c r="E256">
        <f>IFERROR(VLOOKUP($B256,Miljövärden!$B$3:$H$600,MATCH(E$2,Miljövärden!$B$2:$H$2,0),FALSE),"Saknas")</f>
        <v>10.005100000000001</v>
      </c>
      <c r="F256">
        <f>IFERROR(VLOOKUP($B256,Miljövärden!$B$3:$H$600,MATCH(F$2,Miljövärden!$B$2:$H$2,0),FALSE),"Saknas")</f>
        <v>1.4535599999999999E-2</v>
      </c>
      <c r="G256" t="str">
        <f>IFERROR(VLOOKUP($B256,Miljövärden!$B$3:$H$600,MATCH(G$2,Miljövärden!$B$2:$H$2,0),FALSE),"Nej, saknas")</f>
        <v>Nej</v>
      </c>
      <c r="H256" t="str">
        <f>IFERROR(VLOOKUP($B256,Miljövärden!$B$3:$H$600,MATCH(H$2,Miljövärden!$B$2:$H$2,0),FALSE),"Nej, saknas")</f>
        <v>Ja</v>
      </c>
      <c r="P256" t="str">
        <f t="shared" si="6"/>
        <v>Ja</v>
      </c>
      <c r="R256">
        <f t="shared" si="7"/>
        <v>237</v>
      </c>
    </row>
    <row r="257" spans="1:18">
      <c r="A257" s="2" t="s">
        <v>391</v>
      </c>
      <c r="B257" s="2" t="s">
        <v>392</v>
      </c>
      <c r="C257">
        <f>IFERROR(VLOOKUP($B257,Miljövärden!$B$3:$H$600,MATCH(C$2,Miljövärden!$B$2:$H$2,0),FALSE),"Saknas")</f>
        <v>5.6228599999999997E-2</v>
      </c>
      <c r="D257">
        <f>IFERROR(VLOOKUP($B257,Miljövärden!$B$3:$H$600,MATCH(D$2,Miljövärden!$B$2:$H$2,0),FALSE),"Saknas")</f>
        <v>53.2729</v>
      </c>
      <c r="E257">
        <f>IFERROR(VLOOKUP($B257,Miljövärden!$B$3:$H$600,MATCH(E$2,Miljövärden!$B$2:$H$2,0),FALSE),"Saknas")</f>
        <v>3.3987699999999998</v>
      </c>
      <c r="F257">
        <f>IFERROR(VLOOKUP($B257,Miljövärden!$B$3:$H$600,MATCH(F$2,Miljövärden!$B$2:$H$2,0),FALSE),"Saknas")</f>
        <v>6.9175900000000004E-3</v>
      </c>
      <c r="G257" t="str">
        <f>IFERROR(VLOOKUP($B257,Miljövärden!$B$3:$H$600,MATCH(G$2,Miljövärden!$B$2:$H$2,0),FALSE),"Nej, saknas")</f>
        <v>Ja</v>
      </c>
      <c r="H257" t="str">
        <f>IFERROR(VLOOKUP($B257,Miljövärden!$B$3:$H$600,MATCH(H$2,Miljövärden!$B$2:$H$2,0),FALSE),"Nej, saknas")</f>
        <v>Ja</v>
      </c>
      <c r="P257" t="str">
        <f t="shared" si="6"/>
        <v>Ja</v>
      </c>
      <c r="R257">
        <f t="shared" si="7"/>
        <v>238</v>
      </c>
    </row>
    <row r="258" spans="1:18">
      <c r="A258" s="2" t="s">
        <v>393</v>
      </c>
      <c r="B258" s="2" t="s">
        <v>394</v>
      </c>
      <c r="C258">
        <f>IFERROR(VLOOKUP($B258,Miljövärden!$B$3:$H$600,MATCH(C$2,Miljövärden!$B$2:$H$2,0),FALSE),"Saknas")</f>
        <v>0</v>
      </c>
      <c r="D258">
        <f>IFERROR(VLOOKUP($B258,Miljövärden!$B$3:$H$600,MATCH(D$2,Miljövärden!$B$2:$H$2,0),FALSE),"Saknas")</f>
        <v>0</v>
      </c>
      <c r="E258">
        <f>IFERROR(VLOOKUP($B258,Miljövärden!$B$3:$H$600,MATCH(E$2,Miljövärden!$B$2:$H$2,0),FALSE),"Saknas")</f>
        <v>0</v>
      </c>
      <c r="F258">
        <f>IFERROR(VLOOKUP($B258,Miljövärden!$B$3:$H$600,MATCH(F$2,Miljövärden!$B$2:$H$2,0),FALSE),"Saknas")</f>
        <v>0</v>
      </c>
      <c r="G258" t="str">
        <f>IFERROR(VLOOKUP($B258,Miljövärden!$B$3:$H$600,MATCH(G$2,Miljövärden!$B$2:$H$2,0),FALSE),"Nej, saknas")</f>
        <v>Ja</v>
      </c>
      <c r="H258" t="str">
        <f>IFERROR(VLOOKUP($B258,Miljövärden!$B$3:$H$600,MATCH(H$2,Miljövärden!$B$2:$H$2,0),FALSE),"Nej, saknas")</f>
        <v>Nej</v>
      </c>
      <c r="P258" t="str">
        <f t="shared" si="6"/>
        <v>nej</v>
      </c>
      <c r="R258">
        <f t="shared" si="7"/>
        <v>238</v>
      </c>
    </row>
    <row r="259" spans="1:18">
      <c r="A259" s="2" t="s">
        <v>393</v>
      </c>
      <c r="B259" s="2" t="s">
        <v>395</v>
      </c>
      <c r="C259">
        <f>IFERROR(VLOOKUP($B259,Miljövärden!$B$3:$H$600,MATCH(C$2,Miljövärden!$B$2:$H$2,0),FALSE),"Saknas")</f>
        <v>5.8465299999999998E-2</v>
      </c>
      <c r="D259">
        <f>IFERROR(VLOOKUP($B259,Miljövärden!$B$3:$H$600,MATCH(D$2,Miljövärden!$B$2:$H$2,0),FALSE),"Saknas")</f>
        <v>6.3601400000000003</v>
      </c>
      <c r="E259">
        <f>IFERROR(VLOOKUP($B259,Miljövärden!$B$3:$H$600,MATCH(E$2,Miljövärden!$B$2:$H$2,0),FALSE),"Saknas")</f>
        <v>9.7554999999999996</v>
      </c>
      <c r="F259">
        <f>IFERROR(VLOOKUP($B259,Miljövärden!$B$3:$H$600,MATCH(F$2,Miljövärden!$B$2:$H$2,0),FALSE),"Saknas")</f>
        <v>2.1978000000000002E-3</v>
      </c>
      <c r="G259" t="str">
        <f>IFERROR(VLOOKUP($B259,Miljövärden!$B$3:$H$600,MATCH(G$2,Miljövärden!$B$2:$H$2,0),FALSE),"Nej, saknas")</f>
        <v>Ja</v>
      </c>
      <c r="H259" t="str">
        <f>IFERROR(VLOOKUP($B259,Miljövärden!$B$3:$H$600,MATCH(H$2,Miljövärden!$B$2:$H$2,0),FALSE),"Nej, saknas")</f>
        <v>Ja</v>
      </c>
      <c r="P259" t="str">
        <f t="shared" si="6"/>
        <v>Ja</v>
      </c>
      <c r="R259">
        <f t="shared" si="7"/>
        <v>239</v>
      </c>
    </row>
    <row r="260" spans="1:18">
      <c r="A260" s="2" t="s">
        <v>393</v>
      </c>
      <c r="B260" s="2" t="s">
        <v>396</v>
      </c>
      <c r="C260">
        <f>IFERROR(VLOOKUP($B260,Miljövärden!$B$3:$H$600,MATCH(C$2,Miljövärden!$B$2:$H$2,0),FALSE),"Saknas")</f>
        <v>0.15117800000000001</v>
      </c>
      <c r="D260">
        <f>IFERROR(VLOOKUP($B260,Miljövärden!$B$3:$H$600,MATCH(D$2,Miljövärden!$B$2:$H$2,0),FALSE),"Saknas")</f>
        <v>5.1279199999999996</v>
      </c>
      <c r="E260">
        <f>IFERROR(VLOOKUP($B260,Miljövärden!$B$3:$H$600,MATCH(E$2,Miljövärden!$B$2:$H$2,0),FALSE),"Saknas")</f>
        <v>17.794799999999999</v>
      </c>
      <c r="F260">
        <f>IFERROR(VLOOKUP($B260,Miljövärden!$B$3:$H$600,MATCH(F$2,Miljövärden!$B$2:$H$2,0),FALSE),"Saknas")</f>
        <v>1.3035299999999999E-4</v>
      </c>
      <c r="G260" t="str">
        <f>IFERROR(VLOOKUP($B260,Miljövärden!$B$3:$H$600,MATCH(G$2,Miljövärden!$B$2:$H$2,0),FALSE),"Nej, saknas")</f>
        <v>Nej</v>
      </c>
      <c r="H260" t="str">
        <f>IFERROR(VLOOKUP($B260,Miljövärden!$B$3:$H$600,MATCH(H$2,Miljövärden!$B$2:$H$2,0),FALSE),"Nej, saknas")</f>
        <v>Ja</v>
      </c>
      <c r="P260" t="str">
        <f t="shared" ref="P260:P323" si="8">IF(K260="x","nej",
IF(L260="x","ja",
IF(H260="Ja","Ja","nej")))</f>
        <v>Ja</v>
      </c>
      <c r="R260">
        <f t="shared" ref="R260:R323" si="9">IF(ISERROR(P260),R259,IF(P260="ja",R259+1,R259))</f>
        <v>240</v>
      </c>
    </row>
    <row r="261" spans="1:18">
      <c r="A261" s="2" t="s">
        <v>393</v>
      </c>
      <c r="B261" s="2" t="s">
        <v>397</v>
      </c>
      <c r="C261">
        <f>IFERROR(VLOOKUP($B261,Miljövärden!$B$3:$H$600,MATCH(C$2,Miljövärden!$B$2:$H$2,0),FALSE),"Saknas")</f>
        <v>0.16054399999999999</v>
      </c>
      <c r="D261">
        <f>IFERROR(VLOOKUP($B261,Miljövärden!$B$3:$H$600,MATCH(D$2,Miljövärden!$B$2:$H$2,0),FALSE),"Saknas")</f>
        <v>6.3864599999999996</v>
      </c>
      <c r="E261">
        <f>IFERROR(VLOOKUP($B261,Miljövärden!$B$3:$H$600,MATCH(E$2,Miljövärden!$B$2:$H$2,0),FALSE),"Saknas")</f>
        <v>16.673500000000001</v>
      </c>
      <c r="F261">
        <f>IFERROR(VLOOKUP($B261,Miljövärden!$B$3:$H$600,MATCH(F$2,Miljövärden!$B$2:$H$2,0),FALSE),"Saknas")</f>
        <v>5.1282100000000002E-3</v>
      </c>
      <c r="G261" t="str">
        <f>IFERROR(VLOOKUP($B261,Miljövärden!$B$3:$H$600,MATCH(G$2,Miljövärden!$B$2:$H$2,0),FALSE),"Nej, saknas")</f>
        <v>Ja</v>
      </c>
      <c r="H261" t="str">
        <f>IFERROR(VLOOKUP($B261,Miljövärden!$B$3:$H$600,MATCH(H$2,Miljövärden!$B$2:$H$2,0),FALSE),"Nej, saknas")</f>
        <v>Ja</v>
      </c>
      <c r="P261" t="str">
        <f t="shared" si="8"/>
        <v>Ja</v>
      </c>
      <c r="R261">
        <f t="shared" si="9"/>
        <v>241</v>
      </c>
    </row>
    <row r="262" spans="1:18">
      <c r="A262" s="2" t="s">
        <v>393</v>
      </c>
      <c r="B262" s="2" t="s">
        <v>398</v>
      </c>
      <c r="C262">
        <f>IFERROR(VLOOKUP($B262,Miljövärden!$B$3:$H$600,MATCH(C$2,Miljövärden!$B$2:$H$2,0),FALSE),"Saknas")</f>
        <v>0.125913</v>
      </c>
      <c r="D262">
        <f>IFERROR(VLOOKUP($B262,Miljövärden!$B$3:$H$600,MATCH(D$2,Miljövärden!$B$2:$H$2,0),FALSE),"Saknas")</f>
        <v>16.2728</v>
      </c>
      <c r="E262">
        <f>IFERROR(VLOOKUP($B262,Miljövärden!$B$3:$H$600,MATCH(E$2,Miljövärden!$B$2:$H$2,0),FALSE),"Saknas")</f>
        <v>11.046799999999999</v>
      </c>
      <c r="F262">
        <f>IFERROR(VLOOKUP($B262,Miljövärden!$B$3:$H$600,MATCH(F$2,Miljövärden!$B$2:$H$2,0),FALSE),"Saknas")</f>
        <v>2.5793099999999999E-2</v>
      </c>
      <c r="G262" t="str">
        <f>IFERROR(VLOOKUP($B262,Miljövärden!$B$3:$H$600,MATCH(G$2,Miljövärden!$B$2:$H$2,0),FALSE),"Nej, saknas")</f>
        <v>Ja</v>
      </c>
      <c r="H262" t="str">
        <f>IFERROR(VLOOKUP($B262,Miljövärden!$B$3:$H$600,MATCH(H$2,Miljövärden!$B$2:$H$2,0),FALSE),"Nej, saknas")</f>
        <v>Ja</v>
      </c>
      <c r="P262" t="str">
        <f t="shared" si="8"/>
        <v>Ja</v>
      </c>
      <c r="R262">
        <f t="shared" si="9"/>
        <v>242</v>
      </c>
    </row>
    <row r="263" spans="1:18">
      <c r="A263" s="2" t="s">
        <v>393</v>
      </c>
      <c r="B263" s="2" t="s">
        <v>399</v>
      </c>
      <c r="C263">
        <f>IFERROR(VLOOKUP($B263,Miljövärden!$B$3:$H$600,MATCH(C$2,Miljövärden!$B$2:$H$2,0),FALSE),"Saknas")</f>
        <v>5.8916900000000001E-2</v>
      </c>
      <c r="D263">
        <f>IFERROR(VLOOKUP($B263,Miljövärden!$B$3:$H$600,MATCH(D$2,Miljövärden!$B$2:$H$2,0),FALSE),"Saknas")</f>
        <v>5.57179</v>
      </c>
      <c r="E263">
        <f>IFERROR(VLOOKUP($B263,Miljövärden!$B$3:$H$600,MATCH(E$2,Miljövärden!$B$2:$H$2,0),FALSE),"Saknas")</f>
        <v>8.6246899999999993</v>
      </c>
      <c r="F263">
        <f>IFERROR(VLOOKUP($B263,Miljövärden!$B$3:$H$600,MATCH(F$2,Miljövärden!$B$2:$H$2,0),FALSE),"Saknas")</f>
        <v>2.0242900000000002E-3</v>
      </c>
      <c r="G263" t="str">
        <f>IFERROR(VLOOKUP($B263,Miljövärden!$B$3:$H$600,MATCH(G$2,Miljövärden!$B$2:$H$2,0),FALSE),"Nej, saknas")</f>
        <v>Ja</v>
      </c>
      <c r="H263" t="str">
        <f>IFERROR(VLOOKUP($B263,Miljövärden!$B$3:$H$600,MATCH(H$2,Miljövärden!$B$2:$H$2,0),FALSE),"Nej, saknas")</f>
        <v>Ja</v>
      </c>
      <c r="P263" t="str">
        <f t="shared" si="8"/>
        <v>Ja</v>
      </c>
      <c r="R263">
        <f t="shared" si="9"/>
        <v>243</v>
      </c>
    </row>
    <row r="264" spans="1:18">
      <c r="A264" s="2" t="s">
        <v>393</v>
      </c>
      <c r="B264" s="2" t="s">
        <v>400</v>
      </c>
      <c r="C264">
        <f>IFERROR(VLOOKUP($B264,Miljövärden!$B$3:$H$600,MATCH(C$2,Miljövärden!$B$2:$H$2,0),FALSE),"Saknas")</f>
        <v>0.2082</v>
      </c>
      <c r="D264">
        <f>IFERROR(VLOOKUP($B264,Miljövärden!$B$3:$H$600,MATCH(D$2,Miljövärden!$B$2:$H$2,0),FALSE),"Saknas")</f>
        <v>8.9933300000000003</v>
      </c>
      <c r="E264">
        <f>IFERROR(VLOOKUP($B264,Miljövärden!$B$3:$H$600,MATCH(E$2,Miljövärden!$B$2:$H$2,0),FALSE),"Saknas")</f>
        <v>20.79</v>
      </c>
      <c r="F264">
        <f>IFERROR(VLOOKUP($B264,Miljövärden!$B$3:$H$600,MATCH(F$2,Miljövärden!$B$2:$H$2,0),FALSE),"Saknas")</f>
        <v>7.7305400000000002E-3</v>
      </c>
      <c r="G264" t="str">
        <f>IFERROR(VLOOKUP($B264,Miljövärden!$B$3:$H$600,MATCH(G$2,Miljövärden!$B$2:$H$2,0),FALSE),"Nej, saknas")</f>
        <v>Nej</v>
      </c>
      <c r="H264" t="str">
        <f>IFERROR(VLOOKUP($B264,Miljövärden!$B$3:$H$600,MATCH(H$2,Miljövärden!$B$2:$H$2,0),FALSE),"Nej, saknas")</f>
        <v>Ja</v>
      </c>
      <c r="P264" t="str">
        <f t="shared" si="8"/>
        <v>Ja</v>
      </c>
      <c r="R264">
        <f t="shared" si="9"/>
        <v>244</v>
      </c>
    </row>
    <row r="265" spans="1:18">
      <c r="A265" s="2" t="s">
        <v>393</v>
      </c>
      <c r="B265" s="2" t="s">
        <v>401</v>
      </c>
      <c r="C265">
        <f>IFERROR(VLOOKUP($B265,Miljövärden!$B$3:$H$600,MATCH(C$2,Miljövärden!$B$2:$H$2,0),FALSE),"Saknas")</f>
        <v>0.17433999999999999</v>
      </c>
      <c r="D265">
        <f>IFERROR(VLOOKUP($B265,Miljövärden!$B$3:$H$600,MATCH(D$2,Miljövärden!$B$2:$H$2,0),FALSE),"Saknas")</f>
        <v>12.043799999999999</v>
      </c>
      <c r="E265">
        <f>IFERROR(VLOOKUP($B265,Miljövärden!$B$3:$H$600,MATCH(E$2,Miljövärden!$B$2:$H$2,0),FALSE),"Saknas")</f>
        <v>16.4514</v>
      </c>
      <c r="F265">
        <f>IFERROR(VLOOKUP($B265,Miljövärden!$B$3:$H$600,MATCH(F$2,Miljövärden!$B$2:$H$2,0),FALSE),"Saknas")</f>
        <v>2.3474200000000001E-2</v>
      </c>
      <c r="G265" t="str">
        <f>IFERROR(VLOOKUP($B265,Miljövärden!$B$3:$H$600,MATCH(G$2,Miljövärden!$B$2:$H$2,0),FALSE),"Nej, saknas")</f>
        <v>Nej</v>
      </c>
      <c r="H265" t="str">
        <f>IFERROR(VLOOKUP($B265,Miljövärden!$B$3:$H$600,MATCH(H$2,Miljövärden!$B$2:$H$2,0),FALSE),"Nej, saknas")</f>
        <v>Ja</v>
      </c>
      <c r="P265" t="str">
        <f t="shared" si="8"/>
        <v>Ja</v>
      </c>
      <c r="R265">
        <f t="shared" si="9"/>
        <v>245</v>
      </c>
    </row>
    <row r="266" spans="1:18">
      <c r="A266" s="2" t="s">
        <v>393</v>
      </c>
      <c r="B266" s="2" t="s">
        <v>402</v>
      </c>
      <c r="C266">
        <f>IFERROR(VLOOKUP($B266,Miljövärden!$B$3:$H$600,MATCH(C$2,Miljövärden!$B$2:$H$2,0),FALSE),"Saknas")</f>
        <v>9.4325800000000001E-2</v>
      </c>
      <c r="D266">
        <f>IFERROR(VLOOKUP($B266,Miljövärden!$B$3:$H$600,MATCH(D$2,Miljövärden!$B$2:$H$2,0),FALSE),"Saknas")</f>
        <v>13.325799999999999</v>
      </c>
      <c r="E266">
        <f>IFERROR(VLOOKUP($B266,Miljövärden!$B$3:$H$600,MATCH(E$2,Miljövärden!$B$2:$H$2,0),FALSE),"Saknas")</f>
        <v>8.2528100000000002</v>
      </c>
      <c r="F266">
        <f>IFERROR(VLOOKUP($B266,Miljövärden!$B$3:$H$600,MATCH(F$2,Miljövärden!$B$2:$H$2,0),FALSE),"Saknas")</f>
        <v>2.9850700000000001E-2</v>
      </c>
      <c r="G266" t="str">
        <f>IFERROR(VLOOKUP($B266,Miljövärden!$B$3:$H$600,MATCH(G$2,Miljövärden!$B$2:$H$2,0),FALSE),"Nej, saknas")</f>
        <v>Ja</v>
      </c>
      <c r="H266" t="str">
        <f>IFERROR(VLOOKUP($B266,Miljövärden!$B$3:$H$600,MATCH(H$2,Miljövärden!$B$2:$H$2,0),FALSE),"Nej, saknas")</f>
        <v>Ja</v>
      </c>
      <c r="P266" t="str">
        <f t="shared" si="8"/>
        <v>Ja</v>
      </c>
      <c r="R266">
        <f t="shared" si="9"/>
        <v>246</v>
      </c>
    </row>
    <row r="267" spans="1:18">
      <c r="A267" s="2" t="s">
        <v>393</v>
      </c>
      <c r="B267" s="2" t="s">
        <v>403</v>
      </c>
      <c r="C267">
        <f>IFERROR(VLOOKUP($B267,Miljövärden!$B$3:$H$600,MATCH(C$2,Miljövärden!$B$2:$H$2,0),FALSE),"Saknas")</f>
        <v>0</v>
      </c>
      <c r="D267">
        <f>IFERROR(VLOOKUP($B267,Miljövärden!$B$3:$H$600,MATCH(D$2,Miljövärden!$B$2:$H$2,0),FALSE),"Saknas")</f>
        <v>0</v>
      </c>
      <c r="E267">
        <f>IFERROR(VLOOKUP($B267,Miljövärden!$B$3:$H$600,MATCH(E$2,Miljövärden!$B$2:$H$2,0),FALSE),"Saknas")</f>
        <v>0</v>
      </c>
      <c r="F267">
        <f>IFERROR(VLOOKUP($B267,Miljövärden!$B$3:$H$600,MATCH(F$2,Miljövärden!$B$2:$H$2,0),FALSE),"Saknas")</f>
        <v>0</v>
      </c>
      <c r="G267" t="str">
        <f>IFERROR(VLOOKUP($B267,Miljövärden!$B$3:$H$600,MATCH(G$2,Miljövärden!$B$2:$H$2,0),FALSE),"Nej, saknas")</f>
        <v>Nej</v>
      </c>
      <c r="H267" t="str">
        <f>IFERROR(VLOOKUP($B267,Miljövärden!$B$3:$H$600,MATCH(H$2,Miljövärden!$B$2:$H$2,0),FALSE),"Nej, saknas")</f>
        <v>Nej</v>
      </c>
      <c r="P267" t="str">
        <f t="shared" si="8"/>
        <v>nej</v>
      </c>
      <c r="R267">
        <f t="shared" si="9"/>
        <v>246</v>
      </c>
    </row>
    <row r="268" spans="1:18">
      <c r="A268" s="2" t="s">
        <v>393</v>
      </c>
      <c r="B268" s="2" t="s">
        <v>404</v>
      </c>
      <c r="C268">
        <f>IFERROR(VLOOKUP($B268,Miljövärden!$B$3:$H$600,MATCH(C$2,Miljövärden!$B$2:$H$2,0),FALSE),"Saknas")</f>
        <v>0.13001699999999999</v>
      </c>
      <c r="D268">
        <f>IFERROR(VLOOKUP($B268,Miljövärden!$B$3:$H$600,MATCH(D$2,Miljövärden!$B$2:$H$2,0),FALSE),"Saknas")</f>
        <v>19.792100000000001</v>
      </c>
      <c r="E268">
        <f>IFERROR(VLOOKUP($B268,Miljövärden!$B$3:$H$600,MATCH(E$2,Miljövärden!$B$2:$H$2,0),FALSE),"Saknas")</f>
        <v>11.1067</v>
      </c>
      <c r="F268">
        <f>IFERROR(VLOOKUP($B268,Miljövärden!$B$3:$H$600,MATCH(F$2,Miljövärden!$B$2:$H$2,0),FALSE),"Saknas")</f>
        <v>3.5087699999999999E-2</v>
      </c>
      <c r="G268" t="str">
        <f>IFERROR(VLOOKUP($B268,Miljövärden!$B$3:$H$600,MATCH(G$2,Miljövärden!$B$2:$H$2,0),FALSE),"Nej, saknas")</f>
        <v>Ja</v>
      </c>
      <c r="H268" t="str">
        <f>IFERROR(VLOOKUP($B268,Miljövärden!$B$3:$H$600,MATCH(H$2,Miljövärden!$B$2:$H$2,0),FALSE),"Nej, saknas")</f>
        <v>Ja</v>
      </c>
      <c r="P268" t="str">
        <f t="shared" si="8"/>
        <v>Ja</v>
      </c>
      <c r="R268">
        <f t="shared" si="9"/>
        <v>247</v>
      </c>
    </row>
    <row r="269" spans="1:18">
      <c r="A269" s="2" t="s">
        <v>393</v>
      </c>
      <c r="B269" s="2" t="s">
        <v>405</v>
      </c>
      <c r="C269">
        <f>IFERROR(VLOOKUP($B269,Miljövärden!$B$3:$H$600,MATCH(C$2,Miljövärden!$B$2:$H$2,0),FALSE),"Saknas")</f>
        <v>0</v>
      </c>
      <c r="D269">
        <f>IFERROR(VLOOKUP($B269,Miljövärden!$B$3:$H$600,MATCH(D$2,Miljövärden!$B$2:$H$2,0),FALSE),"Saknas")</f>
        <v>0</v>
      </c>
      <c r="E269">
        <f>IFERROR(VLOOKUP($B269,Miljövärden!$B$3:$H$600,MATCH(E$2,Miljövärden!$B$2:$H$2,0),FALSE),"Saknas")</f>
        <v>0</v>
      </c>
      <c r="F269">
        <f>IFERROR(VLOOKUP($B269,Miljövärden!$B$3:$H$600,MATCH(F$2,Miljövärden!$B$2:$H$2,0),FALSE),"Saknas")</f>
        <v>0</v>
      </c>
      <c r="G269" t="str">
        <f>IFERROR(VLOOKUP($B269,Miljövärden!$B$3:$H$600,MATCH(G$2,Miljövärden!$B$2:$H$2,0),FALSE),"Nej, saknas")</f>
        <v>Nej</v>
      </c>
      <c r="H269" t="str">
        <f>IFERROR(VLOOKUP($B269,Miljövärden!$B$3:$H$600,MATCH(H$2,Miljövärden!$B$2:$H$2,0),FALSE),"Nej, saknas")</f>
        <v>Nej</v>
      </c>
      <c r="P269" t="str">
        <f t="shared" si="8"/>
        <v>nej</v>
      </c>
      <c r="R269">
        <f t="shared" si="9"/>
        <v>247</v>
      </c>
    </row>
    <row r="270" spans="1:18">
      <c r="A270" s="2" t="s">
        <v>393</v>
      </c>
      <c r="B270" s="2" t="s">
        <v>406</v>
      </c>
      <c r="C270">
        <f>IFERROR(VLOOKUP($B270,Miljövärden!$B$3:$H$600,MATCH(C$2,Miljövärden!$B$2:$H$2,0),FALSE),"Saknas")</f>
        <v>0</v>
      </c>
      <c r="D270">
        <f>IFERROR(VLOOKUP($B270,Miljövärden!$B$3:$H$600,MATCH(D$2,Miljövärden!$B$2:$H$2,0),FALSE),"Saknas")</f>
        <v>0</v>
      </c>
      <c r="E270">
        <f>IFERROR(VLOOKUP($B270,Miljövärden!$B$3:$H$600,MATCH(E$2,Miljövärden!$B$2:$H$2,0),FALSE),"Saknas")</f>
        <v>0</v>
      </c>
      <c r="F270">
        <f>IFERROR(VLOOKUP($B270,Miljövärden!$B$3:$H$600,MATCH(F$2,Miljövärden!$B$2:$H$2,0),FALSE),"Saknas")</f>
        <v>0</v>
      </c>
      <c r="G270" t="str">
        <f>IFERROR(VLOOKUP($B270,Miljövärden!$B$3:$H$600,MATCH(G$2,Miljövärden!$B$2:$H$2,0),FALSE),"Nej, saknas")</f>
        <v>Nej</v>
      </c>
      <c r="H270" t="str">
        <f>IFERROR(VLOOKUP($B270,Miljövärden!$B$3:$H$600,MATCH(H$2,Miljövärden!$B$2:$H$2,0),FALSE),"Nej, saknas")</f>
        <v>Nej</v>
      </c>
      <c r="P270" t="str">
        <f t="shared" si="8"/>
        <v>nej</v>
      </c>
      <c r="R270">
        <f t="shared" si="9"/>
        <v>247</v>
      </c>
    </row>
    <row r="271" spans="1:18">
      <c r="A271" s="2" t="s">
        <v>393</v>
      </c>
      <c r="B271" s="2" t="s">
        <v>407</v>
      </c>
      <c r="C271">
        <f>IFERROR(VLOOKUP($B271,Miljövärden!$B$3:$H$600,MATCH(C$2,Miljövärden!$B$2:$H$2,0),FALSE),"Saknas")</f>
        <v>7.2054800000000002E-2</v>
      </c>
      <c r="D271">
        <f>IFERROR(VLOOKUP($B271,Miljövärden!$B$3:$H$600,MATCH(D$2,Miljövärden!$B$2:$H$2,0),FALSE),"Saknas")</f>
        <v>8.0925600000000006</v>
      </c>
      <c r="E271">
        <f>IFERROR(VLOOKUP($B271,Miljövärden!$B$3:$H$600,MATCH(E$2,Miljövärden!$B$2:$H$2,0),FALSE),"Saknas")</f>
        <v>8.8185099999999998</v>
      </c>
      <c r="F271">
        <f>IFERROR(VLOOKUP($B271,Miljövärden!$B$3:$H$600,MATCH(F$2,Miljövärden!$B$2:$H$2,0),FALSE),"Saknas")</f>
        <v>8.3259000000000007E-3</v>
      </c>
      <c r="G271" t="str">
        <f>IFERROR(VLOOKUP($B271,Miljövärden!$B$3:$H$600,MATCH(G$2,Miljövärden!$B$2:$H$2,0),FALSE),"Nej, saknas")</f>
        <v>Nej</v>
      </c>
      <c r="H271" t="str">
        <f>IFERROR(VLOOKUP($B271,Miljövärden!$B$3:$H$600,MATCH(H$2,Miljövärden!$B$2:$H$2,0),FALSE),"Nej, saknas")</f>
        <v>Ja</v>
      </c>
      <c r="P271" t="str">
        <f t="shared" si="8"/>
        <v>Ja</v>
      </c>
      <c r="R271">
        <f t="shared" si="9"/>
        <v>248</v>
      </c>
    </row>
    <row r="272" spans="1:18">
      <c r="A272" s="2" t="s">
        <v>393</v>
      </c>
      <c r="B272" s="2" t="s">
        <v>408</v>
      </c>
      <c r="C272">
        <f>IFERROR(VLOOKUP($B272,Miljövärden!$B$3:$H$600,MATCH(C$2,Miljövärden!$B$2:$H$2,0),FALSE),"Saknas")</f>
        <v>9.6727099999999996E-2</v>
      </c>
      <c r="D272">
        <f>IFERROR(VLOOKUP($B272,Miljövärden!$B$3:$H$600,MATCH(D$2,Miljövärden!$B$2:$H$2,0),FALSE),"Saknas")</f>
        <v>11.4956</v>
      </c>
      <c r="E272">
        <f>IFERROR(VLOOKUP($B272,Miljövärden!$B$3:$H$600,MATCH(E$2,Miljövärden!$B$2:$H$2,0),FALSE),"Saknas")</f>
        <v>9.2812300000000008</v>
      </c>
      <c r="F272">
        <f>IFERROR(VLOOKUP($B272,Miljövärden!$B$3:$H$600,MATCH(F$2,Miljövärden!$B$2:$H$2,0),FALSE),"Saknas")</f>
        <v>1.71994E-2</v>
      </c>
      <c r="G272" t="str">
        <f>IFERROR(VLOOKUP($B272,Miljövärden!$B$3:$H$600,MATCH(G$2,Miljövärden!$B$2:$H$2,0),FALSE),"Nej, saknas")</f>
        <v>Nej</v>
      </c>
      <c r="H272" t="str">
        <f>IFERROR(VLOOKUP($B272,Miljövärden!$B$3:$H$600,MATCH(H$2,Miljövärden!$B$2:$H$2,0),FALSE),"Nej, saknas")</f>
        <v>Ja</v>
      </c>
      <c r="P272" t="str">
        <f t="shared" si="8"/>
        <v>Ja</v>
      </c>
      <c r="R272">
        <f t="shared" si="9"/>
        <v>249</v>
      </c>
    </row>
    <row r="273" spans="1:18">
      <c r="A273" s="2" t="s">
        <v>393</v>
      </c>
      <c r="B273" s="2" t="s">
        <v>409</v>
      </c>
      <c r="C273">
        <f>IFERROR(VLOOKUP($B273,Miljövärden!$B$3:$H$600,MATCH(C$2,Miljövärden!$B$2:$H$2,0),FALSE),"Saknas")</f>
        <v>0.13201599999999999</v>
      </c>
      <c r="D273">
        <f>IFERROR(VLOOKUP($B273,Miljövärden!$B$3:$H$600,MATCH(D$2,Miljövärden!$B$2:$H$2,0),FALSE),"Saknas")</f>
        <v>5.3540799999999997</v>
      </c>
      <c r="E273">
        <f>IFERROR(VLOOKUP($B273,Miljövärden!$B$3:$H$600,MATCH(E$2,Miljövärden!$B$2:$H$2,0),FALSE),"Saknas")</f>
        <v>13.904199999999999</v>
      </c>
      <c r="F273">
        <f>IFERROR(VLOOKUP($B273,Miljövärden!$B$3:$H$600,MATCH(F$2,Miljövärden!$B$2:$H$2,0),FALSE),"Saknas")</f>
        <v>3.0506399999999999E-3</v>
      </c>
      <c r="G273" t="str">
        <f>IFERROR(VLOOKUP($B273,Miljövärden!$B$3:$H$600,MATCH(G$2,Miljövärden!$B$2:$H$2,0),FALSE),"Nej, saknas")</f>
        <v>Nej</v>
      </c>
      <c r="H273" t="str">
        <f>IFERROR(VLOOKUP($B273,Miljövärden!$B$3:$H$600,MATCH(H$2,Miljövärden!$B$2:$H$2,0),FALSE),"Nej, saknas")</f>
        <v>Ja</v>
      </c>
      <c r="P273" t="str">
        <f t="shared" si="8"/>
        <v>Ja</v>
      </c>
      <c r="R273">
        <f t="shared" si="9"/>
        <v>250</v>
      </c>
    </row>
    <row r="274" spans="1:18">
      <c r="A274" s="2" t="s">
        <v>393</v>
      </c>
      <c r="B274" s="2" t="s">
        <v>410</v>
      </c>
      <c r="C274">
        <f>IFERROR(VLOOKUP($B274,Miljövärden!$B$3:$H$600,MATCH(C$2,Miljövärden!$B$2:$H$2,0),FALSE),"Saknas")</f>
        <v>1.391</v>
      </c>
      <c r="D274">
        <f>IFERROR(VLOOKUP($B274,Miljövärden!$B$3:$H$600,MATCH(D$2,Miljövärden!$B$2:$H$2,0),FALSE),"Saknas")</f>
        <v>11.923999999999999</v>
      </c>
      <c r="E274">
        <f>IFERROR(VLOOKUP($B274,Miljövärden!$B$3:$H$600,MATCH(E$2,Miljövärden!$B$2:$H$2,0),FALSE),"Saknas")</f>
        <v>0.44800000000000001</v>
      </c>
      <c r="F274">
        <f>IFERROR(VLOOKUP($B274,Miljövärden!$B$3:$H$600,MATCH(F$2,Miljövärden!$B$2:$H$2,0),FALSE),"Saknas")</f>
        <v>0</v>
      </c>
      <c r="G274" t="str">
        <f>IFERROR(VLOOKUP($B274,Miljövärden!$B$3:$H$600,MATCH(G$2,Miljövärden!$B$2:$H$2,0),FALSE),"Nej, saknas")</f>
        <v>Nej</v>
      </c>
      <c r="H274" t="str">
        <f>IFERROR(VLOOKUP($B274,Miljövärden!$B$3:$H$600,MATCH(H$2,Miljövärden!$B$2:$H$2,0),FALSE),"Nej, saknas")</f>
        <v>Ja</v>
      </c>
      <c r="P274" t="str">
        <f t="shared" si="8"/>
        <v>Ja</v>
      </c>
      <c r="R274">
        <f t="shared" si="9"/>
        <v>251</v>
      </c>
    </row>
    <row r="275" spans="1:18">
      <c r="A275" s="2" t="s">
        <v>393</v>
      </c>
      <c r="B275" s="2" t="s">
        <v>411</v>
      </c>
      <c r="C275">
        <f>IFERROR(VLOOKUP($B275,Miljövärden!$B$3:$H$600,MATCH(C$2,Miljövärden!$B$2:$H$2,0),FALSE),"Saknas")</f>
        <v>0.12762299999999999</v>
      </c>
      <c r="D275">
        <f>IFERROR(VLOOKUP($B275,Miljövärden!$B$3:$H$600,MATCH(D$2,Miljövärden!$B$2:$H$2,0),FALSE),"Saknas")</f>
        <v>9.4098400000000009</v>
      </c>
      <c r="E275">
        <f>IFERROR(VLOOKUP($B275,Miljövärden!$B$3:$H$600,MATCH(E$2,Miljövärden!$B$2:$H$2,0),FALSE),"Saknas")</f>
        <v>13.8443</v>
      </c>
      <c r="F275">
        <f>IFERROR(VLOOKUP($B275,Miljövärden!$B$3:$H$600,MATCH(F$2,Miljövärden!$B$2:$H$2,0),FALSE),"Saknas")</f>
        <v>1.2738899999999999E-2</v>
      </c>
      <c r="G275" t="str">
        <f>IFERROR(VLOOKUP($B275,Miljövärden!$B$3:$H$600,MATCH(G$2,Miljövärden!$B$2:$H$2,0),FALSE),"Nej, saknas")</f>
        <v>Nej</v>
      </c>
      <c r="H275" t="str">
        <f>IFERROR(VLOOKUP($B275,Miljövärden!$B$3:$H$600,MATCH(H$2,Miljövärden!$B$2:$H$2,0),FALSE),"Nej, saknas")</f>
        <v>Ja</v>
      </c>
      <c r="P275" t="str">
        <f t="shared" si="8"/>
        <v>Ja</v>
      </c>
      <c r="R275">
        <f t="shared" si="9"/>
        <v>252</v>
      </c>
    </row>
    <row r="276" spans="1:18">
      <c r="A276" s="2" t="s">
        <v>393</v>
      </c>
      <c r="B276" s="2" t="s">
        <v>412</v>
      </c>
      <c r="C276">
        <f>IFERROR(VLOOKUP($B276,Miljövärden!$B$3:$H$600,MATCH(C$2,Miljövärden!$B$2:$H$2,0),FALSE),"Saknas")</f>
        <v>0.190055</v>
      </c>
      <c r="D276">
        <f>IFERROR(VLOOKUP($B276,Miljövärden!$B$3:$H$600,MATCH(D$2,Miljövärden!$B$2:$H$2,0),FALSE),"Saknas")</f>
        <v>8.9502799999999993</v>
      </c>
      <c r="E276">
        <f>IFERROR(VLOOKUP($B276,Miljövärden!$B$3:$H$600,MATCH(E$2,Miljövärden!$B$2:$H$2,0),FALSE),"Saknas")</f>
        <v>18.673999999999999</v>
      </c>
      <c r="F276">
        <f>IFERROR(VLOOKUP($B276,Miljövärden!$B$3:$H$600,MATCH(F$2,Miljövärden!$B$2:$H$2,0),FALSE),"Saknas")</f>
        <v>1.0204100000000001E-2</v>
      </c>
      <c r="G276" t="str">
        <f>IFERROR(VLOOKUP($B276,Miljövärden!$B$3:$H$600,MATCH(G$2,Miljövärden!$B$2:$H$2,0),FALSE),"Nej, saknas")</f>
        <v>Ja</v>
      </c>
      <c r="H276" t="str">
        <f>IFERROR(VLOOKUP($B276,Miljövärden!$B$3:$H$600,MATCH(H$2,Miljövärden!$B$2:$H$2,0),FALSE),"Nej, saknas")</f>
        <v>Ja</v>
      </c>
      <c r="P276" t="str">
        <f t="shared" si="8"/>
        <v>Ja</v>
      </c>
      <c r="R276">
        <f t="shared" si="9"/>
        <v>253</v>
      </c>
    </row>
    <row r="277" spans="1:18">
      <c r="A277" s="2" t="s">
        <v>393</v>
      </c>
      <c r="B277" s="2" t="s">
        <v>413</v>
      </c>
      <c r="C277">
        <f>IFERROR(VLOOKUP($B277,Miljövärden!$B$3:$H$600,MATCH(C$2,Miljövärden!$B$2:$H$2,0),FALSE),"Saknas")</f>
        <v>0.12694900000000001</v>
      </c>
      <c r="D277">
        <f>IFERROR(VLOOKUP($B277,Miljövärden!$B$3:$H$600,MATCH(D$2,Miljövärden!$B$2:$H$2,0),FALSE),"Saknas")</f>
        <v>8.1522799999999993</v>
      </c>
      <c r="E277">
        <f>IFERROR(VLOOKUP($B277,Miljövärden!$B$3:$H$600,MATCH(E$2,Miljövärden!$B$2:$H$2,0),FALSE),"Saknas")</f>
        <v>15.547700000000001</v>
      </c>
      <c r="F277">
        <f>IFERROR(VLOOKUP($B277,Miljövärden!$B$3:$H$600,MATCH(F$2,Miljövärden!$B$2:$H$2,0),FALSE),"Saknas")</f>
        <v>6.1290700000000004E-3</v>
      </c>
      <c r="G277" t="str">
        <f>IFERROR(VLOOKUP($B277,Miljövärden!$B$3:$H$600,MATCH(G$2,Miljövärden!$B$2:$H$2,0),FALSE),"Nej, saknas")</f>
        <v>Nej</v>
      </c>
      <c r="H277" t="str">
        <f>IFERROR(VLOOKUP($B277,Miljövärden!$B$3:$H$600,MATCH(H$2,Miljövärden!$B$2:$H$2,0),FALSE),"Nej, saknas")</f>
        <v>Ja</v>
      </c>
      <c r="P277" t="str">
        <f t="shared" si="8"/>
        <v>Ja</v>
      </c>
      <c r="R277">
        <f t="shared" si="9"/>
        <v>254</v>
      </c>
    </row>
    <row r="278" spans="1:18">
      <c r="A278" s="2" t="s">
        <v>393</v>
      </c>
      <c r="B278" s="2" t="s">
        <v>414</v>
      </c>
      <c r="C278">
        <f>IFERROR(VLOOKUP($B278,Miljövärden!$B$3:$H$600,MATCH(C$2,Miljövärden!$B$2:$H$2,0),FALSE),"Saknas")</f>
        <v>0.13170999999999999</v>
      </c>
      <c r="D278">
        <f>IFERROR(VLOOKUP($B278,Miljövärden!$B$3:$H$600,MATCH(D$2,Miljövärden!$B$2:$H$2,0),FALSE),"Saknas")</f>
        <v>9.6922700000000006</v>
      </c>
      <c r="E278">
        <f>IFERROR(VLOOKUP($B278,Miljövärden!$B$3:$H$600,MATCH(E$2,Miljövärden!$B$2:$H$2,0),FALSE),"Saknas")</f>
        <v>14.100199999999999</v>
      </c>
      <c r="F278">
        <f>IFERROR(VLOOKUP($B278,Miljövärden!$B$3:$H$600,MATCH(F$2,Miljövärden!$B$2:$H$2,0),FALSE),"Saknas")</f>
        <v>1.3916100000000001E-2</v>
      </c>
      <c r="G278" t="str">
        <f>IFERROR(VLOOKUP($B278,Miljövärden!$B$3:$H$600,MATCH(G$2,Miljövärden!$B$2:$H$2,0),FALSE),"Nej, saknas")</f>
        <v>Nej</v>
      </c>
      <c r="H278" t="str">
        <f>IFERROR(VLOOKUP($B278,Miljövärden!$B$3:$H$600,MATCH(H$2,Miljövärden!$B$2:$H$2,0),FALSE),"Nej, saknas")</f>
        <v>Ja</v>
      </c>
      <c r="P278" t="str">
        <f t="shared" si="8"/>
        <v>Ja</v>
      </c>
      <c r="R278">
        <f t="shared" si="9"/>
        <v>255</v>
      </c>
    </row>
    <row r="279" spans="1:18">
      <c r="A279" s="2" t="s">
        <v>393</v>
      </c>
      <c r="B279" s="2" t="s">
        <v>415</v>
      </c>
      <c r="C279">
        <f>IFERROR(VLOOKUP($B279,Miljövärden!$B$3:$H$600,MATCH(C$2,Miljövärden!$B$2:$H$2,0),FALSE),"Saknas")</f>
        <v>0</v>
      </c>
      <c r="D279">
        <f>IFERROR(VLOOKUP($B279,Miljövärden!$B$3:$H$600,MATCH(D$2,Miljövärden!$B$2:$H$2,0),FALSE),"Saknas")</f>
        <v>0</v>
      </c>
      <c r="E279">
        <f>IFERROR(VLOOKUP($B279,Miljövärden!$B$3:$H$600,MATCH(E$2,Miljövärden!$B$2:$H$2,0),FALSE),"Saknas")</f>
        <v>0</v>
      </c>
      <c r="F279">
        <f>IFERROR(VLOOKUP($B279,Miljövärden!$B$3:$H$600,MATCH(F$2,Miljövärden!$B$2:$H$2,0),FALSE),"Saknas")</f>
        <v>0</v>
      </c>
      <c r="G279" t="str">
        <f>IFERROR(VLOOKUP($B279,Miljövärden!$B$3:$H$600,MATCH(G$2,Miljövärden!$B$2:$H$2,0),FALSE),"Nej, saknas")</f>
        <v>Nej</v>
      </c>
      <c r="H279" t="str">
        <f>IFERROR(VLOOKUP($B279,Miljövärden!$B$3:$H$600,MATCH(H$2,Miljövärden!$B$2:$H$2,0),FALSE),"Nej, saknas")</f>
        <v>Nej</v>
      </c>
      <c r="P279" t="str">
        <f t="shared" si="8"/>
        <v>nej</v>
      </c>
      <c r="R279">
        <f t="shared" si="9"/>
        <v>255</v>
      </c>
    </row>
    <row r="280" spans="1:18">
      <c r="A280" s="2" t="s">
        <v>393</v>
      </c>
      <c r="B280" s="2" t="s">
        <v>416</v>
      </c>
      <c r="C280">
        <f>IFERROR(VLOOKUP($B280,Miljövärden!$B$3:$H$600,MATCH(C$2,Miljövärden!$B$2:$H$2,0),FALSE),"Saknas")</f>
        <v>6.1381600000000001E-2</v>
      </c>
      <c r="D280">
        <f>IFERROR(VLOOKUP($B280,Miljövärden!$B$3:$H$600,MATCH(D$2,Miljövärden!$B$2:$H$2,0),FALSE),"Saknas")</f>
        <v>4.7033399999999999</v>
      </c>
      <c r="E280">
        <f>IFERROR(VLOOKUP($B280,Miljövärden!$B$3:$H$600,MATCH(E$2,Miljövärden!$B$2:$H$2,0),FALSE),"Saknas")</f>
        <v>8.0450700000000008</v>
      </c>
      <c r="F280">
        <f>IFERROR(VLOOKUP($B280,Miljövärden!$B$3:$H$600,MATCH(F$2,Miljövärden!$B$2:$H$2,0),FALSE),"Saknas")</f>
        <v>4.0387700000000002E-4</v>
      </c>
      <c r="G280" t="str">
        <f>IFERROR(VLOOKUP($B280,Miljövärden!$B$3:$H$600,MATCH(G$2,Miljövärden!$B$2:$H$2,0),FALSE),"Nej, saknas")</f>
        <v>Ja</v>
      </c>
      <c r="H280" t="str">
        <f>IFERROR(VLOOKUP($B280,Miljövärden!$B$3:$H$600,MATCH(H$2,Miljövärden!$B$2:$H$2,0),FALSE),"Nej, saknas")</f>
        <v>Ja</v>
      </c>
      <c r="P280" t="str">
        <f t="shared" si="8"/>
        <v>Ja</v>
      </c>
      <c r="R280">
        <f t="shared" si="9"/>
        <v>256</v>
      </c>
    </row>
    <row r="281" spans="1:18">
      <c r="A281" s="2" t="s">
        <v>393</v>
      </c>
      <c r="B281" s="2" t="s">
        <v>417</v>
      </c>
      <c r="C281">
        <f>IFERROR(VLOOKUP($B281,Miljövärden!$B$3:$H$600,MATCH(C$2,Miljövärden!$B$2:$H$2,0),FALSE),"Saknas")</f>
        <v>6.1512799999999999E-2</v>
      </c>
      <c r="D281">
        <f>IFERROR(VLOOKUP($B281,Miljövärden!$B$3:$H$600,MATCH(D$2,Miljövärden!$B$2:$H$2,0),FALSE),"Saknas")</f>
        <v>6.1990699999999999</v>
      </c>
      <c r="E281">
        <f>IFERROR(VLOOKUP($B281,Miljövärden!$B$3:$H$600,MATCH(E$2,Miljövärden!$B$2:$H$2,0),FALSE),"Saknas")</f>
        <v>10.8385</v>
      </c>
      <c r="F281">
        <f>IFERROR(VLOOKUP($B281,Miljövärden!$B$3:$H$600,MATCH(F$2,Miljövärden!$B$2:$H$2,0),FALSE),"Saknas")</f>
        <v>1.4164E-5</v>
      </c>
      <c r="G281" t="str">
        <f>IFERROR(VLOOKUP($B281,Miljövärden!$B$3:$H$600,MATCH(G$2,Miljövärden!$B$2:$H$2,0),FALSE),"Nej, saknas")</f>
        <v>Nej</v>
      </c>
      <c r="H281" t="str">
        <f>IFERROR(VLOOKUP($B281,Miljövärden!$B$3:$H$600,MATCH(H$2,Miljövärden!$B$2:$H$2,0),FALSE),"Nej, saknas")</f>
        <v>Ja</v>
      </c>
      <c r="P281" t="str">
        <f t="shared" si="8"/>
        <v>Ja</v>
      </c>
      <c r="R281">
        <f t="shared" si="9"/>
        <v>257</v>
      </c>
    </row>
    <row r="282" spans="1:18">
      <c r="A282" s="2" t="s">
        <v>393</v>
      </c>
      <c r="B282" s="2" t="s">
        <v>418</v>
      </c>
      <c r="C282">
        <f>IFERROR(VLOOKUP($B282,Miljövärden!$B$3:$H$600,MATCH(C$2,Miljövärden!$B$2:$H$2,0),FALSE),"Saknas")</f>
        <v>0</v>
      </c>
      <c r="D282">
        <f>IFERROR(VLOOKUP($B282,Miljövärden!$B$3:$H$600,MATCH(D$2,Miljövärden!$B$2:$H$2,0),FALSE),"Saknas")</f>
        <v>0</v>
      </c>
      <c r="E282">
        <f>IFERROR(VLOOKUP($B282,Miljövärden!$B$3:$H$600,MATCH(E$2,Miljövärden!$B$2:$H$2,0),FALSE),"Saknas")</f>
        <v>0</v>
      </c>
      <c r="F282">
        <f>IFERROR(VLOOKUP($B282,Miljövärden!$B$3:$H$600,MATCH(F$2,Miljövärden!$B$2:$H$2,0),FALSE),"Saknas")</f>
        <v>0</v>
      </c>
      <c r="G282" t="str">
        <f>IFERROR(VLOOKUP($B282,Miljövärden!$B$3:$H$600,MATCH(G$2,Miljövärden!$B$2:$H$2,0),FALSE),"Nej, saknas")</f>
        <v>Nej</v>
      </c>
      <c r="H282" t="str">
        <f>IFERROR(VLOOKUP($B282,Miljövärden!$B$3:$H$600,MATCH(H$2,Miljövärden!$B$2:$H$2,0),FALSE),"Nej, saknas")</f>
        <v>Nej</v>
      </c>
      <c r="P282" t="str">
        <f t="shared" si="8"/>
        <v>nej</v>
      </c>
      <c r="R282">
        <f t="shared" si="9"/>
        <v>257</v>
      </c>
    </row>
    <row r="283" spans="1:18">
      <c r="A283" s="2" t="s">
        <v>393</v>
      </c>
      <c r="B283" s="2" t="s">
        <v>419</v>
      </c>
      <c r="C283">
        <f>IFERROR(VLOOKUP($B283,Miljövärden!$B$3:$H$600,MATCH(C$2,Miljövärden!$B$2:$H$2,0),FALSE),"Saknas")</f>
        <v>7.86998E-2</v>
      </c>
      <c r="D283">
        <f>IFERROR(VLOOKUP($B283,Miljövärden!$B$3:$H$600,MATCH(D$2,Miljövärden!$B$2:$H$2,0),FALSE),"Saknas")</f>
        <v>7.4541500000000003</v>
      </c>
      <c r="E283">
        <f>IFERROR(VLOOKUP($B283,Miljövärden!$B$3:$H$600,MATCH(E$2,Miljövärden!$B$2:$H$2,0),FALSE),"Saknas")</f>
        <v>8.2295300000000005</v>
      </c>
      <c r="F283">
        <f>IFERROR(VLOOKUP($B283,Miljövärden!$B$3:$H$600,MATCH(F$2,Miljövärden!$B$2:$H$2,0),FALSE),"Saknas")</f>
        <v>9.2735700000000001E-3</v>
      </c>
      <c r="G283" t="str">
        <f>IFERROR(VLOOKUP($B283,Miljövärden!$B$3:$H$600,MATCH(G$2,Miljövärden!$B$2:$H$2,0),FALSE),"Nej, saknas")</f>
        <v>Ja</v>
      </c>
      <c r="H283" t="str">
        <f>IFERROR(VLOOKUP($B283,Miljövärden!$B$3:$H$600,MATCH(H$2,Miljövärden!$B$2:$H$2,0),FALSE),"Nej, saknas")</f>
        <v>Ja</v>
      </c>
      <c r="P283" t="str">
        <f t="shared" si="8"/>
        <v>Ja</v>
      </c>
      <c r="R283">
        <f t="shared" si="9"/>
        <v>258</v>
      </c>
    </row>
    <row r="284" spans="1:18">
      <c r="A284" s="2" t="s">
        <v>393</v>
      </c>
      <c r="B284" s="2" t="s">
        <v>420</v>
      </c>
      <c r="C284">
        <f>IFERROR(VLOOKUP($B284,Miljövärden!$B$3:$H$600,MATCH(C$2,Miljövärden!$B$2:$H$2,0),FALSE),"Saknas")</f>
        <v>0</v>
      </c>
      <c r="D284">
        <f>IFERROR(VLOOKUP($B284,Miljövärden!$B$3:$H$600,MATCH(D$2,Miljövärden!$B$2:$H$2,0),FALSE),"Saknas")</f>
        <v>0</v>
      </c>
      <c r="E284">
        <f>IFERROR(VLOOKUP($B284,Miljövärden!$B$3:$H$600,MATCH(E$2,Miljövärden!$B$2:$H$2,0),FALSE),"Saknas")</f>
        <v>0</v>
      </c>
      <c r="F284">
        <f>IFERROR(VLOOKUP($B284,Miljövärden!$B$3:$H$600,MATCH(F$2,Miljövärden!$B$2:$H$2,0),FALSE),"Saknas")</f>
        <v>0</v>
      </c>
      <c r="G284" t="str">
        <f>IFERROR(VLOOKUP($B284,Miljövärden!$B$3:$H$600,MATCH(G$2,Miljövärden!$B$2:$H$2,0),FALSE),"Nej, saknas")</f>
        <v>Nej</v>
      </c>
      <c r="H284" t="str">
        <f>IFERROR(VLOOKUP($B284,Miljövärden!$B$3:$H$600,MATCH(H$2,Miljövärden!$B$2:$H$2,0),FALSE),"Nej, saknas")</f>
        <v>Nej</v>
      </c>
      <c r="P284" t="str">
        <f t="shared" si="8"/>
        <v>nej</v>
      </c>
      <c r="R284">
        <f t="shared" si="9"/>
        <v>258</v>
      </c>
    </row>
    <row r="285" spans="1:18">
      <c r="A285" s="2" t="s">
        <v>393</v>
      </c>
      <c r="B285" s="2" t="s">
        <v>421</v>
      </c>
      <c r="C285">
        <f>IFERROR(VLOOKUP($B285,Miljövärden!$B$3:$H$600,MATCH(C$2,Miljövärden!$B$2:$H$2,0),FALSE),"Saknas")</f>
        <v>8.1618499999999997E-2</v>
      </c>
      <c r="D285">
        <f>IFERROR(VLOOKUP($B285,Miljövärden!$B$3:$H$600,MATCH(D$2,Miljövärden!$B$2:$H$2,0),FALSE),"Saknas")</f>
        <v>5.91805</v>
      </c>
      <c r="E285">
        <f>IFERROR(VLOOKUP($B285,Miljövärden!$B$3:$H$600,MATCH(E$2,Miljövärden!$B$2:$H$2,0),FALSE),"Saknas")</f>
        <v>8.5296800000000008</v>
      </c>
      <c r="F285">
        <f>IFERROR(VLOOKUP($B285,Miljövärden!$B$3:$H$600,MATCH(F$2,Miljövärden!$B$2:$H$2,0),FALSE),"Saknas")</f>
        <v>2.8161100000000001E-3</v>
      </c>
      <c r="G285" t="str">
        <f>IFERROR(VLOOKUP($B285,Miljövärden!$B$3:$H$600,MATCH(G$2,Miljövärden!$B$2:$H$2,0),FALSE),"Nej, saknas")</f>
        <v>Ja</v>
      </c>
      <c r="H285" t="str">
        <f>IFERROR(VLOOKUP($B285,Miljövärden!$B$3:$H$600,MATCH(H$2,Miljövärden!$B$2:$H$2,0),FALSE),"Nej, saknas")</f>
        <v>Ja</v>
      </c>
      <c r="P285" t="str">
        <f t="shared" si="8"/>
        <v>Ja</v>
      </c>
      <c r="R285">
        <f t="shared" si="9"/>
        <v>259</v>
      </c>
    </row>
    <row r="286" spans="1:18">
      <c r="A286" s="2" t="s">
        <v>393</v>
      </c>
      <c r="B286" s="2" t="s">
        <v>422</v>
      </c>
      <c r="C286">
        <f>IFERROR(VLOOKUP($B286,Miljövärden!$B$3:$H$600,MATCH(C$2,Miljövärden!$B$2:$H$2,0),FALSE),"Saknas")</f>
        <v>9.0888999999999998E-2</v>
      </c>
      <c r="D286">
        <f>IFERROR(VLOOKUP($B286,Miljövärden!$B$3:$H$600,MATCH(D$2,Miljövärden!$B$2:$H$2,0),FALSE),"Saknas")</f>
        <v>5.9563199999999998</v>
      </c>
      <c r="E286">
        <f>IFERROR(VLOOKUP($B286,Miljövärden!$B$3:$H$600,MATCH(E$2,Miljövärden!$B$2:$H$2,0),FALSE),"Saknas")</f>
        <v>12.265599999999999</v>
      </c>
      <c r="F286">
        <f>IFERROR(VLOOKUP($B286,Miljövärden!$B$3:$H$600,MATCH(F$2,Miljövärden!$B$2:$H$2,0),FALSE),"Saknas")</f>
        <v>0</v>
      </c>
      <c r="G286" t="str">
        <f>IFERROR(VLOOKUP($B286,Miljövärden!$B$3:$H$600,MATCH(G$2,Miljövärden!$B$2:$H$2,0),FALSE),"Nej, saknas")</f>
        <v>Ja</v>
      </c>
      <c r="H286" t="str">
        <f>IFERROR(VLOOKUP($B286,Miljövärden!$B$3:$H$600,MATCH(H$2,Miljövärden!$B$2:$H$2,0),FALSE),"Nej, saknas")</f>
        <v>Ja</v>
      </c>
      <c r="P286" t="str">
        <f t="shared" si="8"/>
        <v>Ja</v>
      </c>
      <c r="R286">
        <f t="shared" si="9"/>
        <v>260</v>
      </c>
    </row>
    <row r="287" spans="1:18">
      <c r="A287" s="2" t="s">
        <v>393</v>
      </c>
      <c r="B287" s="2" t="s">
        <v>423</v>
      </c>
      <c r="C287">
        <f>IFERROR(VLOOKUP($B287,Miljövärden!$B$3:$H$600,MATCH(C$2,Miljövärden!$B$2:$H$2,0),FALSE),"Saknas")</f>
        <v>8.2539699999999994E-2</v>
      </c>
      <c r="D287">
        <f>IFERROR(VLOOKUP($B287,Miljövärden!$B$3:$H$600,MATCH(D$2,Miljövärden!$B$2:$H$2,0),FALSE),"Saknas")</f>
        <v>6.3492100000000002</v>
      </c>
      <c r="E287">
        <f>IFERROR(VLOOKUP($B287,Miljövärden!$B$3:$H$600,MATCH(E$2,Miljövärden!$B$2:$H$2,0),FALSE),"Saknas")</f>
        <v>11.1111</v>
      </c>
      <c r="F287">
        <f>IFERROR(VLOOKUP($B287,Miljövärden!$B$3:$H$600,MATCH(F$2,Miljövärden!$B$2:$H$2,0),FALSE),"Saknas")</f>
        <v>0</v>
      </c>
      <c r="G287" t="str">
        <f>IFERROR(VLOOKUP($B287,Miljövärden!$B$3:$H$600,MATCH(G$2,Miljövärden!$B$2:$H$2,0),FALSE),"Nej, saknas")</f>
        <v>Nej</v>
      </c>
      <c r="H287" t="str">
        <f>IFERROR(VLOOKUP($B287,Miljövärden!$B$3:$H$600,MATCH(H$2,Miljövärden!$B$2:$H$2,0),FALSE),"Nej, saknas")</f>
        <v>Ja</v>
      </c>
      <c r="P287" t="str">
        <f t="shared" si="8"/>
        <v>Ja</v>
      </c>
      <c r="R287">
        <f t="shared" si="9"/>
        <v>261</v>
      </c>
    </row>
    <row r="288" spans="1:18">
      <c r="A288" s="2" t="s">
        <v>393</v>
      </c>
      <c r="B288" s="2" t="s">
        <v>424</v>
      </c>
      <c r="C288">
        <f>IFERROR(VLOOKUP($B288,Miljövärden!$B$3:$H$600,MATCH(C$2,Miljövärden!$B$2:$H$2,0),FALSE),"Saknas")</f>
        <v>1.3934</v>
      </c>
      <c r="D288">
        <f>IFERROR(VLOOKUP($B288,Miljövärden!$B$3:$H$600,MATCH(D$2,Miljövärden!$B$2:$H$2,0),FALSE),"Saknas")</f>
        <v>15.1821</v>
      </c>
      <c r="E288">
        <f>IFERROR(VLOOKUP($B288,Miljövärden!$B$3:$H$600,MATCH(E$2,Miljövärden!$B$2:$H$2,0),FALSE),"Saknas")</f>
        <v>42.73</v>
      </c>
      <c r="F288">
        <f>IFERROR(VLOOKUP($B288,Miljövärden!$B$3:$H$600,MATCH(F$2,Miljövärden!$B$2:$H$2,0),FALSE),"Saknas")</f>
        <v>1.0957700000000001E-2</v>
      </c>
      <c r="G288" t="str">
        <f>IFERROR(VLOOKUP($B288,Miljövärden!$B$3:$H$600,MATCH(G$2,Miljövärden!$B$2:$H$2,0),FALSE),"Nej, saknas")</f>
        <v>Ja</v>
      </c>
      <c r="H288" t="str">
        <f>IFERROR(VLOOKUP($B288,Miljövärden!$B$3:$H$600,MATCH(H$2,Miljövärden!$B$2:$H$2,0),FALSE),"Nej, saknas")</f>
        <v>Ja</v>
      </c>
      <c r="P288" t="str">
        <f t="shared" si="8"/>
        <v>Ja</v>
      </c>
      <c r="R288">
        <f t="shared" si="9"/>
        <v>262</v>
      </c>
    </row>
    <row r="289" spans="1:18">
      <c r="A289" s="2" t="s">
        <v>393</v>
      </c>
      <c r="B289" s="2" t="s">
        <v>425</v>
      </c>
      <c r="C289">
        <f>IFERROR(VLOOKUP($B289,Miljövärden!$B$3:$H$600,MATCH(C$2,Miljövärden!$B$2:$H$2,0),FALSE),"Saknas")</f>
        <v>0.15650500000000001</v>
      </c>
      <c r="D289">
        <f>IFERROR(VLOOKUP($B289,Miljövärden!$B$3:$H$600,MATCH(D$2,Miljövärden!$B$2:$H$2,0),FALSE),"Saknas")</f>
        <v>10.8294</v>
      </c>
      <c r="E289">
        <f>IFERROR(VLOOKUP($B289,Miljövärden!$B$3:$H$600,MATCH(E$2,Miljövärden!$B$2:$H$2,0),FALSE),"Saknas")</f>
        <v>16.390799999999999</v>
      </c>
      <c r="F289">
        <f>IFERROR(VLOOKUP($B289,Miljövärden!$B$3:$H$600,MATCH(F$2,Miljövärden!$B$2:$H$2,0),FALSE),"Saknas")</f>
        <v>1.58774E-2</v>
      </c>
      <c r="G289" t="str">
        <f>IFERROR(VLOOKUP($B289,Miljövärden!$B$3:$H$600,MATCH(G$2,Miljövärden!$B$2:$H$2,0),FALSE),"Nej, saknas")</f>
        <v>Nej</v>
      </c>
      <c r="H289" t="str">
        <f>IFERROR(VLOOKUP($B289,Miljövärden!$B$3:$H$600,MATCH(H$2,Miljövärden!$B$2:$H$2,0),FALSE),"Nej, saknas")</f>
        <v>Ja</v>
      </c>
      <c r="P289" t="str">
        <f t="shared" si="8"/>
        <v>Ja</v>
      </c>
      <c r="R289">
        <f t="shared" si="9"/>
        <v>263</v>
      </c>
    </row>
    <row r="290" spans="1:18">
      <c r="A290" s="2" t="s">
        <v>393</v>
      </c>
      <c r="B290" s="2" t="s">
        <v>426</v>
      </c>
      <c r="C290">
        <f>IFERROR(VLOOKUP($B290,Miljövärden!$B$3:$H$600,MATCH(C$2,Miljövärden!$B$2:$H$2,0),FALSE),"Saknas")</f>
        <v>0.22265299999999999</v>
      </c>
      <c r="D290">
        <f>IFERROR(VLOOKUP($B290,Miljövärden!$B$3:$H$600,MATCH(D$2,Miljövärden!$B$2:$H$2,0),FALSE),"Saknas")</f>
        <v>16.571400000000001</v>
      </c>
      <c r="E290">
        <f>IFERROR(VLOOKUP($B290,Miljövärden!$B$3:$H$600,MATCH(E$2,Miljövärden!$B$2:$H$2,0),FALSE),"Saknas")</f>
        <v>20.612200000000001</v>
      </c>
      <c r="F290">
        <f>IFERROR(VLOOKUP($B290,Miljövärden!$B$3:$H$600,MATCH(F$2,Miljövärden!$B$2:$H$2,0),FALSE),"Saknas")</f>
        <v>2.7777799999999998E-2</v>
      </c>
      <c r="G290" t="str">
        <f>IFERROR(VLOOKUP($B290,Miljövärden!$B$3:$H$600,MATCH(G$2,Miljövärden!$B$2:$H$2,0),FALSE),"Nej, saknas")</f>
        <v>Ja</v>
      </c>
      <c r="H290" t="str">
        <f>IFERROR(VLOOKUP($B290,Miljövärden!$B$3:$H$600,MATCH(H$2,Miljövärden!$B$2:$H$2,0),FALSE),"Nej, saknas")</f>
        <v>Ja</v>
      </c>
      <c r="P290" t="str">
        <f t="shared" si="8"/>
        <v>Ja</v>
      </c>
      <c r="R290">
        <f t="shared" si="9"/>
        <v>264</v>
      </c>
    </row>
    <row r="291" spans="1:18">
      <c r="A291" s="2" t="s">
        <v>393</v>
      </c>
      <c r="B291" s="2" t="s">
        <v>427</v>
      </c>
      <c r="C291">
        <f>IFERROR(VLOOKUP($B291,Miljövärden!$B$3:$H$600,MATCH(C$2,Miljövärden!$B$2:$H$2,0),FALSE),"Saknas")</f>
        <v>9.1535699999999998E-2</v>
      </c>
      <c r="D291">
        <f>IFERROR(VLOOKUP($B291,Miljövärden!$B$3:$H$600,MATCH(D$2,Miljövärden!$B$2:$H$2,0),FALSE),"Saknas")</f>
        <v>12.134</v>
      </c>
      <c r="E291">
        <f>IFERROR(VLOOKUP($B291,Miljövärden!$B$3:$H$600,MATCH(E$2,Miljövärden!$B$2:$H$2,0),FALSE),"Saknas")</f>
        <v>9.4699000000000009</v>
      </c>
      <c r="F291">
        <f>IFERROR(VLOOKUP($B291,Miljövärden!$B$3:$H$600,MATCH(F$2,Miljövärden!$B$2:$H$2,0),FALSE),"Saknas")</f>
        <v>1.7282100000000002E-2</v>
      </c>
      <c r="G291" t="str">
        <f>IFERROR(VLOOKUP($B291,Miljövärden!$B$3:$H$600,MATCH(G$2,Miljövärden!$B$2:$H$2,0),FALSE),"Nej, saknas")</f>
        <v>Nej</v>
      </c>
      <c r="H291" t="str">
        <f>IFERROR(VLOOKUP($B291,Miljövärden!$B$3:$H$600,MATCH(H$2,Miljövärden!$B$2:$H$2,0),FALSE),"Nej, saknas")</f>
        <v>Ja</v>
      </c>
      <c r="P291" t="str">
        <f t="shared" si="8"/>
        <v>Ja</v>
      </c>
      <c r="R291">
        <f t="shared" si="9"/>
        <v>265</v>
      </c>
    </row>
    <row r="292" spans="1:18">
      <c r="A292" s="2" t="s">
        <v>393</v>
      </c>
      <c r="B292" s="2" t="s">
        <v>428</v>
      </c>
      <c r="C292">
        <f>IFERROR(VLOOKUP($B292,Miljövärden!$B$3:$H$600,MATCH(C$2,Miljövärden!$B$2:$H$2,0),FALSE),"Saknas")</f>
        <v>8.5473800000000003E-2</v>
      </c>
      <c r="D292">
        <f>IFERROR(VLOOKUP($B292,Miljövärden!$B$3:$H$600,MATCH(D$2,Miljövärden!$B$2:$H$2,0),FALSE),"Saknas")</f>
        <v>16.3718</v>
      </c>
      <c r="E292">
        <f>IFERROR(VLOOKUP($B292,Miljövärden!$B$3:$H$600,MATCH(E$2,Miljövärden!$B$2:$H$2,0),FALSE),"Saknas")</f>
        <v>8.6057000000000006</v>
      </c>
      <c r="F292">
        <f>IFERROR(VLOOKUP($B292,Miljövärden!$B$3:$H$600,MATCH(F$2,Miljövärden!$B$2:$H$2,0),FALSE),"Saknas")</f>
        <v>0</v>
      </c>
      <c r="G292" t="str">
        <f>IFERROR(VLOOKUP($B292,Miljövärden!$B$3:$H$600,MATCH(G$2,Miljövärden!$B$2:$H$2,0),FALSE),"Nej, saknas")</f>
        <v>Ja</v>
      </c>
      <c r="H292" t="str">
        <f>IFERROR(VLOOKUP($B292,Miljövärden!$B$3:$H$600,MATCH(H$2,Miljövärden!$B$2:$H$2,0),FALSE),"Nej, saknas")</f>
        <v>Ja</v>
      </c>
      <c r="P292" t="str">
        <f t="shared" si="8"/>
        <v>Ja</v>
      </c>
      <c r="R292">
        <f t="shared" si="9"/>
        <v>266</v>
      </c>
    </row>
    <row r="293" spans="1:18">
      <c r="A293" s="2" t="s">
        <v>393</v>
      </c>
      <c r="B293" s="2" t="s">
        <v>429</v>
      </c>
      <c r="C293">
        <f>IFERROR(VLOOKUP($B293,Miljövärden!$B$3:$H$600,MATCH(C$2,Miljövärden!$B$2:$H$2,0),FALSE),"Saknas")</f>
        <v>9.7814899999999996E-2</v>
      </c>
      <c r="D293">
        <f>IFERROR(VLOOKUP($B293,Miljövärden!$B$3:$H$600,MATCH(D$2,Miljövärden!$B$2:$H$2,0),FALSE),"Saknas")</f>
        <v>12.8306</v>
      </c>
      <c r="E293">
        <f>IFERROR(VLOOKUP($B293,Miljövärden!$B$3:$H$600,MATCH(E$2,Miljövärden!$B$2:$H$2,0),FALSE),"Saknas")</f>
        <v>10.28</v>
      </c>
      <c r="F293">
        <f>IFERROR(VLOOKUP($B293,Miljövärden!$B$3:$H$600,MATCH(F$2,Miljövärden!$B$2:$H$2,0),FALSE),"Saknas")</f>
        <v>1.8992499999999999E-2</v>
      </c>
      <c r="G293" t="str">
        <f>IFERROR(VLOOKUP($B293,Miljövärden!$B$3:$H$600,MATCH(G$2,Miljövärden!$B$2:$H$2,0),FALSE),"Nej, saknas")</f>
        <v>Nej</v>
      </c>
      <c r="H293" t="str">
        <f>IFERROR(VLOOKUP($B293,Miljövärden!$B$3:$H$600,MATCH(H$2,Miljövärden!$B$2:$H$2,0),FALSE),"Nej, saknas")</f>
        <v>Ja</v>
      </c>
      <c r="P293" t="str">
        <f t="shared" si="8"/>
        <v>Ja</v>
      </c>
      <c r="R293">
        <f t="shared" si="9"/>
        <v>267</v>
      </c>
    </row>
    <row r="294" spans="1:18">
      <c r="A294" s="2" t="s">
        <v>393</v>
      </c>
      <c r="B294" s="2" t="s">
        <v>430</v>
      </c>
      <c r="C294">
        <f>IFERROR(VLOOKUP($B294,Miljövärden!$B$3:$H$600,MATCH(C$2,Miljövärden!$B$2:$H$2,0),FALSE),"Saknas")</f>
        <v>6.3342999999999997E-2</v>
      </c>
      <c r="D294">
        <f>IFERROR(VLOOKUP($B294,Miljövärden!$B$3:$H$600,MATCH(D$2,Miljövärden!$B$2:$H$2,0),FALSE),"Saknas")</f>
        <v>5.0280699999999996</v>
      </c>
      <c r="E294">
        <f>IFERROR(VLOOKUP($B294,Miljövärden!$B$3:$H$600,MATCH(E$2,Miljövärden!$B$2:$H$2,0),FALSE),"Saknas")</f>
        <v>8.9787199999999991</v>
      </c>
      <c r="F294">
        <f>IFERROR(VLOOKUP($B294,Miljövärden!$B$3:$H$600,MATCH(F$2,Miljövärden!$B$2:$H$2,0),FALSE),"Saknas")</f>
        <v>1.57493E-4</v>
      </c>
      <c r="G294" t="str">
        <f>IFERROR(VLOOKUP($B294,Miljövärden!$B$3:$H$600,MATCH(G$2,Miljövärden!$B$2:$H$2,0),FALSE),"Nej, saknas")</f>
        <v>Nej</v>
      </c>
      <c r="H294" t="str">
        <f>IFERROR(VLOOKUP($B294,Miljövärden!$B$3:$H$600,MATCH(H$2,Miljövärden!$B$2:$H$2,0),FALSE),"Nej, saknas")</f>
        <v>Ja</v>
      </c>
      <c r="P294" t="str">
        <f t="shared" si="8"/>
        <v>Ja</v>
      </c>
      <c r="R294">
        <f t="shared" si="9"/>
        <v>268</v>
      </c>
    </row>
    <row r="295" spans="1:18">
      <c r="A295" s="2" t="s">
        <v>393</v>
      </c>
      <c r="B295" s="2" t="s">
        <v>431</v>
      </c>
      <c r="C295">
        <f>IFERROR(VLOOKUP($B295,Miljövärden!$B$3:$H$600,MATCH(C$2,Miljövärden!$B$2:$H$2,0),FALSE),"Saknas")</f>
        <v>7.2323399999999996E-2</v>
      </c>
      <c r="D295">
        <f>IFERROR(VLOOKUP($B295,Miljövärden!$B$3:$H$600,MATCH(D$2,Miljövärden!$B$2:$H$2,0),FALSE),"Saknas")</f>
        <v>8.2246400000000008</v>
      </c>
      <c r="E295">
        <f>IFERROR(VLOOKUP($B295,Miljövärden!$B$3:$H$600,MATCH(E$2,Miljövärden!$B$2:$H$2,0),FALSE),"Saknas")</f>
        <v>10.019600000000001</v>
      </c>
      <c r="F295">
        <f>IFERROR(VLOOKUP($B295,Miljövärden!$B$3:$H$600,MATCH(F$2,Miljövärden!$B$2:$H$2,0),FALSE),"Saknas")</f>
        <v>6.8511900000000001E-3</v>
      </c>
      <c r="G295" t="str">
        <f>IFERROR(VLOOKUP($B295,Miljövärden!$B$3:$H$600,MATCH(G$2,Miljövärden!$B$2:$H$2,0),FALSE),"Nej, saknas")</f>
        <v>Nej</v>
      </c>
      <c r="H295" t="str">
        <f>IFERROR(VLOOKUP($B295,Miljövärden!$B$3:$H$600,MATCH(H$2,Miljövärden!$B$2:$H$2,0),FALSE),"Nej, saknas")</f>
        <v>Ja</v>
      </c>
      <c r="P295" t="str">
        <f t="shared" si="8"/>
        <v>Ja</v>
      </c>
      <c r="R295">
        <f t="shared" si="9"/>
        <v>269</v>
      </c>
    </row>
    <row r="296" spans="1:18">
      <c r="A296" s="2" t="s">
        <v>393</v>
      </c>
      <c r="B296" s="2" t="s">
        <v>432</v>
      </c>
      <c r="C296">
        <f>IFERROR(VLOOKUP($B296,Miljövärden!$B$3:$H$600,MATCH(C$2,Miljövärden!$B$2:$H$2,0),FALSE),"Saknas")</f>
        <v>0</v>
      </c>
      <c r="D296">
        <f>IFERROR(VLOOKUP($B296,Miljövärden!$B$3:$H$600,MATCH(D$2,Miljövärden!$B$2:$H$2,0),FALSE),"Saknas")</f>
        <v>0</v>
      </c>
      <c r="E296">
        <f>IFERROR(VLOOKUP($B296,Miljövärden!$B$3:$H$600,MATCH(E$2,Miljövärden!$B$2:$H$2,0),FALSE),"Saknas")</f>
        <v>0</v>
      </c>
      <c r="F296">
        <f>IFERROR(VLOOKUP($B296,Miljövärden!$B$3:$H$600,MATCH(F$2,Miljövärden!$B$2:$H$2,0),FALSE),"Saknas")</f>
        <v>0</v>
      </c>
      <c r="G296" t="str">
        <f>IFERROR(VLOOKUP($B296,Miljövärden!$B$3:$H$600,MATCH(G$2,Miljövärden!$B$2:$H$2,0),FALSE),"Nej, saknas")</f>
        <v>Nej</v>
      </c>
      <c r="H296" t="str">
        <f>IFERROR(VLOOKUP($B296,Miljövärden!$B$3:$H$600,MATCH(H$2,Miljövärden!$B$2:$H$2,0),FALSE),"Nej, saknas")</f>
        <v>Nej</v>
      </c>
      <c r="P296" t="str">
        <f t="shared" si="8"/>
        <v>nej</v>
      </c>
      <c r="R296">
        <f t="shared" si="9"/>
        <v>269</v>
      </c>
    </row>
    <row r="297" spans="1:18">
      <c r="A297" s="2" t="s">
        <v>393</v>
      </c>
      <c r="B297" s="2" t="s">
        <v>433</v>
      </c>
      <c r="C297">
        <f>IFERROR(VLOOKUP($B297,Miljövärden!$B$3:$H$600,MATCH(C$2,Miljövärden!$B$2:$H$2,0),FALSE),"Saknas")</f>
        <v>0.116899</v>
      </c>
      <c r="D297">
        <f>IFERROR(VLOOKUP($B297,Miljövärden!$B$3:$H$600,MATCH(D$2,Miljövärden!$B$2:$H$2,0),FALSE),"Saknas")</f>
        <v>15.9015</v>
      </c>
      <c r="E297">
        <f>IFERROR(VLOOKUP($B297,Miljövärden!$B$3:$H$600,MATCH(E$2,Miljövärden!$B$2:$H$2,0),FALSE),"Saknas")</f>
        <v>10.0563</v>
      </c>
      <c r="F297">
        <f>IFERROR(VLOOKUP($B297,Miljövärden!$B$3:$H$600,MATCH(F$2,Miljövärden!$B$2:$H$2,0),FALSE),"Saknas")</f>
        <v>9.6139399999999996E-3</v>
      </c>
      <c r="G297" t="str">
        <f>IFERROR(VLOOKUP($B297,Miljövärden!$B$3:$H$600,MATCH(G$2,Miljövärden!$B$2:$H$2,0),FALSE),"Nej, saknas")</f>
        <v>Nej</v>
      </c>
      <c r="H297" t="str">
        <f>IFERROR(VLOOKUP($B297,Miljövärden!$B$3:$H$600,MATCH(H$2,Miljövärden!$B$2:$H$2,0),FALSE),"Nej, saknas")</f>
        <v>Ja</v>
      </c>
      <c r="P297" t="str">
        <f t="shared" si="8"/>
        <v>Ja</v>
      </c>
      <c r="R297">
        <f t="shared" si="9"/>
        <v>270</v>
      </c>
    </row>
    <row r="298" spans="1:18">
      <c r="A298" s="2" t="s">
        <v>393</v>
      </c>
      <c r="B298" s="2" t="s">
        <v>434</v>
      </c>
      <c r="C298">
        <f>IFERROR(VLOOKUP($B298,Miljövärden!$B$3:$H$600,MATCH(C$2,Miljövärden!$B$2:$H$2,0),FALSE),"Saknas")</f>
        <v>0</v>
      </c>
      <c r="D298">
        <f>IFERROR(VLOOKUP($B298,Miljövärden!$B$3:$H$600,MATCH(D$2,Miljövärden!$B$2:$H$2,0),FALSE),"Saknas")</f>
        <v>0</v>
      </c>
      <c r="E298">
        <f>IFERROR(VLOOKUP($B298,Miljövärden!$B$3:$H$600,MATCH(E$2,Miljövärden!$B$2:$H$2,0),FALSE),"Saknas")</f>
        <v>0</v>
      </c>
      <c r="F298">
        <f>IFERROR(VLOOKUP($B298,Miljövärden!$B$3:$H$600,MATCH(F$2,Miljövärden!$B$2:$H$2,0),FALSE),"Saknas")</f>
        <v>0</v>
      </c>
      <c r="G298" t="str">
        <f>IFERROR(VLOOKUP($B298,Miljövärden!$B$3:$H$600,MATCH(G$2,Miljövärden!$B$2:$H$2,0),FALSE),"Nej, saknas")</f>
        <v>Nej</v>
      </c>
      <c r="H298" t="str">
        <f>IFERROR(VLOOKUP($B298,Miljövärden!$B$3:$H$600,MATCH(H$2,Miljövärden!$B$2:$H$2,0),FALSE),"Nej, saknas")</f>
        <v>Nej</v>
      </c>
      <c r="P298" t="str">
        <f t="shared" si="8"/>
        <v>nej</v>
      </c>
      <c r="R298">
        <f t="shared" si="9"/>
        <v>270</v>
      </c>
    </row>
    <row r="299" spans="1:18">
      <c r="A299" s="2" t="s">
        <v>393</v>
      </c>
      <c r="B299" s="2" t="s">
        <v>435</v>
      </c>
      <c r="C299">
        <f>IFERROR(VLOOKUP($B299,Miljövärden!$B$3:$H$600,MATCH(C$2,Miljövärden!$B$2:$H$2,0),FALSE),"Saknas")</f>
        <v>0.16092699999999999</v>
      </c>
      <c r="D299">
        <f>IFERROR(VLOOKUP($B299,Miljövärden!$B$3:$H$600,MATCH(D$2,Miljövärden!$B$2:$H$2,0),FALSE),"Saknas")</f>
        <v>19.595400000000001</v>
      </c>
      <c r="E299">
        <f>IFERROR(VLOOKUP($B299,Miljövärden!$B$3:$H$600,MATCH(E$2,Miljövärden!$B$2:$H$2,0),FALSE),"Saknas")</f>
        <v>5.2556500000000002</v>
      </c>
      <c r="F299">
        <f>IFERROR(VLOOKUP($B299,Miljövärden!$B$3:$H$600,MATCH(F$2,Miljövärden!$B$2:$H$2,0),FALSE),"Saknas")</f>
        <v>3.64026E-2</v>
      </c>
      <c r="G299" t="str">
        <f>IFERROR(VLOOKUP($B299,Miljövärden!$B$3:$H$600,MATCH(G$2,Miljövärden!$B$2:$H$2,0),FALSE),"Nej, saknas")</f>
        <v>Ja</v>
      </c>
      <c r="H299" t="str">
        <f>IFERROR(VLOOKUP($B299,Miljövärden!$B$3:$H$600,MATCH(H$2,Miljövärden!$B$2:$H$2,0),FALSE),"Nej, saknas")</f>
        <v>Ja</v>
      </c>
      <c r="P299" t="str">
        <f t="shared" si="8"/>
        <v>Ja</v>
      </c>
      <c r="R299">
        <f t="shared" si="9"/>
        <v>271</v>
      </c>
    </row>
    <row r="300" spans="1:18">
      <c r="A300" s="2" t="s">
        <v>393</v>
      </c>
      <c r="B300" s="2" t="s">
        <v>436</v>
      </c>
      <c r="C300">
        <f>IFERROR(VLOOKUP($B300,Miljövärden!$B$3:$H$600,MATCH(C$2,Miljövärden!$B$2:$H$2,0),FALSE),"Saknas")</f>
        <v>6.9016400000000006E-2</v>
      </c>
      <c r="D300">
        <f>IFERROR(VLOOKUP($B300,Miljövärden!$B$3:$H$600,MATCH(D$2,Miljövärden!$B$2:$H$2,0),FALSE),"Saknas")</f>
        <v>6.3154000000000003</v>
      </c>
      <c r="E300">
        <f>IFERROR(VLOOKUP($B300,Miljövärden!$B$3:$H$600,MATCH(E$2,Miljövärden!$B$2:$H$2,0),FALSE),"Saknas")</f>
        <v>8.3758599999999994</v>
      </c>
      <c r="F300">
        <f>IFERROR(VLOOKUP($B300,Miljövärden!$B$3:$H$600,MATCH(F$2,Miljövärden!$B$2:$H$2,0),FALSE),"Saknas")</f>
        <v>4.27254E-3</v>
      </c>
      <c r="G300" t="str">
        <f>IFERROR(VLOOKUP($B300,Miljövärden!$B$3:$H$600,MATCH(G$2,Miljövärden!$B$2:$H$2,0),FALSE),"Nej, saknas")</f>
        <v>Nej</v>
      </c>
      <c r="H300" t="str">
        <f>IFERROR(VLOOKUP($B300,Miljövärden!$B$3:$H$600,MATCH(H$2,Miljövärden!$B$2:$H$2,0),FALSE),"Nej, saknas")</f>
        <v>Ja</v>
      </c>
      <c r="P300" t="str">
        <f t="shared" si="8"/>
        <v>Ja</v>
      </c>
      <c r="R300">
        <f t="shared" si="9"/>
        <v>272</v>
      </c>
    </row>
    <row r="301" spans="1:18">
      <c r="A301" s="2" t="s">
        <v>393</v>
      </c>
      <c r="B301" s="2" t="s">
        <v>437</v>
      </c>
      <c r="C301">
        <f>IFERROR(VLOOKUP($B301,Miljövärden!$B$3:$H$600,MATCH(C$2,Miljövärden!$B$2:$H$2,0),FALSE),"Saknas")</f>
        <v>5.6656600000000001E-2</v>
      </c>
      <c r="D301">
        <f>IFERROR(VLOOKUP($B301,Miljövärden!$B$3:$H$600,MATCH(D$2,Miljövärden!$B$2:$H$2,0),FALSE),"Saknas")</f>
        <v>4.4488000000000003</v>
      </c>
      <c r="E301">
        <f>IFERROR(VLOOKUP($B301,Miljövärden!$B$3:$H$600,MATCH(E$2,Miljövärden!$B$2:$H$2,0),FALSE),"Saknas")</f>
        <v>7.7921699999999996</v>
      </c>
      <c r="F301">
        <f>IFERROR(VLOOKUP($B301,Miljövärden!$B$3:$H$600,MATCH(F$2,Miljövärden!$B$2:$H$2,0),FALSE),"Saknas")</f>
        <v>0</v>
      </c>
      <c r="G301" t="str">
        <f>IFERROR(VLOOKUP($B301,Miljövärden!$B$3:$H$600,MATCH(G$2,Miljövärden!$B$2:$H$2,0),FALSE),"Nej, saknas")</f>
        <v>Ja</v>
      </c>
      <c r="H301" t="str">
        <f>IFERROR(VLOOKUP($B301,Miljövärden!$B$3:$H$600,MATCH(H$2,Miljövärden!$B$2:$H$2,0),FALSE),"Nej, saknas")</f>
        <v>Ja</v>
      </c>
      <c r="P301" t="str">
        <f t="shared" si="8"/>
        <v>Ja</v>
      </c>
      <c r="R301">
        <f t="shared" si="9"/>
        <v>273</v>
      </c>
    </row>
    <row r="302" spans="1:18">
      <c r="A302" s="2" t="s">
        <v>393</v>
      </c>
      <c r="B302" s="2" t="s">
        <v>438</v>
      </c>
      <c r="C302">
        <f>IFERROR(VLOOKUP($B302,Miljövärden!$B$3:$H$600,MATCH(C$2,Miljövärden!$B$2:$H$2,0),FALSE),"Saknas")</f>
        <v>0.10245600000000001</v>
      </c>
      <c r="D302">
        <f>IFERROR(VLOOKUP($B302,Miljövärden!$B$3:$H$600,MATCH(D$2,Miljövärden!$B$2:$H$2,0),FALSE),"Saknas")</f>
        <v>8.2485099999999996</v>
      </c>
      <c r="E302">
        <f>IFERROR(VLOOKUP($B302,Miljövärden!$B$3:$H$600,MATCH(E$2,Miljövärden!$B$2:$H$2,0),FALSE),"Saknas")</f>
        <v>9.4456399999999991</v>
      </c>
      <c r="F302">
        <f>IFERROR(VLOOKUP($B302,Miljövärden!$B$3:$H$600,MATCH(F$2,Miljövärden!$B$2:$H$2,0),FALSE),"Saknas")</f>
        <v>7.2906799999999999E-3</v>
      </c>
      <c r="G302" t="str">
        <f>IFERROR(VLOOKUP($B302,Miljövärden!$B$3:$H$600,MATCH(G$2,Miljövärden!$B$2:$H$2,0),FALSE),"Nej, saknas")</f>
        <v>Ja</v>
      </c>
      <c r="H302" t="str">
        <f>IFERROR(VLOOKUP($B302,Miljövärden!$B$3:$H$600,MATCH(H$2,Miljövärden!$B$2:$H$2,0),FALSE),"Nej, saknas")</f>
        <v>Ja</v>
      </c>
      <c r="P302" t="str">
        <f t="shared" si="8"/>
        <v>Ja</v>
      </c>
      <c r="R302">
        <f t="shared" si="9"/>
        <v>274</v>
      </c>
    </row>
    <row r="303" spans="1:18">
      <c r="A303" s="2" t="s">
        <v>393</v>
      </c>
      <c r="B303" s="2" t="s">
        <v>439</v>
      </c>
      <c r="C303">
        <f>IFERROR(VLOOKUP($B303,Miljövärden!$B$3:$H$600,MATCH(C$2,Miljövärden!$B$2:$H$2,0),FALSE),"Saknas")</f>
        <v>7.9606700000000002E-2</v>
      </c>
      <c r="D303">
        <f>IFERROR(VLOOKUP($B303,Miljövärden!$B$3:$H$600,MATCH(D$2,Miljövärden!$B$2:$H$2,0),FALSE),"Saknas")</f>
        <v>7.8426999999999998</v>
      </c>
      <c r="E303">
        <f>IFERROR(VLOOKUP($B303,Miljövärden!$B$3:$H$600,MATCH(E$2,Miljövärden!$B$2:$H$2,0),FALSE),"Saknas")</f>
        <v>8.7022499999999994</v>
      </c>
      <c r="F303">
        <f>IFERROR(VLOOKUP($B303,Miljövärden!$B$3:$H$600,MATCH(F$2,Miljövärden!$B$2:$H$2,0),FALSE),"Saknas")</f>
        <v>9.0090099999999996E-3</v>
      </c>
      <c r="G303" t="str">
        <f>IFERROR(VLOOKUP($B303,Miljövärden!$B$3:$H$600,MATCH(G$2,Miljövärden!$B$2:$H$2,0),FALSE),"Nej, saknas")</f>
        <v>Ja</v>
      </c>
      <c r="H303" t="str">
        <f>IFERROR(VLOOKUP($B303,Miljövärden!$B$3:$H$600,MATCH(H$2,Miljövärden!$B$2:$H$2,0),FALSE),"Nej, saknas")</f>
        <v>Ja</v>
      </c>
      <c r="P303" t="str">
        <f t="shared" si="8"/>
        <v>Ja</v>
      </c>
      <c r="R303">
        <f t="shared" si="9"/>
        <v>275</v>
      </c>
    </row>
    <row r="304" spans="1:18">
      <c r="A304" s="2" t="s">
        <v>393</v>
      </c>
      <c r="B304" s="2" t="s">
        <v>440</v>
      </c>
      <c r="C304">
        <f>IFERROR(VLOOKUP($B304,Miljövärden!$B$3:$H$600,MATCH(C$2,Miljövärden!$B$2:$H$2,0),FALSE),"Saknas")</f>
        <v>0.20200000000000001</v>
      </c>
      <c r="D304">
        <f>IFERROR(VLOOKUP($B304,Miljövärden!$B$3:$H$600,MATCH(D$2,Miljövärden!$B$2:$H$2,0),FALSE),"Saknas")</f>
        <v>38.171399999999998</v>
      </c>
      <c r="E304">
        <f>IFERROR(VLOOKUP($B304,Miljövärden!$B$3:$H$600,MATCH(E$2,Miljövärden!$B$2:$H$2,0),FALSE),"Saknas")</f>
        <v>9.3285699999999991</v>
      </c>
      <c r="F304">
        <f>IFERROR(VLOOKUP($B304,Miljövärden!$B$3:$H$600,MATCH(F$2,Miljövärden!$B$2:$H$2,0),FALSE),"Saknas")</f>
        <v>0.118421</v>
      </c>
      <c r="G304" t="str">
        <f>IFERROR(VLOOKUP($B304,Miljövärden!$B$3:$H$600,MATCH(G$2,Miljövärden!$B$2:$H$2,0),FALSE),"Nej, saknas")</f>
        <v>Ja</v>
      </c>
      <c r="H304" t="str">
        <f>IFERROR(VLOOKUP($B304,Miljövärden!$B$3:$H$600,MATCH(H$2,Miljövärden!$B$2:$H$2,0),FALSE),"Nej, saknas")</f>
        <v>Ja</v>
      </c>
      <c r="P304" t="str">
        <f t="shared" si="8"/>
        <v>Ja</v>
      </c>
      <c r="R304">
        <f t="shared" si="9"/>
        <v>276</v>
      </c>
    </row>
    <row r="305" spans="1:18">
      <c r="A305" s="2" t="s">
        <v>393</v>
      </c>
      <c r="B305" s="2" t="s">
        <v>441</v>
      </c>
      <c r="C305">
        <f>IFERROR(VLOOKUP($B305,Miljövärden!$B$3:$H$600,MATCH(C$2,Miljövärden!$B$2:$H$2,0),FALSE),"Saknas")</f>
        <v>9.9954000000000001E-2</v>
      </c>
      <c r="D305">
        <f>IFERROR(VLOOKUP($B305,Miljövärden!$B$3:$H$600,MATCH(D$2,Miljövärden!$B$2:$H$2,0),FALSE),"Saknas")</f>
        <v>10.5893</v>
      </c>
      <c r="E305">
        <f>IFERROR(VLOOKUP($B305,Miljövärden!$B$3:$H$600,MATCH(E$2,Miljövärden!$B$2:$H$2,0),FALSE),"Saknas")</f>
        <v>9.6132600000000004</v>
      </c>
      <c r="F305">
        <f>IFERROR(VLOOKUP($B305,Miljövärden!$B$3:$H$600,MATCH(F$2,Miljövärden!$B$2:$H$2,0),FALSE),"Saknas")</f>
        <v>1.2925000000000001E-2</v>
      </c>
      <c r="G305" t="str">
        <f>IFERROR(VLOOKUP($B305,Miljövärden!$B$3:$H$600,MATCH(G$2,Miljövärden!$B$2:$H$2,0),FALSE),"Nej, saknas")</f>
        <v>Ja</v>
      </c>
      <c r="H305" t="str">
        <f>IFERROR(VLOOKUP($B305,Miljövärden!$B$3:$H$600,MATCH(H$2,Miljövärden!$B$2:$H$2,0),FALSE),"Nej, saknas")</f>
        <v>Ja</v>
      </c>
      <c r="P305" t="str">
        <f t="shared" si="8"/>
        <v>Ja</v>
      </c>
      <c r="R305">
        <f t="shared" si="9"/>
        <v>277</v>
      </c>
    </row>
    <row r="306" spans="1:18">
      <c r="A306" s="2" t="s">
        <v>393</v>
      </c>
      <c r="B306" s="2" t="s">
        <v>442</v>
      </c>
      <c r="C306">
        <f>IFERROR(VLOOKUP($B306,Miljövärden!$B$3:$H$600,MATCH(C$2,Miljövärden!$B$2:$H$2,0),FALSE),"Saknas")</f>
        <v>0.14233100000000001</v>
      </c>
      <c r="D306">
        <f>IFERROR(VLOOKUP($B306,Miljövärden!$B$3:$H$600,MATCH(D$2,Miljövärden!$B$2:$H$2,0),FALSE),"Saknas")</f>
        <v>9.3533799999999996</v>
      </c>
      <c r="E306">
        <f>IFERROR(VLOOKUP($B306,Miljövärden!$B$3:$H$600,MATCH(E$2,Miljövärden!$B$2:$H$2,0),FALSE),"Saknas")</f>
        <v>15.416</v>
      </c>
      <c r="F306">
        <f>IFERROR(VLOOKUP($B306,Miljövärden!$B$3:$H$600,MATCH(F$2,Miljövärden!$B$2:$H$2,0),FALSE),"Saknas")</f>
        <v>8.1433200000000008E-3</v>
      </c>
      <c r="G306" t="str">
        <f>IFERROR(VLOOKUP($B306,Miljövärden!$B$3:$H$600,MATCH(G$2,Miljövärden!$B$2:$H$2,0),FALSE),"Nej, saknas")</f>
        <v>Ja</v>
      </c>
      <c r="H306" t="str">
        <f>IFERROR(VLOOKUP($B306,Miljövärden!$B$3:$H$600,MATCH(H$2,Miljövärden!$B$2:$H$2,0),FALSE),"Nej, saknas")</f>
        <v>Ja</v>
      </c>
      <c r="P306" t="str">
        <f t="shared" si="8"/>
        <v>Ja</v>
      </c>
      <c r="R306">
        <f t="shared" si="9"/>
        <v>278</v>
      </c>
    </row>
    <row r="307" spans="1:18">
      <c r="A307" s="2" t="s">
        <v>393</v>
      </c>
      <c r="B307" s="2" t="s">
        <v>443</v>
      </c>
      <c r="C307">
        <f>IFERROR(VLOOKUP($B307,Miljövärden!$B$3:$H$600,MATCH(C$2,Miljövärden!$B$2:$H$2,0),FALSE),"Saknas")</f>
        <v>0.125552</v>
      </c>
      <c r="D307">
        <f>IFERROR(VLOOKUP($B307,Miljövärden!$B$3:$H$600,MATCH(D$2,Miljövärden!$B$2:$H$2,0),FALSE),"Saknas")</f>
        <v>19.255800000000001</v>
      </c>
      <c r="E307">
        <f>IFERROR(VLOOKUP($B307,Miljövärden!$B$3:$H$600,MATCH(E$2,Miljövärden!$B$2:$H$2,0),FALSE),"Saknas")</f>
        <v>10.93</v>
      </c>
      <c r="F307">
        <f>IFERROR(VLOOKUP($B307,Miljövärden!$B$3:$H$600,MATCH(F$2,Miljövärden!$B$2:$H$2,0),FALSE),"Saknas")</f>
        <v>3.4489300000000001E-2</v>
      </c>
      <c r="G307" t="str">
        <f>IFERROR(VLOOKUP($B307,Miljövärden!$B$3:$H$600,MATCH(G$2,Miljövärden!$B$2:$H$2,0),FALSE),"Nej, saknas")</f>
        <v>Nej</v>
      </c>
      <c r="H307" t="str">
        <f>IFERROR(VLOOKUP($B307,Miljövärden!$B$3:$H$600,MATCH(H$2,Miljövärden!$B$2:$H$2,0),FALSE),"Nej, saknas")</f>
        <v>Ja</v>
      </c>
      <c r="P307" t="str">
        <f t="shared" si="8"/>
        <v>Ja</v>
      </c>
      <c r="R307">
        <f t="shared" si="9"/>
        <v>279</v>
      </c>
    </row>
    <row r="308" spans="1:18">
      <c r="A308" s="2" t="s">
        <v>393</v>
      </c>
      <c r="B308" s="2" t="s">
        <v>444</v>
      </c>
      <c r="C308">
        <f>IFERROR(VLOOKUP($B308,Miljövärden!$B$3:$H$600,MATCH(C$2,Miljövärden!$B$2:$H$2,0),FALSE),"Saknas")</f>
        <v>0.125723</v>
      </c>
      <c r="D308">
        <f>IFERROR(VLOOKUP($B308,Miljövärden!$B$3:$H$600,MATCH(D$2,Miljövärden!$B$2:$H$2,0),FALSE),"Saknas")</f>
        <v>6.6155999999999997</v>
      </c>
      <c r="E308">
        <f>IFERROR(VLOOKUP($B308,Miljövärden!$B$3:$H$600,MATCH(E$2,Miljövärden!$B$2:$H$2,0),FALSE),"Saknas")</f>
        <v>12.412800000000001</v>
      </c>
      <c r="F308">
        <f>IFERROR(VLOOKUP($B308,Miljövärden!$B$3:$H$600,MATCH(F$2,Miljövärden!$B$2:$H$2,0),FALSE),"Saknas")</f>
        <v>1.01904E-2</v>
      </c>
      <c r="G308" t="str">
        <f>IFERROR(VLOOKUP($B308,Miljövärden!$B$3:$H$600,MATCH(G$2,Miljövärden!$B$2:$H$2,0),FALSE),"Nej, saknas")</f>
        <v>Nej</v>
      </c>
      <c r="H308" t="str">
        <f>IFERROR(VLOOKUP($B308,Miljövärden!$B$3:$H$600,MATCH(H$2,Miljövärden!$B$2:$H$2,0),FALSE),"Nej, saknas")</f>
        <v>Ja</v>
      </c>
      <c r="P308" t="str">
        <f t="shared" si="8"/>
        <v>Ja</v>
      </c>
      <c r="R308">
        <f t="shared" si="9"/>
        <v>280</v>
      </c>
    </row>
    <row r="309" spans="1:18">
      <c r="A309" s="2" t="s">
        <v>393</v>
      </c>
      <c r="B309" s="2" t="s">
        <v>445</v>
      </c>
      <c r="C309">
        <f>IFERROR(VLOOKUP($B309,Miljövärden!$B$3:$H$600,MATCH(C$2,Miljövärden!$B$2:$H$2,0),FALSE),"Saknas")</f>
        <v>8.2178000000000001E-2</v>
      </c>
      <c r="D309">
        <f>IFERROR(VLOOKUP($B309,Miljövärden!$B$3:$H$600,MATCH(D$2,Miljövärden!$B$2:$H$2,0),FALSE),"Saknas")</f>
        <v>7.5692599999999999</v>
      </c>
      <c r="E309">
        <f>IFERROR(VLOOKUP($B309,Miljövärden!$B$3:$H$600,MATCH(E$2,Miljövärden!$B$2:$H$2,0),FALSE),"Saknas")</f>
        <v>10.3748</v>
      </c>
      <c r="F309">
        <f>IFERROR(VLOOKUP($B309,Miljövärden!$B$3:$H$600,MATCH(F$2,Miljövärden!$B$2:$H$2,0),FALSE),"Saknas")</f>
        <v>6.0047399999999997E-3</v>
      </c>
      <c r="G309" t="str">
        <f>IFERROR(VLOOKUP($B309,Miljövärden!$B$3:$H$600,MATCH(G$2,Miljövärden!$B$2:$H$2,0),FALSE),"Nej, saknas")</f>
        <v>Nej</v>
      </c>
      <c r="H309" t="str">
        <f>IFERROR(VLOOKUP($B309,Miljövärden!$B$3:$H$600,MATCH(H$2,Miljövärden!$B$2:$H$2,0),FALSE),"Nej, saknas")</f>
        <v>Ja</v>
      </c>
      <c r="P309" t="str">
        <f t="shared" si="8"/>
        <v>Ja</v>
      </c>
      <c r="R309">
        <f t="shared" si="9"/>
        <v>281</v>
      </c>
    </row>
    <row r="310" spans="1:18">
      <c r="A310" s="2" t="s">
        <v>446</v>
      </c>
      <c r="B310" s="2" t="s">
        <v>1168</v>
      </c>
      <c r="C310">
        <f>IFERROR(VLOOKUP($B310,Miljövärden!$B$3:$H$600,MATCH(C$2,Miljövärden!$B$2:$H$2,0),FALSE),"Saknas")</f>
        <v>0</v>
      </c>
      <c r="D310">
        <f>IFERROR(VLOOKUP($B310,Miljövärden!$B$3:$H$600,MATCH(D$2,Miljövärden!$B$2:$H$2,0),FALSE),"Saknas")</f>
        <v>0</v>
      </c>
      <c r="E310">
        <f>IFERROR(VLOOKUP($B310,Miljövärden!$B$3:$H$600,MATCH(E$2,Miljövärden!$B$2:$H$2,0),FALSE),"Saknas")</f>
        <v>0</v>
      </c>
      <c r="F310">
        <f>IFERROR(VLOOKUP($B310,Miljövärden!$B$3:$H$600,MATCH(F$2,Miljövärden!$B$2:$H$2,0),FALSE),"Saknas")</f>
        <v>0</v>
      </c>
      <c r="G310" t="str">
        <f>IFERROR(VLOOKUP($B310,Miljövärden!$B$3:$H$600,MATCH(G$2,Miljövärden!$B$2:$H$2,0),FALSE),"Nej, saknas")</f>
        <v>Nej</v>
      </c>
      <c r="H310" t="str">
        <f>IFERROR(VLOOKUP($B310,Miljövärden!$B$3:$H$600,MATCH(H$2,Miljövärden!$B$2:$H$2,0),FALSE),"Nej, saknas")</f>
        <v>Nej</v>
      </c>
      <c r="P310" t="str">
        <f t="shared" si="8"/>
        <v>nej</v>
      </c>
      <c r="R310">
        <f t="shared" si="9"/>
        <v>281</v>
      </c>
    </row>
    <row r="311" spans="1:18">
      <c r="A311" s="2" t="s">
        <v>447</v>
      </c>
      <c r="B311" s="2" t="s">
        <v>448</v>
      </c>
      <c r="C311">
        <f>IFERROR(VLOOKUP($B311,Miljövärden!$B$3:$H$600,MATCH(C$2,Miljövärden!$B$2:$H$2,0),FALSE),"Saknas")</f>
        <v>6.4805600000000005E-2</v>
      </c>
      <c r="D311">
        <f>IFERROR(VLOOKUP($B311,Miljövärden!$B$3:$H$600,MATCH(D$2,Miljövärden!$B$2:$H$2,0),FALSE),"Saknas")</f>
        <v>4.3567299999999998</v>
      </c>
      <c r="E311">
        <f>IFERROR(VLOOKUP($B311,Miljövärden!$B$3:$H$600,MATCH(E$2,Miljövärden!$B$2:$H$2,0),FALSE),"Saknas")</f>
        <v>7.6309199999999997</v>
      </c>
      <c r="F311">
        <f>IFERROR(VLOOKUP($B311,Miljövärden!$B$3:$H$600,MATCH(F$2,Miljövärden!$B$2:$H$2,0),FALSE),"Saknas")</f>
        <v>0</v>
      </c>
      <c r="G311" t="str">
        <f>IFERROR(VLOOKUP($B311,Miljövärden!$B$3:$H$600,MATCH(G$2,Miljövärden!$B$2:$H$2,0),FALSE),"Nej, saknas")</f>
        <v>Ja</v>
      </c>
      <c r="H311" t="str">
        <f>IFERROR(VLOOKUP($B311,Miljövärden!$B$3:$H$600,MATCH(H$2,Miljövärden!$B$2:$H$2,0),FALSE),"Nej, saknas")</f>
        <v>Ja</v>
      </c>
      <c r="P311" t="str">
        <f t="shared" si="8"/>
        <v>Ja</v>
      </c>
      <c r="R311">
        <f t="shared" si="9"/>
        <v>282</v>
      </c>
    </row>
    <row r="312" spans="1:18">
      <c r="A312" s="2" t="s">
        <v>447</v>
      </c>
      <c r="B312" s="2" t="s">
        <v>449</v>
      </c>
      <c r="C312">
        <f>IFERROR(VLOOKUP($B312,Miljövärden!$B$3:$H$600,MATCH(C$2,Miljövärden!$B$2:$H$2,0),FALSE),"Saknas")</f>
        <v>7.4774300000000002E-2</v>
      </c>
      <c r="D312">
        <f>IFERROR(VLOOKUP($B312,Miljövärden!$B$3:$H$600,MATCH(D$2,Miljövärden!$B$2:$H$2,0),FALSE),"Saknas")</f>
        <v>4.4318</v>
      </c>
      <c r="E312">
        <f>IFERROR(VLOOKUP($B312,Miljövärden!$B$3:$H$600,MATCH(E$2,Miljövärden!$B$2:$H$2,0),FALSE),"Saknas")</f>
        <v>7.8605799999999997</v>
      </c>
      <c r="F312">
        <f>IFERROR(VLOOKUP($B312,Miljövärden!$B$3:$H$600,MATCH(F$2,Miljövärden!$B$2:$H$2,0),FALSE),"Saknas")</f>
        <v>0</v>
      </c>
      <c r="G312" t="str">
        <f>IFERROR(VLOOKUP($B312,Miljövärden!$B$3:$H$600,MATCH(G$2,Miljövärden!$B$2:$H$2,0),FALSE),"Nej, saknas")</f>
        <v>Ja</v>
      </c>
      <c r="H312" t="str">
        <f>IFERROR(VLOOKUP($B312,Miljövärden!$B$3:$H$600,MATCH(H$2,Miljövärden!$B$2:$H$2,0),FALSE),"Nej, saknas")</f>
        <v>Ja</v>
      </c>
      <c r="P312" t="str">
        <f t="shared" si="8"/>
        <v>Ja</v>
      </c>
      <c r="R312">
        <f t="shared" si="9"/>
        <v>283</v>
      </c>
    </row>
    <row r="313" spans="1:18">
      <c r="A313" s="2" t="s">
        <v>447</v>
      </c>
      <c r="B313" s="2" t="s">
        <v>450</v>
      </c>
      <c r="C313">
        <f>IFERROR(VLOOKUP($B313,Miljövärden!$B$3:$H$600,MATCH(C$2,Miljövärden!$B$2:$H$2,0),FALSE),"Saknas")</f>
        <v>7.1007799999999996E-2</v>
      </c>
      <c r="D313">
        <f>IFERROR(VLOOKUP($B313,Miljövärden!$B$3:$H$600,MATCH(D$2,Miljövärden!$B$2:$H$2,0),FALSE),"Saknas")</f>
        <v>4.7648400000000004</v>
      </c>
      <c r="E313">
        <f>IFERROR(VLOOKUP($B313,Miljövärden!$B$3:$H$600,MATCH(E$2,Miljövärden!$B$2:$H$2,0),FALSE),"Saknas")</f>
        <v>8.4971999999999994</v>
      </c>
      <c r="F313">
        <f>IFERROR(VLOOKUP($B313,Miljövärden!$B$3:$H$600,MATCH(F$2,Miljövärden!$B$2:$H$2,0),FALSE),"Saknas")</f>
        <v>0</v>
      </c>
      <c r="G313" t="str">
        <f>IFERROR(VLOOKUP($B313,Miljövärden!$B$3:$H$600,MATCH(G$2,Miljövärden!$B$2:$H$2,0),FALSE),"Nej, saknas")</f>
        <v>Ja</v>
      </c>
      <c r="H313" t="str">
        <f>IFERROR(VLOOKUP($B313,Miljövärden!$B$3:$H$600,MATCH(H$2,Miljövärden!$B$2:$H$2,0),FALSE),"Nej, saknas")</f>
        <v>Ja</v>
      </c>
      <c r="P313" t="str">
        <f t="shared" si="8"/>
        <v>Ja</v>
      </c>
      <c r="R313">
        <f t="shared" si="9"/>
        <v>284</v>
      </c>
    </row>
    <row r="314" spans="1:18">
      <c r="A314" s="2" t="s">
        <v>447</v>
      </c>
      <c r="B314" s="2" t="s">
        <v>451</v>
      </c>
      <c r="C314">
        <f>IFERROR(VLOOKUP($B314,Miljövärden!$B$3:$H$600,MATCH(C$2,Miljövärden!$B$2:$H$2,0),FALSE),"Saknas")</f>
        <v>5.70173E-2</v>
      </c>
      <c r="D314">
        <f>IFERROR(VLOOKUP($B314,Miljövärden!$B$3:$H$600,MATCH(D$2,Miljövärden!$B$2:$H$2,0),FALSE),"Saknas")</f>
        <v>4.3981899999999996</v>
      </c>
      <c r="E314">
        <f>IFERROR(VLOOKUP($B314,Miljövärden!$B$3:$H$600,MATCH(E$2,Miljövärden!$B$2:$H$2,0),FALSE),"Saknas")</f>
        <v>7.5452500000000002</v>
      </c>
      <c r="F314">
        <f>IFERROR(VLOOKUP($B314,Miljövärden!$B$3:$H$600,MATCH(F$2,Miljövärden!$B$2:$H$2,0),FALSE),"Saknas")</f>
        <v>3.52865E-4</v>
      </c>
      <c r="G314" t="str">
        <f>IFERROR(VLOOKUP($B314,Miljövärden!$B$3:$H$600,MATCH(G$2,Miljövärden!$B$2:$H$2,0),FALSE),"Nej, saknas")</f>
        <v>Ja</v>
      </c>
      <c r="H314" t="str">
        <f>IFERROR(VLOOKUP($B314,Miljövärden!$B$3:$H$600,MATCH(H$2,Miljövärden!$B$2:$H$2,0),FALSE),"Nej, saknas")</f>
        <v>Ja</v>
      </c>
      <c r="P314" t="str">
        <f t="shared" si="8"/>
        <v>Ja</v>
      </c>
      <c r="R314">
        <f t="shared" si="9"/>
        <v>285</v>
      </c>
    </row>
    <row r="315" spans="1:18">
      <c r="A315" s="2" t="s">
        <v>452</v>
      </c>
      <c r="B315" s="2" t="s">
        <v>453</v>
      </c>
      <c r="C315">
        <f>IFERROR(VLOOKUP($B315,Miljövärden!$B$3:$H$600,MATCH(C$2,Miljövärden!$B$2:$H$2,0),FALSE),"Saknas")</f>
        <v>8.9168200000000003E-2</v>
      </c>
      <c r="D315">
        <f>IFERROR(VLOOKUP($B315,Miljövärden!$B$3:$H$600,MATCH(D$2,Miljövärden!$B$2:$H$2,0),FALSE),"Saknas")</f>
        <v>13.2842</v>
      </c>
      <c r="E315">
        <f>IFERROR(VLOOKUP($B315,Miljövärden!$B$3:$H$600,MATCH(E$2,Miljövärden!$B$2:$H$2,0),FALSE),"Saknas")</f>
        <v>3.0719400000000001</v>
      </c>
      <c r="F315">
        <f>IFERROR(VLOOKUP($B315,Miljövärden!$B$3:$H$600,MATCH(F$2,Miljövärden!$B$2:$H$2,0),FALSE),"Saknas")</f>
        <v>5.18056E-2</v>
      </c>
      <c r="G315" t="str">
        <f>IFERROR(VLOOKUP($B315,Miljövärden!$B$3:$H$600,MATCH(G$2,Miljövärden!$B$2:$H$2,0),FALSE),"Nej, saknas")</f>
        <v>Ja</v>
      </c>
      <c r="H315" t="str">
        <f>IFERROR(VLOOKUP($B315,Miljövärden!$B$3:$H$600,MATCH(H$2,Miljövärden!$B$2:$H$2,0),FALSE),"Nej, saknas")</f>
        <v>Ja</v>
      </c>
      <c r="P315" t="str">
        <f t="shared" si="8"/>
        <v>Ja</v>
      </c>
      <c r="R315">
        <f t="shared" si="9"/>
        <v>286</v>
      </c>
    </row>
    <row r="316" spans="1:18">
      <c r="A316" s="2" t="s">
        <v>452</v>
      </c>
      <c r="B316" s="2" t="s">
        <v>454</v>
      </c>
      <c r="C316">
        <f>IFERROR(VLOOKUP($B316,Miljövärden!$B$3:$H$600,MATCH(C$2,Miljövärden!$B$2:$H$2,0),FALSE),"Saknas")</f>
        <v>0.15502099999999999</v>
      </c>
      <c r="D316">
        <f>IFERROR(VLOOKUP($B316,Miljövärden!$B$3:$H$600,MATCH(D$2,Miljövärden!$B$2:$H$2,0),FALSE),"Saknas")</f>
        <v>7.5561699999999998</v>
      </c>
      <c r="E316">
        <f>IFERROR(VLOOKUP($B316,Miljövärden!$B$3:$H$600,MATCH(E$2,Miljövärden!$B$2:$H$2,0),FALSE),"Saknas")</f>
        <v>14.102499999999999</v>
      </c>
      <c r="F316">
        <f>IFERROR(VLOOKUP($B316,Miljövärden!$B$3:$H$600,MATCH(F$2,Miljövärden!$B$2:$H$2,0),FALSE),"Saknas")</f>
        <v>1.31047E-2</v>
      </c>
      <c r="G316" t="str">
        <f>IFERROR(VLOOKUP($B316,Miljövärden!$B$3:$H$600,MATCH(G$2,Miljövärden!$B$2:$H$2,0),FALSE),"Nej, saknas")</f>
        <v>Ja</v>
      </c>
      <c r="H316" t="str">
        <f>IFERROR(VLOOKUP($B316,Miljövärden!$B$3:$H$600,MATCH(H$2,Miljövärden!$B$2:$H$2,0),FALSE),"Nej, saknas")</f>
        <v>Ja</v>
      </c>
      <c r="P316" t="str">
        <f t="shared" si="8"/>
        <v>Ja</v>
      </c>
      <c r="R316">
        <f t="shared" si="9"/>
        <v>287</v>
      </c>
    </row>
    <row r="317" spans="1:18">
      <c r="A317" s="2" t="s">
        <v>455</v>
      </c>
      <c r="B317" s="2" t="s">
        <v>456</v>
      </c>
      <c r="C317">
        <f>IFERROR(VLOOKUP($B317,Miljövärden!$B$3:$H$600,MATCH(C$2,Miljövärden!$B$2:$H$2,0),FALSE),"Saknas")</f>
        <v>0</v>
      </c>
      <c r="D317">
        <f>IFERROR(VLOOKUP($B317,Miljövärden!$B$3:$H$600,MATCH(D$2,Miljövärden!$B$2:$H$2,0),FALSE),"Saknas")</f>
        <v>0</v>
      </c>
      <c r="E317">
        <f>IFERROR(VLOOKUP($B317,Miljövärden!$B$3:$H$600,MATCH(E$2,Miljövärden!$B$2:$H$2,0),FALSE),"Saknas")</f>
        <v>0</v>
      </c>
      <c r="F317">
        <f>IFERROR(VLOOKUP($B317,Miljövärden!$B$3:$H$600,MATCH(F$2,Miljövärden!$B$2:$H$2,0),FALSE),"Saknas")</f>
        <v>0</v>
      </c>
      <c r="G317" t="str">
        <f>IFERROR(VLOOKUP($B317,Miljövärden!$B$3:$H$600,MATCH(G$2,Miljövärden!$B$2:$H$2,0),FALSE),"Nej, saknas")</f>
        <v>Nej</v>
      </c>
      <c r="H317" t="str">
        <f>IFERROR(VLOOKUP($B317,Miljövärden!$B$3:$H$600,MATCH(H$2,Miljövärden!$B$2:$H$2,0),FALSE),"Nej, saknas")</f>
        <v>Nej</v>
      </c>
      <c r="P317" t="str">
        <f t="shared" si="8"/>
        <v>nej</v>
      </c>
      <c r="R317">
        <f t="shared" si="9"/>
        <v>287</v>
      </c>
    </row>
    <row r="318" spans="1:18">
      <c r="A318" s="2" t="s">
        <v>455</v>
      </c>
      <c r="B318" s="2" t="s">
        <v>457</v>
      </c>
      <c r="C318">
        <f>IFERROR(VLOOKUP($B318,Miljövärden!$B$3:$H$600,MATCH(C$2,Miljövärden!$B$2:$H$2,0),FALSE),"Saknas")</f>
        <v>0</v>
      </c>
      <c r="D318">
        <f>IFERROR(VLOOKUP($B318,Miljövärden!$B$3:$H$600,MATCH(D$2,Miljövärden!$B$2:$H$2,0),FALSE),"Saknas")</f>
        <v>0</v>
      </c>
      <c r="E318">
        <f>IFERROR(VLOOKUP($B318,Miljövärden!$B$3:$H$600,MATCH(E$2,Miljövärden!$B$2:$H$2,0),FALSE),"Saknas")</f>
        <v>0</v>
      </c>
      <c r="F318">
        <f>IFERROR(VLOOKUP($B318,Miljövärden!$B$3:$H$600,MATCH(F$2,Miljövärden!$B$2:$H$2,0),FALSE),"Saknas")</f>
        <v>0</v>
      </c>
      <c r="G318" t="str">
        <f>IFERROR(VLOOKUP($B318,Miljövärden!$B$3:$H$600,MATCH(G$2,Miljövärden!$B$2:$H$2,0),FALSE),"Nej, saknas")</f>
        <v>Nej</v>
      </c>
      <c r="H318" t="str">
        <f>IFERROR(VLOOKUP($B318,Miljövärden!$B$3:$H$600,MATCH(H$2,Miljövärden!$B$2:$H$2,0),FALSE),"Nej, saknas")</f>
        <v>Nej</v>
      </c>
      <c r="P318" t="str">
        <f t="shared" si="8"/>
        <v>nej</v>
      </c>
      <c r="R318">
        <f t="shared" si="9"/>
        <v>287</v>
      </c>
    </row>
    <row r="319" spans="1:18">
      <c r="A319" s="2" t="s">
        <v>455</v>
      </c>
      <c r="B319" s="2" t="s">
        <v>458</v>
      </c>
      <c r="C319">
        <f>IFERROR(VLOOKUP($B319,Miljövärden!$B$3:$H$600,MATCH(C$2,Miljövärden!$B$2:$H$2,0),FALSE),"Saknas")</f>
        <v>0</v>
      </c>
      <c r="D319">
        <f>IFERROR(VLOOKUP($B319,Miljövärden!$B$3:$H$600,MATCH(D$2,Miljövärden!$B$2:$H$2,0),FALSE),"Saknas")</f>
        <v>0</v>
      </c>
      <c r="E319">
        <f>IFERROR(VLOOKUP($B319,Miljövärden!$B$3:$H$600,MATCH(E$2,Miljövärden!$B$2:$H$2,0),FALSE),"Saknas")</f>
        <v>0</v>
      </c>
      <c r="F319">
        <f>IFERROR(VLOOKUP($B319,Miljövärden!$B$3:$H$600,MATCH(F$2,Miljövärden!$B$2:$H$2,0),FALSE),"Saknas")</f>
        <v>0</v>
      </c>
      <c r="G319" t="str">
        <f>IFERROR(VLOOKUP($B319,Miljövärden!$B$3:$H$600,MATCH(G$2,Miljövärden!$B$2:$H$2,0),FALSE),"Nej, saknas")</f>
        <v>Nej</v>
      </c>
      <c r="H319" t="str">
        <f>IFERROR(VLOOKUP($B319,Miljövärden!$B$3:$H$600,MATCH(H$2,Miljövärden!$B$2:$H$2,0),FALSE),"Nej, saknas")</f>
        <v>Nej</v>
      </c>
      <c r="P319" t="str">
        <f t="shared" si="8"/>
        <v>nej</v>
      </c>
      <c r="R319">
        <f t="shared" si="9"/>
        <v>287</v>
      </c>
    </row>
    <row r="320" spans="1:18">
      <c r="A320" s="2" t="s">
        <v>455</v>
      </c>
      <c r="B320" s="2" t="s">
        <v>459</v>
      </c>
      <c r="C320">
        <f>IFERROR(VLOOKUP($B320,Miljövärden!$B$3:$H$600,MATCH(C$2,Miljövärden!$B$2:$H$2,0),FALSE),"Saknas")</f>
        <v>4.5259099999999997E-2</v>
      </c>
      <c r="D320">
        <f>IFERROR(VLOOKUP($B320,Miljövärden!$B$3:$H$600,MATCH(D$2,Miljövärden!$B$2:$H$2,0),FALSE),"Saknas")</f>
        <v>48.7</v>
      </c>
      <c r="E320">
        <f>IFERROR(VLOOKUP($B320,Miljövärden!$B$3:$H$600,MATCH(E$2,Miljövärden!$B$2:$H$2,0),FALSE),"Saknas")</f>
        <v>3.1232500000000001</v>
      </c>
      <c r="F320">
        <f>IFERROR(VLOOKUP($B320,Miljövärden!$B$3:$H$600,MATCH(F$2,Miljövärden!$B$2:$H$2,0),FALSE),"Saknas")</f>
        <v>6.9881800000000001E-3</v>
      </c>
      <c r="G320" t="str">
        <f>IFERROR(VLOOKUP($B320,Miljövärden!$B$3:$H$600,MATCH(G$2,Miljövärden!$B$2:$H$2,0),FALSE),"Nej, saknas")</f>
        <v>Ja</v>
      </c>
      <c r="H320" t="str">
        <f>IFERROR(VLOOKUP($B320,Miljövärden!$B$3:$H$600,MATCH(H$2,Miljövärden!$B$2:$H$2,0),FALSE),"Nej, saknas")</f>
        <v>Ja</v>
      </c>
      <c r="P320" t="str">
        <f t="shared" si="8"/>
        <v>Ja</v>
      </c>
      <c r="R320">
        <f t="shared" si="9"/>
        <v>288</v>
      </c>
    </row>
    <row r="321" spans="1:18">
      <c r="A321" s="2" t="s">
        <v>455</v>
      </c>
      <c r="B321" s="2" t="s">
        <v>460</v>
      </c>
      <c r="C321">
        <f>IFERROR(VLOOKUP($B321,Miljövärden!$B$3:$H$600,MATCH(C$2,Miljövärden!$B$2:$H$2,0),FALSE),"Saknas")</f>
        <v>0</v>
      </c>
      <c r="D321">
        <f>IFERROR(VLOOKUP($B321,Miljövärden!$B$3:$H$600,MATCH(D$2,Miljövärden!$B$2:$H$2,0),FALSE),"Saknas")</f>
        <v>0</v>
      </c>
      <c r="E321">
        <f>IFERROR(VLOOKUP($B321,Miljövärden!$B$3:$H$600,MATCH(E$2,Miljövärden!$B$2:$H$2,0),FALSE),"Saknas")</f>
        <v>0</v>
      </c>
      <c r="F321">
        <f>IFERROR(VLOOKUP($B321,Miljövärden!$B$3:$H$600,MATCH(F$2,Miljövärden!$B$2:$H$2,0),FALSE),"Saknas")</f>
        <v>0</v>
      </c>
      <c r="G321" t="str">
        <f>IFERROR(VLOOKUP($B321,Miljövärden!$B$3:$H$600,MATCH(G$2,Miljövärden!$B$2:$H$2,0),FALSE),"Nej, saknas")</f>
        <v>Nej</v>
      </c>
      <c r="H321" t="str">
        <f>IFERROR(VLOOKUP($B321,Miljövärden!$B$3:$H$600,MATCH(H$2,Miljövärden!$B$2:$H$2,0),FALSE),"Nej, saknas")</f>
        <v>Nej</v>
      </c>
      <c r="P321" t="str">
        <f t="shared" si="8"/>
        <v>nej</v>
      </c>
      <c r="R321">
        <f t="shared" si="9"/>
        <v>288</v>
      </c>
    </row>
    <row r="322" spans="1:18">
      <c r="A322" s="2" t="s">
        <v>455</v>
      </c>
      <c r="B322" s="2" t="s">
        <v>461</v>
      </c>
      <c r="C322">
        <f>IFERROR(VLOOKUP($B322,Miljövärden!$B$3:$H$600,MATCH(C$2,Miljövärden!$B$2:$H$2,0),FALSE),"Saknas")</f>
        <v>0</v>
      </c>
      <c r="D322">
        <f>IFERROR(VLOOKUP($B322,Miljövärden!$B$3:$H$600,MATCH(D$2,Miljövärden!$B$2:$H$2,0),FALSE),"Saknas")</f>
        <v>0</v>
      </c>
      <c r="E322">
        <f>IFERROR(VLOOKUP($B322,Miljövärden!$B$3:$H$600,MATCH(E$2,Miljövärden!$B$2:$H$2,0),FALSE),"Saknas")</f>
        <v>0</v>
      </c>
      <c r="F322">
        <f>IFERROR(VLOOKUP($B322,Miljövärden!$B$3:$H$600,MATCH(F$2,Miljövärden!$B$2:$H$2,0),FALSE),"Saknas")</f>
        <v>0</v>
      </c>
      <c r="G322" t="str">
        <f>IFERROR(VLOOKUP($B322,Miljövärden!$B$3:$H$600,MATCH(G$2,Miljövärden!$B$2:$H$2,0),FALSE),"Nej, saknas")</f>
        <v>Nej</v>
      </c>
      <c r="H322" t="str">
        <f>IFERROR(VLOOKUP($B322,Miljövärden!$B$3:$H$600,MATCH(H$2,Miljövärden!$B$2:$H$2,0),FALSE),"Nej, saknas")</f>
        <v>Nej</v>
      </c>
      <c r="P322" t="str">
        <f t="shared" si="8"/>
        <v>nej</v>
      </c>
      <c r="R322">
        <f t="shared" si="9"/>
        <v>288</v>
      </c>
    </row>
    <row r="323" spans="1:18">
      <c r="A323" s="2" t="s">
        <v>455</v>
      </c>
      <c r="B323" s="2" t="s">
        <v>462</v>
      </c>
      <c r="C323">
        <f>IFERROR(VLOOKUP($B323,Miljövärden!$B$3:$H$600,MATCH(C$2,Miljövärden!$B$2:$H$2,0),FALSE),"Saknas")</f>
        <v>0</v>
      </c>
      <c r="D323">
        <f>IFERROR(VLOOKUP($B323,Miljövärden!$B$3:$H$600,MATCH(D$2,Miljövärden!$B$2:$H$2,0),FALSE),"Saknas")</f>
        <v>0</v>
      </c>
      <c r="E323">
        <f>IFERROR(VLOOKUP($B323,Miljövärden!$B$3:$H$600,MATCH(E$2,Miljövärden!$B$2:$H$2,0),FALSE),"Saknas")</f>
        <v>0</v>
      </c>
      <c r="F323">
        <f>IFERROR(VLOOKUP($B323,Miljövärden!$B$3:$H$600,MATCH(F$2,Miljövärden!$B$2:$H$2,0),FALSE),"Saknas")</f>
        <v>0</v>
      </c>
      <c r="G323" t="str">
        <f>IFERROR(VLOOKUP($B323,Miljövärden!$B$3:$H$600,MATCH(G$2,Miljövärden!$B$2:$H$2,0),FALSE),"Nej, saknas")</f>
        <v>Nej</v>
      </c>
      <c r="H323" t="str">
        <f>IFERROR(VLOOKUP($B323,Miljövärden!$B$3:$H$600,MATCH(H$2,Miljövärden!$B$2:$H$2,0),FALSE),"Nej, saknas")</f>
        <v>Nej</v>
      </c>
      <c r="P323" t="str">
        <f t="shared" si="8"/>
        <v>nej</v>
      </c>
      <c r="R323">
        <f t="shared" si="9"/>
        <v>288</v>
      </c>
    </row>
    <row r="324" spans="1:18">
      <c r="A324" s="2" t="s">
        <v>455</v>
      </c>
      <c r="B324" s="2" t="s">
        <v>463</v>
      </c>
      <c r="C324">
        <f>IFERROR(VLOOKUP($B324,Miljövärden!$B$3:$H$600,MATCH(C$2,Miljövärden!$B$2:$H$2,0),FALSE),"Saknas")</f>
        <v>0.78203900000000004</v>
      </c>
      <c r="D324">
        <f>IFERROR(VLOOKUP($B324,Miljövärden!$B$3:$H$600,MATCH(D$2,Miljövärden!$B$2:$H$2,0),FALSE),"Saknas")</f>
        <v>102.62</v>
      </c>
      <c r="E324">
        <f>IFERROR(VLOOKUP($B324,Miljövärden!$B$3:$H$600,MATCH(E$2,Miljövärden!$B$2:$H$2,0),FALSE),"Saknas")</f>
        <v>5.6532400000000003</v>
      </c>
      <c r="F324">
        <f>IFERROR(VLOOKUP($B324,Miljövärden!$B$3:$H$600,MATCH(F$2,Miljövärden!$B$2:$H$2,0),FALSE),"Saknas")</f>
        <v>0.12002599999999999</v>
      </c>
      <c r="G324" t="str">
        <f>IFERROR(VLOOKUP($B324,Miljövärden!$B$3:$H$600,MATCH(G$2,Miljövärden!$B$2:$H$2,0),FALSE),"Nej, saknas")</f>
        <v>Ja</v>
      </c>
      <c r="H324" t="str">
        <f>IFERROR(VLOOKUP($B324,Miljövärden!$B$3:$H$600,MATCH(H$2,Miljövärden!$B$2:$H$2,0),FALSE),"Nej, saknas")</f>
        <v>Ja</v>
      </c>
      <c r="P324" t="str">
        <f t="shared" ref="P324:P387" si="10">IF(K324="x","nej",
IF(L324="x","ja",
IF(H324="Ja","Ja","nej")))</f>
        <v>Ja</v>
      </c>
      <c r="R324">
        <f t="shared" ref="R324:R387" si="11">IF(ISERROR(P324),R323,IF(P324="ja",R323+1,R323))</f>
        <v>289</v>
      </c>
    </row>
    <row r="325" spans="1:18">
      <c r="A325" s="2" t="s">
        <v>455</v>
      </c>
      <c r="B325" s="2" t="s">
        <v>464</v>
      </c>
      <c r="C325">
        <f>IFERROR(VLOOKUP($B325,Miljövärden!$B$3:$H$600,MATCH(C$2,Miljövärden!$B$2:$H$2,0),FALSE),"Saknas")</f>
        <v>0</v>
      </c>
      <c r="D325">
        <f>IFERROR(VLOOKUP($B325,Miljövärden!$B$3:$H$600,MATCH(D$2,Miljövärden!$B$2:$H$2,0),FALSE),"Saknas")</f>
        <v>0</v>
      </c>
      <c r="E325">
        <f>IFERROR(VLOOKUP($B325,Miljövärden!$B$3:$H$600,MATCH(E$2,Miljövärden!$B$2:$H$2,0),FALSE),"Saknas")</f>
        <v>0</v>
      </c>
      <c r="F325">
        <f>IFERROR(VLOOKUP($B325,Miljövärden!$B$3:$H$600,MATCH(F$2,Miljövärden!$B$2:$H$2,0),FALSE),"Saknas")</f>
        <v>0</v>
      </c>
      <c r="G325" t="str">
        <f>IFERROR(VLOOKUP($B325,Miljövärden!$B$3:$H$600,MATCH(G$2,Miljövärden!$B$2:$H$2,0),FALSE),"Nej, saknas")</f>
        <v>Nej</v>
      </c>
      <c r="H325" t="str">
        <f>IFERROR(VLOOKUP($B325,Miljövärden!$B$3:$H$600,MATCH(H$2,Miljövärden!$B$2:$H$2,0),FALSE),"Nej, saknas")</f>
        <v>Nej</v>
      </c>
      <c r="P325" t="str">
        <f t="shared" si="10"/>
        <v>nej</v>
      </c>
      <c r="R325">
        <f t="shared" si="11"/>
        <v>289</v>
      </c>
    </row>
    <row r="326" spans="1:18">
      <c r="A326" s="2" t="s">
        <v>465</v>
      </c>
      <c r="B326" s="2" t="s">
        <v>466</v>
      </c>
      <c r="C326">
        <f>IFERROR(VLOOKUP($B326,Miljövärden!$B$3:$H$600,MATCH(C$2,Miljövärden!$B$2:$H$2,0),FALSE),"Saknas")</f>
        <v>0.21135599999999999</v>
      </c>
      <c r="D326">
        <f>IFERROR(VLOOKUP($B326,Miljövärden!$B$3:$H$600,MATCH(D$2,Miljövärden!$B$2:$H$2,0),FALSE),"Saknas")</f>
        <v>39.041699999999999</v>
      </c>
      <c r="E326">
        <f>IFERROR(VLOOKUP($B326,Miljövärden!$B$3:$H$600,MATCH(E$2,Miljövärden!$B$2:$H$2,0),FALSE),"Saknas")</f>
        <v>10.113300000000001</v>
      </c>
      <c r="F326">
        <f>IFERROR(VLOOKUP($B326,Miljövärden!$B$3:$H$600,MATCH(F$2,Miljövärden!$B$2:$H$2,0),FALSE),"Saknas")</f>
        <v>7.1364300000000006E-2</v>
      </c>
      <c r="G326" t="str">
        <f>IFERROR(VLOOKUP($B326,Miljövärden!$B$3:$H$600,MATCH(G$2,Miljövärden!$B$2:$H$2,0),FALSE),"Nej, saknas")</f>
        <v>Ja</v>
      </c>
      <c r="H326" t="str">
        <f>IFERROR(VLOOKUP($B326,Miljövärden!$B$3:$H$600,MATCH(H$2,Miljövärden!$B$2:$H$2,0),FALSE),"Nej, saknas")</f>
        <v>Ja</v>
      </c>
      <c r="P326" t="str">
        <f t="shared" si="10"/>
        <v>Ja</v>
      </c>
      <c r="R326">
        <f t="shared" si="11"/>
        <v>290</v>
      </c>
    </row>
    <row r="327" spans="1:18">
      <c r="A327" s="2" t="s">
        <v>465</v>
      </c>
      <c r="B327" s="2" t="s">
        <v>467</v>
      </c>
      <c r="C327">
        <f>IFERROR(VLOOKUP($B327,Miljövärden!$B$3:$H$600,MATCH(C$2,Miljövärden!$B$2:$H$2,0),FALSE),"Saknas")</f>
        <v>0.14812400000000001</v>
      </c>
      <c r="D327">
        <f>IFERROR(VLOOKUP($B327,Miljövärden!$B$3:$H$600,MATCH(D$2,Miljövärden!$B$2:$H$2,0),FALSE),"Saknas")</f>
        <v>22.344799999999999</v>
      </c>
      <c r="E327">
        <f>IFERROR(VLOOKUP($B327,Miljövärden!$B$3:$H$600,MATCH(E$2,Miljövärden!$B$2:$H$2,0),FALSE),"Saknas")</f>
        <v>9.3751099999999994</v>
      </c>
      <c r="F327">
        <f>IFERROR(VLOOKUP($B327,Miljövärden!$B$3:$H$600,MATCH(F$2,Miljövärden!$B$2:$H$2,0),FALSE),"Saknas")</f>
        <v>2.7156199999999998E-2</v>
      </c>
      <c r="G327" t="str">
        <f>IFERROR(VLOOKUP($B327,Miljövärden!$B$3:$H$600,MATCH(G$2,Miljövärden!$B$2:$H$2,0),FALSE),"Nej, saknas")</f>
        <v>Ja</v>
      </c>
      <c r="H327" t="str">
        <f>IFERROR(VLOOKUP($B327,Miljövärden!$B$3:$H$600,MATCH(H$2,Miljövärden!$B$2:$H$2,0),FALSE),"Nej, saknas")</f>
        <v>Ja</v>
      </c>
      <c r="P327" t="str">
        <f t="shared" si="10"/>
        <v>Ja</v>
      </c>
      <c r="R327">
        <f t="shared" si="11"/>
        <v>291</v>
      </c>
    </row>
    <row r="328" spans="1:18">
      <c r="A328" s="2" t="s">
        <v>465</v>
      </c>
      <c r="B328" s="2" t="s">
        <v>468</v>
      </c>
      <c r="C328">
        <f>IFERROR(VLOOKUP($B328,Miljövärden!$B$3:$H$600,MATCH(C$2,Miljövärden!$B$2:$H$2,0),FALSE),"Saknas")</f>
        <v>0.13446900000000001</v>
      </c>
      <c r="D328">
        <f>IFERROR(VLOOKUP($B328,Miljövärden!$B$3:$H$600,MATCH(D$2,Miljövärden!$B$2:$H$2,0),FALSE),"Saknas")</f>
        <v>108.657</v>
      </c>
      <c r="E328">
        <f>IFERROR(VLOOKUP($B328,Miljövärden!$B$3:$H$600,MATCH(E$2,Miljövärden!$B$2:$H$2,0),FALSE),"Saknas")</f>
        <v>3.1754500000000001</v>
      </c>
      <c r="F328">
        <f>IFERROR(VLOOKUP($B328,Miljövärden!$B$3:$H$600,MATCH(F$2,Miljövärden!$B$2:$H$2,0),FALSE),"Saknas")</f>
        <v>1.8432299999999999E-2</v>
      </c>
      <c r="G328" t="str">
        <f>IFERROR(VLOOKUP($B328,Miljövärden!$B$3:$H$600,MATCH(G$2,Miljövärden!$B$2:$H$2,0),FALSE),"Nej, saknas")</f>
        <v>Ja</v>
      </c>
      <c r="H328" t="str">
        <f>IFERROR(VLOOKUP($B328,Miljövärden!$B$3:$H$600,MATCH(H$2,Miljövärden!$B$2:$H$2,0),FALSE),"Nej, saknas")</f>
        <v>Ja</v>
      </c>
      <c r="P328" t="str">
        <f t="shared" si="10"/>
        <v>Ja</v>
      </c>
      <c r="R328">
        <f t="shared" si="11"/>
        <v>292</v>
      </c>
    </row>
    <row r="329" spans="1:18">
      <c r="A329" s="2" t="s">
        <v>465</v>
      </c>
      <c r="B329" s="2" t="s">
        <v>469</v>
      </c>
      <c r="C329">
        <f>IFERROR(VLOOKUP($B329,Miljövärden!$B$3:$H$600,MATCH(C$2,Miljövärden!$B$2:$H$2,0),FALSE),"Saknas")</f>
        <v>0</v>
      </c>
      <c r="D329">
        <f>IFERROR(VLOOKUP($B329,Miljövärden!$B$3:$H$600,MATCH(D$2,Miljövärden!$B$2:$H$2,0),FALSE),"Saknas")</f>
        <v>0</v>
      </c>
      <c r="E329">
        <f>IFERROR(VLOOKUP($B329,Miljövärden!$B$3:$H$600,MATCH(E$2,Miljövärden!$B$2:$H$2,0),FALSE),"Saknas")</f>
        <v>0</v>
      </c>
      <c r="F329">
        <f>IFERROR(VLOOKUP($B329,Miljövärden!$B$3:$H$600,MATCH(F$2,Miljövärden!$B$2:$H$2,0),FALSE),"Saknas")</f>
        <v>0</v>
      </c>
      <c r="G329" t="str">
        <f>IFERROR(VLOOKUP($B329,Miljövärden!$B$3:$H$600,MATCH(G$2,Miljövärden!$B$2:$H$2,0),FALSE),"Nej, saknas")</f>
        <v>Ja</v>
      </c>
      <c r="H329" t="str">
        <f>IFERROR(VLOOKUP($B329,Miljövärden!$B$3:$H$600,MATCH(H$2,Miljövärden!$B$2:$H$2,0),FALSE),"Nej, saknas")</f>
        <v>Nej</v>
      </c>
      <c r="P329" t="str">
        <f t="shared" si="10"/>
        <v>nej</v>
      </c>
      <c r="R329">
        <f t="shared" si="11"/>
        <v>292</v>
      </c>
    </row>
    <row r="330" spans="1:18">
      <c r="A330" s="2" t="s">
        <v>465</v>
      </c>
      <c r="B330" s="2" t="s">
        <v>470</v>
      </c>
      <c r="C330">
        <f>IFERROR(VLOOKUP($B330,Miljövärden!$B$3:$H$600,MATCH(C$2,Miljövärden!$B$2:$H$2,0),FALSE),"Saknas")</f>
        <v>1.4613799999999999</v>
      </c>
      <c r="D330">
        <f>IFERROR(VLOOKUP($B330,Miljövärden!$B$3:$H$600,MATCH(D$2,Miljövärden!$B$2:$H$2,0),FALSE),"Saknas")</f>
        <v>264.27499999999998</v>
      </c>
      <c r="E330">
        <f>IFERROR(VLOOKUP($B330,Miljövärden!$B$3:$H$600,MATCH(E$2,Miljövärden!$B$2:$H$2,0),FALSE),"Saknas")</f>
        <v>1.63879</v>
      </c>
      <c r="F330">
        <f>IFERROR(VLOOKUP($B330,Miljövärden!$B$3:$H$600,MATCH(F$2,Miljövärden!$B$2:$H$2,0),FALSE),"Saknas")</f>
        <v>0.25679299999999999</v>
      </c>
      <c r="G330" t="str">
        <f>IFERROR(VLOOKUP($B330,Miljövärden!$B$3:$H$600,MATCH(G$2,Miljövärden!$B$2:$H$2,0),FALSE),"Nej, saknas")</f>
        <v>Ja</v>
      </c>
      <c r="H330" t="str">
        <f>IFERROR(VLOOKUP($B330,Miljövärden!$B$3:$H$600,MATCH(H$2,Miljövärden!$B$2:$H$2,0),FALSE),"Nej, saknas")</f>
        <v>Ja</v>
      </c>
      <c r="P330" t="str">
        <f t="shared" si="10"/>
        <v>Ja</v>
      </c>
      <c r="R330">
        <f t="shared" si="11"/>
        <v>293</v>
      </c>
    </row>
    <row r="331" spans="1:18">
      <c r="A331" s="2" t="s">
        <v>465</v>
      </c>
      <c r="B331" s="2" t="s">
        <v>471</v>
      </c>
      <c r="C331">
        <f>IFERROR(VLOOKUP($B331,Miljövärden!$B$3:$H$600,MATCH(C$2,Miljövärden!$B$2:$H$2,0),FALSE),"Saknas")</f>
        <v>0.25773099999999999</v>
      </c>
      <c r="D331">
        <f>IFERROR(VLOOKUP($B331,Miljövärden!$B$3:$H$600,MATCH(D$2,Miljövärden!$B$2:$H$2,0),FALSE),"Saknas")</f>
        <v>28.873100000000001</v>
      </c>
      <c r="E331">
        <f>IFERROR(VLOOKUP($B331,Miljövärden!$B$3:$H$600,MATCH(E$2,Miljövärden!$B$2:$H$2,0),FALSE),"Saknas")</f>
        <v>20.5303</v>
      </c>
      <c r="F331">
        <f>IFERROR(VLOOKUP($B331,Miljövärden!$B$3:$H$600,MATCH(F$2,Miljövärden!$B$2:$H$2,0),FALSE),"Saknas")</f>
        <v>6.1314399999999998E-2</v>
      </c>
      <c r="G331" t="str">
        <f>IFERROR(VLOOKUP($B331,Miljövärden!$B$3:$H$600,MATCH(G$2,Miljövärden!$B$2:$H$2,0),FALSE),"Nej, saknas")</f>
        <v>Ja</v>
      </c>
      <c r="H331" t="str">
        <f>IFERROR(VLOOKUP($B331,Miljövärden!$B$3:$H$600,MATCH(H$2,Miljövärden!$B$2:$H$2,0),FALSE),"Nej, saknas")</f>
        <v>Ja</v>
      </c>
      <c r="P331" t="str">
        <f t="shared" si="10"/>
        <v>Ja</v>
      </c>
      <c r="R331">
        <f t="shared" si="11"/>
        <v>294</v>
      </c>
    </row>
    <row r="332" spans="1:18">
      <c r="A332" s="2" t="s">
        <v>472</v>
      </c>
      <c r="B332" s="2" t="s">
        <v>473</v>
      </c>
      <c r="C332" t="str">
        <f>IFERROR(VLOOKUP($B332,Miljövärden!$B$3:$H$600,MATCH(C$2,Miljövärden!$B$2:$H$2,0),FALSE),"Saknas")</f>
        <v>Saknas</v>
      </c>
      <c r="D332" t="str">
        <f>IFERROR(VLOOKUP($B332,Miljövärden!$B$3:$H$600,MATCH(D$2,Miljövärden!$B$2:$H$2,0),FALSE),"Saknas")</f>
        <v>Saknas</v>
      </c>
      <c r="E332" t="str">
        <f>IFERROR(VLOOKUP($B332,Miljövärden!$B$3:$H$600,MATCH(E$2,Miljövärden!$B$2:$H$2,0),FALSE),"Saknas")</f>
        <v>Saknas</v>
      </c>
      <c r="F332" t="str">
        <f>IFERROR(VLOOKUP($B332,Miljövärden!$B$3:$H$600,MATCH(F$2,Miljövärden!$B$2:$H$2,0),FALSE),"Saknas")</f>
        <v>Saknas</v>
      </c>
      <c r="G332" t="str">
        <f>IFERROR(VLOOKUP($B332,Miljövärden!$B$3:$H$600,MATCH(G$2,Miljövärden!$B$2:$H$2,0),FALSE),"Nej, saknas")</f>
        <v>Nej, saknas</v>
      </c>
      <c r="H332" t="str">
        <f>IFERROR(VLOOKUP($B332,Miljövärden!$B$3:$H$600,MATCH(H$2,Miljövärden!$B$2:$H$2,0),FALSE),"Nej, saknas")</f>
        <v>Nej, saknas</v>
      </c>
      <c r="P332" t="str">
        <f t="shared" si="10"/>
        <v>nej</v>
      </c>
      <c r="R332">
        <f t="shared" si="11"/>
        <v>294</v>
      </c>
    </row>
    <row r="333" spans="1:18">
      <c r="A333" s="2" t="s">
        <v>474</v>
      </c>
      <c r="B333" s="2" t="s">
        <v>475</v>
      </c>
      <c r="C333">
        <f>IFERROR(VLOOKUP($B333,Miljövärden!$B$3:$H$600,MATCH(C$2,Miljövärden!$B$2:$H$2,0),FALSE),"Saknas")</f>
        <v>5.4474500000000002E-2</v>
      </c>
      <c r="D333">
        <f>IFERROR(VLOOKUP($B333,Miljövärden!$B$3:$H$600,MATCH(D$2,Miljövärden!$B$2:$H$2,0),FALSE),"Saknas")</f>
        <v>4.9493099999999997</v>
      </c>
      <c r="E333">
        <f>IFERROR(VLOOKUP($B333,Miljövärden!$B$3:$H$600,MATCH(E$2,Miljövärden!$B$2:$H$2,0),FALSE),"Saknas")</f>
        <v>9.2558799999999994</v>
      </c>
      <c r="F333">
        <f>IFERROR(VLOOKUP($B333,Miljövärden!$B$3:$H$600,MATCH(F$2,Miljövärden!$B$2:$H$2,0),FALSE),"Saknas")</f>
        <v>0</v>
      </c>
      <c r="G333" t="str">
        <f>IFERROR(VLOOKUP($B333,Miljövärden!$B$3:$H$600,MATCH(G$2,Miljövärden!$B$2:$H$2,0),FALSE),"Nej, saknas")</f>
        <v>Ja</v>
      </c>
      <c r="H333" t="str">
        <f>IFERROR(VLOOKUP($B333,Miljövärden!$B$3:$H$600,MATCH(H$2,Miljövärden!$B$2:$H$2,0),FALSE),"Nej, saknas")</f>
        <v>Ja</v>
      </c>
      <c r="P333" t="str">
        <f t="shared" si="10"/>
        <v>Ja</v>
      </c>
      <c r="R333">
        <f t="shared" si="11"/>
        <v>295</v>
      </c>
    </row>
    <row r="334" spans="1:18">
      <c r="A334" s="2" t="s">
        <v>474</v>
      </c>
      <c r="B334" s="2" t="s">
        <v>476</v>
      </c>
      <c r="C334">
        <f>IFERROR(VLOOKUP($B334,Miljövärden!$B$3:$H$600,MATCH(C$2,Miljövärden!$B$2:$H$2,0),FALSE),"Saknas")</f>
        <v>0.18917900000000001</v>
      </c>
      <c r="D334">
        <f>IFERROR(VLOOKUP($B334,Miljövärden!$B$3:$H$600,MATCH(D$2,Miljövärden!$B$2:$H$2,0),FALSE),"Saknas")</f>
        <v>9.5459200000000006</v>
      </c>
      <c r="E334">
        <f>IFERROR(VLOOKUP($B334,Miljövärden!$B$3:$H$600,MATCH(E$2,Miljövärden!$B$2:$H$2,0),FALSE),"Saknas")</f>
        <v>18.3767</v>
      </c>
      <c r="F334">
        <f>IFERROR(VLOOKUP($B334,Miljövärden!$B$3:$H$600,MATCH(F$2,Miljövärden!$B$2:$H$2,0),FALSE),"Saknas")</f>
        <v>1.23967E-2</v>
      </c>
      <c r="G334" t="str">
        <f>IFERROR(VLOOKUP($B334,Miljövärden!$B$3:$H$600,MATCH(G$2,Miljövärden!$B$2:$H$2,0),FALSE),"Nej, saknas")</f>
        <v>Ja</v>
      </c>
      <c r="H334" t="str">
        <f>IFERROR(VLOOKUP($B334,Miljövärden!$B$3:$H$600,MATCH(H$2,Miljövärden!$B$2:$H$2,0),FALSE),"Nej, saknas")</f>
        <v>Ja</v>
      </c>
      <c r="P334" t="str">
        <f t="shared" si="10"/>
        <v>Ja</v>
      </c>
      <c r="R334">
        <f t="shared" si="11"/>
        <v>296</v>
      </c>
    </row>
    <row r="335" spans="1:18">
      <c r="A335" s="2" t="s">
        <v>474</v>
      </c>
      <c r="B335" s="2" t="s">
        <v>477</v>
      </c>
      <c r="C335">
        <f>IFERROR(VLOOKUP($B335,Miljövärden!$B$3:$H$600,MATCH(C$2,Miljövärden!$B$2:$H$2,0),FALSE),"Saknas")</f>
        <v>0.15476799999999999</v>
      </c>
      <c r="D335">
        <f>IFERROR(VLOOKUP($B335,Miljövärden!$B$3:$H$600,MATCH(D$2,Miljövärden!$B$2:$H$2,0),FALSE),"Saknas")</f>
        <v>5.0402899999999997</v>
      </c>
      <c r="E335">
        <f>IFERROR(VLOOKUP($B335,Miljövärden!$B$3:$H$600,MATCH(E$2,Miljövärden!$B$2:$H$2,0),FALSE),"Saknas")</f>
        <v>6.6367799999999999</v>
      </c>
      <c r="F335">
        <f>IFERROR(VLOOKUP($B335,Miljövärden!$B$3:$H$600,MATCH(F$2,Miljövärden!$B$2:$H$2,0),FALSE),"Saknas")</f>
        <v>4.0590599999999998E-3</v>
      </c>
      <c r="G335" t="str">
        <f>IFERROR(VLOOKUP($B335,Miljövärden!$B$3:$H$600,MATCH(G$2,Miljövärden!$B$2:$H$2,0),FALSE),"Nej, saknas")</f>
        <v>Ja</v>
      </c>
      <c r="H335" t="str">
        <f>IFERROR(VLOOKUP($B335,Miljövärden!$B$3:$H$600,MATCH(H$2,Miljövärden!$B$2:$H$2,0),FALSE),"Nej, saknas")</f>
        <v>Ja</v>
      </c>
      <c r="P335" t="str">
        <f t="shared" si="10"/>
        <v>Ja</v>
      </c>
      <c r="R335">
        <f t="shared" si="11"/>
        <v>297</v>
      </c>
    </row>
    <row r="336" spans="1:18">
      <c r="A336" s="2" t="s">
        <v>478</v>
      </c>
      <c r="B336" s="2" t="s">
        <v>479</v>
      </c>
      <c r="C336">
        <f>IFERROR(VLOOKUP($B336,Miljövärden!$B$3:$H$600,MATCH(C$2,Miljövärden!$B$2:$H$2,0),FALSE),"Saknas")</f>
        <v>0.14172799999999999</v>
      </c>
      <c r="D336">
        <f>IFERROR(VLOOKUP($B336,Miljövärden!$B$3:$H$600,MATCH(D$2,Miljövärden!$B$2:$H$2,0),FALSE),"Saknas")</f>
        <v>39.581299999999999</v>
      </c>
      <c r="E336">
        <f>IFERROR(VLOOKUP($B336,Miljövärden!$B$3:$H$600,MATCH(E$2,Miljövärden!$B$2:$H$2,0),FALSE),"Saknas")</f>
        <v>3.4213900000000002</v>
      </c>
      <c r="F336">
        <f>IFERROR(VLOOKUP($B336,Miljövärden!$B$3:$H$600,MATCH(F$2,Miljövärden!$B$2:$H$2,0),FALSE),"Saknas")</f>
        <v>5.77993E-3</v>
      </c>
      <c r="G336" t="str">
        <f>IFERROR(VLOOKUP($B336,Miljövärden!$B$3:$H$600,MATCH(G$2,Miljövärden!$B$2:$H$2,0),FALSE),"Nej, saknas")</f>
        <v>Ja</v>
      </c>
      <c r="H336" t="str">
        <f>IFERROR(VLOOKUP($B336,Miljövärden!$B$3:$H$600,MATCH(H$2,Miljövärden!$B$2:$H$2,0),FALSE),"Nej, saknas")</f>
        <v>Ja</v>
      </c>
      <c r="P336" t="str">
        <f t="shared" si="10"/>
        <v>Ja</v>
      </c>
      <c r="R336">
        <f t="shared" si="11"/>
        <v>298</v>
      </c>
    </row>
    <row r="337" spans="1:18">
      <c r="A337" s="2" t="s">
        <v>480</v>
      </c>
      <c r="B337" s="2" t="s">
        <v>481</v>
      </c>
      <c r="C337">
        <f>IFERROR(VLOOKUP($B337,Miljövärden!$B$3:$H$600,MATCH(C$2,Miljövärden!$B$2:$H$2,0),FALSE),"Saknas")</f>
        <v>9.6121999999999999E-2</v>
      </c>
      <c r="D337">
        <f>IFERROR(VLOOKUP($B337,Miljövärden!$B$3:$H$600,MATCH(D$2,Miljövärden!$B$2:$H$2,0),FALSE),"Saknas")</f>
        <v>19.836200000000002</v>
      </c>
      <c r="E337">
        <f>IFERROR(VLOOKUP($B337,Miljövärden!$B$3:$H$600,MATCH(E$2,Miljövärden!$B$2:$H$2,0),FALSE),"Saknas")</f>
        <v>4.9633000000000003</v>
      </c>
      <c r="F337">
        <f>IFERROR(VLOOKUP($B337,Miljövärden!$B$3:$H$600,MATCH(F$2,Miljövärden!$B$2:$H$2,0),FALSE),"Saknas")</f>
        <v>5.1118499999999997E-2</v>
      </c>
      <c r="G337" t="str">
        <f>IFERROR(VLOOKUP($B337,Miljövärden!$B$3:$H$600,MATCH(G$2,Miljövärden!$B$2:$H$2,0),FALSE),"Nej, saknas")</f>
        <v>Ja</v>
      </c>
      <c r="H337" t="str">
        <f>IFERROR(VLOOKUP($B337,Miljövärden!$B$3:$H$600,MATCH(H$2,Miljövärden!$B$2:$H$2,0),FALSE),"Nej, saknas")</f>
        <v>Ja</v>
      </c>
      <c r="P337" t="str">
        <f t="shared" si="10"/>
        <v>Ja</v>
      </c>
      <c r="R337">
        <f t="shared" si="11"/>
        <v>299</v>
      </c>
    </row>
    <row r="338" spans="1:18">
      <c r="A338" s="2" t="s">
        <v>482</v>
      </c>
      <c r="B338" s="2" t="s">
        <v>483</v>
      </c>
      <c r="C338">
        <f>IFERROR(VLOOKUP($B338,Miljövärden!$B$3:$H$600,MATCH(C$2,Miljövärden!$B$2:$H$2,0),FALSE),"Saknas")</f>
        <v>4.7975400000000001E-2</v>
      </c>
      <c r="D338">
        <f>IFERROR(VLOOKUP($B338,Miljövärden!$B$3:$H$600,MATCH(D$2,Miljövärden!$B$2:$H$2,0),FALSE),"Saknas")</f>
        <v>6.2305799999999998</v>
      </c>
      <c r="E338">
        <f>IFERROR(VLOOKUP($B338,Miljövärden!$B$3:$H$600,MATCH(E$2,Miljövärden!$B$2:$H$2,0),FALSE),"Saknas")</f>
        <v>10.903499999999999</v>
      </c>
      <c r="F338">
        <f>IFERROR(VLOOKUP($B338,Miljövärden!$B$3:$H$600,MATCH(F$2,Miljövärden!$B$2:$H$2,0),FALSE),"Saknas")</f>
        <v>0</v>
      </c>
      <c r="G338" t="str">
        <f>IFERROR(VLOOKUP($B338,Miljövärden!$B$3:$H$600,MATCH(G$2,Miljövärden!$B$2:$H$2,0),FALSE),"Nej, saknas")</f>
        <v>Ja</v>
      </c>
      <c r="H338" t="str">
        <f>IFERROR(VLOOKUP($B338,Miljövärden!$B$3:$H$600,MATCH(H$2,Miljövärden!$B$2:$H$2,0),FALSE),"Nej, saknas")</f>
        <v>Ja</v>
      </c>
      <c r="P338" t="str">
        <f t="shared" si="10"/>
        <v>Ja</v>
      </c>
      <c r="R338">
        <f t="shared" si="11"/>
        <v>300</v>
      </c>
    </row>
    <row r="339" spans="1:18">
      <c r="A339" s="2" t="s">
        <v>482</v>
      </c>
      <c r="B339" s="2" t="s">
        <v>484</v>
      </c>
      <c r="C339">
        <f>IFERROR(VLOOKUP($B339,Miljövärden!$B$3:$H$600,MATCH(C$2,Miljövärden!$B$2:$H$2,0),FALSE),"Saknas")</f>
        <v>5.3983000000000003E-2</v>
      </c>
      <c r="D339">
        <f>IFERROR(VLOOKUP($B339,Miljövärden!$B$3:$H$600,MATCH(D$2,Miljövärden!$B$2:$H$2,0),FALSE),"Saknas")</f>
        <v>4.3757900000000003</v>
      </c>
      <c r="E339">
        <f>IFERROR(VLOOKUP($B339,Miljövärden!$B$3:$H$600,MATCH(E$2,Miljövärden!$B$2:$H$2,0),FALSE),"Saknas")</f>
        <v>4.2796099999999999</v>
      </c>
      <c r="F339">
        <f>IFERROR(VLOOKUP($B339,Miljövärden!$B$3:$H$600,MATCH(F$2,Miljövärden!$B$2:$H$2,0),FALSE),"Saknas")</f>
        <v>8.7255299999999998E-4</v>
      </c>
      <c r="G339" t="str">
        <f>IFERROR(VLOOKUP($B339,Miljövärden!$B$3:$H$600,MATCH(G$2,Miljövärden!$B$2:$H$2,0),FALSE),"Nej, saknas")</f>
        <v>Ja</v>
      </c>
      <c r="H339" t="str">
        <f>IFERROR(VLOOKUP($B339,Miljövärden!$B$3:$H$600,MATCH(H$2,Miljövärden!$B$2:$H$2,0),FALSE),"Nej, saknas")</f>
        <v>Ja</v>
      </c>
      <c r="P339" t="str">
        <f t="shared" si="10"/>
        <v>Ja</v>
      </c>
      <c r="R339">
        <f t="shared" si="11"/>
        <v>301</v>
      </c>
    </row>
    <row r="340" spans="1:18">
      <c r="A340" s="2" t="s">
        <v>482</v>
      </c>
      <c r="B340" s="2" t="s">
        <v>485</v>
      </c>
      <c r="C340">
        <f>IFERROR(VLOOKUP($B340,Miljövärden!$B$3:$H$600,MATCH(C$2,Miljövärden!$B$2:$H$2,0),FALSE),"Saknas")</f>
        <v>0.109794</v>
      </c>
      <c r="D340">
        <f>IFERROR(VLOOKUP($B340,Miljövärden!$B$3:$H$600,MATCH(D$2,Miljövärden!$B$2:$H$2,0),FALSE),"Saknas")</f>
        <v>22.128599999999999</v>
      </c>
      <c r="E340">
        <f>IFERROR(VLOOKUP($B340,Miljövärden!$B$3:$H$600,MATCH(E$2,Miljövärden!$B$2:$H$2,0),FALSE),"Saknas")</f>
        <v>10.8215</v>
      </c>
      <c r="F340">
        <f>IFERROR(VLOOKUP($B340,Miljövärden!$B$3:$H$600,MATCH(F$2,Miljövärden!$B$2:$H$2,0),FALSE),"Saknas")</f>
        <v>4.4193499999999997E-2</v>
      </c>
      <c r="G340" t="str">
        <f>IFERROR(VLOOKUP($B340,Miljövärden!$B$3:$H$600,MATCH(G$2,Miljövärden!$B$2:$H$2,0),FALSE),"Nej, saknas")</f>
        <v>Ja</v>
      </c>
      <c r="H340" t="str">
        <f>IFERROR(VLOOKUP($B340,Miljövärden!$B$3:$H$600,MATCH(H$2,Miljövärden!$B$2:$H$2,0),FALSE),"Nej, saknas")</f>
        <v>Ja</v>
      </c>
      <c r="P340" t="str">
        <f t="shared" si="10"/>
        <v>Ja</v>
      </c>
      <c r="R340">
        <f t="shared" si="11"/>
        <v>302</v>
      </c>
    </row>
    <row r="341" spans="1:18">
      <c r="A341" s="2" t="s">
        <v>482</v>
      </c>
      <c r="B341" s="2" t="s">
        <v>486</v>
      </c>
      <c r="C341">
        <f>IFERROR(VLOOKUP($B341,Miljövärden!$B$3:$H$600,MATCH(C$2,Miljövärden!$B$2:$H$2,0),FALSE),"Saknas")</f>
        <v>4.0582E-2</v>
      </c>
      <c r="D341">
        <f>IFERROR(VLOOKUP($B341,Miljövärden!$B$3:$H$600,MATCH(D$2,Miljövärden!$B$2:$H$2,0),FALSE),"Saknas")</f>
        <v>93.014099999999999</v>
      </c>
      <c r="E341">
        <f>IFERROR(VLOOKUP($B341,Miljövärden!$B$3:$H$600,MATCH(E$2,Miljövärden!$B$2:$H$2,0),FALSE),"Saknas")</f>
        <v>2.6710799999999999</v>
      </c>
      <c r="F341">
        <f>IFERROR(VLOOKUP($B341,Miljövärden!$B$3:$H$600,MATCH(F$2,Miljövärden!$B$2:$H$2,0),FALSE),"Saknas")</f>
        <v>5.5651499999999996E-3</v>
      </c>
      <c r="G341" t="str">
        <f>IFERROR(VLOOKUP($B341,Miljövärden!$B$3:$H$600,MATCH(G$2,Miljövärden!$B$2:$H$2,0),FALSE),"Nej, saknas")</f>
        <v>Ja</v>
      </c>
      <c r="H341" t="str">
        <f>IFERROR(VLOOKUP($B341,Miljövärden!$B$3:$H$600,MATCH(H$2,Miljövärden!$B$2:$H$2,0),FALSE),"Nej, saknas")</f>
        <v>Ja</v>
      </c>
      <c r="P341" t="str">
        <f t="shared" si="10"/>
        <v>Ja</v>
      </c>
      <c r="R341">
        <f t="shared" si="11"/>
        <v>303</v>
      </c>
    </row>
    <row r="342" spans="1:18">
      <c r="A342" s="2" t="s">
        <v>482</v>
      </c>
      <c r="B342" s="2" t="s">
        <v>488</v>
      </c>
      <c r="C342">
        <f>IFERROR(VLOOKUP($B342,Miljövärden!$B$3:$H$600,MATCH(C$2,Miljövärden!$B$2:$H$2,0),FALSE),"Saknas")</f>
        <v>0.25622</v>
      </c>
      <c r="D342">
        <f>IFERROR(VLOOKUP($B342,Miljövärden!$B$3:$H$600,MATCH(D$2,Miljövärden!$B$2:$H$2,0),FALSE),"Saknas")</f>
        <v>61.251399999999997</v>
      </c>
      <c r="E342">
        <f>IFERROR(VLOOKUP($B342,Miljövärden!$B$3:$H$600,MATCH(E$2,Miljövärden!$B$2:$H$2,0),FALSE),"Saknas")</f>
        <v>7.7034200000000004</v>
      </c>
      <c r="F342">
        <f>IFERROR(VLOOKUP($B342,Miljövärden!$B$3:$H$600,MATCH(F$2,Miljövärden!$B$2:$H$2,0),FALSE),"Saknas")</f>
        <v>0.15815299999999999</v>
      </c>
      <c r="G342" t="str">
        <f>IFERROR(VLOOKUP($B342,Miljövärden!$B$3:$H$600,MATCH(G$2,Miljövärden!$B$2:$H$2,0),FALSE),"Nej, saknas")</f>
        <v>Ja</v>
      </c>
      <c r="H342" t="str">
        <f>IFERROR(VLOOKUP($B342,Miljövärden!$B$3:$H$600,MATCH(H$2,Miljövärden!$B$2:$H$2,0),FALSE),"Nej, saknas")</f>
        <v>Ja</v>
      </c>
      <c r="P342" t="str">
        <f t="shared" si="10"/>
        <v>Ja</v>
      </c>
      <c r="R342">
        <f t="shared" si="11"/>
        <v>304</v>
      </c>
    </row>
    <row r="343" spans="1:18">
      <c r="A343" s="2" t="s">
        <v>482</v>
      </c>
      <c r="B343" s="2" t="s">
        <v>489</v>
      </c>
      <c r="C343">
        <f>IFERROR(VLOOKUP($B343,Miljövärden!$B$3:$H$600,MATCH(C$2,Miljövärden!$B$2:$H$2,0),FALSE),"Saknas")</f>
        <v>3.4839299999999997E-2</v>
      </c>
      <c r="D343">
        <f>IFERROR(VLOOKUP($B343,Miljövärden!$B$3:$H$600,MATCH(D$2,Miljövärden!$B$2:$H$2,0),FALSE),"Saknas")</f>
        <v>5.0831900000000001</v>
      </c>
      <c r="E343">
        <f>IFERROR(VLOOKUP($B343,Miljövärden!$B$3:$H$600,MATCH(E$2,Miljövärden!$B$2:$H$2,0),FALSE),"Saknas")</f>
        <v>6.9307400000000001</v>
      </c>
      <c r="F343">
        <f>IFERROR(VLOOKUP($B343,Miljövärden!$B$3:$H$600,MATCH(F$2,Miljövärden!$B$2:$H$2,0),FALSE),"Saknas")</f>
        <v>3.8096699999999998E-3</v>
      </c>
      <c r="G343" t="str">
        <f>IFERROR(VLOOKUP($B343,Miljövärden!$B$3:$H$600,MATCH(G$2,Miljövärden!$B$2:$H$2,0),FALSE),"Nej, saknas")</f>
        <v>Ja</v>
      </c>
      <c r="H343" t="str">
        <f>IFERROR(VLOOKUP($B343,Miljövärden!$B$3:$H$600,MATCH(H$2,Miljövärden!$B$2:$H$2,0),FALSE),"Nej, saknas")</f>
        <v>Ja</v>
      </c>
      <c r="P343" t="str">
        <f t="shared" si="10"/>
        <v>Ja</v>
      </c>
      <c r="R343">
        <f t="shared" si="11"/>
        <v>305</v>
      </c>
    </row>
    <row r="344" spans="1:18">
      <c r="A344" s="2" t="s">
        <v>490</v>
      </c>
      <c r="B344" s="2" t="s">
        <v>491</v>
      </c>
      <c r="C344">
        <f>IFERROR(VLOOKUP($B344,Miljövärden!$B$3:$H$600,MATCH(C$2,Miljövärden!$B$2:$H$2,0),FALSE),"Saknas")</f>
        <v>5.2354999999999999E-2</v>
      </c>
      <c r="D344">
        <f>IFERROR(VLOOKUP($B344,Miljövärden!$B$3:$H$600,MATCH(D$2,Miljövärden!$B$2:$H$2,0),FALSE),"Saknas")</f>
        <v>0.173152</v>
      </c>
      <c r="E344">
        <f>IFERROR(VLOOKUP($B344,Miljövärden!$B$3:$H$600,MATCH(E$2,Miljövärden!$B$2:$H$2,0),FALSE),"Saknas")</f>
        <v>0.97350800000000004</v>
      </c>
      <c r="F344">
        <f>IFERROR(VLOOKUP($B344,Miljövärden!$B$3:$H$600,MATCH(F$2,Miljövärden!$B$2:$H$2,0),FALSE),"Saknas")</f>
        <v>0</v>
      </c>
      <c r="G344" t="str">
        <f>IFERROR(VLOOKUP($B344,Miljövärden!$B$3:$H$600,MATCH(G$2,Miljövärden!$B$2:$H$2,0),FALSE),"Nej, saknas")</f>
        <v>Ja</v>
      </c>
      <c r="H344" t="str">
        <f>IFERROR(VLOOKUP($B344,Miljövärden!$B$3:$H$600,MATCH(H$2,Miljövärden!$B$2:$H$2,0),FALSE),"Nej, saknas")</f>
        <v>Ja</v>
      </c>
      <c r="P344" t="str">
        <f t="shared" si="10"/>
        <v>Ja</v>
      </c>
      <c r="R344">
        <f t="shared" si="11"/>
        <v>306</v>
      </c>
    </row>
    <row r="345" spans="1:18">
      <c r="A345" s="2" t="s">
        <v>490</v>
      </c>
      <c r="B345" s="2" t="s">
        <v>492</v>
      </c>
      <c r="C345">
        <f>IFERROR(VLOOKUP($B345,Miljövärden!$B$3:$H$600,MATCH(C$2,Miljövärden!$B$2:$H$2,0),FALSE),"Saknas")</f>
        <v>0.162051</v>
      </c>
      <c r="D345">
        <f>IFERROR(VLOOKUP($B345,Miljövärden!$B$3:$H$600,MATCH(D$2,Miljövärden!$B$2:$H$2,0),FALSE),"Saknas")</f>
        <v>45.649700000000003</v>
      </c>
      <c r="E345">
        <f>IFERROR(VLOOKUP($B345,Miljövärden!$B$3:$H$600,MATCH(E$2,Miljövärden!$B$2:$H$2,0),FALSE),"Saknas")</f>
        <v>3.4089900000000002</v>
      </c>
      <c r="F345">
        <f>IFERROR(VLOOKUP($B345,Miljövärden!$B$3:$H$600,MATCH(F$2,Miljövärden!$B$2:$H$2,0),FALSE),"Saknas")</f>
        <v>3.2264300000000002E-3</v>
      </c>
      <c r="G345" t="str">
        <f>IFERROR(VLOOKUP($B345,Miljövärden!$B$3:$H$600,MATCH(G$2,Miljövärden!$B$2:$H$2,0),FALSE),"Nej, saknas")</f>
        <v>Ja</v>
      </c>
      <c r="H345" t="str">
        <f>IFERROR(VLOOKUP($B345,Miljövärden!$B$3:$H$600,MATCH(H$2,Miljövärden!$B$2:$H$2,0),FALSE),"Nej, saknas")</f>
        <v>Ja</v>
      </c>
      <c r="P345" t="str">
        <f t="shared" si="10"/>
        <v>Ja</v>
      </c>
      <c r="R345">
        <f t="shared" si="11"/>
        <v>307</v>
      </c>
    </row>
    <row r="346" spans="1:18">
      <c r="A346" s="2" t="s">
        <v>493</v>
      </c>
      <c r="B346" s="2" t="s">
        <v>494</v>
      </c>
      <c r="C346">
        <f>IFERROR(VLOOKUP($B346,Miljövärden!$B$3:$H$600,MATCH(C$2,Miljövärden!$B$2:$H$2,0),FALSE),"Saknas")</f>
        <v>9.4017799999999999E-2</v>
      </c>
      <c r="D346">
        <f>IFERROR(VLOOKUP($B346,Miljövärden!$B$3:$H$600,MATCH(D$2,Miljövärden!$B$2:$H$2,0),FALSE),"Saknas")</f>
        <v>4.6430400000000001</v>
      </c>
      <c r="E346">
        <f>IFERROR(VLOOKUP($B346,Miljövärden!$B$3:$H$600,MATCH(E$2,Miljövärden!$B$2:$H$2,0),FALSE),"Saknas")</f>
        <v>4.57674</v>
      </c>
      <c r="F346">
        <f>IFERROR(VLOOKUP($B346,Miljövärden!$B$3:$H$600,MATCH(F$2,Miljövärden!$B$2:$H$2,0),FALSE),"Saknas")</f>
        <v>2.0226200000000001E-3</v>
      </c>
      <c r="G346" t="str">
        <f>IFERROR(VLOOKUP($B346,Miljövärden!$B$3:$H$600,MATCH(G$2,Miljövärden!$B$2:$H$2,0),FALSE),"Nej, saknas")</f>
        <v>Ja</v>
      </c>
      <c r="H346" t="str">
        <f>IFERROR(VLOOKUP($B346,Miljövärden!$B$3:$H$600,MATCH(H$2,Miljövärden!$B$2:$H$2,0),FALSE),"Nej, saknas")</f>
        <v>Ja</v>
      </c>
      <c r="P346" t="str">
        <f t="shared" si="10"/>
        <v>Ja</v>
      </c>
      <c r="R346">
        <f t="shared" si="11"/>
        <v>308</v>
      </c>
    </row>
    <row r="347" spans="1:18">
      <c r="A347" s="2" t="s">
        <v>495</v>
      </c>
      <c r="B347" s="2" t="s">
        <v>496</v>
      </c>
      <c r="C347">
        <f>IFERROR(VLOOKUP($B347,Miljövärden!$B$3:$H$600,MATCH(C$2,Miljövärden!$B$2:$H$2,0),FALSE),"Saknas")</f>
        <v>0.151638</v>
      </c>
      <c r="D347">
        <f>IFERROR(VLOOKUP($B347,Miljövärden!$B$3:$H$600,MATCH(D$2,Miljövärden!$B$2:$H$2,0),FALSE),"Saknas")</f>
        <v>4.7165699999999999</v>
      </c>
      <c r="E347">
        <f>IFERROR(VLOOKUP($B347,Miljövärden!$B$3:$H$600,MATCH(E$2,Miljövärden!$B$2:$H$2,0),FALSE),"Saknas")</f>
        <v>16.2133</v>
      </c>
      <c r="F347">
        <f>IFERROR(VLOOKUP($B347,Miljövärden!$B$3:$H$600,MATCH(F$2,Miljövärden!$B$2:$H$2,0),FALSE),"Saknas")</f>
        <v>2.7271499999999998E-4</v>
      </c>
      <c r="G347" t="str">
        <f>IFERROR(VLOOKUP($B347,Miljövärden!$B$3:$H$600,MATCH(G$2,Miljövärden!$B$2:$H$2,0),FALSE),"Nej, saknas")</f>
        <v>Ja</v>
      </c>
      <c r="H347" t="str">
        <f>IFERROR(VLOOKUP($B347,Miljövärden!$B$3:$H$600,MATCH(H$2,Miljövärden!$B$2:$H$2,0),FALSE),"Nej, saknas")</f>
        <v>Ja</v>
      </c>
      <c r="P347" t="str">
        <f t="shared" si="10"/>
        <v>Ja</v>
      </c>
      <c r="R347">
        <f t="shared" si="11"/>
        <v>309</v>
      </c>
    </row>
    <row r="348" spans="1:18">
      <c r="A348" s="2" t="s">
        <v>495</v>
      </c>
      <c r="B348" s="2" t="s">
        <v>497</v>
      </c>
      <c r="C348">
        <f>IFERROR(VLOOKUP($B348,Miljövärden!$B$3:$H$600,MATCH(C$2,Miljövärden!$B$2:$H$2,0),FALSE),"Saknas")</f>
        <v>9.0196499999999999E-2</v>
      </c>
      <c r="D348">
        <f>IFERROR(VLOOKUP($B348,Miljövärden!$B$3:$H$600,MATCH(D$2,Miljövärden!$B$2:$H$2,0),FALSE),"Saknas")</f>
        <v>5.07226</v>
      </c>
      <c r="E348">
        <f>IFERROR(VLOOKUP($B348,Miljövärden!$B$3:$H$600,MATCH(E$2,Miljövärden!$B$2:$H$2,0),FALSE),"Saknas")</f>
        <v>10.801</v>
      </c>
      <c r="F348">
        <f>IFERROR(VLOOKUP($B348,Miljövärden!$B$3:$H$600,MATCH(F$2,Miljövärden!$B$2:$H$2,0),FALSE),"Saknas")</f>
        <v>3.56256E-4</v>
      </c>
      <c r="G348" t="str">
        <f>IFERROR(VLOOKUP($B348,Miljövärden!$B$3:$H$600,MATCH(G$2,Miljövärden!$B$2:$H$2,0),FALSE),"Nej, saknas")</f>
        <v>Ja</v>
      </c>
      <c r="H348" t="str">
        <f>IFERROR(VLOOKUP($B348,Miljövärden!$B$3:$H$600,MATCH(H$2,Miljövärden!$B$2:$H$2,0),FALSE),"Nej, saknas")</f>
        <v>Ja</v>
      </c>
      <c r="P348" t="str">
        <f t="shared" si="10"/>
        <v>Ja</v>
      </c>
      <c r="R348">
        <f t="shared" si="11"/>
        <v>310</v>
      </c>
    </row>
    <row r="349" spans="1:18">
      <c r="A349" s="2" t="s">
        <v>495</v>
      </c>
      <c r="B349" s="2" t="s">
        <v>498</v>
      </c>
      <c r="C349">
        <f>IFERROR(VLOOKUP($B349,Miljövärden!$B$3:$H$600,MATCH(C$2,Miljövärden!$B$2:$H$2,0),FALSE),"Saknas")</f>
        <v>0.21896699999999999</v>
      </c>
      <c r="D349">
        <f>IFERROR(VLOOKUP($B349,Miljövärden!$B$3:$H$600,MATCH(D$2,Miljövärden!$B$2:$H$2,0),FALSE),"Saknas")</f>
        <v>4.2321200000000001</v>
      </c>
      <c r="E349">
        <f>IFERROR(VLOOKUP($B349,Miljövärden!$B$3:$H$600,MATCH(E$2,Miljövärden!$B$2:$H$2,0),FALSE),"Saknas")</f>
        <v>14.8124</v>
      </c>
      <c r="F349">
        <f>IFERROR(VLOOKUP($B349,Miljövärden!$B$3:$H$600,MATCH(F$2,Miljövärden!$B$2:$H$2,0),FALSE),"Saknas")</f>
        <v>0</v>
      </c>
      <c r="G349" t="str">
        <f>IFERROR(VLOOKUP($B349,Miljövärden!$B$3:$H$600,MATCH(G$2,Miljövärden!$B$2:$H$2,0),FALSE),"Nej, saknas")</f>
        <v>Ja</v>
      </c>
      <c r="H349" t="str">
        <f>IFERROR(VLOOKUP($B349,Miljövärden!$B$3:$H$600,MATCH(H$2,Miljövärden!$B$2:$H$2,0),FALSE),"Nej, saknas")</f>
        <v>Ja</v>
      </c>
      <c r="P349" t="str">
        <f t="shared" si="10"/>
        <v>Ja</v>
      </c>
      <c r="R349">
        <f t="shared" si="11"/>
        <v>311</v>
      </c>
    </row>
    <row r="350" spans="1:18">
      <c r="A350" s="2" t="s">
        <v>499</v>
      </c>
      <c r="B350" s="2" t="s">
        <v>500</v>
      </c>
      <c r="C350">
        <f>IFERROR(VLOOKUP($B350,Miljövärden!$B$3:$H$600,MATCH(C$2,Miljövärden!$B$2:$H$2,0),FALSE),"Saknas")</f>
        <v>0.1263</v>
      </c>
      <c r="D350">
        <f>IFERROR(VLOOKUP($B350,Miljövärden!$B$3:$H$600,MATCH(D$2,Miljövärden!$B$2:$H$2,0),FALSE),"Saknas")</f>
        <v>17.155000000000001</v>
      </c>
      <c r="E350">
        <f>IFERROR(VLOOKUP($B350,Miljövärden!$B$3:$H$600,MATCH(E$2,Miljövärden!$B$2:$H$2,0),FALSE),"Saknas")</f>
        <v>12.25</v>
      </c>
      <c r="F350">
        <f>IFERROR(VLOOKUP($B350,Miljövärden!$B$3:$H$600,MATCH(F$2,Miljövärden!$B$2:$H$2,0),FALSE),"Saknas")</f>
        <v>7.9213500000000006E-3</v>
      </c>
      <c r="G350" t="str">
        <f>IFERROR(VLOOKUP($B350,Miljövärden!$B$3:$H$600,MATCH(G$2,Miljövärden!$B$2:$H$2,0),FALSE),"Nej, saknas")</f>
        <v>Ja</v>
      </c>
      <c r="H350" t="str">
        <f>IFERROR(VLOOKUP($B350,Miljövärden!$B$3:$H$600,MATCH(H$2,Miljövärden!$B$2:$H$2,0),FALSE),"Nej, saknas")</f>
        <v>Ja</v>
      </c>
      <c r="P350" t="str">
        <f t="shared" si="10"/>
        <v>Ja</v>
      </c>
      <c r="R350">
        <f t="shared" si="11"/>
        <v>312</v>
      </c>
    </row>
    <row r="351" spans="1:18">
      <c r="A351" s="2" t="s">
        <v>501</v>
      </c>
      <c r="B351" s="2" t="s">
        <v>502</v>
      </c>
      <c r="C351">
        <f>IFERROR(VLOOKUP($B351,Miljövärden!$B$3:$H$600,MATCH(C$2,Miljövärden!$B$2:$H$2,0),FALSE),"Saknas")</f>
        <v>9.0811299999999998E-2</v>
      </c>
      <c r="D351">
        <f>IFERROR(VLOOKUP($B351,Miljövärden!$B$3:$H$600,MATCH(D$2,Miljövärden!$B$2:$H$2,0),FALSE),"Saknas")</f>
        <v>7.6001300000000001</v>
      </c>
      <c r="E351">
        <f>IFERROR(VLOOKUP($B351,Miljövärden!$B$3:$H$600,MATCH(E$2,Miljövärden!$B$2:$H$2,0),FALSE),"Saknas")</f>
        <v>7.1307600000000004</v>
      </c>
      <c r="F351">
        <f>IFERROR(VLOOKUP($B351,Miljövärden!$B$3:$H$600,MATCH(F$2,Miljövärden!$B$2:$H$2,0),FALSE),"Saknas")</f>
        <v>1.08544E-2</v>
      </c>
      <c r="G351" t="str">
        <f>IFERROR(VLOOKUP($B351,Miljövärden!$B$3:$H$600,MATCH(G$2,Miljövärden!$B$2:$H$2,0),FALSE),"Nej, saknas")</f>
        <v>Ja</v>
      </c>
      <c r="H351" t="str">
        <f>IFERROR(VLOOKUP($B351,Miljövärden!$B$3:$H$600,MATCH(H$2,Miljövärden!$B$2:$H$2,0),FALSE),"Nej, saknas")</f>
        <v>Ja</v>
      </c>
      <c r="P351" t="str">
        <f t="shared" si="10"/>
        <v>Ja</v>
      </c>
      <c r="R351">
        <f t="shared" si="11"/>
        <v>313</v>
      </c>
    </row>
    <row r="352" spans="1:18">
      <c r="A352" s="2" t="s">
        <v>503</v>
      </c>
      <c r="B352" s="2" t="s">
        <v>504</v>
      </c>
      <c r="C352">
        <f>IFERROR(VLOOKUP($B352,Miljövärden!$B$3:$H$600,MATCH(C$2,Miljövärden!$B$2:$H$2,0),FALSE),"Saknas")</f>
        <v>0.118255</v>
      </c>
      <c r="D352">
        <f>IFERROR(VLOOKUP($B352,Miljövärden!$B$3:$H$600,MATCH(D$2,Miljövärden!$B$2:$H$2,0),FALSE),"Saknas")</f>
        <v>10.359500000000001</v>
      </c>
      <c r="E352">
        <f>IFERROR(VLOOKUP($B352,Miljövärden!$B$3:$H$600,MATCH(E$2,Miljövärden!$B$2:$H$2,0),FALSE),"Saknas")</f>
        <v>11.128299999999999</v>
      </c>
      <c r="F352">
        <f>IFERROR(VLOOKUP($B352,Miljövärden!$B$3:$H$600,MATCH(F$2,Miljövärden!$B$2:$H$2,0),FALSE),"Saknas")</f>
        <v>1.8500699999999998E-2</v>
      </c>
      <c r="G352" t="str">
        <f>IFERROR(VLOOKUP($B352,Miljövärden!$B$3:$H$600,MATCH(G$2,Miljövärden!$B$2:$H$2,0),FALSE),"Nej, saknas")</f>
        <v>Nej</v>
      </c>
      <c r="H352" t="str">
        <f>IFERROR(VLOOKUP($B352,Miljövärden!$B$3:$H$600,MATCH(H$2,Miljövärden!$B$2:$H$2,0),FALSE),"Nej, saknas")</f>
        <v>Ja</v>
      </c>
      <c r="P352" t="str">
        <f t="shared" si="10"/>
        <v>Ja</v>
      </c>
      <c r="R352">
        <f t="shared" si="11"/>
        <v>314</v>
      </c>
    </row>
    <row r="353" spans="1:18">
      <c r="A353" s="2" t="s">
        <v>505</v>
      </c>
      <c r="B353" s="2" t="s">
        <v>506</v>
      </c>
      <c r="C353">
        <f>IFERROR(VLOOKUP($B353,Miljövärden!$B$3:$H$600,MATCH(C$2,Miljövärden!$B$2:$H$2,0),FALSE),"Saknas")</f>
        <v>2.9300400000000001E-2</v>
      </c>
      <c r="D353">
        <f>IFERROR(VLOOKUP($B353,Miljövärden!$B$3:$H$600,MATCH(D$2,Miljövärden!$B$2:$H$2,0),FALSE),"Saknas")</f>
        <v>3.60791</v>
      </c>
      <c r="E353">
        <f>IFERROR(VLOOKUP($B353,Miljövärden!$B$3:$H$600,MATCH(E$2,Miljövärden!$B$2:$H$2,0),FALSE),"Saknas")</f>
        <v>6.3747400000000001</v>
      </c>
      <c r="F353">
        <f>IFERROR(VLOOKUP($B353,Miljövärden!$B$3:$H$600,MATCH(F$2,Miljövärden!$B$2:$H$2,0),FALSE),"Saknas")</f>
        <v>1.0060099999999999E-4</v>
      </c>
      <c r="G353" t="str">
        <f>IFERROR(VLOOKUP($B353,Miljövärden!$B$3:$H$600,MATCH(G$2,Miljövärden!$B$2:$H$2,0),FALSE),"Nej, saknas")</f>
        <v>Ja</v>
      </c>
      <c r="H353" t="str">
        <f>IFERROR(VLOOKUP($B353,Miljövärden!$B$3:$H$600,MATCH(H$2,Miljövärden!$B$2:$H$2,0),FALSE),"Nej, saknas")</f>
        <v>Ja</v>
      </c>
      <c r="P353" t="str">
        <f t="shared" si="10"/>
        <v>Ja</v>
      </c>
      <c r="R353">
        <f t="shared" si="11"/>
        <v>315</v>
      </c>
    </row>
    <row r="354" spans="1:18">
      <c r="A354" s="2" t="s">
        <v>508</v>
      </c>
      <c r="B354" s="2" t="s">
        <v>509</v>
      </c>
      <c r="C354">
        <f>IFERROR(VLOOKUP($B354,Miljövärden!$B$3:$H$600,MATCH(C$2,Miljövärden!$B$2:$H$2,0),FALSE),"Saknas")</f>
        <v>0.11552900000000001</v>
      </c>
      <c r="D354">
        <f>IFERROR(VLOOKUP($B354,Miljövärden!$B$3:$H$600,MATCH(D$2,Miljövärden!$B$2:$H$2,0),FALSE),"Saknas")</f>
        <v>5.38225</v>
      </c>
      <c r="E354">
        <f>IFERROR(VLOOKUP($B354,Miljövärden!$B$3:$H$600,MATCH(E$2,Miljövärden!$B$2:$H$2,0),FALSE),"Saknas")</f>
        <v>14.657999999999999</v>
      </c>
      <c r="F354">
        <f>IFERROR(VLOOKUP($B354,Miljövärden!$B$3:$H$600,MATCH(F$2,Miljövärden!$B$2:$H$2,0),FALSE),"Saknas")</f>
        <v>0</v>
      </c>
      <c r="G354" t="str">
        <f>IFERROR(VLOOKUP($B354,Miljövärden!$B$3:$H$600,MATCH(G$2,Miljövärden!$B$2:$H$2,0),FALSE),"Nej, saknas")</f>
        <v>Ja</v>
      </c>
      <c r="H354" t="str">
        <f>IFERROR(VLOOKUP($B354,Miljövärden!$B$3:$H$600,MATCH(H$2,Miljövärden!$B$2:$H$2,0),FALSE),"Nej, saknas")</f>
        <v>Ja</v>
      </c>
      <c r="P354" t="str">
        <f t="shared" si="10"/>
        <v>Ja</v>
      </c>
      <c r="R354">
        <f t="shared" si="11"/>
        <v>316</v>
      </c>
    </row>
    <row r="355" spans="1:18">
      <c r="A355" s="2" t="s">
        <v>508</v>
      </c>
      <c r="B355" s="2" t="s">
        <v>510</v>
      </c>
      <c r="C355">
        <f>IFERROR(VLOOKUP($B355,Miljövärden!$B$3:$H$600,MATCH(C$2,Miljövärden!$B$2:$H$2,0),FALSE),"Saknas")</f>
        <v>7.7368000000000006E-2</v>
      </c>
      <c r="D355">
        <f>IFERROR(VLOOKUP($B355,Miljövärden!$B$3:$H$600,MATCH(D$2,Miljövärden!$B$2:$H$2,0),FALSE),"Saknas")</f>
        <v>5.3286600000000002</v>
      </c>
      <c r="E355">
        <f>IFERROR(VLOOKUP($B355,Miljövärden!$B$3:$H$600,MATCH(E$2,Miljövärden!$B$2:$H$2,0),FALSE),"Saknas")</f>
        <v>11.303100000000001</v>
      </c>
      <c r="F355">
        <f>IFERROR(VLOOKUP($B355,Miljövärden!$B$3:$H$600,MATCH(F$2,Miljövärden!$B$2:$H$2,0),FALSE),"Saknas")</f>
        <v>0</v>
      </c>
      <c r="G355" t="str">
        <f>IFERROR(VLOOKUP($B355,Miljövärden!$B$3:$H$600,MATCH(G$2,Miljövärden!$B$2:$H$2,0),FALSE),"Nej, saknas")</f>
        <v>Ja</v>
      </c>
      <c r="H355" t="str">
        <f>IFERROR(VLOOKUP($B355,Miljövärden!$B$3:$H$600,MATCH(H$2,Miljövärden!$B$2:$H$2,0),FALSE),"Nej, saknas")</f>
        <v>Ja</v>
      </c>
      <c r="P355" t="str">
        <f t="shared" si="10"/>
        <v>Ja</v>
      </c>
      <c r="R355">
        <f t="shared" si="11"/>
        <v>317</v>
      </c>
    </row>
    <row r="356" spans="1:18">
      <c r="A356" s="2" t="s">
        <v>508</v>
      </c>
      <c r="B356" s="2" t="s">
        <v>511</v>
      </c>
      <c r="C356">
        <f>IFERROR(VLOOKUP($B356,Miljövärden!$B$3:$H$600,MATCH(C$2,Miljövärden!$B$2:$H$2,0),FALSE),"Saknas")</f>
        <v>8.16529E-2</v>
      </c>
      <c r="D356">
        <f>IFERROR(VLOOKUP($B356,Miljövärden!$B$3:$H$600,MATCH(D$2,Miljövärden!$B$2:$H$2,0),FALSE),"Saknas")</f>
        <v>110.72799999999999</v>
      </c>
      <c r="E356">
        <f>IFERROR(VLOOKUP($B356,Miljövärden!$B$3:$H$600,MATCH(E$2,Miljövärden!$B$2:$H$2,0),FALSE),"Saknas")</f>
        <v>3.71313</v>
      </c>
      <c r="F356">
        <f>IFERROR(VLOOKUP($B356,Miljövärden!$B$3:$H$600,MATCH(F$2,Miljövärden!$B$2:$H$2,0),FALSE),"Saknas")</f>
        <v>1.1837099999999999E-3</v>
      </c>
      <c r="G356" t="str">
        <f>IFERROR(VLOOKUP($B356,Miljövärden!$B$3:$H$600,MATCH(G$2,Miljövärden!$B$2:$H$2,0),FALSE),"Nej, saknas")</f>
        <v>Ja</v>
      </c>
      <c r="H356" t="str">
        <f>IFERROR(VLOOKUP($B356,Miljövärden!$B$3:$H$600,MATCH(H$2,Miljövärden!$B$2:$H$2,0),FALSE),"Nej, saknas")</f>
        <v>Ja</v>
      </c>
      <c r="P356" t="str">
        <f t="shared" si="10"/>
        <v>Ja</v>
      </c>
      <c r="R356">
        <f t="shared" si="11"/>
        <v>318</v>
      </c>
    </row>
    <row r="357" spans="1:18">
      <c r="A357" s="2" t="s">
        <v>512</v>
      </c>
      <c r="B357" s="2" t="s">
        <v>513</v>
      </c>
      <c r="C357">
        <f>IFERROR(VLOOKUP($B357,Miljövärden!$B$3:$H$600,MATCH(C$2,Miljövärden!$B$2:$H$2,0),FALSE),"Saknas")</f>
        <v>0.207232</v>
      </c>
      <c r="D357">
        <f>IFERROR(VLOOKUP($B357,Miljövärden!$B$3:$H$600,MATCH(D$2,Miljövärden!$B$2:$H$2,0),FALSE),"Saknas")</f>
        <v>15.4316</v>
      </c>
      <c r="E357">
        <f>IFERROR(VLOOKUP($B357,Miljövärden!$B$3:$H$600,MATCH(E$2,Miljövärden!$B$2:$H$2,0),FALSE),"Saknas")</f>
        <v>16.975100000000001</v>
      </c>
      <c r="F357">
        <f>IFERROR(VLOOKUP($B357,Miljövärden!$B$3:$H$600,MATCH(F$2,Miljövärden!$B$2:$H$2,0),FALSE),"Saknas")</f>
        <v>3.3580600000000002E-2</v>
      </c>
      <c r="G357" t="str">
        <f>IFERROR(VLOOKUP($B357,Miljövärden!$B$3:$H$600,MATCH(G$2,Miljövärden!$B$2:$H$2,0),FALSE),"Nej, saknas")</f>
        <v>Ja</v>
      </c>
      <c r="H357" t="str">
        <f>IFERROR(VLOOKUP($B357,Miljövärden!$B$3:$H$600,MATCH(H$2,Miljövärden!$B$2:$H$2,0),FALSE),"Nej, saknas")</f>
        <v>Ja</v>
      </c>
      <c r="P357" t="str">
        <f t="shared" si="10"/>
        <v>Ja</v>
      </c>
      <c r="R357">
        <f t="shared" si="11"/>
        <v>319</v>
      </c>
    </row>
    <row r="358" spans="1:18">
      <c r="A358" s="2" t="s">
        <v>512</v>
      </c>
      <c r="B358" s="2" t="s">
        <v>514</v>
      </c>
      <c r="C358">
        <f>IFERROR(VLOOKUP($B358,Miljövärden!$B$3:$H$600,MATCH(C$2,Miljövärden!$B$2:$H$2,0),FALSE),"Saknas")</f>
        <v>0.174732</v>
      </c>
      <c r="D358">
        <f>IFERROR(VLOOKUP($B358,Miljövärden!$B$3:$H$600,MATCH(D$2,Miljövärden!$B$2:$H$2,0),FALSE),"Saknas")</f>
        <v>4.9338899999999999</v>
      </c>
      <c r="E358">
        <f>IFERROR(VLOOKUP($B358,Miljövärden!$B$3:$H$600,MATCH(E$2,Miljövärden!$B$2:$H$2,0),FALSE),"Saknas")</f>
        <v>17.268699999999999</v>
      </c>
      <c r="F358">
        <f>IFERROR(VLOOKUP($B358,Miljövärden!$B$3:$H$600,MATCH(F$2,Miljövärden!$B$2:$H$2,0),FALSE),"Saknas")</f>
        <v>0</v>
      </c>
      <c r="G358" t="str">
        <f>IFERROR(VLOOKUP($B358,Miljövärden!$B$3:$H$600,MATCH(G$2,Miljövärden!$B$2:$H$2,0),FALSE),"Nej, saknas")</f>
        <v>Ja</v>
      </c>
      <c r="H358" t="str">
        <f>IFERROR(VLOOKUP($B358,Miljövärden!$B$3:$H$600,MATCH(H$2,Miljövärden!$B$2:$H$2,0),FALSE),"Nej, saknas")</f>
        <v>Ja</v>
      </c>
      <c r="P358" t="str">
        <f t="shared" si="10"/>
        <v>Ja</v>
      </c>
      <c r="R358">
        <f t="shared" si="11"/>
        <v>320</v>
      </c>
    </row>
    <row r="359" spans="1:18">
      <c r="A359" s="2" t="s">
        <v>512</v>
      </c>
      <c r="B359" s="2" t="s">
        <v>515</v>
      </c>
      <c r="C359">
        <f>IFERROR(VLOOKUP($B359,Miljövärden!$B$3:$H$600,MATCH(C$2,Miljövärden!$B$2:$H$2,0),FALSE),"Saknas")</f>
        <v>6.0109500000000003E-2</v>
      </c>
      <c r="D359">
        <f>IFERROR(VLOOKUP($B359,Miljövärden!$B$3:$H$600,MATCH(D$2,Miljövärden!$B$2:$H$2,0),FALSE),"Saknas")</f>
        <v>4.2157</v>
      </c>
      <c r="E359">
        <f>IFERROR(VLOOKUP($B359,Miljövärden!$B$3:$H$600,MATCH(E$2,Miljövärden!$B$2:$H$2,0),FALSE),"Saknas")</f>
        <v>3.6101800000000002</v>
      </c>
      <c r="F359">
        <f>IFERROR(VLOOKUP($B359,Miljövärden!$B$3:$H$600,MATCH(F$2,Miljövärden!$B$2:$H$2,0),FALSE),"Saknas")</f>
        <v>7.5692199999999998E-3</v>
      </c>
      <c r="G359" t="str">
        <f>IFERROR(VLOOKUP($B359,Miljövärden!$B$3:$H$600,MATCH(G$2,Miljövärden!$B$2:$H$2,0),FALSE),"Nej, saknas")</f>
        <v>Ja</v>
      </c>
      <c r="H359" t="str">
        <f>IFERROR(VLOOKUP($B359,Miljövärden!$B$3:$H$600,MATCH(H$2,Miljövärden!$B$2:$H$2,0),FALSE),"Nej, saknas")</f>
        <v>Ja</v>
      </c>
      <c r="P359" t="str">
        <f t="shared" si="10"/>
        <v>Ja</v>
      </c>
      <c r="R359">
        <f t="shared" si="11"/>
        <v>321</v>
      </c>
    </row>
    <row r="360" spans="1:18">
      <c r="A360" s="2" t="s">
        <v>516</v>
      </c>
      <c r="B360" s="2" t="s">
        <v>517</v>
      </c>
      <c r="C360">
        <f>IFERROR(VLOOKUP($B360,Miljövärden!$B$3:$H$600,MATCH(C$2,Miljövärden!$B$2:$H$2,0),FALSE),"Saknas")</f>
        <v>0.27136300000000002</v>
      </c>
      <c r="D360">
        <f>IFERROR(VLOOKUP($B360,Miljövärden!$B$3:$H$600,MATCH(D$2,Miljövärden!$B$2:$H$2,0),FALSE),"Saknas")</f>
        <v>33.061900000000001</v>
      </c>
      <c r="E360">
        <f>IFERROR(VLOOKUP($B360,Miljövärden!$B$3:$H$600,MATCH(E$2,Miljövärden!$B$2:$H$2,0),FALSE),"Saknas")</f>
        <v>18.442499999999999</v>
      </c>
      <c r="F360">
        <f>IFERROR(VLOOKUP($B360,Miljövärden!$B$3:$H$600,MATCH(F$2,Miljövärden!$B$2:$H$2,0),FALSE),"Saknas")</f>
        <v>8.3006700000000003E-2</v>
      </c>
      <c r="G360" t="str">
        <f>IFERROR(VLOOKUP($B360,Miljövärden!$B$3:$H$600,MATCH(G$2,Miljövärden!$B$2:$H$2,0),FALSE),"Nej, saknas")</f>
        <v>Ja</v>
      </c>
      <c r="H360" t="str">
        <f>IFERROR(VLOOKUP($B360,Miljövärden!$B$3:$H$600,MATCH(H$2,Miljövärden!$B$2:$H$2,0),FALSE),"Nej, saknas")</f>
        <v>Ja</v>
      </c>
      <c r="P360" t="str">
        <f t="shared" si="10"/>
        <v>Ja</v>
      </c>
      <c r="R360">
        <f t="shared" si="11"/>
        <v>322</v>
      </c>
    </row>
    <row r="361" spans="1:18">
      <c r="A361" s="2" t="s">
        <v>516</v>
      </c>
      <c r="B361" s="2" t="s">
        <v>518</v>
      </c>
      <c r="C361">
        <f>IFERROR(VLOOKUP($B361,Miljövärden!$B$3:$H$600,MATCH(C$2,Miljövärden!$B$2:$H$2,0),FALSE),"Saknas")</f>
        <v>0.19139300000000001</v>
      </c>
      <c r="D361">
        <f>IFERROR(VLOOKUP($B361,Miljövärden!$B$3:$H$600,MATCH(D$2,Miljövärden!$B$2:$H$2,0),FALSE),"Saknas")</f>
        <v>7.7743900000000004</v>
      </c>
      <c r="E361">
        <f>IFERROR(VLOOKUP($B361,Miljövärden!$B$3:$H$600,MATCH(E$2,Miljövärden!$B$2:$H$2,0),FALSE),"Saknas")</f>
        <v>20.2287</v>
      </c>
      <c r="F361">
        <f>IFERROR(VLOOKUP($B361,Miljövärden!$B$3:$H$600,MATCH(F$2,Miljövärden!$B$2:$H$2,0),FALSE),"Saknas")</f>
        <v>5.2137599999999996E-3</v>
      </c>
      <c r="G361" t="str">
        <f>IFERROR(VLOOKUP($B361,Miljövärden!$B$3:$H$600,MATCH(G$2,Miljövärden!$B$2:$H$2,0),FALSE),"Nej, saknas")</f>
        <v>Ja</v>
      </c>
      <c r="H361" t="str">
        <f>IFERROR(VLOOKUP($B361,Miljövärden!$B$3:$H$600,MATCH(H$2,Miljövärden!$B$2:$H$2,0),FALSE),"Nej, saknas")</f>
        <v>Ja</v>
      </c>
      <c r="P361" t="str">
        <f t="shared" si="10"/>
        <v>Ja</v>
      </c>
      <c r="R361">
        <f t="shared" si="11"/>
        <v>323</v>
      </c>
    </row>
    <row r="362" spans="1:18">
      <c r="A362" s="2" t="s">
        <v>516</v>
      </c>
      <c r="B362" s="2" t="s">
        <v>519</v>
      </c>
      <c r="C362">
        <f>IFERROR(VLOOKUP($B362,Miljövärden!$B$3:$H$600,MATCH(C$2,Miljövärden!$B$2:$H$2,0),FALSE),"Saknas")</f>
        <v>8.4394999999999998E-2</v>
      </c>
      <c r="D362">
        <f>IFERROR(VLOOKUP($B362,Miljövärden!$B$3:$H$600,MATCH(D$2,Miljövärden!$B$2:$H$2,0),FALSE),"Saknas")</f>
        <v>13.9956</v>
      </c>
      <c r="E362">
        <f>IFERROR(VLOOKUP($B362,Miljövärden!$B$3:$H$600,MATCH(E$2,Miljövärden!$B$2:$H$2,0),FALSE),"Saknas")</f>
        <v>10.7209</v>
      </c>
      <c r="F362">
        <f>IFERROR(VLOOKUP($B362,Miljövärden!$B$3:$H$600,MATCH(F$2,Miljövärden!$B$2:$H$2,0),FALSE),"Saknas")</f>
        <v>2.0936E-2</v>
      </c>
      <c r="G362" t="str">
        <f>IFERROR(VLOOKUP($B362,Miljövärden!$B$3:$H$600,MATCH(G$2,Miljövärden!$B$2:$H$2,0),FALSE),"Nej, saknas")</f>
        <v>Ja</v>
      </c>
      <c r="H362" t="str">
        <f>IFERROR(VLOOKUP($B362,Miljövärden!$B$3:$H$600,MATCH(H$2,Miljövärden!$B$2:$H$2,0),FALSE),"Nej, saknas")</f>
        <v>Ja</v>
      </c>
      <c r="P362" t="str">
        <f t="shared" si="10"/>
        <v>Ja</v>
      </c>
      <c r="R362">
        <f t="shared" si="11"/>
        <v>324</v>
      </c>
    </row>
    <row r="363" spans="1:18">
      <c r="A363" s="2" t="s">
        <v>516</v>
      </c>
      <c r="B363" s="2" t="s">
        <v>520</v>
      </c>
      <c r="C363">
        <f>IFERROR(VLOOKUP($B363,Miljövärden!$B$3:$H$600,MATCH(C$2,Miljövärden!$B$2:$H$2,0),FALSE),"Saknas")</f>
        <v>0.17946899999999999</v>
      </c>
      <c r="D363">
        <f>IFERROR(VLOOKUP($B363,Miljövärden!$B$3:$H$600,MATCH(D$2,Miljövärden!$B$2:$H$2,0),FALSE),"Saknas")</f>
        <v>63.802999999999997</v>
      </c>
      <c r="E363">
        <f>IFERROR(VLOOKUP($B363,Miljövärden!$B$3:$H$600,MATCH(E$2,Miljövärden!$B$2:$H$2,0),FALSE),"Saknas")</f>
        <v>6.0610999999999997</v>
      </c>
      <c r="F363">
        <f>IFERROR(VLOOKUP($B363,Miljövärden!$B$3:$H$600,MATCH(F$2,Miljövärden!$B$2:$H$2,0),FALSE),"Saknas")</f>
        <v>9.7776700000000005E-3</v>
      </c>
      <c r="G363" t="str">
        <f>IFERROR(VLOOKUP($B363,Miljövärden!$B$3:$H$600,MATCH(G$2,Miljövärden!$B$2:$H$2,0),FALSE),"Nej, saknas")</f>
        <v>Ja</v>
      </c>
      <c r="H363" t="str">
        <f>IFERROR(VLOOKUP($B363,Miljövärden!$B$3:$H$600,MATCH(H$2,Miljövärden!$B$2:$H$2,0),FALSE),"Nej, saknas")</f>
        <v>Ja</v>
      </c>
      <c r="P363" t="str">
        <f t="shared" si="10"/>
        <v>Ja</v>
      </c>
      <c r="R363">
        <f t="shared" si="11"/>
        <v>325</v>
      </c>
    </row>
    <row r="364" spans="1:18">
      <c r="A364" s="2" t="s">
        <v>521</v>
      </c>
      <c r="B364" s="2" t="s">
        <v>522</v>
      </c>
      <c r="C364">
        <f>IFERROR(VLOOKUP($B364,Miljövärden!$B$3:$H$600,MATCH(C$2,Miljövärden!$B$2:$H$2,0),FALSE),"Saknas")</f>
        <v>0.11562699999999999</v>
      </c>
      <c r="D364">
        <f>IFERROR(VLOOKUP($B364,Miljövärden!$B$3:$H$600,MATCH(D$2,Miljövärden!$B$2:$H$2,0),FALSE),"Saknas")</f>
        <v>11.709099999999999</v>
      </c>
      <c r="E364">
        <f>IFERROR(VLOOKUP($B364,Miljövärden!$B$3:$H$600,MATCH(E$2,Miljövärden!$B$2:$H$2,0),FALSE),"Saknas")</f>
        <v>11.386799999999999</v>
      </c>
      <c r="F364">
        <f>IFERROR(VLOOKUP($B364,Miljövärden!$B$3:$H$600,MATCH(F$2,Miljövärden!$B$2:$H$2,0),FALSE),"Saknas")</f>
        <v>1.67099E-2</v>
      </c>
      <c r="G364" t="str">
        <f>IFERROR(VLOOKUP($B364,Miljövärden!$B$3:$H$600,MATCH(G$2,Miljövärden!$B$2:$H$2,0),FALSE),"Nej, saknas")</f>
        <v>Ja</v>
      </c>
      <c r="H364" t="str">
        <f>IFERROR(VLOOKUP($B364,Miljövärden!$B$3:$H$600,MATCH(H$2,Miljövärden!$B$2:$H$2,0),FALSE),"Nej, saknas")</f>
        <v>Ja</v>
      </c>
      <c r="P364" t="str">
        <f t="shared" si="10"/>
        <v>Ja</v>
      </c>
      <c r="R364">
        <f t="shared" si="11"/>
        <v>326</v>
      </c>
    </row>
    <row r="365" spans="1:18">
      <c r="A365" s="2" t="s">
        <v>521</v>
      </c>
      <c r="B365" s="2" t="s">
        <v>523</v>
      </c>
      <c r="C365">
        <f>IFERROR(VLOOKUP($B365,Miljövärden!$B$3:$H$600,MATCH(C$2,Miljövärden!$B$2:$H$2,0),FALSE),"Saknas")</f>
        <v>7.8976099999999994E-2</v>
      </c>
      <c r="D365">
        <f>IFERROR(VLOOKUP($B365,Miljövärden!$B$3:$H$600,MATCH(D$2,Miljövärden!$B$2:$H$2,0),FALSE),"Saknas")</f>
        <v>6.8370899999999999</v>
      </c>
      <c r="E365">
        <f>IFERROR(VLOOKUP($B365,Miljövärden!$B$3:$H$600,MATCH(E$2,Miljövärden!$B$2:$H$2,0),FALSE),"Saknas")</f>
        <v>9.1684099999999997</v>
      </c>
      <c r="F365">
        <f>IFERROR(VLOOKUP($B365,Miljövärden!$B$3:$H$600,MATCH(F$2,Miljövärden!$B$2:$H$2,0),FALSE),"Saknas")</f>
        <v>4.2249000000000002E-3</v>
      </c>
      <c r="G365" t="str">
        <f>IFERROR(VLOOKUP($B365,Miljövärden!$B$3:$H$600,MATCH(G$2,Miljövärden!$B$2:$H$2,0),FALSE),"Nej, saknas")</f>
        <v>Ja</v>
      </c>
      <c r="H365" t="str">
        <f>IFERROR(VLOOKUP($B365,Miljövärden!$B$3:$H$600,MATCH(H$2,Miljövärden!$B$2:$H$2,0),FALSE),"Nej, saknas")</f>
        <v>Ja</v>
      </c>
      <c r="P365" t="str">
        <f t="shared" si="10"/>
        <v>Ja</v>
      </c>
      <c r="R365">
        <f t="shared" si="11"/>
        <v>327</v>
      </c>
    </row>
    <row r="366" spans="1:18">
      <c r="A366" s="2" t="s">
        <v>524</v>
      </c>
      <c r="B366" s="2" t="s">
        <v>525</v>
      </c>
      <c r="C366">
        <f>IFERROR(VLOOKUP($B366,Miljövärden!$B$3:$H$600,MATCH(C$2,Miljövärden!$B$2:$H$2,0),FALSE),"Saknas")</f>
        <v>3.5670199999999999E-2</v>
      </c>
      <c r="D366">
        <f>IFERROR(VLOOKUP($B366,Miljövärden!$B$3:$H$600,MATCH(D$2,Miljövärden!$B$2:$H$2,0),FALSE),"Saknas")</f>
        <v>4.5564299999999998</v>
      </c>
      <c r="E366">
        <f>IFERROR(VLOOKUP($B366,Miljövärden!$B$3:$H$600,MATCH(E$2,Miljövärden!$B$2:$H$2,0),FALSE),"Saknas")</f>
        <v>7.9495100000000001</v>
      </c>
      <c r="F366">
        <f>IFERROR(VLOOKUP($B366,Miljövärden!$B$3:$H$600,MATCH(F$2,Miljövärden!$B$2:$H$2,0),FALSE),"Saknas")</f>
        <v>4.0553499999999997E-5</v>
      </c>
      <c r="G366" t="str">
        <f>IFERROR(VLOOKUP($B366,Miljövärden!$B$3:$H$600,MATCH(G$2,Miljövärden!$B$2:$H$2,0),FALSE),"Nej, saknas")</f>
        <v>Ja</v>
      </c>
      <c r="H366" t="str">
        <f>IFERROR(VLOOKUP($B366,Miljövärden!$B$3:$H$600,MATCH(H$2,Miljövärden!$B$2:$H$2,0),FALSE),"Nej, saknas")</f>
        <v>Ja</v>
      </c>
      <c r="P366" t="str">
        <f t="shared" si="10"/>
        <v>Ja</v>
      </c>
      <c r="R366">
        <f t="shared" si="11"/>
        <v>328</v>
      </c>
    </row>
    <row r="367" spans="1:18">
      <c r="A367" s="2" t="s">
        <v>526</v>
      </c>
      <c r="B367" s="2" t="s">
        <v>527</v>
      </c>
      <c r="C367">
        <f>IFERROR(VLOOKUP($B367,Miljövärden!$B$3:$H$600,MATCH(C$2,Miljövärden!$B$2:$H$2,0),FALSE),"Saknas")</f>
        <v>0.14971899999999999</v>
      </c>
      <c r="D367">
        <f>IFERROR(VLOOKUP($B367,Miljövärden!$B$3:$H$600,MATCH(D$2,Miljövärden!$B$2:$H$2,0),FALSE),"Saknas")</f>
        <v>5.2769199999999996</v>
      </c>
      <c r="E367">
        <f>IFERROR(VLOOKUP($B367,Miljövärden!$B$3:$H$600,MATCH(E$2,Miljövärden!$B$2:$H$2,0),FALSE),"Saknas")</f>
        <v>18.469200000000001</v>
      </c>
      <c r="F367">
        <f>IFERROR(VLOOKUP($B367,Miljövärden!$B$3:$H$600,MATCH(F$2,Miljövärden!$B$2:$H$2,0),FALSE),"Saknas")</f>
        <v>0</v>
      </c>
      <c r="G367" t="str">
        <f>IFERROR(VLOOKUP($B367,Miljövärden!$B$3:$H$600,MATCH(G$2,Miljövärden!$B$2:$H$2,0),FALSE),"Nej, saknas")</f>
        <v>Ja</v>
      </c>
      <c r="H367" t="str">
        <f>IFERROR(VLOOKUP($B367,Miljövärden!$B$3:$H$600,MATCH(H$2,Miljövärden!$B$2:$H$2,0),FALSE),"Nej, saknas")</f>
        <v>Ja</v>
      </c>
      <c r="P367" t="str">
        <f t="shared" si="10"/>
        <v>Ja</v>
      </c>
      <c r="R367">
        <f t="shared" si="11"/>
        <v>329</v>
      </c>
    </row>
    <row r="368" spans="1:18">
      <c r="A368" s="2" t="s">
        <v>526</v>
      </c>
      <c r="B368" s="2" t="s">
        <v>528</v>
      </c>
      <c r="C368">
        <f>IFERROR(VLOOKUP($B368,Miljövärden!$B$3:$H$600,MATCH(C$2,Miljövärden!$B$2:$H$2,0),FALSE),"Saknas")</f>
        <v>0.16294600000000001</v>
      </c>
      <c r="D368">
        <f>IFERROR(VLOOKUP($B368,Miljövärden!$B$3:$H$600,MATCH(D$2,Miljövärden!$B$2:$H$2,0),FALSE),"Saknas")</f>
        <v>5.4912299999999998</v>
      </c>
      <c r="E368">
        <f>IFERROR(VLOOKUP($B368,Miljövärden!$B$3:$H$600,MATCH(E$2,Miljövärden!$B$2:$H$2,0),FALSE),"Saknas")</f>
        <v>19.2193</v>
      </c>
      <c r="F368">
        <f>IFERROR(VLOOKUP($B368,Miljövärden!$B$3:$H$600,MATCH(F$2,Miljövärden!$B$2:$H$2,0),FALSE),"Saknas")</f>
        <v>0</v>
      </c>
      <c r="G368" t="str">
        <f>IFERROR(VLOOKUP($B368,Miljövärden!$B$3:$H$600,MATCH(G$2,Miljövärden!$B$2:$H$2,0),FALSE),"Nej, saknas")</f>
        <v>Ja</v>
      </c>
      <c r="H368" t="str">
        <f>IFERROR(VLOOKUP($B368,Miljövärden!$B$3:$H$600,MATCH(H$2,Miljövärden!$B$2:$H$2,0),FALSE),"Nej, saknas")</f>
        <v>Ja</v>
      </c>
      <c r="P368" t="str">
        <f t="shared" si="10"/>
        <v>Ja</v>
      </c>
      <c r="R368">
        <f t="shared" si="11"/>
        <v>330</v>
      </c>
    </row>
    <row r="369" spans="1:18">
      <c r="A369" s="2" t="s">
        <v>526</v>
      </c>
      <c r="B369" s="2" t="s">
        <v>529</v>
      </c>
      <c r="C369">
        <f>IFERROR(VLOOKUP($B369,Miljövärden!$B$3:$H$600,MATCH(C$2,Miljövärden!$B$2:$H$2,0),FALSE),"Saknas")</f>
        <v>2.0737800000000001E-2</v>
      </c>
      <c r="D369">
        <f>IFERROR(VLOOKUP($B369,Miljövärden!$B$3:$H$600,MATCH(D$2,Miljövärden!$B$2:$H$2,0),FALSE),"Saknas")</f>
        <v>0.67897300000000005</v>
      </c>
      <c r="E369">
        <f>IFERROR(VLOOKUP($B369,Miljövärden!$B$3:$H$600,MATCH(E$2,Miljövärden!$B$2:$H$2,0),FALSE),"Saknas")</f>
        <v>2.00203</v>
      </c>
      <c r="F369">
        <f>IFERROR(VLOOKUP($B369,Miljövärden!$B$3:$H$600,MATCH(F$2,Miljövärden!$B$2:$H$2,0),FALSE),"Saknas")</f>
        <v>0</v>
      </c>
      <c r="G369" t="str">
        <f>IFERROR(VLOOKUP($B369,Miljövärden!$B$3:$H$600,MATCH(G$2,Miljövärden!$B$2:$H$2,0),FALSE),"Nej, saknas")</f>
        <v>Ja</v>
      </c>
      <c r="H369" t="str">
        <f>IFERROR(VLOOKUP($B369,Miljövärden!$B$3:$H$600,MATCH(H$2,Miljövärden!$B$2:$H$2,0),FALSE),"Nej, saknas")</f>
        <v>Ja</v>
      </c>
      <c r="P369" t="str">
        <f t="shared" si="10"/>
        <v>Ja</v>
      </c>
      <c r="R369">
        <f t="shared" si="11"/>
        <v>331</v>
      </c>
    </row>
    <row r="370" spans="1:18">
      <c r="A370" s="2" t="s">
        <v>526</v>
      </c>
      <c r="B370" s="2" t="s">
        <v>530</v>
      </c>
      <c r="C370">
        <f>IFERROR(VLOOKUP($B370,Miljövärden!$B$3:$H$600,MATCH(C$2,Miljövärden!$B$2:$H$2,0),FALSE),"Saknas")</f>
        <v>0.158276</v>
      </c>
      <c r="D370">
        <f>IFERROR(VLOOKUP($B370,Miljövärden!$B$3:$H$600,MATCH(D$2,Miljövärden!$B$2:$H$2,0),FALSE),"Saknas")</f>
        <v>5.4352900000000002</v>
      </c>
      <c r="E370">
        <f>IFERROR(VLOOKUP($B370,Miljövärden!$B$3:$H$600,MATCH(E$2,Miljövärden!$B$2:$H$2,0),FALSE),"Saknas")</f>
        <v>19.0518</v>
      </c>
      <c r="F370">
        <f>IFERROR(VLOOKUP($B370,Miljövärden!$B$3:$H$600,MATCH(F$2,Miljövärden!$B$2:$H$2,0),FALSE),"Saknas")</f>
        <v>0</v>
      </c>
      <c r="G370" t="str">
        <f>IFERROR(VLOOKUP($B370,Miljövärden!$B$3:$H$600,MATCH(G$2,Miljövärden!$B$2:$H$2,0),FALSE),"Nej, saknas")</f>
        <v>Ja</v>
      </c>
      <c r="H370" t="str">
        <f>IFERROR(VLOOKUP($B370,Miljövärden!$B$3:$H$600,MATCH(H$2,Miljövärden!$B$2:$H$2,0),FALSE),"Nej, saknas")</f>
        <v>Ja</v>
      </c>
      <c r="P370" t="str">
        <f t="shared" si="10"/>
        <v>Ja</v>
      </c>
      <c r="R370">
        <f t="shared" si="11"/>
        <v>332</v>
      </c>
    </row>
    <row r="371" spans="1:18">
      <c r="A371" s="2" t="s">
        <v>531</v>
      </c>
      <c r="B371" s="2" t="s">
        <v>532</v>
      </c>
      <c r="C371">
        <f>IFERROR(VLOOKUP($B371,Miljövärden!$B$3:$H$600,MATCH(C$2,Miljövärden!$B$2:$H$2,0),FALSE),"Saknas")</f>
        <v>0.11955499999999999</v>
      </c>
      <c r="D371">
        <f>IFERROR(VLOOKUP($B371,Miljövärden!$B$3:$H$600,MATCH(D$2,Miljövärden!$B$2:$H$2,0),FALSE),"Saknas")</f>
        <v>16.5227</v>
      </c>
      <c r="E371">
        <f>IFERROR(VLOOKUP($B371,Miljövärden!$B$3:$H$600,MATCH(E$2,Miljövärden!$B$2:$H$2,0),FALSE),"Saknas")</f>
        <v>10.047700000000001</v>
      </c>
      <c r="F371">
        <f>IFERROR(VLOOKUP($B371,Miljövärden!$B$3:$H$600,MATCH(F$2,Miljövärden!$B$2:$H$2,0),FALSE),"Saknas")</f>
        <v>1.30159E-2</v>
      </c>
      <c r="G371" t="str">
        <f>IFERROR(VLOOKUP($B371,Miljövärden!$B$3:$H$600,MATCH(G$2,Miljövärden!$B$2:$H$2,0),FALSE),"Nej, saknas")</f>
        <v>Ja</v>
      </c>
      <c r="H371" t="str">
        <f>IFERROR(VLOOKUP($B371,Miljövärden!$B$3:$H$600,MATCH(H$2,Miljövärden!$B$2:$H$2,0),FALSE),"Nej, saknas")</f>
        <v>Ja</v>
      </c>
      <c r="P371" t="str">
        <f t="shared" si="10"/>
        <v>Ja</v>
      </c>
      <c r="R371">
        <f t="shared" si="11"/>
        <v>333</v>
      </c>
    </row>
    <row r="372" spans="1:18">
      <c r="A372" s="2" t="s">
        <v>531</v>
      </c>
      <c r="B372" s="2" t="s">
        <v>533</v>
      </c>
      <c r="C372">
        <f>IFERROR(VLOOKUP($B372,Miljövärden!$B$3:$H$600,MATCH(C$2,Miljövärden!$B$2:$H$2,0),FALSE),"Saknas")</f>
        <v>0.10391300000000001</v>
      </c>
      <c r="D372">
        <f>IFERROR(VLOOKUP($B372,Miljövärden!$B$3:$H$600,MATCH(D$2,Miljövärden!$B$2:$H$2,0),FALSE),"Saknas")</f>
        <v>13.5395</v>
      </c>
      <c r="E372">
        <f>IFERROR(VLOOKUP($B372,Miljövärden!$B$3:$H$600,MATCH(E$2,Miljövärden!$B$2:$H$2,0),FALSE),"Saknas")</f>
        <v>10.3545</v>
      </c>
      <c r="F372">
        <f>IFERROR(VLOOKUP($B372,Miljövärden!$B$3:$H$600,MATCH(F$2,Miljövärden!$B$2:$H$2,0),FALSE),"Saknas")</f>
        <v>8.3587499999999999E-3</v>
      </c>
      <c r="G372" t="str">
        <f>IFERROR(VLOOKUP($B372,Miljövärden!$B$3:$H$600,MATCH(G$2,Miljövärden!$B$2:$H$2,0),FALSE),"Nej, saknas")</f>
        <v>Ja</v>
      </c>
      <c r="H372" t="str">
        <f>IFERROR(VLOOKUP($B372,Miljövärden!$B$3:$H$600,MATCH(H$2,Miljövärden!$B$2:$H$2,0),FALSE),"Nej, saknas")</f>
        <v>Ja</v>
      </c>
      <c r="P372" t="str">
        <f t="shared" si="10"/>
        <v>Ja</v>
      </c>
      <c r="R372">
        <f t="shared" si="11"/>
        <v>334</v>
      </c>
    </row>
    <row r="373" spans="1:18">
      <c r="A373" s="2" t="s">
        <v>531</v>
      </c>
      <c r="B373" s="2" t="s">
        <v>534</v>
      </c>
      <c r="C373">
        <f>IFERROR(VLOOKUP($B373,Miljövärden!$B$3:$H$600,MATCH(C$2,Miljövärden!$B$2:$H$2,0),FALSE),"Saknas")</f>
        <v>0.17258299999999999</v>
      </c>
      <c r="D373">
        <f>IFERROR(VLOOKUP($B373,Miljövärden!$B$3:$H$600,MATCH(D$2,Miljövärden!$B$2:$H$2,0),FALSE),"Saknas")</f>
        <v>21.096599999999999</v>
      </c>
      <c r="E373">
        <f>IFERROR(VLOOKUP($B373,Miljövärden!$B$3:$H$600,MATCH(E$2,Miljövärden!$B$2:$H$2,0),FALSE),"Saknas")</f>
        <v>9.3878900000000005</v>
      </c>
      <c r="F373">
        <f>IFERROR(VLOOKUP($B373,Miljövärden!$B$3:$H$600,MATCH(F$2,Miljövärden!$B$2:$H$2,0),FALSE),"Saknas")</f>
        <v>1.41119E-2</v>
      </c>
      <c r="G373" t="str">
        <f>IFERROR(VLOOKUP($B373,Miljövärden!$B$3:$H$600,MATCH(G$2,Miljövärden!$B$2:$H$2,0),FALSE),"Nej, saknas")</f>
        <v>Ja</v>
      </c>
      <c r="H373" t="str">
        <f>IFERROR(VLOOKUP($B373,Miljövärden!$B$3:$H$600,MATCH(H$2,Miljövärden!$B$2:$H$2,0),FALSE),"Nej, saknas")</f>
        <v>Ja</v>
      </c>
      <c r="P373" t="str">
        <f t="shared" si="10"/>
        <v>Ja</v>
      </c>
      <c r="R373">
        <f t="shared" si="11"/>
        <v>335</v>
      </c>
    </row>
    <row r="374" spans="1:18">
      <c r="A374" s="2" t="s">
        <v>531</v>
      </c>
      <c r="B374" s="2" t="s">
        <v>535</v>
      </c>
      <c r="C374">
        <f>IFERROR(VLOOKUP($B374,Miljövärden!$B$3:$H$600,MATCH(C$2,Miljövärden!$B$2:$H$2,0),FALSE),"Saknas")</f>
        <v>0</v>
      </c>
      <c r="D374">
        <f>IFERROR(VLOOKUP($B374,Miljövärden!$B$3:$H$600,MATCH(D$2,Miljövärden!$B$2:$H$2,0),FALSE),"Saknas")</f>
        <v>0</v>
      </c>
      <c r="E374">
        <f>IFERROR(VLOOKUP($B374,Miljövärden!$B$3:$H$600,MATCH(E$2,Miljövärden!$B$2:$H$2,0),FALSE),"Saknas")</f>
        <v>0</v>
      </c>
      <c r="F374">
        <f>IFERROR(VLOOKUP($B374,Miljövärden!$B$3:$H$600,MATCH(F$2,Miljövärden!$B$2:$H$2,0),FALSE),"Saknas")</f>
        <v>0</v>
      </c>
      <c r="G374" t="str">
        <f>IFERROR(VLOOKUP($B374,Miljövärden!$B$3:$H$600,MATCH(G$2,Miljövärden!$B$2:$H$2,0),FALSE),"Nej, saknas")</f>
        <v>Nej</v>
      </c>
      <c r="H374" t="str">
        <f>IFERROR(VLOOKUP($B374,Miljövärden!$B$3:$H$600,MATCH(H$2,Miljövärden!$B$2:$H$2,0),FALSE),"Nej, saknas")</f>
        <v>Nej</v>
      </c>
      <c r="P374" t="str">
        <f t="shared" si="10"/>
        <v>nej</v>
      </c>
      <c r="R374">
        <f t="shared" si="11"/>
        <v>335</v>
      </c>
    </row>
    <row r="375" spans="1:18">
      <c r="A375" s="2" t="s">
        <v>531</v>
      </c>
      <c r="B375" s="2" t="s">
        <v>536</v>
      </c>
      <c r="C375">
        <f>IFERROR(VLOOKUP($B375,Miljövärden!$B$3:$H$600,MATCH(C$2,Miljövärden!$B$2:$H$2,0),FALSE),"Saknas")</f>
        <v>0.106489</v>
      </c>
      <c r="D375">
        <f>IFERROR(VLOOKUP($B375,Miljövärden!$B$3:$H$600,MATCH(D$2,Miljövärden!$B$2:$H$2,0),FALSE),"Saknas")</f>
        <v>15.355</v>
      </c>
      <c r="E375">
        <f>IFERROR(VLOOKUP($B375,Miljövärden!$B$3:$H$600,MATCH(E$2,Miljövärden!$B$2:$H$2,0),FALSE),"Saknas")</f>
        <v>9.8931299999999993</v>
      </c>
      <c r="F375">
        <f>IFERROR(VLOOKUP($B375,Miljövärden!$B$3:$H$600,MATCH(F$2,Miljövärden!$B$2:$H$2,0),FALSE),"Saknas")</f>
        <v>1.2957E-2</v>
      </c>
      <c r="G375" t="str">
        <f>IFERROR(VLOOKUP($B375,Miljövärden!$B$3:$H$600,MATCH(G$2,Miljövärden!$B$2:$H$2,0),FALSE),"Nej, saknas")</f>
        <v>Ja</v>
      </c>
      <c r="H375" t="str">
        <f>IFERROR(VLOOKUP($B375,Miljövärden!$B$3:$H$600,MATCH(H$2,Miljövärden!$B$2:$H$2,0),FALSE),"Nej, saknas")</f>
        <v>Ja</v>
      </c>
      <c r="P375" t="str">
        <f t="shared" si="10"/>
        <v>Ja</v>
      </c>
      <c r="R375">
        <f t="shared" si="11"/>
        <v>336</v>
      </c>
    </row>
    <row r="376" spans="1:18">
      <c r="A376" s="2" t="s">
        <v>537</v>
      </c>
      <c r="B376" s="2" t="s">
        <v>538</v>
      </c>
      <c r="C376">
        <f>IFERROR(VLOOKUP($B376,Miljövärden!$B$3:$H$600,MATCH(C$2,Miljövärden!$B$2:$H$2,0),FALSE),"Saknas")</f>
        <v>0.114274</v>
      </c>
      <c r="D376">
        <f>IFERROR(VLOOKUP($B376,Miljövärden!$B$3:$H$600,MATCH(D$2,Miljövärden!$B$2:$H$2,0),FALSE),"Saknas")</f>
        <v>15.927899999999999</v>
      </c>
      <c r="E376">
        <f>IFERROR(VLOOKUP($B376,Miljövärden!$B$3:$H$600,MATCH(E$2,Miljövärden!$B$2:$H$2,0),FALSE),"Saknas")</f>
        <v>8.2243399999999998</v>
      </c>
      <c r="F376">
        <f>IFERROR(VLOOKUP($B376,Miljövärden!$B$3:$H$600,MATCH(F$2,Miljövärden!$B$2:$H$2,0),FALSE),"Saknas")</f>
        <v>3.2932799999999998E-2</v>
      </c>
      <c r="G376" t="str">
        <f>IFERROR(VLOOKUP($B376,Miljövärden!$B$3:$H$600,MATCH(G$2,Miljövärden!$B$2:$H$2,0),FALSE),"Nej, saknas")</f>
        <v>Ja</v>
      </c>
      <c r="H376" t="str">
        <f>IFERROR(VLOOKUP($B376,Miljövärden!$B$3:$H$600,MATCH(H$2,Miljövärden!$B$2:$H$2,0),FALSE),"Nej, saknas")</f>
        <v>Ja</v>
      </c>
      <c r="P376" t="str">
        <f t="shared" si="10"/>
        <v>Ja</v>
      </c>
      <c r="R376">
        <f t="shared" si="11"/>
        <v>337</v>
      </c>
    </row>
    <row r="377" spans="1:18">
      <c r="A377" s="2" t="s">
        <v>537</v>
      </c>
      <c r="B377" s="2" t="s">
        <v>539</v>
      </c>
      <c r="C377">
        <f>IFERROR(VLOOKUP($B377,Miljövärden!$B$3:$H$600,MATCH(C$2,Miljövärden!$B$2:$H$2,0),FALSE),"Saknas")</f>
        <v>6.7361900000000002E-2</v>
      </c>
      <c r="D377">
        <f>IFERROR(VLOOKUP($B377,Miljövärden!$B$3:$H$600,MATCH(D$2,Miljövärden!$B$2:$H$2,0),FALSE),"Saknas")</f>
        <v>3.7690600000000001</v>
      </c>
      <c r="E377">
        <f>IFERROR(VLOOKUP($B377,Miljövärden!$B$3:$H$600,MATCH(E$2,Miljövärden!$B$2:$H$2,0),FALSE),"Saknas")</f>
        <v>6.0810599999999999</v>
      </c>
      <c r="F377">
        <f>IFERROR(VLOOKUP($B377,Miljövärden!$B$3:$H$600,MATCH(F$2,Miljövärden!$B$2:$H$2,0),FALSE),"Saknas")</f>
        <v>0</v>
      </c>
      <c r="G377" t="str">
        <f>IFERROR(VLOOKUP($B377,Miljövärden!$B$3:$H$600,MATCH(G$2,Miljövärden!$B$2:$H$2,0),FALSE),"Nej, saknas")</f>
        <v>Ja</v>
      </c>
      <c r="H377" t="str">
        <f>IFERROR(VLOOKUP($B377,Miljövärden!$B$3:$H$600,MATCH(H$2,Miljövärden!$B$2:$H$2,0),FALSE),"Nej, saknas")</f>
        <v>Ja</v>
      </c>
      <c r="P377" t="str">
        <f t="shared" si="10"/>
        <v>Ja</v>
      </c>
      <c r="R377">
        <f t="shared" si="11"/>
        <v>338</v>
      </c>
    </row>
    <row r="378" spans="1:18">
      <c r="A378" s="2" t="s">
        <v>537</v>
      </c>
      <c r="B378" s="2" t="s">
        <v>540</v>
      </c>
      <c r="C378">
        <f>IFERROR(VLOOKUP($B378,Miljövärden!$B$3:$H$600,MATCH(C$2,Miljövärden!$B$2:$H$2,0),FALSE),"Saknas")</f>
        <v>9.13355E-2</v>
      </c>
      <c r="D378">
        <f>IFERROR(VLOOKUP($B378,Miljövärden!$B$3:$H$600,MATCH(D$2,Miljövärden!$B$2:$H$2,0),FALSE),"Saknas")</f>
        <v>3.58588</v>
      </c>
      <c r="E378">
        <f>IFERROR(VLOOKUP($B378,Miljövärden!$B$3:$H$600,MATCH(E$2,Miljövärden!$B$2:$H$2,0),FALSE),"Saknas")</f>
        <v>9.2393400000000003</v>
      </c>
      <c r="F378">
        <f>IFERROR(VLOOKUP($B378,Miljövärden!$B$3:$H$600,MATCH(F$2,Miljövärden!$B$2:$H$2,0),FALSE),"Saknas")</f>
        <v>0</v>
      </c>
      <c r="G378" t="str">
        <f>IFERROR(VLOOKUP($B378,Miljövärden!$B$3:$H$600,MATCH(G$2,Miljövärden!$B$2:$H$2,0),FALSE),"Nej, saknas")</f>
        <v>Ja</v>
      </c>
      <c r="H378" t="str">
        <f>IFERROR(VLOOKUP($B378,Miljövärden!$B$3:$H$600,MATCH(H$2,Miljövärden!$B$2:$H$2,0),FALSE),"Nej, saknas")</f>
        <v>Ja</v>
      </c>
      <c r="P378" t="str">
        <f t="shared" si="10"/>
        <v>Ja</v>
      </c>
      <c r="R378">
        <f t="shared" si="11"/>
        <v>339</v>
      </c>
    </row>
    <row r="379" spans="1:18">
      <c r="A379" s="2" t="s">
        <v>537</v>
      </c>
      <c r="B379" s="2" t="s">
        <v>541</v>
      </c>
      <c r="C379">
        <f>IFERROR(VLOOKUP($B379,Miljövärden!$B$3:$H$600,MATCH(C$2,Miljövärden!$B$2:$H$2,0),FALSE),"Saknas")</f>
        <v>0.121645</v>
      </c>
      <c r="D379">
        <f>IFERROR(VLOOKUP($B379,Miljövärden!$B$3:$H$600,MATCH(D$2,Miljövärden!$B$2:$H$2,0),FALSE),"Saknas")</f>
        <v>14.757300000000001</v>
      </c>
      <c r="E379">
        <f>IFERROR(VLOOKUP($B379,Miljövärden!$B$3:$H$600,MATCH(E$2,Miljövärden!$B$2:$H$2,0),FALSE),"Saknas")</f>
        <v>10.4373</v>
      </c>
      <c r="F379">
        <f>IFERROR(VLOOKUP($B379,Miljövärden!$B$3:$H$600,MATCH(F$2,Miljövärden!$B$2:$H$2,0),FALSE),"Saknas")</f>
        <v>2.3606599999999998E-2</v>
      </c>
      <c r="G379" t="str">
        <f>IFERROR(VLOOKUP($B379,Miljövärden!$B$3:$H$600,MATCH(G$2,Miljövärden!$B$2:$H$2,0),FALSE),"Nej, saknas")</f>
        <v>Ja</v>
      </c>
      <c r="H379" t="str">
        <f>IFERROR(VLOOKUP($B379,Miljövärden!$B$3:$H$600,MATCH(H$2,Miljövärden!$B$2:$H$2,0),FALSE),"Nej, saknas")</f>
        <v>Ja</v>
      </c>
      <c r="P379" t="str">
        <f t="shared" si="10"/>
        <v>Ja</v>
      </c>
      <c r="R379">
        <f t="shared" si="11"/>
        <v>340</v>
      </c>
    </row>
    <row r="380" spans="1:18">
      <c r="A380" s="2" t="s">
        <v>537</v>
      </c>
      <c r="B380" s="2" t="s">
        <v>543</v>
      </c>
      <c r="C380">
        <f>IFERROR(VLOOKUP($B380,Miljövärden!$B$3:$H$600,MATCH(C$2,Miljövärden!$B$2:$H$2,0),FALSE),"Saknas")</f>
        <v>8.3475599999999997E-2</v>
      </c>
      <c r="D380">
        <f>IFERROR(VLOOKUP($B380,Miljövärden!$B$3:$H$600,MATCH(D$2,Miljövärden!$B$2:$H$2,0),FALSE),"Saknas")</f>
        <v>5.1909299999999998</v>
      </c>
      <c r="E380">
        <f>IFERROR(VLOOKUP($B380,Miljövärden!$B$3:$H$600,MATCH(E$2,Miljövärden!$B$2:$H$2,0),FALSE),"Saknas")</f>
        <v>6.7261600000000001</v>
      </c>
      <c r="F380">
        <f>IFERROR(VLOOKUP($B380,Miljövärden!$B$3:$H$600,MATCH(F$2,Miljövärden!$B$2:$H$2,0),FALSE),"Saknas")</f>
        <v>4.1823299999999997E-3</v>
      </c>
      <c r="G380" t="str">
        <f>IFERROR(VLOOKUP($B380,Miljövärden!$B$3:$H$600,MATCH(G$2,Miljövärden!$B$2:$H$2,0),FALSE),"Nej, saknas")</f>
        <v>Ja</v>
      </c>
      <c r="H380" t="str">
        <f>IFERROR(VLOOKUP($B380,Miljövärden!$B$3:$H$600,MATCH(H$2,Miljövärden!$B$2:$H$2,0),FALSE),"Nej, saknas")</f>
        <v>Ja</v>
      </c>
      <c r="P380" t="str">
        <f t="shared" si="10"/>
        <v>Ja</v>
      </c>
      <c r="R380">
        <f t="shared" si="11"/>
        <v>341</v>
      </c>
    </row>
    <row r="381" spans="1:18">
      <c r="A381" s="2" t="s">
        <v>537</v>
      </c>
      <c r="B381" s="2" t="s">
        <v>544</v>
      </c>
      <c r="C381">
        <f>IFERROR(VLOOKUP($B381,Miljövärden!$B$3:$H$600,MATCH(C$2,Miljövärden!$B$2:$H$2,0),FALSE),"Saknas")</f>
        <v>8.2733799999999996E-2</v>
      </c>
      <c r="D381">
        <f>IFERROR(VLOOKUP($B381,Miljövärden!$B$3:$H$600,MATCH(D$2,Miljövärden!$B$2:$H$2,0),FALSE),"Saknas")</f>
        <v>13.4923</v>
      </c>
      <c r="E381">
        <f>IFERROR(VLOOKUP($B381,Miljövärden!$B$3:$H$600,MATCH(E$2,Miljövärden!$B$2:$H$2,0),FALSE),"Saknas")</f>
        <v>4.7273399999999999</v>
      </c>
      <c r="F381">
        <f>IFERROR(VLOOKUP($B381,Miljövärden!$B$3:$H$600,MATCH(F$2,Miljövärden!$B$2:$H$2,0),FALSE),"Saknas")</f>
        <v>6.4032900000000004E-2</v>
      </c>
      <c r="G381" t="str">
        <f>IFERROR(VLOOKUP($B381,Miljövärden!$B$3:$H$600,MATCH(G$2,Miljövärden!$B$2:$H$2,0),FALSE),"Nej, saknas")</f>
        <v>Ja</v>
      </c>
      <c r="H381" t="str">
        <f>IFERROR(VLOOKUP($B381,Miljövärden!$B$3:$H$600,MATCH(H$2,Miljövärden!$B$2:$H$2,0),FALSE),"Nej, saknas")</f>
        <v>Ja</v>
      </c>
      <c r="P381" t="str">
        <f t="shared" si="10"/>
        <v>Ja</v>
      </c>
      <c r="R381">
        <f t="shared" si="11"/>
        <v>342</v>
      </c>
    </row>
    <row r="382" spans="1:18">
      <c r="A382" s="2" t="s">
        <v>537</v>
      </c>
      <c r="B382" s="2" t="s">
        <v>545</v>
      </c>
      <c r="C382">
        <f>IFERROR(VLOOKUP($B382,Miljövärden!$B$3:$H$600,MATCH(C$2,Miljövärden!$B$2:$H$2,0),FALSE),"Saknas")</f>
        <v>6.7379800000000004E-2</v>
      </c>
      <c r="D382">
        <f>IFERROR(VLOOKUP($B382,Miljövärden!$B$3:$H$600,MATCH(D$2,Miljövärden!$B$2:$H$2,0),FALSE),"Saknas")</f>
        <v>1.12276</v>
      </c>
      <c r="E382">
        <f>IFERROR(VLOOKUP($B382,Miljövärden!$B$3:$H$600,MATCH(E$2,Miljövärden!$B$2:$H$2,0),FALSE),"Saknas")</f>
        <v>4.3762400000000001</v>
      </c>
      <c r="F382">
        <f>IFERROR(VLOOKUP($B382,Miljövärden!$B$3:$H$600,MATCH(F$2,Miljövärden!$B$2:$H$2,0),FALSE),"Saknas")</f>
        <v>9.4816799999999997E-5</v>
      </c>
      <c r="G382" t="str">
        <f>IFERROR(VLOOKUP($B382,Miljövärden!$B$3:$H$600,MATCH(G$2,Miljövärden!$B$2:$H$2,0),FALSE),"Nej, saknas")</f>
        <v>Ja</v>
      </c>
      <c r="H382" t="str">
        <f>IFERROR(VLOOKUP($B382,Miljövärden!$B$3:$H$600,MATCH(H$2,Miljövärden!$B$2:$H$2,0),FALSE),"Nej, saknas")</f>
        <v>Ja</v>
      </c>
      <c r="P382" t="str">
        <f t="shared" si="10"/>
        <v>Ja</v>
      </c>
      <c r="R382">
        <f t="shared" si="11"/>
        <v>343</v>
      </c>
    </row>
    <row r="383" spans="1:18">
      <c r="A383" s="2" t="s">
        <v>537</v>
      </c>
      <c r="B383" s="2" t="s">
        <v>546</v>
      </c>
      <c r="C383">
        <f>IFERROR(VLOOKUP($B383,Miljövärden!$B$3:$H$600,MATCH(C$2,Miljövärden!$B$2:$H$2,0),FALSE),"Saknas")</f>
        <v>0.32978000000000002</v>
      </c>
      <c r="D383">
        <f>IFERROR(VLOOKUP($B383,Miljövärden!$B$3:$H$600,MATCH(D$2,Miljövärden!$B$2:$H$2,0),FALSE),"Saknas")</f>
        <v>38.118099999999998</v>
      </c>
      <c r="E383">
        <f>IFERROR(VLOOKUP($B383,Miljövärden!$B$3:$H$600,MATCH(E$2,Miljövärden!$B$2:$H$2,0),FALSE),"Saknas")</f>
        <v>26.0014</v>
      </c>
      <c r="F383">
        <f>IFERROR(VLOOKUP($B383,Miljövärden!$B$3:$H$600,MATCH(F$2,Miljövärden!$B$2:$H$2,0),FALSE),"Saknas")</f>
        <v>6.4950300000000002E-2</v>
      </c>
      <c r="G383" t="str">
        <f>IFERROR(VLOOKUP($B383,Miljövärden!$B$3:$H$600,MATCH(G$2,Miljövärden!$B$2:$H$2,0),FALSE),"Nej, saknas")</f>
        <v>Ja</v>
      </c>
      <c r="H383" t="str">
        <f>IFERROR(VLOOKUP($B383,Miljövärden!$B$3:$H$600,MATCH(H$2,Miljövärden!$B$2:$H$2,0),FALSE),"Nej, saknas")</f>
        <v>Ja</v>
      </c>
      <c r="P383" t="str">
        <f t="shared" si="10"/>
        <v>Ja</v>
      </c>
      <c r="R383">
        <f t="shared" si="11"/>
        <v>344</v>
      </c>
    </row>
    <row r="384" spans="1:18">
      <c r="A384" s="2" t="s">
        <v>537</v>
      </c>
      <c r="B384" s="2" t="s">
        <v>547</v>
      </c>
      <c r="C384">
        <f>IFERROR(VLOOKUP($B384,Miljövärden!$B$3:$H$600,MATCH(C$2,Miljövärden!$B$2:$H$2,0),FALSE),"Saknas")</f>
        <v>0.28718399999999999</v>
      </c>
      <c r="D384">
        <f>IFERROR(VLOOKUP($B384,Miljövärden!$B$3:$H$600,MATCH(D$2,Miljövärden!$B$2:$H$2,0),FALSE),"Saknas")</f>
        <v>155.69</v>
      </c>
      <c r="E384">
        <f>IFERROR(VLOOKUP($B384,Miljövärden!$B$3:$H$600,MATCH(E$2,Miljövärden!$B$2:$H$2,0),FALSE),"Saknas")</f>
        <v>6.8908300000000002</v>
      </c>
      <c r="F384">
        <f>IFERROR(VLOOKUP($B384,Miljövärden!$B$3:$H$600,MATCH(F$2,Miljövärden!$B$2:$H$2,0),FALSE),"Saknas")</f>
        <v>1.1692900000000001E-2</v>
      </c>
      <c r="G384" t="str">
        <f>IFERROR(VLOOKUP($B384,Miljövärden!$B$3:$H$600,MATCH(G$2,Miljövärden!$B$2:$H$2,0),FALSE),"Nej, saknas")</f>
        <v>Ja</v>
      </c>
      <c r="H384" t="str">
        <f>IFERROR(VLOOKUP($B384,Miljövärden!$B$3:$H$600,MATCH(H$2,Miljövärden!$B$2:$H$2,0),FALSE),"Nej, saknas")</f>
        <v>Ja</v>
      </c>
      <c r="P384" t="str">
        <f t="shared" si="10"/>
        <v>Ja</v>
      </c>
      <c r="R384">
        <f t="shared" si="11"/>
        <v>345</v>
      </c>
    </row>
    <row r="385" spans="1:18">
      <c r="A385" s="2" t="s">
        <v>537</v>
      </c>
      <c r="B385" s="2" t="s">
        <v>548</v>
      </c>
      <c r="C385">
        <f>IFERROR(VLOOKUP($B385,Miljövärden!$B$3:$H$600,MATCH(C$2,Miljövärden!$B$2:$H$2,0),FALSE),"Saknas")</f>
        <v>2.74497E-2</v>
      </c>
      <c r="D385">
        <f>IFERROR(VLOOKUP($B385,Miljövärden!$B$3:$H$600,MATCH(D$2,Miljövärden!$B$2:$H$2,0),FALSE),"Saknas")</f>
        <v>0.80767599999999995</v>
      </c>
      <c r="E385">
        <f>IFERROR(VLOOKUP($B385,Miljövärden!$B$3:$H$600,MATCH(E$2,Miljövärden!$B$2:$H$2,0),FALSE),"Saknas")</f>
        <v>0.72597500000000004</v>
      </c>
      <c r="F385">
        <f>IFERROR(VLOOKUP($B385,Miljövärden!$B$3:$H$600,MATCH(F$2,Miljövärden!$B$2:$H$2,0),FALSE),"Saknas")</f>
        <v>1.6716400000000001E-3</v>
      </c>
      <c r="G385" t="str">
        <f>IFERROR(VLOOKUP($B385,Miljövärden!$B$3:$H$600,MATCH(G$2,Miljövärden!$B$2:$H$2,0),FALSE),"Nej, saknas")</f>
        <v>Ja</v>
      </c>
      <c r="H385" t="str">
        <f>IFERROR(VLOOKUP($B385,Miljövärden!$B$3:$H$600,MATCH(H$2,Miljövärden!$B$2:$H$2,0),FALSE),"Nej, saknas")</f>
        <v>Ja</v>
      </c>
      <c r="P385" t="str">
        <f t="shared" si="10"/>
        <v>Ja</v>
      </c>
      <c r="R385">
        <f t="shared" si="11"/>
        <v>346</v>
      </c>
    </row>
    <row r="386" spans="1:18">
      <c r="A386" s="2" t="s">
        <v>550</v>
      </c>
      <c r="B386" s="2" t="s">
        <v>551</v>
      </c>
      <c r="C386">
        <f>IFERROR(VLOOKUP($B386,Miljövärden!$B$3:$H$600,MATCH(C$2,Miljövärden!$B$2:$H$2,0),FALSE),"Saknas")</f>
        <v>0.119517</v>
      </c>
      <c r="D386">
        <f>IFERROR(VLOOKUP($B386,Miljövärden!$B$3:$H$600,MATCH(D$2,Miljövärden!$B$2:$H$2,0),FALSE),"Saknas")</f>
        <v>16.250699999999998</v>
      </c>
      <c r="E386">
        <f>IFERROR(VLOOKUP($B386,Miljövärden!$B$3:$H$600,MATCH(E$2,Miljövärden!$B$2:$H$2,0),FALSE),"Saknas")</f>
        <v>10.667400000000001</v>
      </c>
      <c r="F386">
        <f>IFERROR(VLOOKUP($B386,Miljövärden!$B$3:$H$600,MATCH(F$2,Miljövärden!$B$2:$H$2,0),FALSE),"Saknas")</f>
        <v>9.0738499999999996E-3</v>
      </c>
      <c r="G386" t="str">
        <f>IFERROR(VLOOKUP($B386,Miljövärden!$B$3:$H$600,MATCH(G$2,Miljövärden!$B$2:$H$2,0),FALSE),"Nej, saknas")</f>
        <v>Nej</v>
      </c>
      <c r="H386" t="str">
        <f>IFERROR(VLOOKUP($B386,Miljövärden!$B$3:$H$600,MATCH(H$2,Miljövärden!$B$2:$H$2,0),FALSE),"Nej, saknas")</f>
        <v>Ja</v>
      </c>
      <c r="P386" t="str">
        <f t="shared" si="10"/>
        <v>Ja</v>
      </c>
      <c r="R386">
        <f t="shared" si="11"/>
        <v>347</v>
      </c>
    </row>
    <row r="387" spans="1:18">
      <c r="A387" s="2" t="s">
        <v>550</v>
      </c>
      <c r="B387" s="2" t="s">
        <v>552</v>
      </c>
      <c r="C387">
        <f>IFERROR(VLOOKUP($B387,Miljövärden!$B$3:$H$600,MATCH(C$2,Miljövärden!$B$2:$H$2,0),FALSE),"Saknas")</f>
        <v>7.1117799999999995E-2</v>
      </c>
      <c r="D387">
        <f>IFERROR(VLOOKUP($B387,Miljövärden!$B$3:$H$600,MATCH(D$2,Miljövärden!$B$2:$H$2,0),FALSE),"Saknas")</f>
        <v>5.1849999999999996</v>
      </c>
      <c r="E387">
        <f>IFERROR(VLOOKUP($B387,Miljövärden!$B$3:$H$600,MATCH(E$2,Miljövärden!$B$2:$H$2,0),FALSE),"Saknas")</f>
        <v>9.1323600000000003</v>
      </c>
      <c r="F387">
        <f>IFERROR(VLOOKUP($B387,Miljövärden!$B$3:$H$600,MATCH(F$2,Miljövärden!$B$2:$H$2,0),FALSE),"Saknas")</f>
        <v>0</v>
      </c>
      <c r="G387" t="str">
        <f>IFERROR(VLOOKUP($B387,Miljövärden!$B$3:$H$600,MATCH(G$2,Miljövärden!$B$2:$H$2,0),FALSE),"Nej, saknas")</f>
        <v>Ja</v>
      </c>
      <c r="H387" t="str">
        <f>IFERROR(VLOOKUP($B387,Miljövärden!$B$3:$H$600,MATCH(H$2,Miljövärden!$B$2:$H$2,0),FALSE),"Nej, saknas")</f>
        <v>Ja</v>
      </c>
      <c r="P387" t="str">
        <f t="shared" si="10"/>
        <v>Ja</v>
      </c>
      <c r="R387">
        <f t="shared" si="11"/>
        <v>348</v>
      </c>
    </row>
    <row r="388" spans="1:18">
      <c r="A388" s="2" t="s">
        <v>550</v>
      </c>
      <c r="B388" s="2" t="s">
        <v>553</v>
      </c>
      <c r="C388">
        <f>IFERROR(VLOOKUP($B388,Miljövärden!$B$3:$H$600,MATCH(C$2,Miljövärden!$B$2:$H$2,0),FALSE),"Saknas")</f>
        <v>6.5795900000000004E-2</v>
      </c>
      <c r="D388">
        <f>IFERROR(VLOOKUP($B388,Miljövärden!$B$3:$H$600,MATCH(D$2,Miljövärden!$B$2:$H$2,0),FALSE),"Saknas")</f>
        <v>5.3921599999999996</v>
      </c>
      <c r="E388">
        <f>IFERROR(VLOOKUP($B388,Miljövärden!$B$3:$H$600,MATCH(E$2,Miljövärden!$B$2:$H$2,0),FALSE),"Saknas")</f>
        <v>9.4461499999999994</v>
      </c>
      <c r="F388">
        <f>IFERROR(VLOOKUP($B388,Miljövärden!$B$3:$H$600,MATCH(F$2,Miljövärden!$B$2:$H$2,0),FALSE),"Saknas")</f>
        <v>0</v>
      </c>
      <c r="G388" t="str">
        <f>IFERROR(VLOOKUP($B388,Miljövärden!$B$3:$H$600,MATCH(G$2,Miljövärden!$B$2:$H$2,0),FALSE),"Nej, saknas")</f>
        <v>Ja</v>
      </c>
      <c r="H388" t="str">
        <f>IFERROR(VLOOKUP($B388,Miljövärden!$B$3:$H$600,MATCH(H$2,Miljövärden!$B$2:$H$2,0),FALSE),"Nej, saknas")</f>
        <v>Ja</v>
      </c>
      <c r="P388" t="str">
        <f t="shared" ref="P388:P451" si="12">IF(K388="x","nej",
IF(L388="x","ja",
IF(H388="Ja","Ja","nej")))</f>
        <v>Ja</v>
      </c>
      <c r="R388">
        <f t="shared" ref="R388:R451" si="13">IF(ISERROR(P388),R387,IF(P388="ja",R387+1,R387))</f>
        <v>349</v>
      </c>
    </row>
    <row r="389" spans="1:18">
      <c r="A389" s="2" t="s">
        <v>550</v>
      </c>
      <c r="B389" s="2" t="s">
        <v>554</v>
      </c>
      <c r="C389">
        <f>IFERROR(VLOOKUP($B389,Miljövärden!$B$3:$H$600,MATCH(C$2,Miljövärden!$B$2:$H$2,0),FALSE),"Saknas")</f>
        <v>6.75399E-2</v>
      </c>
      <c r="D389">
        <f>IFERROR(VLOOKUP($B389,Miljövärden!$B$3:$H$600,MATCH(D$2,Miljövärden!$B$2:$H$2,0),FALSE),"Saknas")</f>
        <v>4.5605399999999996</v>
      </c>
      <c r="E389">
        <f>IFERROR(VLOOKUP($B389,Miljövärden!$B$3:$H$600,MATCH(E$2,Miljövärden!$B$2:$H$2,0),FALSE),"Saknas")</f>
        <v>8.5947899999999997</v>
      </c>
      <c r="F389">
        <f>IFERROR(VLOOKUP($B389,Miljövärden!$B$3:$H$600,MATCH(F$2,Miljövärden!$B$2:$H$2,0),FALSE),"Saknas")</f>
        <v>0</v>
      </c>
      <c r="G389" t="str">
        <f>IFERROR(VLOOKUP($B389,Miljövärden!$B$3:$H$600,MATCH(G$2,Miljövärden!$B$2:$H$2,0),FALSE),"Nej, saknas")</f>
        <v>Ja</v>
      </c>
      <c r="H389" t="str">
        <f>IFERROR(VLOOKUP($B389,Miljövärden!$B$3:$H$600,MATCH(H$2,Miljövärden!$B$2:$H$2,0),FALSE),"Nej, saknas")</f>
        <v>Ja</v>
      </c>
      <c r="P389" t="str">
        <f t="shared" si="12"/>
        <v>Ja</v>
      </c>
      <c r="R389">
        <f t="shared" si="13"/>
        <v>350</v>
      </c>
    </row>
    <row r="390" spans="1:18">
      <c r="A390" s="2" t="s">
        <v>550</v>
      </c>
      <c r="B390" s="2" t="s">
        <v>555</v>
      </c>
      <c r="C390">
        <f>IFERROR(VLOOKUP($B390,Miljövärden!$B$3:$H$600,MATCH(C$2,Miljövärden!$B$2:$H$2,0),FALSE),"Saknas")</f>
        <v>5.0864199999999998E-2</v>
      </c>
      <c r="D390">
        <f>IFERROR(VLOOKUP($B390,Miljövärden!$B$3:$H$600,MATCH(D$2,Miljövärden!$B$2:$H$2,0),FALSE),"Saknas")</f>
        <v>4.7843099999999996</v>
      </c>
      <c r="E390">
        <f>IFERROR(VLOOKUP($B390,Miljövärden!$B$3:$H$600,MATCH(E$2,Miljövärden!$B$2:$H$2,0),FALSE),"Saknas")</f>
        <v>8.1696399999999993</v>
      </c>
      <c r="F390">
        <f>IFERROR(VLOOKUP($B390,Miljövärden!$B$3:$H$600,MATCH(F$2,Miljövärden!$B$2:$H$2,0),FALSE),"Saknas")</f>
        <v>9.4603899999999997E-4</v>
      </c>
      <c r="G390" t="str">
        <f>IFERROR(VLOOKUP($B390,Miljövärden!$B$3:$H$600,MATCH(G$2,Miljövärden!$B$2:$H$2,0),FALSE),"Nej, saknas")</f>
        <v>Ja</v>
      </c>
      <c r="H390" t="str">
        <f>IFERROR(VLOOKUP($B390,Miljövärden!$B$3:$H$600,MATCH(H$2,Miljövärden!$B$2:$H$2,0),FALSE),"Nej, saknas")</f>
        <v>Ja</v>
      </c>
      <c r="P390" t="str">
        <f t="shared" si="12"/>
        <v>Ja</v>
      </c>
      <c r="R390">
        <f t="shared" si="13"/>
        <v>351</v>
      </c>
    </row>
    <row r="391" spans="1:18">
      <c r="A391" s="2" t="s">
        <v>556</v>
      </c>
      <c r="B391" s="2" t="s">
        <v>557</v>
      </c>
      <c r="C391">
        <f>IFERROR(VLOOKUP($B391,Miljövärden!$B$3:$H$600,MATCH(C$2,Miljövärden!$B$2:$H$2,0),FALSE),"Saknas")</f>
        <v>0.16958799999999999</v>
      </c>
      <c r="D391">
        <f>IFERROR(VLOOKUP($B391,Miljövärden!$B$3:$H$600,MATCH(D$2,Miljövärden!$B$2:$H$2,0),FALSE),"Saknas")</f>
        <v>7.1765299999999996</v>
      </c>
      <c r="E391">
        <f>IFERROR(VLOOKUP($B391,Miljövärden!$B$3:$H$600,MATCH(E$2,Miljövärden!$B$2:$H$2,0),FALSE),"Saknas")</f>
        <v>17.103400000000001</v>
      </c>
      <c r="F391">
        <f>IFERROR(VLOOKUP($B391,Miljövärden!$B$3:$H$600,MATCH(F$2,Miljövärden!$B$2:$H$2,0),FALSE),"Saknas")</f>
        <v>7.0489699999999999E-3</v>
      </c>
      <c r="G391" t="str">
        <f>IFERROR(VLOOKUP($B391,Miljövärden!$B$3:$H$600,MATCH(G$2,Miljövärden!$B$2:$H$2,0),FALSE),"Nej, saknas")</f>
        <v>Ja</v>
      </c>
      <c r="H391" t="str">
        <f>IFERROR(VLOOKUP($B391,Miljövärden!$B$3:$H$600,MATCH(H$2,Miljövärden!$B$2:$H$2,0),FALSE),"Nej, saknas")</f>
        <v>Ja</v>
      </c>
      <c r="P391" t="str">
        <f t="shared" si="12"/>
        <v>Ja</v>
      </c>
      <c r="R391">
        <f t="shared" si="13"/>
        <v>352</v>
      </c>
    </row>
    <row r="392" spans="1:18">
      <c r="A392" s="2" t="s">
        <v>556</v>
      </c>
      <c r="B392" s="2" t="s">
        <v>558</v>
      </c>
      <c r="C392">
        <f>IFERROR(VLOOKUP($B392,Miljövärden!$B$3:$H$600,MATCH(C$2,Miljövärden!$B$2:$H$2,0),FALSE),"Saknas")</f>
        <v>4.81479E-2</v>
      </c>
      <c r="D392">
        <f>IFERROR(VLOOKUP($B392,Miljövärden!$B$3:$H$600,MATCH(D$2,Miljövärden!$B$2:$H$2,0),FALSE),"Saknas")</f>
        <v>4.0490399999999998</v>
      </c>
      <c r="E392">
        <f>IFERROR(VLOOKUP($B392,Miljövärden!$B$3:$H$600,MATCH(E$2,Miljövärden!$B$2:$H$2,0),FALSE),"Saknas")</f>
        <v>2.7572800000000002</v>
      </c>
      <c r="F392">
        <f>IFERROR(VLOOKUP($B392,Miljövärden!$B$3:$H$600,MATCH(F$2,Miljövärden!$B$2:$H$2,0),FALSE),"Saknas")</f>
        <v>1.2185799999999999E-3</v>
      </c>
      <c r="G392" t="str">
        <f>IFERROR(VLOOKUP($B392,Miljövärden!$B$3:$H$600,MATCH(G$2,Miljövärden!$B$2:$H$2,0),FALSE),"Nej, saknas")</f>
        <v>Ja</v>
      </c>
      <c r="H392" t="str">
        <f>IFERROR(VLOOKUP($B392,Miljövärden!$B$3:$H$600,MATCH(H$2,Miljövärden!$B$2:$H$2,0),FALSE),"Nej, saknas")</f>
        <v>Ja</v>
      </c>
      <c r="P392" t="str">
        <f t="shared" si="12"/>
        <v>Ja</v>
      </c>
      <c r="R392">
        <f t="shared" si="13"/>
        <v>353</v>
      </c>
    </row>
    <row r="393" spans="1:18">
      <c r="A393" s="2" t="s">
        <v>556</v>
      </c>
      <c r="B393" s="2" t="s">
        <v>559</v>
      </c>
      <c r="C393">
        <f>IFERROR(VLOOKUP($B393,Miljövärden!$B$3:$H$600,MATCH(C$2,Miljövärden!$B$2:$H$2,0),FALSE),"Saknas")</f>
        <v>5.8798700000000002E-2</v>
      </c>
      <c r="D393">
        <f>IFERROR(VLOOKUP($B393,Miljövärden!$B$3:$H$600,MATCH(D$2,Miljövärden!$B$2:$H$2,0),FALSE),"Saknas")</f>
        <v>4.4855900000000002</v>
      </c>
      <c r="E393">
        <f>IFERROR(VLOOKUP($B393,Miljövärden!$B$3:$H$600,MATCH(E$2,Miljövärden!$B$2:$H$2,0),FALSE),"Saknas")</f>
        <v>7.84978</v>
      </c>
      <c r="F393">
        <f>IFERROR(VLOOKUP($B393,Miljövärden!$B$3:$H$600,MATCH(F$2,Miljövärden!$B$2:$H$2,0),FALSE),"Saknas")</f>
        <v>0</v>
      </c>
      <c r="G393" t="str">
        <f>IFERROR(VLOOKUP($B393,Miljövärden!$B$3:$H$600,MATCH(G$2,Miljövärden!$B$2:$H$2,0),FALSE),"Nej, saknas")</f>
        <v>Ja</v>
      </c>
      <c r="H393" t="str">
        <f>IFERROR(VLOOKUP($B393,Miljövärden!$B$3:$H$600,MATCH(H$2,Miljövärden!$B$2:$H$2,0),FALSE),"Nej, saknas")</f>
        <v>Ja</v>
      </c>
      <c r="P393" t="str">
        <f t="shared" si="12"/>
        <v>Ja</v>
      </c>
      <c r="R393">
        <f t="shared" si="13"/>
        <v>354</v>
      </c>
    </row>
    <row r="394" spans="1:18">
      <c r="A394" s="2" t="s">
        <v>560</v>
      </c>
      <c r="B394" s="2" t="s">
        <v>561</v>
      </c>
      <c r="C394">
        <f>IFERROR(VLOOKUP($B394,Miljövärden!$B$3:$H$600,MATCH(C$2,Miljövärden!$B$2:$H$2,0),FALSE),"Saknas")</f>
        <v>0.173871</v>
      </c>
      <c r="D394">
        <f>IFERROR(VLOOKUP($B394,Miljövärden!$B$3:$H$600,MATCH(D$2,Miljövärden!$B$2:$H$2,0),FALSE),"Saknas")</f>
        <v>130.72300000000001</v>
      </c>
      <c r="E394">
        <f>IFERROR(VLOOKUP($B394,Miljövärden!$B$3:$H$600,MATCH(E$2,Miljövärden!$B$2:$H$2,0),FALSE),"Saknas")</f>
        <v>5.52121</v>
      </c>
      <c r="F394">
        <f>IFERROR(VLOOKUP($B394,Miljövärden!$B$3:$H$600,MATCH(F$2,Miljövärden!$B$2:$H$2,0),FALSE),"Saknas")</f>
        <v>2.61815E-2</v>
      </c>
      <c r="G394" t="str">
        <f>IFERROR(VLOOKUP($B394,Miljövärden!$B$3:$H$600,MATCH(G$2,Miljövärden!$B$2:$H$2,0),FALSE),"Nej, saknas")</f>
        <v>Ja</v>
      </c>
      <c r="H394" t="str">
        <f>IFERROR(VLOOKUP($B394,Miljövärden!$B$3:$H$600,MATCH(H$2,Miljövärden!$B$2:$H$2,0),FALSE),"Nej, saknas")</f>
        <v>Ja</v>
      </c>
      <c r="P394" t="str">
        <f t="shared" si="12"/>
        <v>Ja</v>
      </c>
      <c r="R394">
        <f t="shared" si="13"/>
        <v>355</v>
      </c>
    </row>
    <row r="395" spans="1:18">
      <c r="A395" s="2" t="s">
        <v>560</v>
      </c>
      <c r="B395" s="2" t="s">
        <v>562</v>
      </c>
      <c r="C395">
        <f>IFERROR(VLOOKUP($B395,Miljövärden!$B$3:$H$600,MATCH(C$2,Miljövärden!$B$2:$H$2,0),FALSE),"Saknas")</f>
        <v>0.87129199999999996</v>
      </c>
      <c r="D395">
        <f>IFERROR(VLOOKUP($B395,Miljövärden!$B$3:$H$600,MATCH(D$2,Miljövärden!$B$2:$H$2,0),FALSE),"Saknas")</f>
        <v>120.242</v>
      </c>
      <c r="E395">
        <f>IFERROR(VLOOKUP($B395,Miljövärden!$B$3:$H$600,MATCH(E$2,Miljövärden!$B$2:$H$2,0),FALSE),"Saknas")</f>
        <v>12.318899999999999</v>
      </c>
      <c r="F395">
        <f>IFERROR(VLOOKUP($B395,Miljövärden!$B$3:$H$600,MATCH(F$2,Miljövärden!$B$2:$H$2,0),FALSE),"Saknas")</f>
        <v>7.7119499999999994E-2</v>
      </c>
      <c r="G395" t="str">
        <f>IFERROR(VLOOKUP($B395,Miljövärden!$B$3:$H$600,MATCH(G$2,Miljövärden!$B$2:$H$2,0),FALSE),"Nej, saknas")</f>
        <v>Ja</v>
      </c>
      <c r="H395" t="str">
        <f>IFERROR(VLOOKUP($B395,Miljövärden!$B$3:$H$600,MATCH(H$2,Miljövärden!$B$2:$H$2,0),FALSE),"Nej, saknas")</f>
        <v>Ja</v>
      </c>
      <c r="P395" t="str">
        <f t="shared" si="12"/>
        <v>Ja</v>
      </c>
      <c r="R395">
        <f t="shared" si="13"/>
        <v>356</v>
      </c>
    </row>
    <row r="396" spans="1:18">
      <c r="A396" s="2" t="s">
        <v>560</v>
      </c>
      <c r="B396" s="2" t="s">
        <v>563</v>
      </c>
      <c r="C396">
        <f>IFERROR(VLOOKUP($B396,Miljövärden!$B$3:$H$600,MATCH(C$2,Miljövärden!$B$2:$H$2,0),FALSE),"Saknas")</f>
        <v>0.120965</v>
      </c>
      <c r="D396">
        <f>IFERROR(VLOOKUP($B396,Miljövärden!$B$3:$H$600,MATCH(D$2,Miljövärden!$B$2:$H$2,0),FALSE),"Saknas")</f>
        <v>11.380100000000001</v>
      </c>
      <c r="E396">
        <f>IFERROR(VLOOKUP($B396,Miljövärden!$B$3:$H$600,MATCH(E$2,Miljövärden!$B$2:$H$2,0),FALSE),"Saknas")</f>
        <v>7.8038100000000004</v>
      </c>
      <c r="F396">
        <f>IFERROR(VLOOKUP($B396,Miljövärden!$B$3:$H$600,MATCH(F$2,Miljövärden!$B$2:$H$2,0),FALSE),"Saknas")</f>
        <v>2.03927E-2</v>
      </c>
      <c r="G396" t="str">
        <f>IFERROR(VLOOKUP($B396,Miljövärden!$B$3:$H$600,MATCH(G$2,Miljövärden!$B$2:$H$2,0),FALSE),"Nej, saknas")</f>
        <v>Ja</v>
      </c>
      <c r="H396" t="str">
        <f>IFERROR(VLOOKUP($B396,Miljövärden!$B$3:$H$600,MATCH(H$2,Miljövärden!$B$2:$H$2,0),FALSE),"Nej, saknas")</f>
        <v>Ja</v>
      </c>
      <c r="P396" t="str">
        <f t="shared" si="12"/>
        <v>Ja</v>
      </c>
      <c r="R396">
        <f t="shared" si="13"/>
        <v>357</v>
      </c>
    </row>
    <row r="397" spans="1:18">
      <c r="A397" s="2" t="s">
        <v>560</v>
      </c>
      <c r="B397" s="2" t="s">
        <v>564</v>
      </c>
      <c r="C397">
        <f>IFERROR(VLOOKUP($B397,Miljövärden!$B$3:$H$600,MATCH(C$2,Miljövärden!$B$2:$H$2,0),FALSE),"Saknas")</f>
        <v>8.99311E-2</v>
      </c>
      <c r="D397">
        <f>IFERROR(VLOOKUP($B397,Miljövärden!$B$3:$H$600,MATCH(D$2,Miljövärden!$B$2:$H$2,0),FALSE),"Saknas")</f>
        <v>20.697700000000001</v>
      </c>
      <c r="E397">
        <f>IFERROR(VLOOKUP($B397,Miljövärden!$B$3:$H$600,MATCH(E$2,Miljövärden!$B$2:$H$2,0),FALSE),"Saknas")</f>
        <v>2.0416699999999999</v>
      </c>
      <c r="F397">
        <f>IFERROR(VLOOKUP($B397,Miljövärden!$B$3:$H$600,MATCH(F$2,Miljövärden!$B$2:$H$2,0),FALSE),"Saknas")</f>
        <v>5.7058200000000003E-2</v>
      </c>
      <c r="G397" t="str">
        <f>IFERROR(VLOOKUP($B397,Miljövärden!$B$3:$H$600,MATCH(G$2,Miljövärden!$B$2:$H$2,0),FALSE),"Nej, saknas")</f>
        <v>Ja</v>
      </c>
      <c r="H397" t="str">
        <f>IFERROR(VLOOKUP($B397,Miljövärden!$B$3:$H$600,MATCH(H$2,Miljövärden!$B$2:$H$2,0),FALSE),"Nej, saknas")</f>
        <v>Ja</v>
      </c>
      <c r="P397" t="str">
        <f t="shared" si="12"/>
        <v>Ja</v>
      </c>
      <c r="R397">
        <f t="shared" si="13"/>
        <v>358</v>
      </c>
    </row>
    <row r="398" spans="1:18">
      <c r="A398" s="2" t="s">
        <v>560</v>
      </c>
      <c r="B398" s="2" t="s">
        <v>565</v>
      </c>
      <c r="C398">
        <f>IFERROR(VLOOKUP($B398,Miljövärden!$B$3:$H$600,MATCH(C$2,Miljövärden!$B$2:$H$2,0),FALSE),"Saknas")</f>
        <v>0.206041</v>
      </c>
      <c r="D398">
        <f>IFERROR(VLOOKUP($B398,Miljövärden!$B$3:$H$600,MATCH(D$2,Miljövärden!$B$2:$H$2,0),FALSE),"Saknas")</f>
        <v>11.2118</v>
      </c>
      <c r="E398">
        <f>IFERROR(VLOOKUP($B398,Miljövärden!$B$3:$H$600,MATCH(E$2,Miljövärden!$B$2:$H$2,0),FALSE),"Saknas")</f>
        <v>18.548999999999999</v>
      </c>
      <c r="F398">
        <f>IFERROR(VLOOKUP($B398,Miljövärden!$B$3:$H$600,MATCH(F$2,Miljövärden!$B$2:$H$2,0),FALSE),"Saknas")</f>
        <v>1.69646E-2</v>
      </c>
      <c r="G398" t="str">
        <f>IFERROR(VLOOKUP($B398,Miljövärden!$B$3:$H$600,MATCH(G$2,Miljövärden!$B$2:$H$2,0),FALSE),"Nej, saknas")</f>
        <v>Ja</v>
      </c>
      <c r="H398" t="str">
        <f>IFERROR(VLOOKUP($B398,Miljövärden!$B$3:$H$600,MATCH(H$2,Miljövärden!$B$2:$H$2,0),FALSE),"Nej, saknas")</f>
        <v>Ja</v>
      </c>
      <c r="P398" t="str">
        <f t="shared" si="12"/>
        <v>Ja</v>
      </c>
      <c r="R398">
        <f t="shared" si="13"/>
        <v>359</v>
      </c>
    </row>
    <row r="399" spans="1:18">
      <c r="A399" s="2" t="s">
        <v>560</v>
      </c>
      <c r="B399" s="2" t="s">
        <v>566</v>
      </c>
      <c r="C399">
        <f>IFERROR(VLOOKUP($B399,Miljövärden!$B$3:$H$600,MATCH(C$2,Miljövärden!$B$2:$H$2,0),FALSE),"Saknas")</f>
        <v>6.4170199999999997E-2</v>
      </c>
      <c r="D399">
        <f>IFERROR(VLOOKUP($B399,Miljövärden!$B$3:$H$600,MATCH(D$2,Miljövärden!$B$2:$H$2,0),FALSE),"Saknas")</f>
        <v>3.9815499999999999</v>
      </c>
      <c r="E399">
        <f>IFERROR(VLOOKUP($B399,Miljövärden!$B$3:$H$600,MATCH(E$2,Miljövärden!$B$2:$H$2,0),FALSE),"Saknas")</f>
        <v>3.6570100000000001</v>
      </c>
      <c r="F399">
        <f>IFERROR(VLOOKUP($B399,Miljövärden!$B$3:$H$600,MATCH(F$2,Miljövärden!$B$2:$H$2,0),FALSE),"Saknas")</f>
        <v>5.0703199999999997E-3</v>
      </c>
      <c r="G399" t="str">
        <f>IFERROR(VLOOKUP($B399,Miljövärden!$B$3:$H$600,MATCH(G$2,Miljövärden!$B$2:$H$2,0),FALSE),"Nej, saknas")</f>
        <v>Ja</v>
      </c>
      <c r="H399" t="str">
        <f>IFERROR(VLOOKUP($B399,Miljövärden!$B$3:$H$600,MATCH(H$2,Miljövärden!$B$2:$H$2,0),FALSE),"Nej, saknas")</f>
        <v>Ja</v>
      </c>
      <c r="P399" t="str">
        <f t="shared" si="12"/>
        <v>Ja</v>
      </c>
      <c r="R399">
        <f t="shared" si="13"/>
        <v>360</v>
      </c>
    </row>
    <row r="400" spans="1:18">
      <c r="A400" s="2" t="s">
        <v>560</v>
      </c>
      <c r="B400" s="2" t="s">
        <v>567</v>
      </c>
      <c r="C400">
        <f>IFERROR(VLOOKUP($B400,Miljövärden!$B$3:$H$600,MATCH(C$2,Miljövärden!$B$2:$H$2,0),FALSE),"Saknas")</f>
        <v>0.12972800000000001</v>
      </c>
      <c r="D400">
        <f>IFERROR(VLOOKUP($B400,Miljövärden!$B$3:$H$600,MATCH(D$2,Miljövärden!$B$2:$H$2,0),FALSE),"Saknas")</f>
        <v>7.0842099999999997</v>
      </c>
      <c r="E400">
        <f>IFERROR(VLOOKUP($B400,Miljövärden!$B$3:$H$600,MATCH(E$2,Miljövärden!$B$2:$H$2,0),FALSE),"Saknas")</f>
        <v>7.0573199999999998</v>
      </c>
      <c r="F400">
        <f>IFERROR(VLOOKUP($B400,Miljövärden!$B$3:$H$600,MATCH(F$2,Miljövärden!$B$2:$H$2,0),FALSE),"Saknas")</f>
        <v>9.0501599999999998E-3</v>
      </c>
      <c r="G400" t="str">
        <f>IFERROR(VLOOKUP($B400,Miljövärden!$B$3:$H$600,MATCH(G$2,Miljövärden!$B$2:$H$2,0),FALSE),"Nej, saknas")</f>
        <v>Ja</v>
      </c>
      <c r="H400" t="str">
        <f>IFERROR(VLOOKUP($B400,Miljövärden!$B$3:$H$600,MATCH(H$2,Miljövärden!$B$2:$H$2,0),FALSE),"Nej, saknas")</f>
        <v>Ja</v>
      </c>
      <c r="P400" t="str">
        <f t="shared" si="12"/>
        <v>Ja</v>
      </c>
      <c r="R400">
        <f t="shared" si="13"/>
        <v>361</v>
      </c>
    </row>
    <row r="401" spans="1:18">
      <c r="A401" s="2" t="s">
        <v>560</v>
      </c>
      <c r="B401" s="2" t="s">
        <v>568</v>
      </c>
      <c r="C401">
        <f>IFERROR(VLOOKUP($B401,Miljövärden!$B$3:$H$600,MATCH(C$2,Miljövärden!$B$2:$H$2,0),FALSE),"Saknas")</f>
        <v>0.132018</v>
      </c>
      <c r="D401">
        <f>IFERROR(VLOOKUP($B401,Miljövärden!$B$3:$H$600,MATCH(D$2,Miljövärden!$B$2:$H$2,0),FALSE),"Saknas")</f>
        <v>9.4206000000000003</v>
      </c>
      <c r="E401">
        <f>IFERROR(VLOOKUP($B401,Miljövärden!$B$3:$H$600,MATCH(E$2,Miljövärden!$B$2:$H$2,0),FALSE),"Saknas")</f>
        <v>7.6736899999999997</v>
      </c>
      <c r="F401">
        <f>IFERROR(VLOOKUP($B401,Miljövärden!$B$3:$H$600,MATCH(F$2,Miljövärden!$B$2:$H$2,0),FALSE),"Saknas")</f>
        <v>1.27479E-2</v>
      </c>
      <c r="G401" t="str">
        <f>IFERROR(VLOOKUP($B401,Miljövärden!$B$3:$H$600,MATCH(G$2,Miljövärden!$B$2:$H$2,0),FALSE),"Nej, saknas")</f>
        <v>Ja</v>
      </c>
      <c r="H401" t="str">
        <f>IFERROR(VLOOKUP($B401,Miljövärden!$B$3:$H$600,MATCH(H$2,Miljövärden!$B$2:$H$2,0),FALSE),"Nej, saknas")</f>
        <v>Ja</v>
      </c>
      <c r="P401" t="str">
        <f t="shared" si="12"/>
        <v>Ja</v>
      </c>
      <c r="R401">
        <f t="shared" si="13"/>
        <v>362</v>
      </c>
    </row>
    <row r="402" spans="1:18">
      <c r="A402" s="2" t="s">
        <v>560</v>
      </c>
      <c r="B402" s="2" t="s">
        <v>569</v>
      </c>
      <c r="C402">
        <f>IFERROR(VLOOKUP($B402,Miljövärden!$B$3:$H$600,MATCH(C$2,Miljövärden!$B$2:$H$2,0),FALSE),"Saknas")</f>
        <v>0.12764</v>
      </c>
      <c r="D402">
        <f>IFERROR(VLOOKUP($B402,Miljövärden!$B$3:$H$600,MATCH(D$2,Miljövärden!$B$2:$H$2,0),FALSE),"Saknas")</f>
        <v>28.710699999999999</v>
      </c>
      <c r="E402">
        <f>IFERROR(VLOOKUP($B402,Miljövärden!$B$3:$H$600,MATCH(E$2,Miljövärden!$B$2:$H$2,0),FALSE),"Saknas")</f>
        <v>3.1906699999999999</v>
      </c>
      <c r="F402">
        <f>IFERROR(VLOOKUP($B402,Miljövärden!$B$3:$H$600,MATCH(F$2,Miljövärden!$B$2:$H$2,0),FALSE),"Saknas")</f>
        <v>9.0286099999999994E-2</v>
      </c>
      <c r="G402" t="str">
        <f>IFERROR(VLOOKUP($B402,Miljövärden!$B$3:$H$600,MATCH(G$2,Miljövärden!$B$2:$H$2,0),FALSE),"Nej, saknas")</f>
        <v>Ja</v>
      </c>
      <c r="H402" t="str">
        <f>IFERROR(VLOOKUP($B402,Miljövärden!$B$3:$H$600,MATCH(H$2,Miljövärden!$B$2:$H$2,0),FALSE),"Nej, saknas")</f>
        <v>Ja</v>
      </c>
      <c r="P402" t="str">
        <f t="shared" si="12"/>
        <v>Ja</v>
      </c>
      <c r="R402">
        <f t="shared" si="13"/>
        <v>363</v>
      </c>
    </row>
    <row r="403" spans="1:18">
      <c r="A403" s="2" t="s">
        <v>560</v>
      </c>
      <c r="B403" s="2" t="s">
        <v>570</v>
      </c>
      <c r="C403">
        <f>IFERROR(VLOOKUP($B403,Miljövärden!$B$3:$H$600,MATCH(C$2,Miljövärden!$B$2:$H$2,0),FALSE),"Saknas")</f>
        <v>0.11717</v>
      </c>
      <c r="D403">
        <f>IFERROR(VLOOKUP($B403,Miljövärden!$B$3:$H$600,MATCH(D$2,Miljövärden!$B$2:$H$2,0),FALSE),"Saknas")</f>
        <v>15.9377</v>
      </c>
      <c r="E403">
        <f>IFERROR(VLOOKUP($B403,Miljövärden!$B$3:$H$600,MATCH(E$2,Miljövärden!$B$2:$H$2,0),FALSE),"Saknas")</f>
        <v>10.1197</v>
      </c>
      <c r="F403">
        <f>IFERROR(VLOOKUP($B403,Miljövärden!$B$3:$H$600,MATCH(F$2,Miljövärden!$B$2:$H$2,0),FALSE),"Saknas")</f>
        <v>9.5550099999999992E-3</v>
      </c>
      <c r="G403" t="str">
        <f>IFERROR(VLOOKUP($B403,Miljövärden!$B$3:$H$600,MATCH(G$2,Miljövärden!$B$2:$H$2,0),FALSE),"Nej, saknas")</f>
        <v>Ja</v>
      </c>
      <c r="H403" t="str">
        <f>IFERROR(VLOOKUP($B403,Miljövärden!$B$3:$H$600,MATCH(H$2,Miljövärden!$B$2:$H$2,0),FALSE),"Nej, saknas")</f>
        <v>Ja</v>
      </c>
      <c r="P403" t="str">
        <f t="shared" si="12"/>
        <v>Ja</v>
      </c>
      <c r="R403">
        <f t="shared" si="13"/>
        <v>364</v>
      </c>
    </row>
    <row r="404" spans="1:18">
      <c r="A404" s="2" t="s">
        <v>560</v>
      </c>
      <c r="B404" s="2" t="s">
        <v>571</v>
      </c>
      <c r="C404">
        <f>IFERROR(VLOOKUP($B404,Miljövärden!$B$3:$H$600,MATCH(C$2,Miljövärden!$B$2:$H$2,0),FALSE),"Saknas")</f>
        <v>0.11926</v>
      </c>
      <c r="D404">
        <f>IFERROR(VLOOKUP($B404,Miljövärden!$B$3:$H$600,MATCH(D$2,Miljövärden!$B$2:$H$2,0),FALSE),"Saknas")</f>
        <v>10.5121</v>
      </c>
      <c r="E404">
        <f>IFERROR(VLOOKUP($B404,Miljövärden!$B$3:$H$600,MATCH(E$2,Miljövärden!$B$2:$H$2,0),FALSE),"Saknas")</f>
        <v>9.7290399999999995</v>
      </c>
      <c r="F404">
        <f>IFERROR(VLOOKUP($B404,Miljövärden!$B$3:$H$600,MATCH(F$2,Miljövärden!$B$2:$H$2,0),FALSE),"Saknas")</f>
        <v>1.40784E-2</v>
      </c>
      <c r="G404" t="str">
        <f>IFERROR(VLOOKUP($B404,Miljövärden!$B$3:$H$600,MATCH(G$2,Miljövärden!$B$2:$H$2,0),FALSE),"Nej, saknas")</f>
        <v>Ja</v>
      </c>
      <c r="H404" t="str">
        <f>IFERROR(VLOOKUP($B404,Miljövärden!$B$3:$H$600,MATCH(H$2,Miljövärden!$B$2:$H$2,0),FALSE),"Nej, saknas")</f>
        <v>Ja</v>
      </c>
      <c r="P404" t="str">
        <f t="shared" si="12"/>
        <v>Ja</v>
      </c>
      <c r="R404">
        <f t="shared" si="13"/>
        <v>365</v>
      </c>
    </row>
    <row r="405" spans="1:18">
      <c r="A405" s="2" t="s">
        <v>560</v>
      </c>
      <c r="B405" s="2" t="s">
        <v>572</v>
      </c>
      <c r="C405">
        <f>IFERROR(VLOOKUP($B405,Miljövärden!$B$3:$H$600,MATCH(C$2,Miljövärden!$B$2:$H$2,0),FALSE),"Saknas")</f>
        <v>0.112898</v>
      </c>
      <c r="D405">
        <f>IFERROR(VLOOKUP($B405,Miljövärden!$B$3:$H$600,MATCH(D$2,Miljövärden!$B$2:$H$2,0),FALSE),"Saknas")</f>
        <v>11.113</v>
      </c>
      <c r="E405">
        <f>IFERROR(VLOOKUP($B405,Miljövärden!$B$3:$H$600,MATCH(E$2,Miljövärden!$B$2:$H$2,0),FALSE),"Saknas")</f>
        <v>8.3513500000000001</v>
      </c>
      <c r="F405">
        <f>IFERROR(VLOOKUP($B405,Miljövärden!$B$3:$H$600,MATCH(F$2,Miljövärden!$B$2:$H$2,0),FALSE),"Saknas")</f>
        <v>1.7048600000000001E-2</v>
      </c>
      <c r="G405" t="str">
        <f>IFERROR(VLOOKUP($B405,Miljövärden!$B$3:$H$600,MATCH(G$2,Miljövärden!$B$2:$H$2,0),FALSE),"Nej, saknas")</f>
        <v>Ja</v>
      </c>
      <c r="H405" t="str">
        <f>IFERROR(VLOOKUP($B405,Miljövärden!$B$3:$H$600,MATCH(H$2,Miljövärden!$B$2:$H$2,0),FALSE),"Nej, saknas")</f>
        <v>Ja</v>
      </c>
      <c r="P405" t="str">
        <f t="shared" si="12"/>
        <v>Ja</v>
      </c>
      <c r="R405">
        <f t="shared" si="13"/>
        <v>366</v>
      </c>
    </row>
    <row r="406" spans="1:18">
      <c r="A406" s="2" t="s">
        <v>560</v>
      </c>
      <c r="B406" s="2" t="s">
        <v>573</v>
      </c>
      <c r="C406">
        <f>IFERROR(VLOOKUP($B406,Miljövärden!$B$3:$H$600,MATCH(C$2,Miljövärden!$B$2:$H$2,0),FALSE),"Saknas")</f>
        <v>0.109738</v>
      </c>
      <c r="D406">
        <f>IFERROR(VLOOKUP($B406,Miljövärden!$B$3:$H$600,MATCH(D$2,Miljövärden!$B$2:$H$2,0),FALSE),"Saknas")</f>
        <v>5.6142200000000004</v>
      </c>
      <c r="E406">
        <f>IFERROR(VLOOKUP($B406,Miljövärden!$B$3:$H$600,MATCH(E$2,Miljövärden!$B$2:$H$2,0),FALSE),"Saknas")</f>
        <v>9.4827999999999992</v>
      </c>
      <c r="F406">
        <f>IFERROR(VLOOKUP($B406,Miljövärden!$B$3:$H$600,MATCH(F$2,Miljövärden!$B$2:$H$2,0),FALSE),"Saknas")</f>
        <v>4.7564500000000002E-4</v>
      </c>
      <c r="G406" t="str">
        <f>IFERROR(VLOOKUP($B406,Miljövärden!$B$3:$H$600,MATCH(G$2,Miljövärden!$B$2:$H$2,0),FALSE),"Nej, saknas")</f>
        <v>Ja</v>
      </c>
      <c r="H406" t="str">
        <f>IFERROR(VLOOKUP($B406,Miljövärden!$B$3:$H$600,MATCH(H$2,Miljövärden!$B$2:$H$2,0),FALSE),"Nej, saknas")</f>
        <v>Ja</v>
      </c>
      <c r="P406" t="str">
        <f t="shared" si="12"/>
        <v>Ja</v>
      </c>
      <c r="R406">
        <f t="shared" si="13"/>
        <v>367</v>
      </c>
    </row>
    <row r="407" spans="1:18">
      <c r="A407" s="2" t="s">
        <v>560</v>
      </c>
      <c r="B407" s="2" t="s">
        <v>574</v>
      </c>
      <c r="C407">
        <f>IFERROR(VLOOKUP($B407,Miljövärden!$B$3:$H$600,MATCH(C$2,Miljövärden!$B$2:$H$2,0),FALSE),"Saknas")</f>
        <v>0.14743500000000001</v>
      </c>
      <c r="D407">
        <f>IFERROR(VLOOKUP($B407,Miljövärden!$B$3:$H$600,MATCH(D$2,Miljövärden!$B$2:$H$2,0),FALSE),"Saknas")</f>
        <v>15.3652</v>
      </c>
      <c r="E407">
        <f>IFERROR(VLOOKUP($B407,Miljövärden!$B$3:$H$600,MATCH(E$2,Miljövärden!$B$2:$H$2,0),FALSE),"Saknas")</f>
        <v>4.0684399999999998</v>
      </c>
      <c r="F407">
        <f>IFERROR(VLOOKUP($B407,Miljövärden!$B$3:$H$600,MATCH(F$2,Miljövärden!$B$2:$H$2,0),FALSE),"Saknas")</f>
        <v>1.9441400000000001E-2</v>
      </c>
      <c r="G407" t="str">
        <f>IFERROR(VLOOKUP($B407,Miljövärden!$B$3:$H$600,MATCH(G$2,Miljövärden!$B$2:$H$2,0),FALSE),"Nej, saknas")</f>
        <v>Ja</v>
      </c>
      <c r="H407" t="str">
        <f>IFERROR(VLOOKUP($B407,Miljövärden!$B$3:$H$600,MATCH(H$2,Miljövärden!$B$2:$H$2,0),FALSE),"Nej, saknas")</f>
        <v>Ja</v>
      </c>
      <c r="P407" t="str">
        <f t="shared" si="12"/>
        <v>Ja</v>
      </c>
      <c r="R407">
        <f t="shared" si="13"/>
        <v>368</v>
      </c>
    </row>
    <row r="408" spans="1:18">
      <c r="A408" s="2" t="s">
        <v>560</v>
      </c>
      <c r="B408" s="2" t="s">
        <v>575</v>
      </c>
      <c r="C408">
        <f>IFERROR(VLOOKUP($B408,Miljövärden!$B$3:$H$600,MATCH(C$2,Miljövärden!$B$2:$H$2,0),FALSE),"Saknas")</f>
        <v>0.12831799999999999</v>
      </c>
      <c r="D408">
        <f>IFERROR(VLOOKUP($B408,Miljövärden!$B$3:$H$600,MATCH(D$2,Miljövärden!$B$2:$H$2,0),FALSE),"Saknas")</f>
        <v>9.7851400000000002</v>
      </c>
      <c r="E408">
        <f>IFERROR(VLOOKUP($B408,Miljövärden!$B$3:$H$600,MATCH(E$2,Miljövärden!$B$2:$H$2,0),FALSE),"Saknas")</f>
        <v>9.7416900000000002</v>
      </c>
      <c r="F408">
        <f>IFERROR(VLOOKUP($B408,Miljövärden!$B$3:$H$600,MATCH(F$2,Miljövärden!$B$2:$H$2,0),FALSE),"Saknas")</f>
        <v>9.8134499999999996E-3</v>
      </c>
      <c r="G408" t="str">
        <f>IFERROR(VLOOKUP($B408,Miljövärden!$B$3:$H$600,MATCH(G$2,Miljövärden!$B$2:$H$2,0),FALSE),"Nej, saknas")</f>
        <v>Ja</v>
      </c>
      <c r="H408" t="str">
        <f>IFERROR(VLOOKUP($B408,Miljövärden!$B$3:$H$600,MATCH(H$2,Miljövärden!$B$2:$H$2,0),FALSE),"Nej, saknas")</f>
        <v>Ja</v>
      </c>
      <c r="P408" t="str">
        <f t="shared" si="12"/>
        <v>Ja</v>
      </c>
      <c r="R408">
        <f t="shared" si="13"/>
        <v>369</v>
      </c>
    </row>
    <row r="409" spans="1:18">
      <c r="A409" s="2" t="s">
        <v>560</v>
      </c>
      <c r="B409" s="2" t="s">
        <v>576</v>
      </c>
      <c r="C409">
        <f>IFERROR(VLOOKUP($B409,Miljövärden!$B$3:$H$600,MATCH(C$2,Miljövärden!$B$2:$H$2,0),FALSE),"Saknas")</f>
        <v>0.28848499999999999</v>
      </c>
      <c r="D409">
        <f>IFERROR(VLOOKUP($B409,Miljövärden!$B$3:$H$600,MATCH(D$2,Miljövärden!$B$2:$H$2,0),FALSE),"Saknas")</f>
        <v>22.006799999999998</v>
      </c>
      <c r="E409">
        <f>IFERROR(VLOOKUP($B409,Miljövärden!$B$3:$H$600,MATCH(E$2,Miljövärden!$B$2:$H$2,0),FALSE),"Saknas")</f>
        <v>21.9026</v>
      </c>
      <c r="F409">
        <f>IFERROR(VLOOKUP($B409,Miljövärden!$B$3:$H$600,MATCH(F$2,Miljövärden!$B$2:$H$2,0),FALSE),"Saknas")</f>
        <v>3.8572099999999998E-2</v>
      </c>
      <c r="G409" t="str">
        <f>IFERROR(VLOOKUP($B409,Miljövärden!$B$3:$H$600,MATCH(G$2,Miljövärden!$B$2:$H$2,0),FALSE),"Nej, saknas")</f>
        <v>Ja</v>
      </c>
      <c r="H409" t="str">
        <f>IFERROR(VLOOKUP($B409,Miljövärden!$B$3:$H$600,MATCH(H$2,Miljövärden!$B$2:$H$2,0),FALSE),"Nej, saknas")</f>
        <v>Ja</v>
      </c>
      <c r="P409" t="str">
        <f t="shared" si="12"/>
        <v>Ja</v>
      </c>
      <c r="R409">
        <f t="shared" si="13"/>
        <v>370</v>
      </c>
    </row>
    <row r="410" spans="1:18">
      <c r="A410" s="2" t="s">
        <v>560</v>
      </c>
      <c r="B410" s="2" t="s">
        <v>577</v>
      </c>
      <c r="C410">
        <f>IFERROR(VLOOKUP($B410,Miljövärden!$B$3:$H$600,MATCH(C$2,Miljövärden!$B$2:$H$2,0),FALSE),"Saknas")</f>
        <v>0.116021</v>
      </c>
      <c r="D410">
        <f>IFERROR(VLOOKUP($B410,Miljövärden!$B$3:$H$600,MATCH(D$2,Miljövärden!$B$2:$H$2,0),FALSE),"Saknas")</f>
        <v>5.4369800000000001</v>
      </c>
      <c r="E410">
        <f>IFERROR(VLOOKUP($B410,Miljövärden!$B$3:$H$600,MATCH(E$2,Miljövärden!$B$2:$H$2,0),FALSE),"Saknas")</f>
        <v>9.6684599999999996</v>
      </c>
      <c r="F410">
        <f>IFERROR(VLOOKUP($B410,Miljövärden!$B$3:$H$600,MATCH(F$2,Miljövärden!$B$2:$H$2,0),FALSE),"Saknas")</f>
        <v>8.3835200000000002E-3</v>
      </c>
      <c r="G410" t="str">
        <f>IFERROR(VLOOKUP($B410,Miljövärden!$B$3:$H$600,MATCH(G$2,Miljövärden!$B$2:$H$2,0),FALSE),"Nej, saknas")</f>
        <v>Ja</v>
      </c>
      <c r="H410" t="str">
        <f>IFERROR(VLOOKUP($B410,Miljövärden!$B$3:$H$600,MATCH(H$2,Miljövärden!$B$2:$H$2,0),FALSE),"Nej, saknas")</f>
        <v>Ja</v>
      </c>
      <c r="P410" t="str">
        <f t="shared" si="12"/>
        <v>Ja</v>
      </c>
      <c r="R410">
        <f t="shared" si="13"/>
        <v>371</v>
      </c>
    </row>
    <row r="411" spans="1:18">
      <c r="A411" s="2" t="s">
        <v>560</v>
      </c>
      <c r="B411" s="2" t="s">
        <v>578</v>
      </c>
      <c r="C411">
        <f>IFERROR(VLOOKUP($B411,Miljövärden!$B$3:$H$600,MATCH(C$2,Miljövärden!$B$2:$H$2,0),FALSE),"Saknas")</f>
        <v>0.10867300000000001</v>
      </c>
      <c r="D411">
        <f>IFERROR(VLOOKUP($B411,Miljövärden!$B$3:$H$600,MATCH(D$2,Miljövärden!$B$2:$H$2,0),FALSE),"Saknas")</f>
        <v>14.6214</v>
      </c>
      <c r="E411">
        <f>IFERROR(VLOOKUP($B411,Miljövärden!$B$3:$H$600,MATCH(E$2,Miljövärden!$B$2:$H$2,0),FALSE),"Saknas")</f>
        <v>9.7994599999999998</v>
      </c>
      <c r="F411">
        <f>IFERROR(VLOOKUP($B411,Miljövärden!$B$3:$H$600,MATCH(F$2,Miljövärden!$B$2:$H$2,0),FALSE),"Saknas")</f>
        <v>2.6365099999999999E-2</v>
      </c>
      <c r="G411" t="str">
        <f>IFERROR(VLOOKUP($B411,Miljövärden!$B$3:$H$600,MATCH(G$2,Miljövärden!$B$2:$H$2,0),FALSE),"Nej, saknas")</f>
        <v>Ja</v>
      </c>
      <c r="H411" t="str">
        <f>IFERROR(VLOOKUP($B411,Miljövärden!$B$3:$H$600,MATCH(H$2,Miljövärden!$B$2:$H$2,0),FALSE),"Nej, saknas")</f>
        <v>Ja</v>
      </c>
      <c r="P411" t="str">
        <f t="shared" si="12"/>
        <v>Ja</v>
      </c>
      <c r="R411">
        <f t="shared" si="13"/>
        <v>372</v>
      </c>
    </row>
    <row r="412" spans="1:18">
      <c r="A412" s="2" t="s">
        <v>560</v>
      </c>
      <c r="B412" s="2" t="s">
        <v>579</v>
      </c>
      <c r="C412">
        <f>IFERROR(VLOOKUP($B412,Miljövärden!$B$3:$H$600,MATCH(C$2,Miljövärden!$B$2:$H$2,0),FALSE),"Saknas")</f>
        <v>4.1623599999999997E-2</v>
      </c>
      <c r="D412">
        <f>IFERROR(VLOOKUP($B412,Miljövärden!$B$3:$H$600,MATCH(D$2,Miljövärden!$B$2:$H$2,0),FALSE),"Saknas")</f>
        <v>6.0876900000000003</v>
      </c>
      <c r="E412">
        <f>IFERROR(VLOOKUP($B412,Miljövärden!$B$3:$H$600,MATCH(E$2,Miljövärden!$B$2:$H$2,0),FALSE),"Saknas")</f>
        <v>6.7969900000000001</v>
      </c>
      <c r="F412">
        <f>IFERROR(VLOOKUP($B412,Miljövärden!$B$3:$H$600,MATCH(F$2,Miljövärden!$B$2:$H$2,0),FALSE),"Saknas")</f>
        <v>7.1736500000000002E-3</v>
      </c>
      <c r="G412" t="str">
        <f>IFERROR(VLOOKUP($B412,Miljövärden!$B$3:$H$600,MATCH(G$2,Miljövärden!$B$2:$H$2,0),FALSE),"Nej, saknas")</f>
        <v>Ja</v>
      </c>
      <c r="H412" t="str">
        <f>IFERROR(VLOOKUP($B412,Miljövärden!$B$3:$H$600,MATCH(H$2,Miljövärden!$B$2:$H$2,0),FALSE),"Nej, saknas")</f>
        <v>Ja</v>
      </c>
      <c r="P412" t="str">
        <f t="shared" si="12"/>
        <v>Ja</v>
      </c>
      <c r="R412">
        <f t="shared" si="13"/>
        <v>373</v>
      </c>
    </row>
    <row r="413" spans="1:18">
      <c r="A413" s="2" t="s">
        <v>560</v>
      </c>
      <c r="B413" s="2" t="s">
        <v>580</v>
      </c>
      <c r="C413">
        <f>IFERROR(VLOOKUP($B413,Miljövärden!$B$3:$H$600,MATCH(C$2,Miljövärden!$B$2:$H$2,0),FALSE),"Saknas")</f>
        <v>7.9931799999999997E-2</v>
      </c>
      <c r="D413">
        <f>IFERROR(VLOOKUP($B413,Miljövärden!$B$3:$H$600,MATCH(D$2,Miljövärden!$B$2:$H$2,0),FALSE),"Saknas")</f>
        <v>9.8692399999999996</v>
      </c>
      <c r="E413">
        <f>IFERROR(VLOOKUP($B413,Miljövärden!$B$3:$H$600,MATCH(E$2,Miljövärden!$B$2:$H$2,0),FALSE),"Saknas")</f>
        <v>11.1723</v>
      </c>
      <c r="F413">
        <f>IFERROR(VLOOKUP($B413,Miljövärden!$B$3:$H$600,MATCH(F$2,Miljövärden!$B$2:$H$2,0),FALSE),"Saknas")</f>
        <v>8.6580100000000007E-3</v>
      </c>
      <c r="G413" t="str">
        <f>IFERROR(VLOOKUP($B413,Miljövärden!$B$3:$H$600,MATCH(G$2,Miljövärden!$B$2:$H$2,0),FALSE),"Nej, saknas")</f>
        <v>Ja</v>
      </c>
      <c r="H413" t="str">
        <f>IFERROR(VLOOKUP($B413,Miljövärden!$B$3:$H$600,MATCH(H$2,Miljövärden!$B$2:$H$2,0),FALSE),"Nej, saknas")</f>
        <v>Ja</v>
      </c>
      <c r="P413" t="str">
        <f t="shared" si="12"/>
        <v>Ja</v>
      </c>
      <c r="R413">
        <f t="shared" si="13"/>
        <v>374</v>
      </c>
    </row>
    <row r="414" spans="1:18">
      <c r="A414" s="2" t="s">
        <v>560</v>
      </c>
      <c r="B414" s="2" t="s">
        <v>581</v>
      </c>
      <c r="C414">
        <f>IFERROR(VLOOKUP($B414,Miljövärden!$B$3:$H$600,MATCH(C$2,Miljövärden!$B$2:$H$2,0),FALSE),"Saknas")</f>
        <v>0</v>
      </c>
      <c r="D414">
        <f>IFERROR(VLOOKUP($B414,Miljövärden!$B$3:$H$600,MATCH(D$2,Miljövärden!$B$2:$H$2,0),FALSE),"Saknas")</f>
        <v>0</v>
      </c>
      <c r="E414">
        <f>IFERROR(VLOOKUP($B414,Miljövärden!$B$3:$H$600,MATCH(E$2,Miljövärden!$B$2:$H$2,0),FALSE),"Saknas")</f>
        <v>0</v>
      </c>
      <c r="F414">
        <f>IFERROR(VLOOKUP($B414,Miljövärden!$B$3:$H$600,MATCH(F$2,Miljövärden!$B$2:$H$2,0),FALSE),"Saknas")</f>
        <v>0</v>
      </c>
      <c r="G414" t="str">
        <f>IFERROR(VLOOKUP($B414,Miljövärden!$B$3:$H$600,MATCH(G$2,Miljövärden!$B$2:$H$2,0),FALSE),"Nej, saknas")</f>
        <v>Nej</v>
      </c>
      <c r="H414" t="str">
        <f>IFERROR(VLOOKUP($B414,Miljövärden!$B$3:$H$600,MATCH(H$2,Miljövärden!$B$2:$H$2,0),FALSE),"Nej, saknas")</f>
        <v>Nej</v>
      </c>
      <c r="P414" t="str">
        <f t="shared" si="12"/>
        <v>nej</v>
      </c>
      <c r="R414">
        <f t="shared" si="13"/>
        <v>374</v>
      </c>
    </row>
    <row r="415" spans="1:18">
      <c r="A415" s="2" t="s">
        <v>582</v>
      </c>
      <c r="B415" s="2" t="s">
        <v>583</v>
      </c>
      <c r="C415">
        <f>IFERROR(VLOOKUP($B415,Miljövärden!$B$3:$H$600,MATCH(C$2,Miljövärden!$B$2:$H$2,0),FALSE),"Saknas")</f>
        <v>0.213978</v>
      </c>
      <c r="D415">
        <f>IFERROR(VLOOKUP($B415,Miljövärden!$B$3:$H$600,MATCH(D$2,Miljövärden!$B$2:$H$2,0),FALSE),"Saknas")</f>
        <v>13.1744</v>
      </c>
      <c r="E415">
        <f>IFERROR(VLOOKUP($B415,Miljövärden!$B$3:$H$600,MATCH(E$2,Miljövärden!$B$2:$H$2,0),FALSE),"Saknas")</f>
        <v>19.578900000000001</v>
      </c>
      <c r="F415">
        <f>IFERROR(VLOOKUP($B415,Miljövärden!$B$3:$H$600,MATCH(F$2,Miljövärden!$B$2:$H$2,0),FALSE),"Saknas")</f>
        <v>2.05142E-2</v>
      </c>
      <c r="G415" t="str">
        <f>IFERROR(VLOOKUP($B415,Miljövärden!$B$3:$H$600,MATCH(G$2,Miljövärden!$B$2:$H$2,0),FALSE),"Nej, saknas")</f>
        <v>Ja</v>
      </c>
      <c r="H415" t="str">
        <f>IFERROR(VLOOKUP($B415,Miljövärden!$B$3:$H$600,MATCH(H$2,Miljövärden!$B$2:$H$2,0),FALSE),"Nej, saknas")</f>
        <v>Ja</v>
      </c>
      <c r="P415" t="str">
        <f t="shared" si="12"/>
        <v>Ja</v>
      </c>
      <c r="R415">
        <f t="shared" si="13"/>
        <v>375</v>
      </c>
    </row>
    <row r="416" spans="1:18">
      <c r="A416" s="2" t="s">
        <v>582</v>
      </c>
      <c r="B416" s="2" t="s">
        <v>584</v>
      </c>
      <c r="C416">
        <f>IFERROR(VLOOKUP($B416,Miljövärden!$B$3:$H$600,MATCH(C$2,Miljövärden!$B$2:$H$2,0),FALSE),"Saknas")</f>
        <v>0.18265999999999999</v>
      </c>
      <c r="D416">
        <f>IFERROR(VLOOKUP($B416,Miljövärden!$B$3:$H$600,MATCH(D$2,Miljövärden!$B$2:$H$2,0),FALSE),"Saknas")</f>
        <v>6.6829099999999997</v>
      </c>
      <c r="E416">
        <f>IFERROR(VLOOKUP($B416,Miljövärden!$B$3:$H$600,MATCH(E$2,Miljövärden!$B$2:$H$2,0),FALSE),"Saknas")</f>
        <v>18.397600000000001</v>
      </c>
      <c r="F416">
        <f>IFERROR(VLOOKUP($B416,Miljövärden!$B$3:$H$600,MATCH(F$2,Miljövärden!$B$2:$H$2,0),FALSE),"Saknas")</f>
        <v>4.0644899999999996E-3</v>
      </c>
      <c r="G416" t="str">
        <f>IFERROR(VLOOKUP($B416,Miljövärden!$B$3:$H$600,MATCH(G$2,Miljövärden!$B$2:$H$2,0),FALSE),"Nej, saknas")</f>
        <v>Ja</v>
      </c>
      <c r="H416" t="str">
        <f>IFERROR(VLOOKUP($B416,Miljövärden!$B$3:$H$600,MATCH(H$2,Miljövärden!$B$2:$H$2,0),FALSE),"Nej, saknas")</f>
        <v>Ja</v>
      </c>
      <c r="P416" t="str">
        <f t="shared" si="12"/>
        <v>Ja</v>
      </c>
      <c r="R416">
        <f t="shared" si="13"/>
        <v>376</v>
      </c>
    </row>
    <row r="417" spans="1:18">
      <c r="A417" s="2" t="s">
        <v>582</v>
      </c>
      <c r="B417" s="2" t="s">
        <v>585</v>
      </c>
      <c r="C417">
        <f>IFERROR(VLOOKUP($B417,Miljövärden!$B$3:$H$600,MATCH(C$2,Miljövärden!$B$2:$H$2,0),FALSE),"Saknas")</f>
        <v>0.204402</v>
      </c>
      <c r="D417">
        <f>IFERROR(VLOOKUP($B417,Miljövärden!$B$3:$H$600,MATCH(D$2,Miljövärden!$B$2:$H$2,0),FALSE),"Saknas")</f>
        <v>6.2328000000000001</v>
      </c>
      <c r="E417">
        <f>IFERROR(VLOOKUP($B417,Miljövärden!$B$3:$H$600,MATCH(E$2,Miljövärden!$B$2:$H$2,0),FALSE),"Saknas")</f>
        <v>21.814800000000002</v>
      </c>
      <c r="F417">
        <f>IFERROR(VLOOKUP($B417,Miljövärden!$B$3:$H$600,MATCH(F$2,Miljövärden!$B$2:$H$2,0),FALSE),"Saknas")</f>
        <v>0</v>
      </c>
      <c r="G417" t="str">
        <f>IFERROR(VLOOKUP($B417,Miljövärden!$B$3:$H$600,MATCH(G$2,Miljövärden!$B$2:$H$2,0),FALSE),"Nej, saknas")</f>
        <v>Ja</v>
      </c>
      <c r="H417" t="str">
        <f>IFERROR(VLOOKUP($B417,Miljövärden!$B$3:$H$600,MATCH(H$2,Miljövärden!$B$2:$H$2,0),FALSE),"Nej, saknas")</f>
        <v>Ja</v>
      </c>
      <c r="P417" t="str">
        <f t="shared" si="12"/>
        <v>Ja</v>
      </c>
      <c r="R417">
        <f t="shared" si="13"/>
        <v>377</v>
      </c>
    </row>
    <row r="418" spans="1:18">
      <c r="A418" s="2" t="s">
        <v>582</v>
      </c>
      <c r="B418" s="2" t="s">
        <v>586</v>
      </c>
      <c r="C418">
        <f>IFERROR(VLOOKUP($B418,Miljövärden!$B$3:$H$600,MATCH(C$2,Miljövärden!$B$2:$H$2,0),FALSE),"Saknas")</f>
        <v>0.18778500000000001</v>
      </c>
      <c r="D418">
        <f>IFERROR(VLOOKUP($B418,Miljövärden!$B$3:$H$600,MATCH(D$2,Miljövärden!$B$2:$H$2,0),FALSE),"Saknas")</f>
        <v>8.3471299999999999</v>
      </c>
      <c r="E418">
        <f>IFERROR(VLOOKUP($B418,Miljövärden!$B$3:$H$600,MATCH(E$2,Miljövärden!$B$2:$H$2,0),FALSE),"Saknas")</f>
        <v>18.275500000000001</v>
      </c>
      <c r="F418">
        <f>IFERROR(VLOOKUP($B418,Miljövärden!$B$3:$H$600,MATCH(F$2,Miljövärden!$B$2:$H$2,0),FALSE),"Saknas")</f>
        <v>8.9891399999999996E-3</v>
      </c>
      <c r="G418" t="str">
        <f>IFERROR(VLOOKUP($B418,Miljövärden!$B$3:$H$600,MATCH(G$2,Miljövärden!$B$2:$H$2,0),FALSE),"Nej, saknas")</f>
        <v>Ja</v>
      </c>
      <c r="H418" t="str">
        <f>IFERROR(VLOOKUP($B418,Miljövärden!$B$3:$H$600,MATCH(H$2,Miljövärden!$B$2:$H$2,0),FALSE),"Nej, saknas")</f>
        <v>Ja</v>
      </c>
      <c r="P418" t="str">
        <f t="shared" si="12"/>
        <v>Ja</v>
      </c>
      <c r="R418">
        <f t="shared" si="13"/>
        <v>378</v>
      </c>
    </row>
    <row r="419" spans="1:18">
      <c r="A419" s="2" t="s">
        <v>582</v>
      </c>
      <c r="B419" s="2" t="s">
        <v>587</v>
      </c>
      <c r="C419">
        <f>IFERROR(VLOOKUP($B419,Miljövärden!$B$3:$H$600,MATCH(C$2,Miljövärden!$B$2:$H$2,0),FALSE),"Saknas")</f>
        <v>7.6116799999999998E-2</v>
      </c>
      <c r="D419">
        <f>IFERROR(VLOOKUP($B419,Miljövärden!$B$3:$H$600,MATCH(D$2,Miljövärden!$B$2:$H$2,0),FALSE),"Saknas")</f>
        <v>5.7488999999999999</v>
      </c>
      <c r="E419">
        <f>IFERROR(VLOOKUP($B419,Miljövärden!$B$3:$H$600,MATCH(E$2,Miljövärden!$B$2:$H$2,0),FALSE),"Saknas")</f>
        <v>10.060600000000001</v>
      </c>
      <c r="F419">
        <f>IFERROR(VLOOKUP($B419,Miljövärden!$B$3:$H$600,MATCH(F$2,Miljövärden!$B$2:$H$2,0),FALSE),"Saknas")</f>
        <v>0</v>
      </c>
      <c r="G419" t="str">
        <f>IFERROR(VLOOKUP($B419,Miljövärden!$B$3:$H$600,MATCH(G$2,Miljövärden!$B$2:$H$2,0),FALSE),"Nej, saknas")</f>
        <v>Ja</v>
      </c>
      <c r="H419" t="str">
        <f>IFERROR(VLOOKUP($B419,Miljövärden!$B$3:$H$600,MATCH(H$2,Miljövärden!$B$2:$H$2,0),FALSE),"Nej, saknas")</f>
        <v>Ja</v>
      </c>
      <c r="P419" t="str">
        <f t="shared" si="12"/>
        <v>Ja</v>
      </c>
      <c r="R419">
        <f t="shared" si="13"/>
        <v>379</v>
      </c>
    </row>
    <row r="420" spans="1:18">
      <c r="A420" s="2" t="s">
        <v>582</v>
      </c>
      <c r="B420" s="2" t="s">
        <v>588</v>
      </c>
      <c r="C420">
        <f>IFERROR(VLOOKUP($B420,Miljövärden!$B$3:$H$600,MATCH(C$2,Miljövärden!$B$2:$H$2,0),FALSE),"Saknas")</f>
        <v>6.6401199999999994E-2</v>
      </c>
      <c r="D420">
        <f>IFERROR(VLOOKUP($B420,Miljövärden!$B$3:$H$600,MATCH(D$2,Miljövärden!$B$2:$H$2,0),FALSE),"Saknas")</f>
        <v>4.6855500000000001</v>
      </c>
      <c r="E420">
        <f>IFERROR(VLOOKUP($B420,Miljövärden!$B$3:$H$600,MATCH(E$2,Miljövärden!$B$2:$H$2,0),FALSE),"Saknas")</f>
        <v>6.8663600000000002</v>
      </c>
      <c r="F420">
        <f>IFERROR(VLOOKUP($B420,Miljövärden!$B$3:$H$600,MATCH(F$2,Miljövärden!$B$2:$H$2,0),FALSE),"Saknas")</f>
        <v>2.6286700000000001E-3</v>
      </c>
      <c r="G420" t="str">
        <f>IFERROR(VLOOKUP($B420,Miljövärden!$B$3:$H$600,MATCH(G$2,Miljövärden!$B$2:$H$2,0),FALSE),"Nej, saknas")</f>
        <v>Ja</v>
      </c>
      <c r="H420" t="str">
        <f>IFERROR(VLOOKUP($B420,Miljövärden!$B$3:$H$600,MATCH(H$2,Miljövärden!$B$2:$H$2,0),FALSE),"Nej, saknas")</f>
        <v>Ja</v>
      </c>
      <c r="P420" t="str">
        <f t="shared" si="12"/>
        <v>Ja</v>
      </c>
      <c r="R420">
        <f t="shared" si="13"/>
        <v>380</v>
      </c>
    </row>
    <row r="421" spans="1:18">
      <c r="A421" s="2" t="s">
        <v>589</v>
      </c>
      <c r="B421" s="2" t="s">
        <v>590</v>
      </c>
      <c r="C421">
        <f>IFERROR(VLOOKUP($B421,Miljövärden!$B$3:$H$600,MATCH(C$2,Miljövärden!$B$2:$H$2,0),FALSE),"Saknas")</f>
        <v>4.23498E-2</v>
      </c>
      <c r="D421">
        <f>IFERROR(VLOOKUP($B421,Miljövärden!$B$3:$H$600,MATCH(D$2,Miljövärden!$B$2:$H$2,0),FALSE),"Saknas")</f>
        <v>6.1877899999999997</v>
      </c>
      <c r="E421">
        <f>IFERROR(VLOOKUP($B421,Miljövärden!$B$3:$H$600,MATCH(E$2,Miljövärden!$B$2:$H$2,0),FALSE),"Saknas")</f>
        <v>6.9139099999999996</v>
      </c>
      <c r="F421">
        <f>IFERROR(VLOOKUP($B421,Miljövärden!$B$3:$H$600,MATCH(F$2,Miljövärden!$B$2:$H$2,0),FALSE),"Saknas")</f>
        <v>1.5429899999999999E-3</v>
      </c>
      <c r="G421" t="str">
        <f>IFERROR(VLOOKUP($B421,Miljövärden!$B$3:$H$600,MATCH(G$2,Miljövärden!$B$2:$H$2,0),FALSE),"Nej, saknas")</f>
        <v>Ja</v>
      </c>
      <c r="H421" t="str">
        <f>IFERROR(VLOOKUP($B421,Miljövärden!$B$3:$H$600,MATCH(H$2,Miljövärden!$B$2:$H$2,0),FALSE),"Nej, saknas")</f>
        <v>Ja</v>
      </c>
      <c r="P421" t="str">
        <f t="shared" si="12"/>
        <v>Ja</v>
      </c>
      <c r="R421">
        <f t="shared" si="13"/>
        <v>381</v>
      </c>
    </row>
    <row r="422" spans="1:18">
      <c r="A422" s="2" t="s">
        <v>589</v>
      </c>
      <c r="B422" s="2" t="s">
        <v>591</v>
      </c>
      <c r="C422">
        <f>IFERROR(VLOOKUP($B422,Miljövärden!$B$3:$H$600,MATCH(C$2,Miljövärden!$B$2:$H$2,0),FALSE),"Saknas")</f>
        <v>4.0808999999999998E-2</v>
      </c>
      <c r="D422">
        <f>IFERROR(VLOOKUP($B422,Miljövärden!$B$3:$H$600,MATCH(D$2,Miljövärden!$B$2:$H$2,0),FALSE),"Saknas")</f>
        <v>4.9446700000000003</v>
      </c>
      <c r="E422">
        <f>IFERROR(VLOOKUP($B422,Miljövärden!$B$3:$H$600,MATCH(E$2,Miljövärden!$B$2:$H$2,0),FALSE),"Saknas")</f>
        <v>8.8140699999999992</v>
      </c>
      <c r="F422">
        <f>IFERROR(VLOOKUP($B422,Miljövärden!$B$3:$H$600,MATCH(F$2,Miljövärden!$B$2:$H$2,0),FALSE),"Saknas")</f>
        <v>0</v>
      </c>
      <c r="G422" t="str">
        <f>IFERROR(VLOOKUP($B422,Miljövärden!$B$3:$H$600,MATCH(G$2,Miljövärden!$B$2:$H$2,0),FALSE),"Nej, saknas")</f>
        <v>Ja</v>
      </c>
      <c r="H422" t="str">
        <f>IFERROR(VLOOKUP($B422,Miljövärden!$B$3:$H$600,MATCH(H$2,Miljövärden!$B$2:$H$2,0),FALSE),"Nej, saknas")</f>
        <v>Ja</v>
      </c>
      <c r="P422" t="str">
        <f t="shared" si="12"/>
        <v>Ja</v>
      </c>
      <c r="R422">
        <f t="shared" si="13"/>
        <v>382</v>
      </c>
    </row>
    <row r="423" spans="1:18">
      <c r="A423" s="2" t="s">
        <v>589</v>
      </c>
      <c r="B423" s="2" t="s">
        <v>592</v>
      </c>
      <c r="C423">
        <f>IFERROR(VLOOKUP($B423,Miljövärden!$B$3:$H$600,MATCH(C$2,Miljövärden!$B$2:$H$2,0),FALSE),"Saknas")</f>
        <v>5.4253999999999997E-2</v>
      </c>
      <c r="D423">
        <f>IFERROR(VLOOKUP($B423,Miljövärden!$B$3:$H$600,MATCH(D$2,Miljövärden!$B$2:$H$2,0),FALSE),"Saknas")</f>
        <v>5.1256399999999998</v>
      </c>
      <c r="E423">
        <f>IFERROR(VLOOKUP($B423,Miljövärden!$B$3:$H$600,MATCH(E$2,Miljövärden!$B$2:$H$2,0),FALSE),"Saknas")</f>
        <v>4.7655200000000004</v>
      </c>
      <c r="F423">
        <f>IFERROR(VLOOKUP($B423,Miljövärden!$B$3:$H$600,MATCH(F$2,Miljövärden!$B$2:$H$2,0),FALSE),"Saknas")</f>
        <v>2.1510100000000001E-3</v>
      </c>
      <c r="G423" t="str">
        <f>IFERROR(VLOOKUP($B423,Miljövärden!$B$3:$H$600,MATCH(G$2,Miljövärden!$B$2:$H$2,0),FALSE),"Nej, saknas")</f>
        <v>Ja</v>
      </c>
      <c r="H423" t="str">
        <f>IFERROR(VLOOKUP($B423,Miljövärden!$B$3:$H$600,MATCH(H$2,Miljövärden!$B$2:$H$2,0),FALSE),"Nej, saknas")</f>
        <v>Ja</v>
      </c>
      <c r="P423" t="str">
        <f t="shared" si="12"/>
        <v>Ja</v>
      </c>
      <c r="R423">
        <f t="shared" si="13"/>
        <v>383</v>
      </c>
    </row>
    <row r="424" spans="1:18">
      <c r="A424" s="2" t="s">
        <v>589</v>
      </c>
      <c r="B424" s="2" t="s">
        <v>593</v>
      </c>
      <c r="C424">
        <f>IFERROR(VLOOKUP($B424,Miljövärden!$B$3:$H$600,MATCH(C$2,Miljövärden!$B$2:$H$2,0),FALSE),"Saknas")</f>
        <v>8.1190199999999994E-3</v>
      </c>
      <c r="D424">
        <f>IFERROR(VLOOKUP($B424,Miljövärden!$B$3:$H$600,MATCH(D$2,Miljövärden!$B$2:$H$2,0),FALSE),"Saknas")</f>
        <v>0.28078700000000001</v>
      </c>
      <c r="E424">
        <f>IFERROR(VLOOKUP($B424,Miljövärden!$B$3:$H$600,MATCH(E$2,Miljövärden!$B$2:$H$2,0),FALSE),"Saknas")</f>
        <v>0.98907299999999998</v>
      </c>
      <c r="F424">
        <f>IFERROR(VLOOKUP($B424,Miljövärden!$B$3:$H$600,MATCH(F$2,Miljövärden!$B$2:$H$2,0),FALSE),"Saknas")</f>
        <v>0</v>
      </c>
      <c r="G424" t="str">
        <f>IFERROR(VLOOKUP($B424,Miljövärden!$B$3:$H$600,MATCH(G$2,Miljövärden!$B$2:$H$2,0),FALSE),"Nej, saknas")</f>
        <v>Ja</v>
      </c>
      <c r="H424" t="str">
        <f>IFERROR(VLOOKUP($B424,Miljövärden!$B$3:$H$600,MATCH(H$2,Miljövärden!$B$2:$H$2,0),FALSE),"Nej, saknas")</f>
        <v>Ja</v>
      </c>
      <c r="P424" t="str">
        <f t="shared" si="12"/>
        <v>Ja</v>
      </c>
      <c r="R424">
        <f t="shared" si="13"/>
        <v>384</v>
      </c>
    </row>
    <row r="425" spans="1:18">
      <c r="A425" s="2" t="s">
        <v>594</v>
      </c>
      <c r="B425" s="2" t="s">
        <v>595</v>
      </c>
      <c r="C425">
        <f>IFERROR(VLOOKUP($B425,Miljövärden!$B$3:$H$600,MATCH(C$2,Miljövärden!$B$2:$H$2,0),FALSE),"Saknas")</f>
        <v>0.107587</v>
      </c>
      <c r="D425">
        <f>IFERROR(VLOOKUP($B425,Miljövärden!$B$3:$H$600,MATCH(D$2,Miljövärden!$B$2:$H$2,0),FALSE),"Saknas")</f>
        <v>7.92361</v>
      </c>
      <c r="E425">
        <f>IFERROR(VLOOKUP($B425,Miljövärden!$B$3:$H$600,MATCH(E$2,Miljövärden!$B$2:$H$2,0),FALSE),"Saknas")</f>
        <v>10.0799</v>
      </c>
      <c r="F425">
        <f>IFERROR(VLOOKUP($B425,Miljövärden!$B$3:$H$600,MATCH(F$2,Miljövärden!$B$2:$H$2,0),FALSE),"Saknas")</f>
        <v>5.8302199999999997E-3</v>
      </c>
      <c r="G425" t="str">
        <f>IFERROR(VLOOKUP($B425,Miljövärden!$B$3:$H$600,MATCH(G$2,Miljövärden!$B$2:$H$2,0),FALSE),"Nej, saknas")</f>
        <v>Ja</v>
      </c>
      <c r="H425" t="str">
        <f>IFERROR(VLOOKUP($B425,Miljövärden!$B$3:$H$600,MATCH(H$2,Miljövärden!$B$2:$H$2,0),FALSE),"Nej, saknas")</f>
        <v>Ja</v>
      </c>
      <c r="P425" t="str">
        <f t="shared" si="12"/>
        <v>Ja</v>
      </c>
      <c r="R425">
        <f t="shared" si="13"/>
        <v>385</v>
      </c>
    </row>
    <row r="426" spans="1:18">
      <c r="A426" s="2" t="s">
        <v>594</v>
      </c>
      <c r="B426" s="2" t="s">
        <v>596</v>
      </c>
      <c r="C426">
        <f>IFERROR(VLOOKUP($B426,Miljövärden!$B$3:$H$600,MATCH(C$2,Miljövärden!$B$2:$H$2,0),FALSE),"Saknas")</f>
        <v>0.131659</v>
      </c>
      <c r="D426">
        <f>IFERROR(VLOOKUP($B426,Miljövärden!$B$3:$H$600,MATCH(D$2,Miljövärden!$B$2:$H$2,0),FALSE),"Saknas")</f>
        <v>18.230399999999999</v>
      </c>
      <c r="E426">
        <f>IFERROR(VLOOKUP($B426,Miljövärden!$B$3:$H$600,MATCH(E$2,Miljövärden!$B$2:$H$2,0),FALSE),"Saknas")</f>
        <v>9.2442399999999996</v>
      </c>
      <c r="F426">
        <f>IFERROR(VLOOKUP($B426,Miljövärden!$B$3:$H$600,MATCH(F$2,Miljövärden!$B$2:$H$2,0),FALSE),"Saknas")</f>
        <v>3.9426500000000003E-2</v>
      </c>
      <c r="G426" t="str">
        <f>IFERROR(VLOOKUP($B426,Miljövärden!$B$3:$H$600,MATCH(G$2,Miljövärden!$B$2:$H$2,0),FALSE),"Nej, saknas")</f>
        <v>Ja</v>
      </c>
      <c r="H426" t="str">
        <f>IFERROR(VLOOKUP($B426,Miljövärden!$B$3:$H$600,MATCH(H$2,Miljövärden!$B$2:$H$2,0),FALSE),"Nej, saknas")</f>
        <v>Ja</v>
      </c>
      <c r="P426" t="str">
        <f t="shared" si="12"/>
        <v>Ja</v>
      </c>
      <c r="R426">
        <f t="shared" si="13"/>
        <v>386</v>
      </c>
    </row>
    <row r="427" spans="1:18">
      <c r="A427" s="2" t="s">
        <v>594</v>
      </c>
      <c r="B427" s="2" t="s">
        <v>597</v>
      </c>
      <c r="C427">
        <f>IFERROR(VLOOKUP($B427,Miljövärden!$B$3:$H$600,MATCH(C$2,Miljövärden!$B$2:$H$2,0),FALSE),"Saknas")</f>
        <v>9.4763100000000003E-2</v>
      </c>
      <c r="D427">
        <f>IFERROR(VLOOKUP($B427,Miljövärden!$B$3:$H$600,MATCH(D$2,Miljövärden!$B$2:$H$2,0),FALSE),"Saknas")</f>
        <v>135.49199999999999</v>
      </c>
      <c r="E427">
        <f>IFERROR(VLOOKUP($B427,Miljövärden!$B$3:$H$600,MATCH(E$2,Miljövärden!$B$2:$H$2,0),FALSE),"Saknas")</f>
        <v>4.1676000000000002</v>
      </c>
      <c r="F427">
        <f>IFERROR(VLOOKUP($B427,Miljövärden!$B$3:$H$600,MATCH(F$2,Miljövärden!$B$2:$H$2,0),FALSE),"Saknas")</f>
        <v>8.7346400000000001E-3</v>
      </c>
      <c r="G427" t="str">
        <f>IFERROR(VLOOKUP($B427,Miljövärden!$B$3:$H$600,MATCH(G$2,Miljövärden!$B$2:$H$2,0),FALSE),"Nej, saknas")</f>
        <v>Ja</v>
      </c>
      <c r="H427" t="str">
        <f>IFERROR(VLOOKUP($B427,Miljövärden!$B$3:$H$600,MATCH(H$2,Miljövärden!$B$2:$H$2,0),FALSE),"Nej, saknas")</f>
        <v>Ja</v>
      </c>
      <c r="P427" t="str">
        <f t="shared" si="12"/>
        <v>Ja</v>
      </c>
      <c r="R427">
        <f t="shared" si="13"/>
        <v>387</v>
      </c>
    </row>
    <row r="428" spans="1:18">
      <c r="A428" s="2" t="s">
        <v>598</v>
      </c>
      <c r="B428" s="2" t="s">
        <v>599</v>
      </c>
      <c r="C428">
        <f>IFERROR(VLOOKUP($B428,Miljövärden!$B$3:$H$600,MATCH(C$2,Miljövärden!$B$2:$H$2,0),FALSE),"Saknas")</f>
        <v>6.2428900000000002E-2</v>
      </c>
      <c r="D428">
        <f>IFERROR(VLOOKUP($B428,Miljövärden!$B$3:$H$600,MATCH(D$2,Miljövärden!$B$2:$H$2,0),FALSE),"Saknas")</f>
        <v>35.456299999999999</v>
      </c>
      <c r="E428">
        <f>IFERROR(VLOOKUP($B428,Miljövärden!$B$3:$H$600,MATCH(E$2,Miljövärden!$B$2:$H$2,0),FALSE),"Saknas")</f>
        <v>4.33683</v>
      </c>
      <c r="F428">
        <f>IFERROR(VLOOKUP($B428,Miljövärden!$B$3:$H$600,MATCH(F$2,Miljövärden!$B$2:$H$2,0),FALSE),"Saknas")</f>
        <v>0</v>
      </c>
      <c r="G428" t="str">
        <f>IFERROR(VLOOKUP($B428,Miljövärden!$B$3:$H$600,MATCH(G$2,Miljövärden!$B$2:$H$2,0),FALSE),"Nej, saknas")</f>
        <v>Nej</v>
      </c>
      <c r="H428" t="str">
        <f>IFERROR(VLOOKUP($B428,Miljövärden!$B$3:$H$600,MATCH(H$2,Miljövärden!$B$2:$H$2,0),FALSE),"Nej, saknas")</f>
        <v>Ja</v>
      </c>
      <c r="P428" t="str">
        <f t="shared" si="12"/>
        <v>Ja</v>
      </c>
      <c r="R428">
        <f t="shared" si="13"/>
        <v>388</v>
      </c>
    </row>
    <row r="429" spans="1:18">
      <c r="A429" s="2" t="s">
        <v>598</v>
      </c>
      <c r="B429" s="2" t="s">
        <v>600</v>
      </c>
      <c r="C429">
        <f>IFERROR(VLOOKUP($B429,Miljövärden!$B$3:$H$600,MATCH(C$2,Miljövärden!$B$2:$H$2,0),FALSE),"Saknas")</f>
        <v>0</v>
      </c>
      <c r="D429">
        <f>IFERROR(VLOOKUP($B429,Miljövärden!$B$3:$H$600,MATCH(D$2,Miljövärden!$B$2:$H$2,0),FALSE),"Saknas")</f>
        <v>0</v>
      </c>
      <c r="E429">
        <f>IFERROR(VLOOKUP($B429,Miljövärden!$B$3:$H$600,MATCH(E$2,Miljövärden!$B$2:$H$2,0),FALSE),"Saknas")</f>
        <v>0</v>
      </c>
      <c r="F429">
        <f>IFERROR(VLOOKUP($B429,Miljövärden!$B$3:$H$600,MATCH(F$2,Miljövärden!$B$2:$H$2,0),FALSE),"Saknas")</f>
        <v>0</v>
      </c>
      <c r="G429" t="str">
        <f>IFERROR(VLOOKUP($B429,Miljövärden!$B$3:$H$600,MATCH(G$2,Miljövärden!$B$2:$H$2,0),FALSE),"Nej, saknas")</f>
        <v>Nej</v>
      </c>
      <c r="H429" t="str">
        <f>IFERROR(VLOOKUP($B429,Miljövärden!$B$3:$H$600,MATCH(H$2,Miljövärden!$B$2:$H$2,0),FALSE),"Nej, saknas")</f>
        <v>Nej</v>
      </c>
      <c r="P429" t="str">
        <f t="shared" si="12"/>
        <v>nej</v>
      </c>
      <c r="R429">
        <f t="shared" si="13"/>
        <v>388</v>
      </c>
    </row>
    <row r="430" spans="1:18">
      <c r="A430" s="2" t="s">
        <v>598</v>
      </c>
      <c r="B430" s="2" t="s">
        <v>601</v>
      </c>
      <c r="C430">
        <f>IFERROR(VLOOKUP($B430,Miljövärden!$B$3:$H$600,MATCH(C$2,Miljövärden!$B$2:$H$2,0),FALSE),"Saknas")</f>
        <v>0</v>
      </c>
      <c r="D430">
        <f>IFERROR(VLOOKUP($B430,Miljövärden!$B$3:$H$600,MATCH(D$2,Miljövärden!$B$2:$H$2,0),FALSE),"Saknas")</f>
        <v>0</v>
      </c>
      <c r="E430">
        <f>IFERROR(VLOOKUP($B430,Miljövärden!$B$3:$H$600,MATCH(E$2,Miljövärden!$B$2:$H$2,0),FALSE),"Saknas")</f>
        <v>0</v>
      </c>
      <c r="F430">
        <f>IFERROR(VLOOKUP($B430,Miljövärden!$B$3:$H$600,MATCH(F$2,Miljövärden!$B$2:$H$2,0),FALSE),"Saknas")</f>
        <v>0</v>
      </c>
      <c r="G430" t="str">
        <f>IFERROR(VLOOKUP($B430,Miljövärden!$B$3:$H$600,MATCH(G$2,Miljövärden!$B$2:$H$2,0),FALSE),"Nej, saknas")</f>
        <v>Nej</v>
      </c>
      <c r="H430" t="str">
        <f>IFERROR(VLOOKUP($B430,Miljövärden!$B$3:$H$600,MATCH(H$2,Miljövärden!$B$2:$H$2,0),FALSE),"Nej, saknas")</f>
        <v>Nej</v>
      </c>
      <c r="P430" t="str">
        <f t="shared" si="12"/>
        <v>nej</v>
      </c>
      <c r="R430">
        <f t="shared" si="13"/>
        <v>388</v>
      </c>
    </row>
    <row r="431" spans="1:18">
      <c r="A431" s="2" t="s">
        <v>602</v>
      </c>
      <c r="B431" s="2" t="s">
        <v>603</v>
      </c>
      <c r="C431">
        <f>IFERROR(VLOOKUP($B431,Miljövärden!$B$3:$H$600,MATCH(C$2,Miljövärden!$B$2:$H$2,0),FALSE),"Saknas")</f>
        <v>7.4232500000000007E-2</v>
      </c>
      <c r="D431">
        <f>IFERROR(VLOOKUP($B431,Miljövärden!$B$3:$H$600,MATCH(D$2,Miljövärden!$B$2:$H$2,0),FALSE),"Saknas")</f>
        <v>6.2284300000000004</v>
      </c>
      <c r="E431">
        <f>IFERROR(VLOOKUP($B431,Miljövärden!$B$3:$H$600,MATCH(E$2,Miljövärden!$B$2:$H$2,0),FALSE),"Saknas")</f>
        <v>13.2691</v>
      </c>
      <c r="F431">
        <f>IFERROR(VLOOKUP($B431,Miljövärden!$B$3:$H$600,MATCH(F$2,Miljövärden!$B$2:$H$2,0),FALSE),"Saknas")</f>
        <v>0</v>
      </c>
      <c r="G431" t="str">
        <f>IFERROR(VLOOKUP($B431,Miljövärden!$B$3:$H$600,MATCH(G$2,Miljövärden!$B$2:$H$2,0),FALSE),"Nej, saknas")</f>
        <v>Ja</v>
      </c>
      <c r="H431" t="str">
        <f>IFERROR(VLOOKUP($B431,Miljövärden!$B$3:$H$600,MATCH(H$2,Miljövärden!$B$2:$H$2,0),FALSE),"Nej, saknas")</f>
        <v>Ja</v>
      </c>
      <c r="P431" t="str">
        <f t="shared" si="12"/>
        <v>Ja</v>
      </c>
      <c r="R431">
        <f t="shared" si="13"/>
        <v>389</v>
      </c>
    </row>
    <row r="432" spans="1:18">
      <c r="A432" s="2" t="s">
        <v>602</v>
      </c>
      <c r="B432" s="2" t="s">
        <v>604</v>
      </c>
      <c r="C432">
        <f>IFERROR(VLOOKUP($B432,Miljövärden!$B$3:$H$600,MATCH(C$2,Miljövärden!$B$2:$H$2,0),FALSE),"Saknas")</f>
        <v>9.5951900000000007E-2</v>
      </c>
      <c r="D432">
        <f>IFERROR(VLOOKUP($B432,Miljövärden!$B$3:$H$600,MATCH(D$2,Miljövärden!$B$2:$H$2,0),FALSE),"Saknas")</f>
        <v>5.4920499999999999</v>
      </c>
      <c r="E432">
        <f>IFERROR(VLOOKUP($B432,Miljövärden!$B$3:$H$600,MATCH(E$2,Miljövärden!$B$2:$H$2,0),FALSE),"Saknas")</f>
        <v>14.3101</v>
      </c>
      <c r="F432">
        <f>IFERROR(VLOOKUP($B432,Miljövärden!$B$3:$H$600,MATCH(F$2,Miljövärden!$B$2:$H$2,0),FALSE),"Saknas")</f>
        <v>0</v>
      </c>
      <c r="G432" t="str">
        <f>IFERROR(VLOOKUP($B432,Miljövärden!$B$3:$H$600,MATCH(G$2,Miljövärden!$B$2:$H$2,0),FALSE),"Nej, saknas")</f>
        <v>Ja</v>
      </c>
      <c r="H432" t="str">
        <f>IFERROR(VLOOKUP($B432,Miljövärden!$B$3:$H$600,MATCH(H$2,Miljövärden!$B$2:$H$2,0),FALSE),"Nej, saknas")</f>
        <v>Ja</v>
      </c>
      <c r="P432" t="str">
        <f t="shared" si="12"/>
        <v>Ja</v>
      </c>
      <c r="R432">
        <f t="shared" si="13"/>
        <v>390</v>
      </c>
    </row>
    <row r="433" spans="1:18">
      <c r="A433" s="2" t="s">
        <v>602</v>
      </c>
      <c r="B433" s="2" t="s">
        <v>605</v>
      </c>
      <c r="C433">
        <f>IFERROR(VLOOKUP($B433,Miljövärden!$B$3:$H$600,MATCH(C$2,Miljövärden!$B$2:$H$2,0),FALSE),"Saknas")</f>
        <v>4.6238799999999997E-2</v>
      </c>
      <c r="D433">
        <f>IFERROR(VLOOKUP($B433,Miljövärden!$B$3:$H$600,MATCH(D$2,Miljövärden!$B$2:$H$2,0),FALSE),"Saknas")</f>
        <v>5.5769000000000002</v>
      </c>
      <c r="E433">
        <f>IFERROR(VLOOKUP($B433,Miljövärden!$B$3:$H$600,MATCH(E$2,Miljövärden!$B$2:$H$2,0),FALSE),"Saknas")</f>
        <v>10.065</v>
      </c>
      <c r="F433">
        <f>IFERROR(VLOOKUP($B433,Miljövärden!$B$3:$H$600,MATCH(F$2,Miljövärden!$B$2:$H$2,0),FALSE),"Saknas")</f>
        <v>0</v>
      </c>
      <c r="G433" t="str">
        <f>IFERROR(VLOOKUP($B433,Miljövärden!$B$3:$H$600,MATCH(G$2,Miljövärden!$B$2:$H$2,0),FALSE),"Nej, saknas")</f>
        <v>Ja</v>
      </c>
      <c r="H433" t="str">
        <f>IFERROR(VLOOKUP($B433,Miljövärden!$B$3:$H$600,MATCH(H$2,Miljövärden!$B$2:$H$2,0),FALSE),"Nej, saknas")</f>
        <v>Ja</v>
      </c>
      <c r="P433" t="str">
        <f t="shared" si="12"/>
        <v>Ja</v>
      </c>
      <c r="R433">
        <f t="shared" si="13"/>
        <v>391</v>
      </c>
    </row>
    <row r="434" spans="1:18">
      <c r="A434" s="2" t="s">
        <v>602</v>
      </c>
      <c r="B434" s="2" t="s">
        <v>606</v>
      </c>
      <c r="C434">
        <f>IFERROR(VLOOKUP($B434,Miljövärden!$B$3:$H$600,MATCH(C$2,Miljövärden!$B$2:$H$2,0),FALSE),"Saknas")</f>
        <v>4.2375599999999999E-2</v>
      </c>
      <c r="D434">
        <f>IFERROR(VLOOKUP($B434,Miljövärden!$B$3:$H$600,MATCH(D$2,Miljövärden!$B$2:$H$2,0),FALSE),"Saknas")</f>
        <v>4.6352399999999996</v>
      </c>
      <c r="E434">
        <f>IFERROR(VLOOKUP($B434,Miljövärden!$B$3:$H$600,MATCH(E$2,Miljövärden!$B$2:$H$2,0),FALSE),"Saknas")</f>
        <v>8.1116700000000002</v>
      </c>
      <c r="F434">
        <f>IFERROR(VLOOKUP($B434,Miljövärden!$B$3:$H$600,MATCH(F$2,Miljövärden!$B$2:$H$2,0),FALSE),"Saknas")</f>
        <v>0</v>
      </c>
      <c r="G434" t="str">
        <f>IFERROR(VLOOKUP($B434,Miljövärden!$B$3:$H$600,MATCH(G$2,Miljövärden!$B$2:$H$2,0),FALSE),"Nej, saknas")</f>
        <v>Nej</v>
      </c>
      <c r="H434" t="str">
        <f>IFERROR(VLOOKUP($B434,Miljövärden!$B$3:$H$600,MATCH(H$2,Miljövärden!$B$2:$H$2,0),FALSE),"Nej, saknas")</f>
        <v>Ja</v>
      </c>
      <c r="P434" t="str">
        <f t="shared" si="12"/>
        <v>Ja</v>
      </c>
      <c r="R434">
        <f t="shared" si="13"/>
        <v>392</v>
      </c>
    </row>
    <row r="435" spans="1:18">
      <c r="A435" s="2" t="s">
        <v>602</v>
      </c>
      <c r="B435" s="2" t="s">
        <v>607</v>
      </c>
      <c r="C435">
        <f>IFERROR(VLOOKUP($B435,Miljövärden!$B$3:$H$600,MATCH(C$2,Miljövärden!$B$2:$H$2,0),FALSE),"Saknas")</f>
        <v>2.64151E-2</v>
      </c>
      <c r="D435">
        <f>IFERROR(VLOOKUP($B435,Miljövärden!$B$3:$H$600,MATCH(D$2,Miljövärden!$B$2:$H$2,0),FALSE),"Saknas")</f>
        <v>3.4479000000000002</v>
      </c>
      <c r="E435">
        <f>IFERROR(VLOOKUP($B435,Miljövärden!$B$3:$H$600,MATCH(E$2,Miljövärden!$B$2:$H$2,0),FALSE),"Saknas")</f>
        <v>5.9446500000000002</v>
      </c>
      <c r="F435">
        <f>IFERROR(VLOOKUP($B435,Miljövärden!$B$3:$H$600,MATCH(F$2,Miljövärden!$B$2:$H$2,0),FALSE),"Saknas")</f>
        <v>0</v>
      </c>
      <c r="G435" t="str">
        <f>IFERROR(VLOOKUP($B435,Miljövärden!$B$3:$H$600,MATCH(G$2,Miljövärden!$B$2:$H$2,0),FALSE),"Nej, saknas")</f>
        <v>Ja</v>
      </c>
      <c r="H435" t="str">
        <f>IFERROR(VLOOKUP($B435,Miljövärden!$B$3:$H$600,MATCH(H$2,Miljövärden!$B$2:$H$2,0),FALSE),"Nej, saknas")</f>
        <v>Ja</v>
      </c>
      <c r="P435" t="str">
        <f t="shared" si="12"/>
        <v>Ja</v>
      </c>
      <c r="R435">
        <f t="shared" si="13"/>
        <v>393</v>
      </c>
    </row>
    <row r="436" spans="1:18">
      <c r="A436" s="2" t="s">
        <v>608</v>
      </c>
      <c r="B436" s="2" t="s">
        <v>609</v>
      </c>
      <c r="C436">
        <f>IFERROR(VLOOKUP($B436,Miljövärden!$B$3:$H$600,MATCH(C$2,Miljövärden!$B$2:$H$2,0),FALSE),"Saknas")</f>
        <v>4.4156800000000003E-2</v>
      </c>
      <c r="D436">
        <f>IFERROR(VLOOKUP($B436,Miljövärden!$B$3:$H$600,MATCH(D$2,Miljövärden!$B$2:$H$2,0),FALSE),"Saknas")</f>
        <v>4.6497599999999997</v>
      </c>
      <c r="E436">
        <f>IFERROR(VLOOKUP($B436,Miljövärden!$B$3:$H$600,MATCH(E$2,Miljövärden!$B$2:$H$2,0),FALSE),"Saknas")</f>
        <v>8.3767499999999995</v>
      </c>
      <c r="F436">
        <f>IFERROR(VLOOKUP($B436,Miljövärden!$B$3:$H$600,MATCH(F$2,Miljövärden!$B$2:$H$2,0),FALSE),"Saknas")</f>
        <v>0</v>
      </c>
      <c r="G436" t="str">
        <f>IFERROR(VLOOKUP($B436,Miljövärden!$B$3:$H$600,MATCH(G$2,Miljövärden!$B$2:$H$2,0),FALSE),"Nej, saknas")</f>
        <v>Ja</v>
      </c>
      <c r="H436" t="str">
        <f>IFERROR(VLOOKUP($B436,Miljövärden!$B$3:$H$600,MATCH(H$2,Miljövärden!$B$2:$H$2,0),FALSE),"Nej, saknas")</f>
        <v>Ja</v>
      </c>
      <c r="P436" t="str">
        <f t="shared" si="12"/>
        <v>Ja</v>
      </c>
      <c r="R436">
        <f t="shared" si="13"/>
        <v>394</v>
      </c>
    </row>
    <row r="437" spans="1:18">
      <c r="A437" s="2" t="s">
        <v>610</v>
      </c>
      <c r="B437" s="2" t="s">
        <v>611</v>
      </c>
      <c r="C437">
        <f>IFERROR(VLOOKUP($B437,Miljövärden!$B$3:$H$600,MATCH(C$2,Miljövärden!$B$2:$H$2,0),FALSE),"Saknas")</f>
        <v>0.19878100000000001</v>
      </c>
      <c r="D437">
        <f>IFERROR(VLOOKUP($B437,Miljövärden!$B$3:$H$600,MATCH(D$2,Miljövärden!$B$2:$H$2,0),FALSE),"Saknas")</f>
        <v>10.485300000000001</v>
      </c>
      <c r="E437">
        <f>IFERROR(VLOOKUP($B437,Miljövärden!$B$3:$H$600,MATCH(E$2,Miljövärden!$B$2:$H$2,0),FALSE),"Saknas")</f>
        <v>17.195499999999999</v>
      </c>
      <c r="F437">
        <f>IFERROR(VLOOKUP($B437,Miljövärden!$B$3:$H$600,MATCH(F$2,Miljövärden!$B$2:$H$2,0),FALSE),"Saknas")</f>
        <v>1.7202200000000001E-2</v>
      </c>
      <c r="G437" t="str">
        <f>IFERROR(VLOOKUP($B437,Miljövärden!$B$3:$H$600,MATCH(G$2,Miljövärden!$B$2:$H$2,0),FALSE),"Nej, saknas")</f>
        <v>Nej</v>
      </c>
      <c r="H437" t="str">
        <f>IFERROR(VLOOKUP($B437,Miljövärden!$B$3:$H$600,MATCH(H$2,Miljövärden!$B$2:$H$2,0),FALSE),"Nej, saknas")</f>
        <v>Ja</v>
      </c>
      <c r="P437" t="str">
        <f t="shared" si="12"/>
        <v>Ja</v>
      </c>
      <c r="R437">
        <f t="shared" si="13"/>
        <v>395</v>
      </c>
    </row>
    <row r="438" spans="1:18">
      <c r="A438" s="2" t="s">
        <v>610</v>
      </c>
      <c r="B438" s="2" t="s">
        <v>612</v>
      </c>
      <c r="C438">
        <f>IFERROR(VLOOKUP($B438,Miljövärden!$B$3:$H$600,MATCH(C$2,Miljövärden!$B$2:$H$2,0),FALSE),"Saknas")</f>
        <v>8.7859599999999996E-2</v>
      </c>
      <c r="D438">
        <f>IFERROR(VLOOKUP($B438,Miljövärden!$B$3:$H$600,MATCH(D$2,Miljövärden!$B$2:$H$2,0),FALSE),"Saknas")</f>
        <v>4.4141700000000004</v>
      </c>
      <c r="E438">
        <f>IFERROR(VLOOKUP($B438,Miljövärden!$B$3:$H$600,MATCH(E$2,Miljövärden!$B$2:$H$2,0),FALSE),"Saknas")</f>
        <v>5.2162899999999999</v>
      </c>
      <c r="F438">
        <f>IFERROR(VLOOKUP($B438,Miljövärden!$B$3:$H$600,MATCH(F$2,Miljövärden!$B$2:$H$2,0),FALSE),"Saknas")</f>
        <v>5.8671399999999999E-3</v>
      </c>
      <c r="G438" t="str">
        <f>IFERROR(VLOOKUP($B438,Miljövärden!$B$3:$H$600,MATCH(G$2,Miljövärden!$B$2:$H$2,0),FALSE),"Nej, saknas")</f>
        <v>Nej</v>
      </c>
      <c r="H438" t="str">
        <f>IFERROR(VLOOKUP($B438,Miljövärden!$B$3:$H$600,MATCH(H$2,Miljövärden!$B$2:$H$2,0),FALSE),"Nej, saknas")</f>
        <v>Ja</v>
      </c>
      <c r="P438" t="str">
        <f t="shared" si="12"/>
        <v>Ja</v>
      </c>
      <c r="R438">
        <f t="shared" si="13"/>
        <v>396</v>
      </c>
    </row>
    <row r="439" spans="1:18">
      <c r="A439" s="2" t="s">
        <v>613</v>
      </c>
      <c r="B439" s="2" t="s">
        <v>614</v>
      </c>
      <c r="C439">
        <f>IFERROR(VLOOKUP($B439,Miljövärden!$B$3:$H$600,MATCH(C$2,Miljövärden!$B$2:$H$2,0),FALSE),"Saknas")</f>
        <v>0</v>
      </c>
      <c r="D439">
        <f>IFERROR(VLOOKUP($B439,Miljövärden!$B$3:$H$600,MATCH(D$2,Miljövärden!$B$2:$H$2,0),FALSE),"Saknas")</f>
        <v>0</v>
      </c>
      <c r="E439">
        <f>IFERROR(VLOOKUP($B439,Miljövärden!$B$3:$H$600,MATCH(E$2,Miljövärden!$B$2:$H$2,0),FALSE),"Saknas")</f>
        <v>0</v>
      </c>
      <c r="F439">
        <f>IFERROR(VLOOKUP($B439,Miljövärden!$B$3:$H$600,MATCH(F$2,Miljövärden!$B$2:$H$2,0),FALSE),"Saknas")</f>
        <v>0</v>
      </c>
      <c r="G439" t="str">
        <f>IFERROR(VLOOKUP($B439,Miljövärden!$B$3:$H$600,MATCH(G$2,Miljövärden!$B$2:$H$2,0),FALSE),"Nej, saknas")</f>
        <v>Nej</v>
      </c>
      <c r="H439" t="str">
        <f>IFERROR(VLOOKUP($B439,Miljövärden!$B$3:$H$600,MATCH(H$2,Miljövärden!$B$2:$H$2,0),FALSE),"Nej, saknas")</f>
        <v>Nej</v>
      </c>
      <c r="P439" t="str">
        <f t="shared" si="12"/>
        <v>nej</v>
      </c>
      <c r="R439">
        <f t="shared" si="13"/>
        <v>396</v>
      </c>
    </row>
    <row r="440" spans="1:18">
      <c r="A440" s="2" t="s">
        <v>615</v>
      </c>
      <c r="B440" s="2" t="s">
        <v>616</v>
      </c>
      <c r="C440">
        <f>IFERROR(VLOOKUP($B440,Miljövärden!$B$3:$H$600,MATCH(C$2,Miljövärden!$B$2:$H$2,0),FALSE),"Saknas")</f>
        <v>8.2767900000000005E-2</v>
      </c>
      <c r="D440">
        <f>IFERROR(VLOOKUP($B440,Miljövärden!$B$3:$H$600,MATCH(D$2,Miljövärden!$B$2:$H$2,0),FALSE),"Saknas")</f>
        <v>68.633300000000006</v>
      </c>
      <c r="E440">
        <f>IFERROR(VLOOKUP($B440,Miljövärden!$B$3:$H$600,MATCH(E$2,Miljövärden!$B$2:$H$2,0),FALSE),"Saknas")</f>
        <v>2.3258000000000001</v>
      </c>
      <c r="F440">
        <f>IFERROR(VLOOKUP($B440,Miljövärden!$B$3:$H$600,MATCH(F$2,Miljövärden!$B$2:$H$2,0),FALSE),"Saknas")</f>
        <v>2.8181899999999999E-3</v>
      </c>
      <c r="G440" t="str">
        <f>IFERROR(VLOOKUP($B440,Miljövärden!$B$3:$H$600,MATCH(G$2,Miljövärden!$B$2:$H$2,0),FALSE),"Nej, saknas")</f>
        <v>Ja</v>
      </c>
      <c r="H440" t="str">
        <f>IFERROR(VLOOKUP($B440,Miljövärden!$B$3:$H$600,MATCH(H$2,Miljövärden!$B$2:$H$2,0),FALSE),"Nej, saknas")</f>
        <v>Ja</v>
      </c>
      <c r="P440" t="str">
        <f t="shared" si="12"/>
        <v>Ja</v>
      </c>
      <c r="R440">
        <f t="shared" si="13"/>
        <v>397</v>
      </c>
    </row>
    <row r="441" spans="1:18">
      <c r="A441" s="2" t="s">
        <v>615</v>
      </c>
      <c r="B441" s="2" t="s">
        <v>1165</v>
      </c>
      <c r="C441">
        <f>IFERROR(VLOOKUP($B441,Miljövärden!$B$3:$H$600,MATCH(C$2,Miljövärden!$B$2:$H$2,0),FALSE),"Saknas")</f>
        <v>0</v>
      </c>
      <c r="D441">
        <f>IFERROR(VLOOKUP($B441,Miljövärden!$B$3:$H$600,MATCH(D$2,Miljövärden!$B$2:$H$2,0),FALSE),"Saknas")</f>
        <v>0</v>
      </c>
      <c r="E441">
        <f>IFERROR(VLOOKUP($B441,Miljövärden!$B$3:$H$600,MATCH(E$2,Miljövärden!$B$2:$H$2,0),FALSE),"Saknas")</f>
        <v>0</v>
      </c>
      <c r="F441">
        <f>IFERROR(VLOOKUP($B441,Miljövärden!$B$3:$H$600,MATCH(F$2,Miljövärden!$B$2:$H$2,0),FALSE),"Saknas")</f>
        <v>0</v>
      </c>
      <c r="G441" t="str">
        <f>IFERROR(VLOOKUP($B441,Miljövärden!$B$3:$H$600,MATCH(G$2,Miljövärden!$B$2:$H$2,0),FALSE),"Nej, saknas")</f>
        <v>Nej</v>
      </c>
      <c r="H441" t="str">
        <f>IFERROR(VLOOKUP($B441,Miljövärden!$B$3:$H$600,MATCH(H$2,Miljövärden!$B$2:$H$2,0),FALSE),"Nej, saknas")</f>
        <v>Nej</v>
      </c>
      <c r="P441" t="str">
        <f t="shared" si="12"/>
        <v>nej</v>
      </c>
      <c r="R441">
        <f t="shared" si="13"/>
        <v>397</v>
      </c>
    </row>
    <row r="442" spans="1:18">
      <c r="A442" s="2" t="s">
        <v>615</v>
      </c>
      <c r="B442" s="2" t="s">
        <v>1166</v>
      </c>
      <c r="C442">
        <f>IFERROR(VLOOKUP($B442,Miljövärden!$B$3:$H$600,MATCH(C$2,Miljövärden!$B$2:$H$2,0),FALSE),"Saknas")</f>
        <v>0</v>
      </c>
      <c r="D442">
        <f>IFERROR(VLOOKUP($B442,Miljövärden!$B$3:$H$600,MATCH(D$2,Miljövärden!$B$2:$H$2,0),FALSE),"Saknas")</f>
        <v>0</v>
      </c>
      <c r="E442">
        <f>IFERROR(VLOOKUP($B442,Miljövärden!$B$3:$H$600,MATCH(E$2,Miljövärden!$B$2:$H$2,0),FALSE),"Saknas")</f>
        <v>0</v>
      </c>
      <c r="F442">
        <f>IFERROR(VLOOKUP($B442,Miljövärden!$B$3:$H$600,MATCH(F$2,Miljövärden!$B$2:$H$2,0),FALSE),"Saknas")</f>
        <v>0</v>
      </c>
      <c r="G442" t="str">
        <f>IFERROR(VLOOKUP($B442,Miljövärden!$B$3:$H$600,MATCH(G$2,Miljövärden!$B$2:$H$2,0),FALSE),"Nej, saknas")</f>
        <v>Nej</v>
      </c>
      <c r="H442" t="str">
        <f>IFERROR(VLOOKUP($B442,Miljövärden!$B$3:$H$600,MATCH(H$2,Miljövärden!$B$2:$H$2,0),FALSE),"Nej, saknas")</f>
        <v>Nej</v>
      </c>
      <c r="P442" t="str">
        <f t="shared" si="12"/>
        <v>nej</v>
      </c>
      <c r="R442">
        <f t="shared" si="13"/>
        <v>397</v>
      </c>
    </row>
    <row r="443" spans="1:18">
      <c r="A443" s="2" t="s">
        <v>615</v>
      </c>
      <c r="B443" s="2" t="s">
        <v>618</v>
      </c>
      <c r="C443">
        <f>IFERROR(VLOOKUP($B443,Miljövärden!$B$3:$H$600,MATCH(C$2,Miljövärden!$B$2:$H$2,0),FALSE),"Saknas")</f>
        <v>0.13453599999999999</v>
      </c>
      <c r="D443">
        <f>IFERROR(VLOOKUP($B443,Miljövärden!$B$3:$H$600,MATCH(D$2,Miljövärden!$B$2:$H$2,0),FALSE),"Saknas")</f>
        <v>7.7193699999999996</v>
      </c>
      <c r="E443">
        <f>IFERROR(VLOOKUP($B443,Miljövärden!$B$3:$H$600,MATCH(E$2,Miljövärden!$B$2:$H$2,0),FALSE),"Saknas")</f>
        <v>4.7478499999999997</v>
      </c>
      <c r="F443">
        <f>IFERROR(VLOOKUP($B443,Miljövärden!$B$3:$H$600,MATCH(F$2,Miljövärden!$B$2:$H$2,0),FALSE),"Saknas")</f>
        <v>4.9693300000000001E-3</v>
      </c>
      <c r="G443" t="str">
        <f>IFERROR(VLOOKUP($B443,Miljövärden!$B$3:$H$600,MATCH(G$2,Miljövärden!$B$2:$H$2,0),FALSE),"Nej, saknas")</f>
        <v>Ja</v>
      </c>
      <c r="H443" t="str">
        <f>IFERROR(VLOOKUP($B443,Miljövärden!$B$3:$H$600,MATCH(H$2,Miljövärden!$B$2:$H$2,0),FALSE),"Nej, saknas")</f>
        <v>Ja</v>
      </c>
      <c r="P443" t="str">
        <f t="shared" si="12"/>
        <v>Ja</v>
      </c>
      <c r="R443">
        <f t="shared" si="13"/>
        <v>398</v>
      </c>
    </row>
    <row r="444" spans="1:18">
      <c r="A444" s="2" t="s">
        <v>619</v>
      </c>
      <c r="B444" s="2" t="s">
        <v>620</v>
      </c>
      <c r="C444">
        <f>IFERROR(VLOOKUP($B444,Miljövärden!$B$3:$H$600,MATCH(C$2,Miljövärden!$B$2:$H$2,0),FALSE),"Saknas")</f>
        <v>0.11485099999999999</v>
      </c>
      <c r="D444">
        <f>IFERROR(VLOOKUP($B444,Miljövärden!$B$3:$H$600,MATCH(D$2,Miljövärden!$B$2:$H$2,0),FALSE),"Saknas")</f>
        <v>16.099</v>
      </c>
      <c r="E444">
        <f>IFERROR(VLOOKUP($B444,Miljövärden!$B$3:$H$600,MATCH(E$2,Miljövärden!$B$2:$H$2,0),FALSE),"Saknas")</f>
        <v>8.6490600000000004</v>
      </c>
      <c r="F444">
        <f>IFERROR(VLOOKUP($B444,Miljövärden!$B$3:$H$600,MATCH(F$2,Miljövärden!$B$2:$H$2,0),FALSE),"Saknas")</f>
        <v>1.28158E-2</v>
      </c>
      <c r="G444" t="str">
        <f>IFERROR(VLOOKUP($B444,Miljövärden!$B$3:$H$600,MATCH(G$2,Miljövärden!$B$2:$H$2,0),FALSE),"Nej, saknas")</f>
        <v>Ja</v>
      </c>
      <c r="H444" t="str">
        <f>IFERROR(VLOOKUP($B444,Miljövärden!$B$3:$H$600,MATCH(H$2,Miljövärden!$B$2:$H$2,0),FALSE),"Nej, saknas")</f>
        <v>Ja</v>
      </c>
      <c r="P444" t="str">
        <f t="shared" si="12"/>
        <v>Ja</v>
      </c>
      <c r="R444">
        <f t="shared" si="13"/>
        <v>399</v>
      </c>
    </row>
    <row r="445" spans="1:18">
      <c r="A445" s="2" t="s">
        <v>621</v>
      </c>
      <c r="B445" s="2" t="s">
        <v>622</v>
      </c>
      <c r="C445">
        <f>IFERROR(VLOOKUP($B445,Miljövärden!$B$3:$H$600,MATCH(C$2,Miljövärden!$B$2:$H$2,0),FALSE),"Saknas")</f>
        <v>0.122715</v>
      </c>
      <c r="D445">
        <f>IFERROR(VLOOKUP($B445,Miljövärden!$B$3:$H$600,MATCH(D$2,Miljövärden!$B$2:$H$2,0),FALSE),"Saknas")</f>
        <v>18.0626</v>
      </c>
      <c r="E445">
        <f>IFERROR(VLOOKUP($B445,Miljövärden!$B$3:$H$600,MATCH(E$2,Miljövärden!$B$2:$H$2,0),FALSE),"Saknas")</f>
        <v>8.6766699999999997</v>
      </c>
      <c r="F445">
        <f>IFERROR(VLOOKUP($B445,Miljövärden!$B$3:$H$600,MATCH(F$2,Miljövärden!$B$2:$H$2,0),FALSE),"Saknas")</f>
        <v>2.0603900000000001E-2</v>
      </c>
      <c r="G445" t="str">
        <f>IFERROR(VLOOKUP($B445,Miljövärden!$B$3:$H$600,MATCH(G$2,Miljövärden!$B$2:$H$2,0),FALSE),"Nej, saknas")</f>
        <v>Nej</v>
      </c>
      <c r="H445" t="str">
        <f>IFERROR(VLOOKUP($B445,Miljövärden!$B$3:$H$600,MATCH(H$2,Miljövärden!$B$2:$H$2,0),FALSE),"Nej, saknas")</f>
        <v>Ja</v>
      </c>
      <c r="P445" t="str">
        <f t="shared" si="12"/>
        <v>Ja</v>
      </c>
      <c r="R445">
        <f t="shared" si="13"/>
        <v>400</v>
      </c>
    </row>
    <row r="446" spans="1:18">
      <c r="A446" s="2" t="s">
        <v>623</v>
      </c>
      <c r="B446" s="2" t="s">
        <v>624</v>
      </c>
      <c r="C446">
        <f>IFERROR(VLOOKUP($B446,Miljövärden!$B$3:$H$600,MATCH(C$2,Miljövärden!$B$2:$H$2,0),FALSE),"Saknas")</f>
        <v>0</v>
      </c>
      <c r="D446">
        <f>IFERROR(VLOOKUP($B446,Miljövärden!$B$3:$H$600,MATCH(D$2,Miljövärden!$B$2:$H$2,0),FALSE),"Saknas")</f>
        <v>0</v>
      </c>
      <c r="E446">
        <f>IFERROR(VLOOKUP($B446,Miljövärden!$B$3:$H$600,MATCH(E$2,Miljövärden!$B$2:$H$2,0),FALSE),"Saknas")</f>
        <v>0</v>
      </c>
      <c r="F446">
        <f>IFERROR(VLOOKUP($B446,Miljövärden!$B$3:$H$600,MATCH(F$2,Miljövärden!$B$2:$H$2,0),FALSE),"Saknas")</f>
        <v>0</v>
      </c>
      <c r="G446" t="str">
        <f>IFERROR(VLOOKUP($B446,Miljövärden!$B$3:$H$600,MATCH(G$2,Miljövärden!$B$2:$H$2,0),FALSE),"Nej, saknas")</f>
        <v>Nej</v>
      </c>
      <c r="H446" t="str">
        <f>IFERROR(VLOOKUP($B446,Miljövärden!$B$3:$H$600,MATCH(H$2,Miljövärden!$B$2:$H$2,0),FALSE),"Nej, saknas")</f>
        <v>Nej</v>
      </c>
      <c r="P446" t="str">
        <f t="shared" si="12"/>
        <v>nej</v>
      </c>
      <c r="R446">
        <f t="shared" si="13"/>
        <v>400</v>
      </c>
    </row>
    <row r="447" spans="1:18">
      <c r="A447" s="2" t="s">
        <v>625</v>
      </c>
      <c r="B447" s="2" t="s">
        <v>626</v>
      </c>
      <c r="C447">
        <f>IFERROR(VLOOKUP($B447,Miljövärden!$B$3:$H$600,MATCH(C$2,Miljövärden!$B$2:$H$2,0),FALSE),"Saknas")</f>
        <v>5.9692000000000002E-2</v>
      </c>
      <c r="D447">
        <f>IFERROR(VLOOKUP($B447,Miljövärden!$B$3:$H$600,MATCH(D$2,Miljövärden!$B$2:$H$2,0),FALSE),"Saknas")</f>
        <v>13.616300000000001</v>
      </c>
      <c r="E447">
        <f>IFERROR(VLOOKUP($B447,Miljövärden!$B$3:$H$600,MATCH(E$2,Miljövärden!$B$2:$H$2,0),FALSE),"Saknas")</f>
        <v>8.8893000000000004</v>
      </c>
      <c r="F447">
        <f>IFERROR(VLOOKUP($B447,Miljövärden!$B$3:$H$600,MATCH(F$2,Miljövärden!$B$2:$H$2,0),FALSE),"Saknas")</f>
        <v>1.37643E-2</v>
      </c>
      <c r="G447" t="str">
        <f>IFERROR(VLOOKUP($B447,Miljövärden!$B$3:$H$600,MATCH(G$2,Miljövärden!$B$2:$H$2,0),FALSE),"Nej, saknas")</f>
        <v>Ja</v>
      </c>
      <c r="H447" t="str">
        <f>IFERROR(VLOOKUP($B447,Miljövärden!$B$3:$H$600,MATCH(H$2,Miljövärden!$B$2:$H$2,0),FALSE),"Nej, saknas")</f>
        <v>Ja</v>
      </c>
      <c r="P447" t="str">
        <f t="shared" si="12"/>
        <v>Ja</v>
      </c>
      <c r="R447">
        <f t="shared" si="13"/>
        <v>401</v>
      </c>
    </row>
    <row r="448" spans="1:18">
      <c r="A448" s="2" t="s">
        <v>625</v>
      </c>
      <c r="B448" s="2" t="s">
        <v>627</v>
      </c>
      <c r="C448">
        <f>IFERROR(VLOOKUP($B448,Miljövärden!$B$3:$H$600,MATCH(C$2,Miljövärden!$B$2:$H$2,0),FALSE),"Saknas")</f>
        <v>5.92933E-2</v>
      </c>
      <c r="D448">
        <f>IFERROR(VLOOKUP($B448,Miljövärden!$B$3:$H$600,MATCH(D$2,Miljövärden!$B$2:$H$2,0),FALSE),"Saknas")</f>
        <v>18.638200000000001</v>
      </c>
      <c r="E448">
        <f>IFERROR(VLOOKUP($B448,Miljövärden!$B$3:$H$600,MATCH(E$2,Miljövärden!$B$2:$H$2,0),FALSE),"Saknas")</f>
        <v>7.9236000000000004</v>
      </c>
      <c r="F448">
        <f>IFERROR(VLOOKUP($B448,Miljövärden!$B$3:$H$600,MATCH(F$2,Miljövärden!$B$2:$H$2,0),FALSE),"Saknas")</f>
        <v>2.36916E-2</v>
      </c>
      <c r="G448" t="str">
        <f>IFERROR(VLOOKUP($B448,Miljövärden!$B$3:$H$600,MATCH(G$2,Miljövärden!$B$2:$H$2,0),FALSE),"Nej, saknas")</f>
        <v>Ja</v>
      </c>
      <c r="H448" t="str">
        <f>IFERROR(VLOOKUP($B448,Miljövärden!$B$3:$H$600,MATCH(H$2,Miljövärden!$B$2:$H$2,0),FALSE),"Nej, saknas")</f>
        <v>Ja</v>
      </c>
      <c r="P448" t="str">
        <f t="shared" si="12"/>
        <v>Ja</v>
      </c>
      <c r="R448">
        <f t="shared" si="13"/>
        <v>402</v>
      </c>
    </row>
    <row r="449" spans="1:18">
      <c r="A449" s="2" t="s">
        <v>625</v>
      </c>
      <c r="B449" s="2" t="s">
        <v>628</v>
      </c>
      <c r="C449">
        <f>IFERROR(VLOOKUP($B449,Miljövärden!$B$3:$H$600,MATCH(C$2,Miljövärden!$B$2:$H$2,0),FALSE),"Saknas")</f>
        <v>0.107312</v>
      </c>
      <c r="D449">
        <f>IFERROR(VLOOKUP($B449,Miljövärden!$B$3:$H$600,MATCH(D$2,Miljövärden!$B$2:$H$2,0),FALSE),"Saknas")</f>
        <v>17.310700000000001</v>
      </c>
      <c r="E449">
        <f>IFERROR(VLOOKUP($B449,Miljövärden!$B$3:$H$600,MATCH(E$2,Miljövärden!$B$2:$H$2,0),FALSE),"Saknas")</f>
        <v>2.5116700000000001</v>
      </c>
      <c r="F449">
        <f>IFERROR(VLOOKUP($B449,Miljövärden!$B$3:$H$600,MATCH(F$2,Miljövärden!$B$2:$H$2,0),FALSE),"Saknas")</f>
        <v>2.7706499999999998E-2</v>
      </c>
      <c r="G449" t="str">
        <f>IFERROR(VLOOKUP($B449,Miljövärden!$B$3:$H$600,MATCH(G$2,Miljövärden!$B$2:$H$2,0),FALSE),"Nej, saknas")</f>
        <v>Ja</v>
      </c>
      <c r="H449" t="str">
        <f>IFERROR(VLOOKUP($B449,Miljövärden!$B$3:$H$600,MATCH(H$2,Miljövärden!$B$2:$H$2,0),FALSE),"Nej, saknas")</f>
        <v>Ja</v>
      </c>
      <c r="P449" t="str">
        <f t="shared" si="12"/>
        <v>Ja</v>
      </c>
      <c r="R449">
        <f t="shared" si="13"/>
        <v>403</v>
      </c>
    </row>
    <row r="450" spans="1:18">
      <c r="A450" s="2" t="s">
        <v>625</v>
      </c>
      <c r="B450" s="2" t="s">
        <v>629</v>
      </c>
      <c r="C450">
        <f>IFERROR(VLOOKUP($B450,Miljövärden!$B$3:$H$600,MATCH(C$2,Miljövärden!$B$2:$H$2,0),FALSE),"Saknas")</f>
        <v>0.22059200000000001</v>
      </c>
      <c r="D450">
        <f>IFERROR(VLOOKUP($B450,Miljövärden!$B$3:$H$600,MATCH(D$2,Miljövärden!$B$2:$H$2,0),FALSE),"Saknas")</f>
        <v>21.401399999999999</v>
      </c>
      <c r="E450">
        <f>IFERROR(VLOOKUP($B450,Miljövärden!$B$3:$H$600,MATCH(E$2,Miljövärden!$B$2:$H$2,0),FALSE),"Saknas")</f>
        <v>22.353200000000001</v>
      </c>
      <c r="F450">
        <f>IFERROR(VLOOKUP($B450,Miljövärden!$B$3:$H$600,MATCH(F$2,Miljövärden!$B$2:$H$2,0),FALSE),"Saknas")</f>
        <v>3.0822499999999999E-2</v>
      </c>
      <c r="G450" t="str">
        <f>IFERROR(VLOOKUP($B450,Miljövärden!$B$3:$H$600,MATCH(G$2,Miljövärden!$B$2:$H$2,0),FALSE),"Nej, saknas")</f>
        <v>Ja</v>
      </c>
      <c r="H450" t="str">
        <f>IFERROR(VLOOKUP($B450,Miljövärden!$B$3:$H$600,MATCH(H$2,Miljövärden!$B$2:$H$2,0),FALSE),"Nej, saknas")</f>
        <v>Ja</v>
      </c>
      <c r="P450" t="str">
        <f t="shared" si="12"/>
        <v>Ja</v>
      </c>
      <c r="R450">
        <f t="shared" si="13"/>
        <v>404</v>
      </c>
    </row>
    <row r="451" spans="1:18">
      <c r="A451" s="2" t="s">
        <v>625</v>
      </c>
      <c r="B451" s="2" t="s">
        <v>630</v>
      </c>
      <c r="C451">
        <f>IFERROR(VLOOKUP($B451,Miljövärden!$B$3:$H$600,MATCH(C$2,Miljövärden!$B$2:$H$2,0),FALSE),"Saknas")</f>
        <v>0.157698</v>
      </c>
      <c r="D451">
        <f>IFERROR(VLOOKUP($B451,Miljövärden!$B$3:$H$600,MATCH(D$2,Miljövärden!$B$2:$H$2,0),FALSE),"Saknas")</f>
        <v>52.495899999999999</v>
      </c>
      <c r="E451">
        <f>IFERROR(VLOOKUP($B451,Miljövärden!$B$3:$H$600,MATCH(E$2,Miljövärden!$B$2:$H$2,0),FALSE),"Saknas")</f>
        <v>9.5348699999999997</v>
      </c>
      <c r="F451">
        <f>IFERROR(VLOOKUP($B451,Miljövärden!$B$3:$H$600,MATCH(F$2,Miljövärden!$B$2:$H$2,0),FALSE),"Saknas")</f>
        <v>2.5971999999999999E-2</v>
      </c>
      <c r="G451" t="str">
        <f>IFERROR(VLOOKUP($B451,Miljövärden!$B$3:$H$600,MATCH(G$2,Miljövärden!$B$2:$H$2,0),FALSE),"Nej, saknas")</f>
        <v>Ja</v>
      </c>
      <c r="H451" t="str">
        <f>IFERROR(VLOOKUP($B451,Miljövärden!$B$3:$H$600,MATCH(H$2,Miljövärden!$B$2:$H$2,0),FALSE),"Nej, saknas")</f>
        <v>Ja</v>
      </c>
      <c r="P451" t="str">
        <f t="shared" si="12"/>
        <v>Ja</v>
      </c>
      <c r="R451">
        <f t="shared" si="13"/>
        <v>405</v>
      </c>
    </row>
    <row r="452" spans="1:18">
      <c r="A452" s="2" t="s">
        <v>625</v>
      </c>
      <c r="B452" s="2" t="s">
        <v>631</v>
      </c>
      <c r="C452">
        <f>IFERROR(VLOOKUP($B452,Miljövärden!$B$3:$H$600,MATCH(C$2,Miljövärden!$B$2:$H$2,0),FALSE),"Saknas")</f>
        <v>0.14138400000000001</v>
      </c>
      <c r="D452">
        <f>IFERROR(VLOOKUP($B452,Miljövärden!$B$3:$H$600,MATCH(D$2,Miljövärden!$B$2:$H$2,0),FALSE),"Saknas")</f>
        <v>47.799399999999999</v>
      </c>
      <c r="E452">
        <f>IFERROR(VLOOKUP($B452,Miljövärden!$B$3:$H$600,MATCH(E$2,Miljövärden!$B$2:$H$2,0),FALSE),"Saknas")</f>
        <v>9.4120899999999992</v>
      </c>
      <c r="F452">
        <f>IFERROR(VLOOKUP($B452,Miljövärden!$B$3:$H$600,MATCH(F$2,Miljövärden!$B$2:$H$2,0),FALSE),"Saknas")</f>
        <v>7.5074699999999996E-3</v>
      </c>
      <c r="G452" t="str">
        <f>IFERROR(VLOOKUP($B452,Miljövärden!$B$3:$H$600,MATCH(G$2,Miljövärden!$B$2:$H$2,0),FALSE),"Nej, saknas")</f>
        <v>Ja</v>
      </c>
      <c r="H452" t="str">
        <f>IFERROR(VLOOKUP($B452,Miljövärden!$B$3:$H$600,MATCH(H$2,Miljövärden!$B$2:$H$2,0),FALSE),"Nej, saknas")</f>
        <v>Ja</v>
      </c>
      <c r="P452" t="str">
        <f t="shared" ref="P452" si="14">IF(K452="x","nej",
IF(L452="x","ja",
IF(H452="Ja","Ja","nej")))</f>
        <v>Ja</v>
      </c>
      <c r="R452">
        <f t="shared" ref="R452" si="15">IF(ISERROR(P452),R451,IF(P452="ja",R451+1,R451))</f>
        <v>406</v>
      </c>
    </row>
  </sheetData>
  <autoFilter ref="A2:R2" xr:uid="{1AD155E4-BDE8-4291-B1F4-457C824C850D}"/>
  <mergeCells count="1">
    <mergeCell ref="A1:E1"/>
  </mergeCells>
  <conditionalFormatting sqref="B2">
    <cfRule type="duplicateValues" dxfId="14" priority="6"/>
  </conditionalFormatting>
  <conditionalFormatting sqref="B2">
    <cfRule type="duplicateValues" dxfId="13" priority="5"/>
  </conditionalFormatting>
  <conditionalFormatting sqref="B1">
    <cfRule type="duplicateValues" dxfId="12" priority="4"/>
  </conditionalFormatting>
  <conditionalFormatting sqref="B3:B452">
    <cfRule type="duplicateValues" dxfId="11" priority="3"/>
  </conditionalFormatting>
  <conditionalFormatting sqref="B3:B452">
    <cfRule type="duplicateValues" dxfId="10" priority="1"/>
    <cfRule type="duplicateValues" dxfId="9" priority="2"/>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E1BC3-B5B5-4456-B790-6218B5C3FABD}">
  <sheetPr codeName="Blad18"/>
  <dimension ref="A1:S413"/>
  <sheetViews>
    <sheetView workbookViewId="0">
      <selection activeCell="R80" sqref="R80"/>
    </sheetView>
  </sheetViews>
  <sheetFormatPr defaultRowHeight="14.5"/>
  <cols>
    <col min="2" max="2" width="27.36328125" customWidth="1"/>
    <col min="4" max="4" width="10.81640625" bestFit="1" customWidth="1"/>
    <col min="5" max="6" width="9.81640625" bestFit="1" customWidth="1"/>
    <col min="7" max="7" width="11.81640625" bestFit="1" customWidth="1"/>
    <col min="14" max="14" width="34.453125" bestFit="1" customWidth="1"/>
    <col min="16" max="16" width="13" customWidth="1"/>
    <col min="17" max="17" width="24.08984375" bestFit="1" customWidth="1"/>
    <col min="18" max="18" width="11.26953125" bestFit="1" customWidth="1"/>
    <col min="19" max="19" width="16.6328125" bestFit="1" customWidth="1"/>
  </cols>
  <sheetData>
    <row r="1" spans="1:19" ht="29">
      <c r="A1" s="156"/>
      <c r="B1" s="157" t="s">
        <v>1429</v>
      </c>
      <c r="C1" s="156"/>
      <c r="D1" s="156"/>
      <c r="E1" s="156"/>
      <c r="F1" s="156"/>
      <c r="G1" s="156"/>
      <c r="H1" s="156"/>
      <c r="I1" s="157"/>
      <c r="J1" s="157" t="s">
        <v>1430</v>
      </c>
      <c r="K1" s="156"/>
      <c r="L1" s="156"/>
      <c r="P1" s="158"/>
      <c r="Q1" s="1" t="s">
        <v>1431</v>
      </c>
    </row>
    <row r="2" spans="1:19" ht="29">
      <c r="A2" s="156"/>
      <c r="B2" s="156"/>
      <c r="C2" s="156"/>
      <c r="D2" s="156"/>
      <c r="E2" s="156"/>
      <c r="F2" s="156"/>
      <c r="G2" s="156"/>
      <c r="H2" s="156"/>
      <c r="I2" s="156"/>
      <c r="J2" s="159"/>
      <c r="K2" s="156"/>
      <c r="L2" s="156"/>
      <c r="P2" s="158"/>
      <c r="Q2" s="152" t="s">
        <v>1432</v>
      </c>
      <c r="R2" s="160" t="str">
        <f>'Redovisning för kunder'!B4</f>
        <v>Välj företag:</v>
      </c>
    </row>
    <row r="3" spans="1:19">
      <c r="A3" s="161" t="s">
        <v>1433</v>
      </c>
      <c r="B3" s="156"/>
      <c r="C3" s="156"/>
      <c r="D3" s="156"/>
      <c r="E3" s="156"/>
      <c r="F3" s="156"/>
      <c r="G3" s="156"/>
      <c r="H3" s="161"/>
      <c r="I3" s="156"/>
      <c r="J3" s="159" t="s">
        <v>1434</v>
      </c>
      <c r="K3" s="156"/>
      <c r="L3" s="156"/>
      <c r="M3" t="s">
        <v>1435</v>
      </c>
      <c r="P3" s="158" t="s">
        <v>1436</v>
      </c>
      <c r="Q3" s="62" t="s">
        <v>1437</v>
      </c>
      <c r="R3" s="62"/>
      <c r="S3" t="s">
        <v>1438</v>
      </c>
    </row>
    <row r="4" spans="1:19" ht="87">
      <c r="A4" s="162">
        <v>1</v>
      </c>
      <c r="B4" s="157" t="s">
        <v>1026</v>
      </c>
      <c r="C4" s="157" t="s">
        <v>1</v>
      </c>
      <c r="D4" s="163" t="s">
        <v>1027</v>
      </c>
      <c r="E4" s="163" t="s">
        <v>1028</v>
      </c>
      <c r="F4" s="163" t="s">
        <v>1029</v>
      </c>
      <c r="G4" s="163" t="s">
        <v>1030</v>
      </c>
      <c r="H4" s="162"/>
      <c r="I4" s="157"/>
      <c r="J4" s="159">
        <v>0</v>
      </c>
      <c r="K4" s="163"/>
      <c r="L4" s="163"/>
      <c r="N4" t="s">
        <v>1439</v>
      </c>
      <c r="P4" s="158">
        <v>0</v>
      </c>
      <c r="Q4" s="152" t="str">
        <f>IF(B4=$R$2,C4,"")</f>
        <v/>
      </c>
      <c r="R4" s="152"/>
      <c r="S4" t="s">
        <v>1440</v>
      </c>
    </row>
    <row r="5" spans="1:19">
      <c r="A5" s="162">
        <v>2</v>
      </c>
      <c r="B5" t="str">
        <f>IFERROR(INDEX('Miljövärden urval för publ'!$A$2:$AA$600,MATCH('Miljövärden för publ företag'!$A5,'Miljövärden urval för publ'!$R$2:$R$600,0),1),"")</f>
        <v>Adven Energilösningar AB</v>
      </c>
      <c r="C5" t="str">
        <f>IFERROR(INDEX('Miljövärden urval för publ'!$A$2:$AA$600,MATCH('Miljövärden för publ företag'!$A5,'Miljövärden urval för publ'!$R$2:$R$600,0),2),"")</f>
        <v>Bara</v>
      </c>
      <c r="D5">
        <f>IFERROR(VLOOKUP($C5,'Miljövärden urval för publ'!$B$2:$H$600,MATCH('Miljövärden för publ företag'!D$4,'Miljövärden urval för publ'!$B$2:$H$2,0),FALSE),"")</f>
        <v>0.193685</v>
      </c>
      <c r="E5">
        <f>IFERROR(VLOOKUP($C5,'Miljövärden urval för publ'!$B$2:$H$600,MATCH('Miljövärden för publ företag'!E$4,'Miljövärden urval för publ'!$B$2:$H$2,0),FALSE),"")</f>
        <v>4.1634500000000001</v>
      </c>
      <c r="F5">
        <f>IFERROR(VLOOKUP($C5,'Miljövärden urval för publ'!$B$2:$H$600,MATCH('Miljövärden för publ företag'!F$4,'Miljövärden urval för publ'!$B$2:$H$2,0),FALSE),"")</f>
        <v>15.3277</v>
      </c>
      <c r="G5">
        <f>IFERROR(VLOOKUP($C5,'Miljövärden urval för publ'!$B$2:$H$600,MATCH('Miljövärden för publ företag'!G$4,'Miljövärden urval för publ'!$B$2:$H$2,0),FALSE),"")</f>
        <v>0</v>
      </c>
      <c r="J5">
        <f>IF(B5=B4,J4,J4+1)</f>
        <v>1</v>
      </c>
      <c r="M5">
        <v>1</v>
      </c>
      <c r="N5" t="str">
        <f>IFERROR(INDEX($B$4:$J$487,MATCH(M5,$J$4:$J$487,0),1),"")</f>
        <v>Adven Energilösningar AB</v>
      </c>
      <c r="P5" s="158">
        <f>IF(Q5="",P4,P4+1)</f>
        <v>0</v>
      </c>
      <c r="Q5" s="152" t="str">
        <f t="shared" ref="Q5:Q68" si="0">IF(B5=$R$2,C5,"")</f>
        <v/>
      </c>
      <c r="R5">
        <v>1</v>
      </c>
      <c r="S5" t="str">
        <f>IFERROR(INDEX($P$4:$Q$468,MATCH(R5,$P$4:$P$468,0),2),"")</f>
        <v/>
      </c>
    </row>
    <row r="6" spans="1:19">
      <c r="A6" s="162">
        <v>3</v>
      </c>
      <c r="B6" t="str">
        <f>IFERROR(INDEX('Miljövärden urval för publ'!$A$2:$AA$600,MATCH('Miljövärden för publ företag'!$A6,'Miljövärden urval för publ'!$R$2:$R$600,0),1),"")</f>
        <v>Adven Energilösningar AB</v>
      </c>
      <c r="C6" t="str">
        <f>IFERROR(INDEX('Miljövärden urval för publ'!$A$2:$AA$600,MATCH('Miljövärden för publ företag'!$A6,'Miljövärden urval för publ'!$R$2:$R$600,0),2),"")</f>
        <v>Boxholm</v>
      </c>
      <c r="D6">
        <f>IFERROR(VLOOKUP($C6,'Miljövärden urval för publ'!$B$2:$H$600,MATCH('Miljövärden för publ företag'!D$4,'Miljövärden urval för publ'!$B$2:$H$2,0),FALSE),"")</f>
        <v>0.17163999999999999</v>
      </c>
      <c r="E6">
        <f>IFERROR(VLOOKUP($C6,'Miljövärden urval för publ'!$B$2:$H$600,MATCH('Miljövärden för publ företag'!E$4,'Miljövärden urval för publ'!$B$2:$H$2,0),FALSE),"")</f>
        <v>8.3393800000000002</v>
      </c>
      <c r="F6">
        <f>IFERROR(VLOOKUP($C6,'Miljövärden urval för publ'!$B$2:$H$600,MATCH('Miljövärden för publ företag'!F$4,'Miljövärden urval för publ'!$B$2:$H$2,0),FALSE),"")</f>
        <v>9.5461100000000005</v>
      </c>
      <c r="G6">
        <f>IFERROR(VLOOKUP($C6,'Miljövärden urval för publ'!$B$2:$H$600,MATCH('Miljövärden för publ företag'!G$4,'Miljövärden urval för publ'!$B$2:$H$2,0),FALSE),"")</f>
        <v>8.1949299999999996E-3</v>
      </c>
      <c r="J6">
        <f t="shared" ref="J6:J69" si="1">IF(B6=B5,J5,J5+1)</f>
        <v>1</v>
      </c>
      <c r="M6">
        <v>2</v>
      </c>
      <c r="N6" t="str">
        <f t="shared" ref="N6:N69" si="2">IFERROR(INDEX($B$4:$J$487,MATCH(M6,$J$4:$J$487,0),1),"")</f>
        <v>Adven Värme AB.</v>
      </c>
      <c r="P6" s="158">
        <f t="shared" ref="P6:P69" si="3">IF(Q6="",P5,P5+1)</f>
        <v>0</v>
      </c>
      <c r="Q6" s="152" t="str">
        <f t="shared" si="0"/>
        <v/>
      </c>
      <c r="R6">
        <v>2</v>
      </c>
      <c r="S6" t="str">
        <f t="shared" ref="S6:S69" si="4">IFERROR(INDEX($P$4:$Q$468,MATCH(R6,$P$4:$P$468,0),2),"")</f>
        <v/>
      </c>
    </row>
    <row r="7" spans="1:19">
      <c r="A7" s="162">
        <v>4</v>
      </c>
      <c r="B7" t="str">
        <f>IFERROR(INDEX('Miljövärden urval för publ'!$A$2:$AA$600,MATCH('Miljövärden för publ företag'!$A7,'Miljövärden urval för publ'!$R$2:$R$600,0),1),"")</f>
        <v>Adven Energilösningar AB</v>
      </c>
      <c r="C7" t="str">
        <f>IFERROR(INDEX('Miljövärden urval för publ'!$A$2:$AA$600,MATCH('Miljövärden för publ företag'!$A7,'Miljövärden urval för publ'!$R$2:$R$600,0),2),"")</f>
        <v>Mora</v>
      </c>
      <c r="D7">
        <f>IFERROR(VLOOKUP($C7,'Miljövärden urval för publ'!$B$2:$H$600,MATCH('Miljövärden för publ företag'!D$4,'Miljövärden urval för publ'!$B$2:$H$2,0),FALSE),"")</f>
        <v>0.161495</v>
      </c>
      <c r="E7">
        <f>IFERROR(VLOOKUP($C7,'Miljövärden urval för publ'!$B$2:$H$600,MATCH('Miljövärden för publ företag'!E$4,'Miljövärden urval för publ'!$B$2:$H$2,0),FALSE),"")</f>
        <v>92.912899999999993</v>
      </c>
      <c r="F7">
        <f>IFERROR(VLOOKUP($C7,'Miljövärden urval för publ'!$B$2:$H$600,MATCH('Miljövärden för publ företag'!F$4,'Miljövärden urval för publ'!$B$2:$H$2,0),FALSE),"")</f>
        <v>4.7150800000000004</v>
      </c>
      <c r="G7">
        <f>IFERROR(VLOOKUP($C7,'Miljövärden urval för publ'!$B$2:$H$600,MATCH('Miljövärden för publ företag'!G$4,'Miljövärden urval för publ'!$B$2:$H$2,0),FALSE),"")</f>
        <v>2.2361299999999998E-3</v>
      </c>
      <c r="J7">
        <f t="shared" si="1"/>
        <v>1</v>
      </c>
      <c r="M7">
        <v>3</v>
      </c>
      <c r="N7" t="str">
        <f t="shared" si="2"/>
        <v>Affärsverken Karlskrona AB</v>
      </c>
      <c r="P7" s="158">
        <f t="shared" si="3"/>
        <v>0</v>
      </c>
      <c r="Q7" s="152" t="str">
        <f t="shared" si="0"/>
        <v/>
      </c>
      <c r="R7">
        <v>3</v>
      </c>
      <c r="S7" t="str">
        <f t="shared" si="4"/>
        <v/>
      </c>
    </row>
    <row r="8" spans="1:19">
      <c r="A8" s="162">
        <v>5</v>
      </c>
      <c r="B8" t="str">
        <f>IFERROR(INDEX('Miljövärden urval för publ'!$A$2:$AA$600,MATCH('Miljövärden för publ företag'!$A8,'Miljövärden urval för publ'!$R$2:$R$600,0),1),"")</f>
        <v>Adven Energilösningar AB</v>
      </c>
      <c r="C8" t="str">
        <f>IFERROR(INDEX('Miljövärden urval för publ'!$A$2:$AA$600,MATCH('Miljövärden för publ företag'!$A8,'Miljövärden urval för publ'!$R$2:$R$600,0),2),"")</f>
        <v>Orsa</v>
      </c>
      <c r="D8">
        <f>IFERROR(VLOOKUP($C8,'Miljövärden urval för publ'!$B$2:$H$600,MATCH('Miljövärden för publ företag'!D$4,'Miljövärden urval för publ'!$B$2:$H$2,0),FALSE),"")</f>
        <v>0.11081299999999999</v>
      </c>
      <c r="E8">
        <f>IFERROR(VLOOKUP($C8,'Miljövärden urval för publ'!$B$2:$H$600,MATCH('Miljövärden för publ företag'!E$4,'Miljövärden urval för publ'!$B$2:$H$2,0),FALSE),"")</f>
        <v>4.96462</v>
      </c>
      <c r="F8">
        <f>IFERROR(VLOOKUP($C8,'Miljövärden urval för publ'!$B$2:$H$600,MATCH('Miljövärden för publ företag'!F$4,'Miljövärden urval för publ'!$B$2:$H$2,0),FALSE),"")</f>
        <v>8.3549000000000007</v>
      </c>
      <c r="G8">
        <f>IFERROR(VLOOKUP($C8,'Miljövärden urval för publ'!$B$2:$H$600,MATCH('Miljövärden för publ företag'!G$4,'Miljövärden urval för publ'!$B$2:$H$2,0),FALSE),"")</f>
        <v>5.4212300000000004E-4</v>
      </c>
      <c r="J8">
        <f t="shared" si="1"/>
        <v>1</v>
      </c>
      <c r="M8">
        <v>4</v>
      </c>
      <c r="N8" t="str">
        <f t="shared" si="2"/>
        <v>Alingsås Energi Nät AB</v>
      </c>
      <c r="P8" s="158">
        <f t="shared" si="3"/>
        <v>0</v>
      </c>
      <c r="Q8" s="152" t="str">
        <f t="shared" si="0"/>
        <v/>
      </c>
      <c r="R8">
        <v>4</v>
      </c>
      <c r="S8" t="str">
        <f t="shared" si="4"/>
        <v/>
      </c>
    </row>
    <row r="9" spans="1:19">
      <c r="A9" s="162">
        <v>6</v>
      </c>
      <c r="B9" t="str">
        <f>IFERROR(INDEX('Miljövärden urval för publ'!$A$2:$AA$600,MATCH('Miljövärden för publ företag'!$A9,'Miljövärden urval för publ'!$R$2:$R$600,0),1),"")</f>
        <v>Adven Energilösningar AB</v>
      </c>
      <c r="C9" t="str">
        <f>IFERROR(INDEX('Miljövärden urval för publ'!$A$2:$AA$600,MATCH('Miljövärden för publ företag'!$A9,'Miljövärden urval för publ'!$R$2:$R$600,0),2),"")</f>
        <v>Sollefteå</v>
      </c>
      <c r="D9">
        <f>IFERROR(VLOOKUP($C9,'Miljövärden urval för publ'!$B$2:$H$600,MATCH('Miljövärden för publ företag'!D$4,'Miljövärden urval för publ'!$B$2:$H$2,0),FALSE),"")</f>
        <v>0.136293</v>
      </c>
      <c r="E9">
        <f>IFERROR(VLOOKUP($C9,'Miljövärden urval för publ'!$B$2:$H$600,MATCH('Miljövärden för publ företag'!E$4,'Miljövärden urval för publ'!$B$2:$H$2,0),FALSE),"")</f>
        <v>6.1255800000000002</v>
      </c>
      <c r="F9">
        <f>IFERROR(VLOOKUP($C9,'Miljövärden urval för publ'!$B$2:$H$600,MATCH('Miljövärden för publ företag'!F$4,'Miljövärden urval för publ'!$B$2:$H$2,0),FALSE),"")</f>
        <v>8.2301500000000001</v>
      </c>
      <c r="G9">
        <f>IFERROR(VLOOKUP($C9,'Miljövärden urval för publ'!$B$2:$H$600,MATCH('Miljövärden för publ företag'!G$4,'Miljövärden urval för publ'!$B$2:$H$2,0),FALSE),"")</f>
        <v>4.2117099999999996E-3</v>
      </c>
      <c r="J9">
        <f t="shared" si="1"/>
        <v>1</v>
      </c>
      <c r="M9">
        <v>5</v>
      </c>
      <c r="N9" t="str">
        <f t="shared" si="2"/>
        <v>Alvesta Energi AB</v>
      </c>
      <c r="P9" s="158">
        <f t="shared" si="3"/>
        <v>0</v>
      </c>
      <c r="Q9" s="152" t="str">
        <f t="shared" si="0"/>
        <v/>
      </c>
      <c r="R9">
        <v>5</v>
      </c>
      <c r="S9" t="str">
        <f t="shared" si="4"/>
        <v/>
      </c>
    </row>
    <row r="10" spans="1:19">
      <c r="A10" s="162">
        <v>7</v>
      </c>
      <c r="B10" t="str">
        <f>IFERROR(INDEX('Miljövärden urval för publ'!$A$2:$AA$600,MATCH('Miljövärden för publ företag'!$A10,'Miljövärden urval för publ'!$R$2:$R$600,0),1),"")</f>
        <v>Adven Energilösningar AB</v>
      </c>
      <c r="C10" t="str">
        <f>IFERROR(INDEX('Miljövärden urval för publ'!$A$2:$AA$600,MATCH('Miljövärden för publ företag'!$A10,'Miljövärden urval för publ'!$R$2:$R$600,0),2),"")</f>
        <v>Staffanstorp</v>
      </c>
      <c r="D10">
        <f>IFERROR(VLOOKUP($C10,'Miljövärden urval för publ'!$B$2:$H$600,MATCH('Miljövärden för publ företag'!D$4,'Miljövärden urval för publ'!$B$2:$H$2,0),FALSE),"")</f>
        <v>0.160111</v>
      </c>
      <c r="E10">
        <f>IFERROR(VLOOKUP($C10,'Miljövärden urval för publ'!$B$2:$H$600,MATCH('Miljövärden för publ företag'!E$4,'Miljövärden urval för publ'!$B$2:$H$2,0),FALSE),"")</f>
        <v>4.5754999999999999</v>
      </c>
      <c r="F10">
        <f>IFERROR(VLOOKUP($C10,'Miljövärden urval för publ'!$B$2:$H$600,MATCH('Miljövärden för publ företag'!F$4,'Miljövärden urval för publ'!$B$2:$H$2,0),FALSE),"")</f>
        <v>9.0196400000000008</v>
      </c>
      <c r="G10">
        <f>IFERROR(VLOOKUP($C10,'Miljövärden urval för publ'!$B$2:$H$600,MATCH('Miljövärden för publ företag'!G$4,'Miljövärden urval för publ'!$B$2:$H$2,0),FALSE),"")</f>
        <v>0</v>
      </c>
      <c r="J10">
        <f t="shared" si="1"/>
        <v>1</v>
      </c>
      <c r="M10">
        <v>6</v>
      </c>
      <c r="N10" t="str">
        <f t="shared" si="2"/>
        <v>Aneby Miljö &amp; Vatten AB</v>
      </c>
      <c r="P10" s="158">
        <f t="shared" si="3"/>
        <v>0</v>
      </c>
      <c r="Q10" s="152" t="str">
        <f t="shared" si="0"/>
        <v/>
      </c>
      <c r="R10">
        <v>6</v>
      </c>
      <c r="S10" t="str">
        <f t="shared" si="4"/>
        <v/>
      </c>
    </row>
    <row r="11" spans="1:19">
      <c r="A11" s="162">
        <v>8</v>
      </c>
      <c r="B11" t="str">
        <f>IFERROR(INDEX('Miljövärden urval för publ'!$A$2:$AA$600,MATCH('Miljövärden för publ företag'!$A11,'Miljövärden urval för publ'!$R$2:$R$600,0),1),"")</f>
        <v>Adven Energilösningar AB</v>
      </c>
      <c r="C11" t="str">
        <f>IFERROR(INDEX('Miljövärden urval för publ'!$A$2:$AA$600,MATCH('Miljövärden för publ företag'!$A11,'Miljövärden urval för publ'!$R$2:$R$600,0),2),"")</f>
        <v>Timrå</v>
      </c>
      <c r="D11">
        <f>IFERROR(VLOOKUP($C11,'Miljövärden urval för publ'!$B$2:$H$600,MATCH('Miljövärden för publ företag'!D$4,'Miljövärden urval för publ'!$B$2:$H$2,0),FALSE),"")</f>
        <v>4.7275699999999997E-2</v>
      </c>
      <c r="E11">
        <f>IFERROR(VLOOKUP($C11,'Miljövärden urval för publ'!$B$2:$H$600,MATCH('Miljövärden för publ företag'!E$4,'Miljövärden urval för publ'!$B$2:$H$2,0),FALSE),"")</f>
        <v>4.6231999999999998</v>
      </c>
      <c r="F11">
        <f>IFERROR(VLOOKUP($C11,'Miljövärden urval för publ'!$B$2:$H$600,MATCH('Miljövärden för publ företag'!F$4,'Miljövärden urval för publ'!$B$2:$H$2,0),FALSE),"")</f>
        <v>2.54921</v>
      </c>
      <c r="G11">
        <f>IFERROR(VLOOKUP($C11,'Miljövärden urval för publ'!$B$2:$H$600,MATCH('Miljövärden för publ företag'!G$4,'Miljövärden urval för publ'!$B$2:$H$2,0),FALSE),"")</f>
        <v>1.2718500000000001E-2</v>
      </c>
      <c r="J11">
        <f t="shared" si="1"/>
        <v>1</v>
      </c>
      <c r="M11">
        <v>7</v>
      </c>
      <c r="N11" t="str">
        <f t="shared" si="2"/>
        <v>Arvidsjaurs Energi AB</v>
      </c>
      <c r="P11" s="158">
        <f t="shared" si="3"/>
        <v>0</v>
      </c>
      <c r="Q11" s="152" t="str">
        <f t="shared" si="0"/>
        <v/>
      </c>
      <c r="R11">
        <v>7</v>
      </c>
      <c r="S11" t="str">
        <f t="shared" si="4"/>
        <v/>
      </c>
    </row>
    <row r="12" spans="1:19">
      <c r="A12" s="162">
        <v>9</v>
      </c>
      <c r="B12" t="str">
        <f>IFERROR(INDEX('Miljövärden urval för publ'!$A$2:$AA$600,MATCH('Miljövärden för publ företag'!$A12,'Miljövärden urval för publ'!$R$2:$R$600,0),1),"")</f>
        <v>Adven Energilösningar AB</v>
      </c>
      <c r="C12" t="str">
        <f>IFERROR(INDEX('Miljövärden urval för publ'!$A$2:$AA$600,MATCH('Miljövärden för publ företag'!$A12,'Miljövärden urval för publ'!$R$2:$R$600,0),2),"")</f>
        <v>Vaxholm</v>
      </c>
      <c r="D12">
        <f>IFERROR(VLOOKUP($C12,'Miljövärden urval för publ'!$B$2:$H$600,MATCH('Miljövärden för publ företag'!D$4,'Miljövärden urval för publ'!$B$2:$H$2,0),FALSE),"")</f>
        <v>0.15453500000000001</v>
      </c>
      <c r="E12">
        <f>IFERROR(VLOOKUP($C12,'Miljövärden urval för publ'!$B$2:$H$600,MATCH('Miljövärden för publ företag'!E$4,'Miljövärden urval för publ'!$B$2:$H$2,0),FALSE),"")</f>
        <v>5.68208</v>
      </c>
      <c r="F12">
        <f>IFERROR(VLOOKUP($C12,'Miljövärden urval för publ'!$B$2:$H$600,MATCH('Miljövärden för publ företag'!F$4,'Miljövärden urval för publ'!$B$2:$H$2,0),FALSE),"")</f>
        <v>8.0880100000000006</v>
      </c>
      <c r="G12">
        <f>IFERROR(VLOOKUP($C12,'Miljövärden urval för publ'!$B$2:$H$600,MATCH('Miljövärden för publ företag'!G$4,'Miljövärden urval för publ'!$B$2:$H$2,0),FALSE),"")</f>
        <v>3.1377499999999999E-3</v>
      </c>
      <c r="J12">
        <f t="shared" si="1"/>
        <v>1</v>
      </c>
      <c r="M12">
        <v>8</v>
      </c>
      <c r="N12" t="str">
        <f t="shared" si="2"/>
        <v>Arvika Fjärrvärme AB</v>
      </c>
      <c r="P12" s="158">
        <f t="shared" si="3"/>
        <v>0</v>
      </c>
      <c r="Q12" s="152" t="str">
        <f t="shared" si="0"/>
        <v/>
      </c>
      <c r="R12">
        <v>8</v>
      </c>
      <c r="S12" t="str">
        <f t="shared" si="4"/>
        <v/>
      </c>
    </row>
    <row r="13" spans="1:19">
      <c r="A13" s="162">
        <v>10</v>
      </c>
      <c r="B13" t="str">
        <f>IFERROR(INDEX('Miljövärden urval för publ'!$A$2:$AA$600,MATCH('Miljövärden för publ företag'!$A13,'Miljövärden urval för publ'!$R$2:$R$600,0),1),"")</f>
        <v>Adven Energilösningar AB</v>
      </c>
      <c r="C13" t="str">
        <f>IFERROR(INDEX('Miljövärden urval för publ'!$A$2:$AA$600,MATCH('Miljövärden för publ företag'!$A13,'Miljövärden urval för publ'!$R$2:$R$600,0),2),"")</f>
        <v>Älmhult</v>
      </c>
      <c r="D13">
        <f>IFERROR(VLOOKUP($C13,'Miljövärden urval för publ'!$B$2:$H$600,MATCH('Miljövärden för publ företag'!D$4,'Miljövärden urval för publ'!$B$2:$H$2,0),FALSE),"")</f>
        <v>0.113798</v>
      </c>
      <c r="E13">
        <f>IFERROR(VLOOKUP($C13,'Miljövärden urval för publ'!$B$2:$H$600,MATCH('Miljövärden för publ företag'!E$4,'Miljövärden urval för publ'!$B$2:$H$2,0),FALSE),"")</f>
        <v>4.8611899999999997</v>
      </c>
      <c r="F13">
        <f>IFERROR(VLOOKUP($C13,'Miljövärden urval för publ'!$B$2:$H$600,MATCH('Miljövärden för publ företag'!F$4,'Miljövärden urval för publ'!$B$2:$H$2,0),FALSE),"")</f>
        <v>6.6877500000000003</v>
      </c>
      <c r="G13">
        <f>IFERROR(VLOOKUP($C13,'Miljövärden urval för publ'!$B$2:$H$600,MATCH('Miljövärden för publ företag'!G$4,'Miljövärden urval för publ'!$B$2:$H$2,0),FALSE),"")</f>
        <v>3.5624699999999999E-3</v>
      </c>
      <c r="J13">
        <f t="shared" si="1"/>
        <v>1</v>
      </c>
      <c r="M13">
        <v>9</v>
      </c>
      <c r="N13" t="str">
        <f t="shared" si="2"/>
        <v>Bengtsfors Energi</v>
      </c>
      <c r="P13" s="158">
        <f t="shared" si="3"/>
        <v>0</v>
      </c>
      <c r="Q13" s="152" t="str">
        <f t="shared" si="0"/>
        <v/>
      </c>
      <c r="R13">
        <v>9</v>
      </c>
      <c r="S13" t="str">
        <f t="shared" si="4"/>
        <v/>
      </c>
    </row>
    <row r="14" spans="1:19">
      <c r="A14" s="162">
        <v>11</v>
      </c>
      <c r="B14" t="str">
        <f>IFERROR(INDEX('Miljövärden urval för publ'!$A$2:$AA$600,MATCH('Miljövärden för publ företag'!$A14,'Miljövärden urval för publ'!$R$2:$R$600,0),1),"")</f>
        <v>Adven Värme AB.</v>
      </c>
      <c r="C14" t="str">
        <f>IFERROR(INDEX('Miljövärden urval för publ'!$A$2:$AA$600,MATCH('Miljövärden för publ företag'!$A14,'Miljövärden urval för publ'!$R$2:$R$600,0),2),"")</f>
        <v>Bollstabruk</v>
      </c>
      <c r="D14">
        <f>IFERROR(VLOOKUP($C14,'Miljövärden urval för publ'!$B$2:$H$600,MATCH('Miljövärden för publ företag'!D$4,'Miljövärden urval för publ'!$B$2:$H$2,0),FALSE),"")</f>
        <v>0.135237</v>
      </c>
      <c r="E14">
        <f>IFERROR(VLOOKUP($C14,'Miljövärden urval för publ'!$B$2:$H$600,MATCH('Miljövärden för publ företag'!E$4,'Miljövärden urval för publ'!$B$2:$H$2,0),FALSE),"")</f>
        <v>5.63164</v>
      </c>
      <c r="F14">
        <f>IFERROR(VLOOKUP($C14,'Miljövärden urval för publ'!$B$2:$H$600,MATCH('Miljövärden för publ företag'!F$4,'Miljövärden urval för publ'!$B$2:$H$2,0),FALSE),"")</f>
        <v>9.8553499999999996</v>
      </c>
      <c r="G14">
        <f>IFERROR(VLOOKUP($C14,'Miljövärden urval för publ'!$B$2:$H$600,MATCH('Miljövärden för publ företag'!G$4,'Miljövärden urval för publ'!$B$2:$H$2,0),FALSE),"")</f>
        <v>0</v>
      </c>
      <c r="J14">
        <f t="shared" si="1"/>
        <v>2</v>
      </c>
      <c r="M14">
        <v>10</v>
      </c>
      <c r="N14" t="str">
        <f t="shared" si="2"/>
        <v>Bodens Energi AB</v>
      </c>
      <c r="P14" s="158">
        <f t="shared" si="3"/>
        <v>0</v>
      </c>
      <c r="Q14" s="152" t="str">
        <f t="shared" si="0"/>
        <v/>
      </c>
      <c r="R14">
        <v>10</v>
      </c>
      <c r="S14" t="str">
        <f t="shared" si="4"/>
        <v/>
      </c>
    </row>
    <row r="15" spans="1:19">
      <c r="A15" s="162">
        <v>12</v>
      </c>
      <c r="B15" t="str">
        <f>IFERROR(INDEX('Miljövärden urval för publ'!$A$2:$AA$600,MATCH('Miljövärden för publ företag'!$A15,'Miljövärden urval för publ'!$R$2:$R$600,0),1),"")</f>
        <v>Adven Värme AB.</v>
      </c>
      <c r="C15" t="str">
        <f>IFERROR(INDEX('Miljövärden urval för publ'!$A$2:$AA$600,MATCH('Miljövärden för publ företag'!$A15,'Miljövärden urval för publ'!$R$2:$R$600,0),2),"")</f>
        <v>Bräcke, Enycon</v>
      </c>
      <c r="D15">
        <f>IFERROR(VLOOKUP($C15,'Miljövärden urval för publ'!$B$2:$H$600,MATCH('Miljövärden för publ företag'!D$4,'Miljövärden urval för publ'!$B$2:$H$2,0),FALSE),"")</f>
        <v>0.173735</v>
      </c>
      <c r="E15">
        <f>IFERROR(VLOOKUP($C15,'Miljövärden urval för publ'!$B$2:$H$600,MATCH('Miljövärden för publ företag'!E$4,'Miljövärden urval för publ'!$B$2:$H$2,0),FALSE),"")</f>
        <v>12.602399999999999</v>
      </c>
      <c r="F15">
        <f>IFERROR(VLOOKUP($C15,'Miljövärden urval för publ'!$B$2:$H$600,MATCH('Miljövärden för publ företag'!F$4,'Miljövärden urval för publ'!$B$2:$H$2,0),FALSE),"")</f>
        <v>12.759</v>
      </c>
      <c r="G15">
        <f>IFERROR(VLOOKUP($C15,'Miljövärden urval för publ'!$B$2:$H$600,MATCH('Miljövärden för publ företag'!G$4,'Miljövärden urval för publ'!$B$2:$H$2,0),FALSE),"")</f>
        <v>1.5180300000000001E-2</v>
      </c>
      <c r="J15">
        <f t="shared" si="1"/>
        <v>2</v>
      </c>
      <c r="M15">
        <v>11</v>
      </c>
      <c r="N15" t="str">
        <f t="shared" si="2"/>
        <v>Bollnäs Energi AB</v>
      </c>
      <c r="P15" s="158">
        <f t="shared" si="3"/>
        <v>0</v>
      </c>
      <c r="Q15" s="152" t="str">
        <f t="shared" si="0"/>
        <v/>
      </c>
      <c r="R15">
        <v>11</v>
      </c>
      <c r="S15" t="str">
        <f t="shared" si="4"/>
        <v/>
      </c>
    </row>
    <row r="16" spans="1:19">
      <c r="A16" s="162">
        <v>13</v>
      </c>
      <c r="B16" t="str">
        <f>IFERROR(INDEX('Miljövärden urval för publ'!$A$2:$AA$600,MATCH('Miljövärden för publ företag'!$A16,'Miljövärden urval för publ'!$R$2:$R$600,0),1),"")</f>
        <v>Adven Värme AB.</v>
      </c>
      <c r="C16" t="str">
        <f>IFERROR(INDEX('Miljövärden urval för publ'!$A$2:$AA$600,MATCH('Miljövärden för publ företag'!$A16,'Miljövärden urval för publ'!$R$2:$R$600,0),2),"")</f>
        <v>Friggesund</v>
      </c>
      <c r="D16">
        <f>IFERROR(VLOOKUP($C16,'Miljövärden urval för publ'!$B$2:$H$600,MATCH('Miljövärden för publ företag'!D$4,'Miljövärden urval för publ'!$B$2:$H$2,0),FALSE),"")</f>
        <v>0.120184</v>
      </c>
      <c r="E16">
        <f>IFERROR(VLOOKUP($C16,'Miljövärden urval för publ'!$B$2:$H$600,MATCH('Miljövärden för publ företag'!E$4,'Miljövärden urval för publ'!$B$2:$H$2,0),FALSE),"")</f>
        <v>8.2134800000000006</v>
      </c>
      <c r="F16">
        <f>IFERROR(VLOOKUP($C16,'Miljövärden urval för publ'!$B$2:$H$600,MATCH('Miljövärden för publ företag'!F$4,'Miljövärden urval för publ'!$B$2:$H$2,0),FALSE),"")</f>
        <v>10.5258</v>
      </c>
      <c r="G16">
        <f>IFERROR(VLOOKUP($C16,'Miljövärden urval för publ'!$B$2:$H$600,MATCH('Miljövärden för publ företag'!G$4,'Miljövärden urval för publ'!$B$2:$H$2,0),FALSE),"")</f>
        <v>5.7133499999999999E-3</v>
      </c>
      <c r="J16">
        <f t="shared" si="1"/>
        <v>2</v>
      </c>
      <c r="M16">
        <v>12</v>
      </c>
      <c r="N16" t="str">
        <f t="shared" si="2"/>
        <v>Borgholm Energi AB</v>
      </c>
      <c r="P16" s="158">
        <f t="shared" si="3"/>
        <v>0</v>
      </c>
      <c r="Q16" s="152" t="str">
        <f t="shared" si="0"/>
        <v/>
      </c>
      <c r="R16">
        <v>12</v>
      </c>
      <c r="S16" t="str">
        <f t="shared" si="4"/>
        <v/>
      </c>
    </row>
    <row r="17" spans="1:19">
      <c r="A17" s="162">
        <v>14</v>
      </c>
      <c r="B17" t="str">
        <f>IFERROR(INDEX('Miljövärden urval för publ'!$A$2:$AA$600,MATCH('Miljövärden för publ företag'!$A17,'Miljövärden urval för publ'!$R$2:$R$600,0),1),"")</f>
        <v>Adven Värme AB.</v>
      </c>
      <c r="C17" t="str">
        <f>IFERROR(INDEX('Miljövärden urval för publ'!$A$2:$AA$600,MATCH('Miljövärden för publ företag'!$A17,'Miljövärden urval för publ'!$R$2:$R$600,0),2),"")</f>
        <v>Funäsdalen</v>
      </c>
      <c r="D17">
        <f>IFERROR(VLOOKUP($C17,'Miljövärden urval för publ'!$B$2:$H$600,MATCH('Miljövärden för publ företag'!D$4,'Miljövärden urval för publ'!$B$2:$H$2,0),FALSE),"")</f>
        <v>0.11837499999999999</v>
      </c>
      <c r="E17">
        <f>IFERROR(VLOOKUP($C17,'Miljövärden urval för publ'!$B$2:$H$600,MATCH('Miljövärden för publ företag'!E$4,'Miljövärden urval för publ'!$B$2:$H$2,0),FALSE),"")</f>
        <v>5.8038499999999997</v>
      </c>
      <c r="F17">
        <f>IFERROR(VLOOKUP($C17,'Miljövärden urval för publ'!$B$2:$H$600,MATCH('Miljövärden för publ företag'!F$4,'Miljövärden urval för publ'!$B$2:$H$2,0),FALSE),"")</f>
        <v>9.7269199999999998</v>
      </c>
      <c r="G17">
        <f>IFERROR(VLOOKUP($C17,'Miljövärden urval för publ'!$B$2:$H$600,MATCH('Miljövärden för publ företag'!G$4,'Miljövärden urval för publ'!$B$2:$H$2,0),FALSE),"")</f>
        <v>6.8101299999999995E-4</v>
      </c>
      <c r="J17">
        <f t="shared" si="1"/>
        <v>2</v>
      </c>
      <c r="M17">
        <v>13</v>
      </c>
      <c r="N17" t="str">
        <f t="shared" si="2"/>
        <v>Borlänge Energi AB</v>
      </c>
      <c r="P17" s="158">
        <f t="shared" si="3"/>
        <v>0</v>
      </c>
      <c r="Q17" s="152" t="str">
        <f t="shared" si="0"/>
        <v/>
      </c>
      <c r="R17">
        <v>13</v>
      </c>
      <c r="S17" t="str">
        <f t="shared" si="4"/>
        <v/>
      </c>
    </row>
    <row r="18" spans="1:19">
      <c r="A18" s="162">
        <v>15</v>
      </c>
      <c r="B18" t="str">
        <f>IFERROR(INDEX('Miljövärden urval för publ'!$A$2:$AA$600,MATCH('Miljövärden för publ företag'!$A18,'Miljövärden urval för publ'!$R$2:$R$600,0),1),"")</f>
        <v>Adven Värme AB.</v>
      </c>
      <c r="C18" t="str">
        <f>IFERROR(INDEX('Miljövärden urval för publ'!$A$2:$AA$600,MATCH('Miljövärden för publ företag'!$A18,'Miljövärden urval för publ'!$R$2:$R$600,0),2),"")</f>
        <v>Hede</v>
      </c>
      <c r="D18">
        <f>IFERROR(VLOOKUP($C18,'Miljövärden urval för publ'!$B$2:$H$600,MATCH('Miljövärden för publ företag'!D$4,'Miljövärden urval för publ'!$B$2:$H$2,0),FALSE),"")</f>
        <v>0.10925700000000001</v>
      </c>
      <c r="E18">
        <f>IFERROR(VLOOKUP($C18,'Miljövärden urval för publ'!$B$2:$H$600,MATCH('Miljövärden för publ företag'!E$4,'Miljövärden urval för publ'!$B$2:$H$2,0),FALSE),"")</f>
        <v>9.2501499999999997</v>
      </c>
      <c r="F18">
        <f>IFERROR(VLOOKUP($C18,'Miljövärden urval för publ'!$B$2:$H$600,MATCH('Miljövärden för publ företag'!F$4,'Miljövärden urval för publ'!$B$2:$H$2,0),FALSE),"")</f>
        <v>10.717000000000001</v>
      </c>
      <c r="G18">
        <f>IFERROR(VLOOKUP($C18,'Miljövärden urval för publ'!$B$2:$H$600,MATCH('Miljövärden för publ företag'!G$4,'Miljövärden urval för publ'!$B$2:$H$2,0),FALSE),"")</f>
        <v>8.0455300000000004E-3</v>
      </c>
      <c r="J18">
        <f t="shared" si="1"/>
        <v>2</v>
      </c>
      <c r="M18">
        <v>14</v>
      </c>
      <c r="N18" t="str">
        <f t="shared" si="2"/>
        <v>Borås Energi &amp; Miljö AB</v>
      </c>
      <c r="P18" s="158">
        <f t="shared" si="3"/>
        <v>0</v>
      </c>
      <c r="Q18" s="152" t="str">
        <f t="shared" si="0"/>
        <v/>
      </c>
      <c r="R18">
        <v>14</v>
      </c>
      <c r="S18" t="str">
        <f t="shared" si="4"/>
        <v/>
      </c>
    </row>
    <row r="19" spans="1:19">
      <c r="A19" s="162">
        <v>16</v>
      </c>
      <c r="B19" t="str">
        <f>IFERROR(INDEX('Miljövärden urval för publ'!$A$2:$AA$600,MATCH('Miljövärden för publ företag'!$A19,'Miljövärden urval för publ'!$R$2:$R$600,0),1),"")</f>
        <v>Adven Värme AB.</v>
      </c>
      <c r="C19" t="str">
        <f>IFERROR(INDEX('Miljövärden urval för publ'!$A$2:$AA$600,MATCH('Miljövärden för publ företag'!$A19,'Miljövärden urval för publ'!$R$2:$R$600,0),2),"")</f>
        <v>Lenhovda</v>
      </c>
      <c r="D19">
        <f>IFERROR(VLOOKUP($C19,'Miljövärden urval för publ'!$B$2:$H$600,MATCH('Miljövärden för publ företag'!D$4,'Miljövärden urval för publ'!$B$2:$H$2,0),FALSE),"")</f>
        <v>0.12554100000000001</v>
      </c>
      <c r="E19">
        <f>IFERROR(VLOOKUP($C19,'Miljövärden urval för publ'!$B$2:$H$600,MATCH('Miljövärden för publ företag'!E$4,'Miljövärden urval för publ'!$B$2:$H$2,0),FALSE),"")</f>
        <v>5.7260299999999997</v>
      </c>
      <c r="F19">
        <f>IFERROR(VLOOKUP($C19,'Miljövärden urval för publ'!$B$2:$H$600,MATCH('Miljövärden för publ företag'!F$4,'Miljövärden urval för publ'!$B$2:$H$2,0),FALSE),"")</f>
        <v>10.0205</v>
      </c>
      <c r="G19">
        <f>IFERROR(VLOOKUP($C19,'Miljövärden urval för publ'!$B$2:$H$600,MATCH('Miljövärden för publ företag'!G$4,'Miljövärden urval för publ'!$B$2:$H$2,0),FALSE),"")</f>
        <v>0</v>
      </c>
      <c r="J19">
        <f t="shared" si="1"/>
        <v>2</v>
      </c>
      <c r="M19">
        <v>15</v>
      </c>
      <c r="N19" t="str">
        <f t="shared" si="2"/>
        <v>BTEA Energi AB</v>
      </c>
      <c r="P19" s="158">
        <f t="shared" si="3"/>
        <v>0</v>
      </c>
      <c r="Q19" s="152" t="str">
        <f t="shared" si="0"/>
        <v/>
      </c>
      <c r="R19">
        <v>15</v>
      </c>
      <c r="S19" t="str">
        <f t="shared" si="4"/>
        <v/>
      </c>
    </row>
    <row r="20" spans="1:19">
      <c r="A20" s="162">
        <v>17</v>
      </c>
      <c r="B20" t="str">
        <f>IFERROR(INDEX('Miljövärden urval för publ'!$A$2:$AA$600,MATCH('Miljövärden för publ företag'!$A20,'Miljövärden urval för publ'!$R$2:$R$600,0),1),"")</f>
        <v>Adven Värme AB.</v>
      </c>
      <c r="C20" t="str">
        <f>IFERROR(INDEX('Miljövärden urval för publ'!$A$2:$AA$600,MATCH('Miljövärden för publ företag'!$A20,'Miljövärden urval för publ'!$R$2:$R$600,0),2),"")</f>
        <v>Långsele</v>
      </c>
      <c r="D20">
        <f>IFERROR(VLOOKUP($C20,'Miljövärden urval för publ'!$B$2:$H$600,MATCH('Miljövärden för publ företag'!D$4,'Miljövärden urval för publ'!$B$2:$H$2,0),FALSE),"")</f>
        <v>0.478551</v>
      </c>
      <c r="E20">
        <f>IFERROR(VLOOKUP($C20,'Miljövärden urval för publ'!$B$2:$H$600,MATCH('Miljövärden för publ företag'!E$4,'Miljövärden urval för publ'!$B$2:$H$2,0),FALSE),"")</f>
        <v>36.732599999999998</v>
      </c>
      <c r="F20">
        <f>IFERROR(VLOOKUP($C20,'Miljövärden urval för publ'!$B$2:$H$600,MATCH('Miljövärden för publ företag'!F$4,'Miljövärden urval för publ'!$B$2:$H$2,0),FALSE),"")</f>
        <v>17.858899999999998</v>
      </c>
      <c r="G20">
        <f>IFERROR(VLOOKUP($C20,'Miljövärden urval för publ'!$B$2:$H$600,MATCH('Miljövärden för publ företag'!G$4,'Miljövärden urval för publ'!$B$2:$H$2,0),FALSE),"")</f>
        <v>9.4482899999999995E-2</v>
      </c>
      <c r="J20">
        <f t="shared" si="1"/>
        <v>2</v>
      </c>
      <c r="M20">
        <v>16</v>
      </c>
      <c r="N20" t="str">
        <f t="shared" si="2"/>
        <v>C4 Energi AB</v>
      </c>
      <c r="P20" s="158">
        <f t="shared" si="3"/>
        <v>0</v>
      </c>
      <c r="Q20" s="152" t="str">
        <f t="shared" si="0"/>
        <v/>
      </c>
      <c r="R20">
        <v>16</v>
      </c>
      <c r="S20" t="str">
        <f t="shared" si="4"/>
        <v/>
      </c>
    </row>
    <row r="21" spans="1:19">
      <c r="A21" s="162">
        <v>18</v>
      </c>
      <c r="B21" t="str">
        <f>IFERROR(INDEX('Miljövärden urval för publ'!$A$2:$AA$600,MATCH('Miljövärden för publ företag'!$A21,'Miljövärden urval för publ'!$R$2:$R$600,0),1),"")</f>
        <v>Adven Värme AB.</v>
      </c>
      <c r="C21" t="str">
        <f>IFERROR(INDEX('Miljövärden urval för publ'!$A$2:$AA$600,MATCH('Miljövärden för publ företag'!$A21,'Miljövärden urval för publ'!$R$2:$R$600,0),2),"")</f>
        <v>Näsåker</v>
      </c>
      <c r="D21">
        <f>IFERROR(VLOOKUP($C21,'Miljövärden urval för publ'!$B$2:$H$600,MATCH('Miljövärden för publ företag'!D$4,'Miljövärden urval för publ'!$B$2:$H$2,0),FALSE),"")</f>
        <v>0.19549900000000001</v>
      </c>
      <c r="E21">
        <f>IFERROR(VLOOKUP($C21,'Miljövärden urval för publ'!$B$2:$H$600,MATCH('Miljövärden för publ företag'!E$4,'Miljövärden urval för publ'!$B$2:$H$2,0),FALSE),"")</f>
        <v>8.0272100000000002</v>
      </c>
      <c r="F21">
        <f>IFERROR(VLOOKUP($C21,'Miljövärden urval för publ'!$B$2:$H$600,MATCH('Miljövärden för publ företag'!F$4,'Miljövärden urval för publ'!$B$2:$H$2,0),FALSE),"")</f>
        <v>18.228999999999999</v>
      </c>
      <c r="G21">
        <f>IFERROR(VLOOKUP($C21,'Miljövärden urval för publ'!$B$2:$H$600,MATCH('Miljövärden för publ företag'!G$4,'Miljövärden urval för publ'!$B$2:$H$2,0),FALSE),"")</f>
        <v>8.2251100000000008E-3</v>
      </c>
      <c r="J21">
        <f t="shared" si="1"/>
        <v>2</v>
      </c>
      <c r="M21">
        <v>17</v>
      </c>
      <c r="N21" t="str">
        <f t="shared" si="2"/>
        <v>Degerfors Energi AB</v>
      </c>
      <c r="P21" s="158">
        <f t="shared" si="3"/>
        <v>0</v>
      </c>
      <c r="Q21" s="152" t="str">
        <f t="shared" si="0"/>
        <v/>
      </c>
      <c r="R21">
        <v>17</v>
      </c>
      <c r="S21" t="str">
        <f t="shared" si="4"/>
        <v/>
      </c>
    </row>
    <row r="22" spans="1:19">
      <c r="A22" s="162">
        <v>19</v>
      </c>
      <c r="B22" t="str">
        <f>IFERROR(INDEX('Miljövärden urval för publ'!$A$2:$AA$600,MATCH('Miljövärden för publ företag'!$A22,'Miljövärden urval för publ'!$R$2:$R$600,0),1),"")</f>
        <v>Adven Värme AB.</v>
      </c>
      <c r="C22" t="str">
        <f>IFERROR(INDEX('Miljövärden urval för publ'!$A$2:$AA$600,MATCH('Miljövärden för publ företag'!$A22,'Miljövärden urval för publ'!$R$2:$R$600,0),2),"")</f>
        <v>Ramsele</v>
      </c>
      <c r="D22">
        <f>IFERROR(VLOOKUP($C22,'Miljövärden urval för publ'!$B$2:$H$600,MATCH('Miljövärden för publ företag'!D$4,'Miljövärden urval för publ'!$B$2:$H$2,0),FALSE),"")</f>
        <v>0.176478</v>
      </c>
      <c r="E22">
        <f>IFERROR(VLOOKUP($C22,'Miljövärden urval för publ'!$B$2:$H$600,MATCH('Miljövärden för publ företag'!E$4,'Miljövärden urval för publ'!$B$2:$H$2,0),FALSE),"")</f>
        <v>7.8372900000000003</v>
      </c>
      <c r="F22">
        <f>IFERROR(VLOOKUP($C22,'Miljövärden urval för publ'!$B$2:$H$600,MATCH('Miljövärden för publ företag'!F$4,'Miljövärden urval för publ'!$B$2:$H$2,0),FALSE),"")</f>
        <v>11.533200000000001</v>
      </c>
      <c r="G22">
        <f>IFERROR(VLOOKUP($C22,'Miljövärden urval för publ'!$B$2:$H$600,MATCH('Miljövärden för publ företag'!G$4,'Miljövärden urval för publ'!$B$2:$H$2,0),FALSE),"")</f>
        <v>5.1012999999999996E-3</v>
      </c>
      <c r="J22">
        <f t="shared" si="1"/>
        <v>2</v>
      </c>
      <c r="M22">
        <v>18</v>
      </c>
      <c r="N22" t="str">
        <f t="shared" si="2"/>
        <v>E.ON Energilösningar AB</v>
      </c>
      <c r="P22" s="158">
        <f t="shared" si="3"/>
        <v>0</v>
      </c>
      <c r="Q22" s="152" t="str">
        <f t="shared" si="0"/>
        <v/>
      </c>
      <c r="R22">
        <v>18</v>
      </c>
      <c r="S22" t="str">
        <f t="shared" si="4"/>
        <v/>
      </c>
    </row>
    <row r="23" spans="1:19">
      <c r="A23" s="162">
        <v>20</v>
      </c>
      <c r="B23" t="str">
        <f>IFERROR(INDEX('Miljövärden urval för publ'!$A$2:$AA$600,MATCH('Miljövärden för publ företag'!$A23,'Miljövärden urval för publ'!$R$2:$R$600,0),1),"")</f>
        <v>Adven Värme AB.</v>
      </c>
      <c r="C23" t="str">
        <f>IFERROR(INDEX('Miljövärden urval för publ'!$A$2:$AA$600,MATCH('Miljövärden för publ företag'!$A23,'Miljövärden urval för publ'!$R$2:$R$600,0),2),"")</f>
        <v>Sösdala</v>
      </c>
      <c r="D23">
        <f>IFERROR(VLOOKUP($C23,'Miljövärden urval för publ'!$B$2:$H$600,MATCH('Miljövärden för publ företag'!D$4,'Miljövärden urval för publ'!$B$2:$H$2,0),FALSE),"")</f>
        <v>0.13431100000000001</v>
      </c>
      <c r="E23">
        <f>IFERROR(VLOOKUP($C23,'Miljövärden urval för publ'!$B$2:$H$600,MATCH('Miljövärden för publ företag'!E$4,'Miljövärden urval för publ'!$B$2:$H$2,0),FALSE),"")</f>
        <v>7.57111</v>
      </c>
      <c r="F23">
        <f>IFERROR(VLOOKUP($C23,'Miljövärden urval för publ'!$B$2:$H$600,MATCH('Miljövärden för publ företag'!F$4,'Miljövärden urval för publ'!$B$2:$H$2,0),FALSE),"")</f>
        <v>10.269399999999999</v>
      </c>
      <c r="G23">
        <f>IFERROR(VLOOKUP($C23,'Miljövärden urval för publ'!$B$2:$H$600,MATCH('Miljövärden för publ företag'!G$4,'Miljövärden urval för publ'!$B$2:$H$2,0),FALSE),"")</f>
        <v>4.50535E-3</v>
      </c>
      <c r="J23">
        <f t="shared" si="1"/>
        <v>2</v>
      </c>
      <c r="M23">
        <v>19</v>
      </c>
      <c r="N23" t="str">
        <f t="shared" si="2"/>
        <v>Eksjö Energi AB</v>
      </c>
      <c r="P23" s="158">
        <f t="shared" si="3"/>
        <v>0</v>
      </c>
      <c r="Q23" s="152" t="str">
        <f t="shared" si="0"/>
        <v/>
      </c>
      <c r="R23">
        <v>19</v>
      </c>
      <c r="S23" t="str">
        <f t="shared" si="4"/>
        <v/>
      </c>
    </row>
    <row r="24" spans="1:19">
      <c r="A24" s="162">
        <v>21</v>
      </c>
      <c r="B24" t="str">
        <f>IFERROR(INDEX('Miljövärden urval för publ'!$A$2:$AA$600,MATCH('Miljövärden för publ företag'!$A24,'Miljövärden urval för publ'!$R$2:$R$600,0),1),"")</f>
        <v>Affärsverken Karlskrona AB</v>
      </c>
      <c r="C24" t="str">
        <f>IFERROR(INDEX('Miljövärden urval för publ'!$A$2:$AA$600,MATCH('Miljövärden för publ företag'!$A24,'Miljövärden urval för publ'!$R$2:$R$600,0),2),"")</f>
        <v>Fridlevstad</v>
      </c>
      <c r="D24">
        <f>IFERROR(VLOOKUP($C24,'Miljövärden urval för publ'!$B$2:$H$600,MATCH('Miljövärden för publ företag'!D$4,'Miljövärden urval för publ'!$B$2:$H$2,0),FALSE),"")</f>
        <v>0.19932800000000001</v>
      </c>
      <c r="E24">
        <f>IFERROR(VLOOKUP($C24,'Miljövärden urval för publ'!$B$2:$H$600,MATCH('Miljövärden för publ företag'!E$4,'Miljövärden urval för publ'!$B$2:$H$2,0),FALSE),"")</f>
        <v>5.99742</v>
      </c>
      <c r="F24">
        <f>IFERROR(VLOOKUP($C24,'Miljövärden urval för publ'!$B$2:$H$600,MATCH('Miljövärden för publ företag'!F$4,'Miljövärden urval för publ'!$B$2:$H$2,0),FALSE),"")</f>
        <v>21.002600000000001</v>
      </c>
      <c r="G24">
        <f>IFERROR(VLOOKUP($C24,'Miljövärden urval för publ'!$B$2:$H$600,MATCH('Miljövärden för publ företag'!G$4,'Miljövärden urval för publ'!$B$2:$H$2,0),FALSE),"")</f>
        <v>0</v>
      </c>
      <c r="J24">
        <f t="shared" si="1"/>
        <v>3</v>
      </c>
      <c r="M24">
        <v>20</v>
      </c>
      <c r="N24" t="str">
        <f t="shared" si="2"/>
        <v>Emmaboda Energi och Miljö AB</v>
      </c>
      <c r="P24" s="158">
        <f t="shared" si="3"/>
        <v>0</v>
      </c>
      <c r="Q24" s="152" t="str">
        <f t="shared" si="0"/>
        <v/>
      </c>
      <c r="R24">
        <v>20</v>
      </c>
      <c r="S24" t="str">
        <f t="shared" si="4"/>
        <v/>
      </c>
    </row>
    <row r="25" spans="1:19">
      <c r="A25" s="162">
        <v>22</v>
      </c>
      <c r="B25" t="str">
        <f>IFERROR(INDEX('Miljövärden urval för publ'!$A$2:$AA$600,MATCH('Miljövärden för publ företag'!$A25,'Miljövärden urval för publ'!$R$2:$R$600,0),1),"")</f>
        <v>Affärsverken Karlskrona AB</v>
      </c>
      <c r="C25" t="str">
        <f>IFERROR(INDEX('Miljövärden urval för publ'!$A$2:$AA$600,MATCH('Miljövärden för publ företag'!$A25,'Miljövärden urval för publ'!$R$2:$R$600,0),2),"")</f>
        <v>Jämjö</v>
      </c>
      <c r="D25">
        <f>IFERROR(VLOOKUP($C25,'Miljövärden urval för publ'!$B$2:$H$600,MATCH('Miljövärden för publ företag'!D$4,'Miljövärden urval för publ'!$B$2:$H$2,0),FALSE),"")</f>
        <v>0.176978</v>
      </c>
      <c r="E25">
        <f>IFERROR(VLOOKUP($C25,'Miljövärden urval för publ'!$B$2:$H$600,MATCH('Miljövärden för publ företag'!E$4,'Miljövärden urval för publ'!$B$2:$H$2,0),FALSE),"")</f>
        <v>5.4250800000000003</v>
      </c>
      <c r="F25">
        <f>IFERROR(VLOOKUP($C25,'Miljövärden urval för publ'!$B$2:$H$600,MATCH('Miljövärden för publ företag'!F$4,'Miljövärden urval för publ'!$B$2:$H$2,0),FALSE),"")</f>
        <v>18.997499999999999</v>
      </c>
      <c r="G25">
        <f>IFERROR(VLOOKUP($C25,'Miljövärden urval för publ'!$B$2:$H$600,MATCH('Miljövärden för publ företag'!G$4,'Miljövärden urval för publ'!$B$2:$H$2,0),FALSE),"")</f>
        <v>0</v>
      </c>
      <c r="J25">
        <f t="shared" si="1"/>
        <v>3</v>
      </c>
      <c r="M25">
        <v>21</v>
      </c>
      <c r="N25" t="str">
        <f t="shared" si="2"/>
        <v>Ena Energi AB</v>
      </c>
      <c r="P25" s="158">
        <f t="shared" si="3"/>
        <v>0</v>
      </c>
      <c r="Q25" s="152" t="str">
        <f t="shared" si="0"/>
        <v/>
      </c>
      <c r="R25">
        <v>21</v>
      </c>
      <c r="S25" t="str">
        <f t="shared" si="4"/>
        <v/>
      </c>
    </row>
    <row r="26" spans="1:19">
      <c r="A26" s="162">
        <v>23</v>
      </c>
      <c r="B26" t="str">
        <f>IFERROR(INDEX('Miljövärden urval för publ'!$A$2:$AA$600,MATCH('Miljövärden för publ företag'!$A26,'Miljövärden urval för publ'!$R$2:$R$600,0),1),"")</f>
        <v>Affärsverken Karlskrona AB</v>
      </c>
      <c r="C26" t="str">
        <f>IFERROR(INDEX('Miljövärden urval för publ'!$A$2:$AA$600,MATCH('Miljövärden för publ företag'!$A26,'Miljövärden urval för publ'!$R$2:$R$600,0),2),"")</f>
        <v>Karlskrona</v>
      </c>
      <c r="D26">
        <f>IFERROR(VLOOKUP($C26,'Miljövärden urval för publ'!$B$2:$H$600,MATCH('Miljövärden för publ företag'!D$4,'Miljövärden urval för publ'!$B$2:$H$2,0),FALSE),"")</f>
        <v>7.3666899999999993E-2</v>
      </c>
      <c r="E26">
        <f>IFERROR(VLOOKUP($C26,'Miljövärden urval för publ'!$B$2:$H$600,MATCH('Miljövärden för publ företag'!E$4,'Miljövärden urval för publ'!$B$2:$H$2,0),FALSE),"")</f>
        <v>3.5202800000000001</v>
      </c>
      <c r="F26">
        <f>IFERROR(VLOOKUP($C26,'Miljövärden urval för publ'!$B$2:$H$600,MATCH('Miljövärden för publ företag'!F$4,'Miljövärden urval för publ'!$B$2:$H$2,0),FALSE),"")</f>
        <v>5.8491999999999997</v>
      </c>
      <c r="G26">
        <f>IFERROR(VLOOKUP($C26,'Miljövärden urval för publ'!$B$2:$H$600,MATCH('Miljövärden för publ företag'!G$4,'Miljövärden urval för publ'!$B$2:$H$2,0),FALSE),"")</f>
        <v>0</v>
      </c>
      <c r="J26">
        <f t="shared" si="1"/>
        <v>3</v>
      </c>
      <c r="M26">
        <v>22</v>
      </c>
      <c r="N26" t="str">
        <f t="shared" si="2"/>
        <v>Eskilstuna Energi &amp; Miljö AB</v>
      </c>
      <c r="P26" s="158">
        <f t="shared" si="3"/>
        <v>0</v>
      </c>
      <c r="Q26" s="152" t="str">
        <f t="shared" si="0"/>
        <v/>
      </c>
      <c r="R26">
        <v>22</v>
      </c>
      <c r="S26" t="str">
        <f t="shared" si="4"/>
        <v/>
      </c>
    </row>
    <row r="27" spans="1:19">
      <c r="A27" s="162">
        <v>24</v>
      </c>
      <c r="B27" t="str">
        <f>IFERROR(INDEX('Miljövärden urval för publ'!$A$2:$AA$600,MATCH('Miljövärden för publ företag'!$A27,'Miljövärden urval för publ'!$R$2:$R$600,0),1),"")</f>
        <v>Affärsverken Karlskrona AB</v>
      </c>
      <c r="C27" t="str">
        <f>IFERROR(INDEX('Miljövärden urval för publ'!$A$2:$AA$600,MATCH('Miljövärden för publ företag'!$A27,'Miljövärden urval för publ'!$R$2:$R$600,0),2),"")</f>
        <v>Nättraby</v>
      </c>
      <c r="D27">
        <f>IFERROR(VLOOKUP($C27,'Miljövärden urval för publ'!$B$2:$H$600,MATCH('Miljövärden för publ företag'!D$4,'Miljövärden urval för publ'!$B$2:$H$2,0),FALSE),"")</f>
        <v>0.18343699999999999</v>
      </c>
      <c r="E27">
        <f>IFERROR(VLOOKUP($C27,'Miljövärden urval för publ'!$B$2:$H$600,MATCH('Miljövärden för publ företag'!E$4,'Miljövärden urval för publ'!$B$2:$H$2,0),FALSE),"")</f>
        <v>5.32308</v>
      </c>
      <c r="F27">
        <f>IFERROR(VLOOKUP($C27,'Miljövärden urval för publ'!$B$2:$H$600,MATCH('Miljövärden för publ företag'!F$4,'Miljövärden urval för publ'!$B$2:$H$2,0),FALSE),"")</f>
        <v>18.641400000000001</v>
      </c>
      <c r="G27">
        <f>IFERROR(VLOOKUP($C27,'Miljövärden urval för publ'!$B$2:$H$600,MATCH('Miljövärden för publ företag'!G$4,'Miljövärden urval för publ'!$B$2:$H$2,0),FALSE),"")</f>
        <v>0</v>
      </c>
      <c r="J27">
        <f t="shared" si="1"/>
        <v>3</v>
      </c>
      <c r="M27">
        <v>23</v>
      </c>
      <c r="N27" t="str">
        <f t="shared" si="2"/>
        <v>Falbygdens Energi AB</v>
      </c>
      <c r="P27" s="158">
        <f t="shared" si="3"/>
        <v>0</v>
      </c>
      <c r="Q27" s="152" t="str">
        <f t="shared" si="0"/>
        <v/>
      </c>
      <c r="R27">
        <v>23</v>
      </c>
      <c r="S27" t="str">
        <f t="shared" si="4"/>
        <v/>
      </c>
    </row>
    <row r="28" spans="1:19">
      <c r="A28" s="162">
        <v>25</v>
      </c>
      <c r="B28" t="str">
        <f>IFERROR(INDEX('Miljövärden urval för publ'!$A$2:$AA$600,MATCH('Miljövärden för publ företag'!$A28,'Miljövärden urval för publ'!$R$2:$R$600,0),1),"")</f>
        <v>Affärsverken Karlskrona AB</v>
      </c>
      <c r="C28" t="str">
        <f>IFERROR(INDEX('Miljövärden urval för publ'!$A$2:$AA$600,MATCH('Miljövärden för publ företag'!$A28,'Miljövärden urval för publ'!$R$2:$R$600,0),2),"")</f>
        <v>Sturkö</v>
      </c>
      <c r="D28">
        <f>IFERROR(VLOOKUP($C28,'Miljövärden urval för publ'!$B$2:$H$600,MATCH('Miljövärden för publ företag'!D$4,'Miljövärden urval för publ'!$B$2:$H$2,0),FALSE),"")</f>
        <v>0.192936</v>
      </c>
      <c r="E28">
        <f>IFERROR(VLOOKUP($C28,'Miljövärden urval för publ'!$B$2:$H$600,MATCH('Miljövärden för publ företag'!E$4,'Miljövärden urval för publ'!$B$2:$H$2,0),FALSE),"")</f>
        <v>6.3799700000000001</v>
      </c>
      <c r="F28">
        <f>IFERROR(VLOOKUP($C28,'Miljövärden urval för publ'!$B$2:$H$600,MATCH('Miljövärden för publ företag'!F$4,'Miljövärden urval för publ'!$B$2:$H$2,0),FALSE),"")</f>
        <v>22.345400000000001</v>
      </c>
      <c r="G28">
        <f>IFERROR(VLOOKUP($C28,'Miljövärden urval för publ'!$B$2:$H$600,MATCH('Miljövärden för publ företag'!G$4,'Miljövärden urval för publ'!$B$2:$H$2,0),FALSE),"")</f>
        <v>0</v>
      </c>
      <c r="J28">
        <f t="shared" si="1"/>
        <v>3</v>
      </c>
      <c r="M28">
        <v>24</v>
      </c>
      <c r="N28" t="str">
        <f t="shared" si="2"/>
        <v>Falkenberg Energi AB</v>
      </c>
      <c r="P28" s="158">
        <f t="shared" si="3"/>
        <v>0</v>
      </c>
      <c r="Q28" s="152" t="str">
        <f t="shared" si="0"/>
        <v/>
      </c>
      <c r="R28">
        <v>24</v>
      </c>
      <c r="S28" t="str">
        <f t="shared" si="4"/>
        <v/>
      </c>
    </row>
    <row r="29" spans="1:19">
      <c r="A29" s="162">
        <v>26</v>
      </c>
      <c r="B29" t="str">
        <f>IFERROR(INDEX('Miljövärden urval för publ'!$A$2:$AA$600,MATCH('Miljövärden för publ företag'!$A29,'Miljövärden urval för publ'!$R$2:$R$600,0),1),"")</f>
        <v>Alingsås Energi Nät AB</v>
      </c>
      <c r="C29" t="str">
        <f>IFERROR(INDEX('Miljövärden urval för publ'!$A$2:$AA$600,MATCH('Miljövärden för publ företag'!$A29,'Miljövärden urval för publ'!$R$2:$R$600,0),2),"")</f>
        <v>Alingsås</v>
      </c>
      <c r="D29">
        <f>IFERROR(VLOOKUP($C29,'Miljövärden urval för publ'!$B$2:$H$600,MATCH('Miljövärden för publ företag'!D$4,'Miljövärden urval för publ'!$B$2:$H$2,0),FALSE),"")</f>
        <v>6.6783099999999998E-2</v>
      </c>
      <c r="E29">
        <f>IFERROR(VLOOKUP($C29,'Miljövärden urval för publ'!$B$2:$H$600,MATCH('Miljövärden för publ företag'!E$4,'Miljövärden urval för publ'!$B$2:$H$2,0),FALSE),"")</f>
        <v>6.2354799999999999</v>
      </c>
      <c r="F29">
        <f>IFERROR(VLOOKUP($C29,'Miljövärden urval för publ'!$B$2:$H$600,MATCH('Miljövärden för publ företag'!F$4,'Miljövärden urval för publ'!$B$2:$H$2,0),FALSE),"")</f>
        <v>7.63279</v>
      </c>
      <c r="G29">
        <f>IFERROR(VLOOKUP($C29,'Miljövärden urval för publ'!$B$2:$H$600,MATCH('Miljövärden för publ företag'!G$4,'Miljövärden urval för publ'!$B$2:$H$2,0),FALSE),"")</f>
        <v>5.6367400000000003E-3</v>
      </c>
      <c r="J29">
        <f t="shared" si="1"/>
        <v>4</v>
      </c>
      <c r="M29">
        <v>25</v>
      </c>
      <c r="N29" t="str">
        <f t="shared" si="2"/>
        <v>Falu Energi &amp; Vatten AB</v>
      </c>
      <c r="P29" s="158">
        <f t="shared" si="3"/>
        <v>0</v>
      </c>
      <c r="Q29" s="152" t="str">
        <f t="shared" si="0"/>
        <v/>
      </c>
      <c r="R29">
        <v>25</v>
      </c>
      <c r="S29" t="str">
        <f t="shared" si="4"/>
        <v/>
      </c>
    </row>
    <row r="30" spans="1:19">
      <c r="A30" s="162">
        <v>27</v>
      </c>
      <c r="B30" t="str">
        <f>IFERROR(INDEX('Miljövärden urval för publ'!$A$2:$AA$600,MATCH('Miljövärden för publ företag'!$A30,'Miljövärden urval för publ'!$R$2:$R$600,0),1),"")</f>
        <v>Alvesta Energi AB</v>
      </c>
      <c r="C30" t="str">
        <f>IFERROR(INDEX('Miljövärden urval för publ'!$A$2:$AA$600,MATCH('Miljövärden för publ företag'!$A30,'Miljövärden urval för publ'!$R$2:$R$600,0),2),"")</f>
        <v>Alvesta</v>
      </c>
      <c r="D30">
        <f>IFERROR(VLOOKUP($C30,'Miljövärden urval för publ'!$B$2:$H$600,MATCH('Miljövärden för publ företag'!D$4,'Miljövärden urval för publ'!$B$2:$H$2,0),FALSE),"")</f>
        <v>4.4136599999999998E-2</v>
      </c>
      <c r="E30">
        <f>IFERROR(VLOOKUP($C30,'Miljövärden urval för publ'!$B$2:$H$600,MATCH('Miljövärden för publ företag'!E$4,'Miljövärden urval för publ'!$B$2:$H$2,0),FALSE),"")</f>
        <v>5.9984200000000003</v>
      </c>
      <c r="F30">
        <f>IFERROR(VLOOKUP($C30,'Miljövärden urval för publ'!$B$2:$H$600,MATCH('Miljövärden för publ företag'!F$4,'Miljövärden urval för publ'!$B$2:$H$2,0),FALSE),"")</f>
        <v>8.8154500000000002</v>
      </c>
      <c r="G30">
        <f>IFERROR(VLOOKUP($C30,'Miljövärden urval för publ'!$B$2:$H$600,MATCH('Miljövärden för publ företag'!G$4,'Miljövärden urval för publ'!$B$2:$H$2,0),FALSE),"")</f>
        <v>2.5860900000000001E-3</v>
      </c>
      <c r="J30">
        <f t="shared" si="1"/>
        <v>5</v>
      </c>
      <c r="M30">
        <v>26</v>
      </c>
      <c r="N30" t="str">
        <f t="shared" si="2"/>
        <v>Finspångs Tekniska Verk AB</v>
      </c>
      <c r="P30" s="158">
        <f t="shared" si="3"/>
        <v>0</v>
      </c>
      <c r="Q30" s="152" t="str">
        <f t="shared" si="0"/>
        <v/>
      </c>
      <c r="R30">
        <v>26</v>
      </c>
      <c r="S30" t="str">
        <f t="shared" si="4"/>
        <v/>
      </c>
    </row>
    <row r="31" spans="1:19">
      <c r="A31" s="162">
        <v>28</v>
      </c>
      <c r="B31" t="str">
        <f>IFERROR(INDEX('Miljövärden urval för publ'!$A$2:$AA$600,MATCH('Miljövärden för publ företag'!$A31,'Miljövärden urval för publ'!$R$2:$R$600,0),1),"")</f>
        <v>Alvesta Energi AB</v>
      </c>
      <c r="C31" t="str">
        <f>IFERROR(INDEX('Miljövärden urval för publ'!$A$2:$AA$600,MATCH('Miljövärden för publ företag'!$A31,'Miljövärden urval för publ'!$R$2:$R$600,0),2),"")</f>
        <v>Moheda</v>
      </c>
      <c r="D31">
        <f>IFERROR(VLOOKUP($C31,'Miljövärden urval för publ'!$B$2:$H$600,MATCH('Miljövärden för publ företag'!D$4,'Miljövärden urval för publ'!$B$2:$H$2,0),FALSE),"")</f>
        <v>0.146199</v>
      </c>
      <c r="E31">
        <f>IFERROR(VLOOKUP($C31,'Miljövärden urval för publ'!$B$2:$H$600,MATCH('Miljövärden för publ företag'!E$4,'Miljövärden urval för publ'!$B$2:$H$2,0),FALSE),"")</f>
        <v>30.997</v>
      </c>
      <c r="F31">
        <f>IFERROR(VLOOKUP($C31,'Miljövärden urval för publ'!$B$2:$H$600,MATCH('Miljövärden för publ företag'!F$4,'Miljövärden urval för publ'!$B$2:$H$2,0),FALSE),"")</f>
        <v>10.118499999999999</v>
      </c>
      <c r="G31">
        <f>IFERROR(VLOOKUP($C31,'Miljövärden urval för publ'!$B$2:$H$600,MATCH('Miljövärden för publ företag'!G$4,'Miljövärden urval för publ'!$B$2:$H$2,0),FALSE),"")</f>
        <v>7.8369900000000006E-2</v>
      </c>
      <c r="J31">
        <f t="shared" si="1"/>
        <v>5</v>
      </c>
      <c r="M31">
        <v>27</v>
      </c>
      <c r="N31" t="str">
        <f t="shared" si="2"/>
        <v>Gislaved Energi AB</v>
      </c>
      <c r="P31" s="158">
        <f t="shared" si="3"/>
        <v>0</v>
      </c>
      <c r="Q31" s="152" t="str">
        <f t="shared" si="0"/>
        <v/>
      </c>
      <c r="R31">
        <v>27</v>
      </c>
      <c r="S31" t="str">
        <f t="shared" si="4"/>
        <v/>
      </c>
    </row>
    <row r="32" spans="1:19">
      <c r="A32" s="162">
        <v>29</v>
      </c>
      <c r="B32" t="str">
        <f>IFERROR(INDEX('Miljövärden urval för publ'!$A$2:$AA$600,MATCH('Miljövärden för publ företag'!$A32,'Miljövärden urval för publ'!$R$2:$R$600,0),1),"")</f>
        <v>Alvesta Energi AB</v>
      </c>
      <c r="C32" t="str">
        <f>IFERROR(INDEX('Miljövärden urval för publ'!$A$2:$AA$600,MATCH('Miljövärden för publ företag'!$A32,'Miljövärden urval för publ'!$R$2:$R$600,0),2),"")</f>
        <v>Vislanda</v>
      </c>
      <c r="D32">
        <f>IFERROR(VLOOKUP($C32,'Miljövärden urval för publ'!$B$2:$H$600,MATCH('Miljövärden för publ företag'!D$4,'Miljövärden urval för publ'!$B$2:$H$2,0),FALSE),"")</f>
        <v>4.4977000000000003E-2</v>
      </c>
      <c r="E32">
        <f>IFERROR(VLOOKUP($C32,'Miljövärden urval för publ'!$B$2:$H$600,MATCH('Miljövärden för publ företag'!E$4,'Miljövärden urval för publ'!$B$2:$H$2,0),FALSE),"")</f>
        <v>6.47438</v>
      </c>
      <c r="F32">
        <f>IFERROR(VLOOKUP($C32,'Miljövärden urval för publ'!$B$2:$H$600,MATCH('Miljövärden för publ företag'!F$4,'Miljövärden urval för publ'!$B$2:$H$2,0),FALSE),"")</f>
        <v>8.2463899999999999</v>
      </c>
      <c r="G32">
        <f>IFERROR(VLOOKUP($C32,'Miljövärden urval för publ'!$B$2:$H$600,MATCH('Miljövärden för publ företag'!G$4,'Miljövärden urval för publ'!$B$2:$H$2,0),FALSE),"")</f>
        <v>5.7995E-3</v>
      </c>
      <c r="J32">
        <f t="shared" si="1"/>
        <v>5</v>
      </c>
      <c r="M32">
        <v>28</v>
      </c>
      <c r="N32" t="str">
        <f t="shared" si="2"/>
        <v>Gotlands Energi AB</v>
      </c>
      <c r="P32" s="158">
        <f t="shared" si="3"/>
        <v>0</v>
      </c>
      <c r="Q32" s="152" t="str">
        <f t="shared" si="0"/>
        <v/>
      </c>
      <c r="R32">
        <v>28</v>
      </c>
      <c r="S32" t="str">
        <f t="shared" si="4"/>
        <v/>
      </c>
    </row>
    <row r="33" spans="1:19">
      <c r="A33" s="162">
        <v>30</v>
      </c>
      <c r="B33" t="str">
        <f>IFERROR(INDEX('Miljövärden urval för publ'!$A$2:$AA$600,MATCH('Miljövärden för publ företag'!$A33,'Miljövärden urval för publ'!$R$2:$R$600,0),1),"")</f>
        <v>Aneby Miljö &amp; Vatten AB</v>
      </c>
      <c r="C33" t="str">
        <f>IFERROR(INDEX('Miljövärden urval för publ'!$A$2:$AA$600,MATCH('Miljövärden för publ företag'!$A33,'Miljövärden urval för publ'!$R$2:$R$600,0),2),"")</f>
        <v xml:space="preserve">Aneby </v>
      </c>
      <c r="D33">
        <f>IFERROR(VLOOKUP($C33,'Miljövärden urval för publ'!$B$2:$H$600,MATCH('Miljövärden för publ företag'!D$4,'Miljövärden urval för publ'!$B$2:$H$2,0),FALSE),"")</f>
        <v>7.5495999999999994E-2</v>
      </c>
      <c r="E33">
        <f>IFERROR(VLOOKUP($C33,'Miljövärden urval för publ'!$B$2:$H$600,MATCH('Miljövärden för publ företag'!E$4,'Miljövärden urval för publ'!$B$2:$H$2,0),FALSE),"")</f>
        <v>5.4725400000000004</v>
      </c>
      <c r="F33">
        <f>IFERROR(VLOOKUP($C33,'Miljövärden urval för publ'!$B$2:$H$600,MATCH('Miljövärden för publ företag'!F$4,'Miljövärden urval för publ'!$B$2:$H$2,0),FALSE),"")</f>
        <v>10.730600000000001</v>
      </c>
      <c r="G33">
        <f>IFERROR(VLOOKUP($C33,'Miljövärden urval för publ'!$B$2:$H$600,MATCH('Miljövärden för publ företag'!G$4,'Miljövärden urval för publ'!$B$2:$H$2,0),FALSE),"")</f>
        <v>0</v>
      </c>
      <c r="J33">
        <f t="shared" si="1"/>
        <v>6</v>
      </c>
      <c r="M33">
        <v>29</v>
      </c>
      <c r="N33" t="str">
        <f t="shared" si="2"/>
        <v>Gällivare Energi AB</v>
      </c>
      <c r="P33" s="158">
        <f t="shared" si="3"/>
        <v>0</v>
      </c>
      <c r="Q33" s="152" t="str">
        <f t="shared" si="0"/>
        <v/>
      </c>
      <c r="R33">
        <v>29</v>
      </c>
      <c r="S33" t="str">
        <f t="shared" si="4"/>
        <v/>
      </c>
    </row>
    <row r="34" spans="1:19">
      <c r="A34" s="162">
        <v>31</v>
      </c>
      <c r="B34" t="str">
        <f>IFERROR(INDEX('Miljövärden urval för publ'!$A$2:$AA$600,MATCH('Miljövärden för publ företag'!$A34,'Miljövärden urval för publ'!$R$2:$R$600,0),1),"")</f>
        <v>Arvidsjaurs Energi AB</v>
      </c>
      <c r="C34" t="str">
        <f>IFERROR(INDEX('Miljövärden urval för publ'!$A$2:$AA$600,MATCH('Miljövärden för publ företag'!$A34,'Miljövärden urval för publ'!$R$2:$R$600,0),2),"")</f>
        <v>Arvidsjaur</v>
      </c>
      <c r="D34">
        <f>IFERROR(VLOOKUP($C34,'Miljövärden urval för publ'!$B$2:$H$600,MATCH('Miljövärden för publ företag'!D$4,'Miljövärden urval för publ'!$B$2:$H$2,0),FALSE),"")</f>
        <v>0.27696900000000002</v>
      </c>
      <c r="E34">
        <f>IFERROR(VLOOKUP($C34,'Miljövärden urval för publ'!$B$2:$H$600,MATCH('Miljövärden för publ företag'!E$4,'Miljövärden urval för publ'!$B$2:$H$2,0),FALSE),"")</f>
        <v>73.036699999999996</v>
      </c>
      <c r="F34">
        <f>IFERROR(VLOOKUP($C34,'Miljövärden urval för publ'!$B$2:$H$600,MATCH('Miljövärden för publ företag'!F$4,'Miljövärden urval för publ'!$B$2:$H$2,0),FALSE),"")</f>
        <v>14.3164</v>
      </c>
      <c r="G34">
        <f>IFERROR(VLOOKUP($C34,'Miljövärden urval för publ'!$B$2:$H$600,MATCH('Miljövärden för publ företag'!G$4,'Miljövärden urval för publ'!$B$2:$H$2,0),FALSE),"")</f>
        <v>1.06797E-2</v>
      </c>
      <c r="J34">
        <f t="shared" si="1"/>
        <v>7</v>
      </c>
      <c r="M34">
        <v>30</v>
      </c>
      <c r="N34" t="str">
        <f t="shared" si="2"/>
        <v>Gävle Energi AB</v>
      </c>
      <c r="P34" s="158">
        <f t="shared" si="3"/>
        <v>0</v>
      </c>
      <c r="Q34" s="152" t="str">
        <f t="shared" si="0"/>
        <v/>
      </c>
      <c r="R34">
        <v>30</v>
      </c>
      <c r="S34" t="str">
        <f t="shared" si="4"/>
        <v/>
      </c>
    </row>
    <row r="35" spans="1:19">
      <c r="A35" s="162">
        <v>32</v>
      </c>
      <c r="B35" t="str">
        <f>IFERROR(INDEX('Miljövärden urval för publ'!$A$2:$AA$600,MATCH('Miljövärden för publ företag'!$A35,'Miljövärden urval för publ'!$R$2:$R$600,0),1),"")</f>
        <v>Arvika Fjärrvärme AB</v>
      </c>
      <c r="C35" t="str">
        <f>IFERROR(INDEX('Miljövärden urval för publ'!$A$2:$AA$600,MATCH('Miljövärden för publ företag'!$A35,'Miljövärden urval för publ'!$R$2:$R$600,0),2),"")</f>
        <v>Arvika</v>
      </c>
      <c r="D35">
        <f>IFERROR(VLOOKUP($C35,'Miljövärden urval för publ'!$B$2:$H$600,MATCH('Miljövärden för publ företag'!D$4,'Miljövärden urval för publ'!$B$2:$H$2,0),FALSE),"")</f>
        <v>8.3612699999999998E-2</v>
      </c>
      <c r="E35">
        <f>IFERROR(VLOOKUP($C35,'Miljövärden urval för publ'!$B$2:$H$600,MATCH('Miljövärden för publ företag'!E$4,'Miljövärden urval för publ'!$B$2:$H$2,0),FALSE),"")</f>
        <v>6.1138000000000003</v>
      </c>
      <c r="F35">
        <f>IFERROR(VLOOKUP($C35,'Miljövärden urval för publ'!$B$2:$H$600,MATCH('Miljövärden för publ företag'!F$4,'Miljövärden urval för publ'!$B$2:$H$2,0),FALSE),"")</f>
        <v>7.7449700000000004</v>
      </c>
      <c r="G35">
        <f>IFERROR(VLOOKUP($C35,'Miljövärden urval för publ'!$B$2:$H$600,MATCH('Miljövärden för publ företag'!G$4,'Miljövärden urval för publ'!$B$2:$H$2,0),FALSE),"")</f>
        <v>5.6541400000000002E-3</v>
      </c>
      <c r="J35">
        <f t="shared" si="1"/>
        <v>8</v>
      </c>
      <c r="M35">
        <v>31</v>
      </c>
      <c r="N35" t="str">
        <f t="shared" si="2"/>
        <v>Göteborg Energi AB</v>
      </c>
      <c r="P35" s="158">
        <f t="shared" si="3"/>
        <v>0</v>
      </c>
      <c r="Q35" s="152" t="str">
        <f t="shared" si="0"/>
        <v/>
      </c>
      <c r="R35">
        <v>31</v>
      </c>
      <c r="S35" t="str">
        <f t="shared" si="4"/>
        <v/>
      </c>
    </row>
    <row r="36" spans="1:19">
      <c r="A36" s="162">
        <v>33</v>
      </c>
      <c r="B36" t="str">
        <f>IFERROR(INDEX('Miljövärden urval för publ'!$A$2:$AA$600,MATCH('Miljövärden för publ företag'!$A36,'Miljövärden urval för publ'!$R$2:$R$600,0),1),"")</f>
        <v>Bengtsfors Energi</v>
      </c>
      <c r="C36" t="str">
        <f>IFERROR(INDEX('Miljövärden urval för publ'!$A$2:$AA$600,MATCH('Miljövärden för publ företag'!$A36,'Miljövärden urval för publ'!$R$2:$R$600,0),2),"")</f>
        <v>Bengtsfors</v>
      </c>
      <c r="D36">
        <f>IFERROR(VLOOKUP($C36,'Miljövärden urval för publ'!$B$2:$H$600,MATCH('Miljövärden för publ företag'!D$4,'Miljövärden urval för publ'!$B$2:$H$2,0),FALSE),"")</f>
        <v>3.7613599999999997E-2</v>
      </c>
      <c r="E36">
        <f>IFERROR(VLOOKUP($C36,'Miljövärden urval för publ'!$B$2:$H$600,MATCH('Miljövärden för publ företag'!E$4,'Miljövärden urval för publ'!$B$2:$H$2,0),FALSE),"")</f>
        <v>5.3918200000000001</v>
      </c>
      <c r="F36">
        <f>IFERROR(VLOOKUP($C36,'Miljövärden urval för publ'!$B$2:$H$600,MATCH('Miljövärden för publ företag'!F$4,'Miljövärden urval för publ'!$B$2:$H$2,0),FALSE),"")</f>
        <v>2.4772699999999999</v>
      </c>
      <c r="G36">
        <f>IFERROR(VLOOKUP($C36,'Miljövärden urval för publ'!$B$2:$H$600,MATCH('Miljövärden för publ företag'!G$4,'Miljövärden urval för publ'!$B$2:$H$2,0),FALSE),"")</f>
        <v>9.9403600000000005E-3</v>
      </c>
      <c r="J36">
        <f t="shared" si="1"/>
        <v>9</v>
      </c>
      <c r="M36">
        <v>32</v>
      </c>
      <c r="N36" t="str">
        <f t="shared" si="2"/>
        <v>Götene Vatten &amp; Värme AB</v>
      </c>
      <c r="P36" s="158">
        <f t="shared" si="3"/>
        <v>0</v>
      </c>
      <c r="Q36" s="152" t="str">
        <f t="shared" si="0"/>
        <v/>
      </c>
      <c r="R36">
        <v>32</v>
      </c>
      <c r="S36" t="str">
        <f t="shared" si="4"/>
        <v/>
      </c>
    </row>
    <row r="37" spans="1:19">
      <c r="A37" s="162">
        <v>34</v>
      </c>
      <c r="B37" t="str">
        <f>IFERROR(INDEX('Miljövärden urval för publ'!$A$2:$AA$600,MATCH('Miljövärden för publ företag'!$A37,'Miljövärden urval för publ'!$R$2:$R$600,0),1),"")</f>
        <v>Bodens Energi AB</v>
      </c>
      <c r="C37" t="str">
        <f>IFERROR(INDEX('Miljövärden urval för publ'!$A$2:$AA$600,MATCH('Miljövärden för publ företag'!$A37,'Miljövärden urval för publ'!$R$2:$R$600,0),2),"")</f>
        <v>Boden</v>
      </c>
      <c r="D37">
        <f>IFERROR(VLOOKUP($C37,'Miljövärden urval för publ'!$B$2:$H$600,MATCH('Miljövärden för publ företag'!D$4,'Miljövärden urval för publ'!$B$2:$H$2,0),FALSE),"")</f>
        <v>4.5306399999999997E-2</v>
      </c>
      <c r="E37">
        <f>IFERROR(VLOOKUP($C37,'Miljövärden urval för publ'!$B$2:$H$600,MATCH('Miljövärden för publ företag'!E$4,'Miljövärden urval för publ'!$B$2:$H$2,0),FALSE),"")</f>
        <v>132.91399999999999</v>
      </c>
      <c r="F37">
        <f>IFERROR(VLOOKUP($C37,'Miljövärden urval för publ'!$B$2:$H$600,MATCH('Miljövärden för publ företag'!F$4,'Miljövärden urval för publ'!$B$2:$H$2,0),FALSE),"")</f>
        <v>3.2296499999999999</v>
      </c>
      <c r="G37">
        <f>IFERROR(VLOOKUP($C37,'Miljövärden urval för publ'!$B$2:$H$600,MATCH('Miljövärden för publ företag'!G$4,'Miljövärden urval för publ'!$B$2:$H$2,0),FALSE),"")</f>
        <v>1.70678E-3</v>
      </c>
      <c r="J37">
        <f t="shared" si="1"/>
        <v>10</v>
      </c>
      <c r="M37">
        <v>33</v>
      </c>
      <c r="N37" t="str">
        <f t="shared" si="2"/>
        <v>Hagfors Energi</v>
      </c>
      <c r="P37" s="158">
        <f t="shared" si="3"/>
        <v>0</v>
      </c>
      <c r="Q37" s="152" t="str">
        <f t="shared" si="0"/>
        <v/>
      </c>
      <c r="R37">
        <v>33</v>
      </c>
      <c r="S37" t="str">
        <f t="shared" si="4"/>
        <v/>
      </c>
    </row>
    <row r="38" spans="1:19">
      <c r="A38" s="162">
        <v>35</v>
      </c>
      <c r="B38" t="str">
        <f>IFERROR(INDEX('Miljövärden urval för publ'!$A$2:$AA$600,MATCH('Miljövärden för publ företag'!$A38,'Miljövärden urval för publ'!$R$2:$R$600,0),1),"")</f>
        <v>Bollnäs Energi AB</v>
      </c>
      <c r="C38" t="str">
        <f>IFERROR(INDEX('Miljövärden urval för publ'!$A$2:$AA$600,MATCH('Miljövärden för publ företag'!$A38,'Miljövärden urval för publ'!$R$2:$R$600,0),2),"")</f>
        <v>Arbrå</v>
      </c>
      <c r="D38">
        <f>IFERROR(VLOOKUP($C38,'Miljövärden urval för publ'!$B$2:$H$600,MATCH('Miljövärden för publ företag'!D$4,'Miljövärden urval för publ'!$B$2:$H$2,0),FALSE),"")</f>
        <v>0.119631</v>
      </c>
      <c r="E38">
        <f>IFERROR(VLOOKUP($C38,'Miljövärden urval för publ'!$B$2:$H$600,MATCH('Miljövärden för publ företag'!E$4,'Miljövärden urval för publ'!$B$2:$H$2,0),FALSE),"")</f>
        <v>17.242599999999999</v>
      </c>
      <c r="F38">
        <f>IFERROR(VLOOKUP($C38,'Miljövärden urval för publ'!$B$2:$H$600,MATCH('Miljövärden för publ företag'!F$4,'Miljövärden urval för publ'!$B$2:$H$2,0),FALSE),"")</f>
        <v>9.7195499999999999</v>
      </c>
      <c r="G38">
        <f>IFERROR(VLOOKUP($C38,'Miljövärden urval för publ'!$B$2:$H$600,MATCH('Miljövärden för publ företag'!G$4,'Miljövärden urval för publ'!$B$2:$H$2,0),FALSE),"")</f>
        <v>3.2113000000000003E-2</v>
      </c>
      <c r="J38">
        <f t="shared" si="1"/>
        <v>11</v>
      </c>
      <c r="M38">
        <v>34</v>
      </c>
      <c r="N38" t="str">
        <f t="shared" si="2"/>
        <v>Halmstads Energi och Miljö AB</v>
      </c>
      <c r="P38" s="158">
        <f t="shared" si="3"/>
        <v>0</v>
      </c>
      <c r="Q38" s="152" t="str">
        <f t="shared" si="0"/>
        <v/>
      </c>
      <c r="R38">
        <v>34</v>
      </c>
      <c r="S38" t="str">
        <f t="shared" si="4"/>
        <v/>
      </c>
    </row>
    <row r="39" spans="1:19">
      <c r="A39" s="162">
        <v>36</v>
      </c>
      <c r="B39" t="str">
        <f>IFERROR(INDEX('Miljövärden urval för publ'!$A$2:$AA$600,MATCH('Miljövärden för publ företag'!$A39,'Miljövärden urval för publ'!$R$2:$R$600,0),1),"")</f>
        <v>Bollnäs Energi AB</v>
      </c>
      <c r="C39" t="str">
        <f>IFERROR(INDEX('Miljövärden urval för publ'!$A$2:$AA$600,MATCH('Miljövärden för publ företag'!$A39,'Miljövärden urval för publ'!$R$2:$R$600,0),2),"")</f>
        <v>Bollnäs</v>
      </c>
      <c r="D39">
        <f>IFERROR(VLOOKUP($C39,'Miljövärden urval för publ'!$B$2:$H$600,MATCH('Miljövärden för publ företag'!D$4,'Miljövärden urval för publ'!$B$2:$H$2,0),FALSE),"")</f>
        <v>0.118177</v>
      </c>
      <c r="E39">
        <f>IFERROR(VLOOKUP($C39,'Miljövärden urval för publ'!$B$2:$H$600,MATCH('Miljövärden för publ företag'!E$4,'Miljövärden urval för publ'!$B$2:$H$2,0),FALSE),"")</f>
        <v>117.13800000000001</v>
      </c>
      <c r="F39">
        <f>IFERROR(VLOOKUP($C39,'Miljövärden urval för publ'!$B$2:$H$600,MATCH('Miljövärden för publ företag'!F$4,'Miljövärden urval för publ'!$B$2:$H$2,0),FALSE),"")</f>
        <v>3.7676500000000002</v>
      </c>
      <c r="G39">
        <f>IFERROR(VLOOKUP($C39,'Miljövärden urval för publ'!$B$2:$H$600,MATCH('Miljövärden för publ företag'!G$4,'Miljövärden urval för publ'!$B$2:$H$2,0),FALSE),"")</f>
        <v>8.8385700000000005E-3</v>
      </c>
      <c r="J39">
        <f t="shared" si="1"/>
        <v>11</v>
      </c>
      <c r="M39">
        <v>35</v>
      </c>
      <c r="N39" t="str">
        <f t="shared" si="2"/>
        <v>Hammarö Energi AB</v>
      </c>
      <c r="P39" s="158">
        <f t="shared" si="3"/>
        <v>0</v>
      </c>
      <c r="Q39" s="152" t="str">
        <f t="shared" si="0"/>
        <v/>
      </c>
      <c r="R39">
        <v>35</v>
      </c>
      <c r="S39" t="str">
        <f t="shared" si="4"/>
        <v/>
      </c>
    </row>
    <row r="40" spans="1:19">
      <c r="A40" s="162">
        <v>37</v>
      </c>
      <c r="B40" t="str">
        <f>IFERROR(INDEX('Miljövärden urval för publ'!$A$2:$AA$600,MATCH('Miljövärden för publ företag'!$A40,'Miljövärden urval för publ'!$R$2:$R$600,0),1),"")</f>
        <v>Bollnäs Energi AB</v>
      </c>
      <c r="C40" t="str">
        <f>IFERROR(INDEX('Miljövärden urval för publ'!$A$2:$AA$600,MATCH('Miljövärden för publ företag'!$A40,'Miljövärden urval för publ'!$R$2:$R$600,0),2),"")</f>
        <v>Kilafors</v>
      </c>
      <c r="D40">
        <f>IFERROR(VLOOKUP($C40,'Miljövärden urval för publ'!$B$2:$H$600,MATCH('Miljövärden för publ företag'!D$4,'Miljövärden urval för publ'!$B$2:$H$2,0),FALSE),"")</f>
        <v>9.2365100000000006E-2</v>
      </c>
      <c r="E40">
        <f>IFERROR(VLOOKUP($C40,'Miljövärden urval för publ'!$B$2:$H$600,MATCH('Miljövärden för publ företag'!E$4,'Miljövärden urval för publ'!$B$2:$H$2,0),FALSE),"")</f>
        <v>11.4283</v>
      </c>
      <c r="F40">
        <f>IFERROR(VLOOKUP($C40,'Miljövärden urval för publ'!$B$2:$H$600,MATCH('Miljövärden för publ företag'!F$4,'Miljövärden urval för publ'!$B$2:$H$2,0),FALSE),"")</f>
        <v>8.8199699999999996</v>
      </c>
      <c r="G40">
        <f>IFERROR(VLOOKUP($C40,'Miljövärden urval för publ'!$B$2:$H$600,MATCH('Miljövärden för publ företag'!G$4,'Miljövärden urval för publ'!$B$2:$H$2,0),FALSE),"")</f>
        <v>1.8801499999999999E-2</v>
      </c>
      <c r="J40">
        <f t="shared" si="1"/>
        <v>11</v>
      </c>
      <c r="M40">
        <v>36</v>
      </c>
      <c r="N40" t="str">
        <f t="shared" si="2"/>
        <v>Haparanda Värmeverk AB</v>
      </c>
      <c r="P40" s="158">
        <f t="shared" si="3"/>
        <v>0</v>
      </c>
      <c r="Q40" s="152" t="str">
        <f t="shared" si="0"/>
        <v/>
      </c>
      <c r="R40">
        <v>36</v>
      </c>
      <c r="S40" t="str">
        <f t="shared" si="4"/>
        <v/>
      </c>
    </row>
    <row r="41" spans="1:19">
      <c r="A41" s="162">
        <v>38</v>
      </c>
      <c r="B41" t="str">
        <f>IFERROR(INDEX('Miljövärden urval för publ'!$A$2:$AA$600,MATCH('Miljövärden för publ företag'!$A41,'Miljövärden urval för publ'!$R$2:$R$600,0),1),"")</f>
        <v>Bollnäs Energi AB</v>
      </c>
      <c r="C41" t="str">
        <f>IFERROR(INDEX('Miljövärden urval för publ'!$A$2:$AA$600,MATCH('Miljövärden för publ företag'!$A41,'Miljövärden urval för publ'!$R$2:$R$600,0),2),"")</f>
        <v>Rengsjö</v>
      </c>
      <c r="D41">
        <f>IFERROR(VLOOKUP($C41,'Miljövärden urval för publ'!$B$2:$H$600,MATCH('Miljövärden för publ företag'!D$4,'Miljövärden urval för publ'!$B$2:$H$2,0),FALSE),"")</f>
        <v>0.21013799999999999</v>
      </c>
      <c r="E41">
        <f>IFERROR(VLOOKUP($C41,'Miljövärden urval för publ'!$B$2:$H$600,MATCH('Miljövärden för publ företag'!E$4,'Miljövärden urval för publ'!$B$2:$H$2,0),FALSE),"")</f>
        <v>6.31724</v>
      </c>
      <c r="F41">
        <f>IFERROR(VLOOKUP($C41,'Miljövärden urval för publ'!$B$2:$H$600,MATCH('Miljövärden för publ företag'!F$4,'Miljövärden urval för publ'!$B$2:$H$2,0),FALSE),"")</f>
        <v>22.110299999999999</v>
      </c>
      <c r="G41">
        <f>IFERROR(VLOOKUP($C41,'Miljövärden urval för publ'!$B$2:$H$600,MATCH('Miljövärden för publ företag'!G$4,'Miljövärden urval för publ'!$B$2:$H$2,0),FALSE),"")</f>
        <v>0</v>
      </c>
      <c r="J41">
        <f t="shared" si="1"/>
        <v>11</v>
      </c>
      <c r="M41">
        <v>37</v>
      </c>
      <c r="N41" t="str">
        <f t="shared" si="2"/>
        <v>Hedemora Energi AB</v>
      </c>
      <c r="P41" s="158">
        <f t="shared" si="3"/>
        <v>0</v>
      </c>
      <c r="Q41" s="152" t="str">
        <f t="shared" si="0"/>
        <v/>
      </c>
      <c r="R41">
        <v>37</v>
      </c>
      <c r="S41" t="str">
        <f t="shared" si="4"/>
        <v/>
      </c>
    </row>
    <row r="42" spans="1:19">
      <c r="A42" s="162">
        <v>39</v>
      </c>
      <c r="B42" t="str">
        <f>IFERROR(INDEX('Miljövärden urval för publ'!$A$2:$AA$600,MATCH('Miljövärden för publ företag'!$A42,'Miljövärden urval för publ'!$R$2:$R$600,0),1),"")</f>
        <v>Borgholm Energi AB</v>
      </c>
      <c r="C42" t="str">
        <f>IFERROR(INDEX('Miljövärden urval för publ'!$A$2:$AA$600,MATCH('Miljövärden för publ företag'!$A42,'Miljövärden urval för publ'!$R$2:$R$600,0),2),"")</f>
        <v>Borgholm</v>
      </c>
      <c r="D42">
        <f>IFERROR(VLOOKUP($C42,'Miljövärden urval för publ'!$B$2:$H$600,MATCH('Miljövärden för publ företag'!D$4,'Miljövärden urval för publ'!$B$2:$H$2,0),FALSE),"")</f>
        <v>0.10978499999999999</v>
      </c>
      <c r="E42">
        <f>IFERROR(VLOOKUP($C42,'Miljövärden urval för publ'!$B$2:$H$600,MATCH('Miljövärden för publ företag'!E$4,'Miljövärden urval för publ'!$B$2:$H$2,0),FALSE),"")</f>
        <v>5.3385600000000002</v>
      </c>
      <c r="F42">
        <f>IFERROR(VLOOKUP($C42,'Miljövärden urval för publ'!$B$2:$H$600,MATCH('Miljövärden för publ företag'!F$4,'Miljövärden urval för publ'!$B$2:$H$2,0),FALSE),"")</f>
        <v>7.3289600000000004</v>
      </c>
      <c r="G42">
        <f>IFERROR(VLOOKUP($C42,'Miljövärden urval för publ'!$B$2:$H$600,MATCH('Miljövärden för publ företag'!G$4,'Miljövärden urval för publ'!$B$2:$H$2,0),FALSE),"")</f>
        <v>3.6097199999999999E-3</v>
      </c>
      <c r="J42">
        <f t="shared" si="1"/>
        <v>12</v>
      </c>
      <c r="M42">
        <v>38</v>
      </c>
      <c r="N42" t="str">
        <f t="shared" si="2"/>
        <v>Hjo Energi AB</v>
      </c>
      <c r="P42" s="158">
        <f t="shared" si="3"/>
        <v>0</v>
      </c>
      <c r="Q42" s="152" t="str">
        <f t="shared" si="0"/>
        <v/>
      </c>
      <c r="R42">
        <v>38</v>
      </c>
      <c r="S42" t="str">
        <f t="shared" si="4"/>
        <v/>
      </c>
    </row>
    <row r="43" spans="1:19">
      <c r="A43" s="162">
        <v>40</v>
      </c>
      <c r="B43" t="str">
        <f>IFERROR(INDEX('Miljövärden urval för publ'!$A$2:$AA$600,MATCH('Miljövärden för publ företag'!$A43,'Miljövärden urval för publ'!$R$2:$R$600,0),1),"")</f>
        <v>Borgholm Energi AB</v>
      </c>
      <c r="C43" t="str">
        <f>IFERROR(INDEX('Miljövärden urval för publ'!$A$2:$AA$600,MATCH('Miljövärden för publ företag'!$A43,'Miljövärden urval för publ'!$R$2:$R$600,0),2),"")</f>
        <v>Löttorp</v>
      </c>
      <c r="D43">
        <f>IFERROR(VLOOKUP($C43,'Miljövärden urval för publ'!$B$2:$H$600,MATCH('Miljövärden för publ företag'!D$4,'Miljövärden urval för publ'!$B$2:$H$2,0),FALSE),"")</f>
        <v>0.13609599999999999</v>
      </c>
      <c r="E43">
        <f>IFERROR(VLOOKUP($C43,'Miljövärden urval för publ'!$B$2:$H$600,MATCH('Miljövärden för publ företag'!E$4,'Miljövärden urval för publ'!$B$2:$H$2,0),FALSE),"")</f>
        <v>10.872299999999999</v>
      </c>
      <c r="F43">
        <f>IFERROR(VLOOKUP($C43,'Miljövärden urval för publ'!$B$2:$H$600,MATCH('Miljövärden för publ företag'!F$4,'Miljövärden urval för publ'!$B$2:$H$2,0),FALSE),"")</f>
        <v>9.4676399999999994</v>
      </c>
      <c r="G43">
        <f>IFERROR(VLOOKUP($C43,'Miljövärden urval för publ'!$B$2:$H$600,MATCH('Miljövärden för publ företag'!G$4,'Miljövärden urval för publ'!$B$2:$H$2,0),FALSE),"")</f>
        <v>1.5997899999999999E-2</v>
      </c>
      <c r="J43">
        <f t="shared" si="1"/>
        <v>12</v>
      </c>
      <c r="M43">
        <v>39</v>
      </c>
      <c r="N43" t="str">
        <f t="shared" si="2"/>
        <v>Härnösand Energi &amp; Miljö AB</v>
      </c>
      <c r="P43" s="158">
        <f t="shared" si="3"/>
        <v>0</v>
      </c>
      <c r="Q43" s="152" t="str">
        <f t="shared" si="0"/>
        <v/>
      </c>
      <c r="R43">
        <v>39</v>
      </c>
      <c r="S43" t="str">
        <f t="shared" si="4"/>
        <v/>
      </c>
    </row>
    <row r="44" spans="1:19">
      <c r="A44" s="162">
        <v>41</v>
      </c>
      <c r="B44" t="str">
        <f>IFERROR(INDEX('Miljövärden urval för publ'!$A$2:$AA$600,MATCH('Miljövärden för publ företag'!$A44,'Miljövärden urval för publ'!$R$2:$R$600,0),1),"")</f>
        <v>Borlänge Energi AB</v>
      </c>
      <c r="C44" t="str">
        <f>IFERROR(INDEX('Miljövärden urval för publ'!$A$2:$AA$600,MATCH('Miljövärden för publ företag'!$A44,'Miljövärden urval för publ'!$R$2:$R$600,0),2),"")</f>
        <v>Borlänge</v>
      </c>
      <c r="D44">
        <f>IFERROR(VLOOKUP($C44,'Miljövärden urval för publ'!$B$2:$H$600,MATCH('Miljövärden för publ företag'!D$4,'Miljövärden urval för publ'!$B$2:$H$2,0),FALSE),"")</f>
        <v>6.2675099999999997E-2</v>
      </c>
      <c r="E44">
        <f>IFERROR(VLOOKUP($C44,'Miljövärden urval för publ'!$B$2:$H$600,MATCH('Miljövärden för publ företag'!E$4,'Miljövärden urval för publ'!$B$2:$H$2,0),FALSE),"")</f>
        <v>86.653000000000006</v>
      </c>
      <c r="F44">
        <f>IFERROR(VLOOKUP($C44,'Miljövärden urval för publ'!$B$2:$H$600,MATCH('Miljövärden för publ företag'!F$4,'Miljövärden urval för publ'!$B$2:$H$2,0),FALSE),"")</f>
        <v>3.7126199999999998</v>
      </c>
      <c r="G44">
        <f>IFERROR(VLOOKUP($C44,'Miljövärden urval för publ'!$B$2:$H$600,MATCH('Miljövärden för publ företag'!G$4,'Miljövärden urval för publ'!$B$2:$H$2,0),FALSE),"")</f>
        <v>7.4348800000000002E-5</v>
      </c>
      <c r="J44">
        <f t="shared" si="1"/>
        <v>13</v>
      </c>
      <c r="M44">
        <v>40</v>
      </c>
      <c r="N44" t="str">
        <f t="shared" si="2"/>
        <v>Hässleholm Miljö AB</v>
      </c>
      <c r="P44" s="158">
        <f t="shared" si="3"/>
        <v>0</v>
      </c>
      <c r="Q44" s="152" t="str">
        <f t="shared" si="0"/>
        <v/>
      </c>
      <c r="R44">
        <v>40</v>
      </c>
      <c r="S44" t="str">
        <f t="shared" si="4"/>
        <v/>
      </c>
    </row>
    <row r="45" spans="1:19">
      <c r="A45" s="162">
        <v>42</v>
      </c>
      <c r="B45" t="str">
        <f>IFERROR(INDEX('Miljövärden urval för publ'!$A$2:$AA$600,MATCH('Miljövärden för publ företag'!$A45,'Miljövärden urval för publ'!$R$2:$R$600,0),1),"")</f>
        <v>Borlänge Energi AB</v>
      </c>
      <c r="C45" t="str">
        <f>IFERROR(INDEX('Miljövärden urval för publ'!$A$2:$AA$600,MATCH('Miljövärden för publ företag'!$A45,'Miljövärden urval för publ'!$R$2:$R$600,0),2),"")</f>
        <v>Ornäs</v>
      </c>
      <c r="D45">
        <f>IFERROR(VLOOKUP($C45,'Miljövärden urval för publ'!$B$2:$H$600,MATCH('Miljövärden för publ företag'!D$4,'Miljövärden urval för publ'!$B$2:$H$2,0),FALSE),"")</f>
        <v>0.180372</v>
      </c>
      <c r="E45">
        <f>IFERROR(VLOOKUP($C45,'Miljövärden urval för publ'!$B$2:$H$600,MATCH('Miljövärden för publ företag'!E$4,'Miljövärden urval för publ'!$B$2:$H$2,0),FALSE),"")</f>
        <v>6.4174199999999999</v>
      </c>
      <c r="F45">
        <f>IFERROR(VLOOKUP($C45,'Miljövärden urval för publ'!$B$2:$H$600,MATCH('Miljövärden för publ företag'!F$4,'Miljövärden urval för publ'!$B$2:$H$2,0),FALSE),"")</f>
        <v>22.461099999999998</v>
      </c>
      <c r="G45">
        <f>IFERROR(VLOOKUP($C45,'Miljövärden urval för publ'!$B$2:$H$600,MATCH('Miljövärden för publ företag'!G$4,'Miljövärden urval för publ'!$B$2:$H$2,0),FALSE),"")</f>
        <v>0</v>
      </c>
      <c r="J45">
        <f t="shared" si="1"/>
        <v>13</v>
      </c>
      <c r="M45">
        <v>41</v>
      </c>
      <c r="N45" t="str">
        <f t="shared" si="2"/>
        <v>Höganäs Energi AB</v>
      </c>
      <c r="P45" s="158">
        <f t="shared" si="3"/>
        <v>0</v>
      </c>
      <c r="Q45" s="152" t="str">
        <f t="shared" si="0"/>
        <v/>
      </c>
      <c r="R45">
        <v>41</v>
      </c>
      <c r="S45" t="str">
        <f t="shared" si="4"/>
        <v/>
      </c>
    </row>
    <row r="46" spans="1:19">
      <c r="A46" s="162">
        <v>43</v>
      </c>
      <c r="B46" t="str">
        <f>IFERROR(INDEX('Miljövärden urval för publ'!$A$2:$AA$600,MATCH('Miljövärden för publ företag'!$A46,'Miljövärden urval för publ'!$R$2:$R$600,0),1),"")</f>
        <v>Borlänge Energi AB</v>
      </c>
      <c r="C46" t="str">
        <f>IFERROR(INDEX('Miljövärden urval för publ'!$A$2:$AA$600,MATCH('Miljövärden för publ företag'!$A46,'Miljövärden urval för publ'!$R$2:$R$600,0),2),"")</f>
        <v>Torsång</v>
      </c>
      <c r="D46">
        <f>IFERROR(VLOOKUP($C46,'Miljövärden urval för publ'!$B$2:$H$600,MATCH('Miljövärden för publ företag'!D$4,'Miljövärden urval för publ'!$B$2:$H$2,0),FALSE),"")</f>
        <v>0.24942900000000001</v>
      </c>
      <c r="E46">
        <f>IFERROR(VLOOKUP($C46,'Miljövärden urval för publ'!$B$2:$H$600,MATCH('Miljövärden för publ företag'!E$4,'Miljövärden urval för publ'!$B$2:$H$2,0),FALSE),"")</f>
        <v>7.2919700000000001</v>
      </c>
      <c r="F46">
        <f>IFERROR(VLOOKUP($C46,'Miljövärden urval för publ'!$B$2:$H$600,MATCH('Miljövärden för publ företag'!F$4,'Miljövärden urval för publ'!$B$2:$H$2,0),FALSE),"")</f>
        <v>24.678000000000001</v>
      </c>
      <c r="G46">
        <f>IFERROR(VLOOKUP($C46,'Miljövärden urval för publ'!$B$2:$H$600,MATCH('Miljövärden för publ företag'!G$4,'Miljövärden urval för publ'!$B$2:$H$2,0),FALSE),"")</f>
        <v>5.0848699999999996E-4</v>
      </c>
      <c r="J46">
        <f t="shared" si="1"/>
        <v>13</v>
      </c>
      <c r="M46">
        <v>42</v>
      </c>
      <c r="N46" t="str">
        <f t="shared" si="2"/>
        <v>Jokkmokks Värmeverk AB</v>
      </c>
      <c r="P46" s="158">
        <f t="shared" si="3"/>
        <v>0</v>
      </c>
      <c r="Q46" s="152" t="str">
        <f t="shared" si="0"/>
        <v/>
      </c>
      <c r="R46">
        <v>42</v>
      </c>
      <c r="S46" t="str">
        <f t="shared" si="4"/>
        <v/>
      </c>
    </row>
    <row r="47" spans="1:19">
      <c r="A47" s="162">
        <v>44</v>
      </c>
      <c r="B47" t="str">
        <f>IFERROR(INDEX('Miljövärden urval för publ'!$A$2:$AA$600,MATCH('Miljövärden för publ företag'!$A47,'Miljövärden urval för publ'!$R$2:$R$600,0),1),"")</f>
        <v>Borås Energi &amp; Miljö AB</v>
      </c>
      <c r="C47" t="str">
        <f>IFERROR(INDEX('Miljövärden urval för publ'!$A$2:$AA$600,MATCH('Miljövärden för publ företag'!$A47,'Miljövärden urval för publ'!$R$2:$R$600,0),2),"")</f>
        <v>Borås</v>
      </c>
      <c r="D47">
        <f>IFERROR(VLOOKUP($C47,'Miljövärden urval för publ'!$B$2:$H$600,MATCH('Miljövärden för publ företag'!D$4,'Miljövärden urval för publ'!$B$2:$H$2,0),FALSE),"")</f>
        <v>6.0897800000000002E-2</v>
      </c>
      <c r="E47">
        <f>IFERROR(VLOOKUP($C47,'Miljövärden urval för publ'!$B$2:$H$600,MATCH('Miljövärden för publ företag'!E$4,'Miljövärden urval för publ'!$B$2:$H$2,0),FALSE),"")</f>
        <v>40.559100000000001</v>
      </c>
      <c r="F47">
        <f>IFERROR(VLOOKUP($C47,'Miljövärden urval för publ'!$B$2:$H$600,MATCH('Miljövärden för publ företag'!F$4,'Miljövärden urval för publ'!$B$2:$H$2,0),FALSE),"")</f>
        <v>4.7251799999999999</v>
      </c>
      <c r="G47">
        <f>IFERROR(VLOOKUP($C47,'Miljövärden urval för publ'!$B$2:$H$600,MATCH('Miljövärden för publ företag'!G$4,'Miljövärden urval för publ'!$B$2:$H$2,0),FALSE),"")</f>
        <v>1.5114900000000001E-3</v>
      </c>
      <c r="J47">
        <f t="shared" si="1"/>
        <v>14</v>
      </c>
      <c r="M47">
        <v>43</v>
      </c>
      <c r="N47" t="str">
        <f t="shared" si="2"/>
        <v>Jämtkraft AB</v>
      </c>
      <c r="P47" s="158">
        <f t="shared" si="3"/>
        <v>0</v>
      </c>
      <c r="Q47" s="152" t="str">
        <f t="shared" si="0"/>
        <v/>
      </c>
      <c r="R47">
        <v>43</v>
      </c>
      <c r="S47" t="str">
        <f t="shared" si="4"/>
        <v/>
      </c>
    </row>
    <row r="48" spans="1:19">
      <c r="A48" s="162">
        <v>45</v>
      </c>
      <c r="B48" t="str">
        <f>IFERROR(INDEX('Miljövärden urval för publ'!$A$2:$AA$600,MATCH('Miljövärden för publ företag'!$A48,'Miljövärden urval för publ'!$R$2:$R$600,0),1),"")</f>
        <v>Borås Energi &amp; Miljö AB</v>
      </c>
      <c r="C48" t="str">
        <f>IFERROR(INDEX('Miljövärden urval för publ'!$A$2:$AA$600,MATCH('Miljövärden för publ företag'!$A48,'Miljövärden urval för publ'!$R$2:$R$600,0),2),"")</f>
        <v>Borås, Bra Miljöval</v>
      </c>
      <c r="D48">
        <f>IFERROR(VLOOKUP($C48,'Miljövärden urval för publ'!$B$2:$H$600,MATCH('Miljövärden för publ företag'!D$4,'Miljövärden urval för publ'!$B$2:$H$2,0),FALSE),"")</f>
        <v>2.1533500000000001E-2</v>
      </c>
      <c r="E48">
        <f>IFERROR(VLOOKUP($C48,'Miljövärden urval för publ'!$B$2:$H$600,MATCH('Miljövärden för publ företag'!E$4,'Miljövärden urval för publ'!$B$2:$H$2,0),FALSE),"")</f>
        <v>2.7305799999999998</v>
      </c>
      <c r="F48">
        <f>IFERROR(VLOOKUP($C48,'Miljövärden urval för publ'!$B$2:$H$600,MATCH('Miljövärden för publ företag'!F$4,'Miljövärden urval för publ'!$B$2:$H$2,0),FALSE),"")</f>
        <v>4.7785099999999998</v>
      </c>
      <c r="G48">
        <f>IFERROR(VLOOKUP($C48,'Miljövärden urval för publ'!$B$2:$H$600,MATCH('Miljövärden för publ företag'!G$4,'Miljövärden urval för publ'!$B$2:$H$2,0),FALSE),"")</f>
        <v>0</v>
      </c>
      <c r="J48">
        <f t="shared" si="1"/>
        <v>14</v>
      </c>
      <c r="M48">
        <v>44</v>
      </c>
      <c r="N48" t="str">
        <f t="shared" si="2"/>
        <v>Jämtlands Värme AB</v>
      </c>
      <c r="P48" s="158">
        <f t="shared" si="3"/>
        <v>0</v>
      </c>
      <c r="Q48" s="152" t="str">
        <f t="shared" si="0"/>
        <v/>
      </c>
      <c r="R48">
        <v>44</v>
      </c>
      <c r="S48" t="str">
        <f t="shared" si="4"/>
        <v/>
      </c>
    </row>
    <row r="49" spans="1:19">
      <c r="A49" s="162">
        <v>46</v>
      </c>
      <c r="B49" t="str">
        <f>IFERROR(INDEX('Miljövärden urval för publ'!$A$2:$AA$600,MATCH('Miljövärden för publ företag'!$A49,'Miljövärden urval för publ'!$R$2:$R$600,0),1),"")</f>
        <v>BTEA Energi AB</v>
      </c>
      <c r="C49" t="str">
        <f>IFERROR(INDEX('Miljövärden urval för publ'!$A$2:$AA$600,MATCH('Miljövärden för publ företag'!$A49,'Miljövärden urval för publ'!$R$2:$R$600,0),2),"")</f>
        <v>Berg</v>
      </c>
      <c r="D49">
        <f>IFERROR(VLOOKUP($C49,'Miljövärden urval för publ'!$B$2:$H$600,MATCH('Miljövärden för publ företag'!D$4,'Miljövärden urval för publ'!$B$2:$H$2,0),FALSE),"")</f>
        <v>0.263353</v>
      </c>
      <c r="E49">
        <f>IFERROR(VLOOKUP($C49,'Miljövärden urval för publ'!$B$2:$H$600,MATCH('Miljövärden för publ företag'!E$4,'Miljövärden urval för publ'!$B$2:$H$2,0),FALSE),"")</f>
        <v>37.688200000000002</v>
      </c>
      <c r="F49">
        <f>IFERROR(VLOOKUP($C49,'Miljövärden urval för publ'!$B$2:$H$600,MATCH('Miljövärden för publ företag'!F$4,'Miljövärden urval för publ'!$B$2:$H$2,0),FALSE),"")</f>
        <v>9.4341899999999992</v>
      </c>
      <c r="G49">
        <f>IFERROR(VLOOKUP($C49,'Miljövärden urval för publ'!$B$2:$H$600,MATCH('Miljövärden för publ företag'!G$4,'Miljövärden urval för publ'!$B$2:$H$2,0),FALSE),"")</f>
        <v>4.3002899999999997E-2</v>
      </c>
      <c r="J49">
        <f t="shared" si="1"/>
        <v>15</v>
      </c>
      <c r="M49">
        <v>45</v>
      </c>
      <c r="N49" t="str">
        <f t="shared" si="2"/>
        <v>Jönköping Energi AB</v>
      </c>
      <c r="P49" s="158">
        <f t="shared" si="3"/>
        <v>0</v>
      </c>
      <c r="Q49" s="152" t="str">
        <f t="shared" si="0"/>
        <v/>
      </c>
      <c r="R49">
        <v>45</v>
      </c>
      <c r="S49" t="str">
        <f t="shared" si="4"/>
        <v/>
      </c>
    </row>
    <row r="50" spans="1:19">
      <c r="A50" s="162">
        <v>47</v>
      </c>
      <c r="B50" t="str">
        <f>IFERROR(INDEX('Miljövärden urval för publ'!$A$2:$AA$600,MATCH('Miljövärden för publ företag'!$A50,'Miljövärden urval för publ'!$R$2:$R$600,0),1),"")</f>
        <v>C4 Energi AB</v>
      </c>
      <c r="C50" t="str">
        <f>IFERROR(INDEX('Miljövärden urval för publ'!$A$2:$AA$600,MATCH('Miljövärden för publ företag'!$A50,'Miljövärden urval för publ'!$R$2:$R$600,0),2),"")</f>
        <v>Fjälkinge</v>
      </c>
      <c r="D50">
        <f>IFERROR(VLOOKUP($C50,'Miljövärden urval för publ'!$B$2:$H$600,MATCH('Miljövärden för publ företag'!D$4,'Miljövärden urval för publ'!$B$2:$H$2,0),FALSE),"")</f>
        <v>0.10992300000000001</v>
      </c>
      <c r="E50">
        <f>IFERROR(VLOOKUP($C50,'Miljövärden urval för publ'!$B$2:$H$600,MATCH('Miljövärden för publ företag'!E$4,'Miljövärden urval för publ'!$B$2:$H$2,0),FALSE),"")</f>
        <v>19.349399999999999</v>
      </c>
      <c r="F50">
        <f>IFERROR(VLOOKUP($C50,'Miljövärden urval för publ'!$B$2:$H$600,MATCH('Miljövärden för publ företag'!F$4,'Miljövärden urval för publ'!$B$2:$H$2,0),FALSE),"")</f>
        <v>11.975099999999999</v>
      </c>
      <c r="G50">
        <f>IFERROR(VLOOKUP($C50,'Miljövärden urval för publ'!$B$2:$H$600,MATCH('Miljövärden för publ företag'!G$4,'Miljövärden urval för publ'!$B$2:$H$2,0),FALSE),"")</f>
        <v>2.92333E-2</v>
      </c>
      <c r="J50">
        <f t="shared" si="1"/>
        <v>16</v>
      </c>
      <c r="M50">
        <v>46</v>
      </c>
      <c r="N50" t="str">
        <f t="shared" si="2"/>
        <v>Kalmar Energi Värme AB</v>
      </c>
      <c r="P50" s="158">
        <f t="shared" si="3"/>
        <v>0</v>
      </c>
      <c r="Q50" s="152" t="str">
        <f t="shared" si="0"/>
        <v/>
      </c>
      <c r="R50">
        <v>46</v>
      </c>
      <c r="S50" t="str">
        <f t="shared" si="4"/>
        <v/>
      </c>
    </row>
    <row r="51" spans="1:19">
      <c r="A51" s="162">
        <v>48</v>
      </c>
      <c r="B51" t="str">
        <f>IFERROR(INDEX('Miljövärden urval för publ'!$A$2:$AA$600,MATCH('Miljövärden för publ företag'!$A51,'Miljövärden urval för publ'!$R$2:$R$600,0),1),"")</f>
        <v>C4 Energi AB</v>
      </c>
      <c r="C51" t="str">
        <f>IFERROR(INDEX('Miljövärden urval för publ'!$A$2:$AA$600,MATCH('Miljövärden för publ företag'!$A51,'Miljövärden urval för publ'!$R$2:$R$600,0),2),"")</f>
        <v>Kristianstad</v>
      </c>
      <c r="D51">
        <f>IFERROR(VLOOKUP($C51,'Miljövärden urval för publ'!$B$2:$H$600,MATCH('Miljövärden för publ företag'!D$4,'Miljövärden urval för publ'!$B$2:$H$2,0),FALSE),"")</f>
        <v>3.7586500000000002E-2</v>
      </c>
      <c r="E51">
        <f>IFERROR(VLOOKUP($C51,'Miljövärden urval för publ'!$B$2:$H$600,MATCH('Miljövärden för publ företag'!E$4,'Miljövärden urval för publ'!$B$2:$H$2,0),FALSE),"")</f>
        <v>3.3829400000000001</v>
      </c>
      <c r="F51">
        <f>IFERROR(VLOOKUP($C51,'Miljövärden urval för publ'!$B$2:$H$600,MATCH('Miljövärden för publ företag'!F$4,'Miljövärden urval för publ'!$B$2:$H$2,0),FALSE),"")</f>
        <v>6.1367900000000004</v>
      </c>
      <c r="G51">
        <f>IFERROR(VLOOKUP($C51,'Miljövärden urval för publ'!$B$2:$H$600,MATCH('Miljövärden för publ företag'!G$4,'Miljövärden urval för publ'!$B$2:$H$2,0),FALSE),"")</f>
        <v>7.0669099999999996E-4</v>
      </c>
      <c r="J51">
        <f t="shared" si="1"/>
        <v>16</v>
      </c>
      <c r="M51">
        <v>47</v>
      </c>
      <c r="N51" t="str">
        <f t="shared" si="2"/>
        <v>Karlsborgs Värme AB</v>
      </c>
      <c r="P51" s="158">
        <f t="shared" si="3"/>
        <v>0</v>
      </c>
      <c r="Q51" s="152" t="str">
        <f t="shared" si="0"/>
        <v/>
      </c>
      <c r="R51">
        <v>47</v>
      </c>
      <c r="S51" t="str">
        <f t="shared" si="4"/>
        <v/>
      </c>
    </row>
    <row r="52" spans="1:19">
      <c r="A52" s="162">
        <v>49</v>
      </c>
      <c r="B52" t="str">
        <f>IFERROR(INDEX('Miljövärden urval för publ'!$A$2:$AA$600,MATCH('Miljövärden för publ företag'!$A52,'Miljövärden urval för publ'!$R$2:$R$600,0),1),"")</f>
        <v>Degerfors Energi AB</v>
      </c>
      <c r="C52" t="str">
        <f>IFERROR(INDEX('Miljövärden urval för publ'!$A$2:$AA$600,MATCH('Miljövärden för publ företag'!$A52,'Miljövärden urval för publ'!$R$2:$R$600,0),2),"")</f>
        <v>HVC Degerfors</v>
      </c>
      <c r="D52">
        <f>IFERROR(VLOOKUP($C52,'Miljövärden urval för publ'!$B$2:$H$600,MATCH('Miljövärden för publ företag'!D$4,'Miljövärden urval för publ'!$B$2:$H$2,0),FALSE),"")</f>
        <v>7.01291E-2</v>
      </c>
      <c r="E52">
        <f>IFERROR(VLOOKUP($C52,'Miljövärden urval för publ'!$B$2:$H$600,MATCH('Miljövärden för publ företag'!E$4,'Miljövärden urval för publ'!$B$2:$H$2,0),FALSE),"")</f>
        <v>4.4789300000000001</v>
      </c>
      <c r="F52">
        <f>IFERROR(VLOOKUP($C52,'Miljövärden urval för publ'!$B$2:$H$600,MATCH('Miljövärden för publ företag'!F$4,'Miljövärden urval för publ'!$B$2:$H$2,0),FALSE),"")</f>
        <v>9.1841000000000008</v>
      </c>
      <c r="G52">
        <f>IFERROR(VLOOKUP($C52,'Miljövärden urval för publ'!$B$2:$H$600,MATCH('Miljövärden för publ företag'!G$4,'Miljövärden urval för publ'!$B$2:$H$2,0),FALSE),"")</f>
        <v>0</v>
      </c>
      <c r="J52">
        <f t="shared" si="1"/>
        <v>17</v>
      </c>
      <c r="M52">
        <v>48</v>
      </c>
      <c r="N52" t="str">
        <f t="shared" si="2"/>
        <v>Karlshamn Energi AB</v>
      </c>
      <c r="P52" s="158">
        <f t="shared" si="3"/>
        <v>0</v>
      </c>
      <c r="Q52" s="152" t="str">
        <f t="shared" si="0"/>
        <v/>
      </c>
      <c r="R52">
        <v>48</v>
      </c>
      <c r="S52" t="str">
        <f t="shared" si="4"/>
        <v/>
      </c>
    </row>
    <row r="53" spans="1:19">
      <c r="A53" s="162">
        <v>50</v>
      </c>
      <c r="B53" t="str">
        <f>IFERROR(INDEX('Miljövärden urval för publ'!$A$2:$AA$600,MATCH('Miljövärden för publ företag'!$A53,'Miljövärden urval för publ'!$R$2:$R$600,0),1),"")</f>
        <v>Degerfors Energi AB</v>
      </c>
      <c r="C53" t="str">
        <f>IFERROR(INDEX('Miljövärden urval för publ'!$A$2:$AA$600,MATCH('Miljövärden för publ företag'!$A53,'Miljövärden urval för publ'!$R$2:$R$600,0),2),"")</f>
        <v>Svartå</v>
      </c>
      <c r="D53">
        <f>IFERROR(VLOOKUP($C53,'Miljövärden urval för publ'!$B$2:$H$600,MATCH('Miljövärden för publ företag'!D$4,'Miljövärden urval för publ'!$B$2:$H$2,0),FALSE),"")</f>
        <v>0.19179499999999999</v>
      </c>
      <c r="E53">
        <f>IFERROR(VLOOKUP($C53,'Miljövärden urval för publ'!$B$2:$H$600,MATCH('Miljövärden för publ företag'!E$4,'Miljövärden urval för publ'!$B$2:$H$2,0),FALSE),"")</f>
        <v>6.1480300000000003</v>
      </c>
      <c r="F53">
        <f>IFERROR(VLOOKUP($C53,'Miljövärden urval för publ'!$B$2:$H$600,MATCH('Miljövärden för publ företag'!F$4,'Miljövärden urval för publ'!$B$2:$H$2,0),FALSE),"")</f>
        <v>18.633099999999999</v>
      </c>
      <c r="G53">
        <f>IFERROR(VLOOKUP($C53,'Miljövärden urval för publ'!$B$2:$H$600,MATCH('Miljövärden för publ företag'!G$4,'Miljövärden urval för publ'!$B$2:$H$2,0),FALSE),"")</f>
        <v>1.55613E-2</v>
      </c>
      <c r="J53">
        <f t="shared" si="1"/>
        <v>17</v>
      </c>
      <c r="M53">
        <v>49</v>
      </c>
      <c r="N53" t="str">
        <f t="shared" si="2"/>
        <v>Karlskoga Kraftvärmeverk AB</v>
      </c>
      <c r="P53" s="158">
        <f t="shared" si="3"/>
        <v>0</v>
      </c>
      <c r="Q53" s="152" t="str">
        <f t="shared" si="0"/>
        <v/>
      </c>
      <c r="R53">
        <v>49</v>
      </c>
      <c r="S53" t="str">
        <f t="shared" si="4"/>
        <v/>
      </c>
    </row>
    <row r="54" spans="1:19">
      <c r="A54" s="162">
        <v>51</v>
      </c>
      <c r="B54" t="str">
        <f>IFERROR(INDEX('Miljövärden urval för publ'!$A$2:$AA$600,MATCH('Miljövärden för publ företag'!$A54,'Miljövärden urval för publ'!$R$2:$R$600,0),1),"")</f>
        <v>Degerfors Energi AB</v>
      </c>
      <c r="C54" t="str">
        <f>IFERROR(INDEX('Miljövärden urval för publ'!$A$2:$AA$600,MATCH('Miljövärden för publ företag'!$A54,'Miljövärden urval för publ'!$R$2:$R$600,0),2),"")</f>
        <v>Åtorp</v>
      </c>
      <c r="D54">
        <f>IFERROR(VLOOKUP($C54,'Miljövärden urval för publ'!$B$2:$H$600,MATCH('Miljövärden för publ företag'!D$4,'Miljövärden urval för publ'!$B$2:$H$2,0),FALSE),"")</f>
        <v>0.28589700000000001</v>
      </c>
      <c r="E54">
        <f>IFERROR(VLOOKUP($C54,'Miljövärden urval för publ'!$B$2:$H$600,MATCH('Miljövärden för publ företag'!E$4,'Miljövärden urval för publ'!$B$2:$H$2,0),FALSE),"")</f>
        <v>24.923300000000001</v>
      </c>
      <c r="F54">
        <f>IFERROR(VLOOKUP($C54,'Miljövärden urval för publ'!$B$2:$H$600,MATCH('Miljövärden för publ företag'!F$4,'Miljövärden urval för publ'!$B$2:$H$2,0),FALSE),"")</f>
        <v>23.2973</v>
      </c>
      <c r="G54">
        <f>IFERROR(VLOOKUP($C54,'Miljövärden urval för publ'!$B$2:$H$600,MATCH('Miljövärden för publ företag'!G$4,'Miljövärden urval för publ'!$B$2:$H$2,0),FALSE),"")</f>
        <v>2.6900500000000001E-2</v>
      </c>
      <c r="J54">
        <f t="shared" si="1"/>
        <v>17</v>
      </c>
      <c r="M54">
        <v>50</v>
      </c>
      <c r="N54" t="str">
        <f t="shared" si="2"/>
        <v>Karlstads Energi AB</v>
      </c>
      <c r="P54" s="158">
        <f t="shared" si="3"/>
        <v>0</v>
      </c>
      <c r="Q54" s="152" t="str">
        <f t="shared" si="0"/>
        <v/>
      </c>
      <c r="R54">
        <v>50</v>
      </c>
      <c r="S54" t="str">
        <f t="shared" si="4"/>
        <v/>
      </c>
    </row>
    <row r="55" spans="1:19">
      <c r="A55" s="162">
        <v>52</v>
      </c>
      <c r="B55" t="str">
        <f>IFERROR(INDEX('Miljövärden urval för publ'!$A$2:$AA$600,MATCH('Miljövärden för publ företag'!$A55,'Miljövärden urval för publ'!$R$2:$R$600,0),1),"")</f>
        <v>E.ON Energilösningar AB</v>
      </c>
      <c r="C55" t="str">
        <f>IFERROR(INDEX('Miljövärden urval för publ'!$A$2:$AA$600,MATCH('Miljövärden för publ företag'!$A55,'Miljövärden urval för publ'!$R$2:$R$600,0),2),"")</f>
        <v>Bålsta</v>
      </c>
      <c r="D55">
        <f>IFERROR(VLOOKUP($C55,'Miljövärden urval för publ'!$B$2:$H$600,MATCH('Miljövärden för publ företag'!D$4,'Miljövärden urval för publ'!$B$2:$H$2,0),FALSE),"")</f>
        <v>0.1206</v>
      </c>
      <c r="E55">
        <f>IFERROR(VLOOKUP($C55,'Miljövärden urval för publ'!$B$2:$H$600,MATCH('Miljövärden för publ företag'!E$4,'Miljövärden urval för publ'!$B$2:$H$2,0),FALSE),"")</f>
        <v>18.151299999999999</v>
      </c>
      <c r="F55">
        <f>IFERROR(VLOOKUP($C55,'Miljövärden urval för publ'!$B$2:$H$600,MATCH('Miljövärden för publ företag'!F$4,'Miljövärden urval för publ'!$B$2:$H$2,0),FALSE),"")</f>
        <v>8.3819999999999997</v>
      </c>
      <c r="G55">
        <f>IFERROR(VLOOKUP($C55,'Miljövärden urval för publ'!$B$2:$H$600,MATCH('Miljövärden för publ företag'!G$4,'Miljövärden urval för publ'!$B$2:$H$2,0),FALSE),"")</f>
        <v>2.1605599999999999E-2</v>
      </c>
      <c r="J55">
        <f t="shared" si="1"/>
        <v>18</v>
      </c>
      <c r="M55">
        <v>51</v>
      </c>
      <c r="N55" t="str">
        <f t="shared" si="2"/>
        <v>Kils Energi AB</v>
      </c>
      <c r="P55" s="158">
        <f t="shared" si="3"/>
        <v>0</v>
      </c>
      <c r="Q55" s="152" t="str">
        <f t="shared" si="0"/>
        <v/>
      </c>
      <c r="R55">
        <v>51</v>
      </c>
      <c r="S55" t="str">
        <f t="shared" si="4"/>
        <v/>
      </c>
    </row>
    <row r="56" spans="1:19">
      <c r="A56" s="162">
        <v>53</v>
      </c>
      <c r="B56" t="str">
        <f>IFERROR(INDEX('Miljövärden urval för publ'!$A$2:$AA$600,MATCH('Miljövärden för publ företag'!$A56,'Miljövärden urval för publ'!$R$2:$R$600,0),1),"")</f>
        <v>E.ON Energilösningar AB</v>
      </c>
      <c r="C56" t="str">
        <f>IFERROR(INDEX('Miljövärden urval för publ'!$A$2:$AA$600,MATCH('Miljövärden för publ företag'!$A56,'Miljövärden urval för publ'!$R$2:$R$600,0),2),"")</f>
        <v>Järfälla - Kungsängen - Bro</v>
      </c>
      <c r="D56">
        <f>IFERROR(VLOOKUP($C56,'Miljövärden urval för publ'!$B$2:$H$600,MATCH('Miljövärden för publ företag'!D$4,'Miljövärden urval för publ'!$B$2:$H$2,0),FALSE),"")</f>
        <v>0.285659</v>
      </c>
      <c r="E56">
        <f>IFERROR(VLOOKUP($C56,'Miljövärden urval för publ'!$B$2:$H$600,MATCH('Miljövärden för publ företag'!E$4,'Miljövärden urval för publ'!$B$2:$H$2,0),FALSE),"")</f>
        <v>123.839</v>
      </c>
      <c r="F56">
        <f>IFERROR(VLOOKUP($C56,'Miljövärden urval för publ'!$B$2:$H$600,MATCH('Miljövärden för publ företag'!F$4,'Miljövärden urval för publ'!$B$2:$H$2,0),FALSE),"")</f>
        <v>2.66865</v>
      </c>
      <c r="G56">
        <f>IFERROR(VLOOKUP($C56,'Miljövärden urval för publ'!$B$2:$H$600,MATCH('Miljövärden för publ företag'!G$4,'Miljövärden urval för publ'!$B$2:$H$2,0),FALSE),"")</f>
        <v>2.51358E-2</v>
      </c>
      <c r="J56">
        <f t="shared" si="1"/>
        <v>18</v>
      </c>
      <c r="M56">
        <v>52</v>
      </c>
      <c r="N56" t="str">
        <f t="shared" si="2"/>
        <v>Kiruna Kraft AB</v>
      </c>
      <c r="P56" s="158">
        <f t="shared" si="3"/>
        <v>0</v>
      </c>
      <c r="Q56" s="152" t="str">
        <f t="shared" si="0"/>
        <v/>
      </c>
      <c r="R56">
        <v>52</v>
      </c>
      <c r="S56" t="str">
        <f t="shared" si="4"/>
        <v/>
      </c>
    </row>
    <row r="57" spans="1:19">
      <c r="A57" s="162">
        <v>54</v>
      </c>
      <c r="B57" t="str">
        <f>IFERROR(INDEX('Miljövärden urval för publ'!$A$2:$AA$600,MATCH('Miljövärden för publ företag'!$A57,'Miljövärden urval för publ'!$R$2:$R$600,0),1),"")</f>
        <v>E.ON Energilösningar AB</v>
      </c>
      <c r="C57" t="str">
        <f>IFERROR(INDEX('Miljövärden urval för publ'!$A$2:$AA$600,MATCH('Miljövärden för publ företag'!$A57,'Miljövärden urval för publ'!$R$2:$R$600,0),2),"")</f>
        <v>Malmö</v>
      </c>
      <c r="D57">
        <f>IFERROR(VLOOKUP($C57,'Miljövärden urval för publ'!$B$2:$H$600,MATCH('Miljövärden för publ företag'!D$4,'Miljövärden urval för publ'!$B$2:$H$2,0),FALSE),"")</f>
        <v>9.2786599999999997E-2</v>
      </c>
      <c r="E57">
        <f>IFERROR(VLOOKUP($C57,'Miljövärden urval för publ'!$B$2:$H$600,MATCH('Miljövärden för publ företag'!E$4,'Miljövärden urval för publ'!$B$2:$H$2,0),FALSE),"")</f>
        <v>74.921300000000002</v>
      </c>
      <c r="F57">
        <f>IFERROR(VLOOKUP($C57,'Miljövärden urval för publ'!$B$2:$H$600,MATCH('Miljövärden för publ företag'!F$4,'Miljövärden urval för publ'!$B$2:$H$2,0),FALSE),"")</f>
        <v>3.43031</v>
      </c>
      <c r="G57">
        <f>IFERROR(VLOOKUP($C57,'Miljövärden urval för publ'!$B$2:$H$600,MATCH('Miljövärden för publ företag'!G$4,'Miljövärden urval för publ'!$B$2:$H$2,0),FALSE),"")</f>
        <v>1.22817E-3</v>
      </c>
      <c r="J57">
        <f t="shared" si="1"/>
        <v>18</v>
      </c>
      <c r="M57">
        <v>53</v>
      </c>
      <c r="N57" t="str">
        <f t="shared" si="2"/>
        <v>Kraftringen Energi AB (publ)</v>
      </c>
      <c r="P57" s="158">
        <f t="shared" si="3"/>
        <v>0</v>
      </c>
      <c r="Q57" s="152" t="str">
        <f t="shared" si="0"/>
        <v/>
      </c>
      <c r="R57">
        <v>53</v>
      </c>
      <c r="S57" t="str">
        <f t="shared" si="4"/>
        <v/>
      </c>
    </row>
    <row r="58" spans="1:19">
      <c r="A58" s="162">
        <v>55</v>
      </c>
      <c r="B58" t="str">
        <f>IFERROR(INDEX('Miljövärden urval för publ'!$A$2:$AA$600,MATCH('Miljövärden för publ företag'!$A58,'Miljövärden urval för publ'!$R$2:$R$600,0),1),"")</f>
        <v>E.ON Energilösningar AB</v>
      </c>
      <c r="C58" t="str">
        <f>IFERROR(INDEX('Miljövärden urval för publ'!$A$2:$AA$600,MATCH('Miljövärden för publ företag'!$A58,'Miljövärden urval för publ'!$R$2:$R$600,0),2),"")</f>
        <v>Norrköping - Söderköping</v>
      </c>
      <c r="D58">
        <f>IFERROR(VLOOKUP($C58,'Miljövärden urval för publ'!$B$2:$H$600,MATCH('Miljövärden för publ företag'!D$4,'Miljövärden urval för publ'!$B$2:$H$2,0),FALSE),"")</f>
        <v>0.14429600000000001</v>
      </c>
      <c r="E58">
        <f>IFERROR(VLOOKUP($C58,'Miljövärden urval för publ'!$B$2:$H$600,MATCH('Miljövärden för publ företag'!E$4,'Miljövärden urval för publ'!$B$2:$H$2,0),FALSE),"")</f>
        <v>117.30200000000001</v>
      </c>
      <c r="F58">
        <f>IFERROR(VLOOKUP($C58,'Miljövärden urval för publ'!$B$2:$H$600,MATCH('Miljövärden för publ företag'!F$4,'Miljövärden urval för publ'!$B$2:$H$2,0),FALSE),"")</f>
        <v>3.1493099999999998</v>
      </c>
      <c r="G58">
        <f>IFERROR(VLOOKUP($C58,'Miljövärden urval för publ'!$B$2:$H$600,MATCH('Miljövärden för publ företag'!G$4,'Miljövärden urval för publ'!$B$2:$H$2,0),FALSE),"")</f>
        <v>6.4897499999999999E-3</v>
      </c>
      <c r="J58">
        <f t="shared" si="1"/>
        <v>18</v>
      </c>
      <c r="M58">
        <v>54</v>
      </c>
      <c r="N58" t="str">
        <f t="shared" si="2"/>
        <v>Kungälv Energi AB</v>
      </c>
      <c r="P58" s="158">
        <f t="shared" si="3"/>
        <v>0</v>
      </c>
      <c r="Q58" s="152" t="str">
        <f t="shared" si="0"/>
        <v/>
      </c>
      <c r="R58">
        <v>54</v>
      </c>
      <c r="S58" t="str">
        <f t="shared" si="4"/>
        <v/>
      </c>
    </row>
    <row r="59" spans="1:19">
      <c r="A59" s="162">
        <v>56</v>
      </c>
      <c r="B59" t="str">
        <f>IFERROR(INDEX('Miljövärden urval för publ'!$A$2:$AA$600,MATCH('Miljövärden för publ företag'!$A59,'Miljövärden urval för publ'!$R$2:$R$600,0),1),"")</f>
        <v>E.ON Energilösningar AB</v>
      </c>
      <c r="C59" t="str">
        <f>IFERROR(INDEX('Miljövärden urval för publ'!$A$2:$AA$600,MATCH('Miljövärden för publ företag'!$A59,'Miljövärden urval för publ'!$R$2:$R$600,0),2),"")</f>
        <v xml:space="preserve">Täby </v>
      </c>
      <c r="D59">
        <f>IFERROR(VLOOKUP($C59,'Miljövärden urval för publ'!$B$2:$H$600,MATCH('Miljövärden för publ företag'!D$4,'Miljövärden urval för publ'!$B$2:$H$2,0),FALSE),"")</f>
        <v>0.100844</v>
      </c>
      <c r="E59">
        <f>IFERROR(VLOOKUP($C59,'Miljövärden urval för publ'!$B$2:$H$600,MATCH('Miljövärden för publ företag'!E$4,'Miljövärden urval för publ'!$B$2:$H$2,0),FALSE),"")</f>
        <v>15.422499999999999</v>
      </c>
      <c r="F59">
        <f>IFERROR(VLOOKUP($C59,'Miljövärden urval för publ'!$B$2:$H$600,MATCH('Miljövärden för publ företag'!F$4,'Miljövärden urval för publ'!$B$2:$H$2,0),FALSE),"")</f>
        <v>8.8146599999999999</v>
      </c>
      <c r="G59">
        <f>IFERROR(VLOOKUP($C59,'Miljövärden urval för publ'!$B$2:$H$600,MATCH('Miljövärden för publ företag'!G$4,'Miljövärden urval för publ'!$B$2:$H$2,0),FALSE),"")</f>
        <v>1.37784E-2</v>
      </c>
      <c r="J59">
        <f t="shared" si="1"/>
        <v>18</v>
      </c>
      <c r="M59">
        <v>55</v>
      </c>
      <c r="N59" t="str">
        <f t="shared" si="2"/>
        <v>Landskrona Energi AB</v>
      </c>
      <c r="P59" s="158">
        <f t="shared" si="3"/>
        <v>0</v>
      </c>
      <c r="Q59" s="152" t="str">
        <f t="shared" si="0"/>
        <v/>
      </c>
      <c r="R59">
        <v>55</v>
      </c>
      <c r="S59" t="str">
        <f t="shared" si="4"/>
        <v/>
      </c>
    </row>
    <row r="60" spans="1:19">
      <c r="A60" s="162">
        <v>57</v>
      </c>
      <c r="B60" t="str">
        <f>IFERROR(INDEX('Miljövärden urval för publ'!$A$2:$AA$600,MATCH('Miljövärden för publ företag'!$A60,'Miljövärden urval för publ'!$R$2:$R$600,0),1),"")</f>
        <v>E.ON Energilösningar AB</v>
      </c>
      <c r="C60" t="str">
        <f>IFERROR(INDEX('Miljövärden urval för publ'!$A$2:$AA$600,MATCH('Miljövärden för publ företag'!$A60,'Miljövärden urval för publ'!$R$2:$R$600,0),2),"")</f>
        <v>Vallentuna</v>
      </c>
      <c r="D60">
        <f>IFERROR(VLOOKUP($C60,'Miljövärden urval för publ'!$B$2:$H$600,MATCH('Miljövärden för publ företag'!D$4,'Miljövärden urval för publ'!$B$2:$H$2,0),FALSE),"")</f>
        <v>0.42283799999999999</v>
      </c>
      <c r="E60">
        <f>IFERROR(VLOOKUP($C60,'Miljövärden urval för publ'!$B$2:$H$600,MATCH('Miljövärden för publ företag'!E$4,'Miljövärden urval för publ'!$B$2:$H$2,0),FALSE),"")</f>
        <v>30.7178</v>
      </c>
      <c r="F60">
        <f>IFERROR(VLOOKUP($C60,'Miljövärden urval för publ'!$B$2:$H$600,MATCH('Miljövärden för publ företag'!F$4,'Miljövärden urval för publ'!$B$2:$H$2,0),FALSE),"")</f>
        <v>5.2128699999999997</v>
      </c>
      <c r="G60">
        <f>IFERROR(VLOOKUP($C60,'Miljövärden urval för publ'!$B$2:$H$600,MATCH('Miljövärden för publ företag'!G$4,'Miljövärden urval för publ'!$B$2:$H$2,0),FALSE),"")</f>
        <v>3.0475700000000001E-2</v>
      </c>
      <c r="J60">
        <f t="shared" si="1"/>
        <v>18</v>
      </c>
      <c r="M60">
        <v>56</v>
      </c>
      <c r="N60" t="str">
        <f t="shared" si="2"/>
        <v>Lantmännen Agrovärme AB</v>
      </c>
      <c r="P60" s="158">
        <f t="shared" si="3"/>
        <v>0</v>
      </c>
      <c r="Q60" s="152" t="str">
        <f t="shared" si="0"/>
        <v/>
      </c>
      <c r="R60">
        <v>56</v>
      </c>
      <c r="S60" t="str">
        <f t="shared" si="4"/>
        <v/>
      </c>
    </row>
    <row r="61" spans="1:19">
      <c r="A61" s="162">
        <v>58</v>
      </c>
      <c r="B61" t="str">
        <f>IFERROR(INDEX('Miljövärden urval för publ'!$A$2:$AA$600,MATCH('Miljövärden för publ företag'!$A61,'Miljövärden urval för publ'!$R$2:$R$600,0),1),"")</f>
        <v>E.ON Energilösningar AB</v>
      </c>
      <c r="C61" t="str">
        <f>IFERROR(INDEX('Miljövärden urval för publ'!$A$2:$AA$600,MATCH('Miljövärden för publ företag'!$A61,'Miljövärden urval för publ'!$R$2:$R$600,0),2),"")</f>
        <v>Örebro - Hallsberg - Kumla</v>
      </c>
      <c r="D61">
        <f>IFERROR(VLOOKUP($C61,'Miljövärden urval för publ'!$B$2:$H$600,MATCH('Miljövärden för publ företag'!D$4,'Miljövärden urval för publ'!$B$2:$H$2,0),FALSE),"")</f>
        <v>0.250108</v>
      </c>
      <c r="E61">
        <f>IFERROR(VLOOKUP($C61,'Miljövärden urval för publ'!$B$2:$H$600,MATCH('Miljövärden för publ företag'!E$4,'Miljövärden urval för publ'!$B$2:$H$2,0),FALSE),"")</f>
        <v>57.075800000000001</v>
      </c>
      <c r="F61">
        <f>IFERROR(VLOOKUP($C61,'Miljövärden urval för publ'!$B$2:$H$600,MATCH('Miljövärden för publ företag'!F$4,'Miljövärden urval för publ'!$B$2:$H$2,0),FALSE),"")</f>
        <v>6.2830500000000002</v>
      </c>
      <c r="G61">
        <f>IFERROR(VLOOKUP($C61,'Miljövärden urval för publ'!$B$2:$H$600,MATCH('Miljövärden för publ företag'!G$4,'Miljövärden urval för publ'!$B$2:$H$2,0),FALSE),"")</f>
        <v>3.0466199999999999E-2</v>
      </c>
      <c r="J61">
        <f t="shared" si="1"/>
        <v>18</v>
      </c>
      <c r="M61">
        <v>57</v>
      </c>
      <c r="N61" t="str">
        <f t="shared" si="2"/>
        <v>Laxå Värme AB</v>
      </c>
      <c r="P61" s="158">
        <f t="shared" si="3"/>
        <v>0</v>
      </c>
      <c r="Q61" s="152" t="str">
        <f t="shared" si="0"/>
        <v/>
      </c>
      <c r="R61">
        <v>57</v>
      </c>
      <c r="S61" t="str">
        <f t="shared" si="4"/>
        <v/>
      </c>
    </row>
    <row r="62" spans="1:19">
      <c r="A62" s="162">
        <v>59</v>
      </c>
      <c r="B62" t="str">
        <f>IFERROR(INDEX('Miljövärden urval för publ'!$A$2:$AA$600,MATCH('Miljövärden för publ företag'!$A62,'Miljövärden urval för publ'!$R$2:$R$600,0),1),"")</f>
        <v>E.ON Energilösningar AB</v>
      </c>
      <c r="C62" t="str">
        <f>IFERROR(INDEX('Miljövärden urval för publ'!$A$2:$AA$600,MATCH('Miljövärden för publ företag'!$A62,'Miljövärden urval för publ'!$R$2:$R$600,0),2),"")</f>
        <v>Österåker</v>
      </c>
      <c r="D62">
        <f>IFERROR(VLOOKUP($C62,'Miljövärden urval för publ'!$B$2:$H$600,MATCH('Miljövärden för publ företag'!D$4,'Miljövärden urval för publ'!$B$2:$H$2,0),FALSE),"")</f>
        <v>0.118329</v>
      </c>
      <c r="E62">
        <f>IFERROR(VLOOKUP($C62,'Miljövärden urval för publ'!$B$2:$H$600,MATCH('Miljövärden för publ företag'!E$4,'Miljövärden urval för publ'!$B$2:$H$2,0),FALSE),"")</f>
        <v>17.758600000000001</v>
      </c>
      <c r="F62">
        <f>IFERROR(VLOOKUP($C62,'Miljövärden urval för publ'!$B$2:$H$600,MATCH('Miljövärden för publ företag'!F$4,'Miljövärden urval för publ'!$B$2:$H$2,0),FALSE),"")</f>
        <v>9.3187800000000003</v>
      </c>
      <c r="G62">
        <f>IFERROR(VLOOKUP($C62,'Miljövärden urval för publ'!$B$2:$H$600,MATCH('Miljövärden för publ företag'!G$4,'Miljövärden urval för publ'!$B$2:$H$2,0),FALSE),"")</f>
        <v>1.45486E-2</v>
      </c>
      <c r="J62">
        <f t="shared" si="1"/>
        <v>18</v>
      </c>
      <c r="M62">
        <v>58</v>
      </c>
      <c r="N62" t="str">
        <f t="shared" si="2"/>
        <v>Lerum Fjärrvärme AB</v>
      </c>
      <c r="P62" s="158">
        <f t="shared" si="3"/>
        <v>0</v>
      </c>
      <c r="Q62" s="152" t="str">
        <f t="shared" si="0"/>
        <v/>
      </c>
      <c r="R62">
        <v>58</v>
      </c>
      <c r="S62" t="str">
        <f t="shared" si="4"/>
        <v/>
      </c>
    </row>
    <row r="63" spans="1:19">
      <c r="A63" s="162">
        <v>60</v>
      </c>
      <c r="B63" t="str">
        <f>IFERROR(INDEX('Miljövärden urval för publ'!$A$2:$AA$600,MATCH('Miljövärden för publ företag'!$A63,'Miljövärden urval för publ'!$R$2:$R$600,0),1),"")</f>
        <v>Eksjö Energi AB</v>
      </c>
      <c r="C63" t="str">
        <f>IFERROR(INDEX('Miljövärden urval för publ'!$A$2:$AA$600,MATCH('Miljövärden för publ företag'!$A63,'Miljövärden urval för publ'!$R$2:$R$600,0),2),"")</f>
        <v>Eksjö</v>
      </c>
      <c r="D63">
        <f>IFERROR(VLOOKUP($C63,'Miljövärden urval för publ'!$B$2:$H$600,MATCH('Miljövärden för publ företag'!D$4,'Miljövärden urval för publ'!$B$2:$H$2,0),FALSE),"")</f>
        <v>0.117119</v>
      </c>
      <c r="E63">
        <f>IFERROR(VLOOKUP($C63,'Miljövärden urval för publ'!$B$2:$H$600,MATCH('Miljövärden för publ företag'!E$4,'Miljövärden urval för publ'!$B$2:$H$2,0),FALSE),"")</f>
        <v>149.256</v>
      </c>
      <c r="F63">
        <f>IFERROR(VLOOKUP($C63,'Miljövärden urval för publ'!$B$2:$H$600,MATCH('Miljövärden för publ företag'!F$4,'Miljövärden urval för publ'!$B$2:$H$2,0),FALSE),"")</f>
        <v>4.3664899999999998</v>
      </c>
      <c r="G63">
        <f>IFERROR(VLOOKUP($C63,'Miljövärden urval för publ'!$B$2:$H$600,MATCH('Miljövärden för publ företag'!G$4,'Miljövärden urval för publ'!$B$2:$H$2,0),FALSE),"")</f>
        <v>0</v>
      </c>
      <c r="J63">
        <f t="shared" si="1"/>
        <v>19</v>
      </c>
      <c r="M63">
        <v>59</v>
      </c>
      <c r="N63" t="str">
        <f t="shared" si="2"/>
        <v>LEVA i Lysekil AB</v>
      </c>
      <c r="P63" s="158">
        <f t="shared" si="3"/>
        <v>0</v>
      </c>
      <c r="Q63" s="152" t="str">
        <f t="shared" si="0"/>
        <v/>
      </c>
      <c r="R63">
        <v>59</v>
      </c>
      <c r="S63" t="str">
        <f t="shared" si="4"/>
        <v/>
      </c>
    </row>
    <row r="64" spans="1:19">
      <c r="A64" s="162">
        <v>61</v>
      </c>
      <c r="B64" t="str">
        <f>IFERROR(INDEX('Miljövärden urval för publ'!$A$2:$AA$600,MATCH('Miljövärden för publ företag'!$A64,'Miljövärden urval för publ'!$R$2:$R$600,0),1),"")</f>
        <v>Eksjö Energi AB</v>
      </c>
      <c r="C64" t="str">
        <f>IFERROR(INDEX('Miljövärden urval för publ'!$A$2:$AA$600,MATCH('Miljövärden för publ företag'!$A64,'Miljövärden urval för publ'!$R$2:$R$600,0),2),"")</f>
        <v>Ingatorp</v>
      </c>
      <c r="D64">
        <f>IFERROR(VLOOKUP($C64,'Miljövärden urval för publ'!$B$2:$H$600,MATCH('Miljövärden för publ företag'!D$4,'Miljövärden urval för publ'!$B$2:$H$2,0),FALSE),"")</f>
        <v>0.12087100000000001</v>
      </c>
      <c r="E64">
        <f>IFERROR(VLOOKUP($C64,'Miljövärden urval för publ'!$B$2:$H$600,MATCH('Miljövärden för publ företag'!E$4,'Miljövärden urval för publ'!$B$2:$H$2,0),FALSE),"")</f>
        <v>16.401900000000001</v>
      </c>
      <c r="F64">
        <f>IFERROR(VLOOKUP($C64,'Miljövärden urval för publ'!$B$2:$H$600,MATCH('Miljövärden för publ företag'!F$4,'Miljövärden urval för publ'!$B$2:$H$2,0),FALSE),"")</f>
        <v>10.9473</v>
      </c>
      <c r="G64">
        <f>IFERROR(VLOOKUP($C64,'Miljövärden urval för publ'!$B$2:$H$600,MATCH('Miljövärden för publ företag'!G$4,'Miljövärden urval för publ'!$B$2:$H$2,0),FALSE),"")</f>
        <v>8.8302799999999994E-3</v>
      </c>
      <c r="J64">
        <f t="shared" si="1"/>
        <v>19</v>
      </c>
      <c r="M64">
        <v>60</v>
      </c>
      <c r="N64" t="str">
        <f t="shared" si="2"/>
        <v>Lidköping Energi AB</v>
      </c>
      <c r="P64" s="158">
        <f t="shared" si="3"/>
        <v>0</v>
      </c>
      <c r="Q64" s="152" t="str">
        <f t="shared" si="0"/>
        <v/>
      </c>
      <c r="R64">
        <v>60</v>
      </c>
      <c r="S64" t="str">
        <f t="shared" si="4"/>
        <v/>
      </c>
    </row>
    <row r="65" spans="1:19">
      <c r="A65" s="162">
        <v>62</v>
      </c>
      <c r="B65" t="str">
        <f>IFERROR(INDEX('Miljövärden urval för publ'!$A$2:$AA$600,MATCH('Miljövärden för publ företag'!$A65,'Miljövärden urval för publ'!$R$2:$R$600,0),1),"")</f>
        <v>Eksjö Energi AB</v>
      </c>
      <c r="C65" t="str">
        <f>IFERROR(INDEX('Miljövärden urval för publ'!$A$2:$AA$600,MATCH('Miljövärden för publ företag'!$A65,'Miljövärden urval för publ'!$R$2:$R$600,0),2),"")</f>
        <v>Mariannelund</v>
      </c>
      <c r="D65">
        <f>IFERROR(VLOOKUP($C65,'Miljövärden urval för publ'!$B$2:$H$600,MATCH('Miljövärden för publ företag'!D$4,'Miljövärden urval för publ'!$B$2:$H$2,0),FALSE),"")</f>
        <v>0.117714</v>
      </c>
      <c r="E65">
        <f>IFERROR(VLOOKUP($C65,'Miljövärden urval för publ'!$B$2:$H$600,MATCH('Miljövärden för publ företag'!E$4,'Miljövärden urval för publ'!$B$2:$H$2,0),FALSE),"")</f>
        <v>15.9916</v>
      </c>
      <c r="F65">
        <f>IFERROR(VLOOKUP($C65,'Miljövärden urval för publ'!$B$2:$H$600,MATCH('Miljövärden för publ företag'!F$4,'Miljövärden urval för publ'!$B$2:$H$2,0),FALSE),"")</f>
        <v>10.223699999999999</v>
      </c>
      <c r="G65">
        <f>IFERROR(VLOOKUP($C65,'Miljövärden urval för publ'!$B$2:$H$600,MATCH('Miljövärden för publ företag'!G$4,'Miljövärden urval för publ'!$B$2:$H$2,0),FALSE),"")</f>
        <v>9.4480299999999996E-3</v>
      </c>
      <c r="J65">
        <f t="shared" si="1"/>
        <v>19</v>
      </c>
      <c r="M65">
        <v>61</v>
      </c>
      <c r="N65" t="str">
        <f t="shared" si="2"/>
        <v>Lilla Edets Fjärrvärme AB</v>
      </c>
      <c r="P65" s="158">
        <f t="shared" si="3"/>
        <v>0</v>
      </c>
      <c r="Q65" s="152" t="str">
        <f t="shared" si="0"/>
        <v/>
      </c>
      <c r="R65">
        <v>61</v>
      </c>
      <c r="S65" t="str">
        <f t="shared" si="4"/>
        <v/>
      </c>
    </row>
    <row r="66" spans="1:19">
      <c r="A66" s="162">
        <v>63</v>
      </c>
      <c r="B66" t="str">
        <f>IFERROR(INDEX('Miljövärden urval för publ'!$A$2:$AA$600,MATCH('Miljövärden för publ företag'!$A66,'Miljövärden urval för publ'!$R$2:$R$600,0),1),"")</f>
        <v>Emmaboda Energi och Miljö AB</v>
      </c>
      <c r="C66" t="str">
        <f>IFERROR(INDEX('Miljövärden urval för publ'!$A$2:$AA$600,MATCH('Miljövärden för publ företag'!$A66,'Miljövärden urval för publ'!$R$2:$R$600,0),2),"")</f>
        <v>Emmaboda</v>
      </c>
      <c r="D66">
        <f>IFERROR(VLOOKUP($C66,'Miljövärden urval för publ'!$B$2:$H$600,MATCH('Miljövärden för publ företag'!D$4,'Miljövärden urval för publ'!$B$2:$H$2,0),FALSE),"")</f>
        <v>9.6620999999999999E-2</v>
      </c>
      <c r="E66">
        <f>IFERROR(VLOOKUP($C66,'Miljövärden urval för publ'!$B$2:$H$600,MATCH('Miljövärden för publ företag'!E$4,'Miljövärden urval för publ'!$B$2:$H$2,0),FALSE),"")</f>
        <v>7.5462100000000003</v>
      </c>
      <c r="F66">
        <f>IFERROR(VLOOKUP($C66,'Miljövärden urval för publ'!$B$2:$H$600,MATCH('Miljövärden för publ företag'!F$4,'Miljövärden urval för publ'!$B$2:$H$2,0),FALSE),"")</f>
        <v>10.395099999999999</v>
      </c>
      <c r="G66">
        <f>IFERROR(VLOOKUP($C66,'Miljövärden urval för publ'!$B$2:$H$600,MATCH('Miljövärden för publ företag'!G$4,'Miljövärden urval för publ'!$B$2:$H$2,0),FALSE),"")</f>
        <v>5.1724099999999997E-3</v>
      </c>
      <c r="J66">
        <f t="shared" si="1"/>
        <v>20</v>
      </c>
      <c r="M66">
        <v>62</v>
      </c>
      <c r="N66" t="str">
        <f t="shared" si="2"/>
        <v>Linde Energi AB</v>
      </c>
      <c r="P66" s="158">
        <f t="shared" si="3"/>
        <v>0</v>
      </c>
      <c r="Q66" s="152" t="str">
        <f t="shared" si="0"/>
        <v/>
      </c>
      <c r="R66">
        <v>62</v>
      </c>
      <c r="S66" t="str">
        <f t="shared" si="4"/>
        <v/>
      </c>
    </row>
    <row r="67" spans="1:19">
      <c r="A67" s="162">
        <v>64</v>
      </c>
      <c r="B67" t="str">
        <f>IFERROR(INDEX('Miljövärden urval för publ'!$A$2:$AA$600,MATCH('Miljövärden för publ företag'!$A67,'Miljövärden urval för publ'!$R$2:$R$600,0),1),"")</f>
        <v>Ena Energi AB</v>
      </c>
      <c r="C67" t="str">
        <f>IFERROR(INDEX('Miljövärden urval för publ'!$A$2:$AA$600,MATCH('Miljövärden för publ företag'!$A67,'Miljövärden urval för publ'!$R$2:$R$600,0),2),"")</f>
        <v>Enköping</v>
      </c>
      <c r="D67">
        <f>IFERROR(VLOOKUP($C67,'Miljövärden urval för publ'!$B$2:$H$600,MATCH('Miljövärden för publ företag'!D$4,'Miljövärden urval för publ'!$B$2:$H$2,0),FALSE),"")</f>
        <v>8.1114900000000004E-2</v>
      </c>
      <c r="E67">
        <f>IFERROR(VLOOKUP($C67,'Miljövärden urval för publ'!$B$2:$H$600,MATCH('Miljövärden för publ företag'!E$4,'Miljövärden urval för publ'!$B$2:$H$2,0),FALSE),"")</f>
        <v>6.6626399999999997</v>
      </c>
      <c r="F67">
        <f>IFERROR(VLOOKUP($C67,'Miljövärden urval för publ'!$B$2:$H$600,MATCH('Miljövärden för publ företag'!F$4,'Miljövärden urval för publ'!$B$2:$H$2,0),FALSE),"")</f>
        <v>5.8354200000000001</v>
      </c>
      <c r="G67">
        <f>IFERROR(VLOOKUP($C67,'Miljövärden urval för publ'!$B$2:$H$600,MATCH('Miljövärden för publ företag'!G$4,'Miljövärden urval för publ'!$B$2:$H$2,0),FALSE),"")</f>
        <v>1.77001E-2</v>
      </c>
      <c r="J67">
        <f t="shared" si="1"/>
        <v>21</v>
      </c>
      <c r="M67">
        <v>63</v>
      </c>
      <c r="N67" t="str">
        <f t="shared" si="2"/>
        <v>Ljungby Energi AB</v>
      </c>
      <c r="P67" s="158">
        <f t="shared" si="3"/>
        <v>0</v>
      </c>
      <c r="Q67" s="152" t="str">
        <f t="shared" si="0"/>
        <v/>
      </c>
      <c r="R67">
        <v>63</v>
      </c>
      <c r="S67" t="str">
        <f t="shared" si="4"/>
        <v/>
      </c>
    </row>
    <row r="68" spans="1:19">
      <c r="A68" s="162">
        <v>65</v>
      </c>
      <c r="B68" t="str">
        <f>IFERROR(INDEX('Miljövärden urval för publ'!$A$2:$AA$600,MATCH('Miljövärden för publ företag'!$A68,'Miljövärden urval för publ'!$R$2:$R$600,0),1),"")</f>
        <v>Eskilstuna Energi &amp; Miljö AB</v>
      </c>
      <c r="C68" t="str">
        <f>IFERROR(INDEX('Miljövärden urval för publ'!$A$2:$AA$600,MATCH('Miljövärden för publ företag'!$A68,'Miljövärden urval för publ'!$R$2:$R$600,0),2),"")</f>
        <v>Eskilstuna-Torshälla</v>
      </c>
      <c r="D68">
        <f>IFERROR(VLOOKUP($C68,'Miljövärden urval för publ'!$B$2:$H$600,MATCH('Miljövärden för publ företag'!D$4,'Miljövärden urval för publ'!$B$2:$H$2,0),FALSE),"")</f>
        <v>3.1704700000000002E-2</v>
      </c>
      <c r="E68">
        <f>IFERROR(VLOOKUP($C68,'Miljövärden urval för publ'!$B$2:$H$600,MATCH('Miljövärden för publ företag'!E$4,'Miljövärden urval för publ'!$B$2:$H$2,0),FALSE),"")</f>
        <v>5.8087999999999997</v>
      </c>
      <c r="F68">
        <f>IFERROR(VLOOKUP($C68,'Miljövärden urval för publ'!$B$2:$H$600,MATCH('Miljövärden för publ företag'!F$4,'Miljövärden urval för publ'!$B$2:$H$2,0),FALSE),"")</f>
        <v>6.1316899999999999</v>
      </c>
      <c r="G68">
        <f>IFERROR(VLOOKUP($C68,'Miljövärden urval för publ'!$B$2:$H$600,MATCH('Miljövärden för publ företag'!G$4,'Miljövärden urval för publ'!$B$2:$H$2,0),FALSE),"")</f>
        <v>3.1517200000000002E-3</v>
      </c>
      <c r="J68">
        <f t="shared" si="1"/>
        <v>22</v>
      </c>
      <c r="M68">
        <v>64</v>
      </c>
      <c r="N68" t="str">
        <f t="shared" si="2"/>
        <v>Ljusdal Energi AB</v>
      </c>
      <c r="P68" s="158">
        <f t="shared" si="3"/>
        <v>0</v>
      </c>
      <c r="Q68" s="152" t="str">
        <f t="shared" si="0"/>
        <v/>
      </c>
      <c r="R68">
        <v>64</v>
      </c>
      <c r="S68" t="str">
        <f t="shared" si="4"/>
        <v/>
      </c>
    </row>
    <row r="69" spans="1:19">
      <c r="A69" s="162">
        <v>66</v>
      </c>
      <c r="B69" t="str">
        <f>IFERROR(INDEX('Miljövärden urval för publ'!$A$2:$AA$600,MATCH('Miljövärden för publ företag'!$A69,'Miljövärden urval för publ'!$R$2:$R$600,0),1),"")</f>
        <v>Eskilstuna Energi &amp; Miljö AB</v>
      </c>
      <c r="C69" t="str">
        <f>IFERROR(INDEX('Miljövärden urval för publ'!$A$2:$AA$600,MATCH('Miljövärden för publ företag'!$A69,'Miljövärden urval för publ'!$R$2:$R$600,0),2),"")</f>
        <v>Kvicksund</v>
      </c>
      <c r="D69">
        <f>IFERROR(VLOOKUP($C69,'Miljövärden urval för publ'!$B$2:$H$600,MATCH('Miljövärden för publ företag'!D$4,'Miljövärden urval för publ'!$B$2:$H$2,0),FALSE),"")</f>
        <v>0.28317999999999999</v>
      </c>
      <c r="E69">
        <f>IFERROR(VLOOKUP($C69,'Miljövärden urval för publ'!$B$2:$H$600,MATCH('Miljövärden för publ företag'!E$4,'Miljövärden urval för publ'!$B$2:$H$2,0),FALSE),"")</f>
        <v>45.297800000000002</v>
      </c>
      <c r="F69">
        <f>IFERROR(VLOOKUP($C69,'Miljövärden urval för publ'!$B$2:$H$600,MATCH('Miljövärden för publ företag'!F$4,'Miljövärden urval för publ'!$B$2:$H$2,0),FALSE),"")</f>
        <v>17.928100000000001</v>
      </c>
      <c r="G69">
        <f>IFERROR(VLOOKUP($C69,'Miljövärden urval för publ'!$B$2:$H$600,MATCH('Miljövärden för publ företag'!G$4,'Miljövärden urval för publ'!$B$2:$H$2,0),FALSE),"")</f>
        <v>0.12396699999999999</v>
      </c>
      <c r="J69">
        <f t="shared" si="1"/>
        <v>22</v>
      </c>
      <c r="M69">
        <v>65</v>
      </c>
      <c r="N69" t="str">
        <f t="shared" si="2"/>
        <v>Luleå Energi AB</v>
      </c>
      <c r="P69" s="158">
        <f t="shared" si="3"/>
        <v>0</v>
      </c>
      <c r="Q69" s="152" t="str">
        <f t="shared" ref="Q69:Q132" si="5">IF(B69=$R$2,C69,"")</f>
        <v/>
      </c>
      <c r="R69">
        <v>65</v>
      </c>
      <c r="S69" t="str">
        <f t="shared" si="4"/>
        <v/>
      </c>
    </row>
    <row r="70" spans="1:19">
      <c r="A70" s="162">
        <v>67</v>
      </c>
      <c r="B70" t="str">
        <f>IFERROR(INDEX('Miljövärden urval för publ'!$A$2:$AA$600,MATCH('Miljövärden för publ företag'!$A70,'Miljövärden urval för publ'!$R$2:$R$600,0),1),"")</f>
        <v>Eskilstuna Energi &amp; Miljö AB</v>
      </c>
      <c r="C70" t="str">
        <f>IFERROR(INDEX('Miljövärden urval för publ'!$A$2:$AA$600,MATCH('Miljövärden för publ företag'!$A70,'Miljövärden urval för publ'!$R$2:$R$600,0),2),"")</f>
        <v>Ärla</v>
      </c>
      <c r="D70">
        <f>IFERROR(VLOOKUP($C70,'Miljövärden urval för publ'!$B$2:$H$600,MATCH('Miljövärden för publ företag'!D$4,'Miljövärden urval för publ'!$B$2:$H$2,0),FALSE),"")</f>
        <v>0.13336999999999999</v>
      </c>
      <c r="E70">
        <f>IFERROR(VLOOKUP($C70,'Miljövärden urval för publ'!$B$2:$H$600,MATCH('Miljövärden för publ företag'!E$4,'Miljövärden urval för publ'!$B$2:$H$2,0),FALSE),"")</f>
        <v>5.2006899999999998</v>
      </c>
      <c r="F70">
        <f>IFERROR(VLOOKUP($C70,'Miljövärden urval för publ'!$B$2:$H$600,MATCH('Miljövärden för publ företag'!F$4,'Miljövärden urval för publ'!$B$2:$H$2,0),FALSE),"")</f>
        <v>16.423999999999999</v>
      </c>
      <c r="G70">
        <f>IFERROR(VLOOKUP($C70,'Miljövärden urval för publ'!$B$2:$H$600,MATCH('Miljövärden för publ företag'!G$4,'Miljövärden urval för publ'!$B$2:$H$2,0),FALSE),"")</f>
        <v>0</v>
      </c>
      <c r="J70">
        <f t="shared" ref="J70:J133" si="6">IF(B70=B69,J69,J69+1)</f>
        <v>22</v>
      </c>
      <c r="M70">
        <v>66</v>
      </c>
      <c r="N70" t="str">
        <f t="shared" ref="N70:N133" si="7">IFERROR(INDEX($B$4:$J$487,MATCH(M70,$J$4:$J$487,0),1),"")</f>
        <v>Malung-Sälens kommun</v>
      </c>
      <c r="P70" s="158">
        <f t="shared" ref="P70:P133" si="8">IF(Q70="",P69,P69+1)</f>
        <v>0</v>
      </c>
      <c r="Q70" s="152" t="str">
        <f t="shared" si="5"/>
        <v/>
      </c>
      <c r="R70">
        <v>66</v>
      </c>
      <c r="S70" t="str">
        <f t="shared" ref="S70:S133" si="9">IFERROR(INDEX($P$4:$Q$468,MATCH(R70,$P$4:$P$468,0),2),"")</f>
        <v/>
      </c>
    </row>
    <row r="71" spans="1:19">
      <c r="A71" s="162">
        <v>68</v>
      </c>
      <c r="B71" t="str">
        <f>IFERROR(INDEX('Miljövärden urval för publ'!$A$2:$AA$600,MATCH('Miljövärden för publ företag'!$A71,'Miljövärden urval för publ'!$R$2:$R$600,0),1),"")</f>
        <v>Falbygdens Energi AB</v>
      </c>
      <c r="C71" t="str">
        <f>IFERROR(INDEX('Miljövärden urval för publ'!$A$2:$AA$600,MATCH('Miljövärden för publ företag'!$A71,'Miljövärden urval för publ'!$R$2:$R$600,0),2),"")</f>
        <v>Falköping</v>
      </c>
      <c r="D71">
        <f>IFERROR(VLOOKUP($C71,'Miljövärden urval för publ'!$B$2:$H$600,MATCH('Miljövärden för publ företag'!D$4,'Miljövärden urval för publ'!$B$2:$H$2,0),FALSE),"")</f>
        <v>7.7042100000000002E-2</v>
      </c>
      <c r="E71">
        <f>IFERROR(VLOOKUP($C71,'Miljövärden urval för publ'!$B$2:$H$600,MATCH('Miljövärden för publ företag'!E$4,'Miljövärden urval för publ'!$B$2:$H$2,0),FALSE),"")</f>
        <v>4.9282599999999999</v>
      </c>
      <c r="F71">
        <f>IFERROR(VLOOKUP($C71,'Miljövärden urval för publ'!$B$2:$H$600,MATCH('Miljövärden för publ företag'!F$4,'Miljövärden urval för publ'!$B$2:$H$2,0),FALSE),"")</f>
        <v>8.3522499999999997</v>
      </c>
      <c r="G71">
        <f>IFERROR(VLOOKUP($C71,'Miljövärden urval för publ'!$B$2:$H$600,MATCH('Miljövärden för publ företag'!G$4,'Miljövärden urval för publ'!$B$2:$H$2,0),FALSE),"")</f>
        <v>0</v>
      </c>
      <c r="J71">
        <f t="shared" si="6"/>
        <v>23</v>
      </c>
      <c r="M71">
        <v>67</v>
      </c>
      <c r="N71" t="str">
        <f t="shared" si="7"/>
        <v>Mark Kraftvärme AB</v>
      </c>
      <c r="P71" s="158">
        <f t="shared" si="8"/>
        <v>0</v>
      </c>
      <c r="Q71" s="152" t="str">
        <f t="shared" si="5"/>
        <v/>
      </c>
      <c r="R71">
        <v>67</v>
      </c>
      <c r="S71" t="str">
        <f t="shared" si="9"/>
        <v/>
      </c>
    </row>
    <row r="72" spans="1:19">
      <c r="A72" s="162">
        <v>69</v>
      </c>
      <c r="B72" t="str">
        <f>IFERROR(INDEX('Miljövärden urval för publ'!$A$2:$AA$600,MATCH('Miljövärden för publ företag'!$A72,'Miljövärden urval för publ'!$R$2:$R$600,0),1),"")</f>
        <v>Falbygdens Energi AB</v>
      </c>
      <c r="C72" t="str">
        <f>IFERROR(INDEX('Miljövärden urval för publ'!$A$2:$AA$600,MATCH('Miljövärden för publ företag'!$A72,'Miljövärden urval för publ'!$R$2:$R$600,0),2),"")</f>
        <v>Floby</v>
      </c>
      <c r="D72">
        <f>IFERROR(VLOOKUP($C72,'Miljövärden urval för publ'!$B$2:$H$600,MATCH('Miljövärden för publ företag'!D$4,'Miljövärden urval för publ'!$B$2:$H$2,0),FALSE),"")</f>
        <v>0.13356999999999999</v>
      </c>
      <c r="E72">
        <f>IFERROR(VLOOKUP($C72,'Miljövärden urval för publ'!$B$2:$H$600,MATCH('Miljövärden för publ företag'!E$4,'Miljövärden urval för publ'!$B$2:$H$2,0),FALSE),"")</f>
        <v>6.1759500000000003</v>
      </c>
      <c r="F72">
        <f>IFERROR(VLOOKUP($C72,'Miljövärden urval för publ'!$B$2:$H$600,MATCH('Miljövärden för publ företag'!F$4,'Miljövärden urval för publ'!$B$2:$H$2,0),FALSE),"")</f>
        <v>17.0139</v>
      </c>
      <c r="G72">
        <f>IFERROR(VLOOKUP($C72,'Miljövärden urval för publ'!$B$2:$H$600,MATCH('Miljövärden för publ företag'!G$4,'Miljövärden urval för publ'!$B$2:$H$2,0),FALSE),"")</f>
        <v>0</v>
      </c>
      <c r="J72">
        <f t="shared" si="6"/>
        <v>23</v>
      </c>
      <c r="M72">
        <v>68</v>
      </c>
      <c r="N72" t="str">
        <f t="shared" si="7"/>
        <v>Mjölby-Svartådalen Energi AB</v>
      </c>
      <c r="P72" s="158">
        <f t="shared" si="8"/>
        <v>0</v>
      </c>
      <c r="Q72" s="152" t="str">
        <f t="shared" si="5"/>
        <v/>
      </c>
      <c r="R72">
        <v>68</v>
      </c>
      <c r="S72" t="str">
        <f t="shared" si="9"/>
        <v/>
      </c>
    </row>
    <row r="73" spans="1:19">
      <c r="A73" s="162">
        <v>70</v>
      </c>
      <c r="B73" t="str">
        <f>IFERROR(INDEX('Miljövärden urval för publ'!$A$2:$AA$600,MATCH('Miljövärden för publ företag'!$A73,'Miljövärden urval för publ'!$R$2:$R$600,0),1),"")</f>
        <v>Falbygdens Energi AB</v>
      </c>
      <c r="C73" t="str">
        <f>IFERROR(INDEX('Miljövärden urval för publ'!$A$2:$AA$600,MATCH('Miljövärden för publ företag'!$A73,'Miljövärden urval för publ'!$R$2:$R$600,0),2),"")</f>
        <v>Stenstorp</v>
      </c>
      <c r="D73">
        <f>IFERROR(VLOOKUP($C73,'Miljövärden urval för publ'!$B$2:$H$600,MATCH('Miljövärden för publ företag'!D$4,'Miljövärden urval för publ'!$B$2:$H$2,0),FALSE),"")</f>
        <v>0.559114</v>
      </c>
      <c r="E73">
        <f>IFERROR(VLOOKUP($C73,'Miljövärden urval för publ'!$B$2:$H$600,MATCH('Miljövärden för publ företag'!E$4,'Miljövärden urval för publ'!$B$2:$H$2,0),FALSE),"")</f>
        <v>5.9314299999999998</v>
      </c>
      <c r="F73">
        <f>IFERROR(VLOOKUP($C73,'Miljövärden urval för publ'!$B$2:$H$600,MATCH('Miljövärden för publ företag'!F$4,'Miljövärden urval för publ'!$B$2:$H$2,0),FALSE),"")</f>
        <v>13.56</v>
      </c>
      <c r="G73">
        <f>IFERROR(VLOOKUP($C73,'Miljövärden urval för publ'!$B$2:$H$600,MATCH('Miljövärden för publ företag'!G$4,'Miljövärden urval för publ'!$B$2:$H$2,0),FALSE),"")</f>
        <v>0</v>
      </c>
      <c r="J73">
        <f t="shared" si="6"/>
        <v>23</v>
      </c>
      <c r="M73">
        <v>69</v>
      </c>
      <c r="N73" t="str">
        <f t="shared" si="7"/>
        <v>Mälarenergi AB</v>
      </c>
      <c r="P73" s="158">
        <f t="shared" si="8"/>
        <v>0</v>
      </c>
      <c r="Q73" s="152" t="str">
        <f t="shared" si="5"/>
        <v/>
      </c>
      <c r="R73">
        <v>69</v>
      </c>
      <c r="S73" t="str">
        <f t="shared" si="9"/>
        <v/>
      </c>
    </row>
    <row r="74" spans="1:19">
      <c r="A74" s="162">
        <v>71</v>
      </c>
      <c r="B74" t="str">
        <f>IFERROR(INDEX('Miljövärden urval för publ'!$A$2:$AA$600,MATCH('Miljövärden för publ företag'!$A74,'Miljövärden urval för publ'!$R$2:$R$600,0),1),"")</f>
        <v>Falkenberg Energi AB</v>
      </c>
      <c r="C74" t="str">
        <f>IFERROR(INDEX('Miljövärden urval för publ'!$A$2:$AA$600,MATCH('Miljövärden för publ företag'!$A74,'Miljövärden urval för publ'!$R$2:$R$600,0),2),"")</f>
        <v>Falkenberg</v>
      </c>
      <c r="D74">
        <f>IFERROR(VLOOKUP($C74,'Miljövärden urval för publ'!$B$2:$H$600,MATCH('Miljövärden för publ företag'!D$4,'Miljövärden urval för publ'!$B$2:$H$2,0),FALSE),"")</f>
        <v>6.8257200000000004E-2</v>
      </c>
      <c r="E74">
        <f>IFERROR(VLOOKUP($C74,'Miljövärden urval för publ'!$B$2:$H$600,MATCH('Miljövärden för publ företag'!E$4,'Miljövärden urval för publ'!$B$2:$H$2,0),FALSE),"")</f>
        <v>5.0111400000000001</v>
      </c>
      <c r="F74">
        <f>IFERROR(VLOOKUP($C74,'Miljövärden urval för publ'!$B$2:$H$600,MATCH('Miljövärden för publ företag'!F$4,'Miljövärden urval för publ'!$B$2:$H$2,0),FALSE),"")</f>
        <v>9.3155999999999999</v>
      </c>
      <c r="G74">
        <f>IFERROR(VLOOKUP($C74,'Miljövärden urval för publ'!$B$2:$H$600,MATCH('Miljövärden för publ företag'!G$4,'Miljövärden urval för publ'!$B$2:$H$2,0),FALSE),"")</f>
        <v>0</v>
      </c>
      <c r="J74">
        <f t="shared" si="6"/>
        <v>24</v>
      </c>
      <c r="M74">
        <v>70</v>
      </c>
      <c r="N74" t="str">
        <f t="shared" si="7"/>
        <v>Mölndal Energi AB</v>
      </c>
      <c r="P74" s="158">
        <f t="shared" si="8"/>
        <v>0</v>
      </c>
      <c r="Q74" s="152" t="str">
        <f t="shared" si="5"/>
        <v/>
      </c>
      <c r="R74">
        <v>70</v>
      </c>
      <c r="S74" t="str">
        <f t="shared" si="9"/>
        <v/>
      </c>
    </row>
    <row r="75" spans="1:19">
      <c r="A75" s="162">
        <v>72</v>
      </c>
      <c r="B75" t="str">
        <f>IFERROR(INDEX('Miljövärden urval för publ'!$A$2:$AA$600,MATCH('Miljövärden för publ företag'!$A75,'Miljövärden urval för publ'!$R$2:$R$600,0),1),"")</f>
        <v>Falkenberg Energi AB</v>
      </c>
      <c r="C75" t="str">
        <f>IFERROR(INDEX('Miljövärden urval för publ'!$A$2:$AA$600,MATCH('Miljövärden för publ företag'!$A75,'Miljövärden urval för publ'!$R$2:$R$600,0),2),"")</f>
        <v>Ullared-närvärme</v>
      </c>
      <c r="D75">
        <f>IFERROR(VLOOKUP($C75,'Miljövärden urval för publ'!$B$2:$H$600,MATCH('Miljövärden för publ företag'!D$4,'Miljövärden urval för publ'!$B$2:$H$2,0),FALSE),"")</f>
        <v>0.18055499999999999</v>
      </c>
      <c r="E75">
        <f>IFERROR(VLOOKUP($C75,'Miljövärden urval för publ'!$B$2:$H$600,MATCH('Miljövärden för publ företag'!E$4,'Miljövärden urval för publ'!$B$2:$H$2,0),FALSE),"")</f>
        <v>11.847899999999999</v>
      </c>
      <c r="F75">
        <f>IFERROR(VLOOKUP($C75,'Miljövärden urval för publ'!$B$2:$H$600,MATCH('Miljövärden för publ företag'!F$4,'Miljövärden urval för publ'!$B$2:$H$2,0),FALSE),"")</f>
        <v>17.847000000000001</v>
      </c>
      <c r="G75">
        <f>IFERROR(VLOOKUP($C75,'Miljövärden urval för publ'!$B$2:$H$600,MATCH('Miljövärden för publ företag'!G$4,'Miljövärden urval för publ'!$B$2:$H$2,0),FALSE),"")</f>
        <v>2.0164000000000001E-2</v>
      </c>
      <c r="J75">
        <f t="shared" si="6"/>
        <v>24</v>
      </c>
      <c r="M75">
        <v>71</v>
      </c>
      <c r="N75" t="str">
        <f t="shared" si="7"/>
        <v>Nevel AB</v>
      </c>
      <c r="P75" s="158">
        <f t="shared" si="8"/>
        <v>0</v>
      </c>
      <c r="Q75" s="152" t="str">
        <f t="shared" si="5"/>
        <v/>
      </c>
      <c r="R75">
        <v>71</v>
      </c>
      <c r="S75" t="str">
        <f t="shared" si="9"/>
        <v/>
      </c>
    </row>
    <row r="76" spans="1:19">
      <c r="A76" s="162">
        <v>73</v>
      </c>
      <c r="B76" t="str">
        <f>IFERROR(INDEX('Miljövärden urval för publ'!$A$2:$AA$600,MATCH('Miljövärden för publ företag'!$A76,'Miljövärden urval för publ'!$R$2:$R$600,0),1),"")</f>
        <v>Falkenberg Energi AB</v>
      </c>
      <c r="C76" t="str">
        <f>IFERROR(INDEX('Miljövärden urval för publ'!$A$2:$AA$600,MATCH('Miljövärden för publ företag'!$A76,'Miljövärden urval för publ'!$R$2:$R$600,0),2),"")</f>
        <v>Vessigebro-närvärme</v>
      </c>
      <c r="D76">
        <f>IFERROR(VLOOKUP($C76,'Miljövärden urval för publ'!$B$2:$H$600,MATCH('Miljövärden för publ företag'!D$4,'Miljövärden urval för publ'!$B$2:$H$2,0),FALSE),"")</f>
        <v>0.20727300000000001</v>
      </c>
      <c r="E76">
        <f>IFERROR(VLOOKUP($C76,'Miljövärden urval för publ'!$B$2:$H$600,MATCH('Miljövärden för publ företag'!E$4,'Miljövärden urval för publ'!$B$2:$H$2,0),FALSE),"")</f>
        <v>18.0259</v>
      </c>
      <c r="F76">
        <f>IFERROR(VLOOKUP($C76,'Miljövärden urval för publ'!$B$2:$H$600,MATCH('Miljövärden för publ företag'!F$4,'Miljövärden urval för publ'!$B$2:$H$2,0),FALSE),"")</f>
        <v>18.2791</v>
      </c>
      <c r="G76">
        <f>IFERROR(VLOOKUP($C76,'Miljövärden urval för publ'!$B$2:$H$600,MATCH('Miljövärden för publ företag'!G$4,'Miljövärden urval för publ'!$B$2:$H$2,0),FALSE),"")</f>
        <v>3.79344E-2</v>
      </c>
      <c r="J76">
        <f t="shared" si="6"/>
        <v>24</v>
      </c>
      <c r="M76">
        <v>72</v>
      </c>
      <c r="N76" t="str">
        <f t="shared" si="7"/>
        <v>Njudung Energi Sävsjö AB</v>
      </c>
      <c r="P76" s="158">
        <f t="shared" si="8"/>
        <v>0</v>
      </c>
      <c r="Q76" s="152" t="str">
        <f t="shared" si="5"/>
        <v/>
      </c>
      <c r="R76">
        <v>72</v>
      </c>
      <c r="S76" t="str">
        <f t="shared" si="9"/>
        <v/>
      </c>
    </row>
    <row r="77" spans="1:19">
      <c r="A77" s="162">
        <v>74</v>
      </c>
      <c r="B77" t="str">
        <f>IFERROR(INDEX('Miljövärden urval för publ'!$A$2:$AA$600,MATCH('Miljövärden för publ företag'!$A77,'Miljövärden urval för publ'!$R$2:$R$600,0),1),"")</f>
        <v>Falu Energi &amp; Vatten AB</v>
      </c>
      <c r="C77" t="str">
        <f>IFERROR(INDEX('Miljövärden urval för publ'!$A$2:$AA$600,MATCH('Miljövärden för publ företag'!$A77,'Miljövärden urval för publ'!$R$2:$R$600,0),2),"")</f>
        <v>Bjursås</v>
      </c>
      <c r="D77">
        <f>IFERROR(VLOOKUP($C77,'Miljövärden urval för publ'!$B$2:$H$600,MATCH('Miljövärden för publ företag'!D$4,'Miljövärden urval för publ'!$B$2:$H$2,0),FALSE),"")</f>
        <v>0.18292600000000001</v>
      </c>
      <c r="E77">
        <f>IFERROR(VLOOKUP($C77,'Miljövärden urval för publ'!$B$2:$H$600,MATCH('Miljövärden för publ företag'!E$4,'Miljövärden urval för publ'!$B$2:$H$2,0),FALSE),"")</f>
        <v>8.5797100000000004</v>
      </c>
      <c r="F77">
        <f>IFERROR(VLOOKUP($C77,'Miljövärden urval för publ'!$B$2:$H$600,MATCH('Miljövärden för publ företag'!F$4,'Miljövärden urval för publ'!$B$2:$H$2,0),FALSE),"")</f>
        <v>19.4087</v>
      </c>
      <c r="G77">
        <f>IFERROR(VLOOKUP($C77,'Miljövärden urval för publ'!$B$2:$H$600,MATCH('Miljövärden för publ företag'!G$4,'Miljövärden urval för publ'!$B$2:$H$2,0),FALSE),"")</f>
        <v>8.2964100000000006E-3</v>
      </c>
      <c r="J77">
        <f t="shared" si="6"/>
        <v>25</v>
      </c>
      <c r="M77">
        <v>73</v>
      </c>
      <c r="N77" t="str">
        <f t="shared" si="7"/>
        <v>Njudung Energi Vetlanda AB</v>
      </c>
      <c r="P77" s="158">
        <f t="shared" si="8"/>
        <v>0</v>
      </c>
      <c r="Q77" s="152" t="str">
        <f t="shared" si="5"/>
        <v/>
      </c>
      <c r="R77">
        <v>73</v>
      </c>
      <c r="S77" t="str">
        <f t="shared" si="9"/>
        <v/>
      </c>
    </row>
    <row r="78" spans="1:19">
      <c r="A78" s="162">
        <v>75</v>
      </c>
      <c r="B78" t="str">
        <f>IFERROR(INDEX('Miljövärden urval för publ'!$A$2:$AA$600,MATCH('Miljövärden för publ företag'!$A78,'Miljövärden urval för publ'!$R$2:$R$600,0),1),"")</f>
        <v>Falu Energi &amp; Vatten AB</v>
      </c>
      <c r="C78" t="str">
        <f>IFERROR(INDEX('Miljövärden urval för publ'!$A$2:$AA$600,MATCH('Miljövärden för publ företag'!$A78,'Miljövärden urval för publ'!$R$2:$R$600,0),2),"")</f>
        <v>Falun</v>
      </c>
      <c r="D78">
        <f>IFERROR(VLOOKUP($C78,'Miljövärden urval för publ'!$B$2:$H$600,MATCH('Miljövärden för publ företag'!D$4,'Miljövärden urval för publ'!$B$2:$H$2,0),FALSE),"")</f>
        <v>8.4250400000000003E-2</v>
      </c>
      <c r="E78">
        <f>IFERROR(VLOOKUP($C78,'Miljövärden urval för publ'!$B$2:$H$600,MATCH('Miljövärden för publ företag'!E$4,'Miljövärden urval för publ'!$B$2:$H$2,0),FALSE),"")</f>
        <v>6.4462000000000002</v>
      </c>
      <c r="F78">
        <f>IFERROR(VLOOKUP($C78,'Miljövärden urval för publ'!$B$2:$H$600,MATCH('Miljövärden för publ företag'!F$4,'Miljövärden urval för publ'!$B$2:$H$2,0),FALSE),"")</f>
        <v>6.02379</v>
      </c>
      <c r="G78">
        <f>IFERROR(VLOOKUP($C78,'Miljövärden urval för publ'!$B$2:$H$600,MATCH('Miljövärden för publ företag'!G$4,'Miljövärden urval för publ'!$B$2:$H$2,0),FALSE),"")</f>
        <v>7.3926599999999997E-3</v>
      </c>
      <c r="J78">
        <f t="shared" si="6"/>
        <v>25</v>
      </c>
      <c r="M78">
        <v>74</v>
      </c>
      <c r="N78" t="str">
        <f t="shared" si="7"/>
        <v>Norrenergi AB</v>
      </c>
      <c r="P78" s="158">
        <f t="shared" si="8"/>
        <v>0</v>
      </c>
      <c r="Q78" s="152" t="str">
        <f t="shared" si="5"/>
        <v/>
      </c>
      <c r="R78">
        <v>74</v>
      </c>
      <c r="S78" t="str">
        <f t="shared" si="9"/>
        <v/>
      </c>
    </row>
    <row r="79" spans="1:19">
      <c r="A79" s="162">
        <v>76</v>
      </c>
      <c r="B79" t="str">
        <f>IFERROR(INDEX('Miljövärden urval för publ'!$A$2:$AA$600,MATCH('Miljövärden för publ företag'!$A79,'Miljövärden urval för publ'!$R$2:$R$600,0),1),"")</f>
        <v>Falu Energi &amp; Vatten AB</v>
      </c>
      <c r="C79" t="str">
        <f>IFERROR(INDEX('Miljövärden urval för publ'!$A$2:$AA$600,MATCH('Miljövärden för publ företag'!$A79,'Miljövärden urval för publ'!$R$2:$R$600,0),2),"")</f>
        <v>Grycksbo</v>
      </c>
      <c r="D79">
        <f>IFERROR(VLOOKUP($C79,'Miljövärden urval för publ'!$B$2:$H$600,MATCH('Miljövärden för publ företag'!D$4,'Miljövärden urval för publ'!$B$2:$H$2,0),FALSE),"")</f>
        <v>0.159024</v>
      </c>
      <c r="E79">
        <f>IFERROR(VLOOKUP($C79,'Miljövärden urval för publ'!$B$2:$H$600,MATCH('Miljövärden för publ företag'!E$4,'Miljövärden urval för publ'!$B$2:$H$2,0),FALSE),"")</f>
        <v>6.0617099999999997</v>
      </c>
      <c r="F79">
        <f>IFERROR(VLOOKUP($C79,'Miljövärden urval för publ'!$B$2:$H$600,MATCH('Miljövärden för publ företag'!F$4,'Miljövärden urval för publ'!$B$2:$H$2,0),FALSE),"")</f>
        <v>17.935500000000001</v>
      </c>
      <c r="G79">
        <f>IFERROR(VLOOKUP($C79,'Miljövärden urval för publ'!$B$2:$H$600,MATCH('Miljövärden för publ företag'!G$4,'Miljövärden urval för publ'!$B$2:$H$2,0),FALSE),"")</f>
        <v>2.7708699999999999E-3</v>
      </c>
      <c r="J79">
        <f t="shared" si="6"/>
        <v>25</v>
      </c>
      <c r="M79">
        <v>75</v>
      </c>
      <c r="N79" t="str">
        <f t="shared" si="7"/>
        <v>Norrtälje Energi AB</v>
      </c>
      <c r="P79" s="158">
        <f t="shared" si="8"/>
        <v>0</v>
      </c>
      <c r="Q79" s="152" t="str">
        <f t="shared" si="5"/>
        <v/>
      </c>
      <c r="R79">
        <v>75</v>
      </c>
      <c r="S79" t="str">
        <f t="shared" si="9"/>
        <v/>
      </c>
    </row>
    <row r="80" spans="1:19">
      <c r="A80" s="162">
        <v>77</v>
      </c>
      <c r="B80" t="str">
        <f>IFERROR(INDEX('Miljövärden urval för publ'!$A$2:$AA$600,MATCH('Miljövärden för publ företag'!$A80,'Miljövärden urval för publ'!$R$2:$R$600,0),1),"")</f>
        <v>Falu Energi &amp; Vatten AB</v>
      </c>
      <c r="C80" t="str">
        <f>IFERROR(INDEX('Miljövärden urval för publ'!$A$2:$AA$600,MATCH('Miljövärden för publ företag'!$A80,'Miljövärden urval för publ'!$R$2:$R$600,0),2),"")</f>
        <v>Svärdsjö</v>
      </c>
      <c r="D80">
        <f>IFERROR(VLOOKUP($C80,'Miljövärden urval för publ'!$B$2:$H$600,MATCH('Miljövärden för publ företag'!D$4,'Miljövärden urval för publ'!$B$2:$H$2,0),FALSE),"")</f>
        <v>0.15913099999999999</v>
      </c>
      <c r="E80">
        <f>IFERROR(VLOOKUP($C80,'Miljövärden urval för publ'!$B$2:$H$600,MATCH('Miljövärden för publ företag'!E$4,'Miljövärden urval för publ'!$B$2:$H$2,0),FALSE),"")</f>
        <v>5.5223899999999997</v>
      </c>
      <c r="F80">
        <f>IFERROR(VLOOKUP($C80,'Miljövärden urval för publ'!$B$2:$H$600,MATCH('Miljövärden för publ företag'!F$4,'Miljövärden urval för publ'!$B$2:$H$2,0),FALSE),"")</f>
        <v>17.049800000000001</v>
      </c>
      <c r="G80">
        <f>IFERROR(VLOOKUP($C80,'Miljövärden urval för publ'!$B$2:$H$600,MATCH('Miljövärden för publ företag'!G$4,'Miljövärden urval för publ'!$B$2:$H$2,0),FALSE),"")</f>
        <v>2.01067E-3</v>
      </c>
      <c r="J80">
        <f t="shared" si="6"/>
        <v>25</v>
      </c>
      <c r="M80">
        <v>76</v>
      </c>
      <c r="N80" t="str">
        <f t="shared" si="7"/>
        <v>Nybro Energi AB</v>
      </c>
      <c r="P80" s="158">
        <f t="shared" si="8"/>
        <v>0</v>
      </c>
      <c r="Q80" s="152" t="str">
        <f t="shared" si="5"/>
        <v/>
      </c>
      <c r="R80">
        <v>76</v>
      </c>
      <c r="S80" t="str">
        <f t="shared" si="9"/>
        <v/>
      </c>
    </row>
    <row r="81" spans="1:19">
      <c r="A81" s="162">
        <v>78</v>
      </c>
      <c r="B81" t="str">
        <f>IFERROR(INDEX('Miljövärden urval för publ'!$A$2:$AA$600,MATCH('Miljövärden för publ företag'!$A81,'Miljövärden urval för publ'!$R$2:$R$600,0),1),"")</f>
        <v>Finspångs Tekniska Verk AB</v>
      </c>
      <c r="C81" t="str">
        <f>IFERROR(INDEX('Miljövärden urval för publ'!$A$2:$AA$600,MATCH('Miljövärden för publ företag'!$A81,'Miljövärden urval för publ'!$R$2:$R$600,0),2),"")</f>
        <v>Finspång</v>
      </c>
      <c r="D81">
        <f>IFERROR(VLOOKUP($C81,'Miljövärden urval för publ'!$B$2:$H$600,MATCH('Miljövärden för publ företag'!D$4,'Miljövärden urval för publ'!$B$2:$H$2,0),FALSE),"")</f>
        <v>8.5984400000000002E-2</v>
      </c>
      <c r="E81">
        <f>IFERROR(VLOOKUP($C81,'Miljövärden urval för publ'!$B$2:$H$600,MATCH('Miljövärden för publ företag'!E$4,'Miljövärden urval för publ'!$B$2:$H$2,0),FALSE),"")</f>
        <v>92.303299999999993</v>
      </c>
      <c r="F81">
        <f>IFERROR(VLOOKUP($C81,'Miljövärden urval för publ'!$B$2:$H$600,MATCH('Miljövärden för publ företag'!F$4,'Miljövärden urval för publ'!$B$2:$H$2,0),FALSE),"")</f>
        <v>5.01288</v>
      </c>
      <c r="G81">
        <f>IFERROR(VLOOKUP($C81,'Miljövärden urval för publ'!$B$2:$H$600,MATCH('Miljövärden för publ företag'!G$4,'Miljövärden urval för publ'!$B$2:$H$2,0),FALSE),"")</f>
        <v>2.8591000000000001E-5</v>
      </c>
      <c r="J81">
        <f t="shared" si="6"/>
        <v>26</v>
      </c>
      <c r="M81">
        <v>77</v>
      </c>
      <c r="N81" t="str">
        <f t="shared" si="7"/>
        <v>Nässjö Affärsverk AB</v>
      </c>
      <c r="P81" s="158">
        <f t="shared" si="8"/>
        <v>0</v>
      </c>
      <c r="Q81" s="152" t="str">
        <f t="shared" si="5"/>
        <v/>
      </c>
      <c r="S81" t="str">
        <f t="shared" si="9"/>
        <v/>
      </c>
    </row>
    <row r="82" spans="1:19">
      <c r="A82" s="162">
        <v>79</v>
      </c>
      <c r="B82" t="str">
        <f>IFERROR(INDEX('Miljövärden urval för publ'!$A$2:$AA$600,MATCH('Miljövärden för publ företag'!$A82,'Miljövärden urval för publ'!$R$2:$R$600,0),1),"")</f>
        <v>Gislaved Energi AB</v>
      </c>
      <c r="C82" t="str">
        <f>IFERROR(INDEX('Miljövärden urval för publ'!$A$2:$AA$600,MATCH('Miljövärden för publ företag'!$A82,'Miljövärden urval för publ'!$R$2:$R$600,0),2),"")</f>
        <v>Gislaved</v>
      </c>
      <c r="D82">
        <f>IFERROR(VLOOKUP($C82,'Miljövärden urval för publ'!$B$2:$H$600,MATCH('Miljövärden för publ företag'!D$4,'Miljövärden urval för publ'!$B$2:$H$2,0),FALSE),"")</f>
        <v>6.8717E-2</v>
      </c>
      <c r="E82">
        <f>IFERROR(VLOOKUP($C82,'Miljövärden urval för publ'!$B$2:$H$600,MATCH('Miljövärden för publ företag'!E$4,'Miljövärden urval för publ'!$B$2:$H$2,0),FALSE),"")</f>
        <v>4.5874199999999998</v>
      </c>
      <c r="F82">
        <f>IFERROR(VLOOKUP($C82,'Miljövärden urval för publ'!$B$2:$H$600,MATCH('Miljövärden för publ företag'!F$4,'Miljövärden urval för publ'!$B$2:$H$2,0),FALSE),"")</f>
        <v>7.6362899999999998</v>
      </c>
      <c r="G82">
        <f>IFERROR(VLOOKUP($C82,'Miljövärden urval för publ'!$B$2:$H$600,MATCH('Miljövärden för publ företag'!G$4,'Miljövärden urval för publ'!$B$2:$H$2,0),FALSE),"")</f>
        <v>6.6267799999999999E-4</v>
      </c>
      <c r="J82">
        <f t="shared" si="6"/>
        <v>27</v>
      </c>
      <c r="M82">
        <v>78</v>
      </c>
      <c r="N82" t="str">
        <f t="shared" si="7"/>
        <v>Olofströms Kraft AB</v>
      </c>
      <c r="P82" s="158">
        <f t="shared" si="8"/>
        <v>0</v>
      </c>
      <c r="Q82" s="152" t="str">
        <f t="shared" si="5"/>
        <v/>
      </c>
      <c r="S82" t="str">
        <f t="shared" si="9"/>
        <v/>
      </c>
    </row>
    <row r="83" spans="1:19">
      <c r="A83" s="162">
        <v>80</v>
      </c>
      <c r="B83" t="str">
        <f>IFERROR(INDEX('Miljövärden urval för publ'!$A$2:$AA$600,MATCH('Miljövärden för publ företag'!$A83,'Miljövärden urval för publ'!$R$2:$R$600,0),1),"")</f>
        <v>Gislaved Energi AB</v>
      </c>
      <c r="C83" t="str">
        <f>IFERROR(INDEX('Miljövärden urval för publ'!$A$2:$AA$600,MATCH('Miljövärden för publ företag'!$A83,'Miljövärden urval för publ'!$R$2:$R$600,0),2),"")</f>
        <v>Hestra</v>
      </c>
      <c r="D83">
        <f>IFERROR(VLOOKUP($C83,'Miljövärden urval för publ'!$B$2:$H$600,MATCH('Miljövärden för publ företag'!D$4,'Miljövärden urval för publ'!$B$2:$H$2,0),FALSE),"")</f>
        <v>0.111678</v>
      </c>
      <c r="E83">
        <f>IFERROR(VLOOKUP($C83,'Miljövärden urval för publ'!$B$2:$H$600,MATCH('Miljövärden för publ företag'!E$4,'Miljövärden urval för publ'!$B$2:$H$2,0),FALSE),"")</f>
        <v>15.205399999999999</v>
      </c>
      <c r="F83">
        <f>IFERROR(VLOOKUP($C83,'Miljövärden urval för publ'!$B$2:$H$600,MATCH('Miljövärden för publ företag'!F$4,'Miljövärden urval för publ'!$B$2:$H$2,0),FALSE),"")</f>
        <v>8.8381699999999999</v>
      </c>
      <c r="G83">
        <f>IFERROR(VLOOKUP($C83,'Miljövärden urval för publ'!$B$2:$H$600,MATCH('Miljövärden för publ företag'!G$4,'Miljövärden urval för publ'!$B$2:$H$2,0),FALSE),"")</f>
        <v>1.0908299999999999E-2</v>
      </c>
      <c r="J83">
        <f t="shared" si="6"/>
        <v>27</v>
      </c>
      <c r="M83">
        <v>79</v>
      </c>
      <c r="N83" t="str">
        <f t="shared" si="7"/>
        <v>Oskarshamn Energi AB</v>
      </c>
      <c r="P83" s="158">
        <f t="shared" si="8"/>
        <v>0</v>
      </c>
      <c r="Q83" s="152" t="str">
        <f t="shared" si="5"/>
        <v/>
      </c>
      <c r="S83" t="str">
        <f t="shared" si="9"/>
        <v/>
      </c>
    </row>
    <row r="84" spans="1:19">
      <c r="A84" s="162">
        <v>81</v>
      </c>
      <c r="B84" t="str">
        <f>IFERROR(INDEX('Miljövärden urval för publ'!$A$2:$AA$600,MATCH('Miljövärden för publ företag'!$A84,'Miljövärden urval för publ'!$R$2:$R$600,0),1),"")</f>
        <v>Gislaved Energi AB</v>
      </c>
      <c r="C84" t="str">
        <f>IFERROR(INDEX('Miljövärden urval för publ'!$A$2:$AA$600,MATCH('Miljövärden för publ företag'!$A84,'Miljövärden urval för publ'!$R$2:$R$600,0),2),"")</f>
        <v>Reftele</v>
      </c>
      <c r="D84">
        <f>IFERROR(VLOOKUP($C84,'Miljövärden urval för publ'!$B$2:$H$600,MATCH('Miljövärden för publ företag'!D$4,'Miljövärden urval för publ'!$B$2:$H$2,0),FALSE),"")</f>
        <v>0.14644599999999999</v>
      </c>
      <c r="E84">
        <f>IFERROR(VLOOKUP($C84,'Miljövärden urval för publ'!$B$2:$H$600,MATCH('Miljövärden för publ företag'!E$4,'Miljövärden urval för publ'!$B$2:$H$2,0),FALSE),"")</f>
        <v>4.58812</v>
      </c>
      <c r="F84">
        <f>IFERROR(VLOOKUP($C84,'Miljövärden urval för publ'!$B$2:$H$600,MATCH('Miljövärden för publ företag'!F$4,'Miljövärden urval för publ'!$B$2:$H$2,0),FALSE),"")</f>
        <v>16.058399999999999</v>
      </c>
      <c r="G84">
        <f>IFERROR(VLOOKUP($C84,'Miljövärden urval för publ'!$B$2:$H$600,MATCH('Miljövärden för publ företag'!G$4,'Miljövärden urval för publ'!$B$2:$H$2,0),FALSE),"")</f>
        <v>0</v>
      </c>
      <c r="J84">
        <f t="shared" si="6"/>
        <v>27</v>
      </c>
      <c r="M84">
        <v>80</v>
      </c>
      <c r="N84" t="str">
        <f t="shared" si="7"/>
        <v>Oxelö Energi AB</v>
      </c>
      <c r="P84" s="158">
        <f t="shared" si="8"/>
        <v>0</v>
      </c>
      <c r="Q84" s="152" t="str">
        <f t="shared" si="5"/>
        <v/>
      </c>
      <c r="S84" t="str">
        <f t="shared" si="9"/>
        <v/>
      </c>
    </row>
    <row r="85" spans="1:19">
      <c r="A85" s="162">
        <v>82</v>
      </c>
      <c r="B85" t="str">
        <f>IFERROR(INDEX('Miljövärden urval för publ'!$A$2:$AA$600,MATCH('Miljövärden för publ företag'!$A85,'Miljövärden urval för publ'!$R$2:$R$600,0),1),"")</f>
        <v>Gotlands Energi AB</v>
      </c>
      <c r="C85" t="str">
        <f>IFERROR(INDEX('Miljövärden urval för publ'!$A$2:$AA$600,MATCH('Miljövärden för publ företag'!$A85,'Miljövärden urval för publ'!$R$2:$R$600,0),2),"")</f>
        <v>Hemse</v>
      </c>
      <c r="D85">
        <f>IFERROR(VLOOKUP($C85,'Miljövärden urval för publ'!$B$2:$H$600,MATCH('Miljövärden för publ företag'!D$4,'Miljövärden urval för publ'!$B$2:$H$2,0),FALSE),"")</f>
        <v>0.40743499999999999</v>
      </c>
      <c r="E85">
        <f>IFERROR(VLOOKUP($C85,'Miljövärden urval för publ'!$B$2:$H$600,MATCH('Miljövärden för publ företag'!E$4,'Miljövärden urval för publ'!$B$2:$H$2,0),FALSE),"")</f>
        <v>87.617500000000007</v>
      </c>
      <c r="F85">
        <f>IFERROR(VLOOKUP($C85,'Miljövärden urval för publ'!$B$2:$H$600,MATCH('Miljövärden för publ företag'!F$4,'Miljövärden urval för publ'!$B$2:$H$2,0),FALSE),"")</f>
        <v>12.924799999999999</v>
      </c>
      <c r="G85">
        <f>IFERROR(VLOOKUP($C85,'Miljövärden urval för publ'!$B$2:$H$600,MATCH('Miljövärden för publ företag'!G$4,'Miljövärden urval för publ'!$B$2:$H$2,0),FALSE),"")</f>
        <v>0.26103399999999999</v>
      </c>
      <c r="J85">
        <f t="shared" si="6"/>
        <v>28</v>
      </c>
      <c r="M85">
        <v>81</v>
      </c>
      <c r="N85" t="str">
        <f t="shared" si="7"/>
        <v>Partille Energi AB</v>
      </c>
      <c r="P85" s="158">
        <f t="shared" si="8"/>
        <v>0</v>
      </c>
      <c r="Q85" s="152" t="str">
        <f t="shared" si="5"/>
        <v/>
      </c>
      <c r="S85" t="str">
        <f t="shared" si="9"/>
        <v/>
      </c>
    </row>
    <row r="86" spans="1:19">
      <c r="A86" s="162">
        <v>83</v>
      </c>
      <c r="B86" t="str">
        <f>IFERROR(INDEX('Miljövärden urval för publ'!$A$2:$AA$600,MATCH('Miljövärden för publ företag'!$A86,'Miljövärden urval för publ'!$R$2:$R$600,0),1),"")</f>
        <v>Gotlands Energi AB</v>
      </c>
      <c r="C86" t="str">
        <f>IFERROR(INDEX('Miljövärden urval för publ'!$A$2:$AA$600,MATCH('Miljövärden för publ företag'!$A86,'Miljövärden urval för publ'!$R$2:$R$600,0),2),"")</f>
        <v>Klintehamn</v>
      </c>
      <c r="D86">
        <f>IFERROR(VLOOKUP($C86,'Miljövärden urval för publ'!$B$2:$H$600,MATCH('Miljövärden för publ företag'!D$4,'Miljövärden urval för publ'!$B$2:$H$2,0),FALSE),"")</f>
        <v>1.40462</v>
      </c>
      <c r="E86">
        <f>IFERROR(VLOOKUP($C86,'Miljövärden urval för publ'!$B$2:$H$600,MATCH('Miljövärden för publ företag'!E$4,'Miljövärden urval för publ'!$B$2:$H$2,0),FALSE),"")</f>
        <v>13.408899999999999</v>
      </c>
      <c r="F86">
        <f>IFERROR(VLOOKUP($C86,'Miljövärden urval för publ'!$B$2:$H$600,MATCH('Miljövärden för publ företag'!F$4,'Miljövärden urval för publ'!$B$2:$H$2,0),FALSE),"")</f>
        <v>43.9816</v>
      </c>
      <c r="G86">
        <f>IFERROR(VLOOKUP($C86,'Miljövärden urval för publ'!$B$2:$H$600,MATCH('Miljövärden för publ företag'!G$4,'Miljövärden urval för publ'!$B$2:$H$2,0),FALSE),"")</f>
        <v>2.3248600000000001E-2</v>
      </c>
      <c r="J86">
        <f t="shared" si="6"/>
        <v>28</v>
      </c>
      <c r="M86">
        <v>82</v>
      </c>
      <c r="N86" t="str">
        <f t="shared" si="7"/>
        <v>Perstorps Fjärrvärme AB</v>
      </c>
      <c r="P86" s="158">
        <f t="shared" si="8"/>
        <v>0</v>
      </c>
      <c r="Q86" s="152" t="str">
        <f t="shared" si="5"/>
        <v/>
      </c>
      <c r="S86" t="str">
        <f t="shared" si="9"/>
        <v/>
      </c>
    </row>
    <row r="87" spans="1:19">
      <c r="A87" s="162">
        <v>84</v>
      </c>
      <c r="B87" t="str">
        <f>IFERROR(INDEX('Miljövärden urval för publ'!$A$2:$AA$600,MATCH('Miljövärden för publ företag'!$A87,'Miljövärden urval för publ'!$R$2:$R$600,0),1),"")</f>
        <v>Gotlands Energi AB</v>
      </c>
      <c r="C87" t="str">
        <f>IFERROR(INDEX('Miljövärden urval för publ'!$A$2:$AA$600,MATCH('Miljövärden för publ företag'!$A87,'Miljövärden urval för publ'!$R$2:$R$600,0),2),"")</f>
        <v>Slite</v>
      </c>
      <c r="D87">
        <f>IFERROR(VLOOKUP($C87,'Miljövärden urval för publ'!$B$2:$H$600,MATCH('Miljövärden för publ företag'!D$4,'Miljövärden urval för publ'!$B$2:$H$2,0),FALSE),"")</f>
        <v>6.3333399999999998E-2</v>
      </c>
      <c r="E87">
        <f>IFERROR(VLOOKUP($C87,'Miljövärden urval för publ'!$B$2:$H$600,MATCH('Miljövärden för publ företag'!E$4,'Miljövärden urval för publ'!$B$2:$H$2,0),FALSE),"")</f>
        <v>2.4624799999999998</v>
      </c>
      <c r="F87">
        <f>IFERROR(VLOOKUP($C87,'Miljövärden urval för publ'!$B$2:$H$600,MATCH('Miljövärden för publ företag'!F$4,'Miljövärden urval för publ'!$B$2:$H$2,0),FALSE),"")</f>
        <v>2.40204</v>
      </c>
      <c r="G87">
        <f>IFERROR(VLOOKUP($C87,'Miljövärden urval för publ'!$B$2:$H$600,MATCH('Miljövärden för publ företag'!G$4,'Miljövärden urval för publ'!$B$2:$H$2,0),FALSE),"")</f>
        <v>4.7790000000000003E-3</v>
      </c>
      <c r="J87">
        <f t="shared" si="6"/>
        <v>28</v>
      </c>
      <c r="M87">
        <v>83</v>
      </c>
      <c r="N87" t="str">
        <f t="shared" si="7"/>
        <v>PiteEnergi AB</v>
      </c>
      <c r="P87" s="158">
        <f t="shared" si="8"/>
        <v>0</v>
      </c>
      <c r="Q87" s="152" t="str">
        <f t="shared" si="5"/>
        <v/>
      </c>
      <c r="S87" t="str">
        <f t="shared" si="9"/>
        <v/>
      </c>
    </row>
    <row r="88" spans="1:19">
      <c r="A88" s="162">
        <v>85</v>
      </c>
      <c r="B88" t="str">
        <f>IFERROR(INDEX('Miljövärden urval för publ'!$A$2:$AA$600,MATCH('Miljövärden för publ företag'!$A88,'Miljövärden urval för publ'!$R$2:$R$600,0),1),"")</f>
        <v>Gotlands Energi AB</v>
      </c>
      <c r="C88" t="str">
        <f>IFERROR(INDEX('Miljövärden urval för publ'!$A$2:$AA$600,MATCH('Miljövärden för publ företag'!$A88,'Miljövärden urval för publ'!$R$2:$R$600,0),2),"")</f>
        <v>Visby</v>
      </c>
      <c r="D88">
        <f>IFERROR(VLOOKUP($C88,'Miljövärden urval för publ'!$B$2:$H$600,MATCH('Miljövärden för publ företag'!D$4,'Miljövärden urval för publ'!$B$2:$H$2,0),FALSE),"")</f>
        <v>0.13714299999999999</v>
      </c>
      <c r="E88">
        <f>IFERROR(VLOOKUP($C88,'Miljövärden urval för publ'!$B$2:$H$600,MATCH('Miljövärden för publ företag'!E$4,'Miljövärden urval för publ'!$B$2:$H$2,0),FALSE),"")</f>
        <v>3.8712900000000001</v>
      </c>
      <c r="F88">
        <f>IFERROR(VLOOKUP($C88,'Miljövärden urval för publ'!$B$2:$H$600,MATCH('Miljövärden för publ företag'!F$4,'Miljövärden urval för publ'!$B$2:$H$2,0),FALSE),"")</f>
        <v>6.7646899999999999</v>
      </c>
      <c r="G88">
        <f>IFERROR(VLOOKUP($C88,'Miljövärden urval för publ'!$B$2:$H$600,MATCH('Miljövärden för publ företag'!G$4,'Miljövärden urval för publ'!$B$2:$H$2,0),FALSE),"")</f>
        <v>1.3503500000000001E-4</v>
      </c>
      <c r="J88">
        <f t="shared" si="6"/>
        <v>28</v>
      </c>
      <c r="M88">
        <v>84</v>
      </c>
      <c r="N88" t="str">
        <f t="shared" si="7"/>
        <v>Ronneby Miljö och Teknik AB</v>
      </c>
      <c r="P88" s="158">
        <f t="shared" si="8"/>
        <v>0</v>
      </c>
      <c r="Q88" s="152" t="str">
        <f t="shared" si="5"/>
        <v/>
      </c>
      <c r="S88" t="str">
        <f t="shared" si="9"/>
        <v/>
      </c>
    </row>
    <row r="89" spans="1:19">
      <c r="A89" s="162">
        <v>86</v>
      </c>
      <c r="B89" t="str">
        <f>IFERROR(INDEX('Miljövärden urval för publ'!$A$2:$AA$600,MATCH('Miljövärden för publ företag'!$A89,'Miljövärden urval för publ'!$R$2:$R$600,0),1),"")</f>
        <v>Gällivare Energi AB</v>
      </c>
      <c r="C89" t="str">
        <f>IFERROR(INDEX('Miljövärden urval för publ'!$A$2:$AA$600,MATCH('Miljövärden för publ företag'!$A89,'Miljövärden urval för publ'!$R$2:$R$600,0),2),"")</f>
        <v>Gällivare-Malmberget</v>
      </c>
      <c r="D89">
        <f>IFERROR(VLOOKUP($C89,'Miljövärden urval för publ'!$B$2:$H$600,MATCH('Miljövärden för publ företag'!D$4,'Miljövärden urval för publ'!$B$2:$H$2,0),FALSE),"")</f>
        <v>0.68515300000000001</v>
      </c>
      <c r="E89">
        <f>IFERROR(VLOOKUP($C89,'Miljövärden urval för publ'!$B$2:$H$600,MATCH('Miljövärden för publ företag'!E$4,'Miljövärden urval för publ'!$B$2:$H$2,0),FALSE),"")</f>
        <v>249.846</v>
      </c>
      <c r="F89">
        <f>IFERROR(VLOOKUP($C89,'Miljövärden urval för publ'!$B$2:$H$600,MATCH('Miljövärden för publ företag'!F$4,'Miljövärden urval för publ'!$B$2:$H$2,0),FALSE),"")</f>
        <v>28.892499999999998</v>
      </c>
      <c r="G89">
        <f>IFERROR(VLOOKUP($C89,'Miljövärden urval för publ'!$B$2:$H$600,MATCH('Miljövärden för publ företag'!G$4,'Miljövärden urval för publ'!$B$2:$H$2,0),FALSE),"")</f>
        <v>7.2395899999999997E-3</v>
      </c>
      <c r="J89">
        <f t="shared" si="6"/>
        <v>29</v>
      </c>
      <c r="M89">
        <v>85</v>
      </c>
      <c r="N89" t="str">
        <f t="shared" si="7"/>
        <v>Sala-Heby Energi AB</v>
      </c>
      <c r="P89" s="158">
        <f t="shared" si="8"/>
        <v>0</v>
      </c>
      <c r="Q89" s="152" t="str">
        <f t="shared" si="5"/>
        <v/>
      </c>
      <c r="S89" t="str">
        <f t="shared" si="9"/>
        <v/>
      </c>
    </row>
    <row r="90" spans="1:19">
      <c r="A90" s="162">
        <v>87</v>
      </c>
      <c r="B90" t="str">
        <f>IFERROR(INDEX('Miljövärden urval för publ'!$A$2:$AA$600,MATCH('Miljövärden för publ företag'!$A90,'Miljövärden urval för publ'!$R$2:$R$600,0),1),"")</f>
        <v>Gävle Energi AB</v>
      </c>
      <c r="C90" t="str">
        <f>IFERROR(INDEX('Miljövärden urval för publ'!$A$2:$AA$600,MATCH('Miljövärden för publ företag'!$A90,'Miljövärden urval för publ'!$R$2:$R$600,0),2),"")</f>
        <v>Gävle</v>
      </c>
      <c r="D90">
        <f>IFERROR(VLOOKUP($C90,'Miljövärden urval för publ'!$B$2:$H$600,MATCH('Miljövärden för publ företag'!D$4,'Miljövärden urval för publ'!$B$2:$H$2,0),FALSE),"")</f>
        <v>1.35485E-2</v>
      </c>
      <c r="E90">
        <f>IFERROR(VLOOKUP($C90,'Miljövärden urval för publ'!$B$2:$H$600,MATCH('Miljövärden för publ företag'!E$4,'Miljövärden urval för publ'!$B$2:$H$2,0),FALSE),"")</f>
        <v>1.52077</v>
      </c>
      <c r="F90">
        <f>IFERROR(VLOOKUP($C90,'Miljövärden urval för publ'!$B$2:$H$600,MATCH('Miljövärden för publ företag'!F$4,'Miljövärden urval för publ'!$B$2:$H$2,0),FALSE),"")</f>
        <v>2.1364700000000001</v>
      </c>
      <c r="G90">
        <f>IFERROR(VLOOKUP($C90,'Miljövärden urval för publ'!$B$2:$H$600,MATCH('Miljövärden för publ företag'!G$4,'Miljövärden urval för publ'!$B$2:$H$2,0),FALSE),"")</f>
        <v>0</v>
      </c>
      <c r="J90">
        <f t="shared" si="6"/>
        <v>30</v>
      </c>
      <c r="M90">
        <v>86</v>
      </c>
      <c r="N90" t="str">
        <f t="shared" si="7"/>
        <v>Sandviken Energi AB</v>
      </c>
      <c r="P90" s="158">
        <f t="shared" si="8"/>
        <v>0</v>
      </c>
      <c r="Q90" s="152" t="str">
        <f t="shared" si="5"/>
        <v/>
      </c>
      <c r="S90" t="str">
        <f t="shared" si="9"/>
        <v/>
      </c>
    </row>
    <row r="91" spans="1:19">
      <c r="A91" s="162">
        <v>88</v>
      </c>
      <c r="B91" t="str">
        <f>IFERROR(INDEX('Miljövärden urval för publ'!$A$2:$AA$600,MATCH('Miljövärden för publ företag'!$A91,'Miljövärden urval för publ'!$R$2:$R$600,0),1),"")</f>
        <v>Göteborg Energi AB</v>
      </c>
      <c r="C91" t="str">
        <f>IFERROR(INDEX('Miljövärden urval för publ'!$A$2:$AA$600,MATCH('Miljövärden för publ företag'!$A91,'Miljövärden urval för publ'!$R$2:$R$600,0),2),"")</f>
        <v>Göteborg Ale</v>
      </c>
      <c r="D91">
        <f>IFERROR(VLOOKUP($C91,'Miljövärden urval för publ'!$B$2:$H$600,MATCH('Miljövärden för publ företag'!D$4,'Miljövärden urval för publ'!$B$2:$H$2,0),FALSE),"")</f>
        <v>0.13092899999999999</v>
      </c>
      <c r="E91">
        <f>IFERROR(VLOOKUP($C91,'Miljövärden urval för publ'!$B$2:$H$600,MATCH('Miljövärden för publ företag'!E$4,'Miljövärden urval för publ'!$B$2:$H$2,0),FALSE),"")</f>
        <v>44.9</v>
      </c>
      <c r="F91">
        <f>IFERROR(VLOOKUP($C91,'Miljövärden urval för publ'!$B$2:$H$600,MATCH('Miljövärden för publ företag'!F$4,'Miljövärden urval för publ'!$B$2:$H$2,0),FALSE),"")</f>
        <v>2.6696499999999999</v>
      </c>
      <c r="G91">
        <f>IFERROR(VLOOKUP($C91,'Miljövärden urval för publ'!$B$2:$H$600,MATCH('Miljövärden för publ företag'!G$4,'Miljövärden urval för publ'!$B$2:$H$2,0),FALSE),"")</f>
        <v>1.0915899999999999E-2</v>
      </c>
      <c r="J91">
        <f t="shared" si="6"/>
        <v>31</v>
      </c>
      <c r="M91">
        <v>87</v>
      </c>
      <c r="N91" t="str">
        <f t="shared" si="7"/>
        <v>SEVAB Strängnäs Energi AB</v>
      </c>
      <c r="P91" s="158">
        <f t="shared" si="8"/>
        <v>0</v>
      </c>
      <c r="Q91" s="152" t="str">
        <f t="shared" si="5"/>
        <v/>
      </c>
      <c r="S91" t="str">
        <f t="shared" si="9"/>
        <v/>
      </c>
    </row>
    <row r="92" spans="1:19">
      <c r="A92" s="162">
        <v>89</v>
      </c>
      <c r="B92" t="str">
        <f>IFERROR(INDEX('Miljövärden urval för publ'!$A$2:$AA$600,MATCH('Miljövärden för publ företag'!$A92,'Miljövärden urval för publ'!$R$2:$R$600,0),1),"")</f>
        <v>Göteborg Energi AB</v>
      </c>
      <c r="C92" t="str">
        <f>IFERROR(INDEX('Miljövärden urval för publ'!$A$2:$AA$600,MATCH('Miljövärden för publ företag'!$A92,'Miljövärden urval för publ'!$R$2:$R$600,0),2),"")</f>
        <v>Göteborg Ale Bra Miljöval</v>
      </c>
      <c r="D92">
        <f>IFERROR(VLOOKUP($C92,'Miljövärden urval för publ'!$B$2:$H$600,MATCH('Miljövärden för publ företag'!D$4,'Miljövärden urval för publ'!$B$2:$H$2,0),FALSE),"")</f>
        <v>6.6985299999999998E-2</v>
      </c>
      <c r="E92">
        <f>IFERROR(VLOOKUP($C92,'Miljövärden urval för publ'!$B$2:$H$600,MATCH('Miljövärden för publ företag'!E$4,'Miljövärden urval för publ'!$B$2:$H$2,0),FALSE),"")</f>
        <v>3.63388</v>
      </c>
      <c r="F92">
        <f>IFERROR(VLOOKUP($C92,'Miljövärden urval för publ'!$B$2:$H$600,MATCH('Miljövärden för publ företag'!F$4,'Miljövärden urval för publ'!$B$2:$H$2,0),FALSE),"")</f>
        <v>6.3641199999999998</v>
      </c>
      <c r="G92">
        <f>IFERROR(VLOOKUP($C92,'Miljövärden urval för publ'!$B$2:$H$600,MATCH('Miljövärden för publ företag'!G$4,'Miljövärden urval för publ'!$B$2:$H$2,0),FALSE),"")</f>
        <v>0</v>
      </c>
      <c r="J92">
        <f t="shared" si="6"/>
        <v>31</v>
      </c>
      <c r="M92">
        <v>88</v>
      </c>
      <c r="N92" t="str">
        <f t="shared" si="7"/>
        <v>Skara Energi AB</v>
      </c>
      <c r="P92" s="158">
        <f t="shared" si="8"/>
        <v>0</v>
      </c>
      <c r="Q92" s="152" t="str">
        <f t="shared" si="5"/>
        <v/>
      </c>
      <c r="S92" t="str">
        <f t="shared" si="9"/>
        <v/>
      </c>
    </row>
    <row r="93" spans="1:19">
      <c r="A93" s="162">
        <v>90</v>
      </c>
      <c r="B93" t="str">
        <f>IFERROR(INDEX('Miljövärden urval för publ'!$A$2:$AA$600,MATCH('Miljövärden för publ företag'!$A93,'Miljövärden urval för publ'!$R$2:$R$600,0),1),"")</f>
        <v>Götene Vatten &amp; Värme AB</v>
      </c>
      <c r="C93" t="str">
        <f>IFERROR(INDEX('Miljövärden urval för publ'!$A$2:$AA$600,MATCH('Miljövärden för publ företag'!$A93,'Miljövärden urval för publ'!$R$2:$R$600,0),2),"")</f>
        <v>Götene</v>
      </c>
      <c r="D93">
        <f>IFERROR(VLOOKUP($C93,'Miljövärden urval för publ'!$B$2:$H$600,MATCH('Miljövärden för publ företag'!D$4,'Miljövärden urval för publ'!$B$2:$H$2,0),FALSE),"")</f>
        <v>0.125809</v>
      </c>
      <c r="E93">
        <f>IFERROR(VLOOKUP($C93,'Miljövärden urval för publ'!$B$2:$H$600,MATCH('Miljövärden för publ företag'!E$4,'Miljövärden urval för publ'!$B$2:$H$2,0),FALSE),"")</f>
        <v>18.147600000000001</v>
      </c>
      <c r="F93">
        <f>IFERROR(VLOOKUP($C93,'Miljövärden urval för publ'!$B$2:$H$600,MATCH('Miljövärden för publ företag'!F$4,'Miljövärden urval för publ'!$B$2:$H$2,0),FALSE),"")</f>
        <v>9.9746600000000001</v>
      </c>
      <c r="G93">
        <f>IFERROR(VLOOKUP($C93,'Miljövärden urval för publ'!$B$2:$H$600,MATCH('Miljövärden för publ företag'!G$4,'Miljövärden urval för publ'!$B$2:$H$2,0),FALSE),"")</f>
        <v>3.2917200000000001E-2</v>
      </c>
      <c r="J93">
        <f t="shared" si="6"/>
        <v>32</v>
      </c>
      <c r="M93">
        <v>89</v>
      </c>
      <c r="N93" t="str">
        <f t="shared" si="7"/>
        <v>Skellefteå Kraft AB</v>
      </c>
      <c r="P93" s="158">
        <f t="shared" si="8"/>
        <v>0</v>
      </c>
      <c r="Q93" s="152" t="str">
        <f t="shared" si="5"/>
        <v/>
      </c>
      <c r="S93" t="str">
        <f t="shared" si="9"/>
        <v/>
      </c>
    </row>
    <row r="94" spans="1:19">
      <c r="A94" s="162">
        <v>91</v>
      </c>
      <c r="B94" t="str">
        <f>IFERROR(INDEX('Miljövärden urval för publ'!$A$2:$AA$600,MATCH('Miljövärden för publ företag'!$A94,'Miljövärden urval för publ'!$R$2:$R$600,0),1),"")</f>
        <v>Götene Vatten &amp; Värme AB</v>
      </c>
      <c r="C94" t="str">
        <f>IFERROR(INDEX('Miljövärden urval för publ'!$A$2:$AA$600,MATCH('Miljövärden för publ företag'!$A94,'Miljövärden urval för publ'!$R$2:$R$600,0),2),"")</f>
        <v>Hällekis</v>
      </c>
      <c r="D94">
        <f>IFERROR(VLOOKUP($C94,'Miljövärden urval för publ'!$B$2:$H$600,MATCH('Miljövärden för publ företag'!D$4,'Miljövärden urval för publ'!$B$2:$H$2,0),FALSE),"")</f>
        <v>4.7941999999999999E-2</v>
      </c>
      <c r="E94">
        <f>IFERROR(VLOOKUP($C94,'Miljövärden urval för publ'!$B$2:$H$600,MATCH('Miljövärden för publ företag'!E$4,'Miljövärden urval för publ'!$B$2:$H$2,0),FALSE),"")</f>
        <v>3.3659599999999998</v>
      </c>
      <c r="F94">
        <f>IFERROR(VLOOKUP($C94,'Miljövärden urval för publ'!$B$2:$H$600,MATCH('Miljövärden för publ företag'!F$4,'Miljövärden urval för publ'!$B$2:$H$2,0),FALSE),"")</f>
        <v>0.52033300000000005</v>
      </c>
      <c r="G94">
        <f>IFERROR(VLOOKUP($C94,'Miljövärden urval för publ'!$B$2:$H$600,MATCH('Miljövärden för publ företag'!G$4,'Miljövärden urval för publ'!$B$2:$H$2,0),FALSE),"")</f>
        <v>8.4777299999999993E-3</v>
      </c>
      <c r="J94">
        <f t="shared" si="6"/>
        <v>32</v>
      </c>
      <c r="M94">
        <v>90</v>
      </c>
      <c r="N94" t="str">
        <f t="shared" si="7"/>
        <v>Skövde Energi AB</v>
      </c>
      <c r="P94" s="158">
        <f t="shared" si="8"/>
        <v>0</v>
      </c>
      <c r="Q94" s="152" t="str">
        <f t="shared" si="5"/>
        <v/>
      </c>
      <c r="S94" t="str">
        <f t="shared" si="9"/>
        <v/>
      </c>
    </row>
    <row r="95" spans="1:19">
      <c r="A95" s="162">
        <v>92</v>
      </c>
      <c r="B95" t="str">
        <f>IFERROR(INDEX('Miljövärden urval för publ'!$A$2:$AA$600,MATCH('Miljövärden för publ företag'!$A95,'Miljövärden urval för publ'!$R$2:$R$600,0),1),"")</f>
        <v>Hagfors Energi</v>
      </c>
      <c r="C95" t="str">
        <f>IFERROR(INDEX('Miljövärden urval för publ'!$A$2:$AA$600,MATCH('Miljövärden för publ företag'!$A95,'Miljövärden urval för publ'!$R$2:$R$600,0),2),"")</f>
        <v>Ekshärad</v>
      </c>
      <c r="D95">
        <f>IFERROR(VLOOKUP($C95,'Miljövärden urval för publ'!$B$2:$H$600,MATCH('Miljövärden för publ företag'!D$4,'Miljövärden urval för publ'!$B$2:$H$2,0),FALSE),"")</f>
        <v>0.171375</v>
      </c>
      <c r="E95">
        <f>IFERROR(VLOOKUP($C95,'Miljövärden urval för publ'!$B$2:$H$600,MATCH('Miljövärden för publ företag'!E$4,'Miljövärden urval för publ'!$B$2:$H$2,0),FALSE),"")</f>
        <v>30.480499999999999</v>
      </c>
      <c r="F95">
        <f>IFERROR(VLOOKUP($C95,'Miljövärden urval för publ'!$B$2:$H$600,MATCH('Miljövärden för publ företag'!F$4,'Miljövärden urval för publ'!$B$2:$H$2,0),FALSE),"")</f>
        <v>9.93858</v>
      </c>
      <c r="G95">
        <f>IFERROR(VLOOKUP($C95,'Miljövärden urval för publ'!$B$2:$H$600,MATCH('Miljövärden för publ företag'!G$4,'Miljövärden urval för publ'!$B$2:$H$2,0),FALSE),"")</f>
        <v>4.7672300000000001E-2</v>
      </c>
      <c r="J95">
        <f t="shared" si="6"/>
        <v>33</v>
      </c>
      <c r="M95">
        <v>91</v>
      </c>
      <c r="N95" t="str">
        <f t="shared" si="7"/>
        <v>Smedjebacken Energi AB</v>
      </c>
      <c r="P95" s="158">
        <f t="shared" si="8"/>
        <v>0</v>
      </c>
      <c r="Q95" s="152" t="str">
        <f t="shared" si="5"/>
        <v/>
      </c>
      <c r="S95" t="str">
        <f t="shared" si="9"/>
        <v/>
      </c>
    </row>
    <row r="96" spans="1:19">
      <c r="A96" s="162">
        <v>93</v>
      </c>
      <c r="B96" t="str">
        <f>IFERROR(INDEX('Miljövärden urval för publ'!$A$2:$AA$600,MATCH('Miljövärden för publ företag'!$A96,'Miljövärden urval för publ'!$R$2:$R$600,0),1),"")</f>
        <v>Hagfors Energi</v>
      </c>
      <c r="C96" t="str">
        <f>IFERROR(INDEX('Miljövärden urval för publ'!$A$2:$AA$600,MATCH('Miljövärden för publ företag'!$A96,'Miljövärden urval för publ'!$R$2:$R$600,0),2),"")</f>
        <v>Hagfors</v>
      </c>
      <c r="D96">
        <f>IFERROR(VLOOKUP($C96,'Miljövärden urval för publ'!$B$2:$H$600,MATCH('Miljövärden för publ företag'!D$4,'Miljövärden urval för publ'!$B$2:$H$2,0),FALSE),"")</f>
        <v>0.117564</v>
      </c>
      <c r="E96">
        <f>IFERROR(VLOOKUP($C96,'Miljövärden urval för publ'!$B$2:$H$600,MATCH('Miljövärden för publ företag'!E$4,'Miljövärden urval för publ'!$B$2:$H$2,0),FALSE),"")</f>
        <v>17.8581</v>
      </c>
      <c r="F96">
        <f>IFERROR(VLOOKUP($C96,'Miljövärden urval för publ'!$B$2:$H$600,MATCH('Miljövärden för publ företag'!F$4,'Miljövärden urval för publ'!$B$2:$H$2,0),FALSE),"")</f>
        <v>8.8886900000000004</v>
      </c>
      <c r="G96">
        <f>IFERROR(VLOOKUP($C96,'Miljövärden urval för publ'!$B$2:$H$600,MATCH('Miljövärden för publ företag'!G$4,'Miljövärden urval för publ'!$B$2:$H$2,0),FALSE),"")</f>
        <v>3.1395399999999997E-2</v>
      </c>
      <c r="J96">
        <f t="shared" si="6"/>
        <v>33</v>
      </c>
      <c r="M96">
        <v>92</v>
      </c>
      <c r="N96" t="str">
        <f t="shared" si="7"/>
        <v>Sollentuna Energi &amp; Miljö AB</v>
      </c>
      <c r="P96" s="158">
        <f t="shared" si="8"/>
        <v>0</v>
      </c>
      <c r="Q96" s="152" t="str">
        <f t="shared" si="5"/>
        <v/>
      </c>
      <c r="S96" t="str">
        <f t="shared" si="9"/>
        <v/>
      </c>
    </row>
    <row r="97" spans="1:19">
      <c r="A97" s="162">
        <v>94</v>
      </c>
      <c r="B97" t="str">
        <f>IFERROR(INDEX('Miljövärden urval för publ'!$A$2:$AA$600,MATCH('Miljövärden för publ företag'!$A97,'Miljövärden urval för publ'!$R$2:$R$600,0),1),"")</f>
        <v>Hagfors Energi</v>
      </c>
      <c r="C97" t="str">
        <f>IFERROR(INDEX('Miljövärden urval för publ'!$A$2:$AA$600,MATCH('Miljövärden för publ företag'!$A97,'Miljövärden urval för publ'!$R$2:$R$600,0),2),"")</f>
        <v>Sunnemo</v>
      </c>
      <c r="D97">
        <f>IFERROR(VLOOKUP($C97,'Miljövärden urval för publ'!$B$2:$H$600,MATCH('Miljövärden för publ företag'!D$4,'Miljövärden urval för publ'!$B$2:$H$2,0),FALSE),"")</f>
        <v>0.25888100000000003</v>
      </c>
      <c r="E97">
        <f>IFERROR(VLOOKUP($C97,'Miljövärden urval för publ'!$B$2:$H$600,MATCH('Miljövärden för publ företag'!E$4,'Miljövärden urval för publ'!$B$2:$H$2,0),FALSE),"")</f>
        <v>29.735600000000002</v>
      </c>
      <c r="F97">
        <f>IFERROR(VLOOKUP($C97,'Miljövärden urval för publ'!$B$2:$H$600,MATCH('Miljövärden för publ företag'!F$4,'Miljövärden urval för publ'!$B$2:$H$2,0),FALSE),"")</f>
        <v>16.822600000000001</v>
      </c>
      <c r="G97">
        <f>IFERROR(VLOOKUP($C97,'Miljövärden urval för publ'!$B$2:$H$600,MATCH('Miljövärden för publ företag'!G$4,'Miljövärden urval för publ'!$B$2:$H$2,0),FALSE),"")</f>
        <v>5.8824599999999998E-2</v>
      </c>
      <c r="J97">
        <f t="shared" si="6"/>
        <v>33</v>
      </c>
      <c r="M97">
        <v>93</v>
      </c>
      <c r="N97" t="str">
        <f t="shared" si="7"/>
        <v>Solör Bioenergi Fjärrvärme AB</v>
      </c>
      <c r="P97" s="158">
        <f t="shared" si="8"/>
        <v>0</v>
      </c>
      <c r="Q97" s="152" t="str">
        <f t="shared" si="5"/>
        <v/>
      </c>
      <c r="S97" t="str">
        <f t="shared" si="9"/>
        <v/>
      </c>
    </row>
    <row r="98" spans="1:19">
      <c r="A98" s="162">
        <v>95</v>
      </c>
      <c r="B98" t="str">
        <f>IFERROR(INDEX('Miljövärden urval för publ'!$A$2:$AA$600,MATCH('Miljövärden för publ företag'!$A98,'Miljövärden urval för publ'!$R$2:$R$600,0),1),"")</f>
        <v>Halmstads Energi och Miljö AB</v>
      </c>
      <c r="C98" t="str">
        <f>IFERROR(INDEX('Miljövärden urval för publ'!$A$2:$AA$600,MATCH('Miljövärden för publ företag'!$A98,'Miljövärden urval för publ'!$R$2:$R$600,0),2),"")</f>
        <v>Halmstad</v>
      </c>
      <c r="D98">
        <f>IFERROR(VLOOKUP($C98,'Miljövärden urval för publ'!$B$2:$H$600,MATCH('Miljövärden för publ företag'!D$4,'Miljövärden urval för publ'!$B$2:$H$2,0),FALSE),"")</f>
        <v>9.4283800000000001E-2</v>
      </c>
      <c r="E98">
        <f>IFERROR(VLOOKUP($C98,'Miljövärden urval för publ'!$B$2:$H$600,MATCH('Miljövärden för publ företag'!E$4,'Miljövärden urval för publ'!$B$2:$H$2,0),FALSE),"")</f>
        <v>109.081</v>
      </c>
      <c r="F98">
        <f>IFERROR(VLOOKUP($C98,'Miljövärden urval för publ'!$B$2:$H$600,MATCH('Miljövärden för publ företag'!F$4,'Miljövärden urval för publ'!$B$2:$H$2,0),FALSE),"")</f>
        <v>4.4455099999999996</v>
      </c>
      <c r="G98">
        <f>IFERROR(VLOOKUP($C98,'Miljövärden urval för publ'!$B$2:$H$600,MATCH('Miljövärden för publ företag'!G$4,'Miljövärden urval för publ'!$B$2:$H$2,0),FALSE),"")</f>
        <v>3.69879E-3</v>
      </c>
      <c r="J98">
        <f t="shared" si="6"/>
        <v>34</v>
      </c>
      <c r="M98">
        <v>94</v>
      </c>
      <c r="N98" t="str">
        <f t="shared" si="7"/>
        <v>Statkraft Värme AB</v>
      </c>
      <c r="P98" s="158">
        <f t="shared" si="8"/>
        <v>0</v>
      </c>
      <c r="Q98" s="152" t="str">
        <f t="shared" si="5"/>
        <v/>
      </c>
      <c r="S98" t="str">
        <f t="shared" si="9"/>
        <v/>
      </c>
    </row>
    <row r="99" spans="1:19">
      <c r="A99" s="162">
        <v>96</v>
      </c>
      <c r="B99" t="str">
        <f>IFERROR(INDEX('Miljövärden urval för publ'!$A$2:$AA$600,MATCH('Miljövärden för publ företag'!$A99,'Miljövärden urval för publ'!$R$2:$R$600,0),1),"")</f>
        <v>Hammarö Energi AB</v>
      </c>
      <c r="C99" t="str">
        <f>IFERROR(INDEX('Miljövärden urval för publ'!$A$2:$AA$600,MATCH('Miljövärden för publ företag'!$A99,'Miljövärden urval för publ'!$R$2:$R$600,0),2),"")</f>
        <v>Skoghall</v>
      </c>
      <c r="D99">
        <f>IFERROR(VLOOKUP($C99,'Miljövärden urval för publ'!$B$2:$H$600,MATCH('Miljövärden för publ företag'!D$4,'Miljövärden urval för publ'!$B$2:$H$2,0),FALSE),"")</f>
        <v>0.166301</v>
      </c>
      <c r="E99">
        <f>IFERROR(VLOOKUP($C99,'Miljövärden urval för publ'!$B$2:$H$600,MATCH('Miljövärden för publ företag'!E$4,'Miljövärden urval för publ'!$B$2:$H$2,0),FALSE),"")</f>
        <v>53.2196</v>
      </c>
      <c r="F99">
        <f>IFERROR(VLOOKUP($C99,'Miljövärden urval för publ'!$B$2:$H$600,MATCH('Miljövärden för publ företag'!F$4,'Miljövärden urval för publ'!$B$2:$H$2,0),FALSE),"")</f>
        <v>7.7044499999999996</v>
      </c>
      <c r="G99">
        <f>IFERROR(VLOOKUP($C99,'Miljövärden urval för publ'!$B$2:$H$600,MATCH('Miljövärden för publ företag'!G$4,'Miljövärden urval för publ'!$B$2:$H$2,0),FALSE),"")</f>
        <v>7.1952199999999996E-3</v>
      </c>
      <c r="J99">
        <f t="shared" si="6"/>
        <v>35</v>
      </c>
      <c r="M99">
        <v>95</v>
      </c>
      <c r="N99" t="str">
        <f t="shared" si="7"/>
        <v>Stenungsunds Energi och Miljö AB</v>
      </c>
      <c r="P99" s="158">
        <f t="shared" si="8"/>
        <v>0</v>
      </c>
      <c r="Q99" s="152" t="str">
        <f t="shared" si="5"/>
        <v/>
      </c>
      <c r="S99" t="str">
        <f t="shared" si="9"/>
        <v/>
      </c>
    </row>
    <row r="100" spans="1:19">
      <c r="A100" s="162">
        <v>97</v>
      </c>
      <c r="B100" t="str">
        <f>IFERROR(INDEX('Miljövärden urval för publ'!$A$2:$AA$600,MATCH('Miljövärden för publ företag'!$A100,'Miljövärden urval för publ'!$R$2:$R$600,0),1),"")</f>
        <v>Haparanda Värmeverk AB</v>
      </c>
      <c r="C100" t="str">
        <f>IFERROR(INDEX('Miljövärden urval för publ'!$A$2:$AA$600,MATCH('Miljövärden för publ företag'!$A100,'Miljövärden urval för publ'!$R$2:$R$600,0),2),"")</f>
        <v>Haparanda Miljö</v>
      </c>
      <c r="D100">
        <f>IFERROR(VLOOKUP($C100,'Miljövärden urval för publ'!$B$2:$H$600,MATCH('Miljövärden för publ företag'!D$4,'Miljövärden urval för publ'!$B$2:$H$2,0),FALSE),"")</f>
        <v>0.10947</v>
      </c>
      <c r="E100">
        <f>IFERROR(VLOOKUP($C100,'Miljövärden urval för publ'!$B$2:$H$600,MATCH('Miljövärden för publ företag'!E$4,'Miljövärden urval för publ'!$B$2:$H$2,0),FALSE),"")</f>
        <v>5.1762899999999998</v>
      </c>
      <c r="F100">
        <f>IFERROR(VLOOKUP($C100,'Miljövärden urval för publ'!$B$2:$H$600,MATCH('Miljövärden för publ företag'!F$4,'Miljövärden urval för publ'!$B$2:$H$2,0),FALSE),"")</f>
        <v>11.832700000000001</v>
      </c>
      <c r="G100">
        <f>IFERROR(VLOOKUP($C100,'Miljövärden urval för publ'!$B$2:$H$600,MATCH('Miljövärden för publ företag'!G$4,'Miljövärden urval för publ'!$B$2:$H$2,0),FALSE),"")</f>
        <v>0</v>
      </c>
      <c r="J100">
        <f t="shared" si="6"/>
        <v>36</v>
      </c>
      <c r="M100">
        <v>96</v>
      </c>
      <c r="N100" t="str">
        <f t="shared" si="7"/>
        <v>Stockholm Exergi AB</v>
      </c>
      <c r="P100" s="158">
        <f t="shared" si="8"/>
        <v>0</v>
      </c>
      <c r="Q100" s="152" t="str">
        <f t="shared" si="5"/>
        <v/>
      </c>
      <c r="S100" t="str">
        <f t="shared" si="9"/>
        <v/>
      </c>
    </row>
    <row r="101" spans="1:19">
      <c r="A101" s="162">
        <v>98</v>
      </c>
      <c r="B101" t="str">
        <f>IFERROR(INDEX('Miljövärden urval för publ'!$A$2:$AA$600,MATCH('Miljövärden för publ företag'!$A101,'Miljövärden urval för publ'!$R$2:$R$600,0),1),"")</f>
        <v>Haparanda Värmeverk AB</v>
      </c>
      <c r="C101" t="str">
        <f>IFERROR(INDEX('Miljövärden urval för publ'!$A$2:$AA$600,MATCH('Miljövärden för publ företag'!$A101,'Miljövärden urval för publ'!$R$2:$R$600,0),2),"")</f>
        <v>Haparanda Residual</v>
      </c>
      <c r="D101">
        <f>IFERROR(VLOOKUP($C101,'Miljövärden urval för publ'!$B$2:$H$600,MATCH('Miljövärden för publ företag'!D$4,'Miljövärden urval för publ'!$B$2:$H$2,0),FALSE),"")</f>
        <v>1.52925</v>
      </c>
      <c r="E101">
        <f>IFERROR(VLOOKUP($C101,'Miljövärden urval för publ'!$B$2:$H$600,MATCH('Miljövärden för publ företag'!E$4,'Miljövärden urval för publ'!$B$2:$H$2,0),FALSE),"")</f>
        <v>565.27300000000002</v>
      </c>
      <c r="F101">
        <f>IFERROR(VLOOKUP($C101,'Miljövärden urval för publ'!$B$2:$H$600,MATCH('Miljövärden för publ företag'!F$4,'Miljövärden urval för publ'!$B$2:$H$2,0),FALSE),"")</f>
        <v>58.029499999999999</v>
      </c>
      <c r="G101">
        <f>IFERROR(VLOOKUP($C101,'Miljövärden urval för publ'!$B$2:$H$600,MATCH('Miljövärden för publ företag'!G$4,'Miljövärden urval för publ'!$B$2:$H$2,0),FALSE),"")</f>
        <v>3.7833900000000002E-3</v>
      </c>
      <c r="J101">
        <f t="shared" si="6"/>
        <v>36</v>
      </c>
      <c r="M101">
        <v>97</v>
      </c>
      <c r="N101" t="str">
        <f t="shared" si="7"/>
        <v>Sundsvall Energi AB</v>
      </c>
      <c r="P101" s="158">
        <f t="shared" si="8"/>
        <v>0</v>
      </c>
      <c r="Q101" s="152" t="str">
        <f t="shared" si="5"/>
        <v/>
      </c>
      <c r="S101" t="str">
        <f t="shared" si="9"/>
        <v/>
      </c>
    </row>
    <row r="102" spans="1:19">
      <c r="A102" s="162">
        <v>99</v>
      </c>
      <c r="B102" t="str">
        <f>IFERROR(INDEX('Miljövärden urval för publ'!$A$2:$AA$600,MATCH('Miljövärden för publ företag'!$A102,'Miljövärden urval för publ'!$R$2:$R$600,0),1),"")</f>
        <v>Hedemora Energi AB</v>
      </c>
      <c r="C102" t="str">
        <f>IFERROR(INDEX('Miljövärden urval för publ'!$A$2:$AA$600,MATCH('Miljövärden för publ företag'!$A102,'Miljövärden urval för publ'!$R$2:$R$600,0),2),"")</f>
        <v>Hedemora</v>
      </c>
      <c r="D102">
        <f>IFERROR(VLOOKUP($C102,'Miljövärden urval för publ'!$B$2:$H$600,MATCH('Miljövärden för publ företag'!D$4,'Miljövärden urval för publ'!$B$2:$H$2,0),FALSE),"")</f>
        <v>0.13494</v>
      </c>
      <c r="E102">
        <f>IFERROR(VLOOKUP($C102,'Miljövärden urval för publ'!$B$2:$H$600,MATCH('Miljövärden för publ företag'!E$4,'Miljövärden urval för publ'!$B$2:$H$2,0),FALSE),"")</f>
        <v>8.46434</v>
      </c>
      <c r="F102">
        <f>IFERROR(VLOOKUP($C102,'Miljövärden urval för publ'!$B$2:$H$600,MATCH('Miljövärden för publ företag'!F$4,'Miljövärden urval för publ'!$B$2:$H$2,0),FALSE),"")</f>
        <v>7.6748599999999998</v>
      </c>
      <c r="G102">
        <f>IFERROR(VLOOKUP($C102,'Miljövärden urval för publ'!$B$2:$H$600,MATCH('Miljövärden för publ företag'!G$4,'Miljövärden urval för publ'!$B$2:$H$2,0),FALSE),"")</f>
        <v>1.21829E-2</v>
      </c>
      <c r="J102">
        <f t="shared" si="6"/>
        <v>37</v>
      </c>
      <c r="M102">
        <v>98</v>
      </c>
      <c r="N102" t="str">
        <f t="shared" si="7"/>
        <v>Söderhamn Nära AB</v>
      </c>
      <c r="P102" s="158">
        <f t="shared" si="8"/>
        <v>0</v>
      </c>
      <c r="Q102" s="152" t="str">
        <f t="shared" si="5"/>
        <v/>
      </c>
      <c r="S102" t="str">
        <f t="shared" si="9"/>
        <v/>
      </c>
    </row>
    <row r="103" spans="1:19">
      <c r="A103" s="162">
        <v>100</v>
      </c>
      <c r="B103" t="str">
        <f>IFERROR(INDEX('Miljövärden urval för publ'!$A$2:$AA$600,MATCH('Miljövärden för publ företag'!$A103,'Miljövärden urval för publ'!$R$2:$R$600,0),1),"")</f>
        <v>Hedemora Energi AB</v>
      </c>
      <c r="C103" t="str">
        <f>IFERROR(INDEX('Miljövärden urval för publ'!$A$2:$AA$600,MATCH('Miljövärden för publ företag'!$A103,'Miljövärden urval för publ'!$R$2:$R$600,0),2),"")</f>
        <v>Långshyttan</v>
      </c>
      <c r="D103">
        <f>IFERROR(VLOOKUP($C103,'Miljövärden urval för publ'!$B$2:$H$600,MATCH('Miljövärden för publ företag'!D$4,'Miljövärden urval för publ'!$B$2:$H$2,0),FALSE),"")</f>
        <v>8.0523700000000004E-2</v>
      </c>
      <c r="E103">
        <f>IFERROR(VLOOKUP($C103,'Miljövärden urval för publ'!$B$2:$H$600,MATCH('Miljövärden för publ företag'!E$4,'Miljövärden urval för publ'!$B$2:$H$2,0),FALSE),"")</f>
        <v>9.5566099999999992</v>
      </c>
      <c r="F103">
        <f>IFERROR(VLOOKUP($C103,'Miljövärden urval för publ'!$B$2:$H$600,MATCH('Miljövärden för publ företag'!F$4,'Miljövärden urval för publ'!$B$2:$H$2,0),FALSE),"")</f>
        <v>10.056900000000001</v>
      </c>
      <c r="G103">
        <f>IFERROR(VLOOKUP($C103,'Miljövärden urval för publ'!$B$2:$H$600,MATCH('Miljövärden för publ företag'!G$4,'Miljövärden urval för publ'!$B$2:$H$2,0),FALSE),"")</f>
        <v>1.0404399999999999E-2</v>
      </c>
      <c r="J103">
        <f t="shared" si="6"/>
        <v>37</v>
      </c>
      <c r="M103">
        <v>99</v>
      </c>
      <c r="N103" t="str">
        <f t="shared" si="7"/>
        <v>Södertörns Fjärrvärme AB</v>
      </c>
      <c r="P103" s="158">
        <f t="shared" si="8"/>
        <v>0</v>
      </c>
      <c r="Q103" s="152" t="str">
        <f t="shared" si="5"/>
        <v/>
      </c>
      <c r="S103" t="str">
        <f t="shared" si="9"/>
        <v/>
      </c>
    </row>
    <row r="104" spans="1:19">
      <c r="A104" s="162">
        <v>101</v>
      </c>
      <c r="B104" t="str">
        <f>IFERROR(INDEX('Miljövärden urval för publ'!$A$2:$AA$600,MATCH('Miljövärden för publ företag'!$A104,'Miljövärden urval för publ'!$R$2:$R$600,0),1),"")</f>
        <v>Hedemora Energi AB</v>
      </c>
      <c r="C104" t="str">
        <f>IFERROR(INDEX('Miljövärden urval för publ'!$A$2:$AA$600,MATCH('Miljövärden för publ företag'!$A104,'Miljövärden urval för publ'!$R$2:$R$600,0),2),"")</f>
        <v>St Skedvi</v>
      </c>
      <c r="D104">
        <f>IFERROR(VLOOKUP($C104,'Miljövärden urval för publ'!$B$2:$H$600,MATCH('Miljövärden för publ företag'!D$4,'Miljövärden urval för publ'!$B$2:$H$2,0),FALSE),"")</f>
        <v>9.8898E-2</v>
      </c>
      <c r="E104">
        <f>IFERROR(VLOOKUP($C104,'Miljövärden urval för publ'!$B$2:$H$600,MATCH('Miljövärden för publ företag'!E$4,'Miljövärden urval för publ'!$B$2:$H$2,0),FALSE),"")</f>
        <v>12.1388</v>
      </c>
      <c r="F104">
        <f>IFERROR(VLOOKUP($C104,'Miljövärden urval för publ'!$B$2:$H$600,MATCH('Miljövärden för publ företag'!F$4,'Miljövärden urval för publ'!$B$2:$H$2,0),FALSE),"")</f>
        <v>11.2082</v>
      </c>
      <c r="G104">
        <f>IFERROR(VLOOKUP($C104,'Miljövärden urval för publ'!$B$2:$H$600,MATCH('Miljövärden för publ företag'!G$4,'Miljövärden urval för publ'!$B$2:$H$2,0),FALSE),"")</f>
        <v>1.42211E-2</v>
      </c>
      <c r="J104">
        <f t="shared" si="6"/>
        <v>37</v>
      </c>
      <c r="M104">
        <v>100</v>
      </c>
      <c r="N104" t="str">
        <f t="shared" si="7"/>
        <v xml:space="preserve">Sölvesborgs Energi och Vatten AB  </v>
      </c>
      <c r="P104" s="158">
        <f t="shared" si="8"/>
        <v>0</v>
      </c>
      <c r="Q104" s="152" t="str">
        <f t="shared" si="5"/>
        <v/>
      </c>
      <c r="S104" t="str">
        <f t="shared" si="9"/>
        <v/>
      </c>
    </row>
    <row r="105" spans="1:19">
      <c r="A105" s="162">
        <v>102</v>
      </c>
      <c r="B105" t="str">
        <f>IFERROR(INDEX('Miljövärden urval för publ'!$A$2:$AA$600,MATCH('Miljövärden för publ företag'!$A105,'Miljövärden urval för publ'!$R$2:$R$600,0),1),"")</f>
        <v>Hedemora Energi AB</v>
      </c>
      <c r="C105" t="str">
        <f>IFERROR(INDEX('Miljövärden urval för publ'!$A$2:$AA$600,MATCH('Miljövärden för publ företag'!$A105,'Miljövärden urval för publ'!$R$2:$R$600,0),2),"")</f>
        <v>Säter</v>
      </c>
      <c r="D105">
        <f>IFERROR(VLOOKUP($C105,'Miljövärden urval för publ'!$B$2:$H$600,MATCH('Miljövärden för publ företag'!D$4,'Miljövärden urval för publ'!$B$2:$H$2,0),FALSE),"")</f>
        <v>0.18490599999999999</v>
      </c>
      <c r="E105">
        <f>IFERROR(VLOOKUP($C105,'Miljövärden urval för publ'!$B$2:$H$600,MATCH('Miljövärden för publ företag'!E$4,'Miljövärden urval för publ'!$B$2:$H$2,0),FALSE),"")</f>
        <v>18.0184</v>
      </c>
      <c r="F105">
        <f>IFERROR(VLOOKUP($C105,'Miljövärden urval för publ'!$B$2:$H$600,MATCH('Miljövärden för publ företag'!F$4,'Miljövärden urval för publ'!$B$2:$H$2,0),FALSE),"")</f>
        <v>7.9541500000000003</v>
      </c>
      <c r="G105">
        <f>IFERROR(VLOOKUP($C105,'Miljövärden urval för publ'!$B$2:$H$600,MATCH('Miljövärden för publ företag'!G$4,'Miljövärden urval för publ'!$B$2:$H$2,0),FALSE),"")</f>
        <v>4.1979000000000002E-2</v>
      </c>
      <c r="J105">
        <f t="shared" si="6"/>
        <v>37</v>
      </c>
      <c r="M105">
        <v>101</v>
      </c>
      <c r="N105" t="str">
        <f t="shared" si="7"/>
        <v>Tekniska Verken i Linköping AB</v>
      </c>
      <c r="P105" s="158">
        <f t="shared" si="8"/>
        <v>0</v>
      </c>
      <c r="Q105" s="152" t="str">
        <f t="shared" si="5"/>
        <v/>
      </c>
      <c r="S105" t="str">
        <f t="shared" si="9"/>
        <v/>
      </c>
    </row>
    <row r="106" spans="1:19">
      <c r="A106" s="162">
        <v>103</v>
      </c>
      <c r="B106" t="str">
        <f>IFERROR(INDEX('Miljövärden urval för publ'!$A$2:$AA$600,MATCH('Miljövärden för publ företag'!$A106,'Miljövärden urval för publ'!$R$2:$R$600,0),1),"")</f>
        <v>Hjo Energi AB</v>
      </c>
      <c r="C106" t="str">
        <f>IFERROR(INDEX('Miljövärden urval för publ'!$A$2:$AA$600,MATCH('Miljövärden för publ företag'!$A106,'Miljövärden urval för publ'!$R$2:$R$600,0),2),"")</f>
        <v>Hjo</v>
      </c>
      <c r="D106">
        <f>IFERROR(VLOOKUP($C106,'Miljövärden urval för publ'!$B$2:$H$600,MATCH('Miljövärden för publ företag'!D$4,'Miljövärden urval för publ'!$B$2:$H$2,0),FALSE),"")</f>
        <v>7.2944099999999998E-2</v>
      </c>
      <c r="E106">
        <f>IFERROR(VLOOKUP($C106,'Miljövärden urval för publ'!$B$2:$H$600,MATCH('Miljövärden för publ företag'!E$4,'Miljövärden urval för publ'!$B$2:$H$2,0),FALSE),"")</f>
        <v>6.0714800000000002</v>
      </c>
      <c r="F106">
        <f>IFERROR(VLOOKUP($C106,'Miljövärden urval för publ'!$B$2:$H$600,MATCH('Miljövärden för publ företag'!F$4,'Miljövärden urval för publ'!$B$2:$H$2,0),FALSE),"")</f>
        <v>9.1404300000000003</v>
      </c>
      <c r="G106">
        <f>IFERROR(VLOOKUP($C106,'Miljövärden urval för publ'!$B$2:$H$600,MATCH('Miljövärden för publ företag'!G$4,'Miljövärden urval för publ'!$B$2:$H$2,0),FALSE),"")</f>
        <v>2.1866500000000001E-3</v>
      </c>
      <c r="J106">
        <f t="shared" si="6"/>
        <v>38</v>
      </c>
      <c r="M106">
        <v>102</v>
      </c>
      <c r="N106" t="str">
        <f t="shared" si="7"/>
        <v>Telge Nät AB</v>
      </c>
      <c r="P106" s="158">
        <f t="shared" si="8"/>
        <v>0</v>
      </c>
      <c r="Q106" s="152" t="str">
        <f t="shared" si="5"/>
        <v/>
      </c>
      <c r="S106" t="str">
        <f t="shared" si="9"/>
        <v/>
      </c>
    </row>
    <row r="107" spans="1:19">
      <c r="A107" s="162">
        <v>104</v>
      </c>
      <c r="B107" t="str">
        <f>IFERROR(INDEX('Miljövärden urval för publ'!$A$2:$AA$600,MATCH('Miljövärden för publ företag'!$A107,'Miljövärden urval för publ'!$R$2:$R$600,0),1),"")</f>
        <v>Härnösand Energi &amp; Miljö AB</v>
      </c>
      <c r="C107" t="str">
        <f>IFERROR(INDEX('Miljövärden urval för publ'!$A$2:$AA$600,MATCH('Miljövärden för publ företag'!$A107,'Miljövärden urval för publ'!$R$2:$R$600,0),2),"")</f>
        <v>Härnösand</v>
      </c>
      <c r="D107">
        <f>IFERROR(VLOOKUP($C107,'Miljövärden urval för publ'!$B$2:$H$600,MATCH('Miljövärden för publ företag'!D$4,'Miljövärden urval för publ'!$B$2:$H$2,0),FALSE),"")</f>
        <v>0.15310099999999999</v>
      </c>
      <c r="E107">
        <f>IFERROR(VLOOKUP($C107,'Miljövärden urval för publ'!$B$2:$H$600,MATCH('Miljövärden för publ företag'!E$4,'Miljövärden urval för publ'!$B$2:$H$2,0),FALSE),"")</f>
        <v>50.601399999999998</v>
      </c>
      <c r="F107">
        <f>IFERROR(VLOOKUP($C107,'Miljövärden urval för publ'!$B$2:$H$600,MATCH('Miljövärden för publ företag'!F$4,'Miljövärden urval för publ'!$B$2:$H$2,0),FALSE),"")</f>
        <v>9.2075499999999995</v>
      </c>
      <c r="G107">
        <f>IFERROR(VLOOKUP($C107,'Miljövärden urval för publ'!$B$2:$H$600,MATCH('Miljövärden för publ företag'!G$4,'Miljövärden urval för publ'!$B$2:$H$2,0),FALSE),"")</f>
        <v>4.9914100000000004E-4</v>
      </c>
      <c r="J107">
        <f t="shared" si="6"/>
        <v>39</v>
      </c>
      <c r="M107">
        <v>103</v>
      </c>
      <c r="N107" t="str">
        <f t="shared" si="7"/>
        <v>Tidaholms Energi AB</v>
      </c>
      <c r="P107" s="158">
        <f t="shared" si="8"/>
        <v>0</v>
      </c>
      <c r="Q107" s="152" t="str">
        <f t="shared" si="5"/>
        <v/>
      </c>
      <c r="S107" t="str">
        <f t="shared" si="9"/>
        <v/>
      </c>
    </row>
    <row r="108" spans="1:19">
      <c r="A108" s="162">
        <v>105</v>
      </c>
      <c r="B108" t="str">
        <f>IFERROR(INDEX('Miljövärden urval för publ'!$A$2:$AA$600,MATCH('Miljövärden för publ företag'!$A108,'Miljövärden urval för publ'!$R$2:$R$600,0),1),"")</f>
        <v>Hässleholm Miljö AB</v>
      </c>
      <c r="C108" t="str">
        <f>IFERROR(INDEX('Miljövärden urval för publ'!$A$2:$AA$600,MATCH('Miljövärden för publ företag'!$A108,'Miljövärden urval för publ'!$R$2:$R$600,0),2),"")</f>
        <v>Hässleholm</v>
      </c>
      <c r="D108">
        <f>IFERROR(VLOOKUP($C108,'Miljövärden urval för publ'!$B$2:$H$600,MATCH('Miljövärden för publ företag'!D$4,'Miljövärden urval för publ'!$B$2:$H$2,0),FALSE),"")</f>
        <v>9.14827E-2</v>
      </c>
      <c r="E108">
        <f>IFERROR(VLOOKUP($C108,'Miljövärden urval för publ'!$B$2:$H$600,MATCH('Miljövärden för publ företag'!E$4,'Miljövärden urval för publ'!$B$2:$H$2,0),FALSE),"")</f>
        <v>96.930700000000002</v>
      </c>
      <c r="F108">
        <f>IFERROR(VLOOKUP($C108,'Miljövärden urval för publ'!$B$2:$H$600,MATCH('Miljövärden för publ företag'!F$4,'Miljövärden urval för publ'!$B$2:$H$2,0),FALSE),"")</f>
        <v>5.2964399999999996</v>
      </c>
      <c r="G108">
        <f>IFERROR(VLOOKUP($C108,'Miljövärden urval för publ'!$B$2:$H$600,MATCH('Miljövärden för publ företag'!G$4,'Miljövärden urval för publ'!$B$2:$H$2,0),FALSE),"")</f>
        <v>3.0362899999999998E-4</v>
      </c>
      <c r="J108">
        <f t="shared" si="6"/>
        <v>40</v>
      </c>
      <c r="M108">
        <v>104</v>
      </c>
      <c r="N108" t="str">
        <f t="shared" si="7"/>
        <v>Tierps Fjärrvärme AB</v>
      </c>
      <c r="P108" s="158">
        <f t="shared" si="8"/>
        <v>0</v>
      </c>
      <c r="Q108" s="152" t="str">
        <f t="shared" si="5"/>
        <v/>
      </c>
      <c r="S108" t="str">
        <f t="shared" si="9"/>
        <v/>
      </c>
    </row>
    <row r="109" spans="1:19">
      <c r="A109" s="162">
        <v>106</v>
      </c>
      <c r="B109" t="str">
        <f>IFERROR(INDEX('Miljövärden urval för publ'!$A$2:$AA$600,MATCH('Miljövärden för publ företag'!$A109,'Miljövärden urval för publ'!$R$2:$R$600,0),1),"")</f>
        <v>Hässleholm Miljö AB</v>
      </c>
      <c r="C109" t="str">
        <f>IFERROR(INDEX('Miljövärden urval för publ'!$A$2:$AA$600,MATCH('Miljövärden för publ företag'!$A109,'Miljövärden urval för publ'!$R$2:$R$600,0),2),"")</f>
        <v>Tyringe</v>
      </c>
      <c r="D109">
        <f>IFERROR(VLOOKUP($C109,'Miljövärden urval för publ'!$B$2:$H$600,MATCH('Miljövärden för publ företag'!D$4,'Miljövärden urval för publ'!$B$2:$H$2,0),FALSE),"")</f>
        <v>8.4756300000000007E-2</v>
      </c>
      <c r="E109">
        <f>IFERROR(VLOOKUP($C109,'Miljövärden urval för publ'!$B$2:$H$600,MATCH('Miljövärden för publ företag'!E$4,'Miljövärden urval för publ'!$B$2:$H$2,0),FALSE),"")</f>
        <v>5.5561800000000003</v>
      </c>
      <c r="F109">
        <f>IFERROR(VLOOKUP($C109,'Miljövärden urval för publ'!$B$2:$H$600,MATCH('Miljövärden för publ företag'!F$4,'Miljövärden urval för publ'!$B$2:$H$2,0),FALSE),"")</f>
        <v>9.2448599999999992</v>
      </c>
      <c r="G109">
        <f>IFERROR(VLOOKUP($C109,'Miljövärden urval för publ'!$B$2:$H$600,MATCH('Miljövärden för publ företag'!G$4,'Miljövärden urval för publ'!$B$2:$H$2,0),FALSE),"")</f>
        <v>0</v>
      </c>
      <c r="J109">
        <f t="shared" si="6"/>
        <v>40</v>
      </c>
      <c r="M109">
        <v>105</v>
      </c>
      <c r="N109" t="str">
        <f t="shared" si="7"/>
        <v>Torsnet AB</v>
      </c>
      <c r="P109" s="158">
        <f t="shared" si="8"/>
        <v>0</v>
      </c>
      <c r="Q109" s="152" t="str">
        <f t="shared" si="5"/>
        <v/>
      </c>
      <c r="S109" t="str">
        <f t="shared" si="9"/>
        <v/>
      </c>
    </row>
    <row r="110" spans="1:19">
      <c r="A110" s="162">
        <v>107</v>
      </c>
      <c r="B110" t="str">
        <f>IFERROR(INDEX('Miljövärden urval för publ'!$A$2:$AA$600,MATCH('Miljövärden för publ företag'!$A110,'Miljövärden urval för publ'!$R$2:$R$600,0),1),"")</f>
        <v>Höganäs Energi AB</v>
      </c>
      <c r="C110" t="str">
        <f>IFERROR(INDEX('Miljövärden urval för publ'!$A$2:$AA$600,MATCH('Miljövärden för publ företag'!$A110,'Miljövärden urval för publ'!$R$2:$R$600,0),2),"")</f>
        <v>Höganäs</v>
      </c>
      <c r="D110">
        <f>IFERROR(VLOOKUP($C110,'Miljövärden urval för publ'!$B$2:$H$600,MATCH('Miljövärden för publ företag'!D$4,'Miljövärden urval för publ'!$B$2:$H$2,0),FALSE),"")</f>
        <v>1.8531499999999999E-2</v>
      </c>
      <c r="E110">
        <f>IFERROR(VLOOKUP($C110,'Miljövärden urval för publ'!$B$2:$H$600,MATCH('Miljövärden för publ företag'!E$4,'Miljövärden urval för publ'!$B$2:$H$2,0),FALSE),"")</f>
        <v>0.51915900000000004</v>
      </c>
      <c r="F110">
        <f>IFERROR(VLOOKUP($C110,'Miljövärden urval för publ'!$B$2:$H$600,MATCH('Miljövärden för publ företag'!F$4,'Miljövärden urval för publ'!$B$2:$H$2,0),FALSE),"")</f>
        <v>0.78616699999999995</v>
      </c>
      <c r="G110">
        <f>IFERROR(VLOOKUP($C110,'Miljövärden urval för publ'!$B$2:$H$600,MATCH('Miljövärden för publ företag'!G$4,'Miljövärden urval för publ'!$B$2:$H$2,0),FALSE),"")</f>
        <v>1.3978300000000001E-3</v>
      </c>
      <c r="J110">
        <f t="shared" si="6"/>
        <v>41</v>
      </c>
      <c r="M110">
        <v>106</v>
      </c>
      <c r="N110" t="str">
        <f t="shared" si="7"/>
        <v>Tranås Energi AB</v>
      </c>
      <c r="P110" s="158">
        <f t="shared" si="8"/>
        <v>0</v>
      </c>
      <c r="Q110" s="152" t="str">
        <f t="shared" si="5"/>
        <v/>
      </c>
      <c r="S110" t="str">
        <f t="shared" si="9"/>
        <v/>
      </c>
    </row>
    <row r="111" spans="1:19">
      <c r="A111" s="162">
        <v>108</v>
      </c>
      <c r="B111" t="str">
        <f>IFERROR(INDEX('Miljövärden urval för publ'!$A$2:$AA$600,MATCH('Miljövärden för publ företag'!$A111,'Miljövärden urval för publ'!$R$2:$R$600,0),1),"")</f>
        <v>Jokkmokks Värmeverk AB</v>
      </c>
      <c r="C111" t="str">
        <f>IFERROR(INDEX('Miljövärden urval för publ'!$A$2:$AA$600,MATCH('Miljövärden för publ företag'!$A111,'Miljövärden urval för publ'!$R$2:$R$600,0),2),"")</f>
        <v>Jokkmokk</v>
      </c>
      <c r="D111">
        <f>IFERROR(VLOOKUP($C111,'Miljövärden urval för publ'!$B$2:$H$600,MATCH('Miljövärden för publ företag'!D$4,'Miljövärden urval för publ'!$B$2:$H$2,0),FALSE),"")</f>
        <v>0.117544</v>
      </c>
      <c r="E111">
        <f>IFERROR(VLOOKUP($C111,'Miljövärden urval för publ'!$B$2:$H$600,MATCH('Miljövärden för publ företag'!E$4,'Miljövärden urval för publ'!$B$2:$H$2,0),FALSE),"")</f>
        <v>9.8063199999999995</v>
      </c>
      <c r="F111">
        <f>IFERROR(VLOOKUP($C111,'Miljövärden urval för publ'!$B$2:$H$600,MATCH('Miljövärden för publ företag'!F$4,'Miljövärden urval för publ'!$B$2:$H$2,0),FALSE),"")</f>
        <v>10.596299999999999</v>
      </c>
      <c r="G111">
        <f>IFERROR(VLOOKUP($C111,'Miljövärden urval för publ'!$B$2:$H$600,MATCH('Miljövärden för publ företag'!G$4,'Miljövärden urval för publ'!$B$2:$H$2,0),FALSE),"")</f>
        <v>1.4402999999999999E-2</v>
      </c>
      <c r="J111">
        <f t="shared" si="6"/>
        <v>42</v>
      </c>
      <c r="M111">
        <v>107</v>
      </c>
      <c r="N111" t="str">
        <f t="shared" si="7"/>
        <v>Trelleborgs Fjärrvärme AB</v>
      </c>
      <c r="P111" s="158">
        <f t="shared" si="8"/>
        <v>0</v>
      </c>
      <c r="Q111" s="152" t="str">
        <f t="shared" si="5"/>
        <v/>
      </c>
      <c r="S111" t="str">
        <f t="shared" si="9"/>
        <v/>
      </c>
    </row>
    <row r="112" spans="1:19">
      <c r="A112" s="162">
        <v>109</v>
      </c>
      <c r="B112" t="str">
        <f>IFERROR(INDEX('Miljövärden urval för publ'!$A$2:$AA$600,MATCH('Miljövärden för publ företag'!$A112,'Miljövärden urval för publ'!$R$2:$R$600,0),1),"")</f>
        <v>Jämtkraft AB</v>
      </c>
      <c r="C112" t="str">
        <f>IFERROR(INDEX('Miljövärden urval för publ'!$A$2:$AA$600,MATCH('Miljövärden för publ företag'!$A112,'Miljövärden urval för publ'!$R$2:$R$600,0),2),"")</f>
        <v>Krokom</v>
      </c>
      <c r="D112">
        <f>IFERROR(VLOOKUP($C112,'Miljövärden urval för publ'!$B$2:$H$600,MATCH('Miljövärden för publ företag'!D$4,'Miljövärden urval för publ'!$B$2:$H$2,0),FALSE),"")</f>
        <v>9.9296200000000001E-2</v>
      </c>
      <c r="E112">
        <f>IFERROR(VLOOKUP($C112,'Miljövärden urval för publ'!$B$2:$H$600,MATCH('Miljövärden för publ företag'!E$4,'Miljövärden urval för publ'!$B$2:$H$2,0),FALSE),"")</f>
        <v>5.47966</v>
      </c>
      <c r="F112">
        <f>IFERROR(VLOOKUP($C112,'Miljövärden urval för publ'!$B$2:$H$600,MATCH('Miljövärden för publ företag'!F$4,'Miljövärden urval för publ'!$B$2:$H$2,0),FALSE),"")</f>
        <v>11.546900000000001</v>
      </c>
      <c r="G112">
        <f>IFERROR(VLOOKUP($C112,'Miljövärden urval för publ'!$B$2:$H$600,MATCH('Miljövärden för publ företag'!G$4,'Miljövärden urval för publ'!$B$2:$H$2,0),FALSE),"")</f>
        <v>1.27742E-3</v>
      </c>
      <c r="J112">
        <f t="shared" si="6"/>
        <v>43</v>
      </c>
      <c r="M112">
        <v>108</v>
      </c>
      <c r="N112" t="str">
        <f t="shared" si="7"/>
        <v>Trollhättan Energi AB</v>
      </c>
      <c r="P112" s="158">
        <f t="shared" si="8"/>
        <v>0</v>
      </c>
      <c r="Q112" s="152" t="str">
        <f t="shared" si="5"/>
        <v/>
      </c>
      <c r="S112" t="str">
        <f t="shared" si="9"/>
        <v/>
      </c>
    </row>
    <row r="113" spans="1:19">
      <c r="A113" s="162">
        <v>110</v>
      </c>
      <c r="B113" t="str">
        <f>IFERROR(INDEX('Miljövärden urval för publ'!$A$2:$AA$600,MATCH('Miljövärden för publ företag'!$A113,'Miljövärden urval för publ'!$R$2:$R$600,0),1),"")</f>
        <v>Jämtkraft AB</v>
      </c>
      <c r="C113" t="str">
        <f>IFERROR(INDEX('Miljövärden urval för publ'!$A$2:$AA$600,MATCH('Miljövärden för publ företag'!$A113,'Miljövärden urval för publ'!$R$2:$R$600,0),2),"")</f>
        <v>Åre</v>
      </c>
      <c r="D113">
        <f>IFERROR(VLOOKUP($C113,'Miljövärden urval för publ'!$B$2:$H$600,MATCH('Miljövärden för publ företag'!D$4,'Miljövärden urval för publ'!$B$2:$H$2,0),FALSE),"")</f>
        <v>8.6755200000000005E-2</v>
      </c>
      <c r="E113">
        <f>IFERROR(VLOOKUP($C113,'Miljövärden urval för publ'!$B$2:$H$600,MATCH('Miljövärden för publ företag'!E$4,'Miljövärden urval för publ'!$B$2:$H$2,0),FALSE),"")</f>
        <v>4.9750199999999998</v>
      </c>
      <c r="F113">
        <f>IFERROR(VLOOKUP($C113,'Miljövärden urval för publ'!$B$2:$H$600,MATCH('Miljövärden för publ företag'!F$4,'Miljövärden urval för publ'!$B$2:$H$2,0),FALSE),"")</f>
        <v>10.6639</v>
      </c>
      <c r="G113">
        <f>IFERROR(VLOOKUP($C113,'Miljövärden urval för publ'!$B$2:$H$600,MATCH('Miljövärden för publ företag'!G$4,'Miljövärden urval för publ'!$B$2:$H$2,0),FALSE),"")</f>
        <v>2.7508399999999998E-4</v>
      </c>
      <c r="J113">
        <f t="shared" si="6"/>
        <v>43</v>
      </c>
      <c r="M113">
        <v>109</v>
      </c>
      <c r="N113" t="str">
        <f t="shared" si="7"/>
        <v>Uddevalla Energi AB</v>
      </c>
      <c r="P113" s="158">
        <f t="shared" si="8"/>
        <v>0</v>
      </c>
      <c r="Q113" s="152" t="str">
        <f t="shared" si="5"/>
        <v/>
      </c>
      <c r="S113" t="str">
        <f t="shared" si="9"/>
        <v/>
      </c>
    </row>
    <row r="114" spans="1:19">
      <c r="A114" s="162">
        <v>111</v>
      </c>
      <c r="B114" t="str">
        <f>IFERROR(INDEX('Miljövärden urval för publ'!$A$2:$AA$600,MATCH('Miljövärden för publ företag'!$A114,'Miljövärden urval för publ'!$R$2:$R$600,0),1),"")</f>
        <v>Jämtkraft AB</v>
      </c>
      <c r="C114" t="str">
        <f>IFERROR(INDEX('Miljövärden urval för publ'!$A$2:$AA$600,MATCH('Miljövärden för publ företag'!$A114,'Miljövärden urval för publ'!$R$2:$R$600,0),2),"")</f>
        <v>Östersund</v>
      </c>
      <c r="D114">
        <f>IFERROR(VLOOKUP($C114,'Miljövärden urval för publ'!$B$2:$H$600,MATCH('Miljövärden för publ företag'!D$4,'Miljövärden urval för publ'!$B$2:$H$2,0),FALSE),"")</f>
        <v>6.4910700000000002E-2</v>
      </c>
      <c r="E114">
        <f>IFERROR(VLOOKUP($C114,'Miljövärden urval för publ'!$B$2:$H$600,MATCH('Miljövärden för publ företag'!E$4,'Miljövärden urval för publ'!$B$2:$H$2,0),FALSE),"")</f>
        <v>8.2053700000000003</v>
      </c>
      <c r="F114">
        <f>IFERROR(VLOOKUP($C114,'Miljövärden urval för publ'!$B$2:$H$600,MATCH('Miljövärden för publ företag'!F$4,'Miljövärden urval för publ'!$B$2:$H$2,0),FALSE),"")</f>
        <v>4.7209000000000003</v>
      </c>
      <c r="G114">
        <f>IFERROR(VLOOKUP($C114,'Miljövärden urval för publ'!$B$2:$H$600,MATCH('Miljövärden för publ företag'!G$4,'Miljövärden urval för publ'!$B$2:$H$2,0),FALSE),"")</f>
        <v>9.7108100000000005E-4</v>
      </c>
      <c r="J114">
        <f t="shared" si="6"/>
        <v>43</v>
      </c>
      <c r="M114">
        <v>110</v>
      </c>
      <c r="N114" t="str">
        <f t="shared" si="7"/>
        <v>Ulricehamns Energi AB</v>
      </c>
      <c r="P114" s="158">
        <f t="shared" si="8"/>
        <v>0</v>
      </c>
      <c r="Q114" s="152" t="str">
        <f t="shared" si="5"/>
        <v/>
      </c>
      <c r="S114" t="str">
        <f t="shared" si="9"/>
        <v/>
      </c>
    </row>
    <row r="115" spans="1:19">
      <c r="A115" s="162">
        <v>112</v>
      </c>
      <c r="B115" t="str">
        <f>IFERROR(INDEX('Miljövärden urval för publ'!$A$2:$AA$600,MATCH('Miljövärden för publ företag'!$A115,'Miljövärden urval för publ'!$R$2:$R$600,0),1),"")</f>
        <v>Jämtkraft AB</v>
      </c>
      <c r="C115" t="str">
        <f>IFERROR(INDEX('Miljövärden urval för publ'!$A$2:$AA$600,MATCH('Miljövärden för publ företag'!$A115,'Miljövärden urval för publ'!$R$2:$R$600,0),2),"")</f>
        <v>Östersund Produktspecifik</v>
      </c>
      <c r="D115">
        <f>IFERROR(VLOOKUP($C115,'Miljövärden urval för publ'!$B$2:$H$600,MATCH('Miljövärden för publ företag'!D$4,'Miljövärden urval för publ'!$B$2:$H$2,0),FALSE),"")</f>
        <v>2.5335E-2</v>
      </c>
      <c r="E115">
        <f>IFERROR(VLOOKUP($C115,'Miljövärden urval för publ'!$B$2:$H$600,MATCH('Miljövärden för publ företag'!E$4,'Miljövärden urval för publ'!$B$2:$H$2,0),FALSE),"")</f>
        <v>0</v>
      </c>
      <c r="F115">
        <f>IFERROR(VLOOKUP($C115,'Miljövärden urval för publ'!$B$2:$H$600,MATCH('Miljövärden för publ företag'!F$4,'Miljövärden urval för publ'!$B$2:$H$2,0),FALSE),"")</f>
        <v>0</v>
      </c>
      <c r="G115">
        <f>IFERROR(VLOOKUP($C115,'Miljövärden urval för publ'!$B$2:$H$600,MATCH('Miljövärden för publ företag'!G$4,'Miljövärden urval för publ'!$B$2:$H$2,0),FALSE),"")</f>
        <v>0</v>
      </c>
      <c r="J115">
        <f t="shared" si="6"/>
        <v>43</v>
      </c>
      <c r="M115">
        <v>111</v>
      </c>
      <c r="N115" t="str">
        <f t="shared" si="7"/>
        <v>Umeå Energi AB</v>
      </c>
      <c r="P115" s="158">
        <f t="shared" si="8"/>
        <v>0</v>
      </c>
      <c r="Q115" s="152" t="str">
        <f t="shared" si="5"/>
        <v/>
      </c>
      <c r="S115" t="str">
        <f t="shared" si="9"/>
        <v/>
      </c>
    </row>
    <row r="116" spans="1:19">
      <c r="A116" s="162">
        <v>113</v>
      </c>
      <c r="B116" t="str">
        <f>IFERROR(INDEX('Miljövärden urval för publ'!$A$2:$AA$600,MATCH('Miljövärden för publ företag'!$A116,'Miljövärden urval för publ'!$R$2:$R$600,0),1),"")</f>
        <v>Jämtlands Värme AB</v>
      </c>
      <c r="C116" t="str">
        <f>IFERROR(INDEX('Miljövärden urval för publ'!$A$2:$AA$600,MATCH('Miljövärden för publ företag'!$A116,'Miljövärden urval för publ'!$R$2:$R$600,0),2),"")</f>
        <v>Strömsund</v>
      </c>
      <c r="D116">
        <f>IFERROR(VLOOKUP($C116,'Miljövärden urval för publ'!$B$2:$H$600,MATCH('Miljövärden för publ företag'!D$4,'Miljövärden urval för publ'!$B$2:$H$2,0),FALSE),"")</f>
        <v>0.13725100000000001</v>
      </c>
      <c r="E116">
        <f>IFERROR(VLOOKUP($C116,'Miljövärden urval för publ'!$B$2:$H$600,MATCH('Miljövärden för publ företag'!E$4,'Miljövärden urval för publ'!$B$2:$H$2,0),FALSE),"")</f>
        <v>17.246500000000001</v>
      </c>
      <c r="F116">
        <f>IFERROR(VLOOKUP($C116,'Miljövärden urval för publ'!$B$2:$H$600,MATCH('Miljövärden för publ företag'!F$4,'Miljövärden urval för publ'!$B$2:$H$2,0),FALSE),"")</f>
        <v>11.092499999999999</v>
      </c>
      <c r="G116">
        <f>IFERROR(VLOOKUP($C116,'Miljövärden urval för publ'!$B$2:$H$600,MATCH('Miljövärden för publ företag'!G$4,'Miljövärden urval för publ'!$B$2:$H$2,0),FALSE),"")</f>
        <v>1.34859E-2</v>
      </c>
      <c r="J116">
        <f t="shared" si="6"/>
        <v>44</v>
      </c>
      <c r="M116">
        <v>112</v>
      </c>
      <c r="N116" t="str">
        <f t="shared" si="7"/>
        <v>Vaggeryds Energi AB</v>
      </c>
      <c r="P116" s="158">
        <f t="shared" si="8"/>
        <v>0</v>
      </c>
      <c r="Q116" s="152" t="str">
        <f t="shared" si="5"/>
        <v/>
      </c>
      <c r="S116" t="str">
        <f t="shared" si="9"/>
        <v/>
      </c>
    </row>
    <row r="117" spans="1:19">
      <c r="A117" s="162">
        <v>114</v>
      </c>
      <c r="B117" t="str">
        <f>IFERROR(INDEX('Miljövärden urval för publ'!$A$2:$AA$600,MATCH('Miljövärden för publ företag'!$A117,'Miljövärden urval för publ'!$R$2:$R$600,0),1),"")</f>
        <v>Jönköping Energi AB</v>
      </c>
      <c r="C117" t="str">
        <f>IFERROR(INDEX('Miljövärden urval för publ'!$A$2:$AA$600,MATCH('Miljövärden för publ företag'!$A117,'Miljövärden urval för publ'!$R$2:$R$600,0),2),"")</f>
        <v>Gränna</v>
      </c>
      <c r="D117">
        <f>IFERROR(VLOOKUP($C117,'Miljövärden urval för publ'!$B$2:$H$600,MATCH('Miljövärden för publ företag'!D$4,'Miljövärden urval för publ'!$B$2:$H$2,0),FALSE),"")</f>
        <v>0.11781700000000001</v>
      </c>
      <c r="E117">
        <f>IFERROR(VLOOKUP($C117,'Miljövärden urval för publ'!$B$2:$H$600,MATCH('Miljövärden för publ företag'!E$4,'Miljövärden urval för publ'!$B$2:$H$2,0),FALSE),"")</f>
        <v>9.4295799999999996</v>
      </c>
      <c r="F117">
        <f>IFERROR(VLOOKUP($C117,'Miljövärden urval för publ'!$B$2:$H$600,MATCH('Miljövärden för publ företag'!F$4,'Miljövärden urval för publ'!$B$2:$H$2,0),FALSE),"")</f>
        <v>9.8125</v>
      </c>
      <c r="G117">
        <f>IFERROR(VLOOKUP($C117,'Miljövärden urval för publ'!$B$2:$H$600,MATCH('Miljövärden för publ företag'!G$4,'Miljövärden urval för publ'!$B$2:$H$2,0),FALSE),"")</f>
        <v>9.4339599999999999E-3</v>
      </c>
      <c r="J117">
        <f t="shared" si="6"/>
        <v>45</v>
      </c>
      <c r="M117">
        <v>113</v>
      </c>
      <c r="N117" t="str">
        <f t="shared" si="7"/>
        <v>Vara Energi Värme AB</v>
      </c>
      <c r="P117" s="158">
        <f t="shared" si="8"/>
        <v>0</v>
      </c>
      <c r="Q117" s="152" t="str">
        <f t="shared" si="5"/>
        <v/>
      </c>
      <c r="S117" t="str">
        <f t="shared" si="9"/>
        <v/>
      </c>
    </row>
    <row r="118" spans="1:19">
      <c r="A118" s="162">
        <v>115</v>
      </c>
      <c r="B118" t="str">
        <f>IFERROR(INDEX('Miljövärden urval för publ'!$A$2:$AA$600,MATCH('Miljövärden för publ företag'!$A118,'Miljövärden urval för publ'!$R$2:$R$600,0),1),"")</f>
        <v>Jönköping Energi AB</v>
      </c>
      <c r="C118" t="str">
        <f>IFERROR(INDEX('Miljövärden urval för publ'!$A$2:$AA$600,MATCH('Miljövärden för publ företag'!$A118,'Miljövärden urval för publ'!$R$2:$R$600,0),2),"")</f>
        <v>Jönköping</v>
      </c>
      <c r="D118">
        <f>IFERROR(VLOOKUP($C118,'Miljövärden urval för publ'!$B$2:$H$600,MATCH('Miljövärden för publ företag'!D$4,'Miljövärden urval för publ'!$B$2:$H$2,0),FALSE),"")</f>
        <v>0.120198</v>
      </c>
      <c r="E118">
        <f>IFERROR(VLOOKUP($C118,'Miljövärden urval för publ'!$B$2:$H$600,MATCH('Miljövärden för publ företag'!E$4,'Miljövärden urval för publ'!$B$2:$H$2,0),FALSE),"")</f>
        <v>64.403300000000002</v>
      </c>
      <c r="F118">
        <f>IFERROR(VLOOKUP($C118,'Miljövärden urval för publ'!$B$2:$H$600,MATCH('Miljövärden för publ företag'!F$4,'Miljövärden urval för publ'!$B$2:$H$2,0),FALSE),"")</f>
        <v>4.22126</v>
      </c>
      <c r="G118">
        <f>IFERROR(VLOOKUP($C118,'Miljövärden urval för publ'!$B$2:$H$600,MATCH('Miljövärden för publ företag'!G$4,'Miljövärden urval för publ'!$B$2:$H$2,0),FALSE),"")</f>
        <v>2.17468E-2</v>
      </c>
      <c r="J118">
        <f t="shared" si="6"/>
        <v>45</v>
      </c>
      <c r="M118">
        <v>114</v>
      </c>
      <c r="N118" t="str">
        <f t="shared" si="7"/>
        <v>Varberg Energi AB</v>
      </c>
      <c r="P118" s="158">
        <f t="shared" si="8"/>
        <v>0</v>
      </c>
      <c r="Q118" s="152" t="str">
        <f t="shared" si="5"/>
        <v/>
      </c>
      <c r="S118" t="str">
        <f t="shared" si="9"/>
        <v/>
      </c>
    </row>
    <row r="119" spans="1:19">
      <c r="A119" s="162">
        <v>116</v>
      </c>
      <c r="B119" t="str">
        <f>IFERROR(INDEX('Miljövärden urval för publ'!$A$2:$AA$600,MATCH('Miljövärden för publ företag'!$A119,'Miljövärden urval för publ'!$R$2:$R$600,0),1),"")</f>
        <v>Jönköping Energi AB</v>
      </c>
      <c r="C119" t="str">
        <f>IFERROR(INDEX('Miljövärden urval för publ'!$A$2:$AA$600,MATCH('Miljövärden för publ företag'!$A119,'Miljövärden urval för publ'!$R$2:$R$600,0),2),"")</f>
        <v>Stigamo</v>
      </c>
      <c r="D119">
        <f>IFERROR(VLOOKUP($C119,'Miljövärden urval för publ'!$B$2:$H$600,MATCH('Miljövärden för publ företag'!D$4,'Miljövärden urval för publ'!$B$2:$H$2,0),FALSE),"")</f>
        <v>0.22442699999999999</v>
      </c>
      <c r="E119">
        <f>IFERROR(VLOOKUP($C119,'Miljövärden urval för publ'!$B$2:$H$600,MATCH('Miljövärden för publ företag'!E$4,'Miljövärden urval för publ'!$B$2:$H$2,0),FALSE),"")</f>
        <v>24.203099999999999</v>
      </c>
      <c r="F119">
        <f>IFERROR(VLOOKUP($C119,'Miljövärden urval för publ'!$B$2:$H$600,MATCH('Miljövärden för publ företag'!F$4,'Miljövärden urval för publ'!$B$2:$H$2,0),FALSE),"")</f>
        <v>15.2776</v>
      </c>
      <c r="G119">
        <f>IFERROR(VLOOKUP($C119,'Miljövärden urval för publ'!$B$2:$H$600,MATCH('Miljövärden för publ företag'!G$4,'Miljövärden urval för publ'!$B$2:$H$2,0),FALSE),"")</f>
        <v>7.0921999999999999E-2</v>
      </c>
      <c r="J119">
        <f t="shared" si="6"/>
        <v>45</v>
      </c>
      <c r="M119">
        <v>115</v>
      </c>
      <c r="N119" t="str">
        <f t="shared" si="7"/>
        <v>Vasa Värme Holding AB</v>
      </c>
      <c r="P119" s="158">
        <f t="shared" si="8"/>
        <v>0</v>
      </c>
      <c r="Q119" s="152" t="str">
        <f t="shared" si="5"/>
        <v/>
      </c>
      <c r="S119" t="str">
        <f t="shared" si="9"/>
        <v/>
      </c>
    </row>
    <row r="120" spans="1:19">
      <c r="A120" s="162">
        <v>117</v>
      </c>
      <c r="B120" t="str">
        <f>IFERROR(INDEX('Miljövärden urval för publ'!$A$2:$AA$600,MATCH('Miljövärden för publ företag'!$A120,'Miljövärden urval för publ'!$R$2:$R$600,0),1),"")</f>
        <v>Kalmar Energi Värme AB</v>
      </c>
      <c r="C120" t="str">
        <f>IFERROR(INDEX('Miljövärden urval för publ'!$A$2:$AA$600,MATCH('Miljövärden för publ företag'!$A120,'Miljövärden urval för publ'!$R$2:$R$600,0),2),"")</f>
        <v>Kalmar</v>
      </c>
      <c r="D120">
        <f>IFERROR(VLOOKUP($C120,'Miljövärden urval för publ'!$B$2:$H$600,MATCH('Miljövärden för publ företag'!D$4,'Miljövärden urval för publ'!$B$2:$H$2,0),FALSE),"")</f>
        <v>6.4800800000000006E-2</v>
      </c>
      <c r="E120">
        <f>IFERROR(VLOOKUP($C120,'Miljövärden urval för publ'!$B$2:$H$600,MATCH('Miljövärden för publ företag'!E$4,'Miljövärden urval för publ'!$B$2:$H$2,0),FALSE),"")</f>
        <v>3.37757</v>
      </c>
      <c r="F120">
        <f>IFERROR(VLOOKUP($C120,'Miljövärden urval för publ'!$B$2:$H$600,MATCH('Miljövärden för publ företag'!F$4,'Miljövärden urval för publ'!$B$2:$H$2,0),FALSE),"")</f>
        <v>5.5753300000000001</v>
      </c>
      <c r="G120">
        <f>IFERROR(VLOOKUP($C120,'Miljövärden urval för publ'!$B$2:$H$600,MATCH('Miljövärden för publ företag'!G$4,'Miljövärden urval för publ'!$B$2:$H$2,0),FALSE),"")</f>
        <v>1.7849700000000001E-3</v>
      </c>
      <c r="J120">
        <f t="shared" si="6"/>
        <v>46</v>
      </c>
      <c r="M120">
        <v>116</v>
      </c>
      <c r="N120" t="str">
        <f t="shared" si="7"/>
        <v>Vattenfall AB</v>
      </c>
      <c r="P120" s="158">
        <f t="shared" si="8"/>
        <v>0</v>
      </c>
      <c r="Q120" s="152" t="str">
        <f t="shared" si="5"/>
        <v/>
      </c>
      <c r="S120" t="str">
        <f t="shared" si="9"/>
        <v/>
      </c>
    </row>
    <row r="121" spans="1:19">
      <c r="A121" s="162">
        <v>118</v>
      </c>
      <c r="B121" t="str">
        <f>IFERROR(INDEX('Miljövärden urval för publ'!$A$2:$AA$600,MATCH('Miljövärden för publ företag'!$A121,'Miljövärden urval för publ'!$R$2:$R$600,0),1),"")</f>
        <v>Karlsborgs Värme AB</v>
      </c>
      <c r="C121" t="str">
        <f>IFERROR(INDEX('Miljövärden urval för publ'!$A$2:$AA$600,MATCH('Miljövärden för publ företag'!$A121,'Miljövärden urval för publ'!$R$2:$R$600,0),2),"")</f>
        <v>Karlsborg</v>
      </c>
      <c r="D121">
        <f>IFERROR(VLOOKUP($C121,'Miljövärden urval för publ'!$B$2:$H$600,MATCH('Miljövärden för publ företag'!D$4,'Miljövärden urval för publ'!$B$2:$H$2,0),FALSE),"")</f>
        <v>0.12734300000000001</v>
      </c>
      <c r="E121">
        <f>IFERROR(VLOOKUP($C121,'Miljövärden urval för publ'!$B$2:$H$600,MATCH('Miljövärden för publ företag'!E$4,'Miljövärden urval för publ'!$B$2:$H$2,0),FALSE),"")</f>
        <v>19.314699999999998</v>
      </c>
      <c r="F121">
        <f>IFERROR(VLOOKUP($C121,'Miljövärden urval för publ'!$B$2:$H$600,MATCH('Miljövärden för publ företag'!F$4,'Miljövärden urval för publ'!$B$2:$H$2,0),FALSE),"")</f>
        <v>8.5027899999999992</v>
      </c>
      <c r="G121">
        <f>IFERROR(VLOOKUP($C121,'Miljövärden urval för publ'!$B$2:$H$600,MATCH('Miljövärden för publ företag'!G$4,'Miljövärden urval för publ'!$B$2:$H$2,0),FALSE),"")</f>
        <v>2.5598300000000001E-2</v>
      </c>
      <c r="J121">
        <f t="shared" si="6"/>
        <v>47</v>
      </c>
      <c r="M121">
        <v>117</v>
      </c>
      <c r="N121" t="str">
        <f t="shared" si="7"/>
        <v>Vimmerby Energi &amp; Miljö AB</v>
      </c>
      <c r="P121" s="158">
        <f t="shared" si="8"/>
        <v>0</v>
      </c>
      <c r="Q121" s="152" t="str">
        <f t="shared" si="5"/>
        <v/>
      </c>
      <c r="S121" t="str">
        <f t="shared" si="9"/>
        <v/>
      </c>
    </row>
    <row r="122" spans="1:19">
      <c r="A122" s="162">
        <v>119</v>
      </c>
      <c r="B122" t="str">
        <f>IFERROR(INDEX('Miljövärden urval för publ'!$A$2:$AA$600,MATCH('Miljövärden för publ företag'!$A122,'Miljövärden urval för publ'!$R$2:$R$600,0),1),"")</f>
        <v>Karlshamn Energi AB</v>
      </c>
      <c r="C122" t="str">
        <f>IFERROR(INDEX('Miljövärden urval för publ'!$A$2:$AA$600,MATCH('Miljövärden för publ företag'!$A122,'Miljövärden urval för publ'!$R$2:$R$600,0),2),"")</f>
        <v>Karlshamn</v>
      </c>
      <c r="D122">
        <f>IFERROR(VLOOKUP($C122,'Miljövärden urval för publ'!$B$2:$H$600,MATCH('Miljövärden för publ företag'!D$4,'Miljövärden urval för publ'!$B$2:$H$2,0),FALSE),"")</f>
        <v>2.7043899999999999E-2</v>
      </c>
      <c r="E122">
        <f>IFERROR(VLOOKUP($C122,'Miljövärden urval för publ'!$B$2:$H$600,MATCH('Miljövärden för publ företag'!E$4,'Miljövärden urval för publ'!$B$2:$H$2,0),FALSE),"")</f>
        <v>2.80768</v>
      </c>
      <c r="F122">
        <f>IFERROR(VLOOKUP($C122,'Miljövärden urval för publ'!$B$2:$H$600,MATCH('Miljövärden för publ företag'!F$4,'Miljövärden urval för publ'!$B$2:$H$2,0),FALSE),"")</f>
        <v>1.9238599999999999</v>
      </c>
      <c r="G122">
        <f>IFERROR(VLOOKUP($C122,'Miljövärden urval för publ'!$B$2:$H$600,MATCH('Miljövärden för publ företag'!G$4,'Miljövärden urval för publ'!$B$2:$H$2,0),FALSE),"")</f>
        <v>8.5907699999999993E-3</v>
      </c>
      <c r="J122">
        <f t="shared" si="6"/>
        <v>48</v>
      </c>
      <c r="M122">
        <v>118</v>
      </c>
      <c r="N122" t="str">
        <f t="shared" si="7"/>
        <v>VänerEnergi AB</v>
      </c>
      <c r="P122" s="158">
        <f t="shared" si="8"/>
        <v>0</v>
      </c>
      <c r="Q122" s="152" t="str">
        <f t="shared" si="5"/>
        <v/>
      </c>
      <c r="S122" t="str">
        <f t="shared" si="9"/>
        <v/>
      </c>
    </row>
    <row r="123" spans="1:19">
      <c r="A123" s="162">
        <v>120</v>
      </c>
      <c r="B123" t="str">
        <f>IFERROR(INDEX('Miljövärden urval för publ'!$A$2:$AA$600,MATCH('Miljövärden för publ företag'!$A123,'Miljövärden urval för publ'!$R$2:$R$600,0),1),"")</f>
        <v>Karlskoga Kraftvärmeverk AB</v>
      </c>
      <c r="C123" t="str">
        <f>IFERROR(INDEX('Miljövärden urval för publ'!$A$2:$AA$600,MATCH('Miljövärden för publ företag'!$A123,'Miljövärden urval för publ'!$R$2:$R$600,0),2),"")</f>
        <v>Karlskoga</v>
      </c>
      <c r="D123">
        <f>IFERROR(VLOOKUP($C123,'Miljövärden urval för publ'!$B$2:$H$600,MATCH('Miljövärden för publ företag'!D$4,'Miljövärden urval för publ'!$B$2:$H$2,0),FALSE),"")</f>
        <v>0.28592299999999998</v>
      </c>
      <c r="E123">
        <f>IFERROR(VLOOKUP($C123,'Miljövärden urval för publ'!$B$2:$H$600,MATCH('Miljövärden för publ företag'!E$4,'Miljövärden urval för publ'!$B$2:$H$2,0),FALSE),"")</f>
        <v>100.199</v>
      </c>
      <c r="F123">
        <f>IFERROR(VLOOKUP($C123,'Miljövärden urval för publ'!$B$2:$H$600,MATCH('Miljövärden för publ företag'!F$4,'Miljövärden urval för publ'!$B$2:$H$2,0),FALSE),"")</f>
        <v>9.5937199999999994</v>
      </c>
      <c r="G123">
        <f>IFERROR(VLOOKUP($C123,'Miljövärden urval för publ'!$B$2:$H$600,MATCH('Miljövärden för publ företag'!G$4,'Miljövärden urval för publ'!$B$2:$H$2,0),FALSE),"")</f>
        <v>3.7576900000000003E-2</v>
      </c>
      <c r="J123">
        <f t="shared" si="6"/>
        <v>49</v>
      </c>
      <c r="M123">
        <v>119</v>
      </c>
      <c r="N123" t="str">
        <f t="shared" si="7"/>
        <v>Värmevärden AB</v>
      </c>
      <c r="P123" s="158">
        <f t="shared" si="8"/>
        <v>0</v>
      </c>
      <c r="Q123" s="152" t="str">
        <f t="shared" si="5"/>
        <v/>
      </c>
      <c r="S123" t="str">
        <f t="shared" si="9"/>
        <v/>
      </c>
    </row>
    <row r="124" spans="1:19">
      <c r="A124" s="162">
        <v>121</v>
      </c>
      <c r="B124" t="str">
        <f>IFERROR(INDEX('Miljövärden urval för publ'!$A$2:$AA$600,MATCH('Miljövärden för publ företag'!$A124,'Miljövärden urval för publ'!$R$2:$R$600,0),1),"")</f>
        <v>Karlstads Energi AB</v>
      </c>
      <c r="C124" t="str">
        <f>IFERROR(INDEX('Miljövärden urval för publ'!$A$2:$AA$600,MATCH('Miljövärden för publ företag'!$A124,'Miljövärden urval för publ'!$R$2:$R$600,0),2),"")</f>
        <v>Karlstad</v>
      </c>
      <c r="D124">
        <f>IFERROR(VLOOKUP($C124,'Miljövärden urval för publ'!$B$2:$H$600,MATCH('Miljövärden för publ företag'!D$4,'Miljövärden urval för publ'!$B$2:$H$2,0),FALSE),"")</f>
        <v>9.0656200000000006E-2</v>
      </c>
      <c r="E124">
        <f>IFERROR(VLOOKUP($C124,'Miljövärden urval för publ'!$B$2:$H$600,MATCH('Miljövärden för publ företag'!E$4,'Miljövärden urval för publ'!$B$2:$H$2,0),FALSE),"")</f>
        <v>43.129300000000001</v>
      </c>
      <c r="F124">
        <f>IFERROR(VLOOKUP($C124,'Miljövärden urval för publ'!$B$2:$H$600,MATCH('Miljövärden för publ företag'!F$4,'Miljövärden urval för publ'!$B$2:$H$2,0),FALSE),"")</f>
        <v>5.05471</v>
      </c>
      <c r="G124">
        <f>IFERROR(VLOOKUP($C124,'Miljövärden urval för publ'!$B$2:$H$600,MATCH('Miljövärden för publ företag'!G$4,'Miljövärden urval för publ'!$B$2:$H$2,0),FALSE),"")</f>
        <v>3.8533700000000001E-3</v>
      </c>
      <c r="J124">
        <f t="shared" si="6"/>
        <v>50</v>
      </c>
      <c r="M124">
        <v>120</v>
      </c>
      <c r="N124" t="str">
        <f t="shared" si="7"/>
        <v>Värnamo Energi AB</v>
      </c>
      <c r="P124" s="158">
        <f t="shared" si="8"/>
        <v>0</v>
      </c>
      <c r="Q124" s="152" t="str">
        <f t="shared" si="5"/>
        <v/>
      </c>
      <c r="S124" t="str">
        <f t="shared" si="9"/>
        <v/>
      </c>
    </row>
    <row r="125" spans="1:19">
      <c r="A125" s="162">
        <v>122</v>
      </c>
      <c r="B125" t="str">
        <f>IFERROR(INDEX('Miljövärden urval för publ'!$A$2:$AA$600,MATCH('Miljövärden för publ företag'!$A125,'Miljövärden urval för publ'!$R$2:$R$600,0),1),"")</f>
        <v>Kils Energi AB</v>
      </c>
      <c r="C125" t="str">
        <f>IFERROR(INDEX('Miljövärden urval för publ'!$A$2:$AA$600,MATCH('Miljövärden för publ företag'!$A125,'Miljövärden urval för publ'!$R$2:$R$600,0),2),"")</f>
        <v>Kil</v>
      </c>
      <c r="D125">
        <f>IFERROR(VLOOKUP($C125,'Miljövärden urval för publ'!$B$2:$H$600,MATCH('Miljövärden för publ företag'!D$4,'Miljövärden urval för publ'!$B$2:$H$2,0),FALSE),"")</f>
        <v>0.13836599999999999</v>
      </c>
      <c r="E125">
        <f>IFERROR(VLOOKUP($C125,'Miljövärden urval för publ'!$B$2:$H$600,MATCH('Miljövärden för publ företag'!E$4,'Miljövärden urval för publ'!$B$2:$H$2,0),FALSE),"")</f>
        <v>6.6622500000000002</v>
      </c>
      <c r="F125">
        <f>IFERROR(VLOOKUP($C125,'Miljövärden urval för publ'!$B$2:$H$600,MATCH('Miljövärden för publ företag'!F$4,'Miljövärden urval för publ'!$B$2:$H$2,0),FALSE),"")</f>
        <v>4.5451300000000003</v>
      </c>
      <c r="G125">
        <f>IFERROR(VLOOKUP($C125,'Miljövärden urval för publ'!$B$2:$H$600,MATCH('Miljövärden för publ företag'!G$4,'Miljövärden urval för publ'!$B$2:$H$2,0),FALSE),"")</f>
        <v>3.9952E-3</v>
      </c>
      <c r="J125">
        <f t="shared" si="6"/>
        <v>51</v>
      </c>
      <c r="M125">
        <v>121</v>
      </c>
      <c r="N125" t="str">
        <f t="shared" si="7"/>
        <v>Västerbergslagens Energi AB</v>
      </c>
      <c r="P125" s="158">
        <f t="shared" si="8"/>
        <v>0</v>
      </c>
      <c r="Q125" s="152" t="str">
        <f t="shared" si="5"/>
        <v/>
      </c>
      <c r="S125" t="str">
        <f t="shared" si="9"/>
        <v/>
      </c>
    </row>
    <row r="126" spans="1:19">
      <c r="A126" s="162">
        <v>123</v>
      </c>
      <c r="B126" t="str">
        <f>IFERROR(INDEX('Miljövärden urval för publ'!$A$2:$AA$600,MATCH('Miljövärden för publ företag'!$A126,'Miljövärden urval för publ'!$R$2:$R$600,0),1),"")</f>
        <v>Kiruna Kraft AB</v>
      </c>
      <c r="C126" t="str">
        <f>IFERROR(INDEX('Miljövärden urval för publ'!$A$2:$AA$600,MATCH('Miljövärden för publ företag'!$A126,'Miljövärden urval för publ'!$R$2:$R$600,0),2),"")</f>
        <v>Kiruna C</v>
      </c>
      <c r="D126">
        <f>IFERROR(VLOOKUP($C126,'Miljövärden urval för publ'!$B$2:$H$600,MATCH('Miljövärden för publ företag'!D$4,'Miljövärden urval för publ'!$B$2:$H$2,0),FALSE),"")</f>
        <v>9.6506800000000004E-2</v>
      </c>
      <c r="E126">
        <f>IFERROR(VLOOKUP($C126,'Miljövärden urval för publ'!$B$2:$H$600,MATCH('Miljövärden för publ företag'!E$4,'Miljövärden urval för publ'!$B$2:$H$2,0),FALSE),"")</f>
        <v>78.183300000000003</v>
      </c>
      <c r="F126">
        <f>IFERROR(VLOOKUP($C126,'Miljövärden urval för publ'!$B$2:$H$600,MATCH('Miljövärden för publ företag'!F$4,'Miljövärden urval för publ'!$B$2:$H$2,0),FALSE),"")</f>
        <v>2.9737100000000001</v>
      </c>
      <c r="G126">
        <f>IFERROR(VLOOKUP($C126,'Miljövärden urval för publ'!$B$2:$H$600,MATCH('Miljövärden för publ företag'!G$4,'Miljövärden urval för publ'!$B$2:$H$2,0),FALSE),"")</f>
        <v>1.3646999999999999E-2</v>
      </c>
      <c r="J126">
        <f t="shared" si="6"/>
        <v>52</v>
      </c>
      <c r="M126">
        <v>122</v>
      </c>
      <c r="N126" t="str">
        <f t="shared" si="7"/>
        <v>Västervik Miljö &amp; Energi AB</v>
      </c>
      <c r="P126" s="158">
        <f t="shared" si="8"/>
        <v>0</v>
      </c>
      <c r="Q126" s="152" t="str">
        <f t="shared" si="5"/>
        <v/>
      </c>
      <c r="S126" t="str">
        <f t="shared" si="9"/>
        <v/>
      </c>
    </row>
    <row r="127" spans="1:19">
      <c r="A127" s="162">
        <v>124</v>
      </c>
      <c r="B127" t="str">
        <f>IFERROR(INDEX('Miljövärden urval för publ'!$A$2:$AA$600,MATCH('Miljövärden för publ företag'!$A127,'Miljövärden urval för publ'!$R$2:$R$600,0),1),"")</f>
        <v>Kiruna Kraft AB</v>
      </c>
      <c r="C127" t="str">
        <f>IFERROR(INDEX('Miljövärden urval för publ'!$A$2:$AA$600,MATCH('Miljövärden för publ företag'!$A127,'Miljövärden urval för publ'!$R$2:$R$600,0),2),"")</f>
        <v>Vittangi</v>
      </c>
      <c r="D127">
        <f>IFERROR(VLOOKUP($C127,'Miljövärden urval för publ'!$B$2:$H$600,MATCH('Miljövärden för publ företag'!D$4,'Miljövärden urval för publ'!$B$2:$H$2,0),FALSE),"")</f>
        <v>0.19961000000000001</v>
      </c>
      <c r="E127">
        <f>IFERROR(VLOOKUP($C127,'Miljövärden urval för publ'!$B$2:$H$600,MATCH('Miljövärden för publ företag'!E$4,'Miljövärden urval för publ'!$B$2:$H$2,0),FALSE),"")</f>
        <v>16.741599999999998</v>
      </c>
      <c r="F127">
        <f>IFERROR(VLOOKUP($C127,'Miljövärden urval för publ'!$B$2:$H$600,MATCH('Miljövärden för publ företag'!F$4,'Miljövärden urval för publ'!$B$2:$H$2,0),FALSE),"")</f>
        <v>12.9832</v>
      </c>
      <c r="G127">
        <f>IFERROR(VLOOKUP($C127,'Miljövärden urval för publ'!$B$2:$H$600,MATCH('Miljövärden för publ företag'!G$4,'Miljövärden urval för publ'!$B$2:$H$2,0),FALSE),"")</f>
        <v>1.9479E-2</v>
      </c>
      <c r="J127">
        <f t="shared" si="6"/>
        <v>52</v>
      </c>
      <c r="M127">
        <v>123</v>
      </c>
      <c r="N127" t="str">
        <f t="shared" si="7"/>
        <v>Västra Mälardalens Energi och Miljö AB</v>
      </c>
      <c r="P127" s="158">
        <f t="shared" si="8"/>
        <v>0</v>
      </c>
      <c r="Q127" s="152" t="str">
        <f t="shared" si="5"/>
        <v/>
      </c>
      <c r="S127" t="str">
        <f t="shared" si="9"/>
        <v/>
      </c>
    </row>
    <row r="128" spans="1:19">
      <c r="A128" s="162">
        <v>125</v>
      </c>
      <c r="B128" t="str">
        <f>IFERROR(INDEX('Miljövärden urval för publ'!$A$2:$AA$600,MATCH('Miljövärden för publ företag'!$A128,'Miljövärden urval för publ'!$R$2:$R$600,0),1),"")</f>
        <v>Kraftringen Energi AB (publ)</v>
      </c>
      <c r="C128" t="str">
        <f>IFERROR(INDEX('Miljövärden urval för publ'!$A$2:$AA$600,MATCH('Miljövärden för publ företag'!$A128,'Miljövärden urval för publ'!$R$2:$R$600,0),2),"")</f>
        <v>Eslöv-Lund-Lomma m fl</v>
      </c>
      <c r="D128">
        <f>IFERROR(VLOOKUP($C128,'Miljövärden urval för publ'!$B$2:$H$600,MATCH('Miljövärden för publ företag'!D$4,'Miljövärden urval för publ'!$B$2:$H$2,0),FALSE),"")</f>
        <v>4.0745700000000003E-2</v>
      </c>
      <c r="E128">
        <f>IFERROR(VLOOKUP($C128,'Miljövärden urval för publ'!$B$2:$H$600,MATCH('Miljövärden för publ företag'!E$4,'Miljövärden urval för publ'!$B$2:$H$2,0),FALSE),"")</f>
        <v>8.4814399999999992</v>
      </c>
      <c r="F128">
        <f>IFERROR(VLOOKUP($C128,'Miljövärden urval för publ'!$B$2:$H$600,MATCH('Miljövärden för publ företag'!F$4,'Miljövärden urval för publ'!$B$2:$H$2,0),FALSE),"")</f>
        <v>3.2410600000000001</v>
      </c>
      <c r="G128">
        <f>IFERROR(VLOOKUP($C128,'Miljövärden urval för publ'!$B$2:$H$600,MATCH('Miljövärden för publ företag'!G$4,'Miljövärden urval för publ'!$B$2:$H$2,0),FALSE),"")</f>
        <v>2.1054799999999999E-3</v>
      </c>
      <c r="J128">
        <f t="shared" si="6"/>
        <v>53</v>
      </c>
      <c r="M128">
        <v>124</v>
      </c>
      <c r="N128" t="str">
        <f t="shared" si="7"/>
        <v>Växjö Energi AB</v>
      </c>
      <c r="P128" s="158">
        <f t="shared" si="8"/>
        <v>0</v>
      </c>
      <c r="Q128" s="152" t="str">
        <f t="shared" si="5"/>
        <v/>
      </c>
      <c r="S128" t="str">
        <f t="shared" si="9"/>
        <v/>
      </c>
    </row>
    <row r="129" spans="1:19">
      <c r="A129" s="162">
        <v>126</v>
      </c>
      <c r="B129" t="str">
        <f>IFERROR(INDEX('Miljövärden urval för publ'!$A$2:$AA$600,MATCH('Miljövärden för publ företag'!$A129,'Miljövärden urval för publ'!$R$2:$R$600,0),1),"")</f>
        <v>Kraftringen Energi AB (publ)</v>
      </c>
      <c r="C129" t="str">
        <f>IFERROR(INDEX('Miljövärden urval för publ'!$A$2:$AA$600,MATCH('Miljövärden för publ företag'!$A129,'Miljövärden urval för publ'!$R$2:$R$600,0),2),"")</f>
        <v>Klippan-Ljungbyhed-Östra Ljungby</v>
      </c>
      <c r="D129">
        <f>IFERROR(VLOOKUP($C129,'Miljövärden urval för publ'!$B$2:$H$600,MATCH('Miljövärden för publ företag'!D$4,'Miljövärden urval för publ'!$B$2:$H$2,0),FALSE),"")</f>
        <v>7.2031600000000001E-2</v>
      </c>
      <c r="E129">
        <f>IFERROR(VLOOKUP($C129,'Miljövärden urval för publ'!$B$2:$H$600,MATCH('Miljövärden för publ företag'!E$4,'Miljövärden urval för publ'!$B$2:$H$2,0),FALSE),"")</f>
        <v>4.8968800000000003</v>
      </c>
      <c r="F129">
        <f>IFERROR(VLOOKUP($C129,'Miljövärden urval för publ'!$B$2:$H$600,MATCH('Miljövärden för publ företag'!F$4,'Miljövärden urval för publ'!$B$2:$H$2,0),FALSE),"")</f>
        <v>11.357100000000001</v>
      </c>
      <c r="G129">
        <f>IFERROR(VLOOKUP($C129,'Miljövärden urval för publ'!$B$2:$H$600,MATCH('Miljövärden för publ företag'!G$4,'Miljövärden urval för publ'!$B$2:$H$2,0),FALSE),"")</f>
        <v>0</v>
      </c>
      <c r="J129">
        <f t="shared" si="6"/>
        <v>53</v>
      </c>
      <c r="M129">
        <v>125</v>
      </c>
      <c r="N129" t="str">
        <f t="shared" si="7"/>
        <v>Ystad Energi AB</v>
      </c>
      <c r="P129" s="158">
        <f t="shared" si="8"/>
        <v>0</v>
      </c>
      <c r="Q129" s="152" t="str">
        <f t="shared" si="5"/>
        <v/>
      </c>
      <c r="S129" t="str">
        <f t="shared" si="9"/>
        <v/>
      </c>
    </row>
    <row r="130" spans="1:19">
      <c r="A130" s="162">
        <v>127</v>
      </c>
      <c r="B130" t="str">
        <f>IFERROR(INDEX('Miljövärden urval för publ'!$A$2:$AA$600,MATCH('Miljövärden för publ företag'!$A130,'Miljövärden urval för publ'!$R$2:$R$600,0),1),"")</f>
        <v>Kungälv Energi AB</v>
      </c>
      <c r="C130" t="str">
        <f>IFERROR(INDEX('Miljövärden urval för publ'!$A$2:$AA$600,MATCH('Miljövärden för publ företag'!$A130,'Miljövärden urval för publ'!$R$2:$R$600,0),2),"")</f>
        <v>HVC Kode</v>
      </c>
      <c r="D130">
        <f>IFERROR(VLOOKUP($C130,'Miljövärden urval för publ'!$B$2:$H$600,MATCH('Miljövärden för publ företag'!D$4,'Miljövärden urval för publ'!$B$2:$H$2,0),FALSE),"")</f>
        <v>0.20530999999999999</v>
      </c>
      <c r="E130">
        <f>IFERROR(VLOOKUP($C130,'Miljövärden urval för publ'!$B$2:$H$600,MATCH('Miljövärden för publ företag'!E$4,'Miljövärden urval för publ'!$B$2:$H$2,0),FALSE),"")</f>
        <v>13.4185</v>
      </c>
      <c r="F130">
        <f>IFERROR(VLOOKUP($C130,'Miljövärden urval för publ'!$B$2:$H$600,MATCH('Miljövärden för publ företag'!F$4,'Miljövärden urval för publ'!$B$2:$H$2,0),FALSE),"")</f>
        <v>19.021899999999999</v>
      </c>
      <c r="G130">
        <f>IFERROR(VLOOKUP($C130,'Miljövärden urval för publ'!$B$2:$H$600,MATCH('Miljövärden för publ företag'!G$4,'Miljövärden urval för publ'!$B$2:$H$2,0),FALSE),"")</f>
        <v>2.2330800000000001E-2</v>
      </c>
      <c r="J130">
        <f t="shared" si="6"/>
        <v>54</v>
      </c>
      <c r="M130">
        <v>126</v>
      </c>
      <c r="N130" t="str">
        <f t="shared" si="7"/>
        <v>Ånge Energi AB</v>
      </c>
      <c r="P130" s="158">
        <f t="shared" si="8"/>
        <v>0</v>
      </c>
      <c r="Q130" s="152" t="str">
        <f t="shared" si="5"/>
        <v/>
      </c>
      <c r="S130" t="str">
        <f t="shared" si="9"/>
        <v/>
      </c>
    </row>
    <row r="131" spans="1:19">
      <c r="A131" s="162">
        <v>128</v>
      </c>
      <c r="B131" t="str">
        <f>IFERROR(INDEX('Miljövärden urval för publ'!$A$2:$AA$600,MATCH('Miljövärden för publ företag'!$A131,'Miljövärden urval för publ'!$R$2:$R$600,0),1),"")</f>
        <v>Kungälv Energi AB</v>
      </c>
      <c r="C131" t="str">
        <f>IFERROR(INDEX('Miljövärden urval för publ'!$A$2:$AA$600,MATCH('Miljövärden för publ företag'!$A131,'Miljövärden urval för publ'!$R$2:$R$600,0),2),"")</f>
        <v>HVC Kärna</v>
      </c>
      <c r="D131">
        <f>IFERROR(VLOOKUP($C131,'Miljövärden urval för publ'!$B$2:$H$600,MATCH('Miljövärden för publ företag'!D$4,'Miljövärden urval för publ'!$B$2:$H$2,0),FALSE),"")</f>
        <v>0.280642</v>
      </c>
      <c r="E131">
        <f>IFERROR(VLOOKUP($C131,'Miljövärden urval för publ'!$B$2:$H$600,MATCH('Miljövärden för publ företag'!E$4,'Miljövärden urval för publ'!$B$2:$H$2,0),FALSE),"")</f>
        <v>36.3399</v>
      </c>
      <c r="F131">
        <f>IFERROR(VLOOKUP($C131,'Miljövärden urval för publ'!$B$2:$H$600,MATCH('Miljövärden för publ företag'!F$4,'Miljövärden urval för publ'!$B$2:$H$2,0),FALSE),"")</f>
        <v>18.5731</v>
      </c>
      <c r="G131">
        <f>IFERROR(VLOOKUP($C131,'Miljövärden urval för publ'!$B$2:$H$600,MATCH('Miljövärden för publ företag'!G$4,'Miljövärden urval för publ'!$B$2:$H$2,0),FALSE),"")</f>
        <v>9.2614000000000002E-2</v>
      </c>
      <c r="J131">
        <f t="shared" si="6"/>
        <v>54</v>
      </c>
      <c r="M131">
        <v>127</v>
      </c>
      <c r="N131" t="str">
        <f t="shared" si="7"/>
        <v>Öresundskraft AB</v>
      </c>
      <c r="P131" s="158">
        <f t="shared" si="8"/>
        <v>0</v>
      </c>
      <c r="Q131" s="152" t="str">
        <f t="shared" si="5"/>
        <v/>
      </c>
      <c r="S131" t="str">
        <f t="shared" si="9"/>
        <v/>
      </c>
    </row>
    <row r="132" spans="1:19">
      <c r="A132" s="162">
        <v>129</v>
      </c>
      <c r="B132" t="str">
        <f>IFERROR(INDEX('Miljövärden urval för publ'!$A$2:$AA$600,MATCH('Miljövärden för publ företag'!$A132,'Miljövärden urval för publ'!$R$2:$R$600,0),1),"")</f>
        <v>Kungälv Energi AB</v>
      </c>
      <c r="C132" t="str">
        <f>IFERROR(INDEX('Miljövärden urval för publ'!$A$2:$AA$600,MATCH('Miljövärden för publ företag'!$A132,'Miljövärden urval för publ'!$R$2:$R$600,0),2),"")</f>
        <v>HVC Stålkullen</v>
      </c>
      <c r="D132">
        <f>IFERROR(VLOOKUP($C132,'Miljövärden urval för publ'!$B$2:$H$600,MATCH('Miljövärden för publ företag'!D$4,'Miljövärden urval för publ'!$B$2:$H$2,0),FALSE),"")</f>
        <v>0.17205500000000001</v>
      </c>
      <c r="E132">
        <f>IFERROR(VLOOKUP($C132,'Miljövärden urval för publ'!$B$2:$H$600,MATCH('Miljövärden för publ företag'!E$4,'Miljövärden urval för publ'!$B$2:$H$2,0),FALSE),"")</f>
        <v>9.2756299999999996</v>
      </c>
      <c r="F132">
        <f>IFERROR(VLOOKUP($C132,'Miljövärden urval för publ'!$B$2:$H$600,MATCH('Miljövärden för publ företag'!F$4,'Miljövärden urval för publ'!$B$2:$H$2,0),FALSE),"")</f>
        <v>17.069700000000001</v>
      </c>
      <c r="G132">
        <f>IFERROR(VLOOKUP($C132,'Miljövärden urval för publ'!$B$2:$H$600,MATCH('Miljövärden för publ företag'!G$4,'Miljövärden urval för publ'!$B$2:$H$2,0),FALSE),"")</f>
        <v>1.36659E-2</v>
      </c>
      <c r="J132">
        <f t="shared" si="6"/>
        <v>54</v>
      </c>
      <c r="M132">
        <v>128</v>
      </c>
      <c r="N132" t="str">
        <f t="shared" si="7"/>
        <v>Örkelljunga Fjärrvärmeverk AB</v>
      </c>
      <c r="P132" s="158">
        <f t="shared" si="8"/>
        <v>0</v>
      </c>
      <c r="Q132" s="152" t="str">
        <f t="shared" si="5"/>
        <v/>
      </c>
      <c r="S132" t="str">
        <f t="shared" si="9"/>
        <v/>
      </c>
    </row>
    <row r="133" spans="1:19">
      <c r="A133" s="162">
        <v>130</v>
      </c>
      <c r="B133" t="str">
        <f>IFERROR(INDEX('Miljövärden urval för publ'!$A$2:$AA$600,MATCH('Miljövärden för publ företag'!$A133,'Miljövärden urval för publ'!$R$2:$R$600,0),1),"")</f>
        <v>Kungälv Energi AB</v>
      </c>
      <c r="C133" t="str">
        <f>IFERROR(INDEX('Miljövärden urval för publ'!$A$2:$AA$600,MATCH('Miljövärden för publ företag'!$A133,'Miljövärden urval för publ'!$R$2:$R$600,0),2),"")</f>
        <v>Kungälv</v>
      </c>
      <c r="D133">
        <f>IFERROR(VLOOKUP($C133,'Miljövärden urval för publ'!$B$2:$H$600,MATCH('Miljövärden för publ företag'!D$4,'Miljövärden urval för publ'!$B$2:$H$2,0),FALSE),"")</f>
        <v>0.147371</v>
      </c>
      <c r="E133">
        <f>IFERROR(VLOOKUP($C133,'Miljövärden urval för publ'!$B$2:$H$600,MATCH('Miljövärden för publ företag'!E$4,'Miljövärden urval för publ'!$B$2:$H$2,0),FALSE),"")</f>
        <v>20.664400000000001</v>
      </c>
      <c r="F133">
        <f>IFERROR(VLOOKUP($C133,'Miljövärden urval för publ'!$B$2:$H$600,MATCH('Miljövärden för publ företag'!F$4,'Miljövärden urval för publ'!$B$2:$H$2,0),FALSE),"")</f>
        <v>8.4605499999999996</v>
      </c>
      <c r="G133">
        <f>IFERROR(VLOOKUP($C133,'Miljövärden urval för publ'!$B$2:$H$600,MATCH('Miljövärden för publ företag'!G$4,'Miljövärden urval för publ'!$B$2:$H$2,0),FALSE),"")</f>
        <v>2.7933699999999999E-2</v>
      </c>
      <c r="J133">
        <f t="shared" si="6"/>
        <v>54</v>
      </c>
      <c r="M133">
        <v>129</v>
      </c>
      <c r="N133" t="str">
        <f t="shared" si="7"/>
        <v>Österlens Kraft AB</v>
      </c>
      <c r="P133" s="158">
        <f t="shared" si="8"/>
        <v>0</v>
      </c>
      <c r="Q133" s="152" t="str">
        <f t="shared" ref="Q133:Q196" si="10">IF(B133=$R$2,C133,"")</f>
        <v/>
      </c>
      <c r="S133" t="str">
        <f t="shared" si="9"/>
        <v/>
      </c>
    </row>
    <row r="134" spans="1:19">
      <c r="A134" s="162">
        <v>131</v>
      </c>
      <c r="B134" t="str">
        <f>IFERROR(INDEX('Miljövärden urval för publ'!$A$2:$AA$600,MATCH('Miljövärden för publ företag'!$A134,'Miljövärden urval för publ'!$R$2:$R$600,0),1),"")</f>
        <v>Landskrona Energi AB</v>
      </c>
      <c r="C134" t="str">
        <f>IFERROR(INDEX('Miljövärden urval för publ'!$A$2:$AA$600,MATCH('Miljövärden för publ företag'!$A134,'Miljövärden urval för publ'!$R$2:$R$600,0),2),"")</f>
        <v>Landskrona</v>
      </c>
      <c r="D134">
        <f>IFERROR(VLOOKUP($C134,'Miljövärden urval för publ'!$B$2:$H$600,MATCH('Miljövärden för publ företag'!D$4,'Miljövärden urval för publ'!$B$2:$H$2,0),FALSE),"")</f>
        <v>8.7381799999999996E-2</v>
      </c>
      <c r="E134">
        <f>IFERROR(VLOOKUP($C134,'Miljövärden urval för publ'!$B$2:$H$600,MATCH('Miljövärden för publ företag'!E$4,'Miljövärden urval för publ'!$B$2:$H$2,0),FALSE),"")</f>
        <v>77.172700000000006</v>
      </c>
      <c r="F134">
        <f>IFERROR(VLOOKUP($C134,'Miljövärden urval för publ'!$B$2:$H$600,MATCH('Miljövärden för publ företag'!F$4,'Miljövärden urval för publ'!$B$2:$H$2,0),FALSE),"")</f>
        <v>3.7789999999999999</v>
      </c>
      <c r="G134">
        <f>IFERROR(VLOOKUP($C134,'Miljövärden urval för publ'!$B$2:$H$600,MATCH('Miljövärden för publ företag'!G$4,'Miljövärden urval för publ'!$B$2:$H$2,0),FALSE),"")</f>
        <v>4.0955999999999996E-3</v>
      </c>
      <c r="J134">
        <f t="shared" ref="J134:J197" si="11">IF(B134=B133,J133,J133+1)</f>
        <v>55</v>
      </c>
      <c r="M134">
        <v>130</v>
      </c>
      <c r="N134" t="str">
        <f t="shared" ref="N134:N197" si="12">IFERROR(INDEX($B$4:$J$487,MATCH(M134,$J$4:$J$487,0),1),"")</f>
        <v>Övik Energi AB</v>
      </c>
      <c r="P134" s="158">
        <f t="shared" ref="P134:P197" si="13">IF(Q134="",P133,P133+1)</f>
        <v>0</v>
      </c>
      <c r="Q134" s="152" t="str">
        <f t="shared" si="10"/>
        <v/>
      </c>
      <c r="S134" t="str">
        <f t="shared" ref="S134:S197" si="14">IFERROR(INDEX($P$4:$Q$468,MATCH(R134,$P$4:$P$468,0),2),"")</f>
        <v/>
      </c>
    </row>
    <row r="135" spans="1:19">
      <c r="A135" s="162">
        <v>132</v>
      </c>
      <c r="B135" t="str">
        <f>IFERROR(INDEX('Miljövärden urval för publ'!$A$2:$AA$600,MATCH('Miljövärden för publ företag'!$A135,'Miljövärden urval för publ'!$R$2:$R$600,0),1),"")</f>
        <v>Lantmännen Agrovärme AB</v>
      </c>
      <c r="C135" t="str">
        <f>IFERROR(INDEX('Miljövärden urval för publ'!$A$2:$AA$600,MATCH('Miljövärden för publ företag'!$A135,'Miljövärden urval för publ'!$R$2:$R$600,0),2),"")</f>
        <v>Bjärnum</v>
      </c>
      <c r="D135">
        <f>IFERROR(VLOOKUP($C135,'Miljövärden urval för publ'!$B$2:$H$600,MATCH('Miljövärden för publ företag'!D$4,'Miljövärden urval för publ'!$B$2:$H$2,0),FALSE),"")</f>
        <v>0.15760199999999999</v>
      </c>
      <c r="E135">
        <f>IFERROR(VLOOKUP($C135,'Miljövärden urval för publ'!$B$2:$H$600,MATCH('Miljövärden för publ företag'!E$4,'Miljövärden urval för publ'!$B$2:$H$2,0),FALSE),"")</f>
        <v>28.111999999999998</v>
      </c>
      <c r="F135">
        <f>IFERROR(VLOOKUP($C135,'Miljövärden urval för publ'!$B$2:$H$600,MATCH('Miljövärden för publ företag'!F$4,'Miljövärden urval för publ'!$B$2:$H$2,0),FALSE),"")</f>
        <v>12.3957</v>
      </c>
      <c r="G135">
        <f>IFERROR(VLOOKUP($C135,'Miljövärden urval för publ'!$B$2:$H$600,MATCH('Miljövärden för publ företag'!G$4,'Miljövärden urval för publ'!$B$2:$H$2,0),FALSE),"")</f>
        <v>5.0968399999999997E-2</v>
      </c>
      <c r="J135">
        <f t="shared" si="11"/>
        <v>56</v>
      </c>
      <c r="M135">
        <v>131</v>
      </c>
      <c r="N135" t="str">
        <f t="shared" si="12"/>
        <v/>
      </c>
      <c r="P135" s="158">
        <f t="shared" si="13"/>
        <v>0</v>
      </c>
      <c r="Q135" s="152" t="str">
        <f t="shared" si="10"/>
        <v/>
      </c>
      <c r="S135" t="str">
        <f t="shared" si="14"/>
        <v/>
      </c>
    </row>
    <row r="136" spans="1:19">
      <c r="A136" s="162">
        <v>133</v>
      </c>
      <c r="B136" t="str">
        <f>IFERROR(INDEX('Miljövärden urval för publ'!$A$2:$AA$600,MATCH('Miljövärden för publ företag'!$A136,'Miljövärden urval för publ'!$R$2:$R$600,0),1),"")</f>
        <v>Lantmännen Agrovärme AB</v>
      </c>
      <c r="C136" t="str">
        <f>IFERROR(INDEX('Miljövärden urval för publ'!$A$2:$AA$600,MATCH('Miljövärden för publ företag'!$A136,'Miljövärden urval för publ'!$R$2:$R$600,0),2),"")</f>
        <v>Ed</v>
      </c>
      <c r="D136">
        <f>IFERROR(VLOOKUP($C136,'Miljövärden urval för publ'!$B$2:$H$600,MATCH('Miljövärden för publ företag'!D$4,'Miljövärden urval för publ'!$B$2:$H$2,0),FALSE),"")</f>
        <v>0.102092</v>
      </c>
      <c r="E136">
        <f>IFERROR(VLOOKUP($C136,'Miljövärden urval för publ'!$B$2:$H$600,MATCH('Miljövärden för publ företag'!E$4,'Miljövärden urval för publ'!$B$2:$H$2,0),FALSE),"")</f>
        <v>16.9969</v>
      </c>
      <c r="F136">
        <f>IFERROR(VLOOKUP($C136,'Miljövärden urval för publ'!$B$2:$H$600,MATCH('Miljövärden för publ företag'!F$4,'Miljövärden urval för publ'!$B$2:$H$2,0),FALSE),"")</f>
        <v>10.4892</v>
      </c>
      <c r="G136">
        <f>IFERROR(VLOOKUP($C136,'Miljövärden urval för publ'!$B$2:$H$600,MATCH('Miljövärden för publ företag'!G$4,'Miljövärden urval för publ'!$B$2:$H$2,0),FALSE),"")</f>
        <v>3.03457E-2</v>
      </c>
      <c r="J136">
        <f t="shared" si="11"/>
        <v>56</v>
      </c>
      <c r="M136">
        <v>132</v>
      </c>
      <c r="N136" t="str">
        <f t="shared" si="12"/>
        <v/>
      </c>
      <c r="P136" s="158">
        <f t="shared" si="13"/>
        <v>0</v>
      </c>
      <c r="Q136" s="152" t="str">
        <f t="shared" si="10"/>
        <v/>
      </c>
      <c r="S136" t="str">
        <f t="shared" si="14"/>
        <v/>
      </c>
    </row>
    <row r="137" spans="1:19">
      <c r="A137" s="162">
        <v>134</v>
      </c>
      <c r="B137" t="str">
        <f>IFERROR(INDEX('Miljövärden urval för publ'!$A$2:$AA$600,MATCH('Miljövärden för publ företag'!$A137,'Miljövärden urval för publ'!$R$2:$R$600,0),1),"")</f>
        <v>Lantmännen Agrovärme AB</v>
      </c>
      <c r="C137" t="str">
        <f>IFERROR(INDEX('Miljövärden urval för publ'!$A$2:$AA$600,MATCH('Miljövärden för publ företag'!$A137,'Miljövärden urval för publ'!$R$2:$R$600,0),2),"")</f>
        <v>Gimmersta</v>
      </c>
      <c r="D137">
        <f>IFERROR(VLOOKUP($C137,'Miljövärden urval för publ'!$B$2:$H$600,MATCH('Miljövärden för publ företag'!D$4,'Miljövärden urval för publ'!$B$2:$H$2,0),FALSE),"")</f>
        <v>8.3291900000000002E-2</v>
      </c>
      <c r="E137">
        <f>IFERROR(VLOOKUP($C137,'Miljövärden urval för publ'!$B$2:$H$600,MATCH('Miljövärden för publ företag'!E$4,'Miljövärden urval för publ'!$B$2:$H$2,0),FALSE),"")</f>
        <v>8.6212099999999996</v>
      </c>
      <c r="F137">
        <f>IFERROR(VLOOKUP($C137,'Miljövärden urval för publ'!$B$2:$H$600,MATCH('Miljövärden för publ företag'!F$4,'Miljövärden urval för publ'!$B$2:$H$2,0),FALSE),"")</f>
        <v>11.869300000000001</v>
      </c>
      <c r="G137">
        <f>IFERROR(VLOOKUP($C137,'Miljövärden urval för publ'!$B$2:$H$600,MATCH('Miljövärden för publ företag'!G$4,'Miljövärden urval för publ'!$B$2:$H$2,0),FALSE),"")</f>
        <v>4.2213399999999996E-3</v>
      </c>
      <c r="J137">
        <f t="shared" si="11"/>
        <v>56</v>
      </c>
      <c r="M137">
        <v>133</v>
      </c>
      <c r="N137" t="str">
        <f t="shared" si="12"/>
        <v/>
      </c>
      <c r="P137" s="158">
        <f t="shared" si="13"/>
        <v>0</v>
      </c>
      <c r="Q137" s="152" t="str">
        <f t="shared" si="10"/>
        <v/>
      </c>
      <c r="S137" t="str">
        <f t="shared" si="14"/>
        <v/>
      </c>
    </row>
    <row r="138" spans="1:19">
      <c r="A138" s="162">
        <v>135</v>
      </c>
      <c r="B138" t="str">
        <f>IFERROR(INDEX('Miljövärden urval för publ'!$A$2:$AA$600,MATCH('Miljövärden för publ företag'!$A138,'Miljövärden urval för publ'!$R$2:$R$600,0),1),"")</f>
        <v>Lantmännen Agrovärme AB</v>
      </c>
      <c r="C138" t="str">
        <f>IFERROR(INDEX('Miljövärden urval för publ'!$A$2:$AA$600,MATCH('Miljövärden för publ företag'!$A138,'Miljövärden urval för publ'!$R$2:$R$600,0),2),"")</f>
        <v>Grästorp</v>
      </c>
      <c r="D138">
        <f>IFERROR(VLOOKUP($C138,'Miljövärden urval för publ'!$B$2:$H$600,MATCH('Miljövärden för publ företag'!D$4,'Miljövärden urval för publ'!$B$2:$H$2,0),FALSE),"")</f>
        <v>7.5532699999999994E-2</v>
      </c>
      <c r="E138">
        <f>IFERROR(VLOOKUP($C138,'Miljövärden urval för publ'!$B$2:$H$600,MATCH('Miljövärden för publ företag'!E$4,'Miljövärden urval för publ'!$B$2:$H$2,0),FALSE),"")</f>
        <v>7.4271399999999996</v>
      </c>
      <c r="F138">
        <f>IFERROR(VLOOKUP($C138,'Miljövärden urval för publ'!$B$2:$H$600,MATCH('Miljövärden för publ företag'!F$4,'Miljövärden urval för publ'!$B$2:$H$2,0),FALSE),"")</f>
        <v>10.6165</v>
      </c>
      <c r="G138">
        <f>IFERROR(VLOOKUP($C138,'Miljövärden urval för publ'!$B$2:$H$600,MATCH('Miljövärden för publ företag'!G$4,'Miljövärden urval för publ'!$B$2:$H$2,0),FALSE),"")</f>
        <v>3.4818000000000002E-3</v>
      </c>
      <c r="J138">
        <f t="shared" si="11"/>
        <v>56</v>
      </c>
      <c r="M138">
        <v>134</v>
      </c>
      <c r="N138" t="str">
        <f t="shared" si="12"/>
        <v/>
      </c>
      <c r="P138" s="158">
        <f t="shared" si="13"/>
        <v>0</v>
      </c>
      <c r="Q138" s="152" t="str">
        <f t="shared" si="10"/>
        <v/>
      </c>
      <c r="S138" t="str">
        <f t="shared" si="14"/>
        <v/>
      </c>
    </row>
    <row r="139" spans="1:19">
      <c r="A139" s="162">
        <v>136</v>
      </c>
      <c r="B139" t="str">
        <f>IFERROR(INDEX('Miljövärden urval för publ'!$A$2:$AA$600,MATCH('Miljövärden för publ företag'!$A139,'Miljövärden urval för publ'!$R$2:$R$600,0),1),"")</f>
        <v>Lantmännen Agrovärme AB</v>
      </c>
      <c r="C139" t="str">
        <f>IFERROR(INDEX('Miljövärden urval för publ'!$A$2:$AA$600,MATCH('Miljövärden för publ företag'!$A139,'Miljövärden urval för publ'!$R$2:$R$600,0),2),"")</f>
        <v>Horred</v>
      </c>
      <c r="D139">
        <f>IFERROR(VLOOKUP($C139,'Miljövärden urval för publ'!$B$2:$H$600,MATCH('Miljövärden för publ företag'!D$4,'Miljövärden urval för publ'!$B$2:$H$2,0),FALSE),"")</f>
        <v>0.20311699999999999</v>
      </c>
      <c r="E139">
        <f>IFERROR(VLOOKUP($C139,'Miljövärden urval för publ'!$B$2:$H$600,MATCH('Miljövärden för publ företag'!E$4,'Miljövärden urval för publ'!$B$2:$H$2,0),FALSE),"")</f>
        <v>11.768700000000001</v>
      </c>
      <c r="F139">
        <f>IFERROR(VLOOKUP($C139,'Miljövärden urval för publ'!$B$2:$H$600,MATCH('Miljövärden för publ företag'!F$4,'Miljövärden urval för publ'!$B$2:$H$2,0),FALSE),"")</f>
        <v>20.512499999999999</v>
      </c>
      <c r="G139">
        <f>IFERROR(VLOOKUP($C139,'Miljövärden urval för publ'!$B$2:$H$600,MATCH('Miljövärden för publ företag'!G$4,'Miljövärden urval för publ'!$B$2:$H$2,0),FALSE),"")</f>
        <v>1.5324600000000001E-2</v>
      </c>
      <c r="J139">
        <f t="shared" si="11"/>
        <v>56</v>
      </c>
      <c r="M139">
        <v>135</v>
      </c>
      <c r="N139" t="str">
        <f t="shared" si="12"/>
        <v/>
      </c>
      <c r="P139" s="158">
        <f t="shared" si="13"/>
        <v>0</v>
      </c>
      <c r="Q139" s="152" t="str">
        <f t="shared" si="10"/>
        <v/>
      </c>
      <c r="S139" t="str">
        <f t="shared" si="14"/>
        <v/>
      </c>
    </row>
    <row r="140" spans="1:19">
      <c r="A140" s="162">
        <v>137</v>
      </c>
      <c r="B140" t="str">
        <f>IFERROR(INDEX('Miljövärden urval för publ'!$A$2:$AA$600,MATCH('Miljövärden för publ företag'!$A140,'Miljövärden urval för publ'!$R$2:$R$600,0),1),"")</f>
        <v>Lantmännen Agrovärme AB</v>
      </c>
      <c r="C140" t="str">
        <f>IFERROR(INDEX('Miljövärden urval för publ'!$A$2:$AA$600,MATCH('Miljövärden för publ företag'!$A140,'Miljövärden urval för publ'!$R$2:$R$600,0),2),"")</f>
        <v>Kvänum</v>
      </c>
      <c r="D140">
        <f>IFERROR(VLOOKUP($C140,'Miljövärden urval för publ'!$B$2:$H$600,MATCH('Miljövärden för publ företag'!D$4,'Miljövärden urval för publ'!$B$2:$H$2,0),FALSE),"")</f>
        <v>0.88764600000000005</v>
      </c>
      <c r="E140">
        <f>IFERROR(VLOOKUP($C140,'Miljövärden urval för publ'!$B$2:$H$600,MATCH('Miljövärden för publ företag'!E$4,'Miljövärden urval för publ'!$B$2:$H$2,0),FALSE),"")</f>
        <v>5.2927200000000001</v>
      </c>
      <c r="F140">
        <f>IFERROR(VLOOKUP($C140,'Miljövärden urval för publ'!$B$2:$H$600,MATCH('Miljövärden för publ företag'!F$4,'Miljövärden urval för publ'!$B$2:$H$2,0),FALSE),"")</f>
        <v>33.578899999999997</v>
      </c>
      <c r="G140">
        <f>IFERROR(VLOOKUP($C140,'Miljövärden urval för publ'!$B$2:$H$600,MATCH('Miljövärden för publ företag'!G$4,'Miljövärden urval för publ'!$B$2:$H$2,0),FALSE),"")</f>
        <v>1.4317400000000001E-4</v>
      </c>
      <c r="J140">
        <f t="shared" si="11"/>
        <v>56</v>
      </c>
      <c r="M140">
        <v>136</v>
      </c>
      <c r="N140" t="str">
        <f t="shared" si="12"/>
        <v/>
      </c>
      <c r="P140" s="158">
        <f t="shared" si="13"/>
        <v>0</v>
      </c>
      <c r="Q140" s="152" t="str">
        <f t="shared" si="10"/>
        <v/>
      </c>
      <c r="S140" t="str">
        <f t="shared" si="14"/>
        <v/>
      </c>
    </row>
    <row r="141" spans="1:19">
      <c r="A141" s="162">
        <v>138</v>
      </c>
      <c r="B141" t="str">
        <f>IFERROR(INDEX('Miljövärden urval för publ'!$A$2:$AA$600,MATCH('Miljövärden för publ företag'!$A141,'Miljövärden urval för publ'!$R$2:$R$600,0),1),"")</f>
        <v>Lantmännen Agrovärme AB</v>
      </c>
      <c r="C141" t="str">
        <f>IFERROR(INDEX('Miljövärden urval för publ'!$A$2:$AA$600,MATCH('Miljövärden för publ företag'!$A141,'Miljövärden urval för publ'!$R$2:$R$600,0),2),"")</f>
        <v>Skurup</v>
      </c>
      <c r="D141">
        <f>IFERROR(VLOOKUP($C141,'Miljövärden urval för publ'!$B$2:$H$600,MATCH('Miljövärden för publ företag'!D$4,'Miljövärden urval för publ'!$B$2:$H$2,0),FALSE),"")</f>
        <v>0.32512400000000002</v>
      </c>
      <c r="E141">
        <f>IFERROR(VLOOKUP($C141,'Miljövärden urval för publ'!$B$2:$H$600,MATCH('Miljövärden för publ företag'!E$4,'Miljövärden urval för publ'!$B$2:$H$2,0),FALSE),"")</f>
        <v>71.023799999999994</v>
      </c>
      <c r="F141">
        <f>IFERROR(VLOOKUP($C141,'Miljövärden urval för publ'!$B$2:$H$600,MATCH('Miljövärden för publ företag'!F$4,'Miljövärden urval för publ'!$B$2:$H$2,0),FALSE),"")</f>
        <v>13.475099999999999</v>
      </c>
      <c r="G141">
        <f>IFERROR(VLOOKUP($C141,'Miljövärden urval för publ'!$B$2:$H$600,MATCH('Miljövärden för publ företag'!G$4,'Miljövärden urval för publ'!$B$2:$H$2,0),FALSE),"")</f>
        <v>0.16556000000000001</v>
      </c>
      <c r="J141">
        <f t="shared" si="11"/>
        <v>56</v>
      </c>
      <c r="M141">
        <v>137</v>
      </c>
      <c r="N141" t="str">
        <f t="shared" si="12"/>
        <v/>
      </c>
      <c r="P141" s="158">
        <f t="shared" si="13"/>
        <v>0</v>
      </c>
      <c r="Q141" s="152" t="str">
        <f t="shared" si="10"/>
        <v/>
      </c>
      <c r="S141" t="str">
        <f t="shared" si="14"/>
        <v/>
      </c>
    </row>
    <row r="142" spans="1:19">
      <c r="A142" s="162">
        <v>139</v>
      </c>
      <c r="B142" t="str">
        <f>IFERROR(INDEX('Miljövärden urval för publ'!$A$2:$AA$600,MATCH('Miljövärden för publ företag'!$A142,'Miljövärden urval för publ'!$R$2:$R$600,0),1),"")</f>
        <v>Lantmännen Agrovärme AB</v>
      </c>
      <c r="C142" t="str">
        <f>IFERROR(INDEX('Miljövärden urval för publ'!$A$2:$AA$600,MATCH('Miljövärden för publ företag'!$A142,'Miljövärden urval för publ'!$R$2:$R$600,0),2),"")</f>
        <v>Vinslöv</v>
      </c>
      <c r="D142">
        <f>IFERROR(VLOOKUP($C142,'Miljövärden urval för publ'!$B$2:$H$600,MATCH('Miljövärden för publ företag'!D$4,'Miljövärden urval för publ'!$B$2:$H$2,0),FALSE),"")</f>
        <v>8.1579399999999996E-2</v>
      </c>
      <c r="E142">
        <f>IFERROR(VLOOKUP($C142,'Miljövärden urval för publ'!$B$2:$H$600,MATCH('Miljövärden för publ företag'!E$4,'Miljövärden urval för publ'!$B$2:$H$2,0),FALSE),"")</f>
        <v>7.9870599999999996</v>
      </c>
      <c r="F142">
        <f>IFERROR(VLOOKUP($C142,'Miljövärden urval för publ'!$B$2:$H$600,MATCH('Miljövärden för publ företag'!F$4,'Miljövärden urval för publ'!$B$2:$H$2,0),FALSE),"")</f>
        <v>11.085000000000001</v>
      </c>
      <c r="G142">
        <f>IFERROR(VLOOKUP($C142,'Miljövärden urval för publ'!$B$2:$H$600,MATCH('Miljövärden för publ företag'!G$4,'Miljövärden urval för publ'!$B$2:$H$2,0),FALSE),"")</f>
        <v>4.0511899999999997E-3</v>
      </c>
      <c r="J142">
        <f t="shared" si="11"/>
        <v>56</v>
      </c>
      <c r="M142">
        <v>138</v>
      </c>
      <c r="N142" t="str">
        <f t="shared" si="12"/>
        <v/>
      </c>
      <c r="P142" s="158">
        <f t="shared" si="13"/>
        <v>0</v>
      </c>
      <c r="Q142" s="152" t="str">
        <f t="shared" si="10"/>
        <v/>
      </c>
      <c r="S142" t="str">
        <f t="shared" si="14"/>
        <v/>
      </c>
    </row>
    <row r="143" spans="1:19">
      <c r="A143" s="162">
        <v>140</v>
      </c>
      <c r="B143" t="str">
        <f>IFERROR(INDEX('Miljövärden urval för publ'!$A$2:$AA$600,MATCH('Miljövärden för publ företag'!$A143,'Miljövärden urval för publ'!$R$2:$R$600,0),1),"")</f>
        <v>Lantmännen Agrovärme AB</v>
      </c>
      <c r="C143" t="str">
        <f>IFERROR(INDEX('Miljövärden urval för publ'!$A$2:$AA$600,MATCH('Miljövärden för publ företag'!$A143,'Miljövärden urval för publ'!$R$2:$R$600,0),2),"")</f>
        <v>Ödeshög</v>
      </c>
      <c r="D143">
        <f>IFERROR(VLOOKUP($C143,'Miljövärden urval för publ'!$B$2:$H$600,MATCH('Miljövärden för publ företag'!D$4,'Miljövärden urval för publ'!$B$2:$H$2,0),FALSE),"")</f>
        <v>8.0073199999999997E-2</v>
      </c>
      <c r="E143">
        <f>IFERROR(VLOOKUP($C143,'Miljövärden urval för publ'!$B$2:$H$600,MATCH('Miljövärden för publ företag'!E$4,'Miljövärden urval för publ'!$B$2:$H$2,0),FALSE),"")</f>
        <v>8.9175900000000006</v>
      </c>
      <c r="F143">
        <f>IFERROR(VLOOKUP($C143,'Miljövärden urval för publ'!$B$2:$H$600,MATCH('Miljövärden för publ företag'!F$4,'Miljövärden urval för publ'!$B$2:$H$2,0),FALSE),"")</f>
        <v>10.5068</v>
      </c>
      <c r="G143">
        <f>IFERROR(VLOOKUP($C143,'Miljövärden urval för publ'!$B$2:$H$600,MATCH('Miljövärden för publ företag'!G$4,'Miljövärden urval för publ'!$B$2:$H$2,0),FALSE),"")</f>
        <v>7.7317999999999996E-3</v>
      </c>
      <c r="J143">
        <f t="shared" si="11"/>
        <v>56</v>
      </c>
      <c r="M143">
        <v>139</v>
      </c>
      <c r="N143" t="str">
        <f t="shared" si="12"/>
        <v/>
      </c>
      <c r="P143" s="158">
        <f t="shared" si="13"/>
        <v>0</v>
      </c>
      <c r="Q143" s="152" t="str">
        <f t="shared" si="10"/>
        <v/>
      </c>
      <c r="S143" t="str">
        <f t="shared" si="14"/>
        <v/>
      </c>
    </row>
    <row r="144" spans="1:19">
      <c r="A144" s="162">
        <v>141</v>
      </c>
      <c r="B144" t="str">
        <f>IFERROR(INDEX('Miljövärden urval för publ'!$A$2:$AA$600,MATCH('Miljövärden för publ företag'!$A144,'Miljövärden urval för publ'!$R$2:$R$600,0),1),"")</f>
        <v>Lantmännen Agrovärme AB</v>
      </c>
      <c r="C144" t="str">
        <f>IFERROR(INDEX('Miljövärden urval för publ'!$A$2:$AA$600,MATCH('Miljövärden för publ företag'!$A144,'Miljövärden urval för publ'!$R$2:$R$600,0),2),"")</f>
        <v>Örsundsbro</v>
      </c>
      <c r="D144">
        <f>IFERROR(VLOOKUP($C144,'Miljövärden urval för publ'!$B$2:$H$600,MATCH('Miljövärden för publ företag'!D$4,'Miljövärden urval för publ'!$B$2:$H$2,0),FALSE),"")</f>
        <v>0.11887399999999999</v>
      </c>
      <c r="E144">
        <f>IFERROR(VLOOKUP($C144,'Miljövärden urval för publ'!$B$2:$H$600,MATCH('Miljövärden för publ företag'!E$4,'Miljövärden urval för publ'!$B$2:$H$2,0),FALSE),"")</f>
        <v>18.543500000000002</v>
      </c>
      <c r="F144">
        <f>IFERROR(VLOOKUP($C144,'Miljövärden urval för publ'!$B$2:$H$600,MATCH('Miljövärden för publ företag'!F$4,'Miljövärden urval för publ'!$B$2:$H$2,0),FALSE),"")</f>
        <v>10.1105</v>
      </c>
      <c r="G144">
        <f>IFERROR(VLOOKUP($C144,'Miljövärden urval för publ'!$B$2:$H$600,MATCH('Miljövärden för publ företag'!G$4,'Miljövärden urval för publ'!$B$2:$H$2,0),FALSE),"")</f>
        <v>3.6694400000000002E-2</v>
      </c>
      <c r="J144">
        <f t="shared" si="11"/>
        <v>56</v>
      </c>
      <c r="M144">
        <v>140</v>
      </c>
      <c r="N144" t="str">
        <f t="shared" si="12"/>
        <v/>
      </c>
      <c r="P144" s="158">
        <f t="shared" si="13"/>
        <v>0</v>
      </c>
      <c r="Q144" s="152" t="str">
        <f t="shared" si="10"/>
        <v/>
      </c>
      <c r="S144" t="str">
        <f t="shared" si="14"/>
        <v/>
      </c>
    </row>
    <row r="145" spans="1:19">
      <c r="A145" s="162">
        <v>142</v>
      </c>
      <c r="B145" t="str">
        <f>IFERROR(INDEX('Miljövärden urval för publ'!$A$2:$AA$600,MATCH('Miljövärden för publ företag'!$A145,'Miljövärden urval för publ'!$R$2:$R$600,0),1),"")</f>
        <v>Laxå Värme AB</v>
      </c>
      <c r="C145" t="str">
        <f>IFERROR(INDEX('Miljövärden urval för publ'!$A$2:$AA$600,MATCH('Miljövärden för publ företag'!$A145,'Miljövärden urval för publ'!$R$2:$R$600,0),2),"")</f>
        <v>Laxå</v>
      </c>
      <c r="D145">
        <f>IFERROR(VLOOKUP($C145,'Miljövärden urval för publ'!$B$2:$H$600,MATCH('Miljövärden för publ företag'!D$4,'Miljövärden urval för publ'!$B$2:$H$2,0),FALSE),"")</f>
        <v>0.18010100000000001</v>
      </c>
      <c r="E145">
        <f>IFERROR(VLOOKUP($C145,'Miljövärden urval för publ'!$B$2:$H$600,MATCH('Miljövärden för publ företag'!E$4,'Miljövärden urval för publ'!$B$2:$H$2,0),FALSE),"")</f>
        <v>8.88429</v>
      </c>
      <c r="F145">
        <f>IFERROR(VLOOKUP($C145,'Miljövärden urval för publ'!$B$2:$H$600,MATCH('Miljövärden för publ företag'!F$4,'Miljövärden urval för publ'!$B$2:$H$2,0),FALSE),"")</f>
        <v>19.282</v>
      </c>
      <c r="G145">
        <f>IFERROR(VLOOKUP($C145,'Miljövärden urval för publ'!$B$2:$H$600,MATCH('Miljövärden för publ företag'!G$4,'Miljövärden urval för publ'!$B$2:$H$2,0),FALSE),"")</f>
        <v>9.31185E-3</v>
      </c>
      <c r="J145">
        <f t="shared" si="11"/>
        <v>57</v>
      </c>
      <c r="M145">
        <v>141</v>
      </c>
      <c r="N145" t="str">
        <f t="shared" si="12"/>
        <v/>
      </c>
      <c r="P145" s="158">
        <f t="shared" si="13"/>
        <v>0</v>
      </c>
      <c r="Q145" s="152" t="str">
        <f t="shared" si="10"/>
        <v/>
      </c>
      <c r="S145" t="str">
        <f t="shared" si="14"/>
        <v/>
      </c>
    </row>
    <row r="146" spans="1:19">
      <c r="A146" s="162">
        <v>143</v>
      </c>
      <c r="B146" t="str">
        <f>IFERROR(INDEX('Miljövärden urval för publ'!$A$2:$AA$600,MATCH('Miljövärden för publ företag'!$A146,'Miljövärden urval för publ'!$R$2:$R$600,0),1),"")</f>
        <v>Lerum Fjärrvärme AB</v>
      </c>
      <c r="C146" t="str">
        <f>IFERROR(INDEX('Miljövärden urval för publ'!$A$2:$AA$600,MATCH('Miljövärden för publ företag'!$A146,'Miljövärden urval för publ'!$R$2:$R$600,0),2),"")</f>
        <v>Floda</v>
      </c>
      <c r="D146">
        <f>IFERROR(VLOOKUP($C146,'Miljövärden urval för publ'!$B$2:$H$600,MATCH('Miljövärden för publ företag'!D$4,'Miljövärden urval för publ'!$B$2:$H$2,0),FALSE),"")</f>
        <v>0.140682</v>
      </c>
      <c r="E146">
        <f>IFERROR(VLOOKUP($C146,'Miljövärden urval för publ'!$B$2:$H$600,MATCH('Miljövärden för publ företag'!E$4,'Miljövärden urval för publ'!$B$2:$H$2,0),FALSE),"")</f>
        <v>29.517900000000001</v>
      </c>
      <c r="F146">
        <f>IFERROR(VLOOKUP($C146,'Miljövärden urval för publ'!$B$2:$H$600,MATCH('Miljövärden för publ företag'!F$4,'Miljövärden urval för publ'!$B$2:$H$2,0),FALSE),"")</f>
        <v>10.4878</v>
      </c>
      <c r="G146">
        <f>IFERROR(VLOOKUP($C146,'Miljövärden urval för publ'!$B$2:$H$600,MATCH('Miljövärden för publ företag'!G$4,'Miljövärden urval för publ'!$B$2:$H$2,0),FALSE),"")</f>
        <v>6.9625800000000002E-2</v>
      </c>
      <c r="J146">
        <f t="shared" si="11"/>
        <v>58</v>
      </c>
      <c r="M146">
        <v>142</v>
      </c>
      <c r="N146" t="str">
        <f t="shared" si="12"/>
        <v/>
      </c>
      <c r="P146" s="158">
        <f t="shared" si="13"/>
        <v>0</v>
      </c>
      <c r="Q146" s="152" t="str">
        <f t="shared" si="10"/>
        <v/>
      </c>
      <c r="S146" t="str">
        <f t="shared" si="14"/>
        <v/>
      </c>
    </row>
    <row r="147" spans="1:19">
      <c r="A147" s="162">
        <v>144</v>
      </c>
      <c r="B147" t="str">
        <f>IFERROR(INDEX('Miljövärden urval för publ'!$A$2:$AA$600,MATCH('Miljövärden för publ företag'!$A147,'Miljövärden urval för publ'!$R$2:$R$600,0),1),"")</f>
        <v>Lerum Fjärrvärme AB</v>
      </c>
      <c r="C147" t="str">
        <f>IFERROR(INDEX('Miljövärden urval för publ'!$A$2:$AA$600,MATCH('Miljövärden för publ företag'!$A147,'Miljövärden urval för publ'!$R$2:$R$600,0),2),"")</f>
        <v>Gråbo</v>
      </c>
      <c r="D147">
        <f>IFERROR(VLOOKUP($C147,'Miljövärden urval för publ'!$B$2:$H$600,MATCH('Miljövärden för publ företag'!D$4,'Miljövärden urval för publ'!$B$2:$H$2,0),FALSE),"")</f>
        <v>0.16089200000000001</v>
      </c>
      <c r="E147">
        <f>IFERROR(VLOOKUP($C147,'Miljövärden urval för publ'!$B$2:$H$600,MATCH('Miljövärden för publ företag'!E$4,'Miljövärden urval för publ'!$B$2:$H$2,0),FALSE),"")</f>
        <v>6.8497700000000004</v>
      </c>
      <c r="F147">
        <f>IFERROR(VLOOKUP($C147,'Miljövärden urval för publ'!$B$2:$H$600,MATCH('Miljövärden för publ företag'!F$4,'Miljövärden urval för publ'!$B$2:$H$2,0),FALSE),"")</f>
        <v>19.6737</v>
      </c>
      <c r="G147">
        <f>IFERROR(VLOOKUP($C147,'Miljövärden urval för publ'!$B$2:$H$600,MATCH('Miljövärden för publ företag'!G$4,'Miljövärden urval för publ'!$B$2:$H$2,0),FALSE),"")</f>
        <v>3.3022400000000001E-3</v>
      </c>
      <c r="J147">
        <f t="shared" si="11"/>
        <v>58</v>
      </c>
      <c r="M147">
        <v>143</v>
      </c>
      <c r="N147" t="str">
        <f t="shared" si="12"/>
        <v/>
      </c>
      <c r="P147" s="158">
        <f t="shared" si="13"/>
        <v>0</v>
      </c>
      <c r="Q147" s="152" t="str">
        <f t="shared" si="10"/>
        <v/>
      </c>
      <c r="S147" t="str">
        <f t="shared" si="14"/>
        <v/>
      </c>
    </row>
    <row r="148" spans="1:19">
      <c r="A148" s="162">
        <v>145</v>
      </c>
      <c r="B148" t="str">
        <f>IFERROR(INDEX('Miljövärden urval för publ'!$A$2:$AA$600,MATCH('Miljövärden för publ företag'!$A148,'Miljövärden urval för publ'!$R$2:$R$600,0),1),"")</f>
        <v>Lerum Fjärrvärme AB</v>
      </c>
      <c r="C148" t="str">
        <f>IFERROR(INDEX('Miljövärden urval för publ'!$A$2:$AA$600,MATCH('Miljövärden för publ företag'!$A148,'Miljövärden urval för publ'!$R$2:$R$600,0),2),"")</f>
        <v>Lerum</v>
      </c>
      <c r="D148">
        <f>IFERROR(VLOOKUP($C148,'Miljövärden urval för publ'!$B$2:$H$600,MATCH('Miljövärden för publ företag'!D$4,'Miljövärden urval för publ'!$B$2:$H$2,0),FALSE),"")</f>
        <v>7.6028399999999996E-2</v>
      </c>
      <c r="E148">
        <f>IFERROR(VLOOKUP($C148,'Miljövärden urval för publ'!$B$2:$H$600,MATCH('Miljövärden för publ företag'!E$4,'Miljövärden urval för publ'!$B$2:$H$2,0),FALSE),"")</f>
        <v>5.50467</v>
      </c>
      <c r="F148">
        <f>IFERROR(VLOOKUP($C148,'Miljövärden urval för publ'!$B$2:$H$600,MATCH('Miljövärden för publ företag'!F$4,'Miljövärden urval för publ'!$B$2:$H$2,0),FALSE),"")</f>
        <v>12.311400000000001</v>
      </c>
      <c r="G148">
        <f>IFERROR(VLOOKUP($C148,'Miljövärden urval för publ'!$B$2:$H$600,MATCH('Miljövärden för publ företag'!G$4,'Miljövärden urval för publ'!$B$2:$H$2,0),FALSE),"")</f>
        <v>3.5912200000000002E-4</v>
      </c>
      <c r="J148">
        <f t="shared" si="11"/>
        <v>58</v>
      </c>
      <c r="M148">
        <v>144</v>
      </c>
      <c r="N148" t="str">
        <f t="shared" si="12"/>
        <v/>
      </c>
      <c r="P148" s="158">
        <f t="shared" si="13"/>
        <v>0</v>
      </c>
      <c r="Q148" s="152" t="str">
        <f t="shared" si="10"/>
        <v/>
      </c>
      <c r="S148" t="str">
        <f t="shared" si="14"/>
        <v/>
      </c>
    </row>
    <row r="149" spans="1:19">
      <c r="A149" s="162">
        <v>146</v>
      </c>
      <c r="B149" t="str">
        <f>IFERROR(INDEX('Miljövärden urval för publ'!$A$2:$AA$600,MATCH('Miljövärden för publ företag'!$A149,'Miljövärden urval för publ'!$R$2:$R$600,0),1),"")</f>
        <v>Lerum Fjärrvärme AB</v>
      </c>
      <c r="C149" t="str">
        <f>IFERROR(INDEX('Miljövärden urval för publ'!$A$2:$AA$600,MATCH('Miljövärden för publ företag'!$A149,'Miljövärden urval för publ'!$R$2:$R$600,0),2),"")</f>
        <v>Stenkullen</v>
      </c>
      <c r="D149">
        <f>IFERROR(VLOOKUP($C149,'Miljövärden urval för publ'!$B$2:$H$600,MATCH('Miljövärden för publ företag'!D$4,'Miljövärden urval för publ'!$B$2:$H$2,0),FALSE),"")</f>
        <v>0.17927899999999999</v>
      </c>
      <c r="E149">
        <f>IFERROR(VLOOKUP($C149,'Miljövärden urval för publ'!$B$2:$H$600,MATCH('Miljövärden för publ företag'!E$4,'Miljövärden urval för publ'!$B$2:$H$2,0),FALSE),"")</f>
        <v>15.2866</v>
      </c>
      <c r="F149">
        <f>IFERROR(VLOOKUP($C149,'Miljövärden urval för publ'!$B$2:$H$600,MATCH('Miljövärden för publ företag'!F$4,'Miljövärden urval för publ'!$B$2:$H$2,0),FALSE),"")</f>
        <v>18.064299999999999</v>
      </c>
      <c r="G149">
        <f>IFERROR(VLOOKUP($C149,'Miljövärden urval för publ'!$B$2:$H$600,MATCH('Miljövärden för publ företag'!G$4,'Miljövärden urval för publ'!$B$2:$H$2,0),FALSE),"")</f>
        <v>3.0247099999999999E-2</v>
      </c>
      <c r="J149">
        <f t="shared" si="11"/>
        <v>58</v>
      </c>
      <c r="M149">
        <v>145</v>
      </c>
      <c r="N149" t="str">
        <f t="shared" si="12"/>
        <v/>
      </c>
      <c r="P149" s="158">
        <f t="shared" si="13"/>
        <v>0</v>
      </c>
      <c r="Q149" s="152" t="str">
        <f t="shared" si="10"/>
        <v/>
      </c>
      <c r="S149" t="str">
        <f t="shared" si="14"/>
        <v/>
      </c>
    </row>
    <row r="150" spans="1:19">
      <c r="A150" s="162">
        <v>147</v>
      </c>
      <c r="B150" t="str">
        <f>IFERROR(INDEX('Miljövärden urval för publ'!$A$2:$AA$600,MATCH('Miljövärden för publ företag'!$A150,'Miljövärden urval för publ'!$R$2:$R$600,0),1),"")</f>
        <v>LEVA i Lysekil AB</v>
      </c>
      <c r="C150" t="str">
        <f>IFERROR(INDEX('Miljövärden urval för publ'!$A$2:$AA$600,MATCH('Miljövärden för publ företag'!$A150,'Miljövärden urval för publ'!$R$2:$R$600,0),2),"")</f>
        <v>Lysekil</v>
      </c>
      <c r="D150">
        <f>IFERROR(VLOOKUP($C150,'Miljövärden urval för publ'!$B$2:$H$600,MATCH('Miljövärden för publ företag'!D$4,'Miljövärden urval för publ'!$B$2:$H$2,0),FALSE),"")</f>
        <v>7.52216E-2</v>
      </c>
      <c r="E150">
        <f>IFERROR(VLOOKUP($C150,'Miljövärden urval för publ'!$B$2:$H$600,MATCH('Miljövärden för publ företag'!E$4,'Miljövärden urval för publ'!$B$2:$H$2,0),FALSE),"")</f>
        <v>10.4983</v>
      </c>
      <c r="F150">
        <f>IFERROR(VLOOKUP($C150,'Miljövärden urval för publ'!$B$2:$H$600,MATCH('Miljövärden för publ företag'!F$4,'Miljövärden urval för publ'!$B$2:$H$2,0),FALSE),"")</f>
        <v>2.81777E-2</v>
      </c>
      <c r="G150">
        <f>IFERROR(VLOOKUP($C150,'Miljövärden urval för publ'!$B$2:$H$600,MATCH('Miljövärden för publ företag'!G$4,'Miljövärden urval för publ'!$B$2:$H$2,0),FALSE),"")</f>
        <v>1.13572E-2</v>
      </c>
      <c r="J150">
        <f t="shared" si="11"/>
        <v>59</v>
      </c>
      <c r="M150">
        <v>146</v>
      </c>
      <c r="N150" t="str">
        <f t="shared" si="12"/>
        <v/>
      </c>
      <c r="P150" s="158">
        <f t="shared" si="13"/>
        <v>0</v>
      </c>
      <c r="Q150" s="152" t="str">
        <f t="shared" si="10"/>
        <v/>
      </c>
      <c r="S150" t="str">
        <f t="shared" si="14"/>
        <v/>
      </c>
    </row>
    <row r="151" spans="1:19">
      <c r="A151" s="162">
        <v>148</v>
      </c>
      <c r="B151" t="str">
        <f>IFERROR(INDEX('Miljövärden urval för publ'!$A$2:$AA$600,MATCH('Miljövärden för publ företag'!$A151,'Miljövärden urval för publ'!$R$2:$R$600,0),1),"")</f>
        <v>Lidköping Energi AB</v>
      </c>
      <c r="C151" t="str">
        <f>IFERROR(INDEX('Miljövärden urval för publ'!$A$2:$AA$600,MATCH('Miljövärden för publ företag'!$A151,'Miljövärden urval för publ'!$R$2:$R$600,0),2),"")</f>
        <v>Klimateffektiv fjärrvärme</v>
      </c>
      <c r="D151">
        <f>IFERROR(VLOOKUP($C151,'Miljövärden urval för publ'!$B$2:$H$600,MATCH('Miljövärden för publ företag'!D$4,'Miljövärden urval för publ'!$B$2:$H$2,0),FALSE),"")</f>
        <v>0.37623400000000001</v>
      </c>
      <c r="E151">
        <f>IFERROR(VLOOKUP($C151,'Miljövärden urval för publ'!$B$2:$H$600,MATCH('Miljövärden för publ företag'!E$4,'Miljövärden urval för publ'!$B$2:$H$2,0),FALSE),"")</f>
        <v>80.099400000000003</v>
      </c>
      <c r="F151">
        <f>IFERROR(VLOOKUP($C151,'Miljövärden urval för publ'!$B$2:$H$600,MATCH('Miljövärden för publ företag'!F$4,'Miljövärden urval för publ'!$B$2:$H$2,0),FALSE),"")</f>
        <v>1.8190599999999999</v>
      </c>
      <c r="G151">
        <f>IFERROR(VLOOKUP($C151,'Miljövärden urval för publ'!$B$2:$H$600,MATCH('Miljövärden för publ företag'!G$4,'Miljövärden urval för publ'!$B$2:$H$2,0),FALSE),"")</f>
        <v>0</v>
      </c>
      <c r="J151">
        <f t="shared" si="11"/>
        <v>60</v>
      </c>
      <c r="M151">
        <v>147</v>
      </c>
      <c r="N151" t="str">
        <f t="shared" si="12"/>
        <v/>
      </c>
      <c r="P151" s="158">
        <f t="shared" si="13"/>
        <v>0</v>
      </c>
      <c r="Q151" s="152" t="str">
        <f t="shared" si="10"/>
        <v/>
      </c>
      <c r="S151" t="str">
        <f t="shared" si="14"/>
        <v/>
      </c>
    </row>
    <row r="152" spans="1:19">
      <c r="A152" s="162">
        <v>149</v>
      </c>
      <c r="B152" t="str">
        <f>IFERROR(INDEX('Miljövärden urval för publ'!$A$2:$AA$600,MATCH('Miljövärden för publ företag'!$A152,'Miljövärden urval för publ'!$R$2:$R$600,0),1),"")</f>
        <v>Lidköping Energi AB</v>
      </c>
      <c r="C152" t="str">
        <f>IFERROR(INDEX('Miljövärden urval för publ'!$A$2:$AA$600,MATCH('Miljövärden för publ företag'!$A152,'Miljövärden urval för publ'!$R$2:$R$600,0),2),"")</f>
        <v>Lidköping</v>
      </c>
      <c r="D152">
        <f>IFERROR(VLOOKUP($C152,'Miljövärden urval för publ'!$B$2:$H$600,MATCH('Miljövärden för publ företag'!D$4,'Miljövärden urval för publ'!$B$2:$H$2,0),FALSE),"")</f>
        <v>0.10702200000000001</v>
      </c>
      <c r="E152">
        <f>IFERROR(VLOOKUP($C152,'Miljövärden urval för publ'!$B$2:$H$600,MATCH('Miljövärden för publ företag'!E$4,'Miljövärden urval för publ'!$B$2:$H$2,0),FALSE),"")</f>
        <v>177.773</v>
      </c>
      <c r="F152">
        <f>IFERROR(VLOOKUP($C152,'Miljövärden urval för publ'!$B$2:$H$600,MATCH('Miljövärden för publ företag'!F$4,'Miljövärden urval för publ'!$B$2:$H$2,0),FALSE),"")</f>
        <v>4.4043799999999997</v>
      </c>
      <c r="G152">
        <f>IFERROR(VLOOKUP($C152,'Miljövärden urval för publ'!$B$2:$H$600,MATCH('Miljövärden för publ företag'!G$4,'Miljövärden urval för publ'!$B$2:$H$2,0),FALSE),"")</f>
        <v>1.32683E-2</v>
      </c>
      <c r="J152">
        <f t="shared" si="11"/>
        <v>60</v>
      </c>
      <c r="M152">
        <v>148</v>
      </c>
      <c r="N152" t="str">
        <f t="shared" si="12"/>
        <v/>
      </c>
      <c r="P152" s="158">
        <f t="shared" si="13"/>
        <v>0</v>
      </c>
      <c r="Q152" s="152" t="str">
        <f t="shared" si="10"/>
        <v/>
      </c>
      <c r="S152" t="str">
        <f t="shared" si="14"/>
        <v/>
      </c>
    </row>
    <row r="153" spans="1:19">
      <c r="A153" s="162">
        <v>150</v>
      </c>
      <c r="B153" t="str">
        <f>IFERROR(INDEX('Miljövärden urval för publ'!$A$2:$AA$600,MATCH('Miljövärden för publ företag'!$A153,'Miljövärden urval för publ'!$R$2:$R$600,0),1),"")</f>
        <v>Lilla Edets Fjärrvärme AB</v>
      </c>
      <c r="C153" t="str">
        <f>IFERROR(INDEX('Miljövärden urval för publ'!$A$2:$AA$600,MATCH('Miljövärden för publ företag'!$A153,'Miljövärden urval för publ'!$R$2:$R$600,0),2),"")</f>
        <v>Lilla Edet</v>
      </c>
      <c r="D153">
        <f>IFERROR(VLOOKUP($C153,'Miljövärden urval för publ'!$B$2:$H$600,MATCH('Miljövärden för publ företag'!D$4,'Miljövärden urval för publ'!$B$2:$H$2,0),FALSE),"")</f>
        <v>0.206789</v>
      </c>
      <c r="E153">
        <f>IFERROR(VLOOKUP($C153,'Miljövärden urval för publ'!$B$2:$H$600,MATCH('Miljövärden för publ företag'!E$4,'Miljövärden urval för publ'!$B$2:$H$2,0),FALSE),"")</f>
        <v>39.417400000000001</v>
      </c>
      <c r="F153">
        <f>IFERROR(VLOOKUP($C153,'Miljövärden urval för publ'!$B$2:$H$600,MATCH('Miljövärden för publ företag'!F$4,'Miljövärden urval för publ'!$B$2:$H$2,0),FALSE),"")</f>
        <v>9.9557699999999993</v>
      </c>
      <c r="G153">
        <f>IFERROR(VLOOKUP($C153,'Miljövärden urval för publ'!$B$2:$H$600,MATCH('Miljövärden för publ företag'!G$4,'Miljövärden urval för publ'!$B$2:$H$2,0),FALSE),"")</f>
        <v>0.112928</v>
      </c>
      <c r="J153">
        <f t="shared" si="11"/>
        <v>61</v>
      </c>
      <c r="M153">
        <v>149</v>
      </c>
      <c r="N153" t="str">
        <f t="shared" si="12"/>
        <v/>
      </c>
      <c r="P153" s="158">
        <f t="shared" si="13"/>
        <v>0</v>
      </c>
      <c r="Q153" s="152" t="str">
        <f t="shared" si="10"/>
        <v/>
      </c>
      <c r="S153" t="str">
        <f t="shared" si="14"/>
        <v/>
      </c>
    </row>
    <row r="154" spans="1:19">
      <c r="A154" s="162">
        <v>151</v>
      </c>
      <c r="B154" t="str">
        <f>IFERROR(INDEX('Miljövärden urval för publ'!$A$2:$AA$600,MATCH('Miljövärden för publ företag'!$A154,'Miljövärden urval för publ'!$R$2:$R$600,0),1),"")</f>
        <v>Linde Energi AB</v>
      </c>
      <c r="C154" t="str">
        <f>IFERROR(INDEX('Miljövärden urval för publ'!$A$2:$AA$600,MATCH('Miljövärden för publ företag'!$A154,'Miljövärden urval för publ'!$R$2:$R$600,0),2),"")</f>
        <v>Frövi</v>
      </c>
      <c r="D154">
        <f>IFERROR(VLOOKUP($C154,'Miljövärden urval för publ'!$B$2:$H$600,MATCH('Miljövärden för publ företag'!D$4,'Miljövärden urval för publ'!$B$2:$H$2,0),FALSE),"")</f>
        <v>3.6706200000000001E-2</v>
      </c>
      <c r="E154">
        <f>IFERROR(VLOOKUP($C154,'Miljövärden urval för publ'!$B$2:$H$600,MATCH('Miljövärden för publ företag'!E$4,'Miljövärden urval för publ'!$B$2:$H$2,0),FALSE),"")</f>
        <v>7.2972799999999998</v>
      </c>
      <c r="F154">
        <f>IFERROR(VLOOKUP($C154,'Miljövärden urval för publ'!$B$2:$H$600,MATCH('Miljövärden för publ företag'!F$4,'Miljövärden urval för publ'!$B$2:$H$2,0),FALSE),"")</f>
        <v>0.61742600000000003</v>
      </c>
      <c r="G154">
        <f>IFERROR(VLOOKUP($C154,'Miljövärden urval för publ'!$B$2:$H$600,MATCH('Miljövärden för publ företag'!G$4,'Miljövärden urval för publ'!$B$2:$H$2,0),FALSE),"")</f>
        <v>2.03173E-2</v>
      </c>
      <c r="J154">
        <f t="shared" si="11"/>
        <v>62</v>
      </c>
      <c r="M154">
        <v>150</v>
      </c>
      <c r="N154" t="str">
        <f t="shared" si="12"/>
        <v/>
      </c>
      <c r="P154" s="158">
        <f t="shared" si="13"/>
        <v>0</v>
      </c>
      <c r="Q154" s="152" t="str">
        <f t="shared" si="10"/>
        <v/>
      </c>
      <c r="S154" t="str">
        <f t="shared" si="14"/>
        <v/>
      </c>
    </row>
    <row r="155" spans="1:19">
      <c r="A155" s="162">
        <v>152</v>
      </c>
      <c r="B155" t="str">
        <f>IFERROR(INDEX('Miljövärden urval för publ'!$A$2:$AA$600,MATCH('Miljövärden för publ företag'!$A155,'Miljövärden urval för publ'!$R$2:$R$600,0),1),"")</f>
        <v>Linde Energi AB</v>
      </c>
      <c r="C155" t="str">
        <f>IFERROR(INDEX('Miljövärden urval för publ'!$A$2:$AA$600,MATCH('Miljövärden för publ företag'!$A155,'Miljövärden urval för publ'!$R$2:$R$600,0),2),"")</f>
        <v>Guldsmedhyttan</v>
      </c>
      <c r="D155">
        <f>IFERROR(VLOOKUP($C155,'Miljövärden urval för publ'!$B$2:$H$600,MATCH('Miljövärden för publ företag'!D$4,'Miljövärden urval för publ'!$B$2:$H$2,0),FALSE),"")</f>
        <v>0.16126799999999999</v>
      </c>
      <c r="E155">
        <f>IFERROR(VLOOKUP($C155,'Miljövärden urval för publ'!$B$2:$H$600,MATCH('Miljövärden för publ företag'!E$4,'Miljövärden urval för publ'!$B$2:$H$2,0),FALSE),"")</f>
        <v>3.1720899999999999</v>
      </c>
      <c r="F155">
        <f>IFERROR(VLOOKUP($C155,'Miljövärden urval för publ'!$B$2:$H$600,MATCH('Miljövärden för publ företag'!F$4,'Miljövärden urval för publ'!$B$2:$H$2,0),FALSE),"")</f>
        <v>11.1023</v>
      </c>
      <c r="G155">
        <f>IFERROR(VLOOKUP($C155,'Miljövärden urval för publ'!$B$2:$H$600,MATCH('Miljövärden för publ företag'!G$4,'Miljövärden urval för publ'!$B$2:$H$2,0),FALSE),"")</f>
        <v>0</v>
      </c>
      <c r="J155">
        <f t="shared" si="11"/>
        <v>62</v>
      </c>
      <c r="M155">
        <v>151</v>
      </c>
      <c r="N155" t="str">
        <f t="shared" si="12"/>
        <v/>
      </c>
      <c r="P155" s="158">
        <f t="shared" si="13"/>
        <v>0</v>
      </c>
      <c r="Q155" s="152" t="str">
        <f t="shared" si="10"/>
        <v/>
      </c>
      <c r="S155" t="str">
        <f t="shared" si="14"/>
        <v/>
      </c>
    </row>
    <row r="156" spans="1:19">
      <c r="A156" s="162">
        <v>153</v>
      </c>
      <c r="B156" t="str">
        <f>IFERROR(INDEX('Miljövärden urval för publ'!$A$2:$AA$600,MATCH('Miljövärden för publ företag'!$A156,'Miljövärden urval för publ'!$R$2:$R$600,0),1),"")</f>
        <v>Linde Energi AB</v>
      </c>
      <c r="C156" t="str">
        <f>IFERROR(INDEX('Miljövärden urval för publ'!$A$2:$AA$600,MATCH('Miljövärden för publ företag'!$A156,'Miljövärden urval för publ'!$R$2:$R$600,0),2),"")</f>
        <v>Lindesberg</v>
      </c>
      <c r="D156">
        <f>IFERROR(VLOOKUP($C156,'Miljövärden urval för publ'!$B$2:$H$600,MATCH('Miljövärden för publ företag'!D$4,'Miljövärden urval för publ'!$B$2:$H$2,0),FALSE),"")</f>
        <v>4.5858400000000001E-2</v>
      </c>
      <c r="E156">
        <f>IFERROR(VLOOKUP($C156,'Miljövärden urval för publ'!$B$2:$H$600,MATCH('Miljövärden för publ företag'!E$4,'Miljövärden urval för publ'!$B$2:$H$2,0),FALSE),"")</f>
        <v>0.466611</v>
      </c>
      <c r="F156">
        <f>IFERROR(VLOOKUP($C156,'Miljövärden urval för publ'!$B$2:$H$600,MATCH('Miljövärden för publ företag'!F$4,'Miljövärden urval för publ'!$B$2:$H$2,0),FALSE),"")</f>
        <v>0.53911699999999996</v>
      </c>
      <c r="G156">
        <f>IFERROR(VLOOKUP($C156,'Miljövärden urval för publ'!$B$2:$H$600,MATCH('Miljövärden för publ företag'!G$4,'Miljövärden urval för publ'!$B$2:$H$2,0),FALSE),"")</f>
        <v>7.19026E-4</v>
      </c>
      <c r="J156">
        <f t="shared" si="11"/>
        <v>62</v>
      </c>
      <c r="M156">
        <v>152</v>
      </c>
      <c r="N156" t="str">
        <f t="shared" si="12"/>
        <v/>
      </c>
      <c r="P156" s="158">
        <f t="shared" si="13"/>
        <v>0</v>
      </c>
      <c r="Q156" s="152" t="str">
        <f t="shared" si="10"/>
        <v/>
      </c>
      <c r="S156" t="str">
        <f t="shared" si="14"/>
        <v/>
      </c>
    </row>
    <row r="157" spans="1:19">
      <c r="A157" s="162">
        <v>154</v>
      </c>
      <c r="B157" t="str">
        <f>IFERROR(INDEX('Miljövärden urval för publ'!$A$2:$AA$600,MATCH('Miljövärden för publ företag'!$A157,'Miljövärden urval för publ'!$R$2:$R$600,0),1),"")</f>
        <v>Linde Energi AB</v>
      </c>
      <c r="C157" t="str">
        <f>IFERROR(INDEX('Miljövärden urval för publ'!$A$2:$AA$600,MATCH('Miljövärden för publ företag'!$A157,'Miljövärden urval för publ'!$R$2:$R$600,0),2),"")</f>
        <v>Vedevåg</v>
      </c>
      <c r="D157">
        <f>IFERROR(VLOOKUP($C157,'Miljövärden urval för publ'!$B$2:$H$600,MATCH('Miljövärden för publ företag'!D$4,'Miljövärden urval för publ'!$B$2:$H$2,0),FALSE),"")</f>
        <v>1.21698E-2</v>
      </c>
      <c r="E157">
        <f>IFERROR(VLOOKUP($C157,'Miljövärden urval för publ'!$B$2:$H$600,MATCH('Miljövärden för publ företag'!E$4,'Miljövärden urval för publ'!$B$2:$H$2,0),FALSE),"")</f>
        <v>0.255967</v>
      </c>
      <c r="F157">
        <f>IFERROR(VLOOKUP($C157,'Miljövärden urval för publ'!$B$2:$H$600,MATCH('Miljövärden för publ företag'!F$4,'Miljövärden urval för publ'!$B$2:$H$2,0),FALSE),"")</f>
        <v>0.57008599999999998</v>
      </c>
      <c r="G157">
        <f>IFERROR(VLOOKUP($C157,'Miljövärden urval för publ'!$B$2:$H$600,MATCH('Miljövärden för publ företag'!G$4,'Miljövärden urval för publ'!$B$2:$H$2,0),FALSE),"")</f>
        <v>0</v>
      </c>
      <c r="J157">
        <f t="shared" si="11"/>
        <v>62</v>
      </c>
      <c r="M157">
        <v>153</v>
      </c>
      <c r="N157" t="str">
        <f t="shared" si="12"/>
        <v/>
      </c>
      <c r="P157" s="158">
        <f t="shared" si="13"/>
        <v>0</v>
      </c>
      <c r="Q157" s="152" t="str">
        <f t="shared" si="10"/>
        <v/>
      </c>
      <c r="S157" t="str">
        <f t="shared" si="14"/>
        <v/>
      </c>
    </row>
    <row r="158" spans="1:19">
      <c r="A158" s="162">
        <v>155</v>
      </c>
      <c r="B158" t="str">
        <f>IFERROR(INDEX('Miljövärden urval för publ'!$A$2:$AA$600,MATCH('Miljövärden för publ företag'!$A158,'Miljövärden urval för publ'!$R$2:$R$600,0),1),"")</f>
        <v>Ljungby Energi AB</v>
      </c>
      <c r="C158" t="str">
        <f>IFERROR(INDEX('Miljövärden urval för publ'!$A$2:$AA$600,MATCH('Miljövärden för publ företag'!$A158,'Miljövärden urval för publ'!$R$2:$R$600,0),2),"")</f>
        <v>Ljungby</v>
      </c>
      <c r="D158">
        <f>IFERROR(VLOOKUP($C158,'Miljövärden urval för publ'!$B$2:$H$600,MATCH('Miljövärden för publ företag'!D$4,'Miljövärden urval för publ'!$B$2:$H$2,0),FALSE),"")</f>
        <v>9.8369899999999996E-2</v>
      </c>
      <c r="E158">
        <f>IFERROR(VLOOKUP($C158,'Miljövärden urval för publ'!$B$2:$H$600,MATCH('Miljövärden för publ företag'!E$4,'Miljövärden urval för publ'!$B$2:$H$2,0),FALSE),"")</f>
        <v>119.47799999999999</v>
      </c>
      <c r="F158">
        <f>IFERROR(VLOOKUP($C158,'Miljövärden urval för publ'!$B$2:$H$600,MATCH('Miljövärden för publ företag'!F$4,'Miljövärden urval för publ'!$B$2:$H$2,0),FALSE),"")</f>
        <v>6.1151299999999997</v>
      </c>
      <c r="G158">
        <f>IFERROR(VLOOKUP($C158,'Miljövärden urval för publ'!$B$2:$H$600,MATCH('Miljövärden för publ företag'!G$4,'Miljövärden urval för publ'!$B$2:$H$2,0),FALSE),"")</f>
        <v>6.9616599999999997E-3</v>
      </c>
      <c r="J158">
        <f t="shared" si="11"/>
        <v>63</v>
      </c>
      <c r="M158">
        <v>154</v>
      </c>
      <c r="N158" t="str">
        <f t="shared" si="12"/>
        <v/>
      </c>
      <c r="P158" s="158">
        <f t="shared" si="13"/>
        <v>0</v>
      </c>
      <c r="Q158" s="152" t="str">
        <f t="shared" si="10"/>
        <v/>
      </c>
      <c r="S158" t="str">
        <f t="shared" si="14"/>
        <v/>
      </c>
    </row>
    <row r="159" spans="1:19">
      <c r="A159" s="162">
        <v>156</v>
      </c>
      <c r="B159" t="str">
        <f>IFERROR(INDEX('Miljövärden urval för publ'!$A$2:$AA$600,MATCH('Miljövärden för publ företag'!$A159,'Miljövärden urval för publ'!$R$2:$R$600,0),1),"")</f>
        <v>Ljusdal Energi AB</v>
      </c>
      <c r="C159" t="str">
        <f>IFERROR(INDEX('Miljövärden urval för publ'!$A$2:$AA$600,MATCH('Miljövärden för publ företag'!$A159,'Miljövärden urval för publ'!$R$2:$R$600,0),2),"")</f>
        <v>Färila</v>
      </c>
      <c r="D159">
        <f>IFERROR(VLOOKUP($C159,'Miljövärden urval för publ'!$B$2:$H$600,MATCH('Miljövärden för publ företag'!D$4,'Miljövärden urval för publ'!$B$2:$H$2,0),FALSE),"")</f>
        <v>0.172347</v>
      </c>
      <c r="E159">
        <f>IFERROR(VLOOKUP($C159,'Miljövärden urval för publ'!$B$2:$H$600,MATCH('Miljövärden för publ företag'!E$4,'Miljövärden urval för publ'!$B$2:$H$2,0),FALSE),"")</f>
        <v>6.0395099999999999</v>
      </c>
      <c r="F159">
        <f>IFERROR(VLOOKUP($C159,'Miljövärden urval för publ'!$B$2:$H$600,MATCH('Miljövärden för publ företag'!F$4,'Miljövärden urval för publ'!$B$2:$H$2,0),FALSE),"")</f>
        <v>18.499600000000001</v>
      </c>
      <c r="G159">
        <f>IFERROR(VLOOKUP($C159,'Miljövärden urval för publ'!$B$2:$H$600,MATCH('Miljövärden för publ företag'!G$4,'Miljövärden urval för publ'!$B$2:$H$2,0),FALSE),"")</f>
        <v>2.1467999999999999E-3</v>
      </c>
      <c r="J159">
        <f t="shared" si="11"/>
        <v>64</v>
      </c>
      <c r="M159">
        <v>155</v>
      </c>
      <c r="N159" t="str">
        <f t="shared" si="12"/>
        <v/>
      </c>
      <c r="P159" s="158">
        <f t="shared" si="13"/>
        <v>0</v>
      </c>
      <c r="Q159" s="152" t="str">
        <f t="shared" si="10"/>
        <v/>
      </c>
      <c r="S159" t="str">
        <f t="shared" si="14"/>
        <v/>
      </c>
    </row>
    <row r="160" spans="1:19">
      <c r="A160" s="162">
        <v>157</v>
      </c>
      <c r="B160" t="str">
        <f>IFERROR(INDEX('Miljövärden urval för publ'!$A$2:$AA$600,MATCH('Miljövärden för publ företag'!$A160,'Miljövärden urval för publ'!$R$2:$R$600,0),1),"")</f>
        <v>Ljusdal Energi AB</v>
      </c>
      <c r="C160" t="str">
        <f>IFERROR(INDEX('Miljövärden urval för publ'!$A$2:$AA$600,MATCH('Miljövärden för publ företag'!$A160,'Miljövärden urval för publ'!$R$2:$R$600,0),2),"")</f>
        <v>Järvsö</v>
      </c>
      <c r="D160">
        <f>IFERROR(VLOOKUP($C160,'Miljövärden urval för publ'!$B$2:$H$600,MATCH('Miljövärden för publ företag'!D$4,'Miljövärden urval för publ'!$B$2:$H$2,0),FALSE),"")</f>
        <v>0.10468</v>
      </c>
      <c r="E160">
        <f>IFERROR(VLOOKUP($C160,'Miljövärden urval för publ'!$B$2:$H$600,MATCH('Miljövärden för publ företag'!E$4,'Miljövärden urval för publ'!$B$2:$H$2,0),FALSE),"")</f>
        <v>6.9670800000000002</v>
      </c>
      <c r="F160">
        <f>IFERROR(VLOOKUP($C160,'Miljövärden urval för publ'!$B$2:$H$600,MATCH('Miljövärden för publ företag'!F$4,'Miljövärden urval för publ'!$B$2:$H$2,0),FALSE),"")</f>
        <v>10.3527</v>
      </c>
      <c r="G160">
        <f>IFERROR(VLOOKUP($C160,'Miljövärden urval för publ'!$B$2:$H$600,MATCH('Miljövärden för publ företag'!G$4,'Miljövärden urval för publ'!$B$2:$H$2,0),FALSE),"")</f>
        <v>4.4170199999999998E-3</v>
      </c>
      <c r="J160">
        <f t="shared" si="11"/>
        <v>64</v>
      </c>
      <c r="M160">
        <v>156</v>
      </c>
      <c r="N160" t="str">
        <f t="shared" si="12"/>
        <v/>
      </c>
      <c r="P160" s="158">
        <f t="shared" si="13"/>
        <v>0</v>
      </c>
      <c r="Q160" s="152" t="str">
        <f t="shared" si="10"/>
        <v/>
      </c>
      <c r="S160" t="str">
        <f t="shared" si="14"/>
        <v/>
      </c>
    </row>
    <row r="161" spans="1:19">
      <c r="A161" s="162">
        <v>158</v>
      </c>
      <c r="B161" t="str">
        <f>IFERROR(INDEX('Miljövärden urval för publ'!$A$2:$AA$600,MATCH('Miljövärden för publ företag'!$A161,'Miljövärden urval för publ'!$R$2:$R$600,0),1),"")</f>
        <v>Ljusdal Energi AB</v>
      </c>
      <c r="C161" t="str">
        <f>IFERROR(INDEX('Miljövärden urval för publ'!$A$2:$AA$600,MATCH('Miljövärden för publ företag'!$A161,'Miljövärden urval för publ'!$R$2:$R$600,0),2),"")</f>
        <v>Ljusdal</v>
      </c>
      <c r="D161">
        <f>IFERROR(VLOOKUP($C161,'Miljövärden urval för publ'!$B$2:$H$600,MATCH('Miljövärden för publ företag'!D$4,'Miljövärden urval för publ'!$B$2:$H$2,0),FALSE),"")</f>
        <v>7.7317800000000006E-2</v>
      </c>
      <c r="E161">
        <f>IFERROR(VLOOKUP($C161,'Miljövärden urval för publ'!$B$2:$H$600,MATCH('Miljövärden för publ företag'!E$4,'Miljövärden urval för publ'!$B$2:$H$2,0),FALSE),"")</f>
        <v>5.3519300000000003</v>
      </c>
      <c r="F161">
        <f>IFERROR(VLOOKUP($C161,'Miljövärden urval för publ'!$B$2:$H$600,MATCH('Miljövärden för publ företag'!F$4,'Miljövärden urval för publ'!$B$2:$H$2,0),FALSE),"")</f>
        <v>7.1590600000000002</v>
      </c>
      <c r="G161">
        <f>IFERROR(VLOOKUP($C161,'Miljövärden urval för publ'!$B$2:$H$600,MATCH('Miljövärden för publ företag'!G$4,'Miljövärden urval för publ'!$B$2:$H$2,0),FALSE),"")</f>
        <v>3.8714800000000001E-3</v>
      </c>
      <c r="J161">
        <f t="shared" si="11"/>
        <v>64</v>
      </c>
      <c r="M161">
        <v>157</v>
      </c>
      <c r="N161" t="str">
        <f t="shared" si="12"/>
        <v/>
      </c>
      <c r="P161" s="158">
        <f t="shared" si="13"/>
        <v>0</v>
      </c>
      <c r="Q161" s="152" t="str">
        <f t="shared" si="10"/>
        <v/>
      </c>
      <c r="S161" t="str">
        <f t="shared" si="14"/>
        <v/>
      </c>
    </row>
    <row r="162" spans="1:19">
      <c r="A162" s="162">
        <v>159</v>
      </c>
      <c r="B162" t="str">
        <f>IFERROR(INDEX('Miljövärden urval för publ'!$A$2:$AA$600,MATCH('Miljövärden för publ företag'!$A162,'Miljövärden urval för publ'!$R$2:$R$600,0),1),"")</f>
        <v>Luleå Energi AB</v>
      </c>
      <c r="C162" t="str">
        <f>IFERROR(INDEX('Miljövärden urval för publ'!$A$2:$AA$600,MATCH('Miljövärden för publ företag'!$A162,'Miljövärden urval för publ'!$R$2:$R$600,0),2),"")</f>
        <v>Luleå</v>
      </c>
      <c r="D162">
        <f>IFERROR(VLOOKUP($C162,'Miljövärden urval för publ'!$B$2:$H$600,MATCH('Miljövärden för publ företag'!D$4,'Miljövärden urval för publ'!$B$2:$H$2,0),FALSE),"")</f>
        <v>3.9303499999999998E-2</v>
      </c>
      <c r="E162">
        <f>IFERROR(VLOOKUP($C162,'Miljövärden urval för publ'!$B$2:$H$600,MATCH('Miljövärden för publ företag'!E$4,'Miljövärden urval för publ'!$B$2:$H$2,0),FALSE),"")</f>
        <v>8.5023</v>
      </c>
      <c r="F162">
        <f>IFERROR(VLOOKUP($C162,'Miljövärden urval för publ'!$B$2:$H$600,MATCH('Miljövärden för publ företag'!F$4,'Miljövärden urval för publ'!$B$2:$H$2,0),FALSE),"")</f>
        <v>0.92461899999999997</v>
      </c>
      <c r="G162">
        <f>IFERROR(VLOOKUP($C162,'Miljövärden urval för publ'!$B$2:$H$600,MATCH('Miljövärden för publ företag'!G$4,'Miljövärden urval för publ'!$B$2:$H$2,0),FALSE),"")</f>
        <v>2.6358300000000001E-2</v>
      </c>
      <c r="J162">
        <f t="shared" si="11"/>
        <v>65</v>
      </c>
      <c r="M162">
        <v>158</v>
      </c>
      <c r="N162" t="str">
        <f t="shared" si="12"/>
        <v/>
      </c>
      <c r="P162" s="158">
        <f t="shared" si="13"/>
        <v>0</v>
      </c>
      <c r="Q162" s="152" t="str">
        <f t="shared" si="10"/>
        <v/>
      </c>
      <c r="S162" t="str">
        <f t="shared" si="14"/>
        <v/>
      </c>
    </row>
    <row r="163" spans="1:19">
      <c r="A163" s="162">
        <v>160</v>
      </c>
      <c r="B163" t="str">
        <f>IFERROR(INDEX('Miljövärden urval för publ'!$A$2:$AA$600,MATCH('Miljövärden för publ företag'!$A163,'Miljövärden urval för publ'!$R$2:$R$600,0),1),"")</f>
        <v>Luleå Energi AB</v>
      </c>
      <c r="C163" t="str">
        <f>IFERROR(INDEX('Miljövärden urval för publ'!$A$2:$AA$600,MATCH('Miljövärden för publ företag'!$A163,'Miljövärden urval för publ'!$R$2:$R$600,0),2),"")</f>
        <v>Luleå Klimatneutral</v>
      </c>
      <c r="D163">
        <f>IFERROR(VLOOKUP($C163,'Miljövärden urval för publ'!$B$2:$H$600,MATCH('Miljövärden för publ företag'!D$4,'Miljövärden urval för publ'!$B$2:$H$2,0),FALSE),"")</f>
        <v>3.2094200000000002E-3</v>
      </c>
      <c r="E163">
        <f>IFERROR(VLOOKUP($C163,'Miljövärden urval för publ'!$B$2:$H$600,MATCH('Miljövärden för publ företag'!E$4,'Miljövärden urval för publ'!$B$2:$H$2,0),FALSE),"")</f>
        <v>8.7980199999999995E-2</v>
      </c>
      <c r="F163">
        <f>IFERROR(VLOOKUP($C163,'Miljövärden urval för publ'!$B$2:$H$600,MATCH('Miljövärden för publ företag'!F$4,'Miljövärden urval för publ'!$B$2:$H$2,0),FALSE),"")</f>
        <v>0.30978899999999998</v>
      </c>
      <c r="G163">
        <f>IFERROR(VLOOKUP($C163,'Miljövärden urval för publ'!$B$2:$H$600,MATCH('Miljövärden för publ företag'!G$4,'Miljövärden urval för publ'!$B$2:$H$2,0),FALSE),"")</f>
        <v>0</v>
      </c>
      <c r="J163">
        <f t="shared" si="11"/>
        <v>65</v>
      </c>
      <c r="M163">
        <v>159</v>
      </c>
      <c r="N163" t="str">
        <f t="shared" si="12"/>
        <v/>
      </c>
      <c r="P163" s="158">
        <f t="shared" si="13"/>
        <v>0</v>
      </c>
      <c r="Q163" s="152" t="str">
        <f t="shared" si="10"/>
        <v/>
      </c>
      <c r="S163" t="str">
        <f t="shared" si="14"/>
        <v/>
      </c>
    </row>
    <row r="164" spans="1:19">
      <c r="A164" s="162">
        <v>161</v>
      </c>
      <c r="B164" t="str">
        <f>IFERROR(INDEX('Miljövärden urval för publ'!$A$2:$AA$600,MATCH('Miljövärden för publ företag'!$A164,'Miljövärden urval för publ'!$R$2:$R$600,0),1),"")</f>
        <v>Luleå Energi AB</v>
      </c>
      <c r="C164" t="str">
        <f>IFERROR(INDEX('Miljövärden urval för publ'!$A$2:$AA$600,MATCH('Miljövärden för publ företag'!$A164,'Miljövärden urval för publ'!$R$2:$R$600,0),2),"")</f>
        <v>Råneå</v>
      </c>
      <c r="D164">
        <f>IFERROR(VLOOKUP($C164,'Miljövärden urval för publ'!$B$2:$H$600,MATCH('Miljövärden för publ företag'!D$4,'Miljövärden urval för publ'!$B$2:$H$2,0),FALSE),"")</f>
        <v>0.17199999999999999</v>
      </c>
      <c r="E164">
        <f>IFERROR(VLOOKUP($C164,'Miljövärden urval för publ'!$B$2:$H$600,MATCH('Miljövärden för publ företag'!E$4,'Miljövärden urval för publ'!$B$2:$H$2,0),FALSE),"")</f>
        <v>21.969200000000001</v>
      </c>
      <c r="F164">
        <f>IFERROR(VLOOKUP($C164,'Miljövärden urval för publ'!$B$2:$H$600,MATCH('Miljövärden för publ företag'!F$4,'Miljövärden urval för publ'!$B$2:$H$2,0),FALSE),"")</f>
        <v>16.215399999999999</v>
      </c>
      <c r="G164">
        <f>IFERROR(VLOOKUP($C164,'Miljövärden urval för publ'!$B$2:$H$600,MATCH('Miljövärden för publ företag'!G$4,'Miljövärden urval för publ'!$B$2:$H$2,0),FALSE),"")</f>
        <v>4.2327999999999998E-2</v>
      </c>
      <c r="J164">
        <f t="shared" si="11"/>
        <v>65</v>
      </c>
      <c r="M164">
        <v>160</v>
      </c>
      <c r="N164" t="str">
        <f t="shared" si="12"/>
        <v/>
      </c>
      <c r="P164" s="158">
        <f t="shared" si="13"/>
        <v>0</v>
      </c>
      <c r="Q164" s="152" t="str">
        <f t="shared" si="10"/>
        <v/>
      </c>
      <c r="S164" t="str">
        <f t="shared" si="14"/>
        <v/>
      </c>
    </row>
    <row r="165" spans="1:19">
      <c r="A165" s="162">
        <v>162</v>
      </c>
      <c r="B165" t="str">
        <f>IFERROR(INDEX('Miljövärden urval för publ'!$A$2:$AA$600,MATCH('Miljövärden för publ företag'!$A165,'Miljövärden urval för publ'!$R$2:$R$600,0),1),"")</f>
        <v>Malung-Sälens kommun</v>
      </c>
      <c r="C165" t="str">
        <f>IFERROR(INDEX('Miljövärden urval för publ'!$A$2:$AA$600,MATCH('Miljövärden för publ företag'!$A165,'Miljövärden urval för publ'!$R$2:$R$600,0),2),"")</f>
        <v>Malung</v>
      </c>
      <c r="D165">
        <f>IFERROR(VLOOKUP($C165,'Miljövärden urval för publ'!$B$2:$H$600,MATCH('Miljövärden för publ företag'!D$4,'Miljövärden urval för publ'!$B$2:$H$2,0),FALSE),"")</f>
        <v>6.1172999999999998E-2</v>
      </c>
      <c r="E165">
        <f>IFERROR(VLOOKUP($C165,'Miljövärden urval för publ'!$B$2:$H$600,MATCH('Miljövärden för publ företag'!E$4,'Miljövärden urval för publ'!$B$2:$H$2,0),FALSE),"")</f>
        <v>6.4236300000000002</v>
      </c>
      <c r="F165">
        <f>IFERROR(VLOOKUP($C165,'Miljövärden urval för publ'!$B$2:$H$600,MATCH('Miljövärden för publ företag'!F$4,'Miljövärden urval för publ'!$B$2:$H$2,0),FALSE),"")</f>
        <v>7.8464099999999997</v>
      </c>
      <c r="G165">
        <f>IFERROR(VLOOKUP($C165,'Miljövärden urval för publ'!$B$2:$H$600,MATCH('Miljövärden för publ företag'!G$4,'Miljövärden urval för publ'!$B$2:$H$2,0),FALSE),"")</f>
        <v>5.9055100000000001E-3</v>
      </c>
      <c r="J165">
        <f t="shared" si="11"/>
        <v>66</v>
      </c>
      <c r="M165">
        <v>161</v>
      </c>
      <c r="N165" t="str">
        <f t="shared" si="12"/>
        <v/>
      </c>
      <c r="P165" s="158">
        <f t="shared" si="13"/>
        <v>0</v>
      </c>
      <c r="Q165" s="152" t="str">
        <f t="shared" si="10"/>
        <v/>
      </c>
      <c r="S165" t="str">
        <f t="shared" si="14"/>
        <v/>
      </c>
    </row>
    <row r="166" spans="1:19">
      <c r="A166" s="162">
        <v>163</v>
      </c>
      <c r="B166" t="str">
        <f>IFERROR(INDEX('Miljövärden urval för publ'!$A$2:$AA$600,MATCH('Miljövärden för publ företag'!$A166,'Miljövärden urval för publ'!$R$2:$R$600,0),1),"")</f>
        <v>Mark Kraftvärme AB</v>
      </c>
      <c r="C166" t="str">
        <f>IFERROR(INDEX('Miljövärden urval för publ'!$A$2:$AA$600,MATCH('Miljövärden för publ företag'!$A166,'Miljövärden urval för publ'!$R$2:$R$600,0),2),"")</f>
        <v>Assberg - Fritslanäten</v>
      </c>
      <c r="D166">
        <f>IFERROR(VLOOKUP($C166,'Miljövärden urval för publ'!$B$2:$H$600,MATCH('Miljövärden för publ företag'!D$4,'Miljövärden urval för publ'!$B$2:$H$2,0),FALSE),"")</f>
        <v>8.0508300000000005E-2</v>
      </c>
      <c r="E166">
        <f>IFERROR(VLOOKUP($C166,'Miljövärden urval för publ'!$B$2:$H$600,MATCH('Miljövärden för publ företag'!E$4,'Miljövärden urval för publ'!$B$2:$H$2,0),FALSE),"")</f>
        <v>13.1393</v>
      </c>
      <c r="F166">
        <f>IFERROR(VLOOKUP($C166,'Miljövärden urval för publ'!$B$2:$H$600,MATCH('Miljövärden för publ företag'!F$4,'Miljövärden urval för publ'!$B$2:$H$2,0),FALSE),"")</f>
        <v>9.7992699999999999</v>
      </c>
      <c r="G166">
        <f>IFERROR(VLOOKUP($C166,'Miljövärden urval för publ'!$B$2:$H$600,MATCH('Miljövärden för publ företag'!G$4,'Miljövärden urval för publ'!$B$2:$H$2,0),FALSE),"")</f>
        <v>2.03085E-2</v>
      </c>
      <c r="J166">
        <f t="shared" si="11"/>
        <v>67</v>
      </c>
      <c r="M166">
        <v>162</v>
      </c>
      <c r="N166" t="str">
        <f t="shared" si="12"/>
        <v/>
      </c>
      <c r="P166" s="158">
        <f t="shared" si="13"/>
        <v>0</v>
      </c>
      <c r="Q166" s="152" t="str">
        <f t="shared" si="10"/>
        <v/>
      </c>
      <c r="S166" t="str">
        <f t="shared" si="14"/>
        <v/>
      </c>
    </row>
    <row r="167" spans="1:19">
      <c r="A167" s="162">
        <v>164</v>
      </c>
      <c r="B167" t="str">
        <f>IFERROR(INDEX('Miljövärden urval för publ'!$A$2:$AA$600,MATCH('Miljövärden för publ företag'!$A167,'Miljövärden urval för publ'!$R$2:$R$600,0),1),"")</f>
        <v>Mark Kraftvärme AB</v>
      </c>
      <c r="C167" t="str">
        <f>IFERROR(INDEX('Miljövärden urval för publ'!$A$2:$AA$600,MATCH('Miljövärden för publ företag'!$A167,'Miljövärden urval för publ'!$R$2:$R$600,0),2),"")</f>
        <v>Hyssna</v>
      </c>
      <c r="D167">
        <f>IFERROR(VLOOKUP($C167,'Miljövärden urval för publ'!$B$2:$H$600,MATCH('Miljövärden för publ företag'!D$4,'Miljövärden urval för publ'!$B$2:$H$2,0),FALSE),"")</f>
        <v>0.15903700000000001</v>
      </c>
      <c r="E167">
        <f>IFERROR(VLOOKUP($C167,'Miljövärden urval för publ'!$B$2:$H$600,MATCH('Miljövärden för publ företag'!E$4,'Miljövärden urval för publ'!$B$2:$H$2,0),FALSE),"")</f>
        <v>5.8847800000000001</v>
      </c>
      <c r="F167">
        <f>IFERROR(VLOOKUP($C167,'Miljövärden urval för publ'!$B$2:$H$600,MATCH('Miljövärden för publ företag'!F$4,'Miljövärden urval för publ'!$B$2:$H$2,0),FALSE),"")</f>
        <v>19.809100000000001</v>
      </c>
      <c r="G167">
        <f>IFERROR(VLOOKUP($C167,'Miljövärden urval för publ'!$B$2:$H$600,MATCH('Miljövärden för publ företag'!G$4,'Miljövärden urval för publ'!$B$2:$H$2,0),FALSE),"")</f>
        <v>5.95238E-4</v>
      </c>
      <c r="J167">
        <f t="shared" si="11"/>
        <v>67</v>
      </c>
      <c r="M167">
        <v>163</v>
      </c>
      <c r="N167" t="str">
        <f t="shared" si="12"/>
        <v/>
      </c>
      <c r="P167" s="158">
        <f t="shared" si="13"/>
        <v>0</v>
      </c>
      <c r="Q167" s="152" t="str">
        <f t="shared" si="10"/>
        <v/>
      </c>
      <c r="S167" t="str">
        <f t="shared" si="14"/>
        <v/>
      </c>
    </row>
    <row r="168" spans="1:19">
      <c r="A168" s="162">
        <v>165</v>
      </c>
      <c r="B168" t="str">
        <f>IFERROR(INDEX('Miljövärden urval för publ'!$A$2:$AA$600,MATCH('Miljövärden för publ företag'!$A168,'Miljövärden urval för publ'!$R$2:$R$600,0),1),"")</f>
        <v>Mjölby-Svartådalen Energi AB</v>
      </c>
      <c r="C168" t="str">
        <f>IFERROR(INDEX('Miljövärden urval för publ'!$A$2:$AA$600,MATCH('Miljövärden för publ företag'!$A168,'Miljövärden urval för publ'!$R$2:$R$600,0),2),"")</f>
        <v>Mjölby</v>
      </c>
      <c r="D168">
        <f>IFERROR(VLOOKUP($C168,'Miljövärden urval för publ'!$B$2:$H$600,MATCH('Miljövärden för publ företag'!D$4,'Miljövärden urval för publ'!$B$2:$H$2,0),FALSE),"")</f>
        <v>4.8485800000000003E-2</v>
      </c>
      <c r="E168">
        <f>IFERROR(VLOOKUP($C168,'Miljövärden urval för publ'!$B$2:$H$600,MATCH('Miljövärden för publ företag'!E$4,'Miljövärden urval för publ'!$B$2:$H$2,0),FALSE),"")</f>
        <v>55.135300000000001</v>
      </c>
      <c r="F168">
        <f>IFERROR(VLOOKUP($C168,'Miljövärden urval för publ'!$B$2:$H$600,MATCH('Miljövärden för publ företag'!F$4,'Miljövärden urval för publ'!$B$2:$H$2,0),FALSE),"")</f>
        <v>5.5299699999999996</v>
      </c>
      <c r="G168">
        <f>IFERROR(VLOOKUP($C168,'Miljövärden urval för publ'!$B$2:$H$600,MATCH('Miljövärden för publ företag'!G$4,'Miljövärden urval för publ'!$B$2:$H$2,0),FALSE),"")</f>
        <v>3.9376400000000001E-3</v>
      </c>
      <c r="J168">
        <f t="shared" si="11"/>
        <v>68</v>
      </c>
      <c r="M168">
        <v>164</v>
      </c>
      <c r="N168" t="str">
        <f t="shared" si="12"/>
        <v/>
      </c>
      <c r="P168" s="158">
        <f t="shared" si="13"/>
        <v>0</v>
      </c>
      <c r="Q168" s="152" t="str">
        <f t="shared" si="10"/>
        <v/>
      </c>
      <c r="S168" t="str">
        <f t="shared" si="14"/>
        <v/>
      </c>
    </row>
    <row r="169" spans="1:19">
      <c r="A169" s="162">
        <v>166</v>
      </c>
      <c r="B169" t="str">
        <f>IFERROR(INDEX('Miljövärden urval för publ'!$A$2:$AA$600,MATCH('Miljövärden för publ företag'!$A169,'Miljövärden urval för publ'!$R$2:$R$600,0),1),"")</f>
        <v>Mälarenergi AB</v>
      </c>
      <c r="C169" t="str">
        <f>IFERROR(INDEX('Miljövärden urval för publ'!$A$2:$AA$600,MATCH('Miljövärden för publ företag'!$A169,'Miljövärden urval för publ'!$R$2:$R$600,0),2),"")</f>
        <v>Kungsör</v>
      </c>
      <c r="D169">
        <f>IFERROR(VLOOKUP($C169,'Miljövärden urval för publ'!$B$2:$H$600,MATCH('Miljövärden för publ företag'!D$4,'Miljövärden urval för publ'!$B$2:$H$2,0),FALSE),"")</f>
        <v>7.8014799999999995E-2</v>
      </c>
      <c r="E169">
        <f>IFERROR(VLOOKUP($C169,'Miljövärden urval för publ'!$B$2:$H$600,MATCH('Miljövärden för publ företag'!E$4,'Miljövärden urval för publ'!$B$2:$H$2,0),FALSE),"")</f>
        <v>6.3727799999999997</v>
      </c>
      <c r="F169">
        <f>IFERROR(VLOOKUP($C169,'Miljövärden urval för publ'!$B$2:$H$600,MATCH('Miljövärden för publ företag'!F$4,'Miljövärden urval för publ'!$B$2:$H$2,0),FALSE),"")</f>
        <v>6.4390499999999999</v>
      </c>
      <c r="G169">
        <f>IFERROR(VLOOKUP($C169,'Miljövärden urval för publ'!$B$2:$H$600,MATCH('Miljövärden för publ företag'!G$4,'Miljövärden urval för publ'!$B$2:$H$2,0),FALSE),"")</f>
        <v>4.7264300000000002E-3</v>
      </c>
      <c r="J169">
        <f t="shared" si="11"/>
        <v>69</v>
      </c>
      <c r="M169">
        <v>165</v>
      </c>
      <c r="N169" t="str">
        <f t="shared" si="12"/>
        <v/>
      </c>
      <c r="P169" s="158">
        <f t="shared" si="13"/>
        <v>0</v>
      </c>
      <c r="Q169" s="152" t="str">
        <f t="shared" si="10"/>
        <v/>
      </c>
      <c r="S169" t="str">
        <f t="shared" si="14"/>
        <v/>
      </c>
    </row>
    <row r="170" spans="1:19">
      <c r="A170" s="162">
        <v>167</v>
      </c>
      <c r="B170" t="str">
        <f>IFERROR(INDEX('Miljövärden urval för publ'!$A$2:$AA$600,MATCH('Miljövärden för publ företag'!$A170,'Miljövärden urval för publ'!$R$2:$R$600,0),1),"")</f>
        <v>Mälarenergi AB</v>
      </c>
      <c r="C170" t="str">
        <f>IFERROR(INDEX('Miljövärden urval för publ'!$A$2:$AA$600,MATCH('Miljövärden för publ företag'!$A170,'Miljövärden urval för publ'!$R$2:$R$600,0),2),"")</f>
        <v>Västerås</v>
      </c>
      <c r="D170">
        <f>IFERROR(VLOOKUP($C170,'Miljövärden urval för publ'!$B$2:$H$600,MATCH('Miljövärden för publ företag'!D$4,'Miljövärden urval för publ'!$B$2:$H$2,0),FALSE),"")</f>
        <v>5.1301100000000002E-2</v>
      </c>
      <c r="E170">
        <f>IFERROR(VLOOKUP($C170,'Miljövärden urval för publ'!$B$2:$H$600,MATCH('Miljövärden för publ företag'!E$4,'Miljövärden urval för publ'!$B$2:$H$2,0),FALSE),"")</f>
        <v>48.649500000000003</v>
      </c>
      <c r="F170">
        <f>IFERROR(VLOOKUP($C170,'Miljövärden urval för publ'!$B$2:$H$600,MATCH('Miljövärden för publ företag'!F$4,'Miljövärden urval för publ'!$B$2:$H$2,0),FALSE),"")</f>
        <v>3.29284</v>
      </c>
      <c r="G170">
        <f>IFERROR(VLOOKUP($C170,'Miljövärden urval för publ'!$B$2:$H$600,MATCH('Miljövärden för publ företag'!G$4,'Miljövärden urval för publ'!$B$2:$H$2,0),FALSE),"")</f>
        <v>6.8994900000000003E-3</v>
      </c>
      <c r="J170">
        <f t="shared" si="11"/>
        <v>69</v>
      </c>
      <c r="M170">
        <v>166</v>
      </c>
      <c r="N170" t="str">
        <f t="shared" si="12"/>
        <v/>
      </c>
      <c r="P170" s="158">
        <f t="shared" si="13"/>
        <v>0</v>
      </c>
      <c r="Q170" s="152" t="str">
        <f t="shared" si="10"/>
        <v/>
      </c>
      <c r="S170" t="str">
        <f t="shared" si="14"/>
        <v/>
      </c>
    </row>
    <row r="171" spans="1:19">
      <c r="A171" s="162">
        <v>168</v>
      </c>
      <c r="B171" t="str">
        <f>IFERROR(INDEX('Miljövärden urval för publ'!$A$2:$AA$600,MATCH('Miljövärden för publ företag'!$A171,'Miljövärden urval för publ'!$R$2:$R$600,0),1),"")</f>
        <v>Mälarenergi AB</v>
      </c>
      <c r="C171" t="str">
        <f>IFERROR(INDEX('Miljövärden urval för publ'!$A$2:$AA$600,MATCH('Miljövärden för publ företag'!$A171,'Miljövärden urval för publ'!$R$2:$R$600,0),2),"")</f>
        <v>Västerås Miljömärkt</v>
      </c>
      <c r="D171">
        <f>IFERROR(VLOOKUP($C171,'Miljövärden urval för publ'!$B$2:$H$600,MATCH('Miljövärden för publ företag'!D$4,'Miljövärden urval för publ'!$B$2:$H$2,0),FALSE),"")</f>
        <v>3.8861800000000002E-2</v>
      </c>
      <c r="E171">
        <f>IFERROR(VLOOKUP($C171,'Miljövärden urval för publ'!$B$2:$H$600,MATCH('Miljövärden för publ företag'!E$4,'Miljövärden urval för publ'!$B$2:$H$2,0),FALSE),"")</f>
        <v>41.740699999999997</v>
      </c>
      <c r="F171">
        <f>IFERROR(VLOOKUP($C171,'Miljövärden urval för publ'!$B$2:$H$600,MATCH('Miljövärden för publ företag'!F$4,'Miljövärden urval för publ'!$B$2:$H$2,0),FALSE),"")</f>
        <v>2.4923700000000002</v>
      </c>
      <c r="G171">
        <f>IFERROR(VLOOKUP($C171,'Miljövärden urval för publ'!$B$2:$H$600,MATCH('Miljövärden för publ företag'!G$4,'Miljövärden urval för publ'!$B$2:$H$2,0),FALSE),"")</f>
        <v>5.2856400000000003E-3</v>
      </c>
      <c r="J171">
        <f t="shared" si="11"/>
        <v>69</v>
      </c>
      <c r="M171">
        <v>167</v>
      </c>
      <c r="N171" t="str">
        <f t="shared" si="12"/>
        <v/>
      </c>
      <c r="P171" s="158">
        <f t="shared" si="13"/>
        <v>0</v>
      </c>
      <c r="Q171" s="152" t="str">
        <f t="shared" si="10"/>
        <v/>
      </c>
      <c r="S171" t="str">
        <f t="shared" si="14"/>
        <v/>
      </c>
    </row>
    <row r="172" spans="1:19">
      <c r="A172" s="162">
        <v>169</v>
      </c>
      <c r="B172" t="str">
        <f>IFERROR(INDEX('Miljövärden urval för publ'!$A$2:$AA$600,MATCH('Miljövärden för publ företag'!$A172,'Miljövärden urval för publ'!$R$2:$R$600,0),1),"")</f>
        <v>Mölndal Energi AB</v>
      </c>
      <c r="C172" t="str">
        <f>IFERROR(INDEX('Miljövärden urval för publ'!$A$2:$AA$600,MATCH('Miljövärden för publ företag'!$A172,'Miljövärden urval för publ'!$R$2:$R$600,0),2),"")</f>
        <v>Mölndal</v>
      </c>
      <c r="D172">
        <f>IFERROR(VLOOKUP($C172,'Miljövärden urval för publ'!$B$2:$H$600,MATCH('Miljövärden för publ företag'!D$4,'Miljövärden urval för publ'!$B$2:$H$2,0),FALSE),"")</f>
        <v>3.8969799999999999E-2</v>
      </c>
      <c r="E172">
        <f>IFERROR(VLOOKUP($C172,'Miljövärden urval för publ'!$B$2:$H$600,MATCH('Miljövärden för publ företag'!E$4,'Miljövärden urval för publ'!$B$2:$H$2,0),FALSE),"")</f>
        <v>10.6374</v>
      </c>
      <c r="F172">
        <f>IFERROR(VLOOKUP($C172,'Miljövärden urval för publ'!$B$2:$H$600,MATCH('Miljövärden för publ företag'!F$4,'Miljövärden urval för publ'!$B$2:$H$2,0),FALSE),"")</f>
        <v>2.1505200000000002</v>
      </c>
      <c r="G172">
        <f>IFERROR(VLOOKUP($C172,'Miljövärden urval för publ'!$B$2:$H$600,MATCH('Miljövärden för publ företag'!G$4,'Miljövärden urval för publ'!$B$2:$H$2,0),FALSE),"")</f>
        <v>0</v>
      </c>
      <c r="J172">
        <f t="shared" si="11"/>
        <v>70</v>
      </c>
      <c r="M172">
        <v>168</v>
      </c>
      <c r="N172" t="str">
        <f t="shared" si="12"/>
        <v/>
      </c>
      <c r="P172" s="158">
        <f t="shared" si="13"/>
        <v>0</v>
      </c>
      <c r="Q172" s="152" t="str">
        <f t="shared" si="10"/>
        <v/>
      </c>
      <c r="S172" t="str">
        <f t="shared" si="14"/>
        <v/>
      </c>
    </row>
    <row r="173" spans="1:19">
      <c r="A173" s="162">
        <v>170</v>
      </c>
      <c r="B173" t="str">
        <f>IFERROR(INDEX('Miljövärden urval för publ'!$A$2:$AA$600,MATCH('Miljövärden för publ företag'!$A173,'Miljövärden urval för publ'!$R$2:$R$600,0),1),"")</f>
        <v>Mölndal Energi AB</v>
      </c>
      <c r="C173" t="str">
        <f>IFERROR(INDEX('Miljövärden urval för publ'!$A$2:$AA$600,MATCH('Miljövärden för publ företag'!$A173,'Miljövärden urval för publ'!$R$2:$R$600,0),2),"")</f>
        <v>Mölndal Biovärmepaket</v>
      </c>
      <c r="D173">
        <f>IFERROR(VLOOKUP($C173,'Miljövärden urval för publ'!$B$2:$H$600,MATCH('Miljövärden för publ företag'!D$4,'Miljövärden urval för publ'!$B$2:$H$2,0),FALSE),"")</f>
        <v>2.0582199999999998E-2</v>
      </c>
      <c r="E173">
        <f>IFERROR(VLOOKUP($C173,'Miljövärden urval för publ'!$B$2:$H$600,MATCH('Miljövärden för publ företag'!E$4,'Miljövärden urval för publ'!$B$2:$H$2,0),FALSE),"")</f>
        <v>2.4789599999999998</v>
      </c>
      <c r="F173">
        <f>IFERROR(VLOOKUP($C173,'Miljövärden urval för publ'!$B$2:$H$600,MATCH('Miljövärden för publ företag'!F$4,'Miljövärden urval för publ'!$B$2:$H$2,0),FALSE),"")</f>
        <v>4.3381800000000004</v>
      </c>
      <c r="G173">
        <f>IFERROR(VLOOKUP($C173,'Miljövärden urval för publ'!$B$2:$H$600,MATCH('Miljövärden för publ företag'!G$4,'Miljövärden urval för publ'!$B$2:$H$2,0),FALSE),"")</f>
        <v>0</v>
      </c>
      <c r="J173">
        <f t="shared" si="11"/>
        <v>70</v>
      </c>
      <c r="M173">
        <v>169</v>
      </c>
      <c r="N173" t="str">
        <f t="shared" si="12"/>
        <v/>
      </c>
      <c r="P173" s="158">
        <f t="shared" si="13"/>
        <v>0</v>
      </c>
      <c r="Q173" s="152" t="str">
        <f t="shared" si="10"/>
        <v/>
      </c>
      <c r="S173" t="str">
        <f t="shared" si="14"/>
        <v/>
      </c>
    </row>
    <row r="174" spans="1:19">
      <c r="A174" s="162">
        <v>171</v>
      </c>
      <c r="B174" t="str">
        <f>IFERROR(INDEX('Miljövärden urval för publ'!$A$2:$AA$600,MATCH('Miljövärden för publ företag'!$A174,'Miljövärden urval för publ'!$R$2:$R$600,0),1),"")</f>
        <v>Nevel AB</v>
      </c>
      <c r="C174" t="str">
        <f>IFERROR(INDEX('Miljövärden urval för publ'!$A$2:$AA$600,MATCH('Miljövärden för publ företag'!$A174,'Miljövärden urval för publ'!$R$2:$R$600,0),2),"")</f>
        <v>Billesholm</v>
      </c>
      <c r="D174">
        <f>IFERROR(VLOOKUP($C174,'Miljövärden urval för publ'!$B$2:$H$600,MATCH('Miljövärden för publ företag'!D$4,'Miljövärden urval för publ'!$B$2:$H$2,0),FALSE),"")</f>
        <v>0.17399100000000001</v>
      </c>
      <c r="E174">
        <f>IFERROR(VLOOKUP($C174,'Miljövärden urval för publ'!$B$2:$H$600,MATCH('Miljövärden för publ företag'!E$4,'Miljövärden urval för publ'!$B$2:$H$2,0),FALSE),"")</f>
        <v>10.948399999999999</v>
      </c>
      <c r="F174">
        <f>IFERROR(VLOOKUP($C174,'Miljövärden urval för publ'!$B$2:$H$600,MATCH('Miljövärden för publ företag'!F$4,'Miljövärden urval för publ'!$B$2:$H$2,0),FALSE),"")</f>
        <v>17.188600000000001</v>
      </c>
      <c r="G174">
        <f>IFERROR(VLOOKUP($C174,'Miljövärden urval för publ'!$B$2:$H$600,MATCH('Miljövärden för publ företag'!G$4,'Miljövärden urval för publ'!$B$2:$H$2,0),FALSE),"")</f>
        <v>1.8749999999999999E-2</v>
      </c>
      <c r="J174">
        <f t="shared" si="11"/>
        <v>71</v>
      </c>
      <c r="M174">
        <v>170</v>
      </c>
      <c r="N174" t="str">
        <f t="shared" si="12"/>
        <v/>
      </c>
      <c r="P174" s="158">
        <f t="shared" si="13"/>
        <v>0</v>
      </c>
      <c r="Q174" s="152" t="str">
        <f t="shared" si="10"/>
        <v/>
      </c>
      <c r="S174" t="str">
        <f t="shared" si="14"/>
        <v/>
      </c>
    </row>
    <row r="175" spans="1:19">
      <c r="A175" s="162">
        <v>172</v>
      </c>
      <c r="B175" t="str">
        <f>IFERROR(INDEX('Miljövärden urval för publ'!$A$2:$AA$600,MATCH('Miljövärden för publ företag'!$A175,'Miljövärden urval för publ'!$R$2:$R$600,0),1),"")</f>
        <v>Nevel AB</v>
      </c>
      <c r="C175" t="str">
        <f>IFERROR(INDEX('Miljövärden urval för publ'!$A$2:$AA$600,MATCH('Miljövärden för publ företag'!$A175,'Miljövärden urval för publ'!$R$2:$R$600,0),2),"")</f>
        <v>Bjuv</v>
      </c>
      <c r="D175">
        <f>IFERROR(VLOOKUP($C175,'Miljövärden urval för publ'!$B$2:$H$600,MATCH('Miljövärden för publ företag'!D$4,'Miljövärden urval för publ'!$B$2:$H$2,0),FALSE),"")</f>
        <v>9.7082000000000002E-2</v>
      </c>
      <c r="E175">
        <f>IFERROR(VLOOKUP($C175,'Miljövärden urval för publ'!$B$2:$H$600,MATCH('Miljövärden för publ företag'!E$4,'Miljövärden urval för publ'!$B$2:$H$2,0),FALSE),"")</f>
        <v>8.1358899999999998</v>
      </c>
      <c r="F175">
        <f>IFERROR(VLOOKUP($C175,'Miljövärden urval för publ'!$B$2:$H$600,MATCH('Miljövärden för publ företag'!F$4,'Miljövärden urval för publ'!$B$2:$H$2,0),FALSE),"")</f>
        <v>9.5369100000000007</v>
      </c>
      <c r="G175">
        <f>IFERROR(VLOOKUP($C175,'Miljövärden urval för publ'!$B$2:$H$600,MATCH('Miljövärden för publ företag'!G$4,'Miljövärden urval för publ'!$B$2:$H$2,0),FALSE),"")</f>
        <v>7.8103599999999997E-3</v>
      </c>
      <c r="J175">
        <f t="shared" si="11"/>
        <v>71</v>
      </c>
      <c r="M175">
        <v>171</v>
      </c>
      <c r="N175" t="str">
        <f t="shared" si="12"/>
        <v/>
      </c>
      <c r="P175" s="158">
        <f t="shared" si="13"/>
        <v>0</v>
      </c>
      <c r="Q175" s="152" t="str">
        <f t="shared" si="10"/>
        <v/>
      </c>
      <c r="S175" t="str">
        <f t="shared" si="14"/>
        <v/>
      </c>
    </row>
    <row r="176" spans="1:19">
      <c r="A176" s="162">
        <v>173</v>
      </c>
      <c r="B176" t="str">
        <f>IFERROR(INDEX('Miljövärden urval för publ'!$A$2:$AA$600,MATCH('Miljövärden för publ företag'!$A176,'Miljövärden urval för publ'!$R$2:$R$600,0),1),"")</f>
        <v>Nevel AB</v>
      </c>
      <c r="C176" t="str">
        <f>IFERROR(INDEX('Miljövärden urval för publ'!$A$2:$AA$600,MATCH('Miljövärden för publ företag'!$A176,'Miljövärden urval för publ'!$R$2:$R$600,0),2),"")</f>
        <v>Gimo</v>
      </c>
      <c r="D176">
        <f>IFERROR(VLOOKUP($C176,'Miljövärden urval för publ'!$B$2:$H$600,MATCH('Miljövärden för publ företag'!D$4,'Miljövärden urval för publ'!$B$2:$H$2,0),FALSE),"")</f>
        <v>8.67343E-2</v>
      </c>
      <c r="E176">
        <f>IFERROR(VLOOKUP($C176,'Miljövärden urval för publ'!$B$2:$H$600,MATCH('Miljövärden för publ företag'!E$4,'Miljövärden urval för publ'!$B$2:$H$2,0),FALSE),"")</f>
        <v>10.3695</v>
      </c>
      <c r="F176">
        <f>IFERROR(VLOOKUP($C176,'Miljövärden urval för publ'!$B$2:$H$600,MATCH('Miljövärden för publ företag'!F$4,'Miljövärden urval för publ'!$B$2:$H$2,0),FALSE),"")</f>
        <v>9.0092199999999991</v>
      </c>
      <c r="G176">
        <f>IFERROR(VLOOKUP($C176,'Miljövärden urval för publ'!$B$2:$H$600,MATCH('Miljövärden för publ företag'!G$4,'Miljövärden urval för publ'!$B$2:$H$2,0),FALSE),"")</f>
        <v>1.61199E-2</v>
      </c>
      <c r="J176">
        <f t="shared" si="11"/>
        <v>71</v>
      </c>
      <c r="M176">
        <v>172</v>
      </c>
      <c r="N176" t="str">
        <f t="shared" si="12"/>
        <v/>
      </c>
      <c r="P176" s="158">
        <f t="shared" si="13"/>
        <v>0</v>
      </c>
      <c r="Q176" s="152" t="str">
        <f t="shared" si="10"/>
        <v/>
      </c>
      <c r="S176" t="str">
        <f t="shared" si="14"/>
        <v/>
      </c>
    </row>
    <row r="177" spans="1:19">
      <c r="A177" s="162">
        <v>174</v>
      </c>
      <c r="B177" t="str">
        <f>IFERROR(INDEX('Miljövärden urval för publ'!$A$2:$AA$600,MATCH('Miljövärden för publ företag'!$A177,'Miljövärden urval för publ'!$R$2:$R$600,0),1),"")</f>
        <v>Nevel AB</v>
      </c>
      <c r="C177" t="str">
        <f>IFERROR(INDEX('Miljövärden urval för publ'!$A$2:$AA$600,MATCH('Miljövärden för publ företag'!$A177,'Miljövärden urval för publ'!$R$2:$R$600,0),2),"")</f>
        <v>Gnosjö</v>
      </c>
      <c r="D177">
        <f>IFERROR(VLOOKUP($C177,'Miljövärden urval för publ'!$B$2:$H$600,MATCH('Miljövärden för publ företag'!D$4,'Miljövärden urval för publ'!$B$2:$H$2,0),FALSE),"")</f>
        <v>0.15226400000000001</v>
      </c>
      <c r="E177">
        <f>IFERROR(VLOOKUP($C177,'Miljövärden urval för publ'!$B$2:$H$600,MATCH('Miljövärden för publ företag'!E$4,'Miljövärden urval för publ'!$B$2:$H$2,0),FALSE),"")</f>
        <v>5.4085999999999999</v>
      </c>
      <c r="F177">
        <f>IFERROR(VLOOKUP($C177,'Miljövärden urval för publ'!$B$2:$H$600,MATCH('Miljövärden för publ företag'!F$4,'Miljövärden urval för publ'!$B$2:$H$2,0),FALSE),"")</f>
        <v>18.930099999999999</v>
      </c>
      <c r="G177">
        <f>IFERROR(VLOOKUP($C177,'Miljövärden urval för publ'!$B$2:$H$600,MATCH('Miljövärden för publ företag'!G$4,'Miljövärden urval för publ'!$B$2:$H$2,0),FALSE),"")</f>
        <v>0</v>
      </c>
      <c r="J177">
        <f t="shared" si="11"/>
        <v>71</v>
      </c>
      <c r="M177">
        <v>173</v>
      </c>
      <c r="N177" t="str">
        <f t="shared" si="12"/>
        <v/>
      </c>
      <c r="P177" s="158">
        <f t="shared" si="13"/>
        <v>0</v>
      </c>
      <c r="Q177" s="152" t="str">
        <f t="shared" si="10"/>
        <v/>
      </c>
      <c r="S177" t="str">
        <f t="shared" si="14"/>
        <v/>
      </c>
    </row>
    <row r="178" spans="1:19">
      <c r="A178" s="162">
        <v>175</v>
      </c>
      <c r="B178" t="str">
        <f>IFERROR(INDEX('Miljövärden urval för publ'!$A$2:$AA$600,MATCH('Miljövärden för publ företag'!$A178,'Miljövärden urval för publ'!$R$2:$R$600,0),1),"")</f>
        <v>Nevel AB</v>
      </c>
      <c r="C178" t="str">
        <f>IFERROR(INDEX('Miljövärden urval för publ'!$A$2:$AA$600,MATCH('Miljövärden för publ företag'!$A178,'Miljövärden urval för publ'!$R$2:$R$600,0),2),"")</f>
        <v>Hjärnarp</v>
      </c>
      <c r="D178">
        <f>IFERROR(VLOOKUP($C178,'Miljövärden urval för publ'!$B$2:$H$600,MATCH('Miljövärden för publ företag'!D$4,'Miljövärden urval för publ'!$B$2:$H$2,0),FALSE),"")</f>
        <v>0.17097499999999999</v>
      </c>
      <c r="E178">
        <f>IFERROR(VLOOKUP($C178,'Miljövärden urval för publ'!$B$2:$H$600,MATCH('Miljövärden för publ företag'!E$4,'Miljövärden urval för publ'!$B$2:$H$2,0),FALSE),"")</f>
        <v>12.269600000000001</v>
      </c>
      <c r="F178">
        <f>IFERROR(VLOOKUP($C178,'Miljövärden urval för publ'!$B$2:$H$600,MATCH('Miljövärden för publ företag'!F$4,'Miljövärden urval för publ'!$B$2:$H$2,0),FALSE),"")</f>
        <v>17.0397</v>
      </c>
      <c r="G178">
        <f>IFERROR(VLOOKUP($C178,'Miljövärden urval för publ'!$B$2:$H$600,MATCH('Miljövärden för publ företag'!G$4,'Miljövärden urval för publ'!$B$2:$H$2,0),FALSE),"")</f>
        <v>2.33598E-2</v>
      </c>
      <c r="J178">
        <f t="shared" si="11"/>
        <v>71</v>
      </c>
      <c r="M178">
        <v>174</v>
      </c>
      <c r="N178" t="str">
        <f t="shared" si="12"/>
        <v/>
      </c>
      <c r="P178" s="158">
        <f t="shared" si="13"/>
        <v>0</v>
      </c>
      <c r="Q178" s="152" t="str">
        <f t="shared" si="10"/>
        <v/>
      </c>
      <c r="S178" t="str">
        <f t="shared" si="14"/>
        <v/>
      </c>
    </row>
    <row r="179" spans="1:19">
      <c r="A179" s="162">
        <v>176</v>
      </c>
      <c r="B179" t="str">
        <f>IFERROR(INDEX('Miljövärden urval för publ'!$A$2:$AA$600,MATCH('Miljövärden för publ företag'!$A179,'Miljövärden urval för publ'!$R$2:$R$600,0),1),"")</f>
        <v>Nevel AB</v>
      </c>
      <c r="C179" t="str">
        <f>IFERROR(INDEX('Miljövärden urval för publ'!$A$2:$AA$600,MATCH('Miljövärden för publ företag'!$A179,'Miljövärden urval för publ'!$R$2:$R$600,0),2),"")</f>
        <v>Hultsfred</v>
      </c>
      <c r="D179">
        <f>IFERROR(VLOOKUP($C179,'Miljövärden urval för publ'!$B$2:$H$600,MATCH('Miljövärden för publ företag'!D$4,'Miljövärden urval för publ'!$B$2:$H$2,0),FALSE),"")</f>
        <v>5.5525900000000003E-2</v>
      </c>
      <c r="E179">
        <f>IFERROR(VLOOKUP($C179,'Miljövärden urval för publ'!$B$2:$H$600,MATCH('Miljövärden för publ företag'!E$4,'Miljövärden urval för publ'!$B$2:$H$2,0),FALSE),"")</f>
        <v>4.8058300000000003</v>
      </c>
      <c r="F179">
        <f>IFERROR(VLOOKUP($C179,'Miljövärden urval för publ'!$B$2:$H$600,MATCH('Miljövärden för publ företag'!F$4,'Miljövärden urval för publ'!$B$2:$H$2,0),FALSE),"")</f>
        <v>8.2093399999999992</v>
      </c>
      <c r="G179">
        <f>IFERROR(VLOOKUP($C179,'Miljövärden urval för publ'!$B$2:$H$600,MATCH('Miljövärden för publ företag'!G$4,'Miljövärden urval för publ'!$B$2:$H$2,0),FALSE),"")</f>
        <v>3.7766500000000001E-4</v>
      </c>
      <c r="J179">
        <f t="shared" si="11"/>
        <v>71</v>
      </c>
      <c r="M179">
        <v>175</v>
      </c>
      <c r="N179" t="str">
        <f t="shared" si="12"/>
        <v/>
      </c>
      <c r="P179" s="158">
        <f t="shared" si="13"/>
        <v>0</v>
      </c>
      <c r="Q179" s="152" t="str">
        <f t="shared" si="10"/>
        <v/>
      </c>
      <c r="S179" t="str">
        <f t="shared" si="14"/>
        <v/>
      </c>
    </row>
    <row r="180" spans="1:19">
      <c r="A180" s="162">
        <v>177</v>
      </c>
      <c r="B180" t="str">
        <f>IFERROR(INDEX('Miljövärden urval för publ'!$A$2:$AA$600,MATCH('Miljövärden för publ företag'!$A180,'Miljövärden urval för publ'!$R$2:$R$600,0),1),"")</f>
        <v>Nevel AB</v>
      </c>
      <c r="C180" t="str">
        <f>IFERROR(INDEX('Miljövärden urval för publ'!$A$2:$AA$600,MATCH('Miljövärden för publ företag'!$A180,'Miljövärden urval för publ'!$R$2:$R$600,0),2),"")</f>
        <v>Kramfors</v>
      </c>
      <c r="D180">
        <f>IFERROR(VLOOKUP($C180,'Miljövärden urval för publ'!$B$2:$H$600,MATCH('Miljövärden för publ företag'!D$4,'Miljövärden urval för publ'!$B$2:$H$2,0),FALSE),"")</f>
        <v>0.23488400000000001</v>
      </c>
      <c r="E180">
        <f>IFERROR(VLOOKUP($C180,'Miljövärden urval för publ'!$B$2:$H$600,MATCH('Miljövärden för publ företag'!E$4,'Miljövärden urval för publ'!$B$2:$H$2,0),FALSE),"")</f>
        <v>58.958500000000001</v>
      </c>
      <c r="F180">
        <f>IFERROR(VLOOKUP($C180,'Miljövärden urval för publ'!$B$2:$H$600,MATCH('Miljövärden för publ företag'!F$4,'Miljövärden urval för publ'!$B$2:$H$2,0),FALSE),"")</f>
        <v>14.753</v>
      </c>
      <c r="G180">
        <f>IFERROR(VLOOKUP($C180,'Miljövärden urval för publ'!$B$2:$H$600,MATCH('Miljövärden för publ företag'!G$4,'Miljövärden urval för publ'!$B$2:$H$2,0),FALSE),"")</f>
        <v>1.8246E-3</v>
      </c>
      <c r="J180">
        <f t="shared" si="11"/>
        <v>71</v>
      </c>
      <c r="M180">
        <v>176</v>
      </c>
      <c r="N180" t="str">
        <f t="shared" si="12"/>
        <v/>
      </c>
      <c r="P180" s="158">
        <f t="shared" si="13"/>
        <v>0</v>
      </c>
      <c r="Q180" s="152" t="str">
        <f t="shared" si="10"/>
        <v/>
      </c>
      <c r="S180" t="str">
        <f t="shared" si="14"/>
        <v/>
      </c>
    </row>
    <row r="181" spans="1:19">
      <c r="A181" s="162">
        <v>178</v>
      </c>
      <c r="B181" t="str">
        <f>IFERROR(INDEX('Miljövärden urval för publ'!$A$2:$AA$600,MATCH('Miljövärden för publ företag'!$A181,'Miljövärden urval för publ'!$R$2:$R$600,0),1),"")</f>
        <v>Nevel AB</v>
      </c>
      <c r="C181" t="str">
        <f>IFERROR(INDEX('Miljövärden urval för publ'!$A$2:$AA$600,MATCH('Miljövärden för publ företag'!$A181,'Miljövärden urval för publ'!$R$2:$R$600,0),2),"")</f>
        <v>Smålandsstenar</v>
      </c>
      <c r="D181">
        <f>IFERROR(VLOOKUP($C181,'Miljövärden urval för publ'!$B$2:$H$600,MATCH('Miljövärden för publ företag'!D$4,'Miljövärden urval för publ'!$B$2:$H$2,0),FALSE),"")</f>
        <v>0.168599</v>
      </c>
      <c r="E181">
        <f>IFERROR(VLOOKUP($C181,'Miljövärden urval för publ'!$B$2:$H$600,MATCH('Miljövärden för publ företag'!E$4,'Miljövärden urval för publ'!$B$2:$H$2,0),FALSE),"")</f>
        <v>8.2341800000000003</v>
      </c>
      <c r="F181">
        <f>IFERROR(VLOOKUP($C181,'Miljövärden urval för publ'!$B$2:$H$600,MATCH('Miljövärden för publ företag'!F$4,'Miljövärden urval för publ'!$B$2:$H$2,0),FALSE),"")</f>
        <v>17.926500000000001</v>
      </c>
      <c r="G181">
        <f>IFERROR(VLOOKUP($C181,'Miljövärden urval för publ'!$B$2:$H$600,MATCH('Miljövärden för publ företag'!G$4,'Miljövärden urval för publ'!$B$2:$H$2,0),FALSE),"")</f>
        <v>9.2274899999999997E-3</v>
      </c>
      <c r="J181">
        <f t="shared" si="11"/>
        <v>71</v>
      </c>
      <c r="M181">
        <v>177</v>
      </c>
      <c r="N181" t="str">
        <f t="shared" si="12"/>
        <v/>
      </c>
      <c r="P181" s="158">
        <f t="shared" si="13"/>
        <v>0</v>
      </c>
      <c r="Q181" s="152" t="str">
        <f t="shared" si="10"/>
        <v/>
      </c>
      <c r="S181" t="str">
        <f t="shared" si="14"/>
        <v/>
      </c>
    </row>
    <row r="182" spans="1:19">
      <c r="A182" s="162">
        <v>179</v>
      </c>
      <c r="B182" t="str">
        <f>IFERROR(INDEX('Miljövärden urval för publ'!$A$2:$AA$600,MATCH('Miljövärden för publ företag'!$A182,'Miljövärden urval för publ'!$R$2:$R$600,0),1),"")</f>
        <v>Nevel AB</v>
      </c>
      <c r="C182" t="str">
        <f>IFERROR(INDEX('Miljövärden urval för publ'!$A$2:$AA$600,MATCH('Miljövärden för publ företag'!$A182,'Miljövärden urval för publ'!$R$2:$R$600,0),2),"")</f>
        <v>Tanum</v>
      </c>
      <c r="D182">
        <f>IFERROR(VLOOKUP($C182,'Miljövärden urval för publ'!$B$2:$H$600,MATCH('Miljövärden för publ företag'!D$4,'Miljövärden urval för publ'!$B$2:$H$2,0),FALSE),"")</f>
        <v>0.13097700000000001</v>
      </c>
      <c r="E182">
        <f>IFERROR(VLOOKUP($C182,'Miljövärden urval för publ'!$B$2:$H$600,MATCH('Miljövärden för publ företag'!E$4,'Miljövärden urval för publ'!$B$2:$H$2,0),FALSE),"")</f>
        <v>7.7006600000000001</v>
      </c>
      <c r="F182">
        <f>IFERROR(VLOOKUP($C182,'Miljövärden urval för publ'!$B$2:$H$600,MATCH('Miljövärden för publ företag'!F$4,'Miljövärden urval för publ'!$B$2:$H$2,0),FALSE),"")</f>
        <v>12.1798</v>
      </c>
      <c r="G182">
        <f>IFERROR(VLOOKUP($C182,'Miljövärden urval för publ'!$B$2:$H$600,MATCH('Miljövärden för publ företag'!G$4,'Miljövärden urval för publ'!$B$2:$H$2,0),FALSE),"")</f>
        <v>1.2659399999999999E-2</v>
      </c>
      <c r="J182">
        <f t="shared" si="11"/>
        <v>71</v>
      </c>
      <c r="M182">
        <v>178</v>
      </c>
      <c r="N182" t="str">
        <f t="shared" si="12"/>
        <v/>
      </c>
      <c r="P182" s="158">
        <f t="shared" si="13"/>
        <v>0</v>
      </c>
      <c r="Q182" s="152" t="str">
        <f t="shared" si="10"/>
        <v/>
      </c>
      <c r="S182" t="str">
        <f t="shared" si="14"/>
        <v/>
      </c>
    </row>
    <row r="183" spans="1:19">
      <c r="A183" s="162">
        <v>180</v>
      </c>
      <c r="B183" t="str">
        <f>IFERROR(INDEX('Miljövärden urval för publ'!$A$2:$AA$600,MATCH('Miljövärden för publ företag'!$A183,'Miljövärden urval för publ'!$R$2:$R$600,0),1),"")</f>
        <v>Nevel AB</v>
      </c>
      <c r="C183" t="str">
        <f>IFERROR(INDEX('Miljövärden urval för publ'!$A$2:$AA$600,MATCH('Miljövärden för publ företag'!$A183,'Miljövärden urval för publ'!$R$2:$R$600,0),2),"")</f>
        <v>Tibro</v>
      </c>
      <c r="D183">
        <f>IFERROR(VLOOKUP($C183,'Miljövärden urval för publ'!$B$2:$H$600,MATCH('Miljövärden för publ företag'!D$4,'Miljövärden urval för publ'!$B$2:$H$2,0),FALSE),"")</f>
        <v>7.7179399999999995E-2</v>
      </c>
      <c r="E183">
        <f>IFERROR(VLOOKUP($C183,'Miljövärden urval för publ'!$B$2:$H$600,MATCH('Miljövärden för publ företag'!E$4,'Miljövärden urval för publ'!$B$2:$H$2,0),FALSE),"")</f>
        <v>5.2729499999999998</v>
      </c>
      <c r="F183">
        <f>IFERROR(VLOOKUP($C183,'Miljövärden urval för publ'!$B$2:$H$600,MATCH('Miljövärden för publ företag'!F$4,'Miljövärden urval för publ'!$B$2:$H$2,0),FALSE),"")</f>
        <v>9.8397100000000002</v>
      </c>
      <c r="G183">
        <f>IFERROR(VLOOKUP($C183,'Miljövärden urval för publ'!$B$2:$H$600,MATCH('Miljövärden för publ företag'!G$4,'Miljövärden urval för publ'!$B$2:$H$2,0),FALSE),"")</f>
        <v>1.61746E-3</v>
      </c>
      <c r="J183">
        <f t="shared" si="11"/>
        <v>71</v>
      </c>
      <c r="M183">
        <v>179</v>
      </c>
      <c r="N183" t="str">
        <f t="shared" si="12"/>
        <v/>
      </c>
      <c r="P183" s="158">
        <f t="shared" si="13"/>
        <v>0</v>
      </c>
      <c r="Q183" s="152" t="str">
        <f t="shared" si="10"/>
        <v/>
      </c>
      <c r="S183" t="str">
        <f t="shared" si="14"/>
        <v/>
      </c>
    </row>
    <row r="184" spans="1:19">
      <c r="A184" s="162">
        <v>181</v>
      </c>
      <c r="B184" t="str">
        <f>IFERROR(INDEX('Miljövärden urval för publ'!$A$2:$AA$600,MATCH('Miljövärden för publ företag'!$A184,'Miljövärden urval för publ'!$R$2:$R$600,0),1),"")</f>
        <v>Nevel AB</v>
      </c>
      <c r="C184" t="str">
        <f>IFERROR(INDEX('Miljövärden urval för publ'!$A$2:$AA$600,MATCH('Miljövärden för publ företag'!$A184,'Miljövärden urval för publ'!$R$2:$R$600,0),2),"")</f>
        <v>Valdemarsvik</v>
      </c>
      <c r="D184">
        <f>IFERROR(VLOOKUP($C184,'Miljövärden urval för publ'!$B$2:$H$600,MATCH('Miljövärden för publ företag'!D$4,'Miljövärden urval för publ'!$B$2:$H$2,0),FALSE),"")</f>
        <v>0.15279699999999999</v>
      </c>
      <c r="E184">
        <f>IFERROR(VLOOKUP($C184,'Miljövärden urval för publ'!$B$2:$H$600,MATCH('Miljövärden för publ företag'!E$4,'Miljövärden urval för publ'!$B$2:$H$2,0),FALSE),"")</f>
        <v>5.8023499999999997</v>
      </c>
      <c r="F184">
        <f>IFERROR(VLOOKUP($C184,'Miljövärden urval för publ'!$B$2:$H$600,MATCH('Miljövärden för publ företag'!F$4,'Miljövärden urval för publ'!$B$2:$H$2,0),FALSE),"")</f>
        <v>16.416599999999999</v>
      </c>
      <c r="G184">
        <f>IFERROR(VLOOKUP($C184,'Miljövärden urval för publ'!$B$2:$H$600,MATCH('Miljövärden för publ företag'!G$4,'Miljövärden urval för publ'!$B$2:$H$2,0),FALSE),"")</f>
        <v>1.5470900000000001E-3</v>
      </c>
      <c r="J184">
        <f t="shared" si="11"/>
        <v>71</v>
      </c>
      <c r="M184">
        <v>180</v>
      </c>
      <c r="N184" t="str">
        <f t="shared" si="12"/>
        <v/>
      </c>
      <c r="P184" s="158">
        <f t="shared" si="13"/>
        <v>0</v>
      </c>
      <c r="Q184" s="152" t="str">
        <f t="shared" si="10"/>
        <v/>
      </c>
      <c r="S184" t="str">
        <f t="shared" si="14"/>
        <v/>
      </c>
    </row>
    <row r="185" spans="1:19">
      <c r="A185" s="162">
        <v>182</v>
      </c>
      <c r="B185" t="str">
        <f>IFERROR(INDEX('Miljövärden urval för publ'!$A$2:$AA$600,MATCH('Miljövärden för publ företag'!$A185,'Miljövärden urval för publ'!$R$2:$R$600,0),1),"")</f>
        <v>Nevel AB</v>
      </c>
      <c r="C185" t="str">
        <f>IFERROR(INDEX('Miljövärden urval för publ'!$A$2:$AA$600,MATCH('Miljövärden för publ företag'!$A185,'Miljövärden urval för publ'!$R$2:$R$600,0),2),"")</f>
        <v>Vejbystrand</v>
      </c>
      <c r="D185">
        <f>IFERROR(VLOOKUP($C185,'Miljövärden urval för publ'!$B$2:$H$600,MATCH('Miljövärden för publ företag'!D$4,'Miljövärden urval för publ'!$B$2:$H$2,0),FALSE),"")</f>
        <v>0.236541</v>
      </c>
      <c r="E185">
        <f>IFERROR(VLOOKUP($C185,'Miljövärden urval för publ'!$B$2:$H$600,MATCH('Miljövärden för publ företag'!E$4,'Miljövärden urval för publ'!$B$2:$H$2,0),FALSE),"")</f>
        <v>14.781599999999999</v>
      </c>
      <c r="F185">
        <f>IFERROR(VLOOKUP($C185,'Miljövärden urval för publ'!$B$2:$H$600,MATCH('Miljövärden för publ företag'!F$4,'Miljövärden urval för publ'!$B$2:$H$2,0),FALSE),"")</f>
        <v>20.1494</v>
      </c>
      <c r="G185">
        <f>IFERROR(VLOOKUP($C185,'Miljövärden urval för publ'!$B$2:$H$600,MATCH('Miljövärden för publ företag'!G$4,'Miljövärden urval för publ'!$B$2:$H$2,0),FALSE),"")</f>
        <v>2.3597699999999999E-2</v>
      </c>
      <c r="J185">
        <f t="shared" si="11"/>
        <v>71</v>
      </c>
      <c r="M185">
        <v>181</v>
      </c>
      <c r="N185" t="str">
        <f t="shared" si="12"/>
        <v/>
      </c>
      <c r="P185" s="158">
        <f t="shared" si="13"/>
        <v>0</v>
      </c>
      <c r="Q185" s="152" t="str">
        <f t="shared" si="10"/>
        <v/>
      </c>
      <c r="S185" t="str">
        <f t="shared" si="14"/>
        <v/>
      </c>
    </row>
    <row r="186" spans="1:19">
      <c r="A186" s="162">
        <v>183</v>
      </c>
      <c r="B186" t="str">
        <f>IFERROR(INDEX('Miljövärden urval för publ'!$A$2:$AA$600,MATCH('Miljövärden för publ företag'!$A186,'Miljövärden urval för publ'!$R$2:$R$600,0),1),"")</f>
        <v>Nevel AB</v>
      </c>
      <c r="C186" t="str">
        <f>IFERROR(INDEX('Miljövärden urval för publ'!$A$2:$AA$600,MATCH('Miljövärden för publ företag'!$A186,'Miljövärden urval för publ'!$R$2:$R$600,0),2),"")</f>
        <v>Årjäng</v>
      </c>
      <c r="D186">
        <f>IFERROR(VLOOKUP($C186,'Miljövärden urval för publ'!$B$2:$H$600,MATCH('Miljövärden för publ företag'!D$4,'Miljövärden urval för publ'!$B$2:$H$2,0),FALSE),"")</f>
        <v>0.12886700000000001</v>
      </c>
      <c r="E186">
        <f>IFERROR(VLOOKUP($C186,'Miljövärden urval för publ'!$B$2:$H$600,MATCH('Miljövärden för publ företag'!E$4,'Miljövärden urval för publ'!$B$2:$H$2,0),FALSE),"")</f>
        <v>19.9404</v>
      </c>
      <c r="F186">
        <f>IFERROR(VLOOKUP($C186,'Miljövärden urval för publ'!$B$2:$H$600,MATCH('Miljövärden för publ företag'!F$4,'Miljövärden urval för publ'!$B$2:$H$2,0),FALSE),"")</f>
        <v>11.690799999999999</v>
      </c>
      <c r="G186">
        <f>IFERROR(VLOOKUP($C186,'Miljövärden urval för publ'!$B$2:$H$600,MATCH('Miljövärden för publ företag'!G$4,'Miljövärden urval för publ'!$B$2:$H$2,0),FALSE),"")</f>
        <v>4.3286600000000001E-2</v>
      </c>
      <c r="J186">
        <f t="shared" si="11"/>
        <v>71</v>
      </c>
      <c r="M186">
        <v>182</v>
      </c>
      <c r="N186" t="str">
        <f t="shared" si="12"/>
        <v/>
      </c>
      <c r="P186" s="158">
        <f t="shared" si="13"/>
        <v>0</v>
      </c>
      <c r="Q186" s="152" t="str">
        <f t="shared" si="10"/>
        <v/>
      </c>
      <c r="S186" t="str">
        <f t="shared" si="14"/>
        <v/>
      </c>
    </row>
    <row r="187" spans="1:19">
      <c r="A187" s="162">
        <v>184</v>
      </c>
      <c r="B187" t="str">
        <f>IFERROR(INDEX('Miljövärden urval för publ'!$A$2:$AA$600,MATCH('Miljövärden för publ företag'!$A187,'Miljövärden urval för publ'!$R$2:$R$600,0),1),"")</f>
        <v>Nevel AB</v>
      </c>
      <c r="C187" t="str">
        <f>IFERROR(INDEX('Miljövärden urval för publ'!$A$2:$AA$600,MATCH('Miljövärden för publ företag'!$A187,'Miljövärden urval för publ'!$R$2:$R$600,0),2),"")</f>
        <v>Åstorp</v>
      </c>
      <c r="D187">
        <f>IFERROR(VLOOKUP($C187,'Miljövärden urval för publ'!$B$2:$H$600,MATCH('Miljövärden för publ företag'!D$4,'Miljövärden urval för publ'!$B$2:$H$2,0),FALSE),"")</f>
        <v>8.4141199999999999E-2</v>
      </c>
      <c r="E187">
        <f>IFERROR(VLOOKUP($C187,'Miljövärden urval för publ'!$B$2:$H$600,MATCH('Miljövärden för publ företag'!E$4,'Miljövärden urval för publ'!$B$2:$H$2,0),FALSE),"")</f>
        <v>11.574999999999999</v>
      </c>
      <c r="F187">
        <f>IFERROR(VLOOKUP($C187,'Miljövärden urval för publ'!$B$2:$H$600,MATCH('Miljövärden för publ företag'!F$4,'Miljövärden urval för publ'!$B$2:$H$2,0),FALSE),"")</f>
        <v>8.6255799999999994</v>
      </c>
      <c r="G187">
        <f>IFERROR(VLOOKUP($C187,'Miljövärden urval för publ'!$B$2:$H$600,MATCH('Miljövärden för publ företag'!G$4,'Miljövärden urval för publ'!$B$2:$H$2,0),FALSE),"")</f>
        <v>2.1767399999999999E-2</v>
      </c>
      <c r="J187">
        <f t="shared" si="11"/>
        <v>71</v>
      </c>
      <c r="M187">
        <v>183</v>
      </c>
      <c r="N187" t="str">
        <f t="shared" si="12"/>
        <v/>
      </c>
      <c r="P187" s="158">
        <f t="shared" si="13"/>
        <v>0</v>
      </c>
      <c r="Q187" s="152" t="str">
        <f t="shared" si="10"/>
        <v/>
      </c>
      <c r="S187" t="str">
        <f t="shared" si="14"/>
        <v/>
      </c>
    </row>
    <row r="188" spans="1:19">
      <c r="A188" s="162">
        <v>185</v>
      </c>
      <c r="B188" t="str">
        <f>IFERROR(INDEX('Miljövärden urval för publ'!$A$2:$AA$600,MATCH('Miljövärden för publ företag'!$A188,'Miljövärden urval för publ'!$R$2:$R$600,0),1),"")</f>
        <v>Nevel AB</v>
      </c>
      <c r="C188" t="str">
        <f>IFERROR(INDEX('Miljövärden urval för publ'!$A$2:$AA$600,MATCH('Miljövärden för publ företag'!$A188,'Miljövärden urval för publ'!$R$2:$R$600,0),2),"")</f>
        <v>Österbybruk</v>
      </c>
      <c r="D188">
        <f>IFERROR(VLOOKUP($C188,'Miljövärden urval för publ'!$B$2:$H$600,MATCH('Miljövärden för publ företag'!D$4,'Miljövärden urval för publ'!$B$2:$H$2,0),FALSE),"")</f>
        <v>9.3432299999999996E-2</v>
      </c>
      <c r="E188">
        <f>IFERROR(VLOOKUP($C188,'Miljövärden urval för publ'!$B$2:$H$600,MATCH('Miljövärden för publ företag'!E$4,'Miljövärden urval för publ'!$B$2:$H$2,0),FALSE),"")</f>
        <v>10.433299999999999</v>
      </c>
      <c r="F188">
        <f>IFERROR(VLOOKUP($C188,'Miljövärden urval för publ'!$B$2:$H$600,MATCH('Miljövärden för publ företag'!F$4,'Miljövärden urval för publ'!$B$2:$H$2,0),FALSE),"")</f>
        <v>9.7421399999999991</v>
      </c>
      <c r="G188">
        <f>IFERROR(VLOOKUP($C188,'Miljövärden urval för publ'!$B$2:$H$600,MATCH('Miljövärden för publ företag'!G$4,'Miljövärden urval för publ'!$B$2:$H$2,0),FALSE),"")</f>
        <v>1.3802699999999999E-2</v>
      </c>
      <c r="J188">
        <f t="shared" si="11"/>
        <v>71</v>
      </c>
      <c r="M188">
        <v>184</v>
      </c>
      <c r="N188" t="str">
        <f t="shared" si="12"/>
        <v/>
      </c>
      <c r="P188" s="158">
        <f t="shared" si="13"/>
        <v>0</v>
      </c>
      <c r="Q188" s="152" t="str">
        <f t="shared" si="10"/>
        <v/>
      </c>
      <c r="S188" t="str">
        <f t="shared" si="14"/>
        <v/>
      </c>
    </row>
    <row r="189" spans="1:19">
      <c r="A189" s="162">
        <v>186</v>
      </c>
      <c r="B189" t="str">
        <f>IFERROR(INDEX('Miljövärden urval för publ'!$A$2:$AA$600,MATCH('Miljövärden för publ företag'!$A189,'Miljövärden urval för publ'!$R$2:$R$600,0),1),"")</f>
        <v>Nevel AB</v>
      </c>
      <c r="C189" t="str">
        <f>IFERROR(INDEX('Miljövärden urval för publ'!$A$2:$AA$600,MATCH('Miljövärden för publ företag'!$A189,'Miljövärden urval för publ'!$R$2:$R$600,0),2),"")</f>
        <v>Östhammar</v>
      </c>
      <c r="D189">
        <f>IFERROR(VLOOKUP($C189,'Miljövärden urval för publ'!$B$2:$H$600,MATCH('Miljövärden för publ företag'!D$4,'Miljövärden urval för publ'!$B$2:$H$2,0),FALSE),"")</f>
        <v>0.17042199999999999</v>
      </c>
      <c r="E189">
        <f>IFERROR(VLOOKUP($C189,'Miljövärden urval för publ'!$B$2:$H$600,MATCH('Miljövärden för publ företag'!E$4,'Miljövärden urval för publ'!$B$2:$H$2,0),FALSE),"")</f>
        <v>9.6372599999999995</v>
      </c>
      <c r="F189">
        <f>IFERROR(VLOOKUP($C189,'Miljövärden urval för publ'!$B$2:$H$600,MATCH('Miljövärden för publ företag'!F$4,'Miljövärden urval för publ'!$B$2:$H$2,0),FALSE),"")</f>
        <v>18.392900000000001</v>
      </c>
      <c r="G189">
        <f>IFERROR(VLOOKUP($C189,'Miljövärden urval för publ'!$B$2:$H$600,MATCH('Miljövärden för publ företag'!G$4,'Miljövärden urval för publ'!$B$2:$H$2,0),FALSE),"")</f>
        <v>1.2747700000000001E-2</v>
      </c>
      <c r="J189">
        <f t="shared" si="11"/>
        <v>71</v>
      </c>
      <c r="M189">
        <v>185</v>
      </c>
      <c r="N189" t="str">
        <f t="shared" si="12"/>
        <v/>
      </c>
      <c r="P189" s="158">
        <f t="shared" si="13"/>
        <v>0</v>
      </c>
      <c r="Q189" s="152" t="str">
        <f t="shared" si="10"/>
        <v/>
      </c>
      <c r="S189" t="str">
        <f t="shared" si="14"/>
        <v/>
      </c>
    </row>
    <row r="190" spans="1:19">
      <c r="A190" s="162">
        <v>187</v>
      </c>
      <c r="B190" t="str">
        <f>IFERROR(INDEX('Miljövärden urval för publ'!$A$2:$AA$600,MATCH('Miljövärden för publ företag'!$A190,'Miljövärden urval för publ'!$R$2:$R$600,0),1),"")</f>
        <v>Njudung Energi Sävsjö AB</v>
      </c>
      <c r="C190" t="str">
        <f>IFERROR(INDEX('Miljövärden urval för publ'!$A$2:$AA$600,MATCH('Miljövärden för publ företag'!$A190,'Miljövärden urval för publ'!$R$2:$R$600,0),2),"")</f>
        <v>Rörvik</v>
      </c>
      <c r="D190">
        <f>IFERROR(VLOOKUP($C190,'Miljövärden urval för publ'!$B$2:$H$600,MATCH('Miljövärden för publ företag'!D$4,'Miljövärden urval för publ'!$B$2:$H$2,0),FALSE),"")</f>
        <v>0.11874999999999999</v>
      </c>
      <c r="E190">
        <f>IFERROR(VLOOKUP($C190,'Miljövärden urval för publ'!$B$2:$H$600,MATCH('Miljövärden för publ företag'!E$4,'Miljövärden urval för publ'!$B$2:$H$2,0),FALSE),"")</f>
        <v>16.148299999999999</v>
      </c>
      <c r="F190">
        <f>IFERROR(VLOOKUP($C190,'Miljövärden urval för publ'!$B$2:$H$600,MATCH('Miljövärden för publ företag'!F$4,'Miljövärden urval för publ'!$B$2:$H$2,0),FALSE),"")</f>
        <v>10.488300000000001</v>
      </c>
      <c r="G190">
        <f>IFERROR(VLOOKUP($C190,'Miljövärden urval för publ'!$B$2:$H$600,MATCH('Miljövärden för publ företag'!G$4,'Miljövärden urval för publ'!$B$2:$H$2,0),FALSE),"")</f>
        <v>9.2257699999999995E-3</v>
      </c>
      <c r="J190">
        <f t="shared" si="11"/>
        <v>72</v>
      </c>
      <c r="M190">
        <v>186</v>
      </c>
      <c r="N190" t="str">
        <f t="shared" si="12"/>
        <v/>
      </c>
      <c r="P190" s="158">
        <f t="shared" si="13"/>
        <v>0</v>
      </c>
      <c r="Q190" s="152" t="str">
        <f t="shared" si="10"/>
        <v/>
      </c>
      <c r="S190" t="str">
        <f t="shared" si="14"/>
        <v/>
      </c>
    </row>
    <row r="191" spans="1:19">
      <c r="A191" s="162">
        <v>188</v>
      </c>
      <c r="B191" t="str">
        <f>IFERROR(INDEX('Miljövärden urval för publ'!$A$2:$AA$600,MATCH('Miljövärden för publ företag'!$A191,'Miljövärden urval för publ'!$R$2:$R$600,0),1),"")</f>
        <v>Njudung Energi Sävsjö AB</v>
      </c>
      <c r="C191" t="str">
        <f>IFERROR(INDEX('Miljövärden urval för publ'!$A$2:$AA$600,MATCH('Miljövärden för publ företag'!$A191,'Miljövärden urval för publ'!$R$2:$R$600,0),2),"")</f>
        <v>Sävsjö</v>
      </c>
      <c r="D191">
        <f>IFERROR(VLOOKUP($C191,'Miljövärden urval för publ'!$B$2:$H$600,MATCH('Miljövärden för publ företag'!D$4,'Miljövärden urval för publ'!$B$2:$H$2,0),FALSE),"")</f>
        <v>0.103117</v>
      </c>
      <c r="E191">
        <f>IFERROR(VLOOKUP($C191,'Miljövärden urval för publ'!$B$2:$H$600,MATCH('Miljövärden för publ företag'!E$4,'Miljövärden urval för publ'!$B$2:$H$2,0),FALSE),"")</f>
        <v>5.7352100000000004</v>
      </c>
      <c r="F191">
        <f>IFERROR(VLOOKUP($C191,'Miljövärden urval för publ'!$B$2:$H$600,MATCH('Miljövärden för publ företag'!F$4,'Miljövärden urval för publ'!$B$2:$H$2,0),FALSE),"")</f>
        <v>9.3459199999999996</v>
      </c>
      <c r="G191">
        <f>IFERROR(VLOOKUP($C191,'Miljövärden urval för publ'!$B$2:$H$600,MATCH('Miljövärden för publ företag'!G$4,'Miljövärden urval för publ'!$B$2:$H$2,0),FALSE),"")</f>
        <v>1.24782E-3</v>
      </c>
      <c r="J191">
        <f t="shared" si="11"/>
        <v>72</v>
      </c>
      <c r="M191">
        <v>187</v>
      </c>
      <c r="N191" t="str">
        <f t="shared" si="12"/>
        <v/>
      </c>
      <c r="P191" s="158">
        <f t="shared" si="13"/>
        <v>0</v>
      </c>
      <c r="Q191" s="152" t="str">
        <f t="shared" si="10"/>
        <v/>
      </c>
      <c r="S191" t="str">
        <f t="shared" si="14"/>
        <v/>
      </c>
    </row>
    <row r="192" spans="1:19">
      <c r="A192" s="162">
        <v>189</v>
      </c>
      <c r="B192" t="str">
        <f>IFERROR(INDEX('Miljövärden urval för publ'!$A$2:$AA$600,MATCH('Miljövärden för publ företag'!$A192,'Miljövärden urval för publ'!$R$2:$R$600,0),1),"")</f>
        <v>Njudung Energi Vetlanda AB</v>
      </c>
      <c r="C192" t="str">
        <f>IFERROR(INDEX('Miljövärden urval för publ'!$A$2:$AA$600,MATCH('Miljövärden för publ företag'!$A192,'Miljövärden urval för publ'!$R$2:$R$600,0),2),"")</f>
        <v>Holsby</v>
      </c>
      <c r="D192">
        <f>IFERROR(VLOOKUP($C192,'Miljövärden urval för publ'!$B$2:$H$600,MATCH('Miljövärden för publ företag'!D$4,'Miljövärden urval för publ'!$B$2:$H$2,0),FALSE),"")</f>
        <v>0.12736600000000001</v>
      </c>
      <c r="E192">
        <f>IFERROR(VLOOKUP($C192,'Miljövärden urval för publ'!$B$2:$H$600,MATCH('Miljövärden för publ företag'!E$4,'Miljövärden urval för publ'!$B$2:$H$2,0),FALSE),"")</f>
        <v>11.952</v>
      </c>
      <c r="F192">
        <f>IFERROR(VLOOKUP($C192,'Miljövärden urval för publ'!$B$2:$H$600,MATCH('Miljövärden för publ företag'!F$4,'Miljövärden urval för publ'!$B$2:$H$2,0),FALSE),"")</f>
        <v>9.8552800000000005</v>
      </c>
      <c r="G192">
        <f>IFERROR(VLOOKUP($C192,'Miljövärden urval för publ'!$B$2:$H$600,MATCH('Miljövärden för publ företag'!G$4,'Miljövärden urval för publ'!$B$2:$H$2,0),FALSE),"")</f>
        <v>1.78648E-2</v>
      </c>
      <c r="J192">
        <f t="shared" si="11"/>
        <v>73</v>
      </c>
      <c r="M192">
        <v>188</v>
      </c>
      <c r="N192" t="str">
        <f t="shared" si="12"/>
        <v/>
      </c>
      <c r="P192" s="158">
        <f t="shared" si="13"/>
        <v>0</v>
      </c>
      <c r="Q192" s="152" t="str">
        <f t="shared" si="10"/>
        <v/>
      </c>
      <c r="S192" t="str">
        <f t="shared" si="14"/>
        <v/>
      </c>
    </row>
    <row r="193" spans="1:19">
      <c r="A193" s="162">
        <v>190</v>
      </c>
      <c r="B193" t="str">
        <f>IFERROR(INDEX('Miljövärden urval för publ'!$A$2:$AA$600,MATCH('Miljövärden för publ företag'!$A193,'Miljövärden urval för publ'!$R$2:$R$600,0),1),"")</f>
        <v>Njudung Energi Vetlanda AB</v>
      </c>
      <c r="C193" t="str">
        <f>IFERROR(INDEX('Miljövärden urval för publ'!$A$2:$AA$600,MATCH('Miljövärden för publ företag'!$A193,'Miljövärden urval för publ'!$R$2:$R$600,0),2),"")</f>
        <v>Vetlanda</v>
      </c>
      <c r="D193">
        <f>IFERROR(VLOOKUP($C193,'Miljövärden urval för publ'!$B$2:$H$600,MATCH('Miljövärden för publ företag'!D$4,'Miljövärden urval för publ'!$B$2:$H$2,0),FALSE),"")</f>
        <v>0.118788</v>
      </c>
      <c r="E193">
        <f>IFERROR(VLOOKUP($C193,'Miljövärden urval för publ'!$B$2:$H$600,MATCH('Miljövärden för publ företag'!E$4,'Miljövärden urval för publ'!$B$2:$H$2,0),FALSE),"")</f>
        <v>7.3457100000000004</v>
      </c>
      <c r="F193">
        <f>IFERROR(VLOOKUP($C193,'Miljövärden urval för publ'!$B$2:$H$600,MATCH('Miljövärden för publ företag'!F$4,'Miljövärden urval för publ'!$B$2:$H$2,0),FALSE),"")</f>
        <v>5.3424699999999996</v>
      </c>
      <c r="G193">
        <f>IFERROR(VLOOKUP($C193,'Miljövärden urval för publ'!$B$2:$H$600,MATCH('Miljövärden för publ företag'!G$4,'Miljövärden urval för publ'!$B$2:$H$2,0),FALSE),"")</f>
        <v>8.0209500000000006E-3</v>
      </c>
      <c r="J193">
        <f t="shared" si="11"/>
        <v>73</v>
      </c>
      <c r="M193">
        <v>189</v>
      </c>
      <c r="N193" t="str">
        <f t="shared" si="12"/>
        <v/>
      </c>
      <c r="P193" s="158">
        <f t="shared" si="13"/>
        <v>0</v>
      </c>
      <c r="Q193" s="152" t="str">
        <f t="shared" si="10"/>
        <v/>
      </c>
      <c r="S193" t="str">
        <f t="shared" si="14"/>
        <v/>
      </c>
    </row>
    <row r="194" spans="1:19">
      <c r="A194" s="162">
        <v>191</v>
      </c>
      <c r="B194" t="str">
        <f>IFERROR(INDEX('Miljövärden urval för publ'!$A$2:$AA$600,MATCH('Miljövärden för publ företag'!$A194,'Miljövärden urval för publ'!$R$2:$R$600,0),1),"")</f>
        <v>Norrenergi AB</v>
      </c>
      <c r="C194" t="str">
        <f>IFERROR(INDEX('Miljövärden urval för publ'!$A$2:$AA$600,MATCH('Miljövärden för publ företag'!$A194,'Miljövärden urval för publ'!$R$2:$R$600,0),2),"")</f>
        <v>Sundbyberg-Solna</v>
      </c>
      <c r="D194">
        <f>IFERROR(VLOOKUP($C194,'Miljövärden urval för publ'!$B$2:$H$600,MATCH('Miljövärden för publ företag'!D$4,'Miljövärden urval för publ'!$B$2:$H$2,0),FALSE),"")</f>
        <v>0.36577599999999999</v>
      </c>
      <c r="E194">
        <f>IFERROR(VLOOKUP($C194,'Miljövärden urval för publ'!$B$2:$H$600,MATCH('Miljövärden för publ företag'!E$4,'Miljövärden urval för publ'!$B$2:$H$2,0),FALSE),"")</f>
        <v>0.75732500000000003</v>
      </c>
      <c r="F194">
        <f>IFERROR(VLOOKUP($C194,'Miljövärden urval för publ'!$B$2:$H$600,MATCH('Miljövärden för publ företag'!F$4,'Miljövärden urval för publ'!$B$2:$H$2,0),FALSE),"")</f>
        <v>1.2968</v>
      </c>
      <c r="G194">
        <f>IFERROR(VLOOKUP($C194,'Miljövärden urval för publ'!$B$2:$H$600,MATCH('Miljövärden för publ företag'!G$4,'Miljövärden urval för publ'!$B$2:$H$2,0),FALSE),"")</f>
        <v>1.3447299999999999E-3</v>
      </c>
      <c r="J194">
        <f t="shared" si="11"/>
        <v>74</v>
      </c>
      <c r="M194">
        <v>190</v>
      </c>
      <c r="N194" t="str">
        <f t="shared" si="12"/>
        <v/>
      </c>
      <c r="P194" s="158">
        <f t="shared" si="13"/>
        <v>0</v>
      </c>
      <c r="Q194" s="152" t="str">
        <f t="shared" si="10"/>
        <v/>
      </c>
      <c r="S194" t="str">
        <f t="shared" si="14"/>
        <v/>
      </c>
    </row>
    <row r="195" spans="1:19">
      <c r="A195" s="162">
        <v>192</v>
      </c>
      <c r="B195" t="str">
        <f>IFERROR(INDEX('Miljövärden urval för publ'!$A$2:$AA$600,MATCH('Miljövärden för publ företag'!$A195,'Miljövärden urval för publ'!$R$2:$R$600,0),1),"")</f>
        <v>Norrtälje Energi AB</v>
      </c>
      <c r="C195" t="str">
        <f>IFERROR(INDEX('Miljövärden urval för publ'!$A$2:$AA$600,MATCH('Miljövärden för publ företag'!$A195,'Miljövärden urval för publ'!$R$2:$R$600,0),2),"")</f>
        <v>Hallstavik</v>
      </c>
      <c r="D195">
        <f>IFERROR(VLOOKUP($C195,'Miljövärden urval för publ'!$B$2:$H$600,MATCH('Miljövärden för publ företag'!D$4,'Miljövärden urval för publ'!$B$2:$H$2,0),FALSE),"")</f>
        <v>8.3989499999999995E-2</v>
      </c>
      <c r="E195">
        <f>IFERROR(VLOOKUP($C195,'Miljövärden urval för publ'!$B$2:$H$600,MATCH('Miljövärden för publ företag'!E$4,'Miljövärden urval för publ'!$B$2:$H$2,0),FALSE),"")</f>
        <v>2.3671899999999999</v>
      </c>
      <c r="F195">
        <f>IFERROR(VLOOKUP($C195,'Miljövärden urval för publ'!$B$2:$H$600,MATCH('Miljövärden för publ företag'!F$4,'Miljövärden urval för publ'!$B$2:$H$2,0),FALSE),"")</f>
        <v>8.2238000000000007</v>
      </c>
      <c r="G195">
        <f>IFERROR(VLOOKUP($C195,'Miljövärden urval för publ'!$B$2:$H$600,MATCH('Miljövärden för publ företag'!G$4,'Miljövärden urval för publ'!$B$2:$H$2,0),FALSE),"")</f>
        <v>5.4686599999999999E-5</v>
      </c>
      <c r="J195">
        <f t="shared" si="11"/>
        <v>75</v>
      </c>
      <c r="M195">
        <v>191</v>
      </c>
      <c r="N195" t="str">
        <f t="shared" si="12"/>
        <v/>
      </c>
      <c r="P195" s="158">
        <f t="shared" si="13"/>
        <v>0</v>
      </c>
      <c r="Q195" s="152" t="str">
        <f t="shared" si="10"/>
        <v/>
      </c>
      <c r="S195" t="str">
        <f t="shared" si="14"/>
        <v/>
      </c>
    </row>
    <row r="196" spans="1:19">
      <c r="A196" s="162">
        <v>193</v>
      </c>
      <c r="B196" t="str">
        <f>IFERROR(INDEX('Miljövärden urval för publ'!$A$2:$AA$600,MATCH('Miljövärden för publ företag'!$A196,'Miljövärden urval för publ'!$R$2:$R$600,0),1),"")</f>
        <v>Norrtälje Energi AB</v>
      </c>
      <c r="C196" t="str">
        <f>IFERROR(INDEX('Miljövärden urval för publ'!$A$2:$AA$600,MATCH('Miljövärden för publ företag'!$A196,'Miljövärden urval för publ'!$R$2:$R$600,0),2),"")</f>
        <v>Norrtälje</v>
      </c>
      <c r="D196">
        <f>IFERROR(VLOOKUP($C196,'Miljövärden urval för publ'!$B$2:$H$600,MATCH('Miljövärden för publ företag'!D$4,'Miljövärden urval för publ'!$B$2:$H$2,0),FALSE),"")</f>
        <v>7.3206800000000002E-2</v>
      </c>
      <c r="E196">
        <f>IFERROR(VLOOKUP($C196,'Miljövärden urval för publ'!$B$2:$H$600,MATCH('Miljövärden för publ företag'!E$4,'Miljövärden urval för publ'!$B$2:$H$2,0),FALSE),"")</f>
        <v>4.4917899999999999</v>
      </c>
      <c r="F196">
        <f>IFERROR(VLOOKUP($C196,'Miljövärden urval för publ'!$B$2:$H$600,MATCH('Miljövärden för publ företag'!F$4,'Miljövärden urval för publ'!$B$2:$H$2,0),FALSE),"")</f>
        <v>7.5194200000000002</v>
      </c>
      <c r="G196">
        <f>IFERROR(VLOOKUP($C196,'Miljövärden urval för publ'!$B$2:$H$600,MATCH('Miljövärden för publ företag'!G$4,'Miljövärden urval för publ'!$B$2:$H$2,0),FALSE),"")</f>
        <v>5.7331500000000002E-4</v>
      </c>
      <c r="J196">
        <f t="shared" si="11"/>
        <v>75</v>
      </c>
      <c r="M196">
        <v>192</v>
      </c>
      <c r="N196" t="str">
        <f t="shared" si="12"/>
        <v/>
      </c>
      <c r="P196" s="158">
        <f t="shared" si="13"/>
        <v>0</v>
      </c>
      <c r="Q196" s="152" t="str">
        <f t="shared" si="10"/>
        <v/>
      </c>
      <c r="S196" t="str">
        <f t="shared" si="14"/>
        <v/>
      </c>
    </row>
    <row r="197" spans="1:19">
      <c r="A197" s="162">
        <v>194</v>
      </c>
      <c r="B197" t="str">
        <f>IFERROR(INDEX('Miljövärden urval för publ'!$A$2:$AA$600,MATCH('Miljövärden för publ företag'!$A197,'Miljövärden urval för publ'!$R$2:$R$600,0),1),"")</f>
        <v>Norrtälje Energi AB</v>
      </c>
      <c r="C197" t="str">
        <f>IFERROR(INDEX('Miljövärden urval för publ'!$A$2:$AA$600,MATCH('Miljövärden för publ företag'!$A197,'Miljövärden urval för publ'!$R$2:$R$600,0),2),"")</f>
        <v>Rimbo</v>
      </c>
      <c r="D197">
        <f>IFERROR(VLOOKUP($C197,'Miljövärden urval för publ'!$B$2:$H$600,MATCH('Miljövärden för publ företag'!D$4,'Miljövärden urval för publ'!$B$2:$H$2,0),FALSE),"")</f>
        <v>7.1102299999999993E-2</v>
      </c>
      <c r="E197">
        <f>IFERROR(VLOOKUP($C197,'Miljövärden urval för publ'!$B$2:$H$600,MATCH('Miljövärden för publ företag'!E$4,'Miljövärden urval för publ'!$B$2:$H$2,0),FALSE),"")</f>
        <v>4.77135</v>
      </c>
      <c r="F197">
        <f>IFERROR(VLOOKUP($C197,'Miljövärden urval för publ'!$B$2:$H$600,MATCH('Miljövärden för publ företag'!F$4,'Miljövärden urval för publ'!$B$2:$H$2,0),FALSE),"")</f>
        <v>8.49498</v>
      </c>
      <c r="G197">
        <f>IFERROR(VLOOKUP($C197,'Miljövärden urval för publ'!$B$2:$H$600,MATCH('Miljövärden för publ företag'!G$4,'Miljövärden urval för publ'!$B$2:$H$2,0),FALSE),"")</f>
        <v>0</v>
      </c>
      <c r="J197">
        <f t="shared" si="11"/>
        <v>75</v>
      </c>
      <c r="M197">
        <v>193</v>
      </c>
      <c r="N197" t="str">
        <f t="shared" si="12"/>
        <v/>
      </c>
      <c r="P197" s="158">
        <f t="shared" si="13"/>
        <v>0</v>
      </c>
      <c r="Q197" s="152" t="str">
        <f t="shared" ref="Q197:Q260" si="15">IF(B197=$R$2,C197,"")</f>
        <v/>
      </c>
      <c r="S197" t="str">
        <f t="shared" si="14"/>
        <v/>
      </c>
    </row>
    <row r="198" spans="1:19">
      <c r="A198" s="162">
        <v>195</v>
      </c>
      <c r="B198" t="str">
        <f>IFERROR(INDEX('Miljövärden urval för publ'!$A$2:$AA$600,MATCH('Miljövärden för publ företag'!$A198,'Miljövärden urval för publ'!$R$2:$R$600,0),1),"")</f>
        <v>Nybro Energi AB</v>
      </c>
      <c r="C198" t="str">
        <f>IFERROR(INDEX('Miljövärden urval för publ'!$A$2:$AA$600,MATCH('Miljövärden för publ företag'!$A198,'Miljövärden urval för publ'!$R$2:$R$600,0),2),"")</f>
        <v>Nybro stadsnät</v>
      </c>
      <c r="D198">
        <f>IFERROR(VLOOKUP($C198,'Miljövärden urval för publ'!$B$2:$H$600,MATCH('Miljövärden för publ företag'!D$4,'Miljövärden urval för publ'!$B$2:$H$2,0),FALSE),"")</f>
        <v>0.119605</v>
      </c>
      <c r="E198">
        <f>IFERROR(VLOOKUP($C198,'Miljövärden urval för publ'!$B$2:$H$600,MATCH('Miljövärden för publ företag'!E$4,'Miljövärden urval för publ'!$B$2:$H$2,0),FALSE),"")</f>
        <v>143.90799999999999</v>
      </c>
      <c r="F198">
        <f>IFERROR(VLOOKUP($C198,'Miljövärden urval för publ'!$B$2:$H$600,MATCH('Miljövärden för publ företag'!F$4,'Miljövärden urval för publ'!$B$2:$H$2,0),FALSE),"")</f>
        <v>4.6162000000000001</v>
      </c>
      <c r="G198">
        <f>IFERROR(VLOOKUP($C198,'Miljövärden urval för publ'!$B$2:$H$600,MATCH('Miljövärden för publ företag'!G$4,'Miljövärden urval för publ'!$B$2:$H$2,0),FALSE),"")</f>
        <v>2.0495700000000001E-3</v>
      </c>
      <c r="J198">
        <f t="shared" ref="J198:J261" si="16">IF(B198=B197,J197,J197+1)</f>
        <v>76</v>
      </c>
      <c r="M198">
        <v>194</v>
      </c>
      <c r="N198" t="str">
        <f t="shared" ref="N198:N261" si="17">IFERROR(INDEX($B$4:$J$487,MATCH(M198,$J$4:$J$487,0),1),"")</f>
        <v/>
      </c>
      <c r="P198" s="158">
        <f t="shared" ref="P198:P261" si="18">IF(Q198="",P197,P197+1)</f>
        <v>0</v>
      </c>
      <c r="Q198" s="152" t="str">
        <f t="shared" si="15"/>
        <v/>
      </c>
      <c r="S198" t="str">
        <f t="shared" ref="S198:S261" si="19">IFERROR(INDEX($P$4:$Q$468,MATCH(R198,$P$4:$P$468,0),2),"")</f>
        <v/>
      </c>
    </row>
    <row r="199" spans="1:19">
      <c r="A199" s="162">
        <v>196</v>
      </c>
      <c r="B199" t="str">
        <f>IFERROR(INDEX('Miljövärden urval för publ'!$A$2:$AA$600,MATCH('Miljövärden för publ företag'!$A199,'Miljövärden urval för publ'!$R$2:$R$600,0),1),"")</f>
        <v>Nässjö Affärsverk AB</v>
      </c>
      <c r="C199" t="str">
        <f>IFERROR(INDEX('Miljövärden urval för publ'!$A$2:$AA$600,MATCH('Miljövärden för publ företag'!$A199,'Miljövärden urval för publ'!$R$2:$R$600,0),2),"")</f>
        <v>Anneberg</v>
      </c>
      <c r="D199">
        <f>IFERROR(VLOOKUP($C199,'Miljövärden urval för publ'!$B$2:$H$600,MATCH('Miljövärden för publ företag'!D$4,'Miljövärden urval för publ'!$B$2:$H$2,0),FALSE),"")</f>
        <v>0.19891600000000001</v>
      </c>
      <c r="E199">
        <f>IFERROR(VLOOKUP($C199,'Miljövärden urval för publ'!$B$2:$H$600,MATCH('Miljövärden för publ företag'!E$4,'Miljövärden urval för publ'!$B$2:$H$2,0),FALSE),"")</f>
        <v>13.183199999999999</v>
      </c>
      <c r="F199">
        <f>IFERROR(VLOOKUP($C199,'Miljövärden urval för publ'!$B$2:$H$600,MATCH('Miljövärden för publ företag'!F$4,'Miljövärden urval för publ'!$B$2:$H$2,0),FALSE),"")</f>
        <v>18.597200000000001</v>
      </c>
      <c r="G199">
        <f>IFERROR(VLOOKUP($C199,'Miljövärden urval för publ'!$B$2:$H$600,MATCH('Miljövärden för publ företag'!G$4,'Miljövärden urval för publ'!$B$2:$H$2,0),FALSE),"")</f>
        <v>2.2548499999999999E-2</v>
      </c>
      <c r="J199">
        <f t="shared" si="16"/>
        <v>77</v>
      </c>
      <c r="M199">
        <v>195</v>
      </c>
      <c r="N199" t="str">
        <f t="shared" si="17"/>
        <v/>
      </c>
      <c r="P199" s="158">
        <f t="shared" si="18"/>
        <v>0</v>
      </c>
      <c r="Q199" s="152" t="str">
        <f t="shared" si="15"/>
        <v/>
      </c>
      <c r="S199" t="str">
        <f t="shared" si="19"/>
        <v/>
      </c>
    </row>
    <row r="200" spans="1:19">
      <c r="A200" s="162">
        <v>197</v>
      </c>
      <c r="B200" t="str">
        <f>IFERROR(INDEX('Miljövärden urval för publ'!$A$2:$AA$600,MATCH('Miljövärden för publ företag'!$A200,'Miljövärden urval för publ'!$R$2:$R$600,0),1),"")</f>
        <v>Nässjö Affärsverk AB</v>
      </c>
      <c r="C200" t="str">
        <f>IFERROR(INDEX('Miljövärden urval för publ'!$A$2:$AA$600,MATCH('Miljövärden för publ företag'!$A200,'Miljövärden urval för publ'!$R$2:$R$600,0),2),"")</f>
        <v>Bodafors</v>
      </c>
      <c r="D200">
        <f>IFERROR(VLOOKUP($C200,'Miljövärden urval för publ'!$B$2:$H$600,MATCH('Miljövärden för publ företag'!D$4,'Miljövärden urval för publ'!$B$2:$H$2,0),FALSE),"")</f>
        <v>0.109126</v>
      </c>
      <c r="E200">
        <f>IFERROR(VLOOKUP($C200,'Miljövärden urval för publ'!$B$2:$H$600,MATCH('Miljövärden för publ företag'!E$4,'Miljövärden urval för publ'!$B$2:$H$2,0),FALSE),"")</f>
        <v>13.3011</v>
      </c>
      <c r="F200">
        <f>IFERROR(VLOOKUP($C200,'Miljövärden urval för publ'!$B$2:$H$600,MATCH('Miljövärden för publ företag'!F$4,'Miljövärden urval för publ'!$B$2:$H$2,0),FALSE),"")</f>
        <v>10.116099999999999</v>
      </c>
      <c r="G200">
        <f>IFERROR(VLOOKUP($C200,'Miljövärden urval för publ'!$B$2:$H$600,MATCH('Miljövärden för publ företag'!G$4,'Miljövärden urval för publ'!$B$2:$H$2,0),FALSE),"")</f>
        <v>1.8708300000000001E-2</v>
      </c>
      <c r="J200">
        <f t="shared" si="16"/>
        <v>77</v>
      </c>
      <c r="M200">
        <v>196</v>
      </c>
      <c r="N200" t="str">
        <f t="shared" si="17"/>
        <v/>
      </c>
      <c r="P200" s="158">
        <f t="shared" si="18"/>
        <v>0</v>
      </c>
      <c r="Q200" s="152" t="str">
        <f t="shared" si="15"/>
        <v/>
      </c>
      <c r="S200" t="str">
        <f t="shared" si="19"/>
        <v/>
      </c>
    </row>
    <row r="201" spans="1:19">
      <c r="A201" s="162">
        <v>198</v>
      </c>
      <c r="B201" t="str">
        <f>IFERROR(INDEX('Miljövärden urval för publ'!$A$2:$AA$600,MATCH('Miljövärden för publ företag'!$A201,'Miljövärden urval för publ'!$R$2:$R$600,0),1),"")</f>
        <v>Nässjö Affärsverk AB</v>
      </c>
      <c r="C201" t="str">
        <f>IFERROR(INDEX('Miljövärden urval för publ'!$A$2:$AA$600,MATCH('Miljövärden för publ företag'!$A201,'Miljövärden urval för publ'!$R$2:$R$600,0),2),"")</f>
        <v>Nässjö</v>
      </c>
      <c r="D201">
        <f>IFERROR(VLOOKUP($C201,'Miljövärden urval för publ'!$B$2:$H$600,MATCH('Miljövärden för publ företag'!D$4,'Miljövärden urval för publ'!$B$2:$H$2,0),FALSE),"")</f>
        <v>8.1880400000000006E-2</v>
      </c>
      <c r="E201">
        <f>IFERROR(VLOOKUP($C201,'Miljövärden urval för publ'!$B$2:$H$600,MATCH('Miljövärden för publ företag'!E$4,'Miljövärden urval för publ'!$B$2:$H$2,0),FALSE),"")</f>
        <v>9.8191900000000008</v>
      </c>
      <c r="F201">
        <f>IFERROR(VLOOKUP($C201,'Miljövärden urval för publ'!$B$2:$H$600,MATCH('Miljövärden för publ företag'!F$4,'Miljövärden urval för publ'!$B$2:$H$2,0),FALSE),"")</f>
        <v>6.0835100000000004</v>
      </c>
      <c r="G201">
        <f>IFERROR(VLOOKUP($C201,'Miljövärden urval för publ'!$B$2:$H$600,MATCH('Miljövärden för publ företag'!G$4,'Miljövärden urval för publ'!$B$2:$H$2,0),FALSE),"")</f>
        <v>2.3308800000000001E-2</v>
      </c>
      <c r="J201">
        <f t="shared" si="16"/>
        <v>77</v>
      </c>
      <c r="M201">
        <v>197</v>
      </c>
      <c r="N201" t="str">
        <f t="shared" si="17"/>
        <v/>
      </c>
      <c r="P201" s="158">
        <f t="shared" si="18"/>
        <v>0</v>
      </c>
      <c r="Q201" s="152" t="str">
        <f t="shared" si="15"/>
        <v/>
      </c>
      <c r="S201" t="str">
        <f t="shared" si="19"/>
        <v/>
      </c>
    </row>
    <row r="202" spans="1:19">
      <c r="A202" s="162">
        <v>199</v>
      </c>
      <c r="B202" t="str">
        <f>IFERROR(INDEX('Miljövärden urval för publ'!$A$2:$AA$600,MATCH('Miljövärden för publ företag'!$A202,'Miljövärden urval för publ'!$R$2:$R$600,0),1),"")</f>
        <v>Olofströms Kraft AB</v>
      </c>
      <c r="C202" t="str">
        <f>IFERROR(INDEX('Miljövärden urval för publ'!$A$2:$AA$600,MATCH('Miljövärden för publ företag'!$A202,'Miljövärden urval för publ'!$R$2:$R$600,0),2),"")</f>
        <v>Olofström</v>
      </c>
      <c r="D202">
        <f>IFERROR(VLOOKUP($C202,'Miljövärden urval för publ'!$B$2:$H$600,MATCH('Miljövärden för publ företag'!D$4,'Miljövärden urval för publ'!$B$2:$H$2,0),FALSE),"")</f>
        <v>9.2245999999999995E-2</v>
      </c>
      <c r="E202">
        <f>IFERROR(VLOOKUP($C202,'Miljövärden urval för publ'!$B$2:$H$600,MATCH('Miljövärden för publ företag'!E$4,'Miljövärden urval för publ'!$B$2:$H$2,0),FALSE),"")</f>
        <v>10.433299999999999</v>
      </c>
      <c r="F202">
        <f>IFERROR(VLOOKUP($C202,'Miljövärden urval för publ'!$B$2:$H$600,MATCH('Miljövärden för publ företag'!F$4,'Miljövärden urval för publ'!$B$2:$H$2,0),FALSE),"")</f>
        <v>7.2331000000000003</v>
      </c>
      <c r="G202">
        <f>IFERROR(VLOOKUP($C202,'Miljövärden urval för publ'!$B$2:$H$600,MATCH('Miljövärden för publ företag'!G$4,'Miljövärden urval för publ'!$B$2:$H$2,0),FALSE),"")</f>
        <v>2.2125700000000002E-2</v>
      </c>
      <c r="J202">
        <f t="shared" si="16"/>
        <v>78</v>
      </c>
      <c r="M202">
        <v>198</v>
      </c>
      <c r="N202" t="str">
        <f t="shared" si="17"/>
        <v/>
      </c>
      <c r="P202" s="158">
        <f t="shared" si="18"/>
        <v>0</v>
      </c>
      <c r="Q202" s="152" t="str">
        <f t="shared" si="15"/>
        <v/>
      </c>
      <c r="S202" t="str">
        <f t="shared" si="19"/>
        <v/>
      </c>
    </row>
    <row r="203" spans="1:19">
      <c r="A203" s="162">
        <v>200</v>
      </c>
      <c r="B203" t="str">
        <f>IFERROR(INDEX('Miljövärden urval för publ'!$A$2:$AA$600,MATCH('Miljövärden för publ företag'!$A203,'Miljövärden urval för publ'!$R$2:$R$600,0),1),"")</f>
        <v>Oskarshamn Energi AB</v>
      </c>
      <c r="C203" t="str">
        <f>IFERROR(INDEX('Miljövärden urval för publ'!$A$2:$AA$600,MATCH('Miljövärden för publ företag'!$A203,'Miljövärden urval för publ'!$R$2:$R$600,0),2),"")</f>
        <v>Oskarshamn</v>
      </c>
      <c r="D203">
        <f>IFERROR(VLOOKUP($C203,'Miljövärden urval för publ'!$B$2:$H$600,MATCH('Miljövärden för publ företag'!D$4,'Miljövärden urval för publ'!$B$2:$H$2,0),FALSE),"")</f>
        <v>8.7092299999999997E-2</v>
      </c>
      <c r="E203">
        <f>IFERROR(VLOOKUP($C203,'Miljövärden urval för publ'!$B$2:$H$600,MATCH('Miljövärden för publ företag'!E$4,'Miljövärden urval för publ'!$B$2:$H$2,0),FALSE),"")</f>
        <v>4.19597</v>
      </c>
      <c r="F203">
        <f>IFERROR(VLOOKUP($C203,'Miljövärden urval för publ'!$B$2:$H$600,MATCH('Miljövärden för publ företag'!F$4,'Miljövärden urval för publ'!$B$2:$H$2,0),FALSE),"")</f>
        <v>6.8563700000000001</v>
      </c>
      <c r="G203">
        <f>IFERROR(VLOOKUP($C203,'Miljövärden urval för publ'!$B$2:$H$600,MATCH('Miljövärden för publ företag'!G$4,'Miljövärden urval för publ'!$B$2:$H$2,0),FALSE),"")</f>
        <v>6.2608E-4</v>
      </c>
      <c r="J203">
        <f t="shared" si="16"/>
        <v>79</v>
      </c>
      <c r="M203">
        <v>199</v>
      </c>
      <c r="N203" t="str">
        <f t="shared" si="17"/>
        <v/>
      </c>
      <c r="P203" s="158">
        <f t="shared" si="18"/>
        <v>0</v>
      </c>
      <c r="Q203" s="152" t="str">
        <f t="shared" si="15"/>
        <v/>
      </c>
      <c r="S203" t="str">
        <f t="shared" si="19"/>
        <v/>
      </c>
    </row>
    <row r="204" spans="1:19">
      <c r="A204" s="162">
        <v>201</v>
      </c>
      <c r="B204" t="str">
        <f>IFERROR(INDEX('Miljövärden urval för publ'!$A$2:$AA$600,MATCH('Miljövärden för publ företag'!$A204,'Miljövärden urval för publ'!$R$2:$R$600,0),1),"")</f>
        <v>Oxelö Energi AB</v>
      </c>
      <c r="C204" t="str">
        <f>IFERROR(INDEX('Miljövärden urval för publ'!$A$2:$AA$600,MATCH('Miljövärden för publ företag'!$A204,'Miljövärden urval för publ'!$R$2:$R$600,0),2),"")</f>
        <v>Oxelösund</v>
      </c>
      <c r="D204">
        <f>IFERROR(VLOOKUP($C204,'Miljövärden urval för publ'!$B$2:$H$600,MATCH('Miljövärden för publ företag'!D$4,'Miljövärden urval för publ'!$B$2:$H$2,0),FALSE),"")</f>
        <v>7.3800000000000004E-2</v>
      </c>
      <c r="E204">
        <f>IFERROR(VLOOKUP($C204,'Miljövärden urval för publ'!$B$2:$H$600,MATCH('Miljövärden för publ företag'!E$4,'Miljövärden urval för publ'!$B$2:$H$2,0),FALSE),"")</f>
        <v>10.154999999999999</v>
      </c>
      <c r="F204">
        <f>IFERROR(VLOOKUP($C204,'Miljövärden urval för publ'!$B$2:$H$600,MATCH('Miljövärden för publ företag'!F$4,'Miljövärden urval för publ'!$B$2:$H$2,0),FALSE),"")</f>
        <v>0</v>
      </c>
      <c r="G204">
        <f>IFERROR(VLOOKUP($C204,'Miljövärden urval för publ'!$B$2:$H$600,MATCH('Miljövärden för publ företag'!G$4,'Miljövärden urval för publ'!$B$2:$H$2,0),FALSE),"")</f>
        <v>1.13674E-2</v>
      </c>
      <c r="J204">
        <f t="shared" si="16"/>
        <v>80</v>
      </c>
      <c r="M204">
        <v>200</v>
      </c>
      <c r="N204" t="str">
        <f t="shared" si="17"/>
        <v/>
      </c>
      <c r="P204" s="158">
        <f t="shared" si="18"/>
        <v>0</v>
      </c>
      <c r="Q204" s="152" t="str">
        <f t="shared" si="15"/>
        <v/>
      </c>
      <c r="S204" t="str">
        <f t="shared" si="19"/>
        <v/>
      </c>
    </row>
    <row r="205" spans="1:19">
      <c r="A205" s="162">
        <v>202</v>
      </c>
      <c r="B205" t="str">
        <f>IFERROR(INDEX('Miljövärden urval för publ'!$A$2:$AA$600,MATCH('Miljövärden för publ företag'!$A205,'Miljövärden urval för publ'!$R$2:$R$600,0),1),"")</f>
        <v>Partille Energi AB</v>
      </c>
      <c r="C205" t="str">
        <f>IFERROR(INDEX('Miljövärden urval för publ'!$A$2:$AA$600,MATCH('Miljövärden för publ företag'!$A205,'Miljövärden urval för publ'!$R$2:$R$600,0),2),"")</f>
        <v>Partille</v>
      </c>
      <c r="D205">
        <f>IFERROR(VLOOKUP($C205,'Miljövärden urval för publ'!$B$2:$H$600,MATCH('Miljövärden för publ företag'!D$4,'Miljövärden urval för publ'!$B$2:$H$2,0),FALSE),"")</f>
        <v>0.13028899999999999</v>
      </c>
      <c r="E205">
        <f>IFERROR(VLOOKUP($C205,'Miljövärden urval för publ'!$B$2:$H$600,MATCH('Miljövärden för publ företag'!E$4,'Miljövärden urval för publ'!$B$2:$H$2,0),FALSE),"")</f>
        <v>45.086799999999997</v>
      </c>
      <c r="F205">
        <f>IFERROR(VLOOKUP($C205,'Miljövärden urval för publ'!$B$2:$H$600,MATCH('Miljövärden för publ företag'!F$4,'Miljövärden urval för publ'!$B$2:$H$2,0),FALSE),"")</f>
        <v>3.00549</v>
      </c>
      <c r="G205">
        <f>IFERROR(VLOOKUP($C205,'Miljövärden urval för publ'!$B$2:$H$600,MATCH('Miljövärden för publ företag'!G$4,'Miljövärden urval för publ'!$B$2:$H$2,0),FALSE),"")</f>
        <v>9.1699999999999993E-3</v>
      </c>
      <c r="J205">
        <f t="shared" si="16"/>
        <v>81</v>
      </c>
      <c r="M205">
        <v>201</v>
      </c>
      <c r="N205" t="str">
        <f t="shared" si="17"/>
        <v/>
      </c>
      <c r="P205" s="158">
        <f t="shared" si="18"/>
        <v>0</v>
      </c>
      <c r="Q205" s="152" t="str">
        <f t="shared" si="15"/>
        <v/>
      </c>
      <c r="S205" t="str">
        <f t="shared" si="19"/>
        <v/>
      </c>
    </row>
    <row r="206" spans="1:19">
      <c r="A206" s="162">
        <v>203</v>
      </c>
      <c r="B206" t="str">
        <f>IFERROR(INDEX('Miljövärden urval för publ'!$A$2:$AA$600,MATCH('Miljövärden för publ företag'!$A206,'Miljövärden urval för publ'!$R$2:$R$600,0),1),"")</f>
        <v>Perstorps Fjärrvärme AB</v>
      </c>
      <c r="C206" t="str">
        <f>IFERROR(INDEX('Miljövärden urval för publ'!$A$2:$AA$600,MATCH('Miljövärden för publ företag'!$A206,'Miljövärden urval för publ'!$R$2:$R$600,0),2),"")</f>
        <v>Perstorp</v>
      </c>
      <c r="D206">
        <f>IFERROR(VLOOKUP($C206,'Miljövärden urval för publ'!$B$2:$H$600,MATCH('Miljövärden för publ företag'!D$4,'Miljövärden urval för publ'!$B$2:$H$2,0),FALSE),"")</f>
        <v>3.3609300000000002E-2</v>
      </c>
      <c r="E206">
        <f>IFERROR(VLOOKUP($C206,'Miljövärden urval för publ'!$B$2:$H$600,MATCH('Miljövärden för publ företag'!E$4,'Miljövärden urval för publ'!$B$2:$H$2,0),FALSE),"")</f>
        <v>4.2878699999999998</v>
      </c>
      <c r="F206">
        <f>IFERROR(VLOOKUP($C206,'Miljövärden urval för publ'!$B$2:$H$600,MATCH('Miljövärden för publ företag'!F$4,'Miljövärden urval för publ'!$B$2:$H$2,0),FALSE),"")</f>
        <v>7.5037799999999999</v>
      </c>
      <c r="G206">
        <f>IFERROR(VLOOKUP($C206,'Miljövärden urval för publ'!$B$2:$H$600,MATCH('Miljövärden för publ företag'!G$4,'Miljövärden urval för publ'!$B$2:$H$2,0),FALSE),"")</f>
        <v>0</v>
      </c>
      <c r="J206">
        <f t="shared" si="16"/>
        <v>82</v>
      </c>
      <c r="M206">
        <v>202</v>
      </c>
      <c r="N206" t="str">
        <f t="shared" si="17"/>
        <v/>
      </c>
      <c r="P206" s="158">
        <f t="shared" si="18"/>
        <v>0</v>
      </c>
      <c r="Q206" s="152" t="str">
        <f t="shared" si="15"/>
        <v/>
      </c>
      <c r="S206" t="str">
        <f t="shared" si="19"/>
        <v/>
      </c>
    </row>
    <row r="207" spans="1:19">
      <c r="A207" s="162">
        <v>204</v>
      </c>
      <c r="B207" t="str">
        <f>IFERROR(INDEX('Miljövärden urval för publ'!$A$2:$AA$600,MATCH('Miljövärden för publ företag'!$A207,'Miljövärden urval för publ'!$R$2:$R$600,0),1),"")</f>
        <v>PiteEnergi AB</v>
      </c>
      <c r="C207" t="str">
        <f>IFERROR(INDEX('Miljövärden urval för publ'!$A$2:$AA$600,MATCH('Miljövärden för publ företag'!$A207,'Miljövärden urval för publ'!$R$2:$R$600,0),2),"")</f>
        <v>Norrfjärden</v>
      </c>
      <c r="D207">
        <f>IFERROR(VLOOKUP($C207,'Miljövärden urval för publ'!$B$2:$H$600,MATCH('Miljövärden för publ företag'!D$4,'Miljövärden urval för publ'!$B$2:$H$2,0),FALSE),"")</f>
        <v>0.25221700000000002</v>
      </c>
      <c r="E207">
        <f>IFERROR(VLOOKUP($C207,'Miljövärden urval för publ'!$B$2:$H$600,MATCH('Miljövärden för publ företag'!E$4,'Miljövärden urval för publ'!$B$2:$H$2,0),FALSE),"")</f>
        <v>5.2508299999999997</v>
      </c>
      <c r="F207">
        <f>IFERROR(VLOOKUP($C207,'Miljövärden urval för publ'!$B$2:$H$600,MATCH('Miljövärden för publ företag'!F$4,'Miljövärden urval för publ'!$B$2:$H$2,0),FALSE),"")</f>
        <v>17.703099999999999</v>
      </c>
      <c r="G207">
        <f>IFERROR(VLOOKUP($C207,'Miljövärden urval för publ'!$B$2:$H$600,MATCH('Miljövärden för publ företag'!G$4,'Miljövärden urval för publ'!$B$2:$H$2,0),FALSE),"")</f>
        <v>5.3915600000000005E-4</v>
      </c>
      <c r="J207">
        <f t="shared" si="16"/>
        <v>83</v>
      </c>
      <c r="M207">
        <v>203</v>
      </c>
      <c r="N207" t="str">
        <f t="shared" si="17"/>
        <v/>
      </c>
      <c r="P207" s="158">
        <f t="shared" si="18"/>
        <v>0</v>
      </c>
      <c r="Q207" s="152" t="str">
        <f t="shared" si="15"/>
        <v/>
      </c>
      <c r="S207" t="str">
        <f t="shared" si="19"/>
        <v/>
      </c>
    </row>
    <row r="208" spans="1:19">
      <c r="A208" s="162">
        <v>205</v>
      </c>
      <c r="B208" t="str">
        <f>IFERROR(INDEX('Miljövärden urval för publ'!$A$2:$AA$600,MATCH('Miljövärden för publ företag'!$A208,'Miljövärden urval för publ'!$R$2:$R$600,0),1),"")</f>
        <v>PiteEnergi AB</v>
      </c>
      <c r="C208" t="str">
        <f>IFERROR(INDEX('Miljövärden urval för publ'!$A$2:$AA$600,MATCH('Miljövärden för publ företag'!$A208,'Miljövärden urval för publ'!$R$2:$R$600,0),2),"")</f>
        <v>Piteå</v>
      </c>
      <c r="D208">
        <f>IFERROR(VLOOKUP($C208,'Miljövärden urval för publ'!$B$2:$H$600,MATCH('Miljövärden för publ företag'!D$4,'Miljövärden urval för publ'!$B$2:$H$2,0),FALSE),"")</f>
        <v>2.4383999999999999E-2</v>
      </c>
      <c r="E208">
        <f>IFERROR(VLOOKUP($C208,'Miljövärden urval för publ'!$B$2:$H$600,MATCH('Miljövärden för publ företag'!E$4,'Miljövärden urval för publ'!$B$2:$H$2,0),FALSE),"")</f>
        <v>3.6838299999999999</v>
      </c>
      <c r="F208">
        <f>IFERROR(VLOOKUP($C208,'Miljövärden urval för publ'!$B$2:$H$600,MATCH('Miljövärden för publ företag'!F$4,'Miljövärden urval för publ'!$B$2:$H$2,0),FALSE),"")</f>
        <v>0.30240400000000001</v>
      </c>
      <c r="G208">
        <f>IFERROR(VLOOKUP($C208,'Miljövärden urval för publ'!$B$2:$H$600,MATCH('Miljövärden för publ företag'!G$4,'Miljövärden urval för publ'!$B$2:$H$2,0),FALSE),"")</f>
        <v>1.1344099999999999E-2</v>
      </c>
      <c r="J208">
        <f t="shared" si="16"/>
        <v>83</v>
      </c>
      <c r="M208">
        <v>204</v>
      </c>
      <c r="N208" t="str">
        <f t="shared" si="17"/>
        <v/>
      </c>
      <c r="P208" s="158">
        <f t="shared" si="18"/>
        <v>0</v>
      </c>
      <c r="Q208" s="152" t="str">
        <f t="shared" si="15"/>
        <v/>
      </c>
      <c r="S208" t="str">
        <f t="shared" si="19"/>
        <v/>
      </c>
    </row>
    <row r="209" spans="1:19">
      <c r="A209" s="162">
        <v>206</v>
      </c>
      <c r="B209" t="str">
        <f>IFERROR(INDEX('Miljövärden urval för publ'!$A$2:$AA$600,MATCH('Miljövärden för publ företag'!$A209,'Miljövärden urval för publ'!$R$2:$R$600,0),1),"")</f>
        <v>PiteEnergi AB</v>
      </c>
      <c r="C209" t="str">
        <f>IFERROR(INDEX('Miljövärden urval för publ'!$A$2:$AA$600,MATCH('Miljövärden för publ företag'!$A209,'Miljövärden urval för publ'!$R$2:$R$600,0),2),"")</f>
        <v>Rosvik</v>
      </c>
      <c r="D209">
        <f>IFERROR(VLOOKUP($C209,'Miljövärden urval för publ'!$B$2:$H$600,MATCH('Miljövärden för publ företag'!D$4,'Miljövärden urval för publ'!$B$2:$H$2,0),FALSE),"")</f>
        <v>8.1823499999999993E-2</v>
      </c>
      <c r="E209">
        <f>IFERROR(VLOOKUP($C209,'Miljövärden urval för publ'!$B$2:$H$600,MATCH('Miljövärden för publ företag'!E$4,'Miljövärden urval för publ'!$B$2:$H$2,0),FALSE),"")</f>
        <v>6.5098000000000003</v>
      </c>
      <c r="F209">
        <f>IFERROR(VLOOKUP($C209,'Miljövärden urval för publ'!$B$2:$H$600,MATCH('Miljövärden för publ företag'!F$4,'Miljövärden urval för publ'!$B$2:$H$2,0),FALSE),"")</f>
        <v>11.392200000000001</v>
      </c>
      <c r="G209">
        <f>IFERROR(VLOOKUP($C209,'Miljövärden urval för publ'!$B$2:$H$600,MATCH('Miljövärden för publ företag'!G$4,'Miljövärden urval för publ'!$B$2:$H$2,0),FALSE),"")</f>
        <v>0</v>
      </c>
      <c r="J209">
        <f t="shared" si="16"/>
        <v>83</v>
      </c>
      <c r="M209">
        <v>205</v>
      </c>
      <c r="N209" t="str">
        <f t="shared" si="17"/>
        <v/>
      </c>
      <c r="P209" s="158">
        <f t="shared" si="18"/>
        <v>0</v>
      </c>
      <c r="Q209" s="152" t="str">
        <f t="shared" si="15"/>
        <v/>
      </c>
      <c r="S209" t="str">
        <f t="shared" si="19"/>
        <v/>
      </c>
    </row>
    <row r="210" spans="1:19">
      <c r="A210" s="162">
        <v>207</v>
      </c>
      <c r="B210" t="str">
        <f>IFERROR(INDEX('Miljövärden urval för publ'!$A$2:$AA$600,MATCH('Miljövärden för publ företag'!$A210,'Miljövärden urval för publ'!$R$2:$R$600,0),1),"")</f>
        <v>PiteEnergi AB</v>
      </c>
      <c r="C210" t="str">
        <f>IFERROR(INDEX('Miljövärden urval för publ'!$A$2:$AA$600,MATCH('Miljövärden för publ företag'!$A210,'Miljövärden urval för publ'!$R$2:$R$600,0),2),"")</f>
        <v>Sjulnäs</v>
      </c>
      <c r="D210">
        <f>IFERROR(VLOOKUP($C210,'Miljövärden urval för publ'!$B$2:$H$600,MATCH('Miljövärden för publ företag'!D$4,'Miljövärden urval för publ'!$B$2:$H$2,0),FALSE),"")</f>
        <v>0.383158</v>
      </c>
      <c r="E210">
        <f>IFERROR(VLOOKUP($C210,'Miljövärden urval för publ'!$B$2:$H$600,MATCH('Miljövärden för publ företag'!E$4,'Miljövärden urval för publ'!$B$2:$H$2,0),FALSE),"")</f>
        <v>16.757100000000001</v>
      </c>
      <c r="F210">
        <f>IFERROR(VLOOKUP($C210,'Miljövärden urval för publ'!$B$2:$H$600,MATCH('Miljövärden för publ företag'!F$4,'Miljövärden urval för publ'!$B$2:$H$2,0),FALSE),"")</f>
        <v>16.731100000000001</v>
      </c>
      <c r="G210">
        <f>IFERROR(VLOOKUP($C210,'Miljövärden urval för publ'!$B$2:$H$600,MATCH('Miljövärden för publ företag'!G$4,'Miljövärden urval för publ'!$B$2:$H$2,0),FALSE),"")</f>
        <v>3.3679800000000003E-2</v>
      </c>
      <c r="J210">
        <f t="shared" si="16"/>
        <v>83</v>
      </c>
      <c r="M210">
        <v>206</v>
      </c>
      <c r="N210" t="str">
        <f t="shared" si="17"/>
        <v/>
      </c>
      <c r="P210" s="158">
        <f t="shared" si="18"/>
        <v>0</v>
      </c>
      <c r="Q210" s="152" t="str">
        <f t="shared" si="15"/>
        <v/>
      </c>
      <c r="S210" t="str">
        <f t="shared" si="19"/>
        <v/>
      </c>
    </row>
    <row r="211" spans="1:19">
      <c r="A211" s="162">
        <v>208</v>
      </c>
      <c r="B211" t="str">
        <f>IFERROR(INDEX('Miljövärden urval för publ'!$A$2:$AA$600,MATCH('Miljövärden för publ företag'!$A211,'Miljövärden urval för publ'!$R$2:$R$600,0),1),"")</f>
        <v>Ronneby Miljö och Teknik AB</v>
      </c>
      <c r="C211" t="str">
        <f>IFERROR(INDEX('Miljövärden urval för publ'!$A$2:$AA$600,MATCH('Miljövärden för publ företag'!$A211,'Miljövärden urval för publ'!$R$2:$R$600,0),2),"")</f>
        <v>Bräkne-Hoby</v>
      </c>
      <c r="D211">
        <f>IFERROR(VLOOKUP($C211,'Miljövärden urval för publ'!$B$2:$H$600,MATCH('Miljövärden för publ företag'!D$4,'Miljövärden urval för publ'!$B$2:$H$2,0),FALSE),"")</f>
        <v>9.6664100000000003E-2</v>
      </c>
      <c r="E211">
        <f>IFERROR(VLOOKUP($C211,'Miljövärden urval för publ'!$B$2:$H$600,MATCH('Miljövärden för publ företag'!E$4,'Miljövärden urval för publ'!$B$2:$H$2,0),FALSE),"")</f>
        <v>6.3925799999999997</v>
      </c>
      <c r="F211">
        <f>IFERROR(VLOOKUP($C211,'Miljövärden urval för publ'!$B$2:$H$600,MATCH('Miljövärden för publ företag'!F$4,'Miljövärden urval för publ'!$B$2:$H$2,0),FALSE),"")</f>
        <v>11.1531</v>
      </c>
      <c r="G211">
        <f>IFERROR(VLOOKUP($C211,'Miljövärden urval för publ'!$B$2:$H$600,MATCH('Miljövärden för publ företag'!G$4,'Miljövärden urval för publ'!$B$2:$H$2,0),FALSE),"")</f>
        <v>1.5974400000000001E-3</v>
      </c>
      <c r="J211">
        <f t="shared" si="16"/>
        <v>84</v>
      </c>
      <c r="M211">
        <v>207</v>
      </c>
      <c r="N211" t="str">
        <f t="shared" si="17"/>
        <v/>
      </c>
      <c r="P211" s="158">
        <f t="shared" si="18"/>
        <v>0</v>
      </c>
      <c r="Q211" s="152" t="str">
        <f t="shared" si="15"/>
        <v/>
      </c>
      <c r="S211" t="str">
        <f t="shared" si="19"/>
        <v/>
      </c>
    </row>
    <row r="212" spans="1:19">
      <c r="A212" s="162">
        <v>209</v>
      </c>
      <c r="B212" t="str">
        <f>IFERROR(INDEX('Miljövärden urval för publ'!$A$2:$AA$600,MATCH('Miljövärden för publ företag'!$A212,'Miljövärden urval för publ'!$R$2:$R$600,0),1),"")</f>
        <v>Ronneby Miljö och Teknik AB</v>
      </c>
      <c r="C212" t="str">
        <f>IFERROR(INDEX('Miljövärden urval för publ'!$A$2:$AA$600,MATCH('Miljövärden för publ företag'!$A212,'Miljövärden urval för publ'!$R$2:$R$600,0),2),"")</f>
        <v>Ronneby-Kallinge</v>
      </c>
      <c r="D212">
        <f>IFERROR(VLOOKUP($C212,'Miljövärden urval för publ'!$B$2:$H$600,MATCH('Miljövärden för publ företag'!D$4,'Miljövärden urval för publ'!$B$2:$H$2,0),FALSE),"")</f>
        <v>8.37677E-2</v>
      </c>
      <c r="E212">
        <f>IFERROR(VLOOKUP($C212,'Miljövärden urval för publ'!$B$2:$H$600,MATCH('Miljövärden för publ företag'!E$4,'Miljövärden urval för publ'!$B$2:$H$2,0),FALSE),"")</f>
        <v>5.8116099999999999</v>
      </c>
      <c r="F212">
        <f>IFERROR(VLOOKUP($C212,'Miljövärden urval för publ'!$B$2:$H$600,MATCH('Miljövärden för publ företag'!F$4,'Miljövärden urval för publ'!$B$2:$H$2,0),FALSE),"")</f>
        <v>9.6363800000000008</v>
      </c>
      <c r="G212">
        <f>IFERROR(VLOOKUP($C212,'Miljövärden urval för publ'!$B$2:$H$600,MATCH('Miljövärden för publ företag'!G$4,'Miljövärden urval för publ'!$B$2:$H$2,0),FALSE),"")</f>
        <v>4.0867100000000003E-3</v>
      </c>
      <c r="J212">
        <f t="shared" si="16"/>
        <v>84</v>
      </c>
      <c r="M212">
        <v>208</v>
      </c>
      <c r="N212" t="str">
        <f t="shared" si="17"/>
        <v/>
      </c>
      <c r="P212" s="158">
        <f t="shared" si="18"/>
        <v>0</v>
      </c>
      <c r="Q212" s="152" t="str">
        <f t="shared" si="15"/>
        <v/>
      </c>
      <c r="S212" t="str">
        <f t="shared" si="19"/>
        <v/>
      </c>
    </row>
    <row r="213" spans="1:19">
      <c r="A213" s="162">
        <v>210</v>
      </c>
      <c r="B213" t="str">
        <f>IFERROR(INDEX('Miljövärden urval för publ'!$A$2:$AA$600,MATCH('Miljövärden för publ företag'!$A213,'Miljövärden urval för publ'!$R$2:$R$600,0),1),"")</f>
        <v>Sala-Heby Energi AB</v>
      </c>
      <c r="C213" t="str">
        <f>IFERROR(INDEX('Miljövärden urval för publ'!$A$2:$AA$600,MATCH('Miljövärden för publ företag'!$A213,'Miljövärden urval för publ'!$R$2:$R$600,0),2),"")</f>
        <v>Sala-Heby</v>
      </c>
      <c r="D213">
        <f>IFERROR(VLOOKUP($C213,'Miljövärden urval för publ'!$B$2:$H$600,MATCH('Miljövärden för publ företag'!D$4,'Miljövärden urval för publ'!$B$2:$H$2,0),FALSE),"")</f>
        <v>0.15019199999999999</v>
      </c>
      <c r="E213">
        <f>IFERROR(VLOOKUP($C213,'Miljövärden urval för publ'!$B$2:$H$600,MATCH('Miljövärden för publ företag'!E$4,'Miljövärden urval för publ'!$B$2:$H$2,0),FALSE),"")</f>
        <v>4.4182499999999996</v>
      </c>
      <c r="F213">
        <f>IFERROR(VLOOKUP($C213,'Miljövärden urval för publ'!$B$2:$H$600,MATCH('Miljövärden för publ företag'!F$4,'Miljövärden urval för publ'!$B$2:$H$2,0),FALSE),"")</f>
        <v>8.4449199999999998</v>
      </c>
      <c r="G213">
        <f>IFERROR(VLOOKUP($C213,'Miljövärden urval för publ'!$B$2:$H$600,MATCH('Miljövärden för publ företag'!G$4,'Miljövärden urval för publ'!$B$2:$H$2,0),FALSE),"")</f>
        <v>0</v>
      </c>
      <c r="J213">
        <f t="shared" si="16"/>
        <v>85</v>
      </c>
      <c r="M213">
        <v>209</v>
      </c>
      <c r="N213" t="str">
        <f t="shared" si="17"/>
        <v/>
      </c>
      <c r="P213" s="158">
        <f t="shared" si="18"/>
        <v>0</v>
      </c>
      <c r="Q213" s="152" t="str">
        <f t="shared" si="15"/>
        <v/>
      </c>
      <c r="S213" t="str">
        <f t="shared" si="19"/>
        <v/>
      </c>
    </row>
    <row r="214" spans="1:19">
      <c r="A214" s="162">
        <v>211</v>
      </c>
      <c r="B214" t="str">
        <f>IFERROR(INDEX('Miljövärden urval för publ'!$A$2:$AA$600,MATCH('Miljövärden för publ företag'!$A214,'Miljövärden urval för publ'!$R$2:$R$600,0),1),"")</f>
        <v>Sandviken Energi AB</v>
      </c>
      <c r="C214" t="str">
        <f>IFERROR(INDEX('Miljövärden urval för publ'!$A$2:$AA$600,MATCH('Miljövärden för publ företag'!$A214,'Miljövärden urval för publ'!$R$2:$R$600,0),2),"")</f>
        <v>Sandviken</v>
      </c>
      <c r="D214">
        <f>IFERROR(VLOOKUP($C214,'Miljövärden urval för publ'!$B$2:$H$600,MATCH('Miljövärden för publ företag'!D$4,'Miljövärden urval för publ'!$B$2:$H$2,0),FALSE),"")</f>
        <v>0.56970299999999996</v>
      </c>
      <c r="E214">
        <f>IFERROR(VLOOKUP($C214,'Miljövärden urval för publ'!$B$2:$H$600,MATCH('Miljövärden för publ företag'!E$4,'Miljövärden urval för publ'!$B$2:$H$2,0),FALSE),"")</f>
        <v>176.76300000000001</v>
      </c>
      <c r="F214">
        <f>IFERROR(VLOOKUP($C214,'Miljövärden urval för publ'!$B$2:$H$600,MATCH('Miljövärden för publ företag'!F$4,'Miljövärden urval för publ'!$B$2:$H$2,0),FALSE),"")</f>
        <v>21.859000000000002</v>
      </c>
      <c r="G214">
        <f>IFERROR(VLOOKUP($C214,'Miljövärden urval för publ'!$B$2:$H$600,MATCH('Miljövärden för publ företag'!G$4,'Miljövärden urval för publ'!$B$2:$H$2,0),FALSE),"")</f>
        <v>2.3903199999999999E-2</v>
      </c>
      <c r="J214">
        <f t="shared" si="16"/>
        <v>86</v>
      </c>
      <c r="M214">
        <v>210</v>
      </c>
      <c r="N214" t="str">
        <f t="shared" si="17"/>
        <v/>
      </c>
      <c r="P214" s="158">
        <f t="shared" si="18"/>
        <v>0</v>
      </c>
      <c r="Q214" s="152" t="str">
        <f t="shared" si="15"/>
        <v/>
      </c>
      <c r="S214" t="str">
        <f t="shared" si="19"/>
        <v/>
      </c>
    </row>
    <row r="215" spans="1:19">
      <c r="A215" s="162">
        <v>212</v>
      </c>
      <c r="B215" t="str">
        <f>IFERROR(INDEX('Miljövärden urval för publ'!$A$2:$AA$600,MATCH('Miljövärden för publ företag'!$A215,'Miljövärden urval för publ'!$R$2:$R$600,0),1),"")</f>
        <v>SEVAB Strängnäs Energi AB</v>
      </c>
      <c r="C215" t="str">
        <f>IFERROR(INDEX('Miljövärden urval för publ'!$A$2:$AA$600,MATCH('Miljövärden för publ företag'!$A215,'Miljövärden urval för publ'!$R$2:$R$600,0),2),"")</f>
        <v>Strängnäs</v>
      </c>
      <c r="D215">
        <f>IFERROR(VLOOKUP($C215,'Miljövärden urval för publ'!$B$2:$H$600,MATCH('Miljövärden för publ företag'!D$4,'Miljövärden urval för publ'!$B$2:$H$2,0),FALSE),"")</f>
        <v>8.4626599999999996E-2</v>
      </c>
      <c r="E215">
        <f>IFERROR(VLOOKUP($C215,'Miljövärden urval för publ'!$B$2:$H$600,MATCH('Miljövärden för publ företag'!E$4,'Miljövärden urval för publ'!$B$2:$H$2,0),FALSE),"")</f>
        <v>13.0017</v>
      </c>
      <c r="F215">
        <f>IFERROR(VLOOKUP($C215,'Miljövärden urval för publ'!$B$2:$H$600,MATCH('Miljövärden för publ företag'!F$4,'Miljövärden urval för publ'!$B$2:$H$2,0),FALSE),"")</f>
        <v>5.4145700000000003</v>
      </c>
      <c r="G215">
        <f>IFERROR(VLOOKUP($C215,'Miljövärden urval för publ'!$B$2:$H$600,MATCH('Miljövärden för publ företag'!G$4,'Miljövärden urval för publ'!$B$2:$H$2,0),FALSE),"")</f>
        <v>2.4029100000000001E-2</v>
      </c>
      <c r="J215">
        <f t="shared" si="16"/>
        <v>87</v>
      </c>
      <c r="M215">
        <v>211</v>
      </c>
      <c r="N215" t="str">
        <f t="shared" si="17"/>
        <v/>
      </c>
      <c r="P215" s="158">
        <f t="shared" si="18"/>
        <v>0</v>
      </c>
      <c r="Q215" s="152" t="str">
        <f t="shared" si="15"/>
        <v/>
      </c>
      <c r="S215" t="str">
        <f t="shared" si="19"/>
        <v/>
      </c>
    </row>
    <row r="216" spans="1:19">
      <c r="A216" s="162">
        <v>213</v>
      </c>
      <c r="B216" t="str">
        <f>IFERROR(INDEX('Miljövärden urval för publ'!$A$2:$AA$600,MATCH('Miljövärden för publ företag'!$A216,'Miljövärden urval för publ'!$R$2:$R$600,0),1),"")</f>
        <v>Skara Energi AB</v>
      </c>
      <c r="C216" t="str">
        <f>IFERROR(INDEX('Miljövärden urval för publ'!$A$2:$AA$600,MATCH('Miljövärden för publ företag'!$A216,'Miljövärden urval för publ'!$R$2:$R$600,0),2),"")</f>
        <v>Skara</v>
      </c>
      <c r="D216">
        <f>IFERROR(VLOOKUP($C216,'Miljövärden urval för publ'!$B$2:$H$600,MATCH('Miljövärden för publ företag'!D$4,'Miljövärden urval för publ'!$B$2:$H$2,0),FALSE),"")</f>
        <v>8.6814000000000002E-2</v>
      </c>
      <c r="E216">
        <f>IFERROR(VLOOKUP($C216,'Miljövärden urval för publ'!$B$2:$H$600,MATCH('Miljövärden för publ företag'!E$4,'Miljövärden urval för publ'!$B$2:$H$2,0),FALSE),"")</f>
        <v>11.3126</v>
      </c>
      <c r="F216">
        <f>IFERROR(VLOOKUP($C216,'Miljövärden urval för publ'!$B$2:$H$600,MATCH('Miljövärden för publ företag'!F$4,'Miljövärden urval för publ'!$B$2:$H$2,0),FALSE),"")</f>
        <v>7.2042599999999997</v>
      </c>
      <c r="G216">
        <f>IFERROR(VLOOKUP($C216,'Miljövärden urval för publ'!$B$2:$H$600,MATCH('Miljövärden för publ företag'!G$4,'Miljövärden urval för publ'!$B$2:$H$2,0),FALSE),"")</f>
        <v>7.8356899999999993E-3</v>
      </c>
      <c r="J216">
        <f t="shared" si="16"/>
        <v>88</v>
      </c>
      <c r="M216">
        <v>212</v>
      </c>
      <c r="N216" t="str">
        <f t="shared" si="17"/>
        <v/>
      </c>
      <c r="P216" s="158">
        <f t="shared" si="18"/>
        <v>0</v>
      </c>
      <c r="Q216" s="152" t="str">
        <f t="shared" si="15"/>
        <v/>
      </c>
      <c r="S216" t="str">
        <f t="shared" si="19"/>
        <v/>
      </c>
    </row>
    <row r="217" spans="1:19">
      <c r="A217" s="162">
        <v>214</v>
      </c>
      <c r="B217" t="str">
        <f>IFERROR(INDEX('Miljövärden urval för publ'!$A$2:$AA$600,MATCH('Miljövärden för publ företag'!$A217,'Miljövärden urval för publ'!$R$2:$R$600,0),1),"")</f>
        <v>Skellefteå Kraft AB</v>
      </c>
      <c r="C217" t="str">
        <f>IFERROR(INDEX('Miljövärden urval för publ'!$A$2:$AA$600,MATCH('Miljövärden för publ företag'!$A217,'Miljövärden urval för publ'!$R$2:$R$600,0),2),"")</f>
        <v>Boliden</v>
      </c>
      <c r="D217">
        <f>IFERROR(VLOOKUP($C217,'Miljövärden urval för publ'!$B$2:$H$600,MATCH('Miljövärden för publ företag'!D$4,'Miljövärden urval för publ'!$B$2:$H$2,0),FALSE),"")</f>
        <v>0.16047800000000001</v>
      </c>
      <c r="E217">
        <f>IFERROR(VLOOKUP($C217,'Miljövärden urval för publ'!$B$2:$H$600,MATCH('Miljövärden för publ företag'!E$4,'Miljövärden urval för publ'!$B$2:$H$2,0),FALSE),"")</f>
        <v>7.9906100000000002</v>
      </c>
      <c r="F217">
        <f>IFERROR(VLOOKUP($C217,'Miljövärden urval för publ'!$B$2:$H$600,MATCH('Miljövärden för publ företag'!F$4,'Miljövärden urval för publ'!$B$2:$H$2,0),FALSE),"")</f>
        <v>17.734999999999999</v>
      </c>
      <c r="G217">
        <f>IFERROR(VLOOKUP($C217,'Miljövärden urval för publ'!$B$2:$H$600,MATCH('Miljövärden för publ företag'!G$4,'Miljövärden urval för publ'!$B$2:$H$2,0),FALSE),"")</f>
        <v>8.7610899999999992E-3</v>
      </c>
      <c r="J217">
        <f t="shared" si="16"/>
        <v>89</v>
      </c>
      <c r="M217">
        <v>213</v>
      </c>
      <c r="N217" t="str">
        <f t="shared" si="17"/>
        <v/>
      </c>
      <c r="P217" s="158">
        <f t="shared" si="18"/>
        <v>0</v>
      </c>
      <c r="Q217" s="152" t="str">
        <f t="shared" si="15"/>
        <v/>
      </c>
      <c r="S217" t="str">
        <f t="shared" si="19"/>
        <v/>
      </c>
    </row>
    <row r="218" spans="1:19">
      <c r="A218" s="162">
        <v>215</v>
      </c>
      <c r="B218" t="str">
        <f>IFERROR(INDEX('Miljövärden urval för publ'!$A$2:$AA$600,MATCH('Miljövärden för publ företag'!$A218,'Miljövärden urval för publ'!$R$2:$R$600,0),1),"")</f>
        <v>Skellefteå Kraft AB</v>
      </c>
      <c r="C218" t="str">
        <f>IFERROR(INDEX('Miljövärden urval för publ'!$A$2:$AA$600,MATCH('Miljövärden för publ företag'!$A218,'Miljövärden urval för publ'!$R$2:$R$600,0),2),"")</f>
        <v>Bureå</v>
      </c>
      <c r="D218">
        <f>IFERROR(VLOOKUP($C218,'Miljövärden urval för publ'!$B$2:$H$600,MATCH('Miljövärden för publ företag'!D$4,'Miljövärden urval för publ'!$B$2:$H$2,0),FALSE),"")</f>
        <v>0.16806499999999999</v>
      </c>
      <c r="E218">
        <f>IFERROR(VLOOKUP($C218,'Miljövärden urval för publ'!$B$2:$H$600,MATCH('Miljövärden för publ företag'!E$4,'Miljövärden urval för publ'!$B$2:$H$2,0),FALSE),"")</f>
        <v>8.2013800000000003</v>
      </c>
      <c r="F218">
        <f>IFERROR(VLOOKUP($C218,'Miljövärden urval för publ'!$B$2:$H$600,MATCH('Miljövärden för publ företag'!F$4,'Miljövärden urval för publ'!$B$2:$H$2,0),FALSE),"")</f>
        <v>18.901299999999999</v>
      </c>
      <c r="G218">
        <f>IFERROR(VLOOKUP($C218,'Miljövärden urval för publ'!$B$2:$H$600,MATCH('Miljövärden för publ företag'!G$4,'Miljövärden urval för publ'!$B$2:$H$2,0),FALSE),"")</f>
        <v>7.8867799999999995E-3</v>
      </c>
      <c r="J218">
        <f t="shared" si="16"/>
        <v>89</v>
      </c>
      <c r="M218">
        <v>214</v>
      </c>
      <c r="N218" t="str">
        <f t="shared" si="17"/>
        <v/>
      </c>
      <c r="P218" s="158">
        <f t="shared" si="18"/>
        <v>0</v>
      </c>
      <c r="Q218" s="152" t="str">
        <f t="shared" si="15"/>
        <v/>
      </c>
      <c r="S218" t="str">
        <f t="shared" si="19"/>
        <v/>
      </c>
    </row>
    <row r="219" spans="1:19">
      <c r="A219" s="162">
        <v>216</v>
      </c>
      <c r="B219" t="str">
        <f>IFERROR(INDEX('Miljövärden urval för publ'!$A$2:$AA$600,MATCH('Miljövärden för publ företag'!$A219,'Miljövärden urval för publ'!$R$2:$R$600,0),1),"")</f>
        <v>Skellefteå Kraft AB</v>
      </c>
      <c r="C219" t="str">
        <f>IFERROR(INDEX('Miljövärden urval för publ'!$A$2:$AA$600,MATCH('Miljövärden för publ företag'!$A219,'Miljövärden urval för publ'!$R$2:$R$600,0),2),"")</f>
        <v>Burträsk</v>
      </c>
      <c r="D219">
        <f>IFERROR(VLOOKUP($C219,'Miljövärden urval för publ'!$B$2:$H$600,MATCH('Miljövärden för publ företag'!D$4,'Miljövärden urval för publ'!$B$2:$H$2,0),FALSE),"")</f>
        <v>9.6041899999999999E-2</v>
      </c>
      <c r="E219">
        <f>IFERROR(VLOOKUP($C219,'Miljövärden urval för publ'!$B$2:$H$600,MATCH('Miljövärden för publ företag'!E$4,'Miljövärden urval för publ'!$B$2:$H$2,0),FALSE),"")</f>
        <v>6.4747000000000003</v>
      </c>
      <c r="F219">
        <f>IFERROR(VLOOKUP($C219,'Miljövärden urval för publ'!$B$2:$H$600,MATCH('Miljövärden för publ företag'!F$4,'Miljövärden urval för publ'!$B$2:$H$2,0),FALSE),"")</f>
        <v>12.6858</v>
      </c>
      <c r="G219">
        <f>IFERROR(VLOOKUP($C219,'Miljövärden urval för publ'!$B$2:$H$600,MATCH('Miljövärden för publ företag'!G$4,'Miljövärden urval för publ'!$B$2:$H$2,0),FALSE),"")</f>
        <v>3.0666600000000001E-3</v>
      </c>
      <c r="J219">
        <f t="shared" si="16"/>
        <v>89</v>
      </c>
      <c r="M219">
        <v>215</v>
      </c>
      <c r="N219" t="str">
        <f t="shared" si="17"/>
        <v/>
      </c>
      <c r="P219" s="158">
        <f t="shared" si="18"/>
        <v>0</v>
      </c>
      <c r="Q219" s="152" t="str">
        <f t="shared" si="15"/>
        <v/>
      </c>
      <c r="S219" t="str">
        <f t="shared" si="19"/>
        <v/>
      </c>
    </row>
    <row r="220" spans="1:19">
      <c r="A220" s="162">
        <v>217</v>
      </c>
      <c r="B220" t="str">
        <f>IFERROR(INDEX('Miljövärden urval för publ'!$A$2:$AA$600,MATCH('Miljövärden för publ företag'!$A220,'Miljövärden urval för publ'!$R$2:$R$600,0),1),"")</f>
        <v>Skellefteå Kraft AB</v>
      </c>
      <c r="C220" t="str">
        <f>IFERROR(INDEX('Miljövärden urval för publ'!$A$2:$AA$600,MATCH('Miljövärden för publ företag'!$A220,'Miljövärden urval för publ'!$R$2:$R$600,0),2),"")</f>
        <v>Byske</v>
      </c>
      <c r="D220">
        <f>IFERROR(VLOOKUP($C220,'Miljövärden urval för publ'!$B$2:$H$600,MATCH('Miljövärden för publ företag'!D$4,'Miljövärden urval för publ'!$B$2:$H$2,0),FALSE),"")</f>
        <v>0.156943</v>
      </c>
      <c r="E220">
        <f>IFERROR(VLOOKUP($C220,'Miljövärden urval för publ'!$B$2:$H$600,MATCH('Miljövärden för publ företag'!E$4,'Miljövärden urval för publ'!$B$2:$H$2,0),FALSE),"")</f>
        <v>6.8880299999999997</v>
      </c>
      <c r="F220">
        <f>IFERROR(VLOOKUP($C220,'Miljövärden urval för publ'!$B$2:$H$600,MATCH('Miljövärden för publ företag'!F$4,'Miljövärden urval för publ'!$B$2:$H$2,0),FALSE),"")</f>
        <v>18.135400000000001</v>
      </c>
      <c r="G220">
        <f>IFERROR(VLOOKUP($C220,'Miljövärden urval för publ'!$B$2:$H$600,MATCH('Miljövärden för publ företag'!G$4,'Miljövärden urval för publ'!$B$2:$H$2,0),FALSE),"")</f>
        <v>5.0039000000000004E-3</v>
      </c>
      <c r="J220">
        <f t="shared" si="16"/>
        <v>89</v>
      </c>
      <c r="M220">
        <v>216</v>
      </c>
      <c r="N220" t="str">
        <f t="shared" si="17"/>
        <v/>
      </c>
      <c r="P220" s="158">
        <f t="shared" si="18"/>
        <v>0</v>
      </c>
      <c r="Q220" s="152" t="str">
        <f t="shared" si="15"/>
        <v/>
      </c>
      <c r="S220" t="str">
        <f t="shared" si="19"/>
        <v/>
      </c>
    </row>
    <row r="221" spans="1:19">
      <c r="A221" s="162">
        <v>218</v>
      </c>
      <c r="B221" t="str">
        <f>IFERROR(INDEX('Miljövärden urval för publ'!$A$2:$AA$600,MATCH('Miljövärden för publ företag'!$A221,'Miljövärden urval för publ'!$R$2:$R$600,0),1),"")</f>
        <v>Skellefteå Kraft AB</v>
      </c>
      <c r="C221" t="str">
        <f>IFERROR(INDEX('Miljövärden urval för publ'!$A$2:$AA$600,MATCH('Miljövärden för publ företag'!$A221,'Miljövärden urval för publ'!$R$2:$R$600,0),2),"")</f>
        <v>Jörn</v>
      </c>
      <c r="D221">
        <f>IFERROR(VLOOKUP($C221,'Miljövärden urval för publ'!$B$2:$H$600,MATCH('Miljövärden för publ företag'!D$4,'Miljövärden urval för publ'!$B$2:$H$2,0),FALSE),"")</f>
        <v>0.166322</v>
      </c>
      <c r="E221">
        <f>IFERROR(VLOOKUP($C221,'Miljövärden urval för publ'!$B$2:$H$600,MATCH('Miljövärden för publ företag'!E$4,'Miljövärden urval för publ'!$B$2:$H$2,0),FALSE),"")</f>
        <v>9.7083300000000001</v>
      </c>
      <c r="F221">
        <f>IFERROR(VLOOKUP($C221,'Miljövärden urval för publ'!$B$2:$H$600,MATCH('Miljövärden för publ företag'!F$4,'Miljövärden urval för publ'!$B$2:$H$2,0),FALSE),"")</f>
        <v>17.5793</v>
      </c>
      <c r="G221">
        <f>IFERROR(VLOOKUP($C221,'Miljövärden urval för publ'!$B$2:$H$600,MATCH('Miljövärden för publ företag'!G$4,'Miljövärden urval för publ'!$B$2:$H$2,0),FALSE),"")</f>
        <v>1.4197100000000001E-2</v>
      </c>
      <c r="J221">
        <f t="shared" si="16"/>
        <v>89</v>
      </c>
      <c r="M221">
        <v>217</v>
      </c>
      <c r="N221" t="str">
        <f t="shared" si="17"/>
        <v/>
      </c>
      <c r="P221" s="158">
        <f t="shared" si="18"/>
        <v>0</v>
      </c>
      <c r="Q221" s="152" t="str">
        <f t="shared" si="15"/>
        <v/>
      </c>
      <c r="S221" t="str">
        <f t="shared" si="19"/>
        <v/>
      </c>
    </row>
    <row r="222" spans="1:19">
      <c r="A222" s="162">
        <v>219</v>
      </c>
      <c r="B222" t="str">
        <f>IFERROR(INDEX('Miljövärden urval för publ'!$A$2:$AA$600,MATCH('Miljövärden för publ företag'!$A222,'Miljövärden urval för publ'!$R$2:$R$600,0),1),"")</f>
        <v>Skellefteå Kraft AB</v>
      </c>
      <c r="C222" t="str">
        <f>IFERROR(INDEX('Miljövärden urval för publ'!$A$2:$AA$600,MATCH('Miljövärden för publ företag'!$A222,'Miljövärden urval för publ'!$R$2:$R$600,0),2),"")</f>
        <v>Kåge</v>
      </c>
      <c r="D222">
        <f>IFERROR(VLOOKUP($C222,'Miljövärden urval för publ'!$B$2:$H$600,MATCH('Miljövärden för publ företag'!D$4,'Miljövärden urval för publ'!$B$2:$H$2,0),FALSE),"")</f>
        <v>0.17488500000000001</v>
      </c>
      <c r="E222">
        <f>IFERROR(VLOOKUP($C222,'Miljövärden urval för publ'!$B$2:$H$600,MATCH('Miljövärden för publ företag'!E$4,'Miljövärden urval för publ'!$B$2:$H$2,0),FALSE),"")</f>
        <v>7.6517200000000001</v>
      </c>
      <c r="F222">
        <f>IFERROR(VLOOKUP($C222,'Miljövärden urval för publ'!$B$2:$H$600,MATCH('Miljövärden för publ företag'!F$4,'Miljövärden urval för publ'!$B$2:$H$2,0),FALSE),"")</f>
        <v>19.072500000000002</v>
      </c>
      <c r="G222">
        <f>IFERROR(VLOOKUP($C222,'Miljövärden urval för publ'!$B$2:$H$600,MATCH('Miljövärden för publ företag'!G$4,'Miljövärden urval för publ'!$B$2:$H$2,0),FALSE),"")</f>
        <v>6.0923100000000001E-3</v>
      </c>
      <c r="J222">
        <f t="shared" si="16"/>
        <v>89</v>
      </c>
      <c r="M222">
        <v>218</v>
      </c>
      <c r="N222" t="str">
        <f t="shared" si="17"/>
        <v/>
      </c>
      <c r="P222" s="158">
        <f t="shared" si="18"/>
        <v>0</v>
      </c>
      <c r="Q222" s="152" t="str">
        <f t="shared" si="15"/>
        <v/>
      </c>
      <c r="S222" t="str">
        <f t="shared" si="19"/>
        <v/>
      </c>
    </row>
    <row r="223" spans="1:19">
      <c r="A223" s="162">
        <v>220</v>
      </c>
      <c r="B223" t="str">
        <f>IFERROR(INDEX('Miljövärden urval för publ'!$A$2:$AA$600,MATCH('Miljövärden för publ företag'!$A223,'Miljövärden urval för publ'!$R$2:$R$600,0),1),"")</f>
        <v>Skellefteå Kraft AB</v>
      </c>
      <c r="C223" t="str">
        <f>IFERROR(INDEX('Miljövärden urval för publ'!$A$2:$AA$600,MATCH('Miljövärden för publ företag'!$A223,'Miljövärden urval för publ'!$R$2:$R$600,0),2),"")</f>
        <v>Lidbacken</v>
      </c>
      <c r="D223">
        <f>IFERROR(VLOOKUP($C223,'Miljövärden urval för publ'!$B$2:$H$600,MATCH('Miljövärden för publ företag'!D$4,'Miljövärden urval för publ'!$B$2:$H$2,0),FALSE),"")</f>
        <v>0.171984</v>
      </c>
      <c r="E223">
        <f>IFERROR(VLOOKUP($C223,'Miljövärden urval för publ'!$B$2:$H$600,MATCH('Miljövärden för publ företag'!E$4,'Miljövärden urval för publ'!$B$2:$H$2,0),FALSE),"")</f>
        <v>9.0583399999999994</v>
      </c>
      <c r="F223">
        <f>IFERROR(VLOOKUP($C223,'Miljövärden urval för publ'!$B$2:$H$600,MATCH('Miljövärden för publ företag'!F$4,'Miljövärden urval för publ'!$B$2:$H$2,0),FALSE),"")</f>
        <v>18.532499999999999</v>
      </c>
      <c r="G223">
        <f>IFERROR(VLOOKUP($C223,'Miljövärden urval för publ'!$B$2:$H$600,MATCH('Miljövärden för publ företag'!G$4,'Miljövärden urval för publ'!$B$2:$H$2,0),FALSE),"")</f>
        <v>1.07858E-2</v>
      </c>
      <c r="J223">
        <f t="shared" si="16"/>
        <v>89</v>
      </c>
      <c r="M223">
        <v>219</v>
      </c>
      <c r="N223" t="str">
        <f t="shared" si="17"/>
        <v/>
      </c>
      <c r="P223" s="158">
        <f t="shared" si="18"/>
        <v>0</v>
      </c>
      <c r="Q223" s="152" t="str">
        <f t="shared" si="15"/>
        <v/>
      </c>
      <c r="S223" t="str">
        <f t="shared" si="19"/>
        <v/>
      </c>
    </row>
    <row r="224" spans="1:19">
      <c r="A224" s="162">
        <v>221</v>
      </c>
      <c r="B224" t="str">
        <f>IFERROR(INDEX('Miljövärden urval för publ'!$A$2:$AA$600,MATCH('Miljövärden för publ företag'!$A224,'Miljövärden urval för publ'!$R$2:$R$600,0),1),"")</f>
        <v>Skellefteå Kraft AB</v>
      </c>
      <c r="C224" t="str">
        <f>IFERROR(INDEX('Miljövärden urval för publ'!$A$2:$AA$600,MATCH('Miljövärden för publ företag'!$A224,'Miljövärden urval för publ'!$R$2:$R$600,0),2),"")</f>
        <v>Lycksele</v>
      </c>
      <c r="D224">
        <f>IFERROR(VLOOKUP($C224,'Miljövärden urval för publ'!$B$2:$H$600,MATCH('Miljövärden för publ företag'!D$4,'Miljövärden urval för publ'!$B$2:$H$2,0),FALSE),"")</f>
        <v>0.104791</v>
      </c>
      <c r="E224">
        <f>IFERROR(VLOOKUP($C224,'Miljövärden urval för publ'!$B$2:$H$600,MATCH('Miljövärden för publ företag'!E$4,'Miljövärden urval för publ'!$B$2:$H$2,0),FALSE),"")</f>
        <v>27.017900000000001</v>
      </c>
      <c r="F224">
        <f>IFERROR(VLOOKUP($C224,'Miljövärden urval för publ'!$B$2:$H$600,MATCH('Miljövärden för publ företag'!F$4,'Miljövärden urval för publ'!$B$2:$H$2,0),FALSE),"")</f>
        <v>10.9178</v>
      </c>
      <c r="G224">
        <f>IFERROR(VLOOKUP($C224,'Miljövärden urval för publ'!$B$2:$H$600,MATCH('Miljövärden för publ företag'!G$4,'Miljövärden urval för publ'!$B$2:$H$2,0),FALSE),"")</f>
        <v>6.8425099999999998E-4</v>
      </c>
      <c r="J224">
        <f t="shared" si="16"/>
        <v>89</v>
      </c>
      <c r="M224">
        <v>220</v>
      </c>
      <c r="N224" t="str">
        <f t="shared" si="17"/>
        <v/>
      </c>
      <c r="P224" s="158">
        <f t="shared" si="18"/>
        <v>0</v>
      </c>
      <c r="Q224" s="152" t="str">
        <f t="shared" si="15"/>
        <v/>
      </c>
      <c r="S224" t="str">
        <f t="shared" si="19"/>
        <v/>
      </c>
    </row>
    <row r="225" spans="1:19">
      <c r="A225" s="162">
        <v>222</v>
      </c>
      <c r="B225" t="str">
        <f>IFERROR(INDEX('Miljövärden urval för publ'!$A$2:$AA$600,MATCH('Miljövärden för publ företag'!$A225,'Miljövärden urval för publ'!$R$2:$R$600,0),1),"")</f>
        <v>Skellefteå Kraft AB</v>
      </c>
      <c r="C225" t="str">
        <f>IFERROR(INDEX('Miljövärden urval för publ'!$A$2:$AA$600,MATCH('Miljövärden för publ företag'!$A225,'Miljövärden urval för publ'!$R$2:$R$600,0),2),"")</f>
        <v>Lövånger</v>
      </c>
      <c r="D225">
        <f>IFERROR(VLOOKUP($C225,'Miljövärden urval för publ'!$B$2:$H$600,MATCH('Miljövärden för publ företag'!D$4,'Miljövärden urval för publ'!$B$2:$H$2,0),FALSE),"")</f>
        <v>0.147811</v>
      </c>
      <c r="E225">
        <f>IFERROR(VLOOKUP($C225,'Miljövärden urval för publ'!$B$2:$H$600,MATCH('Miljövärden för publ företag'!E$4,'Miljövärden urval för publ'!$B$2:$H$2,0),FALSE),"")</f>
        <v>5.5995999999999997</v>
      </c>
      <c r="F225">
        <f>IFERROR(VLOOKUP($C225,'Miljövärden urval för publ'!$B$2:$H$600,MATCH('Miljövärden för publ företag'!F$4,'Miljövärden urval för publ'!$B$2:$H$2,0),FALSE),"")</f>
        <v>16.232099999999999</v>
      </c>
      <c r="G225">
        <f>IFERROR(VLOOKUP($C225,'Miljövärden urval för publ'!$B$2:$H$600,MATCH('Miljövärden för publ företag'!G$4,'Miljövärden urval för publ'!$B$2:$H$2,0),FALSE),"")</f>
        <v>3.1135899999999998E-3</v>
      </c>
      <c r="J225">
        <f t="shared" si="16"/>
        <v>89</v>
      </c>
      <c r="M225">
        <v>221</v>
      </c>
      <c r="N225" t="str">
        <f t="shared" si="17"/>
        <v/>
      </c>
      <c r="P225" s="158">
        <f t="shared" si="18"/>
        <v>0</v>
      </c>
      <c r="Q225" s="152" t="str">
        <f t="shared" si="15"/>
        <v/>
      </c>
      <c r="S225" t="str">
        <f t="shared" si="19"/>
        <v/>
      </c>
    </row>
    <row r="226" spans="1:19">
      <c r="A226" s="162">
        <v>223</v>
      </c>
      <c r="B226" t="str">
        <f>IFERROR(INDEX('Miljövärden urval för publ'!$A$2:$AA$600,MATCH('Miljövärden för publ företag'!$A226,'Miljövärden urval för publ'!$R$2:$R$600,0),1),"")</f>
        <v>Skellefteå Kraft AB</v>
      </c>
      <c r="C226" t="str">
        <f>IFERROR(INDEX('Miljövärden urval för publ'!$A$2:$AA$600,MATCH('Miljövärden för publ företag'!$A226,'Miljövärden urval för publ'!$R$2:$R$600,0),2),"")</f>
        <v>Malå</v>
      </c>
      <c r="D226">
        <f>IFERROR(VLOOKUP($C226,'Miljövärden urval för publ'!$B$2:$H$600,MATCH('Miljövärden för publ företag'!D$4,'Miljövärden urval för publ'!$B$2:$H$2,0),FALSE),"")</f>
        <v>5.14159E-2</v>
      </c>
      <c r="E226">
        <f>IFERROR(VLOOKUP($C226,'Miljövärden urval för publ'!$B$2:$H$600,MATCH('Miljövärden för publ företag'!E$4,'Miljövärden urval för publ'!$B$2:$H$2,0),FALSE),"")</f>
        <v>5.5507299999999997</v>
      </c>
      <c r="F226">
        <f>IFERROR(VLOOKUP($C226,'Miljövärden urval för publ'!$B$2:$H$600,MATCH('Miljövärden för publ företag'!F$4,'Miljövärden urval för publ'!$B$2:$H$2,0),FALSE),"")</f>
        <v>7.8956400000000002</v>
      </c>
      <c r="G226">
        <f>IFERROR(VLOOKUP($C226,'Miljövärden urval för publ'!$B$2:$H$600,MATCH('Miljövärden för publ företag'!G$4,'Miljövärden urval för publ'!$B$2:$H$2,0),FALSE),"")</f>
        <v>5.3028700000000003E-3</v>
      </c>
      <c r="J226">
        <f t="shared" si="16"/>
        <v>89</v>
      </c>
      <c r="M226">
        <v>222</v>
      </c>
      <c r="N226" t="str">
        <f t="shared" si="17"/>
        <v/>
      </c>
      <c r="P226" s="158">
        <f t="shared" si="18"/>
        <v>0</v>
      </c>
      <c r="Q226" s="152" t="str">
        <f t="shared" si="15"/>
        <v/>
      </c>
      <c r="S226" t="str">
        <f t="shared" si="19"/>
        <v/>
      </c>
    </row>
    <row r="227" spans="1:19">
      <c r="A227" s="162">
        <v>224</v>
      </c>
      <c r="B227" t="str">
        <f>IFERROR(INDEX('Miljövärden urval för publ'!$A$2:$AA$600,MATCH('Miljövärden för publ företag'!$A227,'Miljövärden urval för publ'!$R$2:$R$600,0),1),"")</f>
        <v>Skellefteå Kraft AB</v>
      </c>
      <c r="C227" t="str">
        <f>IFERROR(INDEX('Miljövärden urval för publ'!$A$2:$AA$600,MATCH('Miljövärden för publ företag'!$A227,'Miljövärden urval för publ'!$R$2:$R$600,0),2),"")</f>
        <v>Norsjö</v>
      </c>
      <c r="D227">
        <f>IFERROR(VLOOKUP($C227,'Miljövärden urval för publ'!$B$2:$H$600,MATCH('Miljövärden för publ företag'!D$4,'Miljövärden urval för publ'!$B$2:$H$2,0),FALSE),"")</f>
        <v>7.1065799999999998E-2</v>
      </c>
      <c r="E227">
        <f>IFERROR(VLOOKUP($C227,'Miljövärden urval för publ'!$B$2:$H$600,MATCH('Miljövärden för publ företag'!E$4,'Miljövärden urval för publ'!$B$2:$H$2,0),FALSE),"")</f>
        <v>3.4954499999999999</v>
      </c>
      <c r="F227">
        <f>IFERROR(VLOOKUP($C227,'Miljövärden urval för publ'!$B$2:$H$600,MATCH('Miljövärden för publ företag'!F$4,'Miljövärden urval för publ'!$B$2:$H$2,0),FALSE),"")</f>
        <v>7.5225099999999996</v>
      </c>
      <c r="G227">
        <f>IFERROR(VLOOKUP($C227,'Miljövärden urval för publ'!$B$2:$H$600,MATCH('Miljövärden för publ företag'!G$4,'Miljövärden urval för publ'!$B$2:$H$2,0),FALSE),"")</f>
        <v>4.1635700000000001E-3</v>
      </c>
      <c r="J227">
        <f t="shared" si="16"/>
        <v>89</v>
      </c>
      <c r="M227">
        <v>223</v>
      </c>
      <c r="N227" t="str">
        <f t="shared" si="17"/>
        <v/>
      </c>
      <c r="P227" s="158">
        <f t="shared" si="18"/>
        <v>0</v>
      </c>
      <c r="Q227" s="152" t="str">
        <f t="shared" si="15"/>
        <v/>
      </c>
      <c r="S227" t="str">
        <f t="shared" si="19"/>
        <v/>
      </c>
    </row>
    <row r="228" spans="1:19">
      <c r="A228" s="162">
        <v>225</v>
      </c>
      <c r="B228" t="str">
        <f>IFERROR(INDEX('Miljövärden urval för publ'!$A$2:$AA$600,MATCH('Miljövärden för publ företag'!$A228,'Miljövärden urval för publ'!$R$2:$R$600,0),1),"")</f>
        <v>Skellefteå Kraft AB</v>
      </c>
      <c r="C228" t="str">
        <f>IFERROR(INDEX('Miljövärden urval för publ'!$A$2:$AA$600,MATCH('Miljövärden för publ företag'!$A228,'Miljövärden urval för publ'!$R$2:$R$600,0),2),"")</f>
        <v>Robertsfors</v>
      </c>
      <c r="D228">
        <f>IFERROR(VLOOKUP($C228,'Miljövärden urval för publ'!$B$2:$H$600,MATCH('Miljövärden för publ företag'!D$4,'Miljövärden urval för publ'!$B$2:$H$2,0),FALSE),"")</f>
        <v>0.17657999999999999</v>
      </c>
      <c r="E228">
        <f>IFERROR(VLOOKUP($C228,'Miljövärden urval för publ'!$B$2:$H$600,MATCH('Miljövärden för publ företag'!E$4,'Miljövärden urval för publ'!$B$2:$H$2,0),FALSE),"")</f>
        <v>6.8838200000000001</v>
      </c>
      <c r="F228">
        <f>IFERROR(VLOOKUP($C228,'Miljövärden urval för publ'!$B$2:$H$600,MATCH('Miljövärden för publ företag'!F$4,'Miljövärden urval för publ'!$B$2:$H$2,0),FALSE),"")</f>
        <v>20.705500000000001</v>
      </c>
      <c r="G228">
        <f>IFERROR(VLOOKUP($C228,'Miljövärden urval för publ'!$B$2:$H$600,MATCH('Miljövärden för publ företag'!G$4,'Miljövärden urval för publ'!$B$2:$H$2,0),FALSE),"")</f>
        <v>2.4803300000000002E-3</v>
      </c>
      <c r="J228">
        <f t="shared" si="16"/>
        <v>89</v>
      </c>
      <c r="M228">
        <v>224</v>
      </c>
      <c r="N228" t="str">
        <f t="shared" si="17"/>
        <v/>
      </c>
      <c r="P228" s="158">
        <f t="shared" si="18"/>
        <v>0</v>
      </c>
      <c r="Q228" s="152" t="str">
        <f t="shared" si="15"/>
        <v/>
      </c>
      <c r="S228" t="str">
        <f t="shared" si="19"/>
        <v/>
      </c>
    </row>
    <row r="229" spans="1:19">
      <c r="A229" s="162">
        <v>226</v>
      </c>
      <c r="B229" t="str">
        <f>IFERROR(INDEX('Miljövärden urval för publ'!$A$2:$AA$600,MATCH('Miljövärden för publ företag'!$A229,'Miljövärden urval för publ'!$R$2:$R$600,0),1),"")</f>
        <v>Skellefteå Kraft AB</v>
      </c>
      <c r="C229" t="str">
        <f>IFERROR(INDEX('Miljövärden urval för publ'!$A$2:$AA$600,MATCH('Miljövärden för publ företag'!$A229,'Miljövärden urval för publ'!$R$2:$R$600,0),2),"")</f>
        <v>Skellefteå</v>
      </c>
      <c r="D229">
        <f>IFERROR(VLOOKUP($C229,'Miljövärden urval för publ'!$B$2:$H$600,MATCH('Miljövärden för publ företag'!D$4,'Miljövärden urval för publ'!$B$2:$H$2,0),FALSE),"")</f>
        <v>0.129825</v>
      </c>
      <c r="E229">
        <f>IFERROR(VLOOKUP($C229,'Miljövärden urval för publ'!$B$2:$H$600,MATCH('Miljövärden för publ företag'!E$4,'Miljövärden urval för publ'!$B$2:$H$2,0),FALSE),"")</f>
        <v>38.700499999999998</v>
      </c>
      <c r="F229">
        <f>IFERROR(VLOOKUP($C229,'Miljövärden urval för publ'!$B$2:$H$600,MATCH('Miljövärden för publ företag'!F$4,'Miljövärden urval för publ'!$B$2:$H$2,0),FALSE),"")</f>
        <v>8.5895100000000006</v>
      </c>
      <c r="G229">
        <f>IFERROR(VLOOKUP($C229,'Miljövärden urval för publ'!$B$2:$H$600,MATCH('Miljövärden för publ företag'!G$4,'Miljövärden urval för publ'!$B$2:$H$2,0),FALSE),"")</f>
        <v>3.9055600000000002E-3</v>
      </c>
      <c r="J229">
        <f t="shared" si="16"/>
        <v>89</v>
      </c>
      <c r="M229">
        <v>225</v>
      </c>
      <c r="N229" t="str">
        <f t="shared" si="17"/>
        <v/>
      </c>
      <c r="P229" s="158">
        <f t="shared" si="18"/>
        <v>0</v>
      </c>
      <c r="Q229" s="152" t="str">
        <f t="shared" si="15"/>
        <v/>
      </c>
      <c r="S229" t="str">
        <f t="shared" si="19"/>
        <v/>
      </c>
    </row>
    <row r="230" spans="1:19">
      <c r="A230" s="162">
        <v>227</v>
      </c>
      <c r="B230" t="str">
        <f>IFERROR(INDEX('Miljövärden urval för publ'!$A$2:$AA$600,MATCH('Miljövärden för publ företag'!$A230,'Miljövärden urval för publ'!$R$2:$R$600,0),1),"")</f>
        <v>Skellefteå Kraft AB</v>
      </c>
      <c r="C230" t="str">
        <f>IFERROR(INDEX('Miljövärden urval för publ'!$A$2:$AA$600,MATCH('Miljövärden för publ företag'!$A230,'Miljövärden urval för publ'!$R$2:$R$600,0),2),"")</f>
        <v>Storuman</v>
      </c>
      <c r="D230">
        <f>IFERROR(VLOOKUP($C230,'Miljövärden urval för publ'!$B$2:$H$600,MATCH('Miljövärden för publ företag'!D$4,'Miljövärden urval för publ'!$B$2:$H$2,0),FALSE),"")</f>
        <v>0.19885</v>
      </c>
      <c r="E230">
        <f>IFERROR(VLOOKUP($C230,'Miljövärden urval för publ'!$B$2:$H$600,MATCH('Miljövärden för publ företag'!E$4,'Miljövärden urval för publ'!$B$2:$H$2,0),FALSE),"")</f>
        <v>10.3932</v>
      </c>
      <c r="F230">
        <f>IFERROR(VLOOKUP($C230,'Miljövärden urval för publ'!$B$2:$H$600,MATCH('Miljövärden för publ företag'!F$4,'Miljövärden urval för publ'!$B$2:$H$2,0),FALSE),"")</f>
        <v>20.965499999999999</v>
      </c>
      <c r="G230">
        <f>IFERROR(VLOOKUP($C230,'Miljövärden urval för publ'!$B$2:$H$600,MATCH('Miljövärden för publ företag'!G$4,'Miljövärden urval för publ'!$B$2:$H$2,0),FALSE),"")</f>
        <v>1.1119E-2</v>
      </c>
      <c r="J230">
        <f t="shared" si="16"/>
        <v>89</v>
      </c>
      <c r="M230">
        <v>226</v>
      </c>
      <c r="N230" t="str">
        <f t="shared" si="17"/>
        <v/>
      </c>
      <c r="P230" s="158">
        <f t="shared" si="18"/>
        <v>0</v>
      </c>
      <c r="Q230" s="152" t="str">
        <f t="shared" si="15"/>
        <v/>
      </c>
      <c r="S230" t="str">
        <f t="shared" si="19"/>
        <v/>
      </c>
    </row>
    <row r="231" spans="1:19">
      <c r="A231" s="162">
        <v>228</v>
      </c>
      <c r="B231" t="str">
        <f>IFERROR(INDEX('Miljövärden urval för publ'!$A$2:$AA$600,MATCH('Miljövärden för publ företag'!$A231,'Miljövärden urval för publ'!$R$2:$R$600,0),1),"")</f>
        <v>Skellefteå Kraft AB</v>
      </c>
      <c r="C231" t="str">
        <f>IFERROR(INDEX('Miljövärden urval för publ'!$A$2:$AA$600,MATCH('Miljövärden för publ företag'!$A231,'Miljövärden urval för publ'!$R$2:$R$600,0),2),"")</f>
        <v>Ursviken-Skelleftehamn</v>
      </c>
      <c r="D231">
        <f>IFERROR(VLOOKUP($C231,'Miljövärden urval för publ'!$B$2:$H$600,MATCH('Miljövärden för publ företag'!D$4,'Miljövärden urval för publ'!$B$2:$H$2,0),FALSE),"")</f>
        <v>2.1899999999999999E-2</v>
      </c>
      <c r="E231">
        <f>IFERROR(VLOOKUP($C231,'Miljövärden urval för publ'!$B$2:$H$600,MATCH('Miljövärden för publ företag'!E$4,'Miljövärden urval för publ'!$B$2:$H$2,0),FALSE),"")</f>
        <v>0</v>
      </c>
      <c r="F231">
        <f>IFERROR(VLOOKUP($C231,'Miljövärden urval för publ'!$B$2:$H$600,MATCH('Miljövärden för publ företag'!F$4,'Miljövärden urval för publ'!$B$2:$H$2,0),FALSE),"")</f>
        <v>0</v>
      </c>
      <c r="G231">
        <f>IFERROR(VLOOKUP($C231,'Miljövärden urval för publ'!$B$2:$H$600,MATCH('Miljövärden för publ företag'!G$4,'Miljövärden urval för publ'!$B$2:$H$2,0),FALSE),"")</f>
        <v>0</v>
      </c>
      <c r="J231">
        <f t="shared" si="16"/>
        <v>89</v>
      </c>
      <c r="M231">
        <v>227</v>
      </c>
      <c r="N231" t="str">
        <f t="shared" si="17"/>
        <v/>
      </c>
      <c r="P231" s="158">
        <f t="shared" si="18"/>
        <v>0</v>
      </c>
      <c r="Q231" s="152" t="str">
        <f t="shared" si="15"/>
        <v/>
      </c>
      <c r="S231" t="str">
        <f t="shared" si="19"/>
        <v/>
      </c>
    </row>
    <row r="232" spans="1:19">
      <c r="A232" s="162">
        <v>229</v>
      </c>
      <c r="B232" t="str">
        <f>IFERROR(INDEX('Miljövärden urval för publ'!$A$2:$AA$600,MATCH('Miljövärden för publ företag'!$A232,'Miljövärden urval för publ'!$R$2:$R$600,0),1),"")</f>
        <v>Skellefteå Kraft AB</v>
      </c>
      <c r="C232" t="str">
        <f>IFERROR(INDEX('Miljövärden urval för publ'!$A$2:$AA$600,MATCH('Miljövärden för publ företag'!$A232,'Miljövärden urval för publ'!$R$2:$R$600,0),2),"")</f>
        <v>Vindeln</v>
      </c>
      <c r="D232">
        <f>IFERROR(VLOOKUP($C232,'Miljövärden urval för publ'!$B$2:$H$600,MATCH('Miljövärden för publ företag'!D$4,'Miljövärden urval för publ'!$B$2:$H$2,0),FALSE),"")</f>
        <v>0.17970800000000001</v>
      </c>
      <c r="E232">
        <f>IFERROR(VLOOKUP($C232,'Miljövärden urval för publ'!$B$2:$H$600,MATCH('Miljövärden för publ företag'!E$4,'Miljövärden urval för publ'!$B$2:$H$2,0),FALSE),"")</f>
        <v>8.9817400000000003</v>
      </c>
      <c r="F232">
        <f>IFERROR(VLOOKUP($C232,'Miljövärden urval för publ'!$B$2:$H$600,MATCH('Miljövärden för publ företag'!F$4,'Miljövärden urval för publ'!$B$2:$H$2,0),FALSE),"")</f>
        <v>20.408999999999999</v>
      </c>
      <c r="G232">
        <f>IFERROR(VLOOKUP($C232,'Miljövärden urval för publ'!$B$2:$H$600,MATCH('Miljövärden för publ företag'!G$4,'Miljövärden urval för publ'!$B$2:$H$2,0),FALSE),"")</f>
        <v>8.2343699999999995E-3</v>
      </c>
      <c r="J232">
        <f t="shared" si="16"/>
        <v>89</v>
      </c>
      <c r="M232">
        <v>228</v>
      </c>
      <c r="N232" t="str">
        <f t="shared" si="17"/>
        <v/>
      </c>
      <c r="P232" s="158">
        <f t="shared" si="18"/>
        <v>0</v>
      </c>
      <c r="Q232" s="152" t="str">
        <f t="shared" si="15"/>
        <v/>
      </c>
      <c r="S232" t="str">
        <f t="shared" si="19"/>
        <v/>
      </c>
    </row>
    <row r="233" spans="1:19">
      <c r="A233" s="162">
        <v>230</v>
      </c>
      <c r="B233" t="str">
        <f>IFERROR(INDEX('Miljövärden urval för publ'!$A$2:$AA$600,MATCH('Miljövärden för publ företag'!$A233,'Miljövärden urval för publ'!$R$2:$R$600,0),1),"")</f>
        <v>Skellefteå Kraft AB</v>
      </c>
      <c r="C233" t="str">
        <f>IFERROR(INDEX('Miljövärden urval för publ'!$A$2:$AA$600,MATCH('Miljövärden för publ företag'!$A233,'Miljövärden urval för publ'!$R$2:$R$600,0),2),"")</f>
        <v>Ånäset</v>
      </c>
      <c r="D233">
        <f>IFERROR(VLOOKUP($C233,'Miljövärden urval för publ'!$B$2:$H$600,MATCH('Miljövärden för publ företag'!D$4,'Miljövärden urval för publ'!$B$2:$H$2,0),FALSE),"")</f>
        <v>0.18492</v>
      </c>
      <c r="E233">
        <f>IFERROR(VLOOKUP($C233,'Miljövärden urval för publ'!$B$2:$H$600,MATCH('Miljövärden för publ företag'!E$4,'Miljövärden urval för publ'!$B$2:$H$2,0),FALSE),"")</f>
        <v>8.6406299999999998</v>
      </c>
      <c r="F233">
        <f>IFERROR(VLOOKUP($C233,'Miljövärden urval för publ'!$B$2:$H$600,MATCH('Miljövärden för publ företag'!F$4,'Miljövärden urval för publ'!$B$2:$H$2,0),FALSE),"")</f>
        <v>20.462</v>
      </c>
      <c r="G233">
        <f>IFERROR(VLOOKUP($C233,'Miljövärden urval för publ'!$B$2:$H$600,MATCH('Miljövärden för publ företag'!G$4,'Miljövärden urval för publ'!$B$2:$H$2,0),FALSE),"")</f>
        <v>7.2395100000000002E-3</v>
      </c>
      <c r="J233">
        <f t="shared" si="16"/>
        <v>89</v>
      </c>
      <c r="M233">
        <v>229</v>
      </c>
      <c r="N233" t="str">
        <f t="shared" si="17"/>
        <v/>
      </c>
      <c r="P233" s="158">
        <f t="shared" si="18"/>
        <v>0</v>
      </c>
      <c r="Q233" s="152" t="str">
        <f t="shared" si="15"/>
        <v/>
      </c>
      <c r="S233" t="str">
        <f t="shared" si="19"/>
        <v/>
      </c>
    </row>
    <row r="234" spans="1:19">
      <c r="A234" s="162">
        <v>231</v>
      </c>
      <c r="B234" t="str">
        <f>IFERROR(INDEX('Miljövärden urval för publ'!$A$2:$AA$600,MATCH('Miljövärden för publ företag'!$A234,'Miljövärden urval för publ'!$R$2:$R$600,0),1),"")</f>
        <v>Skövde Energi AB</v>
      </c>
      <c r="C234" t="str">
        <f>IFERROR(INDEX('Miljövärden urval för publ'!$A$2:$AA$600,MATCH('Miljövärden för publ företag'!$A234,'Miljövärden urval för publ'!$R$2:$R$600,0),2),"")</f>
        <v>Skultorp</v>
      </c>
      <c r="D234">
        <f>IFERROR(VLOOKUP($C234,'Miljövärden urval för publ'!$B$2:$H$600,MATCH('Miljövärden för publ företag'!D$4,'Miljövärden urval för publ'!$B$2:$H$2,0),FALSE),"")</f>
        <v>0.16637199999999999</v>
      </c>
      <c r="E234">
        <f>IFERROR(VLOOKUP($C234,'Miljövärden urval för publ'!$B$2:$H$600,MATCH('Miljövärden för publ företag'!E$4,'Miljövärden urval för publ'!$B$2:$H$2,0),FALSE),"")</f>
        <v>12.898099999999999</v>
      </c>
      <c r="F234">
        <f>IFERROR(VLOOKUP($C234,'Miljövärden urval för publ'!$B$2:$H$600,MATCH('Miljövärden för publ företag'!F$4,'Miljövärden urval för publ'!$B$2:$H$2,0),FALSE),"")</f>
        <v>16.989799999999999</v>
      </c>
      <c r="G234">
        <f>IFERROR(VLOOKUP($C234,'Miljövärden urval för publ'!$B$2:$H$600,MATCH('Miljövärden för publ företag'!G$4,'Miljövärden urval för publ'!$B$2:$H$2,0),FALSE),"")</f>
        <v>2.1721399999999998E-2</v>
      </c>
      <c r="J234">
        <f t="shared" si="16"/>
        <v>90</v>
      </c>
      <c r="M234">
        <v>230</v>
      </c>
      <c r="N234" t="str">
        <f t="shared" si="17"/>
        <v/>
      </c>
      <c r="P234" s="158">
        <f t="shared" si="18"/>
        <v>0</v>
      </c>
      <c r="Q234" s="152" t="str">
        <f t="shared" si="15"/>
        <v/>
      </c>
      <c r="S234" t="str">
        <f t="shared" si="19"/>
        <v/>
      </c>
    </row>
    <row r="235" spans="1:19">
      <c r="A235" s="162">
        <v>232</v>
      </c>
      <c r="B235" t="str">
        <f>IFERROR(INDEX('Miljövärden urval för publ'!$A$2:$AA$600,MATCH('Miljövärden för publ företag'!$A235,'Miljövärden urval för publ'!$R$2:$R$600,0),1),"")</f>
        <v>Skövde Energi AB</v>
      </c>
      <c r="C235" t="str">
        <f>IFERROR(INDEX('Miljövärden urval för publ'!$A$2:$AA$600,MATCH('Miljövärden för publ företag'!$A235,'Miljövärden urval för publ'!$R$2:$R$600,0),2),"")</f>
        <v>Skövde</v>
      </c>
      <c r="D235">
        <f>IFERROR(VLOOKUP($C235,'Miljövärden urval för publ'!$B$2:$H$600,MATCH('Miljövärden för publ företag'!D$4,'Miljövärden urval för publ'!$B$2:$H$2,0),FALSE),"")</f>
        <v>9.1133099999999995E-2</v>
      </c>
      <c r="E235">
        <f>IFERROR(VLOOKUP($C235,'Miljövärden urval för publ'!$B$2:$H$600,MATCH('Miljövärden för publ företag'!E$4,'Miljövärden urval för publ'!$B$2:$H$2,0),FALSE),"")</f>
        <v>63.200400000000002</v>
      </c>
      <c r="F235">
        <f>IFERROR(VLOOKUP($C235,'Miljövärden urval för publ'!$B$2:$H$600,MATCH('Miljövärden för publ företag'!F$4,'Miljövärden urval för publ'!$B$2:$H$2,0),FALSE),"")</f>
        <v>5.73332</v>
      </c>
      <c r="G235">
        <f>IFERROR(VLOOKUP($C235,'Miljövärden urval för publ'!$B$2:$H$600,MATCH('Miljövärden för publ företag'!G$4,'Miljövärden urval för publ'!$B$2:$H$2,0),FALSE),"")</f>
        <v>3.1414699999999999E-3</v>
      </c>
      <c r="J235">
        <f t="shared" si="16"/>
        <v>90</v>
      </c>
      <c r="M235">
        <v>231</v>
      </c>
      <c r="N235" t="str">
        <f t="shared" si="17"/>
        <v/>
      </c>
      <c r="P235" s="158">
        <f t="shared" si="18"/>
        <v>0</v>
      </c>
      <c r="Q235" s="152" t="str">
        <f t="shared" si="15"/>
        <v/>
      </c>
      <c r="S235" t="str">
        <f t="shared" si="19"/>
        <v/>
      </c>
    </row>
    <row r="236" spans="1:19">
      <c r="A236" s="162">
        <v>233</v>
      </c>
      <c r="B236" t="str">
        <f>IFERROR(INDEX('Miljövärden urval för publ'!$A$2:$AA$600,MATCH('Miljövärden för publ företag'!$A236,'Miljövärden urval för publ'!$R$2:$R$600,0),1),"")</f>
        <v>Skövde Energi AB</v>
      </c>
      <c r="C236" t="str">
        <f>IFERROR(INDEX('Miljövärden urval för publ'!$A$2:$AA$600,MATCH('Miljövärden för publ företag'!$A236,'Miljövärden urval för publ'!$R$2:$R$600,0),2),"")</f>
        <v>Stöpen</v>
      </c>
      <c r="D236">
        <f>IFERROR(VLOOKUP($C236,'Miljövärden urval för publ'!$B$2:$H$600,MATCH('Miljövärden för publ företag'!D$4,'Miljövärden urval för publ'!$B$2:$H$2,0),FALSE),"")</f>
        <v>0.155914</v>
      </c>
      <c r="E236">
        <f>IFERROR(VLOOKUP($C236,'Miljövärden urval för publ'!$B$2:$H$600,MATCH('Miljövärden för publ företag'!E$4,'Miljövärden urval för publ'!$B$2:$H$2,0),FALSE),"")</f>
        <v>6.3700999999999999</v>
      </c>
      <c r="F236">
        <f>IFERROR(VLOOKUP($C236,'Miljövärden urval för publ'!$B$2:$H$600,MATCH('Miljövärden för publ företag'!F$4,'Miljövärden urval för publ'!$B$2:$H$2,0),FALSE),"")</f>
        <v>17.5243</v>
      </c>
      <c r="G236">
        <f>IFERROR(VLOOKUP($C236,'Miljövärden urval för publ'!$B$2:$H$600,MATCH('Miljövärden för publ företag'!G$4,'Miljövärden urval för publ'!$B$2:$H$2,0),FALSE),"")</f>
        <v>4.1308899999999999E-3</v>
      </c>
      <c r="J236">
        <f t="shared" si="16"/>
        <v>90</v>
      </c>
      <c r="M236">
        <v>232</v>
      </c>
      <c r="N236" t="str">
        <f t="shared" si="17"/>
        <v/>
      </c>
      <c r="P236" s="158">
        <f t="shared" si="18"/>
        <v>0</v>
      </c>
      <c r="Q236" s="152" t="str">
        <f t="shared" si="15"/>
        <v/>
      </c>
      <c r="S236" t="str">
        <f t="shared" si="19"/>
        <v/>
      </c>
    </row>
    <row r="237" spans="1:19">
      <c r="A237" s="162">
        <v>234</v>
      </c>
      <c r="B237" t="str">
        <f>IFERROR(INDEX('Miljövärden urval för publ'!$A$2:$AA$600,MATCH('Miljövärden för publ företag'!$A237,'Miljövärden urval för publ'!$R$2:$R$600,0),1),"")</f>
        <v>Skövde Energi AB</v>
      </c>
      <c r="C237" t="str">
        <f>IFERROR(INDEX('Miljövärden urval för publ'!$A$2:$AA$600,MATCH('Miljövärden för publ företag'!$A237,'Miljövärden urval för publ'!$R$2:$R$600,0),2),"")</f>
        <v>Tidan</v>
      </c>
      <c r="D237">
        <f>IFERROR(VLOOKUP($C237,'Miljövärden urval för publ'!$B$2:$H$600,MATCH('Miljövärden för publ företag'!D$4,'Miljövärden urval för publ'!$B$2:$H$2,0),FALSE),"")</f>
        <v>0.15801899999999999</v>
      </c>
      <c r="E237">
        <f>IFERROR(VLOOKUP($C237,'Miljövärden urval för publ'!$B$2:$H$600,MATCH('Miljövärden för publ företag'!E$4,'Miljövärden urval för publ'!$B$2:$H$2,0),FALSE),"")</f>
        <v>7.0758799999999997</v>
      </c>
      <c r="F237">
        <f>IFERROR(VLOOKUP($C237,'Miljövärden urval för publ'!$B$2:$H$600,MATCH('Miljövärden för publ företag'!F$4,'Miljövärden urval för publ'!$B$2:$H$2,0),FALSE),"")</f>
        <v>17.723299999999998</v>
      </c>
      <c r="G237">
        <f>IFERROR(VLOOKUP($C237,'Miljövärden urval för publ'!$B$2:$H$600,MATCH('Miljövärden för publ företag'!G$4,'Miljövärden urval för publ'!$B$2:$H$2,0),FALSE),"")</f>
        <v>6.0437399999999997E-3</v>
      </c>
      <c r="J237">
        <f t="shared" si="16"/>
        <v>90</v>
      </c>
      <c r="M237">
        <v>233</v>
      </c>
      <c r="N237" t="str">
        <f t="shared" si="17"/>
        <v/>
      </c>
      <c r="P237" s="158">
        <f t="shared" si="18"/>
        <v>0</v>
      </c>
      <c r="Q237" s="152" t="str">
        <f t="shared" si="15"/>
        <v/>
      </c>
      <c r="S237" t="str">
        <f t="shared" si="19"/>
        <v/>
      </c>
    </row>
    <row r="238" spans="1:19">
      <c r="A238" s="162">
        <v>235</v>
      </c>
      <c r="B238" t="str">
        <f>IFERROR(INDEX('Miljövärden urval för publ'!$A$2:$AA$600,MATCH('Miljövärden för publ företag'!$A238,'Miljövärden urval för publ'!$R$2:$R$600,0),1),"")</f>
        <v>Skövde Energi AB</v>
      </c>
      <c r="C238" t="str">
        <f>IFERROR(INDEX('Miljövärden urval för publ'!$A$2:$AA$600,MATCH('Miljövärden för publ företag'!$A238,'Miljövärden urval för publ'!$R$2:$R$600,0),2),"")</f>
        <v>Timmersdala</v>
      </c>
      <c r="D238">
        <f>IFERROR(VLOOKUP($C238,'Miljövärden urval för publ'!$B$2:$H$600,MATCH('Miljövärden för publ företag'!D$4,'Miljövärden urval för publ'!$B$2:$H$2,0),FALSE),"")</f>
        <v>0.16919500000000001</v>
      </c>
      <c r="E238">
        <f>IFERROR(VLOOKUP($C238,'Miljövärden urval för publ'!$B$2:$H$600,MATCH('Miljövärden för publ företag'!E$4,'Miljövärden urval för publ'!$B$2:$H$2,0),FALSE),"")</f>
        <v>7.3692700000000002</v>
      </c>
      <c r="F238">
        <f>IFERROR(VLOOKUP($C238,'Miljövärden urval för publ'!$B$2:$H$600,MATCH('Miljövärden för publ företag'!F$4,'Miljövärden urval för publ'!$B$2:$H$2,0),FALSE),"")</f>
        <v>17.884799999999998</v>
      </c>
      <c r="G238">
        <f>IFERROR(VLOOKUP($C238,'Miljövärden urval för publ'!$B$2:$H$600,MATCH('Miljövärden för publ företag'!G$4,'Miljövärden urval för publ'!$B$2:$H$2,0),FALSE),"")</f>
        <v>6.6855899999999999E-3</v>
      </c>
      <c r="J238">
        <f t="shared" si="16"/>
        <v>90</v>
      </c>
      <c r="M238">
        <v>234</v>
      </c>
      <c r="N238" t="str">
        <f t="shared" si="17"/>
        <v/>
      </c>
      <c r="P238" s="158">
        <f t="shared" si="18"/>
        <v>0</v>
      </c>
      <c r="Q238" s="152" t="str">
        <f t="shared" si="15"/>
        <v/>
      </c>
      <c r="S238" t="str">
        <f t="shared" si="19"/>
        <v/>
      </c>
    </row>
    <row r="239" spans="1:19">
      <c r="A239" s="162">
        <v>236</v>
      </c>
      <c r="B239" t="str">
        <f>IFERROR(INDEX('Miljövärden urval för publ'!$A$2:$AA$600,MATCH('Miljövärden för publ företag'!$A239,'Miljövärden urval för publ'!$R$2:$R$600,0),1),"")</f>
        <v>Smedjebacken Energi AB</v>
      </c>
      <c r="C239" t="str">
        <f>IFERROR(INDEX('Miljövärden urval för publ'!$A$2:$AA$600,MATCH('Miljövärden för publ företag'!$A239,'Miljövärden urval för publ'!$R$2:$R$600,0),2),"")</f>
        <v>Smedjebacken</v>
      </c>
      <c r="D239">
        <f>IFERROR(VLOOKUP($C239,'Miljövärden urval för publ'!$B$2:$H$600,MATCH('Miljövärden för publ företag'!D$4,'Miljövärden urval för publ'!$B$2:$H$2,0),FALSE),"")</f>
        <v>0.10558099999999999</v>
      </c>
      <c r="E239">
        <f>IFERROR(VLOOKUP($C239,'Miljövärden urval för publ'!$B$2:$H$600,MATCH('Miljövärden för publ företag'!E$4,'Miljövärden urval för publ'!$B$2:$H$2,0),FALSE),"")</f>
        <v>10.8451</v>
      </c>
      <c r="F239">
        <f>IFERROR(VLOOKUP($C239,'Miljövärden urval för publ'!$B$2:$H$600,MATCH('Miljövärden för publ företag'!F$4,'Miljövärden urval för publ'!$B$2:$H$2,0),FALSE),"")</f>
        <v>5.43527</v>
      </c>
      <c r="G239">
        <f>IFERROR(VLOOKUP($C239,'Miljövärden urval för publ'!$B$2:$H$600,MATCH('Miljövärden för publ företag'!G$4,'Miljövärden urval för publ'!$B$2:$H$2,0),FALSE),"")</f>
        <v>1.6376600000000002E-2</v>
      </c>
      <c r="J239">
        <f t="shared" si="16"/>
        <v>91</v>
      </c>
      <c r="M239">
        <v>235</v>
      </c>
      <c r="N239" t="str">
        <f t="shared" si="17"/>
        <v/>
      </c>
      <c r="P239" s="158">
        <f t="shared" si="18"/>
        <v>0</v>
      </c>
      <c r="Q239" s="152" t="str">
        <f t="shared" si="15"/>
        <v/>
      </c>
      <c r="S239" t="str">
        <f t="shared" si="19"/>
        <v/>
      </c>
    </row>
    <row r="240" spans="1:19">
      <c r="A240" s="162">
        <v>237</v>
      </c>
      <c r="B240" t="str">
        <f>IFERROR(INDEX('Miljövärden urval för publ'!$A$2:$AA$600,MATCH('Miljövärden för publ företag'!$A240,'Miljövärden urval för publ'!$R$2:$R$600,0),1),"")</f>
        <v>Smedjebacken Energi AB</v>
      </c>
      <c r="C240" t="str">
        <f>IFERROR(INDEX('Miljövärden urval för publ'!$A$2:$AA$600,MATCH('Miljövärden för publ företag'!$A240,'Miljövärden urval för publ'!$R$2:$R$600,0),2),"")</f>
        <v>Söderbärke</v>
      </c>
      <c r="D240">
        <f>IFERROR(VLOOKUP($C240,'Miljövärden urval för publ'!$B$2:$H$600,MATCH('Miljövärden för publ företag'!D$4,'Miljövärden urval för publ'!$B$2:$H$2,0),FALSE),"")</f>
        <v>0.119496</v>
      </c>
      <c r="E240">
        <f>IFERROR(VLOOKUP($C240,'Miljövärden urval för publ'!$B$2:$H$600,MATCH('Miljövärden för publ företag'!E$4,'Miljövärden urval för publ'!$B$2:$H$2,0),FALSE),"")</f>
        <v>17.163900000000002</v>
      </c>
      <c r="F240">
        <f>IFERROR(VLOOKUP($C240,'Miljövärden urval för publ'!$B$2:$H$600,MATCH('Miljövärden för publ företag'!F$4,'Miljövärden urval för publ'!$B$2:$H$2,0),FALSE),"")</f>
        <v>10.005100000000001</v>
      </c>
      <c r="G240">
        <f>IFERROR(VLOOKUP($C240,'Miljövärden urval för publ'!$B$2:$H$600,MATCH('Miljövärden för publ företag'!G$4,'Miljövärden urval för publ'!$B$2:$H$2,0),FALSE),"")</f>
        <v>1.4535599999999999E-2</v>
      </c>
      <c r="J240">
        <f t="shared" si="16"/>
        <v>91</v>
      </c>
      <c r="M240">
        <v>236</v>
      </c>
      <c r="N240" t="str">
        <f t="shared" si="17"/>
        <v/>
      </c>
      <c r="P240" s="158">
        <f t="shared" si="18"/>
        <v>0</v>
      </c>
      <c r="Q240" s="152" t="str">
        <f t="shared" si="15"/>
        <v/>
      </c>
      <c r="S240" t="str">
        <f t="shared" si="19"/>
        <v/>
      </c>
    </row>
    <row r="241" spans="1:19">
      <c r="A241" s="162">
        <v>238</v>
      </c>
      <c r="B241" t="str">
        <f>IFERROR(INDEX('Miljövärden urval för publ'!$A$2:$AA$600,MATCH('Miljövärden för publ företag'!$A241,'Miljövärden urval för publ'!$R$2:$R$600,0),1),"")</f>
        <v>Sollentuna Energi &amp; Miljö AB</v>
      </c>
      <c r="C241" t="str">
        <f>IFERROR(INDEX('Miljövärden urval för publ'!$A$2:$AA$600,MATCH('Miljövärden för publ företag'!$A241,'Miljövärden urval för publ'!$R$2:$R$600,0),2),"")</f>
        <v>Sollentuna</v>
      </c>
      <c r="D241">
        <f>IFERROR(VLOOKUP($C241,'Miljövärden urval för publ'!$B$2:$H$600,MATCH('Miljövärden för publ företag'!D$4,'Miljövärden urval för publ'!$B$2:$H$2,0),FALSE),"")</f>
        <v>5.6228599999999997E-2</v>
      </c>
      <c r="E241">
        <f>IFERROR(VLOOKUP($C241,'Miljövärden urval för publ'!$B$2:$H$600,MATCH('Miljövärden för publ företag'!E$4,'Miljövärden urval för publ'!$B$2:$H$2,0),FALSE),"")</f>
        <v>53.2729</v>
      </c>
      <c r="F241">
        <f>IFERROR(VLOOKUP($C241,'Miljövärden urval för publ'!$B$2:$H$600,MATCH('Miljövärden för publ företag'!F$4,'Miljövärden urval för publ'!$B$2:$H$2,0),FALSE),"")</f>
        <v>3.3987699999999998</v>
      </c>
      <c r="G241">
        <f>IFERROR(VLOOKUP($C241,'Miljövärden urval för publ'!$B$2:$H$600,MATCH('Miljövärden för publ företag'!G$4,'Miljövärden urval för publ'!$B$2:$H$2,0),FALSE),"")</f>
        <v>6.9175900000000004E-3</v>
      </c>
      <c r="J241">
        <f t="shared" si="16"/>
        <v>92</v>
      </c>
      <c r="M241">
        <v>237</v>
      </c>
      <c r="N241" t="str">
        <f t="shared" si="17"/>
        <v/>
      </c>
      <c r="P241" s="158">
        <f t="shared" si="18"/>
        <v>0</v>
      </c>
      <c r="Q241" s="152" t="str">
        <f t="shared" si="15"/>
        <v/>
      </c>
      <c r="S241" t="str">
        <f t="shared" si="19"/>
        <v/>
      </c>
    </row>
    <row r="242" spans="1:19">
      <c r="A242" s="162">
        <v>239</v>
      </c>
      <c r="B242" t="str">
        <f>IFERROR(INDEX('Miljövärden urval för publ'!$A$2:$AA$600,MATCH('Miljövärden för publ företag'!$A242,'Miljövärden urval för publ'!$R$2:$R$600,0),1),"")</f>
        <v>Solör Bioenergi Fjärrvärme AB</v>
      </c>
      <c r="C242" t="str">
        <f>IFERROR(INDEX('Miljövärden urval för publ'!$A$2:$AA$600,MATCH('Miljövärden för publ företag'!$A242,'Miljövärden urval för publ'!$R$2:$R$600,0),2),"")</f>
        <v>Bollebygd</v>
      </c>
      <c r="D242">
        <f>IFERROR(VLOOKUP($C242,'Miljövärden urval för publ'!$B$2:$H$600,MATCH('Miljövärden för publ företag'!D$4,'Miljövärden urval för publ'!$B$2:$H$2,0),FALSE),"")</f>
        <v>5.8465299999999998E-2</v>
      </c>
      <c r="E242">
        <f>IFERROR(VLOOKUP($C242,'Miljövärden urval för publ'!$B$2:$H$600,MATCH('Miljövärden för publ företag'!E$4,'Miljövärden urval för publ'!$B$2:$H$2,0),FALSE),"")</f>
        <v>6.3601400000000003</v>
      </c>
      <c r="F242">
        <f>IFERROR(VLOOKUP($C242,'Miljövärden urval för publ'!$B$2:$H$600,MATCH('Miljövärden för publ företag'!F$4,'Miljövärden urval för publ'!$B$2:$H$2,0),FALSE),"")</f>
        <v>9.7554999999999996</v>
      </c>
      <c r="G242">
        <f>IFERROR(VLOOKUP($C242,'Miljövärden urval för publ'!$B$2:$H$600,MATCH('Miljövärden för publ företag'!G$4,'Miljövärden urval för publ'!$B$2:$H$2,0),FALSE),"")</f>
        <v>2.1978000000000002E-3</v>
      </c>
      <c r="J242">
        <f t="shared" si="16"/>
        <v>93</v>
      </c>
      <c r="M242">
        <v>238</v>
      </c>
      <c r="N242" t="str">
        <f t="shared" si="17"/>
        <v/>
      </c>
      <c r="P242" s="158">
        <f t="shared" si="18"/>
        <v>0</v>
      </c>
      <c r="Q242" s="152" t="str">
        <f t="shared" si="15"/>
        <v/>
      </c>
      <c r="S242" t="str">
        <f t="shared" si="19"/>
        <v/>
      </c>
    </row>
    <row r="243" spans="1:19">
      <c r="A243" s="162">
        <v>240</v>
      </c>
      <c r="B243" t="str">
        <f>IFERROR(INDEX('Miljövärden urval för publ'!$A$2:$AA$600,MATCH('Miljövärden för publ företag'!$A243,'Miljövärden urval för publ'!$R$2:$R$600,0),1),"")</f>
        <v>Solör Bioenergi Fjärrvärme AB</v>
      </c>
      <c r="C243" t="str">
        <f>IFERROR(INDEX('Miljövärden urval för publ'!$A$2:$AA$600,MATCH('Miljövärden för publ företag'!$A243,'Miljövärden urval för publ'!$R$2:$R$600,0),2),"")</f>
        <v>Broby</v>
      </c>
      <c r="D243">
        <f>IFERROR(VLOOKUP($C243,'Miljövärden urval för publ'!$B$2:$H$600,MATCH('Miljövärden för publ företag'!D$4,'Miljövärden urval för publ'!$B$2:$H$2,0),FALSE),"")</f>
        <v>0.15117800000000001</v>
      </c>
      <c r="E243">
        <f>IFERROR(VLOOKUP($C243,'Miljövärden urval för publ'!$B$2:$H$600,MATCH('Miljövärden för publ företag'!E$4,'Miljövärden urval för publ'!$B$2:$H$2,0),FALSE),"")</f>
        <v>5.1279199999999996</v>
      </c>
      <c r="F243">
        <f>IFERROR(VLOOKUP($C243,'Miljövärden urval för publ'!$B$2:$H$600,MATCH('Miljövärden för publ företag'!F$4,'Miljövärden urval för publ'!$B$2:$H$2,0),FALSE),"")</f>
        <v>17.794799999999999</v>
      </c>
      <c r="G243">
        <f>IFERROR(VLOOKUP($C243,'Miljövärden urval för publ'!$B$2:$H$600,MATCH('Miljövärden för publ företag'!G$4,'Miljövärden urval för publ'!$B$2:$H$2,0),FALSE),"")</f>
        <v>1.3035299999999999E-4</v>
      </c>
      <c r="J243">
        <f t="shared" si="16"/>
        <v>93</v>
      </c>
      <c r="M243">
        <v>239</v>
      </c>
      <c r="N243" t="str">
        <f t="shared" si="17"/>
        <v/>
      </c>
      <c r="P243" s="158">
        <f t="shared" si="18"/>
        <v>0</v>
      </c>
      <c r="Q243" s="152" t="str">
        <f t="shared" si="15"/>
        <v/>
      </c>
      <c r="S243" t="str">
        <f t="shared" si="19"/>
        <v/>
      </c>
    </row>
    <row r="244" spans="1:19">
      <c r="A244" s="162">
        <v>241</v>
      </c>
      <c r="B244" t="str">
        <f>IFERROR(INDEX('Miljövärden urval för publ'!$A$2:$AA$600,MATCH('Miljövärden för publ företag'!$A244,'Miljövärden urval för publ'!$R$2:$R$600,0),1),"")</f>
        <v>Solör Bioenergi Fjärrvärme AB</v>
      </c>
      <c r="C244" t="str">
        <f>IFERROR(INDEX('Miljövärden urval för publ'!$A$2:$AA$600,MATCH('Miljövärden för publ företag'!$A244,'Miljövärden urval för publ'!$R$2:$R$600,0),2),"")</f>
        <v>Charlottenberg</v>
      </c>
      <c r="D244">
        <f>IFERROR(VLOOKUP($C244,'Miljövärden urval för publ'!$B$2:$H$600,MATCH('Miljövärden för publ företag'!D$4,'Miljövärden urval för publ'!$B$2:$H$2,0),FALSE),"")</f>
        <v>0.16054399999999999</v>
      </c>
      <c r="E244">
        <f>IFERROR(VLOOKUP($C244,'Miljövärden urval för publ'!$B$2:$H$600,MATCH('Miljövärden för publ företag'!E$4,'Miljövärden urval för publ'!$B$2:$H$2,0),FALSE),"")</f>
        <v>6.3864599999999996</v>
      </c>
      <c r="F244">
        <f>IFERROR(VLOOKUP($C244,'Miljövärden urval för publ'!$B$2:$H$600,MATCH('Miljövärden för publ företag'!F$4,'Miljövärden urval för publ'!$B$2:$H$2,0),FALSE),"")</f>
        <v>16.673500000000001</v>
      </c>
      <c r="G244">
        <f>IFERROR(VLOOKUP($C244,'Miljövärden urval för publ'!$B$2:$H$600,MATCH('Miljövärden för publ företag'!G$4,'Miljövärden urval för publ'!$B$2:$H$2,0),FALSE),"")</f>
        <v>5.1282100000000002E-3</v>
      </c>
      <c r="J244">
        <f t="shared" si="16"/>
        <v>93</v>
      </c>
      <c r="M244">
        <v>240</v>
      </c>
      <c r="N244" t="str">
        <f t="shared" si="17"/>
        <v/>
      </c>
      <c r="P244" s="158">
        <f t="shared" si="18"/>
        <v>0</v>
      </c>
      <c r="Q244" s="152" t="str">
        <f t="shared" si="15"/>
        <v/>
      </c>
      <c r="S244" t="str">
        <f t="shared" si="19"/>
        <v/>
      </c>
    </row>
    <row r="245" spans="1:19">
      <c r="A245" s="162">
        <v>242</v>
      </c>
      <c r="B245" t="str">
        <f>IFERROR(INDEX('Miljövärden urval för publ'!$A$2:$AA$600,MATCH('Miljövärden för publ företag'!$A245,'Miljövärden urval för publ'!$R$2:$R$600,0),1),"")</f>
        <v>Solör Bioenergi Fjärrvärme AB</v>
      </c>
      <c r="C245" t="str">
        <f>IFERROR(INDEX('Miljövärden urval för publ'!$A$2:$AA$600,MATCH('Miljövärden för publ företag'!$A245,'Miljövärden urval för publ'!$R$2:$R$600,0),2),"")</f>
        <v>Dorotea</v>
      </c>
      <c r="D245">
        <f>IFERROR(VLOOKUP($C245,'Miljövärden urval för publ'!$B$2:$H$600,MATCH('Miljövärden för publ företag'!D$4,'Miljövärden urval för publ'!$B$2:$H$2,0),FALSE),"")</f>
        <v>0.125913</v>
      </c>
      <c r="E245">
        <f>IFERROR(VLOOKUP($C245,'Miljövärden urval för publ'!$B$2:$H$600,MATCH('Miljövärden för publ företag'!E$4,'Miljövärden urval för publ'!$B$2:$H$2,0),FALSE),"")</f>
        <v>16.2728</v>
      </c>
      <c r="F245">
        <f>IFERROR(VLOOKUP($C245,'Miljövärden urval för publ'!$B$2:$H$600,MATCH('Miljövärden för publ företag'!F$4,'Miljövärden urval för publ'!$B$2:$H$2,0),FALSE),"")</f>
        <v>11.046799999999999</v>
      </c>
      <c r="G245">
        <f>IFERROR(VLOOKUP($C245,'Miljövärden urval för publ'!$B$2:$H$600,MATCH('Miljövärden för publ företag'!G$4,'Miljövärden urval för publ'!$B$2:$H$2,0),FALSE),"")</f>
        <v>2.5793099999999999E-2</v>
      </c>
      <c r="J245">
        <f t="shared" si="16"/>
        <v>93</v>
      </c>
      <c r="M245">
        <v>241</v>
      </c>
      <c r="N245" t="str">
        <f t="shared" si="17"/>
        <v/>
      </c>
      <c r="P245" s="158">
        <f t="shared" si="18"/>
        <v>0</v>
      </c>
      <c r="Q245" s="152" t="str">
        <f t="shared" si="15"/>
        <v/>
      </c>
      <c r="S245" t="str">
        <f t="shared" si="19"/>
        <v/>
      </c>
    </row>
    <row r="246" spans="1:19">
      <c r="A246" s="162">
        <v>243</v>
      </c>
      <c r="B246" t="str">
        <f>IFERROR(INDEX('Miljövärden urval för publ'!$A$2:$AA$600,MATCH('Miljövärden för publ företag'!$A246,'Miljövärden urval för publ'!$R$2:$R$600,0),1),"")</f>
        <v>Solör Bioenergi Fjärrvärme AB</v>
      </c>
      <c r="C246" t="str">
        <f>IFERROR(INDEX('Miljövärden urval för publ'!$A$2:$AA$600,MATCH('Miljövärden för publ företag'!$A246,'Miljövärden urval för publ'!$R$2:$R$600,0),2),"")</f>
        <v>Flen</v>
      </c>
      <c r="D246">
        <f>IFERROR(VLOOKUP($C246,'Miljövärden urval för publ'!$B$2:$H$600,MATCH('Miljövärden för publ företag'!D$4,'Miljövärden urval för publ'!$B$2:$H$2,0),FALSE),"")</f>
        <v>5.8916900000000001E-2</v>
      </c>
      <c r="E246">
        <f>IFERROR(VLOOKUP($C246,'Miljövärden urval för publ'!$B$2:$H$600,MATCH('Miljövärden för publ företag'!E$4,'Miljövärden urval för publ'!$B$2:$H$2,0),FALSE),"")</f>
        <v>5.57179</v>
      </c>
      <c r="F246">
        <f>IFERROR(VLOOKUP($C246,'Miljövärden urval för publ'!$B$2:$H$600,MATCH('Miljövärden för publ företag'!F$4,'Miljövärden urval för publ'!$B$2:$H$2,0),FALSE),"")</f>
        <v>8.6246899999999993</v>
      </c>
      <c r="G246">
        <f>IFERROR(VLOOKUP($C246,'Miljövärden urval för publ'!$B$2:$H$600,MATCH('Miljövärden för publ företag'!G$4,'Miljövärden urval för publ'!$B$2:$H$2,0),FALSE),"")</f>
        <v>2.0242900000000002E-3</v>
      </c>
      <c r="J246">
        <f t="shared" si="16"/>
        <v>93</v>
      </c>
      <c r="M246">
        <v>242</v>
      </c>
      <c r="N246" t="str">
        <f t="shared" si="17"/>
        <v/>
      </c>
      <c r="P246" s="158">
        <f t="shared" si="18"/>
        <v>0</v>
      </c>
      <c r="Q246" s="152" t="str">
        <f t="shared" si="15"/>
        <v/>
      </c>
      <c r="S246" t="str">
        <f t="shared" si="19"/>
        <v/>
      </c>
    </row>
    <row r="247" spans="1:19">
      <c r="A247" s="162">
        <v>244</v>
      </c>
      <c r="B247" t="str">
        <f>IFERROR(INDEX('Miljövärden urval för publ'!$A$2:$AA$600,MATCH('Miljövärden för publ företag'!$A247,'Miljövärden urval för publ'!$R$2:$R$600,0),1),"")</f>
        <v>Solör Bioenergi Fjärrvärme AB</v>
      </c>
      <c r="C247" t="str">
        <f>IFERROR(INDEX('Miljövärden urval för publ'!$A$2:$AA$600,MATCH('Miljövärden för publ företag'!$A247,'Miljövärden urval för publ'!$R$2:$R$600,0),2),"")</f>
        <v>Fliseryd</v>
      </c>
      <c r="D247">
        <f>IFERROR(VLOOKUP($C247,'Miljövärden urval för publ'!$B$2:$H$600,MATCH('Miljövärden för publ företag'!D$4,'Miljövärden urval för publ'!$B$2:$H$2,0),FALSE),"")</f>
        <v>0.2082</v>
      </c>
      <c r="E247">
        <f>IFERROR(VLOOKUP($C247,'Miljövärden urval för publ'!$B$2:$H$600,MATCH('Miljövärden för publ företag'!E$4,'Miljövärden urval för publ'!$B$2:$H$2,0),FALSE),"")</f>
        <v>8.9933300000000003</v>
      </c>
      <c r="F247">
        <f>IFERROR(VLOOKUP($C247,'Miljövärden urval för publ'!$B$2:$H$600,MATCH('Miljövärden för publ företag'!F$4,'Miljövärden urval för publ'!$B$2:$H$2,0),FALSE),"")</f>
        <v>20.79</v>
      </c>
      <c r="G247">
        <f>IFERROR(VLOOKUP($C247,'Miljövärden urval för publ'!$B$2:$H$600,MATCH('Miljövärden för publ företag'!G$4,'Miljövärden urval för publ'!$B$2:$H$2,0),FALSE),"")</f>
        <v>7.7305400000000002E-3</v>
      </c>
      <c r="J247">
        <f t="shared" si="16"/>
        <v>93</v>
      </c>
      <c r="M247">
        <v>243</v>
      </c>
      <c r="N247" t="str">
        <f t="shared" si="17"/>
        <v/>
      </c>
      <c r="P247" s="158">
        <f t="shared" si="18"/>
        <v>0</v>
      </c>
      <c r="Q247" s="152" t="str">
        <f t="shared" si="15"/>
        <v/>
      </c>
      <c r="S247" t="str">
        <f t="shared" si="19"/>
        <v/>
      </c>
    </row>
    <row r="248" spans="1:19">
      <c r="A248" s="162">
        <v>245</v>
      </c>
      <c r="B248" t="str">
        <f>IFERROR(INDEX('Miljövärden urval för publ'!$A$2:$AA$600,MATCH('Miljövärden för publ företag'!$A248,'Miljövärden urval för publ'!$R$2:$R$600,0),1),"")</f>
        <v>Solör Bioenergi Fjärrvärme AB</v>
      </c>
      <c r="C248" t="str">
        <f>IFERROR(INDEX('Miljövärden urval för publ'!$A$2:$AA$600,MATCH('Miljövärden för publ företag'!$A248,'Miljövärden urval för publ'!$R$2:$R$600,0),2),"")</f>
        <v>Garphyttan</v>
      </c>
      <c r="D248">
        <f>IFERROR(VLOOKUP($C248,'Miljövärden urval för publ'!$B$2:$H$600,MATCH('Miljövärden för publ företag'!D$4,'Miljövärden urval för publ'!$B$2:$H$2,0),FALSE),"")</f>
        <v>0.17433999999999999</v>
      </c>
      <c r="E248">
        <f>IFERROR(VLOOKUP($C248,'Miljövärden urval för publ'!$B$2:$H$600,MATCH('Miljövärden för publ företag'!E$4,'Miljövärden urval för publ'!$B$2:$H$2,0),FALSE),"")</f>
        <v>12.043799999999999</v>
      </c>
      <c r="F248">
        <f>IFERROR(VLOOKUP($C248,'Miljövärden urval för publ'!$B$2:$H$600,MATCH('Miljövärden för publ företag'!F$4,'Miljövärden urval för publ'!$B$2:$H$2,0),FALSE),"")</f>
        <v>16.4514</v>
      </c>
      <c r="G248">
        <f>IFERROR(VLOOKUP($C248,'Miljövärden urval för publ'!$B$2:$H$600,MATCH('Miljövärden för publ företag'!G$4,'Miljövärden urval för publ'!$B$2:$H$2,0),FALSE),"")</f>
        <v>2.3474200000000001E-2</v>
      </c>
      <c r="J248">
        <f t="shared" si="16"/>
        <v>93</v>
      </c>
      <c r="M248">
        <v>244</v>
      </c>
      <c r="N248" t="str">
        <f t="shared" si="17"/>
        <v/>
      </c>
      <c r="P248" s="158">
        <f t="shared" si="18"/>
        <v>0</v>
      </c>
      <c r="Q248" s="152" t="str">
        <f t="shared" si="15"/>
        <v/>
      </c>
      <c r="S248" t="str">
        <f t="shared" si="19"/>
        <v/>
      </c>
    </row>
    <row r="249" spans="1:19">
      <c r="A249" s="162">
        <v>246</v>
      </c>
      <c r="B249" t="str">
        <f>IFERROR(INDEX('Miljövärden urval för publ'!$A$2:$AA$600,MATCH('Miljövärden för publ företag'!$A249,'Miljövärden urval för publ'!$R$2:$R$600,0),1),"")</f>
        <v>Solör Bioenergi Fjärrvärme AB</v>
      </c>
      <c r="C249" t="str">
        <f>IFERROR(INDEX('Miljövärden urval för publ'!$A$2:$AA$600,MATCH('Miljövärden för publ företag'!$A249,'Miljövärden urval för publ'!$R$2:$R$600,0),2),"")</f>
        <v>Gnesta</v>
      </c>
      <c r="D249">
        <f>IFERROR(VLOOKUP($C249,'Miljövärden urval för publ'!$B$2:$H$600,MATCH('Miljövärden för publ företag'!D$4,'Miljövärden urval för publ'!$B$2:$H$2,0),FALSE),"")</f>
        <v>9.4325800000000001E-2</v>
      </c>
      <c r="E249">
        <f>IFERROR(VLOOKUP($C249,'Miljövärden urval för publ'!$B$2:$H$600,MATCH('Miljövärden för publ företag'!E$4,'Miljövärden urval för publ'!$B$2:$H$2,0),FALSE),"")</f>
        <v>13.325799999999999</v>
      </c>
      <c r="F249">
        <f>IFERROR(VLOOKUP($C249,'Miljövärden urval för publ'!$B$2:$H$600,MATCH('Miljövärden för publ företag'!F$4,'Miljövärden urval för publ'!$B$2:$H$2,0),FALSE),"")</f>
        <v>8.2528100000000002</v>
      </c>
      <c r="G249">
        <f>IFERROR(VLOOKUP($C249,'Miljövärden urval för publ'!$B$2:$H$600,MATCH('Miljövärden för publ företag'!G$4,'Miljövärden urval för publ'!$B$2:$H$2,0),FALSE),"")</f>
        <v>2.9850700000000001E-2</v>
      </c>
      <c r="J249">
        <f t="shared" si="16"/>
        <v>93</v>
      </c>
      <c r="M249">
        <v>245</v>
      </c>
      <c r="N249" t="str">
        <f t="shared" si="17"/>
        <v/>
      </c>
      <c r="P249" s="158">
        <f t="shared" si="18"/>
        <v>0</v>
      </c>
      <c r="Q249" s="152" t="str">
        <f t="shared" si="15"/>
        <v/>
      </c>
      <c r="S249" t="str">
        <f t="shared" si="19"/>
        <v/>
      </c>
    </row>
    <row r="250" spans="1:19">
      <c r="A250" s="162">
        <v>247</v>
      </c>
      <c r="B250" t="str">
        <f>IFERROR(INDEX('Miljövärden urval för publ'!$A$2:$AA$600,MATCH('Miljövärden för publ företag'!$A250,'Miljövärden urval för publ'!$R$2:$R$600,0),1),"")</f>
        <v>Solör Bioenergi Fjärrvärme AB</v>
      </c>
      <c r="C250" t="str">
        <f>IFERROR(INDEX('Miljövärden urval för publ'!$A$2:$AA$600,MATCH('Miljövärden för publ företag'!$A250,'Miljövärden urval för publ'!$R$2:$R$600,0),2),"")</f>
        <v>Horndal</v>
      </c>
      <c r="D250">
        <f>IFERROR(VLOOKUP($C250,'Miljövärden urval för publ'!$B$2:$H$600,MATCH('Miljövärden för publ företag'!D$4,'Miljövärden urval för publ'!$B$2:$H$2,0),FALSE),"")</f>
        <v>0.13001699999999999</v>
      </c>
      <c r="E250">
        <f>IFERROR(VLOOKUP($C250,'Miljövärden urval för publ'!$B$2:$H$600,MATCH('Miljövärden för publ företag'!E$4,'Miljövärden urval för publ'!$B$2:$H$2,0),FALSE),"")</f>
        <v>19.792100000000001</v>
      </c>
      <c r="F250">
        <f>IFERROR(VLOOKUP($C250,'Miljövärden urval för publ'!$B$2:$H$600,MATCH('Miljövärden för publ företag'!F$4,'Miljövärden urval för publ'!$B$2:$H$2,0),FALSE),"")</f>
        <v>11.1067</v>
      </c>
      <c r="G250">
        <f>IFERROR(VLOOKUP($C250,'Miljövärden urval för publ'!$B$2:$H$600,MATCH('Miljövärden för publ företag'!G$4,'Miljövärden urval för publ'!$B$2:$H$2,0),FALSE),"")</f>
        <v>3.5087699999999999E-2</v>
      </c>
      <c r="J250">
        <f t="shared" si="16"/>
        <v>93</v>
      </c>
      <c r="M250">
        <v>246</v>
      </c>
      <c r="N250" t="str">
        <f t="shared" si="17"/>
        <v/>
      </c>
      <c r="P250" s="158">
        <f t="shared" si="18"/>
        <v>0</v>
      </c>
      <c r="Q250" s="152" t="str">
        <f t="shared" si="15"/>
        <v/>
      </c>
      <c r="S250" t="str">
        <f t="shared" si="19"/>
        <v/>
      </c>
    </row>
    <row r="251" spans="1:19">
      <c r="A251" s="162">
        <v>248</v>
      </c>
      <c r="B251" t="str">
        <f>IFERROR(INDEX('Miljövärden urval för publ'!$A$2:$AA$600,MATCH('Miljövärden för publ företag'!$A251,'Miljövärden urval för publ'!$R$2:$R$600,0),1),"")</f>
        <v>Solör Bioenergi Fjärrvärme AB</v>
      </c>
      <c r="C251" t="str">
        <f>IFERROR(INDEX('Miljövärden urval för publ'!$A$2:$AA$600,MATCH('Miljövärden för publ företag'!$A251,'Miljövärden urval för publ'!$R$2:$R$600,0),2),"")</f>
        <v>Hörby</v>
      </c>
      <c r="D251">
        <f>IFERROR(VLOOKUP($C251,'Miljövärden urval för publ'!$B$2:$H$600,MATCH('Miljövärden för publ företag'!D$4,'Miljövärden urval för publ'!$B$2:$H$2,0),FALSE),"")</f>
        <v>7.2054800000000002E-2</v>
      </c>
      <c r="E251">
        <f>IFERROR(VLOOKUP($C251,'Miljövärden urval för publ'!$B$2:$H$600,MATCH('Miljövärden för publ företag'!E$4,'Miljövärden urval för publ'!$B$2:$H$2,0),FALSE),"")</f>
        <v>8.0925600000000006</v>
      </c>
      <c r="F251">
        <f>IFERROR(VLOOKUP($C251,'Miljövärden urval för publ'!$B$2:$H$600,MATCH('Miljövärden för publ företag'!F$4,'Miljövärden urval för publ'!$B$2:$H$2,0),FALSE),"")</f>
        <v>8.8185099999999998</v>
      </c>
      <c r="G251">
        <f>IFERROR(VLOOKUP($C251,'Miljövärden urval för publ'!$B$2:$H$600,MATCH('Miljövärden för publ företag'!G$4,'Miljövärden urval för publ'!$B$2:$H$2,0),FALSE),"")</f>
        <v>8.3259000000000007E-3</v>
      </c>
      <c r="J251">
        <f t="shared" si="16"/>
        <v>93</v>
      </c>
      <c r="M251">
        <v>247</v>
      </c>
      <c r="N251" t="str">
        <f t="shared" si="17"/>
        <v/>
      </c>
      <c r="P251" s="158">
        <f t="shared" si="18"/>
        <v>0</v>
      </c>
      <c r="Q251" s="152" t="str">
        <f t="shared" si="15"/>
        <v/>
      </c>
      <c r="S251" t="str">
        <f t="shared" si="19"/>
        <v/>
      </c>
    </row>
    <row r="252" spans="1:19">
      <c r="A252" s="162">
        <v>249</v>
      </c>
      <c r="B252" t="str">
        <f>IFERROR(INDEX('Miljövärden urval för publ'!$A$2:$AA$600,MATCH('Miljövärden för publ företag'!$A252,'Miljövärden urval för publ'!$R$2:$R$600,0),1),"")</f>
        <v>Solör Bioenergi Fjärrvärme AB</v>
      </c>
      <c r="C252" t="str">
        <f>IFERROR(INDEX('Miljövärden urval för publ'!$A$2:$AA$600,MATCH('Miljövärden för publ företag'!$A252,'Miljövärden urval för publ'!$R$2:$R$600,0),2),"")</f>
        <v>Höör</v>
      </c>
      <c r="D252">
        <f>IFERROR(VLOOKUP($C252,'Miljövärden urval för publ'!$B$2:$H$600,MATCH('Miljövärden för publ företag'!D$4,'Miljövärden urval för publ'!$B$2:$H$2,0),FALSE),"")</f>
        <v>9.6727099999999996E-2</v>
      </c>
      <c r="E252">
        <f>IFERROR(VLOOKUP($C252,'Miljövärden urval för publ'!$B$2:$H$600,MATCH('Miljövärden för publ företag'!E$4,'Miljövärden urval för publ'!$B$2:$H$2,0),FALSE),"")</f>
        <v>11.4956</v>
      </c>
      <c r="F252">
        <f>IFERROR(VLOOKUP($C252,'Miljövärden urval för publ'!$B$2:$H$600,MATCH('Miljövärden för publ företag'!F$4,'Miljövärden urval för publ'!$B$2:$H$2,0),FALSE),"")</f>
        <v>9.2812300000000008</v>
      </c>
      <c r="G252">
        <f>IFERROR(VLOOKUP($C252,'Miljövärden urval för publ'!$B$2:$H$600,MATCH('Miljövärden för publ företag'!G$4,'Miljövärden urval för publ'!$B$2:$H$2,0),FALSE),"")</f>
        <v>1.71994E-2</v>
      </c>
      <c r="J252">
        <f t="shared" si="16"/>
        <v>93</v>
      </c>
      <c r="M252">
        <v>248</v>
      </c>
      <c r="N252" t="str">
        <f t="shared" si="17"/>
        <v/>
      </c>
      <c r="P252" s="158">
        <f t="shared" si="18"/>
        <v>0</v>
      </c>
      <c r="Q252" s="152" t="str">
        <f t="shared" si="15"/>
        <v/>
      </c>
      <c r="S252" t="str">
        <f t="shared" si="19"/>
        <v/>
      </c>
    </row>
    <row r="253" spans="1:19">
      <c r="A253" s="162">
        <v>250</v>
      </c>
      <c r="B253" t="str">
        <f>IFERROR(INDEX('Miljövärden urval för publ'!$A$2:$AA$600,MATCH('Miljövärden för publ företag'!$A253,'Miljövärden urval för publ'!$R$2:$R$600,0),1),"")</f>
        <v>Solör Bioenergi Fjärrvärme AB</v>
      </c>
      <c r="C253" t="str">
        <f>IFERROR(INDEX('Miljövärden urval för publ'!$A$2:$AA$600,MATCH('Miljövärden för publ företag'!$A253,'Miljövärden urval för publ'!$R$2:$R$600,0),2),"")</f>
        <v>Knislinge</v>
      </c>
      <c r="D253">
        <f>IFERROR(VLOOKUP($C253,'Miljövärden urval för publ'!$B$2:$H$600,MATCH('Miljövärden för publ företag'!D$4,'Miljövärden urval för publ'!$B$2:$H$2,0),FALSE),"")</f>
        <v>0.13201599999999999</v>
      </c>
      <c r="E253">
        <f>IFERROR(VLOOKUP($C253,'Miljövärden urval för publ'!$B$2:$H$600,MATCH('Miljövärden för publ företag'!E$4,'Miljövärden urval för publ'!$B$2:$H$2,0),FALSE),"")</f>
        <v>5.3540799999999997</v>
      </c>
      <c r="F253">
        <f>IFERROR(VLOOKUP($C253,'Miljövärden urval för publ'!$B$2:$H$600,MATCH('Miljövärden för publ företag'!F$4,'Miljövärden urval för publ'!$B$2:$H$2,0),FALSE),"")</f>
        <v>13.904199999999999</v>
      </c>
      <c r="G253">
        <f>IFERROR(VLOOKUP($C253,'Miljövärden urval för publ'!$B$2:$H$600,MATCH('Miljövärden för publ företag'!G$4,'Miljövärden urval för publ'!$B$2:$H$2,0),FALSE),"")</f>
        <v>3.0506399999999999E-3</v>
      </c>
      <c r="J253">
        <f t="shared" si="16"/>
        <v>93</v>
      </c>
      <c r="M253">
        <v>249</v>
      </c>
      <c r="N253" t="str">
        <f t="shared" si="17"/>
        <v/>
      </c>
      <c r="P253" s="158">
        <f t="shared" si="18"/>
        <v>0</v>
      </c>
      <c r="Q253" s="152" t="str">
        <f t="shared" si="15"/>
        <v/>
      </c>
      <c r="S253" t="str">
        <f t="shared" si="19"/>
        <v/>
      </c>
    </row>
    <row r="254" spans="1:19">
      <c r="A254" s="162">
        <v>251</v>
      </c>
      <c r="B254" t="str">
        <f>IFERROR(INDEX('Miljövärden urval för publ'!$A$2:$AA$600,MATCH('Miljövärden för publ företag'!$A254,'Miljövärden urval för publ'!$R$2:$R$600,0),1),"")</f>
        <v>Solör Bioenergi Fjärrvärme AB</v>
      </c>
      <c r="C254" t="str">
        <f>IFERROR(INDEX('Miljövärden urval för publ'!$A$2:$AA$600,MATCH('Miljövärden för publ företag'!$A254,'Miljövärden urval för publ'!$R$2:$R$600,0),2),"")</f>
        <v>Lagan</v>
      </c>
      <c r="D254">
        <f>IFERROR(VLOOKUP($C254,'Miljövärden urval för publ'!$B$2:$H$600,MATCH('Miljövärden för publ företag'!D$4,'Miljövärden urval för publ'!$B$2:$H$2,0),FALSE),"")</f>
        <v>1.391</v>
      </c>
      <c r="E254">
        <f>IFERROR(VLOOKUP($C254,'Miljövärden urval för publ'!$B$2:$H$600,MATCH('Miljövärden för publ företag'!E$4,'Miljövärden urval för publ'!$B$2:$H$2,0),FALSE),"")</f>
        <v>11.923999999999999</v>
      </c>
      <c r="F254">
        <f>IFERROR(VLOOKUP($C254,'Miljövärden urval för publ'!$B$2:$H$600,MATCH('Miljövärden för publ företag'!F$4,'Miljövärden urval för publ'!$B$2:$H$2,0),FALSE),"")</f>
        <v>0.44800000000000001</v>
      </c>
      <c r="G254">
        <f>IFERROR(VLOOKUP($C254,'Miljövärden urval för publ'!$B$2:$H$600,MATCH('Miljövärden för publ företag'!G$4,'Miljövärden urval för publ'!$B$2:$H$2,0),FALSE),"")</f>
        <v>0</v>
      </c>
      <c r="J254">
        <f t="shared" si="16"/>
        <v>93</v>
      </c>
      <c r="M254">
        <v>250</v>
      </c>
      <c r="N254" t="str">
        <f t="shared" si="17"/>
        <v/>
      </c>
      <c r="P254" s="158">
        <f t="shared" si="18"/>
        <v>0</v>
      </c>
      <c r="Q254" s="152" t="str">
        <f t="shared" si="15"/>
        <v/>
      </c>
      <c r="S254" t="str">
        <f t="shared" si="19"/>
        <v/>
      </c>
    </row>
    <row r="255" spans="1:19">
      <c r="A255" s="162">
        <v>252</v>
      </c>
      <c r="B255" t="str">
        <f>IFERROR(INDEX('Miljövärden urval för publ'!$A$2:$AA$600,MATCH('Miljövärden för publ företag'!$A255,'Miljövärden urval för publ'!$R$2:$R$600,0),1),"")</f>
        <v>Solör Bioenergi Fjärrvärme AB</v>
      </c>
      <c r="C255" t="str">
        <f>IFERROR(INDEX('Miljövärden urval för publ'!$A$2:$AA$600,MATCH('Miljövärden för publ företag'!$A255,'Miljövärden urval för publ'!$R$2:$R$600,0),2),"")</f>
        <v>Lammhult</v>
      </c>
      <c r="D255">
        <f>IFERROR(VLOOKUP($C255,'Miljövärden urval för publ'!$B$2:$H$600,MATCH('Miljövärden för publ företag'!D$4,'Miljövärden urval för publ'!$B$2:$H$2,0),FALSE),"")</f>
        <v>0.12762299999999999</v>
      </c>
      <c r="E255">
        <f>IFERROR(VLOOKUP($C255,'Miljövärden urval för publ'!$B$2:$H$600,MATCH('Miljövärden för publ företag'!E$4,'Miljövärden urval för publ'!$B$2:$H$2,0),FALSE),"")</f>
        <v>9.4098400000000009</v>
      </c>
      <c r="F255">
        <f>IFERROR(VLOOKUP($C255,'Miljövärden urval för publ'!$B$2:$H$600,MATCH('Miljövärden för publ företag'!F$4,'Miljövärden urval för publ'!$B$2:$H$2,0),FALSE),"")</f>
        <v>13.8443</v>
      </c>
      <c r="G255">
        <f>IFERROR(VLOOKUP($C255,'Miljövärden urval för publ'!$B$2:$H$600,MATCH('Miljövärden för publ företag'!G$4,'Miljövärden urval för publ'!$B$2:$H$2,0),FALSE),"")</f>
        <v>1.2738899999999999E-2</v>
      </c>
      <c r="J255">
        <f t="shared" si="16"/>
        <v>93</v>
      </c>
      <c r="M255">
        <v>251</v>
      </c>
      <c r="N255" t="str">
        <f t="shared" si="17"/>
        <v/>
      </c>
      <c r="P255" s="158">
        <f t="shared" si="18"/>
        <v>0</v>
      </c>
      <c r="Q255" s="152" t="str">
        <f t="shared" si="15"/>
        <v/>
      </c>
      <c r="S255" t="str">
        <f t="shared" si="19"/>
        <v/>
      </c>
    </row>
    <row r="256" spans="1:19">
      <c r="A256" s="162">
        <v>253</v>
      </c>
      <c r="B256" t="str">
        <f>IFERROR(INDEX('Miljövärden urval för publ'!$A$2:$AA$600,MATCH('Miljövärden för publ företag'!$A256,'Miljövärden urval för publ'!$R$2:$R$600,0),1),"")</f>
        <v>Solör Bioenergi Fjärrvärme AB</v>
      </c>
      <c r="C256" t="str">
        <f>IFERROR(INDEX('Miljövärden urval för publ'!$A$2:$AA$600,MATCH('Miljövärden för publ företag'!$A256,'Miljövärden urval för publ'!$R$2:$R$600,0),2),"")</f>
        <v>Landvetter</v>
      </c>
      <c r="D256">
        <f>IFERROR(VLOOKUP($C256,'Miljövärden urval för publ'!$B$2:$H$600,MATCH('Miljövärden för publ företag'!D$4,'Miljövärden urval för publ'!$B$2:$H$2,0),FALSE),"")</f>
        <v>0.190055</v>
      </c>
      <c r="E256">
        <f>IFERROR(VLOOKUP($C256,'Miljövärden urval för publ'!$B$2:$H$600,MATCH('Miljövärden för publ företag'!E$4,'Miljövärden urval för publ'!$B$2:$H$2,0),FALSE),"")</f>
        <v>8.9502799999999993</v>
      </c>
      <c r="F256">
        <f>IFERROR(VLOOKUP($C256,'Miljövärden urval för publ'!$B$2:$H$600,MATCH('Miljövärden för publ företag'!F$4,'Miljövärden urval för publ'!$B$2:$H$2,0),FALSE),"")</f>
        <v>18.673999999999999</v>
      </c>
      <c r="G256">
        <f>IFERROR(VLOOKUP($C256,'Miljövärden urval för publ'!$B$2:$H$600,MATCH('Miljövärden för publ företag'!G$4,'Miljövärden urval för publ'!$B$2:$H$2,0),FALSE),"")</f>
        <v>1.0204100000000001E-2</v>
      </c>
      <c r="J256">
        <f t="shared" si="16"/>
        <v>93</v>
      </c>
      <c r="M256">
        <v>252</v>
      </c>
      <c r="N256" t="str">
        <f t="shared" si="17"/>
        <v/>
      </c>
      <c r="P256" s="158">
        <f t="shared" si="18"/>
        <v>0</v>
      </c>
      <c r="Q256" s="152" t="str">
        <f t="shared" si="15"/>
        <v/>
      </c>
      <c r="S256" t="str">
        <f t="shared" si="19"/>
        <v/>
      </c>
    </row>
    <row r="257" spans="1:19">
      <c r="A257" s="162">
        <v>254</v>
      </c>
      <c r="B257" t="str">
        <f>IFERROR(INDEX('Miljövärden urval för publ'!$A$2:$AA$600,MATCH('Miljövärden för publ företag'!$A257,'Miljövärden urval för publ'!$R$2:$R$600,0),1),"")</f>
        <v>Solör Bioenergi Fjärrvärme AB</v>
      </c>
      <c r="C257" t="str">
        <f>IFERROR(INDEX('Miljövärden urval för publ'!$A$2:$AA$600,MATCH('Miljövärden för publ företag'!$A257,'Miljövärden urval för publ'!$R$2:$R$600,0),2),"")</f>
        <v>Lidhult</v>
      </c>
      <c r="D257">
        <f>IFERROR(VLOOKUP($C257,'Miljövärden urval för publ'!$B$2:$H$600,MATCH('Miljövärden för publ företag'!D$4,'Miljövärden urval för publ'!$B$2:$H$2,0),FALSE),"")</f>
        <v>0.12694900000000001</v>
      </c>
      <c r="E257">
        <f>IFERROR(VLOOKUP($C257,'Miljövärden urval för publ'!$B$2:$H$600,MATCH('Miljövärden för publ företag'!E$4,'Miljövärden urval för publ'!$B$2:$H$2,0),FALSE),"")</f>
        <v>8.1522799999999993</v>
      </c>
      <c r="F257">
        <f>IFERROR(VLOOKUP($C257,'Miljövärden urval för publ'!$B$2:$H$600,MATCH('Miljövärden för publ företag'!F$4,'Miljövärden urval för publ'!$B$2:$H$2,0),FALSE),"")</f>
        <v>15.547700000000001</v>
      </c>
      <c r="G257">
        <f>IFERROR(VLOOKUP($C257,'Miljövärden urval för publ'!$B$2:$H$600,MATCH('Miljövärden för publ företag'!G$4,'Miljövärden urval för publ'!$B$2:$H$2,0),FALSE),"")</f>
        <v>6.1290700000000004E-3</v>
      </c>
      <c r="J257">
        <f t="shared" si="16"/>
        <v>93</v>
      </c>
      <c r="M257">
        <v>253</v>
      </c>
      <c r="N257" t="str">
        <f t="shared" si="17"/>
        <v/>
      </c>
      <c r="P257" s="158">
        <f t="shared" si="18"/>
        <v>0</v>
      </c>
      <c r="Q257" s="152" t="str">
        <f t="shared" si="15"/>
        <v/>
      </c>
      <c r="S257" t="str">
        <f t="shared" si="19"/>
        <v/>
      </c>
    </row>
    <row r="258" spans="1:19">
      <c r="A258" s="162">
        <v>255</v>
      </c>
      <c r="B258" t="str">
        <f>IFERROR(INDEX('Miljövärden urval för publ'!$A$2:$AA$600,MATCH('Miljövärden för publ företag'!$A258,'Miljövärden urval för publ'!$R$2:$R$600,0),1),"")</f>
        <v>Solör Bioenergi Fjärrvärme AB</v>
      </c>
      <c r="C258" t="str">
        <f>IFERROR(INDEX('Miljövärden urval för publ'!$A$2:$AA$600,MATCH('Miljövärden för publ företag'!$A258,'Miljövärden urval för publ'!$R$2:$R$600,0),2),"")</f>
        <v>Markaryd</v>
      </c>
      <c r="D258">
        <f>IFERROR(VLOOKUP($C258,'Miljövärden urval för publ'!$B$2:$H$600,MATCH('Miljövärden för publ företag'!D$4,'Miljövärden urval för publ'!$B$2:$H$2,0),FALSE),"")</f>
        <v>0.13170999999999999</v>
      </c>
      <c r="E258">
        <f>IFERROR(VLOOKUP($C258,'Miljövärden urval för publ'!$B$2:$H$600,MATCH('Miljövärden för publ företag'!E$4,'Miljövärden urval för publ'!$B$2:$H$2,0),FALSE),"")</f>
        <v>9.6922700000000006</v>
      </c>
      <c r="F258">
        <f>IFERROR(VLOOKUP($C258,'Miljövärden urval för publ'!$B$2:$H$600,MATCH('Miljövärden för publ företag'!F$4,'Miljövärden urval för publ'!$B$2:$H$2,0),FALSE),"")</f>
        <v>14.100199999999999</v>
      </c>
      <c r="G258">
        <f>IFERROR(VLOOKUP($C258,'Miljövärden urval för publ'!$B$2:$H$600,MATCH('Miljövärden för publ företag'!G$4,'Miljövärden urval för publ'!$B$2:$H$2,0),FALSE),"")</f>
        <v>1.3916100000000001E-2</v>
      </c>
      <c r="J258">
        <f t="shared" si="16"/>
        <v>93</v>
      </c>
      <c r="M258">
        <v>254</v>
      </c>
      <c r="N258" t="str">
        <f t="shared" si="17"/>
        <v/>
      </c>
      <c r="P258" s="158">
        <f t="shared" si="18"/>
        <v>0</v>
      </c>
      <c r="Q258" s="152" t="str">
        <f t="shared" si="15"/>
        <v/>
      </c>
      <c r="S258" t="str">
        <f t="shared" si="19"/>
        <v/>
      </c>
    </row>
    <row r="259" spans="1:19">
      <c r="A259" s="162">
        <v>256</v>
      </c>
      <c r="B259" t="str">
        <f>IFERROR(INDEX('Miljövärden urval för publ'!$A$2:$AA$600,MATCH('Miljövärden för publ företag'!$A259,'Miljövärden urval för publ'!$R$2:$R$600,0),1),"")</f>
        <v>Solör Bioenergi Fjärrvärme AB</v>
      </c>
      <c r="C259" t="str">
        <f>IFERROR(INDEX('Miljövärden urval för publ'!$A$2:$AA$600,MATCH('Miljövärden för publ företag'!$A259,'Miljövärden urval för publ'!$R$2:$R$600,0),2),"")</f>
        <v>Mölnlycke</v>
      </c>
      <c r="D259">
        <f>IFERROR(VLOOKUP($C259,'Miljövärden urval för publ'!$B$2:$H$600,MATCH('Miljövärden för publ företag'!D$4,'Miljövärden urval för publ'!$B$2:$H$2,0),FALSE),"")</f>
        <v>6.1381600000000001E-2</v>
      </c>
      <c r="E259">
        <f>IFERROR(VLOOKUP($C259,'Miljövärden urval för publ'!$B$2:$H$600,MATCH('Miljövärden för publ företag'!E$4,'Miljövärden urval för publ'!$B$2:$H$2,0),FALSE),"")</f>
        <v>4.7033399999999999</v>
      </c>
      <c r="F259">
        <f>IFERROR(VLOOKUP($C259,'Miljövärden urval för publ'!$B$2:$H$600,MATCH('Miljövärden för publ företag'!F$4,'Miljövärden urval för publ'!$B$2:$H$2,0),FALSE),"")</f>
        <v>8.0450700000000008</v>
      </c>
      <c r="G259">
        <f>IFERROR(VLOOKUP($C259,'Miljövärden urval för publ'!$B$2:$H$600,MATCH('Miljövärden för publ företag'!G$4,'Miljövärden urval för publ'!$B$2:$H$2,0),FALSE),"")</f>
        <v>4.0387700000000002E-4</v>
      </c>
      <c r="J259">
        <f t="shared" si="16"/>
        <v>93</v>
      </c>
      <c r="M259">
        <v>255</v>
      </c>
      <c r="N259" t="str">
        <f t="shared" si="17"/>
        <v/>
      </c>
      <c r="P259" s="158">
        <f t="shared" si="18"/>
        <v>0</v>
      </c>
      <c r="Q259" s="152" t="str">
        <f t="shared" si="15"/>
        <v/>
      </c>
      <c r="S259" t="str">
        <f t="shared" si="19"/>
        <v/>
      </c>
    </row>
    <row r="260" spans="1:19">
      <c r="A260" s="162">
        <v>257</v>
      </c>
      <c r="B260" t="str">
        <f>IFERROR(INDEX('Miljövärden urval för publ'!$A$2:$AA$600,MATCH('Miljövärden för publ företag'!$A260,'Miljövärden urval för publ'!$R$2:$R$600,0),1),"")</f>
        <v>Solör Bioenergi Fjärrvärme AB</v>
      </c>
      <c r="C260" t="str">
        <f>IFERROR(INDEX('Miljövärden urval för publ'!$A$2:$AA$600,MATCH('Miljövärden för publ företag'!$A260,'Miljövärden urval för publ'!$R$2:$R$600,0),2),"")</f>
        <v>Mönsterås</v>
      </c>
      <c r="D260">
        <f>IFERROR(VLOOKUP($C260,'Miljövärden urval för publ'!$B$2:$H$600,MATCH('Miljövärden för publ företag'!D$4,'Miljövärden urval för publ'!$B$2:$H$2,0),FALSE),"")</f>
        <v>6.1512799999999999E-2</v>
      </c>
      <c r="E260">
        <f>IFERROR(VLOOKUP($C260,'Miljövärden urval för publ'!$B$2:$H$600,MATCH('Miljövärden för publ företag'!E$4,'Miljövärden urval för publ'!$B$2:$H$2,0),FALSE),"")</f>
        <v>6.1990699999999999</v>
      </c>
      <c r="F260">
        <f>IFERROR(VLOOKUP($C260,'Miljövärden urval för publ'!$B$2:$H$600,MATCH('Miljövärden för publ företag'!F$4,'Miljövärden urval för publ'!$B$2:$H$2,0),FALSE),"")</f>
        <v>10.8385</v>
      </c>
      <c r="G260">
        <f>IFERROR(VLOOKUP($C260,'Miljövärden urval för publ'!$B$2:$H$600,MATCH('Miljövärden för publ företag'!G$4,'Miljövärden urval för publ'!$B$2:$H$2,0),FALSE),"")</f>
        <v>1.4164E-5</v>
      </c>
      <c r="J260">
        <f t="shared" si="16"/>
        <v>93</v>
      </c>
      <c r="M260">
        <v>256</v>
      </c>
      <c r="N260" t="str">
        <f t="shared" si="17"/>
        <v/>
      </c>
      <c r="P260" s="158">
        <f t="shared" si="18"/>
        <v>0</v>
      </c>
      <c r="Q260" s="152" t="str">
        <f t="shared" si="15"/>
        <v/>
      </c>
      <c r="S260" t="str">
        <f t="shared" si="19"/>
        <v/>
      </c>
    </row>
    <row r="261" spans="1:19">
      <c r="A261" s="162">
        <v>258</v>
      </c>
      <c r="B261" t="str">
        <f>IFERROR(INDEX('Miljövärden urval för publ'!$A$2:$AA$600,MATCH('Miljövärden för publ företag'!$A261,'Miljövärden urval för publ'!$R$2:$R$600,0),1),"")</f>
        <v>Solör Bioenergi Fjärrvärme AB</v>
      </c>
      <c r="C261" t="str">
        <f>IFERROR(INDEX('Miljövärden urval för publ'!$A$2:$AA$600,MATCH('Miljövärden för publ företag'!$A261,'Miljövärden urval för publ'!$R$2:$R$600,0),2),"")</f>
        <v>Nora</v>
      </c>
      <c r="D261">
        <f>IFERROR(VLOOKUP($C261,'Miljövärden urval för publ'!$B$2:$H$600,MATCH('Miljövärden för publ företag'!D$4,'Miljövärden urval för publ'!$B$2:$H$2,0),FALSE),"")</f>
        <v>7.86998E-2</v>
      </c>
      <c r="E261">
        <f>IFERROR(VLOOKUP($C261,'Miljövärden urval för publ'!$B$2:$H$600,MATCH('Miljövärden för publ företag'!E$4,'Miljövärden urval för publ'!$B$2:$H$2,0),FALSE),"")</f>
        <v>7.4541500000000003</v>
      </c>
      <c r="F261">
        <f>IFERROR(VLOOKUP($C261,'Miljövärden urval för publ'!$B$2:$H$600,MATCH('Miljövärden för publ företag'!F$4,'Miljövärden urval för publ'!$B$2:$H$2,0),FALSE),"")</f>
        <v>8.2295300000000005</v>
      </c>
      <c r="G261">
        <f>IFERROR(VLOOKUP($C261,'Miljövärden urval för publ'!$B$2:$H$600,MATCH('Miljövärden för publ företag'!G$4,'Miljövärden urval för publ'!$B$2:$H$2,0),FALSE),"")</f>
        <v>9.2735700000000001E-3</v>
      </c>
      <c r="J261">
        <f t="shared" si="16"/>
        <v>93</v>
      </c>
      <c r="M261">
        <v>257</v>
      </c>
      <c r="N261" t="str">
        <f t="shared" si="17"/>
        <v/>
      </c>
      <c r="P261" s="158">
        <f t="shared" si="18"/>
        <v>0</v>
      </c>
      <c r="Q261" s="152" t="str">
        <f t="shared" ref="Q261:Q324" si="20">IF(B261=$R$2,C261,"")</f>
        <v/>
      </c>
      <c r="S261" t="str">
        <f t="shared" si="19"/>
        <v/>
      </c>
    </row>
    <row r="262" spans="1:19">
      <c r="A262" s="162">
        <v>259</v>
      </c>
      <c r="B262" t="str">
        <f>IFERROR(INDEX('Miljövärden urval för publ'!$A$2:$AA$600,MATCH('Miljövärden för publ företag'!$A262,'Miljövärden urval för publ'!$R$2:$R$600,0),1),"")</f>
        <v>Solör Bioenergi Fjärrvärme AB</v>
      </c>
      <c r="C262" t="str">
        <f>IFERROR(INDEX('Miljövärden urval för publ'!$A$2:$AA$600,MATCH('Miljövärden för publ företag'!$A262,'Miljövärden urval för publ'!$R$2:$R$600,0),2),"")</f>
        <v>Nordmaling</v>
      </c>
      <c r="D262">
        <f>IFERROR(VLOOKUP($C262,'Miljövärden urval för publ'!$B$2:$H$600,MATCH('Miljövärden för publ företag'!D$4,'Miljövärden urval för publ'!$B$2:$H$2,0),FALSE),"")</f>
        <v>8.1618499999999997E-2</v>
      </c>
      <c r="E262">
        <f>IFERROR(VLOOKUP($C262,'Miljövärden urval för publ'!$B$2:$H$600,MATCH('Miljövärden för publ företag'!E$4,'Miljövärden urval för publ'!$B$2:$H$2,0),FALSE),"")</f>
        <v>5.91805</v>
      </c>
      <c r="F262">
        <f>IFERROR(VLOOKUP($C262,'Miljövärden urval för publ'!$B$2:$H$600,MATCH('Miljövärden för publ företag'!F$4,'Miljövärden urval för publ'!$B$2:$H$2,0),FALSE),"")</f>
        <v>8.5296800000000008</v>
      </c>
      <c r="G262">
        <f>IFERROR(VLOOKUP($C262,'Miljövärden urval för publ'!$B$2:$H$600,MATCH('Miljövärden för publ företag'!G$4,'Miljövärden urval för publ'!$B$2:$H$2,0),FALSE),"")</f>
        <v>2.8161100000000001E-3</v>
      </c>
      <c r="J262">
        <f t="shared" ref="J262:J325" si="21">IF(B262=B261,J261,J261+1)</f>
        <v>93</v>
      </c>
      <c r="M262">
        <v>258</v>
      </c>
      <c r="N262" t="str">
        <f t="shared" ref="N262:N325" si="22">IFERROR(INDEX($B$4:$J$487,MATCH(M262,$J$4:$J$487,0),1),"")</f>
        <v/>
      </c>
      <c r="P262" s="158">
        <f t="shared" ref="P262:P325" si="23">IF(Q262="",P261,P261+1)</f>
        <v>0</v>
      </c>
      <c r="Q262" s="152" t="str">
        <f t="shared" si="20"/>
        <v/>
      </c>
      <c r="S262" t="str">
        <f t="shared" ref="S262:S325" si="24">IFERROR(INDEX($P$4:$Q$468,MATCH(R262,$P$4:$P$468,0),2),"")</f>
        <v/>
      </c>
    </row>
    <row r="263" spans="1:19">
      <c r="A263" s="162">
        <v>260</v>
      </c>
      <c r="B263" t="str">
        <f>IFERROR(INDEX('Miljövärden urval för publ'!$A$2:$AA$600,MATCH('Miljövärden för publ företag'!$A263,'Miljövärden urval för publ'!$R$2:$R$600,0),1),"")</f>
        <v>Solör Bioenergi Fjärrvärme AB</v>
      </c>
      <c r="C263" t="str">
        <f>IFERROR(INDEX('Miljövärden urval för publ'!$A$2:$AA$600,MATCH('Miljövärden för publ företag'!$A263,'Miljövärden urval för publ'!$R$2:$R$600,0),2),"")</f>
        <v>Odensbacken</v>
      </c>
      <c r="D263">
        <f>IFERROR(VLOOKUP($C263,'Miljövärden urval för publ'!$B$2:$H$600,MATCH('Miljövärden för publ företag'!D$4,'Miljövärden urval för publ'!$B$2:$H$2,0),FALSE),"")</f>
        <v>9.0888999999999998E-2</v>
      </c>
      <c r="E263">
        <f>IFERROR(VLOOKUP($C263,'Miljövärden urval för publ'!$B$2:$H$600,MATCH('Miljövärden för publ företag'!E$4,'Miljövärden urval för publ'!$B$2:$H$2,0),FALSE),"")</f>
        <v>5.9563199999999998</v>
      </c>
      <c r="F263">
        <f>IFERROR(VLOOKUP($C263,'Miljövärden urval för publ'!$B$2:$H$600,MATCH('Miljövärden för publ företag'!F$4,'Miljövärden urval för publ'!$B$2:$H$2,0),FALSE),"")</f>
        <v>12.265599999999999</v>
      </c>
      <c r="G263">
        <f>IFERROR(VLOOKUP($C263,'Miljövärden urval för publ'!$B$2:$H$600,MATCH('Miljövärden för publ företag'!G$4,'Miljövärden urval för publ'!$B$2:$H$2,0),FALSE),"")</f>
        <v>0</v>
      </c>
      <c r="J263">
        <f t="shared" si="21"/>
        <v>93</v>
      </c>
      <c r="M263">
        <v>259</v>
      </c>
      <c r="N263" t="str">
        <f t="shared" si="22"/>
        <v/>
      </c>
      <c r="P263" s="158">
        <f t="shared" si="23"/>
        <v>0</v>
      </c>
      <c r="Q263" s="152" t="str">
        <f t="shared" si="20"/>
        <v/>
      </c>
      <c r="S263" t="str">
        <f t="shared" si="24"/>
        <v/>
      </c>
    </row>
    <row r="264" spans="1:19">
      <c r="A264" s="162">
        <v>261</v>
      </c>
      <c r="B264" t="str">
        <f>IFERROR(INDEX('Miljövärden urval för publ'!$A$2:$AA$600,MATCH('Miljövärden för publ företag'!$A264,'Miljövärden urval för publ'!$R$2:$R$600,0),1),"")</f>
        <v>Solör Bioenergi Fjärrvärme AB</v>
      </c>
      <c r="C264" t="str">
        <f>IFERROR(INDEX('Miljövärden urval för publ'!$A$2:$AA$600,MATCH('Miljövärden för publ företag'!$A264,'Miljövärden urval för publ'!$R$2:$R$600,0),2),"")</f>
        <v>Pershyttan</v>
      </c>
      <c r="D264">
        <f>IFERROR(VLOOKUP($C264,'Miljövärden urval för publ'!$B$2:$H$600,MATCH('Miljövärden för publ företag'!D$4,'Miljövärden urval för publ'!$B$2:$H$2,0),FALSE),"")</f>
        <v>8.2539699999999994E-2</v>
      </c>
      <c r="E264">
        <f>IFERROR(VLOOKUP($C264,'Miljövärden urval för publ'!$B$2:$H$600,MATCH('Miljövärden för publ företag'!E$4,'Miljövärden urval för publ'!$B$2:$H$2,0),FALSE),"")</f>
        <v>6.3492100000000002</v>
      </c>
      <c r="F264">
        <f>IFERROR(VLOOKUP($C264,'Miljövärden urval för publ'!$B$2:$H$600,MATCH('Miljövärden för publ företag'!F$4,'Miljövärden urval för publ'!$B$2:$H$2,0),FALSE),"")</f>
        <v>11.1111</v>
      </c>
      <c r="G264">
        <f>IFERROR(VLOOKUP($C264,'Miljövärden urval för publ'!$B$2:$H$600,MATCH('Miljövärden för publ företag'!G$4,'Miljövärden urval för publ'!$B$2:$H$2,0),FALSE),"")</f>
        <v>0</v>
      </c>
      <c r="J264">
        <f t="shared" si="21"/>
        <v>93</v>
      </c>
      <c r="M264">
        <v>260</v>
      </c>
      <c r="N264" t="str">
        <f t="shared" si="22"/>
        <v/>
      </c>
      <c r="P264" s="158">
        <f t="shared" si="23"/>
        <v>0</v>
      </c>
      <c r="Q264" s="152" t="str">
        <f t="shared" si="20"/>
        <v/>
      </c>
      <c r="S264" t="str">
        <f t="shared" si="24"/>
        <v/>
      </c>
    </row>
    <row r="265" spans="1:19">
      <c r="A265" s="162">
        <v>262</v>
      </c>
      <c r="B265" t="str">
        <f>IFERROR(INDEX('Miljövärden urval för publ'!$A$2:$AA$600,MATCH('Miljövärden för publ företag'!$A265,'Miljövärden urval för publ'!$R$2:$R$600,0),1),"")</f>
        <v>Solör Bioenergi Fjärrvärme AB</v>
      </c>
      <c r="C265" t="str">
        <f>IFERROR(INDEX('Miljövärden urval för publ'!$A$2:$AA$600,MATCH('Miljövärden för publ företag'!$A265,'Miljövärden urval för publ'!$R$2:$R$600,0),2),"")</f>
        <v>Rundvik</v>
      </c>
      <c r="D265">
        <f>IFERROR(VLOOKUP($C265,'Miljövärden urval för publ'!$B$2:$H$600,MATCH('Miljövärden för publ företag'!D$4,'Miljövärden urval för publ'!$B$2:$H$2,0),FALSE),"")</f>
        <v>1.3934</v>
      </c>
      <c r="E265">
        <f>IFERROR(VLOOKUP($C265,'Miljövärden urval för publ'!$B$2:$H$600,MATCH('Miljövärden för publ företag'!E$4,'Miljövärden urval för publ'!$B$2:$H$2,0),FALSE),"")</f>
        <v>15.1821</v>
      </c>
      <c r="F265">
        <f>IFERROR(VLOOKUP($C265,'Miljövärden urval för publ'!$B$2:$H$600,MATCH('Miljövärden för publ företag'!F$4,'Miljövärden urval för publ'!$B$2:$H$2,0),FALSE),"")</f>
        <v>42.73</v>
      </c>
      <c r="G265">
        <f>IFERROR(VLOOKUP($C265,'Miljövärden urval för publ'!$B$2:$H$600,MATCH('Miljövärden för publ företag'!G$4,'Miljövärden urval för publ'!$B$2:$H$2,0),FALSE),"")</f>
        <v>1.0957700000000001E-2</v>
      </c>
      <c r="J265">
        <f t="shared" si="21"/>
        <v>93</v>
      </c>
      <c r="M265">
        <v>261</v>
      </c>
      <c r="N265" t="str">
        <f t="shared" si="22"/>
        <v/>
      </c>
      <c r="P265" s="158">
        <f t="shared" si="23"/>
        <v>0</v>
      </c>
      <c r="Q265" s="152" t="str">
        <f t="shared" si="20"/>
        <v/>
      </c>
      <c r="S265" t="str">
        <f t="shared" si="24"/>
        <v/>
      </c>
    </row>
    <row r="266" spans="1:19">
      <c r="A266" s="162">
        <v>263</v>
      </c>
      <c r="B266" t="str">
        <f>IFERROR(INDEX('Miljövärden urval för publ'!$A$2:$AA$600,MATCH('Miljövärden för publ företag'!$A266,'Miljövärden urval för publ'!$R$2:$R$600,0),1),"")</f>
        <v>Solör Bioenergi Fjärrvärme AB</v>
      </c>
      <c r="C266" t="str">
        <f>IFERROR(INDEX('Miljövärden urval för publ'!$A$2:$AA$600,MATCH('Miljövärden för publ företag'!$A266,'Miljövärden urval för publ'!$R$2:$R$600,0),2),"")</f>
        <v>Ryd</v>
      </c>
      <c r="D266">
        <f>IFERROR(VLOOKUP($C266,'Miljövärden urval för publ'!$B$2:$H$600,MATCH('Miljövärden för publ företag'!D$4,'Miljövärden urval för publ'!$B$2:$H$2,0),FALSE),"")</f>
        <v>0.15650500000000001</v>
      </c>
      <c r="E266">
        <f>IFERROR(VLOOKUP($C266,'Miljövärden urval för publ'!$B$2:$H$600,MATCH('Miljövärden för publ företag'!E$4,'Miljövärden urval för publ'!$B$2:$H$2,0),FALSE),"")</f>
        <v>10.8294</v>
      </c>
      <c r="F266">
        <f>IFERROR(VLOOKUP($C266,'Miljövärden urval för publ'!$B$2:$H$600,MATCH('Miljövärden för publ företag'!F$4,'Miljövärden urval för publ'!$B$2:$H$2,0),FALSE),"")</f>
        <v>16.390799999999999</v>
      </c>
      <c r="G266">
        <f>IFERROR(VLOOKUP($C266,'Miljövärden urval för publ'!$B$2:$H$600,MATCH('Miljövärden för publ företag'!G$4,'Miljövärden urval för publ'!$B$2:$H$2,0),FALSE),"")</f>
        <v>1.58774E-2</v>
      </c>
      <c r="J266">
        <f t="shared" si="21"/>
        <v>93</v>
      </c>
      <c r="M266">
        <v>262</v>
      </c>
      <c r="N266" t="str">
        <f t="shared" si="22"/>
        <v/>
      </c>
      <c r="P266" s="158">
        <f t="shared" si="23"/>
        <v>0</v>
      </c>
      <c r="Q266" s="152" t="str">
        <f t="shared" si="20"/>
        <v/>
      </c>
      <c r="S266" t="str">
        <f t="shared" si="24"/>
        <v/>
      </c>
    </row>
    <row r="267" spans="1:19">
      <c r="A267" s="162">
        <v>264</v>
      </c>
      <c r="B267" t="str">
        <f>IFERROR(INDEX('Miljövärden urval för publ'!$A$2:$AA$600,MATCH('Miljövärden för publ företag'!$A267,'Miljövärden urval för publ'!$R$2:$R$600,0),1),"")</f>
        <v>Solör Bioenergi Fjärrvärme AB</v>
      </c>
      <c r="C267" t="str">
        <f>IFERROR(INDEX('Miljövärden urval för publ'!$A$2:$AA$600,MATCH('Miljövärden för publ företag'!$A267,'Miljövärden urval för publ'!$R$2:$R$600,0),2),"")</f>
        <v>Sandudden</v>
      </c>
      <c r="D267">
        <f>IFERROR(VLOOKUP($C267,'Miljövärden urval för publ'!$B$2:$H$600,MATCH('Miljövärden för publ företag'!D$4,'Miljövärden urval för publ'!$B$2:$H$2,0),FALSE),"")</f>
        <v>0.22265299999999999</v>
      </c>
      <c r="E267">
        <f>IFERROR(VLOOKUP($C267,'Miljövärden urval för publ'!$B$2:$H$600,MATCH('Miljövärden för publ företag'!E$4,'Miljövärden urval för publ'!$B$2:$H$2,0),FALSE),"")</f>
        <v>16.571400000000001</v>
      </c>
      <c r="F267">
        <f>IFERROR(VLOOKUP($C267,'Miljövärden urval för publ'!$B$2:$H$600,MATCH('Miljövärden för publ företag'!F$4,'Miljövärden urval för publ'!$B$2:$H$2,0),FALSE),"")</f>
        <v>20.612200000000001</v>
      </c>
      <c r="G267">
        <f>IFERROR(VLOOKUP($C267,'Miljövärden urval för publ'!$B$2:$H$600,MATCH('Miljövärden för publ företag'!G$4,'Miljövärden urval för publ'!$B$2:$H$2,0),FALSE),"")</f>
        <v>2.7777799999999998E-2</v>
      </c>
      <c r="J267">
        <f t="shared" si="21"/>
        <v>93</v>
      </c>
      <c r="M267">
        <v>263</v>
      </c>
      <c r="N267" t="str">
        <f t="shared" si="22"/>
        <v/>
      </c>
      <c r="P267" s="158">
        <f t="shared" si="23"/>
        <v>0</v>
      </c>
      <c r="Q267" s="152" t="str">
        <f t="shared" si="20"/>
        <v/>
      </c>
      <c r="S267" t="str">
        <f t="shared" si="24"/>
        <v/>
      </c>
    </row>
    <row r="268" spans="1:19">
      <c r="A268" s="162">
        <v>265</v>
      </c>
      <c r="B268" t="str">
        <f>IFERROR(INDEX('Miljövärden urval för publ'!$A$2:$AA$600,MATCH('Miljövärden för publ företag'!$A268,'Miljövärden urval för publ'!$R$2:$R$600,0),1),"")</f>
        <v>Solör Bioenergi Fjärrvärme AB</v>
      </c>
      <c r="C268" t="str">
        <f>IFERROR(INDEX('Miljövärden urval för publ'!$A$2:$AA$600,MATCH('Miljövärden för publ företag'!$A268,'Miljövärden urval för publ'!$R$2:$R$600,0),2),"")</f>
        <v>Sjöbo</v>
      </c>
      <c r="D268">
        <f>IFERROR(VLOOKUP($C268,'Miljövärden urval för publ'!$B$2:$H$600,MATCH('Miljövärden för publ företag'!D$4,'Miljövärden urval för publ'!$B$2:$H$2,0),FALSE),"")</f>
        <v>9.1535699999999998E-2</v>
      </c>
      <c r="E268">
        <f>IFERROR(VLOOKUP($C268,'Miljövärden urval för publ'!$B$2:$H$600,MATCH('Miljövärden för publ företag'!E$4,'Miljövärden urval för publ'!$B$2:$H$2,0),FALSE),"")</f>
        <v>12.134</v>
      </c>
      <c r="F268">
        <f>IFERROR(VLOOKUP($C268,'Miljövärden urval för publ'!$B$2:$H$600,MATCH('Miljövärden för publ företag'!F$4,'Miljövärden urval för publ'!$B$2:$H$2,0),FALSE),"")</f>
        <v>9.4699000000000009</v>
      </c>
      <c r="G268">
        <f>IFERROR(VLOOKUP($C268,'Miljövärden urval för publ'!$B$2:$H$600,MATCH('Miljövärden för publ företag'!G$4,'Miljövärden urval för publ'!$B$2:$H$2,0),FALSE),"")</f>
        <v>1.7282100000000002E-2</v>
      </c>
      <c r="J268">
        <f t="shared" si="21"/>
        <v>93</v>
      </c>
      <c r="M268">
        <v>264</v>
      </c>
      <c r="N268" t="str">
        <f t="shared" si="22"/>
        <v/>
      </c>
      <c r="P268" s="158">
        <f t="shared" si="23"/>
        <v>0</v>
      </c>
      <c r="Q268" s="152" t="str">
        <f t="shared" si="20"/>
        <v/>
      </c>
      <c r="S268" t="str">
        <f t="shared" si="24"/>
        <v/>
      </c>
    </row>
    <row r="269" spans="1:19">
      <c r="A269" s="162">
        <v>266</v>
      </c>
      <c r="B269" t="str">
        <f>IFERROR(INDEX('Miljövärden urval för publ'!$A$2:$AA$600,MATCH('Miljövärden för publ företag'!$A269,'Miljövärden urval för publ'!$R$2:$R$600,0),1),"")</f>
        <v>Solör Bioenergi Fjärrvärme AB</v>
      </c>
      <c r="C269" t="str">
        <f>IFERROR(INDEX('Miljövärden urval för publ'!$A$2:$AA$600,MATCH('Miljövärden för publ företag'!$A269,'Miljövärden urval för publ'!$R$2:$R$600,0),2),"")</f>
        <v>Skinnskatteberg</v>
      </c>
      <c r="D269">
        <f>IFERROR(VLOOKUP($C269,'Miljövärden urval för publ'!$B$2:$H$600,MATCH('Miljövärden för publ företag'!D$4,'Miljövärden urval för publ'!$B$2:$H$2,0),FALSE),"")</f>
        <v>8.5473800000000003E-2</v>
      </c>
      <c r="E269">
        <f>IFERROR(VLOOKUP($C269,'Miljövärden urval för publ'!$B$2:$H$600,MATCH('Miljövärden för publ företag'!E$4,'Miljövärden urval för publ'!$B$2:$H$2,0),FALSE),"")</f>
        <v>16.3718</v>
      </c>
      <c r="F269">
        <f>IFERROR(VLOOKUP($C269,'Miljövärden urval för publ'!$B$2:$H$600,MATCH('Miljövärden för publ företag'!F$4,'Miljövärden urval för publ'!$B$2:$H$2,0),FALSE),"")</f>
        <v>8.6057000000000006</v>
      </c>
      <c r="G269">
        <f>IFERROR(VLOOKUP($C269,'Miljövärden urval för publ'!$B$2:$H$600,MATCH('Miljövärden för publ företag'!G$4,'Miljövärden urval för publ'!$B$2:$H$2,0),FALSE),"")</f>
        <v>0</v>
      </c>
      <c r="J269">
        <f t="shared" si="21"/>
        <v>93</v>
      </c>
      <c r="M269">
        <v>265</v>
      </c>
      <c r="N269" t="str">
        <f t="shared" si="22"/>
        <v/>
      </c>
      <c r="P269" s="158">
        <f t="shared" si="23"/>
        <v>0</v>
      </c>
      <c r="Q269" s="152" t="str">
        <f t="shared" si="20"/>
        <v/>
      </c>
      <c r="S269" t="str">
        <f t="shared" si="24"/>
        <v/>
      </c>
    </row>
    <row r="270" spans="1:19">
      <c r="A270" s="162">
        <v>267</v>
      </c>
      <c r="B270" t="str">
        <f>IFERROR(INDEX('Miljövärden urval för publ'!$A$2:$AA$600,MATCH('Miljövärden för publ företag'!$A270,'Miljövärden urval för publ'!$R$2:$R$600,0),1),"")</f>
        <v>Solör Bioenergi Fjärrvärme AB</v>
      </c>
      <c r="C270" t="str">
        <f>IFERROR(INDEX('Miljövärden urval för publ'!$A$2:$AA$600,MATCH('Miljövärden för publ företag'!$A270,'Miljövärden urval för publ'!$R$2:$R$600,0),2),"")</f>
        <v>Strömsnäsbruk</v>
      </c>
      <c r="D270">
        <f>IFERROR(VLOOKUP($C270,'Miljövärden urval för publ'!$B$2:$H$600,MATCH('Miljövärden för publ företag'!D$4,'Miljövärden urval för publ'!$B$2:$H$2,0),FALSE),"")</f>
        <v>9.7814899999999996E-2</v>
      </c>
      <c r="E270">
        <f>IFERROR(VLOOKUP($C270,'Miljövärden urval för publ'!$B$2:$H$600,MATCH('Miljövärden för publ företag'!E$4,'Miljövärden urval för publ'!$B$2:$H$2,0),FALSE),"")</f>
        <v>12.8306</v>
      </c>
      <c r="F270">
        <f>IFERROR(VLOOKUP($C270,'Miljövärden urval för publ'!$B$2:$H$600,MATCH('Miljövärden för publ företag'!F$4,'Miljövärden urval för publ'!$B$2:$H$2,0),FALSE),"")</f>
        <v>10.28</v>
      </c>
      <c r="G270">
        <f>IFERROR(VLOOKUP($C270,'Miljövärden urval för publ'!$B$2:$H$600,MATCH('Miljövärden för publ företag'!G$4,'Miljövärden urval för publ'!$B$2:$H$2,0),FALSE),"")</f>
        <v>1.8992499999999999E-2</v>
      </c>
      <c r="J270">
        <f t="shared" si="21"/>
        <v>93</v>
      </c>
      <c r="M270">
        <v>266</v>
      </c>
      <c r="N270" t="str">
        <f t="shared" si="22"/>
        <v/>
      </c>
      <c r="P270" s="158">
        <f t="shared" si="23"/>
        <v>0</v>
      </c>
      <c r="Q270" s="152" t="str">
        <f t="shared" si="20"/>
        <v/>
      </c>
      <c r="S270" t="str">
        <f t="shared" si="24"/>
        <v/>
      </c>
    </row>
    <row r="271" spans="1:19">
      <c r="A271" s="162">
        <v>268</v>
      </c>
      <c r="B271" t="str">
        <f>IFERROR(INDEX('Miljövärden urval för publ'!$A$2:$AA$600,MATCH('Miljövärden för publ företag'!$A271,'Miljövärden urval för publ'!$R$2:$R$600,0),1),"")</f>
        <v>Solör Bioenergi Fjärrvärme AB</v>
      </c>
      <c r="C271" t="str">
        <f>IFERROR(INDEX('Miljövärden urval för publ'!$A$2:$AA$600,MATCH('Miljövärden för publ företag'!$A271,'Miljövärden urval för publ'!$R$2:$R$600,0),2),"")</f>
        <v>Sunne</v>
      </c>
      <c r="D271">
        <f>IFERROR(VLOOKUP($C271,'Miljövärden urval för publ'!$B$2:$H$600,MATCH('Miljövärden för publ företag'!D$4,'Miljövärden urval för publ'!$B$2:$H$2,0),FALSE),"")</f>
        <v>6.3342999999999997E-2</v>
      </c>
      <c r="E271">
        <f>IFERROR(VLOOKUP($C271,'Miljövärden urval för publ'!$B$2:$H$600,MATCH('Miljövärden för publ företag'!E$4,'Miljövärden urval för publ'!$B$2:$H$2,0),FALSE),"")</f>
        <v>5.0280699999999996</v>
      </c>
      <c r="F271">
        <f>IFERROR(VLOOKUP($C271,'Miljövärden urval för publ'!$B$2:$H$600,MATCH('Miljövärden för publ företag'!F$4,'Miljövärden urval för publ'!$B$2:$H$2,0),FALSE),"")</f>
        <v>8.9787199999999991</v>
      </c>
      <c r="G271">
        <f>IFERROR(VLOOKUP($C271,'Miljövärden urval för publ'!$B$2:$H$600,MATCH('Miljövärden för publ företag'!G$4,'Miljövärden urval för publ'!$B$2:$H$2,0),FALSE),"")</f>
        <v>1.57493E-4</v>
      </c>
      <c r="J271">
        <f t="shared" si="21"/>
        <v>93</v>
      </c>
      <c r="M271">
        <v>267</v>
      </c>
      <c r="N271" t="str">
        <f t="shared" si="22"/>
        <v/>
      </c>
      <c r="P271" s="158">
        <f t="shared" si="23"/>
        <v>0</v>
      </c>
      <c r="Q271" s="152" t="str">
        <f t="shared" si="20"/>
        <v/>
      </c>
      <c r="S271" t="str">
        <f t="shared" si="24"/>
        <v/>
      </c>
    </row>
    <row r="272" spans="1:19">
      <c r="A272" s="162">
        <v>269</v>
      </c>
      <c r="B272" t="str">
        <f>IFERROR(INDEX('Miljövärden urval för publ'!$A$2:$AA$600,MATCH('Miljövärden för publ företag'!$A272,'Miljövärden urval för publ'!$R$2:$R$600,0),1),"")</f>
        <v>Solör Bioenergi Fjärrvärme AB</v>
      </c>
      <c r="C272" t="str">
        <f>IFERROR(INDEX('Miljövärden urval för publ'!$A$2:$AA$600,MATCH('Miljövärden för publ företag'!$A272,'Miljövärden urval för publ'!$R$2:$R$600,0),2),"")</f>
        <v>Svalöv</v>
      </c>
      <c r="D272">
        <f>IFERROR(VLOOKUP($C272,'Miljövärden urval för publ'!$B$2:$H$600,MATCH('Miljövärden för publ företag'!D$4,'Miljövärden urval för publ'!$B$2:$H$2,0),FALSE),"")</f>
        <v>7.2323399999999996E-2</v>
      </c>
      <c r="E272">
        <f>IFERROR(VLOOKUP($C272,'Miljövärden urval för publ'!$B$2:$H$600,MATCH('Miljövärden för publ företag'!E$4,'Miljövärden urval för publ'!$B$2:$H$2,0),FALSE),"")</f>
        <v>8.2246400000000008</v>
      </c>
      <c r="F272">
        <f>IFERROR(VLOOKUP($C272,'Miljövärden urval för publ'!$B$2:$H$600,MATCH('Miljövärden för publ företag'!F$4,'Miljövärden urval för publ'!$B$2:$H$2,0),FALSE),"")</f>
        <v>10.019600000000001</v>
      </c>
      <c r="G272">
        <f>IFERROR(VLOOKUP($C272,'Miljövärden urval för publ'!$B$2:$H$600,MATCH('Miljövärden för publ företag'!G$4,'Miljövärden urval för publ'!$B$2:$H$2,0),FALSE),"")</f>
        <v>6.8511900000000001E-3</v>
      </c>
      <c r="J272">
        <f t="shared" si="21"/>
        <v>93</v>
      </c>
      <c r="M272">
        <v>268</v>
      </c>
      <c r="N272" t="str">
        <f t="shared" si="22"/>
        <v/>
      </c>
      <c r="P272" s="158">
        <f t="shared" si="23"/>
        <v>0</v>
      </c>
      <c r="Q272" s="152" t="str">
        <f t="shared" si="20"/>
        <v/>
      </c>
      <c r="S272" t="str">
        <f t="shared" si="24"/>
        <v/>
      </c>
    </row>
    <row r="273" spans="1:19">
      <c r="A273" s="162">
        <v>270</v>
      </c>
      <c r="B273" t="str">
        <f>IFERROR(INDEX('Miljövärden urval för publ'!$A$2:$AA$600,MATCH('Miljövärden för publ företag'!$A273,'Miljövärden urval för publ'!$R$2:$R$600,0),1),"")</f>
        <v>Solör Bioenergi Fjärrvärme AB</v>
      </c>
      <c r="C273" t="str">
        <f>IFERROR(INDEX('Miljövärden urval för publ'!$A$2:$AA$600,MATCH('Miljövärden för publ företag'!$A273,'Miljövärden urval för publ'!$R$2:$R$600,0),2),"")</f>
        <v>Sveg</v>
      </c>
      <c r="D273">
        <f>IFERROR(VLOOKUP($C273,'Miljövärden urval för publ'!$B$2:$H$600,MATCH('Miljövärden för publ företag'!D$4,'Miljövärden urval för publ'!$B$2:$H$2,0),FALSE),"")</f>
        <v>0.116899</v>
      </c>
      <c r="E273">
        <f>IFERROR(VLOOKUP($C273,'Miljövärden urval för publ'!$B$2:$H$600,MATCH('Miljövärden för publ företag'!E$4,'Miljövärden urval för publ'!$B$2:$H$2,0),FALSE),"")</f>
        <v>15.9015</v>
      </c>
      <c r="F273">
        <f>IFERROR(VLOOKUP($C273,'Miljövärden urval för publ'!$B$2:$H$600,MATCH('Miljövärden för publ företag'!F$4,'Miljövärden urval för publ'!$B$2:$H$2,0),FALSE),"")</f>
        <v>10.0563</v>
      </c>
      <c r="G273">
        <f>IFERROR(VLOOKUP($C273,'Miljövärden urval för publ'!$B$2:$H$600,MATCH('Miljövärden för publ företag'!G$4,'Miljövärden urval för publ'!$B$2:$H$2,0),FALSE),"")</f>
        <v>9.6139399999999996E-3</v>
      </c>
      <c r="J273">
        <f t="shared" si="21"/>
        <v>93</v>
      </c>
      <c r="M273">
        <v>269</v>
      </c>
      <c r="N273" t="str">
        <f t="shared" si="22"/>
        <v/>
      </c>
      <c r="P273" s="158">
        <f t="shared" si="23"/>
        <v>0</v>
      </c>
      <c r="Q273" s="152" t="str">
        <f t="shared" si="20"/>
        <v/>
      </c>
      <c r="S273" t="str">
        <f t="shared" si="24"/>
        <v/>
      </c>
    </row>
    <row r="274" spans="1:19">
      <c r="A274" s="162">
        <v>271</v>
      </c>
      <c r="B274" t="str">
        <f>IFERROR(INDEX('Miljövärden urval för publ'!$A$2:$AA$600,MATCH('Miljövärden för publ företag'!$A274,'Miljövärden urval för publ'!$R$2:$R$600,0),1),"")</f>
        <v>Solör Bioenergi Fjärrvärme AB</v>
      </c>
      <c r="C274" t="str">
        <f>IFERROR(INDEX('Miljövärden urval för publ'!$A$2:$AA$600,MATCH('Miljövärden för publ företag'!$A274,'Miljövärden urval för publ'!$R$2:$R$600,0),2),"")</f>
        <v>Svenljunga</v>
      </c>
      <c r="D274">
        <f>IFERROR(VLOOKUP($C274,'Miljövärden urval för publ'!$B$2:$H$600,MATCH('Miljövärden för publ företag'!D$4,'Miljövärden urval för publ'!$B$2:$H$2,0),FALSE),"")</f>
        <v>0.16092699999999999</v>
      </c>
      <c r="E274">
        <f>IFERROR(VLOOKUP($C274,'Miljövärden urval för publ'!$B$2:$H$600,MATCH('Miljövärden för publ företag'!E$4,'Miljövärden urval för publ'!$B$2:$H$2,0),FALSE),"")</f>
        <v>19.595400000000001</v>
      </c>
      <c r="F274">
        <f>IFERROR(VLOOKUP($C274,'Miljövärden urval för publ'!$B$2:$H$600,MATCH('Miljövärden för publ företag'!F$4,'Miljövärden urval för publ'!$B$2:$H$2,0),FALSE),"")</f>
        <v>5.2556500000000002</v>
      </c>
      <c r="G274">
        <f>IFERROR(VLOOKUP($C274,'Miljövärden urval för publ'!$B$2:$H$600,MATCH('Miljövärden för publ företag'!G$4,'Miljövärden urval för publ'!$B$2:$H$2,0),FALSE),"")</f>
        <v>3.64026E-2</v>
      </c>
      <c r="J274">
        <f t="shared" si="21"/>
        <v>93</v>
      </c>
      <c r="M274">
        <v>270</v>
      </c>
      <c r="N274" t="str">
        <f t="shared" si="22"/>
        <v/>
      </c>
      <c r="P274" s="158">
        <f t="shared" si="23"/>
        <v>0</v>
      </c>
      <c r="Q274" s="152" t="str">
        <f t="shared" si="20"/>
        <v/>
      </c>
      <c r="S274" t="str">
        <f t="shared" si="24"/>
        <v/>
      </c>
    </row>
    <row r="275" spans="1:19">
      <c r="A275" s="162">
        <v>272</v>
      </c>
      <c r="B275" t="str">
        <f>IFERROR(INDEX('Miljövärden urval för publ'!$A$2:$AA$600,MATCH('Miljövärden för publ företag'!$A275,'Miljövärden urval för publ'!$R$2:$R$600,0),1),"")</f>
        <v>Solör Bioenergi Fjärrvärme AB</v>
      </c>
      <c r="C275" t="str">
        <f>IFERROR(INDEX('Miljövärden urval för publ'!$A$2:$AA$600,MATCH('Miljövärden för publ företag'!$A275,'Miljövärden urval för publ'!$R$2:$R$600,0),2),"")</f>
        <v>Tomelilla</v>
      </c>
      <c r="D275">
        <f>IFERROR(VLOOKUP($C275,'Miljövärden urval för publ'!$B$2:$H$600,MATCH('Miljövärden för publ företag'!D$4,'Miljövärden urval för publ'!$B$2:$H$2,0),FALSE),"")</f>
        <v>6.9016400000000006E-2</v>
      </c>
      <c r="E275">
        <f>IFERROR(VLOOKUP($C275,'Miljövärden urval för publ'!$B$2:$H$600,MATCH('Miljövärden för publ företag'!E$4,'Miljövärden urval för publ'!$B$2:$H$2,0),FALSE),"")</f>
        <v>6.3154000000000003</v>
      </c>
      <c r="F275">
        <f>IFERROR(VLOOKUP($C275,'Miljövärden urval för publ'!$B$2:$H$600,MATCH('Miljövärden för publ företag'!F$4,'Miljövärden urval för publ'!$B$2:$H$2,0),FALSE),"")</f>
        <v>8.3758599999999994</v>
      </c>
      <c r="G275">
        <f>IFERROR(VLOOKUP($C275,'Miljövärden urval för publ'!$B$2:$H$600,MATCH('Miljövärden för publ företag'!G$4,'Miljövärden urval för publ'!$B$2:$H$2,0),FALSE),"")</f>
        <v>4.27254E-3</v>
      </c>
      <c r="J275">
        <f t="shared" si="21"/>
        <v>93</v>
      </c>
      <c r="M275">
        <v>271</v>
      </c>
      <c r="N275" t="str">
        <f t="shared" si="22"/>
        <v/>
      </c>
      <c r="P275" s="158">
        <f t="shared" si="23"/>
        <v>0</v>
      </c>
      <c r="Q275" s="152" t="str">
        <f t="shared" si="20"/>
        <v/>
      </c>
      <c r="S275" t="str">
        <f t="shared" si="24"/>
        <v/>
      </c>
    </row>
    <row r="276" spans="1:19">
      <c r="A276" s="162">
        <v>273</v>
      </c>
      <c r="B276" t="str">
        <f>IFERROR(INDEX('Miljövärden urval för publ'!$A$2:$AA$600,MATCH('Miljövärden för publ företag'!$A276,'Miljövärden urval för publ'!$R$2:$R$600,0),1),"")</f>
        <v>Solör Bioenergi Fjärrvärme AB</v>
      </c>
      <c r="C276" t="str">
        <f>IFERROR(INDEX('Miljövärden urval för publ'!$A$2:$AA$600,MATCH('Miljövärden för publ företag'!$A276,'Miljövärden urval för publ'!$R$2:$R$600,0),2),"")</f>
        <v>Vadstena</v>
      </c>
      <c r="D276">
        <f>IFERROR(VLOOKUP($C276,'Miljövärden urval för publ'!$B$2:$H$600,MATCH('Miljövärden för publ företag'!D$4,'Miljövärden urval för publ'!$B$2:$H$2,0),FALSE),"")</f>
        <v>5.6656600000000001E-2</v>
      </c>
      <c r="E276">
        <f>IFERROR(VLOOKUP($C276,'Miljövärden urval för publ'!$B$2:$H$600,MATCH('Miljövärden för publ företag'!E$4,'Miljövärden urval för publ'!$B$2:$H$2,0),FALSE),"")</f>
        <v>4.4488000000000003</v>
      </c>
      <c r="F276">
        <f>IFERROR(VLOOKUP($C276,'Miljövärden urval för publ'!$B$2:$H$600,MATCH('Miljövärden för publ företag'!F$4,'Miljövärden urval för publ'!$B$2:$H$2,0),FALSE),"")</f>
        <v>7.7921699999999996</v>
      </c>
      <c r="G276">
        <f>IFERROR(VLOOKUP($C276,'Miljövärden urval för publ'!$B$2:$H$600,MATCH('Miljövärden för publ företag'!G$4,'Miljövärden urval för publ'!$B$2:$H$2,0),FALSE),"")</f>
        <v>0</v>
      </c>
      <c r="J276">
        <f t="shared" si="21"/>
        <v>93</v>
      </c>
      <c r="M276">
        <v>272</v>
      </c>
      <c r="N276" t="str">
        <f t="shared" si="22"/>
        <v/>
      </c>
      <c r="P276" s="158">
        <f t="shared" si="23"/>
        <v>0</v>
      </c>
      <c r="Q276" s="152" t="str">
        <f t="shared" si="20"/>
        <v/>
      </c>
      <c r="S276" t="str">
        <f t="shared" si="24"/>
        <v/>
      </c>
    </row>
    <row r="277" spans="1:19">
      <c r="A277" s="162">
        <v>274</v>
      </c>
      <c r="B277" t="str">
        <f>IFERROR(INDEX('Miljövärden urval för publ'!$A$2:$AA$600,MATCH('Miljövärden för publ företag'!$A277,'Miljövärden urval för publ'!$R$2:$R$600,0),1),"")</f>
        <v>Solör Bioenergi Fjärrvärme AB</v>
      </c>
      <c r="C277" t="str">
        <f>IFERROR(INDEX('Miljövärden urval för publ'!$A$2:$AA$600,MATCH('Miljövärden för publ företag'!$A277,'Miljövärden urval för publ'!$R$2:$R$600,0),2),"")</f>
        <v>Vilhelmina</v>
      </c>
      <c r="D277">
        <f>IFERROR(VLOOKUP($C277,'Miljövärden urval för publ'!$B$2:$H$600,MATCH('Miljövärden för publ företag'!D$4,'Miljövärden urval för publ'!$B$2:$H$2,0),FALSE),"")</f>
        <v>0.10245600000000001</v>
      </c>
      <c r="E277">
        <f>IFERROR(VLOOKUP($C277,'Miljövärden urval för publ'!$B$2:$H$600,MATCH('Miljövärden för publ företag'!E$4,'Miljövärden urval för publ'!$B$2:$H$2,0),FALSE),"")</f>
        <v>8.2485099999999996</v>
      </c>
      <c r="F277">
        <f>IFERROR(VLOOKUP($C277,'Miljövärden urval för publ'!$B$2:$H$600,MATCH('Miljövärden för publ företag'!F$4,'Miljövärden urval för publ'!$B$2:$H$2,0),FALSE),"")</f>
        <v>9.4456399999999991</v>
      </c>
      <c r="G277">
        <f>IFERROR(VLOOKUP($C277,'Miljövärden urval för publ'!$B$2:$H$600,MATCH('Miljövärden för publ företag'!G$4,'Miljövärden urval för publ'!$B$2:$H$2,0),FALSE),"")</f>
        <v>7.2906799999999999E-3</v>
      </c>
      <c r="J277">
        <f t="shared" si="21"/>
        <v>93</v>
      </c>
      <c r="M277">
        <v>273</v>
      </c>
      <c r="N277" t="str">
        <f t="shared" si="22"/>
        <v/>
      </c>
      <c r="P277" s="158">
        <f t="shared" si="23"/>
        <v>0</v>
      </c>
      <c r="Q277" s="152" t="str">
        <f t="shared" si="20"/>
        <v/>
      </c>
      <c r="S277" t="str">
        <f t="shared" si="24"/>
        <v/>
      </c>
    </row>
    <row r="278" spans="1:19">
      <c r="A278" s="162">
        <v>275</v>
      </c>
      <c r="B278" t="str">
        <f>IFERROR(INDEX('Miljövärden urval för publ'!$A$2:$AA$600,MATCH('Miljövärden för publ företag'!$A278,'Miljövärden urval för publ'!$R$2:$R$600,0),1),"")</f>
        <v>Solör Bioenergi Fjärrvärme AB</v>
      </c>
      <c r="C278" t="str">
        <f>IFERROR(INDEX('Miljövärden urval för publ'!$A$2:$AA$600,MATCH('Miljövärden för publ företag'!$A278,'Miljövärden urval för publ'!$R$2:$R$600,0),2),"")</f>
        <v>Vingåker</v>
      </c>
      <c r="D278">
        <f>IFERROR(VLOOKUP($C278,'Miljövärden urval för publ'!$B$2:$H$600,MATCH('Miljövärden för publ företag'!D$4,'Miljövärden urval för publ'!$B$2:$H$2,0),FALSE),"")</f>
        <v>7.9606700000000002E-2</v>
      </c>
      <c r="E278">
        <f>IFERROR(VLOOKUP($C278,'Miljövärden urval för publ'!$B$2:$H$600,MATCH('Miljövärden för publ företag'!E$4,'Miljövärden urval för publ'!$B$2:$H$2,0),FALSE),"")</f>
        <v>7.8426999999999998</v>
      </c>
      <c r="F278">
        <f>IFERROR(VLOOKUP($C278,'Miljövärden urval för publ'!$B$2:$H$600,MATCH('Miljövärden för publ företag'!F$4,'Miljövärden urval för publ'!$B$2:$H$2,0),FALSE),"")</f>
        <v>8.7022499999999994</v>
      </c>
      <c r="G278">
        <f>IFERROR(VLOOKUP($C278,'Miljövärden urval för publ'!$B$2:$H$600,MATCH('Miljövärden för publ företag'!G$4,'Miljövärden urval för publ'!$B$2:$H$2,0),FALSE),"")</f>
        <v>9.0090099999999996E-3</v>
      </c>
      <c r="J278">
        <f t="shared" si="21"/>
        <v>93</v>
      </c>
      <c r="M278">
        <v>274</v>
      </c>
      <c r="N278" t="str">
        <f t="shared" si="22"/>
        <v/>
      </c>
      <c r="P278" s="158">
        <f t="shared" si="23"/>
        <v>0</v>
      </c>
      <c r="Q278" s="152" t="str">
        <f t="shared" si="20"/>
        <v/>
      </c>
      <c r="S278" t="str">
        <f t="shared" si="24"/>
        <v/>
      </c>
    </row>
    <row r="279" spans="1:19">
      <c r="A279" s="162">
        <v>276</v>
      </c>
      <c r="B279" t="str">
        <f>IFERROR(INDEX('Miljövärden urval för publ'!$A$2:$AA$600,MATCH('Miljövärden för publ företag'!$A279,'Miljövärden urval för publ'!$R$2:$R$600,0),1),"")</f>
        <v>Solör Bioenergi Fjärrvärme AB</v>
      </c>
      <c r="C279" t="str">
        <f>IFERROR(INDEX('Miljövärden urval för publ'!$A$2:$AA$600,MATCH('Miljövärden för publ företag'!$A279,'Miljövärden urval för publ'!$R$2:$R$600,0),2),"")</f>
        <v>Vårgårda</v>
      </c>
      <c r="D279">
        <f>IFERROR(VLOOKUP($C279,'Miljövärden urval för publ'!$B$2:$H$600,MATCH('Miljövärden för publ företag'!D$4,'Miljövärden urval för publ'!$B$2:$H$2,0),FALSE),"")</f>
        <v>0.20200000000000001</v>
      </c>
      <c r="E279">
        <f>IFERROR(VLOOKUP($C279,'Miljövärden urval för publ'!$B$2:$H$600,MATCH('Miljövärden för publ företag'!E$4,'Miljövärden urval för publ'!$B$2:$H$2,0),FALSE),"")</f>
        <v>38.171399999999998</v>
      </c>
      <c r="F279">
        <f>IFERROR(VLOOKUP($C279,'Miljövärden urval för publ'!$B$2:$H$600,MATCH('Miljövärden för publ företag'!F$4,'Miljövärden urval för publ'!$B$2:$H$2,0),FALSE),"")</f>
        <v>9.3285699999999991</v>
      </c>
      <c r="G279">
        <f>IFERROR(VLOOKUP($C279,'Miljövärden urval för publ'!$B$2:$H$600,MATCH('Miljövärden för publ företag'!G$4,'Miljövärden urval för publ'!$B$2:$H$2,0),FALSE),"")</f>
        <v>0.118421</v>
      </c>
      <c r="J279">
        <f t="shared" si="21"/>
        <v>93</v>
      </c>
      <c r="M279">
        <v>275</v>
      </c>
      <c r="N279" t="str">
        <f t="shared" si="22"/>
        <v/>
      </c>
      <c r="P279" s="158">
        <f t="shared" si="23"/>
        <v>0</v>
      </c>
      <c r="Q279" s="152" t="str">
        <f t="shared" si="20"/>
        <v/>
      </c>
      <c r="S279" t="str">
        <f t="shared" si="24"/>
        <v/>
      </c>
    </row>
    <row r="280" spans="1:19">
      <c r="A280" s="162">
        <v>277</v>
      </c>
      <c r="B280" t="str">
        <f>IFERROR(INDEX('Miljövärden urval för publ'!$A$2:$AA$600,MATCH('Miljövärden för publ företag'!$A280,'Miljövärden urval för publ'!$R$2:$R$600,0),1),"")</f>
        <v>Solör Bioenergi Fjärrvärme AB</v>
      </c>
      <c r="C280" t="str">
        <f>IFERROR(INDEX('Miljövärden urval för publ'!$A$2:$AA$600,MATCH('Miljövärden för publ företag'!$A280,'Miljövärden urval för publ'!$R$2:$R$600,0),2),"")</f>
        <v>Vännäs</v>
      </c>
      <c r="D280">
        <f>IFERROR(VLOOKUP($C280,'Miljövärden urval för publ'!$B$2:$H$600,MATCH('Miljövärden för publ företag'!D$4,'Miljövärden urval för publ'!$B$2:$H$2,0),FALSE),"")</f>
        <v>9.9954000000000001E-2</v>
      </c>
      <c r="E280">
        <f>IFERROR(VLOOKUP($C280,'Miljövärden urval för publ'!$B$2:$H$600,MATCH('Miljövärden för publ företag'!E$4,'Miljövärden urval för publ'!$B$2:$H$2,0),FALSE),"")</f>
        <v>10.5893</v>
      </c>
      <c r="F280">
        <f>IFERROR(VLOOKUP($C280,'Miljövärden urval för publ'!$B$2:$H$600,MATCH('Miljövärden för publ företag'!F$4,'Miljövärden urval för publ'!$B$2:$H$2,0),FALSE),"")</f>
        <v>9.6132600000000004</v>
      </c>
      <c r="G280">
        <f>IFERROR(VLOOKUP($C280,'Miljövärden urval för publ'!$B$2:$H$600,MATCH('Miljövärden för publ företag'!G$4,'Miljövärden urval för publ'!$B$2:$H$2,0),FALSE),"")</f>
        <v>1.2925000000000001E-2</v>
      </c>
      <c r="J280">
        <f t="shared" si="21"/>
        <v>93</v>
      </c>
      <c r="M280">
        <v>276</v>
      </c>
      <c r="N280" t="str">
        <f t="shared" si="22"/>
        <v/>
      </c>
      <c r="P280" s="158">
        <f t="shared" si="23"/>
        <v>0</v>
      </c>
      <c r="Q280" s="152" t="str">
        <f t="shared" si="20"/>
        <v/>
      </c>
      <c r="S280" t="str">
        <f t="shared" si="24"/>
        <v/>
      </c>
    </row>
    <row r="281" spans="1:19">
      <c r="A281" s="162">
        <v>278</v>
      </c>
      <c r="B281" t="str">
        <f>IFERROR(INDEX('Miljövärden urval för publ'!$A$2:$AA$600,MATCH('Miljövärden för publ företag'!$A281,'Miljövärden urval för publ'!$R$2:$R$600,0),1),"")</f>
        <v>Solör Bioenergi Fjärrvärme AB</v>
      </c>
      <c r="C281" t="str">
        <f>IFERROR(INDEX('Miljövärden urval för publ'!$A$2:$AA$600,MATCH('Miljövärden för publ företag'!$A281,'Miljövärden urval för publ'!$R$2:$R$600,0),2),"")</f>
        <v>Vännäsby</v>
      </c>
      <c r="D281">
        <f>IFERROR(VLOOKUP($C281,'Miljövärden urval för publ'!$B$2:$H$600,MATCH('Miljövärden för publ företag'!D$4,'Miljövärden urval för publ'!$B$2:$H$2,0),FALSE),"")</f>
        <v>0.14233100000000001</v>
      </c>
      <c r="E281">
        <f>IFERROR(VLOOKUP($C281,'Miljövärden urval för publ'!$B$2:$H$600,MATCH('Miljövärden för publ företag'!E$4,'Miljövärden urval för publ'!$B$2:$H$2,0),FALSE),"")</f>
        <v>9.3533799999999996</v>
      </c>
      <c r="F281">
        <f>IFERROR(VLOOKUP($C281,'Miljövärden urval för publ'!$B$2:$H$600,MATCH('Miljövärden för publ företag'!F$4,'Miljövärden urval för publ'!$B$2:$H$2,0),FALSE),"")</f>
        <v>15.416</v>
      </c>
      <c r="G281">
        <f>IFERROR(VLOOKUP($C281,'Miljövärden urval för publ'!$B$2:$H$600,MATCH('Miljövärden för publ företag'!G$4,'Miljövärden urval för publ'!$B$2:$H$2,0),FALSE),"")</f>
        <v>8.1433200000000008E-3</v>
      </c>
      <c r="J281">
        <f t="shared" si="21"/>
        <v>93</v>
      </c>
      <c r="M281">
        <v>277</v>
      </c>
      <c r="N281" t="str">
        <f t="shared" si="22"/>
        <v/>
      </c>
      <c r="P281" s="158">
        <f t="shared" si="23"/>
        <v>0</v>
      </c>
      <c r="Q281" s="152" t="str">
        <f t="shared" si="20"/>
        <v/>
      </c>
      <c r="S281" t="str">
        <f t="shared" si="24"/>
        <v/>
      </c>
    </row>
    <row r="282" spans="1:19">
      <c r="A282" s="162">
        <v>279</v>
      </c>
      <c r="B282" t="str">
        <f>IFERROR(INDEX('Miljövärden urval för publ'!$A$2:$AA$600,MATCH('Miljövärden för publ företag'!$A282,'Miljövärden urval för publ'!$R$2:$R$600,0),1),"")</f>
        <v>Solör Bioenergi Fjärrvärme AB</v>
      </c>
      <c r="C282" t="str">
        <f>IFERROR(INDEX('Miljövärden urval för publ'!$A$2:$AA$600,MATCH('Miljövärden för publ företag'!$A282,'Miljövärden urval för publ'!$R$2:$R$600,0),2),"")</f>
        <v>Västerdala</v>
      </c>
      <c r="D282">
        <f>IFERROR(VLOOKUP($C282,'Miljövärden urval för publ'!$B$2:$H$600,MATCH('Miljövärden för publ företag'!D$4,'Miljövärden urval för publ'!$B$2:$H$2,0),FALSE),"")</f>
        <v>0.125552</v>
      </c>
      <c r="E282">
        <f>IFERROR(VLOOKUP($C282,'Miljövärden urval för publ'!$B$2:$H$600,MATCH('Miljövärden för publ företag'!E$4,'Miljövärden urval för publ'!$B$2:$H$2,0),FALSE),"")</f>
        <v>19.255800000000001</v>
      </c>
      <c r="F282">
        <f>IFERROR(VLOOKUP($C282,'Miljövärden urval för publ'!$B$2:$H$600,MATCH('Miljövärden för publ företag'!F$4,'Miljövärden urval för publ'!$B$2:$H$2,0),FALSE),"")</f>
        <v>10.93</v>
      </c>
      <c r="G282">
        <f>IFERROR(VLOOKUP($C282,'Miljövärden urval för publ'!$B$2:$H$600,MATCH('Miljövärden för publ företag'!G$4,'Miljövärden urval för publ'!$B$2:$H$2,0),FALSE),"")</f>
        <v>3.4489300000000001E-2</v>
      </c>
      <c r="J282">
        <f t="shared" si="21"/>
        <v>93</v>
      </c>
      <c r="M282">
        <v>278</v>
      </c>
      <c r="N282" t="str">
        <f t="shared" si="22"/>
        <v/>
      </c>
      <c r="P282" s="158">
        <f t="shared" si="23"/>
        <v>0</v>
      </c>
      <c r="Q282" s="152" t="str">
        <f t="shared" si="20"/>
        <v/>
      </c>
      <c r="S282" t="str">
        <f t="shared" si="24"/>
        <v/>
      </c>
    </row>
    <row r="283" spans="1:19">
      <c r="A283" s="162">
        <v>280</v>
      </c>
      <c r="B283" t="str">
        <f>IFERROR(INDEX('Miljövärden urval för publ'!$A$2:$AA$600,MATCH('Miljövärden för publ företag'!$A283,'Miljövärden urval för publ'!$R$2:$R$600,0),1),"")</f>
        <v>Solör Bioenergi Fjärrvärme AB</v>
      </c>
      <c r="C283" t="str">
        <f>IFERROR(INDEX('Miljövärden urval för publ'!$A$2:$AA$600,MATCH('Miljövärden för publ företag'!$A283,'Miljövärden urval för publ'!$R$2:$R$600,0),2),"")</f>
        <v>Åseda</v>
      </c>
      <c r="D283">
        <f>IFERROR(VLOOKUP($C283,'Miljövärden urval för publ'!$B$2:$H$600,MATCH('Miljövärden för publ företag'!D$4,'Miljövärden urval för publ'!$B$2:$H$2,0),FALSE),"")</f>
        <v>0.125723</v>
      </c>
      <c r="E283">
        <f>IFERROR(VLOOKUP($C283,'Miljövärden urval för publ'!$B$2:$H$600,MATCH('Miljövärden för publ företag'!E$4,'Miljövärden urval för publ'!$B$2:$H$2,0),FALSE),"")</f>
        <v>6.6155999999999997</v>
      </c>
      <c r="F283">
        <f>IFERROR(VLOOKUP($C283,'Miljövärden urval för publ'!$B$2:$H$600,MATCH('Miljövärden för publ företag'!F$4,'Miljövärden urval för publ'!$B$2:$H$2,0),FALSE),"")</f>
        <v>12.412800000000001</v>
      </c>
      <c r="G283">
        <f>IFERROR(VLOOKUP($C283,'Miljövärden urval för publ'!$B$2:$H$600,MATCH('Miljövärden för publ företag'!G$4,'Miljövärden urval för publ'!$B$2:$H$2,0),FALSE),"")</f>
        <v>1.01904E-2</v>
      </c>
      <c r="J283">
        <f t="shared" si="21"/>
        <v>93</v>
      </c>
      <c r="M283">
        <v>279</v>
      </c>
      <c r="N283" t="str">
        <f t="shared" si="22"/>
        <v/>
      </c>
      <c r="P283" s="158">
        <f t="shared" si="23"/>
        <v>0</v>
      </c>
      <c r="Q283" s="152" t="str">
        <f t="shared" si="20"/>
        <v/>
      </c>
      <c r="S283" t="str">
        <f t="shared" si="24"/>
        <v/>
      </c>
    </row>
    <row r="284" spans="1:19">
      <c r="A284" s="162">
        <v>281</v>
      </c>
      <c r="B284" t="str">
        <f>IFERROR(INDEX('Miljövärden urval för publ'!$A$2:$AA$600,MATCH('Miljövärden för publ företag'!$A284,'Miljövärden urval för publ'!$R$2:$R$600,0),1),"")</f>
        <v>Solör Bioenergi Fjärrvärme AB</v>
      </c>
      <c r="C284" t="str">
        <f>IFERROR(INDEX('Miljövärden urval för publ'!$A$2:$AA$600,MATCH('Miljövärden för publ företag'!$A284,'Miljövärden urval för publ'!$R$2:$R$600,0),2),"")</f>
        <v>Älvdalen</v>
      </c>
      <c r="D284">
        <f>IFERROR(VLOOKUP($C284,'Miljövärden urval för publ'!$B$2:$H$600,MATCH('Miljövärden för publ företag'!D$4,'Miljövärden urval för publ'!$B$2:$H$2,0),FALSE),"")</f>
        <v>8.2178000000000001E-2</v>
      </c>
      <c r="E284">
        <f>IFERROR(VLOOKUP($C284,'Miljövärden urval för publ'!$B$2:$H$600,MATCH('Miljövärden för publ företag'!E$4,'Miljövärden urval för publ'!$B$2:$H$2,0),FALSE),"")</f>
        <v>7.5692599999999999</v>
      </c>
      <c r="F284">
        <f>IFERROR(VLOOKUP($C284,'Miljövärden urval för publ'!$B$2:$H$600,MATCH('Miljövärden för publ företag'!F$4,'Miljövärden urval för publ'!$B$2:$H$2,0),FALSE),"")</f>
        <v>10.3748</v>
      </c>
      <c r="G284">
        <f>IFERROR(VLOOKUP($C284,'Miljövärden urval för publ'!$B$2:$H$600,MATCH('Miljövärden för publ företag'!G$4,'Miljövärden urval för publ'!$B$2:$H$2,0),FALSE),"")</f>
        <v>6.0047399999999997E-3</v>
      </c>
      <c r="J284">
        <f t="shared" si="21"/>
        <v>93</v>
      </c>
      <c r="M284">
        <v>280</v>
      </c>
      <c r="N284" t="str">
        <f t="shared" si="22"/>
        <v/>
      </c>
      <c r="P284" s="158">
        <f t="shared" si="23"/>
        <v>0</v>
      </c>
      <c r="Q284" s="152" t="str">
        <f t="shared" si="20"/>
        <v/>
      </c>
      <c r="S284" t="str">
        <f t="shared" si="24"/>
        <v/>
      </c>
    </row>
    <row r="285" spans="1:19">
      <c r="A285" s="162">
        <v>282</v>
      </c>
      <c r="B285" t="str">
        <f>IFERROR(INDEX('Miljövärden urval för publ'!$A$2:$AA$600,MATCH('Miljövärden för publ företag'!$A285,'Miljövärden urval för publ'!$R$2:$R$600,0),1),"")</f>
        <v>Statkraft Värme AB</v>
      </c>
      <c r="C285" t="str">
        <f>IFERROR(INDEX('Miljövärden urval för publ'!$A$2:$AA$600,MATCH('Miljövärden för publ företag'!$A285,'Miljövärden urval för publ'!$R$2:$R$600,0),2),"")</f>
        <v>Kungsbacka</v>
      </c>
      <c r="D285">
        <f>IFERROR(VLOOKUP($C285,'Miljövärden urval för publ'!$B$2:$H$600,MATCH('Miljövärden för publ företag'!D$4,'Miljövärden urval för publ'!$B$2:$H$2,0),FALSE),"")</f>
        <v>6.4805600000000005E-2</v>
      </c>
      <c r="E285">
        <f>IFERROR(VLOOKUP($C285,'Miljövärden urval för publ'!$B$2:$H$600,MATCH('Miljövärden för publ företag'!E$4,'Miljövärden urval för publ'!$B$2:$H$2,0),FALSE),"")</f>
        <v>4.3567299999999998</v>
      </c>
      <c r="F285">
        <f>IFERROR(VLOOKUP($C285,'Miljövärden urval för publ'!$B$2:$H$600,MATCH('Miljövärden för publ företag'!F$4,'Miljövärden urval för publ'!$B$2:$H$2,0),FALSE),"")</f>
        <v>7.6309199999999997</v>
      </c>
      <c r="G285">
        <f>IFERROR(VLOOKUP($C285,'Miljövärden urval för publ'!$B$2:$H$600,MATCH('Miljövärden för publ företag'!G$4,'Miljövärden urval för publ'!$B$2:$H$2,0),FALSE),"")</f>
        <v>0</v>
      </c>
      <c r="J285">
        <f t="shared" si="21"/>
        <v>94</v>
      </c>
      <c r="M285">
        <v>281</v>
      </c>
      <c r="N285" t="str">
        <f t="shared" si="22"/>
        <v/>
      </c>
      <c r="P285" s="158">
        <f t="shared" si="23"/>
        <v>0</v>
      </c>
      <c r="Q285" s="152" t="str">
        <f t="shared" si="20"/>
        <v/>
      </c>
      <c r="S285" t="str">
        <f t="shared" si="24"/>
        <v/>
      </c>
    </row>
    <row r="286" spans="1:19">
      <c r="A286" s="162">
        <v>283</v>
      </c>
      <c r="B286" t="str">
        <f>IFERROR(INDEX('Miljövärden urval för publ'!$A$2:$AA$600,MATCH('Miljövärden för publ företag'!$A286,'Miljövärden urval för publ'!$R$2:$R$600,0),1),"")</f>
        <v>Statkraft Värme AB</v>
      </c>
      <c r="C286" t="str">
        <f>IFERROR(INDEX('Miljövärden urval för publ'!$A$2:$AA$600,MATCH('Miljövärden för publ företag'!$A286,'Miljövärden urval för publ'!$R$2:$R$600,0),2),"")</f>
        <v>Trosa</v>
      </c>
      <c r="D286">
        <f>IFERROR(VLOOKUP($C286,'Miljövärden urval för publ'!$B$2:$H$600,MATCH('Miljövärden för publ företag'!D$4,'Miljövärden urval för publ'!$B$2:$H$2,0),FALSE),"")</f>
        <v>7.4774300000000002E-2</v>
      </c>
      <c r="E286">
        <f>IFERROR(VLOOKUP($C286,'Miljövärden urval för publ'!$B$2:$H$600,MATCH('Miljövärden för publ företag'!E$4,'Miljövärden urval för publ'!$B$2:$H$2,0),FALSE),"")</f>
        <v>4.4318</v>
      </c>
      <c r="F286">
        <f>IFERROR(VLOOKUP($C286,'Miljövärden urval för publ'!$B$2:$H$600,MATCH('Miljövärden för publ företag'!F$4,'Miljövärden urval för publ'!$B$2:$H$2,0),FALSE),"")</f>
        <v>7.8605799999999997</v>
      </c>
      <c r="G286">
        <f>IFERROR(VLOOKUP($C286,'Miljövärden urval för publ'!$B$2:$H$600,MATCH('Miljövärden för publ företag'!G$4,'Miljövärden urval för publ'!$B$2:$H$2,0),FALSE),"")</f>
        <v>0</v>
      </c>
      <c r="J286">
        <f t="shared" si="21"/>
        <v>94</v>
      </c>
      <c r="M286">
        <v>282</v>
      </c>
      <c r="N286" t="str">
        <f t="shared" si="22"/>
        <v/>
      </c>
      <c r="P286" s="158">
        <f t="shared" si="23"/>
        <v>0</v>
      </c>
      <c r="Q286" s="152" t="str">
        <f t="shared" si="20"/>
        <v/>
      </c>
      <c r="S286" t="str">
        <f t="shared" si="24"/>
        <v/>
      </c>
    </row>
    <row r="287" spans="1:19">
      <c r="A287" s="162">
        <v>284</v>
      </c>
      <c r="B287" t="str">
        <f>IFERROR(INDEX('Miljövärden urval för publ'!$A$2:$AA$600,MATCH('Miljövärden för publ företag'!$A287,'Miljövärden urval för publ'!$R$2:$R$600,0),1),"")</f>
        <v>Statkraft Värme AB</v>
      </c>
      <c r="C287" t="str">
        <f>IFERROR(INDEX('Miljövärden urval för publ'!$A$2:$AA$600,MATCH('Miljövärden för publ företag'!$A287,'Miljövärden urval för publ'!$R$2:$R$600,0),2),"")</f>
        <v>Vagnhärad</v>
      </c>
      <c r="D287">
        <f>IFERROR(VLOOKUP($C287,'Miljövärden urval för publ'!$B$2:$H$600,MATCH('Miljövärden för publ företag'!D$4,'Miljövärden urval för publ'!$B$2:$H$2,0),FALSE),"")</f>
        <v>7.1007799999999996E-2</v>
      </c>
      <c r="E287">
        <f>IFERROR(VLOOKUP($C287,'Miljövärden urval för publ'!$B$2:$H$600,MATCH('Miljövärden för publ företag'!E$4,'Miljövärden urval för publ'!$B$2:$H$2,0),FALSE),"")</f>
        <v>4.7648400000000004</v>
      </c>
      <c r="F287">
        <f>IFERROR(VLOOKUP($C287,'Miljövärden urval för publ'!$B$2:$H$600,MATCH('Miljövärden för publ företag'!F$4,'Miljövärden urval för publ'!$B$2:$H$2,0),FALSE),"")</f>
        <v>8.4971999999999994</v>
      </c>
      <c r="G287">
        <f>IFERROR(VLOOKUP($C287,'Miljövärden urval för publ'!$B$2:$H$600,MATCH('Miljövärden för publ företag'!G$4,'Miljövärden urval för publ'!$B$2:$H$2,0),FALSE),"")</f>
        <v>0</v>
      </c>
      <c r="J287">
        <f t="shared" si="21"/>
        <v>94</v>
      </c>
      <c r="M287">
        <v>283</v>
      </c>
      <c r="N287" t="str">
        <f t="shared" si="22"/>
        <v/>
      </c>
      <c r="P287" s="158">
        <f t="shared" si="23"/>
        <v>0</v>
      </c>
      <c r="Q287" s="152" t="str">
        <f t="shared" si="20"/>
        <v/>
      </c>
      <c r="S287" t="str">
        <f t="shared" si="24"/>
        <v/>
      </c>
    </row>
    <row r="288" spans="1:19">
      <c r="A288" s="162">
        <v>285</v>
      </c>
      <c r="B288" t="str">
        <f>IFERROR(INDEX('Miljövärden urval för publ'!$A$2:$AA$600,MATCH('Miljövärden för publ företag'!$A288,'Miljövärden urval för publ'!$R$2:$R$600,0),1),"")</f>
        <v>Statkraft Värme AB</v>
      </c>
      <c r="C288" t="str">
        <f>IFERROR(INDEX('Miljövärden urval för publ'!$A$2:$AA$600,MATCH('Miljövärden för publ företag'!$A288,'Miljövärden urval för publ'!$R$2:$R$600,0),2),"")</f>
        <v>Åmål</v>
      </c>
      <c r="D288">
        <f>IFERROR(VLOOKUP($C288,'Miljövärden urval för publ'!$B$2:$H$600,MATCH('Miljövärden för publ företag'!D$4,'Miljövärden urval för publ'!$B$2:$H$2,0),FALSE),"")</f>
        <v>5.70173E-2</v>
      </c>
      <c r="E288">
        <f>IFERROR(VLOOKUP($C288,'Miljövärden urval för publ'!$B$2:$H$600,MATCH('Miljövärden för publ företag'!E$4,'Miljövärden urval för publ'!$B$2:$H$2,0),FALSE),"")</f>
        <v>4.3981899999999996</v>
      </c>
      <c r="F288">
        <f>IFERROR(VLOOKUP($C288,'Miljövärden urval för publ'!$B$2:$H$600,MATCH('Miljövärden för publ företag'!F$4,'Miljövärden urval för publ'!$B$2:$H$2,0),FALSE),"")</f>
        <v>7.5452500000000002</v>
      </c>
      <c r="G288">
        <f>IFERROR(VLOOKUP($C288,'Miljövärden urval för publ'!$B$2:$H$600,MATCH('Miljövärden för publ företag'!G$4,'Miljövärden urval för publ'!$B$2:$H$2,0),FALSE),"")</f>
        <v>3.52865E-4</v>
      </c>
      <c r="J288">
        <f t="shared" si="21"/>
        <v>94</v>
      </c>
      <c r="M288">
        <v>284</v>
      </c>
      <c r="N288" t="str">
        <f t="shared" si="22"/>
        <v/>
      </c>
      <c r="P288" s="158">
        <f t="shared" si="23"/>
        <v>0</v>
      </c>
      <c r="Q288" s="152" t="str">
        <f t="shared" si="20"/>
        <v/>
      </c>
      <c r="S288" t="str">
        <f t="shared" si="24"/>
        <v/>
      </c>
    </row>
    <row r="289" spans="1:19">
      <c r="A289" s="162">
        <v>286</v>
      </c>
      <c r="B289" t="str">
        <f>IFERROR(INDEX('Miljövärden urval för publ'!$A$2:$AA$600,MATCH('Miljövärden för publ företag'!$A289,'Miljövärden urval för publ'!$R$2:$R$600,0),1),"")</f>
        <v>Stenungsunds Energi och Miljö AB</v>
      </c>
      <c r="C289" t="str">
        <f>IFERROR(INDEX('Miljövärden urval för publ'!$A$2:$AA$600,MATCH('Miljövärden för publ företag'!$A289,'Miljövärden urval för publ'!$R$2:$R$600,0),2),"")</f>
        <v>Stenungsund</v>
      </c>
      <c r="D289">
        <f>IFERROR(VLOOKUP($C289,'Miljövärden urval för publ'!$B$2:$H$600,MATCH('Miljövärden för publ företag'!D$4,'Miljövärden urval för publ'!$B$2:$H$2,0),FALSE),"")</f>
        <v>8.9168200000000003E-2</v>
      </c>
      <c r="E289">
        <f>IFERROR(VLOOKUP($C289,'Miljövärden urval för publ'!$B$2:$H$600,MATCH('Miljövärden för publ företag'!E$4,'Miljövärden urval för publ'!$B$2:$H$2,0),FALSE),"")</f>
        <v>13.2842</v>
      </c>
      <c r="F289">
        <f>IFERROR(VLOOKUP($C289,'Miljövärden urval för publ'!$B$2:$H$600,MATCH('Miljövärden för publ företag'!F$4,'Miljövärden urval för publ'!$B$2:$H$2,0),FALSE),"")</f>
        <v>3.0719400000000001</v>
      </c>
      <c r="G289">
        <f>IFERROR(VLOOKUP($C289,'Miljövärden urval för publ'!$B$2:$H$600,MATCH('Miljövärden för publ företag'!G$4,'Miljövärden urval för publ'!$B$2:$H$2,0),FALSE),"")</f>
        <v>5.18056E-2</v>
      </c>
      <c r="J289">
        <f t="shared" si="21"/>
        <v>95</v>
      </c>
      <c r="M289">
        <v>285</v>
      </c>
      <c r="N289" t="str">
        <f t="shared" si="22"/>
        <v/>
      </c>
      <c r="P289" s="158">
        <f t="shared" si="23"/>
        <v>0</v>
      </c>
      <c r="Q289" s="152" t="str">
        <f t="shared" si="20"/>
        <v/>
      </c>
      <c r="S289" t="str">
        <f t="shared" si="24"/>
        <v/>
      </c>
    </row>
    <row r="290" spans="1:19">
      <c r="A290" s="162">
        <v>287</v>
      </c>
      <c r="B290" t="str">
        <f>IFERROR(INDEX('Miljövärden urval för publ'!$A$2:$AA$600,MATCH('Miljövärden för publ företag'!$A290,'Miljövärden urval för publ'!$R$2:$R$600,0),1),"")</f>
        <v>Stenungsunds Energi och Miljö AB</v>
      </c>
      <c r="C290" t="str">
        <f>IFERROR(INDEX('Miljövärden urval för publ'!$A$2:$AA$600,MATCH('Miljövärden för publ företag'!$A290,'Miljövärden urval för publ'!$R$2:$R$600,0),2),"")</f>
        <v>Stora Höga</v>
      </c>
      <c r="D290">
        <f>IFERROR(VLOOKUP($C290,'Miljövärden urval för publ'!$B$2:$H$600,MATCH('Miljövärden för publ företag'!D$4,'Miljövärden urval för publ'!$B$2:$H$2,0),FALSE),"")</f>
        <v>0.15502099999999999</v>
      </c>
      <c r="E290">
        <f>IFERROR(VLOOKUP($C290,'Miljövärden urval för publ'!$B$2:$H$600,MATCH('Miljövärden för publ företag'!E$4,'Miljövärden urval för publ'!$B$2:$H$2,0),FALSE),"")</f>
        <v>7.5561699999999998</v>
      </c>
      <c r="F290">
        <f>IFERROR(VLOOKUP($C290,'Miljövärden urval för publ'!$B$2:$H$600,MATCH('Miljövärden för publ företag'!F$4,'Miljövärden urval för publ'!$B$2:$H$2,0),FALSE),"")</f>
        <v>14.102499999999999</v>
      </c>
      <c r="G290">
        <f>IFERROR(VLOOKUP($C290,'Miljövärden urval för publ'!$B$2:$H$600,MATCH('Miljövärden för publ företag'!G$4,'Miljövärden urval för publ'!$B$2:$H$2,0),FALSE),"")</f>
        <v>1.31047E-2</v>
      </c>
      <c r="J290">
        <f t="shared" si="21"/>
        <v>95</v>
      </c>
      <c r="M290">
        <v>286</v>
      </c>
      <c r="N290" t="str">
        <f t="shared" si="22"/>
        <v/>
      </c>
      <c r="P290" s="158">
        <f t="shared" si="23"/>
        <v>0</v>
      </c>
      <c r="Q290" s="152" t="str">
        <f t="shared" si="20"/>
        <v/>
      </c>
      <c r="S290" t="str">
        <f t="shared" si="24"/>
        <v/>
      </c>
    </row>
    <row r="291" spans="1:19">
      <c r="A291" s="162">
        <v>288</v>
      </c>
      <c r="B291" t="str">
        <f>IFERROR(INDEX('Miljövärden urval för publ'!$A$2:$AA$600,MATCH('Miljövärden för publ företag'!$A291,'Miljövärden urval för publ'!$R$2:$R$600,0),1),"")</f>
        <v>Stockholm Exergi AB</v>
      </c>
      <c r="C291" t="str">
        <f>IFERROR(INDEX('Miljövärden urval för publ'!$A$2:$AA$600,MATCH('Miljövärden för publ företag'!$A291,'Miljövärden urval för publ'!$R$2:$R$600,0),2),"")</f>
        <v>Stockholm</v>
      </c>
      <c r="D291">
        <f>IFERROR(VLOOKUP($C291,'Miljövärden urval för publ'!$B$2:$H$600,MATCH('Miljövärden för publ företag'!D$4,'Miljövärden urval för publ'!$B$2:$H$2,0),FALSE),"")</f>
        <v>4.5259099999999997E-2</v>
      </c>
      <c r="E291">
        <f>IFERROR(VLOOKUP($C291,'Miljövärden urval för publ'!$B$2:$H$600,MATCH('Miljövärden för publ företag'!E$4,'Miljövärden urval för publ'!$B$2:$H$2,0),FALSE),"")</f>
        <v>48.7</v>
      </c>
      <c r="F291">
        <f>IFERROR(VLOOKUP($C291,'Miljövärden urval för publ'!$B$2:$H$600,MATCH('Miljövärden för publ företag'!F$4,'Miljövärden urval för publ'!$B$2:$H$2,0),FALSE),"")</f>
        <v>3.1232500000000001</v>
      </c>
      <c r="G291">
        <f>IFERROR(VLOOKUP($C291,'Miljövärden urval för publ'!$B$2:$H$600,MATCH('Miljövärden för publ företag'!G$4,'Miljövärden urval för publ'!$B$2:$H$2,0),FALSE),"")</f>
        <v>6.9881800000000001E-3</v>
      </c>
      <c r="J291">
        <f t="shared" si="21"/>
        <v>96</v>
      </c>
      <c r="M291">
        <v>287</v>
      </c>
      <c r="N291" t="str">
        <f t="shared" si="22"/>
        <v/>
      </c>
      <c r="P291" s="158">
        <f t="shared" si="23"/>
        <v>0</v>
      </c>
      <c r="Q291" s="152" t="str">
        <f t="shared" si="20"/>
        <v/>
      </c>
      <c r="S291" t="str">
        <f t="shared" si="24"/>
        <v/>
      </c>
    </row>
    <row r="292" spans="1:19">
      <c r="A292" s="162">
        <v>289</v>
      </c>
      <c r="B292" t="str">
        <f>IFERROR(INDEX('Miljövärden urval för publ'!$A$2:$AA$600,MATCH('Miljövärden för publ företag'!$A292,'Miljövärden urval för publ'!$R$2:$R$600,0),1),"")</f>
        <v>Stockholm Exergi AB</v>
      </c>
      <c r="C292" t="str">
        <f>IFERROR(INDEX('Miljövärden urval för publ'!$A$2:$AA$600,MATCH('Miljövärden för publ företag'!$A292,'Miljövärden urval för publ'!$R$2:$R$600,0),2),"")</f>
        <v>Täby</v>
      </c>
      <c r="D292">
        <f>IFERROR(VLOOKUP($C292,'Miljövärden urval för publ'!$B$2:$H$600,MATCH('Miljövärden för publ företag'!D$4,'Miljövärden urval för publ'!$B$2:$H$2,0),FALSE),"")</f>
        <v>0.78203900000000004</v>
      </c>
      <c r="E292">
        <f>IFERROR(VLOOKUP($C292,'Miljövärden urval för publ'!$B$2:$H$600,MATCH('Miljövärden för publ företag'!E$4,'Miljövärden urval för publ'!$B$2:$H$2,0),FALSE),"")</f>
        <v>102.62</v>
      </c>
      <c r="F292">
        <f>IFERROR(VLOOKUP($C292,'Miljövärden urval för publ'!$B$2:$H$600,MATCH('Miljövärden för publ företag'!F$4,'Miljövärden urval för publ'!$B$2:$H$2,0),FALSE),"")</f>
        <v>5.6532400000000003</v>
      </c>
      <c r="G292">
        <f>IFERROR(VLOOKUP($C292,'Miljövärden urval för publ'!$B$2:$H$600,MATCH('Miljövärden för publ företag'!G$4,'Miljövärden urval för publ'!$B$2:$H$2,0),FALSE),"")</f>
        <v>0.12002599999999999</v>
      </c>
      <c r="J292">
        <f t="shared" si="21"/>
        <v>96</v>
      </c>
      <c r="M292">
        <v>288</v>
      </c>
      <c r="N292" t="str">
        <f t="shared" si="22"/>
        <v/>
      </c>
      <c r="P292" s="158">
        <f t="shared" si="23"/>
        <v>0</v>
      </c>
      <c r="Q292" s="152" t="str">
        <f t="shared" si="20"/>
        <v/>
      </c>
      <c r="S292" t="str">
        <f t="shared" si="24"/>
        <v/>
      </c>
    </row>
    <row r="293" spans="1:19">
      <c r="A293" s="162">
        <v>290</v>
      </c>
      <c r="B293" t="str">
        <f>IFERROR(INDEX('Miljövärden urval för publ'!$A$2:$AA$600,MATCH('Miljövärden för publ företag'!$A293,'Miljövärden urval för publ'!$R$2:$R$600,0),1),"")</f>
        <v>Sundsvall Energi AB</v>
      </c>
      <c r="C293" t="str">
        <f>IFERROR(INDEX('Miljövärden urval för publ'!$A$2:$AA$600,MATCH('Miljövärden för publ företag'!$A293,'Miljövärden urval för publ'!$R$2:$R$600,0),2),"")</f>
        <v>Kvissleby</v>
      </c>
      <c r="D293">
        <f>IFERROR(VLOOKUP($C293,'Miljövärden urval för publ'!$B$2:$H$600,MATCH('Miljövärden för publ företag'!D$4,'Miljövärden urval för publ'!$B$2:$H$2,0),FALSE),"")</f>
        <v>0.21135599999999999</v>
      </c>
      <c r="E293">
        <f>IFERROR(VLOOKUP($C293,'Miljövärden urval för publ'!$B$2:$H$600,MATCH('Miljövärden för publ företag'!E$4,'Miljövärden urval för publ'!$B$2:$H$2,0),FALSE),"")</f>
        <v>39.041699999999999</v>
      </c>
      <c r="F293">
        <f>IFERROR(VLOOKUP($C293,'Miljövärden urval för publ'!$B$2:$H$600,MATCH('Miljövärden för publ företag'!F$4,'Miljövärden urval för publ'!$B$2:$H$2,0),FALSE),"")</f>
        <v>10.113300000000001</v>
      </c>
      <c r="G293">
        <f>IFERROR(VLOOKUP($C293,'Miljövärden urval för publ'!$B$2:$H$600,MATCH('Miljövärden för publ företag'!G$4,'Miljövärden urval för publ'!$B$2:$H$2,0),FALSE),"")</f>
        <v>7.1364300000000006E-2</v>
      </c>
      <c r="J293">
        <f t="shared" si="21"/>
        <v>97</v>
      </c>
      <c r="M293">
        <v>289</v>
      </c>
      <c r="N293" t="str">
        <f t="shared" si="22"/>
        <v/>
      </c>
      <c r="P293" s="158">
        <f t="shared" si="23"/>
        <v>0</v>
      </c>
      <c r="Q293" s="152" t="str">
        <f t="shared" si="20"/>
        <v/>
      </c>
      <c r="S293" t="str">
        <f t="shared" si="24"/>
        <v/>
      </c>
    </row>
    <row r="294" spans="1:19">
      <c r="A294" s="162">
        <v>291</v>
      </c>
      <c r="B294" t="str">
        <f>IFERROR(INDEX('Miljövärden urval för publ'!$A$2:$AA$600,MATCH('Miljövärden för publ företag'!$A294,'Miljövärden urval för publ'!$R$2:$R$600,0),1),"")</f>
        <v>Sundsvall Energi AB</v>
      </c>
      <c r="C294" t="str">
        <f>IFERROR(INDEX('Miljövärden urval för publ'!$A$2:$AA$600,MATCH('Miljövärden för publ företag'!$A294,'Miljövärden urval för publ'!$R$2:$R$600,0),2),"")</f>
        <v>Matfors</v>
      </c>
      <c r="D294">
        <f>IFERROR(VLOOKUP($C294,'Miljövärden urval för publ'!$B$2:$H$600,MATCH('Miljövärden för publ företag'!D$4,'Miljövärden urval för publ'!$B$2:$H$2,0),FALSE),"")</f>
        <v>0.14812400000000001</v>
      </c>
      <c r="E294">
        <f>IFERROR(VLOOKUP($C294,'Miljövärden urval för publ'!$B$2:$H$600,MATCH('Miljövärden för publ företag'!E$4,'Miljövärden urval för publ'!$B$2:$H$2,0),FALSE),"")</f>
        <v>22.344799999999999</v>
      </c>
      <c r="F294">
        <f>IFERROR(VLOOKUP($C294,'Miljövärden urval för publ'!$B$2:$H$600,MATCH('Miljövärden för publ företag'!F$4,'Miljövärden urval för publ'!$B$2:$H$2,0),FALSE),"")</f>
        <v>9.3751099999999994</v>
      </c>
      <c r="G294">
        <f>IFERROR(VLOOKUP($C294,'Miljövärden urval för publ'!$B$2:$H$600,MATCH('Miljövärden för publ företag'!G$4,'Miljövärden urval för publ'!$B$2:$H$2,0),FALSE),"")</f>
        <v>2.7156199999999998E-2</v>
      </c>
      <c r="J294">
        <f t="shared" si="21"/>
        <v>97</v>
      </c>
      <c r="M294">
        <v>290</v>
      </c>
      <c r="N294" t="str">
        <f t="shared" si="22"/>
        <v/>
      </c>
      <c r="P294" s="158">
        <f t="shared" si="23"/>
        <v>0</v>
      </c>
      <c r="Q294" s="152" t="str">
        <f t="shared" si="20"/>
        <v/>
      </c>
      <c r="S294" t="str">
        <f t="shared" si="24"/>
        <v/>
      </c>
    </row>
    <row r="295" spans="1:19">
      <c r="A295" s="162">
        <v>292</v>
      </c>
      <c r="B295" t="str">
        <f>IFERROR(INDEX('Miljövärden urval för publ'!$A$2:$AA$600,MATCH('Miljövärden för publ företag'!$A295,'Miljövärden urval för publ'!$R$2:$R$600,0),1),"")</f>
        <v>Sundsvall Energi AB</v>
      </c>
      <c r="C295" t="str">
        <f>IFERROR(INDEX('Miljövärden urval för publ'!$A$2:$AA$600,MATCH('Miljövärden för publ företag'!$A295,'Miljövärden urval för publ'!$R$2:$R$600,0),2),"")</f>
        <v>Sundsvall</v>
      </c>
      <c r="D295">
        <f>IFERROR(VLOOKUP($C295,'Miljövärden urval för publ'!$B$2:$H$600,MATCH('Miljövärden för publ företag'!D$4,'Miljövärden urval för publ'!$B$2:$H$2,0),FALSE),"")</f>
        <v>0.13446900000000001</v>
      </c>
      <c r="E295">
        <f>IFERROR(VLOOKUP($C295,'Miljövärden urval för publ'!$B$2:$H$600,MATCH('Miljövärden för publ företag'!E$4,'Miljövärden urval för publ'!$B$2:$H$2,0),FALSE),"")</f>
        <v>108.657</v>
      </c>
      <c r="F295">
        <f>IFERROR(VLOOKUP($C295,'Miljövärden urval för publ'!$B$2:$H$600,MATCH('Miljövärden för publ företag'!F$4,'Miljövärden urval för publ'!$B$2:$H$2,0),FALSE),"")</f>
        <v>3.1754500000000001</v>
      </c>
      <c r="G295">
        <f>IFERROR(VLOOKUP($C295,'Miljövärden urval för publ'!$B$2:$H$600,MATCH('Miljövärden för publ företag'!G$4,'Miljövärden urval för publ'!$B$2:$H$2,0),FALSE),"")</f>
        <v>1.8432299999999999E-2</v>
      </c>
      <c r="J295">
        <f t="shared" si="21"/>
        <v>97</v>
      </c>
      <c r="M295">
        <v>291</v>
      </c>
      <c r="N295" t="str">
        <f t="shared" si="22"/>
        <v/>
      </c>
      <c r="P295" s="158">
        <f t="shared" si="23"/>
        <v>0</v>
      </c>
      <c r="Q295" s="152" t="str">
        <f t="shared" si="20"/>
        <v/>
      </c>
      <c r="S295" t="str">
        <f t="shared" si="24"/>
        <v/>
      </c>
    </row>
    <row r="296" spans="1:19">
      <c r="A296" s="162">
        <v>293</v>
      </c>
      <c r="B296" t="str">
        <f>IFERROR(INDEX('Miljövärden urval för publ'!$A$2:$AA$600,MATCH('Miljövärden för publ företag'!$A296,'Miljövärden urval för publ'!$R$2:$R$600,0),1),"")</f>
        <v>Sundsvall Energi AB</v>
      </c>
      <c r="C296" t="str">
        <f>IFERROR(INDEX('Miljövärden urval för publ'!$A$2:$AA$600,MATCH('Miljövärden för publ företag'!$A296,'Miljövärden urval för publ'!$R$2:$R$600,0),2),"")</f>
        <v>Tunadal</v>
      </c>
      <c r="D296">
        <f>IFERROR(VLOOKUP($C296,'Miljövärden urval för publ'!$B$2:$H$600,MATCH('Miljövärden för publ företag'!D$4,'Miljövärden urval för publ'!$B$2:$H$2,0),FALSE),"")</f>
        <v>1.4613799999999999</v>
      </c>
      <c r="E296">
        <f>IFERROR(VLOOKUP($C296,'Miljövärden urval för publ'!$B$2:$H$600,MATCH('Miljövärden för publ företag'!E$4,'Miljövärden urval för publ'!$B$2:$H$2,0),FALSE),"")</f>
        <v>264.27499999999998</v>
      </c>
      <c r="F296">
        <f>IFERROR(VLOOKUP($C296,'Miljövärden urval för publ'!$B$2:$H$600,MATCH('Miljövärden för publ företag'!F$4,'Miljövärden urval för publ'!$B$2:$H$2,0),FALSE),"")</f>
        <v>1.63879</v>
      </c>
      <c r="G296">
        <f>IFERROR(VLOOKUP($C296,'Miljövärden urval för publ'!$B$2:$H$600,MATCH('Miljövärden för publ företag'!G$4,'Miljövärden urval för publ'!$B$2:$H$2,0),FALSE),"")</f>
        <v>0.25679299999999999</v>
      </c>
      <c r="J296">
        <f t="shared" si="21"/>
        <v>97</v>
      </c>
      <c r="M296">
        <v>292</v>
      </c>
      <c r="N296" t="str">
        <f t="shared" si="22"/>
        <v/>
      </c>
      <c r="P296" s="158">
        <f t="shared" si="23"/>
        <v>0</v>
      </c>
      <c r="Q296" s="152" t="str">
        <f t="shared" si="20"/>
        <v/>
      </c>
      <c r="S296" t="str">
        <f t="shared" si="24"/>
        <v/>
      </c>
    </row>
    <row r="297" spans="1:19">
      <c r="A297" s="162">
        <v>294</v>
      </c>
      <c r="B297" t="str">
        <f>IFERROR(INDEX('Miljövärden urval för publ'!$A$2:$AA$600,MATCH('Miljövärden för publ företag'!$A297,'Miljövärden urval för publ'!$R$2:$R$600,0),1),"")</f>
        <v>Sundsvall Energi AB</v>
      </c>
      <c r="C297" t="str">
        <f>IFERROR(INDEX('Miljövärden urval för publ'!$A$2:$AA$600,MATCH('Miljövärden för publ företag'!$A297,'Miljövärden urval för publ'!$R$2:$R$600,0),2),"")</f>
        <v>Övriga nät Sundsvall energi</v>
      </c>
      <c r="D297">
        <f>IFERROR(VLOOKUP($C297,'Miljövärden urval för publ'!$B$2:$H$600,MATCH('Miljövärden för publ företag'!D$4,'Miljövärden urval för publ'!$B$2:$H$2,0),FALSE),"")</f>
        <v>0.25773099999999999</v>
      </c>
      <c r="E297">
        <f>IFERROR(VLOOKUP($C297,'Miljövärden urval för publ'!$B$2:$H$600,MATCH('Miljövärden för publ företag'!E$4,'Miljövärden urval för publ'!$B$2:$H$2,0),FALSE),"")</f>
        <v>28.873100000000001</v>
      </c>
      <c r="F297">
        <f>IFERROR(VLOOKUP($C297,'Miljövärden urval för publ'!$B$2:$H$600,MATCH('Miljövärden för publ företag'!F$4,'Miljövärden urval för publ'!$B$2:$H$2,0),FALSE),"")</f>
        <v>20.5303</v>
      </c>
      <c r="G297">
        <f>IFERROR(VLOOKUP($C297,'Miljövärden urval för publ'!$B$2:$H$600,MATCH('Miljövärden för publ företag'!G$4,'Miljövärden urval för publ'!$B$2:$H$2,0),FALSE),"")</f>
        <v>6.1314399999999998E-2</v>
      </c>
      <c r="J297">
        <f t="shared" si="21"/>
        <v>97</v>
      </c>
      <c r="M297">
        <v>293</v>
      </c>
      <c r="N297" t="str">
        <f t="shared" si="22"/>
        <v/>
      </c>
      <c r="P297" s="158">
        <f t="shared" si="23"/>
        <v>0</v>
      </c>
      <c r="Q297" s="152" t="str">
        <f t="shared" si="20"/>
        <v/>
      </c>
      <c r="S297" t="str">
        <f t="shared" si="24"/>
        <v/>
      </c>
    </row>
    <row r="298" spans="1:19">
      <c r="A298" s="162">
        <v>295</v>
      </c>
      <c r="B298" t="str">
        <f>IFERROR(INDEX('Miljövärden urval för publ'!$A$2:$AA$600,MATCH('Miljövärden för publ företag'!$A298,'Miljövärden urval för publ'!$R$2:$R$600,0),1),"")</f>
        <v>Söderhamn Nära AB</v>
      </c>
      <c r="C298" t="str">
        <f>IFERROR(INDEX('Miljövärden urval för publ'!$A$2:$AA$600,MATCH('Miljövärden för publ företag'!$A298,'Miljövärden urval för publ'!$R$2:$R$600,0),2),"")</f>
        <v>Ljusne</v>
      </c>
      <c r="D298">
        <f>IFERROR(VLOOKUP($C298,'Miljövärden urval för publ'!$B$2:$H$600,MATCH('Miljövärden för publ företag'!D$4,'Miljövärden urval för publ'!$B$2:$H$2,0),FALSE),"")</f>
        <v>5.4474500000000002E-2</v>
      </c>
      <c r="E298">
        <f>IFERROR(VLOOKUP($C298,'Miljövärden urval för publ'!$B$2:$H$600,MATCH('Miljövärden för publ företag'!E$4,'Miljövärden urval för publ'!$B$2:$H$2,0),FALSE),"")</f>
        <v>4.9493099999999997</v>
      </c>
      <c r="F298">
        <f>IFERROR(VLOOKUP($C298,'Miljövärden urval för publ'!$B$2:$H$600,MATCH('Miljövärden för publ företag'!F$4,'Miljövärden urval för publ'!$B$2:$H$2,0),FALSE),"")</f>
        <v>9.2558799999999994</v>
      </c>
      <c r="G298">
        <f>IFERROR(VLOOKUP($C298,'Miljövärden urval för publ'!$B$2:$H$600,MATCH('Miljövärden för publ företag'!G$4,'Miljövärden urval för publ'!$B$2:$H$2,0),FALSE),"")</f>
        <v>0</v>
      </c>
      <c r="J298">
        <f t="shared" si="21"/>
        <v>98</v>
      </c>
      <c r="M298">
        <v>294</v>
      </c>
      <c r="N298" t="str">
        <f t="shared" si="22"/>
        <v/>
      </c>
      <c r="P298" s="158">
        <f t="shared" si="23"/>
        <v>0</v>
      </c>
      <c r="Q298" s="152" t="str">
        <f t="shared" si="20"/>
        <v/>
      </c>
      <c r="S298" t="str">
        <f t="shared" si="24"/>
        <v/>
      </c>
    </row>
    <row r="299" spans="1:19">
      <c r="A299" s="162">
        <v>296</v>
      </c>
      <c r="B299" t="str">
        <f>IFERROR(INDEX('Miljövärden urval för publ'!$A$2:$AA$600,MATCH('Miljövärden för publ företag'!$A299,'Miljövärden urval för publ'!$R$2:$R$600,0),1),"")</f>
        <v>Söderhamn Nära AB</v>
      </c>
      <c r="C299" t="str">
        <f>IFERROR(INDEX('Miljövärden urval för publ'!$A$2:$AA$600,MATCH('Miljövärden för publ företag'!$A299,'Miljövärden urval för publ'!$R$2:$R$600,0),2),"")</f>
        <v>Sandarne</v>
      </c>
      <c r="D299">
        <f>IFERROR(VLOOKUP($C299,'Miljövärden urval för publ'!$B$2:$H$600,MATCH('Miljövärden för publ företag'!D$4,'Miljövärden urval för publ'!$B$2:$H$2,0),FALSE),"")</f>
        <v>0.18917900000000001</v>
      </c>
      <c r="E299">
        <f>IFERROR(VLOOKUP($C299,'Miljövärden urval för publ'!$B$2:$H$600,MATCH('Miljövärden för publ företag'!E$4,'Miljövärden urval för publ'!$B$2:$H$2,0),FALSE),"")</f>
        <v>9.5459200000000006</v>
      </c>
      <c r="F299">
        <f>IFERROR(VLOOKUP($C299,'Miljövärden urval för publ'!$B$2:$H$600,MATCH('Miljövärden för publ företag'!F$4,'Miljövärden urval för publ'!$B$2:$H$2,0),FALSE),"")</f>
        <v>18.3767</v>
      </c>
      <c r="G299">
        <f>IFERROR(VLOOKUP($C299,'Miljövärden urval för publ'!$B$2:$H$600,MATCH('Miljövärden för publ företag'!G$4,'Miljövärden urval för publ'!$B$2:$H$2,0),FALSE),"")</f>
        <v>1.23967E-2</v>
      </c>
      <c r="J299">
        <f t="shared" si="21"/>
        <v>98</v>
      </c>
      <c r="M299">
        <v>295</v>
      </c>
      <c r="N299" t="str">
        <f t="shared" si="22"/>
        <v/>
      </c>
      <c r="P299" s="158">
        <f t="shared" si="23"/>
        <v>0</v>
      </c>
      <c r="Q299" s="152" t="str">
        <f t="shared" si="20"/>
        <v/>
      </c>
      <c r="S299" t="str">
        <f t="shared" si="24"/>
        <v/>
      </c>
    </row>
    <row r="300" spans="1:19">
      <c r="A300" s="162">
        <v>297</v>
      </c>
      <c r="B300" t="str">
        <f>IFERROR(INDEX('Miljövärden urval för publ'!$A$2:$AA$600,MATCH('Miljövärden för publ företag'!$A300,'Miljövärden urval för publ'!$R$2:$R$600,0),1),"")</f>
        <v>Söderhamn Nära AB</v>
      </c>
      <c r="C300" t="str">
        <f>IFERROR(INDEX('Miljövärden urval för publ'!$A$2:$AA$600,MATCH('Miljövärden för publ företag'!$A300,'Miljövärden urval för publ'!$R$2:$R$600,0),2),"")</f>
        <v>Söderhamn</v>
      </c>
      <c r="D300">
        <f>IFERROR(VLOOKUP($C300,'Miljövärden urval för publ'!$B$2:$H$600,MATCH('Miljövärden för publ företag'!D$4,'Miljövärden urval för publ'!$B$2:$H$2,0),FALSE),"")</f>
        <v>0.15476799999999999</v>
      </c>
      <c r="E300">
        <f>IFERROR(VLOOKUP($C300,'Miljövärden urval för publ'!$B$2:$H$600,MATCH('Miljövärden för publ företag'!E$4,'Miljövärden urval för publ'!$B$2:$H$2,0),FALSE),"")</f>
        <v>5.0402899999999997</v>
      </c>
      <c r="F300">
        <f>IFERROR(VLOOKUP($C300,'Miljövärden urval för publ'!$B$2:$H$600,MATCH('Miljövärden för publ företag'!F$4,'Miljövärden urval för publ'!$B$2:$H$2,0),FALSE),"")</f>
        <v>6.6367799999999999</v>
      </c>
      <c r="G300">
        <f>IFERROR(VLOOKUP($C300,'Miljövärden urval för publ'!$B$2:$H$600,MATCH('Miljövärden för publ företag'!G$4,'Miljövärden urval för publ'!$B$2:$H$2,0),FALSE),"")</f>
        <v>4.0590599999999998E-3</v>
      </c>
      <c r="J300">
        <f t="shared" si="21"/>
        <v>98</v>
      </c>
      <c r="M300">
        <v>296</v>
      </c>
      <c r="N300" t="str">
        <f t="shared" si="22"/>
        <v/>
      </c>
      <c r="P300" s="158">
        <f t="shared" si="23"/>
        <v>0</v>
      </c>
      <c r="Q300" s="152" t="str">
        <f t="shared" si="20"/>
        <v/>
      </c>
      <c r="S300" t="str">
        <f t="shared" si="24"/>
        <v/>
      </c>
    </row>
    <row r="301" spans="1:19">
      <c r="A301" s="162">
        <v>298</v>
      </c>
      <c r="B301" t="str">
        <f>IFERROR(INDEX('Miljövärden urval för publ'!$A$2:$AA$600,MATCH('Miljövärden för publ företag'!$A301,'Miljövärden urval för publ'!$R$2:$R$600,0),1),"")</f>
        <v>Södertörns Fjärrvärme AB</v>
      </c>
      <c r="C301" t="str">
        <f>IFERROR(INDEX('Miljövärden urval för publ'!$A$2:$AA$600,MATCH('Miljövärden för publ företag'!$A301,'Miljövärden urval för publ'!$R$2:$R$600,0),2),"")</f>
        <v>Södertörn Fjärrvärme Totalt</v>
      </c>
      <c r="D301">
        <f>IFERROR(VLOOKUP($C301,'Miljövärden urval för publ'!$B$2:$H$600,MATCH('Miljövärden för publ företag'!D$4,'Miljövärden urval för publ'!$B$2:$H$2,0),FALSE),"")</f>
        <v>0.14172799999999999</v>
      </c>
      <c r="E301">
        <f>IFERROR(VLOOKUP($C301,'Miljövärden urval för publ'!$B$2:$H$600,MATCH('Miljövärden för publ företag'!E$4,'Miljövärden urval för publ'!$B$2:$H$2,0),FALSE),"")</f>
        <v>39.581299999999999</v>
      </c>
      <c r="F301">
        <f>IFERROR(VLOOKUP($C301,'Miljövärden urval för publ'!$B$2:$H$600,MATCH('Miljövärden för publ företag'!F$4,'Miljövärden urval för publ'!$B$2:$H$2,0),FALSE),"")</f>
        <v>3.4213900000000002</v>
      </c>
      <c r="G301">
        <f>IFERROR(VLOOKUP($C301,'Miljövärden urval för publ'!$B$2:$H$600,MATCH('Miljövärden för publ företag'!G$4,'Miljövärden urval för publ'!$B$2:$H$2,0),FALSE),"")</f>
        <v>5.77993E-3</v>
      </c>
      <c r="J301">
        <f t="shared" si="21"/>
        <v>99</v>
      </c>
      <c r="M301">
        <v>297</v>
      </c>
      <c r="N301" t="str">
        <f t="shared" si="22"/>
        <v/>
      </c>
      <c r="P301" s="158">
        <f t="shared" si="23"/>
        <v>0</v>
      </c>
      <c r="Q301" s="152" t="str">
        <f t="shared" si="20"/>
        <v/>
      </c>
      <c r="S301" t="str">
        <f t="shared" si="24"/>
        <v/>
      </c>
    </row>
    <row r="302" spans="1:19">
      <c r="A302" s="162">
        <v>299</v>
      </c>
      <c r="B302" t="str">
        <f>IFERROR(INDEX('Miljövärden urval för publ'!$A$2:$AA$600,MATCH('Miljövärden för publ företag'!$A302,'Miljövärden urval för publ'!$R$2:$R$600,0),1),"")</f>
        <v xml:space="preserve">Sölvesborgs Energi och Vatten AB  </v>
      </c>
      <c r="C302" t="str">
        <f>IFERROR(INDEX('Miljövärden urval för publ'!$A$2:$AA$600,MATCH('Miljövärden för publ företag'!$A302,'Miljövärden urval för publ'!$R$2:$R$600,0),2),"")</f>
        <v>Sölvesborg</v>
      </c>
      <c r="D302">
        <f>IFERROR(VLOOKUP($C302,'Miljövärden urval för publ'!$B$2:$H$600,MATCH('Miljövärden för publ företag'!D$4,'Miljövärden urval för publ'!$B$2:$H$2,0),FALSE),"")</f>
        <v>9.6121999999999999E-2</v>
      </c>
      <c r="E302">
        <f>IFERROR(VLOOKUP($C302,'Miljövärden urval för publ'!$B$2:$H$600,MATCH('Miljövärden för publ företag'!E$4,'Miljövärden urval för publ'!$B$2:$H$2,0),FALSE),"")</f>
        <v>19.836200000000002</v>
      </c>
      <c r="F302">
        <f>IFERROR(VLOOKUP($C302,'Miljövärden urval för publ'!$B$2:$H$600,MATCH('Miljövärden för publ företag'!F$4,'Miljövärden urval för publ'!$B$2:$H$2,0),FALSE),"")</f>
        <v>4.9633000000000003</v>
      </c>
      <c r="G302">
        <f>IFERROR(VLOOKUP($C302,'Miljövärden urval för publ'!$B$2:$H$600,MATCH('Miljövärden för publ företag'!G$4,'Miljövärden urval för publ'!$B$2:$H$2,0),FALSE),"")</f>
        <v>5.1118499999999997E-2</v>
      </c>
      <c r="J302">
        <f t="shared" si="21"/>
        <v>100</v>
      </c>
      <c r="M302">
        <v>298</v>
      </c>
      <c r="N302" t="str">
        <f t="shared" si="22"/>
        <v/>
      </c>
      <c r="P302" s="158">
        <f t="shared" si="23"/>
        <v>0</v>
      </c>
      <c r="Q302" s="152" t="str">
        <f t="shared" si="20"/>
        <v/>
      </c>
      <c r="S302" t="str">
        <f t="shared" si="24"/>
        <v/>
      </c>
    </row>
    <row r="303" spans="1:19">
      <c r="A303" s="162">
        <v>300</v>
      </c>
      <c r="B303" t="str">
        <f>IFERROR(INDEX('Miljövärden urval för publ'!$A$2:$AA$600,MATCH('Miljövärden för publ företag'!$A303,'Miljövärden urval för publ'!$R$2:$R$600,0),1),"")</f>
        <v>Tekniska Verken i Linköping AB</v>
      </c>
      <c r="C303" t="str">
        <f>IFERROR(INDEX('Miljövärden urval för publ'!$A$2:$AA$600,MATCH('Miljövärden för publ företag'!$A303,'Miljövärden urval för publ'!$R$2:$R$600,0),2),"")</f>
        <v>Borensberg</v>
      </c>
      <c r="D303">
        <f>IFERROR(VLOOKUP($C303,'Miljövärden urval för publ'!$B$2:$H$600,MATCH('Miljövärden för publ företag'!D$4,'Miljövärden urval för publ'!$B$2:$H$2,0),FALSE),"")</f>
        <v>4.7975400000000001E-2</v>
      </c>
      <c r="E303">
        <f>IFERROR(VLOOKUP($C303,'Miljövärden urval för publ'!$B$2:$H$600,MATCH('Miljövärden för publ företag'!E$4,'Miljövärden urval för publ'!$B$2:$H$2,0),FALSE),"")</f>
        <v>6.2305799999999998</v>
      </c>
      <c r="F303">
        <f>IFERROR(VLOOKUP($C303,'Miljövärden urval för publ'!$B$2:$H$600,MATCH('Miljövärden för publ företag'!F$4,'Miljövärden urval för publ'!$B$2:$H$2,0),FALSE),"")</f>
        <v>10.903499999999999</v>
      </c>
      <c r="G303">
        <f>IFERROR(VLOOKUP($C303,'Miljövärden urval för publ'!$B$2:$H$600,MATCH('Miljövärden för publ företag'!G$4,'Miljövärden urval för publ'!$B$2:$H$2,0),FALSE),"")</f>
        <v>0</v>
      </c>
      <c r="J303">
        <f t="shared" si="21"/>
        <v>101</v>
      </c>
      <c r="M303">
        <v>299</v>
      </c>
      <c r="N303" t="str">
        <f t="shared" si="22"/>
        <v/>
      </c>
      <c r="P303" s="158">
        <f t="shared" si="23"/>
        <v>0</v>
      </c>
      <c r="Q303" s="152" t="str">
        <f t="shared" si="20"/>
        <v/>
      </c>
      <c r="S303" t="str">
        <f t="shared" si="24"/>
        <v/>
      </c>
    </row>
    <row r="304" spans="1:19">
      <c r="A304" s="162">
        <v>301</v>
      </c>
      <c r="B304" t="str">
        <f>IFERROR(INDEX('Miljövärden urval för publ'!$A$2:$AA$600,MATCH('Miljövärden för publ företag'!$A304,'Miljövärden urval för publ'!$R$2:$R$600,0),1),"")</f>
        <v>Tekniska Verken i Linköping AB</v>
      </c>
      <c r="C304" t="str">
        <f>IFERROR(INDEX('Miljövärden urval för publ'!$A$2:$AA$600,MATCH('Miljövärden för publ företag'!$A304,'Miljövärden urval för publ'!$R$2:$R$600,0),2),"")</f>
        <v>Katrineholm</v>
      </c>
      <c r="D304">
        <f>IFERROR(VLOOKUP($C304,'Miljövärden urval för publ'!$B$2:$H$600,MATCH('Miljövärden för publ företag'!D$4,'Miljövärden urval för publ'!$B$2:$H$2,0),FALSE),"")</f>
        <v>5.3983000000000003E-2</v>
      </c>
      <c r="E304">
        <f>IFERROR(VLOOKUP($C304,'Miljövärden urval för publ'!$B$2:$H$600,MATCH('Miljövärden för publ företag'!E$4,'Miljövärden urval för publ'!$B$2:$H$2,0),FALSE),"")</f>
        <v>4.3757900000000003</v>
      </c>
      <c r="F304">
        <f>IFERROR(VLOOKUP($C304,'Miljövärden urval för publ'!$B$2:$H$600,MATCH('Miljövärden för publ företag'!F$4,'Miljövärden urval för publ'!$B$2:$H$2,0),FALSE),"")</f>
        <v>4.2796099999999999</v>
      </c>
      <c r="G304">
        <f>IFERROR(VLOOKUP($C304,'Miljövärden urval för publ'!$B$2:$H$600,MATCH('Miljövärden för publ företag'!G$4,'Miljövärden urval för publ'!$B$2:$H$2,0),FALSE),"")</f>
        <v>8.7255299999999998E-4</v>
      </c>
      <c r="J304">
        <f t="shared" si="21"/>
        <v>101</v>
      </c>
      <c r="M304">
        <v>300</v>
      </c>
      <c r="N304" t="str">
        <f t="shared" si="22"/>
        <v/>
      </c>
      <c r="P304" s="158">
        <f t="shared" si="23"/>
        <v>0</v>
      </c>
      <c r="Q304" s="152" t="str">
        <f t="shared" si="20"/>
        <v/>
      </c>
      <c r="S304" t="str">
        <f t="shared" si="24"/>
        <v/>
      </c>
    </row>
    <row r="305" spans="1:19">
      <c r="A305" s="162">
        <v>302</v>
      </c>
      <c r="B305" t="str">
        <f>IFERROR(INDEX('Miljövärden urval för publ'!$A$2:$AA$600,MATCH('Miljövärden för publ företag'!$A305,'Miljövärden urval för publ'!$R$2:$R$600,0),1),"")</f>
        <v>Tekniska Verken i Linköping AB</v>
      </c>
      <c r="C305" t="str">
        <f>IFERROR(INDEX('Miljövärden urval för publ'!$A$2:$AA$600,MATCH('Miljövärden för publ företag'!$A305,'Miljövärden urval för publ'!$R$2:$R$600,0),2),"")</f>
        <v>Kisa</v>
      </c>
      <c r="D305">
        <f>IFERROR(VLOOKUP($C305,'Miljövärden urval för publ'!$B$2:$H$600,MATCH('Miljövärden för publ företag'!D$4,'Miljövärden urval för publ'!$B$2:$H$2,0),FALSE),"")</f>
        <v>0.109794</v>
      </c>
      <c r="E305">
        <f>IFERROR(VLOOKUP($C305,'Miljövärden urval för publ'!$B$2:$H$600,MATCH('Miljövärden för publ företag'!E$4,'Miljövärden urval för publ'!$B$2:$H$2,0),FALSE),"")</f>
        <v>22.128599999999999</v>
      </c>
      <c r="F305">
        <f>IFERROR(VLOOKUP($C305,'Miljövärden urval för publ'!$B$2:$H$600,MATCH('Miljövärden för publ företag'!F$4,'Miljövärden urval för publ'!$B$2:$H$2,0),FALSE),"")</f>
        <v>10.8215</v>
      </c>
      <c r="G305">
        <f>IFERROR(VLOOKUP($C305,'Miljövärden urval för publ'!$B$2:$H$600,MATCH('Miljövärden för publ företag'!G$4,'Miljövärden urval för publ'!$B$2:$H$2,0),FALSE),"")</f>
        <v>4.4193499999999997E-2</v>
      </c>
      <c r="J305">
        <f t="shared" si="21"/>
        <v>101</v>
      </c>
      <c r="M305">
        <v>301</v>
      </c>
      <c r="N305" t="str">
        <f t="shared" si="22"/>
        <v/>
      </c>
      <c r="P305" s="158">
        <f t="shared" si="23"/>
        <v>0</v>
      </c>
      <c r="Q305" s="152" t="str">
        <f t="shared" si="20"/>
        <v/>
      </c>
      <c r="S305" t="str">
        <f t="shared" si="24"/>
        <v/>
      </c>
    </row>
    <row r="306" spans="1:19">
      <c r="A306" s="162">
        <v>303</v>
      </c>
      <c r="B306" t="str">
        <f>IFERROR(INDEX('Miljövärden urval för publ'!$A$2:$AA$600,MATCH('Miljövärden för publ företag'!$A306,'Miljövärden urval för publ'!$R$2:$R$600,0),1),"")</f>
        <v>Tekniska Verken i Linköping AB</v>
      </c>
      <c r="C306" t="str">
        <f>IFERROR(INDEX('Miljövärden urval för publ'!$A$2:$AA$600,MATCH('Miljövärden för publ företag'!$A306,'Miljövärden urval för publ'!$R$2:$R$600,0),2),"")</f>
        <v>Linköping</v>
      </c>
      <c r="D306">
        <f>IFERROR(VLOOKUP($C306,'Miljövärden urval för publ'!$B$2:$H$600,MATCH('Miljövärden för publ företag'!D$4,'Miljövärden urval för publ'!$B$2:$H$2,0),FALSE),"")</f>
        <v>4.0582E-2</v>
      </c>
      <c r="E306">
        <f>IFERROR(VLOOKUP($C306,'Miljövärden urval för publ'!$B$2:$H$600,MATCH('Miljövärden för publ företag'!E$4,'Miljövärden urval för publ'!$B$2:$H$2,0),FALSE),"")</f>
        <v>93.014099999999999</v>
      </c>
      <c r="F306">
        <f>IFERROR(VLOOKUP($C306,'Miljövärden urval för publ'!$B$2:$H$600,MATCH('Miljövärden för publ företag'!F$4,'Miljövärden urval för publ'!$B$2:$H$2,0),FALSE),"")</f>
        <v>2.6710799999999999</v>
      </c>
      <c r="G306">
        <f>IFERROR(VLOOKUP($C306,'Miljövärden urval för publ'!$B$2:$H$600,MATCH('Miljövärden för publ företag'!G$4,'Miljövärden urval för publ'!$B$2:$H$2,0),FALSE),"")</f>
        <v>5.5651499999999996E-3</v>
      </c>
      <c r="J306">
        <f t="shared" si="21"/>
        <v>101</v>
      </c>
      <c r="M306">
        <v>302</v>
      </c>
      <c r="N306" t="str">
        <f t="shared" si="22"/>
        <v/>
      </c>
      <c r="P306" s="158">
        <f t="shared" si="23"/>
        <v>0</v>
      </c>
      <c r="Q306" s="152" t="str">
        <f t="shared" si="20"/>
        <v/>
      </c>
      <c r="S306" t="str">
        <f t="shared" si="24"/>
        <v/>
      </c>
    </row>
    <row r="307" spans="1:19">
      <c r="A307" s="162">
        <v>304</v>
      </c>
      <c r="B307" t="str">
        <f>IFERROR(INDEX('Miljövärden urval för publ'!$A$2:$AA$600,MATCH('Miljövärden för publ företag'!$A307,'Miljövärden urval för publ'!$R$2:$R$600,0),1),"")</f>
        <v>Tekniska Verken i Linköping AB</v>
      </c>
      <c r="C307" t="str">
        <f>IFERROR(INDEX('Miljövärden urval för publ'!$A$2:$AA$600,MATCH('Miljövärden för publ företag'!$A307,'Miljövärden urval för publ'!$R$2:$R$600,0),2),"")</f>
        <v>Skärblacka</v>
      </c>
      <c r="D307">
        <f>IFERROR(VLOOKUP($C307,'Miljövärden urval för publ'!$B$2:$H$600,MATCH('Miljövärden för publ företag'!D$4,'Miljövärden urval för publ'!$B$2:$H$2,0),FALSE),"")</f>
        <v>0.25622</v>
      </c>
      <c r="E307">
        <f>IFERROR(VLOOKUP($C307,'Miljövärden urval för publ'!$B$2:$H$600,MATCH('Miljövärden för publ företag'!E$4,'Miljövärden urval för publ'!$B$2:$H$2,0),FALSE),"")</f>
        <v>61.251399999999997</v>
      </c>
      <c r="F307">
        <f>IFERROR(VLOOKUP($C307,'Miljövärden urval för publ'!$B$2:$H$600,MATCH('Miljövärden för publ företag'!F$4,'Miljövärden urval för publ'!$B$2:$H$2,0),FALSE),"")</f>
        <v>7.7034200000000004</v>
      </c>
      <c r="G307">
        <f>IFERROR(VLOOKUP($C307,'Miljövärden urval för publ'!$B$2:$H$600,MATCH('Miljövärden för publ företag'!G$4,'Miljövärden urval för publ'!$B$2:$H$2,0),FALSE),"")</f>
        <v>0.15815299999999999</v>
      </c>
      <c r="J307">
        <f t="shared" si="21"/>
        <v>101</v>
      </c>
      <c r="M307">
        <v>303</v>
      </c>
      <c r="N307" t="str">
        <f t="shared" si="22"/>
        <v/>
      </c>
      <c r="P307" s="158">
        <f t="shared" si="23"/>
        <v>0</v>
      </c>
      <c r="Q307" s="152" t="str">
        <f t="shared" si="20"/>
        <v/>
      </c>
      <c r="S307" t="str">
        <f t="shared" si="24"/>
        <v/>
      </c>
    </row>
    <row r="308" spans="1:19">
      <c r="A308" s="162">
        <v>305</v>
      </c>
      <c r="B308" t="str">
        <f>IFERROR(INDEX('Miljövärden urval för publ'!$A$2:$AA$600,MATCH('Miljövärden för publ företag'!$A308,'Miljövärden urval för publ'!$R$2:$R$600,0),1),"")</f>
        <v>Tekniska Verken i Linköping AB</v>
      </c>
      <c r="C308" t="str">
        <f>IFERROR(INDEX('Miljövärden urval för publ'!$A$2:$AA$600,MATCH('Miljövärden för publ företag'!$A308,'Miljövärden urval för publ'!$R$2:$R$600,0),2),"")</f>
        <v>Åtvidaberg</v>
      </c>
      <c r="D308">
        <f>IFERROR(VLOOKUP($C308,'Miljövärden urval för publ'!$B$2:$H$600,MATCH('Miljövärden för publ företag'!D$4,'Miljövärden urval för publ'!$B$2:$H$2,0),FALSE),"")</f>
        <v>3.4839299999999997E-2</v>
      </c>
      <c r="E308">
        <f>IFERROR(VLOOKUP($C308,'Miljövärden urval för publ'!$B$2:$H$600,MATCH('Miljövärden för publ företag'!E$4,'Miljövärden urval för publ'!$B$2:$H$2,0),FALSE),"")</f>
        <v>5.0831900000000001</v>
      </c>
      <c r="F308">
        <f>IFERROR(VLOOKUP($C308,'Miljövärden urval för publ'!$B$2:$H$600,MATCH('Miljövärden för publ företag'!F$4,'Miljövärden urval för publ'!$B$2:$H$2,0),FALSE),"")</f>
        <v>6.9307400000000001</v>
      </c>
      <c r="G308">
        <f>IFERROR(VLOOKUP($C308,'Miljövärden urval för publ'!$B$2:$H$600,MATCH('Miljövärden för publ företag'!G$4,'Miljövärden urval för publ'!$B$2:$H$2,0),FALSE),"")</f>
        <v>3.8096699999999998E-3</v>
      </c>
      <c r="J308">
        <f t="shared" si="21"/>
        <v>101</v>
      </c>
      <c r="M308">
        <v>304</v>
      </c>
      <c r="N308" t="str">
        <f t="shared" si="22"/>
        <v/>
      </c>
      <c r="P308" s="158">
        <f t="shared" si="23"/>
        <v>0</v>
      </c>
      <c r="Q308" s="152" t="str">
        <f t="shared" si="20"/>
        <v/>
      </c>
      <c r="S308" t="str">
        <f t="shared" si="24"/>
        <v/>
      </c>
    </row>
    <row r="309" spans="1:19">
      <c r="A309" s="162">
        <v>306</v>
      </c>
      <c r="B309" t="str">
        <f>IFERROR(INDEX('Miljövärden urval för publ'!$A$2:$AA$600,MATCH('Miljövärden för publ företag'!$A309,'Miljövärden urval för publ'!$R$2:$R$600,0),1),"")</f>
        <v>Telge Nät AB</v>
      </c>
      <c r="C309" t="str">
        <f>IFERROR(INDEX('Miljövärden urval för publ'!$A$2:$AA$600,MATCH('Miljövärden för publ företag'!$A309,'Miljövärden urval för publ'!$R$2:$R$600,0),2),"")</f>
        <v>Järna</v>
      </c>
      <c r="D309">
        <f>IFERROR(VLOOKUP($C309,'Miljövärden urval för publ'!$B$2:$H$600,MATCH('Miljövärden för publ företag'!D$4,'Miljövärden urval för publ'!$B$2:$H$2,0),FALSE),"")</f>
        <v>5.2354999999999999E-2</v>
      </c>
      <c r="E309">
        <f>IFERROR(VLOOKUP($C309,'Miljövärden urval för publ'!$B$2:$H$600,MATCH('Miljövärden för publ företag'!E$4,'Miljövärden urval för publ'!$B$2:$H$2,0),FALSE),"")</f>
        <v>0.173152</v>
      </c>
      <c r="F309">
        <f>IFERROR(VLOOKUP($C309,'Miljövärden urval för publ'!$B$2:$H$600,MATCH('Miljövärden för publ företag'!F$4,'Miljövärden urval för publ'!$B$2:$H$2,0),FALSE),"")</f>
        <v>0.97350800000000004</v>
      </c>
      <c r="G309">
        <f>IFERROR(VLOOKUP($C309,'Miljövärden urval för publ'!$B$2:$H$600,MATCH('Miljövärden för publ företag'!G$4,'Miljövärden urval för publ'!$B$2:$H$2,0),FALSE),"")</f>
        <v>0</v>
      </c>
      <c r="J309">
        <f t="shared" si="21"/>
        <v>102</v>
      </c>
      <c r="M309">
        <v>305</v>
      </c>
      <c r="N309" t="str">
        <f t="shared" si="22"/>
        <v/>
      </c>
      <c r="P309" s="158">
        <f t="shared" si="23"/>
        <v>0</v>
      </c>
      <c r="Q309" s="152" t="str">
        <f t="shared" si="20"/>
        <v/>
      </c>
      <c r="S309" t="str">
        <f t="shared" si="24"/>
        <v/>
      </c>
    </row>
    <row r="310" spans="1:19">
      <c r="A310" s="162">
        <v>307</v>
      </c>
      <c r="B310" t="str">
        <f>IFERROR(INDEX('Miljövärden urval för publ'!$A$2:$AA$600,MATCH('Miljövärden för publ företag'!$A310,'Miljövärden urval för publ'!$R$2:$R$600,0),1),"")</f>
        <v>Telge Nät AB</v>
      </c>
      <c r="C310" t="str">
        <f>IFERROR(INDEX('Miljövärden urval för publ'!$A$2:$AA$600,MATCH('Miljövärden för publ företag'!$A310,'Miljövärden urval för publ'!$R$2:$R$600,0),2),"")</f>
        <v>Södertälje</v>
      </c>
      <c r="D310">
        <f>IFERROR(VLOOKUP($C310,'Miljövärden urval för publ'!$B$2:$H$600,MATCH('Miljövärden för publ företag'!D$4,'Miljövärden urval för publ'!$B$2:$H$2,0),FALSE),"")</f>
        <v>0.162051</v>
      </c>
      <c r="E310">
        <f>IFERROR(VLOOKUP($C310,'Miljövärden urval för publ'!$B$2:$H$600,MATCH('Miljövärden för publ företag'!E$4,'Miljövärden urval för publ'!$B$2:$H$2,0),FALSE),"")</f>
        <v>45.649700000000003</v>
      </c>
      <c r="F310">
        <f>IFERROR(VLOOKUP($C310,'Miljövärden urval för publ'!$B$2:$H$600,MATCH('Miljövärden för publ företag'!F$4,'Miljövärden urval för publ'!$B$2:$H$2,0),FALSE),"")</f>
        <v>3.4089900000000002</v>
      </c>
      <c r="G310">
        <f>IFERROR(VLOOKUP($C310,'Miljövärden urval för publ'!$B$2:$H$600,MATCH('Miljövärden för publ företag'!G$4,'Miljövärden urval för publ'!$B$2:$H$2,0),FALSE),"")</f>
        <v>3.2264300000000002E-3</v>
      </c>
      <c r="J310">
        <f t="shared" si="21"/>
        <v>102</v>
      </c>
      <c r="M310">
        <v>306</v>
      </c>
      <c r="N310" t="str">
        <f t="shared" si="22"/>
        <v/>
      </c>
      <c r="P310" s="158">
        <f t="shared" si="23"/>
        <v>0</v>
      </c>
      <c r="Q310" s="152" t="str">
        <f t="shared" si="20"/>
        <v/>
      </c>
      <c r="S310" t="str">
        <f t="shared" si="24"/>
        <v/>
      </c>
    </row>
    <row r="311" spans="1:19">
      <c r="A311" s="162">
        <v>308</v>
      </c>
      <c r="B311" t="str">
        <f>IFERROR(INDEX('Miljövärden urval för publ'!$A$2:$AA$600,MATCH('Miljövärden för publ företag'!$A311,'Miljövärden urval för publ'!$R$2:$R$600,0),1),"")</f>
        <v>Tidaholms Energi AB</v>
      </c>
      <c r="C311" t="str">
        <f>IFERROR(INDEX('Miljövärden urval för publ'!$A$2:$AA$600,MATCH('Miljövärden för publ företag'!$A311,'Miljövärden urval för publ'!$R$2:$R$600,0),2),"")</f>
        <v>Tidaholm</v>
      </c>
      <c r="D311">
        <f>IFERROR(VLOOKUP($C311,'Miljövärden urval för publ'!$B$2:$H$600,MATCH('Miljövärden för publ företag'!D$4,'Miljövärden urval för publ'!$B$2:$H$2,0),FALSE),"")</f>
        <v>9.4017799999999999E-2</v>
      </c>
      <c r="E311">
        <f>IFERROR(VLOOKUP($C311,'Miljövärden urval för publ'!$B$2:$H$600,MATCH('Miljövärden för publ företag'!E$4,'Miljövärden urval för publ'!$B$2:$H$2,0),FALSE),"")</f>
        <v>4.6430400000000001</v>
      </c>
      <c r="F311">
        <f>IFERROR(VLOOKUP($C311,'Miljövärden urval för publ'!$B$2:$H$600,MATCH('Miljövärden för publ företag'!F$4,'Miljövärden urval för publ'!$B$2:$H$2,0),FALSE),"")</f>
        <v>4.57674</v>
      </c>
      <c r="G311">
        <f>IFERROR(VLOOKUP($C311,'Miljövärden urval för publ'!$B$2:$H$600,MATCH('Miljövärden för publ företag'!G$4,'Miljövärden urval för publ'!$B$2:$H$2,0),FALSE),"")</f>
        <v>2.0226200000000001E-3</v>
      </c>
      <c r="J311">
        <f t="shared" si="21"/>
        <v>103</v>
      </c>
      <c r="M311">
        <v>307</v>
      </c>
      <c r="N311" t="str">
        <f t="shared" si="22"/>
        <v/>
      </c>
      <c r="P311" s="158">
        <f t="shared" si="23"/>
        <v>0</v>
      </c>
      <c r="Q311" s="152" t="str">
        <f t="shared" si="20"/>
        <v/>
      </c>
      <c r="S311" t="str">
        <f t="shared" si="24"/>
        <v/>
      </c>
    </row>
    <row r="312" spans="1:19">
      <c r="A312" s="162">
        <v>309</v>
      </c>
      <c r="B312" t="str">
        <f>IFERROR(INDEX('Miljövärden urval för publ'!$A$2:$AA$600,MATCH('Miljövärden för publ företag'!$A312,'Miljövärden urval för publ'!$R$2:$R$600,0),1),"")</f>
        <v>Tierps Fjärrvärme AB</v>
      </c>
      <c r="C312" t="str">
        <f>IFERROR(INDEX('Miljövärden urval för publ'!$A$2:$AA$600,MATCH('Miljövärden för publ företag'!$A312,'Miljövärden urval för publ'!$R$2:$R$600,0),2),"")</f>
        <v>Karlholmsbruk</v>
      </c>
      <c r="D312">
        <f>IFERROR(VLOOKUP($C312,'Miljövärden urval för publ'!$B$2:$H$600,MATCH('Miljövärden för publ företag'!D$4,'Miljövärden urval för publ'!$B$2:$H$2,0),FALSE),"")</f>
        <v>0.151638</v>
      </c>
      <c r="E312">
        <f>IFERROR(VLOOKUP($C312,'Miljövärden urval för publ'!$B$2:$H$600,MATCH('Miljövärden för publ företag'!E$4,'Miljövärden urval för publ'!$B$2:$H$2,0),FALSE),"")</f>
        <v>4.7165699999999999</v>
      </c>
      <c r="F312">
        <f>IFERROR(VLOOKUP($C312,'Miljövärden urval för publ'!$B$2:$H$600,MATCH('Miljövärden för publ företag'!F$4,'Miljövärden urval för publ'!$B$2:$H$2,0),FALSE),"")</f>
        <v>16.2133</v>
      </c>
      <c r="G312">
        <f>IFERROR(VLOOKUP($C312,'Miljövärden urval för publ'!$B$2:$H$600,MATCH('Miljövärden för publ företag'!G$4,'Miljövärden urval för publ'!$B$2:$H$2,0),FALSE),"")</f>
        <v>2.7271499999999998E-4</v>
      </c>
      <c r="J312">
        <f t="shared" si="21"/>
        <v>104</v>
      </c>
      <c r="M312">
        <v>308</v>
      </c>
      <c r="N312" t="str">
        <f t="shared" si="22"/>
        <v/>
      </c>
      <c r="P312" s="158">
        <f t="shared" si="23"/>
        <v>0</v>
      </c>
      <c r="Q312" s="152" t="str">
        <f t="shared" si="20"/>
        <v/>
      </c>
      <c r="S312" t="str">
        <f t="shared" si="24"/>
        <v/>
      </c>
    </row>
    <row r="313" spans="1:19">
      <c r="A313" s="162">
        <v>310</v>
      </c>
      <c r="B313" t="str">
        <f>IFERROR(INDEX('Miljövärden urval för publ'!$A$2:$AA$600,MATCH('Miljövärden för publ företag'!$A313,'Miljövärden urval för publ'!$R$2:$R$600,0),1),"")</f>
        <v>Tierps Fjärrvärme AB</v>
      </c>
      <c r="C313" t="str">
        <f>IFERROR(INDEX('Miljövärden urval för publ'!$A$2:$AA$600,MATCH('Miljövärden för publ företag'!$A313,'Miljövärden urval för publ'!$R$2:$R$600,0),2),"")</f>
        <v>Tierp</v>
      </c>
      <c r="D313">
        <f>IFERROR(VLOOKUP($C313,'Miljövärden urval för publ'!$B$2:$H$600,MATCH('Miljövärden för publ företag'!D$4,'Miljövärden urval för publ'!$B$2:$H$2,0),FALSE),"")</f>
        <v>9.0196499999999999E-2</v>
      </c>
      <c r="E313">
        <f>IFERROR(VLOOKUP($C313,'Miljövärden urval för publ'!$B$2:$H$600,MATCH('Miljövärden för publ företag'!E$4,'Miljövärden urval för publ'!$B$2:$H$2,0),FALSE),"")</f>
        <v>5.07226</v>
      </c>
      <c r="F313">
        <f>IFERROR(VLOOKUP($C313,'Miljövärden urval för publ'!$B$2:$H$600,MATCH('Miljövärden för publ företag'!F$4,'Miljövärden urval för publ'!$B$2:$H$2,0),FALSE),"")</f>
        <v>10.801</v>
      </c>
      <c r="G313">
        <f>IFERROR(VLOOKUP($C313,'Miljövärden urval för publ'!$B$2:$H$600,MATCH('Miljövärden för publ företag'!G$4,'Miljövärden urval för publ'!$B$2:$H$2,0),FALSE),"")</f>
        <v>3.56256E-4</v>
      </c>
      <c r="J313">
        <f t="shared" si="21"/>
        <v>104</v>
      </c>
      <c r="M313">
        <v>309</v>
      </c>
      <c r="N313" t="str">
        <f t="shared" si="22"/>
        <v/>
      </c>
      <c r="P313" s="158">
        <f t="shared" si="23"/>
        <v>0</v>
      </c>
      <c r="Q313" s="152" t="str">
        <f t="shared" si="20"/>
        <v/>
      </c>
      <c r="S313" t="str">
        <f t="shared" si="24"/>
        <v/>
      </c>
    </row>
    <row r="314" spans="1:19">
      <c r="A314" s="162">
        <v>311</v>
      </c>
      <c r="B314" t="str">
        <f>IFERROR(INDEX('Miljövärden urval för publ'!$A$2:$AA$600,MATCH('Miljövärden för publ företag'!$A314,'Miljövärden urval för publ'!$R$2:$R$600,0),1),"")</f>
        <v>Tierps Fjärrvärme AB</v>
      </c>
      <c r="C314" t="str">
        <f>IFERROR(INDEX('Miljövärden urval för publ'!$A$2:$AA$600,MATCH('Miljövärden för publ företag'!$A314,'Miljövärden urval för publ'!$R$2:$R$600,0),2),"")</f>
        <v>Örbyhus</v>
      </c>
      <c r="D314">
        <f>IFERROR(VLOOKUP($C314,'Miljövärden urval för publ'!$B$2:$H$600,MATCH('Miljövärden för publ företag'!D$4,'Miljövärden urval för publ'!$B$2:$H$2,0),FALSE),"")</f>
        <v>0.21896699999999999</v>
      </c>
      <c r="E314">
        <f>IFERROR(VLOOKUP($C314,'Miljövärden urval för publ'!$B$2:$H$600,MATCH('Miljövärden för publ företag'!E$4,'Miljövärden urval för publ'!$B$2:$H$2,0),FALSE),"")</f>
        <v>4.2321200000000001</v>
      </c>
      <c r="F314">
        <f>IFERROR(VLOOKUP($C314,'Miljövärden urval för publ'!$B$2:$H$600,MATCH('Miljövärden för publ företag'!F$4,'Miljövärden urval för publ'!$B$2:$H$2,0),FALSE),"")</f>
        <v>14.8124</v>
      </c>
      <c r="G314">
        <f>IFERROR(VLOOKUP($C314,'Miljövärden urval för publ'!$B$2:$H$600,MATCH('Miljövärden för publ företag'!G$4,'Miljövärden urval för publ'!$B$2:$H$2,0),FALSE),"")</f>
        <v>0</v>
      </c>
      <c r="J314">
        <f t="shared" si="21"/>
        <v>104</v>
      </c>
      <c r="M314">
        <v>310</v>
      </c>
      <c r="N314" t="str">
        <f t="shared" si="22"/>
        <v/>
      </c>
      <c r="P314" s="158">
        <f t="shared" si="23"/>
        <v>0</v>
      </c>
      <c r="Q314" s="152" t="str">
        <f t="shared" si="20"/>
        <v/>
      </c>
      <c r="S314" t="str">
        <f t="shared" si="24"/>
        <v/>
      </c>
    </row>
    <row r="315" spans="1:19">
      <c r="A315" s="162">
        <v>312</v>
      </c>
      <c r="B315" t="str">
        <f>IFERROR(INDEX('Miljövärden urval för publ'!$A$2:$AA$600,MATCH('Miljövärden för publ företag'!$A315,'Miljövärden urval för publ'!$R$2:$R$600,0),1),"")</f>
        <v>Torsnet AB</v>
      </c>
      <c r="C315" t="str">
        <f>IFERROR(INDEX('Miljövärden urval för publ'!$A$2:$AA$600,MATCH('Miljövärden för publ företag'!$A315,'Miljövärden urval för publ'!$R$2:$R$600,0),2),"")</f>
        <v>Torsås</v>
      </c>
      <c r="D315">
        <f>IFERROR(VLOOKUP($C315,'Miljövärden urval för publ'!$B$2:$H$600,MATCH('Miljövärden för publ företag'!D$4,'Miljövärden urval för publ'!$B$2:$H$2,0),FALSE),"")</f>
        <v>0.1263</v>
      </c>
      <c r="E315">
        <f>IFERROR(VLOOKUP($C315,'Miljövärden urval för publ'!$B$2:$H$600,MATCH('Miljövärden för publ företag'!E$4,'Miljövärden urval för publ'!$B$2:$H$2,0),FALSE),"")</f>
        <v>17.155000000000001</v>
      </c>
      <c r="F315">
        <f>IFERROR(VLOOKUP($C315,'Miljövärden urval för publ'!$B$2:$H$600,MATCH('Miljövärden för publ företag'!F$4,'Miljövärden urval för publ'!$B$2:$H$2,0),FALSE),"")</f>
        <v>12.25</v>
      </c>
      <c r="G315">
        <f>IFERROR(VLOOKUP($C315,'Miljövärden urval för publ'!$B$2:$H$600,MATCH('Miljövärden för publ företag'!G$4,'Miljövärden urval för publ'!$B$2:$H$2,0),FALSE),"")</f>
        <v>7.9213500000000006E-3</v>
      </c>
      <c r="J315">
        <f t="shared" si="21"/>
        <v>105</v>
      </c>
      <c r="M315">
        <v>311</v>
      </c>
      <c r="N315" t="str">
        <f t="shared" si="22"/>
        <v/>
      </c>
      <c r="P315" s="158">
        <f t="shared" si="23"/>
        <v>0</v>
      </c>
      <c r="Q315" s="152" t="str">
        <f t="shared" si="20"/>
        <v/>
      </c>
      <c r="S315" t="str">
        <f t="shared" si="24"/>
        <v/>
      </c>
    </row>
    <row r="316" spans="1:19">
      <c r="A316" s="162">
        <v>313</v>
      </c>
      <c r="B316" t="str">
        <f>IFERROR(INDEX('Miljövärden urval för publ'!$A$2:$AA$600,MATCH('Miljövärden för publ företag'!$A316,'Miljövärden urval för publ'!$R$2:$R$600,0),1),"")</f>
        <v>Tranås Energi AB</v>
      </c>
      <c r="C316" t="str">
        <f>IFERROR(INDEX('Miljövärden urval för publ'!$A$2:$AA$600,MATCH('Miljövärden för publ företag'!$A316,'Miljövärden urval för publ'!$R$2:$R$600,0),2),"")</f>
        <v>Tranås</v>
      </c>
      <c r="D316">
        <f>IFERROR(VLOOKUP($C316,'Miljövärden urval för publ'!$B$2:$H$600,MATCH('Miljövärden för publ företag'!D$4,'Miljövärden urval för publ'!$B$2:$H$2,0),FALSE),"")</f>
        <v>9.0811299999999998E-2</v>
      </c>
      <c r="E316">
        <f>IFERROR(VLOOKUP($C316,'Miljövärden urval för publ'!$B$2:$H$600,MATCH('Miljövärden för publ företag'!E$4,'Miljövärden urval för publ'!$B$2:$H$2,0),FALSE),"")</f>
        <v>7.6001300000000001</v>
      </c>
      <c r="F316">
        <f>IFERROR(VLOOKUP($C316,'Miljövärden urval för publ'!$B$2:$H$600,MATCH('Miljövärden för publ företag'!F$4,'Miljövärden urval för publ'!$B$2:$H$2,0),FALSE),"")</f>
        <v>7.1307600000000004</v>
      </c>
      <c r="G316">
        <f>IFERROR(VLOOKUP($C316,'Miljövärden urval för publ'!$B$2:$H$600,MATCH('Miljövärden för publ företag'!G$4,'Miljövärden urval för publ'!$B$2:$H$2,0),FALSE),"")</f>
        <v>1.08544E-2</v>
      </c>
      <c r="J316">
        <f t="shared" si="21"/>
        <v>106</v>
      </c>
      <c r="M316">
        <v>312</v>
      </c>
      <c r="N316" t="str">
        <f t="shared" si="22"/>
        <v/>
      </c>
      <c r="P316" s="158">
        <f t="shared" si="23"/>
        <v>0</v>
      </c>
      <c r="Q316" s="152" t="str">
        <f t="shared" si="20"/>
        <v/>
      </c>
      <c r="S316" t="str">
        <f t="shared" si="24"/>
        <v/>
      </c>
    </row>
    <row r="317" spans="1:19">
      <c r="A317" s="162">
        <v>314</v>
      </c>
      <c r="B317" t="str">
        <f>IFERROR(INDEX('Miljövärden urval för publ'!$A$2:$AA$600,MATCH('Miljövärden för publ företag'!$A317,'Miljövärden urval för publ'!$R$2:$R$600,0),1),"")</f>
        <v>Trelleborgs Fjärrvärme AB</v>
      </c>
      <c r="C317" t="str">
        <f>IFERROR(INDEX('Miljövärden urval för publ'!$A$2:$AA$600,MATCH('Miljövärden för publ företag'!$A317,'Miljövärden urval för publ'!$R$2:$R$600,0),2),"")</f>
        <v>Trelleborg</v>
      </c>
      <c r="D317">
        <f>IFERROR(VLOOKUP($C317,'Miljövärden urval för publ'!$B$2:$H$600,MATCH('Miljövärden för publ företag'!D$4,'Miljövärden urval för publ'!$B$2:$H$2,0),FALSE),"")</f>
        <v>0.118255</v>
      </c>
      <c r="E317">
        <f>IFERROR(VLOOKUP($C317,'Miljövärden urval för publ'!$B$2:$H$600,MATCH('Miljövärden för publ företag'!E$4,'Miljövärden urval för publ'!$B$2:$H$2,0),FALSE),"")</f>
        <v>10.359500000000001</v>
      </c>
      <c r="F317">
        <f>IFERROR(VLOOKUP($C317,'Miljövärden urval för publ'!$B$2:$H$600,MATCH('Miljövärden för publ företag'!F$4,'Miljövärden urval för publ'!$B$2:$H$2,0),FALSE),"")</f>
        <v>11.128299999999999</v>
      </c>
      <c r="G317">
        <f>IFERROR(VLOOKUP($C317,'Miljövärden urval för publ'!$B$2:$H$600,MATCH('Miljövärden för publ företag'!G$4,'Miljövärden urval för publ'!$B$2:$H$2,0),FALSE),"")</f>
        <v>1.8500699999999998E-2</v>
      </c>
      <c r="J317">
        <f t="shared" si="21"/>
        <v>107</v>
      </c>
      <c r="M317">
        <v>313</v>
      </c>
      <c r="N317" t="str">
        <f t="shared" si="22"/>
        <v/>
      </c>
      <c r="P317" s="158">
        <f t="shared" si="23"/>
        <v>0</v>
      </c>
      <c r="Q317" s="152" t="str">
        <f t="shared" si="20"/>
        <v/>
      </c>
      <c r="S317" t="str">
        <f t="shared" si="24"/>
        <v/>
      </c>
    </row>
    <row r="318" spans="1:19">
      <c r="A318" s="162">
        <v>315</v>
      </c>
      <c r="B318" t="str">
        <f>IFERROR(INDEX('Miljövärden urval för publ'!$A$2:$AA$600,MATCH('Miljövärden för publ företag'!$A318,'Miljövärden urval för publ'!$R$2:$R$600,0),1),"")</f>
        <v>Trollhättan Energi AB</v>
      </c>
      <c r="C318" t="str">
        <f>IFERROR(INDEX('Miljövärden urval för publ'!$A$2:$AA$600,MATCH('Miljövärden för publ företag'!$A318,'Miljövärden urval för publ'!$R$2:$R$600,0),2),"")</f>
        <v>Trollhättan</v>
      </c>
      <c r="D318">
        <f>IFERROR(VLOOKUP($C318,'Miljövärden urval för publ'!$B$2:$H$600,MATCH('Miljövärden för publ företag'!D$4,'Miljövärden urval för publ'!$B$2:$H$2,0),FALSE),"")</f>
        <v>2.9300400000000001E-2</v>
      </c>
      <c r="E318">
        <f>IFERROR(VLOOKUP($C318,'Miljövärden urval för publ'!$B$2:$H$600,MATCH('Miljövärden för publ företag'!E$4,'Miljövärden urval för publ'!$B$2:$H$2,0),FALSE),"")</f>
        <v>3.60791</v>
      </c>
      <c r="F318">
        <f>IFERROR(VLOOKUP($C318,'Miljövärden urval för publ'!$B$2:$H$600,MATCH('Miljövärden för publ företag'!F$4,'Miljövärden urval för publ'!$B$2:$H$2,0),FALSE),"")</f>
        <v>6.3747400000000001</v>
      </c>
      <c r="G318">
        <f>IFERROR(VLOOKUP($C318,'Miljövärden urval för publ'!$B$2:$H$600,MATCH('Miljövärden för publ företag'!G$4,'Miljövärden urval för publ'!$B$2:$H$2,0),FALSE),"")</f>
        <v>1.0060099999999999E-4</v>
      </c>
      <c r="J318">
        <f t="shared" si="21"/>
        <v>108</v>
      </c>
      <c r="M318">
        <v>314</v>
      </c>
      <c r="N318" t="str">
        <f t="shared" si="22"/>
        <v/>
      </c>
      <c r="P318" s="158">
        <f t="shared" si="23"/>
        <v>0</v>
      </c>
      <c r="Q318" s="152" t="str">
        <f t="shared" si="20"/>
        <v/>
      </c>
      <c r="S318" t="str">
        <f t="shared" si="24"/>
        <v/>
      </c>
    </row>
    <row r="319" spans="1:19">
      <c r="A319" s="162">
        <v>316</v>
      </c>
      <c r="B319" t="str">
        <f>IFERROR(INDEX('Miljövärden urval för publ'!$A$2:$AA$600,MATCH('Miljövärden för publ företag'!$A319,'Miljövärden urval för publ'!$R$2:$R$600,0),1),"")</f>
        <v>Uddevalla Energi AB</v>
      </c>
      <c r="C319" t="str">
        <f>IFERROR(INDEX('Miljövärden urval för publ'!$A$2:$AA$600,MATCH('Miljövärden för publ företag'!$A319,'Miljövärden urval för publ'!$R$2:$R$600,0),2),"")</f>
        <v>Ljungskile</v>
      </c>
      <c r="D319">
        <f>IFERROR(VLOOKUP($C319,'Miljövärden urval för publ'!$B$2:$H$600,MATCH('Miljövärden för publ företag'!D$4,'Miljövärden urval för publ'!$B$2:$H$2,0),FALSE),"")</f>
        <v>0.11552900000000001</v>
      </c>
      <c r="E319">
        <f>IFERROR(VLOOKUP($C319,'Miljövärden urval för publ'!$B$2:$H$600,MATCH('Miljövärden för publ företag'!E$4,'Miljövärden urval för publ'!$B$2:$H$2,0),FALSE),"")</f>
        <v>5.38225</v>
      </c>
      <c r="F319">
        <f>IFERROR(VLOOKUP($C319,'Miljövärden urval för publ'!$B$2:$H$600,MATCH('Miljövärden för publ företag'!F$4,'Miljövärden urval för publ'!$B$2:$H$2,0),FALSE),"")</f>
        <v>14.657999999999999</v>
      </c>
      <c r="G319">
        <f>IFERROR(VLOOKUP($C319,'Miljövärden urval för publ'!$B$2:$H$600,MATCH('Miljövärden för publ företag'!G$4,'Miljövärden urval för publ'!$B$2:$H$2,0),FALSE),"")</f>
        <v>0</v>
      </c>
      <c r="J319">
        <f t="shared" si="21"/>
        <v>109</v>
      </c>
      <c r="M319">
        <v>315</v>
      </c>
      <c r="N319" t="str">
        <f t="shared" si="22"/>
        <v/>
      </c>
      <c r="P319" s="158">
        <f t="shared" si="23"/>
        <v>0</v>
      </c>
      <c r="Q319" s="152" t="str">
        <f t="shared" si="20"/>
        <v/>
      </c>
      <c r="S319" t="str">
        <f t="shared" si="24"/>
        <v/>
      </c>
    </row>
    <row r="320" spans="1:19">
      <c r="A320" s="162">
        <v>317</v>
      </c>
      <c r="B320" t="str">
        <f>IFERROR(INDEX('Miljövärden urval för publ'!$A$2:$AA$600,MATCH('Miljövärden för publ företag'!$A320,'Miljövärden urval för publ'!$R$2:$R$600,0),1),"")</f>
        <v>Uddevalla Energi AB</v>
      </c>
      <c r="C320" t="str">
        <f>IFERROR(INDEX('Miljövärden urval för publ'!$A$2:$AA$600,MATCH('Miljövärden för publ företag'!$A320,'Miljövärden urval för publ'!$R$2:$R$600,0),2),"")</f>
        <v>Munkedal</v>
      </c>
      <c r="D320">
        <f>IFERROR(VLOOKUP($C320,'Miljövärden urval för publ'!$B$2:$H$600,MATCH('Miljövärden för publ företag'!D$4,'Miljövärden urval för publ'!$B$2:$H$2,0),FALSE),"")</f>
        <v>7.7368000000000006E-2</v>
      </c>
      <c r="E320">
        <f>IFERROR(VLOOKUP($C320,'Miljövärden urval för publ'!$B$2:$H$600,MATCH('Miljövärden för publ företag'!E$4,'Miljövärden urval för publ'!$B$2:$H$2,0),FALSE),"")</f>
        <v>5.3286600000000002</v>
      </c>
      <c r="F320">
        <f>IFERROR(VLOOKUP($C320,'Miljövärden urval för publ'!$B$2:$H$600,MATCH('Miljövärden för publ företag'!F$4,'Miljövärden urval för publ'!$B$2:$H$2,0),FALSE),"")</f>
        <v>11.303100000000001</v>
      </c>
      <c r="G320">
        <f>IFERROR(VLOOKUP($C320,'Miljövärden urval för publ'!$B$2:$H$600,MATCH('Miljövärden för publ företag'!G$4,'Miljövärden urval för publ'!$B$2:$H$2,0),FALSE),"")</f>
        <v>0</v>
      </c>
      <c r="J320">
        <f t="shared" si="21"/>
        <v>109</v>
      </c>
      <c r="M320">
        <v>316</v>
      </c>
      <c r="N320" t="str">
        <f t="shared" si="22"/>
        <v/>
      </c>
      <c r="P320" s="158">
        <f t="shared" si="23"/>
        <v>0</v>
      </c>
      <c r="Q320" s="152" t="str">
        <f t="shared" si="20"/>
        <v/>
      </c>
      <c r="S320" t="str">
        <f t="shared" si="24"/>
        <v/>
      </c>
    </row>
    <row r="321" spans="1:19">
      <c r="A321" s="162">
        <v>318</v>
      </c>
      <c r="B321" t="str">
        <f>IFERROR(INDEX('Miljövärden urval för publ'!$A$2:$AA$600,MATCH('Miljövärden för publ företag'!$A321,'Miljövärden urval för publ'!$R$2:$R$600,0),1),"")</f>
        <v>Uddevalla Energi AB</v>
      </c>
      <c r="C321" t="str">
        <f>IFERROR(INDEX('Miljövärden urval för publ'!$A$2:$AA$600,MATCH('Miljövärden för publ företag'!$A321,'Miljövärden urval för publ'!$R$2:$R$600,0),2),"")</f>
        <v>Uddevalla</v>
      </c>
      <c r="D321">
        <f>IFERROR(VLOOKUP($C321,'Miljövärden urval för publ'!$B$2:$H$600,MATCH('Miljövärden för publ företag'!D$4,'Miljövärden urval för publ'!$B$2:$H$2,0),FALSE),"")</f>
        <v>8.16529E-2</v>
      </c>
      <c r="E321">
        <f>IFERROR(VLOOKUP($C321,'Miljövärden urval för publ'!$B$2:$H$600,MATCH('Miljövärden för publ företag'!E$4,'Miljövärden urval för publ'!$B$2:$H$2,0),FALSE),"")</f>
        <v>110.72799999999999</v>
      </c>
      <c r="F321">
        <f>IFERROR(VLOOKUP($C321,'Miljövärden urval för publ'!$B$2:$H$600,MATCH('Miljövärden för publ företag'!F$4,'Miljövärden urval för publ'!$B$2:$H$2,0),FALSE),"")</f>
        <v>3.71313</v>
      </c>
      <c r="G321">
        <f>IFERROR(VLOOKUP($C321,'Miljövärden urval för publ'!$B$2:$H$600,MATCH('Miljövärden för publ företag'!G$4,'Miljövärden urval för publ'!$B$2:$H$2,0),FALSE),"")</f>
        <v>1.1837099999999999E-3</v>
      </c>
      <c r="J321">
        <f t="shared" si="21"/>
        <v>109</v>
      </c>
      <c r="M321">
        <v>317</v>
      </c>
      <c r="N321" t="str">
        <f t="shared" si="22"/>
        <v/>
      </c>
      <c r="P321" s="158">
        <f t="shared" si="23"/>
        <v>0</v>
      </c>
      <c r="Q321" s="152" t="str">
        <f t="shared" si="20"/>
        <v/>
      </c>
      <c r="S321" t="str">
        <f t="shared" si="24"/>
        <v/>
      </c>
    </row>
    <row r="322" spans="1:19">
      <c r="A322" s="162">
        <v>319</v>
      </c>
      <c r="B322" t="str">
        <f>IFERROR(INDEX('Miljövärden urval för publ'!$A$2:$AA$600,MATCH('Miljövärden för publ företag'!$A322,'Miljövärden urval för publ'!$R$2:$R$600,0),1),"")</f>
        <v>Ulricehamns Energi AB</v>
      </c>
      <c r="C322" t="str">
        <f>IFERROR(INDEX('Miljövärden urval för publ'!$A$2:$AA$600,MATCH('Miljövärden för publ företag'!$A322,'Miljövärden urval för publ'!$R$2:$R$600,0),2),"")</f>
        <v>Gällstad</v>
      </c>
      <c r="D322">
        <f>IFERROR(VLOOKUP($C322,'Miljövärden urval för publ'!$B$2:$H$600,MATCH('Miljövärden för publ företag'!D$4,'Miljövärden urval för publ'!$B$2:$H$2,0),FALSE),"")</f>
        <v>0.207232</v>
      </c>
      <c r="E322">
        <f>IFERROR(VLOOKUP($C322,'Miljövärden urval för publ'!$B$2:$H$600,MATCH('Miljövärden för publ företag'!E$4,'Miljövärden urval för publ'!$B$2:$H$2,0),FALSE),"")</f>
        <v>15.4316</v>
      </c>
      <c r="F322">
        <f>IFERROR(VLOOKUP($C322,'Miljövärden urval för publ'!$B$2:$H$600,MATCH('Miljövärden för publ företag'!F$4,'Miljövärden urval för publ'!$B$2:$H$2,0),FALSE),"")</f>
        <v>16.975100000000001</v>
      </c>
      <c r="G322">
        <f>IFERROR(VLOOKUP($C322,'Miljövärden urval för publ'!$B$2:$H$600,MATCH('Miljövärden för publ företag'!G$4,'Miljövärden urval för publ'!$B$2:$H$2,0),FALSE),"")</f>
        <v>3.3580600000000002E-2</v>
      </c>
      <c r="J322">
        <f t="shared" si="21"/>
        <v>110</v>
      </c>
      <c r="M322">
        <v>318</v>
      </c>
      <c r="N322" t="str">
        <f t="shared" si="22"/>
        <v/>
      </c>
      <c r="P322" s="158">
        <f t="shared" si="23"/>
        <v>0</v>
      </c>
      <c r="Q322" s="152" t="str">
        <f t="shared" si="20"/>
        <v/>
      </c>
      <c r="S322" t="str">
        <f t="shared" si="24"/>
        <v/>
      </c>
    </row>
    <row r="323" spans="1:19">
      <c r="A323" s="162">
        <v>320</v>
      </c>
      <c r="B323" t="str">
        <f>IFERROR(INDEX('Miljövärden urval för publ'!$A$2:$AA$600,MATCH('Miljövärden för publ företag'!$A323,'Miljövärden urval för publ'!$R$2:$R$600,0),1),"")</f>
        <v>Ulricehamns Energi AB</v>
      </c>
      <c r="C323" t="str">
        <f>IFERROR(INDEX('Miljövärden urval för publ'!$A$2:$AA$600,MATCH('Miljövärden för publ företag'!$A323,'Miljövärden urval för publ'!$R$2:$R$600,0),2),"")</f>
        <v>Timmele</v>
      </c>
      <c r="D323">
        <f>IFERROR(VLOOKUP($C323,'Miljövärden urval för publ'!$B$2:$H$600,MATCH('Miljövärden för publ företag'!D$4,'Miljövärden urval för publ'!$B$2:$H$2,0),FALSE),"")</f>
        <v>0.174732</v>
      </c>
      <c r="E323">
        <f>IFERROR(VLOOKUP($C323,'Miljövärden urval för publ'!$B$2:$H$600,MATCH('Miljövärden för publ företag'!E$4,'Miljövärden urval för publ'!$B$2:$H$2,0),FALSE),"")</f>
        <v>4.9338899999999999</v>
      </c>
      <c r="F323">
        <f>IFERROR(VLOOKUP($C323,'Miljövärden urval för publ'!$B$2:$H$600,MATCH('Miljövärden för publ företag'!F$4,'Miljövärden urval för publ'!$B$2:$H$2,0),FALSE),"")</f>
        <v>17.268699999999999</v>
      </c>
      <c r="G323">
        <f>IFERROR(VLOOKUP($C323,'Miljövärden urval för publ'!$B$2:$H$600,MATCH('Miljövärden för publ företag'!G$4,'Miljövärden urval för publ'!$B$2:$H$2,0),FALSE),"")</f>
        <v>0</v>
      </c>
      <c r="J323">
        <f t="shared" si="21"/>
        <v>110</v>
      </c>
      <c r="M323">
        <v>319</v>
      </c>
      <c r="N323" t="str">
        <f t="shared" si="22"/>
        <v/>
      </c>
      <c r="P323" s="158">
        <f t="shared" si="23"/>
        <v>0</v>
      </c>
      <c r="Q323" s="152" t="str">
        <f t="shared" si="20"/>
        <v/>
      </c>
      <c r="S323" t="str">
        <f t="shared" si="24"/>
        <v/>
      </c>
    </row>
    <row r="324" spans="1:19">
      <c r="A324" s="162">
        <v>321</v>
      </c>
      <c r="B324" t="str">
        <f>IFERROR(INDEX('Miljövärden urval för publ'!$A$2:$AA$600,MATCH('Miljövärden för publ företag'!$A324,'Miljövärden urval för publ'!$R$2:$R$600,0),1),"")</f>
        <v>Ulricehamns Energi AB</v>
      </c>
      <c r="C324" t="str">
        <f>IFERROR(INDEX('Miljövärden urval för publ'!$A$2:$AA$600,MATCH('Miljövärden för publ företag'!$A324,'Miljövärden urval för publ'!$R$2:$R$600,0),2),"")</f>
        <v>Ulricehamn</v>
      </c>
      <c r="D324">
        <f>IFERROR(VLOOKUP($C324,'Miljövärden urval för publ'!$B$2:$H$600,MATCH('Miljövärden för publ företag'!D$4,'Miljövärden urval för publ'!$B$2:$H$2,0),FALSE),"")</f>
        <v>6.0109500000000003E-2</v>
      </c>
      <c r="E324">
        <f>IFERROR(VLOOKUP($C324,'Miljövärden urval för publ'!$B$2:$H$600,MATCH('Miljövärden för publ företag'!E$4,'Miljövärden urval för publ'!$B$2:$H$2,0),FALSE),"")</f>
        <v>4.2157</v>
      </c>
      <c r="F324">
        <f>IFERROR(VLOOKUP($C324,'Miljövärden urval för publ'!$B$2:$H$600,MATCH('Miljövärden för publ företag'!F$4,'Miljövärden urval för publ'!$B$2:$H$2,0),FALSE),"")</f>
        <v>3.6101800000000002</v>
      </c>
      <c r="G324">
        <f>IFERROR(VLOOKUP($C324,'Miljövärden urval för publ'!$B$2:$H$600,MATCH('Miljövärden för publ företag'!G$4,'Miljövärden urval för publ'!$B$2:$H$2,0),FALSE),"")</f>
        <v>7.5692199999999998E-3</v>
      </c>
      <c r="J324">
        <f t="shared" si="21"/>
        <v>110</v>
      </c>
      <c r="M324">
        <v>320</v>
      </c>
      <c r="N324" t="str">
        <f t="shared" si="22"/>
        <v/>
      </c>
      <c r="P324" s="158">
        <f t="shared" si="23"/>
        <v>0</v>
      </c>
      <c r="Q324" s="152" t="str">
        <f t="shared" si="20"/>
        <v/>
      </c>
      <c r="S324" t="str">
        <f t="shared" si="24"/>
        <v/>
      </c>
    </row>
    <row r="325" spans="1:19">
      <c r="A325" s="162">
        <v>322</v>
      </c>
      <c r="B325" t="str">
        <f>IFERROR(INDEX('Miljövärden urval för publ'!$A$2:$AA$600,MATCH('Miljövärden för publ företag'!$A325,'Miljövärden urval för publ'!$R$2:$R$600,0),1),"")</f>
        <v>Umeå Energi AB</v>
      </c>
      <c r="C325" t="str">
        <f>IFERROR(INDEX('Miljövärden urval för publ'!$A$2:$AA$600,MATCH('Miljövärden för publ företag'!$A325,'Miljövärden urval för publ'!$R$2:$R$600,0),2),"")</f>
        <v>Bjurholm</v>
      </c>
      <c r="D325">
        <f>IFERROR(VLOOKUP($C325,'Miljövärden urval för publ'!$B$2:$H$600,MATCH('Miljövärden för publ företag'!D$4,'Miljövärden urval för publ'!$B$2:$H$2,0),FALSE),"")</f>
        <v>0.27136300000000002</v>
      </c>
      <c r="E325">
        <f>IFERROR(VLOOKUP($C325,'Miljövärden urval för publ'!$B$2:$H$600,MATCH('Miljövärden för publ företag'!E$4,'Miljövärden urval för publ'!$B$2:$H$2,0),FALSE),"")</f>
        <v>33.061900000000001</v>
      </c>
      <c r="F325">
        <f>IFERROR(VLOOKUP($C325,'Miljövärden urval för publ'!$B$2:$H$600,MATCH('Miljövärden för publ företag'!F$4,'Miljövärden urval för publ'!$B$2:$H$2,0),FALSE),"")</f>
        <v>18.442499999999999</v>
      </c>
      <c r="G325">
        <f>IFERROR(VLOOKUP($C325,'Miljövärden urval för publ'!$B$2:$H$600,MATCH('Miljövärden för publ företag'!G$4,'Miljövärden urval för publ'!$B$2:$H$2,0),FALSE),"")</f>
        <v>8.3006700000000003E-2</v>
      </c>
      <c r="J325">
        <f t="shared" si="21"/>
        <v>111</v>
      </c>
      <c r="M325">
        <v>321</v>
      </c>
      <c r="N325" t="str">
        <f t="shared" si="22"/>
        <v/>
      </c>
      <c r="P325" s="158">
        <f t="shared" si="23"/>
        <v>0</v>
      </c>
      <c r="Q325" s="152" t="str">
        <f t="shared" ref="Q325:Q388" si="25">IF(B325=$R$2,C325,"")</f>
        <v/>
      </c>
      <c r="S325" t="str">
        <f t="shared" si="24"/>
        <v/>
      </c>
    </row>
    <row r="326" spans="1:19">
      <c r="A326" s="162">
        <v>323</v>
      </c>
      <c r="B326" t="str">
        <f>IFERROR(INDEX('Miljövärden urval för publ'!$A$2:$AA$600,MATCH('Miljövärden för publ företag'!$A326,'Miljövärden urval för publ'!$R$2:$R$600,0),1),"")</f>
        <v>Umeå Energi AB</v>
      </c>
      <c r="C326" t="str">
        <f>IFERROR(INDEX('Miljövärden urval för publ'!$A$2:$AA$600,MATCH('Miljövärden för publ företag'!$A326,'Miljövärden urval för publ'!$R$2:$R$600,0),2),"")</f>
        <v>Hörnefors</v>
      </c>
      <c r="D326">
        <f>IFERROR(VLOOKUP($C326,'Miljövärden urval för publ'!$B$2:$H$600,MATCH('Miljövärden för publ företag'!D$4,'Miljövärden urval för publ'!$B$2:$H$2,0),FALSE),"")</f>
        <v>0.19139300000000001</v>
      </c>
      <c r="E326">
        <f>IFERROR(VLOOKUP($C326,'Miljövärden urval för publ'!$B$2:$H$600,MATCH('Miljövärden för publ företag'!E$4,'Miljövärden urval för publ'!$B$2:$H$2,0),FALSE),"")</f>
        <v>7.7743900000000004</v>
      </c>
      <c r="F326">
        <f>IFERROR(VLOOKUP($C326,'Miljövärden urval för publ'!$B$2:$H$600,MATCH('Miljövärden för publ företag'!F$4,'Miljövärden urval för publ'!$B$2:$H$2,0),FALSE),"")</f>
        <v>20.2287</v>
      </c>
      <c r="G326">
        <f>IFERROR(VLOOKUP($C326,'Miljövärden urval för publ'!$B$2:$H$600,MATCH('Miljövärden för publ företag'!G$4,'Miljövärden urval för publ'!$B$2:$H$2,0),FALSE),"")</f>
        <v>5.2137599999999996E-3</v>
      </c>
      <c r="J326">
        <f t="shared" ref="J326:J389" si="26">IF(B326=B325,J325,J325+1)</f>
        <v>111</v>
      </c>
      <c r="M326">
        <v>322</v>
      </c>
      <c r="N326" t="str">
        <f t="shared" ref="N326:N389" si="27">IFERROR(INDEX($B$4:$J$487,MATCH(M326,$J$4:$J$487,0),1),"")</f>
        <v/>
      </c>
      <c r="P326" s="158">
        <f t="shared" ref="P326:P327" si="28">IF(Q326="",P325,P325+1)</f>
        <v>0</v>
      </c>
      <c r="Q326" s="152" t="str">
        <f t="shared" si="25"/>
        <v/>
      </c>
      <c r="S326" t="str">
        <f t="shared" ref="S326:S389" si="29">IFERROR(INDEX($P$4:$Q$468,MATCH(R326,$P$4:$P$468,0),2),"")</f>
        <v/>
      </c>
    </row>
    <row r="327" spans="1:19">
      <c r="A327" s="162">
        <v>324</v>
      </c>
      <c r="B327" t="str">
        <f>IFERROR(INDEX('Miljövärden urval för publ'!$A$2:$AA$600,MATCH('Miljövärden för publ företag'!$A327,'Miljövärden urval för publ'!$R$2:$R$600,0),1),"")</f>
        <v>Umeå Energi AB</v>
      </c>
      <c r="C327" t="str">
        <f>IFERROR(INDEX('Miljövärden urval för publ'!$A$2:$AA$600,MATCH('Miljövärden för publ företag'!$A327,'Miljövärden urval för publ'!$R$2:$R$600,0),2),"")</f>
        <v>Sävar</v>
      </c>
      <c r="D327">
        <f>IFERROR(VLOOKUP($C327,'Miljövärden urval för publ'!$B$2:$H$600,MATCH('Miljövärden för publ företag'!D$4,'Miljövärden urval för publ'!$B$2:$H$2,0),FALSE),"")</f>
        <v>8.4394999999999998E-2</v>
      </c>
      <c r="E327">
        <f>IFERROR(VLOOKUP($C327,'Miljövärden urval för publ'!$B$2:$H$600,MATCH('Miljövärden för publ företag'!E$4,'Miljövärden urval för publ'!$B$2:$H$2,0),FALSE),"")</f>
        <v>13.9956</v>
      </c>
      <c r="F327">
        <f>IFERROR(VLOOKUP($C327,'Miljövärden urval för publ'!$B$2:$H$600,MATCH('Miljövärden för publ företag'!F$4,'Miljövärden urval för publ'!$B$2:$H$2,0),FALSE),"")</f>
        <v>10.7209</v>
      </c>
      <c r="G327">
        <f>IFERROR(VLOOKUP($C327,'Miljövärden urval för publ'!$B$2:$H$600,MATCH('Miljövärden för publ företag'!G$4,'Miljövärden urval för publ'!$B$2:$H$2,0),FALSE),"")</f>
        <v>2.0936E-2</v>
      </c>
      <c r="J327">
        <f t="shared" si="26"/>
        <v>111</v>
      </c>
      <c r="M327">
        <v>323</v>
      </c>
      <c r="N327" t="str">
        <f t="shared" si="27"/>
        <v/>
      </c>
      <c r="P327" s="158">
        <f t="shared" si="28"/>
        <v>0</v>
      </c>
      <c r="Q327" s="152" t="str">
        <f t="shared" si="25"/>
        <v/>
      </c>
      <c r="S327" t="str">
        <f t="shared" si="29"/>
        <v/>
      </c>
    </row>
    <row r="328" spans="1:19">
      <c r="A328" s="162">
        <v>325</v>
      </c>
      <c r="B328" t="str">
        <f>IFERROR(INDEX('Miljövärden urval för publ'!$A$2:$AA$600,MATCH('Miljövärden för publ företag'!$A328,'Miljövärden urval för publ'!$R$2:$R$600,0),1),"")</f>
        <v>Umeå Energi AB</v>
      </c>
      <c r="C328" t="str">
        <f>IFERROR(INDEX('Miljövärden urval för publ'!$A$2:$AA$600,MATCH('Miljövärden för publ företag'!$A328,'Miljövärden urval för publ'!$R$2:$R$600,0),2),"")</f>
        <v>Umeå</v>
      </c>
      <c r="D328">
        <f>IFERROR(VLOOKUP($C328,'Miljövärden urval för publ'!$B$2:$H$600,MATCH('Miljövärden för publ företag'!D$4,'Miljövärden urval för publ'!$B$2:$H$2,0),FALSE),"")</f>
        <v>0.17946899999999999</v>
      </c>
      <c r="E328">
        <f>IFERROR(VLOOKUP($C328,'Miljövärden urval för publ'!$B$2:$H$600,MATCH('Miljövärden för publ företag'!E$4,'Miljövärden urval för publ'!$B$2:$H$2,0),FALSE),"")</f>
        <v>63.802999999999997</v>
      </c>
      <c r="F328">
        <f>IFERROR(VLOOKUP($C328,'Miljövärden urval för publ'!$B$2:$H$600,MATCH('Miljövärden för publ företag'!F$4,'Miljövärden urval för publ'!$B$2:$H$2,0),FALSE),"")</f>
        <v>6.0610999999999997</v>
      </c>
      <c r="G328">
        <f>IFERROR(VLOOKUP($C328,'Miljövärden urval för publ'!$B$2:$H$600,MATCH('Miljövärden för publ företag'!G$4,'Miljövärden urval för publ'!$B$2:$H$2,0),FALSE),"")</f>
        <v>9.7776700000000005E-3</v>
      </c>
      <c r="J328">
        <f t="shared" si="26"/>
        <v>111</v>
      </c>
      <c r="M328">
        <v>324</v>
      </c>
      <c r="N328" t="str">
        <f t="shared" si="27"/>
        <v/>
      </c>
      <c r="P328" s="158">
        <f>IF(Q328="",P327,P327+1)</f>
        <v>0</v>
      </c>
      <c r="Q328" s="152" t="str">
        <f t="shared" si="25"/>
        <v/>
      </c>
      <c r="S328" t="str">
        <f t="shared" si="29"/>
        <v/>
      </c>
    </row>
    <row r="329" spans="1:19">
      <c r="A329" s="162">
        <v>326</v>
      </c>
      <c r="B329" t="str">
        <f>IFERROR(INDEX('Miljövärden urval för publ'!$A$2:$AA$600,MATCH('Miljövärden för publ företag'!$A329,'Miljövärden urval för publ'!$R$2:$R$600,0),1),"")</f>
        <v>Vaggeryds Energi AB</v>
      </c>
      <c r="C329" t="str">
        <f>IFERROR(INDEX('Miljövärden urval för publ'!$A$2:$AA$600,MATCH('Miljövärden för publ företag'!$A329,'Miljövärden urval för publ'!$R$2:$R$600,0),2),"")</f>
        <v>Skillingaryd</v>
      </c>
      <c r="D329">
        <f>IFERROR(VLOOKUP($C329,'Miljövärden urval för publ'!$B$2:$H$600,MATCH('Miljövärden för publ företag'!D$4,'Miljövärden urval för publ'!$B$2:$H$2,0),FALSE),"")</f>
        <v>0.11562699999999999</v>
      </c>
      <c r="E329">
        <f>IFERROR(VLOOKUP($C329,'Miljövärden urval för publ'!$B$2:$H$600,MATCH('Miljövärden för publ företag'!E$4,'Miljövärden urval för publ'!$B$2:$H$2,0),FALSE),"")</f>
        <v>11.709099999999999</v>
      </c>
      <c r="F329">
        <f>IFERROR(VLOOKUP($C329,'Miljövärden urval för publ'!$B$2:$H$600,MATCH('Miljövärden för publ företag'!F$4,'Miljövärden urval för publ'!$B$2:$H$2,0),FALSE),"")</f>
        <v>11.386799999999999</v>
      </c>
      <c r="G329">
        <f>IFERROR(VLOOKUP($C329,'Miljövärden urval för publ'!$B$2:$H$600,MATCH('Miljövärden för publ företag'!G$4,'Miljövärden urval för publ'!$B$2:$H$2,0),FALSE),"")</f>
        <v>1.67099E-2</v>
      </c>
      <c r="J329">
        <f t="shared" si="26"/>
        <v>112</v>
      </c>
      <c r="M329">
        <v>325</v>
      </c>
      <c r="N329" t="str">
        <f t="shared" si="27"/>
        <v/>
      </c>
      <c r="P329" s="158">
        <f t="shared" ref="P329:P392" si="30">IF(Q329="",P328,P328+1)</f>
        <v>0</v>
      </c>
      <c r="Q329" s="152" t="str">
        <f t="shared" si="25"/>
        <v/>
      </c>
      <c r="S329" t="str">
        <f t="shared" si="29"/>
        <v/>
      </c>
    </row>
    <row r="330" spans="1:19">
      <c r="A330" s="162">
        <v>327</v>
      </c>
      <c r="B330" t="str">
        <f>IFERROR(INDEX('Miljövärden urval för publ'!$A$2:$AA$600,MATCH('Miljövärden för publ företag'!$A330,'Miljövärden urval för publ'!$R$2:$R$600,0),1),"")</f>
        <v>Vaggeryds Energi AB</v>
      </c>
      <c r="C330" t="str">
        <f>IFERROR(INDEX('Miljövärden urval för publ'!$A$2:$AA$600,MATCH('Miljövärden för publ företag'!$A330,'Miljövärden urval för publ'!$R$2:$R$600,0),2),"")</f>
        <v>Vaggeryd</v>
      </c>
      <c r="D330">
        <f>IFERROR(VLOOKUP($C330,'Miljövärden urval för publ'!$B$2:$H$600,MATCH('Miljövärden för publ företag'!D$4,'Miljövärden urval för publ'!$B$2:$H$2,0),FALSE),"")</f>
        <v>7.8976099999999994E-2</v>
      </c>
      <c r="E330">
        <f>IFERROR(VLOOKUP($C330,'Miljövärden urval för publ'!$B$2:$H$600,MATCH('Miljövärden för publ företag'!E$4,'Miljövärden urval för publ'!$B$2:$H$2,0),FALSE),"")</f>
        <v>6.8370899999999999</v>
      </c>
      <c r="F330">
        <f>IFERROR(VLOOKUP($C330,'Miljövärden urval för publ'!$B$2:$H$600,MATCH('Miljövärden för publ företag'!F$4,'Miljövärden urval för publ'!$B$2:$H$2,0),FALSE),"")</f>
        <v>9.1684099999999997</v>
      </c>
      <c r="G330">
        <f>IFERROR(VLOOKUP($C330,'Miljövärden urval för publ'!$B$2:$H$600,MATCH('Miljövärden för publ företag'!G$4,'Miljövärden urval för publ'!$B$2:$H$2,0),FALSE),"")</f>
        <v>4.2249000000000002E-3</v>
      </c>
      <c r="J330">
        <f t="shared" si="26"/>
        <v>112</v>
      </c>
      <c r="M330">
        <v>326</v>
      </c>
      <c r="N330" t="str">
        <f t="shared" si="27"/>
        <v/>
      </c>
      <c r="P330" s="158">
        <f t="shared" si="30"/>
        <v>0</v>
      </c>
      <c r="Q330" s="152" t="str">
        <f t="shared" si="25"/>
        <v/>
      </c>
      <c r="S330" t="str">
        <f t="shared" si="29"/>
        <v/>
      </c>
    </row>
    <row r="331" spans="1:19">
      <c r="A331" s="162">
        <v>328</v>
      </c>
      <c r="B331" t="str">
        <f>IFERROR(INDEX('Miljövärden urval för publ'!$A$2:$AA$600,MATCH('Miljövärden för publ företag'!$A331,'Miljövärden urval för publ'!$R$2:$R$600,0),1),"")</f>
        <v>Vara Energi Värme AB</v>
      </c>
      <c r="C331" t="str">
        <f>IFERROR(INDEX('Miljövärden urval för publ'!$A$2:$AA$600,MATCH('Miljövärden för publ företag'!$A331,'Miljövärden urval för publ'!$R$2:$R$600,0),2),"")</f>
        <v>Vara</v>
      </c>
      <c r="D331">
        <f>IFERROR(VLOOKUP($C331,'Miljövärden urval för publ'!$B$2:$H$600,MATCH('Miljövärden för publ företag'!D$4,'Miljövärden urval för publ'!$B$2:$H$2,0),FALSE),"")</f>
        <v>3.5670199999999999E-2</v>
      </c>
      <c r="E331">
        <f>IFERROR(VLOOKUP($C331,'Miljövärden urval för publ'!$B$2:$H$600,MATCH('Miljövärden för publ företag'!E$4,'Miljövärden urval för publ'!$B$2:$H$2,0),FALSE),"")</f>
        <v>4.5564299999999998</v>
      </c>
      <c r="F331">
        <f>IFERROR(VLOOKUP($C331,'Miljövärden urval för publ'!$B$2:$H$600,MATCH('Miljövärden för publ företag'!F$4,'Miljövärden urval för publ'!$B$2:$H$2,0),FALSE),"")</f>
        <v>7.9495100000000001</v>
      </c>
      <c r="G331">
        <f>IFERROR(VLOOKUP($C331,'Miljövärden urval för publ'!$B$2:$H$600,MATCH('Miljövärden för publ företag'!G$4,'Miljövärden urval för publ'!$B$2:$H$2,0),FALSE),"")</f>
        <v>4.0553499999999997E-5</v>
      </c>
      <c r="J331">
        <f t="shared" si="26"/>
        <v>113</v>
      </c>
      <c r="M331">
        <v>327</v>
      </c>
      <c r="N331" t="str">
        <f t="shared" si="27"/>
        <v/>
      </c>
      <c r="P331" s="158">
        <f t="shared" si="30"/>
        <v>0</v>
      </c>
      <c r="Q331" s="152" t="str">
        <f t="shared" si="25"/>
        <v/>
      </c>
      <c r="S331" t="str">
        <f t="shared" si="29"/>
        <v/>
      </c>
    </row>
    <row r="332" spans="1:19">
      <c r="A332" s="162">
        <v>329</v>
      </c>
      <c r="B332" t="str">
        <f>IFERROR(INDEX('Miljövärden urval för publ'!$A$2:$AA$600,MATCH('Miljövärden för publ företag'!$A332,'Miljövärden urval för publ'!$R$2:$R$600,0),1),"")</f>
        <v>Varberg Energi AB</v>
      </c>
      <c r="C332" t="str">
        <f>IFERROR(INDEX('Miljövärden urval för publ'!$A$2:$AA$600,MATCH('Miljövärden för publ företag'!$A332,'Miljövärden urval för publ'!$R$2:$R$600,0),2),"")</f>
        <v>Bua</v>
      </c>
      <c r="D332">
        <f>IFERROR(VLOOKUP($C332,'Miljövärden urval för publ'!$B$2:$H$600,MATCH('Miljövärden för publ företag'!D$4,'Miljövärden urval för publ'!$B$2:$H$2,0),FALSE),"")</f>
        <v>0.14971899999999999</v>
      </c>
      <c r="E332">
        <f>IFERROR(VLOOKUP($C332,'Miljövärden urval för publ'!$B$2:$H$600,MATCH('Miljövärden för publ företag'!E$4,'Miljövärden urval för publ'!$B$2:$H$2,0),FALSE),"")</f>
        <v>5.2769199999999996</v>
      </c>
      <c r="F332">
        <f>IFERROR(VLOOKUP($C332,'Miljövärden urval för publ'!$B$2:$H$600,MATCH('Miljövärden för publ företag'!F$4,'Miljövärden urval för publ'!$B$2:$H$2,0),FALSE),"")</f>
        <v>18.469200000000001</v>
      </c>
      <c r="G332">
        <f>IFERROR(VLOOKUP($C332,'Miljövärden urval för publ'!$B$2:$H$600,MATCH('Miljövärden för publ företag'!G$4,'Miljövärden urval för publ'!$B$2:$H$2,0),FALSE),"")</f>
        <v>0</v>
      </c>
      <c r="J332">
        <f t="shared" si="26"/>
        <v>114</v>
      </c>
      <c r="M332">
        <v>328</v>
      </c>
      <c r="N332" t="str">
        <f t="shared" si="27"/>
        <v/>
      </c>
      <c r="P332" s="158">
        <f t="shared" si="30"/>
        <v>0</v>
      </c>
      <c r="Q332" s="152" t="str">
        <f t="shared" si="25"/>
        <v/>
      </c>
      <c r="S332" t="str">
        <f t="shared" si="29"/>
        <v/>
      </c>
    </row>
    <row r="333" spans="1:19">
      <c r="A333" s="162">
        <v>330</v>
      </c>
      <c r="B333" t="str">
        <f>IFERROR(INDEX('Miljövärden urval för publ'!$A$2:$AA$600,MATCH('Miljövärden för publ företag'!$A333,'Miljövärden urval för publ'!$R$2:$R$600,0),1),"")</f>
        <v>Varberg Energi AB</v>
      </c>
      <c r="C333" t="str">
        <f>IFERROR(INDEX('Miljövärden urval för publ'!$A$2:$AA$600,MATCH('Miljövärden för publ företag'!$A333,'Miljövärden urval för publ'!$R$2:$R$600,0),2),"")</f>
        <v>Tvååker (Närv)</v>
      </c>
      <c r="D333">
        <f>IFERROR(VLOOKUP($C333,'Miljövärden urval för publ'!$B$2:$H$600,MATCH('Miljövärden för publ företag'!D$4,'Miljövärden urval för publ'!$B$2:$H$2,0),FALSE),"")</f>
        <v>0.16294600000000001</v>
      </c>
      <c r="E333">
        <f>IFERROR(VLOOKUP($C333,'Miljövärden urval för publ'!$B$2:$H$600,MATCH('Miljövärden för publ företag'!E$4,'Miljövärden urval för publ'!$B$2:$H$2,0),FALSE),"")</f>
        <v>5.4912299999999998</v>
      </c>
      <c r="F333">
        <f>IFERROR(VLOOKUP($C333,'Miljövärden urval för publ'!$B$2:$H$600,MATCH('Miljövärden för publ företag'!F$4,'Miljövärden urval för publ'!$B$2:$H$2,0),FALSE),"")</f>
        <v>19.2193</v>
      </c>
      <c r="G333">
        <f>IFERROR(VLOOKUP($C333,'Miljövärden urval för publ'!$B$2:$H$600,MATCH('Miljövärden för publ företag'!G$4,'Miljövärden urval för publ'!$B$2:$H$2,0),FALSE),"")</f>
        <v>0</v>
      </c>
      <c r="J333">
        <f t="shared" si="26"/>
        <v>114</v>
      </c>
      <c r="M333">
        <v>329</v>
      </c>
      <c r="N333" t="str">
        <f t="shared" si="27"/>
        <v/>
      </c>
      <c r="P333" s="158">
        <f t="shared" si="30"/>
        <v>0</v>
      </c>
      <c r="Q333" s="152" t="str">
        <f t="shared" si="25"/>
        <v/>
      </c>
      <c r="S333" t="str">
        <f t="shared" si="29"/>
        <v/>
      </c>
    </row>
    <row r="334" spans="1:19">
      <c r="A334" s="162">
        <v>331</v>
      </c>
      <c r="B334" t="str">
        <f>IFERROR(INDEX('Miljövärden urval för publ'!$A$2:$AA$600,MATCH('Miljövärden för publ företag'!$A334,'Miljövärden urval för publ'!$R$2:$R$600,0),1),"")</f>
        <v>Varberg Energi AB</v>
      </c>
      <c r="C334" t="str">
        <f>IFERROR(INDEX('Miljövärden urval för publ'!$A$2:$AA$600,MATCH('Miljövärden för publ företag'!$A334,'Miljövärden urval för publ'!$R$2:$R$600,0),2),"")</f>
        <v>Varberg (Fjv)</v>
      </c>
      <c r="D334">
        <f>IFERROR(VLOOKUP($C334,'Miljövärden urval för publ'!$B$2:$H$600,MATCH('Miljövärden för publ företag'!D$4,'Miljövärden urval för publ'!$B$2:$H$2,0),FALSE),"")</f>
        <v>2.0737800000000001E-2</v>
      </c>
      <c r="E334">
        <f>IFERROR(VLOOKUP($C334,'Miljövärden urval för publ'!$B$2:$H$600,MATCH('Miljövärden för publ företag'!E$4,'Miljövärden urval för publ'!$B$2:$H$2,0),FALSE),"")</f>
        <v>0.67897300000000005</v>
      </c>
      <c r="F334">
        <f>IFERROR(VLOOKUP($C334,'Miljövärden urval för publ'!$B$2:$H$600,MATCH('Miljövärden för publ företag'!F$4,'Miljövärden urval för publ'!$B$2:$H$2,0),FALSE),"")</f>
        <v>2.00203</v>
      </c>
      <c r="G334">
        <f>IFERROR(VLOOKUP($C334,'Miljövärden urval för publ'!$B$2:$H$600,MATCH('Miljövärden för publ företag'!G$4,'Miljövärden urval för publ'!$B$2:$H$2,0),FALSE),"")</f>
        <v>0</v>
      </c>
      <c r="J334">
        <f t="shared" si="26"/>
        <v>114</v>
      </c>
      <c r="M334">
        <v>330</v>
      </c>
      <c r="N334" t="str">
        <f t="shared" si="27"/>
        <v/>
      </c>
      <c r="P334" s="158">
        <f t="shared" si="30"/>
        <v>0</v>
      </c>
      <c r="Q334" s="152" t="str">
        <f t="shared" si="25"/>
        <v/>
      </c>
      <c r="S334" t="str">
        <f t="shared" si="29"/>
        <v/>
      </c>
    </row>
    <row r="335" spans="1:19">
      <c r="A335" s="162">
        <v>332</v>
      </c>
      <c r="B335" t="str">
        <f>IFERROR(INDEX('Miljövärden urval för publ'!$A$2:$AA$600,MATCH('Miljövärden för publ företag'!$A335,'Miljövärden urval för publ'!$R$2:$R$600,0),1),"")</f>
        <v>Varberg Energi AB</v>
      </c>
      <c r="C335" t="str">
        <f>IFERROR(INDEX('Miljövärden urval för publ'!$A$2:$AA$600,MATCH('Miljövärden för publ företag'!$A335,'Miljövärden urval för publ'!$R$2:$R$600,0),2),"")</f>
        <v>Veddige</v>
      </c>
      <c r="D335">
        <f>IFERROR(VLOOKUP($C335,'Miljövärden urval för publ'!$B$2:$H$600,MATCH('Miljövärden för publ företag'!D$4,'Miljövärden urval för publ'!$B$2:$H$2,0),FALSE),"")</f>
        <v>0.158276</v>
      </c>
      <c r="E335">
        <f>IFERROR(VLOOKUP($C335,'Miljövärden urval för publ'!$B$2:$H$600,MATCH('Miljövärden för publ företag'!E$4,'Miljövärden urval för publ'!$B$2:$H$2,0),FALSE),"")</f>
        <v>5.4352900000000002</v>
      </c>
      <c r="F335">
        <f>IFERROR(VLOOKUP($C335,'Miljövärden urval för publ'!$B$2:$H$600,MATCH('Miljövärden för publ företag'!F$4,'Miljövärden urval för publ'!$B$2:$H$2,0),FALSE),"")</f>
        <v>19.0518</v>
      </c>
      <c r="G335">
        <f>IFERROR(VLOOKUP($C335,'Miljövärden urval för publ'!$B$2:$H$600,MATCH('Miljövärden för publ företag'!G$4,'Miljövärden urval för publ'!$B$2:$H$2,0),FALSE),"")</f>
        <v>0</v>
      </c>
      <c r="J335">
        <f t="shared" si="26"/>
        <v>114</v>
      </c>
      <c r="M335">
        <v>331</v>
      </c>
      <c r="N335" t="str">
        <f t="shared" si="27"/>
        <v/>
      </c>
      <c r="P335" s="158">
        <f t="shared" si="30"/>
        <v>0</v>
      </c>
      <c r="Q335" s="152" t="str">
        <f t="shared" si="25"/>
        <v/>
      </c>
      <c r="S335" t="str">
        <f t="shared" si="29"/>
        <v/>
      </c>
    </row>
    <row r="336" spans="1:19">
      <c r="A336" s="162">
        <v>333</v>
      </c>
      <c r="B336" t="str">
        <f>IFERROR(INDEX('Miljövärden urval för publ'!$A$2:$AA$600,MATCH('Miljövärden för publ företag'!$A336,'Miljövärden urval för publ'!$R$2:$R$600,0),1),"")</f>
        <v>Vasa Värme Holding AB</v>
      </c>
      <c r="C336" t="str">
        <f>IFERROR(INDEX('Miljövärden urval för publ'!$A$2:$AA$600,MATCH('Miljövärden för publ företag'!$A336,'Miljövärden urval för publ'!$R$2:$R$600,0),2),"")</f>
        <v>Alfta</v>
      </c>
      <c r="D336">
        <f>IFERROR(VLOOKUP($C336,'Miljövärden urval för publ'!$B$2:$H$600,MATCH('Miljövärden för publ företag'!D$4,'Miljövärden urval för publ'!$B$2:$H$2,0),FALSE),"")</f>
        <v>0.11955499999999999</v>
      </c>
      <c r="E336">
        <f>IFERROR(VLOOKUP($C336,'Miljövärden urval för publ'!$B$2:$H$600,MATCH('Miljövärden för publ företag'!E$4,'Miljövärden urval för publ'!$B$2:$H$2,0),FALSE),"")</f>
        <v>16.5227</v>
      </c>
      <c r="F336">
        <f>IFERROR(VLOOKUP($C336,'Miljövärden urval för publ'!$B$2:$H$600,MATCH('Miljövärden för publ företag'!F$4,'Miljövärden urval för publ'!$B$2:$H$2,0),FALSE),"")</f>
        <v>10.047700000000001</v>
      </c>
      <c r="G336">
        <f>IFERROR(VLOOKUP($C336,'Miljövärden urval för publ'!$B$2:$H$600,MATCH('Miljövärden för publ företag'!G$4,'Miljövärden urval för publ'!$B$2:$H$2,0),FALSE),"")</f>
        <v>1.30159E-2</v>
      </c>
      <c r="J336">
        <f t="shared" si="26"/>
        <v>115</v>
      </c>
      <c r="M336">
        <v>332</v>
      </c>
      <c r="N336" t="str">
        <f t="shared" si="27"/>
        <v/>
      </c>
      <c r="P336" s="158">
        <f t="shared" si="30"/>
        <v>0</v>
      </c>
      <c r="Q336" s="152" t="str">
        <f t="shared" si="25"/>
        <v/>
      </c>
      <c r="S336" t="str">
        <f t="shared" si="29"/>
        <v/>
      </c>
    </row>
    <row r="337" spans="1:19">
      <c r="A337" s="162">
        <v>334</v>
      </c>
      <c r="B337" t="str">
        <f>IFERROR(INDEX('Miljövärden urval för publ'!$A$2:$AA$600,MATCH('Miljövärden för publ företag'!$A337,'Miljövärden urval för publ'!$R$2:$R$600,0),1),"")</f>
        <v>Vasa Värme Holding AB</v>
      </c>
      <c r="C337" t="str">
        <f>IFERROR(INDEX('Miljövärden urval för publ'!$A$2:$AA$600,MATCH('Miljövärden för publ företag'!$A337,'Miljövärden urval för publ'!$R$2:$R$600,0),2),"")</f>
        <v>Edsbyn</v>
      </c>
      <c r="D337">
        <f>IFERROR(VLOOKUP($C337,'Miljövärden urval för publ'!$B$2:$H$600,MATCH('Miljövärden för publ företag'!D$4,'Miljövärden urval för publ'!$B$2:$H$2,0),FALSE),"")</f>
        <v>0.10391300000000001</v>
      </c>
      <c r="E337">
        <f>IFERROR(VLOOKUP($C337,'Miljövärden urval för publ'!$B$2:$H$600,MATCH('Miljövärden för publ företag'!E$4,'Miljövärden urval för publ'!$B$2:$H$2,0),FALSE),"")</f>
        <v>13.5395</v>
      </c>
      <c r="F337">
        <f>IFERROR(VLOOKUP($C337,'Miljövärden urval för publ'!$B$2:$H$600,MATCH('Miljövärden för publ företag'!F$4,'Miljövärden urval för publ'!$B$2:$H$2,0),FALSE),"")</f>
        <v>10.3545</v>
      </c>
      <c r="G337">
        <f>IFERROR(VLOOKUP($C337,'Miljövärden urval för publ'!$B$2:$H$600,MATCH('Miljövärden för publ företag'!G$4,'Miljövärden urval för publ'!$B$2:$H$2,0),FALSE),"")</f>
        <v>8.3587499999999999E-3</v>
      </c>
      <c r="J337">
        <f t="shared" si="26"/>
        <v>115</v>
      </c>
      <c r="M337">
        <v>333</v>
      </c>
      <c r="N337" t="str">
        <f t="shared" si="27"/>
        <v/>
      </c>
      <c r="P337" s="158">
        <f t="shared" si="30"/>
        <v>0</v>
      </c>
      <c r="Q337" s="152" t="str">
        <f t="shared" si="25"/>
        <v/>
      </c>
      <c r="S337" t="str">
        <f t="shared" si="29"/>
        <v/>
      </c>
    </row>
    <row r="338" spans="1:19">
      <c r="A338" s="162">
        <v>335</v>
      </c>
      <c r="B338" t="str">
        <f>IFERROR(INDEX('Miljövärden urval för publ'!$A$2:$AA$600,MATCH('Miljövärden för publ företag'!$A338,'Miljövärden urval för publ'!$R$2:$R$600,0),1),"")</f>
        <v>Vasa Värme Holding AB</v>
      </c>
      <c r="C338" t="str">
        <f>IFERROR(INDEX('Miljövärden urval för publ'!$A$2:$AA$600,MATCH('Miljövärden för publ företag'!$A338,'Miljövärden urval för publ'!$R$2:$R$600,0),2),"")</f>
        <v>Kalix</v>
      </c>
      <c r="D338">
        <f>IFERROR(VLOOKUP($C338,'Miljövärden urval för publ'!$B$2:$H$600,MATCH('Miljövärden för publ företag'!D$4,'Miljövärden urval för publ'!$B$2:$H$2,0),FALSE),"")</f>
        <v>0.17258299999999999</v>
      </c>
      <c r="E338">
        <f>IFERROR(VLOOKUP($C338,'Miljövärden urval för publ'!$B$2:$H$600,MATCH('Miljövärden för publ företag'!E$4,'Miljövärden urval för publ'!$B$2:$H$2,0),FALSE),"")</f>
        <v>21.096599999999999</v>
      </c>
      <c r="F338">
        <f>IFERROR(VLOOKUP($C338,'Miljövärden urval för publ'!$B$2:$H$600,MATCH('Miljövärden för publ företag'!F$4,'Miljövärden urval för publ'!$B$2:$H$2,0),FALSE),"")</f>
        <v>9.3878900000000005</v>
      </c>
      <c r="G338">
        <f>IFERROR(VLOOKUP($C338,'Miljövärden urval för publ'!$B$2:$H$600,MATCH('Miljövärden för publ företag'!G$4,'Miljövärden urval för publ'!$B$2:$H$2,0),FALSE),"")</f>
        <v>1.41119E-2</v>
      </c>
      <c r="J338">
        <f t="shared" si="26"/>
        <v>115</v>
      </c>
      <c r="M338">
        <v>334</v>
      </c>
      <c r="N338" t="str">
        <f t="shared" si="27"/>
        <v/>
      </c>
      <c r="P338" s="158">
        <f t="shared" si="30"/>
        <v>0</v>
      </c>
      <c r="Q338" s="152" t="str">
        <f t="shared" si="25"/>
        <v/>
      </c>
      <c r="S338" t="str">
        <f t="shared" si="29"/>
        <v/>
      </c>
    </row>
    <row r="339" spans="1:19">
      <c r="A339" s="162">
        <v>336</v>
      </c>
      <c r="B339" t="str">
        <f>IFERROR(INDEX('Miljövärden urval för publ'!$A$2:$AA$600,MATCH('Miljövärden för publ företag'!$A339,'Miljövärden urval för publ'!$R$2:$R$600,0),1),"")</f>
        <v>Vasa Värme Holding AB</v>
      </c>
      <c r="C339" t="str">
        <f>IFERROR(INDEX('Miljövärden urval för publ'!$A$2:$AA$600,MATCH('Miljövärden för publ företag'!$A339,'Miljövärden urval för publ'!$R$2:$R$600,0),2),"")</f>
        <v>Malmköping</v>
      </c>
      <c r="D339">
        <f>IFERROR(VLOOKUP($C339,'Miljövärden urval för publ'!$B$2:$H$600,MATCH('Miljövärden för publ företag'!D$4,'Miljövärden urval för publ'!$B$2:$H$2,0),FALSE),"")</f>
        <v>0.106489</v>
      </c>
      <c r="E339">
        <f>IFERROR(VLOOKUP($C339,'Miljövärden urval för publ'!$B$2:$H$600,MATCH('Miljövärden för publ företag'!E$4,'Miljövärden urval för publ'!$B$2:$H$2,0),FALSE),"")</f>
        <v>15.355</v>
      </c>
      <c r="F339">
        <f>IFERROR(VLOOKUP($C339,'Miljövärden urval för publ'!$B$2:$H$600,MATCH('Miljövärden för publ företag'!F$4,'Miljövärden urval för publ'!$B$2:$H$2,0),FALSE),"")</f>
        <v>9.8931299999999993</v>
      </c>
      <c r="G339">
        <f>IFERROR(VLOOKUP($C339,'Miljövärden urval för publ'!$B$2:$H$600,MATCH('Miljövärden för publ företag'!G$4,'Miljövärden urval för publ'!$B$2:$H$2,0),FALSE),"")</f>
        <v>1.2957E-2</v>
      </c>
      <c r="J339">
        <f t="shared" si="26"/>
        <v>115</v>
      </c>
      <c r="M339">
        <v>335</v>
      </c>
      <c r="N339" t="str">
        <f t="shared" si="27"/>
        <v/>
      </c>
      <c r="P339" s="158">
        <f t="shared" si="30"/>
        <v>0</v>
      </c>
      <c r="Q339" s="152" t="str">
        <f t="shared" si="25"/>
        <v/>
      </c>
      <c r="S339" t="str">
        <f t="shared" si="29"/>
        <v/>
      </c>
    </row>
    <row r="340" spans="1:19">
      <c r="A340" s="162">
        <v>337</v>
      </c>
      <c r="B340" t="str">
        <f>IFERROR(INDEX('Miljövärden urval för publ'!$A$2:$AA$600,MATCH('Miljövärden för publ företag'!$A340,'Miljövärden urval för publ'!$R$2:$R$600,0),1),"")</f>
        <v>Vattenfall AB</v>
      </c>
      <c r="C340" t="str">
        <f>IFERROR(INDEX('Miljövärden urval för publ'!$A$2:$AA$600,MATCH('Miljövärden för publ företag'!$A340,'Miljövärden urval för publ'!$R$2:$R$600,0),2),"")</f>
        <v>Askersund</v>
      </c>
      <c r="D340">
        <f>IFERROR(VLOOKUP($C340,'Miljövärden urval för publ'!$B$2:$H$600,MATCH('Miljövärden för publ företag'!D$4,'Miljövärden urval för publ'!$B$2:$H$2,0),FALSE),"")</f>
        <v>0.114274</v>
      </c>
      <c r="E340">
        <f>IFERROR(VLOOKUP($C340,'Miljövärden urval för publ'!$B$2:$H$600,MATCH('Miljövärden för publ företag'!E$4,'Miljövärden urval för publ'!$B$2:$H$2,0),FALSE),"")</f>
        <v>15.927899999999999</v>
      </c>
      <c r="F340">
        <f>IFERROR(VLOOKUP($C340,'Miljövärden urval för publ'!$B$2:$H$600,MATCH('Miljövärden för publ företag'!F$4,'Miljövärden urval för publ'!$B$2:$H$2,0),FALSE),"")</f>
        <v>8.2243399999999998</v>
      </c>
      <c r="G340">
        <f>IFERROR(VLOOKUP($C340,'Miljövärden urval för publ'!$B$2:$H$600,MATCH('Miljövärden för publ företag'!G$4,'Miljövärden urval för publ'!$B$2:$H$2,0),FALSE),"")</f>
        <v>3.2932799999999998E-2</v>
      </c>
      <c r="J340">
        <f t="shared" si="26"/>
        <v>116</v>
      </c>
      <c r="M340">
        <v>336</v>
      </c>
      <c r="N340" t="str">
        <f t="shared" si="27"/>
        <v/>
      </c>
      <c r="P340" s="158">
        <f t="shared" si="30"/>
        <v>0</v>
      </c>
      <c r="Q340" s="152" t="str">
        <f t="shared" si="25"/>
        <v/>
      </c>
      <c r="S340" t="str">
        <f t="shared" si="29"/>
        <v/>
      </c>
    </row>
    <row r="341" spans="1:19">
      <c r="A341" s="162">
        <v>338</v>
      </c>
      <c r="B341" t="str">
        <f>IFERROR(INDEX('Miljövärden urval för publ'!$A$2:$AA$600,MATCH('Miljövärden för publ företag'!$A341,'Miljövärden urval för publ'!$R$2:$R$600,0),1),"")</f>
        <v>Vattenfall AB</v>
      </c>
      <c r="C341" t="str">
        <f>IFERROR(INDEX('Miljövärden urval för publ'!$A$2:$AA$600,MATCH('Miljövärden för publ företag'!$A341,'Miljövärden urval för publ'!$R$2:$R$600,0),2),"")</f>
        <v>Drefviken</v>
      </c>
      <c r="D341">
        <f>IFERROR(VLOOKUP($C341,'Miljövärden urval för publ'!$B$2:$H$600,MATCH('Miljövärden för publ företag'!D$4,'Miljövärden urval för publ'!$B$2:$H$2,0),FALSE),"")</f>
        <v>6.7361900000000002E-2</v>
      </c>
      <c r="E341">
        <f>IFERROR(VLOOKUP($C341,'Miljövärden urval för publ'!$B$2:$H$600,MATCH('Miljövärden för publ företag'!E$4,'Miljövärden urval för publ'!$B$2:$H$2,0),FALSE),"")</f>
        <v>3.7690600000000001</v>
      </c>
      <c r="F341">
        <f>IFERROR(VLOOKUP($C341,'Miljövärden urval för publ'!$B$2:$H$600,MATCH('Miljövärden för publ företag'!F$4,'Miljövärden urval för publ'!$B$2:$H$2,0),FALSE),"")</f>
        <v>6.0810599999999999</v>
      </c>
      <c r="G341">
        <f>IFERROR(VLOOKUP($C341,'Miljövärden urval för publ'!$B$2:$H$600,MATCH('Miljövärden för publ företag'!G$4,'Miljövärden urval för publ'!$B$2:$H$2,0),FALSE),"")</f>
        <v>0</v>
      </c>
      <c r="J341">
        <f t="shared" si="26"/>
        <v>116</v>
      </c>
      <c r="M341">
        <v>337</v>
      </c>
      <c r="N341" t="str">
        <f t="shared" si="27"/>
        <v/>
      </c>
      <c r="P341" s="158">
        <f t="shared" si="30"/>
        <v>0</v>
      </c>
      <c r="Q341" s="152" t="str">
        <f t="shared" si="25"/>
        <v/>
      </c>
      <c r="S341" t="str">
        <f t="shared" si="29"/>
        <v/>
      </c>
    </row>
    <row r="342" spans="1:19">
      <c r="A342" s="162">
        <v>339</v>
      </c>
      <c r="B342" t="str">
        <f>IFERROR(INDEX('Miljövärden urval för publ'!$A$2:$AA$600,MATCH('Miljövärden för publ företag'!$A342,'Miljövärden urval för publ'!$R$2:$R$600,0),1),"")</f>
        <v>Vattenfall AB</v>
      </c>
      <c r="C342" t="str">
        <f>IFERROR(INDEX('Miljövärden urval för publ'!$A$2:$AA$600,MATCH('Miljövärden för publ företag'!$A342,'Miljövärden urval för publ'!$R$2:$R$600,0),2),"")</f>
        <v>Gustavsberg</v>
      </c>
      <c r="D342">
        <f>IFERROR(VLOOKUP($C342,'Miljövärden urval för publ'!$B$2:$H$600,MATCH('Miljövärden för publ företag'!D$4,'Miljövärden urval för publ'!$B$2:$H$2,0),FALSE),"")</f>
        <v>9.13355E-2</v>
      </c>
      <c r="E342">
        <f>IFERROR(VLOOKUP($C342,'Miljövärden urval för publ'!$B$2:$H$600,MATCH('Miljövärden för publ företag'!E$4,'Miljövärden urval för publ'!$B$2:$H$2,0),FALSE),"")</f>
        <v>3.58588</v>
      </c>
      <c r="F342">
        <f>IFERROR(VLOOKUP($C342,'Miljövärden urval för publ'!$B$2:$H$600,MATCH('Miljövärden för publ företag'!F$4,'Miljövärden urval för publ'!$B$2:$H$2,0),FALSE),"")</f>
        <v>9.2393400000000003</v>
      </c>
      <c r="G342">
        <f>IFERROR(VLOOKUP($C342,'Miljövärden urval för publ'!$B$2:$H$600,MATCH('Miljövärden för publ företag'!G$4,'Miljövärden urval för publ'!$B$2:$H$2,0),FALSE),"")</f>
        <v>0</v>
      </c>
      <c r="J342">
        <f t="shared" si="26"/>
        <v>116</v>
      </c>
      <c r="M342">
        <v>338</v>
      </c>
      <c r="N342" t="str">
        <f t="shared" si="27"/>
        <v/>
      </c>
      <c r="P342" s="158">
        <f t="shared" si="30"/>
        <v>0</v>
      </c>
      <c r="Q342" s="152" t="str">
        <f t="shared" si="25"/>
        <v/>
      </c>
      <c r="S342" t="str">
        <f t="shared" si="29"/>
        <v/>
      </c>
    </row>
    <row r="343" spans="1:19">
      <c r="A343" s="162">
        <v>340</v>
      </c>
      <c r="B343" t="str">
        <f>IFERROR(INDEX('Miljövärden urval för publ'!$A$2:$AA$600,MATCH('Miljövärden för publ företag'!$A343,'Miljövärden urval för publ'!$R$2:$R$600,0),1),"")</f>
        <v>Vattenfall AB</v>
      </c>
      <c r="C343" t="str">
        <f>IFERROR(INDEX('Miljövärden urval för publ'!$A$2:$AA$600,MATCH('Miljövärden för publ företag'!$A343,'Miljövärden urval för publ'!$R$2:$R$600,0),2),"")</f>
        <v>Knivsta (Vattenfall AB)</v>
      </c>
      <c r="D343">
        <f>IFERROR(VLOOKUP($C343,'Miljövärden urval för publ'!$B$2:$H$600,MATCH('Miljövärden för publ företag'!D$4,'Miljövärden urval för publ'!$B$2:$H$2,0),FALSE),"")</f>
        <v>0.121645</v>
      </c>
      <c r="E343">
        <f>IFERROR(VLOOKUP($C343,'Miljövärden urval för publ'!$B$2:$H$600,MATCH('Miljövärden för publ företag'!E$4,'Miljövärden urval för publ'!$B$2:$H$2,0),FALSE),"")</f>
        <v>14.757300000000001</v>
      </c>
      <c r="F343">
        <f>IFERROR(VLOOKUP($C343,'Miljövärden urval för publ'!$B$2:$H$600,MATCH('Miljövärden för publ företag'!F$4,'Miljövärden urval för publ'!$B$2:$H$2,0),FALSE),"")</f>
        <v>10.4373</v>
      </c>
      <c r="G343">
        <f>IFERROR(VLOOKUP($C343,'Miljövärden urval för publ'!$B$2:$H$600,MATCH('Miljövärden för publ företag'!G$4,'Miljövärden urval för publ'!$B$2:$H$2,0),FALSE),"")</f>
        <v>2.3606599999999998E-2</v>
      </c>
      <c r="J343">
        <f t="shared" si="26"/>
        <v>116</v>
      </c>
      <c r="M343">
        <v>339</v>
      </c>
      <c r="N343" t="str">
        <f t="shared" si="27"/>
        <v/>
      </c>
      <c r="P343" s="158">
        <f t="shared" si="30"/>
        <v>0</v>
      </c>
      <c r="Q343" s="152" t="str">
        <f t="shared" si="25"/>
        <v/>
      </c>
      <c r="S343" t="str">
        <f t="shared" si="29"/>
        <v/>
      </c>
    </row>
    <row r="344" spans="1:19">
      <c r="A344" s="162">
        <v>341</v>
      </c>
      <c r="B344" t="str">
        <f>IFERROR(INDEX('Miljövärden urval för publ'!$A$2:$AA$600,MATCH('Miljövärden för publ företag'!$A344,'Miljövärden urval för publ'!$R$2:$R$600,0),1),"")</f>
        <v>Vattenfall AB</v>
      </c>
      <c r="C344" t="str">
        <f>IFERROR(INDEX('Miljövärden urval för publ'!$A$2:$AA$600,MATCH('Miljövärden för publ företag'!$A344,'Miljövärden urval för publ'!$R$2:$R$600,0),2),"")</f>
        <v>Motala</v>
      </c>
      <c r="D344">
        <f>IFERROR(VLOOKUP($C344,'Miljövärden urval för publ'!$B$2:$H$600,MATCH('Miljövärden för publ företag'!D$4,'Miljövärden urval för publ'!$B$2:$H$2,0),FALSE),"")</f>
        <v>8.3475599999999997E-2</v>
      </c>
      <c r="E344">
        <f>IFERROR(VLOOKUP($C344,'Miljövärden urval för publ'!$B$2:$H$600,MATCH('Miljövärden för publ företag'!E$4,'Miljövärden urval för publ'!$B$2:$H$2,0),FALSE),"")</f>
        <v>5.1909299999999998</v>
      </c>
      <c r="F344">
        <f>IFERROR(VLOOKUP($C344,'Miljövärden urval för publ'!$B$2:$H$600,MATCH('Miljövärden för publ företag'!F$4,'Miljövärden urval för publ'!$B$2:$H$2,0),FALSE),"")</f>
        <v>6.7261600000000001</v>
      </c>
      <c r="G344">
        <f>IFERROR(VLOOKUP($C344,'Miljövärden urval för publ'!$B$2:$H$600,MATCH('Miljövärden för publ företag'!G$4,'Miljövärden urval för publ'!$B$2:$H$2,0),FALSE),"")</f>
        <v>4.1823299999999997E-3</v>
      </c>
      <c r="J344">
        <f t="shared" si="26"/>
        <v>116</v>
      </c>
      <c r="M344">
        <v>340</v>
      </c>
      <c r="N344" t="str">
        <f t="shared" si="27"/>
        <v/>
      </c>
      <c r="P344" s="158">
        <f t="shared" si="30"/>
        <v>0</v>
      </c>
      <c r="Q344" s="152" t="str">
        <f t="shared" si="25"/>
        <v/>
      </c>
      <c r="S344" t="str">
        <f t="shared" si="29"/>
        <v/>
      </c>
    </row>
    <row r="345" spans="1:19">
      <c r="A345" s="162">
        <v>342</v>
      </c>
      <c r="B345" t="str">
        <f>IFERROR(INDEX('Miljövärden urval för publ'!$A$2:$AA$600,MATCH('Miljövärden för publ företag'!$A345,'Miljövärden urval för publ'!$R$2:$R$600,0),1),"")</f>
        <v>Vattenfall AB</v>
      </c>
      <c r="C345" t="str">
        <f>IFERROR(INDEX('Miljövärden urval för publ'!$A$2:$AA$600,MATCH('Miljövärden för publ företag'!$A345,'Miljövärden urval för publ'!$R$2:$R$600,0),2),"")</f>
        <v>Nyköping</v>
      </c>
      <c r="D345">
        <f>IFERROR(VLOOKUP($C345,'Miljövärden urval för publ'!$B$2:$H$600,MATCH('Miljövärden för publ företag'!D$4,'Miljövärden urval för publ'!$B$2:$H$2,0),FALSE),"")</f>
        <v>8.2733799999999996E-2</v>
      </c>
      <c r="E345">
        <f>IFERROR(VLOOKUP($C345,'Miljövärden urval för publ'!$B$2:$H$600,MATCH('Miljövärden för publ företag'!E$4,'Miljövärden urval för publ'!$B$2:$H$2,0),FALSE),"")</f>
        <v>13.4923</v>
      </c>
      <c r="F345">
        <f>IFERROR(VLOOKUP($C345,'Miljövärden urval för publ'!$B$2:$H$600,MATCH('Miljövärden för publ företag'!F$4,'Miljövärden urval för publ'!$B$2:$H$2,0),FALSE),"")</f>
        <v>4.7273399999999999</v>
      </c>
      <c r="G345">
        <f>IFERROR(VLOOKUP($C345,'Miljövärden urval för publ'!$B$2:$H$600,MATCH('Miljövärden för publ företag'!G$4,'Miljövärden urval för publ'!$B$2:$H$2,0),FALSE),"")</f>
        <v>6.4032900000000004E-2</v>
      </c>
      <c r="J345">
        <f t="shared" si="26"/>
        <v>116</v>
      </c>
      <c r="M345">
        <v>341</v>
      </c>
      <c r="N345" t="str">
        <f t="shared" si="27"/>
        <v/>
      </c>
      <c r="P345" s="158">
        <f t="shared" si="30"/>
        <v>0</v>
      </c>
      <c r="Q345" s="152" t="str">
        <f t="shared" si="25"/>
        <v/>
      </c>
      <c r="S345" t="str">
        <f t="shared" si="29"/>
        <v/>
      </c>
    </row>
    <row r="346" spans="1:19">
      <c r="A346" s="162">
        <v>343</v>
      </c>
      <c r="B346" t="str">
        <f>IFERROR(INDEX('Miljövärden urval för publ'!$A$2:$AA$600,MATCH('Miljövärden för publ företag'!$A346,'Miljövärden urval för publ'!$R$2:$R$600,0),1),"")</f>
        <v>Vattenfall AB</v>
      </c>
      <c r="C346" t="str">
        <f>IFERROR(INDEX('Miljövärden urval för publ'!$A$2:$AA$600,MATCH('Miljövärden för publ företag'!$A346,'Miljövärden urval för publ'!$R$2:$R$600,0),2),"")</f>
        <v>Saltsjöbaden</v>
      </c>
      <c r="D346">
        <f>IFERROR(VLOOKUP($C346,'Miljövärden urval för publ'!$B$2:$H$600,MATCH('Miljövärden för publ företag'!D$4,'Miljövärden urval för publ'!$B$2:$H$2,0),FALSE),"")</f>
        <v>6.7379800000000004E-2</v>
      </c>
      <c r="E346">
        <f>IFERROR(VLOOKUP($C346,'Miljövärden urval för publ'!$B$2:$H$600,MATCH('Miljövärden för publ företag'!E$4,'Miljövärden urval för publ'!$B$2:$H$2,0),FALSE),"")</f>
        <v>1.12276</v>
      </c>
      <c r="F346">
        <f>IFERROR(VLOOKUP($C346,'Miljövärden urval för publ'!$B$2:$H$600,MATCH('Miljövärden för publ företag'!F$4,'Miljövärden urval för publ'!$B$2:$H$2,0),FALSE),"")</f>
        <v>4.3762400000000001</v>
      </c>
      <c r="G346">
        <f>IFERROR(VLOOKUP($C346,'Miljövärden urval för publ'!$B$2:$H$600,MATCH('Miljövärden för publ företag'!G$4,'Miljövärden urval för publ'!$B$2:$H$2,0),FALSE),"")</f>
        <v>9.4816799999999997E-5</v>
      </c>
      <c r="J346">
        <f t="shared" si="26"/>
        <v>116</v>
      </c>
      <c r="M346">
        <v>342</v>
      </c>
      <c r="N346" t="str">
        <f t="shared" si="27"/>
        <v/>
      </c>
      <c r="P346" s="158">
        <f t="shared" si="30"/>
        <v>0</v>
      </c>
      <c r="Q346" s="152" t="str">
        <f t="shared" si="25"/>
        <v/>
      </c>
      <c r="S346" t="str">
        <f t="shared" si="29"/>
        <v/>
      </c>
    </row>
    <row r="347" spans="1:19">
      <c r="A347" s="162">
        <v>344</v>
      </c>
      <c r="B347" t="str">
        <f>IFERROR(INDEX('Miljövärden urval för publ'!$A$2:$AA$600,MATCH('Miljövärden för publ företag'!$A347,'Miljövärden urval för publ'!$R$2:$R$600,0),1),"")</f>
        <v>Vattenfall AB</v>
      </c>
      <c r="C347" t="str">
        <f>IFERROR(INDEX('Miljövärden urval för publ'!$A$2:$AA$600,MATCH('Miljövärden för publ företag'!$A347,'Miljövärden urval för publ'!$R$2:$R$600,0),2),"")</f>
        <v>Storvreta</v>
      </c>
      <c r="D347">
        <f>IFERROR(VLOOKUP($C347,'Miljövärden urval för publ'!$B$2:$H$600,MATCH('Miljövärden för publ företag'!D$4,'Miljövärden urval för publ'!$B$2:$H$2,0),FALSE),"")</f>
        <v>0.32978000000000002</v>
      </c>
      <c r="E347">
        <f>IFERROR(VLOOKUP($C347,'Miljövärden urval för publ'!$B$2:$H$600,MATCH('Miljövärden för publ företag'!E$4,'Miljövärden urval för publ'!$B$2:$H$2,0),FALSE),"")</f>
        <v>38.118099999999998</v>
      </c>
      <c r="F347">
        <f>IFERROR(VLOOKUP($C347,'Miljövärden urval för publ'!$B$2:$H$600,MATCH('Miljövärden för publ företag'!F$4,'Miljövärden urval för publ'!$B$2:$H$2,0),FALSE),"")</f>
        <v>26.0014</v>
      </c>
      <c r="G347">
        <f>IFERROR(VLOOKUP($C347,'Miljövärden urval för publ'!$B$2:$H$600,MATCH('Miljövärden för publ företag'!G$4,'Miljövärden urval för publ'!$B$2:$H$2,0),FALSE),"")</f>
        <v>6.4950300000000002E-2</v>
      </c>
      <c r="J347">
        <f t="shared" si="26"/>
        <v>116</v>
      </c>
      <c r="M347">
        <v>343</v>
      </c>
      <c r="N347" t="str">
        <f t="shared" si="27"/>
        <v/>
      </c>
      <c r="P347" s="158">
        <f t="shared" si="30"/>
        <v>0</v>
      </c>
      <c r="Q347" s="152" t="str">
        <f t="shared" si="25"/>
        <v/>
      </c>
      <c r="S347" t="str">
        <f t="shared" si="29"/>
        <v/>
      </c>
    </row>
    <row r="348" spans="1:19">
      <c r="A348" s="162">
        <v>345</v>
      </c>
      <c r="B348" t="str">
        <f>IFERROR(INDEX('Miljövärden urval för publ'!$A$2:$AA$600,MATCH('Miljövärden för publ företag'!$A348,'Miljövärden urval för publ'!$R$2:$R$600,0),1),"")</f>
        <v>Vattenfall AB</v>
      </c>
      <c r="C348" t="str">
        <f>IFERROR(INDEX('Miljövärden urval för publ'!$A$2:$AA$600,MATCH('Miljövärden för publ företag'!$A348,'Miljövärden urval för publ'!$R$2:$R$600,0),2),"")</f>
        <v>Uppsala</v>
      </c>
      <c r="D348">
        <f>IFERROR(VLOOKUP($C348,'Miljövärden urval för publ'!$B$2:$H$600,MATCH('Miljövärden för publ företag'!D$4,'Miljövärden urval för publ'!$B$2:$H$2,0),FALSE),"")</f>
        <v>0.28718399999999999</v>
      </c>
      <c r="E348">
        <f>IFERROR(VLOOKUP($C348,'Miljövärden urval för publ'!$B$2:$H$600,MATCH('Miljövärden för publ företag'!E$4,'Miljövärden urval för publ'!$B$2:$H$2,0),FALSE),"")</f>
        <v>155.69</v>
      </c>
      <c r="F348">
        <f>IFERROR(VLOOKUP($C348,'Miljövärden urval för publ'!$B$2:$H$600,MATCH('Miljövärden för publ företag'!F$4,'Miljövärden urval för publ'!$B$2:$H$2,0),FALSE),"")</f>
        <v>6.8908300000000002</v>
      </c>
      <c r="G348">
        <f>IFERROR(VLOOKUP($C348,'Miljövärden urval för publ'!$B$2:$H$600,MATCH('Miljövärden för publ företag'!G$4,'Miljövärden urval för publ'!$B$2:$H$2,0),FALSE),"")</f>
        <v>1.1692900000000001E-2</v>
      </c>
      <c r="J348">
        <f t="shared" si="26"/>
        <v>116</v>
      </c>
      <c r="M348">
        <v>344</v>
      </c>
      <c r="N348" t="str">
        <f t="shared" si="27"/>
        <v/>
      </c>
      <c r="P348" s="158">
        <f t="shared" si="30"/>
        <v>0</v>
      </c>
      <c r="Q348" s="152" t="str">
        <f t="shared" si="25"/>
        <v/>
      </c>
      <c r="S348" t="str">
        <f t="shared" si="29"/>
        <v/>
      </c>
    </row>
    <row r="349" spans="1:19">
      <c r="A349" s="162">
        <v>346</v>
      </c>
      <c r="B349" t="str">
        <f>IFERROR(INDEX('Miljövärden urval för publ'!$A$2:$AA$600,MATCH('Miljövärden för publ företag'!$A349,'Miljövärden urval för publ'!$R$2:$R$600,0),1),"")</f>
        <v>Vattenfall AB</v>
      </c>
      <c r="C349" t="str">
        <f>IFERROR(INDEX('Miljövärden urval för publ'!$A$2:$AA$600,MATCH('Miljövärden för publ företag'!$A349,'Miljövärden urval för publ'!$R$2:$R$600,0),2),"")</f>
        <v>Vänersborg</v>
      </c>
      <c r="D349">
        <f>IFERROR(VLOOKUP($C349,'Miljövärden urval för publ'!$B$2:$H$600,MATCH('Miljövärden för publ företag'!D$4,'Miljövärden urval för publ'!$B$2:$H$2,0),FALSE),"")</f>
        <v>2.74497E-2</v>
      </c>
      <c r="E349">
        <f>IFERROR(VLOOKUP($C349,'Miljövärden urval för publ'!$B$2:$H$600,MATCH('Miljövärden för publ företag'!E$4,'Miljövärden urval för publ'!$B$2:$H$2,0),FALSE),"")</f>
        <v>0.80767599999999995</v>
      </c>
      <c r="F349">
        <f>IFERROR(VLOOKUP($C349,'Miljövärden urval för publ'!$B$2:$H$600,MATCH('Miljövärden för publ företag'!F$4,'Miljövärden urval för publ'!$B$2:$H$2,0),FALSE),"")</f>
        <v>0.72597500000000004</v>
      </c>
      <c r="G349">
        <f>IFERROR(VLOOKUP($C349,'Miljövärden urval för publ'!$B$2:$H$600,MATCH('Miljövärden för publ företag'!G$4,'Miljövärden urval för publ'!$B$2:$H$2,0),FALSE),"")</f>
        <v>1.6716400000000001E-3</v>
      </c>
      <c r="J349">
        <f t="shared" si="26"/>
        <v>116</v>
      </c>
      <c r="M349">
        <v>345</v>
      </c>
      <c r="N349" t="str">
        <f t="shared" si="27"/>
        <v/>
      </c>
      <c r="P349" s="158">
        <f t="shared" si="30"/>
        <v>0</v>
      </c>
      <c r="Q349" s="152" t="str">
        <f t="shared" si="25"/>
        <v/>
      </c>
      <c r="S349" t="str">
        <f t="shared" si="29"/>
        <v/>
      </c>
    </row>
    <row r="350" spans="1:19">
      <c r="A350" s="162">
        <v>347</v>
      </c>
      <c r="B350" t="str">
        <f>IFERROR(INDEX('Miljövärden urval för publ'!$A$2:$AA$600,MATCH('Miljövärden för publ företag'!$A350,'Miljövärden urval för publ'!$R$2:$R$600,0),1),"")</f>
        <v>Vimmerby Energi &amp; Miljö AB</v>
      </c>
      <c r="C350" t="str">
        <f>IFERROR(INDEX('Miljövärden urval för publ'!$A$2:$AA$600,MATCH('Miljövärden för publ företag'!$A350,'Miljövärden urval för publ'!$R$2:$R$600,0),2),"")</f>
        <v>Frödinge</v>
      </c>
      <c r="D350">
        <f>IFERROR(VLOOKUP($C350,'Miljövärden urval för publ'!$B$2:$H$600,MATCH('Miljövärden för publ företag'!D$4,'Miljövärden urval för publ'!$B$2:$H$2,0),FALSE),"")</f>
        <v>0.119517</v>
      </c>
      <c r="E350">
        <f>IFERROR(VLOOKUP($C350,'Miljövärden urval för publ'!$B$2:$H$600,MATCH('Miljövärden för publ företag'!E$4,'Miljövärden urval för publ'!$B$2:$H$2,0),FALSE),"")</f>
        <v>16.250699999999998</v>
      </c>
      <c r="F350">
        <f>IFERROR(VLOOKUP($C350,'Miljövärden urval för publ'!$B$2:$H$600,MATCH('Miljövärden för publ företag'!F$4,'Miljövärden urval för publ'!$B$2:$H$2,0),FALSE),"")</f>
        <v>10.667400000000001</v>
      </c>
      <c r="G350">
        <f>IFERROR(VLOOKUP($C350,'Miljövärden urval för publ'!$B$2:$H$600,MATCH('Miljövärden för publ företag'!G$4,'Miljövärden urval för publ'!$B$2:$H$2,0),FALSE),"")</f>
        <v>9.0738499999999996E-3</v>
      </c>
      <c r="J350">
        <f t="shared" si="26"/>
        <v>117</v>
      </c>
      <c r="M350">
        <v>346</v>
      </c>
      <c r="N350" t="str">
        <f t="shared" si="27"/>
        <v/>
      </c>
      <c r="P350" s="158">
        <f t="shared" si="30"/>
        <v>0</v>
      </c>
      <c r="Q350" s="152" t="str">
        <f t="shared" si="25"/>
        <v/>
      </c>
      <c r="S350" t="str">
        <f t="shared" si="29"/>
        <v/>
      </c>
    </row>
    <row r="351" spans="1:19">
      <c r="A351" s="162">
        <v>348</v>
      </c>
      <c r="B351" t="str">
        <f>IFERROR(INDEX('Miljövärden urval för publ'!$A$2:$AA$600,MATCH('Miljövärden för publ företag'!$A351,'Miljövärden urval för publ'!$R$2:$R$600,0),1),"")</f>
        <v>Vimmerby Energi &amp; Miljö AB</v>
      </c>
      <c r="C351" t="str">
        <f>IFERROR(INDEX('Miljövärden urval för publ'!$A$2:$AA$600,MATCH('Miljövärden för publ företag'!$A351,'Miljövärden urval för publ'!$R$2:$R$600,0),2),"")</f>
        <v>Gullringen</v>
      </c>
      <c r="D351">
        <f>IFERROR(VLOOKUP($C351,'Miljövärden urval för publ'!$B$2:$H$600,MATCH('Miljövärden för publ företag'!D$4,'Miljövärden urval för publ'!$B$2:$H$2,0),FALSE),"")</f>
        <v>7.1117799999999995E-2</v>
      </c>
      <c r="E351">
        <f>IFERROR(VLOOKUP($C351,'Miljövärden urval för publ'!$B$2:$H$600,MATCH('Miljövärden för publ företag'!E$4,'Miljövärden urval för publ'!$B$2:$H$2,0),FALSE),"")</f>
        <v>5.1849999999999996</v>
      </c>
      <c r="F351">
        <f>IFERROR(VLOOKUP($C351,'Miljövärden urval för publ'!$B$2:$H$600,MATCH('Miljövärden för publ företag'!F$4,'Miljövärden urval för publ'!$B$2:$H$2,0),FALSE),"")</f>
        <v>9.1323600000000003</v>
      </c>
      <c r="G351">
        <f>IFERROR(VLOOKUP($C351,'Miljövärden urval för publ'!$B$2:$H$600,MATCH('Miljövärden för publ företag'!G$4,'Miljövärden urval för publ'!$B$2:$H$2,0),FALSE),"")</f>
        <v>0</v>
      </c>
      <c r="J351">
        <f t="shared" si="26"/>
        <v>117</v>
      </c>
      <c r="M351">
        <v>347</v>
      </c>
      <c r="N351" t="str">
        <f t="shared" si="27"/>
        <v/>
      </c>
      <c r="P351" s="158">
        <f t="shared" si="30"/>
        <v>0</v>
      </c>
      <c r="Q351" s="152" t="str">
        <f t="shared" si="25"/>
        <v/>
      </c>
      <c r="S351" t="str">
        <f t="shared" si="29"/>
        <v/>
      </c>
    </row>
    <row r="352" spans="1:19">
      <c r="A352" s="162">
        <v>349</v>
      </c>
      <c r="B352" t="str">
        <f>IFERROR(INDEX('Miljövärden urval för publ'!$A$2:$AA$600,MATCH('Miljövärden för publ företag'!$A352,'Miljövärden urval för publ'!$R$2:$R$600,0),1),"")</f>
        <v>Vimmerby Energi &amp; Miljö AB</v>
      </c>
      <c r="C352" t="str">
        <f>IFERROR(INDEX('Miljövärden urval för publ'!$A$2:$AA$600,MATCH('Miljövärden för publ företag'!$A352,'Miljövärden urval för publ'!$R$2:$R$600,0),2),"")</f>
        <v>Storebro</v>
      </c>
      <c r="D352">
        <f>IFERROR(VLOOKUP($C352,'Miljövärden urval för publ'!$B$2:$H$600,MATCH('Miljövärden för publ företag'!D$4,'Miljövärden urval för publ'!$B$2:$H$2,0),FALSE),"")</f>
        <v>6.5795900000000004E-2</v>
      </c>
      <c r="E352">
        <f>IFERROR(VLOOKUP($C352,'Miljövärden urval för publ'!$B$2:$H$600,MATCH('Miljövärden för publ företag'!E$4,'Miljövärden urval för publ'!$B$2:$H$2,0),FALSE),"")</f>
        <v>5.3921599999999996</v>
      </c>
      <c r="F352">
        <f>IFERROR(VLOOKUP($C352,'Miljövärden urval för publ'!$B$2:$H$600,MATCH('Miljövärden för publ företag'!F$4,'Miljövärden urval för publ'!$B$2:$H$2,0),FALSE),"")</f>
        <v>9.4461499999999994</v>
      </c>
      <c r="G352">
        <f>IFERROR(VLOOKUP($C352,'Miljövärden urval för publ'!$B$2:$H$600,MATCH('Miljövärden för publ företag'!G$4,'Miljövärden urval för publ'!$B$2:$H$2,0),FALSE),"")</f>
        <v>0</v>
      </c>
      <c r="J352">
        <f t="shared" si="26"/>
        <v>117</v>
      </c>
      <c r="M352">
        <v>348</v>
      </c>
      <c r="N352" t="str">
        <f t="shared" si="27"/>
        <v/>
      </c>
      <c r="P352" s="158">
        <f t="shared" si="30"/>
        <v>0</v>
      </c>
      <c r="Q352" s="152" t="str">
        <f t="shared" si="25"/>
        <v/>
      </c>
      <c r="S352" t="str">
        <f t="shared" si="29"/>
        <v/>
      </c>
    </row>
    <row r="353" spans="1:19">
      <c r="A353" s="162">
        <v>350</v>
      </c>
      <c r="B353" t="str">
        <f>IFERROR(INDEX('Miljövärden urval för publ'!$A$2:$AA$600,MATCH('Miljövärden för publ företag'!$A353,'Miljövärden urval för publ'!$R$2:$R$600,0),1),"")</f>
        <v>Vimmerby Energi &amp; Miljö AB</v>
      </c>
      <c r="C353" t="str">
        <f>IFERROR(INDEX('Miljövärden urval för publ'!$A$2:$AA$600,MATCH('Miljövärden för publ företag'!$A353,'Miljövärden urval för publ'!$R$2:$R$600,0),2),"")</f>
        <v>Södra Vi</v>
      </c>
      <c r="D353">
        <f>IFERROR(VLOOKUP($C353,'Miljövärden urval för publ'!$B$2:$H$600,MATCH('Miljövärden för publ företag'!D$4,'Miljövärden urval för publ'!$B$2:$H$2,0),FALSE),"")</f>
        <v>6.75399E-2</v>
      </c>
      <c r="E353">
        <f>IFERROR(VLOOKUP($C353,'Miljövärden urval för publ'!$B$2:$H$600,MATCH('Miljövärden för publ företag'!E$4,'Miljövärden urval för publ'!$B$2:$H$2,0),FALSE),"")</f>
        <v>4.5605399999999996</v>
      </c>
      <c r="F353">
        <f>IFERROR(VLOOKUP($C353,'Miljövärden urval för publ'!$B$2:$H$600,MATCH('Miljövärden för publ företag'!F$4,'Miljövärden urval för publ'!$B$2:$H$2,0),FALSE),"")</f>
        <v>8.5947899999999997</v>
      </c>
      <c r="G353">
        <f>IFERROR(VLOOKUP($C353,'Miljövärden urval för publ'!$B$2:$H$600,MATCH('Miljövärden för publ företag'!G$4,'Miljövärden urval för publ'!$B$2:$H$2,0),FALSE),"")</f>
        <v>0</v>
      </c>
      <c r="J353">
        <f t="shared" si="26"/>
        <v>117</v>
      </c>
      <c r="M353">
        <v>349</v>
      </c>
      <c r="N353" t="str">
        <f t="shared" si="27"/>
        <v/>
      </c>
      <c r="P353" s="158">
        <f t="shared" si="30"/>
        <v>0</v>
      </c>
      <c r="Q353" s="152" t="str">
        <f t="shared" si="25"/>
        <v/>
      </c>
      <c r="S353" t="str">
        <f t="shared" si="29"/>
        <v/>
      </c>
    </row>
    <row r="354" spans="1:19">
      <c r="A354" s="162">
        <v>351</v>
      </c>
      <c r="B354" t="str">
        <f>IFERROR(INDEX('Miljövärden urval för publ'!$A$2:$AA$600,MATCH('Miljövärden för publ företag'!$A354,'Miljövärden urval för publ'!$R$2:$R$600,0),1),"")</f>
        <v>Vimmerby Energi &amp; Miljö AB</v>
      </c>
      <c r="C354" t="str">
        <f>IFERROR(INDEX('Miljövärden urval för publ'!$A$2:$AA$600,MATCH('Miljövärden för publ företag'!$A354,'Miljövärden urval för publ'!$R$2:$R$600,0),2),"")</f>
        <v>Vimmerby</v>
      </c>
      <c r="D354">
        <f>IFERROR(VLOOKUP($C354,'Miljövärden urval för publ'!$B$2:$H$600,MATCH('Miljövärden för publ företag'!D$4,'Miljövärden urval för publ'!$B$2:$H$2,0),FALSE),"")</f>
        <v>5.0864199999999998E-2</v>
      </c>
      <c r="E354">
        <f>IFERROR(VLOOKUP($C354,'Miljövärden urval för publ'!$B$2:$H$600,MATCH('Miljövärden för publ företag'!E$4,'Miljövärden urval för publ'!$B$2:$H$2,0),FALSE),"")</f>
        <v>4.7843099999999996</v>
      </c>
      <c r="F354">
        <f>IFERROR(VLOOKUP($C354,'Miljövärden urval för publ'!$B$2:$H$600,MATCH('Miljövärden för publ företag'!F$4,'Miljövärden urval för publ'!$B$2:$H$2,0),FALSE),"")</f>
        <v>8.1696399999999993</v>
      </c>
      <c r="G354">
        <f>IFERROR(VLOOKUP($C354,'Miljövärden urval för publ'!$B$2:$H$600,MATCH('Miljövärden för publ företag'!G$4,'Miljövärden urval för publ'!$B$2:$H$2,0),FALSE),"")</f>
        <v>9.4603899999999997E-4</v>
      </c>
      <c r="J354">
        <f t="shared" si="26"/>
        <v>117</v>
      </c>
      <c r="M354">
        <v>350</v>
      </c>
      <c r="N354" t="str">
        <f t="shared" si="27"/>
        <v/>
      </c>
      <c r="P354" s="158">
        <f t="shared" si="30"/>
        <v>0</v>
      </c>
      <c r="Q354" s="152" t="str">
        <f t="shared" si="25"/>
        <v/>
      </c>
      <c r="S354" t="str">
        <f t="shared" si="29"/>
        <v/>
      </c>
    </row>
    <row r="355" spans="1:19">
      <c r="A355" s="162">
        <v>352</v>
      </c>
      <c r="B355" t="str">
        <f>IFERROR(INDEX('Miljövärden urval för publ'!$A$2:$AA$600,MATCH('Miljövärden för publ företag'!$A355,'Miljövärden urval för publ'!$R$2:$R$600,0),1),"")</f>
        <v>VänerEnergi AB</v>
      </c>
      <c r="C355" t="str">
        <f>IFERROR(INDEX('Miljövärden urval för publ'!$A$2:$AA$600,MATCH('Miljövärden för publ företag'!$A355,'Miljövärden urval för publ'!$R$2:$R$600,0),2),"")</f>
        <v>Lyrestad</v>
      </c>
      <c r="D355">
        <f>IFERROR(VLOOKUP($C355,'Miljövärden urval för publ'!$B$2:$H$600,MATCH('Miljövärden för publ företag'!D$4,'Miljövärden urval för publ'!$B$2:$H$2,0),FALSE),"")</f>
        <v>0.16958799999999999</v>
      </c>
      <c r="E355">
        <f>IFERROR(VLOOKUP($C355,'Miljövärden urval för publ'!$B$2:$H$600,MATCH('Miljövärden för publ företag'!E$4,'Miljövärden urval för publ'!$B$2:$H$2,0),FALSE),"")</f>
        <v>7.1765299999999996</v>
      </c>
      <c r="F355">
        <f>IFERROR(VLOOKUP($C355,'Miljövärden urval för publ'!$B$2:$H$600,MATCH('Miljövärden för publ företag'!F$4,'Miljövärden urval för publ'!$B$2:$H$2,0),FALSE),"")</f>
        <v>17.103400000000001</v>
      </c>
      <c r="G355">
        <f>IFERROR(VLOOKUP($C355,'Miljövärden urval för publ'!$B$2:$H$600,MATCH('Miljövärden för publ företag'!G$4,'Miljövärden urval för publ'!$B$2:$H$2,0),FALSE),"")</f>
        <v>7.0489699999999999E-3</v>
      </c>
      <c r="J355">
        <f t="shared" si="26"/>
        <v>118</v>
      </c>
      <c r="M355">
        <v>351</v>
      </c>
      <c r="N355" t="str">
        <f t="shared" si="27"/>
        <v/>
      </c>
      <c r="P355" s="158">
        <f t="shared" si="30"/>
        <v>0</v>
      </c>
      <c r="Q355" s="152" t="str">
        <f t="shared" si="25"/>
        <v/>
      </c>
      <c r="S355" t="str">
        <f t="shared" si="29"/>
        <v/>
      </c>
    </row>
    <row r="356" spans="1:19">
      <c r="A356" s="162">
        <v>353</v>
      </c>
      <c r="B356" t="str">
        <f>IFERROR(INDEX('Miljövärden urval för publ'!$A$2:$AA$600,MATCH('Miljövärden för publ företag'!$A356,'Miljövärden urval för publ'!$R$2:$R$600,0),1),"")</f>
        <v>VänerEnergi AB</v>
      </c>
      <c r="C356" t="str">
        <f>IFERROR(INDEX('Miljövärden urval för publ'!$A$2:$AA$600,MATCH('Miljövärden för publ företag'!$A356,'Miljövärden urval för publ'!$R$2:$R$600,0),2),"")</f>
        <v>Mariestad</v>
      </c>
      <c r="D356">
        <f>IFERROR(VLOOKUP($C356,'Miljövärden urval för publ'!$B$2:$H$600,MATCH('Miljövärden för publ företag'!D$4,'Miljövärden urval för publ'!$B$2:$H$2,0),FALSE),"")</f>
        <v>4.81479E-2</v>
      </c>
      <c r="E356">
        <f>IFERROR(VLOOKUP($C356,'Miljövärden urval för publ'!$B$2:$H$600,MATCH('Miljövärden för publ företag'!E$4,'Miljövärden urval för publ'!$B$2:$H$2,0),FALSE),"")</f>
        <v>4.0490399999999998</v>
      </c>
      <c r="F356">
        <f>IFERROR(VLOOKUP($C356,'Miljövärden urval för publ'!$B$2:$H$600,MATCH('Miljövärden för publ företag'!F$4,'Miljövärden urval för publ'!$B$2:$H$2,0),FALSE),"")</f>
        <v>2.7572800000000002</v>
      </c>
      <c r="G356">
        <f>IFERROR(VLOOKUP($C356,'Miljövärden urval för publ'!$B$2:$H$600,MATCH('Miljövärden för publ företag'!G$4,'Miljövärden urval för publ'!$B$2:$H$2,0),FALSE),"")</f>
        <v>1.2185799999999999E-3</v>
      </c>
      <c r="J356">
        <f t="shared" si="26"/>
        <v>118</v>
      </c>
      <c r="M356">
        <v>352</v>
      </c>
      <c r="N356" t="str">
        <f t="shared" si="27"/>
        <v/>
      </c>
      <c r="P356" s="158">
        <f t="shared" si="30"/>
        <v>0</v>
      </c>
      <c r="Q356" s="152" t="str">
        <f t="shared" si="25"/>
        <v/>
      </c>
      <c r="S356" t="str">
        <f t="shared" si="29"/>
        <v/>
      </c>
    </row>
    <row r="357" spans="1:19">
      <c r="A357" s="162">
        <v>354</v>
      </c>
      <c r="B357" t="str">
        <f>IFERROR(INDEX('Miljövärden urval för publ'!$A$2:$AA$600,MATCH('Miljövärden för publ företag'!$A357,'Miljövärden urval för publ'!$R$2:$R$600,0),1),"")</f>
        <v>VänerEnergi AB</v>
      </c>
      <c r="C357" t="str">
        <f>IFERROR(INDEX('Miljövärden urval för publ'!$A$2:$AA$600,MATCH('Miljövärden för publ företag'!$A357,'Miljövärden urval för publ'!$R$2:$R$600,0),2),"")</f>
        <v>Töreboda</v>
      </c>
      <c r="D357">
        <f>IFERROR(VLOOKUP($C357,'Miljövärden urval för publ'!$B$2:$H$600,MATCH('Miljövärden för publ företag'!D$4,'Miljövärden urval för publ'!$B$2:$H$2,0),FALSE),"")</f>
        <v>5.8798700000000002E-2</v>
      </c>
      <c r="E357">
        <f>IFERROR(VLOOKUP($C357,'Miljövärden urval för publ'!$B$2:$H$600,MATCH('Miljövärden för publ företag'!E$4,'Miljövärden urval för publ'!$B$2:$H$2,0),FALSE),"")</f>
        <v>4.4855900000000002</v>
      </c>
      <c r="F357">
        <f>IFERROR(VLOOKUP($C357,'Miljövärden urval för publ'!$B$2:$H$600,MATCH('Miljövärden för publ företag'!F$4,'Miljövärden urval för publ'!$B$2:$H$2,0),FALSE),"")</f>
        <v>7.84978</v>
      </c>
      <c r="G357">
        <f>IFERROR(VLOOKUP($C357,'Miljövärden urval för publ'!$B$2:$H$600,MATCH('Miljövärden för publ företag'!G$4,'Miljövärden urval för publ'!$B$2:$H$2,0),FALSE),"")</f>
        <v>0</v>
      </c>
      <c r="J357">
        <f t="shared" si="26"/>
        <v>118</v>
      </c>
      <c r="M357">
        <v>353</v>
      </c>
      <c r="N357" t="str">
        <f t="shared" si="27"/>
        <v/>
      </c>
      <c r="P357" s="158">
        <f t="shared" si="30"/>
        <v>0</v>
      </c>
      <c r="Q357" s="152" t="str">
        <f t="shared" si="25"/>
        <v/>
      </c>
      <c r="S357" t="str">
        <f t="shared" si="29"/>
        <v/>
      </c>
    </row>
    <row r="358" spans="1:19">
      <c r="A358" s="162">
        <v>355</v>
      </c>
      <c r="B358" t="str">
        <f>IFERROR(INDEX('Miljövärden urval för publ'!$A$2:$AA$600,MATCH('Miljövärden för publ företag'!$A358,'Miljövärden urval för publ'!$R$2:$R$600,0),1),"")</f>
        <v>Värmevärden AB</v>
      </c>
      <c r="C358" t="str">
        <f>IFERROR(INDEX('Miljövärden urval för publ'!$A$2:$AA$600,MATCH('Miljövärden för publ företag'!$A358,'Miljövärden urval för publ'!$R$2:$R$600,0),2),"")</f>
        <v>Avesta</v>
      </c>
      <c r="D358">
        <f>IFERROR(VLOOKUP($C358,'Miljövärden urval för publ'!$B$2:$H$600,MATCH('Miljövärden för publ företag'!D$4,'Miljövärden urval för publ'!$B$2:$H$2,0),FALSE),"")</f>
        <v>0.173871</v>
      </c>
      <c r="E358">
        <f>IFERROR(VLOOKUP($C358,'Miljövärden urval för publ'!$B$2:$H$600,MATCH('Miljövärden för publ företag'!E$4,'Miljövärden urval för publ'!$B$2:$H$2,0),FALSE),"")</f>
        <v>130.72300000000001</v>
      </c>
      <c r="F358">
        <f>IFERROR(VLOOKUP($C358,'Miljövärden urval för publ'!$B$2:$H$600,MATCH('Miljövärden för publ företag'!F$4,'Miljövärden urval för publ'!$B$2:$H$2,0),FALSE),"")</f>
        <v>5.52121</v>
      </c>
      <c r="G358">
        <f>IFERROR(VLOOKUP($C358,'Miljövärden urval för publ'!$B$2:$H$600,MATCH('Miljövärden för publ företag'!G$4,'Miljövärden urval för publ'!$B$2:$H$2,0),FALSE),"")</f>
        <v>2.61815E-2</v>
      </c>
      <c r="J358">
        <f t="shared" si="26"/>
        <v>119</v>
      </c>
      <c r="M358">
        <v>354</v>
      </c>
      <c r="N358" t="str">
        <f t="shared" si="27"/>
        <v/>
      </c>
      <c r="P358" s="158">
        <f t="shared" si="30"/>
        <v>0</v>
      </c>
      <c r="Q358" s="152" t="str">
        <f t="shared" si="25"/>
        <v/>
      </c>
      <c r="S358" t="str">
        <f t="shared" si="29"/>
        <v/>
      </c>
    </row>
    <row r="359" spans="1:19">
      <c r="A359" s="162">
        <v>356</v>
      </c>
      <c r="B359" t="str">
        <f>IFERROR(INDEX('Miljövärden urval för publ'!$A$2:$AA$600,MATCH('Miljövärden för publ företag'!$A359,'Miljövärden urval för publ'!$R$2:$R$600,0),1),"")</f>
        <v>Värmevärden AB</v>
      </c>
      <c r="C359" t="str">
        <f>IFERROR(INDEX('Miljövärden urval för publ'!$A$2:$AA$600,MATCH('Miljövärden för publ företag'!$A359,'Miljövärden urval för publ'!$R$2:$R$600,0),2),"")</f>
        <v>Boda</v>
      </c>
      <c r="D359">
        <f>IFERROR(VLOOKUP($C359,'Miljövärden urval för publ'!$B$2:$H$600,MATCH('Miljövärden för publ företag'!D$4,'Miljövärden urval för publ'!$B$2:$H$2,0),FALSE),"")</f>
        <v>0.87129199999999996</v>
      </c>
      <c r="E359">
        <f>IFERROR(VLOOKUP($C359,'Miljövärden urval för publ'!$B$2:$H$600,MATCH('Miljövärden för publ företag'!E$4,'Miljövärden urval för publ'!$B$2:$H$2,0),FALSE),"")</f>
        <v>120.242</v>
      </c>
      <c r="F359">
        <f>IFERROR(VLOOKUP($C359,'Miljövärden urval för publ'!$B$2:$H$600,MATCH('Miljövärden för publ företag'!F$4,'Miljövärden urval för publ'!$B$2:$H$2,0),FALSE),"")</f>
        <v>12.318899999999999</v>
      </c>
      <c r="G359">
        <f>IFERROR(VLOOKUP($C359,'Miljövärden urval för publ'!$B$2:$H$600,MATCH('Miljövärden för publ företag'!G$4,'Miljövärden urval för publ'!$B$2:$H$2,0),FALSE),"")</f>
        <v>7.7119499999999994E-2</v>
      </c>
      <c r="J359">
        <f t="shared" si="26"/>
        <v>119</v>
      </c>
      <c r="M359">
        <v>355</v>
      </c>
      <c r="N359" t="str">
        <f t="shared" si="27"/>
        <v/>
      </c>
      <c r="P359" s="158">
        <f t="shared" si="30"/>
        <v>0</v>
      </c>
      <c r="Q359" s="152" t="str">
        <f t="shared" si="25"/>
        <v/>
      </c>
      <c r="S359" t="str">
        <f t="shared" si="29"/>
        <v/>
      </c>
    </row>
    <row r="360" spans="1:19">
      <c r="A360" s="162">
        <v>357</v>
      </c>
      <c r="B360" t="str">
        <f>IFERROR(INDEX('Miljövärden urval för publ'!$A$2:$AA$600,MATCH('Miljövärden för publ företag'!$A360,'Miljövärden urval för publ'!$R$2:$R$600,0),1),"")</f>
        <v>Värmevärden AB</v>
      </c>
      <c r="C360" t="str">
        <f>IFERROR(INDEX('Miljövärden urval för publ'!$A$2:$AA$600,MATCH('Miljövärden för publ företag'!$A360,'Miljövärden urval för publ'!$R$2:$R$600,0),2),"")</f>
        <v>Delsbo</v>
      </c>
      <c r="D360">
        <f>IFERROR(VLOOKUP($C360,'Miljövärden urval för publ'!$B$2:$H$600,MATCH('Miljövärden för publ företag'!D$4,'Miljövärden urval för publ'!$B$2:$H$2,0),FALSE),"")</f>
        <v>0.120965</v>
      </c>
      <c r="E360">
        <f>IFERROR(VLOOKUP($C360,'Miljövärden urval för publ'!$B$2:$H$600,MATCH('Miljövärden för publ företag'!E$4,'Miljövärden urval för publ'!$B$2:$H$2,0),FALSE),"")</f>
        <v>11.380100000000001</v>
      </c>
      <c r="F360">
        <f>IFERROR(VLOOKUP($C360,'Miljövärden urval för publ'!$B$2:$H$600,MATCH('Miljövärden för publ företag'!F$4,'Miljövärden urval för publ'!$B$2:$H$2,0),FALSE),"")</f>
        <v>7.8038100000000004</v>
      </c>
      <c r="G360">
        <f>IFERROR(VLOOKUP($C360,'Miljövärden urval för publ'!$B$2:$H$600,MATCH('Miljövärden för publ företag'!G$4,'Miljövärden urval för publ'!$B$2:$H$2,0),FALSE),"")</f>
        <v>2.03927E-2</v>
      </c>
      <c r="J360">
        <f t="shared" si="26"/>
        <v>119</v>
      </c>
      <c r="M360">
        <v>356</v>
      </c>
      <c r="N360" t="str">
        <f t="shared" si="27"/>
        <v/>
      </c>
      <c r="P360" s="158">
        <f t="shared" si="30"/>
        <v>0</v>
      </c>
      <c r="Q360" s="152" t="str">
        <f t="shared" si="25"/>
        <v/>
      </c>
      <c r="S360" t="str">
        <f t="shared" si="29"/>
        <v/>
      </c>
    </row>
    <row r="361" spans="1:19">
      <c r="A361" s="162">
        <v>358</v>
      </c>
      <c r="B361" t="str">
        <f>IFERROR(INDEX('Miljövärden urval för publ'!$A$2:$AA$600,MATCH('Miljövärden för publ företag'!$A361,'Miljövärden urval för publ'!$R$2:$R$600,0),1),"")</f>
        <v>Värmevärden AB</v>
      </c>
      <c r="C361" t="str">
        <f>IFERROR(INDEX('Miljövärden urval för publ'!$A$2:$AA$600,MATCH('Miljövärden för publ företag'!$A361,'Miljövärden urval för publ'!$R$2:$R$600,0),2),"")</f>
        <v>Grums</v>
      </c>
      <c r="D361">
        <f>IFERROR(VLOOKUP($C361,'Miljövärden urval för publ'!$B$2:$H$600,MATCH('Miljövärden för publ företag'!D$4,'Miljövärden urval för publ'!$B$2:$H$2,0),FALSE),"")</f>
        <v>8.99311E-2</v>
      </c>
      <c r="E361">
        <f>IFERROR(VLOOKUP($C361,'Miljövärden urval för publ'!$B$2:$H$600,MATCH('Miljövärden för publ företag'!E$4,'Miljövärden urval för publ'!$B$2:$H$2,0),FALSE),"")</f>
        <v>20.697700000000001</v>
      </c>
      <c r="F361">
        <f>IFERROR(VLOOKUP($C361,'Miljövärden urval för publ'!$B$2:$H$600,MATCH('Miljövärden för publ företag'!F$4,'Miljövärden urval för publ'!$B$2:$H$2,0),FALSE),"")</f>
        <v>2.0416699999999999</v>
      </c>
      <c r="G361">
        <f>IFERROR(VLOOKUP($C361,'Miljövärden urval för publ'!$B$2:$H$600,MATCH('Miljövärden för publ företag'!G$4,'Miljövärden urval för publ'!$B$2:$H$2,0),FALSE),"")</f>
        <v>5.7058200000000003E-2</v>
      </c>
      <c r="J361">
        <f t="shared" si="26"/>
        <v>119</v>
      </c>
      <c r="M361">
        <v>357</v>
      </c>
      <c r="N361" t="str">
        <f t="shared" si="27"/>
        <v/>
      </c>
      <c r="P361" s="158">
        <f t="shared" si="30"/>
        <v>0</v>
      </c>
      <c r="Q361" s="152" t="str">
        <f t="shared" si="25"/>
        <v/>
      </c>
      <c r="S361" t="str">
        <f t="shared" si="29"/>
        <v/>
      </c>
    </row>
    <row r="362" spans="1:19">
      <c r="A362" s="162">
        <v>359</v>
      </c>
      <c r="B362" t="str">
        <f>IFERROR(INDEX('Miljövärden urval för publ'!$A$2:$AA$600,MATCH('Miljövärden för publ företag'!$A362,'Miljövärden urval för publ'!$R$2:$R$600,0),1),"")</f>
        <v>Värmevärden AB</v>
      </c>
      <c r="C362" t="str">
        <f>IFERROR(INDEX('Miljövärden urval för publ'!$A$2:$AA$600,MATCH('Miljövärden för publ företag'!$A362,'Miljövärden urval för publ'!$R$2:$R$600,0),2),"")</f>
        <v>Grythyttan</v>
      </c>
      <c r="D362">
        <f>IFERROR(VLOOKUP($C362,'Miljövärden urval för publ'!$B$2:$H$600,MATCH('Miljövärden för publ företag'!D$4,'Miljövärden urval för publ'!$B$2:$H$2,0),FALSE),"")</f>
        <v>0.206041</v>
      </c>
      <c r="E362">
        <f>IFERROR(VLOOKUP($C362,'Miljövärden urval för publ'!$B$2:$H$600,MATCH('Miljövärden för publ företag'!E$4,'Miljövärden urval för publ'!$B$2:$H$2,0),FALSE),"")</f>
        <v>11.2118</v>
      </c>
      <c r="F362">
        <f>IFERROR(VLOOKUP($C362,'Miljövärden urval för publ'!$B$2:$H$600,MATCH('Miljövärden för publ företag'!F$4,'Miljövärden urval för publ'!$B$2:$H$2,0),FALSE),"")</f>
        <v>18.548999999999999</v>
      </c>
      <c r="G362">
        <f>IFERROR(VLOOKUP($C362,'Miljövärden urval för publ'!$B$2:$H$600,MATCH('Miljövärden för publ företag'!G$4,'Miljövärden urval för publ'!$B$2:$H$2,0),FALSE),"")</f>
        <v>1.69646E-2</v>
      </c>
      <c r="J362">
        <f t="shared" si="26"/>
        <v>119</v>
      </c>
      <c r="M362">
        <v>358</v>
      </c>
      <c r="N362" t="str">
        <f t="shared" si="27"/>
        <v/>
      </c>
      <c r="P362" s="158">
        <f t="shared" si="30"/>
        <v>0</v>
      </c>
      <c r="Q362" s="152" t="str">
        <f t="shared" si="25"/>
        <v/>
      </c>
      <c r="S362" t="str">
        <f t="shared" si="29"/>
        <v/>
      </c>
    </row>
    <row r="363" spans="1:19">
      <c r="A363" s="162">
        <v>360</v>
      </c>
      <c r="B363" t="str">
        <f>IFERROR(INDEX('Miljövärden urval för publ'!$A$2:$AA$600,MATCH('Miljövärden för publ företag'!$A363,'Miljövärden urval för publ'!$R$2:$R$600,0),1),"")</f>
        <v>Värmevärden AB</v>
      </c>
      <c r="C363" t="str">
        <f>IFERROR(INDEX('Miljövärden urval för publ'!$A$2:$AA$600,MATCH('Miljövärden för publ företag'!$A363,'Miljövärden urval för publ'!$R$2:$R$600,0),2),"")</f>
        <v>Hofors(Värmevärden)</v>
      </c>
      <c r="D363">
        <f>IFERROR(VLOOKUP($C363,'Miljövärden urval för publ'!$B$2:$H$600,MATCH('Miljövärden för publ företag'!D$4,'Miljövärden urval för publ'!$B$2:$H$2,0),FALSE),"")</f>
        <v>6.4170199999999997E-2</v>
      </c>
      <c r="E363">
        <f>IFERROR(VLOOKUP($C363,'Miljövärden urval för publ'!$B$2:$H$600,MATCH('Miljövärden för publ företag'!E$4,'Miljövärden urval för publ'!$B$2:$H$2,0),FALSE),"")</f>
        <v>3.9815499999999999</v>
      </c>
      <c r="F363">
        <f>IFERROR(VLOOKUP($C363,'Miljövärden urval för publ'!$B$2:$H$600,MATCH('Miljövärden för publ företag'!F$4,'Miljövärden urval för publ'!$B$2:$H$2,0),FALSE),"")</f>
        <v>3.6570100000000001</v>
      </c>
      <c r="G363">
        <f>IFERROR(VLOOKUP($C363,'Miljövärden urval för publ'!$B$2:$H$600,MATCH('Miljövärden för publ företag'!G$4,'Miljövärden urval för publ'!$B$2:$H$2,0),FALSE),"")</f>
        <v>5.0703199999999997E-3</v>
      </c>
      <c r="J363">
        <f t="shared" si="26"/>
        <v>119</v>
      </c>
      <c r="M363">
        <v>359</v>
      </c>
      <c r="N363" t="str">
        <f t="shared" si="27"/>
        <v/>
      </c>
      <c r="P363" s="158">
        <f t="shared" si="30"/>
        <v>0</v>
      </c>
      <c r="Q363" s="152" t="str">
        <f t="shared" si="25"/>
        <v/>
      </c>
      <c r="S363" t="str">
        <f t="shared" si="29"/>
        <v/>
      </c>
    </row>
    <row r="364" spans="1:19">
      <c r="A364" s="162">
        <v>361</v>
      </c>
      <c r="B364" t="str">
        <f>IFERROR(INDEX('Miljövärden urval för publ'!$A$2:$AA$600,MATCH('Miljövärden för publ företag'!$A364,'Miljövärden urval för publ'!$R$2:$R$600,0),1),"")</f>
        <v>Värmevärden AB</v>
      </c>
      <c r="C364" t="str">
        <f>IFERROR(INDEX('Miljövärden urval för publ'!$A$2:$AA$600,MATCH('Miljövärden för publ företag'!$A364,'Miljövärden urval för publ'!$R$2:$R$600,0),2),"")</f>
        <v>Hudiksvall</v>
      </c>
      <c r="D364">
        <f>IFERROR(VLOOKUP($C364,'Miljövärden urval för publ'!$B$2:$H$600,MATCH('Miljövärden för publ företag'!D$4,'Miljövärden urval för publ'!$B$2:$H$2,0),FALSE),"")</f>
        <v>0.12972800000000001</v>
      </c>
      <c r="E364">
        <f>IFERROR(VLOOKUP($C364,'Miljövärden urval för publ'!$B$2:$H$600,MATCH('Miljövärden för publ företag'!E$4,'Miljövärden urval för publ'!$B$2:$H$2,0),FALSE),"")</f>
        <v>7.0842099999999997</v>
      </c>
      <c r="F364">
        <f>IFERROR(VLOOKUP($C364,'Miljövärden urval för publ'!$B$2:$H$600,MATCH('Miljövärden för publ företag'!F$4,'Miljövärden urval för publ'!$B$2:$H$2,0),FALSE),"")</f>
        <v>7.0573199999999998</v>
      </c>
      <c r="G364">
        <f>IFERROR(VLOOKUP($C364,'Miljövärden urval för publ'!$B$2:$H$600,MATCH('Miljövärden för publ företag'!G$4,'Miljövärden urval för publ'!$B$2:$H$2,0),FALSE),"")</f>
        <v>9.0501599999999998E-3</v>
      </c>
      <c r="J364">
        <f t="shared" si="26"/>
        <v>119</v>
      </c>
      <c r="M364">
        <v>360</v>
      </c>
      <c r="N364" t="str">
        <f t="shared" si="27"/>
        <v/>
      </c>
      <c r="P364" s="158">
        <f t="shared" si="30"/>
        <v>0</v>
      </c>
      <c r="Q364" s="152" t="str">
        <f t="shared" si="25"/>
        <v/>
      </c>
      <c r="S364" t="str">
        <f t="shared" si="29"/>
        <v/>
      </c>
    </row>
    <row r="365" spans="1:19">
      <c r="A365" s="162">
        <v>362</v>
      </c>
      <c r="B365" t="str">
        <f>IFERROR(INDEX('Miljövärden urval för publ'!$A$2:$AA$600,MATCH('Miljövärden för publ företag'!$A365,'Miljövärden urval för publ'!$R$2:$R$600,0),1),"")</f>
        <v>Värmevärden AB</v>
      </c>
      <c r="C365" t="str">
        <f>IFERROR(INDEX('Miljövärden urval för publ'!$A$2:$AA$600,MATCH('Miljövärden för publ företag'!$A365,'Miljövärden urval för publ'!$R$2:$R$600,0),2),"")</f>
        <v>Hällefors</v>
      </c>
      <c r="D365">
        <f>IFERROR(VLOOKUP($C365,'Miljövärden urval för publ'!$B$2:$H$600,MATCH('Miljövärden för publ företag'!D$4,'Miljövärden urval för publ'!$B$2:$H$2,0),FALSE),"")</f>
        <v>0.132018</v>
      </c>
      <c r="E365">
        <f>IFERROR(VLOOKUP($C365,'Miljövärden urval för publ'!$B$2:$H$600,MATCH('Miljövärden för publ företag'!E$4,'Miljövärden urval för publ'!$B$2:$H$2,0),FALSE),"")</f>
        <v>9.4206000000000003</v>
      </c>
      <c r="F365">
        <f>IFERROR(VLOOKUP($C365,'Miljövärden urval för publ'!$B$2:$H$600,MATCH('Miljövärden för publ företag'!F$4,'Miljövärden urval för publ'!$B$2:$H$2,0),FALSE),"")</f>
        <v>7.6736899999999997</v>
      </c>
      <c r="G365">
        <f>IFERROR(VLOOKUP($C365,'Miljövärden urval för publ'!$B$2:$H$600,MATCH('Miljövärden för publ företag'!G$4,'Miljövärden urval för publ'!$B$2:$H$2,0),FALSE),"")</f>
        <v>1.27479E-2</v>
      </c>
      <c r="J365">
        <f t="shared" si="26"/>
        <v>119</v>
      </c>
      <c r="M365">
        <v>361</v>
      </c>
      <c r="N365" t="str">
        <f t="shared" si="27"/>
        <v/>
      </c>
      <c r="P365" s="158">
        <f t="shared" si="30"/>
        <v>0</v>
      </c>
      <c r="Q365" s="152" t="str">
        <f t="shared" si="25"/>
        <v/>
      </c>
      <c r="S365" t="str">
        <f t="shared" si="29"/>
        <v/>
      </c>
    </row>
    <row r="366" spans="1:19">
      <c r="A366" s="162">
        <v>363</v>
      </c>
      <c r="B366" t="str">
        <f>IFERROR(INDEX('Miljövärden urval för publ'!$A$2:$AA$600,MATCH('Miljövärden för publ företag'!$A366,'Miljövärden urval för publ'!$R$2:$R$600,0),1),"")</f>
        <v>Värmevärden AB</v>
      </c>
      <c r="C366" t="str">
        <f>IFERROR(INDEX('Miljövärden urval för publ'!$A$2:$AA$600,MATCH('Miljövärden för publ företag'!$A366,'Miljövärden urval för publ'!$R$2:$R$600,0),2),"")</f>
        <v>Iggesund</v>
      </c>
      <c r="D366">
        <f>IFERROR(VLOOKUP($C366,'Miljövärden urval för publ'!$B$2:$H$600,MATCH('Miljövärden för publ företag'!D$4,'Miljövärden urval för publ'!$B$2:$H$2,0),FALSE),"")</f>
        <v>0.12764</v>
      </c>
      <c r="E366">
        <f>IFERROR(VLOOKUP($C366,'Miljövärden urval för publ'!$B$2:$H$600,MATCH('Miljövärden för publ företag'!E$4,'Miljövärden urval för publ'!$B$2:$H$2,0),FALSE),"")</f>
        <v>28.710699999999999</v>
      </c>
      <c r="F366">
        <f>IFERROR(VLOOKUP($C366,'Miljövärden urval för publ'!$B$2:$H$600,MATCH('Miljövärden för publ företag'!F$4,'Miljövärden urval för publ'!$B$2:$H$2,0),FALSE),"")</f>
        <v>3.1906699999999999</v>
      </c>
      <c r="G366">
        <f>IFERROR(VLOOKUP($C366,'Miljövärden urval för publ'!$B$2:$H$600,MATCH('Miljövärden för publ företag'!G$4,'Miljövärden urval för publ'!$B$2:$H$2,0),FALSE),"")</f>
        <v>9.0286099999999994E-2</v>
      </c>
      <c r="J366">
        <f t="shared" si="26"/>
        <v>119</v>
      </c>
      <c r="M366">
        <v>362</v>
      </c>
      <c r="N366" t="str">
        <f t="shared" si="27"/>
        <v/>
      </c>
      <c r="P366" s="158">
        <f t="shared" si="30"/>
        <v>0</v>
      </c>
      <c r="Q366" s="152" t="str">
        <f t="shared" si="25"/>
        <v/>
      </c>
      <c r="S366" t="str">
        <f t="shared" si="29"/>
        <v/>
      </c>
    </row>
    <row r="367" spans="1:19">
      <c r="A367" s="162">
        <v>364</v>
      </c>
      <c r="B367" t="str">
        <f>IFERROR(INDEX('Miljövärden urval för publ'!$A$2:$AA$600,MATCH('Miljövärden för publ företag'!$A367,'Miljövärden urval för publ'!$R$2:$R$600,0),1),"")</f>
        <v>Värmevärden AB</v>
      </c>
      <c r="C367" t="str">
        <f>IFERROR(INDEX('Miljövärden urval för publ'!$A$2:$AA$600,MATCH('Miljövärden för publ företag'!$A367,'Miljövärden urval för publ'!$R$2:$R$600,0),2),"")</f>
        <v>Insjön</v>
      </c>
      <c r="D367">
        <f>IFERROR(VLOOKUP($C367,'Miljövärden urval för publ'!$B$2:$H$600,MATCH('Miljövärden för publ företag'!D$4,'Miljövärden urval för publ'!$B$2:$H$2,0),FALSE),"")</f>
        <v>0.11717</v>
      </c>
      <c r="E367">
        <f>IFERROR(VLOOKUP($C367,'Miljövärden urval för publ'!$B$2:$H$600,MATCH('Miljövärden för publ företag'!E$4,'Miljövärden urval för publ'!$B$2:$H$2,0),FALSE),"")</f>
        <v>15.9377</v>
      </c>
      <c r="F367">
        <f>IFERROR(VLOOKUP($C367,'Miljövärden urval för publ'!$B$2:$H$600,MATCH('Miljövärden för publ företag'!F$4,'Miljövärden urval för publ'!$B$2:$H$2,0),FALSE),"")</f>
        <v>10.1197</v>
      </c>
      <c r="G367">
        <f>IFERROR(VLOOKUP($C367,'Miljövärden urval för publ'!$B$2:$H$600,MATCH('Miljövärden för publ företag'!G$4,'Miljövärden urval för publ'!$B$2:$H$2,0),FALSE),"")</f>
        <v>9.5550099999999992E-3</v>
      </c>
      <c r="J367">
        <f t="shared" si="26"/>
        <v>119</v>
      </c>
      <c r="M367">
        <v>363</v>
      </c>
      <c r="N367" t="str">
        <f t="shared" si="27"/>
        <v/>
      </c>
      <c r="P367" s="158">
        <f t="shared" si="30"/>
        <v>0</v>
      </c>
      <c r="Q367" s="152" t="str">
        <f t="shared" si="25"/>
        <v/>
      </c>
      <c r="S367" t="str">
        <f t="shared" si="29"/>
        <v/>
      </c>
    </row>
    <row r="368" spans="1:19">
      <c r="A368" s="162">
        <v>365</v>
      </c>
      <c r="B368" t="str">
        <f>IFERROR(INDEX('Miljövärden urval för publ'!$A$2:$AA$600,MATCH('Miljövärden för publ företag'!$A368,'Miljövärden urval för publ'!$R$2:$R$600,0),1),"")</f>
        <v>Värmevärden AB</v>
      </c>
      <c r="C368" t="str">
        <f>IFERROR(INDEX('Miljövärden urval för publ'!$A$2:$AA$600,MATCH('Miljövärden för publ företag'!$A368,'Miljövärden urval för publ'!$R$2:$R$600,0),2),"")</f>
        <v>Kopparberg</v>
      </c>
      <c r="D368">
        <f>IFERROR(VLOOKUP($C368,'Miljövärden urval för publ'!$B$2:$H$600,MATCH('Miljövärden för publ företag'!D$4,'Miljövärden urval för publ'!$B$2:$H$2,0),FALSE),"")</f>
        <v>0.11926</v>
      </c>
      <c r="E368">
        <f>IFERROR(VLOOKUP($C368,'Miljövärden urval för publ'!$B$2:$H$600,MATCH('Miljövärden för publ företag'!E$4,'Miljövärden urval för publ'!$B$2:$H$2,0),FALSE),"")</f>
        <v>10.5121</v>
      </c>
      <c r="F368">
        <f>IFERROR(VLOOKUP($C368,'Miljövärden urval för publ'!$B$2:$H$600,MATCH('Miljövärden för publ företag'!F$4,'Miljövärden urval för publ'!$B$2:$H$2,0),FALSE),"")</f>
        <v>9.7290399999999995</v>
      </c>
      <c r="G368">
        <f>IFERROR(VLOOKUP($C368,'Miljövärden urval för publ'!$B$2:$H$600,MATCH('Miljövärden för publ företag'!G$4,'Miljövärden urval för publ'!$B$2:$H$2,0),FALSE),"")</f>
        <v>1.40784E-2</v>
      </c>
      <c r="J368">
        <f t="shared" si="26"/>
        <v>119</v>
      </c>
      <c r="M368">
        <v>364</v>
      </c>
      <c r="N368" t="str">
        <f t="shared" si="27"/>
        <v/>
      </c>
      <c r="P368" s="158">
        <f t="shared" si="30"/>
        <v>0</v>
      </c>
      <c r="Q368" s="152" t="str">
        <f t="shared" si="25"/>
        <v/>
      </c>
      <c r="S368" t="str">
        <f t="shared" si="29"/>
        <v/>
      </c>
    </row>
    <row r="369" spans="1:19">
      <c r="A369" s="162">
        <v>366</v>
      </c>
      <c r="B369" t="str">
        <f>IFERROR(INDEX('Miljövärden urval för publ'!$A$2:$AA$600,MATCH('Miljövärden för publ företag'!$A369,'Miljövärden urval för publ'!$R$2:$R$600,0),1),"")</f>
        <v>Värmevärden AB</v>
      </c>
      <c r="C369" t="str">
        <f>IFERROR(INDEX('Miljövärden urval för publ'!$A$2:$AA$600,MATCH('Miljövärden för publ företag'!$A369,'Miljövärden urval för publ'!$R$2:$R$600,0),2),"")</f>
        <v>Kristinehamn(Värmevärden)</v>
      </c>
      <c r="D369">
        <f>IFERROR(VLOOKUP($C369,'Miljövärden urval för publ'!$B$2:$H$600,MATCH('Miljövärden för publ företag'!D$4,'Miljövärden urval för publ'!$B$2:$H$2,0),FALSE),"")</f>
        <v>0.112898</v>
      </c>
      <c r="E369">
        <f>IFERROR(VLOOKUP($C369,'Miljövärden urval för publ'!$B$2:$H$600,MATCH('Miljövärden för publ företag'!E$4,'Miljövärden urval för publ'!$B$2:$H$2,0),FALSE),"")</f>
        <v>11.113</v>
      </c>
      <c r="F369">
        <f>IFERROR(VLOOKUP($C369,'Miljövärden urval för publ'!$B$2:$H$600,MATCH('Miljövärden för publ företag'!F$4,'Miljövärden urval för publ'!$B$2:$H$2,0),FALSE),"")</f>
        <v>8.3513500000000001</v>
      </c>
      <c r="G369">
        <f>IFERROR(VLOOKUP($C369,'Miljövärden urval för publ'!$B$2:$H$600,MATCH('Miljövärden för publ företag'!G$4,'Miljövärden urval för publ'!$B$2:$H$2,0),FALSE),"")</f>
        <v>1.7048600000000001E-2</v>
      </c>
      <c r="J369">
        <f t="shared" si="26"/>
        <v>119</v>
      </c>
      <c r="M369">
        <v>365</v>
      </c>
      <c r="N369" t="str">
        <f t="shared" si="27"/>
        <v/>
      </c>
      <c r="P369" s="158">
        <f t="shared" si="30"/>
        <v>0</v>
      </c>
      <c r="Q369" s="152" t="str">
        <f t="shared" si="25"/>
        <v/>
      </c>
      <c r="S369" t="str">
        <f t="shared" si="29"/>
        <v/>
      </c>
    </row>
    <row r="370" spans="1:19">
      <c r="A370" s="162">
        <v>367</v>
      </c>
      <c r="B370" t="str">
        <f>IFERROR(INDEX('Miljövärden urval för publ'!$A$2:$AA$600,MATCH('Miljövärden för publ företag'!$A370,'Miljövärden urval för publ'!$R$2:$R$600,0),1),"")</f>
        <v>Värmevärden AB</v>
      </c>
      <c r="C370" t="str">
        <f>IFERROR(INDEX('Miljövärden urval för publ'!$A$2:$AA$600,MATCH('Miljövärden för publ företag'!$A370,'Miljövärden urval för publ'!$R$2:$R$600,0),2),"")</f>
        <v>Leksand</v>
      </c>
      <c r="D370">
        <f>IFERROR(VLOOKUP($C370,'Miljövärden urval för publ'!$B$2:$H$600,MATCH('Miljövärden för publ företag'!D$4,'Miljövärden urval för publ'!$B$2:$H$2,0),FALSE),"")</f>
        <v>0.109738</v>
      </c>
      <c r="E370">
        <f>IFERROR(VLOOKUP($C370,'Miljövärden urval för publ'!$B$2:$H$600,MATCH('Miljövärden för publ företag'!E$4,'Miljövärden urval för publ'!$B$2:$H$2,0),FALSE),"")</f>
        <v>5.6142200000000004</v>
      </c>
      <c r="F370">
        <f>IFERROR(VLOOKUP($C370,'Miljövärden urval för publ'!$B$2:$H$600,MATCH('Miljövärden för publ företag'!F$4,'Miljövärden urval för publ'!$B$2:$H$2,0),FALSE),"")</f>
        <v>9.4827999999999992</v>
      </c>
      <c r="G370">
        <f>IFERROR(VLOOKUP($C370,'Miljövärden urval för publ'!$B$2:$H$600,MATCH('Miljövärden för publ företag'!G$4,'Miljövärden urval för publ'!$B$2:$H$2,0),FALSE),"")</f>
        <v>4.7564500000000002E-4</v>
      </c>
      <c r="J370">
        <f t="shared" si="26"/>
        <v>119</v>
      </c>
      <c r="M370">
        <v>366</v>
      </c>
      <c r="N370" t="str">
        <f t="shared" si="27"/>
        <v/>
      </c>
      <c r="P370" s="158">
        <f t="shared" si="30"/>
        <v>0</v>
      </c>
      <c r="Q370" s="152" t="str">
        <f t="shared" si="25"/>
        <v/>
      </c>
      <c r="S370" t="str">
        <f t="shared" si="29"/>
        <v/>
      </c>
    </row>
    <row r="371" spans="1:19">
      <c r="A371" s="162">
        <v>368</v>
      </c>
      <c r="B371" t="str">
        <f>IFERROR(INDEX('Miljövärden urval för publ'!$A$2:$AA$600,MATCH('Miljövärden för publ företag'!$A371,'Miljövärden urval för publ'!$R$2:$R$600,0),1),"")</f>
        <v>Värmevärden AB</v>
      </c>
      <c r="C371" t="str">
        <f>IFERROR(INDEX('Miljövärden urval för publ'!$A$2:$AA$600,MATCH('Miljövärden för publ företag'!$A371,'Miljövärden urval för publ'!$R$2:$R$600,0),2),"")</f>
        <v>Nynäshamn</v>
      </c>
      <c r="D371">
        <f>IFERROR(VLOOKUP($C371,'Miljövärden urval för publ'!$B$2:$H$600,MATCH('Miljövärden för publ företag'!D$4,'Miljövärden urval för publ'!$B$2:$H$2,0),FALSE),"")</f>
        <v>0.14743500000000001</v>
      </c>
      <c r="E371">
        <f>IFERROR(VLOOKUP($C371,'Miljövärden urval för publ'!$B$2:$H$600,MATCH('Miljövärden för publ företag'!E$4,'Miljövärden urval för publ'!$B$2:$H$2,0),FALSE),"")</f>
        <v>15.3652</v>
      </c>
      <c r="F371">
        <f>IFERROR(VLOOKUP($C371,'Miljövärden urval för publ'!$B$2:$H$600,MATCH('Miljövärden för publ företag'!F$4,'Miljövärden urval för publ'!$B$2:$H$2,0),FALSE),"")</f>
        <v>4.0684399999999998</v>
      </c>
      <c r="G371">
        <f>IFERROR(VLOOKUP($C371,'Miljövärden urval för publ'!$B$2:$H$600,MATCH('Miljövärden för publ företag'!G$4,'Miljövärden urval för publ'!$B$2:$H$2,0),FALSE),"")</f>
        <v>1.9441400000000001E-2</v>
      </c>
      <c r="J371">
        <f t="shared" si="26"/>
        <v>119</v>
      </c>
      <c r="M371">
        <v>367</v>
      </c>
      <c r="N371" t="str">
        <f t="shared" si="27"/>
        <v/>
      </c>
      <c r="P371" s="158">
        <f t="shared" si="30"/>
        <v>0</v>
      </c>
      <c r="Q371" s="152" t="str">
        <f t="shared" si="25"/>
        <v/>
      </c>
      <c r="S371" t="str">
        <f t="shared" si="29"/>
        <v/>
      </c>
    </row>
    <row r="372" spans="1:19">
      <c r="A372" s="162">
        <v>369</v>
      </c>
      <c r="B372" t="str">
        <f>IFERROR(INDEX('Miljövärden urval för publ'!$A$2:$AA$600,MATCH('Miljövärden för publ företag'!$A372,'Miljövärden urval för publ'!$R$2:$R$600,0),1),"")</f>
        <v>Värmevärden AB</v>
      </c>
      <c r="C372" t="str">
        <f>IFERROR(INDEX('Miljövärden urval för publ'!$A$2:$AA$600,MATCH('Miljövärden för publ företag'!$A372,'Miljövärden urval för publ'!$R$2:$R$600,0),2),"")</f>
        <v>Rättvik</v>
      </c>
      <c r="D372">
        <f>IFERROR(VLOOKUP($C372,'Miljövärden urval för publ'!$B$2:$H$600,MATCH('Miljövärden för publ företag'!D$4,'Miljövärden urval för publ'!$B$2:$H$2,0),FALSE),"")</f>
        <v>0.12831799999999999</v>
      </c>
      <c r="E372">
        <f>IFERROR(VLOOKUP($C372,'Miljövärden urval för publ'!$B$2:$H$600,MATCH('Miljövärden för publ företag'!E$4,'Miljövärden urval för publ'!$B$2:$H$2,0),FALSE),"")</f>
        <v>9.7851400000000002</v>
      </c>
      <c r="F372">
        <f>IFERROR(VLOOKUP($C372,'Miljövärden urval för publ'!$B$2:$H$600,MATCH('Miljövärden för publ företag'!F$4,'Miljövärden urval för publ'!$B$2:$H$2,0),FALSE),"")</f>
        <v>9.7416900000000002</v>
      </c>
      <c r="G372">
        <f>IFERROR(VLOOKUP($C372,'Miljövärden urval för publ'!$B$2:$H$600,MATCH('Miljövärden för publ företag'!G$4,'Miljövärden urval för publ'!$B$2:$H$2,0),FALSE),"")</f>
        <v>9.8134499999999996E-3</v>
      </c>
      <c r="J372">
        <f t="shared" si="26"/>
        <v>119</v>
      </c>
      <c r="M372">
        <v>368</v>
      </c>
      <c r="N372" t="str">
        <f t="shared" si="27"/>
        <v/>
      </c>
      <c r="P372" s="158">
        <f t="shared" si="30"/>
        <v>0</v>
      </c>
      <c r="Q372" s="152" t="str">
        <f t="shared" si="25"/>
        <v/>
      </c>
      <c r="S372" t="str">
        <f t="shared" si="29"/>
        <v/>
      </c>
    </row>
    <row r="373" spans="1:19">
      <c r="A373" s="162">
        <v>370</v>
      </c>
      <c r="B373" t="str">
        <f>IFERROR(INDEX('Miljövärden urval för publ'!$A$2:$AA$600,MATCH('Miljövärden för publ företag'!$A373,'Miljövärden urval för publ'!$R$2:$R$600,0),1),"")</f>
        <v>Värmevärden AB</v>
      </c>
      <c r="C373" t="str">
        <f>IFERROR(INDEX('Miljövärden urval för publ'!$A$2:$AA$600,MATCH('Miljövärden för publ företag'!$A373,'Miljövärden urval för publ'!$R$2:$R$600,0),2),"")</f>
        <v>Stöllet</v>
      </c>
      <c r="D373">
        <f>IFERROR(VLOOKUP($C373,'Miljövärden urval för publ'!$B$2:$H$600,MATCH('Miljövärden för publ företag'!D$4,'Miljövärden urval för publ'!$B$2:$H$2,0),FALSE),"")</f>
        <v>0.28848499999999999</v>
      </c>
      <c r="E373">
        <f>IFERROR(VLOOKUP($C373,'Miljövärden urval för publ'!$B$2:$H$600,MATCH('Miljövärden för publ företag'!E$4,'Miljövärden urval för publ'!$B$2:$H$2,0),FALSE),"")</f>
        <v>22.006799999999998</v>
      </c>
      <c r="F373">
        <f>IFERROR(VLOOKUP($C373,'Miljövärden urval för publ'!$B$2:$H$600,MATCH('Miljövärden för publ företag'!F$4,'Miljövärden urval för publ'!$B$2:$H$2,0),FALSE),"")</f>
        <v>21.9026</v>
      </c>
      <c r="G373">
        <f>IFERROR(VLOOKUP($C373,'Miljövärden urval för publ'!$B$2:$H$600,MATCH('Miljövärden för publ företag'!G$4,'Miljövärden urval för publ'!$B$2:$H$2,0),FALSE),"")</f>
        <v>3.8572099999999998E-2</v>
      </c>
      <c r="J373">
        <f t="shared" si="26"/>
        <v>119</v>
      </c>
      <c r="M373">
        <v>369</v>
      </c>
      <c r="N373" t="str">
        <f t="shared" si="27"/>
        <v/>
      </c>
      <c r="P373" s="158">
        <f t="shared" si="30"/>
        <v>0</v>
      </c>
      <c r="Q373" s="152" t="str">
        <f t="shared" si="25"/>
        <v/>
      </c>
      <c r="S373" t="str">
        <f t="shared" si="29"/>
        <v/>
      </c>
    </row>
    <row r="374" spans="1:19">
      <c r="A374" s="162">
        <v>371</v>
      </c>
      <c r="B374" t="str">
        <f>IFERROR(INDEX('Miljövärden urval för publ'!$A$2:$AA$600,MATCH('Miljövärden för publ företag'!$A374,'Miljövärden urval för publ'!$R$2:$R$600,0),1),"")</f>
        <v>Värmevärden AB</v>
      </c>
      <c r="C374" t="str">
        <f>IFERROR(INDEX('Miljövärden urval för publ'!$A$2:$AA$600,MATCH('Miljövärden för publ företag'!$A374,'Miljövärden urval för publ'!$R$2:$R$600,0),2),"")</f>
        <v xml:space="preserve">Säffle </v>
      </c>
      <c r="D374">
        <f>IFERROR(VLOOKUP($C374,'Miljövärden urval för publ'!$B$2:$H$600,MATCH('Miljövärden för publ företag'!D$4,'Miljövärden urval för publ'!$B$2:$H$2,0),FALSE),"")</f>
        <v>0.116021</v>
      </c>
      <c r="E374">
        <f>IFERROR(VLOOKUP($C374,'Miljövärden urval för publ'!$B$2:$H$600,MATCH('Miljövärden för publ företag'!E$4,'Miljövärden urval för publ'!$B$2:$H$2,0),FALSE),"")</f>
        <v>5.4369800000000001</v>
      </c>
      <c r="F374">
        <f>IFERROR(VLOOKUP($C374,'Miljövärden urval för publ'!$B$2:$H$600,MATCH('Miljövärden för publ företag'!F$4,'Miljövärden urval för publ'!$B$2:$H$2,0),FALSE),"")</f>
        <v>9.6684599999999996</v>
      </c>
      <c r="G374">
        <f>IFERROR(VLOOKUP($C374,'Miljövärden urval för publ'!$B$2:$H$600,MATCH('Miljövärden för publ företag'!G$4,'Miljövärden urval för publ'!$B$2:$H$2,0),FALSE),"")</f>
        <v>8.3835200000000002E-3</v>
      </c>
      <c r="J374">
        <f t="shared" si="26"/>
        <v>119</v>
      </c>
      <c r="M374">
        <v>370</v>
      </c>
      <c r="N374" t="str">
        <f t="shared" si="27"/>
        <v/>
      </c>
      <c r="P374" s="158">
        <f t="shared" si="30"/>
        <v>0</v>
      </c>
      <c r="Q374" s="152" t="str">
        <f t="shared" si="25"/>
        <v/>
      </c>
      <c r="S374" t="str">
        <f t="shared" si="29"/>
        <v/>
      </c>
    </row>
    <row r="375" spans="1:19">
      <c r="A375" s="162">
        <v>372</v>
      </c>
      <c r="B375" t="str">
        <f>IFERROR(INDEX('Miljövärden urval för publ'!$A$2:$AA$600,MATCH('Miljövärden för publ företag'!$A375,'Miljövärden urval för publ'!$R$2:$R$600,0),1),"")</f>
        <v>Värmevärden AB</v>
      </c>
      <c r="C375" t="str">
        <f>IFERROR(INDEX('Miljövärden urval för publ'!$A$2:$AA$600,MATCH('Miljövärden för publ företag'!$A375,'Miljövärden urval för publ'!$R$2:$R$600,0),2),"")</f>
        <v>Sörforsa</v>
      </c>
      <c r="D375">
        <f>IFERROR(VLOOKUP($C375,'Miljövärden urval för publ'!$B$2:$H$600,MATCH('Miljövärden för publ företag'!D$4,'Miljövärden urval för publ'!$B$2:$H$2,0),FALSE),"")</f>
        <v>0.10867300000000001</v>
      </c>
      <c r="E375">
        <f>IFERROR(VLOOKUP($C375,'Miljövärden urval för publ'!$B$2:$H$600,MATCH('Miljövärden för publ företag'!E$4,'Miljövärden urval för publ'!$B$2:$H$2,0),FALSE),"")</f>
        <v>14.6214</v>
      </c>
      <c r="F375">
        <f>IFERROR(VLOOKUP($C375,'Miljövärden urval för publ'!$B$2:$H$600,MATCH('Miljövärden för publ företag'!F$4,'Miljövärden urval för publ'!$B$2:$H$2,0),FALSE),"")</f>
        <v>9.7994599999999998</v>
      </c>
      <c r="G375">
        <f>IFERROR(VLOOKUP($C375,'Miljövärden urval för publ'!$B$2:$H$600,MATCH('Miljövärden för publ företag'!G$4,'Miljövärden urval för publ'!$B$2:$H$2,0),FALSE),"")</f>
        <v>2.6365099999999999E-2</v>
      </c>
      <c r="J375">
        <f t="shared" si="26"/>
        <v>119</v>
      </c>
      <c r="M375">
        <v>371</v>
      </c>
      <c r="N375" t="str">
        <f t="shared" si="27"/>
        <v/>
      </c>
      <c r="P375" s="158">
        <f t="shared" si="30"/>
        <v>0</v>
      </c>
      <c r="Q375" s="152" t="str">
        <f t="shared" si="25"/>
        <v/>
      </c>
      <c r="S375" t="str">
        <f t="shared" si="29"/>
        <v/>
      </c>
    </row>
    <row r="376" spans="1:19">
      <c r="A376" s="162">
        <v>373</v>
      </c>
      <c r="B376" t="str">
        <f>IFERROR(INDEX('Miljövärden urval för publ'!$A$2:$AA$600,MATCH('Miljövärden för publ företag'!$A376,'Miljövärden urval för publ'!$R$2:$R$600,0),1),"")</f>
        <v>Värmevärden AB</v>
      </c>
      <c r="C376" t="str">
        <f>IFERROR(INDEX('Miljövärden urval för publ'!$A$2:$AA$600,MATCH('Miljövärden för publ företag'!$A376,'Miljövärden urval för publ'!$R$2:$R$600,0),2),"")</f>
        <v>Torsby</v>
      </c>
      <c r="D376">
        <f>IFERROR(VLOOKUP($C376,'Miljövärden urval för publ'!$B$2:$H$600,MATCH('Miljövärden för publ företag'!D$4,'Miljövärden urval för publ'!$B$2:$H$2,0),FALSE),"")</f>
        <v>4.1623599999999997E-2</v>
      </c>
      <c r="E376">
        <f>IFERROR(VLOOKUP($C376,'Miljövärden urval för publ'!$B$2:$H$600,MATCH('Miljövärden för publ företag'!E$4,'Miljövärden urval för publ'!$B$2:$H$2,0),FALSE),"")</f>
        <v>6.0876900000000003</v>
      </c>
      <c r="F376">
        <f>IFERROR(VLOOKUP($C376,'Miljövärden urval för publ'!$B$2:$H$600,MATCH('Miljövärden för publ företag'!F$4,'Miljövärden urval för publ'!$B$2:$H$2,0),FALSE),"")</f>
        <v>6.7969900000000001</v>
      </c>
      <c r="G376">
        <f>IFERROR(VLOOKUP($C376,'Miljövärden urval för publ'!$B$2:$H$600,MATCH('Miljövärden för publ företag'!G$4,'Miljövärden urval för publ'!$B$2:$H$2,0),FALSE),"")</f>
        <v>7.1736500000000002E-3</v>
      </c>
      <c r="J376">
        <f t="shared" si="26"/>
        <v>119</v>
      </c>
      <c r="M376">
        <v>372</v>
      </c>
      <c r="N376" t="str">
        <f t="shared" si="27"/>
        <v/>
      </c>
      <c r="P376" s="158">
        <f t="shared" si="30"/>
        <v>0</v>
      </c>
      <c r="Q376" s="152" t="str">
        <f t="shared" si="25"/>
        <v/>
      </c>
      <c r="S376" t="str">
        <f t="shared" si="29"/>
        <v/>
      </c>
    </row>
    <row r="377" spans="1:19">
      <c r="A377" s="162">
        <v>374</v>
      </c>
      <c r="B377" t="str">
        <f>IFERROR(INDEX('Miljövärden urval för publ'!$A$2:$AA$600,MATCH('Miljövärden för publ företag'!$A377,'Miljövärden urval för publ'!$R$2:$R$600,0),1),"")</f>
        <v>Värmevärden AB</v>
      </c>
      <c r="C377" t="str">
        <f>IFERROR(INDEX('Miljövärden urval för publ'!$A$2:$AA$600,MATCH('Miljövärden för publ företag'!$A377,'Miljövärden urval för publ'!$R$2:$R$600,0),2),"")</f>
        <v>Vikarbyn</v>
      </c>
      <c r="D377">
        <f>IFERROR(VLOOKUP($C377,'Miljövärden urval för publ'!$B$2:$H$600,MATCH('Miljövärden för publ företag'!D$4,'Miljövärden urval för publ'!$B$2:$H$2,0),FALSE),"")</f>
        <v>7.9931799999999997E-2</v>
      </c>
      <c r="E377">
        <f>IFERROR(VLOOKUP($C377,'Miljövärden urval för publ'!$B$2:$H$600,MATCH('Miljövärden för publ företag'!E$4,'Miljövärden urval för publ'!$B$2:$H$2,0),FALSE),"")</f>
        <v>9.8692399999999996</v>
      </c>
      <c r="F377">
        <f>IFERROR(VLOOKUP($C377,'Miljövärden urval för publ'!$B$2:$H$600,MATCH('Miljövärden för publ företag'!F$4,'Miljövärden urval för publ'!$B$2:$H$2,0),FALSE),"")</f>
        <v>11.1723</v>
      </c>
      <c r="G377">
        <f>IFERROR(VLOOKUP($C377,'Miljövärden urval för publ'!$B$2:$H$600,MATCH('Miljövärden för publ företag'!G$4,'Miljövärden urval för publ'!$B$2:$H$2,0),FALSE),"")</f>
        <v>8.6580100000000007E-3</v>
      </c>
      <c r="J377">
        <f t="shared" si="26"/>
        <v>119</v>
      </c>
      <c r="M377">
        <v>373</v>
      </c>
      <c r="N377" t="str">
        <f t="shared" si="27"/>
        <v/>
      </c>
      <c r="P377" s="158">
        <f t="shared" si="30"/>
        <v>0</v>
      </c>
      <c r="Q377" s="152" t="str">
        <f t="shared" si="25"/>
        <v/>
      </c>
      <c r="S377" t="str">
        <f t="shared" si="29"/>
        <v/>
      </c>
    </row>
    <row r="378" spans="1:19">
      <c r="A378" s="162">
        <v>375</v>
      </c>
      <c r="B378" t="str">
        <f>IFERROR(INDEX('Miljövärden urval för publ'!$A$2:$AA$600,MATCH('Miljövärden för publ företag'!$A378,'Miljövärden urval för publ'!$R$2:$R$600,0),1),"")</f>
        <v>Värnamo Energi AB</v>
      </c>
      <c r="C378" t="str">
        <f>IFERROR(INDEX('Miljövärden urval för publ'!$A$2:$AA$600,MATCH('Miljövärden för publ företag'!$A378,'Miljövärden urval för publ'!$R$2:$R$600,0),2),"")</f>
        <v>Bor</v>
      </c>
      <c r="D378">
        <f>IFERROR(VLOOKUP($C378,'Miljövärden urval för publ'!$B$2:$H$600,MATCH('Miljövärden för publ företag'!D$4,'Miljövärden urval för publ'!$B$2:$H$2,0),FALSE),"")</f>
        <v>0.213978</v>
      </c>
      <c r="E378">
        <f>IFERROR(VLOOKUP($C378,'Miljövärden urval för publ'!$B$2:$H$600,MATCH('Miljövärden för publ företag'!E$4,'Miljövärden urval för publ'!$B$2:$H$2,0),FALSE),"")</f>
        <v>13.1744</v>
      </c>
      <c r="F378">
        <f>IFERROR(VLOOKUP($C378,'Miljövärden urval för publ'!$B$2:$H$600,MATCH('Miljövärden för publ företag'!F$4,'Miljövärden urval för publ'!$B$2:$H$2,0),FALSE),"")</f>
        <v>19.578900000000001</v>
      </c>
      <c r="G378">
        <f>IFERROR(VLOOKUP($C378,'Miljövärden urval för publ'!$B$2:$H$600,MATCH('Miljövärden för publ företag'!G$4,'Miljövärden urval för publ'!$B$2:$H$2,0),FALSE),"")</f>
        <v>2.05142E-2</v>
      </c>
      <c r="J378">
        <f t="shared" si="26"/>
        <v>120</v>
      </c>
      <c r="M378">
        <v>374</v>
      </c>
      <c r="N378" t="str">
        <f t="shared" si="27"/>
        <v/>
      </c>
      <c r="P378" s="158">
        <f t="shared" si="30"/>
        <v>0</v>
      </c>
      <c r="Q378" s="152" t="str">
        <f t="shared" si="25"/>
        <v/>
      </c>
      <c r="S378" t="str">
        <f t="shared" si="29"/>
        <v/>
      </c>
    </row>
    <row r="379" spans="1:19">
      <c r="A379" s="162">
        <v>376</v>
      </c>
      <c r="B379" t="str">
        <f>IFERROR(INDEX('Miljövärden urval för publ'!$A$2:$AA$600,MATCH('Miljövärden för publ företag'!$A379,'Miljövärden urval för publ'!$R$2:$R$600,0),1),"")</f>
        <v>Värnamo Energi AB</v>
      </c>
      <c r="C379" t="str">
        <f>IFERROR(INDEX('Miljövärden urval för publ'!$A$2:$AA$600,MATCH('Miljövärden för publ företag'!$A379,'Miljövärden urval för publ'!$R$2:$R$600,0),2),"")</f>
        <v>Bredaryd</v>
      </c>
      <c r="D379">
        <f>IFERROR(VLOOKUP($C379,'Miljövärden urval för publ'!$B$2:$H$600,MATCH('Miljövärden för publ företag'!D$4,'Miljövärden urval för publ'!$B$2:$H$2,0),FALSE),"")</f>
        <v>0.18265999999999999</v>
      </c>
      <c r="E379">
        <f>IFERROR(VLOOKUP($C379,'Miljövärden urval för publ'!$B$2:$H$600,MATCH('Miljövärden för publ företag'!E$4,'Miljövärden urval för publ'!$B$2:$H$2,0),FALSE),"")</f>
        <v>6.6829099999999997</v>
      </c>
      <c r="F379">
        <f>IFERROR(VLOOKUP($C379,'Miljövärden urval för publ'!$B$2:$H$600,MATCH('Miljövärden för publ företag'!F$4,'Miljövärden urval för publ'!$B$2:$H$2,0),FALSE),"")</f>
        <v>18.397600000000001</v>
      </c>
      <c r="G379">
        <f>IFERROR(VLOOKUP($C379,'Miljövärden urval för publ'!$B$2:$H$600,MATCH('Miljövärden för publ företag'!G$4,'Miljövärden urval för publ'!$B$2:$H$2,0),FALSE),"")</f>
        <v>4.0644899999999996E-3</v>
      </c>
      <c r="J379">
        <f t="shared" si="26"/>
        <v>120</v>
      </c>
      <c r="M379">
        <v>375</v>
      </c>
      <c r="N379" t="str">
        <f t="shared" si="27"/>
        <v/>
      </c>
      <c r="P379" s="158">
        <f t="shared" si="30"/>
        <v>0</v>
      </c>
      <c r="Q379" s="152" t="str">
        <f t="shared" si="25"/>
        <v/>
      </c>
      <c r="S379" t="str">
        <f t="shared" si="29"/>
        <v/>
      </c>
    </row>
    <row r="380" spans="1:19">
      <c r="A380" s="162">
        <v>377</v>
      </c>
      <c r="B380" t="str">
        <f>IFERROR(INDEX('Miljövärden urval för publ'!$A$2:$AA$600,MATCH('Miljövärden för publ företag'!$A380,'Miljövärden urval för publ'!$R$2:$R$600,0),1),"")</f>
        <v>Värnamo Energi AB</v>
      </c>
      <c r="C380" t="str">
        <f>IFERROR(INDEX('Miljövärden urval för publ'!$A$2:$AA$600,MATCH('Miljövärden för publ företag'!$A380,'Miljövärden urval för publ'!$R$2:$R$600,0),2),"")</f>
        <v>Forsheda</v>
      </c>
      <c r="D380">
        <f>IFERROR(VLOOKUP($C380,'Miljövärden urval för publ'!$B$2:$H$600,MATCH('Miljövärden för publ företag'!D$4,'Miljövärden urval för publ'!$B$2:$H$2,0),FALSE),"")</f>
        <v>0.204402</v>
      </c>
      <c r="E380">
        <f>IFERROR(VLOOKUP($C380,'Miljövärden urval för publ'!$B$2:$H$600,MATCH('Miljövärden för publ företag'!E$4,'Miljövärden urval för publ'!$B$2:$H$2,0),FALSE),"")</f>
        <v>6.2328000000000001</v>
      </c>
      <c r="F380">
        <f>IFERROR(VLOOKUP($C380,'Miljövärden urval för publ'!$B$2:$H$600,MATCH('Miljövärden för publ företag'!F$4,'Miljövärden urval för publ'!$B$2:$H$2,0),FALSE),"")</f>
        <v>21.814800000000002</v>
      </c>
      <c r="G380">
        <f>IFERROR(VLOOKUP($C380,'Miljövärden urval för publ'!$B$2:$H$600,MATCH('Miljövärden för publ företag'!G$4,'Miljövärden urval för publ'!$B$2:$H$2,0),FALSE),"")</f>
        <v>0</v>
      </c>
      <c r="J380">
        <f t="shared" si="26"/>
        <v>120</v>
      </c>
      <c r="M380">
        <v>376</v>
      </c>
      <c r="N380" t="str">
        <f t="shared" si="27"/>
        <v/>
      </c>
      <c r="P380" s="158">
        <f t="shared" si="30"/>
        <v>0</v>
      </c>
      <c r="Q380" s="152" t="str">
        <f t="shared" si="25"/>
        <v/>
      </c>
      <c r="S380" t="str">
        <f t="shared" si="29"/>
        <v/>
      </c>
    </row>
    <row r="381" spans="1:19">
      <c r="A381" s="162">
        <v>378</v>
      </c>
      <c r="B381" t="str">
        <f>IFERROR(INDEX('Miljövärden urval för publ'!$A$2:$AA$600,MATCH('Miljövärden för publ företag'!$A381,'Miljövärden urval för publ'!$R$2:$R$600,0),1),"")</f>
        <v>Värnamo Energi AB</v>
      </c>
      <c r="C381" t="str">
        <f>IFERROR(INDEX('Miljövärden urval för publ'!$A$2:$AA$600,MATCH('Miljövärden för publ företag'!$A381,'Miljövärden urval för publ'!$R$2:$R$600,0),2),"")</f>
        <v>Lanna</v>
      </c>
      <c r="D381">
        <f>IFERROR(VLOOKUP($C381,'Miljövärden urval för publ'!$B$2:$H$600,MATCH('Miljövärden för publ företag'!D$4,'Miljövärden urval för publ'!$B$2:$H$2,0),FALSE),"")</f>
        <v>0.18778500000000001</v>
      </c>
      <c r="E381">
        <f>IFERROR(VLOOKUP($C381,'Miljövärden urval för publ'!$B$2:$H$600,MATCH('Miljövärden för publ företag'!E$4,'Miljövärden urval för publ'!$B$2:$H$2,0),FALSE),"")</f>
        <v>8.3471299999999999</v>
      </c>
      <c r="F381">
        <f>IFERROR(VLOOKUP($C381,'Miljövärden urval för publ'!$B$2:$H$600,MATCH('Miljövärden för publ företag'!F$4,'Miljövärden urval för publ'!$B$2:$H$2,0),FALSE),"")</f>
        <v>18.275500000000001</v>
      </c>
      <c r="G381">
        <f>IFERROR(VLOOKUP($C381,'Miljövärden urval för publ'!$B$2:$H$600,MATCH('Miljövärden för publ företag'!G$4,'Miljövärden urval för publ'!$B$2:$H$2,0),FALSE),"")</f>
        <v>8.9891399999999996E-3</v>
      </c>
      <c r="J381">
        <f t="shared" si="26"/>
        <v>120</v>
      </c>
      <c r="M381">
        <v>377</v>
      </c>
      <c r="N381" t="str">
        <f t="shared" si="27"/>
        <v/>
      </c>
      <c r="P381" s="158">
        <f t="shared" si="30"/>
        <v>0</v>
      </c>
      <c r="Q381" s="152" t="str">
        <f t="shared" si="25"/>
        <v/>
      </c>
      <c r="S381" t="str">
        <f t="shared" si="29"/>
        <v/>
      </c>
    </row>
    <row r="382" spans="1:19">
      <c r="A382" s="162">
        <v>379</v>
      </c>
      <c r="B382" t="str">
        <f>IFERROR(INDEX('Miljövärden urval för publ'!$A$2:$AA$600,MATCH('Miljövärden för publ företag'!$A382,'Miljövärden urval för publ'!$R$2:$R$600,0),1),"")</f>
        <v>Värnamo Energi AB</v>
      </c>
      <c r="C382" t="str">
        <f>IFERROR(INDEX('Miljövärden urval för publ'!$A$2:$AA$600,MATCH('Miljövärden för publ företag'!$A382,'Miljövärden urval för publ'!$R$2:$R$600,0),2),"")</f>
        <v>Rydaholm</v>
      </c>
      <c r="D382">
        <f>IFERROR(VLOOKUP($C382,'Miljövärden urval för publ'!$B$2:$H$600,MATCH('Miljövärden för publ företag'!D$4,'Miljövärden urval för publ'!$B$2:$H$2,0),FALSE),"")</f>
        <v>7.6116799999999998E-2</v>
      </c>
      <c r="E382">
        <f>IFERROR(VLOOKUP($C382,'Miljövärden urval för publ'!$B$2:$H$600,MATCH('Miljövärden för publ företag'!E$4,'Miljövärden urval för publ'!$B$2:$H$2,0),FALSE),"")</f>
        <v>5.7488999999999999</v>
      </c>
      <c r="F382">
        <f>IFERROR(VLOOKUP($C382,'Miljövärden urval för publ'!$B$2:$H$600,MATCH('Miljövärden för publ företag'!F$4,'Miljövärden urval för publ'!$B$2:$H$2,0),FALSE),"")</f>
        <v>10.060600000000001</v>
      </c>
      <c r="G382">
        <f>IFERROR(VLOOKUP($C382,'Miljövärden urval för publ'!$B$2:$H$600,MATCH('Miljövärden för publ företag'!G$4,'Miljövärden urval för publ'!$B$2:$H$2,0),FALSE),"")</f>
        <v>0</v>
      </c>
      <c r="J382">
        <f t="shared" si="26"/>
        <v>120</v>
      </c>
      <c r="M382">
        <v>378</v>
      </c>
      <c r="N382" t="str">
        <f t="shared" si="27"/>
        <v/>
      </c>
      <c r="P382" s="158">
        <f t="shared" si="30"/>
        <v>0</v>
      </c>
      <c r="Q382" s="152" t="str">
        <f t="shared" si="25"/>
        <v/>
      </c>
      <c r="S382" t="str">
        <f t="shared" si="29"/>
        <v/>
      </c>
    </row>
    <row r="383" spans="1:19">
      <c r="A383" s="162">
        <v>380</v>
      </c>
      <c r="B383" t="str">
        <f>IFERROR(INDEX('Miljövärden urval för publ'!$A$2:$AA$600,MATCH('Miljövärden för publ företag'!$A383,'Miljövärden urval för publ'!$R$2:$R$600,0),1),"")</f>
        <v>Värnamo Energi AB</v>
      </c>
      <c r="C383" t="str">
        <f>IFERROR(INDEX('Miljövärden urval för publ'!$A$2:$AA$600,MATCH('Miljövärden för publ företag'!$A383,'Miljövärden urval för publ'!$R$2:$R$600,0),2),"")</f>
        <v>Värnamo</v>
      </c>
      <c r="D383">
        <f>IFERROR(VLOOKUP($C383,'Miljövärden urval för publ'!$B$2:$H$600,MATCH('Miljövärden för publ företag'!D$4,'Miljövärden urval för publ'!$B$2:$H$2,0),FALSE),"")</f>
        <v>6.6401199999999994E-2</v>
      </c>
      <c r="E383">
        <f>IFERROR(VLOOKUP($C383,'Miljövärden urval för publ'!$B$2:$H$600,MATCH('Miljövärden för publ företag'!E$4,'Miljövärden urval för publ'!$B$2:$H$2,0),FALSE),"")</f>
        <v>4.6855500000000001</v>
      </c>
      <c r="F383">
        <f>IFERROR(VLOOKUP($C383,'Miljövärden urval för publ'!$B$2:$H$600,MATCH('Miljövärden för publ företag'!F$4,'Miljövärden urval för publ'!$B$2:$H$2,0),FALSE),"")</f>
        <v>6.8663600000000002</v>
      </c>
      <c r="G383">
        <f>IFERROR(VLOOKUP($C383,'Miljövärden urval för publ'!$B$2:$H$600,MATCH('Miljövärden för publ företag'!G$4,'Miljövärden urval för publ'!$B$2:$H$2,0),FALSE),"")</f>
        <v>2.6286700000000001E-3</v>
      </c>
      <c r="J383">
        <f t="shared" si="26"/>
        <v>120</v>
      </c>
      <c r="M383">
        <v>379</v>
      </c>
      <c r="N383" t="str">
        <f t="shared" si="27"/>
        <v/>
      </c>
      <c r="P383" s="158">
        <f t="shared" si="30"/>
        <v>0</v>
      </c>
      <c r="Q383" s="152" t="str">
        <f t="shared" si="25"/>
        <v/>
      </c>
      <c r="S383" t="str">
        <f t="shared" si="29"/>
        <v/>
      </c>
    </row>
    <row r="384" spans="1:19">
      <c r="A384" s="162">
        <v>381</v>
      </c>
      <c r="B384" t="str">
        <f>IFERROR(INDEX('Miljövärden urval för publ'!$A$2:$AA$600,MATCH('Miljövärden för publ företag'!$A384,'Miljövärden urval för publ'!$R$2:$R$600,0),1),"")</f>
        <v>Västerbergslagens Energi AB</v>
      </c>
      <c r="C384" t="str">
        <f>IFERROR(INDEX('Miljövärden urval för publ'!$A$2:$AA$600,MATCH('Miljövärden för publ företag'!$A384,'Miljövärden urval för publ'!$R$2:$R$600,0),2),"")</f>
        <v>Fagersta</v>
      </c>
      <c r="D384">
        <f>IFERROR(VLOOKUP($C384,'Miljövärden urval för publ'!$B$2:$H$600,MATCH('Miljövärden för publ företag'!D$4,'Miljövärden urval för publ'!$B$2:$H$2,0),FALSE),"")</f>
        <v>4.23498E-2</v>
      </c>
      <c r="E384">
        <f>IFERROR(VLOOKUP($C384,'Miljövärden urval för publ'!$B$2:$H$600,MATCH('Miljövärden för publ företag'!E$4,'Miljövärden urval för publ'!$B$2:$H$2,0),FALSE),"")</f>
        <v>6.1877899999999997</v>
      </c>
      <c r="F384">
        <f>IFERROR(VLOOKUP($C384,'Miljövärden urval för publ'!$B$2:$H$600,MATCH('Miljövärden för publ företag'!F$4,'Miljövärden urval för publ'!$B$2:$H$2,0),FALSE),"")</f>
        <v>6.9139099999999996</v>
      </c>
      <c r="G384">
        <f>IFERROR(VLOOKUP($C384,'Miljövärden urval för publ'!$B$2:$H$600,MATCH('Miljövärden för publ företag'!G$4,'Miljövärden urval för publ'!$B$2:$H$2,0),FALSE),"")</f>
        <v>1.5429899999999999E-3</v>
      </c>
      <c r="J384">
        <f t="shared" si="26"/>
        <v>121</v>
      </c>
      <c r="M384">
        <v>380</v>
      </c>
      <c r="N384" t="str">
        <f t="shared" si="27"/>
        <v/>
      </c>
      <c r="P384" s="158">
        <f t="shared" si="30"/>
        <v>0</v>
      </c>
      <c r="Q384" s="152" t="str">
        <f t="shared" si="25"/>
        <v/>
      </c>
      <c r="S384" t="str">
        <f t="shared" si="29"/>
        <v/>
      </c>
    </row>
    <row r="385" spans="1:19">
      <c r="A385" s="162">
        <v>382</v>
      </c>
      <c r="B385" t="str">
        <f>IFERROR(INDEX('Miljövärden urval för publ'!$A$2:$AA$600,MATCH('Miljövärden för publ företag'!$A385,'Miljövärden urval för publ'!$R$2:$R$600,0),1),"")</f>
        <v>Västerbergslagens Energi AB</v>
      </c>
      <c r="C385" t="str">
        <f>IFERROR(INDEX('Miljövärden urval för publ'!$A$2:$AA$600,MATCH('Miljövärden för publ företag'!$A385,'Miljövärden urval för publ'!$R$2:$R$600,0),2),"")</f>
        <v>Grängesberg</v>
      </c>
      <c r="D385">
        <f>IFERROR(VLOOKUP($C385,'Miljövärden urval för publ'!$B$2:$H$600,MATCH('Miljövärden för publ företag'!D$4,'Miljövärden urval för publ'!$B$2:$H$2,0),FALSE),"")</f>
        <v>4.0808999999999998E-2</v>
      </c>
      <c r="E385">
        <f>IFERROR(VLOOKUP($C385,'Miljövärden urval för publ'!$B$2:$H$600,MATCH('Miljövärden för publ företag'!E$4,'Miljövärden urval för publ'!$B$2:$H$2,0),FALSE),"")</f>
        <v>4.9446700000000003</v>
      </c>
      <c r="F385">
        <f>IFERROR(VLOOKUP($C385,'Miljövärden urval för publ'!$B$2:$H$600,MATCH('Miljövärden för publ företag'!F$4,'Miljövärden urval för publ'!$B$2:$H$2,0),FALSE),"")</f>
        <v>8.8140699999999992</v>
      </c>
      <c r="G385">
        <f>IFERROR(VLOOKUP($C385,'Miljövärden urval för publ'!$B$2:$H$600,MATCH('Miljövärden för publ företag'!G$4,'Miljövärden urval för publ'!$B$2:$H$2,0),FALSE),"")</f>
        <v>0</v>
      </c>
      <c r="J385">
        <f t="shared" si="26"/>
        <v>121</v>
      </c>
      <c r="M385">
        <v>381</v>
      </c>
      <c r="N385" t="str">
        <f t="shared" si="27"/>
        <v/>
      </c>
      <c r="P385" s="158">
        <f t="shared" si="30"/>
        <v>0</v>
      </c>
      <c r="Q385" s="152" t="str">
        <f t="shared" si="25"/>
        <v/>
      </c>
      <c r="S385" t="str">
        <f t="shared" si="29"/>
        <v/>
      </c>
    </row>
    <row r="386" spans="1:19">
      <c r="A386" s="162">
        <v>383</v>
      </c>
      <c r="B386" t="str">
        <f>IFERROR(INDEX('Miljövärden urval för publ'!$A$2:$AA$600,MATCH('Miljövärden för publ företag'!$A386,'Miljövärden urval för publ'!$R$2:$R$600,0),1),"")</f>
        <v>Västerbergslagens Energi AB</v>
      </c>
      <c r="C386" t="str">
        <f>IFERROR(INDEX('Miljövärden urval för publ'!$A$2:$AA$600,MATCH('Miljövärden för publ företag'!$A386,'Miljövärden urval för publ'!$R$2:$R$600,0),2),"")</f>
        <v>Ludvika</v>
      </c>
      <c r="D386">
        <f>IFERROR(VLOOKUP($C386,'Miljövärden urval för publ'!$B$2:$H$600,MATCH('Miljövärden för publ företag'!D$4,'Miljövärden urval för publ'!$B$2:$H$2,0),FALSE),"")</f>
        <v>5.4253999999999997E-2</v>
      </c>
      <c r="E386">
        <f>IFERROR(VLOOKUP($C386,'Miljövärden urval för publ'!$B$2:$H$600,MATCH('Miljövärden för publ företag'!E$4,'Miljövärden urval för publ'!$B$2:$H$2,0),FALSE),"")</f>
        <v>5.1256399999999998</v>
      </c>
      <c r="F386">
        <f>IFERROR(VLOOKUP($C386,'Miljövärden urval för publ'!$B$2:$H$600,MATCH('Miljövärden för publ företag'!F$4,'Miljövärden urval för publ'!$B$2:$H$2,0),FALSE),"")</f>
        <v>4.7655200000000004</v>
      </c>
      <c r="G386">
        <f>IFERROR(VLOOKUP($C386,'Miljövärden urval för publ'!$B$2:$H$600,MATCH('Miljövärden för publ företag'!G$4,'Miljövärden urval för publ'!$B$2:$H$2,0),FALSE),"")</f>
        <v>2.1510100000000001E-3</v>
      </c>
      <c r="J386">
        <f t="shared" si="26"/>
        <v>121</v>
      </c>
      <c r="M386">
        <v>382</v>
      </c>
      <c r="N386" t="str">
        <f t="shared" si="27"/>
        <v/>
      </c>
      <c r="P386" s="158">
        <f t="shared" si="30"/>
        <v>0</v>
      </c>
      <c r="Q386" s="152" t="str">
        <f t="shared" si="25"/>
        <v/>
      </c>
      <c r="S386" t="str">
        <f t="shared" si="29"/>
        <v/>
      </c>
    </row>
    <row r="387" spans="1:19">
      <c r="A387" s="162">
        <v>384</v>
      </c>
      <c r="B387" t="str">
        <f>IFERROR(INDEX('Miljövärden urval för publ'!$A$2:$AA$600,MATCH('Miljövärden för publ företag'!$A387,'Miljövärden urval för publ'!$R$2:$R$600,0),1),"")</f>
        <v>Västerbergslagens Energi AB</v>
      </c>
      <c r="C387" t="str">
        <f>IFERROR(INDEX('Miljövärden urval för publ'!$A$2:$AA$600,MATCH('Miljövärden för publ företag'!$A387,'Miljövärden urval för publ'!$R$2:$R$600,0),2),"")</f>
        <v>Norberg</v>
      </c>
      <c r="D387">
        <f>IFERROR(VLOOKUP($C387,'Miljövärden urval för publ'!$B$2:$H$600,MATCH('Miljövärden för publ företag'!D$4,'Miljövärden urval för publ'!$B$2:$H$2,0),FALSE),"")</f>
        <v>8.1190199999999994E-3</v>
      </c>
      <c r="E387">
        <f>IFERROR(VLOOKUP($C387,'Miljövärden urval för publ'!$B$2:$H$600,MATCH('Miljövärden för publ företag'!E$4,'Miljövärden urval för publ'!$B$2:$H$2,0),FALSE),"")</f>
        <v>0.28078700000000001</v>
      </c>
      <c r="F387">
        <f>IFERROR(VLOOKUP($C387,'Miljövärden urval för publ'!$B$2:$H$600,MATCH('Miljövärden för publ företag'!F$4,'Miljövärden urval för publ'!$B$2:$H$2,0),FALSE),"")</f>
        <v>0.98907299999999998</v>
      </c>
      <c r="G387">
        <f>IFERROR(VLOOKUP($C387,'Miljövärden urval för publ'!$B$2:$H$600,MATCH('Miljövärden för publ företag'!G$4,'Miljövärden urval för publ'!$B$2:$H$2,0),FALSE),"")</f>
        <v>0</v>
      </c>
      <c r="J387">
        <f t="shared" si="26"/>
        <v>121</v>
      </c>
      <c r="M387">
        <v>383</v>
      </c>
      <c r="N387" t="str">
        <f t="shared" si="27"/>
        <v/>
      </c>
      <c r="P387" s="158">
        <f t="shared" si="30"/>
        <v>0</v>
      </c>
      <c r="Q387" s="152" t="str">
        <f t="shared" si="25"/>
        <v/>
      </c>
      <c r="S387" t="str">
        <f t="shared" si="29"/>
        <v/>
      </c>
    </row>
    <row r="388" spans="1:19">
      <c r="A388" s="162">
        <v>385</v>
      </c>
      <c r="B388" t="str">
        <f>IFERROR(INDEX('Miljövärden urval för publ'!$A$2:$AA$600,MATCH('Miljövärden för publ företag'!$A388,'Miljövärden urval för publ'!$R$2:$R$600,0),1),"")</f>
        <v>Västervik Miljö &amp; Energi AB</v>
      </c>
      <c r="C388" t="str">
        <f>IFERROR(INDEX('Miljövärden urval för publ'!$A$2:$AA$600,MATCH('Miljövärden för publ företag'!$A388,'Miljövärden urval för publ'!$R$2:$R$600,0),2),"")</f>
        <v>Ankarsrum</v>
      </c>
      <c r="D388">
        <f>IFERROR(VLOOKUP($C388,'Miljövärden urval för publ'!$B$2:$H$600,MATCH('Miljövärden för publ företag'!D$4,'Miljövärden urval för publ'!$B$2:$H$2,0),FALSE),"")</f>
        <v>0.107587</v>
      </c>
      <c r="E388">
        <f>IFERROR(VLOOKUP($C388,'Miljövärden urval för publ'!$B$2:$H$600,MATCH('Miljövärden för publ företag'!E$4,'Miljövärden urval för publ'!$B$2:$H$2,0),FALSE),"")</f>
        <v>7.92361</v>
      </c>
      <c r="F388">
        <f>IFERROR(VLOOKUP($C388,'Miljövärden urval för publ'!$B$2:$H$600,MATCH('Miljövärden för publ företag'!F$4,'Miljövärden urval för publ'!$B$2:$H$2,0),FALSE),"")</f>
        <v>10.0799</v>
      </c>
      <c r="G388">
        <f>IFERROR(VLOOKUP($C388,'Miljövärden urval för publ'!$B$2:$H$600,MATCH('Miljövärden för publ företag'!G$4,'Miljövärden urval för publ'!$B$2:$H$2,0),FALSE),"")</f>
        <v>5.8302199999999997E-3</v>
      </c>
      <c r="J388">
        <f t="shared" si="26"/>
        <v>122</v>
      </c>
      <c r="M388">
        <v>384</v>
      </c>
      <c r="N388" t="str">
        <f t="shared" si="27"/>
        <v/>
      </c>
      <c r="P388" s="158">
        <f t="shared" si="30"/>
        <v>0</v>
      </c>
      <c r="Q388" s="152" t="str">
        <f t="shared" si="25"/>
        <v/>
      </c>
      <c r="S388" t="str">
        <f t="shared" si="29"/>
        <v/>
      </c>
    </row>
    <row r="389" spans="1:19">
      <c r="A389" s="162">
        <v>386</v>
      </c>
      <c r="B389" t="str">
        <f>IFERROR(INDEX('Miljövärden urval för publ'!$A$2:$AA$600,MATCH('Miljövärden för publ företag'!$A389,'Miljövärden urval för publ'!$R$2:$R$600,0),1),"")</f>
        <v>Västervik Miljö &amp; Energi AB</v>
      </c>
      <c r="C389" t="str">
        <f>IFERROR(INDEX('Miljövärden urval för publ'!$A$2:$AA$600,MATCH('Miljövärden för publ företag'!$A389,'Miljövärden urval för publ'!$R$2:$R$600,0),2),"")</f>
        <v>Gamleby</v>
      </c>
      <c r="D389">
        <f>IFERROR(VLOOKUP($C389,'Miljövärden urval för publ'!$B$2:$H$600,MATCH('Miljövärden för publ företag'!D$4,'Miljövärden urval för publ'!$B$2:$H$2,0),FALSE),"")</f>
        <v>0.131659</v>
      </c>
      <c r="E389">
        <f>IFERROR(VLOOKUP($C389,'Miljövärden urval för publ'!$B$2:$H$600,MATCH('Miljövärden för publ företag'!E$4,'Miljövärden urval för publ'!$B$2:$H$2,0),FALSE),"")</f>
        <v>18.230399999999999</v>
      </c>
      <c r="F389">
        <f>IFERROR(VLOOKUP($C389,'Miljövärden urval för publ'!$B$2:$H$600,MATCH('Miljövärden för publ företag'!F$4,'Miljövärden urval för publ'!$B$2:$H$2,0),FALSE),"")</f>
        <v>9.2442399999999996</v>
      </c>
      <c r="G389">
        <f>IFERROR(VLOOKUP($C389,'Miljövärden urval för publ'!$B$2:$H$600,MATCH('Miljövärden för publ företag'!G$4,'Miljövärden urval för publ'!$B$2:$H$2,0),FALSE),"")</f>
        <v>3.9426500000000003E-2</v>
      </c>
      <c r="J389">
        <f t="shared" si="26"/>
        <v>122</v>
      </c>
      <c r="M389">
        <v>385</v>
      </c>
      <c r="N389" t="str">
        <f t="shared" si="27"/>
        <v/>
      </c>
      <c r="P389" s="158">
        <f t="shared" si="30"/>
        <v>0</v>
      </c>
      <c r="Q389" s="152" t="str">
        <f t="shared" ref="Q389:Q413" si="31">IF(B389=$R$2,C389,"")</f>
        <v/>
      </c>
      <c r="S389" t="str">
        <f t="shared" si="29"/>
        <v/>
      </c>
    </row>
    <row r="390" spans="1:19">
      <c r="A390" s="162">
        <v>387</v>
      </c>
      <c r="B390" t="str">
        <f>IFERROR(INDEX('Miljövärden urval för publ'!$A$2:$AA$600,MATCH('Miljövärden för publ företag'!$A390,'Miljövärden urval för publ'!$R$2:$R$600,0),1),"")</f>
        <v>Västervik Miljö &amp; Energi AB</v>
      </c>
      <c r="C390" t="str">
        <f>IFERROR(INDEX('Miljövärden urval för publ'!$A$2:$AA$600,MATCH('Miljövärden för publ företag'!$A390,'Miljövärden urval för publ'!$R$2:$R$600,0),2),"")</f>
        <v>Västervik</v>
      </c>
      <c r="D390">
        <f>IFERROR(VLOOKUP($C390,'Miljövärden urval för publ'!$B$2:$H$600,MATCH('Miljövärden för publ företag'!D$4,'Miljövärden urval för publ'!$B$2:$H$2,0),FALSE),"")</f>
        <v>9.4763100000000003E-2</v>
      </c>
      <c r="E390">
        <f>IFERROR(VLOOKUP($C390,'Miljövärden urval för publ'!$B$2:$H$600,MATCH('Miljövärden för publ företag'!E$4,'Miljövärden urval för publ'!$B$2:$H$2,0),FALSE),"")</f>
        <v>135.49199999999999</v>
      </c>
      <c r="F390">
        <f>IFERROR(VLOOKUP($C390,'Miljövärden urval för publ'!$B$2:$H$600,MATCH('Miljövärden för publ företag'!F$4,'Miljövärden urval för publ'!$B$2:$H$2,0),FALSE),"")</f>
        <v>4.1676000000000002</v>
      </c>
      <c r="G390">
        <f>IFERROR(VLOOKUP($C390,'Miljövärden urval för publ'!$B$2:$H$600,MATCH('Miljövärden för publ företag'!G$4,'Miljövärden urval för publ'!$B$2:$H$2,0),FALSE),"")</f>
        <v>8.7346400000000001E-3</v>
      </c>
      <c r="J390">
        <f t="shared" ref="J390:J410" si="32">IF(B390=B389,J389,J389+1)</f>
        <v>122</v>
      </c>
      <c r="M390">
        <v>386</v>
      </c>
      <c r="N390" t="str">
        <f t="shared" ref="N390:N410" si="33">IFERROR(INDEX($B$4:$J$487,MATCH(M390,$J$4:$J$487,0),1),"")</f>
        <v/>
      </c>
      <c r="P390" s="158">
        <f t="shared" si="30"/>
        <v>0</v>
      </c>
      <c r="Q390" s="152" t="str">
        <f t="shared" si="31"/>
        <v/>
      </c>
      <c r="S390" t="str">
        <f t="shared" ref="S390:S413" si="34">IFERROR(INDEX($P$4:$Q$468,MATCH(R390,$P$4:$P$468,0),2),"")</f>
        <v/>
      </c>
    </row>
    <row r="391" spans="1:19">
      <c r="A391" s="162">
        <v>388</v>
      </c>
      <c r="B391" t="str">
        <f>IFERROR(INDEX('Miljövärden urval för publ'!$A$2:$AA$600,MATCH('Miljövärden för publ företag'!$A391,'Miljövärden urval för publ'!$R$2:$R$600,0),1),"")</f>
        <v>Västra Mälardalens Energi och Miljö AB</v>
      </c>
      <c r="C391" t="str">
        <f>IFERROR(INDEX('Miljövärden urval för publ'!$A$2:$AA$600,MATCH('Miljövärden för publ företag'!$A391,'Miljövärden urval för publ'!$R$2:$R$600,0),2),"")</f>
        <v>Arboga - Köping</v>
      </c>
      <c r="D391">
        <f>IFERROR(VLOOKUP($C391,'Miljövärden urval för publ'!$B$2:$H$600,MATCH('Miljövärden för publ företag'!D$4,'Miljövärden urval för publ'!$B$2:$H$2,0),FALSE),"")</f>
        <v>6.2428900000000002E-2</v>
      </c>
      <c r="E391">
        <f>IFERROR(VLOOKUP($C391,'Miljövärden urval för publ'!$B$2:$H$600,MATCH('Miljövärden för publ företag'!E$4,'Miljövärden urval för publ'!$B$2:$H$2,0),FALSE),"")</f>
        <v>35.456299999999999</v>
      </c>
      <c r="F391">
        <f>IFERROR(VLOOKUP($C391,'Miljövärden urval för publ'!$B$2:$H$600,MATCH('Miljövärden för publ företag'!F$4,'Miljövärden urval för publ'!$B$2:$H$2,0),FALSE),"")</f>
        <v>4.33683</v>
      </c>
      <c r="G391">
        <f>IFERROR(VLOOKUP($C391,'Miljövärden urval för publ'!$B$2:$H$600,MATCH('Miljövärden för publ företag'!G$4,'Miljövärden urval för publ'!$B$2:$H$2,0),FALSE),"")</f>
        <v>0</v>
      </c>
      <c r="J391">
        <f t="shared" si="32"/>
        <v>123</v>
      </c>
      <c r="M391">
        <v>387</v>
      </c>
      <c r="N391" t="str">
        <f t="shared" si="33"/>
        <v/>
      </c>
      <c r="P391" s="158">
        <f t="shared" si="30"/>
        <v>0</v>
      </c>
      <c r="Q391" s="152" t="str">
        <f t="shared" si="31"/>
        <v/>
      </c>
      <c r="S391" t="str">
        <f t="shared" si="34"/>
        <v/>
      </c>
    </row>
    <row r="392" spans="1:19">
      <c r="A392" s="162">
        <v>389</v>
      </c>
      <c r="B392" t="str">
        <f>IFERROR(INDEX('Miljövärden urval för publ'!$A$2:$AA$600,MATCH('Miljövärden för publ företag'!$A392,'Miljövärden urval för publ'!$R$2:$R$600,0),1),"")</f>
        <v>Växjö Energi AB</v>
      </c>
      <c r="C392" t="str">
        <f>IFERROR(INDEX('Miljövärden urval för publ'!$A$2:$AA$600,MATCH('Miljövärden för publ företag'!$A392,'Miljövärden urval för publ'!$R$2:$R$600,0),2),"")</f>
        <v>Braås</v>
      </c>
      <c r="D392">
        <f>IFERROR(VLOOKUP($C392,'Miljövärden urval för publ'!$B$2:$H$600,MATCH('Miljövärden för publ företag'!D$4,'Miljövärden urval för publ'!$B$2:$H$2,0),FALSE),"")</f>
        <v>7.4232500000000007E-2</v>
      </c>
      <c r="E392">
        <f>IFERROR(VLOOKUP($C392,'Miljövärden urval för publ'!$B$2:$H$600,MATCH('Miljövärden för publ företag'!E$4,'Miljövärden urval för publ'!$B$2:$H$2,0),FALSE),"")</f>
        <v>6.2284300000000004</v>
      </c>
      <c r="F392">
        <f>IFERROR(VLOOKUP($C392,'Miljövärden urval för publ'!$B$2:$H$600,MATCH('Miljövärden för publ företag'!F$4,'Miljövärden urval för publ'!$B$2:$H$2,0),FALSE),"")</f>
        <v>13.2691</v>
      </c>
      <c r="G392">
        <f>IFERROR(VLOOKUP($C392,'Miljövärden urval för publ'!$B$2:$H$600,MATCH('Miljövärden för publ företag'!G$4,'Miljövärden urval för publ'!$B$2:$H$2,0),FALSE),"")</f>
        <v>0</v>
      </c>
      <c r="J392">
        <f t="shared" si="32"/>
        <v>124</v>
      </c>
      <c r="M392">
        <v>388</v>
      </c>
      <c r="N392" t="str">
        <f t="shared" si="33"/>
        <v/>
      </c>
      <c r="P392" s="158">
        <f t="shared" si="30"/>
        <v>0</v>
      </c>
      <c r="Q392" s="152" t="str">
        <f t="shared" si="31"/>
        <v/>
      </c>
      <c r="S392" t="str">
        <f t="shared" si="34"/>
        <v/>
      </c>
    </row>
    <row r="393" spans="1:19">
      <c r="A393" s="162">
        <v>390</v>
      </c>
      <c r="B393" t="str">
        <f>IFERROR(INDEX('Miljövärden urval för publ'!$A$2:$AA$600,MATCH('Miljövärden för publ företag'!$A393,'Miljövärden urval för publ'!$R$2:$R$600,0),1),"")</f>
        <v>Växjö Energi AB</v>
      </c>
      <c r="C393" t="str">
        <f>IFERROR(INDEX('Miljövärden urval för publ'!$A$2:$AA$600,MATCH('Miljövärden för publ företag'!$A393,'Miljövärden urval för publ'!$R$2:$R$600,0),2),"")</f>
        <v>Ingelstad</v>
      </c>
      <c r="D393">
        <f>IFERROR(VLOOKUP($C393,'Miljövärden urval för publ'!$B$2:$H$600,MATCH('Miljövärden för publ företag'!D$4,'Miljövärden urval för publ'!$B$2:$H$2,0),FALSE),"")</f>
        <v>9.5951900000000007E-2</v>
      </c>
      <c r="E393">
        <f>IFERROR(VLOOKUP($C393,'Miljövärden urval för publ'!$B$2:$H$600,MATCH('Miljövärden för publ företag'!E$4,'Miljövärden urval för publ'!$B$2:$H$2,0),FALSE),"")</f>
        <v>5.4920499999999999</v>
      </c>
      <c r="F393">
        <f>IFERROR(VLOOKUP($C393,'Miljövärden urval för publ'!$B$2:$H$600,MATCH('Miljövärden för publ företag'!F$4,'Miljövärden urval för publ'!$B$2:$H$2,0),FALSE),"")</f>
        <v>14.3101</v>
      </c>
      <c r="G393">
        <f>IFERROR(VLOOKUP($C393,'Miljövärden urval för publ'!$B$2:$H$600,MATCH('Miljövärden för publ företag'!G$4,'Miljövärden urval för publ'!$B$2:$H$2,0),FALSE),"")</f>
        <v>0</v>
      </c>
      <c r="J393">
        <f t="shared" si="32"/>
        <v>124</v>
      </c>
      <c r="M393">
        <v>389</v>
      </c>
      <c r="N393" t="str">
        <f t="shared" si="33"/>
        <v/>
      </c>
      <c r="P393" s="158">
        <f t="shared" ref="P393:P412" si="35">IF(Q393="",P392,P392+1)</f>
        <v>0</v>
      </c>
      <c r="Q393" s="152" t="str">
        <f t="shared" si="31"/>
        <v/>
      </c>
      <c r="S393" t="str">
        <f t="shared" si="34"/>
        <v/>
      </c>
    </row>
    <row r="394" spans="1:19">
      <c r="A394" s="162">
        <v>391</v>
      </c>
      <c r="B394" t="str">
        <f>IFERROR(INDEX('Miljövärden urval för publ'!$A$2:$AA$600,MATCH('Miljövärden för publ företag'!$A394,'Miljövärden urval för publ'!$R$2:$R$600,0),1),"")</f>
        <v>Växjö Energi AB</v>
      </c>
      <c r="C394" t="str">
        <f>IFERROR(INDEX('Miljövärden urval för publ'!$A$2:$AA$600,MATCH('Miljövärden för publ företag'!$A394,'Miljövärden urval för publ'!$R$2:$R$600,0),2),"")</f>
        <v>Rottne</v>
      </c>
      <c r="D394">
        <f>IFERROR(VLOOKUP($C394,'Miljövärden urval för publ'!$B$2:$H$600,MATCH('Miljövärden för publ företag'!D$4,'Miljövärden urval för publ'!$B$2:$H$2,0),FALSE),"")</f>
        <v>4.6238799999999997E-2</v>
      </c>
      <c r="E394">
        <f>IFERROR(VLOOKUP($C394,'Miljövärden urval för publ'!$B$2:$H$600,MATCH('Miljövärden för publ företag'!E$4,'Miljövärden urval för publ'!$B$2:$H$2,0),FALSE),"")</f>
        <v>5.5769000000000002</v>
      </c>
      <c r="F394">
        <f>IFERROR(VLOOKUP($C394,'Miljövärden urval för publ'!$B$2:$H$600,MATCH('Miljövärden för publ företag'!F$4,'Miljövärden urval för publ'!$B$2:$H$2,0),FALSE),"")</f>
        <v>10.065</v>
      </c>
      <c r="G394">
        <f>IFERROR(VLOOKUP($C394,'Miljövärden urval för publ'!$B$2:$H$600,MATCH('Miljövärden för publ företag'!G$4,'Miljövärden urval för publ'!$B$2:$H$2,0),FALSE),"")</f>
        <v>0</v>
      </c>
      <c r="J394">
        <f t="shared" si="32"/>
        <v>124</v>
      </c>
      <c r="M394">
        <v>390</v>
      </c>
      <c r="N394" t="str">
        <f t="shared" si="33"/>
        <v/>
      </c>
      <c r="P394" s="158">
        <f t="shared" si="35"/>
        <v>0</v>
      </c>
      <c r="Q394" s="152" t="str">
        <f t="shared" si="31"/>
        <v/>
      </c>
      <c r="S394" t="str">
        <f t="shared" si="34"/>
        <v/>
      </c>
    </row>
    <row r="395" spans="1:19">
      <c r="A395" s="162">
        <v>392</v>
      </c>
      <c r="B395" t="str">
        <f>IFERROR(INDEX('Miljövärden urval för publ'!$A$2:$AA$600,MATCH('Miljövärden för publ företag'!$A395,'Miljövärden urval för publ'!$R$2:$R$600,0),1),"")</f>
        <v>Växjö Energi AB</v>
      </c>
      <c r="C395" t="str">
        <f>IFERROR(INDEX('Miljövärden urval för publ'!$A$2:$AA$600,MATCH('Miljövärden för publ företag'!$A395,'Miljövärden urval för publ'!$R$2:$R$600,0),2),"")</f>
        <v>Växjö fjärrkyla</v>
      </c>
      <c r="D395">
        <f>IFERROR(VLOOKUP($C395,'Miljövärden urval för publ'!$B$2:$H$600,MATCH('Miljövärden för publ företag'!D$4,'Miljövärden urval för publ'!$B$2:$H$2,0),FALSE),"")</f>
        <v>4.2375599999999999E-2</v>
      </c>
      <c r="E395">
        <f>IFERROR(VLOOKUP($C395,'Miljövärden urval för publ'!$B$2:$H$600,MATCH('Miljövärden för publ företag'!E$4,'Miljövärden urval för publ'!$B$2:$H$2,0),FALSE),"")</f>
        <v>4.6352399999999996</v>
      </c>
      <c r="F395">
        <f>IFERROR(VLOOKUP($C395,'Miljövärden urval för publ'!$B$2:$H$600,MATCH('Miljövärden för publ företag'!F$4,'Miljövärden urval för publ'!$B$2:$H$2,0),FALSE),"")</f>
        <v>8.1116700000000002</v>
      </c>
      <c r="G395">
        <f>IFERROR(VLOOKUP($C395,'Miljövärden urval för publ'!$B$2:$H$600,MATCH('Miljövärden för publ företag'!G$4,'Miljövärden urval för publ'!$B$2:$H$2,0),FALSE),"")</f>
        <v>0</v>
      </c>
      <c r="J395">
        <f t="shared" si="32"/>
        <v>124</v>
      </c>
      <c r="M395">
        <v>391</v>
      </c>
      <c r="N395" t="str">
        <f t="shared" si="33"/>
        <v/>
      </c>
      <c r="P395" s="158">
        <f t="shared" si="35"/>
        <v>0</v>
      </c>
      <c r="Q395" s="152" t="str">
        <f t="shared" si="31"/>
        <v/>
      </c>
      <c r="S395" t="str">
        <f t="shared" si="34"/>
        <v/>
      </c>
    </row>
    <row r="396" spans="1:19">
      <c r="A396" s="162">
        <v>393</v>
      </c>
      <c r="B396" t="str">
        <f>IFERROR(INDEX('Miljövärden urval för publ'!$A$2:$AA$600,MATCH('Miljövärden för publ företag'!$A396,'Miljövärden urval för publ'!$R$2:$R$600,0),1),"")</f>
        <v>Växjö Energi AB</v>
      </c>
      <c r="C396" t="str">
        <f>IFERROR(INDEX('Miljövärden urval för publ'!$A$2:$AA$600,MATCH('Miljövärden för publ företag'!$A396,'Miljövärden urval för publ'!$R$2:$R$600,0),2),"")</f>
        <v>Växjö fjärrvärme</v>
      </c>
      <c r="D396">
        <f>IFERROR(VLOOKUP($C396,'Miljövärden urval för publ'!$B$2:$H$600,MATCH('Miljövärden för publ företag'!D$4,'Miljövärden urval för publ'!$B$2:$H$2,0),FALSE),"")</f>
        <v>2.64151E-2</v>
      </c>
      <c r="E396">
        <f>IFERROR(VLOOKUP($C396,'Miljövärden urval för publ'!$B$2:$H$600,MATCH('Miljövärden för publ företag'!E$4,'Miljövärden urval för publ'!$B$2:$H$2,0),FALSE),"")</f>
        <v>3.4479000000000002</v>
      </c>
      <c r="F396">
        <f>IFERROR(VLOOKUP($C396,'Miljövärden urval för publ'!$B$2:$H$600,MATCH('Miljövärden för publ företag'!F$4,'Miljövärden urval för publ'!$B$2:$H$2,0),FALSE),"")</f>
        <v>5.9446500000000002</v>
      </c>
      <c r="G396">
        <f>IFERROR(VLOOKUP($C396,'Miljövärden urval för publ'!$B$2:$H$600,MATCH('Miljövärden för publ företag'!G$4,'Miljövärden urval för publ'!$B$2:$H$2,0),FALSE),"")</f>
        <v>0</v>
      </c>
      <c r="J396">
        <f t="shared" si="32"/>
        <v>124</v>
      </c>
      <c r="M396">
        <v>392</v>
      </c>
      <c r="N396" t="str">
        <f t="shared" si="33"/>
        <v/>
      </c>
      <c r="P396" s="158">
        <f t="shared" si="35"/>
        <v>0</v>
      </c>
      <c r="Q396" s="152" t="str">
        <f t="shared" si="31"/>
        <v/>
      </c>
      <c r="S396" t="str">
        <f t="shared" si="34"/>
        <v/>
      </c>
    </row>
    <row r="397" spans="1:19">
      <c r="A397" s="162">
        <v>394</v>
      </c>
      <c r="B397" t="str">
        <f>IFERROR(INDEX('Miljövärden urval för publ'!$A$2:$AA$600,MATCH('Miljövärden för publ företag'!$A397,'Miljövärden urval för publ'!$R$2:$R$600,0),1),"")</f>
        <v>Ystad Energi AB</v>
      </c>
      <c r="C397" t="str">
        <f>IFERROR(INDEX('Miljövärden urval för publ'!$A$2:$AA$600,MATCH('Miljövärden för publ företag'!$A397,'Miljövärden urval för publ'!$R$2:$R$600,0),2),"")</f>
        <v>Ystad</v>
      </c>
      <c r="D397">
        <f>IFERROR(VLOOKUP($C397,'Miljövärden urval för publ'!$B$2:$H$600,MATCH('Miljövärden för publ företag'!D$4,'Miljövärden urval för publ'!$B$2:$H$2,0),FALSE),"")</f>
        <v>4.4156800000000003E-2</v>
      </c>
      <c r="E397">
        <f>IFERROR(VLOOKUP($C397,'Miljövärden urval för publ'!$B$2:$H$600,MATCH('Miljövärden för publ företag'!E$4,'Miljövärden urval för publ'!$B$2:$H$2,0),FALSE),"")</f>
        <v>4.6497599999999997</v>
      </c>
      <c r="F397">
        <f>IFERROR(VLOOKUP($C397,'Miljövärden urval för publ'!$B$2:$H$600,MATCH('Miljövärden för publ företag'!F$4,'Miljövärden urval för publ'!$B$2:$H$2,0),FALSE),"")</f>
        <v>8.3767499999999995</v>
      </c>
      <c r="G397">
        <f>IFERROR(VLOOKUP($C397,'Miljövärden urval för publ'!$B$2:$H$600,MATCH('Miljövärden för publ företag'!G$4,'Miljövärden urval för publ'!$B$2:$H$2,0),FALSE),"")</f>
        <v>0</v>
      </c>
      <c r="J397">
        <f t="shared" si="32"/>
        <v>125</v>
      </c>
      <c r="M397">
        <v>393</v>
      </c>
      <c r="N397" t="str">
        <f t="shared" si="33"/>
        <v/>
      </c>
      <c r="P397" s="158">
        <f t="shared" si="35"/>
        <v>0</v>
      </c>
      <c r="Q397" s="152" t="str">
        <f t="shared" si="31"/>
        <v/>
      </c>
      <c r="S397" t="str">
        <f t="shared" si="34"/>
        <v/>
      </c>
    </row>
    <row r="398" spans="1:19">
      <c r="A398" s="162">
        <v>395</v>
      </c>
      <c r="B398" t="str">
        <f>IFERROR(INDEX('Miljövärden urval för publ'!$A$2:$AA$600,MATCH('Miljövärden för publ företag'!$A398,'Miljövärden urval för publ'!$R$2:$R$600,0),1),"")</f>
        <v>Ånge Energi AB</v>
      </c>
      <c r="C398" t="str">
        <f>IFERROR(INDEX('Miljövärden urval för publ'!$A$2:$AA$600,MATCH('Miljövärden för publ företag'!$A398,'Miljövärden urval för publ'!$R$2:$R$600,0),2),"")</f>
        <v>Fränsta</v>
      </c>
      <c r="D398">
        <f>IFERROR(VLOOKUP($C398,'Miljövärden urval för publ'!$B$2:$H$600,MATCH('Miljövärden för publ företag'!D$4,'Miljövärden urval för publ'!$B$2:$H$2,0),FALSE),"")</f>
        <v>0.19878100000000001</v>
      </c>
      <c r="E398">
        <f>IFERROR(VLOOKUP($C398,'Miljövärden urval för publ'!$B$2:$H$600,MATCH('Miljövärden för publ företag'!E$4,'Miljövärden urval för publ'!$B$2:$H$2,0),FALSE),"")</f>
        <v>10.485300000000001</v>
      </c>
      <c r="F398">
        <f>IFERROR(VLOOKUP($C398,'Miljövärden urval för publ'!$B$2:$H$600,MATCH('Miljövärden för publ företag'!F$4,'Miljövärden urval för publ'!$B$2:$H$2,0),FALSE),"")</f>
        <v>17.195499999999999</v>
      </c>
      <c r="G398">
        <f>IFERROR(VLOOKUP($C398,'Miljövärden urval för publ'!$B$2:$H$600,MATCH('Miljövärden för publ företag'!G$4,'Miljövärden urval för publ'!$B$2:$H$2,0),FALSE),"")</f>
        <v>1.7202200000000001E-2</v>
      </c>
      <c r="J398">
        <f t="shared" si="32"/>
        <v>126</v>
      </c>
      <c r="M398">
        <v>394</v>
      </c>
      <c r="N398" t="str">
        <f t="shared" si="33"/>
        <v/>
      </c>
      <c r="P398" s="158">
        <f t="shared" si="35"/>
        <v>0</v>
      </c>
      <c r="Q398" s="152" t="str">
        <f t="shared" si="31"/>
        <v/>
      </c>
      <c r="S398" t="str">
        <f t="shared" si="34"/>
        <v/>
      </c>
    </row>
    <row r="399" spans="1:19">
      <c r="A399" s="162">
        <v>396</v>
      </c>
      <c r="B399" t="str">
        <f>IFERROR(INDEX('Miljövärden urval för publ'!$A$2:$AA$600,MATCH('Miljövärden för publ företag'!$A399,'Miljövärden urval för publ'!$R$2:$R$600,0),1),"")</f>
        <v>Ånge Energi AB</v>
      </c>
      <c r="C399" t="str">
        <f>IFERROR(INDEX('Miljövärden urval för publ'!$A$2:$AA$600,MATCH('Miljövärden för publ företag'!$A399,'Miljövärden urval för publ'!$R$2:$R$600,0),2),"")</f>
        <v>Ånge</v>
      </c>
      <c r="D399">
        <f>IFERROR(VLOOKUP($C399,'Miljövärden urval för publ'!$B$2:$H$600,MATCH('Miljövärden för publ företag'!D$4,'Miljövärden urval för publ'!$B$2:$H$2,0),FALSE),"")</f>
        <v>8.7859599999999996E-2</v>
      </c>
      <c r="E399">
        <f>IFERROR(VLOOKUP($C399,'Miljövärden urval för publ'!$B$2:$H$600,MATCH('Miljövärden för publ företag'!E$4,'Miljövärden urval för publ'!$B$2:$H$2,0),FALSE),"")</f>
        <v>4.4141700000000004</v>
      </c>
      <c r="F399">
        <f>IFERROR(VLOOKUP($C399,'Miljövärden urval för publ'!$B$2:$H$600,MATCH('Miljövärden för publ företag'!F$4,'Miljövärden urval för publ'!$B$2:$H$2,0),FALSE),"")</f>
        <v>5.2162899999999999</v>
      </c>
      <c r="G399">
        <f>IFERROR(VLOOKUP($C399,'Miljövärden urval för publ'!$B$2:$H$600,MATCH('Miljövärden för publ företag'!G$4,'Miljövärden urval för publ'!$B$2:$H$2,0),FALSE),"")</f>
        <v>5.8671399999999999E-3</v>
      </c>
      <c r="J399">
        <f t="shared" si="32"/>
        <v>126</v>
      </c>
      <c r="M399">
        <v>395</v>
      </c>
      <c r="N399" t="str">
        <f t="shared" si="33"/>
        <v/>
      </c>
      <c r="P399" s="158">
        <f t="shared" si="35"/>
        <v>0</v>
      </c>
      <c r="Q399" s="152" t="str">
        <f t="shared" si="31"/>
        <v/>
      </c>
      <c r="S399" t="str">
        <f t="shared" si="34"/>
        <v/>
      </c>
    </row>
    <row r="400" spans="1:19">
      <c r="A400" s="162">
        <v>397</v>
      </c>
      <c r="B400" t="str">
        <f>IFERROR(INDEX('Miljövärden urval för publ'!$A$2:$AA$600,MATCH('Miljövärden för publ företag'!$A400,'Miljövärden urval för publ'!$R$2:$R$600,0),1),"")</f>
        <v>Öresundskraft AB</v>
      </c>
      <c r="C400" t="str">
        <f>IFERROR(INDEX('Miljövärden urval för publ'!$A$2:$AA$600,MATCH('Miljövärden för publ företag'!$A400,'Miljövärden urval för publ'!$R$2:$R$600,0),2),"")</f>
        <v>Helsingborg</v>
      </c>
      <c r="D400">
        <f>IFERROR(VLOOKUP($C400,'Miljövärden urval för publ'!$B$2:$H$600,MATCH('Miljövärden för publ företag'!D$4,'Miljövärden urval för publ'!$B$2:$H$2,0),FALSE),"")</f>
        <v>8.2767900000000005E-2</v>
      </c>
      <c r="E400">
        <f>IFERROR(VLOOKUP($C400,'Miljövärden urval för publ'!$B$2:$H$600,MATCH('Miljövärden för publ företag'!E$4,'Miljövärden urval för publ'!$B$2:$H$2,0),FALSE),"")</f>
        <v>68.633300000000006</v>
      </c>
      <c r="F400">
        <f>IFERROR(VLOOKUP($C400,'Miljövärden urval för publ'!$B$2:$H$600,MATCH('Miljövärden för publ företag'!F$4,'Miljövärden urval för publ'!$B$2:$H$2,0),FALSE),"")</f>
        <v>2.3258000000000001</v>
      </c>
      <c r="G400">
        <f>IFERROR(VLOOKUP($C400,'Miljövärden urval för publ'!$B$2:$H$600,MATCH('Miljövärden för publ företag'!G$4,'Miljövärden urval för publ'!$B$2:$H$2,0),FALSE),"")</f>
        <v>2.8181899999999999E-3</v>
      </c>
      <c r="J400">
        <f t="shared" si="32"/>
        <v>127</v>
      </c>
      <c r="M400">
        <v>396</v>
      </c>
      <c r="N400" t="str">
        <f t="shared" si="33"/>
        <v/>
      </c>
      <c r="P400" s="158">
        <f t="shared" si="35"/>
        <v>0</v>
      </c>
      <c r="Q400" s="152" t="str">
        <f t="shared" si="31"/>
        <v/>
      </c>
      <c r="S400" t="str">
        <f t="shared" si="34"/>
        <v/>
      </c>
    </row>
    <row r="401" spans="1:19">
      <c r="A401" s="162">
        <v>398</v>
      </c>
      <c r="B401" t="str">
        <f>IFERROR(INDEX('Miljövärden urval för publ'!$A$2:$AA$600,MATCH('Miljövärden för publ företag'!$A401,'Miljövärden urval för publ'!$R$2:$R$600,0),1),"")</f>
        <v>Öresundskraft AB</v>
      </c>
      <c r="C401" t="str">
        <f>IFERROR(INDEX('Miljövärden urval för publ'!$A$2:$AA$600,MATCH('Miljövärden för publ företag'!$A401,'Miljövärden urval för publ'!$R$2:$R$600,0),2),"")</f>
        <v>Ängelholm</v>
      </c>
      <c r="D401">
        <f>IFERROR(VLOOKUP($C401,'Miljövärden urval för publ'!$B$2:$H$600,MATCH('Miljövärden för publ företag'!D$4,'Miljövärden urval för publ'!$B$2:$H$2,0),FALSE),"")</f>
        <v>0.13453599999999999</v>
      </c>
      <c r="E401">
        <f>IFERROR(VLOOKUP($C401,'Miljövärden urval för publ'!$B$2:$H$600,MATCH('Miljövärden för publ företag'!E$4,'Miljövärden urval för publ'!$B$2:$H$2,0),FALSE),"")</f>
        <v>7.7193699999999996</v>
      </c>
      <c r="F401">
        <f>IFERROR(VLOOKUP($C401,'Miljövärden urval för publ'!$B$2:$H$600,MATCH('Miljövärden för publ företag'!F$4,'Miljövärden urval för publ'!$B$2:$H$2,0),FALSE),"")</f>
        <v>4.7478499999999997</v>
      </c>
      <c r="G401">
        <f>IFERROR(VLOOKUP($C401,'Miljövärden urval för publ'!$B$2:$H$600,MATCH('Miljövärden för publ företag'!G$4,'Miljövärden urval för publ'!$B$2:$H$2,0),FALSE),"")</f>
        <v>4.9693300000000001E-3</v>
      </c>
      <c r="J401">
        <f t="shared" si="32"/>
        <v>127</v>
      </c>
      <c r="M401">
        <v>397</v>
      </c>
      <c r="N401" t="str">
        <f t="shared" si="33"/>
        <v/>
      </c>
      <c r="P401" s="158">
        <f t="shared" si="35"/>
        <v>0</v>
      </c>
      <c r="Q401" s="152" t="str">
        <f t="shared" si="31"/>
        <v/>
      </c>
      <c r="S401" t="str">
        <f t="shared" si="34"/>
        <v/>
      </c>
    </row>
    <row r="402" spans="1:19">
      <c r="A402" s="162">
        <v>399</v>
      </c>
      <c r="B402" t="str">
        <f>IFERROR(INDEX('Miljövärden urval för publ'!$A$2:$AA$600,MATCH('Miljövärden för publ företag'!$A402,'Miljövärden urval för publ'!$R$2:$R$600,0),1),"")</f>
        <v>Örkelljunga Fjärrvärmeverk AB</v>
      </c>
      <c r="C402" t="str">
        <f>IFERROR(INDEX('Miljövärden urval för publ'!$A$2:$AA$600,MATCH('Miljövärden för publ företag'!$A402,'Miljövärden urval för publ'!$R$2:$R$600,0),2),"")</f>
        <v>Örkelljunga</v>
      </c>
      <c r="D402">
        <f>IFERROR(VLOOKUP($C402,'Miljövärden urval för publ'!$B$2:$H$600,MATCH('Miljövärden för publ företag'!D$4,'Miljövärden urval för publ'!$B$2:$H$2,0),FALSE),"")</f>
        <v>0.11485099999999999</v>
      </c>
      <c r="E402">
        <f>IFERROR(VLOOKUP($C402,'Miljövärden urval för publ'!$B$2:$H$600,MATCH('Miljövärden för publ företag'!E$4,'Miljövärden urval för publ'!$B$2:$H$2,0),FALSE),"")</f>
        <v>16.099</v>
      </c>
      <c r="F402">
        <f>IFERROR(VLOOKUP($C402,'Miljövärden urval för publ'!$B$2:$H$600,MATCH('Miljövärden för publ företag'!F$4,'Miljövärden urval för publ'!$B$2:$H$2,0),FALSE),"")</f>
        <v>8.6490600000000004</v>
      </c>
      <c r="G402">
        <f>IFERROR(VLOOKUP($C402,'Miljövärden urval för publ'!$B$2:$H$600,MATCH('Miljövärden för publ företag'!G$4,'Miljövärden urval för publ'!$B$2:$H$2,0),FALSE),"")</f>
        <v>1.28158E-2</v>
      </c>
      <c r="J402">
        <f t="shared" si="32"/>
        <v>128</v>
      </c>
      <c r="M402">
        <v>398</v>
      </c>
      <c r="N402" t="str">
        <f t="shared" si="33"/>
        <v/>
      </c>
      <c r="P402" s="158">
        <f t="shared" si="35"/>
        <v>0</v>
      </c>
      <c r="Q402" s="152" t="str">
        <f t="shared" si="31"/>
        <v/>
      </c>
      <c r="S402" t="str">
        <f t="shared" si="34"/>
        <v/>
      </c>
    </row>
    <row r="403" spans="1:19">
      <c r="A403" s="162">
        <v>400</v>
      </c>
      <c r="B403" t="str">
        <f>IFERROR(INDEX('Miljövärden urval för publ'!$A$2:$AA$600,MATCH('Miljövärden för publ företag'!$A403,'Miljövärden urval för publ'!$R$2:$R$600,0),1),"")</f>
        <v>Österlens Kraft AB</v>
      </c>
      <c r="C403" t="str">
        <f>IFERROR(INDEX('Miljövärden urval för publ'!$A$2:$AA$600,MATCH('Miljövärden för publ företag'!$A403,'Miljövärden urval för publ'!$R$2:$R$600,0),2),"")</f>
        <v>Simrishamn</v>
      </c>
      <c r="D403">
        <f>IFERROR(VLOOKUP($C403,'Miljövärden urval för publ'!$B$2:$H$600,MATCH('Miljövärden för publ företag'!D$4,'Miljövärden urval för publ'!$B$2:$H$2,0),FALSE),"")</f>
        <v>0.122715</v>
      </c>
      <c r="E403">
        <f>IFERROR(VLOOKUP($C403,'Miljövärden urval för publ'!$B$2:$H$600,MATCH('Miljövärden för publ företag'!E$4,'Miljövärden urval för publ'!$B$2:$H$2,0),FALSE),"")</f>
        <v>18.0626</v>
      </c>
      <c r="F403">
        <f>IFERROR(VLOOKUP($C403,'Miljövärden urval för publ'!$B$2:$H$600,MATCH('Miljövärden för publ företag'!F$4,'Miljövärden urval för publ'!$B$2:$H$2,0),FALSE),"")</f>
        <v>8.6766699999999997</v>
      </c>
      <c r="G403">
        <f>IFERROR(VLOOKUP($C403,'Miljövärden urval för publ'!$B$2:$H$600,MATCH('Miljövärden för publ företag'!G$4,'Miljövärden urval för publ'!$B$2:$H$2,0),FALSE),"")</f>
        <v>2.0603900000000001E-2</v>
      </c>
      <c r="J403">
        <f t="shared" si="32"/>
        <v>129</v>
      </c>
      <c r="M403">
        <v>399</v>
      </c>
      <c r="N403" t="str">
        <f t="shared" si="33"/>
        <v/>
      </c>
      <c r="P403" s="158">
        <f t="shared" si="35"/>
        <v>0</v>
      </c>
      <c r="Q403" s="152" t="str">
        <f t="shared" si="31"/>
        <v/>
      </c>
      <c r="S403" t="str">
        <f t="shared" si="34"/>
        <v/>
      </c>
    </row>
    <row r="404" spans="1:19">
      <c r="A404" s="162">
        <v>401</v>
      </c>
      <c r="B404" t="str">
        <f>IFERROR(INDEX('Miljövärden urval för publ'!$A$2:$AA$600,MATCH('Miljövärden för publ företag'!$A404,'Miljövärden urval för publ'!$R$2:$R$600,0),1),"")</f>
        <v>Övik Energi AB</v>
      </c>
      <c r="C404" t="str">
        <f>IFERROR(INDEX('Miljövärden urval för publ'!$A$2:$AA$600,MATCH('Miljövärden för publ företag'!$A404,'Miljövärden urval för publ'!$R$2:$R$600,0),2),"")</f>
        <v>Bjästa</v>
      </c>
      <c r="D404">
        <f>IFERROR(VLOOKUP($C404,'Miljövärden urval för publ'!$B$2:$H$600,MATCH('Miljövärden för publ företag'!D$4,'Miljövärden urval för publ'!$B$2:$H$2,0),FALSE),"")</f>
        <v>5.9692000000000002E-2</v>
      </c>
      <c r="E404">
        <f>IFERROR(VLOOKUP($C404,'Miljövärden urval för publ'!$B$2:$H$600,MATCH('Miljövärden för publ företag'!E$4,'Miljövärden urval för publ'!$B$2:$H$2,0),FALSE),"")</f>
        <v>13.616300000000001</v>
      </c>
      <c r="F404">
        <f>IFERROR(VLOOKUP($C404,'Miljövärden urval för publ'!$B$2:$H$600,MATCH('Miljövärden för publ företag'!F$4,'Miljövärden urval för publ'!$B$2:$H$2,0),FALSE),"")</f>
        <v>8.8893000000000004</v>
      </c>
      <c r="G404">
        <f>IFERROR(VLOOKUP($C404,'Miljövärden urval för publ'!$B$2:$H$600,MATCH('Miljövärden för publ företag'!G$4,'Miljövärden urval för publ'!$B$2:$H$2,0),FALSE),"")</f>
        <v>1.37643E-2</v>
      </c>
      <c r="J404">
        <f t="shared" si="32"/>
        <v>130</v>
      </c>
      <c r="M404">
        <v>400</v>
      </c>
      <c r="N404" t="str">
        <f t="shared" si="33"/>
        <v/>
      </c>
      <c r="P404" s="158">
        <f t="shared" si="35"/>
        <v>0</v>
      </c>
      <c r="Q404" s="152" t="str">
        <f t="shared" si="31"/>
        <v/>
      </c>
      <c r="S404" t="str">
        <f t="shared" si="34"/>
        <v/>
      </c>
    </row>
    <row r="405" spans="1:19">
      <c r="A405" s="162">
        <v>402</v>
      </c>
      <c r="B405" t="str">
        <f>IFERROR(INDEX('Miljövärden urval för publ'!$A$2:$AA$600,MATCH('Miljövärden för publ företag'!$A405,'Miljövärden urval för publ'!$R$2:$R$600,0),1),"")</f>
        <v>Övik Energi AB</v>
      </c>
      <c r="C405" t="str">
        <f>IFERROR(INDEX('Miljövärden urval för publ'!$A$2:$AA$600,MATCH('Miljövärden för publ företag'!$A405,'Miljövärden urval för publ'!$R$2:$R$600,0),2),"")</f>
        <v>Bredbyn</v>
      </c>
      <c r="D405">
        <f>IFERROR(VLOOKUP($C405,'Miljövärden urval för publ'!$B$2:$H$600,MATCH('Miljövärden för publ företag'!D$4,'Miljövärden urval för publ'!$B$2:$H$2,0),FALSE),"")</f>
        <v>5.92933E-2</v>
      </c>
      <c r="E405">
        <f>IFERROR(VLOOKUP($C405,'Miljövärden urval för publ'!$B$2:$H$600,MATCH('Miljövärden för publ företag'!E$4,'Miljövärden urval för publ'!$B$2:$H$2,0),FALSE),"")</f>
        <v>18.638200000000001</v>
      </c>
      <c r="F405">
        <f>IFERROR(VLOOKUP($C405,'Miljövärden urval för publ'!$B$2:$H$600,MATCH('Miljövärden för publ företag'!F$4,'Miljövärden urval för publ'!$B$2:$H$2,0),FALSE),"")</f>
        <v>7.9236000000000004</v>
      </c>
      <c r="G405">
        <f>IFERROR(VLOOKUP($C405,'Miljövärden urval för publ'!$B$2:$H$600,MATCH('Miljövärden för publ företag'!G$4,'Miljövärden urval för publ'!$B$2:$H$2,0),FALSE),"")</f>
        <v>2.36916E-2</v>
      </c>
      <c r="J405">
        <f t="shared" si="32"/>
        <v>130</v>
      </c>
      <c r="M405">
        <v>401</v>
      </c>
      <c r="N405" t="str">
        <f t="shared" si="33"/>
        <v/>
      </c>
      <c r="P405" s="158">
        <f t="shared" si="35"/>
        <v>0</v>
      </c>
      <c r="Q405" s="152" t="str">
        <f t="shared" si="31"/>
        <v/>
      </c>
      <c r="S405" t="str">
        <f t="shared" si="34"/>
        <v/>
      </c>
    </row>
    <row r="406" spans="1:19">
      <c r="A406" s="162">
        <v>403</v>
      </c>
      <c r="B406" t="str">
        <f>IFERROR(INDEX('Miljövärden urval för publ'!$A$2:$AA$600,MATCH('Miljövärden för publ företag'!$A406,'Miljövärden urval för publ'!$R$2:$R$600,0),1),"")</f>
        <v>Övik Energi AB</v>
      </c>
      <c r="C406" t="str">
        <f>IFERROR(INDEX('Miljövärden urval för publ'!$A$2:$AA$600,MATCH('Miljövärden för publ företag'!$A406,'Miljövärden urval för publ'!$R$2:$R$600,0),2),"")</f>
        <v>Husum</v>
      </c>
      <c r="D406">
        <f>IFERROR(VLOOKUP($C406,'Miljövärden urval för publ'!$B$2:$H$600,MATCH('Miljövärden för publ företag'!D$4,'Miljövärden urval för publ'!$B$2:$H$2,0),FALSE),"")</f>
        <v>0.107312</v>
      </c>
      <c r="E406">
        <f>IFERROR(VLOOKUP($C406,'Miljövärden urval för publ'!$B$2:$H$600,MATCH('Miljövärden för publ företag'!E$4,'Miljövärden urval för publ'!$B$2:$H$2,0),FALSE),"")</f>
        <v>17.310700000000001</v>
      </c>
      <c r="F406">
        <f>IFERROR(VLOOKUP($C406,'Miljövärden urval för publ'!$B$2:$H$600,MATCH('Miljövärden för publ företag'!F$4,'Miljövärden urval för publ'!$B$2:$H$2,0),FALSE),"")</f>
        <v>2.5116700000000001</v>
      </c>
      <c r="G406">
        <f>IFERROR(VLOOKUP($C406,'Miljövärden urval för publ'!$B$2:$H$600,MATCH('Miljövärden för publ företag'!G$4,'Miljövärden urval för publ'!$B$2:$H$2,0),FALSE),"")</f>
        <v>2.7706499999999998E-2</v>
      </c>
      <c r="J406">
        <f t="shared" si="32"/>
        <v>130</v>
      </c>
      <c r="M406">
        <v>402</v>
      </c>
      <c r="N406" t="str">
        <f t="shared" si="33"/>
        <v/>
      </c>
      <c r="P406" s="158">
        <f t="shared" si="35"/>
        <v>0</v>
      </c>
      <c r="Q406" s="152" t="str">
        <f t="shared" si="31"/>
        <v/>
      </c>
      <c r="S406" t="str">
        <f t="shared" si="34"/>
        <v/>
      </c>
    </row>
    <row r="407" spans="1:19">
      <c r="A407" s="162">
        <v>404</v>
      </c>
      <c r="B407" t="str">
        <f>IFERROR(INDEX('Miljövärden urval för publ'!$A$2:$AA$600,MATCH('Miljövärden för publ företag'!$A407,'Miljövärden urval för publ'!$R$2:$R$600,0),1),"")</f>
        <v>Övik Energi AB</v>
      </c>
      <c r="C407" t="str">
        <f>IFERROR(INDEX('Miljövärden urval för publ'!$A$2:$AA$600,MATCH('Miljövärden för publ företag'!$A407,'Miljövärden urval för publ'!$R$2:$R$600,0),2),"")</f>
        <v>Moliden</v>
      </c>
      <c r="D407">
        <f>IFERROR(VLOOKUP($C407,'Miljövärden urval för publ'!$B$2:$H$600,MATCH('Miljövärden för publ företag'!D$4,'Miljövärden urval för publ'!$B$2:$H$2,0),FALSE),"")</f>
        <v>0.22059200000000001</v>
      </c>
      <c r="E407">
        <f>IFERROR(VLOOKUP($C407,'Miljövärden urval för publ'!$B$2:$H$600,MATCH('Miljövärden för publ företag'!E$4,'Miljövärden urval för publ'!$B$2:$H$2,0),FALSE),"")</f>
        <v>21.401399999999999</v>
      </c>
      <c r="F407">
        <f>IFERROR(VLOOKUP($C407,'Miljövärden urval för publ'!$B$2:$H$600,MATCH('Miljövärden för publ företag'!F$4,'Miljövärden urval för publ'!$B$2:$H$2,0),FALSE),"")</f>
        <v>22.353200000000001</v>
      </c>
      <c r="G407">
        <f>IFERROR(VLOOKUP($C407,'Miljövärden urval för publ'!$B$2:$H$600,MATCH('Miljövärden för publ företag'!G$4,'Miljövärden urval för publ'!$B$2:$H$2,0),FALSE),"")</f>
        <v>3.0822499999999999E-2</v>
      </c>
      <c r="J407">
        <f t="shared" si="32"/>
        <v>130</v>
      </c>
      <c r="M407">
        <v>403</v>
      </c>
      <c r="N407" t="str">
        <f t="shared" si="33"/>
        <v/>
      </c>
      <c r="P407" s="158">
        <f t="shared" si="35"/>
        <v>0</v>
      </c>
      <c r="Q407" s="152" t="str">
        <f t="shared" si="31"/>
        <v/>
      </c>
      <c r="S407" t="str">
        <f t="shared" si="34"/>
        <v/>
      </c>
    </row>
    <row r="408" spans="1:19">
      <c r="A408" s="162">
        <v>405</v>
      </c>
      <c r="B408" t="str">
        <f>IFERROR(INDEX('Miljövärden urval för publ'!$A$2:$AA$600,MATCH('Miljövärden för publ företag'!$A408,'Miljövärden urval för publ'!$R$2:$R$600,0),1),"")</f>
        <v>Övik Energi AB</v>
      </c>
      <c r="C408" t="str">
        <f>IFERROR(INDEX('Miljövärden urval för publ'!$A$2:$AA$600,MATCH('Miljövärden för publ företag'!$A408,'Miljövärden urval för publ'!$R$2:$R$600,0),2),"")</f>
        <v>Processånga</v>
      </c>
      <c r="D408">
        <f>IFERROR(VLOOKUP($C408,'Miljövärden urval för publ'!$B$2:$H$600,MATCH('Miljövärden för publ företag'!D$4,'Miljövärden urval för publ'!$B$2:$H$2,0),FALSE),"")</f>
        <v>0.157698</v>
      </c>
      <c r="E408">
        <f>IFERROR(VLOOKUP($C408,'Miljövärden urval för publ'!$B$2:$H$600,MATCH('Miljövärden för publ företag'!E$4,'Miljövärden urval för publ'!$B$2:$H$2,0),FALSE),"")</f>
        <v>52.495899999999999</v>
      </c>
      <c r="F408">
        <f>IFERROR(VLOOKUP($C408,'Miljövärden urval för publ'!$B$2:$H$600,MATCH('Miljövärden för publ företag'!F$4,'Miljövärden urval för publ'!$B$2:$H$2,0),FALSE),"")</f>
        <v>9.5348699999999997</v>
      </c>
      <c r="G408">
        <f>IFERROR(VLOOKUP($C408,'Miljövärden urval för publ'!$B$2:$H$600,MATCH('Miljövärden för publ företag'!G$4,'Miljövärden urval för publ'!$B$2:$H$2,0),FALSE),"")</f>
        <v>2.5971999999999999E-2</v>
      </c>
      <c r="J408">
        <f t="shared" si="32"/>
        <v>130</v>
      </c>
      <c r="M408">
        <v>404</v>
      </c>
      <c r="N408" t="str">
        <f t="shared" si="33"/>
        <v/>
      </c>
      <c r="P408" s="158">
        <f t="shared" si="35"/>
        <v>0</v>
      </c>
      <c r="Q408" s="152" t="str">
        <f t="shared" si="31"/>
        <v/>
      </c>
      <c r="S408" t="str">
        <f t="shared" si="34"/>
        <v/>
      </c>
    </row>
    <row r="409" spans="1:19">
      <c r="A409" s="162">
        <v>406</v>
      </c>
      <c r="B409" t="str">
        <f>IFERROR(INDEX('Miljövärden urval för publ'!$A$2:$AA$600,MATCH('Miljövärden för publ företag'!$A409,'Miljövärden urval för publ'!$R$2:$R$600,0),1),"")</f>
        <v>Övik Energi AB</v>
      </c>
      <c r="C409" t="str">
        <f>IFERROR(INDEX('Miljövärden urval för publ'!$A$2:$AA$600,MATCH('Miljövärden för publ företag'!$A409,'Miljövärden urval för publ'!$R$2:$R$600,0),2),"")</f>
        <v>Örnsköldsvik</v>
      </c>
      <c r="D409">
        <f>IFERROR(VLOOKUP($C409,'Miljövärden urval för publ'!$B$2:$H$600,MATCH('Miljövärden för publ företag'!D$4,'Miljövärden urval för publ'!$B$2:$H$2,0),FALSE),"")</f>
        <v>0.14138400000000001</v>
      </c>
      <c r="E409">
        <f>IFERROR(VLOOKUP($C409,'Miljövärden urval för publ'!$B$2:$H$600,MATCH('Miljövärden för publ företag'!E$4,'Miljövärden urval för publ'!$B$2:$H$2,0),FALSE),"")</f>
        <v>47.799399999999999</v>
      </c>
      <c r="F409">
        <f>IFERROR(VLOOKUP($C409,'Miljövärden urval för publ'!$B$2:$H$600,MATCH('Miljövärden för publ företag'!F$4,'Miljövärden urval för publ'!$B$2:$H$2,0),FALSE),"")</f>
        <v>9.4120899999999992</v>
      </c>
      <c r="G409">
        <f>IFERROR(VLOOKUP($C409,'Miljövärden urval för publ'!$B$2:$H$600,MATCH('Miljövärden för publ företag'!G$4,'Miljövärden urval för publ'!$B$2:$H$2,0),FALSE),"")</f>
        <v>7.5074699999999996E-3</v>
      </c>
      <c r="J409">
        <f t="shared" si="32"/>
        <v>130</v>
      </c>
      <c r="M409">
        <v>405</v>
      </c>
      <c r="N409" t="str">
        <f t="shared" si="33"/>
        <v/>
      </c>
      <c r="P409" s="158">
        <f t="shared" si="35"/>
        <v>0</v>
      </c>
      <c r="Q409" s="152" t="str">
        <f t="shared" si="31"/>
        <v/>
      </c>
      <c r="S409" t="str">
        <f t="shared" si="34"/>
        <v/>
      </c>
    </row>
    <row r="410" spans="1:19">
      <c r="A410" s="162">
        <v>407</v>
      </c>
      <c r="B410" t="str">
        <f>IFERROR(INDEX('Miljövärden urval för publ'!$A$2:$AA$600,MATCH('Miljövärden för publ företag'!$A410,'Miljövärden urval för publ'!$R$2:$R$600,0),1),"")</f>
        <v/>
      </c>
      <c r="C410" t="str">
        <f>IFERROR(INDEX('Miljövärden urval för publ'!$A$2:$AA$600,MATCH('Miljövärden för publ företag'!$A410,'Miljövärden urval för publ'!$R$2:$R$600,0),2),"")</f>
        <v/>
      </c>
      <c r="D410" t="str">
        <f>IFERROR(VLOOKUP($C410,'Miljövärden urval för publ'!$B$2:$H$600,MATCH('Miljövärden för publ företag'!D$4,'Miljövärden urval för publ'!$B$2:$H$2,0),FALSE),"")</f>
        <v/>
      </c>
      <c r="E410" t="str">
        <f>IFERROR(VLOOKUP($C410,'Miljövärden urval för publ'!$B$2:$H$600,MATCH('Miljövärden för publ företag'!E$4,'Miljövärden urval för publ'!$B$2:$H$2,0),FALSE),"")</f>
        <v/>
      </c>
      <c r="F410" t="str">
        <f>IFERROR(VLOOKUP($C410,'Miljövärden urval för publ'!$B$2:$H$600,MATCH('Miljövärden för publ företag'!F$4,'Miljövärden urval för publ'!$B$2:$H$2,0),FALSE),"")</f>
        <v/>
      </c>
      <c r="G410" t="str">
        <f>IFERROR(VLOOKUP($C410,'Miljövärden urval för publ'!$B$2:$H$600,MATCH('Miljövärden för publ företag'!G$4,'Miljövärden urval för publ'!$B$2:$H$2,0),FALSE),"")</f>
        <v/>
      </c>
      <c r="J410">
        <f t="shared" si="32"/>
        <v>131</v>
      </c>
      <c r="M410">
        <v>406</v>
      </c>
      <c r="N410" t="str">
        <f t="shared" si="33"/>
        <v/>
      </c>
      <c r="P410" s="158">
        <f t="shared" si="35"/>
        <v>0</v>
      </c>
      <c r="Q410" s="152" t="str">
        <f t="shared" si="31"/>
        <v/>
      </c>
      <c r="S410" t="str">
        <f t="shared" si="34"/>
        <v/>
      </c>
    </row>
    <row r="411" spans="1:19">
      <c r="A411" s="162">
        <v>408</v>
      </c>
      <c r="B411" t="str">
        <f>IFERROR(INDEX('Miljövärden urval för publ'!$A$2:$AA$600,MATCH('Miljövärden för publ företag'!$A411,'Miljövärden urval för publ'!$R$2:$R$600,0),1),"")</f>
        <v/>
      </c>
      <c r="C411" t="str">
        <f>IFERROR(INDEX('Miljövärden urval för publ'!$A$2:$AA$600,MATCH('Miljövärden för publ företag'!$A411,'Miljövärden urval för publ'!$R$2:$R$600,0),2),"")</f>
        <v/>
      </c>
      <c r="D411" t="str">
        <f>IFERROR(VLOOKUP($C411,'Miljövärden urval för publ'!$B$2:$H$600,MATCH('Miljövärden för publ företag'!D$4,'Miljövärden urval för publ'!$B$2:$H$2,0),FALSE),"")</f>
        <v/>
      </c>
      <c r="E411" t="str">
        <f>IFERROR(VLOOKUP($C411,'Miljövärden urval för publ'!$B$2:$H$600,MATCH('Miljövärden för publ företag'!E$4,'Miljövärden urval för publ'!$B$2:$H$2,0),FALSE),"")</f>
        <v/>
      </c>
      <c r="F411" t="str">
        <f>IFERROR(VLOOKUP($C411,'Miljövärden urval för publ'!$B$2:$H$600,MATCH('Miljövärden för publ företag'!F$4,'Miljövärden urval för publ'!$B$2:$H$2,0),FALSE),"")</f>
        <v/>
      </c>
      <c r="G411" t="str">
        <f>IFERROR(VLOOKUP($C411,'Miljövärden urval för publ'!$B$2:$H$600,MATCH('Miljövärden för publ företag'!G$4,'Miljövärden urval för publ'!$B$2:$H$2,0),FALSE),"")</f>
        <v/>
      </c>
      <c r="P411" s="158">
        <f t="shared" si="35"/>
        <v>0</v>
      </c>
      <c r="Q411" s="152" t="str">
        <f t="shared" si="31"/>
        <v/>
      </c>
      <c r="S411" t="str">
        <f t="shared" si="34"/>
        <v/>
      </c>
    </row>
    <row r="412" spans="1:19">
      <c r="A412" s="162">
        <v>409</v>
      </c>
      <c r="B412" t="str">
        <f>IFERROR(INDEX('Miljövärden urval för publ'!$A$2:$AA$600,MATCH('Miljövärden för publ företag'!$A412,'Miljövärden urval för publ'!$R$2:$R$600,0),1),"")</f>
        <v/>
      </c>
      <c r="C412" t="str">
        <f>IFERROR(INDEX('Miljövärden urval för publ'!$A$2:$AA$600,MATCH('Miljövärden för publ företag'!$A412,'Miljövärden urval för publ'!$R$2:$R$600,0),2),"")</f>
        <v/>
      </c>
      <c r="D412" t="str">
        <f>IFERROR(VLOOKUP($C412,'Miljövärden urval för publ'!$B$2:$H$600,MATCH('Miljövärden för publ företag'!D$4,'Miljövärden urval för publ'!$B$2:$H$2,0),FALSE),"")</f>
        <v/>
      </c>
      <c r="E412" t="str">
        <f>IFERROR(VLOOKUP($C412,'Miljövärden urval för publ'!$B$2:$H$600,MATCH('Miljövärden för publ företag'!E$4,'Miljövärden urval för publ'!$B$2:$H$2,0),FALSE),"")</f>
        <v/>
      </c>
      <c r="F412" t="str">
        <f>IFERROR(VLOOKUP($C412,'Miljövärden urval för publ'!$B$2:$H$600,MATCH('Miljövärden för publ företag'!F$4,'Miljövärden urval för publ'!$B$2:$H$2,0),FALSE),"")</f>
        <v/>
      </c>
      <c r="G412" t="str">
        <f>IFERROR(VLOOKUP($C412,'Miljövärden urval för publ'!$B$2:$H$600,MATCH('Miljövärden för publ företag'!G$4,'Miljövärden urval för publ'!$B$2:$H$2,0),FALSE),"")</f>
        <v/>
      </c>
      <c r="P412" s="158">
        <f t="shared" si="35"/>
        <v>0</v>
      </c>
      <c r="Q412" s="152" t="str">
        <f t="shared" si="31"/>
        <v/>
      </c>
      <c r="S412" t="str">
        <f t="shared" si="34"/>
        <v/>
      </c>
    </row>
    <row r="413" spans="1:19">
      <c r="A413" s="162">
        <v>410</v>
      </c>
      <c r="B413" t="str">
        <f>IFERROR(INDEX('Miljövärden urval för publ'!$A$2:$AA$600,MATCH('Miljövärden för publ företag'!$A413,'Miljövärden urval för publ'!$R$2:$R$600,0),1),"")</f>
        <v/>
      </c>
      <c r="C413" t="str">
        <f>IFERROR(INDEX('Miljövärden urval för publ'!$A$2:$AA$600,MATCH('Miljövärden för publ företag'!$A413,'Miljövärden urval för publ'!$R$2:$R$600,0),2),"")</f>
        <v/>
      </c>
      <c r="D413" t="str">
        <f>IFERROR(VLOOKUP($C413,'Miljövärden urval för publ'!$B$2:$H$600,MATCH('Miljövärden för publ företag'!D$4,'Miljövärden urval för publ'!$B$2:$H$2,0),FALSE),"")</f>
        <v/>
      </c>
      <c r="E413" t="str">
        <f>IFERROR(VLOOKUP($C413,'Miljövärden urval för publ'!$B$2:$H$600,MATCH('Miljövärden för publ företag'!E$4,'Miljövärden urval för publ'!$B$2:$H$2,0),FALSE),"")</f>
        <v/>
      </c>
      <c r="F413" t="str">
        <f>IFERROR(VLOOKUP($C413,'Miljövärden urval för publ'!$B$2:$H$600,MATCH('Miljövärden för publ företag'!F$4,'Miljövärden urval för publ'!$B$2:$H$2,0),FALSE),"")</f>
        <v/>
      </c>
      <c r="G413" t="str">
        <f>IFERROR(VLOOKUP($C413,'Miljövärden urval för publ'!$B$2:$H$600,MATCH('Miljövärden för publ företag'!G$4,'Miljövärden urval för publ'!$B$2:$H$2,0),FALSE),"")</f>
        <v/>
      </c>
      <c r="P413" s="158">
        <f>IF(Q413="",P412,P412+1)</f>
        <v>0</v>
      </c>
      <c r="Q413" s="152" t="str">
        <f t="shared" si="31"/>
        <v/>
      </c>
      <c r="S413" t="str">
        <f t="shared" si="34"/>
        <v/>
      </c>
    </row>
  </sheetData>
  <conditionalFormatting sqref="C1:C4">
    <cfRule type="duplicateValues" dxfId="8"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07E2C-A352-4FAE-99F4-26B07C38064F}">
  <sheetPr codeName="Blad2">
    <tabColor theme="7" tint="0.59999389629810485"/>
  </sheetPr>
  <dimension ref="A2:E44"/>
  <sheetViews>
    <sheetView workbookViewId="0">
      <selection activeCell="D10" sqref="D10"/>
    </sheetView>
  </sheetViews>
  <sheetFormatPr defaultRowHeight="14.5"/>
  <cols>
    <col min="1" max="1" width="31.453125" style="2" bestFit="1" customWidth="1"/>
    <col min="2" max="2" width="35" style="2" bestFit="1" customWidth="1"/>
    <col min="3" max="3" width="8.7265625" style="2"/>
    <col min="4" max="4" width="26.81640625" style="2" bestFit="1" customWidth="1"/>
    <col min="5" max="5" width="12.90625" style="2" bestFit="1" customWidth="1"/>
    <col min="6" max="16384" width="8.7265625" style="2"/>
  </cols>
  <sheetData>
    <row r="2" spans="1:5" ht="15" customHeight="1">
      <c r="A2" s="306" t="s">
        <v>1163</v>
      </c>
      <c r="B2" s="306"/>
      <c r="D2" s="306" t="s">
        <v>1164</v>
      </c>
      <c r="E2" s="306"/>
    </row>
    <row r="3" spans="1:5">
      <c r="A3" s="3" t="s">
        <v>1026</v>
      </c>
      <c r="B3" s="3" t="s">
        <v>1</v>
      </c>
      <c r="D3" s="3" t="s">
        <v>1026</v>
      </c>
      <c r="E3" s="3" t="s">
        <v>1</v>
      </c>
    </row>
    <row r="4" spans="1:5">
      <c r="A4" s="4" t="s">
        <v>1035</v>
      </c>
      <c r="B4" s="5" t="s">
        <v>1161</v>
      </c>
      <c r="D4" s="4" t="s">
        <v>615</v>
      </c>
      <c r="E4" s="6" t="s">
        <v>1165</v>
      </c>
    </row>
    <row r="5" spans="1:5">
      <c r="A5" s="4" t="s">
        <v>1036</v>
      </c>
      <c r="B5" s="5" t="s">
        <v>1162</v>
      </c>
      <c r="D5" s="4" t="s">
        <v>615</v>
      </c>
      <c r="E5" s="6" t="s">
        <v>1166</v>
      </c>
    </row>
    <row r="6" spans="1:5">
      <c r="A6" s="4" t="s">
        <v>1050</v>
      </c>
      <c r="B6" s="5" t="s">
        <v>1167</v>
      </c>
      <c r="D6" s="4" t="s">
        <v>446</v>
      </c>
      <c r="E6" s="6" t="s">
        <v>1168</v>
      </c>
    </row>
    <row r="7" spans="1:5">
      <c r="A7" s="4" t="s">
        <v>1055</v>
      </c>
      <c r="B7" s="5" t="s">
        <v>1169</v>
      </c>
    </row>
    <row r="8" spans="1:5">
      <c r="A8" s="4" t="s">
        <v>1063</v>
      </c>
      <c r="B8" s="5" t="s">
        <v>1170</v>
      </c>
    </row>
    <row r="9" spans="1:5">
      <c r="A9" s="4" t="s">
        <v>1066</v>
      </c>
      <c r="B9" s="5" t="s">
        <v>1171</v>
      </c>
    </row>
    <row r="10" spans="1:5">
      <c r="A10" s="4" t="s">
        <v>1081</v>
      </c>
      <c r="B10" s="5" t="s">
        <v>1172</v>
      </c>
    </row>
    <row r="11" spans="1:5">
      <c r="A11" s="4" t="s">
        <v>1083</v>
      </c>
      <c r="B11" s="5" t="s">
        <v>1173</v>
      </c>
    </row>
    <row r="12" spans="1:5">
      <c r="A12" s="4" t="s">
        <v>1086</v>
      </c>
      <c r="B12" s="5" t="s">
        <v>1174</v>
      </c>
    </row>
    <row r="13" spans="1:5">
      <c r="A13" s="4" t="s">
        <v>1093</v>
      </c>
      <c r="B13" s="5" t="s">
        <v>1175</v>
      </c>
    </row>
    <row r="14" spans="1:5">
      <c r="A14" s="4" t="s">
        <v>1097</v>
      </c>
      <c r="B14" s="5" t="s">
        <v>1176</v>
      </c>
    </row>
    <row r="15" spans="1:5">
      <c r="A15" s="4" t="s">
        <v>1098</v>
      </c>
      <c r="B15" s="5" t="s">
        <v>1177</v>
      </c>
    </row>
    <row r="16" spans="1:5">
      <c r="A16" s="4" t="s">
        <v>1105</v>
      </c>
      <c r="B16" s="5" t="s">
        <v>1178</v>
      </c>
    </row>
    <row r="17" spans="1:2">
      <c r="A17" s="4" t="s">
        <v>1105</v>
      </c>
      <c r="B17" s="5" t="s">
        <v>1179</v>
      </c>
    </row>
    <row r="18" spans="1:2">
      <c r="A18" s="4" t="s">
        <v>1105</v>
      </c>
      <c r="B18" s="5" t="s">
        <v>1180</v>
      </c>
    </row>
    <row r="19" spans="1:2">
      <c r="A19" s="4" t="s">
        <v>1105</v>
      </c>
      <c r="B19" s="5" t="s">
        <v>1181</v>
      </c>
    </row>
    <row r="20" spans="1:2">
      <c r="A20" s="4" t="s">
        <v>1105</v>
      </c>
      <c r="B20" s="5" t="s">
        <v>1182</v>
      </c>
    </row>
    <row r="21" spans="1:2">
      <c r="A21" s="4" t="s">
        <v>1105</v>
      </c>
      <c r="B21" s="5" t="s">
        <v>1183</v>
      </c>
    </row>
    <row r="22" spans="1:2">
      <c r="A22" s="4" t="s">
        <v>1105</v>
      </c>
      <c r="B22" s="5" t="s">
        <v>1184</v>
      </c>
    </row>
    <row r="23" spans="1:2">
      <c r="A23" s="4" t="s">
        <v>1112</v>
      </c>
      <c r="B23" s="5" t="s">
        <v>1185</v>
      </c>
    </row>
    <row r="24" spans="1:2">
      <c r="A24" s="4" t="s">
        <v>1113</v>
      </c>
      <c r="B24" s="5" t="s">
        <v>1186</v>
      </c>
    </row>
    <row r="25" spans="1:2">
      <c r="A25" s="4" t="s">
        <v>1118</v>
      </c>
      <c r="B25" s="5" t="s">
        <v>1187</v>
      </c>
    </row>
    <row r="26" spans="1:2">
      <c r="A26" s="4" t="s">
        <v>1118</v>
      </c>
      <c r="B26" s="5" t="s">
        <v>1188</v>
      </c>
    </row>
    <row r="27" spans="1:2">
      <c r="A27" s="4" t="s">
        <v>1118</v>
      </c>
      <c r="B27" s="5" t="s">
        <v>1189</v>
      </c>
    </row>
    <row r="28" spans="1:2">
      <c r="A28" s="4" t="s">
        <v>1118</v>
      </c>
      <c r="B28" s="5" t="s">
        <v>1190</v>
      </c>
    </row>
    <row r="29" spans="1:2">
      <c r="A29" s="4" t="s">
        <v>1118</v>
      </c>
      <c r="B29" s="5" t="s">
        <v>1191</v>
      </c>
    </row>
    <row r="30" spans="1:2">
      <c r="A30" s="4" t="s">
        <v>1118</v>
      </c>
      <c r="B30" s="5" t="s">
        <v>1192</v>
      </c>
    </row>
    <row r="31" spans="1:2">
      <c r="A31" s="4" t="s">
        <v>1118</v>
      </c>
      <c r="B31" s="5" t="s">
        <v>1193</v>
      </c>
    </row>
    <row r="32" spans="1:2">
      <c r="A32" s="4" t="s">
        <v>1118</v>
      </c>
      <c r="B32" s="5" t="s">
        <v>1194</v>
      </c>
    </row>
    <row r="33" spans="1:2">
      <c r="A33" s="4" t="s">
        <v>1118</v>
      </c>
      <c r="B33" s="5" t="s">
        <v>1195</v>
      </c>
    </row>
    <row r="34" spans="1:2">
      <c r="A34" s="4" t="s">
        <v>1118</v>
      </c>
      <c r="B34" s="5" t="s">
        <v>1196</v>
      </c>
    </row>
    <row r="35" spans="1:2">
      <c r="A35" s="4" t="s">
        <v>1118</v>
      </c>
      <c r="B35" s="5" t="s">
        <v>1197</v>
      </c>
    </row>
    <row r="36" spans="1:2">
      <c r="A36" s="4" t="s">
        <v>446</v>
      </c>
      <c r="B36" s="5" t="s">
        <v>1168</v>
      </c>
    </row>
    <row r="37" spans="1:2">
      <c r="A37" s="4" t="s">
        <v>1134</v>
      </c>
      <c r="B37" s="5" t="s">
        <v>1198</v>
      </c>
    </row>
    <row r="38" spans="1:2">
      <c r="A38" s="4" t="s">
        <v>1145</v>
      </c>
      <c r="B38" s="5" t="s">
        <v>1199</v>
      </c>
    </row>
    <row r="39" spans="1:2">
      <c r="A39" s="4" t="s">
        <v>1153</v>
      </c>
      <c r="B39" s="5" t="s">
        <v>1200</v>
      </c>
    </row>
    <row r="40" spans="1:2">
      <c r="A40" s="4" t="s">
        <v>1156</v>
      </c>
      <c r="B40" s="5" t="s">
        <v>1201</v>
      </c>
    </row>
    <row r="41" spans="1:2">
      <c r="A41" s="4" t="s">
        <v>1159</v>
      </c>
      <c r="B41" s="5" t="s">
        <v>1202</v>
      </c>
    </row>
    <row r="42" spans="1:2">
      <c r="A42" s="4" t="s">
        <v>1160</v>
      </c>
      <c r="B42" s="5" t="s">
        <v>1203</v>
      </c>
    </row>
    <row r="43" spans="1:2">
      <c r="A43" s="4" t="s">
        <v>615</v>
      </c>
      <c r="B43" s="6" t="s">
        <v>1165</v>
      </c>
    </row>
    <row r="44" spans="1:2">
      <c r="A44" s="4" t="s">
        <v>615</v>
      </c>
      <c r="B44" s="6" t="s">
        <v>1166</v>
      </c>
    </row>
  </sheetData>
  <mergeCells count="2">
    <mergeCell ref="A2:B2"/>
    <mergeCell ref="D2:E2"/>
  </mergeCells>
  <conditionalFormatting sqref="B43:B44">
    <cfRule type="duplicateValues" dxfId="119" priority="28"/>
  </conditionalFormatting>
  <conditionalFormatting sqref="B4">
    <cfRule type="duplicateValues" dxfId="118" priority="27"/>
  </conditionalFormatting>
  <conditionalFormatting sqref="B5">
    <cfRule type="duplicateValues" dxfId="117" priority="26"/>
  </conditionalFormatting>
  <conditionalFormatting sqref="B6">
    <cfRule type="duplicateValues" dxfId="116" priority="25"/>
  </conditionalFormatting>
  <conditionalFormatting sqref="B7">
    <cfRule type="duplicateValues" dxfId="115" priority="24"/>
  </conditionalFormatting>
  <conditionalFormatting sqref="B8">
    <cfRule type="duplicateValues" dxfId="114" priority="23"/>
  </conditionalFormatting>
  <conditionalFormatting sqref="B9">
    <cfRule type="duplicateValues" dxfId="113" priority="22"/>
  </conditionalFormatting>
  <conditionalFormatting sqref="B10">
    <cfRule type="duplicateValues" dxfId="112" priority="21"/>
  </conditionalFormatting>
  <conditionalFormatting sqref="B11">
    <cfRule type="duplicateValues" dxfId="111" priority="20"/>
  </conditionalFormatting>
  <conditionalFormatting sqref="B12">
    <cfRule type="duplicateValues" dxfId="110" priority="19"/>
  </conditionalFormatting>
  <conditionalFormatting sqref="B13">
    <cfRule type="duplicateValues" dxfId="109" priority="18"/>
  </conditionalFormatting>
  <conditionalFormatting sqref="B14">
    <cfRule type="duplicateValues" dxfId="108" priority="17"/>
  </conditionalFormatting>
  <conditionalFormatting sqref="B15">
    <cfRule type="duplicateValues" dxfId="107" priority="16"/>
  </conditionalFormatting>
  <conditionalFormatting sqref="B16:B22">
    <cfRule type="duplicateValues" dxfId="106" priority="15"/>
  </conditionalFormatting>
  <conditionalFormatting sqref="B23">
    <cfRule type="duplicateValues" dxfId="105" priority="14"/>
  </conditionalFormatting>
  <conditionalFormatting sqref="B24">
    <cfRule type="duplicateValues" dxfId="104" priority="13"/>
  </conditionalFormatting>
  <conditionalFormatting sqref="B25:B29">
    <cfRule type="duplicateValues" dxfId="103" priority="12"/>
  </conditionalFormatting>
  <conditionalFormatting sqref="B30:B32">
    <cfRule type="duplicateValues" dxfId="102" priority="11"/>
  </conditionalFormatting>
  <conditionalFormatting sqref="B33:B35">
    <cfRule type="duplicateValues" dxfId="101" priority="10"/>
  </conditionalFormatting>
  <conditionalFormatting sqref="B36">
    <cfRule type="duplicateValues" dxfId="100" priority="9"/>
  </conditionalFormatting>
  <conditionalFormatting sqref="B37">
    <cfRule type="duplicateValues" dxfId="99" priority="8"/>
  </conditionalFormatting>
  <conditionalFormatting sqref="B38">
    <cfRule type="duplicateValues" dxfId="98" priority="7"/>
  </conditionalFormatting>
  <conditionalFormatting sqref="B39">
    <cfRule type="duplicateValues" dxfId="97" priority="6"/>
  </conditionalFormatting>
  <conditionalFormatting sqref="B40">
    <cfRule type="duplicateValues" dxfId="96" priority="5"/>
  </conditionalFormatting>
  <conditionalFormatting sqref="B41">
    <cfRule type="duplicateValues" dxfId="95" priority="4"/>
  </conditionalFormatting>
  <conditionalFormatting sqref="B42">
    <cfRule type="duplicateValues" dxfId="94" priority="3"/>
  </conditionalFormatting>
  <conditionalFormatting sqref="E4:E5">
    <cfRule type="duplicateValues" dxfId="93" priority="2"/>
  </conditionalFormatting>
  <conditionalFormatting sqref="E6">
    <cfRule type="duplicateValues" dxfId="92" priority="1"/>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F1E6D-BC0A-48EE-A87E-38005EEEC2FF}">
  <sheetPr codeName="Blad19"/>
  <dimension ref="A1:J451"/>
  <sheetViews>
    <sheetView topLeftCell="A43" workbookViewId="0">
      <selection activeCell="D88" sqref="D88"/>
    </sheetView>
  </sheetViews>
  <sheetFormatPr defaultRowHeight="14.5"/>
  <cols>
    <col min="1" max="1" width="34.453125" bestFit="1" customWidth="1"/>
    <col min="2" max="2" width="43.453125" bestFit="1" customWidth="1"/>
    <col min="3" max="3" width="13.08984375" customWidth="1"/>
    <col min="4" max="4" width="27.90625" bestFit="1" customWidth="1"/>
    <col min="5" max="5" width="9" bestFit="1" customWidth="1"/>
    <col min="6" max="6" width="11.81640625" bestFit="1" customWidth="1"/>
    <col min="7" max="7" width="19.7265625" bestFit="1" customWidth="1"/>
    <col min="10" max="10" width="34.453125" bestFit="1" customWidth="1"/>
  </cols>
  <sheetData>
    <row r="1" spans="1:10" s="169" customFormat="1" ht="145">
      <c r="A1" s="164" t="s">
        <v>0</v>
      </c>
      <c r="B1" s="165" t="s">
        <v>1</v>
      </c>
      <c r="C1" s="278" t="s">
        <v>1576</v>
      </c>
      <c r="D1" s="166" t="s">
        <v>1441</v>
      </c>
      <c r="E1" s="166" t="s">
        <v>1227</v>
      </c>
      <c r="F1" s="166" t="s">
        <v>1442</v>
      </c>
      <c r="G1" s="167" t="s">
        <v>1443</v>
      </c>
      <c r="H1" s="168" t="s">
        <v>1444</v>
      </c>
      <c r="I1" s="166"/>
      <c r="J1" s="166" t="s">
        <v>1445</v>
      </c>
    </row>
    <row r="2" spans="1:10">
      <c r="A2" s="2" t="s">
        <v>19</v>
      </c>
      <c r="B2" s="2" t="s">
        <v>20</v>
      </c>
      <c r="D2" t="str">
        <f>IF(ISERROR(1/VLOOKUP($B2,Kraftvärmeprod!$B$1:$D$600,MATCH("Total värmeproduktion i kraftvärmeverk i kombinerad drift (GWh)",Kraftvärmeprod!$B$1:$AV$1,0),FALSE)),"Ej kraftvärme","Alternativproduktionsmetoden")</f>
        <v>Ej kraftvärme</v>
      </c>
      <c r="E2" s="115" t="str">
        <f>IF(ISERROR(1/VLOOKUP($B2,Kraftvärmeprod!$B$1:$BD$600,MATCH("Total värmeproduktion i kraftvärmeverk i kombinerad drift (GWh)",Kraftvärmeprod!$B$1:$AV$1,0),FALSE)),"",VLOOKUP($B2,'Slutlig allokering kvv'!$B$1:$BC$479,MATCH(E$1,'Slutlig allokering kvv'!$B$1:$AU$1,0),FALSE))</f>
        <v/>
      </c>
      <c r="F2" t="str">
        <f>IF(ISERROR(1/VLOOKUP($B2,Kraftvärmeprod!$B$1:$AV$600,MATCH("Producerad elenergi i kraftvärmeverk (GWh)",Kraftvärmeprod!$B$1:$AV$1,0),FALSE)),"",VLOOKUP($B2,Kraftvärmeprod!$B$1:$AV$600,MATCH("Producerad elenergi i kraftvärmeverk (GWh)",Kraftvärmeprod!$B$1:$AV$1,0),FALSE))</f>
        <v/>
      </c>
      <c r="G2" t="str">
        <f>IF(ISERROR(1/VLOOKUP($B2,Miljö!$B$1:$T$600,MATCH("Såld mängd produktionsspecifik fjärrvärme (GWh)",Miljö!$B$1:$T$1,0),FALSE)),"",VLOOKUP($B2,Miljö!$B$1:$T$600,MATCH("Såld mängd produktionsspecifik fjärrvärme (GWh)",Miljö!$B$1:$T$1,0),FALSE))</f>
        <v/>
      </c>
      <c r="J2" t="str">
        <f>A2</f>
        <v>Adven Energilösningar AB</v>
      </c>
    </row>
    <row r="3" spans="1:10">
      <c r="A3" s="2" t="s">
        <v>19</v>
      </c>
      <c r="B3" s="2" t="s">
        <v>23</v>
      </c>
      <c r="D3" t="str">
        <f>IF(ISERROR(1/VLOOKUP($B3,Kraftvärmeprod!$B$1:$D$600,MATCH("Total värmeproduktion i kraftvärmeverk i kombinerad drift (GWh)",Kraftvärmeprod!$B$1:$AV$1,0),FALSE)),"Ej kraftvärme","Alternativproduktionsmetoden")</f>
        <v>Ej kraftvärme</v>
      </c>
      <c r="E3" s="115" t="str">
        <f>IF(ISERROR(1/VLOOKUP($B3,Kraftvärmeprod!$B$1:$BD$600,MATCH("Total värmeproduktion i kraftvärmeverk i kombinerad drift (GWh)",Kraftvärmeprod!$B$1:$AV$1,0),FALSE)),"",VLOOKUP($B3,'Slutlig allokering kvv'!$B$1:$BC$479,MATCH(E$1,'Slutlig allokering kvv'!$B$1:$AU$1,0),FALSE))</f>
        <v/>
      </c>
      <c r="F3" t="str">
        <f>IF(ISERROR(1/VLOOKUP($B3,Kraftvärmeprod!$B$1:$AV$600,MATCH("Producerad elenergi i kraftvärmeverk (GWh)",Kraftvärmeprod!$B$1:$AV$1,0),FALSE)),"",VLOOKUP($B3,Kraftvärmeprod!$B$1:$AV$600,MATCH("Producerad elenergi i kraftvärmeverk (GWh)",Kraftvärmeprod!$B$1:$AV$1,0),FALSE))</f>
        <v/>
      </c>
      <c r="G3" t="str">
        <f>IF(ISERROR(1/VLOOKUP($B3,Miljö!$B$1:$T$600,MATCH("Såld mängd produktionsspecifik fjärrvärme (GWh)",Miljö!$B$1:$T$1,0),FALSE)),"",VLOOKUP($B3,Miljö!$B$1:$T$600,MATCH("Såld mängd produktionsspecifik fjärrvärme (GWh)",Miljö!$B$1:$T$1,0),FALSE))</f>
        <v/>
      </c>
      <c r="J3" t="str">
        <f t="shared" ref="J3:J66" si="0">A3</f>
        <v>Adven Energilösningar AB</v>
      </c>
    </row>
    <row r="4" spans="1:10">
      <c r="A4" s="2" t="s">
        <v>19</v>
      </c>
      <c r="B4" s="2" t="s">
        <v>25</v>
      </c>
      <c r="D4" t="str">
        <f>IF(ISERROR(1/VLOOKUP($B4,Kraftvärmeprod!$B$1:$D$600,MATCH("Total värmeproduktion i kraftvärmeverk i kombinerad drift (GWh)",Kraftvärmeprod!$B$1:$AV$1,0),FALSE)),"Ej kraftvärme","Alternativproduktionsmetoden")</f>
        <v>Ej kraftvärme</v>
      </c>
      <c r="E4" s="115" t="str">
        <f>IF(ISERROR(1/VLOOKUP($B4,Kraftvärmeprod!$B$1:$BD$600,MATCH("Total värmeproduktion i kraftvärmeverk i kombinerad drift (GWh)",Kraftvärmeprod!$B$1:$AV$1,0),FALSE)),"",VLOOKUP($B4,'Slutlig allokering kvv'!$B$1:$BC$479,MATCH(E$1,'Slutlig allokering kvv'!$B$1:$AU$1,0),FALSE))</f>
        <v/>
      </c>
      <c r="F4" t="str">
        <f>IF(ISERROR(1/VLOOKUP($B4,Kraftvärmeprod!$B$1:$AV$600,MATCH("Producerad elenergi i kraftvärmeverk (GWh)",Kraftvärmeprod!$B$1:$AV$1,0),FALSE)),"",VLOOKUP($B4,Kraftvärmeprod!$B$1:$AV$600,MATCH("Producerad elenergi i kraftvärmeverk (GWh)",Kraftvärmeprod!$B$1:$AV$1,0),FALSE))</f>
        <v/>
      </c>
      <c r="G4" t="str">
        <f>IF(ISERROR(1/VLOOKUP($B4,Miljö!$B$1:$T$600,MATCH("Såld mängd produktionsspecifik fjärrvärme (GWh)",Miljö!$B$1:$T$1,0),FALSE)),"",VLOOKUP($B4,Miljö!$B$1:$T$600,MATCH("Såld mängd produktionsspecifik fjärrvärme (GWh)",Miljö!$B$1:$T$1,0),FALSE))</f>
        <v/>
      </c>
      <c r="J4" t="str">
        <f t="shared" si="0"/>
        <v>Adven Energilösningar AB</v>
      </c>
    </row>
    <row r="5" spans="1:10">
      <c r="A5" s="2" t="s">
        <v>19</v>
      </c>
      <c r="B5" s="2" t="s">
        <v>26</v>
      </c>
      <c r="D5" t="str">
        <f>IF(ISERROR(1/VLOOKUP($B5,Kraftvärmeprod!$B$1:$D$600,MATCH("Total värmeproduktion i kraftvärmeverk i kombinerad drift (GWh)",Kraftvärmeprod!$B$1:$AV$1,0),FALSE)),"Ej kraftvärme","Alternativproduktionsmetoden")</f>
        <v>Ej kraftvärme</v>
      </c>
      <c r="E5" s="115" t="str">
        <f>IF(ISERROR(1/VLOOKUP($B5,Kraftvärmeprod!$B$1:$BD$600,MATCH("Total värmeproduktion i kraftvärmeverk i kombinerad drift (GWh)",Kraftvärmeprod!$B$1:$AV$1,0),FALSE)),"",VLOOKUP($B5,'Slutlig allokering kvv'!$B$1:$BC$479,MATCH(E$1,'Slutlig allokering kvv'!$B$1:$AU$1,0),FALSE))</f>
        <v/>
      </c>
      <c r="F5" t="str">
        <f>IF(ISERROR(1/VLOOKUP($B5,Kraftvärmeprod!$B$1:$AV$600,MATCH("Producerad elenergi i kraftvärmeverk (GWh)",Kraftvärmeprod!$B$1:$AV$1,0),FALSE)),"",VLOOKUP($B5,Kraftvärmeprod!$B$1:$AV$600,MATCH("Producerad elenergi i kraftvärmeverk (GWh)",Kraftvärmeprod!$B$1:$AV$1,0),FALSE))</f>
        <v/>
      </c>
      <c r="G5" t="str">
        <f>IF(ISERROR(1/VLOOKUP($B5,Miljö!$B$1:$T$600,MATCH("Såld mängd produktionsspecifik fjärrvärme (GWh)",Miljö!$B$1:$T$1,0),FALSE)),"",VLOOKUP($B5,Miljö!$B$1:$T$600,MATCH("Såld mängd produktionsspecifik fjärrvärme (GWh)",Miljö!$B$1:$T$1,0),FALSE))</f>
        <v/>
      </c>
      <c r="J5" t="str">
        <f t="shared" si="0"/>
        <v>Adven Energilösningar AB</v>
      </c>
    </row>
    <row r="6" spans="1:10">
      <c r="A6" s="2" t="s">
        <v>19</v>
      </c>
      <c r="B6" s="2" t="s">
        <v>27</v>
      </c>
      <c r="D6" t="str">
        <f>IF(ISERROR(1/VLOOKUP($B6,Kraftvärmeprod!$B$1:$D$600,MATCH("Total värmeproduktion i kraftvärmeverk i kombinerad drift (GWh)",Kraftvärmeprod!$B$1:$AV$1,0),FALSE)),"Ej kraftvärme","Alternativproduktionsmetoden")</f>
        <v>Ej kraftvärme</v>
      </c>
      <c r="E6" s="115" t="str">
        <f>IF(ISERROR(1/VLOOKUP($B6,Kraftvärmeprod!$B$1:$BD$600,MATCH("Total värmeproduktion i kraftvärmeverk i kombinerad drift (GWh)",Kraftvärmeprod!$B$1:$AV$1,0),FALSE)),"",VLOOKUP($B6,'Slutlig allokering kvv'!$B$1:$BC$479,MATCH(E$1,'Slutlig allokering kvv'!$B$1:$AU$1,0),FALSE))</f>
        <v/>
      </c>
      <c r="F6" t="str">
        <f>IF(ISERROR(1/VLOOKUP($B6,Kraftvärmeprod!$B$1:$AV$600,MATCH("Producerad elenergi i kraftvärmeverk (GWh)",Kraftvärmeprod!$B$1:$AV$1,0),FALSE)),"",VLOOKUP($B6,Kraftvärmeprod!$B$1:$AV$600,MATCH("Producerad elenergi i kraftvärmeverk (GWh)",Kraftvärmeprod!$B$1:$AV$1,0),FALSE))</f>
        <v/>
      </c>
      <c r="G6" t="str">
        <f>IF(ISERROR(1/VLOOKUP($B6,Miljö!$B$1:$T$600,MATCH("Såld mängd produktionsspecifik fjärrvärme (GWh)",Miljö!$B$1:$T$1,0),FALSE)),"",VLOOKUP($B6,Miljö!$B$1:$T$600,MATCH("Såld mängd produktionsspecifik fjärrvärme (GWh)",Miljö!$B$1:$T$1,0),FALSE))</f>
        <v/>
      </c>
      <c r="J6" t="str">
        <f t="shared" si="0"/>
        <v>Adven Energilösningar AB</v>
      </c>
    </row>
    <row r="7" spans="1:10">
      <c r="A7" s="2" t="s">
        <v>19</v>
      </c>
      <c r="B7" s="2" t="s">
        <v>28</v>
      </c>
      <c r="D7" t="str">
        <f>IF(ISERROR(1/VLOOKUP($B7,Kraftvärmeprod!$B$1:$D$600,MATCH("Total värmeproduktion i kraftvärmeverk i kombinerad drift (GWh)",Kraftvärmeprod!$B$1:$AV$1,0),FALSE)),"Ej kraftvärme","Alternativproduktionsmetoden")</f>
        <v>Ej kraftvärme</v>
      </c>
      <c r="E7" s="115" t="str">
        <f>IF(ISERROR(1/VLOOKUP($B7,Kraftvärmeprod!$B$1:$BD$600,MATCH("Total värmeproduktion i kraftvärmeverk i kombinerad drift (GWh)",Kraftvärmeprod!$B$1:$AV$1,0),FALSE)),"",VLOOKUP($B7,'Slutlig allokering kvv'!$B$1:$BC$479,MATCH(E$1,'Slutlig allokering kvv'!$B$1:$AU$1,0),FALSE))</f>
        <v/>
      </c>
      <c r="F7" t="str">
        <f>IF(ISERROR(1/VLOOKUP($B7,Kraftvärmeprod!$B$1:$AV$600,MATCH("Producerad elenergi i kraftvärmeverk (GWh)",Kraftvärmeprod!$B$1:$AV$1,0),FALSE)),"",VLOOKUP($B7,Kraftvärmeprod!$B$1:$AV$600,MATCH("Producerad elenergi i kraftvärmeverk (GWh)",Kraftvärmeprod!$B$1:$AV$1,0),FALSE))</f>
        <v/>
      </c>
      <c r="G7" t="str">
        <f>IF(ISERROR(1/VLOOKUP($B7,Miljö!$B$1:$T$600,MATCH("Såld mängd produktionsspecifik fjärrvärme (GWh)",Miljö!$B$1:$T$1,0),FALSE)),"",VLOOKUP($B7,Miljö!$B$1:$T$600,MATCH("Såld mängd produktionsspecifik fjärrvärme (GWh)",Miljö!$B$1:$T$1,0),FALSE))</f>
        <v/>
      </c>
      <c r="J7" t="str">
        <f t="shared" si="0"/>
        <v>Adven Energilösningar AB</v>
      </c>
    </row>
    <row r="8" spans="1:10">
      <c r="A8" s="2" t="s">
        <v>19</v>
      </c>
      <c r="B8" s="2" t="s">
        <v>29</v>
      </c>
      <c r="D8" t="str">
        <f>IF(ISERROR(1/VLOOKUP($B8,Kraftvärmeprod!$B$1:$D$600,MATCH("Total värmeproduktion i kraftvärmeverk i kombinerad drift (GWh)",Kraftvärmeprod!$B$1:$AV$1,0),FALSE)),"Ej kraftvärme","Alternativproduktionsmetoden")</f>
        <v>Ej kraftvärme</v>
      </c>
      <c r="E8" s="115" t="str">
        <f>IF(ISERROR(1/VLOOKUP($B8,Kraftvärmeprod!$B$1:$BD$600,MATCH("Total värmeproduktion i kraftvärmeverk i kombinerad drift (GWh)",Kraftvärmeprod!$B$1:$AV$1,0),FALSE)),"",VLOOKUP($B8,'Slutlig allokering kvv'!$B$1:$BC$479,MATCH(E$1,'Slutlig allokering kvv'!$B$1:$AU$1,0),FALSE))</f>
        <v/>
      </c>
      <c r="F8" t="str">
        <f>IF(ISERROR(1/VLOOKUP($B8,Kraftvärmeprod!$B$1:$AV$600,MATCH("Producerad elenergi i kraftvärmeverk (GWh)",Kraftvärmeprod!$B$1:$AV$1,0),FALSE)),"",VLOOKUP($B8,Kraftvärmeprod!$B$1:$AV$600,MATCH("Producerad elenergi i kraftvärmeverk (GWh)",Kraftvärmeprod!$B$1:$AV$1,0),FALSE))</f>
        <v/>
      </c>
      <c r="G8" t="str">
        <f>IF(ISERROR(1/VLOOKUP($B8,Miljö!$B$1:$T$600,MATCH("Såld mängd produktionsspecifik fjärrvärme (GWh)",Miljö!$B$1:$T$1,0),FALSE)),"",VLOOKUP($B8,Miljö!$B$1:$T$600,MATCH("Såld mängd produktionsspecifik fjärrvärme (GWh)",Miljö!$B$1:$T$1,0),FALSE))</f>
        <v/>
      </c>
      <c r="J8" t="str">
        <f t="shared" si="0"/>
        <v>Adven Energilösningar AB</v>
      </c>
    </row>
    <row r="9" spans="1:10">
      <c r="A9" s="2" t="s">
        <v>19</v>
      </c>
      <c r="B9" s="2" t="s">
        <v>30</v>
      </c>
      <c r="D9" t="str">
        <f>IF(ISERROR(1/VLOOKUP($B9,Kraftvärmeprod!$B$1:$D$600,MATCH("Total värmeproduktion i kraftvärmeverk i kombinerad drift (GWh)",Kraftvärmeprod!$B$1:$AV$1,0),FALSE)),"Ej kraftvärme","Alternativproduktionsmetoden")</f>
        <v>Ej kraftvärme</v>
      </c>
      <c r="E9" s="115" t="str">
        <f>IF(ISERROR(1/VLOOKUP($B9,Kraftvärmeprod!$B$1:$BD$600,MATCH("Total värmeproduktion i kraftvärmeverk i kombinerad drift (GWh)",Kraftvärmeprod!$B$1:$AV$1,0),FALSE)),"",VLOOKUP($B9,'Slutlig allokering kvv'!$B$1:$BC$479,MATCH(E$1,'Slutlig allokering kvv'!$B$1:$AU$1,0),FALSE))</f>
        <v/>
      </c>
      <c r="F9" t="str">
        <f>IF(ISERROR(1/VLOOKUP($B9,Kraftvärmeprod!$B$1:$AV$600,MATCH("Producerad elenergi i kraftvärmeverk (GWh)",Kraftvärmeprod!$B$1:$AV$1,0),FALSE)),"",VLOOKUP($B9,Kraftvärmeprod!$B$1:$AV$600,MATCH("Producerad elenergi i kraftvärmeverk (GWh)",Kraftvärmeprod!$B$1:$AV$1,0),FALSE))</f>
        <v/>
      </c>
      <c r="G9" t="str">
        <f>IF(ISERROR(1/VLOOKUP($B9,Miljö!$B$1:$T$600,MATCH("Såld mängd produktionsspecifik fjärrvärme (GWh)",Miljö!$B$1:$T$1,0),FALSE)),"",VLOOKUP($B9,Miljö!$B$1:$T$600,MATCH("Såld mängd produktionsspecifik fjärrvärme (GWh)",Miljö!$B$1:$T$1,0),FALSE))</f>
        <v/>
      </c>
      <c r="J9" t="str">
        <f t="shared" si="0"/>
        <v>Adven Energilösningar AB</v>
      </c>
    </row>
    <row r="10" spans="1:10">
      <c r="A10" s="2" t="s">
        <v>19</v>
      </c>
      <c r="B10" s="2" t="s">
        <v>31</v>
      </c>
      <c r="D10" t="str">
        <f>IF(ISERROR(1/VLOOKUP($B10,Kraftvärmeprod!$B$1:$D$600,MATCH("Total värmeproduktion i kraftvärmeverk i kombinerad drift (GWh)",Kraftvärmeprod!$B$1:$AV$1,0),FALSE)),"Ej kraftvärme","Alternativproduktionsmetoden")</f>
        <v>Ej kraftvärme</v>
      </c>
      <c r="E10" s="115" t="str">
        <f>IF(ISERROR(1/VLOOKUP($B10,Kraftvärmeprod!$B$1:$BD$600,MATCH("Total värmeproduktion i kraftvärmeverk i kombinerad drift (GWh)",Kraftvärmeprod!$B$1:$AV$1,0),FALSE)),"",VLOOKUP($B10,'Slutlig allokering kvv'!$B$1:$BC$479,MATCH(E$1,'Slutlig allokering kvv'!$B$1:$AU$1,0),FALSE))</f>
        <v/>
      </c>
      <c r="F10" t="str">
        <f>IF(ISERROR(1/VLOOKUP($B10,Kraftvärmeprod!$B$1:$AV$600,MATCH("Producerad elenergi i kraftvärmeverk (GWh)",Kraftvärmeprod!$B$1:$AV$1,0),FALSE)),"",VLOOKUP($B10,Kraftvärmeprod!$B$1:$AV$600,MATCH("Producerad elenergi i kraftvärmeverk (GWh)",Kraftvärmeprod!$B$1:$AV$1,0),FALSE))</f>
        <v/>
      </c>
      <c r="G10" t="str">
        <f>IF(ISERROR(1/VLOOKUP($B10,Miljö!$B$1:$T$600,MATCH("Såld mängd produktionsspecifik fjärrvärme (GWh)",Miljö!$B$1:$T$1,0),FALSE)),"",VLOOKUP($B10,Miljö!$B$1:$T$600,MATCH("Såld mängd produktionsspecifik fjärrvärme (GWh)",Miljö!$B$1:$T$1,0),FALSE))</f>
        <v/>
      </c>
      <c r="J10" t="str">
        <f t="shared" si="0"/>
        <v>Adven Energilösningar AB</v>
      </c>
    </row>
    <row r="11" spans="1:10">
      <c r="A11" s="2" t="s">
        <v>32</v>
      </c>
      <c r="B11" s="2" t="s">
        <v>33</v>
      </c>
      <c r="D11" t="str">
        <f>IF(ISERROR(1/VLOOKUP($B11,Kraftvärmeprod!$B$1:$D$600,MATCH("Total värmeproduktion i kraftvärmeverk i kombinerad drift (GWh)",Kraftvärmeprod!$B$1:$AV$1,0),FALSE)),"Ej kraftvärme","Alternativproduktionsmetoden")</f>
        <v>Ej kraftvärme</v>
      </c>
      <c r="E11" s="115" t="str">
        <f>IF(ISERROR(1/VLOOKUP($B11,Kraftvärmeprod!$B$1:$BD$600,MATCH("Total värmeproduktion i kraftvärmeverk i kombinerad drift (GWh)",Kraftvärmeprod!$B$1:$AV$1,0),FALSE)),"",VLOOKUP($B11,'Slutlig allokering kvv'!$B$1:$BC$479,MATCH(E$1,'Slutlig allokering kvv'!$B$1:$AU$1,0),FALSE))</f>
        <v/>
      </c>
      <c r="F11" t="str">
        <f>IF(ISERROR(1/VLOOKUP($B11,Kraftvärmeprod!$B$1:$AV$600,MATCH("Producerad elenergi i kraftvärmeverk (GWh)",Kraftvärmeprod!$B$1:$AV$1,0),FALSE)),"",VLOOKUP($B11,Kraftvärmeprod!$B$1:$AV$600,MATCH("Producerad elenergi i kraftvärmeverk (GWh)",Kraftvärmeprod!$B$1:$AV$1,0),FALSE))</f>
        <v/>
      </c>
      <c r="G11" t="str">
        <f>IF(ISERROR(1/VLOOKUP($B11,Miljö!$B$1:$T$600,MATCH("Såld mängd produktionsspecifik fjärrvärme (GWh)",Miljö!$B$1:$T$1,0),FALSE)),"",VLOOKUP($B11,Miljö!$B$1:$T$600,MATCH("Såld mängd produktionsspecifik fjärrvärme (GWh)",Miljö!$B$1:$T$1,0),FALSE))</f>
        <v/>
      </c>
      <c r="J11" t="str">
        <f t="shared" si="0"/>
        <v>Adven Värme AB.</v>
      </c>
    </row>
    <row r="12" spans="1:10">
      <c r="A12" s="2" t="s">
        <v>32</v>
      </c>
      <c r="B12" s="2" t="s">
        <v>34</v>
      </c>
      <c r="D12" t="str">
        <f>IF(ISERROR(1/VLOOKUP($B12,Kraftvärmeprod!$B$1:$D$600,MATCH("Total värmeproduktion i kraftvärmeverk i kombinerad drift (GWh)",Kraftvärmeprod!$B$1:$AV$1,0),FALSE)),"Ej kraftvärme","Alternativproduktionsmetoden")</f>
        <v>Ej kraftvärme</v>
      </c>
      <c r="E12" s="115" t="str">
        <f>IF(ISERROR(1/VLOOKUP($B12,Kraftvärmeprod!$B$1:$BD$600,MATCH("Total värmeproduktion i kraftvärmeverk i kombinerad drift (GWh)",Kraftvärmeprod!$B$1:$AV$1,0),FALSE)),"",VLOOKUP($B12,'Slutlig allokering kvv'!$B$1:$BC$479,MATCH(E$1,'Slutlig allokering kvv'!$B$1:$AU$1,0),FALSE))</f>
        <v/>
      </c>
      <c r="F12" t="str">
        <f>IF(ISERROR(1/VLOOKUP($B12,Kraftvärmeprod!$B$1:$AV$600,MATCH("Producerad elenergi i kraftvärmeverk (GWh)",Kraftvärmeprod!$B$1:$AV$1,0),FALSE)),"",VLOOKUP($B12,Kraftvärmeprod!$B$1:$AV$600,MATCH("Producerad elenergi i kraftvärmeverk (GWh)",Kraftvärmeprod!$B$1:$AV$1,0),FALSE))</f>
        <v/>
      </c>
      <c r="G12" t="str">
        <f>IF(ISERROR(1/VLOOKUP($B12,Miljö!$B$1:$T$600,MATCH("Såld mängd produktionsspecifik fjärrvärme (GWh)",Miljö!$B$1:$T$1,0),FALSE)),"",VLOOKUP($B12,Miljö!$B$1:$T$600,MATCH("Såld mängd produktionsspecifik fjärrvärme (GWh)",Miljö!$B$1:$T$1,0),FALSE))</f>
        <v/>
      </c>
      <c r="J12" t="str">
        <f t="shared" si="0"/>
        <v>Adven Värme AB.</v>
      </c>
    </row>
    <row r="13" spans="1:10">
      <c r="A13" s="2" t="s">
        <v>32</v>
      </c>
      <c r="B13" s="2" t="s">
        <v>35</v>
      </c>
      <c r="D13" t="str">
        <f>IF(ISERROR(1/VLOOKUP($B13,Kraftvärmeprod!$B$1:$D$600,MATCH("Total värmeproduktion i kraftvärmeverk i kombinerad drift (GWh)",Kraftvärmeprod!$B$1:$AV$1,0),FALSE)),"Ej kraftvärme","Alternativproduktionsmetoden")</f>
        <v>Ej kraftvärme</v>
      </c>
      <c r="E13" s="115" t="str">
        <f>IF(ISERROR(1/VLOOKUP($B13,Kraftvärmeprod!$B$1:$BD$600,MATCH("Total värmeproduktion i kraftvärmeverk i kombinerad drift (GWh)",Kraftvärmeprod!$B$1:$AV$1,0),FALSE)),"",VLOOKUP($B13,'Slutlig allokering kvv'!$B$1:$BC$479,MATCH(E$1,'Slutlig allokering kvv'!$B$1:$AU$1,0),FALSE))</f>
        <v/>
      </c>
      <c r="F13" t="str">
        <f>IF(ISERROR(1/VLOOKUP($B13,Kraftvärmeprod!$B$1:$AV$600,MATCH("Producerad elenergi i kraftvärmeverk (GWh)",Kraftvärmeprod!$B$1:$AV$1,0),FALSE)),"",VLOOKUP($B13,Kraftvärmeprod!$B$1:$AV$600,MATCH("Producerad elenergi i kraftvärmeverk (GWh)",Kraftvärmeprod!$B$1:$AV$1,0),FALSE))</f>
        <v/>
      </c>
      <c r="G13" t="str">
        <f>IF(ISERROR(1/VLOOKUP($B13,Miljö!$B$1:$T$600,MATCH("Såld mängd produktionsspecifik fjärrvärme (GWh)",Miljö!$B$1:$T$1,0),FALSE)),"",VLOOKUP($B13,Miljö!$B$1:$T$600,MATCH("Såld mängd produktionsspecifik fjärrvärme (GWh)",Miljö!$B$1:$T$1,0),FALSE))</f>
        <v/>
      </c>
      <c r="J13" t="str">
        <f t="shared" si="0"/>
        <v>Adven Värme AB.</v>
      </c>
    </row>
    <row r="14" spans="1:10">
      <c r="A14" s="2" t="s">
        <v>32</v>
      </c>
      <c r="B14" s="2" t="s">
        <v>36</v>
      </c>
      <c r="D14" t="str">
        <f>IF(ISERROR(1/VLOOKUP($B14,Kraftvärmeprod!$B$1:$D$600,MATCH("Total värmeproduktion i kraftvärmeverk i kombinerad drift (GWh)",Kraftvärmeprod!$B$1:$AV$1,0),FALSE)),"Ej kraftvärme","Alternativproduktionsmetoden")</f>
        <v>Ej kraftvärme</v>
      </c>
      <c r="E14" s="115" t="str">
        <f>IF(ISERROR(1/VLOOKUP($B14,Kraftvärmeprod!$B$1:$BD$600,MATCH("Total värmeproduktion i kraftvärmeverk i kombinerad drift (GWh)",Kraftvärmeprod!$B$1:$AV$1,0),FALSE)),"",VLOOKUP($B14,'Slutlig allokering kvv'!$B$1:$BC$479,MATCH(E$1,'Slutlig allokering kvv'!$B$1:$AU$1,0),FALSE))</f>
        <v/>
      </c>
      <c r="F14" t="str">
        <f>IF(ISERROR(1/VLOOKUP($B14,Kraftvärmeprod!$B$1:$AV$600,MATCH("Producerad elenergi i kraftvärmeverk (GWh)",Kraftvärmeprod!$B$1:$AV$1,0),FALSE)),"",VLOOKUP($B14,Kraftvärmeprod!$B$1:$AV$600,MATCH("Producerad elenergi i kraftvärmeverk (GWh)",Kraftvärmeprod!$B$1:$AV$1,0),FALSE))</f>
        <v/>
      </c>
      <c r="G14" t="str">
        <f>IF(ISERROR(1/VLOOKUP($B14,Miljö!$B$1:$T$600,MATCH("Såld mängd produktionsspecifik fjärrvärme (GWh)",Miljö!$B$1:$T$1,0),FALSE)),"",VLOOKUP($B14,Miljö!$B$1:$T$600,MATCH("Såld mängd produktionsspecifik fjärrvärme (GWh)",Miljö!$B$1:$T$1,0),FALSE))</f>
        <v/>
      </c>
      <c r="J14" t="str">
        <f t="shared" si="0"/>
        <v>Adven Värme AB.</v>
      </c>
    </row>
    <row r="15" spans="1:10">
      <c r="A15" s="2" t="s">
        <v>32</v>
      </c>
      <c r="B15" s="2" t="s">
        <v>37</v>
      </c>
      <c r="D15" t="str">
        <f>IF(ISERROR(1/VLOOKUP($B15,Kraftvärmeprod!$B$1:$D$600,MATCH("Total värmeproduktion i kraftvärmeverk i kombinerad drift (GWh)",Kraftvärmeprod!$B$1:$AV$1,0),FALSE)),"Ej kraftvärme","Alternativproduktionsmetoden")</f>
        <v>Ej kraftvärme</v>
      </c>
      <c r="E15" s="115" t="str">
        <f>IF(ISERROR(1/VLOOKUP($B15,Kraftvärmeprod!$B$1:$BD$600,MATCH("Total värmeproduktion i kraftvärmeverk i kombinerad drift (GWh)",Kraftvärmeprod!$B$1:$AV$1,0),FALSE)),"",VLOOKUP($B15,'Slutlig allokering kvv'!$B$1:$BC$479,MATCH(E$1,'Slutlig allokering kvv'!$B$1:$AU$1,0),FALSE))</f>
        <v/>
      </c>
      <c r="F15" t="str">
        <f>IF(ISERROR(1/VLOOKUP($B15,Kraftvärmeprod!$B$1:$AV$600,MATCH("Producerad elenergi i kraftvärmeverk (GWh)",Kraftvärmeprod!$B$1:$AV$1,0),FALSE)),"",VLOOKUP($B15,Kraftvärmeprod!$B$1:$AV$600,MATCH("Producerad elenergi i kraftvärmeverk (GWh)",Kraftvärmeprod!$B$1:$AV$1,0),FALSE))</f>
        <v/>
      </c>
      <c r="G15" t="str">
        <f>IF(ISERROR(1/VLOOKUP($B15,Miljö!$B$1:$T$600,MATCH("Såld mängd produktionsspecifik fjärrvärme (GWh)",Miljö!$B$1:$T$1,0),FALSE)),"",VLOOKUP($B15,Miljö!$B$1:$T$600,MATCH("Såld mängd produktionsspecifik fjärrvärme (GWh)",Miljö!$B$1:$T$1,0),FALSE))</f>
        <v/>
      </c>
      <c r="J15" t="str">
        <f t="shared" si="0"/>
        <v>Adven Värme AB.</v>
      </c>
    </row>
    <row r="16" spans="1:10">
      <c r="A16" s="2" t="s">
        <v>32</v>
      </c>
      <c r="B16" s="2" t="s">
        <v>38</v>
      </c>
      <c r="D16" t="str">
        <f>IF(ISERROR(1/VLOOKUP($B16,Kraftvärmeprod!$B$1:$D$600,MATCH("Total värmeproduktion i kraftvärmeverk i kombinerad drift (GWh)",Kraftvärmeprod!$B$1:$AV$1,0),FALSE)),"Ej kraftvärme","Alternativproduktionsmetoden")</f>
        <v>Ej kraftvärme</v>
      </c>
      <c r="E16" s="115" t="str">
        <f>IF(ISERROR(1/VLOOKUP($B16,Kraftvärmeprod!$B$1:$BD$600,MATCH("Total värmeproduktion i kraftvärmeverk i kombinerad drift (GWh)",Kraftvärmeprod!$B$1:$AV$1,0),FALSE)),"",VLOOKUP($B16,'Slutlig allokering kvv'!$B$1:$BC$479,MATCH(E$1,'Slutlig allokering kvv'!$B$1:$AU$1,0),FALSE))</f>
        <v/>
      </c>
      <c r="F16" t="str">
        <f>IF(ISERROR(1/VLOOKUP($B16,Kraftvärmeprod!$B$1:$AV$600,MATCH("Producerad elenergi i kraftvärmeverk (GWh)",Kraftvärmeprod!$B$1:$AV$1,0),FALSE)),"",VLOOKUP($B16,Kraftvärmeprod!$B$1:$AV$600,MATCH("Producerad elenergi i kraftvärmeverk (GWh)",Kraftvärmeprod!$B$1:$AV$1,0),FALSE))</f>
        <v/>
      </c>
      <c r="G16" t="str">
        <f>IF(ISERROR(1/VLOOKUP($B16,Miljö!$B$1:$T$600,MATCH("Såld mängd produktionsspecifik fjärrvärme (GWh)",Miljö!$B$1:$T$1,0),FALSE)),"",VLOOKUP($B16,Miljö!$B$1:$T$600,MATCH("Såld mängd produktionsspecifik fjärrvärme (GWh)",Miljö!$B$1:$T$1,0),FALSE))</f>
        <v/>
      </c>
      <c r="J16" t="str">
        <f t="shared" si="0"/>
        <v>Adven Värme AB.</v>
      </c>
    </row>
    <row r="17" spans="1:10">
      <c r="A17" s="2" t="s">
        <v>32</v>
      </c>
      <c r="B17" s="2" t="s">
        <v>39</v>
      </c>
      <c r="D17" t="str">
        <f>IF(ISERROR(1/VLOOKUP($B17,Kraftvärmeprod!$B$1:$D$600,MATCH("Total värmeproduktion i kraftvärmeverk i kombinerad drift (GWh)",Kraftvärmeprod!$B$1:$AV$1,0),FALSE)),"Ej kraftvärme","Alternativproduktionsmetoden")</f>
        <v>Ej kraftvärme</v>
      </c>
      <c r="E17" s="115" t="str">
        <f>IF(ISERROR(1/VLOOKUP($B17,Kraftvärmeprod!$B$1:$BD$600,MATCH("Total värmeproduktion i kraftvärmeverk i kombinerad drift (GWh)",Kraftvärmeprod!$B$1:$AV$1,0),FALSE)),"",VLOOKUP($B17,'Slutlig allokering kvv'!$B$1:$BC$479,MATCH(E$1,'Slutlig allokering kvv'!$B$1:$AU$1,0),FALSE))</f>
        <v/>
      </c>
      <c r="F17" t="str">
        <f>IF(ISERROR(1/VLOOKUP($B17,Kraftvärmeprod!$B$1:$AV$600,MATCH("Producerad elenergi i kraftvärmeverk (GWh)",Kraftvärmeprod!$B$1:$AV$1,0),FALSE)),"",VLOOKUP($B17,Kraftvärmeprod!$B$1:$AV$600,MATCH("Producerad elenergi i kraftvärmeverk (GWh)",Kraftvärmeprod!$B$1:$AV$1,0),FALSE))</f>
        <v/>
      </c>
      <c r="G17" t="str">
        <f>IF(ISERROR(1/VLOOKUP($B17,Miljö!$B$1:$T$600,MATCH("Såld mängd produktionsspecifik fjärrvärme (GWh)",Miljö!$B$1:$T$1,0),FALSE)),"",VLOOKUP($B17,Miljö!$B$1:$T$600,MATCH("Såld mängd produktionsspecifik fjärrvärme (GWh)",Miljö!$B$1:$T$1,0),FALSE))</f>
        <v/>
      </c>
      <c r="J17" t="str">
        <f t="shared" si="0"/>
        <v>Adven Värme AB.</v>
      </c>
    </row>
    <row r="18" spans="1:10">
      <c r="A18" s="2" t="s">
        <v>32</v>
      </c>
      <c r="B18" s="2" t="s">
        <v>40</v>
      </c>
      <c r="D18" t="str">
        <f>IF(ISERROR(1/VLOOKUP($B18,Kraftvärmeprod!$B$1:$D$600,MATCH("Total värmeproduktion i kraftvärmeverk i kombinerad drift (GWh)",Kraftvärmeprod!$B$1:$AV$1,0),FALSE)),"Ej kraftvärme","Alternativproduktionsmetoden")</f>
        <v>Ej kraftvärme</v>
      </c>
      <c r="E18" s="115" t="str">
        <f>IF(ISERROR(1/VLOOKUP($B18,Kraftvärmeprod!$B$1:$BD$600,MATCH("Total värmeproduktion i kraftvärmeverk i kombinerad drift (GWh)",Kraftvärmeprod!$B$1:$AV$1,0),FALSE)),"",VLOOKUP($B18,'Slutlig allokering kvv'!$B$1:$BC$479,MATCH(E$1,'Slutlig allokering kvv'!$B$1:$AU$1,0),FALSE))</f>
        <v/>
      </c>
      <c r="F18" t="str">
        <f>IF(ISERROR(1/VLOOKUP($B18,Kraftvärmeprod!$B$1:$AV$600,MATCH("Producerad elenergi i kraftvärmeverk (GWh)",Kraftvärmeprod!$B$1:$AV$1,0),FALSE)),"",VLOOKUP($B18,Kraftvärmeprod!$B$1:$AV$600,MATCH("Producerad elenergi i kraftvärmeverk (GWh)",Kraftvärmeprod!$B$1:$AV$1,0),FALSE))</f>
        <v/>
      </c>
      <c r="G18" t="str">
        <f>IF(ISERROR(1/VLOOKUP($B18,Miljö!$B$1:$T$600,MATCH("Såld mängd produktionsspecifik fjärrvärme (GWh)",Miljö!$B$1:$T$1,0),FALSE)),"",VLOOKUP($B18,Miljö!$B$1:$T$600,MATCH("Såld mängd produktionsspecifik fjärrvärme (GWh)",Miljö!$B$1:$T$1,0),FALSE))</f>
        <v/>
      </c>
      <c r="J18" t="str">
        <f t="shared" si="0"/>
        <v>Adven Värme AB.</v>
      </c>
    </row>
    <row r="19" spans="1:10">
      <c r="A19" s="2" t="s">
        <v>32</v>
      </c>
      <c r="B19" s="2" t="s">
        <v>41</v>
      </c>
      <c r="D19" t="str">
        <f>IF(ISERROR(1/VLOOKUP($B19,Kraftvärmeprod!$B$1:$D$600,MATCH("Total värmeproduktion i kraftvärmeverk i kombinerad drift (GWh)",Kraftvärmeprod!$B$1:$AV$1,0),FALSE)),"Ej kraftvärme","Alternativproduktionsmetoden")</f>
        <v>Ej kraftvärme</v>
      </c>
      <c r="E19" s="115" t="str">
        <f>IF(ISERROR(1/VLOOKUP($B19,Kraftvärmeprod!$B$1:$BD$600,MATCH("Total värmeproduktion i kraftvärmeverk i kombinerad drift (GWh)",Kraftvärmeprod!$B$1:$AV$1,0),FALSE)),"",VLOOKUP($B19,'Slutlig allokering kvv'!$B$1:$BC$479,MATCH(E$1,'Slutlig allokering kvv'!$B$1:$AU$1,0),FALSE))</f>
        <v/>
      </c>
      <c r="F19" t="str">
        <f>IF(ISERROR(1/VLOOKUP($B19,Kraftvärmeprod!$B$1:$AV$600,MATCH("Producerad elenergi i kraftvärmeverk (GWh)",Kraftvärmeprod!$B$1:$AV$1,0),FALSE)),"",VLOOKUP($B19,Kraftvärmeprod!$B$1:$AV$600,MATCH("Producerad elenergi i kraftvärmeverk (GWh)",Kraftvärmeprod!$B$1:$AV$1,0),FALSE))</f>
        <v/>
      </c>
      <c r="G19" t="str">
        <f>IF(ISERROR(1/VLOOKUP($B19,Miljö!$B$1:$T$600,MATCH("Såld mängd produktionsspecifik fjärrvärme (GWh)",Miljö!$B$1:$T$1,0),FALSE)),"",VLOOKUP($B19,Miljö!$B$1:$T$600,MATCH("Såld mängd produktionsspecifik fjärrvärme (GWh)",Miljö!$B$1:$T$1,0),FALSE))</f>
        <v/>
      </c>
      <c r="J19" t="str">
        <f t="shared" si="0"/>
        <v>Adven Värme AB.</v>
      </c>
    </row>
    <row r="20" spans="1:10">
      <c r="A20" s="2" t="s">
        <v>32</v>
      </c>
      <c r="B20" s="2" t="s">
        <v>42</v>
      </c>
      <c r="D20" t="str">
        <f>IF(ISERROR(1/VLOOKUP($B20,Kraftvärmeprod!$B$1:$D$600,MATCH("Total värmeproduktion i kraftvärmeverk i kombinerad drift (GWh)",Kraftvärmeprod!$B$1:$AV$1,0),FALSE)),"Ej kraftvärme","Alternativproduktionsmetoden")</f>
        <v>Ej kraftvärme</v>
      </c>
      <c r="E20" s="115" t="str">
        <f>IF(ISERROR(1/VLOOKUP($B20,Kraftvärmeprod!$B$1:$BD$600,MATCH("Total värmeproduktion i kraftvärmeverk i kombinerad drift (GWh)",Kraftvärmeprod!$B$1:$AV$1,0),FALSE)),"",VLOOKUP($B20,'Slutlig allokering kvv'!$B$1:$BC$479,MATCH(E$1,'Slutlig allokering kvv'!$B$1:$AU$1,0),FALSE))</f>
        <v/>
      </c>
      <c r="F20" t="str">
        <f>IF(ISERROR(1/VLOOKUP($B20,Kraftvärmeprod!$B$1:$AV$600,MATCH("Producerad elenergi i kraftvärmeverk (GWh)",Kraftvärmeprod!$B$1:$AV$1,0),FALSE)),"",VLOOKUP($B20,Kraftvärmeprod!$B$1:$AV$600,MATCH("Producerad elenergi i kraftvärmeverk (GWh)",Kraftvärmeprod!$B$1:$AV$1,0),FALSE))</f>
        <v/>
      </c>
      <c r="G20" t="str">
        <f>IF(ISERROR(1/VLOOKUP($B20,Miljö!$B$1:$T$600,MATCH("Såld mängd produktionsspecifik fjärrvärme (GWh)",Miljö!$B$1:$T$1,0),FALSE)),"",VLOOKUP($B20,Miljö!$B$1:$T$600,MATCH("Såld mängd produktionsspecifik fjärrvärme (GWh)",Miljö!$B$1:$T$1,0),FALSE))</f>
        <v/>
      </c>
      <c r="J20" t="str">
        <f t="shared" si="0"/>
        <v>Adven Värme AB.</v>
      </c>
    </row>
    <row r="21" spans="1:10">
      <c r="A21" s="2" t="s">
        <v>43</v>
      </c>
      <c r="B21" s="2" t="s">
        <v>44</v>
      </c>
      <c r="D21" t="str">
        <f>IF(ISERROR(1/VLOOKUP($B21,Kraftvärmeprod!$B$1:$D$600,MATCH("Total värmeproduktion i kraftvärmeverk i kombinerad drift (GWh)",Kraftvärmeprod!$B$1:$AV$1,0),FALSE)),"Ej kraftvärme","Alternativproduktionsmetoden")</f>
        <v>Ej kraftvärme</v>
      </c>
      <c r="E21" s="115" t="str">
        <f>IF(ISERROR(1/VLOOKUP($B21,Kraftvärmeprod!$B$1:$BD$600,MATCH("Total värmeproduktion i kraftvärmeverk i kombinerad drift (GWh)",Kraftvärmeprod!$B$1:$AV$1,0),FALSE)),"",VLOOKUP($B21,'Slutlig allokering kvv'!$B$1:$BC$479,MATCH(E$1,'Slutlig allokering kvv'!$B$1:$AU$1,0),FALSE))</f>
        <v/>
      </c>
      <c r="F21" t="str">
        <f>IF(ISERROR(1/VLOOKUP($B21,Kraftvärmeprod!$B$1:$AV$600,MATCH("Producerad elenergi i kraftvärmeverk (GWh)",Kraftvärmeprod!$B$1:$AV$1,0),FALSE)),"",VLOOKUP($B21,Kraftvärmeprod!$B$1:$AV$600,MATCH("Producerad elenergi i kraftvärmeverk (GWh)",Kraftvärmeprod!$B$1:$AV$1,0),FALSE))</f>
        <v/>
      </c>
      <c r="G21" t="str">
        <f>IF(ISERROR(1/VLOOKUP($B21,Miljö!$B$1:$T$600,MATCH("Såld mängd produktionsspecifik fjärrvärme (GWh)",Miljö!$B$1:$T$1,0),FALSE)),"",VLOOKUP($B21,Miljö!$B$1:$T$600,MATCH("Såld mängd produktionsspecifik fjärrvärme (GWh)",Miljö!$B$1:$T$1,0),FALSE))</f>
        <v/>
      </c>
      <c r="J21" t="str">
        <f t="shared" si="0"/>
        <v>Affärsverken Karlskrona AB</v>
      </c>
    </row>
    <row r="22" spans="1:10">
      <c r="A22" s="2" t="s">
        <v>43</v>
      </c>
      <c r="B22" s="2" t="s">
        <v>45</v>
      </c>
      <c r="D22" t="str">
        <f>IF(ISERROR(1/VLOOKUP($B22,Kraftvärmeprod!$B$1:$D$600,MATCH("Total värmeproduktion i kraftvärmeverk i kombinerad drift (GWh)",Kraftvärmeprod!$B$1:$AV$1,0),FALSE)),"Ej kraftvärme","Alternativproduktionsmetoden")</f>
        <v>Ej kraftvärme</v>
      </c>
      <c r="E22" s="115" t="str">
        <f>IF(ISERROR(1/VLOOKUP($B22,Kraftvärmeprod!$B$1:$BD$600,MATCH("Total värmeproduktion i kraftvärmeverk i kombinerad drift (GWh)",Kraftvärmeprod!$B$1:$AV$1,0),FALSE)),"",VLOOKUP($B22,'Slutlig allokering kvv'!$B$1:$BC$479,MATCH(E$1,'Slutlig allokering kvv'!$B$1:$AU$1,0),FALSE))</f>
        <v/>
      </c>
      <c r="F22" t="str">
        <f>IF(ISERROR(1/VLOOKUP($B22,Kraftvärmeprod!$B$1:$AV$600,MATCH("Producerad elenergi i kraftvärmeverk (GWh)",Kraftvärmeprod!$B$1:$AV$1,0),FALSE)),"",VLOOKUP($B22,Kraftvärmeprod!$B$1:$AV$600,MATCH("Producerad elenergi i kraftvärmeverk (GWh)",Kraftvärmeprod!$B$1:$AV$1,0),FALSE))</f>
        <v/>
      </c>
      <c r="G22" t="str">
        <f>IF(ISERROR(1/VLOOKUP($B22,Miljö!$B$1:$T$600,MATCH("Såld mängd produktionsspecifik fjärrvärme (GWh)",Miljö!$B$1:$T$1,0),FALSE)),"",VLOOKUP($B22,Miljö!$B$1:$T$600,MATCH("Såld mängd produktionsspecifik fjärrvärme (GWh)",Miljö!$B$1:$T$1,0),FALSE))</f>
        <v/>
      </c>
      <c r="J22" t="str">
        <f t="shared" si="0"/>
        <v>Affärsverken Karlskrona AB</v>
      </c>
    </row>
    <row r="23" spans="1:10">
      <c r="A23" s="2" t="s">
        <v>43</v>
      </c>
      <c r="B23" s="2" t="s">
        <v>46</v>
      </c>
      <c r="D23" t="str">
        <f>IF(ISERROR(1/VLOOKUP($B23,Kraftvärmeprod!$B$1:$D$600,MATCH("Total värmeproduktion i kraftvärmeverk i kombinerad drift (GWh)",Kraftvärmeprod!$B$1:$AV$1,0),FALSE)),"Ej kraftvärme","Alternativproduktionsmetoden")</f>
        <v>Alternativproduktionsmetoden</v>
      </c>
      <c r="E23" s="115">
        <f>IF(ISERROR(1/VLOOKUP($B23,Kraftvärmeprod!$B$1:$BD$600,MATCH("Total värmeproduktion i kraftvärmeverk i kombinerad drift (GWh)",Kraftvärmeprod!$B$1:$AV$1,0),FALSE)),"",VLOOKUP($B23,'Slutlig allokering kvv'!$B$1:$BC$479,MATCH(E$1,'Slutlig allokering kvv'!$B$1:$AU$1,0),FALSE))</f>
        <v>0.67563749498924963</v>
      </c>
      <c r="F23">
        <f>IF(ISERROR(1/VLOOKUP($B23,Kraftvärmeprod!$B$1:$AV$600,MATCH("Producerad elenergi i kraftvärmeverk (GWh)",Kraftvärmeprod!$B$1:$AV$1,0),FALSE)),"",VLOOKUP($B23,Kraftvärmeprod!$B$1:$AV$600,MATCH("Producerad elenergi i kraftvärmeverk (GWh)",Kraftvärmeprod!$B$1:$AV$1,0),FALSE))</f>
        <v>38.393999999999998</v>
      </c>
      <c r="G23" t="str">
        <f>IF(ISERROR(1/VLOOKUP($B23,Miljö!$B$1:$T$600,MATCH("Såld mängd produktionsspecifik fjärrvärme (GWh)",Miljö!$B$1:$T$1,0),FALSE)),"",VLOOKUP($B23,Miljö!$B$1:$T$600,MATCH("Såld mängd produktionsspecifik fjärrvärme (GWh)",Miljö!$B$1:$T$1,0),FALSE))</f>
        <v/>
      </c>
      <c r="J23" t="str">
        <f t="shared" si="0"/>
        <v>Affärsverken Karlskrona AB</v>
      </c>
    </row>
    <row r="24" spans="1:10">
      <c r="A24" s="2" t="s">
        <v>43</v>
      </c>
      <c r="B24" s="2" t="s">
        <v>47</v>
      </c>
      <c r="D24" t="str">
        <f>IF(ISERROR(1/VLOOKUP($B24,Kraftvärmeprod!$B$1:$D$600,MATCH("Total värmeproduktion i kraftvärmeverk i kombinerad drift (GWh)",Kraftvärmeprod!$B$1:$AV$1,0),FALSE)),"Ej kraftvärme","Alternativproduktionsmetoden")</f>
        <v>Ej kraftvärme</v>
      </c>
      <c r="E24" s="115" t="str">
        <f>IF(ISERROR(1/VLOOKUP($B24,Kraftvärmeprod!$B$1:$BD$600,MATCH("Total värmeproduktion i kraftvärmeverk i kombinerad drift (GWh)",Kraftvärmeprod!$B$1:$AV$1,0),FALSE)),"",VLOOKUP($B24,'Slutlig allokering kvv'!$B$1:$BC$479,MATCH(E$1,'Slutlig allokering kvv'!$B$1:$AU$1,0),FALSE))</f>
        <v/>
      </c>
      <c r="F24" t="str">
        <f>IF(ISERROR(1/VLOOKUP($B24,Kraftvärmeprod!$B$1:$AV$600,MATCH("Producerad elenergi i kraftvärmeverk (GWh)",Kraftvärmeprod!$B$1:$AV$1,0),FALSE)),"",VLOOKUP($B24,Kraftvärmeprod!$B$1:$AV$600,MATCH("Producerad elenergi i kraftvärmeverk (GWh)",Kraftvärmeprod!$B$1:$AV$1,0),FALSE))</f>
        <v/>
      </c>
      <c r="G24" t="str">
        <f>IF(ISERROR(1/VLOOKUP($B24,Miljö!$B$1:$T$600,MATCH("Såld mängd produktionsspecifik fjärrvärme (GWh)",Miljö!$B$1:$T$1,0),FALSE)),"",VLOOKUP($B24,Miljö!$B$1:$T$600,MATCH("Såld mängd produktionsspecifik fjärrvärme (GWh)",Miljö!$B$1:$T$1,0),FALSE))</f>
        <v/>
      </c>
      <c r="J24" t="str">
        <f t="shared" si="0"/>
        <v>Affärsverken Karlskrona AB</v>
      </c>
    </row>
    <row r="25" spans="1:10">
      <c r="A25" s="2" t="s">
        <v>43</v>
      </c>
      <c r="B25" s="2" t="s">
        <v>48</v>
      </c>
      <c r="D25" t="str">
        <f>IF(ISERROR(1/VLOOKUP($B25,Kraftvärmeprod!$B$1:$D$600,MATCH("Total värmeproduktion i kraftvärmeverk i kombinerad drift (GWh)",Kraftvärmeprod!$B$1:$AV$1,0),FALSE)),"Ej kraftvärme","Alternativproduktionsmetoden")</f>
        <v>Ej kraftvärme</v>
      </c>
      <c r="E25" s="115" t="str">
        <f>IF(ISERROR(1/VLOOKUP($B25,Kraftvärmeprod!$B$1:$BD$600,MATCH("Total värmeproduktion i kraftvärmeverk i kombinerad drift (GWh)",Kraftvärmeprod!$B$1:$AV$1,0),FALSE)),"",VLOOKUP($B25,'Slutlig allokering kvv'!$B$1:$BC$479,MATCH(E$1,'Slutlig allokering kvv'!$B$1:$AU$1,0),FALSE))</f>
        <v/>
      </c>
      <c r="F25" t="str">
        <f>IF(ISERROR(1/VLOOKUP($B25,Kraftvärmeprod!$B$1:$AV$600,MATCH("Producerad elenergi i kraftvärmeverk (GWh)",Kraftvärmeprod!$B$1:$AV$1,0),FALSE)),"",VLOOKUP($B25,Kraftvärmeprod!$B$1:$AV$600,MATCH("Producerad elenergi i kraftvärmeverk (GWh)",Kraftvärmeprod!$B$1:$AV$1,0),FALSE))</f>
        <v/>
      </c>
      <c r="G25" t="str">
        <f>IF(ISERROR(1/VLOOKUP($B25,Miljö!$B$1:$T$600,MATCH("Såld mängd produktionsspecifik fjärrvärme (GWh)",Miljö!$B$1:$T$1,0),FALSE)),"",VLOOKUP($B25,Miljö!$B$1:$T$600,MATCH("Såld mängd produktionsspecifik fjärrvärme (GWh)",Miljö!$B$1:$T$1,0),FALSE))</f>
        <v/>
      </c>
      <c r="J25" t="str">
        <f t="shared" si="0"/>
        <v>Affärsverken Karlskrona AB</v>
      </c>
    </row>
    <row r="26" spans="1:10">
      <c r="A26" s="2" t="s">
        <v>49</v>
      </c>
      <c r="B26" s="2" t="s">
        <v>50</v>
      </c>
      <c r="D26" t="str">
        <f>IF(ISERROR(1/VLOOKUP($B26,Kraftvärmeprod!$B$1:$D$600,MATCH("Total värmeproduktion i kraftvärmeverk i kombinerad drift (GWh)",Kraftvärmeprod!$B$1:$AV$1,0),FALSE)),"Ej kraftvärme","Alternativproduktionsmetoden")</f>
        <v>Ej kraftvärme</v>
      </c>
      <c r="E26" s="115" t="str">
        <f>IF(ISERROR(1/VLOOKUP($B26,Kraftvärmeprod!$B$1:$BD$600,MATCH("Total värmeproduktion i kraftvärmeverk i kombinerad drift (GWh)",Kraftvärmeprod!$B$1:$AV$1,0),FALSE)),"",VLOOKUP($B26,'Slutlig allokering kvv'!$B$1:$BC$479,MATCH(E$1,'Slutlig allokering kvv'!$B$1:$AU$1,0),FALSE))</f>
        <v/>
      </c>
      <c r="F26" t="str">
        <f>IF(ISERROR(1/VLOOKUP($B26,Kraftvärmeprod!$B$1:$AV$600,MATCH("Producerad elenergi i kraftvärmeverk (GWh)",Kraftvärmeprod!$B$1:$AV$1,0),FALSE)),"",VLOOKUP($B26,Kraftvärmeprod!$B$1:$AV$600,MATCH("Producerad elenergi i kraftvärmeverk (GWh)",Kraftvärmeprod!$B$1:$AV$1,0),FALSE))</f>
        <v/>
      </c>
      <c r="G26" t="str">
        <f>IF(ISERROR(1/VLOOKUP($B26,Miljö!$B$1:$T$600,MATCH("Såld mängd produktionsspecifik fjärrvärme (GWh)",Miljö!$B$1:$T$1,0),FALSE)),"",VLOOKUP($B26,Miljö!$B$1:$T$600,MATCH("Såld mängd produktionsspecifik fjärrvärme (GWh)",Miljö!$B$1:$T$1,0),FALSE))</f>
        <v/>
      </c>
      <c r="J26" t="str">
        <f t="shared" si="0"/>
        <v>Alingsås Energi Nät AB</v>
      </c>
    </row>
    <row r="27" spans="1:10">
      <c r="A27" s="2" t="s">
        <v>51</v>
      </c>
      <c r="B27" s="2" t="s">
        <v>52</v>
      </c>
      <c r="D27" t="str">
        <f>IF(ISERROR(1/VLOOKUP($B27,Kraftvärmeprod!$B$1:$D$600,MATCH("Total värmeproduktion i kraftvärmeverk i kombinerad drift (GWh)",Kraftvärmeprod!$B$1:$AV$1,0),FALSE)),"Ej kraftvärme","Alternativproduktionsmetoden")</f>
        <v>Ej kraftvärme</v>
      </c>
      <c r="E27" s="115" t="str">
        <f>IF(ISERROR(1/VLOOKUP($B27,Kraftvärmeprod!$B$1:$BD$600,MATCH("Total värmeproduktion i kraftvärmeverk i kombinerad drift (GWh)",Kraftvärmeprod!$B$1:$AV$1,0),FALSE)),"",VLOOKUP($B27,'Slutlig allokering kvv'!$B$1:$BC$479,MATCH(E$1,'Slutlig allokering kvv'!$B$1:$AU$1,0),FALSE))</f>
        <v/>
      </c>
      <c r="F27" t="str">
        <f>IF(ISERROR(1/VLOOKUP($B27,Kraftvärmeprod!$B$1:$AV$600,MATCH("Producerad elenergi i kraftvärmeverk (GWh)",Kraftvärmeprod!$B$1:$AV$1,0),FALSE)),"",VLOOKUP($B27,Kraftvärmeprod!$B$1:$AV$600,MATCH("Producerad elenergi i kraftvärmeverk (GWh)",Kraftvärmeprod!$B$1:$AV$1,0),FALSE))</f>
        <v/>
      </c>
      <c r="G27" t="str">
        <f>IF(ISERROR(1/VLOOKUP($B27,Miljö!$B$1:$T$600,MATCH("Såld mängd produktionsspecifik fjärrvärme (GWh)",Miljö!$B$1:$T$1,0),FALSE)),"",VLOOKUP($B27,Miljö!$B$1:$T$600,MATCH("Såld mängd produktionsspecifik fjärrvärme (GWh)",Miljö!$B$1:$T$1,0),FALSE))</f>
        <v/>
      </c>
      <c r="J27" t="str">
        <f t="shared" si="0"/>
        <v>Alvesta Energi AB</v>
      </c>
    </row>
    <row r="28" spans="1:10">
      <c r="A28" s="2" t="s">
        <v>51</v>
      </c>
      <c r="B28" s="2" t="s">
        <v>53</v>
      </c>
      <c r="D28" t="str">
        <f>IF(ISERROR(1/VLOOKUP($B28,Kraftvärmeprod!$B$1:$D$600,MATCH("Total värmeproduktion i kraftvärmeverk i kombinerad drift (GWh)",Kraftvärmeprod!$B$1:$AV$1,0),FALSE)),"Ej kraftvärme","Alternativproduktionsmetoden")</f>
        <v>Ej kraftvärme</v>
      </c>
      <c r="E28" s="115" t="str">
        <f>IF(ISERROR(1/VLOOKUP($B28,Kraftvärmeprod!$B$1:$BD$600,MATCH("Total värmeproduktion i kraftvärmeverk i kombinerad drift (GWh)",Kraftvärmeprod!$B$1:$AV$1,0),FALSE)),"",VLOOKUP($B28,'Slutlig allokering kvv'!$B$1:$BC$479,MATCH(E$1,'Slutlig allokering kvv'!$B$1:$AU$1,0),FALSE))</f>
        <v/>
      </c>
      <c r="F28" t="str">
        <f>IF(ISERROR(1/VLOOKUP($B28,Kraftvärmeprod!$B$1:$AV$600,MATCH("Producerad elenergi i kraftvärmeverk (GWh)",Kraftvärmeprod!$B$1:$AV$1,0),FALSE)),"",VLOOKUP($B28,Kraftvärmeprod!$B$1:$AV$600,MATCH("Producerad elenergi i kraftvärmeverk (GWh)",Kraftvärmeprod!$B$1:$AV$1,0),FALSE))</f>
        <v/>
      </c>
      <c r="G28" t="str">
        <f>IF(ISERROR(1/VLOOKUP($B28,Miljö!$B$1:$T$600,MATCH("Såld mängd produktionsspecifik fjärrvärme (GWh)",Miljö!$B$1:$T$1,0),FALSE)),"",VLOOKUP($B28,Miljö!$B$1:$T$600,MATCH("Såld mängd produktionsspecifik fjärrvärme (GWh)",Miljö!$B$1:$T$1,0),FALSE))</f>
        <v/>
      </c>
      <c r="J28" t="str">
        <f t="shared" si="0"/>
        <v>Alvesta Energi AB</v>
      </c>
    </row>
    <row r="29" spans="1:10">
      <c r="A29" s="2" t="s">
        <v>51</v>
      </c>
      <c r="B29" s="2" t="s">
        <v>54</v>
      </c>
      <c r="D29" t="str">
        <f>IF(ISERROR(1/VLOOKUP($B29,Kraftvärmeprod!$B$1:$D$600,MATCH("Total värmeproduktion i kraftvärmeverk i kombinerad drift (GWh)",Kraftvärmeprod!$B$1:$AV$1,0),FALSE)),"Ej kraftvärme","Alternativproduktionsmetoden")</f>
        <v>Ej kraftvärme</v>
      </c>
      <c r="E29" s="115" t="str">
        <f>IF(ISERROR(1/VLOOKUP($B29,Kraftvärmeprod!$B$1:$BD$600,MATCH("Total värmeproduktion i kraftvärmeverk i kombinerad drift (GWh)",Kraftvärmeprod!$B$1:$AV$1,0),FALSE)),"",VLOOKUP($B29,'Slutlig allokering kvv'!$B$1:$BC$479,MATCH(E$1,'Slutlig allokering kvv'!$B$1:$AU$1,0),FALSE))</f>
        <v/>
      </c>
      <c r="F29" t="str">
        <f>IF(ISERROR(1/VLOOKUP($B29,Kraftvärmeprod!$B$1:$AV$600,MATCH("Producerad elenergi i kraftvärmeverk (GWh)",Kraftvärmeprod!$B$1:$AV$1,0),FALSE)),"",VLOOKUP($B29,Kraftvärmeprod!$B$1:$AV$600,MATCH("Producerad elenergi i kraftvärmeverk (GWh)",Kraftvärmeprod!$B$1:$AV$1,0),FALSE))</f>
        <v/>
      </c>
      <c r="G29" t="str">
        <f>IF(ISERROR(1/VLOOKUP($B29,Miljö!$B$1:$T$600,MATCH("Såld mängd produktionsspecifik fjärrvärme (GWh)",Miljö!$B$1:$T$1,0),FALSE)),"",VLOOKUP($B29,Miljö!$B$1:$T$600,MATCH("Såld mängd produktionsspecifik fjärrvärme (GWh)",Miljö!$B$1:$T$1,0),FALSE))</f>
        <v/>
      </c>
      <c r="J29" t="str">
        <f t="shared" si="0"/>
        <v>Alvesta Energi AB</v>
      </c>
    </row>
    <row r="30" spans="1:10">
      <c r="A30" s="2" t="s">
        <v>55</v>
      </c>
      <c r="B30" s="2" t="s">
        <v>56</v>
      </c>
      <c r="D30" t="str">
        <f>IF(ISERROR(1/VLOOKUP($B30,Kraftvärmeprod!$B$1:$D$600,MATCH("Total värmeproduktion i kraftvärmeverk i kombinerad drift (GWh)",Kraftvärmeprod!$B$1:$AV$1,0),FALSE)),"Ej kraftvärme","Alternativproduktionsmetoden")</f>
        <v>Ej kraftvärme</v>
      </c>
      <c r="E30" s="115" t="str">
        <f>IF(ISERROR(1/VLOOKUP($B30,Kraftvärmeprod!$B$1:$BD$600,MATCH("Total värmeproduktion i kraftvärmeverk i kombinerad drift (GWh)",Kraftvärmeprod!$B$1:$AV$1,0),FALSE)),"",VLOOKUP($B30,'Slutlig allokering kvv'!$B$1:$BC$479,MATCH(E$1,'Slutlig allokering kvv'!$B$1:$AU$1,0),FALSE))</f>
        <v/>
      </c>
      <c r="F30" t="str">
        <f>IF(ISERROR(1/VLOOKUP($B30,Kraftvärmeprod!$B$1:$AV$600,MATCH("Producerad elenergi i kraftvärmeverk (GWh)",Kraftvärmeprod!$B$1:$AV$1,0),FALSE)),"",VLOOKUP($B30,Kraftvärmeprod!$B$1:$AV$600,MATCH("Producerad elenergi i kraftvärmeverk (GWh)",Kraftvärmeprod!$B$1:$AV$1,0),FALSE))</f>
        <v/>
      </c>
      <c r="G30" t="str">
        <f>IF(ISERROR(1/VLOOKUP($B30,Miljö!$B$1:$T$600,MATCH("Såld mängd produktionsspecifik fjärrvärme (GWh)",Miljö!$B$1:$T$1,0),FALSE)),"",VLOOKUP($B30,Miljö!$B$1:$T$600,MATCH("Såld mängd produktionsspecifik fjärrvärme (GWh)",Miljö!$B$1:$T$1,0),FALSE))</f>
        <v/>
      </c>
      <c r="J30" t="str">
        <f t="shared" si="0"/>
        <v>Aneby Miljö &amp; Vatten AB</v>
      </c>
    </row>
    <row r="31" spans="1:10">
      <c r="A31" s="2" t="s">
        <v>57</v>
      </c>
      <c r="B31" s="2" t="s">
        <v>58</v>
      </c>
      <c r="D31" t="str">
        <f>IF(ISERROR(1/VLOOKUP($B31,Kraftvärmeprod!$B$1:$D$600,MATCH("Total värmeproduktion i kraftvärmeverk i kombinerad drift (GWh)",Kraftvärmeprod!$B$1:$AV$1,0),FALSE)),"Ej kraftvärme","Alternativproduktionsmetoden")</f>
        <v>Ej kraftvärme</v>
      </c>
      <c r="E31" s="115" t="str">
        <f>IF(ISERROR(1/VLOOKUP($B31,Kraftvärmeprod!$B$1:$BD$600,MATCH("Total värmeproduktion i kraftvärmeverk i kombinerad drift (GWh)",Kraftvärmeprod!$B$1:$AV$1,0),FALSE)),"",VLOOKUP($B31,'Slutlig allokering kvv'!$B$1:$BC$479,MATCH(E$1,'Slutlig allokering kvv'!$B$1:$AU$1,0),FALSE))</f>
        <v/>
      </c>
      <c r="F31" t="str">
        <f>IF(ISERROR(1/VLOOKUP($B31,Kraftvärmeprod!$B$1:$AV$600,MATCH("Producerad elenergi i kraftvärmeverk (GWh)",Kraftvärmeprod!$B$1:$AV$1,0),FALSE)),"",VLOOKUP($B31,Kraftvärmeprod!$B$1:$AV$600,MATCH("Producerad elenergi i kraftvärmeverk (GWh)",Kraftvärmeprod!$B$1:$AV$1,0),FALSE))</f>
        <v/>
      </c>
      <c r="G31" t="str">
        <f>IF(ISERROR(1/VLOOKUP($B31,Miljö!$B$1:$T$600,MATCH("Såld mängd produktionsspecifik fjärrvärme (GWh)",Miljö!$B$1:$T$1,0),FALSE)),"",VLOOKUP($B31,Miljö!$B$1:$T$600,MATCH("Såld mängd produktionsspecifik fjärrvärme (GWh)",Miljö!$B$1:$T$1,0),FALSE))</f>
        <v/>
      </c>
      <c r="J31" t="str">
        <f t="shared" si="0"/>
        <v>Arvidsjaurs Energi AB</v>
      </c>
    </row>
    <row r="32" spans="1:10">
      <c r="A32" s="2" t="s">
        <v>59</v>
      </c>
      <c r="B32" s="2" t="s">
        <v>60</v>
      </c>
      <c r="D32" t="str">
        <f>IF(ISERROR(1/VLOOKUP($B32,Kraftvärmeprod!$B$1:$D$600,MATCH("Total värmeproduktion i kraftvärmeverk i kombinerad drift (GWh)",Kraftvärmeprod!$B$1:$AV$1,0),FALSE)),"Ej kraftvärme","Alternativproduktionsmetoden")</f>
        <v>Ej kraftvärme</v>
      </c>
      <c r="E32" s="115" t="str">
        <f>IF(ISERROR(1/VLOOKUP($B32,Kraftvärmeprod!$B$1:$BD$600,MATCH("Total värmeproduktion i kraftvärmeverk i kombinerad drift (GWh)",Kraftvärmeprod!$B$1:$AV$1,0),FALSE)),"",VLOOKUP($B32,'Slutlig allokering kvv'!$B$1:$BC$479,MATCH(E$1,'Slutlig allokering kvv'!$B$1:$AU$1,0),FALSE))</f>
        <v/>
      </c>
      <c r="F32" t="str">
        <f>IF(ISERROR(1/VLOOKUP($B32,Kraftvärmeprod!$B$1:$AV$600,MATCH("Producerad elenergi i kraftvärmeverk (GWh)",Kraftvärmeprod!$B$1:$AV$1,0),FALSE)),"",VLOOKUP($B32,Kraftvärmeprod!$B$1:$AV$600,MATCH("Producerad elenergi i kraftvärmeverk (GWh)",Kraftvärmeprod!$B$1:$AV$1,0),FALSE))</f>
        <v/>
      </c>
      <c r="G32" t="str">
        <f>IF(ISERROR(1/VLOOKUP($B32,Miljö!$B$1:$T$600,MATCH("Såld mängd produktionsspecifik fjärrvärme (GWh)",Miljö!$B$1:$T$1,0),FALSE)),"",VLOOKUP($B32,Miljö!$B$1:$T$600,MATCH("Såld mängd produktionsspecifik fjärrvärme (GWh)",Miljö!$B$1:$T$1,0),FALSE))</f>
        <v/>
      </c>
      <c r="J32" t="str">
        <f t="shared" si="0"/>
        <v>Arvika Fjärrvärme AB</v>
      </c>
    </row>
    <row r="33" spans="1:10">
      <c r="A33" s="2" t="s">
        <v>61</v>
      </c>
      <c r="B33" s="2" t="s">
        <v>62</v>
      </c>
      <c r="D33" t="str">
        <f>IF(ISERROR(1/VLOOKUP($B33,Kraftvärmeprod!$B$1:$D$600,MATCH("Total värmeproduktion i kraftvärmeverk i kombinerad drift (GWh)",Kraftvärmeprod!$B$1:$AV$1,0),FALSE)),"Ej kraftvärme","Alternativproduktionsmetoden")</f>
        <v>Ej kraftvärme</v>
      </c>
      <c r="E33" s="115" t="str">
        <f>IF(ISERROR(1/VLOOKUP($B33,Kraftvärmeprod!$B$1:$BD$600,MATCH("Total värmeproduktion i kraftvärmeverk i kombinerad drift (GWh)",Kraftvärmeprod!$B$1:$AV$1,0),FALSE)),"",VLOOKUP($B33,'Slutlig allokering kvv'!$B$1:$BC$479,MATCH(E$1,'Slutlig allokering kvv'!$B$1:$AU$1,0),FALSE))</f>
        <v/>
      </c>
      <c r="F33" t="str">
        <f>IF(ISERROR(1/VLOOKUP($B33,Kraftvärmeprod!$B$1:$AV$600,MATCH("Producerad elenergi i kraftvärmeverk (GWh)",Kraftvärmeprod!$B$1:$AV$1,0),FALSE)),"",VLOOKUP($B33,Kraftvärmeprod!$B$1:$AV$600,MATCH("Producerad elenergi i kraftvärmeverk (GWh)",Kraftvärmeprod!$B$1:$AV$1,0),FALSE))</f>
        <v/>
      </c>
      <c r="G33" t="str">
        <f>IF(ISERROR(1/VLOOKUP($B33,Miljö!$B$1:$T$600,MATCH("Såld mängd produktionsspecifik fjärrvärme (GWh)",Miljö!$B$1:$T$1,0),FALSE)),"",VLOOKUP($B33,Miljö!$B$1:$T$600,MATCH("Såld mängd produktionsspecifik fjärrvärme (GWh)",Miljö!$B$1:$T$1,0),FALSE))</f>
        <v/>
      </c>
      <c r="J33" t="str">
        <f t="shared" si="0"/>
        <v>Bengtsfors Energi</v>
      </c>
    </row>
    <row r="34" spans="1:10">
      <c r="A34" s="2" t="s">
        <v>63</v>
      </c>
      <c r="B34" s="2" t="s">
        <v>64</v>
      </c>
      <c r="D34" t="str">
        <f>IF(ISERROR(1/VLOOKUP($B34,Kraftvärmeprod!$B$1:$D$600,MATCH("Total värmeproduktion i kraftvärmeverk i kombinerad drift (GWh)",Kraftvärmeprod!$B$1:$AV$1,0),FALSE)),"Ej kraftvärme","Alternativproduktionsmetoden")</f>
        <v>Alternativproduktionsmetoden</v>
      </c>
      <c r="E34" s="115">
        <f>IF(ISERROR(1/VLOOKUP($B34,Kraftvärmeprod!$B$1:$BD$600,MATCH("Total värmeproduktion i kraftvärmeverk i kombinerad drift (GWh)",Kraftvärmeprod!$B$1:$AV$1,0),FALSE)),"",VLOOKUP($B34,'Slutlig allokering kvv'!$B$1:$BC$479,MATCH(E$1,'Slutlig allokering kvv'!$B$1:$AU$1,0),FALSE))</f>
        <v>0.56889054404145079</v>
      </c>
      <c r="F34">
        <f>IF(ISERROR(1/VLOOKUP($B34,Kraftvärmeprod!$B$1:$AV$600,MATCH("Producerad elenergi i kraftvärmeverk (GWh)",Kraftvärmeprod!$B$1:$AV$1,0),FALSE)),"",VLOOKUP($B34,Kraftvärmeprod!$B$1:$AV$600,MATCH("Producerad elenergi i kraftvärmeverk (GWh)",Kraftvärmeprod!$B$1:$AV$1,0),FALSE))</f>
        <v>67</v>
      </c>
      <c r="G34" t="str">
        <f>IF(ISERROR(1/VLOOKUP($B34,Miljö!$B$1:$T$600,MATCH("Såld mängd produktionsspecifik fjärrvärme (GWh)",Miljö!$B$1:$T$1,0),FALSE)),"",VLOOKUP($B34,Miljö!$B$1:$T$600,MATCH("Såld mängd produktionsspecifik fjärrvärme (GWh)",Miljö!$B$1:$T$1,0),FALSE))</f>
        <v/>
      </c>
      <c r="J34" t="str">
        <f t="shared" si="0"/>
        <v>Bodens Energi AB</v>
      </c>
    </row>
    <row r="35" spans="1:10">
      <c r="A35" s="2" t="s">
        <v>65</v>
      </c>
      <c r="B35" s="2" t="s">
        <v>66</v>
      </c>
      <c r="D35" t="str">
        <f>IF(ISERROR(1/VLOOKUP($B35,Kraftvärmeprod!$B$1:$D$600,MATCH("Total värmeproduktion i kraftvärmeverk i kombinerad drift (GWh)",Kraftvärmeprod!$B$1:$AV$1,0),FALSE)),"Ej kraftvärme","Alternativproduktionsmetoden")</f>
        <v>Ej kraftvärme</v>
      </c>
      <c r="E35" s="115" t="str">
        <f>IF(ISERROR(1/VLOOKUP($B35,Kraftvärmeprod!$B$1:$BD$600,MATCH("Total värmeproduktion i kraftvärmeverk i kombinerad drift (GWh)",Kraftvärmeprod!$B$1:$AV$1,0),FALSE)),"",VLOOKUP($B35,'Slutlig allokering kvv'!$B$1:$BC$479,MATCH(E$1,'Slutlig allokering kvv'!$B$1:$AU$1,0),FALSE))</f>
        <v/>
      </c>
      <c r="F35" t="str">
        <f>IF(ISERROR(1/VLOOKUP($B35,Kraftvärmeprod!$B$1:$AV$600,MATCH("Producerad elenergi i kraftvärmeverk (GWh)",Kraftvärmeprod!$B$1:$AV$1,0),FALSE)),"",VLOOKUP($B35,Kraftvärmeprod!$B$1:$AV$600,MATCH("Producerad elenergi i kraftvärmeverk (GWh)",Kraftvärmeprod!$B$1:$AV$1,0),FALSE))</f>
        <v/>
      </c>
      <c r="G35" t="str">
        <f>IF(ISERROR(1/VLOOKUP($B35,Miljö!$B$1:$T$600,MATCH("Såld mängd produktionsspecifik fjärrvärme (GWh)",Miljö!$B$1:$T$1,0),FALSE)),"",VLOOKUP($B35,Miljö!$B$1:$T$600,MATCH("Såld mängd produktionsspecifik fjärrvärme (GWh)",Miljö!$B$1:$T$1,0),FALSE))</f>
        <v/>
      </c>
      <c r="J35" t="str">
        <f t="shared" si="0"/>
        <v>Bollnäs Energi AB</v>
      </c>
    </row>
    <row r="36" spans="1:10">
      <c r="A36" s="2" t="s">
        <v>65</v>
      </c>
      <c r="B36" s="2" t="s">
        <v>67</v>
      </c>
      <c r="D36" t="str">
        <f>IF(ISERROR(1/VLOOKUP($B36,Kraftvärmeprod!$B$1:$D$600,MATCH("Total värmeproduktion i kraftvärmeverk i kombinerad drift (GWh)",Kraftvärmeprod!$B$1:$AV$1,0),FALSE)),"Ej kraftvärme","Alternativproduktionsmetoden")</f>
        <v>Alternativproduktionsmetoden</v>
      </c>
      <c r="E36" s="115">
        <f>IF(ISERROR(1/VLOOKUP($B36,Kraftvärmeprod!$B$1:$BD$600,MATCH("Total värmeproduktion i kraftvärmeverk i kombinerad drift (GWh)",Kraftvärmeprod!$B$1:$AV$1,0),FALSE)),"",VLOOKUP($B36,'Slutlig allokering kvv'!$B$1:$BC$479,MATCH(E$1,'Slutlig allokering kvv'!$B$1:$AU$1,0),FALSE))</f>
        <v>0.5228577928531547</v>
      </c>
      <c r="F36">
        <f>IF(ISERROR(1/VLOOKUP($B36,Kraftvärmeprod!$B$1:$AV$600,MATCH("Producerad elenergi i kraftvärmeverk (GWh)",Kraftvärmeprod!$B$1:$AV$1,0),FALSE)),"",VLOOKUP($B36,Kraftvärmeprod!$B$1:$AV$600,MATCH("Producerad elenergi i kraftvärmeverk (GWh)",Kraftvärmeprod!$B$1:$AV$1,0),FALSE))</f>
        <v>36.17</v>
      </c>
      <c r="G36" t="str">
        <f>IF(ISERROR(1/VLOOKUP($B36,Miljö!$B$1:$T$600,MATCH("Såld mängd produktionsspecifik fjärrvärme (GWh)",Miljö!$B$1:$T$1,0),FALSE)),"",VLOOKUP($B36,Miljö!$B$1:$T$600,MATCH("Såld mängd produktionsspecifik fjärrvärme (GWh)",Miljö!$B$1:$T$1,0),FALSE))</f>
        <v/>
      </c>
      <c r="J36" t="str">
        <f t="shared" si="0"/>
        <v>Bollnäs Energi AB</v>
      </c>
    </row>
    <row r="37" spans="1:10">
      <c r="A37" s="2" t="s">
        <v>65</v>
      </c>
      <c r="B37" s="2" t="s">
        <v>68</v>
      </c>
      <c r="D37" t="str">
        <f>IF(ISERROR(1/VLOOKUP($B37,Kraftvärmeprod!$B$1:$D$600,MATCH("Total värmeproduktion i kraftvärmeverk i kombinerad drift (GWh)",Kraftvärmeprod!$B$1:$AV$1,0),FALSE)),"Ej kraftvärme","Alternativproduktionsmetoden")</f>
        <v>Ej kraftvärme</v>
      </c>
      <c r="E37" s="115" t="str">
        <f>IF(ISERROR(1/VLOOKUP($B37,Kraftvärmeprod!$B$1:$BD$600,MATCH("Total värmeproduktion i kraftvärmeverk i kombinerad drift (GWh)",Kraftvärmeprod!$B$1:$AV$1,0),FALSE)),"",VLOOKUP($B37,'Slutlig allokering kvv'!$B$1:$BC$479,MATCH(E$1,'Slutlig allokering kvv'!$B$1:$AU$1,0),FALSE))</f>
        <v/>
      </c>
      <c r="F37" t="str">
        <f>IF(ISERROR(1/VLOOKUP($B37,Kraftvärmeprod!$B$1:$AV$600,MATCH("Producerad elenergi i kraftvärmeverk (GWh)",Kraftvärmeprod!$B$1:$AV$1,0),FALSE)),"",VLOOKUP($B37,Kraftvärmeprod!$B$1:$AV$600,MATCH("Producerad elenergi i kraftvärmeverk (GWh)",Kraftvärmeprod!$B$1:$AV$1,0),FALSE))</f>
        <v/>
      </c>
      <c r="G37" t="str">
        <f>IF(ISERROR(1/VLOOKUP($B37,Miljö!$B$1:$T$600,MATCH("Såld mängd produktionsspecifik fjärrvärme (GWh)",Miljö!$B$1:$T$1,0),FALSE)),"",VLOOKUP($B37,Miljö!$B$1:$T$600,MATCH("Såld mängd produktionsspecifik fjärrvärme (GWh)",Miljö!$B$1:$T$1,0),FALSE))</f>
        <v/>
      </c>
      <c r="J37" t="str">
        <f t="shared" si="0"/>
        <v>Bollnäs Energi AB</v>
      </c>
    </row>
    <row r="38" spans="1:10">
      <c r="A38" s="2" t="s">
        <v>65</v>
      </c>
      <c r="B38" s="2" t="s">
        <v>69</v>
      </c>
      <c r="D38" t="str">
        <f>IF(ISERROR(1/VLOOKUP($B38,Kraftvärmeprod!$B$1:$D$600,MATCH("Total värmeproduktion i kraftvärmeverk i kombinerad drift (GWh)",Kraftvärmeprod!$B$1:$AV$1,0),FALSE)),"Ej kraftvärme","Alternativproduktionsmetoden")</f>
        <v>Ej kraftvärme</v>
      </c>
      <c r="E38" s="115" t="str">
        <f>IF(ISERROR(1/VLOOKUP($B38,Kraftvärmeprod!$B$1:$BD$600,MATCH("Total värmeproduktion i kraftvärmeverk i kombinerad drift (GWh)",Kraftvärmeprod!$B$1:$AV$1,0),FALSE)),"",VLOOKUP($B38,'Slutlig allokering kvv'!$B$1:$BC$479,MATCH(E$1,'Slutlig allokering kvv'!$B$1:$AU$1,0),FALSE))</f>
        <v/>
      </c>
      <c r="F38" t="str">
        <f>IF(ISERROR(1/VLOOKUP($B38,Kraftvärmeprod!$B$1:$AV$600,MATCH("Producerad elenergi i kraftvärmeverk (GWh)",Kraftvärmeprod!$B$1:$AV$1,0),FALSE)),"",VLOOKUP($B38,Kraftvärmeprod!$B$1:$AV$600,MATCH("Producerad elenergi i kraftvärmeverk (GWh)",Kraftvärmeprod!$B$1:$AV$1,0),FALSE))</f>
        <v/>
      </c>
      <c r="G38" t="str">
        <f>IF(ISERROR(1/VLOOKUP($B38,Miljö!$B$1:$T$600,MATCH("Såld mängd produktionsspecifik fjärrvärme (GWh)",Miljö!$B$1:$T$1,0),FALSE)),"",VLOOKUP($B38,Miljö!$B$1:$T$600,MATCH("Såld mängd produktionsspecifik fjärrvärme (GWh)",Miljö!$B$1:$T$1,0),FALSE))</f>
        <v/>
      </c>
      <c r="J38" t="str">
        <f t="shared" si="0"/>
        <v>Bollnäs Energi AB</v>
      </c>
    </row>
    <row r="39" spans="1:10">
      <c r="A39" s="2" t="s">
        <v>70</v>
      </c>
      <c r="B39" s="2" t="s">
        <v>71</v>
      </c>
      <c r="D39" t="str">
        <f>IF(ISERROR(1/VLOOKUP($B39,Kraftvärmeprod!$B$1:$D$600,MATCH("Total värmeproduktion i kraftvärmeverk i kombinerad drift (GWh)",Kraftvärmeprod!$B$1:$AV$1,0),FALSE)),"Ej kraftvärme","Alternativproduktionsmetoden")</f>
        <v>Ej kraftvärme</v>
      </c>
      <c r="E39" s="115" t="str">
        <f>IF(ISERROR(1/VLOOKUP($B39,Kraftvärmeprod!$B$1:$BD$600,MATCH("Total värmeproduktion i kraftvärmeverk i kombinerad drift (GWh)",Kraftvärmeprod!$B$1:$AV$1,0),FALSE)),"",VLOOKUP($B39,'Slutlig allokering kvv'!$B$1:$BC$479,MATCH(E$1,'Slutlig allokering kvv'!$B$1:$AU$1,0),FALSE))</f>
        <v/>
      </c>
      <c r="F39" t="str">
        <f>IF(ISERROR(1/VLOOKUP($B39,Kraftvärmeprod!$B$1:$AV$600,MATCH("Producerad elenergi i kraftvärmeverk (GWh)",Kraftvärmeprod!$B$1:$AV$1,0),FALSE)),"",VLOOKUP($B39,Kraftvärmeprod!$B$1:$AV$600,MATCH("Producerad elenergi i kraftvärmeverk (GWh)",Kraftvärmeprod!$B$1:$AV$1,0),FALSE))</f>
        <v/>
      </c>
      <c r="G39" t="str">
        <f>IF(ISERROR(1/VLOOKUP($B39,Miljö!$B$1:$T$600,MATCH("Såld mängd produktionsspecifik fjärrvärme (GWh)",Miljö!$B$1:$T$1,0),FALSE)),"",VLOOKUP($B39,Miljö!$B$1:$T$600,MATCH("Såld mängd produktionsspecifik fjärrvärme (GWh)",Miljö!$B$1:$T$1,0),FALSE))</f>
        <v/>
      </c>
      <c r="J39" t="str">
        <f t="shared" si="0"/>
        <v>Borgholm Energi AB</v>
      </c>
    </row>
    <row r="40" spans="1:10">
      <c r="A40" s="2" t="s">
        <v>70</v>
      </c>
      <c r="B40" s="2" t="s">
        <v>72</v>
      </c>
      <c r="D40" t="str">
        <f>IF(ISERROR(1/VLOOKUP($B40,Kraftvärmeprod!$B$1:$D$600,MATCH("Total värmeproduktion i kraftvärmeverk i kombinerad drift (GWh)",Kraftvärmeprod!$B$1:$AV$1,0),FALSE)),"Ej kraftvärme","Alternativproduktionsmetoden")</f>
        <v>Ej kraftvärme</v>
      </c>
      <c r="E40" s="115" t="str">
        <f>IF(ISERROR(1/VLOOKUP($B40,Kraftvärmeprod!$B$1:$BD$600,MATCH("Total värmeproduktion i kraftvärmeverk i kombinerad drift (GWh)",Kraftvärmeprod!$B$1:$AV$1,0),FALSE)),"",VLOOKUP($B40,'Slutlig allokering kvv'!$B$1:$BC$479,MATCH(E$1,'Slutlig allokering kvv'!$B$1:$AU$1,0),FALSE))</f>
        <v/>
      </c>
      <c r="F40" t="str">
        <f>IF(ISERROR(1/VLOOKUP($B40,Kraftvärmeprod!$B$1:$AV$600,MATCH("Producerad elenergi i kraftvärmeverk (GWh)",Kraftvärmeprod!$B$1:$AV$1,0),FALSE)),"",VLOOKUP($B40,Kraftvärmeprod!$B$1:$AV$600,MATCH("Producerad elenergi i kraftvärmeverk (GWh)",Kraftvärmeprod!$B$1:$AV$1,0),FALSE))</f>
        <v/>
      </c>
      <c r="G40" t="str">
        <f>IF(ISERROR(1/VLOOKUP($B40,Miljö!$B$1:$T$600,MATCH("Såld mängd produktionsspecifik fjärrvärme (GWh)",Miljö!$B$1:$T$1,0),FALSE)),"",VLOOKUP($B40,Miljö!$B$1:$T$600,MATCH("Såld mängd produktionsspecifik fjärrvärme (GWh)",Miljö!$B$1:$T$1,0),FALSE))</f>
        <v/>
      </c>
      <c r="J40" t="str">
        <f t="shared" si="0"/>
        <v>Borgholm Energi AB</v>
      </c>
    </row>
    <row r="41" spans="1:10">
      <c r="A41" s="2" t="s">
        <v>73</v>
      </c>
      <c r="B41" s="2" t="s">
        <v>74</v>
      </c>
      <c r="D41" t="str">
        <f>IF(ISERROR(1/VLOOKUP($B41,Kraftvärmeprod!$B$1:$D$600,MATCH("Total värmeproduktion i kraftvärmeverk i kombinerad drift (GWh)",Kraftvärmeprod!$B$1:$AV$1,0),FALSE)),"Ej kraftvärme","Alternativproduktionsmetoden")</f>
        <v>Alternativproduktionsmetoden</v>
      </c>
      <c r="E41" s="115">
        <f>IF(ISERROR(1/VLOOKUP($B41,Kraftvärmeprod!$B$1:$BD$600,MATCH("Total värmeproduktion i kraftvärmeverk i kombinerad drift (GWh)",Kraftvärmeprod!$B$1:$AV$1,0),FALSE)),"",VLOOKUP($B41,'Slutlig allokering kvv'!$B$1:$BC$479,MATCH(E$1,'Slutlig allokering kvv'!$B$1:$AU$1,0),FALSE))</f>
        <v>0.71037610236116489</v>
      </c>
      <c r="F41">
        <f>IF(ISERROR(1/VLOOKUP($B41,Kraftvärmeprod!$B$1:$AV$600,MATCH("Producerad elenergi i kraftvärmeverk (GWh)",Kraftvärmeprod!$B$1:$AV$1,0),FALSE)),"",VLOOKUP($B41,Kraftvärmeprod!$B$1:$AV$600,MATCH("Producerad elenergi i kraftvärmeverk (GWh)",Kraftvärmeprod!$B$1:$AV$1,0),FALSE))</f>
        <v>24.841999999999999</v>
      </c>
      <c r="G41">
        <f>IF(ISERROR(1/VLOOKUP($B41,Miljö!$B$1:$T$600,MATCH("Såld mängd produktionsspecifik fjärrvärme (GWh)",Miljö!$B$1:$T$1,0),FALSE)),"",VLOOKUP($B41,Miljö!$B$1:$T$600,MATCH("Såld mängd produktionsspecifik fjärrvärme (GWh)",Miljö!$B$1:$T$1,0),FALSE))</f>
        <v>31.34</v>
      </c>
      <c r="J41" t="str">
        <f t="shared" si="0"/>
        <v>Borlänge Energi AB</v>
      </c>
    </row>
    <row r="42" spans="1:10">
      <c r="A42" s="2" t="s">
        <v>73</v>
      </c>
      <c r="B42" s="2" t="s">
        <v>76</v>
      </c>
      <c r="D42" t="str">
        <f>IF(ISERROR(1/VLOOKUP($B42,Kraftvärmeprod!$B$1:$D$600,MATCH("Total värmeproduktion i kraftvärmeverk i kombinerad drift (GWh)",Kraftvärmeprod!$B$1:$AV$1,0),FALSE)),"Ej kraftvärme","Alternativproduktionsmetoden")</f>
        <v>Ej kraftvärme</v>
      </c>
      <c r="E42" s="115" t="str">
        <f>IF(ISERROR(1/VLOOKUP($B42,Kraftvärmeprod!$B$1:$BD$600,MATCH("Total värmeproduktion i kraftvärmeverk i kombinerad drift (GWh)",Kraftvärmeprod!$B$1:$AV$1,0),FALSE)),"",VLOOKUP($B42,'Slutlig allokering kvv'!$B$1:$BC$479,MATCH(E$1,'Slutlig allokering kvv'!$B$1:$AU$1,0),FALSE))</f>
        <v/>
      </c>
      <c r="F42" t="str">
        <f>IF(ISERROR(1/VLOOKUP($B42,Kraftvärmeprod!$B$1:$AV$600,MATCH("Producerad elenergi i kraftvärmeverk (GWh)",Kraftvärmeprod!$B$1:$AV$1,0),FALSE)),"",VLOOKUP($B42,Kraftvärmeprod!$B$1:$AV$600,MATCH("Producerad elenergi i kraftvärmeverk (GWh)",Kraftvärmeprod!$B$1:$AV$1,0),FALSE))</f>
        <v/>
      </c>
      <c r="G42" t="str">
        <f>IF(ISERROR(1/VLOOKUP($B42,Miljö!$B$1:$T$600,MATCH("Såld mängd produktionsspecifik fjärrvärme (GWh)",Miljö!$B$1:$T$1,0),FALSE)),"",VLOOKUP($B42,Miljö!$B$1:$T$600,MATCH("Såld mängd produktionsspecifik fjärrvärme (GWh)",Miljö!$B$1:$T$1,0),FALSE))</f>
        <v/>
      </c>
      <c r="J42" t="str">
        <f t="shared" si="0"/>
        <v>Borlänge Energi AB</v>
      </c>
    </row>
    <row r="43" spans="1:10">
      <c r="A43" s="2" t="s">
        <v>73</v>
      </c>
      <c r="B43" s="2" t="s">
        <v>77</v>
      </c>
      <c r="D43" t="str">
        <f>IF(ISERROR(1/VLOOKUP($B43,Kraftvärmeprod!$B$1:$D$600,MATCH("Total värmeproduktion i kraftvärmeverk i kombinerad drift (GWh)",Kraftvärmeprod!$B$1:$AV$1,0),FALSE)),"Ej kraftvärme","Alternativproduktionsmetoden")</f>
        <v>Ej kraftvärme</v>
      </c>
      <c r="E43" s="115" t="str">
        <f>IF(ISERROR(1/VLOOKUP($B43,Kraftvärmeprod!$B$1:$BD$600,MATCH("Total värmeproduktion i kraftvärmeverk i kombinerad drift (GWh)",Kraftvärmeprod!$B$1:$AV$1,0),FALSE)),"",VLOOKUP($B43,'Slutlig allokering kvv'!$B$1:$BC$479,MATCH(E$1,'Slutlig allokering kvv'!$B$1:$AU$1,0),FALSE))</f>
        <v/>
      </c>
      <c r="F43" t="str">
        <f>IF(ISERROR(1/VLOOKUP($B43,Kraftvärmeprod!$B$1:$AV$600,MATCH("Producerad elenergi i kraftvärmeverk (GWh)",Kraftvärmeprod!$B$1:$AV$1,0),FALSE)),"",VLOOKUP($B43,Kraftvärmeprod!$B$1:$AV$600,MATCH("Producerad elenergi i kraftvärmeverk (GWh)",Kraftvärmeprod!$B$1:$AV$1,0),FALSE))</f>
        <v/>
      </c>
      <c r="G43" t="str">
        <f>IF(ISERROR(1/VLOOKUP($B43,Miljö!$B$1:$T$600,MATCH("Såld mängd produktionsspecifik fjärrvärme (GWh)",Miljö!$B$1:$T$1,0),FALSE)),"",VLOOKUP($B43,Miljö!$B$1:$T$600,MATCH("Såld mängd produktionsspecifik fjärrvärme (GWh)",Miljö!$B$1:$T$1,0),FALSE))</f>
        <v/>
      </c>
      <c r="J43" t="str">
        <f t="shared" si="0"/>
        <v>Borlänge Energi AB</v>
      </c>
    </row>
    <row r="44" spans="1:10">
      <c r="A44" s="2" t="s">
        <v>78</v>
      </c>
      <c r="B44" s="2" t="s">
        <v>79</v>
      </c>
      <c r="D44" t="str">
        <f>IF(ISERROR(1/VLOOKUP($B44,Kraftvärmeprod!$B$1:$D$600,MATCH("Total värmeproduktion i kraftvärmeverk i kombinerad drift (GWh)",Kraftvärmeprod!$B$1:$AV$1,0),FALSE)),"Ej kraftvärme","Alternativproduktionsmetoden")</f>
        <v>Alternativproduktionsmetoden</v>
      </c>
      <c r="E44" s="115">
        <f>IF(ISERROR(1/VLOOKUP($B44,Kraftvärmeprod!$B$1:$BD$600,MATCH("Total värmeproduktion i kraftvärmeverk i kombinerad drift (GWh)",Kraftvärmeprod!$B$1:$AV$1,0),FALSE)),"",VLOOKUP($B44,'Slutlig allokering kvv'!$B$1:$BC$479,MATCH(E$1,'Slutlig allokering kvv'!$B$1:$AU$1,0),FALSE))</f>
        <v>0.54709346900754263</v>
      </c>
      <c r="F44">
        <f>IF(ISERROR(1/VLOOKUP($B44,Kraftvärmeprod!$B$1:$AV$600,MATCH("Producerad elenergi i kraftvärmeverk (GWh)",Kraftvärmeprod!$B$1:$AV$1,0),FALSE)),"",VLOOKUP($B44,Kraftvärmeprod!$B$1:$AV$600,MATCH("Producerad elenergi i kraftvärmeverk (GWh)",Kraftvärmeprod!$B$1:$AV$1,0),FALSE))</f>
        <v>152.71</v>
      </c>
      <c r="G44">
        <f>IF(ISERROR(1/VLOOKUP($B44,Miljö!$B$1:$T$600,MATCH("Såld mängd produktionsspecifik fjärrvärme (GWh)",Miljö!$B$1:$T$1,0),FALSE)),"",VLOOKUP($B44,Miljö!$B$1:$T$600,MATCH("Såld mängd produktionsspecifik fjärrvärme (GWh)",Miljö!$B$1:$T$1,0),FALSE))</f>
        <v>2.1160000000000001</v>
      </c>
      <c r="J44" t="str">
        <f t="shared" si="0"/>
        <v>Borås Energi &amp; Miljö AB</v>
      </c>
    </row>
    <row r="45" spans="1:10">
      <c r="A45" s="2" t="s">
        <v>78</v>
      </c>
      <c r="B45" s="2" t="s">
        <v>80</v>
      </c>
      <c r="D45" t="str">
        <f>IF(ISERROR(1/VLOOKUP($B45,Kraftvärmeprod!$B$1:$D$600,MATCH("Total värmeproduktion i kraftvärmeverk i kombinerad drift (GWh)",Kraftvärmeprod!$B$1:$AV$1,0),FALSE)),"Ej kraftvärme","Alternativproduktionsmetoden")</f>
        <v>Alternativproduktionsmetoden</v>
      </c>
      <c r="E45" s="115">
        <f>IF(ISERROR(1/VLOOKUP($B45,Kraftvärmeprod!$B$1:$BD$600,MATCH("Total värmeproduktion i kraftvärmeverk i kombinerad drift (GWh)",Kraftvärmeprod!$B$1:$AV$1,0),FALSE)),"",VLOOKUP($B45,'Slutlig allokering kvv'!$B$1:$BC$479,MATCH(E$1,'Slutlig allokering kvv'!$B$1:$AU$1,0),FALSE))</f>
        <v>0.48086344537815129</v>
      </c>
      <c r="F45">
        <f>IF(ISERROR(1/VLOOKUP($B45,Kraftvärmeprod!$B$1:$AV$600,MATCH("Producerad elenergi i kraftvärmeverk (GWh)",Kraftvärmeprod!$B$1:$AV$1,0),FALSE)),"",VLOOKUP($B45,Kraftvärmeprod!$B$1:$AV$600,MATCH("Producerad elenergi i kraftvärmeverk (GWh)",Kraftvärmeprod!$B$1:$AV$1,0),FALSE))</f>
        <v>2.44</v>
      </c>
      <c r="G45" t="str">
        <f>IF(ISERROR(1/VLOOKUP($B45,Miljö!$B$1:$T$600,MATCH("Såld mängd produktionsspecifik fjärrvärme (GWh)",Miljö!$B$1:$T$1,0),FALSE)),"",VLOOKUP($B45,Miljö!$B$1:$T$600,MATCH("Såld mängd produktionsspecifik fjärrvärme (GWh)",Miljö!$B$1:$T$1,0),FALSE))</f>
        <v/>
      </c>
      <c r="J45" t="str">
        <f t="shared" si="0"/>
        <v>Borås Energi &amp; Miljö AB</v>
      </c>
    </row>
    <row r="46" spans="1:10">
      <c r="A46" s="2" t="s">
        <v>78</v>
      </c>
      <c r="B46" s="2" t="s">
        <v>81</v>
      </c>
      <c r="D46" t="str">
        <f>IF(ISERROR(1/VLOOKUP($B46,Kraftvärmeprod!$B$1:$D$600,MATCH("Total värmeproduktion i kraftvärmeverk i kombinerad drift (GWh)",Kraftvärmeprod!$B$1:$AV$1,0),FALSE)),"Ej kraftvärme","Alternativproduktionsmetoden")</f>
        <v>Ej kraftvärme</v>
      </c>
      <c r="E46" s="115" t="str">
        <f>IF(ISERROR(1/VLOOKUP($B46,Kraftvärmeprod!$B$1:$BD$600,MATCH("Total värmeproduktion i kraftvärmeverk i kombinerad drift (GWh)",Kraftvärmeprod!$B$1:$AV$1,0),FALSE)),"",VLOOKUP($B46,'Slutlig allokering kvv'!$B$1:$BC$479,MATCH(E$1,'Slutlig allokering kvv'!$B$1:$AU$1,0),FALSE))</f>
        <v/>
      </c>
      <c r="F46" t="str">
        <f>IF(ISERROR(1/VLOOKUP($B46,Kraftvärmeprod!$B$1:$AV$600,MATCH("Producerad elenergi i kraftvärmeverk (GWh)",Kraftvärmeprod!$B$1:$AV$1,0),FALSE)),"",VLOOKUP($B46,Kraftvärmeprod!$B$1:$AV$600,MATCH("Producerad elenergi i kraftvärmeverk (GWh)",Kraftvärmeprod!$B$1:$AV$1,0),FALSE))</f>
        <v/>
      </c>
      <c r="G46" t="str">
        <f>IF(ISERROR(1/VLOOKUP($B46,Miljö!$B$1:$T$600,MATCH("Såld mängd produktionsspecifik fjärrvärme (GWh)",Miljö!$B$1:$T$1,0),FALSE)),"",VLOOKUP($B46,Miljö!$B$1:$T$600,MATCH("Såld mängd produktionsspecifik fjärrvärme (GWh)",Miljö!$B$1:$T$1,0),FALSE))</f>
        <v/>
      </c>
      <c r="J46" t="str">
        <f t="shared" si="0"/>
        <v>Borås Energi &amp; Miljö AB</v>
      </c>
    </row>
    <row r="47" spans="1:10">
      <c r="A47" s="2" t="s">
        <v>82</v>
      </c>
      <c r="B47" s="2" t="s">
        <v>83</v>
      </c>
      <c r="D47" t="str">
        <f>IF(ISERROR(1/VLOOKUP($B47,Kraftvärmeprod!$B$1:$D$600,MATCH("Total värmeproduktion i kraftvärmeverk i kombinerad drift (GWh)",Kraftvärmeprod!$B$1:$AV$1,0),FALSE)),"Ej kraftvärme","Alternativproduktionsmetoden")</f>
        <v>Ej kraftvärme</v>
      </c>
      <c r="E47" s="115" t="str">
        <f>IF(ISERROR(1/VLOOKUP($B47,Kraftvärmeprod!$B$1:$BD$600,MATCH("Total värmeproduktion i kraftvärmeverk i kombinerad drift (GWh)",Kraftvärmeprod!$B$1:$AV$1,0),FALSE)),"",VLOOKUP($B47,'Slutlig allokering kvv'!$B$1:$BC$479,MATCH(E$1,'Slutlig allokering kvv'!$B$1:$AU$1,0),FALSE))</f>
        <v/>
      </c>
      <c r="F47" t="str">
        <f>IF(ISERROR(1/VLOOKUP($B47,Kraftvärmeprod!$B$1:$AV$600,MATCH("Producerad elenergi i kraftvärmeverk (GWh)",Kraftvärmeprod!$B$1:$AV$1,0),FALSE)),"",VLOOKUP($B47,Kraftvärmeprod!$B$1:$AV$600,MATCH("Producerad elenergi i kraftvärmeverk (GWh)",Kraftvärmeprod!$B$1:$AV$1,0),FALSE))</f>
        <v/>
      </c>
      <c r="G47" t="str">
        <f>IF(ISERROR(1/VLOOKUP($B47,Miljö!$B$1:$T$600,MATCH("Såld mängd produktionsspecifik fjärrvärme (GWh)",Miljö!$B$1:$T$1,0),FALSE)),"",VLOOKUP($B47,Miljö!$B$1:$T$600,MATCH("Såld mängd produktionsspecifik fjärrvärme (GWh)",Miljö!$B$1:$T$1,0),FALSE))</f>
        <v/>
      </c>
      <c r="J47" t="str">
        <f t="shared" si="0"/>
        <v>Bromölla Fjärrvärme AB</v>
      </c>
    </row>
    <row r="48" spans="1:10">
      <c r="A48" s="2" t="s">
        <v>84</v>
      </c>
      <c r="B48" s="2" t="s">
        <v>85</v>
      </c>
      <c r="D48" t="str">
        <f>IF(ISERROR(1/VLOOKUP($B48,Kraftvärmeprod!$B$1:$D$600,MATCH("Total värmeproduktion i kraftvärmeverk i kombinerad drift (GWh)",Kraftvärmeprod!$B$1:$AV$1,0),FALSE)),"Ej kraftvärme","Alternativproduktionsmetoden")</f>
        <v>Ej kraftvärme</v>
      </c>
      <c r="E48" s="115" t="str">
        <f>IF(ISERROR(1/VLOOKUP($B48,Kraftvärmeprod!$B$1:$BD$600,MATCH("Total värmeproduktion i kraftvärmeverk i kombinerad drift (GWh)",Kraftvärmeprod!$B$1:$AV$1,0),FALSE)),"",VLOOKUP($B48,'Slutlig allokering kvv'!$B$1:$BC$479,MATCH(E$1,'Slutlig allokering kvv'!$B$1:$AU$1,0),FALSE))</f>
        <v/>
      </c>
      <c r="F48" t="str">
        <f>IF(ISERROR(1/VLOOKUP($B48,Kraftvärmeprod!$B$1:$AV$600,MATCH("Producerad elenergi i kraftvärmeverk (GWh)",Kraftvärmeprod!$B$1:$AV$1,0),FALSE)),"",VLOOKUP($B48,Kraftvärmeprod!$B$1:$AV$600,MATCH("Producerad elenergi i kraftvärmeverk (GWh)",Kraftvärmeprod!$B$1:$AV$1,0),FALSE))</f>
        <v/>
      </c>
      <c r="G48" t="str">
        <f>IF(ISERROR(1/VLOOKUP($B48,Miljö!$B$1:$T$600,MATCH("Såld mängd produktionsspecifik fjärrvärme (GWh)",Miljö!$B$1:$T$1,0),FALSE)),"",VLOOKUP($B48,Miljö!$B$1:$T$600,MATCH("Såld mängd produktionsspecifik fjärrvärme (GWh)",Miljö!$B$1:$T$1,0),FALSE))</f>
        <v/>
      </c>
      <c r="J48" t="str">
        <f t="shared" si="0"/>
        <v>BTEA Energi AB</v>
      </c>
    </row>
    <row r="49" spans="1:10">
      <c r="A49" s="2" t="s">
        <v>86</v>
      </c>
      <c r="B49" s="2" t="s">
        <v>87</v>
      </c>
      <c r="D49" t="str">
        <f>IF(ISERROR(1/VLOOKUP($B49,Kraftvärmeprod!$B$1:$D$600,MATCH("Total värmeproduktion i kraftvärmeverk i kombinerad drift (GWh)",Kraftvärmeprod!$B$1:$AV$1,0),FALSE)),"Ej kraftvärme","Alternativproduktionsmetoden")</f>
        <v>Ej kraftvärme</v>
      </c>
      <c r="E49" s="115" t="str">
        <f>IF(ISERROR(1/VLOOKUP($B49,Kraftvärmeprod!$B$1:$BD$600,MATCH("Total värmeproduktion i kraftvärmeverk i kombinerad drift (GWh)",Kraftvärmeprod!$B$1:$AV$1,0),FALSE)),"",VLOOKUP($B49,'Slutlig allokering kvv'!$B$1:$BC$479,MATCH(E$1,'Slutlig allokering kvv'!$B$1:$AU$1,0),FALSE))</f>
        <v/>
      </c>
      <c r="F49" t="str">
        <f>IF(ISERROR(1/VLOOKUP($B49,Kraftvärmeprod!$B$1:$AV$600,MATCH("Producerad elenergi i kraftvärmeverk (GWh)",Kraftvärmeprod!$B$1:$AV$1,0),FALSE)),"",VLOOKUP($B49,Kraftvärmeprod!$B$1:$AV$600,MATCH("Producerad elenergi i kraftvärmeverk (GWh)",Kraftvärmeprod!$B$1:$AV$1,0),FALSE))</f>
        <v/>
      </c>
      <c r="G49" t="str">
        <f>IF(ISERROR(1/VLOOKUP($B49,Miljö!$B$1:$T$600,MATCH("Såld mängd produktionsspecifik fjärrvärme (GWh)",Miljö!$B$1:$T$1,0),FALSE)),"",VLOOKUP($B49,Miljö!$B$1:$T$600,MATCH("Såld mängd produktionsspecifik fjärrvärme (GWh)",Miljö!$B$1:$T$1,0),FALSE))</f>
        <v/>
      </c>
      <c r="J49" t="str">
        <f t="shared" si="0"/>
        <v>C4 Energi AB</v>
      </c>
    </row>
    <row r="50" spans="1:10">
      <c r="A50" s="2" t="s">
        <v>86</v>
      </c>
      <c r="B50" s="2" t="s">
        <v>88</v>
      </c>
      <c r="D50" t="str">
        <f>IF(ISERROR(1/VLOOKUP($B50,Kraftvärmeprod!$B$1:$D$600,MATCH("Total värmeproduktion i kraftvärmeverk i kombinerad drift (GWh)",Kraftvärmeprod!$B$1:$AV$1,0),FALSE)),"Ej kraftvärme","Alternativproduktionsmetoden")</f>
        <v>Alternativproduktionsmetoden</v>
      </c>
      <c r="E50" s="115">
        <f>IF(ISERROR(1/VLOOKUP($B50,Kraftvärmeprod!$B$1:$BD$600,MATCH("Total värmeproduktion i kraftvärmeverk i kombinerad drift (GWh)",Kraftvärmeprod!$B$1:$AV$1,0),FALSE)),"",VLOOKUP($B50,'Slutlig allokering kvv'!$B$1:$BC$479,MATCH(E$1,'Slutlig allokering kvv'!$B$1:$AU$1,0),FALSE))</f>
        <v>0.64630069910704624</v>
      </c>
      <c r="F50">
        <f>IF(ISERROR(1/VLOOKUP($B50,Kraftvärmeprod!$B$1:$AV$600,MATCH("Producerad elenergi i kraftvärmeverk (GWh)",Kraftvärmeprod!$B$1:$AV$1,0),FALSE)),"",VLOOKUP($B50,Kraftvärmeprod!$B$1:$AV$600,MATCH("Producerad elenergi i kraftvärmeverk (GWh)",Kraftvärmeprod!$B$1:$AV$1,0),FALSE))</f>
        <v>62.040999999999997</v>
      </c>
      <c r="G50" t="str">
        <f>IF(ISERROR(1/VLOOKUP($B50,Miljö!$B$1:$T$600,MATCH("Såld mängd produktionsspecifik fjärrvärme (GWh)",Miljö!$B$1:$T$1,0),FALSE)),"",VLOOKUP($B50,Miljö!$B$1:$T$600,MATCH("Såld mängd produktionsspecifik fjärrvärme (GWh)",Miljö!$B$1:$T$1,0),FALSE))</f>
        <v/>
      </c>
      <c r="J50" t="str">
        <f t="shared" si="0"/>
        <v>C4 Energi AB</v>
      </c>
    </row>
    <row r="51" spans="1:10">
      <c r="A51" s="2" t="s">
        <v>89</v>
      </c>
      <c r="B51" s="2" t="s">
        <v>90</v>
      </c>
      <c r="D51" t="str">
        <f>IF(ISERROR(1/VLOOKUP($B51,Kraftvärmeprod!$B$1:$D$600,MATCH("Total värmeproduktion i kraftvärmeverk i kombinerad drift (GWh)",Kraftvärmeprod!$B$1:$AV$1,0),FALSE)),"Ej kraftvärme","Alternativproduktionsmetoden")</f>
        <v>Ej kraftvärme</v>
      </c>
      <c r="E51" s="115" t="str">
        <f>IF(ISERROR(1/VLOOKUP($B51,Kraftvärmeprod!$B$1:$BD$600,MATCH("Total värmeproduktion i kraftvärmeverk i kombinerad drift (GWh)",Kraftvärmeprod!$B$1:$AV$1,0),FALSE)),"",VLOOKUP($B51,'Slutlig allokering kvv'!$B$1:$BC$479,MATCH(E$1,'Slutlig allokering kvv'!$B$1:$AU$1,0),FALSE))</f>
        <v/>
      </c>
      <c r="F51" t="str">
        <f>IF(ISERROR(1/VLOOKUP($B51,Kraftvärmeprod!$B$1:$AV$600,MATCH("Producerad elenergi i kraftvärmeverk (GWh)",Kraftvärmeprod!$B$1:$AV$1,0),FALSE)),"",VLOOKUP($B51,Kraftvärmeprod!$B$1:$AV$600,MATCH("Producerad elenergi i kraftvärmeverk (GWh)",Kraftvärmeprod!$B$1:$AV$1,0),FALSE))</f>
        <v/>
      </c>
      <c r="G51" t="str">
        <f>IF(ISERROR(1/VLOOKUP($B51,Miljö!$B$1:$T$600,MATCH("Såld mängd produktionsspecifik fjärrvärme (GWh)",Miljö!$B$1:$T$1,0),FALSE)),"",VLOOKUP($B51,Miljö!$B$1:$T$600,MATCH("Såld mängd produktionsspecifik fjärrvärme (GWh)",Miljö!$B$1:$T$1,0),FALSE))</f>
        <v/>
      </c>
      <c r="J51" t="str">
        <f t="shared" si="0"/>
        <v>Degerfors Energi AB</v>
      </c>
    </row>
    <row r="52" spans="1:10">
      <c r="A52" s="2" t="s">
        <v>89</v>
      </c>
      <c r="B52" s="2" t="s">
        <v>91</v>
      </c>
      <c r="D52" t="str">
        <f>IF(ISERROR(1/VLOOKUP($B52,Kraftvärmeprod!$B$1:$D$600,MATCH("Total värmeproduktion i kraftvärmeverk i kombinerad drift (GWh)",Kraftvärmeprod!$B$1:$AV$1,0),FALSE)),"Ej kraftvärme","Alternativproduktionsmetoden")</f>
        <v>Ej kraftvärme</v>
      </c>
      <c r="E52" s="115" t="str">
        <f>IF(ISERROR(1/VLOOKUP($B52,Kraftvärmeprod!$B$1:$BD$600,MATCH("Total värmeproduktion i kraftvärmeverk i kombinerad drift (GWh)",Kraftvärmeprod!$B$1:$AV$1,0),FALSE)),"",VLOOKUP($B52,'Slutlig allokering kvv'!$B$1:$BC$479,MATCH(E$1,'Slutlig allokering kvv'!$B$1:$AU$1,0),FALSE))</f>
        <v/>
      </c>
      <c r="F52" t="str">
        <f>IF(ISERROR(1/VLOOKUP($B52,Kraftvärmeprod!$B$1:$AV$600,MATCH("Producerad elenergi i kraftvärmeverk (GWh)",Kraftvärmeprod!$B$1:$AV$1,0),FALSE)),"",VLOOKUP($B52,Kraftvärmeprod!$B$1:$AV$600,MATCH("Producerad elenergi i kraftvärmeverk (GWh)",Kraftvärmeprod!$B$1:$AV$1,0),FALSE))</f>
        <v/>
      </c>
      <c r="G52" t="str">
        <f>IF(ISERROR(1/VLOOKUP($B52,Miljö!$B$1:$T$600,MATCH("Såld mängd produktionsspecifik fjärrvärme (GWh)",Miljö!$B$1:$T$1,0),FALSE)),"",VLOOKUP($B52,Miljö!$B$1:$T$600,MATCH("Såld mängd produktionsspecifik fjärrvärme (GWh)",Miljö!$B$1:$T$1,0),FALSE))</f>
        <v/>
      </c>
      <c r="J52" t="str">
        <f t="shared" si="0"/>
        <v>Degerfors Energi AB</v>
      </c>
    </row>
    <row r="53" spans="1:10">
      <c r="A53" s="2" t="s">
        <v>89</v>
      </c>
      <c r="B53" s="2" t="s">
        <v>93</v>
      </c>
      <c r="D53" t="str">
        <f>IF(ISERROR(1/VLOOKUP($B53,Kraftvärmeprod!$B$1:$D$600,MATCH("Total värmeproduktion i kraftvärmeverk i kombinerad drift (GWh)",Kraftvärmeprod!$B$1:$AV$1,0),FALSE)),"Ej kraftvärme","Alternativproduktionsmetoden")</f>
        <v>Ej kraftvärme</v>
      </c>
      <c r="E53" s="115" t="str">
        <f>IF(ISERROR(1/VLOOKUP($B53,Kraftvärmeprod!$B$1:$BD$600,MATCH("Total värmeproduktion i kraftvärmeverk i kombinerad drift (GWh)",Kraftvärmeprod!$B$1:$AV$1,0),FALSE)),"",VLOOKUP($B53,'Slutlig allokering kvv'!$B$1:$BC$479,MATCH(E$1,'Slutlig allokering kvv'!$B$1:$AU$1,0),FALSE))</f>
        <v/>
      </c>
      <c r="F53" t="str">
        <f>IF(ISERROR(1/VLOOKUP($B53,Kraftvärmeprod!$B$1:$AV$600,MATCH("Producerad elenergi i kraftvärmeverk (GWh)",Kraftvärmeprod!$B$1:$AV$1,0),FALSE)),"",VLOOKUP($B53,Kraftvärmeprod!$B$1:$AV$600,MATCH("Producerad elenergi i kraftvärmeverk (GWh)",Kraftvärmeprod!$B$1:$AV$1,0),FALSE))</f>
        <v/>
      </c>
      <c r="G53" t="str">
        <f>IF(ISERROR(1/VLOOKUP($B53,Miljö!$B$1:$T$600,MATCH("Såld mängd produktionsspecifik fjärrvärme (GWh)",Miljö!$B$1:$T$1,0),FALSE)),"",VLOOKUP($B53,Miljö!$B$1:$T$600,MATCH("Såld mängd produktionsspecifik fjärrvärme (GWh)",Miljö!$B$1:$T$1,0),FALSE))</f>
        <v/>
      </c>
      <c r="J53" t="str">
        <f t="shared" si="0"/>
        <v>Degerfors Energi AB</v>
      </c>
    </row>
    <row r="54" spans="1:10">
      <c r="A54" s="2" t="s">
        <v>94</v>
      </c>
      <c r="B54" s="2" t="s">
        <v>95</v>
      </c>
      <c r="C54" s="279" t="s">
        <v>1579</v>
      </c>
      <c r="D54" t="str">
        <f>IF(ISERROR(1/VLOOKUP($B54,Kraftvärmeprod!$B$1:$D$600,MATCH("Total värmeproduktion i kraftvärmeverk i kombinerad drift (GWh)",Kraftvärmeprod!$B$1:$AV$1,0),FALSE)),"Ej kraftvärme","Alternativproduktionsmetoden")</f>
        <v>Ej kraftvärme</v>
      </c>
      <c r="E54" s="115" t="str">
        <f>IF(ISERROR(1/VLOOKUP($B54,Kraftvärmeprod!$B$1:$BD$600,MATCH("Total värmeproduktion i kraftvärmeverk i kombinerad drift (GWh)",Kraftvärmeprod!$B$1:$AV$1,0),FALSE)),"",VLOOKUP($B54,'Slutlig allokering kvv'!$B$1:$BC$479,MATCH(E$1,'Slutlig allokering kvv'!$B$1:$AU$1,0),FALSE))</f>
        <v/>
      </c>
      <c r="F54" t="str">
        <f>IF(ISERROR(1/VLOOKUP($B54,Kraftvärmeprod!$B$1:$AV$600,MATCH("Producerad elenergi i kraftvärmeverk (GWh)",Kraftvärmeprod!$B$1:$AV$1,0),FALSE)),"",VLOOKUP($B54,Kraftvärmeprod!$B$1:$AV$600,MATCH("Producerad elenergi i kraftvärmeverk (GWh)",Kraftvärmeprod!$B$1:$AV$1,0),FALSE))</f>
        <v/>
      </c>
      <c r="G54" t="str">
        <f>IF(ISERROR(1/VLOOKUP($B54,Miljö!$B$1:$T$600,MATCH("Såld mängd produktionsspecifik fjärrvärme (GWh)",Miljö!$B$1:$T$1,0),FALSE)),"",VLOOKUP($B54,Miljö!$B$1:$T$600,MATCH("Såld mängd produktionsspecifik fjärrvärme (GWh)",Miljö!$B$1:$T$1,0),FALSE))</f>
        <v/>
      </c>
      <c r="J54" t="str">
        <f t="shared" si="0"/>
        <v>E.ON Energilösningar AB</v>
      </c>
    </row>
    <row r="55" spans="1:10">
      <c r="A55" s="2" t="s">
        <v>94</v>
      </c>
      <c r="B55" s="2" t="s">
        <v>96</v>
      </c>
      <c r="C55" s="279" t="s">
        <v>1579</v>
      </c>
      <c r="D55" t="str">
        <f>IF(ISERROR(1/VLOOKUP($B55,Kraftvärmeprod!$B$1:$D$600,MATCH("Total värmeproduktion i kraftvärmeverk i kombinerad drift (GWh)",Kraftvärmeprod!$B$1:$AV$1,0),FALSE)),"Ej kraftvärme","Alternativproduktionsmetoden")</f>
        <v>Ej kraftvärme</v>
      </c>
      <c r="E55" s="115" t="str">
        <f>IF(ISERROR(1/VLOOKUP($B55,Kraftvärmeprod!$B$1:$BD$600,MATCH("Total värmeproduktion i kraftvärmeverk i kombinerad drift (GWh)",Kraftvärmeprod!$B$1:$AV$1,0),FALSE)),"",VLOOKUP($B55,'Slutlig allokering kvv'!$B$1:$BC$479,MATCH(E$1,'Slutlig allokering kvv'!$B$1:$AU$1,0),FALSE))</f>
        <v/>
      </c>
      <c r="F55" t="str">
        <f>IF(ISERROR(1/VLOOKUP($B55,Kraftvärmeprod!$B$1:$AV$600,MATCH("Producerad elenergi i kraftvärmeverk (GWh)",Kraftvärmeprod!$B$1:$AV$1,0),FALSE)),"",VLOOKUP($B55,Kraftvärmeprod!$B$1:$AV$600,MATCH("Producerad elenergi i kraftvärmeverk (GWh)",Kraftvärmeprod!$B$1:$AV$1,0),FALSE))</f>
        <v/>
      </c>
      <c r="G55" t="str">
        <f>IF(ISERROR(1/VLOOKUP($B55,Miljö!$B$1:$T$600,MATCH("Såld mängd produktionsspecifik fjärrvärme (GWh)",Miljö!$B$1:$T$1,0),FALSE)),"",VLOOKUP($B55,Miljö!$B$1:$T$600,MATCH("Såld mängd produktionsspecifik fjärrvärme (GWh)",Miljö!$B$1:$T$1,0),FALSE))</f>
        <v/>
      </c>
      <c r="J55" t="str">
        <f t="shared" si="0"/>
        <v>E.ON Energilösningar AB</v>
      </c>
    </row>
    <row r="56" spans="1:10">
      <c r="A56" s="2" t="s">
        <v>94</v>
      </c>
      <c r="B56" s="2" t="s">
        <v>97</v>
      </c>
      <c r="C56" s="279" t="s">
        <v>1579</v>
      </c>
      <c r="D56" t="str">
        <f>IF(ISERROR(1/VLOOKUP($B56,Kraftvärmeprod!$B$1:$D$600,MATCH("Total värmeproduktion i kraftvärmeverk i kombinerad drift (GWh)",Kraftvärmeprod!$B$1:$AV$1,0),FALSE)),"Ej kraftvärme","Alternativproduktionsmetoden")</f>
        <v>Alternativproduktionsmetoden</v>
      </c>
      <c r="E56" s="115">
        <f>IF(ISERROR(1/VLOOKUP($B56,Kraftvärmeprod!$B$1:$BD$600,MATCH("Total värmeproduktion i kraftvärmeverk i kombinerad drift (GWh)",Kraftvärmeprod!$B$1:$AV$1,0),FALSE)),"",VLOOKUP($B56,'Slutlig allokering kvv'!$B$1:$BC$479,MATCH(E$1,'Slutlig allokering kvv'!$B$1:$AU$1,0),FALSE))</f>
        <v>0.48261396702230847</v>
      </c>
      <c r="F56">
        <f>IF(ISERROR(1/VLOOKUP($B56,Kraftvärmeprod!$B$1:$AV$600,MATCH("Producerad elenergi i kraftvärmeverk (GWh)",Kraftvärmeprod!$B$1:$AV$1,0),FALSE)),"",VLOOKUP($B56,Kraftvärmeprod!$B$1:$AV$600,MATCH("Producerad elenergi i kraftvärmeverk (GWh)",Kraftvärmeprod!$B$1:$AV$1,0),FALSE))</f>
        <v>112.9</v>
      </c>
      <c r="G56" t="str">
        <f>IF(ISERROR(1/VLOOKUP($B56,Miljö!$B$1:$T$600,MATCH("Såld mängd produktionsspecifik fjärrvärme (GWh)",Miljö!$B$1:$T$1,0),FALSE)),"",VLOOKUP($B56,Miljö!$B$1:$T$600,MATCH("Såld mängd produktionsspecifik fjärrvärme (GWh)",Miljö!$B$1:$T$1,0),FALSE))</f>
        <v/>
      </c>
      <c r="J56" t="str">
        <f t="shared" si="0"/>
        <v>E.ON Energilösningar AB</v>
      </c>
    </row>
    <row r="57" spans="1:10">
      <c r="A57" s="2" t="s">
        <v>94</v>
      </c>
      <c r="B57" s="2" t="s">
        <v>100</v>
      </c>
      <c r="C57" s="279" t="s">
        <v>1579</v>
      </c>
      <c r="D57" t="str">
        <f>IF(ISERROR(1/VLOOKUP($B57,Kraftvärmeprod!$B$1:$D$600,MATCH("Total värmeproduktion i kraftvärmeverk i kombinerad drift (GWh)",Kraftvärmeprod!$B$1:$AV$1,0),FALSE)),"Ej kraftvärme","Alternativproduktionsmetoden")</f>
        <v>Alternativproduktionsmetoden</v>
      </c>
      <c r="E57" s="115">
        <f>IF(ISERROR(1/VLOOKUP($B57,Kraftvärmeprod!$B$1:$BD$600,MATCH("Total värmeproduktion i kraftvärmeverk i kombinerad drift (GWh)",Kraftvärmeprod!$B$1:$AV$1,0),FALSE)),"",VLOOKUP($B57,'Slutlig allokering kvv'!$B$1:$BC$479,MATCH(E$1,'Slutlig allokering kvv'!$B$1:$AU$1,0),FALSE))</f>
        <v>0.61816969467962612</v>
      </c>
      <c r="F57">
        <f>IF(ISERROR(1/VLOOKUP($B57,Kraftvärmeprod!$B$1:$AV$600,MATCH("Producerad elenergi i kraftvärmeverk (GWh)",Kraftvärmeprod!$B$1:$AV$1,0),FALSE)),"",VLOOKUP($B57,Kraftvärmeprod!$B$1:$AV$600,MATCH("Producerad elenergi i kraftvärmeverk (GWh)",Kraftvärmeprod!$B$1:$AV$1,0),FALSE))</f>
        <v>287.8</v>
      </c>
      <c r="G57" t="str">
        <f>IF(ISERROR(1/VLOOKUP($B57,Miljö!$B$1:$T$600,MATCH("Såld mängd produktionsspecifik fjärrvärme (GWh)",Miljö!$B$1:$T$1,0),FALSE)),"",VLOOKUP($B57,Miljö!$B$1:$T$600,MATCH("Såld mängd produktionsspecifik fjärrvärme (GWh)",Miljö!$B$1:$T$1,0),FALSE))</f>
        <v/>
      </c>
      <c r="J57" t="str">
        <f t="shared" si="0"/>
        <v>E.ON Energilösningar AB</v>
      </c>
    </row>
    <row r="58" spans="1:10">
      <c r="A58" s="2" t="s">
        <v>94</v>
      </c>
      <c r="B58" s="2" t="s">
        <v>101</v>
      </c>
      <c r="C58" s="279" t="s">
        <v>1579</v>
      </c>
      <c r="D58" t="str">
        <f>IF(ISERROR(1/VLOOKUP($B58,Kraftvärmeprod!$B$1:$D$600,MATCH("Total värmeproduktion i kraftvärmeverk i kombinerad drift (GWh)",Kraftvärmeprod!$B$1:$AV$1,0),FALSE)),"Ej kraftvärme","Alternativproduktionsmetoden")</f>
        <v>Alternativproduktionsmetoden</v>
      </c>
      <c r="E58" s="115">
        <f>IF(ISERROR(1/VLOOKUP($B58,Kraftvärmeprod!$B$1:$BD$600,MATCH("Total värmeproduktion i kraftvärmeverk i kombinerad drift (GWh)",Kraftvärmeprod!$B$1:$AV$1,0),FALSE)),"",VLOOKUP($B58,'Slutlig allokering kvv'!$B$1:$BC$479,MATCH(E$1,'Slutlig allokering kvv'!$B$1:$AU$1,0),FALSE))</f>
        <v>0.4993089127686472</v>
      </c>
      <c r="F58">
        <f>IF(ISERROR(1/VLOOKUP($B58,Kraftvärmeprod!$B$1:$AV$600,MATCH("Producerad elenergi i kraftvärmeverk (GWh)",Kraftvärmeprod!$B$1:$AV$1,0),FALSE)),"",VLOOKUP($B58,Kraftvärmeprod!$B$1:$AV$600,MATCH("Producerad elenergi i kraftvärmeverk (GWh)",Kraftvärmeprod!$B$1:$AV$1,0),FALSE))</f>
        <v>218.8</v>
      </c>
      <c r="G58" t="str">
        <f>IF(ISERROR(1/VLOOKUP($B58,Miljö!$B$1:$T$600,MATCH("Såld mängd produktionsspecifik fjärrvärme (GWh)",Miljö!$B$1:$T$1,0),FALSE)),"",VLOOKUP($B58,Miljö!$B$1:$T$600,MATCH("Såld mängd produktionsspecifik fjärrvärme (GWh)",Miljö!$B$1:$T$1,0),FALSE))</f>
        <v/>
      </c>
      <c r="J58" t="str">
        <f t="shared" si="0"/>
        <v>E.ON Energilösningar AB</v>
      </c>
    </row>
    <row r="59" spans="1:10">
      <c r="A59" s="2" t="s">
        <v>94</v>
      </c>
      <c r="B59" s="2" t="s">
        <v>102</v>
      </c>
      <c r="C59" s="279" t="s">
        <v>1579</v>
      </c>
      <c r="D59" t="str">
        <f>IF(ISERROR(1/VLOOKUP($B59,Kraftvärmeprod!$B$1:$D$600,MATCH("Total värmeproduktion i kraftvärmeverk i kombinerad drift (GWh)",Kraftvärmeprod!$B$1:$AV$1,0),FALSE)),"Ej kraftvärme","Alternativproduktionsmetoden")</f>
        <v>Ej kraftvärme</v>
      </c>
      <c r="E59" s="115" t="str">
        <f>IF(ISERROR(1/VLOOKUP($B59,Kraftvärmeprod!$B$1:$BD$600,MATCH("Total värmeproduktion i kraftvärmeverk i kombinerad drift (GWh)",Kraftvärmeprod!$B$1:$AV$1,0),FALSE)),"",VLOOKUP($B59,'Slutlig allokering kvv'!$B$1:$BC$479,MATCH(E$1,'Slutlig allokering kvv'!$B$1:$AU$1,0),FALSE))</f>
        <v/>
      </c>
      <c r="F59" t="str">
        <f>IF(ISERROR(1/VLOOKUP($B59,Kraftvärmeprod!$B$1:$AV$600,MATCH("Producerad elenergi i kraftvärmeverk (GWh)",Kraftvärmeprod!$B$1:$AV$1,0),FALSE)),"",VLOOKUP($B59,Kraftvärmeprod!$B$1:$AV$600,MATCH("Producerad elenergi i kraftvärmeverk (GWh)",Kraftvärmeprod!$B$1:$AV$1,0),FALSE))</f>
        <v/>
      </c>
      <c r="G59" t="str">
        <f>IF(ISERROR(1/VLOOKUP($B59,Miljö!$B$1:$T$600,MATCH("Såld mängd produktionsspecifik fjärrvärme (GWh)",Miljö!$B$1:$T$1,0),FALSE)),"",VLOOKUP($B59,Miljö!$B$1:$T$600,MATCH("Såld mängd produktionsspecifik fjärrvärme (GWh)",Miljö!$B$1:$T$1,0),FALSE))</f>
        <v/>
      </c>
      <c r="J59" t="str">
        <f t="shared" si="0"/>
        <v>E.ON Energilösningar AB</v>
      </c>
    </row>
    <row r="60" spans="1:10">
      <c r="A60" s="2" t="s">
        <v>94</v>
      </c>
      <c r="B60" s="2" t="s">
        <v>103</v>
      </c>
      <c r="C60" s="279" t="s">
        <v>1579</v>
      </c>
      <c r="D60" t="str">
        <f>IF(ISERROR(1/VLOOKUP($B60,Kraftvärmeprod!$B$1:$D$600,MATCH("Total värmeproduktion i kraftvärmeverk i kombinerad drift (GWh)",Kraftvärmeprod!$B$1:$AV$1,0),FALSE)),"Ej kraftvärme","Alternativproduktionsmetoden")</f>
        <v>Ej kraftvärme</v>
      </c>
      <c r="E60" s="115" t="str">
        <f>IF(ISERROR(1/VLOOKUP($B60,Kraftvärmeprod!$B$1:$BD$600,MATCH("Total värmeproduktion i kraftvärmeverk i kombinerad drift (GWh)",Kraftvärmeprod!$B$1:$AV$1,0),FALSE)),"",VLOOKUP($B60,'Slutlig allokering kvv'!$B$1:$BC$479,MATCH(E$1,'Slutlig allokering kvv'!$B$1:$AU$1,0),FALSE))</f>
        <v/>
      </c>
      <c r="F60" t="str">
        <f>IF(ISERROR(1/VLOOKUP($B60,Kraftvärmeprod!$B$1:$AV$600,MATCH("Producerad elenergi i kraftvärmeverk (GWh)",Kraftvärmeprod!$B$1:$AV$1,0),FALSE)),"",VLOOKUP($B60,Kraftvärmeprod!$B$1:$AV$600,MATCH("Producerad elenergi i kraftvärmeverk (GWh)",Kraftvärmeprod!$B$1:$AV$1,0),FALSE))</f>
        <v/>
      </c>
      <c r="G60" t="str">
        <f>IF(ISERROR(1/VLOOKUP($B60,Miljö!$B$1:$T$600,MATCH("Såld mängd produktionsspecifik fjärrvärme (GWh)",Miljö!$B$1:$T$1,0),FALSE)),"",VLOOKUP($B60,Miljö!$B$1:$T$600,MATCH("Såld mängd produktionsspecifik fjärrvärme (GWh)",Miljö!$B$1:$T$1,0),FALSE))</f>
        <v/>
      </c>
      <c r="J60" t="str">
        <f t="shared" si="0"/>
        <v>E.ON Energilösningar AB</v>
      </c>
    </row>
    <row r="61" spans="1:10">
      <c r="A61" s="2" t="s">
        <v>94</v>
      </c>
      <c r="B61" s="2" t="s">
        <v>104</v>
      </c>
      <c r="C61" s="279" t="s">
        <v>1579</v>
      </c>
      <c r="D61" t="str">
        <f>IF(ISERROR(1/VLOOKUP($B61,Kraftvärmeprod!$B$1:$D$600,MATCH("Total värmeproduktion i kraftvärmeverk i kombinerad drift (GWh)",Kraftvärmeprod!$B$1:$AV$1,0),FALSE)),"Ej kraftvärme","Alternativproduktionsmetoden")</f>
        <v>Alternativproduktionsmetoden</v>
      </c>
      <c r="E61" s="115">
        <f>IF(ISERROR(1/VLOOKUP($B61,Kraftvärmeprod!$B$1:$BD$600,MATCH("Total värmeproduktion i kraftvärmeverk i kombinerad drift (GWh)",Kraftvärmeprod!$B$1:$AV$1,0),FALSE)),"",VLOOKUP($B61,'Slutlig allokering kvv'!$B$1:$BC$479,MATCH(E$1,'Slutlig allokering kvv'!$B$1:$AU$1,0),FALSE))</f>
        <v>0.57493548972188635</v>
      </c>
      <c r="F61">
        <f>IF(ISERROR(1/VLOOKUP($B61,Kraftvärmeprod!$B$1:$AV$600,MATCH("Producerad elenergi i kraftvärmeverk (GWh)",Kraftvärmeprod!$B$1:$AV$1,0),FALSE)),"",VLOOKUP($B61,Kraftvärmeprod!$B$1:$AV$600,MATCH("Producerad elenergi i kraftvärmeverk (GWh)",Kraftvärmeprod!$B$1:$AV$1,0),FALSE))</f>
        <v>154.1</v>
      </c>
      <c r="G61" t="str">
        <f>IF(ISERROR(1/VLOOKUP($B61,Miljö!$B$1:$T$600,MATCH("Såld mängd produktionsspecifik fjärrvärme (GWh)",Miljö!$B$1:$T$1,0),FALSE)),"",VLOOKUP($B61,Miljö!$B$1:$T$600,MATCH("Såld mängd produktionsspecifik fjärrvärme (GWh)",Miljö!$B$1:$T$1,0),FALSE))</f>
        <v/>
      </c>
      <c r="J61" t="str">
        <f t="shared" si="0"/>
        <v>E.ON Energilösningar AB</v>
      </c>
    </row>
    <row r="62" spans="1:10">
      <c r="A62" s="2" t="s">
        <v>94</v>
      </c>
      <c r="B62" s="2" t="s">
        <v>105</v>
      </c>
      <c r="C62" s="279" t="s">
        <v>1579</v>
      </c>
      <c r="D62" t="str">
        <f>IF(ISERROR(1/VLOOKUP($B62,Kraftvärmeprod!$B$1:$D$600,MATCH("Total värmeproduktion i kraftvärmeverk i kombinerad drift (GWh)",Kraftvärmeprod!$B$1:$AV$1,0),FALSE)),"Ej kraftvärme","Alternativproduktionsmetoden")</f>
        <v>Ej kraftvärme</v>
      </c>
      <c r="E62" s="115" t="str">
        <f>IF(ISERROR(1/VLOOKUP($B62,Kraftvärmeprod!$B$1:$BD$600,MATCH("Total värmeproduktion i kraftvärmeverk i kombinerad drift (GWh)",Kraftvärmeprod!$B$1:$AV$1,0),FALSE)),"",VLOOKUP($B62,'Slutlig allokering kvv'!$B$1:$BC$479,MATCH(E$1,'Slutlig allokering kvv'!$B$1:$AU$1,0),FALSE))</f>
        <v/>
      </c>
      <c r="F62" t="str">
        <f>IF(ISERROR(1/VLOOKUP($B62,Kraftvärmeprod!$B$1:$AV$600,MATCH("Producerad elenergi i kraftvärmeverk (GWh)",Kraftvärmeprod!$B$1:$AV$1,0),FALSE)),"",VLOOKUP($B62,Kraftvärmeprod!$B$1:$AV$600,MATCH("Producerad elenergi i kraftvärmeverk (GWh)",Kraftvärmeprod!$B$1:$AV$1,0),FALSE))</f>
        <v/>
      </c>
      <c r="G62" t="str">
        <f>IF(ISERROR(1/VLOOKUP($B62,Miljö!$B$1:$T$600,MATCH("Såld mängd produktionsspecifik fjärrvärme (GWh)",Miljö!$B$1:$T$1,0),FALSE)),"",VLOOKUP($B62,Miljö!$B$1:$T$600,MATCH("Såld mängd produktionsspecifik fjärrvärme (GWh)",Miljö!$B$1:$T$1,0),FALSE))</f>
        <v/>
      </c>
      <c r="J62" t="str">
        <f t="shared" si="0"/>
        <v>E.ON Energilösningar AB</v>
      </c>
    </row>
    <row r="63" spans="1:10">
      <c r="A63" s="2" t="s">
        <v>106</v>
      </c>
      <c r="B63" s="2" t="s">
        <v>106</v>
      </c>
      <c r="D63" t="str">
        <f>IF(ISERROR(1/VLOOKUP($B63,Kraftvärmeprod!$B$1:$D$600,MATCH("Total värmeproduktion i kraftvärmeverk i kombinerad drift (GWh)",Kraftvärmeprod!$B$1:$AV$1,0),FALSE)),"Ej kraftvärme","Alternativproduktionsmetoden")</f>
        <v>Ej kraftvärme</v>
      </c>
      <c r="E63" s="115" t="str">
        <f>IF(ISERROR(1/VLOOKUP($B63,Kraftvärmeprod!$B$1:$BD$600,MATCH("Total värmeproduktion i kraftvärmeverk i kombinerad drift (GWh)",Kraftvärmeprod!$B$1:$AV$1,0),FALSE)),"",VLOOKUP($B63,'Slutlig allokering kvv'!$B$1:$BC$479,MATCH(E$1,'Slutlig allokering kvv'!$B$1:$AU$1,0),FALSE))</f>
        <v/>
      </c>
      <c r="F63" t="str">
        <f>IF(ISERROR(1/VLOOKUP($B63,Kraftvärmeprod!$B$1:$AV$600,MATCH("Producerad elenergi i kraftvärmeverk (GWh)",Kraftvärmeprod!$B$1:$AV$1,0),FALSE)),"",VLOOKUP($B63,Kraftvärmeprod!$B$1:$AV$600,MATCH("Producerad elenergi i kraftvärmeverk (GWh)",Kraftvärmeprod!$B$1:$AV$1,0),FALSE))</f>
        <v/>
      </c>
      <c r="G63" t="str">
        <f>IF(ISERROR(1/VLOOKUP($B63,Miljö!$B$1:$T$600,MATCH("Såld mängd produktionsspecifik fjärrvärme (GWh)",Miljö!$B$1:$T$1,0),FALSE)),"",VLOOKUP($B63,Miljö!$B$1:$T$600,MATCH("Såld mängd produktionsspecifik fjärrvärme (GWh)",Miljö!$B$1:$T$1,0),FALSE))</f>
        <v/>
      </c>
      <c r="J63" t="str">
        <f t="shared" si="0"/>
        <v>Eda Energi AB</v>
      </c>
    </row>
    <row r="64" spans="1:10">
      <c r="A64" s="2" t="s">
        <v>107</v>
      </c>
      <c r="B64" s="2" t="s">
        <v>108</v>
      </c>
      <c r="D64" t="str">
        <f>IF(ISERROR(1/VLOOKUP($B64,Kraftvärmeprod!$B$1:$D$600,MATCH("Total värmeproduktion i kraftvärmeverk i kombinerad drift (GWh)",Kraftvärmeprod!$B$1:$AV$1,0),FALSE)),"Ej kraftvärme","Alternativproduktionsmetoden")</f>
        <v>Alternativproduktionsmetoden</v>
      </c>
      <c r="E64" s="115">
        <f>IF(ISERROR(1/VLOOKUP($B64,Kraftvärmeprod!$B$1:$BD$600,MATCH("Total värmeproduktion i kraftvärmeverk i kombinerad drift (GWh)",Kraftvärmeprod!$B$1:$AV$1,0),FALSE)),"",VLOOKUP($B64,'Slutlig allokering kvv'!$B$1:$BC$479,MATCH(E$1,'Slutlig allokering kvv'!$B$1:$AU$1,0),FALSE))</f>
        <v>0.7564299830420036</v>
      </c>
      <c r="F64">
        <f>IF(ISERROR(1/VLOOKUP($B64,Kraftvärmeprod!$B$1:$AV$600,MATCH("Producerad elenergi i kraftvärmeverk (GWh)",Kraftvärmeprod!$B$1:$AV$1,0),FALSE)),"",VLOOKUP($B64,Kraftvärmeprod!$B$1:$AV$600,MATCH("Producerad elenergi i kraftvärmeverk (GWh)",Kraftvärmeprod!$B$1:$AV$1,0),FALSE))</f>
        <v>14.2</v>
      </c>
      <c r="G64" t="str">
        <f>IF(ISERROR(1/VLOOKUP($B64,Miljö!$B$1:$T$600,MATCH("Såld mängd produktionsspecifik fjärrvärme (GWh)",Miljö!$B$1:$T$1,0),FALSE)),"",VLOOKUP($B64,Miljö!$B$1:$T$600,MATCH("Såld mängd produktionsspecifik fjärrvärme (GWh)",Miljö!$B$1:$T$1,0),FALSE))</f>
        <v/>
      </c>
      <c r="J64" t="str">
        <f t="shared" si="0"/>
        <v>Eksjö Energi AB</v>
      </c>
    </row>
    <row r="65" spans="1:10">
      <c r="A65" s="2" t="s">
        <v>107</v>
      </c>
      <c r="B65" s="2" t="s">
        <v>109</v>
      </c>
      <c r="D65" t="str">
        <f>IF(ISERROR(1/VLOOKUP($B65,Kraftvärmeprod!$B$1:$D$600,MATCH("Total värmeproduktion i kraftvärmeverk i kombinerad drift (GWh)",Kraftvärmeprod!$B$1:$AV$1,0),FALSE)),"Ej kraftvärme","Alternativproduktionsmetoden")</f>
        <v>Ej kraftvärme</v>
      </c>
      <c r="E65" s="115" t="str">
        <f>IF(ISERROR(1/VLOOKUP($B65,Kraftvärmeprod!$B$1:$BD$600,MATCH("Total värmeproduktion i kraftvärmeverk i kombinerad drift (GWh)",Kraftvärmeprod!$B$1:$AV$1,0),FALSE)),"",VLOOKUP($B65,'Slutlig allokering kvv'!$B$1:$BC$479,MATCH(E$1,'Slutlig allokering kvv'!$B$1:$AU$1,0),FALSE))</f>
        <v/>
      </c>
      <c r="F65" t="str">
        <f>IF(ISERROR(1/VLOOKUP($B65,Kraftvärmeprod!$B$1:$AV$600,MATCH("Producerad elenergi i kraftvärmeverk (GWh)",Kraftvärmeprod!$B$1:$AV$1,0),FALSE)),"",VLOOKUP($B65,Kraftvärmeprod!$B$1:$AV$600,MATCH("Producerad elenergi i kraftvärmeverk (GWh)",Kraftvärmeprod!$B$1:$AV$1,0),FALSE))</f>
        <v/>
      </c>
      <c r="G65" t="str">
        <f>IF(ISERROR(1/VLOOKUP($B65,Miljö!$B$1:$T$600,MATCH("Såld mängd produktionsspecifik fjärrvärme (GWh)",Miljö!$B$1:$T$1,0),FALSE)),"",VLOOKUP($B65,Miljö!$B$1:$T$600,MATCH("Såld mängd produktionsspecifik fjärrvärme (GWh)",Miljö!$B$1:$T$1,0),FALSE))</f>
        <v/>
      </c>
      <c r="J65" t="str">
        <f t="shared" si="0"/>
        <v>Eksjö Energi AB</v>
      </c>
    </row>
    <row r="66" spans="1:10">
      <c r="A66" s="2" t="s">
        <v>107</v>
      </c>
      <c r="B66" s="2" t="s">
        <v>110</v>
      </c>
      <c r="D66" t="str">
        <f>IF(ISERROR(1/VLOOKUP($B66,Kraftvärmeprod!$B$1:$D$600,MATCH("Total värmeproduktion i kraftvärmeverk i kombinerad drift (GWh)",Kraftvärmeprod!$B$1:$AV$1,0),FALSE)),"Ej kraftvärme","Alternativproduktionsmetoden")</f>
        <v>Ej kraftvärme</v>
      </c>
      <c r="E66" s="115" t="str">
        <f>IF(ISERROR(1/VLOOKUP($B66,Kraftvärmeprod!$B$1:$BD$600,MATCH("Total värmeproduktion i kraftvärmeverk i kombinerad drift (GWh)",Kraftvärmeprod!$B$1:$AV$1,0),FALSE)),"",VLOOKUP($B66,'Slutlig allokering kvv'!$B$1:$BC$479,MATCH(E$1,'Slutlig allokering kvv'!$B$1:$AU$1,0),FALSE))</f>
        <v/>
      </c>
      <c r="F66" t="str">
        <f>IF(ISERROR(1/VLOOKUP($B66,Kraftvärmeprod!$B$1:$AV$600,MATCH("Producerad elenergi i kraftvärmeverk (GWh)",Kraftvärmeprod!$B$1:$AV$1,0),FALSE)),"",VLOOKUP($B66,Kraftvärmeprod!$B$1:$AV$600,MATCH("Producerad elenergi i kraftvärmeverk (GWh)",Kraftvärmeprod!$B$1:$AV$1,0),FALSE))</f>
        <v/>
      </c>
      <c r="G66" t="str">
        <f>IF(ISERROR(1/VLOOKUP($B66,Miljö!$B$1:$T$600,MATCH("Såld mängd produktionsspecifik fjärrvärme (GWh)",Miljö!$B$1:$T$1,0),FALSE)),"",VLOOKUP($B66,Miljö!$B$1:$T$600,MATCH("Såld mängd produktionsspecifik fjärrvärme (GWh)",Miljö!$B$1:$T$1,0),FALSE))</f>
        <v/>
      </c>
      <c r="J66" t="str">
        <f t="shared" si="0"/>
        <v>Eksjö Energi AB</v>
      </c>
    </row>
    <row r="67" spans="1:10">
      <c r="A67" s="2" t="s">
        <v>111</v>
      </c>
      <c r="B67" s="2" t="s">
        <v>112</v>
      </c>
      <c r="D67" t="str">
        <f>IF(ISERROR(1/VLOOKUP($B67,Kraftvärmeprod!$B$1:$D$600,MATCH("Total värmeproduktion i kraftvärmeverk i kombinerad drift (GWh)",Kraftvärmeprod!$B$1:$AV$1,0),FALSE)),"Ej kraftvärme","Alternativproduktionsmetoden")</f>
        <v>Ej kraftvärme</v>
      </c>
      <c r="E67" s="115" t="str">
        <f>IF(ISERROR(1/VLOOKUP($B67,Kraftvärmeprod!$B$1:$BD$600,MATCH("Total värmeproduktion i kraftvärmeverk i kombinerad drift (GWh)",Kraftvärmeprod!$B$1:$AV$1,0),FALSE)),"",VLOOKUP($B67,'Slutlig allokering kvv'!$B$1:$BC$479,MATCH(E$1,'Slutlig allokering kvv'!$B$1:$AU$1,0),FALSE))</f>
        <v/>
      </c>
      <c r="F67" t="str">
        <f>IF(ISERROR(1/VLOOKUP($B67,Kraftvärmeprod!$B$1:$AV$600,MATCH("Producerad elenergi i kraftvärmeverk (GWh)",Kraftvärmeprod!$B$1:$AV$1,0),FALSE)),"",VLOOKUP($B67,Kraftvärmeprod!$B$1:$AV$600,MATCH("Producerad elenergi i kraftvärmeverk (GWh)",Kraftvärmeprod!$B$1:$AV$1,0),FALSE))</f>
        <v/>
      </c>
      <c r="G67" t="str">
        <f>IF(ISERROR(1/VLOOKUP($B67,Miljö!$B$1:$T$600,MATCH("Såld mängd produktionsspecifik fjärrvärme (GWh)",Miljö!$B$1:$T$1,0),FALSE)),"",VLOOKUP($B67,Miljö!$B$1:$T$600,MATCH("Såld mängd produktionsspecifik fjärrvärme (GWh)",Miljö!$B$1:$T$1,0),FALSE))</f>
        <v/>
      </c>
      <c r="J67" t="str">
        <f t="shared" ref="J67:J130" si="1">A67</f>
        <v>Emmaboda Energi och Miljö AB</v>
      </c>
    </row>
    <row r="68" spans="1:10">
      <c r="A68" s="2" t="s">
        <v>113</v>
      </c>
      <c r="B68" s="2" t="s">
        <v>114</v>
      </c>
      <c r="D68" t="str">
        <f>IF(ISERROR(1/VLOOKUP($B68,Kraftvärmeprod!$B$1:$D$600,MATCH("Total värmeproduktion i kraftvärmeverk i kombinerad drift (GWh)",Kraftvärmeprod!$B$1:$AV$1,0),FALSE)),"Ej kraftvärme","Alternativproduktionsmetoden")</f>
        <v>Alternativproduktionsmetoden</v>
      </c>
      <c r="E68" s="115">
        <f>IF(ISERROR(1/VLOOKUP($B68,Kraftvärmeprod!$B$1:$BD$600,MATCH("Total värmeproduktion i kraftvärmeverk i kombinerad drift (GWh)",Kraftvärmeprod!$B$1:$AV$1,0),FALSE)),"",VLOOKUP($B68,'Slutlig allokering kvv'!$B$1:$BC$479,MATCH(E$1,'Slutlig allokering kvv'!$B$1:$AU$1,0),FALSE))</f>
        <v>0.56143092668722161</v>
      </c>
      <c r="F68">
        <f>IF(ISERROR(1/VLOOKUP($B68,Kraftvärmeprod!$B$1:$AV$600,MATCH("Producerad elenergi i kraftvärmeverk (GWh)",Kraftvärmeprod!$B$1:$AV$1,0),FALSE)),"",VLOOKUP($B68,Kraftvärmeprod!$B$1:$AV$600,MATCH("Producerad elenergi i kraftvärmeverk (GWh)",Kraftvärmeprod!$B$1:$AV$1,0),FALSE))</f>
        <v>56</v>
      </c>
      <c r="G68" t="str">
        <f>IF(ISERROR(1/VLOOKUP($B68,Miljö!$B$1:$T$600,MATCH("Såld mängd produktionsspecifik fjärrvärme (GWh)",Miljö!$B$1:$T$1,0),FALSE)),"",VLOOKUP($B68,Miljö!$B$1:$T$600,MATCH("Såld mängd produktionsspecifik fjärrvärme (GWh)",Miljö!$B$1:$T$1,0),FALSE))</f>
        <v/>
      </c>
      <c r="J68" t="str">
        <f t="shared" si="1"/>
        <v>Ena Energi AB</v>
      </c>
    </row>
    <row r="69" spans="1:10">
      <c r="A69" s="2" t="s">
        <v>115</v>
      </c>
      <c r="B69" s="2" t="s">
        <v>116</v>
      </c>
      <c r="D69" t="str">
        <f>IF(ISERROR(1/VLOOKUP($B69,Kraftvärmeprod!$B$1:$D$600,MATCH("Total värmeproduktion i kraftvärmeverk i kombinerad drift (GWh)",Kraftvärmeprod!$B$1:$AV$1,0),FALSE)),"Ej kraftvärme","Alternativproduktionsmetoden")</f>
        <v>Alternativproduktionsmetoden</v>
      </c>
      <c r="E69" s="115">
        <f>IF(ISERROR(1/VLOOKUP($B69,Kraftvärmeprod!$B$1:$BD$600,MATCH("Total värmeproduktion i kraftvärmeverk i kombinerad drift (GWh)",Kraftvärmeprod!$B$1:$AV$1,0),FALSE)),"",VLOOKUP($B69,'Slutlig allokering kvv'!$B$1:$BC$479,MATCH(E$1,'Slutlig allokering kvv'!$B$1:$AU$1,0),FALSE))</f>
        <v>0.69597893212439388</v>
      </c>
      <c r="F69">
        <f>IF(ISERROR(1/VLOOKUP($B69,Kraftvärmeprod!$B$1:$AV$600,MATCH("Producerad elenergi i kraftvärmeverk (GWh)",Kraftvärmeprod!$B$1:$AV$1,0),FALSE)),"",VLOOKUP($B69,Kraftvärmeprod!$B$1:$AV$600,MATCH("Producerad elenergi i kraftvärmeverk (GWh)",Kraftvärmeprod!$B$1:$AV$1,0),FALSE))</f>
        <v>88.518000000000001</v>
      </c>
      <c r="G69" t="str">
        <f>IF(ISERROR(1/VLOOKUP($B69,Miljö!$B$1:$T$600,MATCH("Såld mängd produktionsspecifik fjärrvärme (GWh)",Miljö!$B$1:$T$1,0),FALSE)),"",VLOOKUP($B69,Miljö!$B$1:$T$600,MATCH("Såld mängd produktionsspecifik fjärrvärme (GWh)",Miljö!$B$1:$T$1,0),FALSE))</f>
        <v/>
      </c>
      <c r="J69" t="str">
        <f t="shared" si="1"/>
        <v>Eskilstuna Energi &amp; Miljö AB</v>
      </c>
    </row>
    <row r="70" spans="1:10">
      <c r="A70" s="2" t="s">
        <v>115</v>
      </c>
      <c r="B70" s="2" t="s">
        <v>117</v>
      </c>
      <c r="D70" t="str">
        <f>IF(ISERROR(1/VLOOKUP($B70,Kraftvärmeprod!$B$1:$D$600,MATCH("Total värmeproduktion i kraftvärmeverk i kombinerad drift (GWh)",Kraftvärmeprod!$B$1:$AV$1,0),FALSE)),"Ej kraftvärme","Alternativproduktionsmetoden")</f>
        <v>Ej kraftvärme</v>
      </c>
      <c r="E70" s="115" t="str">
        <f>IF(ISERROR(1/VLOOKUP($B70,Kraftvärmeprod!$B$1:$BD$600,MATCH("Total värmeproduktion i kraftvärmeverk i kombinerad drift (GWh)",Kraftvärmeprod!$B$1:$AV$1,0),FALSE)),"",VLOOKUP($B70,'Slutlig allokering kvv'!$B$1:$BC$479,MATCH(E$1,'Slutlig allokering kvv'!$B$1:$AU$1,0),FALSE))</f>
        <v/>
      </c>
      <c r="F70" t="str">
        <f>IF(ISERROR(1/VLOOKUP($B70,Kraftvärmeprod!$B$1:$AV$600,MATCH("Producerad elenergi i kraftvärmeverk (GWh)",Kraftvärmeprod!$B$1:$AV$1,0),FALSE)),"",VLOOKUP($B70,Kraftvärmeprod!$B$1:$AV$600,MATCH("Producerad elenergi i kraftvärmeverk (GWh)",Kraftvärmeprod!$B$1:$AV$1,0),FALSE))</f>
        <v/>
      </c>
      <c r="G70" t="str">
        <f>IF(ISERROR(1/VLOOKUP($B70,Miljö!$B$1:$T$600,MATCH("Såld mängd produktionsspecifik fjärrvärme (GWh)",Miljö!$B$1:$T$1,0),FALSE)),"",VLOOKUP($B70,Miljö!$B$1:$T$600,MATCH("Såld mängd produktionsspecifik fjärrvärme (GWh)",Miljö!$B$1:$T$1,0),FALSE))</f>
        <v/>
      </c>
      <c r="J70" t="str">
        <f t="shared" si="1"/>
        <v>Eskilstuna Energi &amp; Miljö AB</v>
      </c>
    </row>
    <row r="71" spans="1:10">
      <c r="A71" s="2" t="s">
        <v>115</v>
      </c>
      <c r="B71" s="2" t="s">
        <v>118</v>
      </c>
      <c r="D71" t="str">
        <f>IF(ISERROR(1/VLOOKUP($B71,Kraftvärmeprod!$B$1:$D$600,MATCH("Total värmeproduktion i kraftvärmeverk i kombinerad drift (GWh)",Kraftvärmeprod!$B$1:$AV$1,0),FALSE)),"Ej kraftvärme","Alternativproduktionsmetoden")</f>
        <v>Ej kraftvärme</v>
      </c>
      <c r="E71" s="115" t="str">
        <f>IF(ISERROR(1/VLOOKUP($B71,Kraftvärmeprod!$B$1:$BD$600,MATCH("Total värmeproduktion i kraftvärmeverk i kombinerad drift (GWh)",Kraftvärmeprod!$B$1:$AV$1,0),FALSE)),"",VLOOKUP($B71,'Slutlig allokering kvv'!$B$1:$BC$479,MATCH(E$1,'Slutlig allokering kvv'!$B$1:$AU$1,0),FALSE))</f>
        <v/>
      </c>
      <c r="F71" t="str">
        <f>IF(ISERROR(1/VLOOKUP($B71,Kraftvärmeprod!$B$1:$AV$600,MATCH("Producerad elenergi i kraftvärmeverk (GWh)",Kraftvärmeprod!$B$1:$AV$1,0),FALSE)),"",VLOOKUP($B71,Kraftvärmeprod!$B$1:$AV$600,MATCH("Producerad elenergi i kraftvärmeverk (GWh)",Kraftvärmeprod!$B$1:$AV$1,0),FALSE))</f>
        <v/>
      </c>
      <c r="G71" t="str">
        <f>IF(ISERROR(1/VLOOKUP($B71,Miljö!$B$1:$T$600,MATCH("Såld mängd produktionsspecifik fjärrvärme (GWh)",Miljö!$B$1:$T$1,0),FALSE)),"",VLOOKUP($B71,Miljö!$B$1:$T$600,MATCH("Såld mängd produktionsspecifik fjärrvärme (GWh)",Miljö!$B$1:$T$1,0),FALSE))</f>
        <v/>
      </c>
      <c r="J71" t="str">
        <f t="shared" si="1"/>
        <v>Eskilstuna Energi &amp; Miljö AB</v>
      </c>
    </row>
    <row r="72" spans="1:10">
      <c r="A72" s="2" t="s">
        <v>119</v>
      </c>
      <c r="B72" s="2" t="s">
        <v>120</v>
      </c>
      <c r="D72" t="str">
        <f>IF(ISERROR(1/VLOOKUP($B72,Kraftvärmeprod!$B$1:$D$600,MATCH("Total värmeproduktion i kraftvärmeverk i kombinerad drift (GWh)",Kraftvärmeprod!$B$1:$AV$1,0),FALSE)),"Ej kraftvärme","Alternativproduktionsmetoden")</f>
        <v>Alternativproduktionsmetoden</v>
      </c>
      <c r="E72" s="115">
        <f>IF(ISERROR(1/VLOOKUP($B72,Kraftvärmeprod!$B$1:$BD$600,MATCH("Total värmeproduktion i kraftvärmeverk i kombinerad drift (GWh)",Kraftvärmeprod!$B$1:$AV$1,0),FALSE)),"",VLOOKUP($B72,'Slutlig allokering kvv'!$B$1:$BC$479,MATCH(E$1,'Slutlig allokering kvv'!$B$1:$AU$1,0),FALSE))</f>
        <v>0.7968836549295778</v>
      </c>
      <c r="F72">
        <f>IF(ISERROR(1/VLOOKUP($B72,Kraftvärmeprod!$B$1:$AV$600,MATCH("Producerad elenergi i kraftvärmeverk (GWh)",Kraftvärmeprod!$B$1:$AV$1,0),FALSE)),"",VLOOKUP($B72,Kraftvärmeprod!$B$1:$AV$600,MATCH("Producerad elenergi i kraftvärmeverk (GWh)",Kraftvärmeprod!$B$1:$AV$1,0),FALSE))</f>
        <v>8.6</v>
      </c>
      <c r="G72" t="str">
        <f>IF(ISERROR(1/VLOOKUP($B72,Miljö!$B$1:$T$600,MATCH("Såld mängd produktionsspecifik fjärrvärme (GWh)",Miljö!$B$1:$T$1,0),FALSE)),"",VLOOKUP($B72,Miljö!$B$1:$T$600,MATCH("Såld mängd produktionsspecifik fjärrvärme (GWh)",Miljö!$B$1:$T$1,0),FALSE))</f>
        <v/>
      </c>
      <c r="J72" t="str">
        <f t="shared" si="1"/>
        <v>Falbygdens Energi AB</v>
      </c>
    </row>
    <row r="73" spans="1:10">
      <c r="A73" s="2" t="s">
        <v>119</v>
      </c>
      <c r="B73" s="2" t="s">
        <v>121</v>
      </c>
      <c r="D73" t="str">
        <f>IF(ISERROR(1/VLOOKUP($B73,Kraftvärmeprod!$B$1:$D$600,MATCH("Total värmeproduktion i kraftvärmeverk i kombinerad drift (GWh)",Kraftvärmeprod!$B$1:$AV$1,0),FALSE)),"Ej kraftvärme","Alternativproduktionsmetoden")</f>
        <v>Ej kraftvärme</v>
      </c>
      <c r="E73" s="115" t="str">
        <f>IF(ISERROR(1/VLOOKUP($B73,Kraftvärmeprod!$B$1:$BD$600,MATCH("Total värmeproduktion i kraftvärmeverk i kombinerad drift (GWh)",Kraftvärmeprod!$B$1:$AV$1,0),FALSE)),"",VLOOKUP($B73,'Slutlig allokering kvv'!$B$1:$BC$479,MATCH(E$1,'Slutlig allokering kvv'!$B$1:$AU$1,0),FALSE))</f>
        <v/>
      </c>
      <c r="F73" t="str">
        <f>IF(ISERROR(1/VLOOKUP($B73,Kraftvärmeprod!$B$1:$AV$600,MATCH("Producerad elenergi i kraftvärmeverk (GWh)",Kraftvärmeprod!$B$1:$AV$1,0),FALSE)),"",VLOOKUP($B73,Kraftvärmeprod!$B$1:$AV$600,MATCH("Producerad elenergi i kraftvärmeverk (GWh)",Kraftvärmeprod!$B$1:$AV$1,0),FALSE))</f>
        <v/>
      </c>
      <c r="G73" t="str">
        <f>IF(ISERROR(1/VLOOKUP($B73,Miljö!$B$1:$T$600,MATCH("Såld mängd produktionsspecifik fjärrvärme (GWh)",Miljö!$B$1:$T$1,0),FALSE)),"",VLOOKUP($B73,Miljö!$B$1:$T$600,MATCH("Såld mängd produktionsspecifik fjärrvärme (GWh)",Miljö!$B$1:$T$1,0),FALSE))</f>
        <v/>
      </c>
      <c r="J73" t="str">
        <f t="shared" si="1"/>
        <v>Falbygdens Energi AB</v>
      </c>
    </row>
    <row r="74" spans="1:10">
      <c r="A74" s="2" t="s">
        <v>119</v>
      </c>
      <c r="B74" s="2" t="s">
        <v>122</v>
      </c>
      <c r="D74" t="str">
        <f>IF(ISERROR(1/VLOOKUP($B74,Kraftvärmeprod!$B$1:$D$600,MATCH("Total värmeproduktion i kraftvärmeverk i kombinerad drift (GWh)",Kraftvärmeprod!$B$1:$AV$1,0),FALSE)),"Ej kraftvärme","Alternativproduktionsmetoden")</f>
        <v>Ej kraftvärme</v>
      </c>
      <c r="E74" s="115" t="str">
        <f>IF(ISERROR(1/VLOOKUP($B74,Kraftvärmeprod!$B$1:$BD$600,MATCH("Total värmeproduktion i kraftvärmeverk i kombinerad drift (GWh)",Kraftvärmeprod!$B$1:$AV$1,0),FALSE)),"",VLOOKUP($B74,'Slutlig allokering kvv'!$B$1:$BC$479,MATCH(E$1,'Slutlig allokering kvv'!$B$1:$AU$1,0),FALSE))</f>
        <v/>
      </c>
      <c r="F74" t="str">
        <f>IF(ISERROR(1/VLOOKUP($B74,Kraftvärmeprod!$B$1:$AV$600,MATCH("Producerad elenergi i kraftvärmeverk (GWh)",Kraftvärmeprod!$B$1:$AV$1,0),FALSE)),"",VLOOKUP($B74,Kraftvärmeprod!$B$1:$AV$600,MATCH("Producerad elenergi i kraftvärmeverk (GWh)",Kraftvärmeprod!$B$1:$AV$1,0),FALSE))</f>
        <v/>
      </c>
      <c r="G74" t="str">
        <f>IF(ISERROR(1/VLOOKUP($B74,Miljö!$B$1:$T$600,MATCH("Såld mängd produktionsspecifik fjärrvärme (GWh)",Miljö!$B$1:$T$1,0),FALSE)),"",VLOOKUP($B74,Miljö!$B$1:$T$600,MATCH("Såld mängd produktionsspecifik fjärrvärme (GWh)",Miljö!$B$1:$T$1,0),FALSE))</f>
        <v/>
      </c>
      <c r="J74" t="str">
        <f t="shared" si="1"/>
        <v>Falbygdens Energi AB</v>
      </c>
    </row>
    <row r="75" spans="1:10">
      <c r="A75" s="2" t="s">
        <v>123</v>
      </c>
      <c r="B75" s="2" t="s">
        <v>124</v>
      </c>
      <c r="D75" t="str">
        <f>IF(ISERROR(1/VLOOKUP($B75,Kraftvärmeprod!$B$1:$D$600,MATCH("Total värmeproduktion i kraftvärmeverk i kombinerad drift (GWh)",Kraftvärmeprod!$B$1:$AV$1,0),FALSE)),"Ej kraftvärme","Alternativproduktionsmetoden")</f>
        <v>Ej kraftvärme</v>
      </c>
      <c r="E75" s="115" t="str">
        <f>IF(ISERROR(1/VLOOKUP($B75,Kraftvärmeprod!$B$1:$BD$600,MATCH("Total värmeproduktion i kraftvärmeverk i kombinerad drift (GWh)",Kraftvärmeprod!$B$1:$AV$1,0),FALSE)),"",VLOOKUP($B75,'Slutlig allokering kvv'!$B$1:$BC$479,MATCH(E$1,'Slutlig allokering kvv'!$B$1:$AU$1,0),FALSE))</f>
        <v/>
      </c>
      <c r="F75" t="str">
        <f>IF(ISERROR(1/VLOOKUP($B75,Kraftvärmeprod!$B$1:$AV$600,MATCH("Producerad elenergi i kraftvärmeverk (GWh)",Kraftvärmeprod!$B$1:$AV$1,0),FALSE)),"",VLOOKUP($B75,Kraftvärmeprod!$B$1:$AV$600,MATCH("Producerad elenergi i kraftvärmeverk (GWh)",Kraftvärmeprod!$B$1:$AV$1,0),FALSE))</f>
        <v/>
      </c>
      <c r="G75" t="str">
        <f>IF(ISERROR(1/VLOOKUP($B75,Miljö!$B$1:$T$600,MATCH("Såld mängd produktionsspecifik fjärrvärme (GWh)",Miljö!$B$1:$T$1,0),FALSE)),"",VLOOKUP($B75,Miljö!$B$1:$T$600,MATCH("Såld mängd produktionsspecifik fjärrvärme (GWh)",Miljö!$B$1:$T$1,0),FALSE))</f>
        <v/>
      </c>
      <c r="J75" t="str">
        <f t="shared" si="1"/>
        <v>Falkenberg Energi AB</v>
      </c>
    </row>
    <row r="76" spans="1:10">
      <c r="A76" s="2" t="s">
        <v>123</v>
      </c>
      <c r="B76" s="2" t="s">
        <v>125</v>
      </c>
      <c r="D76" t="str">
        <f>IF(ISERROR(1/VLOOKUP($B76,Kraftvärmeprod!$B$1:$D$600,MATCH("Total värmeproduktion i kraftvärmeverk i kombinerad drift (GWh)",Kraftvärmeprod!$B$1:$AV$1,0),FALSE)),"Ej kraftvärme","Alternativproduktionsmetoden")</f>
        <v>Ej kraftvärme</v>
      </c>
      <c r="E76" s="115" t="str">
        <f>IF(ISERROR(1/VLOOKUP($B76,Kraftvärmeprod!$B$1:$BD$600,MATCH("Total värmeproduktion i kraftvärmeverk i kombinerad drift (GWh)",Kraftvärmeprod!$B$1:$AV$1,0),FALSE)),"",VLOOKUP($B76,'Slutlig allokering kvv'!$B$1:$BC$479,MATCH(E$1,'Slutlig allokering kvv'!$B$1:$AU$1,0),FALSE))</f>
        <v/>
      </c>
      <c r="F76" t="str">
        <f>IF(ISERROR(1/VLOOKUP($B76,Kraftvärmeprod!$B$1:$AV$600,MATCH("Producerad elenergi i kraftvärmeverk (GWh)",Kraftvärmeprod!$B$1:$AV$1,0),FALSE)),"",VLOOKUP($B76,Kraftvärmeprod!$B$1:$AV$600,MATCH("Producerad elenergi i kraftvärmeverk (GWh)",Kraftvärmeprod!$B$1:$AV$1,0),FALSE))</f>
        <v/>
      </c>
      <c r="G76" t="str">
        <f>IF(ISERROR(1/VLOOKUP($B76,Miljö!$B$1:$T$600,MATCH("Såld mängd produktionsspecifik fjärrvärme (GWh)",Miljö!$B$1:$T$1,0),FALSE)),"",VLOOKUP($B76,Miljö!$B$1:$T$600,MATCH("Såld mängd produktionsspecifik fjärrvärme (GWh)",Miljö!$B$1:$T$1,0),FALSE))</f>
        <v/>
      </c>
      <c r="J76" t="str">
        <f t="shared" si="1"/>
        <v>Falkenberg Energi AB</v>
      </c>
    </row>
    <row r="77" spans="1:10">
      <c r="A77" s="2" t="s">
        <v>123</v>
      </c>
      <c r="B77" s="2" t="s">
        <v>126</v>
      </c>
      <c r="D77" t="str">
        <f>IF(ISERROR(1/VLOOKUP($B77,Kraftvärmeprod!$B$1:$D$600,MATCH("Total värmeproduktion i kraftvärmeverk i kombinerad drift (GWh)",Kraftvärmeprod!$B$1:$AV$1,0),FALSE)),"Ej kraftvärme","Alternativproduktionsmetoden")</f>
        <v>Ej kraftvärme</v>
      </c>
      <c r="E77" s="115" t="str">
        <f>IF(ISERROR(1/VLOOKUP($B77,Kraftvärmeprod!$B$1:$BD$600,MATCH("Total värmeproduktion i kraftvärmeverk i kombinerad drift (GWh)",Kraftvärmeprod!$B$1:$AV$1,0),FALSE)),"",VLOOKUP($B77,'Slutlig allokering kvv'!$B$1:$BC$479,MATCH(E$1,'Slutlig allokering kvv'!$B$1:$AU$1,0),FALSE))</f>
        <v/>
      </c>
      <c r="F77" t="str">
        <f>IF(ISERROR(1/VLOOKUP($B77,Kraftvärmeprod!$B$1:$AV$600,MATCH("Producerad elenergi i kraftvärmeverk (GWh)",Kraftvärmeprod!$B$1:$AV$1,0),FALSE)),"",VLOOKUP($B77,Kraftvärmeprod!$B$1:$AV$600,MATCH("Producerad elenergi i kraftvärmeverk (GWh)",Kraftvärmeprod!$B$1:$AV$1,0),FALSE))</f>
        <v/>
      </c>
      <c r="G77" t="str">
        <f>IF(ISERROR(1/VLOOKUP($B77,Miljö!$B$1:$T$600,MATCH("Såld mängd produktionsspecifik fjärrvärme (GWh)",Miljö!$B$1:$T$1,0),FALSE)),"",VLOOKUP($B77,Miljö!$B$1:$T$600,MATCH("Såld mängd produktionsspecifik fjärrvärme (GWh)",Miljö!$B$1:$T$1,0),FALSE))</f>
        <v/>
      </c>
      <c r="J77" t="str">
        <f t="shared" si="1"/>
        <v>Falkenberg Energi AB</v>
      </c>
    </row>
    <row r="78" spans="1:10">
      <c r="A78" s="2" t="s">
        <v>127</v>
      </c>
      <c r="B78" s="2" t="s">
        <v>128</v>
      </c>
      <c r="D78" t="str">
        <f>IF(ISERROR(1/VLOOKUP($B78,Kraftvärmeprod!$B$1:$D$600,MATCH("Total värmeproduktion i kraftvärmeverk i kombinerad drift (GWh)",Kraftvärmeprod!$B$1:$AV$1,0),FALSE)),"Ej kraftvärme","Alternativproduktionsmetoden")</f>
        <v>Ej kraftvärme</v>
      </c>
      <c r="E78" s="115" t="str">
        <f>IF(ISERROR(1/VLOOKUP($B78,Kraftvärmeprod!$B$1:$BD$600,MATCH("Total värmeproduktion i kraftvärmeverk i kombinerad drift (GWh)",Kraftvärmeprod!$B$1:$AV$1,0),FALSE)),"",VLOOKUP($B78,'Slutlig allokering kvv'!$B$1:$BC$479,MATCH(E$1,'Slutlig allokering kvv'!$B$1:$AU$1,0),FALSE))</f>
        <v/>
      </c>
      <c r="F78" t="str">
        <f>IF(ISERROR(1/VLOOKUP($B78,Kraftvärmeprod!$B$1:$AV$600,MATCH("Producerad elenergi i kraftvärmeverk (GWh)",Kraftvärmeprod!$B$1:$AV$1,0),FALSE)),"",VLOOKUP($B78,Kraftvärmeprod!$B$1:$AV$600,MATCH("Producerad elenergi i kraftvärmeverk (GWh)",Kraftvärmeprod!$B$1:$AV$1,0),FALSE))</f>
        <v/>
      </c>
      <c r="G78" t="str">
        <f>IF(ISERROR(1/VLOOKUP($B78,Miljö!$B$1:$T$600,MATCH("Såld mängd produktionsspecifik fjärrvärme (GWh)",Miljö!$B$1:$T$1,0),FALSE)),"",VLOOKUP($B78,Miljö!$B$1:$T$600,MATCH("Såld mängd produktionsspecifik fjärrvärme (GWh)",Miljö!$B$1:$T$1,0),FALSE))</f>
        <v/>
      </c>
      <c r="J78" t="str">
        <f t="shared" si="1"/>
        <v>Falu Energi &amp; Vatten AB</v>
      </c>
    </row>
    <row r="79" spans="1:10">
      <c r="A79" s="2" t="s">
        <v>127</v>
      </c>
      <c r="B79" s="2" t="s">
        <v>129</v>
      </c>
      <c r="D79" t="str">
        <f>IF(ISERROR(1/VLOOKUP($B79,Kraftvärmeprod!$B$1:$D$600,MATCH("Total värmeproduktion i kraftvärmeverk i kombinerad drift (GWh)",Kraftvärmeprod!$B$1:$AV$1,0),FALSE)),"Ej kraftvärme","Alternativproduktionsmetoden")</f>
        <v>Alternativproduktionsmetoden</v>
      </c>
      <c r="E79" s="115">
        <f>IF(ISERROR(1/VLOOKUP($B79,Kraftvärmeprod!$B$1:$BD$600,MATCH("Total värmeproduktion i kraftvärmeverk i kombinerad drift (GWh)",Kraftvärmeprod!$B$1:$AV$1,0),FALSE)),"",VLOOKUP($B79,'Slutlig allokering kvv'!$B$1:$BC$479,MATCH(E$1,'Slutlig allokering kvv'!$B$1:$AU$1,0),FALSE))</f>
        <v>0.7109128737875221</v>
      </c>
      <c r="F79">
        <f>IF(ISERROR(1/VLOOKUP($B79,Kraftvärmeprod!$B$1:$AV$600,MATCH("Producerad elenergi i kraftvärmeverk (GWh)",Kraftvärmeprod!$B$1:$AV$1,0),FALSE)),"",VLOOKUP($B79,Kraftvärmeprod!$B$1:$AV$600,MATCH("Producerad elenergi i kraftvärmeverk (GWh)",Kraftvärmeprod!$B$1:$AV$1,0),FALSE))</f>
        <v>41</v>
      </c>
      <c r="G79">
        <f>IF(ISERROR(1/VLOOKUP($B79,Miljö!$B$1:$T$600,MATCH("Såld mängd produktionsspecifik fjärrvärme (GWh)",Miljö!$B$1:$T$1,0),FALSE)),"",VLOOKUP($B79,Miljö!$B$1:$T$600,MATCH("Såld mängd produktionsspecifik fjärrvärme (GWh)",Miljö!$B$1:$T$1,0),FALSE))</f>
        <v>14</v>
      </c>
      <c r="J79" t="str">
        <f t="shared" si="1"/>
        <v>Falu Energi &amp; Vatten AB</v>
      </c>
    </row>
    <row r="80" spans="1:10">
      <c r="A80" s="2" t="s">
        <v>127</v>
      </c>
      <c r="B80" s="2" t="s">
        <v>131</v>
      </c>
      <c r="D80" t="str">
        <f>IF(ISERROR(1/VLOOKUP($B80,Kraftvärmeprod!$B$1:$D$600,MATCH("Total värmeproduktion i kraftvärmeverk i kombinerad drift (GWh)",Kraftvärmeprod!$B$1:$AV$1,0),FALSE)),"Ej kraftvärme","Alternativproduktionsmetoden")</f>
        <v>Ej kraftvärme</v>
      </c>
      <c r="E80" s="115" t="str">
        <f>IF(ISERROR(1/VLOOKUP($B80,Kraftvärmeprod!$B$1:$BD$600,MATCH("Total värmeproduktion i kraftvärmeverk i kombinerad drift (GWh)",Kraftvärmeprod!$B$1:$AV$1,0),FALSE)),"",VLOOKUP($B80,'Slutlig allokering kvv'!$B$1:$BC$479,MATCH(E$1,'Slutlig allokering kvv'!$B$1:$AU$1,0),FALSE))</f>
        <v/>
      </c>
      <c r="F80" t="str">
        <f>IF(ISERROR(1/VLOOKUP($B80,Kraftvärmeprod!$B$1:$AV$600,MATCH("Producerad elenergi i kraftvärmeverk (GWh)",Kraftvärmeprod!$B$1:$AV$1,0),FALSE)),"",VLOOKUP($B80,Kraftvärmeprod!$B$1:$AV$600,MATCH("Producerad elenergi i kraftvärmeverk (GWh)",Kraftvärmeprod!$B$1:$AV$1,0),FALSE))</f>
        <v/>
      </c>
      <c r="G80" t="str">
        <f>IF(ISERROR(1/VLOOKUP($B80,Miljö!$B$1:$T$600,MATCH("Såld mängd produktionsspecifik fjärrvärme (GWh)",Miljö!$B$1:$T$1,0),FALSE)),"",VLOOKUP($B80,Miljö!$B$1:$T$600,MATCH("Såld mängd produktionsspecifik fjärrvärme (GWh)",Miljö!$B$1:$T$1,0),FALSE))</f>
        <v/>
      </c>
      <c r="J80" t="str">
        <f t="shared" si="1"/>
        <v>Falu Energi &amp; Vatten AB</v>
      </c>
    </row>
    <row r="81" spans="1:10">
      <c r="A81" s="2" t="s">
        <v>127</v>
      </c>
      <c r="B81" s="2" t="s">
        <v>132</v>
      </c>
      <c r="D81" t="str">
        <f>IF(ISERROR(1/VLOOKUP($B81,Kraftvärmeprod!$B$1:$D$600,MATCH("Total värmeproduktion i kraftvärmeverk i kombinerad drift (GWh)",Kraftvärmeprod!$B$1:$AV$1,0),FALSE)),"Ej kraftvärme","Alternativproduktionsmetoden")</f>
        <v>Ej kraftvärme</v>
      </c>
      <c r="E81" s="115" t="str">
        <f>IF(ISERROR(1/VLOOKUP($B81,Kraftvärmeprod!$B$1:$BD$600,MATCH("Total värmeproduktion i kraftvärmeverk i kombinerad drift (GWh)",Kraftvärmeprod!$B$1:$AV$1,0),FALSE)),"",VLOOKUP($B81,'Slutlig allokering kvv'!$B$1:$BC$479,MATCH(E$1,'Slutlig allokering kvv'!$B$1:$AU$1,0),FALSE))</f>
        <v/>
      </c>
      <c r="F81" t="str">
        <f>IF(ISERROR(1/VLOOKUP($B81,Kraftvärmeprod!$B$1:$AV$600,MATCH("Producerad elenergi i kraftvärmeverk (GWh)",Kraftvärmeprod!$B$1:$AV$1,0),FALSE)),"",VLOOKUP($B81,Kraftvärmeprod!$B$1:$AV$600,MATCH("Producerad elenergi i kraftvärmeverk (GWh)",Kraftvärmeprod!$B$1:$AV$1,0),FALSE))</f>
        <v/>
      </c>
      <c r="G81" t="str">
        <f>IF(ISERROR(1/VLOOKUP($B81,Miljö!$B$1:$T$600,MATCH("Såld mängd produktionsspecifik fjärrvärme (GWh)",Miljö!$B$1:$T$1,0),FALSE)),"",VLOOKUP($B81,Miljö!$B$1:$T$600,MATCH("Såld mängd produktionsspecifik fjärrvärme (GWh)",Miljö!$B$1:$T$1,0),FALSE))</f>
        <v/>
      </c>
      <c r="J81" t="str">
        <f t="shared" si="1"/>
        <v>Falu Energi &amp; Vatten AB</v>
      </c>
    </row>
    <row r="82" spans="1:10">
      <c r="A82" s="2" t="s">
        <v>133</v>
      </c>
      <c r="B82" s="2" t="s">
        <v>134</v>
      </c>
      <c r="D82" t="str">
        <f>IF(ISERROR(1/VLOOKUP($B82,Kraftvärmeprod!$B$1:$D$600,MATCH("Total värmeproduktion i kraftvärmeverk i kombinerad drift (GWh)",Kraftvärmeprod!$B$1:$AV$1,0),FALSE)),"Ej kraftvärme","Alternativproduktionsmetoden")</f>
        <v>Ej kraftvärme</v>
      </c>
      <c r="E82" s="115" t="str">
        <f>IF(ISERROR(1/VLOOKUP($B82,Kraftvärmeprod!$B$1:$BD$600,MATCH("Total värmeproduktion i kraftvärmeverk i kombinerad drift (GWh)",Kraftvärmeprod!$B$1:$AV$1,0),FALSE)),"",VLOOKUP($B82,'Slutlig allokering kvv'!$B$1:$BC$479,MATCH(E$1,'Slutlig allokering kvv'!$B$1:$AU$1,0),FALSE))</f>
        <v/>
      </c>
      <c r="F82" t="str">
        <f>IF(ISERROR(1/VLOOKUP($B82,Kraftvärmeprod!$B$1:$AV$600,MATCH("Producerad elenergi i kraftvärmeverk (GWh)",Kraftvärmeprod!$B$1:$AV$1,0),FALSE)),"",VLOOKUP($B82,Kraftvärmeprod!$B$1:$AV$600,MATCH("Producerad elenergi i kraftvärmeverk (GWh)",Kraftvärmeprod!$B$1:$AV$1,0),FALSE))</f>
        <v/>
      </c>
      <c r="G82" t="str">
        <f>IF(ISERROR(1/VLOOKUP($B82,Miljö!$B$1:$T$600,MATCH("Såld mängd produktionsspecifik fjärrvärme (GWh)",Miljö!$B$1:$T$1,0),FALSE)),"",VLOOKUP($B82,Miljö!$B$1:$T$600,MATCH("Såld mängd produktionsspecifik fjärrvärme (GWh)",Miljö!$B$1:$T$1,0),FALSE))</f>
        <v/>
      </c>
      <c r="J82" t="str">
        <f t="shared" si="1"/>
        <v>Finspångs Tekniska Verk AB</v>
      </c>
    </row>
    <row r="83" spans="1:10">
      <c r="A83" s="2" t="s">
        <v>135</v>
      </c>
      <c r="B83" s="2" t="s">
        <v>136</v>
      </c>
      <c r="D83" t="str">
        <f>IF(ISERROR(1/VLOOKUP($B83,Kraftvärmeprod!$B$1:$D$600,MATCH("Total värmeproduktion i kraftvärmeverk i kombinerad drift (GWh)",Kraftvärmeprod!$B$1:$AV$1,0),FALSE)),"Ej kraftvärme","Alternativproduktionsmetoden")</f>
        <v>Ej kraftvärme</v>
      </c>
      <c r="E83" s="115" t="str">
        <f>IF(ISERROR(1/VLOOKUP($B83,Kraftvärmeprod!$B$1:$BD$600,MATCH("Total värmeproduktion i kraftvärmeverk i kombinerad drift (GWh)",Kraftvärmeprod!$B$1:$AV$1,0),FALSE)),"",VLOOKUP($B83,'Slutlig allokering kvv'!$B$1:$BC$479,MATCH(E$1,'Slutlig allokering kvv'!$B$1:$AU$1,0),FALSE))</f>
        <v/>
      </c>
      <c r="F83" t="str">
        <f>IF(ISERROR(1/VLOOKUP($B83,Kraftvärmeprod!$B$1:$AV$600,MATCH("Producerad elenergi i kraftvärmeverk (GWh)",Kraftvärmeprod!$B$1:$AV$1,0),FALSE)),"",VLOOKUP($B83,Kraftvärmeprod!$B$1:$AV$600,MATCH("Producerad elenergi i kraftvärmeverk (GWh)",Kraftvärmeprod!$B$1:$AV$1,0),FALSE))</f>
        <v/>
      </c>
      <c r="G83" t="str">
        <f>IF(ISERROR(1/VLOOKUP($B83,Miljö!$B$1:$T$600,MATCH("Såld mängd produktionsspecifik fjärrvärme (GWh)",Miljö!$B$1:$T$1,0),FALSE)),"",VLOOKUP($B83,Miljö!$B$1:$T$600,MATCH("Såld mängd produktionsspecifik fjärrvärme (GWh)",Miljö!$B$1:$T$1,0),FALSE))</f>
        <v/>
      </c>
      <c r="J83" t="str">
        <f t="shared" si="1"/>
        <v>Gislaved Energi AB</v>
      </c>
    </row>
    <row r="84" spans="1:10">
      <c r="A84" s="2" t="s">
        <v>135</v>
      </c>
      <c r="B84" s="2" t="s">
        <v>137</v>
      </c>
      <c r="D84" t="str">
        <f>IF(ISERROR(1/VLOOKUP($B84,Kraftvärmeprod!$B$1:$D$600,MATCH("Total värmeproduktion i kraftvärmeverk i kombinerad drift (GWh)",Kraftvärmeprod!$B$1:$AV$1,0),FALSE)),"Ej kraftvärme","Alternativproduktionsmetoden")</f>
        <v>Ej kraftvärme</v>
      </c>
      <c r="E84" s="115" t="str">
        <f>IF(ISERROR(1/VLOOKUP($B84,Kraftvärmeprod!$B$1:$BD$600,MATCH("Total värmeproduktion i kraftvärmeverk i kombinerad drift (GWh)",Kraftvärmeprod!$B$1:$AV$1,0),FALSE)),"",VLOOKUP($B84,'Slutlig allokering kvv'!$B$1:$BC$479,MATCH(E$1,'Slutlig allokering kvv'!$B$1:$AU$1,0),FALSE))</f>
        <v/>
      </c>
      <c r="F84" t="str">
        <f>IF(ISERROR(1/VLOOKUP($B84,Kraftvärmeprod!$B$1:$AV$600,MATCH("Producerad elenergi i kraftvärmeverk (GWh)",Kraftvärmeprod!$B$1:$AV$1,0),FALSE)),"",VLOOKUP($B84,Kraftvärmeprod!$B$1:$AV$600,MATCH("Producerad elenergi i kraftvärmeverk (GWh)",Kraftvärmeprod!$B$1:$AV$1,0),FALSE))</f>
        <v/>
      </c>
      <c r="G84" t="str">
        <f>IF(ISERROR(1/VLOOKUP($B84,Miljö!$B$1:$T$600,MATCH("Såld mängd produktionsspecifik fjärrvärme (GWh)",Miljö!$B$1:$T$1,0),FALSE)),"",VLOOKUP($B84,Miljö!$B$1:$T$600,MATCH("Såld mängd produktionsspecifik fjärrvärme (GWh)",Miljö!$B$1:$T$1,0),FALSE))</f>
        <v/>
      </c>
      <c r="J84" t="str">
        <f t="shared" si="1"/>
        <v>Gislaved Energi AB</v>
      </c>
    </row>
    <row r="85" spans="1:10">
      <c r="A85" s="2" t="s">
        <v>135</v>
      </c>
      <c r="B85" s="2" t="s">
        <v>138</v>
      </c>
      <c r="D85" t="str">
        <f>IF(ISERROR(1/VLOOKUP($B85,Kraftvärmeprod!$B$1:$D$600,MATCH("Total värmeproduktion i kraftvärmeverk i kombinerad drift (GWh)",Kraftvärmeprod!$B$1:$AV$1,0),FALSE)),"Ej kraftvärme","Alternativproduktionsmetoden")</f>
        <v>Ej kraftvärme</v>
      </c>
      <c r="E85" s="115" t="str">
        <f>IF(ISERROR(1/VLOOKUP($B85,Kraftvärmeprod!$B$1:$BD$600,MATCH("Total värmeproduktion i kraftvärmeverk i kombinerad drift (GWh)",Kraftvärmeprod!$B$1:$AV$1,0),FALSE)),"",VLOOKUP($B85,'Slutlig allokering kvv'!$B$1:$BC$479,MATCH(E$1,'Slutlig allokering kvv'!$B$1:$AU$1,0),FALSE))</f>
        <v/>
      </c>
      <c r="F85" t="str">
        <f>IF(ISERROR(1/VLOOKUP($B85,Kraftvärmeprod!$B$1:$AV$600,MATCH("Producerad elenergi i kraftvärmeverk (GWh)",Kraftvärmeprod!$B$1:$AV$1,0),FALSE)),"",VLOOKUP($B85,Kraftvärmeprod!$B$1:$AV$600,MATCH("Producerad elenergi i kraftvärmeverk (GWh)",Kraftvärmeprod!$B$1:$AV$1,0),FALSE))</f>
        <v/>
      </c>
      <c r="G85" t="str">
        <f>IF(ISERROR(1/VLOOKUP($B85,Miljö!$B$1:$T$600,MATCH("Såld mängd produktionsspecifik fjärrvärme (GWh)",Miljö!$B$1:$T$1,0),FALSE)),"",VLOOKUP($B85,Miljö!$B$1:$T$600,MATCH("Såld mängd produktionsspecifik fjärrvärme (GWh)",Miljö!$B$1:$T$1,0),FALSE))</f>
        <v/>
      </c>
      <c r="J85" t="str">
        <f t="shared" si="1"/>
        <v>Gislaved Energi AB</v>
      </c>
    </row>
    <row r="86" spans="1:10">
      <c r="A86" s="2" t="s">
        <v>139</v>
      </c>
      <c r="B86" s="2" t="s">
        <v>140</v>
      </c>
      <c r="D86" t="str">
        <f>IF(ISERROR(1/VLOOKUP($B86,Kraftvärmeprod!$B$1:$D$600,MATCH("Total värmeproduktion i kraftvärmeverk i kombinerad drift (GWh)",Kraftvärmeprod!$B$1:$AV$1,0),FALSE)),"Ej kraftvärme","Alternativproduktionsmetoden")</f>
        <v>Ej kraftvärme</v>
      </c>
      <c r="E86" s="115" t="str">
        <f>IF(ISERROR(1/VLOOKUP($B86,Kraftvärmeprod!$B$1:$BD$600,MATCH("Total värmeproduktion i kraftvärmeverk i kombinerad drift (GWh)",Kraftvärmeprod!$B$1:$AV$1,0),FALSE)),"",VLOOKUP($B86,'Slutlig allokering kvv'!$B$1:$BC$479,MATCH(E$1,'Slutlig allokering kvv'!$B$1:$AU$1,0),FALSE))</f>
        <v/>
      </c>
      <c r="F86" t="str">
        <f>IF(ISERROR(1/VLOOKUP($B86,Kraftvärmeprod!$B$1:$AV$600,MATCH("Producerad elenergi i kraftvärmeverk (GWh)",Kraftvärmeprod!$B$1:$AV$1,0),FALSE)),"",VLOOKUP($B86,Kraftvärmeprod!$B$1:$AV$600,MATCH("Producerad elenergi i kraftvärmeverk (GWh)",Kraftvärmeprod!$B$1:$AV$1,0),FALSE))</f>
        <v/>
      </c>
      <c r="G86" t="str">
        <f>IF(ISERROR(1/VLOOKUP($B86,Miljö!$B$1:$T$600,MATCH("Såld mängd produktionsspecifik fjärrvärme (GWh)",Miljö!$B$1:$T$1,0),FALSE)),"",VLOOKUP($B86,Miljö!$B$1:$T$600,MATCH("Såld mängd produktionsspecifik fjärrvärme (GWh)",Miljö!$B$1:$T$1,0),FALSE))</f>
        <v/>
      </c>
      <c r="J86" t="str">
        <f t="shared" si="1"/>
        <v>Gotlands Energi AB</v>
      </c>
    </row>
    <row r="87" spans="1:10">
      <c r="A87" s="2" t="s">
        <v>139</v>
      </c>
      <c r="B87" s="2" t="s">
        <v>141</v>
      </c>
      <c r="D87" t="str">
        <f>IF(ISERROR(1/VLOOKUP($B87,Kraftvärmeprod!$B$1:$D$600,MATCH("Total värmeproduktion i kraftvärmeverk i kombinerad drift (GWh)",Kraftvärmeprod!$B$1:$AV$1,0),FALSE)),"Ej kraftvärme","Alternativproduktionsmetoden")</f>
        <v>Ej kraftvärme</v>
      </c>
      <c r="E87" s="115" t="str">
        <f>IF(ISERROR(1/VLOOKUP($B87,Kraftvärmeprod!$B$1:$BD$600,MATCH("Total värmeproduktion i kraftvärmeverk i kombinerad drift (GWh)",Kraftvärmeprod!$B$1:$AV$1,0),FALSE)),"",VLOOKUP($B87,'Slutlig allokering kvv'!$B$1:$BC$479,MATCH(E$1,'Slutlig allokering kvv'!$B$1:$AU$1,0),FALSE))</f>
        <v/>
      </c>
      <c r="F87" t="str">
        <f>IF(ISERROR(1/VLOOKUP($B87,Kraftvärmeprod!$B$1:$AV$600,MATCH("Producerad elenergi i kraftvärmeverk (GWh)",Kraftvärmeprod!$B$1:$AV$1,0),FALSE)),"",VLOOKUP($B87,Kraftvärmeprod!$B$1:$AV$600,MATCH("Producerad elenergi i kraftvärmeverk (GWh)",Kraftvärmeprod!$B$1:$AV$1,0),FALSE))</f>
        <v/>
      </c>
      <c r="G87" t="str">
        <f>IF(ISERROR(1/VLOOKUP($B87,Miljö!$B$1:$T$600,MATCH("Såld mängd produktionsspecifik fjärrvärme (GWh)",Miljö!$B$1:$T$1,0),FALSE)),"",VLOOKUP($B87,Miljö!$B$1:$T$600,MATCH("Såld mängd produktionsspecifik fjärrvärme (GWh)",Miljö!$B$1:$T$1,0),FALSE))</f>
        <v/>
      </c>
      <c r="J87" t="str">
        <f t="shared" si="1"/>
        <v>Gotlands Energi AB</v>
      </c>
    </row>
    <row r="88" spans="1:10">
      <c r="A88" s="2" t="s">
        <v>139</v>
      </c>
      <c r="B88" s="2" t="s">
        <v>142</v>
      </c>
      <c r="D88" t="str">
        <f>IF(ISERROR(1/VLOOKUP($B88,Kraftvärmeprod!$B$1:$D$600,MATCH("Total värmeproduktion i kraftvärmeverk i kombinerad drift (GWh)",Kraftvärmeprod!$B$1:$AV$1,0),FALSE)),"Ej kraftvärme","Alternativproduktionsmetoden")</f>
        <v>Ej kraftvärme</v>
      </c>
      <c r="E88" s="115" t="str">
        <f>IF(ISERROR(1/VLOOKUP($B88,Kraftvärmeprod!$B$1:$BD$600,MATCH("Total värmeproduktion i kraftvärmeverk i kombinerad drift (GWh)",Kraftvärmeprod!$B$1:$AV$1,0),FALSE)),"",VLOOKUP($B88,'Slutlig allokering kvv'!$B$1:$BC$479,MATCH(E$1,'Slutlig allokering kvv'!$B$1:$AU$1,0),FALSE))</f>
        <v/>
      </c>
      <c r="F88" t="str">
        <f>IF(ISERROR(1/VLOOKUP($B88,Kraftvärmeprod!$B$1:$AV$600,MATCH("Producerad elenergi i kraftvärmeverk (GWh)",Kraftvärmeprod!$B$1:$AV$1,0),FALSE)),"",VLOOKUP($B88,Kraftvärmeprod!$B$1:$AV$600,MATCH("Producerad elenergi i kraftvärmeverk (GWh)",Kraftvärmeprod!$B$1:$AV$1,0),FALSE))</f>
        <v/>
      </c>
      <c r="G88" t="str">
        <f>IF(ISERROR(1/VLOOKUP($B88,Miljö!$B$1:$T$600,MATCH("Såld mängd produktionsspecifik fjärrvärme (GWh)",Miljö!$B$1:$T$1,0),FALSE)),"",VLOOKUP($B88,Miljö!$B$1:$T$600,MATCH("Såld mängd produktionsspecifik fjärrvärme (GWh)",Miljö!$B$1:$T$1,0),FALSE))</f>
        <v/>
      </c>
      <c r="J88" t="str">
        <f t="shared" si="1"/>
        <v>Gotlands Energi AB</v>
      </c>
    </row>
    <row r="89" spans="1:10">
      <c r="A89" s="2" t="s">
        <v>139</v>
      </c>
      <c r="B89" s="2" t="s">
        <v>143</v>
      </c>
      <c r="D89" t="str">
        <f>IF(ISERROR(1/VLOOKUP($B89,Kraftvärmeprod!$B$1:$D$600,MATCH("Total värmeproduktion i kraftvärmeverk i kombinerad drift (GWh)",Kraftvärmeprod!$B$1:$AV$1,0),FALSE)),"Ej kraftvärme","Alternativproduktionsmetoden")</f>
        <v>Ej kraftvärme</v>
      </c>
      <c r="E89" s="115" t="str">
        <f>IF(ISERROR(1/VLOOKUP($B89,Kraftvärmeprod!$B$1:$BD$600,MATCH("Total värmeproduktion i kraftvärmeverk i kombinerad drift (GWh)",Kraftvärmeprod!$B$1:$AV$1,0),FALSE)),"",VLOOKUP($B89,'Slutlig allokering kvv'!$B$1:$BC$479,MATCH(E$1,'Slutlig allokering kvv'!$B$1:$AU$1,0),FALSE))</f>
        <v/>
      </c>
      <c r="F89" t="str">
        <f>IF(ISERROR(1/VLOOKUP($B89,Kraftvärmeprod!$B$1:$AV$600,MATCH("Producerad elenergi i kraftvärmeverk (GWh)",Kraftvärmeprod!$B$1:$AV$1,0),FALSE)),"",VLOOKUP($B89,Kraftvärmeprod!$B$1:$AV$600,MATCH("Producerad elenergi i kraftvärmeverk (GWh)",Kraftvärmeprod!$B$1:$AV$1,0),FALSE))</f>
        <v/>
      </c>
      <c r="G89" t="str">
        <f>IF(ISERROR(1/VLOOKUP($B89,Miljö!$B$1:$T$600,MATCH("Såld mängd produktionsspecifik fjärrvärme (GWh)",Miljö!$B$1:$T$1,0),FALSE)),"",VLOOKUP($B89,Miljö!$B$1:$T$600,MATCH("Såld mängd produktionsspecifik fjärrvärme (GWh)",Miljö!$B$1:$T$1,0),FALSE))</f>
        <v/>
      </c>
      <c r="J89" t="str">
        <f t="shared" si="1"/>
        <v>Gotlands Energi AB</v>
      </c>
    </row>
    <row r="90" spans="1:10">
      <c r="A90" s="2" t="s">
        <v>144</v>
      </c>
      <c r="B90" s="2" t="s">
        <v>145</v>
      </c>
      <c r="D90" t="str">
        <f>IF(ISERROR(1/VLOOKUP($B90,Kraftvärmeprod!$B$1:$D$600,MATCH("Total värmeproduktion i kraftvärmeverk i kombinerad drift (GWh)",Kraftvärmeprod!$B$1:$AV$1,0),FALSE)),"Ej kraftvärme","Alternativproduktionsmetoden")</f>
        <v>Alternativproduktionsmetoden</v>
      </c>
      <c r="E90" s="115">
        <f>IF(ISERROR(1/VLOOKUP($B90,Kraftvärmeprod!$B$1:$BD$600,MATCH("Total värmeproduktion i kraftvärmeverk i kombinerad drift (GWh)",Kraftvärmeprod!$B$1:$AV$1,0),FALSE)),"",VLOOKUP($B90,'Slutlig allokering kvv'!$B$1:$BC$479,MATCH(E$1,'Slutlig allokering kvv'!$B$1:$AU$1,0),FALSE))</f>
        <v>0.88837713580246913</v>
      </c>
      <c r="F90">
        <f>IF(ISERROR(1/VLOOKUP($B90,Kraftvärmeprod!$B$1:$AV$600,MATCH("Producerad elenergi i kraftvärmeverk (GWh)",Kraftvärmeprod!$B$1:$AV$1,0),FALSE)),"",VLOOKUP($B90,Kraftvärmeprod!$B$1:$AV$600,MATCH("Producerad elenergi i kraftvärmeverk (GWh)",Kraftvärmeprod!$B$1:$AV$1,0),FALSE))</f>
        <v>7.9</v>
      </c>
      <c r="G90">
        <f>IF(ISERROR(1/VLOOKUP($B90,Miljö!$B$1:$T$600,MATCH("Såld mängd produktionsspecifik fjärrvärme (GWh)",Miljö!$B$1:$T$1,0),FALSE)),"",VLOOKUP($B90,Miljö!$B$1:$T$600,MATCH("Såld mängd produktionsspecifik fjärrvärme (GWh)",Miljö!$B$1:$T$1,0),FALSE))</f>
        <v>3.677</v>
      </c>
      <c r="J90" t="str">
        <f t="shared" si="1"/>
        <v>Gällivare Energi AB</v>
      </c>
    </row>
    <row r="91" spans="1:10">
      <c r="A91" s="2" t="s">
        <v>146</v>
      </c>
      <c r="B91" s="2" t="s">
        <v>147</v>
      </c>
      <c r="D91" t="str">
        <f>IF(ISERROR(1/VLOOKUP($B91,Kraftvärmeprod!$B$1:$D$600,MATCH("Total värmeproduktion i kraftvärmeverk i kombinerad drift (GWh)",Kraftvärmeprod!$B$1:$AV$1,0),FALSE)),"Ej kraftvärme","Alternativproduktionsmetoden")</f>
        <v>Alternativproduktionsmetoden</v>
      </c>
      <c r="E91" s="115">
        <f>IF(ISERROR(1/VLOOKUP($B91,Kraftvärmeprod!$B$1:$BD$600,MATCH("Total värmeproduktion i kraftvärmeverk i kombinerad drift (GWh)",Kraftvärmeprod!$B$1:$AV$1,0),FALSE)),"",VLOOKUP($B91,'Slutlig allokering kvv'!$B$1:$BC$479,MATCH(E$1,'Slutlig allokering kvv'!$B$1:$AU$1,0),FALSE))</f>
        <v>0.61213377717578465</v>
      </c>
      <c r="F91">
        <f>IF(ISERROR(1/VLOOKUP($B91,Kraftvärmeprod!$B$1:$AV$600,MATCH("Producerad elenergi i kraftvärmeverk (GWh)",Kraftvärmeprod!$B$1:$AV$1,0),FALSE)),"",VLOOKUP($B91,Kraftvärmeprod!$B$1:$AV$600,MATCH("Producerad elenergi i kraftvärmeverk (GWh)",Kraftvärmeprod!$B$1:$AV$1,0),FALSE))</f>
        <v>45.88</v>
      </c>
      <c r="G91" t="str">
        <f>IF(ISERROR(1/VLOOKUP($B91,Miljö!$B$1:$T$600,MATCH("Såld mängd produktionsspecifik fjärrvärme (GWh)",Miljö!$B$1:$T$1,0),FALSE)),"",VLOOKUP($B91,Miljö!$B$1:$T$600,MATCH("Såld mängd produktionsspecifik fjärrvärme (GWh)",Miljö!$B$1:$T$1,0),FALSE))</f>
        <v/>
      </c>
      <c r="J91" t="str">
        <f t="shared" si="1"/>
        <v>Gävle Energi AB</v>
      </c>
    </row>
    <row r="92" spans="1:10">
      <c r="A92" s="2" t="s">
        <v>148</v>
      </c>
      <c r="B92" s="2" t="s">
        <v>149</v>
      </c>
      <c r="D92" t="str">
        <f>IF(ISERROR(1/VLOOKUP($B92,Kraftvärmeprod!$B$1:$D$600,MATCH("Total värmeproduktion i kraftvärmeverk i kombinerad drift (GWh)",Kraftvärmeprod!$B$1:$AV$1,0),FALSE)),"Ej kraftvärme","Alternativproduktionsmetoden")</f>
        <v>Ej kraftvärme</v>
      </c>
      <c r="E92" s="115" t="str">
        <f>IF(ISERROR(1/VLOOKUP($B92,Kraftvärmeprod!$B$1:$BD$600,MATCH("Total värmeproduktion i kraftvärmeverk i kombinerad drift (GWh)",Kraftvärmeprod!$B$1:$AV$1,0),FALSE)),"",VLOOKUP($B92,'Slutlig allokering kvv'!$B$1:$BC$479,MATCH(E$1,'Slutlig allokering kvv'!$B$1:$AU$1,0),FALSE))</f>
        <v/>
      </c>
      <c r="F92" t="str">
        <f>IF(ISERROR(1/VLOOKUP($B92,Kraftvärmeprod!$B$1:$AV$600,MATCH("Producerad elenergi i kraftvärmeverk (GWh)",Kraftvärmeprod!$B$1:$AV$1,0),FALSE)),"",VLOOKUP($B92,Kraftvärmeprod!$B$1:$AV$600,MATCH("Producerad elenergi i kraftvärmeverk (GWh)",Kraftvärmeprod!$B$1:$AV$1,0),FALSE))</f>
        <v/>
      </c>
      <c r="G92" t="str">
        <f>IF(ISERROR(1/VLOOKUP($B92,Miljö!$B$1:$T$600,MATCH("Såld mängd produktionsspecifik fjärrvärme (GWh)",Miljö!$B$1:$T$1,0),FALSE)),"",VLOOKUP($B92,Miljö!$B$1:$T$600,MATCH("Såld mängd produktionsspecifik fjärrvärme (GWh)",Miljö!$B$1:$T$1,0),FALSE))</f>
        <v/>
      </c>
      <c r="J92" t="str">
        <f t="shared" si="1"/>
        <v>Göteborg Energi AB</v>
      </c>
    </row>
    <row r="93" spans="1:10">
      <c r="A93" s="2" t="s">
        <v>148</v>
      </c>
      <c r="B93" s="2" t="s">
        <v>150</v>
      </c>
      <c r="D93" t="str">
        <f>IF(ISERROR(1/VLOOKUP($B93,Kraftvärmeprod!$B$1:$D$600,MATCH("Total värmeproduktion i kraftvärmeverk i kombinerad drift (GWh)",Kraftvärmeprod!$B$1:$AV$1,0),FALSE)),"Ej kraftvärme","Alternativproduktionsmetoden")</f>
        <v>Alternativproduktionsmetoden</v>
      </c>
      <c r="E93" s="115">
        <f>IF(ISERROR(1/VLOOKUP($B93,Kraftvärmeprod!$B$1:$BD$600,MATCH("Total värmeproduktion i kraftvärmeverk i kombinerad drift (GWh)",Kraftvärmeprod!$B$1:$AV$1,0),FALSE)),"",VLOOKUP($B93,'Slutlig allokering kvv'!$B$1:$BC$479,MATCH(E$1,'Slutlig allokering kvv'!$B$1:$AU$1,0),FALSE))</f>
        <v>0.51074193198424989</v>
      </c>
      <c r="F93">
        <f>IF(ISERROR(1/VLOOKUP($B93,Kraftvärmeprod!$B$1:$AV$600,MATCH("Producerad elenergi i kraftvärmeverk (GWh)",Kraftvärmeprod!$B$1:$AV$1,0),FALSE)),"",VLOOKUP($B93,Kraftvärmeprod!$B$1:$AV$600,MATCH("Producerad elenergi i kraftvärmeverk (GWh)",Kraftvärmeprod!$B$1:$AV$1,0),FALSE))</f>
        <v>62.155000000000001</v>
      </c>
      <c r="G93">
        <f>IF(ISERROR(1/VLOOKUP($B93,Miljö!$B$1:$T$600,MATCH("Såld mängd produktionsspecifik fjärrvärme (GWh)",Miljö!$B$1:$T$1,0),FALSE)),"",VLOOKUP($B93,Miljö!$B$1:$T$600,MATCH("Såld mängd produktionsspecifik fjärrvärme (GWh)",Miljö!$B$1:$T$1,0),FALSE))</f>
        <v>114.86</v>
      </c>
      <c r="J93" t="str">
        <f t="shared" si="1"/>
        <v>Göteborg Energi AB</v>
      </c>
    </row>
    <row r="94" spans="1:10">
      <c r="A94" s="2" t="s">
        <v>148</v>
      </c>
      <c r="B94" s="2" t="s">
        <v>154</v>
      </c>
      <c r="D94" t="str">
        <f>IF(ISERROR(1/VLOOKUP($B94,Kraftvärmeprod!$B$1:$D$600,MATCH("Total värmeproduktion i kraftvärmeverk i kombinerad drift (GWh)",Kraftvärmeprod!$B$1:$AV$1,0),FALSE)),"Ej kraftvärme","Alternativproduktionsmetoden")</f>
        <v>Alternativproduktionsmetoden</v>
      </c>
      <c r="E94" s="115">
        <f>IF(ISERROR(1/VLOOKUP($B94,Kraftvärmeprod!$B$1:$BD$600,MATCH("Total värmeproduktion i kraftvärmeverk i kombinerad drift (GWh)",Kraftvärmeprod!$B$1:$AV$1,0),FALSE)),"",VLOOKUP($B94,'Slutlig allokering kvv'!$B$1:$BC$479,MATCH(E$1,'Slutlig allokering kvv'!$B$1:$AU$1,0),FALSE))</f>
        <v>0.81361499656042169</v>
      </c>
      <c r="F94">
        <f>IF(ISERROR(1/VLOOKUP($B94,Kraftvärmeprod!$B$1:$AV$600,MATCH("Producerad elenergi i kraftvärmeverk (GWh)",Kraftvärmeprod!$B$1:$AV$1,0),FALSE)),"",VLOOKUP($B94,Kraftvärmeprod!$B$1:$AV$600,MATCH("Producerad elenergi i kraftvärmeverk (GWh)",Kraftvärmeprod!$B$1:$AV$1,0),FALSE))</f>
        <v>12.007999999999999</v>
      </c>
      <c r="G94" t="str">
        <f>IF(ISERROR(1/VLOOKUP($B94,Miljö!$B$1:$T$600,MATCH("Såld mängd produktionsspecifik fjärrvärme (GWh)",Miljö!$B$1:$T$1,0),FALSE)),"",VLOOKUP($B94,Miljö!$B$1:$T$600,MATCH("Såld mängd produktionsspecifik fjärrvärme (GWh)",Miljö!$B$1:$T$1,0),FALSE))</f>
        <v/>
      </c>
      <c r="J94" t="str">
        <f t="shared" si="1"/>
        <v>Göteborg Energi AB</v>
      </c>
    </row>
    <row r="95" spans="1:10">
      <c r="A95" s="2" t="s">
        <v>148</v>
      </c>
      <c r="B95" s="2" t="s">
        <v>148</v>
      </c>
      <c r="D95" t="str">
        <f>IF(ISERROR(1/VLOOKUP($B95,Kraftvärmeprod!$B$1:$D$600,MATCH("Total värmeproduktion i kraftvärmeverk i kombinerad drift (GWh)",Kraftvärmeprod!$B$1:$AV$1,0),FALSE)),"Ej kraftvärme","Alternativproduktionsmetoden")</f>
        <v>Ej kraftvärme</v>
      </c>
      <c r="E95" s="115" t="str">
        <f>IF(ISERROR(1/VLOOKUP($B95,Kraftvärmeprod!$B$1:$BD$600,MATCH("Total värmeproduktion i kraftvärmeverk i kombinerad drift (GWh)",Kraftvärmeprod!$B$1:$AV$1,0),FALSE)),"",VLOOKUP($B95,'Slutlig allokering kvv'!$B$1:$BC$479,MATCH(E$1,'Slutlig allokering kvv'!$B$1:$AU$1,0),FALSE))</f>
        <v/>
      </c>
      <c r="F95" t="str">
        <f>IF(ISERROR(1/VLOOKUP($B95,Kraftvärmeprod!$B$1:$AV$600,MATCH("Producerad elenergi i kraftvärmeverk (GWh)",Kraftvärmeprod!$B$1:$AV$1,0),FALSE)),"",VLOOKUP($B95,Kraftvärmeprod!$B$1:$AV$600,MATCH("Producerad elenergi i kraftvärmeverk (GWh)",Kraftvärmeprod!$B$1:$AV$1,0),FALSE))</f>
        <v/>
      </c>
      <c r="G95" t="str">
        <f>IF(ISERROR(1/VLOOKUP($B95,Miljö!$B$1:$T$600,MATCH("Såld mängd produktionsspecifik fjärrvärme (GWh)",Miljö!$B$1:$T$1,0),FALSE)),"",VLOOKUP($B95,Miljö!$B$1:$T$600,MATCH("Såld mängd produktionsspecifik fjärrvärme (GWh)",Miljö!$B$1:$T$1,0),FALSE))</f>
        <v/>
      </c>
      <c r="J95" t="str">
        <f t="shared" si="1"/>
        <v>Göteborg Energi AB</v>
      </c>
    </row>
    <row r="96" spans="1:10">
      <c r="A96" s="2" t="s">
        <v>148</v>
      </c>
      <c r="B96" s="2" t="s">
        <v>155</v>
      </c>
      <c r="D96" t="str">
        <f>IF(ISERROR(1/VLOOKUP($B96,Kraftvärmeprod!$B$1:$D$600,MATCH("Total värmeproduktion i kraftvärmeverk i kombinerad drift (GWh)",Kraftvärmeprod!$B$1:$AV$1,0),FALSE)),"Ej kraftvärme","Alternativproduktionsmetoden")</f>
        <v>Ej kraftvärme</v>
      </c>
      <c r="E96" s="115" t="str">
        <f>IF(ISERROR(1/VLOOKUP($B96,Kraftvärmeprod!$B$1:$BD$600,MATCH("Total värmeproduktion i kraftvärmeverk i kombinerad drift (GWh)",Kraftvärmeprod!$B$1:$AV$1,0),FALSE)),"",VLOOKUP($B96,'Slutlig allokering kvv'!$B$1:$BC$479,MATCH(E$1,'Slutlig allokering kvv'!$B$1:$AU$1,0),FALSE))</f>
        <v/>
      </c>
      <c r="F96" t="str">
        <f>IF(ISERROR(1/VLOOKUP($B96,Kraftvärmeprod!$B$1:$AV$600,MATCH("Producerad elenergi i kraftvärmeverk (GWh)",Kraftvärmeprod!$B$1:$AV$1,0),FALSE)),"",VLOOKUP($B96,Kraftvärmeprod!$B$1:$AV$600,MATCH("Producerad elenergi i kraftvärmeverk (GWh)",Kraftvärmeprod!$B$1:$AV$1,0),FALSE))</f>
        <v/>
      </c>
      <c r="G96" t="str">
        <f>IF(ISERROR(1/VLOOKUP($B96,Miljö!$B$1:$T$600,MATCH("Såld mängd produktionsspecifik fjärrvärme (GWh)",Miljö!$B$1:$T$1,0),FALSE)),"",VLOOKUP($B96,Miljö!$B$1:$T$600,MATCH("Såld mängd produktionsspecifik fjärrvärme (GWh)",Miljö!$B$1:$T$1,0),FALSE))</f>
        <v/>
      </c>
      <c r="J96" t="str">
        <f t="shared" si="1"/>
        <v>Göteborg Energi AB</v>
      </c>
    </row>
    <row r="97" spans="1:10">
      <c r="A97" s="2" t="s">
        <v>148</v>
      </c>
      <c r="B97" s="2" t="s">
        <v>156</v>
      </c>
      <c r="D97" t="str">
        <f>IF(ISERROR(1/VLOOKUP($B97,Kraftvärmeprod!$B$1:$D$600,MATCH("Total värmeproduktion i kraftvärmeverk i kombinerad drift (GWh)",Kraftvärmeprod!$B$1:$AV$1,0),FALSE)),"Ej kraftvärme","Alternativproduktionsmetoden")</f>
        <v>Ej kraftvärme</v>
      </c>
      <c r="E97" s="115" t="str">
        <f>IF(ISERROR(1/VLOOKUP($B97,Kraftvärmeprod!$B$1:$BD$600,MATCH("Total värmeproduktion i kraftvärmeverk i kombinerad drift (GWh)",Kraftvärmeprod!$B$1:$AV$1,0),FALSE)),"",VLOOKUP($B97,'Slutlig allokering kvv'!$B$1:$BC$479,MATCH(E$1,'Slutlig allokering kvv'!$B$1:$AU$1,0),FALSE))</f>
        <v/>
      </c>
      <c r="F97" t="str">
        <f>IF(ISERROR(1/VLOOKUP($B97,Kraftvärmeprod!$B$1:$AV$600,MATCH("Producerad elenergi i kraftvärmeverk (GWh)",Kraftvärmeprod!$B$1:$AV$1,0),FALSE)),"",VLOOKUP($B97,Kraftvärmeprod!$B$1:$AV$600,MATCH("Producerad elenergi i kraftvärmeverk (GWh)",Kraftvärmeprod!$B$1:$AV$1,0),FALSE))</f>
        <v/>
      </c>
      <c r="G97" t="str">
        <f>IF(ISERROR(1/VLOOKUP($B97,Miljö!$B$1:$T$600,MATCH("Såld mängd produktionsspecifik fjärrvärme (GWh)",Miljö!$B$1:$T$1,0),FALSE)),"",VLOOKUP($B97,Miljö!$B$1:$T$600,MATCH("Såld mängd produktionsspecifik fjärrvärme (GWh)",Miljö!$B$1:$T$1,0),FALSE))</f>
        <v/>
      </c>
      <c r="J97" t="str">
        <f t="shared" si="1"/>
        <v>Göteborg Energi AB</v>
      </c>
    </row>
    <row r="98" spans="1:10">
      <c r="A98" s="2" t="s">
        <v>157</v>
      </c>
      <c r="B98" s="2" t="s">
        <v>158</v>
      </c>
      <c r="D98" t="str">
        <f>IF(ISERROR(1/VLOOKUP($B98,Kraftvärmeprod!$B$1:$D$600,MATCH("Total värmeproduktion i kraftvärmeverk i kombinerad drift (GWh)",Kraftvärmeprod!$B$1:$AV$1,0),FALSE)),"Ej kraftvärme","Alternativproduktionsmetoden")</f>
        <v>Ej kraftvärme</v>
      </c>
      <c r="E98" s="115" t="str">
        <f>IF(ISERROR(1/VLOOKUP($B98,Kraftvärmeprod!$B$1:$BD$600,MATCH("Total värmeproduktion i kraftvärmeverk i kombinerad drift (GWh)",Kraftvärmeprod!$B$1:$AV$1,0),FALSE)),"",VLOOKUP($B98,'Slutlig allokering kvv'!$B$1:$BC$479,MATCH(E$1,'Slutlig allokering kvv'!$B$1:$AU$1,0),FALSE))</f>
        <v/>
      </c>
      <c r="F98" t="str">
        <f>IF(ISERROR(1/VLOOKUP($B98,Kraftvärmeprod!$B$1:$AV$600,MATCH("Producerad elenergi i kraftvärmeverk (GWh)",Kraftvärmeprod!$B$1:$AV$1,0),FALSE)),"",VLOOKUP($B98,Kraftvärmeprod!$B$1:$AV$600,MATCH("Producerad elenergi i kraftvärmeverk (GWh)",Kraftvärmeprod!$B$1:$AV$1,0),FALSE))</f>
        <v/>
      </c>
      <c r="G98" t="str">
        <f>IF(ISERROR(1/VLOOKUP($B98,Miljö!$B$1:$T$600,MATCH("Såld mängd produktionsspecifik fjärrvärme (GWh)",Miljö!$B$1:$T$1,0),FALSE)),"",VLOOKUP($B98,Miljö!$B$1:$T$600,MATCH("Såld mängd produktionsspecifik fjärrvärme (GWh)",Miljö!$B$1:$T$1,0),FALSE))</f>
        <v/>
      </c>
      <c r="J98" t="str">
        <f t="shared" si="1"/>
        <v>Götene Vatten &amp; Värme AB</v>
      </c>
    </row>
    <row r="99" spans="1:10">
      <c r="A99" s="2" t="s">
        <v>157</v>
      </c>
      <c r="B99" s="2" t="s">
        <v>159</v>
      </c>
      <c r="D99" t="str">
        <f>IF(ISERROR(1/VLOOKUP($B99,Kraftvärmeprod!$B$1:$D$600,MATCH("Total värmeproduktion i kraftvärmeverk i kombinerad drift (GWh)",Kraftvärmeprod!$B$1:$AV$1,0),FALSE)),"Ej kraftvärme","Alternativproduktionsmetoden")</f>
        <v>Ej kraftvärme</v>
      </c>
      <c r="E99" s="115" t="str">
        <f>IF(ISERROR(1/VLOOKUP($B99,Kraftvärmeprod!$B$1:$BD$600,MATCH("Total värmeproduktion i kraftvärmeverk i kombinerad drift (GWh)",Kraftvärmeprod!$B$1:$AV$1,0),FALSE)),"",VLOOKUP($B99,'Slutlig allokering kvv'!$B$1:$BC$479,MATCH(E$1,'Slutlig allokering kvv'!$B$1:$AU$1,0),FALSE))</f>
        <v/>
      </c>
      <c r="F99" t="str">
        <f>IF(ISERROR(1/VLOOKUP($B99,Kraftvärmeprod!$B$1:$AV$600,MATCH("Producerad elenergi i kraftvärmeverk (GWh)",Kraftvärmeprod!$B$1:$AV$1,0),FALSE)),"",VLOOKUP($B99,Kraftvärmeprod!$B$1:$AV$600,MATCH("Producerad elenergi i kraftvärmeverk (GWh)",Kraftvärmeprod!$B$1:$AV$1,0),FALSE))</f>
        <v/>
      </c>
      <c r="G99" t="str">
        <f>IF(ISERROR(1/VLOOKUP($B99,Miljö!$B$1:$T$600,MATCH("Såld mängd produktionsspecifik fjärrvärme (GWh)",Miljö!$B$1:$T$1,0),FALSE)),"",VLOOKUP($B99,Miljö!$B$1:$T$600,MATCH("Såld mängd produktionsspecifik fjärrvärme (GWh)",Miljö!$B$1:$T$1,0),FALSE))</f>
        <v/>
      </c>
      <c r="J99" t="str">
        <f t="shared" si="1"/>
        <v>Götene Vatten &amp; Värme AB</v>
      </c>
    </row>
    <row r="100" spans="1:10">
      <c r="A100" s="2" t="s">
        <v>160</v>
      </c>
      <c r="B100" s="2" t="s">
        <v>161</v>
      </c>
      <c r="D100" t="str">
        <f>IF(ISERROR(1/VLOOKUP($B100,Kraftvärmeprod!$B$1:$D$600,MATCH("Total värmeproduktion i kraftvärmeverk i kombinerad drift (GWh)",Kraftvärmeprod!$B$1:$AV$1,0),FALSE)),"Ej kraftvärme","Alternativproduktionsmetoden")</f>
        <v>Ej kraftvärme</v>
      </c>
      <c r="E100" s="115" t="str">
        <f>IF(ISERROR(1/VLOOKUP($B100,Kraftvärmeprod!$B$1:$BD$600,MATCH("Total värmeproduktion i kraftvärmeverk i kombinerad drift (GWh)",Kraftvärmeprod!$B$1:$AV$1,0),FALSE)),"",VLOOKUP($B100,'Slutlig allokering kvv'!$B$1:$BC$479,MATCH(E$1,'Slutlig allokering kvv'!$B$1:$AU$1,0),FALSE))</f>
        <v/>
      </c>
      <c r="F100" t="str">
        <f>IF(ISERROR(1/VLOOKUP($B100,Kraftvärmeprod!$B$1:$AV$600,MATCH("Producerad elenergi i kraftvärmeverk (GWh)",Kraftvärmeprod!$B$1:$AV$1,0),FALSE)),"",VLOOKUP($B100,Kraftvärmeprod!$B$1:$AV$600,MATCH("Producerad elenergi i kraftvärmeverk (GWh)",Kraftvärmeprod!$B$1:$AV$1,0),FALSE))</f>
        <v/>
      </c>
      <c r="G100" t="str">
        <f>IF(ISERROR(1/VLOOKUP($B100,Miljö!$B$1:$T$600,MATCH("Såld mängd produktionsspecifik fjärrvärme (GWh)",Miljö!$B$1:$T$1,0),FALSE)),"",VLOOKUP($B100,Miljö!$B$1:$T$600,MATCH("Såld mängd produktionsspecifik fjärrvärme (GWh)",Miljö!$B$1:$T$1,0),FALSE))</f>
        <v/>
      </c>
      <c r="J100" t="str">
        <f t="shared" si="1"/>
        <v>Habo Energi AB</v>
      </c>
    </row>
    <row r="101" spans="1:10">
      <c r="A101" s="2" t="s">
        <v>160</v>
      </c>
      <c r="B101" s="2" t="s">
        <v>162</v>
      </c>
      <c r="D101" t="str">
        <f>IF(ISERROR(1/VLOOKUP($B101,Kraftvärmeprod!$B$1:$D$600,MATCH("Total värmeproduktion i kraftvärmeverk i kombinerad drift (GWh)",Kraftvärmeprod!$B$1:$AV$1,0),FALSE)),"Ej kraftvärme","Alternativproduktionsmetoden")</f>
        <v>Ej kraftvärme</v>
      </c>
      <c r="E101" s="115" t="str">
        <f>IF(ISERROR(1/VLOOKUP($B101,Kraftvärmeprod!$B$1:$BD$600,MATCH("Total värmeproduktion i kraftvärmeverk i kombinerad drift (GWh)",Kraftvärmeprod!$B$1:$AV$1,0),FALSE)),"",VLOOKUP($B101,'Slutlig allokering kvv'!$B$1:$BC$479,MATCH(E$1,'Slutlig allokering kvv'!$B$1:$AU$1,0),FALSE))</f>
        <v/>
      </c>
      <c r="F101" t="str">
        <f>IF(ISERROR(1/VLOOKUP($B101,Kraftvärmeprod!$B$1:$AV$600,MATCH("Producerad elenergi i kraftvärmeverk (GWh)",Kraftvärmeprod!$B$1:$AV$1,0),FALSE)),"",VLOOKUP($B101,Kraftvärmeprod!$B$1:$AV$600,MATCH("Producerad elenergi i kraftvärmeverk (GWh)",Kraftvärmeprod!$B$1:$AV$1,0),FALSE))</f>
        <v/>
      </c>
      <c r="G101" t="str">
        <f>IF(ISERROR(1/VLOOKUP($B101,Miljö!$B$1:$T$600,MATCH("Såld mängd produktionsspecifik fjärrvärme (GWh)",Miljö!$B$1:$T$1,0),FALSE)),"",VLOOKUP($B101,Miljö!$B$1:$T$600,MATCH("Såld mängd produktionsspecifik fjärrvärme (GWh)",Miljö!$B$1:$T$1,0),FALSE))</f>
        <v/>
      </c>
      <c r="J101" t="str">
        <f t="shared" si="1"/>
        <v>Habo Energi AB</v>
      </c>
    </row>
    <row r="102" spans="1:10">
      <c r="A102" s="2" t="s">
        <v>163</v>
      </c>
      <c r="B102" s="2" t="s">
        <v>164</v>
      </c>
      <c r="D102" t="str">
        <f>IF(ISERROR(1/VLOOKUP($B102,Kraftvärmeprod!$B$1:$D$600,MATCH("Total värmeproduktion i kraftvärmeverk i kombinerad drift (GWh)",Kraftvärmeprod!$B$1:$AV$1,0),FALSE)),"Ej kraftvärme","Alternativproduktionsmetoden")</f>
        <v>Ej kraftvärme</v>
      </c>
      <c r="E102" s="115" t="str">
        <f>IF(ISERROR(1/VLOOKUP($B102,Kraftvärmeprod!$B$1:$BD$600,MATCH("Total värmeproduktion i kraftvärmeverk i kombinerad drift (GWh)",Kraftvärmeprod!$B$1:$AV$1,0),FALSE)),"",VLOOKUP($B102,'Slutlig allokering kvv'!$B$1:$BC$479,MATCH(E$1,'Slutlig allokering kvv'!$B$1:$AU$1,0),FALSE))</f>
        <v/>
      </c>
      <c r="F102" t="str">
        <f>IF(ISERROR(1/VLOOKUP($B102,Kraftvärmeprod!$B$1:$AV$600,MATCH("Producerad elenergi i kraftvärmeverk (GWh)",Kraftvärmeprod!$B$1:$AV$1,0),FALSE)),"",VLOOKUP($B102,Kraftvärmeprod!$B$1:$AV$600,MATCH("Producerad elenergi i kraftvärmeverk (GWh)",Kraftvärmeprod!$B$1:$AV$1,0),FALSE))</f>
        <v/>
      </c>
      <c r="G102" t="str">
        <f>IF(ISERROR(1/VLOOKUP($B102,Miljö!$B$1:$T$600,MATCH("Såld mängd produktionsspecifik fjärrvärme (GWh)",Miljö!$B$1:$T$1,0),FALSE)),"",VLOOKUP($B102,Miljö!$B$1:$T$600,MATCH("Såld mängd produktionsspecifik fjärrvärme (GWh)",Miljö!$B$1:$T$1,0),FALSE))</f>
        <v/>
      </c>
      <c r="J102" t="str">
        <f t="shared" si="1"/>
        <v>Hagfors Energi</v>
      </c>
    </row>
    <row r="103" spans="1:10">
      <c r="A103" s="2" t="s">
        <v>163</v>
      </c>
      <c r="B103" s="2" t="s">
        <v>165</v>
      </c>
      <c r="D103" t="str">
        <f>IF(ISERROR(1/VLOOKUP($B103,Kraftvärmeprod!$B$1:$D$600,MATCH("Total värmeproduktion i kraftvärmeverk i kombinerad drift (GWh)",Kraftvärmeprod!$B$1:$AV$1,0),FALSE)),"Ej kraftvärme","Alternativproduktionsmetoden")</f>
        <v>Ej kraftvärme</v>
      </c>
      <c r="E103" s="115" t="str">
        <f>IF(ISERROR(1/VLOOKUP($B103,Kraftvärmeprod!$B$1:$BD$600,MATCH("Total värmeproduktion i kraftvärmeverk i kombinerad drift (GWh)",Kraftvärmeprod!$B$1:$AV$1,0),FALSE)),"",VLOOKUP($B103,'Slutlig allokering kvv'!$B$1:$BC$479,MATCH(E$1,'Slutlig allokering kvv'!$B$1:$AU$1,0),FALSE))</f>
        <v/>
      </c>
      <c r="F103" t="str">
        <f>IF(ISERROR(1/VLOOKUP($B103,Kraftvärmeprod!$B$1:$AV$600,MATCH("Producerad elenergi i kraftvärmeverk (GWh)",Kraftvärmeprod!$B$1:$AV$1,0),FALSE)),"",VLOOKUP($B103,Kraftvärmeprod!$B$1:$AV$600,MATCH("Producerad elenergi i kraftvärmeverk (GWh)",Kraftvärmeprod!$B$1:$AV$1,0),FALSE))</f>
        <v/>
      </c>
      <c r="G103" t="str">
        <f>IF(ISERROR(1/VLOOKUP($B103,Miljö!$B$1:$T$600,MATCH("Såld mängd produktionsspecifik fjärrvärme (GWh)",Miljö!$B$1:$T$1,0),FALSE)),"",VLOOKUP($B103,Miljö!$B$1:$T$600,MATCH("Såld mängd produktionsspecifik fjärrvärme (GWh)",Miljö!$B$1:$T$1,0),FALSE))</f>
        <v/>
      </c>
      <c r="J103" t="str">
        <f t="shared" si="1"/>
        <v>Hagfors Energi</v>
      </c>
    </row>
    <row r="104" spans="1:10">
      <c r="A104" s="2" t="s">
        <v>163</v>
      </c>
      <c r="B104" s="2" t="s">
        <v>166</v>
      </c>
      <c r="D104" t="str">
        <f>IF(ISERROR(1/VLOOKUP($B104,Kraftvärmeprod!$B$1:$D$600,MATCH("Total värmeproduktion i kraftvärmeverk i kombinerad drift (GWh)",Kraftvärmeprod!$B$1:$AV$1,0),FALSE)),"Ej kraftvärme","Alternativproduktionsmetoden")</f>
        <v>Ej kraftvärme</v>
      </c>
      <c r="E104" s="115" t="str">
        <f>IF(ISERROR(1/VLOOKUP($B104,Kraftvärmeprod!$B$1:$BD$600,MATCH("Total värmeproduktion i kraftvärmeverk i kombinerad drift (GWh)",Kraftvärmeprod!$B$1:$AV$1,0),FALSE)),"",VLOOKUP($B104,'Slutlig allokering kvv'!$B$1:$BC$479,MATCH(E$1,'Slutlig allokering kvv'!$B$1:$AU$1,0),FALSE))</f>
        <v/>
      </c>
      <c r="F104" t="str">
        <f>IF(ISERROR(1/VLOOKUP($B104,Kraftvärmeprod!$B$1:$AV$600,MATCH("Producerad elenergi i kraftvärmeverk (GWh)",Kraftvärmeprod!$B$1:$AV$1,0),FALSE)),"",VLOOKUP($B104,Kraftvärmeprod!$B$1:$AV$600,MATCH("Producerad elenergi i kraftvärmeverk (GWh)",Kraftvärmeprod!$B$1:$AV$1,0),FALSE))</f>
        <v/>
      </c>
      <c r="G104" t="str">
        <f>IF(ISERROR(1/VLOOKUP($B104,Miljö!$B$1:$T$600,MATCH("Såld mängd produktionsspecifik fjärrvärme (GWh)",Miljö!$B$1:$T$1,0),FALSE)),"",VLOOKUP($B104,Miljö!$B$1:$T$600,MATCH("Såld mängd produktionsspecifik fjärrvärme (GWh)",Miljö!$B$1:$T$1,0),FALSE))</f>
        <v/>
      </c>
      <c r="J104" t="str">
        <f t="shared" si="1"/>
        <v>Hagfors Energi</v>
      </c>
    </row>
    <row r="105" spans="1:10">
      <c r="A105" s="2" t="s">
        <v>167</v>
      </c>
      <c r="B105" s="2" t="s">
        <v>168</v>
      </c>
      <c r="D105" t="str">
        <f>IF(ISERROR(1/VLOOKUP($B105,Kraftvärmeprod!$B$1:$D$600,MATCH("Total värmeproduktion i kraftvärmeverk i kombinerad drift (GWh)",Kraftvärmeprod!$B$1:$AV$1,0),FALSE)),"Ej kraftvärme","Alternativproduktionsmetoden")</f>
        <v>Alternativproduktionsmetoden</v>
      </c>
      <c r="E105" s="115">
        <f>IF(ISERROR(1/VLOOKUP($B105,Kraftvärmeprod!$B$1:$BD$600,MATCH("Total värmeproduktion i kraftvärmeverk i kombinerad drift (GWh)",Kraftvärmeprod!$B$1:$AV$1,0),FALSE)),"",VLOOKUP($B105,'Slutlig allokering kvv'!$B$1:$BC$479,MATCH(E$1,'Slutlig allokering kvv'!$B$1:$AU$1,0),FALSE))</f>
        <v>0.62548083886541928</v>
      </c>
      <c r="F105">
        <f>IF(ISERROR(1/VLOOKUP($B105,Kraftvärmeprod!$B$1:$AV$600,MATCH("Producerad elenergi i kraftvärmeverk (GWh)",Kraftvärmeprod!$B$1:$AV$1,0),FALSE)),"",VLOOKUP($B105,Kraftvärmeprod!$B$1:$AV$600,MATCH("Producerad elenergi i kraftvärmeverk (GWh)",Kraftvärmeprod!$B$1:$AV$1,0),FALSE))</f>
        <v>64.3</v>
      </c>
      <c r="G105">
        <f>IF(ISERROR(1/VLOOKUP($B105,Miljö!$B$1:$T$600,MATCH("Såld mängd produktionsspecifik fjärrvärme (GWh)",Miljö!$B$1:$T$1,0),FALSE)),"",VLOOKUP($B105,Miljö!$B$1:$T$600,MATCH("Såld mängd produktionsspecifik fjärrvärme (GWh)",Miljö!$B$1:$T$1,0),FALSE))</f>
        <v>6.9</v>
      </c>
      <c r="J105" t="str">
        <f t="shared" si="1"/>
        <v>Halmstads Energi och Miljö AB</v>
      </c>
    </row>
    <row r="106" spans="1:10">
      <c r="A106" s="2" t="s">
        <v>169</v>
      </c>
      <c r="B106" s="2" t="s">
        <v>170</v>
      </c>
      <c r="D106" t="str">
        <f>IF(ISERROR(1/VLOOKUP($B106,Kraftvärmeprod!$B$1:$D$600,MATCH("Total värmeproduktion i kraftvärmeverk i kombinerad drift (GWh)",Kraftvärmeprod!$B$1:$AV$1,0),FALSE)),"Ej kraftvärme","Alternativproduktionsmetoden")</f>
        <v>Ej kraftvärme</v>
      </c>
      <c r="E106" s="115" t="str">
        <f>IF(ISERROR(1/VLOOKUP($B106,Kraftvärmeprod!$B$1:$BD$600,MATCH("Total värmeproduktion i kraftvärmeverk i kombinerad drift (GWh)",Kraftvärmeprod!$B$1:$AV$1,0),FALSE)),"",VLOOKUP($B106,'Slutlig allokering kvv'!$B$1:$BC$479,MATCH(E$1,'Slutlig allokering kvv'!$B$1:$AU$1,0),FALSE))</f>
        <v/>
      </c>
      <c r="F106" t="str">
        <f>IF(ISERROR(1/VLOOKUP($B106,Kraftvärmeprod!$B$1:$AV$600,MATCH("Producerad elenergi i kraftvärmeverk (GWh)",Kraftvärmeprod!$B$1:$AV$1,0),FALSE)),"",VLOOKUP($B106,Kraftvärmeprod!$B$1:$AV$600,MATCH("Producerad elenergi i kraftvärmeverk (GWh)",Kraftvärmeprod!$B$1:$AV$1,0),FALSE))</f>
        <v/>
      </c>
      <c r="G106" t="str">
        <f>IF(ISERROR(1/VLOOKUP($B106,Miljö!$B$1:$T$600,MATCH("Såld mängd produktionsspecifik fjärrvärme (GWh)",Miljö!$B$1:$T$1,0),FALSE)),"",VLOOKUP($B106,Miljö!$B$1:$T$600,MATCH("Såld mängd produktionsspecifik fjärrvärme (GWh)",Miljö!$B$1:$T$1,0),FALSE))</f>
        <v/>
      </c>
      <c r="J106" t="str">
        <f t="shared" si="1"/>
        <v>Hammarö Energi AB</v>
      </c>
    </row>
    <row r="107" spans="1:10">
      <c r="A107" s="2" t="s">
        <v>171</v>
      </c>
      <c r="B107" s="2" t="s">
        <v>172</v>
      </c>
      <c r="D107" t="str">
        <f>IF(ISERROR(1/VLOOKUP($B107,Kraftvärmeprod!$B$1:$D$600,MATCH("Total värmeproduktion i kraftvärmeverk i kombinerad drift (GWh)",Kraftvärmeprod!$B$1:$AV$1,0),FALSE)),"Ej kraftvärme","Alternativproduktionsmetoden")</f>
        <v>Ej kraftvärme</v>
      </c>
      <c r="E107" s="115" t="str">
        <f>IF(ISERROR(1/VLOOKUP($B107,Kraftvärmeprod!$B$1:$BD$600,MATCH("Total värmeproduktion i kraftvärmeverk i kombinerad drift (GWh)",Kraftvärmeprod!$B$1:$AV$1,0),FALSE)),"",VLOOKUP($B107,'Slutlig allokering kvv'!$B$1:$BC$479,MATCH(E$1,'Slutlig allokering kvv'!$B$1:$AU$1,0),FALSE))</f>
        <v/>
      </c>
      <c r="F107" t="str">
        <f>IF(ISERROR(1/VLOOKUP($B107,Kraftvärmeprod!$B$1:$AV$600,MATCH("Producerad elenergi i kraftvärmeverk (GWh)",Kraftvärmeprod!$B$1:$AV$1,0),FALSE)),"",VLOOKUP($B107,Kraftvärmeprod!$B$1:$AV$600,MATCH("Producerad elenergi i kraftvärmeverk (GWh)",Kraftvärmeprod!$B$1:$AV$1,0),FALSE))</f>
        <v/>
      </c>
      <c r="G107" t="str">
        <f>IF(ISERROR(1/VLOOKUP($B107,Miljö!$B$1:$T$600,MATCH("Såld mängd produktionsspecifik fjärrvärme (GWh)",Miljö!$B$1:$T$1,0),FALSE)),"",VLOOKUP($B107,Miljö!$B$1:$T$600,MATCH("Såld mängd produktionsspecifik fjärrvärme (GWh)",Miljö!$B$1:$T$1,0),FALSE))</f>
        <v/>
      </c>
      <c r="J107" t="str">
        <f t="shared" si="1"/>
        <v>Haparanda Värmeverk AB</v>
      </c>
    </row>
    <row r="108" spans="1:10">
      <c r="A108" s="2" t="s">
        <v>171</v>
      </c>
      <c r="B108" s="2" t="s">
        <v>173</v>
      </c>
      <c r="D108" t="str">
        <f>IF(ISERROR(1/VLOOKUP($B108,Kraftvärmeprod!$B$1:$D$600,MATCH("Total värmeproduktion i kraftvärmeverk i kombinerad drift (GWh)",Kraftvärmeprod!$B$1:$AV$1,0),FALSE)),"Ej kraftvärme","Alternativproduktionsmetoden")</f>
        <v>Ej kraftvärme</v>
      </c>
      <c r="E108" s="115" t="str">
        <f>IF(ISERROR(1/VLOOKUP($B108,Kraftvärmeprod!$B$1:$BD$600,MATCH("Total värmeproduktion i kraftvärmeverk i kombinerad drift (GWh)",Kraftvärmeprod!$B$1:$AV$1,0),FALSE)),"",VLOOKUP($B108,'Slutlig allokering kvv'!$B$1:$BC$479,MATCH(E$1,'Slutlig allokering kvv'!$B$1:$AU$1,0),FALSE))</f>
        <v/>
      </c>
      <c r="F108" t="str">
        <f>IF(ISERROR(1/VLOOKUP($B108,Kraftvärmeprod!$B$1:$AV$600,MATCH("Producerad elenergi i kraftvärmeverk (GWh)",Kraftvärmeprod!$B$1:$AV$1,0),FALSE)),"",VLOOKUP($B108,Kraftvärmeprod!$B$1:$AV$600,MATCH("Producerad elenergi i kraftvärmeverk (GWh)",Kraftvärmeprod!$B$1:$AV$1,0),FALSE))</f>
        <v/>
      </c>
      <c r="G108" t="str">
        <f>IF(ISERROR(1/VLOOKUP($B108,Miljö!$B$1:$T$600,MATCH("Såld mängd produktionsspecifik fjärrvärme (GWh)",Miljö!$B$1:$T$1,0),FALSE)),"",VLOOKUP($B108,Miljö!$B$1:$T$600,MATCH("Såld mängd produktionsspecifik fjärrvärme (GWh)",Miljö!$B$1:$T$1,0),FALSE))</f>
        <v/>
      </c>
      <c r="J108" t="str">
        <f t="shared" si="1"/>
        <v>Haparanda Värmeverk AB</v>
      </c>
    </row>
    <row r="109" spans="1:10">
      <c r="A109" s="2" t="s">
        <v>174</v>
      </c>
      <c r="B109" s="2" t="s">
        <v>175</v>
      </c>
      <c r="D109" t="str">
        <f>IF(ISERROR(1/VLOOKUP($B109,Kraftvärmeprod!$B$1:$D$600,MATCH("Total värmeproduktion i kraftvärmeverk i kombinerad drift (GWh)",Kraftvärmeprod!$B$1:$AV$1,0),FALSE)),"Ej kraftvärme","Alternativproduktionsmetoden")</f>
        <v>Alternativproduktionsmetoden</v>
      </c>
      <c r="E109" s="115">
        <f>IF(ISERROR(1/VLOOKUP($B109,Kraftvärmeprod!$B$1:$BD$600,MATCH("Total värmeproduktion i kraftvärmeverk i kombinerad drift (GWh)",Kraftvärmeprod!$B$1:$AV$1,0),FALSE)),"",VLOOKUP($B109,'Slutlig allokering kvv'!$B$1:$BC$479,MATCH(E$1,'Slutlig allokering kvv'!$B$1:$AU$1,0),FALSE))</f>
        <v>0.71875210643015519</v>
      </c>
      <c r="F109">
        <f>IF(ISERROR(1/VLOOKUP($B109,Kraftvärmeprod!$B$1:$AV$600,MATCH("Producerad elenergi i kraftvärmeverk (GWh)",Kraftvärmeprod!$B$1:$AV$1,0),FALSE)),"",VLOOKUP($B109,Kraftvärmeprod!$B$1:$AV$600,MATCH("Producerad elenergi i kraftvärmeverk (GWh)",Kraftvärmeprod!$B$1:$AV$1,0),FALSE))</f>
        <v>5</v>
      </c>
      <c r="G109" t="str">
        <f>IF(ISERROR(1/VLOOKUP($B109,Miljö!$B$1:$T$600,MATCH("Såld mängd produktionsspecifik fjärrvärme (GWh)",Miljö!$B$1:$T$1,0),FALSE)),"",VLOOKUP($B109,Miljö!$B$1:$T$600,MATCH("Såld mängd produktionsspecifik fjärrvärme (GWh)",Miljö!$B$1:$T$1,0),FALSE))</f>
        <v/>
      </c>
      <c r="J109" t="str">
        <f t="shared" si="1"/>
        <v>Hedemora Energi AB</v>
      </c>
    </row>
    <row r="110" spans="1:10">
      <c r="A110" s="2" t="s">
        <v>174</v>
      </c>
      <c r="B110" s="2" t="s">
        <v>176</v>
      </c>
      <c r="D110" t="str">
        <f>IF(ISERROR(1/VLOOKUP($B110,Kraftvärmeprod!$B$1:$D$600,MATCH("Total värmeproduktion i kraftvärmeverk i kombinerad drift (GWh)",Kraftvärmeprod!$B$1:$AV$1,0),FALSE)),"Ej kraftvärme","Alternativproduktionsmetoden")</f>
        <v>Ej kraftvärme</v>
      </c>
      <c r="E110" s="115" t="str">
        <f>IF(ISERROR(1/VLOOKUP($B110,Kraftvärmeprod!$B$1:$BD$600,MATCH("Total värmeproduktion i kraftvärmeverk i kombinerad drift (GWh)",Kraftvärmeprod!$B$1:$AV$1,0),FALSE)),"",VLOOKUP($B110,'Slutlig allokering kvv'!$B$1:$BC$479,MATCH(E$1,'Slutlig allokering kvv'!$B$1:$AU$1,0),FALSE))</f>
        <v/>
      </c>
      <c r="F110" t="str">
        <f>IF(ISERROR(1/VLOOKUP($B110,Kraftvärmeprod!$B$1:$AV$600,MATCH("Producerad elenergi i kraftvärmeverk (GWh)",Kraftvärmeprod!$B$1:$AV$1,0),FALSE)),"",VLOOKUP($B110,Kraftvärmeprod!$B$1:$AV$600,MATCH("Producerad elenergi i kraftvärmeverk (GWh)",Kraftvärmeprod!$B$1:$AV$1,0),FALSE))</f>
        <v/>
      </c>
      <c r="G110" t="str">
        <f>IF(ISERROR(1/VLOOKUP($B110,Miljö!$B$1:$T$600,MATCH("Såld mängd produktionsspecifik fjärrvärme (GWh)",Miljö!$B$1:$T$1,0),FALSE)),"",VLOOKUP($B110,Miljö!$B$1:$T$600,MATCH("Såld mängd produktionsspecifik fjärrvärme (GWh)",Miljö!$B$1:$T$1,0),FALSE))</f>
        <v/>
      </c>
      <c r="J110" t="str">
        <f t="shared" si="1"/>
        <v>Hedemora Energi AB</v>
      </c>
    </row>
    <row r="111" spans="1:10">
      <c r="A111" s="2" t="s">
        <v>174</v>
      </c>
      <c r="B111" s="2" t="s">
        <v>177</v>
      </c>
      <c r="D111" t="str">
        <f>IF(ISERROR(1/VLOOKUP($B111,Kraftvärmeprod!$B$1:$D$600,MATCH("Total värmeproduktion i kraftvärmeverk i kombinerad drift (GWh)",Kraftvärmeprod!$B$1:$AV$1,0),FALSE)),"Ej kraftvärme","Alternativproduktionsmetoden")</f>
        <v>Ej kraftvärme</v>
      </c>
      <c r="E111" s="115" t="str">
        <f>IF(ISERROR(1/VLOOKUP($B111,Kraftvärmeprod!$B$1:$BD$600,MATCH("Total värmeproduktion i kraftvärmeverk i kombinerad drift (GWh)",Kraftvärmeprod!$B$1:$AV$1,0),FALSE)),"",VLOOKUP($B111,'Slutlig allokering kvv'!$B$1:$BC$479,MATCH(E$1,'Slutlig allokering kvv'!$B$1:$AU$1,0),FALSE))</f>
        <v/>
      </c>
      <c r="F111" t="str">
        <f>IF(ISERROR(1/VLOOKUP($B111,Kraftvärmeprod!$B$1:$AV$600,MATCH("Producerad elenergi i kraftvärmeverk (GWh)",Kraftvärmeprod!$B$1:$AV$1,0),FALSE)),"",VLOOKUP($B111,Kraftvärmeprod!$B$1:$AV$600,MATCH("Producerad elenergi i kraftvärmeverk (GWh)",Kraftvärmeprod!$B$1:$AV$1,0),FALSE))</f>
        <v/>
      </c>
      <c r="G111" t="str">
        <f>IF(ISERROR(1/VLOOKUP($B111,Miljö!$B$1:$T$600,MATCH("Såld mängd produktionsspecifik fjärrvärme (GWh)",Miljö!$B$1:$T$1,0),FALSE)),"",VLOOKUP($B111,Miljö!$B$1:$T$600,MATCH("Såld mängd produktionsspecifik fjärrvärme (GWh)",Miljö!$B$1:$T$1,0),FALSE))</f>
        <v/>
      </c>
      <c r="J111" t="str">
        <f t="shared" si="1"/>
        <v>Hedemora Energi AB</v>
      </c>
    </row>
    <row r="112" spans="1:10">
      <c r="A112" s="2" t="s">
        <v>174</v>
      </c>
      <c r="B112" s="2" t="s">
        <v>178</v>
      </c>
      <c r="D112" t="str">
        <f>IF(ISERROR(1/VLOOKUP($B112,Kraftvärmeprod!$B$1:$D$600,MATCH("Total värmeproduktion i kraftvärmeverk i kombinerad drift (GWh)",Kraftvärmeprod!$B$1:$AV$1,0),FALSE)),"Ej kraftvärme","Alternativproduktionsmetoden")</f>
        <v>Alternativproduktionsmetoden</v>
      </c>
      <c r="E112" s="115">
        <f>IF(ISERROR(1/VLOOKUP($B112,Kraftvärmeprod!$B$1:$BD$600,MATCH("Total värmeproduktion i kraftvärmeverk i kombinerad drift (GWh)",Kraftvärmeprod!$B$1:$AV$1,0),FALSE)),"",VLOOKUP($B112,'Slutlig allokering kvv'!$B$1:$BC$479,MATCH(E$1,'Slutlig allokering kvv'!$B$1:$AU$1,0),FALSE))</f>
        <v>0.6933097222222222</v>
      </c>
      <c r="F112">
        <f>IF(ISERROR(1/VLOOKUP($B112,Kraftvärmeprod!$B$1:$AV$600,MATCH("Producerad elenergi i kraftvärmeverk (GWh)",Kraftvärmeprod!$B$1:$AV$1,0),FALSE)),"",VLOOKUP($B112,Kraftvärmeprod!$B$1:$AV$600,MATCH("Producerad elenergi i kraftvärmeverk (GWh)",Kraftvärmeprod!$B$1:$AV$1,0),FALSE))</f>
        <v>4.5999999999999996</v>
      </c>
      <c r="G112" t="str">
        <f>IF(ISERROR(1/VLOOKUP($B112,Miljö!$B$1:$T$600,MATCH("Såld mängd produktionsspecifik fjärrvärme (GWh)",Miljö!$B$1:$T$1,0),FALSE)),"",VLOOKUP($B112,Miljö!$B$1:$T$600,MATCH("Såld mängd produktionsspecifik fjärrvärme (GWh)",Miljö!$B$1:$T$1,0),FALSE))</f>
        <v/>
      </c>
      <c r="J112" t="str">
        <f t="shared" si="1"/>
        <v>Hedemora Energi AB</v>
      </c>
    </row>
    <row r="113" spans="1:10">
      <c r="A113" s="2" t="s">
        <v>179</v>
      </c>
      <c r="B113" s="2" t="s">
        <v>180</v>
      </c>
      <c r="D113" t="str">
        <f>IF(ISERROR(1/VLOOKUP($B113,Kraftvärmeprod!$B$1:$D$600,MATCH("Total värmeproduktion i kraftvärmeverk i kombinerad drift (GWh)",Kraftvärmeprod!$B$1:$AV$1,0),FALSE)),"Ej kraftvärme","Alternativproduktionsmetoden")</f>
        <v>Ej kraftvärme</v>
      </c>
      <c r="E113" s="115" t="str">
        <f>IF(ISERROR(1/VLOOKUP($B113,Kraftvärmeprod!$B$1:$BD$600,MATCH("Total värmeproduktion i kraftvärmeverk i kombinerad drift (GWh)",Kraftvärmeprod!$B$1:$AV$1,0),FALSE)),"",VLOOKUP($B113,'Slutlig allokering kvv'!$B$1:$BC$479,MATCH(E$1,'Slutlig allokering kvv'!$B$1:$AU$1,0),FALSE))</f>
        <v/>
      </c>
      <c r="F113" t="str">
        <f>IF(ISERROR(1/VLOOKUP($B113,Kraftvärmeprod!$B$1:$AV$600,MATCH("Producerad elenergi i kraftvärmeverk (GWh)",Kraftvärmeprod!$B$1:$AV$1,0),FALSE)),"",VLOOKUP($B113,Kraftvärmeprod!$B$1:$AV$600,MATCH("Producerad elenergi i kraftvärmeverk (GWh)",Kraftvärmeprod!$B$1:$AV$1,0),FALSE))</f>
        <v/>
      </c>
      <c r="G113" t="str">
        <f>IF(ISERROR(1/VLOOKUP($B113,Miljö!$B$1:$T$600,MATCH("Såld mängd produktionsspecifik fjärrvärme (GWh)",Miljö!$B$1:$T$1,0),FALSE)),"",VLOOKUP($B113,Miljö!$B$1:$T$600,MATCH("Såld mängd produktionsspecifik fjärrvärme (GWh)",Miljö!$B$1:$T$1,0),FALSE))</f>
        <v/>
      </c>
      <c r="J113" t="str">
        <f t="shared" si="1"/>
        <v>Hjo Energi AB</v>
      </c>
    </row>
    <row r="114" spans="1:10">
      <c r="A114" s="2" t="s">
        <v>181</v>
      </c>
      <c r="B114" s="2" t="s">
        <v>182</v>
      </c>
      <c r="D114" t="str">
        <f>IF(ISERROR(1/VLOOKUP($B114,Kraftvärmeprod!$B$1:$D$600,MATCH("Total värmeproduktion i kraftvärmeverk i kombinerad drift (GWh)",Kraftvärmeprod!$B$1:$AV$1,0),FALSE)),"Ej kraftvärme","Alternativproduktionsmetoden")</f>
        <v>Alternativproduktionsmetoden</v>
      </c>
      <c r="E114" s="115">
        <f>IF(ISERROR(1/VLOOKUP($B114,Kraftvärmeprod!$B$1:$BD$600,MATCH("Total värmeproduktion i kraftvärmeverk i kombinerad drift (GWh)",Kraftvärmeprod!$B$1:$AV$1,0),FALSE)),"",VLOOKUP($B114,'Slutlig allokering kvv'!$B$1:$BC$479,MATCH(E$1,'Slutlig allokering kvv'!$B$1:$AU$1,0),FALSE))</f>
        <v>0.671910031104199</v>
      </c>
      <c r="F114">
        <f>IF(ISERROR(1/VLOOKUP($B114,Kraftvärmeprod!$B$1:$AV$600,MATCH("Producerad elenergi i kraftvärmeverk (GWh)",Kraftvärmeprod!$B$1:$AV$1,0),FALSE)),"",VLOOKUP($B114,Kraftvärmeprod!$B$1:$AV$600,MATCH("Producerad elenergi i kraftvärmeverk (GWh)",Kraftvärmeprod!$B$1:$AV$1,0),FALSE))</f>
        <v>16.899999999999999</v>
      </c>
      <c r="G114" t="str">
        <f>IF(ISERROR(1/VLOOKUP($B114,Miljö!$B$1:$T$600,MATCH("Såld mängd produktionsspecifik fjärrvärme (GWh)",Miljö!$B$1:$T$1,0),FALSE)),"",VLOOKUP($B114,Miljö!$B$1:$T$600,MATCH("Såld mängd produktionsspecifik fjärrvärme (GWh)",Miljö!$B$1:$T$1,0),FALSE))</f>
        <v/>
      </c>
      <c r="J114" t="str">
        <f t="shared" si="1"/>
        <v>Härnösand Energi &amp; Miljö AB</v>
      </c>
    </row>
    <row r="115" spans="1:10">
      <c r="A115" s="2" t="s">
        <v>183</v>
      </c>
      <c r="B115" s="2" t="s">
        <v>184</v>
      </c>
      <c r="D115" t="str">
        <f>IF(ISERROR(1/VLOOKUP($B115,Kraftvärmeprod!$B$1:$D$600,MATCH("Total värmeproduktion i kraftvärmeverk i kombinerad drift (GWh)",Kraftvärmeprod!$B$1:$AV$1,0),FALSE)),"Ej kraftvärme","Alternativproduktionsmetoden")</f>
        <v>Alternativproduktionsmetoden</v>
      </c>
      <c r="E115" s="115">
        <f>IF(ISERROR(1/VLOOKUP($B115,Kraftvärmeprod!$B$1:$BD$600,MATCH("Total värmeproduktion i kraftvärmeverk i kombinerad drift (GWh)",Kraftvärmeprod!$B$1:$AV$1,0),FALSE)),"",VLOOKUP($B115,'Slutlig allokering kvv'!$B$1:$BC$479,MATCH(E$1,'Slutlig allokering kvv'!$B$1:$AU$1,0),FALSE))</f>
        <v>0.77287624336022032</v>
      </c>
      <c r="F115">
        <f>IF(ISERROR(1/VLOOKUP($B115,Kraftvärmeprod!$B$1:$AV$600,MATCH("Producerad elenergi i kraftvärmeverk (GWh)",Kraftvärmeprod!$B$1:$AV$1,0),FALSE)),"",VLOOKUP($B115,Kraftvärmeprod!$B$1:$AV$600,MATCH("Producerad elenergi i kraftvärmeverk (GWh)",Kraftvärmeprod!$B$1:$AV$1,0),FALSE))</f>
        <v>10.6</v>
      </c>
      <c r="G115" t="str">
        <f>IF(ISERROR(1/VLOOKUP($B115,Miljö!$B$1:$T$600,MATCH("Såld mängd produktionsspecifik fjärrvärme (GWh)",Miljö!$B$1:$T$1,0),FALSE)),"",VLOOKUP($B115,Miljö!$B$1:$T$600,MATCH("Såld mängd produktionsspecifik fjärrvärme (GWh)",Miljö!$B$1:$T$1,0),FALSE))</f>
        <v/>
      </c>
      <c r="J115" t="str">
        <f t="shared" si="1"/>
        <v>Hässleholm Miljö AB</v>
      </c>
    </row>
    <row r="116" spans="1:10">
      <c r="A116" s="2" t="s">
        <v>183</v>
      </c>
      <c r="B116" s="2" t="s">
        <v>185</v>
      </c>
      <c r="D116" t="str">
        <f>IF(ISERROR(1/VLOOKUP($B116,Kraftvärmeprod!$B$1:$D$600,MATCH("Total värmeproduktion i kraftvärmeverk i kombinerad drift (GWh)",Kraftvärmeprod!$B$1:$AV$1,0),FALSE)),"Ej kraftvärme","Alternativproduktionsmetoden")</f>
        <v>Ej kraftvärme</v>
      </c>
      <c r="E116" s="115" t="str">
        <f>IF(ISERROR(1/VLOOKUP($B116,Kraftvärmeprod!$B$1:$BD$600,MATCH("Total värmeproduktion i kraftvärmeverk i kombinerad drift (GWh)",Kraftvärmeprod!$B$1:$AV$1,0),FALSE)),"",VLOOKUP($B116,'Slutlig allokering kvv'!$B$1:$BC$479,MATCH(E$1,'Slutlig allokering kvv'!$B$1:$AU$1,0),FALSE))</f>
        <v/>
      </c>
      <c r="F116" t="str">
        <f>IF(ISERROR(1/VLOOKUP($B116,Kraftvärmeprod!$B$1:$AV$600,MATCH("Producerad elenergi i kraftvärmeverk (GWh)",Kraftvärmeprod!$B$1:$AV$1,0),FALSE)),"",VLOOKUP($B116,Kraftvärmeprod!$B$1:$AV$600,MATCH("Producerad elenergi i kraftvärmeverk (GWh)",Kraftvärmeprod!$B$1:$AV$1,0),FALSE))</f>
        <v/>
      </c>
      <c r="G116" t="str">
        <f>IF(ISERROR(1/VLOOKUP($B116,Miljö!$B$1:$T$600,MATCH("Såld mängd produktionsspecifik fjärrvärme (GWh)",Miljö!$B$1:$T$1,0),FALSE)),"",VLOOKUP($B116,Miljö!$B$1:$T$600,MATCH("Såld mängd produktionsspecifik fjärrvärme (GWh)",Miljö!$B$1:$T$1,0),FALSE))</f>
        <v/>
      </c>
      <c r="J116" t="str">
        <f t="shared" si="1"/>
        <v>Hässleholm Miljö AB</v>
      </c>
    </row>
    <row r="117" spans="1:10">
      <c r="A117" s="2" t="s">
        <v>186</v>
      </c>
      <c r="B117" s="2" t="s">
        <v>187</v>
      </c>
      <c r="D117" t="str">
        <f>IF(ISERROR(1/VLOOKUP($B117,Kraftvärmeprod!$B$1:$D$600,MATCH("Total värmeproduktion i kraftvärmeverk i kombinerad drift (GWh)",Kraftvärmeprod!$B$1:$AV$1,0),FALSE)),"Ej kraftvärme","Alternativproduktionsmetoden")</f>
        <v>Ej kraftvärme</v>
      </c>
      <c r="E117" s="115" t="str">
        <f>IF(ISERROR(1/VLOOKUP($B117,Kraftvärmeprod!$B$1:$BD$600,MATCH("Total värmeproduktion i kraftvärmeverk i kombinerad drift (GWh)",Kraftvärmeprod!$B$1:$AV$1,0),FALSE)),"",VLOOKUP($B117,'Slutlig allokering kvv'!$B$1:$BC$479,MATCH(E$1,'Slutlig allokering kvv'!$B$1:$AU$1,0),FALSE))</f>
        <v/>
      </c>
      <c r="F117" t="str">
        <f>IF(ISERROR(1/VLOOKUP($B117,Kraftvärmeprod!$B$1:$AV$600,MATCH("Producerad elenergi i kraftvärmeverk (GWh)",Kraftvärmeprod!$B$1:$AV$1,0),FALSE)),"",VLOOKUP($B117,Kraftvärmeprod!$B$1:$AV$600,MATCH("Producerad elenergi i kraftvärmeverk (GWh)",Kraftvärmeprod!$B$1:$AV$1,0),FALSE))</f>
        <v/>
      </c>
      <c r="G117" t="str">
        <f>IF(ISERROR(1/VLOOKUP($B117,Miljö!$B$1:$T$600,MATCH("Såld mängd produktionsspecifik fjärrvärme (GWh)",Miljö!$B$1:$T$1,0),FALSE)),"",VLOOKUP($B117,Miljö!$B$1:$T$600,MATCH("Såld mängd produktionsspecifik fjärrvärme (GWh)",Miljö!$B$1:$T$1,0),FALSE))</f>
        <v/>
      </c>
      <c r="J117" t="str">
        <f t="shared" si="1"/>
        <v>Höganäs Energi AB</v>
      </c>
    </row>
    <row r="118" spans="1:10">
      <c r="A118" s="2" t="s">
        <v>188</v>
      </c>
      <c r="B118" s="2" t="s">
        <v>189</v>
      </c>
      <c r="D118" t="str">
        <f>IF(ISERROR(1/VLOOKUP($B118,Kraftvärmeprod!$B$1:$D$600,MATCH("Total värmeproduktion i kraftvärmeverk i kombinerad drift (GWh)",Kraftvärmeprod!$B$1:$AV$1,0),FALSE)),"Ej kraftvärme","Alternativproduktionsmetoden")</f>
        <v>Ej kraftvärme</v>
      </c>
      <c r="E118" s="115" t="str">
        <f>IF(ISERROR(1/VLOOKUP($B118,Kraftvärmeprod!$B$1:$BD$600,MATCH("Total värmeproduktion i kraftvärmeverk i kombinerad drift (GWh)",Kraftvärmeprod!$B$1:$AV$1,0),FALSE)),"",VLOOKUP($B118,'Slutlig allokering kvv'!$B$1:$BC$479,MATCH(E$1,'Slutlig allokering kvv'!$B$1:$AU$1,0),FALSE))</f>
        <v/>
      </c>
      <c r="F118" t="str">
        <f>IF(ISERROR(1/VLOOKUP($B118,Kraftvärmeprod!$B$1:$AV$600,MATCH("Producerad elenergi i kraftvärmeverk (GWh)",Kraftvärmeprod!$B$1:$AV$1,0),FALSE)),"",VLOOKUP($B118,Kraftvärmeprod!$B$1:$AV$600,MATCH("Producerad elenergi i kraftvärmeverk (GWh)",Kraftvärmeprod!$B$1:$AV$1,0),FALSE))</f>
        <v/>
      </c>
      <c r="G118" t="str">
        <f>IF(ISERROR(1/VLOOKUP($B118,Miljö!$B$1:$T$600,MATCH("Såld mängd produktionsspecifik fjärrvärme (GWh)",Miljö!$B$1:$T$1,0),FALSE)),"",VLOOKUP($B118,Miljö!$B$1:$T$600,MATCH("Såld mängd produktionsspecifik fjärrvärme (GWh)",Miljö!$B$1:$T$1,0),FALSE))</f>
        <v/>
      </c>
      <c r="J118" t="str">
        <f t="shared" si="1"/>
        <v>Jokkmokks Värmeverk AB</v>
      </c>
    </row>
    <row r="119" spans="1:10">
      <c r="A119" s="2" t="s">
        <v>190</v>
      </c>
      <c r="B119" s="2" t="s">
        <v>191</v>
      </c>
      <c r="D119" t="str">
        <f>IF(ISERROR(1/VLOOKUP($B119,Kraftvärmeprod!$B$1:$D$600,MATCH("Total värmeproduktion i kraftvärmeverk i kombinerad drift (GWh)",Kraftvärmeprod!$B$1:$AV$1,0),FALSE)),"Ej kraftvärme","Alternativproduktionsmetoden")</f>
        <v>Ej kraftvärme</v>
      </c>
      <c r="E119" s="115" t="str">
        <f>IF(ISERROR(1/VLOOKUP($B119,Kraftvärmeprod!$B$1:$BD$600,MATCH("Total värmeproduktion i kraftvärmeverk i kombinerad drift (GWh)",Kraftvärmeprod!$B$1:$AV$1,0),FALSE)),"",VLOOKUP($B119,'Slutlig allokering kvv'!$B$1:$BC$479,MATCH(E$1,'Slutlig allokering kvv'!$B$1:$AU$1,0),FALSE))</f>
        <v/>
      </c>
      <c r="F119" t="str">
        <f>IF(ISERROR(1/VLOOKUP($B119,Kraftvärmeprod!$B$1:$AV$600,MATCH("Producerad elenergi i kraftvärmeverk (GWh)",Kraftvärmeprod!$B$1:$AV$1,0),FALSE)),"",VLOOKUP($B119,Kraftvärmeprod!$B$1:$AV$600,MATCH("Producerad elenergi i kraftvärmeverk (GWh)",Kraftvärmeprod!$B$1:$AV$1,0),FALSE))</f>
        <v/>
      </c>
      <c r="G119" t="str">
        <f>IF(ISERROR(1/VLOOKUP($B119,Miljö!$B$1:$T$600,MATCH("Såld mängd produktionsspecifik fjärrvärme (GWh)",Miljö!$B$1:$T$1,0),FALSE)),"",VLOOKUP($B119,Miljö!$B$1:$T$600,MATCH("Såld mängd produktionsspecifik fjärrvärme (GWh)",Miljö!$B$1:$T$1,0),FALSE))</f>
        <v/>
      </c>
      <c r="J119" t="str">
        <f t="shared" si="1"/>
        <v>Jämtkraft AB</v>
      </c>
    </row>
    <row r="120" spans="1:10">
      <c r="A120" s="2" t="s">
        <v>190</v>
      </c>
      <c r="B120" s="2" t="s">
        <v>192</v>
      </c>
      <c r="D120" t="str">
        <f>IF(ISERROR(1/VLOOKUP($B120,Kraftvärmeprod!$B$1:$D$600,MATCH("Total värmeproduktion i kraftvärmeverk i kombinerad drift (GWh)",Kraftvärmeprod!$B$1:$AV$1,0),FALSE)),"Ej kraftvärme","Alternativproduktionsmetoden")</f>
        <v>Ej kraftvärme</v>
      </c>
      <c r="E120" s="115" t="str">
        <f>IF(ISERROR(1/VLOOKUP($B120,Kraftvärmeprod!$B$1:$BD$600,MATCH("Total värmeproduktion i kraftvärmeverk i kombinerad drift (GWh)",Kraftvärmeprod!$B$1:$AV$1,0),FALSE)),"",VLOOKUP($B120,'Slutlig allokering kvv'!$B$1:$BC$479,MATCH(E$1,'Slutlig allokering kvv'!$B$1:$AU$1,0),FALSE))</f>
        <v/>
      </c>
      <c r="F120" t="str">
        <f>IF(ISERROR(1/VLOOKUP($B120,Kraftvärmeprod!$B$1:$AV$600,MATCH("Producerad elenergi i kraftvärmeverk (GWh)",Kraftvärmeprod!$B$1:$AV$1,0),FALSE)),"",VLOOKUP($B120,Kraftvärmeprod!$B$1:$AV$600,MATCH("Producerad elenergi i kraftvärmeverk (GWh)",Kraftvärmeprod!$B$1:$AV$1,0),FALSE))</f>
        <v/>
      </c>
      <c r="G120" t="str">
        <f>IF(ISERROR(1/VLOOKUP($B120,Miljö!$B$1:$T$600,MATCH("Såld mängd produktionsspecifik fjärrvärme (GWh)",Miljö!$B$1:$T$1,0),FALSE)),"",VLOOKUP($B120,Miljö!$B$1:$T$600,MATCH("Såld mängd produktionsspecifik fjärrvärme (GWh)",Miljö!$B$1:$T$1,0),FALSE))</f>
        <v/>
      </c>
      <c r="J120" t="str">
        <f t="shared" si="1"/>
        <v>Jämtkraft AB</v>
      </c>
    </row>
    <row r="121" spans="1:10">
      <c r="A121" s="2" t="s">
        <v>190</v>
      </c>
      <c r="B121" s="2" t="s">
        <v>193</v>
      </c>
      <c r="D121" t="str">
        <f>IF(ISERROR(1/VLOOKUP($B121,Kraftvärmeprod!$B$1:$D$600,MATCH("Total värmeproduktion i kraftvärmeverk i kombinerad drift (GWh)",Kraftvärmeprod!$B$1:$AV$1,0),FALSE)),"Ej kraftvärme","Alternativproduktionsmetoden")</f>
        <v>Ej kraftvärme</v>
      </c>
      <c r="E121" s="115" t="str">
        <f>IF(ISERROR(1/VLOOKUP($B121,Kraftvärmeprod!$B$1:$BD$600,MATCH("Total värmeproduktion i kraftvärmeverk i kombinerad drift (GWh)",Kraftvärmeprod!$B$1:$AV$1,0),FALSE)),"",VLOOKUP($B121,'Slutlig allokering kvv'!$B$1:$BC$479,MATCH(E$1,'Slutlig allokering kvv'!$B$1:$AU$1,0),FALSE))</f>
        <v/>
      </c>
      <c r="F121" t="str">
        <f>IF(ISERROR(1/VLOOKUP($B121,Kraftvärmeprod!$B$1:$AV$600,MATCH("Producerad elenergi i kraftvärmeverk (GWh)",Kraftvärmeprod!$B$1:$AV$1,0),FALSE)),"",VLOOKUP($B121,Kraftvärmeprod!$B$1:$AV$600,MATCH("Producerad elenergi i kraftvärmeverk (GWh)",Kraftvärmeprod!$B$1:$AV$1,0),FALSE))</f>
        <v/>
      </c>
      <c r="G121" t="str">
        <f>IF(ISERROR(1/VLOOKUP($B121,Miljö!$B$1:$T$600,MATCH("Såld mängd produktionsspecifik fjärrvärme (GWh)",Miljö!$B$1:$T$1,0),FALSE)),"",VLOOKUP($B121,Miljö!$B$1:$T$600,MATCH("Såld mängd produktionsspecifik fjärrvärme (GWh)",Miljö!$B$1:$T$1,0),FALSE))</f>
        <v/>
      </c>
      <c r="J121" t="str">
        <f t="shared" si="1"/>
        <v>Jämtkraft AB</v>
      </c>
    </row>
    <row r="122" spans="1:10">
      <c r="A122" s="2" t="s">
        <v>190</v>
      </c>
      <c r="B122" s="2" t="s">
        <v>194</v>
      </c>
      <c r="D122" t="str">
        <f>IF(ISERROR(1/VLOOKUP($B122,Kraftvärmeprod!$B$1:$D$600,MATCH("Total värmeproduktion i kraftvärmeverk i kombinerad drift (GWh)",Kraftvärmeprod!$B$1:$AV$1,0),FALSE)),"Ej kraftvärme","Alternativproduktionsmetoden")</f>
        <v>Alternativproduktionsmetoden</v>
      </c>
      <c r="E122" s="115">
        <f>IF(ISERROR(1/VLOOKUP($B122,Kraftvärmeprod!$B$1:$BD$600,MATCH("Total värmeproduktion i kraftvärmeverk i kombinerad drift (GWh)",Kraftvärmeprod!$B$1:$AV$1,0),FALSE)),"",VLOOKUP($B122,'Slutlig allokering kvv'!$B$1:$BC$479,MATCH(E$1,'Slutlig allokering kvv'!$B$1:$AU$1,0),FALSE))</f>
        <v>0.50762810928595381</v>
      </c>
      <c r="F122">
        <f>IF(ISERROR(1/VLOOKUP($B122,Kraftvärmeprod!$B$1:$AV$600,MATCH("Producerad elenergi i kraftvärmeverk (GWh)",Kraftvärmeprod!$B$1:$AV$1,0),FALSE)),"",VLOOKUP($B122,Kraftvärmeprod!$B$1:$AV$600,MATCH("Producerad elenergi i kraftvärmeverk (GWh)",Kraftvärmeprod!$B$1:$AV$1,0),FALSE))</f>
        <v>139</v>
      </c>
      <c r="G122" t="str">
        <f>IF(ISERROR(1/VLOOKUP($B122,Miljö!$B$1:$T$600,MATCH("Såld mängd produktionsspecifik fjärrvärme (GWh)",Miljö!$B$1:$T$1,0),FALSE)),"",VLOOKUP($B122,Miljö!$B$1:$T$600,MATCH("Såld mängd produktionsspecifik fjärrvärme (GWh)",Miljö!$B$1:$T$1,0),FALSE))</f>
        <v/>
      </c>
      <c r="J122" t="str">
        <f t="shared" si="1"/>
        <v>Jämtkraft AB</v>
      </c>
    </row>
    <row r="123" spans="1:10">
      <c r="A123" s="2" t="s">
        <v>190</v>
      </c>
      <c r="B123" s="2" t="s">
        <v>195</v>
      </c>
      <c r="D123" t="str">
        <f>IF(ISERROR(1/VLOOKUP($B123,Kraftvärmeprod!$B$1:$D$600,MATCH("Total värmeproduktion i kraftvärmeverk i kombinerad drift (GWh)",Kraftvärmeprod!$B$1:$AV$1,0),FALSE)),"Ej kraftvärme","Alternativproduktionsmetoden")</f>
        <v>Ej kraftvärme</v>
      </c>
      <c r="E123" s="115" t="str">
        <f>IF(ISERROR(1/VLOOKUP($B123,Kraftvärmeprod!$B$1:$BD$600,MATCH("Total värmeproduktion i kraftvärmeverk i kombinerad drift (GWh)",Kraftvärmeprod!$B$1:$AV$1,0),FALSE)),"",VLOOKUP($B123,'Slutlig allokering kvv'!$B$1:$BC$479,MATCH(E$1,'Slutlig allokering kvv'!$B$1:$AU$1,0),FALSE))</f>
        <v/>
      </c>
      <c r="F123" t="str">
        <f>IF(ISERROR(1/VLOOKUP($B123,Kraftvärmeprod!$B$1:$AV$600,MATCH("Producerad elenergi i kraftvärmeverk (GWh)",Kraftvärmeprod!$B$1:$AV$1,0),FALSE)),"",VLOOKUP($B123,Kraftvärmeprod!$B$1:$AV$600,MATCH("Producerad elenergi i kraftvärmeverk (GWh)",Kraftvärmeprod!$B$1:$AV$1,0),FALSE))</f>
        <v/>
      </c>
      <c r="G123" t="str">
        <f>IF(ISERROR(1/VLOOKUP($B123,Miljö!$B$1:$T$600,MATCH("Såld mängd produktionsspecifik fjärrvärme (GWh)",Miljö!$B$1:$T$1,0),FALSE)),"",VLOOKUP($B123,Miljö!$B$1:$T$600,MATCH("Såld mängd produktionsspecifik fjärrvärme (GWh)",Miljö!$B$1:$T$1,0),FALSE))</f>
        <v/>
      </c>
      <c r="J123" t="str">
        <f t="shared" si="1"/>
        <v>Jämtkraft AB</v>
      </c>
    </row>
    <row r="124" spans="1:10">
      <c r="A124" s="2" t="s">
        <v>196</v>
      </c>
      <c r="B124" s="2" t="s">
        <v>197</v>
      </c>
      <c r="D124" t="str">
        <f>IF(ISERROR(1/VLOOKUP($B124,Kraftvärmeprod!$B$1:$D$600,MATCH("Total värmeproduktion i kraftvärmeverk i kombinerad drift (GWh)",Kraftvärmeprod!$B$1:$AV$1,0),FALSE)),"Ej kraftvärme","Alternativproduktionsmetoden")</f>
        <v>Ej kraftvärme</v>
      </c>
      <c r="E124" s="115" t="str">
        <f>IF(ISERROR(1/VLOOKUP($B124,Kraftvärmeprod!$B$1:$BD$600,MATCH("Total värmeproduktion i kraftvärmeverk i kombinerad drift (GWh)",Kraftvärmeprod!$B$1:$AV$1,0),FALSE)),"",VLOOKUP($B124,'Slutlig allokering kvv'!$B$1:$BC$479,MATCH(E$1,'Slutlig allokering kvv'!$B$1:$AU$1,0),FALSE))</f>
        <v/>
      </c>
      <c r="F124" t="str">
        <f>IF(ISERROR(1/VLOOKUP($B124,Kraftvärmeprod!$B$1:$AV$600,MATCH("Producerad elenergi i kraftvärmeverk (GWh)",Kraftvärmeprod!$B$1:$AV$1,0),FALSE)),"",VLOOKUP($B124,Kraftvärmeprod!$B$1:$AV$600,MATCH("Producerad elenergi i kraftvärmeverk (GWh)",Kraftvärmeprod!$B$1:$AV$1,0),FALSE))</f>
        <v/>
      </c>
      <c r="G124" t="str">
        <f>IF(ISERROR(1/VLOOKUP($B124,Miljö!$B$1:$T$600,MATCH("Såld mängd produktionsspecifik fjärrvärme (GWh)",Miljö!$B$1:$T$1,0),FALSE)),"",VLOOKUP($B124,Miljö!$B$1:$T$600,MATCH("Såld mängd produktionsspecifik fjärrvärme (GWh)",Miljö!$B$1:$T$1,0),FALSE))</f>
        <v/>
      </c>
      <c r="J124" t="str">
        <f t="shared" si="1"/>
        <v>Jämtlands Värme AB</v>
      </c>
    </row>
    <row r="125" spans="1:10">
      <c r="A125" s="2" t="s">
        <v>198</v>
      </c>
      <c r="B125" s="2" t="s">
        <v>199</v>
      </c>
      <c r="D125" t="str">
        <f>IF(ISERROR(1/VLOOKUP($B125,Kraftvärmeprod!$B$1:$D$600,MATCH("Total värmeproduktion i kraftvärmeverk i kombinerad drift (GWh)",Kraftvärmeprod!$B$1:$AV$1,0),FALSE)),"Ej kraftvärme","Alternativproduktionsmetoden")</f>
        <v>Ej kraftvärme</v>
      </c>
      <c r="E125" s="115" t="str">
        <f>IF(ISERROR(1/VLOOKUP($B125,Kraftvärmeprod!$B$1:$BD$600,MATCH("Total värmeproduktion i kraftvärmeverk i kombinerad drift (GWh)",Kraftvärmeprod!$B$1:$AV$1,0),FALSE)),"",VLOOKUP($B125,'Slutlig allokering kvv'!$B$1:$BC$479,MATCH(E$1,'Slutlig allokering kvv'!$B$1:$AU$1,0),FALSE))</f>
        <v/>
      </c>
      <c r="F125" t="str">
        <f>IF(ISERROR(1/VLOOKUP($B125,Kraftvärmeprod!$B$1:$AV$600,MATCH("Producerad elenergi i kraftvärmeverk (GWh)",Kraftvärmeprod!$B$1:$AV$1,0),FALSE)),"",VLOOKUP($B125,Kraftvärmeprod!$B$1:$AV$600,MATCH("Producerad elenergi i kraftvärmeverk (GWh)",Kraftvärmeprod!$B$1:$AV$1,0),FALSE))</f>
        <v/>
      </c>
      <c r="G125" t="str">
        <f>IF(ISERROR(1/VLOOKUP($B125,Miljö!$B$1:$T$600,MATCH("Såld mängd produktionsspecifik fjärrvärme (GWh)",Miljö!$B$1:$T$1,0),FALSE)),"",VLOOKUP($B125,Miljö!$B$1:$T$600,MATCH("Såld mängd produktionsspecifik fjärrvärme (GWh)",Miljö!$B$1:$T$1,0),FALSE))</f>
        <v/>
      </c>
      <c r="J125" t="str">
        <f t="shared" si="1"/>
        <v>Jönköping Energi AB</v>
      </c>
    </row>
    <row r="126" spans="1:10">
      <c r="A126" s="2" t="s">
        <v>198</v>
      </c>
      <c r="B126" s="2" t="s">
        <v>200</v>
      </c>
      <c r="D126" t="str">
        <f>IF(ISERROR(1/VLOOKUP($B126,Kraftvärmeprod!$B$1:$D$600,MATCH("Total värmeproduktion i kraftvärmeverk i kombinerad drift (GWh)",Kraftvärmeprod!$B$1:$AV$1,0),FALSE)),"Ej kraftvärme","Alternativproduktionsmetoden")</f>
        <v>Alternativproduktionsmetoden</v>
      </c>
      <c r="E126" s="115">
        <f>IF(ISERROR(1/VLOOKUP($B126,Kraftvärmeprod!$B$1:$BD$600,MATCH("Total värmeproduktion i kraftvärmeverk i kombinerad drift (GWh)",Kraftvärmeprod!$B$1:$AV$1,0),FALSE)),"",VLOOKUP($B126,'Slutlig allokering kvv'!$B$1:$BC$479,MATCH(E$1,'Slutlig allokering kvv'!$B$1:$AU$1,0),FALSE))</f>
        <v>0.51982703751475667</v>
      </c>
      <c r="F126">
        <f>IF(ISERROR(1/VLOOKUP($B126,Kraftvärmeprod!$B$1:$AV$600,MATCH("Producerad elenergi i kraftvärmeverk (GWh)",Kraftvärmeprod!$B$1:$AV$1,0),FALSE)),"",VLOOKUP($B126,Kraftvärmeprod!$B$1:$AV$600,MATCH("Producerad elenergi i kraftvärmeverk (GWh)",Kraftvärmeprod!$B$1:$AV$1,0),FALSE))</f>
        <v>190.99</v>
      </c>
      <c r="G126">
        <f>IF(ISERROR(1/VLOOKUP($B126,Miljö!$B$1:$T$600,MATCH("Såld mängd produktionsspecifik fjärrvärme (GWh)",Miljö!$B$1:$T$1,0),FALSE)),"",VLOOKUP($B126,Miljö!$B$1:$T$600,MATCH("Såld mängd produktionsspecifik fjärrvärme (GWh)",Miljö!$B$1:$T$1,0),FALSE))</f>
        <v>9.7560000000000002</v>
      </c>
      <c r="J126" t="str">
        <f t="shared" si="1"/>
        <v>Jönköping Energi AB</v>
      </c>
    </row>
    <row r="127" spans="1:10">
      <c r="A127" s="2" t="s">
        <v>198</v>
      </c>
      <c r="B127" s="2" t="s">
        <v>201</v>
      </c>
      <c r="D127" t="str">
        <f>IF(ISERROR(1/VLOOKUP($B127,Kraftvärmeprod!$B$1:$D$600,MATCH("Total värmeproduktion i kraftvärmeverk i kombinerad drift (GWh)",Kraftvärmeprod!$B$1:$AV$1,0),FALSE)),"Ej kraftvärme","Alternativproduktionsmetoden")</f>
        <v>Ej kraftvärme</v>
      </c>
      <c r="E127" s="115" t="str">
        <f>IF(ISERROR(1/VLOOKUP($B127,Kraftvärmeprod!$B$1:$BD$600,MATCH("Total värmeproduktion i kraftvärmeverk i kombinerad drift (GWh)",Kraftvärmeprod!$B$1:$AV$1,0),FALSE)),"",VLOOKUP($B127,'Slutlig allokering kvv'!$B$1:$BC$479,MATCH(E$1,'Slutlig allokering kvv'!$B$1:$AU$1,0),FALSE))</f>
        <v/>
      </c>
      <c r="F127" t="str">
        <f>IF(ISERROR(1/VLOOKUP($B127,Kraftvärmeprod!$B$1:$AV$600,MATCH("Producerad elenergi i kraftvärmeverk (GWh)",Kraftvärmeprod!$B$1:$AV$1,0),FALSE)),"",VLOOKUP($B127,Kraftvärmeprod!$B$1:$AV$600,MATCH("Producerad elenergi i kraftvärmeverk (GWh)",Kraftvärmeprod!$B$1:$AV$1,0),FALSE))</f>
        <v/>
      </c>
      <c r="G127" t="str">
        <f>IF(ISERROR(1/VLOOKUP($B127,Miljö!$B$1:$T$600,MATCH("Såld mängd produktionsspecifik fjärrvärme (GWh)",Miljö!$B$1:$T$1,0),FALSE)),"",VLOOKUP($B127,Miljö!$B$1:$T$600,MATCH("Såld mängd produktionsspecifik fjärrvärme (GWh)",Miljö!$B$1:$T$1,0),FALSE))</f>
        <v/>
      </c>
      <c r="J127" t="str">
        <f t="shared" si="1"/>
        <v>Jönköping Energi AB</v>
      </c>
    </row>
    <row r="128" spans="1:10">
      <c r="A128" s="2" t="s">
        <v>202</v>
      </c>
      <c r="B128" s="2" t="s">
        <v>203</v>
      </c>
      <c r="D128" t="str">
        <f>IF(ISERROR(1/VLOOKUP($B128,Kraftvärmeprod!$B$1:$D$600,MATCH("Total värmeproduktion i kraftvärmeverk i kombinerad drift (GWh)",Kraftvärmeprod!$B$1:$AV$1,0),FALSE)),"Ej kraftvärme","Alternativproduktionsmetoden")</f>
        <v>Alternativproduktionsmetoden</v>
      </c>
      <c r="E128" s="115">
        <f>IF(ISERROR(1/VLOOKUP($B128,Kraftvärmeprod!$B$1:$BD$600,MATCH("Total värmeproduktion i kraftvärmeverk i kombinerad drift (GWh)",Kraftvärmeprod!$B$1:$AV$1,0),FALSE)),"",VLOOKUP($B128,'Slutlig allokering kvv'!$B$1:$BC$479,MATCH(E$1,'Slutlig allokering kvv'!$B$1:$AU$1,0),FALSE))</f>
        <v>0.50519221359680078</v>
      </c>
      <c r="F128">
        <f>IF(ISERROR(1/VLOOKUP($B128,Kraftvärmeprod!$B$1:$AV$600,MATCH("Producerad elenergi i kraftvärmeverk (GWh)",Kraftvärmeprod!$B$1:$AV$1,0),FALSE)),"",VLOOKUP($B128,Kraftvärmeprod!$B$1:$AV$600,MATCH("Producerad elenergi i kraftvärmeverk (GWh)",Kraftvärmeprod!$B$1:$AV$1,0),FALSE))</f>
        <v>101.4</v>
      </c>
      <c r="G128" t="str">
        <f>IF(ISERROR(1/VLOOKUP($B128,Miljö!$B$1:$T$600,MATCH("Såld mängd produktionsspecifik fjärrvärme (GWh)",Miljö!$B$1:$T$1,0),FALSE)),"",VLOOKUP($B128,Miljö!$B$1:$T$600,MATCH("Såld mängd produktionsspecifik fjärrvärme (GWh)",Miljö!$B$1:$T$1,0),FALSE))</f>
        <v/>
      </c>
      <c r="J128" t="str">
        <f t="shared" si="1"/>
        <v>Kalmar Energi Värme AB</v>
      </c>
    </row>
    <row r="129" spans="1:10">
      <c r="A129" s="2" t="s">
        <v>204</v>
      </c>
      <c r="B129" s="2" t="s">
        <v>205</v>
      </c>
      <c r="D129" t="str">
        <f>IF(ISERROR(1/VLOOKUP($B129,Kraftvärmeprod!$B$1:$D$600,MATCH("Total värmeproduktion i kraftvärmeverk i kombinerad drift (GWh)",Kraftvärmeprod!$B$1:$AV$1,0),FALSE)),"Ej kraftvärme","Alternativproduktionsmetoden")</f>
        <v>Ej kraftvärme</v>
      </c>
      <c r="E129" s="115" t="str">
        <f>IF(ISERROR(1/VLOOKUP($B129,Kraftvärmeprod!$B$1:$BD$600,MATCH("Total värmeproduktion i kraftvärmeverk i kombinerad drift (GWh)",Kraftvärmeprod!$B$1:$AV$1,0),FALSE)),"",VLOOKUP($B129,'Slutlig allokering kvv'!$B$1:$BC$479,MATCH(E$1,'Slutlig allokering kvv'!$B$1:$AU$1,0),FALSE))</f>
        <v/>
      </c>
      <c r="F129" t="str">
        <f>IF(ISERROR(1/VLOOKUP($B129,Kraftvärmeprod!$B$1:$AV$600,MATCH("Producerad elenergi i kraftvärmeverk (GWh)",Kraftvärmeprod!$B$1:$AV$1,0),FALSE)),"",VLOOKUP($B129,Kraftvärmeprod!$B$1:$AV$600,MATCH("Producerad elenergi i kraftvärmeverk (GWh)",Kraftvärmeprod!$B$1:$AV$1,0),FALSE))</f>
        <v/>
      </c>
      <c r="G129" t="str">
        <f>IF(ISERROR(1/VLOOKUP($B129,Miljö!$B$1:$T$600,MATCH("Såld mängd produktionsspecifik fjärrvärme (GWh)",Miljö!$B$1:$T$1,0),FALSE)),"",VLOOKUP($B129,Miljö!$B$1:$T$600,MATCH("Såld mängd produktionsspecifik fjärrvärme (GWh)",Miljö!$B$1:$T$1,0),FALSE))</f>
        <v/>
      </c>
      <c r="J129" t="str">
        <f t="shared" si="1"/>
        <v>Karlsborgs Värme AB</v>
      </c>
    </row>
    <row r="130" spans="1:10">
      <c r="A130" s="2" t="s">
        <v>206</v>
      </c>
      <c r="B130" s="2" t="s">
        <v>207</v>
      </c>
      <c r="D130" t="str">
        <f>IF(ISERROR(1/VLOOKUP($B130,Kraftvärmeprod!$B$1:$D$600,MATCH("Total värmeproduktion i kraftvärmeverk i kombinerad drift (GWh)",Kraftvärmeprod!$B$1:$AV$1,0),FALSE)),"Ej kraftvärme","Alternativproduktionsmetoden")</f>
        <v>Ej kraftvärme</v>
      </c>
      <c r="E130" s="115" t="str">
        <f>IF(ISERROR(1/VLOOKUP($B130,Kraftvärmeprod!$B$1:$BD$600,MATCH("Total värmeproduktion i kraftvärmeverk i kombinerad drift (GWh)",Kraftvärmeprod!$B$1:$AV$1,0),FALSE)),"",VLOOKUP($B130,'Slutlig allokering kvv'!$B$1:$BC$479,MATCH(E$1,'Slutlig allokering kvv'!$B$1:$AU$1,0),FALSE))</f>
        <v/>
      </c>
      <c r="F130" t="str">
        <f>IF(ISERROR(1/VLOOKUP($B130,Kraftvärmeprod!$B$1:$AV$600,MATCH("Producerad elenergi i kraftvärmeverk (GWh)",Kraftvärmeprod!$B$1:$AV$1,0),FALSE)),"",VLOOKUP($B130,Kraftvärmeprod!$B$1:$AV$600,MATCH("Producerad elenergi i kraftvärmeverk (GWh)",Kraftvärmeprod!$B$1:$AV$1,0),FALSE))</f>
        <v/>
      </c>
      <c r="G130" t="str">
        <f>IF(ISERROR(1/VLOOKUP($B130,Miljö!$B$1:$T$600,MATCH("Såld mängd produktionsspecifik fjärrvärme (GWh)",Miljö!$B$1:$T$1,0),FALSE)),"",VLOOKUP($B130,Miljö!$B$1:$T$600,MATCH("Såld mängd produktionsspecifik fjärrvärme (GWh)",Miljö!$B$1:$T$1,0),FALSE))</f>
        <v/>
      </c>
      <c r="J130" t="str">
        <f t="shared" si="1"/>
        <v>Karlshamn Energi AB</v>
      </c>
    </row>
    <row r="131" spans="1:10">
      <c r="A131" s="2" t="s">
        <v>208</v>
      </c>
      <c r="B131" s="2" t="s">
        <v>209</v>
      </c>
      <c r="D131" t="str">
        <f>IF(ISERROR(1/VLOOKUP($B131,Kraftvärmeprod!$B$1:$D$600,MATCH("Total värmeproduktion i kraftvärmeverk i kombinerad drift (GWh)",Kraftvärmeprod!$B$1:$AV$1,0),FALSE)),"Ej kraftvärme","Alternativproduktionsmetoden")</f>
        <v>Alternativproduktionsmetoden</v>
      </c>
      <c r="E131" s="115">
        <f>IF(ISERROR(1/VLOOKUP($B131,Kraftvärmeprod!$B$1:$BD$600,MATCH("Total värmeproduktion i kraftvärmeverk i kombinerad drift (GWh)",Kraftvärmeprod!$B$1:$AV$1,0),FALSE)),"",VLOOKUP($B131,'Slutlig allokering kvv'!$B$1:$BC$479,MATCH(E$1,'Slutlig allokering kvv'!$B$1:$AU$1,0),FALSE))</f>
        <v>0.81044954351795506</v>
      </c>
      <c r="F131">
        <f>IF(ISERROR(1/VLOOKUP($B131,Kraftvärmeprod!$B$1:$AV$600,MATCH("Producerad elenergi i kraftvärmeverk (GWh)",Kraftvärmeprod!$B$1:$AV$1,0),FALSE)),"",VLOOKUP($B131,Kraftvärmeprod!$B$1:$AV$600,MATCH("Producerad elenergi i kraftvärmeverk (GWh)",Kraftvärmeprod!$B$1:$AV$1,0),FALSE))</f>
        <v>24.2</v>
      </c>
      <c r="G131" t="str">
        <f>IF(ISERROR(1/VLOOKUP($B131,Miljö!$B$1:$T$600,MATCH("Såld mängd produktionsspecifik fjärrvärme (GWh)",Miljö!$B$1:$T$1,0),FALSE)),"",VLOOKUP($B131,Miljö!$B$1:$T$600,MATCH("Såld mängd produktionsspecifik fjärrvärme (GWh)",Miljö!$B$1:$T$1,0),FALSE))</f>
        <v/>
      </c>
      <c r="J131" t="str">
        <f t="shared" ref="J131:J194" si="2">A131</f>
        <v>Karlskoga Kraftvärmeverk AB</v>
      </c>
    </row>
    <row r="132" spans="1:10">
      <c r="A132" s="2" t="s">
        <v>210</v>
      </c>
      <c r="B132" s="2" t="s">
        <v>211</v>
      </c>
      <c r="D132" t="str">
        <f>IF(ISERROR(1/VLOOKUP($B132,Kraftvärmeprod!$B$1:$D$600,MATCH("Total värmeproduktion i kraftvärmeverk i kombinerad drift (GWh)",Kraftvärmeprod!$B$1:$AV$1,0),FALSE)),"Ej kraftvärme","Alternativproduktionsmetoden")</f>
        <v>Alternativproduktionsmetoden</v>
      </c>
      <c r="E132" s="115">
        <f>IF(ISERROR(1/VLOOKUP($B132,Kraftvärmeprod!$B$1:$BD$600,MATCH("Total värmeproduktion i kraftvärmeverk i kombinerad drift (GWh)",Kraftvärmeprod!$B$1:$AV$1,0),FALSE)),"",VLOOKUP($B132,'Slutlig allokering kvv'!$B$1:$BC$479,MATCH(E$1,'Slutlig allokering kvv'!$B$1:$AU$1,0),FALSE))</f>
        <v>0.67751099850734553</v>
      </c>
      <c r="F132">
        <f>IF(ISERROR(1/VLOOKUP($B132,Kraftvärmeprod!$B$1:$AV$600,MATCH("Producerad elenergi i kraftvärmeverk (GWh)",Kraftvärmeprod!$B$1:$AV$1,0),FALSE)),"",VLOOKUP($B132,Kraftvärmeprod!$B$1:$AV$600,MATCH("Producerad elenergi i kraftvärmeverk (GWh)",Kraftvärmeprod!$B$1:$AV$1,0),FALSE))</f>
        <v>71.262</v>
      </c>
      <c r="G132" t="str">
        <f>IF(ISERROR(1/VLOOKUP($B132,Miljö!$B$1:$T$600,MATCH("Såld mängd produktionsspecifik fjärrvärme (GWh)",Miljö!$B$1:$T$1,0),FALSE)),"",VLOOKUP($B132,Miljö!$B$1:$T$600,MATCH("Såld mängd produktionsspecifik fjärrvärme (GWh)",Miljö!$B$1:$T$1,0),FALSE))</f>
        <v/>
      </c>
      <c r="J132" t="str">
        <f t="shared" si="2"/>
        <v>Karlstads Energi AB</v>
      </c>
    </row>
    <row r="133" spans="1:10">
      <c r="A133" s="2" t="s">
        <v>212</v>
      </c>
      <c r="B133" s="2" t="s">
        <v>213</v>
      </c>
      <c r="D133" t="str">
        <f>IF(ISERROR(1/VLOOKUP($B133,Kraftvärmeprod!$B$1:$D$600,MATCH("Total värmeproduktion i kraftvärmeverk i kombinerad drift (GWh)",Kraftvärmeprod!$B$1:$AV$1,0),FALSE)),"Ej kraftvärme","Alternativproduktionsmetoden")</f>
        <v>Ej kraftvärme</v>
      </c>
      <c r="E133" s="115" t="str">
        <f>IF(ISERROR(1/VLOOKUP($B133,Kraftvärmeprod!$B$1:$BD$600,MATCH("Total värmeproduktion i kraftvärmeverk i kombinerad drift (GWh)",Kraftvärmeprod!$B$1:$AV$1,0),FALSE)),"",VLOOKUP($B133,'Slutlig allokering kvv'!$B$1:$BC$479,MATCH(E$1,'Slutlig allokering kvv'!$B$1:$AU$1,0),FALSE))</f>
        <v/>
      </c>
      <c r="F133" t="str">
        <f>IF(ISERROR(1/VLOOKUP($B133,Kraftvärmeprod!$B$1:$AV$600,MATCH("Producerad elenergi i kraftvärmeverk (GWh)",Kraftvärmeprod!$B$1:$AV$1,0),FALSE)),"",VLOOKUP($B133,Kraftvärmeprod!$B$1:$AV$600,MATCH("Producerad elenergi i kraftvärmeverk (GWh)",Kraftvärmeprod!$B$1:$AV$1,0),FALSE))</f>
        <v/>
      </c>
      <c r="G133" t="str">
        <f>IF(ISERROR(1/VLOOKUP($B133,Miljö!$B$1:$T$600,MATCH("Såld mängd produktionsspecifik fjärrvärme (GWh)",Miljö!$B$1:$T$1,0),FALSE)),"",VLOOKUP($B133,Miljö!$B$1:$T$600,MATCH("Såld mängd produktionsspecifik fjärrvärme (GWh)",Miljö!$B$1:$T$1,0),FALSE))</f>
        <v/>
      </c>
      <c r="J133" t="str">
        <f t="shared" si="2"/>
        <v>Kils Energi AB</v>
      </c>
    </row>
    <row r="134" spans="1:10">
      <c r="A134" s="2" t="s">
        <v>214</v>
      </c>
      <c r="B134" s="2" t="s">
        <v>215</v>
      </c>
      <c r="D134" t="str">
        <f>IF(ISERROR(1/VLOOKUP($B134,Kraftvärmeprod!$B$1:$D$600,MATCH("Total värmeproduktion i kraftvärmeverk i kombinerad drift (GWh)",Kraftvärmeprod!$B$1:$AV$1,0),FALSE)),"Ej kraftvärme","Alternativproduktionsmetoden")</f>
        <v>Alternativproduktionsmetoden</v>
      </c>
      <c r="E134" s="115">
        <f>IF(ISERROR(1/VLOOKUP($B134,Kraftvärmeprod!$B$1:$BD$600,MATCH("Total värmeproduktion i kraftvärmeverk i kombinerad drift (GWh)",Kraftvärmeprod!$B$1:$AV$1,0),FALSE)),"",VLOOKUP($B134,'Slutlig allokering kvv'!$B$1:$BC$479,MATCH(E$1,'Slutlig allokering kvv'!$B$1:$AU$1,0),FALSE))</f>
        <v>0.65834295742753624</v>
      </c>
      <c r="F134">
        <f>IF(ISERROR(1/VLOOKUP($B134,Kraftvärmeprod!$B$1:$AV$600,MATCH("Producerad elenergi i kraftvärmeverk (GWh)",Kraftvärmeprod!$B$1:$AV$1,0),FALSE)),"",VLOOKUP($B134,Kraftvärmeprod!$B$1:$AV$600,MATCH("Producerad elenergi i kraftvärmeverk (GWh)",Kraftvärmeprod!$B$1:$AV$1,0),FALSE))</f>
        <v>20.704000000000001</v>
      </c>
      <c r="G134" t="str">
        <f>IF(ISERROR(1/VLOOKUP($B134,Miljö!$B$1:$T$600,MATCH("Såld mängd produktionsspecifik fjärrvärme (GWh)",Miljö!$B$1:$T$1,0),FALSE)),"",VLOOKUP($B134,Miljö!$B$1:$T$600,MATCH("Såld mängd produktionsspecifik fjärrvärme (GWh)",Miljö!$B$1:$T$1,0),FALSE))</f>
        <v/>
      </c>
      <c r="J134" t="str">
        <f t="shared" si="2"/>
        <v>Kiruna Kraft AB</v>
      </c>
    </row>
    <row r="135" spans="1:10">
      <c r="A135" s="2" t="s">
        <v>214</v>
      </c>
      <c r="B135" s="2" t="s">
        <v>216</v>
      </c>
      <c r="D135" t="str">
        <f>IF(ISERROR(1/VLOOKUP($B135,Kraftvärmeprod!$B$1:$D$600,MATCH("Total värmeproduktion i kraftvärmeverk i kombinerad drift (GWh)",Kraftvärmeprod!$B$1:$AV$1,0),FALSE)),"Ej kraftvärme","Alternativproduktionsmetoden")</f>
        <v>Ej kraftvärme</v>
      </c>
      <c r="E135" s="115" t="str">
        <f>IF(ISERROR(1/VLOOKUP($B135,Kraftvärmeprod!$B$1:$BD$600,MATCH("Total värmeproduktion i kraftvärmeverk i kombinerad drift (GWh)",Kraftvärmeprod!$B$1:$AV$1,0),FALSE)),"",VLOOKUP($B135,'Slutlig allokering kvv'!$B$1:$BC$479,MATCH(E$1,'Slutlig allokering kvv'!$B$1:$AU$1,0),FALSE))</f>
        <v/>
      </c>
      <c r="F135" t="str">
        <f>IF(ISERROR(1/VLOOKUP($B135,Kraftvärmeprod!$B$1:$AV$600,MATCH("Producerad elenergi i kraftvärmeverk (GWh)",Kraftvärmeprod!$B$1:$AV$1,0),FALSE)),"",VLOOKUP($B135,Kraftvärmeprod!$B$1:$AV$600,MATCH("Producerad elenergi i kraftvärmeverk (GWh)",Kraftvärmeprod!$B$1:$AV$1,0),FALSE))</f>
        <v/>
      </c>
      <c r="G135" t="str">
        <f>IF(ISERROR(1/VLOOKUP($B135,Miljö!$B$1:$T$600,MATCH("Såld mängd produktionsspecifik fjärrvärme (GWh)",Miljö!$B$1:$T$1,0),FALSE)),"",VLOOKUP($B135,Miljö!$B$1:$T$600,MATCH("Såld mängd produktionsspecifik fjärrvärme (GWh)",Miljö!$B$1:$T$1,0),FALSE))</f>
        <v/>
      </c>
      <c r="J135" t="str">
        <f t="shared" si="2"/>
        <v>Kiruna Kraft AB</v>
      </c>
    </row>
    <row r="136" spans="1:10">
      <c r="A136" s="2" t="s">
        <v>217</v>
      </c>
      <c r="B136" s="2" t="s">
        <v>218</v>
      </c>
      <c r="D136" t="str">
        <f>IF(ISERROR(1/VLOOKUP($B136,Kraftvärmeprod!$B$1:$D$600,MATCH("Total värmeproduktion i kraftvärmeverk i kombinerad drift (GWh)",Kraftvärmeprod!$B$1:$AV$1,0),FALSE)),"Ej kraftvärme","Alternativproduktionsmetoden")</f>
        <v>Alternativproduktionsmetoden</v>
      </c>
      <c r="E136" s="115">
        <f>IF(ISERROR(1/VLOOKUP($B136,Kraftvärmeprod!$B$1:$BD$600,MATCH("Total värmeproduktion i kraftvärmeverk i kombinerad drift (GWh)",Kraftvärmeprod!$B$1:$AV$1,0),FALSE)),"",VLOOKUP($B136,'Slutlig allokering kvv'!$B$1:$BC$479,MATCH(E$1,'Slutlig allokering kvv'!$B$1:$AU$1,0),FALSE))</f>
        <v>0.55022258795204548</v>
      </c>
      <c r="F136">
        <f>IF(ISERROR(1/VLOOKUP($B136,Kraftvärmeprod!$B$1:$AV$600,MATCH("Producerad elenergi i kraftvärmeverk (GWh)",Kraftvärmeprod!$B$1:$AV$1,0),FALSE)),"",VLOOKUP($B136,Kraftvärmeprod!$B$1:$AV$600,MATCH("Producerad elenergi i kraftvärmeverk (GWh)",Kraftvärmeprod!$B$1:$AV$1,0),FALSE))</f>
        <v>146.16499999999999</v>
      </c>
      <c r="G136">
        <f>IF(ISERROR(1/VLOOKUP($B136,Miljö!$B$1:$T$600,MATCH("Såld mängd produktionsspecifik fjärrvärme (GWh)",Miljö!$B$1:$T$1,0),FALSE)),"",VLOOKUP($B136,Miljö!$B$1:$T$600,MATCH("Såld mängd produktionsspecifik fjärrvärme (GWh)",Miljö!$B$1:$T$1,0),FALSE))</f>
        <v>46.524000000000001</v>
      </c>
      <c r="J136" t="str">
        <f t="shared" si="2"/>
        <v>Kraftringen Energi AB (publ)</v>
      </c>
    </row>
    <row r="137" spans="1:10">
      <c r="A137" s="2" t="s">
        <v>217</v>
      </c>
      <c r="B137" s="2" t="s">
        <v>221</v>
      </c>
      <c r="D137" t="str">
        <f>IF(ISERROR(1/VLOOKUP($B137,Kraftvärmeprod!$B$1:$D$600,MATCH("Total värmeproduktion i kraftvärmeverk i kombinerad drift (GWh)",Kraftvärmeprod!$B$1:$AV$1,0),FALSE)),"Ej kraftvärme","Alternativproduktionsmetoden")</f>
        <v>Ej kraftvärme</v>
      </c>
      <c r="E137" s="115" t="str">
        <f>IF(ISERROR(1/VLOOKUP($B137,Kraftvärmeprod!$B$1:$BD$600,MATCH("Total värmeproduktion i kraftvärmeverk i kombinerad drift (GWh)",Kraftvärmeprod!$B$1:$AV$1,0),FALSE)),"",VLOOKUP($B137,'Slutlig allokering kvv'!$B$1:$BC$479,MATCH(E$1,'Slutlig allokering kvv'!$B$1:$AU$1,0),FALSE))</f>
        <v/>
      </c>
      <c r="F137" t="str">
        <f>IF(ISERROR(1/VLOOKUP($B137,Kraftvärmeprod!$B$1:$AV$600,MATCH("Producerad elenergi i kraftvärmeverk (GWh)",Kraftvärmeprod!$B$1:$AV$1,0),FALSE)),"",VLOOKUP($B137,Kraftvärmeprod!$B$1:$AV$600,MATCH("Producerad elenergi i kraftvärmeverk (GWh)",Kraftvärmeprod!$B$1:$AV$1,0),FALSE))</f>
        <v/>
      </c>
      <c r="G137" t="str">
        <f>IF(ISERROR(1/VLOOKUP($B137,Miljö!$B$1:$T$600,MATCH("Såld mängd produktionsspecifik fjärrvärme (GWh)",Miljö!$B$1:$T$1,0),FALSE)),"",VLOOKUP($B137,Miljö!$B$1:$T$600,MATCH("Såld mängd produktionsspecifik fjärrvärme (GWh)",Miljö!$B$1:$T$1,0),FALSE))</f>
        <v/>
      </c>
      <c r="J137" t="str">
        <f t="shared" si="2"/>
        <v>Kraftringen Energi AB (publ)</v>
      </c>
    </row>
    <row r="138" spans="1:10">
      <c r="A138" s="2" t="s">
        <v>222</v>
      </c>
      <c r="B138" s="2" t="s">
        <v>223</v>
      </c>
      <c r="D138" t="str">
        <f>IF(ISERROR(1/VLOOKUP($B138,Kraftvärmeprod!$B$1:$D$600,MATCH("Total värmeproduktion i kraftvärmeverk i kombinerad drift (GWh)",Kraftvärmeprod!$B$1:$AV$1,0),FALSE)),"Ej kraftvärme","Alternativproduktionsmetoden")</f>
        <v>Ej kraftvärme</v>
      </c>
      <c r="E138" s="115" t="str">
        <f>IF(ISERROR(1/VLOOKUP($B138,Kraftvärmeprod!$B$1:$BD$600,MATCH("Total värmeproduktion i kraftvärmeverk i kombinerad drift (GWh)",Kraftvärmeprod!$B$1:$AV$1,0),FALSE)),"",VLOOKUP($B138,'Slutlig allokering kvv'!$B$1:$BC$479,MATCH(E$1,'Slutlig allokering kvv'!$B$1:$AU$1,0),FALSE))</f>
        <v/>
      </c>
      <c r="F138" t="str">
        <f>IF(ISERROR(1/VLOOKUP($B138,Kraftvärmeprod!$B$1:$AV$600,MATCH("Producerad elenergi i kraftvärmeverk (GWh)",Kraftvärmeprod!$B$1:$AV$1,0),FALSE)),"",VLOOKUP($B138,Kraftvärmeprod!$B$1:$AV$600,MATCH("Producerad elenergi i kraftvärmeverk (GWh)",Kraftvärmeprod!$B$1:$AV$1,0),FALSE))</f>
        <v/>
      </c>
      <c r="G138" t="str">
        <f>IF(ISERROR(1/VLOOKUP($B138,Miljö!$B$1:$T$600,MATCH("Såld mängd produktionsspecifik fjärrvärme (GWh)",Miljö!$B$1:$T$1,0),FALSE)),"",VLOOKUP($B138,Miljö!$B$1:$T$600,MATCH("Såld mängd produktionsspecifik fjärrvärme (GWh)",Miljö!$B$1:$T$1,0),FALSE))</f>
        <v/>
      </c>
      <c r="J138" t="str">
        <f t="shared" si="2"/>
        <v>Kungälv Energi AB</v>
      </c>
    </row>
    <row r="139" spans="1:10">
      <c r="A139" s="2" t="s">
        <v>222</v>
      </c>
      <c r="B139" s="2" t="s">
        <v>224</v>
      </c>
      <c r="D139" t="str">
        <f>IF(ISERROR(1/VLOOKUP($B139,Kraftvärmeprod!$B$1:$D$600,MATCH("Total värmeproduktion i kraftvärmeverk i kombinerad drift (GWh)",Kraftvärmeprod!$B$1:$AV$1,0),FALSE)),"Ej kraftvärme","Alternativproduktionsmetoden")</f>
        <v>Ej kraftvärme</v>
      </c>
      <c r="E139" s="115" t="str">
        <f>IF(ISERROR(1/VLOOKUP($B139,Kraftvärmeprod!$B$1:$BD$600,MATCH("Total värmeproduktion i kraftvärmeverk i kombinerad drift (GWh)",Kraftvärmeprod!$B$1:$AV$1,0),FALSE)),"",VLOOKUP($B139,'Slutlig allokering kvv'!$B$1:$BC$479,MATCH(E$1,'Slutlig allokering kvv'!$B$1:$AU$1,0),FALSE))</f>
        <v/>
      </c>
      <c r="F139" t="str">
        <f>IF(ISERROR(1/VLOOKUP($B139,Kraftvärmeprod!$B$1:$AV$600,MATCH("Producerad elenergi i kraftvärmeverk (GWh)",Kraftvärmeprod!$B$1:$AV$1,0),FALSE)),"",VLOOKUP($B139,Kraftvärmeprod!$B$1:$AV$600,MATCH("Producerad elenergi i kraftvärmeverk (GWh)",Kraftvärmeprod!$B$1:$AV$1,0),FALSE))</f>
        <v/>
      </c>
      <c r="G139" t="str">
        <f>IF(ISERROR(1/VLOOKUP($B139,Miljö!$B$1:$T$600,MATCH("Såld mängd produktionsspecifik fjärrvärme (GWh)",Miljö!$B$1:$T$1,0),FALSE)),"",VLOOKUP($B139,Miljö!$B$1:$T$600,MATCH("Såld mängd produktionsspecifik fjärrvärme (GWh)",Miljö!$B$1:$T$1,0),FALSE))</f>
        <v/>
      </c>
      <c r="J139" t="str">
        <f t="shared" si="2"/>
        <v>Kungälv Energi AB</v>
      </c>
    </row>
    <row r="140" spans="1:10">
      <c r="A140" s="2" t="s">
        <v>222</v>
      </c>
      <c r="B140" s="2" t="s">
        <v>225</v>
      </c>
      <c r="D140" t="str">
        <f>IF(ISERROR(1/VLOOKUP($B140,Kraftvärmeprod!$B$1:$D$600,MATCH("Total värmeproduktion i kraftvärmeverk i kombinerad drift (GWh)",Kraftvärmeprod!$B$1:$AV$1,0),FALSE)),"Ej kraftvärme","Alternativproduktionsmetoden")</f>
        <v>Ej kraftvärme</v>
      </c>
      <c r="E140" s="115" t="str">
        <f>IF(ISERROR(1/VLOOKUP($B140,Kraftvärmeprod!$B$1:$BD$600,MATCH("Total värmeproduktion i kraftvärmeverk i kombinerad drift (GWh)",Kraftvärmeprod!$B$1:$AV$1,0),FALSE)),"",VLOOKUP($B140,'Slutlig allokering kvv'!$B$1:$BC$479,MATCH(E$1,'Slutlig allokering kvv'!$B$1:$AU$1,0),FALSE))</f>
        <v/>
      </c>
      <c r="F140" t="str">
        <f>IF(ISERROR(1/VLOOKUP($B140,Kraftvärmeprod!$B$1:$AV$600,MATCH("Producerad elenergi i kraftvärmeverk (GWh)",Kraftvärmeprod!$B$1:$AV$1,0),FALSE)),"",VLOOKUP($B140,Kraftvärmeprod!$B$1:$AV$600,MATCH("Producerad elenergi i kraftvärmeverk (GWh)",Kraftvärmeprod!$B$1:$AV$1,0),FALSE))</f>
        <v/>
      </c>
      <c r="G140" t="str">
        <f>IF(ISERROR(1/VLOOKUP($B140,Miljö!$B$1:$T$600,MATCH("Såld mängd produktionsspecifik fjärrvärme (GWh)",Miljö!$B$1:$T$1,0),FALSE)),"",VLOOKUP($B140,Miljö!$B$1:$T$600,MATCH("Såld mängd produktionsspecifik fjärrvärme (GWh)",Miljö!$B$1:$T$1,0),FALSE))</f>
        <v/>
      </c>
      <c r="J140" t="str">
        <f t="shared" si="2"/>
        <v>Kungälv Energi AB</v>
      </c>
    </row>
    <row r="141" spans="1:10">
      <c r="A141" s="2" t="s">
        <v>222</v>
      </c>
      <c r="B141" s="2" t="s">
        <v>226</v>
      </c>
      <c r="D141" t="str">
        <f>IF(ISERROR(1/VLOOKUP($B141,Kraftvärmeprod!$B$1:$D$600,MATCH("Total värmeproduktion i kraftvärmeverk i kombinerad drift (GWh)",Kraftvärmeprod!$B$1:$AV$1,0),FALSE)),"Ej kraftvärme","Alternativproduktionsmetoden")</f>
        <v>Alternativproduktionsmetoden</v>
      </c>
      <c r="E141" s="115">
        <f>IF(ISERROR(1/VLOOKUP($B141,Kraftvärmeprod!$B$1:$BD$600,MATCH("Total värmeproduktion i kraftvärmeverk i kombinerad drift (GWh)",Kraftvärmeprod!$B$1:$AV$1,0),FALSE)),"",VLOOKUP($B141,'Slutlig allokering kvv'!$B$1:$BC$479,MATCH(E$1,'Slutlig allokering kvv'!$B$1:$AU$1,0),FALSE))</f>
        <v>0.87559910913140293</v>
      </c>
      <c r="F141">
        <f>IF(ISERROR(1/VLOOKUP($B141,Kraftvärmeprod!$B$1:$AV$600,MATCH("Producerad elenergi i kraftvärmeverk (GWh)",Kraftvärmeprod!$B$1:$AV$1,0),FALSE)),"",VLOOKUP($B141,Kraftvärmeprod!$B$1:$AV$600,MATCH("Producerad elenergi i kraftvärmeverk (GWh)",Kraftvärmeprod!$B$1:$AV$1,0),FALSE))</f>
        <v>3.5</v>
      </c>
      <c r="G141" t="str">
        <f>IF(ISERROR(1/VLOOKUP($B141,Miljö!$B$1:$T$600,MATCH("Såld mängd produktionsspecifik fjärrvärme (GWh)",Miljö!$B$1:$T$1,0),FALSE)),"",VLOOKUP($B141,Miljö!$B$1:$T$600,MATCH("Såld mängd produktionsspecifik fjärrvärme (GWh)",Miljö!$B$1:$T$1,0),FALSE))</f>
        <v/>
      </c>
      <c r="J141" t="str">
        <f t="shared" si="2"/>
        <v>Kungälv Energi AB</v>
      </c>
    </row>
    <row r="142" spans="1:10">
      <c r="A142" s="2" t="s">
        <v>227</v>
      </c>
      <c r="B142" s="2" t="s">
        <v>228</v>
      </c>
      <c r="D142" t="str">
        <f>IF(ISERROR(1/VLOOKUP($B142,Kraftvärmeprod!$B$1:$D$600,MATCH("Total värmeproduktion i kraftvärmeverk i kombinerad drift (GWh)",Kraftvärmeprod!$B$1:$AV$1,0),FALSE)),"Ej kraftvärme","Alternativproduktionsmetoden")</f>
        <v>Alternativproduktionsmetoden</v>
      </c>
      <c r="E142" s="115">
        <f>IF(ISERROR(1/VLOOKUP($B142,Kraftvärmeprod!$B$1:$BD$600,MATCH("Total värmeproduktion i kraftvärmeverk i kombinerad drift (GWh)",Kraftvärmeprod!$B$1:$AV$1,0),FALSE)),"",VLOOKUP($B142,'Slutlig allokering kvv'!$B$1:$BC$479,MATCH(E$1,'Slutlig allokering kvv'!$B$1:$AU$1,0),FALSE))</f>
        <v>0.68393391017000749</v>
      </c>
      <c r="F142">
        <f>IF(ISERROR(1/VLOOKUP($B142,Kraftvärmeprod!$B$1:$AV$600,MATCH("Producerad elenergi i kraftvärmeverk (GWh)",Kraftvärmeprod!$B$1:$AV$1,0),FALSE)),"",VLOOKUP($B142,Kraftvärmeprod!$B$1:$AV$600,MATCH("Producerad elenergi i kraftvärmeverk (GWh)",Kraftvärmeprod!$B$1:$AV$1,0),FALSE))</f>
        <v>27.55</v>
      </c>
      <c r="G142">
        <f>IF(ISERROR(1/VLOOKUP($B142,Miljö!$B$1:$T$600,MATCH("Såld mängd produktionsspecifik fjärrvärme (GWh)",Miljö!$B$1:$T$1,0),FALSE)),"",VLOOKUP($B142,Miljö!$B$1:$T$600,MATCH("Såld mängd produktionsspecifik fjärrvärme (GWh)",Miljö!$B$1:$T$1,0),FALSE))</f>
        <v>53.1</v>
      </c>
      <c r="J142" t="str">
        <f t="shared" si="2"/>
        <v>Landskrona Energi AB</v>
      </c>
    </row>
    <row r="143" spans="1:10">
      <c r="A143" s="2" t="s">
        <v>231</v>
      </c>
      <c r="B143" s="2" t="s">
        <v>232</v>
      </c>
      <c r="D143" t="str">
        <f>IF(ISERROR(1/VLOOKUP($B143,Kraftvärmeprod!$B$1:$D$600,MATCH("Total värmeproduktion i kraftvärmeverk i kombinerad drift (GWh)",Kraftvärmeprod!$B$1:$AV$1,0),FALSE)),"Ej kraftvärme","Alternativproduktionsmetoden")</f>
        <v>Ej kraftvärme</v>
      </c>
      <c r="E143" s="115" t="str">
        <f>IF(ISERROR(1/VLOOKUP($B143,Kraftvärmeprod!$B$1:$BD$600,MATCH("Total värmeproduktion i kraftvärmeverk i kombinerad drift (GWh)",Kraftvärmeprod!$B$1:$AV$1,0),FALSE)),"",VLOOKUP($B143,'Slutlig allokering kvv'!$B$1:$BC$479,MATCH(E$1,'Slutlig allokering kvv'!$B$1:$AU$1,0),FALSE))</f>
        <v/>
      </c>
      <c r="F143" t="str">
        <f>IF(ISERROR(1/VLOOKUP($B143,Kraftvärmeprod!$B$1:$AV$600,MATCH("Producerad elenergi i kraftvärmeverk (GWh)",Kraftvärmeprod!$B$1:$AV$1,0),FALSE)),"",VLOOKUP($B143,Kraftvärmeprod!$B$1:$AV$600,MATCH("Producerad elenergi i kraftvärmeverk (GWh)",Kraftvärmeprod!$B$1:$AV$1,0),FALSE))</f>
        <v/>
      </c>
      <c r="G143" t="str">
        <f>IF(ISERROR(1/VLOOKUP($B143,Miljö!$B$1:$T$600,MATCH("Såld mängd produktionsspecifik fjärrvärme (GWh)",Miljö!$B$1:$T$1,0),FALSE)),"",VLOOKUP($B143,Miljö!$B$1:$T$600,MATCH("Såld mängd produktionsspecifik fjärrvärme (GWh)",Miljö!$B$1:$T$1,0),FALSE))</f>
        <v/>
      </c>
      <c r="J143" t="str">
        <f t="shared" si="2"/>
        <v>Lantmännen Agrovärme AB</v>
      </c>
    </row>
    <row r="144" spans="1:10">
      <c r="A144" s="2" t="s">
        <v>231</v>
      </c>
      <c r="B144" s="2" t="s">
        <v>233</v>
      </c>
      <c r="D144" t="str">
        <f>IF(ISERROR(1/VLOOKUP($B144,Kraftvärmeprod!$B$1:$D$600,MATCH("Total värmeproduktion i kraftvärmeverk i kombinerad drift (GWh)",Kraftvärmeprod!$B$1:$AV$1,0),FALSE)),"Ej kraftvärme","Alternativproduktionsmetoden")</f>
        <v>Ej kraftvärme</v>
      </c>
      <c r="E144" s="115" t="str">
        <f>IF(ISERROR(1/VLOOKUP($B144,Kraftvärmeprod!$B$1:$BD$600,MATCH("Total värmeproduktion i kraftvärmeverk i kombinerad drift (GWh)",Kraftvärmeprod!$B$1:$AV$1,0),FALSE)),"",VLOOKUP($B144,'Slutlig allokering kvv'!$B$1:$BC$479,MATCH(E$1,'Slutlig allokering kvv'!$B$1:$AU$1,0),FALSE))</f>
        <v/>
      </c>
      <c r="F144" t="str">
        <f>IF(ISERROR(1/VLOOKUP($B144,Kraftvärmeprod!$B$1:$AV$600,MATCH("Producerad elenergi i kraftvärmeverk (GWh)",Kraftvärmeprod!$B$1:$AV$1,0),FALSE)),"",VLOOKUP($B144,Kraftvärmeprod!$B$1:$AV$600,MATCH("Producerad elenergi i kraftvärmeverk (GWh)",Kraftvärmeprod!$B$1:$AV$1,0),FALSE))</f>
        <v/>
      </c>
      <c r="G144" t="str">
        <f>IF(ISERROR(1/VLOOKUP($B144,Miljö!$B$1:$T$600,MATCH("Såld mängd produktionsspecifik fjärrvärme (GWh)",Miljö!$B$1:$T$1,0),FALSE)),"",VLOOKUP($B144,Miljö!$B$1:$T$600,MATCH("Såld mängd produktionsspecifik fjärrvärme (GWh)",Miljö!$B$1:$T$1,0),FALSE))</f>
        <v/>
      </c>
      <c r="J144" t="str">
        <f t="shared" si="2"/>
        <v>Lantmännen Agrovärme AB</v>
      </c>
    </row>
    <row r="145" spans="1:10">
      <c r="A145" s="2" t="s">
        <v>231</v>
      </c>
      <c r="B145" s="2" t="s">
        <v>234</v>
      </c>
      <c r="D145" t="str">
        <f>IF(ISERROR(1/VLOOKUP($B145,Kraftvärmeprod!$B$1:$D$600,MATCH("Total värmeproduktion i kraftvärmeverk i kombinerad drift (GWh)",Kraftvärmeprod!$B$1:$AV$1,0),FALSE)),"Ej kraftvärme","Alternativproduktionsmetoden")</f>
        <v>Ej kraftvärme</v>
      </c>
      <c r="E145" s="115" t="str">
        <f>IF(ISERROR(1/VLOOKUP($B145,Kraftvärmeprod!$B$1:$BD$600,MATCH("Total värmeproduktion i kraftvärmeverk i kombinerad drift (GWh)",Kraftvärmeprod!$B$1:$AV$1,0),FALSE)),"",VLOOKUP($B145,'Slutlig allokering kvv'!$B$1:$BC$479,MATCH(E$1,'Slutlig allokering kvv'!$B$1:$AU$1,0),FALSE))</f>
        <v/>
      </c>
      <c r="F145" t="str">
        <f>IF(ISERROR(1/VLOOKUP($B145,Kraftvärmeprod!$B$1:$AV$600,MATCH("Producerad elenergi i kraftvärmeverk (GWh)",Kraftvärmeprod!$B$1:$AV$1,0),FALSE)),"",VLOOKUP($B145,Kraftvärmeprod!$B$1:$AV$600,MATCH("Producerad elenergi i kraftvärmeverk (GWh)",Kraftvärmeprod!$B$1:$AV$1,0),FALSE))</f>
        <v/>
      </c>
      <c r="G145" t="str">
        <f>IF(ISERROR(1/VLOOKUP($B145,Miljö!$B$1:$T$600,MATCH("Såld mängd produktionsspecifik fjärrvärme (GWh)",Miljö!$B$1:$T$1,0),FALSE)),"",VLOOKUP($B145,Miljö!$B$1:$T$600,MATCH("Såld mängd produktionsspecifik fjärrvärme (GWh)",Miljö!$B$1:$T$1,0),FALSE))</f>
        <v/>
      </c>
      <c r="J145" t="str">
        <f t="shared" si="2"/>
        <v>Lantmännen Agrovärme AB</v>
      </c>
    </row>
    <row r="146" spans="1:10">
      <c r="A146" s="2" t="s">
        <v>231</v>
      </c>
      <c r="B146" s="2" t="s">
        <v>235</v>
      </c>
      <c r="D146" t="str">
        <f>IF(ISERROR(1/VLOOKUP($B146,Kraftvärmeprod!$B$1:$D$600,MATCH("Total värmeproduktion i kraftvärmeverk i kombinerad drift (GWh)",Kraftvärmeprod!$B$1:$AV$1,0),FALSE)),"Ej kraftvärme","Alternativproduktionsmetoden")</f>
        <v>Ej kraftvärme</v>
      </c>
      <c r="E146" s="115" t="str">
        <f>IF(ISERROR(1/VLOOKUP($B146,Kraftvärmeprod!$B$1:$BD$600,MATCH("Total värmeproduktion i kraftvärmeverk i kombinerad drift (GWh)",Kraftvärmeprod!$B$1:$AV$1,0),FALSE)),"",VLOOKUP($B146,'Slutlig allokering kvv'!$B$1:$BC$479,MATCH(E$1,'Slutlig allokering kvv'!$B$1:$AU$1,0),FALSE))</f>
        <v/>
      </c>
      <c r="F146" t="str">
        <f>IF(ISERROR(1/VLOOKUP($B146,Kraftvärmeprod!$B$1:$AV$600,MATCH("Producerad elenergi i kraftvärmeverk (GWh)",Kraftvärmeprod!$B$1:$AV$1,0),FALSE)),"",VLOOKUP($B146,Kraftvärmeprod!$B$1:$AV$600,MATCH("Producerad elenergi i kraftvärmeverk (GWh)",Kraftvärmeprod!$B$1:$AV$1,0),FALSE))</f>
        <v/>
      </c>
      <c r="G146" t="str">
        <f>IF(ISERROR(1/VLOOKUP($B146,Miljö!$B$1:$T$600,MATCH("Såld mängd produktionsspecifik fjärrvärme (GWh)",Miljö!$B$1:$T$1,0),FALSE)),"",VLOOKUP($B146,Miljö!$B$1:$T$600,MATCH("Såld mängd produktionsspecifik fjärrvärme (GWh)",Miljö!$B$1:$T$1,0),FALSE))</f>
        <v/>
      </c>
      <c r="J146" t="str">
        <f t="shared" si="2"/>
        <v>Lantmännen Agrovärme AB</v>
      </c>
    </row>
    <row r="147" spans="1:10">
      <c r="A147" s="2" t="s">
        <v>231</v>
      </c>
      <c r="B147" s="2" t="s">
        <v>236</v>
      </c>
      <c r="D147" t="str">
        <f>IF(ISERROR(1/VLOOKUP($B147,Kraftvärmeprod!$B$1:$D$600,MATCH("Total värmeproduktion i kraftvärmeverk i kombinerad drift (GWh)",Kraftvärmeprod!$B$1:$AV$1,0),FALSE)),"Ej kraftvärme","Alternativproduktionsmetoden")</f>
        <v>Ej kraftvärme</v>
      </c>
      <c r="E147" s="115" t="str">
        <f>IF(ISERROR(1/VLOOKUP($B147,Kraftvärmeprod!$B$1:$BD$600,MATCH("Total värmeproduktion i kraftvärmeverk i kombinerad drift (GWh)",Kraftvärmeprod!$B$1:$AV$1,0),FALSE)),"",VLOOKUP($B147,'Slutlig allokering kvv'!$B$1:$BC$479,MATCH(E$1,'Slutlig allokering kvv'!$B$1:$AU$1,0),FALSE))</f>
        <v/>
      </c>
      <c r="F147" t="str">
        <f>IF(ISERROR(1/VLOOKUP($B147,Kraftvärmeprod!$B$1:$AV$600,MATCH("Producerad elenergi i kraftvärmeverk (GWh)",Kraftvärmeprod!$B$1:$AV$1,0),FALSE)),"",VLOOKUP($B147,Kraftvärmeprod!$B$1:$AV$600,MATCH("Producerad elenergi i kraftvärmeverk (GWh)",Kraftvärmeprod!$B$1:$AV$1,0),FALSE))</f>
        <v/>
      </c>
      <c r="G147" t="str">
        <f>IF(ISERROR(1/VLOOKUP($B147,Miljö!$B$1:$T$600,MATCH("Såld mängd produktionsspecifik fjärrvärme (GWh)",Miljö!$B$1:$T$1,0),FALSE)),"",VLOOKUP($B147,Miljö!$B$1:$T$600,MATCH("Såld mängd produktionsspecifik fjärrvärme (GWh)",Miljö!$B$1:$T$1,0),FALSE))</f>
        <v/>
      </c>
      <c r="J147" t="str">
        <f t="shared" si="2"/>
        <v>Lantmännen Agrovärme AB</v>
      </c>
    </row>
    <row r="148" spans="1:10">
      <c r="A148" s="2" t="s">
        <v>231</v>
      </c>
      <c r="B148" s="2" t="s">
        <v>237</v>
      </c>
      <c r="D148" t="str">
        <f>IF(ISERROR(1/VLOOKUP($B148,Kraftvärmeprod!$B$1:$D$600,MATCH("Total värmeproduktion i kraftvärmeverk i kombinerad drift (GWh)",Kraftvärmeprod!$B$1:$AV$1,0),FALSE)),"Ej kraftvärme","Alternativproduktionsmetoden")</f>
        <v>Ej kraftvärme</v>
      </c>
      <c r="E148" s="115" t="str">
        <f>IF(ISERROR(1/VLOOKUP($B148,Kraftvärmeprod!$B$1:$BD$600,MATCH("Total värmeproduktion i kraftvärmeverk i kombinerad drift (GWh)",Kraftvärmeprod!$B$1:$AV$1,0),FALSE)),"",VLOOKUP($B148,'Slutlig allokering kvv'!$B$1:$BC$479,MATCH(E$1,'Slutlig allokering kvv'!$B$1:$AU$1,0),FALSE))</f>
        <v/>
      </c>
      <c r="F148" t="str">
        <f>IF(ISERROR(1/VLOOKUP($B148,Kraftvärmeprod!$B$1:$AV$600,MATCH("Producerad elenergi i kraftvärmeverk (GWh)",Kraftvärmeprod!$B$1:$AV$1,0),FALSE)),"",VLOOKUP($B148,Kraftvärmeprod!$B$1:$AV$600,MATCH("Producerad elenergi i kraftvärmeverk (GWh)",Kraftvärmeprod!$B$1:$AV$1,0),FALSE))</f>
        <v/>
      </c>
      <c r="G148" t="str">
        <f>IF(ISERROR(1/VLOOKUP($B148,Miljö!$B$1:$T$600,MATCH("Såld mängd produktionsspecifik fjärrvärme (GWh)",Miljö!$B$1:$T$1,0),FALSE)),"",VLOOKUP($B148,Miljö!$B$1:$T$600,MATCH("Såld mängd produktionsspecifik fjärrvärme (GWh)",Miljö!$B$1:$T$1,0),FALSE))</f>
        <v/>
      </c>
      <c r="J148" t="str">
        <f t="shared" si="2"/>
        <v>Lantmännen Agrovärme AB</v>
      </c>
    </row>
    <row r="149" spans="1:10">
      <c r="A149" s="2" t="s">
        <v>231</v>
      </c>
      <c r="B149" s="2" t="s">
        <v>238</v>
      </c>
      <c r="D149" t="str">
        <f>IF(ISERROR(1/VLOOKUP($B149,Kraftvärmeprod!$B$1:$D$600,MATCH("Total värmeproduktion i kraftvärmeverk i kombinerad drift (GWh)",Kraftvärmeprod!$B$1:$AV$1,0),FALSE)),"Ej kraftvärme","Alternativproduktionsmetoden")</f>
        <v>Ej kraftvärme</v>
      </c>
      <c r="E149" s="115" t="str">
        <f>IF(ISERROR(1/VLOOKUP($B149,Kraftvärmeprod!$B$1:$BD$600,MATCH("Total värmeproduktion i kraftvärmeverk i kombinerad drift (GWh)",Kraftvärmeprod!$B$1:$AV$1,0),FALSE)),"",VLOOKUP($B149,'Slutlig allokering kvv'!$B$1:$BC$479,MATCH(E$1,'Slutlig allokering kvv'!$B$1:$AU$1,0),FALSE))</f>
        <v/>
      </c>
      <c r="F149" t="str">
        <f>IF(ISERROR(1/VLOOKUP($B149,Kraftvärmeprod!$B$1:$AV$600,MATCH("Producerad elenergi i kraftvärmeverk (GWh)",Kraftvärmeprod!$B$1:$AV$1,0),FALSE)),"",VLOOKUP($B149,Kraftvärmeprod!$B$1:$AV$600,MATCH("Producerad elenergi i kraftvärmeverk (GWh)",Kraftvärmeprod!$B$1:$AV$1,0),FALSE))</f>
        <v/>
      </c>
      <c r="G149" t="str">
        <f>IF(ISERROR(1/VLOOKUP($B149,Miljö!$B$1:$T$600,MATCH("Såld mängd produktionsspecifik fjärrvärme (GWh)",Miljö!$B$1:$T$1,0),FALSE)),"",VLOOKUP($B149,Miljö!$B$1:$T$600,MATCH("Såld mängd produktionsspecifik fjärrvärme (GWh)",Miljö!$B$1:$T$1,0),FALSE))</f>
        <v/>
      </c>
      <c r="J149" t="str">
        <f t="shared" si="2"/>
        <v>Lantmännen Agrovärme AB</v>
      </c>
    </row>
    <row r="150" spans="1:10">
      <c r="A150" s="2" t="s">
        <v>231</v>
      </c>
      <c r="B150" s="2" t="s">
        <v>239</v>
      </c>
      <c r="D150" t="str">
        <f>IF(ISERROR(1/VLOOKUP($B150,Kraftvärmeprod!$B$1:$D$600,MATCH("Total värmeproduktion i kraftvärmeverk i kombinerad drift (GWh)",Kraftvärmeprod!$B$1:$AV$1,0),FALSE)),"Ej kraftvärme","Alternativproduktionsmetoden")</f>
        <v>Ej kraftvärme</v>
      </c>
      <c r="E150" s="115" t="str">
        <f>IF(ISERROR(1/VLOOKUP($B150,Kraftvärmeprod!$B$1:$BD$600,MATCH("Total värmeproduktion i kraftvärmeverk i kombinerad drift (GWh)",Kraftvärmeprod!$B$1:$AV$1,0),FALSE)),"",VLOOKUP($B150,'Slutlig allokering kvv'!$B$1:$BC$479,MATCH(E$1,'Slutlig allokering kvv'!$B$1:$AU$1,0),FALSE))</f>
        <v/>
      </c>
      <c r="F150" t="str">
        <f>IF(ISERROR(1/VLOOKUP($B150,Kraftvärmeprod!$B$1:$AV$600,MATCH("Producerad elenergi i kraftvärmeverk (GWh)",Kraftvärmeprod!$B$1:$AV$1,0),FALSE)),"",VLOOKUP($B150,Kraftvärmeprod!$B$1:$AV$600,MATCH("Producerad elenergi i kraftvärmeverk (GWh)",Kraftvärmeprod!$B$1:$AV$1,0),FALSE))</f>
        <v/>
      </c>
      <c r="G150" t="str">
        <f>IF(ISERROR(1/VLOOKUP($B150,Miljö!$B$1:$T$600,MATCH("Såld mängd produktionsspecifik fjärrvärme (GWh)",Miljö!$B$1:$T$1,0),FALSE)),"",VLOOKUP($B150,Miljö!$B$1:$T$600,MATCH("Såld mängd produktionsspecifik fjärrvärme (GWh)",Miljö!$B$1:$T$1,0),FALSE))</f>
        <v/>
      </c>
      <c r="J150" t="str">
        <f t="shared" si="2"/>
        <v>Lantmännen Agrovärme AB</v>
      </c>
    </row>
    <row r="151" spans="1:10">
      <c r="A151" s="2" t="s">
        <v>231</v>
      </c>
      <c r="B151" s="2" t="s">
        <v>240</v>
      </c>
      <c r="D151" t="str">
        <f>IF(ISERROR(1/VLOOKUP($B151,Kraftvärmeprod!$B$1:$D$600,MATCH("Total värmeproduktion i kraftvärmeverk i kombinerad drift (GWh)",Kraftvärmeprod!$B$1:$AV$1,0),FALSE)),"Ej kraftvärme","Alternativproduktionsmetoden")</f>
        <v>Ej kraftvärme</v>
      </c>
      <c r="E151" s="115" t="str">
        <f>IF(ISERROR(1/VLOOKUP($B151,Kraftvärmeprod!$B$1:$BD$600,MATCH("Total värmeproduktion i kraftvärmeverk i kombinerad drift (GWh)",Kraftvärmeprod!$B$1:$AV$1,0),FALSE)),"",VLOOKUP($B151,'Slutlig allokering kvv'!$B$1:$BC$479,MATCH(E$1,'Slutlig allokering kvv'!$B$1:$AU$1,0),FALSE))</f>
        <v/>
      </c>
      <c r="F151" t="str">
        <f>IF(ISERROR(1/VLOOKUP($B151,Kraftvärmeprod!$B$1:$AV$600,MATCH("Producerad elenergi i kraftvärmeverk (GWh)",Kraftvärmeprod!$B$1:$AV$1,0),FALSE)),"",VLOOKUP($B151,Kraftvärmeprod!$B$1:$AV$600,MATCH("Producerad elenergi i kraftvärmeverk (GWh)",Kraftvärmeprod!$B$1:$AV$1,0),FALSE))</f>
        <v/>
      </c>
      <c r="G151" t="str">
        <f>IF(ISERROR(1/VLOOKUP($B151,Miljö!$B$1:$T$600,MATCH("Såld mängd produktionsspecifik fjärrvärme (GWh)",Miljö!$B$1:$T$1,0),FALSE)),"",VLOOKUP($B151,Miljö!$B$1:$T$600,MATCH("Såld mängd produktionsspecifik fjärrvärme (GWh)",Miljö!$B$1:$T$1,0),FALSE))</f>
        <v/>
      </c>
      <c r="J151" t="str">
        <f t="shared" si="2"/>
        <v>Lantmännen Agrovärme AB</v>
      </c>
    </row>
    <row r="152" spans="1:10">
      <c r="A152" s="2" t="s">
        <v>231</v>
      </c>
      <c r="B152" s="2" t="s">
        <v>241</v>
      </c>
      <c r="D152" t="str">
        <f>IF(ISERROR(1/VLOOKUP($B152,Kraftvärmeprod!$B$1:$D$600,MATCH("Total värmeproduktion i kraftvärmeverk i kombinerad drift (GWh)",Kraftvärmeprod!$B$1:$AV$1,0),FALSE)),"Ej kraftvärme","Alternativproduktionsmetoden")</f>
        <v>Ej kraftvärme</v>
      </c>
      <c r="E152" s="115" t="str">
        <f>IF(ISERROR(1/VLOOKUP($B152,Kraftvärmeprod!$B$1:$BD$600,MATCH("Total värmeproduktion i kraftvärmeverk i kombinerad drift (GWh)",Kraftvärmeprod!$B$1:$AV$1,0),FALSE)),"",VLOOKUP($B152,'Slutlig allokering kvv'!$B$1:$BC$479,MATCH(E$1,'Slutlig allokering kvv'!$B$1:$AU$1,0),FALSE))</f>
        <v/>
      </c>
      <c r="F152" t="str">
        <f>IF(ISERROR(1/VLOOKUP($B152,Kraftvärmeprod!$B$1:$AV$600,MATCH("Producerad elenergi i kraftvärmeverk (GWh)",Kraftvärmeprod!$B$1:$AV$1,0),FALSE)),"",VLOOKUP($B152,Kraftvärmeprod!$B$1:$AV$600,MATCH("Producerad elenergi i kraftvärmeverk (GWh)",Kraftvärmeprod!$B$1:$AV$1,0),FALSE))</f>
        <v/>
      </c>
      <c r="G152" t="str">
        <f>IF(ISERROR(1/VLOOKUP($B152,Miljö!$B$1:$T$600,MATCH("Såld mängd produktionsspecifik fjärrvärme (GWh)",Miljö!$B$1:$T$1,0),FALSE)),"",VLOOKUP($B152,Miljö!$B$1:$T$600,MATCH("Såld mängd produktionsspecifik fjärrvärme (GWh)",Miljö!$B$1:$T$1,0),FALSE))</f>
        <v/>
      </c>
      <c r="J152" t="str">
        <f t="shared" si="2"/>
        <v>Lantmännen Agrovärme AB</v>
      </c>
    </row>
    <row r="153" spans="1:10">
      <c r="A153" s="2" t="s">
        <v>242</v>
      </c>
      <c r="B153" s="2" t="s">
        <v>243</v>
      </c>
      <c r="D153" t="str">
        <f>IF(ISERROR(1/VLOOKUP($B153,Kraftvärmeprod!$B$1:$D$600,MATCH("Total värmeproduktion i kraftvärmeverk i kombinerad drift (GWh)",Kraftvärmeprod!$B$1:$AV$1,0),FALSE)),"Ej kraftvärme","Alternativproduktionsmetoden")</f>
        <v>Ej kraftvärme</v>
      </c>
      <c r="E153" s="115" t="str">
        <f>IF(ISERROR(1/VLOOKUP($B153,Kraftvärmeprod!$B$1:$BD$600,MATCH("Total värmeproduktion i kraftvärmeverk i kombinerad drift (GWh)",Kraftvärmeprod!$B$1:$AV$1,0),FALSE)),"",VLOOKUP($B153,'Slutlig allokering kvv'!$B$1:$BC$479,MATCH(E$1,'Slutlig allokering kvv'!$B$1:$AU$1,0),FALSE))</f>
        <v/>
      </c>
      <c r="F153" t="str">
        <f>IF(ISERROR(1/VLOOKUP($B153,Kraftvärmeprod!$B$1:$AV$600,MATCH("Producerad elenergi i kraftvärmeverk (GWh)",Kraftvärmeprod!$B$1:$AV$1,0),FALSE)),"",VLOOKUP($B153,Kraftvärmeprod!$B$1:$AV$600,MATCH("Producerad elenergi i kraftvärmeverk (GWh)",Kraftvärmeprod!$B$1:$AV$1,0),FALSE))</f>
        <v/>
      </c>
      <c r="G153" t="str">
        <f>IF(ISERROR(1/VLOOKUP($B153,Miljö!$B$1:$T$600,MATCH("Såld mängd produktionsspecifik fjärrvärme (GWh)",Miljö!$B$1:$T$1,0),FALSE)),"",VLOOKUP($B153,Miljö!$B$1:$T$600,MATCH("Såld mängd produktionsspecifik fjärrvärme (GWh)",Miljö!$B$1:$T$1,0),FALSE))</f>
        <v/>
      </c>
      <c r="J153" t="str">
        <f t="shared" si="2"/>
        <v>Laxå Värme AB</v>
      </c>
    </row>
    <row r="154" spans="1:10">
      <c r="A154" s="2" t="s">
        <v>244</v>
      </c>
      <c r="B154" s="2" t="s">
        <v>245</v>
      </c>
      <c r="D154" t="str">
        <f>IF(ISERROR(1/VLOOKUP($B154,Kraftvärmeprod!$B$1:$D$600,MATCH("Total värmeproduktion i kraftvärmeverk i kombinerad drift (GWh)",Kraftvärmeprod!$B$1:$AV$1,0),FALSE)),"Ej kraftvärme","Alternativproduktionsmetoden")</f>
        <v>Ej kraftvärme</v>
      </c>
      <c r="E154" s="115" t="str">
        <f>IF(ISERROR(1/VLOOKUP($B154,Kraftvärmeprod!$B$1:$BD$600,MATCH("Total värmeproduktion i kraftvärmeverk i kombinerad drift (GWh)",Kraftvärmeprod!$B$1:$AV$1,0),FALSE)),"",VLOOKUP($B154,'Slutlig allokering kvv'!$B$1:$BC$479,MATCH(E$1,'Slutlig allokering kvv'!$B$1:$AU$1,0),FALSE))</f>
        <v/>
      </c>
      <c r="F154" t="str">
        <f>IF(ISERROR(1/VLOOKUP($B154,Kraftvärmeprod!$B$1:$AV$600,MATCH("Producerad elenergi i kraftvärmeverk (GWh)",Kraftvärmeprod!$B$1:$AV$1,0),FALSE)),"",VLOOKUP($B154,Kraftvärmeprod!$B$1:$AV$600,MATCH("Producerad elenergi i kraftvärmeverk (GWh)",Kraftvärmeprod!$B$1:$AV$1,0),FALSE))</f>
        <v/>
      </c>
      <c r="G154" t="str">
        <f>IF(ISERROR(1/VLOOKUP($B154,Miljö!$B$1:$T$600,MATCH("Såld mängd produktionsspecifik fjärrvärme (GWh)",Miljö!$B$1:$T$1,0),FALSE)),"",VLOOKUP($B154,Miljö!$B$1:$T$600,MATCH("Såld mängd produktionsspecifik fjärrvärme (GWh)",Miljö!$B$1:$T$1,0),FALSE))</f>
        <v/>
      </c>
      <c r="J154" t="str">
        <f t="shared" si="2"/>
        <v>Lekeberg Bioenergi AB (Priser)</v>
      </c>
    </row>
    <row r="155" spans="1:10">
      <c r="A155" s="2" t="s">
        <v>246</v>
      </c>
      <c r="B155" s="2" t="s">
        <v>247</v>
      </c>
      <c r="D155" t="str">
        <f>IF(ISERROR(1/VLOOKUP($B155,Kraftvärmeprod!$B$1:$D$600,MATCH("Total värmeproduktion i kraftvärmeverk i kombinerad drift (GWh)",Kraftvärmeprod!$B$1:$AV$1,0),FALSE)),"Ej kraftvärme","Alternativproduktionsmetoden")</f>
        <v>Ej kraftvärme</v>
      </c>
      <c r="E155" s="115" t="str">
        <f>IF(ISERROR(1/VLOOKUP($B155,Kraftvärmeprod!$B$1:$BD$600,MATCH("Total värmeproduktion i kraftvärmeverk i kombinerad drift (GWh)",Kraftvärmeprod!$B$1:$AV$1,0),FALSE)),"",VLOOKUP($B155,'Slutlig allokering kvv'!$B$1:$BC$479,MATCH(E$1,'Slutlig allokering kvv'!$B$1:$AU$1,0),FALSE))</f>
        <v/>
      </c>
      <c r="F155" t="str">
        <f>IF(ISERROR(1/VLOOKUP($B155,Kraftvärmeprod!$B$1:$AV$600,MATCH("Producerad elenergi i kraftvärmeverk (GWh)",Kraftvärmeprod!$B$1:$AV$1,0),FALSE)),"",VLOOKUP($B155,Kraftvärmeprod!$B$1:$AV$600,MATCH("Producerad elenergi i kraftvärmeverk (GWh)",Kraftvärmeprod!$B$1:$AV$1,0),FALSE))</f>
        <v/>
      </c>
      <c r="G155" t="str">
        <f>IF(ISERROR(1/VLOOKUP($B155,Miljö!$B$1:$T$600,MATCH("Såld mängd produktionsspecifik fjärrvärme (GWh)",Miljö!$B$1:$T$1,0),FALSE)),"",VLOOKUP($B155,Miljö!$B$1:$T$600,MATCH("Såld mängd produktionsspecifik fjärrvärme (GWh)",Miljö!$B$1:$T$1,0),FALSE))</f>
        <v/>
      </c>
      <c r="J155" t="str">
        <f t="shared" si="2"/>
        <v>Lerum Fjärrvärme AB</v>
      </c>
    </row>
    <row r="156" spans="1:10">
      <c r="A156" s="2" t="s">
        <v>246</v>
      </c>
      <c r="B156" s="2" t="s">
        <v>248</v>
      </c>
      <c r="D156" t="str">
        <f>IF(ISERROR(1/VLOOKUP($B156,Kraftvärmeprod!$B$1:$D$600,MATCH("Total värmeproduktion i kraftvärmeverk i kombinerad drift (GWh)",Kraftvärmeprod!$B$1:$AV$1,0),FALSE)),"Ej kraftvärme","Alternativproduktionsmetoden")</f>
        <v>Ej kraftvärme</v>
      </c>
      <c r="E156" s="115" t="str">
        <f>IF(ISERROR(1/VLOOKUP($B156,Kraftvärmeprod!$B$1:$BD$600,MATCH("Total värmeproduktion i kraftvärmeverk i kombinerad drift (GWh)",Kraftvärmeprod!$B$1:$AV$1,0),FALSE)),"",VLOOKUP($B156,'Slutlig allokering kvv'!$B$1:$BC$479,MATCH(E$1,'Slutlig allokering kvv'!$B$1:$AU$1,0),FALSE))</f>
        <v/>
      </c>
      <c r="F156" t="str">
        <f>IF(ISERROR(1/VLOOKUP($B156,Kraftvärmeprod!$B$1:$AV$600,MATCH("Producerad elenergi i kraftvärmeverk (GWh)",Kraftvärmeprod!$B$1:$AV$1,0),FALSE)),"",VLOOKUP($B156,Kraftvärmeprod!$B$1:$AV$600,MATCH("Producerad elenergi i kraftvärmeverk (GWh)",Kraftvärmeprod!$B$1:$AV$1,0),FALSE))</f>
        <v/>
      </c>
      <c r="G156" t="str">
        <f>IF(ISERROR(1/VLOOKUP($B156,Miljö!$B$1:$T$600,MATCH("Såld mängd produktionsspecifik fjärrvärme (GWh)",Miljö!$B$1:$T$1,0),FALSE)),"",VLOOKUP($B156,Miljö!$B$1:$T$600,MATCH("Såld mängd produktionsspecifik fjärrvärme (GWh)",Miljö!$B$1:$T$1,0),FALSE))</f>
        <v/>
      </c>
      <c r="J156" t="str">
        <f t="shared" si="2"/>
        <v>Lerum Fjärrvärme AB</v>
      </c>
    </row>
    <row r="157" spans="1:10">
      <c r="A157" s="2" t="s">
        <v>246</v>
      </c>
      <c r="B157" s="2" t="s">
        <v>249</v>
      </c>
      <c r="D157" t="str">
        <f>IF(ISERROR(1/VLOOKUP($B157,Kraftvärmeprod!$B$1:$D$600,MATCH("Total värmeproduktion i kraftvärmeverk i kombinerad drift (GWh)",Kraftvärmeprod!$B$1:$AV$1,0),FALSE)),"Ej kraftvärme","Alternativproduktionsmetoden")</f>
        <v>Ej kraftvärme</v>
      </c>
      <c r="E157" s="115" t="str">
        <f>IF(ISERROR(1/VLOOKUP($B157,Kraftvärmeprod!$B$1:$BD$600,MATCH("Total värmeproduktion i kraftvärmeverk i kombinerad drift (GWh)",Kraftvärmeprod!$B$1:$AV$1,0),FALSE)),"",VLOOKUP($B157,'Slutlig allokering kvv'!$B$1:$BC$479,MATCH(E$1,'Slutlig allokering kvv'!$B$1:$AU$1,0),FALSE))</f>
        <v/>
      </c>
      <c r="F157" t="str">
        <f>IF(ISERROR(1/VLOOKUP($B157,Kraftvärmeprod!$B$1:$AV$600,MATCH("Producerad elenergi i kraftvärmeverk (GWh)",Kraftvärmeprod!$B$1:$AV$1,0),FALSE)),"",VLOOKUP($B157,Kraftvärmeprod!$B$1:$AV$600,MATCH("Producerad elenergi i kraftvärmeverk (GWh)",Kraftvärmeprod!$B$1:$AV$1,0),FALSE))</f>
        <v/>
      </c>
      <c r="G157" t="str">
        <f>IF(ISERROR(1/VLOOKUP($B157,Miljö!$B$1:$T$600,MATCH("Såld mängd produktionsspecifik fjärrvärme (GWh)",Miljö!$B$1:$T$1,0),FALSE)),"",VLOOKUP($B157,Miljö!$B$1:$T$600,MATCH("Såld mängd produktionsspecifik fjärrvärme (GWh)",Miljö!$B$1:$T$1,0),FALSE))</f>
        <v/>
      </c>
      <c r="J157" t="str">
        <f t="shared" si="2"/>
        <v>Lerum Fjärrvärme AB</v>
      </c>
    </row>
    <row r="158" spans="1:10">
      <c r="A158" s="2" t="s">
        <v>246</v>
      </c>
      <c r="B158" s="2" t="s">
        <v>250</v>
      </c>
      <c r="D158" t="str">
        <f>IF(ISERROR(1/VLOOKUP($B158,Kraftvärmeprod!$B$1:$D$600,MATCH("Total värmeproduktion i kraftvärmeverk i kombinerad drift (GWh)",Kraftvärmeprod!$B$1:$AV$1,0),FALSE)),"Ej kraftvärme","Alternativproduktionsmetoden")</f>
        <v>Ej kraftvärme</v>
      </c>
      <c r="E158" s="115" t="str">
        <f>IF(ISERROR(1/VLOOKUP($B158,Kraftvärmeprod!$B$1:$BD$600,MATCH("Total värmeproduktion i kraftvärmeverk i kombinerad drift (GWh)",Kraftvärmeprod!$B$1:$AV$1,0),FALSE)),"",VLOOKUP($B158,'Slutlig allokering kvv'!$B$1:$BC$479,MATCH(E$1,'Slutlig allokering kvv'!$B$1:$AU$1,0),FALSE))</f>
        <v/>
      </c>
      <c r="F158" t="str">
        <f>IF(ISERROR(1/VLOOKUP($B158,Kraftvärmeprod!$B$1:$AV$600,MATCH("Producerad elenergi i kraftvärmeverk (GWh)",Kraftvärmeprod!$B$1:$AV$1,0),FALSE)),"",VLOOKUP($B158,Kraftvärmeprod!$B$1:$AV$600,MATCH("Producerad elenergi i kraftvärmeverk (GWh)",Kraftvärmeprod!$B$1:$AV$1,0),FALSE))</f>
        <v/>
      </c>
      <c r="G158" t="str">
        <f>IF(ISERROR(1/VLOOKUP($B158,Miljö!$B$1:$T$600,MATCH("Såld mängd produktionsspecifik fjärrvärme (GWh)",Miljö!$B$1:$T$1,0),FALSE)),"",VLOOKUP($B158,Miljö!$B$1:$T$600,MATCH("Såld mängd produktionsspecifik fjärrvärme (GWh)",Miljö!$B$1:$T$1,0),FALSE))</f>
        <v/>
      </c>
      <c r="J158" t="str">
        <f t="shared" si="2"/>
        <v>Lerum Fjärrvärme AB</v>
      </c>
    </row>
    <row r="159" spans="1:10">
      <c r="A159" s="2" t="s">
        <v>251</v>
      </c>
      <c r="B159" s="2" t="s">
        <v>252</v>
      </c>
      <c r="D159" t="str">
        <f>IF(ISERROR(1/VLOOKUP($B159,Kraftvärmeprod!$B$1:$D$600,MATCH("Total värmeproduktion i kraftvärmeverk i kombinerad drift (GWh)",Kraftvärmeprod!$B$1:$AV$1,0),FALSE)),"Ej kraftvärme","Alternativproduktionsmetoden")</f>
        <v>Ej kraftvärme</v>
      </c>
      <c r="E159" s="115" t="str">
        <f>IF(ISERROR(1/VLOOKUP($B159,Kraftvärmeprod!$B$1:$BD$600,MATCH("Total värmeproduktion i kraftvärmeverk i kombinerad drift (GWh)",Kraftvärmeprod!$B$1:$AV$1,0),FALSE)),"",VLOOKUP($B159,'Slutlig allokering kvv'!$B$1:$BC$479,MATCH(E$1,'Slutlig allokering kvv'!$B$1:$AU$1,0),FALSE))</f>
        <v/>
      </c>
      <c r="F159" t="str">
        <f>IF(ISERROR(1/VLOOKUP($B159,Kraftvärmeprod!$B$1:$AV$600,MATCH("Producerad elenergi i kraftvärmeverk (GWh)",Kraftvärmeprod!$B$1:$AV$1,0),FALSE)),"",VLOOKUP($B159,Kraftvärmeprod!$B$1:$AV$600,MATCH("Producerad elenergi i kraftvärmeverk (GWh)",Kraftvärmeprod!$B$1:$AV$1,0),FALSE))</f>
        <v/>
      </c>
      <c r="G159" t="str">
        <f>IF(ISERROR(1/VLOOKUP($B159,Miljö!$B$1:$T$600,MATCH("Såld mängd produktionsspecifik fjärrvärme (GWh)",Miljö!$B$1:$T$1,0),FALSE)),"",VLOOKUP($B159,Miljö!$B$1:$T$600,MATCH("Såld mängd produktionsspecifik fjärrvärme (GWh)",Miljö!$B$1:$T$1,0),FALSE))</f>
        <v/>
      </c>
      <c r="J159" t="str">
        <f t="shared" si="2"/>
        <v>LEVA i Lysekil AB</v>
      </c>
    </row>
    <row r="160" spans="1:10">
      <c r="A160" s="2" t="s">
        <v>253</v>
      </c>
      <c r="B160" s="2" t="s">
        <v>254</v>
      </c>
      <c r="D160" t="str">
        <f>IF(ISERROR(1/VLOOKUP($B160,Kraftvärmeprod!$B$1:$D$600,MATCH("Total värmeproduktion i kraftvärmeverk i kombinerad drift (GWh)",Kraftvärmeprod!$B$1:$AV$1,0),FALSE)),"Ej kraftvärme","Alternativproduktionsmetoden")</f>
        <v>Alternativproduktionsmetoden</v>
      </c>
      <c r="E160" s="115">
        <f>IF(ISERROR(1/VLOOKUP($B160,Kraftvärmeprod!$B$1:$BD$600,MATCH("Total värmeproduktion i kraftvärmeverk i kombinerad drift (GWh)",Kraftvärmeprod!$B$1:$AV$1,0),FALSE)),"",VLOOKUP($B160,'Slutlig allokering kvv'!$B$1:$BC$479,MATCH(E$1,'Slutlig allokering kvv'!$B$1:$AU$1,0),FALSE))</f>
        <v>1</v>
      </c>
      <c r="F160" t="str">
        <f>IF(ISERROR(1/VLOOKUP($B160,Kraftvärmeprod!$B$1:$AV$600,MATCH("Producerad elenergi i kraftvärmeverk (GWh)",Kraftvärmeprod!$B$1:$AV$1,0),FALSE)),"",VLOOKUP($B160,Kraftvärmeprod!$B$1:$AV$600,MATCH("Producerad elenergi i kraftvärmeverk (GWh)",Kraftvärmeprod!$B$1:$AV$1,0),FALSE))</f>
        <v/>
      </c>
      <c r="G160" t="str">
        <f>IF(ISERROR(1/VLOOKUP($B160,Miljö!$B$1:$T$600,MATCH("Såld mängd produktionsspecifik fjärrvärme (GWh)",Miljö!$B$1:$T$1,0),FALSE)),"",VLOOKUP($B160,Miljö!$B$1:$T$600,MATCH("Såld mängd produktionsspecifik fjärrvärme (GWh)",Miljö!$B$1:$T$1,0),FALSE))</f>
        <v/>
      </c>
      <c r="J160" t="str">
        <f t="shared" si="2"/>
        <v>Lidköping Energi AB</v>
      </c>
    </row>
    <row r="161" spans="1:10">
      <c r="A161" s="2" t="s">
        <v>253</v>
      </c>
      <c r="B161" s="2" t="s">
        <v>255</v>
      </c>
      <c r="D161" t="str">
        <f>IF(ISERROR(1/VLOOKUP($B161,Kraftvärmeprod!$B$1:$D$600,MATCH("Total värmeproduktion i kraftvärmeverk i kombinerad drift (GWh)",Kraftvärmeprod!$B$1:$AV$1,0),FALSE)),"Ej kraftvärme","Alternativproduktionsmetoden")</f>
        <v>Alternativproduktionsmetoden</v>
      </c>
      <c r="E161" s="115">
        <f>IF(ISERROR(1/VLOOKUP($B161,Kraftvärmeprod!$B$1:$BD$600,MATCH("Total värmeproduktion i kraftvärmeverk i kombinerad drift (GWh)",Kraftvärmeprod!$B$1:$AV$1,0),FALSE)),"",VLOOKUP($B161,'Slutlig allokering kvv'!$B$1:$BC$479,MATCH(E$1,'Slutlig allokering kvv'!$B$1:$AU$1,0),FALSE))</f>
        <v>0.64368854871945835</v>
      </c>
      <c r="F161">
        <f>IF(ISERROR(1/VLOOKUP($B161,Kraftvärmeprod!$B$1:$AV$600,MATCH("Producerad elenergi i kraftvärmeverk (GWh)",Kraftvärmeprod!$B$1:$AV$1,0),FALSE)),"",VLOOKUP($B161,Kraftvärmeprod!$B$1:$AV$600,MATCH("Producerad elenergi i kraftvärmeverk (GWh)",Kraftvärmeprod!$B$1:$AV$1,0),FALSE))</f>
        <v>16.43</v>
      </c>
      <c r="G161" t="str">
        <f>IF(ISERROR(1/VLOOKUP($B161,Miljö!$B$1:$T$600,MATCH("Såld mängd produktionsspecifik fjärrvärme (GWh)",Miljö!$B$1:$T$1,0),FALSE)),"",VLOOKUP($B161,Miljö!$B$1:$T$600,MATCH("Såld mängd produktionsspecifik fjärrvärme (GWh)",Miljö!$B$1:$T$1,0),FALSE))</f>
        <v/>
      </c>
      <c r="J161" t="str">
        <f t="shared" si="2"/>
        <v>Lidköping Energi AB</v>
      </c>
    </row>
    <row r="162" spans="1:10">
      <c r="A162" s="2" t="s">
        <v>256</v>
      </c>
      <c r="B162" s="2" t="s">
        <v>257</v>
      </c>
      <c r="D162" t="str">
        <f>IF(ISERROR(1/VLOOKUP($B162,Kraftvärmeprod!$B$1:$D$600,MATCH("Total värmeproduktion i kraftvärmeverk i kombinerad drift (GWh)",Kraftvärmeprod!$B$1:$AV$1,0),FALSE)),"Ej kraftvärme","Alternativproduktionsmetoden")</f>
        <v>Ej kraftvärme</v>
      </c>
      <c r="E162" s="115" t="str">
        <f>IF(ISERROR(1/VLOOKUP($B162,Kraftvärmeprod!$B$1:$BD$600,MATCH("Total värmeproduktion i kraftvärmeverk i kombinerad drift (GWh)",Kraftvärmeprod!$B$1:$AV$1,0),FALSE)),"",VLOOKUP($B162,'Slutlig allokering kvv'!$B$1:$BC$479,MATCH(E$1,'Slutlig allokering kvv'!$B$1:$AU$1,0),FALSE))</f>
        <v/>
      </c>
      <c r="F162" t="str">
        <f>IF(ISERROR(1/VLOOKUP($B162,Kraftvärmeprod!$B$1:$AV$600,MATCH("Producerad elenergi i kraftvärmeverk (GWh)",Kraftvärmeprod!$B$1:$AV$1,0),FALSE)),"",VLOOKUP($B162,Kraftvärmeprod!$B$1:$AV$600,MATCH("Producerad elenergi i kraftvärmeverk (GWh)",Kraftvärmeprod!$B$1:$AV$1,0),FALSE))</f>
        <v/>
      </c>
      <c r="G162" t="str">
        <f>IF(ISERROR(1/VLOOKUP($B162,Miljö!$B$1:$T$600,MATCH("Såld mängd produktionsspecifik fjärrvärme (GWh)",Miljö!$B$1:$T$1,0),FALSE)),"",VLOOKUP($B162,Miljö!$B$1:$T$600,MATCH("Såld mängd produktionsspecifik fjärrvärme (GWh)",Miljö!$B$1:$T$1,0),FALSE))</f>
        <v/>
      </c>
      <c r="J162" t="str">
        <f t="shared" si="2"/>
        <v>Lilla Edets Fjärrvärme AB</v>
      </c>
    </row>
    <row r="163" spans="1:10">
      <c r="A163" s="2" t="s">
        <v>258</v>
      </c>
      <c r="B163" s="2" t="s">
        <v>259</v>
      </c>
      <c r="D163" t="str">
        <f>IF(ISERROR(1/VLOOKUP($B163,Kraftvärmeprod!$B$1:$D$600,MATCH("Total värmeproduktion i kraftvärmeverk i kombinerad drift (GWh)",Kraftvärmeprod!$B$1:$AV$1,0),FALSE)),"Ej kraftvärme","Alternativproduktionsmetoden")</f>
        <v>Ej kraftvärme</v>
      </c>
      <c r="E163" s="115" t="str">
        <f>IF(ISERROR(1/VLOOKUP($B163,Kraftvärmeprod!$B$1:$BD$600,MATCH("Total värmeproduktion i kraftvärmeverk i kombinerad drift (GWh)",Kraftvärmeprod!$B$1:$AV$1,0),FALSE)),"",VLOOKUP($B163,'Slutlig allokering kvv'!$B$1:$BC$479,MATCH(E$1,'Slutlig allokering kvv'!$B$1:$AU$1,0),FALSE))</f>
        <v/>
      </c>
      <c r="F163" t="str">
        <f>IF(ISERROR(1/VLOOKUP($B163,Kraftvärmeprod!$B$1:$AV$600,MATCH("Producerad elenergi i kraftvärmeverk (GWh)",Kraftvärmeprod!$B$1:$AV$1,0),FALSE)),"",VLOOKUP($B163,Kraftvärmeprod!$B$1:$AV$600,MATCH("Producerad elenergi i kraftvärmeverk (GWh)",Kraftvärmeprod!$B$1:$AV$1,0),FALSE))</f>
        <v/>
      </c>
      <c r="G163" t="str">
        <f>IF(ISERROR(1/VLOOKUP($B163,Miljö!$B$1:$T$600,MATCH("Såld mängd produktionsspecifik fjärrvärme (GWh)",Miljö!$B$1:$T$1,0),FALSE)),"",VLOOKUP($B163,Miljö!$B$1:$T$600,MATCH("Såld mängd produktionsspecifik fjärrvärme (GWh)",Miljö!$B$1:$T$1,0),FALSE))</f>
        <v/>
      </c>
      <c r="J163" t="str">
        <f t="shared" si="2"/>
        <v>Linde Energi AB</v>
      </c>
    </row>
    <row r="164" spans="1:10">
      <c r="A164" s="2" t="s">
        <v>258</v>
      </c>
      <c r="B164" s="2" t="s">
        <v>260</v>
      </c>
      <c r="D164" t="str">
        <f>IF(ISERROR(1/VLOOKUP($B164,Kraftvärmeprod!$B$1:$D$600,MATCH("Total värmeproduktion i kraftvärmeverk i kombinerad drift (GWh)",Kraftvärmeprod!$B$1:$AV$1,0),FALSE)),"Ej kraftvärme","Alternativproduktionsmetoden")</f>
        <v>Ej kraftvärme</v>
      </c>
      <c r="E164" s="115" t="str">
        <f>IF(ISERROR(1/VLOOKUP($B164,Kraftvärmeprod!$B$1:$BD$600,MATCH("Total värmeproduktion i kraftvärmeverk i kombinerad drift (GWh)",Kraftvärmeprod!$B$1:$AV$1,0),FALSE)),"",VLOOKUP($B164,'Slutlig allokering kvv'!$B$1:$BC$479,MATCH(E$1,'Slutlig allokering kvv'!$B$1:$AU$1,0),FALSE))</f>
        <v/>
      </c>
      <c r="F164" t="str">
        <f>IF(ISERROR(1/VLOOKUP($B164,Kraftvärmeprod!$B$1:$AV$600,MATCH("Producerad elenergi i kraftvärmeverk (GWh)",Kraftvärmeprod!$B$1:$AV$1,0),FALSE)),"",VLOOKUP($B164,Kraftvärmeprod!$B$1:$AV$600,MATCH("Producerad elenergi i kraftvärmeverk (GWh)",Kraftvärmeprod!$B$1:$AV$1,0),FALSE))</f>
        <v/>
      </c>
      <c r="G164" t="str">
        <f>IF(ISERROR(1/VLOOKUP($B164,Miljö!$B$1:$T$600,MATCH("Såld mängd produktionsspecifik fjärrvärme (GWh)",Miljö!$B$1:$T$1,0),FALSE)),"",VLOOKUP($B164,Miljö!$B$1:$T$600,MATCH("Såld mängd produktionsspecifik fjärrvärme (GWh)",Miljö!$B$1:$T$1,0),FALSE))</f>
        <v/>
      </c>
      <c r="J164" t="str">
        <f t="shared" si="2"/>
        <v>Linde Energi AB</v>
      </c>
    </row>
    <row r="165" spans="1:10">
      <c r="A165" s="2" t="s">
        <v>258</v>
      </c>
      <c r="B165" s="2" t="s">
        <v>261</v>
      </c>
      <c r="D165" t="str">
        <f>IF(ISERROR(1/VLOOKUP($B165,Kraftvärmeprod!$B$1:$D$600,MATCH("Total värmeproduktion i kraftvärmeverk i kombinerad drift (GWh)",Kraftvärmeprod!$B$1:$AV$1,0),FALSE)),"Ej kraftvärme","Alternativproduktionsmetoden")</f>
        <v>Ej kraftvärme</v>
      </c>
      <c r="E165" s="115" t="str">
        <f>IF(ISERROR(1/VLOOKUP($B165,Kraftvärmeprod!$B$1:$BD$600,MATCH("Total värmeproduktion i kraftvärmeverk i kombinerad drift (GWh)",Kraftvärmeprod!$B$1:$AV$1,0),FALSE)),"",VLOOKUP($B165,'Slutlig allokering kvv'!$B$1:$BC$479,MATCH(E$1,'Slutlig allokering kvv'!$B$1:$AU$1,0),FALSE))</f>
        <v/>
      </c>
      <c r="F165" t="str">
        <f>IF(ISERROR(1/VLOOKUP($B165,Kraftvärmeprod!$B$1:$AV$600,MATCH("Producerad elenergi i kraftvärmeverk (GWh)",Kraftvärmeprod!$B$1:$AV$1,0),FALSE)),"",VLOOKUP($B165,Kraftvärmeprod!$B$1:$AV$600,MATCH("Producerad elenergi i kraftvärmeverk (GWh)",Kraftvärmeprod!$B$1:$AV$1,0),FALSE))</f>
        <v/>
      </c>
      <c r="G165" t="str">
        <f>IF(ISERROR(1/VLOOKUP($B165,Miljö!$B$1:$T$600,MATCH("Såld mängd produktionsspecifik fjärrvärme (GWh)",Miljö!$B$1:$T$1,0),FALSE)),"",VLOOKUP($B165,Miljö!$B$1:$T$600,MATCH("Såld mängd produktionsspecifik fjärrvärme (GWh)",Miljö!$B$1:$T$1,0),FALSE))</f>
        <v/>
      </c>
      <c r="J165" t="str">
        <f t="shared" si="2"/>
        <v>Linde Energi AB</v>
      </c>
    </row>
    <row r="166" spans="1:10">
      <c r="A166" s="2" t="s">
        <v>258</v>
      </c>
      <c r="B166" s="2" t="s">
        <v>262</v>
      </c>
      <c r="D166" t="str">
        <f>IF(ISERROR(1/VLOOKUP($B166,Kraftvärmeprod!$B$1:$D$600,MATCH("Total värmeproduktion i kraftvärmeverk i kombinerad drift (GWh)",Kraftvärmeprod!$B$1:$AV$1,0),FALSE)),"Ej kraftvärme","Alternativproduktionsmetoden")</f>
        <v>Ej kraftvärme</v>
      </c>
      <c r="E166" s="115" t="str">
        <f>IF(ISERROR(1/VLOOKUP($B166,Kraftvärmeprod!$B$1:$BD$600,MATCH("Total värmeproduktion i kraftvärmeverk i kombinerad drift (GWh)",Kraftvärmeprod!$B$1:$AV$1,0),FALSE)),"",VLOOKUP($B166,'Slutlig allokering kvv'!$B$1:$BC$479,MATCH(E$1,'Slutlig allokering kvv'!$B$1:$AU$1,0),FALSE))</f>
        <v/>
      </c>
      <c r="F166" t="str">
        <f>IF(ISERROR(1/VLOOKUP($B166,Kraftvärmeprod!$B$1:$AV$600,MATCH("Producerad elenergi i kraftvärmeverk (GWh)",Kraftvärmeprod!$B$1:$AV$1,0),FALSE)),"",VLOOKUP($B166,Kraftvärmeprod!$B$1:$AV$600,MATCH("Producerad elenergi i kraftvärmeverk (GWh)",Kraftvärmeprod!$B$1:$AV$1,0),FALSE))</f>
        <v/>
      </c>
      <c r="G166" t="str">
        <f>IF(ISERROR(1/VLOOKUP($B166,Miljö!$B$1:$T$600,MATCH("Såld mängd produktionsspecifik fjärrvärme (GWh)",Miljö!$B$1:$T$1,0),FALSE)),"",VLOOKUP($B166,Miljö!$B$1:$T$600,MATCH("Såld mängd produktionsspecifik fjärrvärme (GWh)",Miljö!$B$1:$T$1,0),FALSE))</f>
        <v/>
      </c>
      <c r="J166" t="str">
        <f t="shared" si="2"/>
        <v>Linde Energi AB</v>
      </c>
    </row>
    <row r="167" spans="1:10">
      <c r="A167" s="2" t="s">
        <v>263</v>
      </c>
      <c r="B167" s="2" t="s">
        <v>264</v>
      </c>
      <c r="D167" t="str">
        <f>IF(ISERROR(1/VLOOKUP($B167,Kraftvärmeprod!$B$1:$D$600,MATCH("Total värmeproduktion i kraftvärmeverk i kombinerad drift (GWh)",Kraftvärmeprod!$B$1:$AV$1,0),FALSE)),"Ej kraftvärme","Alternativproduktionsmetoden")</f>
        <v>Alternativproduktionsmetoden</v>
      </c>
      <c r="E167" s="115">
        <f>IF(ISERROR(1/VLOOKUP($B167,Kraftvärmeprod!$B$1:$BD$600,MATCH("Total värmeproduktion i kraftvärmeverk i kombinerad drift (GWh)",Kraftvärmeprod!$B$1:$AV$1,0),FALSE)),"",VLOOKUP($B167,'Slutlig allokering kvv'!$B$1:$BC$479,MATCH(E$1,'Slutlig allokering kvv'!$B$1:$AU$1,0),FALSE))</f>
        <v>0.77837291515591012</v>
      </c>
      <c r="F167">
        <f>IF(ISERROR(1/VLOOKUP($B167,Kraftvärmeprod!$B$1:$AV$600,MATCH("Producerad elenergi i kraftvärmeverk (GWh)",Kraftvärmeprod!$B$1:$AV$1,0),FALSE)),"",VLOOKUP($B167,Kraftvärmeprod!$B$1:$AV$600,MATCH("Producerad elenergi i kraftvärmeverk (GWh)",Kraftvärmeprod!$B$1:$AV$1,0),FALSE))</f>
        <v>18.3</v>
      </c>
      <c r="G167" t="str">
        <f>IF(ISERROR(1/VLOOKUP($B167,Miljö!$B$1:$T$600,MATCH("Såld mängd produktionsspecifik fjärrvärme (GWh)",Miljö!$B$1:$T$1,0),FALSE)),"",VLOOKUP($B167,Miljö!$B$1:$T$600,MATCH("Såld mängd produktionsspecifik fjärrvärme (GWh)",Miljö!$B$1:$T$1,0),FALSE))</f>
        <v/>
      </c>
      <c r="J167" t="str">
        <f t="shared" si="2"/>
        <v>Ljungby Energi AB</v>
      </c>
    </row>
    <row r="168" spans="1:10">
      <c r="A168" s="2" t="s">
        <v>266</v>
      </c>
      <c r="B168" s="2" t="s">
        <v>267</v>
      </c>
      <c r="D168" t="str">
        <f>IF(ISERROR(1/VLOOKUP($B168,Kraftvärmeprod!$B$1:$D$600,MATCH("Total värmeproduktion i kraftvärmeverk i kombinerad drift (GWh)",Kraftvärmeprod!$B$1:$AV$1,0),FALSE)),"Ej kraftvärme","Alternativproduktionsmetoden")</f>
        <v>Ej kraftvärme</v>
      </c>
      <c r="E168" s="115" t="str">
        <f>IF(ISERROR(1/VLOOKUP($B168,Kraftvärmeprod!$B$1:$BD$600,MATCH("Total värmeproduktion i kraftvärmeverk i kombinerad drift (GWh)",Kraftvärmeprod!$B$1:$AV$1,0),FALSE)),"",VLOOKUP($B168,'Slutlig allokering kvv'!$B$1:$BC$479,MATCH(E$1,'Slutlig allokering kvv'!$B$1:$AU$1,0),FALSE))</f>
        <v/>
      </c>
      <c r="F168" t="str">
        <f>IF(ISERROR(1/VLOOKUP($B168,Kraftvärmeprod!$B$1:$AV$600,MATCH("Producerad elenergi i kraftvärmeverk (GWh)",Kraftvärmeprod!$B$1:$AV$1,0),FALSE)),"",VLOOKUP($B168,Kraftvärmeprod!$B$1:$AV$600,MATCH("Producerad elenergi i kraftvärmeverk (GWh)",Kraftvärmeprod!$B$1:$AV$1,0),FALSE))</f>
        <v/>
      </c>
      <c r="G168" t="str">
        <f>IF(ISERROR(1/VLOOKUP($B168,Miljö!$B$1:$T$600,MATCH("Såld mängd produktionsspecifik fjärrvärme (GWh)",Miljö!$B$1:$T$1,0),FALSE)),"",VLOOKUP($B168,Miljö!$B$1:$T$600,MATCH("Såld mängd produktionsspecifik fjärrvärme (GWh)",Miljö!$B$1:$T$1,0),FALSE))</f>
        <v/>
      </c>
      <c r="J168" t="str">
        <f t="shared" si="2"/>
        <v>Ljusdal Energi AB</v>
      </c>
    </row>
    <row r="169" spans="1:10">
      <c r="A169" s="2" t="s">
        <v>266</v>
      </c>
      <c r="B169" s="2" t="s">
        <v>268</v>
      </c>
      <c r="D169" t="str">
        <f>IF(ISERROR(1/VLOOKUP($B169,Kraftvärmeprod!$B$1:$D$600,MATCH("Total värmeproduktion i kraftvärmeverk i kombinerad drift (GWh)",Kraftvärmeprod!$B$1:$AV$1,0),FALSE)),"Ej kraftvärme","Alternativproduktionsmetoden")</f>
        <v>Ej kraftvärme</v>
      </c>
      <c r="E169" s="115" t="str">
        <f>IF(ISERROR(1/VLOOKUP($B169,Kraftvärmeprod!$B$1:$BD$600,MATCH("Total värmeproduktion i kraftvärmeverk i kombinerad drift (GWh)",Kraftvärmeprod!$B$1:$AV$1,0),FALSE)),"",VLOOKUP($B169,'Slutlig allokering kvv'!$B$1:$BC$479,MATCH(E$1,'Slutlig allokering kvv'!$B$1:$AU$1,0),FALSE))</f>
        <v/>
      </c>
      <c r="F169" t="str">
        <f>IF(ISERROR(1/VLOOKUP($B169,Kraftvärmeprod!$B$1:$AV$600,MATCH("Producerad elenergi i kraftvärmeverk (GWh)",Kraftvärmeprod!$B$1:$AV$1,0),FALSE)),"",VLOOKUP($B169,Kraftvärmeprod!$B$1:$AV$600,MATCH("Producerad elenergi i kraftvärmeverk (GWh)",Kraftvärmeprod!$B$1:$AV$1,0),FALSE))</f>
        <v/>
      </c>
      <c r="G169" t="str">
        <f>IF(ISERROR(1/VLOOKUP($B169,Miljö!$B$1:$T$600,MATCH("Såld mängd produktionsspecifik fjärrvärme (GWh)",Miljö!$B$1:$T$1,0),FALSE)),"",VLOOKUP($B169,Miljö!$B$1:$T$600,MATCH("Såld mängd produktionsspecifik fjärrvärme (GWh)",Miljö!$B$1:$T$1,0),FALSE))</f>
        <v/>
      </c>
      <c r="J169" t="str">
        <f t="shared" si="2"/>
        <v>Ljusdal Energi AB</v>
      </c>
    </row>
    <row r="170" spans="1:10">
      <c r="A170" s="2" t="s">
        <v>266</v>
      </c>
      <c r="B170" s="2" t="s">
        <v>269</v>
      </c>
      <c r="D170" t="str">
        <f>IF(ISERROR(1/VLOOKUP($B170,Kraftvärmeprod!$B$1:$D$600,MATCH("Total värmeproduktion i kraftvärmeverk i kombinerad drift (GWh)",Kraftvärmeprod!$B$1:$AV$1,0),FALSE)),"Ej kraftvärme","Alternativproduktionsmetoden")</f>
        <v>Ej kraftvärme</v>
      </c>
      <c r="E170" s="115" t="str">
        <f>IF(ISERROR(1/VLOOKUP($B170,Kraftvärmeprod!$B$1:$BD$600,MATCH("Total värmeproduktion i kraftvärmeverk i kombinerad drift (GWh)",Kraftvärmeprod!$B$1:$AV$1,0),FALSE)),"",VLOOKUP($B170,'Slutlig allokering kvv'!$B$1:$BC$479,MATCH(E$1,'Slutlig allokering kvv'!$B$1:$AU$1,0),FALSE))</f>
        <v/>
      </c>
      <c r="F170" t="str">
        <f>IF(ISERROR(1/VLOOKUP($B170,Kraftvärmeprod!$B$1:$AV$600,MATCH("Producerad elenergi i kraftvärmeverk (GWh)",Kraftvärmeprod!$B$1:$AV$1,0),FALSE)),"",VLOOKUP($B170,Kraftvärmeprod!$B$1:$AV$600,MATCH("Producerad elenergi i kraftvärmeverk (GWh)",Kraftvärmeprod!$B$1:$AV$1,0),FALSE))</f>
        <v/>
      </c>
      <c r="G170" t="str">
        <f>IF(ISERROR(1/VLOOKUP($B170,Miljö!$B$1:$T$600,MATCH("Såld mängd produktionsspecifik fjärrvärme (GWh)",Miljö!$B$1:$T$1,0),FALSE)),"",VLOOKUP($B170,Miljö!$B$1:$T$600,MATCH("Såld mängd produktionsspecifik fjärrvärme (GWh)",Miljö!$B$1:$T$1,0),FALSE))</f>
        <v/>
      </c>
      <c r="J170" t="str">
        <f t="shared" si="2"/>
        <v>Ljusdal Energi AB</v>
      </c>
    </row>
    <row r="171" spans="1:10">
      <c r="A171" s="2" t="s">
        <v>270</v>
      </c>
      <c r="B171" s="2" t="s">
        <v>271</v>
      </c>
      <c r="D171" t="str">
        <f>IF(ISERROR(1/VLOOKUP($B171,Kraftvärmeprod!$B$1:$D$600,MATCH("Total värmeproduktion i kraftvärmeverk i kombinerad drift (GWh)",Kraftvärmeprod!$B$1:$AV$1,0),FALSE)),"Ej kraftvärme","Alternativproduktionsmetoden")</f>
        <v>Ej kraftvärme</v>
      </c>
      <c r="E171" s="115" t="str">
        <f>IF(ISERROR(1/VLOOKUP($B171,Kraftvärmeprod!$B$1:$BD$600,MATCH("Total värmeproduktion i kraftvärmeverk i kombinerad drift (GWh)",Kraftvärmeprod!$B$1:$AV$1,0),FALSE)),"",VLOOKUP($B171,'Slutlig allokering kvv'!$B$1:$BC$479,MATCH(E$1,'Slutlig allokering kvv'!$B$1:$AU$1,0),FALSE))</f>
        <v/>
      </c>
      <c r="F171" t="str">
        <f>IF(ISERROR(1/VLOOKUP($B171,Kraftvärmeprod!$B$1:$AV$600,MATCH("Producerad elenergi i kraftvärmeverk (GWh)",Kraftvärmeprod!$B$1:$AV$1,0),FALSE)),"",VLOOKUP($B171,Kraftvärmeprod!$B$1:$AV$600,MATCH("Producerad elenergi i kraftvärmeverk (GWh)",Kraftvärmeprod!$B$1:$AV$1,0),FALSE))</f>
        <v/>
      </c>
      <c r="G171" t="str">
        <f>IF(ISERROR(1/VLOOKUP($B171,Miljö!$B$1:$T$600,MATCH("Såld mängd produktionsspecifik fjärrvärme (GWh)",Miljö!$B$1:$T$1,0),FALSE)),"",VLOOKUP($B171,Miljö!$B$1:$T$600,MATCH("Såld mängd produktionsspecifik fjärrvärme (GWh)",Miljö!$B$1:$T$1,0),FALSE))</f>
        <v/>
      </c>
      <c r="J171" t="str">
        <f t="shared" si="2"/>
        <v>Luleå Energi AB</v>
      </c>
    </row>
    <row r="172" spans="1:10">
      <c r="A172" s="2" t="s">
        <v>270</v>
      </c>
      <c r="B172" s="2" t="s">
        <v>272</v>
      </c>
      <c r="D172" t="str">
        <f>IF(ISERROR(1/VLOOKUP($B172,Kraftvärmeprod!$B$1:$D$600,MATCH("Total värmeproduktion i kraftvärmeverk i kombinerad drift (GWh)",Kraftvärmeprod!$B$1:$AV$1,0),FALSE)),"Ej kraftvärme","Alternativproduktionsmetoden")</f>
        <v>Ej kraftvärme</v>
      </c>
      <c r="E172" s="115" t="str">
        <f>IF(ISERROR(1/VLOOKUP($B172,Kraftvärmeprod!$B$1:$BD$600,MATCH("Total värmeproduktion i kraftvärmeverk i kombinerad drift (GWh)",Kraftvärmeprod!$B$1:$AV$1,0),FALSE)),"",VLOOKUP($B172,'Slutlig allokering kvv'!$B$1:$BC$479,MATCH(E$1,'Slutlig allokering kvv'!$B$1:$AU$1,0),FALSE))</f>
        <v/>
      </c>
      <c r="F172" t="str">
        <f>IF(ISERROR(1/VLOOKUP($B172,Kraftvärmeprod!$B$1:$AV$600,MATCH("Producerad elenergi i kraftvärmeverk (GWh)",Kraftvärmeprod!$B$1:$AV$1,0),FALSE)),"",VLOOKUP($B172,Kraftvärmeprod!$B$1:$AV$600,MATCH("Producerad elenergi i kraftvärmeverk (GWh)",Kraftvärmeprod!$B$1:$AV$1,0),FALSE))</f>
        <v/>
      </c>
      <c r="G172" t="str">
        <f>IF(ISERROR(1/VLOOKUP($B172,Miljö!$B$1:$T$600,MATCH("Såld mängd produktionsspecifik fjärrvärme (GWh)",Miljö!$B$1:$T$1,0),FALSE)),"",VLOOKUP($B172,Miljö!$B$1:$T$600,MATCH("Såld mängd produktionsspecifik fjärrvärme (GWh)",Miljö!$B$1:$T$1,0),FALSE))</f>
        <v/>
      </c>
      <c r="J172" t="str">
        <f t="shared" si="2"/>
        <v>Luleå Energi AB</v>
      </c>
    </row>
    <row r="173" spans="1:10">
      <c r="A173" s="2" t="s">
        <v>270</v>
      </c>
      <c r="B173" s="2" t="s">
        <v>273</v>
      </c>
      <c r="D173" t="str">
        <f>IF(ISERROR(1/VLOOKUP($B173,Kraftvärmeprod!$B$1:$D$600,MATCH("Total värmeproduktion i kraftvärmeverk i kombinerad drift (GWh)",Kraftvärmeprod!$B$1:$AV$1,0),FALSE)),"Ej kraftvärme","Alternativproduktionsmetoden")</f>
        <v>Ej kraftvärme</v>
      </c>
      <c r="E173" s="115" t="str">
        <f>IF(ISERROR(1/VLOOKUP($B173,Kraftvärmeprod!$B$1:$BD$600,MATCH("Total värmeproduktion i kraftvärmeverk i kombinerad drift (GWh)",Kraftvärmeprod!$B$1:$AV$1,0),FALSE)),"",VLOOKUP($B173,'Slutlig allokering kvv'!$B$1:$BC$479,MATCH(E$1,'Slutlig allokering kvv'!$B$1:$AU$1,0),FALSE))</f>
        <v/>
      </c>
      <c r="F173" t="str">
        <f>IF(ISERROR(1/VLOOKUP($B173,Kraftvärmeprod!$B$1:$AV$600,MATCH("Producerad elenergi i kraftvärmeverk (GWh)",Kraftvärmeprod!$B$1:$AV$1,0),FALSE)),"",VLOOKUP($B173,Kraftvärmeprod!$B$1:$AV$600,MATCH("Producerad elenergi i kraftvärmeverk (GWh)",Kraftvärmeprod!$B$1:$AV$1,0),FALSE))</f>
        <v/>
      </c>
      <c r="G173" t="str">
        <f>IF(ISERROR(1/VLOOKUP($B173,Miljö!$B$1:$T$600,MATCH("Såld mängd produktionsspecifik fjärrvärme (GWh)",Miljö!$B$1:$T$1,0),FALSE)),"",VLOOKUP($B173,Miljö!$B$1:$T$600,MATCH("Såld mängd produktionsspecifik fjärrvärme (GWh)",Miljö!$B$1:$T$1,0),FALSE))</f>
        <v/>
      </c>
      <c r="J173" t="str">
        <f t="shared" si="2"/>
        <v>Luleå Energi AB</v>
      </c>
    </row>
    <row r="174" spans="1:10">
      <c r="A174" s="2" t="s">
        <v>274</v>
      </c>
      <c r="B174" s="2" t="s">
        <v>275</v>
      </c>
      <c r="D174" t="str">
        <f>IF(ISERROR(1/VLOOKUP($B174,Kraftvärmeprod!$B$1:$D$600,MATCH("Total värmeproduktion i kraftvärmeverk i kombinerad drift (GWh)",Kraftvärmeprod!$B$1:$AV$1,0),FALSE)),"Ej kraftvärme","Alternativproduktionsmetoden")</f>
        <v>Ej kraftvärme</v>
      </c>
      <c r="E174" s="115" t="str">
        <f>IF(ISERROR(1/VLOOKUP($B174,Kraftvärmeprod!$B$1:$BD$600,MATCH("Total värmeproduktion i kraftvärmeverk i kombinerad drift (GWh)",Kraftvärmeprod!$B$1:$AV$1,0),FALSE)),"",VLOOKUP($B174,'Slutlig allokering kvv'!$B$1:$BC$479,MATCH(E$1,'Slutlig allokering kvv'!$B$1:$AU$1,0),FALSE))</f>
        <v/>
      </c>
      <c r="F174" t="str">
        <f>IF(ISERROR(1/VLOOKUP($B174,Kraftvärmeprod!$B$1:$AV$600,MATCH("Producerad elenergi i kraftvärmeverk (GWh)",Kraftvärmeprod!$B$1:$AV$1,0),FALSE)),"",VLOOKUP($B174,Kraftvärmeprod!$B$1:$AV$600,MATCH("Producerad elenergi i kraftvärmeverk (GWh)",Kraftvärmeprod!$B$1:$AV$1,0),FALSE))</f>
        <v/>
      </c>
      <c r="G174" t="str">
        <f>IF(ISERROR(1/VLOOKUP($B174,Miljö!$B$1:$T$600,MATCH("Såld mängd produktionsspecifik fjärrvärme (GWh)",Miljö!$B$1:$T$1,0),FALSE)),"",VLOOKUP($B174,Miljö!$B$1:$T$600,MATCH("Såld mängd produktionsspecifik fjärrvärme (GWh)",Miljö!$B$1:$T$1,0),FALSE))</f>
        <v/>
      </c>
      <c r="J174" t="str">
        <f t="shared" si="2"/>
        <v>Malung-Sälens kommun</v>
      </c>
    </row>
    <row r="175" spans="1:10">
      <c r="A175" s="2" t="s">
        <v>276</v>
      </c>
      <c r="B175" s="2" t="s">
        <v>277</v>
      </c>
      <c r="D175" t="str">
        <f>IF(ISERROR(1/VLOOKUP($B175,Kraftvärmeprod!$B$1:$D$600,MATCH("Total värmeproduktion i kraftvärmeverk i kombinerad drift (GWh)",Kraftvärmeprod!$B$1:$AV$1,0),FALSE)),"Ej kraftvärme","Alternativproduktionsmetoden")</f>
        <v>Alternativproduktionsmetoden</v>
      </c>
      <c r="E175" s="115">
        <f>IF(ISERROR(1/VLOOKUP($B175,Kraftvärmeprod!$B$1:$BD$600,MATCH("Total värmeproduktion i kraftvärmeverk i kombinerad drift (GWh)",Kraftvärmeprod!$B$1:$AV$1,0),FALSE)),"",VLOOKUP($B175,'Slutlig allokering kvv'!$B$1:$BC$479,MATCH(E$1,'Slutlig allokering kvv'!$B$1:$AU$1,0),FALSE))</f>
        <v>0.76816822440158838</v>
      </c>
      <c r="F175">
        <f>IF(ISERROR(1/VLOOKUP($B175,Kraftvärmeprod!$B$1:$AV$600,MATCH("Producerad elenergi i kraftvärmeverk (GWh)",Kraftvärmeprod!$B$1:$AV$1,0),FALSE)),"",VLOOKUP($B175,Kraftvärmeprod!$B$1:$AV$600,MATCH("Producerad elenergi i kraftvärmeverk (GWh)",Kraftvärmeprod!$B$1:$AV$1,0),FALSE))</f>
        <v>7.4</v>
      </c>
      <c r="G175" t="str">
        <f>IF(ISERROR(1/VLOOKUP($B175,Miljö!$B$1:$T$600,MATCH("Såld mängd produktionsspecifik fjärrvärme (GWh)",Miljö!$B$1:$T$1,0),FALSE)),"",VLOOKUP($B175,Miljö!$B$1:$T$600,MATCH("Såld mängd produktionsspecifik fjärrvärme (GWh)",Miljö!$B$1:$T$1,0),FALSE))</f>
        <v/>
      </c>
      <c r="J175" t="str">
        <f t="shared" si="2"/>
        <v>Mark Kraftvärme AB</v>
      </c>
    </row>
    <row r="176" spans="1:10">
      <c r="A176" s="2" t="s">
        <v>276</v>
      </c>
      <c r="B176" s="2" t="s">
        <v>278</v>
      </c>
      <c r="D176" t="str">
        <f>IF(ISERROR(1/VLOOKUP($B176,Kraftvärmeprod!$B$1:$D$600,MATCH("Total värmeproduktion i kraftvärmeverk i kombinerad drift (GWh)",Kraftvärmeprod!$B$1:$AV$1,0),FALSE)),"Ej kraftvärme","Alternativproduktionsmetoden")</f>
        <v>Ej kraftvärme</v>
      </c>
      <c r="E176" s="115" t="str">
        <f>IF(ISERROR(1/VLOOKUP($B176,Kraftvärmeprod!$B$1:$BD$600,MATCH("Total värmeproduktion i kraftvärmeverk i kombinerad drift (GWh)",Kraftvärmeprod!$B$1:$AV$1,0),FALSE)),"",VLOOKUP($B176,'Slutlig allokering kvv'!$B$1:$BC$479,MATCH(E$1,'Slutlig allokering kvv'!$B$1:$AU$1,0),FALSE))</f>
        <v/>
      </c>
      <c r="F176" t="str">
        <f>IF(ISERROR(1/VLOOKUP($B176,Kraftvärmeprod!$B$1:$AV$600,MATCH("Producerad elenergi i kraftvärmeverk (GWh)",Kraftvärmeprod!$B$1:$AV$1,0),FALSE)),"",VLOOKUP($B176,Kraftvärmeprod!$B$1:$AV$600,MATCH("Producerad elenergi i kraftvärmeverk (GWh)",Kraftvärmeprod!$B$1:$AV$1,0),FALSE))</f>
        <v/>
      </c>
      <c r="G176" t="str">
        <f>IF(ISERROR(1/VLOOKUP($B176,Miljö!$B$1:$T$600,MATCH("Såld mängd produktionsspecifik fjärrvärme (GWh)",Miljö!$B$1:$T$1,0),FALSE)),"",VLOOKUP($B176,Miljö!$B$1:$T$600,MATCH("Såld mängd produktionsspecifik fjärrvärme (GWh)",Miljö!$B$1:$T$1,0),FALSE))</f>
        <v/>
      </c>
      <c r="J176" t="str">
        <f t="shared" si="2"/>
        <v>Mark Kraftvärme AB</v>
      </c>
    </row>
    <row r="177" spans="1:10">
      <c r="A177" s="2" t="s">
        <v>279</v>
      </c>
      <c r="B177" s="2" t="s">
        <v>280</v>
      </c>
      <c r="D177" t="str">
        <f>IF(ISERROR(1/VLOOKUP($B177,Kraftvärmeprod!$B$1:$D$600,MATCH("Total värmeproduktion i kraftvärmeverk i kombinerad drift (GWh)",Kraftvärmeprod!$B$1:$AV$1,0),FALSE)),"Ej kraftvärme","Alternativproduktionsmetoden")</f>
        <v>Alternativproduktionsmetoden</v>
      </c>
      <c r="E177" s="115">
        <f>IF(ISERROR(1/VLOOKUP($B177,Kraftvärmeprod!$B$1:$BD$600,MATCH("Total värmeproduktion i kraftvärmeverk i kombinerad drift (GWh)",Kraftvärmeprod!$B$1:$AV$1,0),FALSE)),"",VLOOKUP($B177,'Slutlig allokering kvv'!$B$1:$BC$479,MATCH(E$1,'Slutlig allokering kvv'!$B$1:$AU$1,0),FALSE))</f>
        <v>0.55093682713991554</v>
      </c>
      <c r="F177">
        <f>IF(ISERROR(1/VLOOKUP($B177,Kraftvärmeprod!$B$1:$AV$600,MATCH("Producerad elenergi i kraftvärmeverk (GWh)",Kraftvärmeprod!$B$1:$AV$1,0),FALSE)),"",VLOOKUP($B177,Kraftvärmeprod!$B$1:$AV$600,MATCH("Producerad elenergi i kraftvärmeverk (GWh)",Kraftvärmeprod!$B$1:$AV$1,0),FALSE))</f>
        <v>20</v>
      </c>
      <c r="G177" t="str">
        <f>IF(ISERROR(1/VLOOKUP($B177,Miljö!$B$1:$T$600,MATCH("Såld mängd produktionsspecifik fjärrvärme (GWh)",Miljö!$B$1:$T$1,0),FALSE)),"",VLOOKUP($B177,Miljö!$B$1:$T$600,MATCH("Såld mängd produktionsspecifik fjärrvärme (GWh)",Miljö!$B$1:$T$1,0),FALSE))</f>
        <v/>
      </c>
      <c r="J177" t="str">
        <f t="shared" si="2"/>
        <v>Mjölby-Svartådalen Energi AB</v>
      </c>
    </row>
    <row r="178" spans="1:10">
      <c r="A178" s="2" t="s">
        <v>282</v>
      </c>
      <c r="B178" s="2" t="s">
        <v>283</v>
      </c>
      <c r="D178" t="str">
        <f>IF(ISERROR(1/VLOOKUP($B178,Kraftvärmeprod!$B$1:$D$600,MATCH("Total värmeproduktion i kraftvärmeverk i kombinerad drift (GWh)",Kraftvärmeprod!$B$1:$AV$1,0),FALSE)),"Ej kraftvärme","Alternativproduktionsmetoden")</f>
        <v>Ej kraftvärme</v>
      </c>
      <c r="E178" s="115" t="str">
        <f>IF(ISERROR(1/VLOOKUP($B178,Kraftvärmeprod!$B$1:$BD$600,MATCH("Total värmeproduktion i kraftvärmeverk i kombinerad drift (GWh)",Kraftvärmeprod!$B$1:$AV$1,0),FALSE)),"",VLOOKUP($B178,'Slutlig allokering kvv'!$B$1:$BC$479,MATCH(E$1,'Slutlig allokering kvv'!$B$1:$AU$1,0),FALSE))</f>
        <v/>
      </c>
      <c r="F178" t="str">
        <f>IF(ISERROR(1/VLOOKUP($B178,Kraftvärmeprod!$B$1:$AV$600,MATCH("Producerad elenergi i kraftvärmeverk (GWh)",Kraftvärmeprod!$B$1:$AV$1,0),FALSE)),"",VLOOKUP($B178,Kraftvärmeprod!$B$1:$AV$600,MATCH("Producerad elenergi i kraftvärmeverk (GWh)",Kraftvärmeprod!$B$1:$AV$1,0),FALSE))</f>
        <v/>
      </c>
      <c r="G178" t="str">
        <f>IF(ISERROR(1/VLOOKUP($B178,Miljö!$B$1:$T$600,MATCH("Såld mängd produktionsspecifik fjärrvärme (GWh)",Miljö!$B$1:$T$1,0),FALSE)),"",VLOOKUP($B178,Miljö!$B$1:$T$600,MATCH("Såld mängd produktionsspecifik fjärrvärme (GWh)",Miljö!$B$1:$T$1,0),FALSE))</f>
        <v/>
      </c>
      <c r="J178" t="str">
        <f t="shared" si="2"/>
        <v>Mullsjö Energi &amp; Miljö AB</v>
      </c>
    </row>
    <row r="179" spans="1:10">
      <c r="A179" s="2" t="s">
        <v>284</v>
      </c>
      <c r="B179" s="2" t="s">
        <v>285</v>
      </c>
      <c r="D179" t="str">
        <f>IF(ISERROR(1/VLOOKUP($B179,Kraftvärmeprod!$B$1:$D$600,MATCH("Total värmeproduktion i kraftvärmeverk i kombinerad drift (GWh)",Kraftvärmeprod!$B$1:$AV$1,0),FALSE)),"Ej kraftvärme","Alternativproduktionsmetoden")</f>
        <v>Ej kraftvärme</v>
      </c>
      <c r="E179" s="115" t="str">
        <f>IF(ISERROR(1/VLOOKUP($B179,Kraftvärmeprod!$B$1:$BD$600,MATCH("Total värmeproduktion i kraftvärmeverk i kombinerad drift (GWh)",Kraftvärmeprod!$B$1:$AV$1,0),FALSE)),"",VLOOKUP($B179,'Slutlig allokering kvv'!$B$1:$BC$479,MATCH(E$1,'Slutlig allokering kvv'!$B$1:$AU$1,0),FALSE))</f>
        <v/>
      </c>
      <c r="F179" t="str">
        <f>IF(ISERROR(1/VLOOKUP($B179,Kraftvärmeprod!$B$1:$AV$600,MATCH("Producerad elenergi i kraftvärmeverk (GWh)",Kraftvärmeprod!$B$1:$AV$1,0),FALSE)),"",VLOOKUP($B179,Kraftvärmeprod!$B$1:$AV$600,MATCH("Producerad elenergi i kraftvärmeverk (GWh)",Kraftvärmeprod!$B$1:$AV$1,0),FALSE))</f>
        <v/>
      </c>
      <c r="G179" t="str">
        <f>IF(ISERROR(1/VLOOKUP($B179,Miljö!$B$1:$T$600,MATCH("Såld mängd produktionsspecifik fjärrvärme (GWh)",Miljö!$B$1:$T$1,0),FALSE)),"",VLOOKUP($B179,Miljö!$B$1:$T$600,MATCH("Såld mängd produktionsspecifik fjärrvärme (GWh)",Miljö!$B$1:$T$1,0),FALSE))</f>
        <v/>
      </c>
      <c r="J179" t="str">
        <f t="shared" si="2"/>
        <v>Mälarenergi AB</v>
      </c>
    </row>
    <row r="180" spans="1:10">
      <c r="A180" s="2" t="s">
        <v>284</v>
      </c>
      <c r="B180" s="2" t="s">
        <v>286</v>
      </c>
      <c r="D180" t="str">
        <f>IF(ISERROR(1/VLOOKUP($B180,Kraftvärmeprod!$B$1:$D$600,MATCH("Total värmeproduktion i kraftvärmeverk i kombinerad drift (GWh)",Kraftvärmeprod!$B$1:$AV$1,0),FALSE)),"Ej kraftvärme","Alternativproduktionsmetoden")</f>
        <v>Ej kraftvärme</v>
      </c>
      <c r="E180" s="115" t="str">
        <f>IF(ISERROR(1/VLOOKUP($B180,Kraftvärmeprod!$B$1:$BD$600,MATCH("Total värmeproduktion i kraftvärmeverk i kombinerad drift (GWh)",Kraftvärmeprod!$B$1:$AV$1,0),FALSE)),"",VLOOKUP($B180,'Slutlig allokering kvv'!$B$1:$BC$479,MATCH(E$1,'Slutlig allokering kvv'!$B$1:$AU$1,0),FALSE))</f>
        <v/>
      </c>
      <c r="F180" t="str">
        <f>IF(ISERROR(1/VLOOKUP($B180,Kraftvärmeprod!$B$1:$AV$600,MATCH("Producerad elenergi i kraftvärmeverk (GWh)",Kraftvärmeprod!$B$1:$AV$1,0),FALSE)),"",VLOOKUP($B180,Kraftvärmeprod!$B$1:$AV$600,MATCH("Producerad elenergi i kraftvärmeverk (GWh)",Kraftvärmeprod!$B$1:$AV$1,0),FALSE))</f>
        <v/>
      </c>
      <c r="G180" t="str">
        <f>IF(ISERROR(1/VLOOKUP($B180,Miljö!$B$1:$T$600,MATCH("Såld mängd produktionsspecifik fjärrvärme (GWh)",Miljö!$B$1:$T$1,0),FALSE)),"",VLOOKUP($B180,Miljö!$B$1:$T$600,MATCH("Såld mängd produktionsspecifik fjärrvärme (GWh)",Miljö!$B$1:$T$1,0),FALSE))</f>
        <v/>
      </c>
      <c r="J180" t="str">
        <f t="shared" si="2"/>
        <v>Mälarenergi AB</v>
      </c>
    </row>
    <row r="181" spans="1:10">
      <c r="A181" s="2" t="s">
        <v>284</v>
      </c>
      <c r="B181" s="2" t="s">
        <v>287</v>
      </c>
      <c r="D181" t="str">
        <f>IF(ISERROR(1/VLOOKUP($B181,Kraftvärmeprod!$B$1:$D$600,MATCH("Total värmeproduktion i kraftvärmeverk i kombinerad drift (GWh)",Kraftvärmeprod!$B$1:$AV$1,0),FALSE)),"Ej kraftvärme","Alternativproduktionsmetoden")</f>
        <v>Alternativproduktionsmetoden</v>
      </c>
      <c r="E181" s="115">
        <f>IF(ISERROR(1/VLOOKUP($B181,Kraftvärmeprod!$B$1:$BD$600,MATCH("Total värmeproduktion i kraftvärmeverk i kombinerad drift (GWh)",Kraftvärmeprod!$B$1:$AV$1,0),FALSE)),"",VLOOKUP($B181,'Slutlig allokering kvv'!$B$1:$BC$479,MATCH(E$1,'Slutlig allokering kvv'!$B$1:$AU$1,0),FALSE))</f>
        <v>0.43537843764064094</v>
      </c>
      <c r="F181">
        <f>IF(ISERROR(1/VLOOKUP($B181,Kraftvärmeprod!$B$1:$AV$600,MATCH("Producerad elenergi i kraftvärmeverk (GWh)",Kraftvärmeprod!$B$1:$AV$1,0),FALSE)),"",VLOOKUP($B181,Kraftvärmeprod!$B$1:$AV$600,MATCH("Producerad elenergi i kraftvärmeverk (GWh)",Kraftvärmeprod!$B$1:$AV$1,0),FALSE))</f>
        <v>427.04</v>
      </c>
      <c r="G181" t="str">
        <f>IF(ISERROR(1/VLOOKUP($B181,Miljö!$B$1:$T$600,MATCH("Såld mängd produktionsspecifik fjärrvärme (GWh)",Miljö!$B$1:$T$1,0),FALSE)),"",VLOOKUP($B181,Miljö!$B$1:$T$600,MATCH("Såld mängd produktionsspecifik fjärrvärme (GWh)",Miljö!$B$1:$T$1,0),FALSE))</f>
        <v/>
      </c>
      <c r="J181" t="str">
        <f t="shared" si="2"/>
        <v>Mälarenergi AB</v>
      </c>
    </row>
    <row r="182" spans="1:10">
      <c r="A182" s="2" t="s">
        <v>284</v>
      </c>
      <c r="B182" s="2" t="s">
        <v>288</v>
      </c>
      <c r="D182" t="str">
        <f>IF(ISERROR(1/VLOOKUP($B182,Kraftvärmeprod!$B$1:$D$600,MATCH("Total värmeproduktion i kraftvärmeverk i kombinerad drift (GWh)",Kraftvärmeprod!$B$1:$AV$1,0),FALSE)),"Ej kraftvärme","Alternativproduktionsmetoden")</f>
        <v>Alternativproduktionsmetoden</v>
      </c>
      <c r="E182" s="115">
        <f>IF(ISERROR(1/VLOOKUP($B182,Kraftvärmeprod!$B$1:$BD$600,MATCH("Total värmeproduktion i kraftvärmeverk i kombinerad drift (GWh)",Kraftvärmeprod!$B$1:$AV$1,0),FALSE)),"",VLOOKUP($B182,'Slutlig allokering kvv'!$B$1:$BC$479,MATCH(E$1,'Slutlig allokering kvv'!$B$1:$AU$1,0),FALSE))</f>
        <v>0.43847967477409616</v>
      </c>
      <c r="F182">
        <f>IF(ISERROR(1/VLOOKUP($B182,Kraftvärmeprod!$B$1:$AV$600,MATCH("Producerad elenergi i kraftvärmeverk (GWh)",Kraftvärmeprod!$B$1:$AV$1,0),FALSE)),"",VLOOKUP($B182,Kraftvärmeprod!$B$1:$AV$600,MATCH("Producerad elenergi i kraftvärmeverk (GWh)",Kraftvärmeprod!$B$1:$AV$1,0),FALSE))</f>
        <v>24.179430490000001</v>
      </c>
      <c r="G182" t="str">
        <f>IF(ISERROR(1/VLOOKUP($B182,Miljö!$B$1:$T$600,MATCH("Såld mängd produktionsspecifik fjärrvärme (GWh)",Miljö!$B$1:$T$1,0),FALSE)),"",VLOOKUP($B182,Miljö!$B$1:$T$600,MATCH("Såld mängd produktionsspecifik fjärrvärme (GWh)",Miljö!$B$1:$T$1,0),FALSE))</f>
        <v/>
      </c>
      <c r="J182" t="str">
        <f t="shared" si="2"/>
        <v>Mälarenergi AB</v>
      </c>
    </row>
    <row r="183" spans="1:10">
      <c r="A183" s="2" t="s">
        <v>289</v>
      </c>
      <c r="B183" s="2" t="s">
        <v>290</v>
      </c>
      <c r="D183" t="str">
        <f>IF(ISERROR(1/VLOOKUP($B183,Kraftvärmeprod!$B$1:$D$600,MATCH("Total värmeproduktion i kraftvärmeverk i kombinerad drift (GWh)",Kraftvärmeprod!$B$1:$AV$1,0),FALSE)),"Ej kraftvärme","Alternativproduktionsmetoden")</f>
        <v>Alternativproduktionsmetoden</v>
      </c>
      <c r="E183" s="115">
        <f>IF(ISERROR(1/VLOOKUP($B183,Kraftvärmeprod!$B$1:$BD$600,MATCH("Total värmeproduktion i kraftvärmeverk i kombinerad drift (GWh)",Kraftvärmeprod!$B$1:$AV$1,0),FALSE)),"",VLOOKUP($B183,'Slutlig allokering kvv'!$B$1:$BC$479,MATCH(E$1,'Slutlig allokering kvv'!$B$1:$AU$1,0),FALSE))</f>
        <v>0.50376563477760272</v>
      </c>
      <c r="F183">
        <f>IF(ISERROR(1/VLOOKUP($B183,Kraftvärmeprod!$B$1:$AV$600,MATCH("Producerad elenergi i kraftvärmeverk (GWh)",Kraftvärmeprod!$B$1:$AV$1,0),FALSE)),"",VLOOKUP($B183,Kraftvärmeprod!$B$1:$AV$600,MATCH("Producerad elenergi i kraftvärmeverk (GWh)",Kraftvärmeprod!$B$1:$AV$1,0),FALSE))</f>
        <v>74.716999999999999</v>
      </c>
      <c r="G183">
        <f>IF(ISERROR(1/VLOOKUP($B183,Miljö!$B$1:$T$600,MATCH("Såld mängd produktionsspecifik fjärrvärme (GWh)",Miljö!$B$1:$T$1,0),FALSE)),"",VLOOKUP($B183,Miljö!$B$1:$T$600,MATCH("Såld mängd produktionsspecifik fjärrvärme (GWh)",Miljö!$B$1:$T$1,0),FALSE))</f>
        <v>88.692999999999998</v>
      </c>
      <c r="J183" t="str">
        <f t="shared" si="2"/>
        <v>Mölndal Energi AB</v>
      </c>
    </row>
    <row r="184" spans="1:10">
      <c r="A184" s="2" t="s">
        <v>289</v>
      </c>
      <c r="B184" s="2" t="s">
        <v>292</v>
      </c>
      <c r="D184" t="str">
        <f>IF(ISERROR(1/VLOOKUP($B184,Kraftvärmeprod!$B$1:$D$600,MATCH("Total värmeproduktion i kraftvärmeverk i kombinerad drift (GWh)",Kraftvärmeprod!$B$1:$AV$1,0),FALSE)),"Ej kraftvärme","Alternativproduktionsmetoden")</f>
        <v>Alternativproduktionsmetoden</v>
      </c>
      <c r="E184" s="115">
        <f>IF(ISERROR(1/VLOOKUP($B184,Kraftvärmeprod!$B$1:$BD$600,MATCH("Total värmeproduktion i kraftvärmeverk i kombinerad drift (GWh)",Kraftvärmeprod!$B$1:$AV$1,0),FALSE)),"",VLOOKUP($B184,'Slutlig allokering kvv'!$B$1:$BC$479,MATCH(E$1,'Slutlig allokering kvv'!$B$1:$AU$1,0),FALSE))</f>
        <v>0.50367982577938875</v>
      </c>
      <c r="F184">
        <f>IF(ISERROR(1/VLOOKUP($B184,Kraftvärmeprod!$B$1:$AV$600,MATCH("Producerad elenergi i kraftvärmeverk (GWh)",Kraftvärmeprod!$B$1:$AV$1,0),FALSE)),"",VLOOKUP($B184,Kraftvärmeprod!$B$1:$AV$600,MATCH("Producerad elenergi i kraftvärmeverk (GWh)",Kraftvärmeprod!$B$1:$AV$1,0),FALSE))</f>
        <v>15.994999999999999</v>
      </c>
      <c r="G184" t="str">
        <f>IF(ISERROR(1/VLOOKUP($B184,Miljö!$B$1:$T$600,MATCH("Såld mängd produktionsspecifik fjärrvärme (GWh)",Miljö!$B$1:$T$1,0),FALSE)),"",VLOOKUP($B184,Miljö!$B$1:$T$600,MATCH("Såld mängd produktionsspecifik fjärrvärme (GWh)",Miljö!$B$1:$T$1,0),FALSE))</f>
        <v/>
      </c>
      <c r="J184" t="str">
        <f t="shared" si="2"/>
        <v>Mölndal Energi AB</v>
      </c>
    </row>
    <row r="185" spans="1:10">
      <c r="A185" s="2" t="s">
        <v>289</v>
      </c>
      <c r="B185" s="2" t="s">
        <v>293</v>
      </c>
      <c r="D185" t="str">
        <f>IF(ISERROR(1/VLOOKUP($B185,Kraftvärmeprod!$B$1:$D$600,MATCH("Total värmeproduktion i kraftvärmeverk i kombinerad drift (GWh)",Kraftvärmeprod!$B$1:$AV$1,0),FALSE)),"Ej kraftvärme","Alternativproduktionsmetoden")</f>
        <v>Ej kraftvärme</v>
      </c>
      <c r="E185" s="115" t="str">
        <f>IF(ISERROR(1/VLOOKUP($B185,Kraftvärmeprod!$B$1:$BD$600,MATCH("Total värmeproduktion i kraftvärmeverk i kombinerad drift (GWh)",Kraftvärmeprod!$B$1:$AV$1,0),FALSE)),"",VLOOKUP($B185,'Slutlig allokering kvv'!$B$1:$BC$479,MATCH(E$1,'Slutlig allokering kvv'!$B$1:$AU$1,0),FALSE))</f>
        <v/>
      </c>
      <c r="F185" t="str">
        <f>IF(ISERROR(1/VLOOKUP($B185,Kraftvärmeprod!$B$1:$AV$600,MATCH("Producerad elenergi i kraftvärmeverk (GWh)",Kraftvärmeprod!$B$1:$AV$1,0),FALSE)),"",VLOOKUP($B185,Kraftvärmeprod!$B$1:$AV$600,MATCH("Producerad elenergi i kraftvärmeverk (GWh)",Kraftvärmeprod!$B$1:$AV$1,0),FALSE))</f>
        <v/>
      </c>
      <c r="G185" t="str">
        <f>IF(ISERROR(1/VLOOKUP($B185,Miljö!$B$1:$T$600,MATCH("Såld mängd produktionsspecifik fjärrvärme (GWh)",Miljö!$B$1:$T$1,0),FALSE)),"",VLOOKUP($B185,Miljö!$B$1:$T$600,MATCH("Såld mängd produktionsspecifik fjärrvärme (GWh)",Miljö!$B$1:$T$1,0),FALSE))</f>
        <v/>
      </c>
      <c r="J185" t="str">
        <f t="shared" si="2"/>
        <v>Mölndal Energi AB</v>
      </c>
    </row>
    <row r="186" spans="1:10">
      <c r="A186" s="2" t="s">
        <v>294</v>
      </c>
      <c r="B186" s="2" t="s">
        <v>295</v>
      </c>
      <c r="D186" t="str">
        <f>IF(ISERROR(1/VLOOKUP($B186,Kraftvärmeprod!$B$1:$D$600,MATCH("Total värmeproduktion i kraftvärmeverk i kombinerad drift (GWh)",Kraftvärmeprod!$B$1:$AV$1,0),FALSE)),"Ej kraftvärme","Alternativproduktionsmetoden")</f>
        <v>Ej kraftvärme</v>
      </c>
      <c r="E186" s="115" t="str">
        <f>IF(ISERROR(1/VLOOKUP($B186,Kraftvärmeprod!$B$1:$BD$600,MATCH("Total värmeproduktion i kraftvärmeverk i kombinerad drift (GWh)",Kraftvärmeprod!$B$1:$AV$1,0),FALSE)),"",VLOOKUP($B186,'Slutlig allokering kvv'!$B$1:$BC$479,MATCH(E$1,'Slutlig allokering kvv'!$B$1:$AU$1,0),FALSE))</f>
        <v/>
      </c>
      <c r="F186" t="str">
        <f>IF(ISERROR(1/VLOOKUP($B186,Kraftvärmeprod!$B$1:$AV$600,MATCH("Producerad elenergi i kraftvärmeverk (GWh)",Kraftvärmeprod!$B$1:$AV$1,0),FALSE)),"",VLOOKUP($B186,Kraftvärmeprod!$B$1:$AV$600,MATCH("Producerad elenergi i kraftvärmeverk (GWh)",Kraftvärmeprod!$B$1:$AV$1,0),FALSE))</f>
        <v/>
      </c>
      <c r="G186" t="str">
        <f>IF(ISERROR(1/VLOOKUP($B186,Miljö!$B$1:$T$600,MATCH("Såld mängd produktionsspecifik fjärrvärme (GWh)",Miljö!$B$1:$T$1,0),FALSE)),"",VLOOKUP($B186,Miljö!$B$1:$T$600,MATCH("Såld mängd produktionsspecifik fjärrvärme (GWh)",Miljö!$B$1:$T$1,0),FALSE))</f>
        <v/>
      </c>
      <c r="J186" t="str">
        <f t="shared" si="2"/>
        <v>Nevel AB</v>
      </c>
    </row>
    <row r="187" spans="1:10">
      <c r="A187" s="2" t="s">
        <v>294</v>
      </c>
      <c r="B187" s="2" t="s">
        <v>296</v>
      </c>
      <c r="D187" t="str">
        <f>IF(ISERROR(1/VLOOKUP($B187,Kraftvärmeprod!$B$1:$D$600,MATCH("Total värmeproduktion i kraftvärmeverk i kombinerad drift (GWh)",Kraftvärmeprod!$B$1:$AV$1,0),FALSE)),"Ej kraftvärme","Alternativproduktionsmetoden")</f>
        <v>Ej kraftvärme</v>
      </c>
      <c r="E187" s="115" t="str">
        <f>IF(ISERROR(1/VLOOKUP($B187,Kraftvärmeprod!$B$1:$BD$600,MATCH("Total värmeproduktion i kraftvärmeverk i kombinerad drift (GWh)",Kraftvärmeprod!$B$1:$AV$1,0),FALSE)),"",VLOOKUP($B187,'Slutlig allokering kvv'!$B$1:$BC$479,MATCH(E$1,'Slutlig allokering kvv'!$B$1:$AU$1,0),FALSE))</f>
        <v/>
      </c>
      <c r="F187" t="str">
        <f>IF(ISERROR(1/VLOOKUP($B187,Kraftvärmeprod!$B$1:$AV$600,MATCH("Producerad elenergi i kraftvärmeverk (GWh)",Kraftvärmeprod!$B$1:$AV$1,0),FALSE)),"",VLOOKUP($B187,Kraftvärmeprod!$B$1:$AV$600,MATCH("Producerad elenergi i kraftvärmeverk (GWh)",Kraftvärmeprod!$B$1:$AV$1,0),FALSE))</f>
        <v/>
      </c>
      <c r="G187" t="str">
        <f>IF(ISERROR(1/VLOOKUP($B187,Miljö!$B$1:$T$600,MATCH("Såld mängd produktionsspecifik fjärrvärme (GWh)",Miljö!$B$1:$T$1,0),FALSE)),"",VLOOKUP($B187,Miljö!$B$1:$T$600,MATCH("Såld mängd produktionsspecifik fjärrvärme (GWh)",Miljö!$B$1:$T$1,0),FALSE))</f>
        <v/>
      </c>
      <c r="J187" t="str">
        <f t="shared" si="2"/>
        <v>Nevel AB</v>
      </c>
    </row>
    <row r="188" spans="1:10">
      <c r="A188" s="2" t="s">
        <v>294</v>
      </c>
      <c r="B188" s="2" t="s">
        <v>297</v>
      </c>
      <c r="D188" t="str">
        <f>IF(ISERROR(1/VLOOKUP($B188,Kraftvärmeprod!$B$1:$D$600,MATCH("Total värmeproduktion i kraftvärmeverk i kombinerad drift (GWh)",Kraftvärmeprod!$B$1:$AV$1,0),FALSE)),"Ej kraftvärme","Alternativproduktionsmetoden")</f>
        <v>Ej kraftvärme</v>
      </c>
      <c r="E188" s="115" t="str">
        <f>IF(ISERROR(1/VLOOKUP($B188,Kraftvärmeprod!$B$1:$BD$600,MATCH("Total värmeproduktion i kraftvärmeverk i kombinerad drift (GWh)",Kraftvärmeprod!$B$1:$AV$1,0),FALSE)),"",VLOOKUP($B188,'Slutlig allokering kvv'!$B$1:$BC$479,MATCH(E$1,'Slutlig allokering kvv'!$B$1:$AU$1,0),FALSE))</f>
        <v/>
      </c>
      <c r="F188" t="str">
        <f>IF(ISERROR(1/VLOOKUP($B188,Kraftvärmeprod!$B$1:$AV$600,MATCH("Producerad elenergi i kraftvärmeverk (GWh)",Kraftvärmeprod!$B$1:$AV$1,0),FALSE)),"",VLOOKUP($B188,Kraftvärmeprod!$B$1:$AV$600,MATCH("Producerad elenergi i kraftvärmeverk (GWh)",Kraftvärmeprod!$B$1:$AV$1,0),FALSE))</f>
        <v/>
      </c>
      <c r="G188" t="str">
        <f>IF(ISERROR(1/VLOOKUP($B188,Miljö!$B$1:$T$600,MATCH("Såld mängd produktionsspecifik fjärrvärme (GWh)",Miljö!$B$1:$T$1,0),FALSE)),"",VLOOKUP($B188,Miljö!$B$1:$T$600,MATCH("Såld mängd produktionsspecifik fjärrvärme (GWh)",Miljö!$B$1:$T$1,0),FALSE))</f>
        <v/>
      </c>
      <c r="J188" t="str">
        <f t="shared" si="2"/>
        <v>Nevel AB</v>
      </c>
    </row>
    <row r="189" spans="1:10">
      <c r="A189" s="2" t="s">
        <v>294</v>
      </c>
      <c r="B189" s="2" t="s">
        <v>298</v>
      </c>
      <c r="D189" t="str">
        <f>IF(ISERROR(1/VLOOKUP($B189,Kraftvärmeprod!$B$1:$D$600,MATCH("Total värmeproduktion i kraftvärmeverk i kombinerad drift (GWh)",Kraftvärmeprod!$B$1:$AV$1,0),FALSE)),"Ej kraftvärme","Alternativproduktionsmetoden")</f>
        <v>Ej kraftvärme</v>
      </c>
      <c r="E189" s="115" t="str">
        <f>IF(ISERROR(1/VLOOKUP($B189,Kraftvärmeprod!$B$1:$BD$600,MATCH("Total värmeproduktion i kraftvärmeverk i kombinerad drift (GWh)",Kraftvärmeprod!$B$1:$AV$1,0),FALSE)),"",VLOOKUP($B189,'Slutlig allokering kvv'!$B$1:$BC$479,MATCH(E$1,'Slutlig allokering kvv'!$B$1:$AU$1,0),FALSE))</f>
        <v/>
      </c>
      <c r="F189" t="str">
        <f>IF(ISERROR(1/VLOOKUP($B189,Kraftvärmeprod!$B$1:$AV$600,MATCH("Producerad elenergi i kraftvärmeverk (GWh)",Kraftvärmeprod!$B$1:$AV$1,0),FALSE)),"",VLOOKUP($B189,Kraftvärmeprod!$B$1:$AV$600,MATCH("Producerad elenergi i kraftvärmeverk (GWh)",Kraftvärmeprod!$B$1:$AV$1,0),FALSE))</f>
        <v/>
      </c>
      <c r="G189" t="str">
        <f>IF(ISERROR(1/VLOOKUP($B189,Miljö!$B$1:$T$600,MATCH("Såld mängd produktionsspecifik fjärrvärme (GWh)",Miljö!$B$1:$T$1,0),FALSE)),"",VLOOKUP($B189,Miljö!$B$1:$T$600,MATCH("Såld mängd produktionsspecifik fjärrvärme (GWh)",Miljö!$B$1:$T$1,0),FALSE))</f>
        <v/>
      </c>
      <c r="J189" t="str">
        <f t="shared" si="2"/>
        <v>Nevel AB</v>
      </c>
    </row>
    <row r="190" spans="1:10">
      <c r="A190" s="2" t="s">
        <v>294</v>
      </c>
      <c r="B190" s="2" t="s">
        <v>299</v>
      </c>
      <c r="D190" t="str">
        <f>IF(ISERROR(1/VLOOKUP($B190,Kraftvärmeprod!$B$1:$D$600,MATCH("Total värmeproduktion i kraftvärmeverk i kombinerad drift (GWh)",Kraftvärmeprod!$B$1:$AV$1,0),FALSE)),"Ej kraftvärme","Alternativproduktionsmetoden")</f>
        <v>Ej kraftvärme</v>
      </c>
      <c r="E190" s="115" t="str">
        <f>IF(ISERROR(1/VLOOKUP($B190,Kraftvärmeprod!$B$1:$BD$600,MATCH("Total värmeproduktion i kraftvärmeverk i kombinerad drift (GWh)",Kraftvärmeprod!$B$1:$AV$1,0),FALSE)),"",VLOOKUP($B190,'Slutlig allokering kvv'!$B$1:$BC$479,MATCH(E$1,'Slutlig allokering kvv'!$B$1:$AU$1,0),FALSE))</f>
        <v/>
      </c>
      <c r="F190" t="str">
        <f>IF(ISERROR(1/VLOOKUP($B190,Kraftvärmeprod!$B$1:$AV$600,MATCH("Producerad elenergi i kraftvärmeverk (GWh)",Kraftvärmeprod!$B$1:$AV$1,0),FALSE)),"",VLOOKUP($B190,Kraftvärmeprod!$B$1:$AV$600,MATCH("Producerad elenergi i kraftvärmeverk (GWh)",Kraftvärmeprod!$B$1:$AV$1,0),FALSE))</f>
        <v/>
      </c>
      <c r="G190" t="str">
        <f>IF(ISERROR(1/VLOOKUP($B190,Miljö!$B$1:$T$600,MATCH("Såld mängd produktionsspecifik fjärrvärme (GWh)",Miljö!$B$1:$T$1,0),FALSE)),"",VLOOKUP($B190,Miljö!$B$1:$T$600,MATCH("Såld mängd produktionsspecifik fjärrvärme (GWh)",Miljö!$B$1:$T$1,0),FALSE))</f>
        <v/>
      </c>
      <c r="J190" t="str">
        <f t="shared" si="2"/>
        <v>Nevel AB</v>
      </c>
    </row>
    <row r="191" spans="1:10">
      <c r="A191" s="2" t="s">
        <v>294</v>
      </c>
      <c r="B191" s="2" t="s">
        <v>300</v>
      </c>
      <c r="D191" t="str">
        <f>IF(ISERROR(1/VLOOKUP($B191,Kraftvärmeprod!$B$1:$D$600,MATCH("Total värmeproduktion i kraftvärmeverk i kombinerad drift (GWh)",Kraftvärmeprod!$B$1:$AV$1,0),FALSE)),"Ej kraftvärme","Alternativproduktionsmetoden")</f>
        <v>Ej kraftvärme</v>
      </c>
      <c r="E191" s="115" t="str">
        <f>IF(ISERROR(1/VLOOKUP($B191,Kraftvärmeprod!$B$1:$BD$600,MATCH("Total värmeproduktion i kraftvärmeverk i kombinerad drift (GWh)",Kraftvärmeprod!$B$1:$AV$1,0),FALSE)),"",VLOOKUP($B191,'Slutlig allokering kvv'!$B$1:$BC$479,MATCH(E$1,'Slutlig allokering kvv'!$B$1:$AU$1,0),FALSE))</f>
        <v/>
      </c>
      <c r="F191" t="str">
        <f>IF(ISERROR(1/VLOOKUP($B191,Kraftvärmeprod!$B$1:$AV$600,MATCH("Producerad elenergi i kraftvärmeverk (GWh)",Kraftvärmeprod!$B$1:$AV$1,0),FALSE)),"",VLOOKUP($B191,Kraftvärmeprod!$B$1:$AV$600,MATCH("Producerad elenergi i kraftvärmeverk (GWh)",Kraftvärmeprod!$B$1:$AV$1,0),FALSE))</f>
        <v/>
      </c>
      <c r="G191" t="str">
        <f>IF(ISERROR(1/VLOOKUP($B191,Miljö!$B$1:$T$600,MATCH("Såld mängd produktionsspecifik fjärrvärme (GWh)",Miljö!$B$1:$T$1,0),FALSE)),"",VLOOKUP($B191,Miljö!$B$1:$T$600,MATCH("Såld mängd produktionsspecifik fjärrvärme (GWh)",Miljö!$B$1:$T$1,0),FALSE))</f>
        <v/>
      </c>
      <c r="J191" t="str">
        <f t="shared" si="2"/>
        <v>Nevel AB</v>
      </c>
    </row>
    <row r="192" spans="1:10">
      <c r="A192" s="2" t="s">
        <v>294</v>
      </c>
      <c r="B192" s="2" t="s">
        <v>301</v>
      </c>
      <c r="D192" t="str">
        <f>IF(ISERROR(1/VLOOKUP($B192,Kraftvärmeprod!$B$1:$D$600,MATCH("Total värmeproduktion i kraftvärmeverk i kombinerad drift (GWh)",Kraftvärmeprod!$B$1:$AV$1,0),FALSE)),"Ej kraftvärme","Alternativproduktionsmetoden")</f>
        <v>Ej kraftvärme</v>
      </c>
      <c r="E192" s="115" t="str">
        <f>IF(ISERROR(1/VLOOKUP($B192,Kraftvärmeprod!$B$1:$BD$600,MATCH("Total värmeproduktion i kraftvärmeverk i kombinerad drift (GWh)",Kraftvärmeprod!$B$1:$AV$1,0),FALSE)),"",VLOOKUP($B192,'Slutlig allokering kvv'!$B$1:$BC$479,MATCH(E$1,'Slutlig allokering kvv'!$B$1:$AU$1,0),FALSE))</f>
        <v/>
      </c>
      <c r="F192" t="str">
        <f>IF(ISERROR(1/VLOOKUP($B192,Kraftvärmeprod!$B$1:$AV$600,MATCH("Producerad elenergi i kraftvärmeverk (GWh)",Kraftvärmeprod!$B$1:$AV$1,0),FALSE)),"",VLOOKUP($B192,Kraftvärmeprod!$B$1:$AV$600,MATCH("Producerad elenergi i kraftvärmeverk (GWh)",Kraftvärmeprod!$B$1:$AV$1,0),FALSE))</f>
        <v/>
      </c>
      <c r="G192" t="str">
        <f>IF(ISERROR(1/VLOOKUP($B192,Miljö!$B$1:$T$600,MATCH("Såld mängd produktionsspecifik fjärrvärme (GWh)",Miljö!$B$1:$T$1,0),FALSE)),"",VLOOKUP($B192,Miljö!$B$1:$T$600,MATCH("Såld mängd produktionsspecifik fjärrvärme (GWh)",Miljö!$B$1:$T$1,0),FALSE))</f>
        <v/>
      </c>
      <c r="J192" t="str">
        <f t="shared" si="2"/>
        <v>Nevel AB</v>
      </c>
    </row>
    <row r="193" spans="1:10">
      <c r="A193" s="2" t="s">
        <v>294</v>
      </c>
      <c r="B193" s="2" t="s">
        <v>302</v>
      </c>
      <c r="D193" t="str">
        <f>IF(ISERROR(1/VLOOKUP($B193,Kraftvärmeprod!$B$1:$D$600,MATCH("Total värmeproduktion i kraftvärmeverk i kombinerad drift (GWh)",Kraftvärmeprod!$B$1:$AV$1,0),FALSE)),"Ej kraftvärme","Alternativproduktionsmetoden")</f>
        <v>Ej kraftvärme</v>
      </c>
      <c r="E193" s="115" t="str">
        <f>IF(ISERROR(1/VLOOKUP($B193,Kraftvärmeprod!$B$1:$BD$600,MATCH("Total värmeproduktion i kraftvärmeverk i kombinerad drift (GWh)",Kraftvärmeprod!$B$1:$AV$1,0),FALSE)),"",VLOOKUP($B193,'Slutlig allokering kvv'!$B$1:$BC$479,MATCH(E$1,'Slutlig allokering kvv'!$B$1:$AU$1,0),FALSE))</f>
        <v/>
      </c>
      <c r="F193" t="str">
        <f>IF(ISERROR(1/VLOOKUP($B193,Kraftvärmeprod!$B$1:$AV$600,MATCH("Producerad elenergi i kraftvärmeverk (GWh)",Kraftvärmeprod!$B$1:$AV$1,0),FALSE)),"",VLOOKUP($B193,Kraftvärmeprod!$B$1:$AV$600,MATCH("Producerad elenergi i kraftvärmeverk (GWh)",Kraftvärmeprod!$B$1:$AV$1,0),FALSE))</f>
        <v/>
      </c>
      <c r="G193" t="str">
        <f>IF(ISERROR(1/VLOOKUP($B193,Miljö!$B$1:$T$600,MATCH("Såld mängd produktionsspecifik fjärrvärme (GWh)",Miljö!$B$1:$T$1,0),FALSE)),"",VLOOKUP($B193,Miljö!$B$1:$T$600,MATCH("Såld mängd produktionsspecifik fjärrvärme (GWh)",Miljö!$B$1:$T$1,0),FALSE))</f>
        <v/>
      </c>
      <c r="J193" t="str">
        <f t="shared" si="2"/>
        <v>Nevel AB</v>
      </c>
    </row>
    <row r="194" spans="1:10">
      <c r="A194" s="2" t="s">
        <v>294</v>
      </c>
      <c r="B194" s="2" t="s">
        <v>303</v>
      </c>
      <c r="D194" t="str">
        <f>IF(ISERROR(1/VLOOKUP($B194,Kraftvärmeprod!$B$1:$D$600,MATCH("Total värmeproduktion i kraftvärmeverk i kombinerad drift (GWh)",Kraftvärmeprod!$B$1:$AV$1,0),FALSE)),"Ej kraftvärme","Alternativproduktionsmetoden")</f>
        <v>Ej kraftvärme</v>
      </c>
      <c r="E194" s="115" t="str">
        <f>IF(ISERROR(1/VLOOKUP($B194,Kraftvärmeprod!$B$1:$BD$600,MATCH("Total värmeproduktion i kraftvärmeverk i kombinerad drift (GWh)",Kraftvärmeprod!$B$1:$AV$1,0),FALSE)),"",VLOOKUP($B194,'Slutlig allokering kvv'!$B$1:$BC$479,MATCH(E$1,'Slutlig allokering kvv'!$B$1:$AU$1,0),FALSE))</f>
        <v/>
      </c>
      <c r="F194" t="str">
        <f>IF(ISERROR(1/VLOOKUP($B194,Kraftvärmeprod!$B$1:$AV$600,MATCH("Producerad elenergi i kraftvärmeverk (GWh)",Kraftvärmeprod!$B$1:$AV$1,0),FALSE)),"",VLOOKUP($B194,Kraftvärmeprod!$B$1:$AV$600,MATCH("Producerad elenergi i kraftvärmeverk (GWh)",Kraftvärmeprod!$B$1:$AV$1,0),FALSE))</f>
        <v/>
      </c>
      <c r="G194" t="str">
        <f>IF(ISERROR(1/VLOOKUP($B194,Miljö!$B$1:$T$600,MATCH("Såld mängd produktionsspecifik fjärrvärme (GWh)",Miljö!$B$1:$T$1,0),FALSE)),"",VLOOKUP($B194,Miljö!$B$1:$T$600,MATCH("Såld mängd produktionsspecifik fjärrvärme (GWh)",Miljö!$B$1:$T$1,0),FALSE))</f>
        <v/>
      </c>
      <c r="J194" t="str">
        <f t="shared" si="2"/>
        <v>Nevel AB</v>
      </c>
    </row>
    <row r="195" spans="1:10">
      <c r="A195" s="2" t="s">
        <v>294</v>
      </c>
      <c r="B195" s="2" t="s">
        <v>304</v>
      </c>
      <c r="D195" t="str">
        <f>IF(ISERROR(1/VLOOKUP($B195,Kraftvärmeprod!$B$1:$D$600,MATCH("Total värmeproduktion i kraftvärmeverk i kombinerad drift (GWh)",Kraftvärmeprod!$B$1:$AV$1,0),FALSE)),"Ej kraftvärme","Alternativproduktionsmetoden")</f>
        <v>Ej kraftvärme</v>
      </c>
      <c r="E195" s="115" t="str">
        <f>IF(ISERROR(1/VLOOKUP($B195,Kraftvärmeprod!$B$1:$BD$600,MATCH("Total värmeproduktion i kraftvärmeverk i kombinerad drift (GWh)",Kraftvärmeprod!$B$1:$AV$1,0),FALSE)),"",VLOOKUP($B195,'Slutlig allokering kvv'!$B$1:$BC$479,MATCH(E$1,'Slutlig allokering kvv'!$B$1:$AU$1,0),FALSE))</f>
        <v/>
      </c>
      <c r="F195" t="str">
        <f>IF(ISERROR(1/VLOOKUP($B195,Kraftvärmeprod!$B$1:$AV$600,MATCH("Producerad elenergi i kraftvärmeverk (GWh)",Kraftvärmeprod!$B$1:$AV$1,0),FALSE)),"",VLOOKUP($B195,Kraftvärmeprod!$B$1:$AV$600,MATCH("Producerad elenergi i kraftvärmeverk (GWh)",Kraftvärmeprod!$B$1:$AV$1,0),FALSE))</f>
        <v/>
      </c>
      <c r="G195" t="str">
        <f>IF(ISERROR(1/VLOOKUP($B195,Miljö!$B$1:$T$600,MATCH("Såld mängd produktionsspecifik fjärrvärme (GWh)",Miljö!$B$1:$T$1,0),FALSE)),"",VLOOKUP($B195,Miljö!$B$1:$T$600,MATCH("Såld mängd produktionsspecifik fjärrvärme (GWh)",Miljö!$B$1:$T$1,0),FALSE))</f>
        <v/>
      </c>
      <c r="J195" t="str">
        <f t="shared" ref="J195:J258" si="3">A195</f>
        <v>Nevel AB</v>
      </c>
    </row>
    <row r="196" spans="1:10">
      <c r="A196" s="2" t="s">
        <v>294</v>
      </c>
      <c r="B196" s="2" t="s">
        <v>306</v>
      </c>
      <c r="D196" t="str">
        <f>IF(ISERROR(1/VLOOKUP($B196,Kraftvärmeprod!$B$1:$D$600,MATCH("Total värmeproduktion i kraftvärmeverk i kombinerad drift (GWh)",Kraftvärmeprod!$B$1:$AV$1,0),FALSE)),"Ej kraftvärme","Alternativproduktionsmetoden")</f>
        <v>Ej kraftvärme</v>
      </c>
      <c r="E196" s="115" t="str">
        <f>IF(ISERROR(1/VLOOKUP($B196,Kraftvärmeprod!$B$1:$BD$600,MATCH("Total värmeproduktion i kraftvärmeverk i kombinerad drift (GWh)",Kraftvärmeprod!$B$1:$AV$1,0),FALSE)),"",VLOOKUP($B196,'Slutlig allokering kvv'!$B$1:$BC$479,MATCH(E$1,'Slutlig allokering kvv'!$B$1:$AU$1,0),FALSE))</f>
        <v/>
      </c>
      <c r="F196" t="str">
        <f>IF(ISERROR(1/VLOOKUP($B196,Kraftvärmeprod!$B$1:$AV$600,MATCH("Producerad elenergi i kraftvärmeverk (GWh)",Kraftvärmeprod!$B$1:$AV$1,0),FALSE)),"",VLOOKUP($B196,Kraftvärmeprod!$B$1:$AV$600,MATCH("Producerad elenergi i kraftvärmeverk (GWh)",Kraftvärmeprod!$B$1:$AV$1,0),FALSE))</f>
        <v/>
      </c>
      <c r="G196" t="str">
        <f>IF(ISERROR(1/VLOOKUP($B196,Miljö!$B$1:$T$600,MATCH("Såld mängd produktionsspecifik fjärrvärme (GWh)",Miljö!$B$1:$T$1,0),FALSE)),"",VLOOKUP($B196,Miljö!$B$1:$T$600,MATCH("Såld mängd produktionsspecifik fjärrvärme (GWh)",Miljö!$B$1:$T$1,0),FALSE))</f>
        <v/>
      </c>
      <c r="J196" t="str">
        <f t="shared" si="3"/>
        <v>Nevel AB</v>
      </c>
    </row>
    <row r="197" spans="1:10">
      <c r="A197" s="2" t="s">
        <v>294</v>
      </c>
      <c r="B197" s="2" t="s">
        <v>307</v>
      </c>
      <c r="D197" t="str">
        <f>IF(ISERROR(1/VLOOKUP($B197,Kraftvärmeprod!$B$1:$D$600,MATCH("Total värmeproduktion i kraftvärmeverk i kombinerad drift (GWh)",Kraftvärmeprod!$B$1:$AV$1,0),FALSE)),"Ej kraftvärme","Alternativproduktionsmetoden")</f>
        <v>Ej kraftvärme</v>
      </c>
      <c r="E197" s="115" t="str">
        <f>IF(ISERROR(1/VLOOKUP($B197,Kraftvärmeprod!$B$1:$BD$600,MATCH("Total värmeproduktion i kraftvärmeverk i kombinerad drift (GWh)",Kraftvärmeprod!$B$1:$AV$1,0),FALSE)),"",VLOOKUP($B197,'Slutlig allokering kvv'!$B$1:$BC$479,MATCH(E$1,'Slutlig allokering kvv'!$B$1:$AU$1,0),FALSE))</f>
        <v/>
      </c>
      <c r="F197" t="str">
        <f>IF(ISERROR(1/VLOOKUP($B197,Kraftvärmeprod!$B$1:$AV$600,MATCH("Producerad elenergi i kraftvärmeverk (GWh)",Kraftvärmeprod!$B$1:$AV$1,0),FALSE)),"",VLOOKUP($B197,Kraftvärmeprod!$B$1:$AV$600,MATCH("Producerad elenergi i kraftvärmeverk (GWh)",Kraftvärmeprod!$B$1:$AV$1,0),FALSE))</f>
        <v/>
      </c>
      <c r="G197" t="str">
        <f>IF(ISERROR(1/VLOOKUP($B197,Miljö!$B$1:$T$600,MATCH("Såld mängd produktionsspecifik fjärrvärme (GWh)",Miljö!$B$1:$T$1,0),FALSE)),"",VLOOKUP($B197,Miljö!$B$1:$T$600,MATCH("Såld mängd produktionsspecifik fjärrvärme (GWh)",Miljö!$B$1:$T$1,0),FALSE))</f>
        <v/>
      </c>
      <c r="J197" t="str">
        <f t="shared" si="3"/>
        <v>Nevel AB</v>
      </c>
    </row>
    <row r="198" spans="1:10">
      <c r="A198" s="2" t="s">
        <v>294</v>
      </c>
      <c r="B198" s="2" t="s">
        <v>308</v>
      </c>
      <c r="D198" t="str">
        <f>IF(ISERROR(1/VLOOKUP($B198,Kraftvärmeprod!$B$1:$D$600,MATCH("Total värmeproduktion i kraftvärmeverk i kombinerad drift (GWh)",Kraftvärmeprod!$B$1:$AV$1,0),FALSE)),"Ej kraftvärme","Alternativproduktionsmetoden")</f>
        <v>Ej kraftvärme</v>
      </c>
      <c r="E198" s="115" t="str">
        <f>IF(ISERROR(1/VLOOKUP($B198,Kraftvärmeprod!$B$1:$BD$600,MATCH("Total värmeproduktion i kraftvärmeverk i kombinerad drift (GWh)",Kraftvärmeprod!$B$1:$AV$1,0),FALSE)),"",VLOOKUP($B198,'Slutlig allokering kvv'!$B$1:$BC$479,MATCH(E$1,'Slutlig allokering kvv'!$B$1:$AU$1,0),FALSE))</f>
        <v/>
      </c>
      <c r="F198" t="str">
        <f>IF(ISERROR(1/VLOOKUP($B198,Kraftvärmeprod!$B$1:$AV$600,MATCH("Producerad elenergi i kraftvärmeverk (GWh)",Kraftvärmeprod!$B$1:$AV$1,0),FALSE)),"",VLOOKUP($B198,Kraftvärmeprod!$B$1:$AV$600,MATCH("Producerad elenergi i kraftvärmeverk (GWh)",Kraftvärmeprod!$B$1:$AV$1,0),FALSE))</f>
        <v/>
      </c>
      <c r="G198" t="str">
        <f>IF(ISERROR(1/VLOOKUP($B198,Miljö!$B$1:$T$600,MATCH("Såld mängd produktionsspecifik fjärrvärme (GWh)",Miljö!$B$1:$T$1,0),FALSE)),"",VLOOKUP($B198,Miljö!$B$1:$T$600,MATCH("Såld mängd produktionsspecifik fjärrvärme (GWh)",Miljö!$B$1:$T$1,0),FALSE))</f>
        <v/>
      </c>
      <c r="J198" t="str">
        <f t="shared" si="3"/>
        <v>Nevel AB</v>
      </c>
    </row>
    <row r="199" spans="1:10">
      <c r="A199" s="2" t="s">
        <v>294</v>
      </c>
      <c r="B199" s="2" t="s">
        <v>309</v>
      </c>
      <c r="D199" t="str">
        <f>IF(ISERROR(1/VLOOKUP($B199,Kraftvärmeprod!$B$1:$D$600,MATCH("Total värmeproduktion i kraftvärmeverk i kombinerad drift (GWh)",Kraftvärmeprod!$B$1:$AV$1,0),FALSE)),"Ej kraftvärme","Alternativproduktionsmetoden")</f>
        <v>Ej kraftvärme</v>
      </c>
      <c r="E199" s="115" t="str">
        <f>IF(ISERROR(1/VLOOKUP($B199,Kraftvärmeprod!$B$1:$BD$600,MATCH("Total värmeproduktion i kraftvärmeverk i kombinerad drift (GWh)",Kraftvärmeprod!$B$1:$AV$1,0),FALSE)),"",VLOOKUP($B199,'Slutlig allokering kvv'!$B$1:$BC$479,MATCH(E$1,'Slutlig allokering kvv'!$B$1:$AU$1,0),FALSE))</f>
        <v/>
      </c>
      <c r="F199" t="str">
        <f>IF(ISERROR(1/VLOOKUP($B199,Kraftvärmeprod!$B$1:$AV$600,MATCH("Producerad elenergi i kraftvärmeverk (GWh)",Kraftvärmeprod!$B$1:$AV$1,0),FALSE)),"",VLOOKUP($B199,Kraftvärmeprod!$B$1:$AV$600,MATCH("Producerad elenergi i kraftvärmeverk (GWh)",Kraftvärmeprod!$B$1:$AV$1,0),FALSE))</f>
        <v/>
      </c>
      <c r="G199" t="str">
        <f>IF(ISERROR(1/VLOOKUP($B199,Miljö!$B$1:$T$600,MATCH("Såld mängd produktionsspecifik fjärrvärme (GWh)",Miljö!$B$1:$T$1,0),FALSE)),"",VLOOKUP($B199,Miljö!$B$1:$T$600,MATCH("Såld mängd produktionsspecifik fjärrvärme (GWh)",Miljö!$B$1:$T$1,0),FALSE))</f>
        <v/>
      </c>
      <c r="J199" t="str">
        <f t="shared" si="3"/>
        <v>Nevel AB</v>
      </c>
    </row>
    <row r="200" spans="1:10">
      <c r="A200" s="2" t="s">
        <v>294</v>
      </c>
      <c r="B200" s="2" t="s">
        <v>310</v>
      </c>
      <c r="D200" t="str">
        <f>IF(ISERROR(1/VLOOKUP($B200,Kraftvärmeprod!$B$1:$D$600,MATCH("Total värmeproduktion i kraftvärmeverk i kombinerad drift (GWh)",Kraftvärmeprod!$B$1:$AV$1,0),FALSE)),"Ej kraftvärme","Alternativproduktionsmetoden")</f>
        <v>Ej kraftvärme</v>
      </c>
      <c r="E200" s="115" t="str">
        <f>IF(ISERROR(1/VLOOKUP($B200,Kraftvärmeprod!$B$1:$BD$600,MATCH("Total värmeproduktion i kraftvärmeverk i kombinerad drift (GWh)",Kraftvärmeprod!$B$1:$AV$1,0),FALSE)),"",VLOOKUP($B200,'Slutlig allokering kvv'!$B$1:$BC$479,MATCH(E$1,'Slutlig allokering kvv'!$B$1:$AU$1,0),FALSE))</f>
        <v/>
      </c>
      <c r="F200" t="str">
        <f>IF(ISERROR(1/VLOOKUP($B200,Kraftvärmeprod!$B$1:$AV$600,MATCH("Producerad elenergi i kraftvärmeverk (GWh)",Kraftvärmeprod!$B$1:$AV$1,0),FALSE)),"",VLOOKUP($B200,Kraftvärmeprod!$B$1:$AV$600,MATCH("Producerad elenergi i kraftvärmeverk (GWh)",Kraftvärmeprod!$B$1:$AV$1,0),FALSE))</f>
        <v/>
      </c>
      <c r="G200" t="str">
        <f>IF(ISERROR(1/VLOOKUP($B200,Miljö!$B$1:$T$600,MATCH("Såld mängd produktionsspecifik fjärrvärme (GWh)",Miljö!$B$1:$T$1,0),FALSE)),"",VLOOKUP($B200,Miljö!$B$1:$T$600,MATCH("Såld mängd produktionsspecifik fjärrvärme (GWh)",Miljö!$B$1:$T$1,0),FALSE))</f>
        <v/>
      </c>
      <c r="J200" t="str">
        <f t="shared" si="3"/>
        <v>Nevel AB</v>
      </c>
    </row>
    <row r="201" spans="1:10">
      <c r="A201" s="2" t="s">
        <v>294</v>
      </c>
      <c r="B201" s="2" t="s">
        <v>311</v>
      </c>
      <c r="D201" t="str">
        <f>IF(ISERROR(1/VLOOKUP($B201,Kraftvärmeprod!$B$1:$D$600,MATCH("Total värmeproduktion i kraftvärmeverk i kombinerad drift (GWh)",Kraftvärmeprod!$B$1:$AV$1,0),FALSE)),"Ej kraftvärme","Alternativproduktionsmetoden")</f>
        <v>Ej kraftvärme</v>
      </c>
      <c r="E201" s="115" t="str">
        <f>IF(ISERROR(1/VLOOKUP($B201,Kraftvärmeprod!$B$1:$BD$600,MATCH("Total värmeproduktion i kraftvärmeverk i kombinerad drift (GWh)",Kraftvärmeprod!$B$1:$AV$1,0),FALSE)),"",VLOOKUP($B201,'Slutlig allokering kvv'!$B$1:$BC$479,MATCH(E$1,'Slutlig allokering kvv'!$B$1:$AU$1,0),FALSE))</f>
        <v/>
      </c>
      <c r="F201" t="str">
        <f>IF(ISERROR(1/VLOOKUP($B201,Kraftvärmeprod!$B$1:$AV$600,MATCH("Producerad elenergi i kraftvärmeverk (GWh)",Kraftvärmeprod!$B$1:$AV$1,0),FALSE)),"",VLOOKUP($B201,Kraftvärmeprod!$B$1:$AV$600,MATCH("Producerad elenergi i kraftvärmeverk (GWh)",Kraftvärmeprod!$B$1:$AV$1,0),FALSE))</f>
        <v/>
      </c>
      <c r="G201" t="str">
        <f>IF(ISERROR(1/VLOOKUP($B201,Miljö!$B$1:$T$600,MATCH("Såld mängd produktionsspecifik fjärrvärme (GWh)",Miljö!$B$1:$T$1,0),FALSE)),"",VLOOKUP($B201,Miljö!$B$1:$T$600,MATCH("Såld mängd produktionsspecifik fjärrvärme (GWh)",Miljö!$B$1:$T$1,0),FALSE))</f>
        <v/>
      </c>
      <c r="J201" t="str">
        <f t="shared" si="3"/>
        <v>Nevel AB</v>
      </c>
    </row>
    <row r="202" spans="1:10">
      <c r="A202" s="2" t="s">
        <v>312</v>
      </c>
      <c r="B202" s="2" t="s">
        <v>313</v>
      </c>
      <c r="D202" t="str">
        <f>IF(ISERROR(1/VLOOKUP($B202,Kraftvärmeprod!$B$1:$D$600,MATCH("Total värmeproduktion i kraftvärmeverk i kombinerad drift (GWh)",Kraftvärmeprod!$B$1:$AV$1,0),FALSE)),"Ej kraftvärme","Alternativproduktionsmetoden")</f>
        <v>Ej kraftvärme</v>
      </c>
      <c r="E202" s="115" t="str">
        <f>IF(ISERROR(1/VLOOKUP($B202,Kraftvärmeprod!$B$1:$BD$600,MATCH("Total värmeproduktion i kraftvärmeverk i kombinerad drift (GWh)",Kraftvärmeprod!$B$1:$AV$1,0),FALSE)),"",VLOOKUP($B202,'Slutlig allokering kvv'!$B$1:$BC$479,MATCH(E$1,'Slutlig allokering kvv'!$B$1:$AU$1,0),FALSE))</f>
        <v/>
      </c>
      <c r="F202" t="str">
        <f>IF(ISERROR(1/VLOOKUP($B202,Kraftvärmeprod!$B$1:$AV$600,MATCH("Producerad elenergi i kraftvärmeverk (GWh)",Kraftvärmeprod!$B$1:$AV$1,0),FALSE)),"",VLOOKUP($B202,Kraftvärmeprod!$B$1:$AV$600,MATCH("Producerad elenergi i kraftvärmeverk (GWh)",Kraftvärmeprod!$B$1:$AV$1,0),FALSE))</f>
        <v/>
      </c>
      <c r="G202" t="str">
        <f>IF(ISERROR(1/VLOOKUP($B202,Miljö!$B$1:$T$600,MATCH("Såld mängd produktionsspecifik fjärrvärme (GWh)",Miljö!$B$1:$T$1,0),FALSE)),"",VLOOKUP($B202,Miljö!$B$1:$T$600,MATCH("Såld mängd produktionsspecifik fjärrvärme (GWh)",Miljö!$B$1:$T$1,0),FALSE))</f>
        <v/>
      </c>
      <c r="J202" t="str">
        <f t="shared" si="3"/>
        <v>Njudung Energi Sävsjö AB</v>
      </c>
    </row>
    <row r="203" spans="1:10">
      <c r="A203" s="2" t="s">
        <v>312</v>
      </c>
      <c r="B203" s="2" t="s">
        <v>314</v>
      </c>
      <c r="D203" t="str">
        <f>IF(ISERROR(1/VLOOKUP($B203,Kraftvärmeprod!$B$1:$D$600,MATCH("Total värmeproduktion i kraftvärmeverk i kombinerad drift (GWh)",Kraftvärmeprod!$B$1:$AV$1,0),FALSE)),"Ej kraftvärme","Alternativproduktionsmetoden")</f>
        <v>Ej kraftvärme</v>
      </c>
      <c r="E203" s="115" t="str">
        <f>IF(ISERROR(1/VLOOKUP($B203,Kraftvärmeprod!$B$1:$BD$600,MATCH("Total värmeproduktion i kraftvärmeverk i kombinerad drift (GWh)",Kraftvärmeprod!$B$1:$AV$1,0),FALSE)),"",VLOOKUP($B203,'Slutlig allokering kvv'!$B$1:$BC$479,MATCH(E$1,'Slutlig allokering kvv'!$B$1:$AU$1,0),FALSE))</f>
        <v/>
      </c>
      <c r="F203" t="str">
        <f>IF(ISERROR(1/VLOOKUP($B203,Kraftvärmeprod!$B$1:$AV$600,MATCH("Producerad elenergi i kraftvärmeverk (GWh)",Kraftvärmeprod!$B$1:$AV$1,0),FALSE)),"",VLOOKUP($B203,Kraftvärmeprod!$B$1:$AV$600,MATCH("Producerad elenergi i kraftvärmeverk (GWh)",Kraftvärmeprod!$B$1:$AV$1,0),FALSE))</f>
        <v/>
      </c>
      <c r="G203" t="str">
        <f>IF(ISERROR(1/VLOOKUP($B203,Miljö!$B$1:$T$600,MATCH("Såld mängd produktionsspecifik fjärrvärme (GWh)",Miljö!$B$1:$T$1,0),FALSE)),"",VLOOKUP($B203,Miljö!$B$1:$T$600,MATCH("Såld mängd produktionsspecifik fjärrvärme (GWh)",Miljö!$B$1:$T$1,0),FALSE))</f>
        <v/>
      </c>
      <c r="J203" t="str">
        <f t="shared" si="3"/>
        <v>Njudung Energi Sävsjö AB</v>
      </c>
    </row>
    <row r="204" spans="1:10">
      <c r="A204" s="2" t="s">
        <v>315</v>
      </c>
      <c r="B204" s="2" t="s">
        <v>316</v>
      </c>
      <c r="D204" t="str">
        <f>IF(ISERROR(1/VLOOKUP($B204,Kraftvärmeprod!$B$1:$D$600,MATCH("Total värmeproduktion i kraftvärmeverk i kombinerad drift (GWh)",Kraftvärmeprod!$B$1:$AV$1,0),FALSE)),"Ej kraftvärme","Alternativproduktionsmetoden")</f>
        <v>Ej kraftvärme</v>
      </c>
      <c r="E204" s="115" t="str">
        <f>IF(ISERROR(1/VLOOKUP($B204,Kraftvärmeprod!$B$1:$BD$600,MATCH("Total värmeproduktion i kraftvärmeverk i kombinerad drift (GWh)",Kraftvärmeprod!$B$1:$AV$1,0),FALSE)),"",VLOOKUP($B204,'Slutlig allokering kvv'!$B$1:$BC$479,MATCH(E$1,'Slutlig allokering kvv'!$B$1:$AU$1,0),FALSE))</f>
        <v/>
      </c>
      <c r="F204" t="str">
        <f>IF(ISERROR(1/VLOOKUP($B204,Kraftvärmeprod!$B$1:$AV$600,MATCH("Producerad elenergi i kraftvärmeverk (GWh)",Kraftvärmeprod!$B$1:$AV$1,0),FALSE)),"",VLOOKUP($B204,Kraftvärmeprod!$B$1:$AV$600,MATCH("Producerad elenergi i kraftvärmeverk (GWh)",Kraftvärmeprod!$B$1:$AV$1,0),FALSE))</f>
        <v/>
      </c>
      <c r="G204" t="str">
        <f>IF(ISERROR(1/VLOOKUP($B204,Miljö!$B$1:$T$600,MATCH("Såld mängd produktionsspecifik fjärrvärme (GWh)",Miljö!$B$1:$T$1,0),FALSE)),"",VLOOKUP($B204,Miljö!$B$1:$T$600,MATCH("Såld mängd produktionsspecifik fjärrvärme (GWh)",Miljö!$B$1:$T$1,0),FALSE))</f>
        <v/>
      </c>
      <c r="J204" t="str">
        <f t="shared" si="3"/>
        <v>Njudung Energi Vetlanda AB</v>
      </c>
    </row>
    <row r="205" spans="1:10">
      <c r="A205" s="2" t="s">
        <v>315</v>
      </c>
      <c r="B205" s="2" t="s">
        <v>317</v>
      </c>
      <c r="D205" t="str">
        <f>IF(ISERROR(1/VLOOKUP($B205,Kraftvärmeprod!$B$1:$D$600,MATCH("Total värmeproduktion i kraftvärmeverk i kombinerad drift (GWh)",Kraftvärmeprod!$B$1:$AV$1,0),FALSE)),"Ej kraftvärme","Alternativproduktionsmetoden")</f>
        <v>Alternativproduktionsmetoden</v>
      </c>
      <c r="E205" s="115">
        <f>IF(ISERROR(1/VLOOKUP($B205,Kraftvärmeprod!$B$1:$BD$600,MATCH("Total värmeproduktion i kraftvärmeverk i kombinerad drift (GWh)",Kraftvärmeprod!$B$1:$AV$1,0),FALSE)),"",VLOOKUP($B205,'Slutlig allokering kvv'!$B$1:$BC$479,MATCH(E$1,'Slutlig allokering kvv'!$B$1:$AU$1,0),FALSE))</f>
        <v>0.65497743452834989</v>
      </c>
      <c r="F205">
        <f>IF(ISERROR(1/VLOOKUP($B205,Kraftvärmeprod!$B$1:$AV$600,MATCH("Producerad elenergi i kraftvärmeverk (GWh)",Kraftvärmeprod!$B$1:$AV$1,0),FALSE)),"",VLOOKUP($B205,Kraftvärmeprod!$B$1:$AV$600,MATCH("Producerad elenergi i kraftvärmeverk (GWh)",Kraftvärmeprod!$B$1:$AV$1,0),FALSE))</f>
        <v>18.664999999999999</v>
      </c>
      <c r="G205" t="str">
        <f>IF(ISERROR(1/VLOOKUP($B205,Miljö!$B$1:$T$600,MATCH("Såld mängd produktionsspecifik fjärrvärme (GWh)",Miljö!$B$1:$T$1,0),FALSE)),"",VLOOKUP($B205,Miljö!$B$1:$T$600,MATCH("Såld mängd produktionsspecifik fjärrvärme (GWh)",Miljö!$B$1:$T$1,0),FALSE))</f>
        <v/>
      </c>
      <c r="J205" t="str">
        <f t="shared" si="3"/>
        <v>Njudung Energi Vetlanda AB</v>
      </c>
    </row>
    <row r="206" spans="1:10">
      <c r="A206" s="2" t="s">
        <v>318</v>
      </c>
      <c r="B206" s="2" t="s">
        <v>319</v>
      </c>
      <c r="D206" t="str">
        <f>IF(ISERROR(1/VLOOKUP($B206,Kraftvärmeprod!$B$1:$D$600,MATCH("Total värmeproduktion i kraftvärmeverk i kombinerad drift (GWh)",Kraftvärmeprod!$B$1:$AV$1,0),FALSE)),"Ej kraftvärme","Alternativproduktionsmetoden")</f>
        <v>Ej kraftvärme</v>
      </c>
      <c r="E206" s="115" t="str">
        <f>IF(ISERROR(1/VLOOKUP($B206,Kraftvärmeprod!$B$1:$BD$600,MATCH("Total värmeproduktion i kraftvärmeverk i kombinerad drift (GWh)",Kraftvärmeprod!$B$1:$AV$1,0),FALSE)),"",VLOOKUP($B206,'Slutlig allokering kvv'!$B$1:$BC$479,MATCH(E$1,'Slutlig allokering kvv'!$B$1:$AU$1,0),FALSE))</f>
        <v/>
      </c>
      <c r="F206" t="str">
        <f>IF(ISERROR(1/VLOOKUP($B206,Kraftvärmeprod!$B$1:$AV$600,MATCH("Producerad elenergi i kraftvärmeverk (GWh)",Kraftvärmeprod!$B$1:$AV$1,0),FALSE)),"",VLOOKUP($B206,Kraftvärmeprod!$B$1:$AV$600,MATCH("Producerad elenergi i kraftvärmeverk (GWh)",Kraftvärmeprod!$B$1:$AV$1,0),FALSE))</f>
        <v/>
      </c>
      <c r="G206" t="str">
        <f>IF(ISERROR(1/VLOOKUP($B206,Miljö!$B$1:$T$600,MATCH("Såld mängd produktionsspecifik fjärrvärme (GWh)",Miljö!$B$1:$T$1,0),FALSE)),"",VLOOKUP($B206,Miljö!$B$1:$T$600,MATCH("Såld mängd produktionsspecifik fjärrvärme (GWh)",Miljö!$B$1:$T$1,0),FALSE))</f>
        <v/>
      </c>
      <c r="J206" t="str">
        <f t="shared" si="3"/>
        <v>Nordanstigs Fjärrvärme AB</v>
      </c>
    </row>
    <row r="207" spans="1:10">
      <c r="A207" s="2" t="s">
        <v>320</v>
      </c>
      <c r="B207" s="2" t="s">
        <v>321</v>
      </c>
      <c r="D207" t="str">
        <f>IF(ISERROR(1/VLOOKUP($B207,Kraftvärmeprod!$B$1:$D$600,MATCH("Total värmeproduktion i kraftvärmeverk i kombinerad drift (GWh)",Kraftvärmeprod!$B$1:$AV$1,0),FALSE)),"Ej kraftvärme","Alternativproduktionsmetoden")</f>
        <v>Ej kraftvärme</v>
      </c>
      <c r="E207" s="115" t="str">
        <f>IF(ISERROR(1/VLOOKUP($B207,Kraftvärmeprod!$B$1:$BD$600,MATCH("Total värmeproduktion i kraftvärmeverk i kombinerad drift (GWh)",Kraftvärmeprod!$B$1:$AV$1,0),FALSE)),"",VLOOKUP($B207,'Slutlig allokering kvv'!$B$1:$BC$479,MATCH(E$1,'Slutlig allokering kvv'!$B$1:$AU$1,0),FALSE))</f>
        <v/>
      </c>
      <c r="F207" t="str">
        <f>IF(ISERROR(1/VLOOKUP($B207,Kraftvärmeprod!$B$1:$AV$600,MATCH("Producerad elenergi i kraftvärmeverk (GWh)",Kraftvärmeprod!$B$1:$AV$1,0),FALSE)),"",VLOOKUP($B207,Kraftvärmeprod!$B$1:$AV$600,MATCH("Producerad elenergi i kraftvärmeverk (GWh)",Kraftvärmeprod!$B$1:$AV$1,0),FALSE))</f>
        <v/>
      </c>
      <c r="G207">
        <f>IF(ISERROR(1/VLOOKUP($B207,Miljö!$B$1:$T$600,MATCH("Såld mängd produktionsspecifik fjärrvärme (GWh)",Miljö!$B$1:$T$1,0),FALSE)),"",VLOOKUP($B207,Miljö!$B$1:$T$600,MATCH("Såld mängd produktionsspecifik fjärrvärme (GWh)",Miljö!$B$1:$T$1,0),FALSE))</f>
        <v>3.5550000000000002</v>
      </c>
      <c r="J207" t="str">
        <f t="shared" si="3"/>
        <v>Norrenergi AB</v>
      </c>
    </row>
    <row r="208" spans="1:10">
      <c r="A208" s="2" t="s">
        <v>322</v>
      </c>
      <c r="B208" s="2" t="s">
        <v>323</v>
      </c>
      <c r="D208" t="str">
        <f>IF(ISERROR(1/VLOOKUP($B208,Kraftvärmeprod!$B$1:$D$600,MATCH("Total värmeproduktion i kraftvärmeverk i kombinerad drift (GWh)",Kraftvärmeprod!$B$1:$AV$1,0),FALSE)),"Ej kraftvärme","Alternativproduktionsmetoden")</f>
        <v>Ej kraftvärme</v>
      </c>
      <c r="E208" s="115" t="str">
        <f>IF(ISERROR(1/VLOOKUP($B208,Kraftvärmeprod!$B$1:$BD$600,MATCH("Total värmeproduktion i kraftvärmeverk i kombinerad drift (GWh)",Kraftvärmeprod!$B$1:$AV$1,0),FALSE)),"",VLOOKUP($B208,'Slutlig allokering kvv'!$B$1:$BC$479,MATCH(E$1,'Slutlig allokering kvv'!$B$1:$AU$1,0),FALSE))</f>
        <v/>
      </c>
      <c r="F208" t="str">
        <f>IF(ISERROR(1/VLOOKUP($B208,Kraftvärmeprod!$B$1:$AV$600,MATCH("Producerad elenergi i kraftvärmeverk (GWh)",Kraftvärmeprod!$B$1:$AV$1,0),FALSE)),"",VLOOKUP($B208,Kraftvärmeprod!$B$1:$AV$600,MATCH("Producerad elenergi i kraftvärmeverk (GWh)",Kraftvärmeprod!$B$1:$AV$1,0),FALSE))</f>
        <v/>
      </c>
      <c r="G208" t="str">
        <f>IF(ISERROR(1/VLOOKUP($B208,Miljö!$B$1:$T$600,MATCH("Såld mängd produktionsspecifik fjärrvärme (GWh)",Miljö!$B$1:$T$1,0),FALSE)),"",VLOOKUP($B208,Miljö!$B$1:$T$600,MATCH("Såld mängd produktionsspecifik fjärrvärme (GWh)",Miljö!$B$1:$T$1,0),FALSE))</f>
        <v/>
      </c>
      <c r="J208" t="str">
        <f t="shared" si="3"/>
        <v>Norrtälje Energi AB</v>
      </c>
    </row>
    <row r="209" spans="1:10">
      <c r="A209" s="2" t="s">
        <v>322</v>
      </c>
      <c r="B209" s="2" t="s">
        <v>324</v>
      </c>
      <c r="D209" t="str">
        <f>IF(ISERROR(1/VLOOKUP($B209,Kraftvärmeprod!$B$1:$D$600,MATCH("Total värmeproduktion i kraftvärmeverk i kombinerad drift (GWh)",Kraftvärmeprod!$B$1:$AV$1,0),FALSE)),"Ej kraftvärme","Alternativproduktionsmetoden")</f>
        <v>Alternativproduktionsmetoden</v>
      </c>
      <c r="E209" s="115">
        <f>IF(ISERROR(1/VLOOKUP($B209,Kraftvärmeprod!$B$1:$BD$600,MATCH("Total värmeproduktion i kraftvärmeverk i kombinerad drift (GWh)",Kraftvärmeprod!$B$1:$AV$1,0),FALSE)),"",VLOOKUP($B209,'Slutlig allokering kvv'!$B$1:$BC$479,MATCH(E$1,'Slutlig allokering kvv'!$B$1:$AU$1,0),FALSE))</f>
        <v>0.70386605567031513</v>
      </c>
      <c r="F209">
        <f>IF(ISERROR(1/VLOOKUP($B209,Kraftvärmeprod!$B$1:$AV$600,MATCH("Producerad elenergi i kraftvärmeverk (GWh)",Kraftvärmeprod!$B$1:$AV$1,0),FALSE)),"",VLOOKUP($B209,Kraftvärmeprod!$B$1:$AV$600,MATCH("Producerad elenergi i kraftvärmeverk (GWh)",Kraftvärmeprod!$B$1:$AV$1,0),FALSE))</f>
        <v>13.010999999999999</v>
      </c>
      <c r="G209" t="str">
        <f>IF(ISERROR(1/VLOOKUP($B209,Miljö!$B$1:$T$600,MATCH("Såld mängd produktionsspecifik fjärrvärme (GWh)",Miljö!$B$1:$T$1,0),FALSE)),"",VLOOKUP($B209,Miljö!$B$1:$T$600,MATCH("Såld mängd produktionsspecifik fjärrvärme (GWh)",Miljö!$B$1:$T$1,0),FALSE))</f>
        <v/>
      </c>
      <c r="J209" t="str">
        <f t="shared" si="3"/>
        <v>Norrtälje Energi AB</v>
      </c>
    </row>
    <row r="210" spans="1:10">
      <c r="A210" s="2" t="s">
        <v>322</v>
      </c>
      <c r="B210" s="2" t="s">
        <v>325</v>
      </c>
      <c r="D210" t="str">
        <f>IF(ISERROR(1/VLOOKUP($B210,Kraftvärmeprod!$B$1:$D$600,MATCH("Total värmeproduktion i kraftvärmeverk i kombinerad drift (GWh)",Kraftvärmeprod!$B$1:$AV$1,0),FALSE)),"Ej kraftvärme","Alternativproduktionsmetoden")</f>
        <v>Ej kraftvärme</v>
      </c>
      <c r="E210" s="115" t="str">
        <f>IF(ISERROR(1/VLOOKUP($B210,Kraftvärmeprod!$B$1:$BD$600,MATCH("Total värmeproduktion i kraftvärmeverk i kombinerad drift (GWh)",Kraftvärmeprod!$B$1:$AV$1,0),FALSE)),"",VLOOKUP($B210,'Slutlig allokering kvv'!$B$1:$BC$479,MATCH(E$1,'Slutlig allokering kvv'!$B$1:$AU$1,0),FALSE))</f>
        <v/>
      </c>
      <c r="F210" t="str">
        <f>IF(ISERROR(1/VLOOKUP($B210,Kraftvärmeprod!$B$1:$AV$600,MATCH("Producerad elenergi i kraftvärmeverk (GWh)",Kraftvärmeprod!$B$1:$AV$1,0),FALSE)),"",VLOOKUP($B210,Kraftvärmeprod!$B$1:$AV$600,MATCH("Producerad elenergi i kraftvärmeverk (GWh)",Kraftvärmeprod!$B$1:$AV$1,0),FALSE))</f>
        <v/>
      </c>
      <c r="G210" t="str">
        <f>IF(ISERROR(1/VLOOKUP($B210,Miljö!$B$1:$T$600,MATCH("Såld mängd produktionsspecifik fjärrvärme (GWh)",Miljö!$B$1:$T$1,0),FALSE)),"",VLOOKUP($B210,Miljö!$B$1:$T$600,MATCH("Såld mängd produktionsspecifik fjärrvärme (GWh)",Miljö!$B$1:$T$1,0),FALSE))</f>
        <v/>
      </c>
      <c r="J210" t="str">
        <f t="shared" si="3"/>
        <v>Norrtälje Energi AB</v>
      </c>
    </row>
    <row r="211" spans="1:10">
      <c r="A211" s="2" t="s">
        <v>326</v>
      </c>
      <c r="B211" s="2" t="s">
        <v>327</v>
      </c>
      <c r="D211" t="str">
        <f>IF(ISERROR(1/VLOOKUP($B211,Kraftvärmeprod!$B$1:$D$600,MATCH("Total värmeproduktion i kraftvärmeverk i kombinerad drift (GWh)",Kraftvärmeprod!$B$1:$AV$1,0),FALSE)),"Ej kraftvärme","Alternativproduktionsmetoden")</f>
        <v>Alternativproduktionsmetoden</v>
      </c>
      <c r="E211" s="115">
        <f>IF(ISERROR(1/VLOOKUP($B211,Kraftvärmeprod!$B$1:$BD$600,MATCH("Total värmeproduktion i kraftvärmeverk i kombinerad drift (GWh)",Kraftvärmeprod!$B$1:$AV$1,0),FALSE)),"",VLOOKUP($B211,'Slutlig allokering kvv'!$B$1:$BC$479,MATCH(E$1,'Slutlig allokering kvv'!$B$1:$AU$1,0),FALSE))</f>
        <v>0.86331457286432156</v>
      </c>
      <c r="F211">
        <f>IF(ISERROR(1/VLOOKUP($B211,Kraftvärmeprod!$B$1:$AV$600,MATCH("Producerad elenergi i kraftvärmeverk (GWh)",Kraftvärmeprod!$B$1:$AV$1,0),FALSE)),"",VLOOKUP($B211,Kraftvärmeprod!$B$1:$AV$600,MATCH("Producerad elenergi i kraftvärmeverk (GWh)",Kraftvärmeprod!$B$1:$AV$1,0),FALSE))</f>
        <v>6.9</v>
      </c>
      <c r="G211" t="str">
        <f>IF(ISERROR(1/VLOOKUP($B211,Miljö!$B$1:$T$600,MATCH("Såld mängd produktionsspecifik fjärrvärme (GWh)",Miljö!$B$1:$T$1,0),FALSE)),"",VLOOKUP($B211,Miljö!$B$1:$T$600,MATCH("Såld mängd produktionsspecifik fjärrvärme (GWh)",Miljö!$B$1:$T$1,0),FALSE))</f>
        <v/>
      </c>
      <c r="J211" t="str">
        <f t="shared" si="3"/>
        <v>Nybro Energi AB</v>
      </c>
    </row>
    <row r="212" spans="1:10">
      <c r="A212" s="2" t="s">
        <v>328</v>
      </c>
      <c r="B212" s="2" t="s">
        <v>329</v>
      </c>
      <c r="D212" t="str">
        <f>IF(ISERROR(1/VLOOKUP($B212,Kraftvärmeprod!$B$1:$D$600,MATCH("Total värmeproduktion i kraftvärmeverk i kombinerad drift (GWh)",Kraftvärmeprod!$B$1:$AV$1,0),FALSE)),"Ej kraftvärme","Alternativproduktionsmetoden")</f>
        <v>Ej kraftvärme</v>
      </c>
      <c r="E212" s="115" t="str">
        <f>IF(ISERROR(1/VLOOKUP($B212,Kraftvärmeprod!$B$1:$BD$600,MATCH("Total värmeproduktion i kraftvärmeverk i kombinerad drift (GWh)",Kraftvärmeprod!$B$1:$AV$1,0),FALSE)),"",VLOOKUP($B212,'Slutlig allokering kvv'!$B$1:$BC$479,MATCH(E$1,'Slutlig allokering kvv'!$B$1:$AU$1,0),FALSE))</f>
        <v/>
      </c>
      <c r="F212" t="str">
        <f>IF(ISERROR(1/VLOOKUP($B212,Kraftvärmeprod!$B$1:$AV$600,MATCH("Producerad elenergi i kraftvärmeverk (GWh)",Kraftvärmeprod!$B$1:$AV$1,0),FALSE)),"",VLOOKUP($B212,Kraftvärmeprod!$B$1:$AV$600,MATCH("Producerad elenergi i kraftvärmeverk (GWh)",Kraftvärmeprod!$B$1:$AV$1,0),FALSE))</f>
        <v/>
      </c>
      <c r="G212" t="str">
        <f>IF(ISERROR(1/VLOOKUP($B212,Miljö!$B$1:$T$600,MATCH("Såld mängd produktionsspecifik fjärrvärme (GWh)",Miljö!$B$1:$T$1,0),FALSE)),"",VLOOKUP($B212,Miljö!$B$1:$T$600,MATCH("Såld mängd produktionsspecifik fjärrvärme (GWh)",Miljö!$B$1:$T$1,0),FALSE))</f>
        <v/>
      </c>
      <c r="J212" t="str">
        <f t="shared" si="3"/>
        <v>Nässjö Affärsverk AB</v>
      </c>
    </row>
    <row r="213" spans="1:10">
      <c r="A213" s="2" t="s">
        <v>328</v>
      </c>
      <c r="B213" s="2" t="s">
        <v>330</v>
      </c>
      <c r="D213" t="str">
        <f>IF(ISERROR(1/VLOOKUP($B213,Kraftvärmeprod!$B$1:$D$600,MATCH("Total värmeproduktion i kraftvärmeverk i kombinerad drift (GWh)",Kraftvärmeprod!$B$1:$AV$1,0),FALSE)),"Ej kraftvärme","Alternativproduktionsmetoden")</f>
        <v>Ej kraftvärme</v>
      </c>
      <c r="E213" s="115" t="str">
        <f>IF(ISERROR(1/VLOOKUP($B213,Kraftvärmeprod!$B$1:$BD$600,MATCH("Total värmeproduktion i kraftvärmeverk i kombinerad drift (GWh)",Kraftvärmeprod!$B$1:$AV$1,0),FALSE)),"",VLOOKUP($B213,'Slutlig allokering kvv'!$B$1:$BC$479,MATCH(E$1,'Slutlig allokering kvv'!$B$1:$AU$1,0),FALSE))</f>
        <v/>
      </c>
      <c r="F213" t="str">
        <f>IF(ISERROR(1/VLOOKUP($B213,Kraftvärmeprod!$B$1:$AV$600,MATCH("Producerad elenergi i kraftvärmeverk (GWh)",Kraftvärmeprod!$B$1:$AV$1,0),FALSE)),"",VLOOKUP($B213,Kraftvärmeprod!$B$1:$AV$600,MATCH("Producerad elenergi i kraftvärmeverk (GWh)",Kraftvärmeprod!$B$1:$AV$1,0),FALSE))</f>
        <v/>
      </c>
      <c r="G213" t="str">
        <f>IF(ISERROR(1/VLOOKUP($B213,Miljö!$B$1:$T$600,MATCH("Såld mängd produktionsspecifik fjärrvärme (GWh)",Miljö!$B$1:$T$1,0),FALSE)),"",VLOOKUP($B213,Miljö!$B$1:$T$600,MATCH("Såld mängd produktionsspecifik fjärrvärme (GWh)",Miljö!$B$1:$T$1,0),FALSE))</f>
        <v/>
      </c>
      <c r="J213" t="str">
        <f t="shared" si="3"/>
        <v>Nässjö Affärsverk AB</v>
      </c>
    </row>
    <row r="214" spans="1:10">
      <c r="A214" s="2" t="s">
        <v>328</v>
      </c>
      <c r="B214" s="2" t="s">
        <v>331</v>
      </c>
      <c r="D214" t="str">
        <f>IF(ISERROR(1/VLOOKUP($B214,Kraftvärmeprod!$B$1:$D$600,MATCH("Total värmeproduktion i kraftvärmeverk i kombinerad drift (GWh)",Kraftvärmeprod!$B$1:$AV$1,0),FALSE)),"Ej kraftvärme","Alternativproduktionsmetoden")</f>
        <v>Alternativproduktionsmetoden</v>
      </c>
      <c r="E214" s="115">
        <f>IF(ISERROR(1/VLOOKUP($B214,Kraftvärmeprod!$B$1:$BD$600,MATCH("Total värmeproduktion i kraftvärmeverk i kombinerad drift (GWh)",Kraftvärmeprod!$B$1:$AV$1,0),FALSE)),"",VLOOKUP($B214,'Slutlig allokering kvv'!$B$1:$BC$479,MATCH(E$1,'Slutlig allokering kvv'!$B$1:$AU$1,0),FALSE))</f>
        <v>0.52959094110233873</v>
      </c>
      <c r="F214">
        <f>IF(ISERROR(1/VLOOKUP($B214,Kraftvärmeprod!$B$1:$AV$600,MATCH("Producerad elenergi i kraftvärmeverk (GWh)",Kraftvärmeprod!$B$1:$AV$1,0),FALSE)),"",VLOOKUP($B214,Kraftvärmeprod!$B$1:$AV$600,MATCH("Producerad elenergi i kraftvärmeverk (GWh)",Kraftvärmeprod!$B$1:$AV$1,0),FALSE))</f>
        <v>30.27</v>
      </c>
      <c r="G214" t="str">
        <f>IF(ISERROR(1/VLOOKUP($B214,Miljö!$B$1:$T$600,MATCH("Såld mängd produktionsspecifik fjärrvärme (GWh)",Miljö!$B$1:$T$1,0),FALSE)),"",VLOOKUP($B214,Miljö!$B$1:$T$600,MATCH("Såld mängd produktionsspecifik fjärrvärme (GWh)",Miljö!$B$1:$T$1,0),FALSE))</f>
        <v/>
      </c>
      <c r="J214" t="str">
        <f t="shared" si="3"/>
        <v>Nässjö Affärsverk AB</v>
      </c>
    </row>
    <row r="215" spans="1:10">
      <c r="A215" s="2" t="s">
        <v>332</v>
      </c>
      <c r="B215" s="2" t="s">
        <v>333</v>
      </c>
      <c r="D215" t="str">
        <f>IF(ISERROR(1/VLOOKUP($B215,Kraftvärmeprod!$B$1:$D$600,MATCH("Total värmeproduktion i kraftvärmeverk i kombinerad drift (GWh)",Kraftvärmeprod!$B$1:$AV$1,0),FALSE)),"Ej kraftvärme","Alternativproduktionsmetoden")</f>
        <v>Ej kraftvärme</v>
      </c>
      <c r="E215" s="115" t="str">
        <f>IF(ISERROR(1/VLOOKUP($B215,Kraftvärmeprod!$B$1:$BD$600,MATCH("Total värmeproduktion i kraftvärmeverk i kombinerad drift (GWh)",Kraftvärmeprod!$B$1:$AV$1,0),FALSE)),"",VLOOKUP($B215,'Slutlig allokering kvv'!$B$1:$BC$479,MATCH(E$1,'Slutlig allokering kvv'!$B$1:$AU$1,0),FALSE))</f>
        <v/>
      </c>
      <c r="F215" t="str">
        <f>IF(ISERROR(1/VLOOKUP($B215,Kraftvärmeprod!$B$1:$AV$600,MATCH("Producerad elenergi i kraftvärmeverk (GWh)",Kraftvärmeprod!$B$1:$AV$1,0),FALSE)),"",VLOOKUP($B215,Kraftvärmeprod!$B$1:$AV$600,MATCH("Producerad elenergi i kraftvärmeverk (GWh)",Kraftvärmeprod!$B$1:$AV$1,0),FALSE))</f>
        <v/>
      </c>
      <c r="G215" t="str">
        <f>IF(ISERROR(1/VLOOKUP($B215,Miljö!$B$1:$T$600,MATCH("Såld mängd produktionsspecifik fjärrvärme (GWh)",Miljö!$B$1:$T$1,0),FALSE)),"",VLOOKUP($B215,Miljö!$B$1:$T$600,MATCH("Såld mängd produktionsspecifik fjärrvärme (GWh)",Miljö!$B$1:$T$1,0),FALSE))</f>
        <v/>
      </c>
      <c r="J215" t="str">
        <f t="shared" si="3"/>
        <v>Olofströms Kraft AB</v>
      </c>
    </row>
    <row r="216" spans="1:10">
      <c r="A216" s="2" t="s">
        <v>335</v>
      </c>
      <c r="B216" s="2" t="s">
        <v>336</v>
      </c>
      <c r="D216" t="str">
        <f>IF(ISERROR(1/VLOOKUP($B216,Kraftvärmeprod!$B$1:$D$600,MATCH("Total värmeproduktion i kraftvärmeverk i kombinerad drift (GWh)",Kraftvärmeprod!$B$1:$AV$1,0),FALSE)),"Ej kraftvärme","Alternativproduktionsmetoden")</f>
        <v>Alternativproduktionsmetoden</v>
      </c>
      <c r="E216" s="115">
        <f>IF(ISERROR(1/VLOOKUP($B216,Kraftvärmeprod!$B$1:$BD$600,MATCH("Total värmeproduktion i kraftvärmeverk i kombinerad drift (GWh)",Kraftvärmeprod!$B$1:$AV$1,0),FALSE)),"",VLOOKUP($B216,'Slutlig allokering kvv'!$B$1:$BC$479,MATCH(E$1,'Slutlig allokering kvv'!$B$1:$AU$1,0),FALSE))</f>
        <v>0.76510773694390721</v>
      </c>
      <c r="F216">
        <f>IF(ISERROR(1/VLOOKUP($B216,Kraftvärmeprod!$B$1:$AV$600,MATCH("Producerad elenergi i kraftvärmeverk (GWh)",Kraftvärmeprod!$B$1:$AV$1,0),FALSE)),"",VLOOKUP($B216,Kraftvärmeprod!$B$1:$AV$600,MATCH("Producerad elenergi i kraftvärmeverk (GWh)",Kraftvärmeprod!$B$1:$AV$1,0),FALSE))</f>
        <v>8.8000000000000007</v>
      </c>
      <c r="G216" t="str">
        <f>IF(ISERROR(1/VLOOKUP($B216,Miljö!$B$1:$T$600,MATCH("Såld mängd produktionsspecifik fjärrvärme (GWh)",Miljö!$B$1:$T$1,0),FALSE)),"",VLOOKUP($B216,Miljö!$B$1:$T$600,MATCH("Såld mängd produktionsspecifik fjärrvärme (GWh)",Miljö!$B$1:$T$1,0),FALSE))</f>
        <v/>
      </c>
      <c r="J216" t="str">
        <f t="shared" si="3"/>
        <v>Oskarshamn Energi AB</v>
      </c>
    </row>
    <row r="217" spans="1:10">
      <c r="A217" s="2" t="s">
        <v>337</v>
      </c>
      <c r="B217" s="2" t="s">
        <v>338</v>
      </c>
      <c r="D217" t="str">
        <f>IF(ISERROR(1/VLOOKUP($B217,Kraftvärmeprod!$B$1:$D$600,MATCH("Total värmeproduktion i kraftvärmeverk i kombinerad drift (GWh)",Kraftvärmeprod!$B$1:$AV$1,0),FALSE)),"Ej kraftvärme","Alternativproduktionsmetoden")</f>
        <v>Ej kraftvärme</v>
      </c>
      <c r="E217" s="115" t="str">
        <f>IF(ISERROR(1/VLOOKUP($B217,Kraftvärmeprod!$B$1:$BD$600,MATCH("Total värmeproduktion i kraftvärmeverk i kombinerad drift (GWh)",Kraftvärmeprod!$B$1:$AV$1,0),FALSE)),"",VLOOKUP($B217,'Slutlig allokering kvv'!$B$1:$BC$479,MATCH(E$1,'Slutlig allokering kvv'!$B$1:$AU$1,0),FALSE))</f>
        <v/>
      </c>
      <c r="F217" t="str">
        <f>IF(ISERROR(1/VLOOKUP($B217,Kraftvärmeprod!$B$1:$AV$600,MATCH("Producerad elenergi i kraftvärmeverk (GWh)",Kraftvärmeprod!$B$1:$AV$1,0),FALSE)),"",VLOOKUP($B217,Kraftvärmeprod!$B$1:$AV$600,MATCH("Producerad elenergi i kraftvärmeverk (GWh)",Kraftvärmeprod!$B$1:$AV$1,0),FALSE))</f>
        <v/>
      </c>
      <c r="G217" t="str">
        <f>IF(ISERROR(1/VLOOKUP($B217,Miljö!$B$1:$T$600,MATCH("Såld mängd produktionsspecifik fjärrvärme (GWh)",Miljö!$B$1:$T$1,0),FALSE)),"",VLOOKUP($B217,Miljö!$B$1:$T$600,MATCH("Såld mängd produktionsspecifik fjärrvärme (GWh)",Miljö!$B$1:$T$1,0),FALSE))</f>
        <v/>
      </c>
      <c r="J217" t="str">
        <f t="shared" si="3"/>
        <v>Oxelö Energi AB</v>
      </c>
    </row>
    <row r="218" spans="1:10">
      <c r="A218" s="2" t="s">
        <v>339</v>
      </c>
      <c r="B218" s="2" t="s">
        <v>340</v>
      </c>
      <c r="D218" t="str">
        <f>IF(ISERROR(1/VLOOKUP($B218,Kraftvärmeprod!$B$1:$D$600,MATCH("Total värmeproduktion i kraftvärmeverk i kombinerad drift (GWh)",Kraftvärmeprod!$B$1:$AV$1,0),FALSE)),"Ej kraftvärme","Alternativproduktionsmetoden")</f>
        <v>Ej kraftvärme</v>
      </c>
      <c r="E218" s="115" t="str">
        <f>IF(ISERROR(1/VLOOKUP($B218,Kraftvärmeprod!$B$1:$BD$600,MATCH("Total värmeproduktion i kraftvärmeverk i kombinerad drift (GWh)",Kraftvärmeprod!$B$1:$AV$1,0),FALSE)),"",VLOOKUP($B218,'Slutlig allokering kvv'!$B$1:$BC$479,MATCH(E$1,'Slutlig allokering kvv'!$B$1:$AU$1,0),FALSE))</f>
        <v/>
      </c>
      <c r="F218" t="str">
        <f>IF(ISERROR(1/VLOOKUP($B218,Kraftvärmeprod!$B$1:$AV$600,MATCH("Producerad elenergi i kraftvärmeverk (GWh)",Kraftvärmeprod!$B$1:$AV$1,0),FALSE)),"",VLOOKUP($B218,Kraftvärmeprod!$B$1:$AV$600,MATCH("Producerad elenergi i kraftvärmeverk (GWh)",Kraftvärmeprod!$B$1:$AV$1,0),FALSE))</f>
        <v/>
      </c>
      <c r="G218" t="str">
        <f>IF(ISERROR(1/VLOOKUP($B218,Miljö!$B$1:$T$600,MATCH("Såld mängd produktionsspecifik fjärrvärme (GWh)",Miljö!$B$1:$T$1,0),FALSE)),"",VLOOKUP($B218,Miljö!$B$1:$T$600,MATCH("Såld mängd produktionsspecifik fjärrvärme (GWh)",Miljö!$B$1:$T$1,0),FALSE))</f>
        <v/>
      </c>
      <c r="J218" t="str">
        <f t="shared" si="3"/>
        <v>Pajala Värmeverk AB</v>
      </c>
    </row>
    <row r="219" spans="1:10">
      <c r="A219" s="2" t="s">
        <v>341</v>
      </c>
      <c r="B219" s="2" t="s">
        <v>342</v>
      </c>
      <c r="D219" t="str">
        <f>IF(ISERROR(1/VLOOKUP($B219,Kraftvärmeprod!$B$1:$D$600,MATCH("Total värmeproduktion i kraftvärmeverk i kombinerad drift (GWh)",Kraftvärmeprod!$B$1:$AV$1,0),FALSE)),"Ej kraftvärme","Alternativproduktionsmetoden")</f>
        <v>Ej kraftvärme</v>
      </c>
      <c r="E219" s="115" t="str">
        <f>IF(ISERROR(1/VLOOKUP($B219,Kraftvärmeprod!$B$1:$BD$600,MATCH("Total värmeproduktion i kraftvärmeverk i kombinerad drift (GWh)",Kraftvärmeprod!$B$1:$AV$1,0),FALSE)),"",VLOOKUP($B219,'Slutlig allokering kvv'!$B$1:$BC$479,MATCH(E$1,'Slutlig allokering kvv'!$B$1:$AU$1,0),FALSE))</f>
        <v/>
      </c>
      <c r="F219" t="str">
        <f>IF(ISERROR(1/VLOOKUP($B219,Kraftvärmeprod!$B$1:$AV$600,MATCH("Producerad elenergi i kraftvärmeverk (GWh)",Kraftvärmeprod!$B$1:$AV$1,0),FALSE)),"",VLOOKUP($B219,Kraftvärmeprod!$B$1:$AV$600,MATCH("Producerad elenergi i kraftvärmeverk (GWh)",Kraftvärmeprod!$B$1:$AV$1,0),FALSE))</f>
        <v/>
      </c>
      <c r="G219" t="str">
        <f>IF(ISERROR(1/VLOOKUP($B219,Miljö!$B$1:$T$600,MATCH("Såld mängd produktionsspecifik fjärrvärme (GWh)",Miljö!$B$1:$T$1,0),FALSE)),"",VLOOKUP($B219,Miljö!$B$1:$T$600,MATCH("Såld mängd produktionsspecifik fjärrvärme (GWh)",Miljö!$B$1:$T$1,0),FALSE))</f>
        <v/>
      </c>
      <c r="J219" t="str">
        <f t="shared" si="3"/>
        <v>Partille Energi AB</v>
      </c>
    </row>
    <row r="220" spans="1:10">
      <c r="A220" s="2" t="s">
        <v>344</v>
      </c>
      <c r="B220" s="2" t="s">
        <v>345</v>
      </c>
      <c r="D220" t="str">
        <f>IF(ISERROR(1/VLOOKUP($B220,Kraftvärmeprod!$B$1:$D$600,MATCH("Total värmeproduktion i kraftvärmeverk i kombinerad drift (GWh)",Kraftvärmeprod!$B$1:$AV$1,0),FALSE)),"Ej kraftvärme","Alternativproduktionsmetoden")</f>
        <v>Ej kraftvärme</v>
      </c>
      <c r="E220" s="115" t="str">
        <f>IF(ISERROR(1/VLOOKUP($B220,Kraftvärmeprod!$B$1:$BD$600,MATCH("Total värmeproduktion i kraftvärmeverk i kombinerad drift (GWh)",Kraftvärmeprod!$B$1:$AV$1,0),FALSE)),"",VLOOKUP($B220,'Slutlig allokering kvv'!$B$1:$BC$479,MATCH(E$1,'Slutlig allokering kvv'!$B$1:$AU$1,0),FALSE))</f>
        <v/>
      </c>
      <c r="F220">
        <f>IF(ISERROR(1/VLOOKUP($B220,Kraftvärmeprod!$B$1:$AV$600,MATCH("Producerad elenergi i kraftvärmeverk (GWh)",Kraftvärmeprod!$B$1:$AV$1,0),FALSE)),"",VLOOKUP($B220,Kraftvärmeprod!$B$1:$AV$600,MATCH("Producerad elenergi i kraftvärmeverk (GWh)",Kraftvärmeprod!$B$1:$AV$1,0),FALSE))</f>
        <v>0.49199999999999999</v>
      </c>
      <c r="G220" t="str">
        <f>IF(ISERROR(1/VLOOKUP($B220,Miljö!$B$1:$T$600,MATCH("Såld mängd produktionsspecifik fjärrvärme (GWh)",Miljö!$B$1:$T$1,0),FALSE)),"",VLOOKUP($B220,Miljö!$B$1:$T$600,MATCH("Såld mängd produktionsspecifik fjärrvärme (GWh)",Miljö!$B$1:$T$1,0),FALSE))</f>
        <v/>
      </c>
      <c r="J220" t="str">
        <f t="shared" si="3"/>
        <v>Perstorps Fjärrvärme AB</v>
      </c>
    </row>
    <row r="221" spans="1:10">
      <c r="A221" s="2" t="s">
        <v>346</v>
      </c>
      <c r="B221" s="2" t="s">
        <v>347</v>
      </c>
      <c r="D221" t="str">
        <f>IF(ISERROR(1/VLOOKUP($B221,Kraftvärmeprod!$B$1:$D$600,MATCH("Total värmeproduktion i kraftvärmeverk i kombinerad drift (GWh)",Kraftvärmeprod!$B$1:$AV$1,0),FALSE)),"Ej kraftvärme","Alternativproduktionsmetoden")</f>
        <v>Ej kraftvärme</v>
      </c>
      <c r="E221" s="115" t="str">
        <f>IF(ISERROR(1/VLOOKUP($B221,Kraftvärmeprod!$B$1:$BD$600,MATCH("Total värmeproduktion i kraftvärmeverk i kombinerad drift (GWh)",Kraftvärmeprod!$B$1:$AV$1,0),FALSE)),"",VLOOKUP($B221,'Slutlig allokering kvv'!$B$1:$BC$479,MATCH(E$1,'Slutlig allokering kvv'!$B$1:$AU$1,0),FALSE))</f>
        <v/>
      </c>
      <c r="F221" t="str">
        <f>IF(ISERROR(1/VLOOKUP($B221,Kraftvärmeprod!$B$1:$AV$600,MATCH("Producerad elenergi i kraftvärmeverk (GWh)",Kraftvärmeprod!$B$1:$AV$1,0),FALSE)),"",VLOOKUP($B221,Kraftvärmeprod!$B$1:$AV$600,MATCH("Producerad elenergi i kraftvärmeverk (GWh)",Kraftvärmeprod!$B$1:$AV$1,0),FALSE))</f>
        <v/>
      </c>
      <c r="G221" t="str">
        <f>IF(ISERROR(1/VLOOKUP($B221,Miljö!$B$1:$T$600,MATCH("Såld mängd produktionsspecifik fjärrvärme (GWh)",Miljö!$B$1:$T$1,0),FALSE)),"",VLOOKUP($B221,Miljö!$B$1:$T$600,MATCH("Såld mängd produktionsspecifik fjärrvärme (GWh)",Miljö!$B$1:$T$1,0),FALSE))</f>
        <v/>
      </c>
      <c r="J221" t="str">
        <f t="shared" si="3"/>
        <v>PiteEnergi AB</v>
      </c>
    </row>
    <row r="222" spans="1:10">
      <c r="A222" s="2" t="s">
        <v>346</v>
      </c>
      <c r="B222" s="2" t="s">
        <v>348</v>
      </c>
      <c r="D222" t="str">
        <f>IF(ISERROR(1/VLOOKUP($B222,Kraftvärmeprod!$B$1:$D$600,MATCH("Total värmeproduktion i kraftvärmeverk i kombinerad drift (GWh)",Kraftvärmeprod!$B$1:$AV$1,0),FALSE)),"Ej kraftvärme","Alternativproduktionsmetoden")</f>
        <v>Ej kraftvärme</v>
      </c>
      <c r="E222" s="115" t="str">
        <f>IF(ISERROR(1/VLOOKUP($B222,Kraftvärmeprod!$B$1:$BD$600,MATCH("Total värmeproduktion i kraftvärmeverk i kombinerad drift (GWh)",Kraftvärmeprod!$B$1:$AV$1,0),FALSE)),"",VLOOKUP($B222,'Slutlig allokering kvv'!$B$1:$BC$479,MATCH(E$1,'Slutlig allokering kvv'!$B$1:$AU$1,0),FALSE))</f>
        <v/>
      </c>
      <c r="F222" t="str">
        <f>IF(ISERROR(1/VLOOKUP($B222,Kraftvärmeprod!$B$1:$AV$600,MATCH("Producerad elenergi i kraftvärmeverk (GWh)",Kraftvärmeprod!$B$1:$AV$1,0),FALSE)),"",VLOOKUP($B222,Kraftvärmeprod!$B$1:$AV$600,MATCH("Producerad elenergi i kraftvärmeverk (GWh)",Kraftvärmeprod!$B$1:$AV$1,0),FALSE))</f>
        <v/>
      </c>
      <c r="G222" t="str">
        <f>IF(ISERROR(1/VLOOKUP($B222,Miljö!$B$1:$T$600,MATCH("Såld mängd produktionsspecifik fjärrvärme (GWh)",Miljö!$B$1:$T$1,0),FALSE)),"",VLOOKUP($B222,Miljö!$B$1:$T$600,MATCH("Såld mängd produktionsspecifik fjärrvärme (GWh)",Miljö!$B$1:$T$1,0),FALSE))</f>
        <v/>
      </c>
      <c r="J222" t="str">
        <f t="shared" si="3"/>
        <v>PiteEnergi AB</v>
      </c>
    </row>
    <row r="223" spans="1:10">
      <c r="A223" s="2" t="s">
        <v>346</v>
      </c>
      <c r="B223" s="2" t="s">
        <v>349</v>
      </c>
      <c r="D223" t="str">
        <f>IF(ISERROR(1/VLOOKUP($B223,Kraftvärmeprod!$B$1:$D$600,MATCH("Total värmeproduktion i kraftvärmeverk i kombinerad drift (GWh)",Kraftvärmeprod!$B$1:$AV$1,0),FALSE)),"Ej kraftvärme","Alternativproduktionsmetoden")</f>
        <v>Ej kraftvärme</v>
      </c>
      <c r="E223" s="115" t="str">
        <f>IF(ISERROR(1/VLOOKUP($B223,Kraftvärmeprod!$B$1:$BD$600,MATCH("Total värmeproduktion i kraftvärmeverk i kombinerad drift (GWh)",Kraftvärmeprod!$B$1:$AV$1,0),FALSE)),"",VLOOKUP($B223,'Slutlig allokering kvv'!$B$1:$BC$479,MATCH(E$1,'Slutlig allokering kvv'!$B$1:$AU$1,0),FALSE))</f>
        <v/>
      </c>
      <c r="F223" t="str">
        <f>IF(ISERROR(1/VLOOKUP($B223,Kraftvärmeprod!$B$1:$AV$600,MATCH("Producerad elenergi i kraftvärmeverk (GWh)",Kraftvärmeprod!$B$1:$AV$1,0),FALSE)),"",VLOOKUP($B223,Kraftvärmeprod!$B$1:$AV$600,MATCH("Producerad elenergi i kraftvärmeverk (GWh)",Kraftvärmeprod!$B$1:$AV$1,0),FALSE))</f>
        <v/>
      </c>
      <c r="G223" t="str">
        <f>IF(ISERROR(1/VLOOKUP($B223,Miljö!$B$1:$T$600,MATCH("Såld mängd produktionsspecifik fjärrvärme (GWh)",Miljö!$B$1:$T$1,0),FALSE)),"",VLOOKUP($B223,Miljö!$B$1:$T$600,MATCH("Såld mängd produktionsspecifik fjärrvärme (GWh)",Miljö!$B$1:$T$1,0),FALSE))</f>
        <v/>
      </c>
      <c r="J223" t="str">
        <f t="shared" si="3"/>
        <v>PiteEnergi AB</v>
      </c>
    </row>
    <row r="224" spans="1:10">
      <c r="A224" s="2" t="s">
        <v>346</v>
      </c>
      <c r="B224" s="2" t="s">
        <v>350</v>
      </c>
      <c r="D224" t="str">
        <f>IF(ISERROR(1/VLOOKUP($B224,Kraftvärmeprod!$B$1:$D$600,MATCH("Total värmeproduktion i kraftvärmeverk i kombinerad drift (GWh)",Kraftvärmeprod!$B$1:$AV$1,0),FALSE)),"Ej kraftvärme","Alternativproduktionsmetoden")</f>
        <v>Ej kraftvärme</v>
      </c>
      <c r="E224" s="115" t="str">
        <f>IF(ISERROR(1/VLOOKUP($B224,Kraftvärmeprod!$B$1:$BD$600,MATCH("Total värmeproduktion i kraftvärmeverk i kombinerad drift (GWh)",Kraftvärmeprod!$B$1:$AV$1,0),FALSE)),"",VLOOKUP($B224,'Slutlig allokering kvv'!$B$1:$BC$479,MATCH(E$1,'Slutlig allokering kvv'!$B$1:$AU$1,0),FALSE))</f>
        <v/>
      </c>
      <c r="F224" t="str">
        <f>IF(ISERROR(1/VLOOKUP($B224,Kraftvärmeprod!$B$1:$AV$600,MATCH("Producerad elenergi i kraftvärmeverk (GWh)",Kraftvärmeprod!$B$1:$AV$1,0),FALSE)),"",VLOOKUP($B224,Kraftvärmeprod!$B$1:$AV$600,MATCH("Producerad elenergi i kraftvärmeverk (GWh)",Kraftvärmeprod!$B$1:$AV$1,0),FALSE))</f>
        <v/>
      </c>
      <c r="G224" t="str">
        <f>IF(ISERROR(1/VLOOKUP($B224,Miljö!$B$1:$T$600,MATCH("Såld mängd produktionsspecifik fjärrvärme (GWh)",Miljö!$B$1:$T$1,0),FALSE)),"",VLOOKUP($B224,Miljö!$B$1:$T$600,MATCH("Såld mängd produktionsspecifik fjärrvärme (GWh)",Miljö!$B$1:$T$1,0),FALSE))</f>
        <v/>
      </c>
      <c r="J224" t="str">
        <f t="shared" si="3"/>
        <v>PiteEnergi AB</v>
      </c>
    </row>
    <row r="225" spans="1:10">
      <c r="A225" s="2" t="s">
        <v>351</v>
      </c>
      <c r="B225" s="2" t="s">
        <v>352</v>
      </c>
      <c r="D225" t="str">
        <f>IF(ISERROR(1/VLOOKUP($B225,Kraftvärmeprod!$B$1:$D$600,MATCH("Total värmeproduktion i kraftvärmeverk i kombinerad drift (GWh)",Kraftvärmeprod!$B$1:$AV$1,0),FALSE)),"Ej kraftvärme","Alternativproduktionsmetoden")</f>
        <v>Ej kraftvärme</v>
      </c>
      <c r="E225" s="115" t="str">
        <f>IF(ISERROR(1/VLOOKUP($B225,Kraftvärmeprod!$B$1:$BD$600,MATCH("Total värmeproduktion i kraftvärmeverk i kombinerad drift (GWh)",Kraftvärmeprod!$B$1:$AV$1,0),FALSE)),"",VLOOKUP($B225,'Slutlig allokering kvv'!$B$1:$BC$479,MATCH(E$1,'Slutlig allokering kvv'!$B$1:$AU$1,0),FALSE))</f>
        <v/>
      </c>
      <c r="F225" t="str">
        <f>IF(ISERROR(1/VLOOKUP($B225,Kraftvärmeprod!$B$1:$AV$600,MATCH("Producerad elenergi i kraftvärmeverk (GWh)",Kraftvärmeprod!$B$1:$AV$1,0),FALSE)),"",VLOOKUP($B225,Kraftvärmeprod!$B$1:$AV$600,MATCH("Producerad elenergi i kraftvärmeverk (GWh)",Kraftvärmeprod!$B$1:$AV$1,0),FALSE))</f>
        <v/>
      </c>
      <c r="G225" t="str">
        <f>IF(ISERROR(1/VLOOKUP($B225,Miljö!$B$1:$T$600,MATCH("Såld mängd produktionsspecifik fjärrvärme (GWh)",Miljö!$B$1:$T$1,0),FALSE)),"",VLOOKUP($B225,Miljö!$B$1:$T$600,MATCH("Såld mängd produktionsspecifik fjärrvärme (GWh)",Miljö!$B$1:$T$1,0),FALSE))</f>
        <v/>
      </c>
      <c r="J225" t="str">
        <f t="shared" si="3"/>
        <v>Ragunda Energi och Teknik AB (Priser)</v>
      </c>
    </row>
    <row r="226" spans="1:10">
      <c r="A226" s="2" t="s">
        <v>353</v>
      </c>
      <c r="B226" s="2" t="s">
        <v>354</v>
      </c>
      <c r="D226" t="str">
        <f>IF(ISERROR(1/VLOOKUP($B226,Kraftvärmeprod!$B$1:$D$600,MATCH("Total värmeproduktion i kraftvärmeverk i kombinerad drift (GWh)",Kraftvärmeprod!$B$1:$AV$1,0),FALSE)),"Ej kraftvärme","Alternativproduktionsmetoden")</f>
        <v>Ej kraftvärme</v>
      </c>
      <c r="E226" s="115" t="str">
        <f>IF(ISERROR(1/VLOOKUP($B226,Kraftvärmeprod!$B$1:$BD$600,MATCH("Total värmeproduktion i kraftvärmeverk i kombinerad drift (GWh)",Kraftvärmeprod!$B$1:$AV$1,0),FALSE)),"",VLOOKUP($B226,'Slutlig allokering kvv'!$B$1:$BC$479,MATCH(E$1,'Slutlig allokering kvv'!$B$1:$AU$1,0),FALSE))</f>
        <v/>
      </c>
      <c r="F226" t="str">
        <f>IF(ISERROR(1/VLOOKUP($B226,Kraftvärmeprod!$B$1:$AV$600,MATCH("Producerad elenergi i kraftvärmeverk (GWh)",Kraftvärmeprod!$B$1:$AV$1,0),FALSE)),"",VLOOKUP($B226,Kraftvärmeprod!$B$1:$AV$600,MATCH("Producerad elenergi i kraftvärmeverk (GWh)",Kraftvärmeprod!$B$1:$AV$1,0),FALSE))</f>
        <v/>
      </c>
      <c r="G226" t="str">
        <f>IF(ISERROR(1/VLOOKUP($B226,Miljö!$B$1:$T$600,MATCH("Såld mängd produktionsspecifik fjärrvärme (GWh)",Miljö!$B$1:$T$1,0),FALSE)),"",VLOOKUP($B226,Miljö!$B$1:$T$600,MATCH("Såld mängd produktionsspecifik fjärrvärme (GWh)",Miljö!$B$1:$T$1,0),FALSE))</f>
        <v/>
      </c>
      <c r="J226" t="str">
        <f t="shared" si="3"/>
        <v>Ronneby Miljö och Teknik AB</v>
      </c>
    </row>
    <row r="227" spans="1:10">
      <c r="A227" s="2" t="s">
        <v>353</v>
      </c>
      <c r="B227" s="2" t="s">
        <v>355</v>
      </c>
      <c r="D227" t="str">
        <f>IF(ISERROR(1/VLOOKUP($B227,Kraftvärmeprod!$B$1:$D$600,MATCH("Total värmeproduktion i kraftvärmeverk i kombinerad drift (GWh)",Kraftvärmeprod!$B$1:$AV$1,0),FALSE)),"Ej kraftvärme","Alternativproduktionsmetoden")</f>
        <v>Ej kraftvärme</v>
      </c>
      <c r="E227" s="115" t="str">
        <f>IF(ISERROR(1/VLOOKUP($B227,Kraftvärmeprod!$B$1:$BD$600,MATCH("Total värmeproduktion i kraftvärmeverk i kombinerad drift (GWh)",Kraftvärmeprod!$B$1:$AV$1,0),FALSE)),"",VLOOKUP($B227,'Slutlig allokering kvv'!$B$1:$BC$479,MATCH(E$1,'Slutlig allokering kvv'!$B$1:$AU$1,0),FALSE))</f>
        <v/>
      </c>
      <c r="F227" t="str">
        <f>IF(ISERROR(1/VLOOKUP($B227,Kraftvärmeprod!$B$1:$AV$600,MATCH("Producerad elenergi i kraftvärmeverk (GWh)",Kraftvärmeprod!$B$1:$AV$1,0),FALSE)),"",VLOOKUP($B227,Kraftvärmeprod!$B$1:$AV$600,MATCH("Producerad elenergi i kraftvärmeverk (GWh)",Kraftvärmeprod!$B$1:$AV$1,0),FALSE))</f>
        <v/>
      </c>
      <c r="G227" t="str">
        <f>IF(ISERROR(1/VLOOKUP($B227,Miljö!$B$1:$T$600,MATCH("Såld mängd produktionsspecifik fjärrvärme (GWh)",Miljö!$B$1:$T$1,0),FALSE)),"",VLOOKUP($B227,Miljö!$B$1:$T$600,MATCH("Såld mängd produktionsspecifik fjärrvärme (GWh)",Miljö!$B$1:$T$1,0),FALSE))</f>
        <v/>
      </c>
      <c r="J227" t="str">
        <f t="shared" si="3"/>
        <v>Ronneby Miljö och Teknik AB</v>
      </c>
    </row>
    <row r="228" spans="1:10">
      <c r="A228" s="2" t="s">
        <v>356</v>
      </c>
      <c r="B228" s="2" t="s">
        <v>357</v>
      </c>
      <c r="D228" t="str">
        <f>IF(ISERROR(1/VLOOKUP($B228,Kraftvärmeprod!$B$1:$D$600,MATCH("Total värmeproduktion i kraftvärmeverk i kombinerad drift (GWh)",Kraftvärmeprod!$B$1:$AV$1,0),FALSE)),"Ej kraftvärme","Alternativproduktionsmetoden")</f>
        <v>Alternativproduktionsmetoden</v>
      </c>
      <c r="E228" s="115">
        <f>IF(ISERROR(1/VLOOKUP($B228,Kraftvärmeprod!$B$1:$BD$600,MATCH("Total värmeproduktion i kraftvärmeverk i kombinerad drift (GWh)",Kraftvärmeprod!$B$1:$AV$1,0),FALSE)),"",VLOOKUP($B228,'Slutlig allokering kvv'!$B$1:$BC$479,MATCH(E$1,'Slutlig allokering kvv'!$B$1:$AU$1,0),FALSE))</f>
        <v>0.59192237871674491</v>
      </c>
      <c r="F228">
        <f>IF(ISERROR(1/VLOOKUP($B228,Kraftvärmeprod!$B$1:$AV$600,MATCH("Producerad elenergi i kraftvärmeverk (GWh)",Kraftvärmeprod!$B$1:$AV$1,0),FALSE)),"",VLOOKUP($B228,Kraftvärmeprod!$B$1:$AV$600,MATCH("Producerad elenergi i kraftvärmeverk (GWh)",Kraftvärmeprod!$B$1:$AV$1,0),FALSE))</f>
        <v>6.575145</v>
      </c>
      <c r="G228" t="str">
        <f>IF(ISERROR(1/VLOOKUP($B228,Miljö!$B$1:$T$600,MATCH("Såld mängd produktionsspecifik fjärrvärme (GWh)",Miljö!$B$1:$T$1,0),FALSE)),"",VLOOKUP($B228,Miljö!$B$1:$T$600,MATCH("Såld mängd produktionsspecifik fjärrvärme (GWh)",Miljö!$B$1:$T$1,0),FALSE))</f>
        <v/>
      </c>
      <c r="J228" t="str">
        <f t="shared" si="3"/>
        <v>Sala-Heby Energi AB</v>
      </c>
    </row>
    <row r="229" spans="1:10">
      <c r="A229" s="2" t="s">
        <v>358</v>
      </c>
      <c r="B229" s="2" t="s">
        <v>359</v>
      </c>
      <c r="D229" t="str">
        <f>IF(ISERROR(1/VLOOKUP($B229,Kraftvärmeprod!$B$1:$D$600,MATCH("Total värmeproduktion i kraftvärmeverk i kombinerad drift (GWh)",Kraftvärmeprod!$B$1:$AV$1,0),FALSE)),"Ej kraftvärme","Alternativproduktionsmetoden")</f>
        <v>Ej kraftvärme</v>
      </c>
      <c r="E229" s="115" t="str">
        <f>IF(ISERROR(1/VLOOKUP($B229,Kraftvärmeprod!$B$1:$BD$600,MATCH("Total värmeproduktion i kraftvärmeverk i kombinerad drift (GWh)",Kraftvärmeprod!$B$1:$AV$1,0),FALSE)),"",VLOOKUP($B229,'Slutlig allokering kvv'!$B$1:$BC$479,MATCH(E$1,'Slutlig allokering kvv'!$B$1:$AU$1,0),FALSE))</f>
        <v/>
      </c>
      <c r="F229" t="str">
        <f>IF(ISERROR(1/VLOOKUP($B229,Kraftvärmeprod!$B$1:$AV$600,MATCH("Producerad elenergi i kraftvärmeverk (GWh)",Kraftvärmeprod!$B$1:$AV$1,0),FALSE)),"",VLOOKUP($B229,Kraftvärmeprod!$B$1:$AV$600,MATCH("Producerad elenergi i kraftvärmeverk (GWh)",Kraftvärmeprod!$B$1:$AV$1,0),FALSE))</f>
        <v/>
      </c>
      <c r="G229" t="str">
        <f>IF(ISERROR(1/VLOOKUP($B229,Miljö!$B$1:$T$600,MATCH("Såld mängd produktionsspecifik fjärrvärme (GWh)",Miljö!$B$1:$T$1,0),FALSE)),"",VLOOKUP($B229,Miljö!$B$1:$T$600,MATCH("Såld mängd produktionsspecifik fjärrvärme (GWh)",Miljö!$B$1:$T$1,0),FALSE))</f>
        <v/>
      </c>
      <c r="J229" t="str">
        <f t="shared" si="3"/>
        <v>Sandviken Energi AB</v>
      </c>
    </row>
    <row r="230" spans="1:10">
      <c r="A230" s="2" t="s">
        <v>360</v>
      </c>
      <c r="B230" s="2" t="s">
        <v>361</v>
      </c>
      <c r="D230" t="str">
        <f>IF(ISERROR(1/VLOOKUP($B230,Kraftvärmeprod!$B$1:$D$600,MATCH("Total värmeproduktion i kraftvärmeverk i kombinerad drift (GWh)",Kraftvärmeprod!$B$1:$AV$1,0),FALSE)),"Ej kraftvärme","Alternativproduktionsmetoden")</f>
        <v>Alternativproduktionsmetoden</v>
      </c>
      <c r="E230" s="115">
        <f>IF(ISERROR(1/VLOOKUP($B230,Kraftvärmeprod!$B$1:$BD$600,MATCH("Total värmeproduktion i kraftvärmeverk i kombinerad drift (GWh)",Kraftvärmeprod!$B$1:$AV$1,0),FALSE)),"",VLOOKUP($B230,'Slutlig allokering kvv'!$B$1:$BC$479,MATCH(E$1,'Slutlig allokering kvv'!$B$1:$AU$1,0),FALSE))</f>
        <v>0.65737683671317704</v>
      </c>
      <c r="F230">
        <f>IF(ISERROR(1/VLOOKUP($B230,Kraftvärmeprod!$B$1:$AV$600,MATCH("Producerad elenergi i kraftvärmeverk (GWh)",Kraftvärmeprod!$B$1:$AV$1,0),FALSE)),"",VLOOKUP($B230,Kraftvärmeprod!$B$1:$AV$600,MATCH("Producerad elenergi i kraftvärmeverk (GWh)",Kraftvärmeprod!$B$1:$AV$1,0),FALSE))</f>
        <v>27.806999999999999</v>
      </c>
      <c r="G230" t="str">
        <f>IF(ISERROR(1/VLOOKUP($B230,Miljö!$B$1:$T$600,MATCH("Såld mängd produktionsspecifik fjärrvärme (GWh)",Miljö!$B$1:$T$1,0),FALSE)),"",VLOOKUP($B230,Miljö!$B$1:$T$600,MATCH("Såld mängd produktionsspecifik fjärrvärme (GWh)",Miljö!$B$1:$T$1,0),FALSE))</f>
        <v/>
      </c>
      <c r="J230" t="str">
        <f t="shared" si="3"/>
        <v>SEVAB Strängnäs Energi AB</v>
      </c>
    </row>
    <row r="231" spans="1:10">
      <c r="A231" s="2" t="s">
        <v>362</v>
      </c>
      <c r="B231" s="2" t="s">
        <v>363</v>
      </c>
      <c r="D231" t="str">
        <f>IF(ISERROR(1/VLOOKUP($B231,Kraftvärmeprod!$B$1:$D$600,MATCH("Total värmeproduktion i kraftvärmeverk i kombinerad drift (GWh)",Kraftvärmeprod!$B$1:$AV$1,0),FALSE)),"Ej kraftvärme","Alternativproduktionsmetoden")</f>
        <v>Ej kraftvärme</v>
      </c>
      <c r="E231" s="115" t="str">
        <f>IF(ISERROR(1/VLOOKUP($B231,Kraftvärmeprod!$B$1:$BD$600,MATCH("Total värmeproduktion i kraftvärmeverk i kombinerad drift (GWh)",Kraftvärmeprod!$B$1:$AV$1,0),FALSE)),"",VLOOKUP($B231,'Slutlig allokering kvv'!$B$1:$BC$479,MATCH(E$1,'Slutlig allokering kvv'!$B$1:$AU$1,0),FALSE))</f>
        <v/>
      </c>
      <c r="F231" t="str">
        <f>IF(ISERROR(1/VLOOKUP($B231,Kraftvärmeprod!$B$1:$AV$600,MATCH("Producerad elenergi i kraftvärmeverk (GWh)",Kraftvärmeprod!$B$1:$AV$1,0),FALSE)),"",VLOOKUP($B231,Kraftvärmeprod!$B$1:$AV$600,MATCH("Producerad elenergi i kraftvärmeverk (GWh)",Kraftvärmeprod!$B$1:$AV$1,0),FALSE))</f>
        <v/>
      </c>
      <c r="G231" t="str">
        <f>IF(ISERROR(1/VLOOKUP($B231,Miljö!$B$1:$T$600,MATCH("Såld mängd produktionsspecifik fjärrvärme (GWh)",Miljö!$B$1:$T$1,0),FALSE)),"",VLOOKUP($B231,Miljö!$B$1:$T$600,MATCH("Såld mängd produktionsspecifik fjärrvärme (GWh)",Miljö!$B$1:$T$1,0),FALSE))</f>
        <v/>
      </c>
      <c r="J231" t="str">
        <f t="shared" si="3"/>
        <v>Skara Energi AB</v>
      </c>
    </row>
    <row r="232" spans="1:10">
      <c r="A232" s="2" t="s">
        <v>364</v>
      </c>
      <c r="B232" s="2" t="s">
        <v>365</v>
      </c>
      <c r="D232" t="str">
        <f>IF(ISERROR(1/VLOOKUP($B232,Kraftvärmeprod!$B$1:$D$600,MATCH("Total värmeproduktion i kraftvärmeverk i kombinerad drift (GWh)",Kraftvärmeprod!$B$1:$AV$1,0),FALSE)),"Ej kraftvärme","Alternativproduktionsmetoden")</f>
        <v>Ej kraftvärme</v>
      </c>
      <c r="E232" s="115" t="str">
        <f>IF(ISERROR(1/VLOOKUP($B232,Kraftvärmeprod!$B$1:$BD$600,MATCH("Total värmeproduktion i kraftvärmeverk i kombinerad drift (GWh)",Kraftvärmeprod!$B$1:$AV$1,0),FALSE)),"",VLOOKUP($B232,'Slutlig allokering kvv'!$B$1:$BC$479,MATCH(E$1,'Slutlig allokering kvv'!$B$1:$AU$1,0),FALSE))</f>
        <v/>
      </c>
      <c r="F232" t="str">
        <f>IF(ISERROR(1/VLOOKUP($B232,Kraftvärmeprod!$B$1:$AV$600,MATCH("Producerad elenergi i kraftvärmeverk (GWh)",Kraftvärmeprod!$B$1:$AV$1,0),FALSE)),"",VLOOKUP($B232,Kraftvärmeprod!$B$1:$AV$600,MATCH("Producerad elenergi i kraftvärmeverk (GWh)",Kraftvärmeprod!$B$1:$AV$1,0),FALSE))</f>
        <v/>
      </c>
      <c r="G232" t="str">
        <f>IF(ISERROR(1/VLOOKUP($B232,Miljö!$B$1:$T$600,MATCH("Såld mängd produktionsspecifik fjärrvärme (GWh)",Miljö!$B$1:$T$1,0),FALSE)),"",VLOOKUP($B232,Miljö!$B$1:$T$600,MATCH("Såld mängd produktionsspecifik fjärrvärme (GWh)",Miljö!$B$1:$T$1,0),FALSE))</f>
        <v/>
      </c>
      <c r="J232" t="str">
        <f t="shared" si="3"/>
        <v>Skellefteå Kraft AB</v>
      </c>
    </row>
    <row r="233" spans="1:10">
      <c r="A233" s="2" t="s">
        <v>364</v>
      </c>
      <c r="B233" s="2" t="s">
        <v>366</v>
      </c>
      <c r="D233" t="str">
        <f>IF(ISERROR(1/VLOOKUP($B233,Kraftvärmeprod!$B$1:$D$600,MATCH("Total värmeproduktion i kraftvärmeverk i kombinerad drift (GWh)",Kraftvärmeprod!$B$1:$AV$1,0),FALSE)),"Ej kraftvärme","Alternativproduktionsmetoden")</f>
        <v>Ej kraftvärme</v>
      </c>
      <c r="E233" s="115" t="str">
        <f>IF(ISERROR(1/VLOOKUP($B233,Kraftvärmeprod!$B$1:$BD$600,MATCH("Total värmeproduktion i kraftvärmeverk i kombinerad drift (GWh)",Kraftvärmeprod!$B$1:$AV$1,0),FALSE)),"",VLOOKUP($B233,'Slutlig allokering kvv'!$B$1:$BC$479,MATCH(E$1,'Slutlig allokering kvv'!$B$1:$AU$1,0),FALSE))</f>
        <v/>
      </c>
      <c r="F233" t="str">
        <f>IF(ISERROR(1/VLOOKUP($B233,Kraftvärmeprod!$B$1:$AV$600,MATCH("Producerad elenergi i kraftvärmeverk (GWh)",Kraftvärmeprod!$B$1:$AV$1,0),FALSE)),"",VLOOKUP($B233,Kraftvärmeprod!$B$1:$AV$600,MATCH("Producerad elenergi i kraftvärmeverk (GWh)",Kraftvärmeprod!$B$1:$AV$1,0),FALSE))</f>
        <v/>
      </c>
      <c r="G233" t="str">
        <f>IF(ISERROR(1/VLOOKUP($B233,Miljö!$B$1:$T$600,MATCH("Såld mängd produktionsspecifik fjärrvärme (GWh)",Miljö!$B$1:$T$1,0),FALSE)),"",VLOOKUP($B233,Miljö!$B$1:$T$600,MATCH("Såld mängd produktionsspecifik fjärrvärme (GWh)",Miljö!$B$1:$T$1,0),FALSE))</f>
        <v/>
      </c>
      <c r="J233" t="str">
        <f t="shared" si="3"/>
        <v>Skellefteå Kraft AB</v>
      </c>
    </row>
    <row r="234" spans="1:10">
      <c r="A234" s="2" t="s">
        <v>364</v>
      </c>
      <c r="B234" s="2" t="s">
        <v>367</v>
      </c>
      <c r="D234" t="str">
        <f>IF(ISERROR(1/VLOOKUP($B234,Kraftvärmeprod!$B$1:$D$600,MATCH("Total värmeproduktion i kraftvärmeverk i kombinerad drift (GWh)",Kraftvärmeprod!$B$1:$AV$1,0),FALSE)),"Ej kraftvärme","Alternativproduktionsmetoden")</f>
        <v>Ej kraftvärme</v>
      </c>
      <c r="E234" s="115" t="str">
        <f>IF(ISERROR(1/VLOOKUP($B234,Kraftvärmeprod!$B$1:$BD$600,MATCH("Total värmeproduktion i kraftvärmeverk i kombinerad drift (GWh)",Kraftvärmeprod!$B$1:$AV$1,0),FALSE)),"",VLOOKUP($B234,'Slutlig allokering kvv'!$B$1:$BC$479,MATCH(E$1,'Slutlig allokering kvv'!$B$1:$AU$1,0),FALSE))</f>
        <v/>
      </c>
      <c r="F234" t="str">
        <f>IF(ISERROR(1/VLOOKUP($B234,Kraftvärmeprod!$B$1:$AV$600,MATCH("Producerad elenergi i kraftvärmeverk (GWh)",Kraftvärmeprod!$B$1:$AV$1,0),FALSE)),"",VLOOKUP($B234,Kraftvärmeprod!$B$1:$AV$600,MATCH("Producerad elenergi i kraftvärmeverk (GWh)",Kraftvärmeprod!$B$1:$AV$1,0),FALSE))</f>
        <v/>
      </c>
      <c r="G234" t="str">
        <f>IF(ISERROR(1/VLOOKUP($B234,Miljö!$B$1:$T$600,MATCH("Såld mängd produktionsspecifik fjärrvärme (GWh)",Miljö!$B$1:$T$1,0),FALSE)),"",VLOOKUP($B234,Miljö!$B$1:$T$600,MATCH("Såld mängd produktionsspecifik fjärrvärme (GWh)",Miljö!$B$1:$T$1,0),FALSE))</f>
        <v/>
      </c>
      <c r="J234" t="str">
        <f t="shared" si="3"/>
        <v>Skellefteå Kraft AB</v>
      </c>
    </row>
    <row r="235" spans="1:10">
      <c r="A235" s="2" t="s">
        <v>364</v>
      </c>
      <c r="B235" s="2" t="s">
        <v>368</v>
      </c>
      <c r="D235" t="str">
        <f>IF(ISERROR(1/VLOOKUP($B235,Kraftvärmeprod!$B$1:$D$600,MATCH("Total värmeproduktion i kraftvärmeverk i kombinerad drift (GWh)",Kraftvärmeprod!$B$1:$AV$1,0),FALSE)),"Ej kraftvärme","Alternativproduktionsmetoden")</f>
        <v>Ej kraftvärme</v>
      </c>
      <c r="E235" s="115" t="str">
        <f>IF(ISERROR(1/VLOOKUP($B235,Kraftvärmeprod!$B$1:$BD$600,MATCH("Total värmeproduktion i kraftvärmeverk i kombinerad drift (GWh)",Kraftvärmeprod!$B$1:$AV$1,0),FALSE)),"",VLOOKUP($B235,'Slutlig allokering kvv'!$B$1:$BC$479,MATCH(E$1,'Slutlig allokering kvv'!$B$1:$AU$1,0),FALSE))</f>
        <v/>
      </c>
      <c r="F235" t="str">
        <f>IF(ISERROR(1/VLOOKUP($B235,Kraftvärmeprod!$B$1:$AV$600,MATCH("Producerad elenergi i kraftvärmeverk (GWh)",Kraftvärmeprod!$B$1:$AV$1,0),FALSE)),"",VLOOKUP($B235,Kraftvärmeprod!$B$1:$AV$600,MATCH("Producerad elenergi i kraftvärmeverk (GWh)",Kraftvärmeprod!$B$1:$AV$1,0),FALSE))</f>
        <v/>
      </c>
      <c r="G235" t="str">
        <f>IF(ISERROR(1/VLOOKUP($B235,Miljö!$B$1:$T$600,MATCH("Såld mängd produktionsspecifik fjärrvärme (GWh)",Miljö!$B$1:$T$1,0),FALSE)),"",VLOOKUP($B235,Miljö!$B$1:$T$600,MATCH("Såld mängd produktionsspecifik fjärrvärme (GWh)",Miljö!$B$1:$T$1,0),FALSE))</f>
        <v/>
      </c>
      <c r="J235" t="str">
        <f t="shared" si="3"/>
        <v>Skellefteå Kraft AB</v>
      </c>
    </row>
    <row r="236" spans="1:10">
      <c r="A236" s="2" t="s">
        <v>364</v>
      </c>
      <c r="B236" s="2" t="s">
        <v>369</v>
      </c>
      <c r="D236" t="str">
        <f>IF(ISERROR(1/VLOOKUP($B236,Kraftvärmeprod!$B$1:$D$600,MATCH("Total värmeproduktion i kraftvärmeverk i kombinerad drift (GWh)",Kraftvärmeprod!$B$1:$AV$1,0),FALSE)),"Ej kraftvärme","Alternativproduktionsmetoden")</f>
        <v>Ej kraftvärme</v>
      </c>
      <c r="E236" s="115" t="str">
        <f>IF(ISERROR(1/VLOOKUP($B236,Kraftvärmeprod!$B$1:$BD$600,MATCH("Total värmeproduktion i kraftvärmeverk i kombinerad drift (GWh)",Kraftvärmeprod!$B$1:$AV$1,0),FALSE)),"",VLOOKUP($B236,'Slutlig allokering kvv'!$B$1:$BC$479,MATCH(E$1,'Slutlig allokering kvv'!$B$1:$AU$1,0),FALSE))</f>
        <v/>
      </c>
      <c r="F236" t="str">
        <f>IF(ISERROR(1/VLOOKUP($B236,Kraftvärmeprod!$B$1:$AV$600,MATCH("Producerad elenergi i kraftvärmeverk (GWh)",Kraftvärmeprod!$B$1:$AV$1,0),FALSE)),"",VLOOKUP($B236,Kraftvärmeprod!$B$1:$AV$600,MATCH("Producerad elenergi i kraftvärmeverk (GWh)",Kraftvärmeprod!$B$1:$AV$1,0),FALSE))</f>
        <v/>
      </c>
      <c r="G236" t="str">
        <f>IF(ISERROR(1/VLOOKUP($B236,Miljö!$B$1:$T$600,MATCH("Såld mängd produktionsspecifik fjärrvärme (GWh)",Miljö!$B$1:$T$1,0),FALSE)),"",VLOOKUP($B236,Miljö!$B$1:$T$600,MATCH("Såld mängd produktionsspecifik fjärrvärme (GWh)",Miljö!$B$1:$T$1,0),FALSE))</f>
        <v/>
      </c>
      <c r="J236" t="str">
        <f t="shared" si="3"/>
        <v>Skellefteå Kraft AB</v>
      </c>
    </row>
    <row r="237" spans="1:10">
      <c r="A237" s="2" t="s">
        <v>364</v>
      </c>
      <c r="B237" s="2" t="s">
        <v>370</v>
      </c>
      <c r="D237" t="str">
        <f>IF(ISERROR(1/VLOOKUP($B237,Kraftvärmeprod!$B$1:$D$600,MATCH("Total värmeproduktion i kraftvärmeverk i kombinerad drift (GWh)",Kraftvärmeprod!$B$1:$AV$1,0),FALSE)),"Ej kraftvärme","Alternativproduktionsmetoden")</f>
        <v>Ej kraftvärme</v>
      </c>
      <c r="E237" s="115" t="str">
        <f>IF(ISERROR(1/VLOOKUP($B237,Kraftvärmeprod!$B$1:$BD$600,MATCH("Total värmeproduktion i kraftvärmeverk i kombinerad drift (GWh)",Kraftvärmeprod!$B$1:$AV$1,0),FALSE)),"",VLOOKUP($B237,'Slutlig allokering kvv'!$B$1:$BC$479,MATCH(E$1,'Slutlig allokering kvv'!$B$1:$AU$1,0),FALSE))</f>
        <v/>
      </c>
      <c r="F237" t="str">
        <f>IF(ISERROR(1/VLOOKUP($B237,Kraftvärmeprod!$B$1:$AV$600,MATCH("Producerad elenergi i kraftvärmeverk (GWh)",Kraftvärmeprod!$B$1:$AV$1,0),FALSE)),"",VLOOKUP($B237,Kraftvärmeprod!$B$1:$AV$600,MATCH("Producerad elenergi i kraftvärmeverk (GWh)",Kraftvärmeprod!$B$1:$AV$1,0),FALSE))</f>
        <v/>
      </c>
      <c r="G237" t="str">
        <f>IF(ISERROR(1/VLOOKUP($B237,Miljö!$B$1:$T$600,MATCH("Såld mängd produktionsspecifik fjärrvärme (GWh)",Miljö!$B$1:$T$1,0),FALSE)),"",VLOOKUP($B237,Miljö!$B$1:$T$600,MATCH("Såld mängd produktionsspecifik fjärrvärme (GWh)",Miljö!$B$1:$T$1,0),FALSE))</f>
        <v/>
      </c>
      <c r="J237" t="str">
        <f t="shared" si="3"/>
        <v>Skellefteå Kraft AB</v>
      </c>
    </row>
    <row r="238" spans="1:10">
      <c r="A238" s="2" t="s">
        <v>364</v>
      </c>
      <c r="B238" s="2" t="s">
        <v>371</v>
      </c>
      <c r="D238" t="str">
        <f>IF(ISERROR(1/VLOOKUP($B238,Kraftvärmeprod!$B$1:$D$600,MATCH("Total värmeproduktion i kraftvärmeverk i kombinerad drift (GWh)",Kraftvärmeprod!$B$1:$AV$1,0),FALSE)),"Ej kraftvärme","Alternativproduktionsmetoden")</f>
        <v>Ej kraftvärme</v>
      </c>
      <c r="E238" s="115" t="str">
        <f>IF(ISERROR(1/VLOOKUP($B238,Kraftvärmeprod!$B$1:$BD$600,MATCH("Total värmeproduktion i kraftvärmeverk i kombinerad drift (GWh)",Kraftvärmeprod!$B$1:$AV$1,0),FALSE)),"",VLOOKUP($B238,'Slutlig allokering kvv'!$B$1:$BC$479,MATCH(E$1,'Slutlig allokering kvv'!$B$1:$AU$1,0),FALSE))</f>
        <v/>
      </c>
      <c r="F238" t="str">
        <f>IF(ISERROR(1/VLOOKUP($B238,Kraftvärmeprod!$B$1:$AV$600,MATCH("Producerad elenergi i kraftvärmeverk (GWh)",Kraftvärmeprod!$B$1:$AV$1,0),FALSE)),"",VLOOKUP($B238,Kraftvärmeprod!$B$1:$AV$600,MATCH("Producerad elenergi i kraftvärmeverk (GWh)",Kraftvärmeprod!$B$1:$AV$1,0),FALSE))</f>
        <v/>
      </c>
      <c r="G238" t="str">
        <f>IF(ISERROR(1/VLOOKUP($B238,Miljö!$B$1:$T$600,MATCH("Såld mängd produktionsspecifik fjärrvärme (GWh)",Miljö!$B$1:$T$1,0),FALSE)),"",VLOOKUP($B238,Miljö!$B$1:$T$600,MATCH("Såld mängd produktionsspecifik fjärrvärme (GWh)",Miljö!$B$1:$T$1,0),FALSE))</f>
        <v/>
      </c>
      <c r="J238" t="str">
        <f t="shared" si="3"/>
        <v>Skellefteå Kraft AB</v>
      </c>
    </row>
    <row r="239" spans="1:10">
      <c r="A239" s="2" t="s">
        <v>364</v>
      </c>
      <c r="B239" s="2" t="s">
        <v>372</v>
      </c>
      <c r="D239" t="str">
        <f>IF(ISERROR(1/VLOOKUP($B239,Kraftvärmeprod!$B$1:$D$600,MATCH("Total värmeproduktion i kraftvärmeverk i kombinerad drift (GWh)",Kraftvärmeprod!$B$1:$AV$1,0),FALSE)),"Ej kraftvärme","Alternativproduktionsmetoden")</f>
        <v>Alternativproduktionsmetoden</v>
      </c>
      <c r="E239" s="115">
        <f>IF(ISERROR(1/VLOOKUP($B239,Kraftvärmeprod!$B$1:$BD$600,MATCH("Total värmeproduktion i kraftvärmeverk i kombinerad drift (GWh)",Kraftvärmeprod!$B$1:$AV$1,0),FALSE)),"",VLOOKUP($B239,'Slutlig allokering kvv'!$B$1:$BC$479,MATCH(E$1,'Slutlig allokering kvv'!$B$1:$AU$1,0),FALSE))</f>
        <v>0.69219501359326319</v>
      </c>
      <c r="F239">
        <f>IF(ISERROR(1/VLOOKUP($B239,Kraftvärmeprod!$B$1:$AV$600,MATCH("Producerad elenergi i kraftvärmeverk (GWh)",Kraftvärmeprod!$B$1:$AV$1,0),FALSE)),"",VLOOKUP($B239,Kraftvärmeprod!$B$1:$AV$600,MATCH("Producerad elenergi i kraftvärmeverk (GWh)",Kraftvärmeprod!$B$1:$AV$1,0),FALSE))</f>
        <v>17.45</v>
      </c>
      <c r="G239" t="str">
        <f>IF(ISERROR(1/VLOOKUP($B239,Miljö!$B$1:$T$600,MATCH("Såld mängd produktionsspecifik fjärrvärme (GWh)",Miljö!$B$1:$T$1,0),FALSE)),"",VLOOKUP($B239,Miljö!$B$1:$T$600,MATCH("Såld mängd produktionsspecifik fjärrvärme (GWh)",Miljö!$B$1:$T$1,0),FALSE))</f>
        <v/>
      </c>
      <c r="J239" t="str">
        <f t="shared" si="3"/>
        <v>Skellefteå Kraft AB</v>
      </c>
    </row>
    <row r="240" spans="1:10">
      <c r="A240" s="2" t="s">
        <v>364</v>
      </c>
      <c r="B240" s="2" t="s">
        <v>373</v>
      </c>
      <c r="D240" t="str">
        <f>IF(ISERROR(1/VLOOKUP($B240,Kraftvärmeprod!$B$1:$D$600,MATCH("Total värmeproduktion i kraftvärmeverk i kombinerad drift (GWh)",Kraftvärmeprod!$B$1:$AV$1,0),FALSE)),"Ej kraftvärme","Alternativproduktionsmetoden")</f>
        <v>Ej kraftvärme</v>
      </c>
      <c r="E240" s="115" t="str">
        <f>IF(ISERROR(1/VLOOKUP($B240,Kraftvärmeprod!$B$1:$BD$600,MATCH("Total värmeproduktion i kraftvärmeverk i kombinerad drift (GWh)",Kraftvärmeprod!$B$1:$AV$1,0),FALSE)),"",VLOOKUP($B240,'Slutlig allokering kvv'!$B$1:$BC$479,MATCH(E$1,'Slutlig allokering kvv'!$B$1:$AU$1,0),FALSE))</f>
        <v/>
      </c>
      <c r="F240" t="str">
        <f>IF(ISERROR(1/VLOOKUP($B240,Kraftvärmeprod!$B$1:$AV$600,MATCH("Producerad elenergi i kraftvärmeverk (GWh)",Kraftvärmeprod!$B$1:$AV$1,0),FALSE)),"",VLOOKUP($B240,Kraftvärmeprod!$B$1:$AV$600,MATCH("Producerad elenergi i kraftvärmeverk (GWh)",Kraftvärmeprod!$B$1:$AV$1,0),FALSE))</f>
        <v/>
      </c>
      <c r="G240" t="str">
        <f>IF(ISERROR(1/VLOOKUP($B240,Miljö!$B$1:$T$600,MATCH("Såld mängd produktionsspecifik fjärrvärme (GWh)",Miljö!$B$1:$T$1,0),FALSE)),"",VLOOKUP($B240,Miljö!$B$1:$T$600,MATCH("Såld mängd produktionsspecifik fjärrvärme (GWh)",Miljö!$B$1:$T$1,0),FALSE))</f>
        <v/>
      </c>
      <c r="J240" t="str">
        <f t="shared" si="3"/>
        <v>Skellefteå Kraft AB</v>
      </c>
    </row>
    <row r="241" spans="1:10">
      <c r="A241" s="2" t="s">
        <v>364</v>
      </c>
      <c r="B241" s="2" t="s">
        <v>374</v>
      </c>
      <c r="D241" t="str">
        <f>IF(ISERROR(1/VLOOKUP($B241,Kraftvärmeprod!$B$1:$D$600,MATCH("Total värmeproduktion i kraftvärmeverk i kombinerad drift (GWh)",Kraftvärmeprod!$B$1:$AV$1,0),FALSE)),"Ej kraftvärme","Alternativproduktionsmetoden")</f>
        <v>Alternativproduktionsmetoden</v>
      </c>
      <c r="E241" s="115">
        <f>IF(ISERROR(1/VLOOKUP($B241,Kraftvärmeprod!$B$1:$BD$600,MATCH("Total värmeproduktion i kraftvärmeverk i kombinerad drift (GWh)",Kraftvärmeprod!$B$1:$AV$1,0),FALSE)),"",VLOOKUP($B241,'Slutlig allokering kvv'!$B$1:$BC$479,MATCH(E$1,'Slutlig allokering kvv'!$B$1:$AU$1,0),FALSE))</f>
        <v>0.75702013722318295</v>
      </c>
      <c r="F241">
        <f>IF(ISERROR(1/VLOOKUP($B241,Kraftvärmeprod!$B$1:$AV$600,MATCH("Producerad elenergi i kraftvärmeverk (GWh)",Kraftvärmeprod!$B$1:$AV$1,0),FALSE)),"",VLOOKUP($B241,Kraftvärmeprod!$B$1:$AV$600,MATCH("Producerad elenergi i kraftvärmeverk (GWh)",Kraftvärmeprod!$B$1:$AV$1,0),FALSE))</f>
        <v>9.2479999999999993</v>
      </c>
      <c r="G241" t="str">
        <f>IF(ISERROR(1/VLOOKUP($B241,Miljö!$B$1:$T$600,MATCH("Såld mängd produktionsspecifik fjärrvärme (GWh)",Miljö!$B$1:$T$1,0),FALSE)),"",VLOOKUP($B241,Miljö!$B$1:$T$600,MATCH("Såld mängd produktionsspecifik fjärrvärme (GWh)",Miljö!$B$1:$T$1,0),FALSE))</f>
        <v/>
      </c>
      <c r="J241" t="str">
        <f t="shared" si="3"/>
        <v>Skellefteå Kraft AB</v>
      </c>
    </row>
    <row r="242" spans="1:10">
      <c r="A242" s="2" t="s">
        <v>364</v>
      </c>
      <c r="B242" s="2" t="s">
        <v>375</v>
      </c>
      <c r="D242" t="str">
        <f>IF(ISERROR(1/VLOOKUP($B242,Kraftvärmeprod!$B$1:$D$600,MATCH("Total värmeproduktion i kraftvärmeverk i kombinerad drift (GWh)",Kraftvärmeprod!$B$1:$AV$1,0),FALSE)),"Ej kraftvärme","Alternativproduktionsmetoden")</f>
        <v>Ej kraftvärme</v>
      </c>
      <c r="E242" s="115" t="str">
        <f>IF(ISERROR(1/VLOOKUP($B242,Kraftvärmeprod!$B$1:$BD$600,MATCH("Total värmeproduktion i kraftvärmeverk i kombinerad drift (GWh)",Kraftvärmeprod!$B$1:$AV$1,0),FALSE)),"",VLOOKUP($B242,'Slutlig allokering kvv'!$B$1:$BC$479,MATCH(E$1,'Slutlig allokering kvv'!$B$1:$AU$1,0),FALSE))</f>
        <v/>
      </c>
      <c r="F242" t="str">
        <f>IF(ISERROR(1/VLOOKUP($B242,Kraftvärmeprod!$B$1:$AV$600,MATCH("Producerad elenergi i kraftvärmeverk (GWh)",Kraftvärmeprod!$B$1:$AV$1,0),FALSE)),"",VLOOKUP($B242,Kraftvärmeprod!$B$1:$AV$600,MATCH("Producerad elenergi i kraftvärmeverk (GWh)",Kraftvärmeprod!$B$1:$AV$1,0),FALSE))</f>
        <v/>
      </c>
      <c r="G242" t="str">
        <f>IF(ISERROR(1/VLOOKUP($B242,Miljö!$B$1:$T$600,MATCH("Såld mängd produktionsspecifik fjärrvärme (GWh)",Miljö!$B$1:$T$1,0),FALSE)),"",VLOOKUP($B242,Miljö!$B$1:$T$600,MATCH("Såld mängd produktionsspecifik fjärrvärme (GWh)",Miljö!$B$1:$T$1,0),FALSE))</f>
        <v/>
      </c>
      <c r="J242" t="str">
        <f t="shared" si="3"/>
        <v>Skellefteå Kraft AB</v>
      </c>
    </row>
    <row r="243" spans="1:10">
      <c r="A243" s="2" t="s">
        <v>364</v>
      </c>
      <c r="B243" s="2" t="s">
        <v>376</v>
      </c>
      <c r="D243" t="str">
        <f>IF(ISERROR(1/VLOOKUP($B243,Kraftvärmeprod!$B$1:$D$600,MATCH("Total värmeproduktion i kraftvärmeverk i kombinerad drift (GWh)",Kraftvärmeprod!$B$1:$AV$1,0),FALSE)),"Ej kraftvärme","Alternativproduktionsmetoden")</f>
        <v>Ej kraftvärme</v>
      </c>
      <c r="E243" s="115" t="str">
        <f>IF(ISERROR(1/VLOOKUP($B243,Kraftvärmeprod!$B$1:$BD$600,MATCH("Total värmeproduktion i kraftvärmeverk i kombinerad drift (GWh)",Kraftvärmeprod!$B$1:$AV$1,0),FALSE)),"",VLOOKUP($B243,'Slutlig allokering kvv'!$B$1:$BC$479,MATCH(E$1,'Slutlig allokering kvv'!$B$1:$AU$1,0),FALSE))</f>
        <v/>
      </c>
      <c r="F243" t="str">
        <f>IF(ISERROR(1/VLOOKUP($B243,Kraftvärmeprod!$B$1:$AV$600,MATCH("Producerad elenergi i kraftvärmeverk (GWh)",Kraftvärmeprod!$B$1:$AV$1,0),FALSE)),"",VLOOKUP($B243,Kraftvärmeprod!$B$1:$AV$600,MATCH("Producerad elenergi i kraftvärmeverk (GWh)",Kraftvärmeprod!$B$1:$AV$1,0),FALSE))</f>
        <v/>
      </c>
      <c r="G243" t="str">
        <f>IF(ISERROR(1/VLOOKUP($B243,Miljö!$B$1:$T$600,MATCH("Såld mängd produktionsspecifik fjärrvärme (GWh)",Miljö!$B$1:$T$1,0),FALSE)),"",VLOOKUP($B243,Miljö!$B$1:$T$600,MATCH("Såld mängd produktionsspecifik fjärrvärme (GWh)",Miljö!$B$1:$T$1,0),FALSE))</f>
        <v/>
      </c>
      <c r="J243" t="str">
        <f t="shared" si="3"/>
        <v>Skellefteå Kraft AB</v>
      </c>
    </row>
    <row r="244" spans="1:10">
      <c r="A244" s="2" t="s">
        <v>364</v>
      </c>
      <c r="B244" s="2" t="s">
        <v>377</v>
      </c>
      <c r="D244" t="str">
        <f>IF(ISERROR(1/VLOOKUP($B244,Kraftvärmeprod!$B$1:$D$600,MATCH("Total värmeproduktion i kraftvärmeverk i kombinerad drift (GWh)",Kraftvärmeprod!$B$1:$AV$1,0),FALSE)),"Ej kraftvärme","Alternativproduktionsmetoden")</f>
        <v>Alternativproduktionsmetoden</v>
      </c>
      <c r="E244" s="115">
        <f>IF(ISERROR(1/VLOOKUP($B244,Kraftvärmeprod!$B$1:$BD$600,MATCH("Total värmeproduktion i kraftvärmeverk i kombinerad drift (GWh)",Kraftvärmeprod!$B$1:$AV$1,0),FALSE)),"",VLOOKUP($B244,'Slutlig allokering kvv'!$B$1:$BC$479,MATCH(E$1,'Slutlig allokering kvv'!$B$1:$AU$1,0),FALSE))</f>
        <v>0.62047400742350234</v>
      </c>
      <c r="F244">
        <f>IF(ISERROR(1/VLOOKUP($B244,Kraftvärmeprod!$B$1:$AV$600,MATCH("Producerad elenergi i kraftvärmeverk (GWh)",Kraftvärmeprod!$B$1:$AV$1,0),FALSE)),"",VLOOKUP($B244,Kraftvärmeprod!$B$1:$AV$600,MATCH("Producerad elenergi i kraftvärmeverk (GWh)",Kraftvärmeprod!$B$1:$AV$1,0),FALSE))</f>
        <v>59.386000000000003</v>
      </c>
      <c r="G244" t="str">
        <f>IF(ISERROR(1/VLOOKUP($B244,Miljö!$B$1:$T$600,MATCH("Såld mängd produktionsspecifik fjärrvärme (GWh)",Miljö!$B$1:$T$1,0),FALSE)),"",VLOOKUP($B244,Miljö!$B$1:$T$600,MATCH("Såld mängd produktionsspecifik fjärrvärme (GWh)",Miljö!$B$1:$T$1,0),FALSE))</f>
        <v/>
      </c>
      <c r="J244" t="str">
        <f t="shared" si="3"/>
        <v>Skellefteå Kraft AB</v>
      </c>
    </row>
    <row r="245" spans="1:10">
      <c r="A245" s="2" t="s">
        <v>364</v>
      </c>
      <c r="B245" s="2" t="s">
        <v>378</v>
      </c>
      <c r="D245" t="str">
        <f>IF(ISERROR(1/VLOOKUP($B245,Kraftvärmeprod!$B$1:$D$600,MATCH("Total värmeproduktion i kraftvärmeverk i kombinerad drift (GWh)",Kraftvärmeprod!$B$1:$AV$1,0),FALSE)),"Ej kraftvärme","Alternativproduktionsmetoden")</f>
        <v>Ej kraftvärme</v>
      </c>
      <c r="E245" s="115" t="str">
        <f>IF(ISERROR(1/VLOOKUP($B245,Kraftvärmeprod!$B$1:$BD$600,MATCH("Total värmeproduktion i kraftvärmeverk i kombinerad drift (GWh)",Kraftvärmeprod!$B$1:$AV$1,0),FALSE)),"",VLOOKUP($B245,'Slutlig allokering kvv'!$B$1:$BC$479,MATCH(E$1,'Slutlig allokering kvv'!$B$1:$AU$1,0),FALSE))</f>
        <v/>
      </c>
      <c r="F245" t="str">
        <f>IF(ISERROR(1/VLOOKUP($B245,Kraftvärmeprod!$B$1:$AV$600,MATCH("Producerad elenergi i kraftvärmeverk (GWh)",Kraftvärmeprod!$B$1:$AV$1,0),FALSE)),"",VLOOKUP($B245,Kraftvärmeprod!$B$1:$AV$600,MATCH("Producerad elenergi i kraftvärmeverk (GWh)",Kraftvärmeprod!$B$1:$AV$1,0),FALSE))</f>
        <v/>
      </c>
      <c r="G245" t="str">
        <f>IF(ISERROR(1/VLOOKUP($B245,Miljö!$B$1:$T$600,MATCH("Såld mängd produktionsspecifik fjärrvärme (GWh)",Miljö!$B$1:$T$1,0),FALSE)),"",VLOOKUP($B245,Miljö!$B$1:$T$600,MATCH("Såld mängd produktionsspecifik fjärrvärme (GWh)",Miljö!$B$1:$T$1,0),FALSE))</f>
        <v/>
      </c>
      <c r="J245" t="str">
        <f t="shared" si="3"/>
        <v>Skellefteå Kraft AB</v>
      </c>
    </row>
    <row r="246" spans="1:10">
      <c r="A246" s="2" t="s">
        <v>364</v>
      </c>
      <c r="B246" s="2" t="s">
        <v>379</v>
      </c>
      <c r="D246" t="str">
        <f>IF(ISERROR(1/VLOOKUP($B246,Kraftvärmeprod!$B$1:$D$600,MATCH("Total värmeproduktion i kraftvärmeverk i kombinerad drift (GWh)",Kraftvärmeprod!$B$1:$AV$1,0),FALSE)),"Ej kraftvärme","Alternativproduktionsmetoden")</f>
        <v>Ej kraftvärme</v>
      </c>
      <c r="E246" s="115" t="str">
        <f>IF(ISERROR(1/VLOOKUP($B246,Kraftvärmeprod!$B$1:$BD$600,MATCH("Total värmeproduktion i kraftvärmeverk i kombinerad drift (GWh)",Kraftvärmeprod!$B$1:$AV$1,0),FALSE)),"",VLOOKUP($B246,'Slutlig allokering kvv'!$B$1:$BC$479,MATCH(E$1,'Slutlig allokering kvv'!$B$1:$AU$1,0),FALSE))</f>
        <v/>
      </c>
      <c r="F246" t="str">
        <f>IF(ISERROR(1/VLOOKUP($B246,Kraftvärmeprod!$B$1:$AV$600,MATCH("Producerad elenergi i kraftvärmeverk (GWh)",Kraftvärmeprod!$B$1:$AV$1,0),FALSE)),"",VLOOKUP($B246,Kraftvärmeprod!$B$1:$AV$600,MATCH("Producerad elenergi i kraftvärmeverk (GWh)",Kraftvärmeprod!$B$1:$AV$1,0),FALSE))</f>
        <v/>
      </c>
      <c r="G246" t="str">
        <f>IF(ISERROR(1/VLOOKUP($B246,Miljö!$B$1:$T$600,MATCH("Såld mängd produktionsspecifik fjärrvärme (GWh)",Miljö!$B$1:$T$1,0),FALSE)),"",VLOOKUP($B246,Miljö!$B$1:$T$600,MATCH("Såld mängd produktionsspecifik fjärrvärme (GWh)",Miljö!$B$1:$T$1,0),FALSE))</f>
        <v/>
      </c>
      <c r="J246" t="str">
        <f t="shared" si="3"/>
        <v>Skellefteå Kraft AB</v>
      </c>
    </row>
    <row r="247" spans="1:10">
      <c r="A247" s="2" t="s">
        <v>364</v>
      </c>
      <c r="B247" s="2" t="s">
        <v>380</v>
      </c>
      <c r="D247" t="str">
        <f>IF(ISERROR(1/VLOOKUP($B247,Kraftvärmeprod!$B$1:$D$600,MATCH("Total värmeproduktion i kraftvärmeverk i kombinerad drift (GWh)",Kraftvärmeprod!$B$1:$AV$1,0),FALSE)),"Ej kraftvärme","Alternativproduktionsmetoden")</f>
        <v>Ej kraftvärme</v>
      </c>
      <c r="E247" s="115" t="str">
        <f>IF(ISERROR(1/VLOOKUP($B247,Kraftvärmeprod!$B$1:$BD$600,MATCH("Total värmeproduktion i kraftvärmeverk i kombinerad drift (GWh)",Kraftvärmeprod!$B$1:$AV$1,0),FALSE)),"",VLOOKUP($B247,'Slutlig allokering kvv'!$B$1:$BC$479,MATCH(E$1,'Slutlig allokering kvv'!$B$1:$AU$1,0),FALSE))</f>
        <v/>
      </c>
      <c r="F247" t="str">
        <f>IF(ISERROR(1/VLOOKUP($B247,Kraftvärmeprod!$B$1:$AV$600,MATCH("Producerad elenergi i kraftvärmeverk (GWh)",Kraftvärmeprod!$B$1:$AV$1,0),FALSE)),"",VLOOKUP($B247,Kraftvärmeprod!$B$1:$AV$600,MATCH("Producerad elenergi i kraftvärmeverk (GWh)",Kraftvärmeprod!$B$1:$AV$1,0),FALSE))</f>
        <v/>
      </c>
      <c r="G247" t="str">
        <f>IF(ISERROR(1/VLOOKUP($B247,Miljö!$B$1:$T$600,MATCH("Såld mängd produktionsspecifik fjärrvärme (GWh)",Miljö!$B$1:$T$1,0),FALSE)),"",VLOOKUP($B247,Miljö!$B$1:$T$600,MATCH("Såld mängd produktionsspecifik fjärrvärme (GWh)",Miljö!$B$1:$T$1,0),FALSE))</f>
        <v/>
      </c>
      <c r="J247" t="str">
        <f t="shared" si="3"/>
        <v>Skellefteå Kraft AB</v>
      </c>
    </row>
    <row r="248" spans="1:10">
      <c r="A248" s="2" t="s">
        <v>364</v>
      </c>
      <c r="B248" s="2" t="s">
        <v>381</v>
      </c>
      <c r="D248" t="str">
        <f>IF(ISERROR(1/VLOOKUP($B248,Kraftvärmeprod!$B$1:$D$600,MATCH("Total värmeproduktion i kraftvärmeverk i kombinerad drift (GWh)",Kraftvärmeprod!$B$1:$AV$1,0),FALSE)),"Ej kraftvärme","Alternativproduktionsmetoden")</f>
        <v>Ej kraftvärme</v>
      </c>
      <c r="E248" s="115" t="str">
        <f>IF(ISERROR(1/VLOOKUP($B248,Kraftvärmeprod!$B$1:$BD$600,MATCH("Total värmeproduktion i kraftvärmeverk i kombinerad drift (GWh)",Kraftvärmeprod!$B$1:$AV$1,0),FALSE)),"",VLOOKUP($B248,'Slutlig allokering kvv'!$B$1:$BC$479,MATCH(E$1,'Slutlig allokering kvv'!$B$1:$AU$1,0),FALSE))</f>
        <v/>
      </c>
      <c r="F248" t="str">
        <f>IF(ISERROR(1/VLOOKUP($B248,Kraftvärmeprod!$B$1:$AV$600,MATCH("Producerad elenergi i kraftvärmeverk (GWh)",Kraftvärmeprod!$B$1:$AV$1,0),FALSE)),"",VLOOKUP($B248,Kraftvärmeprod!$B$1:$AV$600,MATCH("Producerad elenergi i kraftvärmeverk (GWh)",Kraftvärmeprod!$B$1:$AV$1,0),FALSE))</f>
        <v/>
      </c>
      <c r="G248" t="str">
        <f>IF(ISERROR(1/VLOOKUP($B248,Miljö!$B$1:$T$600,MATCH("Såld mängd produktionsspecifik fjärrvärme (GWh)",Miljö!$B$1:$T$1,0),FALSE)),"",VLOOKUP($B248,Miljö!$B$1:$T$600,MATCH("Såld mängd produktionsspecifik fjärrvärme (GWh)",Miljö!$B$1:$T$1,0),FALSE))</f>
        <v/>
      </c>
      <c r="J248" t="str">
        <f t="shared" si="3"/>
        <v>Skellefteå Kraft AB</v>
      </c>
    </row>
    <row r="249" spans="1:10">
      <c r="A249" s="2" t="s">
        <v>382</v>
      </c>
      <c r="B249" s="2" t="s">
        <v>383</v>
      </c>
      <c r="D249" t="str">
        <f>IF(ISERROR(1/VLOOKUP($B249,Kraftvärmeprod!$B$1:$D$600,MATCH("Total värmeproduktion i kraftvärmeverk i kombinerad drift (GWh)",Kraftvärmeprod!$B$1:$AV$1,0),FALSE)),"Ej kraftvärme","Alternativproduktionsmetoden")</f>
        <v>Ej kraftvärme</v>
      </c>
      <c r="E249" s="115" t="str">
        <f>IF(ISERROR(1/VLOOKUP($B249,Kraftvärmeprod!$B$1:$BD$600,MATCH("Total värmeproduktion i kraftvärmeverk i kombinerad drift (GWh)",Kraftvärmeprod!$B$1:$AV$1,0),FALSE)),"",VLOOKUP($B249,'Slutlig allokering kvv'!$B$1:$BC$479,MATCH(E$1,'Slutlig allokering kvv'!$B$1:$AU$1,0),FALSE))</f>
        <v/>
      </c>
      <c r="F249" t="str">
        <f>IF(ISERROR(1/VLOOKUP($B249,Kraftvärmeprod!$B$1:$AV$600,MATCH("Producerad elenergi i kraftvärmeverk (GWh)",Kraftvärmeprod!$B$1:$AV$1,0),FALSE)),"",VLOOKUP($B249,Kraftvärmeprod!$B$1:$AV$600,MATCH("Producerad elenergi i kraftvärmeverk (GWh)",Kraftvärmeprod!$B$1:$AV$1,0),FALSE))</f>
        <v/>
      </c>
      <c r="G249" t="str">
        <f>IF(ISERROR(1/VLOOKUP($B249,Miljö!$B$1:$T$600,MATCH("Såld mängd produktionsspecifik fjärrvärme (GWh)",Miljö!$B$1:$T$1,0),FALSE)),"",VLOOKUP($B249,Miljö!$B$1:$T$600,MATCH("Såld mängd produktionsspecifik fjärrvärme (GWh)",Miljö!$B$1:$T$1,0),FALSE))</f>
        <v/>
      </c>
      <c r="J249" t="str">
        <f t="shared" si="3"/>
        <v>Skövde Energi AB</v>
      </c>
    </row>
    <row r="250" spans="1:10">
      <c r="A250" s="2" t="s">
        <v>382</v>
      </c>
      <c r="B250" s="2" t="s">
        <v>384</v>
      </c>
      <c r="D250" t="str">
        <f>IF(ISERROR(1/VLOOKUP($B250,Kraftvärmeprod!$B$1:$D$600,MATCH("Total värmeproduktion i kraftvärmeverk i kombinerad drift (GWh)",Kraftvärmeprod!$B$1:$AV$1,0),FALSE)),"Ej kraftvärme","Alternativproduktionsmetoden")</f>
        <v>Alternativproduktionsmetoden</v>
      </c>
      <c r="E250" s="115">
        <f>IF(ISERROR(1/VLOOKUP($B250,Kraftvärmeprod!$B$1:$BD$600,MATCH("Total värmeproduktion i kraftvärmeverk i kombinerad drift (GWh)",Kraftvärmeprod!$B$1:$AV$1,0),FALSE)),"",VLOOKUP($B250,'Slutlig allokering kvv'!$B$1:$BC$479,MATCH(E$1,'Slutlig allokering kvv'!$B$1:$AU$1,0),FALSE))</f>
        <v>0.79201009608803952</v>
      </c>
      <c r="F250">
        <f>IF(ISERROR(1/VLOOKUP($B250,Kraftvärmeprod!$B$1:$AV$600,MATCH("Producerad elenergi i kraftvärmeverk (GWh)",Kraftvärmeprod!$B$1:$AV$1,0),FALSE)),"",VLOOKUP($B250,Kraftvärmeprod!$B$1:$AV$600,MATCH("Producerad elenergi i kraftvärmeverk (GWh)",Kraftvärmeprod!$B$1:$AV$1,0),FALSE))</f>
        <v>25.97</v>
      </c>
      <c r="G250" t="str">
        <f>IF(ISERROR(1/VLOOKUP($B250,Miljö!$B$1:$T$600,MATCH("Såld mängd produktionsspecifik fjärrvärme (GWh)",Miljö!$B$1:$T$1,0),FALSE)),"",VLOOKUP($B250,Miljö!$B$1:$T$600,MATCH("Såld mängd produktionsspecifik fjärrvärme (GWh)",Miljö!$B$1:$T$1,0),FALSE))</f>
        <v/>
      </c>
      <c r="J250" t="str">
        <f t="shared" si="3"/>
        <v>Skövde Energi AB</v>
      </c>
    </row>
    <row r="251" spans="1:10">
      <c r="A251" s="2" t="s">
        <v>382</v>
      </c>
      <c r="B251" s="2" t="s">
        <v>385</v>
      </c>
      <c r="D251" t="str">
        <f>IF(ISERROR(1/VLOOKUP($B251,Kraftvärmeprod!$B$1:$D$600,MATCH("Total värmeproduktion i kraftvärmeverk i kombinerad drift (GWh)",Kraftvärmeprod!$B$1:$AV$1,0),FALSE)),"Ej kraftvärme","Alternativproduktionsmetoden")</f>
        <v>Ej kraftvärme</v>
      </c>
      <c r="E251" s="115" t="str">
        <f>IF(ISERROR(1/VLOOKUP($B251,Kraftvärmeprod!$B$1:$BD$600,MATCH("Total värmeproduktion i kraftvärmeverk i kombinerad drift (GWh)",Kraftvärmeprod!$B$1:$AV$1,0),FALSE)),"",VLOOKUP($B251,'Slutlig allokering kvv'!$B$1:$BC$479,MATCH(E$1,'Slutlig allokering kvv'!$B$1:$AU$1,0),FALSE))</f>
        <v/>
      </c>
      <c r="F251" t="str">
        <f>IF(ISERROR(1/VLOOKUP($B251,Kraftvärmeprod!$B$1:$AV$600,MATCH("Producerad elenergi i kraftvärmeverk (GWh)",Kraftvärmeprod!$B$1:$AV$1,0),FALSE)),"",VLOOKUP($B251,Kraftvärmeprod!$B$1:$AV$600,MATCH("Producerad elenergi i kraftvärmeverk (GWh)",Kraftvärmeprod!$B$1:$AV$1,0),FALSE))</f>
        <v/>
      </c>
      <c r="G251" t="str">
        <f>IF(ISERROR(1/VLOOKUP($B251,Miljö!$B$1:$T$600,MATCH("Såld mängd produktionsspecifik fjärrvärme (GWh)",Miljö!$B$1:$T$1,0),FALSE)),"",VLOOKUP($B251,Miljö!$B$1:$T$600,MATCH("Såld mängd produktionsspecifik fjärrvärme (GWh)",Miljö!$B$1:$T$1,0),FALSE))</f>
        <v/>
      </c>
      <c r="J251" t="str">
        <f t="shared" si="3"/>
        <v>Skövde Energi AB</v>
      </c>
    </row>
    <row r="252" spans="1:10">
      <c r="A252" s="2" t="s">
        <v>382</v>
      </c>
      <c r="B252" s="2" t="s">
        <v>386</v>
      </c>
      <c r="D252" t="str">
        <f>IF(ISERROR(1/VLOOKUP($B252,Kraftvärmeprod!$B$1:$D$600,MATCH("Total värmeproduktion i kraftvärmeverk i kombinerad drift (GWh)",Kraftvärmeprod!$B$1:$AV$1,0),FALSE)),"Ej kraftvärme","Alternativproduktionsmetoden")</f>
        <v>Ej kraftvärme</v>
      </c>
      <c r="E252" s="115" t="str">
        <f>IF(ISERROR(1/VLOOKUP($B252,Kraftvärmeprod!$B$1:$BD$600,MATCH("Total värmeproduktion i kraftvärmeverk i kombinerad drift (GWh)",Kraftvärmeprod!$B$1:$AV$1,0),FALSE)),"",VLOOKUP($B252,'Slutlig allokering kvv'!$B$1:$BC$479,MATCH(E$1,'Slutlig allokering kvv'!$B$1:$AU$1,0),FALSE))</f>
        <v/>
      </c>
      <c r="F252" t="str">
        <f>IF(ISERROR(1/VLOOKUP($B252,Kraftvärmeprod!$B$1:$AV$600,MATCH("Producerad elenergi i kraftvärmeverk (GWh)",Kraftvärmeprod!$B$1:$AV$1,0),FALSE)),"",VLOOKUP($B252,Kraftvärmeprod!$B$1:$AV$600,MATCH("Producerad elenergi i kraftvärmeverk (GWh)",Kraftvärmeprod!$B$1:$AV$1,0),FALSE))</f>
        <v/>
      </c>
      <c r="G252" t="str">
        <f>IF(ISERROR(1/VLOOKUP($B252,Miljö!$B$1:$T$600,MATCH("Såld mängd produktionsspecifik fjärrvärme (GWh)",Miljö!$B$1:$T$1,0),FALSE)),"",VLOOKUP($B252,Miljö!$B$1:$T$600,MATCH("Såld mängd produktionsspecifik fjärrvärme (GWh)",Miljö!$B$1:$T$1,0),FALSE))</f>
        <v/>
      </c>
      <c r="J252" t="str">
        <f t="shared" si="3"/>
        <v>Skövde Energi AB</v>
      </c>
    </row>
    <row r="253" spans="1:10">
      <c r="A253" s="2" t="s">
        <v>382</v>
      </c>
      <c r="B253" s="2" t="s">
        <v>387</v>
      </c>
      <c r="D253" t="str">
        <f>IF(ISERROR(1/VLOOKUP($B253,Kraftvärmeprod!$B$1:$D$600,MATCH("Total värmeproduktion i kraftvärmeverk i kombinerad drift (GWh)",Kraftvärmeprod!$B$1:$AV$1,0),FALSE)),"Ej kraftvärme","Alternativproduktionsmetoden")</f>
        <v>Ej kraftvärme</v>
      </c>
      <c r="E253" s="115" t="str">
        <f>IF(ISERROR(1/VLOOKUP($B253,Kraftvärmeprod!$B$1:$BD$600,MATCH("Total värmeproduktion i kraftvärmeverk i kombinerad drift (GWh)",Kraftvärmeprod!$B$1:$AV$1,0),FALSE)),"",VLOOKUP($B253,'Slutlig allokering kvv'!$B$1:$BC$479,MATCH(E$1,'Slutlig allokering kvv'!$B$1:$AU$1,0),FALSE))</f>
        <v/>
      </c>
      <c r="F253" t="str">
        <f>IF(ISERROR(1/VLOOKUP($B253,Kraftvärmeprod!$B$1:$AV$600,MATCH("Producerad elenergi i kraftvärmeverk (GWh)",Kraftvärmeprod!$B$1:$AV$1,0),FALSE)),"",VLOOKUP($B253,Kraftvärmeprod!$B$1:$AV$600,MATCH("Producerad elenergi i kraftvärmeverk (GWh)",Kraftvärmeprod!$B$1:$AV$1,0),FALSE))</f>
        <v/>
      </c>
      <c r="G253" t="str">
        <f>IF(ISERROR(1/VLOOKUP($B253,Miljö!$B$1:$T$600,MATCH("Såld mängd produktionsspecifik fjärrvärme (GWh)",Miljö!$B$1:$T$1,0),FALSE)),"",VLOOKUP($B253,Miljö!$B$1:$T$600,MATCH("Såld mängd produktionsspecifik fjärrvärme (GWh)",Miljö!$B$1:$T$1,0),FALSE))</f>
        <v/>
      </c>
      <c r="J253" t="str">
        <f t="shared" si="3"/>
        <v>Skövde Energi AB</v>
      </c>
    </row>
    <row r="254" spans="1:10">
      <c r="A254" s="2" t="s">
        <v>388</v>
      </c>
      <c r="B254" s="2" t="s">
        <v>389</v>
      </c>
      <c r="D254" t="str">
        <f>IF(ISERROR(1/VLOOKUP($B254,Kraftvärmeprod!$B$1:$D$600,MATCH("Total värmeproduktion i kraftvärmeverk i kombinerad drift (GWh)",Kraftvärmeprod!$B$1:$AV$1,0),FALSE)),"Ej kraftvärme","Alternativproduktionsmetoden")</f>
        <v>Ej kraftvärme</v>
      </c>
      <c r="E254" s="115" t="str">
        <f>IF(ISERROR(1/VLOOKUP($B254,Kraftvärmeprod!$B$1:$BD$600,MATCH("Total värmeproduktion i kraftvärmeverk i kombinerad drift (GWh)",Kraftvärmeprod!$B$1:$AV$1,0),FALSE)),"",VLOOKUP($B254,'Slutlig allokering kvv'!$B$1:$BC$479,MATCH(E$1,'Slutlig allokering kvv'!$B$1:$AU$1,0),FALSE))</f>
        <v/>
      </c>
      <c r="F254" t="str">
        <f>IF(ISERROR(1/VLOOKUP($B254,Kraftvärmeprod!$B$1:$AV$600,MATCH("Producerad elenergi i kraftvärmeverk (GWh)",Kraftvärmeprod!$B$1:$AV$1,0),FALSE)),"",VLOOKUP($B254,Kraftvärmeprod!$B$1:$AV$600,MATCH("Producerad elenergi i kraftvärmeverk (GWh)",Kraftvärmeprod!$B$1:$AV$1,0),FALSE))</f>
        <v/>
      </c>
      <c r="G254" t="str">
        <f>IF(ISERROR(1/VLOOKUP($B254,Miljö!$B$1:$T$600,MATCH("Såld mängd produktionsspecifik fjärrvärme (GWh)",Miljö!$B$1:$T$1,0),FALSE)),"",VLOOKUP($B254,Miljö!$B$1:$T$600,MATCH("Såld mängd produktionsspecifik fjärrvärme (GWh)",Miljö!$B$1:$T$1,0),FALSE))</f>
        <v/>
      </c>
      <c r="J254" t="str">
        <f t="shared" si="3"/>
        <v>Smedjebacken Energi AB</v>
      </c>
    </row>
    <row r="255" spans="1:10">
      <c r="A255" s="2" t="s">
        <v>388</v>
      </c>
      <c r="B255" s="2" t="s">
        <v>390</v>
      </c>
      <c r="D255" t="str">
        <f>IF(ISERROR(1/VLOOKUP($B255,Kraftvärmeprod!$B$1:$D$600,MATCH("Total värmeproduktion i kraftvärmeverk i kombinerad drift (GWh)",Kraftvärmeprod!$B$1:$AV$1,0),FALSE)),"Ej kraftvärme","Alternativproduktionsmetoden")</f>
        <v>Ej kraftvärme</v>
      </c>
      <c r="E255" s="115" t="str">
        <f>IF(ISERROR(1/VLOOKUP($B255,Kraftvärmeprod!$B$1:$BD$600,MATCH("Total värmeproduktion i kraftvärmeverk i kombinerad drift (GWh)",Kraftvärmeprod!$B$1:$AV$1,0),FALSE)),"",VLOOKUP($B255,'Slutlig allokering kvv'!$B$1:$BC$479,MATCH(E$1,'Slutlig allokering kvv'!$B$1:$AU$1,0),FALSE))</f>
        <v/>
      </c>
      <c r="F255" t="str">
        <f>IF(ISERROR(1/VLOOKUP($B255,Kraftvärmeprod!$B$1:$AV$600,MATCH("Producerad elenergi i kraftvärmeverk (GWh)",Kraftvärmeprod!$B$1:$AV$1,0),FALSE)),"",VLOOKUP($B255,Kraftvärmeprod!$B$1:$AV$600,MATCH("Producerad elenergi i kraftvärmeverk (GWh)",Kraftvärmeprod!$B$1:$AV$1,0),FALSE))</f>
        <v/>
      </c>
      <c r="G255" t="str">
        <f>IF(ISERROR(1/VLOOKUP($B255,Miljö!$B$1:$T$600,MATCH("Såld mängd produktionsspecifik fjärrvärme (GWh)",Miljö!$B$1:$T$1,0),FALSE)),"",VLOOKUP($B255,Miljö!$B$1:$T$600,MATCH("Såld mängd produktionsspecifik fjärrvärme (GWh)",Miljö!$B$1:$T$1,0),FALSE))</f>
        <v/>
      </c>
      <c r="J255" t="str">
        <f t="shared" si="3"/>
        <v>Smedjebacken Energi AB</v>
      </c>
    </row>
    <row r="256" spans="1:10">
      <c r="A256" s="2" t="s">
        <v>391</v>
      </c>
      <c r="B256" s="2" t="s">
        <v>392</v>
      </c>
      <c r="D256" t="str">
        <f>IF(ISERROR(1/VLOOKUP($B256,Kraftvärmeprod!$B$1:$D$600,MATCH("Total värmeproduktion i kraftvärmeverk i kombinerad drift (GWh)",Kraftvärmeprod!$B$1:$AV$1,0),FALSE)),"Ej kraftvärme","Alternativproduktionsmetoden")</f>
        <v>Ej kraftvärme</v>
      </c>
      <c r="E256" s="115" t="str">
        <f>IF(ISERROR(1/VLOOKUP($B256,Kraftvärmeprod!$B$1:$BD$600,MATCH("Total värmeproduktion i kraftvärmeverk i kombinerad drift (GWh)",Kraftvärmeprod!$B$1:$AV$1,0),FALSE)),"",VLOOKUP($B256,'Slutlig allokering kvv'!$B$1:$BC$479,MATCH(E$1,'Slutlig allokering kvv'!$B$1:$AU$1,0),FALSE))</f>
        <v/>
      </c>
      <c r="F256" t="str">
        <f>IF(ISERROR(1/VLOOKUP($B256,Kraftvärmeprod!$B$1:$AV$600,MATCH("Producerad elenergi i kraftvärmeverk (GWh)",Kraftvärmeprod!$B$1:$AV$1,0),FALSE)),"",VLOOKUP($B256,Kraftvärmeprod!$B$1:$AV$600,MATCH("Producerad elenergi i kraftvärmeverk (GWh)",Kraftvärmeprod!$B$1:$AV$1,0),FALSE))</f>
        <v/>
      </c>
      <c r="G256" t="str">
        <f>IF(ISERROR(1/VLOOKUP($B256,Miljö!$B$1:$T$600,MATCH("Såld mängd produktionsspecifik fjärrvärme (GWh)",Miljö!$B$1:$T$1,0),FALSE)),"",VLOOKUP($B256,Miljö!$B$1:$T$600,MATCH("Såld mängd produktionsspecifik fjärrvärme (GWh)",Miljö!$B$1:$T$1,0),FALSE))</f>
        <v/>
      </c>
      <c r="J256" t="str">
        <f t="shared" si="3"/>
        <v>Sollentuna Energi &amp; Miljö AB</v>
      </c>
    </row>
    <row r="257" spans="1:10">
      <c r="A257" s="2" t="s">
        <v>393</v>
      </c>
      <c r="B257" s="2" t="s">
        <v>394</v>
      </c>
      <c r="D257" t="str">
        <f>IF(ISERROR(1/VLOOKUP($B257,Kraftvärmeprod!$B$1:$D$600,MATCH("Total värmeproduktion i kraftvärmeverk i kombinerad drift (GWh)",Kraftvärmeprod!$B$1:$AV$1,0),FALSE)),"Ej kraftvärme","Alternativproduktionsmetoden")</f>
        <v>Ej kraftvärme</v>
      </c>
      <c r="E257" s="115" t="str">
        <f>IF(ISERROR(1/VLOOKUP($B257,Kraftvärmeprod!$B$1:$BD$600,MATCH("Total värmeproduktion i kraftvärmeverk i kombinerad drift (GWh)",Kraftvärmeprod!$B$1:$AV$1,0),FALSE)),"",VLOOKUP($B257,'Slutlig allokering kvv'!$B$1:$BC$479,MATCH(E$1,'Slutlig allokering kvv'!$B$1:$AU$1,0),FALSE))</f>
        <v/>
      </c>
      <c r="F257" t="str">
        <f>IF(ISERROR(1/VLOOKUP($B257,Kraftvärmeprod!$B$1:$AV$600,MATCH("Producerad elenergi i kraftvärmeverk (GWh)",Kraftvärmeprod!$B$1:$AV$1,0),FALSE)),"",VLOOKUP($B257,Kraftvärmeprod!$B$1:$AV$600,MATCH("Producerad elenergi i kraftvärmeverk (GWh)",Kraftvärmeprod!$B$1:$AV$1,0),FALSE))</f>
        <v/>
      </c>
      <c r="G257" t="str">
        <f>IF(ISERROR(1/VLOOKUP($B257,Miljö!$B$1:$T$600,MATCH("Såld mängd produktionsspecifik fjärrvärme (GWh)",Miljö!$B$1:$T$1,0),FALSE)),"",VLOOKUP($B257,Miljö!$B$1:$T$600,MATCH("Såld mängd produktionsspecifik fjärrvärme (GWh)",Miljö!$B$1:$T$1,0),FALSE))</f>
        <v/>
      </c>
      <c r="J257" t="str">
        <f t="shared" si="3"/>
        <v>Solör Bioenergi Fjärrvärme AB</v>
      </c>
    </row>
    <row r="258" spans="1:10">
      <c r="A258" s="2" t="s">
        <v>393</v>
      </c>
      <c r="B258" s="2" t="s">
        <v>395</v>
      </c>
      <c r="D258" t="str">
        <f>IF(ISERROR(1/VLOOKUP($B258,Kraftvärmeprod!$B$1:$D$600,MATCH("Total värmeproduktion i kraftvärmeverk i kombinerad drift (GWh)",Kraftvärmeprod!$B$1:$AV$1,0),FALSE)),"Ej kraftvärme","Alternativproduktionsmetoden")</f>
        <v>Ej kraftvärme</v>
      </c>
      <c r="E258" s="115" t="str">
        <f>IF(ISERROR(1/VLOOKUP($B258,Kraftvärmeprod!$B$1:$BD$600,MATCH("Total värmeproduktion i kraftvärmeverk i kombinerad drift (GWh)",Kraftvärmeprod!$B$1:$AV$1,0),FALSE)),"",VLOOKUP($B258,'Slutlig allokering kvv'!$B$1:$BC$479,MATCH(E$1,'Slutlig allokering kvv'!$B$1:$AU$1,0),FALSE))</f>
        <v/>
      </c>
      <c r="F258" t="str">
        <f>IF(ISERROR(1/VLOOKUP($B258,Kraftvärmeprod!$B$1:$AV$600,MATCH("Producerad elenergi i kraftvärmeverk (GWh)",Kraftvärmeprod!$B$1:$AV$1,0),FALSE)),"",VLOOKUP($B258,Kraftvärmeprod!$B$1:$AV$600,MATCH("Producerad elenergi i kraftvärmeverk (GWh)",Kraftvärmeprod!$B$1:$AV$1,0),FALSE))</f>
        <v/>
      </c>
      <c r="G258" t="str">
        <f>IF(ISERROR(1/VLOOKUP($B258,Miljö!$B$1:$T$600,MATCH("Såld mängd produktionsspecifik fjärrvärme (GWh)",Miljö!$B$1:$T$1,0),FALSE)),"",VLOOKUP($B258,Miljö!$B$1:$T$600,MATCH("Såld mängd produktionsspecifik fjärrvärme (GWh)",Miljö!$B$1:$T$1,0),FALSE))</f>
        <v/>
      </c>
      <c r="J258" t="str">
        <f t="shared" si="3"/>
        <v>Solör Bioenergi Fjärrvärme AB</v>
      </c>
    </row>
    <row r="259" spans="1:10">
      <c r="A259" s="2" t="s">
        <v>393</v>
      </c>
      <c r="B259" s="2" t="s">
        <v>396</v>
      </c>
      <c r="D259" t="str">
        <f>IF(ISERROR(1/VLOOKUP($B259,Kraftvärmeprod!$B$1:$D$600,MATCH("Total värmeproduktion i kraftvärmeverk i kombinerad drift (GWh)",Kraftvärmeprod!$B$1:$AV$1,0),FALSE)),"Ej kraftvärme","Alternativproduktionsmetoden")</f>
        <v>Ej kraftvärme</v>
      </c>
      <c r="E259" s="115" t="str">
        <f>IF(ISERROR(1/VLOOKUP($B259,Kraftvärmeprod!$B$1:$BD$600,MATCH("Total värmeproduktion i kraftvärmeverk i kombinerad drift (GWh)",Kraftvärmeprod!$B$1:$AV$1,0),FALSE)),"",VLOOKUP($B259,'Slutlig allokering kvv'!$B$1:$BC$479,MATCH(E$1,'Slutlig allokering kvv'!$B$1:$AU$1,0),FALSE))</f>
        <v/>
      </c>
      <c r="F259" t="str">
        <f>IF(ISERROR(1/VLOOKUP($B259,Kraftvärmeprod!$B$1:$AV$600,MATCH("Producerad elenergi i kraftvärmeverk (GWh)",Kraftvärmeprod!$B$1:$AV$1,0),FALSE)),"",VLOOKUP($B259,Kraftvärmeprod!$B$1:$AV$600,MATCH("Producerad elenergi i kraftvärmeverk (GWh)",Kraftvärmeprod!$B$1:$AV$1,0),FALSE))</f>
        <v/>
      </c>
      <c r="G259" t="str">
        <f>IF(ISERROR(1/VLOOKUP($B259,Miljö!$B$1:$T$600,MATCH("Såld mängd produktionsspecifik fjärrvärme (GWh)",Miljö!$B$1:$T$1,0),FALSE)),"",VLOOKUP($B259,Miljö!$B$1:$T$600,MATCH("Såld mängd produktionsspecifik fjärrvärme (GWh)",Miljö!$B$1:$T$1,0),FALSE))</f>
        <v/>
      </c>
      <c r="J259" t="str">
        <f t="shared" ref="J259:J322" si="4">A259</f>
        <v>Solör Bioenergi Fjärrvärme AB</v>
      </c>
    </row>
    <row r="260" spans="1:10">
      <c r="A260" s="2" t="s">
        <v>393</v>
      </c>
      <c r="B260" s="2" t="s">
        <v>397</v>
      </c>
      <c r="D260" t="str">
        <f>IF(ISERROR(1/VLOOKUP($B260,Kraftvärmeprod!$B$1:$D$600,MATCH("Total värmeproduktion i kraftvärmeverk i kombinerad drift (GWh)",Kraftvärmeprod!$B$1:$AV$1,0),FALSE)),"Ej kraftvärme","Alternativproduktionsmetoden")</f>
        <v>Ej kraftvärme</v>
      </c>
      <c r="E260" s="115" t="str">
        <f>IF(ISERROR(1/VLOOKUP($B260,Kraftvärmeprod!$B$1:$BD$600,MATCH("Total värmeproduktion i kraftvärmeverk i kombinerad drift (GWh)",Kraftvärmeprod!$B$1:$AV$1,0),FALSE)),"",VLOOKUP($B260,'Slutlig allokering kvv'!$B$1:$BC$479,MATCH(E$1,'Slutlig allokering kvv'!$B$1:$AU$1,0),FALSE))</f>
        <v/>
      </c>
      <c r="F260" t="str">
        <f>IF(ISERROR(1/VLOOKUP($B260,Kraftvärmeprod!$B$1:$AV$600,MATCH("Producerad elenergi i kraftvärmeverk (GWh)",Kraftvärmeprod!$B$1:$AV$1,0),FALSE)),"",VLOOKUP($B260,Kraftvärmeprod!$B$1:$AV$600,MATCH("Producerad elenergi i kraftvärmeverk (GWh)",Kraftvärmeprod!$B$1:$AV$1,0),FALSE))</f>
        <v/>
      </c>
      <c r="G260" t="str">
        <f>IF(ISERROR(1/VLOOKUP($B260,Miljö!$B$1:$T$600,MATCH("Såld mängd produktionsspecifik fjärrvärme (GWh)",Miljö!$B$1:$T$1,0),FALSE)),"",VLOOKUP($B260,Miljö!$B$1:$T$600,MATCH("Såld mängd produktionsspecifik fjärrvärme (GWh)",Miljö!$B$1:$T$1,0),FALSE))</f>
        <v/>
      </c>
      <c r="J260" t="str">
        <f t="shared" si="4"/>
        <v>Solör Bioenergi Fjärrvärme AB</v>
      </c>
    </row>
    <row r="261" spans="1:10">
      <c r="A261" s="2" t="s">
        <v>393</v>
      </c>
      <c r="B261" s="2" t="s">
        <v>398</v>
      </c>
      <c r="D261" t="str">
        <f>IF(ISERROR(1/VLOOKUP($B261,Kraftvärmeprod!$B$1:$D$600,MATCH("Total värmeproduktion i kraftvärmeverk i kombinerad drift (GWh)",Kraftvärmeprod!$B$1:$AV$1,0),FALSE)),"Ej kraftvärme","Alternativproduktionsmetoden")</f>
        <v>Ej kraftvärme</v>
      </c>
      <c r="E261" s="115" t="str">
        <f>IF(ISERROR(1/VLOOKUP($B261,Kraftvärmeprod!$B$1:$BD$600,MATCH("Total värmeproduktion i kraftvärmeverk i kombinerad drift (GWh)",Kraftvärmeprod!$B$1:$AV$1,0),FALSE)),"",VLOOKUP($B261,'Slutlig allokering kvv'!$B$1:$BC$479,MATCH(E$1,'Slutlig allokering kvv'!$B$1:$AU$1,0),FALSE))</f>
        <v/>
      </c>
      <c r="F261" t="str">
        <f>IF(ISERROR(1/VLOOKUP($B261,Kraftvärmeprod!$B$1:$AV$600,MATCH("Producerad elenergi i kraftvärmeverk (GWh)",Kraftvärmeprod!$B$1:$AV$1,0),FALSE)),"",VLOOKUP($B261,Kraftvärmeprod!$B$1:$AV$600,MATCH("Producerad elenergi i kraftvärmeverk (GWh)",Kraftvärmeprod!$B$1:$AV$1,0),FALSE))</f>
        <v/>
      </c>
      <c r="G261" t="str">
        <f>IF(ISERROR(1/VLOOKUP($B261,Miljö!$B$1:$T$600,MATCH("Såld mängd produktionsspecifik fjärrvärme (GWh)",Miljö!$B$1:$T$1,0),FALSE)),"",VLOOKUP($B261,Miljö!$B$1:$T$600,MATCH("Såld mängd produktionsspecifik fjärrvärme (GWh)",Miljö!$B$1:$T$1,0),FALSE))</f>
        <v/>
      </c>
      <c r="J261" t="str">
        <f t="shared" si="4"/>
        <v>Solör Bioenergi Fjärrvärme AB</v>
      </c>
    </row>
    <row r="262" spans="1:10">
      <c r="A262" s="2" t="s">
        <v>393</v>
      </c>
      <c r="B262" s="2" t="s">
        <v>399</v>
      </c>
      <c r="D262" t="str">
        <f>IF(ISERROR(1/VLOOKUP($B262,Kraftvärmeprod!$B$1:$D$600,MATCH("Total värmeproduktion i kraftvärmeverk i kombinerad drift (GWh)",Kraftvärmeprod!$B$1:$AV$1,0),FALSE)),"Ej kraftvärme","Alternativproduktionsmetoden")</f>
        <v>Ej kraftvärme</v>
      </c>
      <c r="E262" s="115" t="str">
        <f>IF(ISERROR(1/VLOOKUP($B262,Kraftvärmeprod!$B$1:$BD$600,MATCH("Total värmeproduktion i kraftvärmeverk i kombinerad drift (GWh)",Kraftvärmeprod!$B$1:$AV$1,0),FALSE)),"",VLOOKUP($B262,'Slutlig allokering kvv'!$B$1:$BC$479,MATCH(E$1,'Slutlig allokering kvv'!$B$1:$AU$1,0),FALSE))</f>
        <v/>
      </c>
      <c r="F262" t="str">
        <f>IF(ISERROR(1/VLOOKUP($B262,Kraftvärmeprod!$B$1:$AV$600,MATCH("Producerad elenergi i kraftvärmeverk (GWh)",Kraftvärmeprod!$B$1:$AV$1,0),FALSE)),"",VLOOKUP($B262,Kraftvärmeprod!$B$1:$AV$600,MATCH("Producerad elenergi i kraftvärmeverk (GWh)",Kraftvärmeprod!$B$1:$AV$1,0),FALSE))</f>
        <v/>
      </c>
      <c r="G262" t="str">
        <f>IF(ISERROR(1/VLOOKUP($B262,Miljö!$B$1:$T$600,MATCH("Såld mängd produktionsspecifik fjärrvärme (GWh)",Miljö!$B$1:$T$1,0),FALSE)),"",VLOOKUP($B262,Miljö!$B$1:$T$600,MATCH("Såld mängd produktionsspecifik fjärrvärme (GWh)",Miljö!$B$1:$T$1,0),FALSE))</f>
        <v/>
      </c>
      <c r="J262" t="str">
        <f t="shared" si="4"/>
        <v>Solör Bioenergi Fjärrvärme AB</v>
      </c>
    </row>
    <row r="263" spans="1:10">
      <c r="A263" s="2" t="s">
        <v>393</v>
      </c>
      <c r="B263" s="2" t="s">
        <v>400</v>
      </c>
      <c r="D263" t="str">
        <f>IF(ISERROR(1/VLOOKUP($B263,Kraftvärmeprod!$B$1:$D$600,MATCH("Total värmeproduktion i kraftvärmeverk i kombinerad drift (GWh)",Kraftvärmeprod!$B$1:$AV$1,0),FALSE)),"Ej kraftvärme","Alternativproduktionsmetoden")</f>
        <v>Ej kraftvärme</v>
      </c>
      <c r="E263" s="115" t="str">
        <f>IF(ISERROR(1/VLOOKUP($B263,Kraftvärmeprod!$B$1:$BD$600,MATCH("Total värmeproduktion i kraftvärmeverk i kombinerad drift (GWh)",Kraftvärmeprod!$B$1:$AV$1,0),FALSE)),"",VLOOKUP($B263,'Slutlig allokering kvv'!$B$1:$BC$479,MATCH(E$1,'Slutlig allokering kvv'!$B$1:$AU$1,0),FALSE))</f>
        <v/>
      </c>
      <c r="F263" t="str">
        <f>IF(ISERROR(1/VLOOKUP($B263,Kraftvärmeprod!$B$1:$AV$600,MATCH("Producerad elenergi i kraftvärmeverk (GWh)",Kraftvärmeprod!$B$1:$AV$1,0),FALSE)),"",VLOOKUP($B263,Kraftvärmeprod!$B$1:$AV$600,MATCH("Producerad elenergi i kraftvärmeverk (GWh)",Kraftvärmeprod!$B$1:$AV$1,0),FALSE))</f>
        <v/>
      </c>
      <c r="G263" t="str">
        <f>IF(ISERROR(1/VLOOKUP($B263,Miljö!$B$1:$T$600,MATCH("Såld mängd produktionsspecifik fjärrvärme (GWh)",Miljö!$B$1:$T$1,0),FALSE)),"",VLOOKUP($B263,Miljö!$B$1:$T$600,MATCH("Såld mängd produktionsspecifik fjärrvärme (GWh)",Miljö!$B$1:$T$1,0),FALSE))</f>
        <v/>
      </c>
      <c r="J263" t="str">
        <f t="shared" si="4"/>
        <v>Solör Bioenergi Fjärrvärme AB</v>
      </c>
    </row>
    <row r="264" spans="1:10">
      <c r="A264" s="2" t="s">
        <v>393</v>
      </c>
      <c r="B264" s="2" t="s">
        <v>401</v>
      </c>
      <c r="D264" t="str">
        <f>IF(ISERROR(1/VLOOKUP($B264,Kraftvärmeprod!$B$1:$D$600,MATCH("Total värmeproduktion i kraftvärmeverk i kombinerad drift (GWh)",Kraftvärmeprod!$B$1:$AV$1,0),FALSE)),"Ej kraftvärme","Alternativproduktionsmetoden")</f>
        <v>Ej kraftvärme</v>
      </c>
      <c r="E264" s="115" t="str">
        <f>IF(ISERROR(1/VLOOKUP($B264,Kraftvärmeprod!$B$1:$BD$600,MATCH("Total värmeproduktion i kraftvärmeverk i kombinerad drift (GWh)",Kraftvärmeprod!$B$1:$AV$1,0),FALSE)),"",VLOOKUP($B264,'Slutlig allokering kvv'!$B$1:$BC$479,MATCH(E$1,'Slutlig allokering kvv'!$B$1:$AU$1,0),FALSE))</f>
        <v/>
      </c>
      <c r="F264" t="str">
        <f>IF(ISERROR(1/VLOOKUP($B264,Kraftvärmeprod!$B$1:$AV$600,MATCH("Producerad elenergi i kraftvärmeverk (GWh)",Kraftvärmeprod!$B$1:$AV$1,0),FALSE)),"",VLOOKUP($B264,Kraftvärmeprod!$B$1:$AV$600,MATCH("Producerad elenergi i kraftvärmeverk (GWh)",Kraftvärmeprod!$B$1:$AV$1,0),FALSE))</f>
        <v/>
      </c>
      <c r="G264" t="str">
        <f>IF(ISERROR(1/VLOOKUP($B264,Miljö!$B$1:$T$600,MATCH("Såld mängd produktionsspecifik fjärrvärme (GWh)",Miljö!$B$1:$T$1,0),FALSE)),"",VLOOKUP($B264,Miljö!$B$1:$T$600,MATCH("Såld mängd produktionsspecifik fjärrvärme (GWh)",Miljö!$B$1:$T$1,0),FALSE))</f>
        <v/>
      </c>
      <c r="J264" t="str">
        <f t="shared" si="4"/>
        <v>Solör Bioenergi Fjärrvärme AB</v>
      </c>
    </row>
    <row r="265" spans="1:10">
      <c r="A265" s="2" t="s">
        <v>393</v>
      </c>
      <c r="B265" s="2" t="s">
        <v>402</v>
      </c>
      <c r="D265" t="str">
        <f>IF(ISERROR(1/VLOOKUP($B265,Kraftvärmeprod!$B$1:$D$600,MATCH("Total värmeproduktion i kraftvärmeverk i kombinerad drift (GWh)",Kraftvärmeprod!$B$1:$AV$1,0),FALSE)),"Ej kraftvärme","Alternativproduktionsmetoden")</f>
        <v>Ej kraftvärme</v>
      </c>
      <c r="E265" s="115" t="str">
        <f>IF(ISERROR(1/VLOOKUP($B265,Kraftvärmeprod!$B$1:$BD$600,MATCH("Total värmeproduktion i kraftvärmeverk i kombinerad drift (GWh)",Kraftvärmeprod!$B$1:$AV$1,0),FALSE)),"",VLOOKUP($B265,'Slutlig allokering kvv'!$B$1:$BC$479,MATCH(E$1,'Slutlig allokering kvv'!$B$1:$AU$1,0),FALSE))</f>
        <v/>
      </c>
      <c r="F265" t="str">
        <f>IF(ISERROR(1/VLOOKUP($B265,Kraftvärmeprod!$B$1:$AV$600,MATCH("Producerad elenergi i kraftvärmeverk (GWh)",Kraftvärmeprod!$B$1:$AV$1,0),FALSE)),"",VLOOKUP($B265,Kraftvärmeprod!$B$1:$AV$600,MATCH("Producerad elenergi i kraftvärmeverk (GWh)",Kraftvärmeprod!$B$1:$AV$1,0),FALSE))</f>
        <v/>
      </c>
      <c r="G265" t="str">
        <f>IF(ISERROR(1/VLOOKUP($B265,Miljö!$B$1:$T$600,MATCH("Såld mängd produktionsspecifik fjärrvärme (GWh)",Miljö!$B$1:$T$1,0),FALSE)),"",VLOOKUP($B265,Miljö!$B$1:$T$600,MATCH("Såld mängd produktionsspecifik fjärrvärme (GWh)",Miljö!$B$1:$T$1,0),FALSE))</f>
        <v/>
      </c>
      <c r="J265" t="str">
        <f t="shared" si="4"/>
        <v>Solör Bioenergi Fjärrvärme AB</v>
      </c>
    </row>
    <row r="266" spans="1:10">
      <c r="A266" s="2" t="s">
        <v>393</v>
      </c>
      <c r="B266" s="2" t="s">
        <v>403</v>
      </c>
      <c r="D266" t="str">
        <f>IF(ISERROR(1/VLOOKUP($B266,Kraftvärmeprod!$B$1:$D$600,MATCH("Total värmeproduktion i kraftvärmeverk i kombinerad drift (GWh)",Kraftvärmeprod!$B$1:$AV$1,0),FALSE)),"Ej kraftvärme","Alternativproduktionsmetoden")</f>
        <v>Ej kraftvärme</v>
      </c>
      <c r="E266" s="115" t="str">
        <f>IF(ISERROR(1/VLOOKUP($B266,Kraftvärmeprod!$B$1:$BD$600,MATCH("Total värmeproduktion i kraftvärmeverk i kombinerad drift (GWh)",Kraftvärmeprod!$B$1:$AV$1,0),FALSE)),"",VLOOKUP($B266,'Slutlig allokering kvv'!$B$1:$BC$479,MATCH(E$1,'Slutlig allokering kvv'!$B$1:$AU$1,0),FALSE))</f>
        <v/>
      </c>
      <c r="F266" t="str">
        <f>IF(ISERROR(1/VLOOKUP($B266,Kraftvärmeprod!$B$1:$AV$600,MATCH("Producerad elenergi i kraftvärmeverk (GWh)",Kraftvärmeprod!$B$1:$AV$1,0),FALSE)),"",VLOOKUP($B266,Kraftvärmeprod!$B$1:$AV$600,MATCH("Producerad elenergi i kraftvärmeverk (GWh)",Kraftvärmeprod!$B$1:$AV$1,0),FALSE))</f>
        <v/>
      </c>
      <c r="G266" t="str">
        <f>IF(ISERROR(1/VLOOKUP($B266,Miljö!$B$1:$T$600,MATCH("Såld mängd produktionsspecifik fjärrvärme (GWh)",Miljö!$B$1:$T$1,0),FALSE)),"",VLOOKUP($B266,Miljö!$B$1:$T$600,MATCH("Såld mängd produktionsspecifik fjärrvärme (GWh)",Miljö!$B$1:$T$1,0),FALSE))</f>
        <v/>
      </c>
      <c r="J266" t="str">
        <f t="shared" si="4"/>
        <v>Solör Bioenergi Fjärrvärme AB</v>
      </c>
    </row>
    <row r="267" spans="1:10">
      <c r="A267" s="2" t="s">
        <v>393</v>
      </c>
      <c r="B267" s="2" t="s">
        <v>404</v>
      </c>
      <c r="D267" t="str">
        <f>IF(ISERROR(1/VLOOKUP($B267,Kraftvärmeprod!$B$1:$D$600,MATCH("Total värmeproduktion i kraftvärmeverk i kombinerad drift (GWh)",Kraftvärmeprod!$B$1:$AV$1,0),FALSE)),"Ej kraftvärme","Alternativproduktionsmetoden")</f>
        <v>Ej kraftvärme</v>
      </c>
      <c r="E267" s="115" t="str">
        <f>IF(ISERROR(1/VLOOKUP($B267,Kraftvärmeprod!$B$1:$BD$600,MATCH("Total värmeproduktion i kraftvärmeverk i kombinerad drift (GWh)",Kraftvärmeprod!$B$1:$AV$1,0),FALSE)),"",VLOOKUP($B267,'Slutlig allokering kvv'!$B$1:$BC$479,MATCH(E$1,'Slutlig allokering kvv'!$B$1:$AU$1,0),FALSE))</f>
        <v/>
      </c>
      <c r="F267" t="str">
        <f>IF(ISERROR(1/VLOOKUP($B267,Kraftvärmeprod!$B$1:$AV$600,MATCH("Producerad elenergi i kraftvärmeverk (GWh)",Kraftvärmeprod!$B$1:$AV$1,0),FALSE)),"",VLOOKUP($B267,Kraftvärmeprod!$B$1:$AV$600,MATCH("Producerad elenergi i kraftvärmeverk (GWh)",Kraftvärmeprod!$B$1:$AV$1,0),FALSE))</f>
        <v/>
      </c>
      <c r="G267" t="str">
        <f>IF(ISERROR(1/VLOOKUP($B267,Miljö!$B$1:$T$600,MATCH("Såld mängd produktionsspecifik fjärrvärme (GWh)",Miljö!$B$1:$T$1,0),FALSE)),"",VLOOKUP($B267,Miljö!$B$1:$T$600,MATCH("Såld mängd produktionsspecifik fjärrvärme (GWh)",Miljö!$B$1:$T$1,0),FALSE))</f>
        <v/>
      </c>
      <c r="J267" t="str">
        <f t="shared" si="4"/>
        <v>Solör Bioenergi Fjärrvärme AB</v>
      </c>
    </row>
    <row r="268" spans="1:10">
      <c r="A268" s="2" t="s">
        <v>393</v>
      </c>
      <c r="B268" s="2" t="s">
        <v>405</v>
      </c>
      <c r="D268" t="str">
        <f>IF(ISERROR(1/VLOOKUP($B268,Kraftvärmeprod!$B$1:$D$600,MATCH("Total värmeproduktion i kraftvärmeverk i kombinerad drift (GWh)",Kraftvärmeprod!$B$1:$AV$1,0),FALSE)),"Ej kraftvärme","Alternativproduktionsmetoden")</f>
        <v>Ej kraftvärme</v>
      </c>
      <c r="E268" s="115" t="str">
        <f>IF(ISERROR(1/VLOOKUP($B268,Kraftvärmeprod!$B$1:$BD$600,MATCH("Total värmeproduktion i kraftvärmeverk i kombinerad drift (GWh)",Kraftvärmeprod!$B$1:$AV$1,0),FALSE)),"",VLOOKUP($B268,'Slutlig allokering kvv'!$B$1:$BC$479,MATCH(E$1,'Slutlig allokering kvv'!$B$1:$AU$1,0),FALSE))</f>
        <v/>
      </c>
      <c r="F268" t="str">
        <f>IF(ISERROR(1/VLOOKUP($B268,Kraftvärmeprod!$B$1:$AV$600,MATCH("Producerad elenergi i kraftvärmeverk (GWh)",Kraftvärmeprod!$B$1:$AV$1,0),FALSE)),"",VLOOKUP($B268,Kraftvärmeprod!$B$1:$AV$600,MATCH("Producerad elenergi i kraftvärmeverk (GWh)",Kraftvärmeprod!$B$1:$AV$1,0),FALSE))</f>
        <v/>
      </c>
      <c r="G268" t="str">
        <f>IF(ISERROR(1/VLOOKUP($B268,Miljö!$B$1:$T$600,MATCH("Såld mängd produktionsspecifik fjärrvärme (GWh)",Miljö!$B$1:$T$1,0),FALSE)),"",VLOOKUP($B268,Miljö!$B$1:$T$600,MATCH("Såld mängd produktionsspecifik fjärrvärme (GWh)",Miljö!$B$1:$T$1,0),FALSE))</f>
        <v/>
      </c>
      <c r="J268" t="str">
        <f t="shared" si="4"/>
        <v>Solör Bioenergi Fjärrvärme AB</v>
      </c>
    </row>
    <row r="269" spans="1:10">
      <c r="A269" s="2" t="s">
        <v>393</v>
      </c>
      <c r="B269" s="2" t="s">
        <v>406</v>
      </c>
      <c r="D269" t="str">
        <f>IF(ISERROR(1/VLOOKUP($B269,Kraftvärmeprod!$B$1:$D$600,MATCH("Total värmeproduktion i kraftvärmeverk i kombinerad drift (GWh)",Kraftvärmeprod!$B$1:$AV$1,0),FALSE)),"Ej kraftvärme","Alternativproduktionsmetoden")</f>
        <v>Ej kraftvärme</v>
      </c>
      <c r="E269" s="115" t="str">
        <f>IF(ISERROR(1/VLOOKUP($B269,Kraftvärmeprod!$B$1:$BD$600,MATCH("Total värmeproduktion i kraftvärmeverk i kombinerad drift (GWh)",Kraftvärmeprod!$B$1:$AV$1,0),FALSE)),"",VLOOKUP($B269,'Slutlig allokering kvv'!$B$1:$BC$479,MATCH(E$1,'Slutlig allokering kvv'!$B$1:$AU$1,0),FALSE))</f>
        <v/>
      </c>
      <c r="F269" t="str">
        <f>IF(ISERROR(1/VLOOKUP($B269,Kraftvärmeprod!$B$1:$AV$600,MATCH("Producerad elenergi i kraftvärmeverk (GWh)",Kraftvärmeprod!$B$1:$AV$1,0),FALSE)),"",VLOOKUP($B269,Kraftvärmeprod!$B$1:$AV$600,MATCH("Producerad elenergi i kraftvärmeverk (GWh)",Kraftvärmeprod!$B$1:$AV$1,0),FALSE))</f>
        <v/>
      </c>
      <c r="G269" t="str">
        <f>IF(ISERROR(1/VLOOKUP($B269,Miljö!$B$1:$T$600,MATCH("Såld mängd produktionsspecifik fjärrvärme (GWh)",Miljö!$B$1:$T$1,0),FALSE)),"",VLOOKUP($B269,Miljö!$B$1:$T$600,MATCH("Såld mängd produktionsspecifik fjärrvärme (GWh)",Miljö!$B$1:$T$1,0),FALSE))</f>
        <v/>
      </c>
      <c r="J269" t="str">
        <f t="shared" si="4"/>
        <v>Solör Bioenergi Fjärrvärme AB</v>
      </c>
    </row>
    <row r="270" spans="1:10">
      <c r="A270" s="2" t="s">
        <v>393</v>
      </c>
      <c r="B270" s="2" t="s">
        <v>407</v>
      </c>
      <c r="D270" t="str">
        <f>IF(ISERROR(1/VLOOKUP($B270,Kraftvärmeprod!$B$1:$D$600,MATCH("Total värmeproduktion i kraftvärmeverk i kombinerad drift (GWh)",Kraftvärmeprod!$B$1:$AV$1,0),FALSE)),"Ej kraftvärme","Alternativproduktionsmetoden")</f>
        <v>Ej kraftvärme</v>
      </c>
      <c r="E270" s="115" t="str">
        <f>IF(ISERROR(1/VLOOKUP($B270,Kraftvärmeprod!$B$1:$BD$600,MATCH("Total värmeproduktion i kraftvärmeverk i kombinerad drift (GWh)",Kraftvärmeprod!$B$1:$AV$1,0),FALSE)),"",VLOOKUP($B270,'Slutlig allokering kvv'!$B$1:$BC$479,MATCH(E$1,'Slutlig allokering kvv'!$B$1:$AU$1,0),FALSE))</f>
        <v/>
      </c>
      <c r="F270">
        <f>IF(ISERROR(1/VLOOKUP($B270,Kraftvärmeprod!$B$1:$AV$600,MATCH("Producerad elenergi i kraftvärmeverk (GWh)",Kraftvärmeprod!$B$1:$AV$1,0),FALSE)),"",VLOOKUP($B270,Kraftvärmeprod!$B$1:$AV$600,MATCH("Producerad elenergi i kraftvärmeverk (GWh)",Kraftvärmeprod!$B$1:$AV$1,0),FALSE))</f>
        <v>0.24399999999999999</v>
      </c>
      <c r="G270" t="str">
        <f>IF(ISERROR(1/VLOOKUP($B270,Miljö!$B$1:$T$600,MATCH("Såld mängd produktionsspecifik fjärrvärme (GWh)",Miljö!$B$1:$T$1,0),FALSE)),"",VLOOKUP($B270,Miljö!$B$1:$T$600,MATCH("Såld mängd produktionsspecifik fjärrvärme (GWh)",Miljö!$B$1:$T$1,0),FALSE))</f>
        <v/>
      </c>
      <c r="J270" t="str">
        <f t="shared" si="4"/>
        <v>Solör Bioenergi Fjärrvärme AB</v>
      </c>
    </row>
    <row r="271" spans="1:10">
      <c r="A271" s="2" t="s">
        <v>393</v>
      </c>
      <c r="B271" s="2" t="s">
        <v>408</v>
      </c>
      <c r="D271" t="str">
        <f>IF(ISERROR(1/VLOOKUP($B271,Kraftvärmeprod!$B$1:$D$600,MATCH("Total värmeproduktion i kraftvärmeverk i kombinerad drift (GWh)",Kraftvärmeprod!$B$1:$AV$1,0),FALSE)),"Ej kraftvärme","Alternativproduktionsmetoden")</f>
        <v>Ej kraftvärme</v>
      </c>
      <c r="E271" s="115" t="str">
        <f>IF(ISERROR(1/VLOOKUP($B271,Kraftvärmeprod!$B$1:$BD$600,MATCH("Total värmeproduktion i kraftvärmeverk i kombinerad drift (GWh)",Kraftvärmeprod!$B$1:$AV$1,0),FALSE)),"",VLOOKUP($B271,'Slutlig allokering kvv'!$B$1:$BC$479,MATCH(E$1,'Slutlig allokering kvv'!$B$1:$AU$1,0),FALSE))</f>
        <v/>
      </c>
      <c r="F271" t="str">
        <f>IF(ISERROR(1/VLOOKUP($B271,Kraftvärmeprod!$B$1:$AV$600,MATCH("Producerad elenergi i kraftvärmeverk (GWh)",Kraftvärmeprod!$B$1:$AV$1,0),FALSE)),"",VLOOKUP($B271,Kraftvärmeprod!$B$1:$AV$600,MATCH("Producerad elenergi i kraftvärmeverk (GWh)",Kraftvärmeprod!$B$1:$AV$1,0),FALSE))</f>
        <v/>
      </c>
      <c r="G271" t="str">
        <f>IF(ISERROR(1/VLOOKUP($B271,Miljö!$B$1:$T$600,MATCH("Såld mängd produktionsspecifik fjärrvärme (GWh)",Miljö!$B$1:$T$1,0),FALSE)),"",VLOOKUP($B271,Miljö!$B$1:$T$600,MATCH("Såld mängd produktionsspecifik fjärrvärme (GWh)",Miljö!$B$1:$T$1,0),FALSE))</f>
        <v/>
      </c>
      <c r="J271" t="str">
        <f t="shared" si="4"/>
        <v>Solör Bioenergi Fjärrvärme AB</v>
      </c>
    </row>
    <row r="272" spans="1:10">
      <c r="A272" s="2" t="s">
        <v>393</v>
      </c>
      <c r="B272" s="2" t="s">
        <v>409</v>
      </c>
      <c r="D272" t="str">
        <f>IF(ISERROR(1/VLOOKUP($B272,Kraftvärmeprod!$B$1:$D$600,MATCH("Total värmeproduktion i kraftvärmeverk i kombinerad drift (GWh)",Kraftvärmeprod!$B$1:$AV$1,0),FALSE)),"Ej kraftvärme","Alternativproduktionsmetoden")</f>
        <v>Ej kraftvärme</v>
      </c>
      <c r="E272" s="115" t="str">
        <f>IF(ISERROR(1/VLOOKUP($B272,Kraftvärmeprod!$B$1:$BD$600,MATCH("Total värmeproduktion i kraftvärmeverk i kombinerad drift (GWh)",Kraftvärmeprod!$B$1:$AV$1,0),FALSE)),"",VLOOKUP($B272,'Slutlig allokering kvv'!$B$1:$BC$479,MATCH(E$1,'Slutlig allokering kvv'!$B$1:$AU$1,0),FALSE))</f>
        <v/>
      </c>
      <c r="F272" t="str">
        <f>IF(ISERROR(1/VLOOKUP($B272,Kraftvärmeprod!$B$1:$AV$600,MATCH("Producerad elenergi i kraftvärmeverk (GWh)",Kraftvärmeprod!$B$1:$AV$1,0),FALSE)),"",VLOOKUP($B272,Kraftvärmeprod!$B$1:$AV$600,MATCH("Producerad elenergi i kraftvärmeverk (GWh)",Kraftvärmeprod!$B$1:$AV$1,0),FALSE))</f>
        <v/>
      </c>
      <c r="G272" t="str">
        <f>IF(ISERROR(1/VLOOKUP($B272,Miljö!$B$1:$T$600,MATCH("Såld mängd produktionsspecifik fjärrvärme (GWh)",Miljö!$B$1:$T$1,0),FALSE)),"",VLOOKUP($B272,Miljö!$B$1:$T$600,MATCH("Såld mängd produktionsspecifik fjärrvärme (GWh)",Miljö!$B$1:$T$1,0),FALSE))</f>
        <v/>
      </c>
      <c r="J272" t="str">
        <f t="shared" si="4"/>
        <v>Solör Bioenergi Fjärrvärme AB</v>
      </c>
    </row>
    <row r="273" spans="1:10">
      <c r="A273" s="2" t="s">
        <v>393</v>
      </c>
      <c r="B273" s="2" t="s">
        <v>410</v>
      </c>
      <c r="D273" t="str">
        <f>IF(ISERROR(1/VLOOKUP($B273,Kraftvärmeprod!$B$1:$D$600,MATCH("Total värmeproduktion i kraftvärmeverk i kombinerad drift (GWh)",Kraftvärmeprod!$B$1:$AV$1,0),FALSE)),"Ej kraftvärme","Alternativproduktionsmetoden")</f>
        <v>Ej kraftvärme</v>
      </c>
      <c r="E273" s="115" t="str">
        <f>IF(ISERROR(1/VLOOKUP($B273,Kraftvärmeprod!$B$1:$BD$600,MATCH("Total värmeproduktion i kraftvärmeverk i kombinerad drift (GWh)",Kraftvärmeprod!$B$1:$AV$1,0),FALSE)),"",VLOOKUP($B273,'Slutlig allokering kvv'!$B$1:$BC$479,MATCH(E$1,'Slutlig allokering kvv'!$B$1:$AU$1,0),FALSE))</f>
        <v/>
      </c>
      <c r="F273" t="str">
        <f>IF(ISERROR(1/VLOOKUP($B273,Kraftvärmeprod!$B$1:$AV$600,MATCH("Producerad elenergi i kraftvärmeverk (GWh)",Kraftvärmeprod!$B$1:$AV$1,0),FALSE)),"",VLOOKUP($B273,Kraftvärmeprod!$B$1:$AV$600,MATCH("Producerad elenergi i kraftvärmeverk (GWh)",Kraftvärmeprod!$B$1:$AV$1,0),FALSE))</f>
        <v/>
      </c>
      <c r="G273" t="str">
        <f>IF(ISERROR(1/VLOOKUP($B273,Miljö!$B$1:$T$600,MATCH("Såld mängd produktionsspecifik fjärrvärme (GWh)",Miljö!$B$1:$T$1,0),FALSE)),"",VLOOKUP($B273,Miljö!$B$1:$T$600,MATCH("Såld mängd produktionsspecifik fjärrvärme (GWh)",Miljö!$B$1:$T$1,0),FALSE))</f>
        <v/>
      </c>
      <c r="J273" t="str">
        <f t="shared" si="4"/>
        <v>Solör Bioenergi Fjärrvärme AB</v>
      </c>
    </row>
    <row r="274" spans="1:10">
      <c r="A274" s="2" t="s">
        <v>393</v>
      </c>
      <c r="B274" s="2" t="s">
        <v>411</v>
      </c>
      <c r="D274" t="str">
        <f>IF(ISERROR(1/VLOOKUP($B274,Kraftvärmeprod!$B$1:$D$600,MATCH("Total värmeproduktion i kraftvärmeverk i kombinerad drift (GWh)",Kraftvärmeprod!$B$1:$AV$1,0),FALSE)),"Ej kraftvärme","Alternativproduktionsmetoden")</f>
        <v>Ej kraftvärme</v>
      </c>
      <c r="E274" s="115" t="str">
        <f>IF(ISERROR(1/VLOOKUP($B274,Kraftvärmeprod!$B$1:$BD$600,MATCH("Total värmeproduktion i kraftvärmeverk i kombinerad drift (GWh)",Kraftvärmeprod!$B$1:$AV$1,0),FALSE)),"",VLOOKUP($B274,'Slutlig allokering kvv'!$B$1:$BC$479,MATCH(E$1,'Slutlig allokering kvv'!$B$1:$AU$1,0),FALSE))</f>
        <v/>
      </c>
      <c r="F274" t="str">
        <f>IF(ISERROR(1/VLOOKUP($B274,Kraftvärmeprod!$B$1:$AV$600,MATCH("Producerad elenergi i kraftvärmeverk (GWh)",Kraftvärmeprod!$B$1:$AV$1,0),FALSE)),"",VLOOKUP($B274,Kraftvärmeprod!$B$1:$AV$600,MATCH("Producerad elenergi i kraftvärmeverk (GWh)",Kraftvärmeprod!$B$1:$AV$1,0),FALSE))</f>
        <v/>
      </c>
      <c r="G274" t="str">
        <f>IF(ISERROR(1/VLOOKUP($B274,Miljö!$B$1:$T$600,MATCH("Såld mängd produktionsspecifik fjärrvärme (GWh)",Miljö!$B$1:$T$1,0),FALSE)),"",VLOOKUP($B274,Miljö!$B$1:$T$600,MATCH("Såld mängd produktionsspecifik fjärrvärme (GWh)",Miljö!$B$1:$T$1,0),FALSE))</f>
        <v/>
      </c>
      <c r="J274" t="str">
        <f t="shared" si="4"/>
        <v>Solör Bioenergi Fjärrvärme AB</v>
      </c>
    </row>
    <row r="275" spans="1:10">
      <c r="A275" s="2" t="s">
        <v>393</v>
      </c>
      <c r="B275" s="2" t="s">
        <v>412</v>
      </c>
      <c r="D275" t="str">
        <f>IF(ISERROR(1/VLOOKUP($B275,Kraftvärmeprod!$B$1:$D$600,MATCH("Total värmeproduktion i kraftvärmeverk i kombinerad drift (GWh)",Kraftvärmeprod!$B$1:$AV$1,0),FALSE)),"Ej kraftvärme","Alternativproduktionsmetoden")</f>
        <v>Ej kraftvärme</v>
      </c>
      <c r="E275" s="115" t="str">
        <f>IF(ISERROR(1/VLOOKUP($B275,Kraftvärmeprod!$B$1:$BD$600,MATCH("Total värmeproduktion i kraftvärmeverk i kombinerad drift (GWh)",Kraftvärmeprod!$B$1:$AV$1,0),FALSE)),"",VLOOKUP($B275,'Slutlig allokering kvv'!$B$1:$BC$479,MATCH(E$1,'Slutlig allokering kvv'!$B$1:$AU$1,0),FALSE))</f>
        <v/>
      </c>
      <c r="F275" t="str">
        <f>IF(ISERROR(1/VLOOKUP($B275,Kraftvärmeprod!$B$1:$AV$600,MATCH("Producerad elenergi i kraftvärmeverk (GWh)",Kraftvärmeprod!$B$1:$AV$1,0),FALSE)),"",VLOOKUP($B275,Kraftvärmeprod!$B$1:$AV$600,MATCH("Producerad elenergi i kraftvärmeverk (GWh)",Kraftvärmeprod!$B$1:$AV$1,0),FALSE))</f>
        <v/>
      </c>
      <c r="G275" t="str">
        <f>IF(ISERROR(1/VLOOKUP($B275,Miljö!$B$1:$T$600,MATCH("Såld mängd produktionsspecifik fjärrvärme (GWh)",Miljö!$B$1:$T$1,0),FALSE)),"",VLOOKUP($B275,Miljö!$B$1:$T$600,MATCH("Såld mängd produktionsspecifik fjärrvärme (GWh)",Miljö!$B$1:$T$1,0),FALSE))</f>
        <v/>
      </c>
      <c r="J275" t="str">
        <f t="shared" si="4"/>
        <v>Solör Bioenergi Fjärrvärme AB</v>
      </c>
    </row>
    <row r="276" spans="1:10">
      <c r="A276" s="2" t="s">
        <v>393</v>
      </c>
      <c r="B276" s="2" t="s">
        <v>413</v>
      </c>
      <c r="D276" t="str">
        <f>IF(ISERROR(1/VLOOKUP($B276,Kraftvärmeprod!$B$1:$D$600,MATCH("Total värmeproduktion i kraftvärmeverk i kombinerad drift (GWh)",Kraftvärmeprod!$B$1:$AV$1,0),FALSE)),"Ej kraftvärme","Alternativproduktionsmetoden")</f>
        <v>Ej kraftvärme</v>
      </c>
      <c r="E276" s="115" t="str">
        <f>IF(ISERROR(1/VLOOKUP($B276,Kraftvärmeprod!$B$1:$BD$600,MATCH("Total värmeproduktion i kraftvärmeverk i kombinerad drift (GWh)",Kraftvärmeprod!$B$1:$AV$1,0),FALSE)),"",VLOOKUP($B276,'Slutlig allokering kvv'!$B$1:$BC$479,MATCH(E$1,'Slutlig allokering kvv'!$B$1:$AU$1,0),FALSE))</f>
        <v/>
      </c>
      <c r="F276" t="str">
        <f>IF(ISERROR(1/VLOOKUP($B276,Kraftvärmeprod!$B$1:$AV$600,MATCH("Producerad elenergi i kraftvärmeverk (GWh)",Kraftvärmeprod!$B$1:$AV$1,0),FALSE)),"",VLOOKUP($B276,Kraftvärmeprod!$B$1:$AV$600,MATCH("Producerad elenergi i kraftvärmeverk (GWh)",Kraftvärmeprod!$B$1:$AV$1,0),FALSE))</f>
        <v/>
      </c>
      <c r="G276" t="str">
        <f>IF(ISERROR(1/VLOOKUP($B276,Miljö!$B$1:$T$600,MATCH("Såld mängd produktionsspecifik fjärrvärme (GWh)",Miljö!$B$1:$T$1,0),FALSE)),"",VLOOKUP($B276,Miljö!$B$1:$T$600,MATCH("Såld mängd produktionsspecifik fjärrvärme (GWh)",Miljö!$B$1:$T$1,0),FALSE))</f>
        <v/>
      </c>
      <c r="J276" t="str">
        <f t="shared" si="4"/>
        <v>Solör Bioenergi Fjärrvärme AB</v>
      </c>
    </row>
    <row r="277" spans="1:10">
      <c r="A277" s="2" t="s">
        <v>393</v>
      </c>
      <c r="B277" s="2" t="s">
        <v>414</v>
      </c>
      <c r="D277" t="str">
        <f>IF(ISERROR(1/VLOOKUP($B277,Kraftvärmeprod!$B$1:$D$600,MATCH("Total värmeproduktion i kraftvärmeverk i kombinerad drift (GWh)",Kraftvärmeprod!$B$1:$AV$1,0),FALSE)),"Ej kraftvärme","Alternativproduktionsmetoden")</f>
        <v>Ej kraftvärme</v>
      </c>
      <c r="E277" s="115" t="str">
        <f>IF(ISERROR(1/VLOOKUP($B277,Kraftvärmeprod!$B$1:$BD$600,MATCH("Total värmeproduktion i kraftvärmeverk i kombinerad drift (GWh)",Kraftvärmeprod!$B$1:$AV$1,0),FALSE)),"",VLOOKUP($B277,'Slutlig allokering kvv'!$B$1:$BC$479,MATCH(E$1,'Slutlig allokering kvv'!$B$1:$AU$1,0),FALSE))</f>
        <v/>
      </c>
      <c r="F277" t="str">
        <f>IF(ISERROR(1/VLOOKUP($B277,Kraftvärmeprod!$B$1:$AV$600,MATCH("Producerad elenergi i kraftvärmeverk (GWh)",Kraftvärmeprod!$B$1:$AV$1,0),FALSE)),"",VLOOKUP($B277,Kraftvärmeprod!$B$1:$AV$600,MATCH("Producerad elenergi i kraftvärmeverk (GWh)",Kraftvärmeprod!$B$1:$AV$1,0),FALSE))</f>
        <v/>
      </c>
      <c r="G277" t="str">
        <f>IF(ISERROR(1/VLOOKUP($B277,Miljö!$B$1:$T$600,MATCH("Såld mängd produktionsspecifik fjärrvärme (GWh)",Miljö!$B$1:$T$1,0),FALSE)),"",VLOOKUP($B277,Miljö!$B$1:$T$600,MATCH("Såld mängd produktionsspecifik fjärrvärme (GWh)",Miljö!$B$1:$T$1,0),FALSE))</f>
        <v/>
      </c>
      <c r="J277" t="str">
        <f t="shared" si="4"/>
        <v>Solör Bioenergi Fjärrvärme AB</v>
      </c>
    </row>
    <row r="278" spans="1:10">
      <c r="A278" s="2" t="s">
        <v>393</v>
      </c>
      <c r="B278" s="2" t="s">
        <v>415</v>
      </c>
      <c r="D278" t="str">
        <f>IF(ISERROR(1/VLOOKUP($B278,Kraftvärmeprod!$B$1:$D$600,MATCH("Total värmeproduktion i kraftvärmeverk i kombinerad drift (GWh)",Kraftvärmeprod!$B$1:$AV$1,0),FALSE)),"Ej kraftvärme","Alternativproduktionsmetoden")</f>
        <v>Ej kraftvärme</v>
      </c>
      <c r="E278" s="115" t="str">
        <f>IF(ISERROR(1/VLOOKUP($B278,Kraftvärmeprod!$B$1:$BD$600,MATCH("Total värmeproduktion i kraftvärmeverk i kombinerad drift (GWh)",Kraftvärmeprod!$B$1:$AV$1,0),FALSE)),"",VLOOKUP($B278,'Slutlig allokering kvv'!$B$1:$BC$479,MATCH(E$1,'Slutlig allokering kvv'!$B$1:$AU$1,0),FALSE))</f>
        <v/>
      </c>
      <c r="F278" t="str">
        <f>IF(ISERROR(1/VLOOKUP($B278,Kraftvärmeprod!$B$1:$AV$600,MATCH("Producerad elenergi i kraftvärmeverk (GWh)",Kraftvärmeprod!$B$1:$AV$1,0),FALSE)),"",VLOOKUP($B278,Kraftvärmeprod!$B$1:$AV$600,MATCH("Producerad elenergi i kraftvärmeverk (GWh)",Kraftvärmeprod!$B$1:$AV$1,0),FALSE))</f>
        <v/>
      </c>
      <c r="G278" t="str">
        <f>IF(ISERROR(1/VLOOKUP($B278,Miljö!$B$1:$T$600,MATCH("Såld mängd produktionsspecifik fjärrvärme (GWh)",Miljö!$B$1:$T$1,0),FALSE)),"",VLOOKUP($B278,Miljö!$B$1:$T$600,MATCH("Såld mängd produktionsspecifik fjärrvärme (GWh)",Miljö!$B$1:$T$1,0),FALSE))</f>
        <v/>
      </c>
      <c r="J278" t="str">
        <f t="shared" si="4"/>
        <v>Solör Bioenergi Fjärrvärme AB</v>
      </c>
    </row>
    <row r="279" spans="1:10">
      <c r="A279" s="2" t="s">
        <v>393</v>
      </c>
      <c r="B279" s="2" t="s">
        <v>416</v>
      </c>
      <c r="D279" t="str">
        <f>IF(ISERROR(1/VLOOKUP($B279,Kraftvärmeprod!$B$1:$D$600,MATCH("Total värmeproduktion i kraftvärmeverk i kombinerad drift (GWh)",Kraftvärmeprod!$B$1:$AV$1,0),FALSE)),"Ej kraftvärme","Alternativproduktionsmetoden")</f>
        <v>Ej kraftvärme</v>
      </c>
      <c r="E279" s="115" t="str">
        <f>IF(ISERROR(1/VLOOKUP($B279,Kraftvärmeprod!$B$1:$BD$600,MATCH("Total värmeproduktion i kraftvärmeverk i kombinerad drift (GWh)",Kraftvärmeprod!$B$1:$AV$1,0),FALSE)),"",VLOOKUP($B279,'Slutlig allokering kvv'!$B$1:$BC$479,MATCH(E$1,'Slutlig allokering kvv'!$B$1:$AU$1,0),FALSE))</f>
        <v/>
      </c>
      <c r="F279" t="str">
        <f>IF(ISERROR(1/VLOOKUP($B279,Kraftvärmeprod!$B$1:$AV$600,MATCH("Producerad elenergi i kraftvärmeverk (GWh)",Kraftvärmeprod!$B$1:$AV$1,0),FALSE)),"",VLOOKUP($B279,Kraftvärmeprod!$B$1:$AV$600,MATCH("Producerad elenergi i kraftvärmeverk (GWh)",Kraftvärmeprod!$B$1:$AV$1,0),FALSE))</f>
        <v/>
      </c>
      <c r="G279" t="str">
        <f>IF(ISERROR(1/VLOOKUP($B279,Miljö!$B$1:$T$600,MATCH("Såld mängd produktionsspecifik fjärrvärme (GWh)",Miljö!$B$1:$T$1,0),FALSE)),"",VLOOKUP($B279,Miljö!$B$1:$T$600,MATCH("Såld mängd produktionsspecifik fjärrvärme (GWh)",Miljö!$B$1:$T$1,0),FALSE))</f>
        <v/>
      </c>
      <c r="J279" t="str">
        <f t="shared" si="4"/>
        <v>Solör Bioenergi Fjärrvärme AB</v>
      </c>
    </row>
    <row r="280" spans="1:10">
      <c r="A280" s="2" t="s">
        <v>393</v>
      </c>
      <c r="B280" s="2" t="s">
        <v>417</v>
      </c>
      <c r="D280" t="str">
        <f>IF(ISERROR(1/VLOOKUP($B280,Kraftvärmeprod!$B$1:$D$600,MATCH("Total värmeproduktion i kraftvärmeverk i kombinerad drift (GWh)",Kraftvärmeprod!$B$1:$AV$1,0),FALSE)),"Ej kraftvärme","Alternativproduktionsmetoden")</f>
        <v>Ej kraftvärme</v>
      </c>
      <c r="E280" s="115" t="str">
        <f>IF(ISERROR(1/VLOOKUP($B280,Kraftvärmeprod!$B$1:$BD$600,MATCH("Total värmeproduktion i kraftvärmeverk i kombinerad drift (GWh)",Kraftvärmeprod!$B$1:$AV$1,0),FALSE)),"",VLOOKUP($B280,'Slutlig allokering kvv'!$B$1:$BC$479,MATCH(E$1,'Slutlig allokering kvv'!$B$1:$AU$1,0),FALSE))</f>
        <v/>
      </c>
      <c r="F280" t="str">
        <f>IF(ISERROR(1/VLOOKUP($B280,Kraftvärmeprod!$B$1:$AV$600,MATCH("Producerad elenergi i kraftvärmeverk (GWh)",Kraftvärmeprod!$B$1:$AV$1,0),FALSE)),"",VLOOKUP($B280,Kraftvärmeprod!$B$1:$AV$600,MATCH("Producerad elenergi i kraftvärmeverk (GWh)",Kraftvärmeprod!$B$1:$AV$1,0),FALSE))</f>
        <v/>
      </c>
      <c r="G280" t="str">
        <f>IF(ISERROR(1/VLOOKUP($B280,Miljö!$B$1:$T$600,MATCH("Såld mängd produktionsspecifik fjärrvärme (GWh)",Miljö!$B$1:$T$1,0),FALSE)),"",VLOOKUP($B280,Miljö!$B$1:$T$600,MATCH("Såld mängd produktionsspecifik fjärrvärme (GWh)",Miljö!$B$1:$T$1,0),FALSE))</f>
        <v/>
      </c>
      <c r="J280" t="str">
        <f t="shared" si="4"/>
        <v>Solör Bioenergi Fjärrvärme AB</v>
      </c>
    </row>
    <row r="281" spans="1:10">
      <c r="A281" s="2" t="s">
        <v>393</v>
      </c>
      <c r="B281" s="2" t="s">
        <v>418</v>
      </c>
      <c r="D281" t="str">
        <f>IF(ISERROR(1/VLOOKUP($B281,Kraftvärmeprod!$B$1:$D$600,MATCH("Total värmeproduktion i kraftvärmeverk i kombinerad drift (GWh)",Kraftvärmeprod!$B$1:$AV$1,0),FALSE)),"Ej kraftvärme","Alternativproduktionsmetoden")</f>
        <v>Ej kraftvärme</v>
      </c>
      <c r="E281" s="115" t="str">
        <f>IF(ISERROR(1/VLOOKUP($B281,Kraftvärmeprod!$B$1:$BD$600,MATCH("Total värmeproduktion i kraftvärmeverk i kombinerad drift (GWh)",Kraftvärmeprod!$B$1:$AV$1,0),FALSE)),"",VLOOKUP($B281,'Slutlig allokering kvv'!$B$1:$BC$479,MATCH(E$1,'Slutlig allokering kvv'!$B$1:$AU$1,0),FALSE))</f>
        <v/>
      </c>
      <c r="F281" t="str">
        <f>IF(ISERROR(1/VLOOKUP($B281,Kraftvärmeprod!$B$1:$AV$600,MATCH("Producerad elenergi i kraftvärmeverk (GWh)",Kraftvärmeprod!$B$1:$AV$1,0),FALSE)),"",VLOOKUP($B281,Kraftvärmeprod!$B$1:$AV$600,MATCH("Producerad elenergi i kraftvärmeverk (GWh)",Kraftvärmeprod!$B$1:$AV$1,0),FALSE))</f>
        <v/>
      </c>
      <c r="G281" t="str">
        <f>IF(ISERROR(1/VLOOKUP($B281,Miljö!$B$1:$T$600,MATCH("Såld mängd produktionsspecifik fjärrvärme (GWh)",Miljö!$B$1:$T$1,0),FALSE)),"",VLOOKUP($B281,Miljö!$B$1:$T$600,MATCH("Såld mängd produktionsspecifik fjärrvärme (GWh)",Miljö!$B$1:$T$1,0),FALSE))</f>
        <v/>
      </c>
      <c r="J281" t="str">
        <f t="shared" si="4"/>
        <v>Solör Bioenergi Fjärrvärme AB</v>
      </c>
    </row>
    <row r="282" spans="1:10">
      <c r="A282" s="2" t="s">
        <v>393</v>
      </c>
      <c r="B282" s="2" t="s">
        <v>419</v>
      </c>
      <c r="D282" t="str">
        <f>IF(ISERROR(1/VLOOKUP($B282,Kraftvärmeprod!$B$1:$D$600,MATCH("Total värmeproduktion i kraftvärmeverk i kombinerad drift (GWh)",Kraftvärmeprod!$B$1:$AV$1,0),FALSE)),"Ej kraftvärme","Alternativproduktionsmetoden")</f>
        <v>Ej kraftvärme</v>
      </c>
      <c r="E282" s="115" t="str">
        <f>IF(ISERROR(1/VLOOKUP($B282,Kraftvärmeprod!$B$1:$BD$600,MATCH("Total värmeproduktion i kraftvärmeverk i kombinerad drift (GWh)",Kraftvärmeprod!$B$1:$AV$1,0),FALSE)),"",VLOOKUP($B282,'Slutlig allokering kvv'!$B$1:$BC$479,MATCH(E$1,'Slutlig allokering kvv'!$B$1:$AU$1,0),FALSE))</f>
        <v/>
      </c>
      <c r="F282" t="str">
        <f>IF(ISERROR(1/VLOOKUP($B282,Kraftvärmeprod!$B$1:$AV$600,MATCH("Producerad elenergi i kraftvärmeverk (GWh)",Kraftvärmeprod!$B$1:$AV$1,0),FALSE)),"",VLOOKUP($B282,Kraftvärmeprod!$B$1:$AV$600,MATCH("Producerad elenergi i kraftvärmeverk (GWh)",Kraftvärmeprod!$B$1:$AV$1,0),FALSE))</f>
        <v/>
      </c>
      <c r="G282" t="str">
        <f>IF(ISERROR(1/VLOOKUP($B282,Miljö!$B$1:$T$600,MATCH("Såld mängd produktionsspecifik fjärrvärme (GWh)",Miljö!$B$1:$T$1,0),FALSE)),"",VLOOKUP($B282,Miljö!$B$1:$T$600,MATCH("Såld mängd produktionsspecifik fjärrvärme (GWh)",Miljö!$B$1:$T$1,0),FALSE))</f>
        <v/>
      </c>
      <c r="J282" t="str">
        <f t="shared" si="4"/>
        <v>Solör Bioenergi Fjärrvärme AB</v>
      </c>
    </row>
    <row r="283" spans="1:10">
      <c r="A283" s="2" t="s">
        <v>393</v>
      </c>
      <c r="B283" s="2" t="s">
        <v>420</v>
      </c>
      <c r="D283" t="str">
        <f>IF(ISERROR(1/VLOOKUP($B283,Kraftvärmeprod!$B$1:$D$600,MATCH("Total värmeproduktion i kraftvärmeverk i kombinerad drift (GWh)",Kraftvärmeprod!$B$1:$AV$1,0),FALSE)),"Ej kraftvärme","Alternativproduktionsmetoden")</f>
        <v>Ej kraftvärme</v>
      </c>
      <c r="E283" s="115" t="str">
        <f>IF(ISERROR(1/VLOOKUP($B283,Kraftvärmeprod!$B$1:$BD$600,MATCH("Total värmeproduktion i kraftvärmeverk i kombinerad drift (GWh)",Kraftvärmeprod!$B$1:$AV$1,0),FALSE)),"",VLOOKUP($B283,'Slutlig allokering kvv'!$B$1:$BC$479,MATCH(E$1,'Slutlig allokering kvv'!$B$1:$AU$1,0),FALSE))</f>
        <v/>
      </c>
      <c r="F283" t="str">
        <f>IF(ISERROR(1/VLOOKUP($B283,Kraftvärmeprod!$B$1:$AV$600,MATCH("Producerad elenergi i kraftvärmeverk (GWh)",Kraftvärmeprod!$B$1:$AV$1,0),FALSE)),"",VLOOKUP($B283,Kraftvärmeprod!$B$1:$AV$600,MATCH("Producerad elenergi i kraftvärmeverk (GWh)",Kraftvärmeprod!$B$1:$AV$1,0),FALSE))</f>
        <v/>
      </c>
      <c r="G283" t="str">
        <f>IF(ISERROR(1/VLOOKUP($B283,Miljö!$B$1:$T$600,MATCH("Såld mängd produktionsspecifik fjärrvärme (GWh)",Miljö!$B$1:$T$1,0),FALSE)),"",VLOOKUP($B283,Miljö!$B$1:$T$600,MATCH("Såld mängd produktionsspecifik fjärrvärme (GWh)",Miljö!$B$1:$T$1,0),FALSE))</f>
        <v/>
      </c>
      <c r="J283" t="str">
        <f t="shared" si="4"/>
        <v>Solör Bioenergi Fjärrvärme AB</v>
      </c>
    </row>
    <row r="284" spans="1:10">
      <c r="A284" s="2" t="s">
        <v>393</v>
      </c>
      <c r="B284" s="2" t="s">
        <v>421</v>
      </c>
      <c r="D284" t="str">
        <f>IF(ISERROR(1/VLOOKUP($B284,Kraftvärmeprod!$B$1:$D$600,MATCH("Total värmeproduktion i kraftvärmeverk i kombinerad drift (GWh)",Kraftvärmeprod!$B$1:$AV$1,0),FALSE)),"Ej kraftvärme","Alternativproduktionsmetoden")</f>
        <v>Ej kraftvärme</v>
      </c>
      <c r="E284" s="115" t="str">
        <f>IF(ISERROR(1/VLOOKUP($B284,Kraftvärmeprod!$B$1:$BD$600,MATCH("Total värmeproduktion i kraftvärmeverk i kombinerad drift (GWh)",Kraftvärmeprod!$B$1:$AV$1,0),FALSE)),"",VLOOKUP($B284,'Slutlig allokering kvv'!$B$1:$BC$479,MATCH(E$1,'Slutlig allokering kvv'!$B$1:$AU$1,0),FALSE))</f>
        <v/>
      </c>
      <c r="F284" t="str">
        <f>IF(ISERROR(1/VLOOKUP($B284,Kraftvärmeprod!$B$1:$AV$600,MATCH("Producerad elenergi i kraftvärmeverk (GWh)",Kraftvärmeprod!$B$1:$AV$1,0),FALSE)),"",VLOOKUP($B284,Kraftvärmeprod!$B$1:$AV$600,MATCH("Producerad elenergi i kraftvärmeverk (GWh)",Kraftvärmeprod!$B$1:$AV$1,0),FALSE))</f>
        <v/>
      </c>
      <c r="G284" t="str">
        <f>IF(ISERROR(1/VLOOKUP($B284,Miljö!$B$1:$T$600,MATCH("Såld mängd produktionsspecifik fjärrvärme (GWh)",Miljö!$B$1:$T$1,0),FALSE)),"",VLOOKUP($B284,Miljö!$B$1:$T$600,MATCH("Såld mängd produktionsspecifik fjärrvärme (GWh)",Miljö!$B$1:$T$1,0),FALSE))</f>
        <v/>
      </c>
      <c r="J284" t="str">
        <f t="shared" si="4"/>
        <v>Solör Bioenergi Fjärrvärme AB</v>
      </c>
    </row>
    <row r="285" spans="1:10">
      <c r="A285" s="2" t="s">
        <v>393</v>
      </c>
      <c r="B285" s="2" t="s">
        <v>422</v>
      </c>
      <c r="D285" t="str">
        <f>IF(ISERROR(1/VLOOKUP($B285,Kraftvärmeprod!$B$1:$D$600,MATCH("Total värmeproduktion i kraftvärmeverk i kombinerad drift (GWh)",Kraftvärmeprod!$B$1:$AV$1,0),FALSE)),"Ej kraftvärme","Alternativproduktionsmetoden")</f>
        <v>Ej kraftvärme</v>
      </c>
      <c r="E285" s="115" t="str">
        <f>IF(ISERROR(1/VLOOKUP($B285,Kraftvärmeprod!$B$1:$BD$600,MATCH("Total värmeproduktion i kraftvärmeverk i kombinerad drift (GWh)",Kraftvärmeprod!$B$1:$AV$1,0),FALSE)),"",VLOOKUP($B285,'Slutlig allokering kvv'!$B$1:$BC$479,MATCH(E$1,'Slutlig allokering kvv'!$B$1:$AU$1,0),FALSE))</f>
        <v/>
      </c>
      <c r="F285" t="str">
        <f>IF(ISERROR(1/VLOOKUP($B285,Kraftvärmeprod!$B$1:$AV$600,MATCH("Producerad elenergi i kraftvärmeverk (GWh)",Kraftvärmeprod!$B$1:$AV$1,0),FALSE)),"",VLOOKUP($B285,Kraftvärmeprod!$B$1:$AV$600,MATCH("Producerad elenergi i kraftvärmeverk (GWh)",Kraftvärmeprod!$B$1:$AV$1,0),FALSE))</f>
        <v/>
      </c>
      <c r="G285" t="str">
        <f>IF(ISERROR(1/VLOOKUP($B285,Miljö!$B$1:$T$600,MATCH("Såld mängd produktionsspecifik fjärrvärme (GWh)",Miljö!$B$1:$T$1,0),FALSE)),"",VLOOKUP($B285,Miljö!$B$1:$T$600,MATCH("Såld mängd produktionsspecifik fjärrvärme (GWh)",Miljö!$B$1:$T$1,0),FALSE))</f>
        <v/>
      </c>
      <c r="J285" t="str">
        <f t="shared" si="4"/>
        <v>Solör Bioenergi Fjärrvärme AB</v>
      </c>
    </row>
    <row r="286" spans="1:10">
      <c r="A286" s="2" t="s">
        <v>393</v>
      </c>
      <c r="B286" s="2" t="s">
        <v>423</v>
      </c>
      <c r="D286" t="str">
        <f>IF(ISERROR(1/VLOOKUP($B286,Kraftvärmeprod!$B$1:$D$600,MATCH("Total värmeproduktion i kraftvärmeverk i kombinerad drift (GWh)",Kraftvärmeprod!$B$1:$AV$1,0),FALSE)),"Ej kraftvärme","Alternativproduktionsmetoden")</f>
        <v>Ej kraftvärme</v>
      </c>
      <c r="E286" s="115" t="str">
        <f>IF(ISERROR(1/VLOOKUP($B286,Kraftvärmeprod!$B$1:$BD$600,MATCH("Total värmeproduktion i kraftvärmeverk i kombinerad drift (GWh)",Kraftvärmeprod!$B$1:$AV$1,0),FALSE)),"",VLOOKUP($B286,'Slutlig allokering kvv'!$B$1:$BC$479,MATCH(E$1,'Slutlig allokering kvv'!$B$1:$AU$1,0),FALSE))</f>
        <v/>
      </c>
      <c r="F286" t="str">
        <f>IF(ISERROR(1/VLOOKUP($B286,Kraftvärmeprod!$B$1:$AV$600,MATCH("Producerad elenergi i kraftvärmeverk (GWh)",Kraftvärmeprod!$B$1:$AV$1,0),FALSE)),"",VLOOKUP($B286,Kraftvärmeprod!$B$1:$AV$600,MATCH("Producerad elenergi i kraftvärmeverk (GWh)",Kraftvärmeprod!$B$1:$AV$1,0),FALSE))</f>
        <v/>
      </c>
      <c r="G286" t="str">
        <f>IF(ISERROR(1/VLOOKUP($B286,Miljö!$B$1:$T$600,MATCH("Såld mängd produktionsspecifik fjärrvärme (GWh)",Miljö!$B$1:$T$1,0),FALSE)),"",VLOOKUP($B286,Miljö!$B$1:$T$600,MATCH("Såld mängd produktionsspecifik fjärrvärme (GWh)",Miljö!$B$1:$T$1,0),FALSE))</f>
        <v/>
      </c>
      <c r="J286" t="str">
        <f t="shared" si="4"/>
        <v>Solör Bioenergi Fjärrvärme AB</v>
      </c>
    </row>
    <row r="287" spans="1:10">
      <c r="A287" s="2" t="s">
        <v>393</v>
      </c>
      <c r="B287" s="2" t="s">
        <v>424</v>
      </c>
      <c r="D287" t="str">
        <f>IF(ISERROR(1/VLOOKUP($B287,Kraftvärmeprod!$B$1:$D$600,MATCH("Total värmeproduktion i kraftvärmeverk i kombinerad drift (GWh)",Kraftvärmeprod!$B$1:$AV$1,0),FALSE)),"Ej kraftvärme","Alternativproduktionsmetoden")</f>
        <v>Ej kraftvärme</v>
      </c>
      <c r="E287" s="115" t="str">
        <f>IF(ISERROR(1/VLOOKUP($B287,Kraftvärmeprod!$B$1:$BD$600,MATCH("Total värmeproduktion i kraftvärmeverk i kombinerad drift (GWh)",Kraftvärmeprod!$B$1:$AV$1,0),FALSE)),"",VLOOKUP($B287,'Slutlig allokering kvv'!$B$1:$BC$479,MATCH(E$1,'Slutlig allokering kvv'!$B$1:$AU$1,0),FALSE))</f>
        <v/>
      </c>
      <c r="F287" t="str">
        <f>IF(ISERROR(1/VLOOKUP($B287,Kraftvärmeprod!$B$1:$AV$600,MATCH("Producerad elenergi i kraftvärmeverk (GWh)",Kraftvärmeprod!$B$1:$AV$1,0),FALSE)),"",VLOOKUP($B287,Kraftvärmeprod!$B$1:$AV$600,MATCH("Producerad elenergi i kraftvärmeverk (GWh)",Kraftvärmeprod!$B$1:$AV$1,0),FALSE))</f>
        <v/>
      </c>
      <c r="G287" t="str">
        <f>IF(ISERROR(1/VLOOKUP($B287,Miljö!$B$1:$T$600,MATCH("Såld mängd produktionsspecifik fjärrvärme (GWh)",Miljö!$B$1:$T$1,0),FALSE)),"",VLOOKUP($B287,Miljö!$B$1:$T$600,MATCH("Såld mängd produktionsspecifik fjärrvärme (GWh)",Miljö!$B$1:$T$1,0),FALSE))</f>
        <v/>
      </c>
      <c r="J287" t="str">
        <f t="shared" si="4"/>
        <v>Solör Bioenergi Fjärrvärme AB</v>
      </c>
    </row>
    <row r="288" spans="1:10">
      <c r="A288" s="2" t="s">
        <v>393</v>
      </c>
      <c r="B288" s="2" t="s">
        <v>425</v>
      </c>
      <c r="D288" t="str">
        <f>IF(ISERROR(1/VLOOKUP($B288,Kraftvärmeprod!$B$1:$D$600,MATCH("Total värmeproduktion i kraftvärmeverk i kombinerad drift (GWh)",Kraftvärmeprod!$B$1:$AV$1,0),FALSE)),"Ej kraftvärme","Alternativproduktionsmetoden")</f>
        <v>Ej kraftvärme</v>
      </c>
      <c r="E288" s="115" t="str">
        <f>IF(ISERROR(1/VLOOKUP($B288,Kraftvärmeprod!$B$1:$BD$600,MATCH("Total värmeproduktion i kraftvärmeverk i kombinerad drift (GWh)",Kraftvärmeprod!$B$1:$AV$1,0),FALSE)),"",VLOOKUP($B288,'Slutlig allokering kvv'!$B$1:$BC$479,MATCH(E$1,'Slutlig allokering kvv'!$B$1:$AU$1,0),FALSE))</f>
        <v/>
      </c>
      <c r="F288" t="str">
        <f>IF(ISERROR(1/VLOOKUP($B288,Kraftvärmeprod!$B$1:$AV$600,MATCH("Producerad elenergi i kraftvärmeverk (GWh)",Kraftvärmeprod!$B$1:$AV$1,0),FALSE)),"",VLOOKUP($B288,Kraftvärmeprod!$B$1:$AV$600,MATCH("Producerad elenergi i kraftvärmeverk (GWh)",Kraftvärmeprod!$B$1:$AV$1,0),FALSE))</f>
        <v/>
      </c>
      <c r="G288" t="str">
        <f>IF(ISERROR(1/VLOOKUP($B288,Miljö!$B$1:$T$600,MATCH("Såld mängd produktionsspecifik fjärrvärme (GWh)",Miljö!$B$1:$T$1,0),FALSE)),"",VLOOKUP($B288,Miljö!$B$1:$T$600,MATCH("Såld mängd produktionsspecifik fjärrvärme (GWh)",Miljö!$B$1:$T$1,0),FALSE))</f>
        <v/>
      </c>
      <c r="J288" t="str">
        <f t="shared" si="4"/>
        <v>Solör Bioenergi Fjärrvärme AB</v>
      </c>
    </row>
    <row r="289" spans="1:10">
      <c r="A289" s="2" t="s">
        <v>393</v>
      </c>
      <c r="B289" s="2" t="s">
        <v>426</v>
      </c>
      <c r="D289" t="str">
        <f>IF(ISERROR(1/VLOOKUP($B289,Kraftvärmeprod!$B$1:$D$600,MATCH("Total värmeproduktion i kraftvärmeverk i kombinerad drift (GWh)",Kraftvärmeprod!$B$1:$AV$1,0),FALSE)),"Ej kraftvärme","Alternativproduktionsmetoden")</f>
        <v>Ej kraftvärme</v>
      </c>
      <c r="E289" s="115" t="str">
        <f>IF(ISERROR(1/VLOOKUP($B289,Kraftvärmeprod!$B$1:$BD$600,MATCH("Total värmeproduktion i kraftvärmeverk i kombinerad drift (GWh)",Kraftvärmeprod!$B$1:$AV$1,0),FALSE)),"",VLOOKUP($B289,'Slutlig allokering kvv'!$B$1:$BC$479,MATCH(E$1,'Slutlig allokering kvv'!$B$1:$AU$1,0),FALSE))</f>
        <v/>
      </c>
      <c r="F289" t="str">
        <f>IF(ISERROR(1/VLOOKUP($B289,Kraftvärmeprod!$B$1:$AV$600,MATCH("Producerad elenergi i kraftvärmeverk (GWh)",Kraftvärmeprod!$B$1:$AV$1,0),FALSE)),"",VLOOKUP($B289,Kraftvärmeprod!$B$1:$AV$600,MATCH("Producerad elenergi i kraftvärmeverk (GWh)",Kraftvärmeprod!$B$1:$AV$1,0),FALSE))</f>
        <v/>
      </c>
      <c r="G289" t="str">
        <f>IF(ISERROR(1/VLOOKUP($B289,Miljö!$B$1:$T$600,MATCH("Såld mängd produktionsspecifik fjärrvärme (GWh)",Miljö!$B$1:$T$1,0),FALSE)),"",VLOOKUP($B289,Miljö!$B$1:$T$600,MATCH("Såld mängd produktionsspecifik fjärrvärme (GWh)",Miljö!$B$1:$T$1,0),FALSE))</f>
        <v/>
      </c>
      <c r="J289" t="str">
        <f t="shared" si="4"/>
        <v>Solör Bioenergi Fjärrvärme AB</v>
      </c>
    </row>
    <row r="290" spans="1:10">
      <c r="A290" s="2" t="s">
        <v>393</v>
      </c>
      <c r="B290" s="2" t="s">
        <v>427</v>
      </c>
      <c r="D290" t="str">
        <f>IF(ISERROR(1/VLOOKUP($B290,Kraftvärmeprod!$B$1:$D$600,MATCH("Total värmeproduktion i kraftvärmeverk i kombinerad drift (GWh)",Kraftvärmeprod!$B$1:$AV$1,0),FALSE)),"Ej kraftvärme","Alternativproduktionsmetoden")</f>
        <v>Ej kraftvärme</v>
      </c>
      <c r="E290" s="115" t="str">
        <f>IF(ISERROR(1/VLOOKUP($B290,Kraftvärmeprod!$B$1:$BD$600,MATCH("Total värmeproduktion i kraftvärmeverk i kombinerad drift (GWh)",Kraftvärmeprod!$B$1:$AV$1,0),FALSE)),"",VLOOKUP($B290,'Slutlig allokering kvv'!$B$1:$BC$479,MATCH(E$1,'Slutlig allokering kvv'!$B$1:$AU$1,0),FALSE))</f>
        <v/>
      </c>
      <c r="F290" t="str">
        <f>IF(ISERROR(1/VLOOKUP($B290,Kraftvärmeprod!$B$1:$AV$600,MATCH("Producerad elenergi i kraftvärmeverk (GWh)",Kraftvärmeprod!$B$1:$AV$1,0),FALSE)),"",VLOOKUP($B290,Kraftvärmeprod!$B$1:$AV$600,MATCH("Producerad elenergi i kraftvärmeverk (GWh)",Kraftvärmeprod!$B$1:$AV$1,0),FALSE))</f>
        <v/>
      </c>
      <c r="G290" t="str">
        <f>IF(ISERROR(1/VLOOKUP($B290,Miljö!$B$1:$T$600,MATCH("Såld mängd produktionsspecifik fjärrvärme (GWh)",Miljö!$B$1:$T$1,0),FALSE)),"",VLOOKUP($B290,Miljö!$B$1:$T$600,MATCH("Såld mängd produktionsspecifik fjärrvärme (GWh)",Miljö!$B$1:$T$1,0),FALSE))</f>
        <v/>
      </c>
      <c r="J290" t="str">
        <f t="shared" si="4"/>
        <v>Solör Bioenergi Fjärrvärme AB</v>
      </c>
    </row>
    <row r="291" spans="1:10">
      <c r="A291" s="2" t="s">
        <v>393</v>
      </c>
      <c r="B291" s="2" t="s">
        <v>428</v>
      </c>
      <c r="D291" t="str">
        <f>IF(ISERROR(1/VLOOKUP($B291,Kraftvärmeprod!$B$1:$D$600,MATCH("Total värmeproduktion i kraftvärmeverk i kombinerad drift (GWh)",Kraftvärmeprod!$B$1:$AV$1,0),FALSE)),"Ej kraftvärme","Alternativproduktionsmetoden")</f>
        <v>Ej kraftvärme</v>
      </c>
      <c r="E291" s="115" t="str">
        <f>IF(ISERROR(1/VLOOKUP($B291,Kraftvärmeprod!$B$1:$BD$600,MATCH("Total värmeproduktion i kraftvärmeverk i kombinerad drift (GWh)",Kraftvärmeprod!$B$1:$AV$1,0),FALSE)),"",VLOOKUP($B291,'Slutlig allokering kvv'!$B$1:$BC$479,MATCH(E$1,'Slutlig allokering kvv'!$B$1:$AU$1,0),FALSE))</f>
        <v/>
      </c>
      <c r="F291" t="str">
        <f>IF(ISERROR(1/VLOOKUP($B291,Kraftvärmeprod!$B$1:$AV$600,MATCH("Producerad elenergi i kraftvärmeverk (GWh)",Kraftvärmeprod!$B$1:$AV$1,0),FALSE)),"",VLOOKUP($B291,Kraftvärmeprod!$B$1:$AV$600,MATCH("Producerad elenergi i kraftvärmeverk (GWh)",Kraftvärmeprod!$B$1:$AV$1,0),FALSE))</f>
        <v/>
      </c>
      <c r="G291" t="str">
        <f>IF(ISERROR(1/VLOOKUP($B291,Miljö!$B$1:$T$600,MATCH("Såld mängd produktionsspecifik fjärrvärme (GWh)",Miljö!$B$1:$T$1,0),FALSE)),"",VLOOKUP($B291,Miljö!$B$1:$T$600,MATCH("Såld mängd produktionsspecifik fjärrvärme (GWh)",Miljö!$B$1:$T$1,0),FALSE))</f>
        <v/>
      </c>
      <c r="J291" t="str">
        <f t="shared" si="4"/>
        <v>Solör Bioenergi Fjärrvärme AB</v>
      </c>
    </row>
    <row r="292" spans="1:10">
      <c r="A292" s="2" t="s">
        <v>393</v>
      </c>
      <c r="B292" s="2" t="s">
        <v>429</v>
      </c>
      <c r="D292" t="str">
        <f>IF(ISERROR(1/VLOOKUP($B292,Kraftvärmeprod!$B$1:$D$600,MATCH("Total värmeproduktion i kraftvärmeverk i kombinerad drift (GWh)",Kraftvärmeprod!$B$1:$AV$1,0),FALSE)),"Ej kraftvärme","Alternativproduktionsmetoden")</f>
        <v>Ej kraftvärme</v>
      </c>
      <c r="E292" s="115" t="str">
        <f>IF(ISERROR(1/VLOOKUP($B292,Kraftvärmeprod!$B$1:$BD$600,MATCH("Total värmeproduktion i kraftvärmeverk i kombinerad drift (GWh)",Kraftvärmeprod!$B$1:$AV$1,0),FALSE)),"",VLOOKUP($B292,'Slutlig allokering kvv'!$B$1:$BC$479,MATCH(E$1,'Slutlig allokering kvv'!$B$1:$AU$1,0),FALSE))</f>
        <v/>
      </c>
      <c r="F292" t="str">
        <f>IF(ISERROR(1/VLOOKUP($B292,Kraftvärmeprod!$B$1:$AV$600,MATCH("Producerad elenergi i kraftvärmeverk (GWh)",Kraftvärmeprod!$B$1:$AV$1,0),FALSE)),"",VLOOKUP($B292,Kraftvärmeprod!$B$1:$AV$600,MATCH("Producerad elenergi i kraftvärmeverk (GWh)",Kraftvärmeprod!$B$1:$AV$1,0),FALSE))</f>
        <v/>
      </c>
      <c r="G292" t="str">
        <f>IF(ISERROR(1/VLOOKUP($B292,Miljö!$B$1:$T$600,MATCH("Såld mängd produktionsspecifik fjärrvärme (GWh)",Miljö!$B$1:$T$1,0),FALSE)),"",VLOOKUP($B292,Miljö!$B$1:$T$600,MATCH("Såld mängd produktionsspecifik fjärrvärme (GWh)",Miljö!$B$1:$T$1,0),FALSE))</f>
        <v/>
      </c>
      <c r="J292" t="str">
        <f t="shared" si="4"/>
        <v>Solör Bioenergi Fjärrvärme AB</v>
      </c>
    </row>
    <row r="293" spans="1:10">
      <c r="A293" s="2" t="s">
        <v>393</v>
      </c>
      <c r="B293" s="2" t="s">
        <v>430</v>
      </c>
      <c r="D293" t="str">
        <f>IF(ISERROR(1/VLOOKUP($B293,Kraftvärmeprod!$B$1:$D$600,MATCH("Total värmeproduktion i kraftvärmeverk i kombinerad drift (GWh)",Kraftvärmeprod!$B$1:$AV$1,0),FALSE)),"Ej kraftvärme","Alternativproduktionsmetoden")</f>
        <v>Ej kraftvärme</v>
      </c>
      <c r="E293" s="115" t="str">
        <f>IF(ISERROR(1/VLOOKUP($B293,Kraftvärmeprod!$B$1:$BD$600,MATCH("Total värmeproduktion i kraftvärmeverk i kombinerad drift (GWh)",Kraftvärmeprod!$B$1:$AV$1,0),FALSE)),"",VLOOKUP($B293,'Slutlig allokering kvv'!$B$1:$BC$479,MATCH(E$1,'Slutlig allokering kvv'!$B$1:$AU$1,0),FALSE))</f>
        <v/>
      </c>
      <c r="F293" t="str">
        <f>IF(ISERROR(1/VLOOKUP($B293,Kraftvärmeprod!$B$1:$AV$600,MATCH("Producerad elenergi i kraftvärmeverk (GWh)",Kraftvärmeprod!$B$1:$AV$1,0),FALSE)),"",VLOOKUP($B293,Kraftvärmeprod!$B$1:$AV$600,MATCH("Producerad elenergi i kraftvärmeverk (GWh)",Kraftvärmeprod!$B$1:$AV$1,0),FALSE))</f>
        <v/>
      </c>
      <c r="G293" t="str">
        <f>IF(ISERROR(1/VLOOKUP($B293,Miljö!$B$1:$T$600,MATCH("Såld mängd produktionsspecifik fjärrvärme (GWh)",Miljö!$B$1:$T$1,0),FALSE)),"",VLOOKUP($B293,Miljö!$B$1:$T$600,MATCH("Såld mängd produktionsspecifik fjärrvärme (GWh)",Miljö!$B$1:$T$1,0),FALSE))</f>
        <v/>
      </c>
      <c r="J293" t="str">
        <f t="shared" si="4"/>
        <v>Solör Bioenergi Fjärrvärme AB</v>
      </c>
    </row>
    <row r="294" spans="1:10">
      <c r="A294" s="2" t="s">
        <v>393</v>
      </c>
      <c r="B294" s="2" t="s">
        <v>431</v>
      </c>
      <c r="D294" t="str">
        <f>IF(ISERROR(1/VLOOKUP($B294,Kraftvärmeprod!$B$1:$D$600,MATCH("Total värmeproduktion i kraftvärmeverk i kombinerad drift (GWh)",Kraftvärmeprod!$B$1:$AV$1,0),FALSE)),"Ej kraftvärme","Alternativproduktionsmetoden")</f>
        <v>Ej kraftvärme</v>
      </c>
      <c r="E294" s="115" t="str">
        <f>IF(ISERROR(1/VLOOKUP($B294,Kraftvärmeprod!$B$1:$BD$600,MATCH("Total värmeproduktion i kraftvärmeverk i kombinerad drift (GWh)",Kraftvärmeprod!$B$1:$AV$1,0),FALSE)),"",VLOOKUP($B294,'Slutlig allokering kvv'!$B$1:$BC$479,MATCH(E$1,'Slutlig allokering kvv'!$B$1:$AU$1,0),FALSE))</f>
        <v/>
      </c>
      <c r="F294" t="str">
        <f>IF(ISERROR(1/VLOOKUP($B294,Kraftvärmeprod!$B$1:$AV$600,MATCH("Producerad elenergi i kraftvärmeverk (GWh)",Kraftvärmeprod!$B$1:$AV$1,0),FALSE)),"",VLOOKUP($B294,Kraftvärmeprod!$B$1:$AV$600,MATCH("Producerad elenergi i kraftvärmeverk (GWh)",Kraftvärmeprod!$B$1:$AV$1,0),FALSE))</f>
        <v/>
      </c>
      <c r="G294" t="str">
        <f>IF(ISERROR(1/VLOOKUP($B294,Miljö!$B$1:$T$600,MATCH("Såld mängd produktionsspecifik fjärrvärme (GWh)",Miljö!$B$1:$T$1,0),FALSE)),"",VLOOKUP($B294,Miljö!$B$1:$T$600,MATCH("Såld mängd produktionsspecifik fjärrvärme (GWh)",Miljö!$B$1:$T$1,0),FALSE))</f>
        <v/>
      </c>
      <c r="J294" t="str">
        <f t="shared" si="4"/>
        <v>Solör Bioenergi Fjärrvärme AB</v>
      </c>
    </row>
    <row r="295" spans="1:10">
      <c r="A295" s="2" t="s">
        <v>393</v>
      </c>
      <c r="B295" s="2" t="s">
        <v>432</v>
      </c>
      <c r="D295" t="str">
        <f>IF(ISERROR(1/VLOOKUP($B295,Kraftvärmeprod!$B$1:$D$600,MATCH("Total värmeproduktion i kraftvärmeverk i kombinerad drift (GWh)",Kraftvärmeprod!$B$1:$AV$1,0),FALSE)),"Ej kraftvärme","Alternativproduktionsmetoden")</f>
        <v>Ej kraftvärme</v>
      </c>
      <c r="E295" s="115" t="str">
        <f>IF(ISERROR(1/VLOOKUP($B295,Kraftvärmeprod!$B$1:$BD$600,MATCH("Total värmeproduktion i kraftvärmeverk i kombinerad drift (GWh)",Kraftvärmeprod!$B$1:$AV$1,0),FALSE)),"",VLOOKUP($B295,'Slutlig allokering kvv'!$B$1:$BC$479,MATCH(E$1,'Slutlig allokering kvv'!$B$1:$AU$1,0),FALSE))</f>
        <v/>
      </c>
      <c r="F295" t="str">
        <f>IF(ISERROR(1/VLOOKUP($B295,Kraftvärmeprod!$B$1:$AV$600,MATCH("Producerad elenergi i kraftvärmeverk (GWh)",Kraftvärmeprod!$B$1:$AV$1,0),FALSE)),"",VLOOKUP($B295,Kraftvärmeprod!$B$1:$AV$600,MATCH("Producerad elenergi i kraftvärmeverk (GWh)",Kraftvärmeprod!$B$1:$AV$1,0),FALSE))</f>
        <v/>
      </c>
      <c r="G295" t="str">
        <f>IF(ISERROR(1/VLOOKUP($B295,Miljö!$B$1:$T$600,MATCH("Såld mängd produktionsspecifik fjärrvärme (GWh)",Miljö!$B$1:$T$1,0),FALSE)),"",VLOOKUP($B295,Miljö!$B$1:$T$600,MATCH("Såld mängd produktionsspecifik fjärrvärme (GWh)",Miljö!$B$1:$T$1,0),FALSE))</f>
        <v/>
      </c>
      <c r="J295" t="str">
        <f t="shared" si="4"/>
        <v>Solör Bioenergi Fjärrvärme AB</v>
      </c>
    </row>
    <row r="296" spans="1:10">
      <c r="A296" s="2" t="s">
        <v>393</v>
      </c>
      <c r="B296" s="2" t="s">
        <v>433</v>
      </c>
      <c r="D296" t="str">
        <f>IF(ISERROR(1/VLOOKUP($B296,Kraftvärmeprod!$B$1:$D$600,MATCH("Total värmeproduktion i kraftvärmeverk i kombinerad drift (GWh)",Kraftvärmeprod!$B$1:$AV$1,0),FALSE)),"Ej kraftvärme","Alternativproduktionsmetoden")</f>
        <v>Ej kraftvärme</v>
      </c>
      <c r="E296" s="115" t="str">
        <f>IF(ISERROR(1/VLOOKUP($B296,Kraftvärmeprod!$B$1:$BD$600,MATCH("Total värmeproduktion i kraftvärmeverk i kombinerad drift (GWh)",Kraftvärmeprod!$B$1:$AV$1,0),FALSE)),"",VLOOKUP($B296,'Slutlig allokering kvv'!$B$1:$BC$479,MATCH(E$1,'Slutlig allokering kvv'!$B$1:$AU$1,0),FALSE))</f>
        <v/>
      </c>
      <c r="F296" t="str">
        <f>IF(ISERROR(1/VLOOKUP($B296,Kraftvärmeprod!$B$1:$AV$600,MATCH("Producerad elenergi i kraftvärmeverk (GWh)",Kraftvärmeprod!$B$1:$AV$1,0),FALSE)),"",VLOOKUP($B296,Kraftvärmeprod!$B$1:$AV$600,MATCH("Producerad elenergi i kraftvärmeverk (GWh)",Kraftvärmeprod!$B$1:$AV$1,0),FALSE))</f>
        <v/>
      </c>
      <c r="G296" t="str">
        <f>IF(ISERROR(1/VLOOKUP($B296,Miljö!$B$1:$T$600,MATCH("Såld mängd produktionsspecifik fjärrvärme (GWh)",Miljö!$B$1:$T$1,0),FALSE)),"",VLOOKUP($B296,Miljö!$B$1:$T$600,MATCH("Såld mängd produktionsspecifik fjärrvärme (GWh)",Miljö!$B$1:$T$1,0),FALSE))</f>
        <v/>
      </c>
      <c r="J296" t="str">
        <f t="shared" si="4"/>
        <v>Solör Bioenergi Fjärrvärme AB</v>
      </c>
    </row>
    <row r="297" spans="1:10">
      <c r="A297" s="2" t="s">
        <v>393</v>
      </c>
      <c r="B297" s="2" t="s">
        <v>434</v>
      </c>
      <c r="D297" t="str">
        <f>IF(ISERROR(1/VLOOKUP($B297,Kraftvärmeprod!$B$1:$D$600,MATCH("Total värmeproduktion i kraftvärmeverk i kombinerad drift (GWh)",Kraftvärmeprod!$B$1:$AV$1,0),FALSE)),"Ej kraftvärme","Alternativproduktionsmetoden")</f>
        <v>Ej kraftvärme</v>
      </c>
      <c r="E297" s="115" t="str">
        <f>IF(ISERROR(1/VLOOKUP($B297,Kraftvärmeprod!$B$1:$BD$600,MATCH("Total värmeproduktion i kraftvärmeverk i kombinerad drift (GWh)",Kraftvärmeprod!$B$1:$AV$1,0),FALSE)),"",VLOOKUP($B297,'Slutlig allokering kvv'!$B$1:$BC$479,MATCH(E$1,'Slutlig allokering kvv'!$B$1:$AU$1,0),FALSE))</f>
        <v/>
      </c>
      <c r="F297" t="str">
        <f>IF(ISERROR(1/VLOOKUP($B297,Kraftvärmeprod!$B$1:$AV$600,MATCH("Producerad elenergi i kraftvärmeverk (GWh)",Kraftvärmeprod!$B$1:$AV$1,0),FALSE)),"",VLOOKUP($B297,Kraftvärmeprod!$B$1:$AV$600,MATCH("Producerad elenergi i kraftvärmeverk (GWh)",Kraftvärmeprod!$B$1:$AV$1,0),FALSE))</f>
        <v/>
      </c>
      <c r="G297" t="str">
        <f>IF(ISERROR(1/VLOOKUP($B297,Miljö!$B$1:$T$600,MATCH("Såld mängd produktionsspecifik fjärrvärme (GWh)",Miljö!$B$1:$T$1,0),FALSE)),"",VLOOKUP($B297,Miljö!$B$1:$T$600,MATCH("Såld mängd produktionsspecifik fjärrvärme (GWh)",Miljö!$B$1:$T$1,0),FALSE))</f>
        <v/>
      </c>
      <c r="J297" t="str">
        <f t="shared" si="4"/>
        <v>Solör Bioenergi Fjärrvärme AB</v>
      </c>
    </row>
    <row r="298" spans="1:10">
      <c r="A298" s="2" t="s">
        <v>393</v>
      </c>
      <c r="B298" s="2" t="s">
        <v>435</v>
      </c>
      <c r="D298" t="str">
        <f>IF(ISERROR(1/VLOOKUP($B298,Kraftvärmeprod!$B$1:$D$600,MATCH("Total värmeproduktion i kraftvärmeverk i kombinerad drift (GWh)",Kraftvärmeprod!$B$1:$AV$1,0),FALSE)),"Ej kraftvärme","Alternativproduktionsmetoden")</f>
        <v>Ej kraftvärme</v>
      </c>
      <c r="E298" s="115" t="str">
        <f>IF(ISERROR(1/VLOOKUP($B298,Kraftvärmeprod!$B$1:$BD$600,MATCH("Total värmeproduktion i kraftvärmeverk i kombinerad drift (GWh)",Kraftvärmeprod!$B$1:$AV$1,0),FALSE)),"",VLOOKUP($B298,'Slutlig allokering kvv'!$B$1:$BC$479,MATCH(E$1,'Slutlig allokering kvv'!$B$1:$AU$1,0),FALSE))</f>
        <v/>
      </c>
      <c r="F298" t="str">
        <f>IF(ISERROR(1/VLOOKUP($B298,Kraftvärmeprod!$B$1:$AV$600,MATCH("Producerad elenergi i kraftvärmeverk (GWh)",Kraftvärmeprod!$B$1:$AV$1,0),FALSE)),"",VLOOKUP($B298,Kraftvärmeprod!$B$1:$AV$600,MATCH("Producerad elenergi i kraftvärmeverk (GWh)",Kraftvärmeprod!$B$1:$AV$1,0),FALSE))</f>
        <v/>
      </c>
      <c r="G298" t="str">
        <f>IF(ISERROR(1/VLOOKUP($B298,Miljö!$B$1:$T$600,MATCH("Såld mängd produktionsspecifik fjärrvärme (GWh)",Miljö!$B$1:$T$1,0),FALSE)),"",VLOOKUP($B298,Miljö!$B$1:$T$600,MATCH("Såld mängd produktionsspecifik fjärrvärme (GWh)",Miljö!$B$1:$T$1,0),FALSE))</f>
        <v/>
      </c>
      <c r="J298" t="str">
        <f t="shared" si="4"/>
        <v>Solör Bioenergi Fjärrvärme AB</v>
      </c>
    </row>
    <row r="299" spans="1:10">
      <c r="A299" s="2" t="s">
        <v>393</v>
      </c>
      <c r="B299" s="2" t="s">
        <v>436</v>
      </c>
      <c r="D299" t="str">
        <f>IF(ISERROR(1/VLOOKUP($B299,Kraftvärmeprod!$B$1:$D$600,MATCH("Total värmeproduktion i kraftvärmeverk i kombinerad drift (GWh)",Kraftvärmeprod!$B$1:$AV$1,0),FALSE)),"Ej kraftvärme","Alternativproduktionsmetoden")</f>
        <v>Ej kraftvärme</v>
      </c>
      <c r="E299" s="115" t="str">
        <f>IF(ISERROR(1/VLOOKUP($B299,Kraftvärmeprod!$B$1:$BD$600,MATCH("Total värmeproduktion i kraftvärmeverk i kombinerad drift (GWh)",Kraftvärmeprod!$B$1:$AV$1,0),FALSE)),"",VLOOKUP($B299,'Slutlig allokering kvv'!$B$1:$BC$479,MATCH(E$1,'Slutlig allokering kvv'!$B$1:$AU$1,0),FALSE))</f>
        <v/>
      </c>
      <c r="F299" t="str">
        <f>IF(ISERROR(1/VLOOKUP($B299,Kraftvärmeprod!$B$1:$AV$600,MATCH("Producerad elenergi i kraftvärmeverk (GWh)",Kraftvärmeprod!$B$1:$AV$1,0),FALSE)),"",VLOOKUP($B299,Kraftvärmeprod!$B$1:$AV$600,MATCH("Producerad elenergi i kraftvärmeverk (GWh)",Kraftvärmeprod!$B$1:$AV$1,0),FALSE))</f>
        <v/>
      </c>
      <c r="G299" t="str">
        <f>IF(ISERROR(1/VLOOKUP($B299,Miljö!$B$1:$T$600,MATCH("Såld mängd produktionsspecifik fjärrvärme (GWh)",Miljö!$B$1:$T$1,0),FALSE)),"",VLOOKUP($B299,Miljö!$B$1:$T$600,MATCH("Såld mängd produktionsspecifik fjärrvärme (GWh)",Miljö!$B$1:$T$1,0),FALSE))</f>
        <v/>
      </c>
      <c r="J299" t="str">
        <f t="shared" si="4"/>
        <v>Solör Bioenergi Fjärrvärme AB</v>
      </c>
    </row>
    <row r="300" spans="1:10">
      <c r="A300" s="2" t="s">
        <v>393</v>
      </c>
      <c r="B300" s="2" t="s">
        <v>437</v>
      </c>
      <c r="D300" t="str">
        <f>IF(ISERROR(1/VLOOKUP($B300,Kraftvärmeprod!$B$1:$D$600,MATCH("Total värmeproduktion i kraftvärmeverk i kombinerad drift (GWh)",Kraftvärmeprod!$B$1:$AV$1,0),FALSE)),"Ej kraftvärme","Alternativproduktionsmetoden")</f>
        <v>Ej kraftvärme</v>
      </c>
      <c r="E300" s="115" t="str">
        <f>IF(ISERROR(1/VLOOKUP($B300,Kraftvärmeprod!$B$1:$BD$600,MATCH("Total värmeproduktion i kraftvärmeverk i kombinerad drift (GWh)",Kraftvärmeprod!$B$1:$AV$1,0),FALSE)),"",VLOOKUP($B300,'Slutlig allokering kvv'!$B$1:$BC$479,MATCH(E$1,'Slutlig allokering kvv'!$B$1:$AU$1,0),FALSE))</f>
        <v/>
      </c>
      <c r="F300" t="str">
        <f>IF(ISERROR(1/VLOOKUP($B300,Kraftvärmeprod!$B$1:$AV$600,MATCH("Producerad elenergi i kraftvärmeverk (GWh)",Kraftvärmeprod!$B$1:$AV$1,0),FALSE)),"",VLOOKUP($B300,Kraftvärmeprod!$B$1:$AV$600,MATCH("Producerad elenergi i kraftvärmeverk (GWh)",Kraftvärmeprod!$B$1:$AV$1,0),FALSE))</f>
        <v/>
      </c>
      <c r="G300" t="str">
        <f>IF(ISERROR(1/VLOOKUP($B300,Miljö!$B$1:$T$600,MATCH("Såld mängd produktionsspecifik fjärrvärme (GWh)",Miljö!$B$1:$T$1,0),FALSE)),"",VLOOKUP($B300,Miljö!$B$1:$T$600,MATCH("Såld mängd produktionsspecifik fjärrvärme (GWh)",Miljö!$B$1:$T$1,0),FALSE))</f>
        <v/>
      </c>
      <c r="J300" t="str">
        <f t="shared" si="4"/>
        <v>Solör Bioenergi Fjärrvärme AB</v>
      </c>
    </row>
    <row r="301" spans="1:10">
      <c r="A301" s="2" t="s">
        <v>393</v>
      </c>
      <c r="B301" s="2" t="s">
        <v>438</v>
      </c>
      <c r="D301" t="str">
        <f>IF(ISERROR(1/VLOOKUP($B301,Kraftvärmeprod!$B$1:$D$600,MATCH("Total värmeproduktion i kraftvärmeverk i kombinerad drift (GWh)",Kraftvärmeprod!$B$1:$AV$1,0),FALSE)),"Ej kraftvärme","Alternativproduktionsmetoden")</f>
        <v>Ej kraftvärme</v>
      </c>
      <c r="E301" s="115" t="str">
        <f>IF(ISERROR(1/VLOOKUP($B301,Kraftvärmeprod!$B$1:$BD$600,MATCH("Total värmeproduktion i kraftvärmeverk i kombinerad drift (GWh)",Kraftvärmeprod!$B$1:$AV$1,0),FALSE)),"",VLOOKUP($B301,'Slutlig allokering kvv'!$B$1:$BC$479,MATCH(E$1,'Slutlig allokering kvv'!$B$1:$AU$1,0),FALSE))</f>
        <v/>
      </c>
      <c r="F301" t="str">
        <f>IF(ISERROR(1/VLOOKUP($B301,Kraftvärmeprod!$B$1:$AV$600,MATCH("Producerad elenergi i kraftvärmeverk (GWh)",Kraftvärmeprod!$B$1:$AV$1,0),FALSE)),"",VLOOKUP($B301,Kraftvärmeprod!$B$1:$AV$600,MATCH("Producerad elenergi i kraftvärmeverk (GWh)",Kraftvärmeprod!$B$1:$AV$1,0),FALSE))</f>
        <v/>
      </c>
      <c r="G301" t="str">
        <f>IF(ISERROR(1/VLOOKUP($B301,Miljö!$B$1:$T$600,MATCH("Såld mängd produktionsspecifik fjärrvärme (GWh)",Miljö!$B$1:$T$1,0),FALSE)),"",VLOOKUP($B301,Miljö!$B$1:$T$600,MATCH("Såld mängd produktionsspecifik fjärrvärme (GWh)",Miljö!$B$1:$T$1,0),FALSE))</f>
        <v/>
      </c>
      <c r="J301" t="str">
        <f t="shared" si="4"/>
        <v>Solör Bioenergi Fjärrvärme AB</v>
      </c>
    </row>
    <row r="302" spans="1:10">
      <c r="A302" s="2" t="s">
        <v>393</v>
      </c>
      <c r="B302" s="2" t="s">
        <v>439</v>
      </c>
      <c r="D302" t="str">
        <f>IF(ISERROR(1/VLOOKUP($B302,Kraftvärmeprod!$B$1:$D$600,MATCH("Total värmeproduktion i kraftvärmeverk i kombinerad drift (GWh)",Kraftvärmeprod!$B$1:$AV$1,0),FALSE)),"Ej kraftvärme","Alternativproduktionsmetoden")</f>
        <v>Ej kraftvärme</v>
      </c>
      <c r="E302" s="115" t="str">
        <f>IF(ISERROR(1/VLOOKUP($B302,Kraftvärmeprod!$B$1:$BD$600,MATCH("Total värmeproduktion i kraftvärmeverk i kombinerad drift (GWh)",Kraftvärmeprod!$B$1:$AV$1,0),FALSE)),"",VLOOKUP($B302,'Slutlig allokering kvv'!$B$1:$BC$479,MATCH(E$1,'Slutlig allokering kvv'!$B$1:$AU$1,0),FALSE))</f>
        <v/>
      </c>
      <c r="F302" t="str">
        <f>IF(ISERROR(1/VLOOKUP($B302,Kraftvärmeprod!$B$1:$AV$600,MATCH("Producerad elenergi i kraftvärmeverk (GWh)",Kraftvärmeprod!$B$1:$AV$1,0),FALSE)),"",VLOOKUP($B302,Kraftvärmeprod!$B$1:$AV$600,MATCH("Producerad elenergi i kraftvärmeverk (GWh)",Kraftvärmeprod!$B$1:$AV$1,0),FALSE))</f>
        <v/>
      </c>
      <c r="G302" t="str">
        <f>IF(ISERROR(1/VLOOKUP($B302,Miljö!$B$1:$T$600,MATCH("Såld mängd produktionsspecifik fjärrvärme (GWh)",Miljö!$B$1:$T$1,0),FALSE)),"",VLOOKUP($B302,Miljö!$B$1:$T$600,MATCH("Såld mängd produktionsspecifik fjärrvärme (GWh)",Miljö!$B$1:$T$1,0),FALSE))</f>
        <v/>
      </c>
      <c r="J302" t="str">
        <f t="shared" si="4"/>
        <v>Solör Bioenergi Fjärrvärme AB</v>
      </c>
    </row>
    <row r="303" spans="1:10">
      <c r="A303" s="2" t="s">
        <v>393</v>
      </c>
      <c r="B303" s="2" t="s">
        <v>440</v>
      </c>
      <c r="D303" t="str">
        <f>IF(ISERROR(1/VLOOKUP($B303,Kraftvärmeprod!$B$1:$D$600,MATCH("Total värmeproduktion i kraftvärmeverk i kombinerad drift (GWh)",Kraftvärmeprod!$B$1:$AV$1,0),FALSE)),"Ej kraftvärme","Alternativproduktionsmetoden")</f>
        <v>Ej kraftvärme</v>
      </c>
      <c r="E303" s="115" t="str">
        <f>IF(ISERROR(1/VLOOKUP($B303,Kraftvärmeprod!$B$1:$BD$600,MATCH("Total värmeproduktion i kraftvärmeverk i kombinerad drift (GWh)",Kraftvärmeprod!$B$1:$AV$1,0),FALSE)),"",VLOOKUP($B303,'Slutlig allokering kvv'!$B$1:$BC$479,MATCH(E$1,'Slutlig allokering kvv'!$B$1:$AU$1,0),FALSE))</f>
        <v/>
      </c>
      <c r="F303" t="str">
        <f>IF(ISERROR(1/VLOOKUP($B303,Kraftvärmeprod!$B$1:$AV$600,MATCH("Producerad elenergi i kraftvärmeverk (GWh)",Kraftvärmeprod!$B$1:$AV$1,0),FALSE)),"",VLOOKUP($B303,Kraftvärmeprod!$B$1:$AV$600,MATCH("Producerad elenergi i kraftvärmeverk (GWh)",Kraftvärmeprod!$B$1:$AV$1,0),FALSE))</f>
        <v/>
      </c>
      <c r="G303" t="str">
        <f>IF(ISERROR(1/VLOOKUP($B303,Miljö!$B$1:$T$600,MATCH("Såld mängd produktionsspecifik fjärrvärme (GWh)",Miljö!$B$1:$T$1,0),FALSE)),"",VLOOKUP($B303,Miljö!$B$1:$T$600,MATCH("Såld mängd produktionsspecifik fjärrvärme (GWh)",Miljö!$B$1:$T$1,0),FALSE))</f>
        <v/>
      </c>
      <c r="J303" t="str">
        <f t="shared" si="4"/>
        <v>Solör Bioenergi Fjärrvärme AB</v>
      </c>
    </row>
    <row r="304" spans="1:10">
      <c r="A304" s="2" t="s">
        <v>393</v>
      </c>
      <c r="B304" s="2" t="s">
        <v>441</v>
      </c>
      <c r="D304" t="str">
        <f>IF(ISERROR(1/VLOOKUP($B304,Kraftvärmeprod!$B$1:$D$600,MATCH("Total värmeproduktion i kraftvärmeverk i kombinerad drift (GWh)",Kraftvärmeprod!$B$1:$AV$1,0),FALSE)),"Ej kraftvärme","Alternativproduktionsmetoden")</f>
        <v>Ej kraftvärme</v>
      </c>
      <c r="E304" s="115" t="str">
        <f>IF(ISERROR(1/VLOOKUP($B304,Kraftvärmeprod!$B$1:$BD$600,MATCH("Total värmeproduktion i kraftvärmeverk i kombinerad drift (GWh)",Kraftvärmeprod!$B$1:$AV$1,0),FALSE)),"",VLOOKUP($B304,'Slutlig allokering kvv'!$B$1:$BC$479,MATCH(E$1,'Slutlig allokering kvv'!$B$1:$AU$1,0),FALSE))</f>
        <v/>
      </c>
      <c r="F304" t="str">
        <f>IF(ISERROR(1/VLOOKUP($B304,Kraftvärmeprod!$B$1:$AV$600,MATCH("Producerad elenergi i kraftvärmeverk (GWh)",Kraftvärmeprod!$B$1:$AV$1,0),FALSE)),"",VLOOKUP($B304,Kraftvärmeprod!$B$1:$AV$600,MATCH("Producerad elenergi i kraftvärmeverk (GWh)",Kraftvärmeprod!$B$1:$AV$1,0),FALSE))</f>
        <v/>
      </c>
      <c r="G304" t="str">
        <f>IF(ISERROR(1/VLOOKUP($B304,Miljö!$B$1:$T$600,MATCH("Såld mängd produktionsspecifik fjärrvärme (GWh)",Miljö!$B$1:$T$1,0),FALSE)),"",VLOOKUP($B304,Miljö!$B$1:$T$600,MATCH("Såld mängd produktionsspecifik fjärrvärme (GWh)",Miljö!$B$1:$T$1,0),FALSE))</f>
        <v/>
      </c>
      <c r="J304" t="str">
        <f t="shared" si="4"/>
        <v>Solör Bioenergi Fjärrvärme AB</v>
      </c>
    </row>
    <row r="305" spans="1:10">
      <c r="A305" s="2" t="s">
        <v>393</v>
      </c>
      <c r="B305" s="2" t="s">
        <v>442</v>
      </c>
      <c r="D305" t="str">
        <f>IF(ISERROR(1/VLOOKUP($B305,Kraftvärmeprod!$B$1:$D$600,MATCH("Total värmeproduktion i kraftvärmeverk i kombinerad drift (GWh)",Kraftvärmeprod!$B$1:$AV$1,0),FALSE)),"Ej kraftvärme","Alternativproduktionsmetoden")</f>
        <v>Ej kraftvärme</v>
      </c>
      <c r="E305" s="115" t="str">
        <f>IF(ISERROR(1/VLOOKUP($B305,Kraftvärmeprod!$B$1:$BD$600,MATCH("Total värmeproduktion i kraftvärmeverk i kombinerad drift (GWh)",Kraftvärmeprod!$B$1:$AV$1,0),FALSE)),"",VLOOKUP($B305,'Slutlig allokering kvv'!$B$1:$BC$479,MATCH(E$1,'Slutlig allokering kvv'!$B$1:$AU$1,0),FALSE))</f>
        <v/>
      </c>
      <c r="F305" t="str">
        <f>IF(ISERROR(1/VLOOKUP($B305,Kraftvärmeprod!$B$1:$AV$600,MATCH("Producerad elenergi i kraftvärmeverk (GWh)",Kraftvärmeprod!$B$1:$AV$1,0),FALSE)),"",VLOOKUP($B305,Kraftvärmeprod!$B$1:$AV$600,MATCH("Producerad elenergi i kraftvärmeverk (GWh)",Kraftvärmeprod!$B$1:$AV$1,0),FALSE))</f>
        <v/>
      </c>
      <c r="G305" t="str">
        <f>IF(ISERROR(1/VLOOKUP($B305,Miljö!$B$1:$T$600,MATCH("Såld mängd produktionsspecifik fjärrvärme (GWh)",Miljö!$B$1:$T$1,0),FALSE)),"",VLOOKUP($B305,Miljö!$B$1:$T$600,MATCH("Såld mängd produktionsspecifik fjärrvärme (GWh)",Miljö!$B$1:$T$1,0),FALSE))</f>
        <v/>
      </c>
      <c r="J305" t="str">
        <f t="shared" si="4"/>
        <v>Solör Bioenergi Fjärrvärme AB</v>
      </c>
    </row>
    <row r="306" spans="1:10">
      <c r="A306" s="2" t="s">
        <v>393</v>
      </c>
      <c r="B306" s="2" t="s">
        <v>443</v>
      </c>
      <c r="D306" t="str">
        <f>IF(ISERROR(1/VLOOKUP($B306,Kraftvärmeprod!$B$1:$D$600,MATCH("Total värmeproduktion i kraftvärmeverk i kombinerad drift (GWh)",Kraftvärmeprod!$B$1:$AV$1,0),FALSE)),"Ej kraftvärme","Alternativproduktionsmetoden")</f>
        <v>Ej kraftvärme</v>
      </c>
      <c r="E306" s="115" t="str">
        <f>IF(ISERROR(1/VLOOKUP($B306,Kraftvärmeprod!$B$1:$BD$600,MATCH("Total värmeproduktion i kraftvärmeverk i kombinerad drift (GWh)",Kraftvärmeprod!$B$1:$AV$1,0),FALSE)),"",VLOOKUP($B306,'Slutlig allokering kvv'!$B$1:$BC$479,MATCH(E$1,'Slutlig allokering kvv'!$B$1:$AU$1,0),FALSE))</f>
        <v/>
      </c>
      <c r="F306" t="str">
        <f>IF(ISERROR(1/VLOOKUP($B306,Kraftvärmeprod!$B$1:$AV$600,MATCH("Producerad elenergi i kraftvärmeverk (GWh)",Kraftvärmeprod!$B$1:$AV$1,0),FALSE)),"",VLOOKUP($B306,Kraftvärmeprod!$B$1:$AV$600,MATCH("Producerad elenergi i kraftvärmeverk (GWh)",Kraftvärmeprod!$B$1:$AV$1,0),FALSE))</f>
        <v/>
      </c>
      <c r="G306" t="str">
        <f>IF(ISERROR(1/VLOOKUP($B306,Miljö!$B$1:$T$600,MATCH("Såld mängd produktionsspecifik fjärrvärme (GWh)",Miljö!$B$1:$T$1,0),FALSE)),"",VLOOKUP($B306,Miljö!$B$1:$T$600,MATCH("Såld mängd produktionsspecifik fjärrvärme (GWh)",Miljö!$B$1:$T$1,0),FALSE))</f>
        <v/>
      </c>
      <c r="J306" t="str">
        <f t="shared" si="4"/>
        <v>Solör Bioenergi Fjärrvärme AB</v>
      </c>
    </row>
    <row r="307" spans="1:10">
      <c r="A307" s="2" t="s">
        <v>393</v>
      </c>
      <c r="B307" s="2" t="s">
        <v>444</v>
      </c>
      <c r="D307" t="str">
        <f>IF(ISERROR(1/VLOOKUP($B307,Kraftvärmeprod!$B$1:$D$600,MATCH("Total värmeproduktion i kraftvärmeverk i kombinerad drift (GWh)",Kraftvärmeprod!$B$1:$AV$1,0),FALSE)),"Ej kraftvärme","Alternativproduktionsmetoden")</f>
        <v>Ej kraftvärme</v>
      </c>
      <c r="E307" s="115" t="str">
        <f>IF(ISERROR(1/VLOOKUP($B307,Kraftvärmeprod!$B$1:$BD$600,MATCH("Total värmeproduktion i kraftvärmeverk i kombinerad drift (GWh)",Kraftvärmeprod!$B$1:$AV$1,0),FALSE)),"",VLOOKUP($B307,'Slutlig allokering kvv'!$B$1:$BC$479,MATCH(E$1,'Slutlig allokering kvv'!$B$1:$AU$1,0),FALSE))</f>
        <v/>
      </c>
      <c r="F307" t="str">
        <f>IF(ISERROR(1/VLOOKUP($B307,Kraftvärmeprod!$B$1:$AV$600,MATCH("Producerad elenergi i kraftvärmeverk (GWh)",Kraftvärmeprod!$B$1:$AV$1,0),FALSE)),"",VLOOKUP($B307,Kraftvärmeprod!$B$1:$AV$600,MATCH("Producerad elenergi i kraftvärmeverk (GWh)",Kraftvärmeprod!$B$1:$AV$1,0),FALSE))</f>
        <v/>
      </c>
      <c r="G307" t="str">
        <f>IF(ISERROR(1/VLOOKUP($B307,Miljö!$B$1:$T$600,MATCH("Såld mängd produktionsspecifik fjärrvärme (GWh)",Miljö!$B$1:$T$1,0),FALSE)),"",VLOOKUP($B307,Miljö!$B$1:$T$600,MATCH("Såld mängd produktionsspecifik fjärrvärme (GWh)",Miljö!$B$1:$T$1,0),FALSE))</f>
        <v/>
      </c>
      <c r="J307" t="str">
        <f t="shared" si="4"/>
        <v>Solör Bioenergi Fjärrvärme AB</v>
      </c>
    </row>
    <row r="308" spans="1:10">
      <c r="A308" s="2" t="s">
        <v>393</v>
      </c>
      <c r="B308" s="2" t="s">
        <v>445</v>
      </c>
      <c r="D308" t="str">
        <f>IF(ISERROR(1/VLOOKUP($B308,Kraftvärmeprod!$B$1:$D$600,MATCH("Total värmeproduktion i kraftvärmeverk i kombinerad drift (GWh)",Kraftvärmeprod!$B$1:$AV$1,0),FALSE)),"Ej kraftvärme","Alternativproduktionsmetoden")</f>
        <v>Ej kraftvärme</v>
      </c>
      <c r="E308" s="115" t="str">
        <f>IF(ISERROR(1/VLOOKUP($B308,Kraftvärmeprod!$B$1:$BD$600,MATCH("Total värmeproduktion i kraftvärmeverk i kombinerad drift (GWh)",Kraftvärmeprod!$B$1:$AV$1,0),FALSE)),"",VLOOKUP($B308,'Slutlig allokering kvv'!$B$1:$BC$479,MATCH(E$1,'Slutlig allokering kvv'!$B$1:$AU$1,0),FALSE))</f>
        <v/>
      </c>
      <c r="F308" t="str">
        <f>IF(ISERROR(1/VLOOKUP($B308,Kraftvärmeprod!$B$1:$AV$600,MATCH("Producerad elenergi i kraftvärmeverk (GWh)",Kraftvärmeprod!$B$1:$AV$1,0),FALSE)),"",VLOOKUP($B308,Kraftvärmeprod!$B$1:$AV$600,MATCH("Producerad elenergi i kraftvärmeverk (GWh)",Kraftvärmeprod!$B$1:$AV$1,0),FALSE))</f>
        <v/>
      </c>
      <c r="G308" t="str">
        <f>IF(ISERROR(1/VLOOKUP($B308,Miljö!$B$1:$T$600,MATCH("Såld mängd produktionsspecifik fjärrvärme (GWh)",Miljö!$B$1:$T$1,0),FALSE)),"",VLOOKUP($B308,Miljö!$B$1:$T$600,MATCH("Såld mängd produktionsspecifik fjärrvärme (GWh)",Miljö!$B$1:$T$1,0),FALSE))</f>
        <v/>
      </c>
      <c r="J308" t="str">
        <f t="shared" si="4"/>
        <v>Solör Bioenergi Fjärrvärme AB</v>
      </c>
    </row>
    <row r="309" spans="1:10">
      <c r="A309" s="2" t="s">
        <v>446</v>
      </c>
      <c r="B309" s="2" t="s">
        <v>1168</v>
      </c>
      <c r="D309" t="str">
        <f>IF(ISERROR(1/VLOOKUP($B309,Kraftvärmeprod!$B$1:$D$600,MATCH("Total värmeproduktion i kraftvärmeverk i kombinerad drift (GWh)",Kraftvärmeprod!$B$1:$AV$1,0),FALSE)),"Ej kraftvärme","Alternativproduktionsmetoden")</f>
        <v>Ej kraftvärme</v>
      </c>
      <c r="E309" s="115" t="str">
        <f>IF(ISERROR(1/VLOOKUP($B309,Kraftvärmeprod!$B$1:$BD$600,MATCH("Total värmeproduktion i kraftvärmeverk i kombinerad drift (GWh)",Kraftvärmeprod!$B$1:$AV$1,0),FALSE)),"",VLOOKUP($B309,'Slutlig allokering kvv'!$B$1:$BC$479,MATCH(E$1,'Slutlig allokering kvv'!$B$1:$AU$1,0),FALSE))</f>
        <v/>
      </c>
      <c r="F309" t="str">
        <f>IF(ISERROR(1/VLOOKUP($B309,Kraftvärmeprod!$B$1:$AV$600,MATCH("Producerad elenergi i kraftvärmeverk (GWh)",Kraftvärmeprod!$B$1:$AV$1,0),FALSE)),"",VLOOKUP($B309,Kraftvärmeprod!$B$1:$AV$600,MATCH("Producerad elenergi i kraftvärmeverk (GWh)",Kraftvärmeprod!$B$1:$AV$1,0),FALSE))</f>
        <v/>
      </c>
      <c r="G309" t="str">
        <f>IF(ISERROR(1/VLOOKUP($B309,Miljö!$B$1:$T$600,MATCH("Såld mängd produktionsspecifik fjärrvärme (GWh)",Miljö!$B$1:$T$1,0),FALSE)),"",VLOOKUP($B309,Miljö!$B$1:$T$600,MATCH("Såld mängd produktionsspecifik fjärrvärme (GWh)",Miljö!$B$1:$T$1,0),FALSE))</f>
        <v/>
      </c>
      <c r="J309" t="str">
        <f t="shared" si="4"/>
        <v>Solör Bioenergi Svenljunga AB</v>
      </c>
    </row>
    <row r="310" spans="1:10">
      <c r="A310" s="2" t="s">
        <v>447</v>
      </c>
      <c r="B310" s="2" t="s">
        <v>448</v>
      </c>
      <c r="D310" t="str">
        <f>IF(ISERROR(1/VLOOKUP($B310,Kraftvärmeprod!$B$1:$D$600,MATCH("Total värmeproduktion i kraftvärmeverk i kombinerad drift (GWh)",Kraftvärmeprod!$B$1:$AV$1,0),FALSE)),"Ej kraftvärme","Alternativproduktionsmetoden")</f>
        <v>Ej kraftvärme</v>
      </c>
      <c r="E310" s="115" t="str">
        <f>IF(ISERROR(1/VLOOKUP($B310,Kraftvärmeprod!$B$1:$BD$600,MATCH("Total värmeproduktion i kraftvärmeverk i kombinerad drift (GWh)",Kraftvärmeprod!$B$1:$AV$1,0),FALSE)),"",VLOOKUP($B310,'Slutlig allokering kvv'!$B$1:$BC$479,MATCH(E$1,'Slutlig allokering kvv'!$B$1:$AU$1,0),FALSE))</f>
        <v/>
      </c>
      <c r="F310" t="str">
        <f>IF(ISERROR(1/VLOOKUP($B310,Kraftvärmeprod!$B$1:$AV$600,MATCH("Producerad elenergi i kraftvärmeverk (GWh)",Kraftvärmeprod!$B$1:$AV$1,0),FALSE)),"",VLOOKUP($B310,Kraftvärmeprod!$B$1:$AV$600,MATCH("Producerad elenergi i kraftvärmeverk (GWh)",Kraftvärmeprod!$B$1:$AV$1,0),FALSE))</f>
        <v/>
      </c>
      <c r="G310" t="str">
        <f>IF(ISERROR(1/VLOOKUP($B310,Miljö!$B$1:$T$600,MATCH("Såld mängd produktionsspecifik fjärrvärme (GWh)",Miljö!$B$1:$T$1,0),FALSE)),"",VLOOKUP($B310,Miljö!$B$1:$T$600,MATCH("Såld mängd produktionsspecifik fjärrvärme (GWh)",Miljö!$B$1:$T$1,0),FALSE))</f>
        <v/>
      </c>
      <c r="J310" t="str">
        <f t="shared" si="4"/>
        <v>Statkraft Värme AB</v>
      </c>
    </row>
    <row r="311" spans="1:10">
      <c r="A311" s="2" t="s">
        <v>447</v>
      </c>
      <c r="B311" s="2" t="s">
        <v>449</v>
      </c>
      <c r="D311" t="str">
        <f>IF(ISERROR(1/VLOOKUP($B311,Kraftvärmeprod!$B$1:$D$600,MATCH("Total värmeproduktion i kraftvärmeverk i kombinerad drift (GWh)",Kraftvärmeprod!$B$1:$AV$1,0),FALSE)),"Ej kraftvärme","Alternativproduktionsmetoden")</f>
        <v>Ej kraftvärme</v>
      </c>
      <c r="E311" s="115" t="str">
        <f>IF(ISERROR(1/VLOOKUP($B311,Kraftvärmeprod!$B$1:$BD$600,MATCH("Total värmeproduktion i kraftvärmeverk i kombinerad drift (GWh)",Kraftvärmeprod!$B$1:$AV$1,0),FALSE)),"",VLOOKUP($B311,'Slutlig allokering kvv'!$B$1:$BC$479,MATCH(E$1,'Slutlig allokering kvv'!$B$1:$AU$1,0),FALSE))</f>
        <v/>
      </c>
      <c r="F311" t="str">
        <f>IF(ISERROR(1/VLOOKUP($B311,Kraftvärmeprod!$B$1:$AV$600,MATCH("Producerad elenergi i kraftvärmeverk (GWh)",Kraftvärmeprod!$B$1:$AV$1,0),FALSE)),"",VLOOKUP($B311,Kraftvärmeprod!$B$1:$AV$600,MATCH("Producerad elenergi i kraftvärmeverk (GWh)",Kraftvärmeprod!$B$1:$AV$1,0),FALSE))</f>
        <v/>
      </c>
      <c r="G311" t="str">
        <f>IF(ISERROR(1/VLOOKUP($B311,Miljö!$B$1:$T$600,MATCH("Såld mängd produktionsspecifik fjärrvärme (GWh)",Miljö!$B$1:$T$1,0),FALSE)),"",VLOOKUP($B311,Miljö!$B$1:$T$600,MATCH("Såld mängd produktionsspecifik fjärrvärme (GWh)",Miljö!$B$1:$T$1,0),FALSE))</f>
        <v/>
      </c>
      <c r="J311" t="str">
        <f t="shared" si="4"/>
        <v>Statkraft Värme AB</v>
      </c>
    </row>
    <row r="312" spans="1:10">
      <c r="A312" s="2" t="s">
        <v>447</v>
      </c>
      <c r="B312" s="2" t="s">
        <v>450</v>
      </c>
      <c r="D312" t="str">
        <f>IF(ISERROR(1/VLOOKUP($B312,Kraftvärmeprod!$B$1:$D$600,MATCH("Total värmeproduktion i kraftvärmeverk i kombinerad drift (GWh)",Kraftvärmeprod!$B$1:$AV$1,0),FALSE)),"Ej kraftvärme","Alternativproduktionsmetoden")</f>
        <v>Ej kraftvärme</v>
      </c>
      <c r="E312" s="115" t="str">
        <f>IF(ISERROR(1/VLOOKUP($B312,Kraftvärmeprod!$B$1:$BD$600,MATCH("Total värmeproduktion i kraftvärmeverk i kombinerad drift (GWh)",Kraftvärmeprod!$B$1:$AV$1,0),FALSE)),"",VLOOKUP($B312,'Slutlig allokering kvv'!$B$1:$BC$479,MATCH(E$1,'Slutlig allokering kvv'!$B$1:$AU$1,0),FALSE))</f>
        <v/>
      </c>
      <c r="F312" t="str">
        <f>IF(ISERROR(1/VLOOKUP($B312,Kraftvärmeprod!$B$1:$AV$600,MATCH("Producerad elenergi i kraftvärmeverk (GWh)",Kraftvärmeprod!$B$1:$AV$1,0),FALSE)),"",VLOOKUP($B312,Kraftvärmeprod!$B$1:$AV$600,MATCH("Producerad elenergi i kraftvärmeverk (GWh)",Kraftvärmeprod!$B$1:$AV$1,0),FALSE))</f>
        <v/>
      </c>
      <c r="G312" t="str">
        <f>IF(ISERROR(1/VLOOKUP($B312,Miljö!$B$1:$T$600,MATCH("Såld mängd produktionsspecifik fjärrvärme (GWh)",Miljö!$B$1:$T$1,0),FALSE)),"",VLOOKUP($B312,Miljö!$B$1:$T$600,MATCH("Såld mängd produktionsspecifik fjärrvärme (GWh)",Miljö!$B$1:$T$1,0),FALSE))</f>
        <v/>
      </c>
      <c r="J312" t="str">
        <f t="shared" si="4"/>
        <v>Statkraft Värme AB</v>
      </c>
    </row>
    <row r="313" spans="1:10">
      <c r="A313" s="2" t="s">
        <v>447</v>
      </c>
      <c r="B313" s="2" t="s">
        <v>451</v>
      </c>
      <c r="D313" t="str">
        <f>IF(ISERROR(1/VLOOKUP($B313,Kraftvärmeprod!$B$1:$D$600,MATCH("Total värmeproduktion i kraftvärmeverk i kombinerad drift (GWh)",Kraftvärmeprod!$B$1:$AV$1,0),FALSE)),"Ej kraftvärme","Alternativproduktionsmetoden")</f>
        <v>Ej kraftvärme</v>
      </c>
      <c r="E313" s="115" t="str">
        <f>IF(ISERROR(1/VLOOKUP($B313,Kraftvärmeprod!$B$1:$BD$600,MATCH("Total värmeproduktion i kraftvärmeverk i kombinerad drift (GWh)",Kraftvärmeprod!$B$1:$AV$1,0),FALSE)),"",VLOOKUP($B313,'Slutlig allokering kvv'!$B$1:$BC$479,MATCH(E$1,'Slutlig allokering kvv'!$B$1:$AU$1,0),FALSE))</f>
        <v/>
      </c>
      <c r="F313" t="str">
        <f>IF(ISERROR(1/VLOOKUP($B313,Kraftvärmeprod!$B$1:$AV$600,MATCH("Producerad elenergi i kraftvärmeverk (GWh)",Kraftvärmeprod!$B$1:$AV$1,0),FALSE)),"",VLOOKUP($B313,Kraftvärmeprod!$B$1:$AV$600,MATCH("Producerad elenergi i kraftvärmeverk (GWh)",Kraftvärmeprod!$B$1:$AV$1,0),FALSE))</f>
        <v/>
      </c>
      <c r="G313" t="str">
        <f>IF(ISERROR(1/VLOOKUP($B313,Miljö!$B$1:$T$600,MATCH("Såld mängd produktionsspecifik fjärrvärme (GWh)",Miljö!$B$1:$T$1,0),FALSE)),"",VLOOKUP($B313,Miljö!$B$1:$T$600,MATCH("Såld mängd produktionsspecifik fjärrvärme (GWh)",Miljö!$B$1:$T$1,0),FALSE))</f>
        <v/>
      </c>
      <c r="J313" t="str">
        <f t="shared" si="4"/>
        <v>Statkraft Värme AB</v>
      </c>
    </row>
    <row r="314" spans="1:10">
      <c r="A314" s="2" t="s">
        <v>452</v>
      </c>
      <c r="B314" s="2" t="s">
        <v>453</v>
      </c>
      <c r="D314" t="str">
        <f>IF(ISERROR(1/VLOOKUP($B314,Kraftvärmeprod!$B$1:$D$600,MATCH("Total värmeproduktion i kraftvärmeverk i kombinerad drift (GWh)",Kraftvärmeprod!$B$1:$AV$1,0),FALSE)),"Ej kraftvärme","Alternativproduktionsmetoden")</f>
        <v>Ej kraftvärme</v>
      </c>
      <c r="E314" s="115" t="str">
        <f>IF(ISERROR(1/VLOOKUP($B314,Kraftvärmeprod!$B$1:$BD$600,MATCH("Total värmeproduktion i kraftvärmeverk i kombinerad drift (GWh)",Kraftvärmeprod!$B$1:$AV$1,0),FALSE)),"",VLOOKUP($B314,'Slutlig allokering kvv'!$B$1:$BC$479,MATCH(E$1,'Slutlig allokering kvv'!$B$1:$AU$1,0),FALSE))</f>
        <v/>
      </c>
      <c r="F314" t="str">
        <f>IF(ISERROR(1/VLOOKUP($B314,Kraftvärmeprod!$B$1:$AV$600,MATCH("Producerad elenergi i kraftvärmeverk (GWh)",Kraftvärmeprod!$B$1:$AV$1,0),FALSE)),"",VLOOKUP($B314,Kraftvärmeprod!$B$1:$AV$600,MATCH("Producerad elenergi i kraftvärmeverk (GWh)",Kraftvärmeprod!$B$1:$AV$1,0),FALSE))</f>
        <v/>
      </c>
      <c r="G314" t="str">
        <f>IF(ISERROR(1/VLOOKUP($B314,Miljö!$B$1:$T$600,MATCH("Såld mängd produktionsspecifik fjärrvärme (GWh)",Miljö!$B$1:$T$1,0),FALSE)),"",VLOOKUP($B314,Miljö!$B$1:$T$600,MATCH("Såld mängd produktionsspecifik fjärrvärme (GWh)",Miljö!$B$1:$T$1,0),FALSE))</f>
        <v/>
      </c>
      <c r="J314" t="str">
        <f t="shared" si="4"/>
        <v>Stenungsunds Energi och Miljö AB</v>
      </c>
    </row>
    <row r="315" spans="1:10">
      <c r="A315" s="2" t="s">
        <v>452</v>
      </c>
      <c r="B315" s="2" t="s">
        <v>454</v>
      </c>
      <c r="D315" t="str">
        <f>IF(ISERROR(1/VLOOKUP($B315,Kraftvärmeprod!$B$1:$D$600,MATCH("Total värmeproduktion i kraftvärmeverk i kombinerad drift (GWh)",Kraftvärmeprod!$B$1:$AV$1,0),FALSE)),"Ej kraftvärme","Alternativproduktionsmetoden")</f>
        <v>Ej kraftvärme</v>
      </c>
      <c r="E315" s="115" t="str">
        <f>IF(ISERROR(1/VLOOKUP($B315,Kraftvärmeprod!$B$1:$BD$600,MATCH("Total värmeproduktion i kraftvärmeverk i kombinerad drift (GWh)",Kraftvärmeprod!$B$1:$AV$1,0),FALSE)),"",VLOOKUP($B315,'Slutlig allokering kvv'!$B$1:$BC$479,MATCH(E$1,'Slutlig allokering kvv'!$B$1:$AU$1,0),FALSE))</f>
        <v/>
      </c>
      <c r="F315" t="str">
        <f>IF(ISERROR(1/VLOOKUP($B315,Kraftvärmeprod!$B$1:$AV$600,MATCH("Producerad elenergi i kraftvärmeverk (GWh)",Kraftvärmeprod!$B$1:$AV$1,0),FALSE)),"",VLOOKUP($B315,Kraftvärmeprod!$B$1:$AV$600,MATCH("Producerad elenergi i kraftvärmeverk (GWh)",Kraftvärmeprod!$B$1:$AV$1,0),FALSE))</f>
        <v/>
      </c>
      <c r="G315" t="str">
        <f>IF(ISERROR(1/VLOOKUP($B315,Miljö!$B$1:$T$600,MATCH("Såld mängd produktionsspecifik fjärrvärme (GWh)",Miljö!$B$1:$T$1,0),FALSE)),"",VLOOKUP($B315,Miljö!$B$1:$T$600,MATCH("Såld mängd produktionsspecifik fjärrvärme (GWh)",Miljö!$B$1:$T$1,0),FALSE))</f>
        <v/>
      </c>
      <c r="J315" t="str">
        <f t="shared" si="4"/>
        <v>Stenungsunds Energi och Miljö AB</v>
      </c>
    </row>
    <row r="316" spans="1:10">
      <c r="A316" s="2" t="s">
        <v>455</v>
      </c>
      <c r="B316" s="2" t="s">
        <v>456</v>
      </c>
      <c r="D316" t="str">
        <f>IF(ISERROR(1/VLOOKUP($B316,Kraftvärmeprod!$B$1:$D$600,MATCH("Total värmeproduktion i kraftvärmeverk i kombinerad drift (GWh)",Kraftvärmeprod!$B$1:$AV$1,0),FALSE)),"Ej kraftvärme","Alternativproduktionsmetoden")</f>
        <v>Ej kraftvärme</v>
      </c>
      <c r="E316" s="115" t="str">
        <f>IF(ISERROR(1/VLOOKUP($B316,Kraftvärmeprod!$B$1:$BD$600,MATCH("Total värmeproduktion i kraftvärmeverk i kombinerad drift (GWh)",Kraftvärmeprod!$B$1:$AV$1,0),FALSE)),"",VLOOKUP($B316,'Slutlig allokering kvv'!$B$1:$BC$479,MATCH(E$1,'Slutlig allokering kvv'!$B$1:$AU$1,0),FALSE))</f>
        <v/>
      </c>
      <c r="F316" t="str">
        <f>IF(ISERROR(1/VLOOKUP($B316,Kraftvärmeprod!$B$1:$AV$600,MATCH("Producerad elenergi i kraftvärmeverk (GWh)",Kraftvärmeprod!$B$1:$AV$1,0),FALSE)),"",VLOOKUP($B316,Kraftvärmeprod!$B$1:$AV$600,MATCH("Producerad elenergi i kraftvärmeverk (GWh)",Kraftvärmeprod!$B$1:$AV$1,0),FALSE))</f>
        <v/>
      </c>
      <c r="G316" t="str">
        <f>IF(ISERROR(1/VLOOKUP($B316,Miljö!$B$1:$T$600,MATCH("Såld mängd produktionsspecifik fjärrvärme (GWh)",Miljö!$B$1:$T$1,0),FALSE)),"",VLOOKUP($B316,Miljö!$B$1:$T$600,MATCH("Såld mängd produktionsspecifik fjärrvärme (GWh)",Miljö!$B$1:$T$1,0),FALSE))</f>
        <v/>
      </c>
      <c r="J316" t="str">
        <f t="shared" si="4"/>
        <v>Stockholm Exergi AB</v>
      </c>
    </row>
    <row r="317" spans="1:10">
      <c r="A317" s="2" t="s">
        <v>455</v>
      </c>
      <c r="B317" s="2" t="s">
        <v>457</v>
      </c>
      <c r="D317" t="str">
        <f>IF(ISERROR(1/VLOOKUP($B317,Kraftvärmeprod!$B$1:$D$600,MATCH("Total värmeproduktion i kraftvärmeverk i kombinerad drift (GWh)",Kraftvärmeprod!$B$1:$AV$1,0),FALSE)),"Ej kraftvärme","Alternativproduktionsmetoden")</f>
        <v>Ej kraftvärme</v>
      </c>
      <c r="E317" s="115" t="str">
        <f>IF(ISERROR(1/VLOOKUP($B317,Kraftvärmeprod!$B$1:$BD$600,MATCH("Total värmeproduktion i kraftvärmeverk i kombinerad drift (GWh)",Kraftvärmeprod!$B$1:$AV$1,0),FALSE)),"",VLOOKUP($B317,'Slutlig allokering kvv'!$B$1:$BC$479,MATCH(E$1,'Slutlig allokering kvv'!$B$1:$AU$1,0),FALSE))</f>
        <v/>
      </c>
      <c r="F317" t="str">
        <f>IF(ISERROR(1/VLOOKUP($B317,Kraftvärmeprod!$B$1:$AV$600,MATCH("Producerad elenergi i kraftvärmeverk (GWh)",Kraftvärmeprod!$B$1:$AV$1,0),FALSE)),"",VLOOKUP($B317,Kraftvärmeprod!$B$1:$AV$600,MATCH("Producerad elenergi i kraftvärmeverk (GWh)",Kraftvärmeprod!$B$1:$AV$1,0),FALSE))</f>
        <v/>
      </c>
      <c r="G317" t="str">
        <f>IF(ISERROR(1/VLOOKUP($B317,Miljö!$B$1:$T$600,MATCH("Såld mängd produktionsspecifik fjärrvärme (GWh)",Miljö!$B$1:$T$1,0),FALSE)),"",VLOOKUP($B317,Miljö!$B$1:$T$600,MATCH("Såld mängd produktionsspecifik fjärrvärme (GWh)",Miljö!$B$1:$T$1,0),FALSE))</f>
        <v/>
      </c>
      <c r="J317" t="str">
        <f t="shared" si="4"/>
        <v>Stockholm Exergi AB</v>
      </c>
    </row>
    <row r="318" spans="1:10">
      <c r="A318" s="2" t="s">
        <v>455</v>
      </c>
      <c r="B318" s="2" t="s">
        <v>458</v>
      </c>
      <c r="D318" t="str">
        <f>IF(ISERROR(1/VLOOKUP($B318,Kraftvärmeprod!$B$1:$D$600,MATCH("Total värmeproduktion i kraftvärmeverk i kombinerad drift (GWh)",Kraftvärmeprod!$B$1:$AV$1,0),FALSE)),"Ej kraftvärme","Alternativproduktionsmetoden")</f>
        <v>Ej kraftvärme</v>
      </c>
      <c r="E318" s="115" t="str">
        <f>IF(ISERROR(1/VLOOKUP($B318,Kraftvärmeprod!$B$1:$BD$600,MATCH("Total värmeproduktion i kraftvärmeverk i kombinerad drift (GWh)",Kraftvärmeprod!$B$1:$AV$1,0),FALSE)),"",VLOOKUP($B318,'Slutlig allokering kvv'!$B$1:$BC$479,MATCH(E$1,'Slutlig allokering kvv'!$B$1:$AU$1,0),FALSE))</f>
        <v/>
      </c>
      <c r="F318" t="str">
        <f>IF(ISERROR(1/VLOOKUP($B318,Kraftvärmeprod!$B$1:$AV$600,MATCH("Producerad elenergi i kraftvärmeverk (GWh)",Kraftvärmeprod!$B$1:$AV$1,0),FALSE)),"",VLOOKUP($B318,Kraftvärmeprod!$B$1:$AV$600,MATCH("Producerad elenergi i kraftvärmeverk (GWh)",Kraftvärmeprod!$B$1:$AV$1,0),FALSE))</f>
        <v/>
      </c>
      <c r="G318" t="str">
        <f>IF(ISERROR(1/VLOOKUP($B318,Miljö!$B$1:$T$600,MATCH("Såld mängd produktionsspecifik fjärrvärme (GWh)",Miljö!$B$1:$T$1,0),FALSE)),"",VLOOKUP($B318,Miljö!$B$1:$T$600,MATCH("Såld mängd produktionsspecifik fjärrvärme (GWh)",Miljö!$B$1:$T$1,0),FALSE))</f>
        <v/>
      </c>
      <c r="J318" t="str">
        <f t="shared" si="4"/>
        <v>Stockholm Exergi AB</v>
      </c>
    </row>
    <row r="319" spans="1:10">
      <c r="A319" s="2" t="s">
        <v>455</v>
      </c>
      <c r="B319" s="2" t="s">
        <v>459</v>
      </c>
      <c r="D319" t="str">
        <f>IF(ISERROR(1/VLOOKUP($B319,Kraftvärmeprod!$B$1:$D$600,MATCH("Total värmeproduktion i kraftvärmeverk i kombinerad drift (GWh)",Kraftvärmeprod!$B$1:$AV$1,0),FALSE)),"Ej kraftvärme","Alternativproduktionsmetoden")</f>
        <v>Alternativproduktionsmetoden</v>
      </c>
      <c r="E319" s="115">
        <f>IF(ISERROR(1/VLOOKUP($B319,Kraftvärmeprod!$B$1:$BD$600,MATCH("Total värmeproduktion i kraftvärmeverk i kombinerad drift (GWh)",Kraftvärmeprod!$B$1:$AV$1,0),FALSE)),"",VLOOKUP($B319,'Slutlig allokering kvv'!$B$1:$BC$479,MATCH(E$1,'Slutlig allokering kvv'!$B$1:$AU$1,0),FALSE))</f>
        <v>0.46321591269188739</v>
      </c>
      <c r="F319">
        <f>IF(ISERROR(1/VLOOKUP($B319,Kraftvärmeprod!$B$1:$AV$600,MATCH("Producerad elenergi i kraftvärmeverk (GWh)",Kraftvärmeprod!$B$1:$AV$1,0),FALSE)),"",VLOOKUP($B319,Kraftvärmeprod!$B$1:$AV$600,MATCH("Producerad elenergi i kraftvärmeverk (GWh)",Kraftvärmeprod!$B$1:$AV$1,0),FALSE))</f>
        <v>805.327</v>
      </c>
      <c r="G319">
        <f>IF(ISERROR(1/VLOOKUP($B319,Miljö!$B$1:$T$600,MATCH("Såld mängd produktionsspecifik fjärrvärme (GWh)",Miljö!$B$1:$T$1,0),FALSE)),"",VLOOKUP($B319,Miljö!$B$1:$T$600,MATCH("Såld mängd produktionsspecifik fjärrvärme (GWh)",Miljö!$B$1:$T$1,0),FALSE))</f>
        <v>670.15700000000004</v>
      </c>
      <c r="J319" t="str">
        <f t="shared" si="4"/>
        <v>Stockholm Exergi AB</v>
      </c>
    </row>
    <row r="320" spans="1:10">
      <c r="A320" s="2" t="s">
        <v>455</v>
      </c>
      <c r="B320" s="2" t="s">
        <v>460</v>
      </c>
      <c r="D320" t="str">
        <f>IF(ISERROR(1/VLOOKUP($B320,Kraftvärmeprod!$B$1:$D$600,MATCH("Total värmeproduktion i kraftvärmeverk i kombinerad drift (GWh)",Kraftvärmeprod!$B$1:$AV$1,0),FALSE)),"Ej kraftvärme","Alternativproduktionsmetoden")</f>
        <v>Ej kraftvärme</v>
      </c>
      <c r="E320" s="115" t="str">
        <f>IF(ISERROR(1/VLOOKUP($B320,Kraftvärmeprod!$B$1:$BD$600,MATCH("Total värmeproduktion i kraftvärmeverk i kombinerad drift (GWh)",Kraftvärmeprod!$B$1:$AV$1,0),FALSE)),"",VLOOKUP($B320,'Slutlig allokering kvv'!$B$1:$BC$479,MATCH(E$1,'Slutlig allokering kvv'!$B$1:$AU$1,0),FALSE))</f>
        <v/>
      </c>
      <c r="F320" t="str">
        <f>IF(ISERROR(1/VLOOKUP($B320,Kraftvärmeprod!$B$1:$AV$600,MATCH("Producerad elenergi i kraftvärmeverk (GWh)",Kraftvärmeprod!$B$1:$AV$1,0),FALSE)),"",VLOOKUP($B320,Kraftvärmeprod!$B$1:$AV$600,MATCH("Producerad elenergi i kraftvärmeverk (GWh)",Kraftvärmeprod!$B$1:$AV$1,0),FALSE))</f>
        <v/>
      </c>
      <c r="G320" t="str">
        <f>IF(ISERROR(1/VLOOKUP($B320,Miljö!$B$1:$T$600,MATCH("Såld mängd produktionsspecifik fjärrvärme (GWh)",Miljö!$B$1:$T$1,0),FALSE)),"",VLOOKUP($B320,Miljö!$B$1:$T$600,MATCH("Såld mängd produktionsspecifik fjärrvärme (GWh)",Miljö!$B$1:$T$1,0),FALSE))</f>
        <v/>
      </c>
      <c r="J320" t="str">
        <f t="shared" si="4"/>
        <v>Stockholm Exergi AB</v>
      </c>
    </row>
    <row r="321" spans="1:10">
      <c r="A321" s="2" t="s">
        <v>455</v>
      </c>
      <c r="B321" s="2" t="s">
        <v>461</v>
      </c>
      <c r="D321" t="str">
        <f>IF(ISERROR(1/VLOOKUP($B321,Kraftvärmeprod!$B$1:$D$600,MATCH("Total värmeproduktion i kraftvärmeverk i kombinerad drift (GWh)",Kraftvärmeprod!$B$1:$AV$1,0),FALSE)),"Ej kraftvärme","Alternativproduktionsmetoden")</f>
        <v>Ej kraftvärme</v>
      </c>
      <c r="E321" s="115" t="str">
        <f>IF(ISERROR(1/VLOOKUP($B321,Kraftvärmeprod!$B$1:$BD$600,MATCH("Total värmeproduktion i kraftvärmeverk i kombinerad drift (GWh)",Kraftvärmeprod!$B$1:$AV$1,0),FALSE)),"",VLOOKUP($B321,'Slutlig allokering kvv'!$B$1:$BC$479,MATCH(E$1,'Slutlig allokering kvv'!$B$1:$AU$1,0),FALSE))</f>
        <v/>
      </c>
      <c r="F321" t="str">
        <f>IF(ISERROR(1/VLOOKUP($B321,Kraftvärmeprod!$B$1:$AV$600,MATCH("Producerad elenergi i kraftvärmeverk (GWh)",Kraftvärmeprod!$B$1:$AV$1,0),FALSE)),"",VLOOKUP($B321,Kraftvärmeprod!$B$1:$AV$600,MATCH("Producerad elenergi i kraftvärmeverk (GWh)",Kraftvärmeprod!$B$1:$AV$1,0),FALSE))</f>
        <v/>
      </c>
      <c r="G321" t="str">
        <f>IF(ISERROR(1/VLOOKUP($B321,Miljö!$B$1:$T$600,MATCH("Såld mängd produktionsspecifik fjärrvärme (GWh)",Miljö!$B$1:$T$1,0),FALSE)),"",VLOOKUP($B321,Miljö!$B$1:$T$600,MATCH("Såld mängd produktionsspecifik fjärrvärme (GWh)",Miljö!$B$1:$T$1,0),FALSE))</f>
        <v/>
      </c>
      <c r="J321" t="str">
        <f t="shared" si="4"/>
        <v>Stockholm Exergi AB</v>
      </c>
    </row>
    <row r="322" spans="1:10">
      <c r="A322" s="2" t="s">
        <v>455</v>
      </c>
      <c r="B322" s="2" t="s">
        <v>462</v>
      </c>
      <c r="D322" t="str">
        <f>IF(ISERROR(1/VLOOKUP($B322,Kraftvärmeprod!$B$1:$D$600,MATCH("Total värmeproduktion i kraftvärmeverk i kombinerad drift (GWh)",Kraftvärmeprod!$B$1:$AV$1,0),FALSE)),"Ej kraftvärme","Alternativproduktionsmetoden")</f>
        <v>Ej kraftvärme</v>
      </c>
      <c r="E322" s="115" t="str">
        <f>IF(ISERROR(1/VLOOKUP($B322,Kraftvärmeprod!$B$1:$BD$600,MATCH("Total värmeproduktion i kraftvärmeverk i kombinerad drift (GWh)",Kraftvärmeprod!$B$1:$AV$1,0),FALSE)),"",VLOOKUP($B322,'Slutlig allokering kvv'!$B$1:$BC$479,MATCH(E$1,'Slutlig allokering kvv'!$B$1:$AU$1,0),FALSE))</f>
        <v/>
      </c>
      <c r="F322" t="str">
        <f>IF(ISERROR(1/VLOOKUP($B322,Kraftvärmeprod!$B$1:$AV$600,MATCH("Producerad elenergi i kraftvärmeverk (GWh)",Kraftvärmeprod!$B$1:$AV$1,0),FALSE)),"",VLOOKUP($B322,Kraftvärmeprod!$B$1:$AV$600,MATCH("Producerad elenergi i kraftvärmeverk (GWh)",Kraftvärmeprod!$B$1:$AV$1,0),FALSE))</f>
        <v/>
      </c>
      <c r="G322" t="str">
        <f>IF(ISERROR(1/VLOOKUP($B322,Miljö!$B$1:$T$600,MATCH("Såld mängd produktionsspecifik fjärrvärme (GWh)",Miljö!$B$1:$T$1,0),FALSE)),"",VLOOKUP($B322,Miljö!$B$1:$T$600,MATCH("Såld mängd produktionsspecifik fjärrvärme (GWh)",Miljö!$B$1:$T$1,0),FALSE))</f>
        <v/>
      </c>
      <c r="J322" t="str">
        <f t="shared" si="4"/>
        <v>Stockholm Exergi AB</v>
      </c>
    </row>
    <row r="323" spans="1:10">
      <c r="A323" s="2" t="s">
        <v>455</v>
      </c>
      <c r="B323" s="2" t="s">
        <v>463</v>
      </c>
      <c r="D323" t="str">
        <f>IF(ISERROR(1/VLOOKUP($B323,Kraftvärmeprod!$B$1:$D$600,MATCH("Total värmeproduktion i kraftvärmeverk i kombinerad drift (GWh)",Kraftvärmeprod!$B$1:$AV$1,0),FALSE)),"Ej kraftvärme","Alternativproduktionsmetoden")</f>
        <v>Ej kraftvärme</v>
      </c>
      <c r="E323" s="115" t="str">
        <f>IF(ISERROR(1/VLOOKUP($B323,Kraftvärmeprod!$B$1:$BD$600,MATCH("Total värmeproduktion i kraftvärmeverk i kombinerad drift (GWh)",Kraftvärmeprod!$B$1:$AV$1,0),FALSE)),"",VLOOKUP($B323,'Slutlig allokering kvv'!$B$1:$BC$479,MATCH(E$1,'Slutlig allokering kvv'!$B$1:$AU$1,0),FALSE))</f>
        <v/>
      </c>
      <c r="F323" t="str">
        <f>IF(ISERROR(1/VLOOKUP($B323,Kraftvärmeprod!$B$1:$AV$600,MATCH("Producerad elenergi i kraftvärmeverk (GWh)",Kraftvärmeprod!$B$1:$AV$1,0),FALSE)),"",VLOOKUP($B323,Kraftvärmeprod!$B$1:$AV$600,MATCH("Producerad elenergi i kraftvärmeverk (GWh)",Kraftvärmeprod!$B$1:$AV$1,0),FALSE))</f>
        <v/>
      </c>
      <c r="G323" t="str">
        <f>IF(ISERROR(1/VLOOKUP($B323,Miljö!$B$1:$T$600,MATCH("Såld mängd produktionsspecifik fjärrvärme (GWh)",Miljö!$B$1:$T$1,0),FALSE)),"",VLOOKUP($B323,Miljö!$B$1:$T$600,MATCH("Såld mängd produktionsspecifik fjärrvärme (GWh)",Miljö!$B$1:$T$1,0),FALSE))</f>
        <v/>
      </c>
      <c r="J323" t="str">
        <f t="shared" ref="J323:J386" si="5">A323</f>
        <v>Stockholm Exergi AB</v>
      </c>
    </row>
    <row r="324" spans="1:10">
      <c r="A324" s="2" t="s">
        <v>455</v>
      </c>
      <c r="B324" s="2" t="s">
        <v>464</v>
      </c>
      <c r="D324" t="str">
        <f>IF(ISERROR(1/VLOOKUP($B324,Kraftvärmeprod!$B$1:$D$600,MATCH("Total värmeproduktion i kraftvärmeverk i kombinerad drift (GWh)",Kraftvärmeprod!$B$1:$AV$1,0),FALSE)),"Ej kraftvärme","Alternativproduktionsmetoden")</f>
        <v>Ej kraftvärme</v>
      </c>
      <c r="E324" s="115" t="str">
        <f>IF(ISERROR(1/VLOOKUP($B324,Kraftvärmeprod!$B$1:$BD$600,MATCH("Total värmeproduktion i kraftvärmeverk i kombinerad drift (GWh)",Kraftvärmeprod!$B$1:$AV$1,0),FALSE)),"",VLOOKUP($B324,'Slutlig allokering kvv'!$B$1:$BC$479,MATCH(E$1,'Slutlig allokering kvv'!$B$1:$AU$1,0),FALSE))</f>
        <v/>
      </c>
      <c r="F324" t="str">
        <f>IF(ISERROR(1/VLOOKUP($B324,Kraftvärmeprod!$B$1:$AV$600,MATCH("Producerad elenergi i kraftvärmeverk (GWh)",Kraftvärmeprod!$B$1:$AV$1,0),FALSE)),"",VLOOKUP($B324,Kraftvärmeprod!$B$1:$AV$600,MATCH("Producerad elenergi i kraftvärmeverk (GWh)",Kraftvärmeprod!$B$1:$AV$1,0),FALSE))</f>
        <v/>
      </c>
      <c r="G324" t="str">
        <f>IF(ISERROR(1/VLOOKUP($B324,Miljö!$B$1:$T$600,MATCH("Såld mängd produktionsspecifik fjärrvärme (GWh)",Miljö!$B$1:$T$1,0),FALSE)),"",VLOOKUP($B324,Miljö!$B$1:$T$600,MATCH("Såld mängd produktionsspecifik fjärrvärme (GWh)",Miljö!$B$1:$T$1,0),FALSE))</f>
        <v/>
      </c>
      <c r="J324" t="str">
        <f t="shared" si="5"/>
        <v>Stockholm Exergi AB</v>
      </c>
    </row>
    <row r="325" spans="1:10">
      <c r="A325" s="2" t="s">
        <v>465</v>
      </c>
      <c r="B325" s="2" t="s">
        <v>466</v>
      </c>
      <c r="D325" t="str">
        <f>IF(ISERROR(1/VLOOKUP($B325,Kraftvärmeprod!$B$1:$D$600,MATCH("Total värmeproduktion i kraftvärmeverk i kombinerad drift (GWh)",Kraftvärmeprod!$B$1:$AV$1,0),FALSE)),"Ej kraftvärme","Alternativproduktionsmetoden")</f>
        <v>Ej kraftvärme</v>
      </c>
      <c r="E325" s="115" t="str">
        <f>IF(ISERROR(1/VLOOKUP($B325,Kraftvärmeprod!$B$1:$BD$600,MATCH("Total värmeproduktion i kraftvärmeverk i kombinerad drift (GWh)",Kraftvärmeprod!$B$1:$AV$1,0),FALSE)),"",VLOOKUP($B325,'Slutlig allokering kvv'!$B$1:$BC$479,MATCH(E$1,'Slutlig allokering kvv'!$B$1:$AU$1,0),FALSE))</f>
        <v/>
      </c>
      <c r="F325" t="str">
        <f>IF(ISERROR(1/VLOOKUP($B325,Kraftvärmeprod!$B$1:$AV$600,MATCH("Producerad elenergi i kraftvärmeverk (GWh)",Kraftvärmeprod!$B$1:$AV$1,0),FALSE)),"",VLOOKUP($B325,Kraftvärmeprod!$B$1:$AV$600,MATCH("Producerad elenergi i kraftvärmeverk (GWh)",Kraftvärmeprod!$B$1:$AV$1,0),FALSE))</f>
        <v/>
      </c>
      <c r="G325" t="str">
        <f>IF(ISERROR(1/VLOOKUP($B325,Miljö!$B$1:$T$600,MATCH("Såld mängd produktionsspecifik fjärrvärme (GWh)",Miljö!$B$1:$T$1,0),FALSE)),"",VLOOKUP($B325,Miljö!$B$1:$T$600,MATCH("Såld mängd produktionsspecifik fjärrvärme (GWh)",Miljö!$B$1:$T$1,0),FALSE))</f>
        <v/>
      </c>
      <c r="J325" t="str">
        <f t="shared" si="5"/>
        <v>Sundsvall Energi AB</v>
      </c>
    </row>
    <row r="326" spans="1:10">
      <c r="A326" s="2" t="s">
        <v>465</v>
      </c>
      <c r="B326" s="2" t="s">
        <v>467</v>
      </c>
      <c r="D326" t="str">
        <f>IF(ISERROR(1/VLOOKUP($B326,Kraftvärmeprod!$B$1:$D$600,MATCH("Total värmeproduktion i kraftvärmeverk i kombinerad drift (GWh)",Kraftvärmeprod!$B$1:$AV$1,0),FALSE)),"Ej kraftvärme","Alternativproduktionsmetoden")</f>
        <v>Ej kraftvärme</v>
      </c>
      <c r="E326" s="115" t="str">
        <f>IF(ISERROR(1/VLOOKUP($B326,Kraftvärmeprod!$B$1:$BD$600,MATCH("Total värmeproduktion i kraftvärmeverk i kombinerad drift (GWh)",Kraftvärmeprod!$B$1:$AV$1,0),FALSE)),"",VLOOKUP($B326,'Slutlig allokering kvv'!$B$1:$BC$479,MATCH(E$1,'Slutlig allokering kvv'!$B$1:$AU$1,0),FALSE))</f>
        <v/>
      </c>
      <c r="F326" t="str">
        <f>IF(ISERROR(1/VLOOKUP($B326,Kraftvärmeprod!$B$1:$AV$600,MATCH("Producerad elenergi i kraftvärmeverk (GWh)",Kraftvärmeprod!$B$1:$AV$1,0),FALSE)),"",VLOOKUP($B326,Kraftvärmeprod!$B$1:$AV$600,MATCH("Producerad elenergi i kraftvärmeverk (GWh)",Kraftvärmeprod!$B$1:$AV$1,0),FALSE))</f>
        <v/>
      </c>
      <c r="G326" t="str">
        <f>IF(ISERROR(1/VLOOKUP($B326,Miljö!$B$1:$T$600,MATCH("Såld mängd produktionsspecifik fjärrvärme (GWh)",Miljö!$B$1:$T$1,0),FALSE)),"",VLOOKUP($B326,Miljö!$B$1:$T$600,MATCH("Såld mängd produktionsspecifik fjärrvärme (GWh)",Miljö!$B$1:$T$1,0),FALSE))</f>
        <v/>
      </c>
      <c r="J326" t="str">
        <f t="shared" si="5"/>
        <v>Sundsvall Energi AB</v>
      </c>
    </row>
    <row r="327" spans="1:10">
      <c r="A327" s="2" t="s">
        <v>465</v>
      </c>
      <c r="B327" s="2" t="s">
        <v>468</v>
      </c>
      <c r="D327" t="str">
        <f>IF(ISERROR(1/VLOOKUP($B327,Kraftvärmeprod!$B$1:$D$600,MATCH("Total värmeproduktion i kraftvärmeverk i kombinerad drift (GWh)",Kraftvärmeprod!$B$1:$AV$1,0),FALSE)),"Ej kraftvärme","Alternativproduktionsmetoden")</f>
        <v>Alternativproduktionsmetoden</v>
      </c>
      <c r="E327" s="115">
        <f>IF(ISERROR(1/VLOOKUP($B327,Kraftvärmeprod!$B$1:$BD$600,MATCH("Total värmeproduktion i kraftvärmeverk i kombinerad drift (GWh)",Kraftvärmeprod!$B$1:$AV$1,0),FALSE)),"",VLOOKUP($B327,'Slutlig allokering kvv'!$B$1:$BC$479,MATCH(E$1,'Slutlig allokering kvv'!$B$1:$AU$1,0),FALSE))</f>
        <v>0.55214589680009452</v>
      </c>
      <c r="F327">
        <f>IF(ISERROR(1/VLOOKUP($B327,Kraftvärmeprod!$B$1:$AV$600,MATCH("Producerad elenergi i kraftvärmeverk (GWh)",Kraftvärmeprod!$B$1:$AV$1,0),FALSE)),"",VLOOKUP($B327,Kraftvärmeprod!$B$1:$AV$600,MATCH("Producerad elenergi i kraftvärmeverk (GWh)",Kraftvärmeprod!$B$1:$AV$1,0),FALSE))</f>
        <v>44.978999999999999</v>
      </c>
      <c r="G327" t="str">
        <f>IF(ISERROR(1/VLOOKUP($B327,Miljö!$B$1:$T$600,MATCH("Såld mängd produktionsspecifik fjärrvärme (GWh)",Miljö!$B$1:$T$1,0),FALSE)),"",VLOOKUP($B327,Miljö!$B$1:$T$600,MATCH("Såld mängd produktionsspecifik fjärrvärme (GWh)",Miljö!$B$1:$T$1,0),FALSE))</f>
        <v/>
      </c>
      <c r="J327" t="str">
        <f t="shared" si="5"/>
        <v>Sundsvall Energi AB</v>
      </c>
    </row>
    <row r="328" spans="1:10">
      <c r="A328" s="2" t="s">
        <v>465</v>
      </c>
      <c r="B328" s="2" t="s">
        <v>469</v>
      </c>
      <c r="D328" t="str">
        <f>IF(ISERROR(1/VLOOKUP($B328,Kraftvärmeprod!$B$1:$D$600,MATCH("Total värmeproduktion i kraftvärmeverk i kombinerad drift (GWh)",Kraftvärmeprod!$B$1:$AV$1,0),FALSE)),"Ej kraftvärme","Alternativproduktionsmetoden")</f>
        <v>Ej kraftvärme</v>
      </c>
      <c r="E328" s="115" t="str">
        <f>IF(ISERROR(1/VLOOKUP($B328,Kraftvärmeprod!$B$1:$BD$600,MATCH("Total värmeproduktion i kraftvärmeverk i kombinerad drift (GWh)",Kraftvärmeprod!$B$1:$AV$1,0),FALSE)),"",VLOOKUP($B328,'Slutlig allokering kvv'!$B$1:$BC$479,MATCH(E$1,'Slutlig allokering kvv'!$B$1:$AU$1,0),FALSE))</f>
        <v/>
      </c>
      <c r="F328" t="str">
        <f>IF(ISERROR(1/VLOOKUP($B328,Kraftvärmeprod!$B$1:$AV$600,MATCH("Producerad elenergi i kraftvärmeverk (GWh)",Kraftvärmeprod!$B$1:$AV$1,0),FALSE)),"",VLOOKUP($B328,Kraftvärmeprod!$B$1:$AV$600,MATCH("Producerad elenergi i kraftvärmeverk (GWh)",Kraftvärmeprod!$B$1:$AV$1,0),FALSE))</f>
        <v/>
      </c>
      <c r="G328" t="str">
        <f>IF(ISERROR(1/VLOOKUP($B328,Miljö!$B$1:$T$600,MATCH("Såld mängd produktionsspecifik fjärrvärme (GWh)",Miljö!$B$1:$T$1,0),FALSE)),"",VLOOKUP($B328,Miljö!$B$1:$T$600,MATCH("Såld mängd produktionsspecifik fjärrvärme (GWh)",Miljö!$B$1:$T$1,0),FALSE))</f>
        <v/>
      </c>
      <c r="J328" t="str">
        <f t="shared" si="5"/>
        <v>Sundsvall Energi AB</v>
      </c>
    </row>
    <row r="329" spans="1:10">
      <c r="A329" s="2" t="s">
        <v>465</v>
      </c>
      <c r="B329" s="2" t="s">
        <v>470</v>
      </c>
      <c r="D329" t="str">
        <f>IF(ISERROR(1/VLOOKUP($B329,Kraftvärmeprod!$B$1:$D$600,MATCH("Total värmeproduktion i kraftvärmeverk i kombinerad drift (GWh)",Kraftvärmeprod!$B$1:$AV$1,0),FALSE)),"Ej kraftvärme","Alternativproduktionsmetoden")</f>
        <v>Alternativproduktionsmetoden</v>
      </c>
      <c r="E329" s="115">
        <f>IF(ISERROR(1/VLOOKUP($B329,Kraftvärmeprod!$B$1:$BD$600,MATCH("Total värmeproduktion i kraftvärmeverk i kombinerad drift (GWh)",Kraftvärmeprod!$B$1:$AV$1,0),FALSE)),"",VLOOKUP($B329,'Slutlig allokering kvv'!$B$1:$BC$479,MATCH(E$1,'Slutlig allokering kvv'!$B$1:$AU$1,0),FALSE))</f>
        <v>0.62035307517084282</v>
      </c>
      <c r="F329">
        <f>IF(ISERROR(1/VLOOKUP($B329,Kraftvärmeprod!$B$1:$AV$600,MATCH("Producerad elenergi i kraftvärmeverk (GWh)",Kraftvärmeprod!$B$1:$AV$1,0),FALSE)),"",VLOOKUP($B329,Kraftvärmeprod!$B$1:$AV$600,MATCH("Producerad elenergi i kraftvärmeverk (GWh)",Kraftvärmeprod!$B$1:$AV$1,0),FALSE))</f>
        <v>2.6219999999999999</v>
      </c>
      <c r="G329" t="str">
        <f>IF(ISERROR(1/VLOOKUP($B329,Miljö!$B$1:$T$600,MATCH("Såld mängd produktionsspecifik fjärrvärme (GWh)",Miljö!$B$1:$T$1,0),FALSE)),"",VLOOKUP($B329,Miljö!$B$1:$T$600,MATCH("Såld mängd produktionsspecifik fjärrvärme (GWh)",Miljö!$B$1:$T$1,0),FALSE))</f>
        <v/>
      </c>
      <c r="J329" t="str">
        <f t="shared" si="5"/>
        <v>Sundsvall Energi AB</v>
      </c>
    </row>
    <row r="330" spans="1:10">
      <c r="A330" s="2" t="s">
        <v>465</v>
      </c>
      <c r="B330" s="2" t="s">
        <v>471</v>
      </c>
      <c r="D330" t="str">
        <f>IF(ISERROR(1/VLOOKUP($B330,Kraftvärmeprod!$B$1:$D$600,MATCH("Total värmeproduktion i kraftvärmeverk i kombinerad drift (GWh)",Kraftvärmeprod!$B$1:$AV$1,0),FALSE)),"Ej kraftvärme","Alternativproduktionsmetoden")</f>
        <v>Ej kraftvärme</v>
      </c>
      <c r="E330" s="115" t="str">
        <f>IF(ISERROR(1/VLOOKUP($B330,Kraftvärmeprod!$B$1:$BD$600,MATCH("Total värmeproduktion i kraftvärmeverk i kombinerad drift (GWh)",Kraftvärmeprod!$B$1:$AV$1,0),FALSE)),"",VLOOKUP($B330,'Slutlig allokering kvv'!$B$1:$BC$479,MATCH(E$1,'Slutlig allokering kvv'!$B$1:$AU$1,0),FALSE))</f>
        <v/>
      </c>
      <c r="F330" t="str">
        <f>IF(ISERROR(1/VLOOKUP($B330,Kraftvärmeprod!$B$1:$AV$600,MATCH("Producerad elenergi i kraftvärmeverk (GWh)",Kraftvärmeprod!$B$1:$AV$1,0),FALSE)),"",VLOOKUP($B330,Kraftvärmeprod!$B$1:$AV$600,MATCH("Producerad elenergi i kraftvärmeverk (GWh)",Kraftvärmeprod!$B$1:$AV$1,0),FALSE))</f>
        <v/>
      </c>
      <c r="G330" t="str">
        <f>IF(ISERROR(1/VLOOKUP($B330,Miljö!$B$1:$T$600,MATCH("Såld mängd produktionsspecifik fjärrvärme (GWh)",Miljö!$B$1:$T$1,0),FALSE)),"",VLOOKUP($B330,Miljö!$B$1:$T$600,MATCH("Såld mängd produktionsspecifik fjärrvärme (GWh)",Miljö!$B$1:$T$1,0),FALSE))</f>
        <v/>
      </c>
      <c r="J330" t="str">
        <f t="shared" si="5"/>
        <v>Sundsvall Energi AB</v>
      </c>
    </row>
    <row r="331" spans="1:10">
      <c r="A331" s="2" t="s">
        <v>472</v>
      </c>
      <c r="B331" s="2" t="s">
        <v>473</v>
      </c>
      <c r="D331" t="str">
        <f>IF(ISERROR(1/VLOOKUP($B331,Kraftvärmeprod!$B$1:$D$600,MATCH("Total värmeproduktion i kraftvärmeverk i kombinerad drift (GWh)",Kraftvärmeprod!$B$1:$AV$1,0),FALSE)),"Ej kraftvärme","Alternativproduktionsmetoden")</f>
        <v>Ej kraftvärme</v>
      </c>
      <c r="E331" s="115" t="str">
        <f>IF(ISERROR(1/VLOOKUP($B331,Kraftvärmeprod!$B$1:$BD$600,MATCH("Total värmeproduktion i kraftvärmeverk i kombinerad drift (GWh)",Kraftvärmeprod!$B$1:$AV$1,0),FALSE)),"",VLOOKUP($B331,'Slutlig allokering kvv'!$B$1:$BC$479,MATCH(E$1,'Slutlig allokering kvv'!$B$1:$AU$1,0),FALSE))</f>
        <v/>
      </c>
      <c r="F331" t="str">
        <f>IF(ISERROR(1/VLOOKUP($B331,Kraftvärmeprod!$B$1:$AV$600,MATCH("Producerad elenergi i kraftvärmeverk (GWh)",Kraftvärmeprod!$B$1:$AV$1,0),FALSE)),"",VLOOKUP($B331,Kraftvärmeprod!$B$1:$AV$600,MATCH("Producerad elenergi i kraftvärmeverk (GWh)",Kraftvärmeprod!$B$1:$AV$1,0),FALSE))</f>
        <v/>
      </c>
      <c r="G331" t="str">
        <f>IF(ISERROR(1/VLOOKUP($B331,Miljö!$B$1:$T$600,MATCH("Såld mängd produktionsspecifik fjärrvärme (GWh)",Miljö!$B$1:$T$1,0),FALSE)),"",VLOOKUP($B331,Miljö!$B$1:$T$600,MATCH("Såld mängd produktionsspecifik fjärrvärme (GWh)",Miljö!$B$1:$T$1,0),FALSE))</f>
        <v/>
      </c>
      <c r="J331" t="str">
        <f t="shared" si="5"/>
        <v>Söderenergi AB (endast information)</v>
      </c>
    </row>
    <row r="332" spans="1:10">
      <c r="A332" s="2" t="s">
        <v>474</v>
      </c>
      <c r="B332" s="2" t="s">
        <v>475</v>
      </c>
      <c r="D332" t="str">
        <f>IF(ISERROR(1/VLOOKUP($B332,Kraftvärmeprod!$B$1:$D$600,MATCH("Total värmeproduktion i kraftvärmeverk i kombinerad drift (GWh)",Kraftvärmeprod!$B$1:$AV$1,0),FALSE)),"Ej kraftvärme","Alternativproduktionsmetoden")</f>
        <v>Ej kraftvärme</v>
      </c>
      <c r="E332" s="115" t="str">
        <f>IF(ISERROR(1/VLOOKUP($B332,Kraftvärmeprod!$B$1:$BD$600,MATCH("Total värmeproduktion i kraftvärmeverk i kombinerad drift (GWh)",Kraftvärmeprod!$B$1:$AV$1,0),FALSE)),"",VLOOKUP($B332,'Slutlig allokering kvv'!$B$1:$BC$479,MATCH(E$1,'Slutlig allokering kvv'!$B$1:$AU$1,0),FALSE))</f>
        <v/>
      </c>
      <c r="F332" t="str">
        <f>IF(ISERROR(1/VLOOKUP($B332,Kraftvärmeprod!$B$1:$AV$600,MATCH("Producerad elenergi i kraftvärmeverk (GWh)",Kraftvärmeprod!$B$1:$AV$1,0),FALSE)),"",VLOOKUP($B332,Kraftvärmeprod!$B$1:$AV$600,MATCH("Producerad elenergi i kraftvärmeverk (GWh)",Kraftvärmeprod!$B$1:$AV$1,0),FALSE))</f>
        <v/>
      </c>
      <c r="G332" t="str">
        <f>IF(ISERROR(1/VLOOKUP($B332,Miljö!$B$1:$T$600,MATCH("Såld mängd produktionsspecifik fjärrvärme (GWh)",Miljö!$B$1:$T$1,0),FALSE)),"",VLOOKUP($B332,Miljö!$B$1:$T$600,MATCH("Såld mängd produktionsspecifik fjärrvärme (GWh)",Miljö!$B$1:$T$1,0),FALSE))</f>
        <v/>
      </c>
      <c r="J332" t="str">
        <f t="shared" si="5"/>
        <v>Söderhamn Nära AB</v>
      </c>
    </row>
    <row r="333" spans="1:10">
      <c r="A333" s="2" t="s">
        <v>474</v>
      </c>
      <c r="B333" s="2" t="s">
        <v>476</v>
      </c>
      <c r="D333" t="str">
        <f>IF(ISERROR(1/VLOOKUP($B333,Kraftvärmeprod!$B$1:$D$600,MATCH("Total värmeproduktion i kraftvärmeverk i kombinerad drift (GWh)",Kraftvärmeprod!$B$1:$AV$1,0),FALSE)),"Ej kraftvärme","Alternativproduktionsmetoden")</f>
        <v>Ej kraftvärme</v>
      </c>
      <c r="E333" s="115" t="str">
        <f>IF(ISERROR(1/VLOOKUP($B333,Kraftvärmeprod!$B$1:$BD$600,MATCH("Total värmeproduktion i kraftvärmeverk i kombinerad drift (GWh)",Kraftvärmeprod!$B$1:$AV$1,0),FALSE)),"",VLOOKUP($B333,'Slutlig allokering kvv'!$B$1:$BC$479,MATCH(E$1,'Slutlig allokering kvv'!$B$1:$AU$1,0),FALSE))</f>
        <v/>
      </c>
      <c r="F333" t="str">
        <f>IF(ISERROR(1/VLOOKUP($B333,Kraftvärmeprod!$B$1:$AV$600,MATCH("Producerad elenergi i kraftvärmeverk (GWh)",Kraftvärmeprod!$B$1:$AV$1,0),FALSE)),"",VLOOKUP($B333,Kraftvärmeprod!$B$1:$AV$600,MATCH("Producerad elenergi i kraftvärmeverk (GWh)",Kraftvärmeprod!$B$1:$AV$1,0),FALSE))</f>
        <v/>
      </c>
      <c r="G333" t="str">
        <f>IF(ISERROR(1/VLOOKUP($B333,Miljö!$B$1:$T$600,MATCH("Såld mängd produktionsspecifik fjärrvärme (GWh)",Miljö!$B$1:$T$1,0),FALSE)),"",VLOOKUP($B333,Miljö!$B$1:$T$600,MATCH("Såld mängd produktionsspecifik fjärrvärme (GWh)",Miljö!$B$1:$T$1,0),FALSE))</f>
        <v/>
      </c>
      <c r="J333" t="str">
        <f t="shared" si="5"/>
        <v>Söderhamn Nära AB</v>
      </c>
    </row>
    <row r="334" spans="1:10">
      <c r="A334" s="2" t="s">
        <v>474</v>
      </c>
      <c r="B334" s="2" t="s">
        <v>477</v>
      </c>
      <c r="D334" t="str">
        <f>IF(ISERROR(1/VLOOKUP($B334,Kraftvärmeprod!$B$1:$D$600,MATCH("Total värmeproduktion i kraftvärmeverk i kombinerad drift (GWh)",Kraftvärmeprod!$B$1:$AV$1,0),FALSE)),"Ej kraftvärme","Alternativproduktionsmetoden")</f>
        <v>Alternativproduktionsmetoden</v>
      </c>
      <c r="E334" s="115">
        <f>IF(ISERROR(1/VLOOKUP($B334,Kraftvärmeprod!$B$1:$BD$600,MATCH("Total värmeproduktion i kraftvärmeverk i kombinerad drift (GWh)",Kraftvärmeprod!$B$1:$AV$1,0),FALSE)),"",VLOOKUP($B334,'Slutlig allokering kvv'!$B$1:$BC$479,MATCH(E$1,'Slutlig allokering kvv'!$B$1:$AU$1,0),FALSE))</f>
        <v>0.61861928114508835</v>
      </c>
      <c r="F334">
        <f>IF(ISERROR(1/VLOOKUP($B334,Kraftvärmeprod!$B$1:$AV$600,MATCH("Producerad elenergi i kraftvärmeverk (GWh)",Kraftvärmeprod!$B$1:$AV$1,0),FALSE)),"",VLOOKUP($B334,Kraftvärmeprod!$B$1:$AV$600,MATCH("Producerad elenergi i kraftvärmeverk (GWh)",Kraftvärmeprod!$B$1:$AV$1,0),FALSE))</f>
        <v>22.536999999999999</v>
      </c>
      <c r="G334" t="str">
        <f>IF(ISERROR(1/VLOOKUP($B334,Miljö!$B$1:$T$600,MATCH("Såld mängd produktionsspecifik fjärrvärme (GWh)",Miljö!$B$1:$T$1,0),FALSE)),"",VLOOKUP($B334,Miljö!$B$1:$T$600,MATCH("Såld mängd produktionsspecifik fjärrvärme (GWh)",Miljö!$B$1:$T$1,0),FALSE))</f>
        <v/>
      </c>
      <c r="J334" t="str">
        <f t="shared" si="5"/>
        <v>Söderhamn Nära AB</v>
      </c>
    </row>
    <row r="335" spans="1:10">
      <c r="A335" s="2" t="s">
        <v>478</v>
      </c>
      <c r="B335" s="2" t="s">
        <v>479</v>
      </c>
      <c r="D335" t="str">
        <f>IF(ISERROR(1/VLOOKUP($B335,Kraftvärmeprod!$B$1:$D$600,MATCH("Total värmeproduktion i kraftvärmeverk i kombinerad drift (GWh)",Kraftvärmeprod!$B$1:$AV$1,0),FALSE)),"Ej kraftvärme","Alternativproduktionsmetoden")</f>
        <v>Alternativproduktionsmetoden</v>
      </c>
      <c r="E335" s="115">
        <f>IF(ISERROR(1/VLOOKUP($B335,Kraftvärmeprod!$B$1:$BD$600,MATCH("Total värmeproduktion i kraftvärmeverk i kombinerad drift (GWh)",Kraftvärmeprod!$B$1:$AV$1,0),FALSE)),"",VLOOKUP($B335,'Slutlig allokering kvv'!$B$1:$BC$479,MATCH(E$1,'Slutlig allokering kvv'!$B$1:$AU$1,0),FALSE))</f>
        <v>0.47071267400626055</v>
      </c>
      <c r="F335">
        <f>IF(ISERROR(1/VLOOKUP($B335,Kraftvärmeprod!$B$1:$AV$600,MATCH("Producerad elenergi i kraftvärmeverk (GWh)",Kraftvärmeprod!$B$1:$AV$1,0),FALSE)),"",VLOOKUP($B335,Kraftvärmeprod!$B$1:$AV$600,MATCH("Producerad elenergi i kraftvärmeverk (GWh)",Kraftvärmeprod!$B$1:$AV$1,0),FALSE))</f>
        <v>185.95699999999999</v>
      </c>
      <c r="G335">
        <f>IF(ISERROR(1/VLOOKUP($B335,Miljö!$B$1:$T$600,MATCH("Såld mängd produktionsspecifik fjärrvärme (GWh)",Miljö!$B$1:$T$1,0),FALSE)),"",VLOOKUP($B335,Miljö!$B$1:$T$600,MATCH("Såld mängd produktionsspecifik fjärrvärme (GWh)",Miljö!$B$1:$T$1,0),FALSE))</f>
        <v>2.0499999999999998</v>
      </c>
      <c r="J335" t="str">
        <f t="shared" si="5"/>
        <v>Södertörns Fjärrvärme AB</v>
      </c>
    </row>
    <row r="336" spans="1:10">
      <c r="A336" s="2" t="s">
        <v>480</v>
      </c>
      <c r="B336" s="2" t="s">
        <v>481</v>
      </c>
      <c r="D336" t="str">
        <f>IF(ISERROR(1/VLOOKUP($B336,Kraftvärmeprod!$B$1:$D$600,MATCH("Total värmeproduktion i kraftvärmeverk i kombinerad drift (GWh)",Kraftvärmeprod!$B$1:$AV$1,0),FALSE)),"Ej kraftvärme","Alternativproduktionsmetoden")</f>
        <v>Ej kraftvärme</v>
      </c>
      <c r="E336" s="115" t="str">
        <f>IF(ISERROR(1/VLOOKUP($B336,Kraftvärmeprod!$B$1:$BD$600,MATCH("Total värmeproduktion i kraftvärmeverk i kombinerad drift (GWh)",Kraftvärmeprod!$B$1:$AV$1,0),FALSE)),"",VLOOKUP($B336,'Slutlig allokering kvv'!$B$1:$BC$479,MATCH(E$1,'Slutlig allokering kvv'!$B$1:$AU$1,0),FALSE))</f>
        <v/>
      </c>
      <c r="F336" t="str">
        <f>IF(ISERROR(1/VLOOKUP($B336,Kraftvärmeprod!$B$1:$AV$600,MATCH("Producerad elenergi i kraftvärmeverk (GWh)",Kraftvärmeprod!$B$1:$AV$1,0),FALSE)),"",VLOOKUP($B336,Kraftvärmeprod!$B$1:$AV$600,MATCH("Producerad elenergi i kraftvärmeverk (GWh)",Kraftvärmeprod!$B$1:$AV$1,0),FALSE))</f>
        <v/>
      </c>
      <c r="G336" t="str">
        <f>IF(ISERROR(1/VLOOKUP($B336,Miljö!$B$1:$T$600,MATCH("Såld mängd produktionsspecifik fjärrvärme (GWh)",Miljö!$B$1:$T$1,0),FALSE)),"",VLOOKUP($B336,Miljö!$B$1:$T$600,MATCH("Såld mängd produktionsspecifik fjärrvärme (GWh)",Miljö!$B$1:$T$1,0),FALSE))</f>
        <v/>
      </c>
      <c r="J336" t="str">
        <f t="shared" si="5"/>
        <v xml:space="preserve">Sölvesborgs Energi och Vatten AB  </v>
      </c>
    </row>
    <row r="337" spans="1:10">
      <c r="A337" s="2" t="s">
        <v>482</v>
      </c>
      <c r="B337" s="2" t="s">
        <v>483</v>
      </c>
      <c r="D337" t="str">
        <f>IF(ISERROR(1/VLOOKUP($B337,Kraftvärmeprod!$B$1:$D$600,MATCH("Total värmeproduktion i kraftvärmeverk i kombinerad drift (GWh)",Kraftvärmeprod!$B$1:$AV$1,0),FALSE)),"Ej kraftvärme","Alternativproduktionsmetoden")</f>
        <v>Ej kraftvärme</v>
      </c>
      <c r="E337" s="115" t="str">
        <f>IF(ISERROR(1/VLOOKUP($B337,Kraftvärmeprod!$B$1:$BD$600,MATCH("Total värmeproduktion i kraftvärmeverk i kombinerad drift (GWh)",Kraftvärmeprod!$B$1:$AV$1,0),FALSE)),"",VLOOKUP($B337,'Slutlig allokering kvv'!$B$1:$BC$479,MATCH(E$1,'Slutlig allokering kvv'!$B$1:$AU$1,0),FALSE))</f>
        <v/>
      </c>
      <c r="F337" t="str">
        <f>IF(ISERROR(1/VLOOKUP($B337,Kraftvärmeprod!$B$1:$AV$600,MATCH("Producerad elenergi i kraftvärmeverk (GWh)",Kraftvärmeprod!$B$1:$AV$1,0),FALSE)),"",VLOOKUP($B337,Kraftvärmeprod!$B$1:$AV$600,MATCH("Producerad elenergi i kraftvärmeverk (GWh)",Kraftvärmeprod!$B$1:$AV$1,0),FALSE))</f>
        <v/>
      </c>
      <c r="G337" t="str">
        <f>IF(ISERROR(1/VLOOKUP($B337,Miljö!$B$1:$T$600,MATCH("Såld mängd produktionsspecifik fjärrvärme (GWh)",Miljö!$B$1:$T$1,0),FALSE)),"",VLOOKUP($B337,Miljö!$B$1:$T$600,MATCH("Såld mängd produktionsspecifik fjärrvärme (GWh)",Miljö!$B$1:$T$1,0),FALSE))</f>
        <v/>
      </c>
      <c r="J337" t="str">
        <f t="shared" si="5"/>
        <v>Tekniska Verken i Linköping AB</v>
      </c>
    </row>
    <row r="338" spans="1:10">
      <c r="A338" s="2" t="s">
        <v>482</v>
      </c>
      <c r="B338" s="2" t="s">
        <v>484</v>
      </c>
      <c r="D338" t="str">
        <f>IF(ISERROR(1/VLOOKUP($B338,Kraftvärmeprod!$B$1:$D$600,MATCH("Total värmeproduktion i kraftvärmeverk i kombinerad drift (GWh)",Kraftvärmeprod!$B$1:$AV$1,0),FALSE)),"Ej kraftvärme","Alternativproduktionsmetoden")</f>
        <v>Alternativproduktionsmetoden</v>
      </c>
      <c r="E338" s="115">
        <f>IF(ISERROR(1/VLOOKUP($B338,Kraftvärmeprod!$B$1:$BD$600,MATCH("Total värmeproduktion i kraftvärmeverk i kombinerad drift (GWh)",Kraftvärmeprod!$B$1:$AV$1,0),FALSE)),"",VLOOKUP($B338,'Slutlig allokering kvv'!$B$1:$BC$479,MATCH(E$1,'Slutlig allokering kvv'!$B$1:$AU$1,0),FALSE))</f>
        <v>0.61646253201879664</v>
      </c>
      <c r="F338">
        <f>IF(ISERROR(1/VLOOKUP($B338,Kraftvärmeprod!$B$1:$AV$600,MATCH("Producerad elenergi i kraftvärmeverk (GWh)",Kraftvärmeprod!$B$1:$AV$1,0),FALSE)),"",VLOOKUP($B338,Kraftvärmeprod!$B$1:$AV$600,MATCH("Producerad elenergi i kraftvärmeverk (GWh)",Kraftvärmeprod!$B$1:$AV$1,0),FALSE))</f>
        <v>27.163</v>
      </c>
      <c r="G338" t="str">
        <f>IF(ISERROR(1/VLOOKUP($B338,Miljö!$B$1:$T$600,MATCH("Såld mängd produktionsspecifik fjärrvärme (GWh)",Miljö!$B$1:$T$1,0),FALSE)),"",VLOOKUP($B338,Miljö!$B$1:$T$600,MATCH("Såld mängd produktionsspecifik fjärrvärme (GWh)",Miljö!$B$1:$T$1,0),FALSE))</f>
        <v/>
      </c>
      <c r="J338" t="str">
        <f t="shared" si="5"/>
        <v>Tekniska Verken i Linköping AB</v>
      </c>
    </row>
    <row r="339" spans="1:10">
      <c r="A339" s="2" t="s">
        <v>482</v>
      </c>
      <c r="B339" s="2" t="s">
        <v>485</v>
      </c>
      <c r="D339" t="str">
        <f>IF(ISERROR(1/VLOOKUP($B339,Kraftvärmeprod!$B$1:$D$600,MATCH("Total värmeproduktion i kraftvärmeverk i kombinerad drift (GWh)",Kraftvärmeprod!$B$1:$AV$1,0),FALSE)),"Ej kraftvärme","Alternativproduktionsmetoden")</f>
        <v>Ej kraftvärme</v>
      </c>
      <c r="E339" s="115" t="str">
        <f>IF(ISERROR(1/VLOOKUP($B339,Kraftvärmeprod!$B$1:$BD$600,MATCH("Total värmeproduktion i kraftvärmeverk i kombinerad drift (GWh)",Kraftvärmeprod!$B$1:$AV$1,0),FALSE)),"",VLOOKUP($B339,'Slutlig allokering kvv'!$B$1:$BC$479,MATCH(E$1,'Slutlig allokering kvv'!$B$1:$AU$1,0),FALSE))</f>
        <v/>
      </c>
      <c r="F339" t="str">
        <f>IF(ISERROR(1/VLOOKUP($B339,Kraftvärmeprod!$B$1:$AV$600,MATCH("Producerad elenergi i kraftvärmeverk (GWh)",Kraftvärmeprod!$B$1:$AV$1,0),FALSE)),"",VLOOKUP($B339,Kraftvärmeprod!$B$1:$AV$600,MATCH("Producerad elenergi i kraftvärmeverk (GWh)",Kraftvärmeprod!$B$1:$AV$1,0),FALSE))</f>
        <v/>
      </c>
      <c r="G339" t="str">
        <f>IF(ISERROR(1/VLOOKUP($B339,Miljö!$B$1:$T$600,MATCH("Såld mängd produktionsspecifik fjärrvärme (GWh)",Miljö!$B$1:$T$1,0),FALSE)),"",VLOOKUP($B339,Miljö!$B$1:$T$600,MATCH("Såld mängd produktionsspecifik fjärrvärme (GWh)",Miljö!$B$1:$T$1,0),FALSE))</f>
        <v/>
      </c>
      <c r="J339" t="str">
        <f t="shared" si="5"/>
        <v>Tekniska Verken i Linköping AB</v>
      </c>
    </row>
    <row r="340" spans="1:10">
      <c r="A340" s="2" t="s">
        <v>482</v>
      </c>
      <c r="B340" s="2" t="s">
        <v>486</v>
      </c>
      <c r="D340" t="str">
        <f>IF(ISERROR(1/VLOOKUP($B340,Kraftvärmeprod!$B$1:$D$600,MATCH("Total värmeproduktion i kraftvärmeverk i kombinerad drift (GWh)",Kraftvärmeprod!$B$1:$AV$1,0),FALSE)),"Ej kraftvärme","Alternativproduktionsmetoden")</f>
        <v>Alternativproduktionsmetoden</v>
      </c>
      <c r="E340" s="115">
        <f>IF(ISERROR(1/VLOOKUP($B340,Kraftvärmeprod!$B$1:$BD$600,MATCH("Total värmeproduktion i kraftvärmeverk i kombinerad drift (GWh)",Kraftvärmeprod!$B$1:$AV$1,0),FALSE)),"",VLOOKUP($B340,'Slutlig allokering kvv'!$B$1:$BC$479,MATCH(E$1,'Slutlig allokering kvv'!$B$1:$AU$1,0),FALSE))</f>
        <v>0.50645498988110293</v>
      </c>
      <c r="F340">
        <f>IF(ISERROR(1/VLOOKUP($B340,Kraftvärmeprod!$B$1:$AV$600,MATCH("Producerad elenergi i kraftvärmeverk (GWh)",Kraftvärmeprod!$B$1:$AV$1,0),FALSE)),"",VLOOKUP($B340,Kraftvärmeprod!$B$1:$AV$600,MATCH("Producerad elenergi i kraftvärmeverk (GWh)",Kraftvärmeprod!$B$1:$AV$1,0),FALSE))</f>
        <v>287</v>
      </c>
      <c r="G340" t="str">
        <f>IF(ISERROR(1/VLOOKUP($B340,Miljö!$B$1:$T$600,MATCH("Såld mängd produktionsspecifik fjärrvärme (GWh)",Miljö!$B$1:$T$1,0),FALSE)),"",VLOOKUP($B340,Miljö!$B$1:$T$600,MATCH("Såld mängd produktionsspecifik fjärrvärme (GWh)",Miljö!$B$1:$T$1,0),FALSE))</f>
        <v/>
      </c>
      <c r="J340" t="str">
        <f t="shared" si="5"/>
        <v>Tekniska Verken i Linköping AB</v>
      </c>
    </row>
    <row r="341" spans="1:10">
      <c r="A341" s="2" t="s">
        <v>482</v>
      </c>
      <c r="B341" s="2" t="s">
        <v>488</v>
      </c>
      <c r="D341" t="str">
        <f>IF(ISERROR(1/VLOOKUP($B341,Kraftvärmeprod!$B$1:$D$600,MATCH("Total värmeproduktion i kraftvärmeverk i kombinerad drift (GWh)",Kraftvärmeprod!$B$1:$AV$1,0),FALSE)),"Ej kraftvärme","Alternativproduktionsmetoden")</f>
        <v>Ej kraftvärme</v>
      </c>
      <c r="E341" s="115" t="str">
        <f>IF(ISERROR(1/VLOOKUP($B341,Kraftvärmeprod!$B$1:$BD$600,MATCH("Total värmeproduktion i kraftvärmeverk i kombinerad drift (GWh)",Kraftvärmeprod!$B$1:$AV$1,0),FALSE)),"",VLOOKUP($B341,'Slutlig allokering kvv'!$B$1:$BC$479,MATCH(E$1,'Slutlig allokering kvv'!$B$1:$AU$1,0),FALSE))</f>
        <v/>
      </c>
      <c r="F341" t="str">
        <f>IF(ISERROR(1/VLOOKUP($B341,Kraftvärmeprod!$B$1:$AV$600,MATCH("Producerad elenergi i kraftvärmeverk (GWh)",Kraftvärmeprod!$B$1:$AV$1,0),FALSE)),"",VLOOKUP($B341,Kraftvärmeprod!$B$1:$AV$600,MATCH("Producerad elenergi i kraftvärmeverk (GWh)",Kraftvärmeprod!$B$1:$AV$1,0),FALSE))</f>
        <v/>
      </c>
      <c r="G341" t="str">
        <f>IF(ISERROR(1/VLOOKUP($B341,Miljö!$B$1:$T$600,MATCH("Såld mängd produktionsspecifik fjärrvärme (GWh)",Miljö!$B$1:$T$1,0),FALSE)),"",VLOOKUP($B341,Miljö!$B$1:$T$600,MATCH("Såld mängd produktionsspecifik fjärrvärme (GWh)",Miljö!$B$1:$T$1,0),FALSE))</f>
        <v/>
      </c>
      <c r="J341" t="str">
        <f t="shared" si="5"/>
        <v>Tekniska Verken i Linköping AB</v>
      </c>
    </row>
    <row r="342" spans="1:10">
      <c r="A342" s="2" t="s">
        <v>482</v>
      </c>
      <c r="B342" s="2" t="s">
        <v>489</v>
      </c>
      <c r="D342" t="str">
        <f>IF(ISERROR(1/VLOOKUP($B342,Kraftvärmeprod!$B$1:$D$600,MATCH("Total värmeproduktion i kraftvärmeverk i kombinerad drift (GWh)",Kraftvärmeprod!$B$1:$AV$1,0),FALSE)),"Ej kraftvärme","Alternativproduktionsmetoden")</f>
        <v>Ej kraftvärme</v>
      </c>
      <c r="E342" s="115" t="str">
        <f>IF(ISERROR(1/VLOOKUP($B342,Kraftvärmeprod!$B$1:$BD$600,MATCH("Total värmeproduktion i kraftvärmeverk i kombinerad drift (GWh)",Kraftvärmeprod!$B$1:$AV$1,0),FALSE)),"",VLOOKUP($B342,'Slutlig allokering kvv'!$B$1:$BC$479,MATCH(E$1,'Slutlig allokering kvv'!$B$1:$AU$1,0),FALSE))</f>
        <v/>
      </c>
      <c r="F342" t="str">
        <f>IF(ISERROR(1/VLOOKUP($B342,Kraftvärmeprod!$B$1:$AV$600,MATCH("Producerad elenergi i kraftvärmeverk (GWh)",Kraftvärmeprod!$B$1:$AV$1,0),FALSE)),"",VLOOKUP($B342,Kraftvärmeprod!$B$1:$AV$600,MATCH("Producerad elenergi i kraftvärmeverk (GWh)",Kraftvärmeprod!$B$1:$AV$1,0),FALSE))</f>
        <v/>
      </c>
      <c r="G342" t="str">
        <f>IF(ISERROR(1/VLOOKUP($B342,Miljö!$B$1:$T$600,MATCH("Såld mängd produktionsspecifik fjärrvärme (GWh)",Miljö!$B$1:$T$1,0),FALSE)),"",VLOOKUP($B342,Miljö!$B$1:$T$600,MATCH("Såld mängd produktionsspecifik fjärrvärme (GWh)",Miljö!$B$1:$T$1,0),FALSE))</f>
        <v/>
      </c>
      <c r="J342" t="str">
        <f t="shared" si="5"/>
        <v>Tekniska Verken i Linköping AB</v>
      </c>
    </row>
    <row r="343" spans="1:10">
      <c r="A343" s="2" t="s">
        <v>490</v>
      </c>
      <c r="B343" s="2" t="s">
        <v>491</v>
      </c>
      <c r="D343" t="str">
        <f>IF(ISERROR(1/VLOOKUP($B343,Kraftvärmeprod!$B$1:$D$600,MATCH("Total värmeproduktion i kraftvärmeverk i kombinerad drift (GWh)",Kraftvärmeprod!$B$1:$AV$1,0),FALSE)),"Ej kraftvärme","Alternativproduktionsmetoden")</f>
        <v>Ej kraftvärme</v>
      </c>
      <c r="E343" s="115" t="str">
        <f>IF(ISERROR(1/VLOOKUP($B343,Kraftvärmeprod!$B$1:$BD$600,MATCH("Total värmeproduktion i kraftvärmeverk i kombinerad drift (GWh)",Kraftvärmeprod!$B$1:$AV$1,0),FALSE)),"",VLOOKUP($B343,'Slutlig allokering kvv'!$B$1:$BC$479,MATCH(E$1,'Slutlig allokering kvv'!$B$1:$AU$1,0),FALSE))</f>
        <v/>
      </c>
      <c r="F343" t="str">
        <f>IF(ISERROR(1/VLOOKUP($B343,Kraftvärmeprod!$B$1:$AV$600,MATCH("Producerad elenergi i kraftvärmeverk (GWh)",Kraftvärmeprod!$B$1:$AV$1,0),FALSE)),"",VLOOKUP($B343,Kraftvärmeprod!$B$1:$AV$600,MATCH("Producerad elenergi i kraftvärmeverk (GWh)",Kraftvärmeprod!$B$1:$AV$1,0),FALSE))</f>
        <v/>
      </c>
      <c r="G343" t="str">
        <f>IF(ISERROR(1/VLOOKUP($B343,Miljö!$B$1:$T$600,MATCH("Såld mängd produktionsspecifik fjärrvärme (GWh)",Miljö!$B$1:$T$1,0),FALSE)),"",VLOOKUP($B343,Miljö!$B$1:$T$600,MATCH("Såld mängd produktionsspecifik fjärrvärme (GWh)",Miljö!$B$1:$T$1,0),FALSE))</f>
        <v/>
      </c>
      <c r="J343" t="str">
        <f t="shared" si="5"/>
        <v>Telge Nät AB</v>
      </c>
    </row>
    <row r="344" spans="1:10">
      <c r="A344" s="2" t="s">
        <v>490</v>
      </c>
      <c r="B344" s="2" t="s">
        <v>492</v>
      </c>
      <c r="D344" t="str">
        <f>IF(ISERROR(1/VLOOKUP($B344,Kraftvärmeprod!$B$1:$D$600,MATCH("Total värmeproduktion i kraftvärmeverk i kombinerad drift (GWh)",Kraftvärmeprod!$B$1:$AV$1,0),FALSE)),"Ej kraftvärme","Alternativproduktionsmetoden")</f>
        <v>Alternativproduktionsmetoden</v>
      </c>
      <c r="E344" s="115">
        <f>IF(ISERROR(1/VLOOKUP($B344,Kraftvärmeprod!$B$1:$BD$600,MATCH("Total värmeproduktion i kraftvärmeverk i kombinerad drift (GWh)",Kraftvärmeprod!$B$1:$AV$1,0),FALSE)),"",VLOOKUP($B344,'Slutlig allokering kvv'!$B$1:$BC$479,MATCH(E$1,'Slutlig allokering kvv'!$B$1:$AU$1,0),FALSE))</f>
        <v>0.47059507331872558</v>
      </c>
      <c r="F344">
        <f>IF(ISERROR(1/VLOOKUP($B344,Kraftvärmeprod!$B$1:$AV$600,MATCH("Producerad elenergi i kraftvärmeverk (GWh)",Kraftvärmeprod!$B$1:$AV$1,0),FALSE)),"",VLOOKUP($B344,Kraftvärmeprod!$B$1:$AV$600,MATCH("Producerad elenergi i kraftvärmeverk (GWh)",Kraftvärmeprod!$B$1:$AV$1,0),FALSE))</f>
        <v>155.6</v>
      </c>
      <c r="G344" t="str">
        <f>IF(ISERROR(1/VLOOKUP($B344,Miljö!$B$1:$T$600,MATCH("Såld mängd produktionsspecifik fjärrvärme (GWh)",Miljö!$B$1:$T$1,0),FALSE)),"",VLOOKUP($B344,Miljö!$B$1:$T$600,MATCH("Såld mängd produktionsspecifik fjärrvärme (GWh)",Miljö!$B$1:$T$1,0),FALSE))</f>
        <v/>
      </c>
      <c r="J344" t="str">
        <f t="shared" si="5"/>
        <v>Telge Nät AB</v>
      </c>
    </row>
    <row r="345" spans="1:10">
      <c r="A345" s="2" t="s">
        <v>493</v>
      </c>
      <c r="B345" s="2" t="s">
        <v>494</v>
      </c>
      <c r="D345" t="str">
        <f>IF(ISERROR(1/VLOOKUP($B345,Kraftvärmeprod!$B$1:$D$600,MATCH("Total värmeproduktion i kraftvärmeverk i kombinerad drift (GWh)",Kraftvärmeprod!$B$1:$AV$1,0),FALSE)),"Ej kraftvärme","Alternativproduktionsmetoden")</f>
        <v>Alternativproduktionsmetoden</v>
      </c>
      <c r="E345" s="115">
        <f>IF(ISERROR(1/VLOOKUP($B345,Kraftvärmeprod!$B$1:$BD$600,MATCH("Total värmeproduktion i kraftvärmeverk i kombinerad drift (GWh)",Kraftvärmeprod!$B$1:$AV$1,0),FALSE)),"",VLOOKUP($B345,'Slutlig allokering kvv'!$B$1:$BC$479,MATCH(E$1,'Slutlig allokering kvv'!$B$1:$AU$1,0),FALSE))</f>
        <v>0.68752329896907216</v>
      </c>
      <c r="F345">
        <f>IF(ISERROR(1/VLOOKUP($B345,Kraftvärmeprod!$B$1:$AV$600,MATCH("Producerad elenergi i kraftvärmeverk (GWh)",Kraftvärmeprod!$B$1:$AV$1,0),FALSE)),"",VLOOKUP($B345,Kraftvärmeprod!$B$1:$AV$600,MATCH("Producerad elenergi i kraftvärmeverk (GWh)",Kraftvärmeprod!$B$1:$AV$1,0),FALSE))</f>
        <v>8.6839999999999993</v>
      </c>
      <c r="G345" t="str">
        <f>IF(ISERROR(1/VLOOKUP($B345,Miljö!$B$1:$T$600,MATCH("Såld mängd produktionsspecifik fjärrvärme (GWh)",Miljö!$B$1:$T$1,0),FALSE)),"",VLOOKUP($B345,Miljö!$B$1:$T$600,MATCH("Såld mängd produktionsspecifik fjärrvärme (GWh)",Miljö!$B$1:$T$1,0),FALSE))</f>
        <v/>
      </c>
      <c r="J345" t="str">
        <f t="shared" si="5"/>
        <v>Tidaholms Energi AB</v>
      </c>
    </row>
    <row r="346" spans="1:10">
      <c r="A346" s="2" t="s">
        <v>495</v>
      </c>
      <c r="B346" s="2" t="s">
        <v>496</v>
      </c>
      <c r="D346" t="str">
        <f>IF(ISERROR(1/VLOOKUP($B346,Kraftvärmeprod!$B$1:$D$600,MATCH("Total värmeproduktion i kraftvärmeverk i kombinerad drift (GWh)",Kraftvärmeprod!$B$1:$AV$1,0),FALSE)),"Ej kraftvärme","Alternativproduktionsmetoden")</f>
        <v>Ej kraftvärme</v>
      </c>
      <c r="E346" s="115" t="str">
        <f>IF(ISERROR(1/VLOOKUP($B346,Kraftvärmeprod!$B$1:$BD$600,MATCH("Total värmeproduktion i kraftvärmeverk i kombinerad drift (GWh)",Kraftvärmeprod!$B$1:$AV$1,0),FALSE)),"",VLOOKUP($B346,'Slutlig allokering kvv'!$B$1:$BC$479,MATCH(E$1,'Slutlig allokering kvv'!$B$1:$AU$1,0),FALSE))</f>
        <v/>
      </c>
      <c r="F346" t="str">
        <f>IF(ISERROR(1/VLOOKUP($B346,Kraftvärmeprod!$B$1:$AV$600,MATCH("Producerad elenergi i kraftvärmeverk (GWh)",Kraftvärmeprod!$B$1:$AV$1,0),FALSE)),"",VLOOKUP($B346,Kraftvärmeprod!$B$1:$AV$600,MATCH("Producerad elenergi i kraftvärmeverk (GWh)",Kraftvärmeprod!$B$1:$AV$1,0),FALSE))</f>
        <v/>
      </c>
      <c r="G346" t="str">
        <f>IF(ISERROR(1/VLOOKUP($B346,Miljö!$B$1:$T$600,MATCH("Såld mängd produktionsspecifik fjärrvärme (GWh)",Miljö!$B$1:$T$1,0),FALSE)),"",VLOOKUP($B346,Miljö!$B$1:$T$600,MATCH("Såld mängd produktionsspecifik fjärrvärme (GWh)",Miljö!$B$1:$T$1,0),FALSE))</f>
        <v/>
      </c>
      <c r="J346" t="str">
        <f t="shared" si="5"/>
        <v>Tierps Fjärrvärme AB</v>
      </c>
    </row>
    <row r="347" spans="1:10">
      <c r="A347" s="2" t="s">
        <v>495</v>
      </c>
      <c r="B347" s="2" t="s">
        <v>497</v>
      </c>
      <c r="D347" t="str">
        <f>IF(ISERROR(1/VLOOKUP($B347,Kraftvärmeprod!$B$1:$D$600,MATCH("Total värmeproduktion i kraftvärmeverk i kombinerad drift (GWh)",Kraftvärmeprod!$B$1:$AV$1,0),FALSE)),"Ej kraftvärme","Alternativproduktionsmetoden")</f>
        <v>Ej kraftvärme</v>
      </c>
      <c r="E347" s="115" t="str">
        <f>IF(ISERROR(1/VLOOKUP($B347,Kraftvärmeprod!$B$1:$BD$600,MATCH("Total värmeproduktion i kraftvärmeverk i kombinerad drift (GWh)",Kraftvärmeprod!$B$1:$AV$1,0),FALSE)),"",VLOOKUP($B347,'Slutlig allokering kvv'!$B$1:$BC$479,MATCH(E$1,'Slutlig allokering kvv'!$B$1:$AU$1,0),FALSE))</f>
        <v/>
      </c>
      <c r="F347" t="str">
        <f>IF(ISERROR(1/VLOOKUP($B347,Kraftvärmeprod!$B$1:$AV$600,MATCH("Producerad elenergi i kraftvärmeverk (GWh)",Kraftvärmeprod!$B$1:$AV$1,0),FALSE)),"",VLOOKUP($B347,Kraftvärmeprod!$B$1:$AV$600,MATCH("Producerad elenergi i kraftvärmeverk (GWh)",Kraftvärmeprod!$B$1:$AV$1,0),FALSE))</f>
        <v/>
      </c>
      <c r="G347" t="str">
        <f>IF(ISERROR(1/VLOOKUP($B347,Miljö!$B$1:$T$600,MATCH("Såld mängd produktionsspecifik fjärrvärme (GWh)",Miljö!$B$1:$T$1,0),FALSE)),"",VLOOKUP($B347,Miljö!$B$1:$T$600,MATCH("Såld mängd produktionsspecifik fjärrvärme (GWh)",Miljö!$B$1:$T$1,0),FALSE))</f>
        <v/>
      </c>
      <c r="J347" t="str">
        <f t="shared" si="5"/>
        <v>Tierps Fjärrvärme AB</v>
      </c>
    </row>
    <row r="348" spans="1:10">
      <c r="A348" s="2" t="s">
        <v>495</v>
      </c>
      <c r="B348" s="2" t="s">
        <v>498</v>
      </c>
      <c r="D348" t="str">
        <f>IF(ISERROR(1/VLOOKUP($B348,Kraftvärmeprod!$B$1:$D$600,MATCH("Total värmeproduktion i kraftvärmeverk i kombinerad drift (GWh)",Kraftvärmeprod!$B$1:$AV$1,0),FALSE)),"Ej kraftvärme","Alternativproduktionsmetoden")</f>
        <v>Ej kraftvärme</v>
      </c>
      <c r="E348" s="115" t="str">
        <f>IF(ISERROR(1/VLOOKUP($B348,Kraftvärmeprod!$B$1:$BD$600,MATCH("Total värmeproduktion i kraftvärmeverk i kombinerad drift (GWh)",Kraftvärmeprod!$B$1:$AV$1,0),FALSE)),"",VLOOKUP($B348,'Slutlig allokering kvv'!$B$1:$BC$479,MATCH(E$1,'Slutlig allokering kvv'!$B$1:$AU$1,0),FALSE))</f>
        <v/>
      </c>
      <c r="F348" t="str">
        <f>IF(ISERROR(1/VLOOKUP($B348,Kraftvärmeprod!$B$1:$AV$600,MATCH("Producerad elenergi i kraftvärmeverk (GWh)",Kraftvärmeprod!$B$1:$AV$1,0),FALSE)),"",VLOOKUP($B348,Kraftvärmeprod!$B$1:$AV$600,MATCH("Producerad elenergi i kraftvärmeverk (GWh)",Kraftvärmeprod!$B$1:$AV$1,0),FALSE))</f>
        <v/>
      </c>
      <c r="G348" t="str">
        <f>IF(ISERROR(1/VLOOKUP($B348,Miljö!$B$1:$T$600,MATCH("Såld mängd produktionsspecifik fjärrvärme (GWh)",Miljö!$B$1:$T$1,0),FALSE)),"",VLOOKUP($B348,Miljö!$B$1:$T$600,MATCH("Såld mängd produktionsspecifik fjärrvärme (GWh)",Miljö!$B$1:$T$1,0),FALSE))</f>
        <v/>
      </c>
      <c r="J348" t="str">
        <f t="shared" si="5"/>
        <v>Tierps Fjärrvärme AB</v>
      </c>
    </row>
    <row r="349" spans="1:10">
      <c r="A349" s="2" t="s">
        <v>499</v>
      </c>
      <c r="B349" s="2" t="s">
        <v>500</v>
      </c>
      <c r="D349" t="str">
        <f>IF(ISERROR(1/VLOOKUP($B349,Kraftvärmeprod!$B$1:$D$600,MATCH("Total värmeproduktion i kraftvärmeverk i kombinerad drift (GWh)",Kraftvärmeprod!$B$1:$AV$1,0),FALSE)),"Ej kraftvärme","Alternativproduktionsmetoden")</f>
        <v>Ej kraftvärme</v>
      </c>
      <c r="E349" s="115" t="str">
        <f>IF(ISERROR(1/VLOOKUP($B349,Kraftvärmeprod!$B$1:$BD$600,MATCH("Total värmeproduktion i kraftvärmeverk i kombinerad drift (GWh)",Kraftvärmeprod!$B$1:$AV$1,0),FALSE)),"",VLOOKUP($B349,'Slutlig allokering kvv'!$B$1:$BC$479,MATCH(E$1,'Slutlig allokering kvv'!$B$1:$AU$1,0),FALSE))</f>
        <v/>
      </c>
      <c r="F349" t="str">
        <f>IF(ISERROR(1/VLOOKUP($B349,Kraftvärmeprod!$B$1:$AV$600,MATCH("Producerad elenergi i kraftvärmeverk (GWh)",Kraftvärmeprod!$B$1:$AV$1,0),FALSE)),"",VLOOKUP($B349,Kraftvärmeprod!$B$1:$AV$600,MATCH("Producerad elenergi i kraftvärmeverk (GWh)",Kraftvärmeprod!$B$1:$AV$1,0),FALSE))</f>
        <v/>
      </c>
      <c r="G349" t="str">
        <f>IF(ISERROR(1/VLOOKUP($B349,Miljö!$B$1:$T$600,MATCH("Såld mängd produktionsspecifik fjärrvärme (GWh)",Miljö!$B$1:$T$1,0),FALSE)),"",VLOOKUP($B349,Miljö!$B$1:$T$600,MATCH("Såld mängd produktionsspecifik fjärrvärme (GWh)",Miljö!$B$1:$T$1,0),FALSE))</f>
        <v/>
      </c>
      <c r="J349" t="str">
        <f t="shared" si="5"/>
        <v>Torsnet AB</v>
      </c>
    </row>
    <row r="350" spans="1:10">
      <c r="A350" s="2" t="s">
        <v>501</v>
      </c>
      <c r="B350" s="2" t="s">
        <v>502</v>
      </c>
      <c r="D350" t="str">
        <f>IF(ISERROR(1/VLOOKUP($B350,Kraftvärmeprod!$B$1:$D$600,MATCH("Total värmeproduktion i kraftvärmeverk i kombinerad drift (GWh)",Kraftvärmeprod!$B$1:$AV$1,0),FALSE)),"Ej kraftvärme","Alternativproduktionsmetoden")</f>
        <v>Alternativproduktionsmetoden</v>
      </c>
      <c r="E350" s="115">
        <f>IF(ISERROR(1/VLOOKUP($B350,Kraftvärmeprod!$B$1:$BD$600,MATCH("Total värmeproduktion i kraftvärmeverk i kombinerad drift (GWh)",Kraftvärmeprod!$B$1:$AV$1,0),FALSE)),"",VLOOKUP($B350,'Slutlig allokering kvv'!$B$1:$BC$479,MATCH(E$1,'Slutlig allokering kvv'!$B$1:$AU$1,0),FALSE))</f>
        <v>0.69666650915056061</v>
      </c>
      <c r="F350">
        <f>IF(ISERROR(1/VLOOKUP($B350,Kraftvärmeprod!$B$1:$AV$600,MATCH("Producerad elenergi i kraftvärmeverk (GWh)",Kraftvärmeprod!$B$1:$AV$1,0),FALSE)),"",VLOOKUP($B350,Kraftvärmeprod!$B$1:$AV$600,MATCH("Producerad elenergi i kraftvärmeverk (GWh)",Kraftvärmeprod!$B$1:$AV$1,0),FALSE))</f>
        <v>20.46</v>
      </c>
      <c r="G350" t="str">
        <f>IF(ISERROR(1/VLOOKUP($B350,Miljö!$B$1:$T$600,MATCH("Såld mängd produktionsspecifik fjärrvärme (GWh)",Miljö!$B$1:$T$1,0),FALSE)),"",VLOOKUP($B350,Miljö!$B$1:$T$600,MATCH("Såld mängd produktionsspecifik fjärrvärme (GWh)",Miljö!$B$1:$T$1,0),FALSE))</f>
        <v/>
      </c>
      <c r="J350" t="str">
        <f t="shared" si="5"/>
        <v>Tranås Energi AB</v>
      </c>
    </row>
    <row r="351" spans="1:10">
      <c r="A351" s="2" t="s">
        <v>503</v>
      </c>
      <c r="B351" s="2" t="s">
        <v>504</v>
      </c>
      <c r="D351" t="str">
        <f>IF(ISERROR(1/VLOOKUP($B351,Kraftvärmeprod!$B$1:$D$600,MATCH("Total värmeproduktion i kraftvärmeverk i kombinerad drift (GWh)",Kraftvärmeprod!$B$1:$AV$1,0),FALSE)),"Ej kraftvärme","Alternativproduktionsmetoden")</f>
        <v>Ej kraftvärme</v>
      </c>
      <c r="E351" s="115" t="str">
        <f>IF(ISERROR(1/VLOOKUP($B351,Kraftvärmeprod!$B$1:$BD$600,MATCH("Total värmeproduktion i kraftvärmeverk i kombinerad drift (GWh)",Kraftvärmeprod!$B$1:$AV$1,0),FALSE)),"",VLOOKUP($B351,'Slutlig allokering kvv'!$B$1:$BC$479,MATCH(E$1,'Slutlig allokering kvv'!$B$1:$AU$1,0),FALSE))</f>
        <v/>
      </c>
      <c r="F351" t="str">
        <f>IF(ISERROR(1/VLOOKUP($B351,Kraftvärmeprod!$B$1:$AV$600,MATCH("Producerad elenergi i kraftvärmeverk (GWh)",Kraftvärmeprod!$B$1:$AV$1,0),FALSE)),"",VLOOKUP($B351,Kraftvärmeprod!$B$1:$AV$600,MATCH("Producerad elenergi i kraftvärmeverk (GWh)",Kraftvärmeprod!$B$1:$AV$1,0),FALSE))</f>
        <v/>
      </c>
      <c r="G351" t="str">
        <f>IF(ISERROR(1/VLOOKUP($B351,Miljö!$B$1:$T$600,MATCH("Såld mängd produktionsspecifik fjärrvärme (GWh)",Miljö!$B$1:$T$1,0),FALSE)),"",VLOOKUP($B351,Miljö!$B$1:$T$600,MATCH("Såld mängd produktionsspecifik fjärrvärme (GWh)",Miljö!$B$1:$T$1,0),FALSE))</f>
        <v/>
      </c>
      <c r="J351" t="str">
        <f t="shared" si="5"/>
        <v>Trelleborgs Fjärrvärme AB</v>
      </c>
    </row>
    <row r="352" spans="1:10">
      <c r="A352" s="2" t="s">
        <v>505</v>
      </c>
      <c r="B352" s="2" t="s">
        <v>506</v>
      </c>
      <c r="D352" t="str">
        <f>IF(ISERROR(1/VLOOKUP($B352,Kraftvärmeprod!$B$1:$D$600,MATCH("Total värmeproduktion i kraftvärmeverk i kombinerad drift (GWh)",Kraftvärmeprod!$B$1:$AV$1,0),FALSE)),"Ej kraftvärme","Alternativproduktionsmetoden")</f>
        <v>Alternativproduktionsmetoden</v>
      </c>
      <c r="E352" s="115">
        <f>IF(ISERROR(1/VLOOKUP($B352,Kraftvärmeprod!$B$1:$BD$600,MATCH("Total värmeproduktion i kraftvärmeverk i kombinerad drift (GWh)",Kraftvärmeprod!$B$1:$AV$1,0),FALSE)),"",VLOOKUP($B352,'Slutlig allokering kvv'!$B$1:$BC$479,MATCH(E$1,'Slutlig allokering kvv'!$B$1:$AU$1,0),FALSE))</f>
        <v>0.81741025641025644</v>
      </c>
      <c r="F352">
        <f>IF(ISERROR(1/VLOOKUP($B352,Kraftvärmeprod!$B$1:$AV$600,MATCH("Producerad elenergi i kraftvärmeverk (GWh)",Kraftvärmeprod!$B$1:$AV$1,0),FALSE)),"",VLOOKUP($B352,Kraftvärmeprod!$B$1:$AV$600,MATCH("Producerad elenergi i kraftvärmeverk (GWh)",Kraftvärmeprod!$B$1:$AV$1,0),FALSE))</f>
        <v>6.6</v>
      </c>
      <c r="G352" t="str">
        <f>IF(ISERROR(1/VLOOKUP($B352,Miljö!$B$1:$T$600,MATCH("Såld mängd produktionsspecifik fjärrvärme (GWh)",Miljö!$B$1:$T$1,0),FALSE)),"",VLOOKUP($B352,Miljö!$B$1:$T$600,MATCH("Såld mängd produktionsspecifik fjärrvärme (GWh)",Miljö!$B$1:$T$1,0),FALSE))</f>
        <v/>
      </c>
      <c r="J352" t="str">
        <f t="shared" si="5"/>
        <v>Trollhättan Energi AB</v>
      </c>
    </row>
    <row r="353" spans="1:10">
      <c r="A353" s="2" t="s">
        <v>508</v>
      </c>
      <c r="B353" s="2" t="s">
        <v>509</v>
      </c>
      <c r="D353" t="str">
        <f>IF(ISERROR(1/VLOOKUP($B353,Kraftvärmeprod!$B$1:$D$600,MATCH("Total värmeproduktion i kraftvärmeverk i kombinerad drift (GWh)",Kraftvärmeprod!$B$1:$AV$1,0),FALSE)),"Ej kraftvärme","Alternativproduktionsmetoden")</f>
        <v>Ej kraftvärme</v>
      </c>
      <c r="E353" s="115" t="str">
        <f>IF(ISERROR(1/VLOOKUP($B353,Kraftvärmeprod!$B$1:$BD$600,MATCH("Total värmeproduktion i kraftvärmeverk i kombinerad drift (GWh)",Kraftvärmeprod!$B$1:$AV$1,0),FALSE)),"",VLOOKUP($B353,'Slutlig allokering kvv'!$B$1:$BC$479,MATCH(E$1,'Slutlig allokering kvv'!$B$1:$AU$1,0),FALSE))</f>
        <v/>
      </c>
      <c r="F353" t="str">
        <f>IF(ISERROR(1/VLOOKUP($B353,Kraftvärmeprod!$B$1:$AV$600,MATCH("Producerad elenergi i kraftvärmeverk (GWh)",Kraftvärmeprod!$B$1:$AV$1,0),FALSE)),"",VLOOKUP($B353,Kraftvärmeprod!$B$1:$AV$600,MATCH("Producerad elenergi i kraftvärmeverk (GWh)",Kraftvärmeprod!$B$1:$AV$1,0),FALSE))</f>
        <v/>
      </c>
      <c r="G353" t="str">
        <f>IF(ISERROR(1/VLOOKUP($B353,Miljö!$B$1:$T$600,MATCH("Såld mängd produktionsspecifik fjärrvärme (GWh)",Miljö!$B$1:$T$1,0),FALSE)),"",VLOOKUP($B353,Miljö!$B$1:$T$600,MATCH("Såld mängd produktionsspecifik fjärrvärme (GWh)",Miljö!$B$1:$T$1,0),FALSE))</f>
        <v/>
      </c>
      <c r="J353" t="str">
        <f t="shared" si="5"/>
        <v>Uddevalla Energi AB</v>
      </c>
    </row>
    <row r="354" spans="1:10">
      <c r="A354" s="2" t="s">
        <v>508</v>
      </c>
      <c r="B354" s="2" t="s">
        <v>510</v>
      </c>
      <c r="D354" t="str">
        <f>IF(ISERROR(1/VLOOKUP($B354,Kraftvärmeprod!$B$1:$D$600,MATCH("Total värmeproduktion i kraftvärmeverk i kombinerad drift (GWh)",Kraftvärmeprod!$B$1:$AV$1,0),FALSE)),"Ej kraftvärme","Alternativproduktionsmetoden")</f>
        <v>Ej kraftvärme</v>
      </c>
      <c r="E354" s="115" t="str">
        <f>IF(ISERROR(1/VLOOKUP($B354,Kraftvärmeprod!$B$1:$BD$600,MATCH("Total värmeproduktion i kraftvärmeverk i kombinerad drift (GWh)",Kraftvärmeprod!$B$1:$AV$1,0),FALSE)),"",VLOOKUP($B354,'Slutlig allokering kvv'!$B$1:$BC$479,MATCH(E$1,'Slutlig allokering kvv'!$B$1:$AU$1,0),FALSE))</f>
        <v/>
      </c>
      <c r="F354" t="str">
        <f>IF(ISERROR(1/VLOOKUP($B354,Kraftvärmeprod!$B$1:$AV$600,MATCH("Producerad elenergi i kraftvärmeverk (GWh)",Kraftvärmeprod!$B$1:$AV$1,0),FALSE)),"",VLOOKUP($B354,Kraftvärmeprod!$B$1:$AV$600,MATCH("Producerad elenergi i kraftvärmeverk (GWh)",Kraftvärmeprod!$B$1:$AV$1,0),FALSE))</f>
        <v/>
      </c>
      <c r="G354" t="str">
        <f>IF(ISERROR(1/VLOOKUP($B354,Miljö!$B$1:$T$600,MATCH("Såld mängd produktionsspecifik fjärrvärme (GWh)",Miljö!$B$1:$T$1,0),FALSE)),"",VLOOKUP($B354,Miljö!$B$1:$T$600,MATCH("Såld mängd produktionsspecifik fjärrvärme (GWh)",Miljö!$B$1:$T$1,0),FALSE))</f>
        <v/>
      </c>
      <c r="J354" t="str">
        <f t="shared" si="5"/>
        <v>Uddevalla Energi AB</v>
      </c>
    </row>
    <row r="355" spans="1:10">
      <c r="A355" s="2" t="s">
        <v>508</v>
      </c>
      <c r="B355" s="2" t="s">
        <v>511</v>
      </c>
      <c r="D355" t="str">
        <f>IF(ISERROR(1/VLOOKUP($B355,Kraftvärmeprod!$B$1:$D$600,MATCH("Total värmeproduktion i kraftvärmeverk i kombinerad drift (GWh)",Kraftvärmeprod!$B$1:$AV$1,0),FALSE)),"Ej kraftvärme","Alternativproduktionsmetoden")</f>
        <v>Alternativproduktionsmetoden</v>
      </c>
      <c r="E355" s="115">
        <f>IF(ISERROR(1/VLOOKUP($B355,Kraftvärmeprod!$B$1:$BD$600,MATCH("Total värmeproduktion i kraftvärmeverk i kombinerad drift (GWh)",Kraftvärmeprod!$B$1:$AV$1,0),FALSE)),"",VLOOKUP($B355,'Slutlig allokering kvv'!$B$1:$BC$479,MATCH(E$1,'Slutlig allokering kvv'!$B$1:$AU$1,0),FALSE))</f>
        <v>0.57600029844405798</v>
      </c>
      <c r="F355">
        <f>IF(ISERROR(1/VLOOKUP($B355,Kraftvärmeprod!$B$1:$AV$600,MATCH("Producerad elenergi i kraftvärmeverk (GWh)",Kraftvärmeprod!$B$1:$AV$1,0),FALSE)),"",VLOOKUP($B355,Kraftvärmeprod!$B$1:$AV$600,MATCH("Producerad elenergi i kraftvärmeverk (GWh)",Kraftvärmeprod!$B$1:$AV$1,0),FALSE))</f>
        <v>55.670999999999999</v>
      </c>
      <c r="G355" t="str">
        <f>IF(ISERROR(1/VLOOKUP($B355,Miljö!$B$1:$T$600,MATCH("Såld mängd produktionsspecifik fjärrvärme (GWh)",Miljö!$B$1:$T$1,0),FALSE)),"",VLOOKUP($B355,Miljö!$B$1:$T$600,MATCH("Såld mängd produktionsspecifik fjärrvärme (GWh)",Miljö!$B$1:$T$1,0),FALSE))</f>
        <v/>
      </c>
      <c r="J355" t="str">
        <f t="shared" si="5"/>
        <v>Uddevalla Energi AB</v>
      </c>
    </row>
    <row r="356" spans="1:10">
      <c r="A356" s="2" t="s">
        <v>512</v>
      </c>
      <c r="B356" s="2" t="s">
        <v>513</v>
      </c>
      <c r="D356" t="str">
        <f>IF(ISERROR(1/VLOOKUP($B356,Kraftvärmeprod!$B$1:$D$600,MATCH("Total värmeproduktion i kraftvärmeverk i kombinerad drift (GWh)",Kraftvärmeprod!$B$1:$AV$1,0),FALSE)),"Ej kraftvärme","Alternativproduktionsmetoden")</f>
        <v>Ej kraftvärme</v>
      </c>
      <c r="E356" s="115" t="str">
        <f>IF(ISERROR(1/VLOOKUP($B356,Kraftvärmeprod!$B$1:$BD$600,MATCH("Total värmeproduktion i kraftvärmeverk i kombinerad drift (GWh)",Kraftvärmeprod!$B$1:$AV$1,0),FALSE)),"",VLOOKUP($B356,'Slutlig allokering kvv'!$B$1:$BC$479,MATCH(E$1,'Slutlig allokering kvv'!$B$1:$AU$1,0),FALSE))</f>
        <v/>
      </c>
      <c r="F356" t="str">
        <f>IF(ISERROR(1/VLOOKUP($B356,Kraftvärmeprod!$B$1:$AV$600,MATCH("Producerad elenergi i kraftvärmeverk (GWh)",Kraftvärmeprod!$B$1:$AV$1,0),FALSE)),"",VLOOKUP($B356,Kraftvärmeprod!$B$1:$AV$600,MATCH("Producerad elenergi i kraftvärmeverk (GWh)",Kraftvärmeprod!$B$1:$AV$1,0),FALSE))</f>
        <v/>
      </c>
      <c r="G356" t="str">
        <f>IF(ISERROR(1/VLOOKUP($B356,Miljö!$B$1:$T$600,MATCH("Såld mängd produktionsspecifik fjärrvärme (GWh)",Miljö!$B$1:$T$1,0),FALSE)),"",VLOOKUP($B356,Miljö!$B$1:$T$600,MATCH("Såld mängd produktionsspecifik fjärrvärme (GWh)",Miljö!$B$1:$T$1,0),FALSE))</f>
        <v/>
      </c>
      <c r="J356" t="str">
        <f t="shared" si="5"/>
        <v>Ulricehamns Energi AB</v>
      </c>
    </row>
    <row r="357" spans="1:10">
      <c r="A357" s="2" t="s">
        <v>512</v>
      </c>
      <c r="B357" s="2" t="s">
        <v>514</v>
      </c>
      <c r="D357" t="str">
        <f>IF(ISERROR(1/VLOOKUP($B357,Kraftvärmeprod!$B$1:$D$600,MATCH("Total värmeproduktion i kraftvärmeverk i kombinerad drift (GWh)",Kraftvärmeprod!$B$1:$AV$1,0),FALSE)),"Ej kraftvärme","Alternativproduktionsmetoden")</f>
        <v>Ej kraftvärme</v>
      </c>
      <c r="E357" s="115" t="str">
        <f>IF(ISERROR(1/VLOOKUP($B357,Kraftvärmeprod!$B$1:$BD$600,MATCH("Total värmeproduktion i kraftvärmeverk i kombinerad drift (GWh)",Kraftvärmeprod!$B$1:$AV$1,0),FALSE)),"",VLOOKUP($B357,'Slutlig allokering kvv'!$B$1:$BC$479,MATCH(E$1,'Slutlig allokering kvv'!$B$1:$AU$1,0),FALSE))</f>
        <v/>
      </c>
      <c r="F357" t="str">
        <f>IF(ISERROR(1/VLOOKUP($B357,Kraftvärmeprod!$B$1:$AV$600,MATCH("Producerad elenergi i kraftvärmeverk (GWh)",Kraftvärmeprod!$B$1:$AV$1,0),FALSE)),"",VLOOKUP($B357,Kraftvärmeprod!$B$1:$AV$600,MATCH("Producerad elenergi i kraftvärmeverk (GWh)",Kraftvärmeprod!$B$1:$AV$1,0),FALSE))</f>
        <v/>
      </c>
      <c r="G357" t="str">
        <f>IF(ISERROR(1/VLOOKUP($B357,Miljö!$B$1:$T$600,MATCH("Såld mängd produktionsspecifik fjärrvärme (GWh)",Miljö!$B$1:$T$1,0),FALSE)),"",VLOOKUP($B357,Miljö!$B$1:$T$600,MATCH("Såld mängd produktionsspecifik fjärrvärme (GWh)",Miljö!$B$1:$T$1,0),FALSE))</f>
        <v/>
      </c>
      <c r="J357" t="str">
        <f t="shared" si="5"/>
        <v>Ulricehamns Energi AB</v>
      </c>
    </row>
    <row r="358" spans="1:10">
      <c r="A358" s="2" t="s">
        <v>512</v>
      </c>
      <c r="B358" s="2" t="s">
        <v>515</v>
      </c>
      <c r="D358" t="str">
        <f>IF(ISERROR(1/VLOOKUP($B358,Kraftvärmeprod!$B$1:$D$600,MATCH("Total värmeproduktion i kraftvärmeverk i kombinerad drift (GWh)",Kraftvärmeprod!$B$1:$AV$1,0),FALSE)),"Ej kraftvärme","Alternativproduktionsmetoden")</f>
        <v>Ej kraftvärme</v>
      </c>
      <c r="E358" s="115" t="str">
        <f>IF(ISERROR(1/VLOOKUP($B358,Kraftvärmeprod!$B$1:$BD$600,MATCH("Total värmeproduktion i kraftvärmeverk i kombinerad drift (GWh)",Kraftvärmeprod!$B$1:$AV$1,0),FALSE)),"",VLOOKUP($B358,'Slutlig allokering kvv'!$B$1:$BC$479,MATCH(E$1,'Slutlig allokering kvv'!$B$1:$AU$1,0),FALSE))</f>
        <v/>
      </c>
      <c r="F358" t="str">
        <f>IF(ISERROR(1/VLOOKUP($B358,Kraftvärmeprod!$B$1:$AV$600,MATCH("Producerad elenergi i kraftvärmeverk (GWh)",Kraftvärmeprod!$B$1:$AV$1,0),FALSE)),"",VLOOKUP($B358,Kraftvärmeprod!$B$1:$AV$600,MATCH("Producerad elenergi i kraftvärmeverk (GWh)",Kraftvärmeprod!$B$1:$AV$1,0),FALSE))</f>
        <v/>
      </c>
      <c r="G358" t="str">
        <f>IF(ISERROR(1/VLOOKUP($B358,Miljö!$B$1:$T$600,MATCH("Såld mängd produktionsspecifik fjärrvärme (GWh)",Miljö!$B$1:$T$1,0),FALSE)),"",VLOOKUP($B358,Miljö!$B$1:$T$600,MATCH("Såld mängd produktionsspecifik fjärrvärme (GWh)",Miljö!$B$1:$T$1,0),FALSE))</f>
        <v/>
      </c>
      <c r="J358" t="str">
        <f t="shared" si="5"/>
        <v>Ulricehamns Energi AB</v>
      </c>
    </row>
    <row r="359" spans="1:10">
      <c r="A359" s="2" t="s">
        <v>516</v>
      </c>
      <c r="B359" s="2" t="s">
        <v>517</v>
      </c>
      <c r="D359" t="str">
        <f>IF(ISERROR(1/VLOOKUP($B359,Kraftvärmeprod!$B$1:$D$600,MATCH("Total värmeproduktion i kraftvärmeverk i kombinerad drift (GWh)",Kraftvärmeprod!$B$1:$AV$1,0),FALSE)),"Ej kraftvärme","Alternativproduktionsmetoden")</f>
        <v>Ej kraftvärme</v>
      </c>
      <c r="E359" s="115" t="str">
        <f>IF(ISERROR(1/VLOOKUP($B359,Kraftvärmeprod!$B$1:$BD$600,MATCH("Total värmeproduktion i kraftvärmeverk i kombinerad drift (GWh)",Kraftvärmeprod!$B$1:$AV$1,0),FALSE)),"",VLOOKUP($B359,'Slutlig allokering kvv'!$B$1:$BC$479,MATCH(E$1,'Slutlig allokering kvv'!$B$1:$AU$1,0),FALSE))</f>
        <v/>
      </c>
      <c r="F359" t="str">
        <f>IF(ISERROR(1/VLOOKUP($B359,Kraftvärmeprod!$B$1:$AV$600,MATCH("Producerad elenergi i kraftvärmeverk (GWh)",Kraftvärmeprod!$B$1:$AV$1,0),FALSE)),"",VLOOKUP($B359,Kraftvärmeprod!$B$1:$AV$600,MATCH("Producerad elenergi i kraftvärmeverk (GWh)",Kraftvärmeprod!$B$1:$AV$1,0),FALSE))</f>
        <v/>
      </c>
      <c r="G359" t="str">
        <f>IF(ISERROR(1/VLOOKUP($B359,Miljö!$B$1:$T$600,MATCH("Såld mängd produktionsspecifik fjärrvärme (GWh)",Miljö!$B$1:$T$1,0),FALSE)),"",VLOOKUP($B359,Miljö!$B$1:$T$600,MATCH("Såld mängd produktionsspecifik fjärrvärme (GWh)",Miljö!$B$1:$T$1,0),FALSE))</f>
        <v/>
      </c>
      <c r="J359" t="str">
        <f t="shared" si="5"/>
        <v>Umeå Energi AB</v>
      </c>
    </row>
    <row r="360" spans="1:10">
      <c r="A360" s="2" t="s">
        <v>516</v>
      </c>
      <c r="B360" s="2" t="s">
        <v>518</v>
      </c>
      <c r="D360" t="str">
        <f>IF(ISERROR(1/VLOOKUP($B360,Kraftvärmeprod!$B$1:$D$600,MATCH("Total värmeproduktion i kraftvärmeverk i kombinerad drift (GWh)",Kraftvärmeprod!$B$1:$AV$1,0),FALSE)),"Ej kraftvärme","Alternativproduktionsmetoden")</f>
        <v>Ej kraftvärme</v>
      </c>
      <c r="E360" s="115" t="str">
        <f>IF(ISERROR(1/VLOOKUP($B360,Kraftvärmeprod!$B$1:$BD$600,MATCH("Total värmeproduktion i kraftvärmeverk i kombinerad drift (GWh)",Kraftvärmeprod!$B$1:$AV$1,0),FALSE)),"",VLOOKUP($B360,'Slutlig allokering kvv'!$B$1:$BC$479,MATCH(E$1,'Slutlig allokering kvv'!$B$1:$AU$1,0),FALSE))</f>
        <v/>
      </c>
      <c r="F360" t="str">
        <f>IF(ISERROR(1/VLOOKUP($B360,Kraftvärmeprod!$B$1:$AV$600,MATCH("Producerad elenergi i kraftvärmeverk (GWh)",Kraftvärmeprod!$B$1:$AV$1,0),FALSE)),"",VLOOKUP($B360,Kraftvärmeprod!$B$1:$AV$600,MATCH("Producerad elenergi i kraftvärmeverk (GWh)",Kraftvärmeprod!$B$1:$AV$1,0),FALSE))</f>
        <v/>
      </c>
      <c r="G360" t="str">
        <f>IF(ISERROR(1/VLOOKUP($B360,Miljö!$B$1:$T$600,MATCH("Såld mängd produktionsspecifik fjärrvärme (GWh)",Miljö!$B$1:$T$1,0),FALSE)),"",VLOOKUP($B360,Miljö!$B$1:$T$600,MATCH("Såld mängd produktionsspecifik fjärrvärme (GWh)",Miljö!$B$1:$T$1,0),FALSE))</f>
        <v/>
      </c>
      <c r="J360" t="str">
        <f t="shared" si="5"/>
        <v>Umeå Energi AB</v>
      </c>
    </row>
    <row r="361" spans="1:10">
      <c r="A361" s="2" t="s">
        <v>516</v>
      </c>
      <c r="B361" s="2" t="s">
        <v>519</v>
      </c>
      <c r="D361" t="str">
        <f>IF(ISERROR(1/VLOOKUP($B361,Kraftvärmeprod!$B$1:$D$600,MATCH("Total värmeproduktion i kraftvärmeverk i kombinerad drift (GWh)",Kraftvärmeprod!$B$1:$AV$1,0),FALSE)),"Ej kraftvärme","Alternativproduktionsmetoden")</f>
        <v>Ej kraftvärme</v>
      </c>
      <c r="E361" s="115" t="str">
        <f>IF(ISERROR(1/VLOOKUP($B361,Kraftvärmeprod!$B$1:$BD$600,MATCH("Total värmeproduktion i kraftvärmeverk i kombinerad drift (GWh)",Kraftvärmeprod!$B$1:$AV$1,0),FALSE)),"",VLOOKUP($B361,'Slutlig allokering kvv'!$B$1:$BC$479,MATCH(E$1,'Slutlig allokering kvv'!$B$1:$AU$1,0),FALSE))</f>
        <v/>
      </c>
      <c r="F361" t="str">
        <f>IF(ISERROR(1/VLOOKUP($B361,Kraftvärmeprod!$B$1:$AV$600,MATCH("Producerad elenergi i kraftvärmeverk (GWh)",Kraftvärmeprod!$B$1:$AV$1,0),FALSE)),"",VLOOKUP($B361,Kraftvärmeprod!$B$1:$AV$600,MATCH("Producerad elenergi i kraftvärmeverk (GWh)",Kraftvärmeprod!$B$1:$AV$1,0),FALSE))</f>
        <v/>
      </c>
      <c r="G361" t="str">
        <f>IF(ISERROR(1/VLOOKUP($B361,Miljö!$B$1:$T$600,MATCH("Såld mängd produktionsspecifik fjärrvärme (GWh)",Miljö!$B$1:$T$1,0),FALSE)),"",VLOOKUP($B361,Miljö!$B$1:$T$600,MATCH("Såld mängd produktionsspecifik fjärrvärme (GWh)",Miljö!$B$1:$T$1,0),FALSE))</f>
        <v/>
      </c>
      <c r="J361" t="str">
        <f t="shared" si="5"/>
        <v>Umeå Energi AB</v>
      </c>
    </row>
    <row r="362" spans="1:10">
      <c r="A362" s="2" t="s">
        <v>516</v>
      </c>
      <c r="B362" s="2" t="s">
        <v>520</v>
      </c>
      <c r="D362" t="str">
        <f>IF(ISERROR(1/VLOOKUP($B362,Kraftvärmeprod!$B$1:$D$600,MATCH("Total värmeproduktion i kraftvärmeverk i kombinerad drift (GWh)",Kraftvärmeprod!$B$1:$AV$1,0),FALSE)),"Ej kraftvärme","Alternativproduktionsmetoden")</f>
        <v>Alternativproduktionsmetoden</v>
      </c>
      <c r="E362" s="115">
        <f>IF(ISERROR(1/VLOOKUP($B362,Kraftvärmeprod!$B$1:$BD$600,MATCH("Total värmeproduktion i kraftvärmeverk i kombinerad drift (GWh)",Kraftvärmeprod!$B$1:$AV$1,0),FALSE)),"",VLOOKUP($B362,'Slutlig allokering kvv'!$B$1:$BC$479,MATCH(E$1,'Slutlig allokering kvv'!$B$1:$AU$1,0),FALSE))</f>
        <v>0.5792872447809132</v>
      </c>
      <c r="F362">
        <f>IF(ISERROR(1/VLOOKUP($B362,Kraftvärmeprod!$B$1:$AV$600,MATCH("Producerad elenergi i kraftvärmeverk (GWh)",Kraftvärmeprod!$B$1:$AV$1,0),FALSE)),"",VLOOKUP($B362,Kraftvärmeprod!$B$1:$AV$600,MATCH("Producerad elenergi i kraftvärmeverk (GWh)",Kraftvärmeprod!$B$1:$AV$1,0),FALSE))</f>
        <v>142</v>
      </c>
      <c r="G362" t="str">
        <f>IF(ISERROR(1/VLOOKUP($B362,Miljö!$B$1:$T$600,MATCH("Såld mängd produktionsspecifik fjärrvärme (GWh)",Miljö!$B$1:$T$1,0),FALSE)),"",VLOOKUP($B362,Miljö!$B$1:$T$600,MATCH("Såld mängd produktionsspecifik fjärrvärme (GWh)",Miljö!$B$1:$T$1,0),FALSE))</f>
        <v/>
      </c>
      <c r="J362" t="str">
        <f t="shared" si="5"/>
        <v>Umeå Energi AB</v>
      </c>
    </row>
    <row r="363" spans="1:10">
      <c r="A363" s="2" t="s">
        <v>521</v>
      </c>
      <c r="B363" s="2" t="s">
        <v>522</v>
      </c>
      <c r="D363" t="str">
        <f>IF(ISERROR(1/VLOOKUP($B363,Kraftvärmeprod!$B$1:$D$600,MATCH("Total värmeproduktion i kraftvärmeverk i kombinerad drift (GWh)",Kraftvärmeprod!$B$1:$AV$1,0),FALSE)),"Ej kraftvärme","Alternativproduktionsmetoden")</f>
        <v>Ej kraftvärme</v>
      </c>
      <c r="E363" s="115" t="str">
        <f>IF(ISERROR(1/VLOOKUP($B363,Kraftvärmeprod!$B$1:$BD$600,MATCH("Total värmeproduktion i kraftvärmeverk i kombinerad drift (GWh)",Kraftvärmeprod!$B$1:$AV$1,0),FALSE)),"",VLOOKUP($B363,'Slutlig allokering kvv'!$B$1:$BC$479,MATCH(E$1,'Slutlig allokering kvv'!$B$1:$AU$1,0),FALSE))</f>
        <v/>
      </c>
      <c r="F363" t="str">
        <f>IF(ISERROR(1/VLOOKUP($B363,Kraftvärmeprod!$B$1:$AV$600,MATCH("Producerad elenergi i kraftvärmeverk (GWh)",Kraftvärmeprod!$B$1:$AV$1,0),FALSE)),"",VLOOKUP($B363,Kraftvärmeprod!$B$1:$AV$600,MATCH("Producerad elenergi i kraftvärmeverk (GWh)",Kraftvärmeprod!$B$1:$AV$1,0),FALSE))</f>
        <v/>
      </c>
      <c r="G363" t="str">
        <f>IF(ISERROR(1/VLOOKUP($B363,Miljö!$B$1:$T$600,MATCH("Såld mängd produktionsspecifik fjärrvärme (GWh)",Miljö!$B$1:$T$1,0),FALSE)),"",VLOOKUP($B363,Miljö!$B$1:$T$600,MATCH("Såld mängd produktionsspecifik fjärrvärme (GWh)",Miljö!$B$1:$T$1,0),FALSE))</f>
        <v/>
      </c>
      <c r="J363" t="str">
        <f t="shared" si="5"/>
        <v>Vaggeryds Energi AB</v>
      </c>
    </row>
    <row r="364" spans="1:10">
      <c r="A364" s="2" t="s">
        <v>521</v>
      </c>
      <c r="B364" s="2" t="s">
        <v>523</v>
      </c>
      <c r="D364" t="str">
        <f>IF(ISERROR(1/VLOOKUP($B364,Kraftvärmeprod!$B$1:$D$600,MATCH("Total värmeproduktion i kraftvärmeverk i kombinerad drift (GWh)",Kraftvärmeprod!$B$1:$AV$1,0),FALSE)),"Ej kraftvärme","Alternativproduktionsmetoden")</f>
        <v>Ej kraftvärme</v>
      </c>
      <c r="E364" s="115" t="str">
        <f>IF(ISERROR(1/VLOOKUP($B364,Kraftvärmeprod!$B$1:$BD$600,MATCH("Total värmeproduktion i kraftvärmeverk i kombinerad drift (GWh)",Kraftvärmeprod!$B$1:$AV$1,0),FALSE)),"",VLOOKUP($B364,'Slutlig allokering kvv'!$B$1:$BC$479,MATCH(E$1,'Slutlig allokering kvv'!$B$1:$AU$1,0),FALSE))</f>
        <v/>
      </c>
      <c r="F364" t="str">
        <f>IF(ISERROR(1/VLOOKUP($B364,Kraftvärmeprod!$B$1:$AV$600,MATCH("Producerad elenergi i kraftvärmeverk (GWh)",Kraftvärmeprod!$B$1:$AV$1,0),FALSE)),"",VLOOKUP($B364,Kraftvärmeprod!$B$1:$AV$600,MATCH("Producerad elenergi i kraftvärmeverk (GWh)",Kraftvärmeprod!$B$1:$AV$1,0),FALSE))</f>
        <v/>
      </c>
      <c r="G364" t="str">
        <f>IF(ISERROR(1/VLOOKUP($B364,Miljö!$B$1:$T$600,MATCH("Såld mängd produktionsspecifik fjärrvärme (GWh)",Miljö!$B$1:$T$1,0),FALSE)),"",VLOOKUP($B364,Miljö!$B$1:$T$600,MATCH("Såld mängd produktionsspecifik fjärrvärme (GWh)",Miljö!$B$1:$T$1,0),FALSE))</f>
        <v/>
      </c>
      <c r="J364" t="str">
        <f t="shared" si="5"/>
        <v>Vaggeryds Energi AB</v>
      </c>
    </row>
    <row r="365" spans="1:10">
      <c r="A365" s="2" t="s">
        <v>524</v>
      </c>
      <c r="B365" s="2" t="s">
        <v>525</v>
      </c>
      <c r="D365" t="str">
        <f>IF(ISERROR(1/VLOOKUP($B365,Kraftvärmeprod!$B$1:$D$600,MATCH("Total värmeproduktion i kraftvärmeverk i kombinerad drift (GWh)",Kraftvärmeprod!$B$1:$AV$1,0),FALSE)),"Ej kraftvärme","Alternativproduktionsmetoden")</f>
        <v>Ej kraftvärme</v>
      </c>
      <c r="E365" s="115" t="str">
        <f>IF(ISERROR(1/VLOOKUP($B365,Kraftvärmeprod!$B$1:$BD$600,MATCH("Total värmeproduktion i kraftvärmeverk i kombinerad drift (GWh)",Kraftvärmeprod!$B$1:$AV$1,0),FALSE)),"",VLOOKUP($B365,'Slutlig allokering kvv'!$B$1:$BC$479,MATCH(E$1,'Slutlig allokering kvv'!$B$1:$AU$1,0),FALSE))</f>
        <v/>
      </c>
      <c r="F365" t="str">
        <f>IF(ISERROR(1/VLOOKUP($B365,Kraftvärmeprod!$B$1:$AV$600,MATCH("Producerad elenergi i kraftvärmeverk (GWh)",Kraftvärmeprod!$B$1:$AV$1,0),FALSE)),"",VLOOKUP($B365,Kraftvärmeprod!$B$1:$AV$600,MATCH("Producerad elenergi i kraftvärmeverk (GWh)",Kraftvärmeprod!$B$1:$AV$1,0),FALSE))</f>
        <v/>
      </c>
      <c r="G365" t="str">
        <f>IF(ISERROR(1/VLOOKUP($B365,Miljö!$B$1:$T$600,MATCH("Såld mängd produktionsspecifik fjärrvärme (GWh)",Miljö!$B$1:$T$1,0),FALSE)),"",VLOOKUP($B365,Miljö!$B$1:$T$600,MATCH("Såld mängd produktionsspecifik fjärrvärme (GWh)",Miljö!$B$1:$T$1,0),FALSE))</f>
        <v/>
      </c>
      <c r="J365" t="str">
        <f t="shared" si="5"/>
        <v>Vara Energi Värme AB</v>
      </c>
    </row>
    <row r="366" spans="1:10">
      <c r="A366" s="2" t="s">
        <v>526</v>
      </c>
      <c r="B366" s="2" t="s">
        <v>527</v>
      </c>
      <c r="D366" t="str">
        <f>IF(ISERROR(1/VLOOKUP($B366,Kraftvärmeprod!$B$1:$D$600,MATCH("Total värmeproduktion i kraftvärmeverk i kombinerad drift (GWh)",Kraftvärmeprod!$B$1:$AV$1,0),FALSE)),"Ej kraftvärme","Alternativproduktionsmetoden")</f>
        <v>Ej kraftvärme</v>
      </c>
      <c r="E366" s="115" t="str">
        <f>IF(ISERROR(1/VLOOKUP($B366,Kraftvärmeprod!$B$1:$BD$600,MATCH("Total värmeproduktion i kraftvärmeverk i kombinerad drift (GWh)",Kraftvärmeprod!$B$1:$AV$1,0),FALSE)),"",VLOOKUP($B366,'Slutlig allokering kvv'!$B$1:$BC$479,MATCH(E$1,'Slutlig allokering kvv'!$B$1:$AU$1,0),FALSE))</f>
        <v/>
      </c>
      <c r="F366" t="str">
        <f>IF(ISERROR(1/VLOOKUP($B366,Kraftvärmeprod!$B$1:$AV$600,MATCH("Producerad elenergi i kraftvärmeverk (GWh)",Kraftvärmeprod!$B$1:$AV$1,0),FALSE)),"",VLOOKUP($B366,Kraftvärmeprod!$B$1:$AV$600,MATCH("Producerad elenergi i kraftvärmeverk (GWh)",Kraftvärmeprod!$B$1:$AV$1,0),FALSE))</f>
        <v/>
      </c>
      <c r="G366" t="str">
        <f>IF(ISERROR(1/VLOOKUP($B366,Miljö!$B$1:$T$600,MATCH("Såld mängd produktionsspecifik fjärrvärme (GWh)",Miljö!$B$1:$T$1,0),FALSE)),"",VLOOKUP($B366,Miljö!$B$1:$T$600,MATCH("Såld mängd produktionsspecifik fjärrvärme (GWh)",Miljö!$B$1:$T$1,0),FALSE))</f>
        <v/>
      </c>
      <c r="J366" t="str">
        <f t="shared" si="5"/>
        <v>Varberg Energi AB</v>
      </c>
    </row>
    <row r="367" spans="1:10">
      <c r="A367" s="2" t="s">
        <v>526</v>
      </c>
      <c r="B367" s="2" t="s">
        <v>528</v>
      </c>
      <c r="D367" t="str">
        <f>IF(ISERROR(1/VLOOKUP($B367,Kraftvärmeprod!$B$1:$D$600,MATCH("Total värmeproduktion i kraftvärmeverk i kombinerad drift (GWh)",Kraftvärmeprod!$B$1:$AV$1,0),FALSE)),"Ej kraftvärme","Alternativproduktionsmetoden")</f>
        <v>Ej kraftvärme</v>
      </c>
      <c r="E367" s="115" t="str">
        <f>IF(ISERROR(1/VLOOKUP($B367,Kraftvärmeprod!$B$1:$BD$600,MATCH("Total värmeproduktion i kraftvärmeverk i kombinerad drift (GWh)",Kraftvärmeprod!$B$1:$AV$1,0),FALSE)),"",VLOOKUP($B367,'Slutlig allokering kvv'!$B$1:$BC$479,MATCH(E$1,'Slutlig allokering kvv'!$B$1:$AU$1,0),FALSE))</f>
        <v/>
      </c>
      <c r="F367" t="str">
        <f>IF(ISERROR(1/VLOOKUP($B367,Kraftvärmeprod!$B$1:$AV$600,MATCH("Producerad elenergi i kraftvärmeverk (GWh)",Kraftvärmeprod!$B$1:$AV$1,0),FALSE)),"",VLOOKUP($B367,Kraftvärmeprod!$B$1:$AV$600,MATCH("Producerad elenergi i kraftvärmeverk (GWh)",Kraftvärmeprod!$B$1:$AV$1,0),FALSE))</f>
        <v/>
      </c>
      <c r="G367" t="str">
        <f>IF(ISERROR(1/VLOOKUP($B367,Miljö!$B$1:$T$600,MATCH("Såld mängd produktionsspecifik fjärrvärme (GWh)",Miljö!$B$1:$T$1,0),FALSE)),"",VLOOKUP($B367,Miljö!$B$1:$T$600,MATCH("Såld mängd produktionsspecifik fjärrvärme (GWh)",Miljö!$B$1:$T$1,0),FALSE))</f>
        <v/>
      </c>
      <c r="J367" t="str">
        <f t="shared" si="5"/>
        <v>Varberg Energi AB</v>
      </c>
    </row>
    <row r="368" spans="1:10">
      <c r="A368" s="2" t="s">
        <v>526</v>
      </c>
      <c r="B368" s="2" t="s">
        <v>529</v>
      </c>
      <c r="D368" t="str">
        <f>IF(ISERROR(1/VLOOKUP($B368,Kraftvärmeprod!$B$1:$D$600,MATCH("Total värmeproduktion i kraftvärmeverk i kombinerad drift (GWh)",Kraftvärmeprod!$B$1:$AV$1,0),FALSE)),"Ej kraftvärme","Alternativproduktionsmetoden")</f>
        <v>Ej kraftvärme</v>
      </c>
      <c r="E368" s="115" t="str">
        <f>IF(ISERROR(1/VLOOKUP($B368,Kraftvärmeprod!$B$1:$BD$600,MATCH("Total värmeproduktion i kraftvärmeverk i kombinerad drift (GWh)",Kraftvärmeprod!$B$1:$AV$1,0),FALSE)),"",VLOOKUP($B368,'Slutlig allokering kvv'!$B$1:$BC$479,MATCH(E$1,'Slutlig allokering kvv'!$B$1:$AU$1,0),FALSE))</f>
        <v/>
      </c>
      <c r="F368" t="str">
        <f>IF(ISERROR(1/VLOOKUP($B368,Kraftvärmeprod!$B$1:$AV$600,MATCH("Producerad elenergi i kraftvärmeverk (GWh)",Kraftvärmeprod!$B$1:$AV$1,0),FALSE)),"",VLOOKUP($B368,Kraftvärmeprod!$B$1:$AV$600,MATCH("Producerad elenergi i kraftvärmeverk (GWh)",Kraftvärmeprod!$B$1:$AV$1,0),FALSE))</f>
        <v/>
      </c>
      <c r="G368" t="str">
        <f>IF(ISERROR(1/VLOOKUP($B368,Miljö!$B$1:$T$600,MATCH("Såld mängd produktionsspecifik fjärrvärme (GWh)",Miljö!$B$1:$T$1,0),FALSE)),"",VLOOKUP($B368,Miljö!$B$1:$T$600,MATCH("Såld mängd produktionsspecifik fjärrvärme (GWh)",Miljö!$B$1:$T$1,0),FALSE))</f>
        <v/>
      </c>
      <c r="J368" t="str">
        <f t="shared" si="5"/>
        <v>Varberg Energi AB</v>
      </c>
    </row>
    <row r="369" spans="1:10">
      <c r="A369" s="2" t="s">
        <v>526</v>
      </c>
      <c r="B369" s="2" t="s">
        <v>530</v>
      </c>
      <c r="D369" t="str">
        <f>IF(ISERROR(1/VLOOKUP($B369,Kraftvärmeprod!$B$1:$D$600,MATCH("Total värmeproduktion i kraftvärmeverk i kombinerad drift (GWh)",Kraftvärmeprod!$B$1:$AV$1,0),FALSE)),"Ej kraftvärme","Alternativproduktionsmetoden")</f>
        <v>Ej kraftvärme</v>
      </c>
      <c r="E369" s="115" t="str">
        <f>IF(ISERROR(1/VLOOKUP($B369,Kraftvärmeprod!$B$1:$BD$600,MATCH("Total värmeproduktion i kraftvärmeverk i kombinerad drift (GWh)",Kraftvärmeprod!$B$1:$AV$1,0),FALSE)),"",VLOOKUP($B369,'Slutlig allokering kvv'!$B$1:$BC$479,MATCH(E$1,'Slutlig allokering kvv'!$B$1:$AU$1,0),FALSE))</f>
        <v/>
      </c>
      <c r="F369" t="str">
        <f>IF(ISERROR(1/VLOOKUP($B369,Kraftvärmeprod!$B$1:$AV$600,MATCH("Producerad elenergi i kraftvärmeverk (GWh)",Kraftvärmeprod!$B$1:$AV$1,0),FALSE)),"",VLOOKUP($B369,Kraftvärmeprod!$B$1:$AV$600,MATCH("Producerad elenergi i kraftvärmeverk (GWh)",Kraftvärmeprod!$B$1:$AV$1,0),FALSE))</f>
        <v/>
      </c>
      <c r="G369" t="str">
        <f>IF(ISERROR(1/VLOOKUP($B369,Miljö!$B$1:$T$600,MATCH("Såld mängd produktionsspecifik fjärrvärme (GWh)",Miljö!$B$1:$T$1,0),FALSE)),"",VLOOKUP($B369,Miljö!$B$1:$T$600,MATCH("Såld mängd produktionsspecifik fjärrvärme (GWh)",Miljö!$B$1:$T$1,0),FALSE))</f>
        <v/>
      </c>
      <c r="J369" t="str">
        <f t="shared" si="5"/>
        <v>Varberg Energi AB</v>
      </c>
    </row>
    <row r="370" spans="1:10">
      <c r="A370" s="2" t="s">
        <v>531</v>
      </c>
      <c r="B370" s="2" t="s">
        <v>532</v>
      </c>
      <c r="D370" t="str">
        <f>IF(ISERROR(1/VLOOKUP($B370,Kraftvärmeprod!$B$1:$D$600,MATCH("Total värmeproduktion i kraftvärmeverk i kombinerad drift (GWh)",Kraftvärmeprod!$B$1:$AV$1,0),FALSE)),"Ej kraftvärme","Alternativproduktionsmetoden")</f>
        <v>Ej kraftvärme</v>
      </c>
      <c r="E370" s="115" t="str">
        <f>IF(ISERROR(1/VLOOKUP($B370,Kraftvärmeprod!$B$1:$BD$600,MATCH("Total värmeproduktion i kraftvärmeverk i kombinerad drift (GWh)",Kraftvärmeprod!$B$1:$AV$1,0),FALSE)),"",VLOOKUP($B370,'Slutlig allokering kvv'!$B$1:$BC$479,MATCH(E$1,'Slutlig allokering kvv'!$B$1:$AU$1,0),FALSE))</f>
        <v/>
      </c>
      <c r="F370" t="str">
        <f>IF(ISERROR(1/VLOOKUP($B370,Kraftvärmeprod!$B$1:$AV$600,MATCH("Producerad elenergi i kraftvärmeverk (GWh)",Kraftvärmeprod!$B$1:$AV$1,0),FALSE)),"",VLOOKUP($B370,Kraftvärmeprod!$B$1:$AV$600,MATCH("Producerad elenergi i kraftvärmeverk (GWh)",Kraftvärmeprod!$B$1:$AV$1,0),FALSE))</f>
        <v/>
      </c>
      <c r="G370" t="str">
        <f>IF(ISERROR(1/VLOOKUP($B370,Miljö!$B$1:$T$600,MATCH("Såld mängd produktionsspecifik fjärrvärme (GWh)",Miljö!$B$1:$T$1,0),FALSE)),"",VLOOKUP($B370,Miljö!$B$1:$T$600,MATCH("Såld mängd produktionsspecifik fjärrvärme (GWh)",Miljö!$B$1:$T$1,0),FALSE))</f>
        <v/>
      </c>
      <c r="J370" t="str">
        <f t="shared" si="5"/>
        <v>Vasa Värme Holding AB</v>
      </c>
    </row>
    <row r="371" spans="1:10">
      <c r="A371" s="2" t="s">
        <v>531</v>
      </c>
      <c r="B371" s="2" t="s">
        <v>533</v>
      </c>
      <c r="D371" t="str">
        <f>IF(ISERROR(1/VLOOKUP($B371,Kraftvärmeprod!$B$1:$D$600,MATCH("Total värmeproduktion i kraftvärmeverk i kombinerad drift (GWh)",Kraftvärmeprod!$B$1:$AV$1,0),FALSE)),"Ej kraftvärme","Alternativproduktionsmetoden")</f>
        <v>Ej kraftvärme</v>
      </c>
      <c r="E371" s="115" t="str">
        <f>IF(ISERROR(1/VLOOKUP($B371,Kraftvärmeprod!$B$1:$BD$600,MATCH("Total värmeproduktion i kraftvärmeverk i kombinerad drift (GWh)",Kraftvärmeprod!$B$1:$AV$1,0),FALSE)),"",VLOOKUP($B371,'Slutlig allokering kvv'!$B$1:$BC$479,MATCH(E$1,'Slutlig allokering kvv'!$B$1:$AU$1,0),FALSE))</f>
        <v/>
      </c>
      <c r="F371" t="str">
        <f>IF(ISERROR(1/VLOOKUP($B371,Kraftvärmeprod!$B$1:$AV$600,MATCH("Producerad elenergi i kraftvärmeverk (GWh)",Kraftvärmeprod!$B$1:$AV$1,0),FALSE)),"",VLOOKUP($B371,Kraftvärmeprod!$B$1:$AV$600,MATCH("Producerad elenergi i kraftvärmeverk (GWh)",Kraftvärmeprod!$B$1:$AV$1,0),FALSE))</f>
        <v/>
      </c>
      <c r="G371" t="str">
        <f>IF(ISERROR(1/VLOOKUP($B371,Miljö!$B$1:$T$600,MATCH("Såld mängd produktionsspecifik fjärrvärme (GWh)",Miljö!$B$1:$T$1,0),FALSE)),"",VLOOKUP($B371,Miljö!$B$1:$T$600,MATCH("Såld mängd produktionsspecifik fjärrvärme (GWh)",Miljö!$B$1:$T$1,0),FALSE))</f>
        <v/>
      </c>
      <c r="J371" t="str">
        <f t="shared" si="5"/>
        <v>Vasa Värme Holding AB</v>
      </c>
    </row>
    <row r="372" spans="1:10">
      <c r="A372" s="2" t="s">
        <v>531</v>
      </c>
      <c r="B372" s="2" t="s">
        <v>534</v>
      </c>
      <c r="D372" t="str">
        <f>IF(ISERROR(1/VLOOKUP($B372,Kraftvärmeprod!$B$1:$D$600,MATCH("Total värmeproduktion i kraftvärmeverk i kombinerad drift (GWh)",Kraftvärmeprod!$B$1:$AV$1,0),FALSE)),"Ej kraftvärme","Alternativproduktionsmetoden")</f>
        <v>Ej kraftvärme</v>
      </c>
      <c r="E372" s="115" t="str">
        <f>IF(ISERROR(1/VLOOKUP($B372,Kraftvärmeprod!$B$1:$BD$600,MATCH("Total värmeproduktion i kraftvärmeverk i kombinerad drift (GWh)",Kraftvärmeprod!$B$1:$AV$1,0),FALSE)),"",VLOOKUP($B372,'Slutlig allokering kvv'!$B$1:$BC$479,MATCH(E$1,'Slutlig allokering kvv'!$B$1:$AU$1,0),FALSE))</f>
        <v/>
      </c>
      <c r="F372" t="str">
        <f>IF(ISERROR(1/VLOOKUP($B372,Kraftvärmeprod!$B$1:$AV$600,MATCH("Producerad elenergi i kraftvärmeverk (GWh)",Kraftvärmeprod!$B$1:$AV$1,0),FALSE)),"",VLOOKUP($B372,Kraftvärmeprod!$B$1:$AV$600,MATCH("Producerad elenergi i kraftvärmeverk (GWh)",Kraftvärmeprod!$B$1:$AV$1,0),FALSE))</f>
        <v/>
      </c>
      <c r="G372" t="str">
        <f>IF(ISERROR(1/VLOOKUP($B372,Miljö!$B$1:$T$600,MATCH("Såld mängd produktionsspecifik fjärrvärme (GWh)",Miljö!$B$1:$T$1,0),FALSE)),"",VLOOKUP($B372,Miljö!$B$1:$T$600,MATCH("Såld mängd produktionsspecifik fjärrvärme (GWh)",Miljö!$B$1:$T$1,0),FALSE))</f>
        <v/>
      </c>
      <c r="J372" t="str">
        <f t="shared" si="5"/>
        <v>Vasa Värme Holding AB</v>
      </c>
    </row>
    <row r="373" spans="1:10">
      <c r="A373" s="2" t="s">
        <v>531</v>
      </c>
      <c r="B373" s="2" t="s">
        <v>535</v>
      </c>
      <c r="D373" t="str">
        <f>IF(ISERROR(1/VLOOKUP($B373,Kraftvärmeprod!$B$1:$D$600,MATCH("Total värmeproduktion i kraftvärmeverk i kombinerad drift (GWh)",Kraftvärmeprod!$B$1:$AV$1,0),FALSE)),"Ej kraftvärme","Alternativproduktionsmetoden")</f>
        <v>Ej kraftvärme</v>
      </c>
      <c r="E373" s="115" t="str">
        <f>IF(ISERROR(1/VLOOKUP($B373,Kraftvärmeprod!$B$1:$BD$600,MATCH("Total värmeproduktion i kraftvärmeverk i kombinerad drift (GWh)",Kraftvärmeprod!$B$1:$AV$1,0),FALSE)),"",VLOOKUP($B373,'Slutlig allokering kvv'!$B$1:$BC$479,MATCH(E$1,'Slutlig allokering kvv'!$B$1:$AU$1,0),FALSE))</f>
        <v/>
      </c>
      <c r="F373" t="str">
        <f>IF(ISERROR(1/VLOOKUP($B373,Kraftvärmeprod!$B$1:$AV$600,MATCH("Producerad elenergi i kraftvärmeverk (GWh)",Kraftvärmeprod!$B$1:$AV$1,0),FALSE)),"",VLOOKUP($B373,Kraftvärmeprod!$B$1:$AV$600,MATCH("Producerad elenergi i kraftvärmeverk (GWh)",Kraftvärmeprod!$B$1:$AV$1,0),FALSE))</f>
        <v/>
      </c>
      <c r="G373" t="str">
        <f>IF(ISERROR(1/VLOOKUP($B373,Miljö!$B$1:$T$600,MATCH("Såld mängd produktionsspecifik fjärrvärme (GWh)",Miljö!$B$1:$T$1,0),FALSE)),"",VLOOKUP($B373,Miljö!$B$1:$T$600,MATCH("Såld mängd produktionsspecifik fjärrvärme (GWh)",Miljö!$B$1:$T$1,0),FALSE))</f>
        <v/>
      </c>
      <c r="J373" t="str">
        <f t="shared" si="5"/>
        <v>Vasa Värme Holding AB</v>
      </c>
    </row>
    <row r="374" spans="1:10">
      <c r="A374" s="2" t="s">
        <v>531</v>
      </c>
      <c r="B374" s="2" t="s">
        <v>536</v>
      </c>
      <c r="D374" t="str">
        <f>IF(ISERROR(1/VLOOKUP($B374,Kraftvärmeprod!$B$1:$D$600,MATCH("Total värmeproduktion i kraftvärmeverk i kombinerad drift (GWh)",Kraftvärmeprod!$B$1:$AV$1,0),FALSE)),"Ej kraftvärme","Alternativproduktionsmetoden")</f>
        <v>Ej kraftvärme</v>
      </c>
      <c r="E374" s="115" t="str">
        <f>IF(ISERROR(1/VLOOKUP($B374,Kraftvärmeprod!$B$1:$BD$600,MATCH("Total värmeproduktion i kraftvärmeverk i kombinerad drift (GWh)",Kraftvärmeprod!$B$1:$AV$1,0),FALSE)),"",VLOOKUP($B374,'Slutlig allokering kvv'!$B$1:$BC$479,MATCH(E$1,'Slutlig allokering kvv'!$B$1:$AU$1,0),FALSE))</f>
        <v/>
      </c>
      <c r="F374" t="str">
        <f>IF(ISERROR(1/VLOOKUP($B374,Kraftvärmeprod!$B$1:$AV$600,MATCH("Producerad elenergi i kraftvärmeverk (GWh)",Kraftvärmeprod!$B$1:$AV$1,0),FALSE)),"",VLOOKUP($B374,Kraftvärmeprod!$B$1:$AV$600,MATCH("Producerad elenergi i kraftvärmeverk (GWh)",Kraftvärmeprod!$B$1:$AV$1,0),FALSE))</f>
        <v/>
      </c>
      <c r="G374" t="str">
        <f>IF(ISERROR(1/VLOOKUP($B374,Miljö!$B$1:$T$600,MATCH("Såld mängd produktionsspecifik fjärrvärme (GWh)",Miljö!$B$1:$T$1,0),FALSE)),"",VLOOKUP($B374,Miljö!$B$1:$T$600,MATCH("Såld mängd produktionsspecifik fjärrvärme (GWh)",Miljö!$B$1:$T$1,0),FALSE))</f>
        <v/>
      </c>
      <c r="J374" t="str">
        <f t="shared" si="5"/>
        <v>Vasa Värme Holding AB</v>
      </c>
    </row>
    <row r="375" spans="1:10">
      <c r="A375" s="2" t="s">
        <v>537</v>
      </c>
      <c r="B375" s="2" t="s">
        <v>538</v>
      </c>
      <c r="D375" t="str">
        <f>IF(ISERROR(1/VLOOKUP($B375,Kraftvärmeprod!$B$1:$D$600,MATCH("Total värmeproduktion i kraftvärmeverk i kombinerad drift (GWh)",Kraftvärmeprod!$B$1:$AV$1,0),FALSE)),"Ej kraftvärme","Alternativproduktionsmetoden")</f>
        <v>Ej kraftvärme</v>
      </c>
      <c r="E375" s="115" t="str">
        <f>IF(ISERROR(1/VLOOKUP($B375,Kraftvärmeprod!$B$1:$BD$600,MATCH("Total värmeproduktion i kraftvärmeverk i kombinerad drift (GWh)",Kraftvärmeprod!$B$1:$AV$1,0),FALSE)),"",VLOOKUP($B375,'Slutlig allokering kvv'!$B$1:$BC$479,MATCH(E$1,'Slutlig allokering kvv'!$B$1:$AU$1,0),FALSE))</f>
        <v/>
      </c>
      <c r="F375" t="str">
        <f>IF(ISERROR(1/VLOOKUP($B375,Kraftvärmeprod!$B$1:$AV$600,MATCH("Producerad elenergi i kraftvärmeverk (GWh)",Kraftvärmeprod!$B$1:$AV$1,0),FALSE)),"",VLOOKUP($B375,Kraftvärmeprod!$B$1:$AV$600,MATCH("Producerad elenergi i kraftvärmeverk (GWh)",Kraftvärmeprod!$B$1:$AV$1,0),FALSE))</f>
        <v/>
      </c>
      <c r="G375" t="str">
        <f>IF(ISERROR(1/VLOOKUP($B375,Miljö!$B$1:$T$600,MATCH("Såld mängd produktionsspecifik fjärrvärme (GWh)",Miljö!$B$1:$T$1,0),FALSE)),"",VLOOKUP($B375,Miljö!$B$1:$T$600,MATCH("Såld mängd produktionsspecifik fjärrvärme (GWh)",Miljö!$B$1:$T$1,0),FALSE))</f>
        <v/>
      </c>
      <c r="J375" t="str">
        <f t="shared" si="5"/>
        <v>Vattenfall AB</v>
      </c>
    </row>
    <row r="376" spans="1:10">
      <c r="A376" s="2" t="s">
        <v>537</v>
      </c>
      <c r="B376" s="2" t="s">
        <v>539</v>
      </c>
      <c r="D376" t="str">
        <f>IF(ISERROR(1/VLOOKUP($B376,Kraftvärmeprod!$B$1:$D$600,MATCH("Total värmeproduktion i kraftvärmeverk i kombinerad drift (GWh)",Kraftvärmeprod!$B$1:$AV$1,0),FALSE)),"Ej kraftvärme","Alternativproduktionsmetoden")</f>
        <v>Alternativproduktionsmetoden</v>
      </c>
      <c r="E376" s="115">
        <f>IF(ISERROR(1/VLOOKUP($B376,Kraftvärmeprod!$B$1:$BD$600,MATCH("Total värmeproduktion i kraftvärmeverk i kombinerad drift (GWh)",Kraftvärmeprod!$B$1:$AV$1,0),FALSE)),"",VLOOKUP($B376,'Slutlig allokering kvv'!$B$1:$BC$479,MATCH(E$1,'Slutlig allokering kvv'!$B$1:$AU$1,0),FALSE))</f>
        <v>0.61487219448526387</v>
      </c>
      <c r="F376">
        <f>IF(ISERROR(1/VLOOKUP($B376,Kraftvärmeprod!$B$1:$AV$600,MATCH("Producerad elenergi i kraftvärmeverk (GWh)",Kraftvärmeprod!$B$1:$AV$1,0),FALSE)),"",VLOOKUP($B376,Kraftvärmeprod!$B$1:$AV$600,MATCH("Producerad elenergi i kraftvärmeverk (GWh)",Kraftvärmeprod!$B$1:$AV$1,0),FALSE))</f>
        <v>71.322000000000003</v>
      </c>
      <c r="G376" t="str">
        <f>IF(ISERROR(1/VLOOKUP($B376,Miljö!$B$1:$T$600,MATCH("Såld mängd produktionsspecifik fjärrvärme (GWh)",Miljö!$B$1:$T$1,0),FALSE)),"",VLOOKUP($B376,Miljö!$B$1:$T$600,MATCH("Såld mängd produktionsspecifik fjärrvärme (GWh)",Miljö!$B$1:$T$1,0),FALSE))</f>
        <v/>
      </c>
      <c r="J376" t="str">
        <f t="shared" si="5"/>
        <v>Vattenfall AB</v>
      </c>
    </row>
    <row r="377" spans="1:10">
      <c r="A377" s="2" t="s">
        <v>537</v>
      </c>
      <c r="B377" s="2" t="s">
        <v>540</v>
      </c>
      <c r="D377" t="str">
        <f>IF(ISERROR(1/VLOOKUP($B377,Kraftvärmeprod!$B$1:$D$600,MATCH("Total värmeproduktion i kraftvärmeverk i kombinerad drift (GWh)",Kraftvärmeprod!$B$1:$AV$1,0),FALSE)),"Ej kraftvärme","Alternativproduktionsmetoden")</f>
        <v>Ej kraftvärme</v>
      </c>
      <c r="E377" s="115" t="str">
        <f>IF(ISERROR(1/VLOOKUP($B377,Kraftvärmeprod!$B$1:$BD$600,MATCH("Total värmeproduktion i kraftvärmeverk i kombinerad drift (GWh)",Kraftvärmeprod!$B$1:$AV$1,0),FALSE)),"",VLOOKUP($B377,'Slutlig allokering kvv'!$B$1:$BC$479,MATCH(E$1,'Slutlig allokering kvv'!$B$1:$AU$1,0),FALSE))</f>
        <v/>
      </c>
      <c r="F377" t="str">
        <f>IF(ISERROR(1/VLOOKUP($B377,Kraftvärmeprod!$B$1:$AV$600,MATCH("Producerad elenergi i kraftvärmeverk (GWh)",Kraftvärmeprod!$B$1:$AV$1,0),FALSE)),"",VLOOKUP($B377,Kraftvärmeprod!$B$1:$AV$600,MATCH("Producerad elenergi i kraftvärmeverk (GWh)",Kraftvärmeprod!$B$1:$AV$1,0),FALSE))</f>
        <v/>
      </c>
      <c r="G377" t="str">
        <f>IF(ISERROR(1/VLOOKUP($B377,Miljö!$B$1:$T$600,MATCH("Såld mängd produktionsspecifik fjärrvärme (GWh)",Miljö!$B$1:$T$1,0),FALSE)),"",VLOOKUP($B377,Miljö!$B$1:$T$600,MATCH("Såld mängd produktionsspecifik fjärrvärme (GWh)",Miljö!$B$1:$T$1,0),FALSE))</f>
        <v/>
      </c>
      <c r="J377" t="str">
        <f t="shared" si="5"/>
        <v>Vattenfall AB</v>
      </c>
    </row>
    <row r="378" spans="1:10">
      <c r="A378" s="2" t="s">
        <v>537</v>
      </c>
      <c r="B378" s="2" t="s">
        <v>541</v>
      </c>
      <c r="D378" t="str">
        <f>IF(ISERROR(1/VLOOKUP($B378,Kraftvärmeprod!$B$1:$D$600,MATCH("Total värmeproduktion i kraftvärmeverk i kombinerad drift (GWh)",Kraftvärmeprod!$B$1:$AV$1,0),FALSE)),"Ej kraftvärme","Alternativproduktionsmetoden")</f>
        <v>Ej kraftvärme</v>
      </c>
      <c r="E378" s="115" t="str">
        <f>IF(ISERROR(1/VLOOKUP($B378,Kraftvärmeprod!$B$1:$BD$600,MATCH("Total värmeproduktion i kraftvärmeverk i kombinerad drift (GWh)",Kraftvärmeprod!$B$1:$AV$1,0),FALSE)),"",VLOOKUP($B378,'Slutlig allokering kvv'!$B$1:$BC$479,MATCH(E$1,'Slutlig allokering kvv'!$B$1:$AU$1,0),FALSE))</f>
        <v/>
      </c>
      <c r="F378" t="str">
        <f>IF(ISERROR(1/VLOOKUP($B378,Kraftvärmeprod!$B$1:$AV$600,MATCH("Producerad elenergi i kraftvärmeverk (GWh)",Kraftvärmeprod!$B$1:$AV$1,0),FALSE)),"",VLOOKUP($B378,Kraftvärmeprod!$B$1:$AV$600,MATCH("Producerad elenergi i kraftvärmeverk (GWh)",Kraftvärmeprod!$B$1:$AV$1,0),FALSE))</f>
        <v/>
      </c>
      <c r="G378" t="str">
        <f>IF(ISERROR(1/VLOOKUP($B378,Miljö!$B$1:$T$600,MATCH("Såld mängd produktionsspecifik fjärrvärme (GWh)",Miljö!$B$1:$T$1,0),FALSE)),"",VLOOKUP($B378,Miljö!$B$1:$T$600,MATCH("Såld mängd produktionsspecifik fjärrvärme (GWh)",Miljö!$B$1:$T$1,0),FALSE))</f>
        <v/>
      </c>
      <c r="J378" t="str">
        <f t="shared" si="5"/>
        <v>Vattenfall AB</v>
      </c>
    </row>
    <row r="379" spans="1:10">
      <c r="A379" s="2" t="s">
        <v>537</v>
      </c>
      <c r="B379" s="2" t="s">
        <v>543</v>
      </c>
      <c r="D379" t="str">
        <f>IF(ISERROR(1/VLOOKUP($B379,Kraftvärmeprod!$B$1:$D$600,MATCH("Total värmeproduktion i kraftvärmeverk i kombinerad drift (GWh)",Kraftvärmeprod!$B$1:$AV$1,0),FALSE)),"Ej kraftvärme","Alternativproduktionsmetoden")</f>
        <v>Alternativproduktionsmetoden</v>
      </c>
      <c r="E379" s="115">
        <f>IF(ISERROR(1/VLOOKUP($B379,Kraftvärmeprod!$B$1:$BD$600,MATCH("Total värmeproduktion i kraftvärmeverk i kombinerad drift (GWh)",Kraftvärmeprod!$B$1:$AV$1,0),FALSE)),"",VLOOKUP($B379,'Slutlig allokering kvv'!$B$1:$BC$479,MATCH(E$1,'Slutlig allokering kvv'!$B$1:$AU$1,0),FALSE))</f>
        <v>0.64056590786664802</v>
      </c>
      <c r="F379">
        <f>IF(ISERROR(1/VLOOKUP($B379,Kraftvärmeprod!$B$1:$AV$600,MATCH("Producerad elenergi i kraftvärmeverk (GWh)",Kraftvärmeprod!$B$1:$AV$1,0),FALSE)),"",VLOOKUP($B379,Kraftvärmeprod!$B$1:$AV$600,MATCH("Producerad elenergi i kraftvärmeverk (GWh)",Kraftvärmeprod!$B$1:$AV$1,0),FALSE))</f>
        <v>14.57</v>
      </c>
      <c r="G379" t="str">
        <f>IF(ISERROR(1/VLOOKUP($B379,Miljö!$B$1:$T$600,MATCH("Såld mängd produktionsspecifik fjärrvärme (GWh)",Miljö!$B$1:$T$1,0),FALSE)),"",VLOOKUP($B379,Miljö!$B$1:$T$600,MATCH("Såld mängd produktionsspecifik fjärrvärme (GWh)",Miljö!$B$1:$T$1,0),FALSE))</f>
        <v/>
      </c>
      <c r="J379" t="str">
        <f t="shared" si="5"/>
        <v>Vattenfall AB</v>
      </c>
    </row>
    <row r="380" spans="1:10">
      <c r="A380" s="2" t="s">
        <v>537</v>
      </c>
      <c r="B380" s="2" t="s">
        <v>544</v>
      </c>
      <c r="D380" t="str">
        <f>IF(ISERROR(1/VLOOKUP($B380,Kraftvärmeprod!$B$1:$D$600,MATCH("Total värmeproduktion i kraftvärmeverk i kombinerad drift (GWh)",Kraftvärmeprod!$B$1:$AV$1,0),FALSE)),"Ej kraftvärme","Alternativproduktionsmetoden")</f>
        <v>Alternativproduktionsmetoden</v>
      </c>
      <c r="E380" s="115">
        <f>IF(ISERROR(1/VLOOKUP($B380,Kraftvärmeprod!$B$1:$BD$600,MATCH("Total värmeproduktion i kraftvärmeverk i kombinerad drift (GWh)",Kraftvärmeprod!$B$1:$AV$1,0),FALSE)),"",VLOOKUP($B380,'Slutlig allokering kvv'!$B$1:$BC$479,MATCH(E$1,'Slutlig allokering kvv'!$B$1:$AU$1,0),FALSE))</f>
        <v>0.51067137153096209</v>
      </c>
      <c r="F380">
        <f>IF(ISERROR(1/VLOOKUP($B380,Kraftvärmeprod!$B$1:$AV$600,MATCH("Producerad elenergi i kraftvärmeverk (GWh)",Kraftvärmeprod!$B$1:$AV$1,0),FALSE)),"",VLOOKUP($B380,Kraftvärmeprod!$B$1:$AV$600,MATCH("Producerad elenergi i kraftvärmeverk (GWh)",Kraftvärmeprod!$B$1:$AV$1,0),FALSE))</f>
        <v>70.986000000000004</v>
      </c>
      <c r="G380" t="str">
        <f>IF(ISERROR(1/VLOOKUP($B380,Miljö!$B$1:$T$600,MATCH("Såld mängd produktionsspecifik fjärrvärme (GWh)",Miljö!$B$1:$T$1,0),FALSE)),"",VLOOKUP($B380,Miljö!$B$1:$T$600,MATCH("Såld mängd produktionsspecifik fjärrvärme (GWh)",Miljö!$B$1:$T$1,0),FALSE))</f>
        <v/>
      </c>
      <c r="J380" t="str">
        <f t="shared" si="5"/>
        <v>Vattenfall AB</v>
      </c>
    </row>
    <row r="381" spans="1:10">
      <c r="A381" s="2" t="s">
        <v>537</v>
      </c>
      <c r="B381" s="2" t="s">
        <v>545</v>
      </c>
      <c r="D381" t="str">
        <f>IF(ISERROR(1/VLOOKUP($B381,Kraftvärmeprod!$B$1:$D$600,MATCH("Total värmeproduktion i kraftvärmeverk i kombinerad drift (GWh)",Kraftvärmeprod!$B$1:$AV$1,0),FALSE)),"Ej kraftvärme","Alternativproduktionsmetoden")</f>
        <v>Ej kraftvärme</v>
      </c>
      <c r="E381" s="115" t="str">
        <f>IF(ISERROR(1/VLOOKUP($B381,Kraftvärmeprod!$B$1:$BD$600,MATCH("Total värmeproduktion i kraftvärmeverk i kombinerad drift (GWh)",Kraftvärmeprod!$B$1:$AV$1,0),FALSE)),"",VLOOKUP($B381,'Slutlig allokering kvv'!$B$1:$BC$479,MATCH(E$1,'Slutlig allokering kvv'!$B$1:$AU$1,0),FALSE))</f>
        <v/>
      </c>
      <c r="F381" t="str">
        <f>IF(ISERROR(1/VLOOKUP($B381,Kraftvärmeprod!$B$1:$AV$600,MATCH("Producerad elenergi i kraftvärmeverk (GWh)",Kraftvärmeprod!$B$1:$AV$1,0),FALSE)),"",VLOOKUP($B381,Kraftvärmeprod!$B$1:$AV$600,MATCH("Producerad elenergi i kraftvärmeverk (GWh)",Kraftvärmeprod!$B$1:$AV$1,0),FALSE))</f>
        <v/>
      </c>
      <c r="G381" t="str">
        <f>IF(ISERROR(1/VLOOKUP($B381,Miljö!$B$1:$T$600,MATCH("Såld mängd produktionsspecifik fjärrvärme (GWh)",Miljö!$B$1:$T$1,0),FALSE)),"",VLOOKUP($B381,Miljö!$B$1:$T$600,MATCH("Såld mängd produktionsspecifik fjärrvärme (GWh)",Miljö!$B$1:$T$1,0),FALSE))</f>
        <v/>
      </c>
      <c r="J381" t="str">
        <f t="shared" si="5"/>
        <v>Vattenfall AB</v>
      </c>
    </row>
    <row r="382" spans="1:10">
      <c r="A382" s="2" t="s">
        <v>537</v>
      </c>
      <c r="B382" s="2" t="s">
        <v>546</v>
      </c>
      <c r="D382" t="str">
        <f>IF(ISERROR(1/VLOOKUP($B382,Kraftvärmeprod!$B$1:$D$600,MATCH("Total värmeproduktion i kraftvärmeverk i kombinerad drift (GWh)",Kraftvärmeprod!$B$1:$AV$1,0),FALSE)),"Ej kraftvärme","Alternativproduktionsmetoden")</f>
        <v>Ej kraftvärme</v>
      </c>
      <c r="E382" s="115" t="str">
        <f>IF(ISERROR(1/VLOOKUP($B382,Kraftvärmeprod!$B$1:$BD$600,MATCH("Total värmeproduktion i kraftvärmeverk i kombinerad drift (GWh)",Kraftvärmeprod!$B$1:$AV$1,0),FALSE)),"",VLOOKUP($B382,'Slutlig allokering kvv'!$B$1:$BC$479,MATCH(E$1,'Slutlig allokering kvv'!$B$1:$AU$1,0),FALSE))</f>
        <v/>
      </c>
      <c r="F382" t="str">
        <f>IF(ISERROR(1/VLOOKUP($B382,Kraftvärmeprod!$B$1:$AV$600,MATCH("Producerad elenergi i kraftvärmeverk (GWh)",Kraftvärmeprod!$B$1:$AV$1,0),FALSE)),"",VLOOKUP($B382,Kraftvärmeprod!$B$1:$AV$600,MATCH("Producerad elenergi i kraftvärmeverk (GWh)",Kraftvärmeprod!$B$1:$AV$1,0),FALSE))</f>
        <v/>
      </c>
      <c r="G382" t="str">
        <f>IF(ISERROR(1/VLOOKUP($B382,Miljö!$B$1:$T$600,MATCH("Såld mängd produktionsspecifik fjärrvärme (GWh)",Miljö!$B$1:$T$1,0),FALSE)),"",VLOOKUP($B382,Miljö!$B$1:$T$600,MATCH("Såld mängd produktionsspecifik fjärrvärme (GWh)",Miljö!$B$1:$T$1,0),FALSE))</f>
        <v/>
      </c>
      <c r="J382" t="str">
        <f t="shared" si="5"/>
        <v>Vattenfall AB</v>
      </c>
    </row>
    <row r="383" spans="1:10">
      <c r="A383" s="2" t="s">
        <v>537</v>
      </c>
      <c r="B383" s="2" t="s">
        <v>547</v>
      </c>
      <c r="D383" t="str">
        <f>IF(ISERROR(1/VLOOKUP($B383,Kraftvärmeprod!$B$1:$D$600,MATCH("Total värmeproduktion i kraftvärmeverk i kombinerad drift (GWh)",Kraftvärmeprod!$B$1:$AV$1,0),FALSE)),"Ej kraftvärme","Alternativproduktionsmetoden")</f>
        <v>Alternativproduktionsmetoden</v>
      </c>
      <c r="E383" s="115">
        <f>IF(ISERROR(1/VLOOKUP($B383,Kraftvärmeprod!$B$1:$BD$600,MATCH("Total värmeproduktion i kraftvärmeverk i kombinerad drift (GWh)",Kraftvärmeprod!$B$1:$AV$1,0),FALSE)),"",VLOOKUP($B383,'Slutlig allokering kvv'!$B$1:$BC$479,MATCH(E$1,'Slutlig allokering kvv'!$B$1:$AU$1,0),FALSE))</f>
        <v>0.65561864406779669</v>
      </c>
      <c r="F383">
        <f>IF(ISERROR(1/VLOOKUP($B383,Kraftvärmeprod!$B$1:$AV$600,MATCH("Producerad elenergi i kraftvärmeverk (GWh)",Kraftvärmeprod!$B$1:$AV$1,0),FALSE)),"",VLOOKUP($B383,Kraftvärmeprod!$B$1:$AV$600,MATCH("Producerad elenergi i kraftvärmeverk (GWh)",Kraftvärmeprod!$B$1:$AV$1,0),FALSE))</f>
        <v>16.3</v>
      </c>
      <c r="G383">
        <f>IF(ISERROR(1/VLOOKUP($B383,Miljö!$B$1:$T$600,MATCH("Såld mängd produktionsspecifik fjärrvärme (GWh)",Miljö!$B$1:$T$1,0),FALSE)),"",VLOOKUP($B383,Miljö!$B$1:$T$600,MATCH("Såld mängd produktionsspecifik fjärrvärme (GWh)",Miljö!$B$1:$T$1,0),FALSE))</f>
        <v>168.2</v>
      </c>
      <c r="J383" t="str">
        <f t="shared" si="5"/>
        <v>Vattenfall AB</v>
      </c>
    </row>
    <row r="384" spans="1:10">
      <c r="A384" s="2" t="s">
        <v>537</v>
      </c>
      <c r="B384" s="2" t="s">
        <v>548</v>
      </c>
      <c r="D384" t="str">
        <f>IF(ISERROR(1/VLOOKUP($B384,Kraftvärmeprod!$B$1:$D$600,MATCH("Total värmeproduktion i kraftvärmeverk i kombinerad drift (GWh)",Kraftvärmeprod!$B$1:$AV$1,0),FALSE)),"Ej kraftvärme","Alternativproduktionsmetoden")</f>
        <v>Ej kraftvärme</v>
      </c>
      <c r="E384" s="115" t="str">
        <f>IF(ISERROR(1/VLOOKUP($B384,Kraftvärmeprod!$B$1:$BD$600,MATCH("Total värmeproduktion i kraftvärmeverk i kombinerad drift (GWh)",Kraftvärmeprod!$B$1:$AV$1,0),FALSE)),"",VLOOKUP($B384,'Slutlig allokering kvv'!$B$1:$BC$479,MATCH(E$1,'Slutlig allokering kvv'!$B$1:$AU$1,0),FALSE))</f>
        <v/>
      </c>
      <c r="F384" t="str">
        <f>IF(ISERROR(1/VLOOKUP($B384,Kraftvärmeprod!$B$1:$AV$600,MATCH("Producerad elenergi i kraftvärmeverk (GWh)",Kraftvärmeprod!$B$1:$AV$1,0),FALSE)),"",VLOOKUP($B384,Kraftvärmeprod!$B$1:$AV$600,MATCH("Producerad elenergi i kraftvärmeverk (GWh)",Kraftvärmeprod!$B$1:$AV$1,0),FALSE))</f>
        <v/>
      </c>
      <c r="G384">
        <f>IF(ISERROR(1/VLOOKUP($B384,Miljö!$B$1:$T$600,MATCH("Såld mängd produktionsspecifik fjärrvärme (GWh)",Miljö!$B$1:$T$1,0),FALSE)),"",VLOOKUP($B384,Miljö!$B$1:$T$600,MATCH("Såld mängd produktionsspecifik fjärrvärme (GWh)",Miljö!$B$1:$T$1,0),FALSE))</f>
        <v>52.8</v>
      </c>
      <c r="J384" t="str">
        <f t="shared" si="5"/>
        <v>Vattenfall AB</v>
      </c>
    </row>
    <row r="385" spans="1:10">
      <c r="A385" s="2" t="s">
        <v>550</v>
      </c>
      <c r="B385" s="2" t="s">
        <v>551</v>
      </c>
      <c r="D385" t="str">
        <f>IF(ISERROR(1/VLOOKUP($B385,Kraftvärmeprod!$B$1:$D$600,MATCH("Total värmeproduktion i kraftvärmeverk i kombinerad drift (GWh)",Kraftvärmeprod!$B$1:$AV$1,0),FALSE)),"Ej kraftvärme","Alternativproduktionsmetoden")</f>
        <v>Ej kraftvärme</v>
      </c>
      <c r="E385" s="115" t="str">
        <f>IF(ISERROR(1/VLOOKUP($B385,Kraftvärmeprod!$B$1:$BD$600,MATCH("Total värmeproduktion i kraftvärmeverk i kombinerad drift (GWh)",Kraftvärmeprod!$B$1:$AV$1,0),FALSE)),"",VLOOKUP($B385,'Slutlig allokering kvv'!$B$1:$BC$479,MATCH(E$1,'Slutlig allokering kvv'!$B$1:$AU$1,0),FALSE))</f>
        <v/>
      </c>
      <c r="F385" t="str">
        <f>IF(ISERROR(1/VLOOKUP($B385,Kraftvärmeprod!$B$1:$AV$600,MATCH("Producerad elenergi i kraftvärmeverk (GWh)",Kraftvärmeprod!$B$1:$AV$1,0),FALSE)),"",VLOOKUP($B385,Kraftvärmeprod!$B$1:$AV$600,MATCH("Producerad elenergi i kraftvärmeverk (GWh)",Kraftvärmeprod!$B$1:$AV$1,0),FALSE))</f>
        <v/>
      </c>
      <c r="G385" t="str">
        <f>IF(ISERROR(1/VLOOKUP($B385,Miljö!$B$1:$T$600,MATCH("Såld mängd produktionsspecifik fjärrvärme (GWh)",Miljö!$B$1:$T$1,0),FALSE)),"",VLOOKUP($B385,Miljö!$B$1:$T$600,MATCH("Såld mängd produktionsspecifik fjärrvärme (GWh)",Miljö!$B$1:$T$1,0),FALSE))</f>
        <v/>
      </c>
      <c r="J385" t="str">
        <f t="shared" si="5"/>
        <v>Vimmerby Energi &amp; Miljö AB</v>
      </c>
    </row>
    <row r="386" spans="1:10">
      <c r="A386" s="2" t="s">
        <v>550</v>
      </c>
      <c r="B386" s="2" t="s">
        <v>552</v>
      </c>
      <c r="D386" t="str">
        <f>IF(ISERROR(1/VLOOKUP($B386,Kraftvärmeprod!$B$1:$D$600,MATCH("Total värmeproduktion i kraftvärmeverk i kombinerad drift (GWh)",Kraftvärmeprod!$B$1:$AV$1,0),FALSE)),"Ej kraftvärme","Alternativproduktionsmetoden")</f>
        <v>Ej kraftvärme</v>
      </c>
      <c r="E386" s="115" t="str">
        <f>IF(ISERROR(1/VLOOKUP($B386,Kraftvärmeprod!$B$1:$BD$600,MATCH("Total värmeproduktion i kraftvärmeverk i kombinerad drift (GWh)",Kraftvärmeprod!$B$1:$AV$1,0),FALSE)),"",VLOOKUP($B386,'Slutlig allokering kvv'!$B$1:$BC$479,MATCH(E$1,'Slutlig allokering kvv'!$B$1:$AU$1,0),FALSE))</f>
        <v/>
      </c>
      <c r="F386" t="str">
        <f>IF(ISERROR(1/VLOOKUP($B386,Kraftvärmeprod!$B$1:$AV$600,MATCH("Producerad elenergi i kraftvärmeverk (GWh)",Kraftvärmeprod!$B$1:$AV$1,0),FALSE)),"",VLOOKUP($B386,Kraftvärmeprod!$B$1:$AV$600,MATCH("Producerad elenergi i kraftvärmeverk (GWh)",Kraftvärmeprod!$B$1:$AV$1,0),FALSE))</f>
        <v/>
      </c>
      <c r="G386" t="str">
        <f>IF(ISERROR(1/VLOOKUP($B386,Miljö!$B$1:$T$600,MATCH("Såld mängd produktionsspecifik fjärrvärme (GWh)",Miljö!$B$1:$T$1,0),FALSE)),"",VLOOKUP($B386,Miljö!$B$1:$T$600,MATCH("Såld mängd produktionsspecifik fjärrvärme (GWh)",Miljö!$B$1:$T$1,0),FALSE))</f>
        <v/>
      </c>
      <c r="J386" t="str">
        <f t="shared" si="5"/>
        <v>Vimmerby Energi &amp; Miljö AB</v>
      </c>
    </row>
    <row r="387" spans="1:10">
      <c r="A387" s="2" t="s">
        <v>550</v>
      </c>
      <c r="B387" s="2" t="s">
        <v>553</v>
      </c>
      <c r="D387" t="str">
        <f>IF(ISERROR(1/VLOOKUP($B387,Kraftvärmeprod!$B$1:$D$600,MATCH("Total värmeproduktion i kraftvärmeverk i kombinerad drift (GWh)",Kraftvärmeprod!$B$1:$AV$1,0),FALSE)),"Ej kraftvärme","Alternativproduktionsmetoden")</f>
        <v>Ej kraftvärme</v>
      </c>
      <c r="E387" s="115" t="str">
        <f>IF(ISERROR(1/VLOOKUP($B387,Kraftvärmeprod!$B$1:$BD$600,MATCH("Total värmeproduktion i kraftvärmeverk i kombinerad drift (GWh)",Kraftvärmeprod!$B$1:$AV$1,0),FALSE)),"",VLOOKUP($B387,'Slutlig allokering kvv'!$B$1:$BC$479,MATCH(E$1,'Slutlig allokering kvv'!$B$1:$AU$1,0),FALSE))</f>
        <v/>
      </c>
      <c r="F387" t="str">
        <f>IF(ISERROR(1/VLOOKUP($B387,Kraftvärmeprod!$B$1:$AV$600,MATCH("Producerad elenergi i kraftvärmeverk (GWh)",Kraftvärmeprod!$B$1:$AV$1,0),FALSE)),"",VLOOKUP($B387,Kraftvärmeprod!$B$1:$AV$600,MATCH("Producerad elenergi i kraftvärmeverk (GWh)",Kraftvärmeprod!$B$1:$AV$1,0),FALSE))</f>
        <v/>
      </c>
      <c r="G387" t="str">
        <f>IF(ISERROR(1/VLOOKUP($B387,Miljö!$B$1:$T$600,MATCH("Såld mängd produktionsspecifik fjärrvärme (GWh)",Miljö!$B$1:$T$1,0),FALSE)),"",VLOOKUP($B387,Miljö!$B$1:$T$600,MATCH("Såld mängd produktionsspecifik fjärrvärme (GWh)",Miljö!$B$1:$T$1,0),FALSE))</f>
        <v/>
      </c>
      <c r="J387" t="str">
        <f t="shared" ref="J387:J450" si="6">A387</f>
        <v>Vimmerby Energi &amp; Miljö AB</v>
      </c>
    </row>
    <row r="388" spans="1:10">
      <c r="A388" s="2" t="s">
        <v>550</v>
      </c>
      <c r="B388" s="2" t="s">
        <v>554</v>
      </c>
      <c r="D388" t="str">
        <f>IF(ISERROR(1/VLOOKUP($B388,Kraftvärmeprod!$B$1:$D$600,MATCH("Total värmeproduktion i kraftvärmeverk i kombinerad drift (GWh)",Kraftvärmeprod!$B$1:$AV$1,0),FALSE)),"Ej kraftvärme","Alternativproduktionsmetoden")</f>
        <v>Ej kraftvärme</v>
      </c>
      <c r="E388" s="115" t="str">
        <f>IF(ISERROR(1/VLOOKUP($B388,Kraftvärmeprod!$B$1:$BD$600,MATCH("Total värmeproduktion i kraftvärmeverk i kombinerad drift (GWh)",Kraftvärmeprod!$B$1:$AV$1,0),FALSE)),"",VLOOKUP($B388,'Slutlig allokering kvv'!$B$1:$BC$479,MATCH(E$1,'Slutlig allokering kvv'!$B$1:$AU$1,0),FALSE))</f>
        <v/>
      </c>
      <c r="F388" t="str">
        <f>IF(ISERROR(1/VLOOKUP($B388,Kraftvärmeprod!$B$1:$AV$600,MATCH("Producerad elenergi i kraftvärmeverk (GWh)",Kraftvärmeprod!$B$1:$AV$1,0),FALSE)),"",VLOOKUP($B388,Kraftvärmeprod!$B$1:$AV$600,MATCH("Producerad elenergi i kraftvärmeverk (GWh)",Kraftvärmeprod!$B$1:$AV$1,0),FALSE))</f>
        <v/>
      </c>
      <c r="G388" t="str">
        <f>IF(ISERROR(1/VLOOKUP($B388,Miljö!$B$1:$T$600,MATCH("Såld mängd produktionsspecifik fjärrvärme (GWh)",Miljö!$B$1:$T$1,0),FALSE)),"",VLOOKUP($B388,Miljö!$B$1:$T$600,MATCH("Såld mängd produktionsspecifik fjärrvärme (GWh)",Miljö!$B$1:$T$1,0),FALSE))</f>
        <v/>
      </c>
      <c r="J388" t="str">
        <f t="shared" si="6"/>
        <v>Vimmerby Energi &amp; Miljö AB</v>
      </c>
    </row>
    <row r="389" spans="1:10">
      <c r="A389" s="2" t="s">
        <v>550</v>
      </c>
      <c r="B389" s="2" t="s">
        <v>555</v>
      </c>
      <c r="D389" t="str">
        <f>IF(ISERROR(1/VLOOKUP($B389,Kraftvärmeprod!$B$1:$D$600,MATCH("Total värmeproduktion i kraftvärmeverk i kombinerad drift (GWh)",Kraftvärmeprod!$B$1:$AV$1,0),FALSE)),"Ej kraftvärme","Alternativproduktionsmetoden")</f>
        <v>Alternativproduktionsmetoden</v>
      </c>
      <c r="E389" s="115">
        <f>IF(ISERROR(1/VLOOKUP($B389,Kraftvärmeprod!$B$1:$BD$600,MATCH("Total värmeproduktion i kraftvärmeverk i kombinerad drift (GWh)",Kraftvärmeprod!$B$1:$AV$1,0),FALSE)),"",VLOOKUP($B389,'Slutlig allokering kvv'!$B$1:$BC$479,MATCH(E$1,'Slutlig allokering kvv'!$B$1:$AU$1,0),FALSE))</f>
        <v>0.72102077031802125</v>
      </c>
      <c r="F389">
        <f>IF(ISERROR(1/VLOOKUP($B389,Kraftvärmeprod!$B$1:$AV$600,MATCH("Producerad elenergi i kraftvärmeverk (GWh)",Kraftvärmeprod!$B$1:$AV$1,0),FALSE)),"",VLOOKUP($B389,Kraftvärmeprod!$B$1:$AV$600,MATCH("Producerad elenergi i kraftvärmeverk (GWh)",Kraftvärmeprod!$B$1:$AV$1,0),FALSE))</f>
        <v>17.349</v>
      </c>
      <c r="G389" t="str">
        <f>IF(ISERROR(1/VLOOKUP($B389,Miljö!$B$1:$T$600,MATCH("Såld mängd produktionsspecifik fjärrvärme (GWh)",Miljö!$B$1:$T$1,0),FALSE)),"",VLOOKUP($B389,Miljö!$B$1:$T$600,MATCH("Såld mängd produktionsspecifik fjärrvärme (GWh)",Miljö!$B$1:$T$1,0),FALSE))</f>
        <v/>
      </c>
      <c r="J389" t="str">
        <f t="shared" si="6"/>
        <v>Vimmerby Energi &amp; Miljö AB</v>
      </c>
    </row>
    <row r="390" spans="1:10">
      <c r="A390" s="2" t="s">
        <v>556</v>
      </c>
      <c r="B390" s="2" t="s">
        <v>557</v>
      </c>
      <c r="D390" t="str">
        <f>IF(ISERROR(1/VLOOKUP($B390,Kraftvärmeprod!$B$1:$D$600,MATCH("Total värmeproduktion i kraftvärmeverk i kombinerad drift (GWh)",Kraftvärmeprod!$B$1:$AV$1,0),FALSE)),"Ej kraftvärme","Alternativproduktionsmetoden")</f>
        <v>Ej kraftvärme</v>
      </c>
      <c r="E390" s="115" t="str">
        <f>IF(ISERROR(1/VLOOKUP($B390,Kraftvärmeprod!$B$1:$BD$600,MATCH("Total värmeproduktion i kraftvärmeverk i kombinerad drift (GWh)",Kraftvärmeprod!$B$1:$AV$1,0),FALSE)),"",VLOOKUP($B390,'Slutlig allokering kvv'!$B$1:$BC$479,MATCH(E$1,'Slutlig allokering kvv'!$B$1:$AU$1,0),FALSE))</f>
        <v/>
      </c>
      <c r="F390" t="str">
        <f>IF(ISERROR(1/VLOOKUP($B390,Kraftvärmeprod!$B$1:$AV$600,MATCH("Producerad elenergi i kraftvärmeverk (GWh)",Kraftvärmeprod!$B$1:$AV$1,0),FALSE)),"",VLOOKUP($B390,Kraftvärmeprod!$B$1:$AV$600,MATCH("Producerad elenergi i kraftvärmeverk (GWh)",Kraftvärmeprod!$B$1:$AV$1,0),FALSE))</f>
        <v/>
      </c>
      <c r="G390" t="str">
        <f>IF(ISERROR(1/VLOOKUP($B390,Miljö!$B$1:$T$600,MATCH("Såld mängd produktionsspecifik fjärrvärme (GWh)",Miljö!$B$1:$T$1,0),FALSE)),"",VLOOKUP($B390,Miljö!$B$1:$T$600,MATCH("Såld mängd produktionsspecifik fjärrvärme (GWh)",Miljö!$B$1:$T$1,0),FALSE))</f>
        <v/>
      </c>
      <c r="J390" t="str">
        <f t="shared" si="6"/>
        <v>VänerEnergi AB</v>
      </c>
    </row>
    <row r="391" spans="1:10">
      <c r="A391" s="2" t="s">
        <v>556</v>
      </c>
      <c r="B391" s="2" t="s">
        <v>558</v>
      </c>
      <c r="D391" t="str">
        <f>IF(ISERROR(1/VLOOKUP($B391,Kraftvärmeprod!$B$1:$D$600,MATCH("Total värmeproduktion i kraftvärmeverk i kombinerad drift (GWh)",Kraftvärmeprod!$B$1:$AV$1,0),FALSE)),"Ej kraftvärme","Alternativproduktionsmetoden")</f>
        <v>Alternativproduktionsmetoden</v>
      </c>
      <c r="E391" s="115">
        <f>IF(ISERROR(1/VLOOKUP($B391,Kraftvärmeprod!$B$1:$BD$600,MATCH("Total värmeproduktion i kraftvärmeverk i kombinerad drift (GWh)",Kraftvärmeprod!$B$1:$AV$1,0),FALSE)),"",VLOOKUP($B391,'Slutlig allokering kvv'!$B$1:$BC$479,MATCH(E$1,'Slutlig allokering kvv'!$B$1:$AU$1,0),FALSE))</f>
        <v>0.86540295527156563</v>
      </c>
      <c r="F391">
        <f>IF(ISERROR(1/VLOOKUP($B391,Kraftvärmeprod!$B$1:$AV$600,MATCH("Producerad elenergi i kraftvärmeverk (GWh)",Kraftvärmeprod!$B$1:$AV$1,0),FALSE)),"",VLOOKUP($B391,Kraftvärmeprod!$B$1:$AV$600,MATCH("Producerad elenergi i kraftvärmeverk (GWh)",Kraftvärmeprod!$B$1:$AV$1,0),FALSE))</f>
        <v>8</v>
      </c>
      <c r="G391" t="str">
        <f>IF(ISERROR(1/VLOOKUP($B391,Miljö!$B$1:$T$600,MATCH("Såld mängd produktionsspecifik fjärrvärme (GWh)",Miljö!$B$1:$T$1,0),FALSE)),"",VLOOKUP($B391,Miljö!$B$1:$T$600,MATCH("Såld mängd produktionsspecifik fjärrvärme (GWh)",Miljö!$B$1:$T$1,0),FALSE))</f>
        <v/>
      </c>
      <c r="J391" t="str">
        <f t="shared" si="6"/>
        <v>VänerEnergi AB</v>
      </c>
    </row>
    <row r="392" spans="1:10">
      <c r="A392" s="2" t="s">
        <v>556</v>
      </c>
      <c r="B392" s="2" t="s">
        <v>559</v>
      </c>
      <c r="D392" t="str">
        <f>IF(ISERROR(1/VLOOKUP($B392,Kraftvärmeprod!$B$1:$D$600,MATCH("Total värmeproduktion i kraftvärmeverk i kombinerad drift (GWh)",Kraftvärmeprod!$B$1:$AV$1,0),FALSE)),"Ej kraftvärme","Alternativproduktionsmetoden")</f>
        <v>Alternativproduktionsmetoden</v>
      </c>
      <c r="E392" s="115">
        <f>IF(ISERROR(1/VLOOKUP($B392,Kraftvärmeprod!$B$1:$BD$600,MATCH("Total värmeproduktion i kraftvärmeverk i kombinerad drift (GWh)",Kraftvärmeprod!$B$1:$AV$1,0),FALSE)),"",VLOOKUP($B392,'Slutlig allokering kvv'!$B$1:$BC$479,MATCH(E$1,'Slutlig allokering kvv'!$B$1:$AU$1,0),FALSE))</f>
        <v>0.96469544648137184</v>
      </c>
      <c r="F392">
        <f>IF(ISERROR(1/VLOOKUP($B392,Kraftvärmeprod!$B$1:$AV$600,MATCH("Producerad elenergi i kraftvärmeverk (GWh)",Kraftvärmeprod!$B$1:$AV$1,0),FALSE)),"",VLOOKUP($B392,Kraftvärmeprod!$B$1:$AV$600,MATCH("Producerad elenergi i kraftvärmeverk (GWh)",Kraftvärmeprod!$B$1:$AV$1,0),FALSE))</f>
        <v>0.219</v>
      </c>
      <c r="G392" t="str">
        <f>IF(ISERROR(1/VLOOKUP($B392,Miljö!$B$1:$T$600,MATCH("Såld mängd produktionsspecifik fjärrvärme (GWh)",Miljö!$B$1:$T$1,0),FALSE)),"",VLOOKUP($B392,Miljö!$B$1:$T$600,MATCH("Såld mängd produktionsspecifik fjärrvärme (GWh)",Miljö!$B$1:$T$1,0),FALSE))</f>
        <v/>
      </c>
      <c r="J392" t="str">
        <f t="shared" si="6"/>
        <v>VänerEnergi AB</v>
      </c>
    </row>
    <row r="393" spans="1:10">
      <c r="A393" s="2" t="s">
        <v>560</v>
      </c>
      <c r="B393" s="2" t="s">
        <v>561</v>
      </c>
      <c r="D393" t="str">
        <f>IF(ISERROR(1/VLOOKUP($B393,Kraftvärmeprod!$B$1:$D$600,MATCH("Total värmeproduktion i kraftvärmeverk i kombinerad drift (GWh)",Kraftvärmeprod!$B$1:$AV$1,0),FALSE)),"Ej kraftvärme","Alternativproduktionsmetoden")</f>
        <v>Ej kraftvärme</v>
      </c>
      <c r="E393" s="115" t="str">
        <f>IF(ISERROR(1/VLOOKUP($B393,Kraftvärmeprod!$B$1:$BD$600,MATCH("Total värmeproduktion i kraftvärmeverk i kombinerad drift (GWh)",Kraftvärmeprod!$B$1:$AV$1,0),FALSE)),"",VLOOKUP($B393,'Slutlig allokering kvv'!$B$1:$BC$479,MATCH(E$1,'Slutlig allokering kvv'!$B$1:$AU$1,0),FALSE))</f>
        <v/>
      </c>
      <c r="F393" t="str">
        <f>IF(ISERROR(1/VLOOKUP($B393,Kraftvärmeprod!$B$1:$AV$600,MATCH("Producerad elenergi i kraftvärmeverk (GWh)",Kraftvärmeprod!$B$1:$AV$1,0),FALSE)),"",VLOOKUP($B393,Kraftvärmeprod!$B$1:$AV$600,MATCH("Producerad elenergi i kraftvärmeverk (GWh)",Kraftvärmeprod!$B$1:$AV$1,0),FALSE))</f>
        <v/>
      </c>
      <c r="G393" t="str">
        <f>IF(ISERROR(1/VLOOKUP($B393,Miljö!$B$1:$T$600,MATCH("Såld mängd produktionsspecifik fjärrvärme (GWh)",Miljö!$B$1:$T$1,0),FALSE)),"",VLOOKUP($B393,Miljö!$B$1:$T$600,MATCH("Såld mängd produktionsspecifik fjärrvärme (GWh)",Miljö!$B$1:$T$1,0),FALSE))</f>
        <v/>
      </c>
      <c r="J393" t="str">
        <f t="shared" si="6"/>
        <v>Värmevärden AB</v>
      </c>
    </row>
    <row r="394" spans="1:10">
      <c r="A394" s="2" t="s">
        <v>560</v>
      </c>
      <c r="B394" s="2" t="s">
        <v>562</v>
      </c>
      <c r="D394" t="str">
        <f>IF(ISERROR(1/VLOOKUP($B394,Kraftvärmeprod!$B$1:$D$600,MATCH("Total värmeproduktion i kraftvärmeverk i kombinerad drift (GWh)",Kraftvärmeprod!$B$1:$AV$1,0),FALSE)),"Ej kraftvärme","Alternativproduktionsmetoden")</f>
        <v>Ej kraftvärme</v>
      </c>
      <c r="E394" s="115" t="str">
        <f>IF(ISERROR(1/VLOOKUP($B394,Kraftvärmeprod!$B$1:$BD$600,MATCH("Total värmeproduktion i kraftvärmeverk i kombinerad drift (GWh)",Kraftvärmeprod!$B$1:$AV$1,0),FALSE)),"",VLOOKUP($B394,'Slutlig allokering kvv'!$B$1:$BC$479,MATCH(E$1,'Slutlig allokering kvv'!$B$1:$AU$1,0),FALSE))</f>
        <v/>
      </c>
      <c r="F394" t="str">
        <f>IF(ISERROR(1/VLOOKUP($B394,Kraftvärmeprod!$B$1:$AV$600,MATCH("Producerad elenergi i kraftvärmeverk (GWh)",Kraftvärmeprod!$B$1:$AV$1,0),FALSE)),"",VLOOKUP($B394,Kraftvärmeprod!$B$1:$AV$600,MATCH("Producerad elenergi i kraftvärmeverk (GWh)",Kraftvärmeprod!$B$1:$AV$1,0),FALSE))</f>
        <v/>
      </c>
      <c r="G394" t="str">
        <f>IF(ISERROR(1/VLOOKUP($B394,Miljö!$B$1:$T$600,MATCH("Såld mängd produktionsspecifik fjärrvärme (GWh)",Miljö!$B$1:$T$1,0),FALSE)),"",VLOOKUP($B394,Miljö!$B$1:$T$600,MATCH("Såld mängd produktionsspecifik fjärrvärme (GWh)",Miljö!$B$1:$T$1,0),FALSE))</f>
        <v/>
      </c>
      <c r="J394" t="str">
        <f t="shared" si="6"/>
        <v>Värmevärden AB</v>
      </c>
    </row>
    <row r="395" spans="1:10">
      <c r="A395" s="2" t="s">
        <v>560</v>
      </c>
      <c r="B395" s="2" t="s">
        <v>563</v>
      </c>
      <c r="D395" t="str">
        <f>IF(ISERROR(1/VLOOKUP($B395,Kraftvärmeprod!$B$1:$D$600,MATCH("Total värmeproduktion i kraftvärmeverk i kombinerad drift (GWh)",Kraftvärmeprod!$B$1:$AV$1,0),FALSE)),"Ej kraftvärme","Alternativproduktionsmetoden")</f>
        <v>Ej kraftvärme</v>
      </c>
      <c r="E395" s="115" t="str">
        <f>IF(ISERROR(1/VLOOKUP($B395,Kraftvärmeprod!$B$1:$BD$600,MATCH("Total värmeproduktion i kraftvärmeverk i kombinerad drift (GWh)",Kraftvärmeprod!$B$1:$AV$1,0),FALSE)),"",VLOOKUP($B395,'Slutlig allokering kvv'!$B$1:$BC$479,MATCH(E$1,'Slutlig allokering kvv'!$B$1:$AU$1,0),FALSE))</f>
        <v/>
      </c>
      <c r="F395" t="str">
        <f>IF(ISERROR(1/VLOOKUP($B395,Kraftvärmeprod!$B$1:$AV$600,MATCH("Producerad elenergi i kraftvärmeverk (GWh)",Kraftvärmeprod!$B$1:$AV$1,0),FALSE)),"",VLOOKUP($B395,Kraftvärmeprod!$B$1:$AV$600,MATCH("Producerad elenergi i kraftvärmeverk (GWh)",Kraftvärmeprod!$B$1:$AV$1,0),FALSE))</f>
        <v/>
      </c>
      <c r="G395" t="str">
        <f>IF(ISERROR(1/VLOOKUP($B395,Miljö!$B$1:$T$600,MATCH("Såld mängd produktionsspecifik fjärrvärme (GWh)",Miljö!$B$1:$T$1,0),FALSE)),"",VLOOKUP($B395,Miljö!$B$1:$T$600,MATCH("Såld mängd produktionsspecifik fjärrvärme (GWh)",Miljö!$B$1:$T$1,0),FALSE))</f>
        <v/>
      </c>
      <c r="J395" t="str">
        <f t="shared" si="6"/>
        <v>Värmevärden AB</v>
      </c>
    </row>
    <row r="396" spans="1:10">
      <c r="A396" s="2" t="s">
        <v>560</v>
      </c>
      <c r="B396" s="2" t="s">
        <v>564</v>
      </c>
      <c r="D396" t="str">
        <f>IF(ISERROR(1/VLOOKUP($B396,Kraftvärmeprod!$B$1:$D$600,MATCH("Total värmeproduktion i kraftvärmeverk i kombinerad drift (GWh)",Kraftvärmeprod!$B$1:$AV$1,0),FALSE)),"Ej kraftvärme","Alternativproduktionsmetoden")</f>
        <v>Ej kraftvärme</v>
      </c>
      <c r="E396" s="115" t="str">
        <f>IF(ISERROR(1/VLOOKUP($B396,Kraftvärmeprod!$B$1:$BD$600,MATCH("Total värmeproduktion i kraftvärmeverk i kombinerad drift (GWh)",Kraftvärmeprod!$B$1:$AV$1,0),FALSE)),"",VLOOKUP($B396,'Slutlig allokering kvv'!$B$1:$BC$479,MATCH(E$1,'Slutlig allokering kvv'!$B$1:$AU$1,0),FALSE))</f>
        <v/>
      </c>
      <c r="F396" t="str">
        <f>IF(ISERROR(1/VLOOKUP($B396,Kraftvärmeprod!$B$1:$AV$600,MATCH("Producerad elenergi i kraftvärmeverk (GWh)",Kraftvärmeprod!$B$1:$AV$1,0),FALSE)),"",VLOOKUP($B396,Kraftvärmeprod!$B$1:$AV$600,MATCH("Producerad elenergi i kraftvärmeverk (GWh)",Kraftvärmeprod!$B$1:$AV$1,0),FALSE))</f>
        <v/>
      </c>
      <c r="G396" t="str">
        <f>IF(ISERROR(1/VLOOKUP($B396,Miljö!$B$1:$T$600,MATCH("Såld mängd produktionsspecifik fjärrvärme (GWh)",Miljö!$B$1:$T$1,0),FALSE)),"",VLOOKUP($B396,Miljö!$B$1:$T$600,MATCH("Såld mängd produktionsspecifik fjärrvärme (GWh)",Miljö!$B$1:$T$1,0),FALSE))</f>
        <v/>
      </c>
      <c r="J396" t="str">
        <f t="shared" si="6"/>
        <v>Värmevärden AB</v>
      </c>
    </row>
    <row r="397" spans="1:10">
      <c r="A397" s="2" t="s">
        <v>560</v>
      </c>
      <c r="B397" s="2" t="s">
        <v>565</v>
      </c>
      <c r="D397" t="str">
        <f>IF(ISERROR(1/VLOOKUP($B397,Kraftvärmeprod!$B$1:$D$600,MATCH("Total värmeproduktion i kraftvärmeverk i kombinerad drift (GWh)",Kraftvärmeprod!$B$1:$AV$1,0),FALSE)),"Ej kraftvärme","Alternativproduktionsmetoden")</f>
        <v>Ej kraftvärme</v>
      </c>
      <c r="E397" s="115" t="str">
        <f>IF(ISERROR(1/VLOOKUP($B397,Kraftvärmeprod!$B$1:$BD$600,MATCH("Total värmeproduktion i kraftvärmeverk i kombinerad drift (GWh)",Kraftvärmeprod!$B$1:$AV$1,0),FALSE)),"",VLOOKUP($B397,'Slutlig allokering kvv'!$B$1:$BC$479,MATCH(E$1,'Slutlig allokering kvv'!$B$1:$AU$1,0),FALSE))</f>
        <v/>
      </c>
      <c r="F397" t="str">
        <f>IF(ISERROR(1/VLOOKUP($B397,Kraftvärmeprod!$B$1:$AV$600,MATCH("Producerad elenergi i kraftvärmeverk (GWh)",Kraftvärmeprod!$B$1:$AV$1,0),FALSE)),"",VLOOKUP($B397,Kraftvärmeprod!$B$1:$AV$600,MATCH("Producerad elenergi i kraftvärmeverk (GWh)",Kraftvärmeprod!$B$1:$AV$1,0),FALSE))</f>
        <v/>
      </c>
      <c r="G397" t="str">
        <f>IF(ISERROR(1/VLOOKUP($B397,Miljö!$B$1:$T$600,MATCH("Såld mängd produktionsspecifik fjärrvärme (GWh)",Miljö!$B$1:$T$1,0),FALSE)),"",VLOOKUP($B397,Miljö!$B$1:$T$600,MATCH("Såld mängd produktionsspecifik fjärrvärme (GWh)",Miljö!$B$1:$T$1,0),FALSE))</f>
        <v/>
      </c>
      <c r="J397" t="str">
        <f t="shared" si="6"/>
        <v>Värmevärden AB</v>
      </c>
    </row>
    <row r="398" spans="1:10">
      <c r="A398" s="2" t="s">
        <v>560</v>
      </c>
      <c r="B398" s="2" t="s">
        <v>566</v>
      </c>
      <c r="D398" t="str">
        <f>IF(ISERROR(1/VLOOKUP($B398,Kraftvärmeprod!$B$1:$D$600,MATCH("Total värmeproduktion i kraftvärmeverk i kombinerad drift (GWh)",Kraftvärmeprod!$B$1:$AV$1,0),FALSE)),"Ej kraftvärme","Alternativproduktionsmetoden")</f>
        <v>Alternativproduktionsmetoden</v>
      </c>
      <c r="E398" s="115">
        <f>IF(ISERROR(1/VLOOKUP($B398,Kraftvärmeprod!$B$1:$BD$600,MATCH("Total värmeproduktion i kraftvärmeverk i kombinerad drift (GWh)",Kraftvärmeprod!$B$1:$AV$1,0),FALSE)),"",VLOOKUP($B398,'Slutlig allokering kvv'!$B$1:$BC$479,MATCH(E$1,'Slutlig allokering kvv'!$B$1:$AU$1,0),FALSE))</f>
        <v>0.77409831249999994</v>
      </c>
      <c r="F398">
        <f>IF(ISERROR(1/VLOOKUP($B398,Kraftvärmeprod!$B$1:$AV$600,MATCH("Producerad elenergi i kraftvärmeverk (GWh)",Kraftvärmeprod!$B$1:$AV$1,0),FALSE)),"",VLOOKUP($B398,Kraftvärmeprod!$B$1:$AV$600,MATCH("Producerad elenergi i kraftvärmeverk (GWh)",Kraftvärmeprod!$B$1:$AV$1,0),FALSE))</f>
        <v>0.25800000000000001</v>
      </c>
      <c r="G398" t="str">
        <f>IF(ISERROR(1/VLOOKUP($B398,Miljö!$B$1:$T$600,MATCH("Såld mängd produktionsspecifik fjärrvärme (GWh)",Miljö!$B$1:$T$1,0),FALSE)),"",VLOOKUP($B398,Miljö!$B$1:$T$600,MATCH("Såld mängd produktionsspecifik fjärrvärme (GWh)",Miljö!$B$1:$T$1,0),FALSE))</f>
        <v/>
      </c>
      <c r="J398" t="str">
        <f t="shared" si="6"/>
        <v>Värmevärden AB</v>
      </c>
    </row>
    <row r="399" spans="1:10">
      <c r="A399" s="2" t="s">
        <v>560</v>
      </c>
      <c r="B399" s="2" t="s">
        <v>567</v>
      </c>
      <c r="D399" t="str">
        <f>IF(ISERROR(1/VLOOKUP($B399,Kraftvärmeprod!$B$1:$D$600,MATCH("Total värmeproduktion i kraftvärmeverk i kombinerad drift (GWh)",Kraftvärmeprod!$B$1:$AV$1,0),FALSE)),"Ej kraftvärme","Alternativproduktionsmetoden")</f>
        <v>Alternativproduktionsmetoden</v>
      </c>
      <c r="E399" s="115">
        <f>IF(ISERROR(1/VLOOKUP($B399,Kraftvärmeprod!$B$1:$BD$600,MATCH("Total värmeproduktion i kraftvärmeverk i kombinerad drift (GWh)",Kraftvärmeprod!$B$1:$AV$1,0),FALSE)),"",VLOOKUP($B399,'Slutlig allokering kvv'!$B$1:$BC$479,MATCH(E$1,'Slutlig allokering kvv'!$B$1:$AU$1,0),FALSE))</f>
        <v>0.82313619477245581</v>
      </c>
      <c r="F399">
        <f>IF(ISERROR(1/VLOOKUP($B399,Kraftvärmeprod!$B$1:$AV$600,MATCH("Producerad elenergi i kraftvärmeverk (GWh)",Kraftvärmeprod!$B$1:$AV$1,0),FALSE)),"",VLOOKUP($B399,Kraftvärmeprod!$B$1:$AV$600,MATCH("Producerad elenergi i kraftvärmeverk (GWh)",Kraftvärmeprod!$B$1:$AV$1,0),FALSE))</f>
        <v>7.2690000000000001</v>
      </c>
      <c r="G399" t="str">
        <f>IF(ISERROR(1/VLOOKUP($B399,Miljö!$B$1:$T$600,MATCH("Såld mängd produktionsspecifik fjärrvärme (GWh)",Miljö!$B$1:$T$1,0),FALSE)),"",VLOOKUP($B399,Miljö!$B$1:$T$600,MATCH("Såld mängd produktionsspecifik fjärrvärme (GWh)",Miljö!$B$1:$T$1,0),FALSE))</f>
        <v/>
      </c>
      <c r="J399" t="str">
        <f t="shared" si="6"/>
        <v>Värmevärden AB</v>
      </c>
    </row>
    <row r="400" spans="1:10">
      <c r="A400" s="2" t="s">
        <v>560</v>
      </c>
      <c r="B400" s="2" t="s">
        <v>568</v>
      </c>
      <c r="D400" t="str">
        <f>IF(ISERROR(1/VLOOKUP($B400,Kraftvärmeprod!$B$1:$D$600,MATCH("Total värmeproduktion i kraftvärmeverk i kombinerad drift (GWh)",Kraftvärmeprod!$B$1:$AV$1,0),FALSE)),"Ej kraftvärme","Alternativproduktionsmetoden")</f>
        <v>Ej kraftvärme</v>
      </c>
      <c r="E400" s="115" t="str">
        <f>IF(ISERROR(1/VLOOKUP($B400,Kraftvärmeprod!$B$1:$BD$600,MATCH("Total värmeproduktion i kraftvärmeverk i kombinerad drift (GWh)",Kraftvärmeprod!$B$1:$AV$1,0),FALSE)),"",VLOOKUP($B400,'Slutlig allokering kvv'!$B$1:$BC$479,MATCH(E$1,'Slutlig allokering kvv'!$B$1:$AU$1,0),FALSE))</f>
        <v/>
      </c>
      <c r="F400" t="str">
        <f>IF(ISERROR(1/VLOOKUP($B400,Kraftvärmeprod!$B$1:$AV$600,MATCH("Producerad elenergi i kraftvärmeverk (GWh)",Kraftvärmeprod!$B$1:$AV$1,0),FALSE)),"",VLOOKUP($B400,Kraftvärmeprod!$B$1:$AV$600,MATCH("Producerad elenergi i kraftvärmeverk (GWh)",Kraftvärmeprod!$B$1:$AV$1,0),FALSE))</f>
        <v/>
      </c>
      <c r="G400" t="str">
        <f>IF(ISERROR(1/VLOOKUP($B400,Miljö!$B$1:$T$600,MATCH("Såld mängd produktionsspecifik fjärrvärme (GWh)",Miljö!$B$1:$T$1,0),FALSE)),"",VLOOKUP($B400,Miljö!$B$1:$T$600,MATCH("Såld mängd produktionsspecifik fjärrvärme (GWh)",Miljö!$B$1:$T$1,0),FALSE))</f>
        <v/>
      </c>
      <c r="J400" t="str">
        <f t="shared" si="6"/>
        <v>Värmevärden AB</v>
      </c>
    </row>
    <row r="401" spans="1:10">
      <c r="A401" s="2" t="s">
        <v>560</v>
      </c>
      <c r="B401" s="2" t="s">
        <v>569</v>
      </c>
      <c r="D401" t="str">
        <f>IF(ISERROR(1/VLOOKUP($B401,Kraftvärmeprod!$B$1:$D$600,MATCH("Total värmeproduktion i kraftvärmeverk i kombinerad drift (GWh)",Kraftvärmeprod!$B$1:$AV$1,0),FALSE)),"Ej kraftvärme","Alternativproduktionsmetoden")</f>
        <v>Ej kraftvärme</v>
      </c>
      <c r="E401" s="115" t="str">
        <f>IF(ISERROR(1/VLOOKUP($B401,Kraftvärmeprod!$B$1:$BD$600,MATCH("Total värmeproduktion i kraftvärmeverk i kombinerad drift (GWh)",Kraftvärmeprod!$B$1:$AV$1,0),FALSE)),"",VLOOKUP($B401,'Slutlig allokering kvv'!$B$1:$BC$479,MATCH(E$1,'Slutlig allokering kvv'!$B$1:$AU$1,0),FALSE))</f>
        <v/>
      </c>
      <c r="F401" t="str">
        <f>IF(ISERROR(1/VLOOKUP($B401,Kraftvärmeprod!$B$1:$AV$600,MATCH("Producerad elenergi i kraftvärmeverk (GWh)",Kraftvärmeprod!$B$1:$AV$1,0),FALSE)),"",VLOOKUP($B401,Kraftvärmeprod!$B$1:$AV$600,MATCH("Producerad elenergi i kraftvärmeverk (GWh)",Kraftvärmeprod!$B$1:$AV$1,0),FALSE))</f>
        <v/>
      </c>
      <c r="G401" t="str">
        <f>IF(ISERROR(1/VLOOKUP($B401,Miljö!$B$1:$T$600,MATCH("Såld mängd produktionsspecifik fjärrvärme (GWh)",Miljö!$B$1:$T$1,0),FALSE)),"",VLOOKUP($B401,Miljö!$B$1:$T$600,MATCH("Såld mängd produktionsspecifik fjärrvärme (GWh)",Miljö!$B$1:$T$1,0),FALSE))</f>
        <v/>
      </c>
      <c r="J401" t="str">
        <f t="shared" si="6"/>
        <v>Värmevärden AB</v>
      </c>
    </row>
    <row r="402" spans="1:10">
      <c r="A402" s="2" t="s">
        <v>560</v>
      </c>
      <c r="B402" s="2" t="s">
        <v>570</v>
      </c>
      <c r="D402" t="str">
        <f>IF(ISERROR(1/VLOOKUP($B402,Kraftvärmeprod!$B$1:$D$600,MATCH("Total värmeproduktion i kraftvärmeverk i kombinerad drift (GWh)",Kraftvärmeprod!$B$1:$AV$1,0),FALSE)),"Ej kraftvärme","Alternativproduktionsmetoden")</f>
        <v>Ej kraftvärme</v>
      </c>
      <c r="E402" s="115" t="str">
        <f>IF(ISERROR(1/VLOOKUP($B402,Kraftvärmeprod!$B$1:$BD$600,MATCH("Total värmeproduktion i kraftvärmeverk i kombinerad drift (GWh)",Kraftvärmeprod!$B$1:$AV$1,0),FALSE)),"",VLOOKUP($B402,'Slutlig allokering kvv'!$B$1:$BC$479,MATCH(E$1,'Slutlig allokering kvv'!$B$1:$AU$1,0),FALSE))</f>
        <v/>
      </c>
      <c r="F402" t="str">
        <f>IF(ISERROR(1/VLOOKUP($B402,Kraftvärmeprod!$B$1:$AV$600,MATCH("Producerad elenergi i kraftvärmeverk (GWh)",Kraftvärmeprod!$B$1:$AV$1,0),FALSE)),"",VLOOKUP($B402,Kraftvärmeprod!$B$1:$AV$600,MATCH("Producerad elenergi i kraftvärmeverk (GWh)",Kraftvärmeprod!$B$1:$AV$1,0),FALSE))</f>
        <v/>
      </c>
      <c r="G402" t="str">
        <f>IF(ISERROR(1/VLOOKUP($B402,Miljö!$B$1:$T$600,MATCH("Såld mängd produktionsspecifik fjärrvärme (GWh)",Miljö!$B$1:$T$1,0),FALSE)),"",VLOOKUP($B402,Miljö!$B$1:$T$600,MATCH("Såld mängd produktionsspecifik fjärrvärme (GWh)",Miljö!$B$1:$T$1,0),FALSE))</f>
        <v/>
      </c>
      <c r="J402" t="str">
        <f t="shared" si="6"/>
        <v>Värmevärden AB</v>
      </c>
    </row>
    <row r="403" spans="1:10">
      <c r="A403" s="2" t="s">
        <v>560</v>
      </c>
      <c r="B403" s="2" t="s">
        <v>571</v>
      </c>
      <c r="D403" t="str">
        <f>IF(ISERROR(1/VLOOKUP($B403,Kraftvärmeprod!$B$1:$D$600,MATCH("Total värmeproduktion i kraftvärmeverk i kombinerad drift (GWh)",Kraftvärmeprod!$B$1:$AV$1,0),FALSE)),"Ej kraftvärme","Alternativproduktionsmetoden")</f>
        <v>Ej kraftvärme</v>
      </c>
      <c r="E403" s="115" t="str">
        <f>IF(ISERROR(1/VLOOKUP($B403,Kraftvärmeprod!$B$1:$BD$600,MATCH("Total värmeproduktion i kraftvärmeverk i kombinerad drift (GWh)",Kraftvärmeprod!$B$1:$AV$1,0),FALSE)),"",VLOOKUP($B403,'Slutlig allokering kvv'!$B$1:$BC$479,MATCH(E$1,'Slutlig allokering kvv'!$B$1:$AU$1,0),FALSE))</f>
        <v/>
      </c>
      <c r="F403" t="str">
        <f>IF(ISERROR(1/VLOOKUP($B403,Kraftvärmeprod!$B$1:$AV$600,MATCH("Producerad elenergi i kraftvärmeverk (GWh)",Kraftvärmeprod!$B$1:$AV$1,0),FALSE)),"",VLOOKUP($B403,Kraftvärmeprod!$B$1:$AV$600,MATCH("Producerad elenergi i kraftvärmeverk (GWh)",Kraftvärmeprod!$B$1:$AV$1,0),FALSE))</f>
        <v/>
      </c>
      <c r="G403" t="str">
        <f>IF(ISERROR(1/VLOOKUP($B403,Miljö!$B$1:$T$600,MATCH("Såld mängd produktionsspecifik fjärrvärme (GWh)",Miljö!$B$1:$T$1,0),FALSE)),"",VLOOKUP($B403,Miljö!$B$1:$T$600,MATCH("Såld mängd produktionsspecifik fjärrvärme (GWh)",Miljö!$B$1:$T$1,0),FALSE))</f>
        <v/>
      </c>
      <c r="J403" t="str">
        <f t="shared" si="6"/>
        <v>Värmevärden AB</v>
      </c>
    </row>
    <row r="404" spans="1:10">
      <c r="A404" s="2" t="s">
        <v>560</v>
      </c>
      <c r="B404" s="2" t="s">
        <v>572</v>
      </c>
      <c r="D404" t="str">
        <f>IF(ISERROR(1/VLOOKUP($B404,Kraftvärmeprod!$B$1:$D$600,MATCH("Total värmeproduktion i kraftvärmeverk i kombinerad drift (GWh)",Kraftvärmeprod!$B$1:$AV$1,0),FALSE)),"Ej kraftvärme","Alternativproduktionsmetoden")</f>
        <v>Ej kraftvärme</v>
      </c>
      <c r="E404" s="115" t="str">
        <f>IF(ISERROR(1/VLOOKUP($B404,Kraftvärmeprod!$B$1:$BD$600,MATCH("Total värmeproduktion i kraftvärmeverk i kombinerad drift (GWh)",Kraftvärmeprod!$B$1:$AV$1,0),FALSE)),"",VLOOKUP($B404,'Slutlig allokering kvv'!$B$1:$BC$479,MATCH(E$1,'Slutlig allokering kvv'!$B$1:$AU$1,0),FALSE))</f>
        <v/>
      </c>
      <c r="F404" t="str">
        <f>IF(ISERROR(1/VLOOKUP($B404,Kraftvärmeprod!$B$1:$AV$600,MATCH("Producerad elenergi i kraftvärmeverk (GWh)",Kraftvärmeprod!$B$1:$AV$1,0),FALSE)),"",VLOOKUP($B404,Kraftvärmeprod!$B$1:$AV$600,MATCH("Producerad elenergi i kraftvärmeverk (GWh)",Kraftvärmeprod!$B$1:$AV$1,0),FALSE))</f>
        <v/>
      </c>
      <c r="G404" t="str">
        <f>IF(ISERROR(1/VLOOKUP($B404,Miljö!$B$1:$T$600,MATCH("Såld mängd produktionsspecifik fjärrvärme (GWh)",Miljö!$B$1:$T$1,0),FALSE)),"",VLOOKUP($B404,Miljö!$B$1:$T$600,MATCH("Såld mängd produktionsspecifik fjärrvärme (GWh)",Miljö!$B$1:$T$1,0),FALSE))</f>
        <v/>
      </c>
      <c r="J404" t="str">
        <f t="shared" si="6"/>
        <v>Värmevärden AB</v>
      </c>
    </row>
    <row r="405" spans="1:10">
      <c r="A405" s="2" t="s">
        <v>560</v>
      </c>
      <c r="B405" s="2" t="s">
        <v>573</v>
      </c>
      <c r="D405" t="str">
        <f>IF(ISERROR(1/VLOOKUP($B405,Kraftvärmeprod!$B$1:$D$600,MATCH("Total värmeproduktion i kraftvärmeverk i kombinerad drift (GWh)",Kraftvärmeprod!$B$1:$AV$1,0),FALSE)),"Ej kraftvärme","Alternativproduktionsmetoden")</f>
        <v>Ej kraftvärme</v>
      </c>
      <c r="E405" s="115" t="str">
        <f>IF(ISERROR(1/VLOOKUP($B405,Kraftvärmeprod!$B$1:$BD$600,MATCH("Total värmeproduktion i kraftvärmeverk i kombinerad drift (GWh)",Kraftvärmeprod!$B$1:$AV$1,0),FALSE)),"",VLOOKUP($B405,'Slutlig allokering kvv'!$B$1:$BC$479,MATCH(E$1,'Slutlig allokering kvv'!$B$1:$AU$1,0),FALSE))</f>
        <v/>
      </c>
      <c r="F405" t="str">
        <f>IF(ISERROR(1/VLOOKUP($B405,Kraftvärmeprod!$B$1:$AV$600,MATCH("Producerad elenergi i kraftvärmeverk (GWh)",Kraftvärmeprod!$B$1:$AV$1,0),FALSE)),"",VLOOKUP($B405,Kraftvärmeprod!$B$1:$AV$600,MATCH("Producerad elenergi i kraftvärmeverk (GWh)",Kraftvärmeprod!$B$1:$AV$1,0),FALSE))</f>
        <v/>
      </c>
      <c r="G405" t="str">
        <f>IF(ISERROR(1/VLOOKUP($B405,Miljö!$B$1:$T$600,MATCH("Såld mängd produktionsspecifik fjärrvärme (GWh)",Miljö!$B$1:$T$1,0),FALSE)),"",VLOOKUP($B405,Miljö!$B$1:$T$600,MATCH("Såld mängd produktionsspecifik fjärrvärme (GWh)",Miljö!$B$1:$T$1,0),FALSE))</f>
        <v/>
      </c>
      <c r="J405" t="str">
        <f t="shared" si="6"/>
        <v>Värmevärden AB</v>
      </c>
    </row>
    <row r="406" spans="1:10">
      <c r="A406" s="2" t="s">
        <v>560</v>
      </c>
      <c r="B406" s="2" t="s">
        <v>574</v>
      </c>
      <c r="D406" t="str">
        <f>IF(ISERROR(1/VLOOKUP($B406,Kraftvärmeprod!$B$1:$D$600,MATCH("Total värmeproduktion i kraftvärmeverk i kombinerad drift (GWh)",Kraftvärmeprod!$B$1:$AV$1,0),FALSE)),"Ej kraftvärme","Alternativproduktionsmetoden")</f>
        <v>Alternativproduktionsmetoden</v>
      </c>
      <c r="E406" s="115">
        <f>IF(ISERROR(1/VLOOKUP($B406,Kraftvärmeprod!$B$1:$BD$600,MATCH("Total värmeproduktion i kraftvärmeverk i kombinerad drift (GWh)",Kraftvärmeprod!$B$1:$AV$1,0),FALSE)),"",VLOOKUP($B406,'Slutlig allokering kvv'!$B$1:$BC$479,MATCH(E$1,'Slutlig allokering kvv'!$B$1:$AU$1,0),FALSE))</f>
        <v>0.95654618398370161</v>
      </c>
      <c r="F406">
        <f>IF(ISERROR(1/VLOOKUP($B406,Kraftvärmeprod!$B$1:$AV$600,MATCH("Producerad elenergi i kraftvärmeverk (GWh)",Kraftvärmeprod!$B$1:$AV$1,0),FALSE)),"",VLOOKUP($B406,Kraftvärmeprod!$B$1:$AV$600,MATCH("Producerad elenergi i kraftvärmeverk (GWh)",Kraftvärmeprod!$B$1:$AV$1,0),FALSE))</f>
        <v>0.45500000000000002</v>
      </c>
      <c r="G406" t="str">
        <f>IF(ISERROR(1/VLOOKUP($B406,Miljö!$B$1:$T$600,MATCH("Såld mängd produktionsspecifik fjärrvärme (GWh)",Miljö!$B$1:$T$1,0),FALSE)),"",VLOOKUP($B406,Miljö!$B$1:$T$600,MATCH("Såld mängd produktionsspecifik fjärrvärme (GWh)",Miljö!$B$1:$T$1,0),FALSE))</f>
        <v/>
      </c>
      <c r="J406" t="str">
        <f t="shared" si="6"/>
        <v>Värmevärden AB</v>
      </c>
    </row>
    <row r="407" spans="1:10">
      <c r="A407" s="2" t="s">
        <v>560</v>
      </c>
      <c r="B407" s="2" t="s">
        <v>575</v>
      </c>
      <c r="D407" t="str">
        <f>IF(ISERROR(1/VLOOKUP($B407,Kraftvärmeprod!$B$1:$D$600,MATCH("Total värmeproduktion i kraftvärmeverk i kombinerad drift (GWh)",Kraftvärmeprod!$B$1:$AV$1,0),FALSE)),"Ej kraftvärme","Alternativproduktionsmetoden")</f>
        <v>Ej kraftvärme</v>
      </c>
      <c r="E407" s="115" t="str">
        <f>IF(ISERROR(1/VLOOKUP($B407,Kraftvärmeprod!$B$1:$BD$600,MATCH("Total värmeproduktion i kraftvärmeverk i kombinerad drift (GWh)",Kraftvärmeprod!$B$1:$AV$1,0),FALSE)),"",VLOOKUP($B407,'Slutlig allokering kvv'!$B$1:$BC$479,MATCH(E$1,'Slutlig allokering kvv'!$B$1:$AU$1,0),FALSE))</f>
        <v/>
      </c>
      <c r="F407" t="str">
        <f>IF(ISERROR(1/VLOOKUP($B407,Kraftvärmeprod!$B$1:$AV$600,MATCH("Producerad elenergi i kraftvärmeverk (GWh)",Kraftvärmeprod!$B$1:$AV$1,0),FALSE)),"",VLOOKUP($B407,Kraftvärmeprod!$B$1:$AV$600,MATCH("Producerad elenergi i kraftvärmeverk (GWh)",Kraftvärmeprod!$B$1:$AV$1,0),FALSE))</f>
        <v/>
      </c>
      <c r="G407" t="str">
        <f>IF(ISERROR(1/VLOOKUP($B407,Miljö!$B$1:$T$600,MATCH("Såld mängd produktionsspecifik fjärrvärme (GWh)",Miljö!$B$1:$T$1,0),FALSE)),"",VLOOKUP($B407,Miljö!$B$1:$T$600,MATCH("Såld mängd produktionsspecifik fjärrvärme (GWh)",Miljö!$B$1:$T$1,0),FALSE))</f>
        <v/>
      </c>
      <c r="J407" t="str">
        <f t="shared" si="6"/>
        <v>Värmevärden AB</v>
      </c>
    </row>
    <row r="408" spans="1:10">
      <c r="A408" s="2" t="s">
        <v>560</v>
      </c>
      <c r="B408" s="2" t="s">
        <v>576</v>
      </c>
      <c r="D408" t="str">
        <f>IF(ISERROR(1/VLOOKUP($B408,Kraftvärmeprod!$B$1:$D$600,MATCH("Total värmeproduktion i kraftvärmeverk i kombinerad drift (GWh)",Kraftvärmeprod!$B$1:$AV$1,0),FALSE)),"Ej kraftvärme","Alternativproduktionsmetoden")</f>
        <v>Ej kraftvärme</v>
      </c>
      <c r="E408" s="115" t="str">
        <f>IF(ISERROR(1/VLOOKUP($B408,Kraftvärmeprod!$B$1:$BD$600,MATCH("Total värmeproduktion i kraftvärmeverk i kombinerad drift (GWh)",Kraftvärmeprod!$B$1:$AV$1,0),FALSE)),"",VLOOKUP($B408,'Slutlig allokering kvv'!$B$1:$BC$479,MATCH(E$1,'Slutlig allokering kvv'!$B$1:$AU$1,0),FALSE))</f>
        <v/>
      </c>
      <c r="F408" t="str">
        <f>IF(ISERROR(1/VLOOKUP($B408,Kraftvärmeprod!$B$1:$AV$600,MATCH("Producerad elenergi i kraftvärmeverk (GWh)",Kraftvärmeprod!$B$1:$AV$1,0),FALSE)),"",VLOOKUP($B408,Kraftvärmeprod!$B$1:$AV$600,MATCH("Producerad elenergi i kraftvärmeverk (GWh)",Kraftvärmeprod!$B$1:$AV$1,0),FALSE))</f>
        <v/>
      </c>
      <c r="G408" t="str">
        <f>IF(ISERROR(1/VLOOKUP($B408,Miljö!$B$1:$T$600,MATCH("Såld mängd produktionsspecifik fjärrvärme (GWh)",Miljö!$B$1:$T$1,0),FALSE)),"",VLOOKUP($B408,Miljö!$B$1:$T$600,MATCH("Såld mängd produktionsspecifik fjärrvärme (GWh)",Miljö!$B$1:$T$1,0),FALSE))</f>
        <v/>
      </c>
      <c r="J408" t="str">
        <f t="shared" si="6"/>
        <v>Värmevärden AB</v>
      </c>
    </row>
    <row r="409" spans="1:10">
      <c r="A409" s="2" t="s">
        <v>560</v>
      </c>
      <c r="B409" s="2" t="s">
        <v>577</v>
      </c>
      <c r="D409" t="str">
        <f>IF(ISERROR(1/VLOOKUP($B409,Kraftvärmeprod!$B$1:$D$600,MATCH("Total värmeproduktion i kraftvärmeverk i kombinerad drift (GWh)",Kraftvärmeprod!$B$1:$AV$1,0),FALSE)),"Ej kraftvärme","Alternativproduktionsmetoden")</f>
        <v>Ej kraftvärme</v>
      </c>
      <c r="E409" s="115" t="str">
        <f>IF(ISERROR(1/VLOOKUP($B409,Kraftvärmeprod!$B$1:$BD$600,MATCH("Total värmeproduktion i kraftvärmeverk i kombinerad drift (GWh)",Kraftvärmeprod!$B$1:$AV$1,0),FALSE)),"",VLOOKUP($B409,'Slutlig allokering kvv'!$B$1:$BC$479,MATCH(E$1,'Slutlig allokering kvv'!$B$1:$AU$1,0),FALSE))</f>
        <v/>
      </c>
      <c r="F409" t="str">
        <f>IF(ISERROR(1/VLOOKUP($B409,Kraftvärmeprod!$B$1:$AV$600,MATCH("Producerad elenergi i kraftvärmeverk (GWh)",Kraftvärmeprod!$B$1:$AV$1,0),FALSE)),"",VLOOKUP($B409,Kraftvärmeprod!$B$1:$AV$600,MATCH("Producerad elenergi i kraftvärmeverk (GWh)",Kraftvärmeprod!$B$1:$AV$1,0),FALSE))</f>
        <v/>
      </c>
      <c r="G409" t="str">
        <f>IF(ISERROR(1/VLOOKUP($B409,Miljö!$B$1:$T$600,MATCH("Såld mängd produktionsspecifik fjärrvärme (GWh)",Miljö!$B$1:$T$1,0),FALSE)),"",VLOOKUP($B409,Miljö!$B$1:$T$600,MATCH("Såld mängd produktionsspecifik fjärrvärme (GWh)",Miljö!$B$1:$T$1,0),FALSE))</f>
        <v/>
      </c>
      <c r="J409" t="str">
        <f t="shared" si="6"/>
        <v>Värmevärden AB</v>
      </c>
    </row>
    <row r="410" spans="1:10">
      <c r="A410" s="2" t="s">
        <v>560</v>
      </c>
      <c r="B410" s="2" t="s">
        <v>578</v>
      </c>
      <c r="D410" t="str">
        <f>IF(ISERROR(1/VLOOKUP($B410,Kraftvärmeprod!$B$1:$D$600,MATCH("Total värmeproduktion i kraftvärmeverk i kombinerad drift (GWh)",Kraftvärmeprod!$B$1:$AV$1,0),FALSE)),"Ej kraftvärme","Alternativproduktionsmetoden")</f>
        <v>Ej kraftvärme</v>
      </c>
      <c r="E410" s="115" t="str">
        <f>IF(ISERROR(1/VLOOKUP($B410,Kraftvärmeprod!$B$1:$BD$600,MATCH("Total värmeproduktion i kraftvärmeverk i kombinerad drift (GWh)",Kraftvärmeprod!$B$1:$AV$1,0),FALSE)),"",VLOOKUP($B410,'Slutlig allokering kvv'!$B$1:$BC$479,MATCH(E$1,'Slutlig allokering kvv'!$B$1:$AU$1,0),FALSE))</f>
        <v/>
      </c>
      <c r="F410" t="str">
        <f>IF(ISERROR(1/VLOOKUP($B410,Kraftvärmeprod!$B$1:$AV$600,MATCH("Producerad elenergi i kraftvärmeverk (GWh)",Kraftvärmeprod!$B$1:$AV$1,0),FALSE)),"",VLOOKUP($B410,Kraftvärmeprod!$B$1:$AV$600,MATCH("Producerad elenergi i kraftvärmeverk (GWh)",Kraftvärmeprod!$B$1:$AV$1,0),FALSE))</f>
        <v/>
      </c>
      <c r="G410" t="str">
        <f>IF(ISERROR(1/VLOOKUP($B410,Miljö!$B$1:$T$600,MATCH("Såld mängd produktionsspecifik fjärrvärme (GWh)",Miljö!$B$1:$T$1,0),FALSE)),"",VLOOKUP($B410,Miljö!$B$1:$T$600,MATCH("Såld mängd produktionsspecifik fjärrvärme (GWh)",Miljö!$B$1:$T$1,0),FALSE))</f>
        <v/>
      </c>
      <c r="J410" t="str">
        <f t="shared" si="6"/>
        <v>Värmevärden AB</v>
      </c>
    </row>
    <row r="411" spans="1:10">
      <c r="A411" s="2" t="s">
        <v>560</v>
      </c>
      <c r="B411" s="2" t="s">
        <v>579</v>
      </c>
      <c r="D411" t="str">
        <f>IF(ISERROR(1/VLOOKUP($B411,Kraftvärmeprod!$B$1:$D$600,MATCH("Total värmeproduktion i kraftvärmeverk i kombinerad drift (GWh)",Kraftvärmeprod!$B$1:$AV$1,0),FALSE)),"Ej kraftvärme","Alternativproduktionsmetoden")</f>
        <v>Ej kraftvärme</v>
      </c>
      <c r="E411" s="115" t="str">
        <f>IF(ISERROR(1/VLOOKUP($B411,Kraftvärmeprod!$B$1:$BD$600,MATCH("Total värmeproduktion i kraftvärmeverk i kombinerad drift (GWh)",Kraftvärmeprod!$B$1:$AV$1,0),FALSE)),"",VLOOKUP($B411,'Slutlig allokering kvv'!$B$1:$BC$479,MATCH(E$1,'Slutlig allokering kvv'!$B$1:$AU$1,0),FALSE))</f>
        <v/>
      </c>
      <c r="F411" t="str">
        <f>IF(ISERROR(1/VLOOKUP($B411,Kraftvärmeprod!$B$1:$AV$600,MATCH("Producerad elenergi i kraftvärmeverk (GWh)",Kraftvärmeprod!$B$1:$AV$1,0),FALSE)),"",VLOOKUP($B411,Kraftvärmeprod!$B$1:$AV$600,MATCH("Producerad elenergi i kraftvärmeverk (GWh)",Kraftvärmeprod!$B$1:$AV$1,0),FALSE))</f>
        <v/>
      </c>
      <c r="G411" t="str">
        <f>IF(ISERROR(1/VLOOKUP($B411,Miljö!$B$1:$T$600,MATCH("Såld mängd produktionsspecifik fjärrvärme (GWh)",Miljö!$B$1:$T$1,0),FALSE)),"",VLOOKUP($B411,Miljö!$B$1:$T$600,MATCH("Såld mängd produktionsspecifik fjärrvärme (GWh)",Miljö!$B$1:$T$1,0),FALSE))</f>
        <v/>
      </c>
      <c r="J411" t="str">
        <f t="shared" si="6"/>
        <v>Värmevärden AB</v>
      </c>
    </row>
    <row r="412" spans="1:10">
      <c r="A412" s="2" t="s">
        <v>560</v>
      </c>
      <c r="B412" s="2" t="s">
        <v>580</v>
      </c>
      <c r="D412" t="str">
        <f>IF(ISERROR(1/VLOOKUP($B412,Kraftvärmeprod!$B$1:$D$600,MATCH("Total värmeproduktion i kraftvärmeverk i kombinerad drift (GWh)",Kraftvärmeprod!$B$1:$AV$1,0),FALSE)),"Ej kraftvärme","Alternativproduktionsmetoden")</f>
        <v>Ej kraftvärme</v>
      </c>
      <c r="E412" s="115" t="str">
        <f>IF(ISERROR(1/VLOOKUP($B412,Kraftvärmeprod!$B$1:$BD$600,MATCH("Total värmeproduktion i kraftvärmeverk i kombinerad drift (GWh)",Kraftvärmeprod!$B$1:$AV$1,0),FALSE)),"",VLOOKUP($B412,'Slutlig allokering kvv'!$B$1:$BC$479,MATCH(E$1,'Slutlig allokering kvv'!$B$1:$AU$1,0),FALSE))</f>
        <v/>
      </c>
      <c r="F412" t="str">
        <f>IF(ISERROR(1/VLOOKUP($B412,Kraftvärmeprod!$B$1:$AV$600,MATCH("Producerad elenergi i kraftvärmeverk (GWh)",Kraftvärmeprod!$B$1:$AV$1,0),FALSE)),"",VLOOKUP($B412,Kraftvärmeprod!$B$1:$AV$600,MATCH("Producerad elenergi i kraftvärmeverk (GWh)",Kraftvärmeprod!$B$1:$AV$1,0),FALSE))</f>
        <v/>
      </c>
      <c r="G412" t="str">
        <f>IF(ISERROR(1/VLOOKUP($B412,Miljö!$B$1:$T$600,MATCH("Såld mängd produktionsspecifik fjärrvärme (GWh)",Miljö!$B$1:$T$1,0),FALSE)),"",VLOOKUP($B412,Miljö!$B$1:$T$600,MATCH("Såld mängd produktionsspecifik fjärrvärme (GWh)",Miljö!$B$1:$T$1,0),FALSE))</f>
        <v/>
      </c>
      <c r="J412" t="str">
        <f t="shared" si="6"/>
        <v>Värmevärden AB</v>
      </c>
    </row>
    <row r="413" spans="1:10">
      <c r="A413" s="2" t="s">
        <v>560</v>
      </c>
      <c r="B413" s="2" t="s">
        <v>581</v>
      </c>
      <c r="D413" t="str">
        <f>IF(ISERROR(1/VLOOKUP($B413,Kraftvärmeprod!$B$1:$D$600,MATCH("Total värmeproduktion i kraftvärmeverk i kombinerad drift (GWh)",Kraftvärmeprod!$B$1:$AV$1,0),FALSE)),"Ej kraftvärme","Alternativproduktionsmetoden")</f>
        <v>Ej kraftvärme</v>
      </c>
      <c r="E413" s="115" t="str">
        <f>IF(ISERROR(1/VLOOKUP($B413,Kraftvärmeprod!$B$1:$BD$600,MATCH("Total värmeproduktion i kraftvärmeverk i kombinerad drift (GWh)",Kraftvärmeprod!$B$1:$AV$1,0),FALSE)),"",VLOOKUP($B413,'Slutlig allokering kvv'!$B$1:$BC$479,MATCH(E$1,'Slutlig allokering kvv'!$B$1:$AU$1,0),FALSE))</f>
        <v/>
      </c>
      <c r="F413" t="str">
        <f>IF(ISERROR(1/VLOOKUP($B413,Kraftvärmeprod!$B$1:$AV$600,MATCH("Producerad elenergi i kraftvärmeverk (GWh)",Kraftvärmeprod!$B$1:$AV$1,0),FALSE)),"",VLOOKUP($B413,Kraftvärmeprod!$B$1:$AV$600,MATCH("Producerad elenergi i kraftvärmeverk (GWh)",Kraftvärmeprod!$B$1:$AV$1,0),FALSE))</f>
        <v/>
      </c>
      <c r="G413" t="str">
        <f>IF(ISERROR(1/VLOOKUP($B413,Miljö!$B$1:$T$600,MATCH("Såld mängd produktionsspecifik fjärrvärme (GWh)",Miljö!$B$1:$T$1,0),FALSE)),"",VLOOKUP($B413,Miljö!$B$1:$T$600,MATCH("Såld mängd produktionsspecifik fjärrvärme (GWh)",Miljö!$B$1:$T$1,0),FALSE))</f>
        <v/>
      </c>
      <c r="J413" t="str">
        <f t="shared" si="6"/>
        <v>Värmevärden AB</v>
      </c>
    </row>
    <row r="414" spans="1:10">
      <c r="A414" s="2" t="s">
        <v>582</v>
      </c>
      <c r="B414" s="2" t="s">
        <v>583</v>
      </c>
      <c r="D414" t="str">
        <f>IF(ISERROR(1/VLOOKUP($B414,Kraftvärmeprod!$B$1:$D$600,MATCH("Total värmeproduktion i kraftvärmeverk i kombinerad drift (GWh)",Kraftvärmeprod!$B$1:$AV$1,0),FALSE)),"Ej kraftvärme","Alternativproduktionsmetoden")</f>
        <v>Ej kraftvärme</v>
      </c>
      <c r="E414" s="115" t="str">
        <f>IF(ISERROR(1/VLOOKUP($B414,Kraftvärmeprod!$B$1:$BD$600,MATCH("Total värmeproduktion i kraftvärmeverk i kombinerad drift (GWh)",Kraftvärmeprod!$B$1:$AV$1,0),FALSE)),"",VLOOKUP($B414,'Slutlig allokering kvv'!$B$1:$BC$479,MATCH(E$1,'Slutlig allokering kvv'!$B$1:$AU$1,0),FALSE))</f>
        <v/>
      </c>
      <c r="F414" t="str">
        <f>IF(ISERROR(1/VLOOKUP($B414,Kraftvärmeprod!$B$1:$AV$600,MATCH("Producerad elenergi i kraftvärmeverk (GWh)",Kraftvärmeprod!$B$1:$AV$1,0),FALSE)),"",VLOOKUP($B414,Kraftvärmeprod!$B$1:$AV$600,MATCH("Producerad elenergi i kraftvärmeverk (GWh)",Kraftvärmeprod!$B$1:$AV$1,0),FALSE))</f>
        <v/>
      </c>
      <c r="G414" t="str">
        <f>IF(ISERROR(1/VLOOKUP($B414,Miljö!$B$1:$T$600,MATCH("Såld mängd produktionsspecifik fjärrvärme (GWh)",Miljö!$B$1:$T$1,0),FALSE)),"",VLOOKUP($B414,Miljö!$B$1:$T$600,MATCH("Såld mängd produktionsspecifik fjärrvärme (GWh)",Miljö!$B$1:$T$1,0),FALSE))</f>
        <v/>
      </c>
      <c r="J414" t="str">
        <f t="shared" si="6"/>
        <v>Värnamo Energi AB</v>
      </c>
    </row>
    <row r="415" spans="1:10">
      <c r="A415" s="2" t="s">
        <v>582</v>
      </c>
      <c r="B415" s="2" t="s">
        <v>584</v>
      </c>
      <c r="D415" t="str">
        <f>IF(ISERROR(1/VLOOKUP($B415,Kraftvärmeprod!$B$1:$D$600,MATCH("Total värmeproduktion i kraftvärmeverk i kombinerad drift (GWh)",Kraftvärmeprod!$B$1:$AV$1,0),FALSE)),"Ej kraftvärme","Alternativproduktionsmetoden")</f>
        <v>Ej kraftvärme</v>
      </c>
      <c r="E415" s="115" t="str">
        <f>IF(ISERROR(1/VLOOKUP($B415,Kraftvärmeprod!$B$1:$BD$600,MATCH("Total värmeproduktion i kraftvärmeverk i kombinerad drift (GWh)",Kraftvärmeprod!$B$1:$AV$1,0),FALSE)),"",VLOOKUP($B415,'Slutlig allokering kvv'!$B$1:$BC$479,MATCH(E$1,'Slutlig allokering kvv'!$B$1:$AU$1,0),FALSE))</f>
        <v/>
      </c>
      <c r="F415" t="str">
        <f>IF(ISERROR(1/VLOOKUP($B415,Kraftvärmeprod!$B$1:$AV$600,MATCH("Producerad elenergi i kraftvärmeverk (GWh)",Kraftvärmeprod!$B$1:$AV$1,0),FALSE)),"",VLOOKUP($B415,Kraftvärmeprod!$B$1:$AV$600,MATCH("Producerad elenergi i kraftvärmeverk (GWh)",Kraftvärmeprod!$B$1:$AV$1,0),FALSE))</f>
        <v/>
      </c>
      <c r="G415" t="str">
        <f>IF(ISERROR(1/VLOOKUP($B415,Miljö!$B$1:$T$600,MATCH("Såld mängd produktionsspecifik fjärrvärme (GWh)",Miljö!$B$1:$T$1,0),FALSE)),"",VLOOKUP($B415,Miljö!$B$1:$T$600,MATCH("Såld mängd produktionsspecifik fjärrvärme (GWh)",Miljö!$B$1:$T$1,0),FALSE))</f>
        <v/>
      </c>
      <c r="J415" t="str">
        <f t="shared" si="6"/>
        <v>Värnamo Energi AB</v>
      </c>
    </row>
    <row r="416" spans="1:10">
      <c r="A416" s="2" t="s">
        <v>582</v>
      </c>
      <c r="B416" s="2" t="s">
        <v>585</v>
      </c>
      <c r="D416" t="str">
        <f>IF(ISERROR(1/VLOOKUP($B416,Kraftvärmeprod!$B$1:$D$600,MATCH("Total värmeproduktion i kraftvärmeverk i kombinerad drift (GWh)",Kraftvärmeprod!$B$1:$AV$1,0),FALSE)),"Ej kraftvärme","Alternativproduktionsmetoden")</f>
        <v>Ej kraftvärme</v>
      </c>
      <c r="E416" s="115" t="str">
        <f>IF(ISERROR(1/VLOOKUP($B416,Kraftvärmeprod!$B$1:$BD$600,MATCH("Total värmeproduktion i kraftvärmeverk i kombinerad drift (GWh)",Kraftvärmeprod!$B$1:$AV$1,0),FALSE)),"",VLOOKUP($B416,'Slutlig allokering kvv'!$B$1:$BC$479,MATCH(E$1,'Slutlig allokering kvv'!$B$1:$AU$1,0),FALSE))</f>
        <v/>
      </c>
      <c r="F416" t="str">
        <f>IF(ISERROR(1/VLOOKUP($B416,Kraftvärmeprod!$B$1:$AV$600,MATCH("Producerad elenergi i kraftvärmeverk (GWh)",Kraftvärmeprod!$B$1:$AV$1,0),FALSE)),"",VLOOKUP($B416,Kraftvärmeprod!$B$1:$AV$600,MATCH("Producerad elenergi i kraftvärmeverk (GWh)",Kraftvärmeprod!$B$1:$AV$1,0),FALSE))</f>
        <v/>
      </c>
      <c r="G416" t="str">
        <f>IF(ISERROR(1/VLOOKUP($B416,Miljö!$B$1:$T$600,MATCH("Såld mängd produktionsspecifik fjärrvärme (GWh)",Miljö!$B$1:$T$1,0),FALSE)),"",VLOOKUP($B416,Miljö!$B$1:$T$600,MATCH("Såld mängd produktionsspecifik fjärrvärme (GWh)",Miljö!$B$1:$T$1,0),FALSE))</f>
        <v/>
      </c>
      <c r="J416" t="str">
        <f t="shared" si="6"/>
        <v>Värnamo Energi AB</v>
      </c>
    </row>
    <row r="417" spans="1:10">
      <c r="A417" s="2" t="s">
        <v>582</v>
      </c>
      <c r="B417" s="2" t="s">
        <v>586</v>
      </c>
      <c r="D417" t="str">
        <f>IF(ISERROR(1/VLOOKUP($B417,Kraftvärmeprod!$B$1:$D$600,MATCH("Total värmeproduktion i kraftvärmeverk i kombinerad drift (GWh)",Kraftvärmeprod!$B$1:$AV$1,0),FALSE)),"Ej kraftvärme","Alternativproduktionsmetoden")</f>
        <v>Ej kraftvärme</v>
      </c>
      <c r="E417" s="115" t="str">
        <f>IF(ISERROR(1/VLOOKUP($B417,Kraftvärmeprod!$B$1:$BD$600,MATCH("Total värmeproduktion i kraftvärmeverk i kombinerad drift (GWh)",Kraftvärmeprod!$B$1:$AV$1,0),FALSE)),"",VLOOKUP($B417,'Slutlig allokering kvv'!$B$1:$BC$479,MATCH(E$1,'Slutlig allokering kvv'!$B$1:$AU$1,0),FALSE))</f>
        <v/>
      </c>
      <c r="F417" t="str">
        <f>IF(ISERROR(1/VLOOKUP($B417,Kraftvärmeprod!$B$1:$AV$600,MATCH("Producerad elenergi i kraftvärmeverk (GWh)",Kraftvärmeprod!$B$1:$AV$1,0),FALSE)),"",VLOOKUP($B417,Kraftvärmeprod!$B$1:$AV$600,MATCH("Producerad elenergi i kraftvärmeverk (GWh)",Kraftvärmeprod!$B$1:$AV$1,0),FALSE))</f>
        <v/>
      </c>
      <c r="G417" t="str">
        <f>IF(ISERROR(1/VLOOKUP($B417,Miljö!$B$1:$T$600,MATCH("Såld mängd produktionsspecifik fjärrvärme (GWh)",Miljö!$B$1:$T$1,0),FALSE)),"",VLOOKUP($B417,Miljö!$B$1:$T$600,MATCH("Såld mängd produktionsspecifik fjärrvärme (GWh)",Miljö!$B$1:$T$1,0),FALSE))</f>
        <v/>
      </c>
      <c r="J417" t="str">
        <f t="shared" si="6"/>
        <v>Värnamo Energi AB</v>
      </c>
    </row>
    <row r="418" spans="1:10">
      <c r="A418" s="2" t="s">
        <v>582</v>
      </c>
      <c r="B418" s="2" t="s">
        <v>587</v>
      </c>
      <c r="D418" t="str">
        <f>IF(ISERROR(1/VLOOKUP($B418,Kraftvärmeprod!$B$1:$D$600,MATCH("Total värmeproduktion i kraftvärmeverk i kombinerad drift (GWh)",Kraftvärmeprod!$B$1:$AV$1,0),FALSE)),"Ej kraftvärme","Alternativproduktionsmetoden")</f>
        <v>Ej kraftvärme</v>
      </c>
      <c r="E418" s="115" t="str">
        <f>IF(ISERROR(1/VLOOKUP($B418,Kraftvärmeprod!$B$1:$BD$600,MATCH("Total värmeproduktion i kraftvärmeverk i kombinerad drift (GWh)",Kraftvärmeprod!$B$1:$AV$1,0),FALSE)),"",VLOOKUP($B418,'Slutlig allokering kvv'!$B$1:$BC$479,MATCH(E$1,'Slutlig allokering kvv'!$B$1:$AU$1,0),FALSE))</f>
        <v/>
      </c>
      <c r="F418" t="str">
        <f>IF(ISERROR(1/VLOOKUP($B418,Kraftvärmeprod!$B$1:$AV$600,MATCH("Producerad elenergi i kraftvärmeverk (GWh)",Kraftvärmeprod!$B$1:$AV$1,0),FALSE)),"",VLOOKUP($B418,Kraftvärmeprod!$B$1:$AV$600,MATCH("Producerad elenergi i kraftvärmeverk (GWh)",Kraftvärmeprod!$B$1:$AV$1,0),FALSE))</f>
        <v/>
      </c>
      <c r="G418" t="str">
        <f>IF(ISERROR(1/VLOOKUP($B418,Miljö!$B$1:$T$600,MATCH("Såld mängd produktionsspecifik fjärrvärme (GWh)",Miljö!$B$1:$T$1,0),FALSE)),"",VLOOKUP($B418,Miljö!$B$1:$T$600,MATCH("Såld mängd produktionsspecifik fjärrvärme (GWh)",Miljö!$B$1:$T$1,0),FALSE))</f>
        <v/>
      </c>
      <c r="J418" t="str">
        <f t="shared" si="6"/>
        <v>Värnamo Energi AB</v>
      </c>
    </row>
    <row r="419" spans="1:10">
      <c r="A419" s="2" t="s">
        <v>582</v>
      </c>
      <c r="B419" s="2" t="s">
        <v>588</v>
      </c>
      <c r="D419" t="str">
        <f>IF(ISERROR(1/VLOOKUP($B419,Kraftvärmeprod!$B$1:$D$600,MATCH("Total värmeproduktion i kraftvärmeverk i kombinerad drift (GWh)",Kraftvärmeprod!$B$1:$AV$1,0),FALSE)),"Ej kraftvärme","Alternativproduktionsmetoden")</f>
        <v>Alternativproduktionsmetoden</v>
      </c>
      <c r="E419" s="115">
        <f>IF(ISERROR(1/VLOOKUP($B419,Kraftvärmeprod!$B$1:$BD$600,MATCH("Total värmeproduktion i kraftvärmeverk i kombinerad drift (GWh)",Kraftvärmeprod!$B$1:$AV$1,0),FALSE)),"",VLOOKUP($B419,'Slutlig allokering kvv'!$B$1:$BC$479,MATCH(E$1,'Slutlig allokering kvv'!$B$1:$AU$1,0),FALSE))</f>
        <v>0.63979137818568832</v>
      </c>
      <c r="F419">
        <f>IF(ISERROR(1/VLOOKUP($B419,Kraftvärmeprod!$B$1:$AV$600,MATCH("Producerad elenergi i kraftvärmeverk (GWh)",Kraftvärmeprod!$B$1:$AV$1,0),FALSE)),"",VLOOKUP($B419,Kraftvärmeprod!$B$1:$AV$600,MATCH("Producerad elenergi i kraftvärmeverk (GWh)",Kraftvärmeprod!$B$1:$AV$1,0),FALSE))</f>
        <v>13.16</v>
      </c>
      <c r="G419" t="str">
        <f>IF(ISERROR(1/VLOOKUP($B419,Miljö!$B$1:$T$600,MATCH("Såld mängd produktionsspecifik fjärrvärme (GWh)",Miljö!$B$1:$T$1,0),FALSE)),"",VLOOKUP($B419,Miljö!$B$1:$T$600,MATCH("Såld mängd produktionsspecifik fjärrvärme (GWh)",Miljö!$B$1:$T$1,0),FALSE))</f>
        <v/>
      </c>
      <c r="J419" t="str">
        <f t="shared" si="6"/>
        <v>Värnamo Energi AB</v>
      </c>
    </row>
    <row r="420" spans="1:10">
      <c r="A420" s="2" t="s">
        <v>589</v>
      </c>
      <c r="B420" s="2" t="s">
        <v>590</v>
      </c>
      <c r="D420" t="str">
        <f>IF(ISERROR(1/VLOOKUP($B420,Kraftvärmeprod!$B$1:$D$600,MATCH("Total värmeproduktion i kraftvärmeverk i kombinerad drift (GWh)",Kraftvärmeprod!$B$1:$AV$1,0),FALSE)),"Ej kraftvärme","Alternativproduktionsmetoden")</f>
        <v>Ej kraftvärme</v>
      </c>
      <c r="E420" s="115" t="str">
        <f>IF(ISERROR(1/VLOOKUP($B420,Kraftvärmeprod!$B$1:$BD$600,MATCH("Total värmeproduktion i kraftvärmeverk i kombinerad drift (GWh)",Kraftvärmeprod!$B$1:$AV$1,0),FALSE)),"",VLOOKUP($B420,'Slutlig allokering kvv'!$B$1:$BC$479,MATCH(E$1,'Slutlig allokering kvv'!$B$1:$AU$1,0),FALSE))</f>
        <v/>
      </c>
      <c r="F420" t="str">
        <f>IF(ISERROR(1/VLOOKUP($B420,Kraftvärmeprod!$B$1:$AV$600,MATCH("Producerad elenergi i kraftvärmeverk (GWh)",Kraftvärmeprod!$B$1:$AV$1,0),FALSE)),"",VLOOKUP($B420,Kraftvärmeprod!$B$1:$AV$600,MATCH("Producerad elenergi i kraftvärmeverk (GWh)",Kraftvärmeprod!$B$1:$AV$1,0),FALSE))</f>
        <v/>
      </c>
      <c r="G420" t="str">
        <f>IF(ISERROR(1/VLOOKUP($B420,Miljö!$B$1:$T$600,MATCH("Såld mängd produktionsspecifik fjärrvärme (GWh)",Miljö!$B$1:$T$1,0),FALSE)),"",VLOOKUP($B420,Miljö!$B$1:$T$600,MATCH("Såld mängd produktionsspecifik fjärrvärme (GWh)",Miljö!$B$1:$T$1,0),FALSE))</f>
        <v/>
      </c>
      <c r="J420" t="str">
        <f t="shared" si="6"/>
        <v>Västerbergslagens Energi AB</v>
      </c>
    </row>
    <row r="421" spans="1:10">
      <c r="A421" s="2" t="s">
        <v>589</v>
      </c>
      <c r="B421" s="2" t="s">
        <v>591</v>
      </c>
      <c r="D421" t="str">
        <f>IF(ISERROR(1/VLOOKUP($B421,Kraftvärmeprod!$B$1:$D$600,MATCH("Total värmeproduktion i kraftvärmeverk i kombinerad drift (GWh)",Kraftvärmeprod!$B$1:$AV$1,0),FALSE)),"Ej kraftvärme","Alternativproduktionsmetoden")</f>
        <v>Ej kraftvärme</v>
      </c>
      <c r="E421" s="115" t="str">
        <f>IF(ISERROR(1/VLOOKUP($B421,Kraftvärmeprod!$B$1:$BD$600,MATCH("Total värmeproduktion i kraftvärmeverk i kombinerad drift (GWh)",Kraftvärmeprod!$B$1:$AV$1,0),FALSE)),"",VLOOKUP($B421,'Slutlig allokering kvv'!$B$1:$BC$479,MATCH(E$1,'Slutlig allokering kvv'!$B$1:$AU$1,0),FALSE))</f>
        <v/>
      </c>
      <c r="F421" t="str">
        <f>IF(ISERROR(1/VLOOKUP($B421,Kraftvärmeprod!$B$1:$AV$600,MATCH("Producerad elenergi i kraftvärmeverk (GWh)",Kraftvärmeprod!$B$1:$AV$1,0),FALSE)),"",VLOOKUP($B421,Kraftvärmeprod!$B$1:$AV$600,MATCH("Producerad elenergi i kraftvärmeverk (GWh)",Kraftvärmeprod!$B$1:$AV$1,0),FALSE))</f>
        <v/>
      </c>
      <c r="G421" t="str">
        <f>IF(ISERROR(1/VLOOKUP($B421,Miljö!$B$1:$T$600,MATCH("Såld mängd produktionsspecifik fjärrvärme (GWh)",Miljö!$B$1:$T$1,0),FALSE)),"",VLOOKUP($B421,Miljö!$B$1:$T$600,MATCH("Såld mängd produktionsspecifik fjärrvärme (GWh)",Miljö!$B$1:$T$1,0),FALSE))</f>
        <v/>
      </c>
      <c r="J421" t="str">
        <f t="shared" si="6"/>
        <v>Västerbergslagens Energi AB</v>
      </c>
    </row>
    <row r="422" spans="1:10">
      <c r="A422" s="2" t="s">
        <v>589</v>
      </c>
      <c r="B422" s="2" t="s">
        <v>592</v>
      </c>
      <c r="D422" t="str">
        <f>IF(ISERROR(1/VLOOKUP($B422,Kraftvärmeprod!$B$1:$D$600,MATCH("Total värmeproduktion i kraftvärmeverk i kombinerad drift (GWh)",Kraftvärmeprod!$B$1:$AV$1,0),FALSE)),"Ej kraftvärme","Alternativproduktionsmetoden")</f>
        <v>Ej kraftvärme</v>
      </c>
      <c r="E422" s="115" t="str">
        <f>IF(ISERROR(1/VLOOKUP($B422,Kraftvärmeprod!$B$1:$BD$600,MATCH("Total värmeproduktion i kraftvärmeverk i kombinerad drift (GWh)",Kraftvärmeprod!$B$1:$AV$1,0),FALSE)),"",VLOOKUP($B422,'Slutlig allokering kvv'!$B$1:$BC$479,MATCH(E$1,'Slutlig allokering kvv'!$B$1:$AU$1,0),FALSE))</f>
        <v/>
      </c>
      <c r="F422" t="str">
        <f>IF(ISERROR(1/VLOOKUP($B422,Kraftvärmeprod!$B$1:$AV$600,MATCH("Producerad elenergi i kraftvärmeverk (GWh)",Kraftvärmeprod!$B$1:$AV$1,0),FALSE)),"",VLOOKUP($B422,Kraftvärmeprod!$B$1:$AV$600,MATCH("Producerad elenergi i kraftvärmeverk (GWh)",Kraftvärmeprod!$B$1:$AV$1,0),FALSE))</f>
        <v/>
      </c>
      <c r="G422" t="str">
        <f>IF(ISERROR(1/VLOOKUP($B422,Miljö!$B$1:$T$600,MATCH("Såld mängd produktionsspecifik fjärrvärme (GWh)",Miljö!$B$1:$T$1,0),FALSE)),"",VLOOKUP($B422,Miljö!$B$1:$T$600,MATCH("Såld mängd produktionsspecifik fjärrvärme (GWh)",Miljö!$B$1:$T$1,0),FALSE))</f>
        <v/>
      </c>
      <c r="J422" t="str">
        <f t="shared" si="6"/>
        <v>Västerbergslagens Energi AB</v>
      </c>
    </row>
    <row r="423" spans="1:10">
      <c r="A423" s="2" t="s">
        <v>589</v>
      </c>
      <c r="B423" s="2" t="s">
        <v>593</v>
      </c>
      <c r="D423" t="str">
        <f>IF(ISERROR(1/VLOOKUP($B423,Kraftvärmeprod!$B$1:$D$600,MATCH("Total värmeproduktion i kraftvärmeverk i kombinerad drift (GWh)",Kraftvärmeprod!$B$1:$AV$1,0),FALSE)),"Ej kraftvärme","Alternativproduktionsmetoden")</f>
        <v>Ej kraftvärme</v>
      </c>
      <c r="E423" s="115" t="str">
        <f>IF(ISERROR(1/VLOOKUP($B423,Kraftvärmeprod!$B$1:$BD$600,MATCH("Total värmeproduktion i kraftvärmeverk i kombinerad drift (GWh)",Kraftvärmeprod!$B$1:$AV$1,0),FALSE)),"",VLOOKUP($B423,'Slutlig allokering kvv'!$B$1:$BC$479,MATCH(E$1,'Slutlig allokering kvv'!$B$1:$AU$1,0),FALSE))</f>
        <v/>
      </c>
      <c r="F423" t="str">
        <f>IF(ISERROR(1/VLOOKUP($B423,Kraftvärmeprod!$B$1:$AV$600,MATCH("Producerad elenergi i kraftvärmeverk (GWh)",Kraftvärmeprod!$B$1:$AV$1,0),FALSE)),"",VLOOKUP($B423,Kraftvärmeprod!$B$1:$AV$600,MATCH("Producerad elenergi i kraftvärmeverk (GWh)",Kraftvärmeprod!$B$1:$AV$1,0),FALSE))</f>
        <v/>
      </c>
      <c r="G423" t="str">
        <f>IF(ISERROR(1/VLOOKUP($B423,Miljö!$B$1:$T$600,MATCH("Såld mängd produktionsspecifik fjärrvärme (GWh)",Miljö!$B$1:$T$1,0),FALSE)),"",VLOOKUP($B423,Miljö!$B$1:$T$600,MATCH("Såld mängd produktionsspecifik fjärrvärme (GWh)",Miljö!$B$1:$T$1,0),FALSE))</f>
        <v/>
      </c>
      <c r="J423" t="str">
        <f t="shared" si="6"/>
        <v>Västerbergslagens Energi AB</v>
      </c>
    </row>
    <row r="424" spans="1:10">
      <c r="A424" s="2" t="s">
        <v>594</v>
      </c>
      <c r="B424" s="2" t="s">
        <v>595</v>
      </c>
      <c r="D424" t="str">
        <f>IF(ISERROR(1/VLOOKUP($B424,Kraftvärmeprod!$B$1:$D$600,MATCH("Total värmeproduktion i kraftvärmeverk i kombinerad drift (GWh)",Kraftvärmeprod!$B$1:$AV$1,0),FALSE)),"Ej kraftvärme","Alternativproduktionsmetoden")</f>
        <v>Ej kraftvärme</v>
      </c>
      <c r="E424" s="115" t="str">
        <f>IF(ISERROR(1/VLOOKUP($B424,Kraftvärmeprod!$B$1:$BD$600,MATCH("Total värmeproduktion i kraftvärmeverk i kombinerad drift (GWh)",Kraftvärmeprod!$B$1:$AV$1,0),FALSE)),"",VLOOKUP($B424,'Slutlig allokering kvv'!$B$1:$BC$479,MATCH(E$1,'Slutlig allokering kvv'!$B$1:$AU$1,0),FALSE))</f>
        <v/>
      </c>
      <c r="F424" t="str">
        <f>IF(ISERROR(1/VLOOKUP($B424,Kraftvärmeprod!$B$1:$AV$600,MATCH("Producerad elenergi i kraftvärmeverk (GWh)",Kraftvärmeprod!$B$1:$AV$1,0),FALSE)),"",VLOOKUP($B424,Kraftvärmeprod!$B$1:$AV$600,MATCH("Producerad elenergi i kraftvärmeverk (GWh)",Kraftvärmeprod!$B$1:$AV$1,0),FALSE))</f>
        <v/>
      </c>
      <c r="G424" t="str">
        <f>IF(ISERROR(1/VLOOKUP($B424,Miljö!$B$1:$T$600,MATCH("Såld mängd produktionsspecifik fjärrvärme (GWh)",Miljö!$B$1:$T$1,0),FALSE)),"",VLOOKUP($B424,Miljö!$B$1:$T$600,MATCH("Såld mängd produktionsspecifik fjärrvärme (GWh)",Miljö!$B$1:$T$1,0),FALSE))</f>
        <v/>
      </c>
      <c r="J424" t="str">
        <f t="shared" si="6"/>
        <v>Västervik Miljö &amp; Energi AB</v>
      </c>
    </row>
    <row r="425" spans="1:10">
      <c r="A425" s="2" t="s">
        <v>594</v>
      </c>
      <c r="B425" s="2" t="s">
        <v>596</v>
      </c>
      <c r="D425" t="str">
        <f>IF(ISERROR(1/VLOOKUP($B425,Kraftvärmeprod!$B$1:$D$600,MATCH("Total värmeproduktion i kraftvärmeverk i kombinerad drift (GWh)",Kraftvärmeprod!$B$1:$AV$1,0),FALSE)),"Ej kraftvärme","Alternativproduktionsmetoden")</f>
        <v>Ej kraftvärme</v>
      </c>
      <c r="E425" s="115" t="str">
        <f>IF(ISERROR(1/VLOOKUP($B425,Kraftvärmeprod!$B$1:$BD$600,MATCH("Total värmeproduktion i kraftvärmeverk i kombinerad drift (GWh)",Kraftvärmeprod!$B$1:$AV$1,0),FALSE)),"",VLOOKUP($B425,'Slutlig allokering kvv'!$B$1:$BC$479,MATCH(E$1,'Slutlig allokering kvv'!$B$1:$AU$1,0),FALSE))</f>
        <v/>
      </c>
      <c r="F425" t="str">
        <f>IF(ISERROR(1/VLOOKUP($B425,Kraftvärmeprod!$B$1:$AV$600,MATCH("Producerad elenergi i kraftvärmeverk (GWh)",Kraftvärmeprod!$B$1:$AV$1,0),FALSE)),"",VLOOKUP($B425,Kraftvärmeprod!$B$1:$AV$600,MATCH("Producerad elenergi i kraftvärmeverk (GWh)",Kraftvärmeprod!$B$1:$AV$1,0),FALSE))</f>
        <v/>
      </c>
      <c r="G425" t="str">
        <f>IF(ISERROR(1/VLOOKUP($B425,Miljö!$B$1:$T$600,MATCH("Såld mängd produktionsspecifik fjärrvärme (GWh)",Miljö!$B$1:$T$1,0),FALSE)),"",VLOOKUP($B425,Miljö!$B$1:$T$600,MATCH("Såld mängd produktionsspecifik fjärrvärme (GWh)",Miljö!$B$1:$T$1,0),FALSE))</f>
        <v/>
      </c>
      <c r="J425" t="str">
        <f t="shared" si="6"/>
        <v>Västervik Miljö &amp; Energi AB</v>
      </c>
    </row>
    <row r="426" spans="1:10">
      <c r="A426" s="2" t="s">
        <v>594</v>
      </c>
      <c r="B426" s="2" t="s">
        <v>597</v>
      </c>
      <c r="D426" t="str">
        <f>IF(ISERROR(1/VLOOKUP($B426,Kraftvärmeprod!$B$1:$D$600,MATCH("Total värmeproduktion i kraftvärmeverk i kombinerad drift (GWh)",Kraftvärmeprod!$B$1:$AV$1,0),FALSE)),"Ej kraftvärme","Alternativproduktionsmetoden")</f>
        <v>Alternativproduktionsmetoden</v>
      </c>
      <c r="E426" s="115">
        <f>IF(ISERROR(1/VLOOKUP($B426,Kraftvärmeprod!$B$1:$BD$600,MATCH("Total värmeproduktion i kraftvärmeverk i kombinerad drift (GWh)",Kraftvärmeprod!$B$1:$AV$1,0),FALSE)),"",VLOOKUP($B426,'Slutlig allokering kvv'!$B$1:$BC$479,MATCH(E$1,'Slutlig allokering kvv'!$B$1:$AU$1,0),FALSE))</f>
        <v>0.26945805028672248</v>
      </c>
      <c r="F426">
        <f>IF(ISERROR(1/VLOOKUP($B426,Kraftvärmeprod!$B$1:$AV$600,MATCH("Producerad elenergi i kraftvärmeverk (GWh)",Kraftvärmeprod!$B$1:$AV$1,0),FALSE)),"",VLOOKUP($B426,Kraftvärmeprod!$B$1:$AV$600,MATCH("Producerad elenergi i kraftvärmeverk (GWh)",Kraftvärmeprod!$B$1:$AV$1,0),FALSE))</f>
        <v>7.6</v>
      </c>
      <c r="G426" t="str">
        <f>IF(ISERROR(1/VLOOKUP($B426,Miljö!$B$1:$T$600,MATCH("Såld mängd produktionsspecifik fjärrvärme (GWh)",Miljö!$B$1:$T$1,0),FALSE)),"",VLOOKUP($B426,Miljö!$B$1:$T$600,MATCH("Såld mängd produktionsspecifik fjärrvärme (GWh)",Miljö!$B$1:$T$1,0),FALSE))</f>
        <v/>
      </c>
      <c r="J426" t="str">
        <f t="shared" si="6"/>
        <v>Västervik Miljö &amp; Energi AB</v>
      </c>
    </row>
    <row r="427" spans="1:10">
      <c r="A427" s="2" t="s">
        <v>598</v>
      </c>
      <c r="B427" s="2" t="s">
        <v>599</v>
      </c>
      <c r="D427" t="str">
        <f>IF(ISERROR(1/VLOOKUP($B427,Kraftvärmeprod!$B$1:$D$600,MATCH("Total värmeproduktion i kraftvärmeverk i kombinerad drift (GWh)",Kraftvärmeprod!$B$1:$AV$1,0),FALSE)),"Ej kraftvärme","Alternativproduktionsmetoden")</f>
        <v>Ej kraftvärme</v>
      </c>
      <c r="E427" s="115" t="str">
        <f>IF(ISERROR(1/VLOOKUP($B427,Kraftvärmeprod!$B$1:$BD$600,MATCH("Total värmeproduktion i kraftvärmeverk i kombinerad drift (GWh)",Kraftvärmeprod!$B$1:$AV$1,0),FALSE)),"",VLOOKUP($B427,'Slutlig allokering kvv'!$B$1:$BC$479,MATCH(E$1,'Slutlig allokering kvv'!$B$1:$AU$1,0),FALSE))</f>
        <v/>
      </c>
      <c r="F427" t="str">
        <f>IF(ISERROR(1/VLOOKUP($B427,Kraftvärmeprod!$B$1:$AV$600,MATCH("Producerad elenergi i kraftvärmeverk (GWh)",Kraftvärmeprod!$B$1:$AV$1,0),FALSE)),"",VLOOKUP($B427,Kraftvärmeprod!$B$1:$AV$600,MATCH("Producerad elenergi i kraftvärmeverk (GWh)",Kraftvärmeprod!$B$1:$AV$1,0),FALSE))</f>
        <v/>
      </c>
      <c r="G427" t="str">
        <f>IF(ISERROR(1/VLOOKUP($B427,Miljö!$B$1:$T$600,MATCH("Såld mängd produktionsspecifik fjärrvärme (GWh)",Miljö!$B$1:$T$1,0),FALSE)),"",VLOOKUP($B427,Miljö!$B$1:$T$600,MATCH("Såld mängd produktionsspecifik fjärrvärme (GWh)",Miljö!$B$1:$T$1,0),FALSE))</f>
        <v/>
      </c>
      <c r="J427" t="str">
        <f t="shared" si="6"/>
        <v>Västra Mälardalens Energi och Miljö AB</v>
      </c>
    </row>
    <row r="428" spans="1:10">
      <c r="A428" s="2" t="s">
        <v>598</v>
      </c>
      <c r="B428" s="2" t="s">
        <v>600</v>
      </c>
      <c r="D428" t="str">
        <f>IF(ISERROR(1/VLOOKUP($B428,Kraftvärmeprod!$B$1:$D$600,MATCH("Total värmeproduktion i kraftvärmeverk i kombinerad drift (GWh)",Kraftvärmeprod!$B$1:$AV$1,0),FALSE)),"Ej kraftvärme","Alternativproduktionsmetoden")</f>
        <v>Ej kraftvärme</v>
      </c>
      <c r="E428" s="115" t="str">
        <f>IF(ISERROR(1/VLOOKUP($B428,Kraftvärmeprod!$B$1:$BD$600,MATCH("Total värmeproduktion i kraftvärmeverk i kombinerad drift (GWh)",Kraftvärmeprod!$B$1:$AV$1,0),FALSE)),"",VLOOKUP($B428,'Slutlig allokering kvv'!$B$1:$BC$479,MATCH(E$1,'Slutlig allokering kvv'!$B$1:$AU$1,0),FALSE))</f>
        <v/>
      </c>
      <c r="F428" t="str">
        <f>IF(ISERROR(1/VLOOKUP($B428,Kraftvärmeprod!$B$1:$AV$600,MATCH("Producerad elenergi i kraftvärmeverk (GWh)",Kraftvärmeprod!$B$1:$AV$1,0),FALSE)),"",VLOOKUP($B428,Kraftvärmeprod!$B$1:$AV$600,MATCH("Producerad elenergi i kraftvärmeverk (GWh)",Kraftvärmeprod!$B$1:$AV$1,0),FALSE))</f>
        <v/>
      </c>
      <c r="G428" t="str">
        <f>IF(ISERROR(1/VLOOKUP($B428,Miljö!$B$1:$T$600,MATCH("Såld mängd produktionsspecifik fjärrvärme (GWh)",Miljö!$B$1:$T$1,0),FALSE)),"",VLOOKUP($B428,Miljö!$B$1:$T$600,MATCH("Såld mängd produktionsspecifik fjärrvärme (GWh)",Miljö!$B$1:$T$1,0),FALSE))</f>
        <v/>
      </c>
      <c r="J428" t="str">
        <f t="shared" si="6"/>
        <v>Västra Mälardalens Energi och Miljö AB</v>
      </c>
    </row>
    <row r="429" spans="1:10">
      <c r="A429" s="2" t="s">
        <v>598</v>
      </c>
      <c r="B429" s="2" t="s">
        <v>601</v>
      </c>
      <c r="D429" t="str">
        <f>IF(ISERROR(1/VLOOKUP($B429,Kraftvärmeprod!$B$1:$D$600,MATCH("Total värmeproduktion i kraftvärmeverk i kombinerad drift (GWh)",Kraftvärmeprod!$B$1:$AV$1,0),FALSE)),"Ej kraftvärme","Alternativproduktionsmetoden")</f>
        <v>Ej kraftvärme</v>
      </c>
      <c r="E429" s="115" t="str">
        <f>IF(ISERROR(1/VLOOKUP($B429,Kraftvärmeprod!$B$1:$BD$600,MATCH("Total värmeproduktion i kraftvärmeverk i kombinerad drift (GWh)",Kraftvärmeprod!$B$1:$AV$1,0),FALSE)),"",VLOOKUP($B429,'Slutlig allokering kvv'!$B$1:$BC$479,MATCH(E$1,'Slutlig allokering kvv'!$B$1:$AU$1,0),FALSE))</f>
        <v/>
      </c>
      <c r="F429" t="str">
        <f>IF(ISERROR(1/VLOOKUP($B429,Kraftvärmeprod!$B$1:$AV$600,MATCH("Producerad elenergi i kraftvärmeverk (GWh)",Kraftvärmeprod!$B$1:$AV$1,0),FALSE)),"",VLOOKUP($B429,Kraftvärmeprod!$B$1:$AV$600,MATCH("Producerad elenergi i kraftvärmeverk (GWh)",Kraftvärmeprod!$B$1:$AV$1,0),FALSE))</f>
        <v/>
      </c>
      <c r="G429" t="str">
        <f>IF(ISERROR(1/VLOOKUP($B429,Miljö!$B$1:$T$600,MATCH("Såld mängd produktionsspecifik fjärrvärme (GWh)",Miljö!$B$1:$T$1,0),FALSE)),"",VLOOKUP($B429,Miljö!$B$1:$T$600,MATCH("Såld mängd produktionsspecifik fjärrvärme (GWh)",Miljö!$B$1:$T$1,0),FALSE))</f>
        <v/>
      </c>
      <c r="J429" t="str">
        <f t="shared" si="6"/>
        <v>Västra Mälardalens Energi och Miljö AB</v>
      </c>
    </row>
    <row r="430" spans="1:10">
      <c r="A430" s="2" t="s">
        <v>602</v>
      </c>
      <c r="B430" s="2" t="s">
        <v>603</v>
      </c>
      <c r="D430" t="str">
        <f>IF(ISERROR(1/VLOOKUP($B430,Kraftvärmeprod!$B$1:$D$600,MATCH("Total värmeproduktion i kraftvärmeverk i kombinerad drift (GWh)",Kraftvärmeprod!$B$1:$AV$1,0),FALSE)),"Ej kraftvärme","Alternativproduktionsmetoden")</f>
        <v>Ej kraftvärme</v>
      </c>
      <c r="E430" s="115" t="str">
        <f>IF(ISERROR(1/VLOOKUP($B430,Kraftvärmeprod!$B$1:$BD$600,MATCH("Total värmeproduktion i kraftvärmeverk i kombinerad drift (GWh)",Kraftvärmeprod!$B$1:$AV$1,0),FALSE)),"",VLOOKUP($B430,'Slutlig allokering kvv'!$B$1:$BC$479,MATCH(E$1,'Slutlig allokering kvv'!$B$1:$AU$1,0),FALSE))</f>
        <v/>
      </c>
      <c r="F430" t="str">
        <f>IF(ISERROR(1/VLOOKUP($B430,Kraftvärmeprod!$B$1:$AV$600,MATCH("Producerad elenergi i kraftvärmeverk (GWh)",Kraftvärmeprod!$B$1:$AV$1,0),FALSE)),"",VLOOKUP($B430,Kraftvärmeprod!$B$1:$AV$600,MATCH("Producerad elenergi i kraftvärmeverk (GWh)",Kraftvärmeprod!$B$1:$AV$1,0),FALSE))</f>
        <v/>
      </c>
      <c r="G430" t="str">
        <f>IF(ISERROR(1/VLOOKUP($B430,Miljö!$B$1:$T$600,MATCH("Såld mängd produktionsspecifik fjärrvärme (GWh)",Miljö!$B$1:$T$1,0),FALSE)),"",VLOOKUP($B430,Miljö!$B$1:$T$600,MATCH("Såld mängd produktionsspecifik fjärrvärme (GWh)",Miljö!$B$1:$T$1,0),FALSE))</f>
        <v/>
      </c>
      <c r="J430" t="str">
        <f t="shared" si="6"/>
        <v>Växjö Energi AB</v>
      </c>
    </row>
    <row r="431" spans="1:10">
      <c r="A431" s="2" t="s">
        <v>602</v>
      </c>
      <c r="B431" s="2" t="s">
        <v>604</v>
      </c>
      <c r="D431" t="str">
        <f>IF(ISERROR(1/VLOOKUP($B431,Kraftvärmeprod!$B$1:$D$600,MATCH("Total värmeproduktion i kraftvärmeverk i kombinerad drift (GWh)",Kraftvärmeprod!$B$1:$AV$1,0),FALSE)),"Ej kraftvärme","Alternativproduktionsmetoden")</f>
        <v>Ej kraftvärme</v>
      </c>
      <c r="E431" s="115" t="str">
        <f>IF(ISERROR(1/VLOOKUP($B431,Kraftvärmeprod!$B$1:$BD$600,MATCH("Total värmeproduktion i kraftvärmeverk i kombinerad drift (GWh)",Kraftvärmeprod!$B$1:$AV$1,0),FALSE)),"",VLOOKUP($B431,'Slutlig allokering kvv'!$B$1:$BC$479,MATCH(E$1,'Slutlig allokering kvv'!$B$1:$AU$1,0),FALSE))</f>
        <v/>
      </c>
      <c r="F431" t="str">
        <f>IF(ISERROR(1/VLOOKUP($B431,Kraftvärmeprod!$B$1:$AV$600,MATCH("Producerad elenergi i kraftvärmeverk (GWh)",Kraftvärmeprod!$B$1:$AV$1,0),FALSE)),"",VLOOKUP($B431,Kraftvärmeprod!$B$1:$AV$600,MATCH("Producerad elenergi i kraftvärmeverk (GWh)",Kraftvärmeprod!$B$1:$AV$1,0),FALSE))</f>
        <v/>
      </c>
      <c r="G431" t="str">
        <f>IF(ISERROR(1/VLOOKUP($B431,Miljö!$B$1:$T$600,MATCH("Såld mängd produktionsspecifik fjärrvärme (GWh)",Miljö!$B$1:$T$1,0),FALSE)),"",VLOOKUP($B431,Miljö!$B$1:$T$600,MATCH("Såld mängd produktionsspecifik fjärrvärme (GWh)",Miljö!$B$1:$T$1,0),FALSE))</f>
        <v/>
      </c>
      <c r="J431" t="str">
        <f t="shared" si="6"/>
        <v>Växjö Energi AB</v>
      </c>
    </row>
    <row r="432" spans="1:10">
      <c r="A432" s="2" t="s">
        <v>602</v>
      </c>
      <c r="B432" s="2" t="s">
        <v>605</v>
      </c>
      <c r="D432" t="str">
        <f>IF(ISERROR(1/VLOOKUP($B432,Kraftvärmeprod!$B$1:$D$600,MATCH("Total värmeproduktion i kraftvärmeverk i kombinerad drift (GWh)",Kraftvärmeprod!$B$1:$AV$1,0),FALSE)),"Ej kraftvärme","Alternativproduktionsmetoden")</f>
        <v>Ej kraftvärme</v>
      </c>
      <c r="E432" s="115" t="str">
        <f>IF(ISERROR(1/VLOOKUP($B432,Kraftvärmeprod!$B$1:$BD$600,MATCH("Total värmeproduktion i kraftvärmeverk i kombinerad drift (GWh)",Kraftvärmeprod!$B$1:$AV$1,0),FALSE)),"",VLOOKUP($B432,'Slutlig allokering kvv'!$B$1:$BC$479,MATCH(E$1,'Slutlig allokering kvv'!$B$1:$AU$1,0),FALSE))</f>
        <v/>
      </c>
      <c r="F432" t="str">
        <f>IF(ISERROR(1/VLOOKUP($B432,Kraftvärmeprod!$B$1:$AV$600,MATCH("Producerad elenergi i kraftvärmeverk (GWh)",Kraftvärmeprod!$B$1:$AV$1,0),FALSE)),"",VLOOKUP($B432,Kraftvärmeprod!$B$1:$AV$600,MATCH("Producerad elenergi i kraftvärmeverk (GWh)",Kraftvärmeprod!$B$1:$AV$1,0),FALSE))</f>
        <v/>
      </c>
      <c r="G432" t="str">
        <f>IF(ISERROR(1/VLOOKUP($B432,Miljö!$B$1:$T$600,MATCH("Såld mängd produktionsspecifik fjärrvärme (GWh)",Miljö!$B$1:$T$1,0),FALSE)),"",VLOOKUP($B432,Miljö!$B$1:$T$600,MATCH("Såld mängd produktionsspecifik fjärrvärme (GWh)",Miljö!$B$1:$T$1,0),FALSE))</f>
        <v/>
      </c>
      <c r="J432" t="str">
        <f t="shared" si="6"/>
        <v>Växjö Energi AB</v>
      </c>
    </row>
    <row r="433" spans="1:10">
      <c r="A433" s="2" t="s">
        <v>602</v>
      </c>
      <c r="B433" s="2" t="s">
        <v>606</v>
      </c>
      <c r="D433" t="str">
        <f>IF(ISERROR(1/VLOOKUP($B433,Kraftvärmeprod!$B$1:$D$600,MATCH("Total värmeproduktion i kraftvärmeverk i kombinerad drift (GWh)",Kraftvärmeprod!$B$1:$AV$1,0),FALSE)),"Ej kraftvärme","Alternativproduktionsmetoden")</f>
        <v>Ej kraftvärme</v>
      </c>
      <c r="E433" s="115" t="str">
        <f>IF(ISERROR(1/VLOOKUP($B433,Kraftvärmeprod!$B$1:$BD$600,MATCH("Total värmeproduktion i kraftvärmeverk i kombinerad drift (GWh)",Kraftvärmeprod!$B$1:$AV$1,0),FALSE)),"",VLOOKUP($B433,'Slutlig allokering kvv'!$B$1:$BC$479,MATCH(E$1,'Slutlig allokering kvv'!$B$1:$AU$1,0),FALSE))</f>
        <v/>
      </c>
      <c r="F433" t="str">
        <f>IF(ISERROR(1/VLOOKUP($B433,Kraftvärmeprod!$B$1:$AV$600,MATCH("Producerad elenergi i kraftvärmeverk (GWh)",Kraftvärmeprod!$B$1:$AV$1,0),FALSE)),"",VLOOKUP($B433,Kraftvärmeprod!$B$1:$AV$600,MATCH("Producerad elenergi i kraftvärmeverk (GWh)",Kraftvärmeprod!$B$1:$AV$1,0),FALSE))</f>
        <v/>
      </c>
      <c r="G433" t="str">
        <f>IF(ISERROR(1/VLOOKUP($B433,Miljö!$B$1:$T$600,MATCH("Såld mängd produktionsspecifik fjärrvärme (GWh)",Miljö!$B$1:$T$1,0),FALSE)),"",VLOOKUP($B433,Miljö!$B$1:$T$600,MATCH("Såld mängd produktionsspecifik fjärrvärme (GWh)",Miljö!$B$1:$T$1,0),FALSE))</f>
        <v/>
      </c>
      <c r="J433" t="str">
        <f t="shared" si="6"/>
        <v>Växjö Energi AB</v>
      </c>
    </row>
    <row r="434" spans="1:10">
      <c r="A434" s="2" t="s">
        <v>602</v>
      </c>
      <c r="B434" s="2" t="s">
        <v>607</v>
      </c>
      <c r="D434" t="str">
        <f>IF(ISERROR(1/VLOOKUP($B434,Kraftvärmeprod!$B$1:$D$600,MATCH("Total värmeproduktion i kraftvärmeverk i kombinerad drift (GWh)",Kraftvärmeprod!$B$1:$AV$1,0),FALSE)),"Ej kraftvärme","Alternativproduktionsmetoden")</f>
        <v>Alternativproduktionsmetoden</v>
      </c>
      <c r="E434" s="115">
        <f>IF(ISERROR(1/VLOOKUP($B434,Kraftvärmeprod!$B$1:$BD$600,MATCH("Total värmeproduktion i kraftvärmeverk i kombinerad drift (GWh)",Kraftvärmeprod!$B$1:$AV$1,0),FALSE)),"",VLOOKUP($B434,'Slutlig allokering kvv'!$B$1:$BC$479,MATCH(E$1,'Slutlig allokering kvv'!$B$1:$AU$1,0),FALSE))</f>
        <v>0.5331380351124303</v>
      </c>
      <c r="F434">
        <f>IF(ISERROR(1/VLOOKUP($B434,Kraftvärmeprod!$B$1:$AV$600,MATCH("Producerad elenergi i kraftvärmeverk (GWh)",Kraftvärmeprod!$B$1:$AV$1,0),FALSE)),"",VLOOKUP($B434,Kraftvärmeprod!$B$1:$AV$600,MATCH("Producerad elenergi i kraftvärmeverk (GWh)",Kraftvärmeprod!$B$1:$AV$1,0),FALSE))</f>
        <v>174.2</v>
      </c>
      <c r="G434" t="str">
        <f>IF(ISERROR(1/VLOOKUP($B434,Miljö!$B$1:$T$600,MATCH("Såld mängd produktionsspecifik fjärrvärme (GWh)",Miljö!$B$1:$T$1,0),FALSE)),"",VLOOKUP($B434,Miljö!$B$1:$T$600,MATCH("Såld mängd produktionsspecifik fjärrvärme (GWh)",Miljö!$B$1:$T$1,0),FALSE))</f>
        <v/>
      </c>
      <c r="J434" t="str">
        <f t="shared" si="6"/>
        <v>Växjö Energi AB</v>
      </c>
    </row>
    <row r="435" spans="1:10">
      <c r="A435" s="2" t="s">
        <v>608</v>
      </c>
      <c r="B435" s="2" t="s">
        <v>609</v>
      </c>
      <c r="D435" t="str">
        <f>IF(ISERROR(1/VLOOKUP($B435,Kraftvärmeprod!$B$1:$D$600,MATCH("Total värmeproduktion i kraftvärmeverk i kombinerad drift (GWh)",Kraftvärmeprod!$B$1:$AV$1,0),FALSE)),"Ej kraftvärme","Alternativproduktionsmetoden")</f>
        <v>Ej kraftvärme</v>
      </c>
      <c r="E435" s="115" t="str">
        <f>IF(ISERROR(1/VLOOKUP($B435,Kraftvärmeprod!$B$1:$BD$600,MATCH("Total värmeproduktion i kraftvärmeverk i kombinerad drift (GWh)",Kraftvärmeprod!$B$1:$AV$1,0),FALSE)),"",VLOOKUP($B435,'Slutlig allokering kvv'!$B$1:$BC$479,MATCH(E$1,'Slutlig allokering kvv'!$B$1:$AU$1,0),FALSE))</f>
        <v/>
      </c>
      <c r="F435" t="str">
        <f>IF(ISERROR(1/VLOOKUP($B435,Kraftvärmeprod!$B$1:$AV$600,MATCH("Producerad elenergi i kraftvärmeverk (GWh)",Kraftvärmeprod!$B$1:$AV$1,0),FALSE)),"",VLOOKUP($B435,Kraftvärmeprod!$B$1:$AV$600,MATCH("Producerad elenergi i kraftvärmeverk (GWh)",Kraftvärmeprod!$B$1:$AV$1,0),FALSE))</f>
        <v/>
      </c>
      <c r="G435" t="str">
        <f>IF(ISERROR(1/VLOOKUP($B435,Miljö!$B$1:$T$600,MATCH("Såld mängd produktionsspecifik fjärrvärme (GWh)",Miljö!$B$1:$T$1,0),FALSE)),"",VLOOKUP($B435,Miljö!$B$1:$T$600,MATCH("Såld mängd produktionsspecifik fjärrvärme (GWh)",Miljö!$B$1:$T$1,0),FALSE))</f>
        <v/>
      </c>
      <c r="J435" t="str">
        <f t="shared" si="6"/>
        <v>Ystad Energi AB</v>
      </c>
    </row>
    <row r="436" spans="1:10">
      <c r="A436" s="2" t="s">
        <v>610</v>
      </c>
      <c r="B436" s="2" t="s">
        <v>611</v>
      </c>
      <c r="D436" t="str">
        <f>IF(ISERROR(1/VLOOKUP($B436,Kraftvärmeprod!$B$1:$D$600,MATCH("Total värmeproduktion i kraftvärmeverk i kombinerad drift (GWh)",Kraftvärmeprod!$B$1:$AV$1,0),FALSE)),"Ej kraftvärme","Alternativproduktionsmetoden")</f>
        <v>Ej kraftvärme</v>
      </c>
      <c r="E436" s="115" t="str">
        <f>IF(ISERROR(1/VLOOKUP($B436,Kraftvärmeprod!$B$1:$BD$600,MATCH("Total värmeproduktion i kraftvärmeverk i kombinerad drift (GWh)",Kraftvärmeprod!$B$1:$AV$1,0),FALSE)),"",VLOOKUP($B436,'Slutlig allokering kvv'!$B$1:$BC$479,MATCH(E$1,'Slutlig allokering kvv'!$B$1:$AU$1,0),FALSE))</f>
        <v/>
      </c>
      <c r="F436" t="str">
        <f>IF(ISERROR(1/VLOOKUP($B436,Kraftvärmeprod!$B$1:$AV$600,MATCH("Producerad elenergi i kraftvärmeverk (GWh)",Kraftvärmeprod!$B$1:$AV$1,0),FALSE)),"",VLOOKUP($B436,Kraftvärmeprod!$B$1:$AV$600,MATCH("Producerad elenergi i kraftvärmeverk (GWh)",Kraftvärmeprod!$B$1:$AV$1,0),FALSE))</f>
        <v/>
      </c>
      <c r="G436" t="str">
        <f>IF(ISERROR(1/VLOOKUP($B436,Miljö!$B$1:$T$600,MATCH("Såld mängd produktionsspecifik fjärrvärme (GWh)",Miljö!$B$1:$T$1,0),FALSE)),"",VLOOKUP($B436,Miljö!$B$1:$T$600,MATCH("Såld mängd produktionsspecifik fjärrvärme (GWh)",Miljö!$B$1:$T$1,0),FALSE))</f>
        <v/>
      </c>
      <c r="J436" t="str">
        <f t="shared" si="6"/>
        <v>Ånge Energi AB</v>
      </c>
    </row>
    <row r="437" spans="1:10">
      <c r="A437" s="2" t="s">
        <v>610</v>
      </c>
      <c r="B437" s="2" t="s">
        <v>612</v>
      </c>
      <c r="D437" t="str">
        <f>IF(ISERROR(1/VLOOKUP($B437,Kraftvärmeprod!$B$1:$D$600,MATCH("Total värmeproduktion i kraftvärmeverk i kombinerad drift (GWh)",Kraftvärmeprod!$B$1:$AV$1,0),FALSE)),"Ej kraftvärme","Alternativproduktionsmetoden")</f>
        <v>Ej kraftvärme</v>
      </c>
      <c r="E437" s="115" t="str">
        <f>IF(ISERROR(1/VLOOKUP($B437,Kraftvärmeprod!$B$1:$BD$600,MATCH("Total värmeproduktion i kraftvärmeverk i kombinerad drift (GWh)",Kraftvärmeprod!$B$1:$AV$1,0),FALSE)),"",VLOOKUP($B437,'Slutlig allokering kvv'!$B$1:$BC$479,MATCH(E$1,'Slutlig allokering kvv'!$B$1:$AU$1,0),FALSE))</f>
        <v/>
      </c>
      <c r="F437" t="str">
        <f>IF(ISERROR(1/VLOOKUP($B437,Kraftvärmeprod!$B$1:$AV$600,MATCH("Producerad elenergi i kraftvärmeverk (GWh)",Kraftvärmeprod!$B$1:$AV$1,0),FALSE)),"",VLOOKUP($B437,Kraftvärmeprod!$B$1:$AV$600,MATCH("Producerad elenergi i kraftvärmeverk (GWh)",Kraftvärmeprod!$B$1:$AV$1,0),FALSE))</f>
        <v/>
      </c>
      <c r="G437" t="str">
        <f>IF(ISERROR(1/VLOOKUP($B437,Miljö!$B$1:$T$600,MATCH("Såld mängd produktionsspecifik fjärrvärme (GWh)",Miljö!$B$1:$T$1,0),FALSE)),"",VLOOKUP($B437,Miljö!$B$1:$T$600,MATCH("Såld mängd produktionsspecifik fjärrvärme (GWh)",Miljö!$B$1:$T$1,0),FALSE))</f>
        <v/>
      </c>
      <c r="J437" t="str">
        <f t="shared" si="6"/>
        <v>Ånge Energi AB</v>
      </c>
    </row>
    <row r="438" spans="1:10">
      <c r="A438" s="2" t="s">
        <v>613</v>
      </c>
      <c r="B438" s="2" t="s">
        <v>614</v>
      </c>
      <c r="D438" t="str">
        <f>IF(ISERROR(1/VLOOKUP($B438,Kraftvärmeprod!$B$1:$D$600,MATCH("Total värmeproduktion i kraftvärmeverk i kombinerad drift (GWh)",Kraftvärmeprod!$B$1:$AV$1,0),FALSE)),"Ej kraftvärme","Alternativproduktionsmetoden")</f>
        <v>Ej kraftvärme</v>
      </c>
      <c r="E438" s="115" t="str">
        <f>IF(ISERROR(1/VLOOKUP($B438,Kraftvärmeprod!$B$1:$BD$600,MATCH("Total värmeproduktion i kraftvärmeverk i kombinerad drift (GWh)",Kraftvärmeprod!$B$1:$AV$1,0),FALSE)),"",VLOOKUP($B438,'Slutlig allokering kvv'!$B$1:$BC$479,MATCH(E$1,'Slutlig allokering kvv'!$B$1:$AU$1,0),FALSE))</f>
        <v/>
      </c>
      <c r="F438" t="str">
        <f>IF(ISERROR(1/VLOOKUP($B438,Kraftvärmeprod!$B$1:$AV$600,MATCH("Producerad elenergi i kraftvärmeverk (GWh)",Kraftvärmeprod!$B$1:$AV$1,0),FALSE)),"",VLOOKUP($B438,Kraftvärmeprod!$B$1:$AV$600,MATCH("Producerad elenergi i kraftvärmeverk (GWh)",Kraftvärmeprod!$B$1:$AV$1,0),FALSE))</f>
        <v/>
      </c>
      <c r="G438" t="str">
        <f>IF(ISERROR(1/VLOOKUP($B438,Miljö!$B$1:$T$600,MATCH("Såld mängd produktionsspecifik fjärrvärme (GWh)",Miljö!$B$1:$T$1,0),FALSE)),"",VLOOKUP($B438,Miljö!$B$1:$T$600,MATCH("Såld mängd produktionsspecifik fjärrvärme (GWh)",Miljö!$B$1:$T$1,0),FALSE))</f>
        <v/>
      </c>
      <c r="J438" t="str">
        <f t="shared" si="6"/>
        <v>Åsele Energiverk AB</v>
      </c>
    </row>
    <row r="439" spans="1:10">
      <c r="A439" s="2" t="s">
        <v>615</v>
      </c>
      <c r="B439" s="2" t="s">
        <v>616</v>
      </c>
      <c r="D439" t="str">
        <f>IF(ISERROR(1/VLOOKUP($B439,Kraftvärmeprod!$B$1:$D$600,MATCH("Total värmeproduktion i kraftvärmeverk i kombinerad drift (GWh)",Kraftvärmeprod!$B$1:$AV$1,0),FALSE)),"Ej kraftvärme","Alternativproduktionsmetoden")</f>
        <v>Alternativproduktionsmetoden</v>
      </c>
      <c r="E439" s="115">
        <f>IF(ISERROR(1/VLOOKUP($B439,Kraftvärmeprod!$B$1:$BD$600,MATCH("Total värmeproduktion i kraftvärmeverk i kombinerad drift (GWh)",Kraftvärmeprod!$B$1:$AV$1,0),FALSE)),"",VLOOKUP($B439,'Slutlig allokering kvv'!$B$1:$BC$479,MATCH(E$1,'Slutlig allokering kvv'!$B$1:$AU$1,0),FALSE))</f>
        <v>0.53990209059100491</v>
      </c>
      <c r="F439">
        <f>IF(ISERROR(1/VLOOKUP($B439,Kraftvärmeprod!$B$1:$AV$600,MATCH("Producerad elenergi i kraftvärmeverk (GWh)",Kraftvärmeprod!$B$1:$AV$1,0),FALSE)),"",VLOOKUP($B439,Kraftvärmeprod!$B$1:$AV$600,MATCH("Producerad elenergi i kraftvärmeverk (GWh)",Kraftvärmeprod!$B$1:$AV$1,0),FALSE))</f>
        <v>124.324</v>
      </c>
      <c r="G439">
        <f>IF(ISERROR(1/VLOOKUP($B439,Miljö!$B$1:$T$600,MATCH("Såld mängd produktionsspecifik fjärrvärme (GWh)",Miljö!$B$1:$T$1,0),FALSE)),"",VLOOKUP($B439,Miljö!$B$1:$T$600,MATCH("Såld mängd produktionsspecifik fjärrvärme (GWh)",Miljö!$B$1:$T$1,0),FALSE))</f>
        <v>145.80000000000001</v>
      </c>
      <c r="J439" t="str">
        <f t="shared" si="6"/>
        <v>Öresundskraft AB</v>
      </c>
    </row>
    <row r="440" spans="1:10">
      <c r="A440" s="2" t="s">
        <v>615</v>
      </c>
      <c r="B440" s="2" t="s">
        <v>1165</v>
      </c>
      <c r="D440" t="str">
        <f>IF(ISERROR(1/VLOOKUP($B440,Kraftvärmeprod!$B$1:$D$600,MATCH("Total värmeproduktion i kraftvärmeverk i kombinerad drift (GWh)",Kraftvärmeprod!$B$1:$AV$1,0),FALSE)),"Ej kraftvärme","Alternativproduktionsmetoden")</f>
        <v>Ej kraftvärme</v>
      </c>
      <c r="E440" s="115" t="str">
        <f>IF(ISERROR(1/VLOOKUP($B440,Kraftvärmeprod!$B$1:$BD$600,MATCH("Total värmeproduktion i kraftvärmeverk i kombinerad drift (GWh)",Kraftvärmeprod!$B$1:$AV$1,0),FALSE)),"",VLOOKUP($B440,'Slutlig allokering kvv'!$B$1:$BC$479,MATCH(E$1,'Slutlig allokering kvv'!$B$1:$AU$1,0),FALSE))</f>
        <v/>
      </c>
      <c r="F440" t="str">
        <f>IF(ISERROR(1/VLOOKUP($B440,Kraftvärmeprod!$B$1:$AV$600,MATCH("Producerad elenergi i kraftvärmeverk (GWh)",Kraftvärmeprod!$B$1:$AV$1,0),FALSE)),"",VLOOKUP($B440,Kraftvärmeprod!$B$1:$AV$600,MATCH("Producerad elenergi i kraftvärmeverk (GWh)",Kraftvärmeprod!$B$1:$AV$1,0),FALSE))</f>
        <v/>
      </c>
      <c r="G440" t="str">
        <f>IF(ISERROR(1/VLOOKUP($B440,Miljö!$B$1:$T$600,MATCH("Såld mängd produktionsspecifik fjärrvärme (GWh)",Miljö!$B$1:$T$1,0),FALSE)),"",VLOOKUP($B440,Miljö!$B$1:$T$600,MATCH("Såld mängd produktionsspecifik fjärrvärme (GWh)",Miljö!$B$1:$T$1,0),FALSE))</f>
        <v/>
      </c>
      <c r="J440" t="str">
        <f t="shared" si="6"/>
        <v>Öresundskraft AB</v>
      </c>
    </row>
    <row r="441" spans="1:10">
      <c r="A441" s="2" t="s">
        <v>615</v>
      </c>
      <c r="B441" s="2" t="s">
        <v>1166</v>
      </c>
      <c r="D441" t="str">
        <f>IF(ISERROR(1/VLOOKUP($B441,Kraftvärmeprod!$B$1:$D$600,MATCH("Total värmeproduktion i kraftvärmeverk i kombinerad drift (GWh)",Kraftvärmeprod!$B$1:$AV$1,0),FALSE)),"Ej kraftvärme","Alternativproduktionsmetoden")</f>
        <v>Ej kraftvärme</v>
      </c>
      <c r="E441" s="115" t="str">
        <f>IF(ISERROR(1/VLOOKUP($B441,Kraftvärmeprod!$B$1:$BD$600,MATCH("Total värmeproduktion i kraftvärmeverk i kombinerad drift (GWh)",Kraftvärmeprod!$B$1:$AV$1,0),FALSE)),"",VLOOKUP($B441,'Slutlig allokering kvv'!$B$1:$BC$479,MATCH(E$1,'Slutlig allokering kvv'!$B$1:$AU$1,0),FALSE))</f>
        <v/>
      </c>
      <c r="F441" t="str">
        <f>IF(ISERROR(1/VLOOKUP($B441,Kraftvärmeprod!$B$1:$AV$600,MATCH("Producerad elenergi i kraftvärmeverk (GWh)",Kraftvärmeprod!$B$1:$AV$1,0),FALSE)),"",VLOOKUP($B441,Kraftvärmeprod!$B$1:$AV$600,MATCH("Producerad elenergi i kraftvärmeverk (GWh)",Kraftvärmeprod!$B$1:$AV$1,0),FALSE))</f>
        <v/>
      </c>
      <c r="G441" t="str">
        <f>IF(ISERROR(1/VLOOKUP($B441,Miljö!$B$1:$T$600,MATCH("Såld mängd produktionsspecifik fjärrvärme (GWh)",Miljö!$B$1:$T$1,0),FALSE)),"",VLOOKUP($B441,Miljö!$B$1:$T$600,MATCH("Såld mängd produktionsspecifik fjärrvärme (GWh)",Miljö!$B$1:$T$1,0),FALSE))</f>
        <v/>
      </c>
      <c r="J441" t="str">
        <f t="shared" si="6"/>
        <v>Öresundskraft AB</v>
      </c>
    </row>
    <row r="442" spans="1:10">
      <c r="A442" s="2" t="s">
        <v>615</v>
      </c>
      <c r="B442" s="2" t="s">
        <v>618</v>
      </c>
      <c r="D442" t="str">
        <f>IF(ISERROR(1/VLOOKUP($B442,Kraftvärmeprod!$B$1:$D$600,MATCH("Total värmeproduktion i kraftvärmeverk i kombinerad drift (GWh)",Kraftvärmeprod!$B$1:$AV$1,0),FALSE)),"Ej kraftvärme","Alternativproduktionsmetoden")</f>
        <v>Ej kraftvärme</v>
      </c>
      <c r="E442" s="115" t="str">
        <f>IF(ISERROR(1/VLOOKUP($B442,Kraftvärmeprod!$B$1:$BD$600,MATCH("Total värmeproduktion i kraftvärmeverk i kombinerad drift (GWh)",Kraftvärmeprod!$B$1:$AV$1,0),FALSE)),"",VLOOKUP($B442,'Slutlig allokering kvv'!$B$1:$BC$479,MATCH(E$1,'Slutlig allokering kvv'!$B$1:$AU$1,0),FALSE))</f>
        <v/>
      </c>
      <c r="F442" t="str">
        <f>IF(ISERROR(1/VLOOKUP($B442,Kraftvärmeprod!$B$1:$AV$600,MATCH("Producerad elenergi i kraftvärmeverk (GWh)",Kraftvärmeprod!$B$1:$AV$1,0),FALSE)),"",VLOOKUP($B442,Kraftvärmeprod!$B$1:$AV$600,MATCH("Producerad elenergi i kraftvärmeverk (GWh)",Kraftvärmeprod!$B$1:$AV$1,0),FALSE))</f>
        <v/>
      </c>
      <c r="G442" t="str">
        <f>IF(ISERROR(1/VLOOKUP($B442,Miljö!$B$1:$T$600,MATCH("Såld mängd produktionsspecifik fjärrvärme (GWh)",Miljö!$B$1:$T$1,0),FALSE)),"",VLOOKUP($B442,Miljö!$B$1:$T$600,MATCH("Såld mängd produktionsspecifik fjärrvärme (GWh)",Miljö!$B$1:$T$1,0),FALSE))</f>
        <v/>
      </c>
      <c r="J442" t="str">
        <f t="shared" si="6"/>
        <v>Öresundskraft AB</v>
      </c>
    </row>
    <row r="443" spans="1:10">
      <c r="A443" s="2" t="s">
        <v>619</v>
      </c>
      <c r="B443" s="2" t="s">
        <v>620</v>
      </c>
      <c r="D443" t="str">
        <f>IF(ISERROR(1/VLOOKUP($B443,Kraftvärmeprod!$B$1:$D$600,MATCH("Total värmeproduktion i kraftvärmeverk i kombinerad drift (GWh)",Kraftvärmeprod!$B$1:$AV$1,0),FALSE)),"Ej kraftvärme","Alternativproduktionsmetoden")</f>
        <v>Ej kraftvärme</v>
      </c>
      <c r="E443" s="115" t="str">
        <f>IF(ISERROR(1/VLOOKUP($B443,Kraftvärmeprod!$B$1:$BD$600,MATCH("Total värmeproduktion i kraftvärmeverk i kombinerad drift (GWh)",Kraftvärmeprod!$B$1:$AV$1,0),FALSE)),"",VLOOKUP($B443,'Slutlig allokering kvv'!$B$1:$BC$479,MATCH(E$1,'Slutlig allokering kvv'!$B$1:$AU$1,0),FALSE))</f>
        <v/>
      </c>
      <c r="F443" t="str">
        <f>IF(ISERROR(1/VLOOKUP($B443,Kraftvärmeprod!$B$1:$AV$600,MATCH("Producerad elenergi i kraftvärmeverk (GWh)",Kraftvärmeprod!$B$1:$AV$1,0),FALSE)),"",VLOOKUP($B443,Kraftvärmeprod!$B$1:$AV$600,MATCH("Producerad elenergi i kraftvärmeverk (GWh)",Kraftvärmeprod!$B$1:$AV$1,0),FALSE))</f>
        <v/>
      </c>
      <c r="G443" t="str">
        <f>IF(ISERROR(1/VLOOKUP($B443,Miljö!$B$1:$T$600,MATCH("Såld mängd produktionsspecifik fjärrvärme (GWh)",Miljö!$B$1:$T$1,0),FALSE)),"",VLOOKUP($B443,Miljö!$B$1:$T$600,MATCH("Såld mängd produktionsspecifik fjärrvärme (GWh)",Miljö!$B$1:$T$1,0),FALSE))</f>
        <v/>
      </c>
      <c r="J443" t="str">
        <f t="shared" si="6"/>
        <v>Örkelljunga Fjärrvärmeverk AB</v>
      </c>
    </row>
    <row r="444" spans="1:10">
      <c r="A444" s="2" t="s">
        <v>621</v>
      </c>
      <c r="B444" s="2" t="s">
        <v>622</v>
      </c>
      <c r="D444" t="str">
        <f>IF(ISERROR(1/VLOOKUP($B444,Kraftvärmeprod!$B$1:$D$600,MATCH("Total värmeproduktion i kraftvärmeverk i kombinerad drift (GWh)",Kraftvärmeprod!$B$1:$AV$1,0),FALSE)),"Ej kraftvärme","Alternativproduktionsmetoden")</f>
        <v>Ej kraftvärme</v>
      </c>
      <c r="E444" s="115" t="str">
        <f>IF(ISERROR(1/VLOOKUP($B444,Kraftvärmeprod!$B$1:$BD$600,MATCH("Total värmeproduktion i kraftvärmeverk i kombinerad drift (GWh)",Kraftvärmeprod!$B$1:$AV$1,0),FALSE)),"",VLOOKUP($B444,'Slutlig allokering kvv'!$B$1:$BC$479,MATCH(E$1,'Slutlig allokering kvv'!$B$1:$AU$1,0),FALSE))</f>
        <v/>
      </c>
      <c r="F444" t="str">
        <f>IF(ISERROR(1/VLOOKUP($B444,Kraftvärmeprod!$B$1:$AV$600,MATCH("Producerad elenergi i kraftvärmeverk (GWh)",Kraftvärmeprod!$B$1:$AV$1,0),FALSE)),"",VLOOKUP($B444,Kraftvärmeprod!$B$1:$AV$600,MATCH("Producerad elenergi i kraftvärmeverk (GWh)",Kraftvärmeprod!$B$1:$AV$1,0),FALSE))</f>
        <v/>
      </c>
      <c r="G444" t="str">
        <f>IF(ISERROR(1/VLOOKUP($B444,Miljö!$B$1:$T$600,MATCH("Såld mängd produktionsspecifik fjärrvärme (GWh)",Miljö!$B$1:$T$1,0),FALSE)),"",VLOOKUP($B444,Miljö!$B$1:$T$600,MATCH("Såld mängd produktionsspecifik fjärrvärme (GWh)",Miljö!$B$1:$T$1,0),FALSE))</f>
        <v/>
      </c>
      <c r="J444" t="str">
        <f t="shared" si="6"/>
        <v>Österlens Kraft AB</v>
      </c>
    </row>
    <row r="445" spans="1:10">
      <c r="A445" s="2" t="s">
        <v>623</v>
      </c>
      <c r="B445" s="2" t="s">
        <v>624</v>
      </c>
      <c r="D445" t="str">
        <f>IF(ISERROR(1/VLOOKUP($B445,Kraftvärmeprod!$B$1:$D$600,MATCH("Total värmeproduktion i kraftvärmeverk i kombinerad drift (GWh)",Kraftvärmeprod!$B$1:$AV$1,0),FALSE)),"Ej kraftvärme","Alternativproduktionsmetoden")</f>
        <v>Ej kraftvärme</v>
      </c>
      <c r="E445" s="115" t="str">
        <f>IF(ISERROR(1/VLOOKUP($B445,Kraftvärmeprod!$B$1:$BD$600,MATCH("Total värmeproduktion i kraftvärmeverk i kombinerad drift (GWh)",Kraftvärmeprod!$B$1:$AV$1,0),FALSE)),"",VLOOKUP($B445,'Slutlig allokering kvv'!$B$1:$BC$479,MATCH(E$1,'Slutlig allokering kvv'!$B$1:$AU$1,0),FALSE))</f>
        <v/>
      </c>
      <c r="F445" t="str">
        <f>IF(ISERROR(1/VLOOKUP($B445,Kraftvärmeprod!$B$1:$AV$600,MATCH("Producerad elenergi i kraftvärmeverk (GWh)",Kraftvärmeprod!$B$1:$AV$1,0),FALSE)),"",VLOOKUP($B445,Kraftvärmeprod!$B$1:$AV$600,MATCH("Producerad elenergi i kraftvärmeverk (GWh)",Kraftvärmeprod!$B$1:$AV$1,0),FALSE))</f>
        <v/>
      </c>
      <c r="G445" t="str">
        <f>IF(ISERROR(1/VLOOKUP($B445,Miljö!$B$1:$T$600,MATCH("Såld mängd produktionsspecifik fjärrvärme (GWh)",Miljö!$B$1:$T$1,0),FALSE)),"",VLOOKUP($B445,Miljö!$B$1:$T$600,MATCH("Såld mängd produktionsspecifik fjärrvärme (GWh)",Miljö!$B$1:$T$1,0),FALSE))</f>
        <v/>
      </c>
      <c r="J445" t="str">
        <f t="shared" si="6"/>
        <v>Övertorneå Värmeverk AB</v>
      </c>
    </row>
    <row r="446" spans="1:10">
      <c r="A446" s="2" t="s">
        <v>625</v>
      </c>
      <c r="B446" s="2" t="s">
        <v>626</v>
      </c>
      <c r="D446" t="str">
        <f>IF(ISERROR(1/VLOOKUP($B446,Kraftvärmeprod!$B$1:$D$600,MATCH("Total värmeproduktion i kraftvärmeverk i kombinerad drift (GWh)",Kraftvärmeprod!$B$1:$AV$1,0),FALSE)),"Ej kraftvärme","Alternativproduktionsmetoden")</f>
        <v>Ej kraftvärme</v>
      </c>
      <c r="E446" s="115" t="str">
        <f>IF(ISERROR(1/VLOOKUP($B446,Kraftvärmeprod!$B$1:$BD$600,MATCH("Total värmeproduktion i kraftvärmeverk i kombinerad drift (GWh)",Kraftvärmeprod!$B$1:$AV$1,0),FALSE)),"",VLOOKUP($B446,'Slutlig allokering kvv'!$B$1:$BC$479,MATCH(E$1,'Slutlig allokering kvv'!$B$1:$AU$1,0),FALSE))</f>
        <v/>
      </c>
      <c r="F446" t="str">
        <f>IF(ISERROR(1/VLOOKUP($B446,Kraftvärmeprod!$B$1:$AV$600,MATCH("Producerad elenergi i kraftvärmeverk (GWh)",Kraftvärmeprod!$B$1:$AV$1,0),FALSE)),"",VLOOKUP($B446,Kraftvärmeprod!$B$1:$AV$600,MATCH("Producerad elenergi i kraftvärmeverk (GWh)",Kraftvärmeprod!$B$1:$AV$1,0),FALSE))</f>
        <v/>
      </c>
      <c r="G446" t="str">
        <f>IF(ISERROR(1/VLOOKUP($B446,Miljö!$B$1:$T$600,MATCH("Såld mängd produktionsspecifik fjärrvärme (GWh)",Miljö!$B$1:$T$1,0),FALSE)),"",VLOOKUP($B446,Miljö!$B$1:$T$600,MATCH("Såld mängd produktionsspecifik fjärrvärme (GWh)",Miljö!$B$1:$T$1,0),FALSE))</f>
        <v/>
      </c>
      <c r="J446" t="str">
        <f t="shared" si="6"/>
        <v>Övik Energi AB</v>
      </c>
    </row>
    <row r="447" spans="1:10">
      <c r="A447" s="2" t="s">
        <v>625</v>
      </c>
      <c r="B447" s="2" t="s">
        <v>627</v>
      </c>
      <c r="D447" t="str">
        <f>IF(ISERROR(1/VLOOKUP($B447,Kraftvärmeprod!$B$1:$D$600,MATCH("Total värmeproduktion i kraftvärmeverk i kombinerad drift (GWh)",Kraftvärmeprod!$B$1:$AV$1,0),FALSE)),"Ej kraftvärme","Alternativproduktionsmetoden")</f>
        <v>Ej kraftvärme</v>
      </c>
      <c r="E447" s="115" t="str">
        <f>IF(ISERROR(1/VLOOKUP($B447,Kraftvärmeprod!$B$1:$BD$600,MATCH("Total värmeproduktion i kraftvärmeverk i kombinerad drift (GWh)",Kraftvärmeprod!$B$1:$AV$1,0),FALSE)),"",VLOOKUP($B447,'Slutlig allokering kvv'!$B$1:$BC$479,MATCH(E$1,'Slutlig allokering kvv'!$B$1:$AU$1,0),FALSE))</f>
        <v/>
      </c>
      <c r="F447" t="str">
        <f>IF(ISERROR(1/VLOOKUP($B447,Kraftvärmeprod!$B$1:$AV$600,MATCH("Producerad elenergi i kraftvärmeverk (GWh)",Kraftvärmeprod!$B$1:$AV$1,0),FALSE)),"",VLOOKUP($B447,Kraftvärmeprod!$B$1:$AV$600,MATCH("Producerad elenergi i kraftvärmeverk (GWh)",Kraftvärmeprod!$B$1:$AV$1,0),FALSE))</f>
        <v/>
      </c>
      <c r="G447" t="str">
        <f>IF(ISERROR(1/VLOOKUP($B447,Miljö!$B$1:$T$600,MATCH("Såld mängd produktionsspecifik fjärrvärme (GWh)",Miljö!$B$1:$T$1,0),FALSE)),"",VLOOKUP($B447,Miljö!$B$1:$T$600,MATCH("Såld mängd produktionsspecifik fjärrvärme (GWh)",Miljö!$B$1:$T$1,0),FALSE))</f>
        <v/>
      </c>
      <c r="J447" t="str">
        <f t="shared" si="6"/>
        <v>Övik Energi AB</v>
      </c>
    </row>
    <row r="448" spans="1:10">
      <c r="A448" s="2" t="s">
        <v>625</v>
      </c>
      <c r="B448" s="2" t="s">
        <v>628</v>
      </c>
      <c r="D448" t="str">
        <f>IF(ISERROR(1/VLOOKUP($B448,Kraftvärmeprod!$B$1:$D$600,MATCH("Total värmeproduktion i kraftvärmeverk i kombinerad drift (GWh)",Kraftvärmeprod!$B$1:$AV$1,0),FALSE)),"Ej kraftvärme","Alternativproduktionsmetoden")</f>
        <v>Ej kraftvärme</v>
      </c>
      <c r="E448" s="115" t="str">
        <f>IF(ISERROR(1/VLOOKUP($B448,Kraftvärmeprod!$B$1:$BD$600,MATCH("Total värmeproduktion i kraftvärmeverk i kombinerad drift (GWh)",Kraftvärmeprod!$B$1:$AV$1,0),FALSE)),"",VLOOKUP($B448,'Slutlig allokering kvv'!$B$1:$BC$479,MATCH(E$1,'Slutlig allokering kvv'!$B$1:$AU$1,0),FALSE))</f>
        <v/>
      </c>
      <c r="F448" t="str">
        <f>IF(ISERROR(1/VLOOKUP($B448,Kraftvärmeprod!$B$1:$AV$600,MATCH("Producerad elenergi i kraftvärmeverk (GWh)",Kraftvärmeprod!$B$1:$AV$1,0),FALSE)),"",VLOOKUP($B448,Kraftvärmeprod!$B$1:$AV$600,MATCH("Producerad elenergi i kraftvärmeverk (GWh)",Kraftvärmeprod!$B$1:$AV$1,0),FALSE))</f>
        <v/>
      </c>
      <c r="G448" t="str">
        <f>IF(ISERROR(1/VLOOKUP($B448,Miljö!$B$1:$T$600,MATCH("Såld mängd produktionsspecifik fjärrvärme (GWh)",Miljö!$B$1:$T$1,0),FALSE)),"",VLOOKUP($B448,Miljö!$B$1:$T$600,MATCH("Såld mängd produktionsspecifik fjärrvärme (GWh)",Miljö!$B$1:$T$1,0),FALSE))</f>
        <v/>
      </c>
      <c r="J448" t="str">
        <f t="shared" si="6"/>
        <v>Övik Energi AB</v>
      </c>
    </row>
    <row r="449" spans="1:10">
      <c r="A449" s="2" t="s">
        <v>625</v>
      </c>
      <c r="B449" s="2" t="s">
        <v>629</v>
      </c>
      <c r="D449" t="str">
        <f>IF(ISERROR(1/VLOOKUP($B449,Kraftvärmeprod!$B$1:$D$600,MATCH("Total värmeproduktion i kraftvärmeverk i kombinerad drift (GWh)",Kraftvärmeprod!$B$1:$AV$1,0),FALSE)),"Ej kraftvärme","Alternativproduktionsmetoden")</f>
        <v>Ej kraftvärme</v>
      </c>
      <c r="E449" s="115" t="str">
        <f>IF(ISERROR(1/VLOOKUP($B449,Kraftvärmeprod!$B$1:$BD$600,MATCH("Total värmeproduktion i kraftvärmeverk i kombinerad drift (GWh)",Kraftvärmeprod!$B$1:$AV$1,0),FALSE)),"",VLOOKUP($B449,'Slutlig allokering kvv'!$B$1:$BC$479,MATCH(E$1,'Slutlig allokering kvv'!$B$1:$AU$1,0),FALSE))</f>
        <v/>
      </c>
      <c r="F449" t="str">
        <f>IF(ISERROR(1/VLOOKUP($B449,Kraftvärmeprod!$B$1:$AV$600,MATCH("Producerad elenergi i kraftvärmeverk (GWh)",Kraftvärmeprod!$B$1:$AV$1,0),FALSE)),"",VLOOKUP($B449,Kraftvärmeprod!$B$1:$AV$600,MATCH("Producerad elenergi i kraftvärmeverk (GWh)",Kraftvärmeprod!$B$1:$AV$1,0),FALSE))</f>
        <v/>
      </c>
      <c r="G449" t="str">
        <f>IF(ISERROR(1/VLOOKUP($B449,Miljö!$B$1:$T$600,MATCH("Såld mängd produktionsspecifik fjärrvärme (GWh)",Miljö!$B$1:$T$1,0),FALSE)),"",VLOOKUP($B449,Miljö!$B$1:$T$600,MATCH("Såld mängd produktionsspecifik fjärrvärme (GWh)",Miljö!$B$1:$T$1,0),FALSE))</f>
        <v/>
      </c>
      <c r="J449" t="str">
        <f t="shared" si="6"/>
        <v>Övik Energi AB</v>
      </c>
    </row>
    <row r="450" spans="1:10">
      <c r="A450" s="2" t="s">
        <v>625</v>
      </c>
      <c r="B450" s="2" t="s">
        <v>630</v>
      </c>
      <c r="D450" t="str">
        <f>IF(ISERROR(1/VLOOKUP($B450,Kraftvärmeprod!$B$1:$D$600,MATCH("Total värmeproduktion i kraftvärmeverk i kombinerad drift (GWh)",Kraftvärmeprod!$B$1:$AV$1,0),FALSE)),"Ej kraftvärme","Alternativproduktionsmetoden")</f>
        <v>Alternativproduktionsmetoden</v>
      </c>
      <c r="E450" s="115">
        <f>IF(ISERROR(1/VLOOKUP($B450,Kraftvärmeprod!$B$1:$BD$600,MATCH("Total värmeproduktion i kraftvärmeverk i kombinerad drift (GWh)",Kraftvärmeprod!$B$1:$AV$1,0),FALSE)),"",VLOOKUP($B450,'Slutlig allokering kvv'!$B$1:$BC$479,MATCH(E$1,'Slutlig allokering kvv'!$B$1:$AU$1,0),FALSE))</f>
        <v>0.57709451264815126</v>
      </c>
      <c r="F450">
        <f>IF(ISERROR(1/VLOOKUP($B450,Kraftvärmeprod!$B$1:$AV$600,MATCH("Producerad elenergi i kraftvärmeverk (GWh)",Kraftvärmeprod!$B$1:$AV$1,0),FALSE)),"",VLOOKUP($B450,Kraftvärmeprod!$B$1:$AV$600,MATCH("Producerad elenergi i kraftvärmeverk (GWh)",Kraftvärmeprod!$B$1:$AV$1,0),FALSE))</f>
        <v>57.249000000000002</v>
      </c>
      <c r="G450" t="str">
        <f>IF(ISERROR(1/VLOOKUP($B450,Miljö!$B$1:$T$600,MATCH("Såld mängd produktionsspecifik fjärrvärme (GWh)",Miljö!$B$1:$T$1,0),FALSE)),"",VLOOKUP($B450,Miljö!$B$1:$T$600,MATCH("Såld mängd produktionsspecifik fjärrvärme (GWh)",Miljö!$B$1:$T$1,0),FALSE))</f>
        <v/>
      </c>
      <c r="J450" t="str">
        <f t="shared" si="6"/>
        <v>Övik Energi AB</v>
      </c>
    </row>
    <row r="451" spans="1:10">
      <c r="A451" s="2" t="s">
        <v>625</v>
      </c>
      <c r="B451" s="2" t="s">
        <v>631</v>
      </c>
      <c r="D451" t="str">
        <f>IF(ISERROR(1/VLOOKUP($B451,Kraftvärmeprod!$B$1:$D$600,MATCH("Total värmeproduktion i kraftvärmeverk i kombinerad drift (GWh)",Kraftvärmeprod!$B$1:$AV$1,0),FALSE)),"Ej kraftvärme","Alternativproduktionsmetoden")</f>
        <v>Alternativproduktionsmetoden</v>
      </c>
      <c r="E451" s="115">
        <f>IF(ISERROR(1/VLOOKUP($B451,Kraftvärmeprod!$B$1:$BD$600,MATCH("Total värmeproduktion i kraftvärmeverk i kombinerad drift (GWh)",Kraftvärmeprod!$B$1:$AV$1,0),FALSE)),"",VLOOKUP($B451,'Slutlig allokering kvv'!$B$1:$BC$479,MATCH(E$1,'Slutlig allokering kvv'!$B$1:$AU$1,0),FALSE))</f>
        <v>0.74117719929211623</v>
      </c>
      <c r="F451">
        <f>IF(ISERROR(1/VLOOKUP($B451,Kraftvärmeprod!$B$1:$AV$600,MATCH("Producerad elenergi i kraftvärmeverk (GWh)",Kraftvärmeprod!$B$1:$AV$1,0),FALSE)),"",VLOOKUP($B451,Kraftvärmeprod!$B$1:$AV$600,MATCH("Producerad elenergi i kraftvärmeverk (GWh)",Kraftvärmeprod!$B$1:$AV$1,0),FALSE))</f>
        <v>22.574000000000002</v>
      </c>
      <c r="G451" t="str">
        <f>IF(ISERROR(1/VLOOKUP($B451,Miljö!$B$1:$T$600,MATCH("Såld mängd produktionsspecifik fjärrvärme (GWh)",Miljö!$B$1:$T$1,0),FALSE)),"",VLOOKUP($B451,Miljö!$B$1:$T$600,MATCH("Såld mängd produktionsspecifik fjärrvärme (GWh)",Miljö!$B$1:$T$1,0),FALSE))</f>
        <v/>
      </c>
      <c r="J451" t="str">
        <f t="shared" ref="J451" si="7">A451</f>
        <v>Övik Energi AB</v>
      </c>
    </row>
  </sheetData>
  <conditionalFormatting sqref="B1">
    <cfRule type="duplicateValues" dxfId="7" priority="5"/>
  </conditionalFormatting>
  <conditionalFormatting sqref="B2:B451">
    <cfRule type="duplicateValues" dxfId="6" priority="4"/>
  </conditionalFormatting>
  <conditionalFormatting sqref="B2:B451">
    <cfRule type="duplicateValues" dxfId="5" priority="1"/>
    <cfRule type="duplicateValues" dxfId="4" priority="2"/>
    <cfRule type="duplicateValues" dxfId="3" priority="3"/>
  </conditionalFormatting>
  <hyperlinks>
    <hyperlink ref="C55" r:id="rId1" display="https://urldefense.com/v3/__https:/www.eon.se/foeretag/vaerme-och-kyla/for-foretag-som-har-fjarrvarme/miljo-och-fjarrvarme__;!!HBVxBjZwpQ!h5MD7j_xkqprqO9OACsTBaX0ZvbEB1usKcWy5CTY2si8XSuAXWgD0ML1ROWiLhhyDRFdPsNM$" xr:uid="{152C7579-53C8-4B15-9D06-455DC2F5C2D3}"/>
    <hyperlink ref="C54" r:id="rId2" display="https://urldefense.com/v3/__https:/www.eon.se/foeretag/vaerme-och-kyla/for-foretag-som-har-fjarrvarme/miljo-och-fjarrvarme__;!!HBVxBjZwpQ!h5MD7j_xkqprqO9OACsTBaX0ZvbEB1usKcWy5CTY2si8XSuAXWgD0ML1ROWiLhhyDRFdPsNM$" xr:uid="{E59DDE9F-33EC-476A-96C3-785CD0478FCD}"/>
    <hyperlink ref="C56" r:id="rId3" display="https://urldefense.com/v3/__https:/www.eon.se/foeretag/vaerme-och-kyla/for-foretag-som-har-fjarrvarme/miljo-och-fjarrvarme__;!!HBVxBjZwpQ!h5MD7j_xkqprqO9OACsTBaX0ZvbEB1usKcWy5CTY2si8XSuAXWgD0ML1ROWiLhhyDRFdPsNM$" xr:uid="{08833B53-3E9B-42B7-B68C-213E761D8175}"/>
    <hyperlink ref="C57" r:id="rId4" display="https://urldefense.com/v3/__https:/www.eon.se/foeretag/vaerme-och-kyla/for-foretag-som-har-fjarrvarme/miljo-och-fjarrvarme__;!!HBVxBjZwpQ!h5MD7j_xkqprqO9OACsTBaX0ZvbEB1usKcWy5CTY2si8XSuAXWgD0ML1ROWiLhhyDRFdPsNM$" xr:uid="{B584EA17-A78C-495D-8B2C-79830613950F}"/>
    <hyperlink ref="C58" r:id="rId5" display="https://urldefense.com/v3/__https:/www.eon.se/foeretag/vaerme-och-kyla/for-foretag-som-har-fjarrvarme/miljo-och-fjarrvarme__;!!HBVxBjZwpQ!h5MD7j_xkqprqO9OACsTBaX0ZvbEB1usKcWy5CTY2si8XSuAXWgD0ML1ROWiLhhyDRFdPsNM$" xr:uid="{286BA9DB-365B-496F-B53A-37B9321CE3C8}"/>
    <hyperlink ref="C59" r:id="rId6" display="https://urldefense.com/v3/__https:/www.eon.se/foeretag/vaerme-och-kyla/for-foretag-som-har-fjarrvarme/miljo-och-fjarrvarme__;!!HBVxBjZwpQ!h5MD7j_xkqprqO9OACsTBaX0ZvbEB1usKcWy5CTY2si8XSuAXWgD0ML1ROWiLhhyDRFdPsNM$" xr:uid="{69CFFDB1-255D-4210-AD75-ADFBC8BDBE06}"/>
    <hyperlink ref="C60" r:id="rId7" display="https://urldefense.com/v3/__https:/www.eon.se/foeretag/vaerme-och-kyla/for-foretag-som-har-fjarrvarme/miljo-och-fjarrvarme__;!!HBVxBjZwpQ!h5MD7j_xkqprqO9OACsTBaX0ZvbEB1usKcWy5CTY2si8XSuAXWgD0ML1ROWiLhhyDRFdPsNM$" xr:uid="{1BD0F705-22BE-4F92-A17D-4675DF1021F4}"/>
    <hyperlink ref="C61" r:id="rId8" display="https://urldefense.com/v3/__https:/www.eon.se/foeretag/vaerme-och-kyla/for-foretag-som-har-fjarrvarme/miljo-och-fjarrvarme__;!!HBVxBjZwpQ!h5MD7j_xkqprqO9OACsTBaX0ZvbEB1usKcWy5CTY2si8XSuAXWgD0ML1ROWiLhhyDRFdPsNM$" xr:uid="{32F33A1A-39E1-4640-996A-A9FC77A71707}"/>
    <hyperlink ref="C62" r:id="rId9" display="https://urldefense.com/v3/__https:/www.eon.se/foeretag/vaerme-och-kyla/for-foretag-som-har-fjarrvarme/miljo-och-fjarrvarme__;!!HBVxBjZwpQ!h5MD7j_xkqprqO9OACsTBaX0ZvbEB1usKcWy5CTY2si8XSuAXWgD0ML1ROWiLhhyDRFdPsNM$" xr:uid="{942FC3E3-9DA4-4CDA-9F5A-056F8B7D81D2}"/>
  </hyperlinks>
  <pageMargins left="0.7" right="0.7" top="0.75" bottom="0.75" header="0.3" footer="0.3"/>
  <pageSetup paperSize="9" orientation="portrait" r:id="rId10"/>
  <legacyDrawing r:id="rId1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E44BB-8069-45AE-B787-024FA0E235A0}">
  <sheetPr codeName="Blad20"/>
  <dimension ref="A1:AK91"/>
  <sheetViews>
    <sheetView topLeftCell="B11" workbookViewId="0">
      <selection activeCell="N26" sqref="N26"/>
    </sheetView>
  </sheetViews>
  <sheetFormatPr defaultRowHeight="14.5"/>
  <cols>
    <col min="1" max="1" width="25.08984375" bestFit="1" customWidth="1"/>
    <col min="2" max="2" width="12.54296875" customWidth="1"/>
    <col min="3" max="3" width="11" bestFit="1" customWidth="1"/>
    <col min="4" max="4" width="9.36328125" bestFit="1" customWidth="1"/>
    <col min="5" max="5" width="37.7265625" customWidth="1"/>
    <col min="7" max="7" width="11" bestFit="1" customWidth="1"/>
    <col min="9" max="9" width="15" customWidth="1"/>
    <col min="10" max="10" width="21.7265625" customWidth="1"/>
    <col min="11" max="11" width="9.90625" bestFit="1" customWidth="1"/>
    <col min="17" max="17" width="11" bestFit="1" customWidth="1"/>
    <col min="20" max="20" width="11" bestFit="1" customWidth="1"/>
    <col min="22" max="22" width="11" bestFit="1" customWidth="1"/>
    <col min="24" max="24" width="15.08984375" customWidth="1"/>
    <col min="25" max="25" width="16.54296875" customWidth="1"/>
    <col min="26" max="26" width="14.08984375" customWidth="1"/>
    <col min="27" max="27" width="8.81640625" customWidth="1"/>
  </cols>
  <sheetData>
    <row r="1" spans="1:37" s="171" customFormat="1">
      <c r="A1" s="170" t="s">
        <v>1</v>
      </c>
      <c r="D1" s="172" t="s">
        <v>1446</v>
      </c>
      <c r="E1" s="172"/>
    </row>
    <row r="2" spans="1:37" s="171" customFormat="1">
      <c r="A2" s="173" t="str">
        <f>'Redovisning för kunder'!B7</f>
        <v>Borås</v>
      </c>
      <c r="B2" s="174"/>
      <c r="D2" s="175" t="str">
        <f>IF(VLOOKUP($A$2,'Miljövärden urval för publ'!$B$2:$U$501,MATCH("Visa se länk istället för miljövärden i publiceringsfilen: (sätt kryss manuellt)",'Miljövärden urval för publ'!$B$2:$R$2,0),FALSE)="x","Nej","Ja")</f>
        <v>Ja</v>
      </c>
      <c r="I2" s="176" t="s">
        <v>1447</v>
      </c>
      <c r="J2" s="176"/>
      <c r="K2" s="293" t="str">
        <f>'Redovisning för kunder'!$B$4</f>
        <v>Välj företag:</v>
      </c>
    </row>
    <row r="3" spans="1:37" s="171" customFormat="1">
      <c r="I3" s="176" t="s">
        <v>1448</v>
      </c>
      <c r="J3" s="176"/>
      <c r="K3" s="176" t="str">
        <f>INDEX('Miljövärden för publ företag'!$B$4:$C$500,MATCH(A2,'Miljövärden för publ företag'!$C$4:$C$500,0),1)</f>
        <v>Borås Energi &amp; Miljö AB</v>
      </c>
      <c r="L3" s="177"/>
    </row>
    <row r="4" spans="1:37" s="171" customFormat="1">
      <c r="I4" s="176" t="s">
        <v>1449</v>
      </c>
      <c r="J4" s="176"/>
      <c r="K4" s="176" t="str">
        <f>IF(A2="Välj nät:","ja",IFERROR(IF(K2=K3,"ja","nej"),"nej"))</f>
        <v>nej</v>
      </c>
    </row>
    <row r="5" spans="1:37" s="171" customFormat="1" ht="18.5">
      <c r="A5" s="218" t="s">
        <v>1477</v>
      </c>
      <c r="I5" s="176"/>
      <c r="J5" s="176"/>
      <c r="K5" s="176"/>
    </row>
    <row r="7" spans="1:37" ht="104">
      <c r="A7" s="50" t="s">
        <v>1276</v>
      </c>
      <c r="B7" s="50" t="s">
        <v>668</v>
      </c>
      <c r="C7" s="50" t="s">
        <v>1277</v>
      </c>
      <c r="D7" s="50" t="s">
        <v>672</v>
      </c>
      <c r="E7" s="50" t="s">
        <v>701</v>
      </c>
      <c r="F7" s="50" t="s">
        <v>1264</v>
      </c>
      <c r="G7" s="50" t="s">
        <v>655</v>
      </c>
      <c r="H7" s="51" t="s">
        <v>674</v>
      </c>
      <c r="I7" s="51" t="s">
        <v>1266</v>
      </c>
      <c r="J7" s="50" t="s">
        <v>1267</v>
      </c>
      <c r="K7" s="50" t="s">
        <v>1278</v>
      </c>
      <c r="L7" s="50" t="s">
        <v>1279</v>
      </c>
      <c r="M7" s="50" t="s">
        <v>1280</v>
      </c>
      <c r="N7" s="50" t="s">
        <v>1281</v>
      </c>
      <c r="O7" s="50" t="s">
        <v>1282</v>
      </c>
      <c r="P7" s="50" t="s">
        <v>1283</v>
      </c>
      <c r="Q7" s="50" t="s">
        <v>1284</v>
      </c>
      <c r="R7" s="50" t="s">
        <v>1285</v>
      </c>
      <c r="S7" s="50" t="s">
        <v>1286</v>
      </c>
      <c r="T7" s="50" t="s">
        <v>1366</v>
      </c>
      <c r="U7" s="50" t="s">
        <v>663</v>
      </c>
      <c r="V7" s="50" t="s">
        <v>1287</v>
      </c>
      <c r="W7" s="50" t="s">
        <v>1270</v>
      </c>
      <c r="X7" s="50" t="s">
        <v>1288</v>
      </c>
      <c r="Y7" s="50" t="s">
        <v>1289</v>
      </c>
      <c r="Z7" s="50" t="s">
        <v>1290</v>
      </c>
      <c r="AA7" s="50" t="s">
        <v>1291</v>
      </c>
      <c r="AB7" s="50" t="s">
        <v>683</v>
      </c>
      <c r="AC7" s="50" t="s">
        <v>1292</v>
      </c>
      <c r="AD7" s="50" t="s">
        <v>1293</v>
      </c>
      <c r="AE7" s="53" t="s">
        <v>1294</v>
      </c>
      <c r="AG7" s="221" t="s">
        <v>1478</v>
      </c>
      <c r="AH7" s="221" t="s">
        <v>1479</v>
      </c>
      <c r="AI7" s="221" t="s">
        <v>1256</v>
      </c>
      <c r="AJ7" s="221"/>
      <c r="AK7" s="222" t="s">
        <v>1480</v>
      </c>
    </row>
    <row r="8" spans="1:37" s="171" customFormat="1">
      <c r="A8" s="219" t="str">
        <f>IF($K$4="nej","",VLOOKUP($A$2,Totalt!$B$1:$BW$541,MATCH(A$7,Totalt!$B$1:$BQ$1,0),FALSE))</f>
        <v/>
      </c>
      <c r="B8" s="219" t="str">
        <f>IF($K$4="nej","",VLOOKUP($A$2,Totalt!$B$1:$BW$541,MATCH(B$7,Totalt!$B$1:$BQ$1,0),FALSE))</f>
        <v/>
      </c>
      <c r="C8" s="219" t="str">
        <f>IF($K$4="nej","",VLOOKUP($A$2,Totalt!$B$1:$BW$541,MATCH(C$7,Totalt!$B$1:$BQ$1,0),FALSE))</f>
        <v/>
      </c>
      <c r="D8" s="219" t="str">
        <f>IF($K$4="nej","",VLOOKUP($A$2,Totalt!$B$1:$BW$541,MATCH(D$7,Totalt!$B$1:$BQ$1,0),FALSE))</f>
        <v/>
      </c>
      <c r="E8" s="219" t="str">
        <f>IF($K$4="nej","",VLOOKUP($A$2,Totalt!$B$1:$BW$541,MATCH(E$7,Totalt!$B$1:$BQ$1,0),FALSE))</f>
        <v/>
      </c>
      <c r="F8" s="219" t="str">
        <f>IF($K$4="nej","",VLOOKUP($A$2,Totalt!$B$1:$BW$541,MATCH(F$7,Totalt!$B$1:$BQ$1,0),FALSE))</f>
        <v/>
      </c>
      <c r="G8" s="219" t="str">
        <f>IF($K$4="nej","",VLOOKUP($A$2,Totalt!$B$1:$BW$541,MATCH(G$7,Totalt!$B$1:$BQ$1,0),FALSE))</f>
        <v/>
      </c>
      <c r="H8" s="219" t="str">
        <f>IF($K$4="nej","",VLOOKUP($A$2,Totalt!$B$1:$BW$541,MATCH(H$7,Totalt!$B$1:$BQ$1,0),FALSE))</f>
        <v/>
      </c>
      <c r="I8" s="219" t="str">
        <f>IF($K$4="nej","",VLOOKUP($A$2,Totalt!$B$1:$BW$541,MATCH(I$7,Totalt!$B$1:$BQ$1,0),FALSE))</f>
        <v/>
      </c>
      <c r="J8" s="219" t="str">
        <f>IF($K$4="nej","",VLOOKUP($A$2,Totalt!$B$1:$BW$541,MATCH(J$7,Totalt!$B$1:$BQ$1,0),FALSE))</f>
        <v/>
      </c>
      <c r="K8" s="219" t="str">
        <f>IF($K$4="nej","",VLOOKUP($A$2,Totalt!$B$1:$BW$541,MATCH(K$7,Totalt!$B$1:$BQ$1,0),FALSE))</f>
        <v/>
      </c>
      <c r="L8" s="219" t="str">
        <f>IF($K$4="nej","",VLOOKUP($A$2,Totalt!$B$1:$BW$541,MATCH(L$7,Totalt!$B$1:$BQ$1,0),FALSE))</f>
        <v/>
      </c>
      <c r="M8" s="219" t="str">
        <f>IF($K$4="nej","",VLOOKUP($A$2,Totalt!$B$1:$BW$541,MATCH(M$7,Totalt!$B$1:$BQ$1,0),FALSE))</f>
        <v/>
      </c>
      <c r="N8" s="219" t="str">
        <f>IF($K$4="nej","",VLOOKUP($A$2,Totalt!$B$1:$BW$541,MATCH(N$7,Totalt!$B$1:$BQ$1,0),FALSE))</f>
        <v/>
      </c>
      <c r="O8" s="219" t="str">
        <f>IF($K$4="nej","",VLOOKUP($A$2,Totalt!$B$1:$BW$541,MATCH(O$7,Totalt!$B$1:$BQ$1,0),FALSE))</f>
        <v/>
      </c>
      <c r="P8" s="219" t="str">
        <f>IF($K$4="nej","",VLOOKUP($A$2,Totalt!$B$1:$BW$541,MATCH(P$7,Totalt!$B$1:$BQ$1,0),FALSE))</f>
        <v/>
      </c>
      <c r="Q8" s="219" t="str">
        <f>IF($K$4="nej","",VLOOKUP($A$2,Totalt!$B$1:$BW$541,MATCH(Q$7,Totalt!$B$1:$BQ$1,0),FALSE))</f>
        <v/>
      </c>
      <c r="R8" s="219" t="str">
        <f>IF($K$4="nej","",VLOOKUP($A$2,Totalt!$B$1:$BW$541,MATCH(R$7,Totalt!$B$1:$BQ$1,0),FALSE))</f>
        <v/>
      </c>
      <c r="S8" s="219" t="str">
        <f>IF($K$4="nej","",VLOOKUP($A$2,Totalt!$B$1:$BW$541,MATCH(S$7,Totalt!$B$1:$BQ$1,0),FALSE))</f>
        <v/>
      </c>
      <c r="T8" s="219" t="str">
        <f>IF($K$4="nej","",VLOOKUP($A$2,Totalt!$B$1:$BW$541,MATCH(T$7,Totalt!$B$1:$BQ$1,0),FALSE))</f>
        <v/>
      </c>
      <c r="U8" s="219" t="str">
        <f>IF($K$4="nej","",VLOOKUP($A$2,Totalt!$B$1:$BW$541,MATCH(U$7,Totalt!$B$1:$BQ$1,0),FALSE))</f>
        <v/>
      </c>
      <c r="V8" s="219" t="str">
        <f>IF($K$4="nej","",VLOOKUP($A$2,Totalt!$B$1:$BW$541,MATCH(V$7,Totalt!$B$1:$BQ$1,0),FALSE))</f>
        <v/>
      </c>
      <c r="W8" s="219" t="str">
        <f>IF($K$4="nej","",VLOOKUP($A$2,Totalt!$B$1:$BW$541,MATCH(W$7,Totalt!$B$1:$BQ$1,0),FALSE))</f>
        <v/>
      </c>
      <c r="X8" s="219" t="str">
        <f>IF($K$4="nej","",VLOOKUP($A$2,Totalt!$B$1:$BW$541,MATCH(X$7,Totalt!$B$1:$BQ$1,0),FALSE))</f>
        <v/>
      </c>
      <c r="Y8" s="219" t="str">
        <f>IF($K$4="nej","",VLOOKUP($A$2,Totalt!$B$1:$BW$541,MATCH(Y$7,Totalt!$B$1:$BQ$1,0),FALSE))</f>
        <v/>
      </c>
      <c r="Z8" s="219" t="str">
        <f>IF($K$4="nej","",VLOOKUP($A$2,Totalt!$B$1:$BW$541,MATCH(Z$7,Totalt!$B$1:$BQ$1,0),FALSE))</f>
        <v/>
      </c>
      <c r="AA8" s="219" t="str">
        <f>IF($K$4="nej","",VLOOKUP($A$2,Totalt!$B$1:$BW$541,MATCH(AA$7,Totalt!$B$1:$BQ$1,0),FALSE))</f>
        <v/>
      </c>
      <c r="AB8" s="219" t="str">
        <f>IF($K$4="nej","",VLOOKUP($A$2,Totalt!$B$1:$BW$541,MATCH(AB$7,Totalt!$B$1:$BQ$1,0),FALSE))</f>
        <v/>
      </c>
      <c r="AC8" s="219" t="str">
        <f>IF($K$4="nej","",VLOOKUP($A$2,Totalt!$B$1:$BW$541,MATCH(AC$7,Totalt!$B$1:$BQ$1,0),FALSE))</f>
        <v/>
      </c>
      <c r="AD8" s="219" t="str">
        <f>IF($K$4="nej","",VLOOKUP($A$2,Totalt!$B$1:$BW$541,MATCH(AD$7,Totalt!$B$1:$BQ$1,0),FALSE))</f>
        <v/>
      </c>
      <c r="AE8" s="219" t="str">
        <f>IF($K$4="nej","",VLOOKUP($A$2,Totalt!$B$1:$BW$541,MATCH(AE$7,Totalt!$B$1:$BQ$1,0),FALSE))</f>
        <v/>
      </c>
      <c r="AG8" s="171">
        <f>SUM(A8:AE8)</f>
        <v>0</v>
      </c>
      <c r="AH8" s="171">
        <f>VLOOKUP($A$2,Totalt!$B$1:$BW$541,MATCH("Totalt tillförd energi:",Totalt!$B$1:$BQ$1,0),FALSE)</f>
        <v>592.20355499999994</v>
      </c>
      <c r="AI8" s="171">
        <f>AG8-AH8</f>
        <v>-592.20355499999994</v>
      </c>
      <c r="AK8" s="220" t="e">
        <f>X8+Y8+AD8</f>
        <v>#VALUE!</v>
      </c>
    </row>
    <row r="9" spans="1:37" s="171" customFormat="1" ht="56.25" customHeight="1">
      <c r="B9" s="223" t="s">
        <v>1481</v>
      </c>
      <c r="C9" s="223" t="s">
        <v>1481</v>
      </c>
      <c r="D9" s="223" t="s">
        <v>1481</v>
      </c>
      <c r="H9" s="223"/>
      <c r="I9" s="223"/>
      <c r="J9" s="223"/>
      <c r="K9" s="223" t="s">
        <v>651</v>
      </c>
      <c r="L9" s="223" t="s">
        <v>651</v>
      </c>
      <c r="M9" s="223" t="s">
        <v>651</v>
      </c>
      <c r="N9" s="223" t="s">
        <v>651</v>
      </c>
      <c r="O9" s="223" t="s">
        <v>651</v>
      </c>
      <c r="P9" s="223" t="s">
        <v>1268</v>
      </c>
      <c r="Q9" s="223" t="s">
        <v>1268</v>
      </c>
      <c r="R9" s="223" t="s">
        <v>1268</v>
      </c>
      <c r="S9" s="223" t="s">
        <v>1268</v>
      </c>
      <c r="T9" s="223" t="s">
        <v>1482</v>
      </c>
      <c r="U9" s="223" t="s">
        <v>1482</v>
      </c>
      <c r="V9" s="223" t="s">
        <v>659</v>
      </c>
      <c r="W9" s="223"/>
      <c r="X9" s="223" t="s">
        <v>1304</v>
      </c>
      <c r="Y9" s="223" t="s">
        <v>1304</v>
      </c>
      <c r="Z9" s="221"/>
      <c r="AA9" s="221"/>
      <c r="AB9" s="221"/>
      <c r="AC9" s="223" t="s">
        <v>1483</v>
      </c>
      <c r="AD9" s="223" t="s">
        <v>1304</v>
      </c>
      <c r="AE9" s="223" t="s">
        <v>1484</v>
      </c>
    </row>
    <row r="13" spans="1:37" ht="18.5">
      <c r="A13" s="218" t="s">
        <v>1485</v>
      </c>
    </row>
    <row r="15" spans="1:37">
      <c r="A15" s="224" t="s">
        <v>1486</v>
      </c>
      <c r="B15" s="225"/>
      <c r="C15" s="225"/>
      <c r="D15" s="225"/>
      <c r="E15" s="225"/>
      <c r="F15" s="225"/>
      <c r="G15" s="226"/>
      <c r="H15" s="171"/>
      <c r="I15" s="329" t="s">
        <v>1487</v>
      </c>
      <c r="J15" s="330"/>
      <c r="K15" s="331"/>
    </row>
    <row r="16" spans="1:37" s="171" customFormat="1" ht="58">
      <c r="A16" s="227" t="s">
        <v>1240</v>
      </c>
      <c r="B16" s="228" t="s">
        <v>1488</v>
      </c>
      <c r="C16" s="228"/>
      <c r="D16" s="228"/>
      <c r="E16" s="229" t="s">
        <v>1489</v>
      </c>
      <c r="F16" s="229" t="s">
        <v>1490</v>
      </c>
      <c r="G16" s="230" t="s">
        <v>1491</v>
      </c>
      <c r="I16" s="231" t="s">
        <v>1241</v>
      </c>
      <c r="J16" s="232" t="s">
        <v>1243</v>
      </c>
      <c r="K16" s="233" t="s">
        <v>1492</v>
      </c>
      <c r="L16" s="221"/>
      <c r="M16" s="221"/>
      <c r="N16" s="221"/>
    </row>
    <row r="17" spans="1:25">
      <c r="A17" t="str">
        <f>IF($K$4="nej","",VLOOKUP($A$2,Miljö!$B$1:$AK$550,MATCH(A16,Miljö!$B$1:$AF$1,0),FALSE))</f>
        <v/>
      </c>
      <c r="B17" t="str">
        <f>IF($K$4="nej","",IF(A17="ja",VLOOKUP($A$2,Miljö!$B$1:$AK$550,MATCH("Typ av ursprungsspecificerad el   (Om inget värde anges används Nordisk residualmix, se inforuta) ()",Miljö!$B$1:$AF$1,0),FALSE),"Nordisk residual"))</f>
        <v/>
      </c>
      <c r="E17" t="str">
        <f>IF($K$4="nej","",VLOOKUP($A$2,Miljö!$B$1:$AK$550,MATCH("Fossilandel för ursprungspecificerad el ()",Miljö!$B$1:$AF$1,0),FALSE))</f>
        <v/>
      </c>
      <c r="F17" t="str">
        <f>IF($K$4="nej","",1-E17-G17)</f>
        <v/>
      </c>
      <c r="G17" t="str">
        <f>IF($K$4="nej","",VLOOKUP($A$2,Miljö!$B$1:$AK$550,MATCH("Kärnkraftsandel för ursprungsspecificerad el ()",Miljö!$B$1:$AF$1,0),FALSE))</f>
        <v/>
      </c>
      <c r="I17" t="str">
        <f>IF($K$4="nej","",IF(AE8&gt;0,"Ja","Nej"))</f>
        <v/>
      </c>
      <c r="J17" t="str">
        <f>IF($K$4="nej","",IF(I17="ja",VLOOKUP($A$2,Miljö!$B$1:$AK$550,MATCH(J16,Miljö!$B$1:$AF$1,0),FALSE),0))</f>
        <v/>
      </c>
      <c r="K17" t="str">
        <f>IF($K$4="nej","",IF(I17="ja",1-J17,0))</f>
        <v/>
      </c>
    </row>
    <row r="21" spans="1:25" ht="18.5">
      <c r="A21" s="218" t="s">
        <v>1493</v>
      </c>
    </row>
    <row r="24" spans="1:25" s="171" customFormat="1">
      <c r="A24" s="332" t="s">
        <v>1494</v>
      </c>
      <c r="B24" s="333"/>
      <c r="C24" s="333"/>
      <c r="D24" s="333"/>
      <c r="E24" s="334"/>
      <c r="F24" s="332" t="s">
        <v>1495</v>
      </c>
      <c r="G24" s="333"/>
      <c r="H24" s="333"/>
      <c r="I24" s="333"/>
      <c r="J24" s="333"/>
      <c r="K24" s="333"/>
      <c r="L24" s="334"/>
      <c r="M24" s="332" t="s">
        <v>1496</v>
      </c>
      <c r="N24" s="333"/>
      <c r="O24" s="333"/>
      <c r="P24" s="332" t="s">
        <v>1497</v>
      </c>
      <c r="Q24" s="333"/>
      <c r="R24" s="333"/>
      <c r="S24" s="333"/>
      <c r="T24" s="333"/>
      <c r="U24" s="333"/>
      <c r="V24" s="334"/>
      <c r="X24" s="332" t="s">
        <v>1236</v>
      </c>
      <c r="Y24" s="334"/>
    </row>
    <row r="25" spans="1:25" s="171" customFormat="1" ht="101.5">
      <c r="A25" s="234" t="s">
        <v>1268</v>
      </c>
      <c r="B25" s="235" t="s">
        <v>651</v>
      </c>
      <c r="C25" s="235" t="s">
        <v>659</v>
      </c>
      <c r="D25" s="235" t="s">
        <v>1482</v>
      </c>
      <c r="E25" s="236" t="s">
        <v>1498</v>
      </c>
      <c r="F25" s="237" t="s">
        <v>683</v>
      </c>
      <c r="G25" s="237" t="s">
        <v>655</v>
      </c>
      <c r="H25" s="235" t="s">
        <v>674</v>
      </c>
      <c r="I25" s="237" t="s">
        <v>1266</v>
      </c>
      <c r="J25" s="237" t="s">
        <v>1267</v>
      </c>
      <c r="K25" s="237" t="s">
        <v>1499</v>
      </c>
      <c r="L25" s="237" t="s">
        <v>1291</v>
      </c>
      <c r="M25" s="238" t="s">
        <v>1500</v>
      </c>
      <c r="N25" s="235" t="s">
        <v>1501</v>
      </c>
      <c r="O25" s="239" t="s">
        <v>1502</v>
      </c>
      <c r="P25" s="240" t="s">
        <v>1276</v>
      </c>
      <c r="Q25" s="237" t="s">
        <v>1481</v>
      </c>
      <c r="R25" s="237" t="s">
        <v>701</v>
      </c>
      <c r="S25" s="237" t="s">
        <v>1264</v>
      </c>
      <c r="T25" s="237" t="s">
        <v>1503</v>
      </c>
      <c r="U25" s="237" t="s">
        <v>1483</v>
      </c>
      <c r="V25" s="239" t="s">
        <v>1504</v>
      </c>
      <c r="X25" s="240" t="s">
        <v>1505</v>
      </c>
      <c r="Y25" s="241" t="s">
        <v>1256</v>
      </c>
    </row>
    <row r="26" spans="1:25">
      <c r="A26" t="e">
        <f>IF($D$2="Nej",0,P8+Q8+R8+S8)</f>
        <v>#VALUE!</v>
      </c>
      <c r="B26" t="e">
        <f>IF($D$2="Nej",0,K8+L8+M8+N8+O8)</f>
        <v>#VALUE!</v>
      </c>
      <c r="C26" t="str">
        <f>IF($D$2="Nej",0,V8)</f>
        <v/>
      </c>
      <c r="D26" t="e">
        <f>IF($D$2="Nej",0,U8+T8)</f>
        <v>#VALUE!</v>
      </c>
      <c r="E26" t="e">
        <f>IF($D$2="Nej",0,F17*AK8)</f>
        <v>#VALUE!</v>
      </c>
      <c r="F26" t="str">
        <f>IF($D$2="Nej",0,AB8)</f>
        <v/>
      </c>
      <c r="G26" t="str">
        <f>IF($D$2="Nej",0,G8)</f>
        <v/>
      </c>
      <c r="H26" t="str">
        <f t="shared" ref="H26:J26" si="0">IF($D$2="Nej",0,H8)</f>
        <v/>
      </c>
      <c r="I26" t="str">
        <f t="shared" si="0"/>
        <v/>
      </c>
      <c r="J26" t="str">
        <f t="shared" si="0"/>
        <v/>
      </c>
      <c r="K26" t="str">
        <f>IF($D$2="Nej",0,Z8)</f>
        <v/>
      </c>
      <c r="L26" t="str">
        <f>IF($D$2="Nej",0,AA8)</f>
        <v/>
      </c>
      <c r="M26" t="str">
        <f>IF($D$2="Nej",0,W8)</f>
        <v/>
      </c>
      <c r="N26" t="e">
        <f>IF($D$2="Nej",0,AK8*G17)</f>
        <v>#VALUE!</v>
      </c>
      <c r="O26" t="e">
        <f>IF($D$2="Nej",0,AE8*K17)</f>
        <v>#VALUE!</v>
      </c>
      <c r="P26" t="str">
        <f>IF($D$2="Nej",0,A8)</f>
        <v/>
      </c>
      <c r="Q26" t="e">
        <f>IF($D$2="Nej",0,B8+C8+D8)</f>
        <v>#VALUE!</v>
      </c>
      <c r="R26" t="str">
        <f>IF($D$2="Nej",0,E8)</f>
        <v/>
      </c>
      <c r="S26" t="str">
        <f>IF($D$2="Nej",0,F8)</f>
        <v/>
      </c>
      <c r="T26" t="e">
        <f>IF($D$2="Nej",0,AK8*E17)</f>
        <v>#VALUE!</v>
      </c>
      <c r="U26" t="str">
        <f>IF($D$2="Nej",0,AC8)</f>
        <v/>
      </c>
      <c r="V26" t="e">
        <f>IF($D$2="Nej",0,AE8*J17)</f>
        <v>#VALUE!</v>
      </c>
      <c r="X26" t="e">
        <f>SUM(A26:V26)</f>
        <v>#VALUE!</v>
      </c>
      <c r="Y26" t="e">
        <f>X26-AG8</f>
        <v>#VALUE!</v>
      </c>
    </row>
    <row r="27" spans="1:25">
      <c r="A27" t="e">
        <f>A26/$X$26</f>
        <v>#VALUE!</v>
      </c>
      <c r="B27" t="e">
        <f t="shared" ref="B27:V27" si="1">B26/$X$26</f>
        <v>#VALUE!</v>
      </c>
      <c r="C27" t="e">
        <f t="shared" si="1"/>
        <v>#VALUE!</v>
      </c>
      <c r="D27" t="e">
        <f t="shared" si="1"/>
        <v>#VALUE!</v>
      </c>
      <c r="E27" t="e">
        <f t="shared" si="1"/>
        <v>#VALUE!</v>
      </c>
      <c r="F27" t="e">
        <f t="shared" si="1"/>
        <v>#VALUE!</v>
      </c>
      <c r="G27" t="e">
        <f t="shared" si="1"/>
        <v>#VALUE!</v>
      </c>
      <c r="H27" t="e">
        <f t="shared" si="1"/>
        <v>#VALUE!</v>
      </c>
      <c r="I27" t="e">
        <f t="shared" si="1"/>
        <v>#VALUE!</v>
      </c>
      <c r="J27" t="e">
        <f t="shared" si="1"/>
        <v>#VALUE!</v>
      </c>
      <c r="K27" t="e">
        <f t="shared" si="1"/>
        <v>#VALUE!</v>
      </c>
      <c r="L27" t="e">
        <f t="shared" si="1"/>
        <v>#VALUE!</v>
      </c>
      <c r="M27" t="e">
        <f t="shared" si="1"/>
        <v>#VALUE!</v>
      </c>
      <c r="N27" t="e">
        <f t="shared" si="1"/>
        <v>#VALUE!</v>
      </c>
      <c r="O27" t="e">
        <f t="shared" si="1"/>
        <v>#VALUE!</v>
      </c>
      <c r="P27" t="e">
        <f t="shared" si="1"/>
        <v>#VALUE!</v>
      </c>
      <c r="Q27" t="e">
        <f t="shared" si="1"/>
        <v>#VALUE!</v>
      </c>
      <c r="R27" t="e">
        <f t="shared" si="1"/>
        <v>#VALUE!</v>
      </c>
      <c r="S27" t="e">
        <f t="shared" si="1"/>
        <v>#VALUE!</v>
      </c>
      <c r="T27" t="e">
        <f t="shared" si="1"/>
        <v>#VALUE!</v>
      </c>
      <c r="U27" t="e">
        <f t="shared" si="1"/>
        <v>#VALUE!</v>
      </c>
      <c r="V27" t="e">
        <f t="shared" si="1"/>
        <v>#VALUE!</v>
      </c>
    </row>
    <row r="29" spans="1:25">
      <c r="A29" s="171" t="s">
        <v>1506</v>
      </c>
      <c r="B29" t="e">
        <f>SUM(A26:E26)</f>
        <v>#VALUE!</v>
      </c>
      <c r="F29" s="171" t="s">
        <v>1508</v>
      </c>
      <c r="G29">
        <f>SUM(F26:L26)</f>
        <v>0</v>
      </c>
      <c r="M29" s="171" t="s">
        <v>1510</v>
      </c>
      <c r="O29" t="e">
        <f>SUM(M26:O26)</f>
        <v>#VALUE!</v>
      </c>
      <c r="P29" s="171" t="s">
        <v>1512</v>
      </c>
      <c r="Q29" t="e">
        <f>SUM(P26:V26)</f>
        <v>#VALUE!</v>
      </c>
      <c r="X29" s="171" t="e">
        <f>B29+G29+N29+Q29</f>
        <v>#VALUE!</v>
      </c>
      <c r="Y29" t="e">
        <f>X26-X29</f>
        <v>#VALUE!</v>
      </c>
    </row>
    <row r="30" spans="1:25">
      <c r="A30" s="171" t="s">
        <v>1507</v>
      </c>
      <c r="B30" t="e">
        <f>B29/$X$26</f>
        <v>#VALUE!</v>
      </c>
      <c r="F30" s="171" t="s">
        <v>1509</v>
      </c>
      <c r="G30" t="e">
        <f>G29/$X$26</f>
        <v>#VALUE!</v>
      </c>
      <c r="M30" s="171" t="s">
        <v>1511</v>
      </c>
      <c r="O30" t="e">
        <f>O29/$X$26</f>
        <v>#VALUE!</v>
      </c>
      <c r="P30" s="171" t="s">
        <v>1381</v>
      </c>
      <c r="Q30" t="e">
        <f>Q29/$X$26</f>
        <v>#VALUE!</v>
      </c>
      <c r="X30" t="e">
        <f>B30+G30+N30+Q30</f>
        <v>#VALUE!</v>
      </c>
      <c r="Y30" t="e">
        <f>100%-X30</f>
        <v>#VALUE!</v>
      </c>
    </row>
    <row r="32" spans="1:25" ht="18.5">
      <c r="A32" s="218" t="s">
        <v>1513</v>
      </c>
    </row>
    <row r="33" spans="1:27" s="171" customFormat="1" ht="18.5">
      <c r="A33" s="218"/>
      <c r="B33" s="171" t="s">
        <v>1514</v>
      </c>
      <c r="D33" s="171" t="s">
        <v>1515</v>
      </c>
      <c r="G33" s="242" t="s">
        <v>1516</v>
      </c>
    </row>
    <row r="34" spans="1:27">
      <c r="A34" s="171" t="s">
        <v>1495</v>
      </c>
      <c r="B34">
        <f>G29</f>
        <v>0</v>
      </c>
      <c r="C34" t="e">
        <f>G30</f>
        <v>#VALUE!</v>
      </c>
      <c r="D34" t="e">
        <f>ROUND(C34*100,IF(C34*100&gt;1,0,IF(C34*100&gt;=0.1,1,IF(C34*100&gt;0.01,2,3))))</f>
        <v>#VALUE!</v>
      </c>
      <c r="G34" t="e">
        <f>A34&amp; " "&amp;D34&amp;"%"</f>
        <v>#VALUE!</v>
      </c>
    </row>
    <row r="35" spans="1:27">
      <c r="A35" s="171" t="s">
        <v>1517</v>
      </c>
      <c r="B35" t="e">
        <f>B29</f>
        <v>#VALUE!</v>
      </c>
      <c r="C35" t="e">
        <f>B30</f>
        <v>#VALUE!</v>
      </c>
      <c r="D35" t="e">
        <f t="shared" ref="D35:D37" si="2">ROUND(C35*100,IF(C35*100&gt;1,0,IF(C35*100&gt;=0.1,1,IF(C35*100&gt;0.01,2,3))))</f>
        <v>#VALUE!</v>
      </c>
      <c r="G35" t="e">
        <f>A35&amp; " "&amp;D35&amp;"%"</f>
        <v>#VALUE!</v>
      </c>
    </row>
    <row r="36" spans="1:27">
      <c r="A36" s="171" t="s">
        <v>1518</v>
      </c>
      <c r="B36" t="e">
        <f>O29</f>
        <v>#VALUE!</v>
      </c>
      <c r="C36" t="e">
        <f>O30</f>
        <v>#VALUE!</v>
      </c>
      <c r="D36" t="e">
        <f t="shared" si="2"/>
        <v>#VALUE!</v>
      </c>
      <c r="G36" t="e">
        <f t="shared" ref="G36:G37" si="3">A36&amp; " "&amp;D36&amp;"%"</f>
        <v>#VALUE!</v>
      </c>
    </row>
    <row r="37" spans="1:27">
      <c r="A37" s="171" t="s">
        <v>1497</v>
      </c>
      <c r="B37" t="e">
        <f>Q29</f>
        <v>#VALUE!</v>
      </c>
      <c r="C37" t="e">
        <f>Q30</f>
        <v>#VALUE!</v>
      </c>
      <c r="D37" t="e">
        <f t="shared" si="2"/>
        <v>#VALUE!</v>
      </c>
      <c r="G37" t="e">
        <f t="shared" si="3"/>
        <v>#VALUE!</v>
      </c>
    </row>
    <row r="41" spans="1:27" ht="18.5">
      <c r="A41" s="218" t="s">
        <v>1519</v>
      </c>
    </row>
    <row r="42" spans="1:27" ht="18.5">
      <c r="A42" s="218"/>
    </row>
    <row r="43" spans="1:27" s="171" customFormat="1">
      <c r="A43" s="242" t="s">
        <v>1520</v>
      </c>
      <c r="F43" s="243" t="s">
        <v>1521</v>
      </c>
      <c r="G43" s="244"/>
      <c r="H43" s="244"/>
      <c r="I43" s="244"/>
      <c r="J43" s="244"/>
      <c r="K43" s="244"/>
      <c r="L43" s="244"/>
      <c r="M43" s="243" t="s">
        <v>1522</v>
      </c>
      <c r="N43" s="244"/>
      <c r="O43" s="244"/>
      <c r="P43" s="244"/>
      <c r="Q43" s="244"/>
      <c r="S43" s="243" t="s">
        <v>1523</v>
      </c>
      <c r="X43" s="242" t="s">
        <v>1524</v>
      </c>
    </row>
    <row r="44" spans="1:27" s="171" customFormat="1" ht="54.75" customHeight="1">
      <c r="A44" s="325" t="s">
        <v>1525</v>
      </c>
      <c r="B44" s="325"/>
      <c r="F44" s="243"/>
      <c r="G44" s="244"/>
      <c r="H44" s="244"/>
      <c r="I44" s="245" t="s">
        <v>1526</v>
      </c>
      <c r="J44" s="244"/>
      <c r="K44" s="244"/>
      <c r="L44" s="244"/>
      <c r="M44" s="243"/>
      <c r="N44" s="244"/>
      <c r="O44" s="244"/>
      <c r="P44" s="244"/>
      <c r="Q44" s="244"/>
      <c r="S44" s="244" t="s">
        <v>1527</v>
      </c>
      <c r="T44" s="244"/>
      <c r="U44" s="244" t="s">
        <v>1528</v>
      </c>
      <c r="X44" s="326" t="s">
        <v>1529</v>
      </c>
      <c r="Y44" s="327"/>
      <c r="Z44" s="327"/>
      <c r="AA44" s="328"/>
    </row>
    <row r="45" spans="1:27" ht="29">
      <c r="A45" s="255"/>
      <c r="B45" s="256" t="s">
        <v>1416</v>
      </c>
      <c r="C45" s="257"/>
      <c r="E45" s="171"/>
      <c r="F45" s="244"/>
      <c r="G45" s="244"/>
      <c r="H45" s="244"/>
      <c r="I45" s="245">
        <v>0</v>
      </c>
      <c r="J45" s="244"/>
      <c r="K45" s="244"/>
      <c r="L45" s="245">
        <v>0</v>
      </c>
      <c r="M45" s="244" t="str">
        <f>IFERROR(INDEX($F$46:$I$53,MATCH($L45,$I$46:$I$53,0),1),"")</f>
        <v/>
      </c>
      <c r="N45" s="244"/>
      <c r="O45" s="244"/>
      <c r="P45" s="244"/>
      <c r="Q45" s="244"/>
      <c r="R45" s="171"/>
      <c r="S45" s="244"/>
      <c r="T45" s="244"/>
      <c r="U45" s="244"/>
      <c r="V45" s="171"/>
      <c r="W45" s="171"/>
      <c r="X45" s="246"/>
      <c r="Y45" s="247" t="s">
        <v>1530</v>
      </c>
      <c r="Z45" s="247" t="s">
        <v>1531</v>
      </c>
      <c r="AA45" s="248"/>
    </row>
    <row r="46" spans="1:27">
      <c r="A46" s="258" t="s">
        <v>1309</v>
      </c>
      <c r="B46" s="259" t="e">
        <f>G30</f>
        <v>#VALUE!</v>
      </c>
      <c r="C46" s="260" t="s">
        <v>1318</v>
      </c>
      <c r="E46" s="171"/>
      <c r="F46" s="268" t="str">
        <f>A46</f>
        <v>Återvunnen energi:</v>
      </c>
      <c r="G46" s="244"/>
      <c r="H46" s="244"/>
      <c r="I46" s="245">
        <f t="shared" ref="I46:I76" si="4">IF(F46&lt;&gt;"",I45+1,I45)</f>
        <v>1</v>
      </c>
      <c r="J46" s="244"/>
      <c r="K46" s="244"/>
      <c r="L46" s="245">
        <v>1</v>
      </c>
      <c r="M46" s="244" t="str">
        <f t="shared" ref="M46:M76" si="5">IFERROR(INDEX($F$46:$I$76,MATCH($L46,$I$46:$I$76,0),1),"")</f>
        <v>Återvunnen energi:</v>
      </c>
      <c r="N46" s="244"/>
      <c r="O46" s="244"/>
      <c r="P46" s="244"/>
      <c r="Q46" s="244"/>
      <c r="R46" s="171"/>
      <c r="S46" s="244" t="str">
        <f>IF(M46="","",M46)</f>
        <v>Återvunnen energi:</v>
      </c>
      <c r="T46" s="244"/>
      <c r="U46" s="244" t="str">
        <f t="shared" ref="U46:U76" si="6">IF(ISERROR(VLOOKUP(S46,$A$46:$B$74,2,FALSE)),"",IF(VLOOKUP(S46,$A$46:$B$74,2,FALSE)="","",VLOOKUP(S46,$A$46:$B$74,2,FALSE)))</f>
        <v/>
      </c>
      <c r="V46" s="171"/>
      <c r="W46" s="171"/>
      <c r="X46" s="249" t="str">
        <f t="shared" ref="X46:X76" si="7">S46</f>
        <v>Återvunnen energi:</v>
      </c>
      <c r="Y46" s="250" t="str">
        <f>IF(ISERROR(VLOOKUP(X46,$A$46:$C$74,3,FALSE)),"",IF(VLOOKUP(X46,$A$46:$C$74,3,FALSE)="Summa","ja",""))</f>
        <v>ja</v>
      </c>
      <c r="Z46" s="250" t="str">
        <f>IF(TYPE(U46)=1,
IF(U46*100&gt;10,3,IF(AND(U46*100&lt;10,U46*100&gt;0.1),3,4)),
"")</f>
        <v/>
      </c>
      <c r="AA46" s="251" t="str">
        <f>IFERROR(ROUND(U46,Z46)*100&amp;"%","")</f>
        <v/>
      </c>
    </row>
    <row r="47" spans="1:27">
      <c r="A47" s="261" t="s">
        <v>1265</v>
      </c>
      <c r="B47" s="262" t="e">
        <f>F27</f>
        <v>#VALUE!</v>
      </c>
      <c r="C47" s="260"/>
      <c r="E47" s="171"/>
      <c r="F47" s="244" t="e">
        <f>IF(B47=0,"",A47)</f>
        <v>#VALUE!</v>
      </c>
      <c r="G47" s="244"/>
      <c r="H47" s="244"/>
      <c r="I47" s="245" t="e">
        <f t="shared" si="4"/>
        <v>#VALUE!</v>
      </c>
      <c r="J47" s="244"/>
      <c r="K47" s="244"/>
      <c r="L47" s="245">
        <v>2</v>
      </c>
      <c r="M47" s="244" t="str">
        <f t="shared" si="5"/>
        <v/>
      </c>
      <c r="N47" s="244"/>
      <c r="O47" s="244"/>
      <c r="P47" s="244"/>
      <c r="Q47" s="244"/>
      <c r="R47" s="171"/>
      <c r="S47" s="244" t="str">
        <f t="shared" ref="S47:S76" si="8">IF(M47="","",M47)</f>
        <v/>
      </c>
      <c r="T47" s="244"/>
      <c r="U47" s="244" t="str">
        <f t="shared" si="6"/>
        <v/>
      </c>
      <c r="V47" s="171"/>
      <c r="W47" s="171"/>
      <c r="X47" s="249" t="str">
        <f t="shared" si="7"/>
        <v/>
      </c>
      <c r="Y47" s="250" t="str">
        <f>IF(ISERROR(VLOOKUP(X47,$A$46:$C$74,3,FALSE)),"",IF(VLOOKUP(X47,$A$46:$C$74,3,FALSE)="Summa","ja",""))</f>
        <v/>
      </c>
      <c r="Z47" s="250" t="str">
        <f t="shared" ref="Z47:Z76" si="9">IF(TYPE(U47)=1,
IF(U47*100&gt;10,3,IF(AND(U47*100&lt;10,U47*100&gt;0.1),3,4)),
"")</f>
        <v/>
      </c>
      <c r="AA47" s="251" t="str">
        <f t="shared" ref="AA47:AA76" si="10">IFERROR(ROUND(U47,Z47)*100&amp;"%","")</f>
        <v/>
      </c>
    </row>
    <row r="48" spans="1:27">
      <c r="A48" s="261" t="s">
        <v>1291</v>
      </c>
      <c r="B48" s="262" t="e">
        <f>L27</f>
        <v>#VALUE!</v>
      </c>
      <c r="C48" s="260"/>
      <c r="E48" s="171"/>
      <c r="F48" s="244" t="e">
        <f t="shared" ref="F48:F53" si="11">IF(B48=0,"",A48)</f>
        <v>#VALUE!</v>
      </c>
      <c r="G48" s="244"/>
      <c r="H48" s="244"/>
      <c r="I48" s="245" t="e">
        <f t="shared" si="4"/>
        <v>#VALUE!</v>
      </c>
      <c r="J48" s="244"/>
      <c r="K48" s="244"/>
      <c r="L48" s="245">
        <v>3</v>
      </c>
      <c r="M48" s="244" t="str">
        <f t="shared" si="5"/>
        <v/>
      </c>
      <c r="N48" s="244"/>
      <c r="O48" s="244"/>
      <c r="P48" s="244"/>
      <c r="Q48" s="244"/>
      <c r="R48" s="171"/>
      <c r="S48" s="244" t="str">
        <f>IF(M48="","",M48)</f>
        <v/>
      </c>
      <c r="T48" s="244"/>
      <c r="U48" s="244" t="str">
        <f t="shared" si="6"/>
        <v/>
      </c>
      <c r="V48" s="171"/>
      <c r="W48" s="171"/>
      <c r="X48" s="249" t="str">
        <f t="shared" si="7"/>
        <v/>
      </c>
      <c r="Y48" s="250" t="str">
        <f t="shared" ref="Y48:Y76" si="12">IF(ISERROR(VLOOKUP(X48,$A$46:$C$74,3,FALSE)),"",IF(VLOOKUP(X48,$A$46:$C$74,3,FALSE)="Summa","ja",""))</f>
        <v/>
      </c>
      <c r="Z48" s="250" t="str">
        <f t="shared" si="9"/>
        <v/>
      </c>
      <c r="AA48" s="251" t="str">
        <f t="shared" si="10"/>
        <v/>
      </c>
    </row>
    <row r="49" spans="1:27">
      <c r="A49" s="261" t="s">
        <v>1532</v>
      </c>
      <c r="B49" s="262" t="e">
        <f>K27</f>
        <v>#VALUE!</v>
      </c>
      <c r="C49" s="260"/>
      <c r="E49" s="171"/>
      <c r="F49" s="244" t="e">
        <f t="shared" si="11"/>
        <v>#VALUE!</v>
      </c>
      <c r="G49" s="244"/>
      <c r="H49" s="244"/>
      <c r="I49" s="245" t="e">
        <f t="shared" si="4"/>
        <v>#VALUE!</v>
      </c>
      <c r="J49" s="244"/>
      <c r="K49" s="244"/>
      <c r="L49" s="245">
        <v>4</v>
      </c>
      <c r="M49" s="244" t="str">
        <f t="shared" si="5"/>
        <v/>
      </c>
      <c r="N49" s="244"/>
      <c r="O49" s="244"/>
      <c r="P49" s="244"/>
      <c r="Q49" s="244"/>
      <c r="R49" s="171"/>
      <c r="S49" s="244" t="str">
        <f t="shared" si="8"/>
        <v/>
      </c>
      <c r="T49" s="244"/>
      <c r="U49" s="244" t="str">
        <f t="shared" si="6"/>
        <v/>
      </c>
      <c r="V49" s="171"/>
      <c r="W49" s="171"/>
      <c r="X49" s="249" t="str">
        <f t="shared" si="7"/>
        <v/>
      </c>
      <c r="Y49" s="250" t="str">
        <f t="shared" si="12"/>
        <v/>
      </c>
      <c r="Z49" s="250" t="str">
        <f t="shared" si="9"/>
        <v/>
      </c>
      <c r="AA49" s="251" t="str">
        <f t="shared" si="10"/>
        <v/>
      </c>
    </row>
    <row r="50" spans="1:27">
      <c r="A50" s="261" t="s">
        <v>1267</v>
      </c>
      <c r="B50" s="262" t="e">
        <f>J27</f>
        <v>#VALUE!</v>
      </c>
      <c r="C50" s="260"/>
      <c r="E50" s="171"/>
      <c r="F50" s="244" t="e">
        <f t="shared" si="11"/>
        <v>#VALUE!</v>
      </c>
      <c r="G50" s="244"/>
      <c r="H50" s="244"/>
      <c r="I50" s="245" t="e">
        <f t="shared" si="4"/>
        <v>#VALUE!</v>
      </c>
      <c r="J50" s="244"/>
      <c r="K50" s="244"/>
      <c r="L50" s="245">
        <v>5</v>
      </c>
      <c r="M50" s="244" t="str">
        <f t="shared" si="5"/>
        <v/>
      </c>
      <c r="N50" s="244"/>
      <c r="O50" s="244"/>
      <c r="P50" s="244"/>
      <c r="Q50" s="244"/>
      <c r="R50" s="171"/>
      <c r="S50" s="244" t="str">
        <f t="shared" si="8"/>
        <v/>
      </c>
      <c r="T50" s="244"/>
      <c r="U50" s="244" t="str">
        <f t="shared" si="6"/>
        <v/>
      </c>
      <c r="V50" s="171"/>
      <c r="W50" s="171"/>
      <c r="X50" s="249" t="str">
        <f t="shared" si="7"/>
        <v/>
      </c>
      <c r="Y50" s="250" t="str">
        <f t="shared" si="12"/>
        <v/>
      </c>
      <c r="Z50" s="250" t="str">
        <f t="shared" si="9"/>
        <v/>
      </c>
      <c r="AA50" s="251" t="str">
        <f t="shared" si="10"/>
        <v/>
      </c>
    </row>
    <row r="51" spans="1:27">
      <c r="A51" s="261" t="s">
        <v>655</v>
      </c>
      <c r="B51" s="262" t="e">
        <f>G27</f>
        <v>#VALUE!</v>
      </c>
      <c r="C51" s="260"/>
      <c r="E51" s="171"/>
      <c r="F51" s="244" t="e">
        <f t="shared" si="11"/>
        <v>#VALUE!</v>
      </c>
      <c r="G51" s="244"/>
      <c r="H51" s="244"/>
      <c r="I51" s="245" t="e">
        <f t="shared" si="4"/>
        <v>#VALUE!</v>
      </c>
      <c r="J51" s="244"/>
      <c r="K51" s="244"/>
      <c r="L51" s="245">
        <v>6</v>
      </c>
      <c r="M51" s="244" t="str">
        <f t="shared" si="5"/>
        <v/>
      </c>
      <c r="N51" s="244"/>
      <c r="O51" s="244"/>
      <c r="P51" s="244"/>
      <c r="Q51" s="244"/>
      <c r="R51" s="171"/>
      <c r="S51" s="244" t="str">
        <f t="shared" si="8"/>
        <v/>
      </c>
      <c r="T51" s="244"/>
      <c r="U51" s="244" t="str">
        <f t="shared" si="6"/>
        <v/>
      </c>
      <c r="V51" s="171"/>
      <c r="W51" s="171"/>
      <c r="X51" s="249" t="str">
        <f t="shared" si="7"/>
        <v/>
      </c>
      <c r="Y51" s="250" t="str">
        <f t="shared" si="12"/>
        <v/>
      </c>
      <c r="Z51" s="250" t="str">
        <f t="shared" si="9"/>
        <v/>
      </c>
      <c r="AA51" s="251" t="str">
        <f t="shared" si="10"/>
        <v/>
      </c>
    </row>
    <row r="52" spans="1:27">
      <c r="A52" s="261" t="s">
        <v>1533</v>
      </c>
      <c r="B52" s="262" t="e">
        <f>H27</f>
        <v>#VALUE!</v>
      </c>
      <c r="C52" s="260"/>
      <c r="E52" s="171"/>
      <c r="F52" s="244" t="e">
        <f t="shared" si="11"/>
        <v>#VALUE!</v>
      </c>
      <c r="G52" s="244"/>
      <c r="H52" s="244"/>
      <c r="I52" s="245" t="e">
        <f t="shared" si="4"/>
        <v>#VALUE!</v>
      </c>
      <c r="J52" s="244"/>
      <c r="K52" s="244"/>
      <c r="L52" s="245">
        <v>7</v>
      </c>
      <c r="M52" s="244" t="str">
        <f t="shared" si="5"/>
        <v/>
      </c>
      <c r="N52" s="244"/>
      <c r="O52" s="244"/>
      <c r="P52" s="244"/>
      <c r="Q52" s="244"/>
      <c r="R52" s="171"/>
      <c r="S52" s="244" t="str">
        <f t="shared" si="8"/>
        <v/>
      </c>
      <c r="T52" s="244"/>
      <c r="U52" s="244" t="str">
        <f t="shared" si="6"/>
        <v/>
      </c>
      <c r="V52" s="171"/>
      <c r="W52" s="171"/>
      <c r="X52" s="249" t="str">
        <f t="shared" si="7"/>
        <v/>
      </c>
      <c r="Y52" s="250" t="str">
        <f t="shared" si="12"/>
        <v/>
      </c>
      <c r="Z52" s="250" t="str">
        <f t="shared" si="9"/>
        <v/>
      </c>
      <c r="AA52" s="251" t="str">
        <f t="shared" si="10"/>
        <v/>
      </c>
    </row>
    <row r="53" spans="1:27">
      <c r="A53" s="261" t="s">
        <v>1266</v>
      </c>
      <c r="B53" s="262" t="e">
        <f>I27</f>
        <v>#VALUE!</v>
      </c>
      <c r="C53" s="260"/>
      <c r="E53" s="245"/>
      <c r="F53" s="244" t="e">
        <f t="shared" si="11"/>
        <v>#VALUE!</v>
      </c>
      <c r="G53" s="244"/>
      <c r="H53" s="244"/>
      <c r="I53" s="245" t="e">
        <f t="shared" si="4"/>
        <v>#VALUE!</v>
      </c>
      <c r="J53" s="244"/>
      <c r="K53" s="244"/>
      <c r="L53" s="245">
        <v>8</v>
      </c>
      <c r="M53" s="244" t="str">
        <f t="shared" si="5"/>
        <v/>
      </c>
      <c r="N53" s="244"/>
      <c r="O53" s="244"/>
      <c r="P53" s="244"/>
      <c r="Q53" s="244"/>
      <c r="R53" s="171"/>
      <c r="S53" s="244" t="str">
        <f t="shared" si="8"/>
        <v/>
      </c>
      <c r="T53" s="244"/>
      <c r="U53" s="244" t="str">
        <f t="shared" si="6"/>
        <v/>
      </c>
      <c r="V53" s="171"/>
      <c r="W53" s="171"/>
      <c r="X53" s="249" t="str">
        <f t="shared" si="7"/>
        <v/>
      </c>
      <c r="Y53" s="250" t="str">
        <f t="shared" si="12"/>
        <v/>
      </c>
      <c r="Z53" s="250" t="str">
        <f t="shared" si="9"/>
        <v/>
      </c>
      <c r="AA53" s="251" t="str">
        <f t="shared" si="10"/>
        <v/>
      </c>
    </row>
    <row r="54" spans="1:27">
      <c r="A54" s="261"/>
      <c r="B54" s="263"/>
      <c r="C54" s="260"/>
      <c r="E54" s="245" t="s">
        <v>1543</v>
      </c>
      <c r="F54" s="268" t="s">
        <v>473</v>
      </c>
      <c r="G54" s="244"/>
      <c r="H54" s="244"/>
      <c r="I54" s="245" t="e">
        <f t="shared" si="4"/>
        <v>#VALUE!</v>
      </c>
      <c r="J54" s="244"/>
      <c r="K54" s="244"/>
      <c r="L54" s="245">
        <v>9</v>
      </c>
      <c r="M54" s="244" t="str">
        <f t="shared" si="5"/>
        <v/>
      </c>
      <c r="N54" s="244"/>
      <c r="O54" s="244"/>
      <c r="P54" s="244"/>
      <c r="Q54" s="244"/>
      <c r="R54" s="171"/>
      <c r="S54" s="244" t="str">
        <f t="shared" si="8"/>
        <v/>
      </c>
      <c r="T54" s="244"/>
      <c r="U54" s="244" t="str">
        <f t="shared" si="6"/>
        <v/>
      </c>
      <c r="V54" s="171"/>
      <c r="W54" s="171"/>
      <c r="X54" s="249" t="str">
        <f t="shared" si="7"/>
        <v/>
      </c>
      <c r="Y54" s="250" t="str">
        <f t="shared" si="12"/>
        <v/>
      </c>
      <c r="Z54" s="250" t="str">
        <f t="shared" si="9"/>
        <v/>
      </c>
      <c r="AA54" s="251" t="str">
        <f t="shared" si="10"/>
        <v/>
      </c>
    </row>
    <row r="55" spans="1:27">
      <c r="A55" s="258" t="s">
        <v>1308</v>
      </c>
      <c r="B55" s="259" t="e">
        <f>B30</f>
        <v>#VALUE!</v>
      </c>
      <c r="C55" s="260" t="s">
        <v>1318</v>
      </c>
      <c r="E55" s="244"/>
      <c r="F55" s="268" t="str">
        <f>A55</f>
        <v>Förnybart:</v>
      </c>
      <c r="G55" s="244"/>
      <c r="H55" s="244"/>
      <c r="I55" s="245" t="e">
        <f t="shared" si="4"/>
        <v>#VALUE!</v>
      </c>
      <c r="J55" s="244"/>
      <c r="K55" s="244"/>
      <c r="L55" s="245">
        <v>10</v>
      </c>
      <c r="M55" s="244" t="str">
        <f t="shared" si="5"/>
        <v/>
      </c>
      <c r="N55" s="244"/>
      <c r="O55" s="244"/>
      <c r="P55" s="244"/>
      <c r="Q55" s="244"/>
      <c r="R55" s="171"/>
      <c r="S55" s="244" t="str">
        <f t="shared" si="8"/>
        <v/>
      </c>
      <c r="T55" s="244"/>
      <c r="U55" s="244" t="str">
        <f t="shared" si="6"/>
        <v/>
      </c>
      <c r="V55" s="171"/>
      <c r="W55" s="171"/>
      <c r="X55" s="249" t="str">
        <f t="shared" si="7"/>
        <v/>
      </c>
      <c r="Y55" s="250" t="str">
        <f>IF(ISERROR(VLOOKUP(X55,$A$46:$C$74,3,FALSE)),"",IF(VLOOKUP(X55,$A$46:$C$74,3,FALSE)="Summa","ja",""))</f>
        <v/>
      </c>
      <c r="Z55" s="250" t="str">
        <f t="shared" si="9"/>
        <v/>
      </c>
      <c r="AA55" s="251" t="str">
        <f t="shared" si="10"/>
        <v/>
      </c>
    </row>
    <row r="56" spans="1:27">
      <c r="A56" s="261" t="s">
        <v>1268</v>
      </c>
      <c r="B56" s="262" t="e">
        <f>A27</f>
        <v>#VALUE!</v>
      </c>
      <c r="C56" s="260"/>
      <c r="E56" s="244"/>
      <c r="F56" s="244" t="e">
        <f>IF(B56=0,"",A56)</f>
        <v>#VALUE!</v>
      </c>
      <c r="G56" s="244"/>
      <c r="H56" s="244"/>
      <c r="I56" s="245" t="e">
        <f t="shared" si="4"/>
        <v>#VALUE!</v>
      </c>
      <c r="J56" s="244"/>
      <c r="K56" s="244"/>
      <c r="L56" s="245">
        <v>11</v>
      </c>
      <c r="M56" s="244" t="str">
        <f t="shared" si="5"/>
        <v/>
      </c>
      <c r="N56" s="244"/>
      <c r="O56" s="244"/>
      <c r="P56" s="244"/>
      <c r="Q56" s="244"/>
      <c r="R56" s="171"/>
      <c r="S56" s="244" t="str">
        <f>IF(M56="","",M56)</f>
        <v/>
      </c>
      <c r="T56" s="244"/>
      <c r="U56" s="244" t="str">
        <f t="shared" si="6"/>
        <v/>
      </c>
      <c r="V56" s="171"/>
      <c r="W56" s="171"/>
      <c r="X56" s="249" t="str">
        <f t="shared" si="7"/>
        <v/>
      </c>
      <c r="Y56" s="250" t="str">
        <f>IF(ISERROR(VLOOKUP(X56,$A$46:$C$74,3,FALSE)),"",IF(VLOOKUP(X56,$A$46:$C$74,3,FALSE)="Summa","ja",""))</f>
        <v/>
      </c>
      <c r="Z56" s="250" t="str">
        <f t="shared" si="9"/>
        <v/>
      </c>
      <c r="AA56" s="251" t="str">
        <f t="shared" si="10"/>
        <v/>
      </c>
    </row>
    <row r="57" spans="1:27">
      <c r="A57" s="261" t="s">
        <v>1534</v>
      </c>
      <c r="B57" s="262" t="e">
        <f>B27</f>
        <v>#VALUE!</v>
      </c>
      <c r="C57" s="260"/>
      <c r="E57" s="244"/>
      <c r="F57" s="244" t="e">
        <f>IF(B57=0,"",A57)</f>
        <v>#VALUE!</v>
      </c>
      <c r="G57" s="244"/>
      <c r="H57" s="244"/>
      <c r="I57" s="245" t="e">
        <f t="shared" si="4"/>
        <v>#VALUE!</v>
      </c>
      <c r="J57" s="244"/>
      <c r="K57" s="244"/>
      <c r="L57" s="245">
        <v>12</v>
      </c>
      <c r="M57" s="244" t="str">
        <f t="shared" si="5"/>
        <v/>
      </c>
      <c r="N57" s="244"/>
      <c r="O57" s="244"/>
      <c r="P57" s="244"/>
      <c r="Q57" s="244"/>
      <c r="R57" s="171"/>
      <c r="S57" s="244" t="str">
        <f t="shared" si="8"/>
        <v/>
      </c>
      <c r="T57" s="244"/>
      <c r="U57" s="244" t="str">
        <f t="shared" si="6"/>
        <v/>
      </c>
      <c r="V57" s="171"/>
      <c r="W57" s="171"/>
      <c r="X57" s="249" t="str">
        <f t="shared" si="7"/>
        <v/>
      </c>
      <c r="Y57" s="250" t="str">
        <f t="shared" si="12"/>
        <v/>
      </c>
      <c r="Z57" s="250" t="str">
        <f t="shared" si="9"/>
        <v/>
      </c>
      <c r="AA57" s="251" t="str">
        <f t="shared" si="10"/>
        <v/>
      </c>
    </row>
    <row r="58" spans="1:27">
      <c r="A58" s="261" t="s">
        <v>1535</v>
      </c>
      <c r="B58" s="262" t="e">
        <f>C27</f>
        <v>#VALUE!</v>
      </c>
      <c r="C58" s="260"/>
      <c r="E58" s="244"/>
      <c r="F58" s="244" t="e">
        <f>IF(B58=0,"",A58)</f>
        <v>#VALUE!</v>
      </c>
      <c r="G58" s="244"/>
      <c r="H58" s="244"/>
      <c r="I58" s="245" t="e">
        <f t="shared" si="4"/>
        <v>#VALUE!</v>
      </c>
      <c r="J58" s="244"/>
      <c r="K58" s="244"/>
      <c r="L58" s="245">
        <v>13</v>
      </c>
      <c r="M58" s="244" t="str">
        <f t="shared" si="5"/>
        <v/>
      </c>
      <c r="N58" s="244"/>
      <c r="O58" s="244"/>
      <c r="P58" s="244"/>
      <c r="Q58" s="244"/>
      <c r="R58" s="171"/>
      <c r="S58" s="244" t="str">
        <f t="shared" si="8"/>
        <v/>
      </c>
      <c r="T58" s="244"/>
      <c r="U58" s="244" t="str">
        <f>IF(ISERROR(VLOOKUP(S58,$A$46:$B$74,2,FALSE)),"",IF(VLOOKUP(S58,$A$46:$B$74,2,FALSE)="","",VLOOKUP(S58,$A$46:$B$74,2,FALSE)))</f>
        <v/>
      </c>
      <c r="V58" s="171"/>
      <c r="W58" s="171"/>
      <c r="X58" s="249" t="str">
        <f t="shared" si="7"/>
        <v/>
      </c>
      <c r="Y58" s="250" t="str">
        <f>IF(ISERROR(VLOOKUP(X58,$A$46:$C$74,3,FALSE)),"",IF(VLOOKUP(X58,$A$46:$C$74,3,FALSE)="Summa","ja",""))</f>
        <v/>
      </c>
      <c r="Z58" s="250" t="str">
        <f t="shared" si="9"/>
        <v/>
      </c>
      <c r="AA58" s="251" t="str">
        <f t="shared" si="10"/>
        <v/>
      </c>
    </row>
    <row r="59" spans="1:27">
      <c r="A59" s="261" t="s">
        <v>1482</v>
      </c>
      <c r="B59" s="262" t="e">
        <f>D27</f>
        <v>#VALUE!</v>
      </c>
      <c r="C59" s="260"/>
      <c r="E59" s="244"/>
      <c r="F59" s="244" t="e">
        <f>IF(B59=0,"",A59)</f>
        <v>#VALUE!</v>
      </c>
      <c r="G59" s="244"/>
      <c r="H59" s="244"/>
      <c r="I59" s="245" t="e">
        <f t="shared" si="4"/>
        <v>#VALUE!</v>
      </c>
      <c r="J59" s="244"/>
      <c r="K59" s="244"/>
      <c r="L59" s="245">
        <v>14</v>
      </c>
      <c r="M59" s="244" t="str">
        <f t="shared" si="5"/>
        <v/>
      </c>
      <c r="N59" s="244"/>
      <c r="O59" s="244"/>
      <c r="P59" s="244"/>
      <c r="Q59" s="244"/>
      <c r="R59" s="171"/>
      <c r="S59" s="244" t="str">
        <f t="shared" si="8"/>
        <v/>
      </c>
      <c r="T59" s="244"/>
      <c r="U59" s="244" t="str">
        <f>IF(ISERROR(VLOOKUP(S59,$A$46:$B$74,2,FALSE)),"",IF(VLOOKUP(S59,$A$46:$B$74,2,FALSE)="","",VLOOKUP(S59,$A$46:$B$74,2,FALSE)))</f>
        <v/>
      </c>
      <c r="V59" s="171"/>
      <c r="W59" s="171"/>
      <c r="X59" s="249" t="str">
        <f t="shared" si="7"/>
        <v/>
      </c>
      <c r="Y59" s="250" t="str">
        <f t="shared" si="12"/>
        <v/>
      </c>
      <c r="Z59" s="250" t="str">
        <f t="shared" si="9"/>
        <v/>
      </c>
      <c r="AA59" s="251" t="str">
        <f>IFERROR(ROUND(U59,Z59)*100&amp;"%","")</f>
        <v/>
      </c>
    </row>
    <row r="60" spans="1:27">
      <c r="A60" s="261" t="s">
        <v>1536</v>
      </c>
      <c r="B60" s="262" t="e">
        <f>E27</f>
        <v>#VALUE!</v>
      </c>
      <c r="C60" s="260"/>
      <c r="E60" s="244"/>
      <c r="F60" s="244" t="e">
        <f>IF(B60=0,"",A60)</f>
        <v>#VALUE!</v>
      </c>
      <c r="G60" s="244"/>
      <c r="H60" s="244"/>
      <c r="I60" s="245" t="e">
        <f t="shared" si="4"/>
        <v>#VALUE!</v>
      </c>
      <c r="J60" s="244"/>
      <c r="K60" s="244"/>
      <c r="L60" s="245">
        <v>15</v>
      </c>
      <c r="M60" s="244" t="str">
        <f t="shared" si="5"/>
        <v/>
      </c>
      <c r="N60" s="244"/>
      <c r="O60" s="244"/>
      <c r="P60" s="244"/>
      <c r="Q60" s="244"/>
      <c r="R60" s="171"/>
      <c r="S60" s="244" t="str">
        <f t="shared" si="8"/>
        <v/>
      </c>
      <c r="T60" s="244"/>
      <c r="U60" s="244" t="str">
        <f t="shared" si="6"/>
        <v/>
      </c>
      <c r="V60" s="171"/>
      <c r="W60" s="171"/>
      <c r="X60" s="249" t="str">
        <f t="shared" si="7"/>
        <v/>
      </c>
      <c r="Y60" s="250" t="str">
        <f t="shared" si="12"/>
        <v/>
      </c>
      <c r="Z60" s="250" t="str">
        <f t="shared" si="9"/>
        <v/>
      </c>
      <c r="AA60" s="251" t="str">
        <f t="shared" si="10"/>
        <v/>
      </c>
    </row>
    <row r="61" spans="1:27">
      <c r="A61" s="261"/>
      <c r="B61" s="263"/>
      <c r="C61" s="264"/>
      <c r="E61" s="245" t="s">
        <v>1544</v>
      </c>
      <c r="F61" s="244" t="s">
        <v>473</v>
      </c>
      <c r="G61" s="244"/>
      <c r="H61" s="244"/>
      <c r="I61" s="245" t="e">
        <f t="shared" si="4"/>
        <v>#VALUE!</v>
      </c>
      <c r="J61" s="244"/>
      <c r="K61" s="244"/>
      <c r="L61" s="245">
        <v>16</v>
      </c>
      <c r="M61" s="244" t="str">
        <f t="shared" si="5"/>
        <v/>
      </c>
      <c r="N61" s="244"/>
      <c r="O61" s="244"/>
      <c r="P61" s="244"/>
      <c r="Q61" s="244"/>
      <c r="R61" s="171"/>
      <c r="S61" s="244" t="str">
        <f t="shared" si="8"/>
        <v/>
      </c>
      <c r="T61" s="244"/>
      <c r="U61" s="244" t="str">
        <f t="shared" si="6"/>
        <v/>
      </c>
      <c r="V61" s="171"/>
      <c r="W61" s="171"/>
      <c r="X61" s="249" t="str">
        <f t="shared" si="7"/>
        <v/>
      </c>
      <c r="Y61" s="250" t="str">
        <f t="shared" si="12"/>
        <v/>
      </c>
      <c r="Z61" s="250" t="str">
        <f t="shared" si="9"/>
        <v/>
      </c>
      <c r="AA61" s="251" t="str">
        <f>IFERROR(ROUND(U61,Z61)*100&amp;"%","")</f>
        <v/>
      </c>
    </row>
    <row r="62" spans="1:27">
      <c r="A62" s="258" t="s">
        <v>1307</v>
      </c>
      <c r="B62" s="259" t="e">
        <f>O30</f>
        <v>#VALUE!</v>
      </c>
      <c r="C62" s="260" t="s">
        <v>1318</v>
      </c>
      <c r="E62" s="244"/>
      <c r="F62" s="268" t="str">
        <f>A62</f>
        <v>Övrigt:</v>
      </c>
      <c r="G62" s="244"/>
      <c r="H62" s="244"/>
      <c r="I62" s="245" t="e">
        <f t="shared" si="4"/>
        <v>#VALUE!</v>
      </c>
      <c r="J62" s="244"/>
      <c r="K62" s="244"/>
      <c r="L62" s="245">
        <v>17</v>
      </c>
      <c r="M62" s="244" t="str">
        <f t="shared" si="5"/>
        <v/>
      </c>
      <c r="N62" s="244"/>
      <c r="O62" s="244"/>
      <c r="P62" s="244"/>
      <c r="Q62" s="244"/>
      <c r="R62" s="171"/>
      <c r="S62" s="244" t="str">
        <f t="shared" si="8"/>
        <v/>
      </c>
      <c r="T62" s="244"/>
      <c r="U62" s="244" t="str">
        <f t="shared" si="6"/>
        <v/>
      </c>
      <c r="V62" s="171"/>
      <c r="W62" s="171"/>
      <c r="X62" s="249" t="str">
        <f t="shared" si="7"/>
        <v/>
      </c>
      <c r="Y62" s="250" t="str">
        <f t="shared" si="12"/>
        <v/>
      </c>
      <c r="Z62" s="250" t="str">
        <f t="shared" si="9"/>
        <v/>
      </c>
      <c r="AA62" s="251" t="str">
        <f>IFERROR(ROUND(U62,Z62)*100&amp;"%","")</f>
        <v/>
      </c>
    </row>
    <row r="63" spans="1:27">
      <c r="A63" s="261" t="s">
        <v>1537</v>
      </c>
      <c r="B63" s="262" t="e">
        <f>O27</f>
        <v>#VALUE!</v>
      </c>
      <c r="C63" s="260"/>
      <c r="E63" s="244"/>
      <c r="F63" s="244" t="e">
        <f>IF(B63=0,"",A63)</f>
        <v>#VALUE!</v>
      </c>
      <c r="G63" s="244"/>
      <c r="H63" s="244"/>
      <c r="I63" s="245" t="e">
        <f t="shared" si="4"/>
        <v>#VALUE!</v>
      </c>
      <c r="J63" s="244"/>
      <c r="K63" s="244"/>
      <c r="L63" s="245">
        <v>18</v>
      </c>
      <c r="M63" s="244" t="str">
        <f t="shared" si="5"/>
        <v/>
      </c>
      <c r="N63" s="244"/>
      <c r="O63" s="244"/>
      <c r="P63" s="244"/>
      <c r="Q63" s="244"/>
      <c r="R63" s="171"/>
      <c r="S63" s="244" t="str">
        <f t="shared" si="8"/>
        <v/>
      </c>
      <c r="T63" s="244"/>
      <c r="U63" s="244" t="str">
        <f t="shared" si="6"/>
        <v/>
      </c>
      <c r="V63" s="171"/>
      <c r="W63" s="171"/>
      <c r="X63" s="249" t="str">
        <f t="shared" si="7"/>
        <v/>
      </c>
      <c r="Y63" s="250" t="str">
        <f t="shared" si="12"/>
        <v/>
      </c>
      <c r="Z63" s="250" t="str">
        <f t="shared" si="9"/>
        <v/>
      </c>
      <c r="AA63" s="251" t="str">
        <f t="shared" si="10"/>
        <v/>
      </c>
    </row>
    <row r="64" spans="1:27">
      <c r="A64" s="261" t="s">
        <v>1538</v>
      </c>
      <c r="B64" s="262" t="e">
        <f>N27</f>
        <v>#VALUE!</v>
      </c>
      <c r="C64" s="260"/>
      <c r="E64" s="244"/>
      <c r="F64" s="244" t="e">
        <f>IF(B64=0,"",A64)</f>
        <v>#VALUE!</v>
      </c>
      <c r="G64" s="244"/>
      <c r="H64" s="244"/>
      <c r="I64" s="245" t="e">
        <f t="shared" si="4"/>
        <v>#VALUE!</v>
      </c>
      <c r="J64" s="244"/>
      <c r="K64" s="244"/>
      <c r="L64" s="245">
        <v>19</v>
      </c>
      <c r="M64" s="244" t="str">
        <f t="shared" si="5"/>
        <v/>
      </c>
      <c r="N64" s="244"/>
      <c r="O64" s="244"/>
      <c r="P64" s="244"/>
      <c r="Q64" s="244"/>
      <c r="R64" s="171"/>
      <c r="S64" s="244" t="str">
        <f t="shared" si="8"/>
        <v/>
      </c>
      <c r="T64" s="244"/>
      <c r="U64" s="244" t="str">
        <f>IF(ISERROR(VLOOKUP(S64,$A$46:$B$74,2,FALSE)),"",IF(VLOOKUP(S64,$A$46:$B$74,2,FALSE)="","",VLOOKUP(S64,$A$46:$B$74,2,FALSE)))</f>
        <v/>
      </c>
      <c r="V64" s="171"/>
      <c r="W64" s="171"/>
      <c r="X64" s="249" t="str">
        <f t="shared" si="7"/>
        <v/>
      </c>
      <c r="Y64" s="250" t="str">
        <f t="shared" si="12"/>
        <v/>
      </c>
      <c r="Z64" s="250" t="str">
        <f>IF(TYPE(U64)=1,
IF(U64*100&gt;10,3,IF(AND(U64*100&lt;10,U64*100&gt;0.1),3,4)),
"")</f>
        <v/>
      </c>
      <c r="AA64" s="251" t="str">
        <f>IFERROR(ROUND(U64,Z64)*100&amp;"%","")</f>
        <v/>
      </c>
    </row>
    <row r="65" spans="1:27">
      <c r="A65" s="261" t="s">
        <v>1500</v>
      </c>
      <c r="B65" s="262" t="e">
        <f>M27</f>
        <v>#VALUE!</v>
      </c>
      <c r="C65" s="260"/>
      <c r="E65" s="244"/>
      <c r="F65" s="244" t="e">
        <f>IF(B65=0,"",A65)</f>
        <v>#VALUE!</v>
      </c>
      <c r="G65" s="244"/>
      <c r="H65" s="244"/>
      <c r="I65" s="245" t="e">
        <f t="shared" si="4"/>
        <v>#VALUE!</v>
      </c>
      <c r="J65" s="244"/>
      <c r="K65" s="244"/>
      <c r="L65" s="245">
        <v>20</v>
      </c>
      <c r="M65" s="244" t="str">
        <f t="shared" si="5"/>
        <v/>
      </c>
      <c r="N65" s="244"/>
      <c r="O65" s="244"/>
      <c r="P65" s="244"/>
      <c r="Q65" s="244"/>
      <c r="R65" s="171"/>
      <c r="S65" s="244" t="str">
        <f t="shared" si="8"/>
        <v/>
      </c>
      <c r="T65" s="244"/>
      <c r="U65" s="244" t="str">
        <f t="shared" si="6"/>
        <v/>
      </c>
      <c r="V65" s="171"/>
      <c r="W65" s="171"/>
      <c r="X65" s="249" t="str">
        <f t="shared" si="7"/>
        <v/>
      </c>
      <c r="Y65" s="250" t="str">
        <f t="shared" si="12"/>
        <v/>
      </c>
      <c r="Z65" s="250" t="str">
        <f t="shared" si="9"/>
        <v/>
      </c>
      <c r="AA65" s="251" t="str">
        <f t="shared" si="10"/>
        <v/>
      </c>
    </row>
    <row r="66" spans="1:27">
      <c r="A66" s="261"/>
      <c r="B66" s="263"/>
      <c r="C66" s="260"/>
      <c r="E66" s="245" t="s">
        <v>1545</v>
      </c>
      <c r="F66" s="244" t="s">
        <v>473</v>
      </c>
      <c r="G66" s="244"/>
      <c r="H66" s="244"/>
      <c r="I66" s="245" t="e">
        <f t="shared" si="4"/>
        <v>#VALUE!</v>
      </c>
      <c r="J66" s="244"/>
      <c r="K66" s="244"/>
      <c r="L66" s="245">
        <v>21</v>
      </c>
      <c r="M66" s="244" t="str">
        <f t="shared" si="5"/>
        <v/>
      </c>
      <c r="N66" s="244"/>
      <c r="O66" s="244"/>
      <c r="P66" s="244"/>
      <c r="Q66" s="244"/>
      <c r="R66" s="171"/>
      <c r="S66" s="244" t="str">
        <f t="shared" si="8"/>
        <v/>
      </c>
      <c r="T66" s="244"/>
      <c r="U66" s="244" t="str">
        <f t="shared" si="6"/>
        <v/>
      </c>
      <c r="V66" s="171"/>
      <c r="W66" s="171"/>
      <c r="X66" s="249" t="str">
        <f t="shared" si="7"/>
        <v/>
      </c>
      <c r="Y66" s="250" t="str">
        <f t="shared" si="12"/>
        <v/>
      </c>
      <c r="Z66" s="250" t="str">
        <f t="shared" si="9"/>
        <v/>
      </c>
      <c r="AA66" s="251" t="str">
        <f t="shared" si="10"/>
        <v/>
      </c>
    </row>
    <row r="67" spans="1:27">
      <c r="A67" s="258" t="s">
        <v>1306</v>
      </c>
      <c r="B67" s="259" t="e">
        <f>Q30</f>
        <v>#VALUE!</v>
      </c>
      <c r="C67" s="260" t="s">
        <v>1318</v>
      </c>
      <c r="E67" s="244"/>
      <c r="F67" s="268" t="str">
        <f>A67</f>
        <v>Fossilt:</v>
      </c>
      <c r="G67" s="244"/>
      <c r="H67" s="244"/>
      <c r="I67" s="245" t="e">
        <f t="shared" si="4"/>
        <v>#VALUE!</v>
      </c>
      <c r="J67" s="244"/>
      <c r="K67" s="244"/>
      <c r="L67" s="245">
        <v>22</v>
      </c>
      <c r="M67" s="244" t="str">
        <f t="shared" si="5"/>
        <v/>
      </c>
      <c r="N67" s="244"/>
      <c r="O67" s="244"/>
      <c r="P67" s="244"/>
      <c r="Q67" s="244"/>
      <c r="R67" s="171"/>
      <c r="S67" s="244" t="str">
        <f t="shared" si="8"/>
        <v/>
      </c>
      <c r="T67" s="244"/>
      <c r="U67" s="244" t="str">
        <f t="shared" si="6"/>
        <v/>
      </c>
      <c r="V67" s="171"/>
      <c r="W67" s="171"/>
      <c r="X67" s="249" t="str">
        <f t="shared" si="7"/>
        <v/>
      </c>
      <c r="Y67" s="250" t="str">
        <f t="shared" si="12"/>
        <v/>
      </c>
      <c r="Z67" s="250" t="str">
        <f t="shared" si="9"/>
        <v/>
      </c>
      <c r="AA67" s="251" t="str">
        <f t="shared" si="10"/>
        <v/>
      </c>
    </row>
    <row r="68" spans="1:27">
      <c r="A68" s="261" t="s">
        <v>1481</v>
      </c>
      <c r="B68" s="262" t="e">
        <f>Q27</f>
        <v>#VALUE!</v>
      </c>
      <c r="C68" s="260"/>
      <c r="E68" s="244"/>
      <c r="F68" s="244" t="e">
        <f t="shared" ref="F68:F74" si="13">IF(B68=0,"",A68)</f>
        <v>#VALUE!</v>
      </c>
      <c r="G68" s="244"/>
      <c r="H68" s="244"/>
      <c r="I68" s="245" t="e">
        <f t="shared" si="4"/>
        <v>#VALUE!</v>
      </c>
      <c r="J68" s="244"/>
      <c r="K68" s="244"/>
      <c r="L68" s="245">
        <v>23</v>
      </c>
      <c r="M68" s="244" t="str">
        <f t="shared" si="5"/>
        <v/>
      </c>
      <c r="N68" s="244"/>
      <c r="O68" s="244"/>
      <c r="P68" s="244"/>
      <c r="Q68" s="244"/>
      <c r="R68" s="171"/>
      <c r="S68" s="244" t="str">
        <f t="shared" si="8"/>
        <v/>
      </c>
      <c r="T68" s="244"/>
      <c r="U68" s="244" t="str">
        <f t="shared" si="6"/>
        <v/>
      </c>
      <c r="V68" s="171"/>
      <c r="W68" s="171"/>
      <c r="X68" s="249" t="str">
        <f t="shared" si="7"/>
        <v/>
      </c>
      <c r="Y68" s="250" t="str">
        <f t="shared" si="12"/>
        <v/>
      </c>
      <c r="Z68" s="250" t="str">
        <f t="shared" si="9"/>
        <v/>
      </c>
      <c r="AA68" s="251" t="str">
        <f t="shared" si="10"/>
        <v/>
      </c>
    </row>
    <row r="69" spans="1:27">
      <c r="A69" s="261" t="s">
        <v>701</v>
      </c>
      <c r="B69" s="262" t="e">
        <f>R27</f>
        <v>#VALUE!</v>
      </c>
      <c r="C69" s="260"/>
      <c r="E69" s="171"/>
      <c r="F69" s="244" t="e">
        <f t="shared" si="13"/>
        <v>#VALUE!</v>
      </c>
      <c r="G69" s="244"/>
      <c r="H69" s="244"/>
      <c r="I69" s="245" t="e">
        <f t="shared" si="4"/>
        <v>#VALUE!</v>
      </c>
      <c r="J69" s="244"/>
      <c r="K69" s="244"/>
      <c r="L69" s="245">
        <v>24</v>
      </c>
      <c r="M69" s="244" t="str">
        <f t="shared" si="5"/>
        <v/>
      </c>
      <c r="N69" s="244"/>
      <c r="O69" s="244"/>
      <c r="P69" s="244"/>
      <c r="Q69" s="244"/>
      <c r="R69" s="171"/>
      <c r="S69" s="244" t="str">
        <f t="shared" si="8"/>
        <v/>
      </c>
      <c r="T69" s="244"/>
      <c r="U69" s="244" t="str">
        <f t="shared" si="6"/>
        <v/>
      </c>
      <c r="V69" s="171"/>
      <c r="W69" s="171"/>
      <c r="X69" s="249" t="str">
        <f t="shared" si="7"/>
        <v/>
      </c>
      <c r="Y69" s="250" t="str">
        <f t="shared" si="12"/>
        <v/>
      </c>
      <c r="Z69" s="250" t="str">
        <f t="shared" si="9"/>
        <v/>
      </c>
      <c r="AA69" s="251" t="str">
        <f t="shared" si="10"/>
        <v/>
      </c>
    </row>
    <row r="70" spans="1:27">
      <c r="A70" s="261" t="s">
        <v>1276</v>
      </c>
      <c r="B70" s="262" t="e">
        <f>P27</f>
        <v>#VALUE!</v>
      </c>
      <c r="C70" s="260"/>
      <c r="E70" s="171"/>
      <c r="F70" s="244" t="e">
        <f t="shared" si="13"/>
        <v>#VALUE!</v>
      </c>
      <c r="G70" s="244"/>
      <c r="H70" s="244"/>
      <c r="I70" s="245" t="e">
        <f t="shared" si="4"/>
        <v>#VALUE!</v>
      </c>
      <c r="J70" s="244"/>
      <c r="K70" s="244"/>
      <c r="L70" s="245">
        <v>25</v>
      </c>
      <c r="M70" s="244" t="str">
        <f t="shared" si="5"/>
        <v/>
      </c>
      <c r="N70" s="244"/>
      <c r="O70" s="244"/>
      <c r="P70" s="244"/>
      <c r="Q70" s="244"/>
      <c r="R70" s="171"/>
      <c r="S70" s="244" t="str">
        <f t="shared" si="8"/>
        <v/>
      </c>
      <c r="T70" s="244"/>
      <c r="U70" s="244" t="str">
        <f t="shared" si="6"/>
        <v/>
      </c>
      <c r="V70" s="171"/>
      <c r="W70" s="171"/>
      <c r="X70" s="249" t="str">
        <f t="shared" si="7"/>
        <v/>
      </c>
      <c r="Y70" s="250" t="str">
        <f t="shared" si="12"/>
        <v/>
      </c>
      <c r="Z70" s="250" t="str">
        <f t="shared" si="9"/>
        <v/>
      </c>
      <c r="AA70" s="251" t="str">
        <f t="shared" si="10"/>
        <v/>
      </c>
    </row>
    <row r="71" spans="1:27">
      <c r="A71" s="261" t="s">
        <v>1351</v>
      </c>
      <c r="B71" s="262" t="e">
        <f>S27</f>
        <v>#VALUE!</v>
      </c>
      <c r="C71" s="260"/>
      <c r="E71" s="171"/>
      <c r="F71" s="244" t="e">
        <f t="shared" si="13"/>
        <v>#VALUE!</v>
      </c>
      <c r="G71" s="244"/>
      <c r="H71" s="244"/>
      <c r="I71" s="245" t="e">
        <f t="shared" si="4"/>
        <v>#VALUE!</v>
      </c>
      <c r="J71" s="244"/>
      <c r="K71" s="244"/>
      <c r="L71" s="245">
        <v>26</v>
      </c>
      <c r="M71" s="244" t="str">
        <f t="shared" si="5"/>
        <v/>
      </c>
      <c r="N71" s="244"/>
      <c r="O71" s="244"/>
      <c r="P71" s="244"/>
      <c r="Q71" s="244"/>
      <c r="R71" s="171"/>
      <c r="S71" s="244" t="str">
        <f t="shared" si="8"/>
        <v/>
      </c>
      <c r="T71" s="244"/>
      <c r="U71" s="244" t="str">
        <f t="shared" si="6"/>
        <v/>
      </c>
      <c r="V71" s="171"/>
      <c r="W71" s="171"/>
      <c r="X71" s="249" t="str">
        <f t="shared" si="7"/>
        <v/>
      </c>
      <c r="Y71" s="250" t="str">
        <f t="shared" si="12"/>
        <v/>
      </c>
      <c r="Z71" s="250" t="str">
        <f t="shared" si="9"/>
        <v/>
      </c>
      <c r="AA71" s="251" t="str">
        <f t="shared" si="10"/>
        <v/>
      </c>
    </row>
    <row r="72" spans="1:27">
      <c r="A72" s="261" t="s">
        <v>1539</v>
      </c>
      <c r="B72" s="262" t="e">
        <f>T27</f>
        <v>#VALUE!</v>
      </c>
      <c r="C72" s="260"/>
      <c r="E72" s="171"/>
      <c r="F72" s="244" t="e">
        <f t="shared" si="13"/>
        <v>#VALUE!</v>
      </c>
      <c r="G72" s="244"/>
      <c r="H72" s="244"/>
      <c r="I72" s="245" t="e">
        <f t="shared" si="4"/>
        <v>#VALUE!</v>
      </c>
      <c r="J72" s="244"/>
      <c r="K72" s="244"/>
      <c r="L72" s="245">
        <v>27</v>
      </c>
      <c r="M72" s="244" t="str">
        <f t="shared" si="5"/>
        <v/>
      </c>
      <c r="N72" s="244"/>
      <c r="O72" s="244"/>
      <c r="P72" s="244"/>
      <c r="Q72" s="244"/>
      <c r="R72" s="171"/>
      <c r="S72" s="244" t="str">
        <f t="shared" si="8"/>
        <v/>
      </c>
      <c r="T72" s="244"/>
      <c r="U72" s="244" t="str">
        <f t="shared" si="6"/>
        <v/>
      </c>
      <c r="V72" s="171"/>
      <c r="W72" s="171"/>
      <c r="X72" s="249" t="str">
        <f t="shared" si="7"/>
        <v/>
      </c>
      <c r="Y72" s="250" t="str">
        <f t="shared" si="12"/>
        <v/>
      </c>
      <c r="Z72" s="250" t="str">
        <f t="shared" si="9"/>
        <v/>
      </c>
      <c r="AA72" s="251" t="str">
        <f t="shared" si="10"/>
        <v/>
      </c>
    </row>
    <row r="73" spans="1:27">
      <c r="A73" s="261" t="s">
        <v>1540</v>
      </c>
      <c r="B73" s="262" t="e">
        <f>U27</f>
        <v>#VALUE!</v>
      </c>
      <c r="C73" s="260"/>
      <c r="E73" s="171"/>
      <c r="F73" s="244" t="e">
        <f t="shared" si="13"/>
        <v>#VALUE!</v>
      </c>
      <c r="G73" s="244"/>
      <c r="H73" s="244"/>
      <c r="I73" s="245" t="e">
        <f t="shared" si="4"/>
        <v>#VALUE!</v>
      </c>
      <c r="J73" s="244"/>
      <c r="K73" s="244"/>
      <c r="L73" s="245">
        <v>28</v>
      </c>
      <c r="M73" s="244" t="str">
        <f t="shared" si="5"/>
        <v/>
      </c>
      <c r="N73" s="244"/>
      <c r="O73" s="244"/>
      <c r="P73" s="244"/>
      <c r="Q73" s="244"/>
      <c r="R73" s="171"/>
      <c r="S73" s="244" t="str">
        <f t="shared" si="8"/>
        <v/>
      </c>
      <c r="T73" s="244"/>
      <c r="U73" s="244" t="str">
        <f t="shared" si="6"/>
        <v/>
      </c>
      <c r="V73" s="171"/>
      <c r="W73" s="171"/>
      <c r="X73" s="249" t="str">
        <f t="shared" si="7"/>
        <v/>
      </c>
      <c r="Y73" s="250" t="str">
        <f t="shared" si="12"/>
        <v/>
      </c>
      <c r="Z73" s="250" t="str">
        <f t="shared" si="9"/>
        <v/>
      </c>
      <c r="AA73" s="251" t="str">
        <f t="shared" si="10"/>
        <v/>
      </c>
    </row>
    <row r="74" spans="1:27">
      <c r="A74" s="261" t="s">
        <v>1541</v>
      </c>
      <c r="B74" s="262" t="e">
        <f>V27</f>
        <v>#VALUE!</v>
      </c>
      <c r="C74" s="260"/>
      <c r="E74" s="171"/>
      <c r="F74" s="244" t="e">
        <f t="shared" si="13"/>
        <v>#VALUE!</v>
      </c>
      <c r="G74" s="244"/>
      <c r="H74" s="244"/>
      <c r="I74" s="245" t="e">
        <f t="shared" si="4"/>
        <v>#VALUE!</v>
      </c>
      <c r="J74" s="244"/>
      <c r="K74" s="244"/>
      <c r="L74" s="245">
        <v>29</v>
      </c>
      <c r="M74" s="244" t="str">
        <f t="shared" si="5"/>
        <v/>
      </c>
      <c r="N74" s="244"/>
      <c r="O74" s="244"/>
      <c r="P74" s="244"/>
      <c r="Q74" s="244"/>
      <c r="R74" s="171"/>
      <c r="S74" s="244" t="str">
        <f t="shared" si="8"/>
        <v/>
      </c>
      <c r="T74" s="244"/>
      <c r="U74" s="244" t="str">
        <f t="shared" si="6"/>
        <v/>
      </c>
      <c r="V74" s="171"/>
      <c r="W74" s="171"/>
      <c r="X74" s="249" t="str">
        <f t="shared" si="7"/>
        <v/>
      </c>
      <c r="Y74" s="250" t="str">
        <f t="shared" si="12"/>
        <v/>
      </c>
      <c r="Z74" s="250" t="str">
        <f t="shared" si="9"/>
        <v/>
      </c>
      <c r="AA74" s="251" t="str">
        <f t="shared" si="10"/>
        <v/>
      </c>
    </row>
    <row r="75" spans="1:27">
      <c r="A75" s="261"/>
      <c r="B75" s="263"/>
      <c r="C75" s="260"/>
      <c r="E75" s="245" t="s">
        <v>1546</v>
      </c>
      <c r="F75" s="244" t="s">
        <v>473</v>
      </c>
      <c r="G75" s="244"/>
      <c r="H75" s="244"/>
      <c r="I75" s="245" t="e">
        <f t="shared" si="4"/>
        <v>#VALUE!</v>
      </c>
      <c r="J75" s="244"/>
      <c r="K75" s="244"/>
      <c r="L75" s="245">
        <v>30</v>
      </c>
      <c r="M75" s="244" t="str">
        <f t="shared" si="5"/>
        <v/>
      </c>
      <c r="N75" s="244"/>
      <c r="O75" s="244"/>
      <c r="P75" s="244"/>
      <c r="Q75" s="244"/>
      <c r="R75" s="171"/>
      <c r="S75" s="244" t="str">
        <f t="shared" si="8"/>
        <v/>
      </c>
      <c r="T75" s="244"/>
      <c r="U75" s="244" t="str">
        <f t="shared" si="6"/>
        <v/>
      </c>
      <c r="V75" s="171"/>
      <c r="W75" s="171"/>
      <c r="X75" s="249" t="str">
        <f t="shared" si="7"/>
        <v/>
      </c>
      <c r="Y75" s="250" t="str">
        <f t="shared" si="12"/>
        <v/>
      </c>
      <c r="Z75" s="250" t="str">
        <f t="shared" si="9"/>
        <v/>
      </c>
      <c r="AA75" s="251" t="str">
        <f t="shared" si="10"/>
        <v/>
      </c>
    </row>
    <row r="76" spans="1:27" ht="58">
      <c r="A76" s="265" t="s">
        <v>1542</v>
      </c>
      <c r="B76" s="266"/>
      <c r="C76" s="267"/>
      <c r="E76" s="171"/>
      <c r="F76" s="245" t="e">
        <f>IF(B49=0,"",A76)</f>
        <v>#VALUE!</v>
      </c>
      <c r="G76" s="244"/>
      <c r="H76" s="244"/>
      <c r="I76" s="245" t="e">
        <f t="shared" si="4"/>
        <v>#VALUE!</v>
      </c>
      <c r="J76" s="244"/>
      <c r="K76" s="244"/>
      <c r="L76" s="245">
        <v>31</v>
      </c>
      <c r="M76" s="244" t="str">
        <f t="shared" si="5"/>
        <v/>
      </c>
      <c r="N76" s="244"/>
      <c r="O76" s="244"/>
      <c r="P76" s="244"/>
      <c r="Q76" s="244"/>
      <c r="R76" s="171"/>
      <c r="S76" s="244" t="str">
        <f t="shared" si="8"/>
        <v/>
      </c>
      <c r="T76" s="244"/>
      <c r="U76" s="244" t="str">
        <f t="shared" si="6"/>
        <v/>
      </c>
      <c r="V76" s="171"/>
      <c r="W76" s="171"/>
      <c r="X76" s="252" t="str">
        <f t="shared" si="7"/>
        <v/>
      </c>
      <c r="Y76" s="253" t="str">
        <f t="shared" si="12"/>
        <v/>
      </c>
      <c r="Z76" s="253" t="str">
        <f t="shared" si="9"/>
        <v/>
      </c>
      <c r="AA76" s="254" t="str">
        <f t="shared" si="10"/>
        <v/>
      </c>
    </row>
    <row r="77" spans="1:27" s="171" customFormat="1">
      <c r="A77" s="171" t="s">
        <v>1547</v>
      </c>
      <c r="B77" s="269" t="e">
        <f>SUM(B47:B53)+SUM(B56:B60)+SUM(B63:B65)+SUM(B68:B74)</f>
        <v>#VALUE!</v>
      </c>
    </row>
    <row r="81" spans="1:16" s="171" customFormat="1">
      <c r="A81" s="242" t="s">
        <v>1548</v>
      </c>
      <c r="E81" s="171" t="s">
        <v>1549</v>
      </c>
      <c r="H81" s="171" t="s">
        <v>1550</v>
      </c>
      <c r="J81" s="171" t="s">
        <v>1551</v>
      </c>
    </row>
    <row r="82" spans="1:16" s="171" customFormat="1" ht="53" customHeight="1">
      <c r="E82" s="325" t="s">
        <v>1552</v>
      </c>
      <c r="F82" s="325"/>
    </row>
    <row r="89" spans="1:16">
      <c r="A89" s="171" t="s">
        <v>1260</v>
      </c>
      <c r="B89" s="171">
        <f>VLOOKUP($A$2,'Miljövärden för publ företag'!$C$4:$G$487,MATCH("Total andel fossilt",'Miljövärden för publ företag'!$C$4:$G$4,0),FALSE)</f>
        <v>1.5114900000000001E-3</v>
      </c>
      <c r="C89" s="171"/>
      <c r="D89" s="171"/>
      <c r="E89" s="171">
        <f>IF(B89&lt;0.03,3,2)</f>
        <v>3</v>
      </c>
      <c r="F89" s="171"/>
      <c r="G89" s="171"/>
      <c r="H89" s="270">
        <f>ROUND(B89,E89)</f>
        <v>2E-3</v>
      </c>
      <c r="I89" s="171"/>
      <c r="J89" s="271" t="str">
        <f>IF(A2="välj nät:","",IF(K4="ja",IF(D2="ja",H89*100&amp;"%","Se länk"),""))</f>
        <v/>
      </c>
      <c r="K89" s="171"/>
      <c r="L89" s="171"/>
      <c r="M89" s="171"/>
      <c r="N89" s="171"/>
      <c r="O89" s="171"/>
      <c r="P89" s="171"/>
    </row>
    <row r="90" spans="1:16">
      <c r="A90" s="171"/>
      <c r="B90" s="171"/>
      <c r="C90" s="171"/>
      <c r="D90" s="171"/>
      <c r="E90" s="171"/>
      <c r="F90" s="171"/>
      <c r="G90" s="171"/>
      <c r="H90" s="171"/>
      <c r="I90" s="171"/>
      <c r="J90" s="171"/>
      <c r="K90" s="171"/>
      <c r="L90" s="171"/>
      <c r="M90" s="171"/>
      <c r="N90" s="171"/>
      <c r="O90" s="171"/>
      <c r="P90" s="171"/>
    </row>
    <row r="91" spans="1:16">
      <c r="A91" s="171" t="s">
        <v>1553</v>
      </c>
      <c r="B91" s="272" t="e">
        <f>B67</f>
        <v>#VALUE!</v>
      </c>
      <c r="C91" s="171"/>
      <c r="D91" s="171"/>
      <c r="E91" s="171">
        <f>E89</f>
        <v>3</v>
      </c>
      <c r="F91" s="176" t="s">
        <v>1554</v>
      </c>
      <c r="G91" s="171"/>
      <c r="H91" s="272" t="e">
        <f>ROUND(B91,E91)</f>
        <v>#VALUE!</v>
      </c>
      <c r="I91" s="171"/>
      <c r="J91" s="171" t="s">
        <v>1555</v>
      </c>
      <c r="K91" s="171"/>
      <c r="L91" s="273" t="e">
        <f>IF(H91=H89,"ja","nej")</f>
        <v>#VALUE!</v>
      </c>
      <c r="M91" s="176" t="s">
        <v>1556</v>
      </c>
      <c r="N91" s="171"/>
      <c r="O91" s="171"/>
      <c r="P91" s="171"/>
    </row>
  </sheetData>
  <mergeCells count="9">
    <mergeCell ref="A44:B44"/>
    <mergeCell ref="X44:AA44"/>
    <mergeCell ref="E82:F82"/>
    <mergeCell ref="I15:K15"/>
    <mergeCell ref="A24:E24"/>
    <mergeCell ref="F24:L24"/>
    <mergeCell ref="M24:O24"/>
    <mergeCell ref="P24:V24"/>
    <mergeCell ref="X24:Y2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DA790-6DCA-4584-B07C-26666A1B9C6D}">
  <sheetPr>
    <tabColor theme="7" tint="0.59999389629810485"/>
  </sheetPr>
  <dimension ref="A1:Q81"/>
  <sheetViews>
    <sheetView tabSelected="1" zoomScale="80" zoomScaleNormal="80" workbookViewId="0">
      <selection activeCell="B4" sqref="B4:E4"/>
    </sheetView>
  </sheetViews>
  <sheetFormatPr defaultRowHeight="14.5"/>
  <cols>
    <col min="1" max="2" width="9.1796875" style="280" customWidth="1"/>
    <col min="3" max="3" width="13" style="280" customWidth="1"/>
    <col min="4" max="4" width="23.54296875" style="280" customWidth="1"/>
    <col min="5" max="5" width="19.54296875" style="280" customWidth="1"/>
    <col min="6" max="6" width="3.26953125" style="280" customWidth="1"/>
    <col min="7" max="7" width="20" style="280" customWidth="1"/>
    <col min="8" max="8" width="8.7265625" style="280" customWidth="1"/>
    <col min="9" max="9" width="7.26953125" style="280" customWidth="1"/>
    <col min="10" max="10" width="22.54296875" style="280" customWidth="1"/>
    <col min="11" max="11" width="19" style="280" customWidth="1"/>
    <col min="12" max="12" width="20.81640625" style="280" customWidth="1"/>
    <col min="13" max="13" width="5.1796875" style="280" customWidth="1"/>
    <col min="14" max="14" width="12" style="280" customWidth="1"/>
    <col min="15" max="15" width="9.1796875" style="280" customWidth="1"/>
    <col min="16" max="16" width="9.81640625" style="280" bestFit="1" customWidth="1"/>
    <col min="17" max="256" width="8.7265625" style="280"/>
    <col min="257" max="259" width="9.1796875" style="280" customWidth="1"/>
    <col min="260" max="260" width="22.7265625" style="280" customWidth="1"/>
    <col min="261" max="261" width="19.54296875" style="280" customWidth="1"/>
    <col min="262" max="262" width="3.26953125" style="280" customWidth="1"/>
    <col min="263" max="263" width="20" style="280" customWidth="1"/>
    <col min="264" max="264" width="8.7265625" style="280" customWidth="1"/>
    <col min="265" max="265" width="7.26953125" style="280" customWidth="1"/>
    <col min="266" max="266" width="3.26953125" style="280" customWidth="1"/>
    <col min="267" max="267" width="19" style="280" customWidth="1"/>
    <col min="268" max="268" width="27.7265625" style="280" customWidth="1"/>
    <col min="269" max="269" width="6.81640625" style="280" customWidth="1"/>
    <col min="270" max="270" width="12" style="280" customWidth="1"/>
    <col min="271" max="271" width="9.1796875" style="280" customWidth="1"/>
    <col min="272" max="272" width="9.81640625" style="280" bestFit="1" customWidth="1"/>
    <col min="273" max="512" width="8.7265625" style="280"/>
    <col min="513" max="515" width="9.1796875" style="280" customWidth="1"/>
    <col min="516" max="516" width="22.7265625" style="280" customWidth="1"/>
    <col min="517" max="517" width="19.54296875" style="280" customWidth="1"/>
    <col min="518" max="518" width="3.26953125" style="280" customWidth="1"/>
    <col min="519" max="519" width="20" style="280" customWidth="1"/>
    <col min="520" max="520" width="8.7265625" style="280" customWidth="1"/>
    <col min="521" max="521" width="7.26953125" style="280" customWidth="1"/>
    <col min="522" max="522" width="3.26953125" style="280" customWidth="1"/>
    <col min="523" max="523" width="19" style="280" customWidth="1"/>
    <col min="524" max="524" width="27.7265625" style="280" customWidth="1"/>
    <col min="525" max="525" width="6.81640625" style="280" customWidth="1"/>
    <col min="526" max="526" width="12" style="280" customWidth="1"/>
    <col min="527" max="527" width="9.1796875" style="280" customWidth="1"/>
    <col min="528" max="528" width="9.81640625" style="280" bestFit="1" customWidth="1"/>
    <col min="529" max="768" width="8.7265625" style="280"/>
    <col min="769" max="771" width="9.1796875" style="280" customWidth="1"/>
    <col min="772" max="772" width="22.7265625" style="280" customWidth="1"/>
    <col min="773" max="773" width="19.54296875" style="280" customWidth="1"/>
    <col min="774" max="774" width="3.26953125" style="280" customWidth="1"/>
    <col min="775" max="775" width="20" style="280" customWidth="1"/>
    <col min="776" max="776" width="8.7265625" style="280" customWidth="1"/>
    <col min="777" max="777" width="7.26953125" style="280" customWidth="1"/>
    <col min="778" max="778" width="3.26953125" style="280" customWidth="1"/>
    <col min="779" max="779" width="19" style="280" customWidth="1"/>
    <col min="780" max="780" width="27.7265625" style="280" customWidth="1"/>
    <col min="781" max="781" width="6.81640625" style="280" customWidth="1"/>
    <col min="782" max="782" width="12" style="280" customWidth="1"/>
    <col min="783" max="783" width="9.1796875" style="280" customWidth="1"/>
    <col min="784" max="784" width="9.81640625" style="280" bestFit="1" customWidth="1"/>
    <col min="785" max="1024" width="8.7265625" style="280"/>
    <col min="1025" max="1027" width="9.1796875" style="280" customWidth="1"/>
    <col min="1028" max="1028" width="22.7265625" style="280" customWidth="1"/>
    <col min="1029" max="1029" width="19.54296875" style="280" customWidth="1"/>
    <col min="1030" max="1030" width="3.26953125" style="280" customWidth="1"/>
    <col min="1031" max="1031" width="20" style="280" customWidth="1"/>
    <col min="1032" max="1032" width="8.7265625" style="280" customWidth="1"/>
    <col min="1033" max="1033" width="7.26953125" style="280" customWidth="1"/>
    <col min="1034" max="1034" width="3.26953125" style="280" customWidth="1"/>
    <col min="1035" max="1035" width="19" style="280" customWidth="1"/>
    <col min="1036" max="1036" width="27.7265625" style="280" customWidth="1"/>
    <col min="1037" max="1037" width="6.81640625" style="280" customWidth="1"/>
    <col min="1038" max="1038" width="12" style="280" customWidth="1"/>
    <col min="1039" max="1039" width="9.1796875" style="280" customWidth="1"/>
    <col min="1040" max="1040" width="9.81640625" style="280" bestFit="1" customWidth="1"/>
    <col min="1041" max="1280" width="8.7265625" style="280"/>
    <col min="1281" max="1283" width="9.1796875" style="280" customWidth="1"/>
    <col min="1284" max="1284" width="22.7265625" style="280" customWidth="1"/>
    <col min="1285" max="1285" width="19.54296875" style="280" customWidth="1"/>
    <col min="1286" max="1286" width="3.26953125" style="280" customWidth="1"/>
    <col min="1287" max="1287" width="20" style="280" customWidth="1"/>
    <col min="1288" max="1288" width="8.7265625" style="280" customWidth="1"/>
    <col min="1289" max="1289" width="7.26953125" style="280" customWidth="1"/>
    <col min="1290" max="1290" width="3.26953125" style="280" customWidth="1"/>
    <col min="1291" max="1291" width="19" style="280" customWidth="1"/>
    <col min="1292" max="1292" width="27.7265625" style="280" customWidth="1"/>
    <col min="1293" max="1293" width="6.81640625" style="280" customWidth="1"/>
    <col min="1294" max="1294" width="12" style="280" customWidth="1"/>
    <col min="1295" max="1295" width="9.1796875" style="280" customWidth="1"/>
    <col min="1296" max="1296" width="9.81640625" style="280" bestFit="1" customWidth="1"/>
    <col min="1297" max="1536" width="8.7265625" style="280"/>
    <col min="1537" max="1539" width="9.1796875" style="280" customWidth="1"/>
    <col min="1540" max="1540" width="22.7265625" style="280" customWidth="1"/>
    <col min="1541" max="1541" width="19.54296875" style="280" customWidth="1"/>
    <col min="1542" max="1542" width="3.26953125" style="280" customWidth="1"/>
    <col min="1543" max="1543" width="20" style="280" customWidth="1"/>
    <col min="1544" max="1544" width="8.7265625" style="280" customWidth="1"/>
    <col min="1545" max="1545" width="7.26953125" style="280" customWidth="1"/>
    <col min="1546" max="1546" width="3.26953125" style="280" customWidth="1"/>
    <col min="1547" max="1547" width="19" style="280" customWidth="1"/>
    <col min="1548" max="1548" width="27.7265625" style="280" customWidth="1"/>
    <col min="1549" max="1549" width="6.81640625" style="280" customWidth="1"/>
    <col min="1550" max="1550" width="12" style="280" customWidth="1"/>
    <col min="1551" max="1551" width="9.1796875" style="280" customWidth="1"/>
    <col min="1552" max="1552" width="9.81640625" style="280" bestFit="1" customWidth="1"/>
    <col min="1553" max="1792" width="8.7265625" style="280"/>
    <col min="1793" max="1795" width="9.1796875" style="280" customWidth="1"/>
    <col min="1796" max="1796" width="22.7265625" style="280" customWidth="1"/>
    <col min="1797" max="1797" width="19.54296875" style="280" customWidth="1"/>
    <col min="1798" max="1798" width="3.26953125" style="280" customWidth="1"/>
    <col min="1799" max="1799" width="20" style="280" customWidth="1"/>
    <col min="1800" max="1800" width="8.7265625" style="280" customWidth="1"/>
    <col min="1801" max="1801" width="7.26953125" style="280" customWidth="1"/>
    <col min="1802" max="1802" width="3.26953125" style="280" customWidth="1"/>
    <col min="1803" max="1803" width="19" style="280" customWidth="1"/>
    <col min="1804" max="1804" width="27.7265625" style="280" customWidth="1"/>
    <col min="1805" max="1805" width="6.81640625" style="280" customWidth="1"/>
    <col min="1806" max="1806" width="12" style="280" customWidth="1"/>
    <col min="1807" max="1807" width="9.1796875" style="280" customWidth="1"/>
    <col min="1808" max="1808" width="9.81640625" style="280" bestFit="1" customWidth="1"/>
    <col min="1809" max="2048" width="8.7265625" style="280"/>
    <col min="2049" max="2051" width="9.1796875" style="280" customWidth="1"/>
    <col min="2052" max="2052" width="22.7265625" style="280" customWidth="1"/>
    <col min="2053" max="2053" width="19.54296875" style="280" customWidth="1"/>
    <col min="2054" max="2054" width="3.26953125" style="280" customWidth="1"/>
    <col min="2055" max="2055" width="20" style="280" customWidth="1"/>
    <col min="2056" max="2056" width="8.7265625" style="280" customWidth="1"/>
    <col min="2057" max="2057" width="7.26953125" style="280" customWidth="1"/>
    <col min="2058" max="2058" width="3.26953125" style="280" customWidth="1"/>
    <col min="2059" max="2059" width="19" style="280" customWidth="1"/>
    <col min="2060" max="2060" width="27.7265625" style="280" customWidth="1"/>
    <col min="2061" max="2061" width="6.81640625" style="280" customWidth="1"/>
    <col min="2062" max="2062" width="12" style="280" customWidth="1"/>
    <col min="2063" max="2063" width="9.1796875" style="280" customWidth="1"/>
    <col min="2064" max="2064" width="9.81640625" style="280" bestFit="1" customWidth="1"/>
    <col min="2065" max="2304" width="8.7265625" style="280"/>
    <col min="2305" max="2307" width="9.1796875" style="280" customWidth="1"/>
    <col min="2308" max="2308" width="22.7265625" style="280" customWidth="1"/>
    <col min="2309" max="2309" width="19.54296875" style="280" customWidth="1"/>
    <col min="2310" max="2310" width="3.26953125" style="280" customWidth="1"/>
    <col min="2311" max="2311" width="20" style="280" customWidth="1"/>
    <col min="2312" max="2312" width="8.7265625" style="280" customWidth="1"/>
    <col min="2313" max="2313" width="7.26953125" style="280" customWidth="1"/>
    <col min="2314" max="2314" width="3.26953125" style="280" customWidth="1"/>
    <col min="2315" max="2315" width="19" style="280" customWidth="1"/>
    <col min="2316" max="2316" width="27.7265625" style="280" customWidth="1"/>
    <col min="2317" max="2317" width="6.81640625" style="280" customWidth="1"/>
    <col min="2318" max="2318" width="12" style="280" customWidth="1"/>
    <col min="2319" max="2319" width="9.1796875" style="280" customWidth="1"/>
    <col min="2320" max="2320" width="9.81640625" style="280" bestFit="1" customWidth="1"/>
    <col min="2321" max="2560" width="8.7265625" style="280"/>
    <col min="2561" max="2563" width="9.1796875" style="280" customWidth="1"/>
    <col min="2564" max="2564" width="22.7265625" style="280" customWidth="1"/>
    <col min="2565" max="2565" width="19.54296875" style="280" customWidth="1"/>
    <col min="2566" max="2566" width="3.26953125" style="280" customWidth="1"/>
    <col min="2567" max="2567" width="20" style="280" customWidth="1"/>
    <col min="2568" max="2568" width="8.7265625" style="280" customWidth="1"/>
    <col min="2569" max="2569" width="7.26953125" style="280" customWidth="1"/>
    <col min="2570" max="2570" width="3.26953125" style="280" customWidth="1"/>
    <col min="2571" max="2571" width="19" style="280" customWidth="1"/>
    <col min="2572" max="2572" width="27.7265625" style="280" customWidth="1"/>
    <col min="2573" max="2573" width="6.81640625" style="280" customWidth="1"/>
    <col min="2574" max="2574" width="12" style="280" customWidth="1"/>
    <col min="2575" max="2575" width="9.1796875" style="280" customWidth="1"/>
    <col min="2576" max="2576" width="9.81640625" style="280" bestFit="1" customWidth="1"/>
    <col min="2577" max="2816" width="8.7265625" style="280"/>
    <col min="2817" max="2819" width="9.1796875" style="280" customWidth="1"/>
    <col min="2820" max="2820" width="22.7265625" style="280" customWidth="1"/>
    <col min="2821" max="2821" width="19.54296875" style="280" customWidth="1"/>
    <col min="2822" max="2822" width="3.26953125" style="280" customWidth="1"/>
    <col min="2823" max="2823" width="20" style="280" customWidth="1"/>
    <col min="2824" max="2824" width="8.7265625" style="280" customWidth="1"/>
    <col min="2825" max="2825" width="7.26953125" style="280" customWidth="1"/>
    <col min="2826" max="2826" width="3.26953125" style="280" customWidth="1"/>
    <col min="2827" max="2827" width="19" style="280" customWidth="1"/>
    <col min="2828" max="2828" width="27.7265625" style="280" customWidth="1"/>
    <col min="2829" max="2829" width="6.81640625" style="280" customWidth="1"/>
    <col min="2830" max="2830" width="12" style="280" customWidth="1"/>
    <col min="2831" max="2831" width="9.1796875" style="280" customWidth="1"/>
    <col min="2832" max="2832" width="9.81640625" style="280" bestFit="1" customWidth="1"/>
    <col min="2833" max="3072" width="8.7265625" style="280"/>
    <col min="3073" max="3075" width="9.1796875" style="280" customWidth="1"/>
    <col min="3076" max="3076" width="22.7265625" style="280" customWidth="1"/>
    <col min="3077" max="3077" width="19.54296875" style="280" customWidth="1"/>
    <col min="3078" max="3078" width="3.26953125" style="280" customWidth="1"/>
    <col min="3079" max="3079" width="20" style="280" customWidth="1"/>
    <col min="3080" max="3080" width="8.7265625" style="280" customWidth="1"/>
    <col min="3081" max="3081" width="7.26953125" style="280" customWidth="1"/>
    <col min="3082" max="3082" width="3.26953125" style="280" customWidth="1"/>
    <col min="3083" max="3083" width="19" style="280" customWidth="1"/>
    <col min="3084" max="3084" width="27.7265625" style="280" customWidth="1"/>
    <col min="3085" max="3085" width="6.81640625" style="280" customWidth="1"/>
    <col min="3086" max="3086" width="12" style="280" customWidth="1"/>
    <col min="3087" max="3087" width="9.1796875" style="280" customWidth="1"/>
    <col min="3088" max="3088" width="9.81640625" style="280" bestFit="1" customWidth="1"/>
    <col min="3089" max="3328" width="8.7265625" style="280"/>
    <col min="3329" max="3331" width="9.1796875" style="280" customWidth="1"/>
    <col min="3332" max="3332" width="22.7265625" style="280" customWidth="1"/>
    <col min="3333" max="3333" width="19.54296875" style="280" customWidth="1"/>
    <col min="3334" max="3334" width="3.26953125" style="280" customWidth="1"/>
    <col min="3335" max="3335" width="20" style="280" customWidth="1"/>
    <col min="3336" max="3336" width="8.7265625" style="280" customWidth="1"/>
    <col min="3337" max="3337" width="7.26953125" style="280" customWidth="1"/>
    <col min="3338" max="3338" width="3.26953125" style="280" customWidth="1"/>
    <col min="3339" max="3339" width="19" style="280" customWidth="1"/>
    <col min="3340" max="3340" width="27.7265625" style="280" customWidth="1"/>
    <col min="3341" max="3341" width="6.81640625" style="280" customWidth="1"/>
    <col min="3342" max="3342" width="12" style="280" customWidth="1"/>
    <col min="3343" max="3343" width="9.1796875" style="280" customWidth="1"/>
    <col min="3344" max="3344" width="9.81640625" style="280" bestFit="1" customWidth="1"/>
    <col min="3345" max="3584" width="8.7265625" style="280"/>
    <col min="3585" max="3587" width="9.1796875" style="280" customWidth="1"/>
    <col min="3588" max="3588" width="22.7265625" style="280" customWidth="1"/>
    <col min="3589" max="3589" width="19.54296875" style="280" customWidth="1"/>
    <col min="3590" max="3590" width="3.26953125" style="280" customWidth="1"/>
    <col min="3591" max="3591" width="20" style="280" customWidth="1"/>
    <col min="3592" max="3592" width="8.7265625" style="280" customWidth="1"/>
    <col min="3593" max="3593" width="7.26953125" style="280" customWidth="1"/>
    <col min="3594" max="3594" width="3.26953125" style="280" customWidth="1"/>
    <col min="3595" max="3595" width="19" style="280" customWidth="1"/>
    <col min="3596" max="3596" width="27.7265625" style="280" customWidth="1"/>
    <col min="3597" max="3597" width="6.81640625" style="280" customWidth="1"/>
    <col min="3598" max="3598" width="12" style="280" customWidth="1"/>
    <col min="3599" max="3599" width="9.1796875" style="280" customWidth="1"/>
    <col min="3600" max="3600" width="9.81640625" style="280" bestFit="1" customWidth="1"/>
    <col min="3601" max="3840" width="8.7265625" style="280"/>
    <col min="3841" max="3843" width="9.1796875" style="280" customWidth="1"/>
    <col min="3844" max="3844" width="22.7265625" style="280" customWidth="1"/>
    <col min="3845" max="3845" width="19.54296875" style="280" customWidth="1"/>
    <col min="3846" max="3846" width="3.26953125" style="280" customWidth="1"/>
    <col min="3847" max="3847" width="20" style="280" customWidth="1"/>
    <col min="3848" max="3848" width="8.7265625" style="280" customWidth="1"/>
    <col min="3849" max="3849" width="7.26953125" style="280" customWidth="1"/>
    <col min="3850" max="3850" width="3.26953125" style="280" customWidth="1"/>
    <col min="3851" max="3851" width="19" style="280" customWidth="1"/>
    <col min="3852" max="3852" width="27.7265625" style="280" customWidth="1"/>
    <col min="3853" max="3853" width="6.81640625" style="280" customWidth="1"/>
    <col min="3854" max="3854" width="12" style="280" customWidth="1"/>
    <col min="3855" max="3855" width="9.1796875" style="280" customWidth="1"/>
    <col min="3856" max="3856" width="9.81640625" style="280" bestFit="1" customWidth="1"/>
    <col min="3857" max="4096" width="8.7265625" style="280"/>
    <col min="4097" max="4099" width="9.1796875" style="280" customWidth="1"/>
    <col min="4100" max="4100" width="22.7265625" style="280" customWidth="1"/>
    <col min="4101" max="4101" width="19.54296875" style="280" customWidth="1"/>
    <col min="4102" max="4102" width="3.26953125" style="280" customWidth="1"/>
    <col min="4103" max="4103" width="20" style="280" customWidth="1"/>
    <col min="4104" max="4104" width="8.7265625" style="280" customWidth="1"/>
    <col min="4105" max="4105" width="7.26953125" style="280" customWidth="1"/>
    <col min="4106" max="4106" width="3.26953125" style="280" customWidth="1"/>
    <col min="4107" max="4107" width="19" style="280" customWidth="1"/>
    <col min="4108" max="4108" width="27.7265625" style="280" customWidth="1"/>
    <col min="4109" max="4109" width="6.81640625" style="280" customWidth="1"/>
    <col min="4110" max="4110" width="12" style="280" customWidth="1"/>
    <col min="4111" max="4111" width="9.1796875" style="280" customWidth="1"/>
    <col min="4112" max="4112" width="9.81640625" style="280" bestFit="1" customWidth="1"/>
    <col min="4113" max="4352" width="8.7265625" style="280"/>
    <col min="4353" max="4355" width="9.1796875" style="280" customWidth="1"/>
    <col min="4356" max="4356" width="22.7265625" style="280" customWidth="1"/>
    <col min="4357" max="4357" width="19.54296875" style="280" customWidth="1"/>
    <col min="4358" max="4358" width="3.26953125" style="280" customWidth="1"/>
    <col min="4359" max="4359" width="20" style="280" customWidth="1"/>
    <col min="4360" max="4360" width="8.7265625" style="280" customWidth="1"/>
    <col min="4361" max="4361" width="7.26953125" style="280" customWidth="1"/>
    <col min="4362" max="4362" width="3.26953125" style="280" customWidth="1"/>
    <col min="4363" max="4363" width="19" style="280" customWidth="1"/>
    <col min="4364" max="4364" width="27.7265625" style="280" customWidth="1"/>
    <col min="4365" max="4365" width="6.81640625" style="280" customWidth="1"/>
    <col min="4366" max="4366" width="12" style="280" customWidth="1"/>
    <col min="4367" max="4367" width="9.1796875" style="280" customWidth="1"/>
    <col min="4368" max="4368" width="9.81640625" style="280" bestFit="1" customWidth="1"/>
    <col min="4369" max="4608" width="8.7265625" style="280"/>
    <col min="4609" max="4611" width="9.1796875" style="280" customWidth="1"/>
    <col min="4612" max="4612" width="22.7265625" style="280" customWidth="1"/>
    <col min="4613" max="4613" width="19.54296875" style="280" customWidth="1"/>
    <col min="4614" max="4614" width="3.26953125" style="280" customWidth="1"/>
    <col min="4615" max="4615" width="20" style="280" customWidth="1"/>
    <col min="4616" max="4616" width="8.7265625" style="280" customWidth="1"/>
    <col min="4617" max="4617" width="7.26953125" style="280" customWidth="1"/>
    <col min="4618" max="4618" width="3.26953125" style="280" customWidth="1"/>
    <col min="4619" max="4619" width="19" style="280" customWidth="1"/>
    <col min="4620" max="4620" width="27.7265625" style="280" customWidth="1"/>
    <col min="4621" max="4621" width="6.81640625" style="280" customWidth="1"/>
    <col min="4622" max="4622" width="12" style="280" customWidth="1"/>
    <col min="4623" max="4623" width="9.1796875" style="280" customWidth="1"/>
    <col min="4624" max="4624" width="9.81640625" style="280" bestFit="1" customWidth="1"/>
    <col min="4625" max="4864" width="8.7265625" style="280"/>
    <col min="4865" max="4867" width="9.1796875" style="280" customWidth="1"/>
    <col min="4868" max="4868" width="22.7265625" style="280" customWidth="1"/>
    <col min="4869" max="4869" width="19.54296875" style="280" customWidth="1"/>
    <col min="4870" max="4870" width="3.26953125" style="280" customWidth="1"/>
    <col min="4871" max="4871" width="20" style="280" customWidth="1"/>
    <col min="4872" max="4872" width="8.7265625" style="280" customWidth="1"/>
    <col min="4873" max="4873" width="7.26953125" style="280" customWidth="1"/>
    <col min="4874" max="4874" width="3.26953125" style="280" customWidth="1"/>
    <col min="4875" max="4875" width="19" style="280" customWidth="1"/>
    <col min="4876" max="4876" width="27.7265625" style="280" customWidth="1"/>
    <col min="4877" max="4877" width="6.81640625" style="280" customWidth="1"/>
    <col min="4878" max="4878" width="12" style="280" customWidth="1"/>
    <col min="4879" max="4879" width="9.1796875" style="280" customWidth="1"/>
    <col min="4880" max="4880" width="9.81640625" style="280" bestFit="1" customWidth="1"/>
    <col min="4881" max="5120" width="8.7265625" style="280"/>
    <col min="5121" max="5123" width="9.1796875" style="280" customWidth="1"/>
    <col min="5124" max="5124" width="22.7265625" style="280" customWidth="1"/>
    <col min="5125" max="5125" width="19.54296875" style="280" customWidth="1"/>
    <col min="5126" max="5126" width="3.26953125" style="280" customWidth="1"/>
    <col min="5127" max="5127" width="20" style="280" customWidth="1"/>
    <col min="5128" max="5128" width="8.7265625" style="280" customWidth="1"/>
    <col min="5129" max="5129" width="7.26953125" style="280" customWidth="1"/>
    <col min="5130" max="5130" width="3.26953125" style="280" customWidth="1"/>
    <col min="5131" max="5131" width="19" style="280" customWidth="1"/>
    <col min="5132" max="5132" width="27.7265625" style="280" customWidth="1"/>
    <col min="5133" max="5133" width="6.81640625" style="280" customWidth="1"/>
    <col min="5134" max="5134" width="12" style="280" customWidth="1"/>
    <col min="5135" max="5135" width="9.1796875" style="280" customWidth="1"/>
    <col min="5136" max="5136" width="9.81640625" style="280" bestFit="1" customWidth="1"/>
    <col min="5137" max="5376" width="8.7265625" style="280"/>
    <col min="5377" max="5379" width="9.1796875" style="280" customWidth="1"/>
    <col min="5380" max="5380" width="22.7265625" style="280" customWidth="1"/>
    <col min="5381" max="5381" width="19.54296875" style="280" customWidth="1"/>
    <col min="5382" max="5382" width="3.26953125" style="280" customWidth="1"/>
    <col min="5383" max="5383" width="20" style="280" customWidth="1"/>
    <col min="5384" max="5384" width="8.7265625" style="280" customWidth="1"/>
    <col min="5385" max="5385" width="7.26953125" style="280" customWidth="1"/>
    <col min="5386" max="5386" width="3.26953125" style="280" customWidth="1"/>
    <col min="5387" max="5387" width="19" style="280" customWidth="1"/>
    <col min="5388" max="5388" width="27.7265625" style="280" customWidth="1"/>
    <col min="5389" max="5389" width="6.81640625" style="280" customWidth="1"/>
    <col min="5390" max="5390" width="12" style="280" customWidth="1"/>
    <col min="5391" max="5391" width="9.1796875" style="280" customWidth="1"/>
    <col min="5392" max="5392" width="9.81640625" style="280" bestFit="1" customWidth="1"/>
    <col min="5393" max="5632" width="8.7265625" style="280"/>
    <col min="5633" max="5635" width="9.1796875" style="280" customWidth="1"/>
    <col min="5636" max="5636" width="22.7265625" style="280" customWidth="1"/>
    <col min="5637" max="5637" width="19.54296875" style="280" customWidth="1"/>
    <col min="5638" max="5638" width="3.26953125" style="280" customWidth="1"/>
    <col min="5639" max="5639" width="20" style="280" customWidth="1"/>
    <col min="5640" max="5640" width="8.7265625" style="280" customWidth="1"/>
    <col min="5641" max="5641" width="7.26953125" style="280" customWidth="1"/>
    <col min="5642" max="5642" width="3.26953125" style="280" customWidth="1"/>
    <col min="5643" max="5643" width="19" style="280" customWidth="1"/>
    <col min="5644" max="5644" width="27.7265625" style="280" customWidth="1"/>
    <col min="5645" max="5645" width="6.81640625" style="280" customWidth="1"/>
    <col min="5646" max="5646" width="12" style="280" customWidth="1"/>
    <col min="5647" max="5647" width="9.1796875" style="280" customWidth="1"/>
    <col min="5648" max="5648" width="9.81640625" style="280" bestFit="1" customWidth="1"/>
    <col min="5649" max="5888" width="8.7265625" style="280"/>
    <col min="5889" max="5891" width="9.1796875" style="280" customWidth="1"/>
    <col min="5892" max="5892" width="22.7265625" style="280" customWidth="1"/>
    <col min="5893" max="5893" width="19.54296875" style="280" customWidth="1"/>
    <col min="5894" max="5894" width="3.26953125" style="280" customWidth="1"/>
    <col min="5895" max="5895" width="20" style="280" customWidth="1"/>
    <col min="5896" max="5896" width="8.7265625" style="280" customWidth="1"/>
    <col min="5897" max="5897" width="7.26953125" style="280" customWidth="1"/>
    <col min="5898" max="5898" width="3.26953125" style="280" customWidth="1"/>
    <col min="5899" max="5899" width="19" style="280" customWidth="1"/>
    <col min="5900" max="5900" width="27.7265625" style="280" customWidth="1"/>
    <col min="5901" max="5901" width="6.81640625" style="280" customWidth="1"/>
    <col min="5902" max="5902" width="12" style="280" customWidth="1"/>
    <col min="5903" max="5903" width="9.1796875" style="280" customWidth="1"/>
    <col min="5904" max="5904" width="9.81640625" style="280" bestFit="1" customWidth="1"/>
    <col min="5905" max="6144" width="8.7265625" style="280"/>
    <col min="6145" max="6147" width="9.1796875" style="280" customWidth="1"/>
    <col min="6148" max="6148" width="22.7265625" style="280" customWidth="1"/>
    <col min="6149" max="6149" width="19.54296875" style="280" customWidth="1"/>
    <col min="6150" max="6150" width="3.26953125" style="280" customWidth="1"/>
    <col min="6151" max="6151" width="20" style="280" customWidth="1"/>
    <col min="6152" max="6152" width="8.7265625" style="280" customWidth="1"/>
    <col min="6153" max="6153" width="7.26953125" style="280" customWidth="1"/>
    <col min="6154" max="6154" width="3.26953125" style="280" customWidth="1"/>
    <col min="6155" max="6155" width="19" style="280" customWidth="1"/>
    <col min="6156" max="6156" width="27.7265625" style="280" customWidth="1"/>
    <col min="6157" max="6157" width="6.81640625" style="280" customWidth="1"/>
    <col min="6158" max="6158" width="12" style="280" customWidth="1"/>
    <col min="6159" max="6159" width="9.1796875" style="280" customWidth="1"/>
    <col min="6160" max="6160" width="9.81640625" style="280" bestFit="1" customWidth="1"/>
    <col min="6161" max="6400" width="8.7265625" style="280"/>
    <col min="6401" max="6403" width="9.1796875" style="280" customWidth="1"/>
    <col min="6404" max="6404" width="22.7265625" style="280" customWidth="1"/>
    <col min="6405" max="6405" width="19.54296875" style="280" customWidth="1"/>
    <col min="6406" max="6406" width="3.26953125" style="280" customWidth="1"/>
    <col min="6407" max="6407" width="20" style="280" customWidth="1"/>
    <col min="6408" max="6408" width="8.7265625" style="280" customWidth="1"/>
    <col min="6409" max="6409" width="7.26953125" style="280" customWidth="1"/>
    <col min="6410" max="6410" width="3.26953125" style="280" customWidth="1"/>
    <col min="6411" max="6411" width="19" style="280" customWidth="1"/>
    <col min="6412" max="6412" width="27.7265625" style="280" customWidth="1"/>
    <col min="6413" max="6413" width="6.81640625" style="280" customWidth="1"/>
    <col min="6414" max="6414" width="12" style="280" customWidth="1"/>
    <col min="6415" max="6415" width="9.1796875" style="280" customWidth="1"/>
    <col min="6416" max="6416" width="9.81640625" style="280" bestFit="1" customWidth="1"/>
    <col min="6417" max="6656" width="8.7265625" style="280"/>
    <col min="6657" max="6659" width="9.1796875" style="280" customWidth="1"/>
    <col min="6660" max="6660" width="22.7265625" style="280" customWidth="1"/>
    <col min="6661" max="6661" width="19.54296875" style="280" customWidth="1"/>
    <col min="6662" max="6662" width="3.26953125" style="280" customWidth="1"/>
    <col min="6663" max="6663" width="20" style="280" customWidth="1"/>
    <col min="6664" max="6664" width="8.7265625" style="280" customWidth="1"/>
    <col min="6665" max="6665" width="7.26953125" style="280" customWidth="1"/>
    <col min="6666" max="6666" width="3.26953125" style="280" customWidth="1"/>
    <col min="6667" max="6667" width="19" style="280" customWidth="1"/>
    <col min="6668" max="6668" width="27.7265625" style="280" customWidth="1"/>
    <col min="6669" max="6669" width="6.81640625" style="280" customWidth="1"/>
    <col min="6670" max="6670" width="12" style="280" customWidth="1"/>
    <col min="6671" max="6671" width="9.1796875" style="280" customWidth="1"/>
    <col min="6672" max="6672" width="9.81640625" style="280" bestFit="1" customWidth="1"/>
    <col min="6673" max="6912" width="8.7265625" style="280"/>
    <col min="6913" max="6915" width="9.1796875" style="280" customWidth="1"/>
    <col min="6916" max="6916" width="22.7265625" style="280" customWidth="1"/>
    <col min="6917" max="6917" width="19.54296875" style="280" customWidth="1"/>
    <col min="6918" max="6918" width="3.26953125" style="280" customWidth="1"/>
    <col min="6919" max="6919" width="20" style="280" customWidth="1"/>
    <col min="6920" max="6920" width="8.7265625" style="280" customWidth="1"/>
    <col min="6921" max="6921" width="7.26953125" style="280" customWidth="1"/>
    <col min="6922" max="6922" width="3.26953125" style="280" customWidth="1"/>
    <col min="6923" max="6923" width="19" style="280" customWidth="1"/>
    <col min="6924" max="6924" width="27.7265625" style="280" customWidth="1"/>
    <col min="6925" max="6925" width="6.81640625" style="280" customWidth="1"/>
    <col min="6926" max="6926" width="12" style="280" customWidth="1"/>
    <col min="6927" max="6927" width="9.1796875" style="280" customWidth="1"/>
    <col min="6928" max="6928" width="9.81640625" style="280" bestFit="1" customWidth="1"/>
    <col min="6929" max="7168" width="8.7265625" style="280"/>
    <col min="7169" max="7171" width="9.1796875" style="280" customWidth="1"/>
    <col min="7172" max="7172" width="22.7265625" style="280" customWidth="1"/>
    <col min="7173" max="7173" width="19.54296875" style="280" customWidth="1"/>
    <col min="7174" max="7174" width="3.26953125" style="280" customWidth="1"/>
    <col min="7175" max="7175" width="20" style="280" customWidth="1"/>
    <col min="7176" max="7176" width="8.7265625" style="280" customWidth="1"/>
    <col min="7177" max="7177" width="7.26953125" style="280" customWidth="1"/>
    <col min="7178" max="7178" width="3.26953125" style="280" customWidth="1"/>
    <col min="7179" max="7179" width="19" style="280" customWidth="1"/>
    <col min="7180" max="7180" width="27.7265625" style="280" customWidth="1"/>
    <col min="7181" max="7181" width="6.81640625" style="280" customWidth="1"/>
    <col min="7182" max="7182" width="12" style="280" customWidth="1"/>
    <col min="7183" max="7183" width="9.1796875" style="280" customWidth="1"/>
    <col min="7184" max="7184" width="9.81640625" style="280" bestFit="1" customWidth="1"/>
    <col min="7185" max="7424" width="8.7265625" style="280"/>
    <col min="7425" max="7427" width="9.1796875" style="280" customWidth="1"/>
    <col min="7428" max="7428" width="22.7265625" style="280" customWidth="1"/>
    <col min="7429" max="7429" width="19.54296875" style="280" customWidth="1"/>
    <col min="7430" max="7430" width="3.26953125" style="280" customWidth="1"/>
    <col min="7431" max="7431" width="20" style="280" customWidth="1"/>
    <col min="7432" max="7432" width="8.7265625" style="280" customWidth="1"/>
    <col min="7433" max="7433" width="7.26953125" style="280" customWidth="1"/>
    <col min="7434" max="7434" width="3.26953125" style="280" customWidth="1"/>
    <col min="7435" max="7435" width="19" style="280" customWidth="1"/>
    <col min="7436" max="7436" width="27.7265625" style="280" customWidth="1"/>
    <col min="7437" max="7437" width="6.81640625" style="280" customWidth="1"/>
    <col min="7438" max="7438" width="12" style="280" customWidth="1"/>
    <col min="7439" max="7439" width="9.1796875" style="280" customWidth="1"/>
    <col min="7440" max="7440" width="9.81640625" style="280" bestFit="1" customWidth="1"/>
    <col min="7441" max="7680" width="8.7265625" style="280"/>
    <col min="7681" max="7683" width="9.1796875" style="280" customWidth="1"/>
    <col min="7684" max="7684" width="22.7265625" style="280" customWidth="1"/>
    <col min="7685" max="7685" width="19.54296875" style="280" customWidth="1"/>
    <col min="7686" max="7686" width="3.26953125" style="280" customWidth="1"/>
    <col min="7687" max="7687" width="20" style="280" customWidth="1"/>
    <col min="7688" max="7688" width="8.7265625" style="280" customWidth="1"/>
    <col min="7689" max="7689" width="7.26953125" style="280" customWidth="1"/>
    <col min="7690" max="7690" width="3.26953125" style="280" customWidth="1"/>
    <col min="7691" max="7691" width="19" style="280" customWidth="1"/>
    <col min="7692" max="7692" width="27.7265625" style="280" customWidth="1"/>
    <col min="7693" max="7693" width="6.81640625" style="280" customWidth="1"/>
    <col min="7694" max="7694" width="12" style="280" customWidth="1"/>
    <col min="7695" max="7695" width="9.1796875" style="280" customWidth="1"/>
    <col min="7696" max="7696" width="9.81640625" style="280" bestFit="1" customWidth="1"/>
    <col min="7697" max="7936" width="8.7265625" style="280"/>
    <col min="7937" max="7939" width="9.1796875" style="280" customWidth="1"/>
    <col min="7940" max="7940" width="22.7265625" style="280" customWidth="1"/>
    <col min="7941" max="7941" width="19.54296875" style="280" customWidth="1"/>
    <col min="7942" max="7942" width="3.26953125" style="280" customWidth="1"/>
    <col min="7943" max="7943" width="20" style="280" customWidth="1"/>
    <col min="7944" max="7944" width="8.7265625" style="280" customWidth="1"/>
    <col min="7945" max="7945" width="7.26953125" style="280" customWidth="1"/>
    <col min="7946" max="7946" width="3.26953125" style="280" customWidth="1"/>
    <col min="7947" max="7947" width="19" style="280" customWidth="1"/>
    <col min="7948" max="7948" width="27.7265625" style="280" customWidth="1"/>
    <col min="7949" max="7949" width="6.81640625" style="280" customWidth="1"/>
    <col min="7950" max="7950" width="12" style="280" customWidth="1"/>
    <col min="7951" max="7951" width="9.1796875" style="280" customWidth="1"/>
    <col min="7952" max="7952" width="9.81640625" style="280" bestFit="1" customWidth="1"/>
    <col min="7953" max="8192" width="8.7265625" style="280"/>
    <col min="8193" max="8195" width="9.1796875" style="280" customWidth="1"/>
    <col min="8196" max="8196" width="22.7265625" style="280" customWidth="1"/>
    <col min="8197" max="8197" width="19.54296875" style="280" customWidth="1"/>
    <col min="8198" max="8198" width="3.26953125" style="280" customWidth="1"/>
    <col min="8199" max="8199" width="20" style="280" customWidth="1"/>
    <col min="8200" max="8200" width="8.7265625" style="280" customWidth="1"/>
    <col min="8201" max="8201" width="7.26953125" style="280" customWidth="1"/>
    <col min="8202" max="8202" width="3.26953125" style="280" customWidth="1"/>
    <col min="8203" max="8203" width="19" style="280" customWidth="1"/>
    <col min="8204" max="8204" width="27.7265625" style="280" customWidth="1"/>
    <col min="8205" max="8205" width="6.81640625" style="280" customWidth="1"/>
    <col min="8206" max="8206" width="12" style="280" customWidth="1"/>
    <col min="8207" max="8207" width="9.1796875" style="280" customWidth="1"/>
    <col min="8208" max="8208" width="9.81640625" style="280" bestFit="1" customWidth="1"/>
    <col min="8209" max="8448" width="8.7265625" style="280"/>
    <col min="8449" max="8451" width="9.1796875" style="280" customWidth="1"/>
    <col min="8452" max="8452" width="22.7265625" style="280" customWidth="1"/>
    <col min="8453" max="8453" width="19.54296875" style="280" customWidth="1"/>
    <col min="8454" max="8454" width="3.26953125" style="280" customWidth="1"/>
    <col min="8455" max="8455" width="20" style="280" customWidth="1"/>
    <col min="8456" max="8456" width="8.7265625" style="280" customWidth="1"/>
    <col min="8457" max="8457" width="7.26953125" style="280" customWidth="1"/>
    <col min="8458" max="8458" width="3.26953125" style="280" customWidth="1"/>
    <col min="8459" max="8459" width="19" style="280" customWidth="1"/>
    <col min="8460" max="8460" width="27.7265625" style="280" customWidth="1"/>
    <col min="8461" max="8461" width="6.81640625" style="280" customWidth="1"/>
    <col min="8462" max="8462" width="12" style="280" customWidth="1"/>
    <col min="8463" max="8463" width="9.1796875" style="280" customWidth="1"/>
    <col min="8464" max="8464" width="9.81640625" style="280" bestFit="1" customWidth="1"/>
    <col min="8465" max="8704" width="8.7265625" style="280"/>
    <col min="8705" max="8707" width="9.1796875" style="280" customWidth="1"/>
    <col min="8708" max="8708" width="22.7265625" style="280" customWidth="1"/>
    <col min="8709" max="8709" width="19.54296875" style="280" customWidth="1"/>
    <col min="8710" max="8710" width="3.26953125" style="280" customWidth="1"/>
    <col min="8711" max="8711" width="20" style="280" customWidth="1"/>
    <col min="8712" max="8712" width="8.7265625" style="280" customWidth="1"/>
    <col min="8713" max="8713" width="7.26953125" style="280" customWidth="1"/>
    <col min="8714" max="8714" width="3.26953125" style="280" customWidth="1"/>
    <col min="8715" max="8715" width="19" style="280" customWidth="1"/>
    <col min="8716" max="8716" width="27.7265625" style="280" customWidth="1"/>
    <col min="8717" max="8717" width="6.81640625" style="280" customWidth="1"/>
    <col min="8718" max="8718" width="12" style="280" customWidth="1"/>
    <col min="8719" max="8719" width="9.1796875" style="280" customWidth="1"/>
    <col min="8720" max="8720" width="9.81640625" style="280" bestFit="1" customWidth="1"/>
    <col min="8721" max="8960" width="8.7265625" style="280"/>
    <col min="8961" max="8963" width="9.1796875" style="280" customWidth="1"/>
    <col min="8964" max="8964" width="22.7265625" style="280" customWidth="1"/>
    <col min="8965" max="8965" width="19.54296875" style="280" customWidth="1"/>
    <col min="8966" max="8966" width="3.26953125" style="280" customWidth="1"/>
    <col min="8967" max="8967" width="20" style="280" customWidth="1"/>
    <col min="8968" max="8968" width="8.7265625" style="280" customWidth="1"/>
    <col min="8969" max="8969" width="7.26953125" style="280" customWidth="1"/>
    <col min="8970" max="8970" width="3.26953125" style="280" customWidth="1"/>
    <col min="8971" max="8971" width="19" style="280" customWidth="1"/>
    <col min="8972" max="8972" width="27.7265625" style="280" customWidth="1"/>
    <col min="8973" max="8973" width="6.81640625" style="280" customWidth="1"/>
    <col min="8974" max="8974" width="12" style="280" customWidth="1"/>
    <col min="8975" max="8975" width="9.1796875" style="280" customWidth="1"/>
    <col min="8976" max="8976" width="9.81640625" style="280" bestFit="1" customWidth="1"/>
    <col min="8977" max="9216" width="8.7265625" style="280"/>
    <col min="9217" max="9219" width="9.1796875" style="280" customWidth="1"/>
    <col min="9220" max="9220" width="22.7265625" style="280" customWidth="1"/>
    <col min="9221" max="9221" width="19.54296875" style="280" customWidth="1"/>
    <col min="9222" max="9222" width="3.26953125" style="280" customWidth="1"/>
    <col min="9223" max="9223" width="20" style="280" customWidth="1"/>
    <col min="9224" max="9224" width="8.7265625" style="280" customWidth="1"/>
    <col min="9225" max="9225" width="7.26953125" style="280" customWidth="1"/>
    <col min="9226" max="9226" width="3.26953125" style="280" customWidth="1"/>
    <col min="9227" max="9227" width="19" style="280" customWidth="1"/>
    <col min="9228" max="9228" width="27.7265625" style="280" customWidth="1"/>
    <col min="9229" max="9229" width="6.81640625" style="280" customWidth="1"/>
    <col min="9230" max="9230" width="12" style="280" customWidth="1"/>
    <col min="9231" max="9231" width="9.1796875" style="280" customWidth="1"/>
    <col min="9232" max="9232" width="9.81640625" style="280" bestFit="1" customWidth="1"/>
    <col min="9233" max="9472" width="8.7265625" style="280"/>
    <col min="9473" max="9475" width="9.1796875" style="280" customWidth="1"/>
    <col min="9476" max="9476" width="22.7265625" style="280" customWidth="1"/>
    <col min="9477" max="9477" width="19.54296875" style="280" customWidth="1"/>
    <col min="9478" max="9478" width="3.26953125" style="280" customWidth="1"/>
    <col min="9479" max="9479" width="20" style="280" customWidth="1"/>
    <col min="9480" max="9480" width="8.7265625" style="280" customWidth="1"/>
    <col min="9481" max="9481" width="7.26953125" style="280" customWidth="1"/>
    <col min="9482" max="9482" width="3.26953125" style="280" customWidth="1"/>
    <col min="9483" max="9483" width="19" style="280" customWidth="1"/>
    <col min="9484" max="9484" width="27.7265625" style="280" customWidth="1"/>
    <col min="9485" max="9485" width="6.81640625" style="280" customWidth="1"/>
    <col min="9486" max="9486" width="12" style="280" customWidth="1"/>
    <col min="9487" max="9487" width="9.1796875" style="280" customWidth="1"/>
    <col min="9488" max="9488" width="9.81640625" style="280" bestFit="1" customWidth="1"/>
    <col min="9489" max="9728" width="8.7265625" style="280"/>
    <col min="9729" max="9731" width="9.1796875" style="280" customWidth="1"/>
    <col min="9732" max="9732" width="22.7265625" style="280" customWidth="1"/>
    <col min="9733" max="9733" width="19.54296875" style="280" customWidth="1"/>
    <col min="9734" max="9734" width="3.26953125" style="280" customWidth="1"/>
    <col min="9735" max="9735" width="20" style="280" customWidth="1"/>
    <col min="9736" max="9736" width="8.7265625" style="280" customWidth="1"/>
    <col min="9737" max="9737" width="7.26953125" style="280" customWidth="1"/>
    <col min="9738" max="9738" width="3.26953125" style="280" customWidth="1"/>
    <col min="9739" max="9739" width="19" style="280" customWidth="1"/>
    <col min="9740" max="9740" width="27.7265625" style="280" customWidth="1"/>
    <col min="9741" max="9741" width="6.81640625" style="280" customWidth="1"/>
    <col min="9742" max="9742" width="12" style="280" customWidth="1"/>
    <col min="9743" max="9743" width="9.1796875" style="280" customWidth="1"/>
    <col min="9744" max="9744" width="9.81640625" style="280" bestFit="1" customWidth="1"/>
    <col min="9745" max="9984" width="8.7265625" style="280"/>
    <col min="9985" max="9987" width="9.1796875" style="280" customWidth="1"/>
    <col min="9988" max="9988" width="22.7265625" style="280" customWidth="1"/>
    <col min="9989" max="9989" width="19.54296875" style="280" customWidth="1"/>
    <col min="9990" max="9990" width="3.26953125" style="280" customWidth="1"/>
    <col min="9991" max="9991" width="20" style="280" customWidth="1"/>
    <col min="9992" max="9992" width="8.7265625" style="280" customWidth="1"/>
    <col min="9993" max="9993" width="7.26953125" style="280" customWidth="1"/>
    <col min="9994" max="9994" width="3.26953125" style="280" customWidth="1"/>
    <col min="9995" max="9995" width="19" style="280" customWidth="1"/>
    <col min="9996" max="9996" width="27.7265625" style="280" customWidth="1"/>
    <col min="9997" max="9997" width="6.81640625" style="280" customWidth="1"/>
    <col min="9998" max="9998" width="12" style="280" customWidth="1"/>
    <col min="9999" max="9999" width="9.1796875" style="280" customWidth="1"/>
    <col min="10000" max="10000" width="9.81640625" style="280" bestFit="1" customWidth="1"/>
    <col min="10001" max="10240" width="8.7265625" style="280"/>
    <col min="10241" max="10243" width="9.1796875" style="280" customWidth="1"/>
    <col min="10244" max="10244" width="22.7265625" style="280" customWidth="1"/>
    <col min="10245" max="10245" width="19.54296875" style="280" customWidth="1"/>
    <col min="10246" max="10246" width="3.26953125" style="280" customWidth="1"/>
    <col min="10247" max="10247" width="20" style="280" customWidth="1"/>
    <col min="10248" max="10248" width="8.7265625" style="280" customWidth="1"/>
    <col min="10249" max="10249" width="7.26953125" style="280" customWidth="1"/>
    <col min="10250" max="10250" width="3.26953125" style="280" customWidth="1"/>
    <col min="10251" max="10251" width="19" style="280" customWidth="1"/>
    <col min="10252" max="10252" width="27.7265625" style="280" customWidth="1"/>
    <col min="10253" max="10253" width="6.81640625" style="280" customWidth="1"/>
    <col min="10254" max="10254" width="12" style="280" customWidth="1"/>
    <col min="10255" max="10255" width="9.1796875" style="280" customWidth="1"/>
    <col min="10256" max="10256" width="9.81640625" style="280" bestFit="1" customWidth="1"/>
    <col min="10257" max="10496" width="8.7265625" style="280"/>
    <col min="10497" max="10499" width="9.1796875" style="280" customWidth="1"/>
    <col min="10500" max="10500" width="22.7265625" style="280" customWidth="1"/>
    <col min="10501" max="10501" width="19.54296875" style="280" customWidth="1"/>
    <col min="10502" max="10502" width="3.26953125" style="280" customWidth="1"/>
    <col min="10503" max="10503" width="20" style="280" customWidth="1"/>
    <col min="10504" max="10504" width="8.7265625" style="280" customWidth="1"/>
    <col min="10505" max="10505" width="7.26953125" style="280" customWidth="1"/>
    <col min="10506" max="10506" width="3.26953125" style="280" customWidth="1"/>
    <col min="10507" max="10507" width="19" style="280" customWidth="1"/>
    <col min="10508" max="10508" width="27.7265625" style="280" customWidth="1"/>
    <col min="10509" max="10509" width="6.81640625" style="280" customWidth="1"/>
    <col min="10510" max="10510" width="12" style="280" customWidth="1"/>
    <col min="10511" max="10511" width="9.1796875" style="280" customWidth="1"/>
    <col min="10512" max="10512" width="9.81640625" style="280" bestFit="1" customWidth="1"/>
    <col min="10513" max="10752" width="8.7265625" style="280"/>
    <col min="10753" max="10755" width="9.1796875" style="280" customWidth="1"/>
    <col min="10756" max="10756" width="22.7265625" style="280" customWidth="1"/>
    <col min="10757" max="10757" width="19.54296875" style="280" customWidth="1"/>
    <col min="10758" max="10758" width="3.26953125" style="280" customWidth="1"/>
    <col min="10759" max="10759" width="20" style="280" customWidth="1"/>
    <col min="10760" max="10760" width="8.7265625" style="280" customWidth="1"/>
    <col min="10761" max="10761" width="7.26953125" style="280" customWidth="1"/>
    <col min="10762" max="10762" width="3.26953125" style="280" customWidth="1"/>
    <col min="10763" max="10763" width="19" style="280" customWidth="1"/>
    <col min="10764" max="10764" width="27.7265625" style="280" customWidth="1"/>
    <col min="10765" max="10765" width="6.81640625" style="280" customWidth="1"/>
    <col min="10766" max="10766" width="12" style="280" customWidth="1"/>
    <col min="10767" max="10767" width="9.1796875" style="280" customWidth="1"/>
    <col min="10768" max="10768" width="9.81640625" style="280" bestFit="1" customWidth="1"/>
    <col min="10769" max="11008" width="8.7265625" style="280"/>
    <col min="11009" max="11011" width="9.1796875" style="280" customWidth="1"/>
    <col min="11012" max="11012" width="22.7265625" style="280" customWidth="1"/>
    <col min="11013" max="11013" width="19.54296875" style="280" customWidth="1"/>
    <col min="11014" max="11014" width="3.26953125" style="280" customWidth="1"/>
    <col min="11015" max="11015" width="20" style="280" customWidth="1"/>
    <col min="11016" max="11016" width="8.7265625" style="280" customWidth="1"/>
    <col min="11017" max="11017" width="7.26953125" style="280" customWidth="1"/>
    <col min="11018" max="11018" width="3.26953125" style="280" customWidth="1"/>
    <col min="11019" max="11019" width="19" style="280" customWidth="1"/>
    <col min="11020" max="11020" width="27.7265625" style="280" customWidth="1"/>
    <col min="11021" max="11021" width="6.81640625" style="280" customWidth="1"/>
    <col min="11022" max="11022" width="12" style="280" customWidth="1"/>
    <col min="11023" max="11023" width="9.1796875" style="280" customWidth="1"/>
    <col min="11024" max="11024" width="9.81640625" style="280" bestFit="1" customWidth="1"/>
    <col min="11025" max="11264" width="8.7265625" style="280"/>
    <col min="11265" max="11267" width="9.1796875" style="280" customWidth="1"/>
    <col min="11268" max="11268" width="22.7265625" style="280" customWidth="1"/>
    <col min="11269" max="11269" width="19.54296875" style="280" customWidth="1"/>
    <col min="11270" max="11270" width="3.26953125" style="280" customWidth="1"/>
    <col min="11271" max="11271" width="20" style="280" customWidth="1"/>
    <col min="11272" max="11272" width="8.7265625" style="280" customWidth="1"/>
    <col min="11273" max="11273" width="7.26953125" style="280" customWidth="1"/>
    <col min="11274" max="11274" width="3.26953125" style="280" customWidth="1"/>
    <col min="11275" max="11275" width="19" style="280" customWidth="1"/>
    <col min="11276" max="11276" width="27.7265625" style="280" customWidth="1"/>
    <col min="11277" max="11277" width="6.81640625" style="280" customWidth="1"/>
    <col min="11278" max="11278" width="12" style="280" customWidth="1"/>
    <col min="11279" max="11279" width="9.1796875" style="280" customWidth="1"/>
    <col min="11280" max="11280" width="9.81640625" style="280" bestFit="1" customWidth="1"/>
    <col min="11281" max="11520" width="8.7265625" style="280"/>
    <col min="11521" max="11523" width="9.1796875" style="280" customWidth="1"/>
    <col min="11524" max="11524" width="22.7265625" style="280" customWidth="1"/>
    <col min="11525" max="11525" width="19.54296875" style="280" customWidth="1"/>
    <col min="11526" max="11526" width="3.26953125" style="280" customWidth="1"/>
    <col min="11527" max="11527" width="20" style="280" customWidth="1"/>
    <col min="11528" max="11528" width="8.7265625" style="280" customWidth="1"/>
    <col min="11529" max="11529" width="7.26953125" style="280" customWidth="1"/>
    <col min="11530" max="11530" width="3.26953125" style="280" customWidth="1"/>
    <col min="11531" max="11531" width="19" style="280" customWidth="1"/>
    <col min="11532" max="11532" width="27.7265625" style="280" customWidth="1"/>
    <col min="11533" max="11533" width="6.81640625" style="280" customWidth="1"/>
    <col min="11534" max="11534" width="12" style="280" customWidth="1"/>
    <col min="11535" max="11535" width="9.1796875" style="280" customWidth="1"/>
    <col min="11536" max="11536" width="9.81640625" style="280" bestFit="1" customWidth="1"/>
    <col min="11537" max="11776" width="8.7265625" style="280"/>
    <col min="11777" max="11779" width="9.1796875" style="280" customWidth="1"/>
    <col min="11780" max="11780" width="22.7265625" style="280" customWidth="1"/>
    <col min="11781" max="11781" width="19.54296875" style="280" customWidth="1"/>
    <col min="11782" max="11782" width="3.26953125" style="280" customWidth="1"/>
    <col min="11783" max="11783" width="20" style="280" customWidth="1"/>
    <col min="11784" max="11784" width="8.7265625" style="280" customWidth="1"/>
    <col min="11785" max="11785" width="7.26953125" style="280" customWidth="1"/>
    <col min="11786" max="11786" width="3.26953125" style="280" customWidth="1"/>
    <col min="11787" max="11787" width="19" style="280" customWidth="1"/>
    <col min="11788" max="11788" width="27.7265625" style="280" customWidth="1"/>
    <col min="11789" max="11789" width="6.81640625" style="280" customWidth="1"/>
    <col min="11790" max="11790" width="12" style="280" customWidth="1"/>
    <col min="11791" max="11791" width="9.1796875" style="280" customWidth="1"/>
    <col min="11792" max="11792" width="9.81640625" style="280" bestFit="1" customWidth="1"/>
    <col min="11793" max="12032" width="8.7265625" style="280"/>
    <col min="12033" max="12035" width="9.1796875" style="280" customWidth="1"/>
    <col min="12036" max="12036" width="22.7265625" style="280" customWidth="1"/>
    <col min="12037" max="12037" width="19.54296875" style="280" customWidth="1"/>
    <col min="12038" max="12038" width="3.26953125" style="280" customWidth="1"/>
    <col min="12039" max="12039" width="20" style="280" customWidth="1"/>
    <col min="12040" max="12040" width="8.7265625" style="280" customWidth="1"/>
    <col min="12041" max="12041" width="7.26953125" style="280" customWidth="1"/>
    <col min="12042" max="12042" width="3.26953125" style="280" customWidth="1"/>
    <col min="12043" max="12043" width="19" style="280" customWidth="1"/>
    <col min="12044" max="12044" width="27.7265625" style="280" customWidth="1"/>
    <col min="12045" max="12045" width="6.81640625" style="280" customWidth="1"/>
    <col min="12046" max="12046" width="12" style="280" customWidth="1"/>
    <col min="12047" max="12047" width="9.1796875" style="280" customWidth="1"/>
    <col min="12048" max="12048" width="9.81640625" style="280" bestFit="1" customWidth="1"/>
    <col min="12049" max="12288" width="8.7265625" style="280"/>
    <col min="12289" max="12291" width="9.1796875" style="280" customWidth="1"/>
    <col min="12292" max="12292" width="22.7265625" style="280" customWidth="1"/>
    <col min="12293" max="12293" width="19.54296875" style="280" customWidth="1"/>
    <col min="12294" max="12294" width="3.26953125" style="280" customWidth="1"/>
    <col min="12295" max="12295" width="20" style="280" customWidth="1"/>
    <col min="12296" max="12296" width="8.7265625" style="280" customWidth="1"/>
    <col min="12297" max="12297" width="7.26953125" style="280" customWidth="1"/>
    <col min="12298" max="12298" width="3.26953125" style="280" customWidth="1"/>
    <col min="12299" max="12299" width="19" style="280" customWidth="1"/>
    <col min="12300" max="12300" width="27.7265625" style="280" customWidth="1"/>
    <col min="12301" max="12301" width="6.81640625" style="280" customWidth="1"/>
    <col min="12302" max="12302" width="12" style="280" customWidth="1"/>
    <col min="12303" max="12303" width="9.1796875" style="280" customWidth="1"/>
    <col min="12304" max="12304" width="9.81640625" style="280" bestFit="1" customWidth="1"/>
    <col min="12305" max="12544" width="8.7265625" style="280"/>
    <col min="12545" max="12547" width="9.1796875" style="280" customWidth="1"/>
    <col min="12548" max="12548" width="22.7265625" style="280" customWidth="1"/>
    <col min="12549" max="12549" width="19.54296875" style="280" customWidth="1"/>
    <col min="12550" max="12550" width="3.26953125" style="280" customWidth="1"/>
    <col min="12551" max="12551" width="20" style="280" customWidth="1"/>
    <col min="12552" max="12552" width="8.7265625" style="280" customWidth="1"/>
    <col min="12553" max="12553" width="7.26953125" style="280" customWidth="1"/>
    <col min="12554" max="12554" width="3.26953125" style="280" customWidth="1"/>
    <col min="12555" max="12555" width="19" style="280" customWidth="1"/>
    <col min="12556" max="12556" width="27.7265625" style="280" customWidth="1"/>
    <col min="12557" max="12557" width="6.81640625" style="280" customWidth="1"/>
    <col min="12558" max="12558" width="12" style="280" customWidth="1"/>
    <col min="12559" max="12559" width="9.1796875" style="280" customWidth="1"/>
    <col min="12560" max="12560" width="9.81640625" style="280" bestFit="1" customWidth="1"/>
    <col min="12561" max="12800" width="8.7265625" style="280"/>
    <col min="12801" max="12803" width="9.1796875" style="280" customWidth="1"/>
    <col min="12804" max="12804" width="22.7265625" style="280" customWidth="1"/>
    <col min="12805" max="12805" width="19.54296875" style="280" customWidth="1"/>
    <col min="12806" max="12806" width="3.26953125" style="280" customWidth="1"/>
    <col min="12807" max="12807" width="20" style="280" customWidth="1"/>
    <col min="12808" max="12808" width="8.7265625" style="280" customWidth="1"/>
    <col min="12809" max="12809" width="7.26953125" style="280" customWidth="1"/>
    <col min="12810" max="12810" width="3.26953125" style="280" customWidth="1"/>
    <col min="12811" max="12811" width="19" style="280" customWidth="1"/>
    <col min="12812" max="12812" width="27.7265625" style="280" customWidth="1"/>
    <col min="12813" max="12813" width="6.81640625" style="280" customWidth="1"/>
    <col min="12814" max="12814" width="12" style="280" customWidth="1"/>
    <col min="12815" max="12815" width="9.1796875" style="280" customWidth="1"/>
    <col min="12816" max="12816" width="9.81640625" style="280" bestFit="1" customWidth="1"/>
    <col min="12817" max="13056" width="8.7265625" style="280"/>
    <col min="13057" max="13059" width="9.1796875" style="280" customWidth="1"/>
    <col min="13060" max="13060" width="22.7265625" style="280" customWidth="1"/>
    <col min="13061" max="13061" width="19.54296875" style="280" customWidth="1"/>
    <col min="13062" max="13062" width="3.26953125" style="280" customWidth="1"/>
    <col min="13063" max="13063" width="20" style="280" customWidth="1"/>
    <col min="13064" max="13064" width="8.7265625" style="280" customWidth="1"/>
    <col min="13065" max="13065" width="7.26953125" style="280" customWidth="1"/>
    <col min="13066" max="13066" width="3.26953125" style="280" customWidth="1"/>
    <col min="13067" max="13067" width="19" style="280" customWidth="1"/>
    <col min="13068" max="13068" width="27.7265625" style="280" customWidth="1"/>
    <col min="13069" max="13069" width="6.81640625" style="280" customWidth="1"/>
    <col min="13070" max="13070" width="12" style="280" customWidth="1"/>
    <col min="13071" max="13071" width="9.1796875" style="280" customWidth="1"/>
    <col min="13072" max="13072" width="9.81640625" style="280" bestFit="1" customWidth="1"/>
    <col min="13073" max="13312" width="8.7265625" style="280"/>
    <col min="13313" max="13315" width="9.1796875" style="280" customWidth="1"/>
    <col min="13316" max="13316" width="22.7265625" style="280" customWidth="1"/>
    <col min="13317" max="13317" width="19.54296875" style="280" customWidth="1"/>
    <col min="13318" max="13318" width="3.26953125" style="280" customWidth="1"/>
    <col min="13319" max="13319" width="20" style="280" customWidth="1"/>
    <col min="13320" max="13320" width="8.7265625" style="280" customWidth="1"/>
    <col min="13321" max="13321" width="7.26953125" style="280" customWidth="1"/>
    <col min="13322" max="13322" width="3.26953125" style="280" customWidth="1"/>
    <col min="13323" max="13323" width="19" style="280" customWidth="1"/>
    <col min="13324" max="13324" width="27.7265625" style="280" customWidth="1"/>
    <col min="13325" max="13325" width="6.81640625" style="280" customWidth="1"/>
    <col min="13326" max="13326" width="12" style="280" customWidth="1"/>
    <col min="13327" max="13327" width="9.1796875" style="280" customWidth="1"/>
    <col min="13328" max="13328" width="9.81640625" style="280" bestFit="1" customWidth="1"/>
    <col min="13329" max="13568" width="8.7265625" style="280"/>
    <col min="13569" max="13571" width="9.1796875" style="280" customWidth="1"/>
    <col min="13572" max="13572" width="22.7265625" style="280" customWidth="1"/>
    <col min="13573" max="13573" width="19.54296875" style="280" customWidth="1"/>
    <col min="13574" max="13574" width="3.26953125" style="280" customWidth="1"/>
    <col min="13575" max="13575" width="20" style="280" customWidth="1"/>
    <col min="13576" max="13576" width="8.7265625" style="280" customWidth="1"/>
    <col min="13577" max="13577" width="7.26953125" style="280" customWidth="1"/>
    <col min="13578" max="13578" width="3.26953125" style="280" customWidth="1"/>
    <col min="13579" max="13579" width="19" style="280" customWidth="1"/>
    <col min="13580" max="13580" width="27.7265625" style="280" customWidth="1"/>
    <col min="13581" max="13581" width="6.81640625" style="280" customWidth="1"/>
    <col min="13582" max="13582" width="12" style="280" customWidth="1"/>
    <col min="13583" max="13583" width="9.1796875" style="280" customWidth="1"/>
    <col min="13584" max="13584" width="9.81640625" style="280" bestFit="1" customWidth="1"/>
    <col min="13585" max="13824" width="8.7265625" style="280"/>
    <col min="13825" max="13827" width="9.1796875" style="280" customWidth="1"/>
    <col min="13828" max="13828" width="22.7265625" style="280" customWidth="1"/>
    <col min="13829" max="13829" width="19.54296875" style="280" customWidth="1"/>
    <col min="13830" max="13830" width="3.26953125" style="280" customWidth="1"/>
    <col min="13831" max="13831" width="20" style="280" customWidth="1"/>
    <col min="13832" max="13832" width="8.7265625" style="280" customWidth="1"/>
    <col min="13833" max="13833" width="7.26953125" style="280" customWidth="1"/>
    <col min="13834" max="13834" width="3.26953125" style="280" customWidth="1"/>
    <col min="13835" max="13835" width="19" style="280" customWidth="1"/>
    <col min="13836" max="13836" width="27.7265625" style="280" customWidth="1"/>
    <col min="13837" max="13837" width="6.81640625" style="280" customWidth="1"/>
    <col min="13838" max="13838" width="12" style="280" customWidth="1"/>
    <col min="13839" max="13839" width="9.1796875" style="280" customWidth="1"/>
    <col min="13840" max="13840" width="9.81640625" style="280" bestFit="1" customWidth="1"/>
    <col min="13841" max="14080" width="8.7265625" style="280"/>
    <col min="14081" max="14083" width="9.1796875" style="280" customWidth="1"/>
    <col min="14084" max="14084" width="22.7265625" style="280" customWidth="1"/>
    <col min="14085" max="14085" width="19.54296875" style="280" customWidth="1"/>
    <col min="14086" max="14086" width="3.26953125" style="280" customWidth="1"/>
    <col min="14087" max="14087" width="20" style="280" customWidth="1"/>
    <col min="14088" max="14088" width="8.7265625" style="280" customWidth="1"/>
    <col min="14089" max="14089" width="7.26953125" style="280" customWidth="1"/>
    <col min="14090" max="14090" width="3.26953125" style="280" customWidth="1"/>
    <col min="14091" max="14091" width="19" style="280" customWidth="1"/>
    <col min="14092" max="14092" width="27.7265625" style="280" customWidth="1"/>
    <col min="14093" max="14093" width="6.81640625" style="280" customWidth="1"/>
    <col min="14094" max="14094" width="12" style="280" customWidth="1"/>
    <col min="14095" max="14095" width="9.1796875" style="280" customWidth="1"/>
    <col min="14096" max="14096" width="9.81640625" style="280" bestFit="1" customWidth="1"/>
    <col min="14097" max="14336" width="8.7265625" style="280"/>
    <col min="14337" max="14339" width="9.1796875" style="280" customWidth="1"/>
    <col min="14340" max="14340" width="22.7265625" style="280" customWidth="1"/>
    <col min="14341" max="14341" width="19.54296875" style="280" customWidth="1"/>
    <col min="14342" max="14342" width="3.26953125" style="280" customWidth="1"/>
    <col min="14343" max="14343" width="20" style="280" customWidth="1"/>
    <col min="14344" max="14344" width="8.7265625" style="280" customWidth="1"/>
    <col min="14345" max="14345" width="7.26953125" style="280" customWidth="1"/>
    <col min="14346" max="14346" width="3.26953125" style="280" customWidth="1"/>
    <col min="14347" max="14347" width="19" style="280" customWidth="1"/>
    <col min="14348" max="14348" width="27.7265625" style="280" customWidth="1"/>
    <col min="14349" max="14349" width="6.81640625" style="280" customWidth="1"/>
    <col min="14350" max="14350" width="12" style="280" customWidth="1"/>
    <col min="14351" max="14351" width="9.1796875" style="280" customWidth="1"/>
    <col min="14352" max="14352" width="9.81640625" style="280" bestFit="1" customWidth="1"/>
    <col min="14353" max="14592" width="8.7265625" style="280"/>
    <col min="14593" max="14595" width="9.1796875" style="280" customWidth="1"/>
    <col min="14596" max="14596" width="22.7265625" style="280" customWidth="1"/>
    <col min="14597" max="14597" width="19.54296875" style="280" customWidth="1"/>
    <col min="14598" max="14598" width="3.26953125" style="280" customWidth="1"/>
    <col min="14599" max="14599" width="20" style="280" customWidth="1"/>
    <col min="14600" max="14600" width="8.7265625" style="280" customWidth="1"/>
    <col min="14601" max="14601" width="7.26953125" style="280" customWidth="1"/>
    <col min="14602" max="14602" width="3.26953125" style="280" customWidth="1"/>
    <col min="14603" max="14603" width="19" style="280" customWidth="1"/>
    <col min="14604" max="14604" width="27.7265625" style="280" customWidth="1"/>
    <col min="14605" max="14605" width="6.81640625" style="280" customWidth="1"/>
    <col min="14606" max="14606" width="12" style="280" customWidth="1"/>
    <col min="14607" max="14607" width="9.1796875" style="280" customWidth="1"/>
    <col min="14608" max="14608" width="9.81640625" style="280" bestFit="1" customWidth="1"/>
    <col min="14609" max="14848" width="8.7265625" style="280"/>
    <col min="14849" max="14851" width="9.1796875" style="280" customWidth="1"/>
    <col min="14852" max="14852" width="22.7265625" style="280" customWidth="1"/>
    <col min="14853" max="14853" width="19.54296875" style="280" customWidth="1"/>
    <col min="14854" max="14854" width="3.26953125" style="280" customWidth="1"/>
    <col min="14855" max="14855" width="20" style="280" customWidth="1"/>
    <col min="14856" max="14856" width="8.7265625" style="280" customWidth="1"/>
    <col min="14857" max="14857" width="7.26953125" style="280" customWidth="1"/>
    <col min="14858" max="14858" width="3.26953125" style="280" customWidth="1"/>
    <col min="14859" max="14859" width="19" style="280" customWidth="1"/>
    <col min="14860" max="14860" width="27.7265625" style="280" customWidth="1"/>
    <col min="14861" max="14861" width="6.81640625" style="280" customWidth="1"/>
    <col min="14862" max="14862" width="12" style="280" customWidth="1"/>
    <col min="14863" max="14863" width="9.1796875" style="280" customWidth="1"/>
    <col min="14864" max="14864" width="9.81640625" style="280" bestFit="1" customWidth="1"/>
    <col min="14865" max="15104" width="8.7265625" style="280"/>
    <col min="15105" max="15107" width="9.1796875" style="280" customWidth="1"/>
    <col min="15108" max="15108" width="22.7265625" style="280" customWidth="1"/>
    <col min="15109" max="15109" width="19.54296875" style="280" customWidth="1"/>
    <col min="15110" max="15110" width="3.26953125" style="280" customWidth="1"/>
    <col min="15111" max="15111" width="20" style="280" customWidth="1"/>
    <col min="15112" max="15112" width="8.7265625" style="280" customWidth="1"/>
    <col min="15113" max="15113" width="7.26953125" style="280" customWidth="1"/>
    <col min="15114" max="15114" width="3.26953125" style="280" customWidth="1"/>
    <col min="15115" max="15115" width="19" style="280" customWidth="1"/>
    <col min="15116" max="15116" width="27.7265625" style="280" customWidth="1"/>
    <col min="15117" max="15117" width="6.81640625" style="280" customWidth="1"/>
    <col min="15118" max="15118" width="12" style="280" customWidth="1"/>
    <col min="15119" max="15119" width="9.1796875" style="280" customWidth="1"/>
    <col min="15120" max="15120" width="9.81640625" style="280" bestFit="1" customWidth="1"/>
    <col min="15121" max="15360" width="8.7265625" style="280"/>
    <col min="15361" max="15363" width="9.1796875" style="280" customWidth="1"/>
    <col min="15364" max="15364" width="22.7265625" style="280" customWidth="1"/>
    <col min="15365" max="15365" width="19.54296875" style="280" customWidth="1"/>
    <col min="15366" max="15366" width="3.26953125" style="280" customWidth="1"/>
    <col min="15367" max="15367" width="20" style="280" customWidth="1"/>
    <col min="15368" max="15368" width="8.7265625" style="280" customWidth="1"/>
    <col min="15369" max="15369" width="7.26953125" style="280" customWidth="1"/>
    <col min="15370" max="15370" width="3.26953125" style="280" customWidth="1"/>
    <col min="15371" max="15371" width="19" style="280" customWidth="1"/>
    <col min="15372" max="15372" width="27.7265625" style="280" customWidth="1"/>
    <col min="15373" max="15373" width="6.81640625" style="280" customWidth="1"/>
    <col min="15374" max="15374" width="12" style="280" customWidth="1"/>
    <col min="15375" max="15375" width="9.1796875" style="280" customWidth="1"/>
    <col min="15376" max="15376" width="9.81640625" style="280" bestFit="1" customWidth="1"/>
    <col min="15377" max="15616" width="8.7265625" style="280"/>
    <col min="15617" max="15619" width="9.1796875" style="280" customWidth="1"/>
    <col min="15620" max="15620" width="22.7265625" style="280" customWidth="1"/>
    <col min="15621" max="15621" width="19.54296875" style="280" customWidth="1"/>
    <col min="15622" max="15622" width="3.26953125" style="280" customWidth="1"/>
    <col min="15623" max="15623" width="20" style="280" customWidth="1"/>
    <col min="15624" max="15624" width="8.7265625" style="280" customWidth="1"/>
    <col min="15625" max="15625" width="7.26953125" style="280" customWidth="1"/>
    <col min="15626" max="15626" width="3.26953125" style="280" customWidth="1"/>
    <col min="15627" max="15627" width="19" style="280" customWidth="1"/>
    <col min="15628" max="15628" width="27.7265625" style="280" customWidth="1"/>
    <col min="15629" max="15629" width="6.81640625" style="280" customWidth="1"/>
    <col min="15630" max="15630" width="12" style="280" customWidth="1"/>
    <col min="15631" max="15631" width="9.1796875" style="280" customWidth="1"/>
    <col min="15632" max="15632" width="9.81640625" style="280" bestFit="1" customWidth="1"/>
    <col min="15633" max="15872" width="8.7265625" style="280"/>
    <col min="15873" max="15875" width="9.1796875" style="280" customWidth="1"/>
    <col min="15876" max="15876" width="22.7265625" style="280" customWidth="1"/>
    <col min="15877" max="15877" width="19.54296875" style="280" customWidth="1"/>
    <col min="15878" max="15878" width="3.26953125" style="280" customWidth="1"/>
    <col min="15879" max="15879" width="20" style="280" customWidth="1"/>
    <col min="15880" max="15880" width="8.7265625" style="280" customWidth="1"/>
    <col min="15881" max="15881" width="7.26953125" style="280" customWidth="1"/>
    <col min="15882" max="15882" width="3.26953125" style="280" customWidth="1"/>
    <col min="15883" max="15883" width="19" style="280" customWidth="1"/>
    <col min="15884" max="15884" width="27.7265625" style="280" customWidth="1"/>
    <col min="15885" max="15885" width="6.81640625" style="280" customWidth="1"/>
    <col min="15886" max="15886" width="12" style="280" customWidth="1"/>
    <col min="15887" max="15887" width="9.1796875" style="280" customWidth="1"/>
    <col min="15888" max="15888" width="9.81640625" style="280" bestFit="1" customWidth="1"/>
    <col min="15889" max="16128" width="8.7265625" style="280"/>
    <col min="16129" max="16131" width="9.1796875" style="280" customWidth="1"/>
    <col min="16132" max="16132" width="22.7265625" style="280" customWidth="1"/>
    <col min="16133" max="16133" width="19.54296875" style="280" customWidth="1"/>
    <col min="16134" max="16134" width="3.26953125" style="280" customWidth="1"/>
    <col min="16135" max="16135" width="20" style="280" customWidth="1"/>
    <col min="16136" max="16136" width="8.7265625" style="280" customWidth="1"/>
    <col min="16137" max="16137" width="7.26953125" style="280" customWidth="1"/>
    <col min="16138" max="16138" width="3.26953125" style="280" customWidth="1"/>
    <col min="16139" max="16139" width="19" style="280" customWidth="1"/>
    <col min="16140" max="16140" width="27.7265625" style="280" customWidth="1"/>
    <col min="16141" max="16141" width="6.81640625" style="280" customWidth="1"/>
    <col min="16142" max="16142" width="12" style="280" customWidth="1"/>
    <col min="16143" max="16143" width="9.1796875" style="280" customWidth="1"/>
    <col min="16144" max="16144" width="9.81640625" style="280" bestFit="1" customWidth="1"/>
    <col min="16145" max="16384" width="8.7265625" style="280"/>
  </cols>
  <sheetData>
    <row r="1" spans="1:17" ht="42.75" customHeight="1">
      <c r="B1" s="292"/>
      <c r="C1" s="179"/>
      <c r="D1" s="179"/>
      <c r="E1" s="179"/>
      <c r="F1" s="179"/>
      <c r="G1" s="179"/>
      <c r="H1" s="179"/>
      <c r="I1" s="179"/>
      <c r="J1" s="179"/>
      <c r="K1" s="179"/>
      <c r="L1" s="179"/>
      <c r="M1" s="179"/>
      <c r="N1" s="179"/>
      <c r="O1" s="181"/>
    </row>
    <row r="2" spans="1:17" ht="45">
      <c r="B2" s="178" t="s">
        <v>1476</v>
      </c>
      <c r="C2" s="179"/>
      <c r="D2" s="179"/>
      <c r="E2" s="179"/>
      <c r="F2" s="179"/>
      <c r="G2" s="179"/>
      <c r="H2" s="179"/>
      <c r="I2" s="179"/>
      <c r="J2" s="179"/>
      <c r="K2" s="179"/>
      <c r="L2" s="179"/>
      <c r="M2" s="180"/>
      <c r="N2" s="179"/>
      <c r="O2" s="181"/>
    </row>
    <row r="3" spans="1:17" ht="30.5" thickBot="1">
      <c r="B3" s="182" t="s">
        <v>1450</v>
      </c>
      <c r="C3" s="179"/>
      <c r="D3" s="179"/>
      <c r="E3" s="179"/>
      <c r="F3" s="179"/>
      <c r="G3" s="179"/>
      <c r="H3" s="182"/>
      <c r="I3" s="179"/>
      <c r="J3" s="179"/>
      <c r="K3" s="179"/>
      <c r="L3" s="179"/>
      <c r="M3" s="180"/>
      <c r="N3" s="179"/>
      <c r="O3" s="181"/>
    </row>
    <row r="4" spans="1:17" ht="19" thickBot="1">
      <c r="B4" s="336" t="s">
        <v>1439</v>
      </c>
      <c r="C4" s="337"/>
      <c r="D4" s="337"/>
      <c r="E4" s="338"/>
      <c r="G4" s="179"/>
      <c r="L4" s="281"/>
      <c r="M4" s="179"/>
      <c r="N4" s="179"/>
      <c r="O4" s="181"/>
    </row>
    <row r="5" spans="1:17">
      <c r="A5" s="183"/>
      <c r="B5" s="179"/>
      <c r="C5" s="179"/>
      <c r="D5" s="179"/>
      <c r="E5" s="179"/>
      <c r="F5" s="179"/>
      <c r="G5" s="181"/>
      <c r="H5" s="181"/>
      <c r="I5" s="181"/>
      <c r="J5" s="181"/>
      <c r="K5" s="181"/>
      <c r="L5" s="181"/>
      <c r="M5" s="181"/>
      <c r="N5" s="181"/>
      <c r="O5" s="282"/>
    </row>
    <row r="6" spans="1:17" ht="30.5" thickBot="1">
      <c r="A6" s="183"/>
      <c r="B6" s="182" t="s">
        <v>1451</v>
      </c>
      <c r="C6" s="182"/>
      <c r="D6" s="184"/>
      <c r="E6" s="184"/>
      <c r="F6" s="184"/>
      <c r="G6" s="184"/>
      <c r="H6" s="184"/>
      <c r="I6" s="184"/>
      <c r="J6" s="184"/>
      <c r="K6" s="184"/>
      <c r="L6" s="184"/>
      <c r="M6" s="184"/>
      <c r="N6" s="282"/>
      <c r="O6" s="282"/>
      <c r="P6" s="282"/>
      <c r="Q6" s="282"/>
    </row>
    <row r="7" spans="1:17" ht="19" thickBot="1">
      <c r="A7" s="183"/>
      <c r="B7" s="339" t="s">
        <v>79</v>
      </c>
      <c r="C7" s="340"/>
      <c r="D7" s="340"/>
      <c r="E7" s="341"/>
      <c r="G7" s="184"/>
      <c r="H7" s="184"/>
      <c r="I7" s="184"/>
      <c r="J7" s="184"/>
      <c r="K7" s="184"/>
      <c r="L7" s="184"/>
      <c r="M7" s="184"/>
      <c r="N7" s="282"/>
      <c r="O7" s="282"/>
    </row>
    <row r="8" spans="1:17">
      <c r="A8" s="183"/>
      <c r="B8" s="185"/>
      <c r="C8" s="282"/>
      <c r="D8" s="282"/>
      <c r="E8" s="282"/>
      <c r="F8" s="282"/>
      <c r="G8" s="184"/>
      <c r="H8" s="184"/>
      <c r="I8" s="184"/>
      <c r="J8" s="184"/>
      <c r="K8" s="184"/>
      <c r="L8" s="184"/>
      <c r="M8" s="184"/>
      <c r="N8" s="282"/>
      <c r="O8" s="282"/>
    </row>
    <row r="9" spans="1:17">
      <c r="A9" s="183"/>
      <c r="B9" s="185"/>
      <c r="C9" s="186"/>
      <c r="D9" s="186"/>
      <c r="E9" s="184"/>
      <c r="F9" s="184"/>
      <c r="G9" s="184"/>
      <c r="H9" s="184"/>
      <c r="I9" s="184"/>
      <c r="J9" s="184"/>
      <c r="K9" s="184"/>
      <c r="L9" s="184"/>
      <c r="M9" s="184"/>
      <c r="N9" s="282"/>
      <c r="O9" s="282"/>
    </row>
    <row r="10" spans="1:17">
      <c r="A10" s="183"/>
      <c r="B10" s="187"/>
      <c r="C10" s="188"/>
      <c r="D10" s="188"/>
      <c r="E10" s="187"/>
      <c r="F10" s="187"/>
      <c r="G10" s="187"/>
      <c r="H10" s="187"/>
      <c r="I10" s="187"/>
      <c r="J10" s="187"/>
      <c r="K10" s="187"/>
      <c r="L10" s="187"/>
      <c r="M10" s="187"/>
      <c r="N10" s="283"/>
      <c r="O10" s="282"/>
    </row>
    <row r="11" spans="1:17">
      <c r="A11" s="183"/>
      <c r="B11" s="187"/>
      <c r="C11" s="187"/>
      <c r="D11" s="187"/>
      <c r="E11" s="189"/>
      <c r="F11" s="187"/>
      <c r="G11" s="187"/>
      <c r="H11" s="187"/>
      <c r="I11" s="187"/>
      <c r="J11" s="187"/>
      <c r="K11" s="187"/>
      <c r="L11" s="187"/>
      <c r="M11" s="187"/>
      <c r="N11" s="283"/>
      <c r="O11" s="282"/>
    </row>
    <row r="12" spans="1:17">
      <c r="A12" s="183"/>
      <c r="B12" s="277"/>
      <c r="C12" s="277" t="s">
        <v>1452</v>
      </c>
      <c r="D12" s="187"/>
      <c r="E12" s="190" t="s">
        <v>1453</v>
      </c>
      <c r="F12" s="187"/>
      <c r="G12" s="187"/>
      <c r="H12" s="190" t="s">
        <v>1454</v>
      </c>
      <c r="I12" s="191"/>
      <c r="J12" s="187"/>
      <c r="K12" s="192"/>
      <c r="L12" s="192"/>
      <c r="M12" s="192"/>
      <c r="N12" s="283"/>
      <c r="O12" s="282"/>
    </row>
    <row r="13" spans="1:17">
      <c r="A13" s="183"/>
      <c r="B13" s="193"/>
      <c r="C13" s="194" t="s">
        <v>1245</v>
      </c>
      <c r="D13" s="187"/>
      <c r="E13" s="194" t="s">
        <v>1455</v>
      </c>
      <c r="F13" s="187"/>
      <c r="G13" s="187"/>
      <c r="H13" s="194" t="s">
        <v>1456</v>
      </c>
      <c r="I13" s="191"/>
      <c r="J13" s="187"/>
      <c r="K13" s="192"/>
      <c r="L13" s="192"/>
      <c r="M13" s="192"/>
      <c r="N13" s="283"/>
      <c r="O13" s="282"/>
    </row>
    <row r="14" spans="1:17">
      <c r="A14" s="183"/>
      <c r="B14" s="187"/>
      <c r="C14" s="195" t="str">
        <f>IFERROR(IF($C$79="x","",IF($C$78="x","Se länk",VLOOKUP($B$7,'Miljövärden för publ företag'!$C$4:$G$487,MATCH("Total primärenergi-faktor",'Miljövärden för publ företag'!$C$4:$G$4,0),FALSE))),"")</f>
        <v/>
      </c>
      <c r="D14" s="192"/>
      <c r="E14" s="342" t="str">
        <f>IFERROR(IF($C$79="x","",IF($C$78="x","Se länk",CONCATENATE(ROUND(VLOOKUP($B$7,'Miljövärden för publ företag'!$C$4:$G$487,MATCH("Total CO2 förbränning [g/kWh]",'Miljövärden för publ företag'!$C$4:$G$4,0),FALSE),0)," g CO2 ekv/kWh"))),"")</f>
        <v/>
      </c>
      <c r="F14" s="342"/>
      <c r="G14" s="187"/>
      <c r="H14" s="343" t="str">
        <f>'Underlag till diagram'!J89</f>
        <v/>
      </c>
      <c r="I14" s="343"/>
      <c r="J14" s="187"/>
      <c r="K14" s="192"/>
      <c r="L14" s="192"/>
      <c r="M14" s="192"/>
      <c r="N14" s="283"/>
      <c r="O14" s="282"/>
    </row>
    <row r="15" spans="1:17">
      <c r="A15" s="183"/>
      <c r="B15" s="187"/>
      <c r="C15" s="196"/>
      <c r="D15" s="192"/>
      <c r="E15" s="196"/>
      <c r="F15" s="187"/>
      <c r="G15" s="187"/>
      <c r="H15" s="196"/>
      <c r="I15" s="196"/>
      <c r="J15" s="187"/>
      <c r="K15" s="196"/>
      <c r="L15" s="196"/>
      <c r="M15" s="197"/>
      <c r="N15" s="283"/>
      <c r="O15" s="282"/>
    </row>
    <row r="16" spans="1:17">
      <c r="A16" s="183"/>
      <c r="B16" s="187"/>
      <c r="C16" s="196"/>
      <c r="D16" s="192"/>
      <c r="E16" s="194" t="s">
        <v>1457</v>
      </c>
      <c r="F16" s="187"/>
      <c r="G16" s="187"/>
      <c r="H16" s="196"/>
      <c r="I16" s="196"/>
      <c r="J16" s="187"/>
      <c r="K16" s="196"/>
      <c r="L16" s="196"/>
      <c r="M16" s="197"/>
      <c r="N16" s="283"/>
      <c r="O16" s="282"/>
    </row>
    <row r="17" spans="1:16">
      <c r="A17" s="183"/>
      <c r="B17" s="187"/>
      <c r="C17" s="187"/>
      <c r="D17" s="187"/>
      <c r="E17" s="342" t="str">
        <f>IFERROR(IF($C$79="x","",IF($C$78="x","Se länk",CONCATENATE(ROUND(VLOOKUP($B$7,'Miljövärden för publ företag'!$C$4:$G$487,MATCH("Total CO2 transport och prod. av bränslen [g/kWh]",'Miljövärden för publ företag'!$C$4:$G$4,0),FALSE),0)," g CO2 ekv/kWh"))),"")</f>
        <v/>
      </c>
      <c r="F17" s="342"/>
      <c r="G17" s="187"/>
      <c r="H17" s="187"/>
      <c r="I17" s="187"/>
      <c r="J17" s="187"/>
      <c r="K17" s="187"/>
      <c r="L17" s="187"/>
      <c r="M17" s="187"/>
      <c r="N17" s="283"/>
      <c r="O17" s="282"/>
    </row>
    <row r="18" spans="1:16" ht="7.5" customHeight="1">
      <c r="A18" s="183"/>
      <c r="B18" s="187"/>
      <c r="C18" s="198" t="s">
        <v>1124</v>
      </c>
      <c r="D18" s="187"/>
      <c r="E18" s="187"/>
      <c r="F18" s="187"/>
      <c r="G18" s="187"/>
      <c r="H18" s="187"/>
      <c r="I18" s="187"/>
      <c r="J18" s="187"/>
      <c r="K18" s="187"/>
      <c r="L18" s="187"/>
      <c r="M18" s="187"/>
      <c r="N18" s="283"/>
      <c r="O18" s="282"/>
    </row>
    <row r="19" spans="1:16">
      <c r="A19" s="183"/>
      <c r="B19" s="187"/>
      <c r="C19" s="199" t="str">
        <f>IFERROR(IF($G$24="0 GWh","",IF($G$24="","",P19)),"")</f>
        <v/>
      </c>
      <c r="D19" s="187"/>
      <c r="E19" s="187"/>
      <c r="F19" s="196"/>
      <c r="G19" s="194"/>
      <c r="H19" s="187"/>
      <c r="I19" s="187"/>
      <c r="J19" s="187"/>
      <c r="K19" s="187"/>
      <c r="L19" s="187"/>
      <c r="M19" s="187"/>
      <c r="N19" s="187"/>
      <c r="O19" s="282"/>
      <c r="P19" s="284" t="s">
        <v>1458</v>
      </c>
    </row>
    <row r="20" spans="1:16">
      <c r="A20" s="183"/>
      <c r="B20" s="187"/>
      <c r="C20" s="199" t="str">
        <f>IF(C19="","",IF('Underlag till diagram'!L91="ja","",P20))</f>
        <v/>
      </c>
      <c r="D20" s="187"/>
      <c r="E20" s="187"/>
      <c r="F20" s="196"/>
      <c r="G20" s="194"/>
      <c r="H20" s="187"/>
      <c r="I20" s="187"/>
      <c r="J20" s="187"/>
      <c r="K20" s="187"/>
      <c r="L20" s="187"/>
      <c r="M20" s="187"/>
      <c r="N20" s="187"/>
      <c r="O20" s="282"/>
      <c r="P20" s="284" t="s">
        <v>1459</v>
      </c>
    </row>
    <row r="21" spans="1:16" ht="8.25" customHeight="1">
      <c r="A21" s="183"/>
      <c r="B21" s="187"/>
      <c r="C21" s="187"/>
      <c r="D21" s="187"/>
      <c r="E21" s="187"/>
      <c r="F21" s="196"/>
      <c r="G21" s="197"/>
      <c r="H21" s="187"/>
      <c r="I21" s="187"/>
      <c r="J21" s="187"/>
      <c r="K21" s="187"/>
      <c r="L21" s="187"/>
      <c r="M21" s="187"/>
      <c r="N21" s="187"/>
      <c r="O21" s="282"/>
    </row>
    <row r="22" spans="1:16">
      <c r="A22" s="183"/>
      <c r="B22" s="187"/>
      <c r="C22" s="344" t="s">
        <v>1460</v>
      </c>
      <c r="D22" s="344"/>
      <c r="E22" s="187"/>
      <c r="F22" s="187"/>
      <c r="G22" s="187"/>
      <c r="H22" s="187"/>
      <c r="I22" s="187"/>
      <c r="J22" s="187"/>
      <c r="K22" s="187"/>
      <c r="L22" s="187"/>
      <c r="M22" s="187"/>
      <c r="N22" s="187"/>
      <c r="O22" s="282"/>
    </row>
    <row r="23" spans="1:16">
      <c r="A23" s="183"/>
      <c r="B23" s="187"/>
      <c r="C23" s="344" t="s">
        <v>1461</v>
      </c>
      <c r="D23" s="344"/>
      <c r="E23" s="187"/>
      <c r="F23" s="187"/>
      <c r="G23" s="200" t="str">
        <f>IFERROR(IF($C$79="x","",IF($C$78="x","Se länk",CONCATENATE(ROUND(VLOOKUP($B$7,Totalt!$B$1:$BL$491,MATCH("Leveranser:",Totalt!$B$1:$BL$1,0),FALSE),IF(VLOOKUP($B$7,Totalt!$B$1:$BL$491,MATCH("Leveranser:",Totalt!$B$1:$BL$1,0),FALSE)&lt;100,1,0))," GWh"))),"")</f>
        <v/>
      </c>
      <c r="H23" s="194"/>
      <c r="I23" s="187"/>
      <c r="J23" s="187"/>
      <c r="K23" s="187"/>
      <c r="L23" s="187"/>
      <c r="M23" s="187"/>
      <c r="N23" s="187"/>
      <c r="O23" s="282"/>
    </row>
    <row r="24" spans="1:16">
      <c r="A24" s="183"/>
      <c r="B24" s="187"/>
      <c r="C24" s="194" t="s">
        <v>1462</v>
      </c>
      <c r="D24" s="201"/>
      <c r="E24" s="187"/>
      <c r="F24" s="187"/>
      <c r="G24" s="200" t="str">
        <f>IFERROR(IF($C$79="x","",IF($C$78="x","",
IF(VLOOKUP($B$7,Underlagsinformation!$B$1:$N$501,MATCH("Såld prod.spec värme:",Underlagsinformation!$B$1:$N$1,0),FALSE)&lt;&gt;"",
CONCATENATE(ROUND(VLOOKUP($B$7,Underlagsinformation!$B$1:$N$501,MATCH("Såld prod.spec värme:",Underlagsinformation!$B$1:$N$1,0),FALSE),0)," GWh"),""))),"")</f>
        <v/>
      </c>
      <c r="H24" s="194"/>
      <c r="I24" s="187"/>
      <c r="J24" s="187"/>
      <c r="K24" s="187"/>
      <c r="L24" s="187"/>
      <c r="M24" s="187"/>
      <c r="N24" s="187"/>
      <c r="O24" s="282"/>
    </row>
    <row r="25" spans="1:16">
      <c r="A25" s="183"/>
      <c r="B25" s="187"/>
      <c r="C25" s="202"/>
      <c r="D25" s="202"/>
      <c r="E25" s="187"/>
      <c r="F25" s="187"/>
      <c r="G25" s="203"/>
      <c r="H25" s="194"/>
      <c r="I25" s="192"/>
      <c r="J25" s="192"/>
      <c r="K25" s="187"/>
      <c r="L25" s="187"/>
      <c r="M25" s="187"/>
      <c r="N25" s="187"/>
      <c r="O25" s="282"/>
    </row>
    <row r="26" spans="1:16">
      <c r="A26" s="183"/>
      <c r="B26" s="187"/>
      <c r="C26" s="344" t="s">
        <v>1463</v>
      </c>
      <c r="D26" s="344"/>
      <c r="E26" s="187"/>
      <c r="F26" s="187"/>
      <c r="G26" s="200" t="str">
        <f>IFERROR(IF($C$79="x","",IF($C$78="x","",
IF(VLOOKUP($B$7,Underlagsinformation!$B$1:$N$501,MATCH("Elproduktion",Underlagsinformation!$B$1:$N$1,0),FALSE)="","",
CONCATENATE(ROUND(VLOOKUP($B$7,Underlagsinformation!$B$1:$N$501,MATCH("Elproduktion",Underlagsinformation!$B$1:$N$1,0),FALSE),0)," GWh")))),"")</f>
        <v/>
      </c>
      <c r="H26" s="194"/>
      <c r="I26" s="192"/>
      <c r="J26" s="192"/>
      <c r="K26" s="187"/>
      <c r="L26" s="187"/>
      <c r="M26" s="187"/>
      <c r="N26" s="187"/>
      <c r="O26" s="282"/>
    </row>
    <row r="27" spans="1:16">
      <c r="A27" s="183"/>
      <c r="B27" s="187"/>
      <c r="C27" s="194" t="s">
        <v>1464</v>
      </c>
      <c r="D27" s="204"/>
      <c r="E27" s="205"/>
      <c r="F27" s="205"/>
      <c r="G27" s="285" t="str">
        <f>IFERROR(IF($C$79="x","",IF($C$78="x","",
IF(VLOOKUP($B$7,Underlagsinformation!$B$1:$Q$501,MATCH("Andel av bränsle i kvv som allokerats till värme, exklusive rökgaskondensering och hjälpel",Underlagsinformation!$B$1:$S$1,0),FALSE)="","",
(ROUND(VLOOKUP($B$7,Underlagsinformation!$B$1:$Q$501,MATCH("Andel av bränsle i kvv som allokerats till värme, exklusive rökgaskondensering och hjälpel",Underlagsinformation!$B$1:$S$1,0),FALSE),2))))),"")</f>
        <v/>
      </c>
      <c r="H27" s="194"/>
      <c r="I27" s="187"/>
      <c r="J27" s="187"/>
      <c r="K27" s="187"/>
      <c r="L27" s="206"/>
      <c r="M27" s="206"/>
      <c r="N27" s="187"/>
      <c r="O27" s="282"/>
    </row>
    <row r="28" spans="1:16">
      <c r="A28" s="183"/>
      <c r="B28" s="187"/>
      <c r="C28" s="194"/>
      <c r="D28" s="204"/>
      <c r="E28" s="205"/>
      <c r="F28" s="205"/>
      <c r="G28" s="196"/>
      <c r="H28" s="194"/>
      <c r="I28" s="187"/>
      <c r="J28" s="187"/>
      <c r="K28" s="187"/>
      <c r="L28" s="206"/>
      <c r="M28" s="206"/>
      <c r="N28" s="187"/>
      <c r="O28" s="282"/>
    </row>
    <row r="29" spans="1:16">
      <c r="A29" s="183"/>
      <c r="B29" s="187"/>
      <c r="C29" s="190" t="s">
        <v>1465</v>
      </c>
      <c r="D29" s="194"/>
      <c r="E29" s="187"/>
      <c r="F29" s="187"/>
      <c r="G29" s="200" t="str">
        <f>IFERROR(IF($C$79="x","",IF($C$78="x","Se länk",CONCATENATE(ROUND(VLOOKUP($B$7,Totalt!$B$1:$BR$491,MATCH("Totalt tillförd energi:",Totalt!$B$1:$CA$1,0),FALSE),IF(VLOOKUP($B$7,Totalt!$B$1:$BR$491,MATCH("Totalt tillförd energi:",Totalt!$B$1:$CA$1,0),FALSE)&lt;100,1,0))," GWh"))),"")</f>
        <v/>
      </c>
      <c r="H29" s="194"/>
      <c r="I29" s="187"/>
      <c r="J29" s="187"/>
      <c r="K29" s="187"/>
      <c r="L29" s="187"/>
      <c r="M29" s="187"/>
      <c r="N29" s="187"/>
      <c r="O29" s="282"/>
    </row>
    <row r="30" spans="1:16">
      <c r="A30" s="183"/>
      <c r="B30" s="187"/>
      <c r="C30" s="202" t="s">
        <v>1466</v>
      </c>
      <c r="D30" s="207"/>
      <c r="E30" s="187"/>
      <c r="F30" s="187"/>
      <c r="G30" s="200" t="str">
        <f>IFERROR(IF($C$79="x","",IF($C$78="x","",
CONCATENATE(ROUND(VLOOKUP($B$7,Totalt!$B$1:$BR$491,MATCH("Total el",Totalt!$B$1:$CA$1,0),FALSE),1)," GWh"))),"")</f>
        <v/>
      </c>
      <c r="H30" s="194"/>
      <c r="I30" s="187"/>
      <c r="J30" s="187"/>
      <c r="K30" s="187"/>
      <c r="L30" s="187"/>
      <c r="M30" s="187"/>
      <c r="N30" s="187"/>
      <c r="O30" s="282"/>
    </row>
    <row r="31" spans="1:16">
      <c r="A31" s="183"/>
      <c r="B31" s="187"/>
      <c r="C31" s="187"/>
      <c r="D31" s="207"/>
      <c r="E31" s="187"/>
      <c r="F31" s="187"/>
      <c r="G31" s="187"/>
      <c r="H31" s="187"/>
      <c r="I31" s="187"/>
      <c r="J31" s="187"/>
      <c r="K31" s="187"/>
      <c r="L31" s="187"/>
      <c r="M31" s="187"/>
      <c r="N31" s="187"/>
      <c r="O31" s="282"/>
    </row>
    <row r="32" spans="1:16">
      <c r="A32" s="183"/>
      <c r="B32" s="187"/>
      <c r="C32" s="194" t="s">
        <v>1467</v>
      </c>
      <c r="D32" s="201"/>
      <c r="E32" s="187"/>
      <c r="F32" s="194"/>
      <c r="G32" s="345" t="str">
        <f>IFERROR(IF($C$79="x","",IF($C$78="x","",'Underlag till diagram'!$B$17)),"")</f>
        <v/>
      </c>
      <c r="H32" s="345"/>
      <c r="I32" s="345"/>
      <c r="J32" s="345"/>
      <c r="K32" s="345"/>
      <c r="L32" s="187"/>
      <c r="M32" s="187"/>
      <c r="N32" s="187"/>
      <c r="O32" s="282"/>
    </row>
    <row r="33" spans="1:15" ht="3" customHeight="1">
      <c r="A33" s="183"/>
      <c r="B33" s="187"/>
      <c r="C33" s="187"/>
      <c r="D33" s="201"/>
      <c r="E33" s="187"/>
      <c r="F33" s="194"/>
      <c r="G33" s="208"/>
      <c r="H33" s="194"/>
      <c r="I33" s="194"/>
      <c r="J33" s="194"/>
      <c r="K33" s="194"/>
      <c r="L33" s="187"/>
      <c r="M33" s="187"/>
      <c r="N33" s="187"/>
      <c r="O33" s="282"/>
    </row>
    <row r="34" spans="1:15" ht="16">
      <c r="A34" s="183"/>
      <c r="B34" s="187"/>
      <c r="C34" s="194" t="s">
        <v>1468</v>
      </c>
      <c r="D34" s="201"/>
      <c r="E34" s="187"/>
      <c r="F34" s="194"/>
      <c r="G34" s="200" t="str">
        <f>IFERROR(IF($C$79="x","",IF($C$78="x","",
CONCATENATE(ROUND(VLOOKUP($B$7,Miljö!$B$1:$J$550,MATCH("Koldioxidekvivalenter energiomvandling (g/kwh)",Miljö!$B$1:$J$1,0),FALSE),0)," g CO2 ekv/kWh"))),"")</f>
        <v/>
      </c>
      <c r="H34" s="194"/>
      <c r="I34" s="194"/>
      <c r="J34" s="194"/>
      <c r="K34" s="194"/>
      <c r="L34" s="187"/>
      <c r="M34" s="187"/>
      <c r="N34" s="187"/>
      <c r="O34" s="282"/>
    </row>
    <row r="35" spans="1:15">
      <c r="A35" s="183"/>
      <c r="B35" s="187"/>
      <c r="C35" s="194" t="s">
        <v>1469</v>
      </c>
      <c r="D35" s="201"/>
      <c r="E35" s="187"/>
      <c r="F35" s="194"/>
      <c r="G35" s="285" t="str">
        <f>IFERROR(IF($C$79="x","",IF($C$78="x","",ROUND(VLOOKUP($B$7,Miljö!$B$1:$J$550,MATCH("Fossilandel för ursprungspecificerad el ()",Miljö!$B$1:$J$1,0),FALSE),2))),"")</f>
        <v/>
      </c>
      <c r="H35" s="194"/>
      <c r="I35" s="194"/>
      <c r="J35" s="194"/>
      <c r="K35" s="194"/>
      <c r="L35" s="187"/>
      <c r="M35" s="187"/>
      <c r="N35" s="187"/>
      <c r="O35" s="282"/>
    </row>
    <row r="36" spans="1:15">
      <c r="A36" s="183"/>
      <c r="B36" s="187"/>
      <c r="C36" s="194" t="s">
        <v>1470</v>
      </c>
      <c r="D36" s="201"/>
      <c r="E36" s="187"/>
      <c r="F36" s="194"/>
      <c r="G36" s="209" t="str">
        <f>IFERROR(IF($C$79="x","",IF($C$78="x","",ROUND(VLOOKUP($B$7,Miljö!$B$1:$J$550,MATCH("Primärenergifaktor ()",Miljö!$B$1:$J$1,0),FALSE),1))),"")</f>
        <v/>
      </c>
      <c r="H36" s="194"/>
      <c r="I36" s="194"/>
      <c r="J36" s="194"/>
      <c r="K36" s="194"/>
      <c r="L36" s="187"/>
      <c r="M36" s="187"/>
      <c r="N36" s="187"/>
      <c r="O36" s="282"/>
    </row>
    <row r="37" spans="1:15">
      <c r="A37" s="183"/>
      <c r="B37" s="187"/>
      <c r="C37" s="187"/>
      <c r="D37" s="187"/>
      <c r="E37" s="187"/>
      <c r="F37" s="194"/>
      <c r="G37" s="194"/>
      <c r="H37" s="194"/>
      <c r="I37" s="194"/>
      <c r="J37" s="194"/>
      <c r="K37" s="194"/>
      <c r="L37" s="187"/>
      <c r="M37" s="187"/>
      <c r="N37" s="187"/>
      <c r="O37" s="282"/>
    </row>
    <row r="38" spans="1:15">
      <c r="A38" s="183"/>
      <c r="B38" s="187"/>
      <c r="C38" s="202" t="s">
        <v>1471</v>
      </c>
      <c r="D38" s="187"/>
      <c r="E38" s="187"/>
      <c r="F38" s="187"/>
      <c r="G38" s="346" t="str">
        <f>IFERROR(IF($C$79="x","",IF($C$78="x","",VLOOKUP($B$7,Underlagsinformation!$B$1:$M$501,MATCH("Allokeringsmetod vid kraftvärme",Underlagsinformation!$B$1:$N$1,0),FALSE))),"")</f>
        <v/>
      </c>
      <c r="H38" s="347"/>
      <c r="I38" s="347"/>
      <c r="J38" s="347"/>
      <c r="K38" s="347"/>
      <c r="L38" s="347"/>
      <c r="M38" s="187"/>
      <c r="N38" s="187"/>
      <c r="O38" s="184"/>
    </row>
    <row r="39" spans="1:15" ht="32.25" customHeight="1">
      <c r="A39" s="183"/>
      <c r="B39" s="187"/>
      <c r="C39" s="194" t="s">
        <v>1472</v>
      </c>
      <c r="D39" s="210"/>
      <c r="E39" s="210"/>
      <c r="F39" s="187"/>
      <c r="G39" s="348">
        <f>IFERROR(VLOOKUP($B$7,Underlagsinformation!$B$1:$M$488,2,FALSE),"Hemsida dit vi hänvisar för mer information: (endast för E.on)")</f>
        <v>0</v>
      </c>
      <c r="H39" s="348"/>
      <c r="I39" s="348"/>
      <c r="J39" s="348"/>
      <c r="K39" s="348"/>
      <c r="L39" s="348"/>
      <c r="M39" s="187"/>
      <c r="N39" s="187"/>
      <c r="O39" s="184"/>
    </row>
    <row r="40" spans="1:15">
      <c r="A40" s="183"/>
      <c r="B40" s="187"/>
      <c r="C40" s="194"/>
      <c r="D40" s="210"/>
      <c r="E40" s="210"/>
      <c r="F40" s="187"/>
      <c r="G40" s="211"/>
      <c r="H40" s="211"/>
      <c r="I40" s="211"/>
      <c r="J40" s="211"/>
      <c r="K40" s="211"/>
      <c r="L40" s="211"/>
      <c r="M40" s="187"/>
      <c r="N40" s="187"/>
      <c r="O40" s="184"/>
    </row>
    <row r="41" spans="1:15">
      <c r="A41" s="183"/>
      <c r="B41" s="187"/>
      <c r="C41" s="212" t="str">
        <f>IFERROR(IF($G$39="Ovanstående värden visar totalen för nätet. För produktspecifika miljövärden hänvisas till E.ON (länk, https://www.eon.se/foeretag/vaerme-och-kyla/for-foretag-som-har-fjarrvarme/miljo-och-fjarrvarme)","Klicka på cellen med länken, högerklicka och välj kopiera, klistra sedan in länken i din webbläsare.",""),"")</f>
        <v/>
      </c>
      <c r="D41" s="187"/>
      <c r="E41" s="187"/>
      <c r="F41" s="187"/>
      <c r="G41" s="187"/>
      <c r="H41" s="187"/>
      <c r="I41" s="187"/>
      <c r="J41" s="187"/>
      <c r="K41" s="187"/>
      <c r="L41" s="187"/>
      <c r="M41" s="286"/>
      <c r="N41" s="187"/>
      <c r="O41" s="282"/>
    </row>
    <row r="42" spans="1:15" ht="20">
      <c r="A42" s="183"/>
      <c r="B42" s="187"/>
      <c r="C42" s="191"/>
      <c r="D42" s="187"/>
      <c r="E42" s="213"/>
      <c r="F42" s="187"/>
      <c r="G42" s="187"/>
      <c r="H42" s="187"/>
      <c r="I42" s="187"/>
      <c r="J42" s="187"/>
      <c r="K42" s="187"/>
      <c r="L42" s="187"/>
      <c r="M42" s="286"/>
      <c r="N42" s="187"/>
      <c r="O42" s="282"/>
    </row>
    <row r="43" spans="1:15">
      <c r="A43" s="183"/>
      <c r="B43" s="187"/>
      <c r="C43" s="187"/>
      <c r="D43" s="187"/>
      <c r="E43" s="187"/>
      <c r="F43" s="187"/>
      <c r="G43" s="187"/>
      <c r="H43" s="187"/>
      <c r="I43" s="187"/>
      <c r="J43" s="187"/>
      <c r="K43" s="187"/>
      <c r="L43" s="187"/>
      <c r="M43" s="187"/>
      <c r="N43" s="187"/>
      <c r="O43" s="282"/>
    </row>
    <row r="44" spans="1:15" ht="15.5">
      <c r="A44" s="183"/>
      <c r="B44" s="187"/>
      <c r="C44" s="287"/>
      <c r="D44" s="287"/>
      <c r="E44" s="287"/>
      <c r="F44" s="287"/>
      <c r="G44" s="287"/>
      <c r="H44" s="187"/>
      <c r="I44" s="187"/>
      <c r="J44" s="187"/>
      <c r="K44" s="214"/>
      <c r="L44" s="187"/>
      <c r="M44" s="187"/>
      <c r="N44" s="187"/>
      <c r="O44" s="282"/>
    </row>
    <row r="45" spans="1:15">
      <c r="A45" s="183"/>
      <c r="B45" s="187"/>
      <c r="C45" s="287"/>
      <c r="D45" s="287"/>
      <c r="E45" s="287"/>
      <c r="F45" s="287"/>
      <c r="G45" s="287"/>
      <c r="H45" s="187"/>
      <c r="I45" s="187"/>
      <c r="J45" s="190" t="s">
        <v>1473</v>
      </c>
      <c r="K45" s="190"/>
      <c r="L45" s="190"/>
      <c r="M45" s="187"/>
      <c r="N45" s="215"/>
      <c r="O45" s="282"/>
    </row>
    <row r="46" spans="1:15" ht="15.5">
      <c r="A46" s="183"/>
      <c r="B46" s="187"/>
      <c r="C46" s="287"/>
      <c r="D46" s="287"/>
      <c r="E46" s="287"/>
      <c r="F46" s="287"/>
      <c r="G46" s="287"/>
      <c r="H46" s="187"/>
      <c r="I46" s="187"/>
      <c r="J46" s="187"/>
      <c r="K46" s="214"/>
      <c r="L46" s="187"/>
      <c r="M46" s="187"/>
      <c r="N46" s="215"/>
    </row>
    <row r="47" spans="1:15" ht="30" customHeight="1">
      <c r="A47" s="183"/>
      <c r="B47" s="187"/>
      <c r="C47" s="287"/>
      <c r="D47" s="287"/>
      <c r="E47" s="287"/>
      <c r="F47" s="287"/>
      <c r="G47" s="287"/>
      <c r="H47" s="187"/>
      <c r="I47" s="187"/>
      <c r="J47" s="335" t="str">
        <f>'Underlag till diagram'!X46</f>
        <v>Återvunnen energi:</v>
      </c>
      <c r="K47" s="335"/>
      <c r="L47" s="335"/>
      <c r="M47" s="288" t="str">
        <f>'Underlag till diagram'!Y46</f>
        <v>ja</v>
      </c>
      <c r="N47" s="216" t="str">
        <f>'Underlag till diagram'!AA46</f>
        <v/>
      </c>
    </row>
    <row r="48" spans="1:15" ht="30" customHeight="1">
      <c r="A48" s="183"/>
      <c r="B48" s="187"/>
      <c r="C48" s="287"/>
      <c r="D48" s="287"/>
      <c r="E48" s="287"/>
      <c r="F48" s="287"/>
      <c r="G48" s="287"/>
      <c r="H48" s="187"/>
      <c r="I48" s="187"/>
      <c r="J48" s="335" t="str">
        <f>'Underlag till diagram'!X47</f>
        <v/>
      </c>
      <c r="K48" s="335"/>
      <c r="L48" s="335"/>
      <c r="M48" s="288" t="str">
        <f>'Underlag till diagram'!Y47</f>
        <v/>
      </c>
      <c r="N48" s="216" t="str">
        <f>'Underlag till diagram'!AA47</f>
        <v/>
      </c>
    </row>
    <row r="49" spans="1:14" ht="30" customHeight="1">
      <c r="A49" s="183"/>
      <c r="B49" s="187"/>
      <c r="C49" s="287"/>
      <c r="D49" s="287"/>
      <c r="E49" s="287"/>
      <c r="F49" s="287"/>
      <c r="G49" s="287"/>
      <c r="H49" s="187"/>
      <c r="I49" s="187"/>
      <c r="J49" s="335" t="str">
        <f>'Underlag till diagram'!X48</f>
        <v/>
      </c>
      <c r="K49" s="335"/>
      <c r="L49" s="335"/>
      <c r="M49" s="288" t="str">
        <f>'Underlag till diagram'!Y48</f>
        <v/>
      </c>
      <c r="N49" s="216" t="str">
        <f>'Underlag till diagram'!AA48</f>
        <v/>
      </c>
    </row>
    <row r="50" spans="1:14" ht="30" customHeight="1">
      <c r="A50" s="183"/>
      <c r="B50" s="187"/>
      <c r="C50" s="287"/>
      <c r="D50" s="287"/>
      <c r="E50" s="287"/>
      <c r="F50" s="287"/>
      <c r="G50" s="287"/>
      <c r="H50" s="187"/>
      <c r="I50" s="187"/>
      <c r="J50" s="335" t="str">
        <f>'Underlag till diagram'!X49</f>
        <v/>
      </c>
      <c r="K50" s="335"/>
      <c r="L50" s="335"/>
      <c r="M50" s="288" t="str">
        <f>'Underlag till diagram'!Y49</f>
        <v/>
      </c>
      <c r="N50" s="216" t="str">
        <f>'Underlag till diagram'!AA49</f>
        <v/>
      </c>
    </row>
    <row r="51" spans="1:14" ht="30" customHeight="1">
      <c r="A51" s="183"/>
      <c r="B51" s="187"/>
      <c r="C51" s="287"/>
      <c r="D51" s="287"/>
      <c r="E51" s="287"/>
      <c r="F51" s="287"/>
      <c r="G51" s="287"/>
      <c r="H51" s="187"/>
      <c r="I51" s="187"/>
      <c r="J51" s="335" t="str">
        <f>'Underlag till diagram'!X50</f>
        <v/>
      </c>
      <c r="K51" s="335"/>
      <c r="L51" s="335"/>
      <c r="M51" s="288" t="str">
        <f>'Underlag till diagram'!Y50</f>
        <v/>
      </c>
      <c r="N51" s="216" t="str">
        <f>'Underlag till diagram'!AA50</f>
        <v/>
      </c>
    </row>
    <row r="52" spans="1:14" ht="30" customHeight="1">
      <c r="A52" s="183"/>
      <c r="B52" s="187"/>
      <c r="C52" s="287"/>
      <c r="D52" s="287"/>
      <c r="E52" s="287"/>
      <c r="F52" s="287"/>
      <c r="G52" s="287"/>
      <c r="H52" s="187"/>
      <c r="I52" s="187"/>
      <c r="J52" s="335" t="str">
        <f>'Underlag till diagram'!X51</f>
        <v/>
      </c>
      <c r="K52" s="335"/>
      <c r="L52" s="335"/>
      <c r="M52" s="288" t="str">
        <f>'Underlag till diagram'!Y51</f>
        <v/>
      </c>
      <c r="N52" s="216" t="str">
        <f>'Underlag till diagram'!AA51</f>
        <v/>
      </c>
    </row>
    <row r="53" spans="1:14" ht="30" customHeight="1">
      <c r="A53" s="183"/>
      <c r="B53" s="187"/>
      <c r="C53" s="287"/>
      <c r="D53" s="287"/>
      <c r="E53" s="287"/>
      <c r="F53" s="287"/>
      <c r="G53" s="287"/>
      <c r="H53" s="187"/>
      <c r="I53" s="187"/>
      <c r="J53" s="335" t="str">
        <f>'Underlag till diagram'!X52</f>
        <v/>
      </c>
      <c r="K53" s="335"/>
      <c r="L53" s="335"/>
      <c r="M53" s="288" t="str">
        <f>'Underlag till diagram'!Y52</f>
        <v/>
      </c>
      <c r="N53" s="216" t="str">
        <f>'Underlag till diagram'!AA52</f>
        <v/>
      </c>
    </row>
    <row r="54" spans="1:14" ht="30" customHeight="1">
      <c r="A54" s="183"/>
      <c r="B54" s="187"/>
      <c r="C54" s="287"/>
      <c r="D54" s="287"/>
      <c r="E54" s="287"/>
      <c r="F54" s="287"/>
      <c r="G54" s="287"/>
      <c r="H54" s="187"/>
      <c r="I54" s="187"/>
      <c r="J54" s="335" t="str">
        <f>'Underlag till diagram'!X53</f>
        <v/>
      </c>
      <c r="K54" s="335"/>
      <c r="L54" s="335"/>
      <c r="M54" s="288" t="str">
        <f>'Underlag till diagram'!Y53</f>
        <v/>
      </c>
      <c r="N54" s="216" t="str">
        <f>'Underlag till diagram'!AA53</f>
        <v/>
      </c>
    </row>
    <row r="55" spans="1:14" ht="30" customHeight="1">
      <c r="A55" s="183"/>
      <c r="B55" s="187"/>
      <c r="C55" s="287"/>
      <c r="D55" s="287"/>
      <c r="E55" s="287"/>
      <c r="F55" s="287"/>
      <c r="G55" s="287"/>
      <c r="H55" s="187"/>
      <c r="I55" s="187"/>
      <c r="J55" s="335" t="str">
        <f>'Underlag till diagram'!X54</f>
        <v/>
      </c>
      <c r="K55" s="335"/>
      <c r="L55" s="335"/>
      <c r="M55" s="288" t="str">
        <f>'Underlag till diagram'!Y54</f>
        <v/>
      </c>
      <c r="N55" s="216" t="str">
        <f>'Underlag till diagram'!AA54</f>
        <v/>
      </c>
    </row>
    <row r="56" spans="1:14" ht="30" customHeight="1">
      <c r="A56" s="183"/>
      <c r="B56" s="187"/>
      <c r="C56" s="287"/>
      <c r="D56" s="287"/>
      <c r="E56" s="287"/>
      <c r="F56" s="287"/>
      <c r="G56" s="287"/>
      <c r="H56" s="187"/>
      <c r="I56" s="187"/>
      <c r="J56" s="335" t="str">
        <f>'Underlag till diagram'!X55</f>
        <v/>
      </c>
      <c r="K56" s="335"/>
      <c r="L56" s="335"/>
      <c r="M56" s="288" t="str">
        <f>'Underlag till diagram'!Y55</f>
        <v/>
      </c>
      <c r="N56" s="216" t="str">
        <f>'Underlag till diagram'!AA55</f>
        <v/>
      </c>
    </row>
    <row r="57" spans="1:14" ht="30" customHeight="1">
      <c r="A57" s="183"/>
      <c r="B57" s="187"/>
      <c r="C57" s="287"/>
      <c r="D57" s="287"/>
      <c r="E57" s="287"/>
      <c r="F57" s="287"/>
      <c r="G57" s="287"/>
      <c r="H57" s="187"/>
      <c r="I57" s="187"/>
      <c r="J57" s="335" t="str">
        <f>'Underlag till diagram'!X56</f>
        <v/>
      </c>
      <c r="K57" s="335"/>
      <c r="L57" s="335"/>
      <c r="M57" s="288" t="str">
        <f>'Underlag till diagram'!Y56</f>
        <v/>
      </c>
      <c r="N57" s="216" t="str">
        <f>'Underlag till diagram'!AA56</f>
        <v/>
      </c>
    </row>
    <row r="58" spans="1:14" ht="30" customHeight="1">
      <c r="A58" s="183"/>
      <c r="B58" s="187"/>
      <c r="C58" s="287"/>
      <c r="D58" s="287"/>
      <c r="E58" s="287"/>
      <c r="F58" s="287"/>
      <c r="G58" s="287"/>
      <c r="H58" s="187"/>
      <c r="I58" s="187"/>
      <c r="J58" s="335" t="str">
        <f>'Underlag till diagram'!X57</f>
        <v/>
      </c>
      <c r="K58" s="335"/>
      <c r="L58" s="335"/>
      <c r="M58" s="288" t="str">
        <f>'Underlag till diagram'!Y57</f>
        <v/>
      </c>
      <c r="N58" s="216" t="str">
        <f>'Underlag till diagram'!AA57</f>
        <v/>
      </c>
    </row>
    <row r="59" spans="1:14" ht="30" customHeight="1">
      <c r="A59" s="183"/>
      <c r="B59" s="187"/>
      <c r="C59" s="287"/>
      <c r="D59" s="287"/>
      <c r="E59" s="287"/>
      <c r="F59" s="287"/>
      <c r="G59" s="287"/>
      <c r="H59" s="187"/>
      <c r="I59" s="187"/>
      <c r="J59" s="335" t="str">
        <f>'Underlag till diagram'!X58</f>
        <v/>
      </c>
      <c r="K59" s="335"/>
      <c r="L59" s="335"/>
      <c r="M59" s="288" t="str">
        <f>'Underlag till diagram'!Y58</f>
        <v/>
      </c>
      <c r="N59" s="216" t="str">
        <f>'Underlag till diagram'!AA58</f>
        <v/>
      </c>
    </row>
    <row r="60" spans="1:14" ht="30" customHeight="1">
      <c r="A60" s="183"/>
      <c r="B60" s="187"/>
      <c r="C60" s="287"/>
      <c r="D60" s="287"/>
      <c r="E60" s="287"/>
      <c r="F60" s="287"/>
      <c r="G60" s="287"/>
      <c r="H60" s="187"/>
      <c r="I60" s="187"/>
      <c r="J60" s="335" t="str">
        <f>'Underlag till diagram'!X59</f>
        <v/>
      </c>
      <c r="K60" s="335"/>
      <c r="L60" s="335"/>
      <c r="M60" s="288" t="str">
        <f>'Underlag till diagram'!Y59</f>
        <v/>
      </c>
      <c r="N60" s="216" t="str">
        <f>'Underlag till diagram'!AA59</f>
        <v/>
      </c>
    </row>
    <row r="61" spans="1:14" ht="30" customHeight="1">
      <c r="A61" s="183"/>
      <c r="B61" s="187"/>
      <c r="C61" s="287"/>
      <c r="D61" s="287"/>
      <c r="E61" s="287"/>
      <c r="F61" s="287"/>
      <c r="G61" s="287"/>
      <c r="H61" s="187"/>
      <c r="I61" s="187"/>
      <c r="J61" s="335" t="str">
        <f>'Underlag till diagram'!X60</f>
        <v/>
      </c>
      <c r="K61" s="335"/>
      <c r="L61" s="335"/>
      <c r="M61" s="288" t="str">
        <f>'Underlag till diagram'!Y60</f>
        <v/>
      </c>
      <c r="N61" s="216" t="str">
        <f>'Underlag till diagram'!AA60</f>
        <v/>
      </c>
    </row>
    <row r="62" spans="1:14" ht="30" customHeight="1">
      <c r="A62" s="183"/>
      <c r="B62" s="187"/>
      <c r="C62" s="287"/>
      <c r="D62" s="287"/>
      <c r="E62" s="287"/>
      <c r="F62" s="287"/>
      <c r="G62" s="287"/>
      <c r="H62" s="187"/>
      <c r="I62" s="187"/>
      <c r="J62" s="335" t="str">
        <f>'Underlag till diagram'!X61</f>
        <v/>
      </c>
      <c r="K62" s="335"/>
      <c r="L62" s="335"/>
      <c r="M62" s="288" t="str">
        <f>'Underlag till diagram'!Y61</f>
        <v/>
      </c>
      <c r="N62" s="216" t="str">
        <f>'Underlag till diagram'!AA61</f>
        <v/>
      </c>
    </row>
    <row r="63" spans="1:14" ht="30" customHeight="1">
      <c r="A63" s="183"/>
      <c r="B63" s="187"/>
      <c r="C63" s="287"/>
      <c r="D63" s="287"/>
      <c r="E63" s="287"/>
      <c r="F63" s="287"/>
      <c r="G63" s="287"/>
      <c r="H63" s="187"/>
      <c r="I63" s="187"/>
      <c r="J63" s="335" t="str">
        <f>'Underlag till diagram'!X62</f>
        <v/>
      </c>
      <c r="K63" s="335"/>
      <c r="L63" s="335"/>
      <c r="M63" s="288" t="str">
        <f>'Underlag till diagram'!Y62</f>
        <v/>
      </c>
      <c r="N63" s="216" t="str">
        <f>'Underlag till diagram'!AA62</f>
        <v/>
      </c>
    </row>
    <row r="64" spans="1:14" ht="30" customHeight="1">
      <c r="A64" s="183"/>
      <c r="B64" s="187"/>
      <c r="C64" s="287"/>
      <c r="D64" s="287"/>
      <c r="E64" s="287"/>
      <c r="F64" s="287"/>
      <c r="G64" s="287"/>
      <c r="H64" s="187"/>
      <c r="I64" s="187"/>
      <c r="J64" s="335" t="str">
        <f>'Underlag till diagram'!X63</f>
        <v/>
      </c>
      <c r="K64" s="335"/>
      <c r="L64" s="335"/>
      <c r="M64" s="288" t="str">
        <f>'Underlag till diagram'!Y63</f>
        <v/>
      </c>
      <c r="N64" s="216" t="str">
        <f>'Underlag till diagram'!AA63</f>
        <v/>
      </c>
    </row>
    <row r="65" spans="1:14" ht="30" customHeight="1">
      <c r="A65" s="183"/>
      <c r="B65" s="187"/>
      <c r="C65" s="287"/>
      <c r="D65" s="287"/>
      <c r="E65" s="287"/>
      <c r="F65" s="287"/>
      <c r="G65" s="287"/>
      <c r="H65" s="187"/>
      <c r="I65" s="187"/>
      <c r="J65" s="335" t="str">
        <f>'Underlag till diagram'!X64</f>
        <v/>
      </c>
      <c r="K65" s="335"/>
      <c r="L65" s="335"/>
      <c r="M65" s="288" t="str">
        <f>'Underlag till diagram'!Y64</f>
        <v/>
      </c>
      <c r="N65" s="216" t="str">
        <f>'Underlag till diagram'!AA64</f>
        <v/>
      </c>
    </row>
    <row r="66" spans="1:14" ht="30" customHeight="1">
      <c r="A66" s="183"/>
      <c r="B66" s="187"/>
      <c r="C66" s="287"/>
      <c r="D66" s="287"/>
      <c r="E66" s="287"/>
      <c r="F66" s="287"/>
      <c r="G66" s="287"/>
      <c r="H66" s="187"/>
      <c r="I66" s="187"/>
      <c r="J66" s="335" t="str">
        <f>'Underlag till diagram'!X65</f>
        <v/>
      </c>
      <c r="K66" s="335"/>
      <c r="L66" s="335"/>
      <c r="M66" s="288" t="str">
        <f>'Underlag till diagram'!Y65</f>
        <v/>
      </c>
      <c r="N66" s="216" t="str">
        <f>'Underlag till diagram'!AA65</f>
        <v/>
      </c>
    </row>
    <row r="67" spans="1:14" ht="30" customHeight="1">
      <c r="A67" s="183"/>
      <c r="B67" s="187"/>
      <c r="C67" s="287"/>
      <c r="D67" s="287"/>
      <c r="E67" s="287"/>
      <c r="F67" s="287"/>
      <c r="G67" s="287"/>
      <c r="H67" s="187"/>
      <c r="I67" s="187"/>
      <c r="J67" s="335" t="str">
        <f>'Underlag till diagram'!X66</f>
        <v/>
      </c>
      <c r="K67" s="335"/>
      <c r="L67" s="335"/>
      <c r="M67" s="288" t="str">
        <f>'Underlag till diagram'!Y66</f>
        <v/>
      </c>
      <c r="N67" s="216" t="str">
        <f>'Underlag till diagram'!AA66</f>
        <v/>
      </c>
    </row>
    <row r="68" spans="1:14" ht="30" customHeight="1">
      <c r="A68" s="183"/>
      <c r="B68" s="192"/>
      <c r="C68" s="287"/>
      <c r="D68" s="287"/>
      <c r="E68" s="287"/>
      <c r="F68" s="287"/>
      <c r="G68" s="287"/>
      <c r="H68" s="192"/>
      <c r="I68" s="192"/>
      <c r="J68" s="335" t="str">
        <f>'Underlag till diagram'!X67</f>
        <v/>
      </c>
      <c r="K68" s="335"/>
      <c r="L68" s="335"/>
      <c r="M68" s="288" t="str">
        <f>'Underlag till diagram'!Y67</f>
        <v/>
      </c>
      <c r="N68" s="216" t="str">
        <f>'Underlag till diagram'!AA67</f>
        <v/>
      </c>
    </row>
    <row r="69" spans="1:14" ht="30" customHeight="1">
      <c r="A69" s="183"/>
      <c r="B69" s="192"/>
      <c r="C69" s="287"/>
      <c r="D69" s="287"/>
      <c r="E69" s="287"/>
      <c r="F69" s="287"/>
      <c r="G69" s="287"/>
      <c r="H69" s="192"/>
      <c r="I69" s="192"/>
      <c r="J69" s="335" t="str">
        <f>'Underlag till diagram'!X68</f>
        <v/>
      </c>
      <c r="K69" s="335"/>
      <c r="L69" s="335"/>
      <c r="M69" s="288" t="str">
        <f>'Underlag till diagram'!Y68</f>
        <v/>
      </c>
      <c r="N69" s="216" t="str">
        <f>'Underlag till diagram'!AA68</f>
        <v/>
      </c>
    </row>
    <row r="70" spans="1:14" ht="30" customHeight="1">
      <c r="A70" s="183"/>
      <c r="B70" s="192"/>
      <c r="C70" s="287"/>
      <c r="D70" s="287"/>
      <c r="E70" s="287"/>
      <c r="F70" s="287"/>
      <c r="G70" s="287"/>
      <c r="H70" s="192"/>
      <c r="I70" s="192"/>
      <c r="J70" s="335" t="str">
        <f>'Underlag till diagram'!X69</f>
        <v/>
      </c>
      <c r="K70" s="335"/>
      <c r="L70" s="335"/>
      <c r="M70" s="288" t="str">
        <f>'Underlag till diagram'!Y69</f>
        <v/>
      </c>
      <c r="N70" s="216" t="str">
        <f>'Underlag till diagram'!AA69</f>
        <v/>
      </c>
    </row>
    <row r="71" spans="1:14" ht="30" customHeight="1">
      <c r="A71" s="183"/>
      <c r="B71" s="192"/>
      <c r="C71" s="287"/>
      <c r="D71" s="287"/>
      <c r="E71" s="287"/>
      <c r="F71" s="287"/>
      <c r="G71" s="287"/>
      <c r="H71" s="192"/>
      <c r="I71" s="192"/>
      <c r="J71" s="335" t="str">
        <f>'Underlag till diagram'!X70</f>
        <v/>
      </c>
      <c r="K71" s="335"/>
      <c r="L71" s="335"/>
      <c r="M71" s="288" t="str">
        <f>'Underlag till diagram'!Y70</f>
        <v/>
      </c>
      <c r="N71" s="216" t="str">
        <f>'Underlag till diagram'!AA70</f>
        <v/>
      </c>
    </row>
    <row r="72" spans="1:14" ht="30" customHeight="1">
      <c r="A72" s="183"/>
      <c r="B72" s="192"/>
      <c r="C72" s="287"/>
      <c r="D72" s="287"/>
      <c r="E72" s="287"/>
      <c r="F72" s="287"/>
      <c r="G72" s="287"/>
      <c r="H72" s="192"/>
      <c r="I72" s="192"/>
      <c r="J72" s="335" t="str">
        <f>'Underlag till diagram'!X71</f>
        <v/>
      </c>
      <c r="K72" s="335"/>
      <c r="L72" s="335"/>
      <c r="M72" s="288" t="str">
        <f>'Underlag till diagram'!Y71</f>
        <v/>
      </c>
      <c r="N72" s="216" t="str">
        <f>'Underlag till diagram'!AA71</f>
        <v/>
      </c>
    </row>
    <row r="73" spans="1:14" ht="30" customHeight="1">
      <c r="B73" s="192"/>
      <c r="C73" s="287"/>
      <c r="D73" s="287"/>
      <c r="E73" s="287"/>
      <c r="F73" s="287"/>
      <c r="G73" s="287"/>
      <c r="H73" s="192"/>
      <c r="I73" s="192"/>
      <c r="J73" s="335" t="str">
        <f>'Underlag till diagram'!X72</f>
        <v/>
      </c>
      <c r="K73" s="335"/>
      <c r="L73" s="335"/>
      <c r="M73" s="288" t="str">
        <f>'Underlag till diagram'!Y72</f>
        <v/>
      </c>
      <c r="N73" s="216" t="str">
        <f>'Underlag till diagram'!AA72</f>
        <v/>
      </c>
    </row>
    <row r="74" spans="1:14" ht="30" customHeight="1">
      <c r="B74" s="192"/>
      <c r="C74" s="217"/>
      <c r="D74" s="217"/>
      <c r="E74" s="287"/>
      <c r="F74" s="192"/>
      <c r="G74" s="192"/>
      <c r="H74" s="192"/>
      <c r="I74" s="192"/>
      <c r="J74" s="335" t="str">
        <f>'Underlag till diagram'!X73</f>
        <v/>
      </c>
      <c r="K74" s="335"/>
      <c r="L74" s="335"/>
      <c r="M74" s="288" t="str">
        <f>'Underlag till diagram'!Y73</f>
        <v/>
      </c>
      <c r="N74" s="216" t="str">
        <f>'Underlag till diagram'!AA73</f>
        <v/>
      </c>
    </row>
    <row r="75" spans="1:14" ht="30" customHeight="1">
      <c r="B75" s="192"/>
      <c r="C75" s="217"/>
      <c r="D75" s="217"/>
      <c r="E75" s="287"/>
      <c r="F75" s="192"/>
      <c r="G75" s="192"/>
      <c r="H75" s="192"/>
      <c r="I75" s="192"/>
      <c r="J75" s="335" t="str">
        <f>'Underlag till diagram'!X74</f>
        <v/>
      </c>
      <c r="K75" s="335"/>
      <c r="L75" s="335"/>
      <c r="M75" s="288" t="str">
        <f>'Underlag till diagram'!Y74</f>
        <v/>
      </c>
      <c r="N75" s="216" t="str">
        <f>'Underlag till diagram'!AA74</f>
        <v/>
      </c>
    </row>
    <row r="76" spans="1:14" ht="30" customHeight="1">
      <c r="B76" s="192"/>
      <c r="C76" s="217"/>
      <c r="D76" s="217"/>
      <c r="E76" s="287"/>
      <c r="F76" s="192"/>
      <c r="G76" s="192"/>
      <c r="H76" s="192"/>
      <c r="I76" s="192"/>
      <c r="J76" s="335" t="str">
        <f>'Underlag till diagram'!X75</f>
        <v/>
      </c>
      <c r="K76" s="335"/>
      <c r="L76" s="335"/>
      <c r="M76" s="288" t="str">
        <f>'Underlag till diagram'!Y75</f>
        <v/>
      </c>
      <c r="N76" s="216" t="str">
        <f>'Underlag till diagram'!AA75</f>
        <v/>
      </c>
    </row>
    <row r="77" spans="1:14">
      <c r="B77" s="192"/>
      <c r="C77" s="192"/>
      <c r="D77" s="192"/>
      <c r="E77" s="192"/>
      <c r="F77" s="192"/>
      <c r="G77" s="192"/>
      <c r="H77" s="192"/>
      <c r="I77" s="192"/>
      <c r="J77" s="192"/>
      <c r="K77" s="192"/>
      <c r="L77" s="192"/>
      <c r="M77" s="192"/>
      <c r="N77" s="287"/>
    </row>
    <row r="78" spans="1:14">
      <c r="B78" s="289" t="s">
        <v>1474</v>
      </c>
      <c r="C78" s="290" t="str">
        <f>IF('Underlag till diagram'!D2="ja","","x")</f>
        <v/>
      </c>
      <c r="D78" s="291"/>
    </row>
    <row r="79" spans="1:14">
      <c r="B79" s="284" t="s">
        <v>1475</v>
      </c>
      <c r="C79" s="284" t="str">
        <f>IF('Underlag till diagram'!$K$4="nej","x","")</f>
        <v>x</v>
      </c>
      <c r="D79" s="291"/>
    </row>
    <row r="80" spans="1:14">
      <c r="B80" s="291"/>
      <c r="C80" s="291"/>
      <c r="D80" s="291"/>
    </row>
    <row r="81" spans="2:4">
      <c r="B81" s="291"/>
      <c r="C81" s="291"/>
      <c r="D81" s="291"/>
    </row>
  </sheetData>
  <sheetProtection algorithmName="SHA-512" hashValue="G8OxHYiPYl0DtuIqOROHBKWUMCUpveBUB6BR9iMHlTPGC999msSAN2IAnMeXs6a7QLQ1b6P1YOt4HjsBpxhEdg==" saltValue="ocklEXJg227H5Ty64Bg7NA==" spinCount="100000" sheet="1" objects="1" scenarios="1"/>
  <protectedRanges>
    <protectedRange sqref="B7:E7 B4:E4" name="Område1"/>
  </protectedRanges>
  <mergeCells count="41">
    <mergeCell ref="J47:L47"/>
    <mergeCell ref="B4:E4"/>
    <mergeCell ref="B7:E7"/>
    <mergeCell ref="E14:F14"/>
    <mergeCell ref="H14:I14"/>
    <mergeCell ref="E17:F17"/>
    <mergeCell ref="C22:D22"/>
    <mergeCell ref="C23:D23"/>
    <mergeCell ref="C26:D26"/>
    <mergeCell ref="G32:K32"/>
    <mergeCell ref="G38:L38"/>
    <mergeCell ref="G39:L39"/>
    <mergeCell ref="J59:L59"/>
    <mergeCell ref="J48:L48"/>
    <mergeCell ref="J49:L49"/>
    <mergeCell ref="J50:L50"/>
    <mergeCell ref="J51:L51"/>
    <mergeCell ref="J52:L52"/>
    <mergeCell ref="J53:L53"/>
    <mergeCell ref="J54:L54"/>
    <mergeCell ref="J55:L55"/>
    <mergeCell ref="J56:L56"/>
    <mergeCell ref="J57:L57"/>
    <mergeCell ref="J58:L58"/>
    <mergeCell ref="J71:L71"/>
    <mergeCell ref="J60:L60"/>
    <mergeCell ref="J61:L61"/>
    <mergeCell ref="J62:L62"/>
    <mergeCell ref="J63:L63"/>
    <mergeCell ref="J64:L64"/>
    <mergeCell ref="J65:L65"/>
    <mergeCell ref="J66:L66"/>
    <mergeCell ref="J67:L67"/>
    <mergeCell ref="J68:L68"/>
    <mergeCell ref="J69:L69"/>
    <mergeCell ref="J70:L70"/>
    <mergeCell ref="J72:L72"/>
    <mergeCell ref="J73:L73"/>
    <mergeCell ref="J74:L74"/>
    <mergeCell ref="J75:L75"/>
    <mergeCell ref="J76:L76"/>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showInputMessage="1" showErrorMessage="1" errorTitle="Ogiltigt namn" error="Välj ett nät ur listan" sqref="L4" xr:uid="{E80121C0-45B4-4608-BE30-DA6B158AE470}"/>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xr:uid="{78C24725-3B2F-4D81-8F35-F6F788DBF055}">
      <formula1>Lista_publicering</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6F1ED2-575D-4C57-85F1-88109DB51BFA}">
          <x14:formula1>
            <xm:f>'Miljövärden för publ företag'!$N$4:$N$134</xm:f>
          </x14:formula1>
          <xm:sqref>B4:E4</xm:sqref>
        </x14:dataValidation>
        <x14:dataValidation type="list" allowBlank="1" showInputMessage="1" showErrorMessage="1" xr:uid="{7744D6FA-31A6-4583-B2FD-6D461EDEEA4D}">
          <x14:formula1>
            <xm:f>'Miljövärden för publ företag'!$S$4:$S$70</xm:f>
          </x14:formula1>
          <xm:sqref>B7:E7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CDE1F-7B71-4B58-AF94-406B9EA3ED47}">
  <sheetPr codeName="Blad21">
    <tabColor theme="7" tint="0.59999389629810485"/>
  </sheetPr>
  <dimension ref="A1:E25"/>
  <sheetViews>
    <sheetView workbookViewId="0">
      <selection activeCell="L18" sqref="L18"/>
    </sheetView>
  </sheetViews>
  <sheetFormatPr defaultColWidth="9.1796875" defaultRowHeight="14.5"/>
  <cols>
    <col min="1" max="1" width="45.1796875" style="40" bestFit="1" customWidth="1"/>
    <col min="2" max="2" width="19" style="40" customWidth="1"/>
    <col min="3" max="3" width="18.54296875" style="40" customWidth="1"/>
    <col min="4" max="4" width="23.1796875" style="40" customWidth="1"/>
    <col min="5" max="5" width="14.26953125" style="40" customWidth="1"/>
    <col min="6" max="16384" width="9.1796875" style="40"/>
  </cols>
  <sheetData>
    <row r="1" spans="1:5" s="37" customFormat="1" ht="43.5">
      <c r="A1" s="34"/>
      <c r="B1" s="35" t="s">
        <v>1257</v>
      </c>
      <c r="C1" s="35" t="s">
        <v>1258</v>
      </c>
      <c r="D1" s="35" t="s">
        <v>1259</v>
      </c>
      <c r="E1" s="36" t="s">
        <v>1260</v>
      </c>
    </row>
    <row r="2" spans="1:5">
      <c r="A2" s="38" t="s">
        <v>1261</v>
      </c>
      <c r="B2" s="38">
        <v>1.1499999999999999</v>
      </c>
      <c r="C2" s="39">
        <v>370</v>
      </c>
      <c r="D2" s="39">
        <v>14</v>
      </c>
      <c r="E2" s="38">
        <v>1</v>
      </c>
    </row>
    <row r="3" spans="1:5">
      <c r="A3" s="41" t="s">
        <v>1262</v>
      </c>
      <c r="B3" s="41">
        <v>1.1100000000000001</v>
      </c>
      <c r="C3" s="42">
        <v>268</v>
      </c>
      <c r="D3" s="42">
        <v>22</v>
      </c>
      <c r="E3" s="41">
        <v>1</v>
      </c>
    </row>
    <row r="4" spans="1:5">
      <c r="A4" s="41" t="s">
        <v>1263</v>
      </c>
      <c r="B4" s="41">
        <v>1.1100000000000001</v>
      </c>
      <c r="C4" s="42">
        <v>275</v>
      </c>
      <c r="D4" s="42">
        <v>22</v>
      </c>
      <c r="E4" s="41">
        <v>1</v>
      </c>
    </row>
    <row r="5" spans="1:5">
      <c r="A5" s="41" t="s">
        <v>672</v>
      </c>
      <c r="B5" s="41">
        <v>1.1100000000000001</v>
      </c>
      <c r="C5" s="42">
        <v>275</v>
      </c>
      <c r="D5" s="42">
        <v>22</v>
      </c>
      <c r="E5" s="41">
        <v>1</v>
      </c>
    </row>
    <row r="6" spans="1:5">
      <c r="A6" s="41" t="s">
        <v>701</v>
      </c>
      <c r="B6" s="41">
        <v>1.0900000000000001</v>
      </c>
      <c r="C6" s="42">
        <v>205</v>
      </c>
      <c r="D6" s="42">
        <v>45</v>
      </c>
      <c r="E6" s="41">
        <v>1</v>
      </c>
    </row>
    <row r="7" spans="1:5">
      <c r="A7" s="41" t="s">
        <v>1264</v>
      </c>
      <c r="B7" s="41">
        <v>1.1100000000000001</v>
      </c>
      <c r="C7" s="42">
        <v>275</v>
      </c>
      <c r="D7" s="42">
        <v>22</v>
      </c>
      <c r="E7" s="41">
        <v>1</v>
      </c>
    </row>
    <row r="8" spans="1:5">
      <c r="A8" s="41" t="s">
        <v>1265</v>
      </c>
      <c r="B8" s="41">
        <v>0</v>
      </c>
      <c r="C8" s="42">
        <v>0</v>
      </c>
      <c r="D8" s="42">
        <v>0</v>
      </c>
      <c r="E8" s="41">
        <v>0</v>
      </c>
    </row>
    <row r="9" spans="1:5">
      <c r="A9" s="41" t="s">
        <v>655</v>
      </c>
      <c r="B9" s="41">
        <v>0.04</v>
      </c>
      <c r="C9" s="43">
        <v>132.1</v>
      </c>
      <c r="D9" s="42">
        <v>3</v>
      </c>
      <c r="E9" s="41">
        <v>0</v>
      </c>
    </row>
    <row r="10" spans="1:5">
      <c r="A10" s="41" t="s">
        <v>674</v>
      </c>
      <c r="B10" s="41">
        <v>0.15</v>
      </c>
      <c r="C10" s="43">
        <v>0.2</v>
      </c>
      <c r="D10" s="42">
        <v>12</v>
      </c>
      <c r="E10" s="41">
        <v>0</v>
      </c>
    </row>
    <row r="11" spans="1:5">
      <c r="A11" s="41" t="s">
        <v>1266</v>
      </c>
      <c r="B11" s="41">
        <v>0</v>
      </c>
      <c r="C11" s="42">
        <v>0</v>
      </c>
      <c r="D11" s="42">
        <v>0</v>
      </c>
      <c r="E11" s="41">
        <v>0</v>
      </c>
    </row>
    <row r="12" spans="1:5">
      <c r="A12" s="41" t="s">
        <v>659</v>
      </c>
      <c r="B12" s="41">
        <v>1.05</v>
      </c>
      <c r="C12" s="42">
        <v>4</v>
      </c>
      <c r="D12" s="42">
        <v>34</v>
      </c>
      <c r="E12" s="41">
        <v>0</v>
      </c>
    </row>
    <row r="13" spans="1:5">
      <c r="A13" s="41" t="s">
        <v>651</v>
      </c>
      <c r="B13" s="41">
        <v>0.03</v>
      </c>
      <c r="C13" s="42">
        <v>4</v>
      </c>
      <c r="D13" s="42">
        <v>7</v>
      </c>
      <c r="E13" s="41">
        <v>0</v>
      </c>
    </row>
    <row r="14" spans="1:5">
      <c r="A14" s="41" t="s">
        <v>1267</v>
      </c>
      <c r="B14" s="41">
        <v>0.05</v>
      </c>
      <c r="C14" s="42">
        <v>4</v>
      </c>
      <c r="D14" s="42">
        <v>3</v>
      </c>
      <c r="E14" s="41">
        <v>0</v>
      </c>
    </row>
    <row r="15" spans="1:5">
      <c r="A15" s="41" t="s">
        <v>1268</v>
      </c>
      <c r="B15" s="41">
        <v>0.11</v>
      </c>
      <c r="C15" s="42">
        <v>4</v>
      </c>
      <c r="D15" s="42">
        <v>14</v>
      </c>
      <c r="E15" s="41">
        <v>0</v>
      </c>
    </row>
    <row r="16" spans="1:5">
      <c r="A16" s="41" t="s">
        <v>663</v>
      </c>
      <c r="B16" s="41">
        <v>0.04</v>
      </c>
      <c r="C16" s="42">
        <v>1</v>
      </c>
      <c r="D16" s="42">
        <v>4</v>
      </c>
      <c r="E16" s="41">
        <v>0</v>
      </c>
    </row>
    <row r="17" spans="1:5">
      <c r="A17" s="41" t="s">
        <v>717</v>
      </c>
      <c r="B17" s="41">
        <v>0.04</v>
      </c>
      <c r="C17" s="42">
        <v>1</v>
      </c>
      <c r="D17" s="42">
        <v>4</v>
      </c>
      <c r="E17" s="41">
        <v>0</v>
      </c>
    </row>
    <row r="18" spans="1:5">
      <c r="A18" s="41" t="s">
        <v>1269</v>
      </c>
      <c r="B18" s="41">
        <v>1.05</v>
      </c>
      <c r="C18" s="42">
        <v>4</v>
      </c>
      <c r="D18" s="42">
        <v>34</v>
      </c>
      <c r="E18" s="41">
        <v>0</v>
      </c>
    </row>
    <row r="19" spans="1:5">
      <c r="A19" s="41" t="s">
        <v>1270</v>
      </c>
      <c r="B19" s="41">
        <v>1.02</v>
      </c>
      <c r="C19" s="43">
        <v>379.7</v>
      </c>
      <c r="D19" s="42">
        <v>39</v>
      </c>
      <c r="E19" s="41">
        <v>0</v>
      </c>
    </row>
    <row r="20" spans="1:5">
      <c r="A20" s="41" t="s">
        <v>1271</v>
      </c>
      <c r="B20" s="41">
        <v>0</v>
      </c>
      <c r="C20" s="42">
        <v>0</v>
      </c>
      <c r="D20" s="42">
        <v>0</v>
      </c>
      <c r="E20" s="41">
        <v>0</v>
      </c>
    </row>
    <row r="21" spans="1:5">
      <c r="A21" s="41" t="s">
        <v>1272</v>
      </c>
      <c r="B21" s="44">
        <v>2.46</v>
      </c>
      <c r="C21" s="45">
        <v>338.5</v>
      </c>
      <c r="D21" s="45"/>
      <c r="E21" s="46">
        <v>0.47</v>
      </c>
    </row>
    <row r="22" spans="1:5">
      <c r="A22" s="47" t="s">
        <v>1273</v>
      </c>
      <c r="B22" s="47">
        <v>1.1100000000000001</v>
      </c>
      <c r="C22" s="48">
        <v>275</v>
      </c>
      <c r="D22" s="48">
        <v>22</v>
      </c>
      <c r="E22" s="47">
        <v>0</v>
      </c>
    </row>
    <row r="24" spans="1:5">
      <c r="A24" s="40" t="s">
        <v>1275</v>
      </c>
    </row>
    <row r="25" spans="1:5">
      <c r="A25" s="49" t="s">
        <v>1274</v>
      </c>
    </row>
  </sheetData>
  <hyperlinks>
    <hyperlink ref="A25" r:id="rId1" display="https://www.energiforetagen.se/globalassets/energiforetagen/statistik/fjarrvarme/miljovardering-av-fjarrvarme/hjalp-vid-berakning/vmk-overnskommelse-2020.pdf" xr:uid="{E028264F-B80B-4D84-89D6-2A6257A5A47D}"/>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C6AFE-1F99-4BB1-9344-71DCC0BAFA43}">
  <sheetPr codeName="Blad1">
    <tabColor theme="7" tint="0.59999389629810485"/>
  </sheetPr>
  <dimension ref="A1:I60"/>
  <sheetViews>
    <sheetView topLeftCell="A13" workbookViewId="0">
      <selection activeCell="B77" sqref="B77"/>
    </sheetView>
  </sheetViews>
  <sheetFormatPr defaultRowHeight="14.5"/>
  <cols>
    <col min="1" max="1" width="39.54296875" bestFit="1" customWidth="1"/>
    <col min="2" max="2" width="24.26953125" bestFit="1" customWidth="1"/>
    <col min="3" max="3" width="52.1796875" bestFit="1" customWidth="1"/>
  </cols>
  <sheetData>
    <row r="1" spans="1:5">
      <c r="A1" s="294" t="s">
        <v>1558</v>
      </c>
    </row>
    <row r="2" spans="1:5" s="295" customFormat="1">
      <c r="A2" s="295" t="s">
        <v>0</v>
      </c>
      <c r="B2" s="295" t="s">
        <v>1</v>
      </c>
      <c r="C2" s="295" t="s">
        <v>738</v>
      </c>
      <c r="D2" s="295" t="s">
        <v>1559</v>
      </c>
      <c r="E2" s="295" t="s">
        <v>1238</v>
      </c>
    </row>
    <row r="3" spans="1:5">
      <c r="A3" s="2" t="s">
        <v>73</v>
      </c>
      <c r="B3" s="2" t="s">
        <v>74</v>
      </c>
      <c r="C3" t="s">
        <v>75</v>
      </c>
      <c r="D3" s="302">
        <v>13.973000000000001</v>
      </c>
    </row>
    <row r="4" spans="1:5">
      <c r="A4" s="2" t="s">
        <v>94</v>
      </c>
      <c r="B4" s="2" t="s">
        <v>97</v>
      </c>
      <c r="C4" t="s">
        <v>98</v>
      </c>
      <c r="D4" s="32">
        <v>29.8</v>
      </c>
    </row>
    <row r="5" spans="1:5">
      <c r="A5" s="2" t="s">
        <v>127</v>
      </c>
      <c r="B5" s="2" t="s">
        <v>129</v>
      </c>
      <c r="C5" t="s">
        <v>130</v>
      </c>
      <c r="D5" s="302">
        <v>31.36</v>
      </c>
    </row>
    <row r="6" spans="1:5">
      <c r="A6" s="2" t="s">
        <v>148</v>
      </c>
      <c r="B6" s="2" t="s">
        <v>150</v>
      </c>
      <c r="C6" t="s">
        <v>92</v>
      </c>
      <c r="D6" s="302">
        <v>88.691999999999993</v>
      </c>
    </row>
    <row r="7" spans="1:5">
      <c r="A7" s="2" t="s">
        <v>169</v>
      </c>
      <c r="B7" s="2" t="s">
        <v>170</v>
      </c>
      <c r="C7" t="s">
        <v>781</v>
      </c>
      <c r="D7" s="302">
        <v>53.79</v>
      </c>
      <c r="E7" t="s">
        <v>1564</v>
      </c>
    </row>
    <row r="8" spans="1:5">
      <c r="A8" s="2" t="s">
        <v>217</v>
      </c>
      <c r="B8" s="2" t="s">
        <v>218</v>
      </c>
      <c r="C8" t="s">
        <v>22</v>
      </c>
      <c r="D8" s="302">
        <v>133.66</v>
      </c>
    </row>
    <row r="9" spans="1:5">
      <c r="A9" s="2" t="s">
        <v>222</v>
      </c>
      <c r="B9" s="2" t="s">
        <v>226</v>
      </c>
      <c r="C9" t="s">
        <v>22</v>
      </c>
      <c r="D9" s="302">
        <v>35.700000000000003</v>
      </c>
    </row>
    <row r="10" spans="1:5">
      <c r="A10" s="2" t="s">
        <v>227</v>
      </c>
      <c r="B10" s="2" t="s">
        <v>228</v>
      </c>
      <c r="C10" t="s">
        <v>800</v>
      </c>
      <c r="D10" s="302">
        <v>26.56</v>
      </c>
    </row>
    <row r="11" spans="1:5">
      <c r="A11" s="2" t="s">
        <v>279</v>
      </c>
      <c r="B11" s="2" t="s">
        <v>280</v>
      </c>
      <c r="C11" t="s">
        <v>815</v>
      </c>
      <c r="D11" s="302">
        <v>89.1</v>
      </c>
    </row>
    <row r="12" spans="1:5">
      <c r="A12" s="2" t="s">
        <v>289</v>
      </c>
      <c r="B12" s="2" t="s">
        <v>290</v>
      </c>
      <c r="C12" t="s">
        <v>291</v>
      </c>
      <c r="D12" s="302">
        <v>26.89</v>
      </c>
    </row>
    <row r="13" spans="1:5">
      <c r="A13" s="2" t="s">
        <v>320</v>
      </c>
      <c r="B13" s="2" t="s">
        <v>321</v>
      </c>
      <c r="C13" t="s">
        <v>98</v>
      </c>
      <c r="D13" s="302">
        <v>406.798</v>
      </c>
    </row>
    <row r="14" spans="1:5">
      <c r="A14" s="2" t="s">
        <v>341</v>
      </c>
      <c r="B14" s="2" t="s">
        <v>342</v>
      </c>
      <c r="C14" t="s">
        <v>291</v>
      </c>
      <c r="D14" s="32">
        <v>155.08000000000001</v>
      </c>
    </row>
    <row r="15" spans="1:5">
      <c r="A15" s="2" t="s">
        <v>391</v>
      </c>
      <c r="B15" s="2" t="s">
        <v>392</v>
      </c>
      <c r="C15" t="s">
        <v>98</v>
      </c>
      <c r="D15" s="299">
        <v>290.928</v>
      </c>
    </row>
    <row r="16" spans="1:5">
      <c r="A16" s="2" t="s">
        <v>393</v>
      </c>
      <c r="B16" s="2" t="s">
        <v>394</v>
      </c>
      <c r="C16" t="s">
        <v>1557</v>
      </c>
      <c r="D16" s="302">
        <v>5.5250000000000004</v>
      </c>
      <c r="E16" t="s">
        <v>1565</v>
      </c>
    </row>
    <row r="17" spans="1:8">
      <c r="A17" s="2" t="s">
        <v>393</v>
      </c>
      <c r="B17" s="2" t="s">
        <v>410</v>
      </c>
      <c r="C17" t="s">
        <v>840</v>
      </c>
      <c r="D17" s="302">
        <v>12.2</v>
      </c>
    </row>
    <row r="18" spans="1:8">
      <c r="A18" s="2" t="s">
        <v>393</v>
      </c>
      <c r="B18" s="2" t="s">
        <v>428</v>
      </c>
      <c r="C18" t="s">
        <v>841</v>
      </c>
      <c r="D18" s="299">
        <v>14</v>
      </c>
      <c r="E18" t="s">
        <v>1573</v>
      </c>
    </row>
    <row r="19" spans="1:8">
      <c r="A19" s="2" t="s">
        <v>478</v>
      </c>
      <c r="B19" s="2" t="s">
        <v>479</v>
      </c>
      <c r="C19" t="s">
        <v>98</v>
      </c>
      <c r="D19" s="302">
        <v>110.27500000000001</v>
      </c>
    </row>
    <row r="20" spans="1:8">
      <c r="A20" s="2" t="s">
        <v>482</v>
      </c>
      <c r="B20" s="2" t="s">
        <v>486</v>
      </c>
      <c r="C20" t="s">
        <v>848</v>
      </c>
      <c r="D20" s="302">
        <v>0.11</v>
      </c>
    </row>
    <row r="21" spans="1:8">
      <c r="A21" s="2" t="s">
        <v>505</v>
      </c>
      <c r="B21" s="2" t="s">
        <v>506</v>
      </c>
      <c r="C21" t="s">
        <v>507</v>
      </c>
      <c r="D21" s="302">
        <v>50.6</v>
      </c>
    </row>
    <row r="22" spans="1:8">
      <c r="A22" s="2" t="s">
        <v>537</v>
      </c>
      <c r="B22" s="2" t="s">
        <v>548</v>
      </c>
      <c r="C22" t="s">
        <v>863</v>
      </c>
      <c r="D22" s="302">
        <v>7.8</v>
      </c>
    </row>
    <row r="23" spans="1:8">
      <c r="A23" s="2" t="s">
        <v>615</v>
      </c>
      <c r="B23" s="2" t="s">
        <v>616</v>
      </c>
      <c r="C23" t="s">
        <v>881</v>
      </c>
      <c r="D23" s="302">
        <v>31.92</v>
      </c>
    </row>
    <row r="24" spans="1:8">
      <c r="A24" t="s">
        <v>1560</v>
      </c>
      <c r="B24" t="s">
        <v>459</v>
      </c>
      <c r="C24" t="s">
        <v>1561</v>
      </c>
      <c r="D24" s="296">
        <v>249.935</v>
      </c>
    </row>
    <row r="25" spans="1:8">
      <c r="A25" t="s">
        <v>1560</v>
      </c>
      <c r="B25" t="s">
        <v>459</v>
      </c>
      <c r="C25" t="s">
        <v>1562</v>
      </c>
      <c r="D25" s="302">
        <v>1.1830000000000001</v>
      </c>
    </row>
    <row r="26" spans="1:8">
      <c r="A26" s="144" t="s">
        <v>1560</v>
      </c>
      <c r="B26" s="144" t="s">
        <v>459</v>
      </c>
      <c r="C26" s="144" t="s">
        <v>1563</v>
      </c>
      <c r="D26" s="297">
        <v>549.13400000000001</v>
      </c>
      <c r="E26" s="303" t="s">
        <v>1572</v>
      </c>
    </row>
    <row r="27" spans="1:8">
      <c r="A27" s="140" t="s">
        <v>1566</v>
      </c>
      <c r="D27">
        <f>SUM(D3:D26)-D26-D18-D15</f>
        <v>1560.951</v>
      </c>
      <c r="E27">
        <f>D27-D24-D14-D4</f>
        <v>1126.1360000000002</v>
      </c>
    </row>
    <row r="31" spans="1:8">
      <c r="A31" s="294" t="s">
        <v>1567</v>
      </c>
    </row>
    <row r="32" spans="1:8">
      <c r="A32" s="295" t="s">
        <v>0</v>
      </c>
      <c r="B32" s="295" t="s">
        <v>1</v>
      </c>
      <c r="C32" s="295" t="s">
        <v>13</v>
      </c>
      <c r="D32" s="295" t="s">
        <v>14</v>
      </c>
      <c r="E32" s="295" t="s">
        <v>15</v>
      </c>
      <c r="F32" s="295" t="s">
        <v>16</v>
      </c>
      <c r="G32" s="295" t="s">
        <v>17</v>
      </c>
      <c r="H32" s="295" t="s">
        <v>18</v>
      </c>
    </row>
    <row r="33" spans="1:8">
      <c r="A33" s="2" t="s">
        <v>73</v>
      </c>
      <c r="B33" s="2" t="s">
        <v>74</v>
      </c>
      <c r="C33" t="s">
        <v>75</v>
      </c>
      <c r="D33" s="302">
        <v>31.34</v>
      </c>
      <c r="E33" t="s">
        <v>21</v>
      </c>
      <c r="F33" t="s">
        <v>21</v>
      </c>
      <c r="G33" t="s">
        <v>21</v>
      </c>
      <c r="H33" t="s">
        <v>21</v>
      </c>
    </row>
    <row r="34" spans="1:8">
      <c r="A34" s="2" t="s">
        <v>94</v>
      </c>
      <c r="B34" s="2" t="s">
        <v>97</v>
      </c>
      <c r="C34" t="s">
        <v>98</v>
      </c>
      <c r="D34" s="32">
        <v>275.7</v>
      </c>
      <c r="E34" t="s">
        <v>99</v>
      </c>
      <c r="F34">
        <v>60.628</v>
      </c>
      <c r="G34" t="s">
        <v>22</v>
      </c>
      <c r="H34" t="s">
        <v>21</v>
      </c>
    </row>
    <row r="35" spans="1:8">
      <c r="A35" s="2" t="s">
        <v>127</v>
      </c>
      <c r="B35" s="2" t="s">
        <v>129</v>
      </c>
      <c r="C35" t="s">
        <v>130</v>
      </c>
      <c r="D35" s="302">
        <v>14</v>
      </c>
      <c r="E35" t="s">
        <v>22</v>
      </c>
      <c r="F35" t="s">
        <v>21</v>
      </c>
      <c r="G35" t="s">
        <v>22</v>
      </c>
      <c r="H35" t="s">
        <v>21</v>
      </c>
    </row>
    <row r="36" spans="1:8">
      <c r="A36" s="2" t="s">
        <v>148</v>
      </c>
      <c r="B36" s="2" t="s">
        <v>150</v>
      </c>
      <c r="C36" t="s">
        <v>151</v>
      </c>
      <c r="D36" s="302">
        <v>36.4848</v>
      </c>
      <c r="E36" t="s">
        <v>152</v>
      </c>
      <c r="F36" s="302">
        <v>26.888000000000002</v>
      </c>
      <c r="G36" t="s">
        <v>153</v>
      </c>
      <c r="H36" s="32">
        <v>170.9</v>
      </c>
    </row>
    <row r="37" spans="1:8">
      <c r="A37" s="2" t="s">
        <v>210</v>
      </c>
      <c r="B37" s="2" t="s">
        <v>211</v>
      </c>
      <c r="C37" t="s">
        <v>22</v>
      </c>
      <c r="D37" s="302">
        <v>53.7</v>
      </c>
      <c r="E37" t="s">
        <v>22</v>
      </c>
      <c r="F37" t="s">
        <v>21</v>
      </c>
      <c r="G37" t="s">
        <v>22</v>
      </c>
      <c r="H37" t="s">
        <v>21</v>
      </c>
    </row>
    <row r="38" spans="1:8">
      <c r="A38" s="2" t="s">
        <v>217</v>
      </c>
      <c r="B38" s="2" t="s">
        <v>218</v>
      </c>
      <c r="C38" t="s">
        <v>219</v>
      </c>
      <c r="D38" s="302">
        <v>9.4610000000000003</v>
      </c>
      <c r="E38" t="s">
        <v>220</v>
      </c>
      <c r="F38" s="302">
        <v>18.216999999999999</v>
      </c>
      <c r="G38" t="s">
        <v>22</v>
      </c>
      <c r="H38" t="s">
        <v>21</v>
      </c>
    </row>
    <row r="39" spans="1:8">
      <c r="A39" s="2" t="s">
        <v>227</v>
      </c>
      <c r="B39" s="2" t="s">
        <v>228</v>
      </c>
      <c r="C39" t="s">
        <v>229</v>
      </c>
      <c r="D39" s="302">
        <v>13.7</v>
      </c>
      <c r="E39" t="s">
        <v>230</v>
      </c>
      <c r="F39" s="302">
        <v>39.4</v>
      </c>
      <c r="G39" t="s">
        <v>92</v>
      </c>
      <c r="H39" t="s">
        <v>21</v>
      </c>
    </row>
    <row r="40" spans="1:8">
      <c r="A40" s="2" t="s">
        <v>263</v>
      </c>
      <c r="B40" s="2" t="s">
        <v>264</v>
      </c>
      <c r="C40" t="s">
        <v>265</v>
      </c>
      <c r="D40" s="302">
        <v>12.3</v>
      </c>
      <c r="E40" t="s">
        <v>22</v>
      </c>
      <c r="F40" t="s">
        <v>21</v>
      </c>
      <c r="G40" t="s">
        <v>22</v>
      </c>
      <c r="H40" t="s">
        <v>21</v>
      </c>
    </row>
    <row r="41" spans="1:8">
      <c r="A41" s="2" t="s">
        <v>279</v>
      </c>
      <c r="B41" s="2" t="s">
        <v>280</v>
      </c>
      <c r="C41" t="s">
        <v>281</v>
      </c>
      <c r="D41" s="302">
        <v>0.11</v>
      </c>
      <c r="E41" t="s">
        <v>92</v>
      </c>
      <c r="F41" t="s">
        <v>21</v>
      </c>
      <c r="G41" t="s">
        <v>92</v>
      </c>
      <c r="H41" t="s">
        <v>21</v>
      </c>
    </row>
    <row r="42" spans="1:8">
      <c r="A42" s="2" t="s">
        <v>289</v>
      </c>
      <c r="B42" s="2" t="s">
        <v>290</v>
      </c>
      <c r="C42" t="s">
        <v>291</v>
      </c>
      <c r="D42" s="302">
        <v>88.692999999999998</v>
      </c>
      <c r="E42" t="s">
        <v>22</v>
      </c>
      <c r="F42" t="s">
        <v>21</v>
      </c>
      <c r="G42" t="s">
        <v>22</v>
      </c>
      <c r="H42" t="s">
        <v>21</v>
      </c>
    </row>
    <row r="43" spans="1:8">
      <c r="A43" s="2" t="s">
        <v>294</v>
      </c>
      <c r="B43" s="2" t="s">
        <v>304</v>
      </c>
      <c r="C43" t="s">
        <v>305</v>
      </c>
      <c r="D43" s="299">
        <v>36.795999999999999</v>
      </c>
      <c r="E43" t="s">
        <v>22</v>
      </c>
      <c r="F43" t="s">
        <v>21</v>
      </c>
      <c r="G43" t="s">
        <v>22</v>
      </c>
      <c r="H43" t="s">
        <v>21</v>
      </c>
    </row>
    <row r="44" spans="1:8">
      <c r="A44" s="2" t="s">
        <v>320</v>
      </c>
      <c r="B44" s="2" t="s">
        <v>321</v>
      </c>
      <c r="C44" t="s">
        <v>98</v>
      </c>
      <c r="D44" s="302">
        <v>1.2</v>
      </c>
      <c r="E44" t="s">
        <v>21</v>
      </c>
      <c r="F44" t="s">
        <v>21</v>
      </c>
      <c r="G44" t="s">
        <v>21</v>
      </c>
      <c r="H44" t="s">
        <v>21</v>
      </c>
    </row>
    <row r="45" spans="1:8">
      <c r="A45" s="2" t="s">
        <v>482</v>
      </c>
      <c r="B45" s="2" t="s">
        <v>486</v>
      </c>
      <c r="C45" t="s">
        <v>487</v>
      </c>
      <c r="D45" s="302">
        <v>89.070999999999998</v>
      </c>
      <c r="E45" t="s">
        <v>92</v>
      </c>
      <c r="F45" t="s">
        <v>21</v>
      </c>
      <c r="G45" t="s">
        <v>92</v>
      </c>
      <c r="H45" t="s">
        <v>21</v>
      </c>
    </row>
    <row r="46" spans="1:8">
      <c r="A46" s="2" t="s">
        <v>505</v>
      </c>
      <c r="B46" s="2" t="s">
        <v>506</v>
      </c>
      <c r="C46" t="s">
        <v>507</v>
      </c>
      <c r="D46" s="302">
        <v>8.5</v>
      </c>
      <c r="E46" t="s">
        <v>21</v>
      </c>
      <c r="F46" t="s">
        <v>21</v>
      </c>
      <c r="G46" t="s">
        <v>21</v>
      </c>
      <c r="H46" t="s">
        <v>21</v>
      </c>
    </row>
    <row r="47" spans="1:8">
      <c r="A47" s="2" t="s">
        <v>537</v>
      </c>
      <c r="B47" s="2" t="s">
        <v>541</v>
      </c>
      <c r="C47" t="s">
        <v>542</v>
      </c>
      <c r="D47" s="302">
        <v>5.5250000000000004</v>
      </c>
      <c r="E47" t="s">
        <v>22</v>
      </c>
      <c r="F47" t="s">
        <v>21</v>
      </c>
      <c r="G47" t="s">
        <v>22</v>
      </c>
      <c r="H47" t="s">
        <v>21</v>
      </c>
    </row>
    <row r="48" spans="1:8">
      <c r="A48" s="2" t="s">
        <v>537</v>
      </c>
      <c r="B48" s="2" t="s">
        <v>548</v>
      </c>
      <c r="C48" t="s">
        <v>549</v>
      </c>
      <c r="D48" s="302">
        <v>52.8</v>
      </c>
      <c r="E48" t="s">
        <v>22</v>
      </c>
      <c r="F48" t="s">
        <v>21</v>
      </c>
      <c r="G48" t="s">
        <v>22</v>
      </c>
      <c r="H48" t="s">
        <v>21</v>
      </c>
    </row>
    <row r="49" spans="1:9">
      <c r="A49" s="2" t="s">
        <v>615</v>
      </c>
      <c r="B49" s="2" t="s">
        <v>616</v>
      </c>
      <c r="C49" t="s">
        <v>617</v>
      </c>
      <c r="D49" s="302">
        <v>111.4</v>
      </c>
      <c r="E49" t="s">
        <v>21</v>
      </c>
      <c r="F49" s="298" t="s">
        <v>21</v>
      </c>
      <c r="G49" t="s">
        <v>21</v>
      </c>
      <c r="H49" t="s">
        <v>21</v>
      </c>
    </row>
    <row r="50" spans="1:9">
      <c r="A50" s="300" t="s">
        <v>1560</v>
      </c>
      <c r="B50" s="300" t="s">
        <v>459</v>
      </c>
      <c r="C50" t="s">
        <v>1568</v>
      </c>
      <c r="D50" s="301">
        <v>37.549999999999997</v>
      </c>
      <c r="E50" t="s">
        <v>1562</v>
      </c>
      <c r="F50" s="302">
        <v>406.75400000000002</v>
      </c>
      <c r="G50" s="298" t="s">
        <v>1569</v>
      </c>
      <c r="H50" s="302">
        <v>110.27500000000001</v>
      </c>
      <c r="I50" s="298"/>
    </row>
    <row r="51" spans="1:9">
      <c r="A51" s="300" t="s">
        <v>1560</v>
      </c>
      <c r="B51" s="300" t="s">
        <v>459</v>
      </c>
      <c r="C51" t="s">
        <v>1561</v>
      </c>
      <c r="D51" s="296">
        <v>26.687999999999999</v>
      </c>
      <c r="F51" s="298"/>
      <c r="G51" s="298"/>
      <c r="H51" s="298"/>
      <c r="I51" s="298"/>
    </row>
    <row r="52" spans="1:9">
      <c r="A52" s="140" t="s">
        <v>1570</v>
      </c>
      <c r="B52" s="140"/>
      <c r="C52" s="140"/>
      <c r="D52" s="140">
        <f>SUM(D33:D51)+F36+F38+F39+F50+H50+H36-D43-D50</f>
        <v>1603.1068</v>
      </c>
      <c r="E52">
        <f>D52-D34-H36-D51</f>
        <v>1129.8187999999998</v>
      </c>
    </row>
    <row r="55" spans="1:9">
      <c r="A55" t="s">
        <v>1571</v>
      </c>
      <c r="D55">
        <f>E52-E27</f>
        <v>3.6827999999995882</v>
      </c>
    </row>
    <row r="58" spans="1:9">
      <c r="A58" t="s">
        <v>1577</v>
      </c>
    </row>
    <row r="59" spans="1:9">
      <c r="A59" t="s">
        <v>1578</v>
      </c>
    </row>
    <row r="60" spans="1:9">
      <c r="A60" t="s">
        <v>1574</v>
      </c>
    </row>
  </sheetData>
  <conditionalFormatting sqref="B3:B23">
    <cfRule type="duplicateValues" dxfId="91" priority="6"/>
  </conditionalFormatting>
  <conditionalFormatting sqref="B3:B23">
    <cfRule type="duplicateValues" dxfId="90" priority="5"/>
  </conditionalFormatting>
  <conditionalFormatting sqref="B33:B49">
    <cfRule type="duplicateValues" dxfId="89" priority="29"/>
  </conditionalFormatting>
  <conditionalFormatting sqref="B33:B49">
    <cfRule type="duplicateValues" dxfId="88" priority="31"/>
    <cfRule type="duplicateValues" dxfId="87" priority="32"/>
    <cfRule type="duplicateValues" dxfId="86" priority="33"/>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1E172-C05F-4F13-B040-F2BFB43998D2}">
  <sheetPr codeName="Blad3">
    <tabColor theme="7" tint="0.59999389629810485"/>
  </sheetPr>
  <dimension ref="A1:BK451"/>
  <sheetViews>
    <sheetView workbookViewId="0">
      <selection activeCell="BM5" sqref="BM5"/>
    </sheetView>
  </sheetViews>
  <sheetFormatPr defaultRowHeight="15" customHeight="1"/>
  <cols>
    <col min="1" max="1" width="43.7265625" style="2" bestFit="1" customWidth="1"/>
    <col min="2" max="2" width="48" style="2" bestFit="1" customWidth="1"/>
  </cols>
  <sheetData>
    <row r="1" spans="1:63" s="8" customFormat="1" ht="151.5" customHeight="1" thickBot="1">
      <c r="A1" s="7" t="s">
        <v>0</v>
      </c>
      <c r="B1" s="7" t="s">
        <v>1</v>
      </c>
      <c r="C1" s="7" t="s">
        <v>2</v>
      </c>
      <c r="D1" s="7" t="s">
        <v>884</v>
      </c>
      <c r="E1" s="7" t="s">
        <v>885</v>
      </c>
      <c r="F1" s="7" t="s">
        <v>886</v>
      </c>
      <c r="G1" s="7" t="s">
        <v>887</v>
      </c>
      <c r="H1" s="7" t="s">
        <v>888</v>
      </c>
      <c r="I1" s="7" t="s">
        <v>889</v>
      </c>
      <c r="J1" s="7" t="s">
        <v>890</v>
      </c>
      <c r="K1" s="7" t="s">
        <v>891</v>
      </c>
      <c r="L1" s="7" t="s">
        <v>892</v>
      </c>
      <c r="M1" s="7" t="s">
        <v>893</v>
      </c>
      <c r="N1" s="7" t="s">
        <v>894</v>
      </c>
      <c r="O1" s="7" t="s">
        <v>895</v>
      </c>
      <c r="P1" s="7" t="s">
        <v>896</v>
      </c>
      <c r="Q1" s="7" t="s">
        <v>897</v>
      </c>
      <c r="R1" s="7" t="s">
        <v>898</v>
      </c>
      <c r="S1" s="7" t="s">
        <v>899</v>
      </c>
      <c r="T1" s="7" t="s">
        <v>900</v>
      </c>
      <c r="U1" s="7" t="s">
        <v>901</v>
      </c>
      <c r="V1" s="7" t="s">
        <v>902</v>
      </c>
      <c r="W1" s="7" t="s">
        <v>903</v>
      </c>
      <c r="X1" s="7" t="s">
        <v>904</v>
      </c>
      <c r="Y1" s="7" t="s">
        <v>905</v>
      </c>
      <c r="Z1" s="7" t="s">
        <v>906</v>
      </c>
      <c r="AA1" s="7" t="s">
        <v>907</v>
      </c>
      <c r="AB1" s="7" t="s">
        <v>908</v>
      </c>
      <c r="AC1" s="7" t="s">
        <v>909</v>
      </c>
      <c r="AD1" s="7" t="s">
        <v>910</v>
      </c>
      <c r="AE1" s="7" t="s">
        <v>911</v>
      </c>
      <c r="AF1" s="7" t="s">
        <v>912</v>
      </c>
      <c r="AG1" s="7" t="s">
        <v>913</v>
      </c>
      <c r="AH1" s="7" t="s">
        <v>914</v>
      </c>
      <c r="AI1" s="7" t="s">
        <v>915</v>
      </c>
      <c r="AJ1" s="7" t="s">
        <v>916</v>
      </c>
      <c r="AK1" s="7" t="s">
        <v>917</v>
      </c>
      <c r="AL1" s="7" t="s">
        <v>918</v>
      </c>
      <c r="AM1" s="7" t="s">
        <v>919</v>
      </c>
      <c r="AN1" s="7" t="s">
        <v>893</v>
      </c>
      <c r="AO1" s="7" t="s">
        <v>920</v>
      </c>
      <c r="AP1" s="7" t="s">
        <v>921</v>
      </c>
      <c r="AQ1" s="7" t="s">
        <v>922</v>
      </c>
      <c r="AR1" s="7" t="s">
        <v>923</v>
      </c>
      <c r="AV1" s="9" t="s">
        <v>1204</v>
      </c>
      <c r="AW1" s="9" t="s">
        <v>1205</v>
      </c>
      <c r="AX1" s="9" t="s">
        <v>1206</v>
      </c>
      <c r="BA1" s="8" t="s">
        <v>1207</v>
      </c>
      <c r="BB1" s="10" t="s">
        <v>1208</v>
      </c>
      <c r="BC1" s="10" t="s">
        <v>1209</v>
      </c>
      <c r="BD1" s="10" t="s">
        <v>1210</v>
      </c>
      <c r="BE1" s="10" t="s">
        <v>1211</v>
      </c>
      <c r="BF1" s="10" t="s">
        <v>1212</v>
      </c>
      <c r="BJ1" s="8" t="s">
        <v>1213</v>
      </c>
      <c r="BK1" s="8" t="s">
        <v>1214</v>
      </c>
    </row>
    <row r="2" spans="1:63" ht="15" customHeight="1">
      <c r="A2" s="2" t="s">
        <v>19</v>
      </c>
      <c r="B2" s="2" t="s">
        <v>20</v>
      </c>
      <c r="C2">
        <v>2020</v>
      </c>
      <c r="D2">
        <v>8.9830000000000005</v>
      </c>
      <c r="E2">
        <v>7.9770000000000003</v>
      </c>
      <c r="F2" t="s">
        <v>21</v>
      </c>
      <c r="G2" t="s">
        <v>21</v>
      </c>
      <c r="H2" t="s">
        <v>21</v>
      </c>
      <c r="I2" t="s">
        <v>21</v>
      </c>
      <c r="J2" t="s">
        <v>21</v>
      </c>
      <c r="K2" t="s">
        <v>21</v>
      </c>
      <c r="L2" t="s">
        <v>21</v>
      </c>
      <c r="M2" t="s">
        <v>22</v>
      </c>
      <c r="N2" t="s">
        <v>21</v>
      </c>
      <c r="O2" t="s">
        <v>21</v>
      </c>
      <c r="P2" t="s">
        <v>21</v>
      </c>
      <c r="Q2" t="s">
        <v>21</v>
      </c>
      <c r="R2" t="s">
        <v>21</v>
      </c>
      <c r="S2" t="s">
        <v>21</v>
      </c>
      <c r="T2" t="s">
        <v>21</v>
      </c>
      <c r="U2">
        <v>7.4939999999999998</v>
      </c>
      <c r="V2" t="s">
        <v>21</v>
      </c>
      <c r="W2" t="s">
        <v>21</v>
      </c>
      <c r="X2" t="s">
        <v>21</v>
      </c>
      <c r="Y2" t="s">
        <v>21</v>
      </c>
      <c r="Z2" t="s">
        <v>21</v>
      </c>
      <c r="AA2" t="s">
        <v>21</v>
      </c>
      <c r="AB2" t="s">
        <v>21</v>
      </c>
      <c r="AC2" t="s">
        <v>21</v>
      </c>
      <c r="AD2" t="s">
        <v>21</v>
      </c>
      <c r="AE2" t="s">
        <v>21</v>
      </c>
      <c r="AF2" t="s">
        <v>21</v>
      </c>
      <c r="AG2">
        <v>0.48299999999999998</v>
      </c>
      <c r="AH2" t="s">
        <v>21</v>
      </c>
      <c r="AI2" t="s">
        <v>21</v>
      </c>
      <c r="AJ2" t="s">
        <v>21</v>
      </c>
      <c r="AK2" t="s">
        <v>21</v>
      </c>
      <c r="AL2" t="s">
        <v>21</v>
      </c>
      <c r="AM2" t="s">
        <v>21</v>
      </c>
      <c r="AN2" t="s">
        <v>22</v>
      </c>
      <c r="AO2" t="s">
        <v>21</v>
      </c>
      <c r="AP2" t="s">
        <v>21</v>
      </c>
      <c r="AQ2" t="s">
        <v>21</v>
      </c>
      <c r="AR2" t="s">
        <v>21</v>
      </c>
      <c r="AV2">
        <f>SUMPRODUCT(F2:AC2)+SUMPRODUCT(AG2:AI2)+IFERROR(AL2/1,0)</f>
        <v>7.9769999999999994</v>
      </c>
      <c r="AW2">
        <f>IFERROR(D2/1,0)</f>
        <v>8.9830000000000005</v>
      </c>
      <c r="AX2" s="11">
        <f>IFERROR(AW2/AV2,"")</f>
        <v>1.1261125736492417</v>
      </c>
      <c r="BA2">
        <f>IFERROR(AH2/1,0)</f>
        <v>0</v>
      </c>
      <c r="BB2">
        <f>IFERROR(AO2/100,0)*$BA2</f>
        <v>0</v>
      </c>
      <c r="BC2">
        <f>IFERROR(AP2/100,0)*$BA2</f>
        <v>0</v>
      </c>
      <c r="BD2">
        <f>IFERROR(AQ2/100,0)*$BA2</f>
        <v>0</v>
      </c>
      <c r="BE2">
        <f>IFERROR(AR2/100,0)*$BA2</f>
        <v>0</v>
      </c>
      <c r="BF2">
        <f>MAX(BA2-SUM(BB2:BE2),0)</f>
        <v>0</v>
      </c>
      <c r="BJ2" t="str">
        <f>IF(AND((IFERROR(AO2/1,0)+IFERROR(AP2/1,0)+IFERROR(AQ2/1,0)+IFERROR(AR2/1,0))&gt;0,OR(TYPE(AH2)&lt;&gt;1,AH2=0)),"ja","")</f>
        <v/>
      </c>
      <c r="BK2">
        <f>VLOOKUP(B2,Kraftvärmeprod!$B$1:$BH$549,MATCH($BA$1,Kraftvärmeprod!$B$1:$CC$1,0),FALSE)</f>
        <v>0</v>
      </c>
    </row>
    <row r="3" spans="1:63" ht="15" customHeight="1">
      <c r="A3" s="2" t="s">
        <v>19</v>
      </c>
      <c r="B3" s="2" t="s">
        <v>23</v>
      </c>
      <c r="C3">
        <v>2020</v>
      </c>
      <c r="D3">
        <v>15.137</v>
      </c>
      <c r="E3">
        <v>17.792999999999999</v>
      </c>
      <c r="F3" t="s">
        <v>21</v>
      </c>
      <c r="G3">
        <v>0.15</v>
      </c>
      <c r="H3" t="s">
        <v>21</v>
      </c>
      <c r="I3" t="s">
        <v>21</v>
      </c>
      <c r="J3" t="s">
        <v>21</v>
      </c>
      <c r="K3" t="s">
        <v>21</v>
      </c>
      <c r="L3" t="s">
        <v>21</v>
      </c>
      <c r="M3" t="s">
        <v>22</v>
      </c>
      <c r="N3" t="s">
        <v>21</v>
      </c>
      <c r="O3" t="s">
        <v>21</v>
      </c>
      <c r="P3" t="s">
        <v>21</v>
      </c>
      <c r="Q3" t="s">
        <v>21</v>
      </c>
      <c r="R3" t="s">
        <v>21</v>
      </c>
      <c r="S3">
        <v>17.643000000000001</v>
      </c>
      <c r="T3" t="s">
        <v>924</v>
      </c>
      <c r="U3" t="s">
        <v>21</v>
      </c>
      <c r="V3" t="s">
        <v>21</v>
      </c>
      <c r="W3" t="s">
        <v>21</v>
      </c>
      <c r="X3" t="s">
        <v>21</v>
      </c>
      <c r="Y3" t="s">
        <v>21</v>
      </c>
      <c r="Z3" t="s">
        <v>21</v>
      </c>
      <c r="AA3" t="s">
        <v>21</v>
      </c>
      <c r="AB3" t="s">
        <v>21</v>
      </c>
      <c r="AC3" t="s">
        <v>21</v>
      </c>
      <c r="AD3" t="s">
        <v>21</v>
      </c>
      <c r="AE3" t="s">
        <v>21</v>
      </c>
      <c r="AF3" t="s">
        <v>21</v>
      </c>
      <c r="AG3" t="s">
        <v>21</v>
      </c>
      <c r="AH3" t="s">
        <v>21</v>
      </c>
      <c r="AI3" t="s">
        <v>21</v>
      </c>
      <c r="AJ3" t="s">
        <v>21</v>
      </c>
      <c r="AK3" t="s">
        <v>21</v>
      </c>
      <c r="AL3" t="s">
        <v>21</v>
      </c>
      <c r="AM3" t="s">
        <v>21</v>
      </c>
      <c r="AN3" t="s">
        <v>22</v>
      </c>
      <c r="AO3" t="s">
        <v>21</v>
      </c>
      <c r="AP3" t="s">
        <v>21</v>
      </c>
      <c r="AQ3" t="s">
        <v>21</v>
      </c>
      <c r="AR3" t="s">
        <v>21</v>
      </c>
      <c r="AV3">
        <f t="shared" ref="AV3:AV66" si="0">SUMPRODUCT(F3:AC3)+SUMPRODUCT(AG3:AI3)+IFERROR(AL3/1,0)</f>
        <v>17.792999999999999</v>
      </c>
      <c r="AW3">
        <f t="shared" ref="AW3:AW66" si="1">IFERROR(D3/1,0)</f>
        <v>15.137</v>
      </c>
      <c r="AX3" s="11">
        <f t="shared" ref="AX3:AX66" si="2">IFERROR(AW3/AV3,"")</f>
        <v>0.85072781430899802</v>
      </c>
      <c r="BA3">
        <f t="shared" ref="BA3:BA66" si="3">IFERROR(AH3/1,0)</f>
        <v>0</v>
      </c>
      <c r="BB3">
        <f t="shared" ref="BB3:BB66" si="4">IFERROR(AO3/100,0)*$BA3</f>
        <v>0</v>
      </c>
      <c r="BC3">
        <f t="shared" ref="BC3:BC66" si="5">IFERROR(AP3/100,0)*$BA3</f>
        <v>0</v>
      </c>
      <c r="BD3">
        <f t="shared" ref="BD3:BD66" si="6">IFERROR(AQ3/100,0)*$BA3</f>
        <v>0</v>
      </c>
      <c r="BE3">
        <f t="shared" ref="BE3:BE66" si="7">IFERROR(AR3/100,0)*$BA3</f>
        <v>0</v>
      </c>
      <c r="BF3">
        <f t="shared" ref="BF3:BF66" si="8">MAX(BA3-SUM(BB3:BE3),0)</f>
        <v>0</v>
      </c>
      <c r="BJ3" t="str">
        <f t="shared" ref="BJ3:BJ66" si="9">IF(AND((IFERROR(AO3/1,0)+IFERROR(AP3/1,0)+IFERROR(AQ3/1,0)+IFERROR(AR3/1,0))&gt;0,OR(TYPE(AH3)&lt;&gt;1,AH3=0)),"ja","")</f>
        <v/>
      </c>
      <c r="BK3">
        <f>VLOOKUP(B3,Kraftvärmeprod!$B$1:$BH$549,MATCH($BA$1,Kraftvärmeprod!$B$1:$CC$1,0),FALSE)</f>
        <v>0</v>
      </c>
    </row>
    <row r="4" spans="1:63" ht="15" customHeight="1">
      <c r="A4" s="2" t="s">
        <v>19</v>
      </c>
      <c r="B4" s="2" t="s">
        <v>25</v>
      </c>
      <c r="C4">
        <v>2020</v>
      </c>
      <c r="D4">
        <v>126.6</v>
      </c>
      <c r="E4">
        <v>104.67</v>
      </c>
      <c r="F4" t="s">
        <v>21</v>
      </c>
      <c r="G4">
        <v>0.28699999999999998</v>
      </c>
      <c r="H4" t="s">
        <v>21</v>
      </c>
      <c r="I4" t="s">
        <v>21</v>
      </c>
      <c r="J4" t="s">
        <v>21</v>
      </c>
      <c r="K4" t="s">
        <v>21</v>
      </c>
      <c r="L4" t="s">
        <v>21</v>
      </c>
      <c r="M4" t="s">
        <v>22</v>
      </c>
      <c r="N4" t="s">
        <v>21</v>
      </c>
      <c r="O4" t="s">
        <v>21</v>
      </c>
      <c r="P4" t="s">
        <v>21</v>
      </c>
      <c r="Q4" t="s">
        <v>21</v>
      </c>
      <c r="R4" t="s">
        <v>21</v>
      </c>
      <c r="S4">
        <v>33.963999999999999</v>
      </c>
      <c r="T4" t="s">
        <v>924</v>
      </c>
      <c r="U4" t="s">
        <v>21</v>
      </c>
      <c r="V4" t="s">
        <v>21</v>
      </c>
      <c r="W4" t="s">
        <v>21</v>
      </c>
      <c r="X4" t="s">
        <v>21</v>
      </c>
      <c r="Y4" t="s">
        <v>21</v>
      </c>
      <c r="Z4" t="s">
        <v>21</v>
      </c>
      <c r="AA4" t="s">
        <v>21</v>
      </c>
      <c r="AB4" t="s">
        <v>21</v>
      </c>
      <c r="AC4">
        <v>62.981000000000002</v>
      </c>
      <c r="AD4">
        <v>0.17899999999999999</v>
      </c>
      <c r="AE4" t="s">
        <v>925</v>
      </c>
      <c r="AF4">
        <v>39</v>
      </c>
      <c r="AG4" t="s">
        <v>21</v>
      </c>
      <c r="AH4">
        <v>7.4379999999999997</v>
      </c>
      <c r="AI4" t="s">
        <v>21</v>
      </c>
      <c r="AJ4" t="s">
        <v>21</v>
      </c>
      <c r="AK4" t="s">
        <v>21</v>
      </c>
      <c r="AL4" t="s">
        <v>21</v>
      </c>
      <c r="AM4" t="s">
        <v>21</v>
      </c>
      <c r="AN4" t="s">
        <v>22</v>
      </c>
      <c r="AO4">
        <v>100</v>
      </c>
      <c r="AP4" t="s">
        <v>21</v>
      </c>
      <c r="AQ4" t="s">
        <v>21</v>
      </c>
      <c r="AR4" t="s">
        <v>21</v>
      </c>
      <c r="AV4">
        <f t="shared" si="0"/>
        <v>104.67</v>
      </c>
      <c r="AW4">
        <f t="shared" si="1"/>
        <v>126.6</v>
      </c>
      <c r="AX4" s="11">
        <f t="shared" si="2"/>
        <v>1.2095156205216393</v>
      </c>
      <c r="BA4">
        <f t="shared" si="3"/>
        <v>7.4379999999999997</v>
      </c>
      <c r="BB4">
        <f t="shared" si="4"/>
        <v>7.4379999999999997</v>
      </c>
      <c r="BC4">
        <f t="shared" si="5"/>
        <v>0</v>
      </c>
      <c r="BD4">
        <f t="shared" si="6"/>
        <v>0</v>
      </c>
      <c r="BE4">
        <f t="shared" si="7"/>
        <v>0</v>
      </c>
      <c r="BF4">
        <f t="shared" si="8"/>
        <v>0</v>
      </c>
      <c r="BJ4" t="str">
        <f t="shared" si="9"/>
        <v/>
      </c>
      <c r="BK4">
        <f>VLOOKUP(B4,Kraftvärmeprod!$B$1:$BH$549,MATCH($BA$1,Kraftvärmeprod!$B$1:$CC$1,0),FALSE)</f>
        <v>0</v>
      </c>
    </row>
    <row r="5" spans="1:63" ht="15" customHeight="1">
      <c r="A5" s="2" t="s">
        <v>19</v>
      </c>
      <c r="B5" s="2" t="s">
        <v>26</v>
      </c>
      <c r="C5">
        <v>2020</v>
      </c>
      <c r="D5" t="s">
        <v>21</v>
      </c>
      <c r="E5">
        <v>27.187000000000001</v>
      </c>
      <c r="F5" t="s">
        <v>21</v>
      </c>
      <c r="G5">
        <v>1.4999999999999999E-2</v>
      </c>
      <c r="H5" t="s">
        <v>21</v>
      </c>
      <c r="I5" t="s">
        <v>21</v>
      </c>
      <c r="J5" t="s">
        <v>21</v>
      </c>
      <c r="K5" t="s">
        <v>21</v>
      </c>
      <c r="L5" t="s">
        <v>21</v>
      </c>
      <c r="M5" t="s">
        <v>22</v>
      </c>
      <c r="N5" t="s">
        <v>21</v>
      </c>
      <c r="O5" t="s">
        <v>21</v>
      </c>
      <c r="P5" t="s">
        <v>21</v>
      </c>
      <c r="Q5" t="s">
        <v>21</v>
      </c>
      <c r="R5" t="s">
        <v>21</v>
      </c>
      <c r="S5">
        <v>23.972000000000001</v>
      </c>
      <c r="T5" t="s">
        <v>21</v>
      </c>
      <c r="U5" t="s">
        <v>21</v>
      </c>
      <c r="V5" t="s">
        <v>21</v>
      </c>
      <c r="W5" t="s">
        <v>21</v>
      </c>
      <c r="X5" t="s">
        <v>21</v>
      </c>
      <c r="Y5" t="s">
        <v>21</v>
      </c>
      <c r="Z5" t="s">
        <v>21</v>
      </c>
      <c r="AA5" t="s">
        <v>21</v>
      </c>
      <c r="AB5" t="s">
        <v>21</v>
      </c>
      <c r="AC5" t="s">
        <v>21</v>
      </c>
      <c r="AD5" t="s">
        <v>21</v>
      </c>
      <c r="AE5" t="s">
        <v>21</v>
      </c>
      <c r="AF5" t="s">
        <v>21</v>
      </c>
      <c r="AG5" t="s">
        <v>21</v>
      </c>
      <c r="AH5">
        <v>3.2</v>
      </c>
      <c r="AI5" t="s">
        <v>21</v>
      </c>
      <c r="AJ5" t="s">
        <v>21</v>
      </c>
      <c r="AK5" t="s">
        <v>21</v>
      </c>
      <c r="AL5" t="s">
        <v>21</v>
      </c>
      <c r="AM5" t="s">
        <v>21</v>
      </c>
      <c r="AN5" t="s">
        <v>22</v>
      </c>
      <c r="AO5">
        <v>100</v>
      </c>
      <c r="AP5" t="s">
        <v>21</v>
      </c>
      <c r="AQ5" t="s">
        <v>21</v>
      </c>
      <c r="AR5" t="s">
        <v>21</v>
      </c>
      <c r="AV5">
        <f t="shared" si="0"/>
        <v>27.187000000000001</v>
      </c>
      <c r="AW5">
        <f t="shared" si="1"/>
        <v>0</v>
      </c>
      <c r="AX5" s="11">
        <f t="shared" si="2"/>
        <v>0</v>
      </c>
      <c r="BA5">
        <f t="shared" si="3"/>
        <v>3.2</v>
      </c>
      <c r="BB5">
        <f t="shared" si="4"/>
        <v>3.2</v>
      </c>
      <c r="BC5">
        <f t="shared" si="5"/>
        <v>0</v>
      </c>
      <c r="BD5">
        <f t="shared" si="6"/>
        <v>0</v>
      </c>
      <c r="BE5">
        <f t="shared" si="7"/>
        <v>0</v>
      </c>
      <c r="BF5">
        <f t="shared" si="8"/>
        <v>0</v>
      </c>
      <c r="BJ5" t="str">
        <f t="shared" si="9"/>
        <v/>
      </c>
      <c r="BK5">
        <f>VLOOKUP(B5,Kraftvärmeprod!$B$1:$BH$549,MATCH($BA$1,Kraftvärmeprod!$B$1:$CC$1,0),FALSE)</f>
        <v>0</v>
      </c>
    </row>
    <row r="6" spans="1:63" ht="15" customHeight="1">
      <c r="A6" s="2" t="s">
        <v>19</v>
      </c>
      <c r="B6" s="2" t="s">
        <v>27</v>
      </c>
      <c r="C6">
        <v>2020</v>
      </c>
      <c r="D6">
        <v>61.667999999999999</v>
      </c>
      <c r="E6">
        <v>69.572999999999993</v>
      </c>
      <c r="F6" t="s">
        <v>21</v>
      </c>
      <c r="G6">
        <v>0.3</v>
      </c>
      <c r="H6" t="s">
        <v>21</v>
      </c>
      <c r="I6" t="s">
        <v>21</v>
      </c>
      <c r="J6" t="s">
        <v>21</v>
      </c>
      <c r="K6" t="s">
        <v>21</v>
      </c>
      <c r="L6" t="s">
        <v>21</v>
      </c>
      <c r="M6" t="s">
        <v>22</v>
      </c>
      <c r="N6" t="s">
        <v>21</v>
      </c>
      <c r="O6" t="s">
        <v>21</v>
      </c>
      <c r="P6" t="s">
        <v>21</v>
      </c>
      <c r="Q6" t="s">
        <v>21</v>
      </c>
      <c r="R6" t="s">
        <v>21</v>
      </c>
      <c r="S6">
        <v>62.387</v>
      </c>
      <c r="T6" t="s">
        <v>21</v>
      </c>
      <c r="U6" t="s">
        <v>21</v>
      </c>
      <c r="V6" t="s">
        <v>21</v>
      </c>
      <c r="W6" t="s">
        <v>21</v>
      </c>
      <c r="X6" t="s">
        <v>21</v>
      </c>
      <c r="Y6" t="s">
        <v>21</v>
      </c>
      <c r="Z6" t="s">
        <v>21</v>
      </c>
      <c r="AA6" t="s">
        <v>21</v>
      </c>
      <c r="AB6" t="s">
        <v>21</v>
      </c>
      <c r="AC6" t="s">
        <v>21</v>
      </c>
      <c r="AD6" t="s">
        <v>21</v>
      </c>
      <c r="AE6" t="s">
        <v>21</v>
      </c>
      <c r="AF6" t="s">
        <v>21</v>
      </c>
      <c r="AG6" t="s">
        <v>21</v>
      </c>
      <c r="AH6">
        <v>6.8860000000000001</v>
      </c>
      <c r="AI6" t="s">
        <v>21</v>
      </c>
      <c r="AJ6" t="s">
        <v>21</v>
      </c>
      <c r="AK6" t="s">
        <v>21</v>
      </c>
      <c r="AL6" t="s">
        <v>21</v>
      </c>
      <c r="AM6" t="s">
        <v>21</v>
      </c>
      <c r="AN6" t="s">
        <v>22</v>
      </c>
      <c r="AO6">
        <v>100</v>
      </c>
      <c r="AP6" t="s">
        <v>21</v>
      </c>
      <c r="AQ6" t="s">
        <v>21</v>
      </c>
      <c r="AR6" t="s">
        <v>21</v>
      </c>
      <c r="AV6">
        <f t="shared" si="0"/>
        <v>69.572999999999993</v>
      </c>
      <c r="AW6">
        <f t="shared" si="1"/>
        <v>61.667999999999999</v>
      </c>
      <c r="AX6" s="11">
        <f t="shared" si="2"/>
        <v>0.88637833642361263</v>
      </c>
      <c r="BA6">
        <f t="shared" si="3"/>
        <v>6.8860000000000001</v>
      </c>
      <c r="BB6">
        <f t="shared" si="4"/>
        <v>6.8860000000000001</v>
      </c>
      <c r="BC6">
        <f t="shared" si="5"/>
        <v>0</v>
      </c>
      <c r="BD6">
        <f t="shared" si="6"/>
        <v>0</v>
      </c>
      <c r="BE6">
        <f t="shared" si="7"/>
        <v>0</v>
      </c>
      <c r="BF6">
        <f t="shared" si="8"/>
        <v>0</v>
      </c>
      <c r="BJ6" t="str">
        <f t="shared" si="9"/>
        <v/>
      </c>
      <c r="BK6">
        <f>VLOOKUP(B6,Kraftvärmeprod!$B$1:$BH$549,MATCH($BA$1,Kraftvärmeprod!$B$1:$CC$1,0),FALSE)</f>
        <v>0</v>
      </c>
    </row>
    <row r="7" spans="1:63" ht="15" customHeight="1">
      <c r="A7" s="2" t="s">
        <v>19</v>
      </c>
      <c r="B7" s="2" t="s">
        <v>28</v>
      </c>
      <c r="C7">
        <v>2020</v>
      </c>
      <c r="D7">
        <v>32.478999999999999</v>
      </c>
      <c r="E7">
        <v>36.097999999999999</v>
      </c>
      <c r="F7" t="s">
        <v>21</v>
      </c>
      <c r="G7" t="s">
        <v>21</v>
      </c>
      <c r="H7" t="s">
        <v>21</v>
      </c>
      <c r="I7" t="s">
        <v>21</v>
      </c>
      <c r="J7" t="s">
        <v>21</v>
      </c>
      <c r="K7" t="s">
        <v>21</v>
      </c>
      <c r="L7" t="s">
        <v>21</v>
      </c>
      <c r="M7" t="s">
        <v>22</v>
      </c>
      <c r="N7" t="s">
        <v>21</v>
      </c>
      <c r="O7" t="s">
        <v>21</v>
      </c>
      <c r="P7" t="s">
        <v>21</v>
      </c>
      <c r="Q7" t="s">
        <v>21</v>
      </c>
      <c r="R7" t="s">
        <v>21</v>
      </c>
      <c r="S7">
        <v>29.54</v>
      </c>
      <c r="T7" t="s">
        <v>21</v>
      </c>
      <c r="U7" t="s">
        <v>21</v>
      </c>
      <c r="V7" t="s">
        <v>21</v>
      </c>
      <c r="W7" t="s">
        <v>21</v>
      </c>
      <c r="X7" t="s">
        <v>21</v>
      </c>
      <c r="Y7" t="s">
        <v>21</v>
      </c>
      <c r="Z7" t="s">
        <v>21</v>
      </c>
      <c r="AA7" t="s">
        <v>21</v>
      </c>
      <c r="AB7" t="s">
        <v>21</v>
      </c>
      <c r="AC7" t="s">
        <v>21</v>
      </c>
      <c r="AD7" t="s">
        <v>21</v>
      </c>
      <c r="AE7" t="s">
        <v>21</v>
      </c>
      <c r="AF7" t="s">
        <v>21</v>
      </c>
      <c r="AG7">
        <v>2.2530000000000001</v>
      </c>
      <c r="AH7">
        <v>4.3049999999999997</v>
      </c>
      <c r="AI7" t="s">
        <v>21</v>
      </c>
      <c r="AJ7" t="s">
        <v>21</v>
      </c>
      <c r="AK7" t="s">
        <v>21</v>
      </c>
      <c r="AL7" t="s">
        <v>21</v>
      </c>
      <c r="AM7" t="s">
        <v>21</v>
      </c>
      <c r="AN7" t="s">
        <v>22</v>
      </c>
      <c r="AO7">
        <v>100</v>
      </c>
      <c r="AP7" t="s">
        <v>21</v>
      </c>
      <c r="AQ7" t="s">
        <v>21</v>
      </c>
      <c r="AR7" t="s">
        <v>21</v>
      </c>
      <c r="AV7">
        <f t="shared" si="0"/>
        <v>36.097999999999999</v>
      </c>
      <c r="AW7">
        <f t="shared" si="1"/>
        <v>32.478999999999999</v>
      </c>
      <c r="AX7" s="11">
        <f t="shared" si="2"/>
        <v>0.89974513823480529</v>
      </c>
      <c r="BA7">
        <f t="shared" si="3"/>
        <v>4.3049999999999997</v>
      </c>
      <c r="BB7">
        <f t="shared" si="4"/>
        <v>4.3049999999999997</v>
      </c>
      <c r="BC7">
        <f t="shared" si="5"/>
        <v>0</v>
      </c>
      <c r="BD7">
        <f t="shared" si="6"/>
        <v>0</v>
      </c>
      <c r="BE7">
        <f t="shared" si="7"/>
        <v>0</v>
      </c>
      <c r="BF7">
        <f t="shared" si="8"/>
        <v>0</v>
      </c>
      <c r="BJ7" t="str">
        <f t="shared" si="9"/>
        <v/>
      </c>
      <c r="BK7">
        <f>VLOOKUP(B7,Kraftvärmeprod!$B$1:$BH$549,MATCH($BA$1,Kraftvärmeprod!$B$1:$CC$1,0),FALSE)</f>
        <v>0</v>
      </c>
    </row>
    <row r="8" spans="1:63" ht="15" customHeight="1">
      <c r="A8" s="2" t="s">
        <v>19</v>
      </c>
      <c r="B8" s="2" t="s">
        <v>29</v>
      </c>
      <c r="C8">
        <v>2020</v>
      </c>
      <c r="D8">
        <v>8.2799999999999994</v>
      </c>
      <c r="E8">
        <v>9.7509999999999994</v>
      </c>
      <c r="F8" t="s">
        <v>21</v>
      </c>
      <c r="G8">
        <v>0.83599999999999997</v>
      </c>
      <c r="H8" t="s">
        <v>21</v>
      </c>
      <c r="I8" t="s">
        <v>21</v>
      </c>
      <c r="J8" t="s">
        <v>21</v>
      </c>
      <c r="K8" t="s">
        <v>21</v>
      </c>
      <c r="L8" t="s">
        <v>21</v>
      </c>
      <c r="M8" t="s">
        <v>22</v>
      </c>
      <c r="N8" t="s">
        <v>21</v>
      </c>
      <c r="O8" t="s">
        <v>21</v>
      </c>
      <c r="P8" t="s">
        <v>21</v>
      </c>
      <c r="Q8" t="s">
        <v>21</v>
      </c>
      <c r="R8" t="s">
        <v>21</v>
      </c>
      <c r="S8" t="s">
        <v>21</v>
      </c>
      <c r="T8" t="s">
        <v>21</v>
      </c>
      <c r="U8">
        <v>8.9149999999999991</v>
      </c>
      <c r="V8" t="s">
        <v>21</v>
      </c>
      <c r="W8" t="s">
        <v>21</v>
      </c>
      <c r="X8" t="s">
        <v>21</v>
      </c>
      <c r="Y8" t="s">
        <v>21</v>
      </c>
      <c r="Z8" t="s">
        <v>21</v>
      </c>
      <c r="AA8" t="s">
        <v>21</v>
      </c>
      <c r="AB8" t="s">
        <v>21</v>
      </c>
      <c r="AC8" t="s">
        <v>21</v>
      </c>
      <c r="AD8" t="s">
        <v>21</v>
      </c>
      <c r="AE8" t="s">
        <v>21</v>
      </c>
      <c r="AF8" t="s">
        <v>21</v>
      </c>
      <c r="AG8" t="s">
        <v>21</v>
      </c>
      <c r="AH8" t="s">
        <v>21</v>
      </c>
      <c r="AI8" t="s">
        <v>21</v>
      </c>
      <c r="AJ8" t="s">
        <v>21</v>
      </c>
      <c r="AK8" t="s">
        <v>21</v>
      </c>
      <c r="AL8" t="s">
        <v>21</v>
      </c>
      <c r="AM8" t="s">
        <v>21</v>
      </c>
      <c r="AN8" t="s">
        <v>22</v>
      </c>
      <c r="AO8" t="s">
        <v>21</v>
      </c>
      <c r="AP8" t="s">
        <v>21</v>
      </c>
      <c r="AQ8" t="s">
        <v>21</v>
      </c>
      <c r="AR8" t="s">
        <v>21</v>
      </c>
      <c r="AV8">
        <f t="shared" si="0"/>
        <v>9.7509999999999994</v>
      </c>
      <c r="AW8">
        <f t="shared" si="1"/>
        <v>8.2799999999999994</v>
      </c>
      <c r="AX8" s="11">
        <f t="shared" si="2"/>
        <v>0.84914367757153109</v>
      </c>
      <c r="BA8">
        <f t="shared" si="3"/>
        <v>0</v>
      </c>
      <c r="BB8">
        <f t="shared" si="4"/>
        <v>0</v>
      </c>
      <c r="BC8">
        <f t="shared" si="5"/>
        <v>0</v>
      </c>
      <c r="BD8">
        <f t="shared" si="6"/>
        <v>0</v>
      </c>
      <c r="BE8">
        <f t="shared" si="7"/>
        <v>0</v>
      </c>
      <c r="BF8">
        <f t="shared" si="8"/>
        <v>0</v>
      </c>
      <c r="BJ8" t="str">
        <f t="shared" si="9"/>
        <v/>
      </c>
      <c r="BK8">
        <f>VLOOKUP(B8,Kraftvärmeprod!$B$1:$BH$549,MATCH($BA$1,Kraftvärmeprod!$B$1:$CC$1,0),FALSE)</f>
        <v>0</v>
      </c>
    </row>
    <row r="9" spans="1:63" ht="15" customHeight="1">
      <c r="A9" s="2" t="s">
        <v>19</v>
      </c>
      <c r="B9" s="2" t="s">
        <v>30</v>
      </c>
      <c r="C9">
        <v>2020</v>
      </c>
      <c r="D9">
        <v>24.183</v>
      </c>
      <c r="E9">
        <v>27.89</v>
      </c>
      <c r="F9" t="s">
        <v>21</v>
      </c>
      <c r="G9">
        <v>0.09</v>
      </c>
      <c r="H9" t="s">
        <v>21</v>
      </c>
      <c r="I9" t="s">
        <v>21</v>
      </c>
      <c r="J9" t="s">
        <v>21</v>
      </c>
      <c r="K9" t="s">
        <v>21</v>
      </c>
      <c r="L9" t="s">
        <v>21</v>
      </c>
      <c r="M9" t="s">
        <v>22</v>
      </c>
      <c r="N9" t="s">
        <v>21</v>
      </c>
      <c r="O9" t="s">
        <v>21</v>
      </c>
      <c r="P9" t="s">
        <v>21</v>
      </c>
      <c r="Q9" t="s">
        <v>21</v>
      </c>
      <c r="R9" t="s">
        <v>21</v>
      </c>
      <c r="S9">
        <v>24.190999999999999</v>
      </c>
      <c r="T9" t="s">
        <v>21</v>
      </c>
      <c r="U9" t="s">
        <v>21</v>
      </c>
      <c r="V9" t="s">
        <v>21</v>
      </c>
      <c r="W9" t="s">
        <v>21</v>
      </c>
      <c r="X9" t="s">
        <v>21</v>
      </c>
      <c r="Y9" t="s">
        <v>21</v>
      </c>
      <c r="Z9">
        <v>0.29199999999999998</v>
      </c>
      <c r="AA9" t="s">
        <v>21</v>
      </c>
      <c r="AB9" t="s">
        <v>21</v>
      </c>
      <c r="AC9" t="s">
        <v>21</v>
      </c>
      <c r="AD9" t="s">
        <v>21</v>
      </c>
      <c r="AE9" t="s">
        <v>21</v>
      </c>
      <c r="AF9" t="s">
        <v>21</v>
      </c>
      <c r="AG9" t="s">
        <v>21</v>
      </c>
      <c r="AH9">
        <v>3.3170000000000002</v>
      </c>
      <c r="AI9" t="s">
        <v>21</v>
      </c>
      <c r="AJ9" t="s">
        <v>21</v>
      </c>
      <c r="AK9" t="s">
        <v>21</v>
      </c>
      <c r="AL9" t="s">
        <v>21</v>
      </c>
      <c r="AM9" t="s">
        <v>21</v>
      </c>
      <c r="AN9" t="s">
        <v>22</v>
      </c>
      <c r="AO9">
        <v>100</v>
      </c>
      <c r="AP9" t="s">
        <v>21</v>
      </c>
      <c r="AQ9" t="s">
        <v>21</v>
      </c>
      <c r="AR9" t="s">
        <v>21</v>
      </c>
      <c r="AV9">
        <f t="shared" si="0"/>
        <v>27.89</v>
      </c>
      <c r="AW9">
        <f t="shared" si="1"/>
        <v>24.183</v>
      </c>
      <c r="AX9" s="11">
        <f t="shared" si="2"/>
        <v>0.86708497669415563</v>
      </c>
      <c r="BA9">
        <f t="shared" si="3"/>
        <v>3.3170000000000002</v>
      </c>
      <c r="BB9">
        <f t="shared" si="4"/>
        <v>3.3170000000000002</v>
      </c>
      <c r="BC9">
        <f t="shared" si="5"/>
        <v>0</v>
      </c>
      <c r="BD9">
        <f t="shared" si="6"/>
        <v>0</v>
      </c>
      <c r="BE9">
        <f t="shared" si="7"/>
        <v>0</v>
      </c>
      <c r="BF9">
        <f t="shared" si="8"/>
        <v>0</v>
      </c>
      <c r="BJ9" t="str">
        <f t="shared" si="9"/>
        <v/>
      </c>
      <c r="BK9">
        <f>VLOOKUP(B9,Kraftvärmeprod!$B$1:$BH$549,MATCH($BA$1,Kraftvärmeprod!$B$1:$CC$1,0),FALSE)</f>
        <v>0</v>
      </c>
    </row>
    <row r="10" spans="1:63" ht="15" customHeight="1">
      <c r="A10" s="2" t="s">
        <v>19</v>
      </c>
      <c r="B10" s="2" t="s">
        <v>31</v>
      </c>
      <c r="C10">
        <v>2020</v>
      </c>
      <c r="D10">
        <v>75.564999999999998</v>
      </c>
      <c r="E10">
        <v>83.347999999999999</v>
      </c>
      <c r="F10" t="s">
        <v>21</v>
      </c>
      <c r="G10">
        <v>0.03</v>
      </c>
      <c r="H10" t="s">
        <v>21</v>
      </c>
      <c r="I10" t="s">
        <v>21</v>
      </c>
      <c r="J10" t="s">
        <v>21</v>
      </c>
      <c r="K10" t="s">
        <v>21</v>
      </c>
      <c r="L10">
        <v>0.30299999999999999</v>
      </c>
      <c r="M10" t="s">
        <v>926</v>
      </c>
      <c r="N10" t="s">
        <v>21</v>
      </c>
      <c r="O10" t="s">
        <v>21</v>
      </c>
      <c r="P10" t="s">
        <v>21</v>
      </c>
      <c r="Q10" t="s">
        <v>21</v>
      </c>
      <c r="R10" t="s">
        <v>21</v>
      </c>
      <c r="S10">
        <v>67.608999999999995</v>
      </c>
      <c r="T10" t="s">
        <v>924</v>
      </c>
      <c r="U10" t="s">
        <v>21</v>
      </c>
      <c r="V10">
        <v>0</v>
      </c>
      <c r="W10" t="s">
        <v>21</v>
      </c>
      <c r="X10" t="s">
        <v>21</v>
      </c>
      <c r="Y10" t="s">
        <v>21</v>
      </c>
      <c r="Z10">
        <v>1.446</v>
      </c>
      <c r="AA10">
        <v>0</v>
      </c>
      <c r="AB10">
        <v>0</v>
      </c>
      <c r="AC10">
        <v>0</v>
      </c>
      <c r="AD10">
        <v>0</v>
      </c>
      <c r="AE10" t="s">
        <v>21</v>
      </c>
      <c r="AF10" t="s">
        <v>21</v>
      </c>
      <c r="AG10">
        <v>0.11600000000000001</v>
      </c>
      <c r="AH10">
        <v>13.843999999999999</v>
      </c>
      <c r="AI10" t="s">
        <v>21</v>
      </c>
      <c r="AJ10" t="s">
        <v>21</v>
      </c>
      <c r="AK10" t="s">
        <v>21</v>
      </c>
      <c r="AL10" t="s">
        <v>21</v>
      </c>
      <c r="AM10" t="s">
        <v>21</v>
      </c>
      <c r="AN10" t="s">
        <v>22</v>
      </c>
      <c r="AO10">
        <v>100</v>
      </c>
      <c r="AP10" t="s">
        <v>21</v>
      </c>
      <c r="AQ10" t="s">
        <v>21</v>
      </c>
      <c r="AR10" t="s">
        <v>21</v>
      </c>
      <c r="AV10">
        <f t="shared" si="0"/>
        <v>83.347999999999985</v>
      </c>
      <c r="AW10">
        <f t="shared" si="1"/>
        <v>75.564999999999998</v>
      </c>
      <c r="AX10" s="11">
        <f t="shared" si="2"/>
        <v>0.90662043480347476</v>
      </c>
      <c r="BA10">
        <f t="shared" si="3"/>
        <v>13.843999999999999</v>
      </c>
      <c r="BB10">
        <f t="shared" si="4"/>
        <v>13.843999999999999</v>
      </c>
      <c r="BC10">
        <f t="shared" si="5"/>
        <v>0</v>
      </c>
      <c r="BD10">
        <f t="shared" si="6"/>
        <v>0</v>
      </c>
      <c r="BE10">
        <f t="shared" si="7"/>
        <v>0</v>
      </c>
      <c r="BF10">
        <f t="shared" si="8"/>
        <v>0</v>
      </c>
      <c r="BJ10" t="str">
        <f t="shared" si="9"/>
        <v/>
      </c>
      <c r="BK10">
        <f>VLOOKUP(B10,Kraftvärmeprod!$B$1:$BH$549,MATCH($BA$1,Kraftvärmeprod!$B$1:$CC$1,0),FALSE)</f>
        <v>0</v>
      </c>
    </row>
    <row r="11" spans="1:63" ht="15" customHeight="1">
      <c r="A11" s="2" t="s">
        <v>32</v>
      </c>
      <c r="B11" s="2" t="s">
        <v>33</v>
      </c>
      <c r="C11">
        <v>2020</v>
      </c>
      <c r="D11" t="s">
        <v>21</v>
      </c>
      <c r="E11" t="s">
        <v>21</v>
      </c>
      <c r="F11" t="s">
        <v>21</v>
      </c>
      <c r="G11" t="s">
        <v>21</v>
      </c>
      <c r="H11" t="s">
        <v>21</v>
      </c>
      <c r="I11" t="s">
        <v>21</v>
      </c>
      <c r="J11" t="s">
        <v>21</v>
      </c>
      <c r="K11" t="s">
        <v>21</v>
      </c>
      <c r="L11" t="s">
        <v>21</v>
      </c>
      <c r="M11" t="s">
        <v>22</v>
      </c>
      <c r="N11" t="s">
        <v>21</v>
      </c>
      <c r="O11" t="s">
        <v>21</v>
      </c>
      <c r="P11" t="s">
        <v>21</v>
      </c>
      <c r="Q11" t="s">
        <v>21</v>
      </c>
      <c r="R11" t="s">
        <v>21</v>
      </c>
      <c r="S11" t="s">
        <v>21</v>
      </c>
      <c r="T11" t="s">
        <v>21</v>
      </c>
      <c r="U11" t="s">
        <v>21</v>
      </c>
      <c r="V11" t="s">
        <v>21</v>
      </c>
      <c r="W11" t="s">
        <v>21</v>
      </c>
      <c r="X11" t="s">
        <v>21</v>
      </c>
      <c r="Y11" t="s">
        <v>21</v>
      </c>
      <c r="Z11" t="s">
        <v>21</v>
      </c>
      <c r="AA11" t="s">
        <v>21</v>
      </c>
      <c r="AB11" t="s">
        <v>21</v>
      </c>
      <c r="AC11" t="s">
        <v>21</v>
      </c>
      <c r="AD11" t="s">
        <v>21</v>
      </c>
      <c r="AE11" t="s">
        <v>21</v>
      </c>
      <c r="AF11" t="s">
        <v>21</v>
      </c>
      <c r="AG11" t="s">
        <v>21</v>
      </c>
      <c r="AH11" t="s">
        <v>21</v>
      </c>
      <c r="AI11" t="s">
        <v>21</v>
      </c>
      <c r="AJ11" t="s">
        <v>21</v>
      </c>
      <c r="AK11" t="s">
        <v>21</v>
      </c>
      <c r="AL11" t="s">
        <v>21</v>
      </c>
      <c r="AM11" t="s">
        <v>21</v>
      </c>
      <c r="AN11" t="s">
        <v>22</v>
      </c>
      <c r="AO11" t="s">
        <v>21</v>
      </c>
      <c r="AP11" t="s">
        <v>21</v>
      </c>
      <c r="AQ11" t="s">
        <v>21</v>
      </c>
      <c r="AR11" t="s">
        <v>21</v>
      </c>
      <c r="AV11">
        <f t="shared" si="0"/>
        <v>0</v>
      </c>
      <c r="AW11">
        <f t="shared" si="1"/>
        <v>0</v>
      </c>
      <c r="AX11" s="11" t="str">
        <f t="shared" si="2"/>
        <v/>
      </c>
      <c r="BA11">
        <f t="shared" si="3"/>
        <v>0</v>
      </c>
      <c r="BB11">
        <f t="shared" si="4"/>
        <v>0</v>
      </c>
      <c r="BC11">
        <f t="shared" si="5"/>
        <v>0</v>
      </c>
      <c r="BD11">
        <f t="shared" si="6"/>
        <v>0</v>
      </c>
      <c r="BE11">
        <f t="shared" si="7"/>
        <v>0</v>
      </c>
      <c r="BF11">
        <f t="shared" si="8"/>
        <v>0</v>
      </c>
      <c r="BJ11" t="str">
        <f t="shared" si="9"/>
        <v/>
      </c>
      <c r="BK11">
        <f>VLOOKUP(B11,Kraftvärmeprod!$B$1:$BH$549,MATCH($BA$1,Kraftvärmeprod!$B$1:$CC$1,0),FALSE)</f>
        <v>0</v>
      </c>
    </row>
    <row r="12" spans="1:63" ht="15" customHeight="1">
      <c r="A12" s="2" t="s">
        <v>32</v>
      </c>
      <c r="B12" s="2" t="s">
        <v>34</v>
      </c>
      <c r="C12">
        <v>2020</v>
      </c>
      <c r="D12">
        <v>21.3</v>
      </c>
      <c r="E12">
        <v>25.9</v>
      </c>
      <c r="F12" t="s">
        <v>21</v>
      </c>
      <c r="G12">
        <v>0.4</v>
      </c>
      <c r="H12">
        <v>0</v>
      </c>
      <c r="I12">
        <v>0</v>
      </c>
      <c r="J12">
        <v>0</v>
      </c>
      <c r="K12">
        <v>0</v>
      </c>
      <c r="L12">
        <v>0</v>
      </c>
      <c r="M12" t="s">
        <v>22</v>
      </c>
      <c r="N12">
        <v>0</v>
      </c>
      <c r="O12">
        <v>7</v>
      </c>
      <c r="P12">
        <v>15</v>
      </c>
      <c r="Q12">
        <v>0</v>
      </c>
      <c r="R12">
        <v>0</v>
      </c>
      <c r="S12" t="s">
        <v>21</v>
      </c>
      <c r="T12" t="s">
        <v>924</v>
      </c>
      <c r="U12">
        <v>3.5</v>
      </c>
      <c r="V12">
        <v>0</v>
      </c>
      <c r="W12">
        <v>0</v>
      </c>
      <c r="X12">
        <v>0</v>
      </c>
      <c r="Y12">
        <v>0</v>
      </c>
      <c r="Z12">
        <v>0</v>
      </c>
      <c r="AA12">
        <v>0</v>
      </c>
      <c r="AB12" t="s">
        <v>21</v>
      </c>
      <c r="AC12" t="s">
        <v>21</v>
      </c>
      <c r="AD12" t="s">
        <v>21</v>
      </c>
      <c r="AE12" t="s">
        <v>21</v>
      </c>
      <c r="AF12" t="s">
        <v>21</v>
      </c>
      <c r="AG12" t="s">
        <v>21</v>
      </c>
      <c r="AH12" t="s">
        <v>21</v>
      </c>
      <c r="AI12" t="s">
        <v>21</v>
      </c>
      <c r="AJ12" t="s">
        <v>21</v>
      </c>
      <c r="AK12" t="s">
        <v>21</v>
      </c>
      <c r="AL12" t="s">
        <v>21</v>
      </c>
      <c r="AM12" t="s">
        <v>21</v>
      </c>
      <c r="AN12" t="s">
        <v>22</v>
      </c>
      <c r="AO12" t="s">
        <v>21</v>
      </c>
      <c r="AP12" t="s">
        <v>21</v>
      </c>
      <c r="AQ12" t="s">
        <v>21</v>
      </c>
      <c r="AR12" t="s">
        <v>21</v>
      </c>
      <c r="AV12">
        <f t="shared" si="0"/>
        <v>25.9</v>
      </c>
      <c r="AW12">
        <f t="shared" si="1"/>
        <v>21.3</v>
      </c>
      <c r="AX12" s="11">
        <f t="shared" si="2"/>
        <v>0.82239382239382242</v>
      </c>
      <c r="BA12">
        <f t="shared" si="3"/>
        <v>0</v>
      </c>
      <c r="BB12">
        <f t="shared" si="4"/>
        <v>0</v>
      </c>
      <c r="BC12">
        <f t="shared" si="5"/>
        <v>0</v>
      </c>
      <c r="BD12">
        <f t="shared" si="6"/>
        <v>0</v>
      </c>
      <c r="BE12">
        <f t="shared" si="7"/>
        <v>0</v>
      </c>
      <c r="BF12">
        <f t="shared" si="8"/>
        <v>0</v>
      </c>
      <c r="BJ12" t="str">
        <f t="shared" si="9"/>
        <v/>
      </c>
      <c r="BK12">
        <f>VLOOKUP(B12,Kraftvärmeprod!$B$1:$BH$549,MATCH($BA$1,Kraftvärmeprod!$B$1:$CC$1,0),FALSE)</f>
        <v>0</v>
      </c>
    </row>
    <row r="13" spans="1:63" ht="15" customHeight="1">
      <c r="A13" s="2" t="s">
        <v>32</v>
      </c>
      <c r="B13" s="2" t="s">
        <v>35</v>
      </c>
      <c r="C13">
        <v>2020</v>
      </c>
      <c r="D13">
        <v>4.6379999999999999</v>
      </c>
      <c r="E13">
        <v>6.0389999999999997</v>
      </c>
      <c r="F13" t="s">
        <v>21</v>
      </c>
      <c r="G13">
        <v>3.5000000000000003E-2</v>
      </c>
      <c r="H13">
        <v>0</v>
      </c>
      <c r="I13">
        <v>0</v>
      </c>
      <c r="J13">
        <v>0</v>
      </c>
      <c r="K13">
        <v>0</v>
      </c>
      <c r="L13">
        <v>0</v>
      </c>
      <c r="M13" t="s">
        <v>22</v>
      </c>
      <c r="N13" t="s">
        <v>21</v>
      </c>
      <c r="O13" t="s">
        <v>21</v>
      </c>
      <c r="P13">
        <v>6.0039999999999996</v>
      </c>
      <c r="Q13" t="s">
        <v>21</v>
      </c>
      <c r="R13" t="s">
        <v>21</v>
      </c>
      <c r="S13" t="s">
        <v>21</v>
      </c>
      <c r="T13" t="s">
        <v>924</v>
      </c>
      <c r="U13" t="s">
        <v>21</v>
      </c>
      <c r="V13" t="s">
        <v>21</v>
      </c>
      <c r="W13" t="s">
        <v>21</v>
      </c>
      <c r="X13" t="s">
        <v>21</v>
      </c>
      <c r="Y13" t="s">
        <v>21</v>
      </c>
      <c r="Z13" t="s">
        <v>21</v>
      </c>
      <c r="AA13" t="s">
        <v>21</v>
      </c>
      <c r="AB13" t="s">
        <v>21</v>
      </c>
      <c r="AC13" t="s">
        <v>21</v>
      </c>
      <c r="AD13" t="s">
        <v>21</v>
      </c>
      <c r="AE13" t="s">
        <v>21</v>
      </c>
      <c r="AF13" t="s">
        <v>21</v>
      </c>
      <c r="AG13" t="s">
        <v>21</v>
      </c>
      <c r="AH13" t="s">
        <v>21</v>
      </c>
      <c r="AI13" t="s">
        <v>21</v>
      </c>
      <c r="AJ13" t="s">
        <v>21</v>
      </c>
      <c r="AK13" t="s">
        <v>21</v>
      </c>
      <c r="AL13" t="s">
        <v>21</v>
      </c>
      <c r="AM13" t="s">
        <v>21</v>
      </c>
      <c r="AN13" t="s">
        <v>22</v>
      </c>
      <c r="AO13" t="s">
        <v>21</v>
      </c>
      <c r="AP13" t="s">
        <v>21</v>
      </c>
      <c r="AQ13" t="s">
        <v>21</v>
      </c>
      <c r="AR13" t="s">
        <v>21</v>
      </c>
      <c r="AV13">
        <f t="shared" si="0"/>
        <v>6.0389999999999997</v>
      </c>
      <c r="AW13">
        <f t="shared" si="1"/>
        <v>4.6379999999999999</v>
      </c>
      <c r="AX13" s="11">
        <f t="shared" si="2"/>
        <v>0.7680079483358172</v>
      </c>
      <c r="BA13">
        <f t="shared" si="3"/>
        <v>0</v>
      </c>
      <c r="BB13">
        <f t="shared" si="4"/>
        <v>0</v>
      </c>
      <c r="BC13">
        <f t="shared" si="5"/>
        <v>0</v>
      </c>
      <c r="BD13">
        <f t="shared" si="6"/>
        <v>0</v>
      </c>
      <c r="BE13">
        <f t="shared" si="7"/>
        <v>0</v>
      </c>
      <c r="BF13">
        <f t="shared" si="8"/>
        <v>0</v>
      </c>
      <c r="BJ13" t="str">
        <f t="shared" si="9"/>
        <v/>
      </c>
      <c r="BK13">
        <f>VLOOKUP(B13,Kraftvärmeprod!$B$1:$BH$549,MATCH($BA$1,Kraftvärmeprod!$B$1:$CC$1,0),FALSE)</f>
        <v>0</v>
      </c>
    </row>
    <row r="14" spans="1:63" ht="15" customHeight="1">
      <c r="A14" s="2" t="s">
        <v>32</v>
      </c>
      <c r="B14" s="2" t="s">
        <v>36</v>
      </c>
      <c r="C14">
        <v>2020</v>
      </c>
      <c r="D14">
        <v>6.3</v>
      </c>
      <c r="E14">
        <v>7.2149999999999999</v>
      </c>
      <c r="F14">
        <v>0</v>
      </c>
      <c r="G14">
        <v>5.0000000000000001E-3</v>
      </c>
      <c r="H14">
        <v>0</v>
      </c>
      <c r="I14">
        <v>0</v>
      </c>
      <c r="J14">
        <v>0</v>
      </c>
      <c r="K14">
        <v>0</v>
      </c>
      <c r="L14">
        <v>0</v>
      </c>
      <c r="M14" t="s">
        <v>22</v>
      </c>
      <c r="N14">
        <v>0</v>
      </c>
      <c r="O14">
        <v>0</v>
      </c>
      <c r="P14">
        <v>0</v>
      </c>
      <c r="Q14">
        <v>0</v>
      </c>
      <c r="R14">
        <v>0</v>
      </c>
      <c r="S14">
        <v>7.21</v>
      </c>
      <c r="T14" t="s">
        <v>21</v>
      </c>
      <c r="U14" t="s">
        <v>21</v>
      </c>
      <c r="V14" t="s">
        <v>21</v>
      </c>
      <c r="W14" t="s">
        <v>21</v>
      </c>
      <c r="X14" t="s">
        <v>21</v>
      </c>
      <c r="Y14" t="s">
        <v>21</v>
      </c>
      <c r="Z14" t="s">
        <v>21</v>
      </c>
      <c r="AA14" t="s">
        <v>21</v>
      </c>
      <c r="AB14" t="s">
        <v>21</v>
      </c>
      <c r="AC14" t="s">
        <v>21</v>
      </c>
      <c r="AD14" t="s">
        <v>21</v>
      </c>
      <c r="AE14" t="s">
        <v>21</v>
      </c>
      <c r="AF14" t="s">
        <v>21</v>
      </c>
      <c r="AG14" t="s">
        <v>21</v>
      </c>
      <c r="AH14" t="s">
        <v>21</v>
      </c>
      <c r="AI14" t="s">
        <v>21</v>
      </c>
      <c r="AJ14" t="s">
        <v>21</v>
      </c>
      <c r="AK14" t="s">
        <v>21</v>
      </c>
      <c r="AL14" t="s">
        <v>21</v>
      </c>
      <c r="AM14" t="s">
        <v>21</v>
      </c>
      <c r="AN14" t="s">
        <v>22</v>
      </c>
      <c r="AO14" t="s">
        <v>21</v>
      </c>
      <c r="AP14" t="s">
        <v>21</v>
      </c>
      <c r="AQ14" t="s">
        <v>21</v>
      </c>
      <c r="AR14" t="s">
        <v>21</v>
      </c>
      <c r="AV14">
        <f t="shared" si="0"/>
        <v>7.2149999999999999</v>
      </c>
      <c r="AW14">
        <f t="shared" si="1"/>
        <v>6.3</v>
      </c>
      <c r="AX14" s="11">
        <f t="shared" si="2"/>
        <v>0.87318087318087312</v>
      </c>
      <c r="BA14">
        <f t="shared" si="3"/>
        <v>0</v>
      </c>
      <c r="BB14">
        <f t="shared" si="4"/>
        <v>0</v>
      </c>
      <c r="BC14">
        <f t="shared" si="5"/>
        <v>0</v>
      </c>
      <c r="BD14">
        <f t="shared" si="6"/>
        <v>0</v>
      </c>
      <c r="BE14">
        <f t="shared" si="7"/>
        <v>0</v>
      </c>
      <c r="BF14">
        <f t="shared" si="8"/>
        <v>0</v>
      </c>
      <c r="BJ14" t="str">
        <f t="shared" si="9"/>
        <v/>
      </c>
      <c r="BK14">
        <f>VLOOKUP(B14,Kraftvärmeprod!$B$1:$BH$549,MATCH($BA$1,Kraftvärmeprod!$B$1:$CC$1,0),FALSE)</f>
        <v>0</v>
      </c>
    </row>
    <row r="15" spans="1:63" ht="15" customHeight="1">
      <c r="A15" s="2" t="s">
        <v>32</v>
      </c>
      <c r="B15" s="2" t="s">
        <v>37</v>
      </c>
      <c r="C15">
        <v>2020</v>
      </c>
      <c r="D15">
        <v>8.1</v>
      </c>
      <c r="E15">
        <v>10.082000000000001</v>
      </c>
      <c r="F15">
        <v>0</v>
      </c>
      <c r="G15">
        <v>8.2000000000000003E-2</v>
      </c>
      <c r="H15">
        <v>0</v>
      </c>
      <c r="I15">
        <v>0</v>
      </c>
      <c r="J15">
        <v>0</v>
      </c>
      <c r="K15">
        <v>0</v>
      </c>
      <c r="L15">
        <v>0</v>
      </c>
      <c r="M15" t="s">
        <v>22</v>
      </c>
      <c r="N15">
        <v>0</v>
      </c>
      <c r="O15">
        <v>5</v>
      </c>
      <c r="P15">
        <v>5</v>
      </c>
      <c r="Q15">
        <v>0</v>
      </c>
      <c r="R15">
        <v>0</v>
      </c>
      <c r="S15">
        <v>0</v>
      </c>
      <c r="T15" t="s">
        <v>21</v>
      </c>
      <c r="U15">
        <v>0</v>
      </c>
      <c r="V15">
        <v>0</v>
      </c>
      <c r="W15">
        <v>0</v>
      </c>
      <c r="X15">
        <v>0</v>
      </c>
      <c r="Y15">
        <v>0</v>
      </c>
      <c r="Z15">
        <v>0</v>
      </c>
      <c r="AA15">
        <v>0</v>
      </c>
      <c r="AB15" t="s">
        <v>21</v>
      </c>
      <c r="AC15" t="s">
        <v>21</v>
      </c>
      <c r="AD15" t="s">
        <v>21</v>
      </c>
      <c r="AE15" t="s">
        <v>21</v>
      </c>
      <c r="AF15" t="s">
        <v>21</v>
      </c>
      <c r="AG15" t="s">
        <v>21</v>
      </c>
      <c r="AH15" t="s">
        <v>21</v>
      </c>
      <c r="AI15" t="s">
        <v>21</v>
      </c>
      <c r="AJ15" t="s">
        <v>21</v>
      </c>
      <c r="AK15" t="s">
        <v>21</v>
      </c>
      <c r="AL15" t="s">
        <v>21</v>
      </c>
      <c r="AM15" t="s">
        <v>21</v>
      </c>
      <c r="AN15" t="s">
        <v>22</v>
      </c>
      <c r="AO15" t="s">
        <v>21</v>
      </c>
      <c r="AP15" t="s">
        <v>21</v>
      </c>
      <c r="AQ15" t="s">
        <v>21</v>
      </c>
      <c r="AR15" t="s">
        <v>21</v>
      </c>
      <c r="AV15">
        <f t="shared" si="0"/>
        <v>10.082000000000001</v>
      </c>
      <c r="AW15">
        <f t="shared" si="1"/>
        <v>8.1</v>
      </c>
      <c r="AX15" s="11">
        <f t="shared" si="2"/>
        <v>0.80341202142432044</v>
      </c>
      <c r="BA15">
        <f t="shared" si="3"/>
        <v>0</v>
      </c>
      <c r="BB15">
        <f t="shared" si="4"/>
        <v>0</v>
      </c>
      <c r="BC15">
        <f t="shared" si="5"/>
        <v>0</v>
      </c>
      <c r="BD15">
        <f t="shared" si="6"/>
        <v>0</v>
      </c>
      <c r="BE15">
        <f t="shared" si="7"/>
        <v>0</v>
      </c>
      <c r="BF15">
        <f t="shared" si="8"/>
        <v>0</v>
      </c>
      <c r="BJ15" t="str">
        <f t="shared" si="9"/>
        <v/>
      </c>
      <c r="BK15">
        <f>VLOOKUP(B15,Kraftvärmeprod!$B$1:$BH$549,MATCH($BA$1,Kraftvärmeprod!$B$1:$CC$1,0),FALSE)</f>
        <v>0</v>
      </c>
    </row>
    <row r="16" spans="1:63" ht="15" customHeight="1">
      <c r="A16" s="2" t="s">
        <v>32</v>
      </c>
      <c r="B16" s="2" t="s">
        <v>38</v>
      </c>
      <c r="C16">
        <v>2020</v>
      </c>
      <c r="D16">
        <v>16.556000000000001</v>
      </c>
      <c r="E16">
        <v>20.9</v>
      </c>
      <c r="F16" t="s">
        <v>21</v>
      </c>
      <c r="G16" t="s">
        <v>21</v>
      </c>
      <c r="H16" t="s">
        <v>21</v>
      </c>
      <c r="I16" t="s">
        <v>21</v>
      </c>
      <c r="J16" t="s">
        <v>21</v>
      </c>
      <c r="K16" t="s">
        <v>21</v>
      </c>
      <c r="L16" t="s">
        <v>21</v>
      </c>
      <c r="M16" t="s">
        <v>22</v>
      </c>
      <c r="N16">
        <v>0</v>
      </c>
      <c r="O16">
        <v>16.399999999999999</v>
      </c>
      <c r="P16">
        <v>4.5</v>
      </c>
      <c r="Q16">
        <v>0</v>
      </c>
      <c r="R16">
        <v>0</v>
      </c>
      <c r="S16">
        <v>0</v>
      </c>
      <c r="T16" t="s">
        <v>21</v>
      </c>
      <c r="U16" t="s">
        <v>21</v>
      </c>
      <c r="V16" t="s">
        <v>21</v>
      </c>
      <c r="W16" t="s">
        <v>21</v>
      </c>
      <c r="X16" t="s">
        <v>21</v>
      </c>
      <c r="Y16" t="s">
        <v>21</v>
      </c>
      <c r="Z16" t="s">
        <v>21</v>
      </c>
      <c r="AA16" t="s">
        <v>21</v>
      </c>
      <c r="AB16" t="s">
        <v>21</v>
      </c>
      <c r="AC16" t="s">
        <v>21</v>
      </c>
      <c r="AD16" t="s">
        <v>21</v>
      </c>
      <c r="AE16" t="s">
        <v>21</v>
      </c>
      <c r="AF16" t="s">
        <v>21</v>
      </c>
      <c r="AG16" t="s">
        <v>21</v>
      </c>
      <c r="AH16" t="s">
        <v>21</v>
      </c>
      <c r="AI16" t="s">
        <v>21</v>
      </c>
      <c r="AJ16" t="s">
        <v>21</v>
      </c>
      <c r="AK16" t="s">
        <v>21</v>
      </c>
      <c r="AL16" t="s">
        <v>21</v>
      </c>
      <c r="AM16" t="s">
        <v>21</v>
      </c>
      <c r="AN16" t="s">
        <v>22</v>
      </c>
      <c r="AO16" t="s">
        <v>21</v>
      </c>
      <c r="AP16" t="s">
        <v>21</v>
      </c>
      <c r="AQ16" t="s">
        <v>21</v>
      </c>
      <c r="AR16" t="s">
        <v>21</v>
      </c>
      <c r="AV16">
        <f t="shared" si="0"/>
        <v>20.9</v>
      </c>
      <c r="AW16">
        <f t="shared" si="1"/>
        <v>16.556000000000001</v>
      </c>
      <c r="AX16" s="11">
        <f t="shared" si="2"/>
        <v>0.79215311004784694</v>
      </c>
      <c r="BA16">
        <f t="shared" si="3"/>
        <v>0</v>
      </c>
      <c r="BB16">
        <f t="shared" si="4"/>
        <v>0</v>
      </c>
      <c r="BC16">
        <f t="shared" si="5"/>
        <v>0</v>
      </c>
      <c r="BD16">
        <f t="shared" si="6"/>
        <v>0</v>
      </c>
      <c r="BE16">
        <f t="shared" si="7"/>
        <v>0</v>
      </c>
      <c r="BF16">
        <f t="shared" si="8"/>
        <v>0</v>
      </c>
      <c r="BJ16" t="str">
        <f t="shared" si="9"/>
        <v/>
      </c>
      <c r="BK16">
        <f>VLOOKUP(B16,Kraftvärmeprod!$B$1:$BH$549,MATCH($BA$1,Kraftvärmeprod!$B$1:$CC$1,0),FALSE)</f>
        <v>0</v>
      </c>
    </row>
    <row r="17" spans="1:63" ht="15" customHeight="1">
      <c r="A17" s="2" t="s">
        <v>32</v>
      </c>
      <c r="B17" s="2" t="s">
        <v>39</v>
      </c>
      <c r="C17">
        <v>2020</v>
      </c>
      <c r="D17">
        <v>4.0999999999999996</v>
      </c>
      <c r="E17">
        <v>4.2229999999999999</v>
      </c>
      <c r="F17">
        <v>0</v>
      </c>
      <c r="G17">
        <v>0.42299999999999999</v>
      </c>
      <c r="H17">
        <v>0</v>
      </c>
      <c r="I17">
        <v>0</v>
      </c>
      <c r="J17">
        <v>0</v>
      </c>
      <c r="K17">
        <v>0</v>
      </c>
      <c r="L17">
        <v>0</v>
      </c>
      <c r="M17" t="s">
        <v>22</v>
      </c>
      <c r="N17">
        <v>0</v>
      </c>
      <c r="O17">
        <v>0</v>
      </c>
      <c r="P17">
        <v>0</v>
      </c>
      <c r="Q17">
        <v>0</v>
      </c>
      <c r="R17">
        <v>0</v>
      </c>
      <c r="S17">
        <v>0</v>
      </c>
      <c r="T17" t="s">
        <v>924</v>
      </c>
      <c r="U17">
        <v>3.8</v>
      </c>
      <c r="V17">
        <v>0</v>
      </c>
      <c r="W17">
        <v>0</v>
      </c>
      <c r="X17">
        <v>0</v>
      </c>
      <c r="Y17">
        <v>0</v>
      </c>
      <c r="Z17">
        <v>0</v>
      </c>
      <c r="AA17">
        <v>0</v>
      </c>
      <c r="AB17" t="s">
        <v>21</v>
      </c>
      <c r="AC17" t="s">
        <v>21</v>
      </c>
      <c r="AD17" t="s">
        <v>21</v>
      </c>
      <c r="AE17" t="s">
        <v>21</v>
      </c>
      <c r="AF17" t="s">
        <v>21</v>
      </c>
      <c r="AG17" t="s">
        <v>21</v>
      </c>
      <c r="AH17" t="s">
        <v>21</v>
      </c>
      <c r="AI17" t="s">
        <v>21</v>
      </c>
      <c r="AJ17" t="s">
        <v>21</v>
      </c>
      <c r="AK17" t="s">
        <v>21</v>
      </c>
      <c r="AL17" t="s">
        <v>21</v>
      </c>
      <c r="AM17" t="s">
        <v>21</v>
      </c>
      <c r="AN17" t="s">
        <v>22</v>
      </c>
      <c r="AO17" t="s">
        <v>21</v>
      </c>
      <c r="AP17" t="s">
        <v>21</v>
      </c>
      <c r="AQ17" t="s">
        <v>21</v>
      </c>
      <c r="AR17" t="s">
        <v>21</v>
      </c>
      <c r="AV17">
        <f t="shared" si="0"/>
        <v>4.2229999999999999</v>
      </c>
      <c r="AW17">
        <f t="shared" si="1"/>
        <v>4.0999999999999996</v>
      </c>
      <c r="AX17" s="11">
        <f t="shared" si="2"/>
        <v>0.97087378640776689</v>
      </c>
      <c r="BA17">
        <f t="shared" si="3"/>
        <v>0</v>
      </c>
      <c r="BB17">
        <f t="shared" si="4"/>
        <v>0</v>
      </c>
      <c r="BC17">
        <f t="shared" si="5"/>
        <v>0</v>
      </c>
      <c r="BD17">
        <f t="shared" si="6"/>
        <v>0</v>
      </c>
      <c r="BE17">
        <f t="shared" si="7"/>
        <v>0</v>
      </c>
      <c r="BF17">
        <f t="shared" si="8"/>
        <v>0</v>
      </c>
      <c r="BJ17" t="str">
        <f t="shared" si="9"/>
        <v/>
      </c>
      <c r="BK17">
        <f>VLOOKUP(B17,Kraftvärmeprod!$B$1:$BH$549,MATCH($BA$1,Kraftvärmeprod!$B$1:$CC$1,0),FALSE)</f>
        <v>0</v>
      </c>
    </row>
    <row r="18" spans="1:63" ht="15" customHeight="1">
      <c r="A18" s="2" t="s">
        <v>32</v>
      </c>
      <c r="B18" s="2" t="s">
        <v>40</v>
      </c>
      <c r="C18">
        <v>2020</v>
      </c>
      <c r="D18">
        <v>2.1520000000000001</v>
      </c>
      <c r="E18">
        <v>2.286</v>
      </c>
      <c r="F18">
        <v>0</v>
      </c>
      <c r="G18">
        <v>1.9E-2</v>
      </c>
      <c r="H18">
        <v>0</v>
      </c>
      <c r="I18">
        <v>0</v>
      </c>
      <c r="J18">
        <v>0</v>
      </c>
      <c r="K18">
        <v>0</v>
      </c>
      <c r="L18">
        <v>0</v>
      </c>
      <c r="M18" t="s">
        <v>22</v>
      </c>
      <c r="N18">
        <v>0</v>
      </c>
      <c r="O18">
        <v>0</v>
      </c>
      <c r="P18">
        <v>0</v>
      </c>
      <c r="Q18">
        <v>0</v>
      </c>
      <c r="R18">
        <v>0</v>
      </c>
      <c r="S18">
        <v>0</v>
      </c>
      <c r="T18" t="s">
        <v>21</v>
      </c>
      <c r="U18">
        <v>2.2669999999999999</v>
      </c>
      <c r="V18">
        <v>0</v>
      </c>
      <c r="W18">
        <v>0</v>
      </c>
      <c r="X18">
        <v>0</v>
      </c>
      <c r="Y18">
        <v>0</v>
      </c>
      <c r="Z18">
        <v>0</v>
      </c>
      <c r="AA18">
        <v>0</v>
      </c>
      <c r="AB18" t="s">
        <v>21</v>
      </c>
      <c r="AC18" t="s">
        <v>21</v>
      </c>
      <c r="AD18" t="s">
        <v>21</v>
      </c>
      <c r="AE18" t="s">
        <v>21</v>
      </c>
      <c r="AF18" t="s">
        <v>21</v>
      </c>
      <c r="AG18" t="s">
        <v>21</v>
      </c>
      <c r="AH18" t="s">
        <v>21</v>
      </c>
      <c r="AI18" t="s">
        <v>21</v>
      </c>
      <c r="AJ18" t="s">
        <v>21</v>
      </c>
      <c r="AK18" t="s">
        <v>21</v>
      </c>
      <c r="AL18" t="s">
        <v>21</v>
      </c>
      <c r="AM18" t="s">
        <v>21</v>
      </c>
      <c r="AN18" t="s">
        <v>22</v>
      </c>
      <c r="AO18" t="s">
        <v>21</v>
      </c>
      <c r="AP18" t="s">
        <v>21</v>
      </c>
      <c r="AQ18" t="s">
        <v>21</v>
      </c>
      <c r="AR18" t="s">
        <v>21</v>
      </c>
      <c r="AV18">
        <f t="shared" si="0"/>
        <v>2.286</v>
      </c>
      <c r="AW18">
        <f t="shared" si="1"/>
        <v>2.1520000000000001</v>
      </c>
      <c r="AX18" s="11">
        <f t="shared" si="2"/>
        <v>0.94138232720909887</v>
      </c>
      <c r="BA18">
        <f t="shared" si="3"/>
        <v>0</v>
      </c>
      <c r="BB18">
        <f t="shared" si="4"/>
        <v>0</v>
      </c>
      <c r="BC18">
        <f t="shared" si="5"/>
        <v>0</v>
      </c>
      <c r="BD18">
        <f t="shared" si="6"/>
        <v>0</v>
      </c>
      <c r="BE18">
        <f t="shared" si="7"/>
        <v>0</v>
      </c>
      <c r="BF18">
        <f t="shared" si="8"/>
        <v>0</v>
      </c>
      <c r="BJ18" t="str">
        <f t="shared" si="9"/>
        <v/>
      </c>
      <c r="BK18">
        <f>VLOOKUP(B18,Kraftvärmeprod!$B$1:$BH$549,MATCH($BA$1,Kraftvärmeprod!$B$1:$CC$1,0),FALSE)</f>
        <v>0</v>
      </c>
    </row>
    <row r="19" spans="1:63" ht="15" customHeight="1">
      <c r="A19" s="2" t="s">
        <v>32</v>
      </c>
      <c r="B19" s="2" t="s">
        <v>41</v>
      </c>
      <c r="C19">
        <v>2020</v>
      </c>
      <c r="D19">
        <v>4.5970000000000004</v>
      </c>
      <c r="E19">
        <v>6.6970000000000001</v>
      </c>
      <c r="F19">
        <v>0</v>
      </c>
      <c r="G19">
        <v>3.5000000000000003E-2</v>
      </c>
      <c r="H19">
        <v>0</v>
      </c>
      <c r="I19">
        <v>0</v>
      </c>
      <c r="J19">
        <v>0</v>
      </c>
      <c r="K19">
        <v>0</v>
      </c>
      <c r="L19">
        <v>0</v>
      </c>
      <c r="M19" t="s">
        <v>22</v>
      </c>
      <c r="N19">
        <v>0</v>
      </c>
      <c r="O19">
        <v>0</v>
      </c>
      <c r="P19">
        <v>3.1509999999999998</v>
      </c>
      <c r="Q19" t="s">
        <v>21</v>
      </c>
      <c r="R19" t="s">
        <v>21</v>
      </c>
      <c r="S19">
        <v>2.7090000000000001</v>
      </c>
      <c r="T19" t="s">
        <v>924</v>
      </c>
      <c r="U19">
        <v>0.80200000000000005</v>
      </c>
      <c r="V19" t="s">
        <v>21</v>
      </c>
      <c r="W19" t="s">
        <v>21</v>
      </c>
      <c r="X19" t="s">
        <v>21</v>
      </c>
      <c r="Y19" t="s">
        <v>21</v>
      </c>
      <c r="Z19" t="s">
        <v>21</v>
      </c>
      <c r="AA19" t="s">
        <v>21</v>
      </c>
      <c r="AB19" t="s">
        <v>21</v>
      </c>
      <c r="AC19" t="s">
        <v>21</v>
      </c>
      <c r="AD19" t="s">
        <v>21</v>
      </c>
      <c r="AE19" t="s">
        <v>21</v>
      </c>
      <c r="AF19" t="s">
        <v>21</v>
      </c>
      <c r="AG19" t="s">
        <v>21</v>
      </c>
      <c r="AH19" t="s">
        <v>21</v>
      </c>
      <c r="AI19" t="s">
        <v>21</v>
      </c>
      <c r="AJ19" t="s">
        <v>21</v>
      </c>
      <c r="AK19" t="s">
        <v>21</v>
      </c>
      <c r="AL19" t="s">
        <v>21</v>
      </c>
      <c r="AM19" t="s">
        <v>21</v>
      </c>
      <c r="AN19" t="s">
        <v>22</v>
      </c>
      <c r="AO19" t="s">
        <v>21</v>
      </c>
      <c r="AP19" t="s">
        <v>21</v>
      </c>
      <c r="AQ19" t="s">
        <v>21</v>
      </c>
      <c r="AR19" t="s">
        <v>21</v>
      </c>
      <c r="AV19">
        <f t="shared" si="0"/>
        <v>6.6969999999999992</v>
      </c>
      <c r="AW19">
        <f t="shared" si="1"/>
        <v>4.5970000000000004</v>
      </c>
      <c r="AX19" s="11">
        <f t="shared" si="2"/>
        <v>0.6864267582499628</v>
      </c>
      <c r="BA19">
        <f t="shared" si="3"/>
        <v>0</v>
      </c>
      <c r="BB19">
        <f t="shared" si="4"/>
        <v>0</v>
      </c>
      <c r="BC19">
        <f t="shared" si="5"/>
        <v>0</v>
      </c>
      <c r="BD19">
        <f t="shared" si="6"/>
        <v>0</v>
      </c>
      <c r="BE19">
        <f t="shared" si="7"/>
        <v>0</v>
      </c>
      <c r="BF19">
        <f t="shared" si="8"/>
        <v>0</v>
      </c>
      <c r="BJ19" t="str">
        <f t="shared" si="9"/>
        <v/>
      </c>
      <c r="BK19">
        <f>VLOOKUP(B19,Kraftvärmeprod!$B$1:$BH$549,MATCH($BA$1,Kraftvärmeprod!$B$1:$CC$1,0),FALSE)</f>
        <v>0</v>
      </c>
    </row>
    <row r="20" spans="1:63" ht="15" customHeight="1">
      <c r="A20" s="2" t="s">
        <v>32</v>
      </c>
      <c r="B20" s="2" t="s">
        <v>42</v>
      </c>
      <c r="C20">
        <v>2020</v>
      </c>
      <c r="D20">
        <v>4.25</v>
      </c>
      <c r="E20">
        <v>5.23</v>
      </c>
      <c r="F20">
        <v>0</v>
      </c>
      <c r="G20">
        <v>2.4E-2</v>
      </c>
      <c r="H20">
        <v>0</v>
      </c>
      <c r="I20">
        <v>0</v>
      </c>
      <c r="J20">
        <v>0</v>
      </c>
      <c r="K20">
        <v>0</v>
      </c>
      <c r="L20">
        <v>0</v>
      </c>
      <c r="M20" t="s">
        <v>22</v>
      </c>
      <c r="N20">
        <v>0</v>
      </c>
      <c r="O20">
        <v>0</v>
      </c>
      <c r="P20">
        <v>0</v>
      </c>
      <c r="Q20">
        <v>0</v>
      </c>
      <c r="R20">
        <v>0</v>
      </c>
      <c r="S20">
        <v>5.2060000000000004</v>
      </c>
      <c r="T20" t="s">
        <v>21</v>
      </c>
      <c r="U20" t="s">
        <v>21</v>
      </c>
      <c r="V20" t="s">
        <v>21</v>
      </c>
      <c r="W20" t="s">
        <v>21</v>
      </c>
      <c r="X20" t="s">
        <v>21</v>
      </c>
      <c r="Y20" t="s">
        <v>21</v>
      </c>
      <c r="Z20" t="s">
        <v>21</v>
      </c>
      <c r="AA20" t="s">
        <v>21</v>
      </c>
      <c r="AB20" t="s">
        <v>21</v>
      </c>
      <c r="AC20" t="s">
        <v>21</v>
      </c>
      <c r="AD20" t="s">
        <v>21</v>
      </c>
      <c r="AE20" t="s">
        <v>21</v>
      </c>
      <c r="AF20" t="s">
        <v>21</v>
      </c>
      <c r="AG20" t="s">
        <v>21</v>
      </c>
      <c r="AH20" t="s">
        <v>21</v>
      </c>
      <c r="AI20" t="s">
        <v>21</v>
      </c>
      <c r="AJ20" t="s">
        <v>21</v>
      </c>
      <c r="AK20" t="s">
        <v>21</v>
      </c>
      <c r="AL20" t="s">
        <v>21</v>
      </c>
      <c r="AM20" t="s">
        <v>21</v>
      </c>
      <c r="AN20" t="s">
        <v>22</v>
      </c>
      <c r="AO20" t="s">
        <v>21</v>
      </c>
      <c r="AP20" t="s">
        <v>21</v>
      </c>
      <c r="AQ20" t="s">
        <v>21</v>
      </c>
      <c r="AR20" t="s">
        <v>21</v>
      </c>
      <c r="AV20">
        <f t="shared" si="0"/>
        <v>5.23</v>
      </c>
      <c r="AW20">
        <f t="shared" si="1"/>
        <v>4.25</v>
      </c>
      <c r="AX20" s="11">
        <f t="shared" si="2"/>
        <v>0.81261950286806872</v>
      </c>
      <c r="BA20">
        <f t="shared" si="3"/>
        <v>0</v>
      </c>
      <c r="BB20">
        <f t="shared" si="4"/>
        <v>0</v>
      </c>
      <c r="BC20">
        <f t="shared" si="5"/>
        <v>0</v>
      </c>
      <c r="BD20">
        <f t="shared" si="6"/>
        <v>0</v>
      </c>
      <c r="BE20">
        <f t="shared" si="7"/>
        <v>0</v>
      </c>
      <c r="BF20">
        <f t="shared" si="8"/>
        <v>0</v>
      </c>
      <c r="BJ20" t="str">
        <f t="shared" si="9"/>
        <v/>
      </c>
      <c r="BK20">
        <f>VLOOKUP(B20,Kraftvärmeprod!$B$1:$BH$549,MATCH($BA$1,Kraftvärmeprod!$B$1:$CC$1,0),FALSE)</f>
        <v>0</v>
      </c>
    </row>
    <row r="21" spans="1:63" ht="15" customHeight="1">
      <c r="A21" s="2" t="s">
        <v>43</v>
      </c>
      <c r="B21" s="2" t="s">
        <v>44</v>
      </c>
      <c r="C21">
        <v>2020</v>
      </c>
      <c r="D21">
        <v>0.44700000000000001</v>
      </c>
      <c r="E21">
        <v>0.58699999999999997</v>
      </c>
      <c r="F21" t="s">
        <v>21</v>
      </c>
      <c r="G21" t="s">
        <v>21</v>
      </c>
      <c r="H21" t="s">
        <v>21</v>
      </c>
      <c r="I21" t="s">
        <v>21</v>
      </c>
      <c r="J21" t="s">
        <v>21</v>
      </c>
      <c r="K21" t="s">
        <v>21</v>
      </c>
      <c r="L21" t="s">
        <v>21</v>
      </c>
      <c r="M21" t="s">
        <v>22</v>
      </c>
      <c r="N21" t="s">
        <v>21</v>
      </c>
      <c r="O21" t="s">
        <v>21</v>
      </c>
      <c r="P21" t="s">
        <v>21</v>
      </c>
      <c r="Q21" t="s">
        <v>21</v>
      </c>
      <c r="R21" t="s">
        <v>21</v>
      </c>
      <c r="S21" t="s">
        <v>21</v>
      </c>
      <c r="T21" t="s">
        <v>21</v>
      </c>
      <c r="U21">
        <v>0.57799999999999996</v>
      </c>
      <c r="V21" t="s">
        <v>21</v>
      </c>
      <c r="W21" t="s">
        <v>21</v>
      </c>
      <c r="X21" t="s">
        <v>21</v>
      </c>
      <c r="Y21" t="s">
        <v>21</v>
      </c>
      <c r="Z21">
        <v>8.9999999999999993E-3</v>
      </c>
      <c r="AA21" t="s">
        <v>21</v>
      </c>
      <c r="AB21" t="s">
        <v>21</v>
      </c>
      <c r="AC21" t="s">
        <v>21</v>
      </c>
      <c r="AD21" t="s">
        <v>21</v>
      </c>
      <c r="AE21" t="s">
        <v>21</v>
      </c>
      <c r="AF21" t="s">
        <v>21</v>
      </c>
      <c r="AG21" t="s">
        <v>21</v>
      </c>
      <c r="AH21" t="s">
        <v>21</v>
      </c>
      <c r="AI21" t="s">
        <v>21</v>
      </c>
      <c r="AJ21" t="s">
        <v>21</v>
      </c>
      <c r="AK21" t="s">
        <v>21</v>
      </c>
      <c r="AL21" t="s">
        <v>21</v>
      </c>
      <c r="AM21" t="s">
        <v>21</v>
      </c>
      <c r="AN21" t="s">
        <v>22</v>
      </c>
      <c r="AO21" t="s">
        <v>21</v>
      </c>
      <c r="AP21" t="s">
        <v>21</v>
      </c>
      <c r="AQ21" t="s">
        <v>21</v>
      </c>
      <c r="AR21" t="s">
        <v>21</v>
      </c>
      <c r="AV21">
        <f t="shared" si="0"/>
        <v>0.58699999999999997</v>
      </c>
      <c r="AW21">
        <f t="shared" si="1"/>
        <v>0.44700000000000001</v>
      </c>
      <c r="AX21" s="11">
        <f t="shared" si="2"/>
        <v>0.76149914821124365</v>
      </c>
      <c r="BA21">
        <f t="shared" si="3"/>
        <v>0</v>
      </c>
      <c r="BB21">
        <f t="shared" si="4"/>
        <v>0</v>
      </c>
      <c r="BC21">
        <f t="shared" si="5"/>
        <v>0</v>
      </c>
      <c r="BD21">
        <f t="shared" si="6"/>
        <v>0</v>
      </c>
      <c r="BE21">
        <f t="shared" si="7"/>
        <v>0</v>
      </c>
      <c r="BF21">
        <f t="shared" si="8"/>
        <v>0</v>
      </c>
      <c r="BJ21" t="str">
        <f t="shared" si="9"/>
        <v/>
      </c>
      <c r="BK21">
        <f>VLOOKUP(B21,Kraftvärmeprod!$B$1:$BH$549,MATCH($BA$1,Kraftvärmeprod!$B$1:$CC$1,0),FALSE)</f>
        <v>0</v>
      </c>
    </row>
    <row r="22" spans="1:63" ht="15" customHeight="1">
      <c r="A22" s="2" t="s">
        <v>43</v>
      </c>
      <c r="B22" s="2" t="s">
        <v>45</v>
      </c>
      <c r="C22">
        <v>2020</v>
      </c>
      <c r="D22">
        <v>6.4669999999999996</v>
      </c>
      <c r="E22">
        <v>6.569</v>
      </c>
      <c r="F22" t="s">
        <v>21</v>
      </c>
      <c r="G22" t="s">
        <v>21</v>
      </c>
      <c r="H22" t="s">
        <v>21</v>
      </c>
      <c r="I22" t="s">
        <v>21</v>
      </c>
      <c r="J22" t="s">
        <v>21</v>
      </c>
      <c r="K22" t="s">
        <v>21</v>
      </c>
      <c r="L22" t="s">
        <v>21</v>
      </c>
      <c r="M22" t="s">
        <v>22</v>
      </c>
      <c r="N22" t="s">
        <v>21</v>
      </c>
      <c r="O22" t="s">
        <v>21</v>
      </c>
      <c r="P22" t="s">
        <v>21</v>
      </c>
      <c r="Q22" t="s">
        <v>21</v>
      </c>
      <c r="R22" t="s">
        <v>21</v>
      </c>
      <c r="S22" t="s">
        <v>21</v>
      </c>
      <c r="T22" t="s">
        <v>21</v>
      </c>
      <c r="U22">
        <v>6.476</v>
      </c>
      <c r="V22" t="s">
        <v>21</v>
      </c>
      <c r="W22" t="s">
        <v>21</v>
      </c>
      <c r="X22" t="s">
        <v>21</v>
      </c>
      <c r="Y22" t="s">
        <v>21</v>
      </c>
      <c r="Z22">
        <v>9.2999999999999999E-2</v>
      </c>
      <c r="AA22" t="s">
        <v>21</v>
      </c>
      <c r="AB22" t="s">
        <v>21</v>
      </c>
      <c r="AC22" t="s">
        <v>21</v>
      </c>
      <c r="AD22" t="s">
        <v>21</v>
      </c>
      <c r="AE22" t="s">
        <v>21</v>
      </c>
      <c r="AF22" t="s">
        <v>21</v>
      </c>
      <c r="AG22" t="s">
        <v>21</v>
      </c>
      <c r="AH22" t="s">
        <v>21</v>
      </c>
      <c r="AI22" t="s">
        <v>21</v>
      </c>
      <c r="AJ22" t="s">
        <v>21</v>
      </c>
      <c r="AK22" t="s">
        <v>21</v>
      </c>
      <c r="AL22" t="s">
        <v>21</v>
      </c>
      <c r="AM22" t="s">
        <v>21</v>
      </c>
      <c r="AN22" t="s">
        <v>22</v>
      </c>
      <c r="AO22" t="s">
        <v>21</v>
      </c>
      <c r="AP22" t="s">
        <v>21</v>
      </c>
      <c r="AQ22" t="s">
        <v>21</v>
      </c>
      <c r="AR22" t="s">
        <v>21</v>
      </c>
      <c r="AV22">
        <f t="shared" si="0"/>
        <v>6.569</v>
      </c>
      <c r="AW22">
        <f t="shared" si="1"/>
        <v>6.4669999999999996</v>
      </c>
      <c r="AX22" s="11">
        <f t="shared" si="2"/>
        <v>0.98447252245395034</v>
      </c>
      <c r="BA22">
        <f t="shared" si="3"/>
        <v>0</v>
      </c>
      <c r="BB22">
        <f t="shared" si="4"/>
        <v>0</v>
      </c>
      <c r="BC22">
        <f t="shared" si="5"/>
        <v>0</v>
      </c>
      <c r="BD22">
        <f t="shared" si="6"/>
        <v>0</v>
      </c>
      <c r="BE22">
        <f t="shared" si="7"/>
        <v>0</v>
      </c>
      <c r="BF22">
        <f t="shared" si="8"/>
        <v>0</v>
      </c>
      <c r="BJ22" t="str">
        <f t="shared" si="9"/>
        <v/>
      </c>
      <c r="BK22">
        <f>VLOOKUP(B22,Kraftvärmeprod!$B$1:$BH$549,MATCH($BA$1,Kraftvärmeprod!$B$1:$CC$1,0),FALSE)</f>
        <v>0</v>
      </c>
    </row>
    <row r="23" spans="1:63" ht="15" customHeight="1">
      <c r="A23" s="2" t="s">
        <v>43</v>
      </c>
      <c r="B23" s="2" t="s">
        <v>46</v>
      </c>
      <c r="C23">
        <v>2020</v>
      </c>
      <c r="D23">
        <v>50.383000000000003</v>
      </c>
      <c r="E23">
        <v>56.381999999999998</v>
      </c>
      <c r="F23" t="s">
        <v>21</v>
      </c>
      <c r="G23" t="s">
        <v>21</v>
      </c>
      <c r="H23" t="s">
        <v>21</v>
      </c>
      <c r="I23" t="s">
        <v>21</v>
      </c>
      <c r="J23" t="s">
        <v>21</v>
      </c>
      <c r="K23" t="s">
        <v>21</v>
      </c>
      <c r="L23" t="s">
        <v>21</v>
      </c>
      <c r="M23" t="s">
        <v>22</v>
      </c>
      <c r="N23">
        <v>28.097000000000001</v>
      </c>
      <c r="O23">
        <v>12.787000000000001</v>
      </c>
      <c r="P23">
        <v>0</v>
      </c>
      <c r="Q23">
        <v>1.764</v>
      </c>
      <c r="R23" t="s">
        <v>21</v>
      </c>
      <c r="S23" t="s">
        <v>21</v>
      </c>
      <c r="T23" t="s">
        <v>21</v>
      </c>
      <c r="U23" t="s">
        <v>21</v>
      </c>
      <c r="V23" t="s">
        <v>21</v>
      </c>
      <c r="W23" t="s">
        <v>21</v>
      </c>
      <c r="X23">
        <v>2.2050000000000001</v>
      </c>
      <c r="Y23" t="s">
        <v>21</v>
      </c>
      <c r="Z23">
        <v>0.66200000000000003</v>
      </c>
      <c r="AA23" t="s">
        <v>21</v>
      </c>
      <c r="AB23" t="s">
        <v>21</v>
      </c>
      <c r="AC23" t="s">
        <v>21</v>
      </c>
      <c r="AD23" t="s">
        <v>21</v>
      </c>
      <c r="AE23" t="s">
        <v>927</v>
      </c>
      <c r="AF23" t="s">
        <v>21</v>
      </c>
      <c r="AG23" t="s">
        <v>21</v>
      </c>
      <c r="AH23">
        <v>10.867000000000001</v>
      </c>
      <c r="AI23" t="s">
        <v>21</v>
      </c>
      <c r="AJ23" t="s">
        <v>21</v>
      </c>
      <c r="AK23" t="s">
        <v>21</v>
      </c>
      <c r="AL23" t="s">
        <v>21</v>
      </c>
      <c r="AM23" t="s">
        <v>21</v>
      </c>
      <c r="AN23" t="s">
        <v>22</v>
      </c>
      <c r="AO23">
        <v>100</v>
      </c>
      <c r="AP23" t="s">
        <v>21</v>
      </c>
      <c r="AQ23" t="s">
        <v>21</v>
      </c>
      <c r="AR23" t="s">
        <v>21</v>
      </c>
      <c r="AV23">
        <f t="shared" si="0"/>
        <v>56.382000000000005</v>
      </c>
      <c r="AW23">
        <f t="shared" si="1"/>
        <v>50.383000000000003</v>
      </c>
      <c r="AX23" s="11">
        <f t="shared" si="2"/>
        <v>0.89360079457983044</v>
      </c>
      <c r="BA23">
        <f t="shared" si="3"/>
        <v>10.867000000000001</v>
      </c>
      <c r="BB23">
        <f t="shared" si="4"/>
        <v>10.867000000000001</v>
      </c>
      <c r="BC23">
        <f t="shared" si="5"/>
        <v>0</v>
      </c>
      <c r="BD23">
        <f t="shared" si="6"/>
        <v>0</v>
      </c>
      <c r="BE23">
        <f t="shared" si="7"/>
        <v>0</v>
      </c>
      <c r="BF23">
        <f t="shared" si="8"/>
        <v>0</v>
      </c>
      <c r="BJ23" t="str">
        <f t="shared" si="9"/>
        <v/>
      </c>
      <c r="BK23">
        <f>VLOOKUP(B23,Kraftvärmeprod!$B$1:$BH$549,MATCH($BA$1,Kraftvärmeprod!$B$1:$CC$1,0),FALSE)</f>
        <v>39.991</v>
      </c>
    </row>
    <row r="24" spans="1:63" ht="15" customHeight="1">
      <c r="A24" s="2" t="s">
        <v>43</v>
      </c>
      <c r="B24" s="2" t="s">
        <v>47</v>
      </c>
      <c r="C24">
        <v>2020</v>
      </c>
      <c r="D24">
        <v>4.3920000000000003</v>
      </c>
      <c r="E24">
        <v>4.51</v>
      </c>
      <c r="F24" t="s">
        <v>21</v>
      </c>
      <c r="G24" t="s">
        <v>21</v>
      </c>
      <c r="H24" t="s">
        <v>21</v>
      </c>
      <c r="I24" t="s">
        <v>21</v>
      </c>
      <c r="J24" t="s">
        <v>21</v>
      </c>
      <c r="K24" t="s">
        <v>21</v>
      </c>
      <c r="L24" t="s">
        <v>21</v>
      </c>
      <c r="M24" t="s">
        <v>22</v>
      </c>
      <c r="N24" t="s">
        <v>21</v>
      </c>
      <c r="O24" t="s">
        <v>21</v>
      </c>
      <c r="P24" t="s">
        <v>21</v>
      </c>
      <c r="Q24" t="s">
        <v>21</v>
      </c>
      <c r="R24" t="s">
        <v>21</v>
      </c>
      <c r="S24" t="s">
        <v>21</v>
      </c>
      <c r="T24" t="s">
        <v>21</v>
      </c>
      <c r="U24">
        <v>4.4390000000000001</v>
      </c>
      <c r="V24" t="s">
        <v>21</v>
      </c>
      <c r="W24" t="s">
        <v>21</v>
      </c>
      <c r="X24" t="s">
        <v>21</v>
      </c>
      <c r="Y24" t="s">
        <v>21</v>
      </c>
      <c r="Z24">
        <v>7.0999999999999994E-2</v>
      </c>
      <c r="AA24" t="s">
        <v>21</v>
      </c>
      <c r="AB24" t="s">
        <v>21</v>
      </c>
      <c r="AC24" t="s">
        <v>21</v>
      </c>
      <c r="AD24" t="s">
        <v>21</v>
      </c>
      <c r="AE24" t="s">
        <v>21</v>
      </c>
      <c r="AF24" t="s">
        <v>21</v>
      </c>
      <c r="AG24" t="s">
        <v>21</v>
      </c>
      <c r="AH24" t="s">
        <v>21</v>
      </c>
      <c r="AI24" t="s">
        <v>21</v>
      </c>
      <c r="AJ24" t="s">
        <v>21</v>
      </c>
      <c r="AK24" t="s">
        <v>21</v>
      </c>
      <c r="AL24" t="s">
        <v>21</v>
      </c>
      <c r="AM24" t="s">
        <v>21</v>
      </c>
      <c r="AN24" t="s">
        <v>22</v>
      </c>
      <c r="AO24" t="s">
        <v>21</v>
      </c>
      <c r="AP24" t="s">
        <v>21</v>
      </c>
      <c r="AQ24" t="s">
        <v>21</v>
      </c>
      <c r="AR24" t="s">
        <v>21</v>
      </c>
      <c r="AV24">
        <f t="shared" si="0"/>
        <v>4.51</v>
      </c>
      <c r="AW24">
        <f t="shared" si="1"/>
        <v>4.3920000000000003</v>
      </c>
      <c r="AX24" s="11">
        <f t="shared" si="2"/>
        <v>0.97383592017738374</v>
      </c>
      <c r="BA24">
        <f t="shared" si="3"/>
        <v>0</v>
      </c>
      <c r="BB24">
        <f t="shared" si="4"/>
        <v>0</v>
      </c>
      <c r="BC24">
        <f t="shared" si="5"/>
        <v>0</v>
      </c>
      <c r="BD24">
        <f t="shared" si="6"/>
        <v>0</v>
      </c>
      <c r="BE24">
        <f t="shared" si="7"/>
        <v>0</v>
      </c>
      <c r="BF24">
        <f t="shared" si="8"/>
        <v>0</v>
      </c>
      <c r="BJ24" t="str">
        <f t="shared" si="9"/>
        <v/>
      </c>
      <c r="BK24">
        <f>VLOOKUP(B24,Kraftvärmeprod!$B$1:$BH$549,MATCH($BA$1,Kraftvärmeprod!$B$1:$CC$1,0),FALSE)</f>
        <v>0</v>
      </c>
    </row>
    <row r="25" spans="1:63" ht="15" customHeight="1">
      <c r="A25" s="2" t="s">
        <v>43</v>
      </c>
      <c r="B25" s="2" t="s">
        <v>48</v>
      </c>
      <c r="C25">
        <v>2020</v>
      </c>
      <c r="D25">
        <v>0.68100000000000005</v>
      </c>
      <c r="E25">
        <v>0.93700000000000006</v>
      </c>
      <c r="F25" t="s">
        <v>21</v>
      </c>
      <c r="G25" t="s">
        <v>21</v>
      </c>
      <c r="H25" t="s">
        <v>21</v>
      </c>
      <c r="I25" t="s">
        <v>21</v>
      </c>
      <c r="J25" t="s">
        <v>21</v>
      </c>
      <c r="K25" t="s">
        <v>21</v>
      </c>
      <c r="L25" t="s">
        <v>21</v>
      </c>
      <c r="M25" t="s">
        <v>22</v>
      </c>
      <c r="N25" t="s">
        <v>21</v>
      </c>
      <c r="O25" t="s">
        <v>21</v>
      </c>
      <c r="P25" t="s">
        <v>21</v>
      </c>
      <c r="Q25" t="s">
        <v>21</v>
      </c>
      <c r="R25" t="s">
        <v>21</v>
      </c>
      <c r="S25" t="s">
        <v>21</v>
      </c>
      <c r="T25" t="s">
        <v>21</v>
      </c>
      <c r="U25">
        <v>0.91900000000000004</v>
      </c>
      <c r="V25" t="s">
        <v>21</v>
      </c>
      <c r="W25" t="s">
        <v>21</v>
      </c>
      <c r="X25" t="s">
        <v>21</v>
      </c>
      <c r="Y25" t="s">
        <v>21</v>
      </c>
      <c r="Z25">
        <v>1.7999999999999999E-2</v>
      </c>
      <c r="AA25" t="s">
        <v>21</v>
      </c>
      <c r="AB25" t="s">
        <v>21</v>
      </c>
      <c r="AC25" t="s">
        <v>21</v>
      </c>
      <c r="AD25" t="s">
        <v>21</v>
      </c>
      <c r="AE25" t="s">
        <v>21</v>
      </c>
      <c r="AF25" t="s">
        <v>21</v>
      </c>
      <c r="AG25" t="s">
        <v>21</v>
      </c>
      <c r="AH25" t="s">
        <v>21</v>
      </c>
      <c r="AI25" t="s">
        <v>21</v>
      </c>
      <c r="AJ25" t="s">
        <v>21</v>
      </c>
      <c r="AK25" t="s">
        <v>21</v>
      </c>
      <c r="AL25" t="s">
        <v>21</v>
      </c>
      <c r="AM25" t="s">
        <v>21</v>
      </c>
      <c r="AN25" t="s">
        <v>22</v>
      </c>
      <c r="AO25" t="s">
        <v>21</v>
      </c>
      <c r="AP25" t="s">
        <v>21</v>
      </c>
      <c r="AQ25" t="s">
        <v>21</v>
      </c>
      <c r="AR25" t="s">
        <v>21</v>
      </c>
      <c r="AV25">
        <f t="shared" si="0"/>
        <v>0.93700000000000006</v>
      </c>
      <c r="AW25">
        <f t="shared" si="1"/>
        <v>0.68100000000000005</v>
      </c>
      <c r="AX25" s="11">
        <f t="shared" si="2"/>
        <v>0.72678762006403419</v>
      </c>
      <c r="BA25">
        <f t="shared" si="3"/>
        <v>0</v>
      </c>
      <c r="BB25">
        <f t="shared" si="4"/>
        <v>0</v>
      </c>
      <c r="BC25">
        <f t="shared" si="5"/>
        <v>0</v>
      </c>
      <c r="BD25">
        <f t="shared" si="6"/>
        <v>0</v>
      </c>
      <c r="BE25">
        <f t="shared" si="7"/>
        <v>0</v>
      </c>
      <c r="BF25">
        <f t="shared" si="8"/>
        <v>0</v>
      </c>
      <c r="BJ25" t="str">
        <f t="shared" si="9"/>
        <v/>
      </c>
      <c r="BK25">
        <f>VLOOKUP(B25,Kraftvärmeprod!$B$1:$BH$549,MATCH($BA$1,Kraftvärmeprod!$B$1:$CC$1,0),FALSE)</f>
        <v>0</v>
      </c>
    </row>
    <row r="26" spans="1:63" ht="15" customHeight="1">
      <c r="A26" s="2" t="s">
        <v>49</v>
      </c>
      <c r="B26" s="2" t="s">
        <v>50</v>
      </c>
      <c r="C26">
        <v>2020</v>
      </c>
      <c r="D26">
        <v>130.5</v>
      </c>
      <c r="E26">
        <v>147.91900000000001</v>
      </c>
      <c r="F26" t="s">
        <v>21</v>
      </c>
      <c r="G26">
        <v>0.84899999999999998</v>
      </c>
      <c r="H26" t="s">
        <v>21</v>
      </c>
      <c r="I26" t="s">
        <v>21</v>
      </c>
      <c r="J26" t="s">
        <v>21</v>
      </c>
      <c r="K26" t="s">
        <v>21</v>
      </c>
      <c r="L26" t="s">
        <v>21</v>
      </c>
      <c r="M26" t="s">
        <v>92</v>
      </c>
      <c r="N26" t="s">
        <v>21</v>
      </c>
      <c r="O26" t="s">
        <v>21</v>
      </c>
      <c r="P26" t="s">
        <v>21</v>
      </c>
      <c r="Q26" t="s">
        <v>21</v>
      </c>
      <c r="R26" t="s">
        <v>21</v>
      </c>
      <c r="S26">
        <v>115.85</v>
      </c>
      <c r="T26" t="s">
        <v>21</v>
      </c>
      <c r="U26" t="s">
        <v>21</v>
      </c>
      <c r="V26" t="s">
        <v>21</v>
      </c>
      <c r="W26" t="s">
        <v>21</v>
      </c>
      <c r="X26" t="s">
        <v>21</v>
      </c>
      <c r="Y26" t="s">
        <v>21</v>
      </c>
      <c r="Z26">
        <v>0.32400000000000001</v>
      </c>
      <c r="AA26" t="s">
        <v>21</v>
      </c>
      <c r="AB26" t="s">
        <v>21</v>
      </c>
      <c r="AC26" t="s">
        <v>21</v>
      </c>
      <c r="AD26" t="s">
        <v>21</v>
      </c>
      <c r="AE26" t="s">
        <v>21</v>
      </c>
      <c r="AF26" t="s">
        <v>21</v>
      </c>
      <c r="AG26">
        <v>1.296</v>
      </c>
      <c r="AH26">
        <v>29.6</v>
      </c>
      <c r="AI26" t="s">
        <v>21</v>
      </c>
      <c r="AJ26" t="s">
        <v>21</v>
      </c>
      <c r="AK26" t="s">
        <v>21</v>
      </c>
      <c r="AL26" t="s">
        <v>21</v>
      </c>
      <c r="AM26" t="s">
        <v>21</v>
      </c>
      <c r="AN26" t="s">
        <v>92</v>
      </c>
      <c r="AO26">
        <v>100</v>
      </c>
      <c r="AP26" t="s">
        <v>21</v>
      </c>
      <c r="AQ26" t="s">
        <v>21</v>
      </c>
      <c r="AR26" t="s">
        <v>21</v>
      </c>
      <c r="AV26">
        <f t="shared" si="0"/>
        <v>147.91899999999998</v>
      </c>
      <c r="AW26">
        <f t="shared" si="1"/>
        <v>130.5</v>
      </c>
      <c r="AX26" s="11">
        <f t="shared" si="2"/>
        <v>0.88223960410765356</v>
      </c>
      <c r="BA26">
        <f t="shared" si="3"/>
        <v>29.6</v>
      </c>
      <c r="BB26">
        <f t="shared" si="4"/>
        <v>29.6</v>
      </c>
      <c r="BC26">
        <f t="shared" si="5"/>
        <v>0</v>
      </c>
      <c r="BD26">
        <f t="shared" si="6"/>
        <v>0</v>
      </c>
      <c r="BE26">
        <f t="shared" si="7"/>
        <v>0</v>
      </c>
      <c r="BF26">
        <f t="shared" si="8"/>
        <v>0</v>
      </c>
      <c r="BJ26" t="str">
        <f t="shared" si="9"/>
        <v/>
      </c>
      <c r="BK26">
        <f>VLOOKUP(B26,Kraftvärmeprod!$B$1:$BH$549,MATCH($BA$1,Kraftvärmeprod!$B$1:$CC$1,0),FALSE)</f>
        <v>0</v>
      </c>
    </row>
    <row r="27" spans="1:63" ht="15" customHeight="1">
      <c r="A27" s="2" t="s">
        <v>51</v>
      </c>
      <c r="B27" s="2" t="s">
        <v>52</v>
      </c>
      <c r="C27">
        <v>2020</v>
      </c>
      <c r="D27">
        <v>63</v>
      </c>
      <c r="E27">
        <v>72.19</v>
      </c>
      <c r="F27" t="s">
        <v>21</v>
      </c>
      <c r="G27">
        <v>0.19</v>
      </c>
      <c r="H27" t="s">
        <v>21</v>
      </c>
      <c r="I27" t="s">
        <v>21</v>
      </c>
      <c r="J27" t="s">
        <v>21</v>
      </c>
      <c r="K27" t="s">
        <v>21</v>
      </c>
      <c r="L27" t="s">
        <v>21</v>
      </c>
      <c r="M27" t="s">
        <v>22</v>
      </c>
      <c r="N27" t="s">
        <v>21</v>
      </c>
      <c r="O27" t="s">
        <v>21</v>
      </c>
      <c r="P27" t="s">
        <v>21</v>
      </c>
      <c r="Q27" t="s">
        <v>21</v>
      </c>
      <c r="R27" t="s">
        <v>21</v>
      </c>
      <c r="S27">
        <v>63</v>
      </c>
      <c r="T27" t="s">
        <v>21</v>
      </c>
      <c r="U27" t="s">
        <v>21</v>
      </c>
      <c r="V27" t="s">
        <v>21</v>
      </c>
      <c r="W27" t="s">
        <v>21</v>
      </c>
      <c r="X27" t="s">
        <v>21</v>
      </c>
      <c r="Y27" t="s">
        <v>21</v>
      </c>
      <c r="Z27" t="s">
        <v>21</v>
      </c>
      <c r="AA27" t="s">
        <v>21</v>
      </c>
      <c r="AB27" t="s">
        <v>21</v>
      </c>
      <c r="AC27" t="s">
        <v>21</v>
      </c>
      <c r="AD27" t="s">
        <v>21</v>
      </c>
      <c r="AE27" t="s">
        <v>21</v>
      </c>
      <c r="AF27" t="s">
        <v>21</v>
      </c>
      <c r="AG27" t="s">
        <v>21</v>
      </c>
      <c r="AH27">
        <v>9</v>
      </c>
      <c r="AI27" t="s">
        <v>21</v>
      </c>
      <c r="AJ27" t="s">
        <v>21</v>
      </c>
      <c r="AK27" t="s">
        <v>21</v>
      </c>
      <c r="AL27" t="s">
        <v>21</v>
      </c>
      <c r="AM27" t="s">
        <v>21</v>
      </c>
      <c r="AN27" t="s">
        <v>22</v>
      </c>
      <c r="AO27">
        <v>100</v>
      </c>
      <c r="AP27" t="s">
        <v>21</v>
      </c>
      <c r="AQ27" t="s">
        <v>21</v>
      </c>
      <c r="AR27" t="s">
        <v>21</v>
      </c>
      <c r="AV27">
        <f t="shared" si="0"/>
        <v>72.19</v>
      </c>
      <c r="AW27">
        <f t="shared" si="1"/>
        <v>63</v>
      </c>
      <c r="AX27" s="11">
        <f t="shared" si="2"/>
        <v>0.87269704945283288</v>
      </c>
      <c r="BA27">
        <f t="shared" si="3"/>
        <v>9</v>
      </c>
      <c r="BB27">
        <f t="shared" si="4"/>
        <v>9</v>
      </c>
      <c r="BC27">
        <f t="shared" si="5"/>
        <v>0</v>
      </c>
      <c r="BD27">
        <f t="shared" si="6"/>
        <v>0</v>
      </c>
      <c r="BE27">
        <f t="shared" si="7"/>
        <v>0</v>
      </c>
      <c r="BF27">
        <f t="shared" si="8"/>
        <v>0</v>
      </c>
      <c r="BJ27" t="str">
        <f t="shared" si="9"/>
        <v/>
      </c>
      <c r="BK27">
        <f>VLOOKUP(B27,Kraftvärmeprod!$B$1:$BH$549,MATCH($BA$1,Kraftvärmeprod!$B$1:$CC$1,0),FALSE)</f>
        <v>0</v>
      </c>
    </row>
    <row r="28" spans="1:63" ht="15" customHeight="1">
      <c r="A28" s="2" t="s">
        <v>51</v>
      </c>
      <c r="B28" s="2" t="s">
        <v>53</v>
      </c>
      <c r="C28">
        <v>2020</v>
      </c>
      <c r="D28">
        <v>12.5</v>
      </c>
      <c r="E28">
        <v>12.5</v>
      </c>
      <c r="F28" t="s">
        <v>21</v>
      </c>
      <c r="G28">
        <v>1</v>
      </c>
      <c r="H28" t="s">
        <v>21</v>
      </c>
      <c r="I28" t="s">
        <v>21</v>
      </c>
      <c r="J28" t="s">
        <v>21</v>
      </c>
      <c r="K28" t="s">
        <v>21</v>
      </c>
      <c r="L28" t="s">
        <v>21</v>
      </c>
      <c r="M28" t="s">
        <v>22</v>
      </c>
      <c r="N28" t="s">
        <v>21</v>
      </c>
      <c r="O28" t="s">
        <v>21</v>
      </c>
      <c r="P28" t="s">
        <v>21</v>
      </c>
      <c r="Q28" t="s">
        <v>21</v>
      </c>
      <c r="R28" t="s">
        <v>21</v>
      </c>
      <c r="S28">
        <v>11.5</v>
      </c>
      <c r="T28" t="s">
        <v>21</v>
      </c>
      <c r="U28" t="s">
        <v>21</v>
      </c>
      <c r="V28" t="s">
        <v>21</v>
      </c>
      <c r="W28" t="s">
        <v>21</v>
      </c>
      <c r="X28" t="s">
        <v>21</v>
      </c>
      <c r="Y28" t="s">
        <v>21</v>
      </c>
      <c r="Z28" t="s">
        <v>21</v>
      </c>
      <c r="AA28" t="s">
        <v>21</v>
      </c>
      <c r="AB28" t="s">
        <v>21</v>
      </c>
      <c r="AC28" t="s">
        <v>21</v>
      </c>
      <c r="AD28" t="s">
        <v>21</v>
      </c>
      <c r="AE28" t="s">
        <v>21</v>
      </c>
      <c r="AF28" t="s">
        <v>21</v>
      </c>
      <c r="AG28" t="s">
        <v>21</v>
      </c>
      <c r="AH28" t="s">
        <v>21</v>
      </c>
      <c r="AI28" t="s">
        <v>21</v>
      </c>
      <c r="AJ28" t="s">
        <v>21</v>
      </c>
      <c r="AK28" t="s">
        <v>21</v>
      </c>
      <c r="AL28" t="s">
        <v>21</v>
      </c>
      <c r="AM28" t="s">
        <v>21</v>
      </c>
      <c r="AN28" t="s">
        <v>22</v>
      </c>
      <c r="AO28" t="s">
        <v>21</v>
      </c>
      <c r="AP28" t="s">
        <v>21</v>
      </c>
      <c r="AQ28" t="s">
        <v>21</v>
      </c>
      <c r="AR28" t="s">
        <v>21</v>
      </c>
      <c r="AV28">
        <f t="shared" si="0"/>
        <v>12.5</v>
      </c>
      <c r="AW28">
        <f t="shared" si="1"/>
        <v>12.5</v>
      </c>
      <c r="AX28" s="11">
        <f t="shared" si="2"/>
        <v>1</v>
      </c>
      <c r="BA28">
        <f t="shared" si="3"/>
        <v>0</v>
      </c>
      <c r="BB28">
        <f t="shared" si="4"/>
        <v>0</v>
      </c>
      <c r="BC28">
        <f t="shared" si="5"/>
        <v>0</v>
      </c>
      <c r="BD28">
        <f t="shared" si="6"/>
        <v>0</v>
      </c>
      <c r="BE28">
        <f t="shared" si="7"/>
        <v>0</v>
      </c>
      <c r="BF28">
        <f t="shared" si="8"/>
        <v>0</v>
      </c>
      <c r="BJ28" t="str">
        <f t="shared" si="9"/>
        <v/>
      </c>
      <c r="BK28">
        <f>VLOOKUP(B28,Kraftvärmeprod!$B$1:$BH$549,MATCH($BA$1,Kraftvärmeprod!$B$1:$CC$1,0),FALSE)</f>
        <v>0</v>
      </c>
    </row>
    <row r="29" spans="1:63" ht="15" customHeight="1">
      <c r="A29" s="2" t="s">
        <v>51</v>
      </c>
      <c r="B29" s="2" t="s">
        <v>54</v>
      </c>
      <c r="C29">
        <v>2020</v>
      </c>
      <c r="D29">
        <v>17.7</v>
      </c>
      <c r="E29">
        <v>17.704999999999998</v>
      </c>
      <c r="F29" t="s">
        <v>21</v>
      </c>
      <c r="G29">
        <v>0.105</v>
      </c>
      <c r="H29" t="s">
        <v>21</v>
      </c>
      <c r="I29" t="s">
        <v>21</v>
      </c>
      <c r="J29" t="s">
        <v>21</v>
      </c>
      <c r="K29" t="s">
        <v>21</v>
      </c>
      <c r="L29" t="s">
        <v>21</v>
      </c>
      <c r="M29" t="s">
        <v>22</v>
      </c>
      <c r="N29" t="s">
        <v>21</v>
      </c>
      <c r="O29" t="s">
        <v>21</v>
      </c>
      <c r="P29" t="s">
        <v>21</v>
      </c>
      <c r="Q29" t="s">
        <v>21</v>
      </c>
      <c r="R29" t="s">
        <v>21</v>
      </c>
      <c r="S29">
        <v>17.600000000000001</v>
      </c>
      <c r="T29" t="s">
        <v>21</v>
      </c>
      <c r="U29" t="s">
        <v>21</v>
      </c>
      <c r="V29" t="s">
        <v>21</v>
      </c>
      <c r="W29" t="s">
        <v>21</v>
      </c>
      <c r="X29" t="s">
        <v>21</v>
      </c>
      <c r="Y29" t="s">
        <v>21</v>
      </c>
      <c r="Z29" t="s">
        <v>21</v>
      </c>
      <c r="AA29" t="s">
        <v>21</v>
      </c>
      <c r="AB29" t="s">
        <v>21</v>
      </c>
      <c r="AC29" t="s">
        <v>21</v>
      </c>
      <c r="AD29" t="s">
        <v>21</v>
      </c>
      <c r="AE29" t="s">
        <v>21</v>
      </c>
      <c r="AF29" t="s">
        <v>21</v>
      </c>
      <c r="AG29" t="s">
        <v>21</v>
      </c>
      <c r="AH29" t="s">
        <v>21</v>
      </c>
      <c r="AI29" t="s">
        <v>21</v>
      </c>
      <c r="AJ29" t="s">
        <v>21</v>
      </c>
      <c r="AK29" t="s">
        <v>21</v>
      </c>
      <c r="AL29" t="s">
        <v>21</v>
      </c>
      <c r="AM29" t="s">
        <v>21</v>
      </c>
      <c r="AN29" t="s">
        <v>22</v>
      </c>
      <c r="AO29" t="s">
        <v>21</v>
      </c>
      <c r="AP29" t="s">
        <v>21</v>
      </c>
      <c r="AQ29" t="s">
        <v>21</v>
      </c>
      <c r="AR29" t="s">
        <v>21</v>
      </c>
      <c r="AV29">
        <f t="shared" si="0"/>
        <v>17.705000000000002</v>
      </c>
      <c r="AW29">
        <f t="shared" si="1"/>
        <v>17.7</v>
      </c>
      <c r="AX29" s="11">
        <f t="shared" si="2"/>
        <v>0.99971759390002812</v>
      </c>
      <c r="BA29">
        <f t="shared" si="3"/>
        <v>0</v>
      </c>
      <c r="BB29">
        <f t="shared" si="4"/>
        <v>0</v>
      </c>
      <c r="BC29">
        <f t="shared" si="5"/>
        <v>0</v>
      </c>
      <c r="BD29">
        <f t="shared" si="6"/>
        <v>0</v>
      </c>
      <c r="BE29">
        <f t="shared" si="7"/>
        <v>0</v>
      </c>
      <c r="BF29">
        <f t="shared" si="8"/>
        <v>0</v>
      </c>
      <c r="BJ29" t="str">
        <f t="shared" si="9"/>
        <v/>
      </c>
      <c r="BK29">
        <f>VLOOKUP(B29,Kraftvärmeprod!$B$1:$BH$549,MATCH($BA$1,Kraftvärmeprod!$B$1:$CC$1,0),FALSE)</f>
        <v>0</v>
      </c>
    </row>
    <row r="30" spans="1:63" ht="15" customHeight="1">
      <c r="A30" s="2" t="s">
        <v>55</v>
      </c>
      <c r="B30" s="2" t="s">
        <v>56</v>
      </c>
      <c r="C30">
        <v>2020</v>
      </c>
      <c r="D30">
        <v>23.52</v>
      </c>
      <c r="E30">
        <v>29.72</v>
      </c>
      <c r="F30" t="s">
        <v>21</v>
      </c>
      <c r="G30" t="s">
        <v>21</v>
      </c>
      <c r="H30" t="s">
        <v>21</v>
      </c>
      <c r="I30" t="s">
        <v>21</v>
      </c>
      <c r="J30" t="s">
        <v>21</v>
      </c>
      <c r="K30" t="s">
        <v>21</v>
      </c>
      <c r="L30" t="s">
        <v>21</v>
      </c>
      <c r="M30" t="s">
        <v>22</v>
      </c>
      <c r="N30" t="s">
        <v>21</v>
      </c>
      <c r="O30" t="s">
        <v>21</v>
      </c>
      <c r="P30">
        <v>26.14</v>
      </c>
      <c r="Q30" t="s">
        <v>21</v>
      </c>
      <c r="R30" t="s">
        <v>21</v>
      </c>
      <c r="S30" t="s">
        <v>21</v>
      </c>
      <c r="T30" t="s">
        <v>924</v>
      </c>
      <c r="U30">
        <v>3.58</v>
      </c>
      <c r="V30" t="s">
        <v>21</v>
      </c>
      <c r="W30" t="s">
        <v>21</v>
      </c>
      <c r="X30" t="s">
        <v>21</v>
      </c>
      <c r="Y30" t="s">
        <v>21</v>
      </c>
      <c r="Z30" t="s">
        <v>21</v>
      </c>
      <c r="AA30" t="s">
        <v>21</v>
      </c>
      <c r="AB30" t="s">
        <v>21</v>
      </c>
      <c r="AC30" t="s">
        <v>21</v>
      </c>
      <c r="AD30" t="s">
        <v>21</v>
      </c>
      <c r="AE30" t="s">
        <v>21</v>
      </c>
      <c r="AF30" t="s">
        <v>21</v>
      </c>
      <c r="AG30" t="s">
        <v>21</v>
      </c>
      <c r="AH30" t="s">
        <v>21</v>
      </c>
      <c r="AI30" t="s">
        <v>21</v>
      </c>
      <c r="AJ30" t="s">
        <v>21</v>
      </c>
      <c r="AK30" t="s">
        <v>21</v>
      </c>
      <c r="AL30" t="s">
        <v>21</v>
      </c>
      <c r="AM30" t="s">
        <v>21</v>
      </c>
      <c r="AN30" t="s">
        <v>22</v>
      </c>
      <c r="AO30" t="s">
        <v>21</v>
      </c>
      <c r="AP30" t="s">
        <v>21</v>
      </c>
      <c r="AQ30" t="s">
        <v>21</v>
      </c>
      <c r="AR30" t="s">
        <v>21</v>
      </c>
      <c r="AV30">
        <f t="shared" si="0"/>
        <v>29.72</v>
      </c>
      <c r="AW30">
        <f t="shared" si="1"/>
        <v>23.52</v>
      </c>
      <c r="AX30" s="11">
        <f t="shared" si="2"/>
        <v>0.79138627187079413</v>
      </c>
      <c r="BA30">
        <f t="shared" si="3"/>
        <v>0</v>
      </c>
      <c r="BB30">
        <f t="shared" si="4"/>
        <v>0</v>
      </c>
      <c r="BC30">
        <f t="shared" si="5"/>
        <v>0</v>
      </c>
      <c r="BD30">
        <f t="shared" si="6"/>
        <v>0</v>
      </c>
      <c r="BE30">
        <f t="shared" si="7"/>
        <v>0</v>
      </c>
      <c r="BF30">
        <f t="shared" si="8"/>
        <v>0</v>
      </c>
      <c r="BJ30" t="str">
        <f t="shared" si="9"/>
        <v/>
      </c>
      <c r="BK30">
        <f>VLOOKUP(B30,Kraftvärmeprod!$B$1:$BH$549,MATCH($BA$1,Kraftvärmeprod!$B$1:$CC$1,0),FALSE)</f>
        <v>0</v>
      </c>
    </row>
    <row r="31" spans="1:63" ht="15" customHeight="1">
      <c r="A31" s="2" t="s">
        <v>57</v>
      </c>
      <c r="B31" s="2" t="s">
        <v>58</v>
      </c>
      <c r="C31">
        <v>2020</v>
      </c>
      <c r="D31">
        <v>37.1</v>
      </c>
      <c r="E31">
        <v>47.72</v>
      </c>
      <c r="F31" t="s">
        <v>21</v>
      </c>
      <c r="G31">
        <v>0.02</v>
      </c>
      <c r="H31" t="s">
        <v>21</v>
      </c>
      <c r="I31" t="s">
        <v>21</v>
      </c>
      <c r="J31" t="s">
        <v>21</v>
      </c>
      <c r="K31" t="s">
        <v>21</v>
      </c>
      <c r="L31" t="s">
        <v>21</v>
      </c>
      <c r="M31" t="s">
        <v>22</v>
      </c>
      <c r="N31" t="s">
        <v>21</v>
      </c>
      <c r="O31">
        <v>4.2</v>
      </c>
      <c r="P31" t="s">
        <v>21</v>
      </c>
      <c r="Q31">
        <v>3.6</v>
      </c>
      <c r="R31" t="s">
        <v>21</v>
      </c>
      <c r="S31">
        <v>19.3</v>
      </c>
      <c r="T31" t="s">
        <v>21</v>
      </c>
      <c r="U31">
        <v>8.1999999999999993</v>
      </c>
      <c r="V31" t="s">
        <v>21</v>
      </c>
      <c r="W31" t="s">
        <v>21</v>
      </c>
      <c r="X31" t="s">
        <v>21</v>
      </c>
      <c r="Y31" t="s">
        <v>21</v>
      </c>
      <c r="Z31" t="s">
        <v>21</v>
      </c>
      <c r="AA31" t="s">
        <v>21</v>
      </c>
      <c r="AB31">
        <v>5.8</v>
      </c>
      <c r="AC31" t="s">
        <v>21</v>
      </c>
      <c r="AD31" t="s">
        <v>21</v>
      </c>
      <c r="AE31" t="s">
        <v>21</v>
      </c>
      <c r="AF31" t="s">
        <v>21</v>
      </c>
      <c r="AG31" t="s">
        <v>21</v>
      </c>
      <c r="AH31">
        <v>6.6</v>
      </c>
      <c r="AI31" t="s">
        <v>21</v>
      </c>
      <c r="AJ31" t="s">
        <v>21</v>
      </c>
      <c r="AK31" t="s">
        <v>21</v>
      </c>
      <c r="AL31" t="s">
        <v>21</v>
      </c>
      <c r="AM31" t="s">
        <v>21</v>
      </c>
      <c r="AN31" t="s">
        <v>928</v>
      </c>
      <c r="AO31">
        <v>80</v>
      </c>
      <c r="AP31" t="s">
        <v>21</v>
      </c>
      <c r="AQ31" t="s">
        <v>21</v>
      </c>
      <c r="AR31">
        <v>20</v>
      </c>
      <c r="AV31">
        <f t="shared" si="0"/>
        <v>47.72</v>
      </c>
      <c r="AW31">
        <f t="shared" si="1"/>
        <v>37.1</v>
      </c>
      <c r="AX31" s="11">
        <f t="shared" si="2"/>
        <v>0.77745180217937981</v>
      </c>
      <c r="BA31">
        <f t="shared" si="3"/>
        <v>6.6</v>
      </c>
      <c r="BB31">
        <f t="shared" si="4"/>
        <v>5.28</v>
      </c>
      <c r="BC31">
        <f t="shared" si="5"/>
        <v>0</v>
      </c>
      <c r="BD31">
        <f t="shared" si="6"/>
        <v>0</v>
      </c>
      <c r="BE31">
        <f t="shared" si="7"/>
        <v>1.32</v>
      </c>
      <c r="BF31">
        <f t="shared" si="8"/>
        <v>0</v>
      </c>
      <c r="BJ31" t="str">
        <f t="shared" si="9"/>
        <v/>
      </c>
      <c r="BK31">
        <f>VLOOKUP(B31,Kraftvärmeprod!$B$1:$BH$549,MATCH($BA$1,Kraftvärmeprod!$B$1:$CC$1,0),FALSE)</f>
        <v>0</v>
      </c>
    </row>
    <row r="32" spans="1:63" ht="15" customHeight="1">
      <c r="A32" s="2" t="s">
        <v>59</v>
      </c>
      <c r="B32" s="2" t="s">
        <v>60</v>
      </c>
      <c r="C32">
        <v>2020</v>
      </c>
      <c r="D32">
        <v>98</v>
      </c>
      <c r="E32">
        <v>109.47</v>
      </c>
      <c r="F32" t="s">
        <v>21</v>
      </c>
      <c r="G32">
        <v>0.28999999999999998</v>
      </c>
      <c r="H32" t="s">
        <v>21</v>
      </c>
      <c r="I32">
        <v>0.36</v>
      </c>
      <c r="J32" t="s">
        <v>21</v>
      </c>
      <c r="K32" t="s">
        <v>21</v>
      </c>
      <c r="L32" t="s">
        <v>21</v>
      </c>
      <c r="M32" t="s">
        <v>22</v>
      </c>
      <c r="N32" t="s">
        <v>21</v>
      </c>
      <c r="O32" t="s">
        <v>21</v>
      </c>
      <c r="P32" t="s">
        <v>21</v>
      </c>
      <c r="Q32" t="s">
        <v>21</v>
      </c>
      <c r="R32" t="s">
        <v>21</v>
      </c>
      <c r="S32">
        <v>83.4</v>
      </c>
      <c r="T32" t="s">
        <v>924</v>
      </c>
      <c r="U32">
        <v>4.5999999999999996</v>
      </c>
      <c r="V32" t="s">
        <v>21</v>
      </c>
      <c r="W32" t="s">
        <v>21</v>
      </c>
      <c r="X32" t="s">
        <v>21</v>
      </c>
      <c r="Y32" t="s">
        <v>21</v>
      </c>
      <c r="Z32" t="s">
        <v>21</v>
      </c>
      <c r="AA32" t="s">
        <v>21</v>
      </c>
      <c r="AB32" t="s">
        <v>21</v>
      </c>
      <c r="AC32" t="s">
        <v>21</v>
      </c>
      <c r="AD32" t="s">
        <v>21</v>
      </c>
      <c r="AE32" t="s">
        <v>927</v>
      </c>
      <c r="AF32" t="s">
        <v>21</v>
      </c>
      <c r="AG32">
        <v>0.62</v>
      </c>
      <c r="AH32">
        <v>20.2</v>
      </c>
      <c r="AI32" t="s">
        <v>21</v>
      </c>
      <c r="AJ32" t="s">
        <v>21</v>
      </c>
      <c r="AK32" t="s">
        <v>21</v>
      </c>
      <c r="AL32" t="s">
        <v>21</v>
      </c>
      <c r="AM32" t="s">
        <v>21</v>
      </c>
      <c r="AN32" t="s">
        <v>22</v>
      </c>
      <c r="AO32">
        <v>100</v>
      </c>
      <c r="AP32" t="s">
        <v>21</v>
      </c>
      <c r="AQ32" t="s">
        <v>21</v>
      </c>
      <c r="AR32" t="s">
        <v>21</v>
      </c>
      <c r="AV32">
        <f t="shared" si="0"/>
        <v>109.47</v>
      </c>
      <c r="AW32">
        <f t="shared" si="1"/>
        <v>98</v>
      </c>
      <c r="AX32" s="11">
        <f t="shared" si="2"/>
        <v>0.89522243537042112</v>
      </c>
      <c r="BA32">
        <f t="shared" si="3"/>
        <v>20.2</v>
      </c>
      <c r="BB32">
        <f t="shared" si="4"/>
        <v>20.2</v>
      </c>
      <c r="BC32">
        <f t="shared" si="5"/>
        <v>0</v>
      </c>
      <c r="BD32">
        <f t="shared" si="6"/>
        <v>0</v>
      </c>
      <c r="BE32">
        <f t="shared" si="7"/>
        <v>0</v>
      </c>
      <c r="BF32">
        <f t="shared" si="8"/>
        <v>0</v>
      </c>
      <c r="BJ32" t="str">
        <f t="shared" si="9"/>
        <v/>
      </c>
      <c r="BK32">
        <f>VLOOKUP(B32,Kraftvärmeprod!$B$1:$BH$549,MATCH($BA$1,Kraftvärmeprod!$B$1:$CC$1,0),FALSE)</f>
        <v>0</v>
      </c>
    </row>
    <row r="33" spans="1:63" ht="15" customHeight="1">
      <c r="A33" s="2" t="s">
        <v>61</v>
      </c>
      <c r="B33" s="2" t="s">
        <v>62</v>
      </c>
      <c r="C33">
        <v>2020</v>
      </c>
      <c r="D33">
        <v>1.4</v>
      </c>
      <c r="E33">
        <v>1.5</v>
      </c>
      <c r="F33" t="s">
        <v>21</v>
      </c>
      <c r="G33">
        <v>0.1</v>
      </c>
      <c r="H33" t="s">
        <v>21</v>
      </c>
      <c r="I33" t="s">
        <v>21</v>
      </c>
      <c r="J33" t="s">
        <v>21</v>
      </c>
      <c r="K33" t="s">
        <v>21</v>
      </c>
      <c r="L33" t="s">
        <v>21</v>
      </c>
      <c r="M33" t="s">
        <v>22</v>
      </c>
      <c r="N33" t="s">
        <v>21</v>
      </c>
      <c r="O33" t="s">
        <v>21</v>
      </c>
      <c r="P33" t="s">
        <v>21</v>
      </c>
      <c r="Q33" t="s">
        <v>21</v>
      </c>
      <c r="R33" t="s">
        <v>21</v>
      </c>
      <c r="S33" t="s">
        <v>21</v>
      </c>
      <c r="T33" t="s">
        <v>21</v>
      </c>
      <c r="U33">
        <v>1.4</v>
      </c>
      <c r="V33" t="s">
        <v>21</v>
      </c>
      <c r="W33" t="s">
        <v>21</v>
      </c>
      <c r="X33" t="s">
        <v>21</v>
      </c>
      <c r="Y33" t="s">
        <v>21</v>
      </c>
      <c r="Z33" t="s">
        <v>21</v>
      </c>
      <c r="AA33" t="s">
        <v>21</v>
      </c>
      <c r="AB33" t="s">
        <v>21</v>
      </c>
      <c r="AC33" t="s">
        <v>21</v>
      </c>
      <c r="AD33" t="s">
        <v>21</v>
      </c>
      <c r="AE33" t="s">
        <v>21</v>
      </c>
      <c r="AF33" t="s">
        <v>21</v>
      </c>
      <c r="AG33" t="s">
        <v>21</v>
      </c>
      <c r="AH33" t="s">
        <v>21</v>
      </c>
      <c r="AI33" t="s">
        <v>21</v>
      </c>
      <c r="AJ33" t="s">
        <v>21</v>
      </c>
      <c r="AK33" t="s">
        <v>21</v>
      </c>
      <c r="AL33" t="s">
        <v>21</v>
      </c>
      <c r="AM33" t="s">
        <v>21</v>
      </c>
      <c r="AN33" t="s">
        <v>22</v>
      </c>
      <c r="AO33" t="s">
        <v>21</v>
      </c>
      <c r="AP33" t="s">
        <v>21</v>
      </c>
      <c r="AQ33" t="s">
        <v>21</v>
      </c>
      <c r="AR33" t="s">
        <v>21</v>
      </c>
      <c r="AV33">
        <f t="shared" si="0"/>
        <v>1.5</v>
      </c>
      <c r="AW33">
        <f t="shared" si="1"/>
        <v>1.4</v>
      </c>
      <c r="AX33" s="11">
        <f t="shared" si="2"/>
        <v>0.93333333333333324</v>
      </c>
      <c r="BA33">
        <f t="shared" si="3"/>
        <v>0</v>
      </c>
      <c r="BB33">
        <f t="shared" si="4"/>
        <v>0</v>
      </c>
      <c r="BC33">
        <f t="shared" si="5"/>
        <v>0</v>
      </c>
      <c r="BD33">
        <f t="shared" si="6"/>
        <v>0</v>
      </c>
      <c r="BE33">
        <f t="shared" si="7"/>
        <v>0</v>
      </c>
      <c r="BF33">
        <f t="shared" si="8"/>
        <v>0</v>
      </c>
      <c r="BJ33" t="str">
        <f t="shared" si="9"/>
        <v/>
      </c>
      <c r="BK33">
        <f>VLOOKUP(B33,Kraftvärmeprod!$B$1:$BH$549,MATCH($BA$1,Kraftvärmeprod!$B$1:$CC$1,0),FALSE)</f>
        <v>0</v>
      </c>
    </row>
    <row r="34" spans="1:63" ht="15" customHeight="1">
      <c r="A34" s="2" t="s">
        <v>63</v>
      </c>
      <c r="B34" s="2" t="s">
        <v>64</v>
      </c>
      <c r="C34">
        <v>2020</v>
      </c>
      <c r="D34">
        <v>44.43</v>
      </c>
      <c r="E34">
        <v>44.926000000000002</v>
      </c>
      <c r="F34" t="s">
        <v>21</v>
      </c>
      <c r="G34">
        <v>0.5</v>
      </c>
      <c r="H34" t="s">
        <v>21</v>
      </c>
      <c r="I34" t="s">
        <v>21</v>
      </c>
      <c r="J34" t="s">
        <v>21</v>
      </c>
      <c r="K34" t="s">
        <v>21</v>
      </c>
      <c r="L34" t="s">
        <v>21</v>
      </c>
      <c r="M34" t="s">
        <v>22</v>
      </c>
      <c r="N34" t="s">
        <v>21</v>
      </c>
      <c r="O34" t="s">
        <v>21</v>
      </c>
      <c r="P34" t="s">
        <v>21</v>
      </c>
      <c r="Q34" t="s">
        <v>21</v>
      </c>
      <c r="R34" t="s">
        <v>21</v>
      </c>
      <c r="S34" t="s">
        <v>21</v>
      </c>
      <c r="T34" t="s">
        <v>924</v>
      </c>
      <c r="U34" t="s">
        <v>21</v>
      </c>
      <c r="V34" t="s">
        <v>21</v>
      </c>
      <c r="W34" t="s">
        <v>21</v>
      </c>
      <c r="X34">
        <v>4.9000000000000004</v>
      </c>
      <c r="Y34" t="s">
        <v>21</v>
      </c>
      <c r="Z34">
        <v>0.5</v>
      </c>
      <c r="AA34" t="s">
        <v>21</v>
      </c>
      <c r="AB34">
        <v>0</v>
      </c>
      <c r="AC34">
        <v>31.7</v>
      </c>
      <c r="AD34">
        <v>0.43</v>
      </c>
      <c r="AE34" t="s">
        <v>925</v>
      </c>
      <c r="AF34">
        <v>39</v>
      </c>
      <c r="AG34" t="s">
        <v>21</v>
      </c>
      <c r="AH34">
        <v>7.3259999999999996</v>
      </c>
      <c r="AI34" t="s">
        <v>21</v>
      </c>
      <c r="AJ34" t="s">
        <v>21</v>
      </c>
      <c r="AK34" t="s">
        <v>21</v>
      </c>
      <c r="AL34" t="s">
        <v>21</v>
      </c>
      <c r="AM34" t="s">
        <v>21</v>
      </c>
      <c r="AN34" t="s">
        <v>22</v>
      </c>
      <c r="AO34">
        <v>14</v>
      </c>
      <c r="AP34">
        <v>86</v>
      </c>
      <c r="AQ34">
        <v>0</v>
      </c>
      <c r="AR34">
        <v>0</v>
      </c>
      <c r="AV34">
        <f t="shared" si="0"/>
        <v>44.926000000000002</v>
      </c>
      <c r="AW34">
        <f t="shared" si="1"/>
        <v>44.43</v>
      </c>
      <c r="AX34" s="11">
        <f t="shared" si="2"/>
        <v>0.98895962249031732</v>
      </c>
      <c r="BA34">
        <f t="shared" si="3"/>
        <v>7.3259999999999996</v>
      </c>
      <c r="BB34">
        <f t="shared" si="4"/>
        <v>1.0256400000000001</v>
      </c>
      <c r="BC34">
        <f t="shared" si="5"/>
        <v>6.3003599999999995</v>
      </c>
      <c r="BD34">
        <f t="shared" si="6"/>
        <v>0</v>
      </c>
      <c r="BE34">
        <f t="shared" si="7"/>
        <v>0</v>
      </c>
      <c r="BF34">
        <f t="shared" si="8"/>
        <v>0</v>
      </c>
      <c r="BJ34" t="str">
        <f t="shared" si="9"/>
        <v/>
      </c>
      <c r="BK34">
        <f>VLOOKUP(B34,Kraftvärmeprod!$B$1:$BH$549,MATCH($BA$1,Kraftvärmeprod!$B$1:$CC$1,0),FALSE)</f>
        <v>26.469000000000001</v>
      </c>
    </row>
    <row r="35" spans="1:63" ht="15" customHeight="1">
      <c r="A35" s="2" t="s">
        <v>65</v>
      </c>
      <c r="B35" s="2" t="s">
        <v>66</v>
      </c>
      <c r="C35">
        <v>2020</v>
      </c>
      <c r="D35">
        <v>18.420000000000002</v>
      </c>
      <c r="E35">
        <v>21.36</v>
      </c>
      <c r="F35" t="s">
        <v>21</v>
      </c>
      <c r="G35">
        <v>0.7</v>
      </c>
      <c r="H35" t="s">
        <v>21</v>
      </c>
      <c r="I35" t="s">
        <v>21</v>
      </c>
      <c r="J35" t="s">
        <v>21</v>
      </c>
      <c r="K35" t="s">
        <v>21</v>
      </c>
      <c r="L35" t="s">
        <v>21</v>
      </c>
      <c r="M35" t="s">
        <v>92</v>
      </c>
      <c r="N35" t="s">
        <v>21</v>
      </c>
      <c r="O35" t="s">
        <v>21</v>
      </c>
      <c r="P35">
        <v>12.99</v>
      </c>
      <c r="Q35">
        <v>6.05</v>
      </c>
      <c r="R35" t="s">
        <v>21</v>
      </c>
      <c r="S35" t="s">
        <v>21</v>
      </c>
      <c r="T35" t="s">
        <v>924</v>
      </c>
      <c r="U35" t="s">
        <v>21</v>
      </c>
      <c r="V35" t="s">
        <v>21</v>
      </c>
      <c r="W35" t="s">
        <v>21</v>
      </c>
      <c r="X35" t="s">
        <v>21</v>
      </c>
      <c r="Y35" t="s">
        <v>21</v>
      </c>
      <c r="Z35" t="s">
        <v>21</v>
      </c>
      <c r="AA35" t="s">
        <v>21</v>
      </c>
      <c r="AB35" t="s">
        <v>21</v>
      </c>
      <c r="AC35" t="s">
        <v>21</v>
      </c>
      <c r="AD35" t="s">
        <v>21</v>
      </c>
      <c r="AE35" t="s">
        <v>927</v>
      </c>
      <c r="AF35" t="s">
        <v>21</v>
      </c>
      <c r="AG35" t="s">
        <v>21</v>
      </c>
      <c r="AH35">
        <v>1.62</v>
      </c>
      <c r="AI35" t="s">
        <v>21</v>
      </c>
      <c r="AJ35" t="s">
        <v>21</v>
      </c>
      <c r="AK35" t="s">
        <v>21</v>
      </c>
      <c r="AL35" t="s">
        <v>21</v>
      </c>
      <c r="AM35" t="s">
        <v>21</v>
      </c>
      <c r="AN35" t="s">
        <v>92</v>
      </c>
      <c r="AO35">
        <v>100</v>
      </c>
      <c r="AP35">
        <v>0</v>
      </c>
      <c r="AQ35">
        <v>0</v>
      </c>
      <c r="AR35">
        <v>0</v>
      </c>
      <c r="AV35">
        <f t="shared" si="0"/>
        <v>21.36</v>
      </c>
      <c r="AW35">
        <f t="shared" si="1"/>
        <v>18.420000000000002</v>
      </c>
      <c r="AX35" s="11">
        <f t="shared" si="2"/>
        <v>0.86235955056179781</v>
      </c>
      <c r="BA35">
        <f t="shared" si="3"/>
        <v>1.62</v>
      </c>
      <c r="BB35">
        <f t="shared" si="4"/>
        <v>1.62</v>
      </c>
      <c r="BC35">
        <f t="shared" si="5"/>
        <v>0</v>
      </c>
      <c r="BD35">
        <f t="shared" si="6"/>
        <v>0</v>
      </c>
      <c r="BE35">
        <f t="shared" si="7"/>
        <v>0</v>
      </c>
      <c r="BF35">
        <f t="shared" si="8"/>
        <v>0</v>
      </c>
      <c r="BJ35" t="str">
        <f t="shared" si="9"/>
        <v/>
      </c>
      <c r="BK35">
        <f>VLOOKUP(B35,Kraftvärmeprod!$B$1:$BH$549,MATCH($BA$1,Kraftvärmeprod!$B$1:$CC$1,0),FALSE)</f>
        <v>0</v>
      </c>
    </row>
    <row r="36" spans="1:63" ht="15" customHeight="1">
      <c r="A36" s="2" t="s">
        <v>65</v>
      </c>
      <c r="B36" s="2" t="s">
        <v>67</v>
      </c>
      <c r="C36">
        <v>2020</v>
      </c>
      <c r="D36">
        <v>21.93</v>
      </c>
      <c r="E36">
        <v>25.66</v>
      </c>
      <c r="F36" t="s">
        <v>21</v>
      </c>
      <c r="G36">
        <v>0.7</v>
      </c>
      <c r="H36" t="s">
        <v>21</v>
      </c>
      <c r="I36" t="s">
        <v>21</v>
      </c>
      <c r="J36" t="s">
        <v>21</v>
      </c>
      <c r="K36" t="s">
        <v>21</v>
      </c>
      <c r="L36" t="s">
        <v>21</v>
      </c>
      <c r="M36" t="s">
        <v>92</v>
      </c>
      <c r="N36">
        <v>0.85</v>
      </c>
      <c r="O36">
        <v>3.04</v>
      </c>
      <c r="P36">
        <v>0.35</v>
      </c>
      <c r="Q36">
        <v>3.04</v>
      </c>
      <c r="R36" t="s">
        <v>21</v>
      </c>
      <c r="S36" t="s">
        <v>21</v>
      </c>
      <c r="T36" t="s">
        <v>924</v>
      </c>
      <c r="U36" t="s">
        <v>21</v>
      </c>
      <c r="V36" t="s">
        <v>21</v>
      </c>
      <c r="W36" t="s">
        <v>21</v>
      </c>
      <c r="X36">
        <v>17.13</v>
      </c>
      <c r="Y36" t="s">
        <v>21</v>
      </c>
      <c r="Z36" t="s">
        <v>21</v>
      </c>
      <c r="AA36" t="s">
        <v>21</v>
      </c>
      <c r="AB36" t="s">
        <v>21</v>
      </c>
      <c r="AC36">
        <v>0</v>
      </c>
      <c r="AD36" t="s">
        <v>21</v>
      </c>
      <c r="AE36" t="s">
        <v>925</v>
      </c>
      <c r="AF36">
        <v>39</v>
      </c>
      <c r="AG36" t="s">
        <v>21</v>
      </c>
      <c r="AH36">
        <v>0.55000000000000004</v>
      </c>
      <c r="AI36" t="s">
        <v>21</v>
      </c>
      <c r="AJ36" t="s">
        <v>21</v>
      </c>
      <c r="AK36" t="s">
        <v>21</v>
      </c>
      <c r="AL36" t="s">
        <v>21</v>
      </c>
      <c r="AM36" t="s">
        <v>21</v>
      </c>
      <c r="AN36" t="s">
        <v>92</v>
      </c>
      <c r="AO36">
        <v>100</v>
      </c>
      <c r="AP36">
        <v>0</v>
      </c>
      <c r="AQ36">
        <v>0</v>
      </c>
      <c r="AR36">
        <v>0</v>
      </c>
      <c r="AV36">
        <f t="shared" si="0"/>
        <v>25.66</v>
      </c>
      <c r="AW36">
        <f t="shared" si="1"/>
        <v>21.93</v>
      </c>
      <c r="AX36" s="11">
        <f t="shared" si="2"/>
        <v>0.85463756819953229</v>
      </c>
      <c r="BA36">
        <f t="shared" si="3"/>
        <v>0.55000000000000004</v>
      </c>
      <c r="BB36">
        <f t="shared" si="4"/>
        <v>0.55000000000000004</v>
      </c>
      <c r="BC36">
        <f t="shared" si="5"/>
        <v>0</v>
      </c>
      <c r="BD36">
        <f t="shared" si="6"/>
        <v>0</v>
      </c>
      <c r="BE36">
        <f t="shared" si="7"/>
        <v>0</v>
      </c>
      <c r="BF36">
        <f t="shared" si="8"/>
        <v>0</v>
      </c>
      <c r="BJ36" t="str">
        <f t="shared" si="9"/>
        <v/>
      </c>
      <c r="BK36">
        <f>VLOOKUP(B36,Kraftvärmeprod!$B$1:$BH$549,MATCH($BA$1,Kraftvärmeprod!$B$1:$CC$1,0),FALSE)</f>
        <v>12.62</v>
      </c>
    </row>
    <row r="37" spans="1:63" ht="15" customHeight="1">
      <c r="A37" s="2" t="s">
        <v>65</v>
      </c>
      <c r="B37" s="2" t="s">
        <v>68</v>
      </c>
      <c r="C37">
        <v>2020</v>
      </c>
      <c r="D37">
        <v>24.7</v>
      </c>
      <c r="E37">
        <v>28.67</v>
      </c>
      <c r="F37" t="s">
        <v>21</v>
      </c>
      <c r="G37">
        <v>0.55000000000000004</v>
      </c>
      <c r="H37" t="s">
        <v>21</v>
      </c>
      <c r="I37" t="s">
        <v>21</v>
      </c>
      <c r="J37" t="s">
        <v>21</v>
      </c>
      <c r="K37" t="s">
        <v>21</v>
      </c>
      <c r="L37" t="s">
        <v>21</v>
      </c>
      <c r="M37" t="s">
        <v>92</v>
      </c>
      <c r="N37" t="s">
        <v>21</v>
      </c>
      <c r="O37">
        <v>11.69</v>
      </c>
      <c r="P37">
        <v>1.3</v>
      </c>
      <c r="Q37">
        <v>12.99</v>
      </c>
      <c r="R37" t="s">
        <v>21</v>
      </c>
      <c r="S37" t="s">
        <v>21</v>
      </c>
      <c r="T37" t="s">
        <v>924</v>
      </c>
      <c r="U37" t="s">
        <v>21</v>
      </c>
      <c r="V37" t="s">
        <v>21</v>
      </c>
      <c r="W37" t="s">
        <v>21</v>
      </c>
      <c r="X37" t="s">
        <v>21</v>
      </c>
      <c r="Y37" t="s">
        <v>21</v>
      </c>
      <c r="Z37" t="s">
        <v>21</v>
      </c>
      <c r="AA37" t="s">
        <v>21</v>
      </c>
      <c r="AB37" t="s">
        <v>21</v>
      </c>
      <c r="AC37" t="s">
        <v>21</v>
      </c>
      <c r="AD37" t="s">
        <v>21</v>
      </c>
      <c r="AE37" t="s">
        <v>927</v>
      </c>
      <c r="AF37" t="s">
        <v>21</v>
      </c>
      <c r="AG37" t="s">
        <v>21</v>
      </c>
      <c r="AH37">
        <v>2.14</v>
      </c>
      <c r="AI37" t="s">
        <v>21</v>
      </c>
      <c r="AJ37" t="s">
        <v>21</v>
      </c>
      <c r="AK37" t="s">
        <v>21</v>
      </c>
      <c r="AL37" t="s">
        <v>21</v>
      </c>
      <c r="AM37" t="s">
        <v>21</v>
      </c>
      <c r="AN37" t="s">
        <v>92</v>
      </c>
      <c r="AO37">
        <v>100</v>
      </c>
      <c r="AP37">
        <v>0</v>
      </c>
      <c r="AQ37">
        <v>0</v>
      </c>
      <c r="AR37">
        <v>0</v>
      </c>
      <c r="AV37">
        <f t="shared" si="0"/>
        <v>28.67</v>
      </c>
      <c r="AW37">
        <f t="shared" si="1"/>
        <v>24.7</v>
      </c>
      <c r="AX37" s="11">
        <f t="shared" si="2"/>
        <v>0.86152772933379829</v>
      </c>
      <c r="BA37">
        <f t="shared" si="3"/>
        <v>2.14</v>
      </c>
      <c r="BB37">
        <f t="shared" si="4"/>
        <v>2.14</v>
      </c>
      <c r="BC37">
        <f t="shared" si="5"/>
        <v>0</v>
      </c>
      <c r="BD37">
        <f t="shared" si="6"/>
        <v>0</v>
      </c>
      <c r="BE37">
        <f t="shared" si="7"/>
        <v>0</v>
      </c>
      <c r="BF37">
        <f t="shared" si="8"/>
        <v>0</v>
      </c>
      <c r="BJ37" t="str">
        <f t="shared" si="9"/>
        <v/>
      </c>
      <c r="BK37">
        <f>VLOOKUP(B37,Kraftvärmeprod!$B$1:$BH$549,MATCH($BA$1,Kraftvärmeprod!$B$1:$CC$1,0),FALSE)</f>
        <v>0</v>
      </c>
    </row>
    <row r="38" spans="1:63" ht="15" customHeight="1">
      <c r="A38" s="2" t="s">
        <v>65</v>
      </c>
      <c r="B38" s="2" t="s">
        <v>69</v>
      </c>
      <c r="C38">
        <v>2020</v>
      </c>
      <c r="D38">
        <v>1.95</v>
      </c>
      <c r="E38">
        <v>2.29</v>
      </c>
      <c r="F38" t="s">
        <v>21</v>
      </c>
      <c r="G38" t="s">
        <v>21</v>
      </c>
      <c r="H38" t="s">
        <v>21</v>
      </c>
      <c r="I38" t="s">
        <v>21</v>
      </c>
      <c r="J38" t="s">
        <v>21</v>
      </c>
      <c r="K38" t="s">
        <v>21</v>
      </c>
      <c r="L38" t="s">
        <v>21</v>
      </c>
      <c r="M38" t="s">
        <v>92</v>
      </c>
      <c r="N38" t="s">
        <v>21</v>
      </c>
      <c r="O38" t="s">
        <v>21</v>
      </c>
      <c r="P38" t="s">
        <v>21</v>
      </c>
      <c r="Q38" t="s">
        <v>21</v>
      </c>
      <c r="R38" t="s">
        <v>21</v>
      </c>
      <c r="S38" t="s">
        <v>21</v>
      </c>
      <c r="T38" t="s">
        <v>21</v>
      </c>
      <c r="U38">
        <v>2.29</v>
      </c>
      <c r="V38" t="s">
        <v>21</v>
      </c>
      <c r="W38" t="s">
        <v>21</v>
      </c>
      <c r="X38" t="s">
        <v>21</v>
      </c>
      <c r="Y38" t="s">
        <v>21</v>
      </c>
      <c r="Z38" t="s">
        <v>21</v>
      </c>
      <c r="AA38" t="s">
        <v>21</v>
      </c>
      <c r="AB38" t="s">
        <v>21</v>
      </c>
      <c r="AC38" t="s">
        <v>21</v>
      </c>
      <c r="AD38" t="s">
        <v>21</v>
      </c>
      <c r="AE38" t="s">
        <v>21</v>
      </c>
      <c r="AF38" t="s">
        <v>21</v>
      </c>
      <c r="AG38" t="s">
        <v>21</v>
      </c>
      <c r="AH38" t="s">
        <v>21</v>
      </c>
      <c r="AI38" t="s">
        <v>21</v>
      </c>
      <c r="AJ38" t="s">
        <v>21</v>
      </c>
      <c r="AK38" t="s">
        <v>21</v>
      </c>
      <c r="AL38" t="s">
        <v>21</v>
      </c>
      <c r="AM38" t="s">
        <v>21</v>
      </c>
      <c r="AN38" t="s">
        <v>92</v>
      </c>
      <c r="AO38" t="s">
        <v>21</v>
      </c>
      <c r="AP38" t="s">
        <v>21</v>
      </c>
      <c r="AQ38" t="s">
        <v>21</v>
      </c>
      <c r="AR38" t="s">
        <v>21</v>
      </c>
      <c r="AV38">
        <f t="shared" si="0"/>
        <v>2.29</v>
      </c>
      <c r="AW38">
        <f t="shared" si="1"/>
        <v>1.95</v>
      </c>
      <c r="AX38" s="11">
        <f t="shared" si="2"/>
        <v>0.85152838427947597</v>
      </c>
      <c r="BA38">
        <f t="shared" si="3"/>
        <v>0</v>
      </c>
      <c r="BB38">
        <f t="shared" si="4"/>
        <v>0</v>
      </c>
      <c r="BC38">
        <f t="shared" si="5"/>
        <v>0</v>
      </c>
      <c r="BD38">
        <f t="shared" si="6"/>
        <v>0</v>
      </c>
      <c r="BE38">
        <f t="shared" si="7"/>
        <v>0</v>
      </c>
      <c r="BF38">
        <f t="shared" si="8"/>
        <v>0</v>
      </c>
      <c r="BJ38" t="str">
        <f t="shared" si="9"/>
        <v/>
      </c>
      <c r="BK38">
        <f>VLOOKUP(B38,Kraftvärmeprod!$B$1:$BH$549,MATCH($BA$1,Kraftvärmeprod!$B$1:$CC$1,0),FALSE)</f>
        <v>0</v>
      </c>
    </row>
    <row r="39" spans="1:63" ht="15" customHeight="1">
      <c r="A39" s="2" t="s">
        <v>70</v>
      </c>
      <c r="B39" s="2" t="s">
        <v>71</v>
      </c>
      <c r="C39">
        <v>2020</v>
      </c>
      <c r="D39">
        <v>27.184000000000001</v>
      </c>
      <c r="E39">
        <v>27.036999999999999</v>
      </c>
      <c r="F39" t="s">
        <v>21</v>
      </c>
      <c r="G39">
        <v>0.1</v>
      </c>
      <c r="H39" t="s">
        <v>21</v>
      </c>
      <c r="I39" t="s">
        <v>21</v>
      </c>
      <c r="J39" t="s">
        <v>21</v>
      </c>
      <c r="K39" t="s">
        <v>21</v>
      </c>
      <c r="L39" t="s">
        <v>21</v>
      </c>
      <c r="M39" t="s">
        <v>22</v>
      </c>
      <c r="N39" t="s">
        <v>21</v>
      </c>
      <c r="O39" t="s">
        <v>21</v>
      </c>
      <c r="P39">
        <v>22.928999999999998</v>
      </c>
      <c r="Q39" t="s">
        <v>21</v>
      </c>
      <c r="R39" t="s">
        <v>21</v>
      </c>
      <c r="S39" t="s">
        <v>21</v>
      </c>
      <c r="T39" t="s">
        <v>21</v>
      </c>
      <c r="U39" t="s">
        <v>21</v>
      </c>
      <c r="V39" t="s">
        <v>21</v>
      </c>
      <c r="W39" t="s">
        <v>21</v>
      </c>
      <c r="X39" t="s">
        <v>21</v>
      </c>
      <c r="Y39" t="s">
        <v>21</v>
      </c>
      <c r="Z39" t="s">
        <v>21</v>
      </c>
      <c r="AA39" t="s">
        <v>21</v>
      </c>
      <c r="AB39" t="s">
        <v>21</v>
      </c>
      <c r="AC39" t="s">
        <v>21</v>
      </c>
      <c r="AD39" t="s">
        <v>21</v>
      </c>
      <c r="AE39" t="s">
        <v>21</v>
      </c>
      <c r="AF39" t="s">
        <v>21</v>
      </c>
      <c r="AG39" t="s">
        <v>21</v>
      </c>
      <c r="AH39">
        <v>4.008</v>
      </c>
      <c r="AI39" t="s">
        <v>21</v>
      </c>
      <c r="AJ39" t="s">
        <v>21</v>
      </c>
      <c r="AK39" t="s">
        <v>21</v>
      </c>
      <c r="AL39" t="s">
        <v>21</v>
      </c>
      <c r="AM39" t="s">
        <v>21</v>
      </c>
      <c r="AN39" t="s">
        <v>22</v>
      </c>
      <c r="AO39">
        <v>100</v>
      </c>
      <c r="AP39">
        <v>0</v>
      </c>
      <c r="AQ39">
        <v>0</v>
      </c>
      <c r="AR39">
        <v>0</v>
      </c>
      <c r="AV39">
        <f t="shared" si="0"/>
        <v>27.036999999999999</v>
      </c>
      <c r="AW39">
        <f t="shared" si="1"/>
        <v>27.184000000000001</v>
      </c>
      <c r="AX39" s="11">
        <f t="shared" si="2"/>
        <v>1.0054369937493066</v>
      </c>
      <c r="BA39">
        <f t="shared" si="3"/>
        <v>4.008</v>
      </c>
      <c r="BB39">
        <f t="shared" si="4"/>
        <v>4.008</v>
      </c>
      <c r="BC39">
        <f t="shared" si="5"/>
        <v>0</v>
      </c>
      <c r="BD39">
        <f t="shared" si="6"/>
        <v>0</v>
      </c>
      <c r="BE39">
        <f t="shared" si="7"/>
        <v>0</v>
      </c>
      <c r="BF39">
        <f t="shared" si="8"/>
        <v>0</v>
      </c>
      <c r="BJ39" t="str">
        <f t="shared" si="9"/>
        <v/>
      </c>
      <c r="BK39">
        <f>VLOOKUP(B39,Kraftvärmeprod!$B$1:$BH$549,MATCH($BA$1,Kraftvärmeprod!$B$1:$CC$1,0),FALSE)</f>
        <v>0</v>
      </c>
    </row>
    <row r="40" spans="1:63" ht="15" customHeight="1">
      <c r="A40" s="2" t="s">
        <v>70</v>
      </c>
      <c r="B40" s="2" t="s">
        <v>72</v>
      </c>
      <c r="C40">
        <v>2020</v>
      </c>
      <c r="D40">
        <v>2.3140000000000001</v>
      </c>
      <c r="E40">
        <v>2.3220000000000001</v>
      </c>
      <c r="F40" t="s">
        <v>21</v>
      </c>
      <c r="G40">
        <v>3.7999999999999999E-2</v>
      </c>
      <c r="H40" t="s">
        <v>21</v>
      </c>
      <c r="I40" t="s">
        <v>21</v>
      </c>
      <c r="J40" t="s">
        <v>21</v>
      </c>
      <c r="K40" t="s">
        <v>21</v>
      </c>
      <c r="L40" t="s">
        <v>21</v>
      </c>
      <c r="M40" t="s">
        <v>22</v>
      </c>
      <c r="N40" t="s">
        <v>21</v>
      </c>
      <c r="O40" t="s">
        <v>21</v>
      </c>
      <c r="P40">
        <v>2.2839999999999998</v>
      </c>
      <c r="Q40" t="s">
        <v>21</v>
      </c>
      <c r="R40" t="s">
        <v>21</v>
      </c>
      <c r="S40" t="s">
        <v>21</v>
      </c>
      <c r="T40" t="s">
        <v>924</v>
      </c>
      <c r="U40" t="s">
        <v>21</v>
      </c>
      <c r="V40" t="s">
        <v>21</v>
      </c>
      <c r="W40" t="s">
        <v>21</v>
      </c>
      <c r="X40" t="s">
        <v>21</v>
      </c>
      <c r="Y40" t="s">
        <v>21</v>
      </c>
      <c r="Z40" t="s">
        <v>21</v>
      </c>
      <c r="AA40" t="s">
        <v>21</v>
      </c>
      <c r="AB40" t="s">
        <v>21</v>
      </c>
      <c r="AC40" t="s">
        <v>21</v>
      </c>
      <c r="AD40" t="s">
        <v>21</v>
      </c>
      <c r="AE40" t="s">
        <v>21</v>
      </c>
      <c r="AF40" t="s">
        <v>21</v>
      </c>
      <c r="AG40" t="s">
        <v>21</v>
      </c>
      <c r="AH40" t="s">
        <v>21</v>
      </c>
      <c r="AI40" t="s">
        <v>21</v>
      </c>
      <c r="AJ40" t="s">
        <v>21</v>
      </c>
      <c r="AK40" t="s">
        <v>21</v>
      </c>
      <c r="AL40" t="s">
        <v>21</v>
      </c>
      <c r="AM40" t="s">
        <v>21</v>
      </c>
      <c r="AN40" t="s">
        <v>22</v>
      </c>
      <c r="AO40" t="s">
        <v>21</v>
      </c>
      <c r="AP40" t="s">
        <v>21</v>
      </c>
      <c r="AQ40" t="s">
        <v>21</v>
      </c>
      <c r="AR40" t="s">
        <v>21</v>
      </c>
      <c r="AV40">
        <f t="shared" si="0"/>
        <v>2.3219999999999996</v>
      </c>
      <c r="AW40">
        <f t="shared" si="1"/>
        <v>2.3140000000000001</v>
      </c>
      <c r="AX40" s="11">
        <f t="shared" si="2"/>
        <v>0.99655469422911303</v>
      </c>
      <c r="BA40">
        <f t="shared" si="3"/>
        <v>0</v>
      </c>
      <c r="BB40">
        <f t="shared" si="4"/>
        <v>0</v>
      </c>
      <c r="BC40">
        <f t="shared" si="5"/>
        <v>0</v>
      </c>
      <c r="BD40">
        <f t="shared" si="6"/>
        <v>0</v>
      </c>
      <c r="BE40">
        <f t="shared" si="7"/>
        <v>0</v>
      </c>
      <c r="BF40">
        <f t="shared" si="8"/>
        <v>0</v>
      </c>
      <c r="BJ40" t="str">
        <f t="shared" si="9"/>
        <v/>
      </c>
      <c r="BK40">
        <f>VLOOKUP(B40,Kraftvärmeprod!$B$1:$BH$549,MATCH($BA$1,Kraftvärmeprod!$B$1:$CC$1,0),FALSE)</f>
        <v>0</v>
      </c>
    </row>
    <row r="41" spans="1:63" ht="15" customHeight="1">
      <c r="A41" s="2" t="s">
        <v>73</v>
      </c>
      <c r="B41" s="2" t="s">
        <v>74</v>
      </c>
      <c r="C41">
        <v>2020</v>
      </c>
      <c r="D41">
        <v>65.12</v>
      </c>
      <c r="E41">
        <v>70.957800000000006</v>
      </c>
      <c r="F41" t="s">
        <v>21</v>
      </c>
      <c r="G41">
        <v>0</v>
      </c>
      <c r="H41">
        <v>3.1E-2</v>
      </c>
      <c r="I41" t="s">
        <v>21</v>
      </c>
      <c r="J41" t="s">
        <v>21</v>
      </c>
      <c r="K41" t="s">
        <v>21</v>
      </c>
      <c r="L41" t="s">
        <v>21</v>
      </c>
      <c r="M41" t="s">
        <v>21</v>
      </c>
      <c r="N41">
        <v>0</v>
      </c>
      <c r="O41" t="s">
        <v>21</v>
      </c>
      <c r="P41">
        <v>1.6382000000000001</v>
      </c>
      <c r="Q41" t="s">
        <v>21</v>
      </c>
      <c r="R41" t="s">
        <v>21</v>
      </c>
      <c r="S41" t="s">
        <v>21</v>
      </c>
      <c r="T41" t="s">
        <v>21</v>
      </c>
      <c r="U41" t="s">
        <v>21</v>
      </c>
      <c r="V41" t="s">
        <v>21</v>
      </c>
      <c r="W41" t="s">
        <v>21</v>
      </c>
      <c r="X41">
        <v>0</v>
      </c>
      <c r="Y41" t="s">
        <v>21</v>
      </c>
      <c r="Z41" t="s">
        <v>21</v>
      </c>
      <c r="AA41" t="s">
        <v>21</v>
      </c>
      <c r="AB41" t="s">
        <v>21</v>
      </c>
      <c r="AC41">
        <v>55.576000000000001</v>
      </c>
      <c r="AD41" t="s">
        <v>21</v>
      </c>
      <c r="AE41" t="s">
        <v>925</v>
      </c>
      <c r="AF41">
        <v>39</v>
      </c>
      <c r="AG41">
        <v>2.8656000000000001</v>
      </c>
      <c r="AH41">
        <v>10.847</v>
      </c>
      <c r="AI41">
        <v>0</v>
      </c>
      <c r="AJ41" t="s">
        <v>929</v>
      </c>
      <c r="AK41">
        <v>0</v>
      </c>
      <c r="AL41" t="s">
        <v>21</v>
      </c>
      <c r="AM41" t="s">
        <v>21</v>
      </c>
      <c r="AN41" t="s">
        <v>21</v>
      </c>
      <c r="AO41">
        <v>2.86</v>
      </c>
      <c r="AP41">
        <v>97.14</v>
      </c>
      <c r="AQ41" t="s">
        <v>21</v>
      </c>
      <c r="AR41" t="s">
        <v>21</v>
      </c>
      <c r="AV41">
        <f t="shared" si="0"/>
        <v>70.957799999999992</v>
      </c>
      <c r="AW41">
        <f t="shared" si="1"/>
        <v>65.12</v>
      </c>
      <c r="AX41" s="11">
        <f t="shared" si="2"/>
        <v>0.91772856542902981</v>
      </c>
      <c r="BA41">
        <f t="shared" si="3"/>
        <v>10.847</v>
      </c>
      <c r="BB41">
        <f t="shared" si="4"/>
        <v>0.31022420000000001</v>
      </c>
      <c r="BC41">
        <f t="shared" si="5"/>
        <v>10.536775799999999</v>
      </c>
      <c r="BD41">
        <f t="shared" si="6"/>
        <v>0</v>
      </c>
      <c r="BE41">
        <f t="shared" si="7"/>
        <v>0</v>
      </c>
      <c r="BF41">
        <f t="shared" si="8"/>
        <v>0</v>
      </c>
      <c r="BJ41" t="str">
        <f t="shared" si="9"/>
        <v/>
      </c>
      <c r="BK41">
        <f>VLOOKUP(B41,Kraftvärmeprod!$B$1:$BH$549,MATCH($BA$1,Kraftvärmeprod!$B$1:$CC$1,0),FALSE)</f>
        <v>0</v>
      </c>
    </row>
    <row r="42" spans="1:63" ht="15" customHeight="1">
      <c r="A42" s="2" t="s">
        <v>73</v>
      </c>
      <c r="B42" s="2" t="s">
        <v>76</v>
      </c>
      <c r="C42">
        <v>2020</v>
      </c>
      <c r="D42">
        <v>2.2629999999999999</v>
      </c>
      <c r="E42">
        <v>2.63157</v>
      </c>
      <c r="F42" t="s">
        <v>21</v>
      </c>
      <c r="G42" t="s">
        <v>21</v>
      </c>
      <c r="H42" t="s">
        <v>21</v>
      </c>
      <c r="I42" t="s">
        <v>21</v>
      </c>
      <c r="J42" t="s">
        <v>21</v>
      </c>
      <c r="K42" t="s">
        <v>21</v>
      </c>
      <c r="L42" t="s">
        <v>21</v>
      </c>
      <c r="M42" t="s">
        <v>21</v>
      </c>
      <c r="N42" t="s">
        <v>21</v>
      </c>
      <c r="O42" t="s">
        <v>21</v>
      </c>
      <c r="P42" t="s">
        <v>21</v>
      </c>
      <c r="Q42" t="s">
        <v>21</v>
      </c>
      <c r="R42" t="s">
        <v>21</v>
      </c>
      <c r="S42" t="s">
        <v>21</v>
      </c>
      <c r="T42" t="s">
        <v>21</v>
      </c>
      <c r="U42">
        <v>2.6309999999999998</v>
      </c>
      <c r="V42" t="s">
        <v>21</v>
      </c>
      <c r="W42" t="s">
        <v>21</v>
      </c>
      <c r="X42" t="s">
        <v>21</v>
      </c>
      <c r="Y42" t="s">
        <v>21</v>
      </c>
      <c r="Z42">
        <v>5.6999999999999998E-4</v>
      </c>
      <c r="AA42" t="s">
        <v>21</v>
      </c>
      <c r="AB42" t="s">
        <v>21</v>
      </c>
      <c r="AC42" t="s">
        <v>21</v>
      </c>
      <c r="AD42" t="s">
        <v>21</v>
      </c>
      <c r="AE42" t="s">
        <v>21</v>
      </c>
      <c r="AF42" t="s">
        <v>21</v>
      </c>
      <c r="AG42" t="s">
        <v>21</v>
      </c>
      <c r="AH42" t="s">
        <v>21</v>
      </c>
      <c r="AI42" t="s">
        <v>21</v>
      </c>
      <c r="AJ42" t="s">
        <v>21</v>
      </c>
      <c r="AK42" t="s">
        <v>21</v>
      </c>
      <c r="AL42" t="s">
        <v>21</v>
      </c>
      <c r="AM42" t="s">
        <v>21</v>
      </c>
      <c r="AN42" t="s">
        <v>21</v>
      </c>
      <c r="AO42" t="s">
        <v>21</v>
      </c>
      <c r="AP42" t="s">
        <v>21</v>
      </c>
      <c r="AQ42" t="s">
        <v>21</v>
      </c>
      <c r="AR42" t="s">
        <v>21</v>
      </c>
      <c r="AV42">
        <f t="shared" si="0"/>
        <v>2.63157</v>
      </c>
      <c r="AW42">
        <f t="shared" si="1"/>
        <v>2.2629999999999999</v>
      </c>
      <c r="AX42" s="11">
        <f t="shared" si="2"/>
        <v>0.85994292380594095</v>
      </c>
      <c r="BA42">
        <f t="shared" si="3"/>
        <v>0</v>
      </c>
      <c r="BB42">
        <f t="shared" si="4"/>
        <v>0</v>
      </c>
      <c r="BC42">
        <f t="shared" si="5"/>
        <v>0</v>
      </c>
      <c r="BD42">
        <f t="shared" si="6"/>
        <v>0</v>
      </c>
      <c r="BE42">
        <f t="shared" si="7"/>
        <v>0</v>
      </c>
      <c r="BF42">
        <f t="shared" si="8"/>
        <v>0</v>
      </c>
      <c r="BJ42" t="str">
        <f t="shared" si="9"/>
        <v/>
      </c>
      <c r="BK42">
        <f>VLOOKUP(B42,Kraftvärmeprod!$B$1:$BH$549,MATCH($BA$1,Kraftvärmeprod!$B$1:$CC$1,0),FALSE)</f>
        <v>0</v>
      </c>
    </row>
    <row r="43" spans="1:63" ht="15" customHeight="1">
      <c r="A43" s="2" t="s">
        <v>73</v>
      </c>
      <c r="B43" s="2" t="s">
        <v>77</v>
      </c>
      <c r="C43">
        <v>2020</v>
      </c>
      <c r="D43">
        <v>4.5575000000000001</v>
      </c>
      <c r="E43">
        <v>5.2907400000000004</v>
      </c>
      <c r="F43" t="s">
        <v>21</v>
      </c>
      <c r="G43">
        <v>2.7399999999999998E-3</v>
      </c>
      <c r="H43" t="s">
        <v>21</v>
      </c>
      <c r="I43" t="s">
        <v>21</v>
      </c>
      <c r="J43" t="s">
        <v>21</v>
      </c>
      <c r="K43" t="s">
        <v>21</v>
      </c>
      <c r="L43" t="s">
        <v>21</v>
      </c>
      <c r="M43" t="s">
        <v>21</v>
      </c>
      <c r="N43" t="s">
        <v>21</v>
      </c>
      <c r="O43" t="s">
        <v>21</v>
      </c>
      <c r="P43" t="s">
        <v>21</v>
      </c>
      <c r="Q43" t="s">
        <v>21</v>
      </c>
      <c r="R43" t="s">
        <v>21</v>
      </c>
      <c r="S43" t="s">
        <v>21</v>
      </c>
      <c r="T43" t="s">
        <v>21</v>
      </c>
      <c r="U43">
        <v>5.2380000000000004</v>
      </c>
      <c r="V43" t="s">
        <v>21</v>
      </c>
      <c r="W43" t="s">
        <v>21</v>
      </c>
      <c r="X43" t="s">
        <v>21</v>
      </c>
      <c r="Y43" t="s">
        <v>21</v>
      </c>
      <c r="Z43" t="s">
        <v>21</v>
      </c>
      <c r="AA43" t="s">
        <v>21</v>
      </c>
      <c r="AB43" t="s">
        <v>21</v>
      </c>
      <c r="AC43" t="s">
        <v>21</v>
      </c>
      <c r="AD43" t="s">
        <v>21</v>
      </c>
      <c r="AE43" t="s">
        <v>21</v>
      </c>
      <c r="AF43" t="s">
        <v>21</v>
      </c>
      <c r="AG43" t="s">
        <v>21</v>
      </c>
      <c r="AH43" t="s">
        <v>21</v>
      </c>
      <c r="AI43" t="s">
        <v>21</v>
      </c>
      <c r="AJ43" t="s">
        <v>21</v>
      </c>
      <c r="AK43" t="s">
        <v>21</v>
      </c>
      <c r="AL43">
        <v>0.05</v>
      </c>
      <c r="AM43">
        <v>5.8599999999999999E-2</v>
      </c>
      <c r="AN43" t="s">
        <v>21</v>
      </c>
      <c r="AO43" t="s">
        <v>21</v>
      </c>
      <c r="AP43" t="s">
        <v>21</v>
      </c>
      <c r="AQ43" t="s">
        <v>21</v>
      </c>
      <c r="AR43" t="s">
        <v>21</v>
      </c>
      <c r="AV43">
        <f t="shared" si="0"/>
        <v>5.2907400000000004</v>
      </c>
      <c r="AW43">
        <f t="shared" si="1"/>
        <v>4.5575000000000001</v>
      </c>
      <c r="AX43" s="11">
        <f t="shared" si="2"/>
        <v>0.86141069113205326</v>
      </c>
      <c r="BA43">
        <f t="shared" si="3"/>
        <v>0</v>
      </c>
      <c r="BB43">
        <f t="shared" si="4"/>
        <v>0</v>
      </c>
      <c r="BC43">
        <f t="shared" si="5"/>
        <v>0</v>
      </c>
      <c r="BD43">
        <f t="shared" si="6"/>
        <v>0</v>
      </c>
      <c r="BE43">
        <f t="shared" si="7"/>
        <v>0</v>
      </c>
      <c r="BF43">
        <f t="shared" si="8"/>
        <v>0</v>
      </c>
      <c r="BJ43" t="str">
        <f t="shared" si="9"/>
        <v/>
      </c>
      <c r="BK43">
        <f>VLOOKUP(B43,Kraftvärmeprod!$B$1:$BH$549,MATCH($BA$1,Kraftvärmeprod!$B$1:$CC$1,0),FALSE)</f>
        <v>0</v>
      </c>
    </row>
    <row r="44" spans="1:63" ht="15" customHeight="1">
      <c r="A44" s="2" t="s">
        <v>78</v>
      </c>
      <c r="B44" s="2" t="s">
        <v>79</v>
      </c>
      <c r="C44">
        <v>2020</v>
      </c>
      <c r="D44">
        <v>1.69</v>
      </c>
      <c r="E44">
        <v>1.84</v>
      </c>
      <c r="F44" t="s">
        <v>21</v>
      </c>
      <c r="G44">
        <v>0</v>
      </c>
      <c r="H44">
        <v>0.54</v>
      </c>
      <c r="I44" t="s">
        <v>21</v>
      </c>
      <c r="J44" t="s">
        <v>21</v>
      </c>
      <c r="K44" t="s">
        <v>21</v>
      </c>
      <c r="L44">
        <v>0</v>
      </c>
      <c r="M44" t="s">
        <v>22</v>
      </c>
      <c r="N44" t="s">
        <v>21</v>
      </c>
      <c r="O44" t="s">
        <v>21</v>
      </c>
      <c r="P44" t="s">
        <v>21</v>
      </c>
      <c r="Q44" t="s">
        <v>21</v>
      </c>
      <c r="R44" t="s">
        <v>21</v>
      </c>
      <c r="S44" t="s">
        <v>21</v>
      </c>
      <c r="T44" t="s">
        <v>21</v>
      </c>
      <c r="U44">
        <v>0.88</v>
      </c>
      <c r="V44" t="s">
        <v>21</v>
      </c>
      <c r="W44" t="s">
        <v>21</v>
      </c>
      <c r="X44" t="s">
        <v>21</v>
      </c>
      <c r="Y44" t="s">
        <v>21</v>
      </c>
      <c r="Z44">
        <v>0.42</v>
      </c>
      <c r="AA44" t="s">
        <v>21</v>
      </c>
      <c r="AB44" t="s">
        <v>21</v>
      </c>
      <c r="AC44" t="s">
        <v>21</v>
      </c>
      <c r="AD44" t="s">
        <v>21</v>
      </c>
      <c r="AE44" t="s">
        <v>21</v>
      </c>
      <c r="AF44" t="s">
        <v>21</v>
      </c>
      <c r="AG44" t="s">
        <v>21</v>
      </c>
      <c r="AH44" t="s">
        <v>21</v>
      </c>
      <c r="AI44" t="s">
        <v>21</v>
      </c>
      <c r="AJ44" t="s">
        <v>21</v>
      </c>
      <c r="AK44" t="s">
        <v>21</v>
      </c>
      <c r="AL44">
        <v>0</v>
      </c>
      <c r="AM44">
        <v>0</v>
      </c>
      <c r="AN44" t="s">
        <v>22</v>
      </c>
      <c r="AO44" t="s">
        <v>21</v>
      </c>
      <c r="AP44" t="s">
        <v>21</v>
      </c>
      <c r="AQ44" t="s">
        <v>21</v>
      </c>
      <c r="AR44" t="s">
        <v>21</v>
      </c>
      <c r="AV44">
        <f t="shared" si="0"/>
        <v>1.8399999999999999</v>
      </c>
      <c r="AW44">
        <f t="shared" si="1"/>
        <v>1.69</v>
      </c>
      <c r="AX44" s="11">
        <f t="shared" si="2"/>
        <v>0.9184782608695653</v>
      </c>
      <c r="BA44">
        <f t="shared" si="3"/>
        <v>0</v>
      </c>
      <c r="BB44">
        <f t="shared" si="4"/>
        <v>0</v>
      </c>
      <c r="BC44">
        <f t="shared" si="5"/>
        <v>0</v>
      </c>
      <c r="BD44">
        <f t="shared" si="6"/>
        <v>0</v>
      </c>
      <c r="BE44">
        <f t="shared" si="7"/>
        <v>0</v>
      </c>
      <c r="BF44">
        <f t="shared" si="8"/>
        <v>0</v>
      </c>
      <c r="BJ44" t="str">
        <f t="shared" si="9"/>
        <v/>
      </c>
      <c r="BK44">
        <f>VLOOKUP(B44,Kraftvärmeprod!$B$1:$BH$549,MATCH($BA$1,Kraftvärmeprod!$B$1:$CC$1,0),FALSE)</f>
        <v>140.34</v>
      </c>
    </row>
    <row r="45" spans="1:63" ht="15" customHeight="1">
      <c r="A45" s="2" t="s">
        <v>78</v>
      </c>
      <c r="B45" s="2" t="s">
        <v>80</v>
      </c>
      <c r="C45">
        <v>2020</v>
      </c>
      <c r="D45">
        <v>0</v>
      </c>
      <c r="E45" t="s">
        <v>21</v>
      </c>
      <c r="F45" t="s">
        <v>21</v>
      </c>
      <c r="G45" t="s">
        <v>21</v>
      </c>
      <c r="H45" t="s">
        <v>21</v>
      </c>
      <c r="I45" t="s">
        <v>21</v>
      </c>
      <c r="J45" t="s">
        <v>21</v>
      </c>
      <c r="K45" t="s">
        <v>21</v>
      </c>
      <c r="L45" t="s">
        <v>21</v>
      </c>
      <c r="M45" t="s">
        <v>22</v>
      </c>
      <c r="N45" t="s">
        <v>21</v>
      </c>
      <c r="O45" t="s">
        <v>21</v>
      </c>
      <c r="P45" t="s">
        <v>21</v>
      </c>
      <c r="Q45" t="s">
        <v>21</v>
      </c>
      <c r="R45" t="s">
        <v>21</v>
      </c>
      <c r="S45" t="s">
        <v>21</v>
      </c>
      <c r="T45" t="s">
        <v>21</v>
      </c>
      <c r="U45" t="s">
        <v>21</v>
      </c>
      <c r="V45" t="s">
        <v>21</v>
      </c>
      <c r="W45" t="s">
        <v>21</v>
      </c>
      <c r="X45" t="s">
        <v>21</v>
      </c>
      <c r="Y45" t="s">
        <v>21</v>
      </c>
      <c r="Z45" t="s">
        <v>21</v>
      </c>
      <c r="AA45" t="s">
        <v>21</v>
      </c>
      <c r="AB45" t="s">
        <v>21</v>
      </c>
      <c r="AC45" t="s">
        <v>21</v>
      </c>
      <c r="AD45" t="s">
        <v>21</v>
      </c>
      <c r="AE45" t="s">
        <v>21</v>
      </c>
      <c r="AF45" t="s">
        <v>21</v>
      </c>
      <c r="AG45" t="s">
        <v>21</v>
      </c>
      <c r="AH45" t="s">
        <v>21</v>
      </c>
      <c r="AI45" t="s">
        <v>21</v>
      </c>
      <c r="AJ45" t="s">
        <v>21</v>
      </c>
      <c r="AK45" t="s">
        <v>21</v>
      </c>
      <c r="AL45" t="s">
        <v>21</v>
      </c>
      <c r="AM45" t="s">
        <v>21</v>
      </c>
      <c r="AN45" t="s">
        <v>22</v>
      </c>
      <c r="AO45" t="s">
        <v>21</v>
      </c>
      <c r="AP45" t="s">
        <v>21</v>
      </c>
      <c r="AQ45" t="s">
        <v>21</v>
      </c>
      <c r="AR45" t="s">
        <v>21</v>
      </c>
      <c r="AV45">
        <f t="shared" si="0"/>
        <v>0</v>
      </c>
      <c r="AW45">
        <f t="shared" si="1"/>
        <v>0</v>
      </c>
      <c r="AX45" s="11" t="str">
        <f t="shared" si="2"/>
        <v/>
      </c>
      <c r="BA45">
        <f t="shared" si="3"/>
        <v>0</v>
      </c>
      <c r="BB45">
        <f t="shared" si="4"/>
        <v>0</v>
      </c>
      <c r="BC45">
        <f t="shared" si="5"/>
        <v>0</v>
      </c>
      <c r="BD45">
        <f t="shared" si="6"/>
        <v>0</v>
      </c>
      <c r="BE45">
        <f t="shared" si="7"/>
        <v>0</v>
      </c>
      <c r="BF45">
        <f t="shared" si="8"/>
        <v>0</v>
      </c>
      <c r="BJ45" t="str">
        <f t="shared" si="9"/>
        <v/>
      </c>
      <c r="BK45">
        <f>VLOOKUP(B45,Kraftvärmeprod!$B$1:$BH$549,MATCH($BA$1,Kraftvärmeprod!$B$1:$CC$1,0),FALSE)</f>
        <v>2.09</v>
      </c>
    </row>
    <row r="46" spans="1:63" ht="15" customHeight="1">
      <c r="A46" s="2" t="s">
        <v>78</v>
      </c>
      <c r="B46" s="2" t="s">
        <v>81</v>
      </c>
      <c r="C46">
        <v>2020</v>
      </c>
      <c r="D46">
        <v>0</v>
      </c>
      <c r="E46">
        <v>0</v>
      </c>
      <c r="F46" t="s">
        <v>21</v>
      </c>
      <c r="G46">
        <v>0</v>
      </c>
      <c r="H46" t="s">
        <v>21</v>
      </c>
      <c r="I46" t="s">
        <v>21</v>
      </c>
      <c r="J46" t="s">
        <v>21</v>
      </c>
      <c r="K46" t="s">
        <v>21</v>
      </c>
      <c r="L46" t="s">
        <v>21</v>
      </c>
      <c r="M46" t="s">
        <v>22</v>
      </c>
      <c r="N46" t="s">
        <v>21</v>
      </c>
      <c r="O46" t="s">
        <v>21</v>
      </c>
      <c r="P46" t="s">
        <v>21</v>
      </c>
      <c r="Q46" t="s">
        <v>21</v>
      </c>
      <c r="R46" t="s">
        <v>21</v>
      </c>
      <c r="S46" t="s">
        <v>21</v>
      </c>
      <c r="T46" t="s">
        <v>21</v>
      </c>
      <c r="U46">
        <v>0</v>
      </c>
      <c r="V46">
        <v>0</v>
      </c>
      <c r="W46" t="s">
        <v>21</v>
      </c>
      <c r="X46" t="s">
        <v>21</v>
      </c>
      <c r="Y46" t="s">
        <v>21</v>
      </c>
      <c r="Z46" t="s">
        <v>21</v>
      </c>
      <c r="AA46" t="s">
        <v>21</v>
      </c>
      <c r="AB46" t="s">
        <v>21</v>
      </c>
      <c r="AC46" t="s">
        <v>21</v>
      </c>
      <c r="AD46" t="s">
        <v>21</v>
      </c>
      <c r="AE46" t="s">
        <v>21</v>
      </c>
      <c r="AF46" t="s">
        <v>21</v>
      </c>
      <c r="AG46" t="s">
        <v>21</v>
      </c>
      <c r="AH46" t="s">
        <v>21</v>
      </c>
      <c r="AI46" t="s">
        <v>21</v>
      </c>
      <c r="AJ46" t="s">
        <v>21</v>
      </c>
      <c r="AK46" t="s">
        <v>21</v>
      </c>
      <c r="AL46" t="s">
        <v>21</v>
      </c>
      <c r="AM46" t="s">
        <v>21</v>
      </c>
      <c r="AN46" t="s">
        <v>22</v>
      </c>
      <c r="AO46" t="s">
        <v>21</v>
      </c>
      <c r="AP46" t="s">
        <v>21</v>
      </c>
      <c r="AQ46" t="s">
        <v>21</v>
      </c>
      <c r="AR46" t="s">
        <v>21</v>
      </c>
      <c r="AV46">
        <f t="shared" si="0"/>
        <v>0</v>
      </c>
      <c r="AW46">
        <f t="shared" si="1"/>
        <v>0</v>
      </c>
      <c r="AX46" s="11" t="str">
        <f t="shared" si="2"/>
        <v/>
      </c>
      <c r="BA46">
        <f t="shared" si="3"/>
        <v>0</v>
      </c>
      <c r="BB46">
        <f t="shared" si="4"/>
        <v>0</v>
      </c>
      <c r="BC46">
        <f t="shared" si="5"/>
        <v>0</v>
      </c>
      <c r="BD46">
        <f t="shared" si="6"/>
        <v>0</v>
      </c>
      <c r="BE46">
        <f t="shared" si="7"/>
        <v>0</v>
      </c>
      <c r="BF46">
        <f t="shared" si="8"/>
        <v>0</v>
      </c>
      <c r="BJ46" t="str">
        <f t="shared" si="9"/>
        <v/>
      </c>
      <c r="BK46">
        <f>VLOOKUP(B46,Kraftvärmeprod!$B$1:$BH$549,MATCH($BA$1,Kraftvärmeprod!$B$1:$CC$1,0),FALSE)</f>
        <v>0</v>
      </c>
    </row>
    <row r="47" spans="1:63" ht="15" customHeight="1">
      <c r="A47" s="2" t="s">
        <v>82</v>
      </c>
      <c r="B47" s="2" t="s">
        <v>83</v>
      </c>
      <c r="C47">
        <v>2020</v>
      </c>
      <c r="D47" t="s">
        <v>22</v>
      </c>
      <c r="E47" t="s">
        <v>22</v>
      </c>
      <c r="F47" t="s">
        <v>22</v>
      </c>
      <c r="G47" t="s">
        <v>22</v>
      </c>
      <c r="H47" t="s">
        <v>22</v>
      </c>
      <c r="I47" t="s">
        <v>22</v>
      </c>
      <c r="J47" t="s">
        <v>22</v>
      </c>
      <c r="K47" t="s">
        <v>22</v>
      </c>
      <c r="L47" t="s">
        <v>22</v>
      </c>
      <c r="M47" t="s">
        <v>22</v>
      </c>
      <c r="N47" t="s">
        <v>22</v>
      </c>
      <c r="O47" t="s">
        <v>22</v>
      </c>
      <c r="P47" t="s">
        <v>22</v>
      </c>
      <c r="Q47" t="s">
        <v>22</v>
      </c>
      <c r="R47" t="s">
        <v>22</v>
      </c>
      <c r="S47" t="s">
        <v>22</v>
      </c>
      <c r="T47" t="s">
        <v>22</v>
      </c>
      <c r="U47" t="s">
        <v>22</v>
      </c>
      <c r="V47" t="s">
        <v>22</v>
      </c>
      <c r="W47" t="s">
        <v>22</v>
      </c>
      <c r="X47" t="s">
        <v>22</v>
      </c>
      <c r="Y47" t="s">
        <v>22</v>
      </c>
      <c r="Z47" t="s">
        <v>22</v>
      </c>
      <c r="AA47" t="s">
        <v>22</v>
      </c>
      <c r="AB47" t="s">
        <v>22</v>
      </c>
      <c r="AC47" t="s">
        <v>22</v>
      </c>
      <c r="AD47" t="s">
        <v>22</v>
      </c>
      <c r="AE47" t="s">
        <v>22</v>
      </c>
      <c r="AF47" t="s">
        <v>22</v>
      </c>
      <c r="AG47" t="s">
        <v>22</v>
      </c>
      <c r="AH47" t="s">
        <v>22</v>
      </c>
      <c r="AI47" t="s">
        <v>22</v>
      </c>
      <c r="AJ47" t="s">
        <v>22</v>
      </c>
      <c r="AK47" t="s">
        <v>22</v>
      </c>
      <c r="AL47" t="s">
        <v>22</v>
      </c>
      <c r="AM47" t="s">
        <v>22</v>
      </c>
      <c r="AN47" t="s">
        <v>22</v>
      </c>
      <c r="AO47" t="s">
        <v>22</v>
      </c>
      <c r="AP47" t="s">
        <v>22</v>
      </c>
      <c r="AQ47" t="s">
        <v>22</v>
      </c>
      <c r="AR47" t="s">
        <v>22</v>
      </c>
      <c r="AV47">
        <f t="shared" si="0"/>
        <v>0</v>
      </c>
      <c r="AW47">
        <f t="shared" si="1"/>
        <v>0</v>
      </c>
      <c r="AX47" s="11" t="str">
        <f t="shared" si="2"/>
        <v/>
      </c>
      <c r="BA47">
        <f t="shared" si="3"/>
        <v>0</v>
      </c>
      <c r="BB47">
        <f t="shared" si="4"/>
        <v>0</v>
      </c>
      <c r="BC47">
        <f t="shared" si="5"/>
        <v>0</v>
      </c>
      <c r="BD47">
        <f t="shared" si="6"/>
        <v>0</v>
      </c>
      <c r="BE47">
        <f t="shared" si="7"/>
        <v>0</v>
      </c>
      <c r="BF47">
        <f t="shared" si="8"/>
        <v>0</v>
      </c>
      <c r="BJ47" t="str">
        <f t="shared" si="9"/>
        <v/>
      </c>
      <c r="BK47">
        <f>VLOOKUP(B47,Kraftvärmeprod!$B$1:$BH$549,MATCH($BA$1,Kraftvärmeprod!$B$1:$CC$1,0),FALSE)</f>
        <v>0</v>
      </c>
    </row>
    <row r="48" spans="1:63" ht="15" customHeight="1">
      <c r="A48" s="2" t="s">
        <v>84</v>
      </c>
      <c r="B48" s="2" t="s">
        <v>85</v>
      </c>
      <c r="C48">
        <v>2020</v>
      </c>
      <c r="D48">
        <v>12.192</v>
      </c>
      <c r="E48">
        <v>13.425000000000001</v>
      </c>
      <c r="F48" t="s">
        <v>21</v>
      </c>
      <c r="G48">
        <v>0.19600000000000001</v>
      </c>
      <c r="H48" t="s">
        <v>21</v>
      </c>
      <c r="I48" t="s">
        <v>21</v>
      </c>
      <c r="J48" t="s">
        <v>21</v>
      </c>
      <c r="K48" t="s">
        <v>21</v>
      </c>
      <c r="L48" t="s">
        <v>21</v>
      </c>
      <c r="M48" t="s">
        <v>22</v>
      </c>
      <c r="N48" t="s">
        <v>21</v>
      </c>
      <c r="O48" t="s">
        <v>21</v>
      </c>
      <c r="P48">
        <v>1.893</v>
      </c>
      <c r="Q48">
        <v>10.27</v>
      </c>
      <c r="R48" t="s">
        <v>21</v>
      </c>
      <c r="S48" t="s">
        <v>21</v>
      </c>
      <c r="T48" t="s">
        <v>21</v>
      </c>
      <c r="U48">
        <v>0.54800000000000004</v>
      </c>
      <c r="V48" t="s">
        <v>21</v>
      </c>
      <c r="W48" t="s">
        <v>21</v>
      </c>
      <c r="X48" t="s">
        <v>21</v>
      </c>
      <c r="Y48" t="s">
        <v>21</v>
      </c>
      <c r="Z48" t="s">
        <v>21</v>
      </c>
      <c r="AA48" t="s">
        <v>21</v>
      </c>
      <c r="AB48" t="s">
        <v>21</v>
      </c>
      <c r="AC48" t="s">
        <v>21</v>
      </c>
      <c r="AD48" t="s">
        <v>21</v>
      </c>
      <c r="AE48" t="s">
        <v>21</v>
      </c>
      <c r="AF48" t="s">
        <v>21</v>
      </c>
      <c r="AG48" t="s">
        <v>21</v>
      </c>
      <c r="AH48" t="s">
        <v>21</v>
      </c>
      <c r="AI48" t="s">
        <v>21</v>
      </c>
      <c r="AJ48" t="s">
        <v>21</v>
      </c>
      <c r="AK48" t="s">
        <v>21</v>
      </c>
      <c r="AL48">
        <v>0.51800000000000002</v>
      </c>
      <c r="AM48">
        <v>0.53200000000000003</v>
      </c>
      <c r="AN48" t="s">
        <v>22</v>
      </c>
      <c r="AO48" t="s">
        <v>21</v>
      </c>
      <c r="AP48" t="s">
        <v>21</v>
      </c>
      <c r="AQ48" t="s">
        <v>21</v>
      </c>
      <c r="AR48" t="s">
        <v>21</v>
      </c>
      <c r="AV48">
        <f t="shared" si="0"/>
        <v>13.425000000000001</v>
      </c>
      <c r="AW48">
        <f t="shared" si="1"/>
        <v>12.192</v>
      </c>
      <c r="AX48" s="11">
        <f t="shared" si="2"/>
        <v>0.90815642458100554</v>
      </c>
      <c r="BA48">
        <f t="shared" si="3"/>
        <v>0</v>
      </c>
      <c r="BB48">
        <f t="shared" si="4"/>
        <v>0</v>
      </c>
      <c r="BC48">
        <f t="shared" si="5"/>
        <v>0</v>
      </c>
      <c r="BD48">
        <f t="shared" si="6"/>
        <v>0</v>
      </c>
      <c r="BE48">
        <f t="shared" si="7"/>
        <v>0</v>
      </c>
      <c r="BF48">
        <f t="shared" si="8"/>
        <v>0</v>
      </c>
      <c r="BJ48" t="str">
        <f t="shared" si="9"/>
        <v/>
      </c>
      <c r="BK48">
        <f>VLOOKUP(B48,Kraftvärmeprod!$B$1:$BH$549,MATCH($BA$1,Kraftvärmeprod!$B$1:$CC$1,0),FALSE)</f>
        <v>0</v>
      </c>
    </row>
    <row r="49" spans="1:63" ht="15" customHeight="1">
      <c r="A49" s="2" t="s">
        <v>86</v>
      </c>
      <c r="B49" s="2" t="s">
        <v>87</v>
      </c>
      <c r="C49">
        <v>2020</v>
      </c>
      <c r="D49">
        <v>6.0679999999999996</v>
      </c>
      <c r="E49">
        <v>7.1269999999999998</v>
      </c>
      <c r="F49" t="s">
        <v>21</v>
      </c>
      <c r="G49">
        <v>0.21199999999999999</v>
      </c>
      <c r="H49" t="s">
        <v>21</v>
      </c>
      <c r="I49" t="s">
        <v>21</v>
      </c>
      <c r="J49" t="s">
        <v>21</v>
      </c>
      <c r="K49" t="s">
        <v>21</v>
      </c>
      <c r="L49" t="s">
        <v>21</v>
      </c>
      <c r="M49" t="s">
        <v>22</v>
      </c>
      <c r="N49" t="s">
        <v>21</v>
      </c>
      <c r="O49" t="s">
        <v>21</v>
      </c>
      <c r="P49">
        <v>6.226</v>
      </c>
      <c r="Q49" t="s">
        <v>21</v>
      </c>
      <c r="R49" t="s">
        <v>21</v>
      </c>
      <c r="S49" t="s">
        <v>21</v>
      </c>
      <c r="T49" t="s">
        <v>924</v>
      </c>
      <c r="U49" t="s">
        <v>21</v>
      </c>
      <c r="V49" t="s">
        <v>21</v>
      </c>
      <c r="W49" t="s">
        <v>21</v>
      </c>
      <c r="X49" t="s">
        <v>21</v>
      </c>
      <c r="Y49" t="s">
        <v>21</v>
      </c>
      <c r="Z49">
        <v>0.68899999999999995</v>
      </c>
      <c r="AA49" t="s">
        <v>21</v>
      </c>
      <c r="AB49" t="s">
        <v>21</v>
      </c>
      <c r="AC49" t="s">
        <v>21</v>
      </c>
      <c r="AD49" t="s">
        <v>21</v>
      </c>
      <c r="AE49" t="s">
        <v>21</v>
      </c>
      <c r="AF49" t="s">
        <v>21</v>
      </c>
      <c r="AG49" t="s">
        <v>21</v>
      </c>
      <c r="AH49" t="s">
        <v>21</v>
      </c>
      <c r="AI49" t="s">
        <v>21</v>
      </c>
      <c r="AJ49" t="s">
        <v>21</v>
      </c>
      <c r="AK49" t="s">
        <v>21</v>
      </c>
      <c r="AL49" t="s">
        <v>21</v>
      </c>
      <c r="AM49" t="s">
        <v>21</v>
      </c>
      <c r="AN49" t="s">
        <v>22</v>
      </c>
      <c r="AO49" t="s">
        <v>21</v>
      </c>
      <c r="AP49" t="s">
        <v>21</v>
      </c>
      <c r="AQ49" t="s">
        <v>21</v>
      </c>
      <c r="AR49" t="s">
        <v>21</v>
      </c>
      <c r="AV49">
        <f t="shared" si="0"/>
        <v>7.1269999999999998</v>
      </c>
      <c r="AW49">
        <f t="shared" si="1"/>
        <v>6.0679999999999996</v>
      </c>
      <c r="AX49" s="11">
        <f t="shared" si="2"/>
        <v>0.85141013048968706</v>
      </c>
      <c r="BA49">
        <f t="shared" si="3"/>
        <v>0</v>
      </c>
      <c r="BB49">
        <f t="shared" si="4"/>
        <v>0</v>
      </c>
      <c r="BC49">
        <f t="shared" si="5"/>
        <v>0</v>
      </c>
      <c r="BD49">
        <f t="shared" si="6"/>
        <v>0</v>
      </c>
      <c r="BE49">
        <f t="shared" si="7"/>
        <v>0</v>
      </c>
      <c r="BF49">
        <f t="shared" si="8"/>
        <v>0</v>
      </c>
      <c r="BJ49" t="str">
        <f t="shared" si="9"/>
        <v/>
      </c>
      <c r="BK49">
        <f>VLOOKUP(B49,Kraftvärmeprod!$B$1:$BH$549,MATCH($BA$1,Kraftvärmeprod!$B$1:$CC$1,0),FALSE)</f>
        <v>0</v>
      </c>
    </row>
    <row r="50" spans="1:63" ht="15" customHeight="1">
      <c r="A50" s="2" t="s">
        <v>86</v>
      </c>
      <c r="B50" s="2" t="s">
        <v>88</v>
      </c>
      <c r="C50">
        <v>2020</v>
      </c>
      <c r="D50">
        <v>15.858000000000001</v>
      </c>
      <c r="E50">
        <v>18.942</v>
      </c>
      <c r="F50" t="s">
        <v>21</v>
      </c>
      <c r="G50">
        <v>0.14699999999999999</v>
      </c>
      <c r="H50" t="s">
        <v>21</v>
      </c>
      <c r="I50" t="s">
        <v>21</v>
      </c>
      <c r="J50" t="s">
        <v>21</v>
      </c>
      <c r="K50" t="s">
        <v>21</v>
      </c>
      <c r="L50" t="s">
        <v>21</v>
      </c>
      <c r="M50" t="s">
        <v>22</v>
      </c>
      <c r="N50">
        <v>0</v>
      </c>
      <c r="O50">
        <v>0</v>
      </c>
      <c r="P50">
        <v>0</v>
      </c>
      <c r="Q50">
        <v>0</v>
      </c>
      <c r="R50">
        <v>0</v>
      </c>
      <c r="S50">
        <v>0</v>
      </c>
      <c r="T50" t="s">
        <v>924</v>
      </c>
      <c r="U50" t="s">
        <v>21</v>
      </c>
      <c r="V50" t="s">
        <v>21</v>
      </c>
      <c r="W50" t="s">
        <v>21</v>
      </c>
      <c r="X50" t="s">
        <v>21</v>
      </c>
      <c r="Y50" t="s">
        <v>21</v>
      </c>
      <c r="Z50">
        <v>17.954999999999998</v>
      </c>
      <c r="AA50" t="s">
        <v>21</v>
      </c>
      <c r="AB50" t="s">
        <v>21</v>
      </c>
      <c r="AC50" t="s">
        <v>21</v>
      </c>
      <c r="AD50" t="s">
        <v>21</v>
      </c>
      <c r="AE50" t="s">
        <v>21</v>
      </c>
      <c r="AF50" t="s">
        <v>21</v>
      </c>
      <c r="AG50">
        <v>0.84</v>
      </c>
      <c r="AH50" t="s">
        <v>21</v>
      </c>
      <c r="AI50" t="s">
        <v>21</v>
      </c>
      <c r="AJ50" t="s">
        <v>21</v>
      </c>
      <c r="AK50" t="s">
        <v>21</v>
      </c>
      <c r="AL50" t="s">
        <v>21</v>
      </c>
      <c r="AM50" t="s">
        <v>21</v>
      </c>
      <c r="AN50" t="s">
        <v>22</v>
      </c>
      <c r="AO50" t="s">
        <v>21</v>
      </c>
      <c r="AP50" t="s">
        <v>21</v>
      </c>
      <c r="AQ50" t="s">
        <v>21</v>
      </c>
      <c r="AR50" t="s">
        <v>21</v>
      </c>
      <c r="AV50">
        <f t="shared" si="0"/>
        <v>18.941999999999997</v>
      </c>
      <c r="AW50">
        <f t="shared" si="1"/>
        <v>15.858000000000001</v>
      </c>
      <c r="AX50" s="11">
        <f t="shared" si="2"/>
        <v>0.8371872030408618</v>
      </c>
      <c r="BA50">
        <f t="shared" si="3"/>
        <v>0</v>
      </c>
      <c r="BB50">
        <f t="shared" si="4"/>
        <v>0</v>
      </c>
      <c r="BC50">
        <f t="shared" si="5"/>
        <v>0</v>
      </c>
      <c r="BD50">
        <f t="shared" si="6"/>
        <v>0</v>
      </c>
      <c r="BE50">
        <f t="shared" si="7"/>
        <v>0</v>
      </c>
      <c r="BF50">
        <f t="shared" si="8"/>
        <v>0</v>
      </c>
      <c r="BJ50" t="str">
        <f t="shared" si="9"/>
        <v/>
      </c>
      <c r="BK50">
        <f>VLOOKUP(B50,Kraftvärmeprod!$B$1:$BH$549,MATCH($BA$1,Kraftvärmeprod!$B$1:$CC$1,0),FALSE)</f>
        <v>76.114999999999995</v>
      </c>
    </row>
    <row r="51" spans="1:63" ht="15" customHeight="1">
      <c r="A51" s="2" t="s">
        <v>89</v>
      </c>
      <c r="B51" s="2" t="s">
        <v>90</v>
      </c>
      <c r="C51">
        <v>2020</v>
      </c>
      <c r="D51">
        <v>38.274000000000001</v>
      </c>
      <c r="E51">
        <v>41.625999999999998</v>
      </c>
      <c r="F51" t="s">
        <v>21</v>
      </c>
      <c r="G51">
        <v>0</v>
      </c>
      <c r="H51" t="s">
        <v>21</v>
      </c>
      <c r="I51" t="s">
        <v>21</v>
      </c>
      <c r="J51" t="s">
        <v>21</v>
      </c>
      <c r="K51" t="s">
        <v>21</v>
      </c>
      <c r="L51" t="s">
        <v>21</v>
      </c>
      <c r="M51" t="s">
        <v>92</v>
      </c>
      <c r="N51">
        <v>0.313</v>
      </c>
      <c r="O51">
        <v>11.54</v>
      </c>
      <c r="P51">
        <v>15.619</v>
      </c>
      <c r="Q51">
        <v>1.56</v>
      </c>
      <c r="R51" t="s">
        <v>21</v>
      </c>
      <c r="S51" t="s">
        <v>21</v>
      </c>
      <c r="T51" t="s">
        <v>21</v>
      </c>
      <c r="U51">
        <v>0</v>
      </c>
      <c r="V51">
        <v>6.0190000000000001</v>
      </c>
      <c r="W51" t="s">
        <v>21</v>
      </c>
      <c r="X51" t="s">
        <v>21</v>
      </c>
      <c r="Y51" t="s">
        <v>21</v>
      </c>
      <c r="Z51" t="s">
        <v>21</v>
      </c>
      <c r="AA51" t="s">
        <v>21</v>
      </c>
      <c r="AB51" t="s">
        <v>21</v>
      </c>
      <c r="AC51" t="s">
        <v>21</v>
      </c>
      <c r="AD51" t="s">
        <v>21</v>
      </c>
      <c r="AE51" t="s">
        <v>927</v>
      </c>
      <c r="AF51" t="s">
        <v>21</v>
      </c>
      <c r="AG51" t="s">
        <v>21</v>
      </c>
      <c r="AH51">
        <v>6.5750000000000002</v>
      </c>
      <c r="AI51" t="s">
        <v>21</v>
      </c>
      <c r="AJ51" t="s">
        <v>21</v>
      </c>
      <c r="AK51" t="s">
        <v>21</v>
      </c>
      <c r="AL51" t="s">
        <v>21</v>
      </c>
      <c r="AM51" t="s">
        <v>21</v>
      </c>
      <c r="AN51" t="s">
        <v>92</v>
      </c>
      <c r="AO51">
        <v>100</v>
      </c>
      <c r="AP51">
        <v>0</v>
      </c>
      <c r="AQ51">
        <v>0</v>
      </c>
      <c r="AR51">
        <v>0</v>
      </c>
      <c r="AV51">
        <f t="shared" si="0"/>
        <v>41.626000000000005</v>
      </c>
      <c r="AW51">
        <f t="shared" si="1"/>
        <v>38.274000000000001</v>
      </c>
      <c r="AX51" s="11">
        <f t="shared" si="2"/>
        <v>0.91947340604429917</v>
      </c>
      <c r="BA51">
        <f t="shared" si="3"/>
        <v>6.5750000000000002</v>
      </c>
      <c r="BB51">
        <f t="shared" si="4"/>
        <v>6.5750000000000002</v>
      </c>
      <c r="BC51">
        <f t="shared" si="5"/>
        <v>0</v>
      </c>
      <c r="BD51">
        <f t="shared" si="6"/>
        <v>0</v>
      </c>
      <c r="BE51">
        <f t="shared" si="7"/>
        <v>0</v>
      </c>
      <c r="BF51">
        <f t="shared" si="8"/>
        <v>0</v>
      </c>
      <c r="BJ51" t="str">
        <f t="shared" si="9"/>
        <v/>
      </c>
      <c r="BK51">
        <f>VLOOKUP(B51,Kraftvärmeprod!$B$1:$BH$549,MATCH($BA$1,Kraftvärmeprod!$B$1:$CC$1,0),FALSE)</f>
        <v>0</v>
      </c>
    </row>
    <row r="52" spans="1:63" ht="15" customHeight="1">
      <c r="A52" s="2" t="s">
        <v>89</v>
      </c>
      <c r="B52" s="2" t="s">
        <v>91</v>
      </c>
      <c r="C52">
        <v>2020</v>
      </c>
      <c r="D52">
        <v>1.6879999999999999</v>
      </c>
      <c r="E52">
        <v>1.6879999999999999</v>
      </c>
      <c r="F52" t="s">
        <v>21</v>
      </c>
      <c r="G52">
        <v>4.0000000000000001E-3</v>
      </c>
      <c r="H52" t="s">
        <v>21</v>
      </c>
      <c r="I52" t="s">
        <v>21</v>
      </c>
      <c r="J52" t="s">
        <v>21</v>
      </c>
      <c r="K52" t="s">
        <v>21</v>
      </c>
      <c r="L52" t="s">
        <v>21</v>
      </c>
      <c r="M52" t="s">
        <v>92</v>
      </c>
      <c r="N52" t="s">
        <v>21</v>
      </c>
      <c r="O52" t="s">
        <v>21</v>
      </c>
      <c r="P52" t="s">
        <v>21</v>
      </c>
      <c r="Q52" t="s">
        <v>21</v>
      </c>
      <c r="R52" t="s">
        <v>21</v>
      </c>
      <c r="S52" t="s">
        <v>21</v>
      </c>
      <c r="T52" t="s">
        <v>21</v>
      </c>
      <c r="U52">
        <v>1.6839999999999999</v>
      </c>
      <c r="V52" t="s">
        <v>21</v>
      </c>
      <c r="W52" t="s">
        <v>21</v>
      </c>
      <c r="X52" t="s">
        <v>21</v>
      </c>
      <c r="Y52" t="s">
        <v>21</v>
      </c>
      <c r="Z52" t="s">
        <v>21</v>
      </c>
      <c r="AA52" t="s">
        <v>21</v>
      </c>
      <c r="AB52" t="s">
        <v>21</v>
      </c>
      <c r="AC52" t="s">
        <v>21</v>
      </c>
      <c r="AD52" t="s">
        <v>21</v>
      </c>
      <c r="AE52" t="s">
        <v>927</v>
      </c>
      <c r="AF52" t="s">
        <v>21</v>
      </c>
      <c r="AG52" t="s">
        <v>21</v>
      </c>
      <c r="AH52" t="s">
        <v>21</v>
      </c>
      <c r="AI52" t="s">
        <v>21</v>
      </c>
      <c r="AJ52" t="s">
        <v>21</v>
      </c>
      <c r="AK52" t="s">
        <v>21</v>
      </c>
      <c r="AL52" t="s">
        <v>21</v>
      </c>
      <c r="AM52" t="s">
        <v>21</v>
      </c>
      <c r="AN52" t="s">
        <v>92</v>
      </c>
      <c r="AO52" t="s">
        <v>21</v>
      </c>
      <c r="AP52" t="s">
        <v>21</v>
      </c>
      <c r="AQ52" t="s">
        <v>21</v>
      </c>
      <c r="AR52" t="s">
        <v>21</v>
      </c>
      <c r="AV52">
        <f t="shared" si="0"/>
        <v>1.6879999999999999</v>
      </c>
      <c r="AW52">
        <f t="shared" si="1"/>
        <v>1.6879999999999999</v>
      </c>
      <c r="AX52" s="11">
        <f t="shared" si="2"/>
        <v>1</v>
      </c>
      <c r="BA52">
        <f t="shared" si="3"/>
        <v>0</v>
      </c>
      <c r="BB52">
        <f t="shared" si="4"/>
        <v>0</v>
      </c>
      <c r="BC52">
        <f t="shared" si="5"/>
        <v>0</v>
      </c>
      <c r="BD52">
        <f t="shared" si="6"/>
        <v>0</v>
      </c>
      <c r="BE52">
        <f t="shared" si="7"/>
        <v>0</v>
      </c>
      <c r="BF52">
        <f t="shared" si="8"/>
        <v>0</v>
      </c>
      <c r="BJ52" t="str">
        <f t="shared" si="9"/>
        <v/>
      </c>
      <c r="BK52">
        <f>VLOOKUP(B52,Kraftvärmeprod!$B$1:$BH$549,MATCH($BA$1,Kraftvärmeprod!$B$1:$CC$1,0),FALSE)</f>
        <v>0</v>
      </c>
    </row>
    <row r="53" spans="1:63" ht="15" customHeight="1">
      <c r="A53" s="2" t="s">
        <v>89</v>
      </c>
      <c r="B53" s="2" t="s">
        <v>93</v>
      </c>
      <c r="C53">
        <v>2020</v>
      </c>
      <c r="D53" t="s">
        <v>21</v>
      </c>
      <c r="E53">
        <v>0.72770000000000001</v>
      </c>
      <c r="F53" t="s">
        <v>21</v>
      </c>
      <c r="G53">
        <v>1.37E-2</v>
      </c>
      <c r="H53" t="s">
        <v>21</v>
      </c>
      <c r="I53" t="s">
        <v>21</v>
      </c>
      <c r="J53" t="s">
        <v>21</v>
      </c>
      <c r="K53" t="s">
        <v>21</v>
      </c>
      <c r="L53" t="s">
        <v>21</v>
      </c>
      <c r="M53" t="s">
        <v>92</v>
      </c>
      <c r="N53" t="s">
        <v>21</v>
      </c>
      <c r="O53" t="s">
        <v>21</v>
      </c>
      <c r="P53" t="s">
        <v>21</v>
      </c>
      <c r="Q53" t="s">
        <v>21</v>
      </c>
      <c r="R53" t="s">
        <v>21</v>
      </c>
      <c r="S53" t="s">
        <v>21</v>
      </c>
      <c r="T53" t="s">
        <v>21</v>
      </c>
      <c r="U53">
        <v>0.71399999999999997</v>
      </c>
      <c r="V53" t="s">
        <v>21</v>
      </c>
      <c r="W53" t="s">
        <v>21</v>
      </c>
      <c r="X53" t="s">
        <v>21</v>
      </c>
      <c r="Y53" t="s">
        <v>21</v>
      </c>
      <c r="Z53" t="s">
        <v>21</v>
      </c>
      <c r="AA53" t="s">
        <v>21</v>
      </c>
      <c r="AB53" t="s">
        <v>21</v>
      </c>
      <c r="AC53" t="s">
        <v>21</v>
      </c>
      <c r="AD53" t="s">
        <v>21</v>
      </c>
      <c r="AE53" t="s">
        <v>927</v>
      </c>
      <c r="AF53" t="s">
        <v>21</v>
      </c>
      <c r="AG53" t="s">
        <v>21</v>
      </c>
      <c r="AH53" t="s">
        <v>21</v>
      </c>
      <c r="AI53" t="s">
        <v>21</v>
      </c>
      <c r="AJ53" t="s">
        <v>21</v>
      </c>
      <c r="AK53" t="s">
        <v>21</v>
      </c>
      <c r="AL53" t="s">
        <v>21</v>
      </c>
      <c r="AM53" t="s">
        <v>21</v>
      </c>
      <c r="AN53" t="s">
        <v>92</v>
      </c>
      <c r="AO53" t="s">
        <v>21</v>
      </c>
      <c r="AP53" t="s">
        <v>21</v>
      </c>
      <c r="AQ53" t="s">
        <v>21</v>
      </c>
      <c r="AR53" t="s">
        <v>21</v>
      </c>
      <c r="AV53">
        <f t="shared" si="0"/>
        <v>0.72770000000000001</v>
      </c>
      <c r="AW53">
        <f t="shared" si="1"/>
        <v>0</v>
      </c>
      <c r="AX53" s="11">
        <f t="shared" si="2"/>
        <v>0</v>
      </c>
      <c r="BA53">
        <f t="shared" si="3"/>
        <v>0</v>
      </c>
      <c r="BB53">
        <f t="shared" si="4"/>
        <v>0</v>
      </c>
      <c r="BC53">
        <f t="shared" si="5"/>
        <v>0</v>
      </c>
      <c r="BD53">
        <f t="shared" si="6"/>
        <v>0</v>
      </c>
      <c r="BE53">
        <f t="shared" si="7"/>
        <v>0</v>
      </c>
      <c r="BF53">
        <f t="shared" si="8"/>
        <v>0</v>
      </c>
      <c r="BJ53" t="str">
        <f t="shared" si="9"/>
        <v/>
      </c>
      <c r="BK53">
        <f>VLOOKUP(B53,Kraftvärmeprod!$B$1:$BH$549,MATCH($BA$1,Kraftvärmeprod!$B$1:$CC$1,0),FALSE)</f>
        <v>0</v>
      </c>
    </row>
    <row r="54" spans="1:63" ht="15" customHeight="1">
      <c r="A54" s="2" t="s">
        <v>94</v>
      </c>
      <c r="B54" s="2" t="s">
        <v>95</v>
      </c>
      <c r="C54">
        <v>2020</v>
      </c>
      <c r="D54">
        <v>35.482999999999997</v>
      </c>
      <c r="E54">
        <v>30.37</v>
      </c>
      <c r="F54" t="s">
        <v>21</v>
      </c>
      <c r="G54">
        <v>0.46</v>
      </c>
      <c r="H54" t="s">
        <v>21</v>
      </c>
      <c r="I54" t="s">
        <v>21</v>
      </c>
      <c r="J54" t="s">
        <v>21</v>
      </c>
      <c r="K54" t="s">
        <v>21</v>
      </c>
      <c r="L54" t="s">
        <v>21</v>
      </c>
      <c r="M54" t="s">
        <v>22</v>
      </c>
      <c r="N54" t="s">
        <v>21</v>
      </c>
      <c r="O54" t="s">
        <v>21</v>
      </c>
      <c r="P54">
        <v>23.9</v>
      </c>
      <c r="Q54" t="s">
        <v>21</v>
      </c>
      <c r="R54" t="s">
        <v>21</v>
      </c>
      <c r="S54" t="s">
        <v>21</v>
      </c>
      <c r="T54" t="s">
        <v>21</v>
      </c>
      <c r="U54">
        <v>5</v>
      </c>
      <c r="V54" t="s">
        <v>21</v>
      </c>
      <c r="W54" t="s">
        <v>21</v>
      </c>
      <c r="X54" t="s">
        <v>21</v>
      </c>
      <c r="Y54" t="s">
        <v>21</v>
      </c>
      <c r="Z54">
        <v>1.01</v>
      </c>
      <c r="AA54" t="s">
        <v>21</v>
      </c>
      <c r="AB54" t="s">
        <v>21</v>
      </c>
      <c r="AC54" t="s">
        <v>21</v>
      </c>
      <c r="AD54" t="s">
        <v>21</v>
      </c>
      <c r="AE54" t="s">
        <v>21</v>
      </c>
      <c r="AF54" t="s">
        <v>21</v>
      </c>
      <c r="AG54" t="s">
        <v>21</v>
      </c>
      <c r="AH54" t="s">
        <v>21</v>
      </c>
      <c r="AI54" t="s">
        <v>21</v>
      </c>
      <c r="AJ54" t="s">
        <v>21</v>
      </c>
      <c r="AK54" t="s">
        <v>21</v>
      </c>
      <c r="AL54" t="s">
        <v>21</v>
      </c>
      <c r="AM54" t="s">
        <v>21</v>
      </c>
      <c r="AN54" t="s">
        <v>22</v>
      </c>
      <c r="AO54" t="s">
        <v>21</v>
      </c>
      <c r="AP54" t="s">
        <v>21</v>
      </c>
      <c r="AQ54" t="s">
        <v>21</v>
      </c>
      <c r="AR54" t="s">
        <v>21</v>
      </c>
      <c r="AV54">
        <f t="shared" si="0"/>
        <v>30.37</v>
      </c>
      <c r="AW54">
        <f t="shared" si="1"/>
        <v>35.482999999999997</v>
      </c>
      <c r="AX54" s="11">
        <f t="shared" si="2"/>
        <v>1.1683569311820874</v>
      </c>
      <c r="BA54">
        <f t="shared" si="3"/>
        <v>0</v>
      </c>
      <c r="BB54">
        <f t="shared" si="4"/>
        <v>0</v>
      </c>
      <c r="BC54">
        <f t="shared" si="5"/>
        <v>0</v>
      </c>
      <c r="BD54">
        <f t="shared" si="6"/>
        <v>0</v>
      </c>
      <c r="BE54">
        <f t="shared" si="7"/>
        <v>0</v>
      </c>
      <c r="BF54">
        <f t="shared" si="8"/>
        <v>0</v>
      </c>
      <c r="BJ54" t="str">
        <f t="shared" si="9"/>
        <v/>
      </c>
      <c r="BK54">
        <f>VLOOKUP(B54,Kraftvärmeprod!$B$1:$BH$549,MATCH($BA$1,Kraftvärmeprod!$B$1:$CC$1,0),FALSE)</f>
        <v>0</v>
      </c>
    </row>
    <row r="55" spans="1:63" ht="15" customHeight="1">
      <c r="A55" s="2" t="s">
        <v>94</v>
      </c>
      <c r="B55" s="2" t="s">
        <v>96</v>
      </c>
      <c r="C55">
        <v>2020</v>
      </c>
      <c r="D55" t="s">
        <v>22</v>
      </c>
      <c r="E55" t="s">
        <v>22</v>
      </c>
      <c r="F55" t="s">
        <v>22</v>
      </c>
      <c r="G55" t="s">
        <v>22</v>
      </c>
      <c r="H55" t="s">
        <v>22</v>
      </c>
      <c r="I55" t="s">
        <v>22</v>
      </c>
      <c r="J55" t="s">
        <v>22</v>
      </c>
      <c r="K55" t="s">
        <v>22</v>
      </c>
      <c r="L55" t="s">
        <v>22</v>
      </c>
      <c r="M55" t="s">
        <v>22</v>
      </c>
      <c r="N55" t="s">
        <v>22</v>
      </c>
      <c r="O55" t="s">
        <v>22</v>
      </c>
      <c r="P55" t="s">
        <v>22</v>
      </c>
      <c r="Q55" t="s">
        <v>22</v>
      </c>
      <c r="R55" t="s">
        <v>22</v>
      </c>
      <c r="S55" t="s">
        <v>22</v>
      </c>
      <c r="T55" t="s">
        <v>22</v>
      </c>
      <c r="U55" t="s">
        <v>22</v>
      </c>
      <c r="V55" t="s">
        <v>22</v>
      </c>
      <c r="W55" t="s">
        <v>22</v>
      </c>
      <c r="X55" t="s">
        <v>22</v>
      </c>
      <c r="Y55" t="s">
        <v>22</v>
      </c>
      <c r="Z55" t="s">
        <v>22</v>
      </c>
      <c r="AA55" t="s">
        <v>22</v>
      </c>
      <c r="AB55" t="s">
        <v>22</v>
      </c>
      <c r="AC55" t="s">
        <v>22</v>
      </c>
      <c r="AD55" t="s">
        <v>22</v>
      </c>
      <c r="AE55" t="s">
        <v>22</v>
      </c>
      <c r="AF55" t="s">
        <v>22</v>
      </c>
      <c r="AG55" t="s">
        <v>22</v>
      </c>
      <c r="AH55" t="s">
        <v>22</v>
      </c>
      <c r="AI55" t="s">
        <v>22</v>
      </c>
      <c r="AJ55" t="s">
        <v>22</v>
      </c>
      <c r="AK55" t="s">
        <v>22</v>
      </c>
      <c r="AL55" t="s">
        <v>22</v>
      </c>
      <c r="AM55" t="s">
        <v>22</v>
      </c>
      <c r="AN55" t="s">
        <v>22</v>
      </c>
      <c r="AO55" t="s">
        <v>22</v>
      </c>
      <c r="AP55" t="s">
        <v>22</v>
      </c>
      <c r="AQ55" t="s">
        <v>22</v>
      </c>
      <c r="AR55" t="s">
        <v>22</v>
      </c>
      <c r="AV55">
        <f t="shared" si="0"/>
        <v>0</v>
      </c>
      <c r="AW55">
        <f t="shared" si="1"/>
        <v>0</v>
      </c>
      <c r="AX55" s="11" t="str">
        <f t="shared" si="2"/>
        <v/>
      </c>
      <c r="BA55">
        <f t="shared" si="3"/>
        <v>0</v>
      </c>
      <c r="BB55">
        <f t="shared" si="4"/>
        <v>0</v>
      </c>
      <c r="BC55">
        <f t="shared" si="5"/>
        <v>0</v>
      </c>
      <c r="BD55">
        <f t="shared" si="6"/>
        <v>0</v>
      </c>
      <c r="BE55">
        <f t="shared" si="7"/>
        <v>0</v>
      </c>
      <c r="BF55">
        <f t="shared" si="8"/>
        <v>0</v>
      </c>
      <c r="BJ55" t="str">
        <f t="shared" si="9"/>
        <v/>
      </c>
      <c r="BK55">
        <f>VLOOKUP(B55,Kraftvärmeprod!$B$1:$BH$549,MATCH($BA$1,Kraftvärmeprod!$B$1:$CC$1,0),FALSE)</f>
        <v>0</v>
      </c>
    </row>
    <row r="56" spans="1:63" ht="15" customHeight="1">
      <c r="A56" s="2" t="s">
        <v>94</v>
      </c>
      <c r="B56" s="2" t="s">
        <v>97</v>
      </c>
      <c r="C56">
        <v>2020</v>
      </c>
      <c r="D56">
        <v>378</v>
      </c>
      <c r="E56">
        <v>481.8</v>
      </c>
      <c r="F56" t="s">
        <v>21</v>
      </c>
      <c r="G56" t="s">
        <v>21</v>
      </c>
      <c r="H56" t="s">
        <v>21</v>
      </c>
      <c r="I56" t="s">
        <v>21</v>
      </c>
      <c r="J56" t="s">
        <v>21</v>
      </c>
      <c r="K56" t="s">
        <v>21</v>
      </c>
      <c r="L56" t="s">
        <v>21</v>
      </c>
      <c r="M56" t="s">
        <v>22</v>
      </c>
      <c r="N56" t="s">
        <v>21</v>
      </c>
      <c r="O56" t="s">
        <v>21</v>
      </c>
      <c r="P56" t="s">
        <v>21</v>
      </c>
      <c r="Q56" t="s">
        <v>21</v>
      </c>
      <c r="R56" t="s">
        <v>21</v>
      </c>
      <c r="S56" t="s">
        <v>21</v>
      </c>
      <c r="T56" t="s">
        <v>21</v>
      </c>
      <c r="U56">
        <v>3.6</v>
      </c>
      <c r="V56" t="s">
        <v>21</v>
      </c>
      <c r="W56" t="s">
        <v>21</v>
      </c>
      <c r="X56" t="s">
        <v>21</v>
      </c>
      <c r="Y56" t="s">
        <v>21</v>
      </c>
      <c r="Z56">
        <v>3</v>
      </c>
      <c r="AA56" t="s">
        <v>21</v>
      </c>
      <c r="AB56" t="s">
        <v>21</v>
      </c>
      <c r="AC56">
        <v>312.39999999999998</v>
      </c>
      <c r="AD56" t="s">
        <v>21</v>
      </c>
      <c r="AE56" t="s">
        <v>925</v>
      </c>
      <c r="AF56">
        <v>39</v>
      </c>
      <c r="AG56" t="s">
        <v>21</v>
      </c>
      <c r="AH56">
        <v>30.7</v>
      </c>
      <c r="AI56">
        <v>132.1</v>
      </c>
      <c r="AJ56" t="s">
        <v>930</v>
      </c>
      <c r="AK56">
        <v>46.3</v>
      </c>
      <c r="AL56" t="s">
        <v>21</v>
      </c>
      <c r="AM56" t="s">
        <v>21</v>
      </c>
      <c r="AN56" t="s">
        <v>22</v>
      </c>
      <c r="AO56" t="s">
        <v>21</v>
      </c>
      <c r="AP56">
        <v>100</v>
      </c>
      <c r="AQ56" t="s">
        <v>21</v>
      </c>
      <c r="AR56" t="s">
        <v>21</v>
      </c>
      <c r="AV56">
        <f t="shared" si="0"/>
        <v>481.79999999999995</v>
      </c>
      <c r="AW56">
        <f t="shared" si="1"/>
        <v>378</v>
      </c>
      <c r="AX56" s="11">
        <f t="shared" si="2"/>
        <v>0.78455790784557911</v>
      </c>
      <c r="BA56">
        <f t="shared" si="3"/>
        <v>30.7</v>
      </c>
      <c r="BB56">
        <f t="shared" si="4"/>
        <v>0</v>
      </c>
      <c r="BC56">
        <f t="shared" si="5"/>
        <v>30.7</v>
      </c>
      <c r="BD56">
        <f t="shared" si="6"/>
        <v>0</v>
      </c>
      <c r="BE56">
        <f t="shared" si="7"/>
        <v>0</v>
      </c>
      <c r="BF56">
        <f t="shared" si="8"/>
        <v>0</v>
      </c>
      <c r="BJ56" t="str">
        <f t="shared" si="9"/>
        <v/>
      </c>
      <c r="BK56">
        <f>VLOOKUP(B56,Kraftvärmeprod!$B$1:$BH$549,MATCH($BA$1,Kraftvärmeprod!$B$1:$CC$1,0),FALSE)</f>
        <v>40.5</v>
      </c>
    </row>
    <row r="57" spans="1:63" ht="15" customHeight="1">
      <c r="A57" s="2" t="s">
        <v>94</v>
      </c>
      <c r="B57" s="2" t="s">
        <v>100</v>
      </c>
      <c r="C57">
        <v>2020</v>
      </c>
      <c r="D57">
        <v>459.1</v>
      </c>
      <c r="E57">
        <v>497.67099999999999</v>
      </c>
      <c r="F57" t="s">
        <v>21</v>
      </c>
      <c r="G57">
        <v>3.5000000000000003E-2</v>
      </c>
      <c r="H57" t="s">
        <v>21</v>
      </c>
      <c r="I57">
        <v>2.0840000000000001</v>
      </c>
      <c r="J57" t="s">
        <v>21</v>
      </c>
      <c r="K57" t="s">
        <v>21</v>
      </c>
      <c r="L57" t="s">
        <v>21</v>
      </c>
      <c r="M57" t="s">
        <v>22</v>
      </c>
      <c r="N57" t="s">
        <v>21</v>
      </c>
      <c r="O57" t="s">
        <v>21</v>
      </c>
      <c r="P57">
        <v>148.6</v>
      </c>
      <c r="Q57" t="s">
        <v>21</v>
      </c>
      <c r="R57" t="s">
        <v>21</v>
      </c>
      <c r="S57" t="s">
        <v>21</v>
      </c>
      <c r="T57" t="s">
        <v>21</v>
      </c>
      <c r="U57" t="s">
        <v>21</v>
      </c>
      <c r="V57" t="s">
        <v>21</v>
      </c>
      <c r="W57" t="s">
        <v>21</v>
      </c>
      <c r="X57" t="s">
        <v>21</v>
      </c>
      <c r="Y57" t="s">
        <v>21</v>
      </c>
      <c r="Z57" t="s">
        <v>21</v>
      </c>
      <c r="AA57" t="s">
        <v>21</v>
      </c>
      <c r="AB57" t="s">
        <v>21</v>
      </c>
      <c r="AC57" t="s">
        <v>21</v>
      </c>
      <c r="AD57" t="s">
        <v>21</v>
      </c>
      <c r="AE57" t="s">
        <v>925</v>
      </c>
      <c r="AF57">
        <v>39</v>
      </c>
      <c r="AG57">
        <v>182.494</v>
      </c>
      <c r="AH57">
        <v>52.917999999999999</v>
      </c>
      <c r="AI57">
        <v>111.54</v>
      </c>
      <c r="AJ57" t="s">
        <v>929</v>
      </c>
      <c r="AK57">
        <v>33</v>
      </c>
      <c r="AL57" t="s">
        <v>21</v>
      </c>
      <c r="AM57" t="s">
        <v>21</v>
      </c>
      <c r="AN57" t="s">
        <v>22</v>
      </c>
      <c r="AO57">
        <v>100</v>
      </c>
      <c r="AP57" t="s">
        <v>21</v>
      </c>
      <c r="AQ57">
        <v>0</v>
      </c>
      <c r="AR57" t="s">
        <v>21</v>
      </c>
      <c r="AV57">
        <f t="shared" si="0"/>
        <v>497.67099999999999</v>
      </c>
      <c r="AW57">
        <f t="shared" si="1"/>
        <v>459.1</v>
      </c>
      <c r="AX57" s="11">
        <f t="shared" si="2"/>
        <v>0.92249699098400351</v>
      </c>
      <c r="BA57">
        <f t="shared" si="3"/>
        <v>52.917999999999999</v>
      </c>
      <c r="BB57">
        <f t="shared" si="4"/>
        <v>52.917999999999999</v>
      </c>
      <c r="BC57">
        <f t="shared" si="5"/>
        <v>0</v>
      </c>
      <c r="BD57">
        <f t="shared" si="6"/>
        <v>0</v>
      </c>
      <c r="BE57">
        <f t="shared" si="7"/>
        <v>0</v>
      </c>
      <c r="BF57">
        <f t="shared" si="8"/>
        <v>0</v>
      </c>
      <c r="BJ57" t="str">
        <f t="shared" si="9"/>
        <v/>
      </c>
      <c r="BK57">
        <f>VLOOKUP(B57,Kraftvärmeprod!$B$1:$BH$549,MATCH($BA$1,Kraftvärmeprod!$B$1:$CC$1,0),FALSE)</f>
        <v>0</v>
      </c>
    </row>
    <row r="58" spans="1:63" ht="15" customHeight="1">
      <c r="A58" s="2" t="s">
        <v>94</v>
      </c>
      <c r="B58" s="2" t="s">
        <v>101</v>
      </c>
      <c r="C58">
        <v>2020</v>
      </c>
      <c r="D58">
        <v>165.5</v>
      </c>
      <c r="E58">
        <v>190.4</v>
      </c>
      <c r="F58" t="s">
        <v>21</v>
      </c>
      <c r="G58" t="s">
        <v>21</v>
      </c>
      <c r="H58" t="s">
        <v>21</v>
      </c>
      <c r="I58">
        <v>2.2000000000000002</v>
      </c>
      <c r="J58" t="s">
        <v>21</v>
      </c>
      <c r="K58" t="s">
        <v>21</v>
      </c>
      <c r="L58" t="s">
        <v>21</v>
      </c>
      <c r="M58" t="s">
        <v>22</v>
      </c>
      <c r="N58" t="s">
        <v>21</v>
      </c>
      <c r="O58" t="s">
        <v>21</v>
      </c>
      <c r="P58" t="s">
        <v>21</v>
      </c>
      <c r="Q58" t="s">
        <v>21</v>
      </c>
      <c r="R58" t="s">
        <v>21</v>
      </c>
      <c r="S58" t="s">
        <v>21</v>
      </c>
      <c r="T58" t="s">
        <v>21</v>
      </c>
      <c r="U58" t="s">
        <v>21</v>
      </c>
      <c r="V58" t="s">
        <v>21</v>
      </c>
      <c r="W58" t="s">
        <v>21</v>
      </c>
      <c r="X58" t="s">
        <v>21</v>
      </c>
      <c r="Y58" t="s">
        <v>21</v>
      </c>
      <c r="Z58">
        <v>1.1000000000000001</v>
      </c>
      <c r="AA58" t="s">
        <v>21</v>
      </c>
      <c r="AB58" t="s">
        <v>21</v>
      </c>
      <c r="AC58">
        <v>187.1</v>
      </c>
      <c r="AD58" t="s">
        <v>21</v>
      </c>
      <c r="AE58" t="s">
        <v>925</v>
      </c>
      <c r="AF58">
        <v>39</v>
      </c>
      <c r="AG58" t="s">
        <v>21</v>
      </c>
      <c r="AH58" t="s">
        <v>21</v>
      </c>
      <c r="AI58" t="s">
        <v>21</v>
      </c>
      <c r="AJ58" t="s">
        <v>21</v>
      </c>
      <c r="AK58" t="s">
        <v>21</v>
      </c>
      <c r="AL58" t="s">
        <v>21</v>
      </c>
      <c r="AM58" t="s">
        <v>21</v>
      </c>
      <c r="AN58" t="s">
        <v>22</v>
      </c>
      <c r="AO58" t="s">
        <v>21</v>
      </c>
      <c r="AP58" t="s">
        <v>21</v>
      </c>
      <c r="AQ58" t="s">
        <v>21</v>
      </c>
      <c r="AR58" t="s">
        <v>21</v>
      </c>
      <c r="AV58">
        <f t="shared" si="0"/>
        <v>190.4</v>
      </c>
      <c r="AW58">
        <f t="shared" si="1"/>
        <v>165.5</v>
      </c>
      <c r="AX58" s="11">
        <f t="shared" si="2"/>
        <v>0.86922268907563027</v>
      </c>
      <c r="BA58">
        <f t="shared" si="3"/>
        <v>0</v>
      </c>
      <c r="BB58">
        <f t="shared" si="4"/>
        <v>0</v>
      </c>
      <c r="BC58">
        <f t="shared" si="5"/>
        <v>0</v>
      </c>
      <c r="BD58">
        <f t="shared" si="6"/>
        <v>0</v>
      </c>
      <c r="BE58">
        <f t="shared" si="7"/>
        <v>0</v>
      </c>
      <c r="BF58">
        <f t="shared" si="8"/>
        <v>0</v>
      </c>
      <c r="BJ58" t="str">
        <f t="shared" si="9"/>
        <v/>
      </c>
      <c r="BK58">
        <f>VLOOKUP(B58,Kraftvärmeprod!$B$1:$BH$549,MATCH($BA$1,Kraftvärmeprod!$B$1:$CC$1,0),FALSE)</f>
        <v>72.8</v>
      </c>
    </row>
    <row r="59" spans="1:63" ht="15" customHeight="1">
      <c r="A59" s="2" t="s">
        <v>94</v>
      </c>
      <c r="B59" s="2" t="s">
        <v>102</v>
      </c>
      <c r="C59">
        <v>2020</v>
      </c>
      <c r="D59">
        <v>85.176000000000002</v>
      </c>
      <c r="E59">
        <v>99.2</v>
      </c>
      <c r="F59" t="s">
        <v>21</v>
      </c>
      <c r="G59">
        <v>0.5</v>
      </c>
      <c r="H59" t="s">
        <v>21</v>
      </c>
      <c r="I59" t="s">
        <v>21</v>
      </c>
      <c r="J59" t="s">
        <v>21</v>
      </c>
      <c r="K59" t="s">
        <v>21</v>
      </c>
      <c r="L59" t="s">
        <v>21</v>
      </c>
      <c r="M59" t="s">
        <v>22</v>
      </c>
      <c r="N59" t="s">
        <v>21</v>
      </c>
      <c r="O59" t="s">
        <v>21</v>
      </c>
      <c r="P59">
        <v>79.5</v>
      </c>
      <c r="Q59" t="s">
        <v>21</v>
      </c>
      <c r="R59" t="s">
        <v>21</v>
      </c>
      <c r="S59" t="s">
        <v>21</v>
      </c>
      <c r="T59" t="s">
        <v>21</v>
      </c>
      <c r="U59">
        <v>4.9000000000000004</v>
      </c>
      <c r="V59" t="s">
        <v>21</v>
      </c>
      <c r="W59" t="s">
        <v>21</v>
      </c>
      <c r="X59" t="s">
        <v>21</v>
      </c>
      <c r="Y59" t="s">
        <v>21</v>
      </c>
      <c r="Z59">
        <v>0.3</v>
      </c>
      <c r="AA59" t="s">
        <v>21</v>
      </c>
      <c r="AB59" t="s">
        <v>21</v>
      </c>
      <c r="AC59" t="s">
        <v>21</v>
      </c>
      <c r="AD59" t="s">
        <v>21</v>
      </c>
      <c r="AE59" t="s">
        <v>21</v>
      </c>
      <c r="AF59" t="s">
        <v>21</v>
      </c>
      <c r="AG59" t="s">
        <v>21</v>
      </c>
      <c r="AH59">
        <v>14</v>
      </c>
      <c r="AI59" t="s">
        <v>21</v>
      </c>
      <c r="AJ59" t="s">
        <v>21</v>
      </c>
      <c r="AK59" t="s">
        <v>21</v>
      </c>
      <c r="AL59" t="s">
        <v>21</v>
      </c>
      <c r="AM59" t="s">
        <v>21</v>
      </c>
      <c r="AN59" t="s">
        <v>22</v>
      </c>
      <c r="AO59">
        <v>100</v>
      </c>
      <c r="AP59" t="s">
        <v>21</v>
      </c>
      <c r="AQ59" t="s">
        <v>21</v>
      </c>
      <c r="AR59" t="s">
        <v>21</v>
      </c>
      <c r="AV59">
        <f t="shared" si="0"/>
        <v>99.2</v>
      </c>
      <c r="AW59">
        <f t="shared" si="1"/>
        <v>85.176000000000002</v>
      </c>
      <c r="AX59" s="11">
        <f t="shared" si="2"/>
        <v>0.85862903225806453</v>
      </c>
      <c r="BA59">
        <f t="shared" si="3"/>
        <v>14</v>
      </c>
      <c r="BB59">
        <f t="shared" si="4"/>
        <v>14</v>
      </c>
      <c r="BC59">
        <f t="shared" si="5"/>
        <v>0</v>
      </c>
      <c r="BD59">
        <f t="shared" si="6"/>
        <v>0</v>
      </c>
      <c r="BE59">
        <f t="shared" si="7"/>
        <v>0</v>
      </c>
      <c r="BF59">
        <f t="shared" si="8"/>
        <v>0</v>
      </c>
      <c r="BJ59" t="str">
        <f t="shared" si="9"/>
        <v/>
      </c>
      <c r="BK59">
        <f>VLOOKUP(B59,Kraftvärmeprod!$B$1:$BH$549,MATCH($BA$1,Kraftvärmeprod!$B$1:$CC$1,0),FALSE)</f>
        <v>0</v>
      </c>
    </row>
    <row r="60" spans="1:63" ht="15" customHeight="1">
      <c r="A60" s="2" t="s">
        <v>94</v>
      </c>
      <c r="B60" s="2" t="s">
        <v>103</v>
      </c>
      <c r="C60">
        <v>2020</v>
      </c>
      <c r="D60">
        <v>63.5</v>
      </c>
      <c r="E60">
        <v>63.601999999999997</v>
      </c>
      <c r="F60" t="s">
        <v>21</v>
      </c>
      <c r="G60">
        <v>2E-3</v>
      </c>
      <c r="H60" t="s">
        <v>21</v>
      </c>
      <c r="I60" t="s">
        <v>21</v>
      </c>
      <c r="J60" t="s">
        <v>21</v>
      </c>
      <c r="K60" t="s">
        <v>21</v>
      </c>
      <c r="L60" t="s">
        <v>21</v>
      </c>
      <c r="M60" t="s">
        <v>22</v>
      </c>
      <c r="N60" t="s">
        <v>21</v>
      </c>
      <c r="O60" t="s">
        <v>21</v>
      </c>
      <c r="P60">
        <v>38.1</v>
      </c>
      <c r="Q60" t="s">
        <v>21</v>
      </c>
      <c r="R60" t="s">
        <v>21</v>
      </c>
      <c r="S60" t="s">
        <v>21</v>
      </c>
      <c r="T60" t="s">
        <v>21</v>
      </c>
      <c r="U60" t="s">
        <v>21</v>
      </c>
      <c r="V60" t="s">
        <v>21</v>
      </c>
      <c r="W60" t="s">
        <v>21</v>
      </c>
      <c r="X60" t="s">
        <v>21</v>
      </c>
      <c r="Y60" t="s">
        <v>21</v>
      </c>
      <c r="Z60">
        <v>4.5999999999999996</v>
      </c>
      <c r="AA60" t="s">
        <v>21</v>
      </c>
      <c r="AB60" t="s">
        <v>21</v>
      </c>
      <c r="AC60" t="s">
        <v>21</v>
      </c>
      <c r="AD60" t="s">
        <v>21</v>
      </c>
      <c r="AE60" t="s">
        <v>21</v>
      </c>
      <c r="AF60" t="s">
        <v>21</v>
      </c>
      <c r="AG60" t="s">
        <v>21</v>
      </c>
      <c r="AH60" t="s">
        <v>21</v>
      </c>
      <c r="AI60">
        <v>20.9</v>
      </c>
      <c r="AJ60" t="s">
        <v>930</v>
      </c>
      <c r="AK60">
        <v>6.4</v>
      </c>
      <c r="AL60" t="s">
        <v>21</v>
      </c>
      <c r="AM60" t="s">
        <v>21</v>
      </c>
      <c r="AN60" t="s">
        <v>22</v>
      </c>
      <c r="AO60" t="s">
        <v>21</v>
      </c>
      <c r="AP60" t="s">
        <v>21</v>
      </c>
      <c r="AQ60" t="s">
        <v>21</v>
      </c>
      <c r="AR60" t="s">
        <v>21</v>
      </c>
      <c r="AV60">
        <f t="shared" si="0"/>
        <v>63.602000000000004</v>
      </c>
      <c r="AW60">
        <f t="shared" si="1"/>
        <v>63.5</v>
      </c>
      <c r="AX60" s="11">
        <f t="shared" si="2"/>
        <v>0.99839627684664001</v>
      </c>
      <c r="BA60">
        <f t="shared" si="3"/>
        <v>0</v>
      </c>
      <c r="BB60">
        <f t="shared" si="4"/>
        <v>0</v>
      </c>
      <c r="BC60">
        <f t="shared" si="5"/>
        <v>0</v>
      </c>
      <c r="BD60">
        <f t="shared" si="6"/>
        <v>0</v>
      </c>
      <c r="BE60">
        <f t="shared" si="7"/>
        <v>0</v>
      </c>
      <c r="BF60">
        <f t="shared" si="8"/>
        <v>0</v>
      </c>
      <c r="BJ60" t="str">
        <f t="shared" si="9"/>
        <v/>
      </c>
      <c r="BK60">
        <f>VLOOKUP(B60,Kraftvärmeprod!$B$1:$BH$549,MATCH($BA$1,Kraftvärmeprod!$B$1:$CC$1,0),FALSE)</f>
        <v>0</v>
      </c>
    </row>
    <row r="61" spans="1:63" ht="15" customHeight="1">
      <c r="A61" s="2" t="s">
        <v>94</v>
      </c>
      <c r="B61" s="2" t="s">
        <v>104</v>
      </c>
      <c r="C61">
        <v>2020</v>
      </c>
      <c r="D61">
        <v>90.1</v>
      </c>
      <c r="E61">
        <v>97.26</v>
      </c>
      <c r="F61">
        <v>0</v>
      </c>
      <c r="G61">
        <v>0.76</v>
      </c>
      <c r="H61" t="s">
        <v>21</v>
      </c>
      <c r="I61">
        <v>22.2</v>
      </c>
      <c r="J61" t="s">
        <v>21</v>
      </c>
      <c r="K61" t="s">
        <v>21</v>
      </c>
      <c r="L61" t="s">
        <v>21</v>
      </c>
      <c r="M61" t="s">
        <v>22</v>
      </c>
      <c r="N61" t="s">
        <v>21</v>
      </c>
      <c r="O61" t="s">
        <v>21</v>
      </c>
      <c r="P61" t="s">
        <v>21</v>
      </c>
      <c r="Q61" t="s">
        <v>21</v>
      </c>
      <c r="R61" t="s">
        <v>21</v>
      </c>
      <c r="S61" t="s">
        <v>21</v>
      </c>
      <c r="T61" t="s">
        <v>21</v>
      </c>
      <c r="U61" t="s">
        <v>21</v>
      </c>
      <c r="V61" t="s">
        <v>21</v>
      </c>
      <c r="W61" t="s">
        <v>21</v>
      </c>
      <c r="X61" t="s">
        <v>21</v>
      </c>
      <c r="Y61" t="s">
        <v>21</v>
      </c>
      <c r="Z61" t="s">
        <v>21</v>
      </c>
      <c r="AA61" t="s">
        <v>21</v>
      </c>
      <c r="AB61">
        <v>0</v>
      </c>
      <c r="AC61" t="s">
        <v>21</v>
      </c>
      <c r="AD61" t="s">
        <v>21</v>
      </c>
      <c r="AE61" t="s">
        <v>21</v>
      </c>
      <c r="AF61" t="s">
        <v>21</v>
      </c>
      <c r="AG61" t="s">
        <v>21</v>
      </c>
      <c r="AH61" t="s">
        <v>21</v>
      </c>
      <c r="AI61">
        <v>72.7</v>
      </c>
      <c r="AJ61" t="s">
        <v>929</v>
      </c>
      <c r="AK61">
        <v>22.3</v>
      </c>
      <c r="AL61">
        <v>1.6</v>
      </c>
      <c r="AM61">
        <v>1.6</v>
      </c>
      <c r="AN61" t="s">
        <v>22</v>
      </c>
      <c r="AO61" t="s">
        <v>21</v>
      </c>
      <c r="AP61" t="s">
        <v>21</v>
      </c>
      <c r="AQ61" t="s">
        <v>21</v>
      </c>
      <c r="AR61" t="s">
        <v>21</v>
      </c>
      <c r="AV61">
        <f t="shared" si="0"/>
        <v>97.259999999999991</v>
      </c>
      <c r="AW61">
        <f t="shared" si="1"/>
        <v>90.1</v>
      </c>
      <c r="AX61" s="11">
        <f t="shared" si="2"/>
        <v>0.92638289121941186</v>
      </c>
      <c r="BA61">
        <f t="shared" si="3"/>
        <v>0</v>
      </c>
      <c r="BB61">
        <f t="shared" si="4"/>
        <v>0</v>
      </c>
      <c r="BC61">
        <f t="shared" si="5"/>
        <v>0</v>
      </c>
      <c r="BD61">
        <f t="shared" si="6"/>
        <v>0</v>
      </c>
      <c r="BE61">
        <f t="shared" si="7"/>
        <v>0</v>
      </c>
      <c r="BF61">
        <f t="shared" si="8"/>
        <v>0</v>
      </c>
      <c r="BJ61" t="str">
        <f t="shared" si="9"/>
        <v/>
      </c>
      <c r="BK61">
        <f>VLOOKUP(B61,Kraftvärmeprod!$B$1:$BH$549,MATCH($BA$1,Kraftvärmeprod!$B$1:$CC$1,0),FALSE)</f>
        <v>141.19999999999999</v>
      </c>
    </row>
    <row r="62" spans="1:63" ht="15" customHeight="1">
      <c r="A62" s="2" t="s">
        <v>94</v>
      </c>
      <c r="B62" s="2" t="s">
        <v>105</v>
      </c>
      <c r="C62">
        <v>2020</v>
      </c>
      <c r="D62">
        <v>66.186999999999998</v>
      </c>
      <c r="E62">
        <v>82.66</v>
      </c>
      <c r="F62" t="s">
        <v>21</v>
      </c>
      <c r="G62">
        <v>0.36</v>
      </c>
      <c r="H62" t="s">
        <v>21</v>
      </c>
      <c r="I62" t="s">
        <v>21</v>
      </c>
      <c r="J62" t="s">
        <v>21</v>
      </c>
      <c r="K62" t="s">
        <v>21</v>
      </c>
      <c r="L62" t="s">
        <v>21</v>
      </c>
      <c r="M62" t="s">
        <v>22</v>
      </c>
      <c r="N62" t="s">
        <v>21</v>
      </c>
      <c r="O62" t="s">
        <v>21</v>
      </c>
      <c r="P62">
        <v>62</v>
      </c>
      <c r="Q62" t="s">
        <v>21</v>
      </c>
      <c r="R62" t="s">
        <v>21</v>
      </c>
      <c r="S62" t="s">
        <v>21</v>
      </c>
      <c r="T62" t="s">
        <v>21</v>
      </c>
      <c r="U62">
        <v>4.5</v>
      </c>
      <c r="V62" t="s">
        <v>21</v>
      </c>
      <c r="W62" t="s">
        <v>21</v>
      </c>
      <c r="X62" t="s">
        <v>21</v>
      </c>
      <c r="Y62" t="s">
        <v>21</v>
      </c>
      <c r="Z62">
        <v>4</v>
      </c>
      <c r="AA62" t="s">
        <v>21</v>
      </c>
      <c r="AB62" t="s">
        <v>21</v>
      </c>
      <c r="AC62" t="s">
        <v>21</v>
      </c>
      <c r="AD62" t="s">
        <v>21</v>
      </c>
      <c r="AE62" t="s">
        <v>21</v>
      </c>
      <c r="AF62" t="s">
        <v>21</v>
      </c>
      <c r="AG62" t="s">
        <v>21</v>
      </c>
      <c r="AH62">
        <v>11.8</v>
      </c>
      <c r="AI62" t="s">
        <v>21</v>
      </c>
      <c r="AJ62" t="s">
        <v>21</v>
      </c>
      <c r="AK62" t="s">
        <v>21</v>
      </c>
      <c r="AL62" t="s">
        <v>21</v>
      </c>
      <c r="AM62" t="s">
        <v>21</v>
      </c>
      <c r="AN62" t="s">
        <v>22</v>
      </c>
      <c r="AO62">
        <v>100</v>
      </c>
      <c r="AP62" t="s">
        <v>21</v>
      </c>
      <c r="AQ62" t="s">
        <v>21</v>
      </c>
      <c r="AR62" t="s">
        <v>21</v>
      </c>
      <c r="AV62">
        <f t="shared" si="0"/>
        <v>82.66</v>
      </c>
      <c r="AW62">
        <f t="shared" si="1"/>
        <v>66.186999999999998</v>
      </c>
      <c r="AX62" s="11">
        <f t="shared" si="2"/>
        <v>0.80071376723929355</v>
      </c>
      <c r="BA62">
        <f t="shared" si="3"/>
        <v>11.8</v>
      </c>
      <c r="BB62">
        <f t="shared" si="4"/>
        <v>11.8</v>
      </c>
      <c r="BC62">
        <f t="shared" si="5"/>
        <v>0</v>
      </c>
      <c r="BD62">
        <f t="shared" si="6"/>
        <v>0</v>
      </c>
      <c r="BE62">
        <f t="shared" si="7"/>
        <v>0</v>
      </c>
      <c r="BF62">
        <f t="shared" si="8"/>
        <v>0</v>
      </c>
      <c r="BJ62" t="str">
        <f t="shared" si="9"/>
        <v/>
      </c>
      <c r="BK62">
        <f>VLOOKUP(B62,Kraftvärmeprod!$B$1:$BH$549,MATCH($BA$1,Kraftvärmeprod!$B$1:$CC$1,0),FALSE)</f>
        <v>0</v>
      </c>
    </row>
    <row r="63" spans="1:63" ht="15" customHeight="1">
      <c r="A63" s="2" t="s">
        <v>106</v>
      </c>
      <c r="B63" s="2" t="s">
        <v>106</v>
      </c>
      <c r="C63">
        <v>2020</v>
      </c>
      <c r="D63" t="s">
        <v>22</v>
      </c>
      <c r="E63" t="s">
        <v>22</v>
      </c>
      <c r="F63" t="s">
        <v>22</v>
      </c>
      <c r="G63" t="s">
        <v>22</v>
      </c>
      <c r="H63" t="s">
        <v>22</v>
      </c>
      <c r="I63" t="s">
        <v>22</v>
      </c>
      <c r="J63" t="s">
        <v>22</v>
      </c>
      <c r="K63" t="s">
        <v>22</v>
      </c>
      <c r="L63" t="s">
        <v>22</v>
      </c>
      <c r="M63" t="s">
        <v>22</v>
      </c>
      <c r="N63" t="s">
        <v>22</v>
      </c>
      <c r="O63" t="s">
        <v>22</v>
      </c>
      <c r="P63" t="s">
        <v>22</v>
      </c>
      <c r="Q63" t="s">
        <v>22</v>
      </c>
      <c r="R63" t="s">
        <v>22</v>
      </c>
      <c r="S63" t="s">
        <v>22</v>
      </c>
      <c r="T63" t="s">
        <v>22</v>
      </c>
      <c r="U63" t="s">
        <v>22</v>
      </c>
      <c r="V63" t="s">
        <v>22</v>
      </c>
      <c r="W63" t="s">
        <v>22</v>
      </c>
      <c r="X63" t="s">
        <v>22</v>
      </c>
      <c r="Y63" t="s">
        <v>22</v>
      </c>
      <c r="Z63" t="s">
        <v>22</v>
      </c>
      <c r="AA63" t="s">
        <v>22</v>
      </c>
      <c r="AB63" t="s">
        <v>22</v>
      </c>
      <c r="AC63" t="s">
        <v>22</v>
      </c>
      <c r="AD63" t="s">
        <v>22</v>
      </c>
      <c r="AE63" t="s">
        <v>22</v>
      </c>
      <c r="AF63" t="s">
        <v>22</v>
      </c>
      <c r="AG63" t="s">
        <v>22</v>
      </c>
      <c r="AH63" t="s">
        <v>22</v>
      </c>
      <c r="AI63" t="s">
        <v>22</v>
      </c>
      <c r="AJ63" t="s">
        <v>22</v>
      </c>
      <c r="AK63" t="s">
        <v>22</v>
      </c>
      <c r="AL63" t="s">
        <v>22</v>
      </c>
      <c r="AM63" t="s">
        <v>22</v>
      </c>
      <c r="AN63" t="s">
        <v>22</v>
      </c>
      <c r="AO63" t="s">
        <v>22</v>
      </c>
      <c r="AP63" t="s">
        <v>22</v>
      </c>
      <c r="AQ63" t="s">
        <v>22</v>
      </c>
      <c r="AR63" t="s">
        <v>22</v>
      </c>
      <c r="AV63">
        <f t="shared" si="0"/>
        <v>0</v>
      </c>
      <c r="AW63">
        <f t="shared" si="1"/>
        <v>0</v>
      </c>
      <c r="AX63" s="11" t="str">
        <f t="shared" si="2"/>
        <v/>
      </c>
      <c r="BA63">
        <f t="shared" si="3"/>
        <v>0</v>
      </c>
      <c r="BB63">
        <f t="shared" si="4"/>
        <v>0</v>
      </c>
      <c r="BC63">
        <f t="shared" si="5"/>
        <v>0</v>
      </c>
      <c r="BD63">
        <f t="shared" si="6"/>
        <v>0</v>
      </c>
      <c r="BE63">
        <f t="shared" si="7"/>
        <v>0</v>
      </c>
      <c r="BF63">
        <f t="shared" si="8"/>
        <v>0</v>
      </c>
      <c r="BJ63" t="str">
        <f t="shared" si="9"/>
        <v/>
      </c>
      <c r="BK63">
        <f>VLOOKUP(B63,Kraftvärmeprod!$B$1:$BH$549,MATCH($BA$1,Kraftvärmeprod!$B$1:$CC$1,0),FALSE)</f>
        <v>0</v>
      </c>
    </row>
    <row r="64" spans="1:63" ht="15" customHeight="1">
      <c r="A64" s="2" t="s">
        <v>107</v>
      </c>
      <c r="B64" s="2" t="s">
        <v>108</v>
      </c>
      <c r="C64">
        <v>2020</v>
      </c>
      <c r="D64">
        <v>10.3</v>
      </c>
      <c r="E64">
        <v>13.57</v>
      </c>
      <c r="F64" t="s">
        <v>21</v>
      </c>
      <c r="G64" t="s">
        <v>21</v>
      </c>
      <c r="H64" t="s">
        <v>21</v>
      </c>
      <c r="I64" t="s">
        <v>21</v>
      </c>
      <c r="J64" t="s">
        <v>21</v>
      </c>
      <c r="K64" t="s">
        <v>21</v>
      </c>
      <c r="L64" t="s">
        <v>21</v>
      </c>
      <c r="M64" t="s">
        <v>22</v>
      </c>
      <c r="N64" t="s">
        <v>21</v>
      </c>
      <c r="O64">
        <v>3.1</v>
      </c>
      <c r="P64">
        <v>6.98</v>
      </c>
      <c r="Q64">
        <v>3.1</v>
      </c>
      <c r="R64" t="s">
        <v>21</v>
      </c>
      <c r="S64" t="s">
        <v>21</v>
      </c>
      <c r="T64" t="s">
        <v>924</v>
      </c>
      <c r="U64" t="s">
        <v>21</v>
      </c>
      <c r="V64" t="s">
        <v>21</v>
      </c>
      <c r="W64" t="s">
        <v>21</v>
      </c>
      <c r="X64" t="s">
        <v>21</v>
      </c>
      <c r="Y64" t="s">
        <v>21</v>
      </c>
      <c r="Z64">
        <v>0.39</v>
      </c>
      <c r="AA64" t="s">
        <v>21</v>
      </c>
      <c r="AB64" t="s">
        <v>21</v>
      </c>
      <c r="AC64" t="s">
        <v>21</v>
      </c>
      <c r="AD64" t="s">
        <v>21</v>
      </c>
      <c r="AE64" t="s">
        <v>927</v>
      </c>
      <c r="AF64" t="s">
        <v>21</v>
      </c>
      <c r="AG64" t="s">
        <v>21</v>
      </c>
      <c r="AH64" t="s">
        <v>21</v>
      </c>
      <c r="AI64" t="s">
        <v>21</v>
      </c>
      <c r="AJ64" t="s">
        <v>21</v>
      </c>
      <c r="AK64" t="s">
        <v>21</v>
      </c>
      <c r="AL64" t="s">
        <v>21</v>
      </c>
      <c r="AM64" t="s">
        <v>21</v>
      </c>
      <c r="AN64" t="s">
        <v>22</v>
      </c>
      <c r="AO64" t="s">
        <v>21</v>
      </c>
      <c r="AP64" t="s">
        <v>21</v>
      </c>
      <c r="AQ64" t="s">
        <v>21</v>
      </c>
      <c r="AR64" t="s">
        <v>21</v>
      </c>
      <c r="AV64">
        <f t="shared" si="0"/>
        <v>13.57</v>
      </c>
      <c r="AW64">
        <f t="shared" si="1"/>
        <v>10.3</v>
      </c>
      <c r="AX64" s="11">
        <f t="shared" si="2"/>
        <v>0.75902726602800297</v>
      </c>
      <c r="BA64">
        <f t="shared" si="3"/>
        <v>0</v>
      </c>
      <c r="BB64">
        <f t="shared" si="4"/>
        <v>0</v>
      </c>
      <c r="BC64">
        <f t="shared" si="5"/>
        <v>0</v>
      </c>
      <c r="BD64">
        <f t="shared" si="6"/>
        <v>0</v>
      </c>
      <c r="BE64">
        <f t="shared" si="7"/>
        <v>0</v>
      </c>
      <c r="BF64">
        <f t="shared" si="8"/>
        <v>0</v>
      </c>
      <c r="BJ64" t="str">
        <f t="shared" si="9"/>
        <v/>
      </c>
      <c r="BK64">
        <f>VLOOKUP(B64,Kraftvärmeprod!$B$1:$BH$549,MATCH($BA$1,Kraftvärmeprod!$B$1:$CC$1,0),FALSE)</f>
        <v>12</v>
      </c>
    </row>
    <row r="65" spans="1:63" ht="15" customHeight="1">
      <c r="A65" s="2" t="s">
        <v>107</v>
      </c>
      <c r="B65" s="2" t="s">
        <v>109</v>
      </c>
      <c r="C65">
        <v>2020</v>
      </c>
      <c r="D65">
        <v>3.55</v>
      </c>
      <c r="E65">
        <v>4.1879999999999997</v>
      </c>
      <c r="F65" t="s">
        <v>21</v>
      </c>
      <c r="G65" t="s">
        <v>21</v>
      </c>
      <c r="H65" t="s">
        <v>21</v>
      </c>
      <c r="I65" t="s">
        <v>21</v>
      </c>
      <c r="J65" t="s">
        <v>21</v>
      </c>
      <c r="K65" t="s">
        <v>21</v>
      </c>
      <c r="L65" t="s">
        <v>21</v>
      </c>
      <c r="M65" t="s">
        <v>22</v>
      </c>
      <c r="N65" t="s">
        <v>21</v>
      </c>
      <c r="O65">
        <v>1.39</v>
      </c>
      <c r="P65">
        <v>1.39</v>
      </c>
      <c r="Q65">
        <v>1.39</v>
      </c>
      <c r="R65" t="s">
        <v>21</v>
      </c>
      <c r="S65" t="s">
        <v>21</v>
      </c>
      <c r="T65" t="s">
        <v>924</v>
      </c>
      <c r="U65" t="s">
        <v>21</v>
      </c>
      <c r="V65" t="s">
        <v>21</v>
      </c>
      <c r="W65" t="s">
        <v>21</v>
      </c>
      <c r="X65" t="s">
        <v>21</v>
      </c>
      <c r="Y65" t="s">
        <v>21</v>
      </c>
      <c r="Z65">
        <v>1.7999999999999999E-2</v>
      </c>
      <c r="AA65" t="s">
        <v>21</v>
      </c>
      <c r="AB65" t="s">
        <v>21</v>
      </c>
      <c r="AC65" t="s">
        <v>21</v>
      </c>
      <c r="AD65" t="s">
        <v>21</v>
      </c>
      <c r="AE65" t="s">
        <v>927</v>
      </c>
      <c r="AF65" t="s">
        <v>21</v>
      </c>
      <c r="AG65" t="s">
        <v>21</v>
      </c>
      <c r="AH65" t="s">
        <v>21</v>
      </c>
      <c r="AI65" t="s">
        <v>21</v>
      </c>
      <c r="AJ65" t="s">
        <v>21</v>
      </c>
      <c r="AK65" t="s">
        <v>21</v>
      </c>
      <c r="AL65" t="s">
        <v>21</v>
      </c>
      <c r="AM65" t="s">
        <v>21</v>
      </c>
      <c r="AN65" t="s">
        <v>22</v>
      </c>
      <c r="AO65" t="s">
        <v>21</v>
      </c>
      <c r="AP65" t="s">
        <v>21</v>
      </c>
      <c r="AQ65" t="s">
        <v>21</v>
      </c>
      <c r="AR65" t="s">
        <v>21</v>
      </c>
      <c r="AV65">
        <f t="shared" si="0"/>
        <v>4.1879999999999997</v>
      </c>
      <c r="AW65">
        <f t="shared" si="1"/>
        <v>3.55</v>
      </c>
      <c r="AX65" s="11">
        <f t="shared" si="2"/>
        <v>0.84765998089780326</v>
      </c>
      <c r="BA65">
        <f t="shared" si="3"/>
        <v>0</v>
      </c>
      <c r="BB65">
        <f t="shared" si="4"/>
        <v>0</v>
      </c>
      <c r="BC65">
        <f t="shared" si="5"/>
        <v>0</v>
      </c>
      <c r="BD65">
        <f t="shared" si="6"/>
        <v>0</v>
      </c>
      <c r="BE65">
        <f t="shared" si="7"/>
        <v>0</v>
      </c>
      <c r="BF65">
        <f t="shared" si="8"/>
        <v>0</v>
      </c>
      <c r="BJ65" t="str">
        <f t="shared" si="9"/>
        <v/>
      </c>
      <c r="BK65">
        <f>VLOOKUP(B65,Kraftvärmeprod!$B$1:$BH$549,MATCH($BA$1,Kraftvärmeprod!$B$1:$CC$1,0),FALSE)</f>
        <v>0</v>
      </c>
    </row>
    <row r="66" spans="1:63" ht="15" customHeight="1">
      <c r="A66" s="2" t="s">
        <v>107</v>
      </c>
      <c r="B66" s="2" t="s">
        <v>110</v>
      </c>
      <c r="C66">
        <v>2020</v>
      </c>
      <c r="D66">
        <v>16.059999999999999</v>
      </c>
      <c r="E66">
        <v>17</v>
      </c>
      <c r="F66" t="s">
        <v>21</v>
      </c>
      <c r="G66" t="s">
        <v>21</v>
      </c>
      <c r="H66" t="s">
        <v>21</v>
      </c>
      <c r="I66" t="s">
        <v>21</v>
      </c>
      <c r="J66" t="s">
        <v>21</v>
      </c>
      <c r="K66" t="s">
        <v>21</v>
      </c>
      <c r="L66" t="s">
        <v>21</v>
      </c>
      <c r="M66" t="s">
        <v>22</v>
      </c>
      <c r="N66" t="s">
        <v>21</v>
      </c>
      <c r="O66">
        <v>5.65</v>
      </c>
      <c r="P66">
        <v>5.65</v>
      </c>
      <c r="Q66">
        <v>5.65</v>
      </c>
      <c r="R66" t="s">
        <v>21</v>
      </c>
      <c r="S66" t="s">
        <v>21</v>
      </c>
      <c r="T66" t="s">
        <v>924</v>
      </c>
      <c r="U66" t="s">
        <v>21</v>
      </c>
      <c r="V66" t="s">
        <v>21</v>
      </c>
      <c r="W66" t="s">
        <v>21</v>
      </c>
      <c r="X66" t="s">
        <v>21</v>
      </c>
      <c r="Y66" t="s">
        <v>21</v>
      </c>
      <c r="Z66">
        <v>0.05</v>
      </c>
      <c r="AA66" t="s">
        <v>21</v>
      </c>
      <c r="AB66" t="s">
        <v>21</v>
      </c>
      <c r="AC66" t="s">
        <v>21</v>
      </c>
      <c r="AD66" t="s">
        <v>21</v>
      </c>
      <c r="AE66" t="s">
        <v>927</v>
      </c>
      <c r="AF66" t="s">
        <v>21</v>
      </c>
      <c r="AG66" t="s">
        <v>21</v>
      </c>
      <c r="AH66" t="s">
        <v>21</v>
      </c>
      <c r="AI66" t="s">
        <v>21</v>
      </c>
      <c r="AJ66" t="s">
        <v>21</v>
      </c>
      <c r="AK66" t="s">
        <v>21</v>
      </c>
      <c r="AL66" t="s">
        <v>21</v>
      </c>
      <c r="AM66" t="s">
        <v>21</v>
      </c>
      <c r="AN66" t="s">
        <v>22</v>
      </c>
      <c r="AO66" t="s">
        <v>21</v>
      </c>
      <c r="AP66" t="s">
        <v>21</v>
      </c>
      <c r="AQ66" t="s">
        <v>21</v>
      </c>
      <c r="AR66" t="s">
        <v>21</v>
      </c>
      <c r="AV66">
        <f t="shared" si="0"/>
        <v>17.000000000000004</v>
      </c>
      <c r="AW66">
        <f t="shared" si="1"/>
        <v>16.059999999999999</v>
      </c>
      <c r="AX66" s="11">
        <f t="shared" si="2"/>
        <v>0.94470588235294095</v>
      </c>
      <c r="BA66">
        <f t="shared" si="3"/>
        <v>0</v>
      </c>
      <c r="BB66">
        <f t="shared" si="4"/>
        <v>0</v>
      </c>
      <c r="BC66">
        <f t="shared" si="5"/>
        <v>0</v>
      </c>
      <c r="BD66">
        <f t="shared" si="6"/>
        <v>0</v>
      </c>
      <c r="BE66">
        <f t="shared" si="7"/>
        <v>0</v>
      </c>
      <c r="BF66">
        <f t="shared" si="8"/>
        <v>0</v>
      </c>
      <c r="BJ66" t="str">
        <f t="shared" si="9"/>
        <v/>
      </c>
      <c r="BK66">
        <f>VLOOKUP(B66,Kraftvärmeprod!$B$1:$BH$549,MATCH($BA$1,Kraftvärmeprod!$B$1:$CC$1,0),FALSE)</f>
        <v>0</v>
      </c>
    </row>
    <row r="67" spans="1:63" ht="15" customHeight="1">
      <c r="A67" s="2" t="s">
        <v>111</v>
      </c>
      <c r="B67" s="2" t="s">
        <v>112</v>
      </c>
      <c r="C67">
        <v>2020</v>
      </c>
      <c r="D67">
        <v>47</v>
      </c>
      <c r="E67">
        <v>62.38</v>
      </c>
      <c r="F67" t="s">
        <v>21</v>
      </c>
      <c r="G67">
        <v>0.33</v>
      </c>
      <c r="H67" t="s">
        <v>21</v>
      </c>
      <c r="I67" t="s">
        <v>21</v>
      </c>
      <c r="J67" t="s">
        <v>21</v>
      </c>
      <c r="K67" t="s">
        <v>21</v>
      </c>
      <c r="L67" t="s">
        <v>21</v>
      </c>
      <c r="M67" t="s">
        <v>22</v>
      </c>
      <c r="N67" t="s">
        <v>21</v>
      </c>
      <c r="O67" t="s">
        <v>21</v>
      </c>
      <c r="P67" t="s">
        <v>21</v>
      </c>
      <c r="Q67" t="s">
        <v>21</v>
      </c>
      <c r="R67" t="s">
        <v>21</v>
      </c>
      <c r="S67">
        <v>50.4</v>
      </c>
      <c r="T67" t="s">
        <v>21</v>
      </c>
      <c r="U67">
        <v>4.6500000000000004</v>
      </c>
      <c r="V67" t="s">
        <v>21</v>
      </c>
      <c r="W67" t="s">
        <v>21</v>
      </c>
      <c r="X67" t="s">
        <v>21</v>
      </c>
      <c r="Y67" t="s">
        <v>21</v>
      </c>
      <c r="Z67" t="s">
        <v>21</v>
      </c>
      <c r="AA67" t="s">
        <v>21</v>
      </c>
      <c r="AB67" t="s">
        <v>21</v>
      </c>
      <c r="AC67" t="s">
        <v>21</v>
      </c>
      <c r="AD67" t="s">
        <v>21</v>
      </c>
      <c r="AE67" t="s">
        <v>21</v>
      </c>
      <c r="AF67" t="s">
        <v>21</v>
      </c>
      <c r="AG67" t="s">
        <v>21</v>
      </c>
      <c r="AH67">
        <v>7</v>
      </c>
      <c r="AI67" t="s">
        <v>21</v>
      </c>
      <c r="AJ67" t="s">
        <v>21</v>
      </c>
      <c r="AK67" t="s">
        <v>21</v>
      </c>
      <c r="AL67" t="s">
        <v>21</v>
      </c>
      <c r="AM67" t="s">
        <v>21</v>
      </c>
      <c r="AN67" t="s">
        <v>22</v>
      </c>
      <c r="AO67">
        <v>100</v>
      </c>
      <c r="AP67" t="s">
        <v>21</v>
      </c>
      <c r="AQ67" t="s">
        <v>21</v>
      </c>
      <c r="AR67" t="s">
        <v>21</v>
      </c>
      <c r="AV67">
        <f t="shared" ref="AV67:AV130" si="10">SUMPRODUCT(F67:AC67)+SUMPRODUCT(AG67:AI67)+IFERROR(AL67/1,0)</f>
        <v>62.379999999999995</v>
      </c>
      <c r="AW67">
        <f t="shared" ref="AW67:AW130" si="11">IFERROR(D67/1,0)</f>
        <v>47</v>
      </c>
      <c r="AX67" s="11">
        <f t="shared" ref="AX67:AX130" si="12">IFERROR(AW67/AV67,"")</f>
        <v>0.75344661750561082</v>
      </c>
      <c r="BA67">
        <f t="shared" ref="BA67:BA130" si="13">IFERROR(AH67/1,0)</f>
        <v>7</v>
      </c>
      <c r="BB67">
        <f t="shared" ref="BB67:BB130" si="14">IFERROR(AO67/100,0)*$BA67</f>
        <v>7</v>
      </c>
      <c r="BC67">
        <f t="shared" ref="BC67:BC130" si="15">IFERROR(AP67/100,0)*$BA67</f>
        <v>0</v>
      </c>
      <c r="BD67">
        <f t="shared" ref="BD67:BD130" si="16">IFERROR(AQ67/100,0)*$BA67</f>
        <v>0</v>
      </c>
      <c r="BE67">
        <f t="shared" ref="BE67:BE130" si="17">IFERROR(AR67/100,0)*$BA67</f>
        <v>0</v>
      </c>
      <c r="BF67">
        <f t="shared" ref="BF67:BF130" si="18">MAX(BA67-SUM(BB67:BE67),0)</f>
        <v>0</v>
      </c>
      <c r="BJ67" t="str">
        <f t="shared" ref="BJ67:BJ130" si="19">IF(AND((IFERROR(AO67/1,0)+IFERROR(AP67/1,0)+IFERROR(AQ67/1,0)+IFERROR(AR67/1,0))&gt;0,OR(TYPE(AH67)&lt;&gt;1,AH67=0)),"ja","")</f>
        <v/>
      </c>
      <c r="BK67">
        <f>VLOOKUP(B67,Kraftvärmeprod!$B$1:$BH$549,MATCH($BA$1,Kraftvärmeprod!$B$1:$CC$1,0),FALSE)</f>
        <v>0</v>
      </c>
    </row>
    <row r="68" spans="1:63" ht="15" customHeight="1">
      <c r="A68" s="2" t="s">
        <v>113</v>
      </c>
      <c r="B68" s="2" t="s">
        <v>114</v>
      </c>
      <c r="C68">
        <v>2020</v>
      </c>
      <c r="D68">
        <v>26</v>
      </c>
      <c r="E68">
        <v>29.46</v>
      </c>
      <c r="F68" t="s">
        <v>21</v>
      </c>
      <c r="G68">
        <v>1.1000000000000001</v>
      </c>
      <c r="H68" t="s">
        <v>21</v>
      </c>
      <c r="I68" t="s">
        <v>21</v>
      </c>
      <c r="J68" t="s">
        <v>21</v>
      </c>
      <c r="K68" t="s">
        <v>21</v>
      </c>
      <c r="L68" t="s">
        <v>21</v>
      </c>
      <c r="M68" t="s">
        <v>931</v>
      </c>
      <c r="N68" t="s">
        <v>21</v>
      </c>
      <c r="O68" t="s">
        <v>21</v>
      </c>
      <c r="P68" t="s">
        <v>21</v>
      </c>
      <c r="Q68" t="s">
        <v>21</v>
      </c>
      <c r="R68" t="s">
        <v>21</v>
      </c>
      <c r="S68" t="s">
        <v>21</v>
      </c>
      <c r="T68" t="s">
        <v>21</v>
      </c>
      <c r="U68">
        <v>24.5</v>
      </c>
      <c r="V68" t="s">
        <v>21</v>
      </c>
      <c r="W68" t="s">
        <v>21</v>
      </c>
      <c r="X68" t="s">
        <v>21</v>
      </c>
      <c r="Y68" t="s">
        <v>21</v>
      </c>
      <c r="Z68" t="s">
        <v>21</v>
      </c>
      <c r="AA68" t="s">
        <v>21</v>
      </c>
      <c r="AB68" t="s">
        <v>21</v>
      </c>
      <c r="AC68" t="s">
        <v>21</v>
      </c>
      <c r="AD68" t="s">
        <v>21</v>
      </c>
      <c r="AE68" t="s">
        <v>21</v>
      </c>
      <c r="AF68" t="s">
        <v>21</v>
      </c>
      <c r="AG68">
        <v>2.6</v>
      </c>
      <c r="AH68" t="s">
        <v>21</v>
      </c>
      <c r="AI68" t="s">
        <v>21</v>
      </c>
      <c r="AJ68" t="s">
        <v>21</v>
      </c>
      <c r="AK68" t="s">
        <v>21</v>
      </c>
      <c r="AL68">
        <v>1.26</v>
      </c>
      <c r="AM68">
        <v>1.29</v>
      </c>
      <c r="AN68" t="s">
        <v>22</v>
      </c>
      <c r="AO68" t="s">
        <v>21</v>
      </c>
      <c r="AP68" t="s">
        <v>21</v>
      </c>
      <c r="AQ68" t="s">
        <v>21</v>
      </c>
      <c r="AR68" t="s">
        <v>21</v>
      </c>
      <c r="AV68">
        <f t="shared" si="10"/>
        <v>29.460000000000004</v>
      </c>
      <c r="AW68">
        <f t="shared" si="11"/>
        <v>26</v>
      </c>
      <c r="AX68" s="11">
        <f t="shared" si="12"/>
        <v>0.88255261371350968</v>
      </c>
      <c r="BA68">
        <f t="shared" si="13"/>
        <v>0</v>
      </c>
      <c r="BB68">
        <f t="shared" si="14"/>
        <v>0</v>
      </c>
      <c r="BC68">
        <f t="shared" si="15"/>
        <v>0</v>
      </c>
      <c r="BD68">
        <f t="shared" si="16"/>
        <v>0</v>
      </c>
      <c r="BE68">
        <f t="shared" si="17"/>
        <v>0</v>
      </c>
      <c r="BF68">
        <f t="shared" si="18"/>
        <v>0</v>
      </c>
      <c r="BJ68" t="str">
        <f t="shared" si="19"/>
        <v/>
      </c>
      <c r="BK68">
        <f>VLOOKUP(B68,Kraftvärmeprod!$B$1:$BH$549,MATCH($BA$1,Kraftvärmeprod!$B$1:$CC$1,0),FALSE)</f>
        <v>0</v>
      </c>
    </row>
    <row r="69" spans="1:63" ht="15" customHeight="1">
      <c r="A69" s="2" t="s">
        <v>115</v>
      </c>
      <c r="B69" s="2" t="s">
        <v>116</v>
      </c>
      <c r="C69">
        <v>2020</v>
      </c>
      <c r="D69">
        <v>128.10599999999999</v>
      </c>
      <c r="E69">
        <v>140.90299999999999</v>
      </c>
      <c r="F69" t="s">
        <v>21</v>
      </c>
      <c r="G69">
        <v>0.95299999999999996</v>
      </c>
      <c r="H69" t="s">
        <v>21</v>
      </c>
      <c r="I69">
        <v>0.63</v>
      </c>
      <c r="J69" t="s">
        <v>21</v>
      </c>
      <c r="K69" t="s">
        <v>21</v>
      </c>
      <c r="L69" t="s">
        <v>21</v>
      </c>
      <c r="M69" t="s">
        <v>22</v>
      </c>
      <c r="N69">
        <v>90.14</v>
      </c>
      <c r="O69">
        <v>24.187999999999999</v>
      </c>
      <c r="P69" t="s">
        <v>21</v>
      </c>
      <c r="Q69">
        <v>3.4710000000000001</v>
      </c>
      <c r="R69" t="s">
        <v>21</v>
      </c>
      <c r="S69" t="s">
        <v>21</v>
      </c>
      <c r="T69" t="s">
        <v>21</v>
      </c>
      <c r="U69" t="s">
        <v>21</v>
      </c>
      <c r="V69" t="s">
        <v>21</v>
      </c>
      <c r="W69" t="s">
        <v>21</v>
      </c>
      <c r="X69" t="s">
        <v>21</v>
      </c>
      <c r="Y69" t="s">
        <v>21</v>
      </c>
      <c r="Z69">
        <v>4.9969999999999999</v>
      </c>
      <c r="AA69" t="s">
        <v>21</v>
      </c>
      <c r="AB69" t="s">
        <v>21</v>
      </c>
      <c r="AC69" t="s">
        <v>21</v>
      </c>
      <c r="AD69" t="s">
        <v>21</v>
      </c>
      <c r="AE69" t="s">
        <v>21</v>
      </c>
      <c r="AF69" t="s">
        <v>21</v>
      </c>
      <c r="AG69" t="s">
        <v>21</v>
      </c>
      <c r="AH69">
        <v>16.524000000000001</v>
      </c>
      <c r="AI69" t="s">
        <v>21</v>
      </c>
      <c r="AJ69" t="s">
        <v>21</v>
      </c>
      <c r="AK69" t="s">
        <v>21</v>
      </c>
      <c r="AL69" t="s">
        <v>21</v>
      </c>
      <c r="AM69" t="s">
        <v>21</v>
      </c>
      <c r="AN69" t="s">
        <v>22</v>
      </c>
      <c r="AO69">
        <v>100</v>
      </c>
      <c r="AP69" t="s">
        <v>21</v>
      </c>
      <c r="AQ69" t="s">
        <v>21</v>
      </c>
      <c r="AR69" t="s">
        <v>21</v>
      </c>
      <c r="AV69">
        <f t="shared" si="10"/>
        <v>140.90300000000002</v>
      </c>
      <c r="AW69">
        <f t="shared" si="11"/>
        <v>128.10599999999999</v>
      </c>
      <c r="AX69" s="11">
        <f t="shared" si="12"/>
        <v>0.90917865481927262</v>
      </c>
      <c r="BA69">
        <f t="shared" si="13"/>
        <v>16.524000000000001</v>
      </c>
      <c r="BB69">
        <f t="shared" si="14"/>
        <v>16.524000000000001</v>
      </c>
      <c r="BC69">
        <f t="shared" si="15"/>
        <v>0</v>
      </c>
      <c r="BD69">
        <f t="shared" si="16"/>
        <v>0</v>
      </c>
      <c r="BE69">
        <f t="shared" si="17"/>
        <v>0</v>
      </c>
      <c r="BF69">
        <f t="shared" si="18"/>
        <v>0</v>
      </c>
      <c r="BJ69" t="str">
        <f t="shared" si="19"/>
        <v/>
      </c>
      <c r="BK69">
        <f>VLOOKUP(B69,Kraftvärmeprod!$B$1:$BH$549,MATCH($BA$1,Kraftvärmeprod!$B$1:$CC$1,0),FALSE)</f>
        <v>98.037999999999997</v>
      </c>
    </row>
    <row r="70" spans="1:63" ht="15" customHeight="1">
      <c r="A70" s="2" t="s">
        <v>115</v>
      </c>
      <c r="B70" s="2" t="s">
        <v>117</v>
      </c>
      <c r="C70">
        <v>2020</v>
      </c>
      <c r="D70">
        <v>0.72199999999999998</v>
      </c>
      <c r="E70">
        <v>0.83</v>
      </c>
      <c r="F70" t="s">
        <v>21</v>
      </c>
      <c r="G70">
        <v>0.105</v>
      </c>
      <c r="H70" t="s">
        <v>21</v>
      </c>
      <c r="I70" t="s">
        <v>21</v>
      </c>
      <c r="J70" t="s">
        <v>21</v>
      </c>
      <c r="K70" t="s">
        <v>21</v>
      </c>
      <c r="L70" t="s">
        <v>21</v>
      </c>
      <c r="M70" t="s">
        <v>22</v>
      </c>
      <c r="N70" t="s">
        <v>21</v>
      </c>
      <c r="O70" t="s">
        <v>21</v>
      </c>
      <c r="P70" t="s">
        <v>21</v>
      </c>
      <c r="Q70" t="s">
        <v>21</v>
      </c>
      <c r="R70" t="s">
        <v>21</v>
      </c>
      <c r="S70" t="s">
        <v>21</v>
      </c>
      <c r="T70" t="s">
        <v>21</v>
      </c>
      <c r="U70">
        <v>0.72499999999999998</v>
      </c>
      <c r="V70" t="s">
        <v>21</v>
      </c>
      <c r="W70" t="s">
        <v>21</v>
      </c>
      <c r="X70" t="s">
        <v>21</v>
      </c>
      <c r="Y70" t="s">
        <v>21</v>
      </c>
      <c r="Z70" t="s">
        <v>21</v>
      </c>
      <c r="AA70" t="s">
        <v>21</v>
      </c>
      <c r="AB70" t="s">
        <v>21</v>
      </c>
      <c r="AC70" t="s">
        <v>21</v>
      </c>
      <c r="AD70" t="s">
        <v>21</v>
      </c>
      <c r="AE70" t="s">
        <v>21</v>
      </c>
      <c r="AF70" t="s">
        <v>21</v>
      </c>
      <c r="AG70" t="s">
        <v>21</v>
      </c>
      <c r="AH70" t="s">
        <v>21</v>
      </c>
      <c r="AI70" t="s">
        <v>21</v>
      </c>
      <c r="AJ70" t="s">
        <v>21</v>
      </c>
      <c r="AK70" t="s">
        <v>21</v>
      </c>
      <c r="AL70" t="s">
        <v>21</v>
      </c>
      <c r="AM70" t="s">
        <v>21</v>
      </c>
      <c r="AN70" t="s">
        <v>22</v>
      </c>
      <c r="AO70" t="s">
        <v>21</v>
      </c>
      <c r="AP70" t="s">
        <v>21</v>
      </c>
      <c r="AQ70" t="s">
        <v>21</v>
      </c>
      <c r="AR70" t="s">
        <v>21</v>
      </c>
      <c r="AV70">
        <f t="shared" si="10"/>
        <v>0.83</v>
      </c>
      <c r="AW70">
        <f t="shared" si="11"/>
        <v>0.72199999999999998</v>
      </c>
      <c r="AX70" s="11">
        <f t="shared" si="12"/>
        <v>0.86987951807228914</v>
      </c>
      <c r="BA70">
        <f t="shared" si="13"/>
        <v>0</v>
      </c>
      <c r="BB70">
        <f t="shared" si="14"/>
        <v>0</v>
      </c>
      <c r="BC70">
        <f t="shared" si="15"/>
        <v>0</v>
      </c>
      <c r="BD70">
        <f t="shared" si="16"/>
        <v>0</v>
      </c>
      <c r="BE70">
        <f t="shared" si="17"/>
        <v>0</v>
      </c>
      <c r="BF70">
        <f t="shared" si="18"/>
        <v>0</v>
      </c>
      <c r="BJ70" t="str">
        <f t="shared" si="19"/>
        <v/>
      </c>
      <c r="BK70">
        <f>VLOOKUP(B70,Kraftvärmeprod!$B$1:$BH$549,MATCH($BA$1,Kraftvärmeprod!$B$1:$CC$1,0),FALSE)</f>
        <v>0</v>
      </c>
    </row>
    <row r="71" spans="1:63" ht="15" customHeight="1">
      <c r="A71" s="2" t="s">
        <v>115</v>
      </c>
      <c r="B71" s="2" t="s">
        <v>118</v>
      </c>
      <c r="C71">
        <v>2020</v>
      </c>
      <c r="D71">
        <v>7.7</v>
      </c>
      <c r="E71">
        <v>7.7</v>
      </c>
      <c r="F71" t="s">
        <v>21</v>
      </c>
      <c r="G71" t="s">
        <v>21</v>
      </c>
      <c r="H71" t="s">
        <v>21</v>
      </c>
      <c r="I71" t="s">
        <v>21</v>
      </c>
      <c r="J71" t="s">
        <v>21</v>
      </c>
      <c r="K71" t="s">
        <v>21</v>
      </c>
      <c r="L71" t="s">
        <v>21</v>
      </c>
      <c r="M71" t="s">
        <v>22</v>
      </c>
      <c r="N71" t="s">
        <v>21</v>
      </c>
      <c r="O71" t="s">
        <v>21</v>
      </c>
      <c r="P71" t="s">
        <v>21</v>
      </c>
      <c r="Q71" t="s">
        <v>21</v>
      </c>
      <c r="R71" t="s">
        <v>21</v>
      </c>
      <c r="S71" t="s">
        <v>21</v>
      </c>
      <c r="T71" t="s">
        <v>21</v>
      </c>
      <c r="U71">
        <v>5.4720000000000004</v>
      </c>
      <c r="V71" t="s">
        <v>21</v>
      </c>
      <c r="W71" t="s">
        <v>21</v>
      </c>
      <c r="X71" t="s">
        <v>21</v>
      </c>
      <c r="Y71" t="s">
        <v>21</v>
      </c>
      <c r="Z71">
        <v>2.2280000000000002</v>
      </c>
      <c r="AA71" t="s">
        <v>21</v>
      </c>
      <c r="AB71" t="s">
        <v>21</v>
      </c>
      <c r="AC71" t="s">
        <v>21</v>
      </c>
      <c r="AD71" t="s">
        <v>21</v>
      </c>
      <c r="AE71" t="s">
        <v>21</v>
      </c>
      <c r="AF71" t="s">
        <v>21</v>
      </c>
      <c r="AG71" t="s">
        <v>21</v>
      </c>
      <c r="AH71" t="s">
        <v>21</v>
      </c>
      <c r="AI71" t="s">
        <v>21</v>
      </c>
      <c r="AJ71" t="s">
        <v>21</v>
      </c>
      <c r="AK71" t="s">
        <v>21</v>
      </c>
      <c r="AL71" t="s">
        <v>21</v>
      </c>
      <c r="AM71" t="s">
        <v>21</v>
      </c>
      <c r="AN71" t="s">
        <v>22</v>
      </c>
      <c r="AO71" t="s">
        <v>21</v>
      </c>
      <c r="AP71" t="s">
        <v>21</v>
      </c>
      <c r="AQ71" t="s">
        <v>21</v>
      </c>
      <c r="AR71" t="s">
        <v>21</v>
      </c>
      <c r="AV71">
        <f t="shared" si="10"/>
        <v>7.7000000000000011</v>
      </c>
      <c r="AW71">
        <f t="shared" si="11"/>
        <v>7.7</v>
      </c>
      <c r="AX71" s="11">
        <f t="shared" si="12"/>
        <v>0.99999999999999989</v>
      </c>
      <c r="BA71">
        <f t="shared" si="13"/>
        <v>0</v>
      </c>
      <c r="BB71">
        <f t="shared" si="14"/>
        <v>0</v>
      </c>
      <c r="BC71">
        <f t="shared" si="15"/>
        <v>0</v>
      </c>
      <c r="BD71">
        <f t="shared" si="16"/>
        <v>0</v>
      </c>
      <c r="BE71">
        <f t="shared" si="17"/>
        <v>0</v>
      </c>
      <c r="BF71">
        <f t="shared" si="18"/>
        <v>0</v>
      </c>
      <c r="BJ71" t="str">
        <f t="shared" si="19"/>
        <v/>
      </c>
      <c r="BK71">
        <f>VLOOKUP(B71,Kraftvärmeprod!$B$1:$BH$549,MATCH($BA$1,Kraftvärmeprod!$B$1:$CC$1,0),FALSE)</f>
        <v>0</v>
      </c>
    </row>
    <row r="72" spans="1:63" ht="15" customHeight="1">
      <c r="A72" s="2" t="s">
        <v>119</v>
      </c>
      <c r="B72" s="2" t="s">
        <v>120</v>
      </c>
      <c r="C72">
        <v>2020</v>
      </c>
      <c r="D72">
        <v>0.76</v>
      </c>
      <c r="E72">
        <v>0.67</v>
      </c>
      <c r="F72" t="s">
        <v>21</v>
      </c>
      <c r="G72" t="s">
        <v>21</v>
      </c>
      <c r="H72" t="s">
        <v>21</v>
      </c>
      <c r="I72" t="s">
        <v>21</v>
      </c>
      <c r="J72" t="s">
        <v>21</v>
      </c>
      <c r="K72" t="s">
        <v>21</v>
      </c>
      <c r="L72" t="s">
        <v>21</v>
      </c>
      <c r="M72" t="s">
        <v>22</v>
      </c>
      <c r="N72" t="s">
        <v>21</v>
      </c>
      <c r="O72" t="s">
        <v>21</v>
      </c>
      <c r="P72" t="s">
        <v>21</v>
      </c>
      <c r="Q72" t="s">
        <v>21</v>
      </c>
      <c r="R72" t="s">
        <v>21</v>
      </c>
      <c r="S72" t="s">
        <v>21</v>
      </c>
      <c r="T72" t="s">
        <v>21</v>
      </c>
      <c r="U72" t="s">
        <v>21</v>
      </c>
      <c r="V72">
        <v>0.67</v>
      </c>
      <c r="W72" t="s">
        <v>21</v>
      </c>
      <c r="X72" t="s">
        <v>21</v>
      </c>
      <c r="Y72" t="s">
        <v>21</v>
      </c>
      <c r="Z72" t="s">
        <v>21</v>
      </c>
      <c r="AA72" t="s">
        <v>21</v>
      </c>
      <c r="AB72" t="s">
        <v>21</v>
      </c>
      <c r="AC72" t="s">
        <v>21</v>
      </c>
      <c r="AD72" t="s">
        <v>21</v>
      </c>
      <c r="AE72" t="s">
        <v>21</v>
      </c>
      <c r="AF72" t="s">
        <v>21</v>
      </c>
      <c r="AG72" t="s">
        <v>21</v>
      </c>
      <c r="AH72" t="s">
        <v>21</v>
      </c>
      <c r="AI72" t="s">
        <v>21</v>
      </c>
      <c r="AJ72" t="s">
        <v>21</v>
      </c>
      <c r="AK72" t="s">
        <v>21</v>
      </c>
      <c r="AL72" t="s">
        <v>21</v>
      </c>
      <c r="AM72" t="s">
        <v>21</v>
      </c>
      <c r="AN72" t="s">
        <v>22</v>
      </c>
      <c r="AO72" t="s">
        <v>21</v>
      </c>
      <c r="AP72" t="s">
        <v>21</v>
      </c>
      <c r="AQ72" t="s">
        <v>21</v>
      </c>
      <c r="AR72" t="s">
        <v>21</v>
      </c>
      <c r="AV72">
        <f t="shared" si="10"/>
        <v>0.67</v>
      </c>
      <c r="AW72">
        <f t="shared" si="11"/>
        <v>0.76</v>
      </c>
      <c r="AX72" s="11">
        <f t="shared" si="12"/>
        <v>1.1343283582089552</v>
      </c>
      <c r="BA72">
        <f t="shared" si="13"/>
        <v>0</v>
      </c>
      <c r="BB72">
        <f t="shared" si="14"/>
        <v>0</v>
      </c>
      <c r="BC72">
        <f t="shared" si="15"/>
        <v>0</v>
      </c>
      <c r="BD72">
        <f t="shared" si="16"/>
        <v>0</v>
      </c>
      <c r="BE72">
        <f t="shared" si="17"/>
        <v>0</v>
      </c>
      <c r="BF72">
        <f t="shared" si="18"/>
        <v>0</v>
      </c>
      <c r="BJ72" t="str">
        <f t="shared" si="19"/>
        <v/>
      </c>
      <c r="BK72">
        <f>VLOOKUP(B72,Kraftvärmeprod!$B$1:$BH$549,MATCH($BA$1,Kraftvärmeprod!$B$1:$CC$1,0),FALSE)</f>
        <v>23</v>
      </c>
    </row>
    <row r="73" spans="1:63" ht="15" customHeight="1">
      <c r="A73" s="2" t="s">
        <v>119</v>
      </c>
      <c r="B73" s="2" t="s">
        <v>121</v>
      </c>
      <c r="C73">
        <v>2020</v>
      </c>
      <c r="D73">
        <v>9.4</v>
      </c>
      <c r="E73">
        <v>12.18</v>
      </c>
      <c r="F73" t="s">
        <v>21</v>
      </c>
      <c r="G73" t="s">
        <v>21</v>
      </c>
      <c r="H73" t="s">
        <v>21</v>
      </c>
      <c r="I73" t="s">
        <v>21</v>
      </c>
      <c r="J73" t="s">
        <v>21</v>
      </c>
      <c r="K73" t="s">
        <v>21</v>
      </c>
      <c r="L73" t="s">
        <v>21</v>
      </c>
      <c r="M73" t="s">
        <v>22</v>
      </c>
      <c r="N73" t="s">
        <v>21</v>
      </c>
      <c r="O73" t="s">
        <v>21</v>
      </c>
      <c r="P73">
        <v>3.69</v>
      </c>
      <c r="Q73" t="s">
        <v>21</v>
      </c>
      <c r="R73" t="s">
        <v>21</v>
      </c>
      <c r="S73">
        <v>1.24</v>
      </c>
      <c r="T73" t="s">
        <v>21</v>
      </c>
      <c r="U73" t="s">
        <v>21</v>
      </c>
      <c r="V73">
        <v>7.09</v>
      </c>
      <c r="W73" t="s">
        <v>21</v>
      </c>
      <c r="X73" t="s">
        <v>21</v>
      </c>
      <c r="Y73" t="s">
        <v>21</v>
      </c>
      <c r="Z73">
        <v>0.16</v>
      </c>
      <c r="AA73" t="s">
        <v>21</v>
      </c>
      <c r="AB73" t="s">
        <v>21</v>
      </c>
      <c r="AC73" t="s">
        <v>21</v>
      </c>
      <c r="AD73" t="s">
        <v>21</v>
      </c>
      <c r="AE73" t="s">
        <v>21</v>
      </c>
      <c r="AF73" t="s">
        <v>21</v>
      </c>
      <c r="AG73" t="s">
        <v>21</v>
      </c>
      <c r="AH73" t="s">
        <v>21</v>
      </c>
      <c r="AI73" t="s">
        <v>21</v>
      </c>
      <c r="AJ73" t="s">
        <v>21</v>
      </c>
      <c r="AK73" t="s">
        <v>21</v>
      </c>
      <c r="AL73" t="s">
        <v>21</v>
      </c>
      <c r="AM73" t="s">
        <v>21</v>
      </c>
      <c r="AN73" t="s">
        <v>22</v>
      </c>
      <c r="AO73" t="s">
        <v>21</v>
      </c>
      <c r="AP73" t="s">
        <v>21</v>
      </c>
      <c r="AQ73" t="s">
        <v>21</v>
      </c>
      <c r="AR73" t="s">
        <v>21</v>
      </c>
      <c r="AV73">
        <f t="shared" si="10"/>
        <v>12.18</v>
      </c>
      <c r="AW73">
        <f t="shared" si="11"/>
        <v>9.4</v>
      </c>
      <c r="AX73" s="11">
        <f t="shared" si="12"/>
        <v>0.77175697865353043</v>
      </c>
      <c r="BA73">
        <f t="shared" si="13"/>
        <v>0</v>
      </c>
      <c r="BB73">
        <f t="shared" si="14"/>
        <v>0</v>
      </c>
      <c r="BC73">
        <f t="shared" si="15"/>
        <v>0</v>
      </c>
      <c r="BD73">
        <f t="shared" si="16"/>
        <v>0</v>
      </c>
      <c r="BE73">
        <f t="shared" si="17"/>
        <v>0</v>
      </c>
      <c r="BF73">
        <f t="shared" si="18"/>
        <v>0</v>
      </c>
      <c r="BJ73" t="str">
        <f t="shared" si="19"/>
        <v/>
      </c>
      <c r="BK73">
        <f>VLOOKUP(B73,Kraftvärmeprod!$B$1:$BH$549,MATCH($BA$1,Kraftvärmeprod!$B$1:$CC$1,0),FALSE)</f>
        <v>0</v>
      </c>
    </row>
    <row r="74" spans="1:63" ht="15" customHeight="1">
      <c r="A74" s="2" t="s">
        <v>119</v>
      </c>
      <c r="B74" s="2" t="s">
        <v>122</v>
      </c>
      <c r="C74">
        <v>2020</v>
      </c>
      <c r="D74">
        <v>4.0739999999999998</v>
      </c>
      <c r="E74">
        <v>4.07</v>
      </c>
      <c r="F74" t="s">
        <v>21</v>
      </c>
      <c r="G74" t="s">
        <v>21</v>
      </c>
      <c r="H74" t="s">
        <v>21</v>
      </c>
      <c r="I74" t="s">
        <v>21</v>
      </c>
      <c r="J74" t="s">
        <v>21</v>
      </c>
      <c r="K74" t="s">
        <v>21</v>
      </c>
      <c r="L74" t="s">
        <v>21</v>
      </c>
      <c r="M74" t="s">
        <v>22</v>
      </c>
      <c r="N74" t="s">
        <v>21</v>
      </c>
      <c r="O74" t="s">
        <v>21</v>
      </c>
      <c r="P74" t="s">
        <v>21</v>
      </c>
      <c r="Q74" t="s">
        <v>21</v>
      </c>
      <c r="R74" t="s">
        <v>21</v>
      </c>
      <c r="S74" t="s">
        <v>21</v>
      </c>
      <c r="T74" t="s">
        <v>21</v>
      </c>
      <c r="U74">
        <v>3.39</v>
      </c>
      <c r="V74" t="s">
        <v>21</v>
      </c>
      <c r="W74" t="s">
        <v>21</v>
      </c>
      <c r="X74" t="s">
        <v>21</v>
      </c>
      <c r="Y74" t="s">
        <v>21</v>
      </c>
      <c r="Z74" t="s">
        <v>21</v>
      </c>
      <c r="AA74" t="s">
        <v>21</v>
      </c>
      <c r="AB74" t="s">
        <v>21</v>
      </c>
      <c r="AC74" t="s">
        <v>21</v>
      </c>
      <c r="AD74" t="s">
        <v>21</v>
      </c>
      <c r="AE74" t="s">
        <v>927</v>
      </c>
      <c r="AF74" t="s">
        <v>21</v>
      </c>
      <c r="AG74" t="s">
        <v>21</v>
      </c>
      <c r="AH74" t="s">
        <v>21</v>
      </c>
      <c r="AI74" t="s">
        <v>21</v>
      </c>
      <c r="AJ74" t="s">
        <v>21</v>
      </c>
      <c r="AK74" t="s">
        <v>21</v>
      </c>
      <c r="AL74">
        <v>0.68</v>
      </c>
      <c r="AM74">
        <v>0.68</v>
      </c>
      <c r="AN74" t="s">
        <v>22</v>
      </c>
      <c r="AO74" t="s">
        <v>21</v>
      </c>
      <c r="AP74" t="s">
        <v>21</v>
      </c>
      <c r="AQ74" t="s">
        <v>21</v>
      </c>
      <c r="AR74" t="s">
        <v>21</v>
      </c>
      <c r="AV74">
        <f t="shared" si="10"/>
        <v>4.07</v>
      </c>
      <c r="AW74">
        <f t="shared" si="11"/>
        <v>4.0739999999999998</v>
      </c>
      <c r="AX74" s="11">
        <f t="shared" si="12"/>
        <v>1.0009828009828008</v>
      </c>
      <c r="BA74">
        <f t="shared" si="13"/>
        <v>0</v>
      </c>
      <c r="BB74">
        <f t="shared" si="14"/>
        <v>0</v>
      </c>
      <c r="BC74">
        <f t="shared" si="15"/>
        <v>0</v>
      </c>
      <c r="BD74">
        <f t="shared" si="16"/>
        <v>0</v>
      </c>
      <c r="BE74">
        <f t="shared" si="17"/>
        <v>0</v>
      </c>
      <c r="BF74">
        <f t="shared" si="18"/>
        <v>0</v>
      </c>
      <c r="BJ74" t="str">
        <f t="shared" si="19"/>
        <v/>
      </c>
      <c r="BK74">
        <f>VLOOKUP(B74,Kraftvärmeprod!$B$1:$BH$549,MATCH($BA$1,Kraftvärmeprod!$B$1:$CC$1,0),FALSE)</f>
        <v>0</v>
      </c>
    </row>
    <row r="75" spans="1:63" ht="15" customHeight="1">
      <c r="A75" s="2" t="s">
        <v>123</v>
      </c>
      <c r="B75" s="2" t="s">
        <v>124</v>
      </c>
      <c r="C75">
        <v>2020</v>
      </c>
      <c r="D75">
        <v>71.328000000000003</v>
      </c>
      <c r="E75">
        <v>86.531999999999996</v>
      </c>
      <c r="F75" t="s">
        <v>21</v>
      </c>
      <c r="G75" t="s">
        <v>21</v>
      </c>
      <c r="H75" t="s">
        <v>21</v>
      </c>
      <c r="I75" t="s">
        <v>21</v>
      </c>
      <c r="J75" t="s">
        <v>21</v>
      </c>
      <c r="K75" t="s">
        <v>21</v>
      </c>
      <c r="L75" t="s">
        <v>21</v>
      </c>
      <c r="M75" t="s">
        <v>92</v>
      </c>
      <c r="N75">
        <v>52.465000000000003</v>
      </c>
      <c r="O75" t="s">
        <v>21</v>
      </c>
      <c r="P75">
        <v>21.007000000000001</v>
      </c>
      <c r="Q75" t="s">
        <v>21</v>
      </c>
      <c r="R75" t="s">
        <v>21</v>
      </c>
      <c r="S75" t="s">
        <v>21</v>
      </c>
      <c r="T75" t="s">
        <v>924</v>
      </c>
      <c r="U75">
        <v>3.5920000000000001</v>
      </c>
      <c r="V75" t="s">
        <v>21</v>
      </c>
      <c r="W75" t="s">
        <v>21</v>
      </c>
      <c r="X75" t="s">
        <v>21</v>
      </c>
      <c r="Y75" t="s">
        <v>21</v>
      </c>
      <c r="Z75">
        <v>0.63900000000000001</v>
      </c>
      <c r="AA75" t="s">
        <v>21</v>
      </c>
      <c r="AB75" t="s">
        <v>21</v>
      </c>
      <c r="AC75" t="s">
        <v>21</v>
      </c>
      <c r="AD75" t="s">
        <v>21</v>
      </c>
      <c r="AE75" t="s">
        <v>927</v>
      </c>
      <c r="AF75" t="s">
        <v>21</v>
      </c>
      <c r="AG75">
        <v>0.60899999999999999</v>
      </c>
      <c r="AH75">
        <v>8.2200000000000006</v>
      </c>
      <c r="AI75" t="s">
        <v>21</v>
      </c>
      <c r="AJ75" t="s">
        <v>21</v>
      </c>
      <c r="AK75" t="s">
        <v>21</v>
      </c>
      <c r="AL75" t="s">
        <v>21</v>
      </c>
      <c r="AM75" t="s">
        <v>21</v>
      </c>
      <c r="AN75" t="s">
        <v>92</v>
      </c>
      <c r="AO75">
        <v>100</v>
      </c>
      <c r="AP75">
        <v>0</v>
      </c>
      <c r="AQ75">
        <v>0</v>
      </c>
      <c r="AR75">
        <v>0</v>
      </c>
      <c r="AV75">
        <f t="shared" si="10"/>
        <v>86.532000000000011</v>
      </c>
      <c r="AW75">
        <f t="shared" si="11"/>
        <v>71.328000000000003</v>
      </c>
      <c r="AX75" s="11">
        <f t="shared" si="12"/>
        <v>0.82429621411732068</v>
      </c>
      <c r="BA75">
        <f t="shared" si="13"/>
        <v>8.2200000000000006</v>
      </c>
      <c r="BB75">
        <f t="shared" si="14"/>
        <v>8.2200000000000006</v>
      </c>
      <c r="BC75">
        <f t="shared" si="15"/>
        <v>0</v>
      </c>
      <c r="BD75">
        <f t="shared" si="16"/>
        <v>0</v>
      </c>
      <c r="BE75">
        <f t="shared" si="17"/>
        <v>0</v>
      </c>
      <c r="BF75">
        <f t="shared" si="18"/>
        <v>0</v>
      </c>
      <c r="BJ75" t="str">
        <f t="shared" si="19"/>
        <v/>
      </c>
      <c r="BK75">
        <f>VLOOKUP(B75,Kraftvärmeprod!$B$1:$BH$549,MATCH($BA$1,Kraftvärmeprod!$B$1:$CC$1,0),FALSE)</f>
        <v>0</v>
      </c>
    </row>
    <row r="76" spans="1:63" ht="15" customHeight="1">
      <c r="A76" s="2" t="s">
        <v>123</v>
      </c>
      <c r="B76" s="2" t="s">
        <v>125</v>
      </c>
      <c r="C76">
        <v>2020</v>
      </c>
      <c r="D76">
        <v>2.2770000000000001</v>
      </c>
      <c r="E76">
        <v>2.883</v>
      </c>
      <c r="F76" t="s">
        <v>21</v>
      </c>
      <c r="G76">
        <v>5.8999999999999997E-2</v>
      </c>
      <c r="H76" t="s">
        <v>21</v>
      </c>
      <c r="I76" t="s">
        <v>21</v>
      </c>
      <c r="J76" t="s">
        <v>21</v>
      </c>
      <c r="K76" t="s">
        <v>21</v>
      </c>
      <c r="L76">
        <v>0</v>
      </c>
      <c r="M76" t="s">
        <v>92</v>
      </c>
      <c r="N76" t="s">
        <v>21</v>
      </c>
      <c r="O76" t="s">
        <v>21</v>
      </c>
      <c r="P76" t="s">
        <v>21</v>
      </c>
      <c r="Q76" t="s">
        <v>21</v>
      </c>
      <c r="R76" t="s">
        <v>21</v>
      </c>
      <c r="S76" t="s">
        <v>21</v>
      </c>
      <c r="T76" t="s">
        <v>21</v>
      </c>
      <c r="U76">
        <v>2.8239999999999998</v>
      </c>
      <c r="V76" t="s">
        <v>21</v>
      </c>
      <c r="W76" t="s">
        <v>21</v>
      </c>
      <c r="X76" t="s">
        <v>21</v>
      </c>
      <c r="Y76" t="s">
        <v>21</v>
      </c>
      <c r="Z76">
        <v>0</v>
      </c>
      <c r="AA76">
        <v>0</v>
      </c>
      <c r="AB76" t="s">
        <v>21</v>
      </c>
      <c r="AC76" t="s">
        <v>21</v>
      </c>
      <c r="AD76" t="s">
        <v>21</v>
      </c>
      <c r="AE76" t="s">
        <v>21</v>
      </c>
      <c r="AF76" t="s">
        <v>21</v>
      </c>
      <c r="AG76" t="s">
        <v>21</v>
      </c>
      <c r="AH76">
        <v>0</v>
      </c>
      <c r="AI76" t="s">
        <v>21</v>
      </c>
      <c r="AJ76" t="s">
        <v>21</v>
      </c>
      <c r="AK76" t="s">
        <v>21</v>
      </c>
      <c r="AL76" t="s">
        <v>21</v>
      </c>
      <c r="AM76" t="s">
        <v>21</v>
      </c>
      <c r="AN76" t="s">
        <v>92</v>
      </c>
      <c r="AO76" t="s">
        <v>21</v>
      </c>
      <c r="AP76" t="s">
        <v>21</v>
      </c>
      <c r="AQ76" t="s">
        <v>21</v>
      </c>
      <c r="AR76" t="s">
        <v>21</v>
      </c>
      <c r="AV76">
        <f t="shared" si="10"/>
        <v>2.883</v>
      </c>
      <c r="AW76">
        <f t="shared" si="11"/>
        <v>2.2770000000000001</v>
      </c>
      <c r="AX76" s="11">
        <f t="shared" si="12"/>
        <v>0.78980228928199792</v>
      </c>
      <c r="BA76">
        <f t="shared" si="13"/>
        <v>0</v>
      </c>
      <c r="BB76">
        <f t="shared" si="14"/>
        <v>0</v>
      </c>
      <c r="BC76">
        <f t="shared" si="15"/>
        <v>0</v>
      </c>
      <c r="BD76">
        <f t="shared" si="16"/>
        <v>0</v>
      </c>
      <c r="BE76">
        <f t="shared" si="17"/>
        <v>0</v>
      </c>
      <c r="BF76">
        <f t="shared" si="18"/>
        <v>0</v>
      </c>
      <c r="BJ76" t="str">
        <f t="shared" si="19"/>
        <v/>
      </c>
      <c r="BK76">
        <f>VLOOKUP(B76,Kraftvärmeprod!$B$1:$BH$549,MATCH($BA$1,Kraftvärmeprod!$B$1:$CC$1,0),FALSE)</f>
        <v>0</v>
      </c>
    </row>
    <row r="77" spans="1:63" ht="15" customHeight="1">
      <c r="A77" s="2" t="s">
        <v>123</v>
      </c>
      <c r="B77" s="2" t="s">
        <v>126</v>
      </c>
      <c r="C77">
        <v>2020</v>
      </c>
      <c r="D77">
        <v>3.242</v>
      </c>
      <c r="E77">
        <v>3.552</v>
      </c>
      <c r="F77" t="s">
        <v>21</v>
      </c>
      <c r="G77">
        <v>0.13600000000000001</v>
      </c>
      <c r="H77" t="s">
        <v>21</v>
      </c>
      <c r="I77" t="s">
        <v>21</v>
      </c>
      <c r="J77" t="s">
        <v>21</v>
      </c>
      <c r="K77" t="s">
        <v>21</v>
      </c>
      <c r="L77">
        <v>0</v>
      </c>
      <c r="M77" t="s">
        <v>92</v>
      </c>
      <c r="N77" t="s">
        <v>21</v>
      </c>
      <c r="O77" t="s">
        <v>21</v>
      </c>
      <c r="P77" t="s">
        <v>21</v>
      </c>
      <c r="Q77" t="s">
        <v>21</v>
      </c>
      <c r="R77" t="s">
        <v>21</v>
      </c>
      <c r="S77" t="s">
        <v>21</v>
      </c>
      <c r="T77" t="s">
        <v>21</v>
      </c>
      <c r="U77">
        <v>3.4159999999999999</v>
      </c>
      <c r="V77" t="s">
        <v>21</v>
      </c>
      <c r="W77" t="s">
        <v>21</v>
      </c>
      <c r="X77" t="s">
        <v>21</v>
      </c>
      <c r="Y77" t="s">
        <v>21</v>
      </c>
      <c r="Z77">
        <v>0</v>
      </c>
      <c r="AA77">
        <v>0</v>
      </c>
      <c r="AB77" t="s">
        <v>21</v>
      </c>
      <c r="AC77" t="s">
        <v>21</v>
      </c>
      <c r="AD77" t="s">
        <v>21</v>
      </c>
      <c r="AE77" t="s">
        <v>21</v>
      </c>
      <c r="AF77" t="s">
        <v>21</v>
      </c>
      <c r="AG77" t="s">
        <v>21</v>
      </c>
      <c r="AH77" t="s">
        <v>21</v>
      </c>
      <c r="AI77" t="s">
        <v>21</v>
      </c>
      <c r="AJ77" t="s">
        <v>21</v>
      </c>
      <c r="AK77" t="s">
        <v>21</v>
      </c>
      <c r="AL77" t="s">
        <v>21</v>
      </c>
      <c r="AM77" t="s">
        <v>21</v>
      </c>
      <c r="AN77" t="s">
        <v>22</v>
      </c>
      <c r="AO77" t="s">
        <v>21</v>
      </c>
      <c r="AP77" t="s">
        <v>21</v>
      </c>
      <c r="AQ77" t="s">
        <v>21</v>
      </c>
      <c r="AR77" t="s">
        <v>21</v>
      </c>
      <c r="AV77">
        <f t="shared" si="10"/>
        <v>3.552</v>
      </c>
      <c r="AW77">
        <f t="shared" si="11"/>
        <v>3.242</v>
      </c>
      <c r="AX77" s="11">
        <f t="shared" si="12"/>
        <v>0.91272522522522526</v>
      </c>
      <c r="BA77">
        <f t="shared" si="13"/>
        <v>0</v>
      </c>
      <c r="BB77">
        <f t="shared" si="14"/>
        <v>0</v>
      </c>
      <c r="BC77">
        <f t="shared" si="15"/>
        <v>0</v>
      </c>
      <c r="BD77">
        <f t="shared" si="16"/>
        <v>0</v>
      </c>
      <c r="BE77">
        <f t="shared" si="17"/>
        <v>0</v>
      </c>
      <c r="BF77">
        <f t="shared" si="18"/>
        <v>0</v>
      </c>
      <c r="BJ77" t="str">
        <f t="shared" si="19"/>
        <v/>
      </c>
      <c r="BK77">
        <f>VLOOKUP(B77,Kraftvärmeprod!$B$1:$BH$549,MATCH($BA$1,Kraftvärmeprod!$B$1:$CC$1,0),FALSE)</f>
        <v>0</v>
      </c>
    </row>
    <row r="78" spans="1:63" ht="15" customHeight="1">
      <c r="A78" s="2" t="s">
        <v>127</v>
      </c>
      <c r="B78" s="2" t="s">
        <v>128</v>
      </c>
      <c r="C78">
        <v>2020</v>
      </c>
      <c r="D78">
        <v>4.2679999999999998</v>
      </c>
      <c r="E78">
        <v>4.76</v>
      </c>
      <c r="F78" t="s">
        <v>21</v>
      </c>
      <c r="G78">
        <v>0.04</v>
      </c>
      <c r="H78" t="s">
        <v>21</v>
      </c>
      <c r="I78" t="s">
        <v>21</v>
      </c>
      <c r="J78" t="s">
        <v>21</v>
      </c>
      <c r="K78" t="s">
        <v>21</v>
      </c>
      <c r="L78" t="s">
        <v>21</v>
      </c>
      <c r="M78" t="s">
        <v>22</v>
      </c>
      <c r="N78" t="s">
        <v>21</v>
      </c>
      <c r="O78" t="s">
        <v>21</v>
      </c>
      <c r="P78" t="s">
        <v>21</v>
      </c>
      <c r="Q78" t="s">
        <v>21</v>
      </c>
      <c r="R78" t="s">
        <v>21</v>
      </c>
      <c r="S78" t="s">
        <v>21</v>
      </c>
      <c r="T78" t="s">
        <v>21</v>
      </c>
      <c r="U78">
        <v>4.72</v>
      </c>
      <c r="V78" t="s">
        <v>21</v>
      </c>
      <c r="W78" t="s">
        <v>21</v>
      </c>
      <c r="X78" t="s">
        <v>21</v>
      </c>
      <c r="Y78" t="s">
        <v>21</v>
      </c>
      <c r="Z78" t="s">
        <v>21</v>
      </c>
      <c r="AA78" t="s">
        <v>21</v>
      </c>
      <c r="AB78" t="s">
        <v>21</v>
      </c>
      <c r="AC78" t="s">
        <v>21</v>
      </c>
      <c r="AD78" t="s">
        <v>21</v>
      </c>
      <c r="AE78" t="s">
        <v>21</v>
      </c>
      <c r="AF78" t="s">
        <v>21</v>
      </c>
      <c r="AG78" t="s">
        <v>21</v>
      </c>
      <c r="AH78" t="s">
        <v>21</v>
      </c>
      <c r="AI78" t="s">
        <v>21</v>
      </c>
      <c r="AJ78" t="s">
        <v>21</v>
      </c>
      <c r="AK78" t="s">
        <v>21</v>
      </c>
      <c r="AL78" t="s">
        <v>21</v>
      </c>
      <c r="AM78" t="s">
        <v>21</v>
      </c>
      <c r="AN78" t="s">
        <v>22</v>
      </c>
      <c r="AO78" t="s">
        <v>21</v>
      </c>
      <c r="AP78" t="s">
        <v>21</v>
      </c>
      <c r="AQ78" t="s">
        <v>21</v>
      </c>
      <c r="AR78" t="s">
        <v>21</v>
      </c>
      <c r="AV78">
        <f t="shared" si="10"/>
        <v>4.76</v>
      </c>
      <c r="AW78">
        <f t="shared" si="11"/>
        <v>4.2679999999999998</v>
      </c>
      <c r="AX78" s="11">
        <f t="shared" si="12"/>
        <v>0.89663865546218491</v>
      </c>
      <c r="BA78">
        <f t="shared" si="13"/>
        <v>0</v>
      </c>
      <c r="BB78">
        <f t="shared" si="14"/>
        <v>0</v>
      </c>
      <c r="BC78">
        <f t="shared" si="15"/>
        <v>0</v>
      </c>
      <c r="BD78">
        <f t="shared" si="16"/>
        <v>0</v>
      </c>
      <c r="BE78">
        <f t="shared" si="17"/>
        <v>0</v>
      </c>
      <c r="BF78">
        <f t="shared" si="18"/>
        <v>0</v>
      </c>
      <c r="BJ78" t="str">
        <f t="shared" si="19"/>
        <v/>
      </c>
      <c r="BK78">
        <f>VLOOKUP(B78,Kraftvärmeprod!$B$1:$BH$549,MATCH($BA$1,Kraftvärmeprod!$B$1:$CC$1,0),FALSE)</f>
        <v>0</v>
      </c>
    </row>
    <row r="79" spans="1:63" ht="15" customHeight="1">
      <c r="A79" s="2" t="s">
        <v>127</v>
      </c>
      <c r="B79" s="2" t="s">
        <v>129</v>
      </c>
      <c r="C79">
        <v>2020</v>
      </c>
      <c r="D79">
        <v>8.6</v>
      </c>
      <c r="E79">
        <v>10.16</v>
      </c>
      <c r="F79" t="s">
        <v>21</v>
      </c>
      <c r="G79">
        <v>0.22</v>
      </c>
      <c r="H79" t="s">
        <v>21</v>
      </c>
      <c r="I79" t="s">
        <v>21</v>
      </c>
      <c r="J79" t="s">
        <v>21</v>
      </c>
      <c r="K79" t="s">
        <v>21</v>
      </c>
      <c r="L79">
        <v>1.1399999999999999</v>
      </c>
      <c r="M79" t="s">
        <v>22</v>
      </c>
      <c r="N79" t="s">
        <v>21</v>
      </c>
      <c r="O79" t="s">
        <v>21</v>
      </c>
      <c r="P79">
        <v>8.8000000000000007</v>
      </c>
      <c r="Q79" t="s">
        <v>21</v>
      </c>
      <c r="R79" t="s">
        <v>21</v>
      </c>
      <c r="S79" t="s">
        <v>21</v>
      </c>
      <c r="T79" t="s">
        <v>924</v>
      </c>
      <c r="U79" t="s">
        <v>21</v>
      </c>
      <c r="V79" t="s">
        <v>21</v>
      </c>
      <c r="W79" t="s">
        <v>21</v>
      </c>
      <c r="X79" t="s">
        <v>21</v>
      </c>
      <c r="Y79" t="s">
        <v>21</v>
      </c>
      <c r="Z79" t="s">
        <v>21</v>
      </c>
      <c r="AA79" t="s">
        <v>21</v>
      </c>
      <c r="AB79" t="s">
        <v>21</v>
      </c>
      <c r="AC79" t="s">
        <v>21</v>
      </c>
      <c r="AD79" t="s">
        <v>21</v>
      </c>
      <c r="AE79" t="s">
        <v>21</v>
      </c>
      <c r="AF79" t="s">
        <v>21</v>
      </c>
      <c r="AG79">
        <v>0</v>
      </c>
      <c r="AH79" t="s">
        <v>21</v>
      </c>
      <c r="AI79" t="s">
        <v>21</v>
      </c>
      <c r="AJ79" t="s">
        <v>21</v>
      </c>
      <c r="AK79" t="s">
        <v>21</v>
      </c>
      <c r="AL79" t="s">
        <v>21</v>
      </c>
      <c r="AM79" t="s">
        <v>21</v>
      </c>
      <c r="AN79" t="s">
        <v>22</v>
      </c>
      <c r="AO79" t="s">
        <v>21</v>
      </c>
      <c r="AP79" t="s">
        <v>21</v>
      </c>
      <c r="AQ79" t="s">
        <v>21</v>
      </c>
      <c r="AR79" t="s">
        <v>21</v>
      </c>
      <c r="AV79">
        <f t="shared" si="10"/>
        <v>10.16</v>
      </c>
      <c r="AW79">
        <f t="shared" si="11"/>
        <v>8.6</v>
      </c>
      <c r="AX79" s="11">
        <f t="shared" si="12"/>
        <v>0.84645669291338577</v>
      </c>
      <c r="BA79">
        <f t="shared" si="13"/>
        <v>0</v>
      </c>
      <c r="BB79">
        <f t="shared" si="14"/>
        <v>0</v>
      </c>
      <c r="BC79">
        <f t="shared" si="15"/>
        <v>0</v>
      </c>
      <c r="BD79">
        <f t="shared" si="16"/>
        <v>0</v>
      </c>
      <c r="BE79">
        <f t="shared" si="17"/>
        <v>0</v>
      </c>
      <c r="BF79">
        <f t="shared" si="18"/>
        <v>0</v>
      </c>
      <c r="BJ79" t="str">
        <f t="shared" si="19"/>
        <v/>
      </c>
      <c r="BK79">
        <f>VLOOKUP(B79,Kraftvärmeprod!$B$1:$BH$549,MATCH($BA$1,Kraftvärmeprod!$B$1:$CC$1,0),FALSE)</f>
        <v>70</v>
      </c>
    </row>
    <row r="80" spans="1:63" ht="15" customHeight="1">
      <c r="A80" s="2" t="s">
        <v>127</v>
      </c>
      <c r="B80" s="2" t="s">
        <v>131</v>
      </c>
      <c r="C80">
        <v>2020</v>
      </c>
      <c r="D80">
        <v>4.3760000000000003</v>
      </c>
      <c r="E80">
        <v>4.6429999999999998</v>
      </c>
      <c r="F80" t="s">
        <v>21</v>
      </c>
      <c r="G80">
        <v>1.2999999999999999E-2</v>
      </c>
      <c r="H80" t="s">
        <v>21</v>
      </c>
      <c r="I80" t="s">
        <v>21</v>
      </c>
      <c r="J80" t="s">
        <v>21</v>
      </c>
      <c r="K80" t="s">
        <v>21</v>
      </c>
      <c r="L80" t="s">
        <v>21</v>
      </c>
      <c r="M80" t="s">
        <v>22</v>
      </c>
      <c r="N80" t="s">
        <v>21</v>
      </c>
      <c r="O80" t="s">
        <v>21</v>
      </c>
      <c r="P80" t="s">
        <v>21</v>
      </c>
      <c r="Q80" t="s">
        <v>21</v>
      </c>
      <c r="R80" t="s">
        <v>21</v>
      </c>
      <c r="S80" t="s">
        <v>21</v>
      </c>
      <c r="T80" t="s">
        <v>21</v>
      </c>
      <c r="U80">
        <v>4.63</v>
      </c>
      <c r="V80" t="s">
        <v>21</v>
      </c>
      <c r="W80" t="s">
        <v>21</v>
      </c>
      <c r="X80" t="s">
        <v>21</v>
      </c>
      <c r="Y80" t="s">
        <v>21</v>
      </c>
      <c r="Z80" t="s">
        <v>21</v>
      </c>
      <c r="AA80" t="s">
        <v>21</v>
      </c>
      <c r="AB80" t="s">
        <v>21</v>
      </c>
      <c r="AC80" t="s">
        <v>21</v>
      </c>
      <c r="AD80" t="s">
        <v>21</v>
      </c>
      <c r="AE80" t="s">
        <v>21</v>
      </c>
      <c r="AF80" t="s">
        <v>21</v>
      </c>
      <c r="AG80" t="s">
        <v>21</v>
      </c>
      <c r="AH80" t="s">
        <v>21</v>
      </c>
      <c r="AI80" t="s">
        <v>21</v>
      </c>
      <c r="AJ80" t="s">
        <v>21</v>
      </c>
      <c r="AK80" t="s">
        <v>21</v>
      </c>
      <c r="AL80" t="s">
        <v>21</v>
      </c>
      <c r="AM80" t="s">
        <v>21</v>
      </c>
      <c r="AN80" t="s">
        <v>22</v>
      </c>
      <c r="AO80" t="s">
        <v>21</v>
      </c>
      <c r="AP80" t="s">
        <v>21</v>
      </c>
      <c r="AQ80" t="s">
        <v>21</v>
      </c>
      <c r="AR80" t="s">
        <v>21</v>
      </c>
      <c r="AV80">
        <f t="shared" si="10"/>
        <v>4.6429999999999998</v>
      </c>
      <c r="AW80">
        <f t="shared" si="11"/>
        <v>4.3760000000000003</v>
      </c>
      <c r="AX80" s="11">
        <f t="shared" si="12"/>
        <v>0.94249407710531996</v>
      </c>
      <c r="BA80">
        <f t="shared" si="13"/>
        <v>0</v>
      </c>
      <c r="BB80">
        <f t="shared" si="14"/>
        <v>0</v>
      </c>
      <c r="BC80">
        <f t="shared" si="15"/>
        <v>0</v>
      </c>
      <c r="BD80">
        <f t="shared" si="16"/>
        <v>0</v>
      </c>
      <c r="BE80">
        <f t="shared" si="17"/>
        <v>0</v>
      </c>
      <c r="BF80">
        <f t="shared" si="18"/>
        <v>0</v>
      </c>
      <c r="BJ80" t="str">
        <f t="shared" si="19"/>
        <v/>
      </c>
      <c r="BK80">
        <f>VLOOKUP(B80,Kraftvärmeprod!$B$1:$BH$549,MATCH($BA$1,Kraftvärmeprod!$B$1:$CC$1,0),FALSE)</f>
        <v>0</v>
      </c>
    </row>
    <row r="81" spans="1:63" ht="15" customHeight="1">
      <c r="A81" s="2" t="s">
        <v>127</v>
      </c>
      <c r="B81" s="2" t="s">
        <v>132</v>
      </c>
      <c r="C81">
        <v>2020</v>
      </c>
      <c r="D81">
        <v>5.0350000000000001</v>
      </c>
      <c r="E81">
        <v>4.8899999999999997</v>
      </c>
      <c r="F81" t="s">
        <v>21</v>
      </c>
      <c r="G81">
        <v>0.01</v>
      </c>
      <c r="H81" t="s">
        <v>21</v>
      </c>
      <c r="I81" t="s">
        <v>21</v>
      </c>
      <c r="J81" t="s">
        <v>21</v>
      </c>
      <c r="K81" t="s">
        <v>21</v>
      </c>
      <c r="L81" t="s">
        <v>21</v>
      </c>
      <c r="M81" t="s">
        <v>22</v>
      </c>
      <c r="N81" t="s">
        <v>21</v>
      </c>
      <c r="O81" t="s">
        <v>21</v>
      </c>
      <c r="P81" t="s">
        <v>21</v>
      </c>
      <c r="Q81" t="s">
        <v>21</v>
      </c>
      <c r="R81" t="s">
        <v>21</v>
      </c>
      <c r="S81" t="s">
        <v>21</v>
      </c>
      <c r="T81" t="s">
        <v>21</v>
      </c>
      <c r="U81">
        <v>4.88</v>
      </c>
      <c r="V81" t="s">
        <v>21</v>
      </c>
      <c r="W81" t="s">
        <v>21</v>
      </c>
      <c r="X81" t="s">
        <v>21</v>
      </c>
      <c r="Y81" t="s">
        <v>21</v>
      </c>
      <c r="Z81" t="s">
        <v>21</v>
      </c>
      <c r="AA81" t="s">
        <v>21</v>
      </c>
      <c r="AB81" t="s">
        <v>21</v>
      </c>
      <c r="AC81" t="s">
        <v>21</v>
      </c>
      <c r="AD81" t="s">
        <v>21</v>
      </c>
      <c r="AE81" t="s">
        <v>21</v>
      </c>
      <c r="AF81" t="s">
        <v>21</v>
      </c>
      <c r="AG81" t="s">
        <v>21</v>
      </c>
      <c r="AH81" t="s">
        <v>21</v>
      </c>
      <c r="AI81" t="s">
        <v>21</v>
      </c>
      <c r="AJ81" t="s">
        <v>21</v>
      </c>
      <c r="AK81" t="s">
        <v>21</v>
      </c>
      <c r="AL81" t="s">
        <v>21</v>
      </c>
      <c r="AM81" t="s">
        <v>21</v>
      </c>
      <c r="AN81" t="s">
        <v>22</v>
      </c>
      <c r="AO81" t="s">
        <v>21</v>
      </c>
      <c r="AP81" t="s">
        <v>21</v>
      </c>
      <c r="AQ81" t="s">
        <v>21</v>
      </c>
      <c r="AR81" t="s">
        <v>21</v>
      </c>
      <c r="AV81">
        <f t="shared" si="10"/>
        <v>4.8899999999999997</v>
      </c>
      <c r="AW81">
        <f t="shared" si="11"/>
        <v>5.0350000000000001</v>
      </c>
      <c r="AX81" s="11">
        <f t="shared" si="12"/>
        <v>1.0296523517382414</v>
      </c>
      <c r="BA81">
        <f t="shared" si="13"/>
        <v>0</v>
      </c>
      <c r="BB81">
        <f t="shared" si="14"/>
        <v>0</v>
      </c>
      <c r="BC81">
        <f t="shared" si="15"/>
        <v>0</v>
      </c>
      <c r="BD81">
        <f t="shared" si="16"/>
        <v>0</v>
      </c>
      <c r="BE81">
        <f t="shared" si="17"/>
        <v>0</v>
      </c>
      <c r="BF81">
        <f t="shared" si="18"/>
        <v>0</v>
      </c>
      <c r="BJ81" t="str">
        <f t="shared" si="19"/>
        <v/>
      </c>
      <c r="BK81">
        <f>VLOOKUP(B81,Kraftvärmeprod!$B$1:$BH$549,MATCH($BA$1,Kraftvärmeprod!$B$1:$CC$1,0),FALSE)</f>
        <v>0</v>
      </c>
    </row>
    <row r="82" spans="1:63" ht="15" customHeight="1">
      <c r="A82" s="2" t="s">
        <v>133</v>
      </c>
      <c r="B82" s="2" t="s">
        <v>134</v>
      </c>
      <c r="C82">
        <v>2020</v>
      </c>
      <c r="D82">
        <v>115.3</v>
      </c>
      <c r="E82">
        <v>119.304</v>
      </c>
      <c r="F82" t="s">
        <v>21</v>
      </c>
      <c r="G82">
        <v>4.0000000000000001E-3</v>
      </c>
      <c r="H82" t="s">
        <v>21</v>
      </c>
      <c r="I82" t="s">
        <v>21</v>
      </c>
      <c r="J82" t="s">
        <v>21</v>
      </c>
      <c r="K82" t="s">
        <v>21</v>
      </c>
      <c r="L82" t="s">
        <v>21</v>
      </c>
      <c r="M82" t="s">
        <v>932</v>
      </c>
      <c r="N82">
        <v>38.6</v>
      </c>
      <c r="O82" t="s">
        <v>21</v>
      </c>
      <c r="P82" t="s">
        <v>21</v>
      </c>
      <c r="Q82" t="s">
        <v>21</v>
      </c>
      <c r="R82" t="s">
        <v>21</v>
      </c>
      <c r="S82" t="s">
        <v>21</v>
      </c>
      <c r="T82" t="s">
        <v>21</v>
      </c>
      <c r="U82" t="s">
        <v>21</v>
      </c>
      <c r="V82" t="s">
        <v>21</v>
      </c>
      <c r="W82" t="s">
        <v>21</v>
      </c>
      <c r="X82">
        <v>2</v>
      </c>
      <c r="Y82">
        <v>0.5</v>
      </c>
      <c r="Z82">
        <v>4.3</v>
      </c>
      <c r="AA82" t="s">
        <v>21</v>
      </c>
      <c r="AB82" t="s">
        <v>21</v>
      </c>
      <c r="AC82">
        <v>68.599999999999994</v>
      </c>
      <c r="AD82" t="s">
        <v>21</v>
      </c>
      <c r="AE82" t="s">
        <v>925</v>
      </c>
      <c r="AF82">
        <v>39</v>
      </c>
      <c r="AG82" t="s">
        <v>21</v>
      </c>
      <c r="AH82">
        <v>5.3</v>
      </c>
      <c r="AI82" t="s">
        <v>21</v>
      </c>
      <c r="AJ82" t="s">
        <v>21</v>
      </c>
      <c r="AK82" t="s">
        <v>21</v>
      </c>
      <c r="AL82" t="s">
        <v>21</v>
      </c>
      <c r="AM82" t="s">
        <v>21</v>
      </c>
      <c r="AN82" t="s">
        <v>22</v>
      </c>
      <c r="AO82">
        <v>100</v>
      </c>
      <c r="AP82" t="s">
        <v>21</v>
      </c>
      <c r="AQ82" t="s">
        <v>21</v>
      </c>
      <c r="AR82" t="s">
        <v>21</v>
      </c>
      <c r="AV82">
        <f t="shared" si="10"/>
        <v>119.30399999999999</v>
      </c>
      <c r="AW82">
        <f t="shared" si="11"/>
        <v>115.3</v>
      </c>
      <c r="AX82" s="11">
        <f t="shared" si="12"/>
        <v>0.96643867766378333</v>
      </c>
      <c r="BA82">
        <f t="shared" si="13"/>
        <v>5.3</v>
      </c>
      <c r="BB82">
        <f t="shared" si="14"/>
        <v>5.3</v>
      </c>
      <c r="BC82">
        <f t="shared" si="15"/>
        <v>0</v>
      </c>
      <c r="BD82">
        <f t="shared" si="16"/>
        <v>0</v>
      </c>
      <c r="BE82">
        <f t="shared" si="17"/>
        <v>0</v>
      </c>
      <c r="BF82">
        <f t="shared" si="18"/>
        <v>0</v>
      </c>
      <c r="BJ82" t="str">
        <f t="shared" si="19"/>
        <v/>
      </c>
      <c r="BK82">
        <f>VLOOKUP(B82,Kraftvärmeprod!$B$1:$BH$549,MATCH($BA$1,Kraftvärmeprod!$B$1:$CC$1,0),FALSE)</f>
        <v>0</v>
      </c>
    </row>
    <row r="83" spans="1:63" ht="15" customHeight="1">
      <c r="A83" s="2" t="s">
        <v>135</v>
      </c>
      <c r="B83" s="2" t="s">
        <v>136</v>
      </c>
      <c r="C83">
        <v>2020</v>
      </c>
      <c r="D83">
        <v>44.8</v>
      </c>
      <c r="E83">
        <v>50.143000000000001</v>
      </c>
      <c r="F83" t="s">
        <v>21</v>
      </c>
      <c r="G83">
        <v>3.4000000000000002E-2</v>
      </c>
      <c r="H83" t="s">
        <v>21</v>
      </c>
      <c r="I83" t="s">
        <v>21</v>
      </c>
      <c r="J83" t="s">
        <v>21</v>
      </c>
      <c r="K83" t="s">
        <v>21</v>
      </c>
      <c r="L83" t="s">
        <v>21</v>
      </c>
      <c r="M83" t="s">
        <v>22</v>
      </c>
      <c r="N83">
        <v>28.6</v>
      </c>
      <c r="O83">
        <v>10.119999999999999</v>
      </c>
      <c r="P83">
        <v>3.5</v>
      </c>
      <c r="Q83" t="s">
        <v>21</v>
      </c>
      <c r="R83" t="s">
        <v>21</v>
      </c>
      <c r="S83" t="s">
        <v>21</v>
      </c>
      <c r="T83" t="s">
        <v>924</v>
      </c>
      <c r="U83">
        <v>0</v>
      </c>
      <c r="V83" t="s">
        <v>21</v>
      </c>
      <c r="W83" t="s">
        <v>21</v>
      </c>
      <c r="X83" t="s">
        <v>21</v>
      </c>
      <c r="Y83" t="s">
        <v>21</v>
      </c>
      <c r="Z83" t="s">
        <v>21</v>
      </c>
      <c r="AA83" t="s">
        <v>21</v>
      </c>
      <c r="AB83" t="s">
        <v>21</v>
      </c>
      <c r="AC83" t="s">
        <v>21</v>
      </c>
      <c r="AD83" t="s">
        <v>21</v>
      </c>
      <c r="AE83" t="s">
        <v>21</v>
      </c>
      <c r="AF83" t="s">
        <v>21</v>
      </c>
      <c r="AG83" t="s">
        <v>21</v>
      </c>
      <c r="AH83">
        <v>7.8890000000000002</v>
      </c>
      <c r="AI83" t="s">
        <v>21</v>
      </c>
      <c r="AJ83" t="s">
        <v>21</v>
      </c>
      <c r="AK83" t="s">
        <v>21</v>
      </c>
      <c r="AL83" t="s">
        <v>21</v>
      </c>
      <c r="AM83" t="s">
        <v>21</v>
      </c>
      <c r="AN83" t="s">
        <v>933</v>
      </c>
      <c r="AO83">
        <v>100</v>
      </c>
      <c r="AP83" t="s">
        <v>21</v>
      </c>
      <c r="AQ83" t="s">
        <v>21</v>
      </c>
      <c r="AR83" t="s">
        <v>21</v>
      </c>
      <c r="AV83">
        <f t="shared" si="10"/>
        <v>50.143000000000001</v>
      </c>
      <c r="AW83">
        <f t="shared" si="11"/>
        <v>44.8</v>
      </c>
      <c r="AX83" s="11">
        <f t="shared" si="12"/>
        <v>0.89344474802066087</v>
      </c>
      <c r="BA83">
        <f t="shared" si="13"/>
        <v>7.8890000000000002</v>
      </c>
      <c r="BB83">
        <f t="shared" si="14"/>
        <v>7.8890000000000002</v>
      </c>
      <c r="BC83">
        <f t="shared" si="15"/>
        <v>0</v>
      </c>
      <c r="BD83">
        <f t="shared" si="16"/>
        <v>0</v>
      </c>
      <c r="BE83">
        <f t="shared" si="17"/>
        <v>0</v>
      </c>
      <c r="BF83">
        <f t="shared" si="18"/>
        <v>0</v>
      </c>
      <c r="BJ83" t="str">
        <f t="shared" si="19"/>
        <v/>
      </c>
      <c r="BK83">
        <f>VLOOKUP(B83,Kraftvärmeprod!$B$1:$BH$549,MATCH($BA$1,Kraftvärmeprod!$B$1:$CC$1,0),FALSE)</f>
        <v>0</v>
      </c>
    </row>
    <row r="84" spans="1:63" ht="15" customHeight="1">
      <c r="A84" s="2" t="s">
        <v>135</v>
      </c>
      <c r="B84" s="2" t="s">
        <v>137</v>
      </c>
      <c r="C84">
        <v>2020</v>
      </c>
      <c r="D84" t="s">
        <v>21</v>
      </c>
      <c r="E84" t="s">
        <v>21</v>
      </c>
      <c r="F84" t="s">
        <v>21</v>
      </c>
      <c r="G84" t="s">
        <v>21</v>
      </c>
      <c r="H84" t="s">
        <v>21</v>
      </c>
      <c r="I84" t="s">
        <v>21</v>
      </c>
      <c r="J84" t="s">
        <v>21</v>
      </c>
      <c r="K84" t="s">
        <v>21</v>
      </c>
      <c r="L84" t="s">
        <v>21</v>
      </c>
      <c r="M84" t="s">
        <v>22</v>
      </c>
      <c r="N84" t="s">
        <v>21</v>
      </c>
      <c r="O84" t="s">
        <v>21</v>
      </c>
      <c r="P84" t="s">
        <v>21</v>
      </c>
      <c r="Q84" t="s">
        <v>21</v>
      </c>
      <c r="R84" t="s">
        <v>21</v>
      </c>
      <c r="S84" t="s">
        <v>21</v>
      </c>
      <c r="T84" t="s">
        <v>21</v>
      </c>
      <c r="U84" t="s">
        <v>21</v>
      </c>
      <c r="V84" t="s">
        <v>21</v>
      </c>
      <c r="W84" t="s">
        <v>21</v>
      </c>
      <c r="X84" t="s">
        <v>21</v>
      </c>
      <c r="Y84" t="s">
        <v>21</v>
      </c>
      <c r="Z84" t="s">
        <v>21</v>
      </c>
      <c r="AA84" t="s">
        <v>21</v>
      </c>
      <c r="AB84" t="s">
        <v>21</v>
      </c>
      <c r="AC84" t="s">
        <v>21</v>
      </c>
      <c r="AD84" t="s">
        <v>21</v>
      </c>
      <c r="AE84" t="s">
        <v>21</v>
      </c>
      <c r="AF84" t="s">
        <v>21</v>
      </c>
      <c r="AG84" t="s">
        <v>21</v>
      </c>
      <c r="AH84" t="s">
        <v>21</v>
      </c>
      <c r="AI84" t="s">
        <v>21</v>
      </c>
      <c r="AJ84" t="s">
        <v>21</v>
      </c>
      <c r="AK84" t="s">
        <v>21</v>
      </c>
      <c r="AL84" t="s">
        <v>21</v>
      </c>
      <c r="AM84" t="s">
        <v>21</v>
      </c>
      <c r="AN84" t="s">
        <v>22</v>
      </c>
      <c r="AO84" t="s">
        <v>21</v>
      </c>
      <c r="AP84" t="s">
        <v>21</v>
      </c>
      <c r="AQ84" t="s">
        <v>21</v>
      </c>
      <c r="AR84" t="s">
        <v>21</v>
      </c>
      <c r="AV84">
        <f t="shared" si="10"/>
        <v>0</v>
      </c>
      <c r="AW84">
        <f t="shared" si="11"/>
        <v>0</v>
      </c>
      <c r="AX84" s="11" t="str">
        <f t="shared" si="12"/>
        <v/>
      </c>
      <c r="BA84">
        <f t="shared" si="13"/>
        <v>0</v>
      </c>
      <c r="BB84">
        <f t="shared" si="14"/>
        <v>0</v>
      </c>
      <c r="BC84">
        <f t="shared" si="15"/>
        <v>0</v>
      </c>
      <c r="BD84">
        <f t="shared" si="16"/>
        <v>0</v>
      </c>
      <c r="BE84">
        <f t="shared" si="17"/>
        <v>0</v>
      </c>
      <c r="BF84">
        <f t="shared" si="18"/>
        <v>0</v>
      </c>
      <c r="BJ84" t="str">
        <f t="shared" si="19"/>
        <v/>
      </c>
      <c r="BK84">
        <f>VLOOKUP(B84,Kraftvärmeprod!$B$1:$BH$549,MATCH($BA$1,Kraftvärmeprod!$B$1:$CC$1,0),FALSE)</f>
        <v>0</v>
      </c>
    </row>
    <row r="85" spans="1:63" ht="15" customHeight="1">
      <c r="A85" s="2" t="s">
        <v>135</v>
      </c>
      <c r="B85" s="2" t="s">
        <v>138</v>
      </c>
      <c r="C85">
        <v>2020</v>
      </c>
      <c r="D85">
        <v>2.3170000000000002</v>
      </c>
      <c r="E85">
        <v>2.327</v>
      </c>
      <c r="F85" t="s">
        <v>21</v>
      </c>
      <c r="G85" t="s">
        <v>21</v>
      </c>
      <c r="H85" t="s">
        <v>21</v>
      </c>
      <c r="I85" t="s">
        <v>21</v>
      </c>
      <c r="J85" t="s">
        <v>21</v>
      </c>
      <c r="K85" t="s">
        <v>21</v>
      </c>
      <c r="L85" t="s">
        <v>21</v>
      </c>
      <c r="M85" t="s">
        <v>22</v>
      </c>
      <c r="N85" t="s">
        <v>21</v>
      </c>
      <c r="O85" t="s">
        <v>21</v>
      </c>
      <c r="P85" t="s">
        <v>21</v>
      </c>
      <c r="Q85" t="s">
        <v>21</v>
      </c>
      <c r="R85" t="s">
        <v>21</v>
      </c>
      <c r="S85" t="s">
        <v>21</v>
      </c>
      <c r="T85" t="s">
        <v>21</v>
      </c>
      <c r="U85" t="s">
        <v>21</v>
      </c>
      <c r="V85">
        <v>2.3170000000000002</v>
      </c>
      <c r="W85" t="s">
        <v>21</v>
      </c>
      <c r="X85" t="s">
        <v>21</v>
      </c>
      <c r="Y85" t="s">
        <v>21</v>
      </c>
      <c r="Z85" t="s">
        <v>21</v>
      </c>
      <c r="AA85" t="s">
        <v>21</v>
      </c>
      <c r="AB85" t="s">
        <v>21</v>
      </c>
      <c r="AC85" t="s">
        <v>21</v>
      </c>
      <c r="AD85" t="s">
        <v>21</v>
      </c>
      <c r="AE85" t="s">
        <v>21</v>
      </c>
      <c r="AF85" t="s">
        <v>21</v>
      </c>
      <c r="AG85" t="s">
        <v>21</v>
      </c>
      <c r="AH85" t="s">
        <v>21</v>
      </c>
      <c r="AI85" t="s">
        <v>21</v>
      </c>
      <c r="AJ85" t="s">
        <v>21</v>
      </c>
      <c r="AK85" t="s">
        <v>21</v>
      </c>
      <c r="AL85">
        <v>0.01</v>
      </c>
      <c r="AM85">
        <v>0.01</v>
      </c>
      <c r="AN85" t="s">
        <v>22</v>
      </c>
      <c r="AO85" t="s">
        <v>21</v>
      </c>
      <c r="AP85" t="s">
        <v>21</v>
      </c>
      <c r="AQ85" t="s">
        <v>21</v>
      </c>
      <c r="AR85" t="s">
        <v>21</v>
      </c>
      <c r="AV85">
        <f t="shared" si="10"/>
        <v>2.327</v>
      </c>
      <c r="AW85">
        <f t="shared" si="11"/>
        <v>2.3170000000000002</v>
      </c>
      <c r="AX85" s="11">
        <f t="shared" si="12"/>
        <v>0.99570262140094556</v>
      </c>
      <c r="BA85">
        <f t="shared" si="13"/>
        <v>0</v>
      </c>
      <c r="BB85">
        <f t="shared" si="14"/>
        <v>0</v>
      </c>
      <c r="BC85">
        <f t="shared" si="15"/>
        <v>0</v>
      </c>
      <c r="BD85">
        <f t="shared" si="16"/>
        <v>0</v>
      </c>
      <c r="BE85">
        <f t="shared" si="17"/>
        <v>0</v>
      </c>
      <c r="BF85">
        <f t="shared" si="18"/>
        <v>0</v>
      </c>
      <c r="BJ85" t="str">
        <f t="shared" si="19"/>
        <v/>
      </c>
      <c r="BK85">
        <f>VLOOKUP(B85,Kraftvärmeprod!$B$1:$BH$549,MATCH($BA$1,Kraftvärmeprod!$B$1:$CC$1,0),FALSE)</f>
        <v>0</v>
      </c>
    </row>
    <row r="86" spans="1:63" ht="15" customHeight="1">
      <c r="A86" s="2" t="s">
        <v>139</v>
      </c>
      <c r="B86" s="2" t="s">
        <v>140</v>
      </c>
      <c r="C86">
        <v>2020</v>
      </c>
      <c r="D86">
        <v>12.551</v>
      </c>
      <c r="E86">
        <v>12.551</v>
      </c>
      <c r="F86" t="s">
        <v>21</v>
      </c>
      <c r="G86">
        <v>3.36</v>
      </c>
      <c r="H86" t="s">
        <v>21</v>
      </c>
      <c r="I86" t="s">
        <v>21</v>
      </c>
      <c r="J86" t="s">
        <v>21</v>
      </c>
      <c r="K86" t="s">
        <v>21</v>
      </c>
      <c r="L86" t="s">
        <v>21</v>
      </c>
      <c r="M86" t="s">
        <v>22</v>
      </c>
      <c r="N86">
        <v>9.1910000000000007</v>
      </c>
      <c r="O86" t="s">
        <v>21</v>
      </c>
      <c r="P86" t="s">
        <v>21</v>
      </c>
      <c r="Q86" t="s">
        <v>21</v>
      </c>
      <c r="R86" t="s">
        <v>21</v>
      </c>
      <c r="S86" t="s">
        <v>21</v>
      </c>
      <c r="T86" t="s">
        <v>21</v>
      </c>
      <c r="U86" t="s">
        <v>21</v>
      </c>
      <c r="V86" t="s">
        <v>21</v>
      </c>
      <c r="W86" t="s">
        <v>21</v>
      </c>
      <c r="X86" t="s">
        <v>21</v>
      </c>
      <c r="Y86" t="s">
        <v>21</v>
      </c>
      <c r="Z86" t="s">
        <v>21</v>
      </c>
      <c r="AA86" t="s">
        <v>21</v>
      </c>
      <c r="AB86" t="s">
        <v>21</v>
      </c>
      <c r="AC86" t="s">
        <v>21</v>
      </c>
      <c r="AD86" t="s">
        <v>21</v>
      </c>
      <c r="AE86" t="s">
        <v>21</v>
      </c>
      <c r="AF86" t="s">
        <v>21</v>
      </c>
      <c r="AG86" t="s">
        <v>21</v>
      </c>
      <c r="AH86" t="s">
        <v>21</v>
      </c>
      <c r="AI86" t="s">
        <v>21</v>
      </c>
      <c r="AJ86" t="s">
        <v>21</v>
      </c>
      <c r="AK86" t="s">
        <v>21</v>
      </c>
      <c r="AL86" t="s">
        <v>21</v>
      </c>
      <c r="AM86" t="s">
        <v>21</v>
      </c>
      <c r="AN86" t="s">
        <v>22</v>
      </c>
      <c r="AO86" t="s">
        <v>21</v>
      </c>
      <c r="AP86" t="s">
        <v>21</v>
      </c>
      <c r="AQ86" t="s">
        <v>21</v>
      </c>
      <c r="AR86" t="s">
        <v>21</v>
      </c>
      <c r="AV86">
        <f t="shared" si="10"/>
        <v>12.551</v>
      </c>
      <c r="AW86">
        <f t="shared" si="11"/>
        <v>12.551</v>
      </c>
      <c r="AX86" s="11">
        <f t="shared" si="12"/>
        <v>1</v>
      </c>
      <c r="BA86">
        <f t="shared" si="13"/>
        <v>0</v>
      </c>
      <c r="BB86">
        <f t="shared" si="14"/>
        <v>0</v>
      </c>
      <c r="BC86">
        <f t="shared" si="15"/>
        <v>0</v>
      </c>
      <c r="BD86">
        <f t="shared" si="16"/>
        <v>0</v>
      </c>
      <c r="BE86">
        <f t="shared" si="17"/>
        <v>0</v>
      </c>
      <c r="BF86">
        <f t="shared" si="18"/>
        <v>0</v>
      </c>
      <c r="BJ86" t="str">
        <f t="shared" si="19"/>
        <v/>
      </c>
      <c r="BK86">
        <f>VLOOKUP(B86,Kraftvärmeprod!$B$1:$BH$549,MATCH($BA$1,Kraftvärmeprod!$B$1:$CC$1,0),FALSE)</f>
        <v>0</v>
      </c>
    </row>
    <row r="87" spans="1:63" ht="15" customHeight="1">
      <c r="A87" s="2" t="s">
        <v>139</v>
      </c>
      <c r="B87" s="2" t="s">
        <v>141</v>
      </c>
      <c r="C87">
        <v>2020</v>
      </c>
      <c r="D87">
        <v>0.19900000000000001</v>
      </c>
      <c r="E87">
        <v>0.19900000000000001</v>
      </c>
      <c r="F87" t="s">
        <v>21</v>
      </c>
      <c r="G87">
        <v>0.19900000000000001</v>
      </c>
      <c r="H87" t="s">
        <v>21</v>
      </c>
      <c r="I87" t="s">
        <v>21</v>
      </c>
      <c r="J87" t="s">
        <v>21</v>
      </c>
      <c r="K87" t="s">
        <v>21</v>
      </c>
      <c r="L87" t="s">
        <v>21</v>
      </c>
      <c r="M87" t="s">
        <v>22</v>
      </c>
      <c r="N87" t="s">
        <v>21</v>
      </c>
      <c r="O87" t="s">
        <v>21</v>
      </c>
      <c r="P87" t="s">
        <v>21</v>
      </c>
      <c r="Q87" t="s">
        <v>21</v>
      </c>
      <c r="R87" t="s">
        <v>21</v>
      </c>
      <c r="S87" t="s">
        <v>21</v>
      </c>
      <c r="T87" t="s">
        <v>21</v>
      </c>
      <c r="U87" t="s">
        <v>21</v>
      </c>
      <c r="V87" t="s">
        <v>21</v>
      </c>
      <c r="W87" t="s">
        <v>21</v>
      </c>
      <c r="X87" t="s">
        <v>21</v>
      </c>
      <c r="Y87" t="s">
        <v>21</v>
      </c>
      <c r="Z87" t="s">
        <v>21</v>
      </c>
      <c r="AA87" t="s">
        <v>21</v>
      </c>
      <c r="AB87" t="s">
        <v>21</v>
      </c>
      <c r="AC87" t="s">
        <v>21</v>
      </c>
      <c r="AD87" t="s">
        <v>21</v>
      </c>
      <c r="AE87" t="s">
        <v>21</v>
      </c>
      <c r="AF87" t="s">
        <v>21</v>
      </c>
      <c r="AG87" t="s">
        <v>21</v>
      </c>
      <c r="AH87" t="s">
        <v>21</v>
      </c>
      <c r="AI87" t="s">
        <v>21</v>
      </c>
      <c r="AJ87" t="s">
        <v>21</v>
      </c>
      <c r="AK87" t="s">
        <v>21</v>
      </c>
      <c r="AL87" t="s">
        <v>21</v>
      </c>
      <c r="AM87" t="s">
        <v>21</v>
      </c>
      <c r="AN87" t="s">
        <v>22</v>
      </c>
      <c r="AO87" t="s">
        <v>21</v>
      </c>
      <c r="AP87" t="s">
        <v>21</v>
      </c>
      <c r="AQ87" t="s">
        <v>21</v>
      </c>
      <c r="AR87" t="s">
        <v>21</v>
      </c>
      <c r="AV87">
        <f t="shared" si="10"/>
        <v>0.19900000000000001</v>
      </c>
      <c r="AW87">
        <f t="shared" si="11"/>
        <v>0.19900000000000001</v>
      </c>
      <c r="AX87" s="11">
        <f t="shared" si="12"/>
        <v>1</v>
      </c>
      <c r="BA87">
        <f t="shared" si="13"/>
        <v>0</v>
      </c>
      <c r="BB87">
        <f t="shared" si="14"/>
        <v>0</v>
      </c>
      <c r="BC87">
        <f t="shared" si="15"/>
        <v>0</v>
      </c>
      <c r="BD87">
        <f t="shared" si="16"/>
        <v>0</v>
      </c>
      <c r="BE87">
        <f t="shared" si="17"/>
        <v>0</v>
      </c>
      <c r="BF87">
        <f t="shared" si="18"/>
        <v>0</v>
      </c>
      <c r="BJ87" t="str">
        <f t="shared" si="19"/>
        <v/>
      </c>
      <c r="BK87">
        <f>VLOOKUP(B87,Kraftvärmeprod!$B$1:$BH$549,MATCH($BA$1,Kraftvärmeprod!$B$1:$CC$1,0),FALSE)</f>
        <v>0</v>
      </c>
    </row>
    <row r="88" spans="1:63" ht="15" customHeight="1">
      <c r="A88" s="2" t="s">
        <v>139</v>
      </c>
      <c r="B88" s="2" t="s">
        <v>142</v>
      </c>
      <c r="C88">
        <v>2020</v>
      </c>
      <c r="D88">
        <v>8.0169999999999995</v>
      </c>
      <c r="E88">
        <v>8.016</v>
      </c>
      <c r="F88" t="s">
        <v>21</v>
      </c>
      <c r="G88">
        <v>0.1</v>
      </c>
      <c r="H88" t="s">
        <v>21</v>
      </c>
      <c r="I88" t="s">
        <v>21</v>
      </c>
      <c r="J88" t="s">
        <v>21</v>
      </c>
      <c r="K88" t="s">
        <v>21</v>
      </c>
      <c r="L88" t="s">
        <v>21</v>
      </c>
      <c r="M88" t="s">
        <v>22</v>
      </c>
      <c r="N88" t="s">
        <v>21</v>
      </c>
      <c r="O88" t="s">
        <v>21</v>
      </c>
      <c r="P88" t="s">
        <v>21</v>
      </c>
      <c r="Q88" t="s">
        <v>21</v>
      </c>
      <c r="R88" t="s">
        <v>21</v>
      </c>
      <c r="S88" t="s">
        <v>21</v>
      </c>
      <c r="T88" t="s">
        <v>21</v>
      </c>
      <c r="U88" t="s">
        <v>21</v>
      </c>
      <c r="V88" t="s">
        <v>21</v>
      </c>
      <c r="W88" t="s">
        <v>21</v>
      </c>
      <c r="X88" t="s">
        <v>21</v>
      </c>
      <c r="Y88" t="s">
        <v>21</v>
      </c>
      <c r="Z88">
        <v>7.9160000000000004</v>
      </c>
      <c r="AA88" t="s">
        <v>21</v>
      </c>
      <c r="AB88" t="s">
        <v>21</v>
      </c>
      <c r="AC88" t="s">
        <v>21</v>
      </c>
      <c r="AD88" t="s">
        <v>21</v>
      </c>
      <c r="AE88" t="s">
        <v>21</v>
      </c>
      <c r="AF88" t="s">
        <v>21</v>
      </c>
      <c r="AG88" t="s">
        <v>21</v>
      </c>
      <c r="AH88" t="s">
        <v>21</v>
      </c>
      <c r="AI88" t="s">
        <v>21</v>
      </c>
      <c r="AJ88" t="s">
        <v>21</v>
      </c>
      <c r="AK88" t="s">
        <v>21</v>
      </c>
      <c r="AL88" t="s">
        <v>21</v>
      </c>
      <c r="AM88" t="s">
        <v>21</v>
      </c>
      <c r="AN88" t="s">
        <v>22</v>
      </c>
      <c r="AO88" t="s">
        <v>21</v>
      </c>
      <c r="AP88" t="s">
        <v>21</v>
      </c>
      <c r="AQ88" t="s">
        <v>21</v>
      </c>
      <c r="AR88" t="s">
        <v>21</v>
      </c>
      <c r="AV88">
        <f t="shared" si="10"/>
        <v>8.016</v>
      </c>
      <c r="AW88">
        <f t="shared" si="11"/>
        <v>8.0169999999999995</v>
      </c>
      <c r="AX88" s="11">
        <f t="shared" si="12"/>
        <v>1.0001247504990018</v>
      </c>
      <c r="BA88">
        <f t="shared" si="13"/>
        <v>0</v>
      </c>
      <c r="BB88">
        <f t="shared" si="14"/>
        <v>0</v>
      </c>
      <c r="BC88">
        <f t="shared" si="15"/>
        <v>0</v>
      </c>
      <c r="BD88">
        <f t="shared" si="16"/>
        <v>0</v>
      </c>
      <c r="BE88">
        <f t="shared" si="17"/>
        <v>0</v>
      </c>
      <c r="BF88">
        <f t="shared" si="18"/>
        <v>0</v>
      </c>
      <c r="BJ88" t="str">
        <f t="shared" si="19"/>
        <v/>
      </c>
      <c r="BK88">
        <f>VLOOKUP(B88,Kraftvärmeprod!$B$1:$BH$549,MATCH($BA$1,Kraftvärmeprod!$B$1:$CC$1,0),FALSE)</f>
        <v>0</v>
      </c>
    </row>
    <row r="89" spans="1:63" ht="15" customHeight="1">
      <c r="A89" s="2" t="s">
        <v>139</v>
      </c>
      <c r="B89" s="2" t="s">
        <v>143</v>
      </c>
      <c r="C89">
        <v>2020</v>
      </c>
      <c r="D89">
        <v>177.249</v>
      </c>
      <c r="E89">
        <v>202.643</v>
      </c>
      <c r="F89" t="s">
        <v>21</v>
      </c>
      <c r="G89">
        <v>2.8000000000000001E-2</v>
      </c>
      <c r="H89" t="s">
        <v>21</v>
      </c>
      <c r="I89" t="s">
        <v>21</v>
      </c>
      <c r="J89" t="s">
        <v>21</v>
      </c>
      <c r="K89" t="s">
        <v>21</v>
      </c>
      <c r="L89" t="s">
        <v>21</v>
      </c>
      <c r="M89" t="s">
        <v>22</v>
      </c>
      <c r="N89">
        <v>91.757000000000005</v>
      </c>
      <c r="O89">
        <v>49.996000000000002</v>
      </c>
      <c r="P89">
        <v>6.9720000000000004</v>
      </c>
      <c r="Q89" t="s">
        <v>21</v>
      </c>
      <c r="R89" t="s">
        <v>21</v>
      </c>
      <c r="S89" t="s">
        <v>21</v>
      </c>
      <c r="T89" t="s">
        <v>21</v>
      </c>
      <c r="U89" t="s">
        <v>21</v>
      </c>
      <c r="V89" t="s">
        <v>21</v>
      </c>
      <c r="W89" t="s">
        <v>21</v>
      </c>
      <c r="X89" t="s">
        <v>21</v>
      </c>
      <c r="Y89" t="s">
        <v>21</v>
      </c>
      <c r="Z89">
        <v>0.123</v>
      </c>
      <c r="AA89" t="s">
        <v>21</v>
      </c>
      <c r="AB89" t="s">
        <v>21</v>
      </c>
      <c r="AC89" t="s">
        <v>21</v>
      </c>
      <c r="AD89" t="s">
        <v>21</v>
      </c>
      <c r="AE89" t="s">
        <v>21</v>
      </c>
      <c r="AF89" t="s">
        <v>21</v>
      </c>
      <c r="AG89">
        <v>0.91600000000000004</v>
      </c>
      <c r="AH89">
        <v>25.628</v>
      </c>
      <c r="AI89">
        <v>27.222999999999999</v>
      </c>
      <c r="AJ89" t="s">
        <v>930</v>
      </c>
      <c r="AK89">
        <v>10.487</v>
      </c>
      <c r="AL89">
        <v>0</v>
      </c>
      <c r="AM89">
        <v>3.9E-2</v>
      </c>
      <c r="AN89" t="s">
        <v>22</v>
      </c>
      <c r="AO89">
        <v>100</v>
      </c>
      <c r="AP89" t="s">
        <v>21</v>
      </c>
      <c r="AQ89" t="s">
        <v>21</v>
      </c>
      <c r="AR89" t="s">
        <v>21</v>
      </c>
      <c r="AV89">
        <f t="shared" si="10"/>
        <v>202.643</v>
      </c>
      <c r="AW89">
        <f t="shared" si="11"/>
        <v>177.249</v>
      </c>
      <c r="AX89" s="11">
        <f t="shared" si="12"/>
        <v>0.87468602419032482</v>
      </c>
      <c r="BA89">
        <f t="shared" si="13"/>
        <v>25.628</v>
      </c>
      <c r="BB89">
        <f t="shared" si="14"/>
        <v>25.628</v>
      </c>
      <c r="BC89">
        <f t="shared" si="15"/>
        <v>0</v>
      </c>
      <c r="BD89">
        <f t="shared" si="16"/>
        <v>0</v>
      </c>
      <c r="BE89">
        <f t="shared" si="17"/>
        <v>0</v>
      </c>
      <c r="BF89">
        <f t="shared" si="18"/>
        <v>0</v>
      </c>
      <c r="BJ89" t="str">
        <f t="shared" si="19"/>
        <v/>
      </c>
      <c r="BK89">
        <f>VLOOKUP(B89,Kraftvärmeprod!$B$1:$BH$549,MATCH($BA$1,Kraftvärmeprod!$B$1:$CC$1,0),FALSE)</f>
        <v>0</v>
      </c>
    </row>
    <row r="90" spans="1:63" ht="15" customHeight="1">
      <c r="A90" s="2" t="s">
        <v>144</v>
      </c>
      <c r="B90" s="2" t="s">
        <v>145</v>
      </c>
      <c r="C90">
        <v>2020</v>
      </c>
      <c r="D90">
        <v>2.1</v>
      </c>
      <c r="E90">
        <v>2.8</v>
      </c>
      <c r="F90" t="s">
        <v>21</v>
      </c>
      <c r="G90">
        <v>1.5</v>
      </c>
      <c r="H90" t="s">
        <v>21</v>
      </c>
      <c r="I90">
        <v>0</v>
      </c>
      <c r="J90" t="s">
        <v>21</v>
      </c>
      <c r="K90" t="s">
        <v>21</v>
      </c>
      <c r="L90" t="s">
        <v>21</v>
      </c>
      <c r="M90" t="s">
        <v>22</v>
      </c>
      <c r="N90" t="s">
        <v>21</v>
      </c>
      <c r="O90" t="s">
        <v>21</v>
      </c>
      <c r="P90" t="s">
        <v>21</v>
      </c>
      <c r="Q90" t="s">
        <v>21</v>
      </c>
      <c r="R90" t="s">
        <v>21</v>
      </c>
      <c r="S90" t="s">
        <v>21</v>
      </c>
      <c r="T90" t="s">
        <v>21</v>
      </c>
      <c r="U90">
        <v>1.3</v>
      </c>
      <c r="V90" t="s">
        <v>21</v>
      </c>
      <c r="W90" t="s">
        <v>21</v>
      </c>
      <c r="X90" t="s">
        <v>21</v>
      </c>
      <c r="Y90" t="s">
        <v>21</v>
      </c>
      <c r="Z90" t="s">
        <v>21</v>
      </c>
      <c r="AA90" t="s">
        <v>21</v>
      </c>
      <c r="AB90" t="s">
        <v>21</v>
      </c>
      <c r="AC90" t="s">
        <v>21</v>
      </c>
      <c r="AD90" t="s">
        <v>21</v>
      </c>
      <c r="AE90" t="s">
        <v>927</v>
      </c>
      <c r="AF90" t="s">
        <v>21</v>
      </c>
      <c r="AG90" t="s">
        <v>21</v>
      </c>
      <c r="AH90" t="s">
        <v>21</v>
      </c>
      <c r="AI90" t="s">
        <v>21</v>
      </c>
      <c r="AJ90" t="s">
        <v>21</v>
      </c>
      <c r="AK90" t="s">
        <v>21</v>
      </c>
      <c r="AL90" t="s">
        <v>21</v>
      </c>
      <c r="AM90" t="s">
        <v>21</v>
      </c>
      <c r="AN90" t="s">
        <v>22</v>
      </c>
      <c r="AO90" t="s">
        <v>21</v>
      </c>
      <c r="AP90" t="s">
        <v>21</v>
      </c>
      <c r="AQ90" t="s">
        <v>21</v>
      </c>
      <c r="AR90" t="s">
        <v>21</v>
      </c>
      <c r="AV90">
        <f t="shared" si="10"/>
        <v>2.8</v>
      </c>
      <c r="AW90">
        <f t="shared" si="11"/>
        <v>2.1</v>
      </c>
      <c r="AX90" s="11">
        <f t="shared" si="12"/>
        <v>0.75000000000000011</v>
      </c>
      <c r="BA90">
        <f t="shared" si="13"/>
        <v>0</v>
      </c>
      <c r="BB90">
        <f t="shared" si="14"/>
        <v>0</v>
      </c>
      <c r="BC90">
        <f t="shared" si="15"/>
        <v>0</v>
      </c>
      <c r="BD90">
        <f t="shared" si="16"/>
        <v>0</v>
      </c>
      <c r="BE90">
        <f t="shared" si="17"/>
        <v>0</v>
      </c>
      <c r="BF90">
        <f t="shared" si="18"/>
        <v>0</v>
      </c>
      <c r="BJ90" t="str">
        <f t="shared" si="19"/>
        <v/>
      </c>
      <c r="BK90">
        <f>VLOOKUP(B90,Kraftvärmeprod!$B$1:$BH$549,MATCH($BA$1,Kraftvärmeprod!$B$1:$CC$1,0),FALSE)</f>
        <v>21</v>
      </c>
    </row>
    <row r="91" spans="1:63" ht="15" customHeight="1">
      <c r="A91" s="2" t="s">
        <v>146</v>
      </c>
      <c r="B91" s="2" t="s">
        <v>147</v>
      </c>
      <c r="C91">
        <v>2020</v>
      </c>
      <c r="D91">
        <v>1.9510000000000001</v>
      </c>
      <c r="E91">
        <v>1.3779999999999999</v>
      </c>
      <c r="F91" t="s">
        <v>21</v>
      </c>
      <c r="G91" t="s">
        <v>21</v>
      </c>
      <c r="H91" t="s">
        <v>21</v>
      </c>
      <c r="I91" t="s">
        <v>21</v>
      </c>
      <c r="J91" t="s">
        <v>21</v>
      </c>
      <c r="K91" t="s">
        <v>21</v>
      </c>
      <c r="L91" t="s">
        <v>21</v>
      </c>
      <c r="M91" t="s">
        <v>22</v>
      </c>
      <c r="N91" t="s">
        <v>21</v>
      </c>
      <c r="O91" t="s">
        <v>21</v>
      </c>
      <c r="P91" t="s">
        <v>21</v>
      </c>
      <c r="Q91" t="s">
        <v>21</v>
      </c>
      <c r="R91" t="s">
        <v>21</v>
      </c>
      <c r="S91" t="s">
        <v>21</v>
      </c>
      <c r="T91" t="s">
        <v>21</v>
      </c>
      <c r="U91" t="s">
        <v>21</v>
      </c>
      <c r="V91" t="s">
        <v>21</v>
      </c>
      <c r="W91" t="s">
        <v>21</v>
      </c>
      <c r="X91" t="s">
        <v>21</v>
      </c>
      <c r="Y91" t="s">
        <v>21</v>
      </c>
      <c r="Z91">
        <v>1.3779999999999999</v>
      </c>
      <c r="AA91" t="s">
        <v>21</v>
      </c>
      <c r="AB91" t="s">
        <v>21</v>
      </c>
      <c r="AC91" t="s">
        <v>21</v>
      </c>
      <c r="AD91" t="s">
        <v>21</v>
      </c>
      <c r="AE91" t="s">
        <v>21</v>
      </c>
      <c r="AF91" t="s">
        <v>21</v>
      </c>
      <c r="AG91" t="s">
        <v>21</v>
      </c>
      <c r="AH91" t="s">
        <v>21</v>
      </c>
      <c r="AI91" t="s">
        <v>21</v>
      </c>
      <c r="AJ91" t="s">
        <v>21</v>
      </c>
      <c r="AK91" t="s">
        <v>21</v>
      </c>
      <c r="AL91" t="s">
        <v>21</v>
      </c>
      <c r="AM91" t="s">
        <v>21</v>
      </c>
      <c r="AN91" t="s">
        <v>22</v>
      </c>
      <c r="AO91" t="s">
        <v>21</v>
      </c>
      <c r="AP91" t="s">
        <v>21</v>
      </c>
      <c r="AQ91" t="s">
        <v>21</v>
      </c>
      <c r="AR91" t="s">
        <v>21</v>
      </c>
      <c r="AV91">
        <f t="shared" si="10"/>
        <v>1.3779999999999999</v>
      </c>
      <c r="AW91">
        <f t="shared" si="11"/>
        <v>1.9510000000000001</v>
      </c>
      <c r="AX91" s="11">
        <f t="shared" si="12"/>
        <v>1.4158200290275764</v>
      </c>
      <c r="BA91">
        <f t="shared" si="13"/>
        <v>0</v>
      </c>
      <c r="BB91">
        <f t="shared" si="14"/>
        <v>0</v>
      </c>
      <c r="BC91">
        <f t="shared" si="15"/>
        <v>0</v>
      </c>
      <c r="BD91">
        <f t="shared" si="16"/>
        <v>0</v>
      </c>
      <c r="BE91">
        <f t="shared" si="17"/>
        <v>0</v>
      </c>
      <c r="BF91">
        <f t="shared" si="18"/>
        <v>0</v>
      </c>
      <c r="BJ91" t="str">
        <f t="shared" si="19"/>
        <v/>
      </c>
      <c r="BK91">
        <f>VLOOKUP(B91,Kraftvärmeprod!$B$1:$BH$549,MATCH($BA$1,Kraftvärmeprod!$B$1:$CC$1,0),FALSE)</f>
        <v>44.2</v>
      </c>
    </row>
    <row r="92" spans="1:63" ht="15" customHeight="1">
      <c r="A92" s="2" t="s">
        <v>148</v>
      </c>
      <c r="B92" s="2" t="s">
        <v>149</v>
      </c>
      <c r="C92">
        <v>2020</v>
      </c>
      <c r="D92" t="s">
        <v>21</v>
      </c>
      <c r="E92" t="s">
        <v>21</v>
      </c>
      <c r="F92" t="s">
        <v>21</v>
      </c>
      <c r="G92" t="s">
        <v>21</v>
      </c>
      <c r="H92" t="s">
        <v>21</v>
      </c>
      <c r="I92" t="s">
        <v>21</v>
      </c>
      <c r="J92" t="s">
        <v>21</v>
      </c>
      <c r="K92" t="s">
        <v>21</v>
      </c>
      <c r="L92" t="s">
        <v>21</v>
      </c>
      <c r="M92" t="s">
        <v>92</v>
      </c>
      <c r="N92" t="s">
        <v>21</v>
      </c>
      <c r="O92" t="s">
        <v>21</v>
      </c>
      <c r="P92" t="s">
        <v>21</v>
      </c>
      <c r="Q92" t="s">
        <v>21</v>
      </c>
      <c r="R92" t="s">
        <v>21</v>
      </c>
      <c r="S92" t="s">
        <v>21</v>
      </c>
      <c r="T92" t="s">
        <v>21</v>
      </c>
      <c r="U92" t="s">
        <v>21</v>
      </c>
      <c r="V92" t="s">
        <v>21</v>
      </c>
      <c r="W92" t="s">
        <v>21</v>
      </c>
      <c r="X92" t="s">
        <v>21</v>
      </c>
      <c r="Y92" t="s">
        <v>21</v>
      </c>
      <c r="Z92" t="s">
        <v>21</v>
      </c>
      <c r="AA92" t="s">
        <v>21</v>
      </c>
      <c r="AB92" t="s">
        <v>21</v>
      </c>
      <c r="AC92" t="s">
        <v>21</v>
      </c>
      <c r="AD92" t="s">
        <v>21</v>
      </c>
      <c r="AE92" t="s">
        <v>21</v>
      </c>
      <c r="AF92" t="s">
        <v>21</v>
      </c>
      <c r="AG92" t="s">
        <v>21</v>
      </c>
      <c r="AH92" t="s">
        <v>21</v>
      </c>
      <c r="AI92" t="s">
        <v>21</v>
      </c>
      <c r="AJ92" t="s">
        <v>21</v>
      </c>
      <c r="AK92" t="s">
        <v>21</v>
      </c>
      <c r="AL92" t="s">
        <v>21</v>
      </c>
      <c r="AM92" t="s">
        <v>21</v>
      </c>
      <c r="AN92" t="s">
        <v>92</v>
      </c>
      <c r="AO92" t="s">
        <v>21</v>
      </c>
      <c r="AP92" t="s">
        <v>21</v>
      </c>
      <c r="AQ92" t="s">
        <v>21</v>
      </c>
      <c r="AR92" t="s">
        <v>21</v>
      </c>
      <c r="AV92">
        <f t="shared" si="10"/>
        <v>0</v>
      </c>
      <c r="AW92">
        <f t="shared" si="11"/>
        <v>0</v>
      </c>
      <c r="AX92" s="11" t="str">
        <f t="shared" si="12"/>
        <v/>
      </c>
      <c r="BA92">
        <f t="shared" si="13"/>
        <v>0</v>
      </c>
      <c r="BB92">
        <f t="shared" si="14"/>
        <v>0</v>
      </c>
      <c r="BC92">
        <f t="shared" si="15"/>
        <v>0</v>
      </c>
      <c r="BD92">
        <f t="shared" si="16"/>
        <v>0</v>
      </c>
      <c r="BE92">
        <f t="shared" si="17"/>
        <v>0</v>
      </c>
      <c r="BF92">
        <f t="shared" si="18"/>
        <v>0</v>
      </c>
      <c r="BJ92" t="str">
        <f t="shared" si="19"/>
        <v/>
      </c>
      <c r="BK92">
        <f>VLOOKUP(B92,Kraftvärmeprod!$B$1:$BH$549,MATCH($BA$1,Kraftvärmeprod!$B$1:$CC$1,0),FALSE)</f>
        <v>0</v>
      </c>
    </row>
    <row r="93" spans="1:63" ht="15" customHeight="1">
      <c r="A93" s="2" t="s">
        <v>148</v>
      </c>
      <c r="B93" s="2" t="s">
        <v>150</v>
      </c>
      <c r="C93">
        <v>2020</v>
      </c>
      <c r="D93">
        <v>704.89599999999996</v>
      </c>
      <c r="E93">
        <v>1111.5092999999999</v>
      </c>
      <c r="F93" t="s">
        <v>21</v>
      </c>
      <c r="G93">
        <v>0.91900000000000004</v>
      </c>
      <c r="H93" t="s">
        <v>21</v>
      </c>
      <c r="I93">
        <v>2.762</v>
      </c>
      <c r="J93">
        <v>8.9300000000000004E-2</v>
      </c>
      <c r="K93" t="s">
        <v>21</v>
      </c>
      <c r="L93" t="s">
        <v>21</v>
      </c>
      <c r="M93" t="s">
        <v>92</v>
      </c>
      <c r="N93" t="s">
        <v>21</v>
      </c>
      <c r="O93" t="s">
        <v>21</v>
      </c>
      <c r="P93" t="s">
        <v>21</v>
      </c>
      <c r="Q93" t="s">
        <v>21</v>
      </c>
      <c r="R93" t="s">
        <v>21</v>
      </c>
      <c r="S93" t="s">
        <v>21</v>
      </c>
      <c r="T93" t="s">
        <v>21</v>
      </c>
      <c r="U93">
        <v>106.212</v>
      </c>
      <c r="V93" t="s">
        <v>21</v>
      </c>
      <c r="W93" t="s">
        <v>21</v>
      </c>
      <c r="X93" t="s">
        <v>21</v>
      </c>
      <c r="Y93" t="s">
        <v>21</v>
      </c>
      <c r="Z93">
        <v>3.048</v>
      </c>
      <c r="AA93" t="s">
        <v>21</v>
      </c>
      <c r="AB93" t="s">
        <v>21</v>
      </c>
      <c r="AC93" t="s">
        <v>21</v>
      </c>
      <c r="AD93" t="s">
        <v>21</v>
      </c>
      <c r="AE93" t="s">
        <v>934</v>
      </c>
      <c r="AF93">
        <v>36.770000000000003</v>
      </c>
      <c r="AG93">
        <v>32.554000000000002</v>
      </c>
      <c r="AH93">
        <v>397.24799999999999</v>
      </c>
      <c r="AI93">
        <v>568.67700000000002</v>
      </c>
      <c r="AJ93" t="s">
        <v>929</v>
      </c>
      <c r="AK93">
        <v>168.18600000000001</v>
      </c>
      <c r="AL93" t="s">
        <v>21</v>
      </c>
      <c r="AM93" t="s">
        <v>21</v>
      </c>
      <c r="AN93" t="s">
        <v>92</v>
      </c>
      <c r="AO93">
        <v>0.4</v>
      </c>
      <c r="AP93">
        <v>99.6</v>
      </c>
      <c r="AQ93" t="s">
        <v>21</v>
      </c>
      <c r="AR93" t="s">
        <v>21</v>
      </c>
      <c r="AV93">
        <f t="shared" si="10"/>
        <v>1111.5093000000002</v>
      </c>
      <c r="AW93">
        <f t="shared" si="11"/>
        <v>704.89599999999996</v>
      </c>
      <c r="AX93" s="11">
        <f t="shared" si="12"/>
        <v>0.63417912922545938</v>
      </c>
      <c r="BA93">
        <f t="shared" si="13"/>
        <v>397.24799999999999</v>
      </c>
      <c r="BB93">
        <f t="shared" si="14"/>
        <v>1.588992</v>
      </c>
      <c r="BC93">
        <f t="shared" si="15"/>
        <v>395.65900799999997</v>
      </c>
      <c r="BD93">
        <f t="shared" si="16"/>
        <v>0</v>
      </c>
      <c r="BE93">
        <f t="shared" si="17"/>
        <v>0</v>
      </c>
      <c r="BF93">
        <f t="shared" si="18"/>
        <v>0</v>
      </c>
      <c r="BJ93" t="str">
        <f t="shared" si="19"/>
        <v/>
      </c>
      <c r="BK93">
        <f>VLOOKUP(B93,Kraftvärmeprod!$B$1:$BH$549,MATCH($BA$1,Kraftvärmeprod!$B$1:$CC$1,0),FALSE)</f>
        <v>31.891999999999999</v>
      </c>
    </row>
    <row r="94" spans="1:63" ht="15" customHeight="1">
      <c r="A94" s="2" t="s">
        <v>148</v>
      </c>
      <c r="B94" s="2" t="s">
        <v>154</v>
      </c>
      <c r="C94">
        <v>2020</v>
      </c>
      <c r="D94" t="s">
        <v>21</v>
      </c>
      <c r="E94" t="s">
        <v>21</v>
      </c>
      <c r="F94" t="s">
        <v>21</v>
      </c>
      <c r="G94" t="s">
        <v>21</v>
      </c>
      <c r="H94" t="s">
        <v>21</v>
      </c>
      <c r="I94" t="s">
        <v>21</v>
      </c>
      <c r="J94" t="s">
        <v>21</v>
      </c>
      <c r="K94" t="s">
        <v>21</v>
      </c>
      <c r="L94" t="s">
        <v>21</v>
      </c>
      <c r="M94" t="s">
        <v>92</v>
      </c>
      <c r="N94" t="s">
        <v>21</v>
      </c>
      <c r="O94" t="s">
        <v>21</v>
      </c>
      <c r="P94" t="s">
        <v>21</v>
      </c>
      <c r="Q94" t="s">
        <v>21</v>
      </c>
      <c r="R94" t="s">
        <v>21</v>
      </c>
      <c r="S94" t="s">
        <v>21</v>
      </c>
      <c r="T94" t="s">
        <v>21</v>
      </c>
      <c r="U94" t="s">
        <v>21</v>
      </c>
      <c r="V94" t="s">
        <v>21</v>
      </c>
      <c r="W94" t="s">
        <v>21</v>
      </c>
      <c r="X94" t="s">
        <v>21</v>
      </c>
      <c r="Y94" t="s">
        <v>21</v>
      </c>
      <c r="Z94" t="s">
        <v>21</v>
      </c>
      <c r="AA94" t="s">
        <v>21</v>
      </c>
      <c r="AB94" t="s">
        <v>21</v>
      </c>
      <c r="AC94" t="s">
        <v>21</v>
      </c>
      <c r="AD94" t="s">
        <v>21</v>
      </c>
      <c r="AE94" t="s">
        <v>927</v>
      </c>
      <c r="AF94" t="s">
        <v>21</v>
      </c>
      <c r="AG94" t="s">
        <v>21</v>
      </c>
      <c r="AH94" t="s">
        <v>21</v>
      </c>
      <c r="AI94" t="s">
        <v>21</v>
      </c>
      <c r="AJ94" t="s">
        <v>929</v>
      </c>
      <c r="AK94" t="s">
        <v>21</v>
      </c>
      <c r="AL94" t="s">
        <v>21</v>
      </c>
      <c r="AM94" t="s">
        <v>21</v>
      </c>
      <c r="AN94" t="s">
        <v>92</v>
      </c>
      <c r="AO94" t="s">
        <v>21</v>
      </c>
      <c r="AP94" t="s">
        <v>21</v>
      </c>
      <c r="AQ94" t="s">
        <v>21</v>
      </c>
      <c r="AR94" t="s">
        <v>21</v>
      </c>
      <c r="AV94">
        <f t="shared" si="10"/>
        <v>0</v>
      </c>
      <c r="AW94">
        <f t="shared" si="11"/>
        <v>0</v>
      </c>
      <c r="AX94" s="11" t="str">
        <f t="shared" si="12"/>
        <v/>
      </c>
      <c r="BA94">
        <f t="shared" si="13"/>
        <v>0</v>
      </c>
      <c r="BB94">
        <f t="shared" si="14"/>
        <v>0</v>
      </c>
      <c r="BC94">
        <f t="shared" si="15"/>
        <v>0</v>
      </c>
      <c r="BD94">
        <f t="shared" si="16"/>
        <v>0</v>
      </c>
      <c r="BE94">
        <f t="shared" si="17"/>
        <v>0</v>
      </c>
      <c r="BF94">
        <f t="shared" si="18"/>
        <v>0</v>
      </c>
      <c r="BJ94" t="str">
        <f t="shared" si="19"/>
        <v/>
      </c>
      <c r="BK94">
        <f>VLOOKUP(B94,Kraftvärmeprod!$B$1:$BH$549,MATCH($BA$1,Kraftvärmeprod!$B$1:$CC$1,0),FALSE)</f>
        <v>39.936999999999998</v>
      </c>
    </row>
    <row r="95" spans="1:63" ht="15" customHeight="1">
      <c r="A95" s="2" t="s">
        <v>148</v>
      </c>
      <c r="B95" s="2" t="s">
        <v>148</v>
      </c>
      <c r="C95">
        <v>2020</v>
      </c>
      <c r="D95" t="s">
        <v>21</v>
      </c>
      <c r="E95" t="s">
        <v>21</v>
      </c>
      <c r="F95" t="s">
        <v>21</v>
      </c>
      <c r="G95" t="s">
        <v>21</v>
      </c>
      <c r="H95" t="s">
        <v>21</v>
      </c>
      <c r="I95" t="s">
        <v>21</v>
      </c>
      <c r="J95" t="s">
        <v>21</v>
      </c>
      <c r="K95" t="s">
        <v>21</v>
      </c>
      <c r="L95" t="s">
        <v>21</v>
      </c>
      <c r="M95" t="s">
        <v>92</v>
      </c>
      <c r="N95" t="s">
        <v>21</v>
      </c>
      <c r="O95" t="s">
        <v>21</v>
      </c>
      <c r="P95" t="s">
        <v>21</v>
      </c>
      <c r="Q95" t="s">
        <v>21</v>
      </c>
      <c r="R95" t="s">
        <v>21</v>
      </c>
      <c r="S95" t="s">
        <v>21</v>
      </c>
      <c r="T95" t="s">
        <v>21</v>
      </c>
      <c r="U95" t="s">
        <v>21</v>
      </c>
      <c r="V95" t="s">
        <v>21</v>
      </c>
      <c r="W95" t="s">
        <v>21</v>
      </c>
      <c r="X95" t="s">
        <v>21</v>
      </c>
      <c r="Y95" t="s">
        <v>21</v>
      </c>
      <c r="Z95" t="s">
        <v>21</v>
      </c>
      <c r="AA95" t="s">
        <v>21</v>
      </c>
      <c r="AB95" t="s">
        <v>21</v>
      </c>
      <c r="AC95" t="s">
        <v>21</v>
      </c>
      <c r="AD95" t="s">
        <v>21</v>
      </c>
      <c r="AE95" t="s">
        <v>21</v>
      </c>
      <c r="AF95" t="s">
        <v>21</v>
      </c>
      <c r="AG95" t="s">
        <v>21</v>
      </c>
      <c r="AH95" t="s">
        <v>21</v>
      </c>
      <c r="AI95" t="s">
        <v>21</v>
      </c>
      <c r="AJ95" t="s">
        <v>21</v>
      </c>
      <c r="AK95" t="s">
        <v>21</v>
      </c>
      <c r="AL95" t="s">
        <v>21</v>
      </c>
      <c r="AM95" t="s">
        <v>21</v>
      </c>
      <c r="AN95" t="s">
        <v>92</v>
      </c>
      <c r="AO95" t="s">
        <v>21</v>
      </c>
      <c r="AP95" t="s">
        <v>21</v>
      </c>
      <c r="AQ95" t="s">
        <v>21</v>
      </c>
      <c r="AR95" t="s">
        <v>21</v>
      </c>
      <c r="AV95">
        <f t="shared" si="10"/>
        <v>0</v>
      </c>
      <c r="AW95">
        <f t="shared" si="11"/>
        <v>0</v>
      </c>
      <c r="AX95" s="11" t="str">
        <f t="shared" si="12"/>
        <v/>
      </c>
      <c r="BA95">
        <f t="shared" si="13"/>
        <v>0</v>
      </c>
      <c r="BB95">
        <f t="shared" si="14"/>
        <v>0</v>
      </c>
      <c r="BC95">
        <f t="shared" si="15"/>
        <v>0</v>
      </c>
      <c r="BD95">
        <f t="shared" si="16"/>
        <v>0</v>
      </c>
      <c r="BE95">
        <f t="shared" si="17"/>
        <v>0</v>
      </c>
      <c r="BF95">
        <f t="shared" si="18"/>
        <v>0</v>
      </c>
      <c r="BJ95" t="str">
        <f t="shared" si="19"/>
        <v/>
      </c>
      <c r="BK95">
        <f>VLOOKUP(B95,Kraftvärmeprod!$B$1:$BH$549,MATCH($BA$1,Kraftvärmeprod!$B$1:$CC$1,0),FALSE)</f>
        <v>0</v>
      </c>
    </row>
    <row r="96" spans="1:63" ht="15" customHeight="1">
      <c r="A96" s="2" t="s">
        <v>148</v>
      </c>
      <c r="B96" s="2" t="s">
        <v>155</v>
      </c>
      <c r="C96">
        <v>2020</v>
      </c>
      <c r="D96" t="s">
        <v>21</v>
      </c>
      <c r="E96" t="s">
        <v>21</v>
      </c>
      <c r="F96" t="s">
        <v>21</v>
      </c>
      <c r="G96" t="s">
        <v>21</v>
      </c>
      <c r="H96" t="s">
        <v>21</v>
      </c>
      <c r="I96" t="s">
        <v>21</v>
      </c>
      <c r="J96" t="s">
        <v>21</v>
      </c>
      <c r="K96" t="s">
        <v>21</v>
      </c>
      <c r="L96" t="s">
        <v>21</v>
      </c>
      <c r="M96" t="s">
        <v>92</v>
      </c>
      <c r="N96" t="s">
        <v>21</v>
      </c>
      <c r="O96" t="s">
        <v>21</v>
      </c>
      <c r="P96" t="s">
        <v>21</v>
      </c>
      <c r="Q96" t="s">
        <v>21</v>
      </c>
      <c r="R96" t="s">
        <v>21</v>
      </c>
      <c r="S96" t="s">
        <v>21</v>
      </c>
      <c r="T96" t="s">
        <v>21</v>
      </c>
      <c r="U96" t="s">
        <v>21</v>
      </c>
      <c r="V96" t="s">
        <v>21</v>
      </c>
      <c r="W96" t="s">
        <v>21</v>
      </c>
      <c r="X96" t="s">
        <v>21</v>
      </c>
      <c r="Y96" t="s">
        <v>21</v>
      </c>
      <c r="Z96" t="s">
        <v>21</v>
      </c>
      <c r="AA96" t="s">
        <v>21</v>
      </c>
      <c r="AB96" t="s">
        <v>21</v>
      </c>
      <c r="AC96" t="s">
        <v>21</v>
      </c>
      <c r="AD96" t="s">
        <v>21</v>
      </c>
      <c r="AE96" t="s">
        <v>927</v>
      </c>
      <c r="AF96" t="s">
        <v>21</v>
      </c>
      <c r="AG96" t="s">
        <v>21</v>
      </c>
      <c r="AH96" t="s">
        <v>21</v>
      </c>
      <c r="AI96" t="s">
        <v>21</v>
      </c>
      <c r="AJ96" t="s">
        <v>21</v>
      </c>
      <c r="AK96" t="s">
        <v>21</v>
      </c>
      <c r="AL96" t="s">
        <v>21</v>
      </c>
      <c r="AM96" t="s">
        <v>21</v>
      </c>
      <c r="AN96" t="s">
        <v>92</v>
      </c>
      <c r="AO96" t="s">
        <v>21</v>
      </c>
      <c r="AP96" t="s">
        <v>21</v>
      </c>
      <c r="AQ96" t="s">
        <v>21</v>
      </c>
      <c r="AR96" t="s">
        <v>21</v>
      </c>
      <c r="AV96">
        <f t="shared" si="10"/>
        <v>0</v>
      </c>
      <c r="AW96">
        <f t="shared" si="11"/>
        <v>0</v>
      </c>
      <c r="AX96" s="11" t="str">
        <f t="shared" si="12"/>
        <v/>
      </c>
      <c r="BA96">
        <f t="shared" si="13"/>
        <v>0</v>
      </c>
      <c r="BB96">
        <f t="shared" si="14"/>
        <v>0</v>
      </c>
      <c r="BC96">
        <f t="shared" si="15"/>
        <v>0</v>
      </c>
      <c r="BD96">
        <f t="shared" si="16"/>
        <v>0</v>
      </c>
      <c r="BE96">
        <f t="shared" si="17"/>
        <v>0</v>
      </c>
      <c r="BF96">
        <f t="shared" si="18"/>
        <v>0</v>
      </c>
      <c r="BJ96" t="str">
        <f t="shared" si="19"/>
        <v/>
      </c>
      <c r="BK96">
        <f>VLOOKUP(B96,Kraftvärmeprod!$B$1:$BH$549,MATCH($BA$1,Kraftvärmeprod!$B$1:$CC$1,0),FALSE)</f>
        <v>0</v>
      </c>
    </row>
    <row r="97" spans="1:63" ht="15" customHeight="1">
      <c r="A97" s="2" t="s">
        <v>148</v>
      </c>
      <c r="B97" s="2" t="s">
        <v>156</v>
      </c>
      <c r="C97">
        <v>2020</v>
      </c>
      <c r="D97" t="s">
        <v>21</v>
      </c>
      <c r="E97" t="s">
        <v>21</v>
      </c>
      <c r="F97" t="s">
        <v>21</v>
      </c>
      <c r="G97" t="s">
        <v>21</v>
      </c>
      <c r="H97" t="s">
        <v>21</v>
      </c>
      <c r="I97" t="s">
        <v>21</v>
      </c>
      <c r="J97" t="s">
        <v>21</v>
      </c>
      <c r="K97" t="s">
        <v>21</v>
      </c>
      <c r="L97" t="s">
        <v>21</v>
      </c>
      <c r="M97" t="s">
        <v>92</v>
      </c>
      <c r="N97" t="s">
        <v>21</v>
      </c>
      <c r="O97" t="s">
        <v>21</v>
      </c>
      <c r="P97" t="s">
        <v>21</v>
      </c>
      <c r="Q97" t="s">
        <v>21</v>
      </c>
      <c r="R97" t="s">
        <v>21</v>
      </c>
      <c r="S97" t="s">
        <v>21</v>
      </c>
      <c r="T97" t="s">
        <v>21</v>
      </c>
      <c r="U97" t="s">
        <v>21</v>
      </c>
      <c r="V97" t="s">
        <v>21</v>
      </c>
      <c r="W97" t="s">
        <v>21</v>
      </c>
      <c r="X97" t="s">
        <v>21</v>
      </c>
      <c r="Y97" t="s">
        <v>21</v>
      </c>
      <c r="Z97" t="s">
        <v>21</v>
      </c>
      <c r="AA97" t="s">
        <v>21</v>
      </c>
      <c r="AB97" t="s">
        <v>21</v>
      </c>
      <c r="AC97" t="s">
        <v>21</v>
      </c>
      <c r="AD97" t="s">
        <v>21</v>
      </c>
      <c r="AE97" t="s">
        <v>927</v>
      </c>
      <c r="AF97" t="s">
        <v>21</v>
      </c>
      <c r="AG97" t="s">
        <v>21</v>
      </c>
      <c r="AH97" t="s">
        <v>21</v>
      </c>
      <c r="AI97" t="s">
        <v>21</v>
      </c>
      <c r="AJ97" t="s">
        <v>21</v>
      </c>
      <c r="AK97" t="s">
        <v>21</v>
      </c>
      <c r="AL97" t="s">
        <v>21</v>
      </c>
      <c r="AM97" t="s">
        <v>21</v>
      </c>
      <c r="AN97" t="s">
        <v>92</v>
      </c>
      <c r="AO97" t="s">
        <v>21</v>
      </c>
      <c r="AP97" t="s">
        <v>21</v>
      </c>
      <c r="AQ97" t="s">
        <v>21</v>
      </c>
      <c r="AR97" t="s">
        <v>21</v>
      </c>
      <c r="AV97">
        <f t="shared" si="10"/>
        <v>0</v>
      </c>
      <c r="AW97">
        <f t="shared" si="11"/>
        <v>0</v>
      </c>
      <c r="AX97" s="11" t="str">
        <f t="shared" si="12"/>
        <v/>
      </c>
      <c r="BA97">
        <f t="shared" si="13"/>
        <v>0</v>
      </c>
      <c r="BB97">
        <f t="shared" si="14"/>
        <v>0</v>
      </c>
      <c r="BC97">
        <f t="shared" si="15"/>
        <v>0</v>
      </c>
      <c r="BD97">
        <f t="shared" si="16"/>
        <v>0</v>
      </c>
      <c r="BE97">
        <f t="shared" si="17"/>
        <v>0</v>
      </c>
      <c r="BF97">
        <f t="shared" si="18"/>
        <v>0</v>
      </c>
      <c r="BJ97" t="str">
        <f t="shared" si="19"/>
        <v/>
      </c>
      <c r="BK97">
        <f>VLOOKUP(B97,Kraftvärmeprod!$B$1:$BH$549,MATCH($BA$1,Kraftvärmeprod!$B$1:$CC$1,0),FALSE)</f>
        <v>0</v>
      </c>
    </row>
    <row r="98" spans="1:63" ht="15" customHeight="1">
      <c r="A98" s="2" t="s">
        <v>157</v>
      </c>
      <c r="B98" s="2" t="s">
        <v>158</v>
      </c>
      <c r="C98">
        <v>2020</v>
      </c>
      <c r="D98">
        <v>37.460999999999999</v>
      </c>
      <c r="E98">
        <v>152.124</v>
      </c>
      <c r="F98" t="s">
        <v>21</v>
      </c>
      <c r="G98">
        <v>5.1180000000000003</v>
      </c>
      <c r="H98" t="s">
        <v>21</v>
      </c>
      <c r="I98" t="s">
        <v>21</v>
      </c>
      <c r="J98" t="s">
        <v>21</v>
      </c>
      <c r="K98" t="s">
        <v>21</v>
      </c>
      <c r="L98" t="s">
        <v>21</v>
      </c>
      <c r="M98" t="s">
        <v>935</v>
      </c>
      <c r="N98">
        <v>121.93300000000001</v>
      </c>
      <c r="O98">
        <v>15.09</v>
      </c>
      <c r="P98" t="s">
        <v>21</v>
      </c>
      <c r="Q98" t="s">
        <v>21</v>
      </c>
      <c r="R98" t="s">
        <v>21</v>
      </c>
      <c r="S98" t="s">
        <v>21</v>
      </c>
      <c r="T98" t="s">
        <v>924</v>
      </c>
      <c r="U98" t="s">
        <v>21</v>
      </c>
      <c r="V98" t="s">
        <v>21</v>
      </c>
      <c r="W98" t="s">
        <v>21</v>
      </c>
      <c r="X98" t="s">
        <v>21</v>
      </c>
      <c r="Y98" t="s">
        <v>21</v>
      </c>
      <c r="Z98" t="s">
        <v>21</v>
      </c>
      <c r="AA98" t="s">
        <v>21</v>
      </c>
      <c r="AB98" t="s">
        <v>21</v>
      </c>
      <c r="AC98" t="s">
        <v>21</v>
      </c>
      <c r="AD98" t="s">
        <v>21</v>
      </c>
      <c r="AE98" t="s">
        <v>21</v>
      </c>
      <c r="AF98" t="s">
        <v>21</v>
      </c>
      <c r="AG98" t="s">
        <v>21</v>
      </c>
      <c r="AH98">
        <v>9.9830000000000005</v>
      </c>
      <c r="AI98" t="s">
        <v>21</v>
      </c>
      <c r="AJ98" t="s">
        <v>21</v>
      </c>
      <c r="AK98" t="s">
        <v>21</v>
      </c>
      <c r="AL98" t="s">
        <v>21</v>
      </c>
      <c r="AM98" t="s">
        <v>21</v>
      </c>
      <c r="AN98" t="s">
        <v>92</v>
      </c>
      <c r="AO98">
        <v>100</v>
      </c>
      <c r="AP98" t="s">
        <v>21</v>
      </c>
      <c r="AQ98" t="s">
        <v>21</v>
      </c>
      <c r="AR98" t="s">
        <v>21</v>
      </c>
      <c r="AV98">
        <f t="shared" si="10"/>
        <v>152.124</v>
      </c>
      <c r="AW98">
        <f t="shared" si="11"/>
        <v>37.460999999999999</v>
      </c>
      <c r="AX98" s="11">
        <f t="shared" si="12"/>
        <v>0.24625305671688885</v>
      </c>
      <c r="BA98">
        <f t="shared" si="13"/>
        <v>9.9830000000000005</v>
      </c>
      <c r="BB98">
        <f t="shared" si="14"/>
        <v>9.9830000000000005</v>
      </c>
      <c r="BC98">
        <f t="shared" si="15"/>
        <v>0</v>
      </c>
      <c r="BD98">
        <f t="shared" si="16"/>
        <v>0</v>
      </c>
      <c r="BE98">
        <f t="shared" si="17"/>
        <v>0</v>
      </c>
      <c r="BF98">
        <f t="shared" si="18"/>
        <v>0</v>
      </c>
      <c r="BJ98" t="str">
        <f t="shared" si="19"/>
        <v/>
      </c>
      <c r="BK98">
        <f>VLOOKUP(B98,Kraftvärmeprod!$B$1:$BH$549,MATCH($BA$1,Kraftvärmeprod!$B$1:$CC$1,0),FALSE)</f>
        <v>0</v>
      </c>
    </row>
    <row r="99" spans="1:63" ht="15" customHeight="1">
      <c r="A99" s="2" t="s">
        <v>157</v>
      </c>
      <c r="B99" s="2" t="s">
        <v>159</v>
      </c>
      <c r="C99">
        <v>2020</v>
      </c>
      <c r="D99">
        <v>7.016E-2</v>
      </c>
      <c r="E99">
        <v>7.016E-2</v>
      </c>
      <c r="F99" t="s">
        <v>21</v>
      </c>
      <c r="G99">
        <v>2.571E-2</v>
      </c>
      <c r="H99" t="s">
        <v>21</v>
      </c>
      <c r="I99" t="s">
        <v>21</v>
      </c>
      <c r="J99" t="s">
        <v>21</v>
      </c>
      <c r="K99" t="s">
        <v>21</v>
      </c>
      <c r="L99" t="s">
        <v>21</v>
      </c>
      <c r="M99" t="s">
        <v>92</v>
      </c>
      <c r="N99" t="s">
        <v>21</v>
      </c>
      <c r="O99" t="s">
        <v>21</v>
      </c>
      <c r="P99" t="s">
        <v>21</v>
      </c>
      <c r="Q99" t="s">
        <v>21</v>
      </c>
      <c r="R99" t="s">
        <v>21</v>
      </c>
      <c r="S99" t="s">
        <v>21</v>
      </c>
      <c r="T99" t="s">
        <v>21</v>
      </c>
      <c r="U99">
        <v>4.4450000000000003E-2</v>
      </c>
      <c r="V99" t="s">
        <v>21</v>
      </c>
      <c r="W99" t="s">
        <v>21</v>
      </c>
      <c r="X99" t="s">
        <v>21</v>
      </c>
      <c r="Y99" t="s">
        <v>21</v>
      </c>
      <c r="Z99" t="s">
        <v>21</v>
      </c>
      <c r="AA99" t="s">
        <v>21</v>
      </c>
      <c r="AB99" t="s">
        <v>21</v>
      </c>
      <c r="AC99" t="s">
        <v>21</v>
      </c>
      <c r="AD99" t="s">
        <v>21</v>
      </c>
      <c r="AE99" t="s">
        <v>21</v>
      </c>
      <c r="AF99" t="s">
        <v>21</v>
      </c>
      <c r="AG99" t="s">
        <v>21</v>
      </c>
      <c r="AH99" t="s">
        <v>21</v>
      </c>
      <c r="AI99" t="s">
        <v>21</v>
      </c>
      <c r="AJ99" t="s">
        <v>21</v>
      </c>
      <c r="AK99" t="s">
        <v>21</v>
      </c>
      <c r="AL99" t="s">
        <v>21</v>
      </c>
      <c r="AM99" t="s">
        <v>21</v>
      </c>
      <c r="AN99" t="s">
        <v>92</v>
      </c>
      <c r="AO99" t="s">
        <v>21</v>
      </c>
      <c r="AP99" t="s">
        <v>21</v>
      </c>
      <c r="AQ99" t="s">
        <v>21</v>
      </c>
      <c r="AR99" t="s">
        <v>21</v>
      </c>
      <c r="AV99">
        <f t="shared" si="10"/>
        <v>7.016E-2</v>
      </c>
      <c r="AW99">
        <f t="shared" si="11"/>
        <v>7.016E-2</v>
      </c>
      <c r="AX99" s="11">
        <f t="shared" si="12"/>
        <v>1</v>
      </c>
      <c r="BA99">
        <f t="shared" si="13"/>
        <v>0</v>
      </c>
      <c r="BB99">
        <f t="shared" si="14"/>
        <v>0</v>
      </c>
      <c r="BC99">
        <f t="shared" si="15"/>
        <v>0</v>
      </c>
      <c r="BD99">
        <f t="shared" si="16"/>
        <v>0</v>
      </c>
      <c r="BE99">
        <f t="shared" si="17"/>
        <v>0</v>
      </c>
      <c r="BF99">
        <f t="shared" si="18"/>
        <v>0</v>
      </c>
      <c r="BJ99" t="str">
        <f t="shared" si="19"/>
        <v/>
      </c>
      <c r="BK99">
        <f>VLOOKUP(B99,Kraftvärmeprod!$B$1:$BH$549,MATCH($BA$1,Kraftvärmeprod!$B$1:$CC$1,0),FALSE)</f>
        <v>0</v>
      </c>
    </row>
    <row r="100" spans="1:63" ht="15" customHeight="1">
      <c r="A100" s="2" t="s">
        <v>160</v>
      </c>
      <c r="B100" s="2" t="s">
        <v>161</v>
      </c>
      <c r="C100">
        <v>2020</v>
      </c>
      <c r="D100" t="s">
        <v>22</v>
      </c>
      <c r="E100" t="s">
        <v>22</v>
      </c>
      <c r="F100" t="s">
        <v>22</v>
      </c>
      <c r="G100" t="s">
        <v>22</v>
      </c>
      <c r="H100" t="s">
        <v>22</v>
      </c>
      <c r="I100" t="s">
        <v>22</v>
      </c>
      <c r="J100" t="s">
        <v>22</v>
      </c>
      <c r="K100" t="s">
        <v>22</v>
      </c>
      <c r="L100" t="s">
        <v>22</v>
      </c>
      <c r="M100" t="s">
        <v>22</v>
      </c>
      <c r="N100" t="s">
        <v>22</v>
      </c>
      <c r="O100" t="s">
        <v>22</v>
      </c>
      <c r="P100" t="s">
        <v>22</v>
      </c>
      <c r="Q100" t="s">
        <v>22</v>
      </c>
      <c r="R100" t="s">
        <v>22</v>
      </c>
      <c r="S100" t="s">
        <v>22</v>
      </c>
      <c r="T100" t="s">
        <v>22</v>
      </c>
      <c r="U100" t="s">
        <v>22</v>
      </c>
      <c r="V100" t="s">
        <v>22</v>
      </c>
      <c r="W100" t="s">
        <v>22</v>
      </c>
      <c r="X100" t="s">
        <v>22</v>
      </c>
      <c r="Y100" t="s">
        <v>22</v>
      </c>
      <c r="Z100" t="s">
        <v>22</v>
      </c>
      <c r="AA100" t="s">
        <v>22</v>
      </c>
      <c r="AB100" t="s">
        <v>22</v>
      </c>
      <c r="AC100" t="s">
        <v>22</v>
      </c>
      <c r="AD100" t="s">
        <v>22</v>
      </c>
      <c r="AE100" t="s">
        <v>22</v>
      </c>
      <c r="AF100" t="s">
        <v>22</v>
      </c>
      <c r="AG100" t="s">
        <v>22</v>
      </c>
      <c r="AH100" t="s">
        <v>22</v>
      </c>
      <c r="AI100" t="s">
        <v>22</v>
      </c>
      <c r="AJ100" t="s">
        <v>22</v>
      </c>
      <c r="AK100" t="s">
        <v>22</v>
      </c>
      <c r="AL100" t="s">
        <v>22</v>
      </c>
      <c r="AM100" t="s">
        <v>22</v>
      </c>
      <c r="AN100" t="s">
        <v>22</v>
      </c>
      <c r="AO100" t="s">
        <v>22</v>
      </c>
      <c r="AP100" t="s">
        <v>22</v>
      </c>
      <c r="AQ100" t="s">
        <v>22</v>
      </c>
      <c r="AR100" t="s">
        <v>22</v>
      </c>
      <c r="AV100">
        <f t="shared" si="10"/>
        <v>0</v>
      </c>
      <c r="AW100">
        <f t="shared" si="11"/>
        <v>0</v>
      </c>
      <c r="AX100" s="11" t="str">
        <f t="shared" si="12"/>
        <v/>
      </c>
      <c r="BA100">
        <f t="shared" si="13"/>
        <v>0</v>
      </c>
      <c r="BB100">
        <f t="shared" si="14"/>
        <v>0</v>
      </c>
      <c r="BC100">
        <f t="shared" si="15"/>
        <v>0</v>
      </c>
      <c r="BD100">
        <f t="shared" si="16"/>
        <v>0</v>
      </c>
      <c r="BE100">
        <f t="shared" si="17"/>
        <v>0</v>
      </c>
      <c r="BF100">
        <f t="shared" si="18"/>
        <v>0</v>
      </c>
      <c r="BJ100" t="str">
        <f t="shared" si="19"/>
        <v/>
      </c>
      <c r="BK100">
        <f>VLOOKUP(B100,Kraftvärmeprod!$B$1:$BH$549,MATCH($BA$1,Kraftvärmeprod!$B$1:$CC$1,0),FALSE)</f>
        <v>0</v>
      </c>
    </row>
    <row r="101" spans="1:63" ht="15" customHeight="1">
      <c r="A101" s="2" t="s">
        <v>160</v>
      </c>
      <c r="B101" s="2" t="s">
        <v>162</v>
      </c>
      <c r="C101">
        <v>2020</v>
      </c>
      <c r="D101" t="s">
        <v>22</v>
      </c>
      <c r="E101" t="s">
        <v>22</v>
      </c>
      <c r="F101" t="s">
        <v>22</v>
      </c>
      <c r="G101" t="s">
        <v>22</v>
      </c>
      <c r="H101" t="s">
        <v>22</v>
      </c>
      <c r="I101" t="s">
        <v>22</v>
      </c>
      <c r="J101" t="s">
        <v>22</v>
      </c>
      <c r="K101" t="s">
        <v>22</v>
      </c>
      <c r="L101" t="s">
        <v>22</v>
      </c>
      <c r="M101" t="s">
        <v>22</v>
      </c>
      <c r="N101" t="s">
        <v>22</v>
      </c>
      <c r="O101" t="s">
        <v>22</v>
      </c>
      <c r="P101" t="s">
        <v>22</v>
      </c>
      <c r="Q101" t="s">
        <v>22</v>
      </c>
      <c r="R101" t="s">
        <v>22</v>
      </c>
      <c r="S101" t="s">
        <v>22</v>
      </c>
      <c r="T101" t="s">
        <v>22</v>
      </c>
      <c r="U101" t="s">
        <v>22</v>
      </c>
      <c r="V101" t="s">
        <v>22</v>
      </c>
      <c r="W101" t="s">
        <v>22</v>
      </c>
      <c r="X101" t="s">
        <v>22</v>
      </c>
      <c r="Y101" t="s">
        <v>22</v>
      </c>
      <c r="Z101" t="s">
        <v>22</v>
      </c>
      <c r="AA101" t="s">
        <v>22</v>
      </c>
      <c r="AB101" t="s">
        <v>22</v>
      </c>
      <c r="AC101" t="s">
        <v>22</v>
      </c>
      <c r="AD101" t="s">
        <v>22</v>
      </c>
      <c r="AE101" t="s">
        <v>22</v>
      </c>
      <c r="AF101" t="s">
        <v>22</v>
      </c>
      <c r="AG101" t="s">
        <v>22</v>
      </c>
      <c r="AH101" t="s">
        <v>22</v>
      </c>
      <c r="AI101" t="s">
        <v>22</v>
      </c>
      <c r="AJ101" t="s">
        <v>22</v>
      </c>
      <c r="AK101" t="s">
        <v>22</v>
      </c>
      <c r="AL101" t="s">
        <v>22</v>
      </c>
      <c r="AM101" t="s">
        <v>22</v>
      </c>
      <c r="AN101" t="s">
        <v>22</v>
      </c>
      <c r="AO101" t="s">
        <v>22</v>
      </c>
      <c r="AP101" t="s">
        <v>22</v>
      </c>
      <c r="AQ101" t="s">
        <v>22</v>
      </c>
      <c r="AR101" t="s">
        <v>22</v>
      </c>
      <c r="AV101">
        <f t="shared" si="10"/>
        <v>0</v>
      </c>
      <c r="AW101">
        <f t="shared" si="11"/>
        <v>0</v>
      </c>
      <c r="AX101" s="11" t="str">
        <f t="shared" si="12"/>
        <v/>
      </c>
      <c r="BA101">
        <f t="shared" si="13"/>
        <v>0</v>
      </c>
      <c r="BB101">
        <f t="shared" si="14"/>
        <v>0</v>
      </c>
      <c r="BC101">
        <f t="shared" si="15"/>
        <v>0</v>
      </c>
      <c r="BD101">
        <f t="shared" si="16"/>
        <v>0</v>
      </c>
      <c r="BE101">
        <f t="shared" si="17"/>
        <v>0</v>
      </c>
      <c r="BF101">
        <f t="shared" si="18"/>
        <v>0</v>
      </c>
      <c r="BJ101" t="str">
        <f t="shared" si="19"/>
        <v/>
      </c>
      <c r="BK101">
        <f>VLOOKUP(B101,Kraftvärmeprod!$B$1:$BH$549,MATCH($BA$1,Kraftvärmeprod!$B$1:$CC$1,0),FALSE)</f>
        <v>0</v>
      </c>
    </row>
    <row r="102" spans="1:63" ht="15" customHeight="1">
      <c r="A102" s="2" t="s">
        <v>163</v>
      </c>
      <c r="B102" s="2" t="s">
        <v>164</v>
      </c>
      <c r="C102">
        <v>2020</v>
      </c>
      <c r="D102">
        <v>13.26</v>
      </c>
      <c r="E102">
        <v>15.086</v>
      </c>
      <c r="F102" t="s">
        <v>21</v>
      </c>
      <c r="G102">
        <v>0.60599999999999998</v>
      </c>
      <c r="H102" t="s">
        <v>21</v>
      </c>
      <c r="I102" t="s">
        <v>21</v>
      </c>
      <c r="J102" t="s">
        <v>21</v>
      </c>
      <c r="K102" t="s">
        <v>21</v>
      </c>
      <c r="L102" t="s">
        <v>21</v>
      </c>
      <c r="M102" t="s">
        <v>22</v>
      </c>
      <c r="N102">
        <v>1.86</v>
      </c>
      <c r="O102">
        <v>2.08</v>
      </c>
      <c r="P102">
        <v>4.8600000000000003</v>
      </c>
      <c r="Q102" t="s">
        <v>21</v>
      </c>
      <c r="R102" t="s">
        <v>21</v>
      </c>
      <c r="S102">
        <v>3.35</v>
      </c>
      <c r="T102" t="s">
        <v>924</v>
      </c>
      <c r="U102" t="s">
        <v>21</v>
      </c>
      <c r="V102" t="s">
        <v>21</v>
      </c>
      <c r="W102" t="s">
        <v>21</v>
      </c>
      <c r="X102" t="s">
        <v>21</v>
      </c>
      <c r="Y102" t="s">
        <v>21</v>
      </c>
      <c r="Z102" t="s">
        <v>21</v>
      </c>
      <c r="AA102" t="s">
        <v>21</v>
      </c>
      <c r="AB102" t="s">
        <v>21</v>
      </c>
      <c r="AC102" t="s">
        <v>21</v>
      </c>
      <c r="AD102" t="s">
        <v>21</v>
      </c>
      <c r="AE102" t="s">
        <v>927</v>
      </c>
      <c r="AF102" t="s">
        <v>21</v>
      </c>
      <c r="AG102" t="s">
        <v>21</v>
      </c>
      <c r="AH102">
        <v>2.33</v>
      </c>
      <c r="AI102" t="s">
        <v>21</v>
      </c>
      <c r="AJ102" t="s">
        <v>21</v>
      </c>
      <c r="AK102" t="s">
        <v>21</v>
      </c>
      <c r="AL102" t="s">
        <v>21</v>
      </c>
      <c r="AM102" t="s">
        <v>21</v>
      </c>
      <c r="AN102" t="s">
        <v>22</v>
      </c>
      <c r="AO102">
        <v>100</v>
      </c>
      <c r="AP102" t="s">
        <v>21</v>
      </c>
      <c r="AQ102" t="s">
        <v>21</v>
      </c>
      <c r="AR102" t="s">
        <v>21</v>
      </c>
      <c r="AV102">
        <f t="shared" si="10"/>
        <v>15.086</v>
      </c>
      <c r="AW102">
        <f t="shared" si="11"/>
        <v>13.26</v>
      </c>
      <c r="AX102" s="11">
        <f t="shared" si="12"/>
        <v>0.87896062574572453</v>
      </c>
      <c r="BA102">
        <f t="shared" si="13"/>
        <v>2.33</v>
      </c>
      <c r="BB102">
        <f t="shared" si="14"/>
        <v>2.33</v>
      </c>
      <c r="BC102">
        <f t="shared" si="15"/>
        <v>0</v>
      </c>
      <c r="BD102">
        <f t="shared" si="16"/>
        <v>0</v>
      </c>
      <c r="BE102">
        <f t="shared" si="17"/>
        <v>0</v>
      </c>
      <c r="BF102">
        <f t="shared" si="18"/>
        <v>0</v>
      </c>
      <c r="BJ102" t="str">
        <f t="shared" si="19"/>
        <v/>
      </c>
      <c r="BK102">
        <f>VLOOKUP(B102,Kraftvärmeprod!$B$1:$BH$549,MATCH($BA$1,Kraftvärmeprod!$B$1:$CC$1,0),FALSE)</f>
        <v>0</v>
      </c>
    </row>
    <row r="103" spans="1:63" ht="15" customHeight="1">
      <c r="A103" s="2" t="s">
        <v>163</v>
      </c>
      <c r="B103" s="2" t="s">
        <v>165</v>
      </c>
      <c r="C103">
        <v>2020</v>
      </c>
      <c r="D103">
        <v>50.715000000000003</v>
      </c>
      <c r="E103">
        <v>57.473999999999997</v>
      </c>
      <c r="F103" t="s">
        <v>21</v>
      </c>
      <c r="G103">
        <v>4.3999999999999997E-2</v>
      </c>
      <c r="H103" t="s">
        <v>21</v>
      </c>
      <c r="I103" t="s">
        <v>21</v>
      </c>
      <c r="J103">
        <v>1.39</v>
      </c>
      <c r="K103" t="s">
        <v>21</v>
      </c>
      <c r="L103" t="s">
        <v>21</v>
      </c>
      <c r="M103" t="s">
        <v>22</v>
      </c>
      <c r="N103">
        <v>23.696999999999999</v>
      </c>
      <c r="O103">
        <v>5.4530000000000003</v>
      </c>
      <c r="P103">
        <v>12.786</v>
      </c>
      <c r="Q103" t="s">
        <v>21</v>
      </c>
      <c r="R103" t="s">
        <v>21</v>
      </c>
      <c r="S103">
        <v>5.95</v>
      </c>
      <c r="T103" t="s">
        <v>924</v>
      </c>
      <c r="U103" t="s">
        <v>21</v>
      </c>
      <c r="V103" t="s">
        <v>21</v>
      </c>
      <c r="W103" t="s">
        <v>21</v>
      </c>
      <c r="X103" t="s">
        <v>21</v>
      </c>
      <c r="Y103" t="s">
        <v>21</v>
      </c>
      <c r="Z103" t="s">
        <v>21</v>
      </c>
      <c r="AA103" t="s">
        <v>21</v>
      </c>
      <c r="AB103" t="s">
        <v>21</v>
      </c>
      <c r="AC103" t="s">
        <v>21</v>
      </c>
      <c r="AD103" t="s">
        <v>21</v>
      </c>
      <c r="AE103" t="s">
        <v>21</v>
      </c>
      <c r="AF103" t="s">
        <v>21</v>
      </c>
      <c r="AG103" t="s">
        <v>21</v>
      </c>
      <c r="AH103">
        <v>8.1539999999999999</v>
      </c>
      <c r="AI103" t="s">
        <v>21</v>
      </c>
      <c r="AJ103" t="s">
        <v>21</v>
      </c>
      <c r="AK103" t="s">
        <v>21</v>
      </c>
      <c r="AL103" t="s">
        <v>21</v>
      </c>
      <c r="AM103" t="s">
        <v>21</v>
      </c>
      <c r="AN103" t="s">
        <v>22</v>
      </c>
      <c r="AO103">
        <v>100</v>
      </c>
      <c r="AP103" t="s">
        <v>21</v>
      </c>
      <c r="AQ103" t="s">
        <v>21</v>
      </c>
      <c r="AR103" t="s">
        <v>21</v>
      </c>
      <c r="AV103">
        <f t="shared" si="10"/>
        <v>57.474000000000004</v>
      </c>
      <c r="AW103">
        <f t="shared" si="11"/>
        <v>50.715000000000003</v>
      </c>
      <c r="AX103" s="11">
        <f t="shared" si="12"/>
        <v>0.88239899780770437</v>
      </c>
      <c r="BA103">
        <f t="shared" si="13"/>
        <v>8.1539999999999999</v>
      </c>
      <c r="BB103">
        <f t="shared" si="14"/>
        <v>8.1539999999999999</v>
      </c>
      <c r="BC103">
        <f t="shared" si="15"/>
        <v>0</v>
      </c>
      <c r="BD103">
        <f t="shared" si="16"/>
        <v>0</v>
      </c>
      <c r="BE103">
        <f t="shared" si="17"/>
        <v>0</v>
      </c>
      <c r="BF103">
        <f t="shared" si="18"/>
        <v>0</v>
      </c>
      <c r="BJ103" t="str">
        <f t="shared" si="19"/>
        <v/>
      </c>
      <c r="BK103">
        <f>VLOOKUP(B103,Kraftvärmeprod!$B$1:$BH$549,MATCH($BA$1,Kraftvärmeprod!$B$1:$CC$1,0),FALSE)</f>
        <v>0</v>
      </c>
    </row>
    <row r="104" spans="1:63" ht="15" customHeight="1">
      <c r="A104" s="2" t="s">
        <v>163</v>
      </c>
      <c r="B104" s="2" t="s">
        <v>166</v>
      </c>
      <c r="C104">
        <v>2020</v>
      </c>
      <c r="D104">
        <v>0.248</v>
      </c>
      <c r="E104">
        <v>0.28999999999999998</v>
      </c>
      <c r="F104" t="s">
        <v>21</v>
      </c>
      <c r="G104">
        <v>1.4E-2</v>
      </c>
      <c r="H104" t="s">
        <v>21</v>
      </c>
      <c r="I104" t="s">
        <v>21</v>
      </c>
      <c r="J104" t="s">
        <v>21</v>
      </c>
      <c r="K104" t="s">
        <v>21</v>
      </c>
      <c r="L104" t="s">
        <v>21</v>
      </c>
      <c r="M104" t="s">
        <v>22</v>
      </c>
      <c r="N104" t="s">
        <v>21</v>
      </c>
      <c r="O104" t="s">
        <v>21</v>
      </c>
      <c r="P104" t="s">
        <v>21</v>
      </c>
      <c r="Q104" t="s">
        <v>21</v>
      </c>
      <c r="R104" t="s">
        <v>21</v>
      </c>
      <c r="S104" t="s">
        <v>21</v>
      </c>
      <c r="T104" t="s">
        <v>21</v>
      </c>
      <c r="U104">
        <v>0.27600000000000002</v>
      </c>
      <c r="V104" t="s">
        <v>21</v>
      </c>
      <c r="W104" t="s">
        <v>21</v>
      </c>
      <c r="X104" t="s">
        <v>21</v>
      </c>
      <c r="Y104" t="s">
        <v>21</v>
      </c>
      <c r="Z104" t="s">
        <v>21</v>
      </c>
      <c r="AA104" t="s">
        <v>21</v>
      </c>
      <c r="AB104" t="s">
        <v>21</v>
      </c>
      <c r="AC104" t="s">
        <v>21</v>
      </c>
      <c r="AD104" t="s">
        <v>21</v>
      </c>
      <c r="AE104" t="s">
        <v>21</v>
      </c>
      <c r="AF104" t="s">
        <v>21</v>
      </c>
      <c r="AG104" t="s">
        <v>21</v>
      </c>
      <c r="AH104" t="s">
        <v>21</v>
      </c>
      <c r="AI104" t="s">
        <v>21</v>
      </c>
      <c r="AJ104" t="s">
        <v>21</v>
      </c>
      <c r="AK104" t="s">
        <v>21</v>
      </c>
      <c r="AL104" t="s">
        <v>21</v>
      </c>
      <c r="AM104" t="s">
        <v>21</v>
      </c>
      <c r="AN104" t="s">
        <v>22</v>
      </c>
      <c r="AO104" t="s">
        <v>21</v>
      </c>
      <c r="AP104" t="s">
        <v>21</v>
      </c>
      <c r="AQ104" t="s">
        <v>21</v>
      </c>
      <c r="AR104" t="s">
        <v>21</v>
      </c>
      <c r="AV104">
        <f t="shared" si="10"/>
        <v>0.29000000000000004</v>
      </c>
      <c r="AW104">
        <f t="shared" si="11"/>
        <v>0.248</v>
      </c>
      <c r="AX104" s="11">
        <f t="shared" si="12"/>
        <v>0.85517241379310338</v>
      </c>
      <c r="BA104">
        <f t="shared" si="13"/>
        <v>0</v>
      </c>
      <c r="BB104">
        <f t="shared" si="14"/>
        <v>0</v>
      </c>
      <c r="BC104">
        <f t="shared" si="15"/>
        <v>0</v>
      </c>
      <c r="BD104">
        <f t="shared" si="16"/>
        <v>0</v>
      </c>
      <c r="BE104">
        <f t="shared" si="17"/>
        <v>0</v>
      </c>
      <c r="BF104">
        <f t="shared" si="18"/>
        <v>0</v>
      </c>
      <c r="BJ104" t="str">
        <f t="shared" si="19"/>
        <v/>
      </c>
      <c r="BK104">
        <f>VLOOKUP(B104,Kraftvärmeprod!$B$1:$BH$549,MATCH($BA$1,Kraftvärmeprod!$B$1:$CC$1,0),FALSE)</f>
        <v>0</v>
      </c>
    </row>
    <row r="105" spans="1:63" ht="15" customHeight="1">
      <c r="A105" s="2" t="s">
        <v>167</v>
      </c>
      <c r="B105" s="2" t="s">
        <v>168</v>
      </c>
      <c r="C105">
        <v>2020</v>
      </c>
      <c r="D105">
        <v>235.59100000000001</v>
      </c>
      <c r="E105">
        <v>338.37</v>
      </c>
      <c r="F105" t="s">
        <v>21</v>
      </c>
      <c r="G105">
        <v>1.21</v>
      </c>
      <c r="H105">
        <v>0</v>
      </c>
      <c r="I105">
        <v>0</v>
      </c>
      <c r="J105" t="s">
        <v>21</v>
      </c>
      <c r="K105" t="s">
        <v>21</v>
      </c>
      <c r="L105" t="s">
        <v>21</v>
      </c>
      <c r="M105" t="s">
        <v>22</v>
      </c>
      <c r="N105">
        <v>55.66</v>
      </c>
      <c r="O105" t="s">
        <v>21</v>
      </c>
      <c r="P105" t="s">
        <v>21</v>
      </c>
      <c r="Q105" t="s">
        <v>21</v>
      </c>
      <c r="R105" t="s">
        <v>21</v>
      </c>
      <c r="S105" t="s">
        <v>21</v>
      </c>
      <c r="T105" t="s">
        <v>21</v>
      </c>
      <c r="U105" t="s">
        <v>21</v>
      </c>
      <c r="V105" t="s">
        <v>21</v>
      </c>
      <c r="W105" t="s">
        <v>21</v>
      </c>
      <c r="X105" t="s">
        <v>21</v>
      </c>
      <c r="Y105" t="s">
        <v>21</v>
      </c>
      <c r="Z105">
        <v>0.06</v>
      </c>
      <c r="AA105" t="s">
        <v>21</v>
      </c>
      <c r="AB105" t="s">
        <v>21</v>
      </c>
      <c r="AC105">
        <v>220.32</v>
      </c>
      <c r="AD105">
        <v>1.21</v>
      </c>
      <c r="AE105" t="s">
        <v>934</v>
      </c>
      <c r="AF105">
        <v>39.4</v>
      </c>
      <c r="AG105">
        <v>14.75</v>
      </c>
      <c r="AH105">
        <v>46.37</v>
      </c>
      <c r="AI105" t="s">
        <v>21</v>
      </c>
      <c r="AJ105" t="s">
        <v>21</v>
      </c>
      <c r="AK105" t="s">
        <v>21</v>
      </c>
      <c r="AL105" t="s">
        <v>21</v>
      </c>
      <c r="AM105" t="s">
        <v>21</v>
      </c>
      <c r="AN105" t="s">
        <v>22</v>
      </c>
      <c r="AO105">
        <v>29.23</v>
      </c>
      <c r="AP105">
        <v>70.67</v>
      </c>
      <c r="AQ105" t="s">
        <v>21</v>
      </c>
      <c r="AR105" t="s">
        <v>21</v>
      </c>
      <c r="AV105">
        <f t="shared" si="10"/>
        <v>338.37</v>
      </c>
      <c r="AW105">
        <f t="shared" si="11"/>
        <v>235.59100000000001</v>
      </c>
      <c r="AX105" s="11">
        <f t="shared" si="12"/>
        <v>0.69625262286845757</v>
      </c>
      <c r="BA105">
        <f t="shared" si="13"/>
        <v>46.37</v>
      </c>
      <c r="BB105">
        <f t="shared" si="14"/>
        <v>13.553951</v>
      </c>
      <c r="BC105">
        <f t="shared" si="15"/>
        <v>32.769678999999996</v>
      </c>
      <c r="BD105">
        <f t="shared" si="16"/>
        <v>0</v>
      </c>
      <c r="BE105">
        <f t="shared" si="17"/>
        <v>0</v>
      </c>
      <c r="BF105">
        <f t="shared" si="18"/>
        <v>4.6370000000003131E-2</v>
      </c>
      <c r="BJ105" t="str">
        <f t="shared" si="19"/>
        <v/>
      </c>
      <c r="BK105">
        <f>VLOOKUP(B105,Kraftvärmeprod!$B$1:$BH$549,MATCH($BA$1,Kraftvärmeprod!$B$1:$CC$1,0),FALSE)</f>
        <v>49.8</v>
      </c>
    </row>
    <row r="106" spans="1:63" ht="15" customHeight="1">
      <c r="A106" s="2" t="s">
        <v>169</v>
      </c>
      <c r="B106" s="2" t="s">
        <v>170</v>
      </c>
      <c r="C106">
        <v>2020</v>
      </c>
      <c r="D106">
        <v>1.6</v>
      </c>
      <c r="E106">
        <v>2.33</v>
      </c>
      <c r="F106">
        <v>0</v>
      </c>
      <c r="G106">
        <v>0.03</v>
      </c>
      <c r="H106">
        <v>0</v>
      </c>
      <c r="I106">
        <v>0</v>
      </c>
      <c r="J106">
        <v>0</v>
      </c>
      <c r="K106">
        <v>0</v>
      </c>
      <c r="L106">
        <v>0</v>
      </c>
      <c r="M106" t="s">
        <v>92</v>
      </c>
      <c r="N106" t="s">
        <v>21</v>
      </c>
      <c r="O106" t="s">
        <v>21</v>
      </c>
      <c r="P106" t="s">
        <v>21</v>
      </c>
      <c r="Q106" t="s">
        <v>21</v>
      </c>
      <c r="R106" t="s">
        <v>21</v>
      </c>
      <c r="S106" t="s">
        <v>21</v>
      </c>
      <c r="T106" t="s">
        <v>21</v>
      </c>
      <c r="U106">
        <v>2.2999999999999998</v>
      </c>
      <c r="V106">
        <v>0</v>
      </c>
      <c r="W106">
        <v>0</v>
      </c>
      <c r="X106">
        <v>0</v>
      </c>
      <c r="Y106">
        <v>0</v>
      </c>
      <c r="Z106">
        <v>0</v>
      </c>
      <c r="AA106">
        <v>0</v>
      </c>
      <c r="AB106" t="s">
        <v>21</v>
      </c>
      <c r="AC106" t="s">
        <v>21</v>
      </c>
      <c r="AD106" t="s">
        <v>21</v>
      </c>
      <c r="AE106" t="s">
        <v>21</v>
      </c>
      <c r="AF106" t="s">
        <v>21</v>
      </c>
      <c r="AG106" t="s">
        <v>21</v>
      </c>
      <c r="AH106" t="s">
        <v>21</v>
      </c>
      <c r="AI106" t="s">
        <v>21</v>
      </c>
      <c r="AJ106" t="s">
        <v>21</v>
      </c>
      <c r="AK106" t="s">
        <v>21</v>
      </c>
      <c r="AL106" t="s">
        <v>21</v>
      </c>
      <c r="AM106" t="s">
        <v>21</v>
      </c>
      <c r="AN106" t="s">
        <v>92</v>
      </c>
      <c r="AO106" t="s">
        <v>21</v>
      </c>
      <c r="AP106" t="s">
        <v>21</v>
      </c>
      <c r="AQ106" t="s">
        <v>21</v>
      </c>
      <c r="AR106" t="s">
        <v>21</v>
      </c>
      <c r="AV106">
        <f t="shared" si="10"/>
        <v>2.3299999999999996</v>
      </c>
      <c r="AW106">
        <f t="shared" si="11"/>
        <v>1.6</v>
      </c>
      <c r="AX106" s="11">
        <f t="shared" si="12"/>
        <v>0.68669527896995719</v>
      </c>
      <c r="BA106">
        <f t="shared" si="13"/>
        <v>0</v>
      </c>
      <c r="BB106">
        <f t="shared" si="14"/>
        <v>0</v>
      </c>
      <c r="BC106">
        <f t="shared" si="15"/>
        <v>0</v>
      </c>
      <c r="BD106">
        <f t="shared" si="16"/>
        <v>0</v>
      </c>
      <c r="BE106">
        <f t="shared" si="17"/>
        <v>0</v>
      </c>
      <c r="BF106">
        <f t="shared" si="18"/>
        <v>0</v>
      </c>
      <c r="BJ106" t="str">
        <f t="shared" si="19"/>
        <v/>
      </c>
      <c r="BK106">
        <f>VLOOKUP(B106,Kraftvärmeprod!$B$1:$BH$549,MATCH($BA$1,Kraftvärmeprod!$B$1:$CC$1,0),FALSE)</f>
        <v>0</v>
      </c>
    </row>
    <row r="107" spans="1:63" ht="15" customHeight="1">
      <c r="A107" s="2" t="s">
        <v>171</v>
      </c>
      <c r="B107" s="2" t="s">
        <v>172</v>
      </c>
      <c r="C107">
        <v>2020</v>
      </c>
      <c r="D107">
        <v>11.037000000000001</v>
      </c>
      <c r="E107">
        <v>13.760999999999999</v>
      </c>
      <c r="F107" t="s">
        <v>21</v>
      </c>
      <c r="G107" t="s">
        <v>21</v>
      </c>
      <c r="H107" t="s">
        <v>21</v>
      </c>
      <c r="I107" t="s">
        <v>21</v>
      </c>
      <c r="J107" t="s">
        <v>21</v>
      </c>
      <c r="K107" t="s">
        <v>21</v>
      </c>
      <c r="L107" t="s">
        <v>21</v>
      </c>
      <c r="M107" t="s">
        <v>92</v>
      </c>
      <c r="N107" t="s">
        <v>21</v>
      </c>
      <c r="O107" t="s">
        <v>21</v>
      </c>
      <c r="P107">
        <v>9.4429999999999996</v>
      </c>
      <c r="Q107" t="s">
        <v>21</v>
      </c>
      <c r="R107" t="s">
        <v>21</v>
      </c>
      <c r="S107" t="s">
        <v>21</v>
      </c>
      <c r="T107" t="s">
        <v>21</v>
      </c>
      <c r="U107">
        <v>4.0869999999999997</v>
      </c>
      <c r="V107" t="s">
        <v>21</v>
      </c>
      <c r="W107" t="s">
        <v>21</v>
      </c>
      <c r="X107" t="s">
        <v>21</v>
      </c>
      <c r="Y107" t="s">
        <v>21</v>
      </c>
      <c r="Z107">
        <v>0.23100000000000001</v>
      </c>
      <c r="AA107" t="s">
        <v>21</v>
      </c>
      <c r="AB107" t="s">
        <v>21</v>
      </c>
      <c r="AC107" t="s">
        <v>21</v>
      </c>
      <c r="AD107" t="s">
        <v>21</v>
      </c>
      <c r="AE107" t="s">
        <v>21</v>
      </c>
      <c r="AF107" t="s">
        <v>21</v>
      </c>
      <c r="AG107" t="s">
        <v>21</v>
      </c>
      <c r="AH107" t="s">
        <v>21</v>
      </c>
      <c r="AI107" t="s">
        <v>21</v>
      </c>
      <c r="AJ107" t="s">
        <v>21</v>
      </c>
      <c r="AK107" t="s">
        <v>21</v>
      </c>
      <c r="AL107" t="s">
        <v>21</v>
      </c>
      <c r="AM107" t="s">
        <v>21</v>
      </c>
      <c r="AN107" t="s">
        <v>92</v>
      </c>
      <c r="AO107" t="s">
        <v>21</v>
      </c>
      <c r="AP107" t="s">
        <v>21</v>
      </c>
      <c r="AQ107" t="s">
        <v>21</v>
      </c>
      <c r="AR107" t="s">
        <v>21</v>
      </c>
      <c r="AV107">
        <f t="shared" si="10"/>
        <v>13.760999999999999</v>
      </c>
      <c r="AW107">
        <f t="shared" si="11"/>
        <v>11.037000000000001</v>
      </c>
      <c r="AX107" s="11">
        <f t="shared" si="12"/>
        <v>0.8020492696751691</v>
      </c>
      <c r="BA107">
        <f t="shared" si="13"/>
        <v>0</v>
      </c>
      <c r="BB107">
        <f t="shared" si="14"/>
        <v>0</v>
      </c>
      <c r="BC107">
        <f t="shared" si="15"/>
        <v>0</v>
      </c>
      <c r="BD107">
        <f t="shared" si="16"/>
        <v>0</v>
      </c>
      <c r="BE107">
        <f t="shared" si="17"/>
        <v>0</v>
      </c>
      <c r="BF107">
        <f t="shared" si="18"/>
        <v>0</v>
      </c>
      <c r="BJ107" t="str">
        <f t="shared" si="19"/>
        <v/>
      </c>
      <c r="BK107">
        <f>VLOOKUP(B107,Kraftvärmeprod!$B$1:$BH$549,MATCH($BA$1,Kraftvärmeprod!$B$1:$CC$1,0),FALSE)</f>
        <v>0</v>
      </c>
    </row>
    <row r="108" spans="1:63" ht="15" customHeight="1">
      <c r="A108" s="2" t="s">
        <v>171</v>
      </c>
      <c r="B108" s="2" t="s">
        <v>173</v>
      </c>
      <c r="C108">
        <v>2020</v>
      </c>
      <c r="D108">
        <v>13.641999999999999</v>
      </c>
      <c r="E108">
        <v>17.00048</v>
      </c>
      <c r="F108" t="s">
        <v>21</v>
      </c>
      <c r="G108">
        <v>4.8000000000000001E-4</v>
      </c>
      <c r="H108" t="s">
        <v>21</v>
      </c>
      <c r="I108" t="s">
        <v>21</v>
      </c>
      <c r="J108" t="s">
        <v>21</v>
      </c>
      <c r="K108" t="s">
        <v>21</v>
      </c>
      <c r="L108" t="s">
        <v>21</v>
      </c>
      <c r="M108" t="s">
        <v>92</v>
      </c>
      <c r="N108" t="s">
        <v>21</v>
      </c>
      <c r="O108" t="s">
        <v>21</v>
      </c>
      <c r="P108" t="s">
        <v>21</v>
      </c>
      <c r="Q108" t="s">
        <v>21</v>
      </c>
      <c r="R108" t="s">
        <v>21</v>
      </c>
      <c r="S108" t="s">
        <v>21</v>
      </c>
      <c r="T108" t="s">
        <v>21</v>
      </c>
      <c r="U108" t="s">
        <v>21</v>
      </c>
      <c r="V108" t="s">
        <v>21</v>
      </c>
      <c r="W108" t="s">
        <v>21</v>
      </c>
      <c r="X108" t="s">
        <v>21</v>
      </c>
      <c r="Y108" t="s">
        <v>21</v>
      </c>
      <c r="Z108" t="s">
        <v>21</v>
      </c>
      <c r="AA108" t="s">
        <v>21</v>
      </c>
      <c r="AB108">
        <v>17</v>
      </c>
      <c r="AC108" t="s">
        <v>21</v>
      </c>
      <c r="AD108" t="s">
        <v>21</v>
      </c>
      <c r="AE108" t="s">
        <v>21</v>
      </c>
      <c r="AF108" t="s">
        <v>21</v>
      </c>
      <c r="AG108" t="s">
        <v>21</v>
      </c>
      <c r="AH108" t="s">
        <v>21</v>
      </c>
      <c r="AI108" t="s">
        <v>21</v>
      </c>
      <c r="AJ108" t="s">
        <v>21</v>
      </c>
      <c r="AK108" t="s">
        <v>21</v>
      </c>
      <c r="AL108" t="s">
        <v>21</v>
      </c>
      <c r="AM108" t="s">
        <v>21</v>
      </c>
      <c r="AN108" t="s">
        <v>92</v>
      </c>
      <c r="AO108" t="s">
        <v>21</v>
      </c>
      <c r="AP108" t="s">
        <v>21</v>
      </c>
      <c r="AQ108" t="s">
        <v>21</v>
      </c>
      <c r="AR108" t="s">
        <v>21</v>
      </c>
      <c r="AV108">
        <f t="shared" si="10"/>
        <v>17.00048</v>
      </c>
      <c r="AW108">
        <f t="shared" si="11"/>
        <v>13.641999999999999</v>
      </c>
      <c r="AX108" s="11">
        <f t="shared" si="12"/>
        <v>0.80244793088195154</v>
      </c>
      <c r="BA108">
        <f t="shared" si="13"/>
        <v>0</v>
      </c>
      <c r="BB108">
        <f t="shared" si="14"/>
        <v>0</v>
      </c>
      <c r="BC108">
        <f t="shared" si="15"/>
        <v>0</v>
      </c>
      <c r="BD108">
        <f t="shared" si="16"/>
        <v>0</v>
      </c>
      <c r="BE108">
        <f t="shared" si="17"/>
        <v>0</v>
      </c>
      <c r="BF108">
        <f t="shared" si="18"/>
        <v>0</v>
      </c>
      <c r="BJ108" t="str">
        <f t="shared" si="19"/>
        <v/>
      </c>
      <c r="BK108">
        <f>VLOOKUP(B108,Kraftvärmeprod!$B$1:$BH$549,MATCH($BA$1,Kraftvärmeprod!$B$1:$CC$1,0),FALSE)</f>
        <v>0</v>
      </c>
    </row>
    <row r="109" spans="1:63" ht="15" customHeight="1">
      <c r="A109" s="2" t="s">
        <v>174</v>
      </c>
      <c r="B109" s="2" t="s">
        <v>175</v>
      </c>
      <c r="C109">
        <v>2020</v>
      </c>
      <c r="D109">
        <v>21.6</v>
      </c>
      <c r="E109">
        <v>24.6</v>
      </c>
      <c r="F109" t="s">
        <v>21</v>
      </c>
      <c r="G109">
        <v>0.8</v>
      </c>
      <c r="H109" t="s">
        <v>21</v>
      </c>
      <c r="I109" t="s">
        <v>21</v>
      </c>
      <c r="J109" t="s">
        <v>21</v>
      </c>
      <c r="K109" t="s">
        <v>21</v>
      </c>
      <c r="L109" t="s">
        <v>21</v>
      </c>
      <c r="M109" t="s">
        <v>22</v>
      </c>
      <c r="N109">
        <v>3.4</v>
      </c>
      <c r="O109">
        <v>4.4000000000000004</v>
      </c>
      <c r="P109">
        <v>4.2</v>
      </c>
      <c r="Q109">
        <v>4.4000000000000004</v>
      </c>
      <c r="R109">
        <v>0</v>
      </c>
      <c r="S109">
        <v>3.6</v>
      </c>
      <c r="T109" t="s">
        <v>924</v>
      </c>
      <c r="U109" t="s">
        <v>21</v>
      </c>
      <c r="V109" t="s">
        <v>21</v>
      </c>
      <c r="W109" t="s">
        <v>21</v>
      </c>
      <c r="X109" t="s">
        <v>21</v>
      </c>
      <c r="Y109" t="s">
        <v>21</v>
      </c>
      <c r="Z109" t="s">
        <v>21</v>
      </c>
      <c r="AA109" t="s">
        <v>21</v>
      </c>
      <c r="AB109" t="s">
        <v>21</v>
      </c>
      <c r="AC109" t="s">
        <v>21</v>
      </c>
      <c r="AD109" t="s">
        <v>21</v>
      </c>
      <c r="AE109" t="s">
        <v>21</v>
      </c>
      <c r="AF109" t="s">
        <v>21</v>
      </c>
      <c r="AG109" t="s">
        <v>21</v>
      </c>
      <c r="AH109">
        <v>3.8</v>
      </c>
      <c r="AI109" t="s">
        <v>21</v>
      </c>
      <c r="AJ109" t="s">
        <v>21</v>
      </c>
      <c r="AK109" t="s">
        <v>21</v>
      </c>
      <c r="AL109" t="s">
        <v>21</v>
      </c>
      <c r="AM109" t="s">
        <v>21</v>
      </c>
      <c r="AN109" t="s">
        <v>22</v>
      </c>
      <c r="AO109">
        <v>100</v>
      </c>
      <c r="AP109" t="s">
        <v>21</v>
      </c>
      <c r="AQ109" t="s">
        <v>21</v>
      </c>
      <c r="AR109" t="s">
        <v>21</v>
      </c>
      <c r="AV109">
        <f t="shared" si="10"/>
        <v>24.600000000000005</v>
      </c>
      <c r="AW109">
        <f t="shared" si="11"/>
        <v>21.6</v>
      </c>
      <c r="AX109" s="11">
        <f t="shared" si="12"/>
        <v>0.87804878048780477</v>
      </c>
      <c r="BA109">
        <f t="shared" si="13"/>
        <v>3.8</v>
      </c>
      <c r="BB109">
        <f t="shared" si="14"/>
        <v>3.8</v>
      </c>
      <c r="BC109">
        <f t="shared" si="15"/>
        <v>0</v>
      </c>
      <c r="BD109">
        <f t="shared" si="16"/>
        <v>0</v>
      </c>
      <c r="BE109">
        <f t="shared" si="17"/>
        <v>0</v>
      </c>
      <c r="BF109">
        <f t="shared" si="18"/>
        <v>0</v>
      </c>
      <c r="BJ109" t="str">
        <f t="shared" si="19"/>
        <v/>
      </c>
      <c r="BK109">
        <f>VLOOKUP(B109,Kraftvärmeprod!$B$1:$BH$549,MATCH($BA$1,Kraftvärmeprod!$B$1:$CC$1,0),FALSE)</f>
        <v>6.5</v>
      </c>
    </row>
    <row r="110" spans="1:63" ht="15" customHeight="1">
      <c r="A110" s="2" t="s">
        <v>174</v>
      </c>
      <c r="B110" s="2" t="s">
        <v>176</v>
      </c>
      <c r="C110">
        <v>2020</v>
      </c>
      <c r="D110">
        <v>5.9</v>
      </c>
      <c r="E110">
        <v>8.2880000000000003</v>
      </c>
      <c r="F110" t="s">
        <v>21</v>
      </c>
      <c r="G110">
        <v>8.7999999999999995E-2</v>
      </c>
      <c r="H110" t="s">
        <v>21</v>
      </c>
      <c r="I110" t="s">
        <v>21</v>
      </c>
      <c r="J110" t="s">
        <v>21</v>
      </c>
      <c r="K110" t="s">
        <v>21</v>
      </c>
      <c r="L110" t="s">
        <v>21</v>
      </c>
      <c r="M110" t="s">
        <v>22</v>
      </c>
      <c r="N110" t="s">
        <v>21</v>
      </c>
      <c r="O110" t="s">
        <v>21</v>
      </c>
      <c r="P110">
        <v>8.1999999999999993</v>
      </c>
      <c r="Q110" t="s">
        <v>21</v>
      </c>
      <c r="R110" t="s">
        <v>21</v>
      </c>
      <c r="S110" t="s">
        <v>21</v>
      </c>
      <c r="T110" t="s">
        <v>924</v>
      </c>
      <c r="U110" t="s">
        <v>21</v>
      </c>
      <c r="V110" t="s">
        <v>21</v>
      </c>
      <c r="W110" t="s">
        <v>21</v>
      </c>
      <c r="X110" t="s">
        <v>21</v>
      </c>
      <c r="Y110" t="s">
        <v>21</v>
      </c>
      <c r="Z110" t="s">
        <v>21</v>
      </c>
      <c r="AA110" t="s">
        <v>21</v>
      </c>
      <c r="AB110" t="s">
        <v>21</v>
      </c>
      <c r="AC110" t="s">
        <v>21</v>
      </c>
      <c r="AD110" t="s">
        <v>21</v>
      </c>
      <c r="AE110" t="s">
        <v>21</v>
      </c>
      <c r="AF110" t="s">
        <v>21</v>
      </c>
      <c r="AG110" t="s">
        <v>21</v>
      </c>
      <c r="AH110" t="s">
        <v>21</v>
      </c>
      <c r="AI110" t="s">
        <v>21</v>
      </c>
      <c r="AJ110" t="s">
        <v>21</v>
      </c>
      <c r="AK110" t="s">
        <v>21</v>
      </c>
      <c r="AL110" t="s">
        <v>21</v>
      </c>
      <c r="AM110" t="s">
        <v>21</v>
      </c>
      <c r="AN110" t="s">
        <v>22</v>
      </c>
      <c r="AO110" t="s">
        <v>21</v>
      </c>
      <c r="AP110" t="s">
        <v>21</v>
      </c>
      <c r="AQ110" t="s">
        <v>21</v>
      </c>
      <c r="AR110" t="s">
        <v>21</v>
      </c>
      <c r="AV110">
        <f t="shared" si="10"/>
        <v>8.2879999999999985</v>
      </c>
      <c r="AW110">
        <f t="shared" si="11"/>
        <v>5.9</v>
      </c>
      <c r="AX110" s="11">
        <f t="shared" si="12"/>
        <v>0.71187258687258703</v>
      </c>
      <c r="BA110">
        <f t="shared" si="13"/>
        <v>0</v>
      </c>
      <c r="BB110">
        <f t="shared" si="14"/>
        <v>0</v>
      </c>
      <c r="BC110">
        <f t="shared" si="15"/>
        <v>0</v>
      </c>
      <c r="BD110">
        <f t="shared" si="16"/>
        <v>0</v>
      </c>
      <c r="BE110">
        <f t="shared" si="17"/>
        <v>0</v>
      </c>
      <c r="BF110">
        <f t="shared" si="18"/>
        <v>0</v>
      </c>
      <c r="BJ110" t="str">
        <f t="shared" si="19"/>
        <v/>
      </c>
      <c r="BK110">
        <f>VLOOKUP(B110,Kraftvärmeprod!$B$1:$BH$549,MATCH($BA$1,Kraftvärmeprod!$B$1:$CC$1,0),FALSE)</f>
        <v>0</v>
      </c>
    </row>
    <row r="111" spans="1:63" ht="15" customHeight="1">
      <c r="A111" s="2" t="s">
        <v>174</v>
      </c>
      <c r="B111" s="2" t="s">
        <v>177</v>
      </c>
      <c r="C111">
        <v>2020</v>
      </c>
      <c r="D111">
        <v>2.4</v>
      </c>
      <c r="E111">
        <v>3.044</v>
      </c>
      <c r="F111" t="s">
        <v>21</v>
      </c>
      <c r="G111">
        <v>4.3999999999999997E-2</v>
      </c>
      <c r="H111" t="s">
        <v>21</v>
      </c>
      <c r="I111" t="s">
        <v>21</v>
      </c>
      <c r="J111" t="s">
        <v>21</v>
      </c>
      <c r="K111" t="s">
        <v>21</v>
      </c>
      <c r="L111" t="s">
        <v>21</v>
      </c>
      <c r="M111" t="s">
        <v>22</v>
      </c>
      <c r="N111" t="s">
        <v>21</v>
      </c>
      <c r="O111" t="s">
        <v>21</v>
      </c>
      <c r="P111">
        <v>3</v>
      </c>
      <c r="Q111" t="s">
        <v>21</v>
      </c>
      <c r="R111" t="s">
        <v>21</v>
      </c>
      <c r="S111" t="s">
        <v>21</v>
      </c>
      <c r="T111" t="s">
        <v>924</v>
      </c>
      <c r="U111" t="s">
        <v>21</v>
      </c>
      <c r="V111" t="s">
        <v>21</v>
      </c>
      <c r="W111" t="s">
        <v>21</v>
      </c>
      <c r="X111" t="s">
        <v>21</v>
      </c>
      <c r="Y111" t="s">
        <v>21</v>
      </c>
      <c r="Z111" t="s">
        <v>21</v>
      </c>
      <c r="AA111" t="s">
        <v>21</v>
      </c>
      <c r="AB111" t="s">
        <v>21</v>
      </c>
      <c r="AC111" t="s">
        <v>21</v>
      </c>
      <c r="AD111" t="s">
        <v>21</v>
      </c>
      <c r="AE111" t="s">
        <v>21</v>
      </c>
      <c r="AF111" t="s">
        <v>21</v>
      </c>
      <c r="AG111" t="s">
        <v>21</v>
      </c>
      <c r="AH111" t="s">
        <v>21</v>
      </c>
      <c r="AI111" t="s">
        <v>21</v>
      </c>
      <c r="AJ111" t="s">
        <v>21</v>
      </c>
      <c r="AK111" t="s">
        <v>21</v>
      </c>
      <c r="AL111" t="s">
        <v>21</v>
      </c>
      <c r="AM111" t="s">
        <v>21</v>
      </c>
      <c r="AN111" t="s">
        <v>22</v>
      </c>
      <c r="AO111" t="s">
        <v>21</v>
      </c>
      <c r="AP111" t="s">
        <v>21</v>
      </c>
      <c r="AQ111" t="s">
        <v>21</v>
      </c>
      <c r="AR111" t="s">
        <v>21</v>
      </c>
      <c r="AV111">
        <f t="shared" si="10"/>
        <v>3.044</v>
      </c>
      <c r="AW111">
        <f t="shared" si="11"/>
        <v>2.4</v>
      </c>
      <c r="AX111" s="11">
        <f t="shared" si="12"/>
        <v>0.78843626806833111</v>
      </c>
      <c r="BA111">
        <f t="shared" si="13"/>
        <v>0</v>
      </c>
      <c r="BB111">
        <f t="shared" si="14"/>
        <v>0</v>
      </c>
      <c r="BC111">
        <f t="shared" si="15"/>
        <v>0</v>
      </c>
      <c r="BD111">
        <f t="shared" si="16"/>
        <v>0</v>
      </c>
      <c r="BE111">
        <f t="shared" si="17"/>
        <v>0</v>
      </c>
      <c r="BF111">
        <f t="shared" si="18"/>
        <v>0</v>
      </c>
      <c r="BJ111" t="str">
        <f t="shared" si="19"/>
        <v/>
      </c>
      <c r="BK111">
        <f>VLOOKUP(B111,Kraftvärmeprod!$B$1:$BH$549,MATCH($BA$1,Kraftvärmeprod!$B$1:$CC$1,0),FALSE)</f>
        <v>0</v>
      </c>
    </row>
    <row r="112" spans="1:63" ht="15" customHeight="1">
      <c r="A112" s="2" t="s">
        <v>174</v>
      </c>
      <c r="B112" s="2" t="s">
        <v>178</v>
      </c>
      <c r="C112">
        <v>2020</v>
      </c>
      <c r="D112">
        <v>22.7</v>
      </c>
      <c r="E112">
        <v>25.3</v>
      </c>
      <c r="F112" t="s">
        <v>21</v>
      </c>
      <c r="G112">
        <v>2.4</v>
      </c>
      <c r="H112" t="s">
        <v>21</v>
      </c>
      <c r="I112" t="s">
        <v>21</v>
      </c>
      <c r="J112" t="s">
        <v>21</v>
      </c>
      <c r="K112" t="s">
        <v>21</v>
      </c>
      <c r="L112" t="s">
        <v>21</v>
      </c>
      <c r="M112" t="s">
        <v>22</v>
      </c>
      <c r="N112">
        <v>3.3</v>
      </c>
      <c r="O112">
        <v>4.2</v>
      </c>
      <c r="P112">
        <v>4</v>
      </c>
      <c r="Q112">
        <v>4.2</v>
      </c>
      <c r="R112" t="s">
        <v>21</v>
      </c>
      <c r="S112">
        <v>3.5</v>
      </c>
      <c r="T112" t="s">
        <v>21</v>
      </c>
      <c r="U112" t="s">
        <v>21</v>
      </c>
      <c r="V112" t="s">
        <v>21</v>
      </c>
      <c r="W112" t="s">
        <v>21</v>
      </c>
      <c r="X112" t="s">
        <v>21</v>
      </c>
      <c r="Y112" t="s">
        <v>21</v>
      </c>
      <c r="Z112" t="s">
        <v>21</v>
      </c>
      <c r="AA112" t="s">
        <v>21</v>
      </c>
      <c r="AB112" t="s">
        <v>21</v>
      </c>
      <c r="AC112" t="s">
        <v>21</v>
      </c>
      <c r="AD112" t="s">
        <v>21</v>
      </c>
      <c r="AE112" t="s">
        <v>21</v>
      </c>
      <c r="AF112" t="s">
        <v>21</v>
      </c>
      <c r="AG112" t="s">
        <v>21</v>
      </c>
      <c r="AH112">
        <v>3.7</v>
      </c>
      <c r="AI112" t="s">
        <v>21</v>
      </c>
      <c r="AJ112" t="s">
        <v>21</v>
      </c>
      <c r="AK112" t="s">
        <v>21</v>
      </c>
      <c r="AL112" t="s">
        <v>21</v>
      </c>
      <c r="AM112" t="s">
        <v>21</v>
      </c>
      <c r="AN112" t="s">
        <v>22</v>
      </c>
      <c r="AO112">
        <v>100</v>
      </c>
      <c r="AP112" t="s">
        <v>21</v>
      </c>
      <c r="AQ112" t="s">
        <v>21</v>
      </c>
      <c r="AR112" t="s">
        <v>21</v>
      </c>
      <c r="AV112">
        <f t="shared" si="10"/>
        <v>25.299999999999997</v>
      </c>
      <c r="AW112">
        <f t="shared" si="11"/>
        <v>22.7</v>
      </c>
      <c r="AX112" s="11">
        <f t="shared" si="12"/>
        <v>0.89723320158102771</v>
      </c>
      <c r="BA112">
        <f t="shared" si="13"/>
        <v>3.7</v>
      </c>
      <c r="BB112">
        <f t="shared" si="14"/>
        <v>3.7</v>
      </c>
      <c r="BC112">
        <f t="shared" si="15"/>
        <v>0</v>
      </c>
      <c r="BD112">
        <f t="shared" si="16"/>
        <v>0</v>
      </c>
      <c r="BE112">
        <f t="shared" si="17"/>
        <v>0</v>
      </c>
      <c r="BF112">
        <f t="shared" si="18"/>
        <v>0</v>
      </c>
      <c r="BJ112" t="str">
        <f t="shared" si="19"/>
        <v/>
      </c>
      <c r="BK112">
        <f>VLOOKUP(B112,Kraftvärmeprod!$B$1:$BH$549,MATCH($BA$1,Kraftvärmeprod!$B$1:$CC$1,0),FALSE)</f>
        <v>4.7</v>
      </c>
    </row>
    <row r="113" spans="1:63" ht="15" customHeight="1">
      <c r="A113" s="2" t="s">
        <v>179</v>
      </c>
      <c r="B113" s="2" t="s">
        <v>180</v>
      </c>
      <c r="C113">
        <v>2020</v>
      </c>
      <c r="D113">
        <v>38.4</v>
      </c>
      <c r="E113">
        <v>44.9</v>
      </c>
      <c r="F113" t="s">
        <v>21</v>
      </c>
      <c r="G113">
        <v>0.1</v>
      </c>
      <c r="H113" t="s">
        <v>21</v>
      </c>
      <c r="I113" t="s">
        <v>21</v>
      </c>
      <c r="J113" t="s">
        <v>21</v>
      </c>
      <c r="K113" t="s">
        <v>21</v>
      </c>
      <c r="L113" t="s">
        <v>21</v>
      </c>
      <c r="M113" t="s">
        <v>22</v>
      </c>
      <c r="N113">
        <v>32.5</v>
      </c>
      <c r="O113" t="s">
        <v>21</v>
      </c>
      <c r="P113">
        <v>6.5</v>
      </c>
      <c r="Q113" t="s">
        <v>21</v>
      </c>
      <c r="R113" t="s">
        <v>21</v>
      </c>
      <c r="S113" t="s">
        <v>21</v>
      </c>
      <c r="T113" t="s">
        <v>21</v>
      </c>
      <c r="U113" t="s">
        <v>21</v>
      </c>
      <c r="V113" t="s">
        <v>21</v>
      </c>
      <c r="W113" t="s">
        <v>21</v>
      </c>
      <c r="X113" t="s">
        <v>21</v>
      </c>
      <c r="Y113" t="s">
        <v>21</v>
      </c>
      <c r="Z113" t="s">
        <v>21</v>
      </c>
      <c r="AA113" t="s">
        <v>21</v>
      </c>
      <c r="AB113" t="s">
        <v>21</v>
      </c>
      <c r="AC113" t="s">
        <v>21</v>
      </c>
      <c r="AD113" t="s">
        <v>21</v>
      </c>
      <c r="AE113" t="s">
        <v>21</v>
      </c>
      <c r="AF113" t="s">
        <v>21</v>
      </c>
      <c r="AG113" t="s">
        <v>21</v>
      </c>
      <c r="AH113">
        <v>5.8</v>
      </c>
      <c r="AI113" t="s">
        <v>21</v>
      </c>
      <c r="AJ113" t="s">
        <v>21</v>
      </c>
      <c r="AK113" t="s">
        <v>21</v>
      </c>
      <c r="AL113" t="s">
        <v>21</v>
      </c>
      <c r="AM113" t="s">
        <v>21</v>
      </c>
      <c r="AN113" t="s">
        <v>22</v>
      </c>
      <c r="AO113">
        <v>100</v>
      </c>
      <c r="AP113">
        <v>0</v>
      </c>
      <c r="AQ113">
        <v>0</v>
      </c>
      <c r="AR113">
        <v>0</v>
      </c>
      <c r="AV113">
        <f t="shared" si="10"/>
        <v>44.9</v>
      </c>
      <c r="AW113">
        <f t="shared" si="11"/>
        <v>38.4</v>
      </c>
      <c r="AX113" s="11">
        <f t="shared" si="12"/>
        <v>0.85523385300668153</v>
      </c>
      <c r="BA113">
        <f t="shared" si="13"/>
        <v>5.8</v>
      </c>
      <c r="BB113">
        <f t="shared" si="14"/>
        <v>5.8</v>
      </c>
      <c r="BC113">
        <f t="shared" si="15"/>
        <v>0</v>
      </c>
      <c r="BD113">
        <f t="shared" si="16"/>
        <v>0</v>
      </c>
      <c r="BE113">
        <f t="shared" si="17"/>
        <v>0</v>
      </c>
      <c r="BF113">
        <f t="shared" si="18"/>
        <v>0</v>
      </c>
      <c r="BJ113" t="str">
        <f t="shared" si="19"/>
        <v/>
      </c>
      <c r="BK113">
        <f>VLOOKUP(B113,Kraftvärmeprod!$B$1:$BH$549,MATCH($BA$1,Kraftvärmeprod!$B$1:$CC$1,0),FALSE)</f>
        <v>0</v>
      </c>
    </row>
    <row r="114" spans="1:63" ht="15" customHeight="1">
      <c r="A114" s="2" t="s">
        <v>181</v>
      </c>
      <c r="B114" s="2" t="s">
        <v>182</v>
      </c>
      <c r="C114">
        <v>2020</v>
      </c>
      <c r="D114">
        <v>36</v>
      </c>
      <c r="E114">
        <v>40.9</v>
      </c>
      <c r="F114" t="s">
        <v>21</v>
      </c>
      <c r="G114" t="s">
        <v>21</v>
      </c>
      <c r="H114">
        <v>0.1</v>
      </c>
      <c r="I114" t="s">
        <v>21</v>
      </c>
      <c r="J114" t="s">
        <v>21</v>
      </c>
      <c r="K114" t="s">
        <v>21</v>
      </c>
      <c r="L114" t="s">
        <v>21</v>
      </c>
      <c r="M114" t="s">
        <v>22</v>
      </c>
      <c r="N114">
        <v>3.5</v>
      </c>
      <c r="O114">
        <v>6.4</v>
      </c>
      <c r="P114">
        <v>9.6</v>
      </c>
      <c r="Q114">
        <v>1.1000000000000001</v>
      </c>
      <c r="R114" t="s">
        <v>21</v>
      </c>
      <c r="S114" t="s">
        <v>21</v>
      </c>
      <c r="T114" t="s">
        <v>924</v>
      </c>
      <c r="U114" t="s">
        <v>21</v>
      </c>
      <c r="V114" t="s">
        <v>21</v>
      </c>
      <c r="W114" t="s">
        <v>21</v>
      </c>
      <c r="X114" t="s">
        <v>21</v>
      </c>
      <c r="Y114" t="s">
        <v>21</v>
      </c>
      <c r="Z114" t="s">
        <v>21</v>
      </c>
      <c r="AA114" t="s">
        <v>21</v>
      </c>
      <c r="AB114">
        <v>4.4000000000000004</v>
      </c>
      <c r="AC114" t="s">
        <v>21</v>
      </c>
      <c r="AD114" t="s">
        <v>21</v>
      </c>
      <c r="AE114" t="s">
        <v>21</v>
      </c>
      <c r="AF114" t="s">
        <v>21</v>
      </c>
      <c r="AG114">
        <v>3.4</v>
      </c>
      <c r="AH114">
        <v>4.5999999999999996</v>
      </c>
      <c r="AI114" t="s">
        <v>21</v>
      </c>
      <c r="AJ114" t="s">
        <v>21</v>
      </c>
      <c r="AK114" t="s">
        <v>21</v>
      </c>
      <c r="AL114">
        <v>7.8</v>
      </c>
      <c r="AM114">
        <v>8.3000000000000007</v>
      </c>
      <c r="AN114" t="s">
        <v>22</v>
      </c>
      <c r="AO114">
        <v>85</v>
      </c>
      <c r="AP114" t="s">
        <v>21</v>
      </c>
      <c r="AQ114">
        <v>0.2</v>
      </c>
      <c r="AR114">
        <v>14.8</v>
      </c>
      <c r="AV114">
        <f t="shared" si="10"/>
        <v>40.9</v>
      </c>
      <c r="AW114">
        <f t="shared" si="11"/>
        <v>36</v>
      </c>
      <c r="AX114" s="11">
        <f t="shared" si="12"/>
        <v>0.88019559902200495</v>
      </c>
      <c r="BA114">
        <f t="shared" si="13"/>
        <v>4.5999999999999996</v>
      </c>
      <c r="BB114">
        <f t="shared" si="14"/>
        <v>3.9099999999999997</v>
      </c>
      <c r="BC114">
        <f t="shared" si="15"/>
        <v>0</v>
      </c>
      <c r="BD114">
        <f t="shared" si="16"/>
        <v>9.1999999999999998E-3</v>
      </c>
      <c r="BE114">
        <f t="shared" si="17"/>
        <v>0.68080000000000007</v>
      </c>
      <c r="BF114">
        <f t="shared" si="18"/>
        <v>0</v>
      </c>
      <c r="BJ114" t="str">
        <f t="shared" si="19"/>
        <v/>
      </c>
      <c r="BK114">
        <f>VLOOKUP(B114,Kraftvärmeprod!$B$1:$BH$549,MATCH($BA$1,Kraftvärmeprod!$B$1:$CC$1,0),FALSE)</f>
        <v>28.13</v>
      </c>
    </row>
    <row r="115" spans="1:63" ht="15" customHeight="1">
      <c r="A115" s="2" t="s">
        <v>183</v>
      </c>
      <c r="B115" s="2" t="s">
        <v>184</v>
      </c>
      <c r="C115">
        <v>2020</v>
      </c>
      <c r="D115">
        <v>82</v>
      </c>
      <c r="E115">
        <v>93.9</v>
      </c>
      <c r="F115" t="s">
        <v>21</v>
      </c>
      <c r="G115" t="s">
        <v>21</v>
      </c>
      <c r="H115" t="s">
        <v>21</v>
      </c>
      <c r="I115" t="s">
        <v>21</v>
      </c>
      <c r="J115" t="s">
        <v>21</v>
      </c>
      <c r="K115" t="s">
        <v>21</v>
      </c>
      <c r="L115" t="s">
        <v>21</v>
      </c>
      <c r="M115" t="s">
        <v>22</v>
      </c>
      <c r="N115" t="s">
        <v>21</v>
      </c>
      <c r="O115" t="s">
        <v>21</v>
      </c>
      <c r="P115">
        <v>69</v>
      </c>
      <c r="Q115" t="s">
        <v>21</v>
      </c>
      <c r="R115" t="s">
        <v>21</v>
      </c>
      <c r="S115" t="s">
        <v>21</v>
      </c>
      <c r="T115" t="s">
        <v>21</v>
      </c>
      <c r="U115" t="s">
        <v>21</v>
      </c>
      <c r="V115" t="s">
        <v>21</v>
      </c>
      <c r="W115" t="s">
        <v>21</v>
      </c>
      <c r="X115">
        <v>10.199999999999999</v>
      </c>
      <c r="Y115" t="s">
        <v>21</v>
      </c>
      <c r="Z115" t="s">
        <v>21</v>
      </c>
      <c r="AA115" t="s">
        <v>21</v>
      </c>
      <c r="AB115" t="s">
        <v>21</v>
      </c>
      <c r="AC115" t="s">
        <v>21</v>
      </c>
      <c r="AD115" t="s">
        <v>21</v>
      </c>
      <c r="AE115" t="s">
        <v>925</v>
      </c>
      <c r="AF115">
        <v>39</v>
      </c>
      <c r="AG115" t="s">
        <v>21</v>
      </c>
      <c r="AH115">
        <v>14.7</v>
      </c>
      <c r="AI115" t="s">
        <v>21</v>
      </c>
      <c r="AJ115" t="s">
        <v>21</v>
      </c>
      <c r="AK115" t="s">
        <v>21</v>
      </c>
      <c r="AL115" t="s">
        <v>21</v>
      </c>
      <c r="AM115" t="s">
        <v>21</v>
      </c>
      <c r="AN115" t="s">
        <v>22</v>
      </c>
      <c r="AO115">
        <v>100</v>
      </c>
      <c r="AP115" t="s">
        <v>21</v>
      </c>
      <c r="AQ115" t="s">
        <v>21</v>
      </c>
      <c r="AR115" t="s">
        <v>21</v>
      </c>
      <c r="AV115">
        <f t="shared" si="10"/>
        <v>93.9</v>
      </c>
      <c r="AW115">
        <f t="shared" si="11"/>
        <v>82</v>
      </c>
      <c r="AX115" s="11">
        <f t="shared" si="12"/>
        <v>0.873269435569755</v>
      </c>
      <c r="BA115">
        <f t="shared" si="13"/>
        <v>14.7</v>
      </c>
      <c r="BB115">
        <f t="shared" si="14"/>
        <v>14.7</v>
      </c>
      <c r="BC115">
        <f t="shared" si="15"/>
        <v>0</v>
      </c>
      <c r="BD115">
        <f t="shared" si="16"/>
        <v>0</v>
      </c>
      <c r="BE115">
        <f t="shared" si="17"/>
        <v>0</v>
      </c>
      <c r="BF115">
        <f t="shared" si="18"/>
        <v>0</v>
      </c>
      <c r="BJ115" t="str">
        <f t="shared" si="19"/>
        <v/>
      </c>
      <c r="BK115">
        <f>VLOOKUP(B115,Kraftvärmeprod!$B$1:$BH$549,MATCH($BA$1,Kraftvärmeprod!$B$1:$CC$1,0),FALSE)</f>
        <v>0</v>
      </c>
    </row>
    <row r="116" spans="1:63" ht="15" customHeight="1">
      <c r="A116" s="2" t="s">
        <v>183</v>
      </c>
      <c r="B116" s="2" t="s">
        <v>185</v>
      </c>
      <c r="C116">
        <v>2020</v>
      </c>
      <c r="D116">
        <v>20.5</v>
      </c>
      <c r="E116">
        <v>24.41</v>
      </c>
      <c r="F116" t="s">
        <v>21</v>
      </c>
      <c r="G116" t="s">
        <v>21</v>
      </c>
      <c r="H116" t="s">
        <v>21</v>
      </c>
      <c r="I116" t="s">
        <v>21</v>
      </c>
      <c r="J116" t="s">
        <v>21</v>
      </c>
      <c r="K116" t="s">
        <v>21</v>
      </c>
      <c r="L116" t="s">
        <v>21</v>
      </c>
      <c r="M116" t="s">
        <v>22</v>
      </c>
      <c r="N116" t="s">
        <v>21</v>
      </c>
      <c r="O116" t="s">
        <v>21</v>
      </c>
      <c r="P116">
        <v>20.8</v>
      </c>
      <c r="Q116" t="s">
        <v>21</v>
      </c>
      <c r="R116" t="s">
        <v>21</v>
      </c>
      <c r="S116" t="s">
        <v>21</v>
      </c>
      <c r="T116" t="s">
        <v>21</v>
      </c>
      <c r="U116" t="s">
        <v>21</v>
      </c>
      <c r="V116" t="s">
        <v>21</v>
      </c>
      <c r="W116" t="s">
        <v>21</v>
      </c>
      <c r="X116">
        <v>2.6</v>
      </c>
      <c r="Y116" t="s">
        <v>21</v>
      </c>
      <c r="Z116">
        <v>1.01</v>
      </c>
      <c r="AA116" t="s">
        <v>21</v>
      </c>
      <c r="AB116" t="s">
        <v>21</v>
      </c>
      <c r="AC116" t="s">
        <v>21</v>
      </c>
      <c r="AD116" t="s">
        <v>21</v>
      </c>
      <c r="AE116" t="s">
        <v>21</v>
      </c>
      <c r="AF116" t="s">
        <v>21</v>
      </c>
      <c r="AG116" t="s">
        <v>21</v>
      </c>
      <c r="AH116" t="s">
        <v>21</v>
      </c>
      <c r="AI116" t="s">
        <v>21</v>
      </c>
      <c r="AJ116" t="s">
        <v>21</v>
      </c>
      <c r="AK116" t="s">
        <v>21</v>
      </c>
      <c r="AL116" t="s">
        <v>21</v>
      </c>
      <c r="AM116" t="s">
        <v>21</v>
      </c>
      <c r="AN116" t="s">
        <v>22</v>
      </c>
      <c r="AO116" t="s">
        <v>21</v>
      </c>
      <c r="AP116" t="s">
        <v>21</v>
      </c>
      <c r="AQ116" t="s">
        <v>21</v>
      </c>
      <c r="AR116" t="s">
        <v>21</v>
      </c>
      <c r="AV116">
        <f t="shared" si="10"/>
        <v>24.410000000000004</v>
      </c>
      <c r="AW116">
        <f t="shared" si="11"/>
        <v>20.5</v>
      </c>
      <c r="AX116" s="11">
        <f t="shared" si="12"/>
        <v>0.83981974600573528</v>
      </c>
      <c r="BA116">
        <f t="shared" si="13"/>
        <v>0</v>
      </c>
      <c r="BB116">
        <f t="shared" si="14"/>
        <v>0</v>
      </c>
      <c r="BC116">
        <f t="shared" si="15"/>
        <v>0</v>
      </c>
      <c r="BD116">
        <f t="shared" si="16"/>
        <v>0</v>
      </c>
      <c r="BE116">
        <f t="shared" si="17"/>
        <v>0</v>
      </c>
      <c r="BF116">
        <f t="shared" si="18"/>
        <v>0</v>
      </c>
      <c r="BJ116" t="str">
        <f t="shared" si="19"/>
        <v/>
      </c>
      <c r="BK116">
        <f>VLOOKUP(B116,Kraftvärmeprod!$B$1:$BH$549,MATCH($BA$1,Kraftvärmeprod!$B$1:$CC$1,0),FALSE)</f>
        <v>0</v>
      </c>
    </row>
    <row r="117" spans="1:63" ht="15" customHeight="1">
      <c r="A117" s="2" t="s">
        <v>186</v>
      </c>
      <c r="B117" s="2" t="s">
        <v>187</v>
      </c>
      <c r="C117">
        <v>2020</v>
      </c>
      <c r="D117">
        <v>6.5879120000000002</v>
      </c>
      <c r="E117">
        <v>7.1569000000000003</v>
      </c>
      <c r="F117" t="s">
        <v>21</v>
      </c>
      <c r="G117" t="s">
        <v>21</v>
      </c>
      <c r="H117" t="s">
        <v>21</v>
      </c>
      <c r="I117" t="s">
        <v>21</v>
      </c>
      <c r="J117">
        <v>6.6400000000000001E-2</v>
      </c>
      <c r="K117" t="s">
        <v>21</v>
      </c>
      <c r="L117" t="s">
        <v>21</v>
      </c>
      <c r="M117" t="s">
        <v>92</v>
      </c>
      <c r="N117" t="s">
        <v>21</v>
      </c>
      <c r="O117" t="s">
        <v>21</v>
      </c>
      <c r="P117" t="s">
        <v>21</v>
      </c>
      <c r="Q117" t="s">
        <v>21</v>
      </c>
      <c r="R117" t="s">
        <v>21</v>
      </c>
      <c r="S117" t="s">
        <v>21</v>
      </c>
      <c r="T117" t="s">
        <v>21</v>
      </c>
      <c r="U117" t="s">
        <v>21</v>
      </c>
      <c r="V117" t="s">
        <v>21</v>
      </c>
      <c r="W117" t="s">
        <v>21</v>
      </c>
      <c r="X117" t="s">
        <v>21</v>
      </c>
      <c r="Y117" t="s">
        <v>21</v>
      </c>
      <c r="Z117">
        <v>7.0904999999999996</v>
      </c>
      <c r="AA117" t="s">
        <v>21</v>
      </c>
      <c r="AB117" t="s">
        <v>21</v>
      </c>
      <c r="AC117" t="s">
        <v>21</v>
      </c>
      <c r="AD117" t="s">
        <v>21</v>
      </c>
      <c r="AE117" t="s">
        <v>21</v>
      </c>
      <c r="AF117" t="s">
        <v>21</v>
      </c>
      <c r="AG117" t="s">
        <v>21</v>
      </c>
      <c r="AH117" t="s">
        <v>21</v>
      </c>
      <c r="AI117" t="s">
        <v>21</v>
      </c>
      <c r="AJ117" t="s">
        <v>21</v>
      </c>
      <c r="AK117" t="s">
        <v>21</v>
      </c>
      <c r="AL117" t="s">
        <v>21</v>
      </c>
      <c r="AM117" t="s">
        <v>21</v>
      </c>
      <c r="AN117" t="s">
        <v>92</v>
      </c>
      <c r="AO117" t="s">
        <v>21</v>
      </c>
      <c r="AP117" t="s">
        <v>21</v>
      </c>
      <c r="AQ117" t="s">
        <v>21</v>
      </c>
      <c r="AR117" t="s">
        <v>21</v>
      </c>
      <c r="AV117">
        <f t="shared" si="10"/>
        <v>7.1568999999999994</v>
      </c>
      <c r="AW117">
        <f t="shared" si="11"/>
        <v>6.5879120000000002</v>
      </c>
      <c r="AX117" s="11">
        <f t="shared" si="12"/>
        <v>0.92049798096941426</v>
      </c>
      <c r="BA117">
        <f t="shared" si="13"/>
        <v>0</v>
      </c>
      <c r="BB117">
        <f t="shared" si="14"/>
        <v>0</v>
      </c>
      <c r="BC117">
        <f t="shared" si="15"/>
        <v>0</v>
      </c>
      <c r="BD117">
        <f t="shared" si="16"/>
        <v>0</v>
      </c>
      <c r="BE117">
        <f t="shared" si="17"/>
        <v>0</v>
      </c>
      <c r="BF117">
        <f t="shared" si="18"/>
        <v>0</v>
      </c>
      <c r="BJ117" t="str">
        <f t="shared" si="19"/>
        <v/>
      </c>
      <c r="BK117">
        <f>VLOOKUP(B117,Kraftvärmeprod!$B$1:$BH$549,MATCH($BA$1,Kraftvärmeprod!$B$1:$CC$1,0),FALSE)</f>
        <v>0</v>
      </c>
    </row>
    <row r="118" spans="1:63" ht="15" customHeight="1">
      <c r="A118" s="2" t="s">
        <v>188</v>
      </c>
      <c r="B118" s="2" t="s">
        <v>189</v>
      </c>
      <c r="C118">
        <v>2020</v>
      </c>
      <c r="D118">
        <v>38.31</v>
      </c>
      <c r="E118">
        <v>37.929000000000002</v>
      </c>
      <c r="F118" t="s">
        <v>21</v>
      </c>
      <c r="G118">
        <v>0.56299999999999994</v>
      </c>
      <c r="H118" t="s">
        <v>21</v>
      </c>
      <c r="I118" t="s">
        <v>21</v>
      </c>
      <c r="J118" t="s">
        <v>21</v>
      </c>
      <c r="K118" t="s">
        <v>21</v>
      </c>
      <c r="L118" t="s">
        <v>21</v>
      </c>
      <c r="M118" t="s">
        <v>22</v>
      </c>
      <c r="N118" t="s">
        <v>21</v>
      </c>
      <c r="O118" t="s">
        <v>21</v>
      </c>
      <c r="P118">
        <v>30.138000000000002</v>
      </c>
      <c r="Q118" t="s">
        <v>21</v>
      </c>
      <c r="R118" t="s">
        <v>21</v>
      </c>
      <c r="S118" t="s">
        <v>21</v>
      </c>
      <c r="T118" t="s">
        <v>924</v>
      </c>
      <c r="U118">
        <v>5.423</v>
      </c>
      <c r="V118" t="s">
        <v>21</v>
      </c>
      <c r="W118" t="s">
        <v>21</v>
      </c>
      <c r="X118" t="s">
        <v>21</v>
      </c>
      <c r="Y118" t="s">
        <v>21</v>
      </c>
      <c r="Z118" t="s">
        <v>21</v>
      </c>
      <c r="AA118">
        <v>1.8049999999999999</v>
      </c>
      <c r="AB118" t="s">
        <v>21</v>
      </c>
      <c r="AC118" t="s">
        <v>21</v>
      </c>
      <c r="AD118" t="s">
        <v>21</v>
      </c>
      <c r="AE118" t="s">
        <v>21</v>
      </c>
      <c r="AF118" t="s">
        <v>21</v>
      </c>
      <c r="AG118" t="s">
        <v>21</v>
      </c>
      <c r="AH118" t="s">
        <v>21</v>
      </c>
      <c r="AI118" t="s">
        <v>21</v>
      </c>
      <c r="AJ118" t="s">
        <v>21</v>
      </c>
      <c r="AK118" t="s">
        <v>21</v>
      </c>
      <c r="AL118" t="s">
        <v>21</v>
      </c>
      <c r="AM118" t="s">
        <v>21</v>
      </c>
      <c r="AN118" t="s">
        <v>22</v>
      </c>
      <c r="AO118">
        <v>100</v>
      </c>
      <c r="AP118" t="s">
        <v>21</v>
      </c>
      <c r="AQ118" t="s">
        <v>21</v>
      </c>
      <c r="AR118" t="s">
        <v>21</v>
      </c>
      <c r="AV118">
        <f t="shared" si="10"/>
        <v>37.929000000000002</v>
      </c>
      <c r="AW118">
        <f t="shared" si="11"/>
        <v>38.31</v>
      </c>
      <c r="AX118" s="11">
        <f t="shared" si="12"/>
        <v>1.0100450842363362</v>
      </c>
      <c r="BA118">
        <f t="shared" si="13"/>
        <v>0</v>
      </c>
      <c r="BB118">
        <f t="shared" si="14"/>
        <v>0</v>
      </c>
      <c r="BC118">
        <f t="shared" si="15"/>
        <v>0</v>
      </c>
      <c r="BD118">
        <f t="shared" si="16"/>
        <v>0</v>
      </c>
      <c r="BE118">
        <f t="shared" si="17"/>
        <v>0</v>
      </c>
      <c r="BF118">
        <f t="shared" si="18"/>
        <v>0</v>
      </c>
      <c r="BJ118" t="str">
        <f t="shared" si="19"/>
        <v>ja</v>
      </c>
      <c r="BK118">
        <f>VLOOKUP(B118,Kraftvärmeprod!$B$1:$BH$549,MATCH($BA$1,Kraftvärmeprod!$B$1:$CC$1,0),FALSE)</f>
        <v>0</v>
      </c>
    </row>
    <row r="119" spans="1:63" ht="15" customHeight="1">
      <c r="A119" s="2" t="s">
        <v>190</v>
      </c>
      <c r="B119" s="2" t="s">
        <v>191</v>
      </c>
      <c r="C119">
        <v>2020</v>
      </c>
      <c r="D119" t="s">
        <v>21</v>
      </c>
      <c r="E119" t="s">
        <v>21</v>
      </c>
      <c r="F119" t="s">
        <v>21</v>
      </c>
      <c r="G119" t="s">
        <v>21</v>
      </c>
      <c r="H119" t="s">
        <v>21</v>
      </c>
      <c r="I119" t="s">
        <v>21</v>
      </c>
      <c r="J119" t="s">
        <v>21</v>
      </c>
      <c r="K119" t="s">
        <v>21</v>
      </c>
      <c r="L119" t="s">
        <v>21</v>
      </c>
      <c r="M119" t="s">
        <v>22</v>
      </c>
      <c r="N119" t="s">
        <v>21</v>
      </c>
      <c r="O119" t="s">
        <v>21</v>
      </c>
      <c r="P119" t="s">
        <v>21</v>
      </c>
      <c r="Q119" t="s">
        <v>21</v>
      </c>
      <c r="R119" t="s">
        <v>21</v>
      </c>
      <c r="S119" t="s">
        <v>21</v>
      </c>
      <c r="T119" t="s">
        <v>21</v>
      </c>
      <c r="U119" t="s">
        <v>21</v>
      </c>
      <c r="V119" t="s">
        <v>21</v>
      </c>
      <c r="W119" t="s">
        <v>21</v>
      </c>
      <c r="X119" t="s">
        <v>21</v>
      </c>
      <c r="Y119" t="s">
        <v>21</v>
      </c>
      <c r="Z119" t="s">
        <v>21</v>
      </c>
      <c r="AA119" t="s">
        <v>21</v>
      </c>
      <c r="AB119" t="s">
        <v>21</v>
      </c>
      <c r="AC119" t="s">
        <v>21</v>
      </c>
      <c r="AD119" t="s">
        <v>21</v>
      </c>
      <c r="AE119" t="s">
        <v>21</v>
      </c>
      <c r="AF119" t="s">
        <v>21</v>
      </c>
      <c r="AG119" t="s">
        <v>21</v>
      </c>
      <c r="AH119" t="s">
        <v>21</v>
      </c>
      <c r="AI119" t="s">
        <v>21</v>
      </c>
      <c r="AJ119" t="s">
        <v>21</v>
      </c>
      <c r="AK119" t="s">
        <v>21</v>
      </c>
      <c r="AL119" t="s">
        <v>21</v>
      </c>
      <c r="AM119" t="s">
        <v>21</v>
      </c>
      <c r="AN119" t="s">
        <v>22</v>
      </c>
      <c r="AO119" t="s">
        <v>21</v>
      </c>
      <c r="AP119" t="s">
        <v>21</v>
      </c>
      <c r="AQ119" t="s">
        <v>21</v>
      </c>
      <c r="AR119" t="s">
        <v>21</v>
      </c>
      <c r="AV119">
        <f t="shared" si="10"/>
        <v>0</v>
      </c>
      <c r="AW119">
        <f t="shared" si="11"/>
        <v>0</v>
      </c>
      <c r="AX119" s="11" t="str">
        <f t="shared" si="12"/>
        <v/>
      </c>
      <c r="BA119">
        <f t="shared" si="13"/>
        <v>0</v>
      </c>
      <c r="BB119">
        <f t="shared" si="14"/>
        <v>0</v>
      </c>
      <c r="BC119">
        <f t="shared" si="15"/>
        <v>0</v>
      </c>
      <c r="BD119">
        <f t="shared" si="16"/>
        <v>0</v>
      </c>
      <c r="BE119">
        <f t="shared" si="17"/>
        <v>0</v>
      </c>
      <c r="BF119">
        <f t="shared" si="18"/>
        <v>0</v>
      </c>
      <c r="BJ119" t="str">
        <f t="shared" si="19"/>
        <v/>
      </c>
      <c r="BK119">
        <f>VLOOKUP(B119,Kraftvärmeprod!$B$1:$BH$549,MATCH($BA$1,Kraftvärmeprod!$B$1:$CC$1,0),FALSE)</f>
        <v>0</v>
      </c>
    </row>
    <row r="120" spans="1:63" ht="15" customHeight="1">
      <c r="A120" s="2" t="s">
        <v>190</v>
      </c>
      <c r="B120" s="2" t="s">
        <v>192</v>
      </c>
      <c r="C120">
        <v>2020</v>
      </c>
      <c r="D120">
        <v>6.1</v>
      </c>
      <c r="E120">
        <v>7.3</v>
      </c>
      <c r="F120" t="s">
        <v>21</v>
      </c>
      <c r="G120">
        <v>0.03</v>
      </c>
      <c r="H120" t="s">
        <v>21</v>
      </c>
      <c r="I120" t="s">
        <v>21</v>
      </c>
      <c r="J120" t="s">
        <v>21</v>
      </c>
      <c r="K120" t="s">
        <v>21</v>
      </c>
      <c r="L120" t="s">
        <v>21</v>
      </c>
      <c r="M120" t="s">
        <v>22</v>
      </c>
      <c r="N120" t="s">
        <v>21</v>
      </c>
      <c r="O120" t="s">
        <v>21</v>
      </c>
      <c r="P120" t="s">
        <v>21</v>
      </c>
      <c r="Q120" t="s">
        <v>21</v>
      </c>
      <c r="R120" t="s">
        <v>21</v>
      </c>
      <c r="S120" t="s">
        <v>21</v>
      </c>
      <c r="T120" t="s">
        <v>21</v>
      </c>
      <c r="U120">
        <v>6.8</v>
      </c>
      <c r="V120" t="s">
        <v>21</v>
      </c>
      <c r="W120" t="s">
        <v>21</v>
      </c>
      <c r="X120" t="s">
        <v>21</v>
      </c>
      <c r="Y120" t="s">
        <v>21</v>
      </c>
      <c r="Z120">
        <v>0.4</v>
      </c>
      <c r="AA120" t="s">
        <v>21</v>
      </c>
      <c r="AB120" t="s">
        <v>21</v>
      </c>
      <c r="AC120" t="s">
        <v>21</v>
      </c>
      <c r="AD120" t="s">
        <v>21</v>
      </c>
      <c r="AE120" t="s">
        <v>21</v>
      </c>
      <c r="AF120" t="s">
        <v>21</v>
      </c>
      <c r="AG120" t="s">
        <v>21</v>
      </c>
      <c r="AH120" t="s">
        <v>21</v>
      </c>
      <c r="AI120" t="s">
        <v>21</v>
      </c>
      <c r="AJ120" t="s">
        <v>21</v>
      </c>
      <c r="AK120" t="s">
        <v>21</v>
      </c>
      <c r="AL120">
        <v>7.0000000000000007E-2</v>
      </c>
      <c r="AM120">
        <v>7.0000000000000007E-2</v>
      </c>
      <c r="AN120" t="s">
        <v>22</v>
      </c>
      <c r="AO120" t="s">
        <v>21</v>
      </c>
      <c r="AP120" t="s">
        <v>21</v>
      </c>
      <c r="AQ120" t="s">
        <v>21</v>
      </c>
      <c r="AR120" t="s">
        <v>21</v>
      </c>
      <c r="AV120">
        <f t="shared" si="10"/>
        <v>7.3000000000000007</v>
      </c>
      <c r="AW120">
        <f t="shared" si="11"/>
        <v>6.1</v>
      </c>
      <c r="AX120" s="11">
        <f t="shared" si="12"/>
        <v>0.83561643835616428</v>
      </c>
      <c r="BA120">
        <f t="shared" si="13"/>
        <v>0</v>
      </c>
      <c r="BB120">
        <f t="shared" si="14"/>
        <v>0</v>
      </c>
      <c r="BC120">
        <f t="shared" si="15"/>
        <v>0</v>
      </c>
      <c r="BD120">
        <f t="shared" si="16"/>
        <v>0</v>
      </c>
      <c r="BE120">
        <f t="shared" si="17"/>
        <v>0</v>
      </c>
      <c r="BF120">
        <f t="shared" si="18"/>
        <v>0</v>
      </c>
      <c r="BJ120" t="str">
        <f t="shared" si="19"/>
        <v/>
      </c>
      <c r="BK120">
        <f>VLOOKUP(B120,Kraftvärmeprod!$B$1:$BH$549,MATCH($BA$1,Kraftvärmeprod!$B$1:$CC$1,0),FALSE)</f>
        <v>0</v>
      </c>
    </row>
    <row r="121" spans="1:63" ht="15" customHeight="1">
      <c r="A121" s="2" t="s">
        <v>190</v>
      </c>
      <c r="B121" s="2" t="s">
        <v>193</v>
      </c>
      <c r="C121">
        <v>2020</v>
      </c>
      <c r="D121">
        <v>58.7</v>
      </c>
      <c r="E121">
        <v>71.12</v>
      </c>
      <c r="F121" t="s">
        <v>21</v>
      </c>
      <c r="G121">
        <v>0.02</v>
      </c>
      <c r="H121" t="s">
        <v>21</v>
      </c>
      <c r="I121" t="s">
        <v>21</v>
      </c>
      <c r="J121" t="s">
        <v>21</v>
      </c>
      <c r="K121" t="s">
        <v>21</v>
      </c>
      <c r="L121" t="s">
        <v>21</v>
      </c>
      <c r="M121" t="s">
        <v>22</v>
      </c>
      <c r="N121" t="s">
        <v>21</v>
      </c>
      <c r="O121" t="s">
        <v>21</v>
      </c>
      <c r="P121">
        <v>48.4</v>
      </c>
      <c r="Q121" t="s">
        <v>21</v>
      </c>
      <c r="R121" t="s">
        <v>21</v>
      </c>
      <c r="S121" t="s">
        <v>21</v>
      </c>
      <c r="T121" t="s">
        <v>21</v>
      </c>
      <c r="U121">
        <v>15.7</v>
      </c>
      <c r="V121" t="s">
        <v>21</v>
      </c>
      <c r="W121" t="s">
        <v>21</v>
      </c>
      <c r="X121" t="s">
        <v>21</v>
      </c>
      <c r="Y121" t="s">
        <v>21</v>
      </c>
      <c r="Z121">
        <v>1.1000000000000001</v>
      </c>
      <c r="AA121" t="s">
        <v>21</v>
      </c>
      <c r="AB121" t="s">
        <v>21</v>
      </c>
      <c r="AC121" t="s">
        <v>21</v>
      </c>
      <c r="AD121" t="s">
        <v>21</v>
      </c>
      <c r="AE121" t="s">
        <v>21</v>
      </c>
      <c r="AF121" t="s">
        <v>21</v>
      </c>
      <c r="AG121" t="s">
        <v>21</v>
      </c>
      <c r="AH121">
        <v>5.9</v>
      </c>
      <c r="AI121" t="s">
        <v>21</v>
      </c>
      <c r="AJ121" t="s">
        <v>21</v>
      </c>
      <c r="AK121" t="s">
        <v>21</v>
      </c>
      <c r="AL121">
        <v>0</v>
      </c>
      <c r="AM121">
        <v>0</v>
      </c>
      <c r="AN121" t="s">
        <v>22</v>
      </c>
      <c r="AO121">
        <v>100</v>
      </c>
      <c r="AP121" t="s">
        <v>21</v>
      </c>
      <c r="AQ121" t="s">
        <v>21</v>
      </c>
      <c r="AR121" t="s">
        <v>21</v>
      </c>
      <c r="AV121">
        <f t="shared" si="10"/>
        <v>71.12</v>
      </c>
      <c r="AW121">
        <f t="shared" si="11"/>
        <v>58.7</v>
      </c>
      <c r="AX121" s="11">
        <f t="shared" si="12"/>
        <v>0.82536557930258714</v>
      </c>
      <c r="BA121">
        <f t="shared" si="13"/>
        <v>5.9</v>
      </c>
      <c r="BB121">
        <f t="shared" si="14"/>
        <v>5.9</v>
      </c>
      <c r="BC121">
        <f t="shared" si="15"/>
        <v>0</v>
      </c>
      <c r="BD121">
        <f t="shared" si="16"/>
        <v>0</v>
      </c>
      <c r="BE121">
        <f t="shared" si="17"/>
        <v>0</v>
      </c>
      <c r="BF121">
        <f t="shared" si="18"/>
        <v>0</v>
      </c>
      <c r="BJ121" t="str">
        <f t="shared" si="19"/>
        <v/>
      </c>
      <c r="BK121">
        <f>VLOOKUP(B121,Kraftvärmeprod!$B$1:$BH$549,MATCH($BA$1,Kraftvärmeprod!$B$1:$CC$1,0),FALSE)</f>
        <v>0</v>
      </c>
    </row>
    <row r="122" spans="1:63" ht="15" customHeight="1">
      <c r="A122" s="2" t="s">
        <v>190</v>
      </c>
      <c r="B122" s="2" t="s">
        <v>194</v>
      </c>
      <c r="C122">
        <v>2020</v>
      </c>
      <c r="D122">
        <v>65.5</v>
      </c>
      <c r="E122">
        <v>75.900000000000006</v>
      </c>
      <c r="F122" t="s">
        <v>21</v>
      </c>
      <c r="G122">
        <v>0.3</v>
      </c>
      <c r="H122" t="s">
        <v>21</v>
      </c>
      <c r="I122">
        <v>0.2</v>
      </c>
      <c r="J122" t="s">
        <v>21</v>
      </c>
      <c r="K122" t="s">
        <v>21</v>
      </c>
      <c r="L122" t="s">
        <v>21</v>
      </c>
      <c r="M122" t="s">
        <v>22</v>
      </c>
      <c r="N122">
        <v>0.9</v>
      </c>
      <c r="O122">
        <v>19.7</v>
      </c>
      <c r="P122">
        <v>27.2</v>
      </c>
      <c r="Q122">
        <v>11.3</v>
      </c>
      <c r="R122" t="s">
        <v>21</v>
      </c>
      <c r="S122" t="s">
        <v>21</v>
      </c>
      <c r="T122" t="s">
        <v>21</v>
      </c>
      <c r="U122">
        <v>2</v>
      </c>
      <c r="V122" t="s">
        <v>21</v>
      </c>
      <c r="W122" t="s">
        <v>21</v>
      </c>
      <c r="X122" t="s">
        <v>21</v>
      </c>
      <c r="Y122" t="s">
        <v>21</v>
      </c>
      <c r="Z122">
        <v>0.4</v>
      </c>
      <c r="AA122" t="s">
        <v>21</v>
      </c>
      <c r="AB122">
        <v>0</v>
      </c>
      <c r="AC122" t="s">
        <v>21</v>
      </c>
      <c r="AD122" t="s">
        <v>21</v>
      </c>
      <c r="AE122" t="s">
        <v>21</v>
      </c>
      <c r="AF122" t="s">
        <v>21</v>
      </c>
      <c r="AG122">
        <v>2.2000000000000002</v>
      </c>
      <c r="AH122">
        <v>11.4</v>
      </c>
      <c r="AI122" t="s">
        <v>21</v>
      </c>
      <c r="AJ122" t="s">
        <v>21</v>
      </c>
      <c r="AK122" t="s">
        <v>21</v>
      </c>
      <c r="AL122">
        <v>0.3</v>
      </c>
      <c r="AM122">
        <v>0.3</v>
      </c>
      <c r="AN122" t="s">
        <v>22</v>
      </c>
      <c r="AO122">
        <v>100</v>
      </c>
      <c r="AP122">
        <v>0</v>
      </c>
      <c r="AQ122">
        <v>0</v>
      </c>
      <c r="AR122">
        <v>0</v>
      </c>
      <c r="AV122">
        <f t="shared" si="10"/>
        <v>75.899999999999991</v>
      </c>
      <c r="AW122">
        <f t="shared" si="11"/>
        <v>65.5</v>
      </c>
      <c r="AX122" s="11">
        <f t="shared" si="12"/>
        <v>0.86297760210803698</v>
      </c>
      <c r="BA122">
        <f t="shared" si="13"/>
        <v>11.4</v>
      </c>
      <c r="BB122">
        <f t="shared" si="14"/>
        <v>11.4</v>
      </c>
      <c r="BC122">
        <f t="shared" si="15"/>
        <v>0</v>
      </c>
      <c r="BD122">
        <f t="shared" si="16"/>
        <v>0</v>
      </c>
      <c r="BE122">
        <f t="shared" si="17"/>
        <v>0</v>
      </c>
      <c r="BF122">
        <f t="shared" si="18"/>
        <v>0</v>
      </c>
      <c r="BJ122" t="str">
        <f t="shared" si="19"/>
        <v/>
      </c>
      <c r="BK122">
        <f>VLOOKUP(B122,Kraftvärmeprod!$B$1:$BH$549,MATCH($BA$1,Kraftvärmeprod!$B$1:$CC$1,0),FALSE)</f>
        <v>119.7</v>
      </c>
    </row>
    <row r="123" spans="1:63" ht="15" customHeight="1">
      <c r="A123" s="2" t="s">
        <v>190</v>
      </c>
      <c r="B123" s="2" t="s">
        <v>195</v>
      </c>
      <c r="C123">
        <v>2020</v>
      </c>
      <c r="D123" t="s">
        <v>21</v>
      </c>
      <c r="E123" t="s">
        <v>21</v>
      </c>
      <c r="F123" t="s">
        <v>21</v>
      </c>
      <c r="G123" t="s">
        <v>21</v>
      </c>
      <c r="H123" t="s">
        <v>21</v>
      </c>
      <c r="I123" t="s">
        <v>21</v>
      </c>
      <c r="J123" t="s">
        <v>21</v>
      </c>
      <c r="K123" t="s">
        <v>21</v>
      </c>
      <c r="L123" t="s">
        <v>21</v>
      </c>
      <c r="M123" t="s">
        <v>22</v>
      </c>
      <c r="N123" t="s">
        <v>21</v>
      </c>
      <c r="O123" t="s">
        <v>21</v>
      </c>
      <c r="P123" t="s">
        <v>21</v>
      </c>
      <c r="Q123" t="s">
        <v>21</v>
      </c>
      <c r="R123" t="s">
        <v>21</v>
      </c>
      <c r="S123" t="s">
        <v>21</v>
      </c>
      <c r="T123" t="s">
        <v>21</v>
      </c>
      <c r="U123" t="s">
        <v>21</v>
      </c>
      <c r="V123" t="s">
        <v>21</v>
      </c>
      <c r="W123" t="s">
        <v>21</v>
      </c>
      <c r="X123" t="s">
        <v>21</v>
      </c>
      <c r="Y123" t="s">
        <v>21</v>
      </c>
      <c r="Z123" t="s">
        <v>21</v>
      </c>
      <c r="AA123" t="s">
        <v>21</v>
      </c>
      <c r="AB123" t="s">
        <v>21</v>
      </c>
      <c r="AC123" t="s">
        <v>21</v>
      </c>
      <c r="AD123" t="s">
        <v>21</v>
      </c>
      <c r="AE123" t="s">
        <v>21</v>
      </c>
      <c r="AF123" t="s">
        <v>21</v>
      </c>
      <c r="AG123" t="s">
        <v>21</v>
      </c>
      <c r="AH123" t="s">
        <v>21</v>
      </c>
      <c r="AI123" t="s">
        <v>21</v>
      </c>
      <c r="AJ123" t="s">
        <v>21</v>
      </c>
      <c r="AK123" t="s">
        <v>21</v>
      </c>
      <c r="AL123" t="s">
        <v>21</v>
      </c>
      <c r="AM123" t="s">
        <v>21</v>
      </c>
      <c r="AN123" t="s">
        <v>22</v>
      </c>
      <c r="AO123" t="s">
        <v>21</v>
      </c>
      <c r="AP123" t="s">
        <v>21</v>
      </c>
      <c r="AQ123" t="s">
        <v>21</v>
      </c>
      <c r="AR123" t="s">
        <v>21</v>
      </c>
      <c r="AV123">
        <f t="shared" si="10"/>
        <v>0</v>
      </c>
      <c r="AW123">
        <f t="shared" si="11"/>
        <v>0</v>
      </c>
      <c r="AX123" s="11" t="str">
        <f t="shared" si="12"/>
        <v/>
      </c>
      <c r="BA123">
        <f t="shared" si="13"/>
        <v>0</v>
      </c>
      <c r="BB123">
        <f t="shared" si="14"/>
        <v>0</v>
      </c>
      <c r="BC123">
        <f t="shared" si="15"/>
        <v>0</v>
      </c>
      <c r="BD123">
        <f t="shared" si="16"/>
        <v>0</v>
      </c>
      <c r="BE123">
        <f t="shared" si="17"/>
        <v>0</v>
      </c>
      <c r="BF123">
        <f t="shared" si="18"/>
        <v>0</v>
      </c>
      <c r="BJ123" t="str">
        <f t="shared" si="19"/>
        <v/>
      </c>
      <c r="BK123">
        <f>VLOOKUP(B123,Kraftvärmeprod!$B$1:$BH$549,MATCH($BA$1,Kraftvärmeprod!$B$1:$CC$1,0),FALSE)</f>
        <v>1.702</v>
      </c>
    </row>
    <row r="124" spans="1:63" ht="15" customHeight="1">
      <c r="A124" s="2" t="s">
        <v>196</v>
      </c>
      <c r="B124" s="2" t="s">
        <v>197</v>
      </c>
      <c r="C124">
        <v>2020</v>
      </c>
      <c r="D124">
        <v>57</v>
      </c>
      <c r="E124">
        <v>73.53</v>
      </c>
      <c r="F124" t="s">
        <v>21</v>
      </c>
      <c r="G124">
        <v>0.3</v>
      </c>
      <c r="H124" t="s">
        <v>21</v>
      </c>
      <c r="I124" t="s">
        <v>21</v>
      </c>
      <c r="J124" t="s">
        <v>21</v>
      </c>
      <c r="K124" t="s">
        <v>21</v>
      </c>
      <c r="L124" t="s">
        <v>21</v>
      </c>
      <c r="M124" t="s">
        <v>22</v>
      </c>
      <c r="N124" t="s">
        <v>21</v>
      </c>
      <c r="O124" t="s">
        <v>21</v>
      </c>
      <c r="P124">
        <v>16.5</v>
      </c>
      <c r="Q124">
        <v>16.45</v>
      </c>
      <c r="R124" t="s">
        <v>21</v>
      </c>
      <c r="S124">
        <v>27</v>
      </c>
      <c r="T124" t="s">
        <v>21</v>
      </c>
      <c r="U124">
        <v>8.8800000000000008</v>
      </c>
      <c r="V124" t="s">
        <v>21</v>
      </c>
      <c r="W124" t="s">
        <v>21</v>
      </c>
      <c r="X124" t="s">
        <v>21</v>
      </c>
      <c r="Y124" t="s">
        <v>21</v>
      </c>
      <c r="Z124">
        <v>2.4</v>
      </c>
      <c r="AA124" t="s">
        <v>21</v>
      </c>
      <c r="AB124" t="s">
        <v>21</v>
      </c>
      <c r="AC124" t="s">
        <v>21</v>
      </c>
      <c r="AD124" t="s">
        <v>21</v>
      </c>
      <c r="AE124" t="s">
        <v>21</v>
      </c>
      <c r="AF124" t="s">
        <v>21</v>
      </c>
      <c r="AG124" t="s">
        <v>21</v>
      </c>
      <c r="AH124">
        <v>2</v>
      </c>
      <c r="AI124" t="s">
        <v>21</v>
      </c>
      <c r="AJ124" t="s">
        <v>21</v>
      </c>
      <c r="AK124" t="s">
        <v>21</v>
      </c>
      <c r="AL124" t="s">
        <v>21</v>
      </c>
      <c r="AM124" t="s">
        <v>21</v>
      </c>
      <c r="AN124" t="s">
        <v>22</v>
      </c>
      <c r="AO124">
        <v>100</v>
      </c>
      <c r="AP124" t="s">
        <v>21</v>
      </c>
      <c r="AQ124" t="s">
        <v>21</v>
      </c>
      <c r="AR124" t="s">
        <v>21</v>
      </c>
      <c r="AV124">
        <f t="shared" si="10"/>
        <v>73.53</v>
      </c>
      <c r="AW124">
        <f t="shared" si="11"/>
        <v>57</v>
      </c>
      <c r="AX124" s="11">
        <f t="shared" si="12"/>
        <v>0.77519379844961234</v>
      </c>
      <c r="BA124">
        <f t="shared" si="13"/>
        <v>2</v>
      </c>
      <c r="BB124">
        <f t="shared" si="14"/>
        <v>2</v>
      </c>
      <c r="BC124">
        <f t="shared" si="15"/>
        <v>0</v>
      </c>
      <c r="BD124">
        <f t="shared" si="16"/>
        <v>0</v>
      </c>
      <c r="BE124">
        <f t="shared" si="17"/>
        <v>0</v>
      </c>
      <c r="BF124">
        <f t="shared" si="18"/>
        <v>0</v>
      </c>
      <c r="BJ124" t="str">
        <f t="shared" si="19"/>
        <v/>
      </c>
      <c r="BK124">
        <f>VLOOKUP(B124,Kraftvärmeprod!$B$1:$BH$549,MATCH($BA$1,Kraftvärmeprod!$B$1:$CC$1,0),FALSE)</f>
        <v>0</v>
      </c>
    </row>
    <row r="125" spans="1:63" ht="15" customHeight="1">
      <c r="A125" s="2" t="s">
        <v>198</v>
      </c>
      <c r="B125" s="2" t="s">
        <v>199</v>
      </c>
      <c r="C125">
        <v>2020</v>
      </c>
      <c r="D125">
        <v>12.5</v>
      </c>
      <c r="E125">
        <v>17.59</v>
      </c>
      <c r="F125" t="s">
        <v>21</v>
      </c>
      <c r="G125">
        <v>0.17</v>
      </c>
      <c r="H125" t="s">
        <v>21</v>
      </c>
      <c r="I125" t="s">
        <v>21</v>
      </c>
      <c r="J125" t="s">
        <v>21</v>
      </c>
      <c r="K125" t="s">
        <v>21</v>
      </c>
      <c r="L125" t="s">
        <v>21</v>
      </c>
      <c r="M125" t="s">
        <v>22</v>
      </c>
      <c r="N125">
        <v>0</v>
      </c>
      <c r="O125">
        <v>0</v>
      </c>
      <c r="P125">
        <v>15.39</v>
      </c>
      <c r="Q125">
        <v>0</v>
      </c>
      <c r="R125">
        <v>0</v>
      </c>
      <c r="S125">
        <v>0</v>
      </c>
      <c r="T125" t="s">
        <v>924</v>
      </c>
      <c r="U125" t="s">
        <v>21</v>
      </c>
      <c r="V125" t="s">
        <v>21</v>
      </c>
      <c r="W125" t="s">
        <v>21</v>
      </c>
      <c r="X125" t="s">
        <v>21</v>
      </c>
      <c r="Y125" t="s">
        <v>21</v>
      </c>
      <c r="Z125" t="s">
        <v>21</v>
      </c>
      <c r="AA125" t="s">
        <v>21</v>
      </c>
      <c r="AB125" t="s">
        <v>21</v>
      </c>
      <c r="AC125" t="s">
        <v>21</v>
      </c>
      <c r="AD125" t="s">
        <v>21</v>
      </c>
      <c r="AE125" t="s">
        <v>21</v>
      </c>
      <c r="AF125" t="s">
        <v>21</v>
      </c>
      <c r="AG125" t="s">
        <v>21</v>
      </c>
      <c r="AH125">
        <v>2.0299999999999998</v>
      </c>
      <c r="AI125" t="s">
        <v>21</v>
      </c>
      <c r="AJ125" t="s">
        <v>21</v>
      </c>
      <c r="AK125" t="s">
        <v>21</v>
      </c>
      <c r="AL125" t="s">
        <v>21</v>
      </c>
      <c r="AM125" t="s">
        <v>21</v>
      </c>
      <c r="AN125" t="s">
        <v>22</v>
      </c>
      <c r="AO125">
        <v>100</v>
      </c>
      <c r="AP125">
        <v>0</v>
      </c>
      <c r="AQ125">
        <v>0</v>
      </c>
      <c r="AR125">
        <v>0</v>
      </c>
      <c r="AV125">
        <f t="shared" si="10"/>
        <v>17.59</v>
      </c>
      <c r="AW125">
        <f t="shared" si="11"/>
        <v>12.5</v>
      </c>
      <c r="AX125" s="11">
        <f t="shared" si="12"/>
        <v>0.71063104036384306</v>
      </c>
      <c r="BA125">
        <f t="shared" si="13"/>
        <v>2.0299999999999998</v>
      </c>
      <c r="BB125">
        <f t="shared" si="14"/>
        <v>2.0299999999999998</v>
      </c>
      <c r="BC125">
        <f t="shared" si="15"/>
        <v>0</v>
      </c>
      <c r="BD125">
        <f t="shared" si="16"/>
        <v>0</v>
      </c>
      <c r="BE125">
        <f t="shared" si="17"/>
        <v>0</v>
      </c>
      <c r="BF125">
        <f t="shared" si="18"/>
        <v>0</v>
      </c>
      <c r="BJ125" t="str">
        <f t="shared" si="19"/>
        <v/>
      </c>
      <c r="BK125">
        <f>VLOOKUP(B125,Kraftvärmeprod!$B$1:$BH$549,MATCH($BA$1,Kraftvärmeprod!$B$1:$CC$1,0),FALSE)</f>
        <v>0</v>
      </c>
    </row>
    <row r="126" spans="1:63" ht="15" customHeight="1">
      <c r="A126" s="2" t="s">
        <v>198</v>
      </c>
      <c r="B126" s="2" t="s">
        <v>200</v>
      </c>
      <c r="C126">
        <v>2020</v>
      </c>
      <c r="D126">
        <v>24.01</v>
      </c>
      <c r="E126">
        <v>32.119999999999997</v>
      </c>
      <c r="F126" t="s">
        <v>21</v>
      </c>
      <c r="G126">
        <v>2.38</v>
      </c>
      <c r="H126" t="s">
        <v>21</v>
      </c>
      <c r="I126">
        <v>10.75</v>
      </c>
      <c r="J126" t="s">
        <v>21</v>
      </c>
      <c r="K126" t="s">
        <v>21</v>
      </c>
      <c r="L126" t="s">
        <v>21</v>
      </c>
      <c r="M126" t="s">
        <v>22</v>
      </c>
      <c r="N126" t="s">
        <v>21</v>
      </c>
      <c r="O126" t="s">
        <v>21</v>
      </c>
      <c r="P126" t="s">
        <v>21</v>
      </c>
      <c r="Q126" t="s">
        <v>21</v>
      </c>
      <c r="R126" t="s">
        <v>21</v>
      </c>
      <c r="S126" t="s">
        <v>21</v>
      </c>
      <c r="T126" t="s">
        <v>21</v>
      </c>
      <c r="U126">
        <v>11.56</v>
      </c>
      <c r="V126">
        <v>0</v>
      </c>
      <c r="W126">
        <v>3.67</v>
      </c>
      <c r="X126" t="s">
        <v>21</v>
      </c>
      <c r="Y126" t="s">
        <v>21</v>
      </c>
      <c r="Z126">
        <v>0.54</v>
      </c>
      <c r="AA126" t="s">
        <v>21</v>
      </c>
      <c r="AB126" t="s">
        <v>21</v>
      </c>
      <c r="AC126" t="s">
        <v>21</v>
      </c>
      <c r="AD126" t="s">
        <v>21</v>
      </c>
      <c r="AE126" t="s">
        <v>21</v>
      </c>
      <c r="AF126" t="s">
        <v>21</v>
      </c>
      <c r="AG126" t="s">
        <v>21</v>
      </c>
      <c r="AH126">
        <v>0.05</v>
      </c>
      <c r="AI126">
        <v>3.17</v>
      </c>
      <c r="AJ126" t="s">
        <v>936</v>
      </c>
      <c r="AK126">
        <v>0.99</v>
      </c>
      <c r="AL126">
        <v>0</v>
      </c>
      <c r="AM126">
        <v>0</v>
      </c>
      <c r="AN126" t="s">
        <v>22</v>
      </c>
      <c r="AO126">
        <v>100</v>
      </c>
      <c r="AP126">
        <v>0</v>
      </c>
      <c r="AQ126">
        <v>0</v>
      </c>
      <c r="AR126">
        <v>0</v>
      </c>
      <c r="AV126">
        <f t="shared" si="10"/>
        <v>32.119999999999997</v>
      </c>
      <c r="AW126">
        <f t="shared" si="11"/>
        <v>24.01</v>
      </c>
      <c r="AX126" s="11">
        <f t="shared" si="12"/>
        <v>0.7475093399750935</v>
      </c>
      <c r="BA126">
        <f t="shared" si="13"/>
        <v>0.05</v>
      </c>
      <c r="BB126">
        <f t="shared" si="14"/>
        <v>0.05</v>
      </c>
      <c r="BC126">
        <f t="shared" si="15"/>
        <v>0</v>
      </c>
      <c r="BD126">
        <f t="shared" si="16"/>
        <v>0</v>
      </c>
      <c r="BE126">
        <f t="shared" si="17"/>
        <v>0</v>
      </c>
      <c r="BF126">
        <f t="shared" si="18"/>
        <v>0</v>
      </c>
      <c r="BJ126" t="str">
        <f t="shared" si="19"/>
        <v/>
      </c>
      <c r="BK126">
        <f>VLOOKUP(B126,Kraftvärmeprod!$B$1:$BH$549,MATCH($BA$1,Kraftvärmeprod!$B$1:$CC$1,0),FALSE)</f>
        <v>130.78</v>
      </c>
    </row>
    <row r="127" spans="1:63" ht="15" customHeight="1">
      <c r="A127" s="2" t="s">
        <v>198</v>
      </c>
      <c r="B127" s="2" t="s">
        <v>201</v>
      </c>
      <c r="C127">
        <v>2020</v>
      </c>
      <c r="D127">
        <v>4.5599999999999996</v>
      </c>
      <c r="E127">
        <v>5.53</v>
      </c>
      <c r="F127" t="s">
        <v>21</v>
      </c>
      <c r="G127">
        <v>0.4</v>
      </c>
      <c r="H127" t="s">
        <v>21</v>
      </c>
      <c r="I127" t="s">
        <v>21</v>
      </c>
      <c r="J127" t="s">
        <v>21</v>
      </c>
      <c r="K127" t="s">
        <v>21</v>
      </c>
      <c r="L127" t="s">
        <v>21</v>
      </c>
      <c r="M127" t="s">
        <v>22</v>
      </c>
      <c r="N127" t="s">
        <v>21</v>
      </c>
      <c r="O127" t="s">
        <v>21</v>
      </c>
      <c r="P127" t="s">
        <v>21</v>
      </c>
      <c r="Q127" t="s">
        <v>21</v>
      </c>
      <c r="R127" t="s">
        <v>21</v>
      </c>
      <c r="S127" t="s">
        <v>21</v>
      </c>
      <c r="T127" t="s">
        <v>21</v>
      </c>
      <c r="U127">
        <v>5.13</v>
      </c>
      <c r="V127" t="s">
        <v>21</v>
      </c>
      <c r="W127" t="s">
        <v>21</v>
      </c>
      <c r="X127" t="s">
        <v>21</v>
      </c>
      <c r="Y127" t="s">
        <v>21</v>
      </c>
      <c r="Z127" t="s">
        <v>21</v>
      </c>
      <c r="AA127" t="s">
        <v>21</v>
      </c>
      <c r="AB127" t="s">
        <v>21</v>
      </c>
      <c r="AC127" t="s">
        <v>21</v>
      </c>
      <c r="AD127" t="s">
        <v>21</v>
      </c>
      <c r="AE127" t="s">
        <v>21</v>
      </c>
      <c r="AF127" t="s">
        <v>21</v>
      </c>
      <c r="AG127" t="s">
        <v>21</v>
      </c>
      <c r="AH127" t="s">
        <v>21</v>
      </c>
      <c r="AI127" t="s">
        <v>21</v>
      </c>
      <c r="AJ127" t="s">
        <v>21</v>
      </c>
      <c r="AK127" t="s">
        <v>21</v>
      </c>
      <c r="AL127" t="s">
        <v>21</v>
      </c>
      <c r="AM127" t="s">
        <v>21</v>
      </c>
      <c r="AN127" t="s">
        <v>22</v>
      </c>
      <c r="AO127" t="s">
        <v>21</v>
      </c>
      <c r="AP127" t="s">
        <v>21</v>
      </c>
      <c r="AQ127" t="s">
        <v>21</v>
      </c>
      <c r="AR127" t="s">
        <v>21</v>
      </c>
      <c r="AV127">
        <f t="shared" si="10"/>
        <v>5.53</v>
      </c>
      <c r="AW127">
        <f t="shared" si="11"/>
        <v>4.5599999999999996</v>
      </c>
      <c r="AX127" s="11">
        <f t="shared" si="12"/>
        <v>0.82459312839059662</v>
      </c>
      <c r="BA127">
        <f t="shared" si="13"/>
        <v>0</v>
      </c>
      <c r="BB127">
        <f t="shared" si="14"/>
        <v>0</v>
      </c>
      <c r="BC127">
        <f t="shared" si="15"/>
        <v>0</v>
      </c>
      <c r="BD127">
        <f t="shared" si="16"/>
        <v>0</v>
      </c>
      <c r="BE127">
        <f t="shared" si="17"/>
        <v>0</v>
      </c>
      <c r="BF127">
        <f t="shared" si="18"/>
        <v>0</v>
      </c>
      <c r="BJ127" t="str">
        <f t="shared" si="19"/>
        <v/>
      </c>
      <c r="BK127">
        <f>VLOOKUP(B127,Kraftvärmeprod!$B$1:$BH$549,MATCH($BA$1,Kraftvärmeprod!$B$1:$CC$1,0),FALSE)</f>
        <v>0</v>
      </c>
    </row>
    <row r="128" spans="1:63" ht="15" customHeight="1">
      <c r="A128" s="2" t="s">
        <v>202</v>
      </c>
      <c r="B128" s="2" t="s">
        <v>203</v>
      </c>
      <c r="C128">
        <v>2020</v>
      </c>
      <c r="D128">
        <v>23.7</v>
      </c>
      <c r="E128">
        <v>24.01</v>
      </c>
      <c r="F128" t="s">
        <v>21</v>
      </c>
      <c r="G128">
        <v>0.44</v>
      </c>
      <c r="H128" t="s">
        <v>21</v>
      </c>
      <c r="I128">
        <v>0.17</v>
      </c>
      <c r="J128" t="s">
        <v>21</v>
      </c>
      <c r="K128" t="s">
        <v>21</v>
      </c>
      <c r="L128" t="s">
        <v>21</v>
      </c>
      <c r="M128" t="s">
        <v>22</v>
      </c>
      <c r="N128" t="s">
        <v>21</v>
      </c>
      <c r="O128" t="s">
        <v>21</v>
      </c>
      <c r="P128" t="s">
        <v>21</v>
      </c>
      <c r="Q128" t="s">
        <v>21</v>
      </c>
      <c r="R128" t="s">
        <v>21</v>
      </c>
      <c r="S128" t="s">
        <v>21</v>
      </c>
      <c r="T128" t="s">
        <v>21</v>
      </c>
      <c r="U128">
        <v>0</v>
      </c>
      <c r="V128">
        <v>0</v>
      </c>
      <c r="W128">
        <v>23.4</v>
      </c>
      <c r="X128" t="s">
        <v>21</v>
      </c>
      <c r="Y128" t="s">
        <v>21</v>
      </c>
      <c r="Z128" t="s">
        <v>21</v>
      </c>
      <c r="AA128" t="s">
        <v>21</v>
      </c>
      <c r="AB128" t="s">
        <v>21</v>
      </c>
      <c r="AC128" t="s">
        <v>21</v>
      </c>
      <c r="AD128" t="s">
        <v>21</v>
      </c>
      <c r="AE128" t="s">
        <v>21</v>
      </c>
      <c r="AF128" t="s">
        <v>21</v>
      </c>
      <c r="AG128" t="s">
        <v>21</v>
      </c>
      <c r="AH128" t="s">
        <v>21</v>
      </c>
      <c r="AI128" t="s">
        <v>21</v>
      </c>
      <c r="AJ128" t="s">
        <v>21</v>
      </c>
      <c r="AK128" t="s">
        <v>21</v>
      </c>
      <c r="AL128" t="s">
        <v>21</v>
      </c>
      <c r="AM128" t="s">
        <v>21</v>
      </c>
      <c r="AN128" t="s">
        <v>22</v>
      </c>
      <c r="AO128" t="s">
        <v>21</v>
      </c>
      <c r="AP128" t="s">
        <v>21</v>
      </c>
      <c r="AQ128" t="s">
        <v>21</v>
      </c>
      <c r="AR128" t="s">
        <v>21</v>
      </c>
      <c r="AV128">
        <f t="shared" si="10"/>
        <v>24.009999999999998</v>
      </c>
      <c r="AW128">
        <f t="shared" si="11"/>
        <v>23.7</v>
      </c>
      <c r="AX128" s="11">
        <f t="shared" si="12"/>
        <v>0.98708871303623491</v>
      </c>
      <c r="BA128">
        <f t="shared" si="13"/>
        <v>0</v>
      </c>
      <c r="BB128">
        <f t="shared" si="14"/>
        <v>0</v>
      </c>
      <c r="BC128">
        <f t="shared" si="15"/>
        <v>0</v>
      </c>
      <c r="BD128">
        <f t="shared" si="16"/>
        <v>0</v>
      </c>
      <c r="BE128">
        <f t="shared" si="17"/>
        <v>0</v>
      </c>
      <c r="BF128">
        <f t="shared" si="18"/>
        <v>0</v>
      </c>
      <c r="BJ128" t="str">
        <f t="shared" si="19"/>
        <v/>
      </c>
      <c r="BK128">
        <f>VLOOKUP(B128,Kraftvärmeprod!$B$1:$BH$549,MATCH($BA$1,Kraftvärmeprod!$B$1:$CC$1,0),FALSE)</f>
        <v>92.3</v>
      </c>
    </row>
    <row r="129" spans="1:63" ht="15" customHeight="1">
      <c r="A129" s="2" t="s">
        <v>204</v>
      </c>
      <c r="B129" s="2" t="s">
        <v>205</v>
      </c>
      <c r="C129">
        <v>2020</v>
      </c>
      <c r="D129">
        <v>15.2</v>
      </c>
      <c r="E129">
        <v>16.029</v>
      </c>
      <c r="F129" t="s">
        <v>21</v>
      </c>
      <c r="G129">
        <v>0.22900000000000001</v>
      </c>
      <c r="H129" t="s">
        <v>21</v>
      </c>
      <c r="I129" t="s">
        <v>21</v>
      </c>
      <c r="J129" t="s">
        <v>21</v>
      </c>
      <c r="K129" t="s">
        <v>21</v>
      </c>
      <c r="L129" t="s">
        <v>21</v>
      </c>
      <c r="M129" t="s">
        <v>92</v>
      </c>
      <c r="N129" t="s">
        <v>21</v>
      </c>
      <c r="O129" t="s">
        <v>21</v>
      </c>
      <c r="P129">
        <v>15.8</v>
      </c>
      <c r="Q129" t="s">
        <v>21</v>
      </c>
      <c r="R129" t="s">
        <v>21</v>
      </c>
      <c r="S129" t="s">
        <v>21</v>
      </c>
      <c r="T129" t="s">
        <v>924</v>
      </c>
      <c r="U129" t="s">
        <v>21</v>
      </c>
      <c r="V129" t="s">
        <v>21</v>
      </c>
      <c r="W129" t="s">
        <v>21</v>
      </c>
      <c r="X129" t="s">
        <v>21</v>
      </c>
      <c r="Y129" t="s">
        <v>21</v>
      </c>
      <c r="Z129" t="s">
        <v>21</v>
      </c>
      <c r="AA129" t="s">
        <v>21</v>
      </c>
      <c r="AB129" t="s">
        <v>21</v>
      </c>
      <c r="AC129" t="s">
        <v>21</v>
      </c>
      <c r="AD129" t="s">
        <v>21</v>
      </c>
      <c r="AE129" t="s">
        <v>21</v>
      </c>
      <c r="AF129" t="s">
        <v>21</v>
      </c>
      <c r="AG129" t="s">
        <v>21</v>
      </c>
      <c r="AH129" t="s">
        <v>21</v>
      </c>
      <c r="AI129" t="s">
        <v>21</v>
      </c>
      <c r="AJ129" t="s">
        <v>21</v>
      </c>
      <c r="AK129" t="s">
        <v>21</v>
      </c>
      <c r="AL129" t="s">
        <v>21</v>
      </c>
      <c r="AM129" t="s">
        <v>21</v>
      </c>
      <c r="AN129" t="s">
        <v>22</v>
      </c>
      <c r="AO129">
        <v>100</v>
      </c>
      <c r="AP129" t="s">
        <v>21</v>
      </c>
      <c r="AQ129" t="s">
        <v>21</v>
      </c>
      <c r="AR129" t="s">
        <v>21</v>
      </c>
      <c r="AV129">
        <f t="shared" si="10"/>
        <v>16.029</v>
      </c>
      <c r="AW129">
        <f t="shared" si="11"/>
        <v>15.2</v>
      </c>
      <c r="AX129" s="11">
        <f t="shared" si="12"/>
        <v>0.94828124025204308</v>
      </c>
      <c r="BA129">
        <f t="shared" si="13"/>
        <v>0</v>
      </c>
      <c r="BB129">
        <f t="shared" si="14"/>
        <v>0</v>
      </c>
      <c r="BC129">
        <f t="shared" si="15"/>
        <v>0</v>
      </c>
      <c r="BD129">
        <f t="shared" si="16"/>
        <v>0</v>
      </c>
      <c r="BE129">
        <f t="shared" si="17"/>
        <v>0</v>
      </c>
      <c r="BF129">
        <f t="shared" si="18"/>
        <v>0</v>
      </c>
      <c r="BJ129" t="str">
        <f t="shared" si="19"/>
        <v>ja</v>
      </c>
      <c r="BK129">
        <f>VLOOKUP(B129,Kraftvärmeprod!$B$1:$BH$549,MATCH($BA$1,Kraftvärmeprod!$B$1:$CC$1,0),FALSE)</f>
        <v>0</v>
      </c>
    </row>
    <row r="130" spans="1:63" ht="15" customHeight="1">
      <c r="A130" s="2" t="s">
        <v>206</v>
      </c>
      <c r="B130" s="2" t="s">
        <v>207</v>
      </c>
      <c r="C130">
        <v>2020</v>
      </c>
      <c r="D130">
        <v>10.7</v>
      </c>
      <c r="E130">
        <v>12.244999999999999</v>
      </c>
      <c r="F130" t="s">
        <v>21</v>
      </c>
      <c r="G130">
        <v>0.624</v>
      </c>
      <c r="H130" t="s">
        <v>21</v>
      </c>
      <c r="I130" t="s">
        <v>21</v>
      </c>
      <c r="J130">
        <v>0.97</v>
      </c>
      <c r="K130" t="s">
        <v>21</v>
      </c>
      <c r="L130" t="s">
        <v>21</v>
      </c>
      <c r="M130" t="s">
        <v>22</v>
      </c>
      <c r="N130" t="s">
        <v>21</v>
      </c>
      <c r="O130" t="s">
        <v>21</v>
      </c>
      <c r="P130" t="s">
        <v>21</v>
      </c>
      <c r="Q130" t="s">
        <v>21</v>
      </c>
      <c r="R130" t="s">
        <v>21</v>
      </c>
      <c r="S130" t="s">
        <v>21</v>
      </c>
      <c r="T130" t="s">
        <v>21</v>
      </c>
      <c r="U130">
        <v>1.5109999999999999</v>
      </c>
      <c r="V130" t="s">
        <v>21</v>
      </c>
      <c r="W130" t="s">
        <v>21</v>
      </c>
      <c r="X130" t="s">
        <v>21</v>
      </c>
      <c r="Y130" t="s">
        <v>21</v>
      </c>
      <c r="Z130">
        <v>9.14</v>
      </c>
      <c r="AA130" t="s">
        <v>21</v>
      </c>
      <c r="AB130" t="s">
        <v>21</v>
      </c>
      <c r="AC130" t="s">
        <v>21</v>
      </c>
      <c r="AD130" t="s">
        <v>21</v>
      </c>
      <c r="AE130" t="s">
        <v>21</v>
      </c>
      <c r="AF130" t="s">
        <v>21</v>
      </c>
      <c r="AG130" t="s">
        <v>21</v>
      </c>
      <c r="AH130" t="s">
        <v>21</v>
      </c>
      <c r="AI130" t="s">
        <v>21</v>
      </c>
      <c r="AJ130" t="s">
        <v>21</v>
      </c>
      <c r="AK130" t="s">
        <v>21</v>
      </c>
      <c r="AL130" t="s">
        <v>21</v>
      </c>
      <c r="AM130" t="s">
        <v>21</v>
      </c>
      <c r="AN130" t="s">
        <v>22</v>
      </c>
      <c r="AO130" t="s">
        <v>21</v>
      </c>
      <c r="AP130" t="s">
        <v>21</v>
      </c>
      <c r="AQ130" t="s">
        <v>21</v>
      </c>
      <c r="AR130" t="s">
        <v>21</v>
      </c>
      <c r="AV130">
        <f t="shared" si="10"/>
        <v>12.245000000000001</v>
      </c>
      <c r="AW130">
        <f t="shared" si="11"/>
        <v>10.7</v>
      </c>
      <c r="AX130" s="11">
        <f t="shared" si="12"/>
        <v>0.87382605144957115</v>
      </c>
      <c r="BA130">
        <f t="shared" si="13"/>
        <v>0</v>
      </c>
      <c r="BB130">
        <f t="shared" si="14"/>
        <v>0</v>
      </c>
      <c r="BC130">
        <f t="shared" si="15"/>
        <v>0</v>
      </c>
      <c r="BD130">
        <f t="shared" si="16"/>
        <v>0</v>
      </c>
      <c r="BE130">
        <f t="shared" si="17"/>
        <v>0</v>
      </c>
      <c r="BF130">
        <f t="shared" si="18"/>
        <v>0</v>
      </c>
      <c r="BJ130" t="str">
        <f t="shared" si="19"/>
        <v/>
      </c>
      <c r="BK130">
        <f>VLOOKUP(B130,Kraftvärmeprod!$B$1:$BH$549,MATCH($BA$1,Kraftvärmeprod!$B$1:$CC$1,0),FALSE)</f>
        <v>0</v>
      </c>
    </row>
    <row r="131" spans="1:63" ht="15" customHeight="1">
      <c r="A131" s="2" t="s">
        <v>208</v>
      </c>
      <c r="B131" s="2" t="s">
        <v>209</v>
      </c>
      <c r="C131">
        <v>2020</v>
      </c>
      <c r="D131">
        <v>42.1</v>
      </c>
      <c r="E131">
        <v>42.1</v>
      </c>
      <c r="F131" t="s">
        <v>21</v>
      </c>
      <c r="G131">
        <v>8</v>
      </c>
      <c r="H131" t="s">
        <v>21</v>
      </c>
      <c r="I131" t="s">
        <v>21</v>
      </c>
      <c r="J131" t="s">
        <v>21</v>
      </c>
      <c r="K131" t="s">
        <v>21</v>
      </c>
      <c r="L131" t="s">
        <v>21</v>
      </c>
      <c r="M131" t="s">
        <v>22</v>
      </c>
      <c r="N131" t="s">
        <v>21</v>
      </c>
      <c r="O131" t="s">
        <v>21</v>
      </c>
      <c r="P131" t="s">
        <v>21</v>
      </c>
      <c r="Q131" t="s">
        <v>21</v>
      </c>
      <c r="R131" t="s">
        <v>21</v>
      </c>
      <c r="S131" t="s">
        <v>21</v>
      </c>
      <c r="T131" t="s">
        <v>924</v>
      </c>
      <c r="U131" t="s">
        <v>21</v>
      </c>
      <c r="V131" t="s">
        <v>21</v>
      </c>
      <c r="W131" t="s">
        <v>21</v>
      </c>
      <c r="X131">
        <v>11.5</v>
      </c>
      <c r="Y131" t="s">
        <v>21</v>
      </c>
      <c r="Z131">
        <v>11.5</v>
      </c>
      <c r="AA131" t="s">
        <v>21</v>
      </c>
      <c r="AB131">
        <v>1.7</v>
      </c>
      <c r="AC131">
        <v>9.4</v>
      </c>
      <c r="AD131">
        <v>1.7</v>
      </c>
      <c r="AE131" t="s">
        <v>925</v>
      </c>
      <c r="AF131">
        <v>39</v>
      </c>
      <c r="AG131" t="s">
        <v>21</v>
      </c>
      <c r="AH131" t="s">
        <v>21</v>
      </c>
      <c r="AI131" t="s">
        <v>21</v>
      </c>
      <c r="AJ131" t="s">
        <v>21</v>
      </c>
      <c r="AK131" t="s">
        <v>21</v>
      </c>
      <c r="AL131">
        <v>0</v>
      </c>
      <c r="AM131">
        <v>0</v>
      </c>
      <c r="AN131" t="s">
        <v>22</v>
      </c>
      <c r="AO131" t="s">
        <v>21</v>
      </c>
      <c r="AP131" t="s">
        <v>21</v>
      </c>
      <c r="AQ131" t="s">
        <v>21</v>
      </c>
      <c r="AR131" t="s">
        <v>21</v>
      </c>
      <c r="AV131">
        <f t="shared" ref="AV131:AV194" si="20">SUMPRODUCT(F131:AC131)+SUMPRODUCT(AG131:AI131)+IFERROR(AL131/1,0)</f>
        <v>42.1</v>
      </c>
      <c r="AW131">
        <f t="shared" ref="AW131:AW194" si="21">IFERROR(D131/1,0)</f>
        <v>42.1</v>
      </c>
      <c r="AX131" s="11">
        <f t="shared" ref="AX131:AX194" si="22">IFERROR(AW131/AV131,"")</f>
        <v>1</v>
      </c>
      <c r="BA131">
        <f t="shared" ref="BA131:BA194" si="23">IFERROR(AH131/1,0)</f>
        <v>0</v>
      </c>
      <c r="BB131">
        <f t="shared" ref="BB131:BB194" si="24">IFERROR(AO131/100,0)*$BA131</f>
        <v>0</v>
      </c>
      <c r="BC131">
        <f t="shared" ref="BC131:BC194" si="25">IFERROR(AP131/100,0)*$BA131</f>
        <v>0</v>
      </c>
      <c r="BD131">
        <f t="shared" ref="BD131:BD194" si="26">IFERROR(AQ131/100,0)*$BA131</f>
        <v>0</v>
      </c>
      <c r="BE131">
        <f t="shared" ref="BE131:BE194" si="27">IFERROR(AR131/100,0)*$BA131</f>
        <v>0</v>
      </c>
      <c r="BF131">
        <f t="shared" ref="BF131:BF194" si="28">MAX(BA131-SUM(BB131:BE131),0)</f>
        <v>0</v>
      </c>
      <c r="BJ131" t="str">
        <f t="shared" ref="BJ131:BJ194" si="29">IF(AND((IFERROR(AO131/1,0)+IFERROR(AP131/1,0)+IFERROR(AQ131/1,0)+IFERROR(AR131/1,0))&gt;0,OR(TYPE(AH131)&lt;&gt;1,AH131=0)),"ja","")</f>
        <v/>
      </c>
      <c r="BK131">
        <f>VLOOKUP(B131,Kraftvärmeprod!$B$1:$BH$549,MATCH($BA$1,Kraftvärmeprod!$B$1:$CC$1,0),FALSE)</f>
        <v>21.3</v>
      </c>
    </row>
    <row r="132" spans="1:63" ht="15" customHeight="1">
      <c r="A132" s="2" t="s">
        <v>210</v>
      </c>
      <c r="B132" s="2" t="s">
        <v>211</v>
      </c>
      <c r="C132">
        <v>2020</v>
      </c>
      <c r="D132">
        <v>164.98099999999999</v>
      </c>
      <c r="E132">
        <v>182.339</v>
      </c>
      <c r="F132" t="s">
        <v>21</v>
      </c>
      <c r="G132">
        <v>1.028</v>
      </c>
      <c r="H132" t="s">
        <v>21</v>
      </c>
      <c r="I132" t="s">
        <v>21</v>
      </c>
      <c r="J132" t="s">
        <v>21</v>
      </c>
      <c r="K132" t="s">
        <v>21</v>
      </c>
      <c r="L132" t="s">
        <v>21</v>
      </c>
      <c r="M132" t="s">
        <v>92</v>
      </c>
      <c r="N132" t="s">
        <v>21</v>
      </c>
      <c r="O132" t="s">
        <v>21</v>
      </c>
      <c r="P132" t="s">
        <v>21</v>
      </c>
      <c r="Q132" t="s">
        <v>21</v>
      </c>
      <c r="R132" t="s">
        <v>21</v>
      </c>
      <c r="S132">
        <v>0.222</v>
      </c>
      <c r="T132" t="s">
        <v>924</v>
      </c>
      <c r="U132" t="s">
        <v>21</v>
      </c>
      <c r="V132" t="s">
        <v>21</v>
      </c>
      <c r="W132" t="s">
        <v>21</v>
      </c>
      <c r="X132" t="s">
        <v>21</v>
      </c>
      <c r="Y132" t="s">
        <v>21</v>
      </c>
      <c r="Z132">
        <v>1.77</v>
      </c>
      <c r="AA132" t="s">
        <v>21</v>
      </c>
      <c r="AB132" t="s">
        <v>21</v>
      </c>
      <c r="AC132">
        <v>149.63399999999999</v>
      </c>
      <c r="AD132">
        <v>0.98099999999999998</v>
      </c>
      <c r="AE132" t="s">
        <v>925</v>
      </c>
      <c r="AF132">
        <v>39</v>
      </c>
      <c r="AG132" t="s">
        <v>21</v>
      </c>
      <c r="AH132">
        <v>29.684999999999999</v>
      </c>
      <c r="AI132" t="s">
        <v>21</v>
      </c>
      <c r="AJ132" t="s">
        <v>21</v>
      </c>
      <c r="AK132" t="s">
        <v>21</v>
      </c>
      <c r="AL132" t="s">
        <v>21</v>
      </c>
      <c r="AM132" t="s">
        <v>21</v>
      </c>
      <c r="AN132" t="s">
        <v>22</v>
      </c>
      <c r="AO132" t="s">
        <v>21</v>
      </c>
      <c r="AP132">
        <v>100</v>
      </c>
      <c r="AQ132" t="s">
        <v>21</v>
      </c>
      <c r="AR132" t="s">
        <v>21</v>
      </c>
      <c r="AV132">
        <f t="shared" si="20"/>
        <v>182.339</v>
      </c>
      <c r="AW132">
        <f t="shared" si="21"/>
        <v>164.98099999999999</v>
      </c>
      <c r="AX132" s="11">
        <f t="shared" si="22"/>
        <v>0.90480368983048054</v>
      </c>
      <c r="BA132">
        <f t="shared" si="23"/>
        <v>29.684999999999999</v>
      </c>
      <c r="BB132">
        <f t="shared" si="24"/>
        <v>0</v>
      </c>
      <c r="BC132">
        <f t="shared" si="25"/>
        <v>29.684999999999999</v>
      </c>
      <c r="BD132">
        <f t="shared" si="26"/>
        <v>0</v>
      </c>
      <c r="BE132">
        <f t="shared" si="27"/>
        <v>0</v>
      </c>
      <c r="BF132">
        <f t="shared" si="28"/>
        <v>0</v>
      </c>
      <c r="BJ132" t="str">
        <f t="shared" si="29"/>
        <v/>
      </c>
      <c r="BK132">
        <f>VLOOKUP(B132,Kraftvärmeprod!$B$1:$BH$549,MATCH($BA$1,Kraftvärmeprod!$B$1:$CC$1,0),FALSE)</f>
        <v>108.7379</v>
      </c>
    </row>
    <row r="133" spans="1:63" ht="15" customHeight="1">
      <c r="A133" s="2" t="s">
        <v>212</v>
      </c>
      <c r="B133" s="2" t="s">
        <v>213</v>
      </c>
      <c r="C133">
        <v>2020</v>
      </c>
      <c r="D133">
        <v>42.77</v>
      </c>
      <c r="E133">
        <v>42.83</v>
      </c>
      <c r="F133" t="s">
        <v>21</v>
      </c>
      <c r="G133">
        <v>0.18</v>
      </c>
      <c r="H133" t="s">
        <v>21</v>
      </c>
      <c r="I133" t="s">
        <v>21</v>
      </c>
      <c r="J133" t="s">
        <v>21</v>
      </c>
      <c r="K133" t="s">
        <v>21</v>
      </c>
      <c r="L133" t="s">
        <v>21</v>
      </c>
      <c r="M133" t="s">
        <v>22</v>
      </c>
      <c r="N133" t="s">
        <v>21</v>
      </c>
      <c r="O133" t="s">
        <v>21</v>
      </c>
      <c r="P133" t="s">
        <v>21</v>
      </c>
      <c r="Q133" t="s">
        <v>21</v>
      </c>
      <c r="R133" t="s">
        <v>21</v>
      </c>
      <c r="S133" t="s">
        <v>21</v>
      </c>
      <c r="T133" t="s">
        <v>21</v>
      </c>
      <c r="U133">
        <v>1</v>
      </c>
      <c r="V133" t="s">
        <v>21</v>
      </c>
      <c r="W133" t="s">
        <v>21</v>
      </c>
      <c r="X133">
        <v>41.4</v>
      </c>
      <c r="Y133" t="s">
        <v>21</v>
      </c>
      <c r="Z133" t="s">
        <v>21</v>
      </c>
      <c r="AA133" t="s">
        <v>21</v>
      </c>
      <c r="AB133" t="s">
        <v>21</v>
      </c>
      <c r="AC133" t="s">
        <v>21</v>
      </c>
      <c r="AD133" t="s">
        <v>21</v>
      </c>
      <c r="AE133" t="s">
        <v>21</v>
      </c>
      <c r="AF133" t="s">
        <v>21</v>
      </c>
      <c r="AG133">
        <v>0.25</v>
      </c>
      <c r="AH133" t="s">
        <v>21</v>
      </c>
      <c r="AI133" t="s">
        <v>21</v>
      </c>
      <c r="AJ133" t="s">
        <v>21</v>
      </c>
      <c r="AK133" t="s">
        <v>21</v>
      </c>
      <c r="AL133" t="s">
        <v>21</v>
      </c>
      <c r="AM133" t="s">
        <v>21</v>
      </c>
      <c r="AN133" t="s">
        <v>22</v>
      </c>
      <c r="AO133" t="s">
        <v>21</v>
      </c>
      <c r="AP133" t="s">
        <v>21</v>
      </c>
      <c r="AQ133" t="s">
        <v>21</v>
      </c>
      <c r="AR133" t="s">
        <v>21</v>
      </c>
      <c r="AV133">
        <f t="shared" si="20"/>
        <v>42.83</v>
      </c>
      <c r="AW133">
        <f t="shared" si="21"/>
        <v>42.77</v>
      </c>
      <c r="AX133" s="11">
        <f t="shared" si="22"/>
        <v>0.99859911277142199</v>
      </c>
      <c r="BA133">
        <f t="shared" si="23"/>
        <v>0</v>
      </c>
      <c r="BB133">
        <f t="shared" si="24"/>
        <v>0</v>
      </c>
      <c r="BC133">
        <f t="shared" si="25"/>
        <v>0</v>
      </c>
      <c r="BD133">
        <f t="shared" si="26"/>
        <v>0</v>
      </c>
      <c r="BE133">
        <f t="shared" si="27"/>
        <v>0</v>
      </c>
      <c r="BF133">
        <f t="shared" si="28"/>
        <v>0</v>
      </c>
      <c r="BJ133" t="str">
        <f t="shared" si="29"/>
        <v/>
      </c>
      <c r="BK133">
        <f>VLOOKUP(B133,Kraftvärmeprod!$B$1:$BH$549,MATCH($BA$1,Kraftvärmeprod!$B$1:$CC$1,0),FALSE)</f>
        <v>0</v>
      </c>
    </row>
    <row r="134" spans="1:63" ht="15" customHeight="1">
      <c r="A134" s="2" t="s">
        <v>214</v>
      </c>
      <c r="B134" s="2" t="s">
        <v>215</v>
      </c>
      <c r="C134">
        <v>2020</v>
      </c>
      <c r="D134">
        <v>42.786000000000001</v>
      </c>
      <c r="E134">
        <v>57.892000000000003</v>
      </c>
      <c r="F134" t="s">
        <v>21</v>
      </c>
      <c r="G134">
        <v>3.5510000000000002</v>
      </c>
      <c r="H134" t="s">
        <v>21</v>
      </c>
      <c r="I134" t="s">
        <v>21</v>
      </c>
      <c r="J134" t="s">
        <v>21</v>
      </c>
      <c r="K134" t="s">
        <v>21</v>
      </c>
      <c r="L134" t="s">
        <v>21</v>
      </c>
      <c r="M134" t="s">
        <v>22</v>
      </c>
      <c r="N134" t="s">
        <v>21</v>
      </c>
      <c r="O134" t="s">
        <v>21</v>
      </c>
      <c r="P134">
        <v>1.1459999999999999</v>
      </c>
      <c r="Q134" t="s">
        <v>21</v>
      </c>
      <c r="R134" t="s">
        <v>21</v>
      </c>
      <c r="S134" t="s">
        <v>21</v>
      </c>
      <c r="T134" t="s">
        <v>924</v>
      </c>
      <c r="U134">
        <v>0.127</v>
      </c>
      <c r="V134" t="s">
        <v>21</v>
      </c>
      <c r="W134" t="s">
        <v>21</v>
      </c>
      <c r="X134">
        <v>49.725999999999999</v>
      </c>
      <c r="Y134" t="s">
        <v>21</v>
      </c>
      <c r="Z134">
        <v>3.3420000000000001</v>
      </c>
      <c r="AA134" t="s">
        <v>21</v>
      </c>
      <c r="AB134" t="s">
        <v>21</v>
      </c>
      <c r="AC134" t="s">
        <v>21</v>
      </c>
      <c r="AD134" t="s">
        <v>21</v>
      </c>
      <c r="AE134" t="s">
        <v>927</v>
      </c>
      <c r="AF134" t="s">
        <v>21</v>
      </c>
      <c r="AG134" t="s">
        <v>21</v>
      </c>
      <c r="AH134" t="s">
        <v>21</v>
      </c>
      <c r="AI134" t="s">
        <v>21</v>
      </c>
      <c r="AJ134" t="s">
        <v>21</v>
      </c>
      <c r="AK134" t="s">
        <v>21</v>
      </c>
      <c r="AL134" t="s">
        <v>21</v>
      </c>
      <c r="AM134" t="s">
        <v>21</v>
      </c>
      <c r="AN134" t="s">
        <v>22</v>
      </c>
      <c r="AO134" t="s">
        <v>21</v>
      </c>
      <c r="AP134" t="s">
        <v>21</v>
      </c>
      <c r="AQ134" t="s">
        <v>21</v>
      </c>
      <c r="AR134" t="s">
        <v>21</v>
      </c>
      <c r="AV134">
        <f t="shared" si="20"/>
        <v>57.891999999999996</v>
      </c>
      <c r="AW134">
        <f t="shared" si="21"/>
        <v>42.786000000000001</v>
      </c>
      <c r="AX134" s="11">
        <f t="shared" si="22"/>
        <v>0.73906584674911913</v>
      </c>
      <c r="BA134">
        <f t="shared" si="23"/>
        <v>0</v>
      </c>
      <c r="BB134">
        <f t="shared" si="24"/>
        <v>0</v>
      </c>
      <c r="BC134">
        <f t="shared" si="25"/>
        <v>0</v>
      </c>
      <c r="BD134">
        <f t="shared" si="26"/>
        <v>0</v>
      </c>
      <c r="BE134">
        <f t="shared" si="27"/>
        <v>0</v>
      </c>
      <c r="BF134">
        <f t="shared" si="28"/>
        <v>0</v>
      </c>
      <c r="BJ134" t="str">
        <f t="shared" si="29"/>
        <v/>
      </c>
      <c r="BK134">
        <f>VLOOKUP(B134,Kraftvärmeprod!$B$1:$BH$549,MATCH($BA$1,Kraftvärmeprod!$B$1:$CC$1,0),FALSE)</f>
        <v>20.27</v>
      </c>
    </row>
    <row r="135" spans="1:63" ht="15" customHeight="1">
      <c r="A135" s="2" t="s">
        <v>214</v>
      </c>
      <c r="B135" s="2" t="s">
        <v>216</v>
      </c>
      <c r="C135">
        <v>2020</v>
      </c>
      <c r="D135">
        <v>7.2149999999999999</v>
      </c>
      <c r="E135">
        <v>8.2430000000000003</v>
      </c>
      <c r="F135" t="s">
        <v>21</v>
      </c>
      <c r="G135">
        <v>0.16300000000000001</v>
      </c>
      <c r="H135" t="s">
        <v>21</v>
      </c>
      <c r="I135" t="s">
        <v>21</v>
      </c>
      <c r="J135" t="s">
        <v>21</v>
      </c>
      <c r="K135" t="s">
        <v>21</v>
      </c>
      <c r="L135" t="s">
        <v>21</v>
      </c>
      <c r="M135" t="s">
        <v>22</v>
      </c>
      <c r="N135" t="s">
        <v>21</v>
      </c>
      <c r="O135" t="s">
        <v>21</v>
      </c>
      <c r="P135">
        <v>7.7709999999999999</v>
      </c>
      <c r="Q135" t="s">
        <v>21</v>
      </c>
      <c r="R135" t="s">
        <v>21</v>
      </c>
      <c r="S135" t="s">
        <v>21</v>
      </c>
      <c r="T135" t="s">
        <v>924</v>
      </c>
      <c r="U135" t="s">
        <v>21</v>
      </c>
      <c r="V135" t="s">
        <v>21</v>
      </c>
      <c r="W135" t="s">
        <v>21</v>
      </c>
      <c r="X135" t="s">
        <v>21</v>
      </c>
      <c r="Y135" t="s">
        <v>21</v>
      </c>
      <c r="Z135" t="s">
        <v>21</v>
      </c>
      <c r="AA135" t="s">
        <v>21</v>
      </c>
      <c r="AB135" t="s">
        <v>21</v>
      </c>
      <c r="AC135" t="s">
        <v>21</v>
      </c>
      <c r="AD135" t="s">
        <v>21</v>
      </c>
      <c r="AE135" t="s">
        <v>21</v>
      </c>
      <c r="AF135" t="s">
        <v>21</v>
      </c>
      <c r="AG135" t="s">
        <v>21</v>
      </c>
      <c r="AH135" t="s">
        <v>21</v>
      </c>
      <c r="AI135" t="s">
        <v>21</v>
      </c>
      <c r="AJ135" t="s">
        <v>21</v>
      </c>
      <c r="AK135" t="s">
        <v>21</v>
      </c>
      <c r="AL135">
        <v>0.309</v>
      </c>
      <c r="AM135">
        <v>0.309</v>
      </c>
      <c r="AN135" t="s">
        <v>22</v>
      </c>
      <c r="AO135" t="s">
        <v>21</v>
      </c>
      <c r="AP135" t="s">
        <v>21</v>
      </c>
      <c r="AQ135" t="s">
        <v>21</v>
      </c>
      <c r="AR135" t="s">
        <v>21</v>
      </c>
      <c r="AV135">
        <f t="shared" si="20"/>
        <v>8.2430000000000003</v>
      </c>
      <c r="AW135">
        <f t="shared" si="21"/>
        <v>7.2149999999999999</v>
      </c>
      <c r="AX135" s="11">
        <f t="shared" si="22"/>
        <v>0.87528812325609606</v>
      </c>
      <c r="BA135">
        <f t="shared" si="23"/>
        <v>0</v>
      </c>
      <c r="BB135">
        <f t="shared" si="24"/>
        <v>0</v>
      </c>
      <c r="BC135">
        <f t="shared" si="25"/>
        <v>0</v>
      </c>
      <c r="BD135">
        <f t="shared" si="26"/>
        <v>0</v>
      </c>
      <c r="BE135">
        <f t="shared" si="27"/>
        <v>0</v>
      </c>
      <c r="BF135">
        <f t="shared" si="28"/>
        <v>0</v>
      </c>
      <c r="BJ135" t="str">
        <f t="shared" si="29"/>
        <v/>
      </c>
      <c r="BK135">
        <f>VLOOKUP(B135,Kraftvärmeprod!$B$1:$BH$549,MATCH($BA$1,Kraftvärmeprod!$B$1:$CC$1,0),FALSE)</f>
        <v>0</v>
      </c>
    </row>
    <row r="136" spans="1:63" ht="15" customHeight="1">
      <c r="A136" s="2" t="s">
        <v>217</v>
      </c>
      <c r="B136" s="2" t="s">
        <v>218</v>
      </c>
      <c r="C136">
        <v>2020</v>
      </c>
      <c r="D136">
        <v>822.19</v>
      </c>
      <c r="E136">
        <v>247.20699999999999</v>
      </c>
      <c r="F136" t="s">
        <v>21</v>
      </c>
      <c r="G136">
        <v>1.1930000000000001</v>
      </c>
      <c r="H136" t="s">
        <v>21</v>
      </c>
      <c r="I136" t="s">
        <v>21</v>
      </c>
      <c r="J136" t="s">
        <v>21</v>
      </c>
      <c r="K136" t="s">
        <v>21</v>
      </c>
      <c r="L136" t="s">
        <v>21</v>
      </c>
      <c r="M136" t="s">
        <v>22</v>
      </c>
      <c r="N136" t="s">
        <v>21</v>
      </c>
      <c r="O136" t="s">
        <v>21</v>
      </c>
      <c r="P136" t="s">
        <v>21</v>
      </c>
      <c r="Q136" t="s">
        <v>21</v>
      </c>
      <c r="R136" t="s">
        <v>21</v>
      </c>
      <c r="S136" t="s">
        <v>21</v>
      </c>
      <c r="T136" t="s">
        <v>21</v>
      </c>
      <c r="U136">
        <v>3.1429999999999998</v>
      </c>
      <c r="V136" t="s">
        <v>21</v>
      </c>
      <c r="W136" t="s">
        <v>21</v>
      </c>
      <c r="X136" t="s">
        <v>21</v>
      </c>
      <c r="Y136" t="s">
        <v>21</v>
      </c>
      <c r="Z136">
        <v>26.824999999999999</v>
      </c>
      <c r="AA136" t="s">
        <v>21</v>
      </c>
      <c r="AB136" t="s">
        <v>21</v>
      </c>
      <c r="AC136" t="s">
        <v>21</v>
      </c>
      <c r="AD136" t="s">
        <v>21</v>
      </c>
      <c r="AE136" t="s">
        <v>21</v>
      </c>
      <c r="AF136" t="s">
        <v>21</v>
      </c>
      <c r="AG136">
        <v>14.846</v>
      </c>
      <c r="AH136">
        <v>1.095</v>
      </c>
      <c r="AI136">
        <v>200.10499999999999</v>
      </c>
      <c r="AJ136" t="s">
        <v>937</v>
      </c>
      <c r="AK136">
        <v>67.7</v>
      </c>
      <c r="AL136" t="s">
        <v>21</v>
      </c>
      <c r="AM136" t="s">
        <v>21</v>
      </c>
      <c r="AN136" t="s">
        <v>22</v>
      </c>
      <c r="AO136">
        <v>100</v>
      </c>
      <c r="AP136">
        <v>0</v>
      </c>
      <c r="AQ136">
        <v>0</v>
      </c>
      <c r="AR136">
        <v>0</v>
      </c>
      <c r="AV136">
        <f t="shared" si="20"/>
        <v>247.20699999999999</v>
      </c>
      <c r="AW136">
        <f t="shared" si="21"/>
        <v>822.19</v>
      </c>
      <c r="AX136" s="11">
        <f t="shared" si="22"/>
        <v>3.3259171463591244</v>
      </c>
      <c r="BA136">
        <f t="shared" si="23"/>
        <v>1.095</v>
      </c>
      <c r="BB136">
        <f t="shared" si="24"/>
        <v>1.095</v>
      </c>
      <c r="BC136">
        <f t="shared" si="25"/>
        <v>0</v>
      </c>
      <c r="BD136">
        <f t="shared" si="26"/>
        <v>0</v>
      </c>
      <c r="BE136">
        <f t="shared" si="27"/>
        <v>0</v>
      </c>
      <c r="BF136">
        <f t="shared" si="28"/>
        <v>0</v>
      </c>
      <c r="BJ136" t="str">
        <f t="shared" si="29"/>
        <v/>
      </c>
      <c r="BK136">
        <f>VLOOKUP(B136,Kraftvärmeprod!$B$1:$BH$549,MATCH($BA$1,Kraftvärmeprod!$B$1:$CC$1,0),FALSE)</f>
        <v>100.20399999999999</v>
      </c>
    </row>
    <row r="137" spans="1:63" ht="15" customHeight="1">
      <c r="A137" s="2" t="s">
        <v>217</v>
      </c>
      <c r="B137" s="2" t="s">
        <v>221</v>
      </c>
      <c r="C137">
        <v>2020</v>
      </c>
      <c r="D137">
        <v>61.186999999999998</v>
      </c>
      <c r="E137">
        <v>67.367999999999995</v>
      </c>
      <c r="F137" t="s">
        <v>21</v>
      </c>
      <c r="G137" t="s">
        <v>21</v>
      </c>
      <c r="H137" t="s">
        <v>21</v>
      </c>
      <c r="I137" t="s">
        <v>21</v>
      </c>
      <c r="J137" t="s">
        <v>21</v>
      </c>
      <c r="K137" t="s">
        <v>21</v>
      </c>
      <c r="L137" t="s">
        <v>21</v>
      </c>
      <c r="M137" t="s">
        <v>22</v>
      </c>
      <c r="N137" t="s">
        <v>21</v>
      </c>
      <c r="O137" t="s">
        <v>21</v>
      </c>
      <c r="P137">
        <v>43.616999999999997</v>
      </c>
      <c r="Q137" t="s">
        <v>21</v>
      </c>
      <c r="R137" t="s">
        <v>21</v>
      </c>
      <c r="S137" t="s">
        <v>21</v>
      </c>
      <c r="T137" t="s">
        <v>21</v>
      </c>
      <c r="U137">
        <v>2.9649999999999999</v>
      </c>
      <c r="V137">
        <v>13.702999999999999</v>
      </c>
      <c r="W137" t="s">
        <v>21</v>
      </c>
      <c r="X137" t="s">
        <v>21</v>
      </c>
      <c r="Y137" t="s">
        <v>21</v>
      </c>
      <c r="Z137">
        <v>1.1120000000000001</v>
      </c>
      <c r="AA137" t="s">
        <v>21</v>
      </c>
      <c r="AB137" t="s">
        <v>21</v>
      </c>
      <c r="AC137" t="s">
        <v>21</v>
      </c>
      <c r="AD137" t="s">
        <v>21</v>
      </c>
      <c r="AE137" t="s">
        <v>21</v>
      </c>
      <c r="AF137" t="s">
        <v>21</v>
      </c>
      <c r="AG137">
        <v>1.623</v>
      </c>
      <c r="AH137">
        <v>3.99</v>
      </c>
      <c r="AI137" t="s">
        <v>21</v>
      </c>
      <c r="AJ137" t="s">
        <v>21</v>
      </c>
      <c r="AK137" t="s">
        <v>21</v>
      </c>
      <c r="AL137">
        <v>0.35799999999999998</v>
      </c>
      <c r="AM137">
        <v>0.35799999999999998</v>
      </c>
      <c r="AN137" t="s">
        <v>22</v>
      </c>
      <c r="AO137">
        <v>100</v>
      </c>
      <c r="AP137">
        <v>0</v>
      </c>
      <c r="AQ137">
        <v>0</v>
      </c>
      <c r="AR137">
        <v>0</v>
      </c>
      <c r="AV137">
        <f t="shared" si="20"/>
        <v>67.368000000000009</v>
      </c>
      <c r="AW137">
        <f t="shared" si="21"/>
        <v>61.186999999999998</v>
      </c>
      <c r="AX137" s="11">
        <f t="shared" si="22"/>
        <v>0.90825020781379873</v>
      </c>
      <c r="BA137">
        <f t="shared" si="23"/>
        <v>3.99</v>
      </c>
      <c r="BB137">
        <f t="shared" si="24"/>
        <v>3.99</v>
      </c>
      <c r="BC137">
        <f t="shared" si="25"/>
        <v>0</v>
      </c>
      <c r="BD137">
        <f t="shared" si="26"/>
        <v>0</v>
      </c>
      <c r="BE137">
        <f t="shared" si="27"/>
        <v>0</v>
      </c>
      <c r="BF137">
        <f t="shared" si="28"/>
        <v>0</v>
      </c>
      <c r="BJ137" t="str">
        <f t="shared" si="29"/>
        <v/>
      </c>
      <c r="BK137">
        <f>VLOOKUP(B137,Kraftvärmeprod!$B$1:$BH$549,MATCH($BA$1,Kraftvärmeprod!$B$1:$CC$1,0),FALSE)</f>
        <v>0</v>
      </c>
    </row>
    <row r="138" spans="1:63" ht="15" customHeight="1">
      <c r="A138" s="2" t="s">
        <v>222</v>
      </c>
      <c r="B138" s="2" t="s">
        <v>223</v>
      </c>
      <c r="C138">
        <v>2020</v>
      </c>
      <c r="D138">
        <v>1.266</v>
      </c>
      <c r="E138">
        <v>1.407</v>
      </c>
      <c r="F138" t="s">
        <v>21</v>
      </c>
      <c r="G138">
        <v>3.2000000000000001E-2</v>
      </c>
      <c r="H138" t="s">
        <v>21</v>
      </c>
      <c r="I138" t="s">
        <v>21</v>
      </c>
      <c r="J138" t="s">
        <v>21</v>
      </c>
      <c r="K138" t="s">
        <v>21</v>
      </c>
      <c r="L138" t="s">
        <v>21</v>
      </c>
      <c r="M138" t="s">
        <v>22</v>
      </c>
      <c r="N138" t="s">
        <v>21</v>
      </c>
      <c r="O138" t="s">
        <v>21</v>
      </c>
      <c r="P138" t="s">
        <v>21</v>
      </c>
      <c r="Q138" t="s">
        <v>21</v>
      </c>
      <c r="R138" t="s">
        <v>21</v>
      </c>
      <c r="S138" t="s">
        <v>21</v>
      </c>
      <c r="T138" t="s">
        <v>21</v>
      </c>
      <c r="U138">
        <v>1.375</v>
      </c>
      <c r="V138" t="s">
        <v>21</v>
      </c>
      <c r="W138" t="s">
        <v>21</v>
      </c>
      <c r="X138" t="s">
        <v>21</v>
      </c>
      <c r="Y138" t="s">
        <v>21</v>
      </c>
      <c r="Z138" t="s">
        <v>21</v>
      </c>
      <c r="AA138" t="s">
        <v>21</v>
      </c>
      <c r="AB138" t="s">
        <v>21</v>
      </c>
      <c r="AC138" t="s">
        <v>21</v>
      </c>
      <c r="AD138" t="s">
        <v>21</v>
      </c>
      <c r="AE138" t="s">
        <v>21</v>
      </c>
      <c r="AF138" t="s">
        <v>21</v>
      </c>
      <c r="AG138" t="s">
        <v>21</v>
      </c>
      <c r="AH138" t="s">
        <v>21</v>
      </c>
      <c r="AI138" t="s">
        <v>21</v>
      </c>
      <c r="AJ138" t="s">
        <v>21</v>
      </c>
      <c r="AK138" t="s">
        <v>21</v>
      </c>
      <c r="AL138" t="s">
        <v>21</v>
      </c>
      <c r="AM138" t="s">
        <v>21</v>
      </c>
      <c r="AN138" t="s">
        <v>22</v>
      </c>
      <c r="AO138" t="s">
        <v>21</v>
      </c>
      <c r="AP138" t="s">
        <v>21</v>
      </c>
      <c r="AQ138" t="s">
        <v>21</v>
      </c>
      <c r="AR138" t="s">
        <v>21</v>
      </c>
      <c r="AV138">
        <f t="shared" si="20"/>
        <v>1.407</v>
      </c>
      <c r="AW138">
        <f t="shared" si="21"/>
        <v>1.266</v>
      </c>
      <c r="AX138" s="11">
        <f t="shared" si="22"/>
        <v>0.89978678038379534</v>
      </c>
      <c r="BA138">
        <f t="shared" si="23"/>
        <v>0</v>
      </c>
      <c r="BB138">
        <f t="shared" si="24"/>
        <v>0</v>
      </c>
      <c r="BC138">
        <f t="shared" si="25"/>
        <v>0</v>
      </c>
      <c r="BD138">
        <f t="shared" si="26"/>
        <v>0</v>
      </c>
      <c r="BE138">
        <f t="shared" si="27"/>
        <v>0</v>
      </c>
      <c r="BF138">
        <f t="shared" si="28"/>
        <v>0</v>
      </c>
      <c r="BJ138" t="str">
        <f t="shared" si="29"/>
        <v/>
      </c>
      <c r="BK138">
        <f>VLOOKUP(B138,Kraftvärmeprod!$B$1:$BH$549,MATCH($BA$1,Kraftvärmeprod!$B$1:$CC$1,0),FALSE)</f>
        <v>0</v>
      </c>
    </row>
    <row r="139" spans="1:63" ht="15" customHeight="1">
      <c r="A139" s="2" t="s">
        <v>222</v>
      </c>
      <c r="B139" s="2" t="s">
        <v>224</v>
      </c>
      <c r="C139">
        <v>2020</v>
      </c>
      <c r="D139">
        <v>1.147</v>
      </c>
      <c r="E139">
        <v>1.274</v>
      </c>
      <c r="F139" t="s">
        <v>21</v>
      </c>
      <c r="G139">
        <v>0.12</v>
      </c>
      <c r="H139" t="s">
        <v>21</v>
      </c>
      <c r="I139" t="s">
        <v>21</v>
      </c>
      <c r="J139" t="s">
        <v>21</v>
      </c>
      <c r="K139" t="s">
        <v>21</v>
      </c>
      <c r="L139" t="s">
        <v>21</v>
      </c>
      <c r="M139" t="s">
        <v>22</v>
      </c>
      <c r="N139" t="s">
        <v>21</v>
      </c>
      <c r="O139" t="s">
        <v>21</v>
      </c>
      <c r="P139" t="s">
        <v>21</v>
      </c>
      <c r="Q139" t="s">
        <v>21</v>
      </c>
      <c r="R139" t="s">
        <v>21</v>
      </c>
      <c r="S139" t="s">
        <v>21</v>
      </c>
      <c r="T139" t="s">
        <v>21</v>
      </c>
      <c r="U139">
        <v>1.1539999999999999</v>
      </c>
      <c r="V139" t="s">
        <v>21</v>
      </c>
      <c r="W139" t="s">
        <v>21</v>
      </c>
      <c r="X139" t="s">
        <v>21</v>
      </c>
      <c r="Y139" t="s">
        <v>21</v>
      </c>
      <c r="Z139" t="s">
        <v>21</v>
      </c>
      <c r="AA139" t="s">
        <v>21</v>
      </c>
      <c r="AB139" t="s">
        <v>21</v>
      </c>
      <c r="AC139" t="s">
        <v>21</v>
      </c>
      <c r="AD139" t="s">
        <v>21</v>
      </c>
      <c r="AE139" t="s">
        <v>21</v>
      </c>
      <c r="AF139" t="s">
        <v>21</v>
      </c>
      <c r="AG139" t="s">
        <v>21</v>
      </c>
      <c r="AH139" t="s">
        <v>21</v>
      </c>
      <c r="AI139" t="s">
        <v>21</v>
      </c>
      <c r="AJ139" t="s">
        <v>21</v>
      </c>
      <c r="AK139" t="s">
        <v>21</v>
      </c>
      <c r="AL139" t="s">
        <v>21</v>
      </c>
      <c r="AM139" t="s">
        <v>21</v>
      </c>
      <c r="AN139" t="s">
        <v>22</v>
      </c>
      <c r="AO139" t="s">
        <v>21</v>
      </c>
      <c r="AP139" t="s">
        <v>21</v>
      </c>
      <c r="AQ139" t="s">
        <v>21</v>
      </c>
      <c r="AR139" t="s">
        <v>21</v>
      </c>
      <c r="AV139">
        <f t="shared" si="20"/>
        <v>1.274</v>
      </c>
      <c r="AW139">
        <f t="shared" si="21"/>
        <v>1.147</v>
      </c>
      <c r="AX139" s="11">
        <f t="shared" si="22"/>
        <v>0.90031397174254313</v>
      </c>
      <c r="BA139">
        <f t="shared" si="23"/>
        <v>0</v>
      </c>
      <c r="BB139">
        <f t="shared" si="24"/>
        <v>0</v>
      </c>
      <c r="BC139">
        <f t="shared" si="25"/>
        <v>0</v>
      </c>
      <c r="BD139">
        <f t="shared" si="26"/>
        <v>0</v>
      </c>
      <c r="BE139">
        <f t="shared" si="27"/>
        <v>0</v>
      </c>
      <c r="BF139">
        <f t="shared" si="28"/>
        <v>0</v>
      </c>
      <c r="BJ139" t="str">
        <f t="shared" si="29"/>
        <v/>
      </c>
      <c r="BK139">
        <f>VLOOKUP(B139,Kraftvärmeprod!$B$1:$BH$549,MATCH($BA$1,Kraftvärmeprod!$B$1:$CC$1,0),FALSE)</f>
        <v>0</v>
      </c>
    </row>
    <row r="140" spans="1:63" ht="15" customHeight="1">
      <c r="A140" s="2" t="s">
        <v>222</v>
      </c>
      <c r="B140" s="2" t="s">
        <v>225</v>
      </c>
      <c r="C140">
        <v>2020</v>
      </c>
      <c r="D140">
        <v>2.536</v>
      </c>
      <c r="E140">
        <v>2.879</v>
      </c>
      <c r="F140" t="s">
        <v>21</v>
      </c>
      <c r="G140">
        <v>0.04</v>
      </c>
      <c r="H140" t="s">
        <v>21</v>
      </c>
      <c r="I140" t="s">
        <v>21</v>
      </c>
      <c r="J140" t="s">
        <v>21</v>
      </c>
      <c r="K140" t="s">
        <v>21</v>
      </c>
      <c r="L140" t="s">
        <v>21</v>
      </c>
      <c r="M140" t="s">
        <v>22</v>
      </c>
      <c r="N140" t="s">
        <v>21</v>
      </c>
      <c r="O140" t="s">
        <v>21</v>
      </c>
      <c r="P140" t="s">
        <v>21</v>
      </c>
      <c r="Q140" t="s">
        <v>21</v>
      </c>
      <c r="R140" t="s">
        <v>21</v>
      </c>
      <c r="S140" t="s">
        <v>21</v>
      </c>
      <c r="T140" t="s">
        <v>21</v>
      </c>
      <c r="U140">
        <v>2.839</v>
      </c>
      <c r="V140" t="s">
        <v>21</v>
      </c>
      <c r="W140" t="s">
        <v>21</v>
      </c>
      <c r="X140" t="s">
        <v>21</v>
      </c>
      <c r="Y140" t="s">
        <v>21</v>
      </c>
      <c r="Z140" t="s">
        <v>21</v>
      </c>
      <c r="AA140" t="s">
        <v>21</v>
      </c>
      <c r="AB140" t="s">
        <v>21</v>
      </c>
      <c r="AC140" t="s">
        <v>21</v>
      </c>
      <c r="AD140" t="s">
        <v>21</v>
      </c>
      <c r="AE140" t="s">
        <v>21</v>
      </c>
      <c r="AF140" t="s">
        <v>21</v>
      </c>
      <c r="AG140" t="s">
        <v>21</v>
      </c>
      <c r="AH140" t="s">
        <v>21</v>
      </c>
      <c r="AI140" t="s">
        <v>21</v>
      </c>
      <c r="AJ140" t="s">
        <v>21</v>
      </c>
      <c r="AK140" t="s">
        <v>21</v>
      </c>
      <c r="AL140" t="s">
        <v>21</v>
      </c>
      <c r="AM140" t="s">
        <v>21</v>
      </c>
      <c r="AN140" t="s">
        <v>22</v>
      </c>
      <c r="AO140" t="s">
        <v>21</v>
      </c>
      <c r="AP140" t="s">
        <v>21</v>
      </c>
      <c r="AQ140" t="s">
        <v>21</v>
      </c>
      <c r="AR140" t="s">
        <v>21</v>
      </c>
      <c r="AV140">
        <f t="shared" si="20"/>
        <v>2.879</v>
      </c>
      <c r="AW140">
        <f t="shared" si="21"/>
        <v>2.536</v>
      </c>
      <c r="AX140" s="11">
        <f t="shared" si="22"/>
        <v>0.88086141021187914</v>
      </c>
      <c r="BA140">
        <f t="shared" si="23"/>
        <v>0</v>
      </c>
      <c r="BB140">
        <f t="shared" si="24"/>
        <v>0</v>
      </c>
      <c r="BC140">
        <f t="shared" si="25"/>
        <v>0</v>
      </c>
      <c r="BD140">
        <f t="shared" si="26"/>
        <v>0</v>
      </c>
      <c r="BE140">
        <f t="shared" si="27"/>
        <v>0</v>
      </c>
      <c r="BF140">
        <f t="shared" si="28"/>
        <v>0</v>
      </c>
      <c r="BJ140" t="str">
        <f t="shared" si="29"/>
        <v/>
      </c>
      <c r="BK140">
        <f>VLOOKUP(B140,Kraftvärmeprod!$B$1:$BH$549,MATCH($BA$1,Kraftvärmeprod!$B$1:$CC$1,0),FALSE)</f>
        <v>0</v>
      </c>
    </row>
    <row r="141" spans="1:63" ht="15" customHeight="1">
      <c r="A141" s="2" t="s">
        <v>222</v>
      </c>
      <c r="B141" s="2" t="s">
        <v>226</v>
      </c>
      <c r="C141">
        <v>2020</v>
      </c>
      <c r="D141">
        <v>2.15</v>
      </c>
      <c r="E141">
        <v>0.52700000000000002</v>
      </c>
      <c r="F141" t="s">
        <v>21</v>
      </c>
      <c r="G141" t="s">
        <v>21</v>
      </c>
      <c r="H141" t="s">
        <v>21</v>
      </c>
      <c r="I141" t="s">
        <v>21</v>
      </c>
      <c r="J141" t="s">
        <v>21</v>
      </c>
      <c r="K141" t="s">
        <v>21</v>
      </c>
      <c r="L141" t="s">
        <v>21</v>
      </c>
      <c r="M141" t="s">
        <v>22</v>
      </c>
      <c r="N141" t="s">
        <v>21</v>
      </c>
      <c r="O141" t="s">
        <v>21</v>
      </c>
      <c r="P141" t="s">
        <v>21</v>
      </c>
      <c r="Q141" t="s">
        <v>21</v>
      </c>
      <c r="R141" t="s">
        <v>21</v>
      </c>
      <c r="S141" t="s">
        <v>21</v>
      </c>
      <c r="T141" t="s">
        <v>21</v>
      </c>
      <c r="U141" t="s">
        <v>21</v>
      </c>
      <c r="V141" t="s">
        <v>21</v>
      </c>
      <c r="W141" t="s">
        <v>21</v>
      </c>
      <c r="X141" t="s">
        <v>21</v>
      </c>
      <c r="Y141" t="s">
        <v>21</v>
      </c>
      <c r="Z141">
        <v>0.52700000000000002</v>
      </c>
      <c r="AA141" t="s">
        <v>21</v>
      </c>
      <c r="AB141" t="s">
        <v>21</v>
      </c>
      <c r="AC141" t="s">
        <v>21</v>
      </c>
      <c r="AD141" t="s">
        <v>21</v>
      </c>
      <c r="AE141" t="s">
        <v>21</v>
      </c>
      <c r="AF141" t="s">
        <v>21</v>
      </c>
      <c r="AG141" t="s">
        <v>21</v>
      </c>
      <c r="AH141" t="s">
        <v>21</v>
      </c>
      <c r="AI141" t="s">
        <v>21</v>
      </c>
      <c r="AJ141" t="s">
        <v>21</v>
      </c>
      <c r="AK141" t="s">
        <v>21</v>
      </c>
      <c r="AL141" t="s">
        <v>21</v>
      </c>
      <c r="AM141" t="s">
        <v>21</v>
      </c>
      <c r="AN141" t="s">
        <v>22</v>
      </c>
      <c r="AO141" t="s">
        <v>21</v>
      </c>
      <c r="AP141" t="s">
        <v>21</v>
      </c>
      <c r="AQ141" t="s">
        <v>21</v>
      </c>
      <c r="AR141" t="s">
        <v>21</v>
      </c>
      <c r="AV141">
        <f t="shared" si="20"/>
        <v>0.52700000000000002</v>
      </c>
      <c r="AW141">
        <f t="shared" si="21"/>
        <v>2.15</v>
      </c>
      <c r="AX141" s="11">
        <f t="shared" si="22"/>
        <v>4.0796963946869065</v>
      </c>
      <c r="BA141">
        <f t="shared" si="23"/>
        <v>0</v>
      </c>
      <c r="BB141">
        <f t="shared" si="24"/>
        <v>0</v>
      </c>
      <c r="BC141">
        <f t="shared" si="25"/>
        <v>0</v>
      </c>
      <c r="BD141">
        <f t="shared" si="26"/>
        <v>0</v>
      </c>
      <c r="BE141">
        <f t="shared" si="27"/>
        <v>0</v>
      </c>
      <c r="BF141">
        <f t="shared" si="28"/>
        <v>0</v>
      </c>
      <c r="BJ141" t="str">
        <f t="shared" si="29"/>
        <v/>
      </c>
      <c r="BK141">
        <f>VLOOKUP(B141,Kraftvärmeprod!$B$1:$BH$549,MATCH($BA$1,Kraftvärmeprod!$B$1:$CC$1,0),FALSE)</f>
        <v>22.9</v>
      </c>
    </row>
    <row r="142" spans="1:63" ht="15" customHeight="1">
      <c r="A142" s="2" t="s">
        <v>227</v>
      </c>
      <c r="B142" s="2" t="s">
        <v>228</v>
      </c>
      <c r="C142">
        <v>2020</v>
      </c>
      <c r="D142">
        <v>66.099999999999994</v>
      </c>
      <c r="E142">
        <v>86.602999999999994</v>
      </c>
      <c r="F142" t="s">
        <v>21</v>
      </c>
      <c r="G142">
        <v>0.2</v>
      </c>
      <c r="H142" t="s">
        <v>21</v>
      </c>
      <c r="I142" t="s">
        <v>21</v>
      </c>
      <c r="J142">
        <v>3.0000000000000001E-3</v>
      </c>
      <c r="K142" t="s">
        <v>21</v>
      </c>
      <c r="L142" t="s">
        <v>21</v>
      </c>
      <c r="M142" t="s">
        <v>92</v>
      </c>
      <c r="N142" t="s">
        <v>21</v>
      </c>
      <c r="O142" t="s">
        <v>21</v>
      </c>
      <c r="P142">
        <v>32.4</v>
      </c>
      <c r="Q142" t="s">
        <v>21</v>
      </c>
      <c r="R142" t="s">
        <v>21</v>
      </c>
      <c r="S142" t="s">
        <v>21</v>
      </c>
      <c r="T142" t="s">
        <v>924</v>
      </c>
      <c r="U142" t="s">
        <v>21</v>
      </c>
      <c r="V142" t="s">
        <v>21</v>
      </c>
      <c r="W142" t="s">
        <v>21</v>
      </c>
      <c r="X142">
        <v>44.5</v>
      </c>
      <c r="Y142" t="s">
        <v>21</v>
      </c>
      <c r="Z142" t="s">
        <v>21</v>
      </c>
      <c r="AA142" t="s">
        <v>21</v>
      </c>
      <c r="AB142" t="s">
        <v>21</v>
      </c>
      <c r="AC142" t="s">
        <v>21</v>
      </c>
      <c r="AD142" t="s">
        <v>21</v>
      </c>
      <c r="AE142" t="s">
        <v>927</v>
      </c>
      <c r="AF142" t="s">
        <v>21</v>
      </c>
      <c r="AG142">
        <v>9.5</v>
      </c>
      <c r="AH142" t="s">
        <v>21</v>
      </c>
      <c r="AI142" t="s">
        <v>21</v>
      </c>
      <c r="AJ142" t="s">
        <v>21</v>
      </c>
      <c r="AK142" t="s">
        <v>21</v>
      </c>
      <c r="AL142" t="s">
        <v>21</v>
      </c>
      <c r="AM142" t="s">
        <v>21</v>
      </c>
      <c r="AN142" t="s">
        <v>92</v>
      </c>
      <c r="AO142" t="s">
        <v>21</v>
      </c>
      <c r="AP142" t="s">
        <v>21</v>
      </c>
      <c r="AQ142" t="s">
        <v>21</v>
      </c>
      <c r="AR142" t="s">
        <v>21</v>
      </c>
      <c r="AV142">
        <f t="shared" si="20"/>
        <v>86.603000000000009</v>
      </c>
      <c r="AW142">
        <f t="shared" si="21"/>
        <v>66.099999999999994</v>
      </c>
      <c r="AX142" s="11">
        <f t="shared" si="22"/>
        <v>0.76325300509220217</v>
      </c>
      <c r="BA142">
        <f t="shared" si="23"/>
        <v>0</v>
      </c>
      <c r="BB142">
        <f t="shared" si="24"/>
        <v>0</v>
      </c>
      <c r="BC142">
        <f t="shared" si="25"/>
        <v>0</v>
      </c>
      <c r="BD142">
        <f t="shared" si="26"/>
        <v>0</v>
      </c>
      <c r="BE142">
        <f t="shared" si="27"/>
        <v>0</v>
      </c>
      <c r="BF142">
        <f t="shared" si="28"/>
        <v>0</v>
      </c>
      <c r="BJ142" t="str">
        <f t="shared" si="29"/>
        <v/>
      </c>
      <c r="BK142">
        <f>VLOOKUP(B142,Kraftvärmeprod!$B$1:$BH$549,MATCH($BA$1,Kraftvärmeprod!$B$1:$CC$1,0),FALSE)</f>
        <v>19.190000000000001</v>
      </c>
    </row>
    <row r="143" spans="1:63" ht="15" customHeight="1">
      <c r="A143" s="2" t="s">
        <v>231</v>
      </c>
      <c r="B143" s="2" t="s">
        <v>232</v>
      </c>
      <c r="C143">
        <v>2020</v>
      </c>
      <c r="D143">
        <v>8.56</v>
      </c>
      <c r="E143">
        <v>11.62</v>
      </c>
      <c r="F143" t="s">
        <v>21</v>
      </c>
      <c r="G143">
        <v>0.6</v>
      </c>
      <c r="H143" t="s">
        <v>21</v>
      </c>
      <c r="I143" t="s">
        <v>21</v>
      </c>
      <c r="J143" t="s">
        <v>21</v>
      </c>
      <c r="K143" t="s">
        <v>21</v>
      </c>
      <c r="L143" t="s">
        <v>21</v>
      </c>
      <c r="M143" t="s">
        <v>22</v>
      </c>
      <c r="N143" t="s">
        <v>21</v>
      </c>
      <c r="O143" t="s">
        <v>21</v>
      </c>
      <c r="P143">
        <v>11.02</v>
      </c>
      <c r="Q143" t="s">
        <v>21</v>
      </c>
      <c r="R143" t="s">
        <v>21</v>
      </c>
      <c r="S143" t="s">
        <v>21</v>
      </c>
      <c r="T143" t="s">
        <v>21</v>
      </c>
      <c r="U143" t="s">
        <v>21</v>
      </c>
      <c r="V143" t="s">
        <v>21</v>
      </c>
      <c r="W143" t="s">
        <v>21</v>
      </c>
      <c r="X143" t="s">
        <v>21</v>
      </c>
      <c r="Y143" t="s">
        <v>21</v>
      </c>
      <c r="Z143" t="s">
        <v>21</v>
      </c>
      <c r="AA143" t="s">
        <v>21</v>
      </c>
      <c r="AB143" t="s">
        <v>21</v>
      </c>
      <c r="AC143" t="s">
        <v>21</v>
      </c>
      <c r="AD143" t="s">
        <v>21</v>
      </c>
      <c r="AE143" t="s">
        <v>21</v>
      </c>
      <c r="AF143" t="s">
        <v>21</v>
      </c>
      <c r="AG143" t="s">
        <v>21</v>
      </c>
      <c r="AH143" t="s">
        <v>21</v>
      </c>
      <c r="AI143" t="s">
        <v>21</v>
      </c>
      <c r="AJ143" t="s">
        <v>21</v>
      </c>
      <c r="AK143" t="s">
        <v>21</v>
      </c>
      <c r="AL143" t="s">
        <v>21</v>
      </c>
      <c r="AM143" t="s">
        <v>21</v>
      </c>
      <c r="AN143" t="s">
        <v>22</v>
      </c>
      <c r="AO143" t="s">
        <v>21</v>
      </c>
      <c r="AP143" t="s">
        <v>21</v>
      </c>
      <c r="AQ143" t="s">
        <v>21</v>
      </c>
      <c r="AR143" t="s">
        <v>21</v>
      </c>
      <c r="AV143">
        <f t="shared" si="20"/>
        <v>11.62</v>
      </c>
      <c r="AW143">
        <f t="shared" si="21"/>
        <v>8.56</v>
      </c>
      <c r="AX143" s="11">
        <f t="shared" si="22"/>
        <v>0.73666092943201389</v>
      </c>
      <c r="BA143">
        <f t="shared" si="23"/>
        <v>0</v>
      </c>
      <c r="BB143">
        <f t="shared" si="24"/>
        <v>0</v>
      </c>
      <c r="BC143">
        <f t="shared" si="25"/>
        <v>0</v>
      </c>
      <c r="BD143">
        <f t="shared" si="26"/>
        <v>0</v>
      </c>
      <c r="BE143">
        <f t="shared" si="27"/>
        <v>0</v>
      </c>
      <c r="BF143">
        <f t="shared" si="28"/>
        <v>0</v>
      </c>
      <c r="BJ143" t="str">
        <f t="shared" si="29"/>
        <v/>
      </c>
      <c r="BK143">
        <f>VLOOKUP(B143,Kraftvärmeprod!$B$1:$BH$549,MATCH($BA$1,Kraftvärmeprod!$B$1:$CC$1,0),FALSE)</f>
        <v>0</v>
      </c>
    </row>
    <row r="144" spans="1:63" ht="15" customHeight="1">
      <c r="A144" s="2" t="s">
        <v>231</v>
      </c>
      <c r="B144" s="2" t="s">
        <v>233</v>
      </c>
      <c r="C144">
        <v>2020</v>
      </c>
      <c r="D144">
        <v>7.75</v>
      </c>
      <c r="E144">
        <v>9.14</v>
      </c>
      <c r="F144" t="s">
        <v>21</v>
      </c>
      <c r="G144">
        <v>0.28000000000000003</v>
      </c>
      <c r="H144" t="s">
        <v>21</v>
      </c>
      <c r="I144" t="s">
        <v>21</v>
      </c>
      <c r="J144" t="s">
        <v>21</v>
      </c>
      <c r="K144" t="s">
        <v>21</v>
      </c>
      <c r="L144" t="s">
        <v>21</v>
      </c>
      <c r="M144" t="s">
        <v>22</v>
      </c>
      <c r="N144" t="s">
        <v>21</v>
      </c>
      <c r="O144" t="s">
        <v>21</v>
      </c>
      <c r="P144">
        <v>8.86</v>
      </c>
      <c r="Q144" t="s">
        <v>21</v>
      </c>
      <c r="R144" t="s">
        <v>21</v>
      </c>
      <c r="S144" t="s">
        <v>21</v>
      </c>
      <c r="T144" t="s">
        <v>21</v>
      </c>
      <c r="U144" t="s">
        <v>21</v>
      </c>
      <c r="V144" t="s">
        <v>21</v>
      </c>
      <c r="W144" t="s">
        <v>21</v>
      </c>
      <c r="X144" t="s">
        <v>21</v>
      </c>
      <c r="Y144" t="s">
        <v>21</v>
      </c>
      <c r="Z144" t="s">
        <v>21</v>
      </c>
      <c r="AA144" t="s">
        <v>21</v>
      </c>
      <c r="AB144" t="s">
        <v>21</v>
      </c>
      <c r="AC144" t="s">
        <v>21</v>
      </c>
      <c r="AD144" t="s">
        <v>21</v>
      </c>
      <c r="AE144" t="s">
        <v>21</v>
      </c>
      <c r="AF144" t="s">
        <v>21</v>
      </c>
      <c r="AG144" t="s">
        <v>21</v>
      </c>
      <c r="AH144" t="s">
        <v>21</v>
      </c>
      <c r="AI144" t="s">
        <v>21</v>
      </c>
      <c r="AJ144" t="s">
        <v>21</v>
      </c>
      <c r="AK144" t="s">
        <v>21</v>
      </c>
      <c r="AL144" t="s">
        <v>21</v>
      </c>
      <c r="AM144" t="s">
        <v>21</v>
      </c>
      <c r="AN144" t="s">
        <v>22</v>
      </c>
      <c r="AO144" t="s">
        <v>21</v>
      </c>
      <c r="AP144" t="s">
        <v>21</v>
      </c>
      <c r="AQ144" t="s">
        <v>21</v>
      </c>
      <c r="AR144" t="s">
        <v>21</v>
      </c>
      <c r="AV144">
        <f t="shared" si="20"/>
        <v>9.1399999999999988</v>
      </c>
      <c r="AW144">
        <f t="shared" si="21"/>
        <v>7.75</v>
      </c>
      <c r="AX144" s="11">
        <f t="shared" si="22"/>
        <v>0.84792122538293224</v>
      </c>
      <c r="BA144">
        <f t="shared" si="23"/>
        <v>0</v>
      </c>
      <c r="BB144">
        <f t="shared" si="24"/>
        <v>0</v>
      </c>
      <c r="BC144">
        <f t="shared" si="25"/>
        <v>0</v>
      </c>
      <c r="BD144">
        <f t="shared" si="26"/>
        <v>0</v>
      </c>
      <c r="BE144">
        <f t="shared" si="27"/>
        <v>0</v>
      </c>
      <c r="BF144">
        <f t="shared" si="28"/>
        <v>0</v>
      </c>
      <c r="BJ144" t="str">
        <f t="shared" si="29"/>
        <v/>
      </c>
      <c r="BK144">
        <f>VLOOKUP(B144,Kraftvärmeprod!$B$1:$BH$549,MATCH($BA$1,Kraftvärmeprod!$B$1:$CC$1,0),FALSE)</f>
        <v>0</v>
      </c>
    </row>
    <row r="145" spans="1:63" ht="15" customHeight="1">
      <c r="A145" s="2" t="s">
        <v>231</v>
      </c>
      <c r="B145" s="2" t="s">
        <v>234</v>
      </c>
      <c r="C145">
        <v>2020</v>
      </c>
      <c r="D145" t="s">
        <v>21</v>
      </c>
      <c r="E145">
        <v>30.109000000000002</v>
      </c>
      <c r="F145" t="s">
        <v>21</v>
      </c>
      <c r="G145">
        <v>0.129</v>
      </c>
      <c r="H145" t="s">
        <v>21</v>
      </c>
      <c r="I145" t="s">
        <v>21</v>
      </c>
      <c r="J145" t="s">
        <v>21</v>
      </c>
      <c r="K145" t="s">
        <v>21</v>
      </c>
      <c r="L145" t="s">
        <v>21</v>
      </c>
      <c r="M145" t="s">
        <v>22</v>
      </c>
      <c r="N145" t="s">
        <v>21</v>
      </c>
      <c r="O145" t="s">
        <v>21</v>
      </c>
      <c r="P145">
        <v>29.98</v>
      </c>
      <c r="Q145" t="s">
        <v>21</v>
      </c>
      <c r="R145" t="s">
        <v>21</v>
      </c>
      <c r="S145" t="s">
        <v>21</v>
      </c>
      <c r="T145" t="s">
        <v>21</v>
      </c>
      <c r="U145" t="s">
        <v>21</v>
      </c>
      <c r="V145" t="s">
        <v>21</v>
      </c>
      <c r="W145" t="s">
        <v>21</v>
      </c>
      <c r="X145" t="s">
        <v>21</v>
      </c>
      <c r="Y145" t="s">
        <v>21</v>
      </c>
      <c r="Z145" t="s">
        <v>21</v>
      </c>
      <c r="AA145" t="s">
        <v>21</v>
      </c>
      <c r="AB145" t="s">
        <v>21</v>
      </c>
      <c r="AC145" t="s">
        <v>21</v>
      </c>
      <c r="AD145" t="s">
        <v>21</v>
      </c>
      <c r="AE145" t="s">
        <v>21</v>
      </c>
      <c r="AF145" t="s">
        <v>21</v>
      </c>
      <c r="AG145" t="s">
        <v>21</v>
      </c>
      <c r="AH145" t="s">
        <v>21</v>
      </c>
      <c r="AI145" t="s">
        <v>21</v>
      </c>
      <c r="AJ145" t="s">
        <v>21</v>
      </c>
      <c r="AK145" t="s">
        <v>21</v>
      </c>
      <c r="AL145" t="s">
        <v>21</v>
      </c>
      <c r="AM145" t="s">
        <v>21</v>
      </c>
      <c r="AN145" t="s">
        <v>22</v>
      </c>
      <c r="AO145" t="s">
        <v>21</v>
      </c>
      <c r="AP145" t="s">
        <v>21</v>
      </c>
      <c r="AQ145" t="s">
        <v>21</v>
      </c>
      <c r="AR145" t="s">
        <v>21</v>
      </c>
      <c r="AV145">
        <f t="shared" si="20"/>
        <v>30.109000000000002</v>
      </c>
      <c r="AW145">
        <f t="shared" si="21"/>
        <v>0</v>
      </c>
      <c r="AX145" s="11">
        <f t="shared" si="22"/>
        <v>0</v>
      </c>
      <c r="BA145">
        <f t="shared" si="23"/>
        <v>0</v>
      </c>
      <c r="BB145">
        <f t="shared" si="24"/>
        <v>0</v>
      </c>
      <c r="BC145">
        <f t="shared" si="25"/>
        <v>0</v>
      </c>
      <c r="BD145">
        <f t="shared" si="26"/>
        <v>0</v>
      </c>
      <c r="BE145">
        <f t="shared" si="27"/>
        <v>0</v>
      </c>
      <c r="BF145">
        <f t="shared" si="28"/>
        <v>0</v>
      </c>
      <c r="BJ145" t="str">
        <f t="shared" si="29"/>
        <v/>
      </c>
      <c r="BK145">
        <f>VLOOKUP(B145,Kraftvärmeprod!$B$1:$BH$549,MATCH($BA$1,Kraftvärmeprod!$B$1:$CC$1,0),FALSE)</f>
        <v>0</v>
      </c>
    </row>
    <row r="146" spans="1:63" ht="15" customHeight="1">
      <c r="A146" s="2" t="s">
        <v>231</v>
      </c>
      <c r="B146" s="2" t="s">
        <v>235</v>
      </c>
      <c r="C146">
        <v>2020</v>
      </c>
      <c r="D146">
        <v>12.21</v>
      </c>
      <c r="E146">
        <v>14.977</v>
      </c>
      <c r="F146" t="s">
        <v>21</v>
      </c>
      <c r="G146">
        <v>5.2999999999999999E-2</v>
      </c>
      <c r="H146" t="s">
        <v>21</v>
      </c>
      <c r="I146" t="s">
        <v>21</v>
      </c>
      <c r="J146" t="s">
        <v>21</v>
      </c>
      <c r="K146" t="s">
        <v>21</v>
      </c>
      <c r="L146" t="s">
        <v>21</v>
      </c>
      <c r="M146" t="s">
        <v>22</v>
      </c>
      <c r="N146" t="s">
        <v>21</v>
      </c>
      <c r="O146" t="s">
        <v>21</v>
      </c>
      <c r="P146">
        <v>14.923999999999999</v>
      </c>
      <c r="Q146" t="s">
        <v>21</v>
      </c>
      <c r="R146" t="s">
        <v>21</v>
      </c>
      <c r="S146" t="s">
        <v>21</v>
      </c>
      <c r="T146" t="s">
        <v>21</v>
      </c>
      <c r="U146" t="s">
        <v>21</v>
      </c>
      <c r="V146" t="s">
        <v>21</v>
      </c>
      <c r="W146" t="s">
        <v>21</v>
      </c>
      <c r="X146" t="s">
        <v>21</v>
      </c>
      <c r="Y146" t="s">
        <v>21</v>
      </c>
      <c r="Z146" t="s">
        <v>21</v>
      </c>
      <c r="AA146" t="s">
        <v>21</v>
      </c>
      <c r="AB146" t="s">
        <v>21</v>
      </c>
      <c r="AC146" t="s">
        <v>21</v>
      </c>
      <c r="AD146" t="s">
        <v>21</v>
      </c>
      <c r="AE146" t="s">
        <v>21</v>
      </c>
      <c r="AF146" t="s">
        <v>21</v>
      </c>
      <c r="AG146" t="s">
        <v>21</v>
      </c>
      <c r="AH146" t="s">
        <v>21</v>
      </c>
      <c r="AI146" t="s">
        <v>21</v>
      </c>
      <c r="AJ146" t="s">
        <v>21</v>
      </c>
      <c r="AK146" t="s">
        <v>21</v>
      </c>
      <c r="AL146" t="s">
        <v>21</v>
      </c>
      <c r="AM146" t="s">
        <v>21</v>
      </c>
      <c r="AN146" t="s">
        <v>22</v>
      </c>
      <c r="AO146" t="s">
        <v>21</v>
      </c>
      <c r="AP146" t="s">
        <v>21</v>
      </c>
      <c r="AQ146" t="s">
        <v>21</v>
      </c>
      <c r="AR146" t="s">
        <v>21</v>
      </c>
      <c r="AV146">
        <f t="shared" si="20"/>
        <v>14.977</v>
      </c>
      <c r="AW146">
        <f t="shared" si="21"/>
        <v>12.21</v>
      </c>
      <c r="AX146" s="11">
        <f t="shared" si="22"/>
        <v>0.81525005007678442</v>
      </c>
      <c r="BA146">
        <f t="shared" si="23"/>
        <v>0</v>
      </c>
      <c r="BB146">
        <f t="shared" si="24"/>
        <v>0</v>
      </c>
      <c r="BC146">
        <f t="shared" si="25"/>
        <v>0</v>
      </c>
      <c r="BD146">
        <f t="shared" si="26"/>
        <v>0</v>
      </c>
      <c r="BE146">
        <f t="shared" si="27"/>
        <v>0</v>
      </c>
      <c r="BF146">
        <f t="shared" si="28"/>
        <v>0</v>
      </c>
      <c r="BJ146" t="str">
        <f t="shared" si="29"/>
        <v/>
      </c>
      <c r="BK146">
        <f>VLOOKUP(B146,Kraftvärmeprod!$B$1:$BH$549,MATCH($BA$1,Kraftvärmeprod!$B$1:$CC$1,0),FALSE)</f>
        <v>0</v>
      </c>
    </row>
    <row r="147" spans="1:63" ht="15" customHeight="1">
      <c r="A147" s="2" t="s">
        <v>231</v>
      </c>
      <c r="B147" s="2" t="s">
        <v>236</v>
      </c>
      <c r="C147">
        <v>2020</v>
      </c>
      <c r="D147">
        <v>6.42</v>
      </c>
      <c r="E147">
        <v>7.3339999999999996</v>
      </c>
      <c r="F147" t="s">
        <v>21</v>
      </c>
      <c r="G147">
        <v>0.114</v>
      </c>
      <c r="H147" t="s">
        <v>21</v>
      </c>
      <c r="I147" t="s">
        <v>21</v>
      </c>
      <c r="J147" t="s">
        <v>21</v>
      </c>
      <c r="K147" t="s">
        <v>21</v>
      </c>
      <c r="L147" t="s">
        <v>21</v>
      </c>
      <c r="M147" t="s">
        <v>22</v>
      </c>
      <c r="N147" t="s">
        <v>21</v>
      </c>
      <c r="O147" t="s">
        <v>21</v>
      </c>
      <c r="P147" t="s">
        <v>21</v>
      </c>
      <c r="Q147" t="s">
        <v>21</v>
      </c>
      <c r="R147" t="s">
        <v>21</v>
      </c>
      <c r="S147" t="s">
        <v>21</v>
      </c>
      <c r="T147" t="s">
        <v>21</v>
      </c>
      <c r="U147">
        <v>4.1500000000000004</v>
      </c>
      <c r="V147">
        <v>3.07</v>
      </c>
      <c r="W147" t="s">
        <v>21</v>
      </c>
      <c r="X147" t="s">
        <v>21</v>
      </c>
      <c r="Y147" t="s">
        <v>21</v>
      </c>
      <c r="Z147" t="s">
        <v>21</v>
      </c>
      <c r="AA147" t="s">
        <v>21</v>
      </c>
      <c r="AB147" t="s">
        <v>21</v>
      </c>
      <c r="AC147" t="s">
        <v>21</v>
      </c>
      <c r="AD147" t="s">
        <v>21</v>
      </c>
      <c r="AE147" t="s">
        <v>21</v>
      </c>
      <c r="AF147" t="s">
        <v>21</v>
      </c>
      <c r="AG147" t="s">
        <v>21</v>
      </c>
      <c r="AH147" t="s">
        <v>21</v>
      </c>
      <c r="AI147" t="s">
        <v>21</v>
      </c>
      <c r="AJ147" t="s">
        <v>21</v>
      </c>
      <c r="AK147" t="s">
        <v>21</v>
      </c>
      <c r="AL147" t="s">
        <v>21</v>
      </c>
      <c r="AM147" t="s">
        <v>21</v>
      </c>
      <c r="AN147" t="s">
        <v>22</v>
      </c>
      <c r="AO147" t="s">
        <v>21</v>
      </c>
      <c r="AP147" t="s">
        <v>21</v>
      </c>
      <c r="AQ147" t="s">
        <v>21</v>
      </c>
      <c r="AR147" t="s">
        <v>21</v>
      </c>
      <c r="AV147">
        <f t="shared" si="20"/>
        <v>7.3339999999999996</v>
      </c>
      <c r="AW147">
        <f t="shared" si="21"/>
        <v>6.42</v>
      </c>
      <c r="AX147" s="11">
        <f t="shared" si="22"/>
        <v>0.87537496591218988</v>
      </c>
      <c r="BA147">
        <f t="shared" si="23"/>
        <v>0</v>
      </c>
      <c r="BB147">
        <f t="shared" si="24"/>
        <v>0</v>
      </c>
      <c r="BC147">
        <f t="shared" si="25"/>
        <v>0</v>
      </c>
      <c r="BD147">
        <f t="shared" si="26"/>
        <v>0</v>
      </c>
      <c r="BE147">
        <f t="shared" si="27"/>
        <v>0</v>
      </c>
      <c r="BF147">
        <f t="shared" si="28"/>
        <v>0</v>
      </c>
      <c r="BJ147" t="str">
        <f t="shared" si="29"/>
        <v/>
      </c>
      <c r="BK147">
        <f>VLOOKUP(B147,Kraftvärmeprod!$B$1:$BH$549,MATCH($BA$1,Kraftvärmeprod!$B$1:$CC$1,0),FALSE)</f>
        <v>0</v>
      </c>
    </row>
    <row r="148" spans="1:63" ht="15" customHeight="1">
      <c r="A148" s="2" t="s">
        <v>231</v>
      </c>
      <c r="B148" s="2" t="s">
        <v>237</v>
      </c>
      <c r="C148">
        <v>2020</v>
      </c>
      <c r="D148">
        <v>11.96</v>
      </c>
      <c r="E148">
        <v>13.682</v>
      </c>
      <c r="F148" t="s">
        <v>21</v>
      </c>
      <c r="G148">
        <v>2E-3</v>
      </c>
      <c r="H148" t="s">
        <v>21</v>
      </c>
      <c r="I148" t="s">
        <v>21</v>
      </c>
      <c r="J148" t="s">
        <v>21</v>
      </c>
      <c r="K148" t="s">
        <v>21</v>
      </c>
      <c r="L148" t="s">
        <v>21</v>
      </c>
      <c r="M148" t="s">
        <v>22</v>
      </c>
      <c r="N148" t="s">
        <v>21</v>
      </c>
      <c r="O148" t="s">
        <v>21</v>
      </c>
      <c r="P148" t="s">
        <v>21</v>
      </c>
      <c r="Q148" t="s">
        <v>21</v>
      </c>
      <c r="R148">
        <v>7.95</v>
      </c>
      <c r="S148" t="s">
        <v>21</v>
      </c>
      <c r="T148" t="s">
        <v>21</v>
      </c>
      <c r="U148">
        <v>0.24</v>
      </c>
      <c r="V148">
        <v>5.49</v>
      </c>
      <c r="W148" t="s">
        <v>21</v>
      </c>
      <c r="X148" t="s">
        <v>21</v>
      </c>
      <c r="Y148" t="s">
        <v>21</v>
      </c>
      <c r="Z148" t="s">
        <v>21</v>
      </c>
      <c r="AA148" t="s">
        <v>21</v>
      </c>
      <c r="AB148" t="s">
        <v>21</v>
      </c>
      <c r="AC148" t="s">
        <v>21</v>
      </c>
      <c r="AD148" t="s">
        <v>21</v>
      </c>
      <c r="AE148" t="s">
        <v>21</v>
      </c>
      <c r="AF148" t="s">
        <v>21</v>
      </c>
      <c r="AG148" t="s">
        <v>21</v>
      </c>
      <c r="AH148" t="s">
        <v>21</v>
      </c>
      <c r="AI148" t="s">
        <v>21</v>
      </c>
      <c r="AJ148" t="s">
        <v>21</v>
      </c>
      <c r="AK148" t="s">
        <v>21</v>
      </c>
      <c r="AL148" t="s">
        <v>21</v>
      </c>
      <c r="AM148" t="s">
        <v>21</v>
      </c>
      <c r="AN148" t="s">
        <v>22</v>
      </c>
      <c r="AO148" t="s">
        <v>21</v>
      </c>
      <c r="AP148" t="s">
        <v>21</v>
      </c>
      <c r="AQ148" t="s">
        <v>21</v>
      </c>
      <c r="AR148" t="s">
        <v>21</v>
      </c>
      <c r="AV148">
        <f t="shared" si="20"/>
        <v>13.682</v>
      </c>
      <c r="AW148">
        <f t="shared" si="21"/>
        <v>11.96</v>
      </c>
      <c r="AX148" s="11">
        <f t="shared" si="22"/>
        <v>0.87414120742581503</v>
      </c>
      <c r="BA148">
        <f t="shared" si="23"/>
        <v>0</v>
      </c>
      <c r="BB148">
        <f t="shared" si="24"/>
        <v>0</v>
      </c>
      <c r="BC148">
        <f t="shared" si="25"/>
        <v>0</v>
      </c>
      <c r="BD148">
        <f t="shared" si="26"/>
        <v>0</v>
      </c>
      <c r="BE148">
        <f t="shared" si="27"/>
        <v>0</v>
      </c>
      <c r="BF148">
        <f t="shared" si="28"/>
        <v>0</v>
      </c>
      <c r="BJ148" t="str">
        <f t="shared" si="29"/>
        <v/>
      </c>
      <c r="BK148">
        <f>VLOOKUP(B148,Kraftvärmeprod!$B$1:$BH$549,MATCH($BA$1,Kraftvärmeprod!$B$1:$CC$1,0),FALSE)</f>
        <v>0</v>
      </c>
    </row>
    <row r="149" spans="1:63" ht="15" customHeight="1">
      <c r="A149" s="2" t="s">
        <v>231</v>
      </c>
      <c r="B149" s="2" t="s">
        <v>238</v>
      </c>
      <c r="C149">
        <v>2020</v>
      </c>
      <c r="D149">
        <v>27.89</v>
      </c>
      <c r="E149">
        <v>39.031999999999996</v>
      </c>
      <c r="F149" t="s">
        <v>21</v>
      </c>
      <c r="G149">
        <v>6.53</v>
      </c>
      <c r="H149" t="s">
        <v>21</v>
      </c>
      <c r="I149" t="s">
        <v>21</v>
      </c>
      <c r="J149" t="s">
        <v>21</v>
      </c>
      <c r="K149" t="s">
        <v>21</v>
      </c>
      <c r="L149" t="s">
        <v>21</v>
      </c>
      <c r="M149" t="s">
        <v>22</v>
      </c>
      <c r="N149" t="s">
        <v>21</v>
      </c>
      <c r="O149" t="s">
        <v>21</v>
      </c>
      <c r="P149">
        <v>30.181999999999999</v>
      </c>
      <c r="Q149" t="s">
        <v>21</v>
      </c>
      <c r="R149" t="s">
        <v>21</v>
      </c>
      <c r="S149" t="s">
        <v>21</v>
      </c>
      <c r="T149" t="s">
        <v>21</v>
      </c>
      <c r="U149" t="s">
        <v>21</v>
      </c>
      <c r="V149" t="s">
        <v>21</v>
      </c>
      <c r="W149" t="s">
        <v>21</v>
      </c>
      <c r="X149" t="s">
        <v>21</v>
      </c>
      <c r="Y149" t="s">
        <v>21</v>
      </c>
      <c r="Z149" t="s">
        <v>21</v>
      </c>
      <c r="AA149" t="s">
        <v>21</v>
      </c>
      <c r="AB149" t="s">
        <v>21</v>
      </c>
      <c r="AC149" t="s">
        <v>21</v>
      </c>
      <c r="AD149" t="s">
        <v>21</v>
      </c>
      <c r="AE149" t="s">
        <v>21</v>
      </c>
      <c r="AF149" t="s">
        <v>21</v>
      </c>
      <c r="AG149" t="s">
        <v>21</v>
      </c>
      <c r="AH149">
        <v>2.3199999999999998</v>
      </c>
      <c r="AI149" t="s">
        <v>21</v>
      </c>
      <c r="AJ149" t="s">
        <v>21</v>
      </c>
      <c r="AK149" t="s">
        <v>21</v>
      </c>
      <c r="AL149" t="s">
        <v>21</v>
      </c>
      <c r="AM149" t="s">
        <v>21</v>
      </c>
      <c r="AN149" t="s">
        <v>22</v>
      </c>
      <c r="AO149">
        <v>100</v>
      </c>
      <c r="AP149" t="s">
        <v>21</v>
      </c>
      <c r="AQ149" t="s">
        <v>21</v>
      </c>
      <c r="AR149" t="s">
        <v>21</v>
      </c>
      <c r="AV149">
        <f t="shared" si="20"/>
        <v>39.031999999999996</v>
      </c>
      <c r="AW149">
        <f t="shared" si="21"/>
        <v>27.89</v>
      </c>
      <c r="AX149" s="11">
        <f t="shared" si="22"/>
        <v>0.71454191432670633</v>
      </c>
      <c r="BA149">
        <f t="shared" si="23"/>
        <v>2.3199999999999998</v>
      </c>
      <c r="BB149">
        <f t="shared" si="24"/>
        <v>2.3199999999999998</v>
      </c>
      <c r="BC149">
        <f t="shared" si="25"/>
        <v>0</v>
      </c>
      <c r="BD149">
        <f t="shared" si="26"/>
        <v>0</v>
      </c>
      <c r="BE149">
        <f t="shared" si="27"/>
        <v>0</v>
      </c>
      <c r="BF149">
        <f t="shared" si="28"/>
        <v>0</v>
      </c>
      <c r="BJ149" t="str">
        <f t="shared" si="29"/>
        <v/>
      </c>
      <c r="BK149">
        <f>VLOOKUP(B149,Kraftvärmeprod!$B$1:$BH$549,MATCH($BA$1,Kraftvärmeprod!$B$1:$CC$1,0),FALSE)</f>
        <v>0</v>
      </c>
    </row>
    <row r="150" spans="1:63" ht="15" customHeight="1">
      <c r="A150" s="2" t="s">
        <v>231</v>
      </c>
      <c r="B150" s="2" t="s">
        <v>239</v>
      </c>
      <c r="C150">
        <v>2020</v>
      </c>
      <c r="D150">
        <v>8.44</v>
      </c>
      <c r="E150">
        <v>10.673999999999999</v>
      </c>
      <c r="F150" t="s">
        <v>21</v>
      </c>
      <c r="G150">
        <v>4.3999999999999997E-2</v>
      </c>
      <c r="H150" t="s">
        <v>21</v>
      </c>
      <c r="I150" t="s">
        <v>21</v>
      </c>
      <c r="J150" t="s">
        <v>21</v>
      </c>
      <c r="K150" t="s">
        <v>21</v>
      </c>
      <c r="L150" t="s">
        <v>21</v>
      </c>
      <c r="M150" t="s">
        <v>22</v>
      </c>
      <c r="N150" t="s">
        <v>21</v>
      </c>
      <c r="O150" t="s">
        <v>21</v>
      </c>
      <c r="P150">
        <v>10.63</v>
      </c>
      <c r="Q150" t="s">
        <v>21</v>
      </c>
      <c r="R150" t="s">
        <v>21</v>
      </c>
      <c r="S150" t="s">
        <v>21</v>
      </c>
      <c r="T150" t="s">
        <v>21</v>
      </c>
      <c r="U150" t="s">
        <v>21</v>
      </c>
      <c r="V150" t="s">
        <v>21</v>
      </c>
      <c r="W150" t="s">
        <v>21</v>
      </c>
      <c r="X150" t="s">
        <v>21</v>
      </c>
      <c r="Y150" t="s">
        <v>21</v>
      </c>
      <c r="Z150" t="s">
        <v>21</v>
      </c>
      <c r="AA150" t="s">
        <v>21</v>
      </c>
      <c r="AB150" t="s">
        <v>21</v>
      </c>
      <c r="AC150" t="s">
        <v>21</v>
      </c>
      <c r="AD150" t="s">
        <v>21</v>
      </c>
      <c r="AE150" t="s">
        <v>21</v>
      </c>
      <c r="AF150" t="s">
        <v>21</v>
      </c>
      <c r="AG150" t="s">
        <v>21</v>
      </c>
      <c r="AH150" t="s">
        <v>21</v>
      </c>
      <c r="AI150" t="s">
        <v>21</v>
      </c>
      <c r="AJ150" t="s">
        <v>21</v>
      </c>
      <c r="AK150" t="s">
        <v>21</v>
      </c>
      <c r="AL150" t="s">
        <v>21</v>
      </c>
      <c r="AM150" t="s">
        <v>21</v>
      </c>
      <c r="AN150" t="s">
        <v>22</v>
      </c>
      <c r="AO150" t="s">
        <v>21</v>
      </c>
      <c r="AP150" t="s">
        <v>21</v>
      </c>
      <c r="AQ150" t="s">
        <v>21</v>
      </c>
      <c r="AR150" t="s">
        <v>21</v>
      </c>
      <c r="AV150">
        <f t="shared" si="20"/>
        <v>10.674000000000001</v>
      </c>
      <c r="AW150">
        <f t="shared" si="21"/>
        <v>8.44</v>
      </c>
      <c r="AX150" s="11">
        <f t="shared" si="22"/>
        <v>0.79070638935731674</v>
      </c>
      <c r="BA150">
        <f t="shared" si="23"/>
        <v>0</v>
      </c>
      <c r="BB150">
        <f t="shared" si="24"/>
        <v>0</v>
      </c>
      <c r="BC150">
        <f t="shared" si="25"/>
        <v>0</v>
      </c>
      <c r="BD150">
        <f t="shared" si="26"/>
        <v>0</v>
      </c>
      <c r="BE150">
        <f t="shared" si="27"/>
        <v>0</v>
      </c>
      <c r="BF150">
        <f t="shared" si="28"/>
        <v>0</v>
      </c>
      <c r="BJ150" t="str">
        <f t="shared" si="29"/>
        <v/>
      </c>
      <c r="BK150">
        <f>VLOOKUP(B150,Kraftvärmeprod!$B$1:$BH$549,MATCH($BA$1,Kraftvärmeprod!$B$1:$CC$1,0),FALSE)</f>
        <v>0</v>
      </c>
    </row>
    <row r="151" spans="1:63" ht="15" customHeight="1">
      <c r="A151" s="2" t="s">
        <v>231</v>
      </c>
      <c r="B151" s="2" t="s">
        <v>240</v>
      </c>
      <c r="C151">
        <v>2020</v>
      </c>
      <c r="D151">
        <v>12.71</v>
      </c>
      <c r="E151">
        <v>15.948</v>
      </c>
      <c r="F151" t="s">
        <v>21</v>
      </c>
      <c r="G151">
        <v>0.125</v>
      </c>
      <c r="H151" t="s">
        <v>21</v>
      </c>
      <c r="I151" t="s">
        <v>21</v>
      </c>
      <c r="J151" t="s">
        <v>21</v>
      </c>
      <c r="K151" t="s">
        <v>21</v>
      </c>
      <c r="L151" t="s">
        <v>21</v>
      </c>
      <c r="M151" t="s">
        <v>22</v>
      </c>
      <c r="N151" t="s">
        <v>21</v>
      </c>
      <c r="O151" t="s">
        <v>21</v>
      </c>
      <c r="P151">
        <v>14.83</v>
      </c>
      <c r="Q151" t="s">
        <v>21</v>
      </c>
      <c r="R151" t="s">
        <v>21</v>
      </c>
      <c r="S151" t="s">
        <v>21</v>
      </c>
      <c r="T151" t="s">
        <v>21</v>
      </c>
      <c r="U151" t="s">
        <v>21</v>
      </c>
      <c r="V151" t="s">
        <v>21</v>
      </c>
      <c r="W151" t="s">
        <v>21</v>
      </c>
      <c r="X151" t="s">
        <v>21</v>
      </c>
      <c r="Y151" t="s">
        <v>21</v>
      </c>
      <c r="Z151">
        <v>0.99299999999999999</v>
      </c>
      <c r="AA151" t="s">
        <v>21</v>
      </c>
      <c r="AB151" t="s">
        <v>21</v>
      </c>
      <c r="AC151" t="s">
        <v>21</v>
      </c>
      <c r="AD151" t="s">
        <v>21</v>
      </c>
      <c r="AE151" t="s">
        <v>21</v>
      </c>
      <c r="AF151" t="s">
        <v>21</v>
      </c>
      <c r="AG151" t="s">
        <v>21</v>
      </c>
      <c r="AH151" t="s">
        <v>21</v>
      </c>
      <c r="AI151" t="s">
        <v>21</v>
      </c>
      <c r="AJ151" t="s">
        <v>21</v>
      </c>
      <c r="AK151" t="s">
        <v>21</v>
      </c>
      <c r="AL151" t="s">
        <v>21</v>
      </c>
      <c r="AM151" t="s">
        <v>21</v>
      </c>
      <c r="AN151" t="s">
        <v>22</v>
      </c>
      <c r="AO151" t="s">
        <v>21</v>
      </c>
      <c r="AP151" t="s">
        <v>21</v>
      </c>
      <c r="AQ151" t="s">
        <v>21</v>
      </c>
      <c r="AR151" t="s">
        <v>21</v>
      </c>
      <c r="AV151">
        <f t="shared" si="20"/>
        <v>15.948</v>
      </c>
      <c r="AW151">
        <f t="shared" si="21"/>
        <v>12.71</v>
      </c>
      <c r="AX151" s="11">
        <f t="shared" si="22"/>
        <v>0.79696513669425639</v>
      </c>
      <c r="BA151">
        <f t="shared" si="23"/>
        <v>0</v>
      </c>
      <c r="BB151">
        <f t="shared" si="24"/>
        <v>0</v>
      </c>
      <c r="BC151">
        <f t="shared" si="25"/>
        <v>0</v>
      </c>
      <c r="BD151">
        <f t="shared" si="26"/>
        <v>0</v>
      </c>
      <c r="BE151">
        <f t="shared" si="27"/>
        <v>0</v>
      </c>
      <c r="BF151">
        <f t="shared" si="28"/>
        <v>0</v>
      </c>
      <c r="BJ151" t="str">
        <f t="shared" si="29"/>
        <v/>
      </c>
      <c r="BK151">
        <f>VLOOKUP(B151,Kraftvärmeprod!$B$1:$BH$549,MATCH($BA$1,Kraftvärmeprod!$B$1:$CC$1,0),FALSE)</f>
        <v>0</v>
      </c>
    </row>
    <row r="152" spans="1:63" ht="15" customHeight="1">
      <c r="A152" s="2" t="s">
        <v>231</v>
      </c>
      <c r="B152" s="2" t="s">
        <v>241</v>
      </c>
      <c r="C152">
        <v>2020</v>
      </c>
      <c r="D152">
        <v>5.29</v>
      </c>
      <c r="E152">
        <v>6.3680000000000003</v>
      </c>
      <c r="F152" t="s">
        <v>21</v>
      </c>
      <c r="G152">
        <v>0.23799999999999999</v>
      </c>
      <c r="H152" t="s">
        <v>21</v>
      </c>
      <c r="I152" t="s">
        <v>21</v>
      </c>
      <c r="J152" t="s">
        <v>21</v>
      </c>
      <c r="K152" t="s">
        <v>21</v>
      </c>
      <c r="L152" t="s">
        <v>21</v>
      </c>
      <c r="M152" t="s">
        <v>22</v>
      </c>
      <c r="N152" t="s">
        <v>21</v>
      </c>
      <c r="O152" t="s">
        <v>21</v>
      </c>
      <c r="P152">
        <v>6.13</v>
      </c>
      <c r="Q152" t="s">
        <v>21</v>
      </c>
      <c r="R152" t="s">
        <v>21</v>
      </c>
      <c r="S152" t="s">
        <v>21</v>
      </c>
      <c r="T152" t="s">
        <v>21</v>
      </c>
      <c r="U152" t="s">
        <v>21</v>
      </c>
      <c r="V152" t="s">
        <v>21</v>
      </c>
      <c r="W152" t="s">
        <v>21</v>
      </c>
      <c r="X152" t="s">
        <v>21</v>
      </c>
      <c r="Y152" t="s">
        <v>21</v>
      </c>
      <c r="Z152" t="s">
        <v>21</v>
      </c>
      <c r="AA152" t="s">
        <v>21</v>
      </c>
      <c r="AB152" t="s">
        <v>21</v>
      </c>
      <c r="AC152" t="s">
        <v>21</v>
      </c>
      <c r="AD152" t="s">
        <v>21</v>
      </c>
      <c r="AE152" t="s">
        <v>21</v>
      </c>
      <c r="AF152" t="s">
        <v>21</v>
      </c>
      <c r="AG152" t="s">
        <v>21</v>
      </c>
      <c r="AH152" t="s">
        <v>21</v>
      </c>
      <c r="AI152" t="s">
        <v>21</v>
      </c>
      <c r="AJ152" t="s">
        <v>21</v>
      </c>
      <c r="AK152" t="s">
        <v>21</v>
      </c>
      <c r="AL152" t="s">
        <v>21</v>
      </c>
      <c r="AM152" t="s">
        <v>21</v>
      </c>
      <c r="AN152" t="s">
        <v>22</v>
      </c>
      <c r="AO152" t="s">
        <v>21</v>
      </c>
      <c r="AP152" t="s">
        <v>21</v>
      </c>
      <c r="AQ152" t="s">
        <v>21</v>
      </c>
      <c r="AR152" t="s">
        <v>21</v>
      </c>
      <c r="AV152">
        <f t="shared" si="20"/>
        <v>6.3680000000000003</v>
      </c>
      <c r="AW152">
        <f t="shared" si="21"/>
        <v>5.29</v>
      </c>
      <c r="AX152" s="11">
        <f t="shared" si="22"/>
        <v>0.83071608040201006</v>
      </c>
      <c r="BA152">
        <f t="shared" si="23"/>
        <v>0</v>
      </c>
      <c r="BB152">
        <f t="shared" si="24"/>
        <v>0</v>
      </c>
      <c r="BC152">
        <f t="shared" si="25"/>
        <v>0</v>
      </c>
      <c r="BD152">
        <f t="shared" si="26"/>
        <v>0</v>
      </c>
      <c r="BE152">
        <f t="shared" si="27"/>
        <v>0</v>
      </c>
      <c r="BF152">
        <f t="shared" si="28"/>
        <v>0</v>
      </c>
      <c r="BJ152" t="str">
        <f t="shared" si="29"/>
        <v/>
      </c>
      <c r="BK152">
        <f>VLOOKUP(B152,Kraftvärmeprod!$B$1:$BH$549,MATCH($BA$1,Kraftvärmeprod!$B$1:$CC$1,0),FALSE)</f>
        <v>0</v>
      </c>
    </row>
    <row r="153" spans="1:63" ht="15" customHeight="1">
      <c r="A153" s="2" t="s">
        <v>242</v>
      </c>
      <c r="B153" s="2" t="s">
        <v>243</v>
      </c>
      <c r="C153">
        <v>2020</v>
      </c>
      <c r="D153">
        <v>29</v>
      </c>
      <c r="E153">
        <v>34.311</v>
      </c>
      <c r="F153" t="s">
        <v>21</v>
      </c>
      <c r="G153">
        <v>0.32300000000000001</v>
      </c>
      <c r="H153" t="s">
        <v>21</v>
      </c>
      <c r="I153" t="s">
        <v>21</v>
      </c>
      <c r="J153" t="s">
        <v>21</v>
      </c>
      <c r="K153" t="s">
        <v>21</v>
      </c>
      <c r="L153" t="s">
        <v>21</v>
      </c>
      <c r="M153" t="s">
        <v>22</v>
      </c>
      <c r="N153" t="s">
        <v>21</v>
      </c>
      <c r="O153" t="s">
        <v>21</v>
      </c>
      <c r="P153" t="s">
        <v>21</v>
      </c>
      <c r="Q153" t="s">
        <v>21</v>
      </c>
      <c r="R153" t="s">
        <v>21</v>
      </c>
      <c r="S153" t="s">
        <v>21</v>
      </c>
      <c r="T153" t="s">
        <v>21</v>
      </c>
      <c r="U153">
        <v>1.7529999999999999</v>
      </c>
      <c r="V153">
        <v>32.234999999999999</v>
      </c>
      <c r="W153" t="s">
        <v>21</v>
      </c>
      <c r="X153" t="s">
        <v>21</v>
      </c>
      <c r="Y153" t="s">
        <v>21</v>
      </c>
      <c r="Z153" t="s">
        <v>21</v>
      </c>
      <c r="AA153" t="s">
        <v>21</v>
      </c>
      <c r="AB153" t="s">
        <v>21</v>
      </c>
      <c r="AC153" t="s">
        <v>21</v>
      </c>
      <c r="AD153" t="s">
        <v>21</v>
      </c>
      <c r="AE153" t="s">
        <v>21</v>
      </c>
      <c r="AF153" t="s">
        <v>21</v>
      </c>
      <c r="AG153" t="s">
        <v>21</v>
      </c>
      <c r="AH153" t="s">
        <v>21</v>
      </c>
      <c r="AI153" t="s">
        <v>21</v>
      </c>
      <c r="AJ153" t="s">
        <v>21</v>
      </c>
      <c r="AK153" t="s">
        <v>21</v>
      </c>
      <c r="AL153" t="s">
        <v>21</v>
      </c>
      <c r="AM153" t="s">
        <v>21</v>
      </c>
      <c r="AN153" t="s">
        <v>22</v>
      </c>
      <c r="AO153" t="s">
        <v>21</v>
      </c>
      <c r="AP153" t="s">
        <v>21</v>
      </c>
      <c r="AQ153" t="s">
        <v>21</v>
      </c>
      <c r="AR153" t="s">
        <v>21</v>
      </c>
      <c r="AV153">
        <f t="shared" si="20"/>
        <v>34.311</v>
      </c>
      <c r="AW153">
        <f t="shared" si="21"/>
        <v>29</v>
      </c>
      <c r="AX153" s="11">
        <f t="shared" si="22"/>
        <v>0.8452099909649966</v>
      </c>
      <c r="BA153">
        <f t="shared" si="23"/>
        <v>0</v>
      </c>
      <c r="BB153">
        <f t="shared" si="24"/>
        <v>0</v>
      </c>
      <c r="BC153">
        <f t="shared" si="25"/>
        <v>0</v>
      </c>
      <c r="BD153">
        <f t="shared" si="26"/>
        <v>0</v>
      </c>
      <c r="BE153">
        <f t="shared" si="27"/>
        <v>0</v>
      </c>
      <c r="BF153">
        <f t="shared" si="28"/>
        <v>0</v>
      </c>
      <c r="BJ153" t="str">
        <f t="shared" si="29"/>
        <v/>
      </c>
      <c r="BK153">
        <f>VLOOKUP(B153,Kraftvärmeprod!$B$1:$BH$549,MATCH($BA$1,Kraftvärmeprod!$B$1:$CC$1,0),FALSE)</f>
        <v>0</v>
      </c>
    </row>
    <row r="154" spans="1:63" ht="15" customHeight="1">
      <c r="A154" s="2" t="s">
        <v>244</v>
      </c>
      <c r="B154" s="2" t="s">
        <v>245</v>
      </c>
      <c r="C154">
        <v>2020</v>
      </c>
      <c r="D154" t="s">
        <v>22</v>
      </c>
      <c r="E154" t="s">
        <v>22</v>
      </c>
      <c r="F154" t="s">
        <v>22</v>
      </c>
      <c r="G154" t="s">
        <v>22</v>
      </c>
      <c r="H154" t="s">
        <v>22</v>
      </c>
      <c r="I154" t="s">
        <v>22</v>
      </c>
      <c r="J154" t="s">
        <v>22</v>
      </c>
      <c r="K154" t="s">
        <v>22</v>
      </c>
      <c r="L154" t="s">
        <v>22</v>
      </c>
      <c r="M154" t="s">
        <v>22</v>
      </c>
      <c r="N154" t="s">
        <v>22</v>
      </c>
      <c r="O154" t="s">
        <v>22</v>
      </c>
      <c r="P154" t="s">
        <v>22</v>
      </c>
      <c r="Q154" t="s">
        <v>22</v>
      </c>
      <c r="R154" t="s">
        <v>22</v>
      </c>
      <c r="S154" t="s">
        <v>22</v>
      </c>
      <c r="T154" t="s">
        <v>22</v>
      </c>
      <c r="U154" t="s">
        <v>22</v>
      </c>
      <c r="V154" t="s">
        <v>22</v>
      </c>
      <c r="W154" t="s">
        <v>22</v>
      </c>
      <c r="X154" t="s">
        <v>22</v>
      </c>
      <c r="Y154" t="s">
        <v>22</v>
      </c>
      <c r="Z154" t="s">
        <v>22</v>
      </c>
      <c r="AA154" t="s">
        <v>22</v>
      </c>
      <c r="AB154" t="s">
        <v>22</v>
      </c>
      <c r="AC154" t="s">
        <v>22</v>
      </c>
      <c r="AD154" t="s">
        <v>22</v>
      </c>
      <c r="AE154" t="s">
        <v>22</v>
      </c>
      <c r="AF154" t="s">
        <v>22</v>
      </c>
      <c r="AG154" t="s">
        <v>22</v>
      </c>
      <c r="AH154" t="s">
        <v>22</v>
      </c>
      <c r="AI154" t="s">
        <v>22</v>
      </c>
      <c r="AJ154" t="s">
        <v>22</v>
      </c>
      <c r="AK154" t="s">
        <v>22</v>
      </c>
      <c r="AL154" t="s">
        <v>22</v>
      </c>
      <c r="AM154" t="s">
        <v>22</v>
      </c>
      <c r="AN154" t="s">
        <v>22</v>
      </c>
      <c r="AO154" t="s">
        <v>22</v>
      </c>
      <c r="AP154" t="s">
        <v>22</v>
      </c>
      <c r="AQ154" t="s">
        <v>22</v>
      </c>
      <c r="AR154" t="s">
        <v>22</v>
      </c>
      <c r="AV154">
        <f t="shared" si="20"/>
        <v>0</v>
      </c>
      <c r="AW154">
        <f t="shared" si="21"/>
        <v>0</v>
      </c>
      <c r="AX154" s="11" t="str">
        <f t="shared" si="22"/>
        <v/>
      </c>
      <c r="BA154">
        <f t="shared" si="23"/>
        <v>0</v>
      </c>
      <c r="BB154">
        <f t="shared" si="24"/>
        <v>0</v>
      </c>
      <c r="BC154">
        <f t="shared" si="25"/>
        <v>0</v>
      </c>
      <c r="BD154">
        <f t="shared" si="26"/>
        <v>0</v>
      </c>
      <c r="BE154">
        <f t="shared" si="27"/>
        <v>0</v>
      </c>
      <c r="BF154">
        <f t="shared" si="28"/>
        <v>0</v>
      </c>
      <c r="BJ154" t="str">
        <f t="shared" si="29"/>
        <v/>
      </c>
      <c r="BK154">
        <f>VLOOKUP(B154,Kraftvärmeprod!$B$1:$BH$549,MATCH($BA$1,Kraftvärmeprod!$B$1:$CC$1,0),FALSE)</f>
        <v>0</v>
      </c>
    </row>
    <row r="155" spans="1:63" ht="15" customHeight="1">
      <c r="A155" s="2" t="s">
        <v>246</v>
      </c>
      <c r="B155" s="2" t="s">
        <v>247</v>
      </c>
      <c r="C155">
        <v>2020</v>
      </c>
      <c r="D155">
        <v>7.95</v>
      </c>
      <c r="E155">
        <v>9.0399999999999991</v>
      </c>
      <c r="F155" t="s">
        <v>21</v>
      </c>
      <c r="G155">
        <v>0.64</v>
      </c>
      <c r="H155" t="s">
        <v>21</v>
      </c>
      <c r="I155" t="s">
        <v>21</v>
      </c>
      <c r="J155" t="s">
        <v>21</v>
      </c>
      <c r="K155" t="s">
        <v>21</v>
      </c>
      <c r="L155" t="s">
        <v>21</v>
      </c>
      <c r="M155" t="s">
        <v>22</v>
      </c>
      <c r="N155" t="s">
        <v>21</v>
      </c>
      <c r="O155" t="s">
        <v>21</v>
      </c>
      <c r="P155">
        <v>8.4</v>
      </c>
      <c r="Q155" t="s">
        <v>21</v>
      </c>
      <c r="R155" t="s">
        <v>21</v>
      </c>
      <c r="S155" t="s">
        <v>21</v>
      </c>
      <c r="T155" t="s">
        <v>924</v>
      </c>
      <c r="U155" t="s">
        <v>21</v>
      </c>
      <c r="V155" t="s">
        <v>21</v>
      </c>
      <c r="W155" t="s">
        <v>21</v>
      </c>
      <c r="X155" t="s">
        <v>21</v>
      </c>
      <c r="Y155" t="s">
        <v>21</v>
      </c>
      <c r="Z155" t="s">
        <v>21</v>
      </c>
      <c r="AA155" t="s">
        <v>21</v>
      </c>
      <c r="AB155" t="s">
        <v>21</v>
      </c>
      <c r="AC155" t="s">
        <v>21</v>
      </c>
      <c r="AD155" t="s">
        <v>21</v>
      </c>
      <c r="AE155" t="s">
        <v>21</v>
      </c>
      <c r="AF155" t="s">
        <v>21</v>
      </c>
      <c r="AG155" t="s">
        <v>21</v>
      </c>
      <c r="AH155" t="s">
        <v>21</v>
      </c>
      <c r="AI155" t="s">
        <v>21</v>
      </c>
      <c r="AJ155" t="s">
        <v>21</v>
      </c>
      <c r="AK155" t="s">
        <v>21</v>
      </c>
      <c r="AL155" t="s">
        <v>21</v>
      </c>
      <c r="AM155" t="s">
        <v>21</v>
      </c>
      <c r="AN155" t="s">
        <v>22</v>
      </c>
      <c r="AO155" t="s">
        <v>21</v>
      </c>
      <c r="AP155" t="s">
        <v>21</v>
      </c>
      <c r="AQ155" t="s">
        <v>21</v>
      </c>
      <c r="AR155" t="s">
        <v>21</v>
      </c>
      <c r="AV155">
        <f t="shared" si="20"/>
        <v>9.0400000000000009</v>
      </c>
      <c r="AW155">
        <f t="shared" si="21"/>
        <v>7.95</v>
      </c>
      <c r="AX155" s="11">
        <f t="shared" si="22"/>
        <v>0.87942477876106184</v>
      </c>
      <c r="BA155">
        <f t="shared" si="23"/>
        <v>0</v>
      </c>
      <c r="BB155">
        <f t="shared" si="24"/>
        <v>0</v>
      </c>
      <c r="BC155">
        <f t="shared" si="25"/>
        <v>0</v>
      </c>
      <c r="BD155">
        <f t="shared" si="26"/>
        <v>0</v>
      </c>
      <c r="BE155">
        <f t="shared" si="27"/>
        <v>0</v>
      </c>
      <c r="BF155">
        <f t="shared" si="28"/>
        <v>0</v>
      </c>
      <c r="BJ155" t="str">
        <f t="shared" si="29"/>
        <v/>
      </c>
      <c r="BK155">
        <f>VLOOKUP(B155,Kraftvärmeprod!$B$1:$BH$549,MATCH($BA$1,Kraftvärmeprod!$B$1:$CC$1,0),FALSE)</f>
        <v>0</v>
      </c>
    </row>
    <row r="156" spans="1:63" ht="15" customHeight="1">
      <c r="A156" s="2" t="s">
        <v>246</v>
      </c>
      <c r="B156" s="2" t="s">
        <v>248</v>
      </c>
      <c r="C156">
        <v>2020</v>
      </c>
      <c r="D156">
        <v>10.59</v>
      </c>
      <c r="E156">
        <v>11.95</v>
      </c>
      <c r="F156" t="s">
        <v>21</v>
      </c>
      <c r="G156">
        <v>0.04</v>
      </c>
      <c r="H156" t="s">
        <v>21</v>
      </c>
      <c r="I156" t="s">
        <v>21</v>
      </c>
      <c r="J156" t="s">
        <v>21</v>
      </c>
      <c r="K156" t="s">
        <v>21</v>
      </c>
      <c r="L156" t="s">
        <v>21</v>
      </c>
      <c r="M156" t="s">
        <v>22</v>
      </c>
      <c r="N156" t="s">
        <v>21</v>
      </c>
      <c r="O156" t="s">
        <v>21</v>
      </c>
      <c r="P156" t="s">
        <v>21</v>
      </c>
      <c r="Q156" t="s">
        <v>21</v>
      </c>
      <c r="R156" t="s">
        <v>21</v>
      </c>
      <c r="S156" t="s">
        <v>21</v>
      </c>
      <c r="T156" t="s">
        <v>21</v>
      </c>
      <c r="U156">
        <v>1.58</v>
      </c>
      <c r="V156">
        <v>10.33</v>
      </c>
      <c r="W156" t="s">
        <v>21</v>
      </c>
      <c r="X156" t="s">
        <v>21</v>
      </c>
      <c r="Y156" t="s">
        <v>21</v>
      </c>
      <c r="Z156" t="s">
        <v>21</v>
      </c>
      <c r="AA156" t="s">
        <v>21</v>
      </c>
      <c r="AB156" t="s">
        <v>21</v>
      </c>
      <c r="AC156" t="s">
        <v>21</v>
      </c>
      <c r="AD156" t="s">
        <v>21</v>
      </c>
      <c r="AE156" t="s">
        <v>21</v>
      </c>
      <c r="AF156" t="s">
        <v>21</v>
      </c>
      <c r="AG156" t="s">
        <v>21</v>
      </c>
      <c r="AH156" t="s">
        <v>21</v>
      </c>
      <c r="AI156" t="s">
        <v>21</v>
      </c>
      <c r="AJ156" t="s">
        <v>21</v>
      </c>
      <c r="AK156" t="s">
        <v>21</v>
      </c>
      <c r="AL156" t="s">
        <v>21</v>
      </c>
      <c r="AM156" t="s">
        <v>21</v>
      </c>
      <c r="AN156" t="s">
        <v>22</v>
      </c>
      <c r="AO156" t="s">
        <v>21</v>
      </c>
      <c r="AP156" t="s">
        <v>21</v>
      </c>
      <c r="AQ156" t="s">
        <v>21</v>
      </c>
      <c r="AR156" t="s">
        <v>21</v>
      </c>
      <c r="AV156">
        <f t="shared" si="20"/>
        <v>11.95</v>
      </c>
      <c r="AW156">
        <f t="shared" si="21"/>
        <v>10.59</v>
      </c>
      <c r="AX156" s="11">
        <f t="shared" si="22"/>
        <v>0.88619246861924694</v>
      </c>
      <c r="BA156">
        <f t="shared" si="23"/>
        <v>0</v>
      </c>
      <c r="BB156">
        <f t="shared" si="24"/>
        <v>0</v>
      </c>
      <c r="BC156">
        <f t="shared" si="25"/>
        <v>0</v>
      </c>
      <c r="BD156">
        <f t="shared" si="26"/>
        <v>0</v>
      </c>
      <c r="BE156">
        <f t="shared" si="27"/>
        <v>0</v>
      </c>
      <c r="BF156">
        <f t="shared" si="28"/>
        <v>0</v>
      </c>
      <c r="BJ156" t="str">
        <f t="shared" si="29"/>
        <v/>
      </c>
      <c r="BK156">
        <f>VLOOKUP(B156,Kraftvärmeprod!$B$1:$BH$549,MATCH($BA$1,Kraftvärmeprod!$B$1:$CC$1,0),FALSE)</f>
        <v>0</v>
      </c>
    </row>
    <row r="157" spans="1:63" ht="15" customHeight="1">
      <c r="A157" s="2" t="s">
        <v>246</v>
      </c>
      <c r="B157" s="2" t="s">
        <v>249</v>
      </c>
      <c r="C157">
        <v>2020</v>
      </c>
      <c r="D157">
        <v>31.04</v>
      </c>
      <c r="E157">
        <v>38.494</v>
      </c>
      <c r="F157" t="s">
        <v>21</v>
      </c>
      <c r="G157">
        <v>1.4E-2</v>
      </c>
      <c r="H157" t="s">
        <v>21</v>
      </c>
      <c r="I157" t="s">
        <v>21</v>
      </c>
      <c r="J157" t="s">
        <v>21</v>
      </c>
      <c r="K157" t="s">
        <v>21</v>
      </c>
      <c r="L157" t="s">
        <v>21</v>
      </c>
      <c r="M157" t="s">
        <v>22</v>
      </c>
      <c r="N157" t="s">
        <v>21</v>
      </c>
      <c r="O157" t="s">
        <v>21</v>
      </c>
      <c r="P157">
        <v>24.1</v>
      </c>
      <c r="Q157" t="s">
        <v>21</v>
      </c>
      <c r="R157" t="s">
        <v>21</v>
      </c>
      <c r="S157" t="s">
        <v>21</v>
      </c>
      <c r="T157" t="s">
        <v>21</v>
      </c>
      <c r="U157">
        <v>9.99</v>
      </c>
      <c r="V157" t="s">
        <v>21</v>
      </c>
      <c r="W157" t="s">
        <v>21</v>
      </c>
      <c r="X157" t="s">
        <v>21</v>
      </c>
      <c r="Y157" t="s">
        <v>21</v>
      </c>
      <c r="Z157" t="s">
        <v>21</v>
      </c>
      <c r="AA157">
        <v>0.89</v>
      </c>
      <c r="AB157" t="s">
        <v>21</v>
      </c>
      <c r="AC157" t="s">
        <v>21</v>
      </c>
      <c r="AD157" t="s">
        <v>21</v>
      </c>
      <c r="AE157" t="s">
        <v>21</v>
      </c>
      <c r="AF157" t="s">
        <v>21</v>
      </c>
      <c r="AG157" t="s">
        <v>21</v>
      </c>
      <c r="AH157">
        <v>3.5</v>
      </c>
      <c r="AI157" t="s">
        <v>21</v>
      </c>
      <c r="AJ157" t="s">
        <v>21</v>
      </c>
      <c r="AK157" t="s">
        <v>21</v>
      </c>
      <c r="AL157" t="s">
        <v>21</v>
      </c>
      <c r="AM157" t="s">
        <v>21</v>
      </c>
      <c r="AN157" t="s">
        <v>22</v>
      </c>
      <c r="AO157">
        <v>100</v>
      </c>
      <c r="AP157" t="s">
        <v>21</v>
      </c>
      <c r="AQ157" t="s">
        <v>21</v>
      </c>
      <c r="AR157" t="s">
        <v>21</v>
      </c>
      <c r="AV157">
        <f t="shared" si="20"/>
        <v>38.494</v>
      </c>
      <c r="AW157">
        <f t="shared" si="21"/>
        <v>31.04</v>
      </c>
      <c r="AX157" s="11">
        <f t="shared" si="22"/>
        <v>0.80635943263885279</v>
      </c>
      <c r="BA157">
        <f t="shared" si="23"/>
        <v>3.5</v>
      </c>
      <c r="BB157">
        <f t="shared" si="24"/>
        <v>3.5</v>
      </c>
      <c r="BC157">
        <f t="shared" si="25"/>
        <v>0</v>
      </c>
      <c r="BD157">
        <f t="shared" si="26"/>
        <v>0</v>
      </c>
      <c r="BE157">
        <f t="shared" si="27"/>
        <v>0</v>
      </c>
      <c r="BF157">
        <f t="shared" si="28"/>
        <v>0</v>
      </c>
      <c r="BJ157" t="str">
        <f t="shared" si="29"/>
        <v/>
      </c>
      <c r="BK157">
        <f>VLOOKUP(B157,Kraftvärmeprod!$B$1:$BH$549,MATCH($BA$1,Kraftvärmeprod!$B$1:$CC$1,0),FALSE)</f>
        <v>0</v>
      </c>
    </row>
    <row r="158" spans="1:63" ht="15" customHeight="1">
      <c r="A158" s="2" t="s">
        <v>246</v>
      </c>
      <c r="B158" s="2" t="s">
        <v>250</v>
      </c>
      <c r="C158">
        <v>2020</v>
      </c>
      <c r="D158">
        <v>3.42</v>
      </c>
      <c r="E158">
        <v>3.8679999999999999</v>
      </c>
      <c r="F158" t="s">
        <v>21</v>
      </c>
      <c r="G158">
        <v>0.11799999999999999</v>
      </c>
      <c r="H158" t="s">
        <v>21</v>
      </c>
      <c r="I158" t="s">
        <v>21</v>
      </c>
      <c r="J158" t="s">
        <v>21</v>
      </c>
      <c r="K158" t="s">
        <v>21</v>
      </c>
      <c r="L158" t="s">
        <v>21</v>
      </c>
      <c r="M158" t="s">
        <v>22</v>
      </c>
      <c r="N158" t="s">
        <v>21</v>
      </c>
      <c r="O158" t="s">
        <v>21</v>
      </c>
      <c r="P158" t="s">
        <v>21</v>
      </c>
      <c r="Q158" t="s">
        <v>21</v>
      </c>
      <c r="R158" t="s">
        <v>21</v>
      </c>
      <c r="S158" t="s">
        <v>21</v>
      </c>
      <c r="T158" t="s">
        <v>21</v>
      </c>
      <c r="U158">
        <v>3.75</v>
      </c>
      <c r="V158" t="s">
        <v>21</v>
      </c>
      <c r="W158" t="s">
        <v>21</v>
      </c>
      <c r="X158" t="s">
        <v>21</v>
      </c>
      <c r="Y158" t="s">
        <v>21</v>
      </c>
      <c r="Z158" t="s">
        <v>21</v>
      </c>
      <c r="AA158" t="s">
        <v>21</v>
      </c>
      <c r="AB158" t="s">
        <v>21</v>
      </c>
      <c r="AC158" t="s">
        <v>21</v>
      </c>
      <c r="AD158" t="s">
        <v>21</v>
      </c>
      <c r="AE158" t="s">
        <v>21</v>
      </c>
      <c r="AF158" t="s">
        <v>21</v>
      </c>
      <c r="AG158" t="s">
        <v>21</v>
      </c>
      <c r="AH158" t="s">
        <v>21</v>
      </c>
      <c r="AI158" t="s">
        <v>21</v>
      </c>
      <c r="AJ158" t="s">
        <v>21</v>
      </c>
      <c r="AK158" t="s">
        <v>21</v>
      </c>
      <c r="AL158" t="s">
        <v>21</v>
      </c>
      <c r="AM158" t="s">
        <v>21</v>
      </c>
      <c r="AN158" t="s">
        <v>22</v>
      </c>
      <c r="AO158" t="s">
        <v>21</v>
      </c>
      <c r="AP158" t="s">
        <v>21</v>
      </c>
      <c r="AQ158" t="s">
        <v>21</v>
      </c>
      <c r="AR158" t="s">
        <v>21</v>
      </c>
      <c r="AV158">
        <f t="shared" si="20"/>
        <v>3.8679999999999999</v>
      </c>
      <c r="AW158">
        <f t="shared" si="21"/>
        <v>3.42</v>
      </c>
      <c r="AX158" s="11">
        <f t="shared" si="22"/>
        <v>0.88417786970010337</v>
      </c>
      <c r="BA158">
        <f t="shared" si="23"/>
        <v>0</v>
      </c>
      <c r="BB158">
        <f t="shared" si="24"/>
        <v>0</v>
      </c>
      <c r="BC158">
        <f t="shared" si="25"/>
        <v>0</v>
      </c>
      <c r="BD158">
        <f t="shared" si="26"/>
        <v>0</v>
      </c>
      <c r="BE158">
        <f t="shared" si="27"/>
        <v>0</v>
      </c>
      <c r="BF158">
        <f t="shared" si="28"/>
        <v>0</v>
      </c>
      <c r="BJ158" t="str">
        <f t="shared" si="29"/>
        <v/>
      </c>
      <c r="BK158">
        <f>VLOOKUP(B158,Kraftvärmeprod!$B$1:$BH$549,MATCH($BA$1,Kraftvärmeprod!$B$1:$CC$1,0),FALSE)</f>
        <v>0</v>
      </c>
    </row>
    <row r="159" spans="1:63" ht="15" customHeight="1">
      <c r="A159" s="2" t="s">
        <v>251</v>
      </c>
      <c r="B159" s="2" t="s">
        <v>252</v>
      </c>
      <c r="C159">
        <v>2020</v>
      </c>
      <c r="D159">
        <v>0.05</v>
      </c>
      <c r="E159">
        <v>0.05</v>
      </c>
      <c r="F159" t="s">
        <v>21</v>
      </c>
      <c r="G159">
        <v>0.05</v>
      </c>
      <c r="H159" t="s">
        <v>21</v>
      </c>
      <c r="I159" t="s">
        <v>21</v>
      </c>
      <c r="J159" t="s">
        <v>21</v>
      </c>
      <c r="K159" t="s">
        <v>21</v>
      </c>
      <c r="L159" t="s">
        <v>21</v>
      </c>
      <c r="M159" t="s">
        <v>22</v>
      </c>
      <c r="N159" t="s">
        <v>21</v>
      </c>
      <c r="O159" t="s">
        <v>21</v>
      </c>
      <c r="P159" t="s">
        <v>21</v>
      </c>
      <c r="Q159" t="s">
        <v>21</v>
      </c>
      <c r="R159" t="s">
        <v>21</v>
      </c>
      <c r="S159" t="s">
        <v>21</v>
      </c>
      <c r="T159" t="s">
        <v>21</v>
      </c>
      <c r="U159" t="s">
        <v>21</v>
      </c>
      <c r="V159" t="s">
        <v>21</v>
      </c>
      <c r="W159" t="s">
        <v>21</v>
      </c>
      <c r="X159" t="s">
        <v>21</v>
      </c>
      <c r="Y159" t="s">
        <v>21</v>
      </c>
      <c r="Z159" t="s">
        <v>21</v>
      </c>
      <c r="AA159" t="s">
        <v>21</v>
      </c>
      <c r="AB159" t="s">
        <v>21</v>
      </c>
      <c r="AC159" t="s">
        <v>21</v>
      </c>
      <c r="AD159" t="s">
        <v>21</v>
      </c>
      <c r="AE159" t="s">
        <v>21</v>
      </c>
      <c r="AF159" t="s">
        <v>21</v>
      </c>
      <c r="AG159" t="s">
        <v>21</v>
      </c>
      <c r="AH159" t="s">
        <v>21</v>
      </c>
      <c r="AI159" t="s">
        <v>21</v>
      </c>
      <c r="AJ159" t="s">
        <v>21</v>
      </c>
      <c r="AK159" t="s">
        <v>21</v>
      </c>
      <c r="AL159" t="s">
        <v>21</v>
      </c>
      <c r="AM159" t="s">
        <v>21</v>
      </c>
      <c r="AN159" t="s">
        <v>22</v>
      </c>
      <c r="AO159" t="s">
        <v>21</v>
      </c>
      <c r="AP159" t="s">
        <v>21</v>
      </c>
      <c r="AQ159" t="s">
        <v>21</v>
      </c>
      <c r="AR159" t="s">
        <v>21</v>
      </c>
      <c r="AV159">
        <f t="shared" si="20"/>
        <v>0.05</v>
      </c>
      <c r="AW159">
        <f t="shared" si="21"/>
        <v>0.05</v>
      </c>
      <c r="AX159" s="11">
        <f t="shared" si="22"/>
        <v>1</v>
      </c>
      <c r="BA159">
        <f t="shared" si="23"/>
        <v>0</v>
      </c>
      <c r="BB159">
        <f t="shared" si="24"/>
        <v>0</v>
      </c>
      <c r="BC159">
        <f t="shared" si="25"/>
        <v>0</v>
      </c>
      <c r="BD159">
        <f t="shared" si="26"/>
        <v>0</v>
      </c>
      <c r="BE159">
        <f t="shared" si="27"/>
        <v>0</v>
      </c>
      <c r="BF159">
        <f t="shared" si="28"/>
        <v>0</v>
      </c>
      <c r="BJ159" t="str">
        <f t="shared" si="29"/>
        <v/>
      </c>
      <c r="BK159">
        <f>VLOOKUP(B159,Kraftvärmeprod!$B$1:$BH$549,MATCH($BA$1,Kraftvärmeprod!$B$1:$CC$1,0),FALSE)</f>
        <v>0</v>
      </c>
    </row>
    <row r="160" spans="1:63" ht="15" customHeight="1">
      <c r="A160" s="2" t="s">
        <v>253</v>
      </c>
      <c r="B160" s="2" t="s">
        <v>254</v>
      </c>
      <c r="C160">
        <v>2020</v>
      </c>
      <c r="D160" t="s">
        <v>21</v>
      </c>
      <c r="E160" t="s">
        <v>21</v>
      </c>
      <c r="F160" t="s">
        <v>21</v>
      </c>
      <c r="G160" t="s">
        <v>21</v>
      </c>
      <c r="H160" t="s">
        <v>21</v>
      </c>
      <c r="I160" t="s">
        <v>21</v>
      </c>
      <c r="J160" t="s">
        <v>21</v>
      </c>
      <c r="K160" t="s">
        <v>21</v>
      </c>
      <c r="L160" t="s">
        <v>21</v>
      </c>
      <c r="M160" t="s">
        <v>22</v>
      </c>
      <c r="N160" t="s">
        <v>21</v>
      </c>
      <c r="O160" t="s">
        <v>21</v>
      </c>
      <c r="P160" t="s">
        <v>21</v>
      </c>
      <c r="Q160" t="s">
        <v>21</v>
      </c>
      <c r="R160" t="s">
        <v>21</v>
      </c>
      <c r="S160" t="s">
        <v>21</v>
      </c>
      <c r="T160" t="s">
        <v>21</v>
      </c>
      <c r="U160" t="s">
        <v>21</v>
      </c>
      <c r="V160" t="s">
        <v>21</v>
      </c>
      <c r="W160" t="s">
        <v>21</v>
      </c>
      <c r="X160" t="s">
        <v>21</v>
      </c>
      <c r="Y160" t="s">
        <v>21</v>
      </c>
      <c r="Z160" t="s">
        <v>21</v>
      </c>
      <c r="AA160" t="s">
        <v>21</v>
      </c>
      <c r="AB160" t="s">
        <v>21</v>
      </c>
      <c r="AC160" t="s">
        <v>21</v>
      </c>
      <c r="AD160" t="s">
        <v>21</v>
      </c>
      <c r="AE160" t="s">
        <v>925</v>
      </c>
      <c r="AF160">
        <v>39</v>
      </c>
      <c r="AG160" t="s">
        <v>21</v>
      </c>
      <c r="AH160" t="s">
        <v>21</v>
      </c>
      <c r="AI160" t="s">
        <v>21</v>
      </c>
      <c r="AJ160" t="s">
        <v>21</v>
      </c>
      <c r="AK160" t="s">
        <v>21</v>
      </c>
      <c r="AL160" t="s">
        <v>21</v>
      </c>
      <c r="AM160" t="s">
        <v>21</v>
      </c>
      <c r="AN160" t="s">
        <v>22</v>
      </c>
      <c r="AO160" t="s">
        <v>21</v>
      </c>
      <c r="AP160" t="s">
        <v>21</v>
      </c>
      <c r="AQ160" t="s">
        <v>21</v>
      </c>
      <c r="AR160" t="s">
        <v>21</v>
      </c>
      <c r="AV160">
        <f t="shared" si="20"/>
        <v>0</v>
      </c>
      <c r="AW160">
        <f t="shared" si="21"/>
        <v>0</v>
      </c>
      <c r="AX160" s="11" t="str">
        <f t="shared" si="22"/>
        <v/>
      </c>
      <c r="BA160">
        <f t="shared" si="23"/>
        <v>0</v>
      </c>
      <c r="BB160">
        <f t="shared" si="24"/>
        <v>0</v>
      </c>
      <c r="BC160">
        <f t="shared" si="25"/>
        <v>0</v>
      </c>
      <c r="BD160">
        <f t="shared" si="26"/>
        <v>0</v>
      </c>
      <c r="BE160">
        <f t="shared" si="27"/>
        <v>0</v>
      </c>
      <c r="BF160">
        <f t="shared" si="28"/>
        <v>0</v>
      </c>
      <c r="BJ160" t="str">
        <f t="shared" si="29"/>
        <v/>
      </c>
      <c r="BK160">
        <f>VLOOKUP(B160,Kraftvärmeprod!$B$1:$BH$549,MATCH($BA$1,Kraftvärmeprod!$B$1:$CC$1,0),FALSE)</f>
        <v>0</v>
      </c>
    </row>
    <row r="161" spans="1:63" ht="15" customHeight="1">
      <c r="A161" s="2" t="s">
        <v>253</v>
      </c>
      <c r="B161" s="2" t="s">
        <v>255</v>
      </c>
      <c r="C161">
        <v>2020</v>
      </c>
      <c r="D161">
        <v>222.08</v>
      </c>
      <c r="E161">
        <v>220.86500000000001</v>
      </c>
      <c r="F161" t="s">
        <v>21</v>
      </c>
      <c r="G161">
        <v>3.6240000000000001</v>
      </c>
      <c r="H161" t="s">
        <v>21</v>
      </c>
      <c r="I161" t="s">
        <v>21</v>
      </c>
      <c r="J161" t="s">
        <v>21</v>
      </c>
      <c r="K161" t="s">
        <v>21</v>
      </c>
      <c r="L161" t="s">
        <v>21</v>
      </c>
      <c r="M161" t="s">
        <v>22</v>
      </c>
      <c r="N161" t="s">
        <v>21</v>
      </c>
      <c r="O161" t="s">
        <v>21</v>
      </c>
      <c r="P161" t="s">
        <v>21</v>
      </c>
      <c r="Q161" t="s">
        <v>21</v>
      </c>
      <c r="R161" t="s">
        <v>21</v>
      </c>
      <c r="S161" t="s">
        <v>21</v>
      </c>
      <c r="T161" t="s">
        <v>21</v>
      </c>
      <c r="U161" t="s">
        <v>21</v>
      </c>
      <c r="V161" t="s">
        <v>21</v>
      </c>
      <c r="W161" t="s">
        <v>21</v>
      </c>
      <c r="X161" t="s">
        <v>21</v>
      </c>
      <c r="Y161" t="s">
        <v>21</v>
      </c>
      <c r="Z161">
        <v>3.109</v>
      </c>
      <c r="AA161" t="s">
        <v>21</v>
      </c>
      <c r="AB161" t="s">
        <v>21</v>
      </c>
      <c r="AC161">
        <v>205.62100000000001</v>
      </c>
      <c r="AD161" t="s">
        <v>21</v>
      </c>
      <c r="AE161" t="s">
        <v>925</v>
      </c>
      <c r="AF161">
        <v>39</v>
      </c>
      <c r="AG161" t="s">
        <v>21</v>
      </c>
      <c r="AH161">
        <v>8.5109999999999992</v>
      </c>
      <c r="AI161" t="s">
        <v>21</v>
      </c>
      <c r="AJ161" t="s">
        <v>21</v>
      </c>
      <c r="AK161" t="s">
        <v>21</v>
      </c>
      <c r="AL161" t="s">
        <v>21</v>
      </c>
      <c r="AM161" t="s">
        <v>21</v>
      </c>
      <c r="AN161" t="s">
        <v>22</v>
      </c>
      <c r="AO161" t="s">
        <v>21</v>
      </c>
      <c r="AP161">
        <v>100</v>
      </c>
      <c r="AQ161" t="s">
        <v>21</v>
      </c>
      <c r="AR161" t="s">
        <v>21</v>
      </c>
      <c r="AV161">
        <f t="shared" si="20"/>
        <v>220.86500000000001</v>
      </c>
      <c r="AW161">
        <f t="shared" si="21"/>
        <v>222.08</v>
      </c>
      <c r="AX161" s="11">
        <f t="shared" si="22"/>
        <v>1.0055010979557648</v>
      </c>
      <c r="BA161">
        <f t="shared" si="23"/>
        <v>8.5109999999999992</v>
      </c>
      <c r="BB161">
        <f t="shared" si="24"/>
        <v>0</v>
      </c>
      <c r="BC161">
        <f t="shared" si="25"/>
        <v>8.5109999999999992</v>
      </c>
      <c r="BD161">
        <f t="shared" si="26"/>
        <v>0</v>
      </c>
      <c r="BE161">
        <f t="shared" si="27"/>
        <v>0</v>
      </c>
      <c r="BF161">
        <f t="shared" si="28"/>
        <v>0</v>
      </c>
      <c r="BJ161" t="str">
        <f t="shared" si="29"/>
        <v/>
      </c>
      <c r="BK161">
        <f>VLOOKUP(B161,Kraftvärmeprod!$B$1:$BH$549,MATCH($BA$1,Kraftvärmeprod!$B$1:$CC$1,0),FALSE)</f>
        <v>2.8119999999999998</v>
      </c>
    </row>
    <row r="162" spans="1:63" ht="15" customHeight="1">
      <c r="A162" s="2" t="s">
        <v>256</v>
      </c>
      <c r="B162" s="2" t="s">
        <v>257</v>
      </c>
      <c r="C162">
        <v>2020</v>
      </c>
      <c r="D162">
        <v>0.253</v>
      </c>
      <c r="E162">
        <v>0.29699999999999999</v>
      </c>
      <c r="F162" t="s">
        <v>21</v>
      </c>
      <c r="G162">
        <v>0.29699999999999999</v>
      </c>
      <c r="H162" t="s">
        <v>21</v>
      </c>
      <c r="I162" t="s">
        <v>21</v>
      </c>
      <c r="J162" t="s">
        <v>21</v>
      </c>
      <c r="K162" t="s">
        <v>21</v>
      </c>
      <c r="L162" t="s">
        <v>21</v>
      </c>
      <c r="M162" t="s">
        <v>22</v>
      </c>
      <c r="N162" t="s">
        <v>21</v>
      </c>
      <c r="O162" t="s">
        <v>21</v>
      </c>
      <c r="P162" t="s">
        <v>21</v>
      </c>
      <c r="Q162" t="s">
        <v>21</v>
      </c>
      <c r="R162" t="s">
        <v>21</v>
      </c>
      <c r="S162" t="s">
        <v>21</v>
      </c>
      <c r="T162" t="s">
        <v>21</v>
      </c>
      <c r="U162" t="s">
        <v>21</v>
      </c>
      <c r="V162" t="s">
        <v>21</v>
      </c>
      <c r="W162" t="s">
        <v>21</v>
      </c>
      <c r="X162" t="s">
        <v>21</v>
      </c>
      <c r="Y162" t="s">
        <v>21</v>
      </c>
      <c r="Z162" t="s">
        <v>21</v>
      </c>
      <c r="AA162" t="s">
        <v>21</v>
      </c>
      <c r="AB162" t="s">
        <v>21</v>
      </c>
      <c r="AC162" t="s">
        <v>21</v>
      </c>
      <c r="AD162" t="s">
        <v>21</v>
      </c>
      <c r="AE162" t="s">
        <v>21</v>
      </c>
      <c r="AF162" t="s">
        <v>21</v>
      </c>
      <c r="AG162" t="s">
        <v>21</v>
      </c>
      <c r="AH162" t="s">
        <v>21</v>
      </c>
      <c r="AI162" t="s">
        <v>21</v>
      </c>
      <c r="AJ162" t="s">
        <v>21</v>
      </c>
      <c r="AK162" t="s">
        <v>21</v>
      </c>
      <c r="AL162" t="s">
        <v>21</v>
      </c>
      <c r="AM162" t="s">
        <v>21</v>
      </c>
      <c r="AN162" t="s">
        <v>22</v>
      </c>
      <c r="AO162" t="s">
        <v>21</v>
      </c>
      <c r="AP162" t="s">
        <v>21</v>
      </c>
      <c r="AQ162" t="s">
        <v>21</v>
      </c>
      <c r="AR162" t="s">
        <v>21</v>
      </c>
      <c r="AV162">
        <f t="shared" si="20"/>
        <v>0.29699999999999999</v>
      </c>
      <c r="AW162">
        <f t="shared" si="21"/>
        <v>0.253</v>
      </c>
      <c r="AX162" s="11">
        <f t="shared" si="22"/>
        <v>0.85185185185185186</v>
      </c>
      <c r="BA162">
        <f t="shared" si="23"/>
        <v>0</v>
      </c>
      <c r="BB162">
        <f t="shared" si="24"/>
        <v>0</v>
      </c>
      <c r="BC162">
        <f t="shared" si="25"/>
        <v>0</v>
      </c>
      <c r="BD162">
        <f t="shared" si="26"/>
        <v>0</v>
      </c>
      <c r="BE162">
        <f t="shared" si="27"/>
        <v>0</v>
      </c>
      <c r="BF162">
        <f t="shared" si="28"/>
        <v>0</v>
      </c>
      <c r="BJ162" t="str">
        <f t="shared" si="29"/>
        <v/>
      </c>
      <c r="BK162">
        <f>VLOOKUP(B162,Kraftvärmeprod!$B$1:$BH$549,MATCH($BA$1,Kraftvärmeprod!$B$1:$CC$1,0),FALSE)</f>
        <v>0</v>
      </c>
    </row>
    <row r="163" spans="1:63" ht="15" customHeight="1">
      <c r="A163" s="2" t="s">
        <v>258</v>
      </c>
      <c r="B163" s="2" t="s">
        <v>259</v>
      </c>
      <c r="C163">
        <v>2020</v>
      </c>
      <c r="D163">
        <v>0.34799999999999998</v>
      </c>
      <c r="E163">
        <v>0.34799999999999998</v>
      </c>
      <c r="F163" t="s">
        <v>21</v>
      </c>
      <c r="G163">
        <v>0.34799999999999998</v>
      </c>
      <c r="H163" t="s">
        <v>21</v>
      </c>
      <c r="I163" t="s">
        <v>21</v>
      </c>
      <c r="J163" t="s">
        <v>21</v>
      </c>
      <c r="K163" t="s">
        <v>21</v>
      </c>
      <c r="L163" t="s">
        <v>21</v>
      </c>
      <c r="M163" t="s">
        <v>22</v>
      </c>
      <c r="N163" t="s">
        <v>21</v>
      </c>
      <c r="O163" t="s">
        <v>21</v>
      </c>
      <c r="P163" t="s">
        <v>21</v>
      </c>
      <c r="Q163" t="s">
        <v>21</v>
      </c>
      <c r="R163" t="s">
        <v>21</v>
      </c>
      <c r="S163" t="s">
        <v>21</v>
      </c>
      <c r="T163" t="s">
        <v>21</v>
      </c>
      <c r="U163" t="s">
        <v>21</v>
      </c>
      <c r="V163" t="s">
        <v>21</v>
      </c>
      <c r="W163" t="s">
        <v>21</v>
      </c>
      <c r="X163" t="s">
        <v>21</v>
      </c>
      <c r="Y163" t="s">
        <v>21</v>
      </c>
      <c r="Z163" t="s">
        <v>21</v>
      </c>
      <c r="AA163" t="s">
        <v>21</v>
      </c>
      <c r="AB163" t="s">
        <v>21</v>
      </c>
      <c r="AC163" t="s">
        <v>21</v>
      </c>
      <c r="AD163" t="s">
        <v>21</v>
      </c>
      <c r="AE163" t="s">
        <v>21</v>
      </c>
      <c r="AF163" t="s">
        <v>21</v>
      </c>
      <c r="AG163" t="s">
        <v>21</v>
      </c>
      <c r="AH163" t="s">
        <v>21</v>
      </c>
      <c r="AI163" t="s">
        <v>21</v>
      </c>
      <c r="AJ163" t="s">
        <v>21</v>
      </c>
      <c r="AK163" t="s">
        <v>21</v>
      </c>
      <c r="AL163" t="s">
        <v>21</v>
      </c>
      <c r="AM163" t="s">
        <v>21</v>
      </c>
      <c r="AN163" t="s">
        <v>22</v>
      </c>
      <c r="AO163" t="s">
        <v>21</v>
      </c>
      <c r="AP163" t="s">
        <v>21</v>
      </c>
      <c r="AQ163" t="s">
        <v>21</v>
      </c>
      <c r="AR163" t="s">
        <v>21</v>
      </c>
      <c r="AV163">
        <f t="shared" si="20"/>
        <v>0.34799999999999998</v>
      </c>
      <c r="AW163">
        <f t="shared" si="21"/>
        <v>0.34799999999999998</v>
      </c>
      <c r="AX163" s="11">
        <f t="shared" si="22"/>
        <v>1</v>
      </c>
      <c r="BA163">
        <f t="shared" si="23"/>
        <v>0</v>
      </c>
      <c r="BB163">
        <f t="shared" si="24"/>
        <v>0</v>
      </c>
      <c r="BC163">
        <f t="shared" si="25"/>
        <v>0</v>
      </c>
      <c r="BD163">
        <f t="shared" si="26"/>
        <v>0</v>
      </c>
      <c r="BE163">
        <f t="shared" si="27"/>
        <v>0</v>
      </c>
      <c r="BF163">
        <f t="shared" si="28"/>
        <v>0</v>
      </c>
      <c r="BJ163" t="str">
        <f t="shared" si="29"/>
        <v/>
      </c>
      <c r="BK163">
        <f>VLOOKUP(B163,Kraftvärmeprod!$B$1:$BH$549,MATCH($BA$1,Kraftvärmeprod!$B$1:$CC$1,0),FALSE)</f>
        <v>0</v>
      </c>
    </row>
    <row r="164" spans="1:63" ht="15" customHeight="1">
      <c r="A164" s="2" t="s">
        <v>258</v>
      </c>
      <c r="B164" s="2" t="s">
        <v>260</v>
      </c>
      <c r="C164">
        <v>2020</v>
      </c>
      <c r="D164">
        <v>3.41</v>
      </c>
      <c r="E164">
        <v>3.41</v>
      </c>
      <c r="F164" t="s">
        <v>21</v>
      </c>
      <c r="G164">
        <v>0</v>
      </c>
      <c r="H164" t="s">
        <v>21</v>
      </c>
      <c r="I164" t="s">
        <v>21</v>
      </c>
      <c r="J164" t="s">
        <v>21</v>
      </c>
      <c r="K164" t="s">
        <v>21</v>
      </c>
      <c r="L164" t="s">
        <v>21</v>
      </c>
      <c r="M164" t="s">
        <v>22</v>
      </c>
      <c r="N164" t="s">
        <v>21</v>
      </c>
      <c r="O164" t="s">
        <v>21</v>
      </c>
      <c r="P164" t="s">
        <v>21</v>
      </c>
      <c r="Q164" t="s">
        <v>21</v>
      </c>
      <c r="R164" t="s">
        <v>21</v>
      </c>
      <c r="S164" t="s">
        <v>21</v>
      </c>
      <c r="T164" t="s">
        <v>21</v>
      </c>
      <c r="U164">
        <v>3.41</v>
      </c>
      <c r="V164" t="s">
        <v>21</v>
      </c>
      <c r="W164" t="s">
        <v>21</v>
      </c>
      <c r="X164" t="s">
        <v>21</v>
      </c>
      <c r="Y164" t="s">
        <v>21</v>
      </c>
      <c r="Z164" t="s">
        <v>21</v>
      </c>
      <c r="AA164" t="s">
        <v>21</v>
      </c>
      <c r="AB164" t="s">
        <v>21</v>
      </c>
      <c r="AC164" t="s">
        <v>21</v>
      </c>
      <c r="AD164" t="s">
        <v>21</v>
      </c>
      <c r="AE164" t="s">
        <v>21</v>
      </c>
      <c r="AF164" t="s">
        <v>21</v>
      </c>
      <c r="AG164" t="s">
        <v>21</v>
      </c>
      <c r="AH164" t="s">
        <v>21</v>
      </c>
      <c r="AI164" t="s">
        <v>21</v>
      </c>
      <c r="AJ164" t="s">
        <v>21</v>
      </c>
      <c r="AK164" t="s">
        <v>21</v>
      </c>
      <c r="AL164" t="s">
        <v>21</v>
      </c>
      <c r="AM164" t="s">
        <v>21</v>
      </c>
      <c r="AN164" t="s">
        <v>22</v>
      </c>
      <c r="AO164" t="s">
        <v>21</v>
      </c>
      <c r="AP164" t="s">
        <v>21</v>
      </c>
      <c r="AQ164" t="s">
        <v>21</v>
      </c>
      <c r="AR164" t="s">
        <v>21</v>
      </c>
      <c r="AV164">
        <f t="shared" si="20"/>
        <v>3.41</v>
      </c>
      <c r="AW164">
        <f t="shared" si="21"/>
        <v>3.41</v>
      </c>
      <c r="AX164" s="11">
        <f t="shared" si="22"/>
        <v>1</v>
      </c>
      <c r="BA164">
        <f t="shared" si="23"/>
        <v>0</v>
      </c>
      <c r="BB164">
        <f t="shared" si="24"/>
        <v>0</v>
      </c>
      <c r="BC164">
        <f t="shared" si="25"/>
        <v>0</v>
      </c>
      <c r="BD164">
        <f t="shared" si="26"/>
        <v>0</v>
      </c>
      <c r="BE164">
        <f t="shared" si="27"/>
        <v>0</v>
      </c>
      <c r="BF164">
        <f t="shared" si="28"/>
        <v>0</v>
      </c>
      <c r="BJ164" t="str">
        <f t="shared" si="29"/>
        <v/>
      </c>
      <c r="BK164">
        <f>VLOOKUP(B164,Kraftvärmeprod!$B$1:$BH$549,MATCH($BA$1,Kraftvärmeprod!$B$1:$CC$1,0),FALSE)</f>
        <v>0</v>
      </c>
    </row>
    <row r="165" spans="1:63" ht="15" customHeight="1">
      <c r="A165" s="2" t="s">
        <v>258</v>
      </c>
      <c r="B165" s="2" t="s">
        <v>261</v>
      </c>
      <c r="C165">
        <v>2020</v>
      </c>
      <c r="D165">
        <v>2.363</v>
      </c>
      <c r="E165">
        <v>2.2829999999999999</v>
      </c>
      <c r="F165" t="s">
        <v>21</v>
      </c>
      <c r="G165">
        <v>6.2E-2</v>
      </c>
      <c r="H165" t="s">
        <v>21</v>
      </c>
      <c r="I165" t="s">
        <v>21</v>
      </c>
      <c r="J165" t="s">
        <v>21</v>
      </c>
      <c r="K165" t="s">
        <v>21</v>
      </c>
      <c r="L165" t="s">
        <v>21</v>
      </c>
      <c r="M165" t="s">
        <v>22</v>
      </c>
      <c r="N165" t="s">
        <v>21</v>
      </c>
      <c r="O165" t="s">
        <v>21</v>
      </c>
      <c r="P165" t="s">
        <v>21</v>
      </c>
      <c r="Q165" t="s">
        <v>21</v>
      </c>
      <c r="R165" t="s">
        <v>21</v>
      </c>
      <c r="S165" t="s">
        <v>21</v>
      </c>
      <c r="T165" t="s">
        <v>21</v>
      </c>
      <c r="U165">
        <v>0.88100000000000001</v>
      </c>
      <c r="V165" t="s">
        <v>21</v>
      </c>
      <c r="W165" t="s">
        <v>21</v>
      </c>
      <c r="X165" t="s">
        <v>21</v>
      </c>
      <c r="Y165" t="s">
        <v>21</v>
      </c>
      <c r="Z165">
        <v>0.217</v>
      </c>
      <c r="AA165" t="s">
        <v>21</v>
      </c>
      <c r="AB165" t="s">
        <v>21</v>
      </c>
      <c r="AC165" t="s">
        <v>21</v>
      </c>
      <c r="AD165" t="s">
        <v>21</v>
      </c>
      <c r="AE165" t="s">
        <v>21</v>
      </c>
      <c r="AF165" t="s">
        <v>21</v>
      </c>
      <c r="AG165" t="s">
        <v>21</v>
      </c>
      <c r="AH165" t="s">
        <v>21</v>
      </c>
      <c r="AI165" t="s">
        <v>21</v>
      </c>
      <c r="AJ165" t="s">
        <v>21</v>
      </c>
      <c r="AK165" t="s">
        <v>21</v>
      </c>
      <c r="AL165">
        <v>1.123</v>
      </c>
      <c r="AM165">
        <v>1.123</v>
      </c>
      <c r="AN165" t="s">
        <v>22</v>
      </c>
      <c r="AO165" t="s">
        <v>21</v>
      </c>
      <c r="AP165" t="s">
        <v>21</v>
      </c>
      <c r="AQ165" t="s">
        <v>21</v>
      </c>
      <c r="AR165" t="s">
        <v>21</v>
      </c>
      <c r="AV165">
        <f t="shared" si="20"/>
        <v>2.2830000000000004</v>
      </c>
      <c r="AW165">
        <f t="shared" si="21"/>
        <v>2.363</v>
      </c>
      <c r="AX165" s="11">
        <f t="shared" si="22"/>
        <v>1.0350416119141479</v>
      </c>
      <c r="BA165">
        <f t="shared" si="23"/>
        <v>0</v>
      </c>
      <c r="BB165">
        <f t="shared" si="24"/>
        <v>0</v>
      </c>
      <c r="BC165">
        <f t="shared" si="25"/>
        <v>0</v>
      </c>
      <c r="BD165">
        <f t="shared" si="26"/>
        <v>0</v>
      </c>
      <c r="BE165">
        <f t="shared" si="27"/>
        <v>0</v>
      </c>
      <c r="BF165">
        <f t="shared" si="28"/>
        <v>0</v>
      </c>
      <c r="BJ165" t="str">
        <f t="shared" si="29"/>
        <v/>
      </c>
      <c r="BK165">
        <f>VLOOKUP(B165,Kraftvärmeprod!$B$1:$BH$549,MATCH($BA$1,Kraftvärmeprod!$B$1:$CC$1,0),FALSE)</f>
        <v>0</v>
      </c>
    </row>
    <row r="166" spans="1:63" ht="15" customHeight="1">
      <c r="A166" s="2" t="s">
        <v>258</v>
      </c>
      <c r="B166" s="2" t="s">
        <v>262</v>
      </c>
      <c r="C166">
        <v>2020</v>
      </c>
      <c r="D166">
        <v>0.19</v>
      </c>
      <c r="E166">
        <v>0.19</v>
      </c>
      <c r="F166" t="s">
        <v>21</v>
      </c>
      <c r="G166" t="s">
        <v>21</v>
      </c>
      <c r="H166" t="s">
        <v>21</v>
      </c>
      <c r="I166" t="s">
        <v>21</v>
      </c>
      <c r="J166" t="s">
        <v>21</v>
      </c>
      <c r="K166" t="s">
        <v>21</v>
      </c>
      <c r="L166" t="s">
        <v>21</v>
      </c>
      <c r="M166" t="s">
        <v>22</v>
      </c>
      <c r="N166" t="s">
        <v>21</v>
      </c>
      <c r="O166" t="s">
        <v>21</v>
      </c>
      <c r="P166" t="s">
        <v>21</v>
      </c>
      <c r="Q166" t="s">
        <v>21</v>
      </c>
      <c r="R166" t="s">
        <v>21</v>
      </c>
      <c r="S166" t="s">
        <v>21</v>
      </c>
      <c r="T166" t="s">
        <v>21</v>
      </c>
      <c r="U166" t="s">
        <v>21</v>
      </c>
      <c r="V166" t="s">
        <v>21</v>
      </c>
      <c r="W166" t="s">
        <v>21</v>
      </c>
      <c r="X166" t="s">
        <v>21</v>
      </c>
      <c r="Y166" t="s">
        <v>21</v>
      </c>
      <c r="Z166">
        <v>0.19</v>
      </c>
      <c r="AA166" t="s">
        <v>21</v>
      </c>
      <c r="AB166" t="s">
        <v>21</v>
      </c>
      <c r="AC166" t="s">
        <v>21</v>
      </c>
      <c r="AD166" t="s">
        <v>21</v>
      </c>
      <c r="AE166" t="s">
        <v>21</v>
      </c>
      <c r="AF166" t="s">
        <v>21</v>
      </c>
      <c r="AG166" t="s">
        <v>21</v>
      </c>
      <c r="AH166" t="s">
        <v>21</v>
      </c>
      <c r="AI166" t="s">
        <v>21</v>
      </c>
      <c r="AJ166" t="s">
        <v>21</v>
      </c>
      <c r="AK166" t="s">
        <v>21</v>
      </c>
      <c r="AL166" t="s">
        <v>21</v>
      </c>
      <c r="AM166" t="s">
        <v>21</v>
      </c>
      <c r="AN166" t="s">
        <v>22</v>
      </c>
      <c r="AO166" t="s">
        <v>21</v>
      </c>
      <c r="AP166" t="s">
        <v>21</v>
      </c>
      <c r="AQ166" t="s">
        <v>21</v>
      </c>
      <c r="AR166" t="s">
        <v>21</v>
      </c>
      <c r="AV166">
        <f t="shared" si="20"/>
        <v>0.19</v>
      </c>
      <c r="AW166">
        <f t="shared" si="21"/>
        <v>0.19</v>
      </c>
      <c r="AX166" s="11">
        <f t="shared" si="22"/>
        <v>1</v>
      </c>
      <c r="BA166">
        <f t="shared" si="23"/>
        <v>0</v>
      </c>
      <c r="BB166">
        <f t="shared" si="24"/>
        <v>0</v>
      </c>
      <c r="BC166">
        <f t="shared" si="25"/>
        <v>0</v>
      </c>
      <c r="BD166">
        <f t="shared" si="26"/>
        <v>0</v>
      </c>
      <c r="BE166">
        <f t="shared" si="27"/>
        <v>0</v>
      </c>
      <c r="BF166">
        <f t="shared" si="28"/>
        <v>0</v>
      </c>
      <c r="BJ166" t="str">
        <f t="shared" si="29"/>
        <v/>
      </c>
      <c r="BK166">
        <f>VLOOKUP(B166,Kraftvärmeprod!$B$1:$BH$549,MATCH($BA$1,Kraftvärmeprod!$B$1:$CC$1,0),FALSE)</f>
        <v>0</v>
      </c>
    </row>
    <row r="167" spans="1:63" ht="15" customHeight="1">
      <c r="A167" s="2" t="s">
        <v>263</v>
      </c>
      <c r="B167" s="2" t="s">
        <v>264</v>
      </c>
      <c r="C167">
        <v>2020</v>
      </c>
      <c r="D167">
        <v>20.713000000000001</v>
      </c>
      <c r="E167">
        <v>23.68</v>
      </c>
      <c r="F167" t="s">
        <v>21</v>
      </c>
      <c r="G167">
        <v>1.39</v>
      </c>
      <c r="H167" t="s">
        <v>21</v>
      </c>
      <c r="I167" t="s">
        <v>21</v>
      </c>
      <c r="J167" t="s">
        <v>21</v>
      </c>
      <c r="K167" t="s">
        <v>21</v>
      </c>
      <c r="L167" t="s">
        <v>21</v>
      </c>
      <c r="M167" t="s">
        <v>21</v>
      </c>
      <c r="N167">
        <v>11.07</v>
      </c>
      <c r="O167" t="s">
        <v>21</v>
      </c>
      <c r="P167">
        <v>7.25</v>
      </c>
      <c r="Q167" t="s">
        <v>21</v>
      </c>
      <c r="R167" t="s">
        <v>21</v>
      </c>
      <c r="S167" t="s">
        <v>21</v>
      </c>
      <c r="T167" t="s">
        <v>21</v>
      </c>
      <c r="U167">
        <v>3.97</v>
      </c>
      <c r="V167" t="s">
        <v>21</v>
      </c>
      <c r="W167" t="s">
        <v>21</v>
      </c>
      <c r="X167" t="s">
        <v>21</v>
      </c>
      <c r="Y167" t="s">
        <v>21</v>
      </c>
      <c r="Z167" t="s">
        <v>21</v>
      </c>
      <c r="AA167" t="s">
        <v>21</v>
      </c>
      <c r="AB167" t="s">
        <v>21</v>
      </c>
      <c r="AC167" t="s">
        <v>21</v>
      </c>
      <c r="AD167" t="s">
        <v>21</v>
      </c>
      <c r="AE167" t="s">
        <v>21</v>
      </c>
      <c r="AF167" t="s">
        <v>21</v>
      </c>
      <c r="AG167" t="s">
        <v>21</v>
      </c>
      <c r="AH167" t="s">
        <v>21</v>
      </c>
      <c r="AI167" t="s">
        <v>21</v>
      </c>
      <c r="AJ167" t="s">
        <v>21</v>
      </c>
      <c r="AK167" t="s">
        <v>21</v>
      </c>
      <c r="AL167" t="s">
        <v>21</v>
      </c>
      <c r="AM167" t="s">
        <v>21</v>
      </c>
      <c r="AN167" t="s">
        <v>21</v>
      </c>
      <c r="AO167" t="s">
        <v>21</v>
      </c>
      <c r="AP167" t="s">
        <v>21</v>
      </c>
      <c r="AQ167" t="s">
        <v>21</v>
      </c>
      <c r="AR167" t="s">
        <v>21</v>
      </c>
      <c r="AV167">
        <f t="shared" si="20"/>
        <v>23.68</v>
      </c>
      <c r="AW167">
        <f t="shared" si="21"/>
        <v>20.713000000000001</v>
      </c>
      <c r="AX167" s="11">
        <f t="shared" si="22"/>
        <v>0.87470439189189197</v>
      </c>
      <c r="BA167">
        <f t="shared" si="23"/>
        <v>0</v>
      </c>
      <c r="BB167">
        <f t="shared" si="24"/>
        <v>0</v>
      </c>
      <c r="BC167">
        <f t="shared" si="25"/>
        <v>0</v>
      </c>
      <c r="BD167">
        <f t="shared" si="26"/>
        <v>0</v>
      </c>
      <c r="BE167">
        <f t="shared" si="27"/>
        <v>0</v>
      </c>
      <c r="BF167">
        <f t="shared" si="28"/>
        <v>0</v>
      </c>
      <c r="BJ167" t="str">
        <f t="shared" si="29"/>
        <v/>
      </c>
      <c r="BK167">
        <f>VLOOKUP(B167,Kraftvärmeprod!$B$1:$BH$549,MATCH($BA$1,Kraftvärmeprod!$B$1:$CC$1,0),FALSE)</f>
        <v>0</v>
      </c>
    </row>
    <row r="168" spans="1:63" ht="15" customHeight="1">
      <c r="A168" s="2" t="s">
        <v>266</v>
      </c>
      <c r="B168" s="2" t="s">
        <v>267</v>
      </c>
      <c r="C168">
        <v>2020</v>
      </c>
      <c r="D168">
        <v>8</v>
      </c>
      <c r="E168">
        <v>9.6210000000000004</v>
      </c>
      <c r="F168" t="s">
        <v>21</v>
      </c>
      <c r="G168">
        <v>2.1000000000000001E-2</v>
      </c>
      <c r="H168" t="s">
        <v>21</v>
      </c>
      <c r="I168" t="s">
        <v>21</v>
      </c>
      <c r="J168" t="s">
        <v>21</v>
      </c>
      <c r="K168" t="s">
        <v>21</v>
      </c>
      <c r="L168" t="s">
        <v>21</v>
      </c>
      <c r="M168" t="s">
        <v>22</v>
      </c>
      <c r="N168" t="s">
        <v>21</v>
      </c>
      <c r="O168" t="s">
        <v>21</v>
      </c>
      <c r="P168" t="s">
        <v>21</v>
      </c>
      <c r="Q168" t="s">
        <v>21</v>
      </c>
      <c r="R168" t="s">
        <v>21</v>
      </c>
      <c r="S168" t="s">
        <v>21</v>
      </c>
      <c r="T168" t="s">
        <v>21</v>
      </c>
      <c r="U168">
        <v>2</v>
      </c>
      <c r="V168" t="s">
        <v>21</v>
      </c>
      <c r="W168" t="s">
        <v>21</v>
      </c>
      <c r="X168" t="s">
        <v>21</v>
      </c>
      <c r="Y168" t="s">
        <v>21</v>
      </c>
      <c r="Z168" t="s">
        <v>21</v>
      </c>
      <c r="AA168">
        <v>7.6</v>
      </c>
      <c r="AB168" t="s">
        <v>21</v>
      </c>
      <c r="AC168" t="s">
        <v>21</v>
      </c>
      <c r="AD168" t="s">
        <v>21</v>
      </c>
      <c r="AE168" t="s">
        <v>21</v>
      </c>
      <c r="AF168" t="s">
        <v>21</v>
      </c>
      <c r="AG168" t="s">
        <v>21</v>
      </c>
      <c r="AH168" t="s">
        <v>21</v>
      </c>
      <c r="AI168" t="s">
        <v>21</v>
      </c>
      <c r="AJ168" t="s">
        <v>21</v>
      </c>
      <c r="AK168" t="s">
        <v>21</v>
      </c>
      <c r="AL168" t="s">
        <v>21</v>
      </c>
      <c r="AM168" t="s">
        <v>21</v>
      </c>
      <c r="AN168" t="s">
        <v>22</v>
      </c>
      <c r="AO168" t="s">
        <v>21</v>
      </c>
      <c r="AP168" t="s">
        <v>21</v>
      </c>
      <c r="AQ168" t="s">
        <v>21</v>
      </c>
      <c r="AR168" t="s">
        <v>21</v>
      </c>
      <c r="AV168">
        <f t="shared" si="20"/>
        <v>9.6209999999999987</v>
      </c>
      <c r="AW168">
        <f t="shared" si="21"/>
        <v>8</v>
      </c>
      <c r="AX168" s="11">
        <f t="shared" si="22"/>
        <v>0.8315143955929738</v>
      </c>
      <c r="BA168">
        <f t="shared" si="23"/>
        <v>0</v>
      </c>
      <c r="BB168">
        <f t="shared" si="24"/>
        <v>0</v>
      </c>
      <c r="BC168">
        <f t="shared" si="25"/>
        <v>0</v>
      </c>
      <c r="BD168">
        <f t="shared" si="26"/>
        <v>0</v>
      </c>
      <c r="BE168">
        <f t="shared" si="27"/>
        <v>0</v>
      </c>
      <c r="BF168">
        <f t="shared" si="28"/>
        <v>0</v>
      </c>
      <c r="BJ168" t="str">
        <f t="shared" si="29"/>
        <v/>
      </c>
      <c r="BK168">
        <f>VLOOKUP(B168,Kraftvärmeprod!$B$1:$BH$549,MATCH($BA$1,Kraftvärmeprod!$B$1:$CC$1,0),FALSE)</f>
        <v>0</v>
      </c>
    </row>
    <row r="169" spans="1:63" ht="15" customHeight="1">
      <c r="A169" s="2" t="s">
        <v>266</v>
      </c>
      <c r="B169" s="2" t="s">
        <v>268</v>
      </c>
      <c r="C169">
        <v>2020</v>
      </c>
      <c r="D169">
        <v>11.2</v>
      </c>
      <c r="E169">
        <v>13.863</v>
      </c>
      <c r="F169" t="s">
        <v>21</v>
      </c>
      <c r="G169">
        <v>6.3E-2</v>
      </c>
      <c r="H169" t="s">
        <v>21</v>
      </c>
      <c r="I169" t="s">
        <v>21</v>
      </c>
      <c r="J169" t="s">
        <v>21</v>
      </c>
      <c r="K169" t="s">
        <v>21</v>
      </c>
      <c r="L169" t="s">
        <v>21</v>
      </c>
      <c r="M169" t="s">
        <v>22</v>
      </c>
      <c r="N169" t="s">
        <v>21</v>
      </c>
      <c r="O169" t="s">
        <v>21</v>
      </c>
      <c r="P169">
        <v>11</v>
      </c>
      <c r="Q169" t="s">
        <v>21</v>
      </c>
      <c r="R169" t="s">
        <v>21</v>
      </c>
      <c r="S169" t="s">
        <v>21</v>
      </c>
      <c r="T169" t="s">
        <v>21</v>
      </c>
      <c r="U169">
        <v>1.5</v>
      </c>
      <c r="V169" t="s">
        <v>21</v>
      </c>
      <c r="W169" t="s">
        <v>21</v>
      </c>
      <c r="X169" t="s">
        <v>21</v>
      </c>
      <c r="Y169" t="s">
        <v>21</v>
      </c>
      <c r="Z169" t="s">
        <v>21</v>
      </c>
      <c r="AA169" t="s">
        <v>21</v>
      </c>
      <c r="AB169" t="s">
        <v>21</v>
      </c>
      <c r="AC169" t="s">
        <v>21</v>
      </c>
      <c r="AD169" t="s">
        <v>21</v>
      </c>
      <c r="AE169" t="s">
        <v>21</v>
      </c>
      <c r="AF169" t="s">
        <v>21</v>
      </c>
      <c r="AG169" t="s">
        <v>21</v>
      </c>
      <c r="AH169">
        <v>1.3</v>
      </c>
      <c r="AI169" t="s">
        <v>21</v>
      </c>
      <c r="AJ169" t="s">
        <v>21</v>
      </c>
      <c r="AK169" t="s">
        <v>21</v>
      </c>
      <c r="AL169" t="s">
        <v>21</v>
      </c>
      <c r="AM169" t="s">
        <v>21</v>
      </c>
      <c r="AN169" t="s">
        <v>22</v>
      </c>
      <c r="AO169">
        <v>100</v>
      </c>
      <c r="AP169" t="s">
        <v>21</v>
      </c>
      <c r="AQ169" t="s">
        <v>21</v>
      </c>
      <c r="AR169" t="s">
        <v>21</v>
      </c>
      <c r="AV169">
        <f t="shared" si="20"/>
        <v>13.863000000000001</v>
      </c>
      <c r="AW169">
        <f t="shared" si="21"/>
        <v>11.2</v>
      </c>
      <c r="AX169" s="11">
        <f t="shared" si="22"/>
        <v>0.80790593666594523</v>
      </c>
      <c r="BA169">
        <f t="shared" si="23"/>
        <v>1.3</v>
      </c>
      <c r="BB169">
        <f t="shared" si="24"/>
        <v>1.3</v>
      </c>
      <c r="BC169">
        <f t="shared" si="25"/>
        <v>0</v>
      </c>
      <c r="BD169">
        <f t="shared" si="26"/>
        <v>0</v>
      </c>
      <c r="BE169">
        <f t="shared" si="27"/>
        <v>0</v>
      </c>
      <c r="BF169">
        <f t="shared" si="28"/>
        <v>0</v>
      </c>
      <c r="BJ169" t="str">
        <f t="shared" si="29"/>
        <v/>
      </c>
      <c r="BK169">
        <f>VLOOKUP(B169,Kraftvärmeprod!$B$1:$BH$549,MATCH($BA$1,Kraftvärmeprod!$B$1:$CC$1,0),FALSE)</f>
        <v>0</v>
      </c>
    </row>
    <row r="170" spans="1:63" ht="15" customHeight="1">
      <c r="A170" s="2" t="s">
        <v>266</v>
      </c>
      <c r="B170" s="2" t="s">
        <v>269</v>
      </c>
      <c r="C170">
        <v>2020</v>
      </c>
      <c r="D170">
        <v>65.2</v>
      </c>
      <c r="E170">
        <v>68.674000000000007</v>
      </c>
      <c r="F170" t="s">
        <v>21</v>
      </c>
      <c r="G170">
        <v>0.27400000000000002</v>
      </c>
      <c r="H170" t="s">
        <v>21</v>
      </c>
      <c r="I170" t="s">
        <v>21</v>
      </c>
      <c r="J170" t="s">
        <v>21</v>
      </c>
      <c r="K170" t="s">
        <v>21</v>
      </c>
      <c r="L170" t="s">
        <v>21</v>
      </c>
      <c r="M170" t="s">
        <v>22</v>
      </c>
      <c r="N170">
        <v>47.2</v>
      </c>
      <c r="O170">
        <v>8.6999999999999993</v>
      </c>
      <c r="P170" t="s">
        <v>21</v>
      </c>
      <c r="Q170" t="s">
        <v>21</v>
      </c>
      <c r="R170" t="s">
        <v>21</v>
      </c>
      <c r="S170" t="s">
        <v>21</v>
      </c>
      <c r="T170" t="s">
        <v>21</v>
      </c>
      <c r="U170" t="s">
        <v>21</v>
      </c>
      <c r="V170" t="s">
        <v>21</v>
      </c>
      <c r="W170" t="s">
        <v>21</v>
      </c>
      <c r="X170" t="s">
        <v>21</v>
      </c>
      <c r="Y170" t="s">
        <v>21</v>
      </c>
      <c r="Z170" t="s">
        <v>21</v>
      </c>
      <c r="AA170" t="s">
        <v>21</v>
      </c>
      <c r="AB170" t="s">
        <v>21</v>
      </c>
      <c r="AC170" t="s">
        <v>21</v>
      </c>
      <c r="AD170" t="s">
        <v>21</v>
      </c>
      <c r="AE170" t="s">
        <v>21</v>
      </c>
      <c r="AF170" t="s">
        <v>21</v>
      </c>
      <c r="AG170" t="s">
        <v>21</v>
      </c>
      <c r="AH170">
        <v>12.5</v>
      </c>
      <c r="AI170" t="s">
        <v>21</v>
      </c>
      <c r="AJ170" t="s">
        <v>21</v>
      </c>
      <c r="AK170" t="s">
        <v>21</v>
      </c>
      <c r="AL170" t="s">
        <v>21</v>
      </c>
      <c r="AM170" t="s">
        <v>21</v>
      </c>
      <c r="AN170" t="s">
        <v>22</v>
      </c>
      <c r="AO170">
        <v>100</v>
      </c>
      <c r="AP170" t="s">
        <v>21</v>
      </c>
      <c r="AQ170" t="s">
        <v>21</v>
      </c>
      <c r="AR170" t="s">
        <v>21</v>
      </c>
      <c r="AV170">
        <f t="shared" si="20"/>
        <v>68.674000000000007</v>
      </c>
      <c r="AW170">
        <f t="shared" si="21"/>
        <v>65.2</v>
      </c>
      <c r="AX170" s="11">
        <f t="shared" si="22"/>
        <v>0.94941316946733834</v>
      </c>
      <c r="BA170">
        <f t="shared" si="23"/>
        <v>12.5</v>
      </c>
      <c r="BB170">
        <f t="shared" si="24"/>
        <v>12.5</v>
      </c>
      <c r="BC170">
        <f t="shared" si="25"/>
        <v>0</v>
      </c>
      <c r="BD170">
        <f t="shared" si="26"/>
        <v>0</v>
      </c>
      <c r="BE170">
        <f t="shared" si="27"/>
        <v>0</v>
      </c>
      <c r="BF170">
        <f t="shared" si="28"/>
        <v>0</v>
      </c>
      <c r="BJ170" t="str">
        <f t="shared" si="29"/>
        <v/>
      </c>
      <c r="BK170">
        <f>VLOOKUP(B170,Kraftvärmeprod!$B$1:$BH$549,MATCH($BA$1,Kraftvärmeprod!$B$1:$CC$1,0),FALSE)</f>
        <v>0</v>
      </c>
    </row>
    <row r="171" spans="1:63" ht="15" customHeight="1">
      <c r="A171" s="2" t="s">
        <v>270</v>
      </c>
      <c r="B171" s="2" t="s">
        <v>271</v>
      </c>
      <c r="C171">
        <v>2020</v>
      </c>
      <c r="D171">
        <v>50.2</v>
      </c>
      <c r="E171">
        <v>34.799999999999997</v>
      </c>
      <c r="F171" t="s">
        <v>21</v>
      </c>
      <c r="G171">
        <v>8.8000000000000007</v>
      </c>
      <c r="H171" t="s">
        <v>21</v>
      </c>
      <c r="I171">
        <v>1</v>
      </c>
      <c r="J171" t="s">
        <v>21</v>
      </c>
      <c r="K171">
        <v>20.100000000000001</v>
      </c>
      <c r="L171" t="s">
        <v>21</v>
      </c>
      <c r="M171" t="s">
        <v>92</v>
      </c>
      <c r="N171" t="s">
        <v>21</v>
      </c>
      <c r="O171" t="s">
        <v>21</v>
      </c>
      <c r="P171" t="s">
        <v>21</v>
      </c>
      <c r="Q171" t="s">
        <v>21</v>
      </c>
      <c r="R171" t="s">
        <v>21</v>
      </c>
      <c r="S171" t="s">
        <v>21</v>
      </c>
      <c r="T171" t="s">
        <v>21</v>
      </c>
      <c r="U171">
        <v>13.5</v>
      </c>
      <c r="V171" t="s">
        <v>21</v>
      </c>
      <c r="W171" t="s">
        <v>21</v>
      </c>
      <c r="X171" t="s">
        <v>21</v>
      </c>
      <c r="Y171" t="s">
        <v>21</v>
      </c>
      <c r="Z171">
        <v>2.1</v>
      </c>
      <c r="AA171" t="s">
        <v>21</v>
      </c>
      <c r="AB171" t="s">
        <v>21</v>
      </c>
      <c r="AC171" t="s">
        <v>21</v>
      </c>
      <c r="AD171" t="s">
        <v>21</v>
      </c>
      <c r="AE171" t="s">
        <v>21</v>
      </c>
      <c r="AF171" t="s">
        <v>21</v>
      </c>
      <c r="AG171" t="s">
        <v>21</v>
      </c>
      <c r="AH171" t="s">
        <v>21</v>
      </c>
      <c r="AI171" t="s">
        <v>21</v>
      </c>
      <c r="AJ171" t="s">
        <v>21</v>
      </c>
      <c r="AK171" t="s">
        <v>21</v>
      </c>
      <c r="AL171">
        <v>9.4</v>
      </c>
      <c r="AM171">
        <v>9.5</v>
      </c>
      <c r="AN171" t="s">
        <v>92</v>
      </c>
      <c r="AO171" t="s">
        <v>21</v>
      </c>
      <c r="AP171" t="s">
        <v>21</v>
      </c>
      <c r="AQ171" t="s">
        <v>21</v>
      </c>
      <c r="AR171" t="s">
        <v>21</v>
      </c>
      <c r="AV171">
        <f t="shared" si="20"/>
        <v>54.900000000000006</v>
      </c>
      <c r="AW171">
        <f t="shared" si="21"/>
        <v>50.2</v>
      </c>
      <c r="AX171" s="11">
        <f t="shared" si="22"/>
        <v>0.91438979963570122</v>
      </c>
      <c r="BA171">
        <f t="shared" si="23"/>
        <v>0</v>
      </c>
      <c r="BB171">
        <f t="shared" si="24"/>
        <v>0</v>
      </c>
      <c r="BC171">
        <f t="shared" si="25"/>
        <v>0</v>
      </c>
      <c r="BD171">
        <f t="shared" si="26"/>
        <v>0</v>
      </c>
      <c r="BE171">
        <f t="shared" si="27"/>
        <v>0</v>
      </c>
      <c r="BF171">
        <f t="shared" si="28"/>
        <v>0</v>
      </c>
      <c r="BJ171" t="str">
        <f t="shared" si="29"/>
        <v/>
      </c>
      <c r="BK171">
        <f>VLOOKUP(B171,Kraftvärmeprod!$B$1:$BH$549,MATCH($BA$1,Kraftvärmeprod!$B$1:$CC$1,0),FALSE)</f>
        <v>0</v>
      </c>
    </row>
    <row r="172" spans="1:63" ht="15" customHeight="1">
      <c r="A172" s="2" t="s">
        <v>270</v>
      </c>
      <c r="B172" s="2" t="s">
        <v>272</v>
      </c>
      <c r="C172">
        <v>2020</v>
      </c>
      <c r="D172">
        <v>9.01</v>
      </c>
      <c r="E172">
        <v>0.31</v>
      </c>
      <c r="F172" t="s">
        <v>21</v>
      </c>
      <c r="G172" t="s">
        <v>21</v>
      </c>
      <c r="H172" t="s">
        <v>21</v>
      </c>
      <c r="I172" t="s">
        <v>21</v>
      </c>
      <c r="J172" t="s">
        <v>21</v>
      </c>
      <c r="K172">
        <v>0.28000000000000003</v>
      </c>
      <c r="L172" t="s">
        <v>21</v>
      </c>
      <c r="M172" t="s">
        <v>92</v>
      </c>
      <c r="N172" t="s">
        <v>21</v>
      </c>
      <c r="O172" t="s">
        <v>21</v>
      </c>
      <c r="P172" t="s">
        <v>21</v>
      </c>
      <c r="Q172" t="s">
        <v>21</v>
      </c>
      <c r="R172" t="s">
        <v>21</v>
      </c>
      <c r="S172" t="s">
        <v>21</v>
      </c>
      <c r="T172" t="s">
        <v>21</v>
      </c>
      <c r="U172">
        <v>0.17</v>
      </c>
      <c r="V172" t="s">
        <v>21</v>
      </c>
      <c r="W172" t="s">
        <v>21</v>
      </c>
      <c r="X172" t="s">
        <v>21</v>
      </c>
      <c r="Y172" t="s">
        <v>21</v>
      </c>
      <c r="Z172">
        <v>0.03</v>
      </c>
      <c r="AA172" t="s">
        <v>21</v>
      </c>
      <c r="AB172" t="s">
        <v>21</v>
      </c>
      <c r="AC172" t="s">
        <v>21</v>
      </c>
      <c r="AD172" t="s">
        <v>21</v>
      </c>
      <c r="AE172" t="s">
        <v>21</v>
      </c>
      <c r="AF172" t="s">
        <v>21</v>
      </c>
      <c r="AG172" t="s">
        <v>21</v>
      </c>
      <c r="AH172" t="s">
        <v>21</v>
      </c>
      <c r="AI172" t="s">
        <v>21</v>
      </c>
      <c r="AJ172" t="s">
        <v>21</v>
      </c>
      <c r="AK172" t="s">
        <v>21</v>
      </c>
      <c r="AL172">
        <v>0.11</v>
      </c>
      <c r="AM172">
        <v>0.11</v>
      </c>
      <c r="AN172" t="s">
        <v>92</v>
      </c>
      <c r="AO172" t="s">
        <v>21</v>
      </c>
      <c r="AP172" t="s">
        <v>21</v>
      </c>
      <c r="AQ172" t="s">
        <v>21</v>
      </c>
      <c r="AR172" t="s">
        <v>21</v>
      </c>
      <c r="AV172">
        <f t="shared" si="20"/>
        <v>0.59000000000000008</v>
      </c>
      <c r="AW172">
        <f t="shared" si="21"/>
        <v>9.01</v>
      </c>
      <c r="AX172" s="11">
        <f t="shared" si="22"/>
        <v>15.271186440677964</v>
      </c>
      <c r="BA172">
        <f t="shared" si="23"/>
        <v>0</v>
      </c>
      <c r="BB172">
        <f t="shared" si="24"/>
        <v>0</v>
      </c>
      <c r="BC172">
        <f t="shared" si="25"/>
        <v>0</v>
      </c>
      <c r="BD172">
        <f t="shared" si="26"/>
        <v>0</v>
      </c>
      <c r="BE172">
        <f t="shared" si="27"/>
        <v>0</v>
      </c>
      <c r="BF172">
        <f t="shared" si="28"/>
        <v>0</v>
      </c>
      <c r="BJ172" t="str">
        <f t="shared" si="29"/>
        <v/>
      </c>
      <c r="BK172">
        <f>VLOOKUP(B172,Kraftvärmeprod!$B$1:$BH$549,MATCH($BA$1,Kraftvärmeprod!$B$1:$CC$1,0),FALSE)</f>
        <v>0</v>
      </c>
    </row>
    <row r="173" spans="1:63" ht="15" customHeight="1">
      <c r="A173" s="2" t="s">
        <v>270</v>
      </c>
      <c r="B173" s="2" t="s">
        <v>273</v>
      </c>
      <c r="C173">
        <v>2020</v>
      </c>
      <c r="D173">
        <v>23.7</v>
      </c>
      <c r="E173">
        <v>27.9</v>
      </c>
      <c r="F173" t="s">
        <v>21</v>
      </c>
      <c r="G173">
        <v>1.2</v>
      </c>
      <c r="H173" t="s">
        <v>21</v>
      </c>
      <c r="I173" t="s">
        <v>21</v>
      </c>
      <c r="J173" t="s">
        <v>21</v>
      </c>
      <c r="K173" t="s">
        <v>21</v>
      </c>
      <c r="L173" t="s">
        <v>21</v>
      </c>
      <c r="M173" t="s">
        <v>92</v>
      </c>
      <c r="N173" t="s">
        <v>21</v>
      </c>
      <c r="O173" t="s">
        <v>21</v>
      </c>
      <c r="P173">
        <v>12</v>
      </c>
      <c r="Q173" t="s">
        <v>21</v>
      </c>
      <c r="R173" t="s">
        <v>21</v>
      </c>
      <c r="S173" t="s">
        <v>21</v>
      </c>
      <c r="T173" t="s">
        <v>21</v>
      </c>
      <c r="U173">
        <v>14.7</v>
      </c>
      <c r="V173" t="s">
        <v>21</v>
      </c>
      <c r="W173" t="s">
        <v>21</v>
      </c>
      <c r="X173" t="s">
        <v>21</v>
      </c>
      <c r="Y173" t="s">
        <v>21</v>
      </c>
      <c r="Z173" t="s">
        <v>21</v>
      </c>
      <c r="AA173" t="s">
        <v>21</v>
      </c>
      <c r="AB173" t="s">
        <v>21</v>
      </c>
      <c r="AC173" t="s">
        <v>21</v>
      </c>
      <c r="AD173" t="s">
        <v>21</v>
      </c>
      <c r="AE173" t="s">
        <v>21</v>
      </c>
      <c r="AF173" t="s">
        <v>21</v>
      </c>
      <c r="AG173" t="s">
        <v>21</v>
      </c>
      <c r="AH173" t="s">
        <v>21</v>
      </c>
      <c r="AI173" t="s">
        <v>21</v>
      </c>
      <c r="AJ173" t="s">
        <v>21</v>
      </c>
      <c r="AK173" t="s">
        <v>21</v>
      </c>
      <c r="AL173" t="s">
        <v>21</v>
      </c>
      <c r="AM173" t="s">
        <v>21</v>
      </c>
      <c r="AN173" t="s">
        <v>92</v>
      </c>
      <c r="AO173" t="s">
        <v>21</v>
      </c>
      <c r="AP173" t="s">
        <v>21</v>
      </c>
      <c r="AQ173" t="s">
        <v>21</v>
      </c>
      <c r="AR173" t="s">
        <v>21</v>
      </c>
      <c r="AV173">
        <f t="shared" si="20"/>
        <v>27.9</v>
      </c>
      <c r="AW173">
        <f t="shared" si="21"/>
        <v>23.7</v>
      </c>
      <c r="AX173" s="11">
        <f t="shared" si="22"/>
        <v>0.84946236559139787</v>
      </c>
      <c r="BA173">
        <f t="shared" si="23"/>
        <v>0</v>
      </c>
      <c r="BB173">
        <f t="shared" si="24"/>
        <v>0</v>
      </c>
      <c r="BC173">
        <f t="shared" si="25"/>
        <v>0</v>
      </c>
      <c r="BD173">
        <f t="shared" si="26"/>
        <v>0</v>
      </c>
      <c r="BE173">
        <f t="shared" si="27"/>
        <v>0</v>
      </c>
      <c r="BF173">
        <f t="shared" si="28"/>
        <v>0</v>
      </c>
      <c r="BJ173" t="str">
        <f t="shared" si="29"/>
        <v/>
      </c>
      <c r="BK173">
        <f>VLOOKUP(B173,Kraftvärmeprod!$B$1:$BH$549,MATCH($BA$1,Kraftvärmeprod!$B$1:$CC$1,0),FALSE)</f>
        <v>0</v>
      </c>
    </row>
    <row r="174" spans="1:63" ht="15" customHeight="1">
      <c r="A174" s="2" t="s">
        <v>274</v>
      </c>
      <c r="B174" s="2" t="s">
        <v>275</v>
      </c>
      <c r="C174">
        <v>2020</v>
      </c>
      <c r="D174">
        <v>27</v>
      </c>
      <c r="E174">
        <v>29.98</v>
      </c>
      <c r="F174" t="s">
        <v>21</v>
      </c>
      <c r="G174">
        <v>0.18</v>
      </c>
      <c r="H174" t="s">
        <v>21</v>
      </c>
      <c r="I174" t="s">
        <v>21</v>
      </c>
      <c r="J174" t="s">
        <v>21</v>
      </c>
      <c r="K174" t="s">
        <v>21</v>
      </c>
      <c r="L174" t="s">
        <v>21</v>
      </c>
      <c r="M174" t="s">
        <v>22</v>
      </c>
      <c r="N174" t="s">
        <v>21</v>
      </c>
      <c r="O174" t="s">
        <v>21</v>
      </c>
      <c r="P174">
        <v>26</v>
      </c>
      <c r="Q174" t="s">
        <v>21</v>
      </c>
      <c r="R174" t="s">
        <v>21</v>
      </c>
      <c r="S174" t="s">
        <v>21</v>
      </c>
      <c r="T174" t="s">
        <v>21</v>
      </c>
      <c r="U174" t="s">
        <v>21</v>
      </c>
      <c r="V174" t="s">
        <v>21</v>
      </c>
      <c r="W174" t="s">
        <v>21</v>
      </c>
      <c r="X174" t="s">
        <v>21</v>
      </c>
      <c r="Y174" t="s">
        <v>21</v>
      </c>
      <c r="Z174" t="s">
        <v>21</v>
      </c>
      <c r="AA174" t="s">
        <v>21</v>
      </c>
      <c r="AB174" t="s">
        <v>21</v>
      </c>
      <c r="AC174" t="s">
        <v>21</v>
      </c>
      <c r="AD174" t="s">
        <v>21</v>
      </c>
      <c r="AE174" t="s">
        <v>21</v>
      </c>
      <c r="AF174" t="s">
        <v>21</v>
      </c>
      <c r="AG174" t="s">
        <v>21</v>
      </c>
      <c r="AH174">
        <v>3.8</v>
      </c>
      <c r="AI174" t="s">
        <v>21</v>
      </c>
      <c r="AJ174" t="s">
        <v>21</v>
      </c>
      <c r="AK174" t="s">
        <v>21</v>
      </c>
      <c r="AL174" t="s">
        <v>21</v>
      </c>
      <c r="AM174" t="s">
        <v>21</v>
      </c>
      <c r="AN174" t="s">
        <v>22</v>
      </c>
      <c r="AO174">
        <v>100</v>
      </c>
      <c r="AP174" t="s">
        <v>21</v>
      </c>
      <c r="AQ174" t="s">
        <v>21</v>
      </c>
      <c r="AR174" t="s">
        <v>21</v>
      </c>
      <c r="AV174">
        <f t="shared" si="20"/>
        <v>29.98</v>
      </c>
      <c r="AW174">
        <f t="shared" si="21"/>
        <v>27</v>
      </c>
      <c r="AX174" s="11">
        <f t="shared" si="22"/>
        <v>0.90060040026684451</v>
      </c>
      <c r="BA174">
        <f t="shared" si="23"/>
        <v>3.8</v>
      </c>
      <c r="BB174">
        <f t="shared" si="24"/>
        <v>3.8</v>
      </c>
      <c r="BC174">
        <f t="shared" si="25"/>
        <v>0</v>
      </c>
      <c r="BD174">
        <f t="shared" si="26"/>
        <v>0</v>
      </c>
      <c r="BE174">
        <f t="shared" si="27"/>
        <v>0</v>
      </c>
      <c r="BF174">
        <f t="shared" si="28"/>
        <v>0</v>
      </c>
      <c r="BJ174" t="str">
        <f t="shared" si="29"/>
        <v/>
      </c>
      <c r="BK174">
        <f>VLOOKUP(B174,Kraftvärmeprod!$B$1:$BH$549,MATCH($BA$1,Kraftvärmeprod!$B$1:$CC$1,0),FALSE)</f>
        <v>0</v>
      </c>
    </row>
    <row r="175" spans="1:63" ht="15" customHeight="1">
      <c r="A175" s="2" t="s">
        <v>276</v>
      </c>
      <c r="B175" s="2" t="s">
        <v>277</v>
      </c>
      <c r="C175">
        <v>2020</v>
      </c>
      <c r="D175">
        <v>32.200000000000003</v>
      </c>
      <c r="E175">
        <v>41.616</v>
      </c>
      <c r="F175" t="s">
        <v>21</v>
      </c>
      <c r="G175">
        <v>2.62</v>
      </c>
      <c r="H175" t="s">
        <v>21</v>
      </c>
      <c r="I175" t="s">
        <v>21</v>
      </c>
      <c r="J175" t="s">
        <v>21</v>
      </c>
      <c r="K175" t="s">
        <v>21</v>
      </c>
      <c r="L175" t="s">
        <v>21</v>
      </c>
      <c r="M175" t="s">
        <v>22</v>
      </c>
      <c r="N175">
        <v>20.100000000000001</v>
      </c>
      <c r="O175">
        <v>6.6000000000000003E-2</v>
      </c>
      <c r="P175">
        <v>8.77</v>
      </c>
      <c r="Q175">
        <v>0</v>
      </c>
      <c r="R175">
        <v>0</v>
      </c>
      <c r="S175">
        <v>0</v>
      </c>
      <c r="T175" t="s">
        <v>924</v>
      </c>
      <c r="U175" t="s">
        <v>21</v>
      </c>
      <c r="V175">
        <v>6.22</v>
      </c>
      <c r="W175" t="s">
        <v>21</v>
      </c>
      <c r="X175" t="s">
        <v>21</v>
      </c>
      <c r="Y175" t="s">
        <v>21</v>
      </c>
      <c r="Z175" t="s">
        <v>21</v>
      </c>
      <c r="AA175" t="s">
        <v>21</v>
      </c>
      <c r="AB175" t="s">
        <v>21</v>
      </c>
      <c r="AC175" t="s">
        <v>21</v>
      </c>
      <c r="AD175" t="s">
        <v>21</v>
      </c>
      <c r="AE175" t="s">
        <v>21</v>
      </c>
      <c r="AF175" t="s">
        <v>21</v>
      </c>
      <c r="AG175" t="s">
        <v>21</v>
      </c>
      <c r="AH175">
        <v>3.84</v>
      </c>
      <c r="AI175" t="s">
        <v>21</v>
      </c>
      <c r="AJ175" t="s">
        <v>21</v>
      </c>
      <c r="AK175" t="s">
        <v>21</v>
      </c>
      <c r="AL175" t="s">
        <v>21</v>
      </c>
      <c r="AM175" t="s">
        <v>21</v>
      </c>
      <c r="AN175" t="s">
        <v>22</v>
      </c>
      <c r="AO175">
        <v>100</v>
      </c>
      <c r="AP175">
        <v>0</v>
      </c>
      <c r="AQ175">
        <v>0</v>
      </c>
      <c r="AR175">
        <v>0</v>
      </c>
      <c r="AV175">
        <f t="shared" si="20"/>
        <v>41.616</v>
      </c>
      <c r="AW175">
        <f t="shared" si="21"/>
        <v>32.200000000000003</v>
      </c>
      <c r="AX175" s="11">
        <f t="shared" si="22"/>
        <v>0.77374086889657834</v>
      </c>
      <c r="BA175">
        <f t="shared" si="23"/>
        <v>3.84</v>
      </c>
      <c r="BB175">
        <f t="shared" si="24"/>
        <v>3.84</v>
      </c>
      <c r="BC175">
        <f t="shared" si="25"/>
        <v>0</v>
      </c>
      <c r="BD175">
        <f t="shared" si="26"/>
        <v>0</v>
      </c>
      <c r="BE175">
        <f t="shared" si="27"/>
        <v>0</v>
      </c>
      <c r="BF175">
        <f t="shared" si="28"/>
        <v>0</v>
      </c>
      <c r="BJ175" t="str">
        <f t="shared" si="29"/>
        <v/>
      </c>
      <c r="BK175">
        <f>VLOOKUP(B175,Kraftvärmeprod!$B$1:$BH$549,MATCH($BA$1,Kraftvärmeprod!$B$1:$CC$1,0),FALSE)</f>
        <v>13.66</v>
      </c>
    </row>
    <row r="176" spans="1:63" ht="15" customHeight="1">
      <c r="A176" s="2" t="s">
        <v>276</v>
      </c>
      <c r="B176" s="2" t="s">
        <v>278</v>
      </c>
      <c r="C176">
        <v>2020</v>
      </c>
      <c r="D176">
        <v>1.28</v>
      </c>
      <c r="E176">
        <v>1.645</v>
      </c>
      <c r="F176" t="s">
        <v>21</v>
      </c>
      <c r="G176">
        <v>1E-3</v>
      </c>
      <c r="H176" t="s">
        <v>21</v>
      </c>
      <c r="I176" t="s">
        <v>21</v>
      </c>
      <c r="J176" t="s">
        <v>21</v>
      </c>
      <c r="K176" t="s">
        <v>21</v>
      </c>
      <c r="L176" t="s">
        <v>21</v>
      </c>
      <c r="M176" t="s">
        <v>22</v>
      </c>
      <c r="N176" t="s">
        <v>21</v>
      </c>
      <c r="O176" t="s">
        <v>21</v>
      </c>
      <c r="P176" t="s">
        <v>21</v>
      </c>
      <c r="Q176" t="s">
        <v>21</v>
      </c>
      <c r="R176" t="s">
        <v>21</v>
      </c>
      <c r="S176" t="s">
        <v>21</v>
      </c>
      <c r="T176" t="s">
        <v>924</v>
      </c>
      <c r="U176" t="s">
        <v>21</v>
      </c>
      <c r="V176">
        <v>1.6439999999999999</v>
      </c>
      <c r="W176" t="s">
        <v>21</v>
      </c>
      <c r="X176" t="s">
        <v>21</v>
      </c>
      <c r="Y176" t="s">
        <v>21</v>
      </c>
      <c r="Z176" t="s">
        <v>21</v>
      </c>
      <c r="AA176" t="s">
        <v>21</v>
      </c>
      <c r="AB176" t="s">
        <v>21</v>
      </c>
      <c r="AC176" t="s">
        <v>21</v>
      </c>
      <c r="AD176" t="s">
        <v>21</v>
      </c>
      <c r="AE176" t="s">
        <v>21</v>
      </c>
      <c r="AF176" t="s">
        <v>21</v>
      </c>
      <c r="AG176" t="s">
        <v>21</v>
      </c>
      <c r="AH176" t="s">
        <v>21</v>
      </c>
      <c r="AI176" t="s">
        <v>21</v>
      </c>
      <c r="AJ176" t="s">
        <v>21</v>
      </c>
      <c r="AK176" t="s">
        <v>21</v>
      </c>
      <c r="AL176" t="s">
        <v>21</v>
      </c>
      <c r="AM176" t="s">
        <v>21</v>
      </c>
      <c r="AN176" t="s">
        <v>22</v>
      </c>
      <c r="AO176" t="s">
        <v>21</v>
      </c>
      <c r="AP176" t="s">
        <v>21</v>
      </c>
      <c r="AQ176" t="s">
        <v>21</v>
      </c>
      <c r="AR176" t="s">
        <v>21</v>
      </c>
      <c r="AV176">
        <f t="shared" si="20"/>
        <v>1.6449999999999998</v>
      </c>
      <c r="AW176">
        <f t="shared" si="21"/>
        <v>1.28</v>
      </c>
      <c r="AX176" s="11">
        <f t="shared" si="22"/>
        <v>0.77811550151975695</v>
      </c>
      <c r="BA176">
        <f t="shared" si="23"/>
        <v>0</v>
      </c>
      <c r="BB176">
        <f t="shared" si="24"/>
        <v>0</v>
      </c>
      <c r="BC176">
        <f t="shared" si="25"/>
        <v>0</v>
      </c>
      <c r="BD176">
        <f t="shared" si="26"/>
        <v>0</v>
      </c>
      <c r="BE176">
        <f t="shared" si="27"/>
        <v>0</v>
      </c>
      <c r="BF176">
        <f t="shared" si="28"/>
        <v>0</v>
      </c>
      <c r="BJ176" t="str">
        <f t="shared" si="29"/>
        <v/>
      </c>
      <c r="BK176">
        <f>VLOOKUP(B176,Kraftvärmeprod!$B$1:$BH$549,MATCH($BA$1,Kraftvärmeprod!$B$1:$CC$1,0),FALSE)</f>
        <v>0</v>
      </c>
    </row>
    <row r="177" spans="1:63" ht="15" customHeight="1">
      <c r="A177" s="2" t="s">
        <v>279</v>
      </c>
      <c r="B177" s="2" t="s">
        <v>280</v>
      </c>
      <c r="C177">
        <v>2020</v>
      </c>
      <c r="D177">
        <v>20.9</v>
      </c>
      <c r="E177">
        <v>22.03</v>
      </c>
      <c r="F177" t="s">
        <v>21</v>
      </c>
      <c r="G177">
        <v>0.33</v>
      </c>
      <c r="H177" t="s">
        <v>21</v>
      </c>
      <c r="I177" t="s">
        <v>21</v>
      </c>
      <c r="J177" t="s">
        <v>21</v>
      </c>
      <c r="K177" t="s">
        <v>21</v>
      </c>
      <c r="L177" t="s">
        <v>21</v>
      </c>
      <c r="M177" t="s">
        <v>92</v>
      </c>
      <c r="N177">
        <v>6.9</v>
      </c>
      <c r="O177">
        <v>4.8</v>
      </c>
      <c r="P177">
        <v>5.2</v>
      </c>
      <c r="Q177">
        <v>4.8</v>
      </c>
      <c r="R177" t="s">
        <v>21</v>
      </c>
      <c r="S177" t="s">
        <v>21</v>
      </c>
      <c r="T177" t="s">
        <v>924</v>
      </c>
      <c r="U177" t="s">
        <v>21</v>
      </c>
      <c r="V177" t="s">
        <v>21</v>
      </c>
      <c r="W177" t="s">
        <v>21</v>
      </c>
      <c r="X177" t="s">
        <v>21</v>
      </c>
      <c r="Y177" t="s">
        <v>21</v>
      </c>
      <c r="Z177" t="s">
        <v>21</v>
      </c>
      <c r="AA177" t="s">
        <v>21</v>
      </c>
      <c r="AB177" t="s">
        <v>21</v>
      </c>
      <c r="AC177" t="s">
        <v>21</v>
      </c>
      <c r="AD177" t="s">
        <v>21</v>
      </c>
      <c r="AE177" t="s">
        <v>21</v>
      </c>
      <c r="AF177" t="s">
        <v>21</v>
      </c>
      <c r="AG177" t="s">
        <v>21</v>
      </c>
      <c r="AH177" t="s">
        <v>21</v>
      </c>
      <c r="AI177" t="s">
        <v>21</v>
      </c>
      <c r="AJ177" t="s">
        <v>21</v>
      </c>
      <c r="AK177" t="s">
        <v>21</v>
      </c>
      <c r="AL177" t="s">
        <v>21</v>
      </c>
      <c r="AM177" t="s">
        <v>21</v>
      </c>
      <c r="AN177" t="s">
        <v>22</v>
      </c>
      <c r="AO177" t="s">
        <v>21</v>
      </c>
      <c r="AP177" t="s">
        <v>21</v>
      </c>
      <c r="AQ177" t="s">
        <v>21</v>
      </c>
      <c r="AR177" t="s">
        <v>21</v>
      </c>
      <c r="AV177">
        <f t="shared" si="20"/>
        <v>22.03</v>
      </c>
      <c r="AW177">
        <f t="shared" si="21"/>
        <v>20.9</v>
      </c>
      <c r="AX177" s="11">
        <f t="shared" si="22"/>
        <v>0.94870630957784829</v>
      </c>
      <c r="BA177">
        <f t="shared" si="23"/>
        <v>0</v>
      </c>
      <c r="BB177">
        <f t="shared" si="24"/>
        <v>0</v>
      </c>
      <c r="BC177">
        <f t="shared" si="25"/>
        <v>0</v>
      </c>
      <c r="BD177">
        <f t="shared" si="26"/>
        <v>0</v>
      </c>
      <c r="BE177">
        <f t="shared" si="27"/>
        <v>0</v>
      </c>
      <c r="BF177">
        <f t="shared" si="28"/>
        <v>0</v>
      </c>
      <c r="BJ177" t="str">
        <f t="shared" si="29"/>
        <v/>
      </c>
      <c r="BK177">
        <f>VLOOKUP(B177,Kraftvärmeprod!$B$1:$BH$549,MATCH($BA$1,Kraftvärmeprod!$B$1:$CC$1,0),FALSE)</f>
        <v>17</v>
      </c>
    </row>
    <row r="178" spans="1:63" ht="15" customHeight="1">
      <c r="A178" s="2" t="s">
        <v>282</v>
      </c>
      <c r="B178" s="2" t="s">
        <v>283</v>
      </c>
      <c r="C178">
        <v>2020</v>
      </c>
      <c r="D178" t="s">
        <v>22</v>
      </c>
      <c r="E178" t="s">
        <v>22</v>
      </c>
      <c r="F178" t="s">
        <v>22</v>
      </c>
      <c r="G178" t="s">
        <v>22</v>
      </c>
      <c r="H178" t="s">
        <v>22</v>
      </c>
      <c r="I178" t="s">
        <v>22</v>
      </c>
      <c r="J178" t="s">
        <v>22</v>
      </c>
      <c r="K178" t="s">
        <v>22</v>
      </c>
      <c r="L178" t="s">
        <v>22</v>
      </c>
      <c r="M178" t="s">
        <v>22</v>
      </c>
      <c r="N178" t="s">
        <v>22</v>
      </c>
      <c r="O178" t="s">
        <v>22</v>
      </c>
      <c r="P178" t="s">
        <v>22</v>
      </c>
      <c r="Q178" t="s">
        <v>22</v>
      </c>
      <c r="R178" t="s">
        <v>22</v>
      </c>
      <c r="S178" t="s">
        <v>22</v>
      </c>
      <c r="T178" t="s">
        <v>22</v>
      </c>
      <c r="U178" t="s">
        <v>22</v>
      </c>
      <c r="V178" t="s">
        <v>22</v>
      </c>
      <c r="W178" t="s">
        <v>22</v>
      </c>
      <c r="X178" t="s">
        <v>22</v>
      </c>
      <c r="Y178" t="s">
        <v>22</v>
      </c>
      <c r="Z178" t="s">
        <v>22</v>
      </c>
      <c r="AA178" t="s">
        <v>22</v>
      </c>
      <c r="AB178" t="s">
        <v>22</v>
      </c>
      <c r="AC178" t="s">
        <v>22</v>
      </c>
      <c r="AD178" t="s">
        <v>22</v>
      </c>
      <c r="AE178" t="s">
        <v>22</v>
      </c>
      <c r="AF178" t="s">
        <v>22</v>
      </c>
      <c r="AG178" t="s">
        <v>22</v>
      </c>
      <c r="AH178" t="s">
        <v>22</v>
      </c>
      <c r="AI178" t="s">
        <v>22</v>
      </c>
      <c r="AJ178" t="s">
        <v>22</v>
      </c>
      <c r="AK178" t="s">
        <v>22</v>
      </c>
      <c r="AL178" t="s">
        <v>22</v>
      </c>
      <c r="AM178" t="s">
        <v>22</v>
      </c>
      <c r="AN178" t="s">
        <v>22</v>
      </c>
      <c r="AO178" t="s">
        <v>22</v>
      </c>
      <c r="AP178" t="s">
        <v>22</v>
      </c>
      <c r="AQ178" t="s">
        <v>22</v>
      </c>
      <c r="AR178" t="s">
        <v>22</v>
      </c>
      <c r="AV178">
        <f t="shared" si="20"/>
        <v>0</v>
      </c>
      <c r="AW178">
        <f t="shared" si="21"/>
        <v>0</v>
      </c>
      <c r="AX178" s="11" t="str">
        <f t="shared" si="22"/>
        <v/>
      </c>
      <c r="BA178">
        <f t="shared" si="23"/>
        <v>0</v>
      </c>
      <c r="BB178">
        <f t="shared" si="24"/>
        <v>0</v>
      </c>
      <c r="BC178">
        <f t="shared" si="25"/>
        <v>0</v>
      </c>
      <c r="BD178">
        <f t="shared" si="26"/>
        <v>0</v>
      </c>
      <c r="BE178">
        <f t="shared" si="27"/>
        <v>0</v>
      </c>
      <c r="BF178">
        <f t="shared" si="28"/>
        <v>0</v>
      </c>
      <c r="BJ178" t="str">
        <f t="shared" si="29"/>
        <v/>
      </c>
      <c r="BK178">
        <f>VLOOKUP(B178,Kraftvärmeprod!$B$1:$BH$549,MATCH($BA$1,Kraftvärmeprod!$B$1:$CC$1,0),FALSE)</f>
        <v>0</v>
      </c>
    </row>
    <row r="179" spans="1:63" ht="15" customHeight="1">
      <c r="A179" s="2" t="s">
        <v>284</v>
      </c>
      <c r="B179" s="2" t="s">
        <v>285</v>
      </c>
      <c r="C179">
        <v>2020</v>
      </c>
      <c r="D179">
        <v>38.700000000000003</v>
      </c>
      <c r="E179">
        <v>43.39</v>
      </c>
      <c r="F179" t="s">
        <v>21</v>
      </c>
      <c r="G179">
        <v>0.21</v>
      </c>
      <c r="H179" t="s">
        <v>21</v>
      </c>
      <c r="I179" t="s">
        <v>21</v>
      </c>
      <c r="J179" t="s">
        <v>21</v>
      </c>
      <c r="K179" t="s">
        <v>21</v>
      </c>
      <c r="L179" t="s">
        <v>21</v>
      </c>
      <c r="M179" t="s">
        <v>22</v>
      </c>
      <c r="N179">
        <v>2.2999999999999998</v>
      </c>
      <c r="O179" t="s">
        <v>21</v>
      </c>
      <c r="P179" t="s">
        <v>21</v>
      </c>
      <c r="Q179" t="s">
        <v>21</v>
      </c>
      <c r="R179" t="s">
        <v>21</v>
      </c>
      <c r="S179" t="s">
        <v>21</v>
      </c>
      <c r="T179" t="s">
        <v>924</v>
      </c>
      <c r="U179">
        <v>7.68</v>
      </c>
      <c r="V179" t="s">
        <v>21</v>
      </c>
      <c r="W179" t="s">
        <v>21</v>
      </c>
      <c r="X179">
        <v>29.8</v>
      </c>
      <c r="Y179" t="s">
        <v>21</v>
      </c>
      <c r="Z179" t="s">
        <v>21</v>
      </c>
      <c r="AA179" t="s">
        <v>21</v>
      </c>
      <c r="AB179" t="s">
        <v>21</v>
      </c>
      <c r="AC179" t="s">
        <v>21</v>
      </c>
      <c r="AD179" t="s">
        <v>21</v>
      </c>
      <c r="AE179" t="s">
        <v>21</v>
      </c>
      <c r="AF179" t="s">
        <v>21</v>
      </c>
      <c r="AG179" t="s">
        <v>21</v>
      </c>
      <c r="AH179">
        <v>3.4</v>
      </c>
      <c r="AI179" t="s">
        <v>21</v>
      </c>
      <c r="AJ179" t="s">
        <v>21</v>
      </c>
      <c r="AK179" t="s">
        <v>21</v>
      </c>
      <c r="AL179" t="s">
        <v>21</v>
      </c>
      <c r="AM179" t="s">
        <v>21</v>
      </c>
      <c r="AN179" t="s">
        <v>22</v>
      </c>
      <c r="AO179">
        <v>100</v>
      </c>
      <c r="AP179" t="s">
        <v>21</v>
      </c>
      <c r="AQ179" t="s">
        <v>21</v>
      </c>
      <c r="AR179" t="s">
        <v>21</v>
      </c>
      <c r="AV179">
        <f t="shared" si="20"/>
        <v>43.39</v>
      </c>
      <c r="AW179">
        <f t="shared" si="21"/>
        <v>38.700000000000003</v>
      </c>
      <c r="AX179" s="11">
        <f t="shared" si="22"/>
        <v>0.89191057847430288</v>
      </c>
      <c r="BA179">
        <f t="shared" si="23"/>
        <v>3.4</v>
      </c>
      <c r="BB179">
        <f t="shared" si="24"/>
        <v>3.4</v>
      </c>
      <c r="BC179">
        <f t="shared" si="25"/>
        <v>0</v>
      </c>
      <c r="BD179">
        <f t="shared" si="26"/>
        <v>0</v>
      </c>
      <c r="BE179">
        <f t="shared" si="27"/>
        <v>0</v>
      </c>
      <c r="BF179">
        <f t="shared" si="28"/>
        <v>0</v>
      </c>
      <c r="BJ179" t="str">
        <f t="shared" si="29"/>
        <v/>
      </c>
      <c r="BK179">
        <f>VLOOKUP(B179,Kraftvärmeprod!$B$1:$BH$549,MATCH($BA$1,Kraftvärmeprod!$B$1:$CC$1,0),FALSE)</f>
        <v>0</v>
      </c>
    </row>
    <row r="180" spans="1:63" ht="15" customHeight="1">
      <c r="A180" s="2" t="s">
        <v>284</v>
      </c>
      <c r="B180" s="2" t="s">
        <v>286</v>
      </c>
      <c r="C180">
        <v>2020</v>
      </c>
      <c r="D180" t="s">
        <v>21</v>
      </c>
      <c r="E180" t="s">
        <v>21</v>
      </c>
      <c r="F180" t="s">
        <v>21</v>
      </c>
      <c r="G180" t="s">
        <v>21</v>
      </c>
      <c r="H180" t="s">
        <v>21</v>
      </c>
      <c r="I180" t="s">
        <v>21</v>
      </c>
      <c r="J180" t="s">
        <v>21</v>
      </c>
      <c r="K180" t="s">
        <v>21</v>
      </c>
      <c r="L180" t="s">
        <v>21</v>
      </c>
      <c r="M180" t="s">
        <v>22</v>
      </c>
      <c r="N180" t="s">
        <v>21</v>
      </c>
      <c r="O180" t="s">
        <v>21</v>
      </c>
      <c r="P180" t="s">
        <v>21</v>
      </c>
      <c r="Q180" t="s">
        <v>21</v>
      </c>
      <c r="R180" t="s">
        <v>21</v>
      </c>
      <c r="S180" t="s">
        <v>21</v>
      </c>
      <c r="T180" t="s">
        <v>21</v>
      </c>
      <c r="U180" t="s">
        <v>21</v>
      </c>
      <c r="V180" t="s">
        <v>21</v>
      </c>
      <c r="W180" t="s">
        <v>21</v>
      </c>
      <c r="X180" t="s">
        <v>21</v>
      </c>
      <c r="Y180" t="s">
        <v>21</v>
      </c>
      <c r="Z180" t="s">
        <v>21</v>
      </c>
      <c r="AA180" t="s">
        <v>21</v>
      </c>
      <c r="AB180" t="s">
        <v>21</v>
      </c>
      <c r="AC180" t="s">
        <v>21</v>
      </c>
      <c r="AD180" t="s">
        <v>21</v>
      </c>
      <c r="AE180" t="s">
        <v>21</v>
      </c>
      <c r="AF180" t="s">
        <v>21</v>
      </c>
      <c r="AG180" t="s">
        <v>21</v>
      </c>
      <c r="AH180" t="s">
        <v>21</v>
      </c>
      <c r="AI180" t="s">
        <v>21</v>
      </c>
      <c r="AJ180" t="s">
        <v>21</v>
      </c>
      <c r="AK180" t="s">
        <v>21</v>
      </c>
      <c r="AL180" t="s">
        <v>21</v>
      </c>
      <c r="AM180" t="s">
        <v>21</v>
      </c>
      <c r="AN180" t="s">
        <v>22</v>
      </c>
      <c r="AO180" t="s">
        <v>21</v>
      </c>
      <c r="AP180" t="s">
        <v>21</v>
      </c>
      <c r="AQ180" t="s">
        <v>21</v>
      </c>
      <c r="AR180" t="s">
        <v>21</v>
      </c>
      <c r="AV180">
        <f t="shared" si="20"/>
        <v>0</v>
      </c>
      <c r="AW180">
        <f t="shared" si="21"/>
        <v>0</v>
      </c>
      <c r="AX180" s="11" t="str">
        <f t="shared" si="22"/>
        <v/>
      </c>
      <c r="BA180">
        <f t="shared" si="23"/>
        <v>0</v>
      </c>
      <c r="BB180">
        <f t="shared" si="24"/>
        <v>0</v>
      </c>
      <c r="BC180">
        <f t="shared" si="25"/>
        <v>0</v>
      </c>
      <c r="BD180">
        <f t="shared" si="26"/>
        <v>0</v>
      </c>
      <c r="BE180">
        <f t="shared" si="27"/>
        <v>0</v>
      </c>
      <c r="BF180">
        <f t="shared" si="28"/>
        <v>0</v>
      </c>
      <c r="BJ180" t="str">
        <f t="shared" si="29"/>
        <v/>
      </c>
      <c r="BK180">
        <f>VLOOKUP(B180,Kraftvärmeprod!$B$1:$BH$549,MATCH($BA$1,Kraftvärmeprod!$B$1:$CC$1,0),FALSE)</f>
        <v>0</v>
      </c>
    </row>
    <row r="181" spans="1:63" ht="15" customHeight="1">
      <c r="A181" s="2" t="s">
        <v>284</v>
      </c>
      <c r="B181" s="2" t="s">
        <v>287</v>
      </c>
      <c r="C181">
        <v>2020</v>
      </c>
      <c r="D181">
        <v>577.42999999999995</v>
      </c>
      <c r="E181">
        <v>640.59</v>
      </c>
      <c r="F181">
        <v>0</v>
      </c>
      <c r="G181">
        <v>7.4</v>
      </c>
      <c r="H181" t="s">
        <v>21</v>
      </c>
      <c r="I181">
        <v>0.08</v>
      </c>
      <c r="J181" t="s">
        <v>21</v>
      </c>
      <c r="K181" t="s">
        <v>21</v>
      </c>
      <c r="L181" t="s">
        <v>21</v>
      </c>
      <c r="M181" t="s">
        <v>22</v>
      </c>
      <c r="N181">
        <v>17.5</v>
      </c>
      <c r="O181">
        <v>9.7200000000000006</v>
      </c>
      <c r="P181">
        <v>25.23</v>
      </c>
      <c r="Q181">
        <v>17.510000000000002</v>
      </c>
      <c r="R181">
        <v>0.81</v>
      </c>
      <c r="S181" t="s">
        <v>21</v>
      </c>
      <c r="T181" t="s">
        <v>938</v>
      </c>
      <c r="U181" t="s">
        <v>21</v>
      </c>
      <c r="V181" t="s">
        <v>21</v>
      </c>
      <c r="W181" t="s">
        <v>21</v>
      </c>
      <c r="X181">
        <v>250.14</v>
      </c>
      <c r="Y181">
        <v>0</v>
      </c>
      <c r="Z181">
        <v>1.92</v>
      </c>
      <c r="AA181" t="s">
        <v>21</v>
      </c>
      <c r="AB181">
        <v>0</v>
      </c>
      <c r="AC181">
        <v>88.5</v>
      </c>
      <c r="AD181">
        <v>3.3</v>
      </c>
      <c r="AE181" t="s">
        <v>925</v>
      </c>
      <c r="AF181">
        <v>39</v>
      </c>
      <c r="AG181" t="s">
        <v>21</v>
      </c>
      <c r="AH181">
        <v>216.36</v>
      </c>
      <c r="AI181">
        <v>5.29</v>
      </c>
      <c r="AJ181" t="s">
        <v>929</v>
      </c>
      <c r="AK181">
        <v>1.31</v>
      </c>
      <c r="AL181">
        <v>0.13</v>
      </c>
      <c r="AM181">
        <v>0.13</v>
      </c>
      <c r="AN181" t="s">
        <v>22</v>
      </c>
      <c r="AO181">
        <v>61.26</v>
      </c>
      <c r="AP181">
        <v>37.68</v>
      </c>
      <c r="AQ181">
        <v>0</v>
      </c>
      <c r="AR181">
        <v>1.06</v>
      </c>
      <c r="AV181">
        <f t="shared" si="20"/>
        <v>640.59</v>
      </c>
      <c r="AW181">
        <f t="shared" si="21"/>
        <v>577.42999999999995</v>
      </c>
      <c r="AX181" s="11">
        <f t="shared" si="22"/>
        <v>0.90140339374638989</v>
      </c>
      <c r="BA181">
        <f t="shared" si="23"/>
        <v>216.36</v>
      </c>
      <c r="BB181">
        <f t="shared" si="24"/>
        <v>132.54213600000003</v>
      </c>
      <c r="BC181">
        <f t="shared" si="25"/>
        <v>81.524448000000007</v>
      </c>
      <c r="BD181">
        <f t="shared" si="26"/>
        <v>0</v>
      </c>
      <c r="BE181">
        <f t="shared" si="27"/>
        <v>2.2934160000000001</v>
      </c>
      <c r="BF181">
        <f t="shared" si="28"/>
        <v>0</v>
      </c>
      <c r="BJ181" t="str">
        <f t="shared" si="29"/>
        <v/>
      </c>
      <c r="BK181">
        <f>VLOOKUP(B181,Kraftvärmeprod!$B$1:$BH$549,MATCH($BA$1,Kraftvärmeprod!$B$1:$CC$1,0),FALSE)</f>
        <v>0</v>
      </c>
    </row>
    <row r="182" spans="1:63" ht="15" customHeight="1">
      <c r="A182" s="2" t="s">
        <v>284</v>
      </c>
      <c r="B182" s="2" t="s">
        <v>288</v>
      </c>
      <c r="C182">
        <v>2020</v>
      </c>
      <c r="D182">
        <v>7.224236157</v>
      </c>
      <c r="E182">
        <v>7.2242361600000002</v>
      </c>
      <c r="F182" t="s">
        <v>21</v>
      </c>
      <c r="G182" t="s">
        <v>21</v>
      </c>
      <c r="H182" t="s">
        <v>21</v>
      </c>
      <c r="I182" t="s">
        <v>21</v>
      </c>
      <c r="J182" t="s">
        <v>21</v>
      </c>
      <c r="K182" t="s">
        <v>21</v>
      </c>
      <c r="L182" t="s">
        <v>21</v>
      </c>
      <c r="M182" t="s">
        <v>22</v>
      </c>
      <c r="N182" t="s">
        <v>21</v>
      </c>
      <c r="O182" t="s">
        <v>21</v>
      </c>
      <c r="P182" t="s">
        <v>21</v>
      </c>
      <c r="Q182" t="s">
        <v>21</v>
      </c>
      <c r="R182" t="s">
        <v>21</v>
      </c>
      <c r="S182" t="s">
        <v>21</v>
      </c>
      <c r="T182" t="s">
        <v>21</v>
      </c>
      <c r="U182" t="s">
        <v>21</v>
      </c>
      <c r="V182" t="s">
        <v>21</v>
      </c>
      <c r="W182" t="s">
        <v>21</v>
      </c>
      <c r="X182" t="s">
        <v>21</v>
      </c>
      <c r="Y182" t="s">
        <v>21</v>
      </c>
      <c r="Z182" t="s">
        <v>21</v>
      </c>
      <c r="AA182" t="s">
        <v>21</v>
      </c>
      <c r="AB182" t="s">
        <v>21</v>
      </c>
      <c r="AC182" t="s">
        <v>21</v>
      </c>
      <c r="AD182" t="s">
        <v>21</v>
      </c>
      <c r="AE182" t="s">
        <v>21</v>
      </c>
      <c r="AF182" t="s">
        <v>21</v>
      </c>
      <c r="AG182" t="s">
        <v>21</v>
      </c>
      <c r="AH182">
        <v>7.224236157</v>
      </c>
      <c r="AI182" t="s">
        <v>21</v>
      </c>
      <c r="AJ182" t="s">
        <v>21</v>
      </c>
      <c r="AK182" t="s">
        <v>21</v>
      </c>
      <c r="AL182" t="s">
        <v>21</v>
      </c>
      <c r="AM182" t="s">
        <v>21</v>
      </c>
      <c r="AN182" t="s">
        <v>22</v>
      </c>
      <c r="AO182">
        <v>100</v>
      </c>
      <c r="AP182" t="s">
        <v>21</v>
      </c>
      <c r="AQ182" t="s">
        <v>21</v>
      </c>
      <c r="AR182" t="s">
        <v>21</v>
      </c>
      <c r="AV182">
        <f t="shared" si="20"/>
        <v>7.224236157</v>
      </c>
      <c r="AW182">
        <f t="shared" si="21"/>
        <v>7.224236157</v>
      </c>
      <c r="AX182" s="11">
        <f t="shared" si="22"/>
        <v>1</v>
      </c>
      <c r="BA182">
        <f t="shared" si="23"/>
        <v>7.224236157</v>
      </c>
      <c r="BB182">
        <f t="shared" si="24"/>
        <v>7.224236157</v>
      </c>
      <c r="BC182">
        <f t="shared" si="25"/>
        <v>0</v>
      </c>
      <c r="BD182">
        <f t="shared" si="26"/>
        <v>0</v>
      </c>
      <c r="BE182">
        <f t="shared" si="27"/>
        <v>0</v>
      </c>
      <c r="BF182">
        <f t="shared" si="28"/>
        <v>0</v>
      </c>
      <c r="BJ182" t="str">
        <f t="shared" si="29"/>
        <v/>
      </c>
      <c r="BK182">
        <f>VLOOKUP(B182,Kraftvärmeprod!$B$1:$BH$549,MATCH($BA$1,Kraftvärmeprod!$B$1:$CC$1,0),FALSE)</f>
        <v>0</v>
      </c>
    </row>
    <row r="183" spans="1:63" ht="15" customHeight="1">
      <c r="A183" s="2" t="s">
        <v>289</v>
      </c>
      <c r="B183" s="2" t="s">
        <v>290</v>
      </c>
      <c r="C183">
        <v>2020</v>
      </c>
      <c r="D183">
        <v>4.3808999999999996</v>
      </c>
      <c r="E183">
        <v>4.9715999999999996</v>
      </c>
      <c r="F183" t="s">
        <v>21</v>
      </c>
      <c r="G183" t="s">
        <v>21</v>
      </c>
      <c r="H183" t="s">
        <v>21</v>
      </c>
      <c r="I183" t="s">
        <v>21</v>
      </c>
      <c r="J183" t="s">
        <v>21</v>
      </c>
      <c r="K183" t="s">
        <v>21</v>
      </c>
      <c r="L183" t="s">
        <v>21</v>
      </c>
      <c r="M183" t="s">
        <v>22</v>
      </c>
      <c r="N183">
        <v>0.79700000000000004</v>
      </c>
      <c r="O183">
        <v>1.0640000000000001</v>
      </c>
      <c r="P183">
        <v>0.98140000000000005</v>
      </c>
      <c r="Q183" t="s">
        <v>21</v>
      </c>
      <c r="R183" t="s">
        <v>21</v>
      </c>
      <c r="S183" t="s">
        <v>21</v>
      </c>
      <c r="T183" t="s">
        <v>924</v>
      </c>
      <c r="U183" t="s">
        <v>21</v>
      </c>
      <c r="V183" t="s">
        <v>21</v>
      </c>
      <c r="W183" t="s">
        <v>21</v>
      </c>
      <c r="X183">
        <v>0</v>
      </c>
      <c r="Y183" t="s">
        <v>21</v>
      </c>
      <c r="Z183">
        <v>1.8442000000000001</v>
      </c>
      <c r="AA183" t="s">
        <v>21</v>
      </c>
      <c r="AB183" t="s">
        <v>21</v>
      </c>
      <c r="AC183" t="s">
        <v>21</v>
      </c>
      <c r="AD183" t="s">
        <v>21</v>
      </c>
      <c r="AE183" t="s">
        <v>21</v>
      </c>
      <c r="AF183" t="s">
        <v>21</v>
      </c>
      <c r="AG183" t="s">
        <v>21</v>
      </c>
      <c r="AH183">
        <v>0.28499999999999998</v>
      </c>
      <c r="AI183" t="s">
        <v>21</v>
      </c>
      <c r="AJ183" t="s">
        <v>21</v>
      </c>
      <c r="AK183" t="s">
        <v>21</v>
      </c>
      <c r="AL183" t="s">
        <v>21</v>
      </c>
      <c r="AM183" t="s">
        <v>21</v>
      </c>
      <c r="AN183" t="s">
        <v>22</v>
      </c>
      <c r="AO183">
        <v>100</v>
      </c>
      <c r="AP183">
        <v>0</v>
      </c>
      <c r="AQ183">
        <v>0</v>
      </c>
      <c r="AR183">
        <v>0</v>
      </c>
      <c r="AV183">
        <f t="shared" si="20"/>
        <v>4.9716000000000005</v>
      </c>
      <c r="AW183">
        <f t="shared" si="21"/>
        <v>4.3808999999999996</v>
      </c>
      <c r="AX183" s="11">
        <f t="shared" si="22"/>
        <v>0.88118513154718781</v>
      </c>
      <c r="BA183">
        <f t="shared" si="23"/>
        <v>0.28499999999999998</v>
      </c>
      <c r="BB183">
        <f t="shared" si="24"/>
        <v>0.28499999999999998</v>
      </c>
      <c r="BC183">
        <f t="shared" si="25"/>
        <v>0</v>
      </c>
      <c r="BD183">
        <f t="shared" si="26"/>
        <v>0</v>
      </c>
      <c r="BE183">
        <f t="shared" si="27"/>
        <v>0</v>
      </c>
      <c r="BF183">
        <f t="shared" si="28"/>
        <v>0</v>
      </c>
      <c r="BJ183" t="str">
        <f t="shared" si="29"/>
        <v/>
      </c>
      <c r="BK183">
        <f>VLOOKUP(B183,Kraftvärmeprod!$B$1:$BH$549,MATCH($BA$1,Kraftvärmeprod!$B$1:$CC$1,0),FALSE)</f>
        <v>84.978999999999999</v>
      </c>
    </row>
    <row r="184" spans="1:63" ht="15" customHeight="1">
      <c r="A184" s="2" t="s">
        <v>289</v>
      </c>
      <c r="B184" s="2" t="s">
        <v>292</v>
      </c>
      <c r="C184">
        <v>2020</v>
      </c>
      <c r="D184" t="s">
        <v>21</v>
      </c>
      <c r="E184" t="s">
        <v>21</v>
      </c>
      <c r="F184" t="s">
        <v>21</v>
      </c>
      <c r="G184" t="s">
        <v>21</v>
      </c>
      <c r="H184" t="s">
        <v>21</v>
      </c>
      <c r="I184" t="s">
        <v>21</v>
      </c>
      <c r="J184" t="s">
        <v>21</v>
      </c>
      <c r="K184" t="s">
        <v>21</v>
      </c>
      <c r="L184" t="s">
        <v>21</v>
      </c>
      <c r="M184" t="s">
        <v>22</v>
      </c>
      <c r="N184" t="s">
        <v>21</v>
      </c>
      <c r="O184" t="s">
        <v>21</v>
      </c>
      <c r="P184" t="s">
        <v>21</v>
      </c>
      <c r="Q184" t="s">
        <v>21</v>
      </c>
      <c r="R184" t="s">
        <v>21</v>
      </c>
      <c r="S184" t="s">
        <v>21</v>
      </c>
      <c r="T184" t="s">
        <v>21</v>
      </c>
      <c r="U184" t="s">
        <v>21</v>
      </c>
      <c r="V184" t="s">
        <v>21</v>
      </c>
      <c r="W184" t="s">
        <v>21</v>
      </c>
      <c r="X184" t="s">
        <v>21</v>
      </c>
      <c r="Y184" t="s">
        <v>21</v>
      </c>
      <c r="Z184" t="s">
        <v>21</v>
      </c>
      <c r="AA184" t="s">
        <v>21</v>
      </c>
      <c r="AB184" t="s">
        <v>21</v>
      </c>
      <c r="AC184" t="s">
        <v>21</v>
      </c>
      <c r="AD184" t="s">
        <v>21</v>
      </c>
      <c r="AE184" t="s">
        <v>21</v>
      </c>
      <c r="AF184" t="s">
        <v>21</v>
      </c>
      <c r="AG184" t="s">
        <v>21</v>
      </c>
      <c r="AH184" t="s">
        <v>21</v>
      </c>
      <c r="AI184" t="s">
        <v>21</v>
      </c>
      <c r="AJ184" t="s">
        <v>21</v>
      </c>
      <c r="AK184" t="s">
        <v>21</v>
      </c>
      <c r="AL184" t="s">
        <v>21</v>
      </c>
      <c r="AM184" t="s">
        <v>21</v>
      </c>
      <c r="AN184" t="s">
        <v>22</v>
      </c>
      <c r="AO184">
        <v>100</v>
      </c>
      <c r="AP184" t="s">
        <v>21</v>
      </c>
      <c r="AQ184" t="s">
        <v>21</v>
      </c>
      <c r="AR184" t="s">
        <v>21</v>
      </c>
      <c r="AV184">
        <f t="shared" si="20"/>
        <v>0</v>
      </c>
      <c r="AW184">
        <f t="shared" si="21"/>
        <v>0</v>
      </c>
      <c r="AX184" s="11" t="str">
        <f t="shared" si="22"/>
        <v/>
      </c>
      <c r="BA184">
        <f t="shared" si="23"/>
        <v>0</v>
      </c>
      <c r="BB184">
        <f t="shared" si="24"/>
        <v>0</v>
      </c>
      <c r="BC184">
        <f t="shared" si="25"/>
        <v>0</v>
      </c>
      <c r="BD184">
        <f t="shared" si="26"/>
        <v>0</v>
      </c>
      <c r="BE184">
        <f t="shared" si="27"/>
        <v>0</v>
      </c>
      <c r="BF184">
        <f t="shared" si="28"/>
        <v>0</v>
      </c>
      <c r="BJ184" t="str">
        <f t="shared" si="29"/>
        <v>ja</v>
      </c>
      <c r="BK184">
        <f>VLOOKUP(B184,Kraftvärmeprod!$B$1:$BH$549,MATCH($BA$1,Kraftvärmeprod!$B$1:$CC$1,0),FALSE)</f>
        <v>18.192</v>
      </c>
    </row>
    <row r="185" spans="1:63" ht="15" customHeight="1">
      <c r="A185" s="2" t="s">
        <v>289</v>
      </c>
      <c r="B185" s="2" t="s">
        <v>293</v>
      </c>
      <c r="C185">
        <v>2020</v>
      </c>
      <c r="D185" t="s">
        <v>22</v>
      </c>
      <c r="E185" t="s">
        <v>22</v>
      </c>
      <c r="F185" t="s">
        <v>22</v>
      </c>
      <c r="G185" t="s">
        <v>22</v>
      </c>
      <c r="H185" t="s">
        <v>22</v>
      </c>
      <c r="I185" t="s">
        <v>22</v>
      </c>
      <c r="J185" t="s">
        <v>22</v>
      </c>
      <c r="K185" t="s">
        <v>22</v>
      </c>
      <c r="L185" t="s">
        <v>22</v>
      </c>
      <c r="M185" t="s">
        <v>22</v>
      </c>
      <c r="N185" t="s">
        <v>22</v>
      </c>
      <c r="O185" t="s">
        <v>22</v>
      </c>
      <c r="P185" t="s">
        <v>22</v>
      </c>
      <c r="Q185" t="s">
        <v>22</v>
      </c>
      <c r="R185" t="s">
        <v>22</v>
      </c>
      <c r="S185" t="s">
        <v>22</v>
      </c>
      <c r="T185" t="s">
        <v>22</v>
      </c>
      <c r="U185" t="s">
        <v>22</v>
      </c>
      <c r="V185" t="s">
        <v>22</v>
      </c>
      <c r="W185" t="s">
        <v>22</v>
      </c>
      <c r="X185" t="s">
        <v>22</v>
      </c>
      <c r="Y185" t="s">
        <v>22</v>
      </c>
      <c r="Z185" t="s">
        <v>22</v>
      </c>
      <c r="AA185" t="s">
        <v>22</v>
      </c>
      <c r="AB185" t="s">
        <v>22</v>
      </c>
      <c r="AC185" t="s">
        <v>22</v>
      </c>
      <c r="AD185" t="s">
        <v>22</v>
      </c>
      <c r="AE185" t="s">
        <v>22</v>
      </c>
      <c r="AF185" t="s">
        <v>22</v>
      </c>
      <c r="AG185" t="s">
        <v>22</v>
      </c>
      <c r="AH185" t="s">
        <v>22</v>
      </c>
      <c r="AI185" t="s">
        <v>22</v>
      </c>
      <c r="AJ185" t="s">
        <v>22</v>
      </c>
      <c r="AK185" t="s">
        <v>22</v>
      </c>
      <c r="AL185" t="s">
        <v>22</v>
      </c>
      <c r="AM185" t="s">
        <v>22</v>
      </c>
      <c r="AN185" t="s">
        <v>22</v>
      </c>
      <c r="AO185" t="s">
        <v>22</v>
      </c>
      <c r="AP185" t="s">
        <v>22</v>
      </c>
      <c r="AQ185" t="s">
        <v>22</v>
      </c>
      <c r="AR185" t="s">
        <v>22</v>
      </c>
      <c r="AV185">
        <f t="shared" si="20"/>
        <v>0</v>
      </c>
      <c r="AW185">
        <f t="shared" si="21"/>
        <v>0</v>
      </c>
      <c r="AX185" s="11" t="str">
        <f t="shared" si="22"/>
        <v/>
      </c>
      <c r="BA185">
        <f t="shared" si="23"/>
        <v>0</v>
      </c>
      <c r="BB185">
        <f t="shared" si="24"/>
        <v>0</v>
      </c>
      <c r="BC185">
        <f t="shared" si="25"/>
        <v>0</v>
      </c>
      <c r="BD185">
        <f t="shared" si="26"/>
        <v>0</v>
      </c>
      <c r="BE185">
        <f t="shared" si="27"/>
        <v>0</v>
      </c>
      <c r="BF185">
        <f t="shared" si="28"/>
        <v>0</v>
      </c>
      <c r="BJ185" t="str">
        <f t="shared" si="29"/>
        <v/>
      </c>
      <c r="BK185">
        <f>VLOOKUP(B185,Kraftvärmeprod!$B$1:$BH$549,MATCH($BA$1,Kraftvärmeprod!$B$1:$CC$1,0),FALSE)</f>
        <v>0</v>
      </c>
    </row>
    <row r="186" spans="1:63" ht="15" customHeight="1">
      <c r="A186" s="2" t="s">
        <v>294</v>
      </c>
      <c r="B186" s="2" t="s">
        <v>295</v>
      </c>
      <c r="C186">
        <v>2020</v>
      </c>
      <c r="D186">
        <v>2.9689999999999999</v>
      </c>
      <c r="E186">
        <v>3.3170000000000002</v>
      </c>
      <c r="F186" t="s">
        <v>21</v>
      </c>
      <c r="G186">
        <v>6.3E-2</v>
      </c>
      <c r="H186" t="s">
        <v>21</v>
      </c>
      <c r="I186" t="s">
        <v>21</v>
      </c>
      <c r="J186" t="s">
        <v>21</v>
      </c>
      <c r="K186" t="s">
        <v>21</v>
      </c>
      <c r="L186" t="s">
        <v>21</v>
      </c>
      <c r="M186" t="s">
        <v>22</v>
      </c>
      <c r="N186" t="s">
        <v>21</v>
      </c>
      <c r="O186" t="s">
        <v>21</v>
      </c>
      <c r="P186" t="s">
        <v>21</v>
      </c>
      <c r="Q186" t="s">
        <v>21</v>
      </c>
      <c r="R186" t="s">
        <v>21</v>
      </c>
      <c r="S186" t="s">
        <v>21</v>
      </c>
      <c r="T186" t="s">
        <v>21</v>
      </c>
      <c r="U186">
        <v>3.254</v>
      </c>
      <c r="V186" t="s">
        <v>21</v>
      </c>
      <c r="W186" t="s">
        <v>21</v>
      </c>
      <c r="X186" t="s">
        <v>21</v>
      </c>
      <c r="Y186" t="s">
        <v>21</v>
      </c>
      <c r="Z186" t="s">
        <v>21</v>
      </c>
      <c r="AA186" t="s">
        <v>21</v>
      </c>
      <c r="AB186" t="s">
        <v>21</v>
      </c>
      <c r="AC186" t="s">
        <v>21</v>
      </c>
      <c r="AD186" t="s">
        <v>21</v>
      </c>
      <c r="AE186" t="s">
        <v>21</v>
      </c>
      <c r="AF186" t="s">
        <v>21</v>
      </c>
      <c r="AG186" t="s">
        <v>21</v>
      </c>
      <c r="AH186" t="s">
        <v>21</v>
      </c>
      <c r="AI186" t="s">
        <v>21</v>
      </c>
      <c r="AJ186" t="s">
        <v>21</v>
      </c>
      <c r="AK186" t="s">
        <v>21</v>
      </c>
      <c r="AL186" t="s">
        <v>21</v>
      </c>
      <c r="AM186" t="s">
        <v>21</v>
      </c>
      <c r="AN186" t="s">
        <v>22</v>
      </c>
      <c r="AO186" t="s">
        <v>21</v>
      </c>
      <c r="AP186" t="s">
        <v>21</v>
      </c>
      <c r="AQ186" t="s">
        <v>21</v>
      </c>
      <c r="AR186" t="s">
        <v>21</v>
      </c>
      <c r="AV186">
        <f t="shared" si="20"/>
        <v>3.3170000000000002</v>
      </c>
      <c r="AW186">
        <f t="shared" si="21"/>
        <v>2.9689999999999999</v>
      </c>
      <c r="AX186" s="11">
        <f t="shared" si="22"/>
        <v>0.89508592101296347</v>
      </c>
      <c r="BA186">
        <f t="shared" si="23"/>
        <v>0</v>
      </c>
      <c r="BB186">
        <f t="shared" si="24"/>
        <v>0</v>
      </c>
      <c r="BC186">
        <f t="shared" si="25"/>
        <v>0</v>
      </c>
      <c r="BD186">
        <f t="shared" si="26"/>
        <v>0</v>
      </c>
      <c r="BE186">
        <f t="shared" si="27"/>
        <v>0</v>
      </c>
      <c r="BF186">
        <f t="shared" si="28"/>
        <v>0</v>
      </c>
      <c r="BJ186" t="str">
        <f t="shared" si="29"/>
        <v/>
      </c>
      <c r="BK186">
        <f>VLOOKUP(B186,Kraftvärmeprod!$B$1:$BH$549,MATCH($BA$1,Kraftvärmeprod!$B$1:$CC$1,0),FALSE)</f>
        <v>0</v>
      </c>
    </row>
    <row r="187" spans="1:63" ht="15" customHeight="1">
      <c r="A187" s="2" t="s">
        <v>294</v>
      </c>
      <c r="B187" s="2" t="s">
        <v>296</v>
      </c>
      <c r="C187">
        <v>2020</v>
      </c>
      <c r="D187">
        <v>26.573</v>
      </c>
      <c r="E187">
        <v>28.271000000000001</v>
      </c>
      <c r="F187" t="s">
        <v>21</v>
      </c>
      <c r="G187">
        <v>0.22800000000000001</v>
      </c>
      <c r="H187" t="s">
        <v>21</v>
      </c>
      <c r="I187" t="s">
        <v>21</v>
      </c>
      <c r="J187" t="s">
        <v>21</v>
      </c>
      <c r="K187" t="s">
        <v>21</v>
      </c>
      <c r="L187" t="s">
        <v>21</v>
      </c>
      <c r="M187" t="s">
        <v>22</v>
      </c>
      <c r="N187" t="s">
        <v>21</v>
      </c>
      <c r="O187" t="s">
        <v>21</v>
      </c>
      <c r="P187">
        <v>27.375</v>
      </c>
      <c r="Q187" t="s">
        <v>21</v>
      </c>
      <c r="R187" t="s">
        <v>21</v>
      </c>
      <c r="S187" t="s">
        <v>21</v>
      </c>
      <c r="T187" t="s">
        <v>21</v>
      </c>
      <c r="U187">
        <v>0.224</v>
      </c>
      <c r="V187" t="s">
        <v>21</v>
      </c>
      <c r="W187" t="s">
        <v>21</v>
      </c>
      <c r="X187" t="s">
        <v>21</v>
      </c>
      <c r="Y187" t="s">
        <v>21</v>
      </c>
      <c r="Z187">
        <v>0.44400000000000001</v>
      </c>
      <c r="AA187" t="s">
        <v>21</v>
      </c>
      <c r="AB187" t="s">
        <v>21</v>
      </c>
      <c r="AC187" t="s">
        <v>21</v>
      </c>
      <c r="AD187" t="s">
        <v>21</v>
      </c>
      <c r="AE187" t="s">
        <v>21</v>
      </c>
      <c r="AF187" t="s">
        <v>21</v>
      </c>
      <c r="AG187" t="s">
        <v>21</v>
      </c>
      <c r="AH187" t="s">
        <v>21</v>
      </c>
      <c r="AI187" t="s">
        <v>21</v>
      </c>
      <c r="AJ187" t="s">
        <v>21</v>
      </c>
      <c r="AK187" t="s">
        <v>21</v>
      </c>
      <c r="AL187" t="s">
        <v>21</v>
      </c>
      <c r="AM187" t="s">
        <v>21</v>
      </c>
      <c r="AN187" t="s">
        <v>22</v>
      </c>
      <c r="AO187" t="s">
        <v>21</v>
      </c>
      <c r="AP187" t="s">
        <v>21</v>
      </c>
      <c r="AQ187" t="s">
        <v>21</v>
      </c>
      <c r="AR187" t="s">
        <v>21</v>
      </c>
      <c r="AV187">
        <f t="shared" si="20"/>
        <v>28.271000000000001</v>
      </c>
      <c r="AW187">
        <f t="shared" si="21"/>
        <v>26.573</v>
      </c>
      <c r="AX187" s="11">
        <f t="shared" si="22"/>
        <v>0.93993845283152344</v>
      </c>
      <c r="BA187">
        <f t="shared" si="23"/>
        <v>0</v>
      </c>
      <c r="BB187">
        <f t="shared" si="24"/>
        <v>0</v>
      </c>
      <c r="BC187">
        <f t="shared" si="25"/>
        <v>0</v>
      </c>
      <c r="BD187">
        <f t="shared" si="26"/>
        <v>0</v>
      </c>
      <c r="BE187">
        <f t="shared" si="27"/>
        <v>0</v>
      </c>
      <c r="BF187">
        <f t="shared" si="28"/>
        <v>0</v>
      </c>
      <c r="BJ187" t="str">
        <f t="shared" si="29"/>
        <v/>
      </c>
      <c r="BK187">
        <f>VLOOKUP(B187,Kraftvärmeprod!$B$1:$BH$549,MATCH($BA$1,Kraftvärmeprod!$B$1:$CC$1,0),FALSE)</f>
        <v>0</v>
      </c>
    </row>
    <row r="188" spans="1:63" ht="15" customHeight="1">
      <c r="A188" s="2" t="s">
        <v>294</v>
      </c>
      <c r="B188" s="2" t="s">
        <v>297</v>
      </c>
      <c r="C188">
        <v>2020</v>
      </c>
      <c r="D188">
        <v>15.143000000000001</v>
      </c>
      <c r="E188">
        <v>17.393999999999998</v>
      </c>
      <c r="F188" t="s">
        <v>21</v>
      </c>
      <c r="G188">
        <v>0.28599999999999998</v>
      </c>
      <c r="H188" t="s">
        <v>21</v>
      </c>
      <c r="I188" t="s">
        <v>21</v>
      </c>
      <c r="J188" t="s">
        <v>21</v>
      </c>
      <c r="K188" t="s">
        <v>21</v>
      </c>
      <c r="L188" t="s">
        <v>21</v>
      </c>
      <c r="M188" t="s">
        <v>22</v>
      </c>
      <c r="N188" t="s">
        <v>21</v>
      </c>
      <c r="O188" t="s">
        <v>21</v>
      </c>
      <c r="P188">
        <v>17.108000000000001</v>
      </c>
      <c r="Q188" t="s">
        <v>21</v>
      </c>
      <c r="R188" t="s">
        <v>21</v>
      </c>
      <c r="S188" t="s">
        <v>21</v>
      </c>
      <c r="T188" t="s">
        <v>21</v>
      </c>
      <c r="U188" t="s">
        <v>21</v>
      </c>
      <c r="V188" t="s">
        <v>21</v>
      </c>
      <c r="W188" t="s">
        <v>21</v>
      </c>
      <c r="X188" t="s">
        <v>21</v>
      </c>
      <c r="Y188" t="s">
        <v>21</v>
      </c>
      <c r="Z188" t="s">
        <v>21</v>
      </c>
      <c r="AA188" t="s">
        <v>21</v>
      </c>
      <c r="AB188" t="s">
        <v>21</v>
      </c>
      <c r="AC188" t="s">
        <v>21</v>
      </c>
      <c r="AD188" t="s">
        <v>21</v>
      </c>
      <c r="AE188" t="s">
        <v>21</v>
      </c>
      <c r="AF188" t="s">
        <v>21</v>
      </c>
      <c r="AG188" t="s">
        <v>21</v>
      </c>
      <c r="AH188" t="s">
        <v>21</v>
      </c>
      <c r="AI188" t="s">
        <v>21</v>
      </c>
      <c r="AJ188" t="s">
        <v>21</v>
      </c>
      <c r="AK188" t="s">
        <v>21</v>
      </c>
      <c r="AL188" t="s">
        <v>21</v>
      </c>
      <c r="AM188" t="s">
        <v>21</v>
      </c>
      <c r="AN188" t="s">
        <v>22</v>
      </c>
      <c r="AO188" t="s">
        <v>21</v>
      </c>
      <c r="AP188" t="s">
        <v>21</v>
      </c>
      <c r="AQ188" t="s">
        <v>21</v>
      </c>
      <c r="AR188" t="s">
        <v>21</v>
      </c>
      <c r="AV188">
        <f t="shared" si="20"/>
        <v>17.394000000000002</v>
      </c>
      <c r="AW188">
        <f t="shared" si="21"/>
        <v>15.143000000000001</v>
      </c>
      <c r="AX188" s="11">
        <f t="shared" si="22"/>
        <v>0.87058755892836603</v>
      </c>
      <c r="BA188">
        <f t="shared" si="23"/>
        <v>0</v>
      </c>
      <c r="BB188">
        <f t="shared" si="24"/>
        <v>0</v>
      </c>
      <c r="BC188">
        <f t="shared" si="25"/>
        <v>0</v>
      </c>
      <c r="BD188">
        <f t="shared" si="26"/>
        <v>0</v>
      </c>
      <c r="BE188">
        <f t="shared" si="27"/>
        <v>0</v>
      </c>
      <c r="BF188">
        <f t="shared" si="28"/>
        <v>0</v>
      </c>
      <c r="BJ188" t="str">
        <f t="shared" si="29"/>
        <v/>
      </c>
      <c r="BK188">
        <f>VLOOKUP(B188,Kraftvärmeprod!$B$1:$BH$549,MATCH($BA$1,Kraftvärmeprod!$B$1:$CC$1,0),FALSE)</f>
        <v>0</v>
      </c>
    </row>
    <row r="189" spans="1:63" ht="15" customHeight="1">
      <c r="A189" s="2" t="s">
        <v>294</v>
      </c>
      <c r="B189" s="2" t="s">
        <v>298</v>
      </c>
      <c r="C189">
        <v>2020</v>
      </c>
      <c r="D189">
        <v>3.4889999999999999</v>
      </c>
      <c r="E189">
        <v>4.2160000000000002</v>
      </c>
      <c r="F189" t="s">
        <v>21</v>
      </c>
      <c r="G189" t="s">
        <v>21</v>
      </c>
      <c r="H189" t="s">
        <v>21</v>
      </c>
      <c r="I189" t="s">
        <v>21</v>
      </c>
      <c r="J189" t="s">
        <v>21</v>
      </c>
      <c r="K189" t="s">
        <v>21</v>
      </c>
      <c r="L189" t="s">
        <v>21</v>
      </c>
      <c r="M189" t="s">
        <v>22</v>
      </c>
      <c r="N189" t="s">
        <v>21</v>
      </c>
      <c r="O189" t="s">
        <v>21</v>
      </c>
      <c r="P189" t="s">
        <v>21</v>
      </c>
      <c r="Q189" t="s">
        <v>21</v>
      </c>
      <c r="R189" t="s">
        <v>21</v>
      </c>
      <c r="S189" t="s">
        <v>21</v>
      </c>
      <c r="T189" t="s">
        <v>21</v>
      </c>
      <c r="U189">
        <v>4.2160000000000002</v>
      </c>
      <c r="V189" t="s">
        <v>21</v>
      </c>
      <c r="W189" t="s">
        <v>21</v>
      </c>
      <c r="X189" t="s">
        <v>21</v>
      </c>
      <c r="Y189" t="s">
        <v>21</v>
      </c>
      <c r="Z189" t="s">
        <v>21</v>
      </c>
      <c r="AA189" t="s">
        <v>21</v>
      </c>
      <c r="AB189" t="s">
        <v>21</v>
      </c>
      <c r="AC189" t="s">
        <v>21</v>
      </c>
      <c r="AD189" t="s">
        <v>21</v>
      </c>
      <c r="AE189" t="s">
        <v>21</v>
      </c>
      <c r="AF189" t="s">
        <v>21</v>
      </c>
      <c r="AG189" t="s">
        <v>21</v>
      </c>
      <c r="AH189" t="s">
        <v>21</v>
      </c>
      <c r="AI189" t="s">
        <v>21</v>
      </c>
      <c r="AJ189" t="s">
        <v>21</v>
      </c>
      <c r="AK189" t="s">
        <v>21</v>
      </c>
      <c r="AL189" t="s">
        <v>21</v>
      </c>
      <c r="AM189" t="s">
        <v>21</v>
      </c>
      <c r="AN189" t="s">
        <v>22</v>
      </c>
      <c r="AO189" t="s">
        <v>21</v>
      </c>
      <c r="AP189" t="s">
        <v>21</v>
      </c>
      <c r="AQ189" t="s">
        <v>21</v>
      </c>
      <c r="AR189" t="s">
        <v>21</v>
      </c>
      <c r="AV189">
        <f t="shared" si="20"/>
        <v>4.2160000000000002</v>
      </c>
      <c r="AW189">
        <f t="shared" si="21"/>
        <v>3.4889999999999999</v>
      </c>
      <c r="AX189" s="11">
        <f t="shared" si="22"/>
        <v>0.82756166982922197</v>
      </c>
      <c r="BA189">
        <f t="shared" si="23"/>
        <v>0</v>
      </c>
      <c r="BB189">
        <f t="shared" si="24"/>
        <v>0</v>
      </c>
      <c r="BC189">
        <f t="shared" si="25"/>
        <v>0</v>
      </c>
      <c r="BD189">
        <f t="shared" si="26"/>
        <v>0</v>
      </c>
      <c r="BE189">
        <f t="shared" si="27"/>
        <v>0</v>
      </c>
      <c r="BF189">
        <f t="shared" si="28"/>
        <v>0</v>
      </c>
      <c r="BJ189" t="str">
        <f t="shared" si="29"/>
        <v/>
      </c>
      <c r="BK189">
        <f>VLOOKUP(B189,Kraftvärmeprod!$B$1:$BH$549,MATCH($BA$1,Kraftvärmeprod!$B$1:$CC$1,0),FALSE)</f>
        <v>0</v>
      </c>
    </row>
    <row r="190" spans="1:63" ht="15" customHeight="1">
      <c r="A190" s="2" t="s">
        <v>294</v>
      </c>
      <c r="B190" s="2" t="s">
        <v>299</v>
      </c>
      <c r="C190">
        <v>2020</v>
      </c>
      <c r="D190">
        <v>1.7430000000000001</v>
      </c>
      <c r="E190">
        <v>1.996</v>
      </c>
      <c r="F190" t="s">
        <v>21</v>
      </c>
      <c r="G190">
        <v>4.7E-2</v>
      </c>
      <c r="H190" t="s">
        <v>21</v>
      </c>
      <c r="I190" t="s">
        <v>21</v>
      </c>
      <c r="J190" t="s">
        <v>21</v>
      </c>
      <c r="K190" t="s">
        <v>21</v>
      </c>
      <c r="L190" t="s">
        <v>21</v>
      </c>
      <c r="M190" t="s">
        <v>22</v>
      </c>
      <c r="N190" t="s">
        <v>21</v>
      </c>
      <c r="O190" t="s">
        <v>21</v>
      </c>
      <c r="P190" t="s">
        <v>21</v>
      </c>
      <c r="Q190" t="s">
        <v>21</v>
      </c>
      <c r="R190" t="s">
        <v>21</v>
      </c>
      <c r="S190" t="s">
        <v>21</v>
      </c>
      <c r="T190" t="s">
        <v>21</v>
      </c>
      <c r="U190">
        <v>1.9490000000000001</v>
      </c>
      <c r="V190" t="s">
        <v>21</v>
      </c>
      <c r="W190" t="s">
        <v>21</v>
      </c>
      <c r="X190" t="s">
        <v>21</v>
      </c>
      <c r="Y190" t="s">
        <v>21</v>
      </c>
      <c r="Z190" t="s">
        <v>21</v>
      </c>
      <c r="AA190" t="s">
        <v>21</v>
      </c>
      <c r="AB190" t="s">
        <v>21</v>
      </c>
      <c r="AC190" t="s">
        <v>21</v>
      </c>
      <c r="AD190" t="s">
        <v>21</v>
      </c>
      <c r="AE190" t="s">
        <v>21</v>
      </c>
      <c r="AF190" t="s">
        <v>21</v>
      </c>
      <c r="AG190" t="s">
        <v>21</v>
      </c>
      <c r="AH190" t="s">
        <v>21</v>
      </c>
      <c r="AI190" t="s">
        <v>21</v>
      </c>
      <c r="AJ190" t="s">
        <v>21</v>
      </c>
      <c r="AK190" t="s">
        <v>21</v>
      </c>
      <c r="AL190" t="s">
        <v>21</v>
      </c>
      <c r="AM190" t="s">
        <v>21</v>
      </c>
      <c r="AN190" t="s">
        <v>22</v>
      </c>
      <c r="AO190" t="s">
        <v>21</v>
      </c>
      <c r="AP190" t="s">
        <v>21</v>
      </c>
      <c r="AQ190" t="s">
        <v>21</v>
      </c>
      <c r="AR190" t="s">
        <v>21</v>
      </c>
      <c r="AV190">
        <f t="shared" si="20"/>
        <v>1.996</v>
      </c>
      <c r="AW190">
        <f t="shared" si="21"/>
        <v>1.7430000000000001</v>
      </c>
      <c r="AX190" s="11">
        <f t="shared" si="22"/>
        <v>0.87324649298597201</v>
      </c>
      <c r="BA190">
        <f t="shared" si="23"/>
        <v>0</v>
      </c>
      <c r="BB190">
        <f t="shared" si="24"/>
        <v>0</v>
      </c>
      <c r="BC190">
        <f t="shared" si="25"/>
        <v>0</v>
      </c>
      <c r="BD190">
        <f t="shared" si="26"/>
        <v>0</v>
      </c>
      <c r="BE190">
        <f t="shared" si="27"/>
        <v>0</v>
      </c>
      <c r="BF190">
        <f t="shared" si="28"/>
        <v>0</v>
      </c>
      <c r="BJ190" t="str">
        <f t="shared" si="29"/>
        <v/>
      </c>
      <c r="BK190">
        <f>VLOOKUP(B190,Kraftvärmeprod!$B$1:$BH$549,MATCH($BA$1,Kraftvärmeprod!$B$1:$CC$1,0),FALSE)</f>
        <v>0</v>
      </c>
    </row>
    <row r="191" spans="1:63" ht="15" customHeight="1">
      <c r="A191" s="2" t="s">
        <v>294</v>
      </c>
      <c r="B191" s="2" t="s">
        <v>300</v>
      </c>
      <c r="C191">
        <v>2020</v>
      </c>
      <c r="D191">
        <v>33.613</v>
      </c>
      <c r="E191">
        <v>33.899000000000001</v>
      </c>
      <c r="F191" t="s">
        <v>21</v>
      </c>
      <c r="G191">
        <v>1.2999999999999999E-2</v>
      </c>
      <c r="H191" t="s">
        <v>21</v>
      </c>
      <c r="I191" t="s">
        <v>21</v>
      </c>
      <c r="J191" t="s">
        <v>21</v>
      </c>
      <c r="K191" t="s">
        <v>21</v>
      </c>
      <c r="L191" t="s">
        <v>21</v>
      </c>
      <c r="M191" t="s">
        <v>22</v>
      </c>
      <c r="N191" t="s">
        <v>21</v>
      </c>
      <c r="O191" t="s">
        <v>21</v>
      </c>
      <c r="P191">
        <v>33.886000000000003</v>
      </c>
      <c r="Q191" t="s">
        <v>21</v>
      </c>
      <c r="R191" t="s">
        <v>21</v>
      </c>
      <c r="S191" t="s">
        <v>21</v>
      </c>
      <c r="T191" t="s">
        <v>21</v>
      </c>
      <c r="U191" t="s">
        <v>21</v>
      </c>
      <c r="V191" t="s">
        <v>21</v>
      </c>
      <c r="W191" t="s">
        <v>21</v>
      </c>
      <c r="X191" t="s">
        <v>21</v>
      </c>
      <c r="Y191" t="s">
        <v>21</v>
      </c>
      <c r="Z191" t="s">
        <v>21</v>
      </c>
      <c r="AA191" t="s">
        <v>21</v>
      </c>
      <c r="AB191" t="s">
        <v>21</v>
      </c>
      <c r="AC191" t="s">
        <v>21</v>
      </c>
      <c r="AD191" t="s">
        <v>21</v>
      </c>
      <c r="AE191" t="s">
        <v>21</v>
      </c>
      <c r="AF191" t="s">
        <v>21</v>
      </c>
      <c r="AG191" t="s">
        <v>21</v>
      </c>
      <c r="AH191" t="s">
        <v>21</v>
      </c>
      <c r="AI191" t="s">
        <v>21</v>
      </c>
      <c r="AJ191" t="s">
        <v>21</v>
      </c>
      <c r="AK191" t="s">
        <v>21</v>
      </c>
      <c r="AL191" t="s">
        <v>21</v>
      </c>
      <c r="AM191" t="s">
        <v>21</v>
      </c>
      <c r="AN191" t="s">
        <v>22</v>
      </c>
      <c r="AO191">
        <v>100</v>
      </c>
      <c r="AP191" t="s">
        <v>21</v>
      </c>
      <c r="AQ191" t="s">
        <v>21</v>
      </c>
      <c r="AR191" t="s">
        <v>21</v>
      </c>
      <c r="AV191">
        <f t="shared" si="20"/>
        <v>33.899000000000001</v>
      </c>
      <c r="AW191">
        <f t="shared" si="21"/>
        <v>33.613</v>
      </c>
      <c r="AX191" s="11">
        <f t="shared" si="22"/>
        <v>0.99156317295495433</v>
      </c>
      <c r="BA191">
        <f t="shared" si="23"/>
        <v>0</v>
      </c>
      <c r="BB191">
        <f t="shared" si="24"/>
        <v>0</v>
      </c>
      <c r="BC191">
        <f t="shared" si="25"/>
        <v>0</v>
      </c>
      <c r="BD191">
        <f t="shared" si="26"/>
        <v>0</v>
      </c>
      <c r="BE191">
        <f t="shared" si="27"/>
        <v>0</v>
      </c>
      <c r="BF191">
        <f t="shared" si="28"/>
        <v>0</v>
      </c>
      <c r="BJ191" t="str">
        <f t="shared" si="29"/>
        <v>ja</v>
      </c>
      <c r="BK191">
        <f>VLOOKUP(B191,Kraftvärmeprod!$B$1:$BH$549,MATCH($BA$1,Kraftvärmeprod!$B$1:$CC$1,0),FALSE)</f>
        <v>0</v>
      </c>
    </row>
    <row r="192" spans="1:63" ht="15" customHeight="1">
      <c r="A192" s="2" t="s">
        <v>294</v>
      </c>
      <c r="B192" s="2" t="s">
        <v>301</v>
      </c>
      <c r="C192">
        <v>2020</v>
      </c>
      <c r="D192">
        <v>45.637999999999998</v>
      </c>
      <c r="E192">
        <v>48.680999999999997</v>
      </c>
      <c r="F192" t="s">
        <v>21</v>
      </c>
      <c r="G192">
        <v>9.1999999999999998E-2</v>
      </c>
      <c r="H192" t="s">
        <v>21</v>
      </c>
      <c r="I192" t="s">
        <v>21</v>
      </c>
      <c r="J192" t="s">
        <v>21</v>
      </c>
      <c r="K192" t="s">
        <v>21</v>
      </c>
      <c r="L192" t="s">
        <v>21</v>
      </c>
      <c r="M192" t="s">
        <v>22</v>
      </c>
      <c r="N192" t="s">
        <v>21</v>
      </c>
      <c r="O192" t="s">
        <v>21</v>
      </c>
      <c r="P192">
        <v>35.582999999999998</v>
      </c>
      <c r="Q192" t="s">
        <v>21</v>
      </c>
      <c r="R192" t="s">
        <v>21</v>
      </c>
      <c r="S192" t="s">
        <v>21</v>
      </c>
      <c r="T192" t="s">
        <v>21</v>
      </c>
      <c r="U192">
        <v>7.5229999999999997</v>
      </c>
      <c r="V192" t="s">
        <v>21</v>
      </c>
      <c r="W192" t="s">
        <v>21</v>
      </c>
      <c r="X192" t="s">
        <v>21</v>
      </c>
      <c r="Y192" t="s">
        <v>21</v>
      </c>
      <c r="Z192" t="s">
        <v>21</v>
      </c>
      <c r="AA192" t="s">
        <v>21</v>
      </c>
      <c r="AB192">
        <v>5.4829999999999997</v>
      </c>
      <c r="AC192" t="s">
        <v>21</v>
      </c>
      <c r="AD192" t="s">
        <v>21</v>
      </c>
      <c r="AE192" t="s">
        <v>21</v>
      </c>
      <c r="AF192" t="s">
        <v>21</v>
      </c>
      <c r="AG192" t="s">
        <v>21</v>
      </c>
      <c r="AH192" t="s">
        <v>21</v>
      </c>
      <c r="AI192" t="s">
        <v>21</v>
      </c>
      <c r="AJ192" t="s">
        <v>21</v>
      </c>
      <c r="AK192" t="s">
        <v>21</v>
      </c>
      <c r="AL192" t="s">
        <v>21</v>
      </c>
      <c r="AM192" t="s">
        <v>21</v>
      </c>
      <c r="AN192" t="s">
        <v>22</v>
      </c>
      <c r="AO192">
        <v>89</v>
      </c>
      <c r="AP192" t="s">
        <v>21</v>
      </c>
      <c r="AQ192" t="s">
        <v>21</v>
      </c>
      <c r="AR192">
        <v>11</v>
      </c>
      <c r="AV192">
        <f t="shared" si="20"/>
        <v>48.68099999999999</v>
      </c>
      <c r="AW192">
        <f t="shared" si="21"/>
        <v>45.637999999999998</v>
      </c>
      <c r="AX192" s="11">
        <f t="shared" si="22"/>
        <v>0.93749101292085224</v>
      </c>
      <c r="BA192">
        <f t="shared" si="23"/>
        <v>0</v>
      </c>
      <c r="BB192">
        <f t="shared" si="24"/>
        <v>0</v>
      </c>
      <c r="BC192">
        <f t="shared" si="25"/>
        <v>0</v>
      </c>
      <c r="BD192">
        <f t="shared" si="26"/>
        <v>0</v>
      </c>
      <c r="BE192">
        <f t="shared" si="27"/>
        <v>0</v>
      </c>
      <c r="BF192">
        <f t="shared" si="28"/>
        <v>0</v>
      </c>
      <c r="BJ192" t="str">
        <f t="shared" si="29"/>
        <v>ja</v>
      </c>
      <c r="BK192">
        <f>VLOOKUP(B192,Kraftvärmeprod!$B$1:$BH$549,MATCH($BA$1,Kraftvärmeprod!$B$1:$CC$1,0),FALSE)</f>
        <v>0</v>
      </c>
    </row>
    <row r="193" spans="1:63" ht="15" customHeight="1">
      <c r="A193" s="2" t="s">
        <v>294</v>
      </c>
      <c r="B193" s="2" t="s">
        <v>302</v>
      </c>
      <c r="C193">
        <v>2020</v>
      </c>
      <c r="D193">
        <v>7.6959999999999997</v>
      </c>
      <c r="E193">
        <v>8.3539999999999992</v>
      </c>
      <c r="F193" t="s">
        <v>21</v>
      </c>
      <c r="G193">
        <v>7.8E-2</v>
      </c>
      <c r="H193" t="s">
        <v>21</v>
      </c>
      <c r="I193" t="s">
        <v>21</v>
      </c>
      <c r="J193" t="s">
        <v>21</v>
      </c>
      <c r="K193" t="s">
        <v>21</v>
      </c>
      <c r="L193" t="s">
        <v>21</v>
      </c>
      <c r="M193" t="s">
        <v>22</v>
      </c>
      <c r="N193" t="s">
        <v>21</v>
      </c>
      <c r="O193" t="s">
        <v>21</v>
      </c>
      <c r="P193" t="s">
        <v>21</v>
      </c>
      <c r="Q193" t="s">
        <v>21</v>
      </c>
      <c r="R193" t="s">
        <v>21</v>
      </c>
      <c r="S193" t="s">
        <v>21</v>
      </c>
      <c r="T193" t="s">
        <v>21</v>
      </c>
      <c r="U193">
        <v>8.2759999999999998</v>
      </c>
      <c r="V193" t="s">
        <v>21</v>
      </c>
      <c r="W193" t="s">
        <v>21</v>
      </c>
      <c r="X193" t="s">
        <v>21</v>
      </c>
      <c r="Y193" t="s">
        <v>21</v>
      </c>
      <c r="Z193" t="s">
        <v>21</v>
      </c>
      <c r="AA193" t="s">
        <v>21</v>
      </c>
      <c r="AB193" t="s">
        <v>21</v>
      </c>
      <c r="AC193" t="s">
        <v>21</v>
      </c>
      <c r="AD193" t="s">
        <v>21</v>
      </c>
      <c r="AE193" t="s">
        <v>21</v>
      </c>
      <c r="AF193" t="s">
        <v>21</v>
      </c>
      <c r="AG193" t="s">
        <v>21</v>
      </c>
      <c r="AH193" t="s">
        <v>21</v>
      </c>
      <c r="AI193" t="s">
        <v>21</v>
      </c>
      <c r="AJ193" t="s">
        <v>21</v>
      </c>
      <c r="AK193" t="s">
        <v>21</v>
      </c>
      <c r="AL193" t="s">
        <v>21</v>
      </c>
      <c r="AM193" t="s">
        <v>21</v>
      </c>
      <c r="AN193" t="s">
        <v>22</v>
      </c>
      <c r="AO193" t="s">
        <v>21</v>
      </c>
      <c r="AP193" t="s">
        <v>21</v>
      </c>
      <c r="AQ193" t="s">
        <v>21</v>
      </c>
      <c r="AR193" t="s">
        <v>21</v>
      </c>
      <c r="AV193">
        <f t="shared" si="20"/>
        <v>8.3539999999999992</v>
      </c>
      <c r="AW193">
        <f t="shared" si="21"/>
        <v>7.6959999999999997</v>
      </c>
      <c r="AX193" s="11">
        <f t="shared" si="22"/>
        <v>0.92123533636581278</v>
      </c>
      <c r="BA193">
        <f t="shared" si="23"/>
        <v>0</v>
      </c>
      <c r="BB193">
        <f t="shared" si="24"/>
        <v>0</v>
      </c>
      <c r="BC193">
        <f t="shared" si="25"/>
        <v>0</v>
      </c>
      <c r="BD193">
        <f t="shared" si="26"/>
        <v>0</v>
      </c>
      <c r="BE193">
        <f t="shared" si="27"/>
        <v>0</v>
      </c>
      <c r="BF193">
        <f t="shared" si="28"/>
        <v>0</v>
      </c>
      <c r="BJ193" t="str">
        <f t="shared" si="29"/>
        <v/>
      </c>
      <c r="BK193">
        <f>VLOOKUP(B193,Kraftvärmeprod!$B$1:$BH$549,MATCH($BA$1,Kraftvärmeprod!$B$1:$CC$1,0),FALSE)</f>
        <v>0</v>
      </c>
    </row>
    <row r="194" spans="1:63" ht="15" customHeight="1">
      <c r="A194" s="2" t="s">
        <v>294</v>
      </c>
      <c r="B194" s="2" t="s">
        <v>303</v>
      </c>
      <c r="C194">
        <v>2020</v>
      </c>
      <c r="D194">
        <v>10.141</v>
      </c>
      <c r="E194">
        <v>7.4189999999999996</v>
      </c>
      <c r="F194" t="s">
        <v>21</v>
      </c>
      <c r="G194">
        <v>0.13900000000000001</v>
      </c>
      <c r="H194" t="s">
        <v>21</v>
      </c>
      <c r="I194" t="s">
        <v>21</v>
      </c>
      <c r="J194" t="s">
        <v>21</v>
      </c>
      <c r="K194" t="s">
        <v>21</v>
      </c>
      <c r="L194" t="s">
        <v>21</v>
      </c>
      <c r="M194" t="s">
        <v>22</v>
      </c>
      <c r="N194" t="s">
        <v>21</v>
      </c>
      <c r="O194" t="s">
        <v>21</v>
      </c>
      <c r="P194" t="s">
        <v>21</v>
      </c>
      <c r="Q194" t="s">
        <v>21</v>
      </c>
      <c r="R194" t="s">
        <v>21</v>
      </c>
      <c r="S194" t="s">
        <v>21</v>
      </c>
      <c r="T194" t="s">
        <v>21</v>
      </c>
      <c r="U194">
        <v>7.28</v>
      </c>
      <c r="V194" t="s">
        <v>21</v>
      </c>
      <c r="W194" t="s">
        <v>21</v>
      </c>
      <c r="X194" t="s">
        <v>21</v>
      </c>
      <c r="Y194" t="s">
        <v>21</v>
      </c>
      <c r="Z194" t="s">
        <v>21</v>
      </c>
      <c r="AA194" t="s">
        <v>21</v>
      </c>
      <c r="AB194" t="s">
        <v>21</v>
      </c>
      <c r="AC194" t="s">
        <v>21</v>
      </c>
      <c r="AD194" t="s">
        <v>21</v>
      </c>
      <c r="AE194" t="s">
        <v>21</v>
      </c>
      <c r="AF194" t="s">
        <v>21</v>
      </c>
      <c r="AG194" t="s">
        <v>21</v>
      </c>
      <c r="AH194" t="s">
        <v>21</v>
      </c>
      <c r="AI194" t="s">
        <v>21</v>
      </c>
      <c r="AJ194" t="s">
        <v>21</v>
      </c>
      <c r="AK194" t="s">
        <v>21</v>
      </c>
      <c r="AL194" t="s">
        <v>21</v>
      </c>
      <c r="AM194" t="s">
        <v>21</v>
      </c>
      <c r="AN194" t="s">
        <v>22</v>
      </c>
      <c r="AO194" t="s">
        <v>21</v>
      </c>
      <c r="AP194" t="s">
        <v>21</v>
      </c>
      <c r="AQ194" t="s">
        <v>21</v>
      </c>
      <c r="AR194" t="s">
        <v>21</v>
      </c>
      <c r="AV194">
        <f t="shared" si="20"/>
        <v>7.4190000000000005</v>
      </c>
      <c r="AW194">
        <f t="shared" si="21"/>
        <v>10.141</v>
      </c>
      <c r="AX194" s="11">
        <f t="shared" si="22"/>
        <v>1.3668958080603855</v>
      </c>
      <c r="BA194">
        <f t="shared" si="23"/>
        <v>0</v>
      </c>
      <c r="BB194">
        <f t="shared" si="24"/>
        <v>0</v>
      </c>
      <c r="BC194">
        <f t="shared" si="25"/>
        <v>0</v>
      </c>
      <c r="BD194">
        <f t="shared" si="26"/>
        <v>0</v>
      </c>
      <c r="BE194">
        <f t="shared" si="27"/>
        <v>0</v>
      </c>
      <c r="BF194">
        <f t="shared" si="28"/>
        <v>0</v>
      </c>
      <c r="BJ194" t="str">
        <f t="shared" si="29"/>
        <v/>
      </c>
      <c r="BK194">
        <f>VLOOKUP(B194,Kraftvärmeprod!$B$1:$BH$549,MATCH($BA$1,Kraftvärmeprod!$B$1:$CC$1,0),FALSE)</f>
        <v>0</v>
      </c>
    </row>
    <row r="195" spans="1:63" ht="15" customHeight="1">
      <c r="A195" s="2" t="s">
        <v>294</v>
      </c>
      <c r="B195" s="2" t="s">
        <v>304</v>
      </c>
      <c r="C195">
        <v>2020</v>
      </c>
      <c r="D195">
        <v>57.881999999999998</v>
      </c>
      <c r="E195">
        <v>65.039000000000001</v>
      </c>
      <c r="F195" t="s">
        <v>21</v>
      </c>
      <c r="G195">
        <v>0.107</v>
      </c>
      <c r="H195" t="s">
        <v>21</v>
      </c>
      <c r="I195" t="s">
        <v>21</v>
      </c>
      <c r="J195" t="s">
        <v>21</v>
      </c>
      <c r="K195" t="s">
        <v>21</v>
      </c>
      <c r="L195" t="s">
        <v>21</v>
      </c>
      <c r="M195" t="s">
        <v>22</v>
      </c>
      <c r="N195" t="s">
        <v>21</v>
      </c>
      <c r="O195" t="s">
        <v>21</v>
      </c>
      <c r="P195" t="s">
        <v>21</v>
      </c>
      <c r="Q195">
        <v>53.317</v>
      </c>
      <c r="R195" t="s">
        <v>21</v>
      </c>
      <c r="S195" t="s">
        <v>21</v>
      </c>
      <c r="T195" t="s">
        <v>21</v>
      </c>
      <c r="U195" t="s">
        <v>21</v>
      </c>
      <c r="V195">
        <v>11.615</v>
      </c>
      <c r="W195" t="s">
        <v>21</v>
      </c>
      <c r="X195" t="s">
        <v>21</v>
      </c>
      <c r="Y195" t="s">
        <v>21</v>
      </c>
      <c r="Z195" t="s">
        <v>21</v>
      </c>
      <c r="AA195" t="s">
        <v>21</v>
      </c>
      <c r="AB195" t="s">
        <v>21</v>
      </c>
      <c r="AC195" t="s">
        <v>21</v>
      </c>
      <c r="AD195" t="s">
        <v>21</v>
      </c>
      <c r="AE195" t="s">
        <v>21</v>
      </c>
      <c r="AF195" t="s">
        <v>21</v>
      </c>
      <c r="AG195" t="s">
        <v>21</v>
      </c>
      <c r="AH195" t="s">
        <v>21</v>
      </c>
      <c r="AI195" t="s">
        <v>21</v>
      </c>
      <c r="AJ195" t="s">
        <v>21</v>
      </c>
      <c r="AK195" t="s">
        <v>21</v>
      </c>
      <c r="AL195" t="s">
        <v>21</v>
      </c>
      <c r="AM195" t="s">
        <v>21</v>
      </c>
      <c r="AN195" t="s">
        <v>22</v>
      </c>
      <c r="AO195" t="s">
        <v>21</v>
      </c>
      <c r="AP195" t="s">
        <v>21</v>
      </c>
      <c r="AQ195" t="s">
        <v>21</v>
      </c>
      <c r="AR195" t="s">
        <v>21</v>
      </c>
      <c r="AV195">
        <f t="shared" ref="AV195:AV258" si="30">SUMPRODUCT(F195:AC195)+SUMPRODUCT(AG195:AI195)+IFERROR(AL195/1,0)</f>
        <v>65.039000000000001</v>
      </c>
      <c r="AW195">
        <f t="shared" ref="AW195:AW258" si="31">IFERROR(D195/1,0)</f>
        <v>57.881999999999998</v>
      </c>
      <c r="AX195" s="11">
        <f t="shared" ref="AX195:AX258" si="32">IFERROR(AW195/AV195,"")</f>
        <v>0.88995833269269198</v>
      </c>
      <c r="BA195">
        <f t="shared" ref="BA195:BA258" si="33">IFERROR(AH195/1,0)</f>
        <v>0</v>
      </c>
      <c r="BB195">
        <f t="shared" ref="BB195:BB258" si="34">IFERROR(AO195/100,0)*$BA195</f>
        <v>0</v>
      </c>
      <c r="BC195">
        <f t="shared" ref="BC195:BC258" si="35">IFERROR(AP195/100,0)*$BA195</f>
        <v>0</v>
      </c>
      <c r="BD195">
        <f t="shared" ref="BD195:BD258" si="36">IFERROR(AQ195/100,0)*$BA195</f>
        <v>0</v>
      </c>
      <c r="BE195">
        <f t="shared" ref="BE195:BE258" si="37">IFERROR(AR195/100,0)*$BA195</f>
        <v>0</v>
      </c>
      <c r="BF195">
        <f t="shared" ref="BF195:BF258" si="38">MAX(BA195-SUM(BB195:BE195),0)</f>
        <v>0</v>
      </c>
      <c r="BJ195" t="str">
        <f t="shared" ref="BJ195:BJ258" si="39">IF(AND((IFERROR(AO195/1,0)+IFERROR(AP195/1,0)+IFERROR(AQ195/1,0)+IFERROR(AR195/1,0))&gt;0,OR(TYPE(AH195)&lt;&gt;1,AH195=0)),"ja","")</f>
        <v/>
      </c>
      <c r="BK195">
        <f>VLOOKUP(B195,Kraftvärmeprod!$B$1:$BH$549,MATCH($BA$1,Kraftvärmeprod!$B$1:$CC$1,0),FALSE)</f>
        <v>0</v>
      </c>
    </row>
    <row r="196" spans="1:63" ht="15" customHeight="1">
      <c r="A196" s="2" t="s">
        <v>294</v>
      </c>
      <c r="B196" s="2" t="s">
        <v>306</v>
      </c>
      <c r="C196">
        <v>2020</v>
      </c>
      <c r="D196">
        <v>12.792999999999999</v>
      </c>
      <c r="E196">
        <v>15.208</v>
      </c>
      <c r="F196" t="s">
        <v>21</v>
      </c>
      <c r="G196">
        <v>2.4E-2</v>
      </c>
      <c r="H196" t="s">
        <v>21</v>
      </c>
      <c r="I196" t="s">
        <v>21</v>
      </c>
      <c r="J196" t="s">
        <v>21</v>
      </c>
      <c r="K196" t="s">
        <v>21</v>
      </c>
      <c r="L196" t="s">
        <v>21</v>
      </c>
      <c r="M196" t="s">
        <v>22</v>
      </c>
      <c r="N196" t="s">
        <v>21</v>
      </c>
      <c r="O196" t="s">
        <v>21</v>
      </c>
      <c r="P196">
        <v>3.2949999999999999</v>
      </c>
      <c r="Q196" t="s">
        <v>21</v>
      </c>
      <c r="R196" t="s">
        <v>21</v>
      </c>
      <c r="S196" t="s">
        <v>21</v>
      </c>
      <c r="T196" t="s">
        <v>21</v>
      </c>
      <c r="U196" t="s">
        <v>21</v>
      </c>
      <c r="V196">
        <v>11.888999999999999</v>
      </c>
      <c r="W196" t="s">
        <v>21</v>
      </c>
      <c r="X196" t="s">
        <v>21</v>
      </c>
      <c r="Y196" t="s">
        <v>21</v>
      </c>
      <c r="Z196" t="s">
        <v>21</v>
      </c>
      <c r="AA196" t="s">
        <v>21</v>
      </c>
      <c r="AB196" t="s">
        <v>21</v>
      </c>
      <c r="AC196" t="s">
        <v>21</v>
      </c>
      <c r="AD196" t="s">
        <v>21</v>
      </c>
      <c r="AE196" t="s">
        <v>21</v>
      </c>
      <c r="AF196" t="s">
        <v>21</v>
      </c>
      <c r="AG196" t="s">
        <v>21</v>
      </c>
      <c r="AH196" t="s">
        <v>21</v>
      </c>
      <c r="AI196" t="s">
        <v>21</v>
      </c>
      <c r="AJ196" t="s">
        <v>21</v>
      </c>
      <c r="AK196" t="s">
        <v>21</v>
      </c>
      <c r="AL196" t="s">
        <v>21</v>
      </c>
      <c r="AM196" t="s">
        <v>21</v>
      </c>
      <c r="AN196" t="s">
        <v>22</v>
      </c>
      <c r="AO196" t="s">
        <v>21</v>
      </c>
      <c r="AP196" t="s">
        <v>21</v>
      </c>
      <c r="AQ196" t="s">
        <v>21</v>
      </c>
      <c r="AR196" t="s">
        <v>21</v>
      </c>
      <c r="AV196">
        <f t="shared" si="30"/>
        <v>15.207999999999998</v>
      </c>
      <c r="AW196">
        <f t="shared" si="31"/>
        <v>12.792999999999999</v>
      </c>
      <c r="AX196" s="11">
        <f t="shared" si="32"/>
        <v>0.84120199894792214</v>
      </c>
      <c r="BA196">
        <f t="shared" si="33"/>
        <v>0</v>
      </c>
      <c r="BB196">
        <f t="shared" si="34"/>
        <v>0</v>
      </c>
      <c r="BC196">
        <f t="shared" si="35"/>
        <v>0</v>
      </c>
      <c r="BD196">
        <f t="shared" si="36"/>
        <v>0</v>
      </c>
      <c r="BE196">
        <f t="shared" si="37"/>
        <v>0</v>
      </c>
      <c r="BF196">
        <f t="shared" si="38"/>
        <v>0</v>
      </c>
      <c r="BJ196" t="str">
        <f t="shared" si="39"/>
        <v/>
      </c>
      <c r="BK196">
        <f>VLOOKUP(B196,Kraftvärmeprod!$B$1:$BH$549,MATCH($BA$1,Kraftvärmeprod!$B$1:$CC$1,0),FALSE)</f>
        <v>0</v>
      </c>
    </row>
    <row r="197" spans="1:63" ht="15" customHeight="1">
      <c r="A197" s="2" t="s">
        <v>294</v>
      </c>
      <c r="B197" s="2" t="s">
        <v>307</v>
      </c>
      <c r="C197">
        <v>2020</v>
      </c>
      <c r="D197">
        <v>9.6129999999999995</v>
      </c>
      <c r="E197">
        <v>10.374000000000001</v>
      </c>
      <c r="F197" t="s">
        <v>21</v>
      </c>
      <c r="G197">
        <v>0.252</v>
      </c>
      <c r="H197" t="s">
        <v>21</v>
      </c>
      <c r="I197" t="s">
        <v>21</v>
      </c>
      <c r="J197" t="s">
        <v>21</v>
      </c>
      <c r="K197" t="s">
        <v>21</v>
      </c>
      <c r="L197" t="s">
        <v>21</v>
      </c>
      <c r="M197" t="s">
        <v>22</v>
      </c>
      <c r="N197" t="s">
        <v>21</v>
      </c>
      <c r="O197" t="s">
        <v>21</v>
      </c>
      <c r="P197" t="s">
        <v>21</v>
      </c>
      <c r="Q197" t="s">
        <v>21</v>
      </c>
      <c r="R197" t="s">
        <v>21</v>
      </c>
      <c r="S197" t="s">
        <v>21</v>
      </c>
      <c r="T197" t="s">
        <v>21</v>
      </c>
      <c r="U197">
        <v>10.122</v>
      </c>
      <c r="V197" t="s">
        <v>21</v>
      </c>
      <c r="W197" t="s">
        <v>21</v>
      </c>
      <c r="X197" t="s">
        <v>21</v>
      </c>
      <c r="Y197" t="s">
        <v>21</v>
      </c>
      <c r="Z197" t="s">
        <v>21</v>
      </c>
      <c r="AA197" t="s">
        <v>21</v>
      </c>
      <c r="AB197" t="s">
        <v>21</v>
      </c>
      <c r="AC197" t="s">
        <v>21</v>
      </c>
      <c r="AD197" t="s">
        <v>21</v>
      </c>
      <c r="AE197" t="s">
        <v>21</v>
      </c>
      <c r="AF197" t="s">
        <v>21</v>
      </c>
      <c r="AG197" t="s">
        <v>21</v>
      </c>
      <c r="AH197" t="s">
        <v>21</v>
      </c>
      <c r="AI197" t="s">
        <v>21</v>
      </c>
      <c r="AJ197" t="s">
        <v>21</v>
      </c>
      <c r="AK197" t="s">
        <v>21</v>
      </c>
      <c r="AL197" t="s">
        <v>21</v>
      </c>
      <c r="AM197" t="s">
        <v>21</v>
      </c>
      <c r="AN197" t="s">
        <v>22</v>
      </c>
      <c r="AO197" t="s">
        <v>21</v>
      </c>
      <c r="AP197" t="s">
        <v>21</v>
      </c>
      <c r="AQ197" t="s">
        <v>21</v>
      </c>
      <c r="AR197" t="s">
        <v>21</v>
      </c>
      <c r="AV197">
        <f t="shared" si="30"/>
        <v>10.374000000000001</v>
      </c>
      <c r="AW197">
        <f t="shared" si="31"/>
        <v>9.6129999999999995</v>
      </c>
      <c r="AX197" s="11">
        <f t="shared" si="32"/>
        <v>0.92664353190668969</v>
      </c>
      <c r="BA197">
        <f t="shared" si="33"/>
        <v>0</v>
      </c>
      <c r="BB197">
        <f t="shared" si="34"/>
        <v>0</v>
      </c>
      <c r="BC197">
        <f t="shared" si="35"/>
        <v>0</v>
      </c>
      <c r="BD197">
        <f t="shared" si="36"/>
        <v>0</v>
      </c>
      <c r="BE197">
        <f t="shared" si="37"/>
        <v>0</v>
      </c>
      <c r="BF197">
        <f t="shared" si="38"/>
        <v>0</v>
      </c>
      <c r="BJ197" t="str">
        <f t="shared" si="39"/>
        <v/>
      </c>
      <c r="BK197">
        <f>VLOOKUP(B197,Kraftvärmeprod!$B$1:$BH$549,MATCH($BA$1,Kraftvärmeprod!$B$1:$CC$1,0),FALSE)</f>
        <v>0</v>
      </c>
    </row>
    <row r="198" spans="1:63" ht="15" customHeight="1">
      <c r="A198" s="2" t="s">
        <v>294</v>
      </c>
      <c r="B198" s="2" t="s">
        <v>308</v>
      </c>
      <c r="C198">
        <v>2020</v>
      </c>
      <c r="D198">
        <v>16.446999999999999</v>
      </c>
      <c r="E198">
        <v>3.7389999999999999</v>
      </c>
      <c r="F198" t="s">
        <v>21</v>
      </c>
      <c r="G198" t="s">
        <v>21</v>
      </c>
      <c r="H198" t="s">
        <v>21</v>
      </c>
      <c r="I198" t="s">
        <v>21</v>
      </c>
      <c r="J198" t="s">
        <v>21</v>
      </c>
      <c r="K198" t="s">
        <v>21</v>
      </c>
      <c r="L198" t="s">
        <v>21</v>
      </c>
      <c r="M198" t="s">
        <v>22</v>
      </c>
      <c r="N198" t="s">
        <v>21</v>
      </c>
      <c r="O198" t="s">
        <v>21</v>
      </c>
      <c r="P198" t="s">
        <v>21</v>
      </c>
      <c r="Q198" t="s">
        <v>21</v>
      </c>
      <c r="R198" t="s">
        <v>21</v>
      </c>
      <c r="S198" t="s">
        <v>21</v>
      </c>
      <c r="T198" t="s">
        <v>21</v>
      </c>
      <c r="U198">
        <v>3.7389999999999999</v>
      </c>
      <c r="V198" t="s">
        <v>21</v>
      </c>
      <c r="W198" t="s">
        <v>21</v>
      </c>
      <c r="X198" t="s">
        <v>21</v>
      </c>
      <c r="Y198" t="s">
        <v>21</v>
      </c>
      <c r="Z198" t="s">
        <v>21</v>
      </c>
      <c r="AA198" t="s">
        <v>21</v>
      </c>
      <c r="AB198" t="s">
        <v>21</v>
      </c>
      <c r="AC198" t="s">
        <v>21</v>
      </c>
      <c r="AD198" t="s">
        <v>21</v>
      </c>
      <c r="AE198" t="s">
        <v>21</v>
      </c>
      <c r="AF198" t="s">
        <v>21</v>
      </c>
      <c r="AG198" t="s">
        <v>21</v>
      </c>
      <c r="AH198" t="s">
        <v>21</v>
      </c>
      <c r="AI198" t="s">
        <v>21</v>
      </c>
      <c r="AJ198" t="s">
        <v>21</v>
      </c>
      <c r="AK198" t="s">
        <v>21</v>
      </c>
      <c r="AL198" t="s">
        <v>21</v>
      </c>
      <c r="AM198" t="s">
        <v>21</v>
      </c>
      <c r="AN198" t="s">
        <v>22</v>
      </c>
      <c r="AO198" t="s">
        <v>21</v>
      </c>
      <c r="AP198" t="s">
        <v>21</v>
      </c>
      <c r="AQ198" t="s">
        <v>21</v>
      </c>
      <c r="AR198" t="s">
        <v>21</v>
      </c>
      <c r="AV198">
        <f t="shared" si="30"/>
        <v>3.7389999999999999</v>
      </c>
      <c r="AW198">
        <f t="shared" si="31"/>
        <v>16.446999999999999</v>
      </c>
      <c r="AX198" s="11">
        <f t="shared" si="32"/>
        <v>4.3987697245252741</v>
      </c>
      <c r="BA198">
        <f t="shared" si="33"/>
        <v>0</v>
      </c>
      <c r="BB198">
        <f t="shared" si="34"/>
        <v>0</v>
      </c>
      <c r="BC198">
        <f t="shared" si="35"/>
        <v>0</v>
      </c>
      <c r="BD198">
        <f t="shared" si="36"/>
        <v>0</v>
      </c>
      <c r="BE198">
        <f t="shared" si="37"/>
        <v>0</v>
      </c>
      <c r="BF198">
        <f t="shared" si="38"/>
        <v>0</v>
      </c>
      <c r="BJ198" t="str">
        <f t="shared" si="39"/>
        <v/>
      </c>
      <c r="BK198">
        <f>VLOOKUP(B198,Kraftvärmeprod!$B$1:$BH$549,MATCH($BA$1,Kraftvärmeprod!$B$1:$CC$1,0),FALSE)</f>
        <v>0</v>
      </c>
    </row>
    <row r="199" spans="1:63" ht="15" customHeight="1">
      <c r="A199" s="2" t="s">
        <v>294</v>
      </c>
      <c r="B199" s="2" t="s">
        <v>309</v>
      </c>
      <c r="C199">
        <v>2020</v>
      </c>
      <c r="D199">
        <v>40.92</v>
      </c>
      <c r="E199">
        <v>40.92</v>
      </c>
      <c r="F199" t="s">
        <v>21</v>
      </c>
      <c r="G199">
        <v>0.90500000000000003</v>
      </c>
      <c r="H199" t="s">
        <v>21</v>
      </c>
      <c r="I199" t="s">
        <v>21</v>
      </c>
      <c r="J199" t="s">
        <v>21</v>
      </c>
      <c r="K199" t="s">
        <v>21</v>
      </c>
      <c r="L199" t="s">
        <v>21</v>
      </c>
      <c r="M199" t="s">
        <v>22</v>
      </c>
      <c r="N199" t="s">
        <v>21</v>
      </c>
      <c r="O199" t="s">
        <v>21</v>
      </c>
      <c r="P199">
        <v>40.015000000000001</v>
      </c>
      <c r="Q199" t="s">
        <v>21</v>
      </c>
      <c r="R199" t="s">
        <v>21</v>
      </c>
      <c r="S199" t="s">
        <v>21</v>
      </c>
      <c r="T199" t="s">
        <v>21</v>
      </c>
      <c r="U199" t="s">
        <v>21</v>
      </c>
      <c r="V199" t="s">
        <v>21</v>
      </c>
      <c r="W199" t="s">
        <v>21</v>
      </c>
      <c r="X199" t="s">
        <v>21</v>
      </c>
      <c r="Y199" t="s">
        <v>21</v>
      </c>
      <c r="Z199" t="s">
        <v>21</v>
      </c>
      <c r="AA199" t="s">
        <v>21</v>
      </c>
      <c r="AB199" t="s">
        <v>21</v>
      </c>
      <c r="AC199" t="s">
        <v>21</v>
      </c>
      <c r="AD199" t="s">
        <v>21</v>
      </c>
      <c r="AE199" t="s">
        <v>21</v>
      </c>
      <c r="AF199" t="s">
        <v>21</v>
      </c>
      <c r="AG199" t="s">
        <v>21</v>
      </c>
      <c r="AH199" t="s">
        <v>21</v>
      </c>
      <c r="AI199" t="s">
        <v>21</v>
      </c>
      <c r="AJ199" t="s">
        <v>21</v>
      </c>
      <c r="AK199" t="s">
        <v>21</v>
      </c>
      <c r="AL199" t="s">
        <v>21</v>
      </c>
      <c r="AM199" t="s">
        <v>21</v>
      </c>
      <c r="AN199" t="s">
        <v>22</v>
      </c>
      <c r="AO199">
        <v>100</v>
      </c>
      <c r="AP199" t="s">
        <v>21</v>
      </c>
      <c r="AQ199" t="s">
        <v>21</v>
      </c>
      <c r="AR199" t="s">
        <v>21</v>
      </c>
      <c r="AV199">
        <f t="shared" si="30"/>
        <v>40.92</v>
      </c>
      <c r="AW199">
        <f t="shared" si="31"/>
        <v>40.92</v>
      </c>
      <c r="AX199" s="11">
        <f t="shared" si="32"/>
        <v>1</v>
      </c>
      <c r="BA199">
        <f t="shared" si="33"/>
        <v>0</v>
      </c>
      <c r="BB199">
        <f t="shared" si="34"/>
        <v>0</v>
      </c>
      <c r="BC199">
        <f t="shared" si="35"/>
        <v>0</v>
      </c>
      <c r="BD199">
        <f t="shared" si="36"/>
        <v>0</v>
      </c>
      <c r="BE199">
        <f t="shared" si="37"/>
        <v>0</v>
      </c>
      <c r="BF199">
        <f t="shared" si="38"/>
        <v>0</v>
      </c>
      <c r="BJ199" t="str">
        <f t="shared" si="39"/>
        <v>ja</v>
      </c>
      <c r="BK199">
        <f>VLOOKUP(B199,Kraftvärmeprod!$B$1:$BH$549,MATCH($BA$1,Kraftvärmeprod!$B$1:$CC$1,0),FALSE)</f>
        <v>0</v>
      </c>
    </row>
    <row r="200" spans="1:63" ht="15" customHeight="1">
      <c r="A200" s="2" t="s">
        <v>294</v>
      </c>
      <c r="B200" s="2" t="s">
        <v>310</v>
      </c>
      <c r="C200">
        <v>2020</v>
      </c>
      <c r="D200">
        <v>8.0329999999999995</v>
      </c>
      <c r="E200">
        <v>9.1470000000000002</v>
      </c>
      <c r="F200" t="s">
        <v>21</v>
      </c>
      <c r="G200">
        <v>0.129</v>
      </c>
      <c r="H200" t="s">
        <v>21</v>
      </c>
      <c r="I200" t="s">
        <v>21</v>
      </c>
      <c r="J200" t="s">
        <v>21</v>
      </c>
      <c r="K200" t="s">
        <v>21</v>
      </c>
      <c r="L200" t="s">
        <v>21</v>
      </c>
      <c r="M200" t="s">
        <v>22</v>
      </c>
      <c r="N200" t="s">
        <v>21</v>
      </c>
      <c r="O200" t="s">
        <v>21</v>
      </c>
      <c r="P200">
        <v>9.0180000000000007</v>
      </c>
      <c r="Q200" t="s">
        <v>21</v>
      </c>
      <c r="R200" t="s">
        <v>21</v>
      </c>
      <c r="S200" t="s">
        <v>21</v>
      </c>
      <c r="T200" t="s">
        <v>21</v>
      </c>
      <c r="U200" t="s">
        <v>21</v>
      </c>
      <c r="V200" t="s">
        <v>21</v>
      </c>
      <c r="W200" t="s">
        <v>21</v>
      </c>
      <c r="X200" t="s">
        <v>21</v>
      </c>
      <c r="Y200" t="s">
        <v>21</v>
      </c>
      <c r="Z200" t="s">
        <v>21</v>
      </c>
      <c r="AA200" t="s">
        <v>21</v>
      </c>
      <c r="AB200" t="s">
        <v>21</v>
      </c>
      <c r="AC200" t="s">
        <v>21</v>
      </c>
      <c r="AD200" t="s">
        <v>21</v>
      </c>
      <c r="AE200" t="s">
        <v>21</v>
      </c>
      <c r="AF200" t="s">
        <v>21</v>
      </c>
      <c r="AG200" t="s">
        <v>21</v>
      </c>
      <c r="AH200" t="s">
        <v>21</v>
      </c>
      <c r="AI200" t="s">
        <v>21</v>
      </c>
      <c r="AJ200" t="s">
        <v>21</v>
      </c>
      <c r="AK200" t="s">
        <v>21</v>
      </c>
      <c r="AL200" t="s">
        <v>21</v>
      </c>
      <c r="AM200" t="s">
        <v>21</v>
      </c>
      <c r="AN200" t="s">
        <v>22</v>
      </c>
      <c r="AO200" t="s">
        <v>21</v>
      </c>
      <c r="AP200" t="s">
        <v>21</v>
      </c>
      <c r="AQ200" t="s">
        <v>21</v>
      </c>
      <c r="AR200" t="s">
        <v>21</v>
      </c>
      <c r="AV200">
        <f t="shared" si="30"/>
        <v>9.1470000000000002</v>
      </c>
      <c r="AW200">
        <f t="shared" si="31"/>
        <v>8.0329999999999995</v>
      </c>
      <c r="AX200" s="11">
        <f t="shared" si="32"/>
        <v>0.8782114354433147</v>
      </c>
      <c r="BA200">
        <f t="shared" si="33"/>
        <v>0</v>
      </c>
      <c r="BB200">
        <f t="shared" si="34"/>
        <v>0</v>
      </c>
      <c r="BC200">
        <f t="shared" si="35"/>
        <v>0</v>
      </c>
      <c r="BD200">
        <f t="shared" si="36"/>
        <v>0</v>
      </c>
      <c r="BE200">
        <f t="shared" si="37"/>
        <v>0</v>
      </c>
      <c r="BF200">
        <f t="shared" si="38"/>
        <v>0</v>
      </c>
      <c r="BJ200" t="str">
        <f t="shared" si="39"/>
        <v/>
      </c>
      <c r="BK200">
        <f>VLOOKUP(B200,Kraftvärmeprod!$B$1:$BH$549,MATCH($BA$1,Kraftvärmeprod!$B$1:$CC$1,0),FALSE)</f>
        <v>0</v>
      </c>
    </row>
    <row r="201" spans="1:63" ht="15" customHeight="1">
      <c r="A201" s="2" t="s">
        <v>294</v>
      </c>
      <c r="B201" s="2" t="s">
        <v>311</v>
      </c>
      <c r="C201">
        <v>2020</v>
      </c>
      <c r="D201">
        <v>8.31</v>
      </c>
      <c r="E201">
        <v>9.2690000000000001</v>
      </c>
      <c r="F201" t="s">
        <v>21</v>
      </c>
      <c r="G201">
        <v>0.11899999999999999</v>
      </c>
      <c r="H201" t="s">
        <v>21</v>
      </c>
      <c r="I201" t="s">
        <v>21</v>
      </c>
      <c r="J201" t="s">
        <v>21</v>
      </c>
      <c r="K201" t="s">
        <v>21</v>
      </c>
      <c r="L201" t="s">
        <v>21</v>
      </c>
      <c r="M201" t="s">
        <v>22</v>
      </c>
      <c r="N201" t="s">
        <v>21</v>
      </c>
      <c r="O201" t="s">
        <v>21</v>
      </c>
      <c r="P201" t="s">
        <v>21</v>
      </c>
      <c r="Q201" t="s">
        <v>21</v>
      </c>
      <c r="R201" t="s">
        <v>21</v>
      </c>
      <c r="S201" t="s">
        <v>21</v>
      </c>
      <c r="T201" t="s">
        <v>21</v>
      </c>
      <c r="U201">
        <v>9.15</v>
      </c>
      <c r="V201" t="s">
        <v>21</v>
      </c>
      <c r="W201" t="s">
        <v>21</v>
      </c>
      <c r="X201" t="s">
        <v>21</v>
      </c>
      <c r="Y201" t="s">
        <v>21</v>
      </c>
      <c r="Z201" t="s">
        <v>21</v>
      </c>
      <c r="AA201" t="s">
        <v>21</v>
      </c>
      <c r="AB201" t="s">
        <v>21</v>
      </c>
      <c r="AC201" t="s">
        <v>21</v>
      </c>
      <c r="AD201" t="s">
        <v>21</v>
      </c>
      <c r="AE201" t="s">
        <v>21</v>
      </c>
      <c r="AF201" t="s">
        <v>21</v>
      </c>
      <c r="AG201" t="s">
        <v>21</v>
      </c>
      <c r="AH201" t="s">
        <v>21</v>
      </c>
      <c r="AI201" t="s">
        <v>21</v>
      </c>
      <c r="AJ201" t="s">
        <v>21</v>
      </c>
      <c r="AK201" t="s">
        <v>21</v>
      </c>
      <c r="AL201" t="s">
        <v>21</v>
      </c>
      <c r="AM201" t="s">
        <v>21</v>
      </c>
      <c r="AN201" t="s">
        <v>22</v>
      </c>
      <c r="AO201" t="s">
        <v>21</v>
      </c>
      <c r="AP201" t="s">
        <v>21</v>
      </c>
      <c r="AQ201" t="s">
        <v>21</v>
      </c>
      <c r="AR201" t="s">
        <v>21</v>
      </c>
      <c r="AV201">
        <f t="shared" si="30"/>
        <v>9.2690000000000001</v>
      </c>
      <c r="AW201">
        <f t="shared" si="31"/>
        <v>8.31</v>
      </c>
      <c r="AX201" s="11">
        <f t="shared" si="32"/>
        <v>0.89653684324091065</v>
      </c>
      <c r="BA201">
        <f t="shared" si="33"/>
        <v>0</v>
      </c>
      <c r="BB201">
        <f t="shared" si="34"/>
        <v>0</v>
      </c>
      <c r="BC201">
        <f t="shared" si="35"/>
        <v>0</v>
      </c>
      <c r="BD201">
        <f t="shared" si="36"/>
        <v>0</v>
      </c>
      <c r="BE201">
        <f t="shared" si="37"/>
        <v>0</v>
      </c>
      <c r="BF201">
        <f t="shared" si="38"/>
        <v>0</v>
      </c>
      <c r="BJ201" t="str">
        <f t="shared" si="39"/>
        <v/>
      </c>
      <c r="BK201">
        <f>VLOOKUP(B201,Kraftvärmeprod!$B$1:$BH$549,MATCH($BA$1,Kraftvärmeprod!$B$1:$CC$1,0),FALSE)</f>
        <v>0</v>
      </c>
    </row>
    <row r="202" spans="1:63" ht="15" customHeight="1">
      <c r="A202" s="2" t="s">
        <v>312</v>
      </c>
      <c r="B202" s="2" t="s">
        <v>313</v>
      </c>
      <c r="C202">
        <v>2020</v>
      </c>
      <c r="D202" t="s">
        <v>21</v>
      </c>
      <c r="E202" t="s">
        <v>21</v>
      </c>
      <c r="F202" t="s">
        <v>21</v>
      </c>
      <c r="G202" t="s">
        <v>21</v>
      </c>
      <c r="H202" t="s">
        <v>21</v>
      </c>
      <c r="I202" t="s">
        <v>21</v>
      </c>
      <c r="J202" t="s">
        <v>21</v>
      </c>
      <c r="K202" t="s">
        <v>21</v>
      </c>
      <c r="L202" t="s">
        <v>21</v>
      </c>
      <c r="M202" t="s">
        <v>22</v>
      </c>
      <c r="N202" t="s">
        <v>21</v>
      </c>
      <c r="O202" t="s">
        <v>21</v>
      </c>
      <c r="P202" t="s">
        <v>21</v>
      </c>
      <c r="Q202" t="s">
        <v>21</v>
      </c>
      <c r="R202" t="s">
        <v>21</v>
      </c>
      <c r="S202" t="s">
        <v>21</v>
      </c>
      <c r="T202" t="s">
        <v>21</v>
      </c>
      <c r="U202" t="s">
        <v>21</v>
      </c>
      <c r="V202" t="s">
        <v>21</v>
      </c>
      <c r="W202" t="s">
        <v>21</v>
      </c>
      <c r="X202" t="s">
        <v>21</v>
      </c>
      <c r="Y202" t="s">
        <v>21</v>
      </c>
      <c r="Z202" t="s">
        <v>21</v>
      </c>
      <c r="AA202" t="s">
        <v>21</v>
      </c>
      <c r="AB202" t="s">
        <v>21</v>
      </c>
      <c r="AC202" t="s">
        <v>21</v>
      </c>
      <c r="AD202" t="s">
        <v>21</v>
      </c>
      <c r="AE202" t="s">
        <v>21</v>
      </c>
      <c r="AF202" t="s">
        <v>21</v>
      </c>
      <c r="AG202" t="s">
        <v>21</v>
      </c>
      <c r="AH202" t="s">
        <v>21</v>
      </c>
      <c r="AI202" t="s">
        <v>21</v>
      </c>
      <c r="AJ202" t="s">
        <v>21</v>
      </c>
      <c r="AK202" t="s">
        <v>21</v>
      </c>
      <c r="AL202" t="s">
        <v>21</v>
      </c>
      <c r="AM202" t="s">
        <v>21</v>
      </c>
      <c r="AN202" t="s">
        <v>22</v>
      </c>
      <c r="AO202" t="s">
        <v>21</v>
      </c>
      <c r="AP202" t="s">
        <v>21</v>
      </c>
      <c r="AQ202" t="s">
        <v>21</v>
      </c>
      <c r="AR202" t="s">
        <v>21</v>
      </c>
      <c r="AV202">
        <f t="shared" si="30"/>
        <v>0</v>
      </c>
      <c r="AW202">
        <f t="shared" si="31"/>
        <v>0</v>
      </c>
      <c r="AX202" s="11" t="str">
        <f t="shared" si="32"/>
        <v/>
      </c>
      <c r="BA202">
        <f t="shared" si="33"/>
        <v>0</v>
      </c>
      <c r="BB202">
        <f t="shared" si="34"/>
        <v>0</v>
      </c>
      <c r="BC202">
        <f t="shared" si="35"/>
        <v>0</v>
      </c>
      <c r="BD202">
        <f t="shared" si="36"/>
        <v>0</v>
      </c>
      <c r="BE202">
        <f t="shared" si="37"/>
        <v>0</v>
      </c>
      <c r="BF202">
        <f t="shared" si="38"/>
        <v>0</v>
      </c>
      <c r="BJ202" t="str">
        <f t="shared" si="39"/>
        <v/>
      </c>
      <c r="BK202">
        <f>VLOOKUP(B202,Kraftvärmeprod!$B$1:$BH$549,MATCH($BA$1,Kraftvärmeprod!$B$1:$CC$1,0),FALSE)</f>
        <v>0</v>
      </c>
    </row>
    <row r="203" spans="1:63" ht="15" customHeight="1">
      <c r="A203" s="2" t="s">
        <v>312</v>
      </c>
      <c r="B203" s="2" t="s">
        <v>314</v>
      </c>
      <c r="C203">
        <v>2020</v>
      </c>
      <c r="D203">
        <v>52.201999999999998</v>
      </c>
      <c r="E203">
        <v>64.418000000000006</v>
      </c>
      <c r="F203" t="s">
        <v>21</v>
      </c>
      <c r="G203">
        <v>8.2000000000000003E-2</v>
      </c>
      <c r="H203" t="s">
        <v>21</v>
      </c>
      <c r="I203" t="s">
        <v>21</v>
      </c>
      <c r="J203" t="s">
        <v>21</v>
      </c>
      <c r="K203" t="s">
        <v>21</v>
      </c>
      <c r="L203" t="s">
        <v>21</v>
      </c>
      <c r="M203" t="s">
        <v>92</v>
      </c>
      <c r="N203">
        <v>55.475999999999999</v>
      </c>
      <c r="O203" t="s">
        <v>21</v>
      </c>
      <c r="P203" t="s">
        <v>21</v>
      </c>
      <c r="Q203" t="s">
        <v>21</v>
      </c>
      <c r="R203" t="s">
        <v>21</v>
      </c>
      <c r="S203" t="s">
        <v>21</v>
      </c>
      <c r="T203" t="s">
        <v>924</v>
      </c>
      <c r="U203">
        <v>0.98199999999999998</v>
      </c>
      <c r="V203" t="s">
        <v>21</v>
      </c>
      <c r="W203" t="s">
        <v>21</v>
      </c>
      <c r="X203" t="s">
        <v>21</v>
      </c>
      <c r="Y203" t="s">
        <v>21</v>
      </c>
      <c r="Z203" t="s">
        <v>21</v>
      </c>
      <c r="AA203" t="s">
        <v>21</v>
      </c>
      <c r="AB203" t="s">
        <v>21</v>
      </c>
      <c r="AC203" t="s">
        <v>21</v>
      </c>
      <c r="AD203" t="s">
        <v>21</v>
      </c>
      <c r="AE203" t="s">
        <v>21</v>
      </c>
      <c r="AF203" t="s">
        <v>21</v>
      </c>
      <c r="AG203" t="s">
        <v>21</v>
      </c>
      <c r="AH203">
        <v>7.8780000000000001</v>
      </c>
      <c r="AI203" t="s">
        <v>21</v>
      </c>
      <c r="AJ203" t="s">
        <v>21</v>
      </c>
      <c r="AK203" t="s">
        <v>21</v>
      </c>
      <c r="AL203" t="s">
        <v>21</v>
      </c>
      <c r="AM203" t="s">
        <v>21</v>
      </c>
      <c r="AN203" t="s">
        <v>92</v>
      </c>
      <c r="AO203">
        <v>100</v>
      </c>
      <c r="AP203">
        <v>0</v>
      </c>
      <c r="AQ203">
        <v>0</v>
      </c>
      <c r="AR203">
        <v>0</v>
      </c>
      <c r="AV203">
        <f t="shared" si="30"/>
        <v>64.418000000000006</v>
      </c>
      <c r="AW203">
        <f t="shared" si="31"/>
        <v>52.201999999999998</v>
      </c>
      <c r="AX203" s="11">
        <f t="shared" si="32"/>
        <v>0.81036356297929135</v>
      </c>
      <c r="BA203">
        <f t="shared" si="33"/>
        <v>7.8780000000000001</v>
      </c>
      <c r="BB203">
        <f t="shared" si="34"/>
        <v>7.8780000000000001</v>
      </c>
      <c r="BC203">
        <f t="shared" si="35"/>
        <v>0</v>
      </c>
      <c r="BD203">
        <f t="shared" si="36"/>
        <v>0</v>
      </c>
      <c r="BE203">
        <f t="shared" si="37"/>
        <v>0</v>
      </c>
      <c r="BF203">
        <f t="shared" si="38"/>
        <v>0</v>
      </c>
      <c r="BJ203" t="str">
        <f t="shared" si="39"/>
        <v/>
      </c>
      <c r="BK203">
        <f>VLOOKUP(B203,Kraftvärmeprod!$B$1:$BH$549,MATCH($BA$1,Kraftvärmeprod!$B$1:$CC$1,0),FALSE)</f>
        <v>0</v>
      </c>
    </row>
    <row r="204" spans="1:63" ht="15" customHeight="1">
      <c r="A204" s="2" t="s">
        <v>315</v>
      </c>
      <c r="B204" s="2" t="s">
        <v>316</v>
      </c>
      <c r="C204">
        <v>2020</v>
      </c>
      <c r="D204">
        <v>4.3259999999999996</v>
      </c>
      <c r="E204">
        <v>5.093</v>
      </c>
      <c r="F204" t="s">
        <v>21</v>
      </c>
      <c r="G204">
        <v>9.2999999999999999E-2</v>
      </c>
      <c r="H204" t="s">
        <v>21</v>
      </c>
      <c r="I204" t="s">
        <v>21</v>
      </c>
      <c r="J204" t="s">
        <v>21</v>
      </c>
      <c r="K204" t="s">
        <v>21</v>
      </c>
      <c r="L204" t="s">
        <v>21</v>
      </c>
      <c r="M204" t="s">
        <v>92</v>
      </c>
      <c r="N204">
        <v>1.548</v>
      </c>
      <c r="O204" t="s">
        <v>21</v>
      </c>
      <c r="P204">
        <v>3.452</v>
      </c>
      <c r="Q204" t="s">
        <v>21</v>
      </c>
      <c r="R204" t="s">
        <v>21</v>
      </c>
      <c r="S204" t="s">
        <v>21</v>
      </c>
      <c r="T204" t="s">
        <v>924</v>
      </c>
      <c r="U204" t="s">
        <v>21</v>
      </c>
      <c r="V204" t="s">
        <v>21</v>
      </c>
      <c r="W204" t="s">
        <v>21</v>
      </c>
      <c r="X204" t="s">
        <v>21</v>
      </c>
      <c r="Y204" t="s">
        <v>21</v>
      </c>
      <c r="Z204" t="s">
        <v>21</v>
      </c>
      <c r="AA204" t="s">
        <v>21</v>
      </c>
      <c r="AB204" t="s">
        <v>21</v>
      </c>
      <c r="AC204" t="s">
        <v>21</v>
      </c>
      <c r="AD204" t="s">
        <v>21</v>
      </c>
      <c r="AE204" t="s">
        <v>21</v>
      </c>
      <c r="AF204" t="s">
        <v>21</v>
      </c>
      <c r="AG204" t="s">
        <v>21</v>
      </c>
      <c r="AH204" t="s">
        <v>21</v>
      </c>
      <c r="AI204" t="s">
        <v>21</v>
      </c>
      <c r="AJ204" t="s">
        <v>21</v>
      </c>
      <c r="AK204" t="s">
        <v>21</v>
      </c>
      <c r="AL204" t="s">
        <v>21</v>
      </c>
      <c r="AM204" t="s">
        <v>21</v>
      </c>
      <c r="AN204" t="s">
        <v>22</v>
      </c>
      <c r="AO204" t="s">
        <v>21</v>
      </c>
      <c r="AP204" t="s">
        <v>21</v>
      </c>
      <c r="AQ204" t="s">
        <v>21</v>
      </c>
      <c r="AR204" t="s">
        <v>21</v>
      </c>
      <c r="AV204">
        <f t="shared" si="30"/>
        <v>5.093</v>
      </c>
      <c r="AW204">
        <f t="shared" si="31"/>
        <v>4.3259999999999996</v>
      </c>
      <c r="AX204" s="11">
        <f t="shared" si="32"/>
        <v>0.8494011388179854</v>
      </c>
      <c r="BA204">
        <f t="shared" si="33"/>
        <v>0</v>
      </c>
      <c r="BB204">
        <f t="shared" si="34"/>
        <v>0</v>
      </c>
      <c r="BC204">
        <f t="shared" si="35"/>
        <v>0</v>
      </c>
      <c r="BD204">
        <f t="shared" si="36"/>
        <v>0</v>
      </c>
      <c r="BE204">
        <f t="shared" si="37"/>
        <v>0</v>
      </c>
      <c r="BF204">
        <f t="shared" si="38"/>
        <v>0</v>
      </c>
      <c r="BJ204" t="str">
        <f t="shared" si="39"/>
        <v/>
      </c>
      <c r="BK204">
        <f>VLOOKUP(B204,Kraftvärmeprod!$B$1:$BH$549,MATCH($BA$1,Kraftvärmeprod!$B$1:$CC$1,0),FALSE)</f>
        <v>0</v>
      </c>
    </row>
    <row r="205" spans="1:63" ht="15" customHeight="1">
      <c r="A205" s="2" t="s">
        <v>315</v>
      </c>
      <c r="B205" s="2" t="s">
        <v>317</v>
      </c>
      <c r="C205">
        <v>2020</v>
      </c>
      <c r="D205">
        <v>29.422000000000001</v>
      </c>
      <c r="E205">
        <v>47.947000000000003</v>
      </c>
      <c r="F205" t="s">
        <v>21</v>
      </c>
      <c r="G205">
        <v>1.0680000000000001</v>
      </c>
      <c r="H205" t="s">
        <v>21</v>
      </c>
      <c r="I205" t="s">
        <v>21</v>
      </c>
      <c r="J205" t="s">
        <v>21</v>
      </c>
      <c r="K205" t="s">
        <v>21</v>
      </c>
      <c r="L205" t="s">
        <v>21</v>
      </c>
      <c r="M205" t="s">
        <v>92</v>
      </c>
      <c r="N205">
        <v>6.056</v>
      </c>
      <c r="O205">
        <v>8.0980000000000008</v>
      </c>
      <c r="P205">
        <v>28.657</v>
      </c>
      <c r="Q205" t="s">
        <v>21</v>
      </c>
      <c r="R205" t="s">
        <v>21</v>
      </c>
      <c r="S205" t="s">
        <v>21</v>
      </c>
      <c r="T205" t="s">
        <v>924</v>
      </c>
      <c r="U205" t="s">
        <v>21</v>
      </c>
      <c r="V205" t="s">
        <v>21</v>
      </c>
      <c r="W205" t="s">
        <v>21</v>
      </c>
      <c r="X205" t="s">
        <v>21</v>
      </c>
      <c r="Y205" t="s">
        <v>21</v>
      </c>
      <c r="Z205" t="s">
        <v>21</v>
      </c>
      <c r="AA205" t="s">
        <v>21</v>
      </c>
      <c r="AB205" t="s">
        <v>21</v>
      </c>
      <c r="AC205" t="s">
        <v>21</v>
      </c>
      <c r="AD205" t="s">
        <v>21</v>
      </c>
      <c r="AE205" t="s">
        <v>21</v>
      </c>
      <c r="AF205" t="s">
        <v>21</v>
      </c>
      <c r="AG205">
        <v>0</v>
      </c>
      <c r="AH205">
        <v>4.0679999999999996</v>
      </c>
      <c r="AI205" t="s">
        <v>21</v>
      </c>
      <c r="AJ205" t="s">
        <v>21</v>
      </c>
      <c r="AK205" t="s">
        <v>21</v>
      </c>
      <c r="AL205" t="s">
        <v>21</v>
      </c>
      <c r="AM205" t="s">
        <v>21</v>
      </c>
      <c r="AN205" t="s">
        <v>92</v>
      </c>
      <c r="AO205">
        <v>100</v>
      </c>
      <c r="AP205" t="s">
        <v>21</v>
      </c>
      <c r="AQ205" t="s">
        <v>21</v>
      </c>
      <c r="AR205" t="s">
        <v>21</v>
      </c>
      <c r="AV205">
        <f t="shared" si="30"/>
        <v>47.947000000000003</v>
      </c>
      <c r="AW205">
        <f t="shared" si="31"/>
        <v>29.422000000000001</v>
      </c>
      <c r="AX205" s="11">
        <f t="shared" si="32"/>
        <v>0.61363588962813109</v>
      </c>
      <c r="BA205">
        <f t="shared" si="33"/>
        <v>4.0679999999999996</v>
      </c>
      <c r="BB205">
        <f t="shared" si="34"/>
        <v>4.0679999999999996</v>
      </c>
      <c r="BC205">
        <f t="shared" si="35"/>
        <v>0</v>
      </c>
      <c r="BD205">
        <f t="shared" si="36"/>
        <v>0</v>
      </c>
      <c r="BE205">
        <f t="shared" si="37"/>
        <v>0</v>
      </c>
      <c r="BF205">
        <f t="shared" si="38"/>
        <v>0</v>
      </c>
      <c r="BJ205" t="str">
        <f t="shared" si="39"/>
        <v/>
      </c>
      <c r="BK205">
        <f>VLOOKUP(B205,Kraftvärmeprod!$B$1:$BH$549,MATCH($BA$1,Kraftvärmeprod!$B$1:$CC$1,0),FALSE)</f>
        <v>18.087</v>
      </c>
    </row>
    <row r="206" spans="1:63" ht="15" customHeight="1">
      <c r="A206" s="2" t="s">
        <v>318</v>
      </c>
      <c r="B206" s="2" t="s">
        <v>319</v>
      </c>
      <c r="C206">
        <v>2020</v>
      </c>
      <c r="D206" t="s">
        <v>22</v>
      </c>
      <c r="E206" t="s">
        <v>22</v>
      </c>
      <c r="F206" t="s">
        <v>22</v>
      </c>
      <c r="G206" t="s">
        <v>22</v>
      </c>
      <c r="H206" t="s">
        <v>22</v>
      </c>
      <c r="I206" t="s">
        <v>22</v>
      </c>
      <c r="J206" t="s">
        <v>22</v>
      </c>
      <c r="K206" t="s">
        <v>22</v>
      </c>
      <c r="L206" t="s">
        <v>22</v>
      </c>
      <c r="M206" t="s">
        <v>22</v>
      </c>
      <c r="N206" t="s">
        <v>22</v>
      </c>
      <c r="O206" t="s">
        <v>22</v>
      </c>
      <c r="P206" t="s">
        <v>22</v>
      </c>
      <c r="Q206" t="s">
        <v>22</v>
      </c>
      <c r="R206" t="s">
        <v>22</v>
      </c>
      <c r="S206" t="s">
        <v>22</v>
      </c>
      <c r="T206" t="s">
        <v>22</v>
      </c>
      <c r="U206" t="s">
        <v>22</v>
      </c>
      <c r="V206" t="s">
        <v>22</v>
      </c>
      <c r="W206" t="s">
        <v>22</v>
      </c>
      <c r="X206" t="s">
        <v>22</v>
      </c>
      <c r="Y206" t="s">
        <v>22</v>
      </c>
      <c r="Z206" t="s">
        <v>22</v>
      </c>
      <c r="AA206" t="s">
        <v>22</v>
      </c>
      <c r="AB206" t="s">
        <v>22</v>
      </c>
      <c r="AC206" t="s">
        <v>22</v>
      </c>
      <c r="AD206" t="s">
        <v>22</v>
      </c>
      <c r="AE206" t="s">
        <v>22</v>
      </c>
      <c r="AF206" t="s">
        <v>22</v>
      </c>
      <c r="AG206" t="s">
        <v>22</v>
      </c>
      <c r="AH206" t="s">
        <v>22</v>
      </c>
      <c r="AI206" t="s">
        <v>22</v>
      </c>
      <c r="AJ206" t="s">
        <v>22</v>
      </c>
      <c r="AK206" t="s">
        <v>22</v>
      </c>
      <c r="AL206" t="s">
        <v>22</v>
      </c>
      <c r="AM206" t="s">
        <v>22</v>
      </c>
      <c r="AN206" t="s">
        <v>22</v>
      </c>
      <c r="AO206" t="s">
        <v>22</v>
      </c>
      <c r="AP206" t="s">
        <v>22</v>
      </c>
      <c r="AQ206" t="s">
        <v>22</v>
      </c>
      <c r="AR206" t="s">
        <v>22</v>
      </c>
      <c r="AV206">
        <f t="shared" si="30"/>
        <v>0</v>
      </c>
      <c r="AW206">
        <f t="shared" si="31"/>
        <v>0</v>
      </c>
      <c r="AX206" s="11" t="str">
        <f t="shared" si="32"/>
        <v/>
      </c>
      <c r="BA206">
        <f t="shared" si="33"/>
        <v>0</v>
      </c>
      <c r="BB206">
        <f t="shared" si="34"/>
        <v>0</v>
      </c>
      <c r="BC206">
        <f t="shared" si="35"/>
        <v>0</v>
      </c>
      <c r="BD206">
        <f t="shared" si="36"/>
        <v>0</v>
      </c>
      <c r="BE206">
        <f t="shared" si="37"/>
        <v>0</v>
      </c>
      <c r="BF206">
        <f t="shared" si="38"/>
        <v>0</v>
      </c>
      <c r="BJ206" t="str">
        <f t="shared" si="39"/>
        <v/>
      </c>
      <c r="BK206">
        <f>VLOOKUP(B206,Kraftvärmeprod!$B$1:$BH$549,MATCH($BA$1,Kraftvärmeprod!$B$1:$CC$1,0),FALSE)</f>
        <v>0</v>
      </c>
    </row>
    <row r="207" spans="1:63" ht="15" customHeight="1">
      <c r="A207" s="2" t="s">
        <v>320</v>
      </c>
      <c r="B207" s="2" t="s">
        <v>321</v>
      </c>
      <c r="C207">
        <v>2020</v>
      </c>
      <c r="D207">
        <v>529.23099999999999</v>
      </c>
      <c r="E207">
        <v>533.09699999999998</v>
      </c>
      <c r="F207" t="s">
        <v>21</v>
      </c>
      <c r="G207">
        <v>0.68400000000000005</v>
      </c>
      <c r="H207" t="s">
        <v>21</v>
      </c>
      <c r="I207">
        <v>0.59099999999999997</v>
      </c>
      <c r="J207" t="s">
        <v>21</v>
      </c>
      <c r="K207" t="s">
        <v>21</v>
      </c>
      <c r="L207" t="s">
        <v>21</v>
      </c>
      <c r="M207" t="s">
        <v>22</v>
      </c>
      <c r="N207" t="s">
        <v>21</v>
      </c>
      <c r="O207" t="s">
        <v>21</v>
      </c>
      <c r="P207" t="s">
        <v>21</v>
      </c>
      <c r="Q207" t="s">
        <v>21</v>
      </c>
      <c r="R207" t="s">
        <v>21</v>
      </c>
      <c r="S207" t="s">
        <v>21</v>
      </c>
      <c r="T207" t="s">
        <v>21</v>
      </c>
      <c r="U207" t="s">
        <v>21</v>
      </c>
      <c r="V207" t="s">
        <v>21</v>
      </c>
      <c r="W207">
        <v>78.045000000000002</v>
      </c>
      <c r="X207" t="s">
        <v>21</v>
      </c>
      <c r="Y207">
        <v>1.373</v>
      </c>
      <c r="Z207">
        <v>1.704</v>
      </c>
      <c r="AA207" t="s">
        <v>21</v>
      </c>
      <c r="AB207" t="s">
        <v>21</v>
      </c>
      <c r="AC207" t="s">
        <v>21</v>
      </c>
      <c r="AD207" t="s">
        <v>21</v>
      </c>
      <c r="AE207" t="s">
        <v>21</v>
      </c>
      <c r="AF207" t="s">
        <v>21</v>
      </c>
      <c r="AG207" t="s">
        <v>21</v>
      </c>
      <c r="AH207" t="s">
        <v>21</v>
      </c>
      <c r="AI207">
        <v>450.7</v>
      </c>
      <c r="AJ207" t="s">
        <v>929</v>
      </c>
      <c r="AK207">
        <v>145.69999999999999</v>
      </c>
      <c r="AL207" t="s">
        <v>21</v>
      </c>
      <c r="AM207" t="s">
        <v>21</v>
      </c>
      <c r="AN207" t="s">
        <v>22</v>
      </c>
      <c r="AO207" t="s">
        <v>21</v>
      </c>
      <c r="AP207" t="s">
        <v>21</v>
      </c>
      <c r="AQ207" t="s">
        <v>21</v>
      </c>
      <c r="AR207" t="s">
        <v>21</v>
      </c>
      <c r="AV207">
        <f t="shared" si="30"/>
        <v>533.09699999999998</v>
      </c>
      <c r="AW207">
        <f t="shared" si="31"/>
        <v>529.23099999999999</v>
      </c>
      <c r="AX207" s="11">
        <f t="shared" si="32"/>
        <v>0.99274803647366239</v>
      </c>
      <c r="BA207">
        <f t="shared" si="33"/>
        <v>0</v>
      </c>
      <c r="BB207">
        <f t="shared" si="34"/>
        <v>0</v>
      </c>
      <c r="BC207">
        <f t="shared" si="35"/>
        <v>0</v>
      </c>
      <c r="BD207">
        <f t="shared" si="36"/>
        <v>0</v>
      </c>
      <c r="BE207">
        <f t="shared" si="37"/>
        <v>0</v>
      </c>
      <c r="BF207">
        <f t="shared" si="38"/>
        <v>0</v>
      </c>
      <c r="BJ207" t="str">
        <f t="shared" si="39"/>
        <v/>
      </c>
      <c r="BK207">
        <f>VLOOKUP(B207,Kraftvärmeprod!$B$1:$BH$549,MATCH($BA$1,Kraftvärmeprod!$B$1:$CC$1,0),FALSE)</f>
        <v>0</v>
      </c>
    </row>
    <row r="208" spans="1:63" ht="15" customHeight="1">
      <c r="A208" s="2" t="s">
        <v>322</v>
      </c>
      <c r="B208" s="2" t="s">
        <v>323</v>
      </c>
      <c r="C208">
        <v>2020</v>
      </c>
      <c r="D208">
        <v>7.5540000000000003</v>
      </c>
      <c r="E208">
        <v>8.766</v>
      </c>
      <c r="F208" t="s">
        <v>21</v>
      </c>
      <c r="G208">
        <v>1E-3</v>
      </c>
      <c r="H208" t="s">
        <v>21</v>
      </c>
      <c r="I208" t="s">
        <v>21</v>
      </c>
      <c r="J208" t="s">
        <v>21</v>
      </c>
      <c r="K208" t="s">
        <v>21</v>
      </c>
      <c r="L208" t="s">
        <v>21</v>
      </c>
      <c r="M208" t="s">
        <v>22</v>
      </c>
      <c r="N208" t="s">
        <v>21</v>
      </c>
      <c r="O208" t="s">
        <v>21</v>
      </c>
      <c r="P208" t="s">
        <v>21</v>
      </c>
      <c r="Q208" t="s">
        <v>21</v>
      </c>
      <c r="R208" t="s">
        <v>21</v>
      </c>
      <c r="S208" t="s">
        <v>21</v>
      </c>
      <c r="T208" t="s">
        <v>21</v>
      </c>
      <c r="U208">
        <v>8.7650000000000006</v>
      </c>
      <c r="V208" t="s">
        <v>21</v>
      </c>
      <c r="W208" t="s">
        <v>21</v>
      </c>
      <c r="X208" t="s">
        <v>21</v>
      </c>
      <c r="Y208" t="s">
        <v>21</v>
      </c>
      <c r="Z208" t="s">
        <v>21</v>
      </c>
      <c r="AA208" t="s">
        <v>21</v>
      </c>
      <c r="AB208" t="s">
        <v>21</v>
      </c>
      <c r="AC208" t="s">
        <v>21</v>
      </c>
      <c r="AD208" t="s">
        <v>21</v>
      </c>
      <c r="AE208" t="s">
        <v>21</v>
      </c>
      <c r="AF208" t="s">
        <v>21</v>
      </c>
      <c r="AG208" t="s">
        <v>21</v>
      </c>
      <c r="AH208" t="s">
        <v>21</v>
      </c>
      <c r="AI208" t="s">
        <v>21</v>
      </c>
      <c r="AJ208" t="s">
        <v>21</v>
      </c>
      <c r="AK208" t="s">
        <v>21</v>
      </c>
      <c r="AL208" t="s">
        <v>21</v>
      </c>
      <c r="AM208" t="s">
        <v>21</v>
      </c>
      <c r="AN208" t="s">
        <v>22</v>
      </c>
      <c r="AO208" t="s">
        <v>21</v>
      </c>
      <c r="AP208" t="s">
        <v>21</v>
      </c>
      <c r="AQ208" t="s">
        <v>21</v>
      </c>
      <c r="AR208" t="s">
        <v>21</v>
      </c>
      <c r="AV208">
        <f t="shared" si="30"/>
        <v>8.766</v>
      </c>
      <c r="AW208">
        <f t="shared" si="31"/>
        <v>7.5540000000000003</v>
      </c>
      <c r="AX208" s="11">
        <f t="shared" si="32"/>
        <v>0.86173853524982891</v>
      </c>
      <c r="BA208">
        <f t="shared" si="33"/>
        <v>0</v>
      </c>
      <c r="BB208">
        <f t="shared" si="34"/>
        <v>0</v>
      </c>
      <c r="BC208">
        <f t="shared" si="35"/>
        <v>0</v>
      </c>
      <c r="BD208">
        <f t="shared" si="36"/>
        <v>0</v>
      </c>
      <c r="BE208">
        <f t="shared" si="37"/>
        <v>0</v>
      </c>
      <c r="BF208">
        <f t="shared" si="38"/>
        <v>0</v>
      </c>
      <c r="BJ208" t="str">
        <f t="shared" si="39"/>
        <v/>
      </c>
      <c r="BK208">
        <f>VLOOKUP(B208,Kraftvärmeprod!$B$1:$BH$549,MATCH($BA$1,Kraftvärmeprod!$B$1:$CC$1,0),FALSE)</f>
        <v>0</v>
      </c>
    </row>
    <row r="209" spans="1:63" ht="15" customHeight="1">
      <c r="A209" s="2" t="s">
        <v>322</v>
      </c>
      <c r="B209" s="2" t="s">
        <v>324</v>
      </c>
      <c r="C209">
        <v>2020</v>
      </c>
      <c r="D209">
        <v>24.443000000000001</v>
      </c>
      <c r="E209">
        <v>31.13</v>
      </c>
      <c r="F209" t="s">
        <v>21</v>
      </c>
      <c r="G209">
        <v>8.3000000000000004E-2</v>
      </c>
      <c r="H209" t="s">
        <v>21</v>
      </c>
      <c r="I209" t="s">
        <v>21</v>
      </c>
      <c r="J209" t="s">
        <v>21</v>
      </c>
      <c r="K209" t="s">
        <v>21</v>
      </c>
      <c r="L209" t="s">
        <v>21</v>
      </c>
      <c r="M209" t="s">
        <v>22</v>
      </c>
      <c r="N209">
        <v>27.603000000000002</v>
      </c>
      <c r="O209" t="s">
        <v>21</v>
      </c>
      <c r="P209" t="s">
        <v>21</v>
      </c>
      <c r="Q209" t="s">
        <v>21</v>
      </c>
      <c r="R209" t="s">
        <v>21</v>
      </c>
      <c r="S209" t="s">
        <v>21</v>
      </c>
      <c r="T209" t="s">
        <v>924</v>
      </c>
      <c r="U209" t="s">
        <v>21</v>
      </c>
      <c r="V209" t="s">
        <v>21</v>
      </c>
      <c r="W209" t="s">
        <v>21</v>
      </c>
      <c r="X209" t="s">
        <v>21</v>
      </c>
      <c r="Y209" t="s">
        <v>21</v>
      </c>
      <c r="Z209" t="s">
        <v>21</v>
      </c>
      <c r="AA209" t="s">
        <v>21</v>
      </c>
      <c r="AB209" t="s">
        <v>21</v>
      </c>
      <c r="AC209" t="s">
        <v>21</v>
      </c>
      <c r="AD209" t="s">
        <v>21</v>
      </c>
      <c r="AE209" t="s">
        <v>21</v>
      </c>
      <c r="AF209" t="s">
        <v>21</v>
      </c>
      <c r="AG209" t="s">
        <v>21</v>
      </c>
      <c r="AH209">
        <v>3.4119999999999999</v>
      </c>
      <c r="AI209" t="s">
        <v>21</v>
      </c>
      <c r="AJ209" t="s">
        <v>21</v>
      </c>
      <c r="AK209" t="s">
        <v>21</v>
      </c>
      <c r="AL209">
        <v>3.2000000000000001E-2</v>
      </c>
      <c r="AM209">
        <v>3.6999999999999998E-2</v>
      </c>
      <c r="AN209" t="s">
        <v>22</v>
      </c>
      <c r="AO209">
        <v>100</v>
      </c>
      <c r="AP209">
        <v>0</v>
      </c>
      <c r="AQ209">
        <v>0</v>
      </c>
      <c r="AR209">
        <v>0</v>
      </c>
      <c r="AV209">
        <f t="shared" si="30"/>
        <v>31.13</v>
      </c>
      <c r="AW209">
        <f t="shared" si="31"/>
        <v>24.443000000000001</v>
      </c>
      <c r="AX209" s="11">
        <f t="shared" si="32"/>
        <v>0.78519113395438489</v>
      </c>
      <c r="BA209">
        <f t="shared" si="33"/>
        <v>3.4119999999999999</v>
      </c>
      <c r="BB209">
        <f t="shared" si="34"/>
        <v>3.4119999999999999</v>
      </c>
      <c r="BC209">
        <f t="shared" si="35"/>
        <v>0</v>
      </c>
      <c r="BD209">
        <f t="shared" si="36"/>
        <v>0</v>
      </c>
      <c r="BE209">
        <f t="shared" si="37"/>
        <v>0</v>
      </c>
      <c r="BF209">
        <f t="shared" si="38"/>
        <v>0</v>
      </c>
      <c r="BJ209" t="str">
        <f t="shared" si="39"/>
        <v/>
      </c>
      <c r="BK209">
        <f>VLOOKUP(B209,Kraftvärmeprod!$B$1:$BH$549,MATCH($BA$1,Kraftvärmeprod!$B$1:$CC$1,0),FALSE)</f>
        <v>20.765999999999998</v>
      </c>
    </row>
    <row r="210" spans="1:63" ht="15" customHeight="1">
      <c r="A210" s="2" t="s">
        <v>322</v>
      </c>
      <c r="B210" s="2" t="s">
        <v>325</v>
      </c>
      <c r="C210">
        <v>2020</v>
      </c>
      <c r="D210">
        <v>16.013000000000002</v>
      </c>
      <c r="E210">
        <v>21.149000000000001</v>
      </c>
      <c r="F210" t="s">
        <v>21</v>
      </c>
      <c r="G210" t="s">
        <v>21</v>
      </c>
      <c r="H210" t="s">
        <v>21</v>
      </c>
      <c r="I210" t="s">
        <v>21</v>
      </c>
      <c r="J210" t="s">
        <v>21</v>
      </c>
      <c r="K210" t="s">
        <v>21</v>
      </c>
      <c r="L210" t="s">
        <v>21</v>
      </c>
      <c r="M210" t="s">
        <v>22</v>
      </c>
      <c r="N210" t="s">
        <v>21</v>
      </c>
      <c r="O210" t="s">
        <v>21</v>
      </c>
      <c r="P210">
        <v>17.806000000000001</v>
      </c>
      <c r="Q210" t="s">
        <v>21</v>
      </c>
      <c r="R210" t="s">
        <v>21</v>
      </c>
      <c r="S210" t="s">
        <v>21</v>
      </c>
      <c r="T210" t="s">
        <v>924</v>
      </c>
      <c r="U210" t="s">
        <v>21</v>
      </c>
      <c r="V210" t="s">
        <v>21</v>
      </c>
      <c r="W210" t="s">
        <v>21</v>
      </c>
      <c r="X210" t="s">
        <v>21</v>
      </c>
      <c r="Y210" t="s">
        <v>21</v>
      </c>
      <c r="Z210">
        <v>0.97599999999999998</v>
      </c>
      <c r="AA210" t="s">
        <v>21</v>
      </c>
      <c r="AB210" t="s">
        <v>21</v>
      </c>
      <c r="AC210" t="s">
        <v>21</v>
      </c>
      <c r="AD210" t="s">
        <v>21</v>
      </c>
      <c r="AE210" t="s">
        <v>21</v>
      </c>
      <c r="AF210" t="s">
        <v>21</v>
      </c>
      <c r="AG210" t="s">
        <v>21</v>
      </c>
      <c r="AH210">
        <v>2.367</v>
      </c>
      <c r="AI210" t="s">
        <v>21</v>
      </c>
      <c r="AJ210" t="s">
        <v>21</v>
      </c>
      <c r="AK210" t="s">
        <v>21</v>
      </c>
      <c r="AL210" t="s">
        <v>21</v>
      </c>
      <c r="AM210" t="s">
        <v>21</v>
      </c>
      <c r="AN210" t="s">
        <v>22</v>
      </c>
      <c r="AO210">
        <v>100</v>
      </c>
      <c r="AP210" t="s">
        <v>21</v>
      </c>
      <c r="AQ210" t="s">
        <v>21</v>
      </c>
      <c r="AR210" t="s">
        <v>21</v>
      </c>
      <c r="AV210">
        <f t="shared" si="30"/>
        <v>21.149000000000001</v>
      </c>
      <c r="AW210">
        <f t="shared" si="31"/>
        <v>16.013000000000002</v>
      </c>
      <c r="AX210" s="11">
        <f t="shared" si="32"/>
        <v>0.75715163837533694</v>
      </c>
      <c r="BA210">
        <f t="shared" si="33"/>
        <v>2.367</v>
      </c>
      <c r="BB210">
        <f t="shared" si="34"/>
        <v>2.367</v>
      </c>
      <c r="BC210">
        <f t="shared" si="35"/>
        <v>0</v>
      </c>
      <c r="BD210">
        <f t="shared" si="36"/>
        <v>0</v>
      </c>
      <c r="BE210">
        <f t="shared" si="37"/>
        <v>0</v>
      </c>
      <c r="BF210">
        <f t="shared" si="38"/>
        <v>0</v>
      </c>
      <c r="BJ210" t="str">
        <f t="shared" si="39"/>
        <v/>
      </c>
      <c r="BK210">
        <f>VLOOKUP(B210,Kraftvärmeprod!$B$1:$BH$549,MATCH($BA$1,Kraftvärmeprod!$B$1:$CC$1,0),FALSE)</f>
        <v>0</v>
      </c>
    </row>
    <row r="211" spans="1:63" ht="15" customHeight="1">
      <c r="A211" s="2" t="s">
        <v>326</v>
      </c>
      <c r="B211" s="2" t="s">
        <v>327</v>
      </c>
      <c r="C211">
        <v>2020</v>
      </c>
      <c r="D211">
        <v>0.06</v>
      </c>
      <c r="E211">
        <v>0.37</v>
      </c>
      <c r="F211" t="s">
        <v>21</v>
      </c>
      <c r="G211">
        <v>0.37</v>
      </c>
      <c r="H211" t="s">
        <v>21</v>
      </c>
      <c r="I211" t="s">
        <v>21</v>
      </c>
      <c r="J211" t="s">
        <v>21</v>
      </c>
      <c r="K211" t="s">
        <v>21</v>
      </c>
      <c r="L211" t="s">
        <v>21</v>
      </c>
      <c r="M211" t="s">
        <v>939</v>
      </c>
      <c r="N211" t="s">
        <v>21</v>
      </c>
      <c r="O211" t="s">
        <v>21</v>
      </c>
      <c r="P211" t="s">
        <v>21</v>
      </c>
      <c r="Q211" t="s">
        <v>21</v>
      </c>
      <c r="R211" t="s">
        <v>21</v>
      </c>
      <c r="S211" t="s">
        <v>21</v>
      </c>
      <c r="T211" t="s">
        <v>21</v>
      </c>
      <c r="U211" t="s">
        <v>21</v>
      </c>
      <c r="V211" t="s">
        <v>21</v>
      </c>
      <c r="W211" t="s">
        <v>21</v>
      </c>
      <c r="X211" t="s">
        <v>21</v>
      </c>
      <c r="Y211" t="s">
        <v>21</v>
      </c>
      <c r="Z211" t="s">
        <v>21</v>
      </c>
      <c r="AA211" t="s">
        <v>21</v>
      </c>
      <c r="AB211" t="s">
        <v>21</v>
      </c>
      <c r="AC211" t="s">
        <v>21</v>
      </c>
      <c r="AD211" t="s">
        <v>21</v>
      </c>
      <c r="AE211" t="s">
        <v>21</v>
      </c>
      <c r="AF211" t="s">
        <v>21</v>
      </c>
      <c r="AG211" t="s">
        <v>21</v>
      </c>
      <c r="AH211" t="s">
        <v>21</v>
      </c>
      <c r="AI211" t="s">
        <v>21</v>
      </c>
      <c r="AJ211" t="s">
        <v>21</v>
      </c>
      <c r="AK211" t="s">
        <v>21</v>
      </c>
      <c r="AL211" t="s">
        <v>21</v>
      </c>
      <c r="AM211" t="s">
        <v>21</v>
      </c>
      <c r="AN211" t="s">
        <v>22</v>
      </c>
      <c r="AO211" t="s">
        <v>21</v>
      </c>
      <c r="AP211" t="s">
        <v>21</v>
      </c>
      <c r="AQ211" t="s">
        <v>21</v>
      </c>
      <c r="AR211" t="s">
        <v>21</v>
      </c>
      <c r="AV211">
        <f t="shared" si="30"/>
        <v>0.37</v>
      </c>
      <c r="AW211">
        <f t="shared" si="31"/>
        <v>0.06</v>
      </c>
      <c r="AX211" s="11">
        <f t="shared" si="32"/>
        <v>0.16216216216216217</v>
      </c>
      <c r="BA211">
        <f t="shared" si="33"/>
        <v>0</v>
      </c>
      <c r="BB211">
        <f t="shared" si="34"/>
        <v>0</v>
      </c>
      <c r="BC211">
        <f t="shared" si="35"/>
        <v>0</v>
      </c>
      <c r="BD211">
        <f t="shared" si="36"/>
        <v>0</v>
      </c>
      <c r="BE211">
        <f t="shared" si="37"/>
        <v>0</v>
      </c>
      <c r="BF211">
        <f t="shared" si="38"/>
        <v>0</v>
      </c>
      <c r="BJ211" t="str">
        <f t="shared" si="39"/>
        <v/>
      </c>
      <c r="BK211">
        <f>VLOOKUP(B211,Kraftvärmeprod!$B$1:$BH$549,MATCH($BA$1,Kraftvärmeprod!$B$1:$CC$1,0),FALSE)</f>
        <v>0</v>
      </c>
    </row>
    <row r="212" spans="1:63" ht="15" customHeight="1">
      <c r="A212" s="2" t="s">
        <v>328</v>
      </c>
      <c r="B212" s="2" t="s">
        <v>329</v>
      </c>
      <c r="C212">
        <v>2020</v>
      </c>
      <c r="D212">
        <v>1.534</v>
      </c>
      <c r="E212">
        <v>1.875</v>
      </c>
      <c r="F212" t="s">
        <v>21</v>
      </c>
      <c r="G212">
        <v>4.2999999999999997E-2</v>
      </c>
      <c r="H212" t="s">
        <v>21</v>
      </c>
      <c r="I212" t="s">
        <v>21</v>
      </c>
      <c r="J212" t="s">
        <v>21</v>
      </c>
      <c r="K212" t="s">
        <v>21</v>
      </c>
      <c r="L212" t="s">
        <v>21</v>
      </c>
      <c r="M212" t="s">
        <v>22</v>
      </c>
      <c r="N212" t="s">
        <v>21</v>
      </c>
      <c r="O212" t="s">
        <v>21</v>
      </c>
      <c r="P212" t="s">
        <v>21</v>
      </c>
      <c r="Q212" t="s">
        <v>21</v>
      </c>
      <c r="R212" t="s">
        <v>21</v>
      </c>
      <c r="S212" t="s">
        <v>21</v>
      </c>
      <c r="T212" t="s">
        <v>21</v>
      </c>
      <c r="U212">
        <v>1.8320000000000001</v>
      </c>
      <c r="V212" t="s">
        <v>21</v>
      </c>
      <c r="W212" t="s">
        <v>21</v>
      </c>
      <c r="X212" t="s">
        <v>21</v>
      </c>
      <c r="Y212" t="s">
        <v>21</v>
      </c>
      <c r="Z212" t="s">
        <v>21</v>
      </c>
      <c r="AA212" t="s">
        <v>21</v>
      </c>
      <c r="AB212" t="s">
        <v>21</v>
      </c>
      <c r="AC212" t="s">
        <v>21</v>
      </c>
      <c r="AD212" t="s">
        <v>21</v>
      </c>
      <c r="AE212" t="s">
        <v>21</v>
      </c>
      <c r="AF212" t="s">
        <v>21</v>
      </c>
      <c r="AG212" t="s">
        <v>21</v>
      </c>
      <c r="AH212" t="s">
        <v>21</v>
      </c>
      <c r="AI212" t="s">
        <v>21</v>
      </c>
      <c r="AJ212" t="s">
        <v>21</v>
      </c>
      <c r="AK212" t="s">
        <v>21</v>
      </c>
      <c r="AL212" t="s">
        <v>21</v>
      </c>
      <c r="AM212" t="s">
        <v>21</v>
      </c>
      <c r="AN212" t="s">
        <v>22</v>
      </c>
      <c r="AO212">
        <v>100</v>
      </c>
      <c r="AP212" t="s">
        <v>21</v>
      </c>
      <c r="AQ212" t="s">
        <v>21</v>
      </c>
      <c r="AR212" t="s">
        <v>21</v>
      </c>
      <c r="AV212">
        <f t="shared" si="30"/>
        <v>1.875</v>
      </c>
      <c r="AW212">
        <f t="shared" si="31"/>
        <v>1.534</v>
      </c>
      <c r="AX212" s="11">
        <f t="shared" si="32"/>
        <v>0.81813333333333338</v>
      </c>
      <c r="BA212">
        <f t="shared" si="33"/>
        <v>0</v>
      </c>
      <c r="BB212">
        <f t="shared" si="34"/>
        <v>0</v>
      </c>
      <c r="BC212">
        <f t="shared" si="35"/>
        <v>0</v>
      </c>
      <c r="BD212">
        <f t="shared" si="36"/>
        <v>0</v>
      </c>
      <c r="BE212">
        <f t="shared" si="37"/>
        <v>0</v>
      </c>
      <c r="BF212">
        <f t="shared" si="38"/>
        <v>0</v>
      </c>
      <c r="BJ212" t="str">
        <f t="shared" si="39"/>
        <v>ja</v>
      </c>
      <c r="BK212">
        <f>VLOOKUP(B212,Kraftvärmeprod!$B$1:$BH$549,MATCH($BA$1,Kraftvärmeprod!$B$1:$CC$1,0),FALSE)</f>
        <v>0</v>
      </c>
    </row>
    <row r="213" spans="1:63" ht="15" customHeight="1">
      <c r="A213" s="2" t="s">
        <v>328</v>
      </c>
      <c r="B213" s="2" t="s">
        <v>330</v>
      </c>
      <c r="C213">
        <v>2020</v>
      </c>
      <c r="D213">
        <v>10.945</v>
      </c>
      <c r="E213">
        <v>14.281000000000001</v>
      </c>
      <c r="F213" t="s">
        <v>21</v>
      </c>
      <c r="G213">
        <v>0.27200000000000002</v>
      </c>
      <c r="H213" t="s">
        <v>21</v>
      </c>
      <c r="I213" t="s">
        <v>21</v>
      </c>
      <c r="J213" t="s">
        <v>21</v>
      </c>
      <c r="K213" t="s">
        <v>21</v>
      </c>
      <c r="L213" t="s">
        <v>21</v>
      </c>
      <c r="M213" t="s">
        <v>22</v>
      </c>
      <c r="N213" t="s">
        <v>21</v>
      </c>
      <c r="O213" t="s">
        <v>21</v>
      </c>
      <c r="P213">
        <v>11.355</v>
      </c>
      <c r="Q213" t="s">
        <v>21</v>
      </c>
      <c r="R213" t="s">
        <v>21</v>
      </c>
      <c r="S213" t="s">
        <v>21</v>
      </c>
      <c r="T213" t="s">
        <v>21</v>
      </c>
      <c r="U213" t="s">
        <v>21</v>
      </c>
      <c r="V213" t="s">
        <v>21</v>
      </c>
      <c r="W213" t="s">
        <v>21</v>
      </c>
      <c r="X213" t="s">
        <v>21</v>
      </c>
      <c r="Y213" t="s">
        <v>21</v>
      </c>
      <c r="Z213">
        <v>1.3939999999999999</v>
      </c>
      <c r="AA213" t="s">
        <v>21</v>
      </c>
      <c r="AB213" t="s">
        <v>21</v>
      </c>
      <c r="AC213" t="s">
        <v>21</v>
      </c>
      <c r="AD213" t="s">
        <v>21</v>
      </c>
      <c r="AE213" t="s">
        <v>21</v>
      </c>
      <c r="AF213" t="s">
        <v>21</v>
      </c>
      <c r="AG213" t="s">
        <v>21</v>
      </c>
      <c r="AH213">
        <v>1.26</v>
      </c>
      <c r="AI213" t="s">
        <v>21</v>
      </c>
      <c r="AJ213" t="s">
        <v>21</v>
      </c>
      <c r="AK213" t="s">
        <v>21</v>
      </c>
      <c r="AL213" t="s">
        <v>21</v>
      </c>
      <c r="AM213" t="s">
        <v>21</v>
      </c>
      <c r="AN213" t="s">
        <v>22</v>
      </c>
      <c r="AO213">
        <v>100</v>
      </c>
      <c r="AP213" t="s">
        <v>21</v>
      </c>
      <c r="AQ213" t="s">
        <v>21</v>
      </c>
      <c r="AR213" t="s">
        <v>21</v>
      </c>
      <c r="AV213">
        <f t="shared" si="30"/>
        <v>14.281000000000001</v>
      </c>
      <c r="AW213">
        <f t="shared" si="31"/>
        <v>10.945</v>
      </c>
      <c r="AX213" s="11">
        <f t="shared" si="32"/>
        <v>0.76640291296127716</v>
      </c>
      <c r="BA213">
        <f t="shared" si="33"/>
        <v>1.26</v>
      </c>
      <c r="BB213">
        <f t="shared" si="34"/>
        <v>1.26</v>
      </c>
      <c r="BC213">
        <f t="shared" si="35"/>
        <v>0</v>
      </c>
      <c r="BD213">
        <f t="shared" si="36"/>
        <v>0</v>
      </c>
      <c r="BE213">
        <f t="shared" si="37"/>
        <v>0</v>
      </c>
      <c r="BF213">
        <f t="shared" si="38"/>
        <v>0</v>
      </c>
      <c r="BJ213" t="str">
        <f t="shared" si="39"/>
        <v/>
      </c>
      <c r="BK213">
        <f>VLOOKUP(B213,Kraftvärmeprod!$B$1:$BH$549,MATCH($BA$1,Kraftvärmeprod!$B$1:$CC$1,0),FALSE)</f>
        <v>0</v>
      </c>
    </row>
    <row r="214" spans="1:63" ht="15" customHeight="1">
      <c r="A214" s="2" t="s">
        <v>328</v>
      </c>
      <c r="B214" s="2" t="s">
        <v>331</v>
      </c>
      <c r="C214">
        <v>2020</v>
      </c>
      <c r="D214">
        <v>43.74</v>
      </c>
      <c r="E214">
        <v>47.914000000000001</v>
      </c>
      <c r="F214" t="s">
        <v>21</v>
      </c>
      <c r="G214">
        <v>3.407</v>
      </c>
      <c r="H214" t="s">
        <v>21</v>
      </c>
      <c r="I214" t="s">
        <v>21</v>
      </c>
      <c r="J214" t="s">
        <v>21</v>
      </c>
      <c r="K214" t="s">
        <v>21</v>
      </c>
      <c r="L214" t="s">
        <v>21</v>
      </c>
      <c r="M214" t="s">
        <v>22</v>
      </c>
      <c r="N214">
        <v>18.55</v>
      </c>
      <c r="O214">
        <v>3.34</v>
      </c>
      <c r="P214">
        <v>13.72</v>
      </c>
      <c r="Q214">
        <v>1.48</v>
      </c>
      <c r="R214" t="s">
        <v>21</v>
      </c>
      <c r="S214" t="s">
        <v>21</v>
      </c>
      <c r="T214" t="s">
        <v>21</v>
      </c>
      <c r="U214" t="s">
        <v>21</v>
      </c>
      <c r="V214" t="s">
        <v>21</v>
      </c>
      <c r="W214" t="s">
        <v>21</v>
      </c>
      <c r="X214" t="s">
        <v>21</v>
      </c>
      <c r="Y214" t="s">
        <v>21</v>
      </c>
      <c r="Z214" t="s">
        <v>21</v>
      </c>
      <c r="AA214" t="s">
        <v>21</v>
      </c>
      <c r="AB214" t="s">
        <v>21</v>
      </c>
      <c r="AC214" t="s">
        <v>21</v>
      </c>
      <c r="AD214" t="s">
        <v>21</v>
      </c>
      <c r="AE214" t="s">
        <v>21</v>
      </c>
      <c r="AF214" t="s">
        <v>21</v>
      </c>
      <c r="AG214" t="s">
        <v>21</v>
      </c>
      <c r="AH214">
        <v>7.4169999999999998</v>
      </c>
      <c r="AI214" t="s">
        <v>21</v>
      </c>
      <c r="AJ214" t="s">
        <v>21</v>
      </c>
      <c r="AK214" t="s">
        <v>21</v>
      </c>
      <c r="AL214" t="s">
        <v>21</v>
      </c>
      <c r="AM214" t="s">
        <v>21</v>
      </c>
      <c r="AN214" t="s">
        <v>22</v>
      </c>
      <c r="AO214">
        <v>100</v>
      </c>
      <c r="AP214" t="s">
        <v>21</v>
      </c>
      <c r="AQ214" t="s">
        <v>21</v>
      </c>
      <c r="AR214" t="s">
        <v>21</v>
      </c>
      <c r="AV214">
        <f t="shared" si="30"/>
        <v>47.914000000000001</v>
      </c>
      <c r="AW214">
        <f t="shared" si="31"/>
        <v>43.74</v>
      </c>
      <c r="AX214" s="11">
        <f t="shared" si="32"/>
        <v>0.91288558667612807</v>
      </c>
      <c r="BA214">
        <f t="shared" si="33"/>
        <v>7.4169999999999998</v>
      </c>
      <c r="BB214">
        <f t="shared" si="34"/>
        <v>7.4169999999999998</v>
      </c>
      <c r="BC214">
        <f t="shared" si="35"/>
        <v>0</v>
      </c>
      <c r="BD214">
        <f t="shared" si="36"/>
        <v>0</v>
      </c>
      <c r="BE214">
        <f t="shared" si="37"/>
        <v>0</v>
      </c>
      <c r="BF214">
        <f t="shared" si="38"/>
        <v>0</v>
      </c>
      <c r="BJ214" t="str">
        <f t="shared" si="39"/>
        <v/>
      </c>
      <c r="BK214">
        <f>VLOOKUP(B214,Kraftvärmeprod!$B$1:$BH$549,MATCH($BA$1,Kraftvärmeprod!$B$1:$CC$1,0),FALSE)</f>
        <v>23</v>
      </c>
    </row>
    <row r="215" spans="1:63" ht="15" customHeight="1">
      <c r="A215" s="2" t="s">
        <v>332</v>
      </c>
      <c r="B215" s="2" t="s">
        <v>333</v>
      </c>
      <c r="C215">
        <v>2020</v>
      </c>
      <c r="D215">
        <v>47.1</v>
      </c>
      <c r="E215">
        <v>47.01</v>
      </c>
      <c r="F215" t="s">
        <v>21</v>
      </c>
      <c r="G215" t="s">
        <v>21</v>
      </c>
      <c r="H215" t="s">
        <v>21</v>
      </c>
      <c r="I215" t="s">
        <v>21</v>
      </c>
      <c r="J215" t="s">
        <v>21</v>
      </c>
      <c r="K215" t="s">
        <v>21</v>
      </c>
      <c r="L215">
        <v>1.07</v>
      </c>
      <c r="M215" t="s">
        <v>22</v>
      </c>
      <c r="N215">
        <v>38.299999999999997</v>
      </c>
      <c r="O215">
        <v>0</v>
      </c>
      <c r="P215">
        <v>0</v>
      </c>
      <c r="Q215" t="s">
        <v>21</v>
      </c>
      <c r="R215" t="s">
        <v>21</v>
      </c>
      <c r="S215" t="s">
        <v>21</v>
      </c>
      <c r="T215" t="s">
        <v>21</v>
      </c>
      <c r="U215">
        <v>1.3</v>
      </c>
      <c r="V215" t="s">
        <v>21</v>
      </c>
      <c r="W215" t="s">
        <v>21</v>
      </c>
      <c r="X215" t="s">
        <v>21</v>
      </c>
      <c r="Y215" t="s">
        <v>21</v>
      </c>
      <c r="Z215">
        <v>1.2</v>
      </c>
      <c r="AA215" t="s">
        <v>21</v>
      </c>
      <c r="AB215" t="s">
        <v>21</v>
      </c>
      <c r="AC215" t="s">
        <v>21</v>
      </c>
      <c r="AD215" t="s">
        <v>21</v>
      </c>
      <c r="AE215" t="s">
        <v>21</v>
      </c>
      <c r="AF215" t="s">
        <v>21</v>
      </c>
      <c r="AG215" t="s">
        <v>21</v>
      </c>
      <c r="AH215">
        <v>5.14</v>
      </c>
      <c r="AI215" t="s">
        <v>21</v>
      </c>
      <c r="AJ215" t="s">
        <v>21</v>
      </c>
      <c r="AK215" t="s">
        <v>21</v>
      </c>
      <c r="AL215" t="s">
        <v>21</v>
      </c>
      <c r="AM215" t="s">
        <v>21</v>
      </c>
      <c r="AN215" t="s">
        <v>22</v>
      </c>
      <c r="AO215">
        <v>100</v>
      </c>
      <c r="AP215" t="s">
        <v>21</v>
      </c>
      <c r="AQ215" t="s">
        <v>21</v>
      </c>
      <c r="AR215" t="s">
        <v>21</v>
      </c>
      <c r="AV215">
        <f t="shared" si="30"/>
        <v>47.01</v>
      </c>
      <c r="AW215">
        <f t="shared" si="31"/>
        <v>47.1</v>
      </c>
      <c r="AX215" s="11">
        <f t="shared" si="32"/>
        <v>1.0019144862795151</v>
      </c>
      <c r="BA215">
        <f t="shared" si="33"/>
        <v>5.14</v>
      </c>
      <c r="BB215">
        <f t="shared" si="34"/>
        <v>5.14</v>
      </c>
      <c r="BC215">
        <f t="shared" si="35"/>
        <v>0</v>
      </c>
      <c r="BD215">
        <f t="shared" si="36"/>
        <v>0</v>
      </c>
      <c r="BE215">
        <f t="shared" si="37"/>
        <v>0</v>
      </c>
      <c r="BF215">
        <f t="shared" si="38"/>
        <v>0</v>
      </c>
      <c r="BJ215" t="str">
        <f t="shared" si="39"/>
        <v/>
      </c>
      <c r="BK215">
        <f>VLOOKUP(B215,Kraftvärmeprod!$B$1:$BH$549,MATCH($BA$1,Kraftvärmeprod!$B$1:$CC$1,0),FALSE)</f>
        <v>0</v>
      </c>
    </row>
    <row r="216" spans="1:63" ht="15" customHeight="1">
      <c r="A216" s="2" t="s">
        <v>335</v>
      </c>
      <c r="B216" s="2" t="s">
        <v>336</v>
      </c>
      <c r="C216">
        <v>2020</v>
      </c>
      <c r="D216">
        <v>44.5</v>
      </c>
      <c r="E216">
        <v>55</v>
      </c>
      <c r="F216" t="s">
        <v>21</v>
      </c>
      <c r="G216">
        <v>0.1</v>
      </c>
      <c r="H216" t="s">
        <v>21</v>
      </c>
      <c r="I216" t="s">
        <v>21</v>
      </c>
      <c r="J216" t="s">
        <v>21</v>
      </c>
      <c r="K216" t="s">
        <v>21</v>
      </c>
      <c r="L216" t="s">
        <v>21</v>
      </c>
      <c r="M216" t="s">
        <v>22</v>
      </c>
      <c r="N216">
        <v>0</v>
      </c>
      <c r="O216">
        <v>21</v>
      </c>
      <c r="P216">
        <v>15.6</v>
      </c>
      <c r="Q216">
        <v>7</v>
      </c>
      <c r="R216" t="s">
        <v>21</v>
      </c>
      <c r="S216" t="s">
        <v>21</v>
      </c>
      <c r="T216" t="s">
        <v>924</v>
      </c>
      <c r="U216">
        <v>0.7</v>
      </c>
      <c r="V216" t="s">
        <v>21</v>
      </c>
      <c r="W216" t="s">
        <v>21</v>
      </c>
      <c r="X216" t="s">
        <v>21</v>
      </c>
      <c r="Y216" t="s">
        <v>21</v>
      </c>
      <c r="Z216">
        <v>3.2</v>
      </c>
      <c r="AA216" t="s">
        <v>21</v>
      </c>
      <c r="AB216" t="s">
        <v>21</v>
      </c>
      <c r="AC216" t="s">
        <v>21</v>
      </c>
      <c r="AD216" t="s">
        <v>21</v>
      </c>
      <c r="AE216" t="s">
        <v>21</v>
      </c>
      <c r="AF216" t="s">
        <v>21</v>
      </c>
      <c r="AG216" t="s">
        <v>21</v>
      </c>
      <c r="AH216">
        <v>7.4</v>
      </c>
      <c r="AI216">
        <v>0</v>
      </c>
      <c r="AJ216" t="s">
        <v>21</v>
      </c>
      <c r="AK216">
        <v>0</v>
      </c>
      <c r="AL216">
        <v>0</v>
      </c>
      <c r="AM216">
        <v>0</v>
      </c>
      <c r="AN216" t="s">
        <v>22</v>
      </c>
      <c r="AO216">
        <v>100</v>
      </c>
      <c r="AP216">
        <v>0</v>
      </c>
      <c r="AQ216">
        <v>0</v>
      </c>
      <c r="AR216">
        <v>0</v>
      </c>
      <c r="AV216">
        <f t="shared" si="30"/>
        <v>55.000000000000007</v>
      </c>
      <c r="AW216">
        <f t="shared" si="31"/>
        <v>44.5</v>
      </c>
      <c r="AX216" s="11">
        <f t="shared" si="32"/>
        <v>0.80909090909090897</v>
      </c>
      <c r="BA216">
        <f t="shared" si="33"/>
        <v>7.4</v>
      </c>
      <c r="BB216">
        <f t="shared" si="34"/>
        <v>7.4</v>
      </c>
      <c r="BC216">
        <f t="shared" si="35"/>
        <v>0</v>
      </c>
      <c r="BD216">
        <f t="shared" si="36"/>
        <v>0</v>
      </c>
      <c r="BE216">
        <f t="shared" si="37"/>
        <v>0</v>
      </c>
      <c r="BF216">
        <f t="shared" si="38"/>
        <v>0</v>
      </c>
      <c r="BJ216" t="str">
        <f t="shared" si="39"/>
        <v/>
      </c>
      <c r="BK216">
        <f>VLOOKUP(B216,Kraftvärmeprod!$B$1:$BH$549,MATCH($BA$1,Kraftvärmeprod!$B$1:$CC$1,0),FALSE)</f>
        <v>21.7</v>
      </c>
    </row>
    <row r="217" spans="1:63" ht="15" customHeight="1">
      <c r="A217" s="2" t="s">
        <v>337</v>
      </c>
      <c r="B217" s="2" t="s">
        <v>338</v>
      </c>
      <c r="C217">
        <v>2020</v>
      </c>
      <c r="D217" t="s">
        <v>21</v>
      </c>
      <c r="E217">
        <v>0</v>
      </c>
      <c r="F217" t="s">
        <v>21</v>
      </c>
      <c r="G217">
        <v>0</v>
      </c>
      <c r="H217" t="s">
        <v>21</v>
      </c>
      <c r="I217" t="s">
        <v>21</v>
      </c>
      <c r="J217" t="s">
        <v>21</v>
      </c>
      <c r="K217" t="s">
        <v>21</v>
      </c>
      <c r="L217" t="s">
        <v>21</v>
      </c>
      <c r="M217" t="s">
        <v>22</v>
      </c>
      <c r="N217" t="s">
        <v>21</v>
      </c>
      <c r="O217" t="s">
        <v>21</v>
      </c>
      <c r="P217" t="s">
        <v>21</v>
      </c>
      <c r="Q217" t="s">
        <v>21</v>
      </c>
      <c r="R217" t="s">
        <v>21</v>
      </c>
      <c r="S217" t="s">
        <v>21</v>
      </c>
      <c r="T217" t="s">
        <v>21</v>
      </c>
      <c r="U217" t="s">
        <v>21</v>
      </c>
      <c r="V217" t="s">
        <v>21</v>
      </c>
      <c r="W217" t="s">
        <v>21</v>
      </c>
      <c r="X217" t="s">
        <v>21</v>
      </c>
      <c r="Y217" t="s">
        <v>21</v>
      </c>
      <c r="Z217" t="s">
        <v>21</v>
      </c>
      <c r="AA217" t="s">
        <v>21</v>
      </c>
      <c r="AB217" t="s">
        <v>21</v>
      </c>
      <c r="AC217" t="s">
        <v>21</v>
      </c>
      <c r="AD217" t="s">
        <v>21</v>
      </c>
      <c r="AE217" t="s">
        <v>21</v>
      </c>
      <c r="AF217" t="s">
        <v>21</v>
      </c>
      <c r="AG217" t="s">
        <v>21</v>
      </c>
      <c r="AH217" t="s">
        <v>21</v>
      </c>
      <c r="AI217" t="s">
        <v>21</v>
      </c>
      <c r="AJ217" t="s">
        <v>21</v>
      </c>
      <c r="AK217" t="s">
        <v>21</v>
      </c>
      <c r="AL217" t="s">
        <v>21</v>
      </c>
      <c r="AM217" t="s">
        <v>21</v>
      </c>
      <c r="AN217" t="s">
        <v>22</v>
      </c>
      <c r="AO217" t="s">
        <v>21</v>
      </c>
      <c r="AP217" t="s">
        <v>21</v>
      </c>
      <c r="AQ217" t="s">
        <v>21</v>
      </c>
      <c r="AR217" t="s">
        <v>21</v>
      </c>
      <c r="AV217">
        <f t="shared" si="30"/>
        <v>0</v>
      </c>
      <c r="AW217">
        <f t="shared" si="31"/>
        <v>0</v>
      </c>
      <c r="AX217" s="11" t="str">
        <f t="shared" si="32"/>
        <v/>
      </c>
      <c r="BA217">
        <f t="shared" si="33"/>
        <v>0</v>
      </c>
      <c r="BB217">
        <f t="shared" si="34"/>
        <v>0</v>
      </c>
      <c r="BC217">
        <f t="shared" si="35"/>
        <v>0</v>
      </c>
      <c r="BD217">
        <f t="shared" si="36"/>
        <v>0</v>
      </c>
      <c r="BE217">
        <f t="shared" si="37"/>
        <v>0</v>
      </c>
      <c r="BF217">
        <f t="shared" si="38"/>
        <v>0</v>
      </c>
      <c r="BJ217" t="str">
        <f t="shared" si="39"/>
        <v/>
      </c>
      <c r="BK217">
        <f>VLOOKUP(B217,Kraftvärmeprod!$B$1:$BH$549,MATCH($BA$1,Kraftvärmeprod!$B$1:$CC$1,0),FALSE)</f>
        <v>0</v>
      </c>
    </row>
    <row r="218" spans="1:63" ht="15" customHeight="1">
      <c r="A218" s="2" t="s">
        <v>339</v>
      </c>
      <c r="B218" s="2" t="s">
        <v>340</v>
      </c>
      <c r="C218">
        <v>2020</v>
      </c>
      <c r="D218" t="s">
        <v>22</v>
      </c>
      <c r="E218" t="s">
        <v>22</v>
      </c>
      <c r="F218" t="s">
        <v>22</v>
      </c>
      <c r="G218" t="s">
        <v>22</v>
      </c>
      <c r="H218" t="s">
        <v>22</v>
      </c>
      <c r="I218" t="s">
        <v>22</v>
      </c>
      <c r="J218" t="s">
        <v>22</v>
      </c>
      <c r="K218" t="s">
        <v>22</v>
      </c>
      <c r="L218" t="s">
        <v>22</v>
      </c>
      <c r="M218" t="s">
        <v>22</v>
      </c>
      <c r="N218" t="s">
        <v>22</v>
      </c>
      <c r="O218" t="s">
        <v>22</v>
      </c>
      <c r="P218" t="s">
        <v>22</v>
      </c>
      <c r="Q218" t="s">
        <v>22</v>
      </c>
      <c r="R218" t="s">
        <v>22</v>
      </c>
      <c r="S218" t="s">
        <v>22</v>
      </c>
      <c r="T218" t="s">
        <v>22</v>
      </c>
      <c r="U218" t="s">
        <v>22</v>
      </c>
      <c r="V218" t="s">
        <v>22</v>
      </c>
      <c r="W218" t="s">
        <v>22</v>
      </c>
      <c r="X218" t="s">
        <v>22</v>
      </c>
      <c r="Y218" t="s">
        <v>22</v>
      </c>
      <c r="Z218" t="s">
        <v>22</v>
      </c>
      <c r="AA218" t="s">
        <v>22</v>
      </c>
      <c r="AB218" t="s">
        <v>22</v>
      </c>
      <c r="AC218" t="s">
        <v>22</v>
      </c>
      <c r="AD218" t="s">
        <v>22</v>
      </c>
      <c r="AE218" t="s">
        <v>22</v>
      </c>
      <c r="AF218" t="s">
        <v>22</v>
      </c>
      <c r="AG218" t="s">
        <v>22</v>
      </c>
      <c r="AH218" t="s">
        <v>22</v>
      </c>
      <c r="AI218" t="s">
        <v>22</v>
      </c>
      <c r="AJ218" t="s">
        <v>22</v>
      </c>
      <c r="AK218" t="s">
        <v>22</v>
      </c>
      <c r="AL218" t="s">
        <v>22</v>
      </c>
      <c r="AM218" t="s">
        <v>22</v>
      </c>
      <c r="AN218" t="s">
        <v>22</v>
      </c>
      <c r="AO218" t="s">
        <v>22</v>
      </c>
      <c r="AP218" t="s">
        <v>22</v>
      </c>
      <c r="AQ218" t="s">
        <v>22</v>
      </c>
      <c r="AR218" t="s">
        <v>22</v>
      </c>
      <c r="AV218">
        <f t="shared" si="30"/>
        <v>0</v>
      </c>
      <c r="AW218">
        <f t="shared" si="31"/>
        <v>0</v>
      </c>
      <c r="AX218" s="11" t="str">
        <f t="shared" si="32"/>
        <v/>
      </c>
      <c r="BA218">
        <f t="shared" si="33"/>
        <v>0</v>
      </c>
      <c r="BB218">
        <f t="shared" si="34"/>
        <v>0</v>
      </c>
      <c r="BC218">
        <f t="shared" si="35"/>
        <v>0</v>
      </c>
      <c r="BD218">
        <f t="shared" si="36"/>
        <v>0</v>
      </c>
      <c r="BE218">
        <f t="shared" si="37"/>
        <v>0</v>
      </c>
      <c r="BF218">
        <f t="shared" si="38"/>
        <v>0</v>
      </c>
      <c r="BJ218" t="str">
        <f t="shared" si="39"/>
        <v/>
      </c>
      <c r="BK218">
        <f>VLOOKUP(B218,Kraftvärmeprod!$B$1:$BH$549,MATCH($BA$1,Kraftvärmeprod!$B$1:$CC$1,0),FALSE)</f>
        <v>0</v>
      </c>
    </row>
    <row r="219" spans="1:63" ht="15" customHeight="1">
      <c r="A219" s="2" t="s">
        <v>341</v>
      </c>
      <c r="B219" s="2" t="s">
        <v>342</v>
      </c>
      <c r="C219">
        <v>2020</v>
      </c>
      <c r="D219" t="s">
        <v>21</v>
      </c>
      <c r="E219" t="s">
        <v>21</v>
      </c>
      <c r="F219" t="s">
        <v>21</v>
      </c>
      <c r="G219" t="s">
        <v>21</v>
      </c>
      <c r="H219" t="s">
        <v>21</v>
      </c>
      <c r="I219" t="s">
        <v>21</v>
      </c>
      <c r="J219" t="s">
        <v>21</v>
      </c>
      <c r="K219" t="s">
        <v>21</v>
      </c>
      <c r="L219" t="s">
        <v>21</v>
      </c>
      <c r="M219" t="s">
        <v>343</v>
      </c>
      <c r="N219" t="s">
        <v>21</v>
      </c>
      <c r="O219" t="s">
        <v>21</v>
      </c>
      <c r="P219" t="s">
        <v>21</v>
      </c>
      <c r="Q219" t="s">
        <v>21</v>
      </c>
      <c r="R219" t="s">
        <v>21</v>
      </c>
      <c r="S219" t="s">
        <v>21</v>
      </c>
      <c r="T219" t="s">
        <v>21</v>
      </c>
      <c r="U219" t="s">
        <v>21</v>
      </c>
      <c r="V219" t="s">
        <v>21</v>
      </c>
      <c r="W219" t="s">
        <v>21</v>
      </c>
      <c r="X219" t="s">
        <v>21</v>
      </c>
      <c r="Y219" t="s">
        <v>21</v>
      </c>
      <c r="Z219" t="s">
        <v>21</v>
      </c>
      <c r="AA219" t="s">
        <v>21</v>
      </c>
      <c r="AB219" t="s">
        <v>21</v>
      </c>
      <c r="AC219" t="s">
        <v>21</v>
      </c>
      <c r="AD219" t="s">
        <v>21</v>
      </c>
      <c r="AE219" t="s">
        <v>21</v>
      </c>
      <c r="AF219" t="s">
        <v>21</v>
      </c>
      <c r="AG219" t="s">
        <v>21</v>
      </c>
      <c r="AH219" t="s">
        <v>21</v>
      </c>
      <c r="AI219" t="s">
        <v>21</v>
      </c>
      <c r="AJ219" t="s">
        <v>21</v>
      </c>
      <c r="AK219" t="s">
        <v>21</v>
      </c>
      <c r="AL219" t="s">
        <v>21</v>
      </c>
      <c r="AM219" t="s">
        <v>21</v>
      </c>
      <c r="AN219" t="s">
        <v>343</v>
      </c>
      <c r="AO219" t="s">
        <v>21</v>
      </c>
      <c r="AP219" t="s">
        <v>21</v>
      </c>
      <c r="AQ219" t="s">
        <v>21</v>
      </c>
      <c r="AR219" t="s">
        <v>21</v>
      </c>
      <c r="AV219">
        <f t="shared" si="30"/>
        <v>0</v>
      </c>
      <c r="AW219">
        <f t="shared" si="31"/>
        <v>0</v>
      </c>
      <c r="AX219" s="11" t="str">
        <f t="shared" si="32"/>
        <v/>
      </c>
      <c r="BA219">
        <f t="shared" si="33"/>
        <v>0</v>
      </c>
      <c r="BB219">
        <f t="shared" si="34"/>
        <v>0</v>
      </c>
      <c r="BC219">
        <f t="shared" si="35"/>
        <v>0</v>
      </c>
      <c r="BD219">
        <f t="shared" si="36"/>
        <v>0</v>
      </c>
      <c r="BE219">
        <f t="shared" si="37"/>
        <v>0</v>
      </c>
      <c r="BF219">
        <f t="shared" si="38"/>
        <v>0</v>
      </c>
      <c r="BJ219" t="str">
        <f t="shared" si="39"/>
        <v/>
      </c>
      <c r="BK219">
        <f>VLOOKUP(B219,Kraftvärmeprod!$B$1:$BH$549,MATCH($BA$1,Kraftvärmeprod!$B$1:$CC$1,0),FALSE)</f>
        <v>0</v>
      </c>
    </row>
    <row r="220" spans="1:63" ht="15" customHeight="1">
      <c r="A220" s="2" t="s">
        <v>344</v>
      </c>
      <c r="B220" s="2" t="s">
        <v>345</v>
      </c>
      <c r="C220">
        <v>2020</v>
      </c>
      <c r="D220">
        <v>40.700000000000003</v>
      </c>
      <c r="E220">
        <v>46.375</v>
      </c>
      <c r="F220">
        <v>0</v>
      </c>
      <c r="G220">
        <v>0</v>
      </c>
      <c r="H220">
        <v>0</v>
      </c>
      <c r="I220">
        <v>0</v>
      </c>
      <c r="J220">
        <v>0</v>
      </c>
      <c r="K220">
        <v>0</v>
      </c>
      <c r="L220">
        <v>0</v>
      </c>
      <c r="M220" t="s">
        <v>92</v>
      </c>
      <c r="N220">
        <v>0.248</v>
      </c>
      <c r="O220">
        <v>12.164999999999999</v>
      </c>
      <c r="P220">
        <v>4.7089999999999996</v>
      </c>
      <c r="Q220">
        <v>17.835999999999999</v>
      </c>
      <c r="R220">
        <v>0</v>
      </c>
      <c r="S220">
        <v>1.65</v>
      </c>
      <c r="T220" t="s">
        <v>924</v>
      </c>
      <c r="U220">
        <v>0</v>
      </c>
      <c r="V220">
        <v>0</v>
      </c>
      <c r="W220">
        <v>0</v>
      </c>
      <c r="X220">
        <v>0</v>
      </c>
      <c r="Y220">
        <v>0</v>
      </c>
      <c r="Z220">
        <v>0</v>
      </c>
      <c r="AA220">
        <v>0</v>
      </c>
      <c r="AB220">
        <v>0</v>
      </c>
      <c r="AC220">
        <v>0</v>
      </c>
      <c r="AD220">
        <v>0</v>
      </c>
      <c r="AE220" t="s">
        <v>927</v>
      </c>
      <c r="AF220" t="s">
        <v>21</v>
      </c>
      <c r="AG220">
        <v>0</v>
      </c>
      <c r="AH220">
        <v>9.7669999999999995</v>
      </c>
      <c r="AI220">
        <v>0</v>
      </c>
      <c r="AJ220" t="s">
        <v>21</v>
      </c>
      <c r="AK220">
        <v>0</v>
      </c>
      <c r="AL220">
        <v>0</v>
      </c>
      <c r="AM220">
        <v>0</v>
      </c>
      <c r="AN220" t="s">
        <v>92</v>
      </c>
      <c r="AO220">
        <v>100</v>
      </c>
      <c r="AP220">
        <v>0</v>
      </c>
      <c r="AQ220">
        <v>0</v>
      </c>
      <c r="AR220">
        <v>0</v>
      </c>
      <c r="AV220">
        <f t="shared" si="30"/>
        <v>46.375</v>
      </c>
      <c r="AW220">
        <f t="shared" si="31"/>
        <v>40.700000000000003</v>
      </c>
      <c r="AX220" s="11">
        <f t="shared" si="32"/>
        <v>0.87762803234501352</v>
      </c>
      <c r="BA220">
        <f t="shared" si="33"/>
        <v>9.7669999999999995</v>
      </c>
      <c r="BB220">
        <f t="shared" si="34"/>
        <v>9.7669999999999995</v>
      </c>
      <c r="BC220">
        <f t="shared" si="35"/>
        <v>0</v>
      </c>
      <c r="BD220">
        <f t="shared" si="36"/>
        <v>0</v>
      </c>
      <c r="BE220">
        <f t="shared" si="37"/>
        <v>0</v>
      </c>
      <c r="BF220">
        <f t="shared" si="38"/>
        <v>0</v>
      </c>
      <c r="BJ220" t="str">
        <f t="shared" si="39"/>
        <v/>
      </c>
      <c r="BK220">
        <f>VLOOKUP(B220,Kraftvärmeprod!$B$1:$BH$549,MATCH($BA$1,Kraftvärmeprod!$B$1:$CC$1,0),FALSE)</f>
        <v>0</v>
      </c>
    </row>
    <row r="221" spans="1:63" ht="15" customHeight="1">
      <c r="A221" s="2" t="s">
        <v>346</v>
      </c>
      <c r="B221" s="2" t="s">
        <v>347</v>
      </c>
      <c r="C221">
        <v>2020</v>
      </c>
      <c r="D221">
        <v>6.92</v>
      </c>
      <c r="E221">
        <v>6.9189999999999996</v>
      </c>
      <c r="F221" t="s">
        <v>21</v>
      </c>
      <c r="G221">
        <v>4.0000000000000001E-3</v>
      </c>
      <c r="H221" t="s">
        <v>21</v>
      </c>
      <c r="I221" t="s">
        <v>21</v>
      </c>
      <c r="J221" t="s">
        <v>21</v>
      </c>
      <c r="K221" t="s">
        <v>21</v>
      </c>
      <c r="L221" t="s">
        <v>21</v>
      </c>
      <c r="M221" t="s">
        <v>22</v>
      </c>
      <c r="N221" t="s">
        <v>21</v>
      </c>
      <c r="O221" t="s">
        <v>21</v>
      </c>
      <c r="P221" t="s">
        <v>21</v>
      </c>
      <c r="Q221" t="s">
        <v>21</v>
      </c>
      <c r="R221" t="s">
        <v>21</v>
      </c>
      <c r="S221" t="s">
        <v>21</v>
      </c>
      <c r="T221" t="s">
        <v>924</v>
      </c>
      <c r="U221">
        <v>6.86</v>
      </c>
      <c r="V221" t="s">
        <v>21</v>
      </c>
      <c r="W221" t="s">
        <v>21</v>
      </c>
      <c r="X221" t="s">
        <v>21</v>
      </c>
      <c r="Y221" t="s">
        <v>21</v>
      </c>
      <c r="Z221" t="s">
        <v>21</v>
      </c>
      <c r="AA221" t="s">
        <v>21</v>
      </c>
      <c r="AB221" t="s">
        <v>21</v>
      </c>
      <c r="AC221" t="s">
        <v>21</v>
      </c>
      <c r="AD221" t="s">
        <v>21</v>
      </c>
      <c r="AE221" t="s">
        <v>21</v>
      </c>
      <c r="AF221" t="s">
        <v>21</v>
      </c>
      <c r="AG221" t="s">
        <v>21</v>
      </c>
      <c r="AH221" t="s">
        <v>21</v>
      </c>
      <c r="AI221" t="s">
        <v>21</v>
      </c>
      <c r="AJ221" t="s">
        <v>21</v>
      </c>
      <c r="AK221" t="s">
        <v>21</v>
      </c>
      <c r="AL221">
        <v>5.5E-2</v>
      </c>
      <c r="AM221">
        <v>5.5E-2</v>
      </c>
      <c r="AN221" t="s">
        <v>22</v>
      </c>
      <c r="AO221" t="s">
        <v>21</v>
      </c>
      <c r="AP221" t="s">
        <v>21</v>
      </c>
      <c r="AQ221" t="s">
        <v>21</v>
      </c>
      <c r="AR221" t="s">
        <v>21</v>
      </c>
      <c r="AV221">
        <f t="shared" si="30"/>
        <v>6.9189999999999996</v>
      </c>
      <c r="AW221">
        <f t="shared" si="31"/>
        <v>6.92</v>
      </c>
      <c r="AX221" s="11">
        <f t="shared" si="32"/>
        <v>1.0001445295562943</v>
      </c>
      <c r="BA221">
        <f t="shared" si="33"/>
        <v>0</v>
      </c>
      <c r="BB221">
        <f t="shared" si="34"/>
        <v>0</v>
      </c>
      <c r="BC221">
        <f t="shared" si="35"/>
        <v>0</v>
      </c>
      <c r="BD221">
        <f t="shared" si="36"/>
        <v>0</v>
      </c>
      <c r="BE221">
        <f t="shared" si="37"/>
        <v>0</v>
      </c>
      <c r="BF221">
        <f t="shared" si="38"/>
        <v>0</v>
      </c>
      <c r="BJ221" t="str">
        <f t="shared" si="39"/>
        <v/>
      </c>
      <c r="BK221">
        <f>VLOOKUP(B221,Kraftvärmeprod!$B$1:$BH$549,MATCH($BA$1,Kraftvärmeprod!$B$1:$CC$1,0),FALSE)</f>
        <v>0</v>
      </c>
    </row>
    <row r="222" spans="1:63" ht="15" customHeight="1">
      <c r="A222" s="2" t="s">
        <v>346</v>
      </c>
      <c r="B222" s="2" t="s">
        <v>348</v>
      </c>
      <c r="C222">
        <v>2020</v>
      </c>
      <c r="D222">
        <v>3.0649999999999999</v>
      </c>
      <c r="E222">
        <v>3.0649999999999999</v>
      </c>
      <c r="F222" t="s">
        <v>21</v>
      </c>
      <c r="G222">
        <v>3.0649999999999999</v>
      </c>
      <c r="H222" t="s">
        <v>21</v>
      </c>
      <c r="I222" t="s">
        <v>21</v>
      </c>
      <c r="J222" t="s">
        <v>21</v>
      </c>
      <c r="K222" t="s">
        <v>21</v>
      </c>
      <c r="L222" t="s">
        <v>21</v>
      </c>
      <c r="M222" t="s">
        <v>22</v>
      </c>
      <c r="N222" t="s">
        <v>21</v>
      </c>
      <c r="O222" t="s">
        <v>21</v>
      </c>
      <c r="P222" t="s">
        <v>21</v>
      </c>
      <c r="Q222" t="s">
        <v>21</v>
      </c>
      <c r="R222" t="s">
        <v>21</v>
      </c>
      <c r="S222" t="s">
        <v>21</v>
      </c>
      <c r="T222" t="s">
        <v>21</v>
      </c>
      <c r="U222" t="s">
        <v>21</v>
      </c>
      <c r="V222" t="s">
        <v>21</v>
      </c>
      <c r="W222" t="s">
        <v>21</v>
      </c>
      <c r="X222" t="s">
        <v>21</v>
      </c>
      <c r="Y222" t="s">
        <v>21</v>
      </c>
      <c r="Z222" t="s">
        <v>21</v>
      </c>
      <c r="AA222" t="s">
        <v>21</v>
      </c>
      <c r="AB222" t="s">
        <v>21</v>
      </c>
      <c r="AC222" t="s">
        <v>21</v>
      </c>
      <c r="AD222" t="s">
        <v>21</v>
      </c>
      <c r="AE222" t="s">
        <v>21</v>
      </c>
      <c r="AF222" t="s">
        <v>21</v>
      </c>
      <c r="AG222" t="s">
        <v>21</v>
      </c>
      <c r="AH222" t="s">
        <v>21</v>
      </c>
      <c r="AI222" t="s">
        <v>21</v>
      </c>
      <c r="AJ222" t="s">
        <v>21</v>
      </c>
      <c r="AK222" t="s">
        <v>21</v>
      </c>
      <c r="AL222" t="s">
        <v>21</v>
      </c>
      <c r="AM222" t="s">
        <v>21</v>
      </c>
      <c r="AN222" t="s">
        <v>22</v>
      </c>
      <c r="AO222" t="s">
        <v>21</v>
      </c>
      <c r="AP222" t="s">
        <v>21</v>
      </c>
      <c r="AQ222" t="s">
        <v>21</v>
      </c>
      <c r="AR222" t="s">
        <v>21</v>
      </c>
      <c r="AV222">
        <f t="shared" si="30"/>
        <v>3.0649999999999999</v>
      </c>
      <c r="AW222">
        <f t="shared" si="31"/>
        <v>3.0649999999999999</v>
      </c>
      <c r="AX222" s="11">
        <f t="shared" si="32"/>
        <v>1</v>
      </c>
      <c r="BA222">
        <f t="shared" si="33"/>
        <v>0</v>
      </c>
      <c r="BB222">
        <f t="shared" si="34"/>
        <v>0</v>
      </c>
      <c r="BC222">
        <f t="shared" si="35"/>
        <v>0</v>
      </c>
      <c r="BD222">
        <f t="shared" si="36"/>
        <v>0</v>
      </c>
      <c r="BE222">
        <f t="shared" si="37"/>
        <v>0</v>
      </c>
      <c r="BF222">
        <f t="shared" si="38"/>
        <v>0</v>
      </c>
      <c r="BJ222" t="str">
        <f t="shared" si="39"/>
        <v/>
      </c>
      <c r="BK222">
        <f>VLOOKUP(B222,Kraftvärmeprod!$B$1:$BH$549,MATCH($BA$1,Kraftvärmeprod!$B$1:$CC$1,0),FALSE)</f>
        <v>0</v>
      </c>
    </row>
    <row r="223" spans="1:63" ht="15" customHeight="1">
      <c r="A223" s="2" t="s">
        <v>346</v>
      </c>
      <c r="B223" s="2" t="s">
        <v>349</v>
      </c>
      <c r="C223">
        <v>2020</v>
      </c>
      <c r="D223" t="s">
        <v>21</v>
      </c>
      <c r="E223" t="s">
        <v>21</v>
      </c>
      <c r="F223" t="s">
        <v>21</v>
      </c>
      <c r="G223" t="s">
        <v>21</v>
      </c>
      <c r="H223" t="s">
        <v>21</v>
      </c>
      <c r="I223" t="s">
        <v>21</v>
      </c>
      <c r="J223" t="s">
        <v>21</v>
      </c>
      <c r="K223" t="s">
        <v>21</v>
      </c>
      <c r="L223" t="s">
        <v>21</v>
      </c>
      <c r="M223" t="s">
        <v>22</v>
      </c>
      <c r="N223" t="s">
        <v>21</v>
      </c>
      <c r="O223" t="s">
        <v>21</v>
      </c>
      <c r="P223" t="s">
        <v>21</v>
      </c>
      <c r="Q223" t="s">
        <v>21</v>
      </c>
      <c r="R223" t="s">
        <v>21</v>
      </c>
      <c r="S223" t="s">
        <v>21</v>
      </c>
      <c r="T223" t="s">
        <v>21</v>
      </c>
      <c r="U223" t="s">
        <v>21</v>
      </c>
      <c r="V223" t="s">
        <v>21</v>
      </c>
      <c r="W223" t="s">
        <v>21</v>
      </c>
      <c r="X223" t="s">
        <v>21</v>
      </c>
      <c r="Y223" t="s">
        <v>21</v>
      </c>
      <c r="Z223" t="s">
        <v>21</v>
      </c>
      <c r="AA223" t="s">
        <v>21</v>
      </c>
      <c r="AB223" t="s">
        <v>21</v>
      </c>
      <c r="AC223" t="s">
        <v>21</v>
      </c>
      <c r="AD223" t="s">
        <v>21</v>
      </c>
      <c r="AE223" t="s">
        <v>21</v>
      </c>
      <c r="AF223" t="s">
        <v>21</v>
      </c>
      <c r="AG223" t="s">
        <v>21</v>
      </c>
      <c r="AH223" t="s">
        <v>21</v>
      </c>
      <c r="AI223" t="s">
        <v>21</v>
      </c>
      <c r="AJ223" t="s">
        <v>21</v>
      </c>
      <c r="AK223" t="s">
        <v>21</v>
      </c>
      <c r="AL223" t="s">
        <v>21</v>
      </c>
      <c r="AM223" t="s">
        <v>21</v>
      </c>
      <c r="AN223" t="s">
        <v>22</v>
      </c>
      <c r="AO223" t="s">
        <v>21</v>
      </c>
      <c r="AP223" t="s">
        <v>21</v>
      </c>
      <c r="AQ223" t="s">
        <v>21</v>
      </c>
      <c r="AR223" t="s">
        <v>21</v>
      </c>
      <c r="AV223">
        <f t="shared" si="30"/>
        <v>0</v>
      </c>
      <c r="AW223">
        <f t="shared" si="31"/>
        <v>0</v>
      </c>
      <c r="AX223" s="11" t="str">
        <f t="shared" si="32"/>
        <v/>
      </c>
      <c r="BA223">
        <f t="shared" si="33"/>
        <v>0</v>
      </c>
      <c r="BB223">
        <f t="shared" si="34"/>
        <v>0</v>
      </c>
      <c r="BC223">
        <f t="shared" si="35"/>
        <v>0</v>
      </c>
      <c r="BD223">
        <f t="shared" si="36"/>
        <v>0</v>
      </c>
      <c r="BE223">
        <f t="shared" si="37"/>
        <v>0</v>
      </c>
      <c r="BF223">
        <f t="shared" si="38"/>
        <v>0</v>
      </c>
      <c r="BJ223" t="str">
        <f t="shared" si="39"/>
        <v/>
      </c>
      <c r="BK223">
        <f>VLOOKUP(B223,Kraftvärmeprod!$B$1:$BH$549,MATCH($BA$1,Kraftvärmeprod!$B$1:$CC$1,0),FALSE)</f>
        <v>0</v>
      </c>
    </row>
    <row r="224" spans="1:63" ht="15" customHeight="1">
      <c r="A224" s="2" t="s">
        <v>346</v>
      </c>
      <c r="B224" s="2" t="s">
        <v>350</v>
      </c>
      <c r="C224">
        <v>2020</v>
      </c>
      <c r="D224">
        <v>2.1</v>
      </c>
      <c r="E224">
        <v>2.105</v>
      </c>
      <c r="F224" t="s">
        <v>21</v>
      </c>
      <c r="G224">
        <v>8.1000000000000003E-2</v>
      </c>
      <c r="H224" t="s">
        <v>21</v>
      </c>
      <c r="I224" t="s">
        <v>21</v>
      </c>
      <c r="J224" t="s">
        <v>21</v>
      </c>
      <c r="K224" t="s">
        <v>21</v>
      </c>
      <c r="L224" t="s">
        <v>21</v>
      </c>
      <c r="M224" t="s">
        <v>22</v>
      </c>
      <c r="N224" t="s">
        <v>21</v>
      </c>
      <c r="O224" t="s">
        <v>21</v>
      </c>
      <c r="P224" t="s">
        <v>21</v>
      </c>
      <c r="Q224" t="s">
        <v>21</v>
      </c>
      <c r="R224" t="s">
        <v>21</v>
      </c>
      <c r="S224" t="s">
        <v>21</v>
      </c>
      <c r="T224" t="s">
        <v>21</v>
      </c>
      <c r="U224">
        <v>1.988</v>
      </c>
      <c r="V224" t="s">
        <v>21</v>
      </c>
      <c r="W224" t="s">
        <v>21</v>
      </c>
      <c r="X224" t="s">
        <v>21</v>
      </c>
      <c r="Y224" t="s">
        <v>21</v>
      </c>
      <c r="Z224" t="s">
        <v>21</v>
      </c>
      <c r="AA224" t="s">
        <v>21</v>
      </c>
      <c r="AB224" t="s">
        <v>21</v>
      </c>
      <c r="AC224" t="s">
        <v>21</v>
      </c>
      <c r="AD224" t="s">
        <v>21</v>
      </c>
      <c r="AE224" t="s">
        <v>21</v>
      </c>
      <c r="AF224" t="s">
        <v>21</v>
      </c>
      <c r="AG224" t="s">
        <v>21</v>
      </c>
      <c r="AH224" t="s">
        <v>21</v>
      </c>
      <c r="AI224" t="s">
        <v>21</v>
      </c>
      <c r="AJ224" t="s">
        <v>21</v>
      </c>
      <c r="AK224" t="s">
        <v>21</v>
      </c>
      <c r="AL224">
        <v>3.5999999999999997E-2</v>
      </c>
      <c r="AM224">
        <v>3.5999999999999997E-2</v>
      </c>
      <c r="AN224" t="s">
        <v>22</v>
      </c>
      <c r="AO224" t="s">
        <v>21</v>
      </c>
      <c r="AP224" t="s">
        <v>21</v>
      </c>
      <c r="AQ224" t="s">
        <v>21</v>
      </c>
      <c r="AR224" t="s">
        <v>21</v>
      </c>
      <c r="AV224">
        <f t="shared" si="30"/>
        <v>2.105</v>
      </c>
      <c r="AW224">
        <f t="shared" si="31"/>
        <v>2.1</v>
      </c>
      <c r="AX224" s="11">
        <f t="shared" si="32"/>
        <v>0.99762470308788609</v>
      </c>
      <c r="BA224">
        <f t="shared" si="33"/>
        <v>0</v>
      </c>
      <c r="BB224">
        <f t="shared" si="34"/>
        <v>0</v>
      </c>
      <c r="BC224">
        <f t="shared" si="35"/>
        <v>0</v>
      </c>
      <c r="BD224">
        <f t="shared" si="36"/>
        <v>0</v>
      </c>
      <c r="BE224">
        <f t="shared" si="37"/>
        <v>0</v>
      </c>
      <c r="BF224">
        <f t="shared" si="38"/>
        <v>0</v>
      </c>
      <c r="BJ224" t="str">
        <f t="shared" si="39"/>
        <v/>
      </c>
      <c r="BK224">
        <f>VLOOKUP(B224,Kraftvärmeprod!$B$1:$BH$549,MATCH($BA$1,Kraftvärmeprod!$B$1:$CC$1,0),FALSE)</f>
        <v>0</v>
      </c>
    </row>
    <row r="225" spans="1:63" ht="15" customHeight="1">
      <c r="A225" s="2" t="s">
        <v>351</v>
      </c>
      <c r="B225" s="2" t="s">
        <v>352</v>
      </c>
      <c r="C225">
        <v>2020</v>
      </c>
      <c r="D225" t="s">
        <v>22</v>
      </c>
      <c r="E225" t="s">
        <v>22</v>
      </c>
      <c r="F225" t="s">
        <v>22</v>
      </c>
      <c r="G225" t="s">
        <v>22</v>
      </c>
      <c r="H225" t="s">
        <v>22</v>
      </c>
      <c r="I225" t="s">
        <v>22</v>
      </c>
      <c r="J225" t="s">
        <v>22</v>
      </c>
      <c r="K225" t="s">
        <v>22</v>
      </c>
      <c r="L225" t="s">
        <v>22</v>
      </c>
      <c r="M225" t="s">
        <v>22</v>
      </c>
      <c r="N225" t="s">
        <v>22</v>
      </c>
      <c r="O225" t="s">
        <v>22</v>
      </c>
      <c r="P225" t="s">
        <v>22</v>
      </c>
      <c r="Q225" t="s">
        <v>22</v>
      </c>
      <c r="R225" t="s">
        <v>22</v>
      </c>
      <c r="S225" t="s">
        <v>22</v>
      </c>
      <c r="T225" t="s">
        <v>22</v>
      </c>
      <c r="U225" t="s">
        <v>22</v>
      </c>
      <c r="V225" t="s">
        <v>22</v>
      </c>
      <c r="W225" t="s">
        <v>22</v>
      </c>
      <c r="X225" t="s">
        <v>22</v>
      </c>
      <c r="Y225" t="s">
        <v>22</v>
      </c>
      <c r="Z225" t="s">
        <v>22</v>
      </c>
      <c r="AA225" t="s">
        <v>22</v>
      </c>
      <c r="AB225" t="s">
        <v>22</v>
      </c>
      <c r="AC225" t="s">
        <v>22</v>
      </c>
      <c r="AD225" t="s">
        <v>22</v>
      </c>
      <c r="AE225" t="s">
        <v>22</v>
      </c>
      <c r="AF225" t="s">
        <v>22</v>
      </c>
      <c r="AG225" t="s">
        <v>22</v>
      </c>
      <c r="AH225" t="s">
        <v>22</v>
      </c>
      <c r="AI225" t="s">
        <v>22</v>
      </c>
      <c r="AJ225" t="s">
        <v>22</v>
      </c>
      <c r="AK225" t="s">
        <v>22</v>
      </c>
      <c r="AL225" t="s">
        <v>22</v>
      </c>
      <c r="AM225" t="s">
        <v>22</v>
      </c>
      <c r="AN225" t="s">
        <v>22</v>
      </c>
      <c r="AO225" t="s">
        <v>22</v>
      </c>
      <c r="AP225" t="s">
        <v>22</v>
      </c>
      <c r="AQ225" t="s">
        <v>22</v>
      </c>
      <c r="AR225" t="s">
        <v>22</v>
      </c>
      <c r="AV225">
        <f t="shared" si="30"/>
        <v>0</v>
      </c>
      <c r="AW225">
        <f t="shared" si="31"/>
        <v>0</v>
      </c>
      <c r="AX225" s="11" t="str">
        <f t="shared" si="32"/>
        <v/>
      </c>
      <c r="BA225">
        <f t="shared" si="33"/>
        <v>0</v>
      </c>
      <c r="BB225">
        <f t="shared" si="34"/>
        <v>0</v>
      </c>
      <c r="BC225">
        <f t="shared" si="35"/>
        <v>0</v>
      </c>
      <c r="BD225">
        <f t="shared" si="36"/>
        <v>0</v>
      </c>
      <c r="BE225">
        <f t="shared" si="37"/>
        <v>0</v>
      </c>
      <c r="BF225">
        <f t="shared" si="38"/>
        <v>0</v>
      </c>
      <c r="BJ225" t="str">
        <f t="shared" si="39"/>
        <v/>
      </c>
      <c r="BK225">
        <f>VLOOKUP(B225,Kraftvärmeprod!$B$1:$BH$549,MATCH($BA$1,Kraftvärmeprod!$B$1:$CC$1,0),FALSE)</f>
        <v>0</v>
      </c>
    </row>
    <row r="226" spans="1:63" ht="15" customHeight="1">
      <c r="A226" s="2" t="s">
        <v>353</v>
      </c>
      <c r="B226" s="2" t="s">
        <v>354</v>
      </c>
      <c r="C226">
        <v>2020</v>
      </c>
      <c r="D226">
        <v>16</v>
      </c>
      <c r="E226">
        <v>18.329999999999998</v>
      </c>
      <c r="F226" t="s">
        <v>21</v>
      </c>
      <c r="G226">
        <v>0.03</v>
      </c>
      <c r="H226" t="s">
        <v>21</v>
      </c>
      <c r="I226" t="s">
        <v>21</v>
      </c>
      <c r="J226" t="s">
        <v>21</v>
      </c>
      <c r="K226" t="s">
        <v>21</v>
      </c>
      <c r="L226" t="s">
        <v>21</v>
      </c>
      <c r="M226" t="s">
        <v>22</v>
      </c>
      <c r="N226">
        <v>7.7</v>
      </c>
      <c r="O226">
        <v>5.4</v>
      </c>
      <c r="P226">
        <v>3.2</v>
      </c>
      <c r="Q226" t="s">
        <v>21</v>
      </c>
      <c r="R226" t="s">
        <v>21</v>
      </c>
      <c r="S226" t="s">
        <v>21</v>
      </c>
      <c r="T226" t="s">
        <v>21</v>
      </c>
      <c r="U226">
        <v>2</v>
      </c>
      <c r="V226" t="s">
        <v>21</v>
      </c>
      <c r="W226" t="s">
        <v>21</v>
      </c>
      <c r="X226" t="s">
        <v>21</v>
      </c>
      <c r="Y226" t="s">
        <v>21</v>
      </c>
      <c r="Z226" t="s">
        <v>21</v>
      </c>
      <c r="AA226" t="s">
        <v>21</v>
      </c>
      <c r="AB226" t="s">
        <v>21</v>
      </c>
      <c r="AC226" t="s">
        <v>21</v>
      </c>
      <c r="AD226" t="s">
        <v>21</v>
      </c>
      <c r="AE226" t="s">
        <v>21</v>
      </c>
      <c r="AF226" t="s">
        <v>21</v>
      </c>
      <c r="AG226" t="s">
        <v>21</v>
      </c>
      <c r="AH226" t="s">
        <v>21</v>
      </c>
      <c r="AI226" t="s">
        <v>21</v>
      </c>
      <c r="AJ226" t="s">
        <v>21</v>
      </c>
      <c r="AK226" t="s">
        <v>21</v>
      </c>
      <c r="AL226" t="s">
        <v>21</v>
      </c>
      <c r="AM226" t="s">
        <v>21</v>
      </c>
      <c r="AN226" t="s">
        <v>22</v>
      </c>
      <c r="AO226" t="s">
        <v>21</v>
      </c>
      <c r="AP226" t="s">
        <v>21</v>
      </c>
      <c r="AQ226" t="s">
        <v>21</v>
      </c>
      <c r="AR226" t="s">
        <v>21</v>
      </c>
      <c r="AV226">
        <f t="shared" si="30"/>
        <v>18.330000000000002</v>
      </c>
      <c r="AW226">
        <f t="shared" si="31"/>
        <v>16</v>
      </c>
      <c r="AX226" s="11">
        <f t="shared" si="32"/>
        <v>0.87288597926895795</v>
      </c>
      <c r="BA226">
        <f t="shared" si="33"/>
        <v>0</v>
      </c>
      <c r="BB226">
        <f t="shared" si="34"/>
        <v>0</v>
      </c>
      <c r="BC226">
        <f t="shared" si="35"/>
        <v>0</v>
      </c>
      <c r="BD226">
        <f t="shared" si="36"/>
        <v>0</v>
      </c>
      <c r="BE226">
        <f t="shared" si="37"/>
        <v>0</v>
      </c>
      <c r="BF226">
        <f t="shared" si="38"/>
        <v>0</v>
      </c>
      <c r="BJ226" t="str">
        <f t="shared" si="39"/>
        <v/>
      </c>
      <c r="BK226">
        <f>VLOOKUP(B226,Kraftvärmeprod!$B$1:$BH$549,MATCH($BA$1,Kraftvärmeprod!$B$1:$CC$1,0),FALSE)</f>
        <v>0</v>
      </c>
    </row>
    <row r="227" spans="1:63" ht="15" customHeight="1">
      <c r="A227" s="2" t="s">
        <v>353</v>
      </c>
      <c r="B227" s="2" t="s">
        <v>355</v>
      </c>
      <c r="C227">
        <v>2020</v>
      </c>
      <c r="D227">
        <v>109.7</v>
      </c>
      <c r="E227">
        <v>110.26</v>
      </c>
      <c r="F227" t="s">
        <v>21</v>
      </c>
      <c r="G227">
        <v>0.46</v>
      </c>
      <c r="H227" t="s">
        <v>21</v>
      </c>
      <c r="I227" t="s">
        <v>21</v>
      </c>
      <c r="J227" t="s">
        <v>21</v>
      </c>
      <c r="K227" t="s">
        <v>21</v>
      </c>
      <c r="L227" t="s">
        <v>21</v>
      </c>
      <c r="M227" t="s">
        <v>22</v>
      </c>
      <c r="N227">
        <v>27.6</v>
      </c>
      <c r="O227">
        <v>23.6</v>
      </c>
      <c r="P227">
        <v>35.9</v>
      </c>
      <c r="Q227" t="s">
        <v>21</v>
      </c>
      <c r="R227" t="s">
        <v>21</v>
      </c>
      <c r="S227" t="s">
        <v>21</v>
      </c>
      <c r="T227" t="s">
        <v>21</v>
      </c>
      <c r="U227" t="s">
        <v>21</v>
      </c>
      <c r="V227">
        <v>22.7</v>
      </c>
      <c r="W227" t="s">
        <v>21</v>
      </c>
      <c r="X227" t="s">
        <v>21</v>
      </c>
      <c r="Y227" t="s">
        <v>21</v>
      </c>
      <c r="Z227" t="s">
        <v>21</v>
      </c>
      <c r="AA227" t="s">
        <v>21</v>
      </c>
      <c r="AB227" t="s">
        <v>21</v>
      </c>
      <c r="AC227" t="s">
        <v>21</v>
      </c>
      <c r="AD227" t="s">
        <v>21</v>
      </c>
      <c r="AE227" t="s">
        <v>21</v>
      </c>
      <c r="AF227" t="s">
        <v>21</v>
      </c>
      <c r="AG227" t="s">
        <v>21</v>
      </c>
      <c r="AH227" t="s">
        <v>21</v>
      </c>
      <c r="AI227" t="s">
        <v>21</v>
      </c>
      <c r="AJ227" t="s">
        <v>21</v>
      </c>
      <c r="AK227" t="s">
        <v>21</v>
      </c>
      <c r="AL227" t="s">
        <v>21</v>
      </c>
      <c r="AM227" t="s">
        <v>21</v>
      </c>
      <c r="AN227" t="s">
        <v>22</v>
      </c>
      <c r="AO227">
        <v>100</v>
      </c>
      <c r="AP227">
        <v>0</v>
      </c>
      <c r="AQ227">
        <v>0</v>
      </c>
      <c r="AR227">
        <v>0</v>
      </c>
      <c r="AV227">
        <f t="shared" si="30"/>
        <v>110.26</v>
      </c>
      <c r="AW227">
        <f t="shared" si="31"/>
        <v>109.7</v>
      </c>
      <c r="AX227" s="11">
        <f t="shared" si="32"/>
        <v>0.99492109559223652</v>
      </c>
      <c r="BA227">
        <f t="shared" si="33"/>
        <v>0</v>
      </c>
      <c r="BB227">
        <f t="shared" si="34"/>
        <v>0</v>
      </c>
      <c r="BC227">
        <f t="shared" si="35"/>
        <v>0</v>
      </c>
      <c r="BD227">
        <f t="shared" si="36"/>
        <v>0</v>
      </c>
      <c r="BE227">
        <f t="shared" si="37"/>
        <v>0</v>
      </c>
      <c r="BF227">
        <f t="shared" si="38"/>
        <v>0</v>
      </c>
      <c r="BJ227" t="str">
        <f t="shared" si="39"/>
        <v>ja</v>
      </c>
      <c r="BK227">
        <f>VLOOKUP(B227,Kraftvärmeprod!$B$1:$BH$549,MATCH($BA$1,Kraftvärmeprod!$B$1:$CC$1,0),FALSE)</f>
        <v>0</v>
      </c>
    </row>
    <row r="228" spans="1:63" ht="15" customHeight="1">
      <c r="A228" s="2" t="s">
        <v>356</v>
      </c>
      <c r="B228" s="2" t="s">
        <v>357</v>
      </c>
      <c r="C228">
        <v>2020</v>
      </c>
      <c r="D228">
        <v>98.5</v>
      </c>
      <c r="E228">
        <v>123.60583</v>
      </c>
      <c r="F228" t="s">
        <v>21</v>
      </c>
      <c r="G228" t="s">
        <v>21</v>
      </c>
      <c r="H228" t="s">
        <v>21</v>
      </c>
      <c r="I228" t="s">
        <v>21</v>
      </c>
      <c r="J228" t="s">
        <v>21</v>
      </c>
      <c r="K228" t="s">
        <v>21</v>
      </c>
      <c r="L228" t="s">
        <v>21</v>
      </c>
      <c r="M228" t="s">
        <v>22</v>
      </c>
      <c r="N228">
        <v>33.849499999999999</v>
      </c>
      <c r="O228" t="s">
        <v>21</v>
      </c>
      <c r="P228">
        <v>16.285399999999999</v>
      </c>
      <c r="Q228">
        <v>10.293900000000001</v>
      </c>
      <c r="R228" t="s">
        <v>21</v>
      </c>
      <c r="S228">
        <v>3.1303000000000001</v>
      </c>
      <c r="T228" t="s">
        <v>924</v>
      </c>
      <c r="U228">
        <v>22.61</v>
      </c>
      <c r="V228" t="s">
        <v>21</v>
      </c>
      <c r="W228" t="s">
        <v>21</v>
      </c>
      <c r="X228">
        <v>21.873000000000001</v>
      </c>
      <c r="Y228" t="s">
        <v>21</v>
      </c>
      <c r="Z228">
        <v>3.9910000000000001</v>
      </c>
      <c r="AA228" t="s">
        <v>21</v>
      </c>
      <c r="AB228" t="s">
        <v>21</v>
      </c>
      <c r="AC228" t="s">
        <v>21</v>
      </c>
      <c r="AD228" t="s">
        <v>21</v>
      </c>
      <c r="AE228" t="s">
        <v>21</v>
      </c>
      <c r="AF228" t="s">
        <v>21</v>
      </c>
      <c r="AG228">
        <v>0.33200000000000002</v>
      </c>
      <c r="AH228">
        <v>6.0527300000000004</v>
      </c>
      <c r="AI228" t="s">
        <v>21</v>
      </c>
      <c r="AJ228" t="s">
        <v>21</v>
      </c>
      <c r="AK228" t="s">
        <v>21</v>
      </c>
      <c r="AL228">
        <v>5.1879999999999997</v>
      </c>
      <c r="AM228">
        <v>5.4610000000000003</v>
      </c>
      <c r="AN228" t="s">
        <v>940</v>
      </c>
      <c r="AO228">
        <v>100</v>
      </c>
      <c r="AP228" t="s">
        <v>21</v>
      </c>
      <c r="AQ228" t="s">
        <v>21</v>
      </c>
      <c r="AR228" t="s">
        <v>21</v>
      </c>
      <c r="AV228">
        <f t="shared" si="30"/>
        <v>123.60583000000001</v>
      </c>
      <c r="AW228">
        <f t="shared" si="31"/>
        <v>98.5</v>
      </c>
      <c r="AX228" s="11">
        <f t="shared" si="32"/>
        <v>0.79688797850392645</v>
      </c>
      <c r="BA228">
        <f t="shared" si="33"/>
        <v>6.0527300000000004</v>
      </c>
      <c r="BB228">
        <f t="shared" si="34"/>
        <v>6.0527300000000004</v>
      </c>
      <c r="BC228">
        <f t="shared" si="35"/>
        <v>0</v>
      </c>
      <c r="BD228">
        <f t="shared" si="36"/>
        <v>0</v>
      </c>
      <c r="BE228">
        <f t="shared" si="37"/>
        <v>0</v>
      </c>
      <c r="BF228">
        <f t="shared" si="38"/>
        <v>0</v>
      </c>
      <c r="BJ228" t="str">
        <f t="shared" si="39"/>
        <v/>
      </c>
      <c r="BK228">
        <f>VLOOKUP(B228,Kraftvärmeprod!$B$1:$BH$549,MATCH($BA$1,Kraftvärmeprod!$B$1:$CC$1,0),FALSE)</f>
        <v>4.8044000000000002</v>
      </c>
    </row>
    <row r="229" spans="1:63" ht="15" customHeight="1">
      <c r="A229" s="2" t="s">
        <v>358</v>
      </c>
      <c r="B229" s="2" t="s">
        <v>359</v>
      </c>
      <c r="C229">
        <v>2020</v>
      </c>
      <c r="D229">
        <v>212</v>
      </c>
      <c r="E229">
        <v>245.649</v>
      </c>
      <c r="F229" t="s">
        <v>21</v>
      </c>
      <c r="G229">
        <v>0.40799999999999997</v>
      </c>
      <c r="H229" t="s">
        <v>21</v>
      </c>
      <c r="I229" t="s">
        <v>21</v>
      </c>
      <c r="J229" t="s">
        <v>21</v>
      </c>
      <c r="K229" t="s">
        <v>21</v>
      </c>
      <c r="L229">
        <v>2.16</v>
      </c>
      <c r="M229" t="s">
        <v>22</v>
      </c>
      <c r="N229" t="s">
        <v>21</v>
      </c>
      <c r="O229" t="s">
        <v>21</v>
      </c>
      <c r="P229">
        <v>0.97799999999999998</v>
      </c>
      <c r="Q229">
        <v>58.982999999999997</v>
      </c>
      <c r="R229" t="s">
        <v>21</v>
      </c>
      <c r="S229">
        <v>0.76300000000000001</v>
      </c>
      <c r="T229" t="s">
        <v>924</v>
      </c>
      <c r="U229">
        <v>37.594000000000001</v>
      </c>
      <c r="V229" t="s">
        <v>21</v>
      </c>
      <c r="W229" t="s">
        <v>21</v>
      </c>
      <c r="X229">
        <v>37.302</v>
      </c>
      <c r="Y229" t="s">
        <v>21</v>
      </c>
      <c r="Z229" t="s">
        <v>21</v>
      </c>
      <c r="AA229" t="s">
        <v>21</v>
      </c>
      <c r="AB229">
        <v>82.432000000000002</v>
      </c>
      <c r="AC229" t="s">
        <v>21</v>
      </c>
      <c r="AD229" t="s">
        <v>21</v>
      </c>
      <c r="AE229" t="s">
        <v>927</v>
      </c>
      <c r="AF229" t="s">
        <v>21</v>
      </c>
      <c r="AG229" t="s">
        <v>21</v>
      </c>
      <c r="AH229">
        <v>25.029</v>
      </c>
      <c r="AI229" t="s">
        <v>21</v>
      </c>
      <c r="AJ229" t="s">
        <v>21</v>
      </c>
      <c r="AK229" t="s">
        <v>21</v>
      </c>
      <c r="AL229" t="s">
        <v>21</v>
      </c>
      <c r="AM229" t="s">
        <v>21</v>
      </c>
      <c r="AN229" t="s">
        <v>22</v>
      </c>
      <c r="AO229">
        <v>57</v>
      </c>
      <c r="AP229" t="s">
        <v>21</v>
      </c>
      <c r="AQ229">
        <v>1</v>
      </c>
      <c r="AR229">
        <v>42</v>
      </c>
      <c r="AV229">
        <f t="shared" si="30"/>
        <v>245.649</v>
      </c>
      <c r="AW229">
        <f t="shared" si="31"/>
        <v>212</v>
      </c>
      <c r="AX229" s="11">
        <f t="shared" si="32"/>
        <v>0.86302000008141699</v>
      </c>
      <c r="BA229">
        <f t="shared" si="33"/>
        <v>25.029</v>
      </c>
      <c r="BB229">
        <f t="shared" si="34"/>
        <v>14.266529999999999</v>
      </c>
      <c r="BC229">
        <f t="shared" si="35"/>
        <v>0</v>
      </c>
      <c r="BD229">
        <f t="shared" si="36"/>
        <v>0.25029000000000001</v>
      </c>
      <c r="BE229">
        <f t="shared" si="37"/>
        <v>10.512179999999999</v>
      </c>
      <c r="BF229">
        <f t="shared" si="38"/>
        <v>3.5527136788005009E-15</v>
      </c>
      <c r="BJ229" t="str">
        <f t="shared" si="39"/>
        <v/>
      </c>
      <c r="BK229">
        <f>VLOOKUP(B229,Kraftvärmeprod!$B$1:$BH$549,MATCH($BA$1,Kraftvärmeprod!$B$1:$CC$1,0),FALSE)</f>
        <v>0</v>
      </c>
    </row>
    <row r="230" spans="1:63" ht="15" customHeight="1">
      <c r="A230" s="2" t="s">
        <v>360</v>
      </c>
      <c r="B230" s="2" t="s">
        <v>361</v>
      </c>
      <c r="C230">
        <v>2020</v>
      </c>
      <c r="D230">
        <v>11.884</v>
      </c>
      <c r="E230">
        <v>11.539</v>
      </c>
      <c r="F230" t="s">
        <v>21</v>
      </c>
      <c r="G230">
        <v>4.1420000000000003</v>
      </c>
      <c r="H230" t="s">
        <v>21</v>
      </c>
      <c r="I230" t="s">
        <v>21</v>
      </c>
      <c r="J230" t="s">
        <v>21</v>
      </c>
      <c r="K230" t="s">
        <v>21</v>
      </c>
      <c r="L230" t="s">
        <v>21</v>
      </c>
      <c r="M230" t="s">
        <v>22</v>
      </c>
      <c r="N230" t="s">
        <v>21</v>
      </c>
      <c r="O230" t="s">
        <v>21</v>
      </c>
      <c r="P230" t="s">
        <v>21</v>
      </c>
      <c r="Q230" t="s">
        <v>21</v>
      </c>
      <c r="R230" t="s">
        <v>21</v>
      </c>
      <c r="S230" t="s">
        <v>21</v>
      </c>
      <c r="T230" t="s">
        <v>21</v>
      </c>
      <c r="U230">
        <v>7.3970000000000002</v>
      </c>
      <c r="V230" t="s">
        <v>21</v>
      </c>
      <c r="W230" t="s">
        <v>21</v>
      </c>
      <c r="X230" t="s">
        <v>21</v>
      </c>
      <c r="Y230" t="s">
        <v>21</v>
      </c>
      <c r="Z230" t="s">
        <v>21</v>
      </c>
      <c r="AA230" t="s">
        <v>21</v>
      </c>
      <c r="AB230" t="s">
        <v>21</v>
      </c>
      <c r="AC230" t="s">
        <v>21</v>
      </c>
      <c r="AD230" t="s">
        <v>21</v>
      </c>
      <c r="AE230" t="s">
        <v>21</v>
      </c>
      <c r="AF230" t="s">
        <v>21</v>
      </c>
      <c r="AG230" t="s">
        <v>21</v>
      </c>
      <c r="AH230" t="s">
        <v>21</v>
      </c>
      <c r="AI230" t="s">
        <v>21</v>
      </c>
      <c r="AJ230" t="s">
        <v>21</v>
      </c>
      <c r="AK230" t="s">
        <v>21</v>
      </c>
      <c r="AL230" t="s">
        <v>21</v>
      </c>
      <c r="AM230" t="s">
        <v>21</v>
      </c>
      <c r="AN230" t="s">
        <v>22</v>
      </c>
      <c r="AO230" t="s">
        <v>21</v>
      </c>
      <c r="AP230" t="s">
        <v>21</v>
      </c>
      <c r="AQ230" t="s">
        <v>21</v>
      </c>
      <c r="AR230" t="s">
        <v>21</v>
      </c>
      <c r="AV230">
        <f t="shared" si="30"/>
        <v>11.539000000000001</v>
      </c>
      <c r="AW230">
        <f t="shared" si="31"/>
        <v>11.884</v>
      </c>
      <c r="AX230" s="11">
        <f t="shared" si="32"/>
        <v>1.0298986047317791</v>
      </c>
      <c r="BA230">
        <f t="shared" si="33"/>
        <v>0</v>
      </c>
      <c r="BB230">
        <f t="shared" si="34"/>
        <v>0</v>
      </c>
      <c r="BC230">
        <f t="shared" si="35"/>
        <v>0</v>
      </c>
      <c r="BD230">
        <f t="shared" si="36"/>
        <v>0</v>
      </c>
      <c r="BE230">
        <f t="shared" si="37"/>
        <v>0</v>
      </c>
      <c r="BF230">
        <f t="shared" si="38"/>
        <v>0</v>
      </c>
      <c r="BJ230" t="str">
        <f t="shared" si="39"/>
        <v/>
      </c>
      <c r="BK230">
        <f>VLOOKUP(B230,Kraftvärmeprod!$B$1:$BH$549,MATCH($BA$1,Kraftvärmeprod!$B$1:$CC$1,0),FALSE)</f>
        <v>19.265000000000001</v>
      </c>
    </row>
    <row r="231" spans="1:63" ht="15" customHeight="1">
      <c r="A231" s="2" t="s">
        <v>362</v>
      </c>
      <c r="B231" s="2" t="s">
        <v>363</v>
      </c>
      <c r="C231">
        <v>2020</v>
      </c>
      <c r="D231">
        <v>94.75</v>
      </c>
      <c r="E231">
        <v>107.461</v>
      </c>
      <c r="F231" t="s">
        <v>21</v>
      </c>
      <c r="G231">
        <v>7.0999999999999994E-2</v>
      </c>
      <c r="H231" t="s">
        <v>21</v>
      </c>
      <c r="I231" t="s">
        <v>21</v>
      </c>
      <c r="J231" t="s">
        <v>21</v>
      </c>
      <c r="K231" t="s">
        <v>21</v>
      </c>
      <c r="L231" t="s">
        <v>21</v>
      </c>
      <c r="M231" t="s">
        <v>22</v>
      </c>
      <c r="N231">
        <v>66.25</v>
      </c>
      <c r="O231">
        <v>14</v>
      </c>
      <c r="P231" t="s">
        <v>21</v>
      </c>
      <c r="Q231" t="s">
        <v>21</v>
      </c>
      <c r="R231" t="s">
        <v>21</v>
      </c>
      <c r="S231" t="s">
        <v>21</v>
      </c>
      <c r="T231" t="s">
        <v>21</v>
      </c>
      <c r="U231" t="s">
        <v>21</v>
      </c>
      <c r="V231" t="s">
        <v>21</v>
      </c>
      <c r="W231" t="s">
        <v>21</v>
      </c>
      <c r="X231">
        <v>13.75</v>
      </c>
      <c r="Y231" t="s">
        <v>21</v>
      </c>
      <c r="Z231" t="s">
        <v>21</v>
      </c>
      <c r="AA231" t="s">
        <v>21</v>
      </c>
      <c r="AB231" t="s">
        <v>21</v>
      </c>
      <c r="AC231" t="s">
        <v>21</v>
      </c>
      <c r="AD231" t="s">
        <v>21</v>
      </c>
      <c r="AE231" t="s">
        <v>21</v>
      </c>
      <c r="AF231" t="s">
        <v>21</v>
      </c>
      <c r="AG231">
        <v>0.59</v>
      </c>
      <c r="AH231">
        <v>12.8</v>
      </c>
      <c r="AI231" t="s">
        <v>21</v>
      </c>
      <c r="AJ231" t="s">
        <v>21</v>
      </c>
      <c r="AK231" t="s">
        <v>21</v>
      </c>
      <c r="AL231" t="s">
        <v>21</v>
      </c>
      <c r="AM231" t="s">
        <v>21</v>
      </c>
      <c r="AN231" t="s">
        <v>22</v>
      </c>
      <c r="AO231">
        <v>100</v>
      </c>
      <c r="AP231">
        <v>0</v>
      </c>
      <c r="AQ231">
        <v>0</v>
      </c>
      <c r="AR231">
        <v>0</v>
      </c>
      <c r="AV231">
        <f t="shared" si="30"/>
        <v>107.461</v>
      </c>
      <c r="AW231">
        <f t="shared" si="31"/>
        <v>94.75</v>
      </c>
      <c r="AX231" s="11">
        <f t="shared" si="32"/>
        <v>0.88171522691953363</v>
      </c>
      <c r="BA231">
        <f t="shared" si="33"/>
        <v>12.8</v>
      </c>
      <c r="BB231">
        <f t="shared" si="34"/>
        <v>12.8</v>
      </c>
      <c r="BC231">
        <f t="shared" si="35"/>
        <v>0</v>
      </c>
      <c r="BD231">
        <f t="shared" si="36"/>
        <v>0</v>
      </c>
      <c r="BE231">
        <f t="shared" si="37"/>
        <v>0</v>
      </c>
      <c r="BF231">
        <f t="shared" si="38"/>
        <v>0</v>
      </c>
      <c r="BJ231" t="str">
        <f t="shared" si="39"/>
        <v/>
      </c>
      <c r="BK231">
        <f>VLOOKUP(B231,Kraftvärmeprod!$B$1:$BH$549,MATCH($BA$1,Kraftvärmeprod!$B$1:$CC$1,0),FALSE)</f>
        <v>0</v>
      </c>
    </row>
    <row r="232" spans="1:63" ht="15" customHeight="1">
      <c r="A232" s="2" t="s">
        <v>364</v>
      </c>
      <c r="B232" s="2" t="s">
        <v>365</v>
      </c>
      <c r="C232">
        <v>2020</v>
      </c>
      <c r="D232">
        <v>7.6609999999999996</v>
      </c>
      <c r="E232">
        <v>8.8010000000000002</v>
      </c>
      <c r="F232" t="s">
        <v>21</v>
      </c>
      <c r="G232">
        <v>7.8E-2</v>
      </c>
      <c r="H232" t="s">
        <v>21</v>
      </c>
      <c r="I232" t="s">
        <v>21</v>
      </c>
      <c r="J232" t="s">
        <v>21</v>
      </c>
      <c r="K232" t="s">
        <v>21</v>
      </c>
      <c r="L232" t="s">
        <v>21</v>
      </c>
      <c r="M232" t="s">
        <v>22</v>
      </c>
      <c r="N232" t="s">
        <v>21</v>
      </c>
      <c r="O232" t="s">
        <v>21</v>
      </c>
      <c r="P232" t="s">
        <v>21</v>
      </c>
      <c r="Q232" t="s">
        <v>21</v>
      </c>
      <c r="R232" t="s">
        <v>21</v>
      </c>
      <c r="S232" t="s">
        <v>21</v>
      </c>
      <c r="T232" t="s">
        <v>21</v>
      </c>
      <c r="U232">
        <v>8.7230000000000008</v>
      </c>
      <c r="V232" t="s">
        <v>21</v>
      </c>
      <c r="W232" t="s">
        <v>21</v>
      </c>
      <c r="X232" t="s">
        <v>21</v>
      </c>
      <c r="Y232" t="s">
        <v>21</v>
      </c>
      <c r="Z232" t="s">
        <v>21</v>
      </c>
      <c r="AA232" t="s">
        <v>21</v>
      </c>
      <c r="AB232" t="s">
        <v>21</v>
      </c>
      <c r="AC232" t="s">
        <v>21</v>
      </c>
      <c r="AD232" t="s">
        <v>21</v>
      </c>
      <c r="AE232" t="s">
        <v>21</v>
      </c>
      <c r="AF232" t="s">
        <v>21</v>
      </c>
      <c r="AG232" t="s">
        <v>21</v>
      </c>
      <c r="AH232" t="s">
        <v>21</v>
      </c>
      <c r="AI232" t="s">
        <v>21</v>
      </c>
      <c r="AJ232" t="s">
        <v>21</v>
      </c>
      <c r="AK232" t="s">
        <v>21</v>
      </c>
      <c r="AL232" t="s">
        <v>21</v>
      </c>
      <c r="AM232" t="s">
        <v>21</v>
      </c>
      <c r="AN232" t="s">
        <v>22</v>
      </c>
      <c r="AO232" t="s">
        <v>21</v>
      </c>
      <c r="AP232" t="s">
        <v>21</v>
      </c>
      <c r="AQ232" t="s">
        <v>21</v>
      </c>
      <c r="AR232" t="s">
        <v>21</v>
      </c>
      <c r="AV232">
        <f t="shared" si="30"/>
        <v>8.8010000000000002</v>
      </c>
      <c r="AW232">
        <f t="shared" si="31"/>
        <v>7.6609999999999996</v>
      </c>
      <c r="AX232" s="11">
        <f t="shared" si="32"/>
        <v>0.8704692648562663</v>
      </c>
      <c r="BA232">
        <f t="shared" si="33"/>
        <v>0</v>
      </c>
      <c r="BB232">
        <f t="shared" si="34"/>
        <v>0</v>
      </c>
      <c r="BC232">
        <f t="shared" si="35"/>
        <v>0</v>
      </c>
      <c r="BD232">
        <f t="shared" si="36"/>
        <v>0</v>
      </c>
      <c r="BE232">
        <f t="shared" si="37"/>
        <v>0</v>
      </c>
      <c r="BF232">
        <f t="shared" si="38"/>
        <v>0</v>
      </c>
      <c r="BJ232" t="str">
        <f t="shared" si="39"/>
        <v/>
      </c>
      <c r="BK232">
        <f>VLOOKUP(B232,Kraftvärmeprod!$B$1:$BH$549,MATCH($BA$1,Kraftvärmeprod!$B$1:$CC$1,0),FALSE)</f>
        <v>0</v>
      </c>
    </row>
    <row r="233" spans="1:63" ht="15" customHeight="1">
      <c r="A233" s="2" t="s">
        <v>364</v>
      </c>
      <c r="B233" s="2" t="s">
        <v>366</v>
      </c>
      <c r="C233">
        <v>2020</v>
      </c>
      <c r="D233">
        <v>9.1677999999999997</v>
      </c>
      <c r="E233">
        <v>9.1669999999999998</v>
      </c>
      <c r="F233" t="s">
        <v>21</v>
      </c>
      <c r="G233">
        <v>7.2999999999999995E-2</v>
      </c>
      <c r="H233" t="s">
        <v>21</v>
      </c>
      <c r="I233" t="s">
        <v>21</v>
      </c>
      <c r="J233" t="s">
        <v>21</v>
      </c>
      <c r="K233" t="s">
        <v>21</v>
      </c>
      <c r="L233" t="s">
        <v>21</v>
      </c>
      <c r="M233" t="s">
        <v>22</v>
      </c>
      <c r="N233" t="s">
        <v>21</v>
      </c>
      <c r="O233" t="s">
        <v>21</v>
      </c>
      <c r="P233" t="s">
        <v>21</v>
      </c>
      <c r="Q233" t="s">
        <v>21</v>
      </c>
      <c r="R233" t="s">
        <v>21</v>
      </c>
      <c r="S233" t="s">
        <v>21</v>
      </c>
      <c r="T233" t="s">
        <v>21</v>
      </c>
      <c r="U233">
        <v>9.0939999999999994</v>
      </c>
      <c r="V233" t="s">
        <v>21</v>
      </c>
      <c r="W233" t="s">
        <v>21</v>
      </c>
      <c r="X233" t="s">
        <v>21</v>
      </c>
      <c r="Y233" t="s">
        <v>21</v>
      </c>
      <c r="Z233" t="s">
        <v>21</v>
      </c>
      <c r="AA233" t="s">
        <v>21</v>
      </c>
      <c r="AB233" t="s">
        <v>21</v>
      </c>
      <c r="AC233" t="s">
        <v>21</v>
      </c>
      <c r="AD233" t="s">
        <v>21</v>
      </c>
      <c r="AE233" t="s">
        <v>21</v>
      </c>
      <c r="AF233" t="s">
        <v>21</v>
      </c>
      <c r="AG233" t="s">
        <v>21</v>
      </c>
      <c r="AH233" t="s">
        <v>21</v>
      </c>
      <c r="AI233" t="s">
        <v>21</v>
      </c>
      <c r="AJ233" t="s">
        <v>21</v>
      </c>
      <c r="AK233" t="s">
        <v>21</v>
      </c>
      <c r="AL233" t="s">
        <v>21</v>
      </c>
      <c r="AM233" t="s">
        <v>21</v>
      </c>
      <c r="AN233" t="s">
        <v>22</v>
      </c>
      <c r="AO233" t="s">
        <v>21</v>
      </c>
      <c r="AP233" t="s">
        <v>21</v>
      </c>
      <c r="AQ233" t="s">
        <v>21</v>
      </c>
      <c r="AR233" t="s">
        <v>21</v>
      </c>
      <c r="AV233">
        <f t="shared" si="30"/>
        <v>9.1669999999999998</v>
      </c>
      <c r="AW233">
        <f t="shared" si="31"/>
        <v>9.1677999999999997</v>
      </c>
      <c r="AX233" s="11">
        <f t="shared" si="32"/>
        <v>1.0000872695538343</v>
      </c>
      <c r="BA233">
        <f t="shared" si="33"/>
        <v>0</v>
      </c>
      <c r="BB233">
        <f t="shared" si="34"/>
        <v>0</v>
      </c>
      <c r="BC233">
        <f t="shared" si="35"/>
        <v>0</v>
      </c>
      <c r="BD233">
        <f t="shared" si="36"/>
        <v>0</v>
      </c>
      <c r="BE233">
        <f t="shared" si="37"/>
        <v>0</v>
      </c>
      <c r="BF233">
        <f t="shared" si="38"/>
        <v>0</v>
      </c>
      <c r="BJ233" t="str">
        <f t="shared" si="39"/>
        <v/>
      </c>
      <c r="BK233">
        <f>VLOOKUP(B233,Kraftvärmeprod!$B$1:$BH$549,MATCH($BA$1,Kraftvärmeprod!$B$1:$CC$1,0),FALSE)</f>
        <v>0</v>
      </c>
    </row>
    <row r="234" spans="1:63" ht="15" customHeight="1">
      <c r="A234" s="2" t="s">
        <v>364</v>
      </c>
      <c r="B234" s="2" t="s">
        <v>367</v>
      </c>
      <c r="C234">
        <v>2020</v>
      </c>
      <c r="D234">
        <v>15.727</v>
      </c>
      <c r="E234">
        <v>17.675000000000001</v>
      </c>
      <c r="F234" t="s">
        <v>21</v>
      </c>
      <c r="G234">
        <v>5.5E-2</v>
      </c>
      <c r="H234" t="s">
        <v>21</v>
      </c>
      <c r="I234" t="s">
        <v>21</v>
      </c>
      <c r="J234" t="s">
        <v>21</v>
      </c>
      <c r="K234" t="s">
        <v>21</v>
      </c>
      <c r="L234" t="s">
        <v>21</v>
      </c>
      <c r="M234" t="s">
        <v>22</v>
      </c>
      <c r="N234" t="s">
        <v>21</v>
      </c>
      <c r="O234">
        <v>5.78</v>
      </c>
      <c r="P234" t="s">
        <v>21</v>
      </c>
      <c r="Q234">
        <v>5.78</v>
      </c>
      <c r="R234" t="s">
        <v>21</v>
      </c>
      <c r="S234" t="s">
        <v>21</v>
      </c>
      <c r="T234" t="s">
        <v>21</v>
      </c>
      <c r="U234">
        <v>6.06</v>
      </c>
      <c r="V234" t="s">
        <v>21</v>
      </c>
      <c r="W234" t="s">
        <v>21</v>
      </c>
      <c r="X234" t="s">
        <v>21</v>
      </c>
      <c r="Y234" t="s">
        <v>21</v>
      </c>
      <c r="Z234" t="s">
        <v>21</v>
      </c>
      <c r="AA234" t="s">
        <v>21</v>
      </c>
      <c r="AB234" t="s">
        <v>21</v>
      </c>
      <c r="AC234" t="s">
        <v>21</v>
      </c>
      <c r="AD234" t="s">
        <v>21</v>
      </c>
      <c r="AE234" t="s">
        <v>21</v>
      </c>
      <c r="AF234" t="s">
        <v>21</v>
      </c>
      <c r="AG234" t="s">
        <v>21</v>
      </c>
      <c r="AH234" t="s">
        <v>21</v>
      </c>
      <c r="AI234" t="s">
        <v>21</v>
      </c>
      <c r="AJ234" t="s">
        <v>21</v>
      </c>
      <c r="AK234" t="s">
        <v>21</v>
      </c>
      <c r="AL234" t="s">
        <v>21</v>
      </c>
      <c r="AM234" t="s">
        <v>21</v>
      </c>
      <c r="AN234" t="s">
        <v>22</v>
      </c>
      <c r="AO234" t="s">
        <v>21</v>
      </c>
      <c r="AP234" t="s">
        <v>21</v>
      </c>
      <c r="AQ234" t="s">
        <v>21</v>
      </c>
      <c r="AR234" t="s">
        <v>21</v>
      </c>
      <c r="AV234">
        <f t="shared" si="30"/>
        <v>17.675000000000001</v>
      </c>
      <c r="AW234">
        <f t="shared" si="31"/>
        <v>15.727</v>
      </c>
      <c r="AX234" s="11">
        <f t="shared" si="32"/>
        <v>0.88978783592644972</v>
      </c>
      <c r="BA234">
        <f t="shared" si="33"/>
        <v>0</v>
      </c>
      <c r="BB234">
        <f t="shared" si="34"/>
        <v>0</v>
      </c>
      <c r="BC234">
        <f t="shared" si="35"/>
        <v>0</v>
      </c>
      <c r="BD234">
        <f t="shared" si="36"/>
        <v>0</v>
      </c>
      <c r="BE234">
        <f t="shared" si="37"/>
        <v>0</v>
      </c>
      <c r="BF234">
        <f t="shared" si="38"/>
        <v>0</v>
      </c>
      <c r="BJ234" t="str">
        <f t="shared" si="39"/>
        <v/>
      </c>
      <c r="BK234">
        <f>VLOOKUP(B234,Kraftvärmeprod!$B$1:$BH$549,MATCH($BA$1,Kraftvärmeprod!$B$1:$CC$1,0),FALSE)</f>
        <v>0</v>
      </c>
    </row>
    <row r="235" spans="1:63" ht="15" customHeight="1">
      <c r="A235" s="2" t="s">
        <v>364</v>
      </c>
      <c r="B235" s="2" t="s">
        <v>368</v>
      </c>
      <c r="C235">
        <v>2020</v>
      </c>
      <c r="D235">
        <v>9.7370000000000001</v>
      </c>
      <c r="E235">
        <v>11.1922</v>
      </c>
      <c r="F235" t="s">
        <v>21</v>
      </c>
      <c r="G235">
        <v>5.6500000000000002E-2</v>
      </c>
      <c r="H235" t="s">
        <v>21</v>
      </c>
      <c r="I235" t="s">
        <v>21</v>
      </c>
      <c r="J235" t="s">
        <v>21</v>
      </c>
      <c r="K235" t="s">
        <v>21</v>
      </c>
      <c r="L235" t="s">
        <v>21</v>
      </c>
      <c r="M235" t="s">
        <v>22</v>
      </c>
      <c r="N235" t="s">
        <v>21</v>
      </c>
      <c r="O235" t="s">
        <v>21</v>
      </c>
      <c r="P235" t="s">
        <v>21</v>
      </c>
      <c r="Q235" t="s">
        <v>21</v>
      </c>
      <c r="R235" t="s">
        <v>21</v>
      </c>
      <c r="S235" t="s">
        <v>21</v>
      </c>
      <c r="T235" t="s">
        <v>21</v>
      </c>
      <c r="U235">
        <v>11.1357</v>
      </c>
      <c r="V235" t="s">
        <v>21</v>
      </c>
      <c r="W235" t="s">
        <v>21</v>
      </c>
      <c r="X235" t="s">
        <v>21</v>
      </c>
      <c r="Y235" t="s">
        <v>21</v>
      </c>
      <c r="Z235" t="s">
        <v>21</v>
      </c>
      <c r="AA235" t="s">
        <v>21</v>
      </c>
      <c r="AB235" t="s">
        <v>21</v>
      </c>
      <c r="AC235" t="s">
        <v>21</v>
      </c>
      <c r="AD235" t="s">
        <v>21</v>
      </c>
      <c r="AE235" t="s">
        <v>21</v>
      </c>
      <c r="AF235" t="s">
        <v>21</v>
      </c>
      <c r="AG235" t="s">
        <v>21</v>
      </c>
      <c r="AH235" t="s">
        <v>21</v>
      </c>
      <c r="AI235" t="s">
        <v>21</v>
      </c>
      <c r="AJ235" t="s">
        <v>21</v>
      </c>
      <c r="AK235" t="s">
        <v>21</v>
      </c>
      <c r="AL235" t="s">
        <v>21</v>
      </c>
      <c r="AM235" t="s">
        <v>21</v>
      </c>
      <c r="AN235" t="s">
        <v>22</v>
      </c>
      <c r="AO235" t="s">
        <v>21</v>
      </c>
      <c r="AP235" t="s">
        <v>21</v>
      </c>
      <c r="AQ235" t="s">
        <v>21</v>
      </c>
      <c r="AR235" t="s">
        <v>21</v>
      </c>
      <c r="AV235">
        <f t="shared" si="30"/>
        <v>11.1922</v>
      </c>
      <c r="AW235">
        <f t="shared" si="31"/>
        <v>9.7370000000000001</v>
      </c>
      <c r="AX235" s="11">
        <f t="shared" si="32"/>
        <v>0.86998087954110903</v>
      </c>
      <c r="BA235">
        <f t="shared" si="33"/>
        <v>0</v>
      </c>
      <c r="BB235">
        <f t="shared" si="34"/>
        <v>0</v>
      </c>
      <c r="BC235">
        <f t="shared" si="35"/>
        <v>0</v>
      </c>
      <c r="BD235">
        <f t="shared" si="36"/>
        <v>0</v>
      </c>
      <c r="BE235">
        <f t="shared" si="37"/>
        <v>0</v>
      </c>
      <c r="BF235">
        <f t="shared" si="38"/>
        <v>0</v>
      </c>
      <c r="BJ235" t="str">
        <f t="shared" si="39"/>
        <v/>
      </c>
      <c r="BK235">
        <f>VLOOKUP(B235,Kraftvärmeprod!$B$1:$BH$549,MATCH($BA$1,Kraftvärmeprod!$B$1:$CC$1,0),FALSE)</f>
        <v>0</v>
      </c>
    </row>
    <row r="236" spans="1:63" ht="15" customHeight="1">
      <c r="A236" s="2" t="s">
        <v>364</v>
      </c>
      <c r="B236" s="2" t="s">
        <v>369</v>
      </c>
      <c r="C236">
        <v>2020</v>
      </c>
      <c r="D236">
        <v>6.234</v>
      </c>
      <c r="E236">
        <v>7.165</v>
      </c>
      <c r="F236" t="s">
        <v>21</v>
      </c>
      <c r="G236">
        <v>0.10299999999999999</v>
      </c>
      <c r="H236" t="s">
        <v>21</v>
      </c>
      <c r="I236" t="s">
        <v>21</v>
      </c>
      <c r="J236" t="s">
        <v>21</v>
      </c>
      <c r="K236" t="s">
        <v>21</v>
      </c>
      <c r="L236" t="s">
        <v>21</v>
      </c>
      <c r="M236" t="s">
        <v>22</v>
      </c>
      <c r="N236" t="s">
        <v>21</v>
      </c>
      <c r="O236" t="s">
        <v>21</v>
      </c>
      <c r="P236" t="s">
        <v>21</v>
      </c>
      <c r="Q236" t="s">
        <v>21</v>
      </c>
      <c r="R236" t="s">
        <v>21</v>
      </c>
      <c r="S236" t="s">
        <v>21</v>
      </c>
      <c r="T236" t="s">
        <v>21</v>
      </c>
      <c r="U236">
        <v>7.0620000000000003</v>
      </c>
      <c r="V236" t="s">
        <v>21</v>
      </c>
      <c r="W236" t="s">
        <v>21</v>
      </c>
      <c r="X236" t="s">
        <v>21</v>
      </c>
      <c r="Y236" t="s">
        <v>21</v>
      </c>
      <c r="Z236" t="s">
        <v>21</v>
      </c>
      <c r="AA236" t="s">
        <v>21</v>
      </c>
      <c r="AB236" t="s">
        <v>21</v>
      </c>
      <c r="AC236" t="s">
        <v>21</v>
      </c>
      <c r="AD236" t="s">
        <v>21</v>
      </c>
      <c r="AE236" t="s">
        <v>21</v>
      </c>
      <c r="AF236" t="s">
        <v>21</v>
      </c>
      <c r="AG236" t="s">
        <v>21</v>
      </c>
      <c r="AH236" t="s">
        <v>21</v>
      </c>
      <c r="AI236" t="s">
        <v>21</v>
      </c>
      <c r="AJ236" t="s">
        <v>21</v>
      </c>
      <c r="AK236" t="s">
        <v>21</v>
      </c>
      <c r="AL236" t="s">
        <v>21</v>
      </c>
      <c r="AM236" t="s">
        <v>21</v>
      </c>
      <c r="AN236" t="s">
        <v>22</v>
      </c>
      <c r="AO236" t="s">
        <v>21</v>
      </c>
      <c r="AP236" t="s">
        <v>21</v>
      </c>
      <c r="AQ236" t="s">
        <v>21</v>
      </c>
      <c r="AR236" t="s">
        <v>21</v>
      </c>
      <c r="AV236">
        <f t="shared" si="30"/>
        <v>7.165</v>
      </c>
      <c r="AW236">
        <f t="shared" si="31"/>
        <v>6.234</v>
      </c>
      <c r="AX236" s="11">
        <f t="shared" si="32"/>
        <v>0.87006280530355895</v>
      </c>
      <c r="BA236">
        <f t="shared" si="33"/>
        <v>0</v>
      </c>
      <c r="BB236">
        <f t="shared" si="34"/>
        <v>0</v>
      </c>
      <c r="BC236">
        <f t="shared" si="35"/>
        <v>0</v>
      </c>
      <c r="BD236">
        <f t="shared" si="36"/>
        <v>0</v>
      </c>
      <c r="BE236">
        <f t="shared" si="37"/>
        <v>0</v>
      </c>
      <c r="BF236">
        <f t="shared" si="38"/>
        <v>0</v>
      </c>
      <c r="BJ236" t="str">
        <f t="shared" si="39"/>
        <v/>
      </c>
      <c r="BK236">
        <f>VLOOKUP(B236,Kraftvärmeprod!$B$1:$BH$549,MATCH($BA$1,Kraftvärmeprod!$B$1:$CC$1,0),FALSE)</f>
        <v>0</v>
      </c>
    </row>
    <row r="237" spans="1:63" ht="15" customHeight="1">
      <c r="A237" s="2" t="s">
        <v>364</v>
      </c>
      <c r="B237" s="2" t="s">
        <v>370</v>
      </c>
      <c r="C237">
        <v>2020</v>
      </c>
      <c r="D237">
        <v>5.8040000000000003</v>
      </c>
      <c r="E237">
        <v>6.6657999999999999</v>
      </c>
      <c r="F237" t="s">
        <v>21</v>
      </c>
      <c r="G237">
        <v>4.1000000000000002E-2</v>
      </c>
      <c r="H237" t="s">
        <v>21</v>
      </c>
      <c r="I237" t="s">
        <v>21</v>
      </c>
      <c r="J237" t="s">
        <v>21</v>
      </c>
      <c r="K237" t="s">
        <v>21</v>
      </c>
      <c r="L237" t="s">
        <v>21</v>
      </c>
      <c r="M237" t="s">
        <v>22</v>
      </c>
      <c r="N237" t="s">
        <v>21</v>
      </c>
      <c r="O237" t="s">
        <v>21</v>
      </c>
      <c r="P237" t="s">
        <v>21</v>
      </c>
      <c r="Q237" t="s">
        <v>21</v>
      </c>
      <c r="R237" t="s">
        <v>21</v>
      </c>
      <c r="S237" t="s">
        <v>21</v>
      </c>
      <c r="T237" t="s">
        <v>21</v>
      </c>
      <c r="U237">
        <v>6.5728</v>
      </c>
      <c r="V237" t="s">
        <v>21</v>
      </c>
      <c r="W237" t="s">
        <v>21</v>
      </c>
      <c r="X237" t="s">
        <v>21</v>
      </c>
      <c r="Y237" t="s">
        <v>21</v>
      </c>
      <c r="Z237" t="s">
        <v>21</v>
      </c>
      <c r="AA237" t="s">
        <v>21</v>
      </c>
      <c r="AB237" t="s">
        <v>21</v>
      </c>
      <c r="AC237" t="s">
        <v>21</v>
      </c>
      <c r="AD237" t="s">
        <v>21</v>
      </c>
      <c r="AE237" t="s">
        <v>21</v>
      </c>
      <c r="AF237" t="s">
        <v>21</v>
      </c>
      <c r="AG237" t="s">
        <v>21</v>
      </c>
      <c r="AH237" t="s">
        <v>21</v>
      </c>
      <c r="AI237" t="s">
        <v>21</v>
      </c>
      <c r="AJ237" t="s">
        <v>21</v>
      </c>
      <c r="AK237" t="s">
        <v>21</v>
      </c>
      <c r="AL237">
        <v>5.1999999999999998E-2</v>
      </c>
      <c r="AM237">
        <v>5.1999999999999998E-2</v>
      </c>
      <c r="AN237" t="s">
        <v>22</v>
      </c>
      <c r="AO237" t="s">
        <v>21</v>
      </c>
      <c r="AP237" t="s">
        <v>21</v>
      </c>
      <c r="AQ237" t="s">
        <v>21</v>
      </c>
      <c r="AR237" t="s">
        <v>21</v>
      </c>
      <c r="AV237">
        <f t="shared" si="30"/>
        <v>6.6657999999999999</v>
      </c>
      <c r="AW237">
        <f t="shared" si="31"/>
        <v>5.8040000000000003</v>
      </c>
      <c r="AX237" s="11">
        <f t="shared" si="32"/>
        <v>0.87071319271505299</v>
      </c>
      <c r="BA237">
        <f t="shared" si="33"/>
        <v>0</v>
      </c>
      <c r="BB237">
        <f t="shared" si="34"/>
        <v>0</v>
      </c>
      <c r="BC237">
        <f t="shared" si="35"/>
        <v>0</v>
      </c>
      <c r="BD237">
        <f t="shared" si="36"/>
        <v>0</v>
      </c>
      <c r="BE237">
        <f t="shared" si="37"/>
        <v>0</v>
      </c>
      <c r="BF237">
        <f t="shared" si="38"/>
        <v>0</v>
      </c>
      <c r="BJ237" t="str">
        <f t="shared" si="39"/>
        <v/>
      </c>
      <c r="BK237">
        <f>VLOOKUP(B237,Kraftvärmeprod!$B$1:$BH$549,MATCH($BA$1,Kraftvärmeprod!$B$1:$CC$1,0),FALSE)</f>
        <v>0</v>
      </c>
    </row>
    <row r="238" spans="1:63" ht="15" customHeight="1">
      <c r="A238" s="2" t="s">
        <v>364</v>
      </c>
      <c r="B238" s="2" t="s">
        <v>371</v>
      </c>
      <c r="C238">
        <v>2020</v>
      </c>
      <c r="D238">
        <v>2.786</v>
      </c>
      <c r="E238">
        <v>3.202</v>
      </c>
      <c r="F238" t="s">
        <v>21</v>
      </c>
      <c r="G238">
        <v>3.5000000000000003E-2</v>
      </c>
      <c r="H238" t="s">
        <v>21</v>
      </c>
      <c r="I238" t="s">
        <v>21</v>
      </c>
      <c r="J238" t="s">
        <v>21</v>
      </c>
      <c r="K238" t="s">
        <v>21</v>
      </c>
      <c r="L238" t="s">
        <v>21</v>
      </c>
      <c r="M238" t="s">
        <v>22</v>
      </c>
      <c r="N238" t="s">
        <v>21</v>
      </c>
      <c r="O238" t="s">
        <v>21</v>
      </c>
      <c r="P238" t="s">
        <v>21</v>
      </c>
      <c r="Q238" t="s">
        <v>21</v>
      </c>
      <c r="R238" t="s">
        <v>21</v>
      </c>
      <c r="S238" t="s">
        <v>21</v>
      </c>
      <c r="T238" t="s">
        <v>21</v>
      </c>
      <c r="U238">
        <v>3.1669999999999998</v>
      </c>
      <c r="V238" t="s">
        <v>21</v>
      </c>
      <c r="W238" t="s">
        <v>21</v>
      </c>
      <c r="X238" t="s">
        <v>21</v>
      </c>
      <c r="Y238" t="s">
        <v>21</v>
      </c>
      <c r="Z238" t="s">
        <v>21</v>
      </c>
      <c r="AA238" t="s">
        <v>21</v>
      </c>
      <c r="AB238" t="s">
        <v>21</v>
      </c>
      <c r="AC238" t="s">
        <v>21</v>
      </c>
      <c r="AD238" t="s">
        <v>21</v>
      </c>
      <c r="AE238" t="s">
        <v>21</v>
      </c>
      <c r="AF238" t="s">
        <v>21</v>
      </c>
      <c r="AG238" t="s">
        <v>21</v>
      </c>
      <c r="AH238" t="s">
        <v>21</v>
      </c>
      <c r="AI238" t="s">
        <v>21</v>
      </c>
      <c r="AJ238" t="s">
        <v>21</v>
      </c>
      <c r="AK238" t="s">
        <v>21</v>
      </c>
      <c r="AL238" t="s">
        <v>21</v>
      </c>
      <c r="AM238" t="s">
        <v>21</v>
      </c>
      <c r="AN238" t="s">
        <v>22</v>
      </c>
      <c r="AO238" t="s">
        <v>21</v>
      </c>
      <c r="AP238" t="s">
        <v>21</v>
      </c>
      <c r="AQ238" t="s">
        <v>21</v>
      </c>
      <c r="AR238" t="s">
        <v>21</v>
      </c>
      <c r="AV238">
        <f t="shared" si="30"/>
        <v>3.202</v>
      </c>
      <c r="AW238">
        <f t="shared" si="31"/>
        <v>2.786</v>
      </c>
      <c r="AX238" s="11">
        <f t="shared" si="32"/>
        <v>0.87008119925046845</v>
      </c>
      <c r="BA238">
        <f t="shared" si="33"/>
        <v>0</v>
      </c>
      <c r="BB238">
        <f t="shared" si="34"/>
        <v>0</v>
      </c>
      <c r="BC238">
        <f t="shared" si="35"/>
        <v>0</v>
      </c>
      <c r="BD238">
        <f t="shared" si="36"/>
        <v>0</v>
      </c>
      <c r="BE238">
        <f t="shared" si="37"/>
        <v>0</v>
      </c>
      <c r="BF238">
        <f t="shared" si="38"/>
        <v>0</v>
      </c>
      <c r="BJ238" t="str">
        <f t="shared" si="39"/>
        <v/>
      </c>
      <c r="BK238">
        <f>VLOOKUP(B238,Kraftvärmeprod!$B$1:$BH$549,MATCH($BA$1,Kraftvärmeprod!$B$1:$CC$1,0),FALSE)</f>
        <v>0</v>
      </c>
    </row>
    <row r="239" spans="1:63" ht="15" customHeight="1">
      <c r="A239" s="2" t="s">
        <v>364</v>
      </c>
      <c r="B239" s="2" t="s">
        <v>372</v>
      </c>
      <c r="C239">
        <v>2020</v>
      </c>
      <c r="D239">
        <v>11.893000000000001</v>
      </c>
      <c r="E239">
        <v>14.069000000000001</v>
      </c>
      <c r="F239" t="s">
        <v>21</v>
      </c>
      <c r="G239">
        <v>8.4000000000000005E-2</v>
      </c>
      <c r="H239" t="s">
        <v>21</v>
      </c>
      <c r="I239" t="s">
        <v>21</v>
      </c>
      <c r="J239" t="s">
        <v>21</v>
      </c>
      <c r="K239" t="s">
        <v>21</v>
      </c>
      <c r="L239" t="s">
        <v>21</v>
      </c>
      <c r="M239" t="s">
        <v>22</v>
      </c>
      <c r="N239" t="s">
        <v>21</v>
      </c>
      <c r="O239" t="s">
        <v>21</v>
      </c>
      <c r="P239" t="s">
        <v>21</v>
      </c>
      <c r="Q239" t="s">
        <v>21</v>
      </c>
      <c r="R239" t="s">
        <v>21</v>
      </c>
      <c r="S239">
        <v>13.829000000000001</v>
      </c>
      <c r="T239" t="s">
        <v>21</v>
      </c>
      <c r="U239" t="s">
        <v>21</v>
      </c>
      <c r="V239" t="s">
        <v>21</v>
      </c>
      <c r="W239" t="s">
        <v>21</v>
      </c>
      <c r="X239" t="s">
        <v>21</v>
      </c>
      <c r="Y239" t="s">
        <v>21</v>
      </c>
      <c r="Z239">
        <v>0.156</v>
      </c>
      <c r="AA239" t="s">
        <v>21</v>
      </c>
      <c r="AB239" t="s">
        <v>21</v>
      </c>
      <c r="AC239" t="s">
        <v>21</v>
      </c>
      <c r="AD239" t="s">
        <v>21</v>
      </c>
      <c r="AE239" t="s">
        <v>21</v>
      </c>
      <c r="AF239" t="s">
        <v>21</v>
      </c>
      <c r="AG239" t="s">
        <v>21</v>
      </c>
      <c r="AH239" t="s">
        <v>21</v>
      </c>
      <c r="AI239" t="s">
        <v>21</v>
      </c>
      <c r="AJ239" t="s">
        <v>21</v>
      </c>
      <c r="AK239" t="s">
        <v>21</v>
      </c>
      <c r="AL239" t="s">
        <v>21</v>
      </c>
      <c r="AM239" t="s">
        <v>21</v>
      </c>
      <c r="AN239" t="s">
        <v>22</v>
      </c>
      <c r="AO239" t="s">
        <v>21</v>
      </c>
      <c r="AP239" t="s">
        <v>21</v>
      </c>
      <c r="AQ239" t="s">
        <v>21</v>
      </c>
      <c r="AR239" t="s">
        <v>21</v>
      </c>
      <c r="AV239">
        <f t="shared" si="30"/>
        <v>14.069000000000001</v>
      </c>
      <c r="AW239">
        <f t="shared" si="31"/>
        <v>11.893000000000001</v>
      </c>
      <c r="AX239" s="11">
        <f t="shared" si="32"/>
        <v>0.84533371241737154</v>
      </c>
      <c r="BA239">
        <f t="shared" si="33"/>
        <v>0</v>
      </c>
      <c r="BB239">
        <f t="shared" si="34"/>
        <v>0</v>
      </c>
      <c r="BC239">
        <f t="shared" si="35"/>
        <v>0</v>
      </c>
      <c r="BD239">
        <f t="shared" si="36"/>
        <v>0</v>
      </c>
      <c r="BE239">
        <f t="shared" si="37"/>
        <v>0</v>
      </c>
      <c r="BF239">
        <f t="shared" si="38"/>
        <v>0</v>
      </c>
      <c r="BJ239" t="str">
        <f t="shared" si="39"/>
        <v/>
      </c>
      <c r="BK239">
        <f>VLOOKUP(B239,Kraftvärmeprod!$B$1:$BH$549,MATCH($BA$1,Kraftvärmeprod!$B$1:$CC$1,0),FALSE)</f>
        <v>0</v>
      </c>
    </row>
    <row r="240" spans="1:63" ht="15" customHeight="1">
      <c r="A240" s="2" t="s">
        <v>364</v>
      </c>
      <c r="B240" s="2" t="s">
        <v>373</v>
      </c>
      <c r="C240">
        <v>2020</v>
      </c>
      <c r="D240">
        <v>3.0129999999999999</v>
      </c>
      <c r="E240">
        <v>3.4639000000000002</v>
      </c>
      <c r="F240" t="s">
        <v>21</v>
      </c>
      <c r="G240">
        <v>1.0999999999999999E-2</v>
      </c>
      <c r="H240" t="s">
        <v>21</v>
      </c>
      <c r="I240" t="s">
        <v>21</v>
      </c>
      <c r="J240" t="s">
        <v>21</v>
      </c>
      <c r="K240" t="s">
        <v>21</v>
      </c>
      <c r="L240" t="s">
        <v>21</v>
      </c>
      <c r="M240" t="s">
        <v>22</v>
      </c>
      <c r="N240" t="s">
        <v>21</v>
      </c>
      <c r="O240" t="s">
        <v>21</v>
      </c>
      <c r="P240" t="s">
        <v>21</v>
      </c>
      <c r="Q240" t="s">
        <v>21</v>
      </c>
      <c r="R240" t="s">
        <v>21</v>
      </c>
      <c r="S240" t="s">
        <v>21</v>
      </c>
      <c r="T240" t="s">
        <v>21</v>
      </c>
      <c r="U240">
        <v>3.4529000000000001</v>
      </c>
      <c r="V240" t="s">
        <v>21</v>
      </c>
      <c r="W240" t="s">
        <v>21</v>
      </c>
      <c r="X240" t="s">
        <v>21</v>
      </c>
      <c r="Y240" t="s">
        <v>21</v>
      </c>
      <c r="Z240" t="s">
        <v>21</v>
      </c>
      <c r="AA240" t="s">
        <v>21</v>
      </c>
      <c r="AB240" t="s">
        <v>21</v>
      </c>
      <c r="AC240" t="s">
        <v>21</v>
      </c>
      <c r="AD240" t="s">
        <v>21</v>
      </c>
      <c r="AE240" t="s">
        <v>21</v>
      </c>
      <c r="AF240" t="s">
        <v>21</v>
      </c>
      <c r="AG240" t="s">
        <v>21</v>
      </c>
      <c r="AH240" t="s">
        <v>21</v>
      </c>
      <c r="AI240" t="s">
        <v>21</v>
      </c>
      <c r="AJ240" t="s">
        <v>21</v>
      </c>
      <c r="AK240" t="s">
        <v>21</v>
      </c>
      <c r="AL240" t="s">
        <v>21</v>
      </c>
      <c r="AM240" t="s">
        <v>21</v>
      </c>
      <c r="AN240" t="s">
        <v>22</v>
      </c>
      <c r="AO240" t="s">
        <v>21</v>
      </c>
      <c r="AP240" t="s">
        <v>21</v>
      </c>
      <c r="AQ240" t="s">
        <v>21</v>
      </c>
      <c r="AR240" t="s">
        <v>21</v>
      </c>
      <c r="AV240">
        <f t="shared" si="30"/>
        <v>3.4639000000000002</v>
      </c>
      <c r="AW240">
        <f t="shared" si="31"/>
        <v>3.0129999999999999</v>
      </c>
      <c r="AX240" s="11">
        <f t="shared" si="32"/>
        <v>0.86982880568145726</v>
      </c>
      <c r="BA240">
        <f t="shared" si="33"/>
        <v>0</v>
      </c>
      <c r="BB240">
        <f t="shared" si="34"/>
        <v>0</v>
      </c>
      <c r="BC240">
        <f t="shared" si="35"/>
        <v>0</v>
      </c>
      <c r="BD240">
        <f t="shared" si="36"/>
        <v>0</v>
      </c>
      <c r="BE240">
        <f t="shared" si="37"/>
        <v>0</v>
      </c>
      <c r="BF240">
        <f t="shared" si="38"/>
        <v>0</v>
      </c>
      <c r="BJ240" t="str">
        <f t="shared" si="39"/>
        <v/>
      </c>
      <c r="BK240">
        <f>VLOOKUP(B240,Kraftvärmeprod!$B$1:$BH$549,MATCH($BA$1,Kraftvärmeprod!$B$1:$CC$1,0),FALSE)</f>
        <v>0</v>
      </c>
    </row>
    <row r="241" spans="1:63" ht="15" customHeight="1">
      <c r="A241" s="2" t="s">
        <v>364</v>
      </c>
      <c r="B241" s="2" t="s">
        <v>374</v>
      </c>
      <c r="C241">
        <v>2020</v>
      </c>
      <c r="D241">
        <v>4.3230000000000004</v>
      </c>
      <c r="E241">
        <v>7.7439999999999998</v>
      </c>
      <c r="F241" t="s">
        <v>21</v>
      </c>
      <c r="G241">
        <v>0.41699999999999998</v>
      </c>
      <c r="H241" t="s">
        <v>21</v>
      </c>
      <c r="I241" t="s">
        <v>21</v>
      </c>
      <c r="J241" t="s">
        <v>21</v>
      </c>
      <c r="K241" t="s">
        <v>21</v>
      </c>
      <c r="L241" t="s">
        <v>21</v>
      </c>
      <c r="M241" t="s">
        <v>22</v>
      </c>
      <c r="N241" t="s">
        <v>21</v>
      </c>
      <c r="O241" t="s">
        <v>21</v>
      </c>
      <c r="P241" t="s">
        <v>21</v>
      </c>
      <c r="Q241" t="s">
        <v>21</v>
      </c>
      <c r="R241" t="s">
        <v>21</v>
      </c>
      <c r="S241" t="s">
        <v>21</v>
      </c>
      <c r="T241" t="s">
        <v>21</v>
      </c>
      <c r="U241">
        <v>7.327</v>
      </c>
      <c r="V241" t="s">
        <v>21</v>
      </c>
      <c r="W241" t="s">
        <v>21</v>
      </c>
      <c r="X241" t="s">
        <v>21</v>
      </c>
      <c r="Y241" t="s">
        <v>21</v>
      </c>
      <c r="Z241" t="s">
        <v>21</v>
      </c>
      <c r="AA241" t="s">
        <v>21</v>
      </c>
      <c r="AB241" t="s">
        <v>21</v>
      </c>
      <c r="AC241" t="s">
        <v>21</v>
      </c>
      <c r="AD241" t="s">
        <v>21</v>
      </c>
      <c r="AE241" t="s">
        <v>21</v>
      </c>
      <c r="AF241" t="s">
        <v>21</v>
      </c>
      <c r="AG241" t="s">
        <v>21</v>
      </c>
      <c r="AH241" t="s">
        <v>21</v>
      </c>
      <c r="AI241" t="s">
        <v>21</v>
      </c>
      <c r="AJ241" t="s">
        <v>21</v>
      </c>
      <c r="AK241" t="s">
        <v>21</v>
      </c>
      <c r="AL241" t="s">
        <v>21</v>
      </c>
      <c r="AM241" t="s">
        <v>21</v>
      </c>
      <c r="AN241" t="s">
        <v>22</v>
      </c>
      <c r="AO241" t="s">
        <v>21</v>
      </c>
      <c r="AP241" t="s">
        <v>21</v>
      </c>
      <c r="AQ241" t="s">
        <v>21</v>
      </c>
      <c r="AR241" t="s">
        <v>21</v>
      </c>
      <c r="AV241">
        <f t="shared" si="30"/>
        <v>7.7439999999999998</v>
      </c>
      <c r="AW241">
        <f t="shared" si="31"/>
        <v>4.3230000000000004</v>
      </c>
      <c r="AX241" s="11">
        <f t="shared" si="32"/>
        <v>0.55823863636363646</v>
      </c>
      <c r="BA241">
        <f t="shared" si="33"/>
        <v>0</v>
      </c>
      <c r="BB241">
        <f t="shared" si="34"/>
        <v>0</v>
      </c>
      <c r="BC241">
        <f t="shared" si="35"/>
        <v>0</v>
      </c>
      <c r="BD241">
        <f t="shared" si="36"/>
        <v>0</v>
      </c>
      <c r="BE241">
        <f t="shared" si="37"/>
        <v>0</v>
      </c>
      <c r="BF241">
        <f t="shared" si="38"/>
        <v>0</v>
      </c>
      <c r="BJ241" t="str">
        <f t="shared" si="39"/>
        <v/>
      </c>
      <c r="BK241">
        <f>VLOOKUP(B241,Kraftvärmeprod!$B$1:$BH$549,MATCH($BA$1,Kraftvärmeprod!$B$1:$CC$1,0),FALSE)</f>
        <v>0</v>
      </c>
    </row>
    <row r="242" spans="1:63" ht="15" customHeight="1">
      <c r="A242" s="2" t="s">
        <v>364</v>
      </c>
      <c r="B242" s="2" t="s">
        <v>375</v>
      </c>
      <c r="C242">
        <v>2020</v>
      </c>
      <c r="D242">
        <v>6.7789999999999999</v>
      </c>
      <c r="E242">
        <v>6.7556000000000003</v>
      </c>
      <c r="F242" t="s">
        <v>21</v>
      </c>
      <c r="G242">
        <v>6.5000000000000002E-2</v>
      </c>
      <c r="H242" t="s">
        <v>21</v>
      </c>
      <c r="I242" t="s">
        <v>21</v>
      </c>
      <c r="J242" t="s">
        <v>21</v>
      </c>
      <c r="K242" t="s">
        <v>21</v>
      </c>
      <c r="L242" t="s">
        <v>21</v>
      </c>
      <c r="M242" t="s">
        <v>22</v>
      </c>
      <c r="N242" t="s">
        <v>21</v>
      </c>
      <c r="O242" t="s">
        <v>21</v>
      </c>
      <c r="P242" t="s">
        <v>21</v>
      </c>
      <c r="Q242" t="s">
        <v>21</v>
      </c>
      <c r="R242" t="s">
        <v>21</v>
      </c>
      <c r="S242" t="s">
        <v>21</v>
      </c>
      <c r="T242" t="s">
        <v>21</v>
      </c>
      <c r="U242">
        <v>6.6879999999999997</v>
      </c>
      <c r="V242" t="s">
        <v>21</v>
      </c>
      <c r="W242" t="s">
        <v>21</v>
      </c>
      <c r="X242" t="s">
        <v>21</v>
      </c>
      <c r="Y242" t="s">
        <v>21</v>
      </c>
      <c r="Z242" t="s">
        <v>21</v>
      </c>
      <c r="AA242" t="s">
        <v>21</v>
      </c>
      <c r="AB242" t="s">
        <v>21</v>
      </c>
      <c r="AC242" t="s">
        <v>21</v>
      </c>
      <c r="AD242" t="s">
        <v>21</v>
      </c>
      <c r="AE242" t="s">
        <v>21</v>
      </c>
      <c r="AF242" t="s">
        <v>21</v>
      </c>
      <c r="AG242" t="s">
        <v>21</v>
      </c>
      <c r="AH242" t="s">
        <v>21</v>
      </c>
      <c r="AI242" t="s">
        <v>21</v>
      </c>
      <c r="AJ242" t="s">
        <v>21</v>
      </c>
      <c r="AK242" t="s">
        <v>21</v>
      </c>
      <c r="AL242">
        <v>2.5999999999999999E-3</v>
      </c>
      <c r="AM242">
        <v>2.5999999999999999E-3</v>
      </c>
      <c r="AN242" t="s">
        <v>22</v>
      </c>
      <c r="AO242" t="s">
        <v>21</v>
      </c>
      <c r="AP242" t="s">
        <v>21</v>
      </c>
      <c r="AQ242" t="s">
        <v>21</v>
      </c>
      <c r="AR242" t="s">
        <v>21</v>
      </c>
      <c r="AV242">
        <f t="shared" si="30"/>
        <v>6.7556000000000003</v>
      </c>
      <c r="AW242">
        <f t="shared" si="31"/>
        <v>6.7789999999999999</v>
      </c>
      <c r="AX242" s="11">
        <f t="shared" si="32"/>
        <v>1.0034637930013617</v>
      </c>
      <c r="BA242">
        <f t="shared" si="33"/>
        <v>0</v>
      </c>
      <c r="BB242">
        <f t="shared" si="34"/>
        <v>0</v>
      </c>
      <c r="BC242">
        <f t="shared" si="35"/>
        <v>0</v>
      </c>
      <c r="BD242">
        <f t="shared" si="36"/>
        <v>0</v>
      </c>
      <c r="BE242">
        <f t="shared" si="37"/>
        <v>0</v>
      </c>
      <c r="BF242">
        <f t="shared" si="38"/>
        <v>0</v>
      </c>
      <c r="BJ242" t="str">
        <f t="shared" si="39"/>
        <v/>
      </c>
      <c r="BK242">
        <f>VLOOKUP(B242,Kraftvärmeprod!$B$1:$BH$549,MATCH($BA$1,Kraftvärmeprod!$B$1:$CC$1,0),FALSE)</f>
        <v>0</v>
      </c>
    </row>
    <row r="243" spans="1:63" ht="15" customHeight="1">
      <c r="A243" s="2" t="s">
        <v>364</v>
      </c>
      <c r="B243" s="2" t="s">
        <v>376</v>
      </c>
      <c r="C243">
        <v>2020</v>
      </c>
      <c r="D243">
        <v>10.077999999999999</v>
      </c>
      <c r="E243">
        <v>11.58</v>
      </c>
      <c r="F243" t="s">
        <v>21</v>
      </c>
      <c r="G243">
        <v>2.9000000000000001E-2</v>
      </c>
      <c r="H243" t="s">
        <v>21</v>
      </c>
      <c r="I243" t="s">
        <v>21</v>
      </c>
      <c r="J243" t="s">
        <v>21</v>
      </c>
      <c r="K243" t="s">
        <v>21</v>
      </c>
      <c r="L243" t="s">
        <v>21</v>
      </c>
      <c r="M243" t="s">
        <v>22</v>
      </c>
      <c r="N243" t="s">
        <v>21</v>
      </c>
      <c r="O243" t="s">
        <v>21</v>
      </c>
      <c r="P243" t="s">
        <v>21</v>
      </c>
      <c r="Q243" t="s">
        <v>21</v>
      </c>
      <c r="R243" t="s">
        <v>21</v>
      </c>
      <c r="S243" t="s">
        <v>21</v>
      </c>
      <c r="T243" t="s">
        <v>21</v>
      </c>
      <c r="U243">
        <v>11.551</v>
      </c>
      <c r="V243" t="s">
        <v>21</v>
      </c>
      <c r="W243" t="s">
        <v>21</v>
      </c>
      <c r="X243" t="s">
        <v>21</v>
      </c>
      <c r="Y243" t="s">
        <v>21</v>
      </c>
      <c r="Z243" t="s">
        <v>21</v>
      </c>
      <c r="AA243" t="s">
        <v>21</v>
      </c>
      <c r="AB243" t="s">
        <v>21</v>
      </c>
      <c r="AC243" t="s">
        <v>21</v>
      </c>
      <c r="AD243" t="s">
        <v>21</v>
      </c>
      <c r="AE243" t="s">
        <v>21</v>
      </c>
      <c r="AF243" t="s">
        <v>21</v>
      </c>
      <c r="AG243" t="s">
        <v>21</v>
      </c>
      <c r="AH243" t="s">
        <v>21</v>
      </c>
      <c r="AI243" t="s">
        <v>21</v>
      </c>
      <c r="AJ243" t="s">
        <v>21</v>
      </c>
      <c r="AK243" t="s">
        <v>21</v>
      </c>
      <c r="AL243" t="s">
        <v>21</v>
      </c>
      <c r="AM243" t="s">
        <v>21</v>
      </c>
      <c r="AN243" t="s">
        <v>22</v>
      </c>
      <c r="AO243" t="s">
        <v>21</v>
      </c>
      <c r="AP243" t="s">
        <v>21</v>
      </c>
      <c r="AQ243" t="s">
        <v>21</v>
      </c>
      <c r="AR243" t="s">
        <v>21</v>
      </c>
      <c r="AV243">
        <f t="shared" si="30"/>
        <v>11.58</v>
      </c>
      <c r="AW243">
        <f t="shared" si="31"/>
        <v>10.077999999999999</v>
      </c>
      <c r="AX243" s="11">
        <f t="shared" si="32"/>
        <v>0.87029360967184799</v>
      </c>
      <c r="BA243">
        <f t="shared" si="33"/>
        <v>0</v>
      </c>
      <c r="BB243">
        <f t="shared" si="34"/>
        <v>0</v>
      </c>
      <c r="BC243">
        <f t="shared" si="35"/>
        <v>0</v>
      </c>
      <c r="BD243">
        <f t="shared" si="36"/>
        <v>0</v>
      </c>
      <c r="BE243">
        <f t="shared" si="37"/>
        <v>0</v>
      </c>
      <c r="BF243">
        <f t="shared" si="38"/>
        <v>0</v>
      </c>
      <c r="BJ243" t="str">
        <f t="shared" si="39"/>
        <v/>
      </c>
      <c r="BK243">
        <f>VLOOKUP(B243,Kraftvärmeprod!$B$1:$BH$549,MATCH($BA$1,Kraftvärmeprod!$B$1:$CC$1,0),FALSE)</f>
        <v>0</v>
      </c>
    </row>
    <row r="244" spans="1:63" ht="15" customHeight="1">
      <c r="A244" s="2" t="s">
        <v>364</v>
      </c>
      <c r="B244" s="2" t="s">
        <v>377</v>
      </c>
      <c r="C244">
        <v>2020</v>
      </c>
      <c r="D244">
        <v>39.448</v>
      </c>
      <c r="E244">
        <v>44.825000000000003</v>
      </c>
      <c r="F244" t="s">
        <v>21</v>
      </c>
      <c r="G244">
        <v>1.2829999999999999</v>
      </c>
      <c r="H244" t="s">
        <v>21</v>
      </c>
      <c r="I244" t="s">
        <v>21</v>
      </c>
      <c r="J244" t="s">
        <v>21</v>
      </c>
      <c r="K244" t="s">
        <v>21</v>
      </c>
      <c r="L244" t="s">
        <v>21</v>
      </c>
      <c r="M244" t="s">
        <v>22</v>
      </c>
      <c r="N244">
        <v>3.8</v>
      </c>
      <c r="O244">
        <v>8.0779999999999994</v>
      </c>
      <c r="P244">
        <v>1.3839999999999999</v>
      </c>
      <c r="Q244">
        <v>6.89</v>
      </c>
      <c r="R244">
        <v>0</v>
      </c>
      <c r="S244">
        <v>13.41</v>
      </c>
      <c r="T244" t="s">
        <v>21</v>
      </c>
      <c r="U244" t="s">
        <v>21</v>
      </c>
      <c r="V244" t="s">
        <v>21</v>
      </c>
      <c r="W244" t="s">
        <v>21</v>
      </c>
      <c r="X244" t="s">
        <v>21</v>
      </c>
      <c r="Y244" t="s">
        <v>21</v>
      </c>
      <c r="Z244" t="s">
        <v>21</v>
      </c>
      <c r="AA244" t="s">
        <v>21</v>
      </c>
      <c r="AB244">
        <v>4.16</v>
      </c>
      <c r="AC244" t="s">
        <v>21</v>
      </c>
      <c r="AD244" t="s">
        <v>21</v>
      </c>
      <c r="AE244" t="s">
        <v>21</v>
      </c>
      <c r="AF244" t="s">
        <v>21</v>
      </c>
      <c r="AG244" t="s">
        <v>21</v>
      </c>
      <c r="AH244" t="s">
        <v>21</v>
      </c>
      <c r="AI244" t="s">
        <v>21</v>
      </c>
      <c r="AJ244" t="s">
        <v>21</v>
      </c>
      <c r="AK244" t="s">
        <v>21</v>
      </c>
      <c r="AL244">
        <v>5.82</v>
      </c>
      <c r="AM244">
        <v>5.82</v>
      </c>
      <c r="AN244" t="s">
        <v>22</v>
      </c>
      <c r="AO244" t="s">
        <v>21</v>
      </c>
      <c r="AP244" t="s">
        <v>21</v>
      </c>
      <c r="AQ244" t="s">
        <v>21</v>
      </c>
      <c r="AR244" t="s">
        <v>21</v>
      </c>
      <c r="AV244">
        <f t="shared" si="30"/>
        <v>44.824999999999996</v>
      </c>
      <c r="AW244">
        <f t="shared" si="31"/>
        <v>39.448</v>
      </c>
      <c r="AX244" s="11">
        <f t="shared" si="32"/>
        <v>0.88004461795872846</v>
      </c>
      <c r="BA244">
        <f t="shared" si="33"/>
        <v>0</v>
      </c>
      <c r="BB244">
        <f t="shared" si="34"/>
        <v>0</v>
      </c>
      <c r="BC244">
        <f t="shared" si="35"/>
        <v>0</v>
      </c>
      <c r="BD244">
        <f t="shared" si="36"/>
        <v>0</v>
      </c>
      <c r="BE244">
        <f t="shared" si="37"/>
        <v>0</v>
      </c>
      <c r="BF244">
        <f t="shared" si="38"/>
        <v>0</v>
      </c>
      <c r="BJ244" t="str">
        <f t="shared" si="39"/>
        <v/>
      </c>
      <c r="BK244">
        <f>VLOOKUP(B244,Kraftvärmeprod!$B$1:$BH$549,MATCH($BA$1,Kraftvärmeprod!$B$1:$CC$1,0),FALSE)</f>
        <v>59.386000000000003</v>
      </c>
    </row>
    <row r="245" spans="1:63" ht="15" customHeight="1">
      <c r="A245" s="2" t="s">
        <v>364</v>
      </c>
      <c r="B245" s="2" t="s">
        <v>378</v>
      </c>
      <c r="C245">
        <v>2020</v>
      </c>
      <c r="D245">
        <v>35.177</v>
      </c>
      <c r="E245">
        <v>40.417999999999999</v>
      </c>
      <c r="F245" t="s">
        <v>21</v>
      </c>
      <c r="G245">
        <v>0.45700000000000002</v>
      </c>
      <c r="H245" t="s">
        <v>21</v>
      </c>
      <c r="I245" t="s">
        <v>21</v>
      </c>
      <c r="J245" t="s">
        <v>21</v>
      </c>
      <c r="K245" t="s">
        <v>21</v>
      </c>
      <c r="L245" t="s">
        <v>21</v>
      </c>
      <c r="M245" t="s">
        <v>22</v>
      </c>
      <c r="N245" t="s">
        <v>21</v>
      </c>
      <c r="O245" t="s">
        <v>21</v>
      </c>
      <c r="P245" t="s">
        <v>21</v>
      </c>
      <c r="Q245" t="s">
        <v>21</v>
      </c>
      <c r="R245" t="s">
        <v>21</v>
      </c>
      <c r="S245" t="s">
        <v>21</v>
      </c>
      <c r="T245" t="s">
        <v>21</v>
      </c>
      <c r="U245">
        <v>39.960999999999999</v>
      </c>
      <c r="V245" t="s">
        <v>21</v>
      </c>
      <c r="W245" t="s">
        <v>21</v>
      </c>
      <c r="X245" t="s">
        <v>21</v>
      </c>
      <c r="Y245" t="s">
        <v>21</v>
      </c>
      <c r="Z245" t="s">
        <v>21</v>
      </c>
      <c r="AA245" t="s">
        <v>21</v>
      </c>
      <c r="AB245" t="s">
        <v>21</v>
      </c>
      <c r="AC245" t="s">
        <v>21</v>
      </c>
      <c r="AD245" t="s">
        <v>21</v>
      </c>
      <c r="AE245" t="s">
        <v>21</v>
      </c>
      <c r="AF245" t="s">
        <v>21</v>
      </c>
      <c r="AG245" t="s">
        <v>21</v>
      </c>
      <c r="AH245" t="s">
        <v>21</v>
      </c>
      <c r="AI245" t="s">
        <v>21</v>
      </c>
      <c r="AJ245" t="s">
        <v>21</v>
      </c>
      <c r="AK245" t="s">
        <v>21</v>
      </c>
      <c r="AL245" t="s">
        <v>21</v>
      </c>
      <c r="AM245" t="s">
        <v>21</v>
      </c>
      <c r="AN245" t="s">
        <v>22</v>
      </c>
      <c r="AO245" t="s">
        <v>21</v>
      </c>
      <c r="AP245" t="s">
        <v>21</v>
      </c>
      <c r="AQ245" t="s">
        <v>21</v>
      </c>
      <c r="AR245" t="s">
        <v>21</v>
      </c>
      <c r="AV245">
        <f t="shared" si="30"/>
        <v>40.417999999999999</v>
      </c>
      <c r="AW245">
        <f t="shared" si="31"/>
        <v>35.177</v>
      </c>
      <c r="AX245" s="11">
        <f t="shared" si="32"/>
        <v>0.8703300509673908</v>
      </c>
      <c r="BA245">
        <f t="shared" si="33"/>
        <v>0</v>
      </c>
      <c r="BB245">
        <f t="shared" si="34"/>
        <v>0</v>
      </c>
      <c r="BC245">
        <f t="shared" si="35"/>
        <v>0</v>
      </c>
      <c r="BD245">
        <f t="shared" si="36"/>
        <v>0</v>
      </c>
      <c r="BE245">
        <f t="shared" si="37"/>
        <v>0</v>
      </c>
      <c r="BF245">
        <f t="shared" si="38"/>
        <v>0</v>
      </c>
      <c r="BJ245" t="str">
        <f t="shared" si="39"/>
        <v/>
      </c>
      <c r="BK245">
        <f>VLOOKUP(B245,Kraftvärmeprod!$B$1:$BH$549,MATCH($BA$1,Kraftvärmeprod!$B$1:$CC$1,0),FALSE)</f>
        <v>0</v>
      </c>
    </row>
    <row r="246" spans="1:63" ht="15" customHeight="1">
      <c r="A246" s="2" t="s">
        <v>364</v>
      </c>
      <c r="B246" s="2" t="s">
        <v>379</v>
      </c>
      <c r="C246">
        <v>2020</v>
      </c>
      <c r="D246" t="s">
        <v>21</v>
      </c>
      <c r="E246" t="s">
        <v>21</v>
      </c>
      <c r="F246" t="s">
        <v>21</v>
      </c>
      <c r="G246" t="s">
        <v>21</v>
      </c>
      <c r="H246" t="s">
        <v>21</v>
      </c>
      <c r="I246" t="s">
        <v>21</v>
      </c>
      <c r="J246" t="s">
        <v>21</v>
      </c>
      <c r="K246" t="s">
        <v>21</v>
      </c>
      <c r="L246" t="s">
        <v>21</v>
      </c>
      <c r="M246" t="s">
        <v>22</v>
      </c>
      <c r="N246" t="s">
        <v>21</v>
      </c>
      <c r="O246" t="s">
        <v>21</v>
      </c>
      <c r="P246" t="s">
        <v>21</v>
      </c>
      <c r="Q246" t="s">
        <v>21</v>
      </c>
      <c r="R246" t="s">
        <v>21</v>
      </c>
      <c r="S246" t="s">
        <v>21</v>
      </c>
      <c r="T246" t="s">
        <v>21</v>
      </c>
      <c r="U246" t="s">
        <v>21</v>
      </c>
      <c r="V246" t="s">
        <v>21</v>
      </c>
      <c r="W246" t="s">
        <v>21</v>
      </c>
      <c r="X246" t="s">
        <v>21</v>
      </c>
      <c r="Y246" t="s">
        <v>21</v>
      </c>
      <c r="Z246" t="s">
        <v>21</v>
      </c>
      <c r="AA246" t="s">
        <v>21</v>
      </c>
      <c r="AB246" t="s">
        <v>21</v>
      </c>
      <c r="AC246" t="s">
        <v>21</v>
      </c>
      <c r="AD246" t="s">
        <v>21</v>
      </c>
      <c r="AE246" t="s">
        <v>21</v>
      </c>
      <c r="AF246" t="s">
        <v>21</v>
      </c>
      <c r="AG246" t="s">
        <v>21</v>
      </c>
      <c r="AH246" t="s">
        <v>21</v>
      </c>
      <c r="AI246" t="s">
        <v>21</v>
      </c>
      <c r="AJ246" t="s">
        <v>21</v>
      </c>
      <c r="AK246" t="s">
        <v>21</v>
      </c>
      <c r="AL246" t="s">
        <v>21</v>
      </c>
      <c r="AM246" t="s">
        <v>21</v>
      </c>
      <c r="AN246" t="s">
        <v>22</v>
      </c>
      <c r="AO246" t="s">
        <v>21</v>
      </c>
      <c r="AP246" t="s">
        <v>21</v>
      </c>
      <c r="AQ246" t="s">
        <v>21</v>
      </c>
      <c r="AR246" t="s">
        <v>21</v>
      </c>
      <c r="AV246">
        <f t="shared" si="30"/>
        <v>0</v>
      </c>
      <c r="AW246">
        <f t="shared" si="31"/>
        <v>0</v>
      </c>
      <c r="AX246" s="11" t="str">
        <f t="shared" si="32"/>
        <v/>
      </c>
      <c r="BA246">
        <f t="shared" si="33"/>
        <v>0</v>
      </c>
      <c r="BB246">
        <f t="shared" si="34"/>
        <v>0</v>
      </c>
      <c r="BC246">
        <f t="shared" si="35"/>
        <v>0</v>
      </c>
      <c r="BD246">
        <f t="shared" si="36"/>
        <v>0</v>
      </c>
      <c r="BE246">
        <f t="shared" si="37"/>
        <v>0</v>
      </c>
      <c r="BF246">
        <f t="shared" si="38"/>
        <v>0</v>
      </c>
      <c r="BJ246" t="str">
        <f t="shared" si="39"/>
        <v/>
      </c>
      <c r="BK246">
        <f>VLOOKUP(B246,Kraftvärmeprod!$B$1:$BH$549,MATCH($BA$1,Kraftvärmeprod!$B$1:$CC$1,0),FALSE)</f>
        <v>0</v>
      </c>
    </row>
    <row r="247" spans="1:63" ht="15" customHeight="1">
      <c r="A247" s="2" t="s">
        <v>364</v>
      </c>
      <c r="B247" s="2" t="s">
        <v>380</v>
      </c>
      <c r="C247">
        <v>2020</v>
      </c>
      <c r="D247">
        <v>15.414</v>
      </c>
      <c r="E247">
        <v>17.716999999999999</v>
      </c>
      <c r="F247" t="s">
        <v>21</v>
      </c>
      <c r="G247">
        <v>0.14699999999999999</v>
      </c>
      <c r="H247" t="s">
        <v>21</v>
      </c>
      <c r="I247" t="s">
        <v>21</v>
      </c>
      <c r="J247" t="s">
        <v>21</v>
      </c>
      <c r="K247" t="s">
        <v>21</v>
      </c>
      <c r="L247" t="s">
        <v>21</v>
      </c>
      <c r="M247" t="s">
        <v>22</v>
      </c>
      <c r="N247" t="s">
        <v>21</v>
      </c>
      <c r="O247" t="s">
        <v>21</v>
      </c>
      <c r="P247" t="s">
        <v>21</v>
      </c>
      <c r="Q247" t="s">
        <v>21</v>
      </c>
      <c r="R247" t="s">
        <v>21</v>
      </c>
      <c r="S247" t="s">
        <v>21</v>
      </c>
      <c r="T247" t="s">
        <v>21</v>
      </c>
      <c r="U247">
        <v>17.57</v>
      </c>
      <c r="V247" t="s">
        <v>21</v>
      </c>
      <c r="W247" t="s">
        <v>21</v>
      </c>
      <c r="X247" t="s">
        <v>21</v>
      </c>
      <c r="Y247" t="s">
        <v>21</v>
      </c>
      <c r="Z247" t="s">
        <v>21</v>
      </c>
      <c r="AA247" t="s">
        <v>21</v>
      </c>
      <c r="AB247" t="s">
        <v>21</v>
      </c>
      <c r="AC247" t="s">
        <v>21</v>
      </c>
      <c r="AD247" t="s">
        <v>21</v>
      </c>
      <c r="AE247" t="s">
        <v>21</v>
      </c>
      <c r="AF247" t="s">
        <v>21</v>
      </c>
      <c r="AG247" t="s">
        <v>21</v>
      </c>
      <c r="AH247" t="s">
        <v>21</v>
      </c>
      <c r="AI247" t="s">
        <v>21</v>
      </c>
      <c r="AJ247" t="s">
        <v>21</v>
      </c>
      <c r="AK247" t="s">
        <v>21</v>
      </c>
      <c r="AL247" t="s">
        <v>21</v>
      </c>
      <c r="AM247" t="s">
        <v>21</v>
      </c>
      <c r="AN247" t="s">
        <v>22</v>
      </c>
      <c r="AO247" t="s">
        <v>21</v>
      </c>
      <c r="AP247" t="s">
        <v>21</v>
      </c>
      <c r="AQ247" t="s">
        <v>21</v>
      </c>
      <c r="AR247" t="s">
        <v>21</v>
      </c>
      <c r="AV247">
        <f t="shared" si="30"/>
        <v>17.716999999999999</v>
      </c>
      <c r="AW247">
        <f t="shared" si="31"/>
        <v>15.414</v>
      </c>
      <c r="AX247" s="11">
        <f t="shared" si="32"/>
        <v>0.87001185302252082</v>
      </c>
      <c r="BA247">
        <f t="shared" si="33"/>
        <v>0</v>
      </c>
      <c r="BB247">
        <f t="shared" si="34"/>
        <v>0</v>
      </c>
      <c r="BC247">
        <f t="shared" si="35"/>
        <v>0</v>
      </c>
      <c r="BD247">
        <f t="shared" si="36"/>
        <v>0</v>
      </c>
      <c r="BE247">
        <f t="shared" si="37"/>
        <v>0</v>
      </c>
      <c r="BF247">
        <f t="shared" si="38"/>
        <v>0</v>
      </c>
      <c r="BJ247" t="str">
        <f t="shared" si="39"/>
        <v/>
      </c>
      <c r="BK247">
        <f>VLOOKUP(B247,Kraftvärmeprod!$B$1:$BH$549,MATCH($BA$1,Kraftvärmeprod!$B$1:$CC$1,0),FALSE)</f>
        <v>0</v>
      </c>
    </row>
    <row r="248" spans="1:63" ht="15" customHeight="1">
      <c r="A248" s="2" t="s">
        <v>364</v>
      </c>
      <c r="B248" s="2" t="s">
        <v>381</v>
      </c>
      <c r="C248">
        <v>2020</v>
      </c>
      <c r="D248">
        <v>2.81</v>
      </c>
      <c r="E248">
        <v>3.2307000000000001</v>
      </c>
      <c r="F248" t="s">
        <v>21</v>
      </c>
      <c r="G248">
        <v>2.3699999999999999E-2</v>
      </c>
      <c r="H248" t="s">
        <v>21</v>
      </c>
      <c r="I248" t="s">
        <v>21</v>
      </c>
      <c r="J248" t="s">
        <v>21</v>
      </c>
      <c r="K248" t="s">
        <v>21</v>
      </c>
      <c r="L248" t="s">
        <v>21</v>
      </c>
      <c r="M248" t="s">
        <v>22</v>
      </c>
      <c r="N248" t="s">
        <v>21</v>
      </c>
      <c r="O248" t="s">
        <v>21</v>
      </c>
      <c r="P248" t="s">
        <v>21</v>
      </c>
      <c r="Q248" t="s">
        <v>21</v>
      </c>
      <c r="R248" t="s">
        <v>21</v>
      </c>
      <c r="S248" t="s">
        <v>21</v>
      </c>
      <c r="T248" t="s">
        <v>21</v>
      </c>
      <c r="U248">
        <v>3.2069999999999999</v>
      </c>
      <c r="V248" t="s">
        <v>21</v>
      </c>
      <c r="W248" t="s">
        <v>21</v>
      </c>
      <c r="X248" t="s">
        <v>21</v>
      </c>
      <c r="Y248" t="s">
        <v>21</v>
      </c>
      <c r="Z248" t="s">
        <v>21</v>
      </c>
      <c r="AA248" t="s">
        <v>21</v>
      </c>
      <c r="AB248" t="s">
        <v>21</v>
      </c>
      <c r="AC248" t="s">
        <v>21</v>
      </c>
      <c r="AD248" t="s">
        <v>21</v>
      </c>
      <c r="AE248" t="s">
        <v>21</v>
      </c>
      <c r="AF248" t="s">
        <v>21</v>
      </c>
      <c r="AG248" t="s">
        <v>21</v>
      </c>
      <c r="AH248" t="s">
        <v>21</v>
      </c>
      <c r="AI248" t="s">
        <v>21</v>
      </c>
      <c r="AJ248" t="s">
        <v>21</v>
      </c>
      <c r="AK248" t="s">
        <v>21</v>
      </c>
      <c r="AL248" t="s">
        <v>21</v>
      </c>
      <c r="AM248" t="s">
        <v>21</v>
      </c>
      <c r="AN248" t="s">
        <v>22</v>
      </c>
      <c r="AO248" t="s">
        <v>21</v>
      </c>
      <c r="AP248" t="s">
        <v>21</v>
      </c>
      <c r="AQ248" t="s">
        <v>21</v>
      </c>
      <c r="AR248" t="s">
        <v>21</v>
      </c>
      <c r="AV248">
        <f t="shared" si="30"/>
        <v>3.2306999999999997</v>
      </c>
      <c r="AW248">
        <f t="shared" si="31"/>
        <v>2.81</v>
      </c>
      <c r="AX248" s="11">
        <f t="shared" si="32"/>
        <v>0.86978054291639595</v>
      </c>
      <c r="BA248">
        <f t="shared" si="33"/>
        <v>0</v>
      </c>
      <c r="BB248">
        <f t="shared" si="34"/>
        <v>0</v>
      </c>
      <c r="BC248">
        <f t="shared" si="35"/>
        <v>0</v>
      </c>
      <c r="BD248">
        <f t="shared" si="36"/>
        <v>0</v>
      </c>
      <c r="BE248">
        <f t="shared" si="37"/>
        <v>0</v>
      </c>
      <c r="BF248">
        <f t="shared" si="38"/>
        <v>0</v>
      </c>
      <c r="BJ248" t="str">
        <f t="shared" si="39"/>
        <v/>
      </c>
      <c r="BK248">
        <f>VLOOKUP(B248,Kraftvärmeprod!$B$1:$BH$549,MATCH($BA$1,Kraftvärmeprod!$B$1:$CC$1,0),FALSE)</f>
        <v>0</v>
      </c>
    </row>
    <row r="249" spans="1:63" ht="15" customHeight="1">
      <c r="A249" s="2" t="s">
        <v>382</v>
      </c>
      <c r="B249" s="2" t="s">
        <v>383</v>
      </c>
      <c r="C249">
        <v>2020</v>
      </c>
      <c r="D249">
        <v>10.78</v>
      </c>
      <c r="E249">
        <v>12.192</v>
      </c>
      <c r="F249" t="s">
        <v>21</v>
      </c>
      <c r="G249">
        <v>0.26700000000000002</v>
      </c>
      <c r="H249" t="s">
        <v>21</v>
      </c>
      <c r="I249" t="s">
        <v>21</v>
      </c>
      <c r="J249" t="s">
        <v>21</v>
      </c>
      <c r="K249" t="s">
        <v>21</v>
      </c>
      <c r="L249" t="s">
        <v>21</v>
      </c>
      <c r="M249" t="s">
        <v>22</v>
      </c>
      <c r="N249">
        <v>2.2480000000000002</v>
      </c>
      <c r="O249" t="s">
        <v>21</v>
      </c>
      <c r="P249" t="s">
        <v>21</v>
      </c>
      <c r="Q249" t="s">
        <v>21</v>
      </c>
      <c r="R249" t="s">
        <v>21</v>
      </c>
      <c r="S249" t="s">
        <v>21</v>
      </c>
      <c r="T249" t="s">
        <v>21</v>
      </c>
      <c r="U249" t="s">
        <v>21</v>
      </c>
      <c r="V249">
        <v>9.6769999999999996</v>
      </c>
      <c r="W249" t="s">
        <v>21</v>
      </c>
      <c r="X249" t="s">
        <v>21</v>
      </c>
      <c r="Y249" t="s">
        <v>21</v>
      </c>
      <c r="Z249" t="s">
        <v>21</v>
      </c>
      <c r="AA249" t="s">
        <v>21</v>
      </c>
      <c r="AB249" t="s">
        <v>21</v>
      </c>
      <c r="AC249" t="s">
        <v>21</v>
      </c>
      <c r="AD249" t="s">
        <v>21</v>
      </c>
      <c r="AE249" t="s">
        <v>21</v>
      </c>
      <c r="AF249" t="s">
        <v>21</v>
      </c>
      <c r="AG249" t="s">
        <v>21</v>
      </c>
      <c r="AH249" t="s">
        <v>21</v>
      </c>
      <c r="AI249" t="s">
        <v>21</v>
      </c>
      <c r="AJ249" t="s">
        <v>21</v>
      </c>
      <c r="AK249" t="s">
        <v>21</v>
      </c>
      <c r="AL249" t="s">
        <v>21</v>
      </c>
      <c r="AM249" t="s">
        <v>21</v>
      </c>
      <c r="AN249" t="s">
        <v>22</v>
      </c>
      <c r="AO249" t="s">
        <v>21</v>
      </c>
      <c r="AP249" t="s">
        <v>21</v>
      </c>
      <c r="AQ249" t="s">
        <v>21</v>
      </c>
      <c r="AR249" t="s">
        <v>21</v>
      </c>
      <c r="AV249">
        <f t="shared" si="30"/>
        <v>12.192</v>
      </c>
      <c r="AW249">
        <f t="shared" si="31"/>
        <v>10.78</v>
      </c>
      <c r="AX249" s="11">
        <f t="shared" si="32"/>
        <v>0.88418635170603666</v>
      </c>
      <c r="BA249">
        <f t="shared" si="33"/>
        <v>0</v>
      </c>
      <c r="BB249">
        <f t="shared" si="34"/>
        <v>0</v>
      </c>
      <c r="BC249">
        <f t="shared" si="35"/>
        <v>0</v>
      </c>
      <c r="BD249">
        <f t="shared" si="36"/>
        <v>0</v>
      </c>
      <c r="BE249">
        <f t="shared" si="37"/>
        <v>0</v>
      </c>
      <c r="BF249">
        <f t="shared" si="38"/>
        <v>0</v>
      </c>
      <c r="BJ249" t="str">
        <f t="shared" si="39"/>
        <v/>
      </c>
      <c r="BK249">
        <f>VLOOKUP(B249,Kraftvärmeprod!$B$1:$BH$549,MATCH($BA$1,Kraftvärmeprod!$B$1:$CC$1,0),FALSE)</f>
        <v>0</v>
      </c>
    </row>
    <row r="250" spans="1:63" ht="15" customHeight="1">
      <c r="A250" s="2" t="s">
        <v>382</v>
      </c>
      <c r="B250" s="2" t="s">
        <v>384</v>
      </c>
      <c r="C250">
        <v>2020</v>
      </c>
      <c r="D250">
        <v>41.363</v>
      </c>
      <c r="E250">
        <v>54.9313</v>
      </c>
      <c r="F250" t="s">
        <v>21</v>
      </c>
      <c r="G250">
        <v>0.51300000000000001</v>
      </c>
      <c r="H250">
        <v>8.0299999999999996E-2</v>
      </c>
      <c r="I250" t="s">
        <v>21</v>
      </c>
      <c r="J250" t="s">
        <v>21</v>
      </c>
      <c r="K250" t="s">
        <v>21</v>
      </c>
      <c r="L250" t="s">
        <v>21</v>
      </c>
      <c r="M250" t="s">
        <v>21</v>
      </c>
      <c r="N250" t="s">
        <v>21</v>
      </c>
      <c r="O250" t="s">
        <v>21</v>
      </c>
      <c r="P250">
        <v>45.106999999999999</v>
      </c>
      <c r="Q250" t="s">
        <v>21</v>
      </c>
      <c r="R250" t="s">
        <v>21</v>
      </c>
      <c r="S250" t="s">
        <v>21</v>
      </c>
      <c r="T250" t="s">
        <v>21</v>
      </c>
      <c r="U250" t="s">
        <v>21</v>
      </c>
      <c r="V250" t="s">
        <v>21</v>
      </c>
      <c r="W250" t="s">
        <v>21</v>
      </c>
      <c r="X250" t="s">
        <v>21</v>
      </c>
      <c r="Y250" t="s">
        <v>21</v>
      </c>
      <c r="Z250">
        <v>1.911</v>
      </c>
      <c r="AA250" t="s">
        <v>21</v>
      </c>
      <c r="AB250" t="s">
        <v>21</v>
      </c>
      <c r="AC250" t="s">
        <v>21</v>
      </c>
      <c r="AD250" t="s">
        <v>21</v>
      </c>
      <c r="AE250" t="s">
        <v>21</v>
      </c>
      <c r="AF250" t="s">
        <v>21</v>
      </c>
      <c r="AG250" t="s">
        <v>21</v>
      </c>
      <c r="AH250">
        <v>7.32</v>
      </c>
      <c r="AI250" t="s">
        <v>21</v>
      </c>
      <c r="AJ250" t="s">
        <v>21</v>
      </c>
      <c r="AK250" t="s">
        <v>21</v>
      </c>
      <c r="AL250" t="s">
        <v>21</v>
      </c>
      <c r="AM250" t="s">
        <v>21</v>
      </c>
      <c r="AN250" t="s">
        <v>21</v>
      </c>
      <c r="AO250">
        <v>100</v>
      </c>
      <c r="AP250" t="s">
        <v>21</v>
      </c>
      <c r="AQ250" t="s">
        <v>21</v>
      </c>
      <c r="AR250" t="s">
        <v>21</v>
      </c>
      <c r="AV250">
        <f t="shared" si="30"/>
        <v>54.9313</v>
      </c>
      <c r="AW250">
        <f t="shared" si="31"/>
        <v>41.363</v>
      </c>
      <c r="AX250" s="11">
        <f t="shared" si="32"/>
        <v>0.75299510479453424</v>
      </c>
      <c r="BA250">
        <f t="shared" si="33"/>
        <v>7.32</v>
      </c>
      <c r="BB250">
        <f t="shared" si="34"/>
        <v>7.32</v>
      </c>
      <c r="BC250">
        <f t="shared" si="35"/>
        <v>0</v>
      </c>
      <c r="BD250">
        <f t="shared" si="36"/>
        <v>0</v>
      </c>
      <c r="BE250">
        <f t="shared" si="37"/>
        <v>0</v>
      </c>
      <c r="BF250">
        <f t="shared" si="38"/>
        <v>0</v>
      </c>
      <c r="BJ250" t="str">
        <f t="shared" si="39"/>
        <v/>
      </c>
      <c r="BK250">
        <f>VLOOKUP(B250,Kraftvärmeprod!$B$1:$BH$549,MATCH($BA$1,Kraftvärmeprod!$B$1:$CC$1,0),FALSE)</f>
        <v>48.142000000000003</v>
      </c>
    </row>
    <row r="251" spans="1:63" ht="15" customHeight="1">
      <c r="A251" s="2" t="s">
        <v>382</v>
      </c>
      <c r="B251" s="2" t="s">
        <v>385</v>
      </c>
      <c r="C251">
        <v>2020</v>
      </c>
      <c r="D251">
        <v>3.2759999999999998</v>
      </c>
      <c r="E251">
        <v>5.1786000000000003</v>
      </c>
      <c r="F251" t="s">
        <v>21</v>
      </c>
      <c r="G251">
        <v>2.1600000000000001E-2</v>
      </c>
      <c r="H251" t="s">
        <v>21</v>
      </c>
      <c r="I251" t="s">
        <v>21</v>
      </c>
      <c r="J251" t="s">
        <v>21</v>
      </c>
      <c r="K251" t="s">
        <v>21</v>
      </c>
      <c r="L251" t="s">
        <v>21</v>
      </c>
      <c r="M251" t="s">
        <v>343</v>
      </c>
      <c r="N251" t="s">
        <v>21</v>
      </c>
      <c r="O251" t="s">
        <v>21</v>
      </c>
      <c r="P251" t="s">
        <v>21</v>
      </c>
      <c r="Q251" t="s">
        <v>21</v>
      </c>
      <c r="R251" t="s">
        <v>21</v>
      </c>
      <c r="S251" t="s">
        <v>21</v>
      </c>
      <c r="T251" t="s">
        <v>21</v>
      </c>
      <c r="U251">
        <v>5.157</v>
      </c>
      <c r="V251" t="s">
        <v>21</v>
      </c>
      <c r="W251" t="s">
        <v>21</v>
      </c>
      <c r="X251" t="s">
        <v>21</v>
      </c>
      <c r="Y251" t="s">
        <v>21</v>
      </c>
      <c r="Z251" t="s">
        <v>21</v>
      </c>
      <c r="AA251" t="s">
        <v>21</v>
      </c>
      <c r="AB251" t="s">
        <v>21</v>
      </c>
      <c r="AC251" t="s">
        <v>21</v>
      </c>
      <c r="AD251" t="s">
        <v>21</v>
      </c>
      <c r="AE251" t="s">
        <v>21</v>
      </c>
      <c r="AF251" t="s">
        <v>21</v>
      </c>
      <c r="AG251" t="s">
        <v>21</v>
      </c>
      <c r="AH251" t="s">
        <v>21</v>
      </c>
      <c r="AI251" t="s">
        <v>21</v>
      </c>
      <c r="AJ251" t="s">
        <v>21</v>
      </c>
      <c r="AK251" t="s">
        <v>21</v>
      </c>
      <c r="AL251" t="s">
        <v>21</v>
      </c>
      <c r="AM251" t="s">
        <v>21</v>
      </c>
      <c r="AN251" t="s">
        <v>343</v>
      </c>
      <c r="AO251" t="s">
        <v>21</v>
      </c>
      <c r="AP251" t="s">
        <v>21</v>
      </c>
      <c r="AQ251" t="s">
        <v>21</v>
      </c>
      <c r="AR251" t="s">
        <v>21</v>
      </c>
      <c r="AV251">
        <f t="shared" si="30"/>
        <v>5.1786000000000003</v>
      </c>
      <c r="AW251">
        <f t="shared" si="31"/>
        <v>3.2759999999999998</v>
      </c>
      <c r="AX251" s="11">
        <f t="shared" si="32"/>
        <v>0.63260340632603396</v>
      </c>
      <c r="BA251">
        <f t="shared" si="33"/>
        <v>0</v>
      </c>
      <c r="BB251">
        <f t="shared" si="34"/>
        <v>0</v>
      </c>
      <c r="BC251">
        <f t="shared" si="35"/>
        <v>0</v>
      </c>
      <c r="BD251">
        <f t="shared" si="36"/>
        <v>0</v>
      </c>
      <c r="BE251">
        <f t="shared" si="37"/>
        <v>0</v>
      </c>
      <c r="BF251">
        <f t="shared" si="38"/>
        <v>0</v>
      </c>
      <c r="BJ251" t="str">
        <f t="shared" si="39"/>
        <v/>
      </c>
      <c r="BK251">
        <f>VLOOKUP(B251,Kraftvärmeprod!$B$1:$BH$549,MATCH($BA$1,Kraftvärmeprod!$B$1:$CC$1,0),FALSE)</f>
        <v>0</v>
      </c>
    </row>
    <row r="252" spans="1:63" ht="15" customHeight="1">
      <c r="A252" s="2" t="s">
        <v>382</v>
      </c>
      <c r="B252" s="2" t="s">
        <v>386</v>
      </c>
      <c r="C252">
        <v>2020</v>
      </c>
      <c r="D252">
        <v>2.2530000000000001</v>
      </c>
      <c r="E252">
        <v>2.2808999999999999</v>
      </c>
      <c r="F252" t="s">
        <v>21</v>
      </c>
      <c r="G252">
        <v>1.3899999999999999E-2</v>
      </c>
      <c r="H252" t="s">
        <v>21</v>
      </c>
      <c r="I252" t="s">
        <v>21</v>
      </c>
      <c r="J252" t="s">
        <v>21</v>
      </c>
      <c r="K252" t="s">
        <v>21</v>
      </c>
      <c r="L252" t="s">
        <v>21</v>
      </c>
      <c r="M252" t="s">
        <v>22</v>
      </c>
      <c r="N252" t="s">
        <v>21</v>
      </c>
      <c r="O252" t="s">
        <v>21</v>
      </c>
      <c r="P252" t="s">
        <v>21</v>
      </c>
      <c r="Q252" t="s">
        <v>21</v>
      </c>
      <c r="R252" t="s">
        <v>21</v>
      </c>
      <c r="S252" t="s">
        <v>21</v>
      </c>
      <c r="T252" t="s">
        <v>21</v>
      </c>
      <c r="U252">
        <v>2.2669999999999999</v>
      </c>
      <c r="V252" t="s">
        <v>21</v>
      </c>
      <c r="W252" t="s">
        <v>21</v>
      </c>
      <c r="X252" t="s">
        <v>21</v>
      </c>
      <c r="Y252" t="s">
        <v>21</v>
      </c>
      <c r="Z252" t="s">
        <v>21</v>
      </c>
      <c r="AA252" t="s">
        <v>21</v>
      </c>
      <c r="AB252" t="s">
        <v>21</v>
      </c>
      <c r="AC252" t="s">
        <v>21</v>
      </c>
      <c r="AD252" t="s">
        <v>21</v>
      </c>
      <c r="AE252" t="s">
        <v>21</v>
      </c>
      <c r="AF252" t="s">
        <v>21</v>
      </c>
      <c r="AG252" t="s">
        <v>21</v>
      </c>
      <c r="AH252" t="s">
        <v>21</v>
      </c>
      <c r="AI252" t="s">
        <v>21</v>
      </c>
      <c r="AJ252" t="s">
        <v>21</v>
      </c>
      <c r="AK252" t="s">
        <v>21</v>
      </c>
      <c r="AL252" t="s">
        <v>21</v>
      </c>
      <c r="AM252" t="s">
        <v>21</v>
      </c>
      <c r="AN252" t="s">
        <v>22</v>
      </c>
      <c r="AO252" t="s">
        <v>21</v>
      </c>
      <c r="AP252" t="s">
        <v>21</v>
      </c>
      <c r="AQ252" t="s">
        <v>21</v>
      </c>
      <c r="AR252" t="s">
        <v>21</v>
      </c>
      <c r="AV252">
        <f t="shared" si="30"/>
        <v>2.2808999999999999</v>
      </c>
      <c r="AW252">
        <f t="shared" si="31"/>
        <v>2.2530000000000001</v>
      </c>
      <c r="AX252" s="11">
        <f t="shared" si="32"/>
        <v>0.98776798632118912</v>
      </c>
      <c r="BA252">
        <f t="shared" si="33"/>
        <v>0</v>
      </c>
      <c r="BB252">
        <f t="shared" si="34"/>
        <v>0</v>
      </c>
      <c r="BC252">
        <f t="shared" si="35"/>
        <v>0</v>
      </c>
      <c r="BD252">
        <f t="shared" si="36"/>
        <v>0</v>
      </c>
      <c r="BE252">
        <f t="shared" si="37"/>
        <v>0</v>
      </c>
      <c r="BF252">
        <f t="shared" si="38"/>
        <v>0</v>
      </c>
      <c r="BJ252" t="str">
        <f t="shared" si="39"/>
        <v/>
      </c>
      <c r="BK252">
        <f>VLOOKUP(B252,Kraftvärmeprod!$B$1:$BH$549,MATCH($BA$1,Kraftvärmeprod!$B$1:$CC$1,0),FALSE)</f>
        <v>0</v>
      </c>
    </row>
    <row r="253" spans="1:63" ht="15" customHeight="1">
      <c r="A253" s="2" t="s">
        <v>382</v>
      </c>
      <c r="B253" s="2" t="s">
        <v>387</v>
      </c>
      <c r="C253">
        <v>2020</v>
      </c>
      <c r="D253">
        <v>3.2690000000000001</v>
      </c>
      <c r="E253">
        <v>3.6114999999999999</v>
      </c>
      <c r="F253" t="s">
        <v>21</v>
      </c>
      <c r="G253">
        <v>2.4500000000000001E-2</v>
      </c>
      <c r="H253" t="s">
        <v>21</v>
      </c>
      <c r="I253" t="s">
        <v>21</v>
      </c>
      <c r="J253" t="s">
        <v>21</v>
      </c>
      <c r="K253" t="s">
        <v>21</v>
      </c>
      <c r="L253" t="s">
        <v>21</v>
      </c>
      <c r="M253" t="s">
        <v>21</v>
      </c>
      <c r="N253" t="s">
        <v>21</v>
      </c>
      <c r="O253" t="s">
        <v>21</v>
      </c>
      <c r="P253" t="s">
        <v>21</v>
      </c>
      <c r="Q253" t="s">
        <v>21</v>
      </c>
      <c r="R253" t="s">
        <v>21</v>
      </c>
      <c r="S253" t="s">
        <v>21</v>
      </c>
      <c r="T253" t="s">
        <v>21</v>
      </c>
      <c r="U253">
        <v>3.5870000000000002</v>
      </c>
      <c r="V253" t="s">
        <v>21</v>
      </c>
      <c r="W253" t="s">
        <v>21</v>
      </c>
      <c r="X253" t="s">
        <v>21</v>
      </c>
      <c r="Y253" t="s">
        <v>21</v>
      </c>
      <c r="Z253" t="s">
        <v>21</v>
      </c>
      <c r="AA253" t="s">
        <v>21</v>
      </c>
      <c r="AB253" t="s">
        <v>21</v>
      </c>
      <c r="AC253" t="s">
        <v>21</v>
      </c>
      <c r="AD253" t="s">
        <v>21</v>
      </c>
      <c r="AE253" t="s">
        <v>21</v>
      </c>
      <c r="AF253" t="s">
        <v>21</v>
      </c>
      <c r="AG253" t="s">
        <v>21</v>
      </c>
      <c r="AH253" t="s">
        <v>21</v>
      </c>
      <c r="AI253" t="s">
        <v>21</v>
      </c>
      <c r="AJ253" t="s">
        <v>21</v>
      </c>
      <c r="AK253" t="s">
        <v>21</v>
      </c>
      <c r="AL253" t="s">
        <v>21</v>
      </c>
      <c r="AM253" t="s">
        <v>21</v>
      </c>
      <c r="AN253" t="s">
        <v>22</v>
      </c>
      <c r="AO253" t="s">
        <v>21</v>
      </c>
      <c r="AP253" t="s">
        <v>21</v>
      </c>
      <c r="AQ253" t="s">
        <v>21</v>
      </c>
      <c r="AR253" t="s">
        <v>21</v>
      </c>
      <c r="AV253">
        <f t="shared" si="30"/>
        <v>3.6115000000000004</v>
      </c>
      <c r="AW253">
        <f t="shared" si="31"/>
        <v>3.2690000000000001</v>
      </c>
      <c r="AX253" s="11">
        <f t="shared" si="32"/>
        <v>0.90516405925515708</v>
      </c>
      <c r="BA253">
        <f t="shared" si="33"/>
        <v>0</v>
      </c>
      <c r="BB253">
        <f t="shared" si="34"/>
        <v>0</v>
      </c>
      <c r="BC253">
        <f t="shared" si="35"/>
        <v>0</v>
      </c>
      <c r="BD253">
        <f t="shared" si="36"/>
        <v>0</v>
      </c>
      <c r="BE253">
        <f t="shared" si="37"/>
        <v>0</v>
      </c>
      <c r="BF253">
        <f t="shared" si="38"/>
        <v>0</v>
      </c>
      <c r="BJ253" t="str">
        <f t="shared" si="39"/>
        <v/>
      </c>
      <c r="BK253">
        <f>VLOOKUP(B253,Kraftvärmeprod!$B$1:$BH$549,MATCH($BA$1,Kraftvärmeprod!$B$1:$CC$1,0),FALSE)</f>
        <v>0</v>
      </c>
    </row>
    <row r="254" spans="1:63" ht="15" customHeight="1">
      <c r="A254" s="2" t="s">
        <v>388</v>
      </c>
      <c r="B254" s="2" t="s">
        <v>389</v>
      </c>
      <c r="C254">
        <v>2020</v>
      </c>
      <c r="D254">
        <v>43.283999999999999</v>
      </c>
      <c r="E254">
        <v>21.805</v>
      </c>
      <c r="F254" t="s">
        <v>21</v>
      </c>
      <c r="G254">
        <v>0.183</v>
      </c>
      <c r="H254" t="s">
        <v>22</v>
      </c>
      <c r="I254" t="s">
        <v>22</v>
      </c>
      <c r="J254" t="s">
        <v>22</v>
      </c>
      <c r="K254" t="s">
        <v>22</v>
      </c>
      <c r="L254" t="s">
        <v>22</v>
      </c>
      <c r="M254" t="s">
        <v>22</v>
      </c>
      <c r="N254" t="s">
        <v>22</v>
      </c>
      <c r="O254" t="s">
        <v>22</v>
      </c>
      <c r="P254" t="s">
        <v>22</v>
      </c>
      <c r="Q254" t="s">
        <v>22</v>
      </c>
      <c r="R254" t="s">
        <v>22</v>
      </c>
      <c r="S254" t="s">
        <v>22</v>
      </c>
      <c r="T254" t="s">
        <v>22</v>
      </c>
      <c r="U254">
        <v>14.442</v>
      </c>
      <c r="V254" t="s">
        <v>22</v>
      </c>
      <c r="W254" t="s">
        <v>22</v>
      </c>
      <c r="X254" t="s">
        <v>22</v>
      </c>
      <c r="Y254" t="s">
        <v>22</v>
      </c>
      <c r="Z254" t="s">
        <v>22</v>
      </c>
      <c r="AA254" t="s">
        <v>22</v>
      </c>
      <c r="AB254" t="s">
        <v>22</v>
      </c>
      <c r="AC254" t="s">
        <v>22</v>
      </c>
      <c r="AD254" t="s">
        <v>22</v>
      </c>
      <c r="AE254" t="s">
        <v>22</v>
      </c>
      <c r="AF254" t="s">
        <v>22</v>
      </c>
      <c r="AG254" t="s">
        <v>22</v>
      </c>
      <c r="AH254" t="s">
        <v>22</v>
      </c>
      <c r="AI254" t="s">
        <v>22</v>
      </c>
      <c r="AJ254" t="s">
        <v>22</v>
      </c>
      <c r="AK254" t="s">
        <v>22</v>
      </c>
      <c r="AL254">
        <v>7.18</v>
      </c>
      <c r="AM254" t="s">
        <v>22</v>
      </c>
      <c r="AN254" t="s">
        <v>22</v>
      </c>
      <c r="AO254" t="s">
        <v>22</v>
      </c>
      <c r="AP254" t="s">
        <v>22</v>
      </c>
      <c r="AQ254" t="s">
        <v>22</v>
      </c>
      <c r="AR254" t="s">
        <v>22</v>
      </c>
      <c r="AV254">
        <f t="shared" si="30"/>
        <v>21.805</v>
      </c>
      <c r="AW254">
        <f t="shared" si="31"/>
        <v>43.283999999999999</v>
      </c>
      <c r="AX254" s="11">
        <f t="shared" si="32"/>
        <v>1.9850493006191241</v>
      </c>
      <c r="BA254">
        <f t="shared" si="33"/>
        <v>0</v>
      </c>
      <c r="BB254">
        <f t="shared" si="34"/>
        <v>0</v>
      </c>
      <c r="BC254">
        <f t="shared" si="35"/>
        <v>0</v>
      </c>
      <c r="BD254">
        <f t="shared" si="36"/>
        <v>0</v>
      </c>
      <c r="BE254">
        <f t="shared" si="37"/>
        <v>0</v>
      </c>
      <c r="BF254">
        <f t="shared" si="38"/>
        <v>0</v>
      </c>
      <c r="BJ254" t="str">
        <f t="shared" si="39"/>
        <v/>
      </c>
      <c r="BK254">
        <f>VLOOKUP(B254,Kraftvärmeprod!$B$1:$BH$549,MATCH($BA$1,Kraftvärmeprod!$B$1:$CC$1,0),FALSE)</f>
        <v>0</v>
      </c>
    </row>
    <row r="255" spans="1:63" ht="15" customHeight="1">
      <c r="A255" s="2" t="s">
        <v>388</v>
      </c>
      <c r="B255" s="2" t="s">
        <v>390</v>
      </c>
      <c r="C255">
        <v>2020</v>
      </c>
      <c r="D255">
        <v>2.8000000000000001E-2</v>
      </c>
      <c r="E255">
        <v>2.8000000000000001E-2</v>
      </c>
      <c r="F255" t="s">
        <v>21</v>
      </c>
      <c r="G255">
        <v>2.8000000000000001E-2</v>
      </c>
      <c r="H255" t="s">
        <v>21</v>
      </c>
      <c r="I255" t="s">
        <v>21</v>
      </c>
      <c r="J255" t="s">
        <v>21</v>
      </c>
      <c r="K255" t="s">
        <v>21</v>
      </c>
      <c r="L255" t="s">
        <v>21</v>
      </c>
      <c r="M255" t="s">
        <v>22</v>
      </c>
      <c r="N255" t="s">
        <v>21</v>
      </c>
      <c r="O255" t="s">
        <v>21</v>
      </c>
      <c r="P255" t="s">
        <v>21</v>
      </c>
      <c r="Q255" t="s">
        <v>21</v>
      </c>
      <c r="R255" t="s">
        <v>21</v>
      </c>
      <c r="S255" t="s">
        <v>21</v>
      </c>
      <c r="T255" t="s">
        <v>21</v>
      </c>
      <c r="U255" t="s">
        <v>21</v>
      </c>
      <c r="V255" t="s">
        <v>21</v>
      </c>
      <c r="W255" t="s">
        <v>21</v>
      </c>
      <c r="X255" t="s">
        <v>21</v>
      </c>
      <c r="Y255" t="s">
        <v>21</v>
      </c>
      <c r="Z255" t="s">
        <v>21</v>
      </c>
      <c r="AA255" t="s">
        <v>21</v>
      </c>
      <c r="AB255" t="s">
        <v>21</v>
      </c>
      <c r="AC255" t="s">
        <v>21</v>
      </c>
      <c r="AD255" t="s">
        <v>21</v>
      </c>
      <c r="AE255" t="s">
        <v>21</v>
      </c>
      <c r="AF255" t="s">
        <v>21</v>
      </c>
      <c r="AG255" t="s">
        <v>21</v>
      </c>
      <c r="AH255" t="s">
        <v>21</v>
      </c>
      <c r="AI255" t="s">
        <v>21</v>
      </c>
      <c r="AJ255" t="s">
        <v>21</v>
      </c>
      <c r="AK255" t="s">
        <v>21</v>
      </c>
      <c r="AL255" t="s">
        <v>21</v>
      </c>
      <c r="AM255" t="s">
        <v>21</v>
      </c>
      <c r="AN255" t="s">
        <v>22</v>
      </c>
      <c r="AO255" t="s">
        <v>21</v>
      </c>
      <c r="AP255" t="s">
        <v>21</v>
      </c>
      <c r="AQ255" t="s">
        <v>21</v>
      </c>
      <c r="AR255" t="s">
        <v>21</v>
      </c>
      <c r="AV255">
        <f t="shared" si="30"/>
        <v>2.8000000000000001E-2</v>
      </c>
      <c r="AW255">
        <f t="shared" si="31"/>
        <v>2.8000000000000001E-2</v>
      </c>
      <c r="AX255" s="11">
        <f t="shared" si="32"/>
        <v>1</v>
      </c>
      <c r="BA255">
        <f t="shared" si="33"/>
        <v>0</v>
      </c>
      <c r="BB255">
        <f t="shared" si="34"/>
        <v>0</v>
      </c>
      <c r="BC255">
        <f t="shared" si="35"/>
        <v>0</v>
      </c>
      <c r="BD255">
        <f t="shared" si="36"/>
        <v>0</v>
      </c>
      <c r="BE255">
        <f t="shared" si="37"/>
        <v>0</v>
      </c>
      <c r="BF255">
        <f t="shared" si="38"/>
        <v>0</v>
      </c>
      <c r="BJ255" t="str">
        <f t="shared" si="39"/>
        <v/>
      </c>
      <c r="BK255">
        <f>VLOOKUP(B255,Kraftvärmeprod!$B$1:$BH$549,MATCH($BA$1,Kraftvärmeprod!$B$1:$CC$1,0),FALSE)</f>
        <v>0</v>
      </c>
    </row>
    <row r="256" spans="1:63" ht="15" customHeight="1">
      <c r="A256" s="2" t="s">
        <v>391</v>
      </c>
      <c r="B256" s="2" t="s">
        <v>392</v>
      </c>
      <c r="C256">
        <v>2020</v>
      </c>
      <c r="D256">
        <v>8.7690000000000001</v>
      </c>
      <c r="E256">
        <v>8.7690000000000001</v>
      </c>
      <c r="F256" t="s">
        <v>21</v>
      </c>
      <c r="G256">
        <v>3.7999999999999999E-2</v>
      </c>
      <c r="H256" t="s">
        <v>21</v>
      </c>
      <c r="I256" t="s">
        <v>21</v>
      </c>
      <c r="J256" t="s">
        <v>21</v>
      </c>
      <c r="K256" t="s">
        <v>21</v>
      </c>
      <c r="L256" t="s">
        <v>21</v>
      </c>
      <c r="M256" t="s">
        <v>22</v>
      </c>
      <c r="N256" t="s">
        <v>21</v>
      </c>
      <c r="O256" t="s">
        <v>21</v>
      </c>
      <c r="P256" t="s">
        <v>21</v>
      </c>
      <c r="Q256" t="s">
        <v>21</v>
      </c>
      <c r="R256" t="s">
        <v>21</v>
      </c>
      <c r="S256" t="s">
        <v>21</v>
      </c>
      <c r="T256" t="s">
        <v>21</v>
      </c>
      <c r="U256" t="s">
        <v>21</v>
      </c>
      <c r="V256" t="s">
        <v>21</v>
      </c>
      <c r="W256" t="s">
        <v>21</v>
      </c>
      <c r="X256" t="s">
        <v>21</v>
      </c>
      <c r="Y256" t="s">
        <v>21</v>
      </c>
      <c r="Z256" t="s">
        <v>21</v>
      </c>
      <c r="AA256" t="s">
        <v>21</v>
      </c>
      <c r="AB256" t="s">
        <v>21</v>
      </c>
      <c r="AC256" t="s">
        <v>21</v>
      </c>
      <c r="AD256" t="s">
        <v>21</v>
      </c>
      <c r="AE256" t="s">
        <v>21</v>
      </c>
      <c r="AF256" t="s">
        <v>21</v>
      </c>
      <c r="AG256" t="s">
        <v>21</v>
      </c>
      <c r="AH256" t="s">
        <v>21</v>
      </c>
      <c r="AI256">
        <v>8.7309999999999999</v>
      </c>
      <c r="AJ256" t="s">
        <v>930</v>
      </c>
      <c r="AK256">
        <v>2.91</v>
      </c>
      <c r="AL256" t="s">
        <v>21</v>
      </c>
      <c r="AM256" t="s">
        <v>21</v>
      </c>
      <c r="AN256" t="s">
        <v>22</v>
      </c>
      <c r="AO256" t="s">
        <v>21</v>
      </c>
      <c r="AP256" t="s">
        <v>21</v>
      </c>
      <c r="AQ256" t="s">
        <v>21</v>
      </c>
      <c r="AR256" t="s">
        <v>21</v>
      </c>
      <c r="AV256">
        <f t="shared" si="30"/>
        <v>8.7690000000000001</v>
      </c>
      <c r="AW256">
        <f t="shared" si="31"/>
        <v>8.7690000000000001</v>
      </c>
      <c r="AX256" s="11">
        <f t="shared" si="32"/>
        <v>1</v>
      </c>
      <c r="BA256">
        <f t="shared" si="33"/>
        <v>0</v>
      </c>
      <c r="BB256">
        <f t="shared" si="34"/>
        <v>0</v>
      </c>
      <c r="BC256">
        <f t="shared" si="35"/>
        <v>0</v>
      </c>
      <c r="BD256">
        <f t="shared" si="36"/>
        <v>0</v>
      </c>
      <c r="BE256">
        <f t="shared" si="37"/>
        <v>0</v>
      </c>
      <c r="BF256">
        <f t="shared" si="38"/>
        <v>0</v>
      </c>
      <c r="BJ256" t="str">
        <f t="shared" si="39"/>
        <v/>
      </c>
      <c r="BK256">
        <f>VLOOKUP(B256,Kraftvärmeprod!$B$1:$BH$549,MATCH($BA$1,Kraftvärmeprod!$B$1:$CC$1,0),FALSE)</f>
        <v>0</v>
      </c>
    </row>
    <row r="257" spans="1:63" ht="15" customHeight="1">
      <c r="A257" s="2" t="s">
        <v>393</v>
      </c>
      <c r="B257" s="2" t="s">
        <v>394</v>
      </c>
      <c r="C257">
        <v>2020</v>
      </c>
      <c r="D257" t="s">
        <v>21</v>
      </c>
      <c r="E257" t="s">
        <v>21</v>
      </c>
      <c r="F257" t="s">
        <v>21</v>
      </c>
      <c r="G257" t="s">
        <v>21</v>
      </c>
      <c r="H257" t="s">
        <v>21</v>
      </c>
      <c r="I257" t="s">
        <v>21</v>
      </c>
      <c r="J257" t="s">
        <v>21</v>
      </c>
      <c r="K257" t="s">
        <v>21</v>
      </c>
      <c r="L257" t="s">
        <v>21</v>
      </c>
      <c r="M257" t="s">
        <v>22</v>
      </c>
      <c r="N257" t="s">
        <v>21</v>
      </c>
      <c r="O257" t="s">
        <v>21</v>
      </c>
      <c r="P257" t="s">
        <v>21</v>
      </c>
      <c r="Q257" t="s">
        <v>21</v>
      </c>
      <c r="R257" t="s">
        <v>21</v>
      </c>
      <c r="S257" t="s">
        <v>21</v>
      </c>
      <c r="T257" t="s">
        <v>21</v>
      </c>
      <c r="U257" t="s">
        <v>21</v>
      </c>
      <c r="V257" t="s">
        <v>21</v>
      </c>
      <c r="W257" t="s">
        <v>21</v>
      </c>
      <c r="X257" t="s">
        <v>21</v>
      </c>
      <c r="Y257" t="s">
        <v>21</v>
      </c>
      <c r="Z257" t="s">
        <v>21</v>
      </c>
      <c r="AA257" t="s">
        <v>21</v>
      </c>
      <c r="AB257" t="s">
        <v>21</v>
      </c>
      <c r="AC257" t="s">
        <v>21</v>
      </c>
      <c r="AD257" t="s">
        <v>21</v>
      </c>
      <c r="AE257" t="s">
        <v>21</v>
      </c>
      <c r="AF257" t="s">
        <v>21</v>
      </c>
      <c r="AG257" t="s">
        <v>21</v>
      </c>
      <c r="AH257" t="s">
        <v>21</v>
      </c>
      <c r="AI257" t="s">
        <v>21</v>
      </c>
      <c r="AJ257" t="s">
        <v>21</v>
      </c>
      <c r="AK257" t="s">
        <v>21</v>
      </c>
      <c r="AL257" t="s">
        <v>21</v>
      </c>
      <c r="AM257" t="s">
        <v>21</v>
      </c>
      <c r="AN257" t="s">
        <v>22</v>
      </c>
      <c r="AO257" t="s">
        <v>21</v>
      </c>
      <c r="AP257" t="s">
        <v>21</v>
      </c>
      <c r="AQ257" t="s">
        <v>21</v>
      </c>
      <c r="AR257" t="s">
        <v>21</v>
      </c>
      <c r="AV257">
        <f t="shared" si="30"/>
        <v>0</v>
      </c>
      <c r="AW257">
        <f t="shared" si="31"/>
        <v>0</v>
      </c>
      <c r="AX257" s="11" t="str">
        <f t="shared" si="32"/>
        <v/>
      </c>
      <c r="BA257">
        <f t="shared" si="33"/>
        <v>0</v>
      </c>
      <c r="BB257">
        <f t="shared" si="34"/>
        <v>0</v>
      </c>
      <c r="BC257">
        <f t="shared" si="35"/>
        <v>0</v>
      </c>
      <c r="BD257">
        <f t="shared" si="36"/>
        <v>0</v>
      </c>
      <c r="BE257">
        <f t="shared" si="37"/>
        <v>0</v>
      </c>
      <c r="BF257">
        <f t="shared" si="38"/>
        <v>0</v>
      </c>
      <c r="BJ257" t="str">
        <f t="shared" si="39"/>
        <v/>
      </c>
      <c r="BK257">
        <f>VLOOKUP(B257,Kraftvärmeprod!$B$1:$BH$549,MATCH($BA$1,Kraftvärmeprod!$B$1:$CC$1,0),FALSE)</f>
        <v>0</v>
      </c>
    </row>
    <row r="258" spans="1:63" ht="15" customHeight="1">
      <c r="A258" s="2" t="s">
        <v>393</v>
      </c>
      <c r="B258" s="2" t="s">
        <v>395</v>
      </c>
      <c r="C258">
        <v>2020</v>
      </c>
      <c r="D258">
        <v>7.3</v>
      </c>
      <c r="E258">
        <v>9.02</v>
      </c>
      <c r="F258">
        <v>0</v>
      </c>
      <c r="G258">
        <v>0.02</v>
      </c>
      <c r="H258">
        <v>0</v>
      </c>
      <c r="I258">
        <v>0</v>
      </c>
      <c r="J258">
        <v>0</v>
      </c>
      <c r="K258">
        <v>0</v>
      </c>
      <c r="L258">
        <v>0</v>
      </c>
      <c r="M258" t="s">
        <v>22</v>
      </c>
      <c r="N258">
        <v>0</v>
      </c>
      <c r="O258">
        <v>0</v>
      </c>
      <c r="P258">
        <v>0</v>
      </c>
      <c r="Q258">
        <v>0</v>
      </c>
      <c r="R258">
        <v>0</v>
      </c>
      <c r="S258">
        <v>9</v>
      </c>
      <c r="T258" t="s">
        <v>21</v>
      </c>
      <c r="U258">
        <v>0</v>
      </c>
      <c r="V258">
        <v>0</v>
      </c>
      <c r="W258">
        <v>0</v>
      </c>
      <c r="X258">
        <v>0</v>
      </c>
      <c r="Y258">
        <v>0</v>
      </c>
      <c r="Z258">
        <v>0</v>
      </c>
      <c r="AA258">
        <v>0</v>
      </c>
      <c r="AB258" t="s">
        <v>21</v>
      </c>
      <c r="AC258" t="s">
        <v>21</v>
      </c>
      <c r="AD258" t="s">
        <v>21</v>
      </c>
      <c r="AE258" t="s">
        <v>21</v>
      </c>
      <c r="AF258" t="s">
        <v>21</v>
      </c>
      <c r="AG258" t="s">
        <v>21</v>
      </c>
      <c r="AH258" t="s">
        <v>21</v>
      </c>
      <c r="AI258" t="s">
        <v>21</v>
      </c>
      <c r="AJ258" t="s">
        <v>21</v>
      </c>
      <c r="AK258" t="s">
        <v>21</v>
      </c>
      <c r="AL258" t="s">
        <v>21</v>
      </c>
      <c r="AM258" t="s">
        <v>21</v>
      </c>
      <c r="AN258" t="s">
        <v>22</v>
      </c>
      <c r="AO258" t="s">
        <v>21</v>
      </c>
      <c r="AP258" t="s">
        <v>21</v>
      </c>
      <c r="AQ258" t="s">
        <v>21</v>
      </c>
      <c r="AR258" t="s">
        <v>21</v>
      </c>
      <c r="AV258">
        <f t="shared" si="30"/>
        <v>9.02</v>
      </c>
      <c r="AW258">
        <f t="shared" si="31"/>
        <v>7.3</v>
      </c>
      <c r="AX258" s="11">
        <f t="shared" si="32"/>
        <v>0.80931263858093128</v>
      </c>
      <c r="BA258">
        <f t="shared" si="33"/>
        <v>0</v>
      </c>
      <c r="BB258">
        <f t="shared" si="34"/>
        <v>0</v>
      </c>
      <c r="BC258">
        <f t="shared" si="35"/>
        <v>0</v>
      </c>
      <c r="BD258">
        <f t="shared" si="36"/>
        <v>0</v>
      </c>
      <c r="BE258">
        <f t="shared" si="37"/>
        <v>0</v>
      </c>
      <c r="BF258">
        <f t="shared" si="38"/>
        <v>0</v>
      </c>
      <c r="BJ258" t="str">
        <f t="shared" si="39"/>
        <v/>
      </c>
      <c r="BK258">
        <f>VLOOKUP(B258,Kraftvärmeprod!$B$1:$BH$549,MATCH($BA$1,Kraftvärmeprod!$B$1:$CC$1,0),FALSE)</f>
        <v>0</v>
      </c>
    </row>
    <row r="259" spans="1:63" ht="15" customHeight="1">
      <c r="A259" s="2" t="s">
        <v>393</v>
      </c>
      <c r="B259" s="2" t="s">
        <v>396</v>
      </c>
      <c r="C259">
        <v>2020</v>
      </c>
      <c r="D259">
        <v>13.682</v>
      </c>
      <c r="E259">
        <v>15.221</v>
      </c>
      <c r="F259" t="s">
        <v>21</v>
      </c>
      <c r="G259">
        <v>2E-3</v>
      </c>
      <c r="H259" t="s">
        <v>21</v>
      </c>
      <c r="I259" t="s">
        <v>21</v>
      </c>
      <c r="J259" t="s">
        <v>21</v>
      </c>
      <c r="K259" t="s">
        <v>21</v>
      </c>
      <c r="L259" t="s">
        <v>21</v>
      </c>
      <c r="M259" t="s">
        <v>22</v>
      </c>
      <c r="N259" t="s">
        <v>21</v>
      </c>
      <c r="O259" t="s">
        <v>21</v>
      </c>
      <c r="P259" t="s">
        <v>21</v>
      </c>
      <c r="Q259" t="s">
        <v>21</v>
      </c>
      <c r="R259" t="s">
        <v>21</v>
      </c>
      <c r="S259" t="s">
        <v>21</v>
      </c>
      <c r="T259" t="s">
        <v>21</v>
      </c>
      <c r="U259" t="s">
        <v>21</v>
      </c>
      <c r="V259">
        <v>15.218999999999999</v>
      </c>
      <c r="W259" t="s">
        <v>21</v>
      </c>
      <c r="X259" t="s">
        <v>21</v>
      </c>
      <c r="Y259" t="s">
        <v>21</v>
      </c>
      <c r="Z259" t="s">
        <v>21</v>
      </c>
      <c r="AA259" t="s">
        <v>21</v>
      </c>
      <c r="AB259" t="s">
        <v>21</v>
      </c>
      <c r="AC259" t="s">
        <v>21</v>
      </c>
      <c r="AD259" t="s">
        <v>21</v>
      </c>
      <c r="AE259" t="s">
        <v>21</v>
      </c>
      <c r="AF259" t="s">
        <v>21</v>
      </c>
      <c r="AG259" t="s">
        <v>21</v>
      </c>
      <c r="AH259" t="s">
        <v>21</v>
      </c>
      <c r="AI259" t="s">
        <v>21</v>
      </c>
      <c r="AJ259" t="s">
        <v>21</v>
      </c>
      <c r="AK259" t="s">
        <v>21</v>
      </c>
      <c r="AL259" t="s">
        <v>21</v>
      </c>
      <c r="AM259" t="s">
        <v>21</v>
      </c>
      <c r="AN259" t="s">
        <v>22</v>
      </c>
      <c r="AO259" t="s">
        <v>21</v>
      </c>
      <c r="AP259" t="s">
        <v>21</v>
      </c>
      <c r="AQ259" t="s">
        <v>21</v>
      </c>
      <c r="AR259" t="s">
        <v>21</v>
      </c>
      <c r="AV259">
        <f t="shared" ref="AV259:AV322" si="40">SUMPRODUCT(F259:AC259)+SUMPRODUCT(AG259:AI259)+IFERROR(AL259/1,0)</f>
        <v>15.221</v>
      </c>
      <c r="AW259">
        <f t="shared" ref="AW259:AW322" si="41">IFERROR(D259/1,0)</f>
        <v>13.682</v>
      </c>
      <c r="AX259" s="11">
        <f t="shared" ref="AX259:AX322" si="42">IFERROR(AW259/AV259,"")</f>
        <v>0.89888969187307011</v>
      </c>
      <c r="BA259">
        <f t="shared" ref="BA259:BA322" si="43">IFERROR(AH259/1,0)</f>
        <v>0</v>
      </c>
      <c r="BB259">
        <f t="shared" ref="BB259:BB322" si="44">IFERROR(AO259/100,0)*$BA259</f>
        <v>0</v>
      </c>
      <c r="BC259">
        <f t="shared" ref="BC259:BC322" si="45">IFERROR(AP259/100,0)*$BA259</f>
        <v>0</v>
      </c>
      <c r="BD259">
        <f t="shared" ref="BD259:BD322" si="46">IFERROR(AQ259/100,0)*$BA259</f>
        <v>0</v>
      </c>
      <c r="BE259">
        <f t="shared" ref="BE259:BE322" si="47">IFERROR(AR259/100,0)*$BA259</f>
        <v>0</v>
      </c>
      <c r="BF259">
        <f t="shared" ref="BF259:BF322" si="48">MAX(BA259-SUM(BB259:BE259),0)</f>
        <v>0</v>
      </c>
      <c r="BJ259" t="str">
        <f t="shared" ref="BJ259:BJ322" si="49">IF(AND((IFERROR(AO259/1,0)+IFERROR(AP259/1,0)+IFERROR(AQ259/1,0)+IFERROR(AR259/1,0))&gt;0,OR(TYPE(AH259)&lt;&gt;1,AH259=0)),"ja","")</f>
        <v/>
      </c>
      <c r="BK259">
        <f>VLOOKUP(B259,Kraftvärmeprod!$B$1:$BH$549,MATCH($BA$1,Kraftvärmeprod!$B$1:$CC$1,0),FALSE)</f>
        <v>0</v>
      </c>
    </row>
    <row r="260" spans="1:63" ht="15" customHeight="1">
      <c r="A260" s="2" t="s">
        <v>393</v>
      </c>
      <c r="B260" s="2" t="s">
        <v>397</v>
      </c>
      <c r="C260">
        <v>2020</v>
      </c>
      <c r="D260">
        <v>17.8</v>
      </c>
      <c r="E260">
        <v>18.385999999999999</v>
      </c>
      <c r="F260" t="s">
        <v>21</v>
      </c>
      <c r="G260">
        <v>9.6000000000000002E-2</v>
      </c>
      <c r="H260" t="s">
        <v>21</v>
      </c>
      <c r="I260" t="s">
        <v>21</v>
      </c>
      <c r="J260" t="s">
        <v>21</v>
      </c>
      <c r="K260" t="s">
        <v>21</v>
      </c>
      <c r="L260" t="s">
        <v>21</v>
      </c>
      <c r="M260" t="s">
        <v>22</v>
      </c>
      <c r="N260" t="s">
        <v>21</v>
      </c>
      <c r="O260" t="s">
        <v>21</v>
      </c>
      <c r="P260" t="s">
        <v>21</v>
      </c>
      <c r="Q260" t="s">
        <v>21</v>
      </c>
      <c r="R260" t="s">
        <v>21</v>
      </c>
      <c r="S260" t="s">
        <v>21</v>
      </c>
      <c r="T260" t="s">
        <v>924</v>
      </c>
      <c r="U260">
        <v>2.6280000000000001</v>
      </c>
      <c r="V260">
        <v>15.662000000000001</v>
      </c>
      <c r="W260" t="s">
        <v>21</v>
      </c>
      <c r="X260" t="s">
        <v>21</v>
      </c>
      <c r="Y260" t="s">
        <v>21</v>
      </c>
      <c r="Z260" t="s">
        <v>21</v>
      </c>
      <c r="AA260" t="s">
        <v>21</v>
      </c>
      <c r="AB260" t="s">
        <v>21</v>
      </c>
      <c r="AC260" t="s">
        <v>21</v>
      </c>
      <c r="AD260" t="s">
        <v>21</v>
      </c>
      <c r="AE260" t="s">
        <v>21</v>
      </c>
      <c r="AF260" t="s">
        <v>21</v>
      </c>
      <c r="AG260" t="s">
        <v>21</v>
      </c>
      <c r="AH260" t="s">
        <v>21</v>
      </c>
      <c r="AI260" t="s">
        <v>21</v>
      </c>
      <c r="AJ260" t="s">
        <v>21</v>
      </c>
      <c r="AK260" t="s">
        <v>21</v>
      </c>
      <c r="AL260" t="s">
        <v>21</v>
      </c>
      <c r="AM260" t="s">
        <v>21</v>
      </c>
      <c r="AN260" t="s">
        <v>22</v>
      </c>
      <c r="AO260" t="s">
        <v>21</v>
      </c>
      <c r="AP260" t="s">
        <v>21</v>
      </c>
      <c r="AQ260" t="s">
        <v>21</v>
      </c>
      <c r="AR260" t="s">
        <v>21</v>
      </c>
      <c r="AV260">
        <f t="shared" si="40"/>
        <v>18.386000000000003</v>
      </c>
      <c r="AW260">
        <f t="shared" si="41"/>
        <v>17.8</v>
      </c>
      <c r="AX260" s="11">
        <f t="shared" si="42"/>
        <v>0.96812792341999332</v>
      </c>
      <c r="BA260">
        <f t="shared" si="43"/>
        <v>0</v>
      </c>
      <c r="BB260">
        <f t="shared" si="44"/>
        <v>0</v>
      </c>
      <c r="BC260">
        <f t="shared" si="45"/>
        <v>0</v>
      </c>
      <c r="BD260">
        <f t="shared" si="46"/>
        <v>0</v>
      </c>
      <c r="BE260">
        <f t="shared" si="47"/>
        <v>0</v>
      </c>
      <c r="BF260">
        <f t="shared" si="48"/>
        <v>0</v>
      </c>
      <c r="BJ260" t="str">
        <f t="shared" si="49"/>
        <v/>
      </c>
      <c r="BK260">
        <f>VLOOKUP(B260,Kraftvärmeprod!$B$1:$BH$549,MATCH($BA$1,Kraftvärmeprod!$B$1:$CC$1,0),FALSE)</f>
        <v>0</v>
      </c>
    </row>
    <row r="261" spans="1:63" ht="15" customHeight="1">
      <c r="A261" s="2" t="s">
        <v>393</v>
      </c>
      <c r="B261" s="2" t="s">
        <v>398</v>
      </c>
      <c r="C261">
        <v>2020</v>
      </c>
      <c r="D261">
        <v>17.178000000000001</v>
      </c>
      <c r="E261">
        <v>22.324000000000002</v>
      </c>
      <c r="F261" t="s">
        <v>21</v>
      </c>
      <c r="G261">
        <v>0.58699999999999997</v>
      </c>
      <c r="H261" t="s">
        <v>21</v>
      </c>
      <c r="I261" t="s">
        <v>21</v>
      </c>
      <c r="J261" t="s">
        <v>21</v>
      </c>
      <c r="K261" t="s">
        <v>21</v>
      </c>
      <c r="L261" t="s">
        <v>21</v>
      </c>
      <c r="M261" t="s">
        <v>22</v>
      </c>
      <c r="N261" t="s">
        <v>21</v>
      </c>
      <c r="O261">
        <v>5.5979999999999999</v>
      </c>
      <c r="P261" t="s">
        <v>21</v>
      </c>
      <c r="Q261" t="s">
        <v>21</v>
      </c>
      <c r="R261" t="s">
        <v>21</v>
      </c>
      <c r="S261">
        <v>12.789</v>
      </c>
      <c r="T261" t="s">
        <v>924</v>
      </c>
      <c r="U261">
        <v>1.3380000000000001</v>
      </c>
      <c r="V261" t="s">
        <v>21</v>
      </c>
      <c r="W261" t="s">
        <v>21</v>
      </c>
      <c r="X261" t="s">
        <v>21</v>
      </c>
      <c r="Y261" t="s">
        <v>21</v>
      </c>
      <c r="Z261" t="s">
        <v>21</v>
      </c>
      <c r="AA261" t="s">
        <v>21</v>
      </c>
      <c r="AB261" t="s">
        <v>21</v>
      </c>
      <c r="AC261" t="s">
        <v>21</v>
      </c>
      <c r="AD261" t="s">
        <v>21</v>
      </c>
      <c r="AE261" t="s">
        <v>21</v>
      </c>
      <c r="AF261" t="s">
        <v>21</v>
      </c>
      <c r="AG261" t="s">
        <v>21</v>
      </c>
      <c r="AH261">
        <v>2.012</v>
      </c>
      <c r="AI261" t="s">
        <v>21</v>
      </c>
      <c r="AJ261" t="s">
        <v>21</v>
      </c>
      <c r="AK261" t="s">
        <v>21</v>
      </c>
      <c r="AL261" t="s">
        <v>21</v>
      </c>
      <c r="AM261" t="s">
        <v>21</v>
      </c>
      <c r="AN261" t="s">
        <v>22</v>
      </c>
      <c r="AO261">
        <v>100</v>
      </c>
      <c r="AP261" t="s">
        <v>21</v>
      </c>
      <c r="AQ261" t="s">
        <v>21</v>
      </c>
      <c r="AR261" t="s">
        <v>21</v>
      </c>
      <c r="AV261">
        <f t="shared" si="40"/>
        <v>22.324000000000002</v>
      </c>
      <c r="AW261">
        <f t="shared" si="41"/>
        <v>17.178000000000001</v>
      </c>
      <c r="AX261" s="11">
        <f t="shared" si="42"/>
        <v>0.76948575524099627</v>
      </c>
      <c r="BA261">
        <f t="shared" si="43"/>
        <v>2.012</v>
      </c>
      <c r="BB261">
        <f t="shared" si="44"/>
        <v>2.012</v>
      </c>
      <c r="BC261">
        <f t="shared" si="45"/>
        <v>0</v>
      </c>
      <c r="BD261">
        <f t="shared" si="46"/>
        <v>0</v>
      </c>
      <c r="BE261">
        <f t="shared" si="47"/>
        <v>0</v>
      </c>
      <c r="BF261">
        <f t="shared" si="48"/>
        <v>0</v>
      </c>
      <c r="BJ261" t="str">
        <f t="shared" si="49"/>
        <v/>
      </c>
      <c r="BK261">
        <f>VLOOKUP(B261,Kraftvärmeprod!$B$1:$BH$549,MATCH($BA$1,Kraftvärmeprod!$B$1:$CC$1,0),FALSE)</f>
        <v>0</v>
      </c>
    </row>
    <row r="262" spans="1:63" ht="15" customHeight="1">
      <c r="A262" s="2" t="s">
        <v>393</v>
      </c>
      <c r="B262" s="2" t="s">
        <v>399</v>
      </c>
      <c r="C262">
        <v>2020</v>
      </c>
      <c r="D262">
        <v>48.5</v>
      </c>
      <c r="E262">
        <v>48.7</v>
      </c>
      <c r="F262" t="s">
        <v>21</v>
      </c>
      <c r="G262">
        <v>0.1</v>
      </c>
      <c r="H262" t="s">
        <v>21</v>
      </c>
      <c r="I262" t="s">
        <v>21</v>
      </c>
      <c r="J262" t="s">
        <v>21</v>
      </c>
      <c r="K262" t="s">
        <v>21</v>
      </c>
      <c r="L262" t="s">
        <v>21</v>
      </c>
      <c r="M262" t="s">
        <v>22</v>
      </c>
      <c r="N262" t="s">
        <v>21</v>
      </c>
      <c r="O262">
        <v>10</v>
      </c>
      <c r="P262">
        <v>28.6</v>
      </c>
      <c r="Q262">
        <v>10</v>
      </c>
      <c r="R262" t="s">
        <v>21</v>
      </c>
      <c r="S262" t="s">
        <v>21</v>
      </c>
      <c r="T262" t="s">
        <v>924</v>
      </c>
      <c r="U262" t="s">
        <v>21</v>
      </c>
      <c r="V262" t="s">
        <v>21</v>
      </c>
      <c r="W262" t="s">
        <v>21</v>
      </c>
      <c r="X262" t="s">
        <v>21</v>
      </c>
      <c r="Y262" t="s">
        <v>21</v>
      </c>
      <c r="Z262" t="s">
        <v>21</v>
      </c>
      <c r="AA262" t="s">
        <v>21</v>
      </c>
      <c r="AB262" t="s">
        <v>21</v>
      </c>
      <c r="AC262" t="s">
        <v>21</v>
      </c>
      <c r="AD262" t="s">
        <v>21</v>
      </c>
      <c r="AE262" t="s">
        <v>21</v>
      </c>
      <c r="AF262" t="s">
        <v>21</v>
      </c>
      <c r="AG262" t="s">
        <v>21</v>
      </c>
      <c r="AH262" t="s">
        <v>21</v>
      </c>
      <c r="AI262" t="s">
        <v>21</v>
      </c>
      <c r="AJ262" t="s">
        <v>21</v>
      </c>
      <c r="AK262" t="s">
        <v>21</v>
      </c>
      <c r="AL262" t="s">
        <v>21</v>
      </c>
      <c r="AM262" t="s">
        <v>21</v>
      </c>
      <c r="AN262" t="s">
        <v>22</v>
      </c>
      <c r="AO262">
        <v>18</v>
      </c>
      <c r="AP262" t="s">
        <v>21</v>
      </c>
      <c r="AQ262" t="s">
        <v>21</v>
      </c>
      <c r="AR262" t="s">
        <v>21</v>
      </c>
      <c r="AV262">
        <f t="shared" si="40"/>
        <v>48.7</v>
      </c>
      <c r="AW262">
        <f t="shared" si="41"/>
        <v>48.5</v>
      </c>
      <c r="AX262" s="11">
        <f t="shared" si="42"/>
        <v>0.99589322381930179</v>
      </c>
      <c r="BA262">
        <f t="shared" si="43"/>
        <v>0</v>
      </c>
      <c r="BB262">
        <f t="shared" si="44"/>
        <v>0</v>
      </c>
      <c r="BC262">
        <f t="shared" si="45"/>
        <v>0</v>
      </c>
      <c r="BD262">
        <f t="shared" si="46"/>
        <v>0</v>
      </c>
      <c r="BE262">
        <f t="shared" si="47"/>
        <v>0</v>
      </c>
      <c r="BF262">
        <f t="shared" si="48"/>
        <v>0</v>
      </c>
      <c r="BJ262" t="str">
        <f t="shared" si="49"/>
        <v>ja</v>
      </c>
      <c r="BK262">
        <f>VLOOKUP(B262,Kraftvärmeprod!$B$1:$BH$549,MATCH($BA$1,Kraftvärmeprod!$B$1:$CC$1,0),FALSE)</f>
        <v>0</v>
      </c>
    </row>
    <row r="263" spans="1:63" ht="15" customHeight="1">
      <c r="A263" s="2" t="s">
        <v>393</v>
      </c>
      <c r="B263" s="2" t="s">
        <v>400</v>
      </c>
      <c r="C263">
        <v>2020</v>
      </c>
      <c r="D263">
        <v>1.5</v>
      </c>
      <c r="E263">
        <v>1.774</v>
      </c>
      <c r="F263" t="s">
        <v>21</v>
      </c>
      <c r="G263">
        <v>1.4E-2</v>
      </c>
      <c r="H263" t="s">
        <v>21</v>
      </c>
      <c r="I263" t="s">
        <v>21</v>
      </c>
      <c r="J263" t="s">
        <v>21</v>
      </c>
      <c r="K263" t="s">
        <v>21</v>
      </c>
      <c r="L263" t="s">
        <v>21</v>
      </c>
      <c r="M263" t="s">
        <v>22</v>
      </c>
      <c r="N263" t="s">
        <v>21</v>
      </c>
      <c r="O263" t="s">
        <v>21</v>
      </c>
      <c r="P263" t="s">
        <v>21</v>
      </c>
      <c r="Q263" t="s">
        <v>21</v>
      </c>
      <c r="R263" t="s">
        <v>21</v>
      </c>
      <c r="S263" t="s">
        <v>21</v>
      </c>
      <c r="T263" t="s">
        <v>21</v>
      </c>
      <c r="U263" t="s">
        <v>21</v>
      </c>
      <c r="V263">
        <v>1.76</v>
      </c>
      <c r="W263" t="s">
        <v>21</v>
      </c>
      <c r="X263" t="s">
        <v>21</v>
      </c>
      <c r="Y263" t="s">
        <v>21</v>
      </c>
      <c r="Z263" t="s">
        <v>21</v>
      </c>
      <c r="AA263" t="s">
        <v>21</v>
      </c>
      <c r="AB263" t="s">
        <v>21</v>
      </c>
      <c r="AC263" t="s">
        <v>21</v>
      </c>
      <c r="AD263" t="s">
        <v>21</v>
      </c>
      <c r="AE263" t="s">
        <v>21</v>
      </c>
      <c r="AF263" t="s">
        <v>21</v>
      </c>
      <c r="AG263" t="s">
        <v>21</v>
      </c>
      <c r="AH263" t="s">
        <v>21</v>
      </c>
      <c r="AI263" t="s">
        <v>21</v>
      </c>
      <c r="AJ263" t="s">
        <v>21</v>
      </c>
      <c r="AK263" t="s">
        <v>21</v>
      </c>
      <c r="AL263" t="s">
        <v>21</v>
      </c>
      <c r="AM263" t="s">
        <v>21</v>
      </c>
      <c r="AN263" t="s">
        <v>22</v>
      </c>
      <c r="AO263" t="s">
        <v>21</v>
      </c>
      <c r="AP263" t="s">
        <v>21</v>
      </c>
      <c r="AQ263" t="s">
        <v>21</v>
      </c>
      <c r="AR263" t="s">
        <v>21</v>
      </c>
      <c r="AV263">
        <f t="shared" si="40"/>
        <v>1.774</v>
      </c>
      <c r="AW263">
        <f t="shared" si="41"/>
        <v>1.5</v>
      </c>
      <c r="AX263" s="11">
        <f t="shared" si="42"/>
        <v>0.84554678692220964</v>
      </c>
      <c r="BA263">
        <f t="shared" si="43"/>
        <v>0</v>
      </c>
      <c r="BB263">
        <f t="shared" si="44"/>
        <v>0</v>
      </c>
      <c r="BC263">
        <f t="shared" si="45"/>
        <v>0</v>
      </c>
      <c r="BD263">
        <f t="shared" si="46"/>
        <v>0</v>
      </c>
      <c r="BE263">
        <f t="shared" si="47"/>
        <v>0</v>
      </c>
      <c r="BF263">
        <f t="shared" si="48"/>
        <v>0</v>
      </c>
      <c r="BJ263" t="str">
        <f t="shared" si="49"/>
        <v/>
      </c>
      <c r="BK263">
        <f>VLOOKUP(B263,Kraftvärmeprod!$B$1:$BH$549,MATCH($BA$1,Kraftvärmeprod!$B$1:$CC$1,0),FALSE)</f>
        <v>0</v>
      </c>
    </row>
    <row r="264" spans="1:63" ht="15" customHeight="1">
      <c r="A264" s="2" t="s">
        <v>393</v>
      </c>
      <c r="B264" s="2" t="s">
        <v>401</v>
      </c>
      <c r="C264">
        <v>2020</v>
      </c>
      <c r="D264">
        <v>1.8</v>
      </c>
      <c r="E264">
        <v>2.1</v>
      </c>
      <c r="F264" t="s">
        <v>21</v>
      </c>
      <c r="G264">
        <v>0.05</v>
      </c>
      <c r="H264" t="s">
        <v>21</v>
      </c>
      <c r="I264" t="s">
        <v>21</v>
      </c>
      <c r="J264" t="s">
        <v>21</v>
      </c>
      <c r="K264" t="s">
        <v>21</v>
      </c>
      <c r="L264" t="s">
        <v>21</v>
      </c>
      <c r="M264" t="s">
        <v>22</v>
      </c>
      <c r="N264" t="s">
        <v>21</v>
      </c>
      <c r="O264" t="s">
        <v>21</v>
      </c>
      <c r="P264" t="s">
        <v>21</v>
      </c>
      <c r="Q264" t="s">
        <v>21</v>
      </c>
      <c r="R264" t="s">
        <v>21</v>
      </c>
      <c r="S264" t="s">
        <v>21</v>
      </c>
      <c r="T264" t="s">
        <v>21</v>
      </c>
      <c r="U264">
        <v>2</v>
      </c>
      <c r="V264" t="s">
        <v>21</v>
      </c>
      <c r="W264" t="s">
        <v>21</v>
      </c>
      <c r="X264" t="s">
        <v>21</v>
      </c>
      <c r="Y264" t="s">
        <v>21</v>
      </c>
      <c r="Z264">
        <v>0.05</v>
      </c>
      <c r="AA264" t="s">
        <v>21</v>
      </c>
      <c r="AB264" t="s">
        <v>21</v>
      </c>
      <c r="AC264" t="s">
        <v>21</v>
      </c>
      <c r="AD264" t="s">
        <v>21</v>
      </c>
      <c r="AE264" t="s">
        <v>21</v>
      </c>
      <c r="AF264" t="s">
        <v>21</v>
      </c>
      <c r="AG264" t="s">
        <v>21</v>
      </c>
      <c r="AH264" t="s">
        <v>21</v>
      </c>
      <c r="AI264" t="s">
        <v>21</v>
      </c>
      <c r="AJ264" t="s">
        <v>21</v>
      </c>
      <c r="AK264" t="s">
        <v>21</v>
      </c>
      <c r="AL264" t="s">
        <v>21</v>
      </c>
      <c r="AM264" t="s">
        <v>21</v>
      </c>
      <c r="AN264" t="s">
        <v>22</v>
      </c>
      <c r="AO264" t="s">
        <v>21</v>
      </c>
      <c r="AP264" t="s">
        <v>21</v>
      </c>
      <c r="AQ264" t="s">
        <v>21</v>
      </c>
      <c r="AR264" t="s">
        <v>21</v>
      </c>
      <c r="AV264">
        <f t="shared" si="40"/>
        <v>2.0999999999999996</v>
      </c>
      <c r="AW264">
        <f t="shared" si="41"/>
        <v>1.8</v>
      </c>
      <c r="AX264" s="11">
        <f t="shared" si="42"/>
        <v>0.85714285714285732</v>
      </c>
      <c r="BA264">
        <f t="shared" si="43"/>
        <v>0</v>
      </c>
      <c r="BB264">
        <f t="shared" si="44"/>
        <v>0</v>
      </c>
      <c r="BC264">
        <f t="shared" si="45"/>
        <v>0</v>
      </c>
      <c r="BD264">
        <f t="shared" si="46"/>
        <v>0</v>
      </c>
      <c r="BE264">
        <f t="shared" si="47"/>
        <v>0</v>
      </c>
      <c r="BF264">
        <f t="shared" si="48"/>
        <v>0</v>
      </c>
      <c r="BJ264" t="str">
        <f t="shared" si="49"/>
        <v/>
      </c>
      <c r="BK264">
        <f>VLOOKUP(B264,Kraftvärmeprod!$B$1:$BH$549,MATCH($BA$1,Kraftvärmeprod!$B$1:$CC$1,0),FALSE)</f>
        <v>0</v>
      </c>
    </row>
    <row r="265" spans="1:63" ht="15" customHeight="1">
      <c r="A265" s="2" t="s">
        <v>393</v>
      </c>
      <c r="B265" s="2" t="s">
        <v>402</v>
      </c>
      <c r="C265">
        <v>2020</v>
      </c>
      <c r="D265">
        <v>20.399999999999999</v>
      </c>
      <c r="E265">
        <v>19.7</v>
      </c>
      <c r="F265" t="s">
        <v>21</v>
      </c>
      <c r="G265">
        <v>0.6</v>
      </c>
      <c r="H265" t="s">
        <v>21</v>
      </c>
      <c r="I265" t="s">
        <v>21</v>
      </c>
      <c r="J265" t="s">
        <v>21</v>
      </c>
      <c r="K265" t="s">
        <v>21</v>
      </c>
      <c r="L265" t="s">
        <v>21</v>
      </c>
      <c r="M265" t="s">
        <v>22</v>
      </c>
      <c r="N265" t="s">
        <v>21</v>
      </c>
      <c r="O265" t="s">
        <v>21</v>
      </c>
      <c r="P265">
        <v>19.100000000000001</v>
      </c>
      <c r="Q265" t="s">
        <v>21</v>
      </c>
      <c r="R265" t="s">
        <v>21</v>
      </c>
      <c r="S265" t="s">
        <v>21</v>
      </c>
      <c r="T265" t="s">
        <v>924</v>
      </c>
      <c r="U265" t="s">
        <v>21</v>
      </c>
      <c r="V265" t="s">
        <v>21</v>
      </c>
      <c r="W265" t="s">
        <v>21</v>
      </c>
      <c r="X265" t="s">
        <v>21</v>
      </c>
      <c r="Y265" t="s">
        <v>21</v>
      </c>
      <c r="Z265" t="s">
        <v>21</v>
      </c>
      <c r="AA265" t="s">
        <v>21</v>
      </c>
      <c r="AB265" t="s">
        <v>21</v>
      </c>
      <c r="AC265" t="s">
        <v>21</v>
      </c>
      <c r="AD265" t="s">
        <v>21</v>
      </c>
      <c r="AE265" t="s">
        <v>21</v>
      </c>
      <c r="AF265" t="s">
        <v>21</v>
      </c>
      <c r="AG265" t="s">
        <v>21</v>
      </c>
      <c r="AH265" t="s">
        <v>21</v>
      </c>
      <c r="AI265" t="s">
        <v>21</v>
      </c>
      <c r="AJ265" t="s">
        <v>21</v>
      </c>
      <c r="AK265" t="s">
        <v>21</v>
      </c>
      <c r="AL265" t="s">
        <v>21</v>
      </c>
      <c r="AM265" t="s">
        <v>21</v>
      </c>
      <c r="AN265" t="s">
        <v>22</v>
      </c>
      <c r="AO265">
        <v>11.6</v>
      </c>
      <c r="AP265" t="s">
        <v>21</v>
      </c>
      <c r="AQ265" t="s">
        <v>21</v>
      </c>
      <c r="AR265" t="s">
        <v>21</v>
      </c>
      <c r="AV265">
        <f t="shared" si="40"/>
        <v>19.700000000000003</v>
      </c>
      <c r="AW265">
        <f t="shared" si="41"/>
        <v>20.399999999999999</v>
      </c>
      <c r="AX265" s="11">
        <f t="shared" si="42"/>
        <v>1.0355329949238576</v>
      </c>
      <c r="BA265">
        <f t="shared" si="43"/>
        <v>0</v>
      </c>
      <c r="BB265">
        <f t="shared" si="44"/>
        <v>0</v>
      </c>
      <c r="BC265">
        <f t="shared" si="45"/>
        <v>0</v>
      </c>
      <c r="BD265">
        <f t="shared" si="46"/>
        <v>0</v>
      </c>
      <c r="BE265">
        <f t="shared" si="47"/>
        <v>0</v>
      </c>
      <c r="BF265">
        <f t="shared" si="48"/>
        <v>0</v>
      </c>
      <c r="BJ265" t="str">
        <f t="shared" si="49"/>
        <v>ja</v>
      </c>
      <c r="BK265">
        <f>VLOOKUP(B265,Kraftvärmeprod!$B$1:$BH$549,MATCH($BA$1,Kraftvärmeprod!$B$1:$CC$1,0),FALSE)</f>
        <v>0</v>
      </c>
    </row>
    <row r="266" spans="1:63" ht="15" customHeight="1">
      <c r="A266" s="2" t="s">
        <v>393</v>
      </c>
      <c r="B266" s="2" t="s">
        <v>403</v>
      </c>
      <c r="C266">
        <v>2020</v>
      </c>
      <c r="D266" t="s">
        <v>22</v>
      </c>
      <c r="E266" t="s">
        <v>22</v>
      </c>
      <c r="F266" t="s">
        <v>22</v>
      </c>
      <c r="G266" t="s">
        <v>22</v>
      </c>
      <c r="H266" t="s">
        <v>22</v>
      </c>
      <c r="I266" t="s">
        <v>22</v>
      </c>
      <c r="J266" t="s">
        <v>22</v>
      </c>
      <c r="K266" t="s">
        <v>22</v>
      </c>
      <c r="L266" t="s">
        <v>22</v>
      </c>
      <c r="M266" t="s">
        <v>22</v>
      </c>
      <c r="N266" t="s">
        <v>22</v>
      </c>
      <c r="O266" t="s">
        <v>22</v>
      </c>
      <c r="P266" t="s">
        <v>22</v>
      </c>
      <c r="Q266" t="s">
        <v>22</v>
      </c>
      <c r="R266" t="s">
        <v>22</v>
      </c>
      <c r="S266" t="s">
        <v>22</v>
      </c>
      <c r="T266" t="s">
        <v>22</v>
      </c>
      <c r="U266" t="s">
        <v>22</v>
      </c>
      <c r="V266" t="s">
        <v>22</v>
      </c>
      <c r="W266" t="s">
        <v>22</v>
      </c>
      <c r="X266" t="s">
        <v>22</v>
      </c>
      <c r="Y266" t="s">
        <v>22</v>
      </c>
      <c r="Z266" t="s">
        <v>22</v>
      </c>
      <c r="AA266" t="s">
        <v>22</v>
      </c>
      <c r="AB266" t="s">
        <v>22</v>
      </c>
      <c r="AC266" t="s">
        <v>22</v>
      </c>
      <c r="AD266" t="s">
        <v>22</v>
      </c>
      <c r="AE266" t="s">
        <v>22</v>
      </c>
      <c r="AF266" t="s">
        <v>22</v>
      </c>
      <c r="AG266" t="s">
        <v>22</v>
      </c>
      <c r="AH266" t="s">
        <v>22</v>
      </c>
      <c r="AI266" t="s">
        <v>22</v>
      </c>
      <c r="AJ266" t="s">
        <v>22</v>
      </c>
      <c r="AK266" t="s">
        <v>22</v>
      </c>
      <c r="AL266" t="s">
        <v>22</v>
      </c>
      <c r="AM266" t="s">
        <v>22</v>
      </c>
      <c r="AN266" t="s">
        <v>22</v>
      </c>
      <c r="AO266" t="s">
        <v>22</v>
      </c>
      <c r="AP266" t="s">
        <v>22</v>
      </c>
      <c r="AQ266" t="s">
        <v>22</v>
      </c>
      <c r="AR266" t="s">
        <v>22</v>
      </c>
      <c r="AV266">
        <f t="shared" si="40"/>
        <v>0</v>
      </c>
      <c r="AW266">
        <f t="shared" si="41"/>
        <v>0</v>
      </c>
      <c r="AX266" s="11" t="str">
        <f t="shared" si="42"/>
        <v/>
      </c>
      <c r="BA266">
        <f t="shared" si="43"/>
        <v>0</v>
      </c>
      <c r="BB266">
        <f t="shared" si="44"/>
        <v>0</v>
      </c>
      <c r="BC266">
        <f t="shared" si="45"/>
        <v>0</v>
      </c>
      <c r="BD266">
        <f t="shared" si="46"/>
        <v>0</v>
      </c>
      <c r="BE266">
        <f t="shared" si="47"/>
        <v>0</v>
      </c>
      <c r="BF266">
        <f t="shared" si="48"/>
        <v>0</v>
      </c>
      <c r="BJ266" t="str">
        <f t="shared" si="49"/>
        <v/>
      </c>
      <c r="BK266">
        <f>VLOOKUP(B266,Kraftvärmeprod!$B$1:$BH$549,MATCH($BA$1,Kraftvärmeprod!$B$1:$CC$1,0),FALSE)</f>
        <v>0</v>
      </c>
    </row>
    <row r="267" spans="1:63" ht="15" customHeight="1">
      <c r="A267" s="2" t="s">
        <v>393</v>
      </c>
      <c r="B267" s="2" t="s">
        <v>404</v>
      </c>
      <c r="C267">
        <v>2020</v>
      </c>
      <c r="D267">
        <v>9.5</v>
      </c>
      <c r="E267">
        <v>11.2</v>
      </c>
      <c r="F267">
        <v>0</v>
      </c>
      <c r="G267">
        <v>0.4</v>
      </c>
      <c r="H267">
        <v>0</v>
      </c>
      <c r="I267">
        <v>0</v>
      </c>
      <c r="J267">
        <v>0</v>
      </c>
      <c r="K267">
        <v>0</v>
      </c>
      <c r="L267">
        <v>0</v>
      </c>
      <c r="M267" t="s">
        <v>22</v>
      </c>
      <c r="N267">
        <v>0</v>
      </c>
      <c r="O267">
        <v>0</v>
      </c>
      <c r="P267">
        <v>5</v>
      </c>
      <c r="Q267">
        <v>5.8</v>
      </c>
      <c r="R267">
        <v>0</v>
      </c>
      <c r="S267">
        <v>0</v>
      </c>
      <c r="T267" t="s">
        <v>21</v>
      </c>
      <c r="U267" t="s">
        <v>21</v>
      </c>
      <c r="V267" t="s">
        <v>21</v>
      </c>
      <c r="W267" t="s">
        <v>21</v>
      </c>
      <c r="X267" t="s">
        <v>21</v>
      </c>
      <c r="Y267" t="s">
        <v>21</v>
      </c>
      <c r="Z267" t="s">
        <v>21</v>
      </c>
      <c r="AA267" t="s">
        <v>21</v>
      </c>
      <c r="AB267" t="s">
        <v>21</v>
      </c>
      <c r="AC267" t="s">
        <v>21</v>
      </c>
      <c r="AD267" t="s">
        <v>21</v>
      </c>
      <c r="AE267" t="s">
        <v>21</v>
      </c>
      <c r="AF267" t="s">
        <v>21</v>
      </c>
      <c r="AG267" t="s">
        <v>21</v>
      </c>
      <c r="AH267" t="s">
        <v>21</v>
      </c>
      <c r="AI267" t="s">
        <v>21</v>
      </c>
      <c r="AJ267" t="s">
        <v>21</v>
      </c>
      <c r="AK267" t="s">
        <v>21</v>
      </c>
      <c r="AL267" t="s">
        <v>21</v>
      </c>
      <c r="AM267" t="s">
        <v>21</v>
      </c>
      <c r="AN267" t="s">
        <v>22</v>
      </c>
      <c r="AO267" t="s">
        <v>21</v>
      </c>
      <c r="AP267" t="s">
        <v>21</v>
      </c>
      <c r="AQ267" t="s">
        <v>21</v>
      </c>
      <c r="AR267" t="s">
        <v>21</v>
      </c>
      <c r="AV267">
        <f t="shared" si="40"/>
        <v>11.2</v>
      </c>
      <c r="AW267">
        <f t="shared" si="41"/>
        <v>9.5</v>
      </c>
      <c r="AX267" s="11">
        <f t="shared" si="42"/>
        <v>0.84821428571428581</v>
      </c>
      <c r="BA267">
        <f t="shared" si="43"/>
        <v>0</v>
      </c>
      <c r="BB267">
        <f t="shared" si="44"/>
        <v>0</v>
      </c>
      <c r="BC267">
        <f t="shared" si="45"/>
        <v>0</v>
      </c>
      <c r="BD267">
        <f t="shared" si="46"/>
        <v>0</v>
      </c>
      <c r="BE267">
        <f t="shared" si="47"/>
        <v>0</v>
      </c>
      <c r="BF267">
        <f t="shared" si="48"/>
        <v>0</v>
      </c>
      <c r="BJ267" t="str">
        <f t="shared" si="49"/>
        <v/>
      </c>
      <c r="BK267">
        <f>VLOOKUP(B267,Kraftvärmeprod!$B$1:$BH$549,MATCH($BA$1,Kraftvärmeprod!$B$1:$CC$1,0),FALSE)</f>
        <v>0</v>
      </c>
    </row>
    <row r="268" spans="1:63" ht="15" customHeight="1">
      <c r="A268" s="2" t="s">
        <v>393</v>
      </c>
      <c r="B268" s="2" t="s">
        <v>405</v>
      </c>
      <c r="C268">
        <v>2020</v>
      </c>
      <c r="D268" t="s">
        <v>22</v>
      </c>
      <c r="E268" t="s">
        <v>22</v>
      </c>
      <c r="F268" t="s">
        <v>22</v>
      </c>
      <c r="G268" t="s">
        <v>22</v>
      </c>
      <c r="H268" t="s">
        <v>22</v>
      </c>
      <c r="I268" t="s">
        <v>22</v>
      </c>
      <c r="J268" t="s">
        <v>22</v>
      </c>
      <c r="K268" t="s">
        <v>22</v>
      </c>
      <c r="L268" t="s">
        <v>22</v>
      </c>
      <c r="M268" t="s">
        <v>22</v>
      </c>
      <c r="N268" t="s">
        <v>22</v>
      </c>
      <c r="O268" t="s">
        <v>22</v>
      </c>
      <c r="P268" t="s">
        <v>22</v>
      </c>
      <c r="Q268" t="s">
        <v>22</v>
      </c>
      <c r="R268" t="s">
        <v>22</v>
      </c>
      <c r="S268" t="s">
        <v>22</v>
      </c>
      <c r="T268" t="s">
        <v>22</v>
      </c>
      <c r="U268" t="s">
        <v>22</v>
      </c>
      <c r="V268" t="s">
        <v>22</v>
      </c>
      <c r="W268" t="s">
        <v>22</v>
      </c>
      <c r="X268" t="s">
        <v>22</v>
      </c>
      <c r="Y268" t="s">
        <v>22</v>
      </c>
      <c r="Z268" t="s">
        <v>22</v>
      </c>
      <c r="AA268" t="s">
        <v>22</v>
      </c>
      <c r="AB268" t="s">
        <v>22</v>
      </c>
      <c r="AC268" t="s">
        <v>22</v>
      </c>
      <c r="AD268" t="s">
        <v>22</v>
      </c>
      <c r="AE268" t="s">
        <v>22</v>
      </c>
      <c r="AF268" t="s">
        <v>22</v>
      </c>
      <c r="AG268" t="s">
        <v>22</v>
      </c>
      <c r="AH268" t="s">
        <v>22</v>
      </c>
      <c r="AI268" t="s">
        <v>22</v>
      </c>
      <c r="AJ268" t="s">
        <v>22</v>
      </c>
      <c r="AK268" t="s">
        <v>22</v>
      </c>
      <c r="AL268" t="s">
        <v>22</v>
      </c>
      <c r="AM268" t="s">
        <v>22</v>
      </c>
      <c r="AN268" t="s">
        <v>22</v>
      </c>
      <c r="AO268" t="s">
        <v>22</v>
      </c>
      <c r="AP268" t="s">
        <v>22</v>
      </c>
      <c r="AQ268" t="s">
        <v>22</v>
      </c>
      <c r="AR268" t="s">
        <v>22</v>
      </c>
      <c r="AV268">
        <f t="shared" si="40"/>
        <v>0</v>
      </c>
      <c r="AW268">
        <f t="shared" si="41"/>
        <v>0</v>
      </c>
      <c r="AX268" s="11" t="str">
        <f t="shared" si="42"/>
        <v/>
      </c>
      <c r="BA268">
        <f t="shared" si="43"/>
        <v>0</v>
      </c>
      <c r="BB268">
        <f t="shared" si="44"/>
        <v>0</v>
      </c>
      <c r="BC268">
        <f t="shared" si="45"/>
        <v>0</v>
      </c>
      <c r="BD268">
        <f t="shared" si="46"/>
        <v>0</v>
      </c>
      <c r="BE268">
        <f t="shared" si="47"/>
        <v>0</v>
      </c>
      <c r="BF268">
        <f t="shared" si="48"/>
        <v>0</v>
      </c>
      <c r="BJ268" t="str">
        <f t="shared" si="49"/>
        <v/>
      </c>
      <c r="BK268">
        <f>VLOOKUP(B268,Kraftvärmeprod!$B$1:$BH$549,MATCH($BA$1,Kraftvärmeprod!$B$1:$CC$1,0),FALSE)</f>
        <v>0</v>
      </c>
    </row>
    <row r="269" spans="1:63" ht="15" customHeight="1">
      <c r="A269" s="2" t="s">
        <v>393</v>
      </c>
      <c r="B269" s="2" t="s">
        <v>406</v>
      </c>
      <c r="C269">
        <v>2020</v>
      </c>
      <c r="D269" t="s">
        <v>22</v>
      </c>
      <c r="E269" t="s">
        <v>22</v>
      </c>
      <c r="F269" t="s">
        <v>22</v>
      </c>
      <c r="G269" t="s">
        <v>22</v>
      </c>
      <c r="H269" t="s">
        <v>22</v>
      </c>
      <c r="I269" t="s">
        <v>22</v>
      </c>
      <c r="J269" t="s">
        <v>22</v>
      </c>
      <c r="K269" t="s">
        <v>22</v>
      </c>
      <c r="L269" t="s">
        <v>22</v>
      </c>
      <c r="M269" t="s">
        <v>22</v>
      </c>
      <c r="N269" t="s">
        <v>22</v>
      </c>
      <c r="O269" t="s">
        <v>22</v>
      </c>
      <c r="P269" t="s">
        <v>22</v>
      </c>
      <c r="Q269" t="s">
        <v>22</v>
      </c>
      <c r="R269" t="s">
        <v>22</v>
      </c>
      <c r="S269" t="s">
        <v>22</v>
      </c>
      <c r="T269" t="s">
        <v>22</v>
      </c>
      <c r="U269" t="s">
        <v>22</v>
      </c>
      <c r="V269" t="s">
        <v>22</v>
      </c>
      <c r="W269" t="s">
        <v>22</v>
      </c>
      <c r="X269" t="s">
        <v>22</v>
      </c>
      <c r="Y269" t="s">
        <v>22</v>
      </c>
      <c r="Z269" t="s">
        <v>22</v>
      </c>
      <c r="AA269" t="s">
        <v>22</v>
      </c>
      <c r="AB269" t="s">
        <v>22</v>
      </c>
      <c r="AC269" t="s">
        <v>22</v>
      </c>
      <c r="AD269" t="s">
        <v>22</v>
      </c>
      <c r="AE269" t="s">
        <v>22</v>
      </c>
      <c r="AF269" t="s">
        <v>22</v>
      </c>
      <c r="AG269" t="s">
        <v>22</v>
      </c>
      <c r="AH269" t="s">
        <v>22</v>
      </c>
      <c r="AI269" t="s">
        <v>22</v>
      </c>
      <c r="AJ269" t="s">
        <v>22</v>
      </c>
      <c r="AK269" t="s">
        <v>22</v>
      </c>
      <c r="AL269" t="s">
        <v>22</v>
      </c>
      <c r="AM269" t="s">
        <v>22</v>
      </c>
      <c r="AN269" t="s">
        <v>22</v>
      </c>
      <c r="AO269" t="s">
        <v>22</v>
      </c>
      <c r="AP269" t="s">
        <v>22</v>
      </c>
      <c r="AQ269" t="s">
        <v>22</v>
      </c>
      <c r="AR269" t="s">
        <v>22</v>
      </c>
      <c r="AV269">
        <f t="shared" si="40"/>
        <v>0</v>
      </c>
      <c r="AW269">
        <f t="shared" si="41"/>
        <v>0</v>
      </c>
      <c r="AX269" s="11" t="str">
        <f t="shared" si="42"/>
        <v/>
      </c>
      <c r="BA269">
        <f t="shared" si="43"/>
        <v>0</v>
      </c>
      <c r="BB269">
        <f t="shared" si="44"/>
        <v>0</v>
      </c>
      <c r="BC269">
        <f t="shared" si="45"/>
        <v>0</v>
      </c>
      <c r="BD269">
        <f t="shared" si="46"/>
        <v>0</v>
      </c>
      <c r="BE269">
        <f t="shared" si="47"/>
        <v>0</v>
      </c>
      <c r="BF269">
        <f t="shared" si="48"/>
        <v>0</v>
      </c>
      <c r="BJ269" t="str">
        <f t="shared" si="49"/>
        <v/>
      </c>
      <c r="BK269">
        <f>VLOOKUP(B269,Kraftvärmeprod!$B$1:$BH$549,MATCH($BA$1,Kraftvärmeprod!$B$1:$CC$1,0),FALSE)</f>
        <v>0</v>
      </c>
    </row>
    <row r="270" spans="1:63" ht="15" customHeight="1">
      <c r="A270" s="2" t="s">
        <v>393</v>
      </c>
      <c r="B270" s="2" t="s">
        <v>407</v>
      </c>
      <c r="C270">
        <v>2020</v>
      </c>
      <c r="D270">
        <v>27.686</v>
      </c>
      <c r="E270">
        <v>33.158999999999999</v>
      </c>
      <c r="F270" t="s">
        <v>21</v>
      </c>
      <c r="G270">
        <v>0.28000000000000003</v>
      </c>
      <c r="H270" t="s">
        <v>21</v>
      </c>
      <c r="I270" t="s">
        <v>21</v>
      </c>
      <c r="J270" t="s">
        <v>21</v>
      </c>
      <c r="K270" t="s">
        <v>21</v>
      </c>
      <c r="L270" t="s">
        <v>21</v>
      </c>
      <c r="M270" t="s">
        <v>22</v>
      </c>
      <c r="N270">
        <v>28.628</v>
      </c>
      <c r="O270" t="s">
        <v>21</v>
      </c>
      <c r="P270" t="s">
        <v>21</v>
      </c>
      <c r="Q270" t="s">
        <v>21</v>
      </c>
      <c r="R270" t="s">
        <v>21</v>
      </c>
      <c r="S270" t="s">
        <v>21</v>
      </c>
      <c r="T270" t="s">
        <v>924</v>
      </c>
      <c r="U270" t="s">
        <v>21</v>
      </c>
      <c r="V270" t="s">
        <v>21</v>
      </c>
      <c r="W270" t="s">
        <v>21</v>
      </c>
      <c r="X270" t="s">
        <v>21</v>
      </c>
      <c r="Y270" t="s">
        <v>21</v>
      </c>
      <c r="Z270" t="s">
        <v>21</v>
      </c>
      <c r="AA270" t="s">
        <v>21</v>
      </c>
      <c r="AB270" t="s">
        <v>21</v>
      </c>
      <c r="AC270" t="s">
        <v>21</v>
      </c>
      <c r="AD270" t="s">
        <v>21</v>
      </c>
      <c r="AE270" t="s">
        <v>21</v>
      </c>
      <c r="AF270" t="s">
        <v>21</v>
      </c>
      <c r="AG270" t="s">
        <v>21</v>
      </c>
      <c r="AH270">
        <v>4.2510000000000003</v>
      </c>
      <c r="AI270" t="s">
        <v>21</v>
      </c>
      <c r="AJ270" t="s">
        <v>21</v>
      </c>
      <c r="AK270" t="s">
        <v>21</v>
      </c>
      <c r="AL270" t="s">
        <v>21</v>
      </c>
      <c r="AM270" t="s">
        <v>21</v>
      </c>
      <c r="AN270" t="s">
        <v>22</v>
      </c>
      <c r="AO270">
        <v>100</v>
      </c>
      <c r="AP270" t="s">
        <v>21</v>
      </c>
      <c r="AQ270" t="s">
        <v>21</v>
      </c>
      <c r="AR270" t="s">
        <v>21</v>
      </c>
      <c r="AV270">
        <f t="shared" si="40"/>
        <v>33.158999999999999</v>
      </c>
      <c r="AW270">
        <f t="shared" si="41"/>
        <v>27.686</v>
      </c>
      <c r="AX270" s="11">
        <f t="shared" si="42"/>
        <v>0.83494677161554931</v>
      </c>
      <c r="BA270">
        <f t="shared" si="43"/>
        <v>4.2510000000000003</v>
      </c>
      <c r="BB270">
        <f t="shared" si="44"/>
        <v>4.2510000000000003</v>
      </c>
      <c r="BC270">
        <f t="shared" si="45"/>
        <v>0</v>
      </c>
      <c r="BD270">
        <f t="shared" si="46"/>
        <v>0</v>
      </c>
      <c r="BE270">
        <f t="shared" si="47"/>
        <v>0</v>
      </c>
      <c r="BF270">
        <f t="shared" si="48"/>
        <v>0</v>
      </c>
      <c r="BJ270" t="str">
        <f t="shared" si="49"/>
        <v/>
      </c>
      <c r="BK270">
        <f>VLOOKUP(B270,Kraftvärmeprod!$B$1:$BH$549,MATCH($BA$1,Kraftvärmeprod!$B$1:$CC$1,0),FALSE)</f>
        <v>0</v>
      </c>
    </row>
    <row r="271" spans="1:63" ht="15" customHeight="1">
      <c r="A271" s="2" t="s">
        <v>393</v>
      </c>
      <c r="B271" s="2" t="s">
        <v>408</v>
      </c>
      <c r="C271">
        <v>2020</v>
      </c>
      <c r="D271">
        <v>23.317</v>
      </c>
      <c r="E271">
        <v>27.297999999999998</v>
      </c>
      <c r="F271" t="s">
        <v>21</v>
      </c>
      <c r="G271" t="s">
        <v>21</v>
      </c>
      <c r="H271" t="s">
        <v>21</v>
      </c>
      <c r="I271" t="s">
        <v>21</v>
      </c>
      <c r="J271" t="s">
        <v>21</v>
      </c>
      <c r="K271" t="s">
        <v>21</v>
      </c>
      <c r="L271">
        <v>0.48</v>
      </c>
      <c r="M271" t="s">
        <v>941</v>
      </c>
      <c r="N271">
        <v>25.463999999999999</v>
      </c>
      <c r="O271" t="s">
        <v>21</v>
      </c>
      <c r="P271" t="s">
        <v>21</v>
      </c>
      <c r="Q271" t="s">
        <v>21</v>
      </c>
      <c r="R271" t="s">
        <v>21</v>
      </c>
      <c r="S271" t="s">
        <v>21</v>
      </c>
      <c r="T271" t="s">
        <v>924</v>
      </c>
      <c r="U271" t="s">
        <v>21</v>
      </c>
      <c r="V271" t="s">
        <v>21</v>
      </c>
      <c r="W271" t="s">
        <v>21</v>
      </c>
      <c r="X271" t="s">
        <v>21</v>
      </c>
      <c r="Y271" t="s">
        <v>21</v>
      </c>
      <c r="Z271" t="s">
        <v>21</v>
      </c>
      <c r="AA271" t="s">
        <v>21</v>
      </c>
      <c r="AB271" t="s">
        <v>21</v>
      </c>
      <c r="AC271" t="s">
        <v>21</v>
      </c>
      <c r="AD271" t="s">
        <v>21</v>
      </c>
      <c r="AE271" t="s">
        <v>21</v>
      </c>
      <c r="AF271" t="s">
        <v>21</v>
      </c>
      <c r="AG271" t="s">
        <v>21</v>
      </c>
      <c r="AH271">
        <v>1.3540000000000001</v>
      </c>
      <c r="AI271" t="s">
        <v>21</v>
      </c>
      <c r="AJ271" t="s">
        <v>21</v>
      </c>
      <c r="AK271" t="s">
        <v>21</v>
      </c>
      <c r="AL271" t="s">
        <v>21</v>
      </c>
      <c r="AM271" t="s">
        <v>21</v>
      </c>
      <c r="AN271" t="s">
        <v>22</v>
      </c>
      <c r="AO271">
        <v>100</v>
      </c>
      <c r="AP271" t="s">
        <v>21</v>
      </c>
      <c r="AQ271" t="s">
        <v>21</v>
      </c>
      <c r="AR271" t="s">
        <v>21</v>
      </c>
      <c r="AV271">
        <f t="shared" si="40"/>
        <v>27.297999999999998</v>
      </c>
      <c r="AW271">
        <f t="shared" si="41"/>
        <v>23.317</v>
      </c>
      <c r="AX271" s="11">
        <f t="shared" si="42"/>
        <v>0.85416514030331903</v>
      </c>
      <c r="BA271">
        <f t="shared" si="43"/>
        <v>1.3540000000000001</v>
      </c>
      <c r="BB271">
        <f t="shared" si="44"/>
        <v>1.3540000000000001</v>
      </c>
      <c r="BC271">
        <f t="shared" si="45"/>
        <v>0</v>
      </c>
      <c r="BD271">
        <f t="shared" si="46"/>
        <v>0</v>
      </c>
      <c r="BE271">
        <f t="shared" si="47"/>
        <v>0</v>
      </c>
      <c r="BF271">
        <f t="shared" si="48"/>
        <v>0</v>
      </c>
      <c r="BJ271" t="str">
        <f t="shared" si="49"/>
        <v/>
      </c>
      <c r="BK271">
        <f>VLOOKUP(B271,Kraftvärmeprod!$B$1:$BH$549,MATCH($BA$1,Kraftvärmeprod!$B$1:$CC$1,0),FALSE)</f>
        <v>0</v>
      </c>
    </row>
    <row r="272" spans="1:63" ht="15" customHeight="1">
      <c r="A272" s="2" t="s">
        <v>393</v>
      </c>
      <c r="B272" s="2" t="s">
        <v>409</v>
      </c>
      <c r="C272">
        <v>2020</v>
      </c>
      <c r="D272">
        <v>6.1619999999999999</v>
      </c>
      <c r="E272">
        <v>6.4219999999999997</v>
      </c>
      <c r="F272" t="s">
        <v>21</v>
      </c>
      <c r="G272">
        <v>0.02</v>
      </c>
      <c r="H272" t="s">
        <v>21</v>
      </c>
      <c r="I272" t="s">
        <v>21</v>
      </c>
      <c r="J272" t="s">
        <v>21</v>
      </c>
      <c r="K272" t="s">
        <v>21</v>
      </c>
      <c r="L272" t="s">
        <v>21</v>
      </c>
      <c r="M272" t="s">
        <v>22</v>
      </c>
      <c r="N272" t="s">
        <v>21</v>
      </c>
      <c r="O272" t="s">
        <v>21</v>
      </c>
      <c r="P272">
        <v>1.3779999999999999</v>
      </c>
      <c r="Q272" t="s">
        <v>21</v>
      </c>
      <c r="R272" t="s">
        <v>21</v>
      </c>
      <c r="S272" t="s">
        <v>21</v>
      </c>
      <c r="T272" t="s">
        <v>924</v>
      </c>
      <c r="U272" t="s">
        <v>21</v>
      </c>
      <c r="V272">
        <v>5.024</v>
      </c>
      <c r="W272" t="s">
        <v>21</v>
      </c>
      <c r="X272" t="s">
        <v>21</v>
      </c>
      <c r="Y272" t="s">
        <v>21</v>
      </c>
      <c r="Z272" t="s">
        <v>21</v>
      </c>
      <c r="AA272" t="s">
        <v>21</v>
      </c>
      <c r="AB272" t="s">
        <v>21</v>
      </c>
      <c r="AC272" t="s">
        <v>21</v>
      </c>
      <c r="AD272" t="s">
        <v>21</v>
      </c>
      <c r="AE272" t="s">
        <v>21</v>
      </c>
      <c r="AF272" t="s">
        <v>21</v>
      </c>
      <c r="AG272" t="s">
        <v>21</v>
      </c>
      <c r="AH272" t="s">
        <v>21</v>
      </c>
      <c r="AI272" t="s">
        <v>21</v>
      </c>
      <c r="AJ272" t="s">
        <v>21</v>
      </c>
      <c r="AK272" t="s">
        <v>21</v>
      </c>
      <c r="AL272" t="s">
        <v>21</v>
      </c>
      <c r="AM272" t="s">
        <v>21</v>
      </c>
      <c r="AN272" t="s">
        <v>22</v>
      </c>
      <c r="AO272" t="s">
        <v>21</v>
      </c>
      <c r="AP272" t="s">
        <v>21</v>
      </c>
      <c r="AQ272" t="s">
        <v>21</v>
      </c>
      <c r="AR272" t="s">
        <v>21</v>
      </c>
      <c r="AV272">
        <f t="shared" si="40"/>
        <v>6.4219999999999997</v>
      </c>
      <c r="AW272">
        <f t="shared" si="41"/>
        <v>6.1619999999999999</v>
      </c>
      <c r="AX272" s="11">
        <f t="shared" si="42"/>
        <v>0.95951417004048589</v>
      </c>
      <c r="BA272">
        <f t="shared" si="43"/>
        <v>0</v>
      </c>
      <c r="BB272">
        <f t="shared" si="44"/>
        <v>0</v>
      </c>
      <c r="BC272">
        <f t="shared" si="45"/>
        <v>0</v>
      </c>
      <c r="BD272">
        <f t="shared" si="46"/>
        <v>0</v>
      </c>
      <c r="BE272">
        <f t="shared" si="47"/>
        <v>0</v>
      </c>
      <c r="BF272">
        <f t="shared" si="48"/>
        <v>0</v>
      </c>
      <c r="BJ272" t="str">
        <f t="shared" si="49"/>
        <v/>
      </c>
      <c r="BK272">
        <f>VLOOKUP(B272,Kraftvärmeprod!$B$1:$BH$549,MATCH($BA$1,Kraftvärmeprod!$B$1:$CC$1,0),FALSE)</f>
        <v>0</v>
      </c>
    </row>
    <row r="273" spans="1:63" ht="15" customHeight="1">
      <c r="A273" s="2" t="s">
        <v>393</v>
      </c>
      <c r="B273" s="2" t="s">
        <v>410</v>
      </c>
      <c r="C273">
        <v>2020</v>
      </c>
      <c r="D273">
        <v>4.1000000000000002E-2</v>
      </c>
      <c r="E273">
        <v>4.7E-2</v>
      </c>
      <c r="F273" t="s">
        <v>21</v>
      </c>
      <c r="G273">
        <v>3.0000000000000001E-3</v>
      </c>
      <c r="H273" t="s">
        <v>21</v>
      </c>
      <c r="I273" t="s">
        <v>21</v>
      </c>
      <c r="J273" t="s">
        <v>21</v>
      </c>
      <c r="K273" t="s">
        <v>21</v>
      </c>
      <c r="L273" t="s">
        <v>21</v>
      </c>
      <c r="M273" t="s">
        <v>22</v>
      </c>
      <c r="N273" t="s">
        <v>21</v>
      </c>
      <c r="O273" t="s">
        <v>21</v>
      </c>
      <c r="P273" t="s">
        <v>21</v>
      </c>
      <c r="Q273" t="s">
        <v>21</v>
      </c>
      <c r="R273" t="s">
        <v>21</v>
      </c>
      <c r="S273" t="s">
        <v>21</v>
      </c>
      <c r="T273" t="s">
        <v>21</v>
      </c>
      <c r="U273" t="s">
        <v>21</v>
      </c>
      <c r="V273">
        <v>4.3999999999999997E-2</v>
      </c>
      <c r="W273" t="s">
        <v>21</v>
      </c>
      <c r="X273" t="s">
        <v>21</v>
      </c>
      <c r="Y273" t="s">
        <v>21</v>
      </c>
      <c r="Z273" t="s">
        <v>21</v>
      </c>
      <c r="AA273" t="s">
        <v>21</v>
      </c>
      <c r="AB273" t="s">
        <v>21</v>
      </c>
      <c r="AC273" t="s">
        <v>21</v>
      </c>
      <c r="AD273" t="s">
        <v>21</v>
      </c>
      <c r="AE273" t="s">
        <v>22</v>
      </c>
      <c r="AF273" t="s">
        <v>21</v>
      </c>
      <c r="AG273" t="s">
        <v>21</v>
      </c>
      <c r="AH273" t="s">
        <v>21</v>
      </c>
      <c r="AI273" t="s">
        <v>21</v>
      </c>
      <c r="AJ273" t="s">
        <v>22</v>
      </c>
      <c r="AK273" t="s">
        <v>21</v>
      </c>
      <c r="AL273" t="s">
        <v>21</v>
      </c>
      <c r="AM273" t="s">
        <v>21</v>
      </c>
      <c r="AN273" t="s">
        <v>22</v>
      </c>
      <c r="AO273" t="s">
        <v>21</v>
      </c>
      <c r="AP273" t="s">
        <v>21</v>
      </c>
      <c r="AQ273" t="s">
        <v>21</v>
      </c>
      <c r="AR273" t="s">
        <v>21</v>
      </c>
      <c r="AV273">
        <f t="shared" si="40"/>
        <v>4.7E-2</v>
      </c>
      <c r="AW273">
        <f t="shared" si="41"/>
        <v>4.1000000000000002E-2</v>
      </c>
      <c r="AX273" s="11">
        <f t="shared" si="42"/>
        <v>0.87234042553191493</v>
      </c>
      <c r="BA273">
        <f t="shared" si="43"/>
        <v>0</v>
      </c>
      <c r="BB273">
        <f t="shared" si="44"/>
        <v>0</v>
      </c>
      <c r="BC273">
        <f t="shared" si="45"/>
        <v>0</v>
      </c>
      <c r="BD273">
        <f t="shared" si="46"/>
        <v>0</v>
      </c>
      <c r="BE273">
        <f t="shared" si="47"/>
        <v>0</v>
      </c>
      <c r="BF273">
        <f t="shared" si="48"/>
        <v>0</v>
      </c>
      <c r="BJ273" t="str">
        <f t="shared" si="49"/>
        <v/>
      </c>
      <c r="BK273">
        <f>VLOOKUP(B273,Kraftvärmeprod!$B$1:$BH$549,MATCH($BA$1,Kraftvärmeprod!$B$1:$CC$1,0),FALSE)</f>
        <v>0</v>
      </c>
    </row>
    <row r="274" spans="1:63" ht="15" customHeight="1">
      <c r="A274" s="2" t="s">
        <v>393</v>
      </c>
      <c r="B274" s="2" t="s">
        <v>411</v>
      </c>
      <c r="C274">
        <v>2020</v>
      </c>
      <c r="D274">
        <v>15</v>
      </c>
      <c r="E274">
        <v>15.5</v>
      </c>
      <c r="F274" t="s">
        <v>21</v>
      </c>
      <c r="G274">
        <v>0.2</v>
      </c>
      <c r="H274" t="s">
        <v>21</v>
      </c>
      <c r="I274" t="s">
        <v>21</v>
      </c>
      <c r="J274" t="s">
        <v>21</v>
      </c>
      <c r="K274" t="s">
        <v>21</v>
      </c>
      <c r="L274" t="s">
        <v>21</v>
      </c>
      <c r="M274" t="s">
        <v>22</v>
      </c>
      <c r="N274" t="s">
        <v>21</v>
      </c>
      <c r="O274" t="s">
        <v>21</v>
      </c>
      <c r="P274">
        <v>7.1</v>
      </c>
      <c r="Q274" t="s">
        <v>21</v>
      </c>
      <c r="R274" t="s">
        <v>21</v>
      </c>
      <c r="S274" t="s">
        <v>21</v>
      </c>
      <c r="T274" t="s">
        <v>924</v>
      </c>
      <c r="U274">
        <v>0.2</v>
      </c>
      <c r="V274">
        <v>8</v>
      </c>
      <c r="W274" t="s">
        <v>21</v>
      </c>
      <c r="X274" t="s">
        <v>21</v>
      </c>
      <c r="Y274" t="s">
        <v>21</v>
      </c>
      <c r="Z274" t="s">
        <v>21</v>
      </c>
      <c r="AA274" t="s">
        <v>21</v>
      </c>
      <c r="AB274" t="s">
        <v>21</v>
      </c>
      <c r="AC274" t="s">
        <v>21</v>
      </c>
      <c r="AD274" t="s">
        <v>21</v>
      </c>
      <c r="AE274" t="s">
        <v>927</v>
      </c>
      <c r="AF274" t="s">
        <v>21</v>
      </c>
      <c r="AG274" t="s">
        <v>21</v>
      </c>
      <c r="AH274" t="s">
        <v>21</v>
      </c>
      <c r="AI274" t="s">
        <v>21</v>
      </c>
      <c r="AJ274" t="s">
        <v>21</v>
      </c>
      <c r="AK274" t="s">
        <v>21</v>
      </c>
      <c r="AL274" t="s">
        <v>21</v>
      </c>
      <c r="AM274" t="s">
        <v>21</v>
      </c>
      <c r="AN274" t="s">
        <v>22</v>
      </c>
      <c r="AO274" t="s">
        <v>21</v>
      </c>
      <c r="AP274" t="s">
        <v>21</v>
      </c>
      <c r="AQ274" t="s">
        <v>21</v>
      </c>
      <c r="AR274" t="s">
        <v>21</v>
      </c>
      <c r="AV274">
        <f t="shared" si="40"/>
        <v>15.5</v>
      </c>
      <c r="AW274">
        <f t="shared" si="41"/>
        <v>15</v>
      </c>
      <c r="AX274" s="11">
        <f t="shared" si="42"/>
        <v>0.967741935483871</v>
      </c>
      <c r="BA274">
        <f t="shared" si="43"/>
        <v>0</v>
      </c>
      <c r="BB274">
        <f t="shared" si="44"/>
        <v>0</v>
      </c>
      <c r="BC274">
        <f t="shared" si="45"/>
        <v>0</v>
      </c>
      <c r="BD274">
        <f t="shared" si="46"/>
        <v>0</v>
      </c>
      <c r="BE274">
        <f t="shared" si="47"/>
        <v>0</v>
      </c>
      <c r="BF274">
        <f t="shared" si="48"/>
        <v>0</v>
      </c>
      <c r="BJ274" t="str">
        <f t="shared" si="49"/>
        <v/>
      </c>
      <c r="BK274">
        <f>VLOOKUP(B274,Kraftvärmeprod!$B$1:$BH$549,MATCH($BA$1,Kraftvärmeprod!$B$1:$CC$1,0),FALSE)</f>
        <v>0</v>
      </c>
    </row>
    <row r="275" spans="1:63" ht="15" customHeight="1">
      <c r="A275" s="2" t="s">
        <v>393</v>
      </c>
      <c r="B275" s="2" t="s">
        <v>412</v>
      </c>
      <c r="C275">
        <v>2020</v>
      </c>
      <c r="D275">
        <v>17</v>
      </c>
      <c r="E275">
        <v>19.2</v>
      </c>
      <c r="F275">
        <v>0</v>
      </c>
      <c r="G275">
        <v>0.2</v>
      </c>
      <c r="H275">
        <v>0</v>
      </c>
      <c r="I275">
        <v>0</v>
      </c>
      <c r="J275">
        <v>0</v>
      </c>
      <c r="K275">
        <v>0</v>
      </c>
      <c r="L275">
        <v>0</v>
      </c>
      <c r="M275" t="s">
        <v>22</v>
      </c>
      <c r="N275" t="s">
        <v>21</v>
      </c>
      <c r="O275" t="s">
        <v>21</v>
      </c>
      <c r="P275" t="s">
        <v>21</v>
      </c>
      <c r="Q275" t="s">
        <v>21</v>
      </c>
      <c r="R275" t="s">
        <v>21</v>
      </c>
      <c r="S275" t="s">
        <v>21</v>
      </c>
      <c r="T275" t="s">
        <v>21</v>
      </c>
      <c r="U275">
        <v>0</v>
      </c>
      <c r="V275">
        <v>19</v>
      </c>
      <c r="W275">
        <v>0</v>
      </c>
      <c r="X275">
        <v>0</v>
      </c>
      <c r="Y275">
        <v>0</v>
      </c>
      <c r="Z275">
        <v>0</v>
      </c>
      <c r="AA275">
        <v>0</v>
      </c>
      <c r="AB275" t="s">
        <v>21</v>
      </c>
      <c r="AC275" t="s">
        <v>21</v>
      </c>
      <c r="AD275" t="s">
        <v>21</v>
      </c>
      <c r="AE275" t="s">
        <v>21</v>
      </c>
      <c r="AF275" t="s">
        <v>21</v>
      </c>
      <c r="AG275" t="s">
        <v>21</v>
      </c>
      <c r="AH275" t="s">
        <v>21</v>
      </c>
      <c r="AI275" t="s">
        <v>21</v>
      </c>
      <c r="AJ275" t="s">
        <v>21</v>
      </c>
      <c r="AK275" t="s">
        <v>21</v>
      </c>
      <c r="AL275" t="s">
        <v>21</v>
      </c>
      <c r="AM275" t="s">
        <v>21</v>
      </c>
      <c r="AN275" t="s">
        <v>22</v>
      </c>
      <c r="AO275" t="s">
        <v>21</v>
      </c>
      <c r="AP275" t="s">
        <v>21</v>
      </c>
      <c r="AQ275" t="s">
        <v>21</v>
      </c>
      <c r="AR275" t="s">
        <v>21</v>
      </c>
      <c r="AV275">
        <f t="shared" si="40"/>
        <v>19.2</v>
      </c>
      <c r="AW275">
        <f t="shared" si="41"/>
        <v>17</v>
      </c>
      <c r="AX275" s="11">
        <f t="shared" si="42"/>
        <v>0.88541666666666674</v>
      </c>
      <c r="BA275">
        <f t="shared" si="43"/>
        <v>0</v>
      </c>
      <c r="BB275">
        <f t="shared" si="44"/>
        <v>0</v>
      </c>
      <c r="BC275">
        <f t="shared" si="45"/>
        <v>0</v>
      </c>
      <c r="BD275">
        <f t="shared" si="46"/>
        <v>0</v>
      </c>
      <c r="BE275">
        <f t="shared" si="47"/>
        <v>0</v>
      </c>
      <c r="BF275">
        <f t="shared" si="48"/>
        <v>0</v>
      </c>
      <c r="BJ275" t="str">
        <f t="shared" si="49"/>
        <v/>
      </c>
      <c r="BK275">
        <f>VLOOKUP(B275,Kraftvärmeprod!$B$1:$BH$549,MATCH($BA$1,Kraftvärmeprod!$B$1:$CC$1,0),FALSE)</f>
        <v>0</v>
      </c>
    </row>
    <row r="276" spans="1:63" ht="15" customHeight="1">
      <c r="A276" s="2" t="s">
        <v>393</v>
      </c>
      <c r="B276" s="2" t="s">
        <v>413</v>
      </c>
      <c r="C276">
        <v>2020</v>
      </c>
      <c r="D276">
        <v>6.8</v>
      </c>
      <c r="E276">
        <v>8.2509999999999994</v>
      </c>
      <c r="F276" t="s">
        <v>21</v>
      </c>
      <c r="G276">
        <v>5.0999999999999997E-2</v>
      </c>
      <c r="H276" t="s">
        <v>21</v>
      </c>
      <c r="I276" t="s">
        <v>21</v>
      </c>
      <c r="J276" t="s">
        <v>21</v>
      </c>
      <c r="K276" t="s">
        <v>21</v>
      </c>
      <c r="L276" t="s">
        <v>21</v>
      </c>
      <c r="M276" t="s">
        <v>22</v>
      </c>
      <c r="N276" t="s">
        <v>21</v>
      </c>
      <c r="O276" t="s">
        <v>21</v>
      </c>
      <c r="P276">
        <v>3.9</v>
      </c>
      <c r="Q276" t="s">
        <v>21</v>
      </c>
      <c r="R276" t="s">
        <v>21</v>
      </c>
      <c r="S276" t="s">
        <v>21</v>
      </c>
      <c r="T276" t="s">
        <v>924</v>
      </c>
      <c r="U276" t="s">
        <v>21</v>
      </c>
      <c r="V276">
        <v>4.3</v>
      </c>
      <c r="W276" t="s">
        <v>21</v>
      </c>
      <c r="X276" t="s">
        <v>21</v>
      </c>
      <c r="Y276" t="s">
        <v>21</v>
      </c>
      <c r="Z276" t="s">
        <v>21</v>
      </c>
      <c r="AA276" t="s">
        <v>21</v>
      </c>
      <c r="AB276" t="s">
        <v>21</v>
      </c>
      <c r="AC276" t="s">
        <v>21</v>
      </c>
      <c r="AD276" t="s">
        <v>21</v>
      </c>
      <c r="AE276" t="s">
        <v>21</v>
      </c>
      <c r="AF276" t="s">
        <v>21</v>
      </c>
      <c r="AG276" t="s">
        <v>21</v>
      </c>
      <c r="AH276" t="s">
        <v>21</v>
      </c>
      <c r="AI276" t="s">
        <v>21</v>
      </c>
      <c r="AJ276" t="s">
        <v>21</v>
      </c>
      <c r="AK276" t="s">
        <v>21</v>
      </c>
      <c r="AL276" t="s">
        <v>21</v>
      </c>
      <c r="AM276" t="s">
        <v>21</v>
      </c>
      <c r="AN276" t="s">
        <v>22</v>
      </c>
      <c r="AO276" t="s">
        <v>21</v>
      </c>
      <c r="AP276" t="s">
        <v>21</v>
      </c>
      <c r="AQ276" t="s">
        <v>21</v>
      </c>
      <c r="AR276" t="s">
        <v>21</v>
      </c>
      <c r="AV276">
        <f t="shared" si="40"/>
        <v>8.2509999999999994</v>
      </c>
      <c r="AW276">
        <f t="shared" si="41"/>
        <v>6.8</v>
      </c>
      <c r="AX276" s="11">
        <f t="shared" si="42"/>
        <v>0.82414252817840261</v>
      </c>
      <c r="BA276">
        <f t="shared" si="43"/>
        <v>0</v>
      </c>
      <c r="BB276">
        <f t="shared" si="44"/>
        <v>0</v>
      </c>
      <c r="BC276">
        <f t="shared" si="45"/>
        <v>0</v>
      </c>
      <c r="BD276">
        <f t="shared" si="46"/>
        <v>0</v>
      </c>
      <c r="BE276">
        <f t="shared" si="47"/>
        <v>0</v>
      </c>
      <c r="BF276">
        <f t="shared" si="48"/>
        <v>0</v>
      </c>
      <c r="BJ276" t="str">
        <f t="shared" si="49"/>
        <v/>
      </c>
      <c r="BK276">
        <f>VLOOKUP(B276,Kraftvärmeprod!$B$1:$BH$549,MATCH($BA$1,Kraftvärmeprod!$B$1:$CC$1,0),FALSE)</f>
        <v>0</v>
      </c>
    </row>
    <row r="277" spans="1:63" ht="15" customHeight="1">
      <c r="A277" s="2" t="s">
        <v>393</v>
      </c>
      <c r="B277" s="2" t="s">
        <v>414</v>
      </c>
      <c r="C277">
        <v>2020</v>
      </c>
      <c r="D277">
        <v>19.684999999999999</v>
      </c>
      <c r="E277">
        <v>22.137</v>
      </c>
      <c r="F277" t="s">
        <v>21</v>
      </c>
      <c r="G277" t="s">
        <v>21</v>
      </c>
      <c r="H277" t="s">
        <v>21</v>
      </c>
      <c r="I277" t="s">
        <v>21</v>
      </c>
      <c r="J277" t="s">
        <v>21</v>
      </c>
      <c r="K277" t="s">
        <v>21</v>
      </c>
      <c r="L277">
        <v>0.32700000000000001</v>
      </c>
      <c r="M277" t="s">
        <v>941</v>
      </c>
      <c r="N277" t="s">
        <v>21</v>
      </c>
      <c r="O277" t="s">
        <v>21</v>
      </c>
      <c r="P277">
        <v>7.8280000000000003</v>
      </c>
      <c r="Q277" t="s">
        <v>21</v>
      </c>
      <c r="R277" t="s">
        <v>21</v>
      </c>
      <c r="S277" t="s">
        <v>21</v>
      </c>
      <c r="T277" t="s">
        <v>924</v>
      </c>
      <c r="U277" t="s">
        <v>21</v>
      </c>
      <c r="V277">
        <v>13.981999999999999</v>
      </c>
      <c r="W277" t="s">
        <v>21</v>
      </c>
      <c r="X277" t="s">
        <v>21</v>
      </c>
      <c r="Y277" t="s">
        <v>21</v>
      </c>
      <c r="Z277" t="s">
        <v>21</v>
      </c>
      <c r="AA277" t="s">
        <v>21</v>
      </c>
      <c r="AB277" t="s">
        <v>21</v>
      </c>
      <c r="AC277" t="s">
        <v>21</v>
      </c>
      <c r="AD277" t="s">
        <v>21</v>
      </c>
      <c r="AE277" t="s">
        <v>21</v>
      </c>
      <c r="AF277" t="s">
        <v>21</v>
      </c>
      <c r="AG277" t="s">
        <v>21</v>
      </c>
      <c r="AH277" t="s">
        <v>21</v>
      </c>
      <c r="AI277" t="s">
        <v>21</v>
      </c>
      <c r="AJ277" t="s">
        <v>21</v>
      </c>
      <c r="AK277" t="s">
        <v>21</v>
      </c>
      <c r="AL277" t="s">
        <v>21</v>
      </c>
      <c r="AM277" t="s">
        <v>21</v>
      </c>
      <c r="AN277" t="s">
        <v>22</v>
      </c>
      <c r="AO277" t="s">
        <v>21</v>
      </c>
      <c r="AP277" t="s">
        <v>21</v>
      </c>
      <c r="AQ277" t="s">
        <v>21</v>
      </c>
      <c r="AR277" t="s">
        <v>21</v>
      </c>
      <c r="AV277">
        <f t="shared" si="40"/>
        <v>22.137</v>
      </c>
      <c r="AW277">
        <f t="shared" si="41"/>
        <v>19.684999999999999</v>
      </c>
      <c r="AX277" s="11">
        <f t="shared" si="42"/>
        <v>0.88923521705741515</v>
      </c>
      <c r="BA277">
        <f t="shared" si="43"/>
        <v>0</v>
      </c>
      <c r="BB277">
        <f t="shared" si="44"/>
        <v>0</v>
      </c>
      <c r="BC277">
        <f t="shared" si="45"/>
        <v>0</v>
      </c>
      <c r="BD277">
        <f t="shared" si="46"/>
        <v>0</v>
      </c>
      <c r="BE277">
        <f t="shared" si="47"/>
        <v>0</v>
      </c>
      <c r="BF277">
        <f t="shared" si="48"/>
        <v>0</v>
      </c>
      <c r="BJ277" t="str">
        <f t="shared" si="49"/>
        <v/>
      </c>
      <c r="BK277">
        <f>VLOOKUP(B277,Kraftvärmeprod!$B$1:$BH$549,MATCH($BA$1,Kraftvärmeprod!$B$1:$CC$1,0),FALSE)</f>
        <v>0</v>
      </c>
    </row>
    <row r="278" spans="1:63" ht="15" customHeight="1">
      <c r="A278" s="2" t="s">
        <v>393</v>
      </c>
      <c r="B278" s="2" t="s">
        <v>415</v>
      </c>
      <c r="C278">
        <v>2020</v>
      </c>
      <c r="D278" t="s">
        <v>22</v>
      </c>
      <c r="E278" t="s">
        <v>21</v>
      </c>
      <c r="F278" t="s">
        <v>21</v>
      </c>
      <c r="G278" t="s">
        <v>22</v>
      </c>
      <c r="H278" t="s">
        <v>21</v>
      </c>
      <c r="I278" t="s">
        <v>21</v>
      </c>
      <c r="J278" t="s">
        <v>21</v>
      </c>
      <c r="K278" t="s">
        <v>21</v>
      </c>
      <c r="L278" t="s">
        <v>21</v>
      </c>
      <c r="M278" t="s">
        <v>22</v>
      </c>
      <c r="N278" t="s">
        <v>21</v>
      </c>
      <c r="O278" t="s">
        <v>21</v>
      </c>
      <c r="P278" t="s">
        <v>21</v>
      </c>
      <c r="Q278" t="s">
        <v>21</v>
      </c>
      <c r="R278" t="s">
        <v>21</v>
      </c>
      <c r="S278" t="s">
        <v>21</v>
      </c>
      <c r="T278" t="s">
        <v>22</v>
      </c>
      <c r="U278" t="s">
        <v>22</v>
      </c>
      <c r="V278" t="s">
        <v>21</v>
      </c>
      <c r="W278" t="s">
        <v>21</v>
      </c>
      <c r="X278" t="s">
        <v>21</v>
      </c>
      <c r="Y278" t="s">
        <v>21</v>
      </c>
      <c r="Z278" t="s">
        <v>21</v>
      </c>
      <c r="AA278" t="s">
        <v>21</v>
      </c>
      <c r="AB278" t="s">
        <v>21</v>
      </c>
      <c r="AC278" t="s">
        <v>21</v>
      </c>
      <c r="AD278" t="s">
        <v>21</v>
      </c>
      <c r="AE278" t="s">
        <v>22</v>
      </c>
      <c r="AF278" t="s">
        <v>21</v>
      </c>
      <c r="AG278" t="s">
        <v>21</v>
      </c>
      <c r="AH278" t="s">
        <v>21</v>
      </c>
      <c r="AI278" t="s">
        <v>21</v>
      </c>
      <c r="AJ278" t="s">
        <v>22</v>
      </c>
      <c r="AK278" t="s">
        <v>21</v>
      </c>
      <c r="AL278" t="s">
        <v>21</v>
      </c>
      <c r="AM278" t="s">
        <v>21</v>
      </c>
      <c r="AN278" t="s">
        <v>22</v>
      </c>
      <c r="AO278" t="s">
        <v>21</v>
      </c>
      <c r="AP278" t="s">
        <v>21</v>
      </c>
      <c r="AQ278" t="s">
        <v>21</v>
      </c>
      <c r="AR278" t="s">
        <v>21</v>
      </c>
      <c r="AV278">
        <f t="shared" si="40"/>
        <v>0</v>
      </c>
      <c r="AW278">
        <f t="shared" si="41"/>
        <v>0</v>
      </c>
      <c r="AX278" s="11" t="str">
        <f t="shared" si="42"/>
        <v/>
      </c>
      <c r="BA278">
        <f t="shared" si="43"/>
        <v>0</v>
      </c>
      <c r="BB278">
        <f t="shared" si="44"/>
        <v>0</v>
      </c>
      <c r="BC278">
        <f t="shared" si="45"/>
        <v>0</v>
      </c>
      <c r="BD278">
        <f t="shared" si="46"/>
        <v>0</v>
      </c>
      <c r="BE278">
        <f t="shared" si="47"/>
        <v>0</v>
      </c>
      <c r="BF278">
        <f t="shared" si="48"/>
        <v>0</v>
      </c>
      <c r="BJ278" t="str">
        <f t="shared" si="49"/>
        <v/>
      </c>
      <c r="BK278">
        <f>VLOOKUP(B278,Kraftvärmeprod!$B$1:$BH$549,MATCH($BA$1,Kraftvärmeprod!$B$1:$CC$1,0),FALSE)</f>
        <v>0</v>
      </c>
    </row>
    <row r="279" spans="1:63" ht="15" customHeight="1">
      <c r="A279" s="2" t="s">
        <v>393</v>
      </c>
      <c r="B279" s="2" t="s">
        <v>416</v>
      </c>
      <c r="C279">
        <v>2020</v>
      </c>
      <c r="D279">
        <v>51</v>
      </c>
      <c r="E279">
        <v>48.52</v>
      </c>
      <c r="F279">
        <v>0</v>
      </c>
      <c r="G279">
        <v>0.02</v>
      </c>
      <c r="H279">
        <v>0</v>
      </c>
      <c r="I279">
        <v>0</v>
      </c>
      <c r="J279">
        <v>0</v>
      </c>
      <c r="K279">
        <v>0</v>
      </c>
      <c r="L279">
        <v>0</v>
      </c>
      <c r="M279" t="s">
        <v>22</v>
      </c>
      <c r="N279">
        <v>0</v>
      </c>
      <c r="O279">
        <v>0</v>
      </c>
      <c r="P279">
        <v>24</v>
      </c>
      <c r="Q279">
        <v>24</v>
      </c>
      <c r="R279">
        <v>0</v>
      </c>
      <c r="S279">
        <v>0</v>
      </c>
      <c r="T279" t="s">
        <v>21</v>
      </c>
      <c r="U279">
        <v>0</v>
      </c>
      <c r="V279">
        <v>0</v>
      </c>
      <c r="W279">
        <v>0</v>
      </c>
      <c r="X279">
        <v>0</v>
      </c>
      <c r="Y279">
        <v>0</v>
      </c>
      <c r="Z279">
        <v>0.5</v>
      </c>
      <c r="AA279">
        <v>0</v>
      </c>
      <c r="AB279" t="s">
        <v>21</v>
      </c>
      <c r="AC279" t="s">
        <v>21</v>
      </c>
      <c r="AD279" t="s">
        <v>21</v>
      </c>
      <c r="AE279" t="s">
        <v>21</v>
      </c>
      <c r="AF279" t="s">
        <v>21</v>
      </c>
      <c r="AG279" t="s">
        <v>21</v>
      </c>
      <c r="AH279" t="s">
        <v>21</v>
      </c>
      <c r="AI279" t="s">
        <v>21</v>
      </c>
      <c r="AJ279" t="s">
        <v>21</v>
      </c>
      <c r="AK279" t="s">
        <v>21</v>
      </c>
      <c r="AL279" t="s">
        <v>21</v>
      </c>
      <c r="AM279" t="s">
        <v>21</v>
      </c>
      <c r="AN279" t="s">
        <v>22</v>
      </c>
      <c r="AO279">
        <v>100</v>
      </c>
      <c r="AP279">
        <v>0</v>
      </c>
      <c r="AQ279">
        <v>0</v>
      </c>
      <c r="AR279">
        <v>0</v>
      </c>
      <c r="AV279">
        <f t="shared" si="40"/>
        <v>48.519999999999996</v>
      </c>
      <c r="AW279">
        <f t="shared" si="41"/>
        <v>51</v>
      </c>
      <c r="AX279" s="11">
        <f t="shared" si="42"/>
        <v>1.0511129431162407</v>
      </c>
      <c r="BA279">
        <f t="shared" si="43"/>
        <v>0</v>
      </c>
      <c r="BB279">
        <f t="shared" si="44"/>
        <v>0</v>
      </c>
      <c r="BC279">
        <f t="shared" si="45"/>
        <v>0</v>
      </c>
      <c r="BD279">
        <f t="shared" si="46"/>
        <v>0</v>
      </c>
      <c r="BE279">
        <f t="shared" si="47"/>
        <v>0</v>
      </c>
      <c r="BF279">
        <f t="shared" si="48"/>
        <v>0</v>
      </c>
      <c r="BJ279" t="str">
        <f t="shared" si="49"/>
        <v>ja</v>
      </c>
      <c r="BK279">
        <f>VLOOKUP(B279,Kraftvärmeprod!$B$1:$BH$549,MATCH($BA$1,Kraftvärmeprod!$B$1:$CC$1,0),FALSE)</f>
        <v>0</v>
      </c>
    </row>
    <row r="280" spans="1:63" ht="15" customHeight="1">
      <c r="A280" s="2" t="s">
        <v>393</v>
      </c>
      <c r="B280" s="2" t="s">
        <v>417</v>
      </c>
      <c r="C280">
        <v>2020</v>
      </c>
      <c r="D280">
        <v>1E-3</v>
      </c>
      <c r="E280">
        <v>1E-3</v>
      </c>
      <c r="F280" t="s">
        <v>21</v>
      </c>
      <c r="G280">
        <v>1E-3</v>
      </c>
      <c r="H280" t="s">
        <v>21</v>
      </c>
      <c r="I280" t="s">
        <v>21</v>
      </c>
      <c r="J280" t="s">
        <v>21</v>
      </c>
      <c r="K280" t="s">
        <v>21</v>
      </c>
      <c r="L280" t="s">
        <v>21</v>
      </c>
      <c r="M280" t="s">
        <v>22</v>
      </c>
      <c r="N280" t="s">
        <v>21</v>
      </c>
      <c r="O280" t="s">
        <v>21</v>
      </c>
      <c r="P280" t="s">
        <v>21</v>
      </c>
      <c r="Q280" t="s">
        <v>21</v>
      </c>
      <c r="R280" t="s">
        <v>21</v>
      </c>
      <c r="S280" t="s">
        <v>21</v>
      </c>
      <c r="T280" t="s">
        <v>21</v>
      </c>
      <c r="U280" t="s">
        <v>21</v>
      </c>
      <c r="V280" t="s">
        <v>21</v>
      </c>
      <c r="W280" t="s">
        <v>21</v>
      </c>
      <c r="X280" t="s">
        <v>21</v>
      </c>
      <c r="Y280" t="s">
        <v>21</v>
      </c>
      <c r="Z280" t="s">
        <v>21</v>
      </c>
      <c r="AA280" t="s">
        <v>21</v>
      </c>
      <c r="AB280" t="s">
        <v>21</v>
      </c>
      <c r="AC280" t="s">
        <v>21</v>
      </c>
      <c r="AD280" t="s">
        <v>21</v>
      </c>
      <c r="AE280" t="s">
        <v>21</v>
      </c>
      <c r="AF280" t="s">
        <v>21</v>
      </c>
      <c r="AG280" t="s">
        <v>21</v>
      </c>
      <c r="AH280" t="s">
        <v>21</v>
      </c>
      <c r="AI280" t="s">
        <v>21</v>
      </c>
      <c r="AJ280" t="s">
        <v>21</v>
      </c>
      <c r="AK280" t="s">
        <v>21</v>
      </c>
      <c r="AL280" t="s">
        <v>21</v>
      </c>
      <c r="AM280" t="s">
        <v>21</v>
      </c>
      <c r="AN280" t="s">
        <v>22</v>
      </c>
      <c r="AO280" t="s">
        <v>21</v>
      </c>
      <c r="AP280" t="s">
        <v>21</v>
      </c>
      <c r="AQ280" t="s">
        <v>21</v>
      </c>
      <c r="AR280" t="s">
        <v>21</v>
      </c>
      <c r="AV280">
        <f t="shared" si="40"/>
        <v>1E-3</v>
      </c>
      <c r="AW280">
        <f t="shared" si="41"/>
        <v>1E-3</v>
      </c>
      <c r="AX280" s="11">
        <f t="shared" si="42"/>
        <v>1</v>
      </c>
      <c r="BA280">
        <f t="shared" si="43"/>
        <v>0</v>
      </c>
      <c r="BB280">
        <f t="shared" si="44"/>
        <v>0</v>
      </c>
      <c r="BC280">
        <f t="shared" si="45"/>
        <v>0</v>
      </c>
      <c r="BD280">
        <f t="shared" si="46"/>
        <v>0</v>
      </c>
      <c r="BE280">
        <f t="shared" si="47"/>
        <v>0</v>
      </c>
      <c r="BF280">
        <f t="shared" si="48"/>
        <v>0</v>
      </c>
      <c r="BJ280" t="str">
        <f t="shared" si="49"/>
        <v/>
      </c>
      <c r="BK280">
        <f>VLOOKUP(B280,Kraftvärmeprod!$B$1:$BH$549,MATCH($BA$1,Kraftvärmeprod!$B$1:$CC$1,0),FALSE)</f>
        <v>0</v>
      </c>
    </row>
    <row r="281" spans="1:63" ht="15" customHeight="1">
      <c r="A281" s="2" t="s">
        <v>393</v>
      </c>
      <c r="B281" s="2" t="s">
        <v>418</v>
      </c>
      <c r="C281">
        <v>2020</v>
      </c>
      <c r="D281" t="s">
        <v>22</v>
      </c>
      <c r="E281" t="s">
        <v>22</v>
      </c>
      <c r="F281" t="s">
        <v>22</v>
      </c>
      <c r="G281" t="s">
        <v>22</v>
      </c>
      <c r="H281" t="s">
        <v>22</v>
      </c>
      <c r="I281" t="s">
        <v>22</v>
      </c>
      <c r="J281" t="s">
        <v>22</v>
      </c>
      <c r="K281" t="s">
        <v>22</v>
      </c>
      <c r="L281" t="s">
        <v>22</v>
      </c>
      <c r="M281" t="s">
        <v>22</v>
      </c>
      <c r="N281" t="s">
        <v>22</v>
      </c>
      <c r="O281" t="s">
        <v>22</v>
      </c>
      <c r="P281" t="s">
        <v>22</v>
      </c>
      <c r="Q281" t="s">
        <v>22</v>
      </c>
      <c r="R281" t="s">
        <v>22</v>
      </c>
      <c r="S281" t="s">
        <v>22</v>
      </c>
      <c r="T281" t="s">
        <v>22</v>
      </c>
      <c r="U281" t="s">
        <v>22</v>
      </c>
      <c r="V281" t="s">
        <v>22</v>
      </c>
      <c r="W281" t="s">
        <v>22</v>
      </c>
      <c r="X281" t="s">
        <v>22</v>
      </c>
      <c r="Y281" t="s">
        <v>22</v>
      </c>
      <c r="Z281" t="s">
        <v>22</v>
      </c>
      <c r="AA281" t="s">
        <v>22</v>
      </c>
      <c r="AB281" t="s">
        <v>22</v>
      </c>
      <c r="AC281" t="s">
        <v>22</v>
      </c>
      <c r="AD281" t="s">
        <v>22</v>
      </c>
      <c r="AE281" t="s">
        <v>22</v>
      </c>
      <c r="AF281" t="s">
        <v>22</v>
      </c>
      <c r="AG281" t="s">
        <v>22</v>
      </c>
      <c r="AH281" t="s">
        <v>22</v>
      </c>
      <c r="AI281" t="s">
        <v>22</v>
      </c>
      <c r="AJ281" t="s">
        <v>22</v>
      </c>
      <c r="AK281" t="s">
        <v>22</v>
      </c>
      <c r="AL281" t="s">
        <v>22</v>
      </c>
      <c r="AM281" t="s">
        <v>22</v>
      </c>
      <c r="AN281" t="s">
        <v>22</v>
      </c>
      <c r="AO281" t="s">
        <v>22</v>
      </c>
      <c r="AP281" t="s">
        <v>22</v>
      </c>
      <c r="AQ281" t="s">
        <v>22</v>
      </c>
      <c r="AR281" t="s">
        <v>22</v>
      </c>
      <c r="AV281">
        <f t="shared" si="40"/>
        <v>0</v>
      </c>
      <c r="AW281">
        <f t="shared" si="41"/>
        <v>0</v>
      </c>
      <c r="AX281" s="11" t="str">
        <f t="shared" si="42"/>
        <v/>
      </c>
      <c r="BA281">
        <f t="shared" si="43"/>
        <v>0</v>
      </c>
      <c r="BB281">
        <f t="shared" si="44"/>
        <v>0</v>
      </c>
      <c r="BC281">
        <f t="shared" si="45"/>
        <v>0</v>
      </c>
      <c r="BD281">
        <f t="shared" si="46"/>
        <v>0</v>
      </c>
      <c r="BE281">
        <f t="shared" si="47"/>
        <v>0</v>
      </c>
      <c r="BF281">
        <f t="shared" si="48"/>
        <v>0</v>
      </c>
      <c r="BJ281" t="str">
        <f t="shared" si="49"/>
        <v/>
      </c>
      <c r="BK281">
        <f>VLOOKUP(B281,Kraftvärmeprod!$B$1:$BH$549,MATCH($BA$1,Kraftvärmeprod!$B$1:$CC$1,0),FALSE)</f>
        <v>0</v>
      </c>
    </row>
    <row r="282" spans="1:63" ht="15" customHeight="1">
      <c r="A282" s="2" t="s">
        <v>393</v>
      </c>
      <c r="B282" s="2" t="s">
        <v>419</v>
      </c>
      <c r="C282">
        <v>2020</v>
      </c>
      <c r="D282">
        <v>29</v>
      </c>
      <c r="E282">
        <v>31.55</v>
      </c>
      <c r="F282" t="s">
        <v>21</v>
      </c>
      <c r="G282">
        <v>0.3</v>
      </c>
      <c r="H282" t="s">
        <v>21</v>
      </c>
      <c r="I282" t="s">
        <v>21</v>
      </c>
      <c r="J282" t="s">
        <v>21</v>
      </c>
      <c r="K282" t="s">
        <v>21</v>
      </c>
      <c r="L282" t="s">
        <v>21</v>
      </c>
      <c r="M282" t="s">
        <v>22</v>
      </c>
      <c r="N282" t="s">
        <v>21</v>
      </c>
      <c r="O282" t="s">
        <v>21</v>
      </c>
      <c r="P282">
        <v>15</v>
      </c>
      <c r="Q282">
        <v>16</v>
      </c>
      <c r="R282" t="s">
        <v>21</v>
      </c>
      <c r="S282" t="s">
        <v>21</v>
      </c>
      <c r="T282" t="s">
        <v>21</v>
      </c>
      <c r="U282">
        <v>0.2</v>
      </c>
      <c r="V282" t="s">
        <v>21</v>
      </c>
      <c r="W282" t="s">
        <v>21</v>
      </c>
      <c r="X282" t="s">
        <v>21</v>
      </c>
      <c r="Y282" t="s">
        <v>21</v>
      </c>
      <c r="Z282">
        <v>0.05</v>
      </c>
      <c r="AA282" t="s">
        <v>21</v>
      </c>
      <c r="AB282" t="s">
        <v>21</v>
      </c>
      <c r="AC282" t="s">
        <v>21</v>
      </c>
      <c r="AD282" t="s">
        <v>21</v>
      </c>
      <c r="AE282" t="s">
        <v>21</v>
      </c>
      <c r="AF282" t="s">
        <v>21</v>
      </c>
      <c r="AG282" t="s">
        <v>21</v>
      </c>
      <c r="AH282" t="s">
        <v>21</v>
      </c>
      <c r="AI282" t="s">
        <v>21</v>
      </c>
      <c r="AJ282" t="s">
        <v>21</v>
      </c>
      <c r="AK282" t="s">
        <v>21</v>
      </c>
      <c r="AL282" t="s">
        <v>21</v>
      </c>
      <c r="AM282" t="s">
        <v>21</v>
      </c>
      <c r="AN282" t="s">
        <v>22</v>
      </c>
      <c r="AO282">
        <v>100</v>
      </c>
      <c r="AP282" t="s">
        <v>21</v>
      </c>
      <c r="AQ282" t="s">
        <v>21</v>
      </c>
      <c r="AR282" t="s">
        <v>21</v>
      </c>
      <c r="AV282">
        <f t="shared" si="40"/>
        <v>31.55</v>
      </c>
      <c r="AW282">
        <f t="shared" si="41"/>
        <v>29</v>
      </c>
      <c r="AX282" s="11">
        <f t="shared" si="42"/>
        <v>0.91917591125198095</v>
      </c>
      <c r="BA282">
        <f t="shared" si="43"/>
        <v>0</v>
      </c>
      <c r="BB282">
        <f t="shared" si="44"/>
        <v>0</v>
      </c>
      <c r="BC282">
        <f t="shared" si="45"/>
        <v>0</v>
      </c>
      <c r="BD282">
        <f t="shared" si="46"/>
        <v>0</v>
      </c>
      <c r="BE282">
        <f t="shared" si="47"/>
        <v>0</v>
      </c>
      <c r="BF282">
        <f t="shared" si="48"/>
        <v>0</v>
      </c>
      <c r="BJ282" t="str">
        <f t="shared" si="49"/>
        <v>ja</v>
      </c>
      <c r="BK282">
        <f>VLOOKUP(B282,Kraftvärmeprod!$B$1:$BH$549,MATCH($BA$1,Kraftvärmeprod!$B$1:$CC$1,0),FALSE)</f>
        <v>0</v>
      </c>
    </row>
    <row r="283" spans="1:63" ht="15" customHeight="1">
      <c r="A283" s="2" t="s">
        <v>393</v>
      </c>
      <c r="B283" s="2" t="s">
        <v>420</v>
      </c>
      <c r="C283">
        <v>2020</v>
      </c>
      <c r="D283" t="s">
        <v>22</v>
      </c>
      <c r="E283" t="s">
        <v>22</v>
      </c>
      <c r="F283" t="s">
        <v>22</v>
      </c>
      <c r="G283" t="s">
        <v>22</v>
      </c>
      <c r="H283" t="s">
        <v>22</v>
      </c>
      <c r="I283" t="s">
        <v>22</v>
      </c>
      <c r="J283" t="s">
        <v>22</v>
      </c>
      <c r="K283" t="s">
        <v>22</v>
      </c>
      <c r="L283" t="s">
        <v>22</v>
      </c>
      <c r="M283" t="s">
        <v>22</v>
      </c>
      <c r="N283" t="s">
        <v>22</v>
      </c>
      <c r="O283" t="s">
        <v>22</v>
      </c>
      <c r="P283" t="s">
        <v>22</v>
      </c>
      <c r="Q283" t="s">
        <v>22</v>
      </c>
      <c r="R283" t="s">
        <v>22</v>
      </c>
      <c r="S283" t="s">
        <v>22</v>
      </c>
      <c r="T283" t="s">
        <v>22</v>
      </c>
      <c r="U283" t="s">
        <v>22</v>
      </c>
      <c r="V283" t="s">
        <v>22</v>
      </c>
      <c r="W283" t="s">
        <v>22</v>
      </c>
      <c r="X283" t="s">
        <v>22</v>
      </c>
      <c r="Y283" t="s">
        <v>22</v>
      </c>
      <c r="Z283" t="s">
        <v>22</v>
      </c>
      <c r="AA283" t="s">
        <v>22</v>
      </c>
      <c r="AB283" t="s">
        <v>22</v>
      </c>
      <c r="AC283" t="s">
        <v>22</v>
      </c>
      <c r="AD283" t="s">
        <v>22</v>
      </c>
      <c r="AE283" t="s">
        <v>22</v>
      </c>
      <c r="AF283" t="s">
        <v>22</v>
      </c>
      <c r="AG283" t="s">
        <v>22</v>
      </c>
      <c r="AH283" t="s">
        <v>22</v>
      </c>
      <c r="AI283" t="s">
        <v>22</v>
      </c>
      <c r="AJ283" t="s">
        <v>22</v>
      </c>
      <c r="AK283" t="s">
        <v>22</v>
      </c>
      <c r="AL283" t="s">
        <v>22</v>
      </c>
      <c r="AM283" t="s">
        <v>22</v>
      </c>
      <c r="AN283" t="s">
        <v>22</v>
      </c>
      <c r="AO283" t="s">
        <v>22</v>
      </c>
      <c r="AP283" t="s">
        <v>22</v>
      </c>
      <c r="AQ283" t="s">
        <v>22</v>
      </c>
      <c r="AR283" t="s">
        <v>22</v>
      </c>
      <c r="AV283">
        <f t="shared" si="40"/>
        <v>0</v>
      </c>
      <c r="AW283">
        <f t="shared" si="41"/>
        <v>0</v>
      </c>
      <c r="AX283" s="11" t="str">
        <f t="shared" si="42"/>
        <v/>
      </c>
      <c r="BA283">
        <f t="shared" si="43"/>
        <v>0</v>
      </c>
      <c r="BB283">
        <f t="shared" si="44"/>
        <v>0</v>
      </c>
      <c r="BC283">
        <f t="shared" si="45"/>
        <v>0</v>
      </c>
      <c r="BD283">
        <f t="shared" si="46"/>
        <v>0</v>
      </c>
      <c r="BE283">
        <f t="shared" si="47"/>
        <v>0</v>
      </c>
      <c r="BF283">
        <f t="shared" si="48"/>
        <v>0</v>
      </c>
      <c r="BJ283" t="str">
        <f t="shared" si="49"/>
        <v/>
      </c>
      <c r="BK283">
        <f>VLOOKUP(B283,Kraftvärmeprod!$B$1:$BH$549,MATCH($BA$1,Kraftvärmeprod!$B$1:$CC$1,0),FALSE)</f>
        <v>0</v>
      </c>
    </row>
    <row r="284" spans="1:63" ht="15" customHeight="1">
      <c r="A284" s="2" t="s">
        <v>393</v>
      </c>
      <c r="B284" s="2" t="s">
        <v>421</v>
      </c>
      <c r="C284">
        <v>2020</v>
      </c>
      <c r="D284">
        <v>11.44</v>
      </c>
      <c r="E284">
        <v>13.84</v>
      </c>
      <c r="F284" t="s">
        <v>21</v>
      </c>
      <c r="G284">
        <v>0.04</v>
      </c>
      <c r="H284" t="s">
        <v>21</v>
      </c>
      <c r="I284" t="s">
        <v>21</v>
      </c>
      <c r="J284" t="s">
        <v>21</v>
      </c>
      <c r="K284" t="s">
        <v>21</v>
      </c>
      <c r="L284" t="s">
        <v>21</v>
      </c>
      <c r="M284" t="s">
        <v>22</v>
      </c>
      <c r="N284" t="s">
        <v>21</v>
      </c>
      <c r="O284">
        <v>7.1</v>
      </c>
      <c r="P284" t="s">
        <v>21</v>
      </c>
      <c r="Q284" t="s">
        <v>21</v>
      </c>
      <c r="R284" t="s">
        <v>21</v>
      </c>
      <c r="S284">
        <v>4.7</v>
      </c>
      <c r="T284" t="s">
        <v>924</v>
      </c>
      <c r="U284" t="s">
        <v>21</v>
      </c>
      <c r="V284" t="s">
        <v>21</v>
      </c>
      <c r="W284" t="s">
        <v>21</v>
      </c>
      <c r="X284" t="s">
        <v>21</v>
      </c>
      <c r="Y284" t="s">
        <v>21</v>
      </c>
      <c r="Z284" t="s">
        <v>21</v>
      </c>
      <c r="AA284" t="s">
        <v>21</v>
      </c>
      <c r="AB284" t="s">
        <v>21</v>
      </c>
      <c r="AC284" t="s">
        <v>21</v>
      </c>
      <c r="AD284" t="s">
        <v>21</v>
      </c>
      <c r="AE284" t="s">
        <v>21</v>
      </c>
      <c r="AF284" t="s">
        <v>21</v>
      </c>
      <c r="AG284" t="s">
        <v>21</v>
      </c>
      <c r="AH284">
        <v>2</v>
      </c>
      <c r="AI284" t="s">
        <v>21</v>
      </c>
      <c r="AJ284" t="s">
        <v>21</v>
      </c>
      <c r="AK284" t="s">
        <v>21</v>
      </c>
      <c r="AL284" t="s">
        <v>21</v>
      </c>
      <c r="AM284" t="s">
        <v>21</v>
      </c>
      <c r="AN284" t="s">
        <v>22</v>
      </c>
      <c r="AO284">
        <v>100</v>
      </c>
      <c r="AP284" t="s">
        <v>21</v>
      </c>
      <c r="AQ284" t="s">
        <v>21</v>
      </c>
      <c r="AR284" t="s">
        <v>21</v>
      </c>
      <c r="AV284">
        <f t="shared" si="40"/>
        <v>13.84</v>
      </c>
      <c r="AW284">
        <f t="shared" si="41"/>
        <v>11.44</v>
      </c>
      <c r="AX284" s="11">
        <f t="shared" si="42"/>
        <v>0.82658959537572252</v>
      </c>
      <c r="BA284">
        <f t="shared" si="43"/>
        <v>2</v>
      </c>
      <c r="BB284">
        <f t="shared" si="44"/>
        <v>2</v>
      </c>
      <c r="BC284">
        <f t="shared" si="45"/>
        <v>0</v>
      </c>
      <c r="BD284">
        <f t="shared" si="46"/>
        <v>0</v>
      </c>
      <c r="BE284">
        <f t="shared" si="47"/>
        <v>0</v>
      </c>
      <c r="BF284">
        <f t="shared" si="48"/>
        <v>0</v>
      </c>
      <c r="BJ284" t="str">
        <f t="shared" si="49"/>
        <v/>
      </c>
      <c r="BK284">
        <f>VLOOKUP(B284,Kraftvärmeprod!$B$1:$BH$549,MATCH($BA$1,Kraftvärmeprod!$B$1:$CC$1,0),FALSE)</f>
        <v>0</v>
      </c>
    </row>
    <row r="285" spans="1:63" ht="15" customHeight="1">
      <c r="A285" s="2" t="s">
        <v>393</v>
      </c>
      <c r="B285" s="2" t="s">
        <v>422</v>
      </c>
      <c r="C285">
        <v>2020</v>
      </c>
      <c r="D285">
        <v>5.7</v>
      </c>
      <c r="E285">
        <v>7.2</v>
      </c>
      <c r="F285">
        <v>0</v>
      </c>
      <c r="G285">
        <v>0</v>
      </c>
      <c r="H285">
        <v>0</v>
      </c>
      <c r="I285">
        <v>0</v>
      </c>
      <c r="J285">
        <v>0</v>
      </c>
      <c r="K285">
        <v>0</v>
      </c>
      <c r="L285">
        <v>0</v>
      </c>
      <c r="M285" t="s">
        <v>22</v>
      </c>
      <c r="N285" t="s">
        <v>21</v>
      </c>
      <c r="O285" t="s">
        <v>21</v>
      </c>
      <c r="P285">
        <v>2.5</v>
      </c>
      <c r="Q285">
        <v>3.1</v>
      </c>
      <c r="R285" t="s">
        <v>21</v>
      </c>
      <c r="S285" t="s">
        <v>21</v>
      </c>
      <c r="T285" t="s">
        <v>21</v>
      </c>
      <c r="U285">
        <v>1</v>
      </c>
      <c r="V285" t="s">
        <v>21</v>
      </c>
      <c r="W285" t="s">
        <v>21</v>
      </c>
      <c r="X285" t="s">
        <v>21</v>
      </c>
      <c r="Y285" t="s">
        <v>21</v>
      </c>
      <c r="Z285">
        <v>0.6</v>
      </c>
      <c r="AA285" t="s">
        <v>21</v>
      </c>
      <c r="AB285" t="s">
        <v>21</v>
      </c>
      <c r="AC285" t="s">
        <v>21</v>
      </c>
      <c r="AD285" t="s">
        <v>21</v>
      </c>
      <c r="AE285" t="s">
        <v>21</v>
      </c>
      <c r="AF285" t="s">
        <v>21</v>
      </c>
      <c r="AG285" t="s">
        <v>21</v>
      </c>
      <c r="AH285" t="s">
        <v>21</v>
      </c>
      <c r="AI285" t="s">
        <v>21</v>
      </c>
      <c r="AJ285" t="s">
        <v>21</v>
      </c>
      <c r="AK285" t="s">
        <v>21</v>
      </c>
      <c r="AL285" t="s">
        <v>21</v>
      </c>
      <c r="AM285" t="s">
        <v>21</v>
      </c>
      <c r="AN285" t="s">
        <v>22</v>
      </c>
      <c r="AO285" t="s">
        <v>21</v>
      </c>
      <c r="AP285" t="s">
        <v>21</v>
      </c>
      <c r="AQ285" t="s">
        <v>21</v>
      </c>
      <c r="AR285" t="s">
        <v>21</v>
      </c>
      <c r="AV285">
        <f t="shared" si="40"/>
        <v>7.1999999999999993</v>
      </c>
      <c r="AW285">
        <f t="shared" si="41"/>
        <v>5.7</v>
      </c>
      <c r="AX285" s="11">
        <f t="shared" si="42"/>
        <v>0.79166666666666674</v>
      </c>
      <c r="BA285">
        <f t="shared" si="43"/>
        <v>0</v>
      </c>
      <c r="BB285">
        <f t="shared" si="44"/>
        <v>0</v>
      </c>
      <c r="BC285">
        <f t="shared" si="45"/>
        <v>0</v>
      </c>
      <c r="BD285">
        <f t="shared" si="46"/>
        <v>0</v>
      </c>
      <c r="BE285">
        <f t="shared" si="47"/>
        <v>0</v>
      </c>
      <c r="BF285">
        <f t="shared" si="48"/>
        <v>0</v>
      </c>
      <c r="BJ285" t="str">
        <f t="shared" si="49"/>
        <v/>
      </c>
      <c r="BK285">
        <f>VLOOKUP(B285,Kraftvärmeprod!$B$1:$BH$549,MATCH($BA$1,Kraftvärmeprod!$B$1:$CC$1,0),FALSE)</f>
        <v>0</v>
      </c>
    </row>
    <row r="286" spans="1:63" ht="15" customHeight="1">
      <c r="A286" s="2" t="s">
        <v>393</v>
      </c>
      <c r="B286" s="2" t="s">
        <v>423</v>
      </c>
      <c r="C286">
        <v>2020</v>
      </c>
      <c r="D286">
        <v>1</v>
      </c>
      <c r="E286">
        <v>1</v>
      </c>
      <c r="F286" t="s">
        <v>21</v>
      </c>
      <c r="G286" t="s">
        <v>21</v>
      </c>
      <c r="H286" t="s">
        <v>21</v>
      </c>
      <c r="I286" t="s">
        <v>21</v>
      </c>
      <c r="J286" t="s">
        <v>21</v>
      </c>
      <c r="K286" t="s">
        <v>21</v>
      </c>
      <c r="L286" t="s">
        <v>21</v>
      </c>
      <c r="M286" t="s">
        <v>22</v>
      </c>
      <c r="N286">
        <v>0</v>
      </c>
      <c r="O286">
        <v>0</v>
      </c>
      <c r="P286">
        <v>1</v>
      </c>
      <c r="Q286">
        <v>0</v>
      </c>
      <c r="R286">
        <v>0</v>
      </c>
      <c r="S286">
        <v>0</v>
      </c>
      <c r="T286" t="s">
        <v>21</v>
      </c>
      <c r="U286" t="s">
        <v>21</v>
      </c>
      <c r="V286" t="s">
        <v>21</v>
      </c>
      <c r="W286" t="s">
        <v>21</v>
      </c>
      <c r="X286" t="s">
        <v>21</v>
      </c>
      <c r="Y286" t="s">
        <v>21</v>
      </c>
      <c r="Z286" t="s">
        <v>21</v>
      </c>
      <c r="AA286" t="s">
        <v>21</v>
      </c>
      <c r="AB286" t="s">
        <v>21</v>
      </c>
      <c r="AC286" t="s">
        <v>21</v>
      </c>
      <c r="AD286" t="s">
        <v>21</v>
      </c>
      <c r="AE286" t="s">
        <v>21</v>
      </c>
      <c r="AF286" t="s">
        <v>21</v>
      </c>
      <c r="AG286" t="s">
        <v>21</v>
      </c>
      <c r="AH286" t="s">
        <v>21</v>
      </c>
      <c r="AI286" t="s">
        <v>21</v>
      </c>
      <c r="AJ286" t="s">
        <v>21</v>
      </c>
      <c r="AK286" t="s">
        <v>21</v>
      </c>
      <c r="AL286" t="s">
        <v>21</v>
      </c>
      <c r="AM286" t="s">
        <v>21</v>
      </c>
      <c r="AN286" t="s">
        <v>22</v>
      </c>
      <c r="AO286" t="s">
        <v>21</v>
      </c>
      <c r="AP286" t="s">
        <v>21</v>
      </c>
      <c r="AQ286" t="s">
        <v>21</v>
      </c>
      <c r="AR286" t="s">
        <v>21</v>
      </c>
      <c r="AV286">
        <f t="shared" si="40"/>
        <v>1</v>
      </c>
      <c r="AW286">
        <f t="shared" si="41"/>
        <v>1</v>
      </c>
      <c r="AX286" s="11">
        <f t="shared" si="42"/>
        <v>1</v>
      </c>
      <c r="BA286">
        <f t="shared" si="43"/>
        <v>0</v>
      </c>
      <c r="BB286">
        <f t="shared" si="44"/>
        <v>0</v>
      </c>
      <c r="BC286">
        <f t="shared" si="45"/>
        <v>0</v>
      </c>
      <c r="BD286">
        <f t="shared" si="46"/>
        <v>0</v>
      </c>
      <c r="BE286">
        <f t="shared" si="47"/>
        <v>0</v>
      </c>
      <c r="BF286">
        <f t="shared" si="48"/>
        <v>0</v>
      </c>
      <c r="BJ286" t="str">
        <f t="shared" si="49"/>
        <v/>
      </c>
      <c r="BK286">
        <f>VLOOKUP(B286,Kraftvärmeprod!$B$1:$BH$549,MATCH($BA$1,Kraftvärmeprod!$B$1:$CC$1,0),FALSE)</f>
        <v>0</v>
      </c>
    </row>
    <row r="287" spans="1:63" ht="15" customHeight="1">
      <c r="A287" s="2" t="s">
        <v>393</v>
      </c>
      <c r="B287" s="2" t="s">
        <v>424</v>
      </c>
      <c r="C287">
        <v>2020</v>
      </c>
      <c r="D287" t="s">
        <v>21</v>
      </c>
      <c r="E287" t="s">
        <v>21</v>
      </c>
      <c r="F287" t="s">
        <v>21</v>
      </c>
      <c r="G287" t="s">
        <v>21</v>
      </c>
      <c r="H287" t="s">
        <v>21</v>
      </c>
      <c r="I287" t="s">
        <v>21</v>
      </c>
      <c r="J287" t="s">
        <v>21</v>
      </c>
      <c r="K287" t="s">
        <v>21</v>
      </c>
      <c r="L287" t="s">
        <v>21</v>
      </c>
      <c r="M287" t="s">
        <v>22</v>
      </c>
      <c r="N287" t="s">
        <v>21</v>
      </c>
      <c r="O287" t="s">
        <v>21</v>
      </c>
      <c r="P287" t="s">
        <v>21</v>
      </c>
      <c r="Q287" t="s">
        <v>21</v>
      </c>
      <c r="R287" t="s">
        <v>21</v>
      </c>
      <c r="S287" t="s">
        <v>21</v>
      </c>
      <c r="T287" t="s">
        <v>21</v>
      </c>
      <c r="U287" t="s">
        <v>21</v>
      </c>
      <c r="V287" t="s">
        <v>21</v>
      </c>
      <c r="W287" t="s">
        <v>21</v>
      </c>
      <c r="X287" t="s">
        <v>21</v>
      </c>
      <c r="Y287" t="s">
        <v>21</v>
      </c>
      <c r="Z287" t="s">
        <v>21</v>
      </c>
      <c r="AA287" t="s">
        <v>21</v>
      </c>
      <c r="AB287" t="s">
        <v>21</v>
      </c>
      <c r="AC287" t="s">
        <v>21</v>
      </c>
      <c r="AD287" t="s">
        <v>21</v>
      </c>
      <c r="AE287" t="s">
        <v>21</v>
      </c>
      <c r="AF287" t="s">
        <v>21</v>
      </c>
      <c r="AG287" t="s">
        <v>21</v>
      </c>
      <c r="AH287" t="s">
        <v>21</v>
      </c>
      <c r="AI287" t="s">
        <v>21</v>
      </c>
      <c r="AJ287" t="s">
        <v>21</v>
      </c>
      <c r="AK287" t="s">
        <v>21</v>
      </c>
      <c r="AL287" t="s">
        <v>21</v>
      </c>
      <c r="AM287" t="s">
        <v>21</v>
      </c>
      <c r="AN287" t="s">
        <v>22</v>
      </c>
      <c r="AO287" t="s">
        <v>21</v>
      </c>
      <c r="AP287" t="s">
        <v>21</v>
      </c>
      <c r="AQ287" t="s">
        <v>21</v>
      </c>
      <c r="AR287" t="s">
        <v>21</v>
      </c>
      <c r="AV287">
        <f t="shared" si="40"/>
        <v>0</v>
      </c>
      <c r="AW287">
        <f t="shared" si="41"/>
        <v>0</v>
      </c>
      <c r="AX287" s="11" t="str">
        <f t="shared" si="42"/>
        <v/>
      </c>
      <c r="BA287">
        <f t="shared" si="43"/>
        <v>0</v>
      </c>
      <c r="BB287">
        <f t="shared" si="44"/>
        <v>0</v>
      </c>
      <c r="BC287">
        <f t="shared" si="45"/>
        <v>0</v>
      </c>
      <c r="BD287">
        <f t="shared" si="46"/>
        <v>0</v>
      </c>
      <c r="BE287">
        <f t="shared" si="47"/>
        <v>0</v>
      </c>
      <c r="BF287">
        <f t="shared" si="48"/>
        <v>0</v>
      </c>
      <c r="BJ287" t="str">
        <f t="shared" si="49"/>
        <v/>
      </c>
      <c r="BK287">
        <f>VLOOKUP(B287,Kraftvärmeprod!$B$1:$BH$549,MATCH($BA$1,Kraftvärmeprod!$B$1:$CC$1,0),FALSE)</f>
        <v>0</v>
      </c>
    </row>
    <row r="288" spans="1:63" ht="15" customHeight="1">
      <c r="A288" s="2" t="s">
        <v>393</v>
      </c>
      <c r="B288" s="2" t="s">
        <v>425</v>
      </c>
      <c r="C288">
        <v>2020</v>
      </c>
      <c r="D288">
        <v>13</v>
      </c>
      <c r="E288">
        <v>14.33</v>
      </c>
      <c r="F288" t="s">
        <v>21</v>
      </c>
      <c r="G288">
        <v>0.23</v>
      </c>
      <c r="H288" t="s">
        <v>21</v>
      </c>
      <c r="I288" t="s">
        <v>21</v>
      </c>
      <c r="J288" t="s">
        <v>21</v>
      </c>
      <c r="K288" t="s">
        <v>21</v>
      </c>
      <c r="L288" t="s">
        <v>21</v>
      </c>
      <c r="M288" t="s">
        <v>22</v>
      </c>
      <c r="N288" t="s">
        <v>21</v>
      </c>
      <c r="O288" t="s">
        <v>21</v>
      </c>
      <c r="P288">
        <v>3.4</v>
      </c>
      <c r="Q288" t="s">
        <v>21</v>
      </c>
      <c r="R288" t="s">
        <v>21</v>
      </c>
      <c r="S288" t="s">
        <v>21</v>
      </c>
      <c r="T288" t="s">
        <v>924</v>
      </c>
      <c r="U288" t="s">
        <v>21</v>
      </c>
      <c r="V288">
        <v>10.7</v>
      </c>
      <c r="W288" t="s">
        <v>21</v>
      </c>
      <c r="X288" t="s">
        <v>21</v>
      </c>
      <c r="Y288" t="s">
        <v>21</v>
      </c>
      <c r="Z288" t="s">
        <v>21</v>
      </c>
      <c r="AA288" t="s">
        <v>21</v>
      </c>
      <c r="AB288" t="s">
        <v>21</v>
      </c>
      <c r="AC288" t="s">
        <v>21</v>
      </c>
      <c r="AD288" t="s">
        <v>21</v>
      </c>
      <c r="AE288" t="s">
        <v>21</v>
      </c>
      <c r="AF288" t="s">
        <v>21</v>
      </c>
      <c r="AG288" t="s">
        <v>21</v>
      </c>
      <c r="AH288" t="s">
        <v>21</v>
      </c>
      <c r="AI288" t="s">
        <v>21</v>
      </c>
      <c r="AJ288" t="s">
        <v>21</v>
      </c>
      <c r="AK288" t="s">
        <v>21</v>
      </c>
      <c r="AL288" t="s">
        <v>21</v>
      </c>
      <c r="AM288" t="s">
        <v>21</v>
      </c>
      <c r="AN288" t="s">
        <v>22</v>
      </c>
      <c r="AO288" t="s">
        <v>21</v>
      </c>
      <c r="AP288" t="s">
        <v>21</v>
      </c>
      <c r="AQ288" t="s">
        <v>21</v>
      </c>
      <c r="AR288" t="s">
        <v>21</v>
      </c>
      <c r="AV288">
        <f t="shared" si="40"/>
        <v>14.329999999999998</v>
      </c>
      <c r="AW288">
        <f t="shared" si="41"/>
        <v>13</v>
      </c>
      <c r="AX288" s="11">
        <f t="shared" si="42"/>
        <v>0.90718771807397081</v>
      </c>
      <c r="BA288">
        <f t="shared" si="43"/>
        <v>0</v>
      </c>
      <c r="BB288">
        <f t="shared" si="44"/>
        <v>0</v>
      </c>
      <c r="BC288">
        <f t="shared" si="45"/>
        <v>0</v>
      </c>
      <c r="BD288">
        <f t="shared" si="46"/>
        <v>0</v>
      </c>
      <c r="BE288">
        <f t="shared" si="47"/>
        <v>0</v>
      </c>
      <c r="BF288">
        <f t="shared" si="48"/>
        <v>0</v>
      </c>
      <c r="BJ288" t="str">
        <f t="shared" si="49"/>
        <v/>
      </c>
      <c r="BK288">
        <f>VLOOKUP(B288,Kraftvärmeprod!$B$1:$BH$549,MATCH($BA$1,Kraftvärmeprod!$B$1:$CC$1,0),FALSE)</f>
        <v>0</v>
      </c>
    </row>
    <row r="289" spans="1:63" ht="15" customHeight="1">
      <c r="A289" s="2" t="s">
        <v>393</v>
      </c>
      <c r="B289" s="2" t="s">
        <v>426</v>
      </c>
      <c r="C289">
        <v>2020</v>
      </c>
      <c r="D289">
        <v>6.5</v>
      </c>
      <c r="E289">
        <v>7.1</v>
      </c>
      <c r="F289" t="s">
        <v>21</v>
      </c>
      <c r="G289">
        <v>0.2</v>
      </c>
      <c r="H289" t="s">
        <v>21</v>
      </c>
      <c r="I289" t="s">
        <v>21</v>
      </c>
      <c r="J289" t="s">
        <v>21</v>
      </c>
      <c r="K289" t="s">
        <v>21</v>
      </c>
      <c r="L289" t="s">
        <v>21</v>
      </c>
      <c r="M289" t="s">
        <v>22</v>
      </c>
      <c r="N289" t="s">
        <v>21</v>
      </c>
      <c r="O289" t="s">
        <v>21</v>
      </c>
      <c r="P289" t="s">
        <v>21</v>
      </c>
      <c r="Q289" t="s">
        <v>21</v>
      </c>
      <c r="R289" t="s">
        <v>21</v>
      </c>
      <c r="S289" t="s">
        <v>21</v>
      </c>
      <c r="T289" t="s">
        <v>21</v>
      </c>
      <c r="U289">
        <v>6.9</v>
      </c>
      <c r="V289" t="s">
        <v>21</v>
      </c>
      <c r="W289" t="s">
        <v>21</v>
      </c>
      <c r="X289" t="s">
        <v>21</v>
      </c>
      <c r="Y289" t="s">
        <v>21</v>
      </c>
      <c r="Z289" t="s">
        <v>21</v>
      </c>
      <c r="AA289" t="s">
        <v>21</v>
      </c>
      <c r="AB289" t="s">
        <v>21</v>
      </c>
      <c r="AC289" t="s">
        <v>21</v>
      </c>
      <c r="AD289" t="s">
        <v>21</v>
      </c>
      <c r="AE289" t="s">
        <v>21</v>
      </c>
      <c r="AF289" t="s">
        <v>21</v>
      </c>
      <c r="AG289" t="s">
        <v>21</v>
      </c>
      <c r="AH289" t="s">
        <v>21</v>
      </c>
      <c r="AI289" t="s">
        <v>21</v>
      </c>
      <c r="AJ289" t="s">
        <v>21</v>
      </c>
      <c r="AK289" t="s">
        <v>21</v>
      </c>
      <c r="AL289" t="s">
        <v>21</v>
      </c>
      <c r="AM289" t="s">
        <v>21</v>
      </c>
      <c r="AN289" t="s">
        <v>22</v>
      </c>
      <c r="AO289" t="s">
        <v>21</v>
      </c>
      <c r="AP289" t="s">
        <v>21</v>
      </c>
      <c r="AQ289" t="s">
        <v>21</v>
      </c>
      <c r="AR289" t="s">
        <v>21</v>
      </c>
      <c r="AV289">
        <f t="shared" si="40"/>
        <v>7.1000000000000005</v>
      </c>
      <c r="AW289">
        <f t="shared" si="41"/>
        <v>6.5</v>
      </c>
      <c r="AX289" s="11">
        <f t="shared" si="42"/>
        <v>0.91549295774647876</v>
      </c>
      <c r="BA289">
        <f t="shared" si="43"/>
        <v>0</v>
      </c>
      <c r="BB289">
        <f t="shared" si="44"/>
        <v>0</v>
      </c>
      <c r="BC289">
        <f t="shared" si="45"/>
        <v>0</v>
      </c>
      <c r="BD289">
        <f t="shared" si="46"/>
        <v>0</v>
      </c>
      <c r="BE289">
        <f t="shared" si="47"/>
        <v>0</v>
      </c>
      <c r="BF289">
        <f t="shared" si="48"/>
        <v>0</v>
      </c>
      <c r="BJ289" t="str">
        <f t="shared" si="49"/>
        <v/>
      </c>
      <c r="BK289">
        <f>VLOOKUP(B289,Kraftvärmeprod!$B$1:$BH$549,MATCH($BA$1,Kraftvärmeprod!$B$1:$CC$1,0),FALSE)</f>
        <v>0</v>
      </c>
    </row>
    <row r="290" spans="1:63" ht="15" customHeight="1">
      <c r="A290" s="2" t="s">
        <v>393</v>
      </c>
      <c r="B290" s="2" t="s">
        <v>427</v>
      </c>
      <c r="C290">
        <v>2020</v>
      </c>
      <c r="D290">
        <v>28.605</v>
      </c>
      <c r="E290">
        <v>35.927</v>
      </c>
      <c r="F290" t="s">
        <v>21</v>
      </c>
      <c r="G290">
        <v>0.63</v>
      </c>
      <c r="H290" t="s">
        <v>21</v>
      </c>
      <c r="I290" t="s">
        <v>21</v>
      </c>
      <c r="J290" t="s">
        <v>21</v>
      </c>
      <c r="K290" t="s">
        <v>21</v>
      </c>
      <c r="L290" t="s">
        <v>21</v>
      </c>
      <c r="M290" t="s">
        <v>22</v>
      </c>
      <c r="N290">
        <v>30.402999999999999</v>
      </c>
      <c r="O290" t="s">
        <v>21</v>
      </c>
      <c r="P290" t="s">
        <v>21</v>
      </c>
      <c r="Q290" t="s">
        <v>21</v>
      </c>
      <c r="R290" t="s">
        <v>21</v>
      </c>
      <c r="S290" t="s">
        <v>21</v>
      </c>
      <c r="T290" t="s">
        <v>924</v>
      </c>
      <c r="U290" t="s">
        <v>21</v>
      </c>
      <c r="V290" t="s">
        <v>21</v>
      </c>
      <c r="W290" t="s">
        <v>21</v>
      </c>
      <c r="X290" t="s">
        <v>21</v>
      </c>
      <c r="Y290" t="s">
        <v>21</v>
      </c>
      <c r="Z290" t="s">
        <v>21</v>
      </c>
      <c r="AA290" t="s">
        <v>21</v>
      </c>
      <c r="AB290" t="s">
        <v>21</v>
      </c>
      <c r="AC290" t="s">
        <v>21</v>
      </c>
      <c r="AD290" t="s">
        <v>21</v>
      </c>
      <c r="AE290" t="s">
        <v>21</v>
      </c>
      <c r="AF290" t="s">
        <v>21</v>
      </c>
      <c r="AG290" t="s">
        <v>21</v>
      </c>
      <c r="AH290">
        <v>4.8940000000000001</v>
      </c>
      <c r="AI290" t="s">
        <v>21</v>
      </c>
      <c r="AJ290" t="s">
        <v>21</v>
      </c>
      <c r="AK290" t="s">
        <v>21</v>
      </c>
      <c r="AL290" t="s">
        <v>21</v>
      </c>
      <c r="AM290" t="s">
        <v>21</v>
      </c>
      <c r="AN290" t="s">
        <v>22</v>
      </c>
      <c r="AO290">
        <v>100</v>
      </c>
      <c r="AP290" t="s">
        <v>21</v>
      </c>
      <c r="AQ290" t="s">
        <v>21</v>
      </c>
      <c r="AR290" t="s">
        <v>21</v>
      </c>
      <c r="AV290">
        <f t="shared" si="40"/>
        <v>35.927</v>
      </c>
      <c r="AW290">
        <f t="shared" si="41"/>
        <v>28.605</v>
      </c>
      <c r="AX290" s="11">
        <f t="shared" si="42"/>
        <v>0.79619784563141927</v>
      </c>
      <c r="BA290">
        <f t="shared" si="43"/>
        <v>4.8940000000000001</v>
      </c>
      <c r="BB290">
        <f t="shared" si="44"/>
        <v>4.8940000000000001</v>
      </c>
      <c r="BC290">
        <f t="shared" si="45"/>
        <v>0</v>
      </c>
      <c r="BD290">
        <f t="shared" si="46"/>
        <v>0</v>
      </c>
      <c r="BE290">
        <f t="shared" si="47"/>
        <v>0</v>
      </c>
      <c r="BF290">
        <f t="shared" si="48"/>
        <v>0</v>
      </c>
      <c r="BJ290" t="str">
        <f t="shared" si="49"/>
        <v/>
      </c>
      <c r="BK290">
        <f>VLOOKUP(B290,Kraftvärmeprod!$B$1:$BH$549,MATCH($BA$1,Kraftvärmeprod!$B$1:$CC$1,0),FALSE)</f>
        <v>0</v>
      </c>
    </row>
    <row r="291" spans="1:63" ht="15" customHeight="1">
      <c r="A291" s="2" t="s">
        <v>393</v>
      </c>
      <c r="B291" s="2" t="s">
        <v>428</v>
      </c>
      <c r="C291">
        <v>2020</v>
      </c>
      <c r="D291" t="s">
        <v>21</v>
      </c>
      <c r="E291" t="s">
        <v>21</v>
      </c>
      <c r="F291" t="s">
        <v>21</v>
      </c>
      <c r="G291" t="s">
        <v>21</v>
      </c>
      <c r="H291" t="s">
        <v>21</v>
      </c>
      <c r="I291" t="s">
        <v>21</v>
      </c>
      <c r="J291" t="s">
        <v>21</v>
      </c>
      <c r="K291" t="s">
        <v>21</v>
      </c>
      <c r="L291" t="s">
        <v>21</v>
      </c>
      <c r="M291" t="s">
        <v>22</v>
      </c>
      <c r="N291" t="s">
        <v>21</v>
      </c>
      <c r="O291" t="s">
        <v>21</v>
      </c>
      <c r="P291" t="s">
        <v>21</v>
      </c>
      <c r="Q291" t="s">
        <v>21</v>
      </c>
      <c r="R291" t="s">
        <v>21</v>
      </c>
      <c r="S291" t="s">
        <v>21</v>
      </c>
      <c r="T291" t="s">
        <v>21</v>
      </c>
      <c r="U291" t="s">
        <v>21</v>
      </c>
      <c r="V291" t="s">
        <v>21</v>
      </c>
      <c r="W291" t="s">
        <v>21</v>
      </c>
      <c r="X291" t="s">
        <v>21</v>
      </c>
      <c r="Y291" t="s">
        <v>21</v>
      </c>
      <c r="Z291" t="s">
        <v>21</v>
      </c>
      <c r="AA291" t="s">
        <v>21</v>
      </c>
      <c r="AB291" t="s">
        <v>21</v>
      </c>
      <c r="AC291" t="s">
        <v>21</v>
      </c>
      <c r="AD291" t="s">
        <v>21</v>
      </c>
      <c r="AE291" t="s">
        <v>21</v>
      </c>
      <c r="AF291" t="s">
        <v>21</v>
      </c>
      <c r="AG291" t="s">
        <v>21</v>
      </c>
      <c r="AH291" t="s">
        <v>21</v>
      </c>
      <c r="AI291" t="s">
        <v>21</v>
      </c>
      <c r="AJ291" t="s">
        <v>21</v>
      </c>
      <c r="AK291" t="s">
        <v>21</v>
      </c>
      <c r="AL291" t="s">
        <v>21</v>
      </c>
      <c r="AM291" t="s">
        <v>21</v>
      </c>
      <c r="AN291" t="s">
        <v>22</v>
      </c>
      <c r="AO291" t="s">
        <v>21</v>
      </c>
      <c r="AP291" t="s">
        <v>21</v>
      </c>
      <c r="AQ291" t="s">
        <v>21</v>
      </c>
      <c r="AR291" t="s">
        <v>21</v>
      </c>
      <c r="AV291">
        <f t="shared" si="40"/>
        <v>0</v>
      </c>
      <c r="AW291">
        <f t="shared" si="41"/>
        <v>0</v>
      </c>
      <c r="AX291" s="11" t="str">
        <f t="shared" si="42"/>
        <v/>
      </c>
      <c r="BA291">
        <f t="shared" si="43"/>
        <v>0</v>
      </c>
      <c r="BB291">
        <f t="shared" si="44"/>
        <v>0</v>
      </c>
      <c r="BC291">
        <f t="shared" si="45"/>
        <v>0</v>
      </c>
      <c r="BD291">
        <f t="shared" si="46"/>
        <v>0</v>
      </c>
      <c r="BE291">
        <f t="shared" si="47"/>
        <v>0</v>
      </c>
      <c r="BF291">
        <f t="shared" si="48"/>
        <v>0</v>
      </c>
      <c r="BJ291" t="str">
        <f t="shared" si="49"/>
        <v/>
      </c>
      <c r="BK291">
        <f>VLOOKUP(B291,Kraftvärmeprod!$B$1:$BH$549,MATCH($BA$1,Kraftvärmeprod!$B$1:$CC$1,0),FALSE)</f>
        <v>0</v>
      </c>
    </row>
    <row r="292" spans="1:63" ht="15" customHeight="1">
      <c r="A292" s="2" t="s">
        <v>393</v>
      </c>
      <c r="B292" s="2" t="s">
        <v>429</v>
      </c>
      <c r="C292">
        <v>2020</v>
      </c>
      <c r="D292">
        <v>11.8</v>
      </c>
      <c r="E292">
        <v>13.256</v>
      </c>
      <c r="F292" t="s">
        <v>21</v>
      </c>
      <c r="G292">
        <v>0.25600000000000001</v>
      </c>
      <c r="H292" t="s">
        <v>21</v>
      </c>
      <c r="I292" t="s">
        <v>21</v>
      </c>
      <c r="J292" t="s">
        <v>21</v>
      </c>
      <c r="K292" t="s">
        <v>21</v>
      </c>
      <c r="L292" t="s">
        <v>21</v>
      </c>
      <c r="M292" t="s">
        <v>22</v>
      </c>
      <c r="N292">
        <v>9</v>
      </c>
      <c r="O292">
        <v>1</v>
      </c>
      <c r="P292">
        <v>2</v>
      </c>
      <c r="Q292">
        <v>1</v>
      </c>
      <c r="R292" t="s">
        <v>21</v>
      </c>
      <c r="S292" t="s">
        <v>21</v>
      </c>
      <c r="T292" t="s">
        <v>924</v>
      </c>
      <c r="U292" t="s">
        <v>21</v>
      </c>
      <c r="V292" t="s">
        <v>21</v>
      </c>
      <c r="W292" t="s">
        <v>21</v>
      </c>
      <c r="X292" t="s">
        <v>21</v>
      </c>
      <c r="Y292" t="s">
        <v>21</v>
      </c>
      <c r="Z292" t="s">
        <v>21</v>
      </c>
      <c r="AA292" t="s">
        <v>21</v>
      </c>
      <c r="AB292" t="s">
        <v>21</v>
      </c>
      <c r="AC292" t="s">
        <v>21</v>
      </c>
      <c r="AD292" t="s">
        <v>21</v>
      </c>
      <c r="AE292" t="s">
        <v>21</v>
      </c>
      <c r="AF292" t="s">
        <v>21</v>
      </c>
      <c r="AG292" t="s">
        <v>21</v>
      </c>
      <c r="AH292" t="s">
        <v>21</v>
      </c>
      <c r="AI292" t="s">
        <v>21</v>
      </c>
      <c r="AJ292" t="s">
        <v>21</v>
      </c>
      <c r="AK292" t="s">
        <v>21</v>
      </c>
      <c r="AL292" t="s">
        <v>21</v>
      </c>
      <c r="AM292" t="s">
        <v>21</v>
      </c>
      <c r="AN292" t="s">
        <v>22</v>
      </c>
      <c r="AO292" t="s">
        <v>21</v>
      </c>
      <c r="AP292" t="s">
        <v>21</v>
      </c>
      <c r="AQ292" t="s">
        <v>21</v>
      </c>
      <c r="AR292" t="s">
        <v>21</v>
      </c>
      <c r="AV292">
        <f t="shared" si="40"/>
        <v>13.256</v>
      </c>
      <c r="AW292">
        <f t="shared" si="41"/>
        <v>11.8</v>
      </c>
      <c r="AX292" s="11">
        <f t="shared" si="42"/>
        <v>0.89016294508147253</v>
      </c>
      <c r="BA292">
        <f t="shared" si="43"/>
        <v>0</v>
      </c>
      <c r="BB292">
        <f t="shared" si="44"/>
        <v>0</v>
      </c>
      <c r="BC292">
        <f t="shared" si="45"/>
        <v>0</v>
      </c>
      <c r="BD292">
        <f t="shared" si="46"/>
        <v>0</v>
      </c>
      <c r="BE292">
        <f t="shared" si="47"/>
        <v>0</v>
      </c>
      <c r="BF292">
        <f t="shared" si="48"/>
        <v>0</v>
      </c>
      <c r="BJ292" t="str">
        <f t="shared" si="49"/>
        <v/>
      </c>
      <c r="BK292">
        <f>VLOOKUP(B292,Kraftvärmeprod!$B$1:$BH$549,MATCH($BA$1,Kraftvärmeprod!$B$1:$CC$1,0),FALSE)</f>
        <v>0</v>
      </c>
    </row>
    <row r="293" spans="1:63" ht="15" customHeight="1">
      <c r="A293" s="2" t="s">
        <v>393</v>
      </c>
      <c r="B293" s="2" t="s">
        <v>430</v>
      </c>
      <c r="C293">
        <v>2020</v>
      </c>
      <c r="D293">
        <v>35.354999999999997</v>
      </c>
      <c r="E293">
        <v>36.823999999999998</v>
      </c>
      <c r="F293" t="s">
        <v>21</v>
      </c>
      <c r="G293">
        <v>6.0000000000000001E-3</v>
      </c>
      <c r="H293" t="s">
        <v>21</v>
      </c>
      <c r="I293" t="s">
        <v>21</v>
      </c>
      <c r="J293" t="s">
        <v>21</v>
      </c>
      <c r="K293" t="s">
        <v>21</v>
      </c>
      <c r="L293" t="s">
        <v>21</v>
      </c>
      <c r="M293" t="s">
        <v>22</v>
      </c>
      <c r="N293" t="s">
        <v>21</v>
      </c>
      <c r="O293">
        <v>6.8360000000000003</v>
      </c>
      <c r="P293">
        <v>28.515999999999998</v>
      </c>
      <c r="Q293">
        <v>0.88800000000000001</v>
      </c>
      <c r="R293" t="s">
        <v>21</v>
      </c>
      <c r="S293" t="s">
        <v>21</v>
      </c>
      <c r="T293" t="s">
        <v>924</v>
      </c>
      <c r="U293" t="s">
        <v>21</v>
      </c>
      <c r="V293" t="s">
        <v>21</v>
      </c>
      <c r="W293" t="s">
        <v>21</v>
      </c>
      <c r="X293" t="s">
        <v>21</v>
      </c>
      <c r="Y293" t="s">
        <v>21</v>
      </c>
      <c r="Z293" t="s">
        <v>21</v>
      </c>
      <c r="AA293" t="s">
        <v>21</v>
      </c>
      <c r="AB293" t="s">
        <v>21</v>
      </c>
      <c r="AC293" t="s">
        <v>21</v>
      </c>
      <c r="AD293" t="s">
        <v>21</v>
      </c>
      <c r="AE293" t="s">
        <v>21</v>
      </c>
      <c r="AF293" t="s">
        <v>21</v>
      </c>
      <c r="AG293" t="s">
        <v>21</v>
      </c>
      <c r="AH293">
        <v>0.57799999999999996</v>
      </c>
      <c r="AI293" t="s">
        <v>21</v>
      </c>
      <c r="AJ293" t="s">
        <v>21</v>
      </c>
      <c r="AK293" t="s">
        <v>21</v>
      </c>
      <c r="AL293" t="s">
        <v>21</v>
      </c>
      <c r="AM293" t="s">
        <v>21</v>
      </c>
      <c r="AN293" t="s">
        <v>22</v>
      </c>
      <c r="AO293">
        <v>100</v>
      </c>
      <c r="AP293" t="s">
        <v>21</v>
      </c>
      <c r="AQ293" t="s">
        <v>21</v>
      </c>
      <c r="AR293" t="s">
        <v>21</v>
      </c>
      <c r="AV293">
        <f t="shared" si="40"/>
        <v>36.823999999999998</v>
      </c>
      <c r="AW293">
        <f t="shared" si="41"/>
        <v>35.354999999999997</v>
      </c>
      <c r="AX293" s="11">
        <f t="shared" si="42"/>
        <v>0.96010753856180753</v>
      </c>
      <c r="BA293">
        <f t="shared" si="43"/>
        <v>0.57799999999999996</v>
      </c>
      <c r="BB293">
        <f t="shared" si="44"/>
        <v>0.57799999999999996</v>
      </c>
      <c r="BC293">
        <f t="shared" si="45"/>
        <v>0</v>
      </c>
      <c r="BD293">
        <f t="shared" si="46"/>
        <v>0</v>
      </c>
      <c r="BE293">
        <f t="shared" si="47"/>
        <v>0</v>
      </c>
      <c r="BF293">
        <f t="shared" si="48"/>
        <v>0</v>
      </c>
      <c r="BJ293" t="str">
        <f t="shared" si="49"/>
        <v/>
      </c>
      <c r="BK293">
        <f>VLOOKUP(B293,Kraftvärmeprod!$B$1:$BH$549,MATCH($BA$1,Kraftvärmeprod!$B$1:$CC$1,0),FALSE)</f>
        <v>0</v>
      </c>
    </row>
    <row r="294" spans="1:63" ht="15" customHeight="1">
      <c r="A294" s="2" t="s">
        <v>393</v>
      </c>
      <c r="B294" s="2" t="s">
        <v>431</v>
      </c>
      <c r="C294">
        <v>2020</v>
      </c>
      <c r="D294">
        <v>18.114000000000001</v>
      </c>
      <c r="E294">
        <v>21.623000000000001</v>
      </c>
      <c r="F294" t="s">
        <v>21</v>
      </c>
      <c r="G294">
        <v>0.15</v>
      </c>
      <c r="H294" t="s">
        <v>21</v>
      </c>
      <c r="I294" t="s">
        <v>21</v>
      </c>
      <c r="J294" t="s">
        <v>21</v>
      </c>
      <c r="K294" t="s">
        <v>21</v>
      </c>
      <c r="L294" t="s">
        <v>21</v>
      </c>
      <c r="M294" t="s">
        <v>22</v>
      </c>
      <c r="N294">
        <v>21.472999999999999</v>
      </c>
      <c r="O294" t="s">
        <v>21</v>
      </c>
      <c r="P294" t="s">
        <v>21</v>
      </c>
      <c r="Q294" t="s">
        <v>21</v>
      </c>
      <c r="R294" t="s">
        <v>21</v>
      </c>
      <c r="S294" t="s">
        <v>21</v>
      </c>
      <c r="T294" t="s">
        <v>21</v>
      </c>
      <c r="U294" t="s">
        <v>21</v>
      </c>
      <c r="V294" t="s">
        <v>21</v>
      </c>
      <c r="W294" t="s">
        <v>21</v>
      </c>
      <c r="X294" t="s">
        <v>21</v>
      </c>
      <c r="Y294" t="s">
        <v>21</v>
      </c>
      <c r="Z294" t="s">
        <v>21</v>
      </c>
      <c r="AA294" t="s">
        <v>21</v>
      </c>
      <c r="AB294" t="s">
        <v>21</v>
      </c>
      <c r="AC294" t="s">
        <v>21</v>
      </c>
      <c r="AD294" t="s">
        <v>21</v>
      </c>
      <c r="AE294" t="s">
        <v>21</v>
      </c>
      <c r="AF294" t="s">
        <v>21</v>
      </c>
      <c r="AG294" t="s">
        <v>21</v>
      </c>
      <c r="AH294" t="s">
        <v>21</v>
      </c>
      <c r="AI294" t="s">
        <v>21</v>
      </c>
      <c r="AJ294" t="s">
        <v>21</v>
      </c>
      <c r="AK294" t="s">
        <v>21</v>
      </c>
      <c r="AL294" t="s">
        <v>21</v>
      </c>
      <c r="AM294" t="s">
        <v>21</v>
      </c>
      <c r="AN294" t="s">
        <v>22</v>
      </c>
      <c r="AO294" t="s">
        <v>21</v>
      </c>
      <c r="AP294" t="s">
        <v>21</v>
      </c>
      <c r="AQ294" t="s">
        <v>21</v>
      </c>
      <c r="AR294" t="s">
        <v>21</v>
      </c>
      <c r="AV294">
        <f t="shared" si="40"/>
        <v>21.622999999999998</v>
      </c>
      <c r="AW294">
        <f t="shared" si="41"/>
        <v>18.114000000000001</v>
      </c>
      <c r="AX294" s="11">
        <f t="shared" si="42"/>
        <v>0.83771909540766787</v>
      </c>
      <c r="BA294">
        <f t="shared" si="43"/>
        <v>0</v>
      </c>
      <c r="BB294">
        <f t="shared" si="44"/>
        <v>0</v>
      </c>
      <c r="BC294">
        <f t="shared" si="45"/>
        <v>0</v>
      </c>
      <c r="BD294">
        <f t="shared" si="46"/>
        <v>0</v>
      </c>
      <c r="BE294">
        <f t="shared" si="47"/>
        <v>0</v>
      </c>
      <c r="BF294">
        <f t="shared" si="48"/>
        <v>0</v>
      </c>
      <c r="BJ294" t="str">
        <f t="shared" si="49"/>
        <v/>
      </c>
      <c r="BK294">
        <f>VLOOKUP(B294,Kraftvärmeprod!$B$1:$BH$549,MATCH($BA$1,Kraftvärmeprod!$B$1:$CC$1,0),FALSE)</f>
        <v>0</v>
      </c>
    </row>
    <row r="295" spans="1:63" ht="15" customHeight="1">
      <c r="A295" s="2" t="s">
        <v>393</v>
      </c>
      <c r="B295" s="2" t="s">
        <v>432</v>
      </c>
      <c r="C295">
        <v>2020</v>
      </c>
      <c r="D295" t="s">
        <v>22</v>
      </c>
      <c r="E295" t="s">
        <v>22</v>
      </c>
      <c r="F295" t="s">
        <v>22</v>
      </c>
      <c r="G295" t="s">
        <v>22</v>
      </c>
      <c r="H295" t="s">
        <v>22</v>
      </c>
      <c r="I295" t="s">
        <v>22</v>
      </c>
      <c r="J295" t="s">
        <v>22</v>
      </c>
      <c r="K295" t="s">
        <v>22</v>
      </c>
      <c r="L295" t="s">
        <v>22</v>
      </c>
      <c r="M295" t="s">
        <v>22</v>
      </c>
      <c r="N295" t="s">
        <v>22</v>
      </c>
      <c r="O295" t="s">
        <v>22</v>
      </c>
      <c r="P295" t="s">
        <v>22</v>
      </c>
      <c r="Q295" t="s">
        <v>22</v>
      </c>
      <c r="R295" t="s">
        <v>22</v>
      </c>
      <c r="S295" t="s">
        <v>22</v>
      </c>
      <c r="T295" t="s">
        <v>22</v>
      </c>
      <c r="U295" t="s">
        <v>22</v>
      </c>
      <c r="V295" t="s">
        <v>22</v>
      </c>
      <c r="W295" t="s">
        <v>22</v>
      </c>
      <c r="X295" t="s">
        <v>22</v>
      </c>
      <c r="Y295" t="s">
        <v>22</v>
      </c>
      <c r="Z295" t="s">
        <v>22</v>
      </c>
      <c r="AA295" t="s">
        <v>22</v>
      </c>
      <c r="AB295" t="s">
        <v>22</v>
      </c>
      <c r="AC295" t="s">
        <v>22</v>
      </c>
      <c r="AD295" t="s">
        <v>22</v>
      </c>
      <c r="AE295" t="s">
        <v>22</v>
      </c>
      <c r="AF295" t="s">
        <v>22</v>
      </c>
      <c r="AG295" t="s">
        <v>22</v>
      </c>
      <c r="AH295" t="s">
        <v>22</v>
      </c>
      <c r="AI295" t="s">
        <v>22</v>
      </c>
      <c r="AJ295" t="s">
        <v>22</v>
      </c>
      <c r="AK295" t="s">
        <v>22</v>
      </c>
      <c r="AL295" t="s">
        <v>22</v>
      </c>
      <c r="AM295" t="s">
        <v>22</v>
      </c>
      <c r="AN295" t="s">
        <v>22</v>
      </c>
      <c r="AO295" t="s">
        <v>22</v>
      </c>
      <c r="AP295" t="s">
        <v>22</v>
      </c>
      <c r="AQ295" t="s">
        <v>22</v>
      </c>
      <c r="AR295" t="s">
        <v>22</v>
      </c>
      <c r="AV295">
        <f t="shared" si="40"/>
        <v>0</v>
      </c>
      <c r="AW295">
        <f t="shared" si="41"/>
        <v>0</v>
      </c>
      <c r="AX295" s="11" t="str">
        <f t="shared" si="42"/>
        <v/>
      </c>
      <c r="BA295">
        <f t="shared" si="43"/>
        <v>0</v>
      </c>
      <c r="BB295">
        <f t="shared" si="44"/>
        <v>0</v>
      </c>
      <c r="BC295">
        <f t="shared" si="45"/>
        <v>0</v>
      </c>
      <c r="BD295">
        <f t="shared" si="46"/>
        <v>0</v>
      </c>
      <c r="BE295">
        <f t="shared" si="47"/>
        <v>0</v>
      </c>
      <c r="BF295">
        <f t="shared" si="48"/>
        <v>0</v>
      </c>
      <c r="BJ295" t="str">
        <f t="shared" si="49"/>
        <v/>
      </c>
      <c r="BK295">
        <f>VLOOKUP(B295,Kraftvärmeprod!$B$1:$BH$549,MATCH($BA$1,Kraftvärmeprod!$B$1:$CC$1,0),FALSE)</f>
        <v>0</v>
      </c>
    </row>
    <row r="296" spans="1:63" ht="15" customHeight="1">
      <c r="A296" s="2" t="s">
        <v>393</v>
      </c>
      <c r="B296" s="2" t="s">
        <v>433</v>
      </c>
      <c r="C296">
        <v>2020</v>
      </c>
      <c r="D296" t="s">
        <v>21</v>
      </c>
      <c r="E296" t="s">
        <v>21</v>
      </c>
      <c r="F296" t="s">
        <v>21</v>
      </c>
      <c r="G296" t="s">
        <v>21</v>
      </c>
      <c r="H296" t="s">
        <v>21</v>
      </c>
      <c r="I296" t="s">
        <v>21</v>
      </c>
      <c r="J296" t="s">
        <v>21</v>
      </c>
      <c r="K296" t="s">
        <v>21</v>
      </c>
      <c r="L296" t="s">
        <v>21</v>
      </c>
      <c r="M296" t="s">
        <v>22</v>
      </c>
      <c r="N296" t="s">
        <v>21</v>
      </c>
      <c r="O296" t="s">
        <v>21</v>
      </c>
      <c r="P296" t="s">
        <v>21</v>
      </c>
      <c r="Q296" t="s">
        <v>21</v>
      </c>
      <c r="R296" t="s">
        <v>21</v>
      </c>
      <c r="S296" t="s">
        <v>21</v>
      </c>
      <c r="T296" t="s">
        <v>21</v>
      </c>
      <c r="U296" t="s">
        <v>21</v>
      </c>
      <c r="V296" t="s">
        <v>21</v>
      </c>
      <c r="W296" t="s">
        <v>21</v>
      </c>
      <c r="X296" t="s">
        <v>21</v>
      </c>
      <c r="Y296" t="s">
        <v>21</v>
      </c>
      <c r="Z296" t="s">
        <v>21</v>
      </c>
      <c r="AA296" t="s">
        <v>21</v>
      </c>
      <c r="AB296" t="s">
        <v>21</v>
      </c>
      <c r="AC296" t="s">
        <v>21</v>
      </c>
      <c r="AD296" t="s">
        <v>21</v>
      </c>
      <c r="AE296" t="s">
        <v>21</v>
      </c>
      <c r="AF296" t="s">
        <v>21</v>
      </c>
      <c r="AG296" t="s">
        <v>21</v>
      </c>
      <c r="AH296" t="s">
        <v>21</v>
      </c>
      <c r="AI296" t="s">
        <v>21</v>
      </c>
      <c r="AJ296" t="s">
        <v>21</v>
      </c>
      <c r="AK296" t="s">
        <v>21</v>
      </c>
      <c r="AL296" t="s">
        <v>21</v>
      </c>
      <c r="AM296" t="s">
        <v>21</v>
      </c>
      <c r="AN296" t="s">
        <v>22</v>
      </c>
      <c r="AO296" t="s">
        <v>21</v>
      </c>
      <c r="AP296" t="s">
        <v>21</v>
      </c>
      <c r="AQ296" t="s">
        <v>21</v>
      </c>
      <c r="AR296" t="s">
        <v>21</v>
      </c>
      <c r="AV296">
        <f t="shared" si="40"/>
        <v>0</v>
      </c>
      <c r="AW296">
        <f t="shared" si="41"/>
        <v>0</v>
      </c>
      <c r="AX296" s="11" t="str">
        <f t="shared" si="42"/>
        <v/>
      </c>
      <c r="BA296">
        <f t="shared" si="43"/>
        <v>0</v>
      </c>
      <c r="BB296">
        <f t="shared" si="44"/>
        <v>0</v>
      </c>
      <c r="BC296">
        <f t="shared" si="45"/>
        <v>0</v>
      </c>
      <c r="BD296">
        <f t="shared" si="46"/>
        <v>0</v>
      </c>
      <c r="BE296">
        <f t="shared" si="47"/>
        <v>0</v>
      </c>
      <c r="BF296">
        <f t="shared" si="48"/>
        <v>0</v>
      </c>
      <c r="BJ296" t="str">
        <f t="shared" si="49"/>
        <v/>
      </c>
      <c r="BK296">
        <f>VLOOKUP(B296,Kraftvärmeprod!$B$1:$BH$549,MATCH($BA$1,Kraftvärmeprod!$B$1:$CC$1,0),FALSE)</f>
        <v>0</v>
      </c>
    </row>
    <row r="297" spans="1:63" ht="15" customHeight="1">
      <c r="A297" s="2" t="s">
        <v>393</v>
      </c>
      <c r="B297" s="2" t="s">
        <v>434</v>
      </c>
      <c r="C297">
        <v>2020</v>
      </c>
      <c r="D297" t="s">
        <v>22</v>
      </c>
      <c r="E297" t="s">
        <v>22</v>
      </c>
      <c r="F297" t="s">
        <v>22</v>
      </c>
      <c r="G297" t="s">
        <v>22</v>
      </c>
      <c r="H297" t="s">
        <v>22</v>
      </c>
      <c r="I297" t="s">
        <v>22</v>
      </c>
      <c r="J297" t="s">
        <v>22</v>
      </c>
      <c r="K297" t="s">
        <v>22</v>
      </c>
      <c r="L297" t="s">
        <v>22</v>
      </c>
      <c r="M297" t="s">
        <v>22</v>
      </c>
      <c r="N297" t="s">
        <v>22</v>
      </c>
      <c r="O297" t="s">
        <v>22</v>
      </c>
      <c r="P297" t="s">
        <v>22</v>
      </c>
      <c r="Q297" t="s">
        <v>22</v>
      </c>
      <c r="R297" t="s">
        <v>22</v>
      </c>
      <c r="S297" t="s">
        <v>22</v>
      </c>
      <c r="T297" t="s">
        <v>22</v>
      </c>
      <c r="U297" t="s">
        <v>22</v>
      </c>
      <c r="V297" t="s">
        <v>22</v>
      </c>
      <c r="W297" t="s">
        <v>22</v>
      </c>
      <c r="X297" t="s">
        <v>22</v>
      </c>
      <c r="Y297" t="s">
        <v>22</v>
      </c>
      <c r="Z297" t="s">
        <v>22</v>
      </c>
      <c r="AA297" t="s">
        <v>22</v>
      </c>
      <c r="AB297" t="s">
        <v>22</v>
      </c>
      <c r="AC297" t="s">
        <v>22</v>
      </c>
      <c r="AD297" t="s">
        <v>22</v>
      </c>
      <c r="AE297" t="s">
        <v>22</v>
      </c>
      <c r="AF297" t="s">
        <v>22</v>
      </c>
      <c r="AG297" t="s">
        <v>22</v>
      </c>
      <c r="AH297" t="s">
        <v>22</v>
      </c>
      <c r="AI297" t="s">
        <v>22</v>
      </c>
      <c r="AJ297" t="s">
        <v>22</v>
      </c>
      <c r="AK297" t="s">
        <v>22</v>
      </c>
      <c r="AL297" t="s">
        <v>22</v>
      </c>
      <c r="AM297" t="s">
        <v>22</v>
      </c>
      <c r="AN297" t="s">
        <v>22</v>
      </c>
      <c r="AO297" t="s">
        <v>22</v>
      </c>
      <c r="AP297" t="s">
        <v>22</v>
      </c>
      <c r="AQ297" t="s">
        <v>22</v>
      </c>
      <c r="AR297" t="s">
        <v>22</v>
      </c>
      <c r="AV297">
        <f t="shared" si="40"/>
        <v>0</v>
      </c>
      <c r="AW297">
        <f t="shared" si="41"/>
        <v>0</v>
      </c>
      <c r="AX297" s="11" t="str">
        <f t="shared" si="42"/>
        <v/>
      </c>
      <c r="BA297">
        <f t="shared" si="43"/>
        <v>0</v>
      </c>
      <c r="BB297">
        <f t="shared" si="44"/>
        <v>0</v>
      </c>
      <c r="BC297">
        <f t="shared" si="45"/>
        <v>0</v>
      </c>
      <c r="BD297">
        <f t="shared" si="46"/>
        <v>0</v>
      </c>
      <c r="BE297">
        <f t="shared" si="47"/>
        <v>0</v>
      </c>
      <c r="BF297">
        <f t="shared" si="48"/>
        <v>0</v>
      </c>
      <c r="BJ297" t="str">
        <f t="shared" si="49"/>
        <v/>
      </c>
      <c r="BK297">
        <f>VLOOKUP(B297,Kraftvärmeprod!$B$1:$BH$549,MATCH($BA$1,Kraftvärmeprod!$B$1:$CC$1,0),FALSE)</f>
        <v>0</v>
      </c>
    </row>
    <row r="298" spans="1:63" ht="15" customHeight="1">
      <c r="A298" s="2" t="s">
        <v>393</v>
      </c>
      <c r="B298" s="2" t="s">
        <v>435</v>
      </c>
      <c r="C298">
        <v>2020</v>
      </c>
      <c r="D298">
        <v>41</v>
      </c>
      <c r="E298">
        <v>45.7</v>
      </c>
      <c r="F298">
        <v>0</v>
      </c>
      <c r="G298">
        <v>1.7</v>
      </c>
      <c r="H298">
        <v>0</v>
      </c>
      <c r="I298">
        <v>0</v>
      </c>
      <c r="J298">
        <v>0</v>
      </c>
      <c r="K298">
        <v>0</v>
      </c>
      <c r="L298">
        <v>0</v>
      </c>
      <c r="M298" t="s">
        <v>22</v>
      </c>
      <c r="N298" t="s">
        <v>21</v>
      </c>
      <c r="O298" t="s">
        <v>21</v>
      </c>
      <c r="P298" t="s">
        <v>21</v>
      </c>
      <c r="Q298" t="s">
        <v>21</v>
      </c>
      <c r="R298" t="s">
        <v>21</v>
      </c>
      <c r="S298" t="s">
        <v>21</v>
      </c>
      <c r="T298" t="s">
        <v>21</v>
      </c>
      <c r="U298">
        <v>0</v>
      </c>
      <c r="V298">
        <v>0</v>
      </c>
      <c r="W298">
        <v>0</v>
      </c>
      <c r="X298">
        <v>44</v>
      </c>
      <c r="Y298">
        <v>0</v>
      </c>
      <c r="Z298">
        <v>0</v>
      </c>
      <c r="AA298">
        <v>0</v>
      </c>
      <c r="AB298" t="s">
        <v>21</v>
      </c>
      <c r="AC298" t="s">
        <v>21</v>
      </c>
      <c r="AD298" t="s">
        <v>21</v>
      </c>
      <c r="AE298" t="s">
        <v>21</v>
      </c>
      <c r="AF298" t="s">
        <v>21</v>
      </c>
      <c r="AG298" t="s">
        <v>21</v>
      </c>
      <c r="AH298" t="s">
        <v>21</v>
      </c>
      <c r="AI298" t="s">
        <v>21</v>
      </c>
      <c r="AJ298" t="s">
        <v>21</v>
      </c>
      <c r="AK298" t="s">
        <v>21</v>
      </c>
      <c r="AL298" t="s">
        <v>21</v>
      </c>
      <c r="AM298" t="s">
        <v>21</v>
      </c>
      <c r="AN298" t="s">
        <v>22</v>
      </c>
      <c r="AO298">
        <v>10</v>
      </c>
      <c r="AP298">
        <v>0</v>
      </c>
      <c r="AQ298">
        <v>0</v>
      </c>
      <c r="AR298">
        <v>0</v>
      </c>
      <c r="AV298">
        <f t="shared" si="40"/>
        <v>45.7</v>
      </c>
      <c r="AW298">
        <f t="shared" si="41"/>
        <v>41</v>
      </c>
      <c r="AX298" s="11">
        <f t="shared" si="42"/>
        <v>0.89715536105032823</v>
      </c>
      <c r="BA298">
        <f t="shared" si="43"/>
        <v>0</v>
      </c>
      <c r="BB298">
        <f t="shared" si="44"/>
        <v>0</v>
      </c>
      <c r="BC298">
        <f t="shared" si="45"/>
        <v>0</v>
      </c>
      <c r="BD298">
        <f t="shared" si="46"/>
        <v>0</v>
      </c>
      <c r="BE298">
        <f t="shared" si="47"/>
        <v>0</v>
      </c>
      <c r="BF298">
        <f t="shared" si="48"/>
        <v>0</v>
      </c>
      <c r="BJ298" t="str">
        <f t="shared" si="49"/>
        <v>ja</v>
      </c>
      <c r="BK298">
        <f>VLOOKUP(B298,Kraftvärmeprod!$B$1:$BH$549,MATCH($BA$1,Kraftvärmeprod!$B$1:$CC$1,0),FALSE)</f>
        <v>0</v>
      </c>
    </row>
    <row r="299" spans="1:63" ht="15" customHeight="1">
      <c r="A299" s="2" t="s">
        <v>393</v>
      </c>
      <c r="B299" s="2" t="s">
        <v>436</v>
      </c>
      <c r="C299">
        <v>2020</v>
      </c>
      <c r="D299">
        <v>33.996000000000002</v>
      </c>
      <c r="E299">
        <v>39.091000000000001</v>
      </c>
      <c r="F299" t="s">
        <v>21</v>
      </c>
      <c r="G299">
        <v>0.17</v>
      </c>
      <c r="H299" t="s">
        <v>21</v>
      </c>
      <c r="I299" t="s">
        <v>21</v>
      </c>
      <c r="J299" t="s">
        <v>21</v>
      </c>
      <c r="K299" t="s">
        <v>21</v>
      </c>
      <c r="L299" t="s">
        <v>21</v>
      </c>
      <c r="M299" t="s">
        <v>22</v>
      </c>
      <c r="N299">
        <v>33.442999999999998</v>
      </c>
      <c r="O299" t="s">
        <v>21</v>
      </c>
      <c r="P299" t="s">
        <v>21</v>
      </c>
      <c r="Q299" t="s">
        <v>21</v>
      </c>
      <c r="R299" t="s">
        <v>21</v>
      </c>
      <c r="S299" t="s">
        <v>21</v>
      </c>
      <c r="T299" t="s">
        <v>924</v>
      </c>
      <c r="U299" t="s">
        <v>21</v>
      </c>
      <c r="V299" t="s">
        <v>21</v>
      </c>
      <c r="W299" t="s">
        <v>21</v>
      </c>
      <c r="X299" t="s">
        <v>21</v>
      </c>
      <c r="Y299" t="s">
        <v>21</v>
      </c>
      <c r="Z299" t="s">
        <v>21</v>
      </c>
      <c r="AA299" t="s">
        <v>21</v>
      </c>
      <c r="AB299" t="s">
        <v>21</v>
      </c>
      <c r="AC299" t="s">
        <v>21</v>
      </c>
      <c r="AD299" t="s">
        <v>21</v>
      </c>
      <c r="AE299" t="s">
        <v>21</v>
      </c>
      <c r="AF299" t="s">
        <v>21</v>
      </c>
      <c r="AG299" t="s">
        <v>21</v>
      </c>
      <c r="AH299">
        <v>5.4779999999999998</v>
      </c>
      <c r="AI299" t="s">
        <v>21</v>
      </c>
      <c r="AJ299" t="s">
        <v>21</v>
      </c>
      <c r="AK299" t="s">
        <v>21</v>
      </c>
      <c r="AL299" t="s">
        <v>21</v>
      </c>
      <c r="AM299" t="s">
        <v>21</v>
      </c>
      <c r="AN299" t="s">
        <v>22</v>
      </c>
      <c r="AO299">
        <v>100</v>
      </c>
      <c r="AP299" t="s">
        <v>21</v>
      </c>
      <c r="AQ299" t="s">
        <v>21</v>
      </c>
      <c r="AR299" t="s">
        <v>21</v>
      </c>
      <c r="AV299">
        <f t="shared" si="40"/>
        <v>39.091000000000001</v>
      </c>
      <c r="AW299">
        <f t="shared" si="41"/>
        <v>33.996000000000002</v>
      </c>
      <c r="AX299" s="11">
        <f t="shared" si="42"/>
        <v>0.86966309380675866</v>
      </c>
      <c r="BA299">
        <f t="shared" si="43"/>
        <v>5.4779999999999998</v>
      </c>
      <c r="BB299">
        <f t="shared" si="44"/>
        <v>5.4779999999999998</v>
      </c>
      <c r="BC299">
        <f t="shared" si="45"/>
        <v>0</v>
      </c>
      <c r="BD299">
        <f t="shared" si="46"/>
        <v>0</v>
      </c>
      <c r="BE299">
        <f t="shared" si="47"/>
        <v>0</v>
      </c>
      <c r="BF299">
        <f t="shared" si="48"/>
        <v>0</v>
      </c>
      <c r="BJ299" t="str">
        <f t="shared" si="49"/>
        <v/>
      </c>
      <c r="BK299">
        <f>VLOOKUP(B299,Kraftvärmeprod!$B$1:$BH$549,MATCH($BA$1,Kraftvärmeprod!$B$1:$CC$1,0),FALSE)</f>
        <v>0</v>
      </c>
    </row>
    <row r="300" spans="1:63" ht="15" customHeight="1">
      <c r="A300" s="2" t="s">
        <v>393</v>
      </c>
      <c r="B300" s="2" t="s">
        <v>437</v>
      </c>
      <c r="C300">
        <v>2020</v>
      </c>
      <c r="D300">
        <v>39.5</v>
      </c>
      <c r="E300">
        <v>37</v>
      </c>
      <c r="F300" t="s">
        <v>21</v>
      </c>
      <c r="G300" t="s">
        <v>21</v>
      </c>
      <c r="H300" t="s">
        <v>21</v>
      </c>
      <c r="I300" t="s">
        <v>21</v>
      </c>
      <c r="J300" t="s">
        <v>21</v>
      </c>
      <c r="K300" t="s">
        <v>21</v>
      </c>
      <c r="L300" t="s">
        <v>21</v>
      </c>
      <c r="M300" t="s">
        <v>22</v>
      </c>
      <c r="N300">
        <v>0.9</v>
      </c>
      <c r="O300">
        <v>8</v>
      </c>
      <c r="P300">
        <v>20</v>
      </c>
      <c r="Q300">
        <v>8</v>
      </c>
      <c r="R300" t="s">
        <v>21</v>
      </c>
      <c r="S300" t="s">
        <v>21</v>
      </c>
      <c r="T300" t="s">
        <v>924</v>
      </c>
      <c r="U300" t="s">
        <v>21</v>
      </c>
      <c r="V300" t="s">
        <v>21</v>
      </c>
      <c r="W300" t="s">
        <v>21</v>
      </c>
      <c r="X300" t="s">
        <v>21</v>
      </c>
      <c r="Y300" t="s">
        <v>21</v>
      </c>
      <c r="Z300">
        <v>0.1</v>
      </c>
      <c r="AA300" t="s">
        <v>21</v>
      </c>
      <c r="AB300" t="s">
        <v>21</v>
      </c>
      <c r="AC300" t="s">
        <v>21</v>
      </c>
      <c r="AD300" t="s">
        <v>21</v>
      </c>
      <c r="AE300" t="s">
        <v>21</v>
      </c>
      <c r="AF300" t="s">
        <v>21</v>
      </c>
      <c r="AG300" t="s">
        <v>21</v>
      </c>
      <c r="AH300" t="s">
        <v>21</v>
      </c>
      <c r="AI300" t="s">
        <v>21</v>
      </c>
      <c r="AJ300" t="s">
        <v>21</v>
      </c>
      <c r="AK300" t="s">
        <v>21</v>
      </c>
      <c r="AL300" t="s">
        <v>21</v>
      </c>
      <c r="AM300" t="s">
        <v>21</v>
      </c>
      <c r="AN300" t="s">
        <v>22</v>
      </c>
      <c r="AO300">
        <v>100</v>
      </c>
      <c r="AP300" t="s">
        <v>21</v>
      </c>
      <c r="AQ300" t="s">
        <v>21</v>
      </c>
      <c r="AR300" t="s">
        <v>21</v>
      </c>
      <c r="AV300">
        <f t="shared" si="40"/>
        <v>37</v>
      </c>
      <c r="AW300">
        <f t="shared" si="41"/>
        <v>39.5</v>
      </c>
      <c r="AX300" s="11">
        <f t="shared" si="42"/>
        <v>1.0675675675675675</v>
      </c>
      <c r="BA300">
        <f t="shared" si="43"/>
        <v>0</v>
      </c>
      <c r="BB300">
        <f t="shared" si="44"/>
        <v>0</v>
      </c>
      <c r="BC300">
        <f t="shared" si="45"/>
        <v>0</v>
      </c>
      <c r="BD300">
        <f t="shared" si="46"/>
        <v>0</v>
      </c>
      <c r="BE300">
        <f t="shared" si="47"/>
        <v>0</v>
      </c>
      <c r="BF300">
        <f t="shared" si="48"/>
        <v>0</v>
      </c>
      <c r="BJ300" t="str">
        <f t="shared" si="49"/>
        <v>ja</v>
      </c>
      <c r="BK300">
        <f>VLOOKUP(B300,Kraftvärmeprod!$B$1:$BH$549,MATCH($BA$1,Kraftvärmeprod!$B$1:$CC$1,0),FALSE)</f>
        <v>0</v>
      </c>
    </row>
    <row r="301" spans="1:63" ht="15" customHeight="1">
      <c r="A301" s="2" t="s">
        <v>393</v>
      </c>
      <c r="B301" s="2" t="s">
        <v>438</v>
      </c>
      <c r="C301">
        <v>2020</v>
      </c>
      <c r="D301">
        <v>40.433999999999997</v>
      </c>
      <c r="E301">
        <v>50.287999999999997</v>
      </c>
      <c r="F301" t="s">
        <v>21</v>
      </c>
      <c r="G301">
        <v>0.378</v>
      </c>
      <c r="H301" t="s">
        <v>21</v>
      </c>
      <c r="I301" t="s">
        <v>21</v>
      </c>
      <c r="J301" t="s">
        <v>21</v>
      </c>
      <c r="K301" t="s">
        <v>21</v>
      </c>
      <c r="L301" t="s">
        <v>21</v>
      </c>
      <c r="M301" t="s">
        <v>22</v>
      </c>
      <c r="N301" t="s">
        <v>21</v>
      </c>
      <c r="O301">
        <v>3.141</v>
      </c>
      <c r="P301" t="s">
        <v>21</v>
      </c>
      <c r="Q301" t="s">
        <v>21</v>
      </c>
      <c r="R301" t="s">
        <v>21</v>
      </c>
      <c r="S301">
        <v>41.369</v>
      </c>
      <c r="T301" t="s">
        <v>924</v>
      </c>
      <c r="U301" t="s">
        <v>21</v>
      </c>
      <c r="V301" t="s">
        <v>21</v>
      </c>
      <c r="W301" t="s">
        <v>21</v>
      </c>
      <c r="X301" t="s">
        <v>21</v>
      </c>
      <c r="Y301" t="s">
        <v>21</v>
      </c>
      <c r="Z301" t="s">
        <v>21</v>
      </c>
      <c r="AA301" t="s">
        <v>21</v>
      </c>
      <c r="AB301" t="s">
        <v>21</v>
      </c>
      <c r="AC301" t="s">
        <v>21</v>
      </c>
      <c r="AD301" t="s">
        <v>21</v>
      </c>
      <c r="AE301" t="s">
        <v>21</v>
      </c>
      <c r="AF301" t="s">
        <v>21</v>
      </c>
      <c r="AG301" t="s">
        <v>21</v>
      </c>
      <c r="AH301">
        <v>5.4</v>
      </c>
      <c r="AI301" t="s">
        <v>21</v>
      </c>
      <c r="AJ301" t="s">
        <v>21</v>
      </c>
      <c r="AK301" t="s">
        <v>21</v>
      </c>
      <c r="AL301" t="s">
        <v>21</v>
      </c>
      <c r="AM301" t="s">
        <v>21</v>
      </c>
      <c r="AN301" t="s">
        <v>22</v>
      </c>
      <c r="AO301">
        <v>100</v>
      </c>
      <c r="AP301" t="s">
        <v>21</v>
      </c>
      <c r="AQ301" t="s">
        <v>21</v>
      </c>
      <c r="AR301" t="s">
        <v>21</v>
      </c>
      <c r="AV301">
        <f t="shared" si="40"/>
        <v>50.287999999999997</v>
      </c>
      <c r="AW301">
        <f t="shared" si="41"/>
        <v>40.433999999999997</v>
      </c>
      <c r="AX301" s="11">
        <f t="shared" si="42"/>
        <v>0.80404867960547244</v>
      </c>
      <c r="BA301">
        <f t="shared" si="43"/>
        <v>5.4</v>
      </c>
      <c r="BB301">
        <f t="shared" si="44"/>
        <v>5.4</v>
      </c>
      <c r="BC301">
        <f t="shared" si="45"/>
        <v>0</v>
      </c>
      <c r="BD301">
        <f t="shared" si="46"/>
        <v>0</v>
      </c>
      <c r="BE301">
        <f t="shared" si="47"/>
        <v>0</v>
      </c>
      <c r="BF301">
        <f t="shared" si="48"/>
        <v>0</v>
      </c>
      <c r="BJ301" t="str">
        <f t="shared" si="49"/>
        <v/>
      </c>
      <c r="BK301">
        <f>VLOOKUP(B301,Kraftvärmeprod!$B$1:$BH$549,MATCH($BA$1,Kraftvärmeprod!$B$1:$CC$1,0),FALSE)</f>
        <v>0</v>
      </c>
    </row>
    <row r="302" spans="1:63" ht="15" customHeight="1">
      <c r="A302" s="2" t="s">
        <v>393</v>
      </c>
      <c r="B302" s="2" t="s">
        <v>439</v>
      </c>
      <c r="C302">
        <v>2020</v>
      </c>
      <c r="D302">
        <v>21.5</v>
      </c>
      <c r="E302">
        <v>21.7</v>
      </c>
      <c r="F302" t="s">
        <v>21</v>
      </c>
      <c r="G302">
        <v>0.2</v>
      </c>
      <c r="H302" t="s">
        <v>21</v>
      </c>
      <c r="I302" t="s">
        <v>21</v>
      </c>
      <c r="J302" t="s">
        <v>21</v>
      </c>
      <c r="K302" t="s">
        <v>21</v>
      </c>
      <c r="L302" t="s">
        <v>21</v>
      </c>
      <c r="M302" t="s">
        <v>22</v>
      </c>
      <c r="N302" t="s">
        <v>21</v>
      </c>
      <c r="O302">
        <v>6.5</v>
      </c>
      <c r="P302">
        <v>15</v>
      </c>
      <c r="Q302" t="s">
        <v>21</v>
      </c>
      <c r="R302" t="s">
        <v>21</v>
      </c>
      <c r="S302" t="s">
        <v>21</v>
      </c>
      <c r="T302" t="s">
        <v>924</v>
      </c>
      <c r="U302" t="s">
        <v>21</v>
      </c>
      <c r="V302" t="s">
        <v>21</v>
      </c>
      <c r="W302" t="s">
        <v>21</v>
      </c>
      <c r="X302" t="s">
        <v>21</v>
      </c>
      <c r="Y302" t="s">
        <v>21</v>
      </c>
      <c r="Z302" t="s">
        <v>21</v>
      </c>
      <c r="AA302" t="s">
        <v>21</v>
      </c>
      <c r="AB302" t="s">
        <v>21</v>
      </c>
      <c r="AC302" t="s">
        <v>21</v>
      </c>
      <c r="AD302" t="s">
        <v>21</v>
      </c>
      <c r="AE302" t="s">
        <v>21</v>
      </c>
      <c r="AF302" t="s">
        <v>21</v>
      </c>
      <c r="AG302" t="s">
        <v>21</v>
      </c>
      <c r="AH302" t="s">
        <v>21</v>
      </c>
      <c r="AI302" t="s">
        <v>21</v>
      </c>
      <c r="AJ302" t="s">
        <v>21</v>
      </c>
      <c r="AK302" t="s">
        <v>21</v>
      </c>
      <c r="AL302" t="s">
        <v>21</v>
      </c>
      <c r="AM302" t="s">
        <v>21</v>
      </c>
      <c r="AN302" t="s">
        <v>22</v>
      </c>
      <c r="AO302">
        <v>21</v>
      </c>
      <c r="AP302" t="s">
        <v>21</v>
      </c>
      <c r="AQ302" t="s">
        <v>21</v>
      </c>
      <c r="AR302" t="s">
        <v>21</v>
      </c>
      <c r="AV302">
        <f t="shared" si="40"/>
        <v>21.7</v>
      </c>
      <c r="AW302">
        <f t="shared" si="41"/>
        <v>21.5</v>
      </c>
      <c r="AX302" s="11">
        <f t="shared" si="42"/>
        <v>0.99078341013824889</v>
      </c>
      <c r="BA302">
        <f t="shared" si="43"/>
        <v>0</v>
      </c>
      <c r="BB302">
        <f t="shared" si="44"/>
        <v>0</v>
      </c>
      <c r="BC302">
        <f t="shared" si="45"/>
        <v>0</v>
      </c>
      <c r="BD302">
        <f t="shared" si="46"/>
        <v>0</v>
      </c>
      <c r="BE302">
        <f t="shared" si="47"/>
        <v>0</v>
      </c>
      <c r="BF302">
        <f t="shared" si="48"/>
        <v>0</v>
      </c>
      <c r="BJ302" t="str">
        <f t="shared" si="49"/>
        <v>ja</v>
      </c>
      <c r="BK302">
        <f>VLOOKUP(B302,Kraftvärmeprod!$B$1:$BH$549,MATCH($BA$1,Kraftvärmeprod!$B$1:$CC$1,0),FALSE)</f>
        <v>0</v>
      </c>
    </row>
    <row r="303" spans="1:63" ht="15" customHeight="1">
      <c r="A303" s="2" t="s">
        <v>393</v>
      </c>
      <c r="B303" s="2" t="s">
        <v>440</v>
      </c>
      <c r="C303">
        <v>2020</v>
      </c>
      <c r="D303">
        <v>42</v>
      </c>
      <c r="E303">
        <v>37</v>
      </c>
      <c r="F303" t="s">
        <v>21</v>
      </c>
      <c r="G303">
        <v>4.5</v>
      </c>
      <c r="H303" t="s">
        <v>21</v>
      </c>
      <c r="I303" t="s">
        <v>21</v>
      </c>
      <c r="J303" t="s">
        <v>21</v>
      </c>
      <c r="K303" t="s">
        <v>21</v>
      </c>
      <c r="L303" t="s">
        <v>21</v>
      </c>
      <c r="M303" t="s">
        <v>22</v>
      </c>
      <c r="N303">
        <v>10</v>
      </c>
      <c r="O303">
        <v>14</v>
      </c>
      <c r="P303">
        <v>8.5</v>
      </c>
      <c r="Q303" t="s">
        <v>21</v>
      </c>
      <c r="R303" t="s">
        <v>21</v>
      </c>
      <c r="S303" t="s">
        <v>21</v>
      </c>
      <c r="T303" t="s">
        <v>924</v>
      </c>
      <c r="U303" t="s">
        <v>21</v>
      </c>
      <c r="V303" t="s">
        <v>21</v>
      </c>
      <c r="W303" t="s">
        <v>21</v>
      </c>
      <c r="X303" t="s">
        <v>21</v>
      </c>
      <c r="Y303" t="s">
        <v>21</v>
      </c>
      <c r="Z303" t="s">
        <v>21</v>
      </c>
      <c r="AA303" t="s">
        <v>21</v>
      </c>
      <c r="AB303" t="s">
        <v>21</v>
      </c>
      <c r="AC303" t="s">
        <v>21</v>
      </c>
      <c r="AD303" t="s">
        <v>21</v>
      </c>
      <c r="AE303" t="s">
        <v>21</v>
      </c>
      <c r="AF303" t="s">
        <v>21</v>
      </c>
      <c r="AG303" t="s">
        <v>21</v>
      </c>
      <c r="AH303" t="s">
        <v>21</v>
      </c>
      <c r="AI303" t="s">
        <v>21</v>
      </c>
      <c r="AJ303" t="s">
        <v>21</v>
      </c>
      <c r="AK303" t="s">
        <v>21</v>
      </c>
      <c r="AL303" t="s">
        <v>21</v>
      </c>
      <c r="AM303" t="s">
        <v>21</v>
      </c>
      <c r="AN303" t="s">
        <v>22</v>
      </c>
      <c r="AO303" t="s">
        <v>21</v>
      </c>
      <c r="AP303" t="s">
        <v>21</v>
      </c>
      <c r="AQ303" t="s">
        <v>21</v>
      </c>
      <c r="AR303" t="s">
        <v>21</v>
      </c>
      <c r="AV303">
        <f t="shared" si="40"/>
        <v>37</v>
      </c>
      <c r="AW303">
        <f t="shared" si="41"/>
        <v>42</v>
      </c>
      <c r="AX303" s="11">
        <f t="shared" si="42"/>
        <v>1.1351351351351351</v>
      </c>
      <c r="BA303">
        <f t="shared" si="43"/>
        <v>0</v>
      </c>
      <c r="BB303">
        <f t="shared" si="44"/>
        <v>0</v>
      </c>
      <c r="BC303">
        <f t="shared" si="45"/>
        <v>0</v>
      </c>
      <c r="BD303">
        <f t="shared" si="46"/>
        <v>0</v>
      </c>
      <c r="BE303">
        <f t="shared" si="47"/>
        <v>0</v>
      </c>
      <c r="BF303">
        <f t="shared" si="48"/>
        <v>0</v>
      </c>
      <c r="BJ303" t="str">
        <f t="shared" si="49"/>
        <v/>
      </c>
      <c r="BK303">
        <f>VLOOKUP(B303,Kraftvärmeprod!$B$1:$BH$549,MATCH($BA$1,Kraftvärmeprod!$B$1:$CC$1,0),FALSE)</f>
        <v>0</v>
      </c>
    </row>
    <row r="304" spans="1:63" ht="15" customHeight="1">
      <c r="A304" s="2" t="s">
        <v>393</v>
      </c>
      <c r="B304" s="2" t="s">
        <v>441</v>
      </c>
      <c r="C304">
        <v>2020</v>
      </c>
      <c r="D304">
        <v>40.26</v>
      </c>
      <c r="E304">
        <v>49.15</v>
      </c>
      <c r="F304" t="s">
        <v>21</v>
      </c>
      <c r="G304">
        <v>0.65</v>
      </c>
      <c r="H304" t="s">
        <v>21</v>
      </c>
      <c r="I304" t="s">
        <v>21</v>
      </c>
      <c r="J304" t="s">
        <v>21</v>
      </c>
      <c r="K304" t="s">
        <v>21</v>
      </c>
      <c r="L304" t="s">
        <v>21</v>
      </c>
      <c r="M304" t="s">
        <v>22</v>
      </c>
      <c r="N304" t="s">
        <v>21</v>
      </c>
      <c r="O304">
        <v>33.1</v>
      </c>
      <c r="P304">
        <v>2</v>
      </c>
      <c r="Q304" t="s">
        <v>21</v>
      </c>
      <c r="R304" t="s">
        <v>21</v>
      </c>
      <c r="S304">
        <v>7.6</v>
      </c>
      <c r="T304" t="s">
        <v>924</v>
      </c>
      <c r="U304" t="s">
        <v>21</v>
      </c>
      <c r="V304" t="s">
        <v>21</v>
      </c>
      <c r="W304" t="s">
        <v>21</v>
      </c>
      <c r="X304" t="s">
        <v>21</v>
      </c>
      <c r="Y304" t="s">
        <v>21</v>
      </c>
      <c r="Z304" t="s">
        <v>21</v>
      </c>
      <c r="AA304" t="s">
        <v>21</v>
      </c>
      <c r="AB304" t="s">
        <v>21</v>
      </c>
      <c r="AC304" t="s">
        <v>21</v>
      </c>
      <c r="AD304" t="s">
        <v>21</v>
      </c>
      <c r="AE304" t="s">
        <v>21</v>
      </c>
      <c r="AF304" t="s">
        <v>21</v>
      </c>
      <c r="AG304" t="s">
        <v>21</v>
      </c>
      <c r="AH304">
        <v>5.8</v>
      </c>
      <c r="AI304" t="s">
        <v>21</v>
      </c>
      <c r="AJ304" t="s">
        <v>21</v>
      </c>
      <c r="AK304" t="s">
        <v>21</v>
      </c>
      <c r="AL304" t="s">
        <v>21</v>
      </c>
      <c r="AM304" t="s">
        <v>21</v>
      </c>
      <c r="AN304" t="s">
        <v>22</v>
      </c>
      <c r="AO304">
        <v>100</v>
      </c>
      <c r="AP304" t="s">
        <v>21</v>
      </c>
      <c r="AQ304" t="s">
        <v>21</v>
      </c>
      <c r="AR304" t="s">
        <v>21</v>
      </c>
      <c r="AV304">
        <f t="shared" si="40"/>
        <v>49.15</v>
      </c>
      <c r="AW304">
        <f t="shared" si="41"/>
        <v>40.26</v>
      </c>
      <c r="AX304" s="11">
        <f t="shared" si="42"/>
        <v>0.81912512716174968</v>
      </c>
      <c r="BA304">
        <f t="shared" si="43"/>
        <v>5.8</v>
      </c>
      <c r="BB304">
        <f t="shared" si="44"/>
        <v>5.8</v>
      </c>
      <c r="BC304">
        <f t="shared" si="45"/>
        <v>0</v>
      </c>
      <c r="BD304">
        <f t="shared" si="46"/>
        <v>0</v>
      </c>
      <c r="BE304">
        <f t="shared" si="47"/>
        <v>0</v>
      </c>
      <c r="BF304">
        <f t="shared" si="48"/>
        <v>0</v>
      </c>
      <c r="BJ304" t="str">
        <f t="shared" si="49"/>
        <v/>
      </c>
      <c r="BK304">
        <f>VLOOKUP(B304,Kraftvärmeprod!$B$1:$BH$549,MATCH($BA$1,Kraftvärmeprod!$B$1:$CC$1,0),FALSE)</f>
        <v>0</v>
      </c>
    </row>
    <row r="305" spans="1:63" ht="15" customHeight="1">
      <c r="A305" s="2" t="s">
        <v>393</v>
      </c>
      <c r="B305" s="2" t="s">
        <v>442</v>
      </c>
      <c r="C305">
        <v>2020</v>
      </c>
      <c r="D305">
        <v>5.14</v>
      </c>
      <c r="E305">
        <v>6.03</v>
      </c>
      <c r="F305" t="s">
        <v>21</v>
      </c>
      <c r="G305">
        <v>0.05</v>
      </c>
      <c r="H305" t="s">
        <v>21</v>
      </c>
      <c r="I305" t="s">
        <v>21</v>
      </c>
      <c r="J305" t="s">
        <v>21</v>
      </c>
      <c r="K305" t="s">
        <v>21</v>
      </c>
      <c r="L305" t="s">
        <v>21</v>
      </c>
      <c r="M305" t="s">
        <v>22</v>
      </c>
      <c r="N305" t="s">
        <v>21</v>
      </c>
      <c r="O305" t="s">
        <v>21</v>
      </c>
      <c r="P305" t="s">
        <v>21</v>
      </c>
      <c r="Q305" t="s">
        <v>21</v>
      </c>
      <c r="R305" t="s">
        <v>21</v>
      </c>
      <c r="S305">
        <v>3.33</v>
      </c>
      <c r="T305" t="s">
        <v>924</v>
      </c>
      <c r="U305">
        <v>2.65</v>
      </c>
      <c r="V305" t="s">
        <v>21</v>
      </c>
      <c r="W305" t="s">
        <v>21</v>
      </c>
      <c r="X305" t="s">
        <v>21</v>
      </c>
      <c r="Y305" t="s">
        <v>21</v>
      </c>
      <c r="Z305" t="s">
        <v>21</v>
      </c>
      <c r="AA305" t="s">
        <v>21</v>
      </c>
      <c r="AB305" t="s">
        <v>21</v>
      </c>
      <c r="AC305" t="s">
        <v>21</v>
      </c>
      <c r="AD305" t="s">
        <v>21</v>
      </c>
      <c r="AE305" t="s">
        <v>21</v>
      </c>
      <c r="AF305" t="s">
        <v>21</v>
      </c>
      <c r="AG305" t="s">
        <v>21</v>
      </c>
      <c r="AH305" t="s">
        <v>21</v>
      </c>
      <c r="AI305" t="s">
        <v>21</v>
      </c>
      <c r="AJ305" t="s">
        <v>21</v>
      </c>
      <c r="AK305" t="s">
        <v>21</v>
      </c>
      <c r="AL305" t="s">
        <v>21</v>
      </c>
      <c r="AM305" t="s">
        <v>21</v>
      </c>
      <c r="AN305" t="s">
        <v>22</v>
      </c>
      <c r="AO305" t="s">
        <v>21</v>
      </c>
      <c r="AP305" t="s">
        <v>21</v>
      </c>
      <c r="AQ305" t="s">
        <v>21</v>
      </c>
      <c r="AR305" t="s">
        <v>21</v>
      </c>
      <c r="AV305">
        <f t="shared" si="40"/>
        <v>6.0299999999999994</v>
      </c>
      <c r="AW305">
        <f t="shared" si="41"/>
        <v>5.14</v>
      </c>
      <c r="AX305" s="11">
        <f t="shared" si="42"/>
        <v>0.85240464344941957</v>
      </c>
      <c r="BA305">
        <f t="shared" si="43"/>
        <v>0</v>
      </c>
      <c r="BB305">
        <f t="shared" si="44"/>
        <v>0</v>
      </c>
      <c r="BC305">
        <f t="shared" si="45"/>
        <v>0</v>
      </c>
      <c r="BD305">
        <f t="shared" si="46"/>
        <v>0</v>
      </c>
      <c r="BE305">
        <f t="shared" si="47"/>
        <v>0</v>
      </c>
      <c r="BF305">
        <f t="shared" si="48"/>
        <v>0</v>
      </c>
      <c r="BJ305" t="str">
        <f t="shared" si="49"/>
        <v/>
      </c>
      <c r="BK305">
        <f>VLOOKUP(B305,Kraftvärmeprod!$B$1:$BH$549,MATCH($BA$1,Kraftvärmeprod!$B$1:$CC$1,0),FALSE)</f>
        <v>0</v>
      </c>
    </row>
    <row r="306" spans="1:63" ht="15" customHeight="1">
      <c r="A306" s="2" t="s">
        <v>393</v>
      </c>
      <c r="B306" s="2" t="s">
        <v>443</v>
      </c>
      <c r="C306">
        <v>2020</v>
      </c>
      <c r="D306">
        <v>21.082999999999998</v>
      </c>
      <c r="E306">
        <v>26.117999999999999</v>
      </c>
      <c r="F306" t="s">
        <v>21</v>
      </c>
      <c r="G306">
        <v>0.91600000000000004</v>
      </c>
      <c r="H306" t="s">
        <v>21</v>
      </c>
      <c r="I306" t="s">
        <v>21</v>
      </c>
      <c r="J306" t="s">
        <v>21</v>
      </c>
      <c r="K306" t="s">
        <v>21</v>
      </c>
      <c r="L306" t="s">
        <v>21</v>
      </c>
      <c r="M306" t="s">
        <v>22</v>
      </c>
      <c r="N306" t="s">
        <v>21</v>
      </c>
      <c r="O306">
        <v>14.628</v>
      </c>
      <c r="P306">
        <v>10.574</v>
      </c>
      <c r="Q306" t="s">
        <v>21</v>
      </c>
      <c r="R306" t="s">
        <v>21</v>
      </c>
      <c r="S306" t="s">
        <v>21</v>
      </c>
      <c r="T306" t="s">
        <v>924</v>
      </c>
      <c r="U306" t="s">
        <v>21</v>
      </c>
      <c r="V306" t="s">
        <v>21</v>
      </c>
      <c r="W306" t="s">
        <v>21</v>
      </c>
      <c r="X306" t="s">
        <v>21</v>
      </c>
      <c r="Y306" t="s">
        <v>21</v>
      </c>
      <c r="Z306" t="s">
        <v>21</v>
      </c>
      <c r="AA306" t="s">
        <v>21</v>
      </c>
      <c r="AB306" t="s">
        <v>21</v>
      </c>
      <c r="AC306" t="s">
        <v>21</v>
      </c>
      <c r="AD306" t="s">
        <v>21</v>
      </c>
      <c r="AE306" t="s">
        <v>21</v>
      </c>
      <c r="AF306" t="s">
        <v>21</v>
      </c>
      <c r="AG306" t="s">
        <v>21</v>
      </c>
      <c r="AH306" t="s">
        <v>21</v>
      </c>
      <c r="AI306" t="s">
        <v>21</v>
      </c>
      <c r="AJ306" t="s">
        <v>21</v>
      </c>
      <c r="AK306" t="s">
        <v>21</v>
      </c>
      <c r="AL306" t="s">
        <v>21</v>
      </c>
      <c r="AM306" t="s">
        <v>21</v>
      </c>
      <c r="AN306" t="s">
        <v>22</v>
      </c>
      <c r="AO306" t="s">
        <v>21</v>
      </c>
      <c r="AP306" t="s">
        <v>21</v>
      </c>
      <c r="AQ306" t="s">
        <v>21</v>
      </c>
      <c r="AR306" t="s">
        <v>21</v>
      </c>
      <c r="AV306">
        <f t="shared" si="40"/>
        <v>26.118000000000002</v>
      </c>
      <c r="AW306">
        <f t="shared" si="41"/>
        <v>21.082999999999998</v>
      </c>
      <c r="AX306" s="11">
        <f t="shared" si="42"/>
        <v>0.80722107358909556</v>
      </c>
      <c r="BA306">
        <f t="shared" si="43"/>
        <v>0</v>
      </c>
      <c r="BB306">
        <f t="shared" si="44"/>
        <v>0</v>
      </c>
      <c r="BC306">
        <f t="shared" si="45"/>
        <v>0</v>
      </c>
      <c r="BD306">
        <f t="shared" si="46"/>
        <v>0</v>
      </c>
      <c r="BE306">
        <f t="shared" si="47"/>
        <v>0</v>
      </c>
      <c r="BF306">
        <f t="shared" si="48"/>
        <v>0</v>
      </c>
      <c r="BJ306" t="str">
        <f t="shared" si="49"/>
        <v/>
      </c>
      <c r="BK306">
        <f>VLOOKUP(B306,Kraftvärmeprod!$B$1:$BH$549,MATCH($BA$1,Kraftvärmeprod!$B$1:$CC$1,0),FALSE)</f>
        <v>0</v>
      </c>
    </row>
    <row r="307" spans="1:63" ht="15" customHeight="1">
      <c r="A307" s="2" t="s">
        <v>393</v>
      </c>
      <c r="B307" s="2" t="s">
        <v>444</v>
      </c>
      <c r="C307">
        <v>2020</v>
      </c>
      <c r="D307">
        <v>13.475</v>
      </c>
      <c r="E307">
        <v>12.76</v>
      </c>
      <c r="F307" t="s">
        <v>21</v>
      </c>
      <c r="G307">
        <v>0.16</v>
      </c>
      <c r="H307" t="s">
        <v>21</v>
      </c>
      <c r="I307" t="s">
        <v>21</v>
      </c>
      <c r="J307" t="s">
        <v>21</v>
      </c>
      <c r="K307" t="s">
        <v>21</v>
      </c>
      <c r="L307" t="s">
        <v>21</v>
      </c>
      <c r="M307" t="s">
        <v>22</v>
      </c>
      <c r="N307" t="s">
        <v>21</v>
      </c>
      <c r="O307" t="s">
        <v>21</v>
      </c>
      <c r="P307">
        <v>0.7</v>
      </c>
      <c r="Q307" t="s">
        <v>21</v>
      </c>
      <c r="R307" t="s">
        <v>21</v>
      </c>
      <c r="S307" t="s">
        <v>21</v>
      </c>
      <c r="T307" t="s">
        <v>21</v>
      </c>
      <c r="U307">
        <v>0.6</v>
      </c>
      <c r="V307">
        <v>11.3</v>
      </c>
      <c r="W307" t="s">
        <v>21</v>
      </c>
      <c r="X307" t="s">
        <v>21</v>
      </c>
      <c r="Y307" t="s">
        <v>21</v>
      </c>
      <c r="Z307" t="s">
        <v>21</v>
      </c>
      <c r="AA307" t="s">
        <v>21</v>
      </c>
      <c r="AB307" t="s">
        <v>21</v>
      </c>
      <c r="AC307" t="s">
        <v>21</v>
      </c>
      <c r="AD307" t="s">
        <v>21</v>
      </c>
      <c r="AE307" t="s">
        <v>21</v>
      </c>
      <c r="AF307" t="s">
        <v>21</v>
      </c>
      <c r="AG307" t="s">
        <v>21</v>
      </c>
      <c r="AH307" t="s">
        <v>21</v>
      </c>
      <c r="AI307" t="s">
        <v>21</v>
      </c>
      <c r="AJ307" t="s">
        <v>21</v>
      </c>
      <c r="AK307" t="s">
        <v>21</v>
      </c>
      <c r="AL307" t="s">
        <v>21</v>
      </c>
      <c r="AM307" t="s">
        <v>21</v>
      </c>
      <c r="AN307" t="s">
        <v>22</v>
      </c>
      <c r="AO307" t="s">
        <v>21</v>
      </c>
      <c r="AP307" t="s">
        <v>21</v>
      </c>
      <c r="AQ307" t="s">
        <v>21</v>
      </c>
      <c r="AR307" t="s">
        <v>21</v>
      </c>
      <c r="AV307">
        <f t="shared" si="40"/>
        <v>12.760000000000002</v>
      </c>
      <c r="AW307">
        <f t="shared" si="41"/>
        <v>13.475</v>
      </c>
      <c r="AX307" s="11">
        <f t="shared" si="42"/>
        <v>1.0560344827586206</v>
      </c>
      <c r="BA307">
        <f t="shared" si="43"/>
        <v>0</v>
      </c>
      <c r="BB307">
        <f t="shared" si="44"/>
        <v>0</v>
      </c>
      <c r="BC307">
        <f t="shared" si="45"/>
        <v>0</v>
      </c>
      <c r="BD307">
        <f t="shared" si="46"/>
        <v>0</v>
      </c>
      <c r="BE307">
        <f t="shared" si="47"/>
        <v>0</v>
      </c>
      <c r="BF307">
        <f t="shared" si="48"/>
        <v>0</v>
      </c>
      <c r="BJ307" t="str">
        <f t="shared" si="49"/>
        <v/>
      </c>
      <c r="BK307">
        <f>VLOOKUP(B307,Kraftvärmeprod!$B$1:$BH$549,MATCH($BA$1,Kraftvärmeprod!$B$1:$CC$1,0),FALSE)</f>
        <v>0</v>
      </c>
    </row>
    <row r="308" spans="1:63" ht="15" customHeight="1">
      <c r="A308" s="2" t="s">
        <v>393</v>
      </c>
      <c r="B308" s="2" t="s">
        <v>445</v>
      </c>
      <c r="C308">
        <v>2020</v>
      </c>
      <c r="D308">
        <v>9.76</v>
      </c>
      <c r="E308">
        <v>11.638999999999999</v>
      </c>
      <c r="F308" t="s">
        <v>21</v>
      </c>
      <c r="G308">
        <v>7.0999999999999994E-2</v>
      </c>
      <c r="H308" t="s">
        <v>21</v>
      </c>
      <c r="I308" t="s">
        <v>21</v>
      </c>
      <c r="J308" t="s">
        <v>21</v>
      </c>
      <c r="K308" t="s">
        <v>21</v>
      </c>
      <c r="L308" t="s">
        <v>21</v>
      </c>
      <c r="M308" t="s">
        <v>22</v>
      </c>
      <c r="N308" t="s">
        <v>21</v>
      </c>
      <c r="O308" t="s">
        <v>21</v>
      </c>
      <c r="P308">
        <v>10.573</v>
      </c>
      <c r="Q308" t="s">
        <v>21</v>
      </c>
      <c r="R308" t="s">
        <v>21</v>
      </c>
      <c r="S308" t="s">
        <v>21</v>
      </c>
      <c r="T308" t="s">
        <v>924</v>
      </c>
      <c r="U308">
        <v>0.995</v>
      </c>
      <c r="V308" t="s">
        <v>21</v>
      </c>
      <c r="W308" t="s">
        <v>21</v>
      </c>
      <c r="X308" t="s">
        <v>21</v>
      </c>
      <c r="Y308" t="s">
        <v>21</v>
      </c>
      <c r="Z308" t="s">
        <v>21</v>
      </c>
      <c r="AA308" t="s">
        <v>21</v>
      </c>
      <c r="AB308" t="s">
        <v>21</v>
      </c>
      <c r="AC308" t="s">
        <v>21</v>
      </c>
      <c r="AD308" t="s">
        <v>21</v>
      </c>
      <c r="AE308" t="s">
        <v>21</v>
      </c>
      <c r="AF308" t="s">
        <v>21</v>
      </c>
      <c r="AG308" t="s">
        <v>21</v>
      </c>
      <c r="AH308" t="s">
        <v>21</v>
      </c>
      <c r="AI308" t="s">
        <v>21</v>
      </c>
      <c r="AJ308" t="s">
        <v>21</v>
      </c>
      <c r="AK308" t="s">
        <v>21</v>
      </c>
      <c r="AL308" t="s">
        <v>21</v>
      </c>
      <c r="AM308" t="s">
        <v>21</v>
      </c>
      <c r="AN308" t="s">
        <v>22</v>
      </c>
      <c r="AO308" t="s">
        <v>21</v>
      </c>
      <c r="AP308" t="s">
        <v>21</v>
      </c>
      <c r="AQ308" t="s">
        <v>21</v>
      </c>
      <c r="AR308" t="s">
        <v>21</v>
      </c>
      <c r="AV308">
        <f t="shared" si="40"/>
        <v>11.638999999999999</v>
      </c>
      <c r="AW308">
        <f t="shared" si="41"/>
        <v>9.76</v>
      </c>
      <c r="AX308" s="11">
        <f t="shared" si="42"/>
        <v>0.83856001374688549</v>
      </c>
      <c r="BA308">
        <f t="shared" si="43"/>
        <v>0</v>
      </c>
      <c r="BB308">
        <f t="shared" si="44"/>
        <v>0</v>
      </c>
      <c r="BC308">
        <f t="shared" si="45"/>
        <v>0</v>
      </c>
      <c r="BD308">
        <f t="shared" si="46"/>
        <v>0</v>
      </c>
      <c r="BE308">
        <f t="shared" si="47"/>
        <v>0</v>
      </c>
      <c r="BF308">
        <f t="shared" si="48"/>
        <v>0</v>
      </c>
      <c r="BJ308" t="str">
        <f t="shared" si="49"/>
        <v/>
      </c>
      <c r="BK308">
        <f>VLOOKUP(B308,Kraftvärmeprod!$B$1:$BH$549,MATCH($BA$1,Kraftvärmeprod!$B$1:$CC$1,0),FALSE)</f>
        <v>0</v>
      </c>
    </row>
    <row r="309" spans="1:63" ht="15" customHeight="1">
      <c r="A309" s="2" t="s">
        <v>446</v>
      </c>
      <c r="B309" s="2" t="s">
        <v>1168</v>
      </c>
      <c r="C309">
        <v>2020</v>
      </c>
      <c r="D309" t="s">
        <v>22</v>
      </c>
      <c r="E309" t="s">
        <v>22</v>
      </c>
      <c r="F309" t="s">
        <v>22</v>
      </c>
      <c r="G309" t="s">
        <v>22</v>
      </c>
      <c r="H309" t="s">
        <v>22</v>
      </c>
      <c r="I309" t="s">
        <v>22</v>
      </c>
      <c r="J309" t="s">
        <v>22</v>
      </c>
      <c r="K309" t="s">
        <v>22</v>
      </c>
      <c r="L309" t="s">
        <v>22</v>
      </c>
      <c r="M309" t="s">
        <v>22</v>
      </c>
      <c r="N309" t="s">
        <v>22</v>
      </c>
      <c r="O309" t="s">
        <v>22</v>
      </c>
      <c r="P309" t="s">
        <v>22</v>
      </c>
      <c r="Q309" t="s">
        <v>22</v>
      </c>
      <c r="R309" t="s">
        <v>22</v>
      </c>
      <c r="S309" t="s">
        <v>22</v>
      </c>
      <c r="T309" t="s">
        <v>22</v>
      </c>
      <c r="U309" t="s">
        <v>22</v>
      </c>
      <c r="V309" t="s">
        <v>22</v>
      </c>
      <c r="W309" t="s">
        <v>22</v>
      </c>
      <c r="X309" t="s">
        <v>22</v>
      </c>
      <c r="Y309" t="s">
        <v>22</v>
      </c>
      <c r="Z309" t="s">
        <v>22</v>
      </c>
      <c r="AA309" t="s">
        <v>22</v>
      </c>
      <c r="AB309" t="s">
        <v>22</v>
      </c>
      <c r="AC309" t="s">
        <v>22</v>
      </c>
      <c r="AD309" t="s">
        <v>22</v>
      </c>
      <c r="AE309" t="s">
        <v>22</v>
      </c>
      <c r="AF309" t="s">
        <v>22</v>
      </c>
      <c r="AG309" t="s">
        <v>22</v>
      </c>
      <c r="AH309" t="s">
        <v>22</v>
      </c>
      <c r="AI309" t="s">
        <v>22</v>
      </c>
      <c r="AJ309" t="s">
        <v>22</v>
      </c>
      <c r="AK309" t="s">
        <v>22</v>
      </c>
      <c r="AL309" t="s">
        <v>22</v>
      </c>
      <c r="AM309" t="s">
        <v>22</v>
      </c>
      <c r="AN309" t="s">
        <v>22</v>
      </c>
      <c r="AO309" t="s">
        <v>22</v>
      </c>
      <c r="AP309" t="s">
        <v>22</v>
      </c>
      <c r="AQ309" t="s">
        <v>22</v>
      </c>
      <c r="AR309" t="s">
        <v>22</v>
      </c>
      <c r="AV309">
        <f t="shared" si="40"/>
        <v>0</v>
      </c>
      <c r="AW309">
        <f t="shared" si="41"/>
        <v>0</v>
      </c>
      <c r="AX309" s="11" t="str">
        <f t="shared" si="42"/>
        <v/>
      </c>
      <c r="BA309">
        <f t="shared" si="43"/>
        <v>0</v>
      </c>
      <c r="BB309">
        <f t="shared" si="44"/>
        <v>0</v>
      </c>
      <c r="BC309">
        <f t="shared" si="45"/>
        <v>0</v>
      </c>
      <c r="BD309">
        <f t="shared" si="46"/>
        <v>0</v>
      </c>
      <c r="BE309">
        <f t="shared" si="47"/>
        <v>0</v>
      </c>
      <c r="BF309">
        <f t="shared" si="48"/>
        <v>0</v>
      </c>
      <c r="BJ309" t="str">
        <f t="shared" si="49"/>
        <v/>
      </c>
      <c r="BK309">
        <f>VLOOKUP(B309,Kraftvärmeprod!$B$1:$BH$549,MATCH($BA$1,Kraftvärmeprod!$B$1:$CC$1,0),FALSE)</f>
        <v>0</v>
      </c>
    </row>
    <row r="310" spans="1:63" ht="15" customHeight="1">
      <c r="A310" s="2" t="s">
        <v>447</v>
      </c>
      <c r="B310" s="2" t="s">
        <v>448</v>
      </c>
      <c r="C310">
        <v>2020</v>
      </c>
      <c r="D310">
        <v>129</v>
      </c>
      <c r="E310">
        <v>146.22</v>
      </c>
      <c r="F310">
        <v>0</v>
      </c>
      <c r="G310">
        <v>0</v>
      </c>
      <c r="H310">
        <v>0</v>
      </c>
      <c r="I310">
        <v>0</v>
      </c>
      <c r="J310">
        <v>0</v>
      </c>
      <c r="K310">
        <v>0</v>
      </c>
      <c r="L310">
        <v>0</v>
      </c>
      <c r="M310" t="s">
        <v>21</v>
      </c>
      <c r="N310">
        <v>34.85</v>
      </c>
      <c r="O310">
        <v>11.81</v>
      </c>
      <c r="P310">
        <v>5.91</v>
      </c>
      <c r="Q310">
        <v>65.569999999999993</v>
      </c>
      <c r="R310">
        <v>0</v>
      </c>
      <c r="S310">
        <v>0</v>
      </c>
      <c r="T310" t="s">
        <v>924</v>
      </c>
      <c r="U310">
        <v>0</v>
      </c>
      <c r="V310">
        <v>0</v>
      </c>
      <c r="W310">
        <v>0</v>
      </c>
      <c r="X310">
        <v>0</v>
      </c>
      <c r="Y310">
        <v>0</v>
      </c>
      <c r="Z310">
        <v>0.32</v>
      </c>
      <c r="AA310">
        <v>0</v>
      </c>
      <c r="AB310">
        <v>0</v>
      </c>
      <c r="AC310">
        <v>0</v>
      </c>
      <c r="AD310">
        <v>0</v>
      </c>
      <c r="AE310" t="s">
        <v>927</v>
      </c>
      <c r="AF310" t="s">
        <v>21</v>
      </c>
      <c r="AG310">
        <v>0</v>
      </c>
      <c r="AH310">
        <v>27.76</v>
      </c>
      <c r="AI310">
        <v>0</v>
      </c>
      <c r="AJ310" t="s">
        <v>929</v>
      </c>
      <c r="AK310">
        <v>0</v>
      </c>
      <c r="AL310">
        <v>0</v>
      </c>
      <c r="AM310">
        <v>0</v>
      </c>
      <c r="AN310" t="s">
        <v>22</v>
      </c>
      <c r="AO310">
        <v>100</v>
      </c>
      <c r="AP310">
        <v>0</v>
      </c>
      <c r="AQ310">
        <v>0</v>
      </c>
      <c r="AR310">
        <v>0</v>
      </c>
      <c r="AV310">
        <f t="shared" si="40"/>
        <v>146.22</v>
      </c>
      <c r="AW310">
        <f t="shared" si="41"/>
        <v>129</v>
      </c>
      <c r="AX310" s="11">
        <f t="shared" si="42"/>
        <v>0.88223225276979889</v>
      </c>
      <c r="BA310">
        <f t="shared" si="43"/>
        <v>27.76</v>
      </c>
      <c r="BB310">
        <f t="shared" si="44"/>
        <v>27.76</v>
      </c>
      <c r="BC310">
        <f t="shared" si="45"/>
        <v>0</v>
      </c>
      <c r="BD310">
        <f t="shared" si="46"/>
        <v>0</v>
      </c>
      <c r="BE310">
        <f t="shared" si="47"/>
        <v>0</v>
      </c>
      <c r="BF310">
        <f t="shared" si="48"/>
        <v>0</v>
      </c>
      <c r="BJ310" t="str">
        <f t="shared" si="49"/>
        <v/>
      </c>
      <c r="BK310">
        <f>VLOOKUP(B310,Kraftvärmeprod!$B$1:$BH$549,MATCH($BA$1,Kraftvärmeprod!$B$1:$CC$1,0),FALSE)</f>
        <v>0</v>
      </c>
    </row>
    <row r="311" spans="1:63" ht="15" customHeight="1">
      <c r="A311" s="2" t="s">
        <v>447</v>
      </c>
      <c r="B311" s="2" t="s">
        <v>449</v>
      </c>
      <c r="C311">
        <v>2020</v>
      </c>
      <c r="D311">
        <v>22.96</v>
      </c>
      <c r="E311">
        <v>27.23</v>
      </c>
      <c r="F311">
        <v>0</v>
      </c>
      <c r="G311">
        <v>0</v>
      </c>
      <c r="H311">
        <v>0</v>
      </c>
      <c r="I311">
        <v>0</v>
      </c>
      <c r="J311">
        <v>0</v>
      </c>
      <c r="K311">
        <v>0</v>
      </c>
      <c r="L311">
        <v>0</v>
      </c>
      <c r="M311" t="s">
        <v>21</v>
      </c>
      <c r="N311">
        <v>11.59</v>
      </c>
      <c r="O311">
        <v>9.4</v>
      </c>
      <c r="P311">
        <v>0.87</v>
      </c>
      <c r="Q311">
        <v>0</v>
      </c>
      <c r="R311">
        <v>0</v>
      </c>
      <c r="S311">
        <v>0</v>
      </c>
      <c r="T311" t="s">
        <v>924</v>
      </c>
      <c r="U311">
        <v>0</v>
      </c>
      <c r="V311">
        <v>0</v>
      </c>
      <c r="W311">
        <v>0</v>
      </c>
      <c r="X311">
        <v>0</v>
      </c>
      <c r="Y311">
        <v>0</v>
      </c>
      <c r="Z311">
        <v>0.93</v>
      </c>
      <c r="AA311">
        <v>0</v>
      </c>
      <c r="AB311">
        <v>0</v>
      </c>
      <c r="AC311">
        <v>0</v>
      </c>
      <c r="AD311">
        <v>0</v>
      </c>
      <c r="AE311" t="s">
        <v>927</v>
      </c>
      <c r="AF311" t="s">
        <v>21</v>
      </c>
      <c r="AG311">
        <v>0</v>
      </c>
      <c r="AH311">
        <v>4.4400000000000004</v>
      </c>
      <c r="AI311">
        <v>0</v>
      </c>
      <c r="AJ311" t="s">
        <v>21</v>
      </c>
      <c r="AK311">
        <v>0</v>
      </c>
      <c r="AL311">
        <v>0</v>
      </c>
      <c r="AM311">
        <v>0</v>
      </c>
      <c r="AN311" t="s">
        <v>22</v>
      </c>
      <c r="AO311">
        <v>100</v>
      </c>
      <c r="AP311">
        <v>0</v>
      </c>
      <c r="AQ311">
        <v>0</v>
      </c>
      <c r="AR311">
        <v>0</v>
      </c>
      <c r="AV311">
        <f t="shared" si="40"/>
        <v>27.230000000000004</v>
      </c>
      <c r="AW311">
        <f t="shared" si="41"/>
        <v>22.96</v>
      </c>
      <c r="AX311" s="11">
        <f t="shared" si="42"/>
        <v>0.84318766066838036</v>
      </c>
      <c r="BA311">
        <f t="shared" si="43"/>
        <v>4.4400000000000004</v>
      </c>
      <c r="BB311">
        <f t="shared" si="44"/>
        <v>4.4400000000000004</v>
      </c>
      <c r="BC311">
        <f t="shared" si="45"/>
        <v>0</v>
      </c>
      <c r="BD311">
        <f t="shared" si="46"/>
        <v>0</v>
      </c>
      <c r="BE311">
        <f t="shared" si="47"/>
        <v>0</v>
      </c>
      <c r="BF311">
        <f t="shared" si="48"/>
        <v>0</v>
      </c>
      <c r="BJ311" t="str">
        <f t="shared" si="49"/>
        <v/>
      </c>
      <c r="BK311">
        <f>VLOOKUP(B311,Kraftvärmeprod!$B$1:$BH$549,MATCH($BA$1,Kraftvärmeprod!$B$1:$CC$1,0),FALSE)</f>
        <v>0</v>
      </c>
    </row>
    <row r="312" spans="1:63" ht="15" customHeight="1">
      <c r="A312" s="2" t="s">
        <v>447</v>
      </c>
      <c r="B312" s="2" t="s">
        <v>450</v>
      </c>
      <c r="C312">
        <v>2020</v>
      </c>
      <c r="D312">
        <v>10.74</v>
      </c>
      <c r="E312">
        <v>12.27</v>
      </c>
      <c r="F312">
        <v>0</v>
      </c>
      <c r="G312">
        <v>0</v>
      </c>
      <c r="H312">
        <v>0</v>
      </c>
      <c r="I312">
        <v>0</v>
      </c>
      <c r="J312">
        <v>0</v>
      </c>
      <c r="K312">
        <v>0</v>
      </c>
      <c r="L312">
        <v>0</v>
      </c>
      <c r="M312" t="s">
        <v>21</v>
      </c>
      <c r="N312">
        <v>0.1</v>
      </c>
      <c r="O312">
        <v>0</v>
      </c>
      <c r="P312">
        <v>10.38</v>
      </c>
      <c r="Q312">
        <v>0</v>
      </c>
      <c r="R312">
        <v>0</v>
      </c>
      <c r="S312">
        <v>0</v>
      </c>
      <c r="T312" t="s">
        <v>924</v>
      </c>
      <c r="U312">
        <v>0</v>
      </c>
      <c r="V312">
        <v>0</v>
      </c>
      <c r="W312">
        <v>0</v>
      </c>
      <c r="X312">
        <v>0</v>
      </c>
      <c r="Y312">
        <v>0</v>
      </c>
      <c r="Z312">
        <v>0.63</v>
      </c>
      <c r="AA312">
        <v>0</v>
      </c>
      <c r="AB312">
        <v>0</v>
      </c>
      <c r="AC312">
        <v>0</v>
      </c>
      <c r="AD312">
        <v>0</v>
      </c>
      <c r="AE312" t="s">
        <v>927</v>
      </c>
      <c r="AF312" t="s">
        <v>21</v>
      </c>
      <c r="AG312">
        <v>0</v>
      </c>
      <c r="AH312">
        <v>1.1599999999999999</v>
      </c>
      <c r="AI312">
        <v>0</v>
      </c>
      <c r="AJ312" t="s">
        <v>21</v>
      </c>
      <c r="AK312">
        <v>0</v>
      </c>
      <c r="AL312">
        <v>0</v>
      </c>
      <c r="AM312">
        <v>0</v>
      </c>
      <c r="AN312" t="s">
        <v>22</v>
      </c>
      <c r="AO312">
        <v>100</v>
      </c>
      <c r="AP312">
        <v>0</v>
      </c>
      <c r="AQ312">
        <v>0</v>
      </c>
      <c r="AR312">
        <v>0</v>
      </c>
      <c r="AV312">
        <f t="shared" si="40"/>
        <v>12.270000000000001</v>
      </c>
      <c r="AW312">
        <f t="shared" si="41"/>
        <v>10.74</v>
      </c>
      <c r="AX312" s="11">
        <f t="shared" si="42"/>
        <v>0.87530562347188257</v>
      </c>
      <c r="BA312">
        <f t="shared" si="43"/>
        <v>1.1599999999999999</v>
      </c>
      <c r="BB312">
        <f t="shared" si="44"/>
        <v>1.1599999999999999</v>
      </c>
      <c r="BC312">
        <f t="shared" si="45"/>
        <v>0</v>
      </c>
      <c r="BD312">
        <f t="shared" si="46"/>
        <v>0</v>
      </c>
      <c r="BE312">
        <f t="shared" si="47"/>
        <v>0</v>
      </c>
      <c r="BF312">
        <f t="shared" si="48"/>
        <v>0</v>
      </c>
      <c r="BJ312" t="str">
        <f t="shared" si="49"/>
        <v/>
      </c>
      <c r="BK312">
        <f>VLOOKUP(B312,Kraftvärmeprod!$B$1:$BH$549,MATCH($BA$1,Kraftvärmeprod!$B$1:$CC$1,0),FALSE)</f>
        <v>0</v>
      </c>
    </row>
    <row r="313" spans="1:63" ht="15" customHeight="1">
      <c r="A313" s="2" t="s">
        <v>447</v>
      </c>
      <c r="B313" s="2" t="s">
        <v>451</v>
      </c>
      <c r="C313">
        <v>2020</v>
      </c>
      <c r="D313">
        <v>43.36</v>
      </c>
      <c r="E313">
        <v>47.237000000000002</v>
      </c>
      <c r="F313">
        <v>0</v>
      </c>
      <c r="G313">
        <v>1.7000000000000001E-2</v>
      </c>
      <c r="H313">
        <v>0</v>
      </c>
      <c r="I313">
        <v>0</v>
      </c>
      <c r="J313">
        <v>0</v>
      </c>
      <c r="K313">
        <v>0</v>
      </c>
      <c r="L313">
        <v>0</v>
      </c>
      <c r="M313" t="s">
        <v>21</v>
      </c>
      <c r="N313">
        <v>8.01</v>
      </c>
      <c r="O313">
        <v>8.01</v>
      </c>
      <c r="P313">
        <v>24.04</v>
      </c>
      <c r="Q313">
        <v>0</v>
      </c>
      <c r="R313">
        <v>0</v>
      </c>
      <c r="S313">
        <v>0</v>
      </c>
      <c r="T313" t="s">
        <v>924</v>
      </c>
      <c r="U313">
        <v>0</v>
      </c>
      <c r="V313">
        <v>0</v>
      </c>
      <c r="W313">
        <v>0</v>
      </c>
      <c r="X313">
        <v>0</v>
      </c>
      <c r="Y313">
        <v>0</v>
      </c>
      <c r="Z313">
        <v>0.84</v>
      </c>
      <c r="AA313">
        <v>0</v>
      </c>
      <c r="AB313">
        <v>0</v>
      </c>
      <c r="AC313">
        <v>0</v>
      </c>
      <c r="AD313">
        <v>0</v>
      </c>
      <c r="AE313" t="s">
        <v>927</v>
      </c>
      <c r="AF313" t="s">
        <v>21</v>
      </c>
      <c r="AG313">
        <v>0</v>
      </c>
      <c r="AH313">
        <v>6.32</v>
      </c>
      <c r="AI313">
        <v>0</v>
      </c>
      <c r="AJ313" t="s">
        <v>21</v>
      </c>
      <c r="AK313">
        <v>0</v>
      </c>
      <c r="AL313">
        <v>0</v>
      </c>
      <c r="AM313">
        <v>0</v>
      </c>
      <c r="AN313" t="s">
        <v>22</v>
      </c>
      <c r="AO313">
        <v>100</v>
      </c>
      <c r="AP313">
        <v>0</v>
      </c>
      <c r="AQ313">
        <v>0</v>
      </c>
      <c r="AR313">
        <v>0</v>
      </c>
      <c r="AV313">
        <f t="shared" si="40"/>
        <v>47.237000000000002</v>
      </c>
      <c r="AW313">
        <f t="shared" si="41"/>
        <v>43.36</v>
      </c>
      <c r="AX313" s="11">
        <f t="shared" si="42"/>
        <v>0.91792450833033423</v>
      </c>
      <c r="BA313">
        <f t="shared" si="43"/>
        <v>6.32</v>
      </c>
      <c r="BB313">
        <f t="shared" si="44"/>
        <v>6.32</v>
      </c>
      <c r="BC313">
        <f t="shared" si="45"/>
        <v>0</v>
      </c>
      <c r="BD313">
        <f t="shared" si="46"/>
        <v>0</v>
      </c>
      <c r="BE313">
        <f t="shared" si="47"/>
        <v>0</v>
      </c>
      <c r="BF313">
        <f t="shared" si="48"/>
        <v>0</v>
      </c>
      <c r="BJ313" t="str">
        <f t="shared" si="49"/>
        <v/>
      </c>
      <c r="BK313">
        <f>VLOOKUP(B313,Kraftvärmeprod!$B$1:$BH$549,MATCH($BA$1,Kraftvärmeprod!$B$1:$CC$1,0),FALSE)</f>
        <v>0</v>
      </c>
    </row>
    <row r="314" spans="1:63" ht="15" customHeight="1">
      <c r="A314" s="2" t="s">
        <v>452</v>
      </c>
      <c r="B314" s="2" t="s">
        <v>453</v>
      </c>
      <c r="C314">
        <v>2020</v>
      </c>
      <c r="D314">
        <v>89.137</v>
      </c>
      <c r="E314">
        <v>0.96930000000000005</v>
      </c>
      <c r="F314" t="s">
        <v>21</v>
      </c>
      <c r="G314">
        <v>4.4000000000000003E-3</v>
      </c>
      <c r="H314" t="s">
        <v>21</v>
      </c>
      <c r="I314" t="s">
        <v>21</v>
      </c>
      <c r="J314">
        <v>0</v>
      </c>
      <c r="K314" t="s">
        <v>21</v>
      </c>
      <c r="L314" t="s">
        <v>21</v>
      </c>
      <c r="M314" t="s">
        <v>22</v>
      </c>
      <c r="N314" t="s">
        <v>21</v>
      </c>
      <c r="O314" t="s">
        <v>21</v>
      </c>
      <c r="P314" t="s">
        <v>21</v>
      </c>
      <c r="Q314" t="s">
        <v>21</v>
      </c>
      <c r="R314" t="s">
        <v>21</v>
      </c>
      <c r="S314" t="s">
        <v>21</v>
      </c>
      <c r="T314" t="s">
        <v>21</v>
      </c>
      <c r="U314" t="s">
        <v>21</v>
      </c>
      <c r="V314" t="s">
        <v>21</v>
      </c>
      <c r="W314" t="s">
        <v>21</v>
      </c>
      <c r="X314" t="s">
        <v>21</v>
      </c>
      <c r="Y314" t="s">
        <v>21</v>
      </c>
      <c r="Z314" t="s">
        <v>21</v>
      </c>
      <c r="AA314" t="s">
        <v>21</v>
      </c>
      <c r="AB314" t="s">
        <v>21</v>
      </c>
      <c r="AC314" t="s">
        <v>21</v>
      </c>
      <c r="AD314" t="s">
        <v>21</v>
      </c>
      <c r="AE314" t="s">
        <v>21</v>
      </c>
      <c r="AF314" t="s">
        <v>21</v>
      </c>
      <c r="AG314">
        <v>0.96489999999999998</v>
      </c>
      <c r="AH314" t="s">
        <v>21</v>
      </c>
      <c r="AI314" t="s">
        <v>21</v>
      </c>
      <c r="AJ314" t="s">
        <v>21</v>
      </c>
      <c r="AK314" t="s">
        <v>21</v>
      </c>
      <c r="AL314" t="s">
        <v>21</v>
      </c>
      <c r="AM314" t="s">
        <v>21</v>
      </c>
      <c r="AN314" t="s">
        <v>22</v>
      </c>
      <c r="AO314" t="s">
        <v>21</v>
      </c>
      <c r="AP314" t="s">
        <v>21</v>
      </c>
      <c r="AQ314" t="s">
        <v>21</v>
      </c>
      <c r="AR314" t="s">
        <v>21</v>
      </c>
      <c r="AV314">
        <f t="shared" si="40"/>
        <v>0.96929999999999994</v>
      </c>
      <c r="AW314">
        <f t="shared" si="41"/>
        <v>89.137</v>
      </c>
      <c r="AX314" s="11">
        <f t="shared" si="42"/>
        <v>91.960177447642636</v>
      </c>
      <c r="BA314">
        <f t="shared" si="43"/>
        <v>0</v>
      </c>
      <c r="BB314">
        <f t="shared" si="44"/>
        <v>0</v>
      </c>
      <c r="BC314">
        <f t="shared" si="45"/>
        <v>0</v>
      </c>
      <c r="BD314">
        <f t="shared" si="46"/>
        <v>0</v>
      </c>
      <c r="BE314">
        <f t="shared" si="47"/>
        <v>0</v>
      </c>
      <c r="BF314">
        <f t="shared" si="48"/>
        <v>0</v>
      </c>
      <c r="BJ314" t="str">
        <f t="shared" si="49"/>
        <v/>
      </c>
      <c r="BK314">
        <f>VLOOKUP(B314,Kraftvärmeprod!$B$1:$BH$549,MATCH($BA$1,Kraftvärmeprod!$B$1:$CC$1,0),FALSE)</f>
        <v>0</v>
      </c>
    </row>
    <row r="315" spans="1:63" ht="15" customHeight="1">
      <c r="A315" s="2" t="s">
        <v>452</v>
      </c>
      <c r="B315" s="2" t="s">
        <v>454</v>
      </c>
      <c r="C315">
        <v>2020</v>
      </c>
      <c r="D315">
        <v>0.79400000000000004</v>
      </c>
      <c r="E315">
        <v>0.79369999999999996</v>
      </c>
      <c r="F315" t="s">
        <v>21</v>
      </c>
      <c r="G315">
        <v>1.0699999999999999E-2</v>
      </c>
      <c r="H315" t="s">
        <v>21</v>
      </c>
      <c r="I315" t="s">
        <v>21</v>
      </c>
      <c r="J315" t="s">
        <v>21</v>
      </c>
      <c r="K315" t="s">
        <v>21</v>
      </c>
      <c r="L315" t="s">
        <v>21</v>
      </c>
      <c r="M315" t="s">
        <v>22</v>
      </c>
      <c r="N315" t="s">
        <v>21</v>
      </c>
      <c r="O315" t="s">
        <v>21</v>
      </c>
      <c r="P315" t="s">
        <v>21</v>
      </c>
      <c r="Q315" t="s">
        <v>21</v>
      </c>
      <c r="R315" t="s">
        <v>21</v>
      </c>
      <c r="S315" t="s">
        <v>21</v>
      </c>
      <c r="T315" t="s">
        <v>21</v>
      </c>
      <c r="U315">
        <v>0.78300000000000003</v>
      </c>
      <c r="V315" t="s">
        <v>21</v>
      </c>
      <c r="W315" t="s">
        <v>21</v>
      </c>
      <c r="X315" t="s">
        <v>21</v>
      </c>
      <c r="Y315" t="s">
        <v>21</v>
      </c>
      <c r="Z315" t="s">
        <v>21</v>
      </c>
      <c r="AA315" t="s">
        <v>21</v>
      </c>
      <c r="AB315" t="s">
        <v>21</v>
      </c>
      <c r="AC315" t="s">
        <v>21</v>
      </c>
      <c r="AD315" t="s">
        <v>21</v>
      </c>
      <c r="AE315" t="s">
        <v>21</v>
      </c>
      <c r="AF315" t="s">
        <v>21</v>
      </c>
      <c r="AG315" t="s">
        <v>21</v>
      </c>
      <c r="AH315" t="s">
        <v>21</v>
      </c>
      <c r="AI315" t="s">
        <v>21</v>
      </c>
      <c r="AJ315" t="s">
        <v>21</v>
      </c>
      <c r="AK315" t="s">
        <v>21</v>
      </c>
      <c r="AL315" t="s">
        <v>21</v>
      </c>
      <c r="AM315" t="s">
        <v>21</v>
      </c>
      <c r="AN315" t="s">
        <v>22</v>
      </c>
      <c r="AO315" t="s">
        <v>21</v>
      </c>
      <c r="AP315" t="s">
        <v>21</v>
      </c>
      <c r="AQ315" t="s">
        <v>21</v>
      </c>
      <c r="AR315" t="s">
        <v>21</v>
      </c>
      <c r="AV315">
        <f t="shared" si="40"/>
        <v>0.79370000000000007</v>
      </c>
      <c r="AW315">
        <f t="shared" si="41"/>
        <v>0.79400000000000004</v>
      </c>
      <c r="AX315" s="11">
        <f t="shared" si="42"/>
        <v>1.0003779765654528</v>
      </c>
      <c r="BA315">
        <f t="shared" si="43"/>
        <v>0</v>
      </c>
      <c r="BB315">
        <f t="shared" si="44"/>
        <v>0</v>
      </c>
      <c r="BC315">
        <f t="shared" si="45"/>
        <v>0</v>
      </c>
      <c r="BD315">
        <f t="shared" si="46"/>
        <v>0</v>
      </c>
      <c r="BE315">
        <f t="shared" si="47"/>
        <v>0</v>
      </c>
      <c r="BF315">
        <f t="shared" si="48"/>
        <v>0</v>
      </c>
      <c r="BJ315" t="str">
        <f t="shared" si="49"/>
        <v/>
      </c>
      <c r="BK315">
        <f>VLOOKUP(B315,Kraftvärmeprod!$B$1:$BH$549,MATCH($BA$1,Kraftvärmeprod!$B$1:$CC$1,0),FALSE)</f>
        <v>0</v>
      </c>
    </row>
    <row r="316" spans="1:63" ht="15" customHeight="1">
      <c r="A316" s="2" t="s">
        <v>455</v>
      </c>
      <c r="B316" s="2" t="s">
        <v>456</v>
      </c>
      <c r="C316">
        <v>2020</v>
      </c>
      <c r="D316" t="s">
        <v>22</v>
      </c>
      <c r="E316" t="s">
        <v>22</v>
      </c>
      <c r="F316" t="s">
        <v>22</v>
      </c>
      <c r="G316" t="s">
        <v>22</v>
      </c>
      <c r="H316" t="s">
        <v>22</v>
      </c>
      <c r="I316" t="s">
        <v>22</v>
      </c>
      <c r="J316" t="s">
        <v>22</v>
      </c>
      <c r="K316" t="s">
        <v>22</v>
      </c>
      <c r="L316" t="s">
        <v>22</v>
      </c>
      <c r="M316" t="s">
        <v>22</v>
      </c>
      <c r="N316" t="s">
        <v>22</v>
      </c>
      <c r="O316" t="s">
        <v>22</v>
      </c>
      <c r="P316" t="s">
        <v>22</v>
      </c>
      <c r="Q316" t="s">
        <v>22</v>
      </c>
      <c r="R316" t="s">
        <v>22</v>
      </c>
      <c r="S316" t="s">
        <v>22</v>
      </c>
      <c r="T316" t="s">
        <v>22</v>
      </c>
      <c r="U316" t="s">
        <v>22</v>
      </c>
      <c r="V316" t="s">
        <v>22</v>
      </c>
      <c r="W316" t="s">
        <v>22</v>
      </c>
      <c r="X316" t="s">
        <v>22</v>
      </c>
      <c r="Y316" t="s">
        <v>22</v>
      </c>
      <c r="Z316" t="s">
        <v>22</v>
      </c>
      <c r="AA316" t="s">
        <v>22</v>
      </c>
      <c r="AB316" t="s">
        <v>22</v>
      </c>
      <c r="AC316" t="s">
        <v>22</v>
      </c>
      <c r="AD316" t="s">
        <v>22</v>
      </c>
      <c r="AE316" t="s">
        <v>22</v>
      </c>
      <c r="AF316" t="s">
        <v>22</v>
      </c>
      <c r="AG316" t="s">
        <v>22</v>
      </c>
      <c r="AH316" t="s">
        <v>22</v>
      </c>
      <c r="AI316" t="s">
        <v>22</v>
      </c>
      <c r="AJ316" t="s">
        <v>22</v>
      </c>
      <c r="AK316" t="s">
        <v>22</v>
      </c>
      <c r="AL316" t="s">
        <v>22</v>
      </c>
      <c r="AM316" t="s">
        <v>22</v>
      </c>
      <c r="AN316" t="s">
        <v>22</v>
      </c>
      <c r="AO316" t="s">
        <v>22</v>
      </c>
      <c r="AP316" t="s">
        <v>22</v>
      </c>
      <c r="AQ316" t="s">
        <v>22</v>
      </c>
      <c r="AR316" t="s">
        <v>22</v>
      </c>
      <c r="AV316">
        <f t="shared" si="40"/>
        <v>0</v>
      </c>
      <c r="AW316">
        <f t="shared" si="41"/>
        <v>0</v>
      </c>
      <c r="AX316" s="11" t="str">
        <f t="shared" si="42"/>
        <v/>
      </c>
      <c r="BA316">
        <f t="shared" si="43"/>
        <v>0</v>
      </c>
      <c r="BB316">
        <f t="shared" si="44"/>
        <v>0</v>
      </c>
      <c r="BC316">
        <f t="shared" si="45"/>
        <v>0</v>
      </c>
      <c r="BD316">
        <f t="shared" si="46"/>
        <v>0</v>
      </c>
      <c r="BE316">
        <f t="shared" si="47"/>
        <v>0</v>
      </c>
      <c r="BF316">
        <f t="shared" si="48"/>
        <v>0</v>
      </c>
      <c r="BJ316" t="str">
        <f t="shared" si="49"/>
        <v/>
      </c>
      <c r="BK316">
        <f>VLOOKUP(B316,Kraftvärmeprod!$B$1:$BH$549,MATCH($BA$1,Kraftvärmeprod!$B$1:$CC$1,0),FALSE)</f>
        <v>0</v>
      </c>
    </row>
    <row r="317" spans="1:63" ht="15" customHeight="1">
      <c r="A317" s="2" t="s">
        <v>455</v>
      </c>
      <c r="B317" s="2" t="s">
        <v>457</v>
      </c>
      <c r="C317">
        <v>2020</v>
      </c>
      <c r="D317" t="s">
        <v>22</v>
      </c>
      <c r="E317" t="s">
        <v>22</v>
      </c>
      <c r="F317" t="s">
        <v>22</v>
      </c>
      <c r="G317" t="s">
        <v>22</v>
      </c>
      <c r="H317" t="s">
        <v>22</v>
      </c>
      <c r="I317" t="s">
        <v>22</v>
      </c>
      <c r="J317" t="s">
        <v>22</v>
      </c>
      <c r="K317" t="s">
        <v>22</v>
      </c>
      <c r="L317" t="s">
        <v>22</v>
      </c>
      <c r="M317" t="s">
        <v>22</v>
      </c>
      <c r="N317" t="s">
        <v>22</v>
      </c>
      <c r="O317" t="s">
        <v>22</v>
      </c>
      <c r="P317" t="s">
        <v>22</v>
      </c>
      <c r="Q317" t="s">
        <v>22</v>
      </c>
      <c r="R317" t="s">
        <v>22</v>
      </c>
      <c r="S317" t="s">
        <v>22</v>
      </c>
      <c r="T317" t="s">
        <v>22</v>
      </c>
      <c r="U317" t="s">
        <v>22</v>
      </c>
      <c r="V317" t="s">
        <v>22</v>
      </c>
      <c r="W317" t="s">
        <v>22</v>
      </c>
      <c r="X317" t="s">
        <v>22</v>
      </c>
      <c r="Y317" t="s">
        <v>22</v>
      </c>
      <c r="Z317" t="s">
        <v>22</v>
      </c>
      <c r="AA317" t="s">
        <v>22</v>
      </c>
      <c r="AB317" t="s">
        <v>22</v>
      </c>
      <c r="AC317" t="s">
        <v>22</v>
      </c>
      <c r="AD317" t="s">
        <v>22</v>
      </c>
      <c r="AE317" t="s">
        <v>22</v>
      </c>
      <c r="AF317" t="s">
        <v>22</v>
      </c>
      <c r="AG317" t="s">
        <v>22</v>
      </c>
      <c r="AH317" t="s">
        <v>22</v>
      </c>
      <c r="AI317" t="s">
        <v>22</v>
      </c>
      <c r="AJ317" t="s">
        <v>22</v>
      </c>
      <c r="AK317" t="s">
        <v>22</v>
      </c>
      <c r="AL317" t="s">
        <v>22</v>
      </c>
      <c r="AM317" t="s">
        <v>22</v>
      </c>
      <c r="AN317" t="s">
        <v>22</v>
      </c>
      <c r="AO317" t="s">
        <v>22</v>
      </c>
      <c r="AP317" t="s">
        <v>22</v>
      </c>
      <c r="AQ317" t="s">
        <v>22</v>
      </c>
      <c r="AR317" t="s">
        <v>22</v>
      </c>
      <c r="AV317">
        <f t="shared" si="40"/>
        <v>0</v>
      </c>
      <c r="AW317">
        <f t="shared" si="41"/>
        <v>0</v>
      </c>
      <c r="AX317" s="11" t="str">
        <f t="shared" si="42"/>
        <v/>
      </c>
      <c r="BA317">
        <f t="shared" si="43"/>
        <v>0</v>
      </c>
      <c r="BB317">
        <f t="shared" si="44"/>
        <v>0</v>
      </c>
      <c r="BC317">
        <f t="shared" si="45"/>
        <v>0</v>
      </c>
      <c r="BD317">
        <f t="shared" si="46"/>
        <v>0</v>
      </c>
      <c r="BE317">
        <f t="shared" si="47"/>
        <v>0</v>
      </c>
      <c r="BF317">
        <f t="shared" si="48"/>
        <v>0</v>
      </c>
      <c r="BJ317" t="str">
        <f t="shared" si="49"/>
        <v/>
      </c>
      <c r="BK317">
        <f>VLOOKUP(B317,Kraftvärmeprod!$B$1:$BH$549,MATCH($BA$1,Kraftvärmeprod!$B$1:$CC$1,0),FALSE)</f>
        <v>0</v>
      </c>
    </row>
    <row r="318" spans="1:63" ht="15" customHeight="1">
      <c r="A318" s="2" t="s">
        <v>455</v>
      </c>
      <c r="B318" s="2" t="s">
        <v>458</v>
      </c>
      <c r="C318">
        <v>2020</v>
      </c>
      <c r="D318" t="s">
        <v>22</v>
      </c>
      <c r="E318" t="s">
        <v>22</v>
      </c>
      <c r="F318" t="s">
        <v>22</v>
      </c>
      <c r="G318" t="s">
        <v>22</v>
      </c>
      <c r="H318" t="s">
        <v>22</v>
      </c>
      <c r="I318" t="s">
        <v>22</v>
      </c>
      <c r="J318" t="s">
        <v>22</v>
      </c>
      <c r="K318" t="s">
        <v>22</v>
      </c>
      <c r="L318" t="s">
        <v>22</v>
      </c>
      <c r="M318" t="s">
        <v>22</v>
      </c>
      <c r="N318" t="s">
        <v>22</v>
      </c>
      <c r="O318" t="s">
        <v>22</v>
      </c>
      <c r="P318" t="s">
        <v>22</v>
      </c>
      <c r="Q318" t="s">
        <v>22</v>
      </c>
      <c r="R318" t="s">
        <v>22</v>
      </c>
      <c r="S318" t="s">
        <v>22</v>
      </c>
      <c r="T318" t="s">
        <v>22</v>
      </c>
      <c r="U318" t="s">
        <v>22</v>
      </c>
      <c r="V318" t="s">
        <v>22</v>
      </c>
      <c r="W318" t="s">
        <v>22</v>
      </c>
      <c r="X318" t="s">
        <v>22</v>
      </c>
      <c r="Y318" t="s">
        <v>22</v>
      </c>
      <c r="Z318" t="s">
        <v>22</v>
      </c>
      <c r="AA318" t="s">
        <v>22</v>
      </c>
      <c r="AB318" t="s">
        <v>22</v>
      </c>
      <c r="AC318" t="s">
        <v>22</v>
      </c>
      <c r="AD318" t="s">
        <v>22</v>
      </c>
      <c r="AE318" t="s">
        <v>22</v>
      </c>
      <c r="AF318" t="s">
        <v>22</v>
      </c>
      <c r="AG318" t="s">
        <v>22</v>
      </c>
      <c r="AH318" t="s">
        <v>22</v>
      </c>
      <c r="AI318" t="s">
        <v>22</v>
      </c>
      <c r="AJ318" t="s">
        <v>22</v>
      </c>
      <c r="AK318" t="s">
        <v>22</v>
      </c>
      <c r="AL318" t="s">
        <v>22</v>
      </c>
      <c r="AM318" t="s">
        <v>22</v>
      </c>
      <c r="AN318" t="s">
        <v>22</v>
      </c>
      <c r="AO318" t="s">
        <v>22</v>
      </c>
      <c r="AP318" t="s">
        <v>22</v>
      </c>
      <c r="AQ318" t="s">
        <v>22</v>
      </c>
      <c r="AR318" t="s">
        <v>22</v>
      </c>
      <c r="AV318">
        <f t="shared" si="40"/>
        <v>0</v>
      </c>
      <c r="AW318">
        <f t="shared" si="41"/>
        <v>0</v>
      </c>
      <c r="AX318" s="11" t="str">
        <f t="shared" si="42"/>
        <v/>
      </c>
      <c r="BA318">
        <f t="shared" si="43"/>
        <v>0</v>
      </c>
      <c r="BB318">
        <f t="shared" si="44"/>
        <v>0</v>
      </c>
      <c r="BC318">
        <f t="shared" si="45"/>
        <v>0</v>
      </c>
      <c r="BD318">
        <f t="shared" si="46"/>
        <v>0</v>
      </c>
      <c r="BE318">
        <f t="shared" si="47"/>
        <v>0</v>
      </c>
      <c r="BF318">
        <f t="shared" si="48"/>
        <v>0</v>
      </c>
      <c r="BJ318" t="str">
        <f t="shared" si="49"/>
        <v/>
      </c>
      <c r="BK318">
        <f>VLOOKUP(B318,Kraftvärmeprod!$B$1:$BH$549,MATCH($BA$1,Kraftvärmeprod!$B$1:$CC$1,0),FALSE)</f>
        <v>0</v>
      </c>
    </row>
    <row r="319" spans="1:63" ht="15" customHeight="1">
      <c r="A319" s="2" t="s">
        <v>455</v>
      </c>
      <c r="B319" s="2" t="s">
        <v>459</v>
      </c>
      <c r="C319">
        <v>2020</v>
      </c>
      <c r="D319">
        <v>4611.5219999999999</v>
      </c>
      <c r="E319">
        <v>4775.7870000000003</v>
      </c>
      <c r="F319">
        <v>0</v>
      </c>
      <c r="G319">
        <v>14.019</v>
      </c>
      <c r="H319">
        <v>0</v>
      </c>
      <c r="I319">
        <v>0.5</v>
      </c>
      <c r="J319">
        <v>0</v>
      </c>
      <c r="K319">
        <v>0</v>
      </c>
      <c r="L319">
        <v>0</v>
      </c>
      <c r="M319" t="s">
        <v>22</v>
      </c>
      <c r="N319">
        <v>754.06799999999998</v>
      </c>
      <c r="O319">
        <v>0</v>
      </c>
      <c r="P319">
        <v>0</v>
      </c>
      <c r="Q319">
        <v>0</v>
      </c>
      <c r="R319">
        <v>0</v>
      </c>
      <c r="S319">
        <v>0</v>
      </c>
      <c r="T319" t="s">
        <v>21</v>
      </c>
      <c r="U319">
        <v>128.821</v>
      </c>
      <c r="V319">
        <v>0</v>
      </c>
      <c r="W319">
        <v>0</v>
      </c>
      <c r="X319">
        <v>304.21800000000002</v>
      </c>
      <c r="Y319">
        <v>24.242999999999999</v>
      </c>
      <c r="Z319">
        <v>79.188999999999993</v>
      </c>
      <c r="AA319">
        <v>0</v>
      </c>
      <c r="AB319">
        <v>0</v>
      </c>
      <c r="AC319">
        <v>1517.086</v>
      </c>
      <c r="AD319">
        <v>2.91</v>
      </c>
      <c r="AE319" t="s">
        <v>934</v>
      </c>
      <c r="AF319">
        <v>35.799999999999997</v>
      </c>
      <c r="AG319">
        <v>0</v>
      </c>
      <c r="AH319">
        <v>5.444</v>
      </c>
      <c r="AI319">
        <v>1875.7239999999999</v>
      </c>
      <c r="AJ319" t="s">
        <v>929</v>
      </c>
      <c r="AK319">
        <v>616.67600000000004</v>
      </c>
      <c r="AL319">
        <v>72.474999999999994</v>
      </c>
      <c r="AM319">
        <v>72.474999999999994</v>
      </c>
      <c r="AN319" t="s">
        <v>22</v>
      </c>
      <c r="AO319">
        <v>54.45</v>
      </c>
      <c r="AP319">
        <v>45.55</v>
      </c>
      <c r="AQ319">
        <v>0</v>
      </c>
      <c r="AR319">
        <v>0</v>
      </c>
      <c r="AV319">
        <f t="shared" si="40"/>
        <v>4775.7870000000003</v>
      </c>
      <c r="AW319">
        <f t="shared" si="41"/>
        <v>4611.5219999999999</v>
      </c>
      <c r="AX319" s="11">
        <f t="shared" si="42"/>
        <v>0.96560462181416373</v>
      </c>
      <c r="BA319">
        <f t="shared" si="43"/>
        <v>5.444</v>
      </c>
      <c r="BB319">
        <f t="shared" si="44"/>
        <v>2.9642580000000001</v>
      </c>
      <c r="BC319">
        <f t="shared" si="45"/>
        <v>2.4797419999999999</v>
      </c>
      <c r="BD319">
        <f t="shared" si="46"/>
        <v>0</v>
      </c>
      <c r="BE319">
        <f t="shared" si="47"/>
        <v>0</v>
      </c>
      <c r="BF319">
        <f t="shared" si="48"/>
        <v>0</v>
      </c>
      <c r="BJ319" t="str">
        <f t="shared" si="49"/>
        <v/>
      </c>
      <c r="BK319">
        <f>VLOOKUP(B319,Kraftvärmeprod!$B$1:$BH$549,MATCH($BA$1,Kraftvärmeprod!$B$1:$CC$1,0),FALSE)</f>
        <v>866.68200000000002</v>
      </c>
    </row>
    <row r="320" spans="1:63" ht="15" customHeight="1">
      <c r="A320" s="2" t="s">
        <v>455</v>
      </c>
      <c r="B320" s="2" t="s">
        <v>460</v>
      </c>
      <c r="C320">
        <v>2020</v>
      </c>
      <c r="D320" t="s">
        <v>22</v>
      </c>
      <c r="E320" t="s">
        <v>22</v>
      </c>
      <c r="F320" t="s">
        <v>22</v>
      </c>
      <c r="G320" t="s">
        <v>22</v>
      </c>
      <c r="H320" t="s">
        <v>22</v>
      </c>
      <c r="I320" t="s">
        <v>22</v>
      </c>
      <c r="J320" t="s">
        <v>22</v>
      </c>
      <c r="K320" t="s">
        <v>22</v>
      </c>
      <c r="L320" t="s">
        <v>22</v>
      </c>
      <c r="M320" t="s">
        <v>22</v>
      </c>
      <c r="N320" t="s">
        <v>22</v>
      </c>
      <c r="O320" t="s">
        <v>22</v>
      </c>
      <c r="P320" t="s">
        <v>22</v>
      </c>
      <c r="Q320" t="s">
        <v>22</v>
      </c>
      <c r="R320" t="s">
        <v>22</v>
      </c>
      <c r="S320" t="s">
        <v>22</v>
      </c>
      <c r="T320" t="s">
        <v>22</v>
      </c>
      <c r="U320" t="s">
        <v>22</v>
      </c>
      <c r="V320" t="s">
        <v>22</v>
      </c>
      <c r="W320" t="s">
        <v>22</v>
      </c>
      <c r="X320" t="s">
        <v>22</v>
      </c>
      <c r="Y320" t="s">
        <v>22</v>
      </c>
      <c r="Z320" t="s">
        <v>22</v>
      </c>
      <c r="AA320" t="s">
        <v>22</v>
      </c>
      <c r="AB320" t="s">
        <v>22</v>
      </c>
      <c r="AC320" t="s">
        <v>22</v>
      </c>
      <c r="AD320" t="s">
        <v>22</v>
      </c>
      <c r="AE320" t="s">
        <v>22</v>
      </c>
      <c r="AF320" t="s">
        <v>22</v>
      </c>
      <c r="AG320" t="s">
        <v>22</v>
      </c>
      <c r="AH320" t="s">
        <v>22</v>
      </c>
      <c r="AI320" t="s">
        <v>22</v>
      </c>
      <c r="AJ320" t="s">
        <v>22</v>
      </c>
      <c r="AK320" t="s">
        <v>22</v>
      </c>
      <c r="AL320" t="s">
        <v>22</v>
      </c>
      <c r="AM320" t="s">
        <v>22</v>
      </c>
      <c r="AN320" t="s">
        <v>22</v>
      </c>
      <c r="AO320" t="s">
        <v>22</v>
      </c>
      <c r="AP320" t="s">
        <v>22</v>
      </c>
      <c r="AQ320" t="s">
        <v>22</v>
      </c>
      <c r="AR320" t="s">
        <v>22</v>
      </c>
      <c r="AV320">
        <f t="shared" si="40"/>
        <v>0</v>
      </c>
      <c r="AW320">
        <f t="shared" si="41"/>
        <v>0</v>
      </c>
      <c r="AX320" s="11" t="str">
        <f t="shared" si="42"/>
        <v/>
      </c>
      <c r="BA320">
        <f t="shared" si="43"/>
        <v>0</v>
      </c>
      <c r="BB320">
        <f t="shared" si="44"/>
        <v>0</v>
      </c>
      <c r="BC320">
        <f t="shared" si="45"/>
        <v>0</v>
      </c>
      <c r="BD320">
        <f t="shared" si="46"/>
        <v>0</v>
      </c>
      <c r="BE320">
        <f t="shared" si="47"/>
        <v>0</v>
      </c>
      <c r="BF320">
        <f t="shared" si="48"/>
        <v>0</v>
      </c>
      <c r="BJ320" t="str">
        <f t="shared" si="49"/>
        <v/>
      </c>
      <c r="BK320">
        <f>VLOOKUP(B320,Kraftvärmeprod!$B$1:$BH$549,MATCH($BA$1,Kraftvärmeprod!$B$1:$CC$1,0),FALSE)</f>
        <v>0</v>
      </c>
    </row>
    <row r="321" spans="1:63" ht="15" customHeight="1">
      <c r="A321" s="2" t="s">
        <v>455</v>
      </c>
      <c r="B321" s="2" t="s">
        <v>461</v>
      </c>
      <c r="C321">
        <v>2020</v>
      </c>
      <c r="D321" t="s">
        <v>22</v>
      </c>
      <c r="E321" t="s">
        <v>22</v>
      </c>
      <c r="F321" t="s">
        <v>22</v>
      </c>
      <c r="G321" t="s">
        <v>22</v>
      </c>
      <c r="H321" t="s">
        <v>22</v>
      </c>
      <c r="I321" t="s">
        <v>22</v>
      </c>
      <c r="J321" t="s">
        <v>22</v>
      </c>
      <c r="K321" t="s">
        <v>22</v>
      </c>
      <c r="L321" t="s">
        <v>22</v>
      </c>
      <c r="M321" t="s">
        <v>22</v>
      </c>
      <c r="N321" t="s">
        <v>22</v>
      </c>
      <c r="O321" t="s">
        <v>22</v>
      </c>
      <c r="P321" t="s">
        <v>22</v>
      </c>
      <c r="Q321" t="s">
        <v>22</v>
      </c>
      <c r="R321" t="s">
        <v>22</v>
      </c>
      <c r="S321" t="s">
        <v>22</v>
      </c>
      <c r="T321" t="s">
        <v>22</v>
      </c>
      <c r="U321" t="s">
        <v>22</v>
      </c>
      <c r="V321" t="s">
        <v>22</v>
      </c>
      <c r="W321" t="s">
        <v>22</v>
      </c>
      <c r="X321" t="s">
        <v>22</v>
      </c>
      <c r="Y321" t="s">
        <v>22</v>
      </c>
      <c r="Z321" t="s">
        <v>22</v>
      </c>
      <c r="AA321" t="s">
        <v>22</v>
      </c>
      <c r="AB321" t="s">
        <v>22</v>
      </c>
      <c r="AC321" t="s">
        <v>22</v>
      </c>
      <c r="AD321" t="s">
        <v>22</v>
      </c>
      <c r="AE321" t="s">
        <v>22</v>
      </c>
      <c r="AF321" t="s">
        <v>22</v>
      </c>
      <c r="AG321" t="s">
        <v>22</v>
      </c>
      <c r="AH321" t="s">
        <v>22</v>
      </c>
      <c r="AI321" t="s">
        <v>22</v>
      </c>
      <c r="AJ321" t="s">
        <v>22</v>
      </c>
      <c r="AK321" t="s">
        <v>22</v>
      </c>
      <c r="AL321" t="s">
        <v>22</v>
      </c>
      <c r="AM321" t="s">
        <v>22</v>
      </c>
      <c r="AN321" t="s">
        <v>22</v>
      </c>
      <c r="AO321" t="s">
        <v>22</v>
      </c>
      <c r="AP321" t="s">
        <v>22</v>
      </c>
      <c r="AQ321" t="s">
        <v>22</v>
      </c>
      <c r="AR321" t="s">
        <v>22</v>
      </c>
      <c r="AV321">
        <f t="shared" si="40"/>
        <v>0</v>
      </c>
      <c r="AW321">
        <f t="shared" si="41"/>
        <v>0</v>
      </c>
      <c r="AX321" s="11" t="str">
        <f t="shared" si="42"/>
        <v/>
      </c>
      <c r="BA321">
        <f t="shared" si="43"/>
        <v>0</v>
      </c>
      <c r="BB321">
        <f t="shared" si="44"/>
        <v>0</v>
      </c>
      <c r="BC321">
        <f t="shared" si="45"/>
        <v>0</v>
      </c>
      <c r="BD321">
        <f t="shared" si="46"/>
        <v>0</v>
      </c>
      <c r="BE321">
        <f t="shared" si="47"/>
        <v>0</v>
      </c>
      <c r="BF321">
        <f t="shared" si="48"/>
        <v>0</v>
      </c>
      <c r="BJ321" t="str">
        <f t="shared" si="49"/>
        <v/>
      </c>
      <c r="BK321">
        <f>VLOOKUP(B321,Kraftvärmeprod!$B$1:$BH$549,MATCH($BA$1,Kraftvärmeprod!$B$1:$CC$1,0),FALSE)</f>
        <v>0</v>
      </c>
    </row>
    <row r="322" spans="1:63" ht="15" customHeight="1">
      <c r="A322" s="2" t="s">
        <v>455</v>
      </c>
      <c r="B322" s="2" t="s">
        <v>462</v>
      </c>
      <c r="C322">
        <v>2020</v>
      </c>
      <c r="D322" t="s">
        <v>22</v>
      </c>
      <c r="E322" t="s">
        <v>22</v>
      </c>
      <c r="F322" t="s">
        <v>22</v>
      </c>
      <c r="G322" t="s">
        <v>22</v>
      </c>
      <c r="H322" t="s">
        <v>22</v>
      </c>
      <c r="I322" t="s">
        <v>22</v>
      </c>
      <c r="J322" t="s">
        <v>22</v>
      </c>
      <c r="K322" t="s">
        <v>22</v>
      </c>
      <c r="L322" t="s">
        <v>22</v>
      </c>
      <c r="M322" t="s">
        <v>22</v>
      </c>
      <c r="N322" t="s">
        <v>22</v>
      </c>
      <c r="O322" t="s">
        <v>22</v>
      </c>
      <c r="P322" t="s">
        <v>22</v>
      </c>
      <c r="Q322" t="s">
        <v>22</v>
      </c>
      <c r="R322" t="s">
        <v>22</v>
      </c>
      <c r="S322" t="s">
        <v>22</v>
      </c>
      <c r="T322" t="s">
        <v>22</v>
      </c>
      <c r="U322" t="s">
        <v>22</v>
      </c>
      <c r="V322" t="s">
        <v>22</v>
      </c>
      <c r="W322" t="s">
        <v>22</v>
      </c>
      <c r="X322" t="s">
        <v>22</v>
      </c>
      <c r="Y322" t="s">
        <v>22</v>
      </c>
      <c r="Z322" t="s">
        <v>22</v>
      </c>
      <c r="AA322" t="s">
        <v>22</v>
      </c>
      <c r="AB322" t="s">
        <v>22</v>
      </c>
      <c r="AC322" t="s">
        <v>22</v>
      </c>
      <c r="AD322" t="s">
        <v>22</v>
      </c>
      <c r="AE322" t="s">
        <v>22</v>
      </c>
      <c r="AF322" t="s">
        <v>22</v>
      </c>
      <c r="AG322" t="s">
        <v>22</v>
      </c>
      <c r="AH322" t="s">
        <v>22</v>
      </c>
      <c r="AI322" t="s">
        <v>22</v>
      </c>
      <c r="AJ322" t="s">
        <v>22</v>
      </c>
      <c r="AK322" t="s">
        <v>22</v>
      </c>
      <c r="AL322" t="s">
        <v>22</v>
      </c>
      <c r="AM322" t="s">
        <v>22</v>
      </c>
      <c r="AN322" t="s">
        <v>22</v>
      </c>
      <c r="AO322" t="s">
        <v>22</v>
      </c>
      <c r="AP322" t="s">
        <v>22</v>
      </c>
      <c r="AQ322" t="s">
        <v>22</v>
      </c>
      <c r="AR322" t="s">
        <v>22</v>
      </c>
      <c r="AV322">
        <f t="shared" si="40"/>
        <v>0</v>
      </c>
      <c r="AW322">
        <f t="shared" si="41"/>
        <v>0</v>
      </c>
      <c r="AX322" s="11" t="str">
        <f t="shared" si="42"/>
        <v/>
      </c>
      <c r="BA322">
        <f t="shared" si="43"/>
        <v>0</v>
      </c>
      <c r="BB322">
        <f t="shared" si="44"/>
        <v>0</v>
      </c>
      <c r="BC322">
        <f t="shared" si="45"/>
        <v>0</v>
      </c>
      <c r="BD322">
        <f t="shared" si="46"/>
        <v>0</v>
      </c>
      <c r="BE322">
        <f t="shared" si="47"/>
        <v>0</v>
      </c>
      <c r="BF322">
        <f t="shared" si="48"/>
        <v>0</v>
      </c>
      <c r="BJ322" t="str">
        <f t="shared" si="49"/>
        <v/>
      </c>
      <c r="BK322">
        <f>VLOOKUP(B322,Kraftvärmeprod!$B$1:$BH$549,MATCH($BA$1,Kraftvärmeprod!$B$1:$CC$1,0),FALSE)</f>
        <v>0</v>
      </c>
    </row>
    <row r="323" spans="1:63" ht="15" customHeight="1">
      <c r="A323" s="2" t="s">
        <v>455</v>
      </c>
      <c r="B323" s="2" t="s">
        <v>463</v>
      </c>
      <c r="C323">
        <v>2020</v>
      </c>
      <c r="D323">
        <v>58.685378999999998</v>
      </c>
      <c r="E323">
        <v>61.21</v>
      </c>
      <c r="F323" t="s">
        <v>21</v>
      </c>
      <c r="G323" t="s">
        <v>21</v>
      </c>
      <c r="H323" t="s">
        <v>21</v>
      </c>
      <c r="I323" t="s">
        <v>21</v>
      </c>
      <c r="J323" t="s">
        <v>21</v>
      </c>
      <c r="K323" t="s">
        <v>21</v>
      </c>
      <c r="L323" t="s">
        <v>21</v>
      </c>
      <c r="M323" t="s">
        <v>22</v>
      </c>
      <c r="N323" t="s">
        <v>21</v>
      </c>
      <c r="O323" t="s">
        <v>21</v>
      </c>
      <c r="P323" t="s">
        <v>21</v>
      </c>
      <c r="Q323" t="s">
        <v>21</v>
      </c>
      <c r="R323" t="s">
        <v>21</v>
      </c>
      <c r="S323" t="s">
        <v>21</v>
      </c>
      <c r="T323" t="s">
        <v>21</v>
      </c>
      <c r="U323">
        <v>15.746</v>
      </c>
      <c r="V323" t="s">
        <v>21</v>
      </c>
      <c r="W323" t="s">
        <v>21</v>
      </c>
      <c r="X323" t="s">
        <v>21</v>
      </c>
      <c r="Y323" t="s">
        <v>21</v>
      </c>
      <c r="Z323">
        <v>19.728000000000002</v>
      </c>
      <c r="AA323" t="s">
        <v>21</v>
      </c>
      <c r="AB323" t="s">
        <v>21</v>
      </c>
      <c r="AC323" t="s">
        <v>21</v>
      </c>
      <c r="AD323" t="s">
        <v>21</v>
      </c>
      <c r="AE323" t="s">
        <v>21</v>
      </c>
      <c r="AF323" t="s">
        <v>21</v>
      </c>
      <c r="AG323" t="s">
        <v>21</v>
      </c>
      <c r="AH323" t="s">
        <v>21</v>
      </c>
      <c r="AI323">
        <v>18.321000000000002</v>
      </c>
      <c r="AJ323" t="s">
        <v>21</v>
      </c>
      <c r="AK323">
        <v>7.6986749999999997</v>
      </c>
      <c r="AL323">
        <v>7.415</v>
      </c>
      <c r="AM323">
        <v>7.1937810000000004</v>
      </c>
      <c r="AN323" t="s">
        <v>22</v>
      </c>
      <c r="AO323" t="s">
        <v>21</v>
      </c>
      <c r="AP323" t="s">
        <v>21</v>
      </c>
      <c r="AQ323" t="s">
        <v>21</v>
      </c>
      <c r="AR323" t="s">
        <v>21</v>
      </c>
      <c r="AV323">
        <f t="shared" ref="AV323:AV386" si="50">SUMPRODUCT(F323:AC323)+SUMPRODUCT(AG323:AI323)+IFERROR(AL323/1,0)</f>
        <v>61.21</v>
      </c>
      <c r="AW323">
        <f t="shared" ref="AW323:AW386" si="51">IFERROR(D323/1,0)</f>
        <v>58.685378999999998</v>
      </c>
      <c r="AX323" s="11">
        <f t="shared" ref="AX323:AX386" si="52">IFERROR(AW323/AV323,"")</f>
        <v>0.95875476229374279</v>
      </c>
      <c r="BA323">
        <f t="shared" ref="BA323:BA386" si="53">IFERROR(AH323/1,0)</f>
        <v>0</v>
      </c>
      <c r="BB323">
        <f t="shared" ref="BB323:BB386" si="54">IFERROR(AO323/100,0)*$BA323</f>
        <v>0</v>
      </c>
      <c r="BC323">
        <f t="shared" ref="BC323:BC386" si="55">IFERROR(AP323/100,0)*$BA323</f>
        <v>0</v>
      </c>
      <c r="BD323">
        <f t="shared" ref="BD323:BD386" si="56">IFERROR(AQ323/100,0)*$BA323</f>
        <v>0</v>
      </c>
      <c r="BE323">
        <f t="shared" ref="BE323:BE386" si="57">IFERROR(AR323/100,0)*$BA323</f>
        <v>0</v>
      </c>
      <c r="BF323">
        <f t="shared" ref="BF323:BF386" si="58">MAX(BA323-SUM(BB323:BE323),0)</f>
        <v>0</v>
      </c>
      <c r="BJ323" t="str">
        <f t="shared" ref="BJ323:BJ386" si="59">IF(AND((IFERROR(AO323/1,0)+IFERROR(AP323/1,0)+IFERROR(AQ323/1,0)+IFERROR(AR323/1,0))&gt;0,OR(TYPE(AH323)&lt;&gt;1,AH323=0)),"ja","")</f>
        <v/>
      </c>
      <c r="BK323">
        <f>VLOOKUP(B323,Kraftvärmeprod!$B$1:$BH$549,MATCH($BA$1,Kraftvärmeprod!$B$1:$CC$1,0),FALSE)</f>
        <v>0</v>
      </c>
    </row>
    <row r="324" spans="1:63" ht="15" customHeight="1">
      <c r="A324" s="2" t="s">
        <v>455</v>
      </c>
      <c r="B324" s="2" t="s">
        <v>464</v>
      </c>
      <c r="C324">
        <v>2020</v>
      </c>
      <c r="D324" t="s">
        <v>22</v>
      </c>
      <c r="E324" t="s">
        <v>22</v>
      </c>
      <c r="F324" t="s">
        <v>22</v>
      </c>
      <c r="G324" t="s">
        <v>22</v>
      </c>
      <c r="H324" t="s">
        <v>22</v>
      </c>
      <c r="I324" t="s">
        <v>22</v>
      </c>
      <c r="J324" t="s">
        <v>22</v>
      </c>
      <c r="K324" t="s">
        <v>22</v>
      </c>
      <c r="L324" t="s">
        <v>22</v>
      </c>
      <c r="M324" t="s">
        <v>22</v>
      </c>
      <c r="N324" t="s">
        <v>22</v>
      </c>
      <c r="O324" t="s">
        <v>22</v>
      </c>
      <c r="P324" t="s">
        <v>22</v>
      </c>
      <c r="Q324" t="s">
        <v>22</v>
      </c>
      <c r="R324" t="s">
        <v>22</v>
      </c>
      <c r="S324" t="s">
        <v>22</v>
      </c>
      <c r="T324" t="s">
        <v>22</v>
      </c>
      <c r="U324" t="s">
        <v>22</v>
      </c>
      <c r="V324" t="s">
        <v>22</v>
      </c>
      <c r="W324" t="s">
        <v>22</v>
      </c>
      <c r="X324" t="s">
        <v>22</v>
      </c>
      <c r="Y324" t="s">
        <v>22</v>
      </c>
      <c r="Z324" t="s">
        <v>22</v>
      </c>
      <c r="AA324" t="s">
        <v>22</v>
      </c>
      <c r="AB324" t="s">
        <v>22</v>
      </c>
      <c r="AC324" t="s">
        <v>22</v>
      </c>
      <c r="AD324" t="s">
        <v>22</v>
      </c>
      <c r="AE324" t="s">
        <v>22</v>
      </c>
      <c r="AF324" t="s">
        <v>22</v>
      </c>
      <c r="AG324" t="s">
        <v>22</v>
      </c>
      <c r="AH324" t="s">
        <v>22</v>
      </c>
      <c r="AI324" t="s">
        <v>22</v>
      </c>
      <c r="AJ324" t="s">
        <v>22</v>
      </c>
      <c r="AK324" t="s">
        <v>22</v>
      </c>
      <c r="AL324" t="s">
        <v>22</v>
      </c>
      <c r="AM324" t="s">
        <v>22</v>
      </c>
      <c r="AN324" t="s">
        <v>22</v>
      </c>
      <c r="AO324" t="s">
        <v>22</v>
      </c>
      <c r="AP324" t="s">
        <v>22</v>
      </c>
      <c r="AQ324" t="s">
        <v>22</v>
      </c>
      <c r="AR324" t="s">
        <v>22</v>
      </c>
      <c r="AV324">
        <f t="shared" si="50"/>
        <v>0</v>
      </c>
      <c r="AW324">
        <f t="shared" si="51"/>
        <v>0</v>
      </c>
      <c r="AX324" s="11" t="str">
        <f t="shared" si="52"/>
        <v/>
      </c>
      <c r="BA324">
        <f t="shared" si="53"/>
        <v>0</v>
      </c>
      <c r="BB324">
        <f t="shared" si="54"/>
        <v>0</v>
      </c>
      <c r="BC324">
        <f t="shared" si="55"/>
        <v>0</v>
      </c>
      <c r="BD324">
        <f t="shared" si="56"/>
        <v>0</v>
      </c>
      <c r="BE324">
        <f t="shared" si="57"/>
        <v>0</v>
      </c>
      <c r="BF324">
        <f t="shared" si="58"/>
        <v>0</v>
      </c>
      <c r="BJ324" t="str">
        <f t="shared" si="59"/>
        <v/>
      </c>
      <c r="BK324">
        <f>VLOOKUP(B324,Kraftvärmeprod!$B$1:$BH$549,MATCH($BA$1,Kraftvärmeprod!$B$1:$CC$1,0),FALSE)</f>
        <v>0</v>
      </c>
    </row>
    <row r="325" spans="1:63" ht="15" customHeight="1">
      <c r="A325" s="2" t="s">
        <v>465</v>
      </c>
      <c r="B325" s="2" t="s">
        <v>466</v>
      </c>
      <c r="C325">
        <v>2020</v>
      </c>
      <c r="D325">
        <v>19.469000000000001</v>
      </c>
      <c r="E325">
        <v>23.076000000000001</v>
      </c>
      <c r="F325" t="s">
        <v>21</v>
      </c>
      <c r="G325" t="s">
        <v>21</v>
      </c>
      <c r="H325" t="s">
        <v>21</v>
      </c>
      <c r="I325">
        <v>1.4139999999999999</v>
      </c>
      <c r="J325" t="s">
        <v>21</v>
      </c>
      <c r="K325" t="s">
        <v>21</v>
      </c>
      <c r="L325" t="s">
        <v>21</v>
      </c>
      <c r="M325" t="s">
        <v>22</v>
      </c>
      <c r="N325" t="s">
        <v>21</v>
      </c>
      <c r="O325" t="s">
        <v>21</v>
      </c>
      <c r="P325" t="s">
        <v>21</v>
      </c>
      <c r="Q325">
        <v>20.260000000000002</v>
      </c>
      <c r="R325" t="s">
        <v>21</v>
      </c>
      <c r="S325" t="s">
        <v>21</v>
      </c>
      <c r="T325" t="s">
        <v>21</v>
      </c>
      <c r="U325" t="s">
        <v>21</v>
      </c>
      <c r="V325" t="s">
        <v>21</v>
      </c>
      <c r="W325" t="s">
        <v>21</v>
      </c>
      <c r="X325" t="s">
        <v>21</v>
      </c>
      <c r="Y325" t="s">
        <v>21</v>
      </c>
      <c r="Z325" t="s">
        <v>21</v>
      </c>
      <c r="AA325" t="s">
        <v>21</v>
      </c>
      <c r="AB325" t="s">
        <v>21</v>
      </c>
      <c r="AC325" t="s">
        <v>21</v>
      </c>
      <c r="AD325" t="s">
        <v>21</v>
      </c>
      <c r="AE325" t="s">
        <v>927</v>
      </c>
      <c r="AF325" t="s">
        <v>21</v>
      </c>
      <c r="AG325" t="s">
        <v>21</v>
      </c>
      <c r="AH325">
        <v>1.4019999999999999</v>
      </c>
      <c r="AI325" t="s">
        <v>21</v>
      </c>
      <c r="AJ325" t="s">
        <v>21</v>
      </c>
      <c r="AK325" t="s">
        <v>21</v>
      </c>
      <c r="AL325" t="s">
        <v>21</v>
      </c>
      <c r="AM325" t="s">
        <v>21</v>
      </c>
      <c r="AN325" t="s">
        <v>22</v>
      </c>
      <c r="AO325">
        <v>100</v>
      </c>
      <c r="AP325" t="s">
        <v>21</v>
      </c>
      <c r="AQ325" t="s">
        <v>21</v>
      </c>
      <c r="AR325" t="s">
        <v>21</v>
      </c>
      <c r="AV325">
        <f t="shared" si="50"/>
        <v>23.076000000000004</v>
      </c>
      <c r="AW325">
        <f t="shared" si="51"/>
        <v>19.469000000000001</v>
      </c>
      <c r="AX325" s="11">
        <f t="shared" si="52"/>
        <v>0.84369041428323788</v>
      </c>
      <c r="BA325">
        <f t="shared" si="53"/>
        <v>1.4019999999999999</v>
      </c>
      <c r="BB325">
        <f t="shared" si="54"/>
        <v>1.4019999999999999</v>
      </c>
      <c r="BC325">
        <f t="shared" si="55"/>
        <v>0</v>
      </c>
      <c r="BD325">
        <f t="shared" si="56"/>
        <v>0</v>
      </c>
      <c r="BE325">
        <f t="shared" si="57"/>
        <v>0</v>
      </c>
      <c r="BF325">
        <f t="shared" si="58"/>
        <v>0</v>
      </c>
      <c r="BJ325" t="str">
        <f t="shared" si="59"/>
        <v/>
      </c>
      <c r="BK325">
        <f>VLOOKUP(B325,Kraftvärmeprod!$B$1:$BH$549,MATCH($BA$1,Kraftvärmeprod!$B$1:$CC$1,0),FALSE)</f>
        <v>0</v>
      </c>
    </row>
    <row r="326" spans="1:63" ht="15" customHeight="1">
      <c r="A326" s="2" t="s">
        <v>465</v>
      </c>
      <c r="B326" s="2" t="s">
        <v>467</v>
      </c>
      <c r="C326">
        <v>2020</v>
      </c>
      <c r="D326">
        <v>16.643000000000001</v>
      </c>
      <c r="E326">
        <v>18.669</v>
      </c>
      <c r="F326" t="s">
        <v>21</v>
      </c>
      <c r="G326">
        <v>0.28599999999999998</v>
      </c>
      <c r="H326" t="s">
        <v>21</v>
      </c>
      <c r="I326" t="s">
        <v>21</v>
      </c>
      <c r="J326" t="s">
        <v>21</v>
      </c>
      <c r="K326" t="s">
        <v>21</v>
      </c>
      <c r="L326" t="s">
        <v>21</v>
      </c>
      <c r="M326" t="s">
        <v>22</v>
      </c>
      <c r="N326" t="s">
        <v>21</v>
      </c>
      <c r="O326" t="s">
        <v>21</v>
      </c>
      <c r="P326">
        <v>17.754999999999999</v>
      </c>
      <c r="Q326" t="s">
        <v>21</v>
      </c>
      <c r="R326" t="s">
        <v>21</v>
      </c>
      <c r="S326" t="s">
        <v>21</v>
      </c>
      <c r="T326" t="s">
        <v>924</v>
      </c>
      <c r="U326" t="s">
        <v>21</v>
      </c>
      <c r="V326" t="s">
        <v>21</v>
      </c>
      <c r="W326" t="s">
        <v>21</v>
      </c>
      <c r="X326" t="s">
        <v>21</v>
      </c>
      <c r="Y326">
        <v>0.628</v>
      </c>
      <c r="Z326" t="s">
        <v>21</v>
      </c>
      <c r="AA326" t="s">
        <v>21</v>
      </c>
      <c r="AB326" t="s">
        <v>21</v>
      </c>
      <c r="AC326" t="s">
        <v>21</v>
      </c>
      <c r="AD326" t="s">
        <v>21</v>
      </c>
      <c r="AE326" t="s">
        <v>21</v>
      </c>
      <c r="AF326" t="s">
        <v>21</v>
      </c>
      <c r="AG326" t="s">
        <v>21</v>
      </c>
      <c r="AH326" t="s">
        <v>21</v>
      </c>
      <c r="AI326" t="s">
        <v>21</v>
      </c>
      <c r="AJ326" t="s">
        <v>21</v>
      </c>
      <c r="AK326" t="s">
        <v>21</v>
      </c>
      <c r="AL326" t="s">
        <v>21</v>
      </c>
      <c r="AM326" t="s">
        <v>21</v>
      </c>
      <c r="AN326" t="s">
        <v>22</v>
      </c>
      <c r="AO326">
        <v>100</v>
      </c>
      <c r="AP326" t="s">
        <v>21</v>
      </c>
      <c r="AQ326" t="s">
        <v>21</v>
      </c>
      <c r="AR326" t="s">
        <v>21</v>
      </c>
      <c r="AV326">
        <f t="shared" si="50"/>
        <v>18.669</v>
      </c>
      <c r="AW326">
        <f t="shared" si="51"/>
        <v>16.643000000000001</v>
      </c>
      <c r="AX326" s="11">
        <f t="shared" si="52"/>
        <v>0.89147785098291288</v>
      </c>
      <c r="BA326">
        <f t="shared" si="53"/>
        <v>0</v>
      </c>
      <c r="BB326">
        <f t="shared" si="54"/>
        <v>0</v>
      </c>
      <c r="BC326">
        <f t="shared" si="55"/>
        <v>0</v>
      </c>
      <c r="BD326">
        <f t="shared" si="56"/>
        <v>0</v>
      </c>
      <c r="BE326">
        <f t="shared" si="57"/>
        <v>0</v>
      </c>
      <c r="BF326">
        <f t="shared" si="58"/>
        <v>0</v>
      </c>
      <c r="BJ326" t="str">
        <f t="shared" si="59"/>
        <v>ja</v>
      </c>
      <c r="BK326">
        <f>VLOOKUP(B326,Kraftvärmeprod!$B$1:$BH$549,MATCH($BA$1,Kraftvärmeprod!$B$1:$CC$1,0),FALSE)</f>
        <v>0</v>
      </c>
    </row>
    <row r="327" spans="1:63" ht="15" customHeight="1">
      <c r="A327" s="2" t="s">
        <v>465</v>
      </c>
      <c r="B327" s="2" t="s">
        <v>468</v>
      </c>
      <c r="C327">
        <v>2020</v>
      </c>
      <c r="D327">
        <v>185.32900000000001</v>
      </c>
      <c r="E327">
        <v>204.499</v>
      </c>
      <c r="F327" t="s">
        <v>21</v>
      </c>
      <c r="G327">
        <v>2.306</v>
      </c>
      <c r="H327" t="s">
        <v>21</v>
      </c>
      <c r="I327">
        <v>0.23100000000000001</v>
      </c>
      <c r="J327" t="s">
        <v>21</v>
      </c>
      <c r="K327" t="s">
        <v>21</v>
      </c>
      <c r="L327" t="s">
        <v>21</v>
      </c>
      <c r="M327" t="s">
        <v>22</v>
      </c>
      <c r="N327" t="s">
        <v>21</v>
      </c>
      <c r="O327" t="s">
        <v>21</v>
      </c>
      <c r="P327" t="s">
        <v>21</v>
      </c>
      <c r="Q327" t="s">
        <v>21</v>
      </c>
      <c r="R327" t="s">
        <v>21</v>
      </c>
      <c r="S327">
        <v>0.65100000000000002</v>
      </c>
      <c r="T327" t="s">
        <v>21</v>
      </c>
      <c r="U327" t="s">
        <v>21</v>
      </c>
      <c r="V327" t="s">
        <v>21</v>
      </c>
      <c r="W327" t="s">
        <v>21</v>
      </c>
      <c r="X327" t="s">
        <v>21</v>
      </c>
      <c r="Y327">
        <v>1.234</v>
      </c>
      <c r="Z327" t="s">
        <v>21</v>
      </c>
      <c r="AA327" t="s">
        <v>21</v>
      </c>
      <c r="AB327" t="s">
        <v>21</v>
      </c>
      <c r="AC327">
        <v>200.077</v>
      </c>
      <c r="AD327" t="s">
        <v>21</v>
      </c>
      <c r="AE327" t="s">
        <v>927</v>
      </c>
      <c r="AF327" t="s">
        <v>21</v>
      </c>
      <c r="AG327" t="s">
        <v>21</v>
      </c>
      <c r="AH327" t="s">
        <v>21</v>
      </c>
      <c r="AI327" t="s">
        <v>21</v>
      </c>
      <c r="AJ327" t="s">
        <v>21</v>
      </c>
      <c r="AK327" t="s">
        <v>21</v>
      </c>
      <c r="AL327">
        <v>0</v>
      </c>
      <c r="AM327">
        <v>0</v>
      </c>
      <c r="AN327" t="s">
        <v>22</v>
      </c>
      <c r="AO327" t="s">
        <v>21</v>
      </c>
      <c r="AP327" t="s">
        <v>21</v>
      </c>
      <c r="AQ327" t="s">
        <v>21</v>
      </c>
      <c r="AR327" t="s">
        <v>21</v>
      </c>
      <c r="AV327">
        <f t="shared" si="50"/>
        <v>204.499</v>
      </c>
      <c r="AW327">
        <f t="shared" si="51"/>
        <v>185.32900000000001</v>
      </c>
      <c r="AX327" s="11">
        <f t="shared" si="52"/>
        <v>0.90625871031154193</v>
      </c>
      <c r="BA327">
        <f t="shared" si="53"/>
        <v>0</v>
      </c>
      <c r="BB327">
        <f t="shared" si="54"/>
        <v>0</v>
      </c>
      <c r="BC327">
        <f t="shared" si="55"/>
        <v>0</v>
      </c>
      <c r="BD327">
        <f t="shared" si="56"/>
        <v>0</v>
      </c>
      <c r="BE327">
        <f t="shared" si="57"/>
        <v>0</v>
      </c>
      <c r="BF327">
        <f t="shared" si="58"/>
        <v>0</v>
      </c>
      <c r="BJ327" t="str">
        <f t="shared" si="59"/>
        <v/>
      </c>
      <c r="BK327">
        <f>VLOOKUP(B327,Kraftvärmeprod!$B$1:$BH$549,MATCH($BA$1,Kraftvärmeprod!$B$1:$CC$1,0),FALSE)</f>
        <v>50.76</v>
      </c>
    </row>
    <row r="328" spans="1:63" ht="15" customHeight="1">
      <c r="A328" s="2" t="s">
        <v>465</v>
      </c>
      <c r="B328" s="2" t="s">
        <v>469</v>
      </c>
      <c r="C328">
        <v>2020</v>
      </c>
      <c r="D328" t="s">
        <v>21</v>
      </c>
      <c r="E328" t="s">
        <v>21</v>
      </c>
      <c r="F328" t="s">
        <v>21</v>
      </c>
      <c r="G328" t="s">
        <v>21</v>
      </c>
      <c r="H328" t="s">
        <v>21</v>
      </c>
      <c r="I328" t="s">
        <v>21</v>
      </c>
      <c r="J328" t="s">
        <v>21</v>
      </c>
      <c r="K328" t="s">
        <v>21</v>
      </c>
      <c r="L328" t="s">
        <v>21</v>
      </c>
      <c r="M328" t="s">
        <v>22</v>
      </c>
      <c r="N328" t="s">
        <v>21</v>
      </c>
      <c r="O328" t="s">
        <v>21</v>
      </c>
      <c r="P328" t="s">
        <v>21</v>
      </c>
      <c r="Q328" t="s">
        <v>21</v>
      </c>
      <c r="R328" t="s">
        <v>21</v>
      </c>
      <c r="S328" t="s">
        <v>21</v>
      </c>
      <c r="T328" t="s">
        <v>21</v>
      </c>
      <c r="U328" t="s">
        <v>21</v>
      </c>
      <c r="V328" t="s">
        <v>21</v>
      </c>
      <c r="W328" t="s">
        <v>21</v>
      </c>
      <c r="X328" t="s">
        <v>21</v>
      </c>
      <c r="Y328" t="s">
        <v>21</v>
      </c>
      <c r="Z328" t="s">
        <v>21</v>
      </c>
      <c r="AA328" t="s">
        <v>21</v>
      </c>
      <c r="AB328" t="s">
        <v>21</v>
      </c>
      <c r="AC328" t="s">
        <v>21</v>
      </c>
      <c r="AD328" t="s">
        <v>21</v>
      </c>
      <c r="AE328" t="s">
        <v>21</v>
      </c>
      <c r="AF328" t="s">
        <v>21</v>
      </c>
      <c r="AG328" t="s">
        <v>21</v>
      </c>
      <c r="AH328" t="s">
        <v>21</v>
      </c>
      <c r="AI328" t="s">
        <v>21</v>
      </c>
      <c r="AJ328" t="s">
        <v>21</v>
      </c>
      <c r="AK328" t="s">
        <v>21</v>
      </c>
      <c r="AL328" t="s">
        <v>21</v>
      </c>
      <c r="AM328" t="s">
        <v>21</v>
      </c>
      <c r="AN328" t="s">
        <v>22</v>
      </c>
      <c r="AO328" t="s">
        <v>21</v>
      </c>
      <c r="AP328" t="s">
        <v>21</v>
      </c>
      <c r="AQ328" t="s">
        <v>21</v>
      </c>
      <c r="AR328" t="s">
        <v>21</v>
      </c>
      <c r="AV328">
        <f t="shared" si="50"/>
        <v>0</v>
      </c>
      <c r="AW328">
        <f t="shared" si="51"/>
        <v>0</v>
      </c>
      <c r="AX328" s="11" t="str">
        <f t="shared" si="52"/>
        <v/>
      </c>
      <c r="BA328">
        <f t="shared" si="53"/>
        <v>0</v>
      </c>
      <c r="BB328">
        <f t="shared" si="54"/>
        <v>0</v>
      </c>
      <c r="BC328">
        <f t="shared" si="55"/>
        <v>0</v>
      </c>
      <c r="BD328">
        <f t="shared" si="56"/>
        <v>0</v>
      </c>
      <c r="BE328">
        <f t="shared" si="57"/>
        <v>0</v>
      </c>
      <c r="BF328">
        <f t="shared" si="58"/>
        <v>0</v>
      </c>
      <c r="BJ328" t="str">
        <f t="shared" si="59"/>
        <v/>
      </c>
      <c r="BK328">
        <f>VLOOKUP(B328,Kraftvärmeprod!$B$1:$BH$549,MATCH($BA$1,Kraftvärmeprod!$B$1:$CC$1,0),FALSE)</f>
        <v>0</v>
      </c>
    </row>
    <row r="329" spans="1:63" ht="15" customHeight="1">
      <c r="A329" s="2" t="s">
        <v>465</v>
      </c>
      <c r="B329" s="2" t="s">
        <v>470</v>
      </c>
      <c r="C329">
        <v>2020</v>
      </c>
      <c r="D329">
        <v>112.029</v>
      </c>
      <c r="E329">
        <v>121.075</v>
      </c>
      <c r="F329" t="s">
        <v>21</v>
      </c>
      <c r="G329">
        <v>0.28299999999999997</v>
      </c>
      <c r="H329" t="s">
        <v>21</v>
      </c>
      <c r="I329">
        <v>0.317</v>
      </c>
      <c r="J329" t="s">
        <v>21</v>
      </c>
      <c r="K329" t="s">
        <v>21</v>
      </c>
      <c r="L329" t="s">
        <v>21</v>
      </c>
      <c r="M329" t="s">
        <v>22</v>
      </c>
      <c r="N329" t="s">
        <v>21</v>
      </c>
      <c r="O329" t="s">
        <v>21</v>
      </c>
      <c r="P329" t="s">
        <v>21</v>
      </c>
      <c r="Q329" t="s">
        <v>21</v>
      </c>
      <c r="R329" t="s">
        <v>21</v>
      </c>
      <c r="S329" t="s">
        <v>21</v>
      </c>
      <c r="T329" t="s">
        <v>21</v>
      </c>
      <c r="U329" t="s">
        <v>21</v>
      </c>
      <c r="V329" t="s">
        <v>21</v>
      </c>
      <c r="W329" t="s">
        <v>21</v>
      </c>
      <c r="X329" t="s">
        <v>21</v>
      </c>
      <c r="Y329" t="s">
        <v>21</v>
      </c>
      <c r="Z329" t="s">
        <v>21</v>
      </c>
      <c r="AA329">
        <v>0.44</v>
      </c>
      <c r="AB329" t="s">
        <v>21</v>
      </c>
      <c r="AC329">
        <v>51.34</v>
      </c>
      <c r="AD329" t="s">
        <v>21</v>
      </c>
      <c r="AE329" t="s">
        <v>925</v>
      </c>
      <c r="AF329">
        <v>39</v>
      </c>
      <c r="AG329" t="s">
        <v>21</v>
      </c>
      <c r="AH329" t="s">
        <v>21</v>
      </c>
      <c r="AI329" t="s">
        <v>21</v>
      </c>
      <c r="AJ329" t="s">
        <v>21</v>
      </c>
      <c r="AK329" t="s">
        <v>21</v>
      </c>
      <c r="AL329">
        <v>68.694999999999993</v>
      </c>
      <c r="AM329">
        <v>69.388999999999996</v>
      </c>
      <c r="AN329" t="s">
        <v>22</v>
      </c>
      <c r="AO329" t="s">
        <v>21</v>
      </c>
      <c r="AP329" t="s">
        <v>21</v>
      </c>
      <c r="AQ329" t="s">
        <v>21</v>
      </c>
      <c r="AR329" t="s">
        <v>21</v>
      </c>
      <c r="AV329">
        <f t="shared" si="50"/>
        <v>121.07499999999999</v>
      </c>
      <c r="AW329">
        <f t="shared" si="51"/>
        <v>112.029</v>
      </c>
      <c r="AX329" s="11">
        <f t="shared" si="52"/>
        <v>0.9252859797646088</v>
      </c>
      <c r="BA329">
        <f t="shared" si="53"/>
        <v>0</v>
      </c>
      <c r="BB329">
        <f t="shared" si="54"/>
        <v>0</v>
      </c>
      <c r="BC329">
        <f t="shared" si="55"/>
        <v>0</v>
      </c>
      <c r="BD329">
        <f t="shared" si="56"/>
        <v>0</v>
      </c>
      <c r="BE329">
        <f t="shared" si="57"/>
        <v>0</v>
      </c>
      <c r="BF329">
        <f t="shared" si="58"/>
        <v>0</v>
      </c>
      <c r="BJ329" t="str">
        <f t="shared" si="59"/>
        <v/>
      </c>
      <c r="BK329">
        <f>VLOOKUP(B329,Kraftvärmeprod!$B$1:$BH$549,MATCH($BA$1,Kraftvärmeprod!$B$1:$CC$1,0),FALSE)</f>
        <v>0</v>
      </c>
    </row>
    <row r="330" spans="1:63" ht="15" customHeight="1">
      <c r="A330" s="2" t="s">
        <v>465</v>
      </c>
      <c r="B330" s="2" t="s">
        <v>471</v>
      </c>
      <c r="C330">
        <v>2020</v>
      </c>
      <c r="D330">
        <v>7.1630000000000003</v>
      </c>
      <c r="E330">
        <v>8.0709999999999997</v>
      </c>
      <c r="F330" t="s">
        <v>21</v>
      </c>
      <c r="G330">
        <v>0.501</v>
      </c>
      <c r="H330" t="s">
        <v>21</v>
      </c>
      <c r="I330" t="s">
        <v>21</v>
      </c>
      <c r="J330" t="s">
        <v>21</v>
      </c>
      <c r="K330" t="s">
        <v>21</v>
      </c>
      <c r="L330" t="s">
        <v>21</v>
      </c>
      <c r="M330" t="s">
        <v>22</v>
      </c>
      <c r="N330" t="s">
        <v>21</v>
      </c>
      <c r="O330" t="s">
        <v>21</v>
      </c>
      <c r="P330" t="s">
        <v>21</v>
      </c>
      <c r="Q330" t="s">
        <v>21</v>
      </c>
      <c r="R330" t="s">
        <v>21</v>
      </c>
      <c r="S330" t="s">
        <v>21</v>
      </c>
      <c r="T330" t="s">
        <v>21</v>
      </c>
      <c r="U330">
        <v>7.57</v>
      </c>
      <c r="V330" t="s">
        <v>21</v>
      </c>
      <c r="W330" t="s">
        <v>21</v>
      </c>
      <c r="X330" t="s">
        <v>21</v>
      </c>
      <c r="Y330" t="s">
        <v>21</v>
      </c>
      <c r="Z330" t="s">
        <v>21</v>
      </c>
      <c r="AA330" t="s">
        <v>21</v>
      </c>
      <c r="AB330" t="s">
        <v>21</v>
      </c>
      <c r="AC330" t="s">
        <v>21</v>
      </c>
      <c r="AD330" t="s">
        <v>21</v>
      </c>
      <c r="AE330" t="s">
        <v>21</v>
      </c>
      <c r="AF330" t="s">
        <v>21</v>
      </c>
      <c r="AG330" t="s">
        <v>21</v>
      </c>
      <c r="AH330" t="s">
        <v>21</v>
      </c>
      <c r="AI330" t="s">
        <v>21</v>
      </c>
      <c r="AJ330" t="s">
        <v>21</v>
      </c>
      <c r="AK330" t="s">
        <v>21</v>
      </c>
      <c r="AL330" t="s">
        <v>21</v>
      </c>
      <c r="AM330" t="s">
        <v>21</v>
      </c>
      <c r="AN330" t="s">
        <v>22</v>
      </c>
      <c r="AO330" t="s">
        <v>21</v>
      </c>
      <c r="AP330" t="s">
        <v>21</v>
      </c>
      <c r="AQ330" t="s">
        <v>21</v>
      </c>
      <c r="AR330" t="s">
        <v>21</v>
      </c>
      <c r="AV330">
        <f t="shared" si="50"/>
        <v>8.0709999999999997</v>
      </c>
      <c r="AW330">
        <f t="shared" si="51"/>
        <v>7.1630000000000003</v>
      </c>
      <c r="AX330" s="11">
        <f t="shared" si="52"/>
        <v>0.88749845124519888</v>
      </c>
      <c r="BA330">
        <f t="shared" si="53"/>
        <v>0</v>
      </c>
      <c r="BB330">
        <f t="shared" si="54"/>
        <v>0</v>
      </c>
      <c r="BC330">
        <f t="shared" si="55"/>
        <v>0</v>
      </c>
      <c r="BD330">
        <f t="shared" si="56"/>
        <v>0</v>
      </c>
      <c r="BE330">
        <f t="shared" si="57"/>
        <v>0</v>
      </c>
      <c r="BF330">
        <f t="shared" si="58"/>
        <v>0</v>
      </c>
      <c r="BJ330" t="str">
        <f t="shared" si="59"/>
        <v/>
      </c>
      <c r="BK330">
        <f>VLOOKUP(B330,Kraftvärmeprod!$B$1:$BH$549,MATCH($BA$1,Kraftvärmeprod!$B$1:$CC$1,0),FALSE)</f>
        <v>0</v>
      </c>
    </row>
    <row r="331" spans="1:63" ht="15" customHeight="1">
      <c r="A331" s="2" t="s">
        <v>472</v>
      </c>
      <c r="B331" s="2" t="s">
        <v>473</v>
      </c>
      <c r="C331">
        <v>2020</v>
      </c>
      <c r="D331" t="s">
        <v>22</v>
      </c>
      <c r="E331" t="s">
        <v>22</v>
      </c>
      <c r="F331" t="s">
        <v>22</v>
      </c>
      <c r="G331" t="s">
        <v>22</v>
      </c>
      <c r="H331" t="s">
        <v>22</v>
      </c>
      <c r="I331" t="s">
        <v>22</v>
      </c>
      <c r="J331" t="s">
        <v>22</v>
      </c>
      <c r="K331" t="s">
        <v>22</v>
      </c>
      <c r="L331" t="s">
        <v>22</v>
      </c>
      <c r="M331" t="s">
        <v>22</v>
      </c>
      <c r="N331" t="s">
        <v>22</v>
      </c>
      <c r="O331" t="s">
        <v>22</v>
      </c>
      <c r="P331" t="s">
        <v>22</v>
      </c>
      <c r="Q331" t="s">
        <v>22</v>
      </c>
      <c r="R331" t="s">
        <v>22</v>
      </c>
      <c r="S331" t="s">
        <v>22</v>
      </c>
      <c r="T331" t="s">
        <v>22</v>
      </c>
      <c r="U331" t="s">
        <v>22</v>
      </c>
      <c r="V331" t="s">
        <v>22</v>
      </c>
      <c r="W331" t="s">
        <v>22</v>
      </c>
      <c r="X331" t="s">
        <v>22</v>
      </c>
      <c r="Y331" t="s">
        <v>22</v>
      </c>
      <c r="Z331" t="s">
        <v>22</v>
      </c>
      <c r="AA331" t="s">
        <v>22</v>
      </c>
      <c r="AB331" t="s">
        <v>22</v>
      </c>
      <c r="AC331" t="s">
        <v>22</v>
      </c>
      <c r="AD331" t="s">
        <v>22</v>
      </c>
      <c r="AE331" t="s">
        <v>22</v>
      </c>
      <c r="AF331" t="s">
        <v>22</v>
      </c>
      <c r="AG331" t="s">
        <v>22</v>
      </c>
      <c r="AH331" t="s">
        <v>22</v>
      </c>
      <c r="AI331" t="s">
        <v>22</v>
      </c>
      <c r="AJ331" t="s">
        <v>22</v>
      </c>
      <c r="AK331" t="s">
        <v>22</v>
      </c>
      <c r="AL331" t="s">
        <v>22</v>
      </c>
      <c r="AM331" t="s">
        <v>22</v>
      </c>
      <c r="AN331" t="s">
        <v>22</v>
      </c>
      <c r="AO331" t="s">
        <v>22</v>
      </c>
      <c r="AP331" t="s">
        <v>22</v>
      </c>
      <c r="AQ331" t="s">
        <v>22</v>
      </c>
      <c r="AR331" t="s">
        <v>22</v>
      </c>
      <c r="AV331">
        <f t="shared" si="50"/>
        <v>0</v>
      </c>
      <c r="AW331">
        <f t="shared" si="51"/>
        <v>0</v>
      </c>
      <c r="AX331" s="11" t="str">
        <f t="shared" si="52"/>
        <v/>
      </c>
      <c r="BA331">
        <f t="shared" si="53"/>
        <v>0</v>
      </c>
      <c r="BB331">
        <f t="shared" si="54"/>
        <v>0</v>
      </c>
      <c r="BC331">
        <f t="shared" si="55"/>
        <v>0</v>
      </c>
      <c r="BD331">
        <f t="shared" si="56"/>
        <v>0</v>
      </c>
      <c r="BE331">
        <f t="shared" si="57"/>
        <v>0</v>
      </c>
      <c r="BF331">
        <f t="shared" si="58"/>
        <v>0</v>
      </c>
      <c r="BJ331" t="str">
        <f t="shared" si="59"/>
        <v/>
      </c>
      <c r="BK331">
        <f>VLOOKUP(B331,Kraftvärmeprod!$B$1:$BH$549,MATCH($BA$1,Kraftvärmeprod!$B$1:$CC$1,0),FALSE)</f>
        <v>0</v>
      </c>
    </row>
    <row r="332" spans="1:63" ht="15" customHeight="1">
      <c r="A332" s="2" t="s">
        <v>474</v>
      </c>
      <c r="B332" s="2" t="s">
        <v>475</v>
      </c>
      <c r="C332">
        <v>2020</v>
      </c>
      <c r="D332">
        <v>1.7829999999999999</v>
      </c>
      <c r="E332">
        <v>2.089</v>
      </c>
      <c r="F332" t="s">
        <v>21</v>
      </c>
      <c r="G332" t="s">
        <v>21</v>
      </c>
      <c r="H332" t="s">
        <v>21</v>
      </c>
      <c r="I332" t="s">
        <v>21</v>
      </c>
      <c r="J332" t="s">
        <v>21</v>
      </c>
      <c r="K332" t="s">
        <v>21</v>
      </c>
      <c r="L332" t="s">
        <v>21</v>
      </c>
      <c r="M332" t="s">
        <v>22</v>
      </c>
      <c r="N332" t="s">
        <v>21</v>
      </c>
      <c r="O332" t="s">
        <v>21</v>
      </c>
      <c r="P332" t="s">
        <v>21</v>
      </c>
      <c r="Q332" t="s">
        <v>21</v>
      </c>
      <c r="R332" t="s">
        <v>21</v>
      </c>
      <c r="S332" t="s">
        <v>21</v>
      </c>
      <c r="T332" t="s">
        <v>21</v>
      </c>
      <c r="U332" t="s">
        <v>21</v>
      </c>
      <c r="V332" t="s">
        <v>21</v>
      </c>
      <c r="W332" t="s">
        <v>21</v>
      </c>
      <c r="X332" t="s">
        <v>21</v>
      </c>
      <c r="Y332" t="s">
        <v>21</v>
      </c>
      <c r="Z332">
        <v>2.089</v>
      </c>
      <c r="AA332" t="s">
        <v>21</v>
      </c>
      <c r="AB332" t="s">
        <v>21</v>
      </c>
      <c r="AC332" t="s">
        <v>21</v>
      </c>
      <c r="AD332" t="s">
        <v>21</v>
      </c>
      <c r="AE332" t="s">
        <v>21</v>
      </c>
      <c r="AF332" t="s">
        <v>21</v>
      </c>
      <c r="AG332" t="s">
        <v>21</v>
      </c>
      <c r="AH332" t="s">
        <v>21</v>
      </c>
      <c r="AI332" t="s">
        <v>21</v>
      </c>
      <c r="AJ332" t="s">
        <v>21</v>
      </c>
      <c r="AK332" t="s">
        <v>21</v>
      </c>
      <c r="AL332" t="s">
        <v>21</v>
      </c>
      <c r="AM332" t="s">
        <v>21</v>
      </c>
      <c r="AN332" t="s">
        <v>22</v>
      </c>
      <c r="AO332" t="s">
        <v>21</v>
      </c>
      <c r="AP332" t="s">
        <v>21</v>
      </c>
      <c r="AQ332" t="s">
        <v>21</v>
      </c>
      <c r="AR332" t="s">
        <v>21</v>
      </c>
      <c r="AV332">
        <f t="shared" si="50"/>
        <v>2.089</v>
      </c>
      <c r="AW332">
        <f t="shared" si="51"/>
        <v>1.7829999999999999</v>
      </c>
      <c r="AX332" s="11">
        <f t="shared" si="52"/>
        <v>0.85351842987075155</v>
      </c>
      <c r="BA332">
        <f t="shared" si="53"/>
        <v>0</v>
      </c>
      <c r="BB332">
        <f t="shared" si="54"/>
        <v>0</v>
      </c>
      <c r="BC332">
        <f t="shared" si="55"/>
        <v>0</v>
      </c>
      <c r="BD332">
        <f t="shared" si="56"/>
        <v>0</v>
      </c>
      <c r="BE332">
        <f t="shared" si="57"/>
        <v>0</v>
      </c>
      <c r="BF332">
        <f t="shared" si="58"/>
        <v>0</v>
      </c>
      <c r="BJ332" t="str">
        <f t="shared" si="59"/>
        <v/>
      </c>
      <c r="BK332">
        <f>VLOOKUP(B332,Kraftvärmeprod!$B$1:$BH$549,MATCH($BA$1,Kraftvärmeprod!$B$1:$CC$1,0),FALSE)</f>
        <v>0</v>
      </c>
    </row>
    <row r="333" spans="1:63" ht="15" customHeight="1">
      <c r="A333" s="2" t="s">
        <v>474</v>
      </c>
      <c r="B333" s="2" t="s">
        <v>476</v>
      </c>
      <c r="C333">
        <v>2020</v>
      </c>
      <c r="D333">
        <v>3.33</v>
      </c>
      <c r="E333">
        <v>3.335</v>
      </c>
      <c r="F333" t="s">
        <v>21</v>
      </c>
      <c r="G333">
        <v>4.2000000000000003E-2</v>
      </c>
      <c r="H333" t="s">
        <v>21</v>
      </c>
      <c r="I333" t="s">
        <v>21</v>
      </c>
      <c r="J333" t="s">
        <v>21</v>
      </c>
      <c r="K333" t="s">
        <v>21</v>
      </c>
      <c r="L333" t="s">
        <v>21</v>
      </c>
      <c r="M333" t="s">
        <v>22</v>
      </c>
      <c r="N333" t="s">
        <v>21</v>
      </c>
      <c r="O333" t="s">
        <v>21</v>
      </c>
      <c r="P333" t="s">
        <v>21</v>
      </c>
      <c r="Q333" t="s">
        <v>21</v>
      </c>
      <c r="R333" t="s">
        <v>21</v>
      </c>
      <c r="S333" t="s">
        <v>21</v>
      </c>
      <c r="T333" t="s">
        <v>21</v>
      </c>
      <c r="U333">
        <v>3.2930000000000001</v>
      </c>
      <c r="V333" t="s">
        <v>21</v>
      </c>
      <c r="W333" t="s">
        <v>21</v>
      </c>
      <c r="X333" t="s">
        <v>21</v>
      </c>
      <c r="Y333" t="s">
        <v>21</v>
      </c>
      <c r="Z333" t="s">
        <v>21</v>
      </c>
      <c r="AA333" t="s">
        <v>21</v>
      </c>
      <c r="AB333" t="s">
        <v>21</v>
      </c>
      <c r="AC333" t="s">
        <v>21</v>
      </c>
      <c r="AD333" t="s">
        <v>21</v>
      </c>
      <c r="AE333" t="s">
        <v>21</v>
      </c>
      <c r="AF333" t="s">
        <v>21</v>
      </c>
      <c r="AG333" t="s">
        <v>21</v>
      </c>
      <c r="AH333" t="s">
        <v>21</v>
      </c>
      <c r="AI333" t="s">
        <v>21</v>
      </c>
      <c r="AJ333" t="s">
        <v>21</v>
      </c>
      <c r="AK333" t="s">
        <v>21</v>
      </c>
      <c r="AL333">
        <v>0</v>
      </c>
      <c r="AM333" t="s">
        <v>21</v>
      </c>
      <c r="AN333" t="s">
        <v>22</v>
      </c>
      <c r="AO333" t="s">
        <v>21</v>
      </c>
      <c r="AP333" t="s">
        <v>21</v>
      </c>
      <c r="AQ333" t="s">
        <v>21</v>
      </c>
      <c r="AR333" t="s">
        <v>21</v>
      </c>
      <c r="AV333">
        <f t="shared" si="50"/>
        <v>3.335</v>
      </c>
      <c r="AW333">
        <f t="shared" si="51"/>
        <v>3.33</v>
      </c>
      <c r="AX333" s="11">
        <f t="shared" si="52"/>
        <v>0.99850074962518742</v>
      </c>
      <c r="BA333">
        <f t="shared" si="53"/>
        <v>0</v>
      </c>
      <c r="BB333">
        <f t="shared" si="54"/>
        <v>0</v>
      </c>
      <c r="BC333">
        <f t="shared" si="55"/>
        <v>0</v>
      </c>
      <c r="BD333">
        <f t="shared" si="56"/>
        <v>0</v>
      </c>
      <c r="BE333">
        <f t="shared" si="57"/>
        <v>0</v>
      </c>
      <c r="BF333">
        <f t="shared" si="58"/>
        <v>0</v>
      </c>
      <c r="BJ333" t="str">
        <f t="shared" si="59"/>
        <v/>
      </c>
      <c r="BK333">
        <f>VLOOKUP(B333,Kraftvärmeprod!$B$1:$BH$549,MATCH($BA$1,Kraftvärmeprod!$B$1:$CC$1,0),FALSE)</f>
        <v>0</v>
      </c>
    </row>
    <row r="334" spans="1:63" ht="15" customHeight="1">
      <c r="A334" s="2" t="s">
        <v>474</v>
      </c>
      <c r="B334" s="2" t="s">
        <v>477</v>
      </c>
      <c r="C334">
        <v>2020</v>
      </c>
      <c r="D334">
        <v>10.117000000000001</v>
      </c>
      <c r="E334">
        <v>11.186999999999999</v>
      </c>
      <c r="F334" t="s">
        <v>21</v>
      </c>
      <c r="G334">
        <v>0.25900000000000001</v>
      </c>
      <c r="H334" t="s">
        <v>21</v>
      </c>
      <c r="I334" t="s">
        <v>21</v>
      </c>
      <c r="J334" t="s">
        <v>21</v>
      </c>
      <c r="K334" t="s">
        <v>21</v>
      </c>
      <c r="L334" t="s">
        <v>21</v>
      </c>
      <c r="M334" t="s">
        <v>22</v>
      </c>
      <c r="N334" t="s">
        <v>21</v>
      </c>
      <c r="O334" t="s">
        <v>21</v>
      </c>
      <c r="P334" t="s">
        <v>21</v>
      </c>
      <c r="Q334" t="s">
        <v>21</v>
      </c>
      <c r="R334" t="s">
        <v>21</v>
      </c>
      <c r="S334" t="s">
        <v>21</v>
      </c>
      <c r="T334" t="s">
        <v>21</v>
      </c>
      <c r="U334">
        <v>7.63</v>
      </c>
      <c r="V334" t="s">
        <v>21</v>
      </c>
      <c r="W334" t="s">
        <v>21</v>
      </c>
      <c r="X334" t="s">
        <v>21</v>
      </c>
      <c r="Y334" t="s">
        <v>21</v>
      </c>
      <c r="Z334" t="s">
        <v>21</v>
      </c>
      <c r="AA334" t="s">
        <v>21</v>
      </c>
      <c r="AB334" t="s">
        <v>21</v>
      </c>
      <c r="AC334" t="s">
        <v>21</v>
      </c>
      <c r="AD334" t="s">
        <v>21</v>
      </c>
      <c r="AE334" t="s">
        <v>21</v>
      </c>
      <c r="AF334" t="s">
        <v>21</v>
      </c>
      <c r="AG334" t="s">
        <v>21</v>
      </c>
      <c r="AH334" t="s">
        <v>21</v>
      </c>
      <c r="AI334" t="s">
        <v>21</v>
      </c>
      <c r="AJ334" t="s">
        <v>21</v>
      </c>
      <c r="AK334" t="s">
        <v>21</v>
      </c>
      <c r="AL334">
        <v>3.298</v>
      </c>
      <c r="AM334">
        <v>3.298</v>
      </c>
      <c r="AN334" t="s">
        <v>22</v>
      </c>
      <c r="AO334" t="s">
        <v>21</v>
      </c>
      <c r="AP334" t="s">
        <v>21</v>
      </c>
      <c r="AQ334" t="s">
        <v>21</v>
      </c>
      <c r="AR334" t="s">
        <v>21</v>
      </c>
      <c r="AV334">
        <f t="shared" si="50"/>
        <v>11.187000000000001</v>
      </c>
      <c r="AW334">
        <f t="shared" si="51"/>
        <v>10.117000000000001</v>
      </c>
      <c r="AX334" s="11">
        <f t="shared" si="52"/>
        <v>0.90435326718512554</v>
      </c>
      <c r="BA334">
        <f t="shared" si="53"/>
        <v>0</v>
      </c>
      <c r="BB334">
        <f t="shared" si="54"/>
        <v>0</v>
      </c>
      <c r="BC334">
        <f t="shared" si="55"/>
        <v>0</v>
      </c>
      <c r="BD334">
        <f t="shared" si="56"/>
        <v>0</v>
      </c>
      <c r="BE334">
        <f t="shared" si="57"/>
        <v>0</v>
      </c>
      <c r="BF334">
        <f t="shared" si="58"/>
        <v>0</v>
      </c>
      <c r="BJ334" t="str">
        <f t="shared" si="59"/>
        <v/>
      </c>
      <c r="BK334">
        <f>VLOOKUP(B334,Kraftvärmeprod!$B$1:$BH$549,MATCH($BA$1,Kraftvärmeprod!$B$1:$CC$1,0),FALSE)</f>
        <v>21.158999999999999</v>
      </c>
    </row>
    <row r="335" spans="1:63" ht="15" customHeight="1">
      <c r="A335" s="2" t="s">
        <v>478</v>
      </c>
      <c r="B335" s="2" t="s">
        <v>479</v>
      </c>
      <c r="C335">
        <v>2020</v>
      </c>
      <c r="D335">
        <v>296.01799999999997</v>
      </c>
      <c r="E335">
        <v>322.61200000000002</v>
      </c>
      <c r="F335" t="s">
        <v>21</v>
      </c>
      <c r="G335">
        <v>2.2349999999999999</v>
      </c>
      <c r="H335" t="s">
        <v>21</v>
      </c>
      <c r="I335">
        <v>1.8240000000000001</v>
      </c>
      <c r="J335" t="s">
        <v>21</v>
      </c>
      <c r="K335" t="s">
        <v>21</v>
      </c>
      <c r="L335" t="s">
        <v>21</v>
      </c>
      <c r="M335" t="s">
        <v>22</v>
      </c>
      <c r="N335">
        <v>5.5549999999999997</v>
      </c>
      <c r="O335" t="s">
        <v>21</v>
      </c>
      <c r="P335">
        <v>0.20699999999999999</v>
      </c>
      <c r="Q335">
        <v>1.512</v>
      </c>
      <c r="R335" t="s">
        <v>21</v>
      </c>
      <c r="S335" t="s">
        <v>21</v>
      </c>
      <c r="T335" t="s">
        <v>924</v>
      </c>
      <c r="U335">
        <v>13.055999999999999</v>
      </c>
      <c r="V335" t="s">
        <v>21</v>
      </c>
      <c r="W335" t="s">
        <v>21</v>
      </c>
      <c r="X335">
        <v>49.350999999999999</v>
      </c>
      <c r="Y335">
        <v>2.6760000000000002</v>
      </c>
      <c r="Z335">
        <v>0.82299999999999995</v>
      </c>
      <c r="AA335" t="s">
        <v>21</v>
      </c>
      <c r="AB335" t="s">
        <v>21</v>
      </c>
      <c r="AC335">
        <v>206.35</v>
      </c>
      <c r="AD335">
        <v>2.15</v>
      </c>
      <c r="AE335" t="s">
        <v>934</v>
      </c>
      <c r="AF335">
        <v>48.9</v>
      </c>
      <c r="AG335">
        <v>3.5289999999999999</v>
      </c>
      <c r="AH335">
        <v>26.023</v>
      </c>
      <c r="AI335">
        <v>9.4710000000000001</v>
      </c>
      <c r="AJ335" t="s">
        <v>929</v>
      </c>
      <c r="AK335">
        <v>4.766</v>
      </c>
      <c r="AL335" t="s">
        <v>21</v>
      </c>
      <c r="AM335" t="s">
        <v>21</v>
      </c>
      <c r="AN335" t="s">
        <v>22</v>
      </c>
      <c r="AO335">
        <v>41.14</v>
      </c>
      <c r="AP335">
        <v>57.95</v>
      </c>
      <c r="AQ335">
        <v>0.91</v>
      </c>
      <c r="AR335" t="s">
        <v>21</v>
      </c>
      <c r="AV335">
        <f t="shared" si="50"/>
        <v>322.61199999999997</v>
      </c>
      <c r="AW335">
        <f t="shared" si="51"/>
        <v>296.01799999999997</v>
      </c>
      <c r="AX335" s="11">
        <f t="shared" si="52"/>
        <v>0.9175666125252625</v>
      </c>
      <c r="BA335">
        <f t="shared" si="53"/>
        <v>26.023</v>
      </c>
      <c r="BB335">
        <f t="shared" si="54"/>
        <v>10.7058622</v>
      </c>
      <c r="BC335">
        <f t="shared" si="55"/>
        <v>15.0803285</v>
      </c>
      <c r="BD335">
        <f t="shared" si="56"/>
        <v>0.2368093</v>
      </c>
      <c r="BE335">
        <f t="shared" si="57"/>
        <v>0</v>
      </c>
      <c r="BF335">
        <f t="shared" si="58"/>
        <v>0</v>
      </c>
      <c r="BJ335" t="str">
        <f t="shared" si="59"/>
        <v/>
      </c>
      <c r="BK335">
        <f>VLOOKUP(B335,Kraftvärmeprod!$B$1:$BH$549,MATCH($BA$1,Kraftvärmeprod!$B$1:$CC$1,0),FALSE)</f>
        <v>137.10300000000001</v>
      </c>
    </row>
    <row r="336" spans="1:63" ht="15" customHeight="1">
      <c r="A336" s="2" t="s">
        <v>480</v>
      </c>
      <c r="B336" s="2" t="s">
        <v>481</v>
      </c>
      <c r="C336">
        <v>2020</v>
      </c>
      <c r="D336">
        <v>2.2999999999999998</v>
      </c>
      <c r="E336">
        <v>2.2999999999999998</v>
      </c>
      <c r="F336" t="s">
        <v>21</v>
      </c>
      <c r="G336">
        <v>2.2999999999999998</v>
      </c>
      <c r="H336" t="s">
        <v>21</v>
      </c>
      <c r="I336" t="s">
        <v>21</v>
      </c>
      <c r="J336" t="s">
        <v>21</v>
      </c>
      <c r="K336" t="s">
        <v>21</v>
      </c>
      <c r="L336" t="s">
        <v>21</v>
      </c>
      <c r="M336" t="s">
        <v>942</v>
      </c>
      <c r="N336" t="s">
        <v>21</v>
      </c>
      <c r="O336" t="s">
        <v>21</v>
      </c>
      <c r="P336" t="s">
        <v>21</v>
      </c>
      <c r="Q336" t="s">
        <v>21</v>
      </c>
      <c r="R336" t="s">
        <v>21</v>
      </c>
      <c r="S336" t="s">
        <v>21</v>
      </c>
      <c r="T336" t="s">
        <v>21</v>
      </c>
      <c r="U336" t="s">
        <v>21</v>
      </c>
      <c r="V336" t="s">
        <v>21</v>
      </c>
      <c r="W336" t="s">
        <v>21</v>
      </c>
      <c r="X336" t="s">
        <v>21</v>
      </c>
      <c r="Y336" t="s">
        <v>21</v>
      </c>
      <c r="Z336" t="s">
        <v>21</v>
      </c>
      <c r="AA336" t="s">
        <v>21</v>
      </c>
      <c r="AB336" t="s">
        <v>21</v>
      </c>
      <c r="AC336" t="s">
        <v>21</v>
      </c>
      <c r="AD336" t="s">
        <v>21</v>
      </c>
      <c r="AE336" t="s">
        <v>21</v>
      </c>
      <c r="AF336" t="s">
        <v>21</v>
      </c>
      <c r="AG336" t="s">
        <v>21</v>
      </c>
      <c r="AH336" t="s">
        <v>21</v>
      </c>
      <c r="AI336" t="s">
        <v>21</v>
      </c>
      <c r="AJ336" t="s">
        <v>21</v>
      </c>
      <c r="AK336" t="s">
        <v>21</v>
      </c>
      <c r="AL336" t="s">
        <v>21</v>
      </c>
      <c r="AM336" t="s">
        <v>21</v>
      </c>
      <c r="AN336" t="s">
        <v>22</v>
      </c>
      <c r="AO336" t="s">
        <v>21</v>
      </c>
      <c r="AP336" t="s">
        <v>21</v>
      </c>
      <c r="AQ336" t="s">
        <v>21</v>
      </c>
      <c r="AR336" t="s">
        <v>21</v>
      </c>
      <c r="AV336">
        <f t="shared" si="50"/>
        <v>2.2999999999999998</v>
      </c>
      <c r="AW336">
        <f t="shared" si="51"/>
        <v>2.2999999999999998</v>
      </c>
      <c r="AX336" s="11">
        <f t="shared" si="52"/>
        <v>1</v>
      </c>
      <c r="BA336">
        <f t="shared" si="53"/>
        <v>0</v>
      </c>
      <c r="BB336">
        <f t="shared" si="54"/>
        <v>0</v>
      </c>
      <c r="BC336">
        <f t="shared" si="55"/>
        <v>0</v>
      </c>
      <c r="BD336">
        <f t="shared" si="56"/>
        <v>0</v>
      </c>
      <c r="BE336">
        <f t="shared" si="57"/>
        <v>0</v>
      </c>
      <c r="BF336">
        <f t="shared" si="58"/>
        <v>0</v>
      </c>
      <c r="BJ336" t="str">
        <f t="shared" si="59"/>
        <v/>
      </c>
      <c r="BK336">
        <f>VLOOKUP(B336,Kraftvärmeprod!$B$1:$BH$549,MATCH($BA$1,Kraftvärmeprod!$B$1:$CC$1,0),FALSE)</f>
        <v>0</v>
      </c>
    </row>
    <row r="337" spans="1:63" ht="15" customHeight="1">
      <c r="A337" s="2" t="s">
        <v>482</v>
      </c>
      <c r="B337" s="2" t="s">
        <v>483</v>
      </c>
      <c r="C337">
        <v>2020</v>
      </c>
      <c r="D337">
        <v>12.78</v>
      </c>
      <c r="E337">
        <v>15.564</v>
      </c>
      <c r="F337" t="s">
        <v>21</v>
      </c>
      <c r="G337" t="s">
        <v>21</v>
      </c>
      <c r="H337" t="s">
        <v>21</v>
      </c>
      <c r="I337" t="s">
        <v>21</v>
      </c>
      <c r="J337" t="s">
        <v>21</v>
      </c>
      <c r="K337" t="s">
        <v>21</v>
      </c>
      <c r="L337" t="s">
        <v>21</v>
      </c>
      <c r="M337" t="s">
        <v>92</v>
      </c>
      <c r="N337">
        <v>15.564</v>
      </c>
      <c r="O337" t="s">
        <v>21</v>
      </c>
      <c r="P337" t="s">
        <v>21</v>
      </c>
      <c r="Q337" t="s">
        <v>21</v>
      </c>
      <c r="R337" t="s">
        <v>21</v>
      </c>
      <c r="S337" t="s">
        <v>21</v>
      </c>
      <c r="T337" t="s">
        <v>21</v>
      </c>
      <c r="U337" t="s">
        <v>21</v>
      </c>
      <c r="V337" t="s">
        <v>21</v>
      </c>
      <c r="W337" t="s">
        <v>21</v>
      </c>
      <c r="X337" t="s">
        <v>21</v>
      </c>
      <c r="Y337" t="s">
        <v>21</v>
      </c>
      <c r="Z337" t="s">
        <v>21</v>
      </c>
      <c r="AA337" t="s">
        <v>21</v>
      </c>
      <c r="AB337" t="s">
        <v>21</v>
      </c>
      <c r="AC337" t="s">
        <v>21</v>
      </c>
      <c r="AD337" t="s">
        <v>21</v>
      </c>
      <c r="AE337" t="s">
        <v>21</v>
      </c>
      <c r="AF337" t="s">
        <v>21</v>
      </c>
      <c r="AG337" t="s">
        <v>21</v>
      </c>
      <c r="AH337" t="s">
        <v>21</v>
      </c>
      <c r="AI337" t="s">
        <v>21</v>
      </c>
      <c r="AJ337" t="s">
        <v>21</v>
      </c>
      <c r="AK337" t="s">
        <v>21</v>
      </c>
      <c r="AL337" t="s">
        <v>21</v>
      </c>
      <c r="AM337" t="s">
        <v>21</v>
      </c>
      <c r="AN337" t="s">
        <v>22</v>
      </c>
      <c r="AO337" t="s">
        <v>21</v>
      </c>
      <c r="AP337" t="s">
        <v>21</v>
      </c>
      <c r="AQ337" t="s">
        <v>21</v>
      </c>
      <c r="AR337" t="s">
        <v>21</v>
      </c>
      <c r="AV337">
        <f t="shared" si="50"/>
        <v>15.564</v>
      </c>
      <c r="AW337">
        <f t="shared" si="51"/>
        <v>12.78</v>
      </c>
      <c r="AX337" s="11">
        <f t="shared" si="52"/>
        <v>0.82112567463377018</v>
      </c>
      <c r="BA337">
        <f t="shared" si="53"/>
        <v>0</v>
      </c>
      <c r="BB337">
        <f t="shared" si="54"/>
        <v>0</v>
      </c>
      <c r="BC337">
        <f t="shared" si="55"/>
        <v>0</v>
      </c>
      <c r="BD337">
        <f t="shared" si="56"/>
        <v>0</v>
      </c>
      <c r="BE337">
        <f t="shared" si="57"/>
        <v>0</v>
      </c>
      <c r="BF337">
        <f t="shared" si="58"/>
        <v>0</v>
      </c>
      <c r="BJ337" t="str">
        <f t="shared" si="59"/>
        <v/>
      </c>
      <c r="BK337">
        <f>VLOOKUP(B337,Kraftvärmeprod!$B$1:$BH$549,MATCH($BA$1,Kraftvärmeprod!$B$1:$CC$1,0),FALSE)</f>
        <v>0</v>
      </c>
    </row>
    <row r="338" spans="1:63" ht="15" customHeight="1">
      <c r="A338" s="2" t="s">
        <v>482</v>
      </c>
      <c r="B338" s="2" t="s">
        <v>484</v>
      </c>
      <c r="C338">
        <v>2020</v>
      </c>
      <c r="D338">
        <v>54.661999999999999</v>
      </c>
      <c r="E338">
        <v>59.327500000000001</v>
      </c>
      <c r="F338" t="s">
        <v>21</v>
      </c>
      <c r="G338">
        <v>0.11600000000000001</v>
      </c>
      <c r="H338" t="s">
        <v>21</v>
      </c>
      <c r="I338">
        <v>2.75E-2</v>
      </c>
      <c r="J338" t="s">
        <v>21</v>
      </c>
      <c r="K338" t="s">
        <v>21</v>
      </c>
      <c r="L338" t="s">
        <v>21</v>
      </c>
      <c r="M338" t="s">
        <v>92</v>
      </c>
      <c r="N338">
        <v>16.759</v>
      </c>
      <c r="O338" t="s">
        <v>21</v>
      </c>
      <c r="P338" t="s">
        <v>21</v>
      </c>
      <c r="Q338" t="s">
        <v>21</v>
      </c>
      <c r="R338" t="s">
        <v>21</v>
      </c>
      <c r="S338" t="s">
        <v>21</v>
      </c>
      <c r="T338" t="s">
        <v>21</v>
      </c>
      <c r="U338">
        <v>7.7960000000000003</v>
      </c>
      <c r="V338" t="s">
        <v>21</v>
      </c>
      <c r="W338" t="s">
        <v>21</v>
      </c>
      <c r="X338">
        <v>26.59</v>
      </c>
      <c r="Y338" t="s">
        <v>21</v>
      </c>
      <c r="Z338">
        <v>0.91800000000000004</v>
      </c>
      <c r="AA338" t="s">
        <v>21</v>
      </c>
      <c r="AB338" t="s">
        <v>21</v>
      </c>
      <c r="AC338" t="s">
        <v>21</v>
      </c>
      <c r="AD338" t="s">
        <v>21</v>
      </c>
      <c r="AE338" t="s">
        <v>21</v>
      </c>
      <c r="AF338" t="s">
        <v>21</v>
      </c>
      <c r="AG338" t="s">
        <v>21</v>
      </c>
      <c r="AH338">
        <v>7.1210000000000004</v>
      </c>
      <c r="AI338" t="s">
        <v>21</v>
      </c>
      <c r="AJ338" t="s">
        <v>21</v>
      </c>
      <c r="AK338" t="s">
        <v>21</v>
      </c>
      <c r="AL338" t="s">
        <v>21</v>
      </c>
      <c r="AM338" t="s">
        <v>21</v>
      </c>
      <c r="AN338" t="s">
        <v>92</v>
      </c>
      <c r="AO338">
        <v>100</v>
      </c>
      <c r="AP338">
        <v>0</v>
      </c>
      <c r="AQ338">
        <v>0</v>
      </c>
      <c r="AR338">
        <v>0</v>
      </c>
      <c r="AV338">
        <f t="shared" si="50"/>
        <v>59.327500000000001</v>
      </c>
      <c r="AW338">
        <f t="shared" si="51"/>
        <v>54.661999999999999</v>
      </c>
      <c r="AX338" s="11">
        <f t="shared" si="52"/>
        <v>0.92136024609161016</v>
      </c>
      <c r="BA338">
        <f t="shared" si="53"/>
        <v>7.1210000000000004</v>
      </c>
      <c r="BB338">
        <f t="shared" si="54"/>
        <v>7.1210000000000004</v>
      </c>
      <c r="BC338">
        <f t="shared" si="55"/>
        <v>0</v>
      </c>
      <c r="BD338">
        <f t="shared" si="56"/>
        <v>0</v>
      </c>
      <c r="BE338">
        <f t="shared" si="57"/>
        <v>0</v>
      </c>
      <c r="BF338">
        <f t="shared" si="58"/>
        <v>0</v>
      </c>
      <c r="BJ338" t="str">
        <f t="shared" si="59"/>
        <v/>
      </c>
      <c r="BK338">
        <f>VLOOKUP(B338,Kraftvärmeprod!$B$1:$BH$549,MATCH($BA$1,Kraftvärmeprod!$B$1:$CC$1,0),FALSE)</f>
        <v>0</v>
      </c>
    </row>
    <row r="339" spans="1:63" ht="15" customHeight="1">
      <c r="A339" s="2" t="s">
        <v>482</v>
      </c>
      <c r="B339" s="2" t="s">
        <v>485</v>
      </c>
      <c r="C339">
        <v>2020</v>
      </c>
      <c r="D339">
        <v>0.93</v>
      </c>
      <c r="E339">
        <v>1.03</v>
      </c>
      <c r="F339" t="s">
        <v>21</v>
      </c>
      <c r="G339">
        <v>1.03</v>
      </c>
      <c r="H339" t="s">
        <v>21</v>
      </c>
      <c r="I339" t="s">
        <v>21</v>
      </c>
      <c r="J339" t="s">
        <v>21</v>
      </c>
      <c r="K339" t="s">
        <v>21</v>
      </c>
      <c r="L339" t="s">
        <v>21</v>
      </c>
      <c r="M339" t="s">
        <v>92</v>
      </c>
      <c r="N339" t="s">
        <v>21</v>
      </c>
      <c r="O339" t="s">
        <v>21</v>
      </c>
      <c r="P339" t="s">
        <v>21</v>
      </c>
      <c r="Q339" t="s">
        <v>21</v>
      </c>
      <c r="R339" t="s">
        <v>21</v>
      </c>
      <c r="S339" t="s">
        <v>21</v>
      </c>
      <c r="T339" t="s">
        <v>21</v>
      </c>
      <c r="U339" t="s">
        <v>21</v>
      </c>
      <c r="V339" t="s">
        <v>21</v>
      </c>
      <c r="W339" t="s">
        <v>21</v>
      </c>
      <c r="X339" t="s">
        <v>21</v>
      </c>
      <c r="Y339" t="s">
        <v>21</v>
      </c>
      <c r="Z339" t="s">
        <v>21</v>
      </c>
      <c r="AA339" t="s">
        <v>21</v>
      </c>
      <c r="AB339" t="s">
        <v>21</v>
      </c>
      <c r="AC339" t="s">
        <v>21</v>
      </c>
      <c r="AD339" t="s">
        <v>21</v>
      </c>
      <c r="AE339" t="s">
        <v>21</v>
      </c>
      <c r="AF339" t="s">
        <v>21</v>
      </c>
      <c r="AG339" t="s">
        <v>21</v>
      </c>
      <c r="AH339" t="s">
        <v>21</v>
      </c>
      <c r="AI339" t="s">
        <v>21</v>
      </c>
      <c r="AJ339" t="s">
        <v>21</v>
      </c>
      <c r="AK339" t="s">
        <v>21</v>
      </c>
      <c r="AL339" t="s">
        <v>21</v>
      </c>
      <c r="AM339" t="s">
        <v>21</v>
      </c>
      <c r="AN339" t="s">
        <v>92</v>
      </c>
      <c r="AO339" t="s">
        <v>21</v>
      </c>
      <c r="AP339" t="s">
        <v>21</v>
      </c>
      <c r="AQ339" t="s">
        <v>21</v>
      </c>
      <c r="AR339" t="s">
        <v>21</v>
      </c>
      <c r="AV339">
        <f t="shared" si="50"/>
        <v>1.03</v>
      </c>
      <c r="AW339">
        <f t="shared" si="51"/>
        <v>0.93</v>
      </c>
      <c r="AX339" s="11">
        <f t="shared" si="52"/>
        <v>0.90291262135922334</v>
      </c>
      <c r="BA339">
        <f t="shared" si="53"/>
        <v>0</v>
      </c>
      <c r="BB339">
        <f t="shared" si="54"/>
        <v>0</v>
      </c>
      <c r="BC339">
        <f t="shared" si="55"/>
        <v>0</v>
      </c>
      <c r="BD339">
        <f t="shared" si="56"/>
        <v>0</v>
      </c>
      <c r="BE339">
        <f t="shared" si="57"/>
        <v>0</v>
      </c>
      <c r="BF339">
        <f t="shared" si="58"/>
        <v>0</v>
      </c>
      <c r="BJ339" t="str">
        <f t="shared" si="59"/>
        <v/>
      </c>
      <c r="BK339">
        <f>VLOOKUP(B339,Kraftvärmeprod!$B$1:$BH$549,MATCH($BA$1,Kraftvärmeprod!$B$1:$CC$1,0),FALSE)</f>
        <v>0</v>
      </c>
    </row>
    <row r="340" spans="1:63" ht="15" customHeight="1">
      <c r="A340" s="2" t="s">
        <v>482</v>
      </c>
      <c r="B340" s="2" t="s">
        <v>486</v>
      </c>
      <c r="C340">
        <v>2020</v>
      </c>
      <c r="D340">
        <v>218.24</v>
      </c>
      <c r="E340">
        <v>252.505</v>
      </c>
      <c r="F340" t="s">
        <v>21</v>
      </c>
      <c r="G340">
        <v>1.2999999999999999E-2</v>
      </c>
      <c r="H340" t="s">
        <v>21</v>
      </c>
      <c r="I340">
        <v>1.83</v>
      </c>
      <c r="J340" t="s">
        <v>21</v>
      </c>
      <c r="K340" t="s">
        <v>21</v>
      </c>
      <c r="L340">
        <v>0.52300000000000002</v>
      </c>
      <c r="M340" t="s">
        <v>22</v>
      </c>
      <c r="N340">
        <v>1.9339999999999999</v>
      </c>
      <c r="O340">
        <v>0.76600000000000001</v>
      </c>
      <c r="P340">
        <v>1.4159999999999999</v>
      </c>
      <c r="Q340" t="s">
        <v>21</v>
      </c>
      <c r="R340" t="s">
        <v>21</v>
      </c>
      <c r="S340" t="s">
        <v>21</v>
      </c>
      <c r="T340" t="s">
        <v>21</v>
      </c>
      <c r="U340" t="s">
        <v>21</v>
      </c>
      <c r="V340" t="s">
        <v>21</v>
      </c>
      <c r="W340" t="s">
        <v>21</v>
      </c>
      <c r="X340">
        <v>25.285</v>
      </c>
      <c r="Y340" t="s">
        <v>21</v>
      </c>
      <c r="Z340">
        <v>3.931</v>
      </c>
      <c r="AA340" t="s">
        <v>21</v>
      </c>
      <c r="AB340" t="s">
        <v>21</v>
      </c>
      <c r="AC340">
        <v>216.80699999999999</v>
      </c>
      <c r="AD340" t="s">
        <v>21</v>
      </c>
      <c r="AE340" t="s">
        <v>934</v>
      </c>
      <c r="AF340">
        <v>41</v>
      </c>
      <c r="AG340" t="s">
        <v>21</v>
      </c>
      <c r="AH340" t="s">
        <v>21</v>
      </c>
      <c r="AI340" t="s">
        <v>21</v>
      </c>
      <c r="AJ340" t="s">
        <v>21</v>
      </c>
      <c r="AK340" t="s">
        <v>21</v>
      </c>
      <c r="AL340" t="s">
        <v>21</v>
      </c>
      <c r="AM340" t="s">
        <v>21</v>
      </c>
      <c r="AN340" t="s">
        <v>92</v>
      </c>
      <c r="AO340" t="s">
        <v>21</v>
      </c>
      <c r="AP340" t="s">
        <v>21</v>
      </c>
      <c r="AQ340" t="s">
        <v>21</v>
      </c>
      <c r="AR340" t="s">
        <v>21</v>
      </c>
      <c r="AV340">
        <f t="shared" si="50"/>
        <v>252.505</v>
      </c>
      <c r="AW340">
        <f t="shared" si="51"/>
        <v>218.24</v>
      </c>
      <c r="AX340" s="11">
        <f t="shared" si="52"/>
        <v>0.86429971683729045</v>
      </c>
      <c r="BA340">
        <f t="shared" si="53"/>
        <v>0</v>
      </c>
      <c r="BB340">
        <f t="shared" si="54"/>
        <v>0</v>
      </c>
      <c r="BC340">
        <f t="shared" si="55"/>
        <v>0</v>
      </c>
      <c r="BD340">
        <f t="shared" si="56"/>
        <v>0</v>
      </c>
      <c r="BE340">
        <f t="shared" si="57"/>
        <v>0</v>
      </c>
      <c r="BF340">
        <f t="shared" si="58"/>
        <v>0</v>
      </c>
      <c r="BJ340" t="str">
        <f t="shared" si="59"/>
        <v/>
      </c>
      <c r="BK340">
        <f>VLOOKUP(B340,Kraftvärmeprod!$B$1:$BH$549,MATCH($BA$1,Kraftvärmeprod!$B$1:$CC$1,0),FALSE)</f>
        <v>169.6</v>
      </c>
    </row>
    <row r="341" spans="1:63" ht="15" customHeight="1">
      <c r="A341" s="2" t="s">
        <v>482</v>
      </c>
      <c r="B341" s="2" t="s">
        <v>488</v>
      </c>
      <c r="C341">
        <v>2020</v>
      </c>
      <c r="D341">
        <v>1.1339999999999999</v>
      </c>
      <c r="E341">
        <v>1.3</v>
      </c>
      <c r="F341" t="s">
        <v>21</v>
      </c>
      <c r="G341">
        <v>1.3</v>
      </c>
      <c r="H341" t="s">
        <v>21</v>
      </c>
      <c r="I341" t="s">
        <v>21</v>
      </c>
      <c r="J341" t="s">
        <v>21</v>
      </c>
      <c r="K341" t="s">
        <v>21</v>
      </c>
      <c r="L341" t="s">
        <v>21</v>
      </c>
      <c r="M341" t="s">
        <v>92</v>
      </c>
      <c r="N341" t="s">
        <v>21</v>
      </c>
      <c r="O341" t="s">
        <v>21</v>
      </c>
      <c r="P341" t="s">
        <v>21</v>
      </c>
      <c r="Q341" t="s">
        <v>21</v>
      </c>
      <c r="R341" t="s">
        <v>21</v>
      </c>
      <c r="S341" t="s">
        <v>21</v>
      </c>
      <c r="T341" t="s">
        <v>21</v>
      </c>
      <c r="U341" t="s">
        <v>21</v>
      </c>
      <c r="V341" t="s">
        <v>21</v>
      </c>
      <c r="W341" t="s">
        <v>21</v>
      </c>
      <c r="X341" t="s">
        <v>21</v>
      </c>
      <c r="Y341" t="s">
        <v>21</v>
      </c>
      <c r="Z341" t="s">
        <v>21</v>
      </c>
      <c r="AA341" t="s">
        <v>21</v>
      </c>
      <c r="AB341" t="s">
        <v>21</v>
      </c>
      <c r="AC341" t="s">
        <v>21</v>
      </c>
      <c r="AD341" t="s">
        <v>21</v>
      </c>
      <c r="AE341" t="s">
        <v>21</v>
      </c>
      <c r="AF341" t="s">
        <v>21</v>
      </c>
      <c r="AG341" t="s">
        <v>21</v>
      </c>
      <c r="AH341" t="s">
        <v>21</v>
      </c>
      <c r="AI341" t="s">
        <v>21</v>
      </c>
      <c r="AJ341" t="s">
        <v>21</v>
      </c>
      <c r="AK341" t="s">
        <v>21</v>
      </c>
      <c r="AL341" t="s">
        <v>21</v>
      </c>
      <c r="AM341" t="s">
        <v>21</v>
      </c>
      <c r="AN341" t="s">
        <v>22</v>
      </c>
      <c r="AO341" t="s">
        <v>21</v>
      </c>
      <c r="AP341" t="s">
        <v>21</v>
      </c>
      <c r="AQ341" t="s">
        <v>21</v>
      </c>
      <c r="AR341" t="s">
        <v>21</v>
      </c>
      <c r="AV341">
        <f t="shared" si="50"/>
        <v>1.3</v>
      </c>
      <c r="AW341">
        <f t="shared" si="51"/>
        <v>1.1339999999999999</v>
      </c>
      <c r="AX341" s="11">
        <f t="shared" si="52"/>
        <v>0.87230769230769223</v>
      </c>
      <c r="BA341">
        <f t="shared" si="53"/>
        <v>0</v>
      </c>
      <c r="BB341">
        <f t="shared" si="54"/>
        <v>0</v>
      </c>
      <c r="BC341">
        <f t="shared" si="55"/>
        <v>0</v>
      </c>
      <c r="BD341">
        <f t="shared" si="56"/>
        <v>0</v>
      </c>
      <c r="BE341">
        <f t="shared" si="57"/>
        <v>0</v>
      </c>
      <c r="BF341">
        <f t="shared" si="58"/>
        <v>0</v>
      </c>
      <c r="BJ341" t="str">
        <f t="shared" si="59"/>
        <v/>
      </c>
      <c r="BK341">
        <f>VLOOKUP(B341,Kraftvärmeprod!$B$1:$BH$549,MATCH($BA$1,Kraftvärmeprod!$B$1:$CC$1,0),FALSE)</f>
        <v>0</v>
      </c>
    </row>
    <row r="342" spans="1:63" ht="15" customHeight="1">
      <c r="A342" s="2" t="s">
        <v>482</v>
      </c>
      <c r="B342" s="2" t="s">
        <v>489</v>
      </c>
      <c r="C342">
        <v>2020</v>
      </c>
      <c r="D342">
        <v>30.5</v>
      </c>
      <c r="E342">
        <v>27.376000000000001</v>
      </c>
      <c r="F342" t="s">
        <v>21</v>
      </c>
      <c r="G342">
        <v>0.12</v>
      </c>
      <c r="H342" t="s">
        <v>21</v>
      </c>
      <c r="I342" t="s">
        <v>21</v>
      </c>
      <c r="J342" t="s">
        <v>21</v>
      </c>
      <c r="K342" t="s">
        <v>21</v>
      </c>
      <c r="L342" t="s">
        <v>21</v>
      </c>
      <c r="M342" t="s">
        <v>92</v>
      </c>
      <c r="N342">
        <v>23.140999999999998</v>
      </c>
      <c r="O342" t="s">
        <v>21</v>
      </c>
      <c r="P342" t="s">
        <v>21</v>
      </c>
      <c r="Q342" t="s">
        <v>21</v>
      </c>
      <c r="R342" t="s">
        <v>21</v>
      </c>
      <c r="S342" t="s">
        <v>21</v>
      </c>
      <c r="T342" t="s">
        <v>21</v>
      </c>
      <c r="U342" t="s">
        <v>21</v>
      </c>
      <c r="V342" t="s">
        <v>21</v>
      </c>
      <c r="W342" t="s">
        <v>21</v>
      </c>
      <c r="X342" t="s">
        <v>21</v>
      </c>
      <c r="Y342" t="s">
        <v>21</v>
      </c>
      <c r="Z342" t="s">
        <v>21</v>
      </c>
      <c r="AA342" t="s">
        <v>21</v>
      </c>
      <c r="AB342" t="s">
        <v>21</v>
      </c>
      <c r="AC342" t="s">
        <v>21</v>
      </c>
      <c r="AD342" t="s">
        <v>21</v>
      </c>
      <c r="AE342" t="s">
        <v>21</v>
      </c>
      <c r="AF342" t="s">
        <v>21</v>
      </c>
      <c r="AG342" t="s">
        <v>21</v>
      </c>
      <c r="AH342">
        <v>4.1150000000000002</v>
      </c>
      <c r="AI342" t="s">
        <v>21</v>
      </c>
      <c r="AJ342" t="s">
        <v>21</v>
      </c>
      <c r="AK342" t="s">
        <v>21</v>
      </c>
      <c r="AL342" t="s">
        <v>21</v>
      </c>
      <c r="AM342" t="s">
        <v>21</v>
      </c>
      <c r="AN342" t="s">
        <v>92</v>
      </c>
      <c r="AO342">
        <v>100</v>
      </c>
      <c r="AP342" t="s">
        <v>21</v>
      </c>
      <c r="AQ342" t="s">
        <v>21</v>
      </c>
      <c r="AR342" t="s">
        <v>21</v>
      </c>
      <c r="AV342">
        <f t="shared" si="50"/>
        <v>27.375999999999998</v>
      </c>
      <c r="AW342">
        <f t="shared" si="51"/>
        <v>30.5</v>
      </c>
      <c r="AX342" s="11">
        <f t="shared" si="52"/>
        <v>1.1141145528930452</v>
      </c>
      <c r="BA342">
        <f t="shared" si="53"/>
        <v>4.1150000000000002</v>
      </c>
      <c r="BB342">
        <f t="shared" si="54"/>
        <v>4.1150000000000002</v>
      </c>
      <c r="BC342">
        <f t="shared" si="55"/>
        <v>0</v>
      </c>
      <c r="BD342">
        <f t="shared" si="56"/>
        <v>0</v>
      </c>
      <c r="BE342">
        <f t="shared" si="57"/>
        <v>0</v>
      </c>
      <c r="BF342">
        <f t="shared" si="58"/>
        <v>0</v>
      </c>
      <c r="BJ342" t="str">
        <f t="shared" si="59"/>
        <v/>
      </c>
      <c r="BK342">
        <f>VLOOKUP(B342,Kraftvärmeprod!$B$1:$BH$549,MATCH($BA$1,Kraftvärmeprod!$B$1:$CC$1,0),FALSE)</f>
        <v>0</v>
      </c>
    </row>
    <row r="343" spans="1:63" ht="15" customHeight="1">
      <c r="A343" s="2" t="s">
        <v>490</v>
      </c>
      <c r="B343" s="2" t="s">
        <v>491</v>
      </c>
      <c r="C343">
        <v>2020</v>
      </c>
      <c r="D343">
        <v>5.4</v>
      </c>
      <c r="E343">
        <v>6.7640000000000002</v>
      </c>
      <c r="F343" t="s">
        <v>21</v>
      </c>
      <c r="G343" t="s">
        <v>21</v>
      </c>
      <c r="H343" t="s">
        <v>22</v>
      </c>
      <c r="I343" t="s">
        <v>22</v>
      </c>
      <c r="J343" t="s">
        <v>22</v>
      </c>
      <c r="K343" t="s">
        <v>22</v>
      </c>
      <c r="L343" t="s">
        <v>22</v>
      </c>
      <c r="M343" t="s">
        <v>22</v>
      </c>
      <c r="N343" t="s">
        <v>22</v>
      </c>
      <c r="O343" t="s">
        <v>22</v>
      </c>
      <c r="P343" t="s">
        <v>22</v>
      </c>
      <c r="Q343" t="s">
        <v>22</v>
      </c>
      <c r="R343" t="s">
        <v>22</v>
      </c>
      <c r="S343" t="s">
        <v>22</v>
      </c>
      <c r="T343" t="s">
        <v>924</v>
      </c>
      <c r="U343">
        <v>0.36399999999999999</v>
      </c>
      <c r="V343" t="s">
        <v>22</v>
      </c>
      <c r="W343" t="s">
        <v>22</v>
      </c>
      <c r="X343" t="s">
        <v>22</v>
      </c>
      <c r="Y343" t="s">
        <v>22</v>
      </c>
      <c r="Z343">
        <v>5.3220000000000001</v>
      </c>
      <c r="AA343" t="s">
        <v>22</v>
      </c>
      <c r="AB343" t="s">
        <v>22</v>
      </c>
      <c r="AC343" t="s">
        <v>22</v>
      </c>
      <c r="AD343" t="s">
        <v>22</v>
      </c>
      <c r="AE343" t="s">
        <v>22</v>
      </c>
      <c r="AF343" t="s">
        <v>22</v>
      </c>
      <c r="AG343">
        <v>1.0780000000000001</v>
      </c>
      <c r="AH343" t="s">
        <v>22</v>
      </c>
      <c r="AI343" t="s">
        <v>22</v>
      </c>
      <c r="AJ343" t="s">
        <v>22</v>
      </c>
      <c r="AK343" t="s">
        <v>22</v>
      </c>
      <c r="AL343" t="s">
        <v>22</v>
      </c>
      <c r="AM343" t="s">
        <v>22</v>
      </c>
      <c r="AN343" t="s">
        <v>22</v>
      </c>
      <c r="AO343" t="s">
        <v>22</v>
      </c>
      <c r="AP343" t="s">
        <v>22</v>
      </c>
      <c r="AQ343" t="s">
        <v>22</v>
      </c>
      <c r="AR343" t="s">
        <v>22</v>
      </c>
      <c r="AV343">
        <f t="shared" si="50"/>
        <v>6.7640000000000002</v>
      </c>
      <c r="AW343">
        <f t="shared" si="51"/>
        <v>5.4</v>
      </c>
      <c r="AX343" s="11">
        <f t="shared" si="52"/>
        <v>0.79834417504435251</v>
      </c>
      <c r="BA343">
        <f t="shared" si="53"/>
        <v>0</v>
      </c>
      <c r="BB343">
        <f t="shared" si="54"/>
        <v>0</v>
      </c>
      <c r="BC343">
        <f t="shared" si="55"/>
        <v>0</v>
      </c>
      <c r="BD343">
        <f t="shared" si="56"/>
        <v>0</v>
      </c>
      <c r="BE343">
        <f t="shared" si="57"/>
        <v>0</v>
      </c>
      <c r="BF343">
        <f t="shared" si="58"/>
        <v>0</v>
      </c>
      <c r="BJ343" t="str">
        <f t="shared" si="59"/>
        <v/>
      </c>
      <c r="BK343">
        <f>VLOOKUP(B343,Kraftvärmeprod!$B$1:$BH$549,MATCH($BA$1,Kraftvärmeprod!$B$1:$CC$1,0),FALSE)</f>
        <v>0</v>
      </c>
    </row>
    <row r="344" spans="1:63" ht="15" customHeight="1">
      <c r="A344" s="2" t="s">
        <v>490</v>
      </c>
      <c r="B344" s="2" t="s">
        <v>492</v>
      </c>
      <c r="C344">
        <v>2020</v>
      </c>
      <c r="D344">
        <v>246.83</v>
      </c>
      <c r="E344">
        <v>270.89600000000002</v>
      </c>
      <c r="F344">
        <v>0</v>
      </c>
      <c r="G344">
        <v>0.6</v>
      </c>
      <c r="H344">
        <v>0</v>
      </c>
      <c r="I344">
        <v>1.54</v>
      </c>
      <c r="J344">
        <v>0</v>
      </c>
      <c r="K344">
        <v>0</v>
      </c>
      <c r="L344">
        <v>0</v>
      </c>
      <c r="M344" t="s">
        <v>22</v>
      </c>
      <c r="N344">
        <v>4.6500000000000004</v>
      </c>
      <c r="O344">
        <v>0</v>
      </c>
      <c r="P344">
        <v>0.17</v>
      </c>
      <c r="Q344">
        <v>1.236</v>
      </c>
      <c r="R344">
        <v>0</v>
      </c>
      <c r="S344">
        <v>0</v>
      </c>
      <c r="T344" t="s">
        <v>924</v>
      </c>
      <c r="U344">
        <v>10.78</v>
      </c>
      <c r="V344">
        <v>0</v>
      </c>
      <c r="W344">
        <v>0</v>
      </c>
      <c r="X344">
        <v>42.48</v>
      </c>
      <c r="Y344">
        <v>1.96</v>
      </c>
      <c r="Z344">
        <v>0.63</v>
      </c>
      <c r="AA344">
        <v>0</v>
      </c>
      <c r="AB344">
        <v>0</v>
      </c>
      <c r="AC344">
        <v>174.32</v>
      </c>
      <c r="AD344">
        <v>1.78</v>
      </c>
      <c r="AE344" t="s">
        <v>934</v>
      </c>
      <c r="AF344">
        <v>48.9</v>
      </c>
      <c r="AG344">
        <v>0</v>
      </c>
      <c r="AH344">
        <v>21.95</v>
      </c>
      <c r="AI344">
        <v>7.94</v>
      </c>
      <c r="AJ344" t="s">
        <v>929</v>
      </c>
      <c r="AK344">
        <v>4</v>
      </c>
      <c r="AL344">
        <v>2.64</v>
      </c>
      <c r="AM344">
        <v>2.64</v>
      </c>
      <c r="AN344" t="s">
        <v>22</v>
      </c>
      <c r="AO344">
        <v>41.1</v>
      </c>
      <c r="AP344">
        <v>58</v>
      </c>
      <c r="AQ344">
        <v>0.9</v>
      </c>
      <c r="AR344">
        <v>0</v>
      </c>
      <c r="AV344">
        <f t="shared" si="50"/>
        <v>270.89599999999996</v>
      </c>
      <c r="AW344">
        <f t="shared" si="51"/>
        <v>246.83</v>
      </c>
      <c r="AX344" s="11">
        <f t="shared" si="52"/>
        <v>0.91116147894394917</v>
      </c>
      <c r="BA344">
        <f t="shared" si="53"/>
        <v>21.95</v>
      </c>
      <c r="BB344">
        <f t="shared" si="54"/>
        <v>9.0214499999999997</v>
      </c>
      <c r="BC344">
        <f t="shared" si="55"/>
        <v>12.730999999999998</v>
      </c>
      <c r="BD344">
        <f t="shared" si="56"/>
        <v>0.19755</v>
      </c>
      <c r="BE344">
        <f t="shared" si="57"/>
        <v>0</v>
      </c>
      <c r="BF344">
        <f t="shared" si="58"/>
        <v>3.5527136788005009E-15</v>
      </c>
      <c r="BJ344" t="str">
        <f t="shared" si="59"/>
        <v/>
      </c>
      <c r="BK344">
        <f>VLOOKUP(B344,Kraftvärmeprod!$B$1:$BH$549,MATCH($BA$1,Kraftvärmeprod!$B$1:$CC$1,0),FALSE)</f>
        <v>114.2</v>
      </c>
    </row>
    <row r="345" spans="1:63" ht="15" customHeight="1">
      <c r="A345" s="2" t="s">
        <v>493</v>
      </c>
      <c r="B345" s="2" t="s">
        <v>494</v>
      </c>
      <c r="C345">
        <v>2020</v>
      </c>
      <c r="D345">
        <v>6.0389999999999997</v>
      </c>
      <c r="E345">
        <v>6.3120000000000003</v>
      </c>
      <c r="F345" t="s">
        <v>21</v>
      </c>
      <c r="G345">
        <v>7.3999999999999996E-2</v>
      </c>
      <c r="H345" t="s">
        <v>21</v>
      </c>
      <c r="I345" t="s">
        <v>21</v>
      </c>
      <c r="J345" t="s">
        <v>21</v>
      </c>
      <c r="K345" t="s">
        <v>21</v>
      </c>
      <c r="L345" t="s">
        <v>21</v>
      </c>
      <c r="M345" t="s">
        <v>22</v>
      </c>
      <c r="N345" t="s">
        <v>21</v>
      </c>
      <c r="O345" t="s">
        <v>21</v>
      </c>
      <c r="P345" t="s">
        <v>21</v>
      </c>
      <c r="Q345" t="s">
        <v>21</v>
      </c>
      <c r="R345" t="s">
        <v>21</v>
      </c>
      <c r="S345" t="s">
        <v>21</v>
      </c>
      <c r="T345" t="s">
        <v>21</v>
      </c>
      <c r="U345">
        <v>6.4000000000000001E-2</v>
      </c>
      <c r="V345" t="s">
        <v>21</v>
      </c>
      <c r="W345" t="s">
        <v>21</v>
      </c>
      <c r="X345" t="s">
        <v>21</v>
      </c>
      <c r="Y345" t="s">
        <v>21</v>
      </c>
      <c r="Z345" t="s">
        <v>21</v>
      </c>
      <c r="AA345">
        <v>6.1740000000000004</v>
      </c>
      <c r="AB345" t="s">
        <v>21</v>
      </c>
      <c r="AC345" t="s">
        <v>21</v>
      </c>
      <c r="AD345" t="s">
        <v>21</v>
      </c>
      <c r="AE345" t="s">
        <v>21</v>
      </c>
      <c r="AF345" t="s">
        <v>21</v>
      </c>
      <c r="AG345" t="s">
        <v>21</v>
      </c>
      <c r="AH345" t="s">
        <v>21</v>
      </c>
      <c r="AI345" t="s">
        <v>21</v>
      </c>
      <c r="AJ345" t="s">
        <v>21</v>
      </c>
      <c r="AK345" t="s">
        <v>21</v>
      </c>
      <c r="AL345" t="s">
        <v>21</v>
      </c>
      <c r="AM345" t="s">
        <v>21</v>
      </c>
      <c r="AN345" t="s">
        <v>22</v>
      </c>
      <c r="AO345" t="s">
        <v>21</v>
      </c>
      <c r="AP345" t="s">
        <v>21</v>
      </c>
      <c r="AQ345" t="s">
        <v>21</v>
      </c>
      <c r="AR345" t="s">
        <v>21</v>
      </c>
      <c r="AV345">
        <f t="shared" si="50"/>
        <v>6.3120000000000003</v>
      </c>
      <c r="AW345">
        <f t="shared" si="51"/>
        <v>6.0389999999999997</v>
      </c>
      <c r="AX345" s="11">
        <f t="shared" si="52"/>
        <v>0.95674904942965766</v>
      </c>
      <c r="BA345">
        <f t="shared" si="53"/>
        <v>0</v>
      </c>
      <c r="BB345">
        <f t="shared" si="54"/>
        <v>0</v>
      </c>
      <c r="BC345">
        <f t="shared" si="55"/>
        <v>0</v>
      </c>
      <c r="BD345">
        <f t="shared" si="56"/>
        <v>0</v>
      </c>
      <c r="BE345">
        <f t="shared" si="57"/>
        <v>0</v>
      </c>
      <c r="BF345">
        <f t="shared" si="58"/>
        <v>0</v>
      </c>
      <c r="BJ345" t="str">
        <f t="shared" si="59"/>
        <v/>
      </c>
      <c r="BK345">
        <f>VLOOKUP(B345,Kraftvärmeprod!$B$1:$BH$549,MATCH($BA$1,Kraftvärmeprod!$B$1:$CC$1,0),FALSE)</f>
        <v>0</v>
      </c>
    </row>
    <row r="346" spans="1:63" ht="15" customHeight="1">
      <c r="A346" s="2" t="s">
        <v>495</v>
      </c>
      <c r="B346" s="2" t="s">
        <v>496</v>
      </c>
      <c r="C346">
        <v>2020</v>
      </c>
      <c r="D346">
        <v>3.9449999999999998</v>
      </c>
      <c r="E346">
        <v>4.319</v>
      </c>
      <c r="F346" t="s">
        <v>21</v>
      </c>
      <c r="G346">
        <v>1.1999999999999999E-3</v>
      </c>
      <c r="H346" t="s">
        <v>21</v>
      </c>
      <c r="I346" t="s">
        <v>21</v>
      </c>
      <c r="J346" t="s">
        <v>21</v>
      </c>
      <c r="K346" t="s">
        <v>21</v>
      </c>
      <c r="L346" t="s">
        <v>21</v>
      </c>
      <c r="M346" t="s">
        <v>22</v>
      </c>
      <c r="N346" t="s">
        <v>21</v>
      </c>
      <c r="O346" t="s">
        <v>21</v>
      </c>
      <c r="P346" t="s">
        <v>21</v>
      </c>
      <c r="Q346" t="s">
        <v>21</v>
      </c>
      <c r="R346" t="s">
        <v>21</v>
      </c>
      <c r="S346" t="s">
        <v>21</v>
      </c>
      <c r="T346" t="s">
        <v>21</v>
      </c>
      <c r="U346">
        <v>4.2320000000000002</v>
      </c>
      <c r="V346" t="s">
        <v>21</v>
      </c>
      <c r="W346" t="s">
        <v>21</v>
      </c>
      <c r="X346" t="s">
        <v>21</v>
      </c>
      <c r="Y346" t="s">
        <v>21</v>
      </c>
      <c r="Z346" t="s">
        <v>21</v>
      </c>
      <c r="AA346">
        <v>8.5800000000000001E-2</v>
      </c>
      <c r="AB346" t="s">
        <v>21</v>
      </c>
      <c r="AC346" t="s">
        <v>21</v>
      </c>
      <c r="AD346" t="s">
        <v>21</v>
      </c>
      <c r="AE346" t="s">
        <v>21</v>
      </c>
      <c r="AF346" t="s">
        <v>21</v>
      </c>
      <c r="AG346" t="s">
        <v>21</v>
      </c>
      <c r="AH346" t="s">
        <v>21</v>
      </c>
      <c r="AI346" t="s">
        <v>21</v>
      </c>
      <c r="AJ346" t="s">
        <v>21</v>
      </c>
      <c r="AK346" t="s">
        <v>21</v>
      </c>
      <c r="AL346" t="s">
        <v>21</v>
      </c>
      <c r="AM346" t="s">
        <v>21</v>
      </c>
      <c r="AN346" t="s">
        <v>22</v>
      </c>
      <c r="AO346" t="s">
        <v>21</v>
      </c>
      <c r="AP346" t="s">
        <v>21</v>
      </c>
      <c r="AQ346" t="s">
        <v>21</v>
      </c>
      <c r="AR346" t="s">
        <v>21</v>
      </c>
      <c r="AV346">
        <f t="shared" si="50"/>
        <v>4.319</v>
      </c>
      <c r="AW346">
        <f t="shared" si="51"/>
        <v>3.9449999999999998</v>
      </c>
      <c r="AX346" s="11">
        <f t="shared" si="52"/>
        <v>0.91340588099097009</v>
      </c>
      <c r="BA346">
        <f t="shared" si="53"/>
        <v>0</v>
      </c>
      <c r="BB346">
        <f t="shared" si="54"/>
        <v>0</v>
      </c>
      <c r="BC346">
        <f t="shared" si="55"/>
        <v>0</v>
      </c>
      <c r="BD346">
        <f t="shared" si="56"/>
        <v>0</v>
      </c>
      <c r="BE346">
        <f t="shared" si="57"/>
        <v>0</v>
      </c>
      <c r="BF346">
        <f t="shared" si="58"/>
        <v>0</v>
      </c>
      <c r="BJ346" t="str">
        <f t="shared" si="59"/>
        <v/>
      </c>
      <c r="BK346">
        <f>VLOOKUP(B346,Kraftvärmeprod!$B$1:$BH$549,MATCH($BA$1,Kraftvärmeprod!$B$1:$CC$1,0),FALSE)</f>
        <v>0</v>
      </c>
    </row>
    <row r="347" spans="1:63" ht="15" customHeight="1">
      <c r="A347" s="2" t="s">
        <v>495</v>
      </c>
      <c r="B347" s="2" t="s">
        <v>497</v>
      </c>
      <c r="C347">
        <v>2020</v>
      </c>
      <c r="D347">
        <v>50.094999999999999</v>
      </c>
      <c r="E347">
        <v>58.125999999999998</v>
      </c>
      <c r="F347" t="s">
        <v>21</v>
      </c>
      <c r="G347">
        <v>2.1100000000000001E-2</v>
      </c>
      <c r="H347" t="s">
        <v>21</v>
      </c>
      <c r="I347" t="s">
        <v>21</v>
      </c>
      <c r="J347" t="s">
        <v>21</v>
      </c>
      <c r="K347" t="s">
        <v>21</v>
      </c>
      <c r="L347" t="s">
        <v>21</v>
      </c>
      <c r="M347" t="s">
        <v>22</v>
      </c>
      <c r="N347">
        <v>40.042999999999999</v>
      </c>
      <c r="O347" t="s">
        <v>21</v>
      </c>
      <c r="P347" t="s">
        <v>21</v>
      </c>
      <c r="Q347" t="s">
        <v>21</v>
      </c>
      <c r="R347" t="s">
        <v>21</v>
      </c>
      <c r="S347" t="s">
        <v>21</v>
      </c>
      <c r="T347" t="s">
        <v>924</v>
      </c>
      <c r="U347">
        <v>12.512</v>
      </c>
      <c r="V347" t="s">
        <v>21</v>
      </c>
      <c r="W347" t="s">
        <v>21</v>
      </c>
      <c r="X347" t="s">
        <v>21</v>
      </c>
      <c r="Y347" t="s">
        <v>21</v>
      </c>
      <c r="Z347" t="s">
        <v>21</v>
      </c>
      <c r="AA347">
        <v>0.68489999999999995</v>
      </c>
      <c r="AB347" t="s">
        <v>21</v>
      </c>
      <c r="AC347" t="s">
        <v>21</v>
      </c>
      <c r="AD347" t="s">
        <v>21</v>
      </c>
      <c r="AE347" t="s">
        <v>21</v>
      </c>
      <c r="AF347" t="s">
        <v>21</v>
      </c>
      <c r="AG347" t="s">
        <v>21</v>
      </c>
      <c r="AH347">
        <v>4.8650000000000002</v>
      </c>
      <c r="AI347" t="s">
        <v>21</v>
      </c>
      <c r="AJ347" t="s">
        <v>21</v>
      </c>
      <c r="AK347" t="s">
        <v>21</v>
      </c>
      <c r="AL347" t="s">
        <v>21</v>
      </c>
      <c r="AM347" t="s">
        <v>21</v>
      </c>
      <c r="AN347" t="s">
        <v>22</v>
      </c>
      <c r="AO347">
        <v>100</v>
      </c>
      <c r="AP347" t="s">
        <v>21</v>
      </c>
      <c r="AQ347" t="s">
        <v>21</v>
      </c>
      <c r="AR347" t="s">
        <v>21</v>
      </c>
      <c r="AV347">
        <f t="shared" si="50"/>
        <v>58.125999999999998</v>
      </c>
      <c r="AW347">
        <f t="shared" si="51"/>
        <v>50.094999999999999</v>
      </c>
      <c r="AX347" s="11">
        <f t="shared" si="52"/>
        <v>0.86183463510305203</v>
      </c>
      <c r="BA347">
        <f t="shared" si="53"/>
        <v>4.8650000000000002</v>
      </c>
      <c r="BB347">
        <f t="shared" si="54"/>
        <v>4.8650000000000002</v>
      </c>
      <c r="BC347">
        <f t="shared" si="55"/>
        <v>0</v>
      </c>
      <c r="BD347">
        <f t="shared" si="56"/>
        <v>0</v>
      </c>
      <c r="BE347">
        <f t="shared" si="57"/>
        <v>0</v>
      </c>
      <c r="BF347">
        <f t="shared" si="58"/>
        <v>0</v>
      </c>
      <c r="BJ347" t="str">
        <f t="shared" si="59"/>
        <v/>
      </c>
      <c r="BK347">
        <f>VLOOKUP(B347,Kraftvärmeprod!$B$1:$BH$549,MATCH($BA$1,Kraftvärmeprod!$B$1:$CC$1,0),FALSE)</f>
        <v>0</v>
      </c>
    </row>
    <row r="348" spans="1:63" ht="15" customHeight="1">
      <c r="A348" s="2" t="s">
        <v>495</v>
      </c>
      <c r="B348" s="2" t="s">
        <v>498</v>
      </c>
      <c r="C348">
        <v>2020</v>
      </c>
      <c r="D348">
        <v>6.9619999999999997</v>
      </c>
      <c r="E348">
        <v>6.9829999999999997</v>
      </c>
      <c r="F348" t="s">
        <v>21</v>
      </c>
      <c r="G348" t="s">
        <v>21</v>
      </c>
      <c r="H348" t="s">
        <v>21</v>
      </c>
      <c r="I348" t="s">
        <v>21</v>
      </c>
      <c r="J348" t="s">
        <v>21</v>
      </c>
      <c r="K348" t="s">
        <v>21</v>
      </c>
      <c r="L348" t="s">
        <v>21</v>
      </c>
      <c r="M348" t="s">
        <v>22</v>
      </c>
      <c r="N348" t="s">
        <v>21</v>
      </c>
      <c r="O348" t="s">
        <v>21</v>
      </c>
      <c r="P348" t="s">
        <v>21</v>
      </c>
      <c r="Q348" t="s">
        <v>21</v>
      </c>
      <c r="R348" t="s">
        <v>21</v>
      </c>
      <c r="S348" t="s">
        <v>21</v>
      </c>
      <c r="T348" t="s">
        <v>21</v>
      </c>
      <c r="U348" t="s">
        <v>21</v>
      </c>
      <c r="V348">
        <v>6.9829999999999997</v>
      </c>
      <c r="W348" t="s">
        <v>21</v>
      </c>
      <c r="X348" t="s">
        <v>21</v>
      </c>
      <c r="Y348" t="s">
        <v>21</v>
      </c>
      <c r="Z348" t="s">
        <v>21</v>
      </c>
      <c r="AA348" t="s">
        <v>21</v>
      </c>
      <c r="AB348" t="s">
        <v>21</v>
      </c>
      <c r="AC348" t="s">
        <v>21</v>
      </c>
      <c r="AD348" t="s">
        <v>21</v>
      </c>
      <c r="AE348" t="s">
        <v>21</v>
      </c>
      <c r="AF348" t="s">
        <v>21</v>
      </c>
      <c r="AG348" t="s">
        <v>21</v>
      </c>
      <c r="AH348" t="s">
        <v>21</v>
      </c>
      <c r="AI348" t="s">
        <v>21</v>
      </c>
      <c r="AJ348" t="s">
        <v>21</v>
      </c>
      <c r="AK348" t="s">
        <v>21</v>
      </c>
      <c r="AL348" t="s">
        <v>21</v>
      </c>
      <c r="AM348">
        <v>0.46700000000000003</v>
      </c>
      <c r="AN348" t="s">
        <v>22</v>
      </c>
      <c r="AO348" t="s">
        <v>21</v>
      </c>
      <c r="AP348" t="s">
        <v>21</v>
      </c>
      <c r="AQ348" t="s">
        <v>21</v>
      </c>
      <c r="AR348" t="s">
        <v>21</v>
      </c>
      <c r="AV348">
        <f t="shared" si="50"/>
        <v>6.9829999999999997</v>
      </c>
      <c r="AW348">
        <f t="shared" si="51"/>
        <v>6.9619999999999997</v>
      </c>
      <c r="AX348" s="11">
        <f t="shared" si="52"/>
        <v>0.99699269654876133</v>
      </c>
      <c r="BA348">
        <f t="shared" si="53"/>
        <v>0</v>
      </c>
      <c r="BB348">
        <f t="shared" si="54"/>
        <v>0</v>
      </c>
      <c r="BC348">
        <f t="shared" si="55"/>
        <v>0</v>
      </c>
      <c r="BD348">
        <f t="shared" si="56"/>
        <v>0</v>
      </c>
      <c r="BE348">
        <f t="shared" si="57"/>
        <v>0</v>
      </c>
      <c r="BF348">
        <f t="shared" si="58"/>
        <v>0</v>
      </c>
      <c r="BJ348" t="str">
        <f t="shared" si="59"/>
        <v/>
      </c>
      <c r="BK348">
        <f>VLOOKUP(B348,Kraftvärmeprod!$B$1:$BH$549,MATCH($BA$1,Kraftvärmeprod!$B$1:$CC$1,0),FALSE)</f>
        <v>0</v>
      </c>
    </row>
    <row r="349" spans="1:63" ht="15" customHeight="1">
      <c r="A349" s="2" t="s">
        <v>499</v>
      </c>
      <c r="B349" s="2" t="s">
        <v>500</v>
      </c>
      <c r="C349">
        <v>2020</v>
      </c>
      <c r="D349">
        <v>18.061</v>
      </c>
      <c r="E349">
        <v>22.4</v>
      </c>
      <c r="F349" t="s">
        <v>21</v>
      </c>
      <c r="G349">
        <v>0</v>
      </c>
      <c r="H349" t="s">
        <v>21</v>
      </c>
      <c r="I349" t="s">
        <v>21</v>
      </c>
      <c r="J349" t="s">
        <v>21</v>
      </c>
      <c r="K349" t="s">
        <v>21</v>
      </c>
      <c r="L349" t="s">
        <v>21</v>
      </c>
      <c r="M349" t="s">
        <v>22</v>
      </c>
      <c r="N349">
        <v>13.282999999999999</v>
      </c>
      <c r="O349">
        <v>9.1170000000000009</v>
      </c>
      <c r="P349" t="s">
        <v>21</v>
      </c>
      <c r="Q349" t="s">
        <v>21</v>
      </c>
      <c r="R349" t="s">
        <v>21</v>
      </c>
      <c r="S349" t="s">
        <v>21</v>
      </c>
      <c r="T349" t="s">
        <v>21</v>
      </c>
      <c r="U349" t="s">
        <v>21</v>
      </c>
      <c r="V349" t="s">
        <v>21</v>
      </c>
      <c r="W349" t="s">
        <v>21</v>
      </c>
      <c r="X349" t="s">
        <v>21</v>
      </c>
      <c r="Y349" t="s">
        <v>21</v>
      </c>
      <c r="Z349" t="s">
        <v>21</v>
      </c>
      <c r="AA349" t="s">
        <v>21</v>
      </c>
      <c r="AB349" t="s">
        <v>21</v>
      </c>
      <c r="AC349" t="s">
        <v>21</v>
      </c>
      <c r="AD349" t="s">
        <v>21</v>
      </c>
      <c r="AE349" t="s">
        <v>21</v>
      </c>
      <c r="AF349" t="s">
        <v>21</v>
      </c>
      <c r="AG349" t="s">
        <v>21</v>
      </c>
      <c r="AH349" t="s">
        <v>21</v>
      </c>
      <c r="AI349" t="s">
        <v>21</v>
      </c>
      <c r="AJ349" t="s">
        <v>21</v>
      </c>
      <c r="AK349" t="s">
        <v>21</v>
      </c>
      <c r="AL349" t="s">
        <v>21</v>
      </c>
      <c r="AM349" t="s">
        <v>21</v>
      </c>
      <c r="AN349" t="s">
        <v>22</v>
      </c>
      <c r="AO349" t="s">
        <v>21</v>
      </c>
      <c r="AP349" t="s">
        <v>21</v>
      </c>
      <c r="AQ349" t="s">
        <v>21</v>
      </c>
      <c r="AR349" t="s">
        <v>21</v>
      </c>
      <c r="AV349">
        <f t="shared" si="50"/>
        <v>22.4</v>
      </c>
      <c r="AW349">
        <f t="shared" si="51"/>
        <v>18.061</v>
      </c>
      <c r="AX349" s="11">
        <f t="shared" si="52"/>
        <v>0.80629464285714292</v>
      </c>
      <c r="BA349">
        <f t="shared" si="53"/>
        <v>0</v>
      </c>
      <c r="BB349">
        <f t="shared" si="54"/>
        <v>0</v>
      </c>
      <c r="BC349">
        <f t="shared" si="55"/>
        <v>0</v>
      </c>
      <c r="BD349">
        <f t="shared" si="56"/>
        <v>0</v>
      </c>
      <c r="BE349">
        <f t="shared" si="57"/>
        <v>0</v>
      </c>
      <c r="BF349">
        <f t="shared" si="58"/>
        <v>0</v>
      </c>
      <c r="BJ349" t="str">
        <f t="shared" si="59"/>
        <v/>
      </c>
      <c r="BK349">
        <f>VLOOKUP(B349,Kraftvärmeprod!$B$1:$BH$549,MATCH($BA$1,Kraftvärmeprod!$B$1:$CC$1,0),FALSE)</f>
        <v>0</v>
      </c>
    </row>
    <row r="350" spans="1:63" ht="15" customHeight="1">
      <c r="A350" s="2" t="s">
        <v>501</v>
      </c>
      <c r="B350" s="2" t="s">
        <v>502</v>
      </c>
      <c r="C350">
        <v>2020</v>
      </c>
      <c r="D350">
        <v>6.08</v>
      </c>
      <c r="E350">
        <v>7.88</v>
      </c>
      <c r="F350" t="s">
        <v>21</v>
      </c>
      <c r="G350">
        <v>1.55</v>
      </c>
      <c r="H350" t="s">
        <v>21</v>
      </c>
      <c r="I350" t="s">
        <v>21</v>
      </c>
      <c r="J350" t="s">
        <v>21</v>
      </c>
      <c r="K350" t="s">
        <v>21</v>
      </c>
      <c r="L350" t="s">
        <v>21</v>
      </c>
      <c r="M350" t="s">
        <v>943</v>
      </c>
      <c r="N350">
        <v>6.33</v>
      </c>
      <c r="O350" t="s">
        <v>21</v>
      </c>
      <c r="P350" t="s">
        <v>21</v>
      </c>
      <c r="Q350" t="s">
        <v>21</v>
      </c>
      <c r="R350" t="s">
        <v>21</v>
      </c>
      <c r="S350" t="s">
        <v>21</v>
      </c>
      <c r="T350" t="s">
        <v>924</v>
      </c>
      <c r="U350" t="s">
        <v>21</v>
      </c>
      <c r="V350" t="s">
        <v>21</v>
      </c>
      <c r="W350" t="s">
        <v>21</v>
      </c>
      <c r="X350" t="s">
        <v>21</v>
      </c>
      <c r="Y350" t="s">
        <v>21</v>
      </c>
      <c r="Z350" t="s">
        <v>21</v>
      </c>
      <c r="AA350" t="s">
        <v>21</v>
      </c>
      <c r="AB350" t="s">
        <v>21</v>
      </c>
      <c r="AC350" t="s">
        <v>21</v>
      </c>
      <c r="AD350" t="s">
        <v>21</v>
      </c>
      <c r="AE350" t="s">
        <v>21</v>
      </c>
      <c r="AF350" t="s">
        <v>21</v>
      </c>
      <c r="AG350" t="s">
        <v>21</v>
      </c>
      <c r="AH350" t="s">
        <v>21</v>
      </c>
      <c r="AI350" t="s">
        <v>21</v>
      </c>
      <c r="AJ350" t="s">
        <v>21</v>
      </c>
      <c r="AK350" t="s">
        <v>21</v>
      </c>
      <c r="AL350" t="s">
        <v>21</v>
      </c>
      <c r="AM350" t="s">
        <v>21</v>
      </c>
      <c r="AN350" t="s">
        <v>92</v>
      </c>
      <c r="AO350">
        <v>100</v>
      </c>
      <c r="AP350" t="s">
        <v>21</v>
      </c>
      <c r="AQ350" t="s">
        <v>21</v>
      </c>
      <c r="AR350" t="s">
        <v>21</v>
      </c>
      <c r="AV350">
        <f t="shared" si="50"/>
        <v>7.88</v>
      </c>
      <c r="AW350">
        <f t="shared" si="51"/>
        <v>6.08</v>
      </c>
      <c r="AX350" s="11">
        <f t="shared" si="52"/>
        <v>0.77157360406091369</v>
      </c>
      <c r="BA350">
        <f t="shared" si="53"/>
        <v>0</v>
      </c>
      <c r="BB350">
        <f t="shared" si="54"/>
        <v>0</v>
      </c>
      <c r="BC350">
        <f t="shared" si="55"/>
        <v>0</v>
      </c>
      <c r="BD350">
        <f t="shared" si="56"/>
        <v>0</v>
      </c>
      <c r="BE350">
        <f t="shared" si="57"/>
        <v>0</v>
      </c>
      <c r="BF350">
        <f t="shared" si="58"/>
        <v>0</v>
      </c>
      <c r="BJ350" t="str">
        <f t="shared" si="59"/>
        <v>ja</v>
      </c>
      <c r="BK350">
        <f>VLOOKUP(B350,Kraftvärmeprod!$B$1:$BH$549,MATCH($BA$1,Kraftvärmeprod!$B$1:$CC$1,0),FALSE)</f>
        <v>27</v>
      </c>
    </row>
    <row r="351" spans="1:63" ht="15" customHeight="1">
      <c r="A351" s="2" t="s">
        <v>503</v>
      </c>
      <c r="B351" s="2" t="s">
        <v>504</v>
      </c>
      <c r="C351">
        <v>2020</v>
      </c>
      <c r="D351">
        <v>76.099999999999994</v>
      </c>
      <c r="E351">
        <v>100.85</v>
      </c>
      <c r="F351" t="s">
        <v>21</v>
      </c>
      <c r="G351">
        <v>0.7</v>
      </c>
      <c r="H351" t="s">
        <v>21</v>
      </c>
      <c r="I351" t="s">
        <v>21</v>
      </c>
      <c r="J351">
        <v>1.49</v>
      </c>
      <c r="K351" t="s">
        <v>21</v>
      </c>
      <c r="L351" t="s">
        <v>21</v>
      </c>
      <c r="M351" t="s">
        <v>22</v>
      </c>
      <c r="N351">
        <v>18.899999999999999</v>
      </c>
      <c r="O351">
        <v>11.34</v>
      </c>
      <c r="P351">
        <v>45.36</v>
      </c>
      <c r="Q351" t="s">
        <v>21</v>
      </c>
      <c r="R351" t="s">
        <v>21</v>
      </c>
      <c r="S351" t="s">
        <v>21</v>
      </c>
      <c r="T351" t="s">
        <v>924</v>
      </c>
      <c r="U351">
        <v>3.66</v>
      </c>
      <c r="V351" t="s">
        <v>21</v>
      </c>
      <c r="W351" t="s">
        <v>21</v>
      </c>
      <c r="X351" t="s">
        <v>21</v>
      </c>
      <c r="Y351" t="s">
        <v>21</v>
      </c>
      <c r="Z351" t="s">
        <v>21</v>
      </c>
      <c r="AA351" t="s">
        <v>21</v>
      </c>
      <c r="AB351" t="s">
        <v>21</v>
      </c>
      <c r="AC351" t="s">
        <v>21</v>
      </c>
      <c r="AD351" t="s">
        <v>21</v>
      </c>
      <c r="AE351" t="s">
        <v>21</v>
      </c>
      <c r="AF351" t="s">
        <v>21</v>
      </c>
      <c r="AG351">
        <v>5</v>
      </c>
      <c r="AH351">
        <v>14.4</v>
      </c>
      <c r="AI351" t="s">
        <v>21</v>
      </c>
      <c r="AJ351" t="s">
        <v>21</v>
      </c>
      <c r="AK351" t="s">
        <v>21</v>
      </c>
      <c r="AL351" t="s">
        <v>21</v>
      </c>
      <c r="AM351" t="s">
        <v>21</v>
      </c>
      <c r="AN351" t="s">
        <v>22</v>
      </c>
      <c r="AO351">
        <v>100</v>
      </c>
      <c r="AP351" t="s">
        <v>21</v>
      </c>
      <c r="AQ351" t="s">
        <v>21</v>
      </c>
      <c r="AR351" t="s">
        <v>21</v>
      </c>
      <c r="AV351">
        <f t="shared" si="50"/>
        <v>100.85</v>
      </c>
      <c r="AW351">
        <f t="shared" si="51"/>
        <v>76.099999999999994</v>
      </c>
      <c r="AX351" s="11">
        <f t="shared" si="52"/>
        <v>0.75458601883986121</v>
      </c>
      <c r="BA351">
        <f t="shared" si="53"/>
        <v>14.4</v>
      </c>
      <c r="BB351">
        <f t="shared" si="54"/>
        <v>14.4</v>
      </c>
      <c r="BC351">
        <f t="shared" si="55"/>
        <v>0</v>
      </c>
      <c r="BD351">
        <f t="shared" si="56"/>
        <v>0</v>
      </c>
      <c r="BE351">
        <f t="shared" si="57"/>
        <v>0</v>
      </c>
      <c r="BF351">
        <f t="shared" si="58"/>
        <v>0</v>
      </c>
      <c r="BJ351" t="str">
        <f t="shared" si="59"/>
        <v/>
      </c>
      <c r="BK351">
        <f>VLOOKUP(B351,Kraftvärmeprod!$B$1:$BH$549,MATCH($BA$1,Kraftvärmeprod!$B$1:$CC$1,0),FALSE)</f>
        <v>0</v>
      </c>
    </row>
    <row r="352" spans="1:63" ht="15" customHeight="1">
      <c r="A352" s="2" t="s">
        <v>505</v>
      </c>
      <c r="B352" s="2" t="s">
        <v>506</v>
      </c>
      <c r="C352">
        <v>2020</v>
      </c>
      <c r="D352">
        <v>195.2</v>
      </c>
      <c r="E352">
        <v>240.24</v>
      </c>
      <c r="F352" t="s">
        <v>21</v>
      </c>
      <c r="G352">
        <v>0.04</v>
      </c>
      <c r="H352" t="s">
        <v>21</v>
      </c>
      <c r="I352" t="s">
        <v>21</v>
      </c>
      <c r="J352" t="s">
        <v>21</v>
      </c>
      <c r="K352" t="s">
        <v>21</v>
      </c>
      <c r="L352" t="s">
        <v>21</v>
      </c>
      <c r="M352" t="s">
        <v>21</v>
      </c>
      <c r="N352">
        <v>195.3</v>
      </c>
      <c r="O352" t="s">
        <v>21</v>
      </c>
      <c r="P352" t="s">
        <v>21</v>
      </c>
      <c r="Q352" t="s">
        <v>21</v>
      </c>
      <c r="R352" t="s">
        <v>21</v>
      </c>
      <c r="S352" t="s">
        <v>21</v>
      </c>
      <c r="T352" t="s">
        <v>924</v>
      </c>
      <c r="U352" t="s">
        <v>21</v>
      </c>
      <c r="V352" t="s">
        <v>21</v>
      </c>
      <c r="W352" t="s">
        <v>21</v>
      </c>
      <c r="X352" t="s">
        <v>21</v>
      </c>
      <c r="Y352" t="s">
        <v>21</v>
      </c>
      <c r="Z352">
        <v>16.399999999999999</v>
      </c>
      <c r="AA352" t="s">
        <v>21</v>
      </c>
      <c r="AB352" t="s">
        <v>21</v>
      </c>
      <c r="AC352" t="s">
        <v>21</v>
      </c>
      <c r="AD352" t="s">
        <v>21</v>
      </c>
      <c r="AE352" t="s">
        <v>21</v>
      </c>
      <c r="AF352" t="s">
        <v>21</v>
      </c>
      <c r="AG352" t="s">
        <v>21</v>
      </c>
      <c r="AH352">
        <v>28.5</v>
      </c>
      <c r="AI352" t="s">
        <v>21</v>
      </c>
      <c r="AJ352" t="s">
        <v>21</v>
      </c>
      <c r="AK352" t="s">
        <v>21</v>
      </c>
      <c r="AL352" t="s">
        <v>21</v>
      </c>
      <c r="AM352" t="s">
        <v>21</v>
      </c>
      <c r="AN352" t="s">
        <v>21</v>
      </c>
      <c r="AO352">
        <v>100</v>
      </c>
      <c r="AP352">
        <v>0</v>
      </c>
      <c r="AQ352">
        <v>0</v>
      </c>
      <c r="AR352">
        <v>0</v>
      </c>
      <c r="AV352">
        <f t="shared" si="50"/>
        <v>240.24</v>
      </c>
      <c r="AW352">
        <f t="shared" si="51"/>
        <v>195.2</v>
      </c>
      <c r="AX352" s="11">
        <f t="shared" si="52"/>
        <v>0.81252081252081243</v>
      </c>
      <c r="BA352">
        <f t="shared" si="53"/>
        <v>28.5</v>
      </c>
      <c r="BB352">
        <f t="shared" si="54"/>
        <v>28.5</v>
      </c>
      <c r="BC352">
        <f t="shared" si="55"/>
        <v>0</v>
      </c>
      <c r="BD352">
        <f t="shared" si="56"/>
        <v>0</v>
      </c>
      <c r="BE352">
        <f t="shared" si="57"/>
        <v>0</v>
      </c>
      <c r="BF352">
        <f t="shared" si="58"/>
        <v>0</v>
      </c>
      <c r="BJ352" t="str">
        <f t="shared" si="59"/>
        <v/>
      </c>
      <c r="BK352">
        <f>VLOOKUP(B352,Kraftvärmeprod!$B$1:$BH$549,MATCH($BA$1,Kraftvärmeprod!$B$1:$CC$1,0),FALSE)</f>
        <v>20.3</v>
      </c>
    </row>
    <row r="353" spans="1:63" ht="15" customHeight="1">
      <c r="A353" s="2" t="s">
        <v>508</v>
      </c>
      <c r="B353" s="2" t="s">
        <v>509</v>
      </c>
      <c r="C353">
        <v>2020</v>
      </c>
      <c r="D353">
        <v>4.68</v>
      </c>
      <c r="E353">
        <v>5.4820000000000002</v>
      </c>
      <c r="F353" t="s">
        <v>21</v>
      </c>
      <c r="G353" t="s">
        <v>21</v>
      </c>
      <c r="H353" t="s">
        <v>21</v>
      </c>
      <c r="I353" t="s">
        <v>21</v>
      </c>
      <c r="J353" t="s">
        <v>21</v>
      </c>
      <c r="K353" t="s">
        <v>21</v>
      </c>
      <c r="L353" t="s">
        <v>21</v>
      </c>
      <c r="M353" t="s">
        <v>22</v>
      </c>
      <c r="N353" t="s">
        <v>21</v>
      </c>
      <c r="O353" t="s">
        <v>21</v>
      </c>
      <c r="P353" t="s">
        <v>21</v>
      </c>
      <c r="Q353" t="s">
        <v>21</v>
      </c>
      <c r="R353" t="s">
        <v>21</v>
      </c>
      <c r="S353">
        <v>2.3980000000000001</v>
      </c>
      <c r="T353" t="s">
        <v>924</v>
      </c>
      <c r="U353">
        <v>2.9510000000000001</v>
      </c>
      <c r="V353" t="s">
        <v>21</v>
      </c>
      <c r="W353" t="s">
        <v>21</v>
      </c>
      <c r="X353" t="s">
        <v>21</v>
      </c>
      <c r="Y353" t="s">
        <v>21</v>
      </c>
      <c r="Z353">
        <v>0.13300000000000001</v>
      </c>
      <c r="AA353" t="s">
        <v>21</v>
      </c>
      <c r="AB353" t="s">
        <v>21</v>
      </c>
      <c r="AC353" t="s">
        <v>21</v>
      </c>
      <c r="AD353" t="s">
        <v>21</v>
      </c>
      <c r="AE353" t="s">
        <v>21</v>
      </c>
      <c r="AF353" t="s">
        <v>21</v>
      </c>
      <c r="AG353" t="s">
        <v>21</v>
      </c>
      <c r="AH353" t="s">
        <v>21</v>
      </c>
      <c r="AI353" t="s">
        <v>21</v>
      </c>
      <c r="AJ353" t="s">
        <v>21</v>
      </c>
      <c r="AK353" t="s">
        <v>21</v>
      </c>
      <c r="AL353" t="s">
        <v>21</v>
      </c>
      <c r="AM353" t="s">
        <v>21</v>
      </c>
      <c r="AN353" t="s">
        <v>22</v>
      </c>
      <c r="AO353" t="s">
        <v>21</v>
      </c>
      <c r="AP353" t="s">
        <v>21</v>
      </c>
      <c r="AQ353" t="s">
        <v>21</v>
      </c>
      <c r="AR353" t="s">
        <v>21</v>
      </c>
      <c r="AV353">
        <f t="shared" si="50"/>
        <v>5.4820000000000002</v>
      </c>
      <c r="AW353">
        <f t="shared" si="51"/>
        <v>4.68</v>
      </c>
      <c r="AX353" s="11">
        <f t="shared" si="52"/>
        <v>0.85370302809193721</v>
      </c>
      <c r="BA353">
        <f t="shared" si="53"/>
        <v>0</v>
      </c>
      <c r="BB353">
        <f t="shared" si="54"/>
        <v>0</v>
      </c>
      <c r="BC353">
        <f t="shared" si="55"/>
        <v>0</v>
      </c>
      <c r="BD353">
        <f t="shared" si="56"/>
        <v>0</v>
      </c>
      <c r="BE353">
        <f t="shared" si="57"/>
        <v>0</v>
      </c>
      <c r="BF353">
        <f t="shared" si="58"/>
        <v>0</v>
      </c>
      <c r="BJ353" t="str">
        <f t="shared" si="59"/>
        <v/>
      </c>
      <c r="BK353">
        <f>VLOOKUP(B353,Kraftvärmeprod!$B$1:$BH$549,MATCH($BA$1,Kraftvärmeprod!$B$1:$CC$1,0),FALSE)</f>
        <v>0</v>
      </c>
    </row>
    <row r="354" spans="1:63" ht="15" customHeight="1">
      <c r="A354" s="2" t="s">
        <v>508</v>
      </c>
      <c r="B354" s="2" t="s">
        <v>510</v>
      </c>
      <c r="C354">
        <v>2020</v>
      </c>
      <c r="D354">
        <v>6.9390000000000001</v>
      </c>
      <c r="E354">
        <v>8.2889999999999997</v>
      </c>
      <c r="F354" t="s">
        <v>21</v>
      </c>
      <c r="G354" t="s">
        <v>21</v>
      </c>
      <c r="H354" t="s">
        <v>21</v>
      </c>
      <c r="I354" t="s">
        <v>21</v>
      </c>
      <c r="J354" t="s">
        <v>21</v>
      </c>
      <c r="K354" t="s">
        <v>21</v>
      </c>
      <c r="L354" t="s">
        <v>21</v>
      </c>
      <c r="M354" t="s">
        <v>22</v>
      </c>
      <c r="N354" t="s">
        <v>21</v>
      </c>
      <c r="O354" t="s">
        <v>21</v>
      </c>
      <c r="P354">
        <v>6.4550000000000001</v>
      </c>
      <c r="Q354" t="s">
        <v>21</v>
      </c>
      <c r="R354" t="s">
        <v>21</v>
      </c>
      <c r="S354" t="s">
        <v>21</v>
      </c>
      <c r="T354" t="s">
        <v>924</v>
      </c>
      <c r="U354">
        <v>1.6879999999999999</v>
      </c>
      <c r="V354" t="s">
        <v>21</v>
      </c>
      <c r="W354" t="s">
        <v>21</v>
      </c>
      <c r="X354" t="s">
        <v>21</v>
      </c>
      <c r="Y354" t="s">
        <v>21</v>
      </c>
      <c r="Z354">
        <v>0.14599999999999999</v>
      </c>
      <c r="AA354" t="s">
        <v>21</v>
      </c>
      <c r="AB354" t="s">
        <v>21</v>
      </c>
      <c r="AC354" t="s">
        <v>21</v>
      </c>
      <c r="AD354" t="s">
        <v>21</v>
      </c>
      <c r="AE354" t="s">
        <v>21</v>
      </c>
      <c r="AF354" t="s">
        <v>21</v>
      </c>
      <c r="AG354" t="s">
        <v>21</v>
      </c>
      <c r="AH354" t="s">
        <v>21</v>
      </c>
      <c r="AI354" t="s">
        <v>21</v>
      </c>
      <c r="AJ354" t="s">
        <v>21</v>
      </c>
      <c r="AK354" t="s">
        <v>21</v>
      </c>
      <c r="AL354" t="s">
        <v>21</v>
      </c>
      <c r="AM354" t="s">
        <v>21</v>
      </c>
      <c r="AN354" t="s">
        <v>22</v>
      </c>
      <c r="AO354" t="s">
        <v>21</v>
      </c>
      <c r="AP354" t="s">
        <v>21</v>
      </c>
      <c r="AQ354" t="s">
        <v>21</v>
      </c>
      <c r="AR354" t="s">
        <v>21</v>
      </c>
      <c r="AV354">
        <f t="shared" si="50"/>
        <v>8.2890000000000015</v>
      </c>
      <c r="AW354">
        <f t="shared" si="51"/>
        <v>6.9390000000000001</v>
      </c>
      <c r="AX354" s="11">
        <f t="shared" si="52"/>
        <v>0.83713355048859917</v>
      </c>
      <c r="BA354">
        <f t="shared" si="53"/>
        <v>0</v>
      </c>
      <c r="BB354">
        <f t="shared" si="54"/>
        <v>0</v>
      </c>
      <c r="BC354">
        <f t="shared" si="55"/>
        <v>0</v>
      </c>
      <c r="BD354">
        <f t="shared" si="56"/>
        <v>0</v>
      </c>
      <c r="BE354">
        <f t="shared" si="57"/>
        <v>0</v>
      </c>
      <c r="BF354">
        <f t="shared" si="58"/>
        <v>0</v>
      </c>
      <c r="BJ354" t="str">
        <f t="shared" si="59"/>
        <v/>
      </c>
      <c r="BK354">
        <f>VLOOKUP(B354,Kraftvärmeprod!$B$1:$BH$549,MATCH($BA$1,Kraftvärmeprod!$B$1:$CC$1,0),FALSE)</f>
        <v>0</v>
      </c>
    </row>
    <row r="355" spans="1:63" ht="15" customHeight="1">
      <c r="A355" s="2" t="s">
        <v>508</v>
      </c>
      <c r="B355" s="2" t="s">
        <v>511</v>
      </c>
      <c r="C355">
        <v>2020</v>
      </c>
      <c r="D355">
        <v>41.683</v>
      </c>
      <c r="E355">
        <v>47.156199999999998</v>
      </c>
      <c r="F355" t="s">
        <v>21</v>
      </c>
      <c r="G355">
        <v>1.2500000000000001E-2</v>
      </c>
      <c r="H355" t="s">
        <v>21</v>
      </c>
      <c r="I355" t="s">
        <v>21</v>
      </c>
      <c r="J355" t="s">
        <v>21</v>
      </c>
      <c r="K355" t="s">
        <v>21</v>
      </c>
      <c r="L355" t="s">
        <v>21</v>
      </c>
      <c r="M355" t="s">
        <v>22</v>
      </c>
      <c r="N355" t="s">
        <v>21</v>
      </c>
      <c r="O355" t="s">
        <v>21</v>
      </c>
      <c r="P355">
        <v>30.832999999999998</v>
      </c>
      <c r="Q355" t="s">
        <v>21</v>
      </c>
      <c r="R355" t="s">
        <v>21</v>
      </c>
      <c r="S355" t="s">
        <v>21</v>
      </c>
      <c r="T355" t="s">
        <v>21</v>
      </c>
      <c r="U355" t="s">
        <v>21</v>
      </c>
      <c r="V355" t="s">
        <v>21</v>
      </c>
      <c r="W355" t="s">
        <v>21</v>
      </c>
      <c r="X355">
        <v>2.5230000000000001</v>
      </c>
      <c r="Y355" t="s">
        <v>21</v>
      </c>
      <c r="Z355">
        <v>4.0156999999999998</v>
      </c>
      <c r="AA355" t="s">
        <v>21</v>
      </c>
      <c r="AB355">
        <v>2.4540000000000002</v>
      </c>
      <c r="AC355" t="s">
        <v>21</v>
      </c>
      <c r="AD355" t="s">
        <v>21</v>
      </c>
      <c r="AE355" t="s">
        <v>927</v>
      </c>
      <c r="AF355" t="s">
        <v>21</v>
      </c>
      <c r="AG355" t="s">
        <v>21</v>
      </c>
      <c r="AH355">
        <v>7.3179999999999996</v>
      </c>
      <c r="AI355" t="s">
        <v>21</v>
      </c>
      <c r="AJ355" t="s">
        <v>21</v>
      </c>
      <c r="AK355" t="s">
        <v>21</v>
      </c>
      <c r="AL355" t="s">
        <v>21</v>
      </c>
      <c r="AM355" t="s">
        <v>21</v>
      </c>
      <c r="AN355" t="s">
        <v>22</v>
      </c>
      <c r="AO355">
        <v>94</v>
      </c>
      <c r="AP355" t="s">
        <v>21</v>
      </c>
      <c r="AQ355" t="s">
        <v>21</v>
      </c>
      <c r="AR355">
        <v>6</v>
      </c>
      <c r="AV355">
        <f t="shared" si="50"/>
        <v>47.156199999999998</v>
      </c>
      <c r="AW355">
        <f t="shared" si="51"/>
        <v>41.683</v>
      </c>
      <c r="AX355" s="11">
        <f t="shared" si="52"/>
        <v>0.88393466818785227</v>
      </c>
      <c r="BA355">
        <f t="shared" si="53"/>
        <v>7.3179999999999996</v>
      </c>
      <c r="BB355">
        <f t="shared" si="54"/>
        <v>6.878919999999999</v>
      </c>
      <c r="BC355">
        <f t="shared" si="55"/>
        <v>0</v>
      </c>
      <c r="BD355">
        <f t="shared" si="56"/>
        <v>0</v>
      </c>
      <c r="BE355">
        <f t="shared" si="57"/>
        <v>0.43907999999999997</v>
      </c>
      <c r="BF355">
        <f t="shared" si="58"/>
        <v>8.8817841970012523E-16</v>
      </c>
      <c r="BJ355" t="str">
        <f t="shared" si="59"/>
        <v/>
      </c>
      <c r="BK355">
        <f>VLOOKUP(B355,Kraftvärmeprod!$B$1:$BH$549,MATCH($BA$1,Kraftvärmeprod!$B$1:$CC$1,0),FALSE)</f>
        <v>42.417000000000002</v>
      </c>
    </row>
    <row r="356" spans="1:63" ht="15" customHeight="1">
      <c r="A356" s="2" t="s">
        <v>512</v>
      </c>
      <c r="B356" s="2" t="s">
        <v>513</v>
      </c>
      <c r="C356">
        <v>2020</v>
      </c>
      <c r="D356">
        <v>2.3948</v>
      </c>
      <c r="E356">
        <v>2.4239999999999999</v>
      </c>
      <c r="F356" t="s">
        <v>21</v>
      </c>
      <c r="G356">
        <v>8.2400000000000001E-2</v>
      </c>
      <c r="H356" t="s">
        <v>21</v>
      </c>
      <c r="I356" t="s">
        <v>21</v>
      </c>
      <c r="J356" t="s">
        <v>21</v>
      </c>
      <c r="K356" t="s">
        <v>21</v>
      </c>
      <c r="L356" t="s">
        <v>21</v>
      </c>
      <c r="M356" t="s">
        <v>22</v>
      </c>
      <c r="N356" t="s">
        <v>21</v>
      </c>
      <c r="O356" t="s">
        <v>21</v>
      </c>
      <c r="P356" t="s">
        <v>21</v>
      </c>
      <c r="Q356" t="s">
        <v>21</v>
      </c>
      <c r="R356" t="s">
        <v>21</v>
      </c>
      <c r="S356" t="s">
        <v>21</v>
      </c>
      <c r="T356" t="s">
        <v>21</v>
      </c>
      <c r="U356">
        <v>2.3416000000000001</v>
      </c>
      <c r="V356" t="s">
        <v>21</v>
      </c>
      <c r="W356" t="s">
        <v>21</v>
      </c>
      <c r="X356" t="s">
        <v>21</v>
      </c>
      <c r="Y356" t="s">
        <v>21</v>
      </c>
      <c r="Z356" t="s">
        <v>21</v>
      </c>
      <c r="AA356" t="s">
        <v>21</v>
      </c>
      <c r="AB356" t="s">
        <v>21</v>
      </c>
      <c r="AC356" t="s">
        <v>21</v>
      </c>
      <c r="AD356" t="s">
        <v>21</v>
      </c>
      <c r="AE356" t="s">
        <v>21</v>
      </c>
      <c r="AF356" t="s">
        <v>21</v>
      </c>
      <c r="AG356" t="s">
        <v>21</v>
      </c>
      <c r="AH356" t="s">
        <v>21</v>
      </c>
      <c r="AI356" t="s">
        <v>21</v>
      </c>
      <c r="AJ356" t="s">
        <v>21</v>
      </c>
      <c r="AK356" t="s">
        <v>21</v>
      </c>
      <c r="AL356" t="s">
        <v>21</v>
      </c>
      <c r="AM356" t="s">
        <v>21</v>
      </c>
      <c r="AN356" t="s">
        <v>22</v>
      </c>
      <c r="AO356" t="s">
        <v>21</v>
      </c>
      <c r="AP356" t="s">
        <v>21</v>
      </c>
      <c r="AQ356" t="s">
        <v>21</v>
      </c>
      <c r="AR356" t="s">
        <v>21</v>
      </c>
      <c r="AV356">
        <f t="shared" si="50"/>
        <v>2.4239999999999999</v>
      </c>
      <c r="AW356">
        <f t="shared" si="51"/>
        <v>2.3948</v>
      </c>
      <c r="AX356" s="11">
        <f t="shared" si="52"/>
        <v>0.98795379537953798</v>
      </c>
      <c r="BA356">
        <f t="shared" si="53"/>
        <v>0</v>
      </c>
      <c r="BB356">
        <f t="shared" si="54"/>
        <v>0</v>
      </c>
      <c r="BC356">
        <f t="shared" si="55"/>
        <v>0</v>
      </c>
      <c r="BD356">
        <f t="shared" si="56"/>
        <v>0</v>
      </c>
      <c r="BE356">
        <f t="shared" si="57"/>
        <v>0</v>
      </c>
      <c r="BF356">
        <f t="shared" si="58"/>
        <v>0</v>
      </c>
      <c r="BJ356" t="str">
        <f t="shared" si="59"/>
        <v/>
      </c>
      <c r="BK356">
        <f>VLOOKUP(B356,Kraftvärmeprod!$B$1:$BH$549,MATCH($BA$1,Kraftvärmeprod!$B$1:$CC$1,0),FALSE)</f>
        <v>0</v>
      </c>
    </row>
    <row r="357" spans="1:63" ht="15" customHeight="1">
      <c r="A357" s="2" t="s">
        <v>512</v>
      </c>
      <c r="B357" s="2" t="s">
        <v>514</v>
      </c>
      <c r="C357">
        <v>2020</v>
      </c>
      <c r="D357">
        <v>0.83560000000000001</v>
      </c>
      <c r="E357">
        <v>0.95370029999999995</v>
      </c>
      <c r="F357" t="s">
        <v>21</v>
      </c>
      <c r="G357" t="s">
        <v>21</v>
      </c>
      <c r="H357" t="s">
        <v>21</v>
      </c>
      <c r="I357" t="s">
        <v>21</v>
      </c>
      <c r="J357" t="s">
        <v>21</v>
      </c>
      <c r="K357" t="s">
        <v>21</v>
      </c>
      <c r="L357" t="s">
        <v>21</v>
      </c>
      <c r="M357" t="s">
        <v>22</v>
      </c>
      <c r="N357" t="s">
        <v>21</v>
      </c>
      <c r="O357" t="s">
        <v>21</v>
      </c>
      <c r="P357" t="s">
        <v>21</v>
      </c>
      <c r="Q357" t="s">
        <v>21</v>
      </c>
      <c r="R357" t="s">
        <v>21</v>
      </c>
      <c r="S357" t="s">
        <v>21</v>
      </c>
      <c r="T357" t="s">
        <v>21</v>
      </c>
      <c r="U357">
        <v>0.95224030000000004</v>
      </c>
      <c r="V357" t="s">
        <v>21</v>
      </c>
      <c r="W357" t="s">
        <v>21</v>
      </c>
      <c r="X357" t="s">
        <v>21</v>
      </c>
      <c r="Y357" t="s">
        <v>21</v>
      </c>
      <c r="Z357" t="s">
        <v>21</v>
      </c>
      <c r="AA357" t="s">
        <v>21</v>
      </c>
      <c r="AB357" t="s">
        <v>21</v>
      </c>
      <c r="AC357" t="s">
        <v>21</v>
      </c>
      <c r="AD357" t="s">
        <v>21</v>
      </c>
      <c r="AE357" t="s">
        <v>21</v>
      </c>
      <c r="AF357" t="s">
        <v>21</v>
      </c>
      <c r="AG357" t="s">
        <v>21</v>
      </c>
      <c r="AH357" t="s">
        <v>21</v>
      </c>
      <c r="AI357" t="s">
        <v>21</v>
      </c>
      <c r="AJ357" t="s">
        <v>21</v>
      </c>
      <c r="AK357" t="s">
        <v>21</v>
      </c>
      <c r="AL357">
        <v>1.4599999999999999E-3</v>
      </c>
      <c r="AM357">
        <v>1.4599999999999999E-3</v>
      </c>
      <c r="AN357" t="s">
        <v>22</v>
      </c>
      <c r="AO357" t="s">
        <v>21</v>
      </c>
      <c r="AP357" t="s">
        <v>21</v>
      </c>
      <c r="AQ357" t="s">
        <v>21</v>
      </c>
      <c r="AR357" t="s">
        <v>21</v>
      </c>
      <c r="AV357">
        <f t="shared" si="50"/>
        <v>0.95370030000000006</v>
      </c>
      <c r="AW357">
        <f t="shared" si="51"/>
        <v>0.83560000000000001</v>
      </c>
      <c r="AX357" s="11">
        <f t="shared" si="52"/>
        <v>0.87616623377385949</v>
      </c>
      <c r="BA357">
        <f t="shared" si="53"/>
        <v>0</v>
      </c>
      <c r="BB357">
        <f t="shared" si="54"/>
        <v>0</v>
      </c>
      <c r="BC357">
        <f t="shared" si="55"/>
        <v>0</v>
      </c>
      <c r="BD357">
        <f t="shared" si="56"/>
        <v>0</v>
      </c>
      <c r="BE357">
        <f t="shared" si="57"/>
        <v>0</v>
      </c>
      <c r="BF357">
        <f t="shared" si="58"/>
        <v>0</v>
      </c>
      <c r="BJ357" t="str">
        <f t="shared" si="59"/>
        <v/>
      </c>
      <c r="BK357">
        <f>VLOOKUP(B357,Kraftvärmeprod!$B$1:$BH$549,MATCH($BA$1,Kraftvärmeprod!$B$1:$CC$1,0),FALSE)</f>
        <v>0</v>
      </c>
    </row>
    <row r="358" spans="1:63" ht="15" customHeight="1">
      <c r="A358" s="2" t="s">
        <v>512</v>
      </c>
      <c r="B358" s="2" t="s">
        <v>515</v>
      </c>
      <c r="C358">
        <v>2020</v>
      </c>
      <c r="D358">
        <v>2.0710000000000002</v>
      </c>
      <c r="E358">
        <v>2.5209712</v>
      </c>
      <c r="F358">
        <v>0</v>
      </c>
      <c r="G358">
        <v>0.15697120000000001</v>
      </c>
      <c r="H358">
        <v>0</v>
      </c>
      <c r="I358">
        <v>0</v>
      </c>
      <c r="J358">
        <v>0</v>
      </c>
      <c r="K358">
        <v>0</v>
      </c>
      <c r="L358">
        <v>0</v>
      </c>
      <c r="M358" t="s">
        <v>22</v>
      </c>
      <c r="N358" t="s">
        <v>21</v>
      </c>
      <c r="O358" t="s">
        <v>21</v>
      </c>
      <c r="P358" t="s">
        <v>21</v>
      </c>
      <c r="Q358" t="s">
        <v>21</v>
      </c>
      <c r="R358" t="s">
        <v>21</v>
      </c>
      <c r="S358" t="s">
        <v>21</v>
      </c>
      <c r="T358" t="s">
        <v>21</v>
      </c>
      <c r="U358">
        <v>2.3639999999999999</v>
      </c>
      <c r="V358">
        <v>0</v>
      </c>
      <c r="W358">
        <v>0</v>
      </c>
      <c r="X358">
        <v>0</v>
      </c>
      <c r="Y358">
        <v>0</v>
      </c>
      <c r="Z358">
        <v>0</v>
      </c>
      <c r="AA358">
        <v>0</v>
      </c>
      <c r="AB358" t="s">
        <v>21</v>
      </c>
      <c r="AC358" t="s">
        <v>21</v>
      </c>
      <c r="AD358" t="s">
        <v>21</v>
      </c>
      <c r="AE358" t="s">
        <v>21</v>
      </c>
      <c r="AF358" t="s">
        <v>21</v>
      </c>
      <c r="AG358" t="s">
        <v>21</v>
      </c>
      <c r="AH358" t="s">
        <v>21</v>
      </c>
      <c r="AI358" t="s">
        <v>21</v>
      </c>
      <c r="AJ358" t="s">
        <v>21</v>
      </c>
      <c r="AK358" t="s">
        <v>21</v>
      </c>
      <c r="AL358" t="s">
        <v>21</v>
      </c>
      <c r="AM358" t="s">
        <v>21</v>
      </c>
      <c r="AN358" t="s">
        <v>22</v>
      </c>
      <c r="AO358" t="s">
        <v>21</v>
      </c>
      <c r="AP358" t="s">
        <v>21</v>
      </c>
      <c r="AQ358" t="s">
        <v>21</v>
      </c>
      <c r="AR358" t="s">
        <v>21</v>
      </c>
      <c r="AV358">
        <f t="shared" si="50"/>
        <v>2.5209712</v>
      </c>
      <c r="AW358">
        <f t="shared" si="51"/>
        <v>2.0710000000000002</v>
      </c>
      <c r="AX358" s="11">
        <f t="shared" si="52"/>
        <v>0.82150878994571619</v>
      </c>
      <c r="BA358">
        <f t="shared" si="53"/>
        <v>0</v>
      </c>
      <c r="BB358">
        <f t="shared" si="54"/>
        <v>0</v>
      </c>
      <c r="BC358">
        <f t="shared" si="55"/>
        <v>0</v>
      </c>
      <c r="BD358">
        <f t="shared" si="56"/>
        <v>0</v>
      </c>
      <c r="BE358">
        <f t="shared" si="57"/>
        <v>0</v>
      </c>
      <c r="BF358">
        <f t="shared" si="58"/>
        <v>0</v>
      </c>
      <c r="BJ358" t="str">
        <f t="shared" si="59"/>
        <v/>
      </c>
      <c r="BK358">
        <f>VLOOKUP(B358,Kraftvärmeprod!$B$1:$BH$549,MATCH($BA$1,Kraftvärmeprod!$B$1:$CC$1,0),FALSE)</f>
        <v>0</v>
      </c>
    </row>
    <row r="359" spans="1:63" ht="15" customHeight="1">
      <c r="A359" s="2" t="s">
        <v>516</v>
      </c>
      <c r="B359" s="2" t="s">
        <v>517</v>
      </c>
      <c r="C359">
        <v>2020</v>
      </c>
      <c r="D359">
        <v>7.9</v>
      </c>
      <c r="E359">
        <v>8.52</v>
      </c>
      <c r="F359" t="s">
        <v>21</v>
      </c>
      <c r="G359">
        <v>0.72</v>
      </c>
      <c r="H359" t="s">
        <v>21</v>
      </c>
      <c r="I359" t="s">
        <v>21</v>
      </c>
      <c r="J359" t="s">
        <v>21</v>
      </c>
      <c r="K359" t="s">
        <v>21</v>
      </c>
      <c r="L359" t="s">
        <v>21</v>
      </c>
      <c r="M359" t="s">
        <v>22</v>
      </c>
      <c r="N359" t="s">
        <v>21</v>
      </c>
      <c r="O359" t="s">
        <v>21</v>
      </c>
      <c r="P359" t="s">
        <v>21</v>
      </c>
      <c r="Q359" t="s">
        <v>21</v>
      </c>
      <c r="R359" t="s">
        <v>21</v>
      </c>
      <c r="S359" t="s">
        <v>21</v>
      </c>
      <c r="T359" t="s">
        <v>21</v>
      </c>
      <c r="U359">
        <v>7.8</v>
      </c>
      <c r="V359" t="s">
        <v>21</v>
      </c>
      <c r="W359" t="s">
        <v>21</v>
      </c>
      <c r="X359" t="s">
        <v>21</v>
      </c>
      <c r="Y359" t="s">
        <v>21</v>
      </c>
      <c r="Z359" t="s">
        <v>21</v>
      </c>
      <c r="AA359" t="s">
        <v>21</v>
      </c>
      <c r="AB359" t="s">
        <v>21</v>
      </c>
      <c r="AC359" t="s">
        <v>21</v>
      </c>
      <c r="AD359" t="s">
        <v>21</v>
      </c>
      <c r="AE359" t="s">
        <v>21</v>
      </c>
      <c r="AF359" t="s">
        <v>21</v>
      </c>
      <c r="AG359" t="s">
        <v>21</v>
      </c>
      <c r="AH359" t="s">
        <v>21</v>
      </c>
      <c r="AI359" t="s">
        <v>21</v>
      </c>
      <c r="AJ359" t="s">
        <v>21</v>
      </c>
      <c r="AK359" t="s">
        <v>21</v>
      </c>
      <c r="AL359" t="s">
        <v>21</v>
      </c>
      <c r="AM359" t="s">
        <v>21</v>
      </c>
      <c r="AN359" t="s">
        <v>22</v>
      </c>
      <c r="AO359" t="s">
        <v>21</v>
      </c>
      <c r="AP359" t="s">
        <v>21</v>
      </c>
      <c r="AQ359" t="s">
        <v>21</v>
      </c>
      <c r="AR359" t="s">
        <v>21</v>
      </c>
      <c r="AV359">
        <f t="shared" si="50"/>
        <v>8.52</v>
      </c>
      <c r="AW359">
        <f t="shared" si="51"/>
        <v>7.9</v>
      </c>
      <c r="AX359" s="11">
        <f t="shared" si="52"/>
        <v>0.92723004694835687</v>
      </c>
      <c r="BA359">
        <f t="shared" si="53"/>
        <v>0</v>
      </c>
      <c r="BB359">
        <f t="shared" si="54"/>
        <v>0</v>
      </c>
      <c r="BC359">
        <f t="shared" si="55"/>
        <v>0</v>
      </c>
      <c r="BD359">
        <f t="shared" si="56"/>
        <v>0</v>
      </c>
      <c r="BE359">
        <f t="shared" si="57"/>
        <v>0</v>
      </c>
      <c r="BF359">
        <f t="shared" si="58"/>
        <v>0</v>
      </c>
      <c r="BJ359" t="str">
        <f t="shared" si="59"/>
        <v/>
      </c>
      <c r="BK359">
        <f>VLOOKUP(B359,Kraftvärmeprod!$B$1:$BH$549,MATCH($BA$1,Kraftvärmeprod!$B$1:$CC$1,0),FALSE)</f>
        <v>0</v>
      </c>
    </row>
    <row r="360" spans="1:63" ht="15" customHeight="1">
      <c r="A360" s="2" t="s">
        <v>516</v>
      </c>
      <c r="B360" s="2" t="s">
        <v>518</v>
      </c>
      <c r="C360">
        <v>2020</v>
      </c>
      <c r="D360">
        <v>8.3000000000000007</v>
      </c>
      <c r="E360">
        <v>9.4499999999999993</v>
      </c>
      <c r="F360" t="s">
        <v>21</v>
      </c>
      <c r="G360">
        <v>0.05</v>
      </c>
      <c r="H360" t="s">
        <v>21</v>
      </c>
      <c r="I360" t="s">
        <v>21</v>
      </c>
      <c r="J360" t="s">
        <v>21</v>
      </c>
      <c r="K360" t="s">
        <v>21</v>
      </c>
      <c r="L360" t="s">
        <v>21</v>
      </c>
      <c r="M360" t="s">
        <v>22</v>
      </c>
      <c r="N360" t="s">
        <v>21</v>
      </c>
      <c r="O360" t="s">
        <v>21</v>
      </c>
      <c r="P360" t="s">
        <v>21</v>
      </c>
      <c r="Q360" t="s">
        <v>21</v>
      </c>
      <c r="R360" t="s">
        <v>21</v>
      </c>
      <c r="S360" t="s">
        <v>21</v>
      </c>
      <c r="T360" t="s">
        <v>21</v>
      </c>
      <c r="U360">
        <v>9.4</v>
      </c>
      <c r="V360" t="s">
        <v>21</v>
      </c>
      <c r="W360" t="s">
        <v>21</v>
      </c>
      <c r="X360" t="s">
        <v>21</v>
      </c>
      <c r="Y360" t="s">
        <v>21</v>
      </c>
      <c r="Z360" t="s">
        <v>21</v>
      </c>
      <c r="AA360" t="s">
        <v>21</v>
      </c>
      <c r="AB360" t="s">
        <v>21</v>
      </c>
      <c r="AC360" t="s">
        <v>21</v>
      </c>
      <c r="AD360" t="s">
        <v>21</v>
      </c>
      <c r="AE360" t="s">
        <v>21</v>
      </c>
      <c r="AF360" t="s">
        <v>21</v>
      </c>
      <c r="AG360" t="s">
        <v>21</v>
      </c>
      <c r="AH360" t="s">
        <v>21</v>
      </c>
      <c r="AI360" t="s">
        <v>21</v>
      </c>
      <c r="AJ360" t="s">
        <v>21</v>
      </c>
      <c r="AK360" t="s">
        <v>21</v>
      </c>
      <c r="AL360" t="s">
        <v>21</v>
      </c>
      <c r="AM360" t="s">
        <v>21</v>
      </c>
      <c r="AN360" t="s">
        <v>22</v>
      </c>
      <c r="AO360" t="s">
        <v>21</v>
      </c>
      <c r="AP360" t="s">
        <v>21</v>
      </c>
      <c r="AQ360" t="s">
        <v>21</v>
      </c>
      <c r="AR360" t="s">
        <v>21</v>
      </c>
      <c r="AV360">
        <f t="shared" si="50"/>
        <v>9.4500000000000011</v>
      </c>
      <c r="AW360">
        <f t="shared" si="51"/>
        <v>8.3000000000000007</v>
      </c>
      <c r="AX360" s="11">
        <f t="shared" si="52"/>
        <v>0.87830687830687826</v>
      </c>
      <c r="BA360">
        <f t="shared" si="53"/>
        <v>0</v>
      </c>
      <c r="BB360">
        <f t="shared" si="54"/>
        <v>0</v>
      </c>
      <c r="BC360">
        <f t="shared" si="55"/>
        <v>0</v>
      </c>
      <c r="BD360">
        <f t="shared" si="56"/>
        <v>0</v>
      </c>
      <c r="BE360">
        <f t="shared" si="57"/>
        <v>0</v>
      </c>
      <c r="BF360">
        <f t="shared" si="58"/>
        <v>0</v>
      </c>
      <c r="BJ360" t="str">
        <f t="shared" si="59"/>
        <v/>
      </c>
      <c r="BK360">
        <f>VLOOKUP(B360,Kraftvärmeprod!$B$1:$BH$549,MATCH($BA$1,Kraftvärmeprod!$B$1:$CC$1,0),FALSE)</f>
        <v>0</v>
      </c>
    </row>
    <row r="361" spans="1:63" ht="15" customHeight="1">
      <c r="A361" s="2" t="s">
        <v>516</v>
      </c>
      <c r="B361" s="2" t="s">
        <v>519</v>
      </c>
      <c r="C361">
        <v>2020</v>
      </c>
      <c r="D361">
        <v>0.22</v>
      </c>
      <c r="E361">
        <v>0.24</v>
      </c>
      <c r="F361" t="s">
        <v>21</v>
      </c>
      <c r="G361">
        <v>0.24</v>
      </c>
      <c r="H361" t="s">
        <v>21</v>
      </c>
      <c r="I361" t="s">
        <v>21</v>
      </c>
      <c r="J361" t="s">
        <v>21</v>
      </c>
      <c r="K361" t="s">
        <v>21</v>
      </c>
      <c r="L361" t="s">
        <v>21</v>
      </c>
      <c r="M361" t="s">
        <v>22</v>
      </c>
      <c r="N361" t="s">
        <v>21</v>
      </c>
      <c r="O361" t="s">
        <v>21</v>
      </c>
      <c r="P361" t="s">
        <v>21</v>
      </c>
      <c r="Q361" t="s">
        <v>21</v>
      </c>
      <c r="R361" t="s">
        <v>21</v>
      </c>
      <c r="S361" t="s">
        <v>21</v>
      </c>
      <c r="T361" t="s">
        <v>21</v>
      </c>
      <c r="U361" t="s">
        <v>21</v>
      </c>
      <c r="V361" t="s">
        <v>21</v>
      </c>
      <c r="W361" t="s">
        <v>21</v>
      </c>
      <c r="X361" t="s">
        <v>21</v>
      </c>
      <c r="Y361" t="s">
        <v>21</v>
      </c>
      <c r="Z361" t="s">
        <v>21</v>
      </c>
      <c r="AA361" t="s">
        <v>21</v>
      </c>
      <c r="AB361" t="s">
        <v>21</v>
      </c>
      <c r="AC361" t="s">
        <v>21</v>
      </c>
      <c r="AD361" t="s">
        <v>21</v>
      </c>
      <c r="AE361" t="s">
        <v>21</v>
      </c>
      <c r="AF361" t="s">
        <v>21</v>
      </c>
      <c r="AG361" t="s">
        <v>21</v>
      </c>
      <c r="AH361" t="s">
        <v>21</v>
      </c>
      <c r="AI361" t="s">
        <v>21</v>
      </c>
      <c r="AJ361" t="s">
        <v>21</v>
      </c>
      <c r="AK361" t="s">
        <v>21</v>
      </c>
      <c r="AL361" t="s">
        <v>21</v>
      </c>
      <c r="AM361" t="s">
        <v>21</v>
      </c>
      <c r="AN361" t="s">
        <v>22</v>
      </c>
      <c r="AO361" t="s">
        <v>21</v>
      </c>
      <c r="AP361" t="s">
        <v>21</v>
      </c>
      <c r="AQ361" t="s">
        <v>21</v>
      </c>
      <c r="AR361" t="s">
        <v>21</v>
      </c>
      <c r="AV361">
        <f t="shared" si="50"/>
        <v>0.24</v>
      </c>
      <c r="AW361">
        <f t="shared" si="51"/>
        <v>0.22</v>
      </c>
      <c r="AX361" s="11">
        <f t="shared" si="52"/>
        <v>0.91666666666666674</v>
      </c>
      <c r="BA361">
        <f t="shared" si="53"/>
        <v>0</v>
      </c>
      <c r="BB361">
        <f t="shared" si="54"/>
        <v>0</v>
      </c>
      <c r="BC361">
        <f t="shared" si="55"/>
        <v>0</v>
      </c>
      <c r="BD361">
        <f t="shared" si="56"/>
        <v>0</v>
      </c>
      <c r="BE361">
        <f t="shared" si="57"/>
        <v>0</v>
      </c>
      <c r="BF361">
        <f t="shared" si="58"/>
        <v>0</v>
      </c>
      <c r="BJ361" t="str">
        <f t="shared" si="59"/>
        <v/>
      </c>
      <c r="BK361">
        <f>VLOOKUP(B361,Kraftvärmeprod!$B$1:$BH$549,MATCH($BA$1,Kraftvärmeprod!$B$1:$CC$1,0),FALSE)</f>
        <v>0</v>
      </c>
    </row>
    <row r="362" spans="1:63" ht="15" customHeight="1">
      <c r="A362" s="2" t="s">
        <v>516</v>
      </c>
      <c r="B362" s="2" t="s">
        <v>520</v>
      </c>
      <c r="C362">
        <v>2020</v>
      </c>
      <c r="D362">
        <v>181.6</v>
      </c>
      <c r="E362">
        <v>208.05</v>
      </c>
      <c r="F362" t="s">
        <v>21</v>
      </c>
      <c r="G362">
        <v>3.1</v>
      </c>
      <c r="H362" t="s">
        <v>21</v>
      </c>
      <c r="I362" t="s">
        <v>21</v>
      </c>
      <c r="J362" t="s">
        <v>21</v>
      </c>
      <c r="K362" t="s">
        <v>21</v>
      </c>
      <c r="L362" t="s">
        <v>21</v>
      </c>
      <c r="M362" t="s">
        <v>22</v>
      </c>
      <c r="N362">
        <v>4.2</v>
      </c>
      <c r="O362">
        <v>13.6</v>
      </c>
      <c r="P362">
        <v>14</v>
      </c>
      <c r="Q362" t="s">
        <v>21</v>
      </c>
      <c r="R362" t="s">
        <v>21</v>
      </c>
      <c r="S362">
        <v>22.1</v>
      </c>
      <c r="T362" t="s">
        <v>21</v>
      </c>
      <c r="U362">
        <v>11.45</v>
      </c>
      <c r="V362" t="s">
        <v>21</v>
      </c>
      <c r="W362" t="s">
        <v>21</v>
      </c>
      <c r="X362">
        <v>77.8</v>
      </c>
      <c r="Y362" t="s">
        <v>21</v>
      </c>
      <c r="Z362">
        <v>8</v>
      </c>
      <c r="AA362" t="s">
        <v>21</v>
      </c>
      <c r="AB362">
        <v>1.9</v>
      </c>
      <c r="AC362" t="s">
        <v>21</v>
      </c>
      <c r="AD362" t="s">
        <v>21</v>
      </c>
      <c r="AE362" t="s">
        <v>927</v>
      </c>
      <c r="AF362" t="s">
        <v>21</v>
      </c>
      <c r="AG362" t="s">
        <v>21</v>
      </c>
      <c r="AH362" t="s">
        <v>21</v>
      </c>
      <c r="AI362">
        <v>41.1</v>
      </c>
      <c r="AJ362" t="s">
        <v>936</v>
      </c>
      <c r="AK362">
        <v>14.2</v>
      </c>
      <c r="AL362">
        <v>10.8</v>
      </c>
      <c r="AM362">
        <v>11.9</v>
      </c>
      <c r="AN362" t="s">
        <v>22</v>
      </c>
      <c r="AO362" t="s">
        <v>21</v>
      </c>
      <c r="AP362" t="s">
        <v>21</v>
      </c>
      <c r="AQ362" t="s">
        <v>21</v>
      </c>
      <c r="AR362" t="s">
        <v>21</v>
      </c>
      <c r="AV362">
        <f t="shared" si="50"/>
        <v>208.05</v>
      </c>
      <c r="AW362">
        <f t="shared" si="51"/>
        <v>181.6</v>
      </c>
      <c r="AX362" s="11">
        <f t="shared" si="52"/>
        <v>0.87286709925498673</v>
      </c>
      <c r="BA362">
        <f t="shared" si="53"/>
        <v>0</v>
      </c>
      <c r="BB362">
        <f t="shared" si="54"/>
        <v>0</v>
      </c>
      <c r="BC362">
        <f t="shared" si="55"/>
        <v>0</v>
      </c>
      <c r="BD362">
        <f t="shared" si="56"/>
        <v>0</v>
      </c>
      <c r="BE362">
        <f t="shared" si="57"/>
        <v>0</v>
      </c>
      <c r="BF362">
        <f t="shared" si="58"/>
        <v>0</v>
      </c>
      <c r="BJ362" t="str">
        <f t="shared" si="59"/>
        <v/>
      </c>
      <c r="BK362">
        <f>VLOOKUP(B362,Kraftvärmeprod!$B$1:$BH$549,MATCH($BA$1,Kraftvärmeprod!$B$1:$CC$1,0),FALSE)</f>
        <v>156.9</v>
      </c>
    </row>
    <row r="363" spans="1:63" ht="15" customHeight="1">
      <c r="A363" s="2" t="s">
        <v>521</v>
      </c>
      <c r="B363" s="2" t="s">
        <v>522</v>
      </c>
      <c r="C363">
        <v>2020</v>
      </c>
      <c r="D363">
        <v>27.263000000000002</v>
      </c>
      <c r="E363">
        <v>31.018999999999998</v>
      </c>
      <c r="F363" t="s">
        <v>21</v>
      </c>
      <c r="G363">
        <v>0.52800000000000002</v>
      </c>
      <c r="H363" t="s">
        <v>21</v>
      </c>
      <c r="I363" t="s">
        <v>21</v>
      </c>
      <c r="J363" t="s">
        <v>21</v>
      </c>
      <c r="K363" t="s">
        <v>21</v>
      </c>
      <c r="L363" t="s">
        <v>21</v>
      </c>
      <c r="M363" t="s">
        <v>22</v>
      </c>
      <c r="N363">
        <v>5.9459999999999997</v>
      </c>
      <c r="O363">
        <v>0</v>
      </c>
      <c r="P363">
        <v>9.4450000000000003</v>
      </c>
      <c r="Q363">
        <v>0</v>
      </c>
      <c r="R363" t="s">
        <v>21</v>
      </c>
      <c r="S363">
        <v>7.1890000000000001</v>
      </c>
      <c r="T363" t="s">
        <v>21</v>
      </c>
      <c r="U363">
        <v>5.516</v>
      </c>
      <c r="V363" t="s">
        <v>21</v>
      </c>
      <c r="W363" t="s">
        <v>21</v>
      </c>
      <c r="X363" t="s">
        <v>21</v>
      </c>
      <c r="Y363" t="s">
        <v>21</v>
      </c>
      <c r="Z363" t="s">
        <v>21</v>
      </c>
      <c r="AA363" t="s">
        <v>21</v>
      </c>
      <c r="AB363">
        <v>0</v>
      </c>
      <c r="AC363" t="s">
        <v>21</v>
      </c>
      <c r="AD363" t="s">
        <v>21</v>
      </c>
      <c r="AE363" t="s">
        <v>21</v>
      </c>
      <c r="AF363" t="s">
        <v>21</v>
      </c>
      <c r="AG363" t="s">
        <v>21</v>
      </c>
      <c r="AH363">
        <v>2.395</v>
      </c>
      <c r="AI363" t="s">
        <v>21</v>
      </c>
      <c r="AJ363" t="s">
        <v>21</v>
      </c>
      <c r="AK363" t="s">
        <v>21</v>
      </c>
      <c r="AL363" t="s">
        <v>21</v>
      </c>
      <c r="AM363" t="s">
        <v>21</v>
      </c>
      <c r="AN363" t="s">
        <v>22</v>
      </c>
      <c r="AO363">
        <v>100</v>
      </c>
      <c r="AP363" t="s">
        <v>21</v>
      </c>
      <c r="AQ363" t="s">
        <v>21</v>
      </c>
      <c r="AR363">
        <v>0</v>
      </c>
      <c r="AV363">
        <f t="shared" si="50"/>
        <v>31.019000000000002</v>
      </c>
      <c r="AW363">
        <f t="shared" si="51"/>
        <v>27.263000000000002</v>
      </c>
      <c r="AX363" s="11">
        <f t="shared" si="52"/>
        <v>0.87891292433669688</v>
      </c>
      <c r="BA363">
        <f t="shared" si="53"/>
        <v>2.395</v>
      </c>
      <c r="BB363">
        <f t="shared" si="54"/>
        <v>2.395</v>
      </c>
      <c r="BC363">
        <f t="shared" si="55"/>
        <v>0</v>
      </c>
      <c r="BD363">
        <f t="shared" si="56"/>
        <v>0</v>
      </c>
      <c r="BE363">
        <f t="shared" si="57"/>
        <v>0</v>
      </c>
      <c r="BF363">
        <f t="shared" si="58"/>
        <v>0</v>
      </c>
      <c r="BJ363" t="str">
        <f t="shared" si="59"/>
        <v/>
      </c>
      <c r="BK363">
        <f>VLOOKUP(B363,Kraftvärmeprod!$B$1:$BH$549,MATCH($BA$1,Kraftvärmeprod!$B$1:$CC$1,0),FALSE)</f>
        <v>0</v>
      </c>
    </row>
    <row r="364" spans="1:63" ht="15" customHeight="1">
      <c r="A364" s="2" t="s">
        <v>521</v>
      </c>
      <c r="B364" s="2" t="s">
        <v>523</v>
      </c>
      <c r="C364">
        <v>2020</v>
      </c>
      <c r="D364">
        <v>34.347000000000001</v>
      </c>
      <c r="E364">
        <v>39.878</v>
      </c>
      <c r="F364" t="s">
        <v>21</v>
      </c>
      <c r="G364">
        <v>0.17199999999999999</v>
      </c>
      <c r="H364" t="s">
        <v>21</v>
      </c>
      <c r="I364" t="s">
        <v>21</v>
      </c>
      <c r="J364" t="s">
        <v>21</v>
      </c>
      <c r="K364" t="s">
        <v>21</v>
      </c>
      <c r="L364" t="s">
        <v>21</v>
      </c>
      <c r="M364" t="s">
        <v>22</v>
      </c>
      <c r="N364">
        <v>10.212999999999999</v>
      </c>
      <c r="O364">
        <v>0</v>
      </c>
      <c r="P364">
        <v>13.676</v>
      </c>
      <c r="Q364" t="s">
        <v>21</v>
      </c>
      <c r="R364" t="s">
        <v>21</v>
      </c>
      <c r="S364">
        <v>11.58</v>
      </c>
      <c r="T364" t="s">
        <v>21</v>
      </c>
      <c r="U364" t="s">
        <v>21</v>
      </c>
      <c r="V364" t="s">
        <v>21</v>
      </c>
      <c r="W364" t="s">
        <v>21</v>
      </c>
      <c r="X364" t="s">
        <v>21</v>
      </c>
      <c r="Y364" t="s">
        <v>21</v>
      </c>
      <c r="Z364" t="s">
        <v>21</v>
      </c>
      <c r="AA364" t="s">
        <v>21</v>
      </c>
      <c r="AB364">
        <v>0</v>
      </c>
      <c r="AC364" t="s">
        <v>21</v>
      </c>
      <c r="AD364" t="s">
        <v>21</v>
      </c>
      <c r="AE364" t="s">
        <v>21</v>
      </c>
      <c r="AF364" t="s">
        <v>21</v>
      </c>
      <c r="AG364" t="s">
        <v>21</v>
      </c>
      <c r="AH364">
        <v>4.2370000000000001</v>
      </c>
      <c r="AI364" t="s">
        <v>21</v>
      </c>
      <c r="AJ364" t="s">
        <v>21</v>
      </c>
      <c r="AK364" t="s">
        <v>21</v>
      </c>
      <c r="AL364" t="s">
        <v>21</v>
      </c>
      <c r="AM364" t="s">
        <v>21</v>
      </c>
      <c r="AN364" t="s">
        <v>22</v>
      </c>
      <c r="AO364">
        <v>100</v>
      </c>
      <c r="AP364" t="s">
        <v>21</v>
      </c>
      <c r="AQ364" t="s">
        <v>21</v>
      </c>
      <c r="AR364">
        <v>0</v>
      </c>
      <c r="AV364">
        <f t="shared" si="50"/>
        <v>39.878</v>
      </c>
      <c r="AW364">
        <f t="shared" si="51"/>
        <v>34.347000000000001</v>
      </c>
      <c r="AX364" s="11">
        <f t="shared" si="52"/>
        <v>0.86130197101158534</v>
      </c>
      <c r="BA364">
        <f t="shared" si="53"/>
        <v>4.2370000000000001</v>
      </c>
      <c r="BB364">
        <f t="shared" si="54"/>
        <v>4.2370000000000001</v>
      </c>
      <c r="BC364">
        <f t="shared" si="55"/>
        <v>0</v>
      </c>
      <c r="BD364">
        <f t="shared" si="56"/>
        <v>0</v>
      </c>
      <c r="BE364">
        <f t="shared" si="57"/>
        <v>0</v>
      </c>
      <c r="BF364">
        <f t="shared" si="58"/>
        <v>0</v>
      </c>
      <c r="BJ364" t="str">
        <f t="shared" si="59"/>
        <v/>
      </c>
      <c r="BK364">
        <f>VLOOKUP(B364,Kraftvärmeprod!$B$1:$BH$549,MATCH($BA$1,Kraftvärmeprod!$B$1:$CC$1,0),FALSE)</f>
        <v>0</v>
      </c>
    </row>
    <row r="365" spans="1:63" ht="15" customHeight="1">
      <c r="A365" s="2" t="s">
        <v>524</v>
      </c>
      <c r="B365" s="2" t="s">
        <v>525</v>
      </c>
      <c r="C365">
        <v>2020</v>
      </c>
      <c r="D365">
        <v>31.4</v>
      </c>
      <c r="E365">
        <v>34.201599999999999</v>
      </c>
      <c r="F365" t="s">
        <v>21</v>
      </c>
      <c r="G365">
        <v>1.6000000000000001E-3</v>
      </c>
      <c r="H365" t="s">
        <v>21</v>
      </c>
      <c r="I365" t="s">
        <v>21</v>
      </c>
      <c r="J365" t="s">
        <v>21</v>
      </c>
      <c r="K365" t="s">
        <v>21</v>
      </c>
      <c r="L365" t="s">
        <v>21</v>
      </c>
      <c r="M365" t="s">
        <v>22</v>
      </c>
      <c r="N365">
        <v>4.3</v>
      </c>
      <c r="O365">
        <v>8.6</v>
      </c>
      <c r="P365">
        <v>11.5</v>
      </c>
      <c r="Q365">
        <v>4.3</v>
      </c>
      <c r="R365">
        <v>0</v>
      </c>
      <c r="S365">
        <v>0</v>
      </c>
      <c r="T365" t="s">
        <v>924</v>
      </c>
      <c r="U365" t="s">
        <v>21</v>
      </c>
      <c r="V365" t="s">
        <v>21</v>
      </c>
      <c r="W365" t="s">
        <v>21</v>
      </c>
      <c r="X365" t="s">
        <v>21</v>
      </c>
      <c r="Y365" t="s">
        <v>21</v>
      </c>
      <c r="Z365" t="s">
        <v>21</v>
      </c>
      <c r="AA365" t="s">
        <v>21</v>
      </c>
      <c r="AB365" t="s">
        <v>21</v>
      </c>
      <c r="AC365" t="s">
        <v>21</v>
      </c>
      <c r="AD365" t="s">
        <v>21</v>
      </c>
      <c r="AE365" t="s">
        <v>21</v>
      </c>
      <c r="AF365" t="s">
        <v>21</v>
      </c>
      <c r="AG365" t="s">
        <v>21</v>
      </c>
      <c r="AH365">
        <v>5.5</v>
      </c>
      <c r="AI365" t="s">
        <v>21</v>
      </c>
      <c r="AJ365" t="s">
        <v>21</v>
      </c>
      <c r="AK365" t="s">
        <v>21</v>
      </c>
      <c r="AL365" t="s">
        <v>21</v>
      </c>
      <c r="AM365" t="s">
        <v>21</v>
      </c>
      <c r="AN365" t="s">
        <v>22</v>
      </c>
      <c r="AO365">
        <v>100</v>
      </c>
      <c r="AP365">
        <v>0</v>
      </c>
      <c r="AQ365">
        <v>0</v>
      </c>
      <c r="AR365">
        <v>0</v>
      </c>
      <c r="AV365">
        <f t="shared" si="50"/>
        <v>34.201599999999999</v>
      </c>
      <c r="AW365">
        <f t="shared" si="51"/>
        <v>31.4</v>
      </c>
      <c r="AX365" s="11">
        <f t="shared" si="52"/>
        <v>0.91808570359281438</v>
      </c>
      <c r="BA365">
        <f t="shared" si="53"/>
        <v>5.5</v>
      </c>
      <c r="BB365">
        <f t="shared" si="54"/>
        <v>5.5</v>
      </c>
      <c r="BC365">
        <f t="shared" si="55"/>
        <v>0</v>
      </c>
      <c r="BD365">
        <f t="shared" si="56"/>
        <v>0</v>
      </c>
      <c r="BE365">
        <f t="shared" si="57"/>
        <v>0</v>
      </c>
      <c r="BF365">
        <f t="shared" si="58"/>
        <v>0</v>
      </c>
      <c r="BJ365" t="str">
        <f t="shared" si="59"/>
        <v/>
      </c>
      <c r="BK365">
        <f>VLOOKUP(B365,Kraftvärmeprod!$B$1:$BH$549,MATCH($BA$1,Kraftvärmeprod!$B$1:$CC$1,0),FALSE)</f>
        <v>0</v>
      </c>
    </row>
    <row r="366" spans="1:63" ht="15" customHeight="1">
      <c r="A366" s="2" t="s">
        <v>526</v>
      </c>
      <c r="B366" s="2" t="s">
        <v>527</v>
      </c>
      <c r="C366">
        <v>2020</v>
      </c>
      <c r="D366">
        <v>3.7610000000000001</v>
      </c>
      <c r="E366">
        <v>4.1779999999999999</v>
      </c>
      <c r="F366" t="s">
        <v>21</v>
      </c>
      <c r="G366" t="s">
        <v>21</v>
      </c>
      <c r="H366" t="s">
        <v>21</v>
      </c>
      <c r="I366" t="s">
        <v>21</v>
      </c>
      <c r="J366" t="s">
        <v>21</v>
      </c>
      <c r="K366" t="s">
        <v>21</v>
      </c>
      <c r="L366" t="s">
        <v>21</v>
      </c>
      <c r="M366" t="s">
        <v>22</v>
      </c>
      <c r="N366" t="s">
        <v>21</v>
      </c>
      <c r="O366" t="s">
        <v>21</v>
      </c>
      <c r="P366" t="s">
        <v>21</v>
      </c>
      <c r="Q366" t="s">
        <v>21</v>
      </c>
      <c r="R366" t="s">
        <v>21</v>
      </c>
      <c r="S366" t="s">
        <v>21</v>
      </c>
      <c r="T366" t="s">
        <v>21</v>
      </c>
      <c r="U366">
        <v>1.329</v>
      </c>
      <c r="V366">
        <v>2.8490000000000002</v>
      </c>
      <c r="W366" t="s">
        <v>21</v>
      </c>
      <c r="X366" t="s">
        <v>21</v>
      </c>
      <c r="Y366" t="s">
        <v>21</v>
      </c>
      <c r="Z366" t="s">
        <v>21</v>
      </c>
      <c r="AA366" t="s">
        <v>21</v>
      </c>
      <c r="AB366" t="s">
        <v>21</v>
      </c>
      <c r="AC366" t="s">
        <v>21</v>
      </c>
      <c r="AD366" t="s">
        <v>21</v>
      </c>
      <c r="AE366" t="s">
        <v>21</v>
      </c>
      <c r="AF366" t="s">
        <v>21</v>
      </c>
      <c r="AG366" t="s">
        <v>21</v>
      </c>
      <c r="AH366" t="s">
        <v>21</v>
      </c>
      <c r="AI366" t="s">
        <v>21</v>
      </c>
      <c r="AJ366" t="s">
        <v>21</v>
      </c>
      <c r="AK366" t="s">
        <v>21</v>
      </c>
      <c r="AL366" t="s">
        <v>21</v>
      </c>
      <c r="AM366" t="s">
        <v>21</v>
      </c>
      <c r="AN366" t="s">
        <v>22</v>
      </c>
      <c r="AO366" t="s">
        <v>21</v>
      </c>
      <c r="AP366" t="s">
        <v>21</v>
      </c>
      <c r="AQ366" t="s">
        <v>21</v>
      </c>
      <c r="AR366" t="s">
        <v>21</v>
      </c>
      <c r="AV366">
        <f t="shared" si="50"/>
        <v>4.1779999999999999</v>
      </c>
      <c r="AW366">
        <f t="shared" si="51"/>
        <v>3.7610000000000001</v>
      </c>
      <c r="AX366" s="11">
        <f t="shared" si="52"/>
        <v>0.90019147917663955</v>
      </c>
      <c r="BA366">
        <f t="shared" si="53"/>
        <v>0</v>
      </c>
      <c r="BB366">
        <f t="shared" si="54"/>
        <v>0</v>
      </c>
      <c r="BC366">
        <f t="shared" si="55"/>
        <v>0</v>
      </c>
      <c r="BD366">
        <f t="shared" si="56"/>
        <v>0</v>
      </c>
      <c r="BE366">
        <f t="shared" si="57"/>
        <v>0</v>
      </c>
      <c r="BF366">
        <f t="shared" si="58"/>
        <v>0</v>
      </c>
      <c r="BJ366" t="str">
        <f t="shared" si="59"/>
        <v/>
      </c>
      <c r="BK366">
        <f>VLOOKUP(B366,Kraftvärmeprod!$B$1:$BH$549,MATCH($BA$1,Kraftvärmeprod!$B$1:$CC$1,0),FALSE)</f>
        <v>0</v>
      </c>
    </row>
    <row r="367" spans="1:63" ht="15" customHeight="1">
      <c r="A367" s="2" t="s">
        <v>526</v>
      </c>
      <c r="B367" s="2" t="s">
        <v>528</v>
      </c>
      <c r="C367">
        <v>2020</v>
      </c>
      <c r="D367">
        <v>7.1710000000000003</v>
      </c>
      <c r="E367">
        <v>7.8250000000000002</v>
      </c>
      <c r="F367" t="s">
        <v>21</v>
      </c>
      <c r="G367">
        <v>0</v>
      </c>
      <c r="H367" t="s">
        <v>21</v>
      </c>
      <c r="I367" t="s">
        <v>21</v>
      </c>
      <c r="J367" t="s">
        <v>21</v>
      </c>
      <c r="K367" t="s">
        <v>21</v>
      </c>
      <c r="L367" t="s">
        <v>21</v>
      </c>
      <c r="M367" t="s">
        <v>22</v>
      </c>
      <c r="N367" t="s">
        <v>21</v>
      </c>
      <c r="O367" t="s">
        <v>21</v>
      </c>
      <c r="P367" t="s">
        <v>21</v>
      </c>
      <c r="Q367" t="s">
        <v>21</v>
      </c>
      <c r="R367" t="s">
        <v>21</v>
      </c>
      <c r="S367" t="s">
        <v>21</v>
      </c>
      <c r="T367" t="s">
        <v>21</v>
      </c>
      <c r="U367">
        <v>7.8250000000000002</v>
      </c>
      <c r="V367" t="s">
        <v>21</v>
      </c>
      <c r="W367" t="s">
        <v>21</v>
      </c>
      <c r="X367" t="s">
        <v>21</v>
      </c>
      <c r="Y367" t="s">
        <v>21</v>
      </c>
      <c r="Z367" t="s">
        <v>21</v>
      </c>
      <c r="AA367" t="s">
        <v>21</v>
      </c>
      <c r="AB367" t="s">
        <v>21</v>
      </c>
      <c r="AC367" t="s">
        <v>21</v>
      </c>
      <c r="AD367" t="s">
        <v>21</v>
      </c>
      <c r="AE367" t="s">
        <v>21</v>
      </c>
      <c r="AF367" t="s">
        <v>21</v>
      </c>
      <c r="AG367" t="s">
        <v>21</v>
      </c>
      <c r="AH367" t="s">
        <v>21</v>
      </c>
      <c r="AI367" t="s">
        <v>21</v>
      </c>
      <c r="AJ367" t="s">
        <v>21</v>
      </c>
      <c r="AK367" t="s">
        <v>21</v>
      </c>
      <c r="AL367" t="s">
        <v>21</v>
      </c>
      <c r="AM367">
        <v>0.14299999999999999</v>
      </c>
      <c r="AN367" t="s">
        <v>92</v>
      </c>
      <c r="AO367" t="s">
        <v>21</v>
      </c>
      <c r="AP367" t="s">
        <v>21</v>
      </c>
      <c r="AQ367" t="s">
        <v>21</v>
      </c>
      <c r="AR367" t="s">
        <v>21</v>
      </c>
      <c r="AV367">
        <f t="shared" si="50"/>
        <v>7.8250000000000002</v>
      </c>
      <c r="AW367">
        <f t="shared" si="51"/>
        <v>7.1710000000000003</v>
      </c>
      <c r="AX367" s="11">
        <f t="shared" si="52"/>
        <v>0.91642172523961662</v>
      </c>
      <c r="BA367">
        <f t="shared" si="53"/>
        <v>0</v>
      </c>
      <c r="BB367">
        <f t="shared" si="54"/>
        <v>0</v>
      </c>
      <c r="BC367">
        <f t="shared" si="55"/>
        <v>0</v>
      </c>
      <c r="BD367">
        <f t="shared" si="56"/>
        <v>0</v>
      </c>
      <c r="BE367">
        <f t="shared" si="57"/>
        <v>0</v>
      </c>
      <c r="BF367">
        <f t="shared" si="58"/>
        <v>0</v>
      </c>
      <c r="BJ367" t="str">
        <f t="shared" si="59"/>
        <v/>
      </c>
      <c r="BK367">
        <f>VLOOKUP(B367,Kraftvärmeprod!$B$1:$BH$549,MATCH($BA$1,Kraftvärmeprod!$B$1:$CC$1,0),FALSE)</f>
        <v>0</v>
      </c>
    </row>
    <row r="368" spans="1:63" ht="15" customHeight="1">
      <c r="A368" s="2" t="s">
        <v>526</v>
      </c>
      <c r="B368" s="2" t="s">
        <v>529</v>
      </c>
      <c r="C368">
        <v>2020</v>
      </c>
      <c r="D368">
        <v>31.702000000000002</v>
      </c>
      <c r="E368">
        <v>35.648000000000003</v>
      </c>
      <c r="F368" t="s">
        <v>21</v>
      </c>
      <c r="G368" t="s">
        <v>21</v>
      </c>
      <c r="H368" t="s">
        <v>21</v>
      </c>
      <c r="I368" t="s">
        <v>21</v>
      </c>
      <c r="J368" t="s">
        <v>21</v>
      </c>
      <c r="K368" t="s">
        <v>21</v>
      </c>
      <c r="L368" t="s">
        <v>21</v>
      </c>
      <c r="M368" t="s">
        <v>22</v>
      </c>
      <c r="N368" t="s">
        <v>21</v>
      </c>
      <c r="O368" t="s">
        <v>21</v>
      </c>
      <c r="P368">
        <v>21.885999999999999</v>
      </c>
      <c r="Q368" t="s">
        <v>21</v>
      </c>
      <c r="R368" t="s">
        <v>21</v>
      </c>
      <c r="S368" t="s">
        <v>21</v>
      </c>
      <c r="T368" t="s">
        <v>924</v>
      </c>
      <c r="U368" t="s">
        <v>21</v>
      </c>
      <c r="V368" t="s">
        <v>21</v>
      </c>
      <c r="W368" t="s">
        <v>21</v>
      </c>
      <c r="X368" t="s">
        <v>21</v>
      </c>
      <c r="Y368" t="s">
        <v>21</v>
      </c>
      <c r="Z368">
        <v>1.508</v>
      </c>
      <c r="AA368" t="s">
        <v>21</v>
      </c>
      <c r="AB368" t="s">
        <v>21</v>
      </c>
      <c r="AC368" t="s">
        <v>21</v>
      </c>
      <c r="AD368" t="s">
        <v>21</v>
      </c>
      <c r="AE368" t="s">
        <v>21</v>
      </c>
      <c r="AF368" t="s">
        <v>21</v>
      </c>
      <c r="AG368">
        <v>8.59</v>
      </c>
      <c r="AH368">
        <v>3.6640000000000001</v>
      </c>
      <c r="AI368" t="s">
        <v>21</v>
      </c>
      <c r="AJ368" t="s">
        <v>21</v>
      </c>
      <c r="AK368" t="s">
        <v>21</v>
      </c>
      <c r="AL368" t="s">
        <v>21</v>
      </c>
      <c r="AM368" t="s">
        <v>21</v>
      </c>
      <c r="AN368" t="s">
        <v>92</v>
      </c>
      <c r="AO368">
        <v>100</v>
      </c>
      <c r="AP368" t="s">
        <v>21</v>
      </c>
      <c r="AQ368" t="s">
        <v>21</v>
      </c>
      <c r="AR368" t="s">
        <v>21</v>
      </c>
      <c r="AV368">
        <f t="shared" si="50"/>
        <v>35.647999999999996</v>
      </c>
      <c r="AW368">
        <f t="shared" si="51"/>
        <v>31.702000000000002</v>
      </c>
      <c r="AX368" s="11">
        <f t="shared" si="52"/>
        <v>0.88930655296229821</v>
      </c>
      <c r="BA368">
        <f t="shared" si="53"/>
        <v>3.6640000000000001</v>
      </c>
      <c r="BB368">
        <f t="shared" si="54"/>
        <v>3.6640000000000001</v>
      </c>
      <c r="BC368">
        <f t="shared" si="55"/>
        <v>0</v>
      </c>
      <c r="BD368">
        <f t="shared" si="56"/>
        <v>0</v>
      </c>
      <c r="BE368">
        <f t="shared" si="57"/>
        <v>0</v>
      </c>
      <c r="BF368">
        <f t="shared" si="58"/>
        <v>0</v>
      </c>
      <c r="BJ368" t="str">
        <f t="shared" si="59"/>
        <v/>
      </c>
      <c r="BK368">
        <f>VLOOKUP(B368,Kraftvärmeprod!$B$1:$BH$549,MATCH($BA$1,Kraftvärmeprod!$B$1:$CC$1,0),FALSE)</f>
        <v>0</v>
      </c>
    </row>
    <row r="369" spans="1:63" ht="15" customHeight="1">
      <c r="A369" s="2" t="s">
        <v>526</v>
      </c>
      <c r="B369" s="2" t="s">
        <v>530</v>
      </c>
      <c r="C369">
        <v>2020</v>
      </c>
      <c r="D369">
        <v>4.2889999999999997</v>
      </c>
      <c r="E369">
        <v>4.7640000000000002</v>
      </c>
      <c r="F369" t="s">
        <v>21</v>
      </c>
      <c r="G369" t="s">
        <v>21</v>
      </c>
      <c r="H369" t="s">
        <v>21</v>
      </c>
      <c r="I369" t="s">
        <v>21</v>
      </c>
      <c r="J369" t="s">
        <v>21</v>
      </c>
      <c r="K369" t="s">
        <v>21</v>
      </c>
      <c r="L369" t="s">
        <v>21</v>
      </c>
      <c r="M369" t="s">
        <v>22</v>
      </c>
      <c r="N369" t="s">
        <v>21</v>
      </c>
      <c r="O369" t="s">
        <v>21</v>
      </c>
      <c r="P369" t="s">
        <v>21</v>
      </c>
      <c r="Q369" t="s">
        <v>21</v>
      </c>
      <c r="R369" t="s">
        <v>21</v>
      </c>
      <c r="S369" t="s">
        <v>21</v>
      </c>
      <c r="T369" t="s">
        <v>21</v>
      </c>
      <c r="U369" t="s">
        <v>21</v>
      </c>
      <c r="V369">
        <v>4.5720000000000001</v>
      </c>
      <c r="W369" t="s">
        <v>21</v>
      </c>
      <c r="X369" t="s">
        <v>21</v>
      </c>
      <c r="Y369" t="s">
        <v>21</v>
      </c>
      <c r="Z369">
        <v>0.192</v>
      </c>
      <c r="AA369" t="s">
        <v>21</v>
      </c>
      <c r="AB369" t="s">
        <v>21</v>
      </c>
      <c r="AC369" t="s">
        <v>21</v>
      </c>
      <c r="AD369" t="s">
        <v>21</v>
      </c>
      <c r="AE369" t="s">
        <v>21</v>
      </c>
      <c r="AF369" t="s">
        <v>21</v>
      </c>
      <c r="AG369" t="s">
        <v>21</v>
      </c>
      <c r="AH369" t="s">
        <v>21</v>
      </c>
      <c r="AI369" t="s">
        <v>21</v>
      </c>
      <c r="AJ369" t="s">
        <v>21</v>
      </c>
      <c r="AK369" t="s">
        <v>21</v>
      </c>
      <c r="AL369" t="s">
        <v>21</v>
      </c>
      <c r="AM369" t="s">
        <v>21</v>
      </c>
      <c r="AN369" t="s">
        <v>22</v>
      </c>
      <c r="AO369" t="s">
        <v>21</v>
      </c>
      <c r="AP369" t="s">
        <v>21</v>
      </c>
      <c r="AQ369" t="s">
        <v>21</v>
      </c>
      <c r="AR369" t="s">
        <v>21</v>
      </c>
      <c r="AV369">
        <f t="shared" si="50"/>
        <v>4.7640000000000002</v>
      </c>
      <c r="AW369">
        <f t="shared" si="51"/>
        <v>4.2889999999999997</v>
      </c>
      <c r="AX369" s="11">
        <f t="shared" si="52"/>
        <v>0.90029387069689326</v>
      </c>
      <c r="BA369">
        <f t="shared" si="53"/>
        <v>0</v>
      </c>
      <c r="BB369">
        <f t="shared" si="54"/>
        <v>0</v>
      </c>
      <c r="BC369">
        <f t="shared" si="55"/>
        <v>0</v>
      </c>
      <c r="BD369">
        <f t="shared" si="56"/>
        <v>0</v>
      </c>
      <c r="BE369">
        <f t="shared" si="57"/>
        <v>0</v>
      </c>
      <c r="BF369">
        <f t="shared" si="58"/>
        <v>0</v>
      </c>
      <c r="BJ369" t="str">
        <f t="shared" si="59"/>
        <v/>
      </c>
      <c r="BK369">
        <f>VLOOKUP(B369,Kraftvärmeprod!$B$1:$BH$549,MATCH($BA$1,Kraftvärmeprod!$B$1:$CC$1,0),FALSE)</f>
        <v>0</v>
      </c>
    </row>
    <row r="370" spans="1:63" ht="15" customHeight="1">
      <c r="A370" s="2" t="s">
        <v>531</v>
      </c>
      <c r="B370" s="2" t="s">
        <v>532</v>
      </c>
      <c r="C370">
        <v>2020</v>
      </c>
      <c r="D370">
        <v>19.13</v>
      </c>
      <c r="E370">
        <v>22.428999999999998</v>
      </c>
      <c r="F370" t="s">
        <v>21</v>
      </c>
      <c r="G370">
        <v>0.1</v>
      </c>
      <c r="H370" t="s">
        <v>21</v>
      </c>
      <c r="I370" t="s">
        <v>21</v>
      </c>
      <c r="J370" t="s">
        <v>21</v>
      </c>
      <c r="K370" t="s">
        <v>21</v>
      </c>
      <c r="L370" t="s">
        <v>21</v>
      </c>
      <c r="M370" t="s">
        <v>22</v>
      </c>
      <c r="N370">
        <v>0.86699999999999999</v>
      </c>
      <c r="O370">
        <v>6.3179999999999996</v>
      </c>
      <c r="P370">
        <v>13.047000000000001</v>
      </c>
      <c r="Q370" t="s">
        <v>21</v>
      </c>
      <c r="R370" t="s">
        <v>21</v>
      </c>
      <c r="S370" t="s">
        <v>21</v>
      </c>
      <c r="T370" t="s">
        <v>21</v>
      </c>
      <c r="U370" t="s">
        <v>21</v>
      </c>
      <c r="V370">
        <v>0.70399999999999996</v>
      </c>
      <c r="W370" t="s">
        <v>21</v>
      </c>
      <c r="X370" t="s">
        <v>21</v>
      </c>
      <c r="Y370" t="s">
        <v>21</v>
      </c>
      <c r="Z370" t="s">
        <v>21</v>
      </c>
      <c r="AA370" t="s">
        <v>21</v>
      </c>
      <c r="AB370" t="s">
        <v>21</v>
      </c>
      <c r="AC370" t="s">
        <v>21</v>
      </c>
      <c r="AD370" t="s">
        <v>21</v>
      </c>
      <c r="AE370" t="s">
        <v>21</v>
      </c>
      <c r="AF370" t="s">
        <v>21</v>
      </c>
      <c r="AG370" t="s">
        <v>21</v>
      </c>
      <c r="AH370">
        <v>1.393</v>
      </c>
      <c r="AI370" t="s">
        <v>21</v>
      </c>
      <c r="AJ370" t="s">
        <v>21</v>
      </c>
      <c r="AK370" t="s">
        <v>21</v>
      </c>
      <c r="AL370" t="s">
        <v>21</v>
      </c>
      <c r="AM370" t="s">
        <v>21</v>
      </c>
      <c r="AN370" t="s">
        <v>22</v>
      </c>
      <c r="AO370">
        <v>100</v>
      </c>
      <c r="AP370" t="s">
        <v>21</v>
      </c>
      <c r="AQ370" t="s">
        <v>21</v>
      </c>
      <c r="AR370" t="s">
        <v>21</v>
      </c>
      <c r="AV370">
        <f t="shared" si="50"/>
        <v>22.429000000000002</v>
      </c>
      <c r="AW370">
        <f t="shared" si="51"/>
        <v>19.13</v>
      </c>
      <c r="AX370" s="11">
        <f t="shared" si="52"/>
        <v>0.85291363859289304</v>
      </c>
      <c r="BA370">
        <f t="shared" si="53"/>
        <v>1.393</v>
      </c>
      <c r="BB370">
        <f t="shared" si="54"/>
        <v>1.393</v>
      </c>
      <c r="BC370">
        <f t="shared" si="55"/>
        <v>0</v>
      </c>
      <c r="BD370">
        <f t="shared" si="56"/>
        <v>0</v>
      </c>
      <c r="BE370">
        <f t="shared" si="57"/>
        <v>0</v>
      </c>
      <c r="BF370">
        <f t="shared" si="58"/>
        <v>0</v>
      </c>
      <c r="BJ370" t="str">
        <f t="shared" si="59"/>
        <v/>
      </c>
      <c r="BK370">
        <f>VLOOKUP(B370,Kraftvärmeprod!$B$1:$BH$549,MATCH($BA$1,Kraftvärmeprod!$B$1:$CC$1,0),FALSE)</f>
        <v>0</v>
      </c>
    </row>
    <row r="371" spans="1:63" ht="15" customHeight="1">
      <c r="A371" s="2" t="s">
        <v>531</v>
      </c>
      <c r="B371" s="2" t="s">
        <v>533</v>
      </c>
      <c r="C371">
        <v>2020</v>
      </c>
      <c r="D371">
        <v>36.24</v>
      </c>
      <c r="E371">
        <v>41.603999999999999</v>
      </c>
      <c r="F371" t="s">
        <v>21</v>
      </c>
      <c r="G371">
        <v>5.6000000000000001E-2</v>
      </c>
      <c r="H371" t="s">
        <v>21</v>
      </c>
      <c r="I371" t="s">
        <v>21</v>
      </c>
      <c r="J371" t="s">
        <v>21</v>
      </c>
      <c r="K371" t="s">
        <v>21</v>
      </c>
      <c r="L371" t="s">
        <v>21</v>
      </c>
      <c r="M371" t="s">
        <v>22</v>
      </c>
      <c r="N371" t="s">
        <v>21</v>
      </c>
      <c r="O371" t="s">
        <v>21</v>
      </c>
      <c r="P371">
        <v>38.270000000000003</v>
      </c>
      <c r="Q371" t="s">
        <v>21</v>
      </c>
      <c r="R371" t="s">
        <v>21</v>
      </c>
      <c r="S371" t="s">
        <v>21</v>
      </c>
      <c r="T371" t="s">
        <v>924</v>
      </c>
      <c r="U371" t="s">
        <v>21</v>
      </c>
      <c r="V371">
        <v>2.105</v>
      </c>
      <c r="W371" t="s">
        <v>21</v>
      </c>
      <c r="X371" t="s">
        <v>21</v>
      </c>
      <c r="Y371" t="s">
        <v>21</v>
      </c>
      <c r="Z371" t="s">
        <v>21</v>
      </c>
      <c r="AA371" t="s">
        <v>21</v>
      </c>
      <c r="AB371" t="s">
        <v>21</v>
      </c>
      <c r="AC371" t="s">
        <v>21</v>
      </c>
      <c r="AD371" t="s">
        <v>21</v>
      </c>
      <c r="AE371" t="s">
        <v>21</v>
      </c>
      <c r="AF371" t="s">
        <v>21</v>
      </c>
      <c r="AG371" t="s">
        <v>21</v>
      </c>
      <c r="AH371">
        <v>1.173</v>
      </c>
      <c r="AI371" t="s">
        <v>21</v>
      </c>
      <c r="AJ371" t="s">
        <v>21</v>
      </c>
      <c r="AK371" t="s">
        <v>21</v>
      </c>
      <c r="AL371" t="s">
        <v>21</v>
      </c>
      <c r="AM371" t="s">
        <v>21</v>
      </c>
      <c r="AN371" t="s">
        <v>22</v>
      </c>
      <c r="AO371">
        <v>100</v>
      </c>
      <c r="AP371" t="s">
        <v>21</v>
      </c>
      <c r="AQ371">
        <v>0</v>
      </c>
      <c r="AR371">
        <v>0</v>
      </c>
      <c r="AV371">
        <f t="shared" si="50"/>
        <v>41.603999999999999</v>
      </c>
      <c r="AW371">
        <f t="shared" si="51"/>
        <v>36.24</v>
      </c>
      <c r="AX371" s="11">
        <f t="shared" si="52"/>
        <v>0.87107008941447939</v>
      </c>
      <c r="BA371">
        <f t="shared" si="53"/>
        <v>1.173</v>
      </c>
      <c r="BB371">
        <f t="shared" si="54"/>
        <v>1.173</v>
      </c>
      <c r="BC371">
        <f t="shared" si="55"/>
        <v>0</v>
      </c>
      <c r="BD371">
        <f t="shared" si="56"/>
        <v>0</v>
      </c>
      <c r="BE371">
        <f t="shared" si="57"/>
        <v>0</v>
      </c>
      <c r="BF371">
        <f t="shared" si="58"/>
        <v>0</v>
      </c>
      <c r="BJ371" t="str">
        <f t="shared" si="59"/>
        <v/>
      </c>
      <c r="BK371">
        <f>VLOOKUP(B371,Kraftvärmeprod!$B$1:$BH$549,MATCH($BA$1,Kraftvärmeprod!$B$1:$CC$1,0),FALSE)</f>
        <v>0</v>
      </c>
    </row>
    <row r="372" spans="1:63" ht="15" customHeight="1">
      <c r="A372" s="2" t="s">
        <v>531</v>
      </c>
      <c r="B372" s="2" t="s">
        <v>534</v>
      </c>
      <c r="C372">
        <v>2020</v>
      </c>
      <c r="D372">
        <v>81</v>
      </c>
      <c r="E372">
        <v>123.33799999999999</v>
      </c>
      <c r="F372" t="s">
        <v>21</v>
      </c>
      <c r="G372">
        <v>0.55200000000000005</v>
      </c>
      <c r="H372" t="s">
        <v>21</v>
      </c>
      <c r="I372" t="s">
        <v>21</v>
      </c>
      <c r="J372" t="s">
        <v>21</v>
      </c>
      <c r="K372" t="s">
        <v>21</v>
      </c>
      <c r="L372" t="s">
        <v>21</v>
      </c>
      <c r="M372" t="s">
        <v>22</v>
      </c>
      <c r="N372">
        <v>4.3220000000000001</v>
      </c>
      <c r="O372">
        <v>65</v>
      </c>
      <c r="P372">
        <v>10</v>
      </c>
      <c r="Q372" t="s">
        <v>21</v>
      </c>
      <c r="R372" t="s">
        <v>21</v>
      </c>
      <c r="S372" t="s">
        <v>21</v>
      </c>
      <c r="T372" t="s">
        <v>924</v>
      </c>
      <c r="U372" t="s">
        <v>21</v>
      </c>
      <c r="V372" t="s">
        <v>21</v>
      </c>
      <c r="W372" t="s">
        <v>21</v>
      </c>
      <c r="X372">
        <v>34.198999999999998</v>
      </c>
      <c r="Y372" t="s">
        <v>21</v>
      </c>
      <c r="Z372" t="s">
        <v>21</v>
      </c>
      <c r="AA372" t="s">
        <v>21</v>
      </c>
      <c r="AB372" t="s">
        <v>21</v>
      </c>
      <c r="AC372" t="s">
        <v>21</v>
      </c>
      <c r="AD372" t="s">
        <v>21</v>
      </c>
      <c r="AE372" t="s">
        <v>21</v>
      </c>
      <c r="AF372" t="s">
        <v>21</v>
      </c>
      <c r="AG372" t="s">
        <v>21</v>
      </c>
      <c r="AH372">
        <v>8.7789999999999999</v>
      </c>
      <c r="AI372" t="s">
        <v>21</v>
      </c>
      <c r="AJ372" t="s">
        <v>21</v>
      </c>
      <c r="AK372" t="s">
        <v>21</v>
      </c>
      <c r="AL372">
        <v>0.48599999999999999</v>
      </c>
      <c r="AM372">
        <v>0.49</v>
      </c>
      <c r="AN372" t="s">
        <v>22</v>
      </c>
      <c r="AO372">
        <v>100</v>
      </c>
      <c r="AP372" t="s">
        <v>21</v>
      </c>
      <c r="AQ372" t="s">
        <v>21</v>
      </c>
      <c r="AR372" t="s">
        <v>21</v>
      </c>
      <c r="AV372">
        <f t="shared" si="50"/>
        <v>123.33799999999999</v>
      </c>
      <c r="AW372">
        <f t="shared" si="51"/>
        <v>81</v>
      </c>
      <c r="AX372" s="11">
        <f t="shared" si="52"/>
        <v>0.65673190744134013</v>
      </c>
      <c r="BA372">
        <f t="shared" si="53"/>
        <v>8.7789999999999999</v>
      </c>
      <c r="BB372">
        <f t="shared" si="54"/>
        <v>8.7789999999999999</v>
      </c>
      <c r="BC372">
        <f t="shared" si="55"/>
        <v>0</v>
      </c>
      <c r="BD372">
        <f t="shared" si="56"/>
        <v>0</v>
      </c>
      <c r="BE372">
        <f t="shared" si="57"/>
        <v>0</v>
      </c>
      <c r="BF372">
        <f t="shared" si="58"/>
        <v>0</v>
      </c>
      <c r="BJ372" t="str">
        <f t="shared" si="59"/>
        <v/>
      </c>
      <c r="BK372">
        <f>VLOOKUP(B372,Kraftvärmeprod!$B$1:$BH$549,MATCH($BA$1,Kraftvärmeprod!$B$1:$CC$1,0),FALSE)</f>
        <v>0</v>
      </c>
    </row>
    <row r="373" spans="1:63" ht="15" customHeight="1">
      <c r="A373" s="2" t="s">
        <v>531</v>
      </c>
      <c r="B373" s="2" t="s">
        <v>535</v>
      </c>
      <c r="C373">
        <v>2020</v>
      </c>
      <c r="D373" t="s">
        <v>22</v>
      </c>
      <c r="E373" t="s">
        <v>22</v>
      </c>
      <c r="F373" t="s">
        <v>22</v>
      </c>
      <c r="G373" t="s">
        <v>22</v>
      </c>
      <c r="H373" t="s">
        <v>22</v>
      </c>
      <c r="I373" t="s">
        <v>22</v>
      </c>
      <c r="J373" t="s">
        <v>22</v>
      </c>
      <c r="K373" t="s">
        <v>22</v>
      </c>
      <c r="L373" t="s">
        <v>22</v>
      </c>
      <c r="M373" t="s">
        <v>22</v>
      </c>
      <c r="N373" t="s">
        <v>22</v>
      </c>
      <c r="O373" t="s">
        <v>22</v>
      </c>
      <c r="P373" t="s">
        <v>22</v>
      </c>
      <c r="Q373" t="s">
        <v>22</v>
      </c>
      <c r="R373" t="s">
        <v>22</v>
      </c>
      <c r="S373" t="s">
        <v>22</v>
      </c>
      <c r="T373" t="s">
        <v>22</v>
      </c>
      <c r="U373" t="s">
        <v>22</v>
      </c>
      <c r="V373" t="s">
        <v>22</v>
      </c>
      <c r="W373" t="s">
        <v>22</v>
      </c>
      <c r="X373" t="s">
        <v>22</v>
      </c>
      <c r="Y373" t="s">
        <v>22</v>
      </c>
      <c r="Z373" t="s">
        <v>22</v>
      </c>
      <c r="AA373" t="s">
        <v>22</v>
      </c>
      <c r="AB373" t="s">
        <v>22</v>
      </c>
      <c r="AC373" t="s">
        <v>22</v>
      </c>
      <c r="AD373" t="s">
        <v>22</v>
      </c>
      <c r="AE373" t="s">
        <v>22</v>
      </c>
      <c r="AF373" t="s">
        <v>22</v>
      </c>
      <c r="AG373" t="s">
        <v>22</v>
      </c>
      <c r="AH373" t="s">
        <v>22</v>
      </c>
      <c r="AI373" t="s">
        <v>22</v>
      </c>
      <c r="AJ373" t="s">
        <v>22</v>
      </c>
      <c r="AK373" t="s">
        <v>22</v>
      </c>
      <c r="AL373" t="s">
        <v>22</v>
      </c>
      <c r="AM373" t="s">
        <v>22</v>
      </c>
      <c r="AN373" t="s">
        <v>22</v>
      </c>
      <c r="AO373" t="s">
        <v>22</v>
      </c>
      <c r="AP373" t="s">
        <v>22</v>
      </c>
      <c r="AQ373" t="s">
        <v>22</v>
      </c>
      <c r="AR373" t="s">
        <v>22</v>
      </c>
      <c r="AV373">
        <f t="shared" si="50"/>
        <v>0</v>
      </c>
      <c r="AW373">
        <f t="shared" si="51"/>
        <v>0</v>
      </c>
      <c r="AX373" s="11" t="str">
        <f t="shared" si="52"/>
        <v/>
      </c>
      <c r="BA373">
        <f t="shared" si="53"/>
        <v>0</v>
      </c>
      <c r="BB373">
        <f t="shared" si="54"/>
        <v>0</v>
      </c>
      <c r="BC373">
        <f t="shared" si="55"/>
        <v>0</v>
      </c>
      <c r="BD373">
        <f t="shared" si="56"/>
        <v>0</v>
      </c>
      <c r="BE373">
        <f t="shared" si="57"/>
        <v>0</v>
      </c>
      <c r="BF373">
        <f t="shared" si="58"/>
        <v>0</v>
      </c>
      <c r="BJ373" t="str">
        <f t="shared" si="59"/>
        <v/>
      </c>
      <c r="BK373">
        <f>VLOOKUP(B373,Kraftvärmeprod!$B$1:$BH$549,MATCH($BA$1,Kraftvärmeprod!$B$1:$CC$1,0),FALSE)</f>
        <v>0</v>
      </c>
    </row>
    <row r="374" spans="1:63" ht="15" customHeight="1">
      <c r="A374" s="2" t="s">
        <v>531</v>
      </c>
      <c r="B374" s="2" t="s">
        <v>536</v>
      </c>
      <c r="C374">
        <v>2020</v>
      </c>
      <c r="D374">
        <v>15.8</v>
      </c>
      <c r="E374">
        <v>18.3</v>
      </c>
      <c r="F374" t="s">
        <v>21</v>
      </c>
      <c r="G374">
        <v>0.1</v>
      </c>
      <c r="H374" t="s">
        <v>21</v>
      </c>
      <c r="I374" t="s">
        <v>21</v>
      </c>
      <c r="J374" t="s">
        <v>21</v>
      </c>
      <c r="K374" t="s">
        <v>21</v>
      </c>
      <c r="L374" t="s">
        <v>21</v>
      </c>
      <c r="M374" t="s">
        <v>22</v>
      </c>
      <c r="N374" t="s">
        <v>21</v>
      </c>
      <c r="O374" t="s">
        <v>21</v>
      </c>
      <c r="P374">
        <v>18.2</v>
      </c>
      <c r="Q374" t="s">
        <v>21</v>
      </c>
      <c r="R374" t="s">
        <v>21</v>
      </c>
      <c r="S374" t="s">
        <v>21</v>
      </c>
      <c r="T374" t="s">
        <v>924</v>
      </c>
      <c r="U374" t="s">
        <v>21</v>
      </c>
      <c r="V374" t="s">
        <v>21</v>
      </c>
      <c r="W374" t="s">
        <v>21</v>
      </c>
      <c r="X374" t="s">
        <v>21</v>
      </c>
      <c r="Y374" t="s">
        <v>21</v>
      </c>
      <c r="Z374" t="s">
        <v>21</v>
      </c>
      <c r="AA374" t="s">
        <v>21</v>
      </c>
      <c r="AB374" t="s">
        <v>21</v>
      </c>
      <c r="AC374" t="s">
        <v>21</v>
      </c>
      <c r="AD374" t="s">
        <v>21</v>
      </c>
      <c r="AE374" t="s">
        <v>21</v>
      </c>
      <c r="AF374" t="s">
        <v>21</v>
      </c>
      <c r="AG374" t="s">
        <v>21</v>
      </c>
      <c r="AH374" t="s">
        <v>21</v>
      </c>
      <c r="AI374" t="s">
        <v>21</v>
      </c>
      <c r="AJ374" t="s">
        <v>21</v>
      </c>
      <c r="AK374" t="s">
        <v>21</v>
      </c>
      <c r="AL374" t="s">
        <v>21</v>
      </c>
      <c r="AM374" t="s">
        <v>21</v>
      </c>
      <c r="AN374" t="s">
        <v>22</v>
      </c>
      <c r="AO374" t="s">
        <v>21</v>
      </c>
      <c r="AP374" t="s">
        <v>21</v>
      </c>
      <c r="AQ374" t="s">
        <v>21</v>
      </c>
      <c r="AR374" t="s">
        <v>21</v>
      </c>
      <c r="AV374">
        <f t="shared" si="50"/>
        <v>18.3</v>
      </c>
      <c r="AW374">
        <f t="shared" si="51"/>
        <v>15.8</v>
      </c>
      <c r="AX374" s="11">
        <f t="shared" si="52"/>
        <v>0.86338797814207646</v>
      </c>
      <c r="BA374">
        <f t="shared" si="53"/>
        <v>0</v>
      </c>
      <c r="BB374">
        <f t="shared" si="54"/>
        <v>0</v>
      </c>
      <c r="BC374">
        <f t="shared" si="55"/>
        <v>0</v>
      </c>
      <c r="BD374">
        <f t="shared" si="56"/>
        <v>0</v>
      </c>
      <c r="BE374">
        <f t="shared" si="57"/>
        <v>0</v>
      </c>
      <c r="BF374">
        <f t="shared" si="58"/>
        <v>0</v>
      </c>
      <c r="BJ374" t="str">
        <f t="shared" si="59"/>
        <v/>
      </c>
      <c r="BK374">
        <f>VLOOKUP(B374,Kraftvärmeprod!$B$1:$BH$549,MATCH($BA$1,Kraftvärmeprod!$B$1:$CC$1,0),FALSE)</f>
        <v>0</v>
      </c>
    </row>
    <row r="375" spans="1:63" ht="15" customHeight="1">
      <c r="A375" s="2" t="s">
        <v>537</v>
      </c>
      <c r="B375" s="2" t="s">
        <v>538</v>
      </c>
      <c r="C375">
        <v>2020</v>
      </c>
      <c r="D375">
        <v>19.86</v>
      </c>
      <c r="E375">
        <v>21.908000000000001</v>
      </c>
      <c r="F375" t="s">
        <v>21</v>
      </c>
      <c r="G375">
        <v>0.74</v>
      </c>
      <c r="H375" t="s">
        <v>21</v>
      </c>
      <c r="I375" t="s">
        <v>21</v>
      </c>
      <c r="J375" t="s">
        <v>21</v>
      </c>
      <c r="K375" t="s">
        <v>21</v>
      </c>
      <c r="L375" t="s">
        <v>21</v>
      </c>
      <c r="M375" t="s">
        <v>22</v>
      </c>
      <c r="N375" t="s">
        <v>21</v>
      </c>
      <c r="O375">
        <v>12.039</v>
      </c>
      <c r="P375">
        <v>5.4160000000000004</v>
      </c>
      <c r="Q375" t="s">
        <v>21</v>
      </c>
      <c r="R375" t="s">
        <v>21</v>
      </c>
      <c r="S375" t="s">
        <v>21</v>
      </c>
      <c r="T375" t="s">
        <v>924</v>
      </c>
      <c r="U375" t="s">
        <v>21</v>
      </c>
      <c r="V375" t="s">
        <v>21</v>
      </c>
      <c r="W375" t="s">
        <v>21</v>
      </c>
      <c r="X375" t="s">
        <v>21</v>
      </c>
      <c r="Y375" t="s">
        <v>21</v>
      </c>
      <c r="Z375" t="s">
        <v>21</v>
      </c>
      <c r="AA375" t="s">
        <v>21</v>
      </c>
      <c r="AB375" t="s">
        <v>21</v>
      </c>
      <c r="AC375" t="s">
        <v>21</v>
      </c>
      <c r="AD375" t="s">
        <v>21</v>
      </c>
      <c r="AE375" t="s">
        <v>21</v>
      </c>
      <c r="AF375" t="s">
        <v>21</v>
      </c>
      <c r="AG375" t="s">
        <v>21</v>
      </c>
      <c r="AH375">
        <v>3.7130000000000001</v>
      </c>
      <c r="AI375" t="s">
        <v>21</v>
      </c>
      <c r="AJ375" t="s">
        <v>21</v>
      </c>
      <c r="AK375" t="s">
        <v>21</v>
      </c>
      <c r="AL375" t="s">
        <v>21</v>
      </c>
      <c r="AM375" t="s">
        <v>21</v>
      </c>
      <c r="AN375" t="s">
        <v>22</v>
      </c>
      <c r="AO375">
        <v>95.9</v>
      </c>
      <c r="AP375" t="s">
        <v>21</v>
      </c>
      <c r="AQ375">
        <v>4.0999999999999996</v>
      </c>
      <c r="AR375" t="s">
        <v>21</v>
      </c>
      <c r="AV375">
        <f t="shared" si="50"/>
        <v>21.908000000000001</v>
      </c>
      <c r="AW375">
        <f t="shared" si="51"/>
        <v>19.86</v>
      </c>
      <c r="AX375" s="11">
        <f t="shared" si="52"/>
        <v>0.90651816687967857</v>
      </c>
      <c r="BA375">
        <f t="shared" si="53"/>
        <v>3.7130000000000001</v>
      </c>
      <c r="BB375">
        <f t="shared" si="54"/>
        <v>3.5607670000000002</v>
      </c>
      <c r="BC375">
        <f t="shared" si="55"/>
        <v>0</v>
      </c>
      <c r="BD375">
        <f t="shared" si="56"/>
        <v>0.15223299999999998</v>
      </c>
      <c r="BE375">
        <f t="shared" si="57"/>
        <v>0</v>
      </c>
      <c r="BF375">
        <f t="shared" si="58"/>
        <v>0</v>
      </c>
      <c r="BJ375" t="str">
        <f t="shared" si="59"/>
        <v/>
      </c>
      <c r="BK375">
        <f>VLOOKUP(B375,Kraftvärmeprod!$B$1:$BH$549,MATCH($BA$1,Kraftvärmeprod!$B$1:$CC$1,0),FALSE)</f>
        <v>0</v>
      </c>
    </row>
    <row r="376" spans="1:63" ht="15" customHeight="1">
      <c r="A376" s="2" t="s">
        <v>537</v>
      </c>
      <c r="B376" s="2" t="s">
        <v>539</v>
      </c>
      <c r="C376">
        <v>2020</v>
      </c>
      <c r="D376">
        <v>113.56699999999999</v>
      </c>
      <c r="E376">
        <v>130.94300000000001</v>
      </c>
      <c r="F376" t="s">
        <v>21</v>
      </c>
      <c r="G376" t="s">
        <v>21</v>
      </c>
      <c r="H376" t="s">
        <v>21</v>
      </c>
      <c r="I376" t="s">
        <v>21</v>
      </c>
      <c r="J376" t="s">
        <v>21</v>
      </c>
      <c r="K376" t="s">
        <v>21</v>
      </c>
      <c r="L376" t="s">
        <v>21</v>
      </c>
      <c r="M376" t="s">
        <v>22</v>
      </c>
      <c r="N376" t="s">
        <v>21</v>
      </c>
      <c r="O376" t="s">
        <v>21</v>
      </c>
      <c r="P376" t="s">
        <v>21</v>
      </c>
      <c r="Q376" t="s">
        <v>21</v>
      </c>
      <c r="R376" t="s">
        <v>21</v>
      </c>
      <c r="S376" t="s">
        <v>21</v>
      </c>
      <c r="T376" t="s">
        <v>21</v>
      </c>
      <c r="U376" t="s">
        <v>21</v>
      </c>
      <c r="V376">
        <v>117.47199999999999</v>
      </c>
      <c r="W376" t="s">
        <v>21</v>
      </c>
      <c r="X376" t="s">
        <v>21</v>
      </c>
      <c r="Y376" t="s">
        <v>21</v>
      </c>
      <c r="Z376">
        <v>13.471</v>
      </c>
      <c r="AA376" t="s">
        <v>21</v>
      </c>
      <c r="AB376" t="s">
        <v>21</v>
      </c>
      <c r="AC376" t="s">
        <v>21</v>
      </c>
      <c r="AD376" t="s">
        <v>21</v>
      </c>
      <c r="AE376" t="s">
        <v>21</v>
      </c>
      <c r="AF376" t="s">
        <v>21</v>
      </c>
      <c r="AG376" t="s">
        <v>21</v>
      </c>
      <c r="AH376" t="s">
        <v>21</v>
      </c>
      <c r="AI376" t="s">
        <v>21</v>
      </c>
      <c r="AJ376" t="s">
        <v>21</v>
      </c>
      <c r="AK376" t="s">
        <v>21</v>
      </c>
      <c r="AL376" t="s">
        <v>21</v>
      </c>
      <c r="AM376" t="s">
        <v>21</v>
      </c>
      <c r="AN376" t="s">
        <v>22</v>
      </c>
      <c r="AO376" t="s">
        <v>21</v>
      </c>
      <c r="AP376" t="s">
        <v>21</v>
      </c>
      <c r="AQ376" t="s">
        <v>21</v>
      </c>
      <c r="AR376" t="s">
        <v>21</v>
      </c>
      <c r="AV376">
        <f t="shared" si="50"/>
        <v>130.94299999999998</v>
      </c>
      <c r="AW376">
        <f t="shared" si="51"/>
        <v>113.56699999999999</v>
      </c>
      <c r="AX376" s="11">
        <f t="shared" si="52"/>
        <v>0.86730103938354863</v>
      </c>
      <c r="BA376">
        <f t="shared" si="53"/>
        <v>0</v>
      </c>
      <c r="BB376">
        <f t="shared" si="54"/>
        <v>0</v>
      </c>
      <c r="BC376">
        <f t="shared" si="55"/>
        <v>0</v>
      </c>
      <c r="BD376">
        <f t="shared" si="56"/>
        <v>0</v>
      </c>
      <c r="BE376">
        <f t="shared" si="57"/>
        <v>0</v>
      </c>
      <c r="BF376">
        <f t="shared" si="58"/>
        <v>0</v>
      </c>
      <c r="BJ376" t="str">
        <f t="shared" si="59"/>
        <v/>
      </c>
      <c r="BK376">
        <f>VLOOKUP(B376,Kraftvärmeprod!$B$1:$BH$549,MATCH($BA$1,Kraftvärmeprod!$B$1:$CC$1,0),FALSE)</f>
        <v>50.472000000000001</v>
      </c>
    </row>
    <row r="377" spans="1:63" ht="15" customHeight="1">
      <c r="A377" s="2" t="s">
        <v>537</v>
      </c>
      <c r="B377" s="2" t="s">
        <v>540</v>
      </c>
      <c r="C377">
        <v>2020</v>
      </c>
      <c r="D377">
        <v>67.850999999999999</v>
      </c>
      <c r="E377">
        <v>79.344999999999999</v>
      </c>
      <c r="F377" t="s">
        <v>21</v>
      </c>
      <c r="G377" t="s">
        <v>21</v>
      </c>
      <c r="H377" t="s">
        <v>21</v>
      </c>
      <c r="I377" t="s">
        <v>21</v>
      </c>
      <c r="J377" t="s">
        <v>21</v>
      </c>
      <c r="K377" t="s">
        <v>21</v>
      </c>
      <c r="L377" t="s">
        <v>21</v>
      </c>
      <c r="M377" t="s">
        <v>22</v>
      </c>
      <c r="N377" t="s">
        <v>21</v>
      </c>
      <c r="O377" t="s">
        <v>21</v>
      </c>
      <c r="P377">
        <v>44.901000000000003</v>
      </c>
      <c r="Q377" t="s">
        <v>21</v>
      </c>
      <c r="R377" t="s">
        <v>21</v>
      </c>
      <c r="S377" t="s">
        <v>21</v>
      </c>
      <c r="T377" t="s">
        <v>21</v>
      </c>
      <c r="U377">
        <v>4.2709999999999999</v>
      </c>
      <c r="V377" t="s">
        <v>21</v>
      </c>
      <c r="W377" t="s">
        <v>21</v>
      </c>
      <c r="X377" t="s">
        <v>21</v>
      </c>
      <c r="Y377" t="s">
        <v>21</v>
      </c>
      <c r="Z377">
        <v>12.305999999999999</v>
      </c>
      <c r="AA377">
        <v>0.98499999999999999</v>
      </c>
      <c r="AB377" t="s">
        <v>21</v>
      </c>
      <c r="AC377" t="s">
        <v>21</v>
      </c>
      <c r="AD377" t="s">
        <v>21</v>
      </c>
      <c r="AE377" t="s">
        <v>21</v>
      </c>
      <c r="AF377" t="s">
        <v>21</v>
      </c>
      <c r="AG377">
        <v>9.7249999999999996</v>
      </c>
      <c r="AH377">
        <v>7.157</v>
      </c>
      <c r="AI377" t="s">
        <v>21</v>
      </c>
      <c r="AJ377" t="s">
        <v>21</v>
      </c>
      <c r="AK377" t="s">
        <v>21</v>
      </c>
      <c r="AL377" t="s">
        <v>21</v>
      </c>
      <c r="AM377" t="s">
        <v>21</v>
      </c>
      <c r="AN377" t="s">
        <v>22</v>
      </c>
      <c r="AO377">
        <v>100</v>
      </c>
      <c r="AP377" t="s">
        <v>21</v>
      </c>
      <c r="AQ377" t="s">
        <v>21</v>
      </c>
      <c r="AR377" t="s">
        <v>21</v>
      </c>
      <c r="AV377">
        <f t="shared" si="50"/>
        <v>79.344999999999999</v>
      </c>
      <c r="AW377">
        <f t="shared" si="51"/>
        <v>67.850999999999999</v>
      </c>
      <c r="AX377" s="11">
        <f t="shared" si="52"/>
        <v>0.85513895015438901</v>
      </c>
      <c r="BA377">
        <f t="shared" si="53"/>
        <v>7.157</v>
      </c>
      <c r="BB377">
        <f t="shared" si="54"/>
        <v>7.157</v>
      </c>
      <c r="BC377">
        <f t="shared" si="55"/>
        <v>0</v>
      </c>
      <c r="BD377">
        <f t="shared" si="56"/>
        <v>0</v>
      </c>
      <c r="BE377">
        <f t="shared" si="57"/>
        <v>0</v>
      </c>
      <c r="BF377">
        <f t="shared" si="58"/>
        <v>0</v>
      </c>
      <c r="BJ377" t="str">
        <f t="shared" si="59"/>
        <v/>
      </c>
      <c r="BK377">
        <f>VLOOKUP(B377,Kraftvärmeprod!$B$1:$BH$549,MATCH($BA$1,Kraftvärmeprod!$B$1:$CC$1,0),FALSE)</f>
        <v>0</v>
      </c>
    </row>
    <row r="378" spans="1:63" ht="15" customHeight="1">
      <c r="A378" s="2" t="s">
        <v>537</v>
      </c>
      <c r="B378" s="2" t="s">
        <v>541</v>
      </c>
      <c r="C378">
        <v>2020</v>
      </c>
      <c r="D378">
        <v>61.2</v>
      </c>
      <c r="E378">
        <v>69.59</v>
      </c>
      <c r="F378" t="s">
        <v>21</v>
      </c>
      <c r="G378">
        <v>1.69</v>
      </c>
      <c r="H378" t="s">
        <v>21</v>
      </c>
      <c r="I378" t="s">
        <v>21</v>
      </c>
      <c r="J378" t="s">
        <v>21</v>
      </c>
      <c r="K378" t="s">
        <v>21</v>
      </c>
      <c r="L378" t="s">
        <v>21</v>
      </c>
      <c r="M378" t="s">
        <v>22</v>
      </c>
      <c r="N378">
        <v>47.3</v>
      </c>
      <c r="O378">
        <v>10.4</v>
      </c>
      <c r="P378">
        <v>10.199999999999999</v>
      </c>
      <c r="Q378" t="s">
        <v>21</v>
      </c>
      <c r="R378" t="s">
        <v>21</v>
      </c>
      <c r="S378" t="s">
        <v>21</v>
      </c>
      <c r="T378" t="s">
        <v>21</v>
      </c>
      <c r="U378" t="s">
        <v>21</v>
      </c>
      <c r="V378" t="s">
        <v>21</v>
      </c>
      <c r="W378" t="s">
        <v>21</v>
      </c>
      <c r="X378" t="s">
        <v>21</v>
      </c>
      <c r="Y378" t="s">
        <v>21</v>
      </c>
      <c r="Z378" t="s">
        <v>21</v>
      </c>
      <c r="AA378" t="s">
        <v>21</v>
      </c>
      <c r="AB378" t="s">
        <v>21</v>
      </c>
      <c r="AC378" t="s">
        <v>21</v>
      </c>
      <c r="AD378" t="s">
        <v>21</v>
      </c>
      <c r="AE378" t="s">
        <v>21</v>
      </c>
      <c r="AF378" t="s">
        <v>21</v>
      </c>
      <c r="AG378" t="s">
        <v>21</v>
      </c>
      <c r="AH378" t="s">
        <v>21</v>
      </c>
      <c r="AI378" t="s">
        <v>21</v>
      </c>
      <c r="AJ378" t="s">
        <v>21</v>
      </c>
      <c r="AK378" t="s">
        <v>21</v>
      </c>
      <c r="AL378" t="s">
        <v>21</v>
      </c>
      <c r="AM378" t="s">
        <v>21</v>
      </c>
      <c r="AN378" t="s">
        <v>22</v>
      </c>
      <c r="AO378" t="s">
        <v>21</v>
      </c>
      <c r="AP378" t="s">
        <v>21</v>
      </c>
      <c r="AQ378" t="s">
        <v>21</v>
      </c>
      <c r="AR378" t="s">
        <v>21</v>
      </c>
      <c r="AV378">
        <f t="shared" si="50"/>
        <v>69.589999999999989</v>
      </c>
      <c r="AW378">
        <f t="shared" si="51"/>
        <v>61.2</v>
      </c>
      <c r="AX378" s="11">
        <f t="shared" si="52"/>
        <v>0.8794367006753846</v>
      </c>
      <c r="BA378">
        <f t="shared" si="53"/>
        <v>0</v>
      </c>
      <c r="BB378">
        <f t="shared" si="54"/>
        <v>0</v>
      </c>
      <c r="BC378">
        <f t="shared" si="55"/>
        <v>0</v>
      </c>
      <c r="BD378">
        <f t="shared" si="56"/>
        <v>0</v>
      </c>
      <c r="BE378">
        <f t="shared" si="57"/>
        <v>0</v>
      </c>
      <c r="BF378">
        <f t="shared" si="58"/>
        <v>0</v>
      </c>
      <c r="BJ378" t="str">
        <f t="shared" si="59"/>
        <v/>
      </c>
      <c r="BK378">
        <f>VLOOKUP(B378,Kraftvärmeprod!$B$1:$BH$549,MATCH($BA$1,Kraftvärmeprod!$B$1:$CC$1,0),FALSE)</f>
        <v>0</v>
      </c>
    </row>
    <row r="379" spans="1:63" ht="15" customHeight="1">
      <c r="A379" s="2" t="s">
        <v>537</v>
      </c>
      <c r="B379" s="2" t="s">
        <v>543</v>
      </c>
      <c r="C379">
        <v>2020</v>
      </c>
      <c r="D379">
        <v>57.167000000000002</v>
      </c>
      <c r="E379">
        <v>67.641999999999996</v>
      </c>
      <c r="F379" t="s">
        <v>21</v>
      </c>
      <c r="G379">
        <v>0.28199999999999997</v>
      </c>
      <c r="H379" t="s">
        <v>21</v>
      </c>
      <c r="I379">
        <v>0.38200000000000001</v>
      </c>
      <c r="J379" t="s">
        <v>21</v>
      </c>
      <c r="K379" t="s">
        <v>21</v>
      </c>
      <c r="L379" t="s">
        <v>21</v>
      </c>
      <c r="M379" t="s">
        <v>22</v>
      </c>
      <c r="N379">
        <v>27.457999999999998</v>
      </c>
      <c r="O379">
        <v>19.154</v>
      </c>
      <c r="P379">
        <v>3.6139999999999999</v>
      </c>
      <c r="Q379">
        <v>6.5049999999999999</v>
      </c>
      <c r="R379" t="s">
        <v>21</v>
      </c>
      <c r="S379" t="s">
        <v>21</v>
      </c>
      <c r="T379" t="s">
        <v>924</v>
      </c>
      <c r="U379" t="s">
        <v>21</v>
      </c>
      <c r="V379" t="s">
        <v>21</v>
      </c>
      <c r="W379" t="s">
        <v>21</v>
      </c>
      <c r="X379" t="s">
        <v>21</v>
      </c>
      <c r="Y379" t="s">
        <v>21</v>
      </c>
      <c r="Z379" t="s">
        <v>21</v>
      </c>
      <c r="AA379" t="s">
        <v>21</v>
      </c>
      <c r="AB379" t="s">
        <v>21</v>
      </c>
      <c r="AC379" t="s">
        <v>21</v>
      </c>
      <c r="AD379" t="s">
        <v>21</v>
      </c>
      <c r="AE379" t="s">
        <v>21</v>
      </c>
      <c r="AF379" t="s">
        <v>21</v>
      </c>
      <c r="AG379" t="s">
        <v>21</v>
      </c>
      <c r="AH379">
        <v>10.247</v>
      </c>
      <c r="AI379" t="s">
        <v>21</v>
      </c>
      <c r="AJ379" t="s">
        <v>21</v>
      </c>
      <c r="AK379" t="s">
        <v>21</v>
      </c>
      <c r="AL379" t="s">
        <v>21</v>
      </c>
      <c r="AM379" t="s">
        <v>21</v>
      </c>
      <c r="AN379" t="s">
        <v>22</v>
      </c>
      <c r="AO379">
        <v>100</v>
      </c>
      <c r="AP379" t="s">
        <v>21</v>
      </c>
      <c r="AQ379" t="s">
        <v>21</v>
      </c>
      <c r="AR379" t="s">
        <v>21</v>
      </c>
      <c r="AV379">
        <f t="shared" si="50"/>
        <v>67.641999999999996</v>
      </c>
      <c r="AW379">
        <f t="shared" si="51"/>
        <v>57.167000000000002</v>
      </c>
      <c r="AX379" s="11">
        <f t="shared" si="52"/>
        <v>0.84514059312261625</v>
      </c>
      <c r="BA379">
        <f t="shared" si="53"/>
        <v>10.247</v>
      </c>
      <c r="BB379">
        <f t="shared" si="54"/>
        <v>10.247</v>
      </c>
      <c r="BC379">
        <f t="shared" si="55"/>
        <v>0</v>
      </c>
      <c r="BD379">
        <f t="shared" si="56"/>
        <v>0</v>
      </c>
      <c r="BE379">
        <f t="shared" si="57"/>
        <v>0</v>
      </c>
      <c r="BF379">
        <f t="shared" si="58"/>
        <v>0</v>
      </c>
      <c r="BJ379" t="str">
        <f t="shared" si="59"/>
        <v/>
      </c>
      <c r="BK379">
        <f>VLOOKUP(B379,Kraftvärmeprod!$B$1:$BH$549,MATCH($BA$1,Kraftvärmeprod!$B$1:$CC$1,0),FALSE)</f>
        <v>20.768000000000001</v>
      </c>
    </row>
    <row r="380" spans="1:63" ht="15" customHeight="1">
      <c r="A380" s="2" t="s">
        <v>537</v>
      </c>
      <c r="B380" s="2" t="s">
        <v>544</v>
      </c>
      <c r="C380">
        <v>2020</v>
      </c>
      <c r="D380">
        <v>37.356000000000002</v>
      </c>
      <c r="E380">
        <v>58.030999999999999</v>
      </c>
      <c r="F380">
        <v>0</v>
      </c>
      <c r="G380">
        <v>0</v>
      </c>
      <c r="H380">
        <v>6.41</v>
      </c>
      <c r="I380" t="s">
        <v>21</v>
      </c>
      <c r="J380" t="s">
        <v>21</v>
      </c>
      <c r="K380" t="s">
        <v>21</v>
      </c>
      <c r="L380" t="s">
        <v>21</v>
      </c>
      <c r="M380" t="s">
        <v>22</v>
      </c>
      <c r="N380">
        <v>50.671999999999997</v>
      </c>
      <c r="O380">
        <v>0</v>
      </c>
      <c r="P380">
        <v>0</v>
      </c>
      <c r="Q380" t="s">
        <v>21</v>
      </c>
      <c r="R380" t="s">
        <v>21</v>
      </c>
      <c r="S380" t="s">
        <v>21</v>
      </c>
      <c r="T380" t="s">
        <v>21</v>
      </c>
      <c r="U380" t="s">
        <v>21</v>
      </c>
      <c r="V380" t="s">
        <v>21</v>
      </c>
      <c r="W380" t="s">
        <v>21</v>
      </c>
      <c r="X380" t="s">
        <v>21</v>
      </c>
      <c r="Y380" t="s">
        <v>21</v>
      </c>
      <c r="Z380" t="s">
        <v>21</v>
      </c>
      <c r="AA380" t="s">
        <v>21</v>
      </c>
      <c r="AB380" t="s">
        <v>21</v>
      </c>
      <c r="AC380" t="s">
        <v>21</v>
      </c>
      <c r="AD380" t="s">
        <v>21</v>
      </c>
      <c r="AE380" t="s">
        <v>927</v>
      </c>
      <c r="AF380" t="s">
        <v>21</v>
      </c>
      <c r="AG380">
        <v>0.94899999999999995</v>
      </c>
      <c r="AH380" t="s">
        <v>21</v>
      </c>
      <c r="AI380" t="s">
        <v>21</v>
      </c>
      <c r="AJ380" t="s">
        <v>21</v>
      </c>
      <c r="AK380" t="s">
        <v>21</v>
      </c>
      <c r="AL380">
        <v>0</v>
      </c>
      <c r="AM380">
        <v>0</v>
      </c>
      <c r="AN380" t="s">
        <v>22</v>
      </c>
      <c r="AO380" t="s">
        <v>21</v>
      </c>
      <c r="AP380" t="s">
        <v>21</v>
      </c>
      <c r="AQ380" t="s">
        <v>21</v>
      </c>
      <c r="AR380" t="s">
        <v>21</v>
      </c>
      <c r="AV380">
        <f t="shared" si="50"/>
        <v>58.030999999999992</v>
      </c>
      <c r="AW380">
        <f t="shared" si="51"/>
        <v>37.356000000000002</v>
      </c>
      <c r="AX380" s="11">
        <f t="shared" si="52"/>
        <v>0.64372490565387475</v>
      </c>
      <c r="BA380">
        <f t="shared" si="53"/>
        <v>0</v>
      </c>
      <c r="BB380">
        <f t="shared" si="54"/>
        <v>0</v>
      </c>
      <c r="BC380">
        <f t="shared" si="55"/>
        <v>0</v>
      </c>
      <c r="BD380">
        <f t="shared" si="56"/>
        <v>0</v>
      </c>
      <c r="BE380">
        <f t="shared" si="57"/>
        <v>0</v>
      </c>
      <c r="BF380">
        <f t="shared" si="58"/>
        <v>0</v>
      </c>
      <c r="BJ380" t="str">
        <f t="shared" si="59"/>
        <v/>
      </c>
      <c r="BK380">
        <f>VLOOKUP(B380,Kraftvärmeprod!$B$1:$BH$549,MATCH($BA$1,Kraftvärmeprod!$B$1:$CC$1,0),FALSE)</f>
        <v>47.344000000000001</v>
      </c>
    </row>
    <row r="381" spans="1:63" ht="15" customHeight="1">
      <c r="A381" s="2" t="s">
        <v>537</v>
      </c>
      <c r="B381" s="2" t="s">
        <v>545</v>
      </c>
      <c r="C381">
        <v>2020</v>
      </c>
      <c r="D381">
        <v>22.302</v>
      </c>
      <c r="E381">
        <v>26.240539999999999</v>
      </c>
      <c r="F381" t="s">
        <v>21</v>
      </c>
      <c r="G381">
        <v>2.5400000000000002E-3</v>
      </c>
      <c r="H381" t="s">
        <v>21</v>
      </c>
      <c r="I381" t="s">
        <v>21</v>
      </c>
      <c r="J381" t="s">
        <v>21</v>
      </c>
      <c r="K381" t="s">
        <v>21</v>
      </c>
      <c r="L381" t="s">
        <v>21</v>
      </c>
      <c r="M381" t="s">
        <v>22</v>
      </c>
      <c r="N381" t="s">
        <v>21</v>
      </c>
      <c r="O381" t="s">
        <v>21</v>
      </c>
      <c r="P381" t="s">
        <v>21</v>
      </c>
      <c r="Q381" t="s">
        <v>21</v>
      </c>
      <c r="R381" t="s">
        <v>21</v>
      </c>
      <c r="S381" t="s">
        <v>21</v>
      </c>
      <c r="T381" t="s">
        <v>21</v>
      </c>
      <c r="U381" t="s">
        <v>21</v>
      </c>
      <c r="V381" t="s">
        <v>21</v>
      </c>
      <c r="W381" t="s">
        <v>21</v>
      </c>
      <c r="X381" t="s">
        <v>21</v>
      </c>
      <c r="Y381" t="s">
        <v>21</v>
      </c>
      <c r="Z381">
        <v>26.238</v>
      </c>
      <c r="AA381" t="s">
        <v>21</v>
      </c>
      <c r="AB381" t="s">
        <v>21</v>
      </c>
      <c r="AC381" t="s">
        <v>21</v>
      </c>
      <c r="AD381" t="s">
        <v>21</v>
      </c>
      <c r="AE381" t="s">
        <v>21</v>
      </c>
      <c r="AF381" t="s">
        <v>21</v>
      </c>
      <c r="AG381" t="s">
        <v>21</v>
      </c>
      <c r="AH381" t="s">
        <v>21</v>
      </c>
      <c r="AI381" t="s">
        <v>21</v>
      </c>
      <c r="AJ381" t="s">
        <v>21</v>
      </c>
      <c r="AK381" t="s">
        <v>21</v>
      </c>
      <c r="AL381" t="s">
        <v>21</v>
      </c>
      <c r="AM381" t="s">
        <v>21</v>
      </c>
      <c r="AN381" t="s">
        <v>22</v>
      </c>
      <c r="AO381" t="s">
        <v>21</v>
      </c>
      <c r="AP381" t="s">
        <v>21</v>
      </c>
      <c r="AQ381" t="s">
        <v>21</v>
      </c>
      <c r="AR381" t="s">
        <v>21</v>
      </c>
      <c r="AV381">
        <f t="shared" si="50"/>
        <v>26.240539999999999</v>
      </c>
      <c r="AW381">
        <f t="shared" si="51"/>
        <v>22.302</v>
      </c>
      <c r="AX381" s="11">
        <f t="shared" si="52"/>
        <v>0.84990629003823859</v>
      </c>
      <c r="BA381">
        <f t="shared" si="53"/>
        <v>0</v>
      </c>
      <c r="BB381">
        <f t="shared" si="54"/>
        <v>0</v>
      </c>
      <c r="BC381">
        <f t="shared" si="55"/>
        <v>0</v>
      </c>
      <c r="BD381">
        <f t="shared" si="56"/>
        <v>0</v>
      </c>
      <c r="BE381">
        <f t="shared" si="57"/>
        <v>0</v>
      </c>
      <c r="BF381">
        <f t="shared" si="58"/>
        <v>0</v>
      </c>
      <c r="BJ381" t="str">
        <f t="shared" si="59"/>
        <v/>
      </c>
      <c r="BK381">
        <f>VLOOKUP(B381,Kraftvärmeprod!$B$1:$BH$549,MATCH($BA$1,Kraftvärmeprod!$B$1:$CC$1,0),FALSE)</f>
        <v>0</v>
      </c>
    </row>
    <row r="382" spans="1:63" ht="15" customHeight="1">
      <c r="A382" s="2" t="s">
        <v>537</v>
      </c>
      <c r="B382" s="2" t="s">
        <v>546</v>
      </c>
      <c r="C382">
        <v>2020</v>
      </c>
      <c r="D382">
        <v>18</v>
      </c>
      <c r="E382">
        <v>23.649000000000001</v>
      </c>
      <c r="F382" t="s">
        <v>21</v>
      </c>
      <c r="G382">
        <v>1.5489999999999999</v>
      </c>
      <c r="H382" t="s">
        <v>21</v>
      </c>
      <c r="I382" t="s">
        <v>21</v>
      </c>
      <c r="J382" t="s">
        <v>21</v>
      </c>
      <c r="K382" t="s">
        <v>21</v>
      </c>
      <c r="L382" t="s">
        <v>21</v>
      </c>
      <c r="M382" t="s">
        <v>22</v>
      </c>
      <c r="N382" t="s">
        <v>21</v>
      </c>
      <c r="O382" t="s">
        <v>21</v>
      </c>
      <c r="P382" t="s">
        <v>21</v>
      </c>
      <c r="Q382" t="s">
        <v>21</v>
      </c>
      <c r="R382" t="s">
        <v>21</v>
      </c>
      <c r="S382" t="s">
        <v>21</v>
      </c>
      <c r="T382" t="s">
        <v>924</v>
      </c>
      <c r="U382">
        <v>22.1</v>
      </c>
      <c r="V382" t="s">
        <v>21</v>
      </c>
      <c r="W382" t="s">
        <v>21</v>
      </c>
      <c r="X382" t="s">
        <v>21</v>
      </c>
      <c r="Y382" t="s">
        <v>21</v>
      </c>
      <c r="Z382" t="s">
        <v>21</v>
      </c>
      <c r="AA382" t="s">
        <v>21</v>
      </c>
      <c r="AB382" t="s">
        <v>21</v>
      </c>
      <c r="AC382" t="s">
        <v>21</v>
      </c>
      <c r="AD382" t="s">
        <v>21</v>
      </c>
      <c r="AE382" t="s">
        <v>21</v>
      </c>
      <c r="AF382" t="s">
        <v>21</v>
      </c>
      <c r="AG382" t="s">
        <v>21</v>
      </c>
      <c r="AH382" t="s">
        <v>21</v>
      </c>
      <c r="AI382" t="s">
        <v>21</v>
      </c>
      <c r="AJ382" t="s">
        <v>21</v>
      </c>
      <c r="AK382" t="s">
        <v>21</v>
      </c>
      <c r="AL382" t="s">
        <v>21</v>
      </c>
      <c r="AM382" t="s">
        <v>21</v>
      </c>
      <c r="AN382" t="s">
        <v>22</v>
      </c>
      <c r="AO382" t="s">
        <v>21</v>
      </c>
      <c r="AP382" t="s">
        <v>21</v>
      </c>
      <c r="AQ382" t="s">
        <v>21</v>
      </c>
      <c r="AR382" t="s">
        <v>21</v>
      </c>
      <c r="AV382">
        <f t="shared" si="50"/>
        <v>23.649000000000001</v>
      </c>
      <c r="AW382">
        <f t="shared" si="51"/>
        <v>18</v>
      </c>
      <c r="AX382" s="11">
        <f t="shared" si="52"/>
        <v>0.76113154890270196</v>
      </c>
      <c r="BA382">
        <f t="shared" si="53"/>
        <v>0</v>
      </c>
      <c r="BB382">
        <f t="shared" si="54"/>
        <v>0</v>
      </c>
      <c r="BC382">
        <f t="shared" si="55"/>
        <v>0</v>
      </c>
      <c r="BD382">
        <f t="shared" si="56"/>
        <v>0</v>
      </c>
      <c r="BE382">
        <f t="shared" si="57"/>
        <v>0</v>
      </c>
      <c r="BF382">
        <f t="shared" si="58"/>
        <v>0</v>
      </c>
      <c r="BJ382" t="str">
        <f t="shared" si="59"/>
        <v/>
      </c>
      <c r="BK382">
        <f>VLOOKUP(B382,Kraftvärmeprod!$B$1:$BH$549,MATCH($BA$1,Kraftvärmeprod!$B$1:$CC$1,0),FALSE)</f>
        <v>0</v>
      </c>
    </row>
    <row r="383" spans="1:63" ht="15" customHeight="1">
      <c r="A383" s="2" t="s">
        <v>537</v>
      </c>
      <c r="B383" s="2" t="s">
        <v>547</v>
      </c>
      <c r="C383">
        <v>2020</v>
      </c>
      <c r="D383">
        <v>1317.9</v>
      </c>
      <c r="E383">
        <v>1596.3</v>
      </c>
      <c r="F383" t="s">
        <v>21</v>
      </c>
      <c r="G383">
        <v>8.8000000000000007</v>
      </c>
      <c r="H383" t="s">
        <v>21</v>
      </c>
      <c r="I383">
        <v>9.8000000000000007</v>
      </c>
      <c r="J383" t="s">
        <v>21</v>
      </c>
      <c r="K383" t="s">
        <v>21</v>
      </c>
      <c r="L383" t="s">
        <v>21</v>
      </c>
      <c r="M383" t="s">
        <v>22</v>
      </c>
      <c r="N383" t="s">
        <v>21</v>
      </c>
      <c r="O383" t="s">
        <v>21</v>
      </c>
      <c r="P383" t="s">
        <v>21</v>
      </c>
      <c r="Q383" t="s">
        <v>21</v>
      </c>
      <c r="R383" t="s">
        <v>21</v>
      </c>
      <c r="S383">
        <v>0</v>
      </c>
      <c r="T383" t="s">
        <v>924</v>
      </c>
      <c r="U383">
        <v>203.3</v>
      </c>
      <c r="V383" t="s">
        <v>21</v>
      </c>
      <c r="W383" t="s">
        <v>21</v>
      </c>
      <c r="X383" t="s">
        <v>21</v>
      </c>
      <c r="Y383" t="s">
        <v>21</v>
      </c>
      <c r="Z383">
        <v>38.5</v>
      </c>
      <c r="AA383" t="s">
        <v>21</v>
      </c>
      <c r="AB383">
        <v>0</v>
      </c>
      <c r="AC383">
        <v>1012.9</v>
      </c>
      <c r="AD383">
        <v>8.8000000000000007</v>
      </c>
      <c r="AE383" t="s">
        <v>934</v>
      </c>
      <c r="AF383">
        <v>42</v>
      </c>
      <c r="AG383" t="s">
        <v>21</v>
      </c>
      <c r="AH383">
        <v>132.1</v>
      </c>
      <c r="AI383">
        <v>94</v>
      </c>
      <c r="AJ383" t="s">
        <v>929</v>
      </c>
      <c r="AK383">
        <v>21</v>
      </c>
      <c r="AL383">
        <v>96.9</v>
      </c>
      <c r="AM383">
        <v>102</v>
      </c>
      <c r="AN383" t="s">
        <v>22</v>
      </c>
      <c r="AO383">
        <v>0</v>
      </c>
      <c r="AP383">
        <v>99</v>
      </c>
      <c r="AQ383">
        <v>1</v>
      </c>
      <c r="AR383">
        <v>0</v>
      </c>
      <c r="AV383">
        <f t="shared" si="50"/>
        <v>1596.3</v>
      </c>
      <c r="AW383">
        <f t="shared" si="51"/>
        <v>1317.9</v>
      </c>
      <c r="AX383" s="11">
        <f t="shared" si="52"/>
        <v>0.82559669235106192</v>
      </c>
      <c r="BA383">
        <f t="shared" si="53"/>
        <v>132.1</v>
      </c>
      <c r="BB383">
        <f t="shared" si="54"/>
        <v>0</v>
      </c>
      <c r="BC383">
        <f t="shared" si="55"/>
        <v>130.779</v>
      </c>
      <c r="BD383">
        <f t="shared" si="56"/>
        <v>1.321</v>
      </c>
      <c r="BE383">
        <f t="shared" si="57"/>
        <v>0</v>
      </c>
      <c r="BF383">
        <f t="shared" si="58"/>
        <v>0</v>
      </c>
      <c r="BJ383" t="str">
        <f t="shared" si="59"/>
        <v/>
      </c>
      <c r="BK383">
        <f>VLOOKUP(B383,Kraftvärmeprod!$B$1:$BH$549,MATCH($BA$1,Kraftvärmeprod!$B$1:$CC$1,0),FALSE)</f>
        <v>0</v>
      </c>
    </row>
    <row r="384" spans="1:63" ht="15" customHeight="1">
      <c r="A384" s="2" t="s">
        <v>537</v>
      </c>
      <c r="B384" s="2" t="s">
        <v>548</v>
      </c>
      <c r="C384">
        <v>2020</v>
      </c>
      <c r="D384">
        <v>8.4</v>
      </c>
      <c r="E384">
        <v>9.33</v>
      </c>
      <c r="F384" t="s">
        <v>21</v>
      </c>
      <c r="G384">
        <v>0.23</v>
      </c>
      <c r="H384" t="s">
        <v>21</v>
      </c>
      <c r="I384" t="s">
        <v>21</v>
      </c>
      <c r="J384" t="s">
        <v>21</v>
      </c>
      <c r="K384" t="s">
        <v>21</v>
      </c>
      <c r="L384" t="s">
        <v>21</v>
      </c>
      <c r="M384" t="s">
        <v>22</v>
      </c>
      <c r="N384" t="s">
        <v>21</v>
      </c>
      <c r="O384" t="s">
        <v>21</v>
      </c>
      <c r="P384" t="s">
        <v>21</v>
      </c>
      <c r="Q384" t="s">
        <v>21</v>
      </c>
      <c r="R384" t="s">
        <v>21</v>
      </c>
      <c r="S384" t="s">
        <v>21</v>
      </c>
      <c r="T384" t="s">
        <v>21</v>
      </c>
      <c r="U384" t="s">
        <v>21</v>
      </c>
      <c r="V384" t="s">
        <v>21</v>
      </c>
      <c r="W384" t="s">
        <v>21</v>
      </c>
      <c r="X384" t="s">
        <v>21</v>
      </c>
      <c r="Y384" t="s">
        <v>21</v>
      </c>
      <c r="Z384">
        <v>9.1</v>
      </c>
      <c r="AA384" t="s">
        <v>21</v>
      </c>
      <c r="AB384" t="s">
        <v>21</v>
      </c>
      <c r="AC384" t="s">
        <v>21</v>
      </c>
      <c r="AD384" t="s">
        <v>21</v>
      </c>
      <c r="AE384" t="s">
        <v>21</v>
      </c>
      <c r="AF384" t="s">
        <v>21</v>
      </c>
      <c r="AG384" t="s">
        <v>21</v>
      </c>
      <c r="AH384" t="s">
        <v>21</v>
      </c>
      <c r="AI384" t="s">
        <v>21</v>
      </c>
      <c r="AJ384" t="s">
        <v>21</v>
      </c>
      <c r="AK384" t="s">
        <v>21</v>
      </c>
      <c r="AL384" t="s">
        <v>21</v>
      </c>
      <c r="AM384" t="s">
        <v>21</v>
      </c>
      <c r="AN384" t="s">
        <v>22</v>
      </c>
      <c r="AO384" t="s">
        <v>21</v>
      </c>
      <c r="AP384" t="s">
        <v>21</v>
      </c>
      <c r="AQ384" t="s">
        <v>21</v>
      </c>
      <c r="AR384" t="s">
        <v>21</v>
      </c>
      <c r="AV384">
        <f t="shared" si="50"/>
        <v>9.33</v>
      </c>
      <c r="AW384">
        <f t="shared" si="51"/>
        <v>8.4</v>
      </c>
      <c r="AX384" s="11">
        <f t="shared" si="52"/>
        <v>0.90032154340836013</v>
      </c>
      <c r="BA384">
        <f t="shared" si="53"/>
        <v>0</v>
      </c>
      <c r="BB384">
        <f t="shared" si="54"/>
        <v>0</v>
      </c>
      <c r="BC384">
        <f t="shared" si="55"/>
        <v>0</v>
      </c>
      <c r="BD384">
        <f t="shared" si="56"/>
        <v>0</v>
      </c>
      <c r="BE384">
        <f t="shared" si="57"/>
        <v>0</v>
      </c>
      <c r="BF384">
        <f t="shared" si="58"/>
        <v>0</v>
      </c>
      <c r="BJ384" t="str">
        <f t="shared" si="59"/>
        <v/>
      </c>
      <c r="BK384">
        <f>VLOOKUP(B384,Kraftvärmeprod!$B$1:$BH$549,MATCH($BA$1,Kraftvärmeprod!$B$1:$CC$1,0),FALSE)</f>
        <v>0</v>
      </c>
    </row>
    <row r="385" spans="1:63" ht="15" customHeight="1">
      <c r="A385" s="2" t="s">
        <v>550</v>
      </c>
      <c r="B385" s="2" t="s">
        <v>551</v>
      </c>
      <c r="C385">
        <v>2020</v>
      </c>
      <c r="D385" t="s">
        <v>21</v>
      </c>
      <c r="E385" t="s">
        <v>21</v>
      </c>
      <c r="F385" t="s">
        <v>21</v>
      </c>
      <c r="G385" t="s">
        <v>21</v>
      </c>
      <c r="H385" t="s">
        <v>21</v>
      </c>
      <c r="I385" t="s">
        <v>21</v>
      </c>
      <c r="J385" t="s">
        <v>21</v>
      </c>
      <c r="K385" t="s">
        <v>21</v>
      </c>
      <c r="L385" t="s">
        <v>21</v>
      </c>
      <c r="M385" t="s">
        <v>22</v>
      </c>
      <c r="N385" t="s">
        <v>21</v>
      </c>
      <c r="O385" t="s">
        <v>21</v>
      </c>
      <c r="P385" t="s">
        <v>21</v>
      </c>
      <c r="Q385" t="s">
        <v>21</v>
      </c>
      <c r="R385" t="s">
        <v>21</v>
      </c>
      <c r="S385" t="s">
        <v>21</v>
      </c>
      <c r="T385" t="s">
        <v>21</v>
      </c>
      <c r="U385" t="s">
        <v>21</v>
      </c>
      <c r="V385" t="s">
        <v>21</v>
      </c>
      <c r="W385" t="s">
        <v>21</v>
      </c>
      <c r="X385" t="s">
        <v>21</v>
      </c>
      <c r="Y385" t="s">
        <v>21</v>
      </c>
      <c r="Z385" t="s">
        <v>21</v>
      </c>
      <c r="AA385" t="s">
        <v>21</v>
      </c>
      <c r="AB385" t="s">
        <v>21</v>
      </c>
      <c r="AC385" t="s">
        <v>21</v>
      </c>
      <c r="AD385" t="s">
        <v>21</v>
      </c>
      <c r="AE385" t="s">
        <v>21</v>
      </c>
      <c r="AF385" t="s">
        <v>21</v>
      </c>
      <c r="AG385" t="s">
        <v>21</v>
      </c>
      <c r="AH385" t="s">
        <v>21</v>
      </c>
      <c r="AI385" t="s">
        <v>21</v>
      </c>
      <c r="AJ385" t="s">
        <v>21</v>
      </c>
      <c r="AK385" t="s">
        <v>21</v>
      </c>
      <c r="AL385" t="s">
        <v>21</v>
      </c>
      <c r="AM385" t="s">
        <v>21</v>
      </c>
      <c r="AN385" t="s">
        <v>22</v>
      </c>
      <c r="AO385" t="s">
        <v>21</v>
      </c>
      <c r="AP385" t="s">
        <v>21</v>
      </c>
      <c r="AQ385" t="s">
        <v>21</v>
      </c>
      <c r="AR385" t="s">
        <v>21</v>
      </c>
      <c r="AV385">
        <f t="shared" si="50"/>
        <v>0</v>
      </c>
      <c r="AW385">
        <f t="shared" si="51"/>
        <v>0</v>
      </c>
      <c r="AX385" s="11" t="str">
        <f t="shared" si="52"/>
        <v/>
      </c>
      <c r="BA385">
        <f t="shared" si="53"/>
        <v>0</v>
      </c>
      <c r="BB385">
        <f t="shared" si="54"/>
        <v>0</v>
      </c>
      <c r="BC385">
        <f t="shared" si="55"/>
        <v>0</v>
      </c>
      <c r="BD385">
        <f t="shared" si="56"/>
        <v>0</v>
      </c>
      <c r="BE385">
        <f t="shared" si="57"/>
        <v>0</v>
      </c>
      <c r="BF385">
        <f t="shared" si="58"/>
        <v>0</v>
      </c>
      <c r="BJ385" t="str">
        <f t="shared" si="59"/>
        <v/>
      </c>
      <c r="BK385">
        <f>VLOOKUP(B385,Kraftvärmeprod!$B$1:$BH$549,MATCH($BA$1,Kraftvärmeprod!$B$1:$CC$1,0),FALSE)</f>
        <v>0</v>
      </c>
    </row>
    <row r="386" spans="1:63" ht="15" customHeight="1">
      <c r="A386" s="2" t="s">
        <v>550</v>
      </c>
      <c r="B386" s="2" t="s">
        <v>552</v>
      </c>
      <c r="C386">
        <v>2020</v>
      </c>
      <c r="D386">
        <v>4.5</v>
      </c>
      <c r="E386">
        <v>5.05</v>
      </c>
      <c r="F386" t="s">
        <v>21</v>
      </c>
      <c r="G386" t="s">
        <v>21</v>
      </c>
      <c r="H386" t="s">
        <v>21</v>
      </c>
      <c r="I386" t="s">
        <v>21</v>
      </c>
      <c r="J386" t="s">
        <v>21</v>
      </c>
      <c r="K386" t="s">
        <v>21</v>
      </c>
      <c r="L386" t="s">
        <v>21</v>
      </c>
      <c r="M386" t="s">
        <v>22</v>
      </c>
      <c r="N386" t="s">
        <v>21</v>
      </c>
      <c r="O386" t="s">
        <v>21</v>
      </c>
      <c r="P386">
        <v>0.65</v>
      </c>
      <c r="Q386" t="s">
        <v>21</v>
      </c>
      <c r="R386" t="s">
        <v>21</v>
      </c>
      <c r="S386">
        <v>4.3</v>
      </c>
      <c r="T386" t="s">
        <v>924</v>
      </c>
      <c r="U386" t="s">
        <v>21</v>
      </c>
      <c r="V386" t="s">
        <v>21</v>
      </c>
      <c r="W386" t="s">
        <v>21</v>
      </c>
      <c r="X386" t="s">
        <v>21</v>
      </c>
      <c r="Y386" t="s">
        <v>21</v>
      </c>
      <c r="Z386">
        <v>0.1</v>
      </c>
      <c r="AA386" t="s">
        <v>21</v>
      </c>
      <c r="AB386" t="s">
        <v>21</v>
      </c>
      <c r="AC386" t="s">
        <v>21</v>
      </c>
      <c r="AD386" t="s">
        <v>21</v>
      </c>
      <c r="AE386" t="s">
        <v>21</v>
      </c>
      <c r="AF386" t="s">
        <v>21</v>
      </c>
      <c r="AG386" t="s">
        <v>21</v>
      </c>
      <c r="AH386" t="s">
        <v>21</v>
      </c>
      <c r="AI386" t="s">
        <v>21</v>
      </c>
      <c r="AJ386" t="s">
        <v>21</v>
      </c>
      <c r="AK386" t="s">
        <v>21</v>
      </c>
      <c r="AL386" t="s">
        <v>21</v>
      </c>
      <c r="AM386" t="s">
        <v>21</v>
      </c>
      <c r="AN386" t="s">
        <v>22</v>
      </c>
      <c r="AO386" t="s">
        <v>21</v>
      </c>
      <c r="AP386" t="s">
        <v>21</v>
      </c>
      <c r="AQ386" t="s">
        <v>21</v>
      </c>
      <c r="AR386" t="s">
        <v>21</v>
      </c>
      <c r="AV386">
        <f t="shared" si="50"/>
        <v>5.05</v>
      </c>
      <c r="AW386">
        <f t="shared" si="51"/>
        <v>4.5</v>
      </c>
      <c r="AX386" s="11">
        <f t="shared" si="52"/>
        <v>0.8910891089108911</v>
      </c>
      <c r="BA386">
        <f t="shared" si="53"/>
        <v>0</v>
      </c>
      <c r="BB386">
        <f t="shared" si="54"/>
        <v>0</v>
      </c>
      <c r="BC386">
        <f t="shared" si="55"/>
        <v>0</v>
      </c>
      <c r="BD386">
        <f t="shared" si="56"/>
        <v>0</v>
      </c>
      <c r="BE386">
        <f t="shared" si="57"/>
        <v>0</v>
      </c>
      <c r="BF386">
        <f t="shared" si="58"/>
        <v>0</v>
      </c>
      <c r="BJ386" t="str">
        <f t="shared" si="59"/>
        <v/>
      </c>
      <c r="BK386">
        <f>VLOOKUP(B386,Kraftvärmeprod!$B$1:$BH$549,MATCH($BA$1,Kraftvärmeprod!$B$1:$CC$1,0),FALSE)</f>
        <v>0</v>
      </c>
    </row>
    <row r="387" spans="1:63" ht="15" customHeight="1">
      <c r="A387" s="2" t="s">
        <v>550</v>
      </c>
      <c r="B387" s="2" t="s">
        <v>553</v>
      </c>
      <c r="C387">
        <v>2020</v>
      </c>
      <c r="D387">
        <v>7.75</v>
      </c>
      <c r="E387">
        <v>8.6080000000000005</v>
      </c>
      <c r="F387" t="s">
        <v>21</v>
      </c>
      <c r="G387" t="s">
        <v>21</v>
      </c>
      <c r="H387" t="s">
        <v>21</v>
      </c>
      <c r="I387" t="s">
        <v>21</v>
      </c>
      <c r="J387" t="s">
        <v>21</v>
      </c>
      <c r="K387" t="s">
        <v>21</v>
      </c>
      <c r="L387" t="s">
        <v>21</v>
      </c>
      <c r="M387" t="s">
        <v>22</v>
      </c>
      <c r="N387" t="s">
        <v>21</v>
      </c>
      <c r="O387" t="s">
        <v>21</v>
      </c>
      <c r="P387">
        <v>0.84</v>
      </c>
      <c r="Q387" t="s">
        <v>21</v>
      </c>
      <c r="R387" t="s">
        <v>21</v>
      </c>
      <c r="S387">
        <v>7.74</v>
      </c>
      <c r="T387" t="s">
        <v>21</v>
      </c>
      <c r="U387" t="s">
        <v>21</v>
      </c>
      <c r="V387" t="s">
        <v>21</v>
      </c>
      <c r="W387" t="s">
        <v>21</v>
      </c>
      <c r="X387" t="s">
        <v>21</v>
      </c>
      <c r="Y387" t="s">
        <v>21</v>
      </c>
      <c r="Z387">
        <v>2.8000000000000001E-2</v>
      </c>
      <c r="AA387" t="s">
        <v>21</v>
      </c>
      <c r="AB387" t="s">
        <v>21</v>
      </c>
      <c r="AC387" t="s">
        <v>21</v>
      </c>
      <c r="AD387" t="s">
        <v>21</v>
      </c>
      <c r="AE387" t="s">
        <v>21</v>
      </c>
      <c r="AF387" t="s">
        <v>21</v>
      </c>
      <c r="AG387" t="s">
        <v>21</v>
      </c>
      <c r="AH387" t="s">
        <v>21</v>
      </c>
      <c r="AI387" t="s">
        <v>21</v>
      </c>
      <c r="AJ387" t="s">
        <v>21</v>
      </c>
      <c r="AK387" t="s">
        <v>21</v>
      </c>
      <c r="AL387" t="s">
        <v>21</v>
      </c>
      <c r="AM387" t="s">
        <v>21</v>
      </c>
      <c r="AN387" t="s">
        <v>22</v>
      </c>
      <c r="AO387" t="s">
        <v>21</v>
      </c>
      <c r="AP387" t="s">
        <v>21</v>
      </c>
      <c r="AQ387" t="s">
        <v>21</v>
      </c>
      <c r="AR387" t="s">
        <v>21</v>
      </c>
      <c r="AV387">
        <f t="shared" ref="AV387:AV450" si="60">SUMPRODUCT(F387:AC387)+SUMPRODUCT(AG387:AI387)+IFERROR(AL387/1,0)</f>
        <v>8.6080000000000005</v>
      </c>
      <c r="AW387">
        <f t="shared" ref="AW387:AW450" si="61">IFERROR(D387/1,0)</f>
        <v>7.75</v>
      </c>
      <c r="AX387" s="11">
        <f t="shared" ref="AX387:AX450" si="62">IFERROR(AW387/AV387,"")</f>
        <v>0.90032527881040891</v>
      </c>
      <c r="BA387">
        <f t="shared" ref="BA387:BA450" si="63">IFERROR(AH387/1,0)</f>
        <v>0</v>
      </c>
      <c r="BB387">
        <f t="shared" ref="BB387:BB450" si="64">IFERROR(AO387/100,0)*$BA387</f>
        <v>0</v>
      </c>
      <c r="BC387">
        <f t="shared" ref="BC387:BC450" si="65">IFERROR(AP387/100,0)*$BA387</f>
        <v>0</v>
      </c>
      <c r="BD387">
        <f t="shared" ref="BD387:BD450" si="66">IFERROR(AQ387/100,0)*$BA387</f>
        <v>0</v>
      </c>
      <c r="BE387">
        <f t="shared" ref="BE387:BE450" si="67">IFERROR(AR387/100,0)*$BA387</f>
        <v>0</v>
      </c>
      <c r="BF387">
        <f t="shared" ref="BF387:BF450" si="68">MAX(BA387-SUM(BB387:BE387),0)</f>
        <v>0</v>
      </c>
      <c r="BJ387" t="str">
        <f t="shared" ref="BJ387:BJ450" si="69">IF(AND((IFERROR(AO387/1,0)+IFERROR(AP387/1,0)+IFERROR(AQ387/1,0)+IFERROR(AR387/1,0))&gt;0,OR(TYPE(AH387)&lt;&gt;1,AH387=0)),"ja","")</f>
        <v/>
      </c>
      <c r="BK387">
        <f>VLOOKUP(B387,Kraftvärmeprod!$B$1:$BH$549,MATCH($BA$1,Kraftvärmeprod!$B$1:$CC$1,0),FALSE)</f>
        <v>0</v>
      </c>
    </row>
    <row r="388" spans="1:63" ht="15" customHeight="1">
      <c r="A388" s="2" t="s">
        <v>550</v>
      </c>
      <c r="B388" s="2" t="s">
        <v>554</v>
      </c>
      <c r="C388">
        <v>2020</v>
      </c>
      <c r="D388">
        <v>15.614000000000001</v>
      </c>
      <c r="E388">
        <v>17.350000000000001</v>
      </c>
      <c r="F388" t="s">
        <v>21</v>
      </c>
      <c r="G388" t="s">
        <v>21</v>
      </c>
      <c r="H388" t="s">
        <v>21</v>
      </c>
      <c r="I388" t="s">
        <v>21</v>
      </c>
      <c r="J388" t="s">
        <v>21</v>
      </c>
      <c r="K388" t="s">
        <v>21</v>
      </c>
      <c r="L388" t="s">
        <v>21</v>
      </c>
      <c r="M388" t="s">
        <v>22</v>
      </c>
      <c r="N388" t="s">
        <v>21</v>
      </c>
      <c r="O388" t="s">
        <v>21</v>
      </c>
      <c r="P388" t="s">
        <v>21</v>
      </c>
      <c r="Q388" t="s">
        <v>21</v>
      </c>
      <c r="R388" t="s">
        <v>21</v>
      </c>
      <c r="S388">
        <v>13.83</v>
      </c>
      <c r="T388" t="s">
        <v>924</v>
      </c>
      <c r="U388" t="s">
        <v>21</v>
      </c>
      <c r="V388" t="s">
        <v>21</v>
      </c>
      <c r="W388" t="s">
        <v>21</v>
      </c>
      <c r="X388" t="s">
        <v>21</v>
      </c>
      <c r="Y388" t="s">
        <v>21</v>
      </c>
      <c r="Z388">
        <v>3.52</v>
      </c>
      <c r="AA388" t="s">
        <v>21</v>
      </c>
      <c r="AB388" t="s">
        <v>21</v>
      </c>
      <c r="AC388" t="s">
        <v>21</v>
      </c>
      <c r="AD388" t="s">
        <v>21</v>
      </c>
      <c r="AE388" t="s">
        <v>21</v>
      </c>
      <c r="AF388" t="s">
        <v>21</v>
      </c>
      <c r="AG388" t="s">
        <v>21</v>
      </c>
      <c r="AH388" t="s">
        <v>21</v>
      </c>
      <c r="AI388" t="s">
        <v>21</v>
      </c>
      <c r="AJ388" t="s">
        <v>21</v>
      </c>
      <c r="AK388" t="s">
        <v>21</v>
      </c>
      <c r="AL388" t="s">
        <v>21</v>
      </c>
      <c r="AM388" t="s">
        <v>21</v>
      </c>
      <c r="AN388" t="s">
        <v>22</v>
      </c>
      <c r="AO388" t="s">
        <v>21</v>
      </c>
      <c r="AP388" t="s">
        <v>21</v>
      </c>
      <c r="AQ388" t="s">
        <v>21</v>
      </c>
      <c r="AR388" t="s">
        <v>21</v>
      </c>
      <c r="AV388">
        <f t="shared" si="60"/>
        <v>17.350000000000001</v>
      </c>
      <c r="AW388">
        <f t="shared" si="61"/>
        <v>15.614000000000001</v>
      </c>
      <c r="AX388" s="11">
        <f t="shared" si="62"/>
        <v>0.89994236311239195</v>
      </c>
      <c r="BA388">
        <f t="shared" si="63"/>
        <v>0</v>
      </c>
      <c r="BB388">
        <f t="shared" si="64"/>
        <v>0</v>
      </c>
      <c r="BC388">
        <f t="shared" si="65"/>
        <v>0</v>
      </c>
      <c r="BD388">
        <f t="shared" si="66"/>
        <v>0</v>
      </c>
      <c r="BE388">
        <f t="shared" si="67"/>
        <v>0</v>
      </c>
      <c r="BF388">
        <f t="shared" si="68"/>
        <v>0</v>
      </c>
      <c r="BJ388" t="str">
        <f t="shared" si="69"/>
        <v/>
      </c>
      <c r="BK388">
        <f>VLOOKUP(B388,Kraftvärmeprod!$B$1:$BH$549,MATCH($BA$1,Kraftvärmeprod!$B$1:$CC$1,0),FALSE)</f>
        <v>0</v>
      </c>
    </row>
    <row r="389" spans="1:63" ht="15" customHeight="1">
      <c r="A389" s="2" t="s">
        <v>550</v>
      </c>
      <c r="B389" s="2" t="s">
        <v>555</v>
      </c>
      <c r="C389">
        <v>2020</v>
      </c>
      <c r="D389">
        <v>7.9909999999999997</v>
      </c>
      <c r="E389">
        <v>9.52</v>
      </c>
      <c r="F389" t="s">
        <v>21</v>
      </c>
      <c r="G389" t="s">
        <v>21</v>
      </c>
      <c r="H389" t="s">
        <v>21</v>
      </c>
      <c r="I389" t="s">
        <v>21</v>
      </c>
      <c r="J389" t="s">
        <v>21</v>
      </c>
      <c r="K389" t="s">
        <v>21</v>
      </c>
      <c r="L389" t="s">
        <v>21</v>
      </c>
      <c r="M389" t="s">
        <v>22</v>
      </c>
      <c r="N389" t="s">
        <v>21</v>
      </c>
      <c r="O389">
        <v>5.7</v>
      </c>
      <c r="P389">
        <v>0</v>
      </c>
      <c r="Q389" t="s">
        <v>21</v>
      </c>
      <c r="R389" t="s">
        <v>21</v>
      </c>
      <c r="S389" t="s">
        <v>21</v>
      </c>
      <c r="T389" t="s">
        <v>924</v>
      </c>
      <c r="U389" t="s">
        <v>21</v>
      </c>
      <c r="V389" t="s">
        <v>21</v>
      </c>
      <c r="W389" t="s">
        <v>21</v>
      </c>
      <c r="X389" t="s">
        <v>21</v>
      </c>
      <c r="Y389" t="s">
        <v>21</v>
      </c>
      <c r="Z389">
        <v>0.01</v>
      </c>
      <c r="AA389" t="s">
        <v>21</v>
      </c>
      <c r="AB389" t="s">
        <v>21</v>
      </c>
      <c r="AC389" t="s">
        <v>21</v>
      </c>
      <c r="AD389" t="s">
        <v>21</v>
      </c>
      <c r="AE389" t="s">
        <v>21</v>
      </c>
      <c r="AF389" t="s">
        <v>21</v>
      </c>
      <c r="AG389">
        <v>3.03</v>
      </c>
      <c r="AH389">
        <v>0.78</v>
      </c>
      <c r="AI389" t="s">
        <v>21</v>
      </c>
      <c r="AJ389" t="s">
        <v>21</v>
      </c>
      <c r="AK389" t="s">
        <v>21</v>
      </c>
      <c r="AL389" t="s">
        <v>21</v>
      </c>
      <c r="AM389" t="s">
        <v>21</v>
      </c>
      <c r="AN389" t="s">
        <v>22</v>
      </c>
      <c r="AO389">
        <v>100</v>
      </c>
      <c r="AP389" t="s">
        <v>21</v>
      </c>
      <c r="AQ389" t="s">
        <v>21</v>
      </c>
      <c r="AR389" t="s">
        <v>21</v>
      </c>
      <c r="AV389">
        <f t="shared" si="60"/>
        <v>9.52</v>
      </c>
      <c r="AW389">
        <f t="shared" si="61"/>
        <v>7.9909999999999997</v>
      </c>
      <c r="AX389" s="11">
        <f t="shared" si="62"/>
        <v>0.83939075630252102</v>
      </c>
      <c r="BA389">
        <f t="shared" si="63"/>
        <v>0.78</v>
      </c>
      <c r="BB389">
        <f t="shared" si="64"/>
        <v>0.78</v>
      </c>
      <c r="BC389">
        <f t="shared" si="65"/>
        <v>0</v>
      </c>
      <c r="BD389">
        <f t="shared" si="66"/>
        <v>0</v>
      </c>
      <c r="BE389">
        <f t="shared" si="67"/>
        <v>0</v>
      </c>
      <c r="BF389">
        <f t="shared" si="68"/>
        <v>0</v>
      </c>
      <c r="BJ389" t="str">
        <f t="shared" si="69"/>
        <v/>
      </c>
      <c r="BK389">
        <f>VLOOKUP(B389,Kraftvärmeprod!$B$1:$BH$549,MATCH($BA$1,Kraftvärmeprod!$B$1:$CC$1,0),FALSE)</f>
        <v>17.5</v>
      </c>
    </row>
    <row r="390" spans="1:63" ht="15" customHeight="1">
      <c r="A390" s="2" t="s">
        <v>556</v>
      </c>
      <c r="B390" s="2" t="s">
        <v>557</v>
      </c>
      <c r="C390">
        <v>2020</v>
      </c>
      <c r="D390">
        <v>2.3639999999999999</v>
      </c>
      <c r="E390">
        <v>2.3639999999999999</v>
      </c>
      <c r="F390" t="s">
        <v>21</v>
      </c>
      <c r="G390">
        <v>1.7000000000000001E-2</v>
      </c>
      <c r="H390" t="s">
        <v>21</v>
      </c>
      <c r="I390" t="s">
        <v>21</v>
      </c>
      <c r="J390" t="s">
        <v>21</v>
      </c>
      <c r="K390" t="s">
        <v>21</v>
      </c>
      <c r="L390" t="s">
        <v>21</v>
      </c>
      <c r="M390" t="s">
        <v>22</v>
      </c>
      <c r="N390" t="s">
        <v>21</v>
      </c>
      <c r="O390" t="s">
        <v>21</v>
      </c>
      <c r="P390" t="s">
        <v>21</v>
      </c>
      <c r="Q390" t="s">
        <v>21</v>
      </c>
      <c r="R390" t="s">
        <v>21</v>
      </c>
      <c r="S390" t="s">
        <v>21</v>
      </c>
      <c r="T390" t="s">
        <v>924</v>
      </c>
      <c r="U390">
        <v>0.16300000000000001</v>
      </c>
      <c r="V390">
        <v>2.1840000000000002</v>
      </c>
      <c r="W390">
        <v>0</v>
      </c>
      <c r="X390">
        <v>0</v>
      </c>
      <c r="Y390">
        <v>0</v>
      </c>
      <c r="Z390">
        <v>0</v>
      </c>
      <c r="AA390">
        <v>0</v>
      </c>
      <c r="AB390" t="s">
        <v>21</v>
      </c>
      <c r="AC390" t="s">
        <v>21</v>
      </c>
      <c r="AD390" t="s">
        <v>21</v>
      </c>
      <c r="AE390" t="s">
        <v>21</v>
      </c>
      <c r="AF390" t="s">
        <v>21</v>
      </c>
      <c r="AG390" t="s">
        <v>21</v>
      </c>
      <c r="AH390" t="s">
        <v>21</v>
      </c>
      <c r="AI390" t="s">
        <v>21</v>
      </c>
      <c r="AJ390" t="s">
        <v>21</v>
      </c>
      <c r="AK390" t="s">
        <v>21</v>
      </c>
      <c r="AL390" t="s">
        <v>21</v>
      </c>
      <c r="AM390" t="s">
        <v>21</v>
      </c>
      <c r="AN390" t="s">
        <v>22</v>
      </c>
      <c r="AO390" t="s">
        <v>21</v>
      </c>
      <c r="AP390" t="s">
        <v>21</v>
      </c>
      <c r="AQ390" t="s">
        <v>21</v>
      </c>
      <c r="AR390" t="s">
        <v>21</v>
      </c>
      <c r="AV390">
        <f t="shared" si="60"/>
        <v>2.3640000000000003</v>
      </c>
      <c r="AW390">
        <f t="shared" si="61"/>
        <v>2.3639999999999999</v>
      </c>
      <c r="AX390" s="11">
        <f t="shared" si="62"/>
        <v>0.99999999999999978</v>
      </c>
      <c r="BA390">
        <f t="shared" si="63"/>
        <v>0</v>
      </c>
      <c r="BB390">
        <f t="shared" si="64"/>
        <v>0</v>
      </c>
      <c r="BC390">
        <f t="shared" si="65"/>
        <v>0</v>
      </c>
      <c r="BD390">
        <f t="shared" si="66"/>
        <v>0</v>
      </c>
      <c r="BE390">
        <f t="shared" si="67"/>
        <v>0</v>
      </c>
      <c r="BF390">
        <f t="shared" si="68"/>
        <v>0</v>
      </c>
      <c r="BJ390" t="str">
        <f t="shared" si="69"/>
        <v/>
      </c>
      <c r="BK390">
        <f>VLOOKUP(B390,Kraftvärmeprod!$B$1:$BH$549,MATCH($BA$1,Kraftvärmeprod!$B$1:$CC$1,0),FALSE)</f>
        <v>0</v>
      </c>
    </row>
    <row r="391" spans="1:63" ht="15" customHeight="1">
      <c r="A391" s="2" t="s">
        <v>556</v>
      </c>
      <c r="B391" s="2" t="s">
        <v>558</v>
      </c>
      <c r="C391">
        <v>2020</v>
      </c>
      <c r="D391" t="s">
        <v>21</v>
      </c>
      <c r="E391" t="s">
        <v>21</v>
      </c>
      <c r="F391" t="s">
        <v>21</v>
      </c>
      <c r="G391" t="s">
        <v>21</v>
      </c>
      <c r="H391" t="s">
        <v>21</v>
      </c>
      <c r="I391" t="s">
        <v>21</v>
      </c>
      <c r="J391" t="s">
        <v>21</v>
      </c>
      <c r="K391" t="s">
        <v>21</v>
      </c>
      <c r="L391" t="s">
        <v>21</v>
      </c>
      <c r="M391" t="s">
        <v>22</v>
      </c>
      <c r="N391" t="s">
        <v>21</v>
      </c>
      <c r="O391" t="s">
        <v>21</v>
      </c>
      <c r="P391" t="s">
        <v>21</v>
      </c>
      <c r="Q391" t="s">
        <v>21</v>
      </c>
      <c r="R391" t="s">
        <v>21</v>
      </c>
      <c r="S391" t="s">
        <v>21</v>
      </c>
      <c r="T391" t="s">
        <v>21</v>
      </c>
      <c r="U391" t="s">
        <v>21</v>
      </c>
      <c r="V391" t="s">
        <v>21</v>
      </c>
      <c r="W391" t="s">
        <v>21</v>
      </c>
      <c r="X391" t="s">
        <v>21</v>
      </c>
      <c r="Y391" t="s">
        <v>21</v>
      </c>
      <c r="Z391" t="s">
        <v>21</v>
      </c>
      <c r="AA391" t="s">
        <v>21</v>
      </c>
      <c r="AB391" t="s">
        <v>21</v>
      </c>
      <c r="AC391" t="s">
        <v>21</v>
      </c>
      <c r="AD391" t="s">
        <v>21</v>
      </c>
      <c r="AE391" t="s">
        <v>21</v>
      </c>
      <c r="AF391" t="s">
        <v>21</v>
      </c>
      <c r="AG391" t="s">
        <v>21</v>
      </c>
      <c r="AH391" t="s">
        <v>21</v>
      </c>
      <c r="AI391" t="s">
        <v>21</v>
      </c>
      <c r="AJ391" t="s">
        <v>21</v>
      </c>
      <c r="AK391" t="s">
        <v>21</v>
      </c>
      <c r="AL391" t="s">
        <v>21</v>
      </c>
      <c r="AM391" t="s">
        <v>21</v>
      </c>
      <c r="AN391" t="s">
        <v>22</v>
      </c>
      <c r="AO391" t="s">
        <v>21</v>
      </c>
      <c r="AP391" t="s">
        <v>21</v>
      </c>
      <c r="AQ391" t="s">
        <v>21</v>
      </c>
      <c r="AR391" t="s">
        <v>21</v>
      </c>
      <c r="AV391">
        <f t="shared" si="60"/>
        <v>0</v>
      </c>
      <c r="AW391">
        <f t="shared" si="61"/>
        <v>0</v>
      </c>
      <c r="AX391" s="11" t="str">
        <f t="shared" si="62"/>
        <v/>
      </c>
      <c r="BA391">
        <f t="shared" si="63"/>
        <v>0</v>
      </c>
      <c r="BB391">
        <f t="shared" si="64"/>
        <v>0</v>
      </c>
      <c r="BC391">
        <f t="shared" si="65"/>
        <v>0</v>
      </c>
      <c r="BD391">
        <f t="shared" si="66"/>
        <v>0</v>
      </c>
      <c r="BE391">
        <f t="shared" si="67"/>
        <v>0</v>
      </c>
      <c r="BF391">
        <f t="shared" si="68"/>
        <v>0</v>
      </c>
      <c r="BJ391" t="str">
        <f t="shared" si="69"/>
        <v/>
      </c>
      <c r="BK391">
        <f>VLOOKUP(B391,Kraftvärmeprod!$B$1:$BH$549,MATCH($BA$1,Kraftvärmeprod!$B$1:$CC$1,0),FALSE)</f>
        <v>35</v>
      </c>
    </row>
    <row r="392" spans="1:63" ht="15" customHeight="1">
      <c r="A392" s="2" t="s">
        <v>556</v>
      </c>
      <c r="B392" s="2" t="s">
        <v>559</v>
      </c>
      <c r="C392">
        <v>2020</v>
      </c>
      <c r="D392">
        <v>9.7129999999999992</v>
      </c>
      <c r="E392">
        <v>10.606999999999999</v>
      </c>
      <c r="F392" t="s">
        <v>21</v>
      </c>
      <c r="G392">
        <v>0</v>
      </c>
      <c r="H392" t="s">
        <v>21</v>
      </c>
      <c r="I392" t="s">
        <v>21</v>
      </c>
      <c r="J392" t="s">
        <v>21</v>
      </c>
      <c r="K392" t="s">
        <v>21</v>
      </c>
      <c r="L392" t="s">
        <v>21</v>
      </c>
      <c r="M392" t="s">
        <v>22</v>
      </c>
      <c r="N392">
        <v>0</v>
      </c>
      <c r="O392">
        <v>0</v>
      </c>
      <c r="P392">
        <v>8.14</v>
      </c>
      <c r="Q392">
        <v>1.07</v>
      </c>
      <c r="R392">
        <v>0</v>
      </c>
      <c r="S392">
        <v>0</v>
      </c>
      <c r="T392" t="s">
        <v>924</v>
      </c>
      <c r="U392">
        <v>0</v>
      </c>
      <c r="V392">
        <v>0</v>
      </c>
      <c r="W392">
        <v>0</v>
      </c>
      <c r="X392">
        <v>0</v>
      </c>
      <c r="Y392">
        <v>0</v>
      </c>
      <c r="Z392">
        <v>0</v>
      </c>
      <c r="AA392">
        <v>0</v>
      </c>
      <c r="AB392" t="s">
        <v>21</v>
      </c>
      <c r="AC392" t="s">
        <v>21</v>
      </c>
      <c r="AD392" t="s">
        <v>21</v>
      </c>
      <c r="AE392" t="s">
        <v>21</v>
      </c>
      <c r="AF392" t="s">
        <v>21</v>
      </c>
      <c r="AG392" t="s">
        <v>21</v>
      </c>
      <c r="AH392">
        <v>1.397</v>
      </c>
      <c r="AI392" t="s">
        <v>21</v>
      </c>
      <c r="AJ392" t="s">
        <v>21</v>
      </c>
      <c r="AK392" t="s">
        <v>21</v>
      </c>
      <c r="AL392" t="s">
        <v>21</v>
      </c>
      <c r="AM392" t="s">
        <v>21</v>
      </c>
      <c r="AN392" t="s">
        <v>22</v>
      </c>
      <c r="AO392">
        <v>100</v>
      </c>
      <c r="AP392">
        <v>0</v>
      </c>
      <c r="AQ392">
        <v>0</v>
      </c>
      <c r="AR392">
        <v>0</v>
      </c>
      <c r="AV392">
        <f t="shared" si="60"/>
        <v>10.607000000000001</v>
      </c>
      <c r="AW392">
        <f t="shared" si="61"/>
        <v>9.7129999999999992</v>
      </c>
      <c r="AX392" s="11">
        <f t="shared" si="62"/>
        <v>0.91571603657961709</v>
      </c>
      <c r="BA392">
        <f t="shared" si="63"/>
        <v>1.397</v>
      </c>
      <c r="BB392">
        <f t="shared" si="64"/>
        <v>1.397</v>
      </c>
      <c r="BC392">
        <f t="shared" si="65"/>
        <v>0</v>
      </c>
      <c r="BD392">
        <f t="shared" si="66"/>
        <v>0</v>
      </c>
      <c r="BE392">
        <f t="shared" si="67"/>
        <v>0</v>
      </c>
      <c r="BF392">
        <f t="shared" si="68"/>
        <v>0</v>
      </c>
      <c r="BJ392" t="str">
        <f t="shared" si="69"/>
        <v/>
      </c>
      <c r="BK392">
        <f>VLOOKUP(B392,Kraftvärmeprod!$B$1:$BH$549,MATCH($BA$1,Kraftvärmeprod!$B$1:$CC$1,0),FALSE)</f>
        <v>0</v>
      </c>
    </row>
    <row r="393" spans="1:63" ht="15" customHeight="1">
      <c r="A393" s="2" t="s">
        <v>560</v>
      </c>
      <c r="B393" s="2" t="s">
        <v>561</v>
      </c>
      <c r="C393">
        <v>2020</v>
      </c>
      <c r="D393">
        <v>117.34699999999999</v>
      </c>
      <c r="E393">
        <v>121.663</v>
      </c>
      <c r="F393" t="s">
        <v>21</v>
      </c>
      <c r="G393">
        <v>1.99</v>
      </c>
      <c r="H393">
        <v>2.4569999999999999</v>
      </c>
      <c r="I393" t="s">
        <v>21</v>
      </c>
      <c r="J393" t="s">
        <v>21</v>
      </c>
      <c r="K393" t="s">
        <v>21</v>
      </c>
      <c r="L393" t="s">
        <v>21</v>
      </c>
      <c r="M393" t="s">
        <v>22</v>
      </c>
      <c r="N393" t="s">
        <v>21</v>
      </c>
      <c r="O393" t="s">
        <v>21</v>
      </c>
      <c r="P393" t="s">
        <v>21</v>
      </c>
      <c r="Q393">
        <v>8.4529999999999994</v>
      </c>
      <c r="R393" t="s">
        <v>21</v>
      </c>
      <c r="S393" t="s">
        <v>21</v>
      </c>
      <c r="T393" t="s">
        <v>21</v>
      </c>
      <c r="U393">
        <v>0.187</v>
      </c>
      <c r="V393" t="s">
        <v>21</v>
      </c>
      <c r="W393" t="s">
        <v>21</v>
      </c>
      <c r="X393" t="s">
        <v>21</v>
      </c>
      <c r="Y393" t="s">
        <v>21</v>
      </c>
      <c r="Z393" t="s">
        <v>21</v>
      </c>
      <c r="AA393" t="s">
        <v>21</v>
      </c>
      <c r="AB393" t="s">
        <v>21</v>
      </c>
      <c r="AC393">
        <v>101.559</v>
      </c>
      <c r="AD393">
        <v>4.3730000000000002</v>
      </c>
      <c r="AE393" t="s">
        <v>925</v>
      </c>
      <c r="AF393">
        <v>39</v>
      </c>
      <c r="AG393" t="s">
        <v>21</v>
      </c>
      <c r="AH393">
        <v>7.0170000000000003</v>
      </c>
      <c r="AI393" t="s">
        <v>21</v>
      </c>
      <c r="AJ393" t="s">
        <v>21</v>
      </c>
      <c r="AK393" t="s">
        <v>21</v>
      </c>
      <c r="AL393" t="s">
        <v>21</v>
      </c>
      <c r="AM393" t="s">
        <v>21</v>
      </c>
      <c r="AN393" t="s">
        <v>22</v>
      </c>
      <c r="AO393">
        <v>0</v>
      </c>
      <c r="AP393">
        <v>97</v>
      </c>
      <c r="AQ393">
        <v>3</v>
      </c>
      <c r="AR393">
        <v>0</v>
      </c>
      <c r="AV393">
        <f t="shared" si="60"/>
        <v>121.663</v>
      </c>
      <c r="AW393">
        <f t="shared" si="61"/>
        <v>117.34699999999999</v>
      </c>
      <c r="AX393" s="11">
        <f t="shared" si="62"/>
        <v>0.96452495828641405</v>
      </c>
      <c r="BA393">
        <f t="shared" si="63"/>
        <v>7.0170000000000003</v>
      </c>
      <c r="BB393">
        <f t="shared" si="64"/>
        <v>0</v>
      </c>
      <c r="BC393">
        <f t="shared" si="65"/>
        <v>6.8064900000000002</v>
      </c>
      <c r="BD393">
        <f t="shared" si="66"/>
        <v>0.21051</v>
      </c>
      <c r="BE393">
        <f t="shared" si="67"/>
        <v>0</v>
      </c>
      <c r="BF393">
        <f t="shared" si="68"/>
        <v>0</v>
      </c>
      <c r="BJ393" t="str">
        <f t="shared" si="69"/>
        <v/>
      </c>
      <c r="BK393">
        <f>VLOOKUP(B393,Kraftvärmeprod!$B$1:$BH$549,MATCH($BA$1,Kraftvärmeprod!$B$1:$CC$1,0),FALSE)</f>
        <v>0</v>
      </c>
    </row>
    <row r="394" spans="1:63" ht="15" customHeight="1">
      <c r="A394" s="2" t="s">
        <v>560</v>
      </c>
      <c r="B394" s="2" t="s">
        <v>562</v>
      </c>
      <c r="C394">
        <v>2020</v>
      </c>
      <c r="D394">
        <v>0.9</v>
      </c>
      <c r="E394">
        <v>1.2529999999999999</v>
      </c>
      <c r="F394" t="s">
        <v>21</v>
      </c>
      <c r="G394">
        <v>3.0000000000000001E-3</v>
      </c>
      <c r="H394" t="s">
        <v>21</v>
      </c>
      <c r="I394" t="s">
        <v>21</v>
      </c>
      <c r="J394" t="s">
        <v>21</v>
      </c>
      <c r="K394" t="s">
        <v>21</v>
      </c>
      <c r="L394" t="s">
        <v>21</v>
      </c>
      <c r="M394" t="s">
        <v>22</v>
      </c>
      <c r="N394" t="s">
        <v>21</v>
      </c>
      <c r="O394" t="s">
        <v>21</v>
      </c>
      <c r="P394" t="s">
        <v>21</v>
      </c>
      <c r="Q394" t="s">
        <v>21</v>
      </c>
      <c r="R394" t="s">
        <v>21</v>
      </c>
      <c r="S394">
        <v>1.05</v>
      </c>
      <c r="T394" t="s">
        <v>924</v>
      </c>
      <c r="U394" t="s">
        <v>21</v>
      </c>
      <c r="V394" t="s">
        <v>21</v>
      </c>
      <c r="W394" t="s">
        <v>21</v>
      </c>
      <c r="X394" t="s">
        <v>21</v>
      </c>
      <c r="Y394" t="s">
        <v>21</v>
      </c>
      <c r="Z394" t="s">
        <v>21</v>
      </c>
      <c r="AA394" t="s">
        <v>21</v>
      </c>
      <c r="AB394" t="s">
        <v>21</v>
      </c>
      <c r="AC394" t="s">
        <v>21</v>
      </c>
      <c r="AD394" t="s">
        <v>21</v>
      </c>
      <c r="AE394" t="s">
        <v>927</v>
      </c>
      <c r="AF394" t="s">
        <v>21</v>
      </c>
      <c r="AG394" t="s">
        <v>21</v>
      </c>
      <c r="AH394" t="s">
        <v>21</v>
      </c>
      <c r="AI394" t="s">
        <v>21</v>
      </c>
      <c r="AJ394" t="s">
        <v>21</v>
      </c>
      <c r="AK394" t="s">
        <v>21</v>
      </c>
      <c r="AL394">
        <v>0.2</v>
      </c>
      <c r="AM394">
        <v>0.18099999999999999</v>
      </c>
      <c r="AN394" t="s">
        <v>22</v>
      </c>
      <c r="AO394" t="s">
        <v>21</v>
      </c>
      <c r="AP394" t="s">
        <v>21</v>
      </c>
      <c r="AQ394" t="s">
        <v>21</v>
      </c>
      <c r="AR394" t="s">
        <v>21</v>
      </c>
      <c r="AV394">
        <f t="shared" si="60"/>
        <v>1.2529999999999999</v>
      </c>
      <c r="AW394">
        <f t="shared" si="61"/>
        <v>0.9</v>
      </c>
      <c r="AX394" s="11">
        <f t="shared" si="62"/>
        <v>0.71827613727055073</v>
      </c>
      <c r="BA394">
        <f t="shared" si="63"/>
        <v>0</v>
      </c>
      <c r="BB394">
        <f t="shared" si="64"/>
        <v>0</v>
      </c>
      <c r="BC394">
        <f t="shared" si="65"/>
        <v>0</v>
      </c>
      <c r="BD394">
        <f t="shared" si="66"/>
        <v>0</v>
      </c>
      <c r="BE394">
        <f t="shared" si="67"/>
        <v>0</v>
      </c>
      <c r="BF394">
        <f t="shared" si="68"/>
        <v>0</v>
      </c>
      <c r="BJ394" t="str">
        <f t="shared" si="69"/>
        <v/>
      </c>
      <c r="BK394">
        <f>VLOOKUP(B394,Kraftvärmeprod!$B$1:$BH$549,MATCH($BA$1,Kraftvärmeprod!$B$1:$CC$1,0),FALSE)</f>
        <v>0</v>
      </c>
    </row>
    <row r="395" spans="1:63" ht="15" customHeight="1">
      <c r="A395" s="2" t="s">
        <v>560</v>
      </c>
      <c r="B395" s="2" t="s">
        <v>563</v>
      </c>
      <c r="C395">
        <v>2020</v>
      </c>
      <c r="D395">
        <v>15.257</v>
      </c>
      <c r="E395">
        <v>17.111000000000001</v>
      </c>
      <c r="F395" t="s">
        <v>21</v>
      </c>
      <c r="G395">
        <v>0.35699999999999998</v>
      </c>
      <c r="H395" t="s">
        <v>21</v>
      </c>
      <c r="I395" t="s">
        <v>21</v>
      </c>
      <c r="J395" t="s">
        <v>21</v>
      </c>
      <c r="K395" t="s">
        <v>21</v>
      </c>
      <c r="L395" t="s">
        <v>21</v>
      </c>
      <c r="M395" t="s">
        <v>22</v>
      </c>
      <c r="N395" t="s">
        <v>21</v>
      </c>
      <c r="O395" t="s">
        <v>21</v>
      </c>
      <c r="P395" t="s">
        <v>21</v>
      </c>
      <c r="Q395">
        <v>13.567</v>
      </c>
      <c r="R395" t="s">
        <v>21</v>
      </c>
      <c r="S395" t="s">
        <v>21</v>
      </c>
      <c r="T395" t="s">
        <v>21</v>
      </c>
      <c r="U395" t="s">
        <v>21</v>
      </c>
      <c r="V395" t="s">
        <v>21</v>
      </c>
      <c r="W395" t="s">
        <v>21</v>
      </c>
      <c r="X395" t="s">
        <v>21</v>
      </c>
      <c r="Y395" t="s">
        <v>21</v>
      </c>
      <c r="Z395" t="s">
        <v>21</v>
      </c>
      <c r="AA395" t="s">
        <v>21</v>
      </c>
      <c r="AB395" t="s">
        <v>21</v>
      </c>
      <c r="AC395" t="s">
        <v>21</v>
      </c>
      <c r="AD395" t="s">
        <v>21</v>
      </c>
      <c r="AE395" t="s">
        <v>927</v>
      </c>
      <c r="AF395" t="s">
        <v>21</v>
      </c>
      <c r="AG395" t="s">
        <v>21</v>
      </c>
      <c r="AH395">
        <v>3.1869999999999998</v>
      </c>
      <c r="AI395" t="s">
        <v>21</v>
      </c>
      <c r="AJ395" t="s">
        <v>21</v>
      </c>
      <c r="AK395" t="s">
        <v>21</v>
      </c>
      <c r="AL395" t="s">
        <v>21</v>
      </c>
      <c r="AM395" t="s">
        <v>21</v>
      </c>
      <c r="AN395" t="s">
        <v>22</v>
      </c>
      <c r="AO395">
        <v>100</v>
      </c>
      <c r="AP395" t="s">
        <v>21</v>
      </c>
      <c r="AQ395" t="s">
        <v>21</v>
      </c>
      <c r="AR395" t="s">
        <v>21</v>
      </c>
      <c r="AV395">
        <f t="shared" si="60"/>
        <v>17.111000000000001</v>
      </c>
      <c r="AW395">
        <f t="shared" si="61"/>
        <v>15.257</v>
      </c>
      <c r="AX395" s="11">
        <f t="shared" si="62"/>
        <v>0.89164864706913671</v>
      </c>
      <c r="BA395">
        <f t="shared" si="63"/>
        <v>3.1869999999999998</v>
      </c>
      <c r="BB395">
        <f t="shared" si="64"/>
        <v>3.1869999999999998</v>
      </c>
      <c r="BC395">
        <f t="shared" si="65"/>
        <v>0</v>
      </c>
      <c r="BD395">
        <f t="shared" si="66"/>
        <v>0</v>
      </c>
      <c r="BE395">
        <f t="shared" si="67"/>
        <v>0</v>
      </c>
      <c r="BF395">
        <f t="shared" si="68"/>
        <v>0</v>
      </c>
      <c r="BJ395" t="str">
        <f t="shared" si="69"/>
        <v/>
      </c>
      <c r="BK395">
        <f>VLOOKUP(B395,Kraftvärmeprod!$B$1:$BH$549,MATCH($BA$1,Kraftvärmeprod!$B$1:$CC$1,0),FALSE)</f>
        <v>0</v>
      </c>
    </row>
    <row r="396" spans="1:63" ht="15" customHeight="1">
      <c r="A396" s="2" t="s">
        <v>560</v>
      </c>
      <c r="B396" s="2" t="s">
        <v>564</v>
      </c>
      <c r="C396">
        <v>2020</v>
      </c>
      <c r="D396">
        <v>1.097</v>
      </c>
      <c r="E396">
        <v>1.2430000000000001</v>
      </c>
      <c r="F396" t="s">
        <v>21</v>
      </c>
      <c r="G396">
        <v>1.2430000000000001</v>
      </c>
      <c r="H396" t="s">
        <v>21</v>
      </c>
      <c r="I396" t="s">
        <v>21</v>
      </c>
      <c r="J396" t="s">
        <v>21</v>
      </c>
      <c r="K396" t="s">
        <v>21</v>
      </c>
      <c r="L396" t="s">
        <v>21</v>
      </c>
      <c r="M396" t="s">
        <v>22</v>
      </c>
      <c r="N396" t="s">
        <v>21</v>
      </c>
      <c r="O396" t="s">
        <v>21</v>
      </c>
      <c r="P396" t="s">
        <v>21</v>
      </c>
      <c r="Q396" t="s">
        <v>21</v>
      </c>
      <c r="R396" t="s">
        <v>21</v>
      </c>
      <c r="S396" t="s">
        <v>21</v>
      </c>
      <c r="T396" t="s">
        <v>21</v>
      </c>
      <c r="U396" t="s">
        <v>21</v>
      </c>
      <c r="V396" t="s">
        <v>21</v>
      </c>
      <c r="W396" t="s">
        <v>21</v>
      </c>
      <c r="X396" t="s">
        <v>21</v>
      </c>
      <c r="Y396" t="s">
        <v>21</v>
      </c>
      <c r="Z396" t="s">
        <v>21</v>
      </c>
      <c r="AA396" t="s">
        <v>21</v>
      </c>
      <c r="AB396" t="s">
        <v>21</v>
      </c>
      <c r="AC396" t="s">
        <v>21</v>
      </c>
      <c r="AD396" t="s">
        <v>21</v>
      </c>
      <c r="AE396" t="s">
        <v>927</v>
      </c>
      <c r="AF396" t="s">
        <v>21</v>
      </c>
      <c r="AG396" t="s">
        <v>21</v>
      </c>
      <c r="AH396" t="s">
        <v>21</v>
      </c>
      <c r="AI396" t="s">
        <v>21</v>
      </c>
      <c r="AJ396" t="s">
        <v>21</v>
      </c>
      <c r="AK396" t="s">
        <v>21</v>
      </c>
      <c r="AL396" t="s">
        <v>21</v>
      </c>
      <c r="AM396" t="s">
        <v>21</v>
      </c>
      <c r="AN396" t="s">
        <v>22</v>
      </c>
      <c r="AO396" t="s">
        <v>21</v>
      </c>
      <c r="AP396" t="s">
        <v>21</v>
      </c>
      <c r="AQ396" t="s">
        <v>21</v>
      </c>
      <c r="AR396" t="s">
        <v>21</v>
      </c>
      <c r="AV396">
        <f t="shared" si="60"/>
        <v>1.2430000000000001</v>
      </c>
      <c r="AW396">
        <f t="shared" si="61"/>
        <v>1.097</v>
      </c>
      <c r="AX396" s="11">
        <f t="shared" si="62"/>
        <v>0.88254223652453734</v>
      </c>
      <c r="BA396">
        <f t="shared" si="63"/>
        <v>0</v>
      </c>
      <c r="BB396">
        <f t="shared" si="64"/>
        <v>0</v>
      </c>
      <c r="BC396">
        <f t="shared" si="65"/>
        <v>0</v>
      </c>
      <c r="BD396">
        <f t="shared" si="66"/>
        <v>0</v>
      </c>
      <c r="BE396">
        <f t="shared" si="67"/>
        <v>0</v>
      </c>
      <c r="BF396">
        <f t="shared" si="68"/>
        <v>0</v>
      </c>
      <c r="BJ396" t="str">
        <f t="shared" si="69"/>
        <v/>
      </c>
      <c r="BK396">
        <f>VLOOKUP(B396,Kraftvärmeprod!$B$1:$BH$549,MATCH($BA$1,Kraftvärmeprod!$B$1:$CC$1,0),FALSE)</f>
        <v>0</v>
      </c>
    </row>
    <row r="397" spans="1:63" ht="15" customHeight="1">
      <c r="A397" s="2" t="s">
        <v>560</v>
      </c>
      <c r="B397" s="2" t="s">
        <v>565</v>
      </c>
      <c r="C397">
        <v>2020</v>
      </c>
      <c r="D397">
        <v>5.3849999999999998</v>
      </c>
      <c r="E397">
        <v>6.5049999999999999</v>
      </c>
      <c r="F397" t="s">
        <v>21</v>
      </c>
      <c r="G397">
        <v>0.112</v>
      </c>
      <c r="H397" t="s">
        <v>21</v>
      </c>
      <c r="I397" t="s">
        <v>21</v>
      </c>
      <c r="J397" t="s">
        <v>21</v>
      </c>
      <c r="K397" t="s">
        <v>21</v>
      </c>
      <c r="L397" t="s">
        <v>21</v>
      </c>
      <c r="M397" t="s">
        <v>22</v>
      </c>
      <c r="N397" t="s">
        <v>21</v>
      </c>
      <c r="O397" t="s">
        <v>21</v>
      </c>
      <c r="P397" t="s">
        <v>21</v>
      </c>
      <c r="Q397" t="s">
        <v>21</v>
      </c>
      <c r="R397" t="s">
        <v>21</v>
      </c>
      <c r="S397" t="s">
        <v>21</v>
      </c>
      <c r="T397" t="s">
        <v>21</v>
      </c>
      <c r="U397" t="s">
        <v>21</v>
      </c>
      <c r="V397">
        <v>6.3929999999999998</v>
      </c>
      <c r="W397" t="s">
        <v>21</v>
      </c>
      <c r="X397" t="s">
        <v>21</v>
      </c>
      <c r="Y397" t="s">
        <v>21</v>
      </c>
      <c r="Z397" t="s">
        <v>21</v>
      </c>
      <c r="AA397" t="s">
        <v>21</v>
      </c>
      <c r="AB397" t="s">
        <v>21</v>
      </c>
      <c r="AC397" t="s">
        <v>21</v>
      </c>
      <c r="AD397" t="s">
        <v>21</v>
      </c>
      <c r="AE397" t="s">
        <v>927</v>
      </c>
      <c r="AF397" t="s">
        <v>21</v>
      </c>
      <c r="AG397" t="s">
        <v>21</v>
      </c>
      <c r="AH397" t="s">
        <v>21</v>
      </c>
      <c r="AI397" t="s">
        <v>21</v>
      </c>
      <c r="AJ397" t="s">
        <v>21</v>
      </c>
      <c r="AK397" t="s">
        <v>21</v>
      </c>
      <c r="AL397" t="s">
        <v>21</v>
      </c>
      <c r="AM397" t="s">
        <v>21</v>
      </c>
      <c r="AN397" t="s">
        <v>22</v>
      </c>
      <c r="AO397" t="s">
        <v>21</v>
      </c>
      <c r="AP397" t="s">
        <v>21</v>
      </c>
      <c r="AQ397" t="s">
        <v>21</v>
      </c>
      <c r="AR397" t="s">
        <v>21</v>
      </c>
      <c r="AV397">
        <f t="shared" si="60"/>
        <v>6.5049999999999999</v>
      </c>
      <c r="AW397">
        <f t="shared" si="61"/>
        <v>5.3849999999999998</v>
      </c>
      <c r="AX397" s="11">
        <f t="shared" si="62"/>
        <v>0.82782475019215984</v>
      </c>
      <c r="BA397">
        <f t="shared" si="63"/>
        <v>0</v>
      </c>
      <c r="BB397">
        <f t="shared" si="64"/>
        <v>0</v>
      </c>
      <c r="BC397">
        <f t="shared" si="65"/>
        <v>0</v>
      </c>
      <c r="BD397">
        <f t="shared" si="66"/>
        <v>0</v>
      </c>
      <c r="BE397">
        <f t="shared" si="67"/>
        <v>0</v>
      </c>
      <c r="BF397">
        <f t="shared" si="68"/>
        <v>0</v>
      </c>
      <c r="BJ397" t="str">
        <f t="shared" si="69"/>
        <v/>
      </c>
      <c r="BK397">
        <f>VLOOKUP(B397,Kraftvärmeprod!$B$1:$BH$549,MATCH($BA$1,Kraftvärmeprod!$B$1:$CC$1,0),FALSE)</f>
        <v>0</v>
      </c>
    </row>
    <row r="398" spans="1:63" ht="15" customHeight="1">
      <c r="A398" s="2" t="s">
        <v>560</v>
      </c>
      <c r="B398" s="2" t="s">
        <v>566</v>
      </c>
      <c r="C398">
        <v>2020</v>
      </c>
      <c r="D398">
        <v>23.576000000000001</v>
      </c>
      <c r="E398">
        <v>18.138999999999999</v>
      </c>
      <c r="F398" t="s">
        <v>21</v>
      </c>
      <c r="G398">
        <v>0.152</v>
      </c>
      <c r="H398" t="s">
        <v>21</v>
      </c>
      <c r="I398">
        <v>0.111</v>
      </c>
      <c r="J398" t="s">
        <v>21</v>
      </c>
      <c r="K398" t="s">
        <v>21</v>
      </c>
      <c r="L398" t="s">
        <v>21</v>
      </c>
      <c r="M398" t="s">
        <v>22</v>
      </c>
      <c r="N398" t="s">
        <v>21</v>
      </c>
      <c r="O398" t="s">
        <v>21</v>
      </c>
      <c r="P398">
        <v>4.9000000000000004</v>
      </c>
      <c r="Q398">
        <v>10.561999999999999</v>
      </c>
      <c r="R398" t="s">
        <v>21</v>
      </c>
      <c r="S398" t="s">
        <v>21</v>
      </c>
      <c r="T398" t="s">
        <v>21</v>
      </c>
      <c r="U398" t="s">
        <v>21</v>
      </c>
      <c r="V398" t="s">
        <v>21</v>
      </c>
      <c r="W398" t="s">
        <v>21</v>
      </c>
      <c r="X398" t="s">
        <v>21</v>
      </c>
      <c r="Y398" t="s">
        <v>21</v>
      </c>
      <c r="Z398" t="s">
        <v>21</v>
      </c>
      <c r="AA398" t="s">
        <v>21</v>
      </c>
      <c r="AB398" t="s">
        <v>21</v>
      </c>
      <c r="AC398" t="s">
        <v>21</v>
      </c>
      <c r="AD398" t="s">
        <v>21</v>
      </c>
      <c r="AE398" t="s">
        <v>927</v>
      </c>
      <c r="AF398" t="s">
        <v>21</v>
      </c>
      <c r="AG398" t="s">
        <v>21</v>
      </c>
      <c r="AH398">
        <v>2.4140000000000001</v>
      </c>
      <c r="AI398" t="s">
        <v>21</v>
      </c>
      <c r="AJ398" t="s">
        <v>21</v>
      </c>
      <c r="AK398" t="s">
        <v>21</v>
      </c>
      <c r="AL398" t="s">
        <v>21</v>
      </c>
      <c r="AM398" t="s">
        <v>21</v>
      </c>
      <c r="AN398" t="s">
        <v>22</v>
      </c>
      <c r="AO398">
        <v>100</v>
      </c>
      <c r="AP398" t="s">
        <v>21</v>
      </c>
      <c r="AQ398" t="s">
        <v>21</v>
      </c>
      <c r="AR398" t="s">
        <v>21</v>
      </c>
      <c r="AV398">
        <f t="shared" si="60"/>
        <v>18.138999999999999</v>
      </c>
      <c r="AW398">
        <f t="shared" si="61"/>
        <v>23.576000000000001</v>
      </c>
      <c r="AX398" s="11">
        <f t="shared" si="62"/>
        <v>1.2997408897954683</v>
      </c>
      <c r="BA398">
        <f t="shared" si="63"/>
        <v>2.4140000000000001</v>
      </c>
      <c r="BB398">
        <f t="shared" si="64"/>
        <v>2.4140000000000001</v>
      </c>
      <c r="BC398">
        <f t="shared" si="65"/>
        <v>0</v>
      </c>
      <c r="BD398">
        <f t="shared" si="66"/>
        <v>0</v>
      </c>
      <c r="BE398">
        <f t="shared" si="67"/>
        <v>0</v>
      </c>
      <c r="BF398">
        <f t="shared" si="68"/>
        <v>0</v>
      </c>
      <c r="BJ398" t="str">
        <f t="shared" si="69"/>
        <v/>
      </c>
      <c r="BK398">
        <f>VLOOKUP(B398,Kraftvärmeprod!$B$1:$BH$549,MATCH($BA$1,Kraftvärmeprod!$B$1:$CC$1,0),FALSE)</f>
        <v>0</v>
      </c>
    </row>
    <row r="399" spans="1:63" ht="15" customHeight="1">
      <c r="A399" s="2" t="s">
        <v>560</v>
      </c>
      <c r="B399" s="2" t="s">
        <v>567</v>
      </c>
      <c r="C399">
        <v>2020</v>
      </c>
      <c r="D399">
        <v>37.273000000000003</v>
      </c>
      <c r="E399">
        <v>37.880000000000003</v>
      </c>
      <c r="F399" t="s">
        <v>21</v>
      </c>
      <c r="G399">
        <v>1.28</v>
      </c>
      <c r="H399" t="s">
        <v>21</v>
      </c>
      <c r="I399" t="s">
        <v>21</v>
      </c>
      <c r="J399" t="s">
        <v>21</v>
      </c>
      <c r="K399" t="s">
        <v>21</v>
      </c>
      <c r="L399" t="s">
        <v>21</v>
      </c>
      <c r="M399" t="s">
        <v>22</v>
      </c>
      <c r="N399" t="s">
        <v>21</v>
      </c>
      <c r="O399" t="s">
        <v>21</v>
      </c>
      <c r="P399" t="s">
        <v>21</v>
      </c>
      <c r="Q399" t="s">
        <v>21</v>
      </c>
      <c r="R399" t="s">
        <v>21</v>
      </c>
      <c r="S399" t="s">
        <v>21</v>
      </c>
      <c r="T399" t="s">
        <v>21</v>
      </c>
      <c r="U399" t="s">
        <v>21</v>
      </c>
      <c r="V399" t="s">
        <v>21</v>
      </c>
      <c r="W399" t="s">
        <v>21</v>
      </c>
      <c r="X399" t="s">
        <v>21</v>
      </c>
      <c r="Y399">
        <v>2.492</v>
      </c>
      <c r="Z399" t="s">
        <v>21</v>
      </c>
      <c r="AA399" t="s">
        <v>21</v>
      </c>
      <c r="AB399" t="s">
        <v>21</v>
      </c>
      <c r="AC399" t="s">
        <v>21</v>
      </c>
      <c r="AD399" t="s">
        <v>21</v>
      </c>
      <c r="AE399" t="s">
        <v>927</v>
      </c>
      <c r="AF399" t="s">
        <v>21</v>
      </c>
      <c r="AG399" t="s">
        <v>21</v>
      </c>
      <c r="AH399">
        <v>34.107999999999997</v>
      </c>
      <c r="AI399" t="s">
        <v>21</v>
      </c>
      <c r="AJ399" t="s">
        <v>21</v>
      </c>
      <c r="AK399" t="s">
        <v>21</v>
      </c>
      <c r="AL399" t="s">
        <v>21</v>
      </c>
      <c r="AM399" t="s">
        <v>21</v>
      </c>
      <c r="AN399" t="s">
        <v>22</v>
      </c>
      <c r="AO399">
        <v>100</v>
      </c>
      <c r="AP399" t="s">
        <v>21</v>
      </c>
      <c r="AQ399" t="s">
        <v>21</v>
      </c>
      <c r="AR399" t="s">
        <v>21</v>
      </c>
      <c r="AV399">
        <f t="shared" si="60"/>
        <v>37.879999999999995</v>
      </c>
      <c r="AW399">
        <f t="shared" si="61"/>
        <v>37.273000000000003</v>
      </c>
      <c r="AX399" s="11">
        <f t="shared" si="62"/>
        <v>0.98397571277719131</v>
      </c>
      <c r="BA399">
        <f t="shared" si="63"/>
        <v>34.107999999999997</v>
      </c>
      <c r="BB399">
        <f t="shared" si="64"/>
        <v>34.107999999999997</v>
      </c>
      <c r="BC399">
        <f t="shared" si="65"/>
        <v>0</v>
      </c>
      <c r="BD399">
        <f t="shared" si="66"/>
        <v>0</v>
      </c>
      <c r="BE399">
        <f t="shared" si="67"/>
        <v>0</v>
      </c>
      <c r="BF399">
        <f t="shared" si="68"/>
        <v>0</v>
      </c>
      <c r="BJ399" t="str">
        <f t="shared" si="69"/>
        <v/>
      </c>
      <c r="BK399">
        <f>VLOOKUP(B399,Kraftvärmeprod!$B$1:$BH$549,MATCH($BA$1,Kraftvärmeprod!$B$1:$CC$1,0),FALSE)</f>
        <v>0</v>
      </c>
    </row>
    <row r="400" spans="1:63" ht="15" customHeight="1">
      <c r="A400" s="2" t="s">
        <v>560</v>
      </c>
      <c r="B400" s="2" t="s">
        <v>568</v>
      </c>
      <c r="C400">
        <v>2020</v>
      </c>
      <c r="D400">
        <v>29.288</v>
      </c>
      <c r="E400">
        <v>32.552999999999997</v>
      </c>
      <c r="F400" t="s">
        <v>21</v>
      </c>
      <c r="G400">
        <v>0.47499999999999998</v>
      </c>
      <c r="H400" t="s">
        <v>21</v>
      </c>
      <c r="I400" t="s">
        <v>21</v>
      </c>
      <c r="J400" t="s">
        <v>21</v>
      </c>
      <c r="K400" t="s">
        <v>21</v>
      </c>
      <c r="L400" t="s">
        <v>21</v>
      </c>
      <c r="M400" t="s">
        <v>22</v>
      </c>
      <c r="N400">
        <v>7.0609999999999999</v>
      </c>
      <c r="O400">
        <v>13.256</v>
      </c>
      <c r="P400" t="s">
        <v>21</v>
      </c>
      <c r="Q400" t="s">
        <v>21</v>
      </c>
      <c r="R400" t="s">
        <v>21</v>
      </c>
      <c r="S400">
        <v>4.6029999999999998</v>
      </c>
      <c r="T400" t="s">
        <v>21</v>
      </c>
      <c r="U400" t="s">
        <v>21</v>
      </c>
      <c r="V400" t="s">
        <v>21</v>
      </c>
      <c r="W400" t="s">
        <v>21</v>
      </c>
      <c r="X400" t="s">
        <v>21</v>
      </c>
      <c r="Y400" t="s">
        <v>21</v>
      </c>
      <c r="Z400" t="s">
        <v>21</v>
      </c>
      <c r="AA400" t="s">
        <v>21</v>
      </c>
      <c r="AB400" t="s">
        <v>21</v>
      </c>
      <c r="AC400" t="s">
        <v>21</v>
      </c>
      <c r="AD400" t="s">
        <v>21</v>
      </c>
      <c r="AE400" t="s">
        <v>927</v>
      </c>
      <c r="AF400" t="s">
        <v>21</v>
      </c>
      <c r="AG400" t="s">
        <v>21</v>
      </c>
      <c r="AH400">
        <v>7.1580000000000004</v>
      </c>
      <c r="AI400" t="s">
        <v>21</v>
      </c>
      <c r="AJ400" t="s">
        <v>21</v>
      </c>
      <c r="AK400" t="s">
        <v>21</v>
      </c>
      <c r="AL400" t="s">
        <v>21</v>
      </c>
      <c r="AM400" t="s">
        <v>21</v>
      </c>
      <c r="AN400" t="s">
        <v>22</v>
      </c>
      <c r="AO400">
        <v>100</v>
      </c>
      <c r="AP400">
        <v>0</v>
      </c>
      <c r="AQ400">
        <v>0</v>
      </c>
      <c r="AR400">
        <v>0</v>
      </c>
      <c r="AV400">
        <f t="shared" si="60"/>
        <v>32.553000000000004</v>
      </c>
      <c r="AW400">
        <f t="shared" si="61"/>
        <v>29.288</v>
      </c>
      <c r="AX400" s="11">
        <f t="shared" si="62"/>
        <v>0.899702024390993</v>
      </c>
      <c r="BA400">
        <f t="shared" si="63"/>
        <v>7.1580000000000004</v>
      </c>
      <c r="BB400">
        <f t="shared" si="64"/>
        <v>7.1580000000000004</v>
      </c>
      <c r="BC400">
        <f t="shared" si="65"/>
        <v>0</v>
      </c>
      <c r="BD400">
        <f t="shared" si="66"/>
        <v>0</v>
      </c>
      <c r="BE400">
        <f t="shared" si="67"/>
        <v>0</v>
      </c>
      <c r="BF400">
        <f t="shared" si="68"/>
        <v>0</v>
      </c>
      <c r="BJ400" t="str">
        <f t="shared" si="69"/>
        <v/>
      </c>
      <c r="BK400">
        <f>VLOOKUP(B400,Kraftvärmeprod!$B$1:$BH$549,MATCH($BA$1,Kraftvärmeprod!$B$1:$CC$1,0),FALSE)</f>
        <v>0</v>
      </c>
    </row>
    <row r="401" spans="1:63" ht="15" customHeight="1">
      <c r="A401" s="2" t="s">
        <v>560</v>
      </c>
      <c r="B401" s="2" t="s">
        <v>569</v>
      </c>
      <c r="C401">
        <v>2020</v>
      </c>
      <c r="D401">
        <v>0.747</v>
      </c>
      <c r="E401">
        <v>0.93400000000000005</v>
      </c>
      <c r="F401" t="s">
        <v>21</v>
      </c>
      <c r="G401">
        <v>0.93400000000000005</v>
      </c>
      <c r="H401" t="s">
        <v>21</v>
      </c>
      <c r="I401" t="s">
        <v>21</v>
      </c>
      <c r="J401" t="s">
        <v>21</v>
      </c>
      <c r="K401" t="s">
        <v>21</v>
      </c>
      <c r="L401" t="s">
        <v>21</v>
      </c>
      <c r="M401" t="s">
        <v>22</v>
      </c>
      <c r="N401" t="s">
        <v>21</v>
      </c>
      <c r="O401" t="s">
        <v>21</v>
      </c>
      <c r="P401" t="s">
        <v>21</v>
      </c>
      <c r="Q401" t="s">
        <v>21</v>
      </c>
      <c r="R401" t="s">
        <v>21</v>
      </c>
      <c r="S401" t="s">
        <v>21</v>
      </c>
      <c r="T401" t="s">
        <v>21</v>
      </c>
      <c r="U401" t="s">
        <v>21</v>
      </c>
      <c r="V401" t="s">
        <v>21</v>
      </c>
      <c r="W401" t="s">
        <v>21</v>
      </c>
      <c r="X401" t="s">
        <v>21</v>
      </c>
      <c r="Y401" t="s">
        <v>21</v>
      </c>
      <c r="Z401" t="s">
        <v>21</v>
      </c>
      <c r="AA401" t="s">
        <v>21</v>
      </c>
      <c r="AB401" t="s">
        <v>21</v>
      </c>
      <c r="AC401" t="s">
        <v>21</v>
      </c>
      <c r="AD401" t="s">
        <v>21</v>
      </c>
      <c r="AE401" t="s">
        <v>927</v>
      </c>
      <c r="AF401" t="s">
        <v>21</v>
      </c>
      <c r="AG401" t="s">
        <v>21</v>
      </c>
      <c r="AH401" t="s">
        <v>21</v>
      </c>
      <c r="AI401" t="s">
        <v>21</v>
      </c>
      <c r="AJ401" t="s">
        <v>21</v>
      </c>
      <c r="AK401" t="s">
        <v>21</v>
      </c>
      <c r="AL401" t="s">
        <v>21</v>
      </c>
      <c r="AM401" t="s">
        <v>21</v>
      </c>
      <c r="AN401" t="s">
        <v>22</v>
      </c>
      <c r="AO401" t="s">
        <v>21</v>
      </c>
      <c r="AP401" t="s">
        <v>21</v>
      </c>
      <c r="AQ401" t="s">
        <v>21</v>
      </c>
      <c r="AR401" t="s">
        <v>21</v>
      </c>
      <c r="AV401">
        <f t="shared" si="60"/>
        <v>0.93400000000000005</v>
      </c>
      <c r="AW401">
        <f t="shared" si="61"/>
        <v>0.747</v>
      </c>
      <c r="AX401" s="11">
        <f t="shared" si="62"/>
        <v>0.7997858672376873</v>
      </c>
      <c r="BA401">
        <f t="shared" si="63"/>
        <v>0</v>
      </c>
      <c r="BB401">
        <f t="shared" si="64"/>
        <v>0</v>
      </c>
      <c r="BC401">
        <f t="shared" si="65"/>
        <v>0</v>
      </c>
      <c r="BD401">
        <f t="shared" si="66"/>
        <v>0</v>
      </c>
      <c r="BE401">
        <f t="shared" si="67"/>
        <v>0</v>
      </c>
      <c r="BF401">
        <f t="shared" si="68"/>
        <v>0</v>
      </c>
      <c r="BJ401" t="str">
        <f t="shared" si="69"/>
        <v/>
      </c>
      <c r="BK401">
        <f>VLOOKUP(B401,Kraftvärmeprod!$B$1:$BH$549,MATCH($BA$1,Kraftvärmeprod!$B$1:$CC$1,0),FALSE)</f>
        <v>0</v>
      </c>
    </row>
    <row r="402" spans="1:63" ht="15" customHeight="1">
      <c r="A402" s="2" t="s">
        <v>560</v>
      </c>
      <c r="B402" s="2" t="s">
        <v>570</v>
      </c>
      <c r="C402">
        <v>2020</v>
      </c>
      <c r="D402" t="s">
        <v>21</v>
      </c>
      <c r="E402" t="s">
        <v>21</v>
      </c>
      <c r="F402" t="s">
        <v>21</v>
      </c>
      <c r="G402" t="s">
        <v>21</v>
      </c>
      <c r="H402" t="s">
        <v>21</v>
      </c>
      <c r="I402" t="s">
        <v>21</v>
      </c>
      <c r="J402" t="s">
        <v>21</v>
      </c>
      <c r="K402" t="s">
        <v>21</v>
      </c>
      <c r="L402" t="s">
        <v>21</v>
      </c>
      <c r="M402" t="s">
        <v>22</v>
      </c>
      <c r="N402" t="s">
        <v>21</v>
      </c>
      <c r="O402" t="s">
        <v>21</v>
      </c>
      <c r="P402" t="s">
        <v>21</v>
      </c>
      <c r="Q402" t="s">
        <v>21</v>
      </c>
      <c r="R402" t="s">
        <v>21</v>
      </c>
      <c r="S402" t="s">
        <v>21</v>
      </c>
      <c r="T402" t="s">
        <v>21</v>
      </c>
      <c r="U402" t="s">
        <v>21</v>
      </c>
      <c r="V402" t="s">
        <v>21</v>
      </c>
      <c r="W402" t="s">
        <v>21</v>
      </c>
      <c r="X402" t="s">
        <v>21</v>
      </c>
      <c r="Y402" t="s">
        <v>21</v>
      </c>
      <c r="Z402" t="s">
        <v>21</v>
      </c>
      <c r="AA402" t="s">
        <v>21</v>
      </c>
      <c r="AB402" t="s">
        <v>21</v>
      </c>
      <c r="AC402" t="s">
        <v>21</v>
      </c>
      <c r="AD402" t="s">
        <v>21</v>
      </c>
      <c r="AE402" t="s">
        <v>21</v>
      </c>
      <c r="AF402" t="s">
        <v>21</v>
      </c>
      <c r="AG402" t="s">
        <v>21</v>
      </c>
      <c r="AH402" t="s">
        <v>21</v>
      </c>
      <c r="AI402" t="s">
        <v>21</v>
      </c>
      <c r="AJ402" t="s">
        <v>21</v>
      </c>
      <c r="AK402" t="s">
        <v>21</v>
      </c>
      <c r="AL402" t="s">
        <v>21</v>
      </c>
      <c r="AM402" t="s">
        <v>21</v>
      </c>
      <c r="AN402" t="s">
        <v>22</v>
      </c>
      <c r="AO402" t="s">
        <v>21</v>
      </c>
      <c r="AP402" t="s">
        <v>21</v>
      </c>
      <c r="AQ402" t="s">
        <v>21</v>
      </c>
      <c r="AR402" t="s">
        <v>21</v>
      </c>
      <c r="AV402">
        <f t="shared" si="60"/>
        <v>0</v>
      </c>
      <c r="AW402">
        <f t="shared" si="61"/>
        <v>0</v>
      </c>
      <c r="AX402" s="11" t="str">
        <f t="shared" si="62"/>
        <v/>
      </c>
      <c r="BA402">
        <f t="shared" si="63"/>
        <v>0</v>
      </c>
      <c r="BB402">
        <f t="shared" si="64"/>
        <v>0</v>
      </c>
      <c r="BC402">
        <f t="shared" si="65"/>
        <v>0</v>
      </c>
      <c r="BD402">
        <f t="shared" si="66"/>
        <v>0</v>
      </c>
      <c r="BE402">
        <f t="shared" si="67"/>
        <v>0</v>
      </c>
      <c r="BF402">
        <f t="shared" si="68"/>
        <v>0</v>
      </c>
      <c r="BJ402" t="str">
        <f t="shared" si="69"/>
        <v/>
      </c>
      <c r="BK402">
        <f>VLOOKUP(B402,Kraftvärmeprod!$B$1:$BH$549,MATCH($BA$1,Kraftvärmeprod!$B$1:$CC$1,0),FALSE)</f>
        <v>0</v>
      </c>
    </row>
    <row r="403" spans="1:63" ht="15" customHeight="1">
      <c r="A403" s="2" t="s">
        <v>560</v>
      </c>
      <c r="B403" s="2" t="s">
        <v>571</v>
      </c>
      <c r="C403">
        <v>2020</v>
      </c>
      <c r="D403">
        <v>10.212</v>
      </c>
      <c r="E403">
        <v>13.56</v>
      </c>
      <c r="F403" t="s">
        <v>21</v>
      </c>
      <c r="G403">
        <v>0.19500000000000001</v>
      </c>
      <c r="H403" t="s">
        <v>21</v>
      </c>
      <c r="I403" t="s">
        <v>21</v>
      </c>
      <c r="J403" t="s">
        <v>21</v>
      </c>
      <c r="K403" t="s">
        <v>21</v>
      </c>
      <c r="L403" t="s">
        <v>21</v>
      </c>
      <c r="M403" t="s">
        <v>22</v>
      </c>
      <c r="N403" t="s">
        <v>21</v>
      </c>
      <c r="O403" t="s">
        <v>21</v>
      </c>
      <c r="P403" t="s">
        <v>21</v>
      </c>
      <c r="Q403">
        <v>0.26300000000000001</v>
      </c>
      <c r="R403" t="s">
        <v>21</v>
      </c>
      <c r="S403">
        <v>13.102</v>
      </c>
      <c r="T403" t="s">
        <v>21</v>
      </c>
      <c r="U403" t="s">
        <v>21</v>
      </c>
      <c r="V403" t="s">
        <v>21</v>
      </c>
      <c r="W403" t="s">
        <v>21</v>
      </c>
      <c r="X403" t="s">
        <v>21</v>
      </c>
      <c r="Y403" t="s">
        <v>21</v>
      </c>
      <c r="Z403" t="s">
        <v>21</v>
      </c>
      <c r="AA403" t="s">
        <v>21</v>
      </c>
      <c r="AB403" t="s">
        <v>21</v>
      </c>
      <c r="AC403" t="s">
        <v>21</v>
      </c>
      <c r="AD403" t="s">
        <v>21</v>
      </c>
      <c r="AE403" t="s">
        <v>21</v>
      </c>
      <c r="AF403" t="s">
        <v>21</v>
      </c>
      <c r="AG403" t="s">
        <v>21</v>
      </c>
      <c r="AH403" t="s">
        <v>21</v>
      </c>
      <c r="AI403" t="s">
        <v>21</v>
      </c>
      <c r="AJ403" t="s">
        <v>21</v>
      </c>
      <c r="AK403" t="s">
        <v>21</v>
      </c>
      <c r="AL403" t="s">
        <v>21</v>
      </c>
      <c r="AM403" t="s">
        <v>21</v>
      </c>
      <c r="AN403" t="s">
        <v>22</v>
      </c>
      <c r="AO403" t="s">
        <v>21</v>
      </c>
      <c r="AP403" t="s">
        <v>21</v>
      </c>
      <c r="AQ403" t="s">
        <v>21</v>
      </c>
      <c r="AR403" t="s">
        <v>21</v>
      </c>
      <c r="AV403">
        <f t="shared" si="60"/>
        <v>13.56</v>
      </c>
      <c r="AW403">
        <f t="shared" si="61"/>
        <v>10.212</v>
      </c>
      <c r="AX403" s="11">
        <f t="shared" si="62"/>
        <v>0.75309734513274329</v>
      </c>
      <c r="BA403">
        <f t="shared" si="63"/>
        <v>0</v>
      </c>
      <c r="BB403">
        <f t="shared" si="64"/>
        <v>0</v>
      </c>
      <c r="BC403">
        <f t="shared" si="65"/>
        <v>0</v>
      </c>
      <c r="BD403">
        <f t="shared" si="66"/>
        <v>0</v>
      </c>
      <c r="BE403">
        <f t="shared" si="67"/>
        <v>0</v>
      </c>
      <c r="BF403">
        <f t="shared" si="68"/>
        <v>0</v>
      </c>
      <c r="BJ403" t="str">
        <f t="shared" si="69"/>
        <v/>
      </c>
      <c r="BK403">
        <f>VLOOKUP(B403,Kraftvärmeprod!$B$1:$BH$549,MATCH($BA$1,Kraftvärmeprod!$B$1:$CC$1,0),FALSE)</f>
        <v>0</v>
      </c>
    </row>
    <row r="404" spans="1:63" ht="15" customHeight="1">
      <c r="A404" s="2" t="s">
        <v>560</v>
      </c>
      <c r="B404" s="2" t="s">
        <v>572</v>
      </c>
      <c r="C404">
        <v>2020</v>
      </c>
      <c r="D404">
        <v>94.55</v>
      </c>
      <c r="E404">
        <v>114.703</v>
      </c>
      <c r="F404" t="s">
        <v>21</v>
      </c>
      <c r="G404">
        <v>1.9910000000000001</v>
      </c>
      <c r="H404" t="s">
        <v>21</v>
      </c>
      <c r="I404" t="s">
        <v>21</v>
      </c>
      <c r="J404" t="s">
        <v>21</v>
      </c>
      <c r="K404" t="s">
        <v>21</v>
      </c>
      <c r="L404" t="s">
        <v>21</v>
      </c>
      <c r="M404" t="s">
        <v>22</v>
      </c>
      <c r="N404">
        <v>34.128999999999998</v>
      </c>
      <c r="O404">
        <v>55.037999999999997</v>
      </c>
      <c r="P404" t="s">
        <v>21</v>
      </c>
      <c r="Q404" t="s">
        <v>21</v>
      </c>
      <c r="R404" t="s">
        <v>21</v>
      </c>
      <c r="S404">
        <v>0.26300000000000001</v>
      </c>
      <c r="T404" t="s">
        <v>21</v>
      </c>
      <c r="U404" t="s">
        <v>21</v>
      </c>
      <c r="V404" t="s">
        <v>21</v>
      </c>
      <c r="W404" t="s">
        <v>21</v>
      </c>
      <c r="X404" t="s">
        <v>21</v>
      </c>
      <c r="Y404" t="s">
        <v>21</v>
      </c>
      <c r="Z404" t="s">
        <v>21</v>
      </c>
      <c r="AA404" t="s">
        <v>21</v>
      </c>
      <c r="AB404" t="s">
        <v>21</v>
      </c>
      <c r="AC404" t="s">
        <v>21</v>
      </c>
      <c r="AD404" t="s">
        <v>21</v>
      </c>
      <c r="AE404" t="s">
        <v>927</v>
      </c>
      <c r="AF404" t="s">
        <v>21</v>
      </c>
      <c r="AG404" t="s">
        <v>21</v>
      </c>
      <c r="AH404">
        <v>23.282</v>
      </c>
      <c r="AI404" t="s">
        <v>21</v>
      </c>
      <c r="AJ404" t="s">
        <v>21</v>
      </c>
      <c r="AK404" t="s">
        <v>21</v>
      </c>
      <c r="AL404" t="s">
        <v>21</v>
      </c>
      <c r="AM404" t="s">
        <v>21</v>
      </c>
      <c r="AN404" t="s">
        <v>22</v>
      </c>
      <c r="AO404">
        <v>100</v>
      </c>
      <c r="AP404">
        <v>0</v>
      </c>
      <c r="AQ404">
        <v>0</v>
      </c>
      <c r="AR404">
        <v>0</v>
      </c>
      <c r="AV404">
        <f t="shared" si="60"/>
        <v>114.70299999999999</v>
      </c>
      <c r="AW404">
        <f t="shared" si="61"/>
        <v>94.55</v>
      </c>
      <c r="AX404" s="11">
        <f t="shared" si="62"/>
        <v>0.82430276453100626</v>
      </c>
      <c r="BA404">
        <f t="shared" si="63"/>
        <v>23.282</v>
      </c>
      <c r="BB404">
        <f t="shared" si="64"/>
        <v>23.282</v>
      </c>
      <c r="BC404">
        <f t="shared" si="65"/>
        <v>0</v>
      </c>
      <c r="BD404">
        <f t="shared" si="66"/>
        <v>0</v>
      </c>
      <c r="BE404">
        <f t="shared" si="67"/>
        <v>0</v>
      </c>
      <c r="BF404">
        <f t="shared" si="68"/>
        <v>0</v>
      </c>
      <c r="BJ404" t="str">
        <f t="shared" si="69"/>
        <v/>
      </c>
      <c r="BK404">
        <f>VLOOKUP(B404,Kraftvärmeprod!$B$1:$BH$549,MATCH($BA$1,Kraftvärmeprod!$B$1:$CC$1,0),FALSE)</f>
        <v>0</v>
      </c>
    </row>
    <row r="405" spans="1:63" ht="15" customHeight="1">
      <c r="A405" s="2" t="s">
        <v>560</v>
      </c>
      <c r="B405" s="2" t="s">
        <v>573</v>
      </c>
      <c r="C405">
        <v>2020</v>
      </c>
      <c r="D405">
        <v>34.441000000000003</v>
      </c>
      <c r="E405">
        <v>45.271000000000001</v>
      </c>
      <c r="F405" t="s">
        <v>21</v>
      </c>
      <c r="G405">
        <v>2.1999999999999999E-2</v>
      </c>
      <c r="H405" t="s">
        <v>21</v>
      </c>
      <c r="I405" t="s">
        <v>21</v>
      </c>
      <c r="J405" t="s">
        <v>21</v>
      </c>
      <c r="K405" t="s">
        <v>21</v>
      </c>
      <c r="L405" t="s">
        <v>21</v>
      </c>
      <c r="M405" t="s">
        <v>22</v>
      </c>
      <c r="N405">
        <v>13.866</v>
      </c>
      <c r="O405">
        <v>4.9459999999999997</v>
      </c>
      <c r="P405" t="s">
        <v>21</v>
      </c>
      <c r="Q405" t="s">
        <v>21</v>
      </c>
      <c r="R405" t="s">
        <v>21</v>
      </c>
      <c r="S405">
        <v>20.062000000000001</v>
      </c>
      <c r="T405" t="s">
        <v>924</v>
      </c>
      <c r="U405" t="s">
        <v>21</v>
      </c>
      <c r="V405" t="s">
        <v>21</v>
      </c>
      <c r="W405" t="s">
        <v>21</v>
      </c>
      <c r="X405" t="s">
        <v>21</v>
      </c>
      <c r="Y405" t="s">
        <v>21</v>
      </c>
      <c r="Z405" t="s">
        <v>21</v>
      </c>
      <c r="AA405" t="s">
        <v>21</v>
      </c>
      <c r="AB405" t="s">
        <v>21</v>
      </c>
      <c r="AC405" t="s">
        <v>21</v>
      </c>
      <c r="AD405" t="s">
        <v>21</v>
      </c>
      <c r="AE405" t="s">
        <v>927</v>
      </c>
      <c r="AF405" t="s">
        <v>21</v>
      </c>
      <c r="AG405" t="s">
        <v>21</v>
      </c>
      <c r="AH405">
        <v>6.375</v>
      </c>
      <c r="AI405" t="s">
        <v>21</v>
      </c>
      <c r="AJ405" t="s">
        <v>21</v>
      </c>
      <c r="AK405" t="s">
        <v>21</v>
      </c>
      <c r="AL405" t="s">
        <v>21</v>
      </c>
      <c r="AM405" t="s">
        <v>21</v>
      </c>
      <c r="AN405" t="s">
        <v>22</v>
      </c>
      <c r="AO405">
        <v>100</v>
      </c>
      <c r="AP405" t="s">
        <v>21</v>
      </c>
      <c r="AQ405" t="s">
        <v>21</v>
      </c>
      <c r="AR405" t="s">
        <v>21</v>
      </c>
      <c r="AV405">
        <f t="shared" si="60"/>
        <v>45.271000000000001</v>
      </c>
      <c r="AW405">
        <f t="shared" si="61"/>
        <v>34.441000000000003</v>
      </c>
      <c r="AX405" s="11">
        <f t="shared" si="62"/>
        <v>0.76077400543394225</v>
      </c>
      <c r="BA405">
        <f t="shared" si="63"/>
        <v>6.375</v>
      </c>
      <c r="BB405">
        <f t="shared" si="64"/>
        <v>6.375</v>
      </c>
      <c r="BC405">
        <f t="shared" si="65"/>
        <v>0</v>
      </c>
      <c r="BD405">
        <f t="shared" si="66"/>
        <v>0</v>
      </c>
      <c r="BE405">
        <f t="shared" si="67"/>
        <v>0</v>
      </c>
      <c r="BF405">
        <f t="shared" si="68"/>
        <v>0</v>
      </c>
      <c r="BJ405" t="str">
        <f t="shared" si="69"/>
        <v/>
      </c>
      <c r="BK405">
        <f>VLOOKUP(B405,Kraftvärmeprod!$B$1:$BH$549,MATCH($BA$1,Kraftvärmeprod!$B$1:$CC$1,0),FALSE)</f>
        <v>0</v>
      </c>
    </row>
    <row r="406" spans="1:63" ht="15" customHeight="1">
      <c r="A406" s="2" t="s">
        <v>560</v>
      </c>
      <c r="B406" s="2" t="s">
        <v>574</v>
      </c>
      <c r="C406">
        <v>2020</v>
      </c>
      <c r="D406">
        <v>24.414999999999999</v>
      </c>
      <c r="E406">
        <v>25.206</v>
      </c>
      <c r="F406" t="s">
        <v>21</v>
      </c>
      <c r="G406">
        <v>1.137</v>
      </c>
      <c r="H406" t="s">
        <v>21</v>
      </c>
      <c r="I406" t="s">
        <v>21</v>
      </c>
      <c r="J406" t="s">
        <v>21</v>
      </c>
      <c r="K406" t="s">
        <v>21</v>
      </c>
      <c r="L406" t="s">
        <v>21</v>
      </c>
      <c r="M406" t="s">
        <v>22</v>
      </c>
      <c r="N406">
        <v>0.64800000000000002</v>
      </c>
      <c r="O406" t="s">
        <v>21</v>
      </c>
      <c r="P406">
        <v>11.785</v>
      </c>
      <c r="Q406" t="s">
        <v>21</v>
      </c>
      <c r="R406" t="s">
        <v>21</v>
      </c>
      <c r="S406" t="s">
        <v>21</v>
      </c>
      <c r="T406" t="s">
        <v>924</v>
      </c>
      <c r="U406" t="s">
        <v>21</v>
      </c>
      <c r="V406" t="s">
        <v>21</v>
      </c>
      <c r="W406" t="s">
        <v>21</v>
      </c>
      <c r="X406">
        <v>2.6909999999999998</v>
      </c>
      <c r="Y406" t="s">
        <v>21</v>
      </c>
      <c r="Z406" t="s">
        <v>21</v>
      </c>
      <c r="AA406" t="s">
        <v>21</v>
      </c>
      <c r="AB406" t="s">
        <v>21</v>
      </c>
      <c r="AC406">
        <v>0.13700000000000001</v>
      </c>
      <c r="AD406" t="s">
        <v>21</v>
      </c>
      <c r="AE406" t="s">
        <v>927</v>
      </c>
      <c r="AF406" t="s">
        <v>21</v>
      </c>
      <c r="AG406" t="s">
        <v>21</v>
      </c>
      <c r="AH406">
        <v>8.8079999999999998</v>
      </c>
      <c r="AI406" t="s">
        <v>21</v>
      </c>
      <c r="AJ406" t="s">
        <v>21</v>
      </c>
      <c r="AK406" t="s">
        <v>21</v>
      </c>
      <c r="AL406" t="s">
        <v>21</v>
      </c>
      <c r="AM406" t="s">
        <v>21</v>
      </c>
      <c r="AN406" t="s">
        <v>22</v>
      </c>
      <c r="AO406">
        <v>95</v>
      </c>
      <c r="AP406">
        <v>4</v>
      </c>
      <c r="AQ406">
        <v>1</v>
      </c>
      <c r="AR406" t="s">
        <v>21</v>
      </c>
      <c r="AV406">
        <f t="shared" si="60"/>
        <v>25.206</v>
      </c>
      <c r="AW406">
        <f t="shared" si="61"/>
        <v>24.414999999999999</v>
      </c>
      <c r="AX406" s="11">
        <f t="shared" si="62"/>
        <v>0.96861858287709279</v>
      </c>
      <c r="BA406">
        <f t="shared" si="63"/>
        <v>8.8079999999999998</v>
      </c>
      <c r="BB406">
        <f t="shared" si="64"/>
        <v>8.3675999999999995</v>
      </c>
      <c r="BC406">
        <f t="shared" si="65"/>
        <v>0.35232000000000002</v>
      </c>
      <c r="BD406">
        <f t="shared" si="66"/>
        <v>8.8080000000000006E-2</v>
      </c>
      <c r="BE406">
        <f t="shared" si="67"/>
        <v>0</v>
      </c>
      <c r="BF406">
        <f t="shared" si="68"/>
        <v>0</v>
      </c>
      <c r="BJ406" t="str">
        <f t="shared" si="69"/>
        <v/>
      </c>
      <c r="BK406">
        <f>VLOOKUP(B406,Kraftvärmeprod!$B$1:$BH$549,MATCH($BA$1,Kraftvärmeprod!$B$1:$CC$1,0),FALSE)</f>
        <v>0</v>
      </c>
    </row>
    <row r="407" spans="1:63" ht="15" customHeight="1">
      <c r="A407" s="2" t="s">
        <v>560</v>
      </c>
      <c r="B407" s="2" t="s">
        <v>575</v>
      </c>
      <c r="C407">
        <v>2020</v>
      </c>
      <c r="D407">
        <v>46.366999999999997</v>
      </c>
      <c r="E407">
        <v>60.427999999999997</v>
      </c>
      <c r="F407" t="s">
        <v>21</v>
      </c>
      <c r="G407" t="s">
        <v>21</v>
      </c>
      <c r="H407">
        <v>0.60599999999999998</v>
      </c>
      <c r="I407" t="s">
        <v>21</v>
      </c>
      <c r="J407" t="s">
        <v>21</v>
      </c>
      <c r="K407" t="s">
        <v>21</v>
      </c>
      <c r="L407" t="s">
        <v>21</v>
      </c>
      <c r="M407" t="s">
        <v>22</v>
      </c>
      <c r="N407">
        <v>9.9610000000000003</v>
      </c>
      <c r="O407">
        <v>16.492999999999999</v>
      </c>
      <c r="P407" t="s">
        <v>21</v>
      </c>
      <c r="Q407">
        <v>0.21299999999999999</v>
      </c>
      <c r="R407" t="s">
        <v>21</v>
      </c>
      <c r="S407">
        <v>23.893000000000001</v>
      </c>
      <c r="T407" t="s">
        <v>924</v>
      </c>
      <c r="U407" t="s">
        <v>21</v>
      </c>
      <c r="V407" t="s">
        <v>21</v>
      </c>
      <c r="W407" t="s">
        <v>21</v>
      </c>
      <c r="X407" t="s">
        <v>21</v>
      </c>
      <c r="Y407" t="s">
        <v>21</v>
      </c>
      <c r="Z407" t="s">
        <v>21</v>
      </c>
      <c r="AA407" t="s">
        <v>21</v>
      </c>
      <c r="AB407" t="s">
        <v>21</v>
      </c>
      <c r="AC407" t="s">
        <v>21</v>
      </c>
      <c r="AD407" t="s">
        <v>21</v>
      </c>
      <c r="AE407" t="s">
        <v>21</v>
      </c>
      <c r="AF407" t="s">
        <v>21</v>
      </c>
      <c r="AG407" t="s">
        <v>21</v>
      </c>
      <c r="AH407">
        <v>9.2620000000000005</v>
      </c>
      <c r="AI407" t="s">
        <v>21</v>
      </c>
      <c r="AJ407" t="s">
        <v>21</v>
      </c>
      <c r="AK407" t="s">
        <v>21</v>
      </c>
      <c r="AL407" t="s">
        <v>21</v>
      </c>
      <c r="AM407" t="s">
        <v>21</v>
      </c>
      <c r="AN407" t="s">
        <v>22</v>
      </c>
      <c r="AO407">
        <v>100</v>
      </c>
      <c r="AP407" t="s">
        <v>21</v>
      </c>
      <c r="AQ407" t="s">
        <v>21</v>
      </c>
      <c r="AR407" t="s">
        <v>21</v>
      </c>
      <c r="AV407">
        <f t="shared" si="60"/>
        <v>60.427999999999997</v>
      </c>
      <c r="AW407">
        <f t="shared" si="61"/>
        <v>46.366999999999997</v>
      </c>
      <c r="AX407" s="11">
        <f t="shared" si="62"/>
        <v>0.76730985635797977</v>
      </c>
      <c r="BA407">
        <f t="shared" si="63"/>
        <v>9.2620000000000005</v>
      </c>
      <c r="BB407">
        <f t="shared" si="64"/>
        <v>9.2620000000000005</v>
      </c>
      <c r="BC407">
        <f t="shared" si="65"/>
        <v>0</v>
      </c>
      <c r="BD407">
        <f t="shared" si="66"/>
        <v>0</v>
      </c>
      <c r="BE407">
        <f t="shared" si="67"/>
        <v>0</v>
      </c>
      <c r="BF407">
        <f t="shared" si="68"/>
        <v>0</v>
      </c>
      <c r="BJ407" t="str">
        <f t="shared" si="69"/>
        <v/>
      </c>
      <c r="BK407">
        <f>VLOOKUP(B407,Kraftvärmeprod!$B$1:$BH$549,MATCH($BA$1,Kraftvärmeprod!$B$1:$CC$1,0),FALSE)</f>
        <v>0</v>
      </c>
    </row>
    <row r="408" spans="1:63" ht="15" customHeight="1">
      <c r="A408" s="2" t="s">
        <v>560</v>
      </c>
      <c r="B408" s="2" t="s">
        <v>576</v>
      </c>
      <c r="C408">
        <v>2020</v>
      </c>
      <c r="D408">
        <v>1.9910000000000001</v>
      </c>
      <c r="E408">
        <v>2.2629999999999999</v>
      </c>
      <c r="F408" t="s">
        <v>21</v>
      </c>
      <c r="G408">
        <v>8.8999999999999996E-2</v>
      </c>
      <c r="H408" t="s">
        <v>21</v>
      </c>
      <c r="I408" t="s">
        <v>21</v>
      </c>
      <c r="J408" t="s">
        <v>21</v>
      </c>
      <c r="K408" t="s">
        <v>21</v>
      </c>
      <c r="L408" t="s">
        <v>21</v>
      </c>
      <c r="M408" t="s">
        <v>22</v>
      </c>
      <c r="N408" t="s">
        <v>21</v>
      </c>
      <c r="O408" t="s">
        <v>21</v>
      </c>
      <c r="P408" t="s">
        <v>21</v>
      </c>
      <c r="Q408" t="s">
        <v>21</v>
      </c>
      <c r="R408" t="s">
        <v>21</v>
      </c>
      <c r="S408" t="s">
        <v>21</v>
      </c>
      <c r="T408" t="s">
        <v>21</v>
      </c>
      <c r="U408" t="s">
        <v>21</v>
      </c>
      <c r="V408">
        <v>2.1739999999999999</v>
      </c>
      <c r="W408" t="s">
        <v>21</v>
      </c>
      <c r="X408" t="s">
        <v>21</v>
      </c>
      <c r="Y408" t="s">
        <v>21</v>
      </c>
      <c r="Z408" t="s">
        <v>21</v>
      </c>
      <c r="AA408" t="s">
        <v>21</v>
      </c>
      <c r="AB408" t="s">
        <v>21</v>
      </c>
      <c r="AC408" t="s">
        <v>21</v>
      </c>
      <c r="AD408" t="s">
        <v>21</v>
      </c>
      <c r="AE408" t="s">
        <v>927</v>
      </c>
      <c r="AF408" t="s">
        <v>21</v>
      </c>
      <c r="AG408" t="s">
        <v>21</v>
      </c>
      <c r="AH408" t="s">
        <v>21</v>
      </c>
      <c r="AI408" t="s">
        <v>21</v>
      </c>
      <c r="AJ408" t="s">
        <v>21</v>
      </c>
      <c r="AK408" t="s">
        <v>21</v>
      </c>
      <c r="AL408" t="s">
        <v>21</v>
      </c>
      <c r="AM408" t="s">
        <v>21</v>
      </c>
      <c r="AN408" t="s">
        <v>22</v>
      </c>
      <c r="AO408" t="s">
        <v>21</v>
      </c>
      <c r="AP408" t="s">
        <v>21</v>
      </c>
      <c r="AQ408" t="s">
        <v>21</v>
      </c>
      <c r="AR408" t="s">
        <v>21</v>
      </c>
      <c r="AV408">
        <f t="shared" si="60"/>
        <v>2.2629999999999999</v>
      </c>
      <c r="AW408">
        <f t="shared" si="61"/>
        <v>1.9910000000000001</v>
      </c>
      <c r="AX408" s="11">
        <f t="shared" si="62"/>
        <v>0.87980556783031383</v>
      </c>
      <c r="BA408">
        <f t="shared" si="63"/>
        <v>0</v>
      </c>
      <c r="BB408">
        <f t="shared" si="64"/>
        <v>0</v>
      </c>
      <c r="BC408">
        <f t="shared" si="65"/>
        <v>0</v>
      </c>
      <c r="BD408">
        <f t="shared" si="66"/>
        <v>0</v>
      </c>
      <c r="BE408">
        <f t="shared" si="67"/>
        <v>0</v>
      </c>
      <c r="BF408">
        <f t="shared" si="68"/>
        <v>0</v>
      </c>
      <c r="BJ408" t="str">
        <f t="shared" si="69"/>
        <v/>
      </c>
      <c r="BK408">
        <f>VLOOKUP(B408,Kraftvärmeprod!$B$1:$BH$549,MATCH($BA$1,Kraftvärmeprod!$B$1:$CC$1,0),FALSE)</f>
        <v>0</v>
      </c>
    </row>
    <row r="409" spans="1:63" ht="15" customHeight="1">
      <c r="A409" s="2" t="s">
        <v>560</v>
      </c>
      <c r="B409" s="2" t="s">
        <v>577</v>
      </c>
      <c r="C409">
        <v>2020</v>
      </c>
      <c r="D409">
        <v>25.231000000000002</v>
      </c>
      <c r="E409">
        <v>26.844000000000001</v>
      </c>
      <c r="F409" t="s">
        <v>21</v>
      </c>
      <c r="G409" t="s">
        <v>21</v>
      </c>
      <c r="H409">
        <v>0.436</v>
      </c>
      <c r="I409" t="s">
        <v>21</v>
      </c>
      <c r="J409" t="s">
        <v>21</v>
      </c>
      <c r="K409" t="s">
        <v>21</v>
      </c>
      <c r="L409" t="s">
        <v>21</v>
      </c>
      <c r="M409" t="s">
        <v>22</v>
      </c>
      <c r="N409" t="s">
        <v>21</v>
      </c>
      <c r="O409" t="s">
        <v>21</v>
      </c>
      <c r="P409" t="s">
        <v>21</v>
      </c>
      <c r="Q409" t="s">
        <v>21</v>
      </c>
      <c r="R409" t="s">
        <v>21</v>
      </c>
      <c r="S409" t="s">
        <v>21</v>
      </c>
      <c r="T409" t="s">
        <v>21</v>
      </c>
      <c r="U409">
        <v>26.408000000000001</v>
      </c>
      <c r="V409" t="s">
        <v>21</v>
      </c>
      <c r="W409" t="s">
        <v>21</v>
      </c>
      <c r="X409" t="s">
        <v>21</v>
      </c>
      <c r="Y409" t="s">
        <v>21</v>
      </c>
      <c r="Z409" t="s">
        <v>21</v>
      </c>
      <c r="AA409" t="s">
        <v>21</v>
      </c>
      <c r="AB409" t="s">
        <v>21</v>
      </c>
      <c r="AC409" t="s">
        <v>21</v>
      </c>
      <c r="AD409" t="s">
        <v>21</v>
      </c>
      <c r="AE409" t="s">
        <v>21</v>
      </c>
      <c r="AF409" t="s">
        <v>21</v>
      </c>
      <c r="AG409" t="s">
        <v>21</v>
      </c>
      <c r="AH409" t="s">
        <v>21</v>
      </c>
      <c r="AI409" t="s">
        <v>21</v>
      </c>
      <c r="AJ409" t="s">
        <v>21</v>
      </c>
      <c r="AK409" t="s">
        <v>21</v>
      </c>
      <c r="AL409" t="s">
        <v>21</v>
      </c>
      <c r="AM409" t="s">
        <v>21</v>
      </c>
      <c r="AN409" t="s">
        <v>22</v>
      </c>
      <c r="AO409" t="s">
        <v>21</v>
      </c>
      <c r="AP409" t="s">
        <v>21</v>
      </c>
      <c r="AQ409" t="s">
        <v>21</v>
      </c>
      <c r="AR409" t="s">
        <v>21</v>
      </c>
      <c r="AV409">
        <f t="shared" si="60"/>
        <v>26.844000000000001</v>
      </c>
      <c r="AW409">
        <f t="shared" si="61"/>
        <v>25.231000000000002</v>
      </c>
      <c r="AX409" s="11">
        <f t="shared" si="62"/>
        <v>0.93991208463716291</v>
      </c>
      <c r="BA409">
        <f t="shared" si="63"/>
        <v>0</v>
      </c>
      <c r="BB409">
        <f t="shared" si="64"/>
        <v>0</v>
      </c>
      <c r="BC409">
        <f t="shared" si="65"/>
        <v>0</v>
      </c>
      <c r="BD409">
        <f t="shared" si="66"/>
        <v>0</v>
      </c>
      <c r="BE409">
        <f t="shared" si="67"/>
        <v>0</v>
      </c>
      <c r="BF409">
        <f t="shared" si="68"/>
        <v>0</v>
      </c>
      <c r="BJ409" t="str">
        <f t="shared" si="69"/>
        <v/>
      </c>
      <c r="BK409">
        <f>VLOOKUP(B409,Kraftvärmeprod!$B$1:$BH$549,MATCH($BA$1,Kraftvärmeprod!$B$1:$CC$1,0),FALSE)</f>
        <v>0</v>
      </c>
    </row>
    <row r="410" spans="1:63" ht="15" customHeight="1">
      <c r="A410" s="2" t="s">
        <v>560</v>
      </c>
      <c r="B410" s="2" t="s">
        <v>578</v>
      </c>
      <c r="C410">
        <v>2020</v>
      </c>
      <c r="D410">
        <v>6.8330000000000002</v>
      </c>
      <c r="E410">
        <v>7.9109999999999996</v>
      </c>
      <c r="F410" t="s">
        <v>21</v>
      </c>
      <c r="G410">
        <v>0.21099999999999999</v>
      </c>
      <c r="H410" t="s">
        <v>21</v>
      </c>
      <c r="I410" t="s">
        <v>21</v>
      </c>
      <c r="J410" t="s">
        <v>21</v>
      </c>
      <c r="K410" t="s">
        <v>21</v>
      </c>
      <c r="L410" t="s">
        <v>21</v>
      </c>
      <c r="M410" t="s">
        <v>22</v>
      </c>
      <c r="N410" t="s">
        <v>21</v>
      </c>
      <c r="O410" t="s">
        <v>21</v>
      </c>
      <c r="P410" t="s">
        <v>21</v>
      </c>
      <c r="Q410">
        <v>0.91500000000000004</v>
      </c>
      <c r="R410" t="s">
        <v>21</v>
      </c>
      <c r="S410">
        <v>6.7850000000000001</v>
      </c>
      <c r="T410" t="s">
        <v>21</v>
      </c>
      <c r="U410" t="s">
        <v>21</v>
      </c>
      <c r="V410" t="s">
        <v>21</v>
      </c>
      <c r="W410" t="s">
        <v>21</v>
      </c>
      <c r="X410" t="s">
        <v>21</v>
      </c>
      <c r="Y410" t="s">
        <v>21</v>
      </c>
      <c r="Z410" t="s">
        <v>21</v>
      </c>
      <c r="AA410" t="s">
        <v>21</v>
      </c>
      <c r="AB410" t="s">
        <v>21</v>
      </c>
      <c r="AC410" t="s">
        <v>21</v>
      </c>
      <c r="AD410" t="s">
        <v>21</v>
      </c>
      <c r="AE410" t="s">
        <v>21</v>
      </c>
      <c r="AF410" t="s">
        <v>21</v>
      </c>
      <c r="AG410" t="s">
        <v>21</v>
      </c>
      <c r="AH410" t="s">
        <v>21</v>
      </c>
      <c r="AI410" t="s">
        <v>21</v>
      </c>
      <c r="AJ410" t="s">
        <v>21</v>
      </c>
      <c r="AK410" t="s">
        <v>21</v>
      </c>
      <c r="AL410" t="s">
        <v>21</v>
      </c>
      <c r="AM410" t="s">
        <v>21</v>
      </c>
      <c r="AN410" t="s">
        <v>22</v>
      </c>
      <c r="AO410" t="s">
        <v>21</v>
      </c>
      <c r="AP410" t="s">
        <v>21</v>
      </c>
      <c r="AQ410" t="s">
        <v>21</v>
      </c>
      <c r="AR410" t="s">
        <v>21</v>
      </c>
      <c r="AV410">
        <f t="shared" si="60"/>
        <v>7.9110000000000005</v>
      </c>
      <c r="AW410">
        <f t="shared" si="61"/>
        <v>6.8330000000000002</v>
      </c>
      <c r="AX410" s="11">
        <f t="shared" si="62"/>
        <v>0.86373404120844388</v>
      </c>
      <c r="BA410">
        <f t="shared" si="63"/>
        <v>0</v>
      </c>
      <c r="BB410">
        <f t="shared" si="64"/>
        <v>0</v>
      </c>
      <c r="BC410">
        <f t="shared" si="65"/>
        <v>0</v>
      </c>
      <c r="BD410">
        <f t="shared" si="66"/>
        <v>0</v>
      </c>
      <c r="BE410">
        <f t="shared" si="67"/>
        <v>0</v>
      </c>
      <c r="BF410">
        <f t="shared" si="68"/>
        <v>0</v>
      </c>
      <c r="BJ410" t="str">
        <f t="shared" si="69"/>
        <v/>
      </c>
      <c r="BK410">
        <f>VLOOKUP(B410,Kraftvärmeprod!$B$1:$BH$549,MATCH($BA$1,Kraftvärmeprod!$B$1:$CC$1,0),FALSE)</f>
        <v>0</v>
      </c>
    </row>
    <row r="411" spans="1:63" ht="15" customHeight="1">
      <c r="A411" s="2" t="s">
        <v>560</v>
      </c>
      <c r="B411" s="2" t="s">
        <v>579</v>
      </c>
      <c r="C411">
        <v>2020</v>
      </c>
      <c r="D411">
        <v>29.294</v>
      </c>
      <c r="E411">
        <v>32.424999999999997</v>
      </c>
      <c r="F411" t="s">
        <v>21</v>
      </c>
      <c r="G411" t="s">
        <v>21</v>
      </c>
      <c r="H411">
        <v>0.23300000000000001</v>
      </c>
      <c r="I411" t="s">
        <v>21</v>
      </c>
      <c r="J411" t="s">
        <v>21</v>
      </c>
      <c r="K411" t="s">
        <v>21</v>
      </c>
      <c r="L411" t="s">
        <v>21</v>
      </c>
      <c r="M411" t="s">
        <v>22</v>
      </c>
      <c r="N411" t="s">
        <v>21</v>
      </c>
      <c r="O411" t="s">
        <v>21</v>
      </c>
      <c r="P411" t="s">
        <v>21</v>
      </c>
      <c r="Q411" t="s">
        <v>21</v>
      </c>
      <c r="R411" t="s">
        <v>21</v>
      </c>
      <c r="S411">
        <v>26.21</v>
      </c>
      <c r="T411" t="s">
        <v>21</v>
      </c>
      <c r="U411" t="s">
        <v>21</v>
      </c>
      <c r="V411" t="s">
        <v>21</v>
      </c>
      <c r="W411" t="s">
        <v>21</v>
      </c>
      <c r="X411" t="s">
        <v>21</v>
      </c>
      <c r="Y411" t="s">
        <v>21</v>
      </c>
      <c r="Z411" t="s">
        <v>21</v>
      </c>
      <c r="AA411" t="s">
        <v>21</v>
      </c>
      <c r="AB411" t="s">
        <v>21</v>
      </c>
      <c r="AC411" t="s">
        <v>21</v>
      </c>
      <c r="AD411" t="s">
        <v>21</v>
      </c>
      <c r="AE411" t="s">
        <v>927</v>
      </c>
      <c r="AF411" t="s">
        <v>21</v>
      </c>
      <c r="AG411" t="s">
        <v>21</v>
      </c>
      <c r="AH411">
        <v>5.9820000000000002</v>
      </c>
      <c r="AI411" t="s">
        <v>21</v>
      </c>
      <c r="AJ411" t="s">
        <v>21</v>
      </c>
      <c r="AK411" t="s">
        <v>21</v>
      </c>
      <c r="AL411" t="s">
        <v>21</v>
      </c>
      <c r="AM411" t="s">
        <v>21</v>
      </c>
      <c r="AN411" t="s">
        <v>22</v>
      </c>
      <c r="AO411">
        <v>100</v>
      </c>
      <c r="AP411">
        <v>0</v>
      </c>
      <c r="AQ411">
        <v>0</v>
      </c>
      <c r="AR411">
        <v>0</v>
      </c>
      <c r="AV411">
        <f t="shared" si="60"/>
        <v>32.425000000000004</v>
      </c>
      <c r="AW411">
        <f t="shared" si="61"/>
        <v>29.294</v>
      </c>
      <c r="AX411" s="11">
        <f t="shared" si="62"/>
        <v>0.90343870470316101</v>
      </c>
      <c r="BA411">
        <f t="shared" si="63"/>
        <v>5.9820000000000002</v>
      </c>
      <c r="BB411">
        <f t="shared" si="64"/>
        <v>5.9820000000000002</v>
      </c>
      <c r="BC411">
        <f t="shared" si="65"/>
        <v>0</v>
      </c>
      <c r="BD411">
        <f t="shared" si="66"/>
        <v>0</v>
      </c>
      <c r="BE411">
        <f t="shared" si="67"/>
        <v>0</v>
      </c>
      <c r="BF411">
        <f t="shared" si="68"/>
        <v>0</v>
      </c>
      <c r="BJ411" t="str">
        <f t="shared" si="69"/>
        <v/>
      </c>
      <c r="BK411">
        <f>VLOOKUP(B411,Kraftvärmeprod!$B$1:$BH$549,MATCH($BA$1,Kraftvärmeprod!$B$1:$CC$1,0),FALSE)</f>
        <v>0</v>
      </c>
    </row>
    <row r="412" spans="1:63" ht="15" customHeight="1">
      <c r="A412" s="2" t="s">
        <v>560</v>
      </c>
      <c r="B412" s="2" t="s">
        <v>580</v>
      </c>
      <c r="C412">
        <v>2020</v>
      </c>
      <c r="D412">
        <v>2.4670000000000001</v>
      </c>
      <c r="E412">
        <v>2.7559999999999998</v>
      </c>
      <c r="F412" t="s">
        <v>21</v>
      </c>
      <c r="G412">
        <v>2.4E-2</v>
      </c>
      <c r="H412" t="s">
        <v>21</v>
      </c>
      <c r="I412" t="s">
        <v>21</v>
      </c>
      <c r="J412" t="s">
        <v>21</v>
      </c>
      <c r="K412" t="s">
        <v>21</v>
      </c>
      <c r="L412" t="s">
        <v>21</v>
      </c>
      <c r="M412" t="s">
        <v>22</v>
      </c>
      <c r="N412" t="s">
        <v>21</v>
      </c>
      <c r="O412" t="s">
        <v>21</v>
      </c>
      <c r="P412" t="s">
        <v>21</v>
      </c>
      <c r="Q412" t="s">
        <v>21</v>
      </c>
      <c r="R412" t="s">
        <v>21</v>
      </c>
      <c r="S412">
        <v>2.7320000000000002</v>
      </c>
      <c r="T412" t="s">
        <v>924</v>
      </c>
      <c r="U412" t="s">
        <v>21</v>
      </c>
      <c r="V412" t="s">
        <v>21</v>
      </c>
      <c r="W412" t="s">
        <v>21</v>
      </c>
      <c r="X412" t="s">
        <v>21</v>
      </c>
      <c r="Y412" t="s">
        <v>21</v>
      </c>
      <c r="Z412" t="s">
        <v>21</v>
      </c>
      <c r="AA412" t="s">
        <v>21</v>
      </c>
      <c r="AB412" t="s">
        <v>21</v>
      </c>
      <c r="AC412" t="s">
        <v>21</v>
      </c>
      <c r="AD412" t="s">
        <v>21</v>
      </c>
      <c r="AE412" t="s">
        <v>927</v>
      </c>
      <c r="AF412" t="s">
        <v>21</v>
      </c>
      <c r="AG412" t="s">
        <v>21</v>
      </c>
      <c r="AH412" t="s">
        <v>21</v>
      </c>
      <c r="AI412" t="s">
        <v>21</v>
      </c>
      <c r="AJ412" t="s">
        <v>21</v>
      </c>
      <c r="AK412" t="s">
        <v>21</v>
      </c>
      <c r="AL412" t="s">
        <v>21</v>
      </c>
      <c r="AM412" t="s">
        <v>21</v>
      </c>
      <c r="AN412" t="s">
        <v>22</v>
      </c>
      <c r="AO412" t="s">
        <v>21</v>
      </c>
      <c r="AP412" t="s">
        <v>21</v>
      </c>
      <c r="AQ412" t="s">
        <v>21</v>
      </c>
      <c r="AR412" t="s">
        <v>21</v>
      </c>
      <c r="AV412">
        <f t="shared" si="60"/>
        <v>2.7560000000000002</v>
      </c>
      <c r="AW412">
        <f t="shared" si="61"/>
        <v>2.4670000000000001</v>
      </c>
      <c r="AX412" s="11">
        <f t="shared" si="62"/>
        <v>0.89513788098693758</v>
      </c>
      <c r="BA412">
        <f t="shared" si="63"/>
        <v>0</v>
      </c>
      <c r="BB412">
        <f t="shared" si="64"/>
        <v>0</v>
      </c>
      <c r="BC412">
        <f t="shared" si="65"/>
        <v>0</v>
      </c>
      <c r="BD412">
        <f t="shared" si="66"/>
        <v>0</v>
      </c>
      <c r="BE412">
        <f t="shared" si="67"/>
        <v>0</v>
      </c>
      <c r="BF412">
        <f t="shared" si="68"/>
        <v>0</v>
      </c>
      <c r="BJ412" t="str">
        <f t="shared" si="69"/>
        <v/>
      </c>
      <c r="BK412">
        <f>VLOOKUP(B412,Kraftvärmeprod!$B$1:$BH$549,MATCH($BA$1,Kraftvärmeprod!$B$1:$CC$1,0),FALSE)</f>
        <v>0</v>
      </c>
    </row>
    <row r="413" spans="1:63" ht="15" customHeight="1">
      <c r="A413" s="2" t="s">
        <v>560</v>
      </c>
      <c r="B413" s="2" t="s">
        <v>581</v>
      </c>
      <c r="C413">
        <v>2020</v>
      </c>
      <c r="D413" t="s">
        <v>22</v>
      </c>
      <c r="E413" t="s">
        <v>22</v>
      </c>
      <c r="F413" t="s">
        <v>22</v>
      </c>
      <c r="G413" t="s">
        <v>22</v>
      </c>
      <c r="H413" t="s">
        <v>22</v>
      </c>
      <c r="I413" t="s">
        <v>22</v>
      </c>
      <c r="J413" t="s">
        <v>22</v>
      </c>
      <c r="K413" t="s">
        <v>22</v>
      </c>
      <c r="L413" t="s">
        <v>22</v>
      </c>
      <c r="M413" t="s">
        <v>22</v>
      </c>
      <c r="N413" t="s">
        <v>22</v>
      </c>
      <c r="O413" t="s">
        <v>22</v>
      </c>
      <c r="P413" t="s">
        <v>22</v>
      </c>
      <c r="Q413" t="s">
        <v>22</v>
      </c>
      <c r="R413" t="s">
        <v>22</v>
      </c>
      <c r="S413" t="s">
        <v>22</v>
      </c>
      <c r="T413" t="s">
        <v>22</v>
      </c>
      <c r="U413" t="s">
        <v>22</v>
      </c>
      <c r="V413" t="s">
        <v>22</v>
      </c>
      <c r="W413" t="s">
        <v>22</v>
      </c>
      <c r="X413" t="s">
        <v>22</v>
      </c>
      <c r="Y413" t="s">
        <v>22</v>
      </c>
      <c r="Z413" t="s">
        <v>22</v>
      </c>
      <c r="AA413" t="s">
        <v>22</v>
      </c>
      <c r="AB413" t="s">
        <v>22</v>
      </c>
      <c r="AC413" t="s">
        <v>22</v>
      </c>
      <c r="AD413" t="s">
        <v>22</v>
      </c>
      <c r="AE413" t="s">
        <v>22</v>
      </c>
      <c r="AF413" t="s">
        <v>22</v>
      </c>
      <c r="AG413" t="s">
        <v>22</v>
      </c>
      <c r="AH413" t="s">
        <v>22</v>
      </c>
      <c r="AI413" t="s">
        <v>22</v>
      </c>
      <c r="AJ413" t="s">
        <v>22</v>
      </c>
      <c r="AK413" t="s">
        <v>22</v>
      </c>
      <c r="AL413" t="s">
        <v>22</v>
      </c>
      <c r="AM413" t="s">
        <v>22</v>
      </c>
      <c r="AN413" t="s">
        <v>22</v>
      </c>
      <c r="AO413" t="s">
        <v>22</v>
      </c>
      <c r="AP413" t="s">
        <v>22</v>
      </c>
      <c r="AQ413" t="s">
        <v>22</v>
      </c>
      <c r="AR413" t="s">
        <v>22</v>
      </c>
      <c r="AV413">
        <f t="shared" si="60"/>
        <v>0</v>
      </c>
      <c r="AW413">
        <f t="shared" si="61"/>
        <v>0</v>
      </c>
      <c r="AX413" s="11" t="str">
        <f t="shared" si="62"/>
        <v/>
      </c>
      <c r="BA413">
        <f t="shared" si="63"/>
        <v>0</v>
      </c>
      <c r="BB413">
        <f t="shared" si="64"/>
        <v>0</v>
      </c>
      <c r="BC413">
        <f t="shared" si="65"/>
        <v>0</v>
      </c>
      <c r="BD413">
        <f t="shared" si="66"/>
        <v>0</v>
      </c>
      <c r="BE413">
        <f t="shared" si="67"/>
        <v>0</v>
      </c>
      <c r="BF413">
        <f t="shared" si="68"/>
        <v>0</v>
      </c>
      <c r="BJ413" t="str">
        <f t="shared" si="69"/>
        <v/>
      </c>
      <c r="BK413">
        <f>VLOOKUP(B413,Kraftvärmeprod!$B$1:$BH$549,MATCH($BA$1,Kraftvärmeprod!$B$1:$CC$1,0),FALSE)</f>
        <v>0</v>
      </c>
    </row>
    <row r="414" spans="1:63" ht="15" customHeight="1">
      <c r="A414" s="2" t="s">
        <v>582</v>
      </c>
      <c r="B414" s="2" t="s">
        <v>583</v>
      </c>
      <c r="C414">
        <v>2020</v>
      </c>
      <c r="D414">
        <v>2.2599999999999998</v>
      </c>
      <c r="E414">
        <v>2.5095999999999998</v>
      </c>
      <c r="F414" t="s">
        <v>21</v>
      </c>
      <c r="G414">
        <v>5.2600000000000001E-2</v>
      </c>
      <c r="H414" t="s">
        <v>21</v>
      </c>
      <c r="I414" t="s">
        <v>21</v>
      </c>
      <c r="J414" t="s">
        <v>21</v>
      </c>
      <c r="K414" t="s">
        <v>21</v>
      </c>
      <c r="L414" t="s">
        <v>21</v>
      </c>
      <c r="M414" t="s">
        <v>92</v>
      </c>
      <c r="N414" t="s">
        <v>21</v>
      </c>
      <c r="O414" t="s">
        <v>21</v>
      </c>
      <c r="P414" t="s">
        <v>21</v>
      </c>
      <c r="Q414" t="s">
        <v>21</v>
      </c>
      <c r="R414" t="s">
        <v>21</v>
      </c>
      <c r="S414" t="s">
        <v>21</v>
      </c>
      <c r="T414" t="s">
        <v>21</v>
      </c>
      <c r="U414">
        <v>2.4569999999999999</v>
      </c>
      <c r="V414" t="s">
        <v>21</v>
      </c>
      <c r="W414" t="s">
        <v>21</v>
      </c>
      <c r="X414" t="s">
        <v>21</v>
      </c>
      <c r="Y414" t="s">
        <v>21</v>
      </c>
      <c r="Z414" t="s">
        <v>21</v>
      </c>
      <c r="AA414" t="s">
        <v>21</v>
      </c>
      <c r="AB414" t="s">
        <v>21</v>
      </c>
      <c r="AC414" t="s">
        <v>21</v>
      </c>
      <c r="AD414" t="s">
        <v>21</v>
      </c>
      <c r="AE414" t="s">
        <v>21</v>
      </c>
      <c r="AF414" t="s">
        <v>21</v>
      </c>
      <c r="AG414" t="s">
        <v>21</v>
      </c>
      <c r="AH414" t="s">
        <v>21</v>
      </c>
      <c r="AI414" t="s">
        <v>21</v>
      </c>
      <c r="AJ414" t="s">
        <v>21</v>
      </c>
      <c r="AK414" t="s">
        <v>21</v>
      </c>
      <c r="AL414" t="s">
        <v>21</v>
      </c>
      <c r="AM414" t="s">
        <v>21</v>
      </c>
      <c r="AN414" t="s">
        <v>92</v>
      </c>
      <c r="AO414" t="s">
        <v>21</v>
      </c>
      <c r="AP414" t="s">
        <v>21</v>
      </c>
      <c r="AQ414" t="s">
        <v>21</v>
      </c>
      <c r="AR414" t="s">
        <v>21</v>
      </c>
      <c r="AV414">
        <f t="shared" si="60"/>
        <v>2.5095999999999998</v>
      </c>
      <c r="AW414">
        <f t="shared" si="61"/>
        <v>2.2599999999999998</v>
      </c>
      <c r="AX414" s="11">
        <f t="shared" si="62"/>
        <v>0.90054191903092129</v>
      </c>
      <c r="BA414">
        <f t="shared" si="63"/>
        <v>0</v>
      </c>
      <c r="BB414">
        <f t="shared" si="64"/>
        <v>0</v>
      </c>
      <c r="BC414">
        <f t="shared" si="65"/>
        <v>0</v>
      </c>
      <c r="BD414">
        <f t="shared" si="66"/>
        <v>0</v>
      </c>
      <c r="BE414">
        <f t="shared" si="67"/>
        <v>0</v>
      </c>
      <c r="BF414">
        <f t="shared" si="68"/>
        <v>0</v>
      </c>
      <c r="BJ414" t="str">
        <f t="shared" si="69"/>
        <v/>
      </c>
      <c r="BK414">
        <f>VLOOKUP(B414,Kraftvärmeprod!$B$1:$BH$549,MATCH($BA$1,Kraftvärmeprod!$B$1:$CC$1,0),FALSE)</f>
        <v>0</v>
      </c>
    </row>
    <row r="415" spans="1:63" ht="15" customHeight="1">
      <c r="A415" s="2" t="s">
        <v>582</v>
      </c>
      <c r="B415" s="2" t="s">
        <v>584</v>
      </c>
      <c r="C415">
        <v>2020</v>
      </c>
      <c r="D415">
        <v>3.68</v>
      </c>
      <c r="E415">
        <v>4.0890000000000004</v>
      </c>
      <c r="F415" t="s">
        <v>21</v>
      </c>
      <c r="G415">
        <v>1.7000000000000001E-2</v>
      </c>
      <c r="H415" t="s">
        <v>21</v>
      </c>
      <c r="I415" t="s">
        <v>21</v>
      </c>
      <c r="J415" t="s">
        <v>21</v>
      </c>
      <c r="K415" t="s">
        <v>21</v>
      </c>
      <c r="L415" t="s">
        <v>21</v>
      </c>
      <c r="M415" t="s">
        <v>92</v>
      </c>
      <c r="N415" t="s">
        <v>21</v>
      </c>
      <c r="O415" t="s">
        <v>21</v>
      </c>
      <c r="P415" t="s">
        <v>21</v>
      </c>
      <c r="Q415" t="s">
        <v>21</v>
      </c>
      <c r="R415" t="s">
        <v>21</v>
      </c>
      <c r="S415" t="s">
        <v>21</v>
      </c>
      <c r="T415" t="s">
        <v>21</v>
      </c>
      <c r="U415">
        <v>4.0720000000000001</v>
      </c>
      <c r="V415" t="s">
        <v>21</v>
      </c>
      <c r="W415" t="s">
        <v>21</v>
      </c>
      <c r="X415" t="s">
        <v>21</v>
      </c>
      <c r="Y415" t="s">
        <v>21</v>
      </c>
      <c r="Z415" t="s">
        <v>21</v>
      </c>
      <c r="AA415" t="s">
        <v>21</v>
      </c>
      <c r="AB415" t="s">
        <v>21</v>
      </c>
      <c r="AC415" t="s">
        <v>21</v>
      </c>
      <c r="AD415" t="s">
        <v>21</v>
      </c>
      <c r="AE415" t="s">
        <v>927</v>
      </c>
      <c r="AF415" t="s">
        <v>21</v>
      </c>
      <c r="AG415" t="s">
        <v>21</v>
      </c>
      <c r="AH415" t="s">
        <v>21</v>
      </c>
      <c r="AI415" t="s">
        <v>21</v>
      </c>
      <c r="AJ415" t="s">
        <v>21</v>
      </c>
      <c r="AK415" t="s">
        <v>21</v>
      </c>
      <c r="AL415" t="s">
        <v>21</v>
      </c>
      <c r="AM415" t="s">
        <v>21</v>
      </c>
      <c r="AN415" t="s">
        <v>92</v>
      </c>
      <c r="AO415" t="s">
        <v>21</v>
      </c>
      <c r="AP415" t="s">
        <v>21</v>
      </c>
      <c r="AQ415" t="s">
        <v>21</v>
      </c>
      <c r="AR415" t="s">
        <v>21</v>
      </c>
      <c r="AV415">
        <f t="shared" si="60"/>
        <v>4.0890000000000004</v>
      </c>
      <c r="AW415">
        <f t="shared" si="61"/>
        <v>3.68</v>
      </c>
      <c r="AX415" s="11">
        <f t="shared" si="62"/>
        <v>0.8999755441428221</v>
      </c>
      <c r="BA415">
        <f t="shared" si="63"/>
        <v>0</v>
      </c>
      <c r="BB415">
        <f t="shared" si="64"/>
        <v>0</v>
      </c>
      <c r="BC415">
        <f t="shared" si="65"/>
        <v>0</v>
      </c>
      <c r="BD415">
        <f t="shared" si="66"/>
        <v>0</v>
      </c>
      <c r="BE415">
        <f t="shared" si="67"/>
        <v>0</v>
      </c>
      <c r="BF415">
        <f t="shared" si="68"/>
        <v>0</v>
      </c>
      <c r="BJ415" t="str">
        <f t="shared" si="69"/>
        <v/>
      </c>
      <c r="BK415">
        <f>VLOOKUP(B415,Kraftvärmeprod!$B$1:$BH$549,MATCH($BA$1,Kraftvärmeprod!$B$1:$CC$1,0),FALSE)</f>
        <v>0</v>
      </c>
    </row>
    <row r="416" spans="1:63" ht="15" customHeight="1">
      <c r="A416" s="2" t="s">
        <v>582</v>
      </c>
      <c r="B416" s="2" t="s">
        <v>585</v>
      </c>
      <c r="C416">
        <v>2020</v>
      </c>
      <c r="D416">
        <v>4.8310000000000004</v>
      </c>
      <c r="E416">
        <v>5.3680000000000003</v>
      </c>
      <c r="F416" t="s">
        <v>21</v>
      </c>
      <c r="G416" t="s">
        <v>21</v>
      </c>
      <c r="H416" t="s">
        <v>21</v>
      </c>
      <c r="I416" t="s">
        <v>21</v>
      </c>
      <c r="J416" t="s">
        <v>21</v>
      </c>
      <c r="K416" t="s">
        <v>21</v>
      </c>
      <c r="L416" t="s">
        <v>21</v>
      </c>
      <c r="M416" t="s">
        <v>92</v>
      </c>
      <c r="N416" t="s">
        <v>21</v>
      </c>
      <c r="O416" t="s">
        <v>21</v>
      </c>
      <c r="P416" t="s">
        <v>21</v>
      </c>
      <c r="Q416" t="s">
        <v>21</v>
      </c>
      <c r="R416" t="s">
        <v>21</v>
      </c>
      <c r="S416" t="s">
        <v>21</v>
      </c>
      <c r="T416" t="s">
        <v>21</v>
      </c>
      <c r="U416">
        <v>5.3680000000000003</v>
      </c>
      <c r="V416" t="s">
        <v>21</v>
      </c>
      <c r="W416" t="s">
        <v>21</v>
      </c>
      <c r="X416" t="s">
        <v>21</v>
      </c>
      <c r="Y416" t="s">
        <v>21</v>
      </c>
      <c r="Z416" t="s">
        <v>21</v>
      </c>
      <c r="AA416" t="s">
        <v>21</v>
      </c>
      <c r="AB416" t="s">
        <v>21</v>
      </c>
      <c r="AC416" t="s">
        <v>21</v>
      </c>
      <c r="AD416" t="s">
        <v>21</v>
      </c>
      <c r="AE416" t="s">
        <v>927</v>
      </c>
      <c r="AF416" t="s">
        <v>21</v>
      </c>
      <c r="AG416" t="s">
        <v>21</v>
      </c>
      <c r="AH416" t="s">
        <v>21</v>
      </c>
      <c r="AI416" t="s">
        <v>21</v>
      </c>
      <c r="AJ416" t="s">
        <v>21</v>
      </c>
      <c r="AK416" t="s">
        <v>21</v>
      </c>
      <c r="AL416" t="s">
        <v>21</v>
      </c>
      <c r="AM416" t="s">
        <v>21</v>
      </c>
      <c r="AN416" t="s">
        <v>92</v>
      </c>
      <c r="AO416" t="s">
        <v>21</v>
      </c>
      <c r="AP416" t="s">
        <v>21</v>
      </c>
      <c r="AQ416" t="s">
        <v>21</v>
      </c>
      <c r="AR416" t="s">
        <v>21</v>
      </c>
      <c r="AV416">
        <f t="shared" si="60"/>
        <v>5.3680000000000003</v>
      </c>
      <c r="AW416">
        <f t="shared" si="61"/>
        <v>4.8310000000000004</v>
      </c>
      <c r="AX416" s="11">
        <f t="shared" si="62"/>
        <v>0.89996274217585692</v>
      </c>
      <c r="BA416">
        <f t="shared" si="63"/>
        <v>0</v>
      </c>
      <c r="BB416">
        <f t="shared" si="64"/>
        <v>0</v>
      </c>
      <c r="BC416">
        <f t="shared" si="65"/>
        <v>0</v>
      </c>
      <c r="BD416">
        <f t="shared" si="66"/>
        <v>0</v>
      </c>
      <c r="BE416">
        <f t="shared" si="67"/>
        <v>0</v>
      </c>
      <c r="BF416">
        <f t="shared" si="68"/>
        <v>0</v>
      </c>
      <c r="BJ416" t="str">
        <f t="shared" si="69"/>
        <v/>
      </c>
      <c r="BK416">
        <f>VLOOKUP(B416,Kraftvärmeprod!$B$1:$BH$549,MATCH($BA$1,Kraftvärmeprod!$B$1:$CC$1,0),FALSE)</f>
        <v>0</v>
      </c>
    </row>
    <row r="417" spans="1:63" ht="15" customHeight="1">
      <c r="A417" s="2" t="s">
        <v>582</v>
      </c>
      <c r="B417" s="2" t="s">
        <v>586</v>
      </c>
      <c r="C417">
        <v>2020</v>
      </c>
      <c r="D417">
        <v>0.73399999999999999</v>
      </c>
      <c r="E417">
        <v>0.8155</v>
      </c>
      <c r="F417" t="s">
        <v>21</v>
      </c>
      <c r="G417">
        <v>7.4999999999999997E-3</v>
      </c>
      <c r="H417" t="s">
        <v>21</v>
      </c>
      <c r="I417" t="s">
        <v>21</v>
      </c>
      <c r="J417" t="s">
        <v>21</v>
      </c>
      <c r="K417" t="s">
        <v>21</v>
      </c>
      <c r="L417" t="s">
        <v>21</v>
      </c>
      <c r="M417" t="s">
        <v>92</v>
      </c>
      <c r="N417" t="s">
        <v>21</v>
      </c>
      <c r="O417" t="s">
        <v>21</v>
      </c>
      <c r="P417" t="s">
        <v>21</v>
      </c>
      <c r="Q417" t="s">
        <v>21</v>
      </c>
      <c r="R417" t="s">
        <v>21</v>
      </c>
      <c r="S417" t="s">
        <v>21</v>
      </c>
      <c r="T417" t="s">
        <v>21</v>
      </c>
      <c r="U417">
        <v>0.80800000000000005</v>
      </c>
      <c r="V417" t="s">
        <v>21</v>
      </c>
      <c r="W417" t="s">
        <v>21</v>
      </c>
      <c r="X417" t="s">
        <v>21</v>
      </c>
      <c r="Y417" t="s">
        <v>21</v>
      </c>
      <c r="Z417" t="s">
        <v>21</v>
      </c>
      <c r="AA417" t="s">
        <v>21</v>
      </c>
      <c r="AB417" t="s">
        <v>21</v>
      </c>
      <c r="AC417" t="s">
        <v>21</v>
      </c>
      <c r="AD417" t="s">
        <v>21</v>
      </c>
      <c r="AE417" t="s">
        <v>21</v>
      </c>
      <c r="AF417" t="s">
        <v>21</v>
      </c>
      <c r="AG417" t="s">
        <v>21</v>
      </c>
      <c r="AH417" t="s">
        <v>21</v>
      </c>
      <c r="AI417" t="s">
        <v>21</v>
      </c>
      <c r="AJ417" t="s">
        <v>21</v>
      </c>
      <c r="AK417" t="s">
        <v>21</v>
      </c>
      <c r="AL417" t="s">
        <v>21</v>
      </c>
      <c r="AM417" t="s">
        <v>21</v>
      </c>
      <c r="AN417" t="s">
        <v>92</v>
      </c>
      <c r="AO417" t="s">
        <v>21</v>
      </c>
      <c r="AP417" t="s">
        <v>21</v>
      </c>
      <c r="AQ417" t="s">
        <v>21</v>
      </c>
      <c r="AR417" t="s">
        <v>21</v>
      </c>
      <c r="AV417">
        <f t="shared" si="60"/>
        <v>0.8155</v>
      </c>
      <c r="AW417">
        <f t="shared" si="61"/>
        <v>0.73399999999999999</v>
      </c>
      <c r="AX417" s="11">
        <f t="shared" si="62"/>
        <v>0.90006131207847939</v>
      </c>
      <c r="BA417">
        <f t="shared" si="63"/>
        <v>0</v>
      </c>
      <c r="BB417">
        <f t="shared" si="64"/>
        <v>0</v>
      </c>
      <c r="BC417">
        <f t="shared" si="65"/>
        <v>0</v>
      </c>
      <c r="BD417">
        <f t="shared" si="66"/>
        <v>0</v>
      </c>
      <c r="BE417">
        <f t="shared" si="67"/>
        <v>0</v>
      </c>
      <c r="BF417">
        <f t="shared" si="68"/>
        <v>0</v>
      </c>
      <c r="BJ417" t="str">
        <f t="shared" si="69"/>
        <v/>
      </c>
      <c r="BK417">
        <f>VLOOKUP(B417,Kraftvärmeprod!$B$1:$BH$549,MATCH($BA$1,Kraftvärmeprod!$B$1:$CC$1,0),FALSE)</f>
        <v>0</v>
      </c>
    </row>
    <row r="418" spans="1:63" ht="15" customHeight="1">
      <c r="A418" s="2" t="s">
        <v>582</v>
      </c>
      <c r="B418" s="2" t="s">
        <v>587</v>
      </c>
      <c r="C418">
        <v>2020</v>
      </c>
      <c r="D418">
        <v>0</v>
      </c>
      <c r="E418">
        <v>0</v>
      </c>
      <c r="F418" t="s">
        <v>21</v>
      </c>
      <c r="G418">
        <v>0</v>
      </c>
      <c r="H418" t="s">
        <v>21</v>
      </c>
      <c r="I418" t="s">
        <v>21</v>
      </c>
      <c r="J418" t="s">
        <v>21</v>
      </c>
      <c r="K418" t="s">
        <v>21</v>
      </c>
      <c r="L418" t="s">
        <v>21</v>
      </c>
      <c r="M418" t="s">
        <v>92</v>
      </c>
      <c r="N418" t="s">
        <v>21</v>
      </c>
      <c r="O418" t="s">
        <v>21</v>
      </c>
      <c r="P418" t="s">
        <v>21</v>
      </c>
      <c r="Q418" t="s">
        <v>21</v>
      </c>
      <c r="R418" t="s">
        <v>21</v>
      </c>
      <c r="S418" t="s">
        <v>21</v>
      </c>
      <c r="T418" t="s">
        <v>924</v>
      </c>
      <c r="U418" t="s">
        <v>21</v>
      </c>
      <c r="V418" t="s">
        <v>21</v>
      </c>
      <c r="W418" t="s">
        <v>21</v>
      </c>
      <c r="X418" t="s">
        <v>21</v>
      </c>
      <c r="Y418" t="s">
        <v>21</v>
      </c>
      <c r="Z418" t="s">
        <v>21</v>
      </c>
      <c r="AA418" t="s">
        <v>21</v>
      </c>
      <c r="AB418" t="s">
        <v>21</v>
      </c>
      <c r="AC418" t="s">
        <v>21</v>
      </c>
      <c r="AD418" t="s">
        <v>21</v>
      </c>
      <c r="AE418" t="s">
        <v>927</v>
      </c>
      <c r="AF418" t="s">
        <v>21</v>
      </c>
      <c r="AG418" t="s">
        <v>21</v>
      </c>
      <c r="AH418" t="s">
        <v>21</v>
      </c>
      <c r="AI418" t="s">
        <v>21</v>
      </c>
      <c r="AJ418" t="s">
        <v>21</v>
      </c>
      <c r="AK418" t="s">
        <v>21</v>
      </c>
      <c r="AL418" t="s">
        <v>21</v>
      </c>
      <c r="AM418" t="s">
        <v>21</v>
      </c>
      <c r="AN418" t="s">
        <v>92</v>
      </c>
      <c r="AO418" t="s">
        <v>21</v>
      </c>
      <c r="AP418" t="s">
        <v>21</v>
      </c>
      <c r="AQ418" t="s">
        <v>21</v>
      </c>
      <c r="AR418" t="s">
        <v>21</v>
      </c>
      <c r="AV418">
        <f t="shared" si="60"/>
        <v>0</v>
      </c>
      <c r="AW418">
        <f t="shared" si="61"/>
        <v>0</v>
      </c>
      <c r="AX418" s="11" t="str">
        <f t="shared" si="62"/>
        <v/>
      </c>
      <c r="BA418">
        <f t="shared" si="63"/>
        <v>0</v>
      </c>
      <c r="BB418">
        <f t="shared" si="64"/>
        <v>0</v>
      </c>
      <c r="BC418">
        <f t="shared" si="65"/>
        <v>0</v>
      </c>
      <c r="BD418">
        <f t="shared" si="66"/>
        <v>0</v>
      </c>
      <c r="BE418">
        <f t="shared" si="67"/>
        <v>0</v>
      </c>
      <c r="BF418">
        <f t="shared" si="68"/>
        <v>0</v>
      </c>
      <c r="BJ418" t="str">
        <f t="shared" si="69"/>
        <v/>
      </c>
      <c r="BK418">
        <f>VLOOKUP(B418,Kraftvärmeprod!$B$1:$BH$549,MATCH($BA$1,Kraftvärmeprod!$B$1:$CC$1,0),FALSE)</f>
        <v>0</v>
      </c>
    </row>
    <row r="419" spans="1:63" ht="15" customHeight="1">
      <c r="A419" s="2" t="s">
        <v>582</v>
      </c>
      <c r="B419" s="2" t="s">
        <v>588</v>
      </c>
      <c r="C419">
        <v>2020</v>
      </c>
      <c r="D419">
        <v>68.628</v>
      </c>
      <c r="E419">
        <v>79.724000000000004</v>
      </c>
      <c r="F419" t="s">
        <v>21</v>
      </c>
      <c r="G419">
        <v>0.193</v>
      </c>
      <c r="H419" t="s">
        <v>21</v>
      </c>
      <c r="I419" t="s">
        <v>21</v>
      </c>
      <c r="J419" t="s">
        <v>21</v>
      </c>
      <c r="K419" t="s">
        <v>21</v>
      </c>
      <c r="L419">
        <v>0.22500000000000001</v>
      </c>
      <c r="M419" t="s">
        <v>22</v>
      </c>
      <c r="N419">
        <v>42.78</v>
      </c>
      <c r="O419">
        <v>17.510000000000002</v>
      </c>
      <c r="P419">
        <v>11.138</v>
      </c>
      <c r="Q419" t="s">
        <v>21</v>
      </c>
      <c r="R419" t="s">
        <v>21</v>
      </c>
      <c r="S419" t="s">
        <v>21</v>
      </c>
      <c r="T419" t="s">
        <v>924</v>
      </c>
      <c r="U419" t="s">
        <v>21</v>
      </c>
      <c r="V419" t="s">
        <v>21</v>
      </c>
      <c r="W419" t="s">
        <v>21</v>
      </c>
      <c r="X419" t="s">
        <v>21</v>
      </c>
      <c r="Y419" t="s">
        <v>21</v>
      </c>
      <c r="Z419">
        <v>0.123</v>
      </c>
      <c r="AA419" t="s">
        <v>21</v>
      </c>
      <c r="AB419" t="s">
        <v>21</v>
      </c>
      <c r="AC419" t="s">
        <v>21</v>
      </c>
      <c r="AD419" t="s">
        <v>21</v>
      </c>
      <c r="AE419" t="s">
        <v>927</v>
      </c>
      <c r="AF419" t="s">
        <v>21</v>
      </c>
      <c r="AG419">
        <v>1.0269999999999999</v>
      </c>
      <c r="AH419">
        <v>6.7279999999999998</v>
      </c>
      <c r="AI419" t="s">
        <v>21</v>
      </c>
      <c r="AJ419" t="s">
        <v>21</v>
      </c>
      <c r="AK419" t="s">
        <v>21</v>
      </c>
      <c r="AL419" t="s">
        <v>21</v>
      </c>
      <c r="AM419" t="s">
        <v>21</v>
      </c>
      <c r="AN419" t="s">
        <v>92</v>
      </c>
      <c r="AO419">
        <v>100</v>
      </c>
      <c r="AP419">
        <v>0</v>
      </c>
      <c r="AQ419">
        <v>0</v>
      </c>
      <c r="AR419">
        <v>0</v>
      </c>
      <c r="AV419">
        <f t="shared" si="60"/>
        <v>79.724000000000004</v>
      </c>
      <c r="AW419">
        <f t="shared" si="61"/>
        <v>68.628</v>
      </c>
      <c r="AX419" s="11">
        <f t="shared" si="62"/>
        <v>0.86081982840800764</v>
      </c>
      <c r="BA419">
        <f t="shared" si="63"/>
        <v>6.7279999999999998</v>
      </c>
      <c r="BB419">
        <f t="shared" si="64"/>
        <v>6.7279999999999998</v>
      </c>
      <c r="BC419">
        <f t="shared" si="65"/>
        <v>0</v>
      </c>
      <c r="BD419">
        <f t="shared" si="66"/>
        <v>0</v>
      </c>
      <c r="BE419">
        <f t="shared" si="67"/>
        <v>0</v>
      </c>
      <c r="BF419">
        <f t="shared" si="68"/>
        <v>0</v>
      </c>
      <c r="BJ419" t="str">
        <f t="shared" si="69"/>
        <v/>
      </c>
      <c r="BK419">
        <f>VLOOKUP(B419,Kraftvärmeprod!$B$1:$BH$549,MATCH($BA$1,Kraftvärmeprod!$B$1:$CC$1,0),FALSE)</f>
        <v>19.085000000000001</v>
      </c>
    </row>
    <row r="420" spans="1:63" ht="15" customHeight="1">
      <c r="A420" s="2" t="s">
        <v>589</v>
      </c>
      <c r="B420" s="2" t="s">
        <v>590</v>
      </c>
      <c r="C420">
        <v>2020</v>
      </c>
      <c r="D420">
        <v>97.73</v>
      </c>
      <c r="E420">
        <v>102.732</v>
      </c>
      <c r="F420" t="s">
        <v>21</v>
      </c>
      <c r="G420">
        <v>0.17</v>
      </c>
      <c r="H420" t="s">
        <v>21</v>
      </c>
      <c r="I420" t="s">
        <v>21</v>
      </c>
      <c r="J420" t="s">
        <v>21</v>
      </c>
      <c r="K420" t="s">
        <v>21</v>
      </c>
      <c r="L420" t="s">
        <v>21</v>
      </c>
      <c r="M420" t="s">
        <v>22</v>
      </c>
      <c r="N420">
        <v>18.748999999999999</v>
      </c>
      <c r="O420">
        <v>10.252000000000001</v>
      </c>
      <c r="P420">
        <v>15.151999999999999</v>
      </c>
      <c r="Q420">
        <v>24.094999999999999</v>
      </c>
      <c r="R420" t="s">
        <v>21</v>
      </c>
      <c r="S420" t="s">
        <v>21</v>
      </c>
      <c r="T420" t="s">
        <v>924</v>
      </c>
      <c r="U420">
        <v>4.6180000000000003</v>
      </c>
      <c r="V420" t="s">
        <v>21</v>
      </c>
      <c r="W420" t="s">
        <v>21</v>
      </c>
      <c r="X420" t="s">
        <v>21</v>
      </c>
      <c r="Y420" t="s">
        <v>21</v>
      </c>
      <c r="Z420">
        <v>0.92100000000000004</v>
      </c>
      <c r="AA420" t="s">
        <v>21</v>
      </c>
      <c r="AB420">
        <v>0.44700000000000001</v>
      </c>
      <c r="AC420" t="s">
        <v>21</v>
      </c>
      <c r="AD420" t="s">
        <v>21</v>
      </c>
      <c r="AE420" t="s">
        <v>21</v>
      </c>
      <c r="AF420" t="s">
        <v>21</v>
      </c>
      <c r="AG420" t="s">
        <v>21</v>
      </c>
      <c r="AH420">
        <v>17.571000000000002</v>
      </c>
      <c r="AI420">
        <v>10.513</v>
      </c>
      <c r="AJ420" t="s">
        <v>936</v>
      </c>
      <c r="AK420">
        <v>1.3160000000000001</v>
      </c>
      <c r="AL420">
        <v>0.24399999999999999</v>
      </c>
      <c r="AM420">
        <v>0.24399999999999999</v>
      </c>
      <c r="AN420" t="s">
        <v>22</v>
      </c>
      <c r="AO420">
        <v>99</v>
      </c>
      <c r="AP420" t="s">
        <v>21</v>
      </c>
      <c r="AQ420" t="s">
        <v>21</v>
      </c>
      <c r="AR420">
        <v>1</v>
      </c>
      <c r="AV420">
        <f t="shared" si="60"/>
        <v>102.73200000000001</v>
      </c>
      <c r="AW420">
        <f t="shared" si="61"/>
        <v>97.73</v>
      </c>
      <c r="AX420" s="11">
        <f t="shared" si="62"/>
        <v>0.95131020519409715</v>
      </c>
      <c r="BA420">
        <f t="shared" si="63"/>
        <v>17.571000000000002</v>
      </c>
      <c r="BB420">
        <f t="shared" si="64"/>
        <v>17.395290000000003</v>
      </c>
      <c r="BC420">
        <f t="shared" si="65"/>
        <v>0</v>
      </c>
      <c r="BD420">
        <f t="shared" si="66"/>
        <v>0</v>
      </c>
      <c r="BE420">
        <f t="shared" si="67"/>
        <v>0.17571000000000001</v>
      </c>
      <c r="BF420">
        <f t="shared" si="68"/>
        <v>0</v>
      </c>
      <c r="BJ420" t="str">
        <f t="shared" si="69"/>
        <v/>
      </c>
      <c r="BK420">
        <f>VLOOKUP(B420,Kraftvärmeprod!$B$1:$BH$549,MATCH($BA$1,Kraftvärmeprod!$B$1:$CC$1,0),FALSE)</f>
        <v>0</v>
      </c>
    </row>
    <row r="421" spans="1:63" ht="15" customHeight="1">
      <c r="A421" s="2" t="s">
        <v>589</v>
      </c>
      <c r="B421" s="2" t="s">
        <v>591</v>
      </c>
      <c r="C421">
        <v>2020</v>
      </c>
      <c r="D421">
        <v>13.544</v>
      </c>
      <c r="E421">
        <v>15.387</v>
      </c>
      <c r="F421" t="s">
        <v>21</v>
      </c>
      <c r="G421" t="s">
        <v>21</v>
      </c>
      <c r="H421" t="s">
        <v>21</v>
      </c>
      <c r="I421" t="s">
        <v>21</v>
      </c>
      <c r="J421" t="s">
        <v>21</v>
      </c>
      <c r="K421" t="s">
        <v>21</v>
      </c>
      <c r="L421" t="s">
        <v>21</v>
      </c>
      <c r="M421" t="s">
        <v>22</v>
      </c>
      <c r="N421" t="s">
        <v>21</v>
      </c>
      <c r="O421" t="s">
        <v>21</v>
      </c>
      <c r="P421">
        <v>14.532999999999999</v>
      </c>
      <c r="Q421" t="s">
        <v>21</v>
      </c>
      <c r="R421" t="s">
        <v>21</v>
      </c>
      <c r="S421" t="s">
        <v>21</v>
      </c>
      <c r="T421" t="s">
        <v>21</v>
      </c>
      <c r="U421" t="s">
        <v>21</v>
      </c>
      <c r="V421" t="s">
        <v>21</v>
      </c>
      <c r="W421" t="s">
        <v>21</v>
      </c>
      <c r="X421" t="s">
        <v>21</v>
      </c>
      <c r="Y421" t="s">
        <v>21</v>
      </c>
      <c r="Z421">
        <v>0.85299999999999998</v>
      </c>
      <c r="AA421" t="s">
        <v>21</v>
      </c>
      <c r="AB421" t="s">
        <v>21</v>
      </c>
      <c r="AC421" t="s">
        <v>21</v>
      </c>
      <c r="AD421" t="s">
        <v>21</v>
      </c>
      <c r="AE421" t="s">
        <v>21</v>
      </c>
      <c r="AF421" t="s">
        <v>21</v>
      </c>
      <c r="AG421" t="s">
        <v>21</v>
      </c>
      <c r="AH421" t="s">
        <v>21</v>
      </c>
      <c r="AI421" t="s">
        <v>21</v>
      </c>
      <c r="AJ421" t="s">
        <v>21</v>
      </c>
      <c r="AK421" t="s">
        <v>21</v>
      </c>
      <c r="AL421">
        <v>1E-3</v>
      </c>
      <c r="AM421">
        <v>1E-3</v>
      </c>
      <c r="AN421" t="s">
        <v>22</v>
      </c>
      <c r="AO421" t="s">
        <v>21</v>
      </c>
      <c r="AP421" t="s">
        <v>21</v>
      </c>
      <c r="AQ421" t="s">
        <v>21</v>
      </c>
      <c r="AR421" t="s">
        <v>21</v>
      </c>
      <c r="AV421">
        <f t="shared" si="60"/>
        <v>15.386999999999999</v>
      </c>
      <c r="AW421">
        <f t="shared" si="61"/>
        <v>13.544</v>
      </c>
      <c r="AX421" s="11">
        <f t="shared" si="62"/>
        <v>0.88022356534737123</v>
      </c>
      <c r="BA421">
        <f t="shared" si="63"/>
        <v>0</v>
      </c>
      <c r="BB421">
        <f t="shared" si="64"/>
        <v>0</v>
      </c>
      <c r="BC421">
        <f t="shared" si="65"/>
        <v>0</v>
      </c>
      <c r="BD421">
        <f t="shared" si="66"/>
        <v>0</v>
      </c>
      <c r="BE421">
        <f t="shared" si="67"/>
        <v>0</v>
      </c>
      <c r="BF421">
        <f t="shared" si="68"/>
        <v>0</v>
      </c>
      <c r="BJ421" t="str">
        <f t="shared" si="69"/>
        <v/>
      </c>
      <c r="BK421">
        <f>VLOOKUP(B421,Kraftvärmeprod!$B$1:$BH$549,MATCH($BA$1,Kraftvärmeprod!$B$1:$CC$1,0),FALSE)</f>
        <v>0</v>
      </c>
    </row>
    <row r="422" spans="1:63" ht="15" customHeight="1">
      <c r="A422" s="2" t="s">
        <v>589</v>
      </c>
      <c r="B422" s="2" t="s">
        <v>592</v>
      </c>
      <c r="C422">
        <v>2020</v>
      </c>
      <c r="D422">
        <v>102.253</v>
      </c>
      <c r="E422">
        <v>126.15600000000001</v>
      </c>
      <c r="F422" t="s">
        <v>21</v>
      </c>
      <c r="G422">
        <v>0.28299999999999997</v>
      </c>
      <c r="H422" t="s">
        <v>21</v>
      </c>
      <c r="I422" t="s">
        <v>21</v>
      </c>
      <c r="J422" t="s">
        <v>21</v>
      </c>
      <c r="K422" t="s">
        <v>21</v>
      </c>
      <c r="L422" t="s">
        <v>21</v>
      </c>
      <c r="M422" t="s">
        <v>22</v>
      </c>
      <c r="N422">
        <v>2.16</v>
      </c>
      <c r="O422">
        <v>17.364000000000001</v>
      </c>
      <c r="P422">
        <v>10.616</v>
      </c>
      <c r="Q422">
        <v>1.56</v>
      </c>
      <c r="R422" t="s">
        <v>21</v>
      </c>
      <c r="S422" t="s">
        <v>21</v>
      </c>
      <c r="T422" t="s">
        <v>924</v>
      </c>
      <c r="U422" t="s">
        <v>21</v>
      </c>
      <c r="V422" t="s">
        <v>21</v>
      </c>
      <c r="W422" t="s">
        <v>21</v>
      </c>
      <c r="X422">
        <v>71.114000000000004</v>
      </c>
      <c r="Y422" t="s">
        <v>21</v>
      </c>
      <c r="Z422">
        <v>3.7160000000000002</v>
      </c>
      <c r="AA422" t="s">
        <v>21</v>
      </c>
      <c r="AB422" t="s">
        <v>21</v>
      </c>
      <c r="AC422" t="s">
        <v>21</v>
      </c>
      <c r="AD422" t="s">
        <v>21</v>
      </c>
      <c r="AE422" t="s">
        <v>21</v>
      </c>
      <c r="AF422" t="s">
        <v>21</v>
      </c>
      <c r="AG422" t="s">
        <v>21</v>
      </c>
      <c r="AH422">
        <v>18.861000000000001</v>
      </c>
      <c r="AI422" t="s">
        <v>21</v>
      </c>
      <c r="AJ422" t="s">
        <v>21</v>
      </c>
      <c r="AK422" t="s">
        <v>21</v>
      </c>
      <c r="AL422">
        <v>0.48199999999999998</v>
      </c>
      <c r="AM422">
        <v>0.48199999999999998</v>
      </c>
      <c r="AN422" t="s">
        <v>22</v>
      </c>
      <c r="AO422">
        <v>100</v>
      </c>
      <c r="AP422" t="s">
        <v>21</v>
      </c>
      <c r="AQ422" t="s">
        <v>21</v>
      </c>
      <c r="AR422" t="s">
        <v>21</v>
      </c>
      <c r="AV422">
        <f t="shared" si="60"/>
        <v>126.15600000000001</v>
      </c>
      <c r="AW422">
        <f t="shared" si="61"/>
        <v>102.253</v>
      </c>
      <c r="AX422" s="11">
        <f t="shared" si="62"/>
        <v>0.81052823488379466</v>
      </c>
      <c r="BA422">
        <f t="shared" si="63"/>
        <v>18.861000000000001</v>
      </c>
      <c r="BB422">
        <f t="shared" si="64"/>
        <v>18.861000000000001</v>
      </c>
      <c r="BC422">
        <f t="shared" si="65"/>
        <v>0</v>
      </c>
      <c r="BD422">
        <f t="shared" si="66"/>
        <v>0</v>
      </c>
      <c r="BE422">
        <f t="shared" si="67"/>
        <v>0</v>
      </c>
      <c r="BF422">
        <f t="shared" si="68"/>
        <v>0</v>
      </c>
      <c r="BJ422" t="str">
        <f t="shared" si="69"/>
        <v/>
      </c>
      <c r="BK422">
        <f>VLOOKUP(B422,Kraftvärmeprod!$B$1:$BH$549,MATCH($BA$1,Kraftvärmeprod!$B$1:$CC$1,0),FALSE)</f>
        <v>0</v>
      </c>
    </row>
    <row r="423" spans="1:63" ht="15" customHeight="1">
      <c r="A423" s="2" t="s">
        <v>589</v>
      </c>
      <c r="B423" s="2" t="s">
        <v>593</v>
      </c>
      <c r="C423">
        <v>2020</v>
      </c>
      <c r="D423" t="s">
        <v>21</v>
      </c>
      <c r="E423" t="s">
        <v>21</v>
      </c>
      <c r="F423" t="s">
        <v>21</v>
      </c>
      <c r="G423" t="s">
        <v>21</v>
      </c>
      <c r="H423" t="s">
        <v>21</v>
      </c>
      <c r="I423" t="s">
        <v>21</v>
      </c>
      <c r="J423" t="s">
        <v>21</v>
      </c>
      <c r="K423" t="s">
        <v>21</v>
      </c>
      <c r="L423" t="s">
        <v>21</v>
      </c>
      <c r="M423" t="s">
        <v>22</v>
      </c>
      <c r="N423" t="s">
        <v>21</v>
      </c>
      <c r="O423" t="s">
        <v>21</v>
      </c>
      <c r="P423" t="s">
        <v>21</v>
      </c>
      <c r="Q423" t="s">
        <v>21</v>
      </c>
      <c r="R423" t="s">
        <v>21</v>
      </c>
      <c r="S423" t="s">
        <v>21</v>
      </c>
      <c r="T423" t="s">
        <v>21</v>
      </c>
      <c r="U423" t="s">
        <v>21</v>
      </c>
      <c r="V423" t="s">
        <v>21</v>
      </c>
      <c r="W423" t="s">
        <v>21</v>
      </c>
      <c r="X423" t="s">
        <v>21</v>
      </c>
      <c r="Y423" t="s">
        <v>21</v>
      </c>
      <c r="Z423" t="s">
        <v>21</v>
      </c>
      <c r="AA423" t="s">
        <v>21</v>
      </c>
      <c r="AB423" t="s">
        <v>21</v>
      </c>
      <c r="AC423" t="s">
        <v>21</v>
      </c>
      <c r="AD423" t="s">
        <v>21</v>
      </c>
      <c r="AE423" t="s">
        <v>21</v>
      </c>
      <c r="AF423" t="s">
        <v>21</v>
      </c>
      <c r="AG423" t="s">
        <v>21</v>
      </c>
      <c r="AH423" t="s">
        <v>21</v>
      </c>
      <c r="AI423" t="s">
        <v>21</v>
      </c>
      <c r="AJ423" t="s">
        <v>21</v>
      </c>
      <c r="AK423" t="s">
        <v>21</v>
      </c>
      <c r="AL423" t="s">
        <v>21</v>
      </c>
      <c r="AM423" t="s">
        <v>21</v>
      </c>
      <c r="AN423" t="s">
        <v>22</v>
      </c>
      <c r="AO423" t="s">
        <v>21</v>
      </c>
      <c r="AP423" t="s">
        <v>21</v>
      </c>
      <c r="AQ423" t="s">
        <v>21</v>
      </c>
      <c r="AR423" t="s">
        <v>21</v>
      </c>
      <c r="AV423">
        <f t="shared" si="60"/>
        <v>0</v>
      </c>
      <c r="AW423">
        <f t="shared" si="61"/>
        <v>0</v>
      </c>
      <c r="AX423" s="11" t="str">
        <f t="shared" si="62"/>
        <v/>
      </c>
      <c r="BA423">
        <f t="shared" si="63"/>
        <v>0</v>
      </c>
      <c r="BB423">
        <f t="shared" si="64"/>
        <v>0</v>
      </c>
      <c r="BC423">
        <f t="shared" si="65"/>
        <v>0</v>
      </c>
      <c r="BD423">
        <f t="shared" si="66"/>
        <v>0</v>
      </c>
      <c r="BE423">
        <f t="shared" si="67"/>
        <v>0</v>
      </c>
      <c r="BF423">
        <f t="shared" si="68"/>
        <v>0</v>
      </c>
      <c r="BJ423" t="str">
        <f t="shared" si="69"/>
        <v/>
      </c>
      <c r="BK423">
        <f>VLOOKUP(B423,Kraftvärmeprod!$B$1:$BH$549,MATCH($BA$1,Kraftvärmeprod!$B$1:$CC$1,0),FALSE)</f>
        <v>0</v>
      </c>
    </row>
    <row r="424" spans="1:63" ht="15" customHeight="1">
      <c r="A424" s="2" t="s">
        <v>594</v>
      </c>
      <c r="B424" s="2" t="s">
        <v>595</v>
      </c>
      <c r="C424">
        <v>2020</v>
      </c>
      <c r="D424">
        <v>8.3000000000000007</v>
      </c>
      <c r="E424">
        <v>8.2899999999999991</v>
      </c>
      <c r="F424" t="s">
        <v>21</v>
      </c>
      <c r="G424">
        <v>0.05</v>
      </c>
      <c r="H424" t="s">
        <v>21</v>
      </c>
      <c r="I424" t="s">
        <v>21</v>
      </c>
      <c r="J424" t="s">
        <v>21</v>
      </c>
      <c r="K424" t="s">
        <v>21</v>
      </c>
      <c r="L424" t="s">
        <v>21</v>
      </c>
      <c r="M424" t="s">
        <v>22</v>
      </c>
      <c r="N424" t="s">
        <v>21</v>
      </c>
      <c r="O424" t="s">
        <v>21</v>
      </c>
      <c r="P424">
        <v>8</v>
      </c>
      <c r="Q424" t="s">
        <v>21</v>
      </c>
      <c r="R424" t="s">
        <v>21</v>
      </c>
      <c r="S424" t="s">
        <v>21</v>
      </c>
      <c r="T424" t="s">
        <v>924</v>
      </c>
      <c r="U424" t="s">
        <v>21</v>
      </c>
      <c r="V424" t="s">
        <v>21</v>
      </c>
      <c r="W424" t="s">
        <v>21</v>
      </c>
      <c r="X424" t="s">
        <v>21</v>
      </c>
      <c r="Y424" t="s">
        <v>21</v>
      </c>
      <c r="Z424">
        <v>0.24</v>
      </c>
      <c r="AA424" t="s">
        <v>21</v>
      </c>
      <c r="AB424" t="s">
        <v>21</v>
      </c>
      <c r="AC424" t="s">
        <v>21</v>
      </c>
      <c r="AD424" t="s">
        <v>21</v>
      </c>
      <c r="AE424" t="s">
        <v>21</v>
      </c>
      <c r="AF424" t="s">
        <v>21</v>
      </c>
      <c r="AG424" t="s">
        <v>21</v>
      </c>
      <c r="AH424" t="s">
        <v>21</v>
      </c>
      <c r="AI424" t="s">
        <v>21</v>
      </c>
      <c r="AJ424" t="s">
        <v>21</v>
      </c>
      <c r="AK424" t="s">
        <v>21</v>
      </c>
      <c r="AL424" t="s">
        <v>21</v>
      </c>
      <c r="AM424" t="s">
        <v>21</v>
      </c>
      <c r="AN424" t="s">
        <v>22</v>
      </c>
      <c r="AO424" t="s">
        <v>21</v>
      </c>
      <c r="AP424" t="s">
        <v>21</v>
      </c>
      <c r="AQ424" t="s">
        <v>21</v>
      </c>
      <c r="AR424" t="s">
        <v>21</v>
      </c>
      <c r="AV424">
        <f t="shared" si="60"/>
        <v>8.2900000000000009</v>
      </c>
      <c r="AW424">
        <f t="shared" si="61"/>
        <v>8.3000000000000007</v>
      </c>
      <c r="AX424" s="11">
        <f t="shared" si="62"/>
        <v>1.0012062726176116</v>
      </c>
      <c r="BA424">
        <f t="shared" si="63"/>
        <v>0</v>
      </c>
      <c r="BB424">
        <f t="shared" si="64"/>
        <v>0</v>
      </c>
      <c r="BC424">
        <f t="shared" si="65"/>
        <v>0</v>
      </c>
      <c r="BD424">
        <f t="shared" si="66"/>
        <v>0</v>
      </c>
      <c r="BE424">
        <f t="shared" si="67"/>
        <v>0</v>
      </c>
      <c r="BF424">
        <f t="shared" si="68"/>
        <v>0</v>
      </c>
      <c r="BJ424" t="str">
        <f t="shared" si="69"/>
        <v/>
      </c>
      <c r="BK424">
        <f>VLOOKUP(B424,Kraftvärmeprod!$B$1:$BH$549,MATCH($BA$1,Kraftvärmeprod!$B$1:$CC$1,0),FALSE)</f>
        <v>0</v>
      </c>
    </row>
    <row r="425" spans="1:63" ht="15" customHeight="1">
      <c r="A425" s="2" t="s">
        <v>594</v>
      </c>
      <c r="B425" s="2" t="s">
        <v>596</v>
      </c>
      <c r="C425">
        <v>2020</v>
      </c>
      <c r="D425">
        <v>27.2</v>
      </c>
      <c r="E425">
        <v>27.1</v>
      </c>
      <c r="F425" t="s">
        <v>21</v>
      </c>
      <c r="G425">
        <v>1.1000000000000001</v>
      </c>
      <c r="H425" t="s">
        <v>21</v>
      </c>
      <c r="I425" t="s">
        <v>21</v>
      </c>
      <c r="J425" t="s">
        <v>21</v>
      </c>
      <c r="K425" t="s">
        <v>21</v>
      </c>
      <c r="L425" t="s">
        <v>21</v>
      </c>
      <c r="M425" t="s">
        <v>22</v>
      </c>
      <c r="N425">
        <v>13.5</v>
      </c>
      <c r="O425" t="s">
        <v>21</v>
      </c>
      <c r="P425">
        <v>11.7</v>
      </c>
      <c r="Q425" t="s">
        <v>21</v>
      </c>
      <c r="R425" t="s">
        <v>21</v>
      </c>
      <c r="S425" t="s">
        <v>21</v>
      </c>
      <c r="T425" t="s">
        <v>924</v>
      </c>
      <c r="U425" t="s">
        <v>21</v>
      </c>
      <c r="V425" t="s">
        <v>21</v>
      </c>
      <c r="W425" t="s">
        <v>21</v>
      </c>
      <c r="X425" t="s">
        <v>21</v>
      </c>
      <c r="Y425" t="s">
        <v>21</v>
      </c>
      <c r="Z425" t="s">
        <v>21</v>
      </c>
      <c r="AA425" t="s">
        <v>21</v>
      </c>
      <c r="AB425" t="s">
        <v>21</v>
      </c>
      <c r="AC425" t="s">
        <v>21</v>
      </c>
      <c r="AD425" t="s">
        <v>21</v>
      </c>
      <c r="AE425" t="s">
        <v>21</v>
      </c>
      <c r="AF425" t="s">
        <v>21</v>
      </c>
      <c r="AG425" t="s">
        <v>21</v>
      </c>
      <c r="AH425">
        <v>0.8</v>
      </c>
      <c r="AI425" t="s">
        <v>21</v>
      </c>
      <c r="AJ425" t="s">
        <v>21</v>
      </c>
      <c r="AK425" t="s">
        <v>21</v>
      </c>
      <c r="AL425" t="s">
        <v>21</v>
      </c>
      <c r="AM425" t="s">
        <v>21</v>
      </c>
      <c r="AN425" t="s">
        <v>22</v>
      </c>
      <c r="AO425">
        <v>100</v>
      </c>
      <c r="AP425" t="s">
        <v>21</v>
      </c>
      <c r="AQ425" t="s">
        <v>21</v>
      </c>
      <c r="AR425" t="s">
        <v>21</v>
      </c>
      <c r="AV425">
        <f t="shared" si="60"/>
        <v>27.099999999999998</v>
      </c>
      <c r="AW425">
        <f t="shared" si="61"/>
        <v>27.2</v>
      </c>
      <c r="AX425" s="11">
        <f t="shared" si="62"/>
        <v>1.003690036900369</v>
      </c>
      <c r="BA425">
        <f t="shared" si="63"/>
        <v>0.8</v>
      </c>
      <c r="BB425">
        <f t="shared" si="64"/>
        <v>0.8</v>
      </c>
      <c r="BC425">
        <f t="shared" si="65"/>
        <v>0</v>
      </c>
      <c r="BD425">
        <f t="shared" si="66"/>
        <v>0</v>
      </c>
      <c r="BE425">
        <f t="shared" si="67"/>
        <v>0</v>
      </c>
      <c r="BF425">
        <f t="shared" si="68"/>
        <v>0</v>
      </c>
      <c r="BJ425" t="str">
        <f t="shared" si="69"/>
        <v/>
      </c>
      <c r="BK425">
        <f>VLOOKUP(B425,Kraftvärmeprod!$B$1:$BH$549,MATCH($BA$1,Kraftvärmeprod!$B$1:$CC$1,0),FALSE)</f>
        <v>0</v>
      </c>
    </row>
    <row r="426" spans="1:63" ht="15" customHeight="1">
      <c r="A426" s="2" t="s">
        <v>594</v>
      </c>
      <c r="B426" s="2" t="s">
        <v>597</v>
      </c>
      <c r="C426">
        <v>2020</v>
      </c>
      <c r="D426">
        <v>155.4</v>
      </c>
      <c r="E426">
        <v>168.9</v>
      </c>
      <c r="F426" t="s">
        <v>21</v>
      </c>
      <c r="G426">
        <v>1.5</v>
      </c>
      <c r="H426" t="s">
        <v>21</v>
      </c>
      <c r="I426" t="s">
        <v>21</v>
      </c>
      <c r="J426" t="s">
        <v>21</v>
      </c>
      <c r="K426" t="s">
        <v>21</v>
      </c>
      <c r="L426" t="s">
        <v>21</v>
      </c>
      <c r="M426" t="s">
        <v>22</v>
      </c>
      <c r="N426">
        <v>20.7</v>
      </c>
      <c r="O426" t="s">
        <v>21</v>
      </c>
      <c r="P426">
        <v>0</v>
      </c>
      <c r="Q426" t="s">
        <v>21</v>
      </c>
      <c r="R426" t="s">
        <v>21</v>
      </c>
      <c r="S426" t="s">
        <v>21</v>
      </c>
      <c r="T426" t="s">
        <v>924</v>
      </c>
      <c r="U426" t="s">
        <v>21</v>
      </c>
      <c r="V426" t="s">
        <v>21</v>
      </c>
      <c r="W426" t="s">
        <v>21</v>
      </c>
      <c r="X426" t="s">
        <v>21</v>
      </c>
      <c r="Y426" t="s">
        <v>21</v>
      </c>
      <c r="Z426" t="s">
        <v>21</v>
      </c>
      <c r="AA426" t="s">
        <v>21</v>
      </c>
      <c r="AB426" t="s">
        <v>21</v>
      </c>
      <c r="AC426">
        <v>144.1</v>
      </c>
      <c r="AD426" t="s">
        <v>21</v>
      </c>
      <c r="AE426" t="s">
        <v>925</v>
      </c>
      <c r="AF426">
        <v>39</v>
      </c>
      <c r="AG426" t="s">
        <v>21</v>
      </c>
      <c r="AH426">
        <v>2.6</v>
      </c>
      <c r="AI426" t="s">
        <v>21</v>
      </c>
      <c r="AJ426" t="s">
        <v>21</v>
      </c>
      <c r="AK426" t="s">
        <v>21</v>
      </c>
      <c r="AL426" t="s">
        <v>21</v>
      </c>
      <c r="AM426" t="s">
        <v>21</v>
      </c>
      <c r="AN426" t="s">
        <v>22</v>
      </c>
      <c r="AO426">
        <v>100</v>
      </c>
      <c r="AP426">
        <v>0</v>
      </c>
      <c r="AQ426">
        <v>0</v>
      </c>
      <c r="AR426">
        <v>0</v>
      </c>
      <c r="AV426">
        <f t="shared" si="60"/>
        <v>168.89999999999998</v>
      </c>
      <c r="AW426">
        <f t="shared" si="61"/>
        <v>155.4</v>
      </c>
      <c r="AX426" s="11">
        <f t="shared" si="62"/>
        <v>0.92007104795737138</v>
      </c>
      <c r="BA426">
        <f t="shared" si="63"/>
        <v>2.6</v>
      </c>
      <c r="BB426">
        <f t="shared" si="64"/>
        <v>2.6</v>
      </c>
      <c r="BC426">
        <f t="shared" si="65"/>
        <v>0</v>
      </c>
      <c r="BD426">
        <f t="shared" si="66"/>
        <v>0</v>
      </c>
      <c r="BE426">
        <f t="shared" si="67"/>
        <v>0</v>
      </c>
      <c r="BF426">
        <f t="shared" si="68"/>
        <v>0</v>
      </c>
      <c r="BJ426" t="str">
        <f t="shared" si="69"/>
        <v/>
      </c>
      <c r="BK426">
        <f>VLOOKUP(B426,Kraftvärmeprod!$B$1:$BH$549,MATCH($BA$1,Kraftvärmeprod!$B$1:$CC$1,0),FALSE)</f>
        <v>10</v>
      </c>
    </row>
    <row r="427" spans="1:63" ht="15" customHeight="1">
      <c r="A427" s="2" t="s">
        <v>598</v>
      </c>
      <c r="B427" s="2" t="s">
        <v>599</v>
      </c>
      <c r="C427">
        <v>2020</v>
      </c>
      <c r="D427">
        <v>98</v>
      </c>
      <c r="E427">
        <v>116.1</v>
      </c>
      <c r="F427" t="s">
        <v>21</v>
      </c>
      <c r="G427" t="s">
        <v>21</v>
      </c>
      <c r="H427" t="s">
        <v>21</v>
      </c>
      <c r="I427" t="s">
        <v>21</v>
      </c>
      <c r="J427" t="s">
        <v>21</v>
      </c>
      <c r="K427" t="s">
        <v>21</v>
      </c>
      <c r="L427" t="s">
        <v>21</v>
      </c>
      <c r="M427" t="s">
        <v>22</v>
      </c>
      <c r="N427">
        <v>27</v>
      </c>
      <c r="O427" t="s">
        <v>21</v>
      </c>
      <c r="P427" t="s">
        <v>21</v>
      </c>
      <c r="Q427" t="s">
        <v>21</v>
      </c>
      <c r="R427" t="s">
        <v>21</v>
      </c>
      <c r="S427">
        <v>42</v>
      </c>
      <c r="T427" t="s">
        <v>21</v>
      </c>
      <c r="U427">
        <v>33</v>
      </c>
      <c r="V427" t="s">
        <v>21</v>
      </c>
      <c r="W427" t="s">
        <v>21</v>
      </c>
      <c r="X427" t="s">
        <v>21</v>
      </c>
      <c r="Y427" t="s">
        <v>21</v>
      </c>
      <c r="Z427">
        <v>2.7</v>
      </c>
      <c r="AA427" t="s">
        <v>21</v>
      </c>
      <c r="AB427" t="s">
        <v>21</v>
      </c>
      <c r="AC427" t="s">
        <v>21</v>
      </c>
      <c r="AD427" t="s">
        <v>21</v>
      </c>
      <c r="AE427" t="s">
        <v>21</v>
      </c>
      <c r="AF427" t="s">
        <v>21</v>
      </c>
      <c r="AG427" t="s">
        <v>21</v>
      </c>
      <c r="AH427">
        <v>11.4</v>
      </c>
      <c r="AI427" t="s">
        <v>21</v>
      </c>
      <c r="AJ427" t="s">
        <v>21</v>
      </c>
      <c r="AK427" t="s">
        <v>21</v>
      </c>
      <c r="AL427" t="s">
        <v>21</v>
      </c>
      <c r="AM427" t="s">
        <v>21</v>
      </c>
      <c r="AN427" t="s">
        <v>22</v>
      </c>
      <c r="AO427">
        <v>100</v>
      </c>
      <c r="AP427" t="s">
        <v>21</v>
      </c>
      <c r="AQ427" t="s">
        <v>21</v>
      </c>
      <c r="AR427" t="s">
        <v>21</v>
      </c>
      <c r="AV427">
        <f t="shared" si="60"/>
        <v>116.10000000000001</v>
      </c>
      <c r="AW427">
        <f t="shared" si="61"/>
        <v>98</v>
      </c>
      <c r="AX427" s="11">
        <f t="shared" si="62"/>
        <v>0.84409991386735561</v>
      </c>
      <c r="BA427">
        <f t="shared" si="63"/>
        <v>11.4</v>
      </c>
      <c r="BB427">
        <f t="shared" si="64"/>
        <v>11.4</v>
      </c>
      <c r="BC427">
        <f t="shared" si="65"/>
        <v>0</v>
      </c>
      <c r="BD427">
        <f t="shared" si="66"/>
        <v>0</v>
      </c>
      <c r="BE427">
        <f t="shared" si="67"/>
        <v>0</v>
      </c>
      <c r="BF427">
        <f t="shared" si="68"/>
        <v>0</v>
      </c>
      <c r="BJ427" t="str">
        <f t="shared" si="69"/>
        <v/>
      </c>
      <c r="BK427">
        <f>VLOOKUP(B427,Kraftvärmeprod!$B$1:$BH$549,MATCH($BA$1,Kraftvärmeprod!$B$1:$CC$1,0),FALSE)</f>
        <v>0</v>
      </c>
    </row>
    <row r="428" spans="1:63" ht="15" customHeight="1">
      <c r="A428" s="2" t="s">
        <v>598</v>
      </c>
      <c r="B428" s="2" t="s">
        <v>600</v>
      </c>
      <c r="C428">
        <v>2020</v>
      </c>
      <c r="D428" t="s">
        <v>22</v>
      </c>
      <c r="E428" t="s">
        <v>22</v>
      </c>
      <c r="F428" t="s">
        <v>22</v>
      </c>
      <c r="G428" t="s">
        <v>22</v>
      </c>
      <c r="H428" t="s">
        <v>22</v>
      </c>
      <c r="I428" t="s">
        <v>22</v>
      </c>
      <c r="J428" t="s">
        <v>22</v>
      </c>
      <c r="K428" t="s">
        <v>22</v>
      </c>
      <c r="L428" t="s">
        <v>22</v>
      </c>
      <c r="M428" t="s">
        <v>22</v>
      </c>
      <c r="N428" t="s">
        <v>22</v>
      </c>
      <c r="O428" t="s">
        <v>22</v>
      </c>
      <c r="P428" t="s">
        <v>22</v>
      </c>
      <c r="Q428" t="s">
        <v>22</v>
      </c>
      <c r="R428" t="s">
        <v>22</v>
      </c>
      <c r="S428" t="s">
        <v>22</v>
      </c>
      <c r="T428" t="s">
        <v>22</v>
      </c>
      <c r="U428" t="s">
        <v>22</v>
      </c>
      <c r="V428" t="s">
        <v>22</v>
      </c>
      <c r="W428" t="s">
        <v>22</v>
      </c>
      <c r="X428" t="s">
        <v>22</v>
      </c>
      <c r="Y428" t="s">
        <v>22</v>
      </c>
      <c r="Z428" t="s">
        <v>22</v>
      </c>
      <c r="AA428" t="s">
        <v>22</v>
      </c>
      <c r="AB428" t="s">
        <v>22</v>
      </c>
      <c r="AC428" t="s">
        <v>22</v>
      </c>
      <c r="AD428" t="s">
        <v>22</v>
      </c>
      <c r="AE428" t="s">
        <v>22</v>
      </c>
      <c r="AF428" t="s">
        <v>22</v>
      </c>
      <c r="AG428" t="s">
        <v>22</v>
      </c>
      <c r="AH428" t="s">
        <v>22</v>
      </c>
      <c r="AI428" t="s">
        <v>22</v>
      </c>
      <c r="AJ428" t="s">
        <v>22</v>
      </c>
      <c r="AK428" t="s">
        <v>22</v>
      </c>
      <c r="AL428" t="s">
        <v>22</v>
      </c>
      <c r="AM428" t="s">
        <v>22</v>
      </c>
      <c r="AN428" t="s">
        <v>22</v>
      </c>
      <c r="AO428" t="s">
        <v>22</v>
      </c>
      <c r="AP428" t="s">
        <v>22</v>
      </c>
      <c r="AQ428" t="s">
        <v>22</v>
      </c>
      <c r="AR428" t="s">
        <v>22</v>
      </c>
      <c r="AV428">
        <f t="shared" si="60"/>
        <v>0</v>
      </c>
      <c r="AW428">
        <f t="shared" si="61"/>
        <v>0</v>
      </c>
      <c r="AX428" s="11" t="str">
        <f t="shared" si="62"/>
        <v/>
      </c>
      <c r="BA428">
        <f t="shared" si="63"/>
        <v>0</v>
      </c>
      <c r="BB428">
        <f t="shared" si="64"/>
        <v>0</v>
      </c>
      <c r="BC428">
        <f t="shared" si="65"/>
        <v>0</v>
      </c>
      <c r="BD428">
        <f t="shared" si="66"/>
        <v>0</v>
      </c>
      <c r="BE428">
        <f t="shared" si="67"/>
        <v>0</v>
      </c>
      <c r="BF428">
        <f t="shared" si="68"/>
        <v>0</v>
      </c>
      <c r="BJ428" t="str">
        <f t="shared" si="69"/>
        <v/>
      </c>
      <c r="BK428">
        <f>VLOOKUP(B428,Kraftvärmeprod!$B$1:$BH$549,MATCH($BA$1,Kraftvärmeprod!$B$1:$CC$1,0),FALSE)</f>
        <v>0</v>
      </c>
    </row>
    <row r="429" spans="1:63" ht="15" customHeight="1">
      <c r="A429" s="2" t="s">
        <v>598</v>
      </c>
      <c r="B429" s="2" t="s">
        <v>601</v>
      </c>
      <c r="C429">
        <v>2020</v>
      </c>
      <c r="D429" t="s">
        <v>22</v>
      </c>
      <c r="E429" t="s">
        <v>22</v>
      </c>
      <c r="F429" t="s">
        <v>22</v>
      </c>
      <c r="G429" t="s">
        <v>22</v>
      </c>
      <c r="H429" t="s">
        <v>22</v>
      </c>
      <c r="I429" t="s">
        <v>22</v>
      </c>
      <c r="J429" t="s">
        <v>22</v>
      </c>
      <c r="K429" t="s">
        <v>22</v>
      </c>
      <c r="L429" t="s">
        <v>22</v>
      </c>
      <c r="M429" t="s">
        <v>22</v>
      </c>
      <c r="N429" t="s">
        <v>22</v>
      </c>
      <c r="O429" t="s">
        <v>22</v>
      </c>
      <c r="P429" t="s">
        <v>22</v>
      </c>
      <c r="Q429" t="s">
        <v>22</v>
      </c>
      <c r="R429" t="s">
        <v>22</v>
      </c>
      <c r="S429" t="s">
        <v>22</v>
      </c>
      <c r="T429" t="s">
        <v>22</v>
      </c>
      <c r="U429" t="s">
        <v>22</v>
      </c>
      <c r="V429" t="s">
        <v>22</v>
      </c>
      <c r="W429" t="s">
        <v>22</v>
      </c>
      <c r="X429" t="s">
        <v>22</v>
      </c>
      <c r="Y429" t="s">
        <v>22</v>
      </c>
      <c r="Z429" t="s">
        <v>22</v>
      </c>
      <c r="AA429" t="s">
        <v>22</v>
      </c>
      <c r="AB429" t="s">
        <v>22</v>
      </c>
      <c r="AC429" t="s">
        <v>22</v>
      </c>
      <c r="AD429" t="s">
        <v>22</v>
      </c>
      <c r="AE429" t="s">
        <v>22</v>
      </c>
      <c r="AF429" t="s">
        <v>22</v>
      </c>
      <c r="AG429" t="s">
        <v>22</v>
      </c>
      <c r="AH429" t="s">
        <v>22</v>
      </c>
      <c r="AI429" t="s">
        <v>22</v>
      </c>
      <c r="AJ429" t="s">
        <v>22</v>
      </c>
      <c r="AK429" t="s">
        <v>22</v>
      </c>
      <c r="AL429" t="s">
        <v>22</v>
      </c>
      <c r="AM429" t="s">
        <v>22</v>
      </c>
      <c r="AN429" t="s">
        <v>22</v>
      </c>
      <c r="AO429" t="s">
        <v>22</v>
      </c>
      <c r="AP429" t="s">
        <v>22</v>
      </c>
      <c r="AQ429" t="s">
        <v>22</v>
      </c>
      <c r="AR429" t="s">
        <v>22</v>
      </c>
      <c r="AV429">
        <f t="shared" si="60"/>
        <v>0</v>
      </c>
      <c r="AW429">
        <f t="shared" si="61"/>
        <v>0</v>
      </c>
      <c r="AX429" s="11" t="str">
        <f t="shared" si="62"/>
        <v/>
      </c>
      <c r="BA429">
        <f t="shared" si="63"/>
        <v>0</v>
      </c>
      <c r="BB429">
        <f t="shared" si="64"/>
        <v>0</v>
      </c>
      <c r="BC429">
        <f t="shared" si="65"/>
        <v>0</v>
      </c>
      <c r="BD429">
        <f t="shared" si="66"/>
        <v>0</v>
      </c>
      <c r="BE429">
        <f t="shared" si="67"/>
        <v>0</v>
      </c>
      <c r="BF429">
        <f t="shared" si="68"/>
        <v>0</v>
      </c>
      <c r="BJ429" t="str">
        <f t="shared" si="69"/>
        <v/>
      </c>
      <c r="BK429">
        <f>VLOOKUP(B429,Kraftvärmeprod!$B$1:$BH$549,MATCH($BA$1,Kraftvärmeprod!$B$1:$CC$1,0),FALSE)</f>
        <v>0</v>
      </c>
    </row>
    <row r="430" spans="1:63" ht="15" customHeight="1">
      <c r="A430" s="2" t="s">
        <v>602</v>
      </c>
      <c r="B430" s="2" t="s">
        <v>603</v>
      </c>
      <c r="C430">
        <v>2020</v>
      </c>
      <c r="D430">
        <v>14.206</v>
      </c>
      <c r="E430">
        <v>17.722000000000001</v>
      </c>
      <c r="F430" t="s">
        <v>21</v>
      </c>
      <c r="G430" t="s">
        <v>21</v>
      </c>
      <c r="H430" t="s">
        <v>21</v>
      </c>
      <c r="I430" t="s">
        <v>21</v>
      </c>
      <c r="J430" t="s">
        <v>21</v>
      </c>
      <c r="K430" t="s">
        <v>21</v>
      </c>
      <c r="L430" t="s">
        <v>21</v>
      </c>
      <c r="M430" t="s">
        <v>22</v>
      </c>
      <c r="N430">
        <v>7.8</v>
      </c>
      <c r="O430" t="s">
        <v>21</v>
      </c>
      <c r="P430">
        <v>5.7</v>
      </c>
      <c r="Q430" t="s">
        <v>21</v>
      </c>
      <c r="R430" t="s">
        <v>21</v>
      </c>
      <c r="S430" t="s">
        <v>21</v>
      </c>
      <c r="T430" t="s">
        <v>21</v>
      </c>
      <c r="U430">
        <v>3.5049999999999999</v>
      </c>
      <c r="V430" t="s">
        <v>21</v>
      </c>
      <c r="W430" t="s">
        <v>21</v>
      </c>
      <c r="X430" t="s">
        <v>21</v>
      </c>
      <c r="Y430" t="s">
        <v>21</v>
      </c>
      <c r="Z430">
        <v>0.71699999999999997</v>
      </c>
      <c r="AA430" t="s">
        <v>21</v>
      </c>
      <c r="AB430" t="s">
        <v>21</v>
      </c>
      <c r="AC430" t="s">
        <v>21</v>
      </c>
      <c r="AD430" t="s">
        <v>21</v>
      </c>
      <c r="AE430" t="s">
        <v>21</v>
      </c>
      <c r="AF430" t="s">
        <v>21</v>
      </c>
      <c r="AG430" t="s">
        <v>21</v>
      </c>
      <c r="AH430" t="s">
        <v>21</v>
      </c>
      <c r="AI430" t="s">
        <v>21</v>
      </c>
      <c r="AJ430" t="s">
        <v>21</v>
      </c>
      <c r="AK430" t="s">
        <v>21</v>
      </c>
      <c r="AL430" t="s">
        <v>21</v>
      </c>
      <c r="AM430" t="s">
        <v>21</v>
      </c>
      <c r="AN430" t="s">
        <v>22</v>
      </c>
      <c r="AO430" t="s">
        <v>21</v>
      </c>
      <c r="AP430" t="s">
        <v>21</v>
      </c>
      <c r="AQ430" t="s">
        <v>21</v>
      </c>
      <c r="AR430" t="s">
        <v>21</v>
      </c>
      <c r="AV430">
        <f t="shared" si="60"/>
        <v>17.721999999999998</v>
      </c>
      <c r="AW430">
        <f t="shared" si="61"/>
        <v>14.206</v>
      </c>
      <c r="AX430" s="11">
        <f t="shared" si="62"/>
        <v>0.80160252793138476</v>
      </c>
      <c r="BA430">
        <f t="shared" si="63"/>
        <v>0</v>
      </c>
      <c r="BB430">
        <f t="shared" si="64"/>
        <v>0</v>
      </c>
      <c r="BC430">
        <f t="shared" si="65"/>
        <v>0</v>
      </c>
      <c r="BD430">
        <f t="shared" si="66"/>
        <v>0</v>
      </c>
      <c r="BE430">
        <f t="shared" si="67"/>
        <v>0</v>
      </c>
      <c r="BF430">
        <f t="shared" si="68"/>
        <v>0</v>
      </c>
      <c r="BJ430" t="str">
        <f t="shared" si="69"/>
        <v/>
      </c>
      <c r="BK430">
        <f>VLOOKUP(B430,Kraftvärmeprod!$B$1:$BH$549,MATCH($BA$1,Kraftvärmeprod!$B$1:$CC$1,0),FALSE)</f>
        <v>0</v>
      </c>
    </row>
    <row r="431" spans="1:63" ht="15" customHeight="1">
      <c r="A431" s="2" t="s">
        <v>602</v>
      </c>
      <c r="B431" s="2" t="s">
        <v>604</v>
      </c>
      <c r="C431">
        <v>2020</v>
      </c>
      <c r="D431">
        <v>9.875</v>
      </c>
      <c r="E431">
        <v>10.965</v>
      </c>
      <c r="F431" t="s">
        <v>21</v>
      </c>
      <c r="G431" t="s">
        <v>21</v>
      </c>
      <c r="H431" t="s">
        <v>21</v>
      </c>
      <c r="I431" t="s">
        <v>21</v>
      </c>
      <c r="J431" t="s">
        <v>21</v>
      </c>
      <c r="K431" t="s">
        <v>21</v>
      </c>
      <c r="L431" t="s">
        <v>21</v>
      </c>
      <c r="M431" t="s">
        <v>92</v>
      </c>
      <c r="N431">
        <v>1.52</v>
      </c>
      <c r="O431" t="s">
        <v>21</v>
      </c>
      <c r="P431">
        <v>3.726</v>
      </c>
      <c r="Q431" t="s">
        <v>21</v>
      </c>
      <c r="R431" t="s">
        <v>21</v>
      </c>
      <c r="S431" t="s">
        <v>21</v>
      </c>
      <c r="T431" t="s">
        <v>21</v>
      </c>
      <c r="U431">
        <v>4.5709999999999997</v>
      </c>
      <c r="V431" t="s">
        <v>21</v>
      </c>
      <c r="W431" t="s">
        <v>21</v>
      </c>
      <c r="X431" t="s">
        <v>21</v>
      </c>
      <c r="Y431" t="s">
        <v>21</v>
      </c>
      <c r="Z431">
        <v>1.1479999999999999</v>
      </c>
      <c r="AA431" t="s">
        <v>21</v>
      </c>
      <c r="AB431" t="s">
        <v>21</v>
      </c>
      <c r="AC431" t="s">
        <v>21</v>
      </c>
      <c r="AD431" t="s">
        <v>21</v>
      </c>
      <c r="AE431" t="s">
        <v>21</v>
      </c>
      <c r="AF431" t="s">
        <v>21</v>
      </c>
      <c r="AG431" t="s">
        <v>21</v>
      </c>
      <c r="AH431" t="s">
        <v>21</v>
      </c>
      <c r="AI431" t="s">
        <v>21</v>
      </c>
      <c r="AJ431" t="s">
        <v>21</v>
      </c>
      <c r="AK431" t="s">
        <v>21</v>
      </c>
      <c r="AL431" t="s">
        <v>21</v>
      </c>
      <c r="AM431" t="s">
        <v>21</v>
      </c>
      <c r="AN431" t="s">
        <v>92</v>
      </c>
      <c r="AO431" t="s">
        <v>21</v>
      </c>
      <c r="AP431" t="s">
        <v>21</v>
      </c>
      <c r="AQ431" t="s">
        <v>21</v>
      </c>
      <c r="AR431" t="s">
        <v>21</v>
      </c>
      <c r="AV431">
        <f t="shared" si="60"/>
        <v>10.965</v>
      </c>
      <c r="AW431">
        <f t="shared" si="61"/>
        <v>9.875</v>
      </c>
      <c r="AX431" s="11">
        <f t="shared" si="62"/>
        <v>0.90059279525763791</v>
      </c>
      <c r="BA431">
        <f t="shared" si="63"/>
        <v>0</v>
      </c>
      <c r="BB431">
        <f t="shared" si="64"/>
        <v>0</v>
      </c>
      <c r="BC431">
        <f t="shared" si="65"/>
        <v>0</v>
      </c>
      <c r="BD431">
        <f t="shared" si="66"/>
        <v>0</v>
      </c>
      <c r="BE431">
        <f t="shared" si="67"/>
        <v>0</v>
      </c>
      <c r="BF431">
        <f t="shared" si="68"/>
        <v>0</v>
      </c>
      <c r="BJ431" t="str">
        <f t="shared" si="69"/>
        <v/>
      </c>
      <c r="BK431">
        <f>VLOOKUP(B431,Kraftvärmeprod!$B$1:$BH$549,MATCH($BA$1,Kraftvärmeprod!$B$1:$CC$1,0),FALSE)</f>
        <v>0</v>
      </c>
    </row>
    <row r="432" spans="1:63" ht="15" customHeight="1">
      <c r="A432" s="2" t="s">
        <v>602</v>
      </c>
      <c r="B432" s="2" t="s">
        <v>605</v>
      </c>
      <c r="C432">
        <v>2020</v>
      </c>
      <c r="D432">
        <v>12.021000000000001</v>
      </c>
      <c r="E432">
        <v>14.172000000000001</v>
      </c>
      <c r="F432" t="s">
        <v>21</v>
      </c>
      <c r="G432" t="s">
        <v>21</v>
      </c>
      <c r="H432" t="s">
        <v>21</v>
      </c>
      <c r="I432" t="s">
        <v>21</v>
      </c>
      <c r="J432" t="s">
        <v>21</v>
      </c>
      <c r="K432" t="s">
        <v>21</v>
      </c>
      <c r="L432" t="s">
        <v>21</v>
      </c>
      <c r="M432" t="s">
        <v>92</v>
      </c>
      <c r="N432">
        <v>4.1210000000000004</v>
      </c>
      <c r="O432" t="s">
        <v>21</v>
      </c>
      <c r="P432">
        <v>8.7650000000000006</v>
      </c>
      <c r="Q432" t="s">
        <v>21</v>
      </c>
      <c r="R432" t="s">
        <v>21</v>
      </c>
      <c r="S432" t="s">
        <v>21</v>
      </c>
      <c r="T432" t="s">
        <v>21</v>
      </c>
      <c r="U432" t="s">
        <v>21</v>
      </c>
      <c r="V432" t="s">
        <v>21</v>
      </c>
      <c r="W432" t="s">
        <v>21</v>
      </c>
      <c r="X432" t="s">
        <v>21</v>
      </c>
      <c r="Y432" t="s">
        <v>21</v>
      </c>
      <c r="Z432">
        <v>1.286</v>
      </c>
      <c r="AA432" t="s">
        <v>21</v>
      </c>
      <c r="AB432" t="s">
        <v>21</v>
      </c>
      <c r="AC432" t="s">
        <v>21</v>
      </c>
      <c r="AD432" t="s">
        <v>21</v>
      </c>
      <c r="AE432" t="s">
        <v>21</v>
      </c>
      <c r="AF432" t="s">
        <v>21</v>
      </c>
      <c r="AG432" t="s">
        <v>21</v>
      </c>
      <c r="AH432" t="s">
        <v>21</v>
      </c>
      <c r="AI432" t="s">
        <v>21</v>
      </c>
      <c r="AJ432" t="s">
        <v>21</v>
      </c>
      <c r="AK432" t="s">
        <v>21</v>
      </c>
      <c r="AL432" t="s">
        <v>21</v>
      </c>
      <c r="AM432" t="s">
        <v>21</v>
      </c>
      <c r="AN432" t="s">
        <v>92</v>
      </c>
      <c r="AO432" t="s">
        <v>21</v>
      </c>
      <c r="AP432" t="s">
        <v>21</v>
      </c>
      <c r="AQ432" t="s">
        <v>21</v>
      </c>
      <c r="AR432" t="s">
        <v>21</v>
      </c>
      <c r="AV432">
        <f t="shared" si="60"/>
        <v>14.172000000000001</v>
      </c>
      <c r="AW432">
        <f t="shared" si="61"/>
        <v>12.021000000000001</v>
      </c>
      <c r="AX432" s="11">
        <f t="shared" si="62"/>
        <v>0.84822184589331073</v>
      </c>
      <c r="BA432">
        <f t="shared" si="63"/>
        <v>0</v>
      </c>
      <c r="BB432">
        <f t="shared" si="64"/>
        <v>0</v>
      </c>
      <c r="BC432">
        <f t="shared" si="65"/>
        <v>0</v>
      </c>
      <c r="BD432">
        <f t="shared" si="66"/>
        <v>0</v>
      </c>
      <c r="BE432">
        <f t="shared" si="67"/>
        <v>0</v>
      </c>
      <c r="BF432">
        <f t="shared" si="68"/>
        <v>0</v>
      </c>
      <c r="BJ432" t="str">
        <f t="shared" si="69"/>
        <v/>
      </c>
      <c r="BK432">
        <f>VLOOKUP(B432,Kraftvärmeprod!$B$1:$BH$549,MATCH($BA$1,Kraftvärmeprod!$B$1:$CC$1,0),FALSE)</f>
        <v>0</v>
      </c>
    </row>
    <row r="433" spans="1:63" ht="15" customHeight="1">
      <c r="A433" s="2" t="s">
        <v>602</v>
      </c>
      <c r="B433" s="2" t="s">
        <v>606</v>
      </c>
      <c r="C433">
        <v>2020</v>
      </c>
      <c r="D433">
        <v>16.3</v>
      </c>
      <c r="E433">
        <v>17.600000000000001</v>
      </c>
      <c r="F433" t="s">
        <v>21</v>
      </c>
      <c r="G433" t="s">
        <v>21</v>
      </c>
      <c r="H433" t="s">
        <v>21</v>
      </c>
      <c r="I433" t="s">
        <v>21</v>
      </c>
      <c r="J433" t="s">
        <v>21</v>
      </c>
      <c r="K433" t="s">
        <v>21</v>
      </c>
      <c r="L433" t="s">
        <v>21</v>
      </c>
      <c r="M433" t="s">
        <v>92</v>
      </c>
      <c r="N433" t="s">
        <v>21</v>
      </c>
      <c r="O433" t="s">
        <v>21</v>
      </c>
      <c r="P433">
        <v>17.600000000000001</v>
      </c>
      <c r="Q433" t="s">
        <v>21</v>
      </c>
      <c r="R433" t="s">
        <v>21</v>
      </c>
      <c r="S433" t="s">
        <v>21</v>
      </c>
      <c r="T433" t="s">
        <v>924</v>
      </c>
      <c r="U433" t="s">
        <v>21</v>
      </c>
      <c r="V433" t="s">
        <v>21</v>
      </c>
      <c r="W433" t="s">
        <v>21</v>
      </c>
      <c r="X433" t="s">
        <v>21</v>
      </c>
      <c r="Y433" t="s">
        <v>21</v>
      </c>
      <c r="Z433" t="s">
        <v>21</v>
      </c>
      <c r="AA433" t="s">
        <v>21</v>
      </c>
      <c r="AB433" t="s">
        <v>21</v>
      </c>
      <c r="AC433" t="s">
        <v>21</v>
      </c>
      <c r="AD433" t="s">
        <v>21</v>
      </c>
      <c r="AE433" t="s">
        <v>21</v>
      </c>
      <c r="AF433" t="s">
        <v>21</v>
      </c>
      <c r="AG433" t="s">
        <v>21</v>
      </c>
      <c r="AH433" t="s">
        <v>21</v>
      </c>
      <c r="AI433" t="s">
        <v>21</v>
      </c>
      <c r="AJ433" t="s">
        <v>21</v>
      </c>
      <c r="AK433" t="s">
        <v>21</v>
      </c>
      <c r="AL433" t="s">
        <v>21</v>
      </c>
      <c r="AM433" t="s">
        <v>21</v>
      </c>
      <c r="AN433" t="s">
        <v>92</v>
      </c>
      <c r="AO433">
        <v>100</v>
      </c>
      <c r="AP433" t="s">
        <v>21</v>
      </c>
      <c r="AQ433" t="s">
        <v>21</v>
      </c>
      <c r="AR433" t="s">
        <v>21</v>
      </c>
      <c r="AV433">
        <f t="shared" si="60"/>
        <v>17.600000000000001</v>
      </c>
      <c r="AW433">
        <f t="shared" si="61"/>
        <v>16.3</v>
      </c>
      <c r="AX433" s="11">
        <f t="shared" si="62"/>
        <v>0.92613636363636365</v>
      </c>
      <c r="BA433">
        <f t="shared" si="63"/>
        <v>0</v>
      </c>
      <c r="BB433">
        <f t="shared" si="64"/>
        <v>0</v>
      </c>
      <c r="BC433">
        <f t="shared" si="65"/>
        <v>0</v>
      </c>
      <c r="BD433">
        <f t="shared" si="66"/>
        <v>0</v>
      </c>
      <c r="BE433">
        <f t="shared" si="67"/>
        <v>0</v>
      </c>
      <c r="BF433">
        <f t="shared" si="68"/>
        <v>0</v>
      </c>
      <c r="BJ433" t="str">
        <f t="shared" si="69"/>
        <v>ja</v>
      </c>
      <c r="BK433">
        <f>VLOOKUP(B433,Kraftvärmeprod!$B$1:$BH$549,MATCH($BA$1,Kraftvärmeprod!$B$1:$CC$1,0),FALSE)</f>
        <v>0</v>
      </c>
    </row>
    <row r="434" spans="1:63" ht="15" customHeight="1">
      <c r="A434" s="2" t="s">
        <v>602</v>
      </c>
      <c r="B434" s="2" t="s">
        <v>607</v>
      </c>
      <c r="C434">
        <v>2020</v>
      </c>
      <c r="D434">
        <v>5.4</v>
      </c>
      <c r="E434">
        <v>6.56</v>
      </c>
      <c r="F434" t="s">
        <v>21</v>
      </c>
      <c r="G434" t="s">
        <v>21</v>
      </c>
      <c r="H434" t="s">
        <v>21</v>
      </c>
      <c r="I434" t="s">
        <v>21</v>
      </c>
      <c r="J434" t="s">
        <v>21</v>
      </c>
      <c r="K434" t="s">
        <v>21</v>
      </c>
      <c r="L434" t="s">
        <v>21</v>
      </c>
      <c r="M434" t="s">
        <v>22</v>
      </c>
      <c r="N434">
        <v>1.84</v>
      </c>
      <c r="O434" t="s">
        <v>21</v>
      </c>
      <c r="P434">
        <v>3.78</v>
      </c>
      <c r="Q434" t="s">
        <v>21</v>
      </c>
      <c r="R434" t="s">
        <v>21</v>
      </c>
      <c r="S434" t="s">
        <v>21</v>
      </c>
      <c r="T434" t="s">
        <v>924</v>
      </c>
      <c r="U434" t="s">
        <v>21</v>
      </c>
      <c r="V434" t="s">
        <v>21</v>
      </c>
      <c r="W434" t="s">
        <v>21</v>
      </c>
      <c r="X434" t="s">
        <v>21</v>
      </c>
      <c r="Y434" t="s">
        <v>21</v>
      </c>
      <c r="Z434">
        <v>0.44</v>
      </c>
      <c r="AA434" t="s">
        <v>21</v>
      </c>
      <c r="AB434" t="s">
        <v>21</v>
      </c>
      <c r="AC434" t="s">
        <v>21</v>
      </c>
      <c r="AD434" t="s">
        <v>21</v>
      </c>
      <c r="AE434" t="s">
        <v>21</v>
      </c>
      <c r="AF434" t="s">
        <v>21</v>
      </c>
      <c r="AG434" t="s">
        <v>21</v>
      </c>
      <c r="AH434">
        <v>0.5</v>
      </c>
      <c r="AI434" t="s">
        <v>21</v>
      </c>
      <c r="AJ434" t="s">
        <v>21</v>
      </c>
      <c r="AK434" t="s">
        <v>21</v>
      </c>
      <c r="AL434" t="s">
        <v>21</v>
      </c>
      <c r="AM434" t="s">
        <v>21</v>
      </c>
      <c r="AN434" t="s">
        <v>92</v>
      </c>
      <c r="AO434">
        <v>100</v>
      </c>
      <c r="AP434" t="s">
        <v>21</v>
      </c>
      <c r="AQ434" t="s">
        <v>21</v>
      </c>
      <c r="AR434" t="s">
        <v>21</v>
      </c>
      <c r="AV434">
        <f t="shared" si="60"/>
        <v>6.5600000000000005</v>
      </c>
      <c r="AW434">
        <f t="shared" si="61"/>
        <v>5.4</v>
      </c>
      <c r="AX434" s="11">
        <f t="shared" si="62"/>
        <v>0.82317073170731703</v>
      </c>
      <c r="BA434">
        <f t="shared" si="63"/>
        <v>0.5</v>
      </c>
      <c r="BB434">
        <f t="shared" si="64"/>
        <v>0.5</v>
      </c>
      <c r="BC434">
        <f t="shared" si="65"/>
        <v>0</v>
      </c>
      <c r="BD434">
        <f t="shared" si="66"/>
        <v>0</v>
      </c>
      <c r="BE434">
        <f t="shared" si="67"/>
        <v>0</v>
      </c>
      <c r="BF434">
        <f t="shared" si="68"/>
        <v>0</v>
      </c>
      <c r="BJ434" t="str">
        <f t="shared" si="69"/>
        <v/>
      </c>
      <c r="BK434">
        <f>VLOOKUP(B434,Kraftvärmeprod!$B$1:$BH$549,MATCH($BA$1,Kraftvärmeprod!$B$1:$CC$1,0),FALSE)</f>
        <v>63.5</v>
      </c>
    </row>
    <row r="435" spans="1:63" ht="15" customHeight="1">
      <c r="A435" s="2" t="s">
        <v>608</v>
      </c>
      <c r="B435" s="2" t="s">
        <v>609</v>
      </c>
      <c r="C435">
        <v>2020</v>
      </c>
      <c r="D435">
        <v>150.798</v>
      </c>
      <c r="E435">
        <v>170.827</v>
      </c>
      <c r="F435">
        <v>0</v>
      </c>
      <c r="G435">
        <v>0</v>
      </c>
      <c r="H435">
        <v>0</v>
      </c>
      <c r="I435">
        <v>0</v>
      </c>
      <c r="J435">
        <v>0</v>
      </c>
      <c r="K435">
        <v>0</v>
      </c>
      <c r="L435">
        <v>0</v>
      </c>
      <c r="M435" t="s">
        <v>22</v>
      </c>
      <c r="N435">
        <v>116.602</v>
      </c>
      <c r="O435">
        <v>6.0549999999999997</v>
      </c>
      <c r="P435">
        <v>0</v>
      </c>
      <c r="Q435">
        <v>0</v>
      </c>
      <c r="R435">
        <v>0</v>
      </c>
      <c r="S435">
        <v>4.6369999999999996</v>
      </c>
      <c r="T435" t="s">
        <v>924</v>
      </c>
      <c r="U435">
        <v>3.9889999999999999</v>
      </c>
      <c r="V435">
        <v>0</v>
      </c>
      <c r="W435">
        <v>0</v>
      </c>
      <c r="X435">
        <v>11.265000000000001</v>
      </c>
      <c r="Y435">
        <v>0</v>
      </c>
      <c r="Z435">
        <v>0.79100000000000004</v>
      </c>
      <c r="AA435">
        <v>0</v>
      </c>
      <c r="AB435">
        <v>0</v>
      </c>
      <c r="AC435">
        <v>0</v>
      </c>
      <c r="AD435" t="s">
        <v>21</v>
      </c>
      <c r="AE435" t="s">
        <v>21</v>
      </c>
      <c r="AF435" t="s">
        <v>21</v>
      </c>
      <c r="AG435">
        <v>3.8479999999999999</v>
      </c>
      <c r="AH435">
        <v>23.64</v>
      </c>
      <c r="AI435">
        <v>0</v>
      </c>
      <c r="AJ435" t="s">
        <v>21</v>
      </c>
      <c r="AK435">
        <v>0</v>
      </c>
      <c r="AL435">
        <v>0</v>
      </c>
      <c r="AM435">
        <v>0</v>
      </c>
      <c r="AN435" t="s">
        <v>22</v>
      </c>
      <c r="AO435">
        <v>100</v>
      </c>
      <c r="AP435">
        <v>0</v>
      </c>
      <c r="AQ435">
        <v>0</v>
      </c>
      <c r="AR435">
        <v>0</v>
      </c>
      <c r="AV435">
        <f t="shared" si="60"/>
        <v>170.827</v>
      </c>
      <c r="AW435">
        <f t="shared" si="61"/>
        <v>150.798</v>
      </c>
      <c r="AX435" s="11">
        <f t="shared" si="62"/>
        <v>0.88275272644254132</v>
      </c>
      <c r="BA435">
        <f t="shared" si="63"/>
        <v>23.64</v>
      </c>
      <c r="BB435">
        <f t="shared" si="64"/>
        <v>23.64</v>
      </c>
      <c r="BC435">
        <f t="shared" si="65"/>
        <v>0</v>
      </c>
      <c r="BD435">
        <f t="shared" si="66"/>
        <v>0</v>
      </c>
      <c r="BE435">
        <f t="shared" si="67"/>
        <v>0</v>
      </c>
      <c r="BF435">
        <f t="shared" si="68"/>
        <v>0</v>
      </c>
      <c r="BJ435" t="str">
        <f t="shared" si="69"/>
        <v/>
      </c>
      <c r="BK435">
        <f>VLOOKUP(B435,Kraftvärmeprod!$B$1:$BH$549,MATCH($BA$1,Kraftvärmeprod!$B$1:$CC$1,0),FALSE)</f>
        <v>0</v>
      </c>
    </row>
    <row r="436" spans="1:63" ht="15" customHeight="1">
      <c r="A436" s="2" t="s">
        <v>610</v>
      </c>
      <c r="B436" s="2" t="s">
        <v>611</v>
      </c>
      <c r="C436">
        <v>2020</v>
      </c>
      <c r="D436">
        <v>6.6</v>
      </c>
      <c r="E436">
        <v>6.9109999999999996</v>
      </c>
      <c r="F436" t="s">
        <v>21</v>
      </c>
      <c r="G436">
        <v>0.121</v>
      </c>
      <c r="H436" t="s">
        <v>21</v>
      </c>
      <c r="I436" t="s">
        <v>21</v>
      </c>
      <c r="J436" t="s">
        <v>21</v>
      </c>
      <c r="K436" t="s">
        <v>21</v>
      </c>
      <c r="L436" t="s">
        <v>21</v>
      </c>
      <c r="M436" t="s">
        <v>22</v>
      </c>
      <c r="N436" t="s">
        <v>21</v>
      </c>
      <c r="O436" t="s">
        <v>21</v>
      </c>
      <c r="P436" t="s">
        <v>21</v>
      </c>
      <c r="Q436" t="s">
        <v>21</v>
      </c>
      <c r="R436" t="s">
        <v>21</v>
      </c>
      <c r="S436" t="s">
        <v>21</v>
      </c>
      <c r="T436" t="s">
        <v>21</v>
      </c>
      <c r="U436">
        <v>6.79</v>
      </c>
      <c r="V436" t="s">
        <v>21</v>
      </c>
      <c r="W436" t="s">
        <v>21</v>
      </c>
      <c r="X436" t="s">
        <v>21</v>
      </c>
      <c r="Y436" t="s">
        <v>21</v>
      </c>
      <c r="Z436" t="s">
        <v>21</v>
      </c>
      <c r="AA436" t="s">
        <v>21</v>
      </c>
      <c r="AB436" t="s">
        <v>21</v>
      </c>
      <c r="AC436" t="s">
        <v>21</v>
      </c>
      <c r="AD436" t="s">
        <v>21</v>
      </c>
      <c r="AE436" t="s">
        <v>21</v>
      </c>
      <c r="AF436" t="s">
        <v>21</v>
      </c>
      <c r="AG436" t="s">
        <v>21</v>
      </c>
      <c r="AH436" t="s">
        <v>21</v>
      </c>
      <c r="AI436" t="s">
        <v>21</v>
      </c>
      <c r="AJ436" t="s">
        <v>21</v>
      </c>
      <c r="AK436" t="s">
        <v>21</v>
      </c>
      <c r="AL436" t="s">
        <v>21</v>
      </c>
      <c r="AM436" t="s">
        <v>21</v>
      </c>
      <c r="AN436" t="s">
        <v>22</v>
      </c>
      <c r="AO436" t="s">
        <v>21</v>
      </c>
      <c r="AP436" t="s">
        <v>21</v>
      </c>
      <c r="AQ436" t="s">
        <v>21</v>
      </c>
      <c r="AR436" t="s">
        <v>21</v>
      </c>
      <c r="AV436">
        <f t="shared" si="60"/>
        <v>6.9109999999999996</v>
      </c>
      <c r="AW436">
        <f t="shared" si="61"/>
        <v>6.6</v>
      </c>
      <c r="AX436" s="11">
        <f t="shared" si="62"/>
        <v>0.9549992765156996</v>
      </c>
      <c r="BA436">
        <f t="shared" si="63"/>
        <v>0</v>
      </c>
      <c r="BB436">
        <f t="shared" si="64"/>
        <v>0</v>
      </c>
      <c r="BC436">
        <f t="shared" si="65"/>
        <v>0</v>
      </c>
      <c r="BD436">
        <f t="shared" si="66"/>
        <v>0</v>
      </c>
      <c r="BE436">
        <f t="shared" si="67"/>
        <v>0</v>
      </c>
      <c r="BF436">
        <f t="shared" si="68"/>
        <v>0</v>
      </c>
      <c r="BJ436" t="str">
        <f t="shared" si="69"/>
        <v/>
      </c>
      <c r="BK436">
        <f>VLOOKUP(B436,Kraftvärmeprod!$B$1:$BH$549,MATCH($BA$1,Kraftvärmeprod!$B$1:$CC$1,0),FALSE)</f>
        <v>0</v>
      </c>
    </row>
    <row r="437" spans="1:63" ht="15" customHeight="1">
      <c r="A437" s="2" t="s">
        <v>610</v>
      </c>
      <c r="B437" s="2" t="s">
        <v>612</v>
      </c>
      <c r="C437">
        <v>2020</v>
      </c>
      <c r="D437">
        <v>10.641</v>
      </c>
      <c r="E437">
        <v>12.071999999999999</v>
      </c>
      <c r="F437" t="s">
        <v>21</v>
      </c>
      <c r="G437">
        <v>0.152</v>
      </c>
      <c r="H437" t="s">
        <v>21</v>
      </c>
      <c r="I437" t="s">
        <v>21</v>
      </c>
      <c r="J437" t="s">
        <v>21</v>
      </c>
      <c r="K437" t="s">
        <v>21</v>
      </c>
      <c r="L437" t="s">
        <v>21</v>
      </c>
      <c r="M437" t="s">
        <v>22</v>
      </c>
      <c r="N437">
        <v>0.126</v>
      </c>
      <c r="O437">
        <v>0.73199999999999998</v>
      </c>
      <c r="P437">
        <v>8.4090000000000007</v>
      </c>
      <c r="Q437" t="s">
        <v>21</v>
      </c>
      <c r="R437" t="s">
        <v>21</v>
      </c>
      <c r="S437" t="s">
        <v>21</v>
      </c>
      <c r="T437" t="s">
        <v>924</v>
      </c>
      <c r="U437">
        <v>2.5590000000000002</v>
      </c>
      <c r="V437" t="s">
        <v>21</v>
      </c>
      <c r="W437" t="s">
        <v>21</v>
      </c>
      <c r="X437" t="s">
        <v>21</v>
      </c>
      <c r="Y437" t="s">
        <v>21</v>
      </c>
      <c r="Z437" t="s">
        <v>21</v>
      </c>
      <c r="AA437" t="s">
        <v>21</v>
      </c>
      <c r="AB437" t="s">
        <v>21</v>
      </c>
      <c r="AC437" t="s">
        <v>21</v>
      </c>
      <c r="AD437" t="s">
        <v>21</v>
      </c>
      <c r="AE437" t="s">
        <v>21</v>
      </c>
      <c r="AF437" t="s">
        <v>21</v>
      </c>
      <c r="AG437" t="s">
        <v>21</v>
      </c>
      <c r="AH437">
        <v>9.4E-2</v>
      </c>
      <c r="AI437" t="s">
        <v>21</v>
      </c>
      <c r="AJ437" t="s">
        <v>21</v>
      </c>
      <c r="AK437" t="s">
        <v>21</v>
      </c>
      <c r="AL437" t="s">
        <v>21</v>
      </c>
      <c r="AM437" t="s">
        <v>21</v>
      </c>
      <c r="AN437" t="s">
        <v>22</v>
      </c>
      <c r="AO437">
        <v>100</v>
      </c>
      <c r="AP437">
        <v>0</v>
      </c>
      <c r="AQ437">
        <v>0</v>
      </c>
      <c r="AR437">
        <v>0</v>
      </c>
      <c r="AV437">
        <f t="shared" si="60"/>
        <v>12.072000000000001</v>
      </c>
      <c r="AW437">
        <f t="shared" si="61"/>
        <v>10.641</v>
      </c>
      <c r="AX437" s="11">
        <f t="shared" si="62"/>
        <v>0.8814612326043737</v>
      </c>
      <c r="BA437">
        <f t="shared" si="63"/>
        <v>9.4E-2</v>
      </c>
      <c r="BB437">
        <f t="shared" si="64"/>
        <v>9.4E-2</v>
      </c>
      <c r="BC437">
        <f t="shared" si="65"/>
        <v>0</v>
      </c>
      <c r="BD437">
        <f t="shared" si="66"/>
        <v>0</v>
      </c>
      <c r="BE437">
        <f t="shared" si="67"/>
        <v>0</v>
      </c>
      <c r="BF437">
        <f t="shared" si="68"/>
        <v>0</v>
      </c>
      <c r="BJ437" t="str">
        <f t="shared" si="69"/>
        <v/>
      </c>
      <c r="BK437">
        <f>VLOOKUP(B437,Kraftvärmeprod!$B$1:$BH$549,MATCH($BA$1,Kraftvärmeprod!$B$1:$CC$1,0),FALSE)</f>
        <v>0</v>
      </c>
    </row>
    <row r="438" spans="1:63" ht="15" customHeight="1">
      <c r="A438" s="2" t="s">
        <v>613</v>
      </c>
      <c r="B438" s="2" t="s">
        <v>614</v>
      </c>
      <c r="C438">
        <v>2020</v>
      </c>
      <c r="D438" t="s">
        <v>22</v>
      </c>
      <c r="E438" t="s">
        <v>22</v>
      </c>
      <c r="F438" t="s">
        <v>22</v>
      </c>
      <c r="G438" t="s">
        <v>22</v>
      </c>
      <c r="H438" t="s">
        <v>22</v>
      </c>
      <c r="I438" t="s">
        <v>22</v>
      </c>
      <c r="J438" t="s">
        <v>22</v>
      </c>
      <c r="K438" t="s">
        <v>22</v>
      </c>
      <c r="L438" t="s">
        <v>22</v>
      </c>
      <c r="M438" t="s">
        <v>22</v>
      </c>
      <c r="N438" t="s">
        <v>22</v>
      </c>
      <c r="O438" t="s">
        <v>22</v>
      </c>
      <c r="P438" t="s">
        <v>22</v>
      </c>
      <c r="Q438" t="s">
        <v>22</v>
      </c>
      <c r="R438" t="s">
        <v>22</v>
      </c>
      <c r="S438" t="s">
        <v>22</v>
      </c>
      <c r="T438" t="s">
        <v>22</v>
      </c>
      <c r="U438" t="s">
        <v>22</v>
      </c>
      <c r="V438" t="s">
        <v>22</v>
      </c>
      <c r="W438" t="s">
        <v>22</v>
      </c>
      <c r="X438" t="s">
        <v>22</v>
      </c>
      <c r="Y438" t="s">
        <v>22</v>
      </c>
      <c r="Z438" t="s">
        <v>22</v>
      </c>
      <c r="AA438" t="s">
        <v>22</v>
      </c>
      <c r="AB438" t="s">
        <v>22</v>
      </c>
      <c r="AC438" t="s">
        <v>22</v>
      </c>
      <c r="AD438" t="s">
        <v>22</v>
      </c>
      <c r="AE438" t="s">
        <v>22</v>
      </c>
      <c r="AF438" t="s">
        <v>22</v>
      </c>
      <c r="AG438" t="s">
        <v>22</v>
      </c>
      <c r="AH438" t="s">
        <v>22</v>
      </c>
      <c r="AI438" t="s">
        <v>22</v>
      </c>
      <c r="AJ438" t="s">
        <v>22</v>
      </c>
      <c r="AK438" t="s">
        <v>22</v>
      </c>
      <c r="AL438" t="s">
        <v>22</v>
      </c>
      <c r="AM438" t="s">
        <v>22</v>
      </c>
      <c r="AN438" t="s">
        <v>22</v>
      </c>
      <c r="AO438" t="s">
        <v>22</v>
      </c>
      <c r="AP438" t="s">
        <v>22</v>
      </c>
      <c r="AQ438" t="s">
        <v>22</v>
      </c>
      <c r="AR438" t="s">
        <v>22</v>
      </c>
      <c r="AV438">
        <f t="shared" si="60"/>
        <v>0</v>
      </c>
      <c r="AW438">
        <f t="shared" si="61"/>
        <v>0</v>
      </c>
      <c r="AX438" s="11" t="str">
        <f t="shared" si="62"/>
        <v/>
      </c>
      <c r="BA438">
        <f t="shared" si="63"/>
        <v>0</v>
      </c>
      <c r="BB438">
        <f t="shared" si="64"/>
        <v>0</v>
      </c>
      <c r="BC438">
        <f t="shared" si="65"/>
        <v>0</v>
      </c>
      <c r="BD438">
        <f t="shared" si="66"/>
        <v>0</v>
      </c>
      <c r="BE438">
        <f t="shared" si="67"/>
        <v>0</v>
      </c>
      <c r="BF438">
        <f t="shared" si="68"/>
        <v>0</v>
      </c>
      <c r="BJ438" t="str">
        <f t="shared" si="69"/>
        <v/>
      </c>
      <c r="BK438">
        <f>VLOOKUP(B438,Kraftvärmeprod!$B$1:$BH$549,MATCH($BA$1,Kraftvärmeprod!$B$1:$CC$1,0),FALSE)</f>
        <v>0</v>
      </c>
    </row>
    <row r="439" spans="1:63" ht="15" customHeight="1">
      <c r="A439" s="2" t="s">
        <v>615</v>
      </c>
      <c r="B439" s="2" t="s">
        <v>616</v>
      </c>
      <c r="C439">
        <v>2020</v>
      </c>
      <c r="D439">
        <v>104.37</v>
      </c>
      <c r="E439">
        <v>104.489</v>
      </c>
      <c r="F439" t="s">
        <v>21</v>
      </c>
      <c r="G439" t="s">
        <v>21</v>
      </c>
      <c r="H439" t="s">
        <v>21</v>
      </c>
      <c r="I439">
        <v>0.69099999999999995</v>
      </c>
      <c r="J439" t="s">
        <v>21</v>
      </c>
      <c r="K439" t="s">
        <v>21</v>
      </c>
      <c r="L439" t="s">
        <v>21</v>
      </c>
      <c r="M439" t="s">
        <v>22</v>
      </c>
      <c r="N439" t="s">
        <v>21</v>
      </c>
      <c r="O439" t="s">
        <v>21</v>
      </c>
      <c r="P439" t="s">
        <v>21</v>
      </c>
      <c r="Q439" t="s">
        <v>21</v>
      </c>
      <c r="R439" t="s">
        <v>21</v>
      </c>
      <c r="S439" t="s">
        <v>21</v>
      </c>
      <c r="T439" t="s">
        <v>21</v>
      </c>
      <c r="U439" t="s">
        <v>21</v>
      </c>
      <c r="V439" t="s">
        <v>21</v>
      </c>
      <c r="W439" t="s">
        <v>21</v>
      </c>
      <c r="X439" t="s">
        <v>21</v>
      </c>
      <c r="Y439" t="s">
        <v>21</v>
      </c>
      <c r="Z439">
        <v>1.2010000000000001</v>
      </c>
      <c r="AA439" t="s">
        <v>21</v>
      </c>
      <c r="AB439" t="s">
        <v>21</v>
      </c>
      <c r="AC439" t="s">
        <v>21</v>
      </c>
      <c r="AD439" t="s">
        <v>21</v>
      </c>
      <c r="AE439" t="s">
        <v>21</v>
      </c>
      <c r="AF439" t="s">
        <v>21</v>
      </c>
      <c r="AG439" t="s">
        <v>21</v>
      </c>
      <c r="AH439" t="s">
        <v>21</v>
      </c>
      <c r="AI439">
        <v>102.59699999999999</v>
      </c>
      <c r="AJ439" t="s">
        <v>929</v>
      </c>
      <c r="AK439">
        <v>32.857999999999997</v>
      </c>
      <c r="AL439" t="s">
        <v>21</v>
      </c>
      <c r="AM439" t="s">
        <v>21</v>
      </c>
      <c r="AN439" t="s">
        <v>22</v>
      </c>
      <c r="AO439" t="s">
        <v>21</v>
      </c>
      <c r="AP439" t="s">
        <v>21</v>
      </c>
      <c r="AQ439" t="s">
        <v>21</v>
      </c>
      <c r="AR439" t="s">
        <v>21</v>
      </c>
      <c r="AV439">
        <f t="shared" si="60"/>
        <v>104.48899999999999</v>
      </c>
      <c r="AW439">
        <f t="shared" si="61"/>
        <v>104.37</v>
      </c>
      <c r="AX439" s="11">
        <f t="shared" si="62"/>
        <v>0.99886112413746919</v>
      </c>
      <c r="BA439">
        <f t="shared" si="63"/>
        <v>0</v>
      </c>
      <c r="BB439">
        <f t="shared" si="64"/>
        <v>0</v>
      </c>
      <c r="BC439">
        <f t="shared" si="65"/>
        <v>0</v>
      </c>
      <c r="BD439">
        <f t="shared" si="66"/>
        <v>0</v>
      </c>
      <c r="BE439">
        <f t="shared" si="67"/>
        <v>0</v>
      </c>
      <c r="BF439">
        <f t="shared" si="68"/>
        <v>0</v>
      </c>
      <c r="BJ439" t="str">
        <f t="shared" si="69"/>
        <v/>
      </c>
      <c r="BK439">
        <f>VLOOKUP(B439,Kraftvärmeprod!$B$1:$BH$549,MATCH($BA$1,Kraftvärmeprod!$B$1:$CC$1,0),FALSE)</f>
        <v>99.4</v>
      </c>
    </row>
    <row r="440" spans="1:63" ht="15" customHeight="1">
      <c r="A440" s="2" t="s">
        <v>615</v>
      </c>
      <c r="B440" s="2" t="s">
        <v>1165</v>
      </c>
      <c r="C440">
        <v>2020</v>
      </c>
      <c r="D440" t="s">
        <v>21</v>
      </c>
      <c r="E440" t="s">
        <v>21</v>
      </c>
      <c r="F440" t="s">
        <v>21</v>
      </c>
      <c r="G440" t="s">
        <v>21</v>
      </c>
      <c r="H440" t="s">
        <v>21</v>
      </c>
      <c r="I440" t="s">
        <v>21</v>
      </c>
      <c r="J440" t="s">
        <v>21</v>
      </c>
      <c r="K440" t="s">
        <v>21</v>
      </c>
      <c r="L440" t="s">
        <v>21</v>
      </c>
      <c r="M440" t="s">
        <v>21</v>
      </c>
      <c r="N440" t="s">
        <v>21</v>
      </c>
      <c r="O440" t="s">
        <v>21</v>
      </c>
      <c r="P440" t="s">
        <v>21</v>
      </c>
      <c r="Q440" t="s">
        <v>21</v>
      </c>
      <c r="R440" t="s">
        <v>21</v>
      </c>
      <c r="S440" t="s">
        <v>21</v>
      </c>
      <c r="T440" t="s">
        <v>21</v>
      </c>
      <c r="U440" t="s">
        <v>21</v>
      </c>
      <c r="V440" t="s">
        <v>21</v>
      </c>
      <c r="W440" t="s">
        <v>21</v>
      </c>
      <c r="X440" t="s">
        <v>21</v>
      </c>
      <c r="Y440" t="s">
        <v>21</v>
      </c>
      <c r="Z440" t="s">
        <v>21</v>
      </c>
      <c r="AA440" t="s">
        <v>21</v>
      </c>
      <c r="AB440" t="s">
        <v>21</v>
      </c>
      <c r="AC440" t="s">
        <v>21</v>
      </c>
      <c r="AD440" t="s">
        <v>21</v>
      </c>
      <c r="AE440" t="s">
        <v>21</v>
      </c>
      <c r="AF440" t="s">
        <v>21</v>
      </c>
      <c r="AG440" t="s">
        <v>21</v>
      </c>
      <c r="AH440" t="s">
        <v>21</v>
      </c>
      <c r="AI440" t="s">
        <v>21</v>
      </c>
      <c r="AJ440" t="s">
        <v>21</v>
      </c>
      <c r="AK440" t="s">
        <v>21</v>
      </c>
      <c r="AL440" t="s">
        <v>21</v>
      </c>
      <c r="AM440" t="s">
        <v>21</v>
      </c>
      <c r="AN440" t="s">
        <v>92</v>
      </c>
      <c r="AO440" t="s">
        <v>21</v>
      </c>
      <c r="AP440" t="s">
        <v>21</v>
      </c>
      <c r="AQ440" t="s">
        <v>21</v>
      </c>
      <c r="AR440" t="s">
        <v>21</v>
      </c>
      <c r="AV440">
        <f t="shared" si="60"/>
        <v>0</v>
      </c>
      <c r="AW440">
        <f t="shared" si="61"/>
        <v>0</v>
      </c>
      <c r="AX440" s="11" t="str">
        <f t="shared" si="62"/>
        <v/>
      </c>
      <c r="BA440">
        <f t="shared" si="63"/>
        <v>0</v>
      </c>
      <c r="BB440">
        <f t="shared" si="64"/>
        <v>0</v>
      </c>
      <c r="BC440">
        <f t="shared" si="65"/>
        <v>0</v>
      </c>
      <c r="BD440">
        <f t="shared" si="66"/>
        <v>0</v>
      </c>
      <c r="BE440">
        <f t="shared" si="67"/>
        <v>0</v>
      </c>
      <c r="BF440">
        <f t="shared" si="68"/>
        <v>0</v>
      </c>
      <c r="BJ440" t="str">
        <f t="shared" si="69"/>
        <v/>
      </c>
      <c r="BK440">
        <f>VLOOKUP(B440,Kraftvärmeprod!$B$1:$BH$549,MATCH($BA$1,Kraftvärmeprod!$B$1:$CC$1,0),FALSE)</f>
        <v>0</v>
      </c>
    </row>
    <row r="441" spans="1:63" ht="15" customHeight="1">
      <c r="A441" s="2" t="s">
        <v>615</v>
      </c>
      <c r="B441" s="2" t="s">
        <v>1166</v>
      </c>
      <c r="C441">
        <v>2020</v>
      </c>
      <c r="D441" t="s">
        <v>21</v>
      </c>
      <c r="E441" t="s">
        <v>21</v>
      </c>
      <c r="F441" t="s">
        <v>21</v>
      </c>
      <c r="G441" t="s">
        <v>21</v>
      </c>
      <c r="H441" t="s">
        <v>21</v>
      </c>
      <c r="I441" t="s">
        <v>21</v>
      </c>
      <c r="J441" t="s">
        <v>21</v>
      </c>
      <c r="K441" t="s">
        <v>21</v>
      </c>
      <c r="L441" t="s">
        <v>21</v>
      </c>
      <c r="M441" t="s">
        <v>22</v>
      </c>
      <c r="N441" t="s">
        <v>21</v>
      </c>
      <c r="O441" t="s">
        <v>21</v>
      </c>
      <c r="P441" t="s">
        <v>21</v>
      </c>
      <c r="Q441" t="s">
        <v>21</v>
      </c>
      <c r="R441" t="s">
        <v>21</v>
      </c>
      <c r="S441" t="s">
        <v>21</v>
      </c>
      <c r="T441" t="s">
        <v>21</v>
      </c>
      <c r="U441" t="s">
        <v>21</v>
      </c>
      <c r="V441" t="s">
        <v>21</v>
      </c>
      <c r="W441" t="s">
        <v>21</v>
      </c>
      <c r="X441" t="s">
        <v>21</v>
      </c>
      <c r="Y441" t="s">
        <v>21</v>
      </c>
      <c r="Z441" t="s">
        <v>21</v>
      </c>
      <c r="AA441" t="s">
        <v>21</v>
      </c>
      <c r="AB441" t="s">
        <v>21</v>
      </c>
      <c r="AC441" t="s">
        <v>21</v>
      </c>
      <c r="AD441" t="s">
        <v>21</v>
      </c>
      <c r="AE441" t="s">
        <v>21</v>
      </c>
      <c r="AF441" t="s">
        <v>21</v>
      </c>
      <c r="AG441" t="s">
        <v>21</v>
      </c>
      <c r="AH441" t="s">
        <v>21</v>
      </c>
      <c r="AI441" t="s">
        <v>21</v>
      </c>
      <c r="AJ441" t="s">
        <v>21</v>
      </c>
      <c r="AK441" t="s">
        <v>21</v>
      </c>
      <c r="AL441" t="s">
        <v>21</v>
      </c>
      <c r="AM441" t="s">
        <v>21</v>
      </c>
      <c r="AN441" t="s">
        <v>22</v>
      </c>
      <c r="AO441" t="s">
        <v>21</v>
      </c>
      <c r="AP441" t="s">
        <v>21</v>
      </c>
      <c r="AQ441" t="s">
        <v>21</v>
      </c>
      <c r="AR441" t="s">
        <v>21</v>
      </c>
      <c r="AV441">
        <f t="shared" si="60"/>
        <v>0</v>
      </c>
      <c r="AW441">
        <f t="shared" si="61"/>
        <v>0</v>
      </c>
      <c r="AX441" s="11" t="str">
        <f t="shared" si="62"/>
        <v/>
      </c>
      <c r="BA441">
        <f t="shared" si="63"/>
        <v>0</v>
      </c>
      <c r="BB441">
        <f t="shared" si="64"/>
        <v>0</v>
      </c>
      <c r="BC441">
        <f t="shared" si="65"/>
        <v>0</v>
      </c>
      <c r="BD441">
        <f t="shared" si="66"/>
        <v>0</v>
      </c>
      <c r="BE441">
        <f t="shared" si="67"/>
        <v>0</v>
      </c>
      <c r="BF441">
        <f t="shared" si="68"/>
        <v>0</v>
      </c>
      <c r="BJ441" t="str">
        <f t="shared" si="69"/>
        <v/>
      </c>
      <c r="BK441">
        <f>VLOOKUP(B441,Kraftvärmeprod!$B$1:$BH$549,MATCH($BA$1,Kraftvärmeprod!$B$1:$CC$1,0),FALSE)</f>
        <v>0</v>
      </c>
    </row>
    <row r="442" spans="1:63" ht="15" customHeight="1">
      <c r="A442" s="2" t="s">
        <v>615</v>
      </c>
      <c r="B442" s="2" t="s">
        <v>618</v>
      </c>
      <c r="C442">
        <v>2020</v>
      </c>
      <c r="D442">
        <v>188.8</v>
      </c>
      <c r="E442">
        <v>212.11500000000001</v>
      </c>
      <c r="F442" t="s">
        <v>21</v>
      </c>
      <c r="G442">
        <v>0.02</v>
      </c>
      <c r="H442" t="s">
        <v>21</v>
      </c>
      <c r="I442" t="s">
        <v>21</v>
      </c>
      <c r="J442" t="s">
        <v>21</v>
      </c>
      <c r="K442" t="s">
        <v>21</v>
      </c>
      <c r="L442">
        <v>1.0860000000000001</v>
      </c>
      <c r="M442" t="s">
        <v>22</v>
      </c>
      <c r="N442" t="s">
        <v>21</v>
      </c>
      <c r="O442" t="s">
        <v>21</v>
      </c>
      <c r="P442">
        <v>10.244999999999999</v>
      </c>
      <c r="Q442" t="s">
        <v>21</v>
      </c>
      <c r="R442" t="s">
        <v>21</v>
      </c>
      <c r="S442">
        <v>4.9189999999999996</v>
      </c>
      <c r="T442" t="s">
        <v>21</v>
      </c>
      <c r="U442" t="s">
        <v>21</v>
      </c>
      <c r="V442" t="s">
        <v>21</v>
      </c>
      <c r="W442" t="s">
        <v>21</v>
      </c>
      <c r="X442">
        <v>194.23500000000001</v>
      </c>
      <c r="Y442" t="s">
        <v>21</v>
      </c>
      <c r="Z442">
        <v>1.17</v>
      </c>
      <c r="AA442" t="s">
        <v>21</v>
      </c>
      <c r="AB442" t="s">
        <v>21</v>
      </c>
      <c r="AC442">
        <v>0.44</v>
      </c>
      <c r="AD442" t="s">
        <v>21</v>
      </c>
      <c r="AE442" t="s">
        <v>925</v>
      </c>
      <c r="AF442">
        <v>39</v>
      </c>
      <c r="AG442" t="s">
        <v>21</v>
      </c>
      <c r="AH442" t="s">
        <v>21</v>
      </c>
      <c r="AI442" t="s">
        <v>21</v>
      </c>
      <c r="AJ442" t="s">
        <v>21</v>
      </c>
      <c r="AK442" t="s">
        <v>21</v>
      </c>
      <c r="AL442" t="s">
        <v>21</v>
      </c>
      <c r="AM442" t="s">
        <v>21</v>
      </c>
      <c r="AN442" t="s">
        <v>22</v>
      </c>
      <c r="AO442" t="s">
        <v>21</v>
      </c>
      <c r="AP442" t="s">
        <v>21</v>
      </c>
      <c r="AQ442" t="s">
        <v>21</v>
      </c>
      <c r="AR442" t="s">
        <v>21</v>
      </c>
      <c r="AV442">
        <f t="shared" si="60"/>
        <v>212.11500000000001</v>
      </c>
      <c r="AW442">
        <f t="shared" si="61"/>
        <v>188.8</v>
      </c>
      <c r="AX442" s="11">
        <f t="shared" si="62"/>
        <v>0.8900832095797091</v>
      </c>
      <c r="BA442">
        <f t="shared" si="63"/>
        <v>0</v>
      </c>
      <c r="BB442">
        <f t="shared" si="64"/>
        <v>0</v>
      </c>
      <c r="BC442">
        <f t="shared" si="65"/>
        <v>0</v>
      </c>
      <c r="BD442">
        <f t="shared" si="66"/>
        <v>0</v>
      </c>
      <c r="BE442">
        <f t="shared" si="67"/>
        <v>0</v>
      </c>
      <c r="BF442">
        <f t="shared" si="68"/>
        <v>0</v>
      </c>
      <c r="BJ442" t="str">
        <f t="shared" si="69"/>
        <v/>
      </c>
      <c r="BK442">
        <f>VLOOKUP(B442,Kraftvärmeprod!$B$1:$BH$549,MATCH($BA$1,Kraftvärmeprod!$B$1:$CC$1,0),FALSE)</f>
        <v>0</v>
      </c>
    </row>
    <row r="443" spans="1:63" ht="15" customHeight="1">
      <c r="A443" s="2" t="s">
        <v>619</v>
      </c>
      <c r="B443" s="2" t="s">
        <v>620</v>
      </c>
      <c r="C443">
        <v>2020</v>
      </c>
      <c r="D443">
        <v>34.5</v>
      </c>
      <c r="E443">
        <v>35.093000000000004</v>
      </c>
      <c r="F443" t="s">
        <v>21</v>
      </c>
      <c r="G443">
        <v>0.1</v>
      </c>
      <c r="H443" t="s">
        <v>21</v>
      </c>
      <c r="I443" t="s">
        <v>21</v>
      </c>
      <c r="J443" t="s">
        <v>21</v>
      </c>
      <c r="K443" t="s">
        <v>21</v>
      </c>
      <c r="L443" t="s">
        <v>21</v>
      </c>
      <c r="M443" t="s">
        <v>22</v>
      </c>
      <c r="N443">
        <v>31.193000000000001</v>
      </c>
      <c r="O443" t="s">
        <v>21</v>
      </c>
      <c r="P443" t="s">
        <v>21</v>
      </c>
      <c r="Q443" t="s">
        <v>21</v>
      </c>
      <c r="R443" t="s">
        <v>21</v>
      </c>
      <c r="S443" t="s">
        <v>21</v>
      </c>
      <c r="T443" t="s">
        <v>21</v>
      </c>
      <c r="U443" t="s">
        <v>21</v>
      </c>
      <c r="V443" t="s">
        <v>21</v>
      </c>
      <c r="W443" t="s">
        <v>21</v>
      </c>
      <c r="X443" t="s">
        <v>21</v>
      </c>
      <c r="Y443" t="s">
        <v>21</v>
      </c>
      <c r="Z443" t="s">
        <v>21</v>
      </c>
      <c r="AA443" t="s">
        <v>21</v>
      </c>
      <c r="AB443" t="s">
        <v>21</v>
      </c>
      <c r="AC443" t="s">
        <v>21</v>
      </c>
      <c r="AD443" t="s">
        <v>21</v>
      </c>
      <c r="AE443" t="s">
        <v>21</v>
      </c>
      <c r="AF443" t="s">
        <v>21</v>
      </c>
      <c r="AG443" t="s">
        <v>21</v>
      </c>
      <c r="AH443">
        <v>3.8</v>
      </c>
      <c r="AI443" t="s">
        <v>21</v>
      </c>
      <c r="AJ443" t="s">
        <v>21</v>
      </c>
      <c r="AK443" t="s">
        <v>21</v>
      </c>
      <c r="AL443" t="s">
        <v>21</v>
      </c>
      <c r="AM443" t="s">
        <v>21</v>
      </c>
      <c r="AN443" t="s">
        <v>22</v>
      </c>
      <c r="AO443">
        <v>100</v>
      </c>
      <c r="AP443" t="s">
        <v>21</v>
      </c>
      <c r="AQ443" t="s">
        <v>21</v>
      </c>
      <c r="AR443" t="s">
        <v>21</v>
      </c>
      <c r="AV443">
        <f t="shared" si="60"/>
        <v>35.093000000000004</v>
      </c>
      <c r="AW443">
        <f t="shared" si="61"/>
        <v>34.5</v>
      </c>
      <c r="AX443" s="11">
        <f t="shared" si="62"/>
        <v>0.98310204314250693</v>
      </c>
      <c r="BA443">
        <f t="shared" si="63"/>
        <v>3.8</v>
      </c>
      <c r="BB443">
        <f t="shared" si="64"/>
        <v>3.8</v>
      </c>
      <c r="BC443">
        <f t="shared" si="65"/>
        <v>0</v>
      </c>
      <c r="BD443">
        <f t="shared" si="66"/>
        <v>0</v>
      </c>
      <c r="BE443">
        <f t="shared" si="67"/>
        <v>0</v>
      </c>
      <c r="BF443">
        <f t="shared" si="68"/>
        <v>0</v>
      </c>
      <c r="BJ443" t="str">
        <f t="shared" si="69"/>
        <v/>
      </c>
      <c r="BK443">
        <f>VLOOKUP(B443,Kraftvärmeprod!$B$1:$BH$549,MATCH($BA$1,Kraftvärmeprod!$B$1:$CC$1,0),FALSE)</f>
        <v>0</v>
      </c>
    </row>
    <row r="444" spans="1:63" ht="15" customHeight="1">
      <c r="A444" s="2" t="s">
        <v>621</v>
      </c>
      <c r="B444" s="2" t="s">
        <v>622</v>
      </c>
      <c r="C444">
        <v>2020</v>
      </c>
      <c r="D444">
        <v>48.2</v>
      </c>
      <c r="E444">
        <v>52.6</v>
      </c>
      <c r="F444" t="s">
        <v>21</v>
      </c>
      <c r="G444">
        <v>0.5</v>
      </c>
      <c r="H444" t="s">
        <v>21</v>
      </c>
      <c r="I444" t="s">
        <v>21</v>
      </c>
      <c r="J444" t="s">
        <v>21</v>
      </c>
      <c r="K444" t="s">
        <v>21</v>
      </c>
      <c r="L444" t="s">
        <v>21</v>
      </c>
      <c r="M444" t="s">
        <v>22</v>
      </c>
      <c r="N444" t="s">
        <v>21</v>
      </c>
      <c r="O444" t="s">
        <v>21</v>
      </c>
      <c r="P444" t="s">
        <v>21</v>
      </c>
      <c r="Q444" t="s">
        <v>21</v>
      </c>
      <c r="R444" t="s">
        <v>21</v>
      </c>
      <c r="S444">
        <v>52.1</v>
      </c>
      <c r="T444" t="s">
        <v>924</v>
      </c>
      <c r="U444" t="s">
        <v>21</v>
      </c>
      <c r="V444" t="s">
        <v>21</v>
      </c>
      <c r="W444" t="s">
        <v>21</v>
      </c>
      <c r="X444" t="s">
        <v>21</v>
      </c>
      <c r="Y444" t="s">
        <v>21</v>
      </c>
      <c r="Z444" t="s">
        <v>21</v>
      </c>
      <c r="AA444" t="s">
        <v>21</v>
      </c>
      <c r="AB444" t="s">
        <v>21</v>
      </c>
      <c r="AC444" t="s">
        <v>21</v>
      </c>
      <c r="AD444" t="s">
        <v>21</v>
      </c>
      <c r="AE444" t="s">
        <v>927</v>
      </c>
      <c r="AF444" t="s">
        <v>21</v>
      </c>
      <c r="AG444" t="s">
        <v>21</v>
      </c>
      <c r="AH444" t="s">
        <v>21</v>
      </c>
      <c r="AI444" t="s">
        <v>21</v>
      </c>
      <c r="AJ444" t="s">
        <v>21</v>
      </c>
      <c r="AK444" t="s">
        <v>21</v>
      </c>
      <c r="AL444" t="s">
        <v>21</v>
      </c>
      <c r="AM444" t="s">
        <v>21</v>
      </c>
      <c r="AN444" t="s">
        <v>22</v>
      </c>
      <c r="AO444">
        <v>100</v>
      </c>
      <c r="AP444">
        <v>0</v>
      </c>
      <c r="AQ444">
        <v>0</v>
      </c>
      <c r="AR444">
        <v>0</v>
      </c>
      <c r="AV444">
        <f t="shared" si="60"/>
        <v>52.6</v>
      </c>
      <c r="AW444">
        <f t="shared" si="61"/>
        <v>48.2</v>
      </c>
      <c r="AX444" s="11">
        <f t="shared" si="62"/>
        <v>0.91634980988593162</v>
      </c>
      <c r="BA444">
        <f t="shared" si="63"/>
        <v>0</v>
      </c>
      <c r="BB444">
        <f t="shared" si="64"/>
        <v>0</v>
      </c>
      <c r="BC444">
        <f t="shared" si="65"/>
        <v>0</v>
      </c>
      <c r="BD444">
        <f t="shared" si="66"/>
        <v>0</v>
      </c>
      <c r="BE444">
        <f t="shared" si="67"/>
        <v>0</v>
      </c>
      <c r="BF444">
        <f t="shared" si="68"/>
        <v>0</v>
      </c>
      <c r="BJ444" t="str">
        <f t="shared" si="69"/>
        <v>ja</v>
      </c>
      <c r="BK444">
        <f>VLOOKUP(B444,Kraftvärmeprod!$B$1:$BH$549,MATCH($BA$1,Kraftvärmeprod!$B$1:$CC$1,0),FALSE)</f>
        <v>0</v>
      </c>
    </row>
    <row r="445" spans="1:63" ht="15" customHeight="1">
      <c r="A445" s="2" t="s">
        <v>623</v>
      </c>
      <c r="B445" s="2" t="s">
        <v>624</v>
      </c>
      <c r="C445">
        <v>2020</v>
      </c>
      <c r="D445" t="s">
        <v>22</v>
      </c>
      <c r="E445" t="s">
        <v>22</v>
      </c>
      <c r="F445" t="s">
        <v>22</v>
      </c>
      <c r="G445" t="s">
        <v>22</v>
      </c>
      <c r="H445" t="s">
        <v>22</v>
      </c>
      <c r="I445" t="s">
        <v>22</v>
      </c>
      <c r="J445" t="s">
        <v>22</v>
      </c>
      <c r="K445" t="s">
        <v>22</v>
      </c>
      <c r="L445" t="s">
        <v>22</v>
      </c>
      <c r="M445" t="s">
        <v>22</v>
      </c>
      <c r="N445" t="s">
        <v>22</v>
      </c>
      <c r="O445" t="s">
        <v>22</v>
      </c>
      <c r="P445" t="s">
        <v>22</v>
      </c>
      <c r="Q445" t="s">
        <v>22</v>
      </c>
      <c r="R445" t="s">
        <v>22</v>
      </c>
      <c r="S445" t="s">
        <v>22</v>
      </c>
      <c r="T445" t="s">
        <v>22</v>
      </c>
      <c r="U445" t="s">
        <v>22</v>
      </c>
      <c r="V445" t="s">
        <v>22</v>
      </c>
      <c r="W445" t="s">
        <v>22</v>
      </c>
      <c r="X445" t="s">
        <v>22</v>
      </c>
      <c r="Y445" t="s">
        <v>22</v>
      </c>
      <c r="Z445" t="s">
        <v>22</v>
      </c>
      <c r="AA445" t="s">
        <v>22</v>
      </c>
      <c r="AB445" t="s">
        <v>22</v>
      </c>
      <c r="AC445" t="s">
        <v>22</v>
      </c>
      <c r="AD445" t="s">
        <v>22</v>
      </c>
      <c r="AE445" t="s">
        <v>22</v>
      </c>
      <c r="AF445" t="s">
        <v>22</v>
      </c>
      <c r="AG445" t="s">
        <v>22</v>
      </c>
      <c r="AH445" t="s">
        <v>22</v>
      </c>
      <c r="AI445" t="s">
        <v>22</v>
      </c>
      <c r="AJ445" t="s">
        <v>22</v>
      </c>
      <c r="AK445" t="s">
        <v>22</v>
      </c>
      <c r="AL445" t="s">
        <v>22</v>
      </c>
      <c r="AM445" t="s">
        <v>22</v>
      </c>
      <c r="AN445" t="s">
        <v>22</v>
      </c>
      <c r="AO445" t="s">
        <v>22</v>
      </c>
      <c r="AP445" t="s">
        <v>22</v>
      </c>
      <c r="AQ445" t="s">
        <v>22</v>
      </c>
      <c r="AR445" t="s">
        <v>22</v>
      </c>
      <c r="AV445">
        <f t="shared" si="60"/>
        <v>0</v>
      </c>
      <c r="AW445">
        <f t="shared" si="61"/>
        <v>0</v>
      </c>
      <c r="AX445" s="11" t="str">
        <f t="shared" si="62"/>
        <v/>
      </c>
      <c r="BA445">
        <f t="shared" si="63"/>
        <v>0</v>
      </c>
      <c r="BB445">
        <f t="shared" si="64"/>
        <v>0</v>
      </c>
      <c r="BC445">
        <f t="shared" si="65"/>
        <v>0</v>
      </c>
      <c r="BD445">
        <f t="shared" si="66"/>
        <v>0</v>
      </c>
      <c r="BE445">
        <f t="shared" si="67"/>
        <v>0</v>
      </c>
      <c r="BF445">
        <f t="shared" si="68"/>
        <v>0</v>
      </c>
      <c r="BJ445" t="str">
        <f t="shared" si="69"/>
        <v/>
      </c>
      <c r="BK445">
        <f>VLOOKUP(B445,Kraftvärmeprod!$B$1:$BH$549,MATCH($BA$1,Kraftvärmeprod!$B$1:$CC$1,0),FALSE)</f>
        <v>0</v>
      </c>
    </row>
    <row r="446" spans="1:63" ht="15" customHeight="1">
      <c r="A446" s="2" t="s">
        <v>625</v>
      </c>
      <c r="B446" s="2" t="s">
        <v>626</v>
      </c>
      <c r="C446">
        <v>2020</v>
      </c>
      <c r="D446">
        <v>7.2190000000000003</v>
      </c>
      <c r="E446">
        <v>8.6431299999999993</v>
      </c>
      <c r="F446" t="s">
        <v>21</v>
      </c>
      <c r="G446">
        <v>9.9799999999999993E-3</v>
      </c>
      <c r="H446" t="s">
        <v>21</v>
      </c>
      <c r="I446" t="s">
        <v>21</v>
      </c>
      <c r="J446" t="s">
        <v>21</v>
      </c>
      <c r="K446" t="s">
        <v>21</v>
      </c>
      <c r="L446" t="s">
        <v>21</v>
      </c>
      <c r="M446" t="s">
        <v>22</v>
      </c>
      <c r="N446" t="s">
        <v>21</v>
      </c>
      <c r="O446" t="s">
        <v>21</v>
      </c>
      <c r="P446">
        <v>6.6179399999999999</v>
      </c>
      <c r="Q446" t="s">
        <v>21</v>
      </c>
      <c r="R446" t="s">
        <v>21</v>
      </c>
      <c r="S446" t="s">
        <v>21</v>
      </c>
      <c r="T446" t="s">
        <v>924</v>
      </c>
      <c r="U446" t="s">
        <v>21</v>
      </c>
      <c r="V446" t="s">
        <v>21</v>
      </c>
      <c r="W446" t="s">
        <v>21</v>
      </c>
      <c r="X446" t="s">
        <v>21</v>
      </c>
      <c r="Y446" t="s">
        <v>21</v>
      </c>
      <c r="Z446">
        <v>1.6532100000000001</v>
      </c>
      <c r="AA446" t="s">
        <v>21</v>
      </c>
      <c r="AB446" t="s">
        <v>21</v>
      </c>
      <c r="AC446" t="s">
        <v>21</v>
      </c>
      <c r="AD446" t="s">
        <v>21</v>
      </c>
      <c r="AE446" t="s">
        <v>21</v>
      </c>
      <c r="AF446" t="s">
        <v>21</v>
      </c>
      <c r="AG446" t="s">
        <v>21</v>
      </c>
      <c r="AH446" t="s">
        <v>21</v>
      </c>
      <c r="AI446" t="s">
        <v>21</v>
      </c>
      <c r="AJ446" t="s">
        <v>21</v>
      </c>
      <c r="AK446" t="s">
        <v>21</v>
      </c>
      <c r="AL446">
        <v>0.36199999999999999</v>
      </c>
      <c r="AM446">
        <v>0.36959999999999998</v>
      </c>
      <c r="AN446" t="s">
        <v>22</v>
      </c>
      <c r="AO446" t="s">
        <v>21</v>
      </c>
      <c r="AP446" t="s">
        <v>21</v>
      </c>
      <c r="AQ446" t="s">
        <v>21</v>
      </c>
      <c r="AR446" t="s">
        <v>21</v>
      </c>
      <c r="AV446">
        <f t="shared" si="60"/>
        <v>8.6431299999999993</v>
      </c>
      <c r="AW446">
        <f t="shared" si="61"/>
        <v>7.2190000000000003</v>
      </c>
      <c r="AX446" s="11">
        <f t="shared" si="62"/>
        <v>0.83522982993429473</v>
      </c>
      <c r="BA446">
        <f t="shared" si="63"/>
        <v>0</v>
      </c>
      <c r="BB446">
        <f t="shared" si="64"/>
        <v>0</v>
      </c>
      <c r="BC446">
        <f t="shared" si="65"/>
        <v>0</v>
      </c>
      <c r="BD446">
        <f t="shared" si="66"/>
        <v>0</v>
      </c>
      <c r="BE446">
        <f t="shared" si="67"/>
        <v>0</v>
      </c>
      <c r="BF446">
        <f t="shared" si="68"/>
        <v>0</v>
      </c>
      <c r="BJ446" t="str">
        <f t="shared" si="69"/>
        <v/>
      </c>
      <c r="BK446">
        <f>VLOOKUP(B446,Kraftvärmeprod!$B$1:$BH$549,MATCH($BA$1,Kraftvärmeprod!$B$1:$CC$1,0),FALSE)</f>
        <v>0</v>
      </c>
    </row>
    <row r="447" spans="1:63" ht="15" customHeight="1">
      <c r="A447" s="2" t="s">
        <v>625</v>
      </c>
      <c r="B447" s="2" t="s">
        <v>627</v>
      </c>
      <c r="C447">
        <v>2020</v>
      </c>
      <c r="D447">
        <v>5.2990000000000004</v>
      </c>
      <c r="E447">
        <v>5.8810000000000002</v>
      </c>
      <c r="F447" t="s">
        <v>21</v>
      </c>
      <c r="G447">
        <v>3.0000000000000001E-3</v>
      </c>
      <c r="H447" t="s">
        <v>21</v>
      </c>
      <c r="I447" t="s">
        <v>21</v>
      </c>
      <c r="J447" t="s">
        <v>21</v>
      </c>
      <c r="K447" t="s">
        <v>21</v>
      </c>
      <c r="L447" t="s">
        <v>21</v>
      </c>
      <c r="M447" t="s">
        <v>22</v>
      </c>
      <c r="N447" t="s">
        <v>21</v>
      </c>
      <c r="O447" t="s">
        <v>21</v>
      </c>
      <c r="P447">
        <v>4.7939999999999996</v>
      </c>
      <c r="Q447" t="s">
        <v>21</v>
      </c>
      <c r="R447" t="s">
        <v>21</v>
      </c>
      <c r="S447" t="s">
        <v>21</v>
      </c>
      <c r="T447" t="s">
        <v>924</v>
      </c>
      <c r="U447" t="s">
        <v>21</v>
      </c>
      <c r="V447" t="s">
        <v>21</v>
      </c>
      <c r="W447" t="s">
        <v>21</v>
      </c>
      <c r="X447" t="s">
        <v>21</v>
      </c>
      <c r="Y447" t="s">
        <v>21</v>
      </c>
      <c r="Z447">
        <v>0.40899999999999997</v>
      </c>
      <c r="AA447" t="s">
        <v>21</v>
      </c>
      <c r="AB447" t="s">
        <v>21</v>
      </c>
      <c r="AC447" t="s">
        <v>21</v>
      </c>
      <c r="AD447" t="s">
        <v>21</v>
      </c>
      <c r="AE447" t="s">
        <v>21</v>
      </c>
      <c r="AF447" t="s">
        <v>21</v>
      </c>
      <c r="AG447" t="s">
        <v>21</v>
      </c>
      <c r="AH447" t="s">
        <v>21</v>
      </c>
      <c r="AI447" t="s">
        <v>21</v>
      </c>
      <c r="AJ447" t="s">
        <v>21</v>
      </c>
      <c r="AK447" t="s">
        <v>21</v>
      </c>
      <c r="AL447">
        <v>0.67500000000000004</v>
      </c>
      <c r="AM447">
        <v>0.68899999999999995</v>
      </c>
      <c r="AN447" t="s">
        <v>22</v>
      </c>
      <c r="AO447" t="s">
        <v>21</v>
      </c>
      <c r="AP447" t="s">
        <v>21</v>
      </c>
      <c r="AQ447" t="s">
        <v>21</v>
      </c>
      <c r="AR447" t="s">
        <v>21</v>
      </c>
      <c r="AV447">
        <f t="shared" si="60"/>
        <v>5.8809999999999993</v>
      </c>
      <c r="AW447">
        <f t="shared" si="61"/>
        <v>5.2990000000000004</v>
      </c>
      <c r="AX447" s="11">
        <f t="shared" si="62"/>
        <v>0.90103723856487006</v>
      </c>
      <c r="BA447">
        <f t="shared" si="63"/>
        <v>0</v>
      </c>
      <c r="BB447">
        <f t="shared" si="64"/>
        <v>0</v>
      </c>
      <c r="BC447">
        <f t="shared" si="65"/>
        <v>0</v>
      </c>
      <c r="BD447">
        <f t="shared" si="66"/>
        <v>0</v>
      </c>
      <c r="BE447">
        <f t="shared" si="67"/>
        <v>0</v>
      </c>
      <c r="BF447">
        <f t="shared" si="68"/>
        <v>0</v>
      </c>
      <c r="BJ447" t="str">
        <f t="shared" si="69"/>
        <v/>
      </c>
      <c r="BK447">
        <f>VLOOKUP(B447,Kraftvärmeprod!$B$1:$BH$549,MATCH($BA$1,Kraftvärmeprod!$B$1:$CC$1,0),FALSE)</f>
        <v>0</v>
      </c>
    </row>
    <row r="448" spans="1:63" ht="15" customHeight="1">
      <c r="A448" s="2" t="s">
        <v>625</v>
      </c>
      <c r="B448" s="2" t="s">
        <v>628</v>
      </c>
      <c r="C448">
        <v>2020</v>
      </c>
      <c r="D448">
        <v>7.3071200000000003</v>
      </c>
      <c r="E448">
        <v>0.13191</v>
      </c>
      <c r="F448" t="s">
        <v>21</v>
      </c>
      <c r="G448">
        <v>0.13191</v>
      </c>
      <c r="H448" t="s">
        <v>21</v>
      </c>
      <c r="I448" t="s">
        <v>21</v>
      </c>
      <c r="J448" t="s">
        <v>21</v>
      </c>
      <c r="K448" t="s">
        <v>21</v>
      </c>
      <c r="L448" t="s">
        <v>21</v>
      </c>
      <c r="M448" t="s">
        <v>22</v>
      </c>
      <c r="N448" t="s">
        <v>21</v>
      </c>
      <c r="O448" t="s">
        <v>21</v>
      </c>
      <c r="P448" t="s">
        <v>21</v>
      </c>
      <c r="Q448" t="s">
        <v>21</v>
      </c>
      <c r="R448" t="s">
        <v>21</v>
      </c>
      <c r="S448" t="s">
        <v>21</v>
      </c>
      <c r="T448" t="s">
        <v>21</v>
      </c>
      <c r="U448" t="s">
        <v>21</v>
      </c>
      <c r="V448" t="s">
        <v>21</v>
      </c>
      <c r="W448" t="s">
        <v>21</v>
      </c>
      <c r="X448" t="s">
        <v>21</v>
      </c>
      <c r="Y448" t="s">
        <v>21</v>
      </c>
      <c r="Z448" t="s">
        <v>21</v>
      </c>
      <c r="AA448" t="s">
        <v>21</v>
      </c>
      <c r="AB448" t="s">
        <v>21</v>
      </c>
      <c r="AC448" t="s">
        <v>21</v>
      </c>
      <c r="AD448" t="s">
        <v>21</v>
      </c>
      <c r="AE448" t="s">
        <v>21</v>
      </c>
      <c r="AF448" t="s">
        <v>21</v>
      </c>
      <c r="AG448" t="s">
        <v>21</v>
      </c>
      <c r="AH448" t="s">
        <v>21</v>
      </c>
      <c r="AI448" t="s">
        <v>21</v>
      </c>
      <c r="AJ448" t="s">
        <v>21</v>
      </c>
      <c r="AK448" t="s">
        <v>21</v>
      </c>
      <c r="AL448" t="s">
        <v>21</v>
      </c>
      <c r="AM448" t="s">
        <v>21</v>
      </c>
      <c r="AN448" t="s">
        <v>22</v>
      </c>
      <c r="AO448" t="s">
        <v>21</v>
      </c>
      <c r="AP448" t="s">
        <v>21</v>
      </c>
      <c r="AQ448" t="s">
        <v>21</v>
      </c>
      <c r="AR448" t="s">
        <v>21</v>
      </c>
      <c r="AV448">
        <f t="shared" si="60"/>
        <v>0.13191</v>
      </c>
      <c r="AW448">
        <f t="shared" si="61"/>
        <v>7.3071200000000003</v>
      </c>
      <c r="AX448" s="11">
        <f t="shared" si="62"/>
        <v>55.394738837085896</v>
      </c>
      <c r="BA448">
        <f t="shared" si="63"/>
        <v>0</v>
      </c>
      <c r="BB448">
        <f t="shared" si="64"/>
        <v>0</v>
      </c>
      <c r="BC448">
        <f t="shared" si="65"/>
        <v>0</v>
      </c>
      <c r="BD448">
        <f t="shared" si="66"/>
        <v>0</v>
      </c>
      <c r="BE448">
        <f t="shared" si="67"/>
        <v>0</v>
      </c>
      <c r="BF448">
        <f t="shared" si="68"/>
        <v>0</v>
      </c>
      <c r="BJ448" t="str">
        <f t="shared" si="69"/>
        <v/>
      </c>
      <c r="BK448">
        <f>VLOOKUP(B448,Kraftvärmeprod!$B$1:$BH$549,MATCH($BA$1,Kraftvärmeprod!$B$1:$CC$1,0),FALSE)</f>
        <v>0</v>
      </c>
    </row>
    <row r="449" spans="1:63" ht="15" customHeight="1">
      <c r="A449" s="2" t="s">
        <v>625</v>
      </c>
      <c r="B449" s="2" t="s">
        <v>629</v>
      </c>
      <c r="C449">
        <v>2020</v>
      </c>
      <c r="D449">
        <v>0.47371000000000002</v>
      </c>
      <c r="E449">
        <v>0.62944</v>
      </c>
      <c r="F449" t="s">
        <v>21</v>
      </c>
      <c r="G449">
        <v>1.6140000000000002E-2</v>
      </c>
      <c r="H449" t="s">
        <v>21</v>
      </c>
      <c r="I449" t="s">
        <v>21</v>
      </c>
      <c r="J449" t="s">
        <v>21</v>
      </c>
      <c r="K449" t="s">
        <v>21</v>
      </c>
      <c r="L449" t="s">
        <v>21</v>
      </c>
      <c r="M449" t="s">
        <v>22</v>
      </c>
      <c r="N449" t="s">
        <v>21</v>
      </c>
      <c r="O449" t="s">
        <v>21</v>
      </c>
      <c r="P449" t="s">
        <v>21</v>
      </c>
      <c r="Q449" t="s">
        <v>21</v>
      </c>
      <c r="R449" t="s">
        <v>21</v>
      </c>
      <c r="S449" t="s">
        <v>21</v>
      </c>
      <c r="T449" t="s">
        <v>21</v>
      </c>
      <c r="U449">
        <v>0.61329999999999996</v>
      </c>
      <c r="V449" t="s">
        <v>21</v>
      </c>
      <c r="W449" t="s">
        <v>21</v>
      </c>
      <c r="X449" t="s">
        <v>21</v>
      </c>
      <c r="Y449" t="s">
        <v>21</v>
      </c>
      <c r="Z449" t="s">
        <v>21</v>
      </c>
      <c r="AA449" t="s">
        <v>21</v>
      </c>
      <c r="AB449" t="s">
        <v>21</v>
      </c>
      <c r="AC449" t="s">
        <v>21</v>
      </c>
      <c r="AD449" t="s">
        <v>21</v>
      </c>
      <c r="AE449" t="s">
        <v>21</v>
      </c>
      <c r="AF449" t="s">
        <v>21</v>
      </c>
      <c r="AG449" t="s">
        <v>21</v>
      </c>
      <c r="AH449" t="s">
        <v>21</v>
      </c>
      <c r="AI449" t="s">
        <v>21</v>
      </c>
      <c r="AJ449" t="s">
        <v>21</v>
      </c>
      <c r="AK449" t="s">
        <v>21</v>
      </c>
      <c r="AL449" t="s">
        <v>21</v>
      </c>
      <c r="AM449" t="s">
        <v>21</v>
      </c>
      <c r="AN449" t="s">
        <v>22</v>
      </c>
      <c r="AO449" t="s">
        <v>21</v>
      </c>
      <c r="AP449" t="s">
        <v>21</v>
      </c>
      <c r="AQ449" t="s">
        <v>21</v>
      </c>
      <c r="AR449" t="s">
        <v>21</v>
      </c>
      <c r="AV449">
        <f t="shared" si="60"/>
        <v>0.62944</v>
      </c>
      <c r="AW449">
        <f t="shared" si="61"/>
        <v>0.47371000000000002</v>
      </c>
      <c r="AX449" s="11">
        <f t="shared" si="62"/>
        <v>0.75258960345704118</v>
      </c>
      <c r="BA449">
        <f t="shared" si="63"/>
        <v>0</v>
      </c>
      <c r="BB449">
        <f t="shared" si="64"/>
        <v>0</v>
      </c>
      <c r="BC449">
        <f t="shared" si="65"/>
        <v>0</v>
      </c>
      <c r="BD449">
        <f t="shared" si="66"/>
        <v>0</v>
      </c>
      <c r="BE449">
        <f t="shared" si="67"/>
        <v>0</v>
      </c>
      <c r="BF449">
        <f t="shared" si="68"/>
        <v>0</v>
      </c>
      <c r="BJ449" t="str">
        <f t="shared" si="69"/>
        <v/>
      </c>
      <c r="BK449">
        <f>VLOOKUP(B449,Kraftvärmeprod!$B$1:$BH$549,MATCH($BA$1,Kraftvärmeprod!$B$1:$CC$1,0),FALSE)</f>
        <v>0</v>
      </c>
    </row>
    <row r="450" spans="1:63" ht="15" customHeight="1">
      <c r="A450" s="2" t="s">
        <v>625</v>
      </c>
      <c r="B450" s="2" t="s">
        <v>630</v>
      </c>
      <c r="C450">
        <v>2020</v>
      </c>
      <c r="D450" t="s">
        <v>21</v>
      </c>
      <c r="E450" t="s">
        <v>21</v>
      </c>
      <c r="F450" t="s">
        <v>21</v>
      </c>
      <c r="G450" t="s">
        <v>21</v>
      </c>
      <c r="H450" t="s">
        <v>21</v>
      </c>
      <c r="I450" t="s">
        <v>21</v>
      </c>
      <c r="J450" t="s">
        <v>21</v>
      </c>
      <c r="K450" t="s">
        <v>21</v>
      </c>
      <c r="L450" t="s">
        <v>21</v>
      </c>
      <c r="M450" t="s">
        <v>22</v>
      </c>
      <c r="N450" t="s">
        <v>21</v>
      </c>
      <c r="O450" t="s">
        <v>21</v>
      </c>
      <c r="P450" t="s">
        <v>21</v>
      </c>
      <c r="Q450" t="s">
        <v>21</v>
      </c>
      <c r="R450" t="s">
        <v>21</v>
      </c>
      <c r="S450" t="s">
        <v>21</v>
      </c>
      <c r="T450" t="s">
        <v>21</v>
      </c>
      <c r="U450" t="s">
        <v>21</v>
      </c>
      <c r="V450" t="s">
        <v>21</v>
      </c>
      <c r="W450" t="s">
        <v>21</v>
      </c>
      <c r="X450" t="s">
        <v>21</v>
      </c>
      <c r="Y450" t="s">
        <v>21</v>
      </c>
      <c r="Z450" t="s">
        <v>21</v>
      </c>
      <c r="AA450" t="s">
        <v>21</v>
      </c>
      <c r="AB450" t="s">
        <v>21</v>
      </c>
      <c r="AC450" t="s">
        <v>21</v>
      </c>
      <c r="AD450" t="s">
        <v>21</v>
      </c>
      <c r="AE450" t="s">
        <v>21</v>
      </c>
      <c r="AF450" t="s">
        <v>21</v>
      </c>
      <c r="AG450" t="s">
        <v>21</v>
      </c>
      <c r="AH450" t="s">
        <v>21</v>
      </c>
      <c r="AI450" t="s">
        <v>21</v>
      </c>
      <c r="AJ450" t="s">
        <v>21</v>
      </c>
      <c r="AK450" t="s">
        <v>21</v>
      </c>
      <c r="AL450" t="s">
        <v>21</v>
      </c>
      <c r="AM450" t="s">
        <v>21</v>
      </c>
      <c r="AN450" t="s">
        <v>22</v>
      </c>
      <c r="AO450" t="s">
        <v>21</v>
      </c>
      <c r="AP450" t="s">
        <v>21</v>
      </c>
      <c r="AQ450" t="s">
        <v>21</v>
      </c>
      <c r="AR450" t="s">
        <v>21</v>
      </c>
      <c r="AV450">
        <f t="shared" si="60"/>
        <v>0</v>
      </c>
      <c r="AW450">
        <f t="shared" si="61"/>
        <v>0</v>
      </c>
      <c r="AX450" s="11" t="str">
        <f t="shared" si="62"/>
        <v/>
      </c>
      <c r="BA450">
        <f t="shared" si="63"/>
        <v>0</v>
      </c>
      <c r="BB450">
        <f t="shared" si="64"/>
        <v>0</v>
      </c>
      <c r="BC450">
        <f t="shared" si="65"/>
        <v>0</v>
      </c>
      <c r="BD450">
        <f t="shared" si="66"/>
        <v>0</v>
      </c>
      <c r="BE450">
        <f t="shared" si="67"/>
        <v>0</v>
      </c>
      <c r="BF450">
        <f t="shared" si="68"/>
        <v>0</v>
      </c>
      <c r="BJ450" t="str">
        <f t="shared" si="69"/>
        <v/>
      </c>
      <c r="BK450">
        <f>VLOOKUP(B450,Kraftvärmeprod!$B$1:$BH$549,MATCH($BA$1,Kraftvärmeprod!$B$1:$CC$1,0),FALSE)</f>
        <v>0</v>
      </c>
    </row>
    <row r="451" spans="1:63" ht="15" customHeight="1">
      <c r="A451" s="2" t="s">
        <v>625</v>
      </c>
      <c r="B451" s="2" t="s">
        <v>631</v>
      </c>
      <c r="C451">
        <v>2020</v>
      </c>
      <c r="D451">
        <v>4.1366500000000004</v>
      </c>
      <c r="E451">
        <v>5.1164500000000004</v>
      </c>
      <c r="F451" t="s">
        <v>21</v>
      </c>
      <c r="G451">
        <v>2.4850000000000001E-2</v>
      </c>
      <c r="H451" t="s">
        <v>21</v>
      </c>
      <c r="I451" t="s">
        <v>21</v>
      </c>
      <c r="J451" t="s">
        <v>21</v>
      </c>
      <c r="K451" t="s">
        <v>21</v>
      </c>
      <c r="L451" t="s">
        <v>21</v>
      </c>
      <c r="M451" t="s">
        <v>22</v>
      </c>
      <c r="N451" t="s">
        <v>21</v>
      </c>
      <c r="O451">
        <v>1.5569999999999999</v>
      </c>
      <c r="P451" t="s">
        <v>21</v>
      </c>
      <c r="Q451" t="s">
        <v>21</v>
      </c>
      <c r="R451" t="s">
        <v>21</v>
      </c>
      <c r="S451" t="s">
        <v>21</v>
      </c>
      <c r="T451" t="s">
        <v>924</v>
      </c>
      <c r="U451" t="s">
        <v>21</v>
      </c>
      <c r="V451" t="s">
        <v>21</v>
      </c>
      <c r="W451" t="s">
        <v>21</v>
      </c>
      <c r="X451" t="s">
        <v>21</v>
      </c>
      <c r="Y451" t="s">
        <v>21</v>
      </c>
      <c r="Z451">
        <v>3.532</v>
      </c>
      <c r="AA451" t="s">
        <v>21</v>
      </c>
      <c r="AB451" t="s">
        <v>21</v>
      </c>
      <c r="AC451" t="s">
        <v>21</v>
      </c>
      <c r="AD451" t="s">
        <v>21</v>
      </c>
      <c r="AE451" t="s">
        <v>21</v>
      </c>
      <c r="AF451" t="s">
        <v>21</v>
      </c>
      <c r="AG451" t="s">
        <v>21</v>
      </c>
      <c r="AH451" t="s">
        <v>21</v>
      </c>
      <c r="AI451" t="s">
        <v>21</v>
      </c>
      <c r="AJ451" t="s">
        <v>21</v>
      </c>
      <c r="AK451" t="s">
        <v>21</v>
      </c>
      <c r="AL451">
        <v>2.5999999999999999E-3</v>
      </c>
      <c r="AM451">
        <v>2.8900000000000002E-3</v>
      </c>
      <c r="AN451" t="s">
        <v>22</v>
      </c>
      <c r="AO451" t="s">
        <v>21</v>
      </c>
      <c r="AP451" t="s">
        <v>21</v>
      </c>
      <c r="AQ451" t="s">
        <v>21</v>
      </c>
      <c r="AR451" t="s">
        <v>21</v>
      </c>
      <c r="AV451">
        <f t="shared" ref="AV451" si="70">SUMPRODUCT(F451:AC451)+SUMPRODUCT(AG451:AI451)+IFERROR(AL451/1,0)</f>
        <v>5.1164500000000004</v>
      </c>
      <c r="AW451">
        <f t="shared" ref="AW451" si="71">IFERROR(D451/1,0)</f>
        <v>4.1366500000000004</v>
      </c>
      <c r="AX451" s="11">
        <f t="shared" ref="AX451" si="72">IFERROR(AW451/AV451,"")</f>
        <v>0.80850003420340277</v>
      </c>
      <c r="BA451">
        <f t="shared" ref="BA451" si="73">IFERROR(AH451/1,0)</f>
        <v>0</v>
      </c>
      <c r="BB451">
        <f t="shared" ref="BB451:BE451" si="74">IFERROR(AO451/100,0)*$BA451</f>
        <v>0</v>
      </c>
      <c r="BC451">
        <f t="shared" si="74"/>
        <v>0</v>
      </c>
      <c r="BD451">
        <f t="shared" si="74"/>
        <v>0</v>
      </c>
      <c r="BE451">
        <f t="shared" si="74"/>
        <v>0</v>
      </c>
      <c r="BF451">
        <f t="shared" ref="BF451" si="75">MAX(BA451-SUM(BB451:BE451),0)</f>
        <v>0</v>
      </c>
      <c r="BJ451" t="str">
        <f t="shared" ref="BJ451" si="76">IF(AND((IFERROR(AO451/1,0)+IFERROR(AP451/1,0)+IFERROR(AQ451/1,0)+IFERROR(AR451/1,0))&gt;0,OR(TYPE(AH451)&lt;&gt;1,AH451=0)),"ja","")</f>
        <v/>
      </c>
      <c r="BK451">
        <f>VLOOKUP(B451,Kraftvärmeprod!$B$1:$BH$549,MATCH($BA$1,Kraftvärmeprod!$B$1:$CC$1,0),FALSE)</f>
        <v>76.984999999999999</v>
      </c>
    </row>
  </sheetData>
  <autoFilter ref="A1:BK451" xr:uid="{FA2B36CC-68EF-49F1-B81F-2DA39C445A17}"/>
  <conditionalFormatting sqref="B2:B1048576">
    <cfRule type="duplicateValues" dxfId="85" priority="7"/>
  </conditionalFormatting>
  <conditionalFormatting sqref="B1">
    <cfRule type="duplicateValues" dxfId="84" priority="3"/>
  </conditionalFormatting>
  <conditionalFormatting sqref="B2:B1048576">
    <cfRule type="duplicateValues" dxfId="83" priority="4"/>
    <cfRule type="duplicateValues" dxfId="82" priority="5"/>
  </conditionalFormatting>
  <conditionalFormatting sqref="B1">
    <cfRule type="duplicateValues" dxfId="81" priority="1"/>
    <cfRule type="duplicateValues" dxfId="80" priority="2"/>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F0718-28C0-4C07-AC76-05E3F4CFB807}">
  <sheetPr codeName="Blad4">
    <tabColor theme="7" tint="0.59999389629810485"/>
  </sheetPr>
  <dimension ref="A1:X451"/>
  <sheetViews>
    <sheetView workbookViewId="0">
      <selection activeCell="F257" sqref="F257"/>
    </sheetView>
  </sheetViews>
  <sheetFormatPr defaultRowHeight="15" customHeight="1"/>
  <cols>
    <col min="1" max="1" width="43.7265625" style="2" bestFit="1" customWidth="1"/>
    <col min="2" max="2" width="48" style="2" bestFit="1" customWidth="1"/>
  </cols>
  <sheetData>
    <row r="1" spans="1:24" s="8" customFormat="1" ht="102" thickBot="1">
      <c r="A1" s="7" t="s">
        <v>0</v>
      </c>
      <c r="B1" s="7" t="s">
        <v>1</v>
      </c>
      <c r="C1" s="7" t="s">
        <v>2</v>
      </c>
      <c r="D1" s="7" t="s">
        <v>632</v>
      </c>
      <c r="E1" s="7" t="s">
        <v>633</v>
      </c>
      <c r="F1" s="7" t="s">
        <v>634</v>
      </c>
      <c r="G1" s="7" t="s">
        <v>635</v>
      </c>
      <c r="H1" s="7" t="s">
        <v>636</v>
      </c>
      <c r="I1" s="7" t="s">
        <v>637</v>
      </c>
      <c r="J1" s="7" t="s">
        <v>638</v>
      </c>
      <c r="K1" s="7" t="s">
        <v>639</v>
      </c>
      <c r="L1" s="7" t="s">
        <v>640</v>
      </c>
      <c r="M1" s="7" t="s">
        <v>641</v>
      </c>
      <c r="N1" s="7" t="s">
        <v>642</v>
      </c>
      <c r="O1" s="7" t="s">
        <v>643</v>
      </c>
      <c r="P1" s="7" t="s">
        <v>644</v>
      </c>
      <c r="Q1" s="7" t="s">
        <v>645</v>
      </c>
      <c r="R1" s="7" t="s">
        <v>646</v>
      </c>
      <c r="S1" s="7" t="s">
        <v>647</v>
      </c>
      <c r="T1" s="7" t="s">
        <v>648</v>
      </c>
      <c r="U1" s="7" t="s">
        <v>649</v>
      </c>
      <c r="X1" s="8" t="s">
        <v>1215</v>
      </c>
    </row>
    <row r="2" spans="1:24" ht="15" customHeight="1">
      <c r="A2" s="2" t="s">
        <v>19</v>
      </c>
      <c r="B2" s="2" t="s">
        <v>20</v>
      </c>
      <c r="C2">
        <v>2020</v>
      </c>
      <c r="D2" t="s">
        <v>22</v>
      </c>
      <c r="E2" t="s">
        <v>21</v>
      </c>
      <c r="F2" t="s">
        <v>21</v>
      </c>
      <c r="G2" t="s">
        <v>21</v>
      </c>
      <c r="H2" t="s">
        <v>21</v>
      </c>
      <c r="I2" t="s">
        <v>21</v>
      </c>
      <c r="J2" t="s">
        <v>22</v>
      </c>
      <c r="K2" t="s">
        <v>21</v>
      </c>
      <c r="L2" t="s">
        <v>21</v>
      </c>
      <c r="M2" t="s">
        <v>21</v>
      </c>
      <c r="N2" t="s">
        <v>21</v>
      </c>
      <c r="O2" t="s">
        <v>21</v>
      </c>
      <c r="P2" t="s">
        <v>22</v>
      </c>
      <c r="Q2" t="s">
        <v>21</v>
      </c>
      <c r="R2" t="s">
        <v>21</v>
      </c>
      <c r="S2" t="s">
        <v>21</v>
      </c>
      <c r="T2" t="s">
        <v>21</v>
      </c>
      <c r="U2" t="s">
        <v>21</v>
      </c>
      <c r="X2">
        <f>(IF(E2="Avfall",F2,0)+IF(G2="Avfall",H2,0))/IFERROR(I2/100,0.85)+(IF(K2="Avfall",L2,0)+IF(M2="Avfall",N2,0))/IFERROR(O2/100,0.85)+(IF(Q2="avfall",R2,0)+IF(S2="avfall",T2,0))/IFERROR(U2/100,0.85)</f>
        <v>0</v>
      </c>
    </row>
    <row r="3" spans="1:24" ht="15" customHeight="1">
      <c r="A3" s="2" t="s">
        <v>19</v>
      </c>
      <c r="B3" s="2" t="s">
        <v>23</v>
      </c>
      <c r="C3">
        <v>2020</v>
      </c>
      <c r="D3" t="s">
        <v>22</v>
      </c>
      <c r="E3" t="s">
        <v>21</v>
      </c>
      <c r="F3" t="s">
        <v>21</v>
      </c>
      <c r="G3" t="s">
        <v>21</v>
      </c>
      <c r="H3" t="s">
        <v>21</v>
      </c>
      <c r="I3" t="s">
        <v>21</v>
      </c>
      <c r="J3" t="s">
        <v>22</v>
      </c>
      <c r="K3" t="s">
        <v>21</v>
      </c>
      <c r="L3" t="s">
        <v>21</v>
      </c>
      <c r="M3" t="s">
        <v>21</v>
      </c>
      <c r="N3" t="s">
        <v>21</v>
      </c>
      <c r="O3" t="s">
        <v>21</v>
      </c>
      <c r="P3" t="s">
        <v>22</v>
      </c>
      <c r="Q3" t="s">
        <v>21</v>
      </c>
      <c r="R3" t="s">
        <v>21</v>
      </c>
      <c r="S3" t="s">
        <v>21</v>
      </c>
      <c r="T3" t="s">
        <v>21</v>
      </c>
      <c r="U3" t="s">
        <v>21</v>
      </c>
      <c r="X3">
        <f t="shared" ref="X3:X66" si="0">(IF(E3="Avfall",F3,0)+IF(G3="Avfall",H3,0))/IFERROR(I3/100,0.85)+(IF(K3="Avfall",L3,0)+IF(M3="Avfall",N3,0))/IFERROR(O3/100,0.85)+(IF(Q3="avfall",R3,0)+IF(S3="avfall",T3,0))/IFERROR(U3/100,0.85)</f>
        <v>0</v>
      </c>
    </row>
    <row r="4" spans="1:24" ht="15" customHeight="1">
      <c r="A4" s="2" t="s">
        <v>19</v>
      </c>
      <c r="B4" s="2" t="s">
        <v>25</v>
      </c>
      <c r="C4">
        <v>2020</v>
      </c>
      <c r="D4" t="s">
        <v>22</v>
      </c>
      <c r="E4" t="s">
        <v>21</v>
      </c>
      <c r="F4" t="s">
        <v>21</v>
      </c>
      <c r="G4" t="s">
        <v>21</v>
      </c>
      <c r="H4" t="s">
        <v>21</v>
      </c>
      <c r="I4" t="s">
        <v>21</v>
      </c>
      <c r="J4" t="s">
        <v>22</v>
      </c>
      <c r="K4" t="s">
        <v>21</v>
      </c>
      <c r="L4" t="s">
        <v>21</v>
      </c>
      <c r="M4" t="s">
        <v>21</v>
      </c>
      <c r="N4" t="s">
        <v>21</v>
      </c>
      <c r="O4" t="s">
        <v>21</v>
      </c>
      <c r="P4" t="s">
        <v>22</v>
      </c>
      <c r="Q4" t="s">
        <v>21</v>
      </c>
      <c r="R4" t="s">
        <v>21</v>
      </c>
      <c r="S4" t="s">
        <v>21</v>
      </c>
      <c r="T4" t="s">
        <v>21</v>
      </c>
      <c r="U4" t="s">
        <v>21</v>
      </c>
      <c r="X4">
        <f t="shared" si="0"/>
        <v>0</v>
      </c>
    </row>
    <row r="5" spans="1:24" ht="15" customHeight="1">
      <c r="A5" s="2" t="s">
        <v>19</v>
      </c>
      <c r="B5" s="2" t="s">
        <v>26</v>
      </c>
      <c r="C5">
        <v>2020</v>
      </c>
      <c r="D5" t="s">
        <v>22</v>
      </c>
      <c r="E5" t="s">
        <v>21</v>
      </c>
      <c r="F5" t="s">
        <v>21</v>
      </c>
      <c r="G5" t="s">
        <v>21</v>
      </c>
      <c r="H5" t="s">
        <v>21</v>
      </c>
      <c r="I5" t="s">
        <v>21</v>
      </c>
      <c r="J5" t="s">
        <v>22</v>
      </c>
      <c r="K5" t="s">
        <v>21</v>
      </c>
      <c r="L5" t="s">
        <v>21</v>
      </c>
      <c r="M5" t="s">
        <v>21</v>
      </c>
      <c r="N5" t="s">
        <v>21</v>
      </c>
      <c r="O5" t="s">
        <v>21</v>
      </c>
      <c r="P5" t="s">
        <v>22</v>
      </c>
      <c r="Q5" t="s">
        <v>21</v>
      </c>
      <c r="R5" t="s">
        <v>21</v>
      </c>
      <c r="S5" t="s">
        <v>21</v>
      </c>
      <c r="T5" t="s">
        <v>21</v>
      </c>
      <c r="U5" t="s">
        <v>21</v>
      </c>
      <c r="X5">
        <f t="shared" si="0"/>
        <v>0</v>
      </c>
    </row>
    <row r="6" spans="1:24" ht="15" customHeight="1">
      <c r="A6" s="2" t="s">
        <v>19</v>
      </c>
      <c r="B6" s="2" t="s">
        <v>27</v>
      </c>
      <c r="C6">
        <v>2020</v>
      </c>
      <c r="D6" t="s">
        <v>22</v>
      </c>
      <c r="E6" t="s">
        <v>21</v>
      </c>
      <c r="F6" t="s">
        <v>21</v>
      </c>
      <c r="G6" t="s">
        <v>21</v>
      </c>
      <c r="H6" t="s">
        <v>21</v>
      </c>
      <c r="I6" t="s">
        <v>21</v>
      </c>
      <c r="J6" t="s">
        <v>22</v>
      </c>
      <c r="K6" t="s">
        <v>21</v>
      </c>
      <c r="L6" t="s">
        <v>21</v>
      </c>
      <c r="M6" t="s">
        <v>21</v>
      </c>
      <c r="N6" t="s">
        <v>21</v>
      </c>
      <c r="O6" t="s">
        <v>21</v>
      </c>
      <c r="P6" t="s">
        <v>22</v>
      </c>
      <c r="Q6" t="s">
        <v>21</v>
      </c>
      <c r="R6" t="s">
        <v>21</v>
      </c>
      <c r="S6" t="s">
        <v>21</v>
      </c>
      <c r="T6" t="s">
        <v>21</v>
      </c>
      <c r="U6" t="s">
        <v>21</v>
      </c>
      <c r="X6">
        <f t="shared" si="0"/>
        <v>0</v>
      </c>
    </row>
    <row r="7" spans="1:24" ht="15" customHeight="1">
      <c r="A7" s="2" t="s">
        <v>19</v>
      </c>
      <c r="B7" s="2" t="s">
        <v>28</v>
      </c>
      <c r="C7">
        <v>2020</v>
      </c>
      <c r="D7" t="s">
        <v>22</v>
      </c>
      <c r="E7" t="s">
        <v>21</v>
      </c>
      <c r="F7" t="s">
        <v>21</v>
      </c>
      <c r="G7" t="s">
        <v>21</v>
      </c>
      <c r="H7" t="s">
        <v>21</v>
      </c>
      <c r="I7" t="s">
        <v>21</v>
      </c>
      <c r="J7" t="s">
        <v>22</v>
      </c>
      <c r="K7" t="s">
        <v>21</v>
      </c>
      <c r="L7" t="s">
        <v>21</v>
      </c>
      <c r="M7" t="s">
        <v>21</v>
      </c>
      <c r="N7" t="s">
        <v>21</v>
      </c>
      <c r="O7" t="s">
        <v>21</v>
      </c>
      <c r="P7" t="s">
        <v>22</v>
      </c>
      <c r="Q7" t="s">
        <v>21</v>
      </c>
      <c r="R7" t="s">
        <v>21</v>
      </c>
      <c r="S7" t="s">
        <v>21</v>
      </c>
      <c r="T7" t="s">
        <v>21</v>
      </c>
      <c r="U7" t="s">
        <v>21</v>
      </c>
      <c r="X7">
        <f t="shared" si="0"/>
        <v>0</v>
      </c>
    </row>
    <row r="8" spans="1:24" ht="15" customHeight="1">
      <c r="A8" s="2" t="s">
        <v>19</v>
      </c>
      <c r="B8" s="2" t="s">
        <v>29</v>
      </c>
      <c r="C8">
        <v>2020</v>
      </c>
      <c r="D8" t="s">
        <v>22</v>
      </c>
      <c r="E8" t="s">
        <v>21</v>
      </c>
      <c r="F8" t="s">
        <v>21</v>
      </c>
      <c r="G8" t="s">
        <v>21</v>
      </c>
      <c r="H8" t="s">
        <v>21</v>
      </c>
      <c r="I8" t="s">
        <v>21</v>
      </c>
      <c r="J8" t="s">
        <v>22</v>
      </c>
      <c r="K8" t="s">
        <v>21</v>
      </c>
      <c r="L8" t="s">
        <v>21</v>
      </c>
      <c r="M8" t="s">
        <v>21</v>
      </c>
      <c r="N8" t="s">
        <v>21</v>
      </c>
      <c r="O8" t="s">
        <v>21</v>
      </c>
      <c r="P8" t="s">
        <v>22</v>
      </c>
      <c r="Q8" t="s">
        <v>21</v>
      </c>
      <c r="R8" t="s">
        <v>21</v>
      </c>
      <c r="S8" t="s">
        <v>21</v>
      </c>
      <c r="T8" t="s">
        <v>21</v>
      </c>
      <c r="U8" t="s">
        <v>21</v>
      </c>
      <c r="X8">
        <f t="shared" si="0"/>
        <v>0</v>
      </c>
    </row>
    <row r="9" spans="1:24" ht="15" customHeight="1">
      <c r="A9" s="2" t="s">
        <v>19</v>
      </c>
      <c r="B9" s="2" t="s">
        <v>30</v>
      </c>
      <c r="C9">
        <v>2020</v>
      </c>
      <c r="D9" t="s">
        <v>22</v>
      </c>
      <c r="E9" t="s">
        <v>21</v>
      </c>
      <c r="F9" t="s">
        <v>21</v>
      </c>
      <c r="G9" t="s">
        <v>21</v>
      </c>
      <c r="H9" t="s">
        <v>21</v>
      </c>
      <c r="I9" t="s">
        <v>21</v>
      </c>
      <c r="J9" t="s">
        <v>22</v>
      </c>
      <c r="K9" t="s">
        <v>21</v>
      </c>
      <c r="L9" t="s">
        <v>21</v>
      </c>
      <c r="M9" t="s">
        <v>21</v>
      </c>
      <c r="N9" t="s">
        <v>21</v>
      </c>
      <c r="O9" t="s">
        <v>21</v>
      </c>
      <c r="P9" t="s">
        <v>22</v>
      </c>
      <c r="Q9" t="s">
        <v>21</v>
      </c>
      <c r="R9" t="s">
        <v>21</v>
      </c>
      <c r="S9" t="s">
        <v>21</v>
      </c>
      <c r="T9" t="s">
        <v>21</v>
      </c>
      <c r="U9" t="s">
        <v>21</v>
      </c>
      <c r="X9">
        <f t="shared" si="0"/>
        <v>0</v>
      </c>
    </row>
    <row r="10" spans="1:24" ht="15" customHeight="1">
      <c r="A10" s="2" t="s">
        <v>19</v>
      </c>
      <c r="B10" s="2" t="s">
        <v>31</v>
      </c>
      <c r="C10">
        <v>2020</v>
      </c>
      <c r="D10" t="s">
        <v>650</v>
      </c>
      <c r="E10" t="s">
        <v>651</v>
      </c>
      <c r="F10">
        <v>6.8140000000000001</v>
      </c>
      <c r="G10" t="s">
        <v>21</v>
      </c>
      <c r="H10" t="s">
        <v>21</v>
      </c>
      <c r="I10" t="s">
        <v>21</v>
      </c>
      <c r="J10" t="s">
        <v>22</v>
      </c>
      <c r="K10" t="s">
        <v>21</v>
      </c>
      <c r="L10" t="s">
        <v>21</v>
      </c>
      <c r="M10" t="s">
        <v>21</v>
      </c>
      <c r="N10" t="s">
        <v>21</v>
      </c>
      <c r="O10" t="s">
        <v>21</v>
      </c>
      <c r="P10" t="s">
        <v>22</v>
      </c>
      <c r="Q10" t="s">
        <v>21</v>
      </c>
      <c r="R10" t="s">
        <v>21</v>
      </c>
      <c r="S10" t="s">
        <v>21</v>
      </c>
      <c r="T10" t="s">
        <v>21</v>
      </c>
      <c r="U10" t="s">
        <v>21</v>
      </c>
      <c r="X10">
        <f t="shared" si="0"/>
        <v>0</v>
      </c>
    </row>
    <row r="11" spans="1:24" ht="15" customHeight="1">
      <c r="A11" s="2" t="s">
        <v>32</v>
      </c>
      <c r="B11" s="2" t="s">
        <v>33</v>
      </c>
      <c r="C11">
        <v>2020</v>
      </c>
      <c r="D11" t="s">
        <v>652</v>
      </c>
      <c r="E11" t="s">
        <v>651</v>
      </c>
      <c r="F11">
        <v>5.84</v>
      </c>
      <c r="G11" t="s">
        <v>21</v>
      </c>
      <c r="H11" t="s">
        <v>21</v>
      </c>
      <c r="I11" t="s">
        <v>21</v>
      </c>
      <c r="J11" t="s">
        <v>22</v>
      </c>
      <c r="K11" t="s">
        <v>21</v>
      </c>
      <c r="L11" t="s">
        <v>21</v>
      </c>
      <c r="M11" t="s">
        <v>21</v>
      </c>
      <c r="N11" t="s">
        <v>21</v>
      </c>
      <c r="O11" t="s">
        <v>21</v>
      </c>
      <c r="P11" t="s">
        <v>22</v>
      </c>
      <c r="Q11" t="s">
        <v>21</v>
      </c>
      <c r="R11" t="s">
        <v>21</v>
      </c>
      <c r="S11" t="s">
        <v>21</v>
      </c>
      <c r="T11" t="s">
        <v>21</v>
      </c>
      <c r="U11" t="s">
        <v>21</v>
      </c>
      <c r="X11">
        <f t="shared" si="0"/>
        <v>0</v>
      </c>
    </row>
    <row r="12" spans="1:24" ht="15" customHeight="1">
      <c r="A12" s="2" t="s">
        <v>32</v>
      </c>
      <c r="B12" s="2" t="s">
        <v>34</v>
      </c>
      <c r="C12">
        <v>2020</v>
      </c>
      <c r="D12" t="s">
        <v>22</v>
      </c>
      <c r="E12" t="s">
        <v>21</v>
      </c>
      <c r="F12" t="s">
        <v>21</v>
      </c>
      <c r="G12" t="s">
        <v>21</v>
      </c>
      <c r="H12" t="s">
        <v>21</v>
      </c>
      <c r="I12" t="s">
        <v>21</v>
      </c>
      <c r="J12" t="s">
        <v>22</v>
      </c>
      <c r="K12" t="s">
        <v>21</v>
      </c>
      <c r="L12" t="s">
        <v>21</v>
      </c>
      <c r="M12" t="s">
        <v>21</v>
      </c>
      <c r="N12" t="s">
        <v>21</v>
      </c>
      <c r="O12" t="s">
        <v>21</v>
      </c>
      <c r="P12" t="s">
        <v>22</v>
      </c>
      <c r="Q12" t="s">
        <v>21</v>
      </c>
      <c r="R12" t="s">
        <v>21</v>
      </c>
      <c r="S12" t="s">
        <v>21</v>
      </c>
      <c r="T12" t="s">
        <v>21</v>
      </c>
      <c r="U12" t="s">
        <v>21</v>
      </c>
      <c r="X12">
        <f t="shared" si="0"/>
        <v>0</v>
      </c>
    </row>
    <row r="13" spans="1:24" ht="15" customHeight="1">
      <c r="A13" s="2" t="s">
        <v>32</v>
      </c>
      <c r="B13" s="2" t="s">
        <v>35</v>
      </c>
      <c r="C13">
        <v>2020</v>
      </c>
      <c r="D13" t="s">
        <v>22</v>
      </c>
      <c r="E13" t="s">
        <v>21</v>
      </c>
      <c r="F13" t="s">
        <v>21</v>
      </c>
      <c r="G13" t="s">
        <v>21</v>
      </c>
      <c r="H13" t="s">
        <v>21</v>
      </c>
      <c r="I13" t="s">
        <v>21</v>
      </c>
      <c r="J13" t="s">
        <v>22</v>
      </c>
      <c r="K13" t="s">
        <v>21</v>
      </c>
      <c r="L13" t="s">
        <v>21</v>
      </c>
      <c r="M13" t="s">
        <v>21</v>
      </c>
      <c r="N13" t="s">
        <v>21</v>
      </c>
      <c r="O13" t="s">
        <v>21</v>
      </c>
      <c r="P13" t="s">
        <v>22</v>
      </c>
      <c r="Q13" t="s">
        <v>21</v>
      </c>
      <c r="R13" t="s">
        <v>21</v>
      </c>
      <c r="S13" t="s">
        <v>21</v>
      </c>
      <c r="T13" t="s">
        <v>21</v>
      </c>
      <c r="U13" t="s">
        <v>21</v>
      </c>
      <c r="X13">
        <f t="shared" si="0"/>
        <v>0</v>
      </c>
    </row>
    <row r="14" spans="1:24" ht="15" customHeight="1">
      <c r="A14" s="2" t="s">
        <v>32</v>
      </c>
      <c r="B14" s="2" t="s">
        <v>36</v>
      </c>
      <c r="C14">
        <v>2020</v>
      </c>
      <c r="D14" t="s">
        <v>22</v>
      </c>
      <c r="E14" t="s">
        <v>21</v>
      </c>
      <c r="F14" t="s">
        <v>21</v>
      </c>
      <c r="G14" t="s">
        <v>21</v>
      </c>
      <c r="H14" t="s">
        <v>21</v>
      </c>
      <c r="I14" t="s">
        <v>21</v>
      </c>
      <c r="J14" t="s">
        <v>22</v>
      </c>
      <c r="K14" t="s">
        <v>21</v>
      </c>
      <c r="L14" t="s">
        <v>21</v>
      </c>
      <c r="M14" t="s">
        <v>21</v>
      </c>
      <c r="N14" t="s">
        <v>21</v>
      </c>
      <c r="O14" t="s">
        <v>21</v>
      </c>
      <c r="P14" t="s">
        <v>22</v>
      </c>
      <c r="Q14" t="s">
        <v>21</v>
      </c>
      <c r="R14" t="s">
        <v>21</v>
      </c>
      <c r="S14" t="s">
        <v>21</v>
      </c>
      <c r="T14" t="s">
        <v>21</v>
      </c>
      <c r="U14" t="s">
        <v>21</v>
      </c>
      <c r="X14">
        <f t="shared" si="0"/>
        <v>0</v>
      </c>
    </row>
    <row r="15" spans="1:24" ht="15" customHeight="1">
      <c r="A15" s="2" t="s">
        <v>32</v>
      </c>
      <c r="B15" s="2" t="s">
        <v>37</v>
      </c>
      <c r="C15">
        <v>2020</v>
      </c>
      <c r="D15" t="s">
        <v>22</v>
      </c>
      <c r="E15" t="s">
        <v>21</v>
      </c>
      <c r="F15" t="s">
        <v>21</v>
      </c>
      <c r="G15" t="s">
        <v>21</v>
      </c>
      <c r="H15" t="s">
        <v>21</v>
      </c>
      <c r="I15" t="s">
        <v>21</v>
      </c>
      <c r="J15" t="s">
        <v>22</v>
      </c>
      <c r="K15" t="s">
        <v>21</v>
      </c>
      <c r="L15" t="s">
        <v>21</v>
      </c>
      <c r="M15" t="s">
        <v>21</v>
      </c>
      <c r="N15" t="s">
        <v>21</v>
      </c>
      <c r="O15" t="s">
        <v>21</v>
      </c>
      <c r="P15" t="s">
        <v>22</v>
      </c>
      <c r="Q15" t="s">
        <v>21</v>
      </c>
      <c r="R15" t="s">
        <v>21</v>
      </c>
      <c r="S15" t="s">
        <v>21</v>
      </c>
      <c r="T15" t="s">
        <v>21</v>
      </c>
      <c r="U15" t="s">
        <v>21</v>
      </c>
      <c r="X15">
        <f t="shared" si="0"/>
        <v>0</v>
      </c>
    </row>
    <row r="16" spans="1:24" ht="15" customHeight="1">
      <c r="A16" s="2" t="s">
        <v>32</v>
      </c>
      <c r="B16" s="2" t="s">
        <v>38</v>
      </c>
      <c r="C16">
        <v>2020</v>
      </c>
      <c r="D16" t="s">
        <v>22</v>
      </c>
      <c r="E16" t="s">
        <v>21</v>
      </c>
      <c r="F16" t="s">
        <v>21</v>
      </c>
      <c r="G16" t="s">
        <v>21</v>
      </c>
      <c r="H16" t="s">
        <v>21</v>
      </c>
      <c r="I16" t="s">
        <v>21</v>
      </c>
      <c r="J16" t="s">
        <v>22</v>
      </c>
      <c r="K16" t="s">
        <v>21</v>
      </c>
      <c r="L16" t="s">
        <v>21</v>
      </c>
      <c r="M16" t="s">
        <v>21</v>
      </c>
      <c r="N16" t="s">
        <v>21</v>
      </c>
      <c r="O16" t="s">
        <v>21</v>
      </c>
      <c r="P16" t="s">
        <v>22</v>
      </c>
      <c r="Q16" t="s">
        <v>21</v>
      </c>
      <c r="R16" t="s">
        <v>21</v>
      </c>
      <c r="S16" t="s">
        <v>21</v>
      </c>
      <c r="T16" t="s">
        <v>21</v>
      </c>
      <c r="U16" t="s">
        <v>21</v>
      </c>
      <c r="X16">
        <f t="shared" si="0"/>
        <v>0</v>
      </c>
    </row>
    <row r="17" spans="1:24" ht="15" customHeight="1">
      <c r="A17" s="2" t="s">
        <v>32</v>
      </c>
      <c r="B17" s="2" t="s">
        <v>39</v>
      </c>
      <c r="C17">
        <v>2020</v>
      </c>
      <c r="D17" t="s">
        <v>22</v>
      </c>
      <c r="E17" t="s">
        <v>21</v>
      </c>
      <c r="F17" t="s">
        <v>21</v>
      </c>
      <c r="G17" t="s">
        <v>21</v>
      </c>
      <c r="H17" t="s">
        <v>21</v>
      </c>
      <c r="I17" t="s">
        <v>21</v>
      </c>
      <c r="J17" t="s">
        <v>22</v>
      </c>
      <c r="K17" t="s">
        <v>21</v>
      </c>
      <c r="L17" t="s">
        <v>21</v>
      </c>
      <c r="M17" t="s">
        <v>21</v>
      </c>
      <c r="N17" t="s">
        <v>21</v>
      </c>
      <c r="O17" t="s">
        <v>21</v>
      </c>
      <c r="P17" t="s">
        <v>22</v>
      </c>
      <c r="Q17" t="s">
        <v>21</v>
      </c>
      <c r="R17" t="s">
        <v>21</v>
      </c>
      <c r="S17" t="s">
        <v>21</v>
      </c>
      <c r="T17" t="s">
        <v>21</v>
      </c>
      <c r="U17" t="s">
        <v>21</v>
      </c>
      <c r="X17">
        <f t="shared" si="0"/>
        <v>0</v>
      </c>
    </row>
    <row r="18" spans="1:24" ht="15" customHeight="1">
      <c r="A18" s="2" t="s">
        <v>32</v>
      </c>
      <c r="B18" s="2" t="s">
        <v>40</v>
      </c>
      <c r="C18">
        <v>2020</v>
      </c>
      <c r="D18" t="s">
        <v>22</v>
      </c>
      <c r="E18" t="s">
        <v>21</v>
      </c>
      <c r="F18" t="s">
        <v>21</v>
      </c>
      <c r="G18" t="s">
        <v>21</v>
      </c>
      <c r="H18" t="s">
        <v>21</v>
      </c>
      <c r="I18" t="s">
        <v>21</v>
      </c>
      <c r="J18" t="s">
        <v>22</v>
      </c>
      <c r="K18" t="s">
        <v>21</v>
      </c>
      <c r="L18" t="s">
        <v>21</v>
      </c>
      <c r="M18" t="s">
        <v>21</v>
      </c>
      <c r="N18" t="s">
        <v>21</v>
      </c>
      <c r="O18" t="s">
        <v>21</v>
      </c>
      <c r="P18" t="s">
        <v>22</v>
      </c>
      <c r="Q18" t="s">
        <v>21</v>
      </c>
      <c r="R18" t="s">
        <v>21</v>
      </c>
      <c r="S18" t="s">
        <v>21</v>
      </c>
      <c r="T18" t="s">
        <v>21</v>
      </c>
      <c r="U18" t="s">
        <v>21</v>
      </c>
      <c r="X18">
        <f t="shared" si="0"/>
        <v>0</v>
      </c>
    </row>
    <row r="19" spans="1:24" ht="15" customHeight="1">
      <c r="A19" s="2" t="s">
        <v>32</v>
      </c>
      <c r="B19" s="2" t="s">
        <v>41</v>
      </c>
      <c r="C19">
        <v>2020</v>
      </c>
      <c r="D19" t="s">
        <v>22</v>
      </c>
      <c r="E19" t="s">
        <v>21</v>
      </c>
      <c r="F19" t="s">
        <v>21</v>
      </c>
      <c r="G19" t="s">
        <v>21</v>
      </c>
      <c r="H19" t="s">
        <v>21</v>
      </c>
      <c r="I19" t="s">
        <v>21</v>
      </c>
      <c r="J19" t="s">
        <v>22</v>
      </c>
      <c r="K19" t="s">
        <v>21</v>
      </c>
      <c r="L19" t="s">
        <v>21</v>
      </c>
      <c r="M19" t="s">
        <v>21</v>
      </c>
      <c r="N19" t="s">
        <v>21</v>
      </c>
      <c r="O19" t="s">
        <v>21</v>
      </c>
      <c r="P19" t="s">
        <v>22</v>
      </c>
      <c r="Q19" t="s">
        <v>21</v>
      </c>
      <c r="R19" t="s">
        <v>21</v>
      </c>
      <c r="S19" t="s">
        <v>21</v>
      </c>
      <c r="T19" t="s">
        <v>21</v>
      </c>
      <c r="U19" t="s">
        <v>21</v>
      </c>
      <c r="X19">
        <f t="shared" si="0"/>
        <v>0</v>
      </c>
    </row>
    <row r="20" spans="1:24" ht="15" customHeight="1">
      <c r="A20" s="2" t="s">
        <v>32</v>
      </c>
      <c r="B20" s="2" t="s">
        <v>42</v>
      </c>
      <c r="C20">
        <v>2020</v>
      </c>
      <c r="D20" t="s">
        <v>22</v>
      </c>
      <c r="E20" t="s">
        <v>21</v>
      </c>
      <c r="F20" t="s">
        <v>21</v>
      </c>
      <c r="G20" t="s">
        <v>21</v>
      </c>
      <c r="H20" t="s">
        <v>21</v>
      </c>
      <c r="I20" t="s">
        <v>21</v>
      </c>
      <c r="J20" t="s">
        <v>22</v>
      </c>
      <c r="K20" t="s">
        <v>21</v>
      </c>
      <c r="L20" t="s">
        <v>21</v>
      </c>
      <c r="M20" t="s">
        <v>21</v>
      </c>
      <c r="N20" t="s">
        <v>21</v>
      </c>
      <c r="O20" t="s">
        <v>21</v>
      </c>
      <c r="P20" t="s">
        <v>22</v>
      </c>
      <c r="Q20" t="s">
        <v>21</v>
      </c>
      <c r="R20" t="s">
        <v>21</v>
      </c>
      <c r="S20" t="s">
        <v>21</v>
      </c>
      <c r="T20" t="s">
        <v>21</v>
      </c>
      <c r="U20" t="s">
        <v>21</v>
      </c>
      <c r="X20">
        <f t="shared" si="0"/>
        <v>0</v>
      </c>
    </row>
    <row r="21" spans="1:24" ht="15" customHeight="1">
      <c r="A21" s="2" t="s">
        <v>43</v>
      </c>
      <c r="B21" s="2" t="s">
        <v>44</v>
      </c>
      <c r="C21">
        <v>2020</v>
      </c>
      <c r="D21" t="s">
        <v>22</v>
      </c>
      <c r="E21" t="s">
        <v>21</v>
      </c>
      <c r="F21" t="s">
        <v>21</v>
      </c>
      <c r="G21" t="s">
        <v>21</v>
      </c>
      <c r="H21" t="s">
        <v>21</v>
      </c>
      <c r="I21" t="s">
        <v>21</v>
      </c>
      <c r="J21" t="s">
        <v>22</v>
      </c>
      <c r="K21" t="s">
        <v>21</v>
      </c>
      <c r="L21" t="s">
        <v>21</v>
      </c>
      <c r="M21" t="s">
        <v>21</v>
      </c>
      <c r="N21" t="s">
        <v>21</v>
      </c>
      <c r="O21" t="s">
        <v>21</v>
      </c>
      <c r="P21" t="s">
        <v>22</v>
      </c>
      <c r="Q21" t="s">
        <v>21</v>
      </c>
      <c r="R21" t="s">
        <v>21</v>
      </c>
      <c r="S21" t="s">
        <v>21</v>
      </c>
      <c r="T21" t="s">
        <v>21</v>
      </c>
      <c r="U21" t="s">
        <v>21</v>
      </c>
      <c r="X21">
        <f t="shared" si="0"/>
        <v>0</v>
      </c>
    </row>
    <row r="22" spans="1:24" ht="15" customHeight="1">
      <c r="A22" s="2" t="s">
        <v>43</v>
      </c>
      <c r="B22" s="2" t="s">
        <v>45</v>
      </c>
      <c r="C22">
        <v>2020</v>
      </c>
      <c r="D22" t="s">
        <v>22</v>
      </c>
      <c r="E22" t="s">
        <v>21</v>
      </c>
      <c r="F22" t="s">
        <v>21</v>
      </c>
      <c r="G22" t="s">
        <v>21</v>
      </c>
      <c r="H22" t="s">
        <v>21</v>
      </c>
      <c r="I22" t="s">
        <v>21</v>
      </c>
      <c r="J22" t="s">
        <v>22</v>
      </c>
      <c r="K22" t="s">
        <v>21</v>
      </c>
      <c r="L22" t="s">
        <v>21</v>
      </c>
      <c r="M22" t="s">
        <v>21</v>
      </c>
      <c r="N22" t="s">
        <v>21</v>
      </c>
      <c r="O22" t="s">
        <v>21</v>
      </c>
      <c r="P22" t="s">
        <v>22</v>
      </c>
      <c r="Q22" t="s">
        <v>21</v>
      </c>
      <c r="R22" t="s">
        <v>21</v>
      </c>
      <c r="S22" t="s">
        <v>21</v>
      </c>
      <c r="T22" t="s">
        <v>21</v>
      </c>
      <c r="U22" t="s">
        <v>21</v>
      </c>
      <c r="X22">
        <f t="shared" si="0"/>
        <v>0</v>
      </c>
    </row>
    <row r="23" spans="1:24" ht="15" customHeight="1">
      <c r="A23" s="2" t="s">
        <v>43</v>
      </c>
      <c r="B23" s="2" t="s">
        <v>46</v>
      </c>
      <c r="C23">
        <v>2020</v>
      </c>
      <c r="D23" t="s">
        <v>22</v>
      </c>
      <c r="E23" t="s">
        <v>21</v>
      </c>
      <c r="F23" t="s">
        <v>21</v>
      </c>
      <c r="G23" t="s">
        <v>21</v>
      </c>
      <c r="H23" t="s">
        <v>21</v>
      </c>
      <c r="I23" t="s">
        <v>21</v>
      </c>
      <c r="J23" t="s">
        <v>22</v>
      </c>
      <c r="K23" t="s">
        <v>21</v>
      </c>
      <c r="L23" t="s">
        <v>21</v>
      </c>
      <c r="M23" t="s">
        <v>21</v>
      </c>
      <c r="N23" t="s">
        <v>21</v>
      </c>
      <c r="O23" t="s">
        <v>21</v>
      </c>
      <c r="P23" t="s">
        <v>22</v>
      </c>
      <c r="Q23" t="s">
        <v>21</v>
      </c>
      <c r="R23" t="s">
        <v>21</v>
      </c>
      <c r="S23" t="s">
        <v>21</v>
      </c>
      <c r="T23" t="s">
        <v>21</v>
      </c>
      <c r="U23" t="s">
        <v>21</v>
      </c>
      <c r="X23">
        <f t="shared" si="0"/>
        <v>0</v>
      </c>
    </row>
    <row r="24" spans="1:24" ht="15" customHeight="1">
      <c r="A24" s="2" t="s">
        <v>43</v>
      </c>
      <c r="B24" s="2" t="s">
        <v>47</v>
      </c>
      <c r="C24">
        <v>2020</v>
      </c>
      <c r="D24" t="s">
        <v>22</v>
      </c>
      <c r="E24" t="s">
        <v>21</v>
      </c>
      <c r="F24" t="s">
        <v>21</v>
      </c>
      <c r="G24" t="s">
        <v>21</v>
      </c>
      <c r="H24" t="s">
        <v>21</v>
      </c>
      <c r="I24" t="s">
        <v>21</v>
      </c>
      <c r="J24" t="s">
        <v>22</v>
      </c>
      <c r="K24" t="s">
        <v>21</v>
      </c>
      <c r="L24" t="s">
        <v>21</v>
      </c>
      <c r="M24" t="s">
        <v>21</v>
      </c>
      <c r="N24" t="s">
        <v>21</v>
      </c>
      <c r="O24" t="s">
        <v>21</v>
      </c>
      <c r="P24" t="s">
        <v>22</v>
      </c>
      <c r="Q24" t="s">
        <v>21</v>
      </c>
      <c r="R24" t="s">
        <v>21</v>
      </c>
      <c r="S24" t="s">
        <v>21</v>
      </c>
      <c r="T24" t="s">
        <v>21</v>
      </c>
      <c r="U24" t="s">
        <v>21</v>
      </c>
      <c r="X24">
        <f t="shared" si="0"/>
        <v>0</v>
      </c>
    </row>
    <row r="25" spans="1:24" ht="15" customHeight="1">
      <c r="A25" s="2" t="s">
        <v>43</v>
      </c>
      <c r="B25" s="2" t="s">
        <v>48</v>
      </c>
      <c r="C25">
        <v>2020</v>
      </c>
      <c r="D25" t="s">
        <v>22</v>
      </c>
      <c r="E25" t="s">
        <v>21</v>
      </c>
      <c r="F25" t="s">
        <v>21</v>
      </c>
      <c r="G25" t="s">
        <v>21</v>
      </c>
      <c r="H25" t="s">
        <v>21</v>
      </c>
      <c r="I25" t="s">
        <v>21</v>
      </c>
      <c r="J25" t="s">
        <v>22</v>
      </c>
      <c r="K25" t="s">
        <v>21</v>
      </c>
      <c r="L25" t="s">
        <v>21</v>
      </c>
      <c r="M25" t="s">
        <v>21</v>
      </c>
      <c r="N25" t="s">
        <v>21</v>
      </c>
      <c r="O25" t="s">
        <v>21</v>
      </c>
      <c r="P25" t="s">
        <v>22</v>
      </c>
      <c r="Q25" t="s">
        <v>21</v>
      </c>
      <c r="R25" t="s">
        <v>21</v>
      </c>
      <c r="S25" t="s">
        <v>21</v>
      </c>
      <c r="T25" t="s">
        <v>21</v>
      </c>
      <c r="U25" t="s">
        <v>21</v>
      </c>
      <c r="X25">
        <f t="shared" si="0"/>
        <v>0</v>
      </c>
    </row>
    <row r="26" spans="1:24" ht="15" customHeight="1">
      <c r="A26" s="2" t="s">
        <v>49</v>
      </c>
      <c r="B26" s="2" t="s">
        <v>50</v>
      </c>
      <c r="C26">
        <v>2020</v>
      </c>
      <c r="D26" t="s">
        <v>22</v>
      </c>
      <c r="E26" t="s">
        <v>21</v>
      </c>
      <c r="F26" t="s">
        <v>21</v>
      </c>
      <c r="G26" t="s">
        <v>21</v>
      </c>
      <c r="H26" t="s">
        <v>21</v>
      </c>
      <c r="I26" t="s">
        <v>21</v>
      </c>
      <c r="J26" t="s">
        <v>22</v>
      </c>
      <c r="K26" t="s">
        <v>21</v>
      </c>
      <c r="L26" t="s">
        <v>21</v>
      </c>
      <c r="M26" t="s">
        <v>21</v>
      </c>
      <c r="N26" t="s">
        <v>21</v>
      </c>
      <c r="O26" t="s">
        <v>21</v>
      </c>
      <c r="P26" t="s">
        <v>22</v>
      </c>
      <c r="Q26" t="s">
        <v>21</v>
      </c>
      <c r="R26" t="s">
        <v>21</v>
      </c>
      <c r="S26" t="s">
        <v>21</v>
      </c>
      <c r="T26" t="s">
        <v>21</v>
      </c>
      <c r="U26" t="s">
        <v>21</v>
      </c>
      <c r="X26">
        <f t="shared" si="0"/>
        <v>0</v>
      </c>
    </row>
    <row r="27" spans="1:24" ht="15" customHeight="1">
      <c r="A27" s="2" t="s">
        <v>51</v>
      </c>
      <c r="B27" s="2" t="s">
        <v>52</v>
      </c>
      <c r="C27">
        <v>2020</v>
      </c>
      <c r="D27" t="s">
        <v>22</v>
      </c>
      <c r="E27" t="s">
        <v>21</v>
      </c>
      <c r="F27" t="s">
        <v>21</v>
      </c>
      <c r="G27" t="s">
        <v>21</v>
      </c>
      <c r="H27" t="s">
        <v>21</v>
      </c>
      <c r="I27" t="s">
        <v>21</v>
      </c>
      <c r="J27" t="s">
        <v>22</v>
      </c>
      <c r="K27" t="s">
        <v>21</v>
      </c>
      <c r="L27" t="s">
        <v>21</v>
      </c>
      <c r="M27" t="s">
        <v>21</v>
      </c>
      <c r="N27" t="s">
        <v>21</v>
      </c>
      <c r="O27" t="s">
        <v>21</v>
      </c>
      <c r="P27" t="s">
        <v>22</v>
      </c>
      <c r="Q27" t="s">
        <v>21</v>
      </c>
      <c r="R27" t="s">
        <v>21</v>
      </c>
      <c r="S27" t="s">
        <v>21</v>
      </c>
      <c r="T27" t="s">
        <v>21</v>
      </c>
      <c r="U27" t="s">
        <v>21</v>
      </c>
      <c r="X27">
        <f t="shared" si="0"/>
        <v>0</v>
      </c>
    </row>
    <row r="28" spans="1:24" ht="15" customHeight="1">
      <c r="A28" s="2" t="s">
        <v>51</v>
      </c>
      <c r="B28" s="2" t="s">
        <v>53</v>
      </c>
      <c r="C28">
        <v>2020</v>
      </c>
      <c r="D28" t="s">
        <v>22</v>
      </c>
      <c r="E28" t="s">
        <v>21</v>
      </c>
      <c r="F28" t="s">
        <v>21</v>
      </c>
      <c r="G28" t="s">
        <v>21</v>
      </c>
      <c r="H28" t="s">
        <v>21</v>
      </c>
      <c r="I28" t="s">
        <v>21</v>
      </c>
      <c r="J28" t="s">
        <v>22</v>
      </c>
      <c r="K28" t="s">
        <v>21</v>
      </c>
      <c r="L28" t="s">
        <v>21</v>
      </c>
      <c r="M28" t="s">
        <v>21</v>
      </c>
      <c r="N28" t="s">
        <v>21</v>
      </c>
      <c r="O28" t="s">
        <v>21</v>
      </c>
      <c r="P28" t="s">
        <v>22</v>
      </c>
      <c r="Q28" t="s">
        <v>21</v>
      </c>
      <c r="R28" t="s">
        <v>21</v>
      </c>
      <c r="S28" t="s">
        <v>21</v>
      </c>
      <c r="T28" t="s">
        <v>21</v>
      </c>
      <c r="U28" t="s">
        <v>21</v>
      </c>
      <c r="X28">
        <f t="shared" si="0"/>
        <v>0</v>
      </c>
    </row>
    <row r="29" spans="1:24" ht="15" customHeight="1">
      <c r="A29" s="2" t="s">
        <v>51</v>
      </c>
      <c r="B29" s="2" t="s">
        <v>54</v>
      </c>
      <c r="C29">
        <v>2020</v>
      </c>
      <c r="D29" t="s">
        <v>22</v>
      </c>
      <c r="E29" t="s">
        <v>21</v>
      </c>
      <c r="F29" t="s">
        <v>21</v>
      </c>
      <c r="G29" t="s">
        <v>21</v>
      </c>
      <c r="H29" t="s">
        <v>21</v>
      </c>
      <c r="I29" t="s">
        <v>21</v>
      </c>
      <c r="J29" t="s">
        <v>22</v>
      </c>
      <c r="K29" t="s">
        <v>21</v>
      </c>
      <c r="L29" t="s">
        <v>21</v>
      </c>
      <c r="M29" t="s">
        <v>21</v>
      </c>
      <c r="N29" t="s">
        <v>21</v>
      </c>
      <c r="O29" t="s">
        <v>21</v>
      </c>
      <c r="P29" t="s">
        <v>22</v>
      </c>
      <c r="Q29" t="s">
        <v>21</v>
      </c>
      <c r="R29" t="s">
        <v>21</v>
      </c>
      <c r="S29" t="s">
        <v>21</v>
      </c>
      <c r="T29" t="s">
        <v>21</v>
      </c>
      <c r="U29" t="s">
        <v>21</v>
      </c>
      <c r="X29">
        <f t="shared" si="0"/>
        <v>0</v>
      </c>
    </row>
    <row r="30" spans="1:24" ht="15" customHeight="1">
      <c r="A30" s="2" t="s">
        <v>55</v>
      </c>
      <c r="B30" s="2" t="s">
        <v>56</v>
      </c>
      <c r="C30">
        <v>2020</v>
      </c>
      <c r="D30" t="s">
        <v>22</v>
      </c>
      <c r="E30" t="s">
        <v>21</v>
      </c>
      <c r="F30" t="s">
        <v>21</v>
      </c>
      <c r="G30" t="s">
        <v>21</v>
      </c>
      <c r="H30" t="s">
        <v>21</v>
      </c>
      <c r="I30" t="s">
        <v>21</v>
      </c>
      <c r="J30" t="s">
        <v>22</v>
      </c>
      <c r="K30" t="s">
        <v>21</v>
      </c>
      <c r="L30" t="s">
        <v>21</v>
      </c>
      <c r="M30" t="s">
        <v>21</v>
      </c>
      <c r="N30" t="s">
        <v>21</v>
      </c>
      <c r="O30" t="s">
        <v>21</v>
      </c>
      <c r="P30" t="s">
        <v>22</v>
      </c>
      <c r="Q30" t="s">
        <v>21</v>
      </c>
      <c r="R30" t="s">
        <v>21</v>
      </c>
      <c r="S30" t="s">
        <v>21</v>
      </c>
      <c r="T30" t="s">
        <v>21</v>
      </c>
      <c r="U30" t="s">
        <v>21</v>
      </c>
      <c r="X30">
        <f t="shared" si="0"/>
        <v>0</v>
      </c>
    </row>
    <row r="31" spans="1:24" ht="15" customHeight="1">
      <c r="A31" s="2" t="s">
        <v>57</v>
      </c>
      <c r="B31" s="2" t="s">
        <v>58</v>
      </c>
      <c r="C31">
        <v>2020</v>
      </c>
      <c r="D31" t="s">
        <v>22</v>
      </c>
      <c r="E31" t="s">
        <v>21</v>
      </c>
      <c r="F31" t="s">
        <v>21</v>
      </c>
      <c r="G31" t="s">
        <v>21</v>
      </c>
      <c r="H31" t="s">
        <v>21</v>
      </c>
      <c r="I31" t="s">
        <v>21</v>
      </c>
      <c r="J31" t="s">
        <v>22</v>
      </c>
      <c r="K31" t="s">
        <v>21</v>
      </c>
      <c r="L31" t="s">
        <v>21</v>
      </c>
      <c r="M31" t="s">
        <v>21</v>
      </c>
      <c r="N31" t="s">
        <v>21</v>
      </c>
      <c r="O31" t="s">
        <v>21</v>
      </c>
      <c r="P31" t="s">
        <v>22</v>
      </c>
      <c r="Q31" t="s">
        <v>21</v>
      </c>
      <c r="R31" t="s">
        <v>21</v>
      </c>
      <c r="S31" t="s">
        <v>21</v>
      </c>
      <c r="T31" t="s">
        <v>21</v>
      </c>
      <c r="U31" t="s">
        <v>21</v>
      </c>
      <c r="X31">
        <f t="shared" si="0"/>
        <v>0</v>
      </c>
    </row>
    <row r="32" spans="1:24" ht="15" customHeight="1">
      <c r="A32" s="2" t="s">
        <v>59</v>
      </c>
      <c r="B32" s="2" t="s">
        <v>60</v>
      </c>
      <c r="C32">
        <v>2020</v>
      </c>
      <c r="D32" t="s">
        <v>22</v>
      </c>
      <c r="E32" t="s">
        <v>21</v>
      </c>
      <c r="F32" t="s">
        <v>21</v>
      </c>
      <c r="G32" t="s">
        <v>21</v>
      </c>
      <c r="H32" t="s">
        <v>21</v>
      </c>
      <c r="I32" t="s">
        <v>21</v>
      </c>
      <c r="J32" t="s">
        <v>22</v>
      </c>
      <c r="K32" t="s">
        <v>21</v>
      </c>
      <c r="L32" t="s">
        <v>21</v>
      </c>
      <c r="M32" t="s">
        <v>21</v>
      </c>
      <c r="N32" t="s">
        <v>21</v>
      </c>
      <c r="O32" t="s">
        <v>21</v>
      </c>
      <c r="P32" t="s">
        <v>22</v>
      </c>
      <c r="Q32" t="s">
        <v>21</v>
      </c>
      <c r="R32" t="s">
        <v>21</v>
      </c>
      <c r="S32" t="s">
        <v>21</v>
      </c>
      <c r="T32" t="s">
        <v>21</v>
      </c>
      <c r="U32" t="s">
        <v>21</v>
      </c>
      <c r="X32">
        <f t="shared" si="0"/>
        <v>0</v>
      </c>
    </row>
    <row r="33" spans="1:24" ht="15" customHeight="1">
      <c r="A33" s="2" t="s">
        <v>61</v>
      </c>
      <c r="B33" s="2" t="s">
        <v>62</v>
      </c>
      <c r="C33">
        <v>2020</v>
      </c>
      <c r="D33" t="s">
        <v>22</v>
      </c>
      <c r="E33" t="s">
        <v>21</v>
      </c>
      <c r="F33" t="s">
        <v>21</v>
      </c>
      <c r="G33" t="s">
        <v>21</v>
      </c>
      <c r="H33" t="s">
        <v>21</v>
      </c>
      <c r="I33" t="s">
        <v>21</v>
      </c>
      <c r="J33" t="s">
        <v>22</v>
      </c>
      <c r="K33" t="s">
        <v>21</v>
      </c>
      <c r="L33" t="s">
        <v>21</v>
      </c>
      <c r="M33" t="s">
        <v>21</v>
      </c>
      <c r="N33" t="s">
        <v>21</v>
      </c>
      <c r="O33" t="s">
        <v>21</v>
      </c>
      <c r="P33" t="s">
        <v>22</v>
      </c>
      <c r="Q33" t="s">
        <v>21</v>
      </c>
      <c r="R33" t="s">
        <v>21</v>
      </c>
      <c r="S33" t="s">
        <v>21</v>
      </c>
      <c r="T33" t="s">
        <v>21</v>
      </c>
      <c r="U33" t="s">
        <v>21</v>
      </c>
      <c r="X33">
        <f t="shared" si="0"/>
        <v>0</v>
      </c>
    </row>
    <row r="34" spans="1:24" ht="15" customHeight="1">
      <c r="A34" s="2" t="s">
        <v>63</v>
      </c>
      <c r="B34" s="2" t="s">
        <v>64</v>
      </c>
      <c r="C34">
        <v>2020</v>
      </c>
      <c r="D34" t="s">
        <v>92</v>
      </c>
      <c r="E34" t="s">
        <v>21</v>
      </c>
      <c r="F34" t="s">
        <v>21</v>
      </c>
      <c r="G34" t="s">
        <v>21</v>
      </c>
      <c r="H34" t="s">
        <v>21</v>
      </c>
      <c r="I34" t="s">
        <v>21</v>
      </c>
      <c r="J34" t="s">
        <v>21</v>
      </c>
      <c r="K34" t="s">
        <v>21</v>
      </c>
      <c r="L34" t="s">
        <v>21</v>
      </c>
      <c r="M34" t="s">
        <v>21</v>
      </c>
      <c r="N34" t="s">
        <v>21</v>
      </c>
      <c r="O34" t="s">
        <v>21</v>
      </c>
      <c r="P34" t="s">
        <v>21</v>
      </c>
      <c r="Q34" t="s">
        <v>21</v>
      </c>
      <c r="R34" t="s">
        <v>21</v>
      </c>
      <c r="S34" t="s">
        <v>21</v>
      </c>
      <c r="T34" t="s">
        <v>21</v>
      </c>
      <c r="U34" t="s">
        <v>21</v>
      </c>
      <c r="X34">
        <f t="shared" si="0"/>
        <v>0</v>
      </c>
    </row>
    <row r="35" spans="1:24" ht="15" customHeight="1">
      <c r="A35" s="2" t="s">
        <v>65</v>
      </c>
      <c r="B35" s="2" t="s">
        <v>66</v>
      </c>
      <c r="C35">
        <v>2020</v>
      </c>
      <c r="D35" t="s">
        <v>92</v>
      </c>
      <c r="E35" t="s">
        <v>21</v>
      </c>
      <c r="F35" t="s">
        <v>21</v>
      </c>
      <c r="G35" t="s">
        <v>21</v>
      </c>
      <c r="H35" t="s">
        <v>21</v>
      </c>
      <c r="I35" t="s">
        <v>21</v>
      </c>
      <c r="J35" t="s">
        <v>92</v>
      </c>
      <c r="K35" t="s">
        <v>21</v>
      </c>
      <c r="L35" t="s">
        <v>21</v>
      </c>
      <c r="M35" t="s">
        <v>21</v>
      </c>
      <c r="N35" t="s">
        <v>21</v>
      </c>
      <c r="O35" t="s">
        <v>21</v>
      </c>
      <c r="P35" t="s">
        <v>92</v>
      </c>
      <c r="Q35" t="s">
        <v>21</v>
      </c>
      <c r="R35" t="s">
        <v>21</v>
      </c>
      <c r="S35" t="s">
        <v>21</v>
      </c>
      <c r="T35" t="s">
        <v>21</v>
      </c>
      <c r="U35" t="s">
        <v>21</v>
      </c>
      <c r="X35">
        <f t="shared" si="0"/>
        <v>0</v>
      </c>
    </row>
    <row r="36" spans="1:24" ht="15" customHeight="1">
      <c r="A36" s="2" t="s">
        <v>65</v>
      </c>
      <c r="B36" s="2" t="s">
        <v>67</v>
      </c>
      <c r="C36">
        <v>2020</v>
      </c>
      <c r="D36" t="s">
        <v>92</v>
      </c>
      <c r="E36" t="s">
        <v>21</v>
      </c>
      <c r="F36" t="s">
        <v>21</v>
      </c>
      <c r="G36" t="s">
        <v>21</v>
      </c>
      <c r="H36" t="s">
        <v>21</v>
      </c>
      <c r="I36" t="s">
        <v>21</v>
      </c>
      <c r="J36" t="s">
        <v>92</v>
      </c>
      <c r="K36" t="s">
        <v>21</v>
      </c>
      <c r="L36" t="s">
        <v>21</v>
      </c>
      <c r="M36" t="s">
        <v>21</v>
      </c>
      <c r="N36" t="s">
        <v>21</v>
      </c>
      <c r="O36" t="s">
        <v>21</v>
      </c>
      <c r="P36" t="s">
        <v>92</v>
      </c>
      <c r="Q36" t="s">
        <v>21</v>
      </c>
      <c r="R36" t="s">
        <v>21</v>
      </c>
      <c r="S36" t="s">
        <v>21</v>
      </c>
      <c r="T36" t="s">
        <v>21</v>
      </c>
      <c r="U36" t="s">
        <v>21</v>
      </c>
      <c r="X36">
        <f t="shared" si="0"/>
        <v>0</v>
      </c>
    </row>
    <row r="37" spans="1:24" ht="15" customHeight="1">
      <c r="A37" s="2" t="s">
        <v>65</v>
      </c>
      <c r="B37" s="2" t="s">
        <v>68</v>
      </c>
      <c r="C37">
        <v>2020</v>
      </c>
      <c r="D37" t="s">
        <v>92</v>
      </c>
      <c r="E37" t="s">
        <v>21</v>
      </c>
      <c r="F37" t="s">
        <v>21</v>
      </c>
      <c r="G37" t="s">
        <v>21</v>
      </c>
      <c r="H37" t="s">
        <v>21</v>
      </c>
      <c r="I37" t="s">
        <v>21</v>
      </c>
      <c r="J37" t="s">
        <v>92</v>
      </c>
      <c r="K37" t="s">
        <v>21</v>
      </c>
      <c r="L37" t="s">
        <v>21</v>
      </c>
      <c r="M37" t="s">
        <v>21</v>
      </c>
      <c r="N37" t="s">
        <v>21</v>
      </c>
      <c r="O37" t="s">
        <v>21</v>
      </c>
      <c r="P37" t="s">
        <v>92</v>
      </c>
      <c r="Q37" t="s">
        <v>21</v>
      </c>
      <c r="R37" t="s">
        <v>21</v>
      </c>
      <c r="S37" t="s">
        <v>21</v>
      </c>
      <c r="T37" t="s">
        <v>21</v>
      </c>
      <c r="U37" t="s">
        <v>21</v>
      </c>
      <c r="X37">
        <f t="shared" si="0"/>
        <v>0</v>
      </c>
    </row>
    <row r="38" spans="1:24" ht="15" customHeight="1">
      <c r="A38" s="2" t="s">
        <v>65</v>
      </c>
      <c r="B38" s="2" t="s">
        <v>69</v>
      </c>
      <c r="C38">
        <v>2020</v>
      </c>
      <c r="D38" t="s">
        <v>21</v>
      </c>
      <c r="E38" t="s">
        <v>21</v>
      </c>
      <c r="F38" t="s">
        <v>21</v>
      </c>
      <c r="G38" t="s">
        <v>21</v>
      </c>
      <c r="H38" t="s">
        <v>21</v>
      </c>
      <c r="I38" t="s">
        <v>21</v>
      </c>
      <c r="J38" t="s">
        <v>21</v>
      </c>
      <c r="K38" t="s">
        <v>21</v>
      </c>
      <c r="L38" t="s">
        <v>21</v>
      </c>
      <c r="M38" t="s">
        <v>21</v>
      </c>
      <c r="N38" t="s">
        <v>21</v>
      </c>
      <c r="O38" t="s">
        <v>21</v>
      </c>
      <c r="P38" t="s">
        <v>21</v>
      </c>
      <c r="Q38" t="s">
        <v>21</v>
      </c>
      <c r="R38" t="s">
        <v>21</v>
      </c>
      <c r="S38" t="s">
        <v>21</v>
      </c>
      <c r="T38" t="s">
        <v>21</v>
      </c>
      <c r="U38" t="s">
        <v>21</v>
      </c>
      <c r="X38">
        <f t="shared" si="0"/>
        <v>0</v>
      </c>
    </row>
    <row r="39" spans="1:24" ht="15" customHeight="1">
      <c r="A39" s="2" t="s">
        <v>70</v>
      </c>
      <c r="B39" s="2" t="s">
        <v>71</v>
      </c>
      <c r="C39">
        <v>2020</v>
      </c>
      <c r="D39" t="s">
        <v>22</v>
      </c>
      <c r="E39" t="s">
        <v>21</v>
      </c>
      <c r="F39" t="s">
        <v>21</v>
      </c>
      <c r="G39" t="s">
        <v>21</v>
      </c>
      <c r="H39" t="s">
        <v>21</v>
      </c>
      <c r="I39" t="s">
        <v>21</v>
      </c>
      <c r="J39" t="s">
        <v>22</v>
      </c>
      <c r="K39" t="s">
        <v>21</v>
      </c>
      <c r="L39" t="s">
        <v>21</v>
      </c>
      <c r="M39" t="s">
        <v>21</v>
      </c>
      <c r="N39" t="s">
        <v>21</v>
      </c>
      <c r="O39" t="s">
        <v>21</v>
      </c>
      <c r="P39" t="s">
        <v>22</v>
      </c>
      <c r="Q39" t="s">
        <v>21</v>
      </c>
      <c r="R39" t="s">
        <v>21</v>
      </c>
      <c r="S39" t="s">
        <v>21</v>
      </c>
      <c r="T39" t="s">
        <v>21</v>
      </c>
      <c r="U39" t="s">
        <v>21</v>
      </c>
      <c r="X39">
        <f t="shared" si="0"/>
        <v>0</v>
      </c>
    </row>
    <row r="40" spans="1:24" ht="15" customHeight="1">
      <c r="A40" s="2" t="s">
        <v>70</v>
      </c>
      <c r="B40" s="2" t="s">
        <v>72</v>
      </c>
      <c r="C40">
        <v>2020</v>
      </c>
      <c r="D40" t="s">
        <v>22</v>
      </c>
      <c r="E40" t="s">
        <v>21</v>
      </c>
      <c r="F40" t="s">
        <v>21</v>
      </c>
      <c r="G40" t="s">
        <v>21</v>
      </c>
      <c r="H40" t="s">
        <v>21</v>
      </c>
      <c r="I40" t="s">
        <v>21</v>
      </c>
      <c r="J40" t="s">
        <v>22</v>
      </c>
      <c r="K40" t="s">
        <v>21</v>
      </c>
      <c r="L40" t="s">
        <v>21</v>
      </c>
      <c r="M40" t="s">
        <v>21</v>
      </c>
      <c r="N40" t="s">
        <v>21</v>
      </c>
      <c r="O40" t="s">
        <v>21</v>
      </c>
      <c r="P40" t="s">
        <v>22</v>
      </c>
      <c r="Q40" t="s">
        <v>21</v>
      </c>
      <c r="R40" t="s">
        <v>21</v>
      </c>
      <c r="S40" t="s">
        <v>21</v>
      </c>
      <c r="T40" t="s">
        <v>21</v>
      </c>
      <c r="U40" t="s">
        <v>21</v>
      </c>
      <c r="X40">
        <f t="shared" si="0"/>
        <v>0</v>
      </c>
    </row>
    <row r="41" spans="1:24" ht="15" customHeight="1">
      <c r="A41" s="2" t="s">
        <v>73</v>
      </c>
      <c r="B41" s="2" t="s">
        <v>74</v>
      </c>
      <c r="C41">
        <v>2020</v>
      </c>
      <c r="D41" t="s">
        <v>653</v>
      </c>
      <c r="E41" t="s">
        <v>651</v>
      </c>
      <c r="F41">
        <v>81.676000000000002</v>
      </c>
      <c r="G41" t="s">
        <v>21</v>
      </c>
      <c r="H41" t="s">
        <v>21</v>
      </c>
      <c r="I41" t="s">
        <v>21</v>
      </c>
      <c r="J41" t="s">
        <v>22</v>
      </c>
      <c r="K41" t="s">
        <v>21</v>
      </c>
      <c r="L41" t="s">
        <v>21</v>
      </c>
      <c r="M41" t="s">
        <v>21</v>
      </c>
      <c r="N41" t="s">
        <v>21</v>
      </c>
      <c r="O41" t="s">
        <v>21</v>
      </c>
      <c r="P41" t="s">
        <v>22</v>
      </c>
      <c r="Q41" t="s">
        <v>21</v>
      </c>
      <c r="R41" t="s">
        <v>21</v>
      </c>
      <c r="S41" t="s">
        <v>21</v>
      </c>
      <c r="T41" t="s">
        <v>21</v>
      </c>
      <c r="U41" t="s">
        <v>21</v>
      </c>
      <c r="X41">
        <f t="shared" si="0"/>
        <v>0</v>
      </c>
    </row>
    <row r="42" spans="1:24" ht="15" customHeight="1">
      <c r="A42" s="2" t="s">
        <v>73</v>
      </c>
      <c r="B42" s="2" t="s">
        <v>76</v>
      </c>
      <c r="C42">
        <v>2020</v>
      </c>
      <c r="D42" t="s">
        <v>21</v>
      </c>
      <c r="E42" t="s">
        <v>21</v>
      </c>
      <c r="F42" t="s">
        <v>21</v>
      </c>
      <c r="G42" t="s">
        <v>21</v>
      </c>
      <c r="H42" t="s">
        <v>21</v>
      </c>
      <c r="I42" t="s">
        <v>21</v>
      </c>
      <c r="J42" t="s">
        <v>21</v>
      </c>
      <c r="K42" t="s">
        <v>21</v>
      </c>
      <c r="L42" t="s">
        <v>21</v>
      </c>
      <c r="M42" t="s">
        <v>21</v>
      </c>
      <c r="N42" t="s">
        <v>21</v>
      </c>
      <c r="O42" t="s">
        <v>21</v>
      </c>
      <c r="P42" t="s">
        <v>21</v>
      </c>
      <c r="Q42" t="s">
        <v>21</v>
      </c>
      <c r="R42" t="s">
        <v>21</v>
      </c>
      <c r="S42" t="s">
        <v>21</v>
      </c>
      <c r="T42" t="s">
        <v>21</v>
      </c>
      <c r="U42" t="s">
        <v>21</v>
      </c>
      <c r="X42">
        <f t="shared" si="0"/>
        <v>0</v>
      </c>
    </row>
    <row r="43" spans="1:24" ht="15" customHeight="1">
      <c r="A43" s="2" t="s">
        <v>73</v>
      </c>
      <c r="B43" s="2" t="s">
        <v>77</v>
      </c>
      <c r="C43">
        <v>2020</v>
      </c>
      <c r="D43" t="s">
        <v>21</v>
      </c>
      <c r="E43" t="s">
        <v>21</v>
      </c>
      <c r="F43" t="s">
        <v>21</v>
      </c>
      <c r="G43" t="s">
        <v>21</v>
      </c>
      <c r="H43" t="s">
        <v>21</v>
      </c>
      <c r="I43" t="s">
        <v>21</v>
      </c>
      <c r="J43" t="s">
        <v>21</v>
      </c>
      <c r="K43" t="s">
        <v>21</v>
      </c>
      <c r="L43" t="s">
        <v>21</v>
      </c>
      <c r="M43" t="s">
        <v>21</v>
      </c>
      <c r="N43" t="s">
        <v>21</v>
      </c>
      <c r="O43" t="s">
        <v>21</v>
      </c>
      <c r="P43" t="s">
        <v>21</v>
      </c>
      <c r="Q43" t="s">
        <v>21</v>
      </c>
      <c r="R43" t="s">
        <v>21</v>
      </c>
      <c r="S43" t="s">
        <v>21</v>
      </c>
      <c r="T43" t="s">
        <v>21</v>
      </c>
      <c r="U43" t="s">
        <v>21</v>
      </c>
      <c r="X43">
        <f t="shared" si="0"/>
        <v>0</v>
      </c>
    </row>
    <row r="44" spans="1:24" ht="15" customHeight="1">
      <c r="A44" s="2" t="s">
        <v>78</v>
      </c>
      <c r="B44" s="2" t="s">
        <v>79</v>
      </c>
      <c r="C44">
        <v>2020</v>
      </c>
      <c r="D44" t="s">
        <v>22</v>
      </c>
      <c r="E44" t="s">
        <v>21</v>
      </c>
      <c r="F44" t="s">
        <v>21</v>
      </c>
      <c r="G44" t="s">
        <v>21</v>
      </c>
      <c r="H44" t="s">
        <v>21</v>
      </c>
      <c r="I44" t="s">
        <v>21</v>
      </c>
      <c r="J44" t="s">
        <v>22</v>
      </c>
      <c r="K44" t="s">
        <v>21</v>
      </c>
      <c r="L44" t="s">
        <v>21</v>
      </c>
      <c r="M44" t="s">
        <v>21</v>
      </c>
      <c r="N44" t="s">
        <v>21</v>
      </c>
      <c r="O44" t="s">
        <v>21</v>
      </c>
      <c r="P44" t="s">
        <v>22</v>
      </c>
      <c r="Q44" t="s">
        <v>21</v>
      </c>
      <c r="R44" t="s">
        <v>21</v>
      </c>
      <c r="S44" t="s">
        <v>21</v>
      </c>
      <c r="T44" t="s">
        <v>21</v>
      </c>
      <c r="U44" t="s">
        <v>21</v>
      </c>
      <c r="X44">
        <f t="shared" si="0"/>
        <v>0</v>
      </c>
    </row>
    <row r="45" spans="1:24" ht="15" customHeight="1">
      <c r="A45" s="2" t="s">
        <v>78</v>
      </c>
      <c r="B45" s="2" t="s">
        <v>80</v>
      </c>
      <c r="C45">
        <v>2020</v>
      </c>
      <c r="D45" t="s">
        <v>22</v>
      </c>
      <c r="E45" t="s">
        <v>21</v>
      </c>
      <c r="F45" t="s">
        <v>21</v>
      </c>
      <c r="G45" t="s">
        <v>21</v>
      </c>
      <c r="H45" t="s">
        <v>21</v>
      </c>
      <c r="I45" t="s">
        <v>21</v>
      </c>
      <c r="J45" t="s">
        <v>22</v>
      </c>
      <c r="K45" t="s">
        <v>21</v>
      </c>
      <c r="L45" t="s">
        <v>21</v>
      </c>
      <c r="M45" t="s">
        <v>21</v>
      </c>
      <c r="N45" t="s">
        <v>21</v>
      </c>
      <c r="O45" t="s">
        <v>21</v>
      </c>
      <c r="P45" t="s">
        <v>22</v>
      </c>
      <c r="Q45" t="s">
        <v>21</v>
      </c>
      <c r="R45" t="s">
        <v>21</v>
      </c>
      <c r="S45" t="s">
        <v>21</v>
      </c>
      <c r="T45" t="s">
        <v>21</v>
      </c>
      <c r="U45" t="s">
        <v>21</v>
      </c>
      <c r="X45">
        <f t="shared" si="0"/>
        <v>0</v>
      </c>
    </row>
    <row r="46" spans="1:24" ht="15" customHeight="1">
      <c r="A46" s="2" t="s">
        <v>78</v>
      </c>
      <c r="B46" s="2" t="s">
        <v>81</v>
      </c>
      <c r="C46">
        <v>2020</v>
      </c>
      <c r="D46" t="s">
        <v>22</v>
      </c>
      <c r="E46" t="s">
        <v>21</v>
      </c>
      <c r="F46" t="s">
        <v>21</v>
      </c>
      <c r="G46" t="s">
        <v>21</v>
      </c>
      <c r="H46" t="s">
        <v>21</v>
      </c>
      <c r="I46" t="s">
        <v>21</v>
      </c>
      <c r="J46" t="s">
        <v>22</v>
      </c>
      <c r="K46" t="s">
        <v>21</v>
      </c>
      <c r="L46" t="s">
        <v>21</v>
      </c>
      <c r="M46" t="s">
        <v>21</v>
      </c>
      <c r="N46" t="s">
        <v>21</v>
      </c>
      <c r="O46" t="s">
        <v>21</v>
      </c>
      <c r="P46" t="s">
        <v>22</v>
      </c>
      <c r="Q46" t="s">
        <v>21</v>
      </c>
      <c r="R46" t="s">
        <v>21</v>
      </c>
      <c r="S46" t="s">
        <v>21</v>
      </c>
      <c r="T46" t="s">
        <v>21</v>
      </c>
      <c r="U46" t="s">
        <v>21</v>
      </c>
      <c r="X46">
        <f t="shared" si="0"/>
        <v>0</v>
      </c>
    </row>
    <row r="47" spans="1:24" ht="15" customHeight="1">
      <c r="A47" s="2" t="s">
        <v>82</v>
      </c>
      <c r="B47" s="2" t="s">
        <v>83</v>
      </c>
      <c r="C47">
        <v>2020</v>
      </c>
      <c r="D47" t="s">
        <v>22</v>
      </c>
      <c r="E47" t="s">
        <v>22</v>
      </c>
      <c r="F47" t="s">
        <v>22</v>
      </c>
      <c r="G47" t="s">
        <v>22</v>
      </c>
      <c r="H47" t="s">
        <v>22</v>
      </c>
      <c r="I47" t="s">
        <v>22</v>
      </c>
      <c r="J47" t="s">
        <v>22</v>
      </c>
      <c r="K47" t="s">
        <v>22</v>
      </c>
      <c r="L47" t="s">
        <v>22</v>
      </c>
      <c r="M47" t="s">
        <v>22</v>
      </c>
      <c r="N47" t="s">
        <v>22</v>
      </c>
      <c r="O47" t="s">
        <v>22</v>
      </c>
      <c r="P47" t="s">
        <v>22</v>
      </c>
      <c r="Q47" t="s">
        <v>22</v>
      </c>
      <c r="R47" t="s">
        <v>22</v>
      </c>
      <c r="S47" t="s">
        <v>22</v>
      </c>
      <c r="T47" t="s">
        <v>22</v>
      </c>
      <c r="U47" t="s">
        <v>22</v>
      </c>
      <c r="X47">
        <f t="shared" si="0"/>
        <v>0</v>
      </c>
    </row>
    <row r="48" spans="1:24" ht="15" customHeight="1">
      <c r="A48" s="2" t="s">
        <v>84</v>
      </c>
      <c r="B48" s="2" t="s">
        <v>85</v>
      </c>
      <c r="C48">
        <v>2020</v>
      </c>
      <c r="D48" t="s">
        <v>22</v>
      </c>
      <c r="E48" t="s">
        <v>21</v>
      </c>
      <c r="F48" t="s">
        <v>21</v>
      </c>
      <c r="G48" t="s">
        <v>21</v>
      </c>
      <c r="H48" t="s">
        <v>21</v>
      </c>
      <c r="I48" t="s">
        <v>21</v>
      </c>
      <c r="J48" t="s">
        <v>22</v>
      </c>
      <c r="K48" t="s">
        <v>21</v>
      </c>
      <c r="L48" t="s">
        <v>21</v>
      </c>
      <c r="M48" t="s">
        <v>21</v>
      </c>
      <c r="N48" t="s">
        <v>21</v>
      </c>
      <c r="O48" t="s">
        <v>21</v>
      </c>
      <c r="P48" t="s">
        <v>22</v>
      </c>
      <c r="Q48" t="s">
        <v>21</v>
      </c>
      <c r="R48" t="s">
        <v>21</v>
      </c>
      <c r="S48" t="s">
        <v>21</v>
      </c>
      <c r="T48" t="s">
        <v>21</v>
      </c>
      <c r="U48" t="s">
        <v>21</v>
      </c>
      <c r="X48">
        <f t="shared" si="0"/>
        <v>0</v>
      </c>
    </row>
    <row r="49" spans="1:24" ht="15" customHeight="1">
      <c r="A49" s="2" t="s">
        <v>86</v>
      </c>
      <c r="B49" s="2" t="s">
        <v>87</v>
      </c>
      <c r="C49">
        <v>2020</v>
      </c>
      <c r="D49" t="s">
        <v>22</v>
      </c>
      <c r="E49" t="s">
        <v>21</v>
      </c>
      <c r="F49" t="s">
        <v>21</v>
      </c>
      <c r="G49" t="s">
        <v>21</v>
      </c>
      <c r="H49" t="s">
        <v>21</v>
      </c>
      <c r="I49" t="s">
        <v>21</v>
      </c>
      <c r="J49" t="s">
        <v>22</v>
      </c>
      <c r="K49" t="s">
        <v>21</v>
      </c>
      <c r="L49" t="s">
        <v>21</v>
      </c>
      <c r="M49" t="s">
        <v>21</v>
      </c>
      <c r="N49" t="s">
        <v>21</v>
      </c>
      <c r="O49" t="s">
        <v>21</v>
      </c>
      <c r="P49" t="s">
        <v>22</v>
      </c>
      <c r="Q49" t="s">
        <v>21</v>
      </c>
      <c r="R49" t="s">
        <v>21</v>
      </c>
      <c r="S49" t="s">
        <v>21</v>
      </c>
      <c r="T49" t="s">
        <v>21</v>
      </c>
      <c r="U49" t="s">
        <v>21</v>
      </c>
      <c r="X49">
        <f t="shared" si="0"/>
        <v>0</v>
      </c>
    </row>
    <row r="50" spans="1:24" ht="15" customHeight="1">
      <c r="A50" s="2" t="s">
        <v>86</v>
      </c>
      <c r="B50" s="2" t="s">
        <v>88</v>
      </c>
      <c r="C50">
        <v>2020</v>
      </c>
      <c r="D50" t="s">
        <v>22</v>
      </c>
      <c r="E50" t="s">
        <v>21</v>
      </c>
      <c r="F50" t="s">
        <v>21</v>
      </c>
      <c r="G50" t="s">
        <v>21</v>
      </c>
      <c r="H50" t="s">
        <v>21</v>
      </c>
      <c r="I50" t="s">
        <v>21</v>
      </c>
      <c r="J50" t="s">
        <v>22</v>
      </c>
      <c r="K50" t="s">
        <v>21</v>
      </c>
      <c r="L50" t="s">
        <v>21</v>
      </c>
      <c r="M50" t="s">
        <v>21</v>
      </c>
      <c r="N50" t="s">
        <v>21</v>
      </c>
      <c r="O50" t="s">
        <v>21</v>
      </c>
      <c r="P50" t="s">
        <v>22</v>
      </c>
      <c r="Q50" t="s">
        <v>21</v>
      </c>
      <c r="R50" t="s">
        <v>21</v>
      </c>
      <c r="S50" t="s">
        <v>21</v>
      </c>
      <c r="T50" t="s">
        <v>21</v>
      </c>
      <c r="U50" t="s">
        <v>21</v>
      </c>
      <c r="X50">
        <f t="shared" si="0"/>
        <v>0</v>
      </c>
    </row>
    <row r="51" spans="1:24" ht="15" customHeight="1">
      <c r="A51" s="2" t="s">
        <v>89</v>
      </c>
      <c r="B51" s="2" t="s">
        <v>90</v>
      </c>
      <c r="C51">
        <v>2020</v>
      </c>
      <c r="D51" t="s">
        <v>92</v>
      </c>
      <c r="E51" t="s">
        <v>21</v>
      </c>
      <c r="F51" t="s">
        <v>21</v>
      </c>
      <c r="G51" t="s">
        <v>21</v>
      </c>
      <c r="H51" t="s">
        <v>21</v>
      </c>
      <c r="I51" t="s">
        <v>21</v>
      </c>
      <c r="J51" t="s">
        <v>92</v>
      </c>
      <c r="K51" t="s">
        <v>21</v>
      </c>
      <c r="L51" t="s">
        <v>21</v>
      </c>
      <c r="M51" t="s">
        <v>21</v>
      </c>
      <c r="N51" t="s">
        <v>21</v>
      </c>
      <c r="O51" t="s">
        <v>21</v>
      </c>
      <c r="P51" t="s">
        <v>92</v>
      </c>
      <c r="Q51" t="s">
        <v>21</v>
      </c>
      <c r="R51" t="s">
        <v>21</v>
      </c>
      <c r="S51" t="s">
        <v>21</v>
      </c>
      <c r="T51" t="s">
        <v>21</v>
      </c>
      <c r="U51" t="s">
        <v>21</v>
      </c>
      <c r="X51">
        <f t="shared" si="0"/>
        <v>0</v>
      </c>
    </row>
    <row r="52" spans="1:24" ht="15" customHeight="1">
      <c r="A52" s="2" t="s">
        <v>89</v>
      </c>
      <c r="B52" s="2" t="s">
        <v>91</v>
      </c>
      <c r="C52">
        <v>2020</v>
      </c>
      <c r="D52" t="s">
        <v>92</v>
      </c>
      <c r="E52" t="s">
        <v>21</v>
      </c>
      <c r="F52" t="s">
        <v>21</v>
      </c>
      <c r="G52" t="s">
        <v>21</v>
      </c>
      <c r="H52" t="s">
        <v>21</v>
      </c>
      <c r="I52" t="s">
        <v>21</v>
      </c>
      <c r="J52" t="s">
        <v>92</v>
      </c>
      <c r="K52" t="s">
        <v>21</v>
      </c>
      <c r="L52" t="s">
        <v>21</v>
      </c>
      <c r="M52" t="s">
        <v>21</v>
      </c>
      <c r="N52" t="s">
        <v>21</v>
      </c>
      <c r="O52" t="s">
        <v>21</v>
      </c>
      <c r="P52" t="s">
        <v>92</v>
      </c>
      <c r="Q52" t="s">
        <v>21</v>
      </c>
      <c r="R52" t="s">
        <v>21</v>
      </c>
      <c r="S52" t="s">
        <v>21</v>
      </c>
      <c r="T52" t="s">
        <v>21</v>
      </c>
      <c r="U52" t="s">
        <v>21</v>
      </c>
      <c r="X52">
        <f t="shared" si="0"/>
        <v>0</v>
      </c>
    </row>
    <row r="53" spans="1:24" ht="15" customHeight="1">
      <c r="A53" s="2" t="s">
        <v>89</v>
      </c>
      <c r="B53" s="2" t="s">
        <v>93</v>
      </c>
      <c r="C53">
        <v>2020</v>
      </c>
      <c r="D53" t="s">
        <v>92</v>
      </c>
      <c r="E53" t="s">
        <v>21</v>
      </c>
      <c r="F53" t="s">
        <v>21</v>
      </c>
      <c r="G53" t="s">
        <v>21</v>
      </c>
      <c r="H53" t="s">
        <v>21</v>
      </c>
      <c r="I53" t="s">
        <v>21</v>
      </c>
      <c r="J53" t="s">
        <v>92</v>
      </c>
      <c r="K53" t="s">
        <v>21</v>
      </c>
      <c r="L53" t="s">
        <v>21</v>
      </c>
      <c r="M53" t="s">
        <v>21</v>
      </c>
      <c r="N53" t="s">
        <v>21</v>
      </c>
      <c r="O53" t="s">
        <v>21</v>
      </c>
      <c r="P53" t="s">
        <v>92</v>
      </c>
      <c r="Q53" t="s">
        <v>21</v>
      </c>
      <c r="R53" t="s">
        <v>21</v>
      </c>
      <c r="S53" t="s">
        <v>21</v>
      </c>
      <c r="T53" t="s">
        <v>21</v>
      </c>
      <c r="U53" t="s">
        <v>21</v>
      </c>
      <c r="X53">
        <f t="shared" si="0"/>
        <v>0</v>
      </c>
    </row>
    <row r="54" spans="1:24" ht="15" customHeight="1">
      <c r="A54" s="2" t="s">
        <v>94</v>
      </c>
      <c r="B54" s="2" t="s">
        <v>95</v>
      </c>
      <c r="C54">
        <v>2020</v>
      </c>
      <c r="D54" t="s">
        <v>22</v>
      </c>
      <c r="E54" t="s">
        <v>21</v>
      </c>
      <c r="F54" t="s">
        <v>21</v>
      </c>
      <c r="G54" t="s">
        <v>21</v>
      </c>
      <c r="H54" t="s">
        <v>21</v>
      </c>
      <c r="I54" t="s">
        <v>21</v>
      </c>
      <c r="J54" t="s">
        <v>22</v>
      </c>
      <c r="K54" t="s">
        <v>21</v>
      </c>
      <c r="L54" t="s">
        <v>21</v>
      </c>
      <c r="M54" t="s">
        <v>21</v>
      </c>
      <c r="N54" t="s">
        <v>21</v>
      </c>
      <c r="O54" t="s">
        <v>21</v>
      </c>
      <c r="P54" t="s">
        <v>22</v>
      </c>
      <c r="Q54" t="s">
        <v>21</v>
      </c>
      <c r="R54" t="s">
        <v>21</v>
      </c>
      <c r="S54" t="s">
        <v>21</v>
      </c>
      <c r="T54" t="s">
        <v>21</v>
      </c>
      <c r="U54" t="s">
        <v>21</v>
      </c>
      <c r="X54">
        <f t="shared" si="0"/>
        <v>0</v>
      </c>
    </row>
    <row r="55" spans="1:24" ht="15" customHeight="1">
      <c r="A55" s="2" t="s">
        <v>94</v>
      </c>
      <c r="B55" s="2" t="s">
        <v>96</v>
      </c>
      <c r="C55">
        <v>2020</v>
      </c>
      <c r="D55" t="s">
        <v>22</v>
      </c>
      <c r="E55" t="s">
        <v>22</v>
      </c>
      <c r="F55" t="s">
        <v>22</v>
      </c>
      <c r="G55" t="s">
        <v>22</v>
      </c>
      <c r="H55" t="s">
        <v>22</v>
      </c>
      <c r="I55" t="s">
        <v>22</v>
      </c>
      <c r="J55" t="s">
        <v>22</v>
      </c>
      <c r="K55" t="s">
        <v>22</v>
      </c>
      <c r="L55" t="s">
        <v>22</v>
      </c>
      <c r="M55" t="s">
        <v>22</v>
      </c>
      <c r="N55" t="s">
        <v>22</v>
      </c>
      <c r="O55" t="s">
        <v>22</v>
      </c>
      <c r="P55" t="s">
        <v>22</v>
      </c>
      <c r="Q55" t="s">
        <v>22</v>
      </c>
      <c r="R55" t="s">
        <v>22</v>
      </c>
      <c r="S55" t="s">
        <v>22</v>
      </c>
      <c r="T55" t="s">
        <v>22</v>
      </c>
      <c r="U55" t="s">
        <v>22</v>
      </c>
      <c r="X55">
        <f t="shared" si="0"/>
        <v>0</v>
      </c>
    </row>
    <row r="56" spans="1:24" ht="15" customHeight="1">
      <c r="A56" s="2" t="s">
        <v>94</v>
      </c>
      <c r="B56" s="2" t="s">
        <v>97</v>
      </c>
      <c r="C56">
        <v>2020</v>
      </c>
      <c r="D56" t="s">
        <v>22</v>
      </c>
      <c r="E56" t="s">
        <v>21</v>
      </c>
      <c r="F56" t="s">
        <v>21</v>
      </c>
      <c r="G56" t="s">
        <v>21</v>
      </c>
      <c r="H56" t="s">
        <v>21</v>
      </c>
      <c r="I56" t="s">
        <v>21</v>
      </c>
      <c r="J56" t="s">
        <v>22</v>
      </c>
      <c r="K56" t="s">
        <v>21</v>
      </c>
      <c r="L56" t="s">
        <v>21</v>
      </c>
      <c r="M56" t="s">
        <v>21</v>
      </c>
      <c r="N56" t="s">
        <v>21</v>
      </c>
      <c r="O56" t="s">
        <v>21</v>
      </c>
      <c r="P56" t="s">
        <v>22</v>
      </c>
      <c r="Q56" t="s">
        <v>21</v>
      </c>
      <c r="R56" t="s">
        <v>21</v>
      </c>
      <c r="S56" t="s">
        <v>21</v>
      </c>
      <c r="T56" t="s">
        <v>21</v>
      </c>
      <c r="U56" t="s">
        <v>21</v>
      </c>
      <c r="X56">
        <f t="shared" si="0"/>
        <v>0</v>
      </c>
    </row>
    <row r="57" spans="1:24" ht="15" customHeight="1">
      <c r="A57" s="2" t="s">
        <v>94</v>
      </c>
      <c r="B57" s="2" t="s">
        <v>100</v>
      </c>
      <c r="C57">
        <v>2020</v>
      </c>
      <c r="D57" t="s">
        <v>22</v>
      </c>
      <c r="E57" t="s">
        <v>21</v>
      </c>
      <c r="F57" t="s">
        <v>21</v>
      </c>
      <c r="G57" t="s">
        <v>21</v>
      </c>
      <c r="H57" t="s">
        <v>21</v>
      </c>
      <c r="I57" t="s">
        <v>21</v>
      </c>
      <c r="J57" t="s">
        <v>22</v>
      </c>
      <c r="K57" t="s">
        <v>21</v>
      </c>
      <c r="L57" t="s">
        <v>21</v>
      </c>
      <c r="M57" t="s">
        <v>21</v>
      </c>
      <c r="N57" t="s">
        <v>21</v>
      </c>
      <c r="O57" t="s">
        <v>21</v>
      </c>
      <c r="P57" t="s">
        <v>22</v>
      </c>
      <c r="Q57" t="s">
        <v>21</v>
      </c>
      <c r="R57" t="s">
        <v>21</v>
      </c>
      <c r="S57" t="s">
        <v>21</v>
      </c>
      <c r="T57" t="s">
        <v>21</v>
      </c>
      <c r="U57" t="s">
        <v>21</v>
      </c>
      <c r="X57">
        <f t="shared" si="0"/>
        <v>0</v>
      </c>
    </row>
    <row r="58" spans="1:24" ht="15" customHeight="1">
      <c r="A58" s="2" t="s">
        <v>94</v>
      </c>
      <c r="B58" s="2" t="s">
        <v>101</v>
      </c>
      <c r="C58">
        <v>2020</v>
      </c>
      <c r="D58" t="s">
        <v>22</v>
      </c>
      <c r="E58" t="s">
        <v>21</v>
      </c>
      <c r="F58" t="s">
        <v>21</v>
      </c>
      <c r="G58" t="s">
        <v>21</v>
      </c>
      <c r="H58" t="s">
        <v>21</v>
      </c>
      <c r="I58" t="s">
        <v>21</v>
      </c>
      <c r="J58" t="s">
        <v>22</v>
      </c>
      <c r="K58" t="s">
        <v>21</v>
      </c>
      <c r="L58" t="s">
        <v>21</v>
      </c>
      <c r="M58" t="s">
        <v>21</v>
      </c>
      <c r="N58" t="s">
        <v>21</v>
      </c>
      <c r="O58" t="s">
        <v>21</v>
      </c>
      <c r="P58" t="s">
        <v>22</v>
      </c>
      <c r="Q58" t="s">
        <v>21</v>
      </c>
      <c r="R58" t="s">
        <v>21</v>
      </c>
      <c r="S58" t="s">
        <v>21</v>
      </c>
      <c r="T58" t="s">
        <v>21</v>
      </c>
      <c r="U58" t="s">
        <v>21</v>
      </c>
      <c r="X58">
        <f t="shared" si="0"/>
        <v>0</v>
      </c>
    </row>
    <row r="59" spans="1:24" ht="15" customHeight="1">
      <c r="A59" s="2" t="s">
        <v>94</v>
      </c>
      <c r="B59" s="2" t="s">
        <v>102</v>
      </c>
      <c r="C59">
        <v>2020</v>
      </c>
      <c r="D59" t="s">
        <v>22</v>
      </c>
      <c r="E59" t="s">
        <v>21</v>
      </c>
      <c r="F59" t="s">
        <v>21</v>
      </c>
      <c r="G59" t="s">
        <v>21</v>
      </c>
      <c r="H59" t="s">
        <v>21</v>
      </c>
      <c r="I59" t="s">
        <v>21</v>
      </c>
      <c r="J59" t="s">
        <v>22</v>
      </c>
      <c r="K59" t="s">
        <v>21</v>
      </c>
      <c r="L59" t="s">
        <v>21</v>
      </c>
      <c r="M59" t="s">
        <v>21</v>
      </c>
      <c r="N59" t="s">
        <v>21</v>
      </c>
      <c r="O59" t="s">
        <v>21</v>
      </c>
      <c r="P59" t="s">
        <v>22</v>
      </c>
      <c r="Q59" t="s">
        <v>21</v>
      </c>
      <c r="R59" t="s">
        <v>21</v>
      </c>
      <c r="S59" t="s">
        <v>21</v>
      </c>
      <c r="T59" t="s">
        <v>21</v>
      </c>
      <c r="U59" t="s">
        <v>21</v>
      </c>
      <c r="X59">
        <f t="shared" si="0"/>
        <v>0</v>
      </c>
    </row>
    <row r="60" spans="1:24" ht="15" customHeight="1">
      <c r="A60" s="2" t="s">
        <v>94</v>
      </c>
      <c r="B60" s="2" t="s">
        <v>103</v>
      </c>
      <c r="C60">
        <v>2020</v>
      </c>
      <c r="D60" t="s">
        <v>22</v>
      </c>
      <c r="E60" t="s">
        <v>21</v>
      </c>
      <c r="F60" t="s">
        <v>21</v>
      </c>
      <c r="G60" t="s">
        <v>21</v>
      </c>
      <c r="H60" t="s">
        <v>21</v>
      </c>
      <c r="I60" t="s">
        <v>21</v>
      </c>
      <c r="J60" t="s">
        <v>22</v>
      </c>
      <c r="K60" t="s">
        <v>21</v>
      </c>
      <c r="L60" t="s">
        <v>21</v>
      </c>
      <c r="M60" t="s">
        <v>21</v>
      </c>
      <c r="N60" t="s">
        <v>21</v>
      </c>
      <c r="O60" t="s">
        <v>21</v>
      </c>
      <c r="P60" t="s">
        <v>22</v>
      </c>
      <c r="Q60" t="s">
        <v>21</v>
      </c>
      <c r="R60" t="s">
        <v>21</v>
      </c>
      <c r="S60" t="s">
        <v>21</v>
      </c>
      <c r="T60" t="s">
        <v>21</v>
      </c>
      <c r="U60" t="s">
        <v>21</v>
      </c>
      <c r="X60">
        <f t="shared" si="0"/>
        <v>0</v>
      </c>
    </row>
    <row r="61" spans="1:24" ht="15" customHeight="1">
      <c r="A61" s="2" t="s">
        <v>94</v>
      </c>
      <c r="B61" s="2" t="s">
        <v>104</v>
      </c>
      <c r="C61">
        <v>2020</v>
      </c>
      <c r="D61" t="s">
        <v>654</v>
      </c>
      <c r="E61" t="s">
        <v>655</v>
      </c>
      <c r="F61">
        <v>193.2</v>
      </c>
      <c r="G61" t="s">
        <v>21</v>
      </c>
      <c r="H61" t="s">
        <v>21</v>
      </c>
      <c r="I61">
        <v>93</v>
      </c>
      <c r="J61" t="s">
        <v>22</v>
      </c>
      <c r="K61" t="s">
        <v>21</v>
      </c>
      <c r="L61" t="s">
        <v>21</v>
      </c>
      <c r="M61" t="s">
        <v>21</v>
      </c>
      <c r="N61" t="s">
        <v>21</v>
      </c>
      <c r="O61" t="s">
        <v>21</v>
      </c>
      <c r="P61" t="s">
        <v>22</v>
      </c>
      <c r="Q61" t="s">
        <v>21</v>
      </c>
      <c r="R61" t="s">
        <v>21</v>
      </c>
      <c r="S61" t="s">
        <v>21</v>
      </c>
      <c r="T61" t="s">
        <v>21</v>
      </c>
      <c r="U61" t="s">
        <v>21</v>
      </c>
      <c r="X61">
        <f t="shared" si="0"/>
        <v>207.74193548387095</v>
      </c>
    </row>
    <row r="62" spans="1:24" ht="15" customHeight="1">
      <c r="A62" s="2" t="s">
        <v>94</v>
      </c>
      <c r="B62" s="2" t="s">
        <v>105</v>
      </c>
      <c r="C62">
        <v>2020</v>
      </c>
      <c r="D62" t="s">
        <v>22</v>
      </c>
      <c r="E62" t="s">
        <v>21</v>
      </c>
      <c r="F62" t="s">
        <v>21</v>
      </c>
      <c r="G62" t="s">
        <v>21</v>
      </c>
      <c r="H62" t="s">
        <v>21</v>
      </c>
      <c r="I62" t="s">
        <v>21</v>
      </c>
      <c r="J62" t="s">
        <v>22</v>
      </c>
      <c r="K62" t="s">
        <v>21</v>
      </c>
      <c r="L62" t="s">
        <v>21</v>
      </c>
      <c r="M62" t="s">
        <v>21</v>
      </c>
      <c r="N62" t="s">
        <v>21</v>
      </c>
      <c r="O62" t="s">
        <v>21</v>
      </c>
      <c r="P62" t="s">
        <v>22</v>
      </c>
      <c r="Q62" t="s">
        <v>21</v>
      </c>
      <c r="R62" t="s">
        <v>21</v>
      </c>
      <c r="S62" t="s">
        <v>21</v>
      </c>
      <c r="T62" t="s">
        <v>21</v>
      </c>
      <c r="U62" t="s">
        <v>21</v>
      </c>
      <c r="X62">
        <f t="shared" si="0"/>
        <v>0</v>
      </c>
    </row>
    <row r="63" spans="1:24" ht="15" customHeight="1">
      <c r="A63" s="2" t="s">
        <v>106</v>
      </c>
      <c r="B63" s="2" t="s">
        <v>106</v>
      </c>
      <c r="C63">
        <v>2020</v>
      </c>
      <c r="D63" t="s">
        <v>22</v>
      </c>
      <c r="E63" t="s">
        <v>22</v>
      </c>
      <c r="F63" t="s">
        <v>22</v>
      </c>
      <c r="G63" t="s">
        <v>22</v>
      </c>
      <c r="H63" t="s">
        <v>22</v>
      </c>
      <c r="I63" t="s">
        <v>22</v>
      </c>
      <c r="J63" t="s">
        <v>22</v>
      </c>
      <c r="K63" t="s">
        <v>22</v>
      </c>
      <c r="L63" t="s">
        <v>22</v>
      </c>
      <c r="M63" t="s">
        <v>22</v>
      </c>
      <c r="N63" t="s">
        <v>22</v>
      </c>
      <c r="O63" t="s">
        <v>22</v>
      </c>
      <c r="P63" t="s">
        <v>22</v>
      </c>
      <c r="Q63" t="s">
        <v>22</v>
      </c>
      <c r="R63" t="s">
        <v>22</v>
      </c>
      <c r="S63" t="s">
        <v>22</v>
      </c>
      <c r="T63" t="s">
        <v>22</v>
      </c>
      <c r="U63" t="s">
        <v>22</v>
      </c>
      <c r="X63">
        <f t="shared" si="0"/>
        <v>0</v>
      </c>
    </row>
    <row r="64" spans="1:24" ht="15" customHeight="1">
      <c r="A64" s="2" t="s">
        <v>107</v>
      </c>
      <c r="B64" s="2" t="s">
        <v>108</v>
      </c>
      <c r="C64">
        <v>2020</v>
      </c>
      <c r="D64" t="s">
        <v>656</v>
      </c>
      <c r="E64" t="s">
        <v>651</v>
      </c>
      <c r="F64">
        <v>0.83</v>
      </c>
      <c r="G64" t="s">
        <v>21</v>
      </c>
      <c r="H64" t="s">
        <v>21</v>
      </c>
      <c r="I64" t="s">
        <v>21</v>
      </c>
      <c r="J64" t="s">
        <v>22</v>
      </c>
      <c r="K64" t="s">
        <v>21</v>
      </c>
      <c r="L64" t="s">
        <v>21</v>
      </c>
      <c r="M64" t="s">
        <v>21</v>
      </c>
      <c r="N64" t="s">
        <v>21</v>
      </c>
      <c r="O64" t="s">
        <v>21</v>
      </c>
      <c r="P64" t="s">
        <v>22</v>
      </c>
      <c r="Q64" t="s">
        <v>21</v>
      </c>
      <c r="R64" t="s">
        <v>21</v>
      </c>
      <c r="S64" t="s">
        <v>21</v>
      </c>
      <c r="T64" t="s">
        <v>21</v>
      </c>
      <c r="U64" t="s">
        <v>21</v>
      </c>
      <c r="X64">
        <f t="shared" si="0"/>
        <v>0</v>
      </c>
    </row>
    <row r="65" spans="1:24" ht="15" customHeight="1">
      <c r="A65" s="2" t="s">
        <v>107</v>
      </c>
      <c r="B65" s="2" t="s">
        <v>109</v>
      </c>
      <c r="C65">
        <v>2020</v>
      </c>
      <c r="D65" t="s">
        <v>22</v>
      </c>
      <c r="E65" t="s">
        <v>21</v>
      </c>
      <c r="F65" t="s">
        <v>21</v>
      </c>
      <c r="G65" t="s">
        <v>21</v>
      </c>
      <c r="H65" t="s">
        <v>21</v>
      </c>
      <c r="I65" t="s">
        <v>21</v>
      </c>
      <c r="J65" t="s">
        <v>22</v>
      </c>
      <c r="K65" t="s">
        <v>21</v>
      </c>
      <c r="L65" t="s">
        <v>21</v>
      </c>
      <c r="M65" t="s">
        <v>21</v>
      </c>
      <c r="N65" t="s">
        <v>21</v>
      </c>
      <c r="O65" t="s">
        <v>21</v>
      </c>
      <c r="P65" t="s">
        <v>22</v>
      </c>
      <c r="Q65" t="s">
        <v>21</v>
      </c>
      <c r="R65" t="s">
        <v>21</v>
      </c>
      <c r="S65" t="s">
        <v>21</v>
      </c>
      <c r="T65" t="s">
        <v>21</v>
      </c>
      <c r="U65" t="s">
        <v>21</v>
      </c>
      <c r="X65">
        <f t="shared" si="0"/>
        <v>0</v>
      </c>
    </row>
    <row r="66" spans="1:24" ht="15" customHeight="1">
      <c r="A66" s="2" t="s">
        <v>107</v>
      </c>
      <c r="B66" s="2" t="s">
        <v>110</v>
      </c>
      <c r="C66">
        <v>2020</v>
      </c>
      <c r="D66" t="s">
        <v>22</v>
      </c>
      <c r="E66" t="s">
        <v>21</v>
      </c>
      <c r="F66" t="s">
        <v>21</v>
      </c>
      <c r="G66" t="s">
        <v>21</v>
      </c>
      <c r="H66" t="s">
        <v>21</v>
      </c>
      <c r="I66" t="s">
        <v>21</v>
      </c>
      <c r="J66" t="s">
        <v>22</v>
      </c>
      <c r="K66" t="s">
        <v>21</v>
      </c>
      <c r="L66" t="s">
        <v>21</v>
      </c>
      <c r="M66" t="s">
        <v>21</v>
      </c>
      <c r="N66" t="s">
        <v>21</v>
      </c>
      <c r="O66" t="s">
        <v>21</v>
      </c>
      <c r="P66" t="s">
        <v>22</v>
      </c>
      <c r="Q66" t="s">
        <v>21</v>
      </c>
      <c r="R66" t="s">
        <v>21</v>
      </c>
      <c r="S66" t="s">
        <v>21</v>
      </c>
      <c r="T66" t="s">
        <v>21</v>
      </c>
      <c r="U66" t="s">
        <v>21</v>
      </c>
      <c r="X66">
        <f t="shared" si="0"/>
        <v>0</v>
      </c>
    </row>
    <row r="67" spans="1:24" ht="15" customHeight="1">
      <c r="A67" s="2" t="s">
        <v>111</v>
      </c>
      <c r="B67" s="2" t="s">
        <v>112</v>
      </c>
      <c r="C67">
        <v>2020</v>
      </c>
      <c r="D67" t="s">
        <v>22</v>
      </c>
      <c r="E67" t="s">
        <v>21</v>
      </c>
      <c r="F67" t="s">
        <v>21</v>
      </c>
      <c r="G67" t="s">
        <v>21</v>
      </c>
      <c r="H67" t="s">
        <v>21</v>
      </c>
      <c r="I67" t="s">
        <v>21</v>
      </c>
      <c r="J67" t="s">
        <v>22</v>
      </c>
      <c r="K67" t="s">
        <v>21</v>
      </c>
      <c r="L67" t="s">
        <v>21</v>
      </c>
      <c r="M67" t="s">
        <v>21</v>
      </c>
      <c r="N67" t="s">
        <v>21</v>
      </c>
      <c r="O67" t="s">
        <v>21</v>
      </c>
      <c r="P67" t="s">
        <v>22</v>
      </c>
      <c r="Q67" t="s">
        <v>21</v>
      </c>
      <c r="R67" t="s">
        <v>21</v>
      </c>
      <c r="S67" t="s">
        <v>21</v>
      </c>
      <c r="T67" t="s">
        <v>21</v>
      </c>
      <c r="U67" t="s">
        <v>21</v>
      </c>
      <c r="X67">
        <f t="shared" ref="X67:X130" si="1">(IF(E67="Avfall",F67,0)+IF(G67="Avfall",H67,0))/IFERROR(I67/100,0.85)+(IF(K67="Avfall",L67,0)+IF(M67="Avfall",N67,0))/IFERROR(O67/100,0.85)+(IF(Q67="avfall",R67,0)+IF(S67="avfall",T67,0))/IFERROR(U67/100,0.85)</f>
        <v>0</v>
      </c>
    </row>
    <row r="68" spans="1:24" ht="15" customHeight="1">
      <c r="A68" s="2" t="s">
        <v>113</v>
      </c>
      <c r="B68" s="2" t="s">
        <v>114</v>
      </c>
      <c r="C68">
        <v>2020</v>
      </c>
      <c r="D68" t="s">
        <v>22</v>
      </c>
      <c r="E68" t="s">
        <v>21</v>
      </c>
      <c r="F68" t="s">
        <v>21</v>
      </c>
      <c r="G68" t="s">
        <v>21</v>
      </c>
      <c r="H68" t="s">
        <v>21</v>
      </c>
      <c r="I68" t="s">
        <v>21</v>
      </c>
      <c r="J68" t="s">
        <v>22</v>
      </c>
      <c r="K68" t="s">
        <v>21</v>
      </c>
      <c r="L68" t="s">
        <v>21</v>
      </c>
      <c r="M68" t="s">
        <v>21</v>
      </c>
      <c r="N68" t="s">
        <v>21</v>
      </c>
      <c r="O68" t="s">
        <v>21</v>
      </c>
      <c r="P68" t="s">
        <v>334</v>
      </c>
      <c r="Q68" t="s">
        <v>21</v>
      </c>
      <c r="R68" t="s">
        <v>21</v>
      </c>
      <c r="S68" t="s">
        <v>21</v>
      </c>
      <c r="T68" t="s">
        <v>21</v>
      </c>
      <c r="U68" t="s">
        <v>21</v>
      </c>
      <c r="X68">
        <f t="shared" si="1"/>
        <v>0</v>
      </c>
    </row>
    <row r="69" spans="1:24" ht="15" customHeight="1">
      <c r="A69" s="2" t="s">
        <v>115</v>
      </c>
      <c r="B69" s="2" t="s">
        <v>116</v>
      </c>
      <c r="C69">
        <v>2020</v>
      </c>
      <c r="D69" t="s">
        <v>22</v>
      </c>
      <c r="E69" t="s">
        <v>21</v>
      </c>
      <c r="F69" t="s">
        <v>21</v>
      </c>
      <c r="G69" t="s">
        <v>21</v>
      </c>
      <c r="H69" t="s">
        <v>21</v>
      </c>
      <c r="I69" t="s">
        <v>21</v>
      </c>
      <c r="J69" t="s">
        <v>22</v>
      </c>
      <c r="K69" t="s">
        <v>21</v>
      </c>
      <c r="L69" t="s">
        <v>21</v>
      </c>
      <c r="M69" t="s">
        <v>21</v>
      </c>
      <c r="N69" t="s">
        <v>21</v>
      </c>
      <c r="O69" t="s">
        <v>21</v>
      </c>
      <c r="P69" t="s">
        <v>22</v>
      </c>
      <c r="Q69" t="s">
        <v>21</v>
      </c>
      <c r="R69" t="s">
        <v>21</v>
      </c>
      <c r="S69" t="s">
        <v>21</v>
      </c>
      <c r="T69" t="s">
        <v>21</v>
      </c>
      <c r="U69" t="s">
        <v>21</v>
      </c>
      <c r="X69">
        <f t="shared" si="1"/>
        <v>0</v>
      </c>
    </row>
    <row r="70" spans="1:24" ht="15" customHeight="1">
      <c r="A70" s="2" t="s">
        <v>115</v>
      </c>
      <c r="B70" s="2" t="s">
        <v>117</v>
      </c>
      <c r="C70">
        <v>2020</v>
      </c>
      <c r="D70" t="s">
        <v>22</v>
      </c>
      <c r="E70" t="s">
        <v>21</v>
      </c>
      <c r="F70" t="s">
        <v>21</v>
      </c>
      <c r="G70" t="s">
        <v>21</v>
      </c>
      <c r="H70" t="s">
        <v>21</v>
      </c>
      <c r="I70" t="s">
        <v>21</v>
      </c>
      <c r="J70" t="s">
        <v>22</v>
      </c>
      <c r="K70" t="s">
        <v>21</v>
      </c>
      <c r="L70" t="s">
        <v>21</v>
      </c>
      <c r="M70" t="s">
        <v>21</v>
      </c>
      <c r="N70" t="s">
        <v>21</v>
      </c>
      <c r="O70" t="s">
        <v>21</v>
      </c>
      <c r="P70" t="s">
        <v>22</v>
      </c>
      <c r="Q70" t="s">
        <v>21</v>
      </c>
      <c r="R70" t="s">
        <v>21</v>
      </c>
      <c r="S70" t="s">
        <v>21</v>
      </c>
      <c r="T70" t="s">
        <v>21</v>
      </c>
      <c r="U70" t="s">
        <v>21</v>
      </c>
      <c r="X70">
        <f t="shared" si="1"/>
        <v>0</v>
      </c>
    </row>
    <row r="71" spans="1:24" ht="15" customHeight="1">
      <c r="A71" s="2" t="s">
        <v>115</v>
      </c>
      <c r="B71" s="2" t="s">
        <v>118</v>
      </c>
      <c r="C71">
        <v>2020</v>
      </c>
      <c r="D71" t="s">
        <v>22</v>
      </c>
      <c r="E71" t="s">
        <v>21</v>
      </c>
      <c r="F71" t="s">
        <v>21</v>
      </c>
      <c r="G71" t="s">
        <v>21</v>
      </c>
      <c r="H71" t="s">
        <v>21</v>
      </c>
      <c r="I71" t="s">
        <v>21</v>
      </c>
      <c r="J71" t="s">
        <v>22</v>
      </c>
      <c r="K71" t="s">
        <v>21</v>
      </c>
      <c r="L71" t="s">
        <v>21</v>
      </c>
      <c r="M71" t="s">
        <v>21</v>
      </c>
      <c r="N71" t="s">
        <v>21</v>
      </c>
      <c r="O71" t="s">
        <v>21</v>
      </c>
      <c r="P71" t="s">
        <v>22</v>
      </c>
      <c r="Q71" t="s">
        <v>21</v>
      </c>
      <c r="R71" t="s">
        <v>21</v>
      </c>
      <c r="S71" t="s">
        <v>21</v>
      </c>
      <c r="T71" t="s">
        <v>21</v>
      </c>
      <c r="U71" t="s">
        <v>21</v>
      </c>
      <c r="X71">
        <f t="shared" si="1"/>
        <v>0</v>
      </c>
    </row>
    <row r="72" spans="1:24" ht="15" customHeight="1">
      <c r="A72" s="2" t="s">
        <v>119</v>
      </c>
      <c r="B72" s="2" t="s">
        <v>120</v>
      </c>
      <c r="C72">
        <v>2020</v>
      </c>
      <c r="D72" t="s">
        <v>22</v>
      </c>
      <c r="E72" t="s">
        <v>21</v>
      </c>
      <c r="F72" t="s">
        <v>21</v>
      </c>
      <c r="G72" t="s">
        <v>21</v>
      </c>
      <c r="H72" t="s">
        <v>21</v>
      </c>
      <c r="I72" t="s">
        <v>21</v>
      </c>
      <c r="J72" t="s">
        <v>22</v>
      </c>
      <c r="K72" t="s">
        <v>21</v>
      </c>
      <c r="L72" t="s">
        <v>21</v>
      </c>
      <c r="M72" t="s">
        <v>21</v>
      </c>
      <c r="N72" t="s">
        <v>21</v>
      </c>
      <c r="O72" t="s">
        <v>21</v>
      </c>
      <c r="P72" t="s">
        <v>22</v>
      </c>
      <c r="Q72" t="s">
        <v>21</v>
      </c>
      <c r="R72" t="s">
        <v>21</v>
      </c>
      <c r="S72" t="s">
        <v>21</v>
      </c>
      <c r="T72" t="s">
        <v>21</v>
      </c>
      <c r="U72" t="s">
        <v>21</v>
      </c>
      <c r="X72">
        <f t="shared" si="1"/>
        <v>0</v>
      </c>
    </row>
    <row r="73" spans="1:24" ht="15" customHeight="1">
      <c r="A73" s="2" t="s">
        <v>119</v>
      </c>
      <c r="B73" s="2" t="s">
        <v>121</v>
      </c>
      <c r="C73">
        <v>2020</v>
      </c>
      <c r="D73" t="s">
        <v>22</v>
      </c>
      <c r="E73" t="s">
        <v>21</v>
      </c>
      <c r="F73" t="s">
        <v>21</v>
      </c>
      <c r="G73" t="s">
        <v>21</v>
      </c>
      <c r="H73" t="s">
        <v>21</v>
      </c>
      <c r="I73" t="s">
        <v>21</v>
      </c>
      <c r="J73" t="s">
        <v>22</v>
      </c>
      <c r="K73" t="s">
        <v>21</v>
      </c>
      <c r="L73" t="s">
        <v>21</v>
      </c>
      <c r="M73" t="s">
        <v>21</v>
      </c>
      <c r="N73" t="s">
        <v>21</v>
      </c>
      <c r="O73" t="s">
        <v>21</v>
      </c>
      <c r="P73" t="s">
        <v>22</v>
      </c>
      <c r="Q73" t="s">
        <v>21</v>
      </c>
      <c r="R73" t="s">
        <v>21</v>
      </c>
      <c r="S73" t="s">
        <v>21</v>
      </c>
      <c r="T73" t="s">
        <v>21</v>
      </c>
      <c r="U73" t="s">
        <v>21</v>
      </c>
      <c r="X73">
        <f t="shared" si="1"/>
        <v>0</v>
      </c>
    </row>
    <row r="74" spans="1:24" ht="15" customHeight="1">
      <c r="A74" s="2" t="s">
        <v>119</v>
      </c>
      <c r="B74" s="2" t="s">
        <v>122</v>
      </c>
      <c r="C74">
        <v>2020</v>
      </c>
      <c r="D74" t="s">
        <v>22</v>
      </c>
      <c r="E74" t="s">
        <v>21</v>
      </c>
      <c r="F74" t="s">
        <v>21</v>
      </c>
      <c r="G74" t="s">
        <v>21</v>
      </c>
      <c r="H74" t="s">
        <v>21</v>
      </c>
      <c r="I74" t="s">
        <v>21</v>
      </c>
      <c r="J74" t="s">
        <v>22</v>
      </c>
      <c r="K74" t="s">
        <v>21</v>
      </c>
      <c r="L74" t="s">
        <v>21</v>
      </c>
      <c r="M74" t="s">
        <v>21</v>
      </c>
      <c r="N74" t="s">
        <v>21</v>
      </c>
      <c r="O74" t="s">
        <v>21</v>
      </c>
      <c r="P74" t="s">
        <v>22</v>
      </c>
      <c r="Q74" t="s">
        <v>21</v>
      </c>
      <c r="R74" t="s">
        <v>21</v>
      </c>
      <c r="S74" t="s">
        <v>21</v>
      </c>
      <c r="T74" t="s">
        <v>21</v>
      </c>
      <c r="U74" t="s">
        <v>21</v>
      </c>
      <c r="X74">
        <f t="shared" si="1"/>
        <v>0</v>
      </c>
    </row>
    <row r="75" spans="1:24" ht="15" customHeight="1">
      <c r="A75" s="2" t="s">
        <v>123</v>
      </c>
      <c r="B75" s="2" t="s">
        <v>124</v>
      </c>
      <c r="C75">
        <v>2020</v>
      </c>
      <c r="D75" t="s">
        <v>22</v>
      </c>
      <c r="E75" t="s">
        <v>21</v>
      </c>
      <c r="F75" t="s">
        <v>21</v>
      </c>
      <c r="G75" t="s">
        <v>21</v>
      </c>
      <c r="H75" t="s">
        <v>21</v>
      </c>
      <c r="I75" t="s">
        <v>21</v>
      </c>
      <c r="J75" t="s">
        <v>22</v>
      </c>
      <c r="K75" t="s">
        <v>21</v>
      </c>
      <c r="L75" t="s">
        <v>21</v>
      </c>
      <c r="M75" t="s">
        <v>21</v>
      </c>
      <c r="N75" t="s">
        <v>21</v>
      </c>
      <c r="O75" t="s">
        <v>21</v>
      </c>
      <c r="P75" t="s">
        <v>22</v>
      </c>
      <c r="Q75" t="s">
        <v>21</v>
      </c>
      <c r="R75" t="s">
        <v>21</v>
      </c>
      <c r="S75" t="s">
        <v>21</v>
      </c>
      <c r="T75" t="s">
        <v>21</v>
      </c>
      <c r="U75" t="s">
        <v>21</v>
      </c>
      <c r="X75">
        <f t="shared" si="1"/>
        <v>0</v>
      </c>
    </row>
    <row r="76" spans="1:24" ht="15" customHeight="1">
      <c r="A76" s="2" t="s">
        <v>123</v>
      </c>
      <c r="B76" s="2" t="s">
        <v>125</v>
      </c>
      <c r="C76">
        <v>2020</v>
      </c>
      <c r="D76" t="s">
        <v>22</v>
      </c>
      <c r="E76" t="s">
        <v>21</v>
      </c>
      <c r="F76" t="s">
        <v>21</v>
      </c>
      <c r="G76" t="s">
        <v>21</v>
      </c>
      <c r="H76" t="s">
        <v>21</v>
      </c>
      <c r="I76" t="s">
        <v>21</v>
      </c>
      <c r="J76" t="s">
        <v>22</v>
      </c>
      <c r="K76" t="s">
        <v>21</v>
      </c>
      <c r="L76" t="s">
        <v>21</v>
      </c>
      <c r="M76" t="s">
        <v>21</v>
      </c>
      <c r="N76" t="s">
        <v>21</v>
      </c>
      <c r="O76" t="s">
        <v>21</v>
      </c>
      <c r="P76" t="s">
        <v>22</v>
      </c>
      <c r="Q76" t="s">
        <v>21</v>
      </c>
      <c r="R76" t="s">
        <v>21</v>
      </c>
      <c r="S76" t="s">
        <v>21</v>
      </c>
      <c r="T76" t="s">
        <v>21</v>
      </c>
      <c r="U76" t="s">
        <v>21</v>
      </c>
      <c r="X76">
        <f t="shared" si="1"/>
        <v>0</v>
      </c>
    </row>
    <row r="77" spans="1:24" ht="15" customHeight="1">
      <c r="A77" s="2" t="s">
        <v>123</v>
      </c>
      <c r="B77" s="2" t="s">
        <v>126</v>
      </c>
      <c r="C77">
        <v>2020</v>
      </c>
      <c r="D77" t="s">
        <v>22</v>
      </c>
      <c r="E77" t="s">
        <v>21</v>
      </c>
      <c r="F77" t="s">
        <v>21</v>
      </c>
      <c r="G77" t="s">
        <v>21</v>
      </c>
      <c r="H77" t="s">
        <v>21</v>
      </c>
      <c r="I77" t="s">
        <v>21</v>
      </c>
      <c r="J77" t="s">
        <v>22</v>
      </c>
      <c r="K77" t="s">
        <v>21</v>
      </c>
      <c r="L77" t="s">
        <v>21</v>
      </c>
      <c r="M77" t="s">
        <v>21</v>
      </c>
      <c r="N77" t="s">
        <v>21</v>
      </c>
      <c r="O77" t="s">
        <v>21</v>
      </c>
      <c r="P77" t="s">
        <v>22</v>
      </c>
      <c r="Q77" t="s">
        <v>21</v>
      </c>
      <c r="R77" t="s">
        <v>21</v>
      </c>
      <c r="S77" t="s">
        <v>21</v>
      </c>
      <c r="T77" t="s">
        <v>21</v>
      </c>
      <c r="U77" t="s">
        <v>21</v>
      </c>
      <c r="X77">
        <f t="shared" si="1"/>
        <v>0</v>
      </c>
    </row>
    <row r="78" spans="1:24" ht="15" customHeight="1">
      <c r="A78" s="2" t="s">
        <v>127</v>
      </c>
      <c r="B78" s="2" t="s">
        <v>128</v>
      </c>
      <c r="C78">
        <v>2020</v>
      </c>
      <c r="D78" t="s">
        <v>22</v>
      </c>
      <c r="E78" t="s">
        <v>21</v>
      </c>
      <c r="F78" t="s">
        <v>21</v>
      </c>
      <c r="G78" t="s">
        <v>21</v>
      </c>
      <c r="H78" t="s">
        <v>21</v>
      </c>
      <c r="I78" t="s">
        <v>21</v>
      </c>
      <c r="J78" t="s">
        <v>22</v>
      </c>
      <c r="K78" t="s">
        <v>21</v>
      </c>
      <c r="L78" t="s">
        <v>21</v>
      </c>
      <c r="M78" t="s">
        <v>21</v>
      </c>
      <c r="N78" t="s">
        <v>21</v>
      </c>
      <c r="O78" t="s">
        <v>21</v>
      </c>
      <c r="P78" t="s">
        <v>22</v>
      </c>
      <c r="Q78" t="s">
        <v>21</v>
      </c>
      <c r="R78" t="s">
        <v>21</v>
      </c>
      <c r="S78" t="s">
        <v>21</v>
      </c>
      <c r="T78" t="s">
        <v>21</v>
      </c>
      <c r="U78" t="s">
        <v>21</v>
      </c>
      <c r="X78">
        <f t="shared" si="1"/>
        <v>0</v>
      </c>
    </row>
    <row r="79" spans="1:24" ht="15" customHeight="1">
      <c r="A79" s="2" t="s">
        <v>127</v>
      </c>
      <c r="B79" s="2" t="s">
        <v>129</v>
      </c>
      <c r="C79">
        <v>2020</v>
      </c>
      <c r="D79" t="s">
        <v>22</v>
      </c>
      <c r="E79" t="s">
        <v>21</v>
      </c>
      <c r="F79" t="s">
        <v>21</v>
      </c>
      <c r="G79" t="s">
        <v>21</v>
      </c>
      <c r="H79" t="s">
        <v>21</v>
      </c>
      <c r="I79" t="s">
        <v>21</v>
      </c>
      <c r="J79" t="s">
        <v>22</v>
      </c>
      <c r="K79" t="s">
        <v>21</v>
      </c>
      <c r="L79" t="s">
        <v>21</v>
      </c>
      <c r="M79" t="s">
        <v>21</v>
      </c>
      <c r="N79" t="s">
        <v>21</v>
      </c>
      <c r="O79" t="s">
        <v>21</v>
      </c>
      <c r="P79" t="s">
        <v>22</v>
      </c>
      <c r="Q79" t="s">
        <v>21</v>
      </c>
      <c r="R79" t="s">
        <v>21</v>
      </c>
      <c r="S79" t="s">
        <v>21</v>
      </c>
      <c r="T79" t="s">
        <v>21</v>
      </c>
      <c r="U79" t="s">
        <v>21</v>
      </c>
      <c r="X79">
        <f t="shared" si="1"/>
        <v>0</v>
      </c>
    </row>
    <row r="80" spans="1:24" ht="15" customHeight="1">
      <c r="A80" s="2" t="s">
        <v>127</v>
      </c>
      <c r="B80" s="2" t="s">
        <v>131</v>
      </c>
      <c r="C80">
        <v>2020</v>
      </c>
      <c r="D80" t="s">
        <v>22</v>
      </c>
      <c r="E80" t="s">
        <v>21</v>
      </c>
      <c r="F80" t="s">
        <v>21</v>
      </c>
      <c r="G80" t="s">
        <v>21</v>
      </c>
      <c r="H80" t="s">
        <v>21</v>
      </c>
      <c r="I80" t="s">
        <v>21</v>
      </c>
      <c r="J80" t="s">
        <v>22</v>
      </c>
      <c r="K80" t="s">
        <v>21</v>
      </c>
      <c r="L80" t="s">
        <v>21</v>
      </c>
      <c r="M80" t="s">
        <v>21</v>
      </c>
      <c r="N80" t="s">
        <v>21</v>
      </c>
      <c r="O80" t="s">
        <v>21</v>
      </c>
      <c r="P80" t="s">
        <v>22</v>
      </c>
      <c r="Q80" t="s">
        <v>21</v>
      </c>
      <c r="R80" t="s">
        <v>21</v>
      </c>
      <c r="S80" t="s">
        <v>21</v>
      </c>
      <c r="T80" t="s">
        <v>21</v>
      </c>
      <c r="U80" t="s">
        <v>21</v>
      </c>
      <c r="X80">
        <f t="shared" si="1"/>
        <v>0</v>
      </c>
    </row>
    <row r="81" spans="1:24" ht="15" customHeight="1">
      <c r="A81" s="2" t="s">
        <v>127</v>
      </c>
      <c r="B81" s="2" t="s">
        <v>132</v>
      </c>
      <c r="C81">
        <v>2020</v>
      </c>
      <c r="D81" t="s">
        <v>22</v>
      </c>
      <c r="E81" t="s">
        <v>21</v>
      </c>
      <c r="F81" t="s">
        <v>21</v>
      </c>
      <c r="G81" t="s">
        <v>21</v>
      </c>
      <c r="H81" t="s">
        <v>21</v>
      </c>
      <c r="I81" t="s">
        <v>21</v>
      </c>
      <c r="J81" t="s">
        <v>22</v>
      </c>
      <c r="K81" t="s">
        <v>21</v>
      </c>
      <c r="L81" t="s">
        <v>21</v>
      </c>
      <c r="M81" t="s">
        <v>21</v>
      </c>
      <c r="N81" t="s">
        <v>21</v>
      </c>
      <c r="O81" t="s">
        <v>21</v>
      </c>
      <c r="P81" t="s">
        <v>22</v>
      </c>
      <c r="Q81" t="s">
        <v>21</v>
      </c>
      <c r="R81" t="s">
        <v>21</v>
      </c>
      <c r="S81" t="s">
        <v>21</v>
      </c>
      <c r="T81" t="s">
        <v>21</v>
      </c>
      <c r="U81" t="s">
        <v>21</v>
      </c>
      <c r="X81">
        <f t="shared" si="1"/>
        <v>0</v>
      </c>
    </row>
    <row r="82" spans="1:24" ht="15" customHeight="1">
      <c r="A82" s="2" t="s">
        <v>133</v>
      </c>
      <c r="B82" s="2" t="s">
        <v>134</v>
      </c>
      <c r="C82">
        <v>2020</v>
      </c>
      <c r="D82" t="s">
        <v>22</v>
      </c>
      <c r="E82" t="s">
        <v>21</v>
      </c>
      <c r="F82" t="s">
        <v>21</v>
      </c>
      <c r="G82" t="s">
        <v>21</v>
      </c>
      <c r="H82" t="s">
        <v>21</v>
      </c>
      <c r="I82" t="s">
        <v>21</v>
      </c>
      <c r="J82" t="s">
        <v>22</v>
      </c>
      <c r="K82" t="s">
        <v>21</v>
      </c>
      <c r="L82" t="s">
        <v>21</v>
      </c>
      <c r="M82" t="s">
        <v>21</v>
      </c>
      <c r="N82" t="s">
        <v>21</v>
      </c>
      <c r="O82" t="s">
        <v>21</v>
      </c>
      <c r="P82" t="s">
        <v>22</v>
      </c>
      <c r="Q82" t="s">
        <v>21</v>
      </c>
      <c r="R82" t="s">
        <v>21</v>
      </c>
      <c r="S82" t="s">
        <v>21</v>
      </c>
      <c r="T82" t="s">
        <v>21</v>
      </c>
      <c r="U82" t="s">
        <v>21</v>
      </c>
      <c r="X82">
        <f t="shared" si="1"/>
        <v>0</v>
      </c>
    </row>
    <row r="83" spans="1:24" ht="15" customHeight="1">
      <c r="A83" s="2" t="s">
        <v>135</v>
      </c>
      <c r="B83" s="2" t="s">
        <v>136</v>
      </c>
      <c r="C83">
        <v>2020</v>
      </c>
      <c r="D83" t="s">
        <v>22</v>
      </c>
      <c r="E83" t="s">
        <v>21</v>
      </c>
      <c r="F83" t="s">
        <v>21</v>
      </c>
      <c r="G83" t="s">
        <v>21</v>
      </c>
      <c r="H83" t="s">
        <v>21</v>
      </c>
      <c r="I83" t="s">
        <v>21</v>
      </c>
      <c r="J83" t="s">
        <v>22</v>
      </c>
      <c r="K83" t="s">
        <v>21</v>
      </c>
      <c r="L83" t="s">
        <v>21</v>
      </c>
      <c r="M83" t="s">
        <v>21</v>
      </c>
      <c r="N83" t="s">
        <v>21</v>
      </c>
      <c r="O83" t="s">
        <v>21</v>
      </c>
      <c r="P83" t="s">
        <v>22</v>
      </c>
      <c r="Q83" t="s">
        <v>21</v>
      </c>
      <c r="R83" t="s">
        <v>21</v>
      </c>
      <c r="S83" t="s">
        <v>21</v>
      </c>
      <c r="T83" t="s">
        <v>21</v>
      </c>
      <c r="U83" t="s">
        <v>21</v>
      </c>
      <c r="X83">
        <f t="shared" si="1"/>
        <v>0</v>
      </c>
    </row>
    <row r="84" spans="1:24" ht="15" customHeight="1">
      <c r="A84" s="2" t="s">
        <v>135</v>
      </c>
      <c r="B84" s="2" t="s">
        <v>137</v>
      </c>
      <c r="C84">
        <v>2020</v>
      </c>
      <c r="D84" t="s">
        <v>657</v>
      </c>
      <c r="E84" t="s">
        <v>651</v>
      </c>
      <c r="F84">
        <v>4.1779999999999999</v>
      </c>
      <c r="G84" t="s">
        <v>651</v>
      </c>
      <c r="H84" t="s">
        <v>21</v>
      </c>
      <c r="I84" t="s">
        <v>21</v>
      </c>
      <c r="J84" t="s">
        <v>22</v>
      </c>
      <c r="K84" t="s">
        <v>21</v>
      </c>
      <c r="L84" t="s">
        <v>21</v>
      </c>
      <c r="M84" t="s">
        <v>21</v>
      </c>
      <c r="N84" t="s">
        <v>21</v>
      </c>
      <c r="O84" t="s">
        <v>21</v>
      </c>
      <c r="P84" t="s">
        <v>22</v>
      </c>
      <c r="Q84" t="s">
        <v>21</v>
      </c>
      <c r="R84" t="s">
        <v>21</v>
      </c>
      <c r="S84" t="s">
        <v>21</v>
      </c>
      <c r="T84" t="s">
        <v>21</v>
      </c>
      <c r="U84" t="s">
        <v>21</v>
      </c>
      <c r="X84">
        <f t="shared" si="1"/>
        <v>0</v>
      </c>
    </row>
    <row r="85" spans="1:24" ht="15" customHeight="1">
      <c r="A85" s="2" t="s">
        <v>135</v>
      </c>
      <c r="B85" s="2" t="s">
        <v>138</v>
      </c>
      <c r="C85">
        <v>2020</v>
      </c>
      <c r="D85" t="s">
        <v>22</v>
      </c>
      <c r="E85" t="s">
        <v>21</v>
      </c>
      <c r="F85" t="s">
        <v>21</v>
      </c>
      <c r="G85" t="s">
        <v>21</v>
      </c>
      <c r="H85" t="s">
        <v>21</v>
      </c>
      <c r="I85" t="s">
        <v>21</v>
      </c>
      <c r="J85" t="s">
        <v>22</v>
      </c>
      <c r="K85" t="s">
        <v>21</v>
      </c>
      <c r="L85" t="s">
        <v>21</v>
      </c>
      <c r="M85" t="s">
        <v>21</v>
      </c>
      <c r="N85" t="s">
        <v>21</v>
      </c>
      <c r="O85" t="s">
        <v>21</v>
      </c>
      <c r="P85" t="s">
        <v>22</v>
      </c>
      <c r="Q85" t="s">
        <v>21</v>
      </c>
      <c r="R85" t="s">
        <v>21</v>
      </c>
      <c r="S85" t="s">
        <v>21</v>
      </c>
      <c r="T85" t="s">
        <v>21</v>
      </c>
      <c r="U85" t="s">
        <v>21</v>
      </c>
      <c r="X85">
        <f t="shared" si="1"/>
        <v>0</v>
      </c>
    </row>
    <row r="86" spans="1:24" ht="15" customHeight="1">
      <c r="A86" s="2" t="s">
        <v>139</v>
      </c>
      <c r="B86" s="2" t="s">
        <v>140</v>
      </c>
      <c r="C86">
        <v>2020</v>
      </c>
      <c r="D86" t="s">
        <v>22</v>
      </c>
      <c r="E86" t="s">
        <v>21</v>
      </c>
      <c r="F86" t="s">
        <v>21</v>
      </c>
      <c r="G86" t="s">
        <v>21</v>
      </c>
      <c r="H86" t="s">
        <v>21</v>
      </c>
      <c r="I86" t="s">
        <v>21</v>
      </c>
      <c r="J86" t="s">
        <v>22</v>
      </c>
      <c r="K86" t="s">
        <v>21</v>
      </c>
      <c r="L86" t="s">
        <v>21</v>
      </c>
      <c r="M86" t="s">
        <v>21</v>
      </c>
      <c r="N86" t="s">
        <v>21</v>
      </c>
      <c r="O86" t="s">
        <v>21</v>
      </c>
      <c r="P86" t="s">
        <v>22</v>
      </c>
      <c r="Q86" t="s">
        <v>21</v>
      </c>
      <c r="R86" t="s">
        <v>21</v>
      </c>
      <c r="S86" t="s">
        <v>21</v>
      </c>
      <c r="T86" t="s">
        <v>21</v>
      </c>
      <c r="U86" t="s">
        <v>21</v>
      </c>
      <c r="X86">
        <f t="shared" si="1"/>
        <v>0</v>
      </c>
    </row>
    <row r="87" spans="1:24" ht="15" customHeight="1">
      <c r="A87" s="2" t="s">
        <v>139</v>
      </c>
      <c r="B87" s="2" t="s">
        <v>141</v>
      </c>
      <c r="C87">
        <v>2020</v>
      </c>
      <c r="D87" t="s">
        <v>658</v>
      </c>
      <c r="E87" t="s">
        <v>659</v>
      </c>
      <c r="F87">
        <v>6.9429999999999996</v>
      </c>
      <c r="G87" t="s">
        <v>21</v>
      </c>
      <c r="H87" t="s">
        <v>21</v>
      </c>
      <c r="I87" t="s">
        <v>21</v>
      </c>
      <c r="J87" t="s">
        <v>22</v>
      </c>
      <c r="K87" t="s">
        <v>21</v>
      </c>
      <c r="L87" t="s">
        <v>21</v>
      </c>
      <c r="M87" t="s">
        <v>21</v>
      </c>
      <c r="N87" t="s">
        <v>21</v>
      </c>
      <c r="O87" t="s">
        <v>21</v>
      </c>
      <c r="P87" t="s">
        <v>22</v>
      </c>
      <c r="Q87" t="s">
        <v>21</v>
      </c>
      <c r="R87" t="s">
        <v>21</v>
      </c>
      <c r="S87" t="s">
        <v>21</v>
      </c>
      <c r="T87" t="s">
        <v>21</v>
      </c>
      <c r="U87" t="s">
        <v>21</v>
      </c>
      <c r="X87">
        <f t="shared" si="1"/>
        <v>0</v>
      </c>
    </row>
    <row r="88" spans="1:24" ht="15" customHeight="1">
      <c r="A88" s="2" t="s">
        <v>139</v>
      </c>
      <c r="B88" s="2" t="s">
        <v>142</v>
      </c>
      <c r="C88">
        <v>2020</v>
      </c>
      <c r="D88" t="s">
        <v>22</v>
      </c>
      <c r="E88" t="s">
        <v>21</v>
      </c>
      <c r="F88" t="s">
        <v>21</v>
      </c>
      <c r="G88" t="s">
        <v>21</v>
      </c>
      <c r="H88" t="s">
        <v>21</v>
      </c>
      <c r="I88" t="s">
        <v>21</v>
      </c>
      <c r="J88" t="s">
        <v>22</v>
      </c>
      <c r="K88" t="s">
        <v>21</v>
      </c>
      <c r="L88" t="s">
        <v>21</v>
      </c>
      <c r="M88" t="s">
        <v>21</v>
      </c>
      <c r="N88" t="s">
        <v>21</v>
      </c>
      <c r="O88" t="s">
        <v>21</v>
      </c>
      <c r="P88" t="s">
        <v>22</v>
      </c>
      <c r="Q88" t="s">
        <v>21</v>
      </c>
      <c r="R88" t="s">
        <v>21</v>
      </c>
      <c r="S88" t="s">
        <v>21</v>
      </c>
      <c r="T88" t="s">
        <v>21</v>
      </c>
      <c r="U88" t="s">
        <v>21</v>
      </c>
      <c r="X88">
        <f t="shared" si="1"/>
        <v>0</v>
      </c>
    </row>
    <row r="89" spans="1:24" ht="15" customHeight="1">
      <c r="A89" s="2" t="s">
        <v>139</v>
      </c>
      <c r="B89" s="2" t="s">
        <v>143</v>
      </c>
      <c r="C89">
        <v>2020</v>
      </c>
      <c r="D89" t="s">
        <v>22</v>
      </c>
      <c r="E89" t="s">
        <v>21</v>
      </c>
      <c r="F89" t="s">
        <v>21</v>
      </c>
      <c r="G89" t="s">
        <v>21</v>
      </c>
      <c r="H89" t="s">
        <v>21</v>
      </c>
      <c r="I89" t="s">
        <v>21</v>
      </c>
      <c r="J89" t="s">
        <v>22</v>
      </c>
      <c r="K89" t="s">
        <v>21</v>
      </c>
      <c r="L89" t="s">
        <v>21</v>
      </c>
      <c r="M89" t="s">
        <v>21</v>
      </c>
      <c r="N89" t="s">
        <v>21</v>
      </c>
      <c r="O89" t="s">
        <v>21</v>
      </c>
      <c r="P89" t="s">
        <v>22</v>
      </c>
      <c r="Q89" t="s">
        <v>21</v>
      </c>
      <c r="R89" t="s">
        <v>21</v>
      </c>
      <c r="S89" t="s">
        <v>21</v>
      </c>
      <c r="T89" t="s">
        <v>21</v>
      </c>
      <c r="U89" t="s">
        <v>21</v>
      </c>
      <c r="X89">
        <f t="shared" si="1"/>
        <v>0</v>
      </c>
    </row>
    <row r="90" spans="1:24" ht="15" customHeight="1">
      <c r="A90" s="2" t="s">
        <v>144</v>
      </c>
      <c r="B90" s="2" t="s">
        <v>145</v>
      </c>
      <c r="C90">
        <v>2020</v>
      </c>
      <c r="D90" t="s">
        <v>22</v>
      </c>
      <c r="E90" t="s">
        <v>21</v>
      </c>
      <c r="F90" t="s">
        <v>21</v>
      </c>
      <c r="G90" t="s">
        <v>21</v>
      </c>
      <c r="H90" t="s">
        <v>21</v>
      </c>
      <c r="I90" t="s">
        <v>21</v>
      </c>
      <c r="J90" t="s">
        <v>22</v>
      </c>
      <c r="K90" t="s">
        <v>21</v>
      </c>
      <c r="L90" t="s">
        <v>21</v>
      </c>
      <c r="M90" t="s">
        <v>21</v>
      </c>
      <c r="N90" t="s">
        <v>21</v>
      </c>
      <c r="O90" t="s">
        <v>21</v>
      </c>
      <c r="P90" t="s">
        <v>22</v>
      </c>
      <c r="Q90" t="s">
        <v>21</v>
      </c>
      <c r="R90" t="s">
        <v>21</v>
      </c>
      <c r="S90" t="s">
        <v>21</v>
      </c>
      <c r="T90" t="s">
        <v>21</v>
      </c>
      <c r="U90" t="s">
        <v>21</v>
      </c>
      <c r="X90">
        <f t="shared" si="1"/>
        <v>0</v>
      </c>
    </row>
    <row r="91" spans="1:24" ht="15" customHeight="1">
      <c r="A91" s="2" t="s">
        <v>146</v>
      </c>
      <c r="B91" s="2" t="s">
        <v>147</v>
      </c>
      <c r="C91">
        <v>2020</v>
      </c>
      <c r="D91" t="s">
        <v>660</v>
      </c>
      <c r="E91" t="s">
        <v>651</v>
      </c>
      <c r="F91">
        <v>19.2</v>
      </c>
      <c r="G91" t="s">
        <v>21</v>
      </c>
      <c r="H91" t="s">
        <v>21</v>
      </c>
      <c r="I91" t="s">
        <v>21</v>
      </c>
      <c r="J91" t="s">
        <v>661</v>
      </c>
      <c r="K91" t="s">
        <v>651</v>
      </c>
      <c r="L91">
        <v>46.305</v>
      </c>
      <c r="M91" t="s">
        <v>21</v>
      </c>
      <c r="N91" t="s">
        <v>21</v>
      </c>
      <c r="O91" t="s">
        <v>21</v>
      </c>
      <c r="P91" t="s">
        <v>22</v>
      </c>
      <c r="Q91" t="s">
        <v>21</v>
      </c>
      <c r="R91" t="s">
        <v>21</v>
      </c>
      <c r="S91" t="s">
        <v>21</v>
      </c>
      <c r="T91" t="s">
        <v>21</v>
      </c>
      <c r="U91" t="s">
        <v>21</v>
      </c>
      <c r="X91">
        <f t="shared" si="1"/>
        <v>0</v>
      </c>
    </row>
    <row r="92" spans="1:24" ht="15" customHeight="1">
      <c r="A92" s="2" t="s">
        <v>148</v>
      </c>
      <c r="B92" s="2" t="s">
        <v>149</v>
      </c>
      <c r="C92">
        <v>2020</v>
      </c>
      <c r="D92" t="s">
        <v>92</v>
      </c>
      <c r="E92" t="s">
        <v>21</v>
      </c>
      <c r="F92" t="s">
        <v>21</v>
      </c>
      <c r="G92" t="s">
        <v>21</v>
      </c>
      <c r="H92" t="s">
        <v>21</v>
      </c>
      <c r="I92" t="s">
        <v>21</v>
      </c>
      <c r="J92" t="s">
        <v>92</v>
      </c>
      <c r="K92" t="s">
        <v>21</v>
      </c>
      <c r="L92" t="s">
        <v>21</v>
      </c>
      <c r="M92" t="s">
        <v>21</v>
      </c>
      <c r="N92" t="s">
        <v>21</v>
      </c>
      <c r="O92" t="s">
        <v>21</v>
      </c>
      <c r="P92" t="s">
        <v>92</v>
      </c>
      <c r="Q92" t="s">
        <v>21</v>
      </c>
      <c r="R92" t="s">
        <v>21</v>
      </c>
      <c r="S92" t="s">
        <v>21</v>
      </c>
      <c r="T92" t="s">
        <v>21</v>
      </c>
      <c r="U92" t="s">
        <v>21</v>
      </c>
      <c r="X92">
        <f t="shared" si="1"/>
        <v>0</v>
      </c>
    </row>
    <row r="93" spans="1:24" ht="15" customHeight="1">
      <c r="A93" s="2" t="s">
        <v>148</v>
      </c>
      <c r="B93" s="2" t="s">
        <v>150</v>
      </c>
      <c r="C93">
        <v>2020</v>
      </c>
      <c r="D93" t="s">
        <v>662</v>
      </c>
      <c r="E93" t="s">
        <v>655</v>
      </c>
      <c r="F93">
        <v>976.39099999999996</v>
      </c>
      <c r="G93" t="s">
        <v>663</v>
      </c>
      <c r="H93">
        <v>3.5139999999999998</v>
      </c>
      <c r="I93">
        <v>100</v>
      </c>
      <c r="J93" t="s">
        <v>664</v>
      </c>
      <c r="K93" t="s">
        <v>651</v>
      </c>
      <c r="L93">
        <v>5.569</v>
      </c>
      <c r="M93" t="s">
        <v>665</v>
      </c>
      <c r="N93">
        <v>3.4000000000000002E-2</v>
      </c>
      <c r="O93">
        <v>100</v>
      </c>
      <c r="P93" t="s">
        <v>92</v>
      </c>
      <c r="Q93" t="s">
        <v>21</v>
      </c>
      <c r="R93" t="s">
        <v>21</v>
      </c>
      <c r="S93" t="s">
        <v>21</v>
      </c>
      <c r="T93" t="s">
        <v>21</v>
      </c>
      <c r="U93" t="s">
        <v>21</v>
      </c>
      <c r="X93">
        <f t="shared" si="1"/>
        <v>976.39099999999996</v>
      </c>
    </row>
    <row r="94" spans="1:24" ht="15" customHeight="1">
      <c r="A94" s="2" t="s">
        <v>148</v>
      </c>
      <c r="B94" s="2" t="s">
        <v>154</v>
      </c>
      <c r="C94">
        <v>2020</v>
      </c>
      <c r="D94" t="s">
        <v>92</v>
      </c>
      <c r="E94" t="s">
        <v>21</v>
      </c>
      <c r="F94" t="s">
        <v>21</v>
      </c>
      <c r="G94" t="s">
        <v>21</v>
      </c>
      <c r="H94" t="s">
        <v>21</v>
      </c>
      <c r="I94" t="s">
        <v>21</v>
      </c>
      <c r="J94" t="s">
        <v>92</v>
      </c>
      <c r="K94" t="s">
        <v>21</v>
      </c>
      <c r="L94" t="s">
        <v>21</v>
      </c>
      <c r="M94" t="s">
        <v>21</v>
      </c>
      <c r="N94" t="s">
        <v>21</v>
      </c>
      <c r="O94" t="s">
        <v>21</v>
      </c>
      <c r="P94" t="s">
        <v>92</v>
      </c>
      <c r="Q94" t="s">
        <v>21</v>
      </c>
      <c r="R94" t="s">
        <v>21</v>
      </c>
      <c r="S94" t="s">
        <v>21</v>
      </c>
      <c r="T94" t="s">
        <v>21</v>
      </c>
      <c r="U94" t="s">
        <v>21</v>
      </c>
      <c r="X94">
        <f t="shared" si="1"/>
        <v>0</v>
      </c>
    </row>
    <row r="95" spans="1:24" ht="15" customHeight="1">
      <c r="A95" s="2" t="s">
        <v>148</v>
      </c>
      <c r="B95" s="2" t="s">
        <v>148</v>
      </c>
      <c r="C95">
        <v>2020</v>
      </c>
      <c r="D95" t="s">
        <v>92</v>
      </c>
      <c r="E95" t="s">
        <v>21</v>
      </c>
      <c r="F95" t="s">
        <v>21</v>
      </c>
      <c r="G95" t="s">
        <v>21</v>
      </c>
      <c r="H95" t="s">
        <v>21</v>
      </c>
      <c r="I95" t="s">
        <v>21</v>
      </c>
      <c r="J95" t="s">
        <v>92</v>
      </c>
      <c r="K95" t="s">
        <v>21</v>
      </c>
      <c r="L95" t="s">
        <v>21</v>
      </c>
      <c r="M95" t="s">
        <v>21</v>
      </c>
      <c r="N95" t="s">
        <v>21</v>
      </c>
      <c r="O95" t="s">
        <v>21</v>
      </c>
      <c r="P95" t="s">
        <v>92</v>
      </c>
      <c r="Q95" t="s">
        <v>21</v>
      </c>
      <c r="R95" t="s">
        <v>21</v>
      </c>
      <c r="S95" t="s">
        <v>21</v>
      </c>
      <c r="T95" t="s">
        <v>21</v>
      </c>
      <c r="U95" t="s">
        <v>21</v>
      </c>
      <c r="X95">
        <f t="shared" si="1"/>
        <v>0</v>
      </c>
    </row>
    <row r="96" spans="1:24" ht="15" customHeight="1">
      <c r="A96" s="2" t="s">
        <v>148</v>
      </c>
      <c r="B96" s="2" t="s">
        <v>155</v>
      </c>
      <c r="C96">
        <v>2020</v>
      </c>
      <c r="D96" t="s">
        <v>92</v>
      </c>
      <c r="E96" t="s">
        <v>21</v>
      </c>
      <c r="F96" t="s">
        <v>21</v>
      </c>
      <c r="G96" t="s">
        <v>21</v>
      </c>
      <c r="H96" t="s">
        <v>21</v>
      </c>
      <c r="I96" t="s">
        <v>21</v>
      </c>
      <c r="J96" t="s">
        <v>92</v>
      </c>
      <c r="K96" t="s">
        <v>21</v>
      </c>
      <c r="L96" t="s">
        <v>21</v>
      </c>
      <c r="M96" t="s">
        <v>21</v>
      </c>
      <c r="N96" t="s">
        <v>21</v>
      </c>
      <c r="O96" t="s">
        <v>21</v>
      </c>
      <c r="P96" t="s">
        <v>92</v>
      </c>
      <c r="Q96" t="s">
        <v>21</v>
      </c>
      <c r="R96" t="s">
        <v>21</v>
      </c>
      <c r="S96" t="s">
        <v>21</v>
      </c>
      <c r="T96" t="s">
        <v>21</v>
      </c>
      <c r="U96" t="s">
        <v>21</v>
      </c>
      <c r="X96">
        <f t="shared" si="1"/>
        <v>0</v>
      </c>
    </row>
    <row r="97" spans="1:24" ht="15" customHeight="1">
      <c r="A97" s="2" t="s">
        <v>148</v>
      </c>
      <c r="B97" s="2" t="s">
        <v>156</v>
      </c>
      <c r="C97">
        <v>2020</v>
      </c>
      <c r="D97" t="s">
        <v>21</v>
      </c>
      <c r="E97" t="s">
        <v>21</v>
      </c>
      <c r="F97" t="s">
        <v>21</v>
      </c>
      <c r="G97" t="s">
        <v>21</v>
      </c>
      <c r="H97" t="s">
        <v>21</v>
      </c>
      <c r="I97" t="s">
        <v>21</v>
      </c>
      <c r="J97" t="s">
        <v>21</v>
      </c>
      <c r="K97" t="s">
        <v>21</v>
      </c>
      <c r="L97" t="s">
        <v>21</v>
      </c>
      <c r="M97" t="s">
        <v>21</v>
      </c>
      <c r="N97" t="s">
        <v>21</v>
      </c>
      <c r="O97" t="s">
        <v>21</v>
      </c>
      <c r="P97" t="s">
        <v>21</v>
      </c>
      <c r="Q97" t="s">
        <v>21</v>
      </c>
      <c r="R97" t="s">
        <v>21</v>
      </c>
      <c r="S97" t="s">
        <v>21</v>
      </c>
      <c r="T97" t="s">
        <v>21</v>
      </c>
      <c r="U97" t="s">
        <v>21</v>
      </c>
      <c r="X97">
        <f t="shared" si="1"/>
        <v>0</v>
      </c>
    </row>
    <row r="98" spans="1:24" ht="15" customHeight="1">
      <c r="A98" s="2" t="s">
        <v>157</v>
      </c>
      <c r="B98" s="2" t="s">
        <v>158</v>
      </c>
      <c r="C98">
        <v>2020</v>
      </c>
      <c r="D98" t="s">
        <v>92</v>
      </c>
      <c r="E98" t="s">
        <v>21</v>
      </c>
      <c r="F98" t="s">
        <v>21</v>
      </c>
      <c r="G98" t="s">
        <v>21</v>
      </c>
      <c r="H98" t="s">
        <v>21</v>
      </c>
      <c r="I98" t="s">
        <v>21</v>
      </c>
      <c r="J98" t="s">
        <v>92</v>
      </c>
      <c r="K98" t="s">
        <v>21</v>
      </c>
      <c r="L98" t="s">
        <v>21</v>
      </c>
      <c r="M98" t="s">
        <v>21</v>
      </c>
      <c r="N98" t="s">
        <v>21</v>
      </c>
      <c r="O98" t="s">
        <v>21</v>
      </c>
      <c r="P98" t="s">
        <v>92</v>
      </c>
      <c r="Q98" t="s">
        <v>21</v>
      </c>
      <c r="R98" t="s">
        <v>21</v>
      </c>
      <c r="S98" t="s">
        <v>21</v>
      </c>
      <c r="T98" t="s">
        <v>21</v>
      </c>
      <c r="U98" t="s">
        <v>21</v>
      </c>
      <c r="X98">
        <f t="shared" si="1"/>
        <v>0</v>
      </c>
    </row>
    <row r="99" spans="1:24" ht="15" customHeight="1">
      <c r="A99" s="2" t="s">
        <v>157</v>
      </c>
      <c r="B99" s="2" t="s">
        <v>159</v>
      </c>
      <c r="C99">
        <v>2020</v>
      </c>
      <c r="D99" t="s">
        <v>92</v>
      </c>
      <c r="E99" t="s">
        <v>21</v>
      </c>
      <c r="F99" t="s">
        <v>21</v>
      </c>
      <c r="G99" t="s">
        <v>21</v>
      </c>
      <c r="H99" t="s">
        <v>21</v>
      </c>
      <c r="I99" t="s">
        <v>21</v>
      </c>
      <c r="J99" t="s">
        <v>92</v>
      </c>
      <c r="K99" t="s">
        <v>21</v>
      </c>
      <c r="L99" t="s">
        <v>21</v>
      </c>
      <c r="M99" t="s">
        <v>21</v>
      </c>
      <c r="N99" t="s">
        <v>21</v>
      </c>
      <c r="O99" t="s">
        <v>21</v>
      </c>
      <c r="P99" t="s">
        <v>92</v>
      </c>
      <c r="Q99" t="s">
        <v>21</v>
      </c>
      <c r="R99" t="s">
        <v>21</v>
      </c>
      <c r="S99" t="s">
        <v>21</v>
      </c>
      <c r="T99" t="s">
        <v>21</v>
      </c>
      <c r="U99" t="s">
        <v>21</v>
      </c>
      <c r="X99">
        <f t="shared" si="1"/>
        <v>0</v>
      </c>
    </row>
    <row r="100" spans="1:24" ht="15" customHeight="1">
      <c r="A100" s="2" t="s">
        <v>160</v>
      </c>
      <c r="B100" s="2" t="s">
        <v>161</v>
      </c>
      <c r="C100">
        <v>2020</v>
      </c>
      <c r="D100" t="s">
        <v>22</v>
      </c>
      <c r="E100" t="s">
        <v>22</v>
      </c>
      <c r="F100" t="s">
        <v>22</v>
      </c>
      <c r="G100" t="s">
        <v>22</v>
      </c>
      <c r="H100" t="s">
        <v>22</v>
      </c>
      <c r="I100" t="s">
        <v>22</v>
      </c>
      <c r="J100" t="s">
        <v>22</v>
      </c>
      <c r="K100" t="s">
        <v>22</v>
      </c>
      <c r="L100" t="s">
        <v>22</v>
      </c>
      <c r="M100" t="s">
        <v>22</v>
      </c>
      <c r="N100" t="s">
        <v>22</v>
      </c>
      <c r="O100" t="s">
        <v>22</v>
      </c>
      <c r="P100" t="s">
        <v>22</v>
      </c>
      <c r="Q100" t="s">
        <v>22</v>
      </c>
      <c r="R100" t="s">
        <v>22</v>
      </c>
      <c r="S100" t="s">
        <v>22</v>
      </c>
      <c r="T100" t="s">
        <v>22</v>
      </c>
      <c r="U100" t="s">
        <v>22</v>
      </c>
      <c r="X100">
        <f t="shared" si="1"/>
        <v>0</v>
      </c>
    </row>
    <row r="101" spans="1:24" ht="15" customHeight="1">
      <c r="A101" s="2" t="s">
        <v>160</v>
      </c>
      <c r="B101" s="2" t="s">
        <v>162</v>
      </c>
      <c r="C101">
        <v>2020</v>
      </c>
      <c r="D101" t="s">
        <v>22</v>
      </c>
      <c r="E101" t="s">
        <v>22</v>
      </c>
      <c r="F101" t="s">
        <v>22</v>
      </c>
      <c r="G101" t="s">
        <v>22</v>
      </c>
      <c r="H101" t="s">
        <v>22</v>
      </c>
      <c r="I101" t="s">
        <v>22</v>
      </c>
      <c r="J101" t="s">
        <v>22</v>
      </c>
      <c r="K101" t="s">
        <v>22</v>
      </c>
      <c r="L101" t="s">
        <v>22</v>
      </c>
      <c r="M101" t="s">
        <v>22</v>
      </c>
      <c r="N101" t="s">
        <v>22</v>
      </c>
      <c r="O101" t="s">
        <v>22</v>
      </c>
      <c r="P101" t="s">
        <v>22</v>
      </c>
      <c r="Q101" t="s">
        <v>22</v>
      </c>
      <c r="R101" t="s">
        <v>22</v>
      </c>
      <c r="S101" t="s">
        <v>22</v>
      </c>
      <c r="T101" t="s">
        <v>22</v>
      </c>
      <c r="U101" t="s">
        <v>22</v>
      </c>
      <c r="X101">
        <f t="shared" si="1"/>
        <v>0</v>
      </c>
    </row>
    <row r="102" spans="1:24" ht="15" customHeight="1">
      <c r="A102" s="2" t="s">
        <v>163</v>
      </c>
      <c r="B102" s="2" t="s">
        <v>164</v>
      </c>
      <c r="C102">
        <v>2020</v>
      </c>
      <c r="D102" t="s">
        <v>22</v>
      </c>
      <c r="E102" t="s">
        <v>21</v>
      </c>
      <c r="F102" t="s">
        <v>21</v>
      </c>
      <c r="G102" t="s">
        <v>21</v>
      </c>
      <c r="H102" t="s">
        <v>21</v>
      </c>
      <c r="I102" t="s">
        <v>21</v>
      </c>
      <c r="J102" t="s">
        <v>22</v>
      </c>
      <c r="K102" t="s">
        <v>21</v>
      </c>
      <c r="L102" t="s">
        <v>21</v>
      </c>
      <c r="M102" t="s">
        <v>21</v>
      </c>
      <c r="N102" t="s">
        <v>21</v>
      </c>
      <c r="O102" t="s">
        <v>21</v>
      </c>
      <c r="P102" t="s">
        <v>22</v>
      </c>
      <c r="Q102" t="s">
        <v>21</v>
      </c>
      <c r="R102" t="s">
        <v>21</v>
      </c>
      <c r="S102" t="s">
        <v>21</v>
      </c>
      <c r="T102" t="s">
        <v>21</v>
      </c>
      <c r="U102" t="s">
        <v>21</v>
      </c>
      <c r="X102">
        <f t="shared" si="1"/>
        <v>0</v>
      </c>
    </row>
    <row r="103" spans="1:24" ht="15" customHeight="1">
      <c r="A103" s="2" t="s">
        <v>163</v>
      </c>
      <c r="B103" s="2" t="s">
        <v>165</v>
      </c>
      <c r="C103">
        <v>2020</v>
      </c>
      <c r="D103" t="s">
        <v>22</v>
      </c>
      <c r="E103" t="s">
        <v>21</v>
      </c>
      <c r="F103" t="s">
        <v>21</v>
      </c>
      <c r="G103" t="s">
        <v>21</v>
      </c>
      <c r="H103" t="s">
        <v>21</v>
      </c>
      <c r="I103" t="s">
        <v>21</v>
      </c>
      <c r="J103" t="s">
        <v>22</v>
      </c>
      <c r="K103" t="s">
        <v>21</v>
      </c>
      <c r="L103" t="s">
        <v>21</v>
      </c>
      <c r="M103" t="s">
        <v>21</v>
      </c>
      <c r="N103" t="s">
        <v>21</v>
      </c>
      <c r="O103" t="s">
        <v>21</v>
      </c>
      <c r="P103" t="s">
        <v>22</v>
      </c>
      <c r="Q103" t="s">
        <v>21</v>
      </c>
      <c r="R103" t="s">
        <v>21</v>
      </c>
      <c r="S103" t="s">
        <v>21</v>
      </c>
      <c r="T103" t="s">
        <v>21</v>
      </c>
      <c r="U103" t="s">
        <v>21</v>
      </c>
      <c r="X103">
        <f t="shared" si="1"/>
        <v>0</v>
      </c>
    </row>
    <row r="104" spans="1:24" ht="15" customHeight="1">
      <c r="A104" s="2" t="s">
        <v>163</v>
      </c>
      <c r="B104" s="2" t="s">
        <v>166</v>
      </c>
      <c r="C104">
        <v>2020</v>
      </c>
      <c r="D104" t="s">
        <v>22</v>
      </c>
      <c r="E104" t="s">
        <v>21</v>
      </c>
      <c r="F104" t="s">
        <v>21</v>
      </c>
      <c r="G104" t="s">
        <v>21</v>
      </c>
      <c r="H104" t="s">
        <v>21</v>
      </c>
      <c r="I104" t="s">
        <v>21</v>
      </c>
      <c r="J104" t="s">
        <v>22</v>
      </c>
      <c r="K104" t="s">
        <v>21</v>
      </c>
      <c r="L104" t="s">
        <v>21</v>
      </c>
      <c r="M104" t="s">
        <v>21</v>
      </c>
      <c r="N104" t="s">
        <v>21</v>
      </c>
      <c r="O104" t="s">
        <v>21</v>
      </c>
      <c r="P104" t="s">
        <v>22</v>
      </c>
      <c r="Q104" t="s">
        <v>21</v>
      </c>
      <c r="R104" t="s">
        <v>21</v>
      </c>
      <c r="S104" t="s">
        <v>21</v>
      </c>
      <c r="T104" t="s">
        <v>21</v>
      </c>
      <c r="U104" t="s">
        <v>21</v>
      </c>
      <c r="X104">
        <f t="shared" si="1"/>
        <v>0</v>
      </c>
    </row>
    <row r="105" spans="1:24" ht="15" customHeight="1">
      <c r="A105" s="2" t="s">
        <v>167</v>
      </c>
      <c r="B105" s="2" t="s">
        <v>168</v>
      </c>
      <c r="C105">
        <v>2020</v>
      </c>
      <c r="D105" t="s">
        <v>22</v>
      </c>
      <c r="E105" t="s">
        <v>21</v>
      </c>
      <c r="F105" t="s">
        <v>21</v>
      </c>
      <c r="G105" t="s">
        <v>21</v>
      </c>
      <c r="H105" t="s">
        <v>21</v>
      </c>
      <c r="I105" t="s">
        <v>21</v>
      </c>
      <c r="J105" t="s">
        <v>22</v>
      </c>
      <c r="K105" t="s">
        <v>21</v>
      </c>
      <c r="L105" t="s">
        <v>21</v>
      </c>
      <c r="M105" t="s">
        <v>21</v>
      </c>
      <c r="N105" t="s">
        <v>21</v>
      </c>
      <c r="O105" t="s">
        <v>21</v>
      </c>
      <c r="P105" t="s">
        <v>22</v>
      </c>
      <c r="Q105" t="s">
        <v>21</v>
      </c>
      <c r="R105" t="s">
        <v>21</v>
      </c>
      <c r="S105" t="s">
        <v>21</v>
      </c>
      <c r="T105" t="s">
        <v>21</v>
      </c>
      <c r="U105" t="s">
        <v>21</v>
      </c>
      <c r="X105">
        <f t="shared" si="1"/>
        <v>0</v>
      </c>
    </row>
    <row r="106" spans="1:24" ht="15" customHeight="1">
      <c r="A106" s="2" t="s">
        <v>169</v>
      </c>
      <c r="B106" s="2" t="s">
        <v>170</v>
      </c>
      <c r="C106">
        <v>2020</v>
      </c>
      <c r="D106" t="s">
        <v>21</v>
      </c>
      <c r="E106" t="s">
        <v>21</v>
      </c>
      <c r="F106" t="s">
        <v>21</v>
      </c>
      <c r="G106" t="s">
        <v>21</v>
      </c>
      <c r="H106" t="s">
        <v>21</v>
      </c>
      <c r="I106" t="s">
        <v>21</v>
      </c>
      <c r="J106" t="s">
        <v>21</v>
      </c>
      <c r="K106" t="s">
        <v>21</v>
      </c>
      <c r="L106" t="s">
        <v>21</v>
      </c>
      <c r="M106" t="s">
        <v>21</v>
      </c>
      <c r="N106" t="s">
        <v>21</v>
      </c>
      <c r="O106" t="s">
        <v>21</v>
      </c>
      <c r="P106" t="s">
        <v>21</v>
      </c>
      <c r="Q106" t="s">
        <v>21</v>
      </c>
      <c r="R106" t="s">
        <v>21</v>
      </c>
      <c r="S106" t="s">
        <v>21</v>
      </c>
      <c r="T106" t="s">
        <v>21</v>
      </c>
      <c r="U106" t="s">
        <v>21</v>
      </c>
      <c r="X106">
        <f t="shared" si="1"/>
        <v>0</v>
      </c>
    </row>
    <row r="107" spans="1:24" ht="15" customHeight="1">
      <c r="A107" s="2" t="s">
        <v>171</v>
      </c>
      <c r="B107" s="2" t="s">
        <v>172</v>
      </c>
      <c r="C107">
        <v>2020</v>
      </c>
      <c r="D107" t="s">
        <v>92</v>
      </c>
      <c r="E107" t="s">
        <v>21</v>
      </c>
      <c r="F107" t="s">
        <v>21</v>
      </c>
      <c r="G107" t="s">
        <v>21</v>
      </c>
      <c r="H107" t="s">
        <v>21</v>
      </c>
      <c r="I107" t="s">
        <v>21</v>
      </c>
      <c r="J107" t="s">
        <v>22</v>
      </c>
      <c r="K107" t="s">
        <v>21</v>
      </c>
      <c r="L107" t="s">
        <v>21</v>
      </c>
      <c r="M107" t="s">
        <v>21</v>
      </c>
      <c r="N107" t="s">
        <v>21</v>
      </c>
      <c r="O107" t="s">
        <v>21</v>
      </c>
      <c r="P107" t="s">
        <v>22</v>
      </c>
      <c r="Q107" t="s">
        <v>21</v>
      </c>
      <c r="R107" t="s">
        <v>21</v>
      </c>
      <c r="S107" t="s">
        <v>21</v>
      </c>
      <c r="T107" t="s">
        <v>21</v>
      </c>
      <c r="U107" t="s">
        <v>21</v>
      </c>
      <c r="X107">
        <f t="shared" si="1"/>
        <v>0</v>
      </c>
    </row>
    <row r="108" spans="1:24" ht="15" customHeight="1">
      <c r="A108" s="2" t="s">
        <v>171</v>
      </c>
      <c r="B108" s="2" t="s">
        <v>173</v>
      </c>
      <c r="C108">
        <v>2020</v>
      </c>
      <c r="D108" t="s">
        <v>666</v>
      </c>
      <c r="E108" t="s">
        <v>667</v>
      </c>
      <c r="F108">
        <v>37.783999999999999</v>
      </c>
      <c r="G108" t="s">
        <v>668</v>
      </c>
      <c r="H108">
        <v>0.19900000000000001</v>
      </c>
      <c r="I108" t="s">
        <v>21</v>
      </c>
      <c r="J108" t="s">
        <v>92</v>
      </c>
      <c r="K108" t="s">
        <v>21</v>
      </c>
      <c r="L108" t="s">
        <v>21</v>
      </c>
      <c r="M108" t="s">
        <v>21</v>
      </c>
      <c r="N108" t="s">
        <v>21</v>
      </c>
      <c r="O108" t="s">
        <v>21</v>
      </c>
      <c r="P108" t="s">
        <v>92</v>
      </c>
      <c r="Q108" t="s">
        <v>21</v>
      </c>
      <c r="R108" t="s">
        <v>21</v>
      </c>
      <c r="S108" t="s">
        <v>21</v>
      </c>
      <c r="T108" t="s">
        <v>21</v>
      </c>
      <c r="U108" t="s">
        <v>21</v>
      </c>
      <c r="X108">
        <f t="shared" si="1"/>
        <v>0</v>
      </c>
    </row>
    <row r="109" spans="1:24" ht="15" customHeight="1">
      <c r="A109" s="2" t="s">
        <v>174</v>
      </c>
      <c r="B109" s="2" t="s">
        <v>175</v>
      </c>
      <c r="C109">
        <v>2020</v>
      </c>
      <c r="D109" t="s">
        <v>22</v>
      </c>
      <c r="E109" t="s">
        <v>21</v>
      </c>
      <c r="F109" t="s">
        <v>21</v>
      </c>
      <c r="G109" t="s">
        <v>21</v>
      </c>
      <c r="H109" t="s">
        <v>21</v>
      </c>
      <c r="I109" t="s">
        <v>21</v>
      </c>
      <c r="J109" t="s">
        <v>22</v>
      </c>
      <c r="K109" t="s">
        <v>21</v>
      </c>
      <c r="L109" t="s">
        <v>21</v>
      </c>
      <c r="M109" t="s">
        <v>21</v>
      </c>
      <c r="N109" t="s">
        <v>21</v>
      </c>
      <c r="O109" t="s">
        <v>21</v>
      </c>
      <c r="P109" t="s">
        <v>22</v>
      </c>
      <c r="Q109" t="s">
        <v>21</v>
      </c>
      <c r="R109" t="s">
        <v>21</v>
      </c>
      <c r="S109" t="s">
        <v>21</v>
      </c>
      <c r="T109" t="s">
        <v>21</v>
      </c>
      <c r="U109" t="s">
        <v>21</v>
      </c>
      <c r="X109">
        <f t="shared" si="1"/>
        <v>0</v>
      </c>
    </row>
    <row r="110" spans="1:24" ht="15" customHeight="1">
      <c r="A110" s="2" t="s">
        <v>174</v>
      </c>
      <c r="B110" s="2" t="s">
        <v>176</v>
      </c>
      <c r="C110">
        <v>2020</v>
      </c>
      <c r="D110" t="s">
        <v>22</v>
      </c>
      <c r="E110" t="s">
        <v>21</v>
      </c>
      <c r="F110" t="s">
        <v>21</v>
      </c>
      <c r="G110" t="s">
        <v>21</v>
      </c>
      <c r="H110" t="s">
        <v>21</v>
      </c>
      <c r="I110" t="s">
        <v>21</v>
      </c>
      <c r="J110" t="s">
        <v>22</v>
      </c>
      <c r="K110" t="s">
        <v>21</v>
      </c>
      <c r="L110" t="s">
        <v>21</v>
      </c>
      <c r="M110" t="s">
        <v>21</v>
      </c>
      <c r="N110" t="s">
        <v>21</v>
      </c>
      <c r="O110" t="s">
        <v>21</v>
      </c>
      <c r="P110" t="s">
        <v>22</v>
      </c>
      <c r="Q110" t="s">
        <v>21</v>
      </c>
      <c r="R110" t="s">
        <v>21</v>
      </c>
      <c r="S110" t="s">
        <v>21</v>
      </c>
      <c r="T110" t="s">
        <v>21</v>
      </c>
      <c r="U110" t="s">
        <v>21</v>
      </c>
      <c r="X110">
        <f t="shared" si="1"/>
        <v>0</v>
      </c>
    </row>
    <row r="111" spans="1:24" ht="15" customHeight="1">
      <c r="A111" s="2" t="s">
        <v>174</v>
      </c>
      <c r="B111" s="2" t="s">
        <v>177</v>
      </c>
      <c r="C111">
        <v>2020</v>
      </c>
      <c r="D111" t="s">
        <v>22</v>
      </c>
      <c r="E111" t="s">
        <v>21</v>
      </c>
      <c r="F111" t="s">
        <v>21</v>
      </c>
      <c r="G111" t="s">
        <v>21</v>
      </c>
      <c r="H111" t="s">
        <v>21</v>
      </c>
      <c r="I111" t="s">
        <v>21</v>
      </c>
      <c r="J111" t="s">
        <v>22</v>
      </c>
      <c r="K111" t="s">
        <v>21</v>
      </c>
      <c r="L111" t="s">
        <v>21</v>
      </c>
      <c r="M111" t="s">
        <v>21</v>
      </c>
      <c r="N111" t="s">
        <v>21</v>
      </c>
      <c r="O111" t="s">
        <v>21</v>
      </c>
      <c r="P111" t="s">
        <v>22</v>
      </c>
      <c r="Q111" t="s">
        <v>21</v>
      </c>
      <c r="R111" t="s">
        <v>21</v>
      </c>
      <c r="S111" t="s">
        <v>21</v>
      </c>
      <c r="T111" t="s">
        <v>21</v>
      </c>
      <c r="U111" t="s">
        <v>21</v>
      </c>
      <c r="X111">
        <f t="shared" si="1"/>
        <v>0</v>
      </c>
    </row>
    <row r="112" spans="1:24" ht="15" customHeight="1">
      <c r="A112" s="2" t="s">
        <v>174</v>
      </c>
      <c r="B112" s="2" t="s">
        <v>178</v>
      </c>
      <c r="C112">
        <v>2020</v>
      </c>
      <c r="D112" t="s">
        <v>22</v>
      </c>
      <c r="E112" t="s">
        <v>21</v>
      </c>
      <c r="F112" t="s">
        <v>21</v>
      </c>
      <c r="G112" t="s">
        <v>21</v>
      </c>
      <c r="H112" t="s">
        <v>21</v>
      </c>
      <c r="I112" t="s">
        <v>21</v>
      </c>
      <c r="J112" t="s">
        <v>22</v>
      </c>
      <c r="K112" t="s">
        <v>21</v>
      </c>
      <c r="L112" t="s">
        <v>21</v>
      </c>
      <c r="M112" t="s">
        <v>21</v>
      </c>
      <c r="N112" t="s">
        <v>21</v>
      </c>
      <c r="O112" t="s">
        <v>21</v>
      </c>
      <c r="P112" t="s">
        <v>22</v>
      </c>
      <c r="Q112" t="s">
        <v>21</v>
      </c>
      <c r="R112" t="s">
        <v>21</v>
      </c>
      <c r="S112" t="s">
        <v>21</v>
      </c>
      <c r="T112" t="s">
        <v>21</v>
      </c>
      <c r="U112" t="s">
        <v>21</v>
      </c>
      <c r="X112">
        <f t="shared" si="1"/>
        <v>0</v>
      </c>
    </row>
    <row r="113" spans="1:24" ht="15" customHeight="1">
      <c r="A113" s="2" t="s">
        <v>179</v>
      </c>
      <c r="B113" s="2" t="s">
        <v>180</v>
      </c>
      <c r="C113">
        <v>2020</v>
      </c>
      <c r="D113" t="s">
        <v>22</v>
      </c>
      <c r="E113" t="s">
        <v>21</v>
      </c>
      <c r="F113" t="s">
        <v>21</v>
      </c>
      <c r="G113" t="s">
        <v>21</v>
      </c>
      <c r="H113" t="s">
        <v>21</v>
      </c>
      <c r="I113" t="s">
        <v>21</v>
      </c>
      <c r="J113" t="s">
        <v>22</v>
      </c>
      <c r="K113" t="s">
        <v>21</v>
      </c>
      <c r="L113" t="s">
        <v>21</v>
      </c>
      <c r="M113" t="s">
        <v>21</v>
      </c>
      <c r="N113" t="s">
        <v>21</v>
      </c>
      <c r="O113" t="s">
        <v>21</v>
      </c>
      <c r="P113" t="s">
        <v>22</v>
      </c>
      <c r="Q113" t="s">
        <v>21</v>
      </c>
      <c r="R113" t="s">
        <v>21</v>
      </c>
      <c r="S113" t="s">
        <v>21</v>
      </c>
      <c r="T113" t="s">
        <v>21</v>
      </c>
      <c r="U113" t="s">
        <v>21</v>
      </c>
      <c r="X113">
        <f t="shared" si="1"/>
        <v>0</v>
      </c>
    </row>
    <row r="114" spans="1:24" ht="15" customHeight="1">
      <c r="A114" s="2" t="s">
        <v>181</v>
      </c>
      <c r="B114" s="2" t="s">
        <v>182</v>
      </c>
      <c r="C114">
        <v>2020</v>
      </c>
      <c r="D114" t="s">
        <v>22</v>
      </c>
      <c r="E114" t="s">
        <v>21</v>
      </c>
      <c r="F114" t="s">
        <v>21</v>
      </c>
      <c r="G114" t="s">
        <v>21</v>
      </c>
      <c r="H114" t="s">
        <v>21</v>
      </c>
      <c r="I114" t="s">
        <v>21</v>
      </c>
      <c r="J114" t="s">
        <v>22</v>
      </c>
      <c r="K114" t="s">
        <v>21</v>
      </c>
      <c r="L114" t="s">
        <v>21</v>
      </c>
      <c r="M114" t="s">
        <v>21</v>
      </c>
      <c r="N114" t="s">
        <v>21</v>
      </c>
      <c r="O114" t="s">
        <v>21</v>
      </c>
      <c r="P114" t="s">
        <v>22</v>
      </c>
      <c r="Q114" t="s">
        <v>21</v>
      </c>
      <c r="R114" t="s">
        <v>21</v>
      </c>
      <c r="S114" t="s">
        <v>21</v>
      </c>
      <c r="T114" t="s">
        <v>21</v>
      </c>
      <c r="U114" t="s">
        <v>21</v>
      </c>
      <c r="X114">
        <f t="shared" si="1"/>
        <v>0</v>
      </c>
    </row>
    <row r="115" spans="1:24" ht="15" customHeight="1">
      <c r="A115" s="2" t="s">
        <v>183</v>
      </c>
      <c r="B115" s="2" t="s">
        <v>184</v>
      </c>
      <c r="C115">
        <v>2020</v>
      </c>
      <c r="D115" t="s">
        <v>22</v>
      </c>
      <c r="E115" t="s">
        <v>21</v>
      </c>
      <c r="F115" t="s">
        <v>21</v>
      </c>
      <c r="G115" t="s">
        <v>21</v>
      </c>
      <c r="H115" t="s">
        <v>21</v>
      </c>
      <c r="I115" t="s">
        <v>21</v>
      </c>
      <c r="J115" t="s">
        <v>22</v>
      </c>
      <c r="K115" t="s">
        <v>21</v>
      </c>
      <c r="L115" t="s">
        <v>21</v>
      </c>
      <c r="M115" t="s">
        <v>21</v>
      </c>
      <c r="N115" t="s">
        <v>21</v>
      </c>
      <c r="O115" t="s">
        <v>21</v>
      </c>
      <c r="P115" t="s">
        <v>22</v>
      </c>
      <c r="Q115" t="s">
        <v>21</v>
      </c>
      <c r="R115" t="s">
        <v>21</v>
      </c>
      <c r="S115" t="s">
        <v>21</v>
      </c>
      <c r="T115" t="s">
        <v>21</v>
      </c>
      <c r="U115" t="s">
        <v>21</v>
      </c>
      <c r="X115">
        <f t="shared" si="1"/>
        <v>0</v>
      </c>
    </row>
    <row r="116" spans="1:24" ht="15" customHeight="1">
      <c r="A116" s="2" t="s">
        <v>183</v>
      </c>
      <c r="B116" s="2" t="s">
        <v>185</v>
      </c>
      <c r="C116">
        <v>2020</v>
      </c>
      <c r="D116" t="s">
        <v>22</v>
      </c>
      <c r="E116" t="s">
        <v>21</v>
      </c>
      <c r="F116" t="s">
        <v>21</v>
      </c>
      <c r="G116" t="s">
        <v>21</v>
      </c>
      <c r="H116" t="s">
        <v>21</v>
      </c>
      <c r="I116" t="s">
        <v>21</v>
      </c>
      <c r="J116" t="s">
        <v>22</v>
      </c>
      <c r="K116" t="s">
        <v>21</v>
      </c>
      <c r="L116" t="s">
        <v>21</v>
      </c>
      <c r="M116" t="s">
        <v>21</v>
      </c>
      <c r="N116" t="s">
        <v>21</v>
      </c>
      <c r="O116" t="s">
        <v>21</v>
      </c>
      <c r="P116" t="s">
        <v>22</v>
      </c>
      <c r="Q116" t="s">
        <v>21</v>
      </c>
      <c r="R116" t="s">
        <v>21</v>
      </c>
      <c r="S116" t="s">
        <v>21</v>
      </c>
      <c r="T116" t="s">
        <v>21</v>
      </c>
      <c r="U116" t="s">
        <v>21</v>
      </c>
      <c r="X116">
        <f t="shared" si="1"/>
        <v>0</v>
      </c>
    </row>
    <row r="117" spans="1:24" ht="15" customHeight="1">
      <c r="A117" s="2" t="s">
        <v>186</v>
      </c>
      <c r="B117" s="2" t="s">
        <v>187</v>
      </c>
      <c r="C117">
        <v>2020</v>
      </c>
      <c r="D117" t="s">
        <v>92</v>
      </c>
      <c r="E117" t="s">
        <v>21</v>
      </c>
      <c r="F117" t="s">
        <v>21</v>
      </c>
      <c r="G117" t="s">
        <v>21</v>
      </c>
      <c r="H117" t="s">
        <v>21</v>
      </c>
      <c r="I117" t="s">
        <v>21</v>
      </c>
      <c r="J117" t="s">
        <v>92</v>
      </c>
      <c r="K117" t="s">
        <v>21</v>
      </c>
      <c r="L117" t="s">
        <v>21</v>
      </c>
      <c r="M117" t="s">
        <v>21</v>
      </c>
      <c r="N117" t="s">
        <v>21</v>
      </c>
      <c r="O117" t="s">
        <v>21</v>
      </c>
      <c r="P117" t="s">
        <v>92</v>
      </c>
      <c r="Q117" t="s">
        <v>21</v>
      </c>
      <c r="R117" t="s">
        <v>21</v>
      </c>
      <c r="S117" t="s">
        <v>21</v>
      </c>
      <c r="T117" t="s">
        <v>21</v>
      </c>
      <c r="U117" t="s">
        <v>21</v>
      </c>
      <c r="X117">
        <f t="shared" si="1"/>
        <v>0</v>
      </c>
    </row>
    <row r="118" spans="1:24" ht="15" customHeight="1">
      <c r="A118" s="2" t="s">
        <v>188</v>
      </c>
      <c r="B118" s="2" t="s">
        <v>189</v>
      </c>
      <c r="C118">
        <v>2020</v>
      </c>
      <c r="D118" t="s">
        <v>92</v>
      </c>
      <c r="E118" t="s">
        <v>21</v>
      </c>
      <c r="F118" t="s">
        <v>21</v>
      </c>
      <c r="G118" t="s">
        <v>21</v>
      </c>
      <c r="H118" t="s">
        <v>21</v>
      </c>
      <c r="I118" t="s">
        <v>21</v>
      </c>
      <c r="J118" t="s">
        <v>92</v>
      </c>
      <c r="K118" t="s">
        <v>21</v>
      </c>
      <c r="L118" t="s">
        <v>21</v>
      </c>
      <c r="M118" t="s">
        <v>21</v>
      </c>
      <c r="N118" t="s">
        <v>21</v>
      </c>
      <c r="O118" t="s">
        <v>21</v>
      </c>
      <c r="P118" t="s">
        <v>92</v>
      </c>
      <c r="Q118" t="s">
        <v>21</v>
      </c>
      <c r="R118" t="s">
        <v>21</v>
      </c>
      <c r="S118" t="s">
        <v>21</v>
      </c>
      <c r="T118" t="s">
        <v>21</v>
      </c>
      <c r="U118" t="s">
        <v>21</v>
      </c>
      <c r="X118">
        <f t="shared" si="1"/>
        <v>0</v>
      </c>
    </row>
    <row r="119" spans="1:24" ht="15" customHeight="1">
      <c r="A119" s="2" t="s">
        <v>190</v>
      </c>
      <c r="B119" s="2" t="s">
        <v>191</v>
      </c>
      <c r="C119">
        <v>2020</v>
      </c>
      <c r="D119" t="s">
        <v>22</v>
      </c>
      <c r="E119" t="s">
        <v>21</v>
      </c>
      <c r="F119" t="s">
        <v>21</v>
      </c>
      <c r="G119" t="s">
        <v>21</v>
      </c>
      <c r="H119" t="s">
        <v>21</v>
      </c>
      <c r="I119" t="s">
        <v>21</v>
      </c>
      <c r="J119" t="s">
        <v>22</v>
      </c>
      <c r="K119" t="s">
        <v>21</v>
      </c>
      <c r="L119" t="s">
        <v>21</v>
      </c>
      <c r="M119" t="s">
        <v>21</v>
      </c>
      <c r="N119" t="s">
        <v>21</v>
      </c>
      <c r="O119" t="s">
        <v>21</v>
      </c>
      <c r="P119" t="s">
        <v>22</v>
      </c>
      <c r="Q119" t="s">
        <v>21</v>
      </c>
      <c r="R119" t="s">
        <v>21</v>
      </c>
      <c r="S119" t="s">
        <v>21</v>
      </c>
      <c r="T119" t="s">
        <v>21</v>
      </c>
      <c r="U119" t="s">
        <v>21</v>
      </c>
      <c r="X119">
        <f t="shared" si="1"/>
        <v>0</v>
      </c>
    </row>
    <row r="120" spans="1:24" ht="15" customHeight="1">
      <c r="A120" s="2" t="s">
        <v>190</v>
      </c>
      <c r="B120" s="2" t="s">
        <v>192</v>
      </c>
      <c r="C120">
        <v>2020</v>
      </c>
      <c r="D120" t="s">
        <v>669</v>
      </c>
      <c r="E120" t="s">
        <v>651</v>
      </c>
      <c r="F120">
        <v>13.3</v>
      </c>
      <c r="G120" t="s">
        <v>21</v>
      </c>
      <c r="H120" t="s">
        <v>21</v>
      </c>
      <c r="I120">
        <v>85</v>
      </c>
      <c r="J120" t="s">
        <v>22</v>
      </c>
      <c r="K120" t="s">
        <v>21</v>
      </c>
      <c r="L120" t="s">
        <v>21</v>
      </c>
      <c r="M120" t="s">
        <v>21</v>
      </c>
      <c r="N120" t="s">
        <v>21</v>
      </c>
      <c r="O120" t="s">
        <v>21</v>
      </c>
      <c r="P120" t="s">
        <v>22</v>
      </c>
      <c r="Q120" t="s">
        <v>21</v>
      </c>
      <c r="R120" t="s">
        <v>21</v>
      </c>
      <c r="S120" t="s">
        <v>21</v>
      </c>
      <c r="T120" t="s">
        <v>21</v>
      </c>
      <c r="U120" t="s">
        <v>21</v>
      </c>
      <c r="X120">
        <f t="shared" si="1"/>
        <v>0</v>
      </c>
    </row>
    <row r="121" spans="1:24" ht="15" customHeight="1">
      <c r="A121" s="2" t="s">
        <v>190</v>
      </c>
      <c r="B121" s="2" t="s">
        <v>193</v>
      </c>
      <c r="C121">
        <v>2020</v>
      </c>
      <c r="D121" t="s">
        <v>22</v>
      </c>
      <c r="E121" t="s">
        <v>21</v>
      </c>
      <c r="F121" t="s">
        <v>21</v>
      </c>
      <c r="G121" t="s">
        <v>21</v>
      </c>
      <c r="H121" t="s">
        <v>21</v>
      </c>
      <c r="I121" t="s">
        <v>21</v>
      </c>
      <c r="J121" t="s">
        <v>22</v>
      </c>
      <c r="K121" t="s">
        <v>21</v>
      </c>
      <c r="L121" t="s">
        <v>21</v>
      </c>
      <c r="M121" t="s">
        <v>21</v>
      </c>
      <c r="N121" t="s">
        <v>21</v>
      </c>
      <c r="O121" t="s">
        <v>21</v>
      </c>
      <c r="P121" t="s">
        <v>22</v>
      </c>
      <c r="Q121" t="s">
        <v>21</v>
      </c>
      <c r="R121" t="s">
        <v>21</v>
      </c>
      <c r="S121" t="s">
        <v>21</v>
      </c>
      <c r="T121" t="s">
        <v>21</v>
      </c>
      <c r="U121" t="s">
        <v>21</v>
      </c>
      <c r="X121">
        <f t="shared" si="1"/>
        <v>0</v>
      </c>
    </row>
    <row r="122" spans="1:24" ht="15" customHeight="1">
      <c r="A122" s="2" t="s">
        <v>190</v>
      </c>
      <c r="B122" s="2" t="s">
        <v>194</v>
      </c>
      <c r="C122">
        <v>2020</v>
      </c>
      <c r="D122" t="s">
        <v>22</v>
      </c>
      <c r="E122" t="s">
        <v>21</v>
      </c>
      <c r="F122" t="s">
        <v>21</v>
      </c>
      <c r="G122" t="s">
        <v>21</v>
      </c>
      <c r="H122" t="s">
        <v>21</v>
      </c>
      <c r="I122" t="s">
        <v>21</v>
      </c>
      <c r="J122" t="s">
        <v>22</v>
      </c>
      <c r="K122" t="s">
        <v>21</v>
      </c>
      <c r="L122" t="s">
        <v>21</v>
      </c>
      <c r="M122" t="s">
        <v>21</v>
      </c>
      <c r="N122" t="s">
        <v>21</v>
      </c>
      <c r="O122" t="s">
        <v>21</v>
      </c>
      <c r="P122" t="s">
        <v>22</v>
      </c>
      <c r="Q122" t="s">
        <v>21</v>
      </c>
      <c r="R122" t="s">
        <v>21</v>
      </c>
      <c r="S122" t="s">
        <v>21</v>
      </c>
      <c r="T122" t="s">
        <v>21</v>
      </c>
      <c r="U122" t="s">
        <v>21</v>
      </c>
      <c r="X122">
        <f t="shared" si="1"/>
        <v>0</v>
      </c>
    </row>
    <row r="123" spans="1:24" ht="15" customHeight="1">
      <c r="A123" s="2" t="s">
        <v>190</v>
      </c>
      <c r="B123" s="2" t="s">
        <v>195</v>
      </c>
      <c r="C123">
        <v>2020</v>
      </c>
      <c r="D123" t="s">
        <v>22</v>
      </c>
      <c r="E123" t="s">
        <v>21</v>
      </c>
      <c r="F123" t="s">
        <v>21</v>
      </c>
      <c r="G123" t="s">
        <v>21</v>
      </c>
      <c r="H123" t="s">
        <v>21</v>
      </c>
      <c r="I123" t="s">
        <v>21</v>
      </c>
      <c r="J123" t="s">
        <v>22</v>
      </c>
      <c r="K123" t="s">
        <v>21</v>
      </c>
      <c r="L123" t="s">
        <v>21</v>
      </c>
      <c r="M123" t="s">
        <v>21</v>
      </c>
      <c r="N123" t="s">
        <v>21</v>
      </c>
      <c r="O123" t="s">
        <v>21</v>
      </c>
      <c r="P123" t="s">
        <v>22</v>
      </c>
      <c r="Q123" t="s">
        <v>21</v>
      </c>
      <c r="R123" t="s">
        <v>21</v>
      </c>
      <c r="S123" t="s">
        <v>21</v>
      </c>
      <c r="T123" t="s">
        <v>21</v>
      </c>
      <c r="U123" t="s">
        <v>21</v>
      </c>
      <c r="X123">
        <f t="shared" si="1"/>
        <v>0</v>
      </c>
    </row>
    <row r="124" spans="1:24" ht="15" customHeight="1">
      <c r="A124" s="2" t="s">
        <v>196</v>
      </c>
      <c r="B124" s="2" t="s">
        <v>197</v>
      </c>
      <c r="C124">
        <v>2020</v>
      </c>
      <c r="D124" t="s">
        <v>22</v>
      </c>
      <c r="E124" t="s">
        <v>21</v>
      </c>
      <c r="F124" t="s">
        <v>21</v>
      </c>
      <c r="G124" t="s">
        <v>21</v>
      </c>
      <c r="H124" t="s">
        <v>21</v>
      </c>
      <c r="I124" t="s">
        <v>21</v>
      </c>
      <c r="J124" t="s">
        <v>22</v>
      </c>
      <c r="K124" t="s">
        <v>21</v>
      </c>
      <c r="L124" t="s">
        <v>21</v>
      </c>
      <c r="M124" t="s">
        <v>21</v>
      </c>
      <c r="N124" t="s">
        <v>21</v>
      </c>
      <c r="O124" t="s">
        <v>21</v>
      </c>
      <c r="P124" t="s">
        <v>22</v>
      </c>
      <c r="Q124" t="s">
        <v>21</v>
      </c>
      <c r="R124" t="s">
        <v>21</v>
      </c>
      <c r="S124" t="s">
        <v>21</v>
      </c>
      <c r="T124" t="s">
        <v>21</v>
      </c>
      <c r="U124" t="s">
        <v>21</v>
      </c>
      <c r="X124">
        <f t="shared" si="1"/>
        <v>0</v>
      </c>
    </row>
    <row r="125" spans="1:24" ht="15" customHeight="1">
      <c r="A125" s="2" t="s">
        <v>198</v>
      </c>
      <c r="B125" s="2" t="s">
        <v>199</v>
      </c>
      <c r="C125">
        <v>2020</v>
      </c>
      <c r="D125" t="s">
        <v>22</v>
      </c>
      <c r="E125" t="s">
        <v>21</v>
      </c>
      <c r="F125" t="s">
        <v>21</v>
      </c>
      <c r="G125" t="s">
        <v>21</v>
      </c>
      <c r="H125" t="s">
        <v>21</v>
      </c>
      <c r="I125" t="s">
        <v>21</v>
      </c>
      <c r="J125" t="s">
        <v>22</v>
      </c>
      <c r="K125" t="s">
        <v>21</v>
      </c>
      <c r="L125" t="s">
        <v>21</v>
      </c>
      <c r="M125" t="s">
        <v>21</v>
      </c>
      <c r="N125" t="s">
        <v>21</v>
      </c>
      <c r="O125" t="s">
        <v>21</v>
      </c>
      <c r="P125" t="s">
        <v>22</v>
      </c>
      <c r="Q125" t="s">
        <v>21</v>
      </c>
      <c r="R125" t="s">
        <v>21</v>
      </c>
      <c r="S125" t="s">
        <v>21</v>
      </c>
      <c r="T125" t="s">
        <v>21</v>
      </c>
      <c r="U125" t="s">
        <v>21</v>
      </c>
      <c r="X125">
        <f t="shared" si="1"/>
        <v>0</v>
      </c>
    </row>
    <row r="126" spans="1:24" ht="15" customHeight="1">
      <c r="A126" s="2" t="s">
        <v>198</v>
      </c>
      <c r="B126" s="2" t="s">
        <v>200</v>
      </c>
      <c r="C126">
        <v>2020</v>
      </c>
      <c r="D126" t="s">
        <v>22</v>
      </c>
      <c r="E126" t="s">
        <v>21</v>
      </c>
      <c r="F126" t="s">
        <v>21</v>
      </c>
      <c r="G126" t="s">
        <v>21</v>
      </c>
      <c r="H126" t="s">
        <v>21</v>
      </c>
      <c r="I126" t="s">
        <v>21</v>
      </c>
      <c r="J126" t="s">
        <v>22</v>
      </c>
      <c r="K126" t="s">
        <v>21</v>
      </c>
      <c r="L126" t="s">
        <v>21</v>
      </c>
      <c r="M126" t="s">
        <v>21</v>
      </c>
      <c r="N126" t="s">
        <v>21</v>
      </c>
      <c r="O126" t="s">
        <v>21</v>
      </c>
      <c r="P126" t="s">
        <v>22</v>
      </c>
      <c r="Q126" t="s">
        <v>21</v>
      </c>
      <c r="R126" t="s">
        <v>21</v>
      </c>
      <c r="S126" t="s">
        <v>21</v>
      </c>
      <c r="T126" t="s">
        <v>21</v>
      </c>
      <c r="U126" t="s">
        <v>21</v>
      </c>
      <c r="X126">
        <f t="shared" si="1"/>
        <v>0</v>
      </c>
    </row>
    <row r="127" spans="1:24" ht="15" customHeight="1">
      <c r="A127" s="2" t="s">
        <v>198</v>
      </c>
      <c r="B127" s="2" t="s">
        <v>201</v>
      </c>
      <c r="C127">
        <v>2020</v>
      </c>
      <c r="D127" t="s">
        <v>22</v>
      </c>
      <c r="E127" t="s">
        <v>21</v>
      </c>
      <c r="F127" t="s">
        <v>21</v>
      </c>
      <c r="G127" t="s">
        <v>21</v>
      </c>
      <c r="H127" t="s">
        <v>21</v>
      </c>
      <c r="I127" t="s">
        <v>21</v>
      </c>
      <c r="J127" t="s">
        <v>22</v>
      </c>
      <c r="K127" t="s">
        <v>21</v>
      </c>
      <c r="L127" t="s">
        <v>21</v>
      </c>
      <c r="M127" t="s">
        <v>21</v>
      </c>
      <c r="N127" t="s">
        <v>21</v>
      </c>
      <c r="O127" t="s">
        <v>21</v>
      </c>
      <c r="P127" t="s">
        <v>22</v>
      </c>
      <c r="Q127" t="s">
        <v>21</v>
      </c>
      <c r="R127" t="s">
        <v>21</v>
      </c>
      <c r="S127" t="s">
        <v>21</v>
      </c>
      <c r="T127" t="s">
        <v>21</v>
      </c>
      <c r="U127" t="s">
        <v>21</v>
      </c>
      <c r="X127">
        <f t="shared" si="1"/>
        <v>0</v>
      </c>
    </row>
    <row r="128" spans="1:24" ht="15" customHeight="1">
      <c r="A128" s="2" t="s">
        <v>202</v>
      </c>
      <c r="B128" s="2" t="s">
        <v>203</v>
      </c>
      <c r="C128">
        <v>2020</v>
      </c>
      <c r="D128" t="s">
        <v>92</v>
      </c>
      <c r="E128" t="s">
        <v>22</v>
      </c>
      <c r="F128" t="s">
        <v>21</v>
      </c>
      <c r="G128" t="s">
        <v>22</v>
      </c>
      <c r="H128" t="s">
        <v>21</v>
      </c>
      <c r="I128" t="s">
        <v>21</v>
      </c>
      <c r="J128" t="s">
        <v>92</v>
      </c>
      <c r="K128" t="s">
        <v>22</v>
      </c>
      <c r="L128" t="s">
        <v>21</v>
      </c>
      <c r="M128" t="s">
        <v>22</v>
      </c>
      <c r="N128" t="s">
        <v>21</v>
      </c>
      <c r="O128" t="s">
        <v>21</v>
      </c>
      <c r="P128" t="s">
        <v>92</v>
      </c>
      <c r="Q128" t="s">
        <v>22</v>
      </c>
      <c r="R128" t="s">
        <v>21</v>
      </c>
      <c r="S128" t="s">
        <v>22</v>
      </c>
      <c r="T128" t="s">
        <v>21</v>
      </c>
      <c r="U128" t="s">
        <v>21</v>
      </c>
      <c r="X128">
        <f t="shared" si="1"/>
        <v>0</v>
      </c>
    </row>
    <row r="129" spans="1:24" ht="15" customHeight="1">
      <c r="A129" s="2" t="s">
        <v>204</v>
      </c>
      <c r="B129" s="2" t="s">
        <v>205</v>
      </c>
      <c r="C129">
        <v>2020</v>
      </c>
      <c r="D129" t="s">
        <v>92</v>
      </c>
      <c r="E129" t="s">
        <v>21</v>
      </c>
      <c r="F129" t="s">
        <v>21</v>
      </c>
      <c r="G129" t="s">
        <v>21</v>
      </c>
      <c r="H129" t="s">
        <v>21</v>
      </c>
      <c r="I129" t="s">
        <v>21</v>
      </c>
      <c r="J129" t="s">
        <v>92</v>
      </c>
      <c r="K129" t="s">
        <v>21</v>
      </c>
      <c r="L129" t="s">
        <v>21</v>
      </c>
      <c r="M129" t="s">
        <v>21</v>
      </c>
      <c r="N129" t="s">
        <v>21</v>
      </c>
      <c r="O129" t="s">
        <v>21</v>
      </c>
      <c r="P129" t="s">
        <v>92</v>
      </c>
      <c r="Q129" t="s">
        <v>21</v>
      </c>
      <c r="R129" t="s">
        <v>21</v>
      </c>
      <c r="S129" t="s">
        <v>21</v>
      </c>
      <c r="T129" t="s">
        <v>21</v>
      </c>
      <c r="U129" t="s">
        <v>21</v>
      </c>
      <c r="X129">
        <f t="shared" si="1"/>
        <v>0</v>
      </c>
    </row>
    <row r="130" spans="1:24" ht="15" customHeight="1">
      <c r="A130" s="2" t="s">
        <v>206</v>
      </c>
      <c r="B130" s="2" t="s">
        <v>207</v>
      </c>
      <c r="C130">
        <v>2020</v>
      </c>
      <c r="D130" t="s">
        <v>670</v>
      </c>
      <c r="E130" t="s">
        <v>665</v>
      </c>
      <c r="F130">
        <v>11.034000000000001</v>
      </c>
      <c r="G130" t="s">
        <v>21</v>
      </c>
      <c r="H130" t="s">
        <v>21</v>
      </c>
      <c r="I130" t="s">
        <v>21</v>
      </c>
      <c r="J130" t="s">
        <v>22</v>
      </c>
      <c r="K130" t="s">
        <v>21</v>
      </c>
      <c r="L130" t="s">
        <v>21</v>
      </c>
      <c r="M130" t="s">
        <v>21</v>
      </c>
      <c r="N130" t="s">
        <v>21</v>
      </c>
      <c r="O130" t="s">
        <v>21</v>
      </c>
      <c r="P130" t="s">
        <v>22</v>
      </c>
      <c r="Q130" t="s">
        <v>21</v>
      </c>
      <c r="R130" t="s">
        <v>21</v>
      </c>
      <c r="S130" t="s">
        <v>21</v>
      </c>
      <c r="T130" t="s">
        <v>21</v>
      </c>
      <c r="U130" t="s">
        <v>21</v>
      </c>
      <c r="X130">
        <f t="shared" si="1"/>
        <v>0</v>
      </c>
    </row>
    <row r="131" spans="1:24" ht="15" customHeight="1">
      <c r="A131" s="2" t="s">
        <v>208</v>
      </c>
      <c r="B131" s="2" t="s">
        <v>209</v>
      </c>
      <c r="C131">
        <v>2020</v>
      </c>
      <c r="D131" t="s">
        <v>21</v>
      </c>
      <c r="E131" t="s">
        <v>21</v>
      </c>
      <c r="F131" t="s">
        <v>21</v>
      </c>
      <c r="G131" t="s">
        <v>21</v>
      </c>
      <c r="H131" t="s">
        <v>21</v>
      </c>
      <c r="I131" t="s">
        <v>21</v>
      </c>
      <c r="J131" t="s">
        <v>21</v>
      </c>
      <c r="K131" t="s">
        <v>21</v>
      </c>
      <c r="L131" t="s">
        <v>21</v>
      </c>
      <c r="M131" t="s">
        <v>21</v>
      </c>
      <c r="N131" t="s">
        <v>21</v>
      </c>
      <c r="O131" t="s">
        <v>21</v>
      </c>
      <c r="P131" t="s">
        <v>21</v>
      </c>
      <c r="Q131" t="s">
        <v>21</v>
      </c>
      <c r="R131" t="s">
        <v>21</v>
      </c>
      <c r="S131" t="s">
        <v>21</v>
      </c>
      <c r="T131" t="s">
        <v>21</v>
      </c>
      <c r="U131" t="s">
        <v>21</v>
      </c>
      <c r="X131">
        <f t="shared" ref="X131:X194" si="2">(IF(E131="Avfall",F131,0)+IF(G131="Avfall",H131,0))/IFERROR(I131/100,0.85)+(IF(K131="Avfall",L131,0)+IF(M131="Avfall",N131,0))/IFERROR(O131/100,0.85)+(IF(Q131="avfall",R131,0)+IF(S131="avfall",T131,0))/IFERROR(U131/100,0.85)</f>
        <v>0</v>
      </c>
    </row>
    <row r="132" spans="1:24" ht="15" customHeight="1">
      <c r="A132" s="2" t="s">
        <v>210</v>
      </c>
      <c r="B132" s="2" t="s">
        <v>211</v>
      </c>
      <c r="C132">
        <v>2020</v>
      </c>
      <c r="D132" t="s">
        <v>671</v>
      </c>
      <c r="E132" t="s">
        <v>651</v>
      </c>
      <c r="F132">
        <v>12.587</v>
      </c>
      <c r="G132" t="s">
        <v>672</v>
      </c>
      <c r="H132">
        <v>0.16200000000000001</v>
      </c>
      <c r="I132">
        <v>93.73</v>
      </c>
      <c r="J132" t="s">
        <v>92</v>
      </c>
      <c r="K132" t="s">
        <v>21</v>
      </c>
      <c r="L132" t="s">
        <v>21</v>
      </c>
      <c r="M132" t="s">
        <v>21</v>
      </c>
      <c r="N132" t="s">
        <v>21</v>
      </c>
      <c r="O132" t="s">
        <v>21</v>
      </c>
      <c r="P132" t="s">
        <v>92</v>
      </c>
      <c r="Q132" t="s">
        <v>21</v>
      </c>
      <c r="R132" t="s">
        <v>21</v>
      </c>
      <c r="S132" t="s">
        <v>21</v>
      </c>
      <c r="T132" t="s">
        <v>21</v>
      </c>
      <c r="U132" t="s">
        <v>21</v>
      </c>
      <c r="X132">
        <f t="shared" si="2"/>
        <v>0</v>
      </c>
    </row>
    <row r="133" spans="1:24" ht="15" customHeight="1">
      <c r="A133" s="2" t="s">
        <v>212</v>
      </c>
      <c r="B133" s="2" t="s">
        <v>213</v>
      </c>
      <c r="C133">
        <v>2020</v>
      </c>
      <c r="D133" t="s">
        <v>673</v>
      </c>
      <c r="E133" t="s">
        <v>674</v>
      </c>
      <c r="F133">
        <v>0.25</v>
      </c>
      <c r="G133" t="s">
        <v>21</v>
      </c>
      <c r="H133" t="s">
        <v>21</v>
      </c>
      <c r="I133" t="s">
        <v>21</v>
      </c>
      <c r="J133" t="s">
        <v>22</v>
      </c>
      <c r="K133" t="s">
        <v>21</v>
      </c>
      <c r="L133" t="s">
        <v>21</v>
      </c>
      <c r="M133" t="s">
        <v>21</v>
      </c>
      <c r="N133" t="s">
        <v>21</v>
      </c>
      <c r="O133" t="s">
        <v>21</v>
      </c>
      <c r="P133" t="s">
        <v>22</v>
      </c>
      <c r="Q133" t="s">
        <v>21</v>
      </c>
      <c r="R133" t="s">
        <v>21</v>
      </c>
      <c r="S133" t="s">
        <v>21</v>
      </c>
      <c r="T133" t="s">
        <v>21</v>
      </c>
      <c r="U133" t="s">
        <v>21</v>
      </c>
      <c r="X133">
        <f t="shared" si="2"/>
        <v>0</v>
      </c>
    </row>
    <row r="134" spans="1:24" ht="15" customHeight="1">
      <c r="A134" s="2" t="s">
        <v>214</v>
      </c>
      <c r="B134" s="2" t="s">
        <v>215</v>
      </c>
      <c r="C134">
        <v>2020</v>
      </c>
      <c r="D134" t="s">
        <v>22</v>
      </c>
      <c r="E134" t="s">
        <v>21</v>
      </c>
      <c r="F134" t="s">
        <v>21</v>
      </c>
      <c r="G134" t="s">
        <v>21</v>
      </c>
      <c r="H134" t="s">
        <v>21</v>
      </c>
      <c r="I134" t="s">
        <v>21</v>
      </c>
      <c r="J134" t="s">
        <v>22</v>
      </c>
      <c r="K134" t="s">
        <v>21</v>
      </c>
      <c r="L134" t="s">
        <v>21</v>
      </c>
      <c r="M134" t="s">
        <v>21</v>
      </c>
      <c r="N134" t="s">
        <v>21</v>
      </c>
      <c r="O134" t="s">
        <v>21</v>
      </c>
      <c r="P134" t="s">
        <v>22</v>
      </c>
      <c r="Q134" t="s">
        <v>21</v>
      </c>
      <c r="R134" t="s">
        <v>21</v>
      </c>
      <c r="S134" t="s">
        <v>21</v>
      </c>
      <c r="T134" t="s">
        <v>21</v>
      </c>
      <c r="U134" t="s">
        <v>21</v>
      </c>
      <c r="X134">
        <f t="shared" si="2"/>
        <v>0</v>
      </c>
    </row>
    <row r="135" spans="1:24" ht="15" customHeight="1">
      <c r="A135" s="2" t="s">
        <v>214</v>
      </c>
      <c r="B135" s="2" t="s">
        <v>216</v>
      </c>
      <c r="C135">
        <v>2020</v>
      </c>
      <c r="D135" t="s">
        <v>22</v>
      </c>
      <c r="E135" t="s">
        <v>21</v>
      </c>
      <c r="F135" t="s">
        <v>21</v>
      </c>
      <c r="G135" t="s">
        <v>21</v>
      </c>
      <c r="H135" t="s">
        <v>21</v>
      </c>
      <c r="I135" t="s">
        <v>21</v>
      </c>
      <c r="J135" t="s">
        <v>22</v>
      </c>
      <c r="K135" t="s">
        <v>21</v>
      </c>
      <c r="L135" t="s">
        <v>21</v>
      </c>
      <c r="M135" t="s">
        <v>21</v>
      </c>
      <c r="N135" t="s">
        <v>21</v>
      </c>
      <c r="O135" t="s">
        <v>21</v>
      </c>
      <c r="P135" t="s">
        <v>22</v>
      </c>
      <c r="Q135" t="s">
        <v>21</v>
      </c>
      <c r="R135" t="s">
        <v>21</v>
      </c>
      <c r="S135" t="s">
        <v>21</v>
      </c>
      <c r="T135" t="s">
        <v>21</v>
      </c>
      <c r="U135" t="s">
        <v>21</v>
      </c>
      <c r="X135">
        <f t="shared" si="2"/>
        <v>0</v>
      </c>
    </row>
    <row r="136" spans="1:24" ht="15" customHeight="1">
      <c r="A136" s="2" t="s">
        <v>217</v>
      </c>
      <c r="B136" s="2" t="s">
        <v>218</v>
      </c>
      <c r="C136">
        <v>2020</v>
      </c>
      <c r="D136" t="s">
        <v>675</v>
      </c>
      <c r="E136" t="s">
        <v>651</v>
      </c>
      <c r="F136">
        <v>7.26</v>
      </c>
      <c r="G136" t="s">
        <v>21</v>
      </c>
      <c r="H136" t="s">
        <v>21</v>
      </c>
      <c r="I136">
        <v>85</v>
      </c>
      <c r="J136" t="s">
        <v>676</v>
      </c>
      <c r="K136" t="s">
        <v>651</v>
      </c>
      <c r="L136">
        <v>11.773</v>
      </c>
      <c r="M136" t="s">
        <v>21</v>
      </c>
      <c r="N136" t="s">
        <v>21</v>
      </c>
      <c r="O136">
        <v>85</v>
      </c>
      <c r="P136" t="s">
        <v>677</v>
      </c>
      <c r="Q136" t="s">
        <v>651</v>
      </c>
      <c r="R136">
        <v>4.907</v>
      </c>
      <c r="S136" t="s">
        <v>21</v>
      </c>
      <c r="T136" t="s">
        <v>21</v>
      </c>
      <c r="U136">
        <v>85</v>
      </c>
      <c r="X136">
        <f t="shared" si="2"/>
        <v>0</v>
      </c>
    </row>
    <row r="137" spans="1:24" ht="15" customHeight="1">
      <c r="A137" s="2" t="s">
        <v>217</v>
      </c>
      <c r="B137" s="2" t="s">
        <v>221</v>
      </c>
      <c r="C137">
        <v>2020</v>
      </c>
      <c r="D137" t="s">
        <v>22</v>
      </c>
      <c r="E137" t="s">
        <v>21</v>
      </c>
      <c r="F137" t="s">
        <v>21</v>
      </c>
      <c r="G137" t="s">
        <v>21</v>
      </c>
      <c r="H137" t="s">
        <v>21</v>
      </c>
      <c r="I137" t="s">
        <v>21</v>
      </c>
      <c r="J137" t="s">
        <v>22</v>
      </c>
      <c r="K137" t="s">
        <v>21</v>
      </c>
      <c r="L137" t="s">
        <v>21</v>
      </c>
      <c r="M137" t="s">
        <v>21</v>
      </c>
      <c r="N137" t="s">
        <v>21</v>
      </c>
      <c r="O137" t="s">
        <v>21</v>
      </c>
      <c r="P137" t="s">
        <v>22</v>
      </c>
      <c r="Q137" t="s">
        <v>21</v>
      </c>
      <c r="R137" t="s">
        <v>21</v>
      </c>
      <c r="S137" t="s">
        <v>21</v>
      </c>
      <c r="T137" t="s">
        <v>21</v>
      </c>
      <c r="U137" t="s">
        <v>21</v>
      </c>
      <c r="X137">
        <f t="shared" si="2"/>
        <v>0</v>
      </c>
    </row>
    <row r="138" spans="1:24" ht="15" customHeight="1">
      <c r="A138" s="2" t="s">
        <v>222</v>
      </c>
      <c r="B138" s="2" t="s">
        <v>223</v>
      </c>
      <c r="C138">
        <v>2020</v>
      </c>
      <c r="D138" t="s">
        <v>22</v>
      </c>
      <c r="E138" t="s">
        <v>21</v>
      </c>
      <c r="F138" t="s">
        <v>21</v>
      </c>
      <c r="G138" t="s">
        <v>21</v>
      </c>
      <c r="H138" t="s">
        <v>21</v>
      </c>
      <c r="I138" t="s">
        <v>21</v>
      </c>
      <c r="J138" t="s">
        <v>22</v>
      </c>
      <c r="K138" t="s">
        <v>21</v>
      </c>
      <c r="L138" t="s">
        <v>21</v>
      </c>
      <c r="M138" t="s">
        <v>21</v>
      </c>
      <c r="N138" t="s">
        <v>21</v>
      </c>
      <c r="O138" t="s">
        <v>21</v>
      </c>
      <c r="P138" t="s">
        <v>22</v>
      </c>
      <c r="Q138" t="s">
        <v>21</v>
      </c>
      <c r="R138" t="s">
        <v>21</v>
      </c>
      <c r="S138" t="s">
        <v>21</v>
      </c>
      <c r="T138" t="s">
        <v>21</v>
      </c>
      <c r="U138" t="s">
        <v>21</v>
      </c>
      <c r="X138">
        <f t="shared" si="2"/>
        <v>0</v>
      </c>
    </row>
    <row r="139" spans="1:24" ht="15" customHeight="1">
      <c r="A139" s="2" t="s">
        <v>222</v>
      </c>
      <c r="B139" s="2" t="s">
        <v>224</v>
      </c>
      <c r="C139">
        <v>2020</v>
      </c>
      <c r="D139" t="s">
        <v>22</v>
      </c>
      <c r="E139" t="s">
        <v>21</v>
      </c>
      <c r="F139" t="s">
        <v>21</v>
      </c>
      <c r="G139" t="s">
        <v>21</v>
      </c>
      <c r="H139" t="s">
        <v>21</v>
      </c>
      <c r="I139" t="s">
        <v>21</v>
      </c>
      <c r="J139" t="s">
        <v>22</v>
      </c>
      <c r="K139" t="s">
        <v>21</v>
      </c>
      <c r="L139" t="s">
        <v>21</v>
      </c>
      <c r="M139" t="s">
        <v>21</v>
      </c>
      <c r="N139" t="s">
        <v>21</v>
      </c>
      <c r="O139" t="s">
        <v>21</v>
      </c>
      <c r="P139" t="s">
        <v>22</v>
      </c>
      <c r="Q139" t="s">
        <v>21</v>
      </c>
      <c r="R139" t="s">
        <v>21</v>
      </c>
      <c r="S139" t="s">
        <v>21</v>
      </c>
      <c r="T139" t="s">
        <v>21</v>
      </c>
      <c r="U139" t="s">
        <v>21</v>
      </c>
      <c r="X139">
        <f t="shared" si="2"/>
        <v>0</v>
      </c>
    </row>
    <row r="140" spans="1:24" ht="15" customHeight="1">
      <c r="A140" s="2" t="s">
        <v>222</v>
      </c>
      <c r="B140" s="2" t="s">
        <v>225</v>
      </c>
      <c r="C140">
        <v>2020</v>
      </c>
      <c r="D140" t="s">
        <v>22</v>
      </c>
      <c r="E140" t="s">
        <v>21</v>
      </c>
      <c r="F140" t="s">
        <v>21</v>
      </c>
      <c r="G140" t="s">
        <v>21</v>
      </c>
      <c r="H140" t="s">
        <v>21</v>
      </c>
      <c r="I140" t="s">
        <v>21</v>
      </c>
      <c r="J140" t="s">
        <v>22</v>
      </c>
      <c r="K140" t="s">
        <v>21</v>
      </c>
      <c r="L140" t="s">
        <v>21</v>
      </c>
      <c r="M140" t="s">
        <v>21</v>
      </c>
      <c r="N140" t="s">
        <v>21</v>
      </c>
      <c r="O140" t="s">
        <v>21</v>
      </c>
      <c r="P140" t="s">
        <v>22</v>
      </c>
      <c r="Q140" t="s">
        <v>21</v>
      </c>
      <c r="R140" t="s">
        <v>21</v>
      </c>
      <c r="S140" t="s">
        <v>21</v>
      </c>
      <c r="T140" t="s">
        <v>21</v>
      </c>
      <c r="U140" t="s">
        <v>21</v>
      </c>
      <c r="X140">
        <f t="shared" si="2"/>
        <v>0</v>
      </c>
    </row>
    <row r="141" spans="1:24" ht="15" customHeight="1">
      <c r="A141" s="2" t="s">
        <v>222</v>
      </c>
      <c r="B141" s="2" t="s">
        <v>226</v>
      </c>
      <c r="C141">
        <v>2020</v>
      </c>
      <c r="D141" t="s">
        <v>291</v>
      </c>
      <c r="E141" t="s">
        <v>21</v>
      </c>
      <c r="F141">
        <v>35.700000000000003</v>
      </c>
      <c r="G141" t="s">
        <v>21</v>
      </c>
      <c r="H141" t="s">
        <v>21</v>
      </c>
      <c r="I141">
        <v>100</v>
      </c>
      <c r="J141" t="s">
        <v>22</v>
      </c>
      <c r="K141" t="s">
        <v>21</v>
      </c>
      <c r="L141" t="s">
        <v>21</v>
      </c>
      <c r="M141" t="s">
        <v>21</v>
      </c>
      <c r="N141" t="s">
        <v>21</v>
      </c>
      <c r="O141" t="s">
        <v>21</v>
      </c>
      <c r="P141" t="s">
        <v>22</v>
      </c>
      <c r="Q141" t="s">
        <v>21</v>
      </c>
      <c r="R141" t="s">
        <v>21</v>
      </c>
      <c r="S141" t="s">
        <v>21</v>
      </c>
      <c r="T141" t="s">
        <v>21</v>
      </c>
      <c r="U141" t="s">
        <v>21</v>
      </c>
      <c r="X141">
        <f t="shared" si="2"/>
        <v>0</v>
      </c>
    </row>
    <row r="142" spans="1:24" ht="15" customHeight="1">
      <c r="A142" s="2" t="s">
        <v>227</v>
      </c>
      <c r="B142" s="2" t="s">
        <v>228</v>
      </c>
      <c r="C142">
        <v>2020</v>
      </c>
      <c r="D142" t="s">
        <v>22</v>
      </c>
      <c r="E142" t="s">
        <v>21</v>
      </c>
      <c r="F142" t="s">
        <v>21</v>
      </c>
      <c r="G142" t="s">
        <v>21</v>
      </c>
      <c r="H142" t="s">
        <v>21</v>
      </c>
      <c r="I142" t="s">
        <v>21</v>
      </c>
      <c r="J142" t="s">
        <v>22</v>
      </c>
      <c r="K142" t="s">
        <v>21</v>
      </c>
      <c r="L142" t="s">
        <v>21</v>
      </c>
      <c r="M142" t="s">
        <v>21</v>
      </c>
      <c r="N142" t="s">
        <v>21</v>
      </c>
      <c r="O142" t="s">
        <v>21</v>
      </c>
      <c r="P142" t="s">
        <v>22</v>
      </c>
      <c r="Q142" t="s">
        <v>21</v>
      </c>
      <c r="R142" t="s">
        <v>21</v>
      </c>
      <c r="S142" t="s">
        <v>21</v>
      </c>
      <c r="T142" t="s">
        <v>21</v>
      </c>
      <c r="U142" t="s">
        <v>21</v>
      </c>
      <c r="X142">
        <f t="shared" si="2"/>
        <v>0</v>
      </c>
    </row>
    <row r="143" spans="1:24" ht="15" customHeight="1">
      <c r="A143" s="2" t="s">
        <v>231</v>
      </c>
      <c r="B143" s="2" t="s">
        <v>232</v>
      </c>
      <c r="C143">
        <v>2020</v>
      </c>
      <c r="D143" t="s">
        <v>22</v>
      </c>
      <c r="E143" t="s">
        <v>21</v>
      </c>
      <c r="F143" t="s">
        <v>21</v>
      </c>
      <c r="G143" t="s">
        <v>21</v>
      </c>
      <c r="H143" t="s">
        <v>21</v>
      </c>
      <c r="I143" t="s">
        <v>21</v>
      </c>
      <c r="J143" t="s">
        <v>22</v>
      </c>
      <c r="K143" t="s">
        <v>21</v>
      </c>
      <c r="L143" t="s">
        <v>21</v>
      </c>
      <c r="M143" t="s">
        <v>21</v>
      </c>
      <c r="N143" t="s">
        <v>21</v>
      </c>
      <c r="O143" t="s">
        <v>21</v>
      </c>
      <c r="P143" t="s">
        <v>22</v>
      </c>
      <c r="Q143" t="s">
        <v>21</v>
      </c>
      <c r="R143" t="s">
        <v>21</v>
      </c>
      <c r="S143" t="s">
        <v>21</v>
      </c>
      <c r="T143" t="s">
        <v>21</v>
      </c>
      <c r="U143" t="s">
        <v>21</v>
      </c>
      <c r="X143">
        <f t="shared" si="2"/>
        <v>0</v>
      </c>
    </row>
    <row r="144" spans="1:24" ht="15" customHeight="1">
      <c r="A144" s="2" t="s">
        <v>231</v>
      </c>
      <c r="B144" s="2" t="s">
        <v>233</v>
      </c>
      <c r="C144">
        <v>2020</v>
      </c>
      <c r="D144" t="s">
        <v>22</v>
      </c>
      <c r="E144" t="s">
        <v>21</v>
      </c>
      <c r="F144" t="s">
        <v>21</v>
      </c>
      <c r="G144" t="s">
        <v>21</v>
      </c>
      <c r="H144" t="s">
        <v>21</v>
      </c>
      <c r="I144" t="s">
        <v>21</v>
      </c>
      <c r="J144" t="s">
        <v>22</v>
      </c>
      <c r="K144" t="s">
        <v>21</v>
      </c>
      <c r="L144" t="s">
        <v>21</v>
      </c>
      <c r="M144" t="s">
        <v>21</v>
      </c>
      <c r="N144" t="s">
        <v>21</v>
      </c>
      <c r="O144" t="s">
        <v>21</v>
      </c>
      <c r="P144" t="s">
        <v>22</v>
      </c>
      <c r="Q144" t="s">
        <v>21</v>
      </c>
      <c r="R144" t="s">
        <v>21</v>
      </c>
      <c r="S144" t="s">
        <v>21</v>
      </c>
      <c r="T144" t="s">
        <v>21</v>
      </c>
      <c r="U144" t="s">
        <v>21</v>
      </c>
      <c r="X144">
        <f t="shared" si="2"/>
        <v>0</v>
      </c>
    </row>
    <row r="145" spans="1:24" ht="15" customHeight="1">
      <c r="A145" s="2" t="s">
        <v>231</v>
      </c>
      <c r="B145" s="2" t="s">
        <v>234</v>
      </c>
      <c r="C145">
        <v>2020</v>
      </c>
      <c r="D145" t="s">
        <v>22</v>
      </c>
      <c r="E145" t="s">
        <v>21</v>
      </c>
      <c r="F145" t="s">
        <v>21</v>
      </c>
      <c r="G145" t="s">
        <v>21</v>
      </c>
      <c r="H145" t="s">
        <v>21</v>
      </c>
      <c r="I145" t="s">
        <v>21</v>
      </c>
      <c r="J145" t="s">
        <v>22</v>
      </c>
      <c r="K145" t="s">
        <v>21</v>
      </c>
      <c r="L145" t="s">
        <v>21</v>
      </c>
      <c r="M145" t="s">
        <v>21</v>
      </c>
      <c r="N145" t="s">
        <v>21</v>
      </c>
      <c r="O145" t="s">
        <v>21</v>
      </c>
      <c r="P145" t="s">
        <v>22</v>
      </c>
      <c r="Q145" t="s">
        <v>21</v>
      </c>
      <c r="R145" t="s">
        <v>21</v>
      </c>
      <c r="S145" t="s">
        <v>21</v>
      </c>
      <c r="T145" t="s">
        <v>21</v>
      </c>
      <c r="U145" t="s">
        <v>21</v>
      </c>
      <c r="X145">
        <f t="shared" si="2"/>
        <v>0</v>
      </c>
    </row>
    <row r="146" spans="1:24" ht="15" customHeight="1">
      <c r="A146" s="2" t="s">
        <v>231</v>
      </c>
      <c r="B146" s="2" t="s">
        <v>235</v>
      </c>
      <c r="C146">
        <v>2020</v>
      </c>
      <c r="D146" t="s">
        <v>22</v>
      </c>
      <c r="E146" t="s">
        <v>21</v>
      </c>
      <c r="F146" t="s">
        <v>21</v>
      </c>
      <c r="G146" t="s">
        <v>21</v>
      </c>
      <c r="H146" t="s">
        <v>21</v>
      </c>
      <c r="I146" t="s">
        <v>21</v>
      </c>
      <c r="J146" t="s">
        <v>22</v>
      </c>
      <c r="K146" t="s">
        <v>21</v>
      </c>
      <c r="L146" t="s">
        <v>21</v>
      </c>
      <c r="M146" t="s">
        <v>21</v>
      </c>
      <c r="N146" t="s">
        <v>21</v>
      </c>
      <c r="O146" t="s">
        <v>21</v>
      </c>
      <c r="P146" t="s">
        <v>22</v>
      </c>
      <c r="Q146" t="s">
        <v>21</v>
      </c>
      <c r="R146" t="s">
        <v>21</v>
      </c>
      <c r="S146" t="s">
        <v>21</v>
      </c>
      <c r="T146" t="s">
        <v>21</v>
      </c>
      <c r="U146" t="s">
        <v>21</v>
      </c>
      <c r="X146">
        <f t="shared" si="2"/>
        <v>0</v>
      </c>
    </row>
    <row r="147" spans="1:24" ht="15" customHeight="1">
      <c r="A147" s="2" t="s">
        <v>231</v>
      </c>
      <c r="B147" s="2" t="s">
        <v>236</v>
      </c>
      <c r="C147">
        <v>2020</v>
      </c>
      <c r="D147" t="s">
        <v>22</v>
      </c>
      <c r="E147" t="s">
        <v>21</v>
      </c>
      <c r="F147" t="s">
        <v>21</v>
      </c>
      <c r="G147" t="s">
        <v>21</v>
      </c>
      <c r="H147" t="s">
        <v>21</v>
      </c>
      <c r="I147" t="s">
        <v>21</v>
      </c>
      <c r="J147" t="s">
        <v>22</v>
      </c>
      <c r="K147" t="s">
        <v>21</v>
      </c>
      <c r="L147" t="s">
        <v>21</v>
      </c>
      <c r="M147" t="s">
        <v>21</v>
      </c>
      <c r="N147" t="s">
        <v>21</v>
      </c>
      <c r="O147" t="s">
        <v>21</v>
      </c>
      <c r="P147" t="s">
        <v>22</v>
      </c>
      <c r="Q147" t="s">
        <v>21</v>
      </c>
      <c r="R147" t="s">
        <v>21</v>
      </c>
      <c r="S147" t="s">
        <v>21</v>
      </c>
      <c r="T147" t="s">
        <v>21</v>
      </c>
      <c r="U147" t="s">
        <v>21</v>
      </c>
      <c r="X147">
        <f t="shared" si="2"/>
        <v>0</v>
      </c>
    </row>
    <row r="148" spans="1:24" ht="15" customHeight="1">
      <c r="A148" s="2" t="s">
        <v>231</v>
      </c>
      <c r="B148" s="2" t="s">
        <v>237</v>
      </c>
      <c r="C148">
        <v>2020</v>
      </c>
      <c r="D148" t="s">
        <v>22</v>
      </c>
      <c r="E148" t="s">
        <v>21</v>
      </c>
      <c r="F148" t="s">
        <v>21</v>
      </c>
      <c r="G148" t="s">
        <v>21</v>
      </c>
      <c r="H148" t="s">
        <v>21</v>
      </c>
      <c r="I148" t="s">
        <v>21</v>
      </c>
      <c r="J148" t="s">
        <v>22</v>
      </c>
      <c r="K148" t="s">
        <v>21</v>
      </c>
      <c r="L148" t="s">
        <v>21</v>
      </c>
      <c r="M148" t="s">
        <v>21</v>
      </c>
      <c r="N148" t="s">
        <v>21</v>
      </c>
      <c r="O148" t="s">
        <v>21</v>
      </c>
      <c r="P148" t="s">
        <v>22</v>
      </c>
      <c r="Q148" t="s">
        <v>21</v>
      </c>
      <c r="R148" t="s">
        <v>21</v>
      </c>
      <c r="S148" t="s">
        <v>21</v>
      </c>
      <c r="T148" t="s">
        <v>21</v>
      </c>
      <c r="U148" t="s">
        <v>21</v>
      </c>
      <c r="X148">
        <f t="shared" si="2"/>
        <v>0</v>
      </c>
    </row>
    <row r="149" spans="1:24" ht="15" customHeight="1">
      <c r="A149" s="2" t="s">
        <v>231</v>
      </c>
      <c r="B149" s="2" t="s">
        <v>238</v>
      </c>
      <c r="C149">
        <v>2020</v>
      </c>
      <c r="D149" t="s">
        <v>22</v>
      </c>
      <c r="E149" t="s">
        <v>21</v>
      </c>
      <c r="F149" t="s">
        <v>21</v>
      </c>
      <c r="G149" t="s">
        <v>21</v>
      </c>
      <c r="H149" t="s">
        <v>21</v>
      </c>
      <c r="I149" t="s">
        <v>21</v>
      </c>
      <c r="J149" t="s">
        <v>22</v>
      </c>
      <c r="K149" t="s">
        <v>21</v>
      </c>
      <c r="L149" t="s">
        <v>21</v>
      </c>
      <c r="M149" t="s">
        <v>21</v>
      </c>
      <c r="N149" t="s">
        <v>21</v>
      </c>
      <c r="O149" t="s">
        <v>21</v>
      </c>
      <c r="P149" t="s">
        <v>22</v>
      </c>
      <c r="Q149" t="s">
        <v>21</v>
      </c>
      <c r="R149" t="s">
        <v>21</v>
      </c>
      <c r="S149" t="s">
        <v>21</v>
      </c>
      <c r="T149" t="s">
        <v>21</v>
      </c>
      <c r="U149" t="s">
        <v>21</v>
      </c>
      <c r="X149">
        <f t="shared" si="2"/>
        <v>0</v>
      </c>
    </row>
    <row r="150" spans="1:24" ht="15" customHeight="1">
      <c r="A150" s="2" t="s">
        <v>231</v>
      </c>
      <c r="B150" s="2" t="s">
        <v>239</v>
      </c>
      <c r="C150">
        <v>2020</v>
      </c>
      <c r="D150" t="s">
        <v>22</v>
      </c>
      <c r="E150" t="s">
        <v>21</v>
      </c>
      <c r="F150" t="s">
        <v>21</v>
      </c>
      <c r="G150" t="s">
        <v>21</v>
      </c>
      <c r="H150" t="s">
        <v>21</v>
      </c>
      <c r="I150" t="s">
        <v>21</v>
      </c>
      <c r="J150" t="s">
        <v>22</v>
      </c>
      <c r="K150" t="s">
        <v>21</v>
      </c>
      <c r="L150" t="s">
        <v>21</v>
      </c>
      <c r="M150" t="s">
        <v>21</v>
      </c>
      <c r="N150" t="s">
        <v>21</v>
      </c>
      <c r="O150" t="s">
        <v>21</v>
      </c>
      <c r="P150" t="s">
        <v>22</v>
      </c>
      <c r="Q150" t="s">
        <v>21</v>
      </c>
      <c r="R150" t="s">
        <v>21</v>
      </c>
      <c r="S150" t="s">
        <v>21</v>
      </c>
      <c r="T150" t="s">
        <v>21</v>
      </c>
      <c r="U150" t="s">
        <v>21</v>
      </c>
      <c r="X150">
        <f t="shared" si="2"/>
        <v>0</v>
      </c>
    </row>
    <row r="151" spans="1:24" ht="15" customHeight="1">
      <c r="A151" s="2" t="s">
        <v>231</v>
      </c>
      <c r="B151" s="2" t="s">
        <v>240</v>
      </c>
      <c r="C151">
        <v>2020</v>
      </c>
      <c r="D151" t="s">
        <v>22</v>
      </c>
      <c r="E151" t="s">
        <v>21</v>
      </c>
      <c r="F151" t="s">
        <v>21</v>
      </c>
      <c r="G151" t="s">
        <v>21</v>
      </c>
      <c r="H151" t="s">
        <v>21</v>
      </c>
      <c r="I151" t="s">
        <v>21</v>
      </c>
      <c r="J151" t="s">
        <v>22</v>
      </c>
      <c r="K151" t="s">
        <v>21</v>
      </c>
      <c r="L151" t="s">
        <v>21</v>
      </c>
      <c r="M151" t="s">
        <v>21</v>
      </c>
      <c r="N151" t="s">
        <v>21</v>
      </c>
      <c r="O151" t="s">
        <v>21</v>
      </c>
      <c r="P151" t="s">
        <v>22</v>
      </c>
      <c r="Q151" t="s">
        <v>21</v>
      </c>
      <c r="R151" t="s">
        <v>21</v>
      </c>
      <c r="S151" t="s">
        <v>21</v>
      </c>
      <c r="T151" t="s">
        <v>21</v>
      </c>
      <c r="U151" t="s">
        <v>21</v>
      </c>
      <c r="X151">
        <f t="shared" si="2"/>
        <v>0</v>
      </c>
    </row>
    <row r="152" spans="1:24" ht="15" customHeight="1">
      <c r="A152" s="2" t="s">
        <v>231</v>
      </c>
      <c r="B152" s="2" t="s">
        <v>241</v>
      </c>
      <c r="C152">
        <v>2020</v>
      </c>
      <c r="D152" t="s">
        <v>22</v>
      </c>
      <c r="E152" t="s">
        <v>21</v>
      </c>
      <c r="F152" t="s">
        <v>21</v>
      </c>
      <c r="G152" t="s">
        <v>21</v>
      </c>
      <c r="H152" t="s">
        <v>21</v>
      </c>
      <c r="I152" t="s">
        <v>21</v>
      </c>
      <c r="J152" t="s">
        <v>22</v>
      </c>
      <c r="K152" t="s">
        <v>21</v>
      </c>
      <c r="L152" t="s">
        <v>21</v>
      </c>
      <c r="M152" t="s">
        <v>21</v>
      </c>
      <c r="N152" t="s">
        <v>21</v>
      </c>
      <c r="O152" t="s">
        <v>21</v>
      </c>
      <c r="P152" t="s">
        <v>22</v>
      </c>
      <c r="Q152" t="s">
        <v>21</v>
      </c>
      <c r="R152" t="s">
        <v>21</v>
      </c>
      <c r="S152" t="s">
        <v>21</v>
      </c>
      <c r="T152" t="s">
        <v>21</v>
      </c>
      <c r="U152" t="s">
        <v>21</v>
      </c>
      <c r="X152">
        <f t="shared" si="2"/>
        <v>0</v>
      </c>
    </row>
    <row r="153" spans="1:24" ht="15" customHeight="1">
      <c r="A153" s="2" t="s">
        <v>242</v>
      </c>
      <c r="B153" s="2" t="s">
        <v>243</v>
      </c>
      <c r="C153">
        <v>2020</v>
      </c>
      <c r="D153" t="s">
        <v>22</v>
      </c>
      <c r="E153" t="s">
        <v>21</v>
      </c>
      <c r="F153" t="s">
        <v>21</v>
      </c>
      <c r="G153" t="s">
        <v>21</v>
      </c>
      <c r="H153" t="s">
        <v>21</v>
      </c>
      <c r="I153" t="s">
        <v>21</v>
      </c>
      <c r="J153" t="s">
        <v>22</v>
      </c>
      <c r="K153" t="s">
        <v>21</v>
      </c>
      <c r="L153" t="s">
        <v>21</v>
      </c>
      <c r="M153" t="s">
        <v>21</v>
      </c>
      <c r="N153" t="s">
        <v>21</v>
      </c>
      <c r="O153" t="s">
        <v>21</v>
      </c>
      <c r="P153" t="s">
        <v>22</v>
      </c>
      <c r="Q153" t="s">
        <v>21</v>
      </c>
      <c r="R153" t="s">
        <v>21</v>
      </c>
      <c r="S153" t="s">
        <v>21</v>
      </c>
      <c r="T153" t="s">
        <v>21</v>
      </c>
      <c r="U153" t="s">
        <v>21</v>
      </c>
      <c r="X153">
        <f t="shared" si="2"/>
        <v>0</v>
      </c>
    </row>
    <row r="154" spans="1:24" ht="15" customHeight="1">
      <c r="A154" s="2" t="s">
        <v>244</v>
      </c>
      <c r="B154" s="2" t="s">
        <v>245</v>
      </c>
      <c r="C154">
        <v>2020</v>
      </c>
      <c r="D154" t="s">
        <v>22</v>
      </c>
      <c r="E154" t="s">
        <v>22</v>
      </c>
      <c r="F154" t="s">
        <v>22</v>
      </c>
      <c r="G154" t="s">
        <v>22</v>
      </c>
      <c r="H154" t="s">
        <v>22</v>
      </c>
      <c r="I154" t="s">
        <v>22</v>
      </c>
      <c r="J154" t="s">
        <v>22</v>
      </c>
      <c r="K154" t="s">
        <v>22</v>
      </c>
      <c r="L154" t="s">
        <v>22</v>
      </c>
      <c r="M154" t="s">
        <v>22</v>
      </c>
      <c r="N154" t="s">
        <v>22</v>
      </c>
      <c r="O154" t="s">
        <v>22</v>
      </c>
      <c r="P154" t="s">
        <v>22</v>
      </c>
      <c r="Q154" t="s">
        <v>22</v>
      </c>
      <c r="R154" t="s">
        <v>22</v>
      </c>
      <c r="S154" t="s">
        <v>22</v>
      </c>
      <c r="T154" t="s">
        <v>22</v>
      </c>
      <c r="U154" t="s">
        <v>22</v>
      </c>
      <c r="X154">
        <f t="shared" si="2"/>
        <v>0</v>
      </c>
    </row>
    <row r="155" spans="1:24" ht="15" customHeight="1">
      <c r="A155" s="2" t="s">
        <v>246</v>
      </c>
      <c r="B155" s="2" t="s">
        <v>247</v>
      </c>
      <c r="C155">
        <v>2020</v>
      </c>
      <c r="D155" t="s">
        <v>22</v>
      </c>
      <c r="E155" t="s">
        <v>21</v>
      </c>
      <c r="F155" t="s">
        <v>21</v>
      </c>
      <c r="G155" t="s">
        <v>21</v>
      </c>
      <c r="H155" t="s">
        <v>21</v>
      </c>
      <c r="I155" t="s">
        <v>21</v>
      </c>
      <c r="J155" t="s">
        <v>22</v>
      </c>
      <c r="K155" t="s">
        <v>21</v>
      </c>
      <c r="L155" t="s">
        <v>21</v>
      </c>
      <c r="M155" t="s">
        <v>21</v>
      </c>
      <c r="N155" t="s">
        <v>21</v>
      </c>
      <c r="O155" t="s">
        <v>21</v>
      </c>
      <c r="P155" t="s">
        <v>22</v>
      </c>
      <c r="Q155" t="s">
        <v>21</v>
      </c>
      <c r="R155" t="s">
        <v>21</v>
      </c>
      <c r="S155" t="s">
        <v>21</v>
      </c>
      <c r="T155" t="s">
        <v>21</v>
      </c>
      <c r="U155" t="s">
        <v>21</v>
      </c>
      <c r="X155">
        <f t="shared" si="2"/>
        <v>0</v>
      </c>
    </row>
    <row r="156" spans="1:24" ht="15" customHeight="1">
      <c r="A156" s="2" t="s">
        <v>246</v>
      </c>
      <c r="B156" s="2" t="s">
        <v>248</v>
      </c>
      <c r="C156">
        <v>2020</v>
      </c>
      <c r="D156" t="s">
        <v>22</v>
      </c>
      <c r="E156" t="s">
        <v>21</v>
      </c>
      <c r="F156" t="s">
        <v>21</v>
      </c>
      <c r="G156" t="s">
        <v>21</v>
      </c>
      <c r="H156" t="s">
        <v>21</v>
      </c>
      <c r="I156" t="s">
        <v>21</v>
      </c>
      <c r="J156" t="s">
        <v>22</v>
      </c>
      <c r="K156" t="s">
        <v>21</v>
      </c>
      <c r="L156" t="s">
        <v>21</v>
      </c>
      <c r="M156" t="s">
        <v>21</v>
      </c>
      <c r="N156" t="s">
        <v>21</v>
      </c>
      <c r="O156" t="s">
        <v>21</v>
      </c>
      <c r="P156" t="s">
        <v>22</v>
      </c>
      <c r="Q156" t="s">
        <v>21</v>
      </c>
      <c r="R156" t="s">
        <v>21</v>
      </c>
      <c r="S156" t="s">
        <v>21</v>
      </c>
      <c r="T156" t="s">
        <v>21</v>
      </c>
      <c r="U156" t="s">
        <v>21</v>
      </c>
      <c r="X156">
        <f t="shared" si="2"/>
        <v>0</v>
      </c>
    </row>
    <row r="157" spans="1:24" ht="15" customHeight="1">
      <c r="A157" s="2" t="s">
        <v>246</v>
      </c>
      <c r="B157" s="2" t="s">
        <v>249</v>
      </c>
      <c r="C157">
        <v>2020</v>
      </c>
      <c r="D157" t="s">
        <v>22</v>
      </c>
      <c r="E157" t="s">
        <v>21</v>
      </c>
      <c r="F157" t="s">
        <v>21</v>
      </c>
      <c r="G157" t="s">
        <v>21</v>
      </c>
      <c r="H157" t="s">
        <v>21</v>
      </c>
      <c r="I157" t="s">
        <v>21</v>
      </c>
      <c r="J157" t="s">
        <v>22</v>
      </c>
      <c r="K157" t="s">
        <v>21</v>
      </c>
      <c r="L157" t="s">
        <v>21</v>
      </c>
      <c r="M157" t="s">
        <v>21</v>
      </c>
      <c r="N157" t="s">
        <v>21</v>
      </c>
      <c r="O157" t="s">
        <v>21</v>
      </c>
      <c r="P157" t="s">
        <v>22</v>
      </c>
      <c r="Q157" t="s">
        <v>21</v>
      </c>
      <c r="R157" t="s">
        <v>21</v>
      </c>
      <c r="S157" t="s">
        <v>21</v>
      </c>
      <c r="T157" t="s">
        <v>21</v>
      </c>
      <c r="U157" t="s">
        <v>21</v>
      </c>
      <c r="X157">
        <f t="shared" si="2"/>
        <v>0</v>
      </c>
    </row>
    <row r="158" spans="1:24" ht="15" customHeight="1">
      <c r="A158" s="2" t="s">
        <v>246</v>
      </c>
      <c r="B158" s="2" t="s">
        <v>250</v>
      </c>
      <c r="C158">
        <v>2020</v>
      </c>
      <c r="D158" t="s">
        <v>22</v>
      </c>
      <c r="E158" t="s">
        <v>21</v>
      </c>
      <c r="F158" t="s">
        <v>21</v>
      </c>
      <c r="G158" t="s">
        <v>21</v>
      </c>
      <c r="H158" t="s">
        <v>21</v>
      </c>
      <c r="I158" t="s">
        <v>21</v>
      </c>
      <c r="J158" t="s">
        <v>22</v>
      </c>
      <c r="K158" t="s">
        <v>21</v>
      </c>
      <c r="L158" t="s">
        <v>21</v>
      </c>
      <c r="M158" t="s">
        <v>21</v>
      </c>
      <c r="N158" t="s">
        <v>21</v>
      </c>
      <c r="O158" t="s">
        <v>21</v>
      </c>
      <c r="P158" t="s">
        <v>22</v>
      </c>
      <c r="Q158" t="s">
        <v>21</v>
      </c>
      <c r="R158" t="s">
        <v>21</v>
      </c>
      <c r="S158" t="s">
        <v>21</v>
      </c>
      <c r="T158" t="s">
        <v>21</v>
      </c>
      <c r="U158" t="s">
        <v>21</v>
      </c>
      <c r="X158">
        <f t="shared" si="2"/>
        <v>0</v>
      </c>
    </row>
    <row r="159" spans="1:24" ht="15" customHeight="1">
      <c r="A159" s="2" t="s">
        <v>251</v>
      </c>
      <c r="B159" s="2" t="s">
        <v>252</v>
      </c>
      <c r="C159">
        <v>2020</v>
      </c>
      <c r="D159" t="s">
        <v>22</v>
      </c>
      <c r="E159" t="s">
        <v>21</v>
      </c>
      <c r="F159" t="s">
        <v>21</v>
      </c>
      <c r="G159" t="s">
        <v>21</v>
      </c>
      <c r="H159" t="s">
        <v>21</v>
      </c>
      <c r="I159" t="s">
        <v>21</v>
      </c>
      <c r="J159" t="s">
        <v>22</v>
      </c>
      <c r="K159" t="s">
        <v>21</v>
      </c>
      <c r="L159" t="s">
        <v>21</v>
      </c>
      <c r="M159" t="s">
        <v>21</v>
      </c>
      <c r="N159" t="s">
        <v>21</v>
      </c>
      <c r="O159" t="s">
        <v>21</v>
      </c>
      <c r="P159" t="s">
        <v>22</v>
      </c>
      <c r="Q159" t="s">
        <v>21</v>
      </c>
      <c r="R159" t="s">
        <v>21</v>
      </c>
      <c r="S159" t="s">
        <v>21</v>
      </c>
      <c r="T159" t="s">
        <v>21</v>
      </c>
      <c r="U159" t="s">
        <v>21</v>
      </c>
      <c r="X159">
        <f t="shared" si="2"/>
        <v>0</v>
      </c>
    </row>
    <row r="160" spans="1:24" ht="15" customHeight="1">
      <c r="A160" s="2" t="s">
        <v>253</v>
      </c>
      <c r="B160" s="2" t="s">
        <v>254</v>
      </c>
      <c r="C160">
        <v>2020</v>
      </c>
      <c r="D160" t="s">
        <v>22</v>
      </c>
      <c r="E160" t="s">
        <v>21</v>
      </c>
      <c r="F160" t="s">
        <v>21</v>
      </c>
      <c r="G160" t="s">
        <v>21</v>
      </c>
      <c r="H160" t="s">
        <v>21</v>
      </c>
      <c r="I160" t="s">
        <v>21</v>
      </c>
      <c r="J160" t="s">
        <v>22</v>
      </c>
      <c r="K160" t="s">
        <v>21</v>
      </c>
      <c r="L160" t="s">
        <v>21</v>
      </c>
      <c r="M160" t="s">
        <v>21</v>
      </c>
      <c r="N160" t="s">
        <v>21</v>
      </c>
      <c r="O160" t="s">
        <v>21</v>
      </c>
      <c r="P160" t="s">
        <v>22</v>
      </c>
      <c r="Q160" t="s">
        <v>21</v>
      </c>
      <c r="R160" t="s">
        <v>21</v>
      </c>
      <c r="S160" t="s">
        <v>21</v>
      </c>
      <c r="T160" t="s">
        <v>21</v>
      </c>
      <c r="U160" t="s">
        <v>21</v>
      </c>
      <c r="X160">
        <f t="shared" si="2"/>
        <v>0</v>
      </c>
    </row>
    <row r="161" spans="1:24" ht="15" customHeight="1">
      <c r="A161" s="2" t="s">
        <v>253</v>
      </c>
      <c r="B161" s="2" t="s">
        <v>255</v>
      </c>
      <c r="C161">
        <v>2020</v>
      </c>
      <c r="D161" t="s">
        <v>22</v>
      </c>
      <c r="E161" t="s">
        <v>21</v>
      </c>
      <c r="F161" t="s">
        <v>21</v>
      </c>
      <c r="G161" t="s">
        <v>21</v>
      </c>
      <c r="H161" t="s">
        <v>21</v>
      </c>
      <c r="I161" t="s">
        <v>21</v>
      </c>
      <c r="J161" t="s">
        <v>22</v>
      </c>
      <c r="K161" t="s">
        <v>21</v>
      </c>
      <c r="L161" t="s">
        <v>21</v>
      </c>
      <c r="M161" t="s">
        <v>21</v>
      </c>
      <c r="N161" t="s">
        <v>21</v>
      </c>
      <c r="O161" t="s">
        <v>21</v>
      </c>
      <c r="P161" t="s">
        <v>22</v>
      </c>
      <c r="Q161" t="s">
        <v>21</v>
      </c>
      <c r="R161" t="s">
        <v>21</v>
      </c>
      <c r="S161" t="s">
        <v>21</v>
      </c>
      <c r="T161" t="s">
        <v>21</v>
      </c>
      <c r="U161" t="s">
        <v>21</v>
      </c>
      <c r="X161">
        <f t="shared" si="2"/>
        <v>0</v>
      </c>
    </row>
    <row r="162" spans="1:24" ht="15" customHeight="1">
      <c r="A162" s="2" t="s">
        <v>256</v>
      </c>
      <c r="B162" s="2" t="s">
        <v>257</v>
      </c>
      <c r="C162">
        <v>2020</v>
      </c>
      <c r="D162" t="s">
        <v>678</v>
      </c>
      <c r="E162" t="s">
        <v>651</v>
      </c>
      <c r="F162">
        <v>11.114000000000001</v>
      </c>
      <c r="G162" t="s">
        <v>668</v>
      </c>
      <c r="H162">
        <v>1.1599999999999999</v>
      </c>
      <c r="I162">
        <v>100</v>
      </c>
      <c r="J162" t="s">
        <v>22</v>
      </c>
      <c r="K162" t="s">
        <v>21</v>
      </c>
      <c r="L162" t="s">
        <v>21</v>
      </c>
      <c r="M162" t="s">
        <v>21</v>
      </c>
      <c r="N162" t="s">
        <v>21</v>
      </c>
      <c r="O162" t="s">
        <v>21</v>
      </c>
      <c r="P162" t="s">
        <v>22</v>
      </c>
      <c r="Q162" t="s">
        <v>21</v>
      </c>
      <c r="R162" t="s">
        <v>21</v>
      </c>
      <c r="S162" t="s">
        <v>21</v>
      </c>
      <c r="T162" t="s">
        <v>21</v>
      </c>
      <c r="U162" t="s">
        <v>21</v>
      </c>
      <c r="X162">
        <f t="shared" si="2"/>
        <v>0</v>
      </c>
    </row>
    <row r="163" spans="1:24" ht="15" customHeight="1">
      <c r="A163" s="2" t="s">
        <v>258</v>
      </c>
      <c r="B163" s="2" t="s">
        <v>259</v>
      </c>
      <c r="C163">
        <v>2020</v>
      </c>
      <c r="D163" t="s">
        <v>679</v>
      </c>
      <c r="E163" t="s">
        <v>651</v>
      </c>
      <c r="F163">
        <v>0.03</v>
      </c>
      <c r="G163" t="s">
        <v>21</v>
      </c>
      <c r="H163" t="s">
        <v>21</v>
      </c>
      <c r="I163" t="s">
        <v>21</v>
      </c>
      <c r="J163" t="s">
        <v>22</v>
      </c>
      <c r="K163" t="s">
        <v>21</v>
      </c>
      <c r="L163" t="s">
        <v>21</v>
      </c>
      <c r="M163" t="s">
        <v>21</v>
      </c>
      <c r="N163" t="s">
        <v>21</v>
      </c>
      <c r="O163" t="s">
        <v>21</v>
      </c>
      <c r="P163" t="s">
        <v>22</v>
      </c>
      <c r="Q163" t="s">
        <v>21</v>
      </c>
      <c r="R163" t="s">
        <v>21</v>
      </c>
      <c r="S163" t="s">
        <v>21</v>
      </c>
      <c r="T163" t="s">
        <v>21</v>
      </c>
      <c r="U163" t="s">
        <v>21</v>
      </c>
      <c r="X163">
        <f t="shared" si="2"/>
        <v>0</v>
      </c>
    </row>
    <row r="164" spans="1:24" ht="15" customHeight="1">
      <c r="A164" s="2" t="s">
        <v>258</v>
      </c>
      <c r="B164" s="2" t="s">
        <v>260</v>
      </c>
      <c r="C164">
        <v>2020</v>
      </c>
      <c r="D164" t="s">
        <v>680</v>
      </c>
      <c r="E164" t="s">
        <v>681</v>
      </c>
      <c r="F164">
        <v>5.8999999999999997E-2</v>
      </c>
      <c r="G164" t="s">
        <v>21</v>
      </c>
      <c r="H164" t="s">
        <v>21</v>
      </c>
      <c r="I164" t="s">
        <v>21</v>
      </c>
      <c r="J164" t="s">
        <v>22</v>
      </c>
      <c r="K164" t="s">
        <v>21</v>
      </c>
      <c r="L164" t="s">
        <v>21</v>
      </c>
      <c r="M164" t="s">
        <v>21</v>
      </c>
      <c r="N164" t="s">
        <v>21</v>
      </c>
      <c r="O164" t="s">
        <v>21</v>
      </c>
      <c r="P164" t="s">
        <v>22</v>
      </c>
      <c r="Q164" t="s">
        <v>21</v>
      </c>
      <c r="R164" t="s">
        <v>21</v>
      </c>
      <c r="S164" t="s">
        <v>21</v>
      </c>
      <c r="T164" t="s">
        <v>21</v>
      </c>
      <c r="U164" t="s">
        <v>21</v>
      </c>
      <c r="X164">
        <f t="shared" si="2"/>
        <v>0</v>
      </c>
    </row>
    <row r="165" spans="1:24" ht="15" customHeight="1">
      <c r="A165" s="2" t="s">
        <v>258</v>
      </c>
      <c r="B165" s="2" t="s">
        <v>261</v>
      </c>
      <c r="C165">
        <v>2020</v>
      </c>
      <c r="D165" t="s">
        <v>679</v>
      </c>
      <c r="E165" t="s">
        <v>651</v>
      </c>
      <c r="F165">
        <v>3.2</v>
      </c>
      <c r="G165" t="s">
        <v>21</v>
      </c>
      <c r="H165" t="s">
        <v>21</v>
      </c>
      <c r="I165" t="s">
        <v>21</v>
      </c>
      <c r="J165" t="s">
        <v>22</v>
      </c>
      <c r="K165" t="s">
        <v>21</v>
      </c>
      <c r="L165" t="s">
        <v>21</v>
      </c>
      <c r="M165" t="s">
        <v>21</v>
      </c>
      <c r="N165" t="s">
        <v>21</v>
      </c>
      <c r="O165" t="s">
        <v>21</v>
      </c>
      <c r="P165" t="s">
        <v>22</v>
      </c>
      <c r="Q165" t="s">
        <v>21</v>
      </c>
      <c r="R165" t="s">
        <v>21</v>
      </c>
      <c r="S165" t="s">
        <v>21</v>
      </c>
      <c r="T165" t="s">
        <v>21</v>
      </c>
      <c r="U165" t="s">
        <v>21</v>
      </c>
      <c r="X165">
        <f t="shared" si="2"/>
        <v>0</v>
      </c>
    </row>
    <row r="166" spans="1:24" ht="15" customHeight="1">
      <c r="A166" s="2" t="s">
        <v>258</v>
      </c>
      <c r="B166" s="2" t="s">
        <v>262</v>
      </c>
      <c r="C166">
        <v>2020</v>
      </c>
      <c r="D166" t="s">
        <v>679</v>
      </c>
      <c r="E166" t="s">
        <v>651</v>
      </c>
      <c r="F166">
        <v>0.15</v>
      </c>
      <c r="G166" t="s">
        <v>21</v>
      </c>
      <c r="H166" t="s">
        <v>21</v>
      </c>
      <c r="I166" t="s">
        <v>21</v>
      </c>
      <c r="J166" t="s">
        <v>22</v>
      </c>
      <c r="K166" t="s">
        <v>21</v>
      </c>
      <c r="L166" t="s">
        <v>21</v>
      </c>
      <c r="M166" t="s">
        <v>21</v>
      </c>
      <c r="N166" t="s">
        <v>21</v>
      </c>
      <c r="O166" t="s">
        <v>21</v>
      </c>
      <c r="P166" t="s">
        <v>22</v>
      </c>
      <c r="Q166" t="s">
        <v>21</v>
      </c>
      <c r="R166" t="s">
        <v>21</v>
      </c>
      <c r="S166" t="s">
        <v>21</v>
      </c>
      <c r="T166" t="s">
        <v>21</v>
      </c>
      <c r="U166" t="s">
        <v>21</v>
      </c>
      <c r="X166">
        <f t="shared" si="2"/>
        <v>0</v>
      </c>
    </row>
    <row r="167" spans="1:24" ht="15" customHeight="1">
      <c r="A167" s="2" t="s">
        <v>263</v>
      </c>
      <c r="B167" s="2" t="s">
        <v>264</v>
      </c>
      <c r="C167">
        <v>2020</v>
      </c>
      <c r="D167" t="s">
        <v>22</v>
      </c>
      <c r="E167" t="s">
        <v>21</v>
      </c>
      <c r="F167" t="s">
        <v>21</v>
      </c>
      <c r="G167" t="s">
        <v>21</v>
      </c>
      <c r="H167" t="s">
        <v>21</v>
      </c>
      <c r="I167" t="s">
        <v>21</v>
      </c>
      <c r="J167" t="s">
        <v>22</v>
      </c>
      <c r="K167" t="s">
        <v>21</v>
      </c>
      <c r="L167" t="s">
        <v>21</v>
      </c>
      <c r="M167" t="s">
        <v>21</v>
      </c>
      <c r="N167" t="s">
        <v>21</v>
      </c>
      <c r="O167" t="s">
        <v>21</v>
      </c>
      <c r="P167" t="s">
        <v>22</v>
      </c>
      <c r="Q167" t="s">
        <v>21</v>
      </c>
      <c r="R167" t="s">
        <v>21</v>
      </c>
      <c r="S167" t="s">
        <v>21</v>
      </c>
      <c r="T167" t="s">
        <v>21</v>
      </c>
      <c r="U167" t="s">
        <v>21</v>
      </c>
      <c r="X167">
        <f t="shared" si="2"/>
        <v>0</v>
      </c>
    </row>
    <row r="168" spans="1:24" ht="15" customHeight="1">
      <c r="A168" s="2" t="s">
        <v>266</v>
      </c>
      <c r="B168" s="2" t="s">
        <v>267</v>
      </c>
      <c r="C168">
        <v>2020</v>
      </c>
      <c r="D168" t="s">
        <v>22</v>
      </c>
      <c r="E168" t="s">
        <v>21</v>
      </c>
      <c r="F168" t="s">
        <v>21</v>
      </c>
      <c r="G168" t="s">
        <v>21</v>
      </c>
      <c r="H168" t="s">
        <v>21</v>
      </c>
      <c r="I168" t="s">
        <v>21</v>
      </c>
      <c r="J168" t="s">
        <v>22</v>
      </c>
      <c r="K168" t="s">
        <v>21</v>
      </c>
      <c r="L168" t="s">
        <v>21</v>
      </c>
      <c r="M168" t="s">
        <v>21</v>
      </c>
      <c r="N168" t="s">
        <v>21</v>
      </c>
      <c r="O168" t="s">
        <v>21</v>
      </c>
      <c r="P168" t="s">
        <v>22</v>
      </c>
      <c r="Q168" t="s">
        <v>21</v>
      </c>
      <c r="R168" t="s">
        <v>21</v>
      </c>
      <c r="S168" t="s">
        <v>21</v>
      </c>
      <c r="T168" t="s">
        <v>21</v>
      </c>
      <c r="U168" t="s">
        <v>21</v>
      </c>
      <c r="X168">
        <f t="shared" si="2"/>
        <v>0</v>
      </c>
    </row>
    <row r="169" spans="1:24" ht="15" customHeight="1">
      <c r="A169" s="2" t="s">
        <v>266</v>
      </c>
      <c r="B169" s="2" t="s">
        <v>268</v>
      </c>
      <c r="C169">
        <v>2020</v>
      </c>
      <c r="D169" t="s">
        <v>22</v>
      </c>
      <c r="E169" t="s">
        <v>21</v>
      </c>
      <c r="F169" t="s">
        <v>21</v>
      </c>
      <c r="G169" t="s">
        <v>21</v>
      </c>
      <c r="H169" t="s">
        <v>21</v>
      </c>
      <c r="I169" t="s">
        <v>21</v>
      </c>
      <c r="J169" t="s">
        <v>22</v>
      </c>
      <c r="K169" t="s">
        <v>21</v>
      </c>
      <c r="L169" t="s">
        <v>21</v>
      </c>
      <c r="M169" t="s">
        <v>21</v>
      </c>
      <c r="N169" t="s">
        <v>21</v>
      </c>
      <c r="O169" t="s">
        <v>21</v>
      </c>
      <c r="P169" t="s">
        <v>22</v>
      </c>
      <c r="Q169" t="s">
        <v>21</v>
      </c>
      <c r="R169" t="s">
        <v>21</v>
      </c>
      <c r="S169" t="s">
        <v>21</v>
      </c>
      <c r="T169" t="s">
        <v>21</v>
      </c>
      <c r="U169" t="s">
        <v>21</v>
      </c>
      <c r="X169">
        <f t="shared" si="2"/>
        <v>0</v>
      </c>
    </row>
    <row r="170" spans="1:24" ht="15" customHeight="1">
      <c r="A170" s="2" t="s">
        <v>266</v>
      </c>
      <c r="B170" s="2" t="s">
        <v>269</v>
      </c>
      <c r="C170">
        <v>2020</v>
      </c>
      <c r="D170" t="s">
        <v>22</v>
      </c>
      <c r="E170" t="s">
        <v>21</v>
      </c>
      <c r="F170" t="s">
        <v>21</v>
      </c>
      <c r="G170" t="s">
        <v>21</v>
      </c>
      <c r="H170" t="s">
        <v>21</v>
      </c>
      <c r="I170" t="s">
        <v>21</v>
      </c>
      <c r="J170" t="s">
        <v>22</v>
      </c>
      <c r="K170" t="s">
        <v>21</v>
      </c>
      <c r="L170" t="s">
        <v>21</v>
      </c>
      <c r="M170" t="s">
        <v>21</v>
      </c>
      <c r="N170" t="s">
        <v>21</v>
      </c>
      <c r="O170" t="s">
        <v>21</v>
      </c>
      <c r="P170" t="s">
        <v>22</v>
      </c>
      <c r="Q170" t="s">
        <v>21</v>
      </c>
      <c r="R170" t="s">
        <v>21</v>
      </c>
      <c r="S170" t="s">
        <v>21</v>
      </c>
      <c r="T170" t="s">
        <v>21</v>
      </c>
      <c r="U170" t="s">
        <v>21</v>
      </c>
      <c r="X170">
        <f t="shared" si="2"/>
        <v>0</v>
      </c>
    </row>
    <row r="171" spans="1:24" ht="15" customHeight="1">
      <c r="A171" s="2" t="s">
        <v>270</v>
      </c>
      <c r="B171" s="2" t="s">
        <v>271</v>
      </c>
      <c r="C171">
        <v>2020</v>
      </c>
      <c r="D171" t="s">
        <v>682</v>
      </c>
      <c r="E171" t="s">
        <v>683</v>
      </c>
      <c r="F171">
        <v>718.4</v>
      </c>
      <c r="G171" t="s">
        <v>668</v>
      </c>
      <c r="H171">
        <v>11</v>
      </c>
      <c r="I171">
        <v>100</v>
      </c>
      <c r="J171" t="s">
        <v>22</v>
      </c>
      <c r="K171" t="s">
        <v>21</v>
      </c>
      <c r="L171" t="s">
        <v>21</v>
      </c>
      <c r="M171" t="s">
        <v>21</v>
      </c>
      <c r="N171" t="s">
        <v>21</v>
      </c>
      <c r="O171" t="s">
        <v>21</v>
      </c>
      <c r="P171" t="s">
        <v>22</v>
      </c>
      <c r="Q171" t="s">
        <v>21</v>
      </c>
      <c r="R171" t="s">
        <v>21</v>
      </c>
      <c r="S171" t="s">
        <v>21</v>
      </c>
      <c r="T171" t="s">
        <v>21</v>
      </c>
      <c r="U171" t="s">
        <v>21</v>
      </c>
      <c r="X171">
        <f t="shared" si="2"/>
        <v>0</v>
      </c>
    </row>
    <row r="172" spans="1:24" ht="15" customHeight="1">
      <c r="A172" s="2" t="s">
        <v>270</v>
      </c>
      <c r="B172" s="2" t="s">
        <v>272</v>
      </c>
      <c r="C172">
        <v>2020</v>
      </c>
      <c r="D172" t="s">
        <v>682</v>
      </c>
      <c r="E172" t="s">
        <v>683</v>
      </c>
      <c r="F172">
        <v>8.48</v>
      </c>
      <c r="G172" t="s">
        <v>21</v>
      </c>
      <c r="H172" t="s">
        <v>21</v>
      </c>
      <c r="I172">
        <v>100</v>
      </c>
      <c r="J172" t="s">
        <v>22</v>
      </c>
      <c r="K172" t="s">
        <v>21</v>
      </c>
      <c r="L172" t="s">
        <v>21</v>
      </c>
      <c r="M172" t="s">
        <v>21</v>
      </c>
      <c r="N172" t="s">
        <v>21</v>
      </c>
      <c r="O172" t="s">
        <v>21</v>
      </c>
      <c r="P172" t="s">
        <v>22</v>
      </c>
      <c r="Q172" t="s">
        <v>21</v>
      </c>
      <c r="R172" t="s">
        <v>21</v>
      </c>
      <c r="S172" t="s">
        <v>21</v>
      </c>
      <c r="T172" t="s">
        <v>21</v>
      </c>
      <c r="U172" t="s">
        <v>21</v>
      </c>
      <c r="X172">
        <f t="shared" si="2"/>
        <v>0</v>
      </c>
    </row>
    <row r="173" spans="1:24" ht="15" customHeight="1">
      <c r="A173" s="2" t="s">
        <v>270</v>
      </c>
      <c r="B173" s="2" t="s">
        <v>273</v>
      </c>
      <c r="C173">
        <v>2020</v>
      </c>
      <c r="D173" t="s">
        <v>22</v>
      </c>
      <c r="E173" t="s">
        <v>21</v>
      </c>
      <c r="F173" t="s">
        <v>21</v>
      </c>
      <c r="G173" t="s">
        <v>21</v>
      </c>
      <c r="H173" t="s">
        <v>21</v>
      </c>
      <c r="I173" t="s">
        <v>21</v>
      </c>
      <c r="J173" t="s">
        <v>22</v>
      </c>
      <c r="K173" t="s">
        <v>21</v>
      </c>
      <c r="L173" t="s">
        <v>21</v>
      </c>
      <c r="M173" t="s">
        <v>21</v>
      </c>
      <c r="N173" t="s">
        <v>21</v>
      </c>
      <c r="O173" t="s">
        <v>21</v>
      </c>
      <c r="P173" t="s">
        <v>22</v>
      </c>
      <c r="Q173" t="s">
        <v>21</v>
      </c>
      <c r="R173" t="s">
        <v>21</v>
      </c>
      <c r="S173" t="s">
        <v>21</v>
      </c>
      <c r="T173" t="s">
        <v>21</v>
      </c>
      <c r="U173" t="s">
        <v>21</v>
      </c>
      <c r="X173">
        <f t="shared" si="2"/>
        <v>0</v>
      </c>
    </row>
    <row r="174" spans="1:24" ht="15" customHeight="1">
      <c r="A174" s="2" t="s">
        <v>274</v>
      </c>
      <c r="B174" s="2" t="s">
        <v>275</v>
      </c>
      <c r="C174">
        <v>2020</v>
      </c>
      <c r="D174" t="s">
        <v>22</v>
      </c>
      <c r="E174" t="s">
        <v>21</v>
      </c>
      <c r="F174" t="s">
        <v>21</v>
      </c>
      <c r="G174" t="s">
        <v>21</v>
      </c>
      <c r="H174" t="s">
        <v>21</v>
      </c>
      <c r="I174" t="s">
        <v>21</v>
      </c>
      <c r="J174" t="s">
        <v>22</v>
      </c>
      <c r="K174" t="s">
        <v>21</v>
      </c>
      <c r="L174" t="s">
        <v>21</v>
      </c>
      <c r="M174" t="s">
        <v>21</v>
      </c>
      <c r="N174" t="s">
        <v>21</v>
      </c>
      <c r="O174" t="s">
        <v>21</v>
      </c>
      <c r="P174" t="s">
        <v>22</v>
      </c>
      <c r="Q174" t="s">
        <v>21</v>
      </c>
      <c r="R174" t="s">
        <v>21</v>
      </c>
      <c r="S174" t="s">
        <v>21</v>
      </c>
      <c r="T174" t="s">
        <v>21</v>
      </c>
      <c r="U174" t="s">
        <v>21</v>
      </c>
      <c r="X174">
        <f t="shared" si="2"/>
        <v>0</v>
      </c>
    </row>
    <row r="175" spans="1:24" ht="15" customHeight="1">
      <c r="A175" s="2" t="s">
        <v>276</v>
      </c>
      <c r="B175" s="2" t="s">
        <v>277</v>
      </c>
      <c r="C175">
        <v>2020</v>
      </c>
      <c r="D175" t="s">
        <v>22</v>
      </c>
      <c r="E175" t="s">
        <v>21</v>
      </c>
      <c r="F175" t="s">
        <v>21</v>
      </c>
      <c r="G175" t="s">
        <v>21</v>
      </c>
      <c r="H175" t="s">
        <v>21</v>
      </c>
      <c r="I175" t="s">
        <v>21</v>
      </c>
      <c r="J175" t="s">
        <v>22</v>
      </c>
      <c r="K175" t="s">
        <v>21</v>
      </c>
      <c r="L175" t="s">
        <v>21</v>
      </c>
      <c r="M175" t="s">
        <v>21</v>
      </c>
      <c r="N175" t="s">
        <v>21</v>
      </c>
      <c r="O175" t="s">
        <v>21</v>
      </c>
      <c r="P175" t="s">
        <v>22</v>
      </c>
      <c r="Q175" t="s">
        <v>21</v>
      </c>
      <c r="R175" t="s">
        <v>21</v>
      </c>
      <c r="S175" t="s">
        <v>21</v>
      </c>
      <c r="T175" t="s">
        <v>21</v>
      </c>
      <c r="U175" t="s">
        <v>21</v>
      </c>
      <c r="X175">
        <f t="shared" si="2"/>
        <v>0</v>
      </c>
    </row>
    <row r="176" spans="1:24" ht="15" customHeight="1">
      <c r="A176" s="2" t="s">
        <v>276</v>
      </c>
      <c r="B176" s="2" t="s">
        <v>278</v>
      </c>
      <c r="C176">
        <v>2020</v>
      </c>
      <c r="D176" t="s">
        <v>22</v>
      </c>
      <c r="E176" t="s">
        <v>21</v>
      </c>
      <c r="F176" t="s">
        <v>21</v>
      </c>
      <c r="G176" t="s">
        <v>21</v>
      </c>
      <c r="H176" t="s">
        <v>21</v>
      </c>
      <c r="I176" t="s">
        <v>21</v>
      </c>
      <c r="J176" t="s">
        <v>22</v>
      </c>
      <c r="K176" t="s">
        <v>21</v>
      </c>
      <c r="L176" t="s">
        <v>21</v>
      </c>
      <c r="M176" t="s">
        <v>21</v>
      </c>
      <c r="N176" t="s">
        <v>21</v>
      </c>
      <c r="O176" t="s">
        <v>21</v>
      </c>
      <c r="P176" t="s">
        <v>22</v>
      </c>
      <c r="Q176" t="s">
        <v>21</v>
      </c>
      <c r="R176" t="s">
        <v>21</v>
      </c>
      <c r="S176" t="s">
        <v>21</v>
      </c>
      <c r="T176" t="s">
        <v>21</v>
      </c>
      <c r="U176" t="s">
        <v>21</v>
      </c>
      <c r="X176">
        <f t="shared" si="2"/>
        <v>0</v>
      </c>
    </row>
    <row r="177" spans="1:24" ht="15" customHeight="1">
      <c r="A177" s="2" t="s">
        <v>279</v>
      </c>
      <c r="B177" s="2" t="s">
        <v>280</v>
      </c>
      <c r="C177">
        <v>2020</v>
      </c>
      <c r="D177" t="s">
        <v>684</v>
      </c>
      <c r="E177" t="s">
        <v>651</v>
      </c>
      <c r="F177">
        <v>7.1</v>
      </c>
      <c r="G177" t="s">
        <v>21</v>
      </c>
      <c r="H177" t="s">
        <v>21</v>
      </c>
      <c r="I177" t="s">
        <v>21</v>
      </c>
      <c r="J177" t="s">
        <v>22</v>
      </c>
      <c r="K177" t="s">
        <v>21</v>
      </c>
      <c r="L177" t="s">
        <v>21</v>
      </c>
      <c r="M177" t="s">
        <v>21</v>
      </c>
      <c r="N177" t="s">
        <v>21</v>
      </c>
      <c r="O177" t="s">
        <v>21</v>
      </c>
      <c r="P177" t="s">
        <v>22</v>
      </c>
      <c r="Q177" t="s">
        <v>21</v>
      </c>
      <c r="R177" t="s">
        <v>21</v>
      </c>
      <c r="S177" t="s">
        <v>21</v>
      </c>
      <c r="T177" t="s">
        <v>21</v>
      </c>
      <c r="U177" t="s">
        <v>21</v>
      </c>
      <c r="X177">
        <f t="shared" si="2"/>
        <v>0</v>
      </c>
    </row>
    <row r="178" spans="1:24" ht="15" customHeight="1">
      <c r="A178" s="2" t="s">
        <v>282</v>
      </c>
      <c r="B178" s="2" t="s">
        <v>283</v>
      </c>
      <c r="C178">
        <v>2020</v>
      </c>
      <c r="D178" t="s">
        <v>22</v>
      </c>
      <c r="E178" t="s">
        <v>22</v>
      </c>
      <c r="F178" t="s">
        <v>22</v>
      </c>
      <c r="G178" t="s">
        <v>22</v>
      </c>
      <c r="H178" t="s">
        <v>22</v>
      </c>
      <c r="I178" t="s">
        <v>22</v>
      </c>
      <c r="J178" t="s">
        <v>22</v>
      </c>
      <c r="K178" t="s">
        <v>22</v>
      </c>
      <c r="L178" t="s">
        <v>22</v>
      </c>
      <c r="M178" t="s">
        <v>22</v>
      </c>
      <c r="N178" t="s">
        <v>22</v>
      </c>
      <c r="O178" t="s">
        <v>22</v>
      </c>
      <c r="P178" t="s">
        <v>22</v>
      </c>
      <c r="Q178" t="s">
        <v>22</v>
      </c>
      <c r="R178" t="s">
        <v>22</v>
      </c>
      <c r="S178" t="s">
        <v>22</v>
      </c>
      <c r="T178" t="s">
        <v>22</v>
      </c>
      <c r="U178" t="s">
        <v>22</v>
      </c>
      <c r="X178">
        <f t="shared" si="2"/>
        <v>0</v>
      </c>
    </row>
    <row r="179" spans="1:24" ht="15" customHeight="1">
      <c r="A179" s="2" t="s">
        <v>284</v>
      </c>
      <c r="B179" s="2" t="s">
        <v>285</v>
      </c>
      <c r="C179">
        <v>2020</v>
      </c>
      <c r="D179" t="s">
        <v>22</v>
      </c>
      <c r="E179" t="s">
        <v>21</v>
      </c>
      <c r="F179" t="s">
        <v>21</v>
      </c>
      <c r="G179" t="s">
        <v>21</v>
      </c>
      <c r="H179" t="s">
        <v>21</v>
      </c>
      <c r="I179" t="s">
        <v>21</v>
      </c>
      <c r="J179" t="s">
        <v>22</v>
      </c>
      <c r="K179" t="s">
        <v>21</v>
      </c>
      <c r="L179" t="s">
        <v>21</v>
      </c>
      <c r="M179" t="s">
        <v>21</v>
      </c>
      <c r="N179" t="s">
        <v>21</v>
      </c>
      <c r="O179" t="s">
        <v>21</v>
      </c>
      <c r="P179" t="s">
        <v>22</v>
      </c>
      <c r="Q179" t="s">
        <v>21</v>
      </c>
      <c r="R179" t="s">
        <v>21</v>
      </c>
      <c r="S179" t="s">
        <v>21</v>
      </c>
      <c r="T179" t="s">
        <v>21</v>
      </c>
      <c r="U179" t="s">
        <v>21</v>
      </c>
      <c r="X179">
        <f t="shared" si="2"/>
        <v>0</v>
      </c>
    </row>
    <row r="180" spans="1:24" ht="15" customHeight="1">
      <c r="A180" s="2" t="s">
        <v>284</v>
      </c>
      <c r="B180" s="2" t="s">
        <v>286</v>
      </c>
      <c r="C180">
        <v>2020</v>
      </c>
      <c r="D180" t="s">
        <v>22</v>
      </c>
      <c r="E180" t="s">
        <v>21</v>
      </c>
      <c r="F180" t="s">
        <v>21</v>
      </c>
      <c r="G180" t="s">
        <v>21</v>
      </c>
      <c r="H180" t="s">
        <v>21</v>
      </c>
      <c r="I180" t="s">
        <v>21</v>
      </c>
      <c r="J180" t="s">
        <v>22</v>
      </c>
      <c r="K180" t="s">
        <v>21</v>
      </c>
      <c r="L180" t="s">
        <v>21</v>
      </c>
      <c r="M180" t="s">
        <v>21</v>
      </c>
      <c r="N180" t="s">
        <v>21</v>
      </c>
      <c r="O180" t="s">
        <v>21</v>
      </c>
      <c r="P180" t="s">
        <v>22</v>
      </c>
      <c r="Q180" t="s">
        <v>21</v>
      </c>
      <c r="R180" t="s">
        <v>21</v>
      </c>
      <c r="S180" t="s">
        <v>21</v>
      </c>
      <c r="T180" t="s">
        <v>21</v>
      </c>
      <c r="U180" t="s">
        <v>21</v>
      </c>
      <c r="X180">
        <f t="shared" si="2"/>
        <v>0</v>
      </c>
    </row>
    <row r="181" spans="1:24" ht="15" customHeight="1">
      <c r="A181" s="2" t="s">
        <v>284</v>
      </c>
      <c r="B181" s="2" t="s">
        <v>287</v>
      </c>
      <c r="C181">
        <v>2020</v>
      </c>
      <c r="D181" t="s">
        <v>685</v>
      </c>
      <c r="E181" t="s">
        <v>674</v>
      </c>
      <c r="F181">
        <v>0.78</v>
      </c>
      <c r="G181" t="s">
        <v>21</v>
      </c>
      <c r="H181" t="s">
        <v>21</v>
      </c>
      <c r="I181" t="s">
        <v>21</v>
      </c>
      <c r="J181" t="s">
        <v>22</v>
      </c>
      <c r="K181" t="s">
        <v>21</v>
      </c>
      <c r="L181" t="s">
        <v>21</v>
      </c>
      <c r="M181" t="s">
        <v>21</v>
      </c>
      <c r="N181" t="s">
        <v>21</v>
      </c>
      <c r="O181" t="s">
        <v>21</v>
      </c>
      <c r="P181" t="s">
        <v>22</v>
      </c>
      <c r="Q181" t="s">
        <v>21</v>
      </c>
      <c r="R181" t="s">
        <v>21</v>
      </c>
      <c r="S181" t="s">
        <v>21</v>
      </c>
      <c r="T181" t="s">
        <v>21</v>
      </c>
      <c r="U181" t="s">
        <v>21</v>
      </c>
      <c r="X181">
        <f t="shared" si="2"/>
        <v>0</v>
      </c>
    </row>
    <row r="182" spans="1:24" ht="15" customHeight="1">
      <c r="A182" s="2" t="s">
        <v>284</v>
      </c>
      <c r="B182" s="2" t="s">
        <v>288</v>
      </c>
      <c r="C182">
        <v>2020</v>
      </c>
      <c r="D182" t="s">
        <v>685</v>
      </c>
      <c r="E182" t="s">
        <v>674</v>
      </c>
      <c r="F182">
        <v>1.4967875E-2</v>
      </c>
      <c r="G182" t="s">
        <v>21</v>
      </c>
      <c r="H182" t="s">
        <v>21</v>
      </c>
      <c r="I182" t="s">
        <v>21</v>
      </c>
      <c r="J182" t="s">
        <v>22</v>
      </c>
      <c r="K182" t="s">
        <v>21</v>
      </c>
      <c r="L182" t="s">
        <v>21</v>
      </c>
      <c r="M182" t="s">
        <v>21</v>
      </c>
      <c r="N182" t="s">
        <v>21</v>
      </c>
      <c r="O182" t="s">
        <v>21</v>
      </c>
      <c r="P182" t="s">
        <v>22</v>
      </c>
      <c r="Q182" t="s">
        <v>21</v>
      </c>
      <c r="R182" t="s">
        <v>21</v>
      </c>
      <c r="S182" t="s">
        <v>21</v>
      </c>
      <c r="T182" t="s">
        <v>21</v>
      </c>
      <c r="U182" t="s">
        <v>21</v>
      </c>
      <c r="X182">
        <f t="shared" si="2"/>
        <v>0</v>
      </c>
    </row>
    <row r="183" spans="1:24" ht="15" customHeight="1">
      <c r="A183" s="2" t="s">
        <v>289</v>
      </c>
      <c r="B183" s="2" t="s">
        <v>290</v>
      </c>
      <c r="C183">
        <v>2020</v>
      </c>
      <c r="D183" t="s">
        <v>22</v>
      </c>
      <c r="E183" t="s">
        <v>21</v>
      </c>
      <c r="F183" t="s">
        <v>21</v>
      </c>
      <c r="G183" t="s">
        <v>21</v>
      </c>
      <c r="H183" t="s">
        <v>21</v>
      </c>
      <c r="I183" t="s">
        <v>21</v>
      </c>
      <c r="J183" t="s">
        <v>22</v>
      </c>
      <c r="K183" t="s">
        <v>21</v>
      </c>
      <c r="L183" t="s">
        <v>21</v>
      </c>
      <c r="M183" t="s">
        <v>21</v>
      </c>
      <c r="N183" t="s">
        <v>21</v>
      </c>
      <c r="O183" t="s">
        <v>21</v>
      </c>
      <c r="P183" t="s">
        <v>22</v>
      </c>
      <c r="Q183" t="s">
        <v>21</v>
      </c>
      <c r="R183" t="s">
        <v>21</v>
      </c>
      <c r="S183" t="s">
        <v>21</v>
      </c>
      <c r="T183" t="s">
        <v>21</v>
      </c>
      <c r="U183" t="s">
        <v>21</v>
      </c>
      <c r="X183">
        <f t="shared" si="2"/>
        <v>0</v>
      </c>
    </row>
    <row r="184" spans="1:24" ht="15" customHeight="1">
      <c r="A184" s="2" t="s">
        <v>289</v>
      </c>
      <c r="B184" s="2" t="s">
        <v>292</v>
      </c>
      <c r="C184">
        <v>2020</v>
      </c>
      <c r="D184" t="s">
        <v>22</v>
      </c>
      <c r="E184" t="s">
        <v>21</v>
      </c>
      <c r="F184" t="s">
        <v>21</v>
      </c>
      <c r="G184" t="s">
        <v>21</v>
      </c>
      <c r="H184" t="s">
        <v>21</v>
      </c>
      <c r="I184" t="s">
        <v>21</v>
      </c>
      <c r="J184" t="s">
        <v>22</v>
      </c>
      <c r="K184" t="s">
        <v>21</v>
      </c>
      <c r="L184" t="s">
        <v>21</v>
      </c>
      <c r="M184" t="s">
        <v>21</v>
      </c>
      <c r="N184" t="s">
        <v>21</v>
      </c>
      <c r="O184" t="s">
        <v>21</v>
      </c>
      <c r="P184" t="s">
        <v>22</v>
      </c>
      <c r="Q184" t="s">
        <v>21</v>
      </c>
      <c r="R184" t="s">
        <v>21</v>
      </c>
      <c r="S184" t="s">
        <v>21</v>
      </c>
      <c r="T184" t="s">
        <v>21</v>
      </c>
      <c r="U184" t="s">
        <v>21</v>
      </c>
      <c r="X184">
        <f t="shared" si="2"/>
        <v>0</v>
      </c>
    </row>
    <row r="185" spans="1:24" ht="15" customHeight="1">
      <c r="A185" s="2" t="s">
        <v>289</v>
      </c>
      <c r="B185" s="2" t="s">
        <v>293</v>
      </c>
      <c r="C185">
        <v>2020</v>
      </c>
      <c r="D185" t="s">
        <v>22</v>
      </c>
      <c r="E185" t="s">
        <v>22</v>
      </c>
      <c r="F185" t="s">
        <v>22</v>
      </c>
      <c r="G185" t="s">
        <v>22</v>
      </c>
      <c r="H185" t="s">
        <v>22</v>
      </c>
      <c r="I185" t="s">
        <v>22</v>
      </c>
      <c r="J185" t="s">
        <v>22</v>
      </c>
      <c r="K185" t="s">
        <v>22</v>
      </c>
      <c r="L185" t="s">
        <v>22</v>
      </c>
      <c r="M185" t="s">
        <v>22</v>
      </c>
      <c r="N185" t="s">
        <v>22</v>
      </c>
      <c r="O185" t="s">
        <v>22</v>
      </c>
      <c r="P185" t="s">
        <v>22</v>
      </c>
      <c r="Q185" t="s">
        <v>22</v>
      </c>
      <c r="R185" t="s">
        <v>22</v>
      </c>
      <c r="S185" t="s">
        <v>22</v>
      </c>
      <c r="T185" t="s">
        <v>22</v>
      </c>
      <c r="U185" t="s">
        <v>22</v>
      </c>
      <c r="X185">
        <f t="shared" si="2"/>
        <v>0</v>
      </c>
    </row>
    <row r="186" spans="1:24" ht="15" customHeight="1">
      <c r="A186" s="2" t="s">
        <v>294</v>
      </c>
      <c r="B186" s="2" t="s">
        <v>295</v>
      </c>
      <c r="C186">
        <v>2020</v>
      </c>
      <c r="D186" t="s">
        <v>22</v>
      </c>
      <c r="E186" t="s">
        <v>21</v>
      </c>
      <c r="F186" t="s">
        <v>21</v>
      </c>
      <c r="G186" t="s">
        <v>21</v>
      </c>
      <c r="H186" t="s">
        <v>21</v>
      </c>
      <c r="I186" t="s">
        <v>21</v>
      </c>
      <c r="J186" t="s">
        <v>22</v>
      </c>
      <c r="K186" t="s">
        <v>21</v>
      </c>
      <c r="L186" t="s">
        <v>21</v>
      </c>
      <c r="M186" t="s">
        <v>21</v>
      </c>
      <c r="N186" t="s">
        <v>21</v>
      </c>
      <c r="O186" t="s">
        <v>21</v>
      </c>
      <c r="P186" t="s">
        <v>22</v>
      </c>
      <c r="Q186" t="s">
        <v>21</v>
      </c>
      <c r="R186" t="s">
        <v>21</v>
      </c>
      <c r="S186" t="s">
        <v>21</v>
      </c>
      <c r="T186" t="s">
        <v>21</v>
      </c>
      <c r="U186" t="s">
        <v>21</v>
      </c>
      <c r="X186">
        <f t="shared" si="2"/>
        <v>0</v>
      </c>
    </row>
    <row r="187" spans="1:24" ht="15" customHeight="1">
      <c r="A187" s="2" t="s">
        <v>294</v>
      </c>
      <c r="B187" s="2" t="s">
        <v>296</v>
      </c>
      <c r="C187">
        <v>2020</v>
      </c>
      <c r="D187" t="s">
        <v>22</v>
      </c>
      <c r="E187" t="s">
        <v>21</v>
      </c>
      <c r="F187" t="s">
        <v>21</v>
      </c>
      <c r="G187" t="s">
        <v>21</v>
      </c>
      <c r="H187" t="s">
        <v>21</v>
      </c>
      <c r="I187" t="s">
        <v>21</v>
      </c>
      <c r="J187" t="s">
        <v>22</v>
      </c>
      <c r="K187" t="s">
        <v>21</v>
      </c>
      <c r="L187" t="s">
        <v>21</v>
      </c>
      <c r="M187" t="s">
        <v>21</v>
      </c>
      <c r="N187" t="s">
        <v>21</v>
      </c>
      <c r="O187" t="s">
        <v>21</v>
      </c>
      <c r="P187" t="s">
        <v>22</v>
      </c>
      <c r="Q187" t="s">
        <v>21</v>
      </c>
      <c r="R187" t="s">
        <v>21</v>
      </c>
      <c r="S187" t="s">
        <v>21</v>
      </c>
      <c r="T187" t="s">
        <v>21</v>
      </c>
      <c r="U187" t="s">
        <v>21</v>
      </c>
      <c r="X187">
        <f t="shared" si="2"/>
        <v>0</v>
      </c>
    </row>
    <row r="188" spans="1:24" ht="15" customHeight="1">
      <c r="A188" s="2" t="s">
        <v>294</v>
      </c>
      <c r="B188" s="2" t="s">
        <v>297</v>
      </c>
      <c r="C188">
        <v>2020</v>
      </c>
      <c r="D188" t="s">
        <v>22</v>
      </c>
      <c r="E188" t="s">
        <v>21</v>
      </c>
      <c r="F188" t="s">
        <v>21</v>
      </c>
      <c r="G188" t="s">
        <v>21</v>
      </c>
      <c r="H188" t="s">
        <v>21</v>
      </c>
      <c r="I188" t="s">
        <v>21</v>
      </c>
      <c r="J188" t="s">
        <v>22</v>
      </c>
      <c r="K188" t="s">
        <v>21</v>
      </c>
      <c r="L188" t="s">
        <v>21</v>
      </c>
      <c r="M188" t="s">
        <v>21</v>
      </c>
      <c r="N188" t="s">
        <v>21</v>
      </c>
      <c r="O188" t="s">
        <v>21</v>
      </c>
      <c r="P188" t="s">
        <v>22</v>
      </c>
      <c r="Q188" t="s">
        <v>21</v>
      </c>
      <c r="R188" t="s">
        <v>21</v>
      </c>
      <c r="S188" t="s">
        <v>21</v>
      </c>
      <c r="T188" t="s">
        <v>21</v>
      </c>
      <c r="U188" t="s">
        <v>21</v>
      </c>
      <c r="X188">
        <f t="shared" si="2"/>
        <v>0</v>
      </c>
    </row>
    <row r="189" spans="1:24" ht="15" customHeight="1">
      <c r="A189" s="2" t="s">
        <v>294</v>
      </c>
      <c r="B189" s="2" t="s">
        <v>298</v>
      </c>
      <c r="C189">
        <v>2020</v>
      </c>
      <c r="D189" t="s">
        <v>22</v>
      </c>
      <c r="E189" t="s">
        <v>21</v>
      </c>
      <c r="F189" t="s">
        <v>21</v>
      </c>
      <c r="G189" t="s">
        <v>21</v>
      </c>
      <c r="H189" t="s">
        <v>21</v>
      </c>
      <c r="I189" t="s">
        <v>21</v>
      </c>
      <c r="J189" t="s">
        <v>22</v>
      </c>
      <c r="K189" t="s">
        <v>21</v>
      </c>
      <c r="L189" t="s">
        <v>21</v>
      </c>
      <c r="M189" t="s">
        <v>21</v>
      </c>
      <c r="N189" t="s">
        <v>21</v>
      </c>
      <c r="O189" t="s">
        <v>21</v>
      </c>
      <c r="P189" t="s">
        <v>22</v>
      </c>
      <c r="Q189" t="s">
        <v>21</v>
      </c>
      <c r="R189" t="s">
        <v>21</v>
      </c>
      <c r="S189" t="s">
        <v>21</v>
      </c>
      <c r="T189" t="s">
        <v>21</v>
      </c>
      <c r="U189" t="s">
        <v>21</v>
      </c>
      <c r="X189">
        <f t="shared" si="2"/>
        <v>0</v>
      </c>
    </row>
    <row r="190" spans="1:24" ht="15" customHeight="1">
      <c r="A190" s="2" t="s">
        <v>294</v>
      </c>
      <c r="B190" s="2" t="s">
        <v>299</v>
      </c>
      <c r="C190">
        <v>2020</v>
      </c>
      <c r="D190" t="s">
        <v>22</v>
      </c>
      <c r="E190" t="s">
        <v>21</v>
      </c>
      <c r="F190" t="s">
        <v>21</v>
      </c>
      <c r="G190" t="s">
        <v>21</v>
      </c>
      <c r="H190" t="s">
        <v>21</v>
      </c>
      <c r="I190" t="s">
        <v>21</v>
      </c>
      <c r="J190" t="s">
        <v>22</v>
      </c>
      <c r="K190" t="s">
        <v>21</v>
      </c>
      <c r="L190" t="s">
        <v>21</v>
      </c>
      <c r="M190" t="s">
        <v>21</v>
      </c>
      <c r="N190" t="s">
        <v>21</v>
      </c>
      <c r="O190" t="s">
        <v>21</v>
      </c>
      <c r="P190" t="s">
        <v>22</v>
      </c>
      <c r="Q190" t="s">
        <v>21</v>
      </c>
      <c r="R190" t="s">
        <v>21</v>
      </c>
      <c r="S190" t="s">
        <v>21</v>
      </c>
      <c r="T190" t="s">
        <v>21</v>
      </c>
      <c r="U190" t="s">
        <v>21</v>
      </c>
      <c r="X190">
        <f t="shared" si="2"/>
        <v>0</v>
      </c>
    </row>
    <row r="191" spans="1:24" ht="15" customHeight="1">
      <c r="A191" s="2" t="s">
        <v>294</v>
      </c>
      <c r="B191" s="2" t="s">
        <v>300</v>
      </c>
      <c r="C191">
        <v>2020</v>
      </c>
      <c r="D191" t="s">
        <v>22</v>
      </c>
      <c r="E191" t="s">
        <v>21</v>
      </c>
      <c r="F191" t="s">
        <v>21</v>
      </c>
      <c r="G191" t="s">
        <v>21</v>
      </c>
      <c r="H191" t="s">
        <v>21</v>
      </c>
      <c r="I191" t="s">
        <v>21</v>
      </c>
      <c r="J191" t="s">
        <v>22</v>
      </c>
      <c r="K191" t="s">
        <v>21</v>
      </c>
      <c r="L191" t="s">
        <v>21</v>
      </c>
      <c r="M191" t="s">
        <v>21</v>
      </c>
      <c r="N191" t="s">
        <v>21</v>
      </c>
      <c r="O191" t="s">
        <v>21</v>
      </c>
      <c r="P191" t="s">
        <v>22</v>
      </c>
      <c r="Q191" t="s">
        <v>21</v>
      </c>
      <c r="R191" t="s">
        <v>21</v>
      </c>
      <c r="S191" t="s">
        <v>21</v>
      </c>
      <c r="T191" t="s">
        <v>21</v>
      </c>
      <c r="U191" t="s">
        <v>21</v>
      </c>
      <c r="X191">
        <f t="shared" si="2"/>
        <v>0</v>
      </c>
    </row>
    <row r="192" spans="1:24" ht="15" customHeight="1">
      <c r="A192" s="2" t="s">
        <v>294</v>
      </c>
      <c r="B192" s="2" t="s">
        <v>301</v>
      </c>
      <c r="C192">
        <v>2020</v>
      </c>
      <c r="D192" t="s">
        <v>686</v>
      </c>
      <c r="E192" t="s">
        <v>683</v>
      </c>
      <c r="F192">
        <v>0.32900000000000001</v>
      </c>
      <c r="G192" t="s">
        <v>21</v>
      </c>
      <c r="H192" t="s">
        <v>21</v>
      </c>
      <c r="I192" t="s">
        <v>21</v>
      </c>
      <c r="J192" t="s">
        <v>22</v>
      </c>
      <c r="K192" t="s">
        <v>21</v>
      </c>
      <c r="L192" t="s">
        <v>21</v>
      </c>
      <c r="M192" t="s">
        <v>21</v>
      </c>
      <c r="N192" t="s">
        <v>21</v>
      </c>
      <c r="O192" t="s">
        <v>21</v>
      </c>
      <c r="P192" t="s">
        <v>22</v>
      </c>
      <c r="Q192" t="s">
        <v>21</v>
      </c>
      <c r="R192" t="s">
        <v>21</v>
      </c>
      <c r="S192" t="s">
        <v>21</v>
      </c>
      <c r="T192" t="s">
        <v>21</v>
      </c>
      <c r="U192" t="s">
        <v>21</v>
      </c>
      <c r="X192">
        <f t="shared" si="2"/>
        <v>0</v>
      </c>
    </row>
    <row r="193" spans="1:24" ht="15" customHeight="1">
      <c r="A193" s="2" t="s">
        <v>294</v>
      </c>
      <c r="B193" s="2" t="s">
        <v>302</v>
      </c>
      <c r="C193">
        <v>2020</v>
      </c>
      <c r="D193" t="s">
        <v>22</v>
      </c>
      <c r="E193" t="s">
        <v>21</v>
      </c>
      <c r="F193" t="s">
        <v>21</v>
      </c>
      <c r="G193" t="s">
        <v>21</v>
      </c>
      <c r="H193" t="s">
        <v>21</v>
      </c>
      <c r="I193" t="s">
        <v>21</v>
      </c>
      <c r="J193" t="s">
        <v>22</v>
      </c>
      <c r="K193" t="s">
        <v>21</v>
      </c>
      <c r="L193" t="s">
        <v>21</v>
      </c>
      <c r="M193" t="s">
        <v>21</v>
      </c>
      <c r="N193" t="s">
        <v>21</v>
      </c>
      <c r="O193" t="s">
        <v>21</v>
      </c>
      <c r="P193" t="s">
        <v>22</v>
      </c>
      <c r="Q193" t="s">
        <v>21</v>
      </c>
      <c r="R193" t="s">
        <v>21</v>
      </c>
      <c r="S193" t="s">
        <v>21</v>
      </c>
      <c r="T193" t="s">
        <v>21</v>
      </c>
      <c r="U193" t="s">
        <v>21</v>
      </c>
      <c r="X193">
        <f t="shared" si="2"/>
        <v>0</v>
      </c>
    </row>
    <row r="194" spans="1:24" ht="15" customHeight="1">
      <c r="A194" s="2" t="s">
        <v>294</v>
      </c>
      <c r="B194" s="2" t="s">
        <v>303</v>
      </c>
      <c r="C194">
        <v>2020</v>
      </c>
      <c r="D194" t="s">
        <v>22</v>
      </c>
      <c r="E194" t="s">
        <v>21</v>
      </c>
      <c r="F194" t="s">
        <v>21</v>
      </c>
      <c r="G194" t="s">
        <v>21</v>
      </c>
      <c r="H194" t="s">
        <v>21</v>
      </c>
      <c r="I194" t="s">
        <v>21</v>
      </c>
      <c r="J194" t="s">
        <v>22</v>
      </c>
      <c r="K194" t="s">
        <v>21</v>
      </c>
      <c r="L194" t="s">
        <v>21</v>
      </c>
      <c r="M194" t="s">
        <v>21</v>
      </c>
      <c r="N194" t="s">
        <v>21</v>
      </c>
      <c r="O194" t="s">
        <v>21</v>
      </c>
      <c r="P194" t="s">
        <v>22</v>
      </c>
      <c r="Q194" t="s">
        <v>21</v>
      </c>
      <c r="R194" t="s">
        <v>21</v>
      </c>
      <c r="S194" t="s">
        <v>21</v>
      </c>
      <c r="T194" t="s">
        <v>21</v>
      </c>
      <c r="U194" t="s">
        <v>21</v>
      </c>
      <c r="X194">
        <f t="shared" si="2"/>
        <v>0</v>
      </c>
    </row>
    <row r="195" spans="1:24" ht="15" customHeight="1">
      <c r="A195" s="2" t="s">
        <v>294</v>
      </c>
      <c r="B195" s="2" t="s">
        <v>304</v>
      </c>
      <c r="C195">
        <v>2020</v>
      </c>
      <c r="D195" t="s">
        <v>22</v>
      </c>
      <c r="E195" t="s">
        <v>21</v>
      </c>
      <c r="F195" t="s">
        <v>21</v>
      </c>
      <c r="G195" t="s">
        <v>21</v>
      </c>
      <c r="H195" t="s">
        <v>21</v>
      </c>
      <c r="I195" t="s">
        <v>21</v>
      </c>
      <c r="J195" t="s">
        <v>22</v>
      </c>
      <c r="K195" t="s">
        <v>21</v>
      </c>
      <c r="L195" t="s">
        <v>21</v>
      </c>
      <c r="M195" t="s">
        <v>21</v>
      </c>
      <c r="N195" t="s">
        <v>21</v>
      </c>
      <c r="O195" t="s">
        <v>21</v>
      </c>
      <c r="P195" t="s">
        <v>22</v>
      </c>
      <c r="Q195" t="s">
        <v>21</v>
      </c>
      <c r="R195" t="s">
        <v>21</v>
      </c>
      <c r="S195" t="s">
        <v>21</v>
      </c>
      <c r="T195" t="s">
        <v>21</v>
      </c>
      <c r="U195" t="s">
        <v>21</v>
      </c>
      <c r="X195">
        <f t="shared" ref="X195:X258" si="3">(IF(E195="Avfall",F195,0)+IF(G195="Avfall",H195,0))/IFERROR(I195/100,0.85)+(IF(K195="Avfall",L195,0)+IF(M195="Avfall",N195,0))/IFERROR(O195/100,0.85)+(IF(Q195="avfall",R195,0)+IF(S195="avfall",T195,0))/IFERROR(U195/100,0.85)</f>
        <v>0</v>
      </c>
    </row>
    <row r="196" spans="1:24" ht="15" customHeight="1">
      <c r="A196" s="2" t="s">
        <v>294</v>
      </c>
      <c r="B196" s="2" t="s">
        <v>306</v>
      </c>
      <c r="C196">
        <v>2020</v>
      </c>
      <c r="D196" t="s">
        <v>22</v>
      </c>
      <c r="E196" t="s">
        <v>21</v>
      </c>
      <c r="F196" t="s">
        <v>21</v>
      </c>
      <c r="G196" t="s">
        <v>21</v>
      </c>
      <c r="H196" t="s">
        <v>21</v>
      </c>
      <c r="I196" t="s">
        <v>21</v>
      </c>
      <c r="J196" t="s">
        <v>22</v>
      </c>
      <c r="K196" t="s">
        <v>21</v>
      </c>
      <c r="L196" t="s">
        <v>21</v>
      </c>
      <c r="M196" t="s">
        <v>21</v>
      </c>
      <c r="N196" t="s">
        <v>21</v>
      </c>
      <c r="O196" t="s">
        <v>21</v>
      </c>
      <c r="P196" t="s">
        <v>22</v>
      </c>
      <c r="Q196" t="s">
        <v>21</v>
      </c>
      <c r="R196" t="s">
        <v>21</v>
      </c>
      <c r="S196" t="s">
        <v>21</v>
      </c>
      <c r="T196" t="s">
        <v>21</v>
      </c>
      <c r="U196" t="s">
        <v>21</v>
      </c>
      <c r="X196">
        <f t="shared" si="3"/>
        <v>0</v>
      </c>
    </row>
    <row r="197" spans="1:24" ht="15" customHeight="1">
      <c r="A197" s="2" t="s">
        <v>294</v>
      </c>
      <c r="B197" s="2" t="s">
        <v>307</v>
      </c>
      <c r="C197">
        <v>2020</v>
      </c>
      <c r="D197" t="s">
        <v>22</v>
      </c>
      <c r="E197" t="s">
        <v>21</v>
      </c>
      <c r="F197" t="s">
        <v>21</v>
      </c>
      <c r="G197" t="s">
        <v>21</v>
      </c>
      <c r="H197" t="s">
        <v>21</v>
      </c>
      <c r="I197" t="s">
        <v>21</v>
      </c>
      <c r="J197" t="s">
        <v>22</v>
      </c>
      <c r="K197" t="s">
        <v>21</v>
      </c>
      <c r="L197" t="s">
        <v>21</v>
      </c>
      <c r="M197" t="s">
        <v>21</v>
      </c>
      <c r="N197" t="s">
        <v>21</v>
      </c>
      <c r="O197" t="s">
        <v>21</v>
      </c>
      <c r="P197" t="s">
        <v>22</v>
      </c>
      <c r="Q197" t="s">
        <v>21</v>
      </c>
      <c r="R197" t="s">
        <v>21</v>
      </c>
      <c r="S197" t="s">
        <v>21</v>
      </c>
      <c r="T197" t="s">
        <v>21</v>
      </c>
      <c r="U197" t="s">
        <v>21</v>
      </c>
      <c r="X197">
        <f t="shared" si="3"/>
        <v>0</v>
      </c>
    </row>
    <row r="198" spans="1:24" ht="15" customHeight="1">
      <c r="A198" s="2" t="s">
        <v>294</v>
      </c>
      <c r="B198" s="2" t="s">
        <v>308</v>
      </c>
      <c r="C198">
        <v>2020</v>
      </c>
      <c r="D198" t="s">
        <v>687</v>
      </c>
      <c r="E198" t="s">
        <v>651</v>
      </c>
      <c r="F198">
        <v>12.359</v>
      </c>
      <c r="G198" t="s">
        <v>668</v>
      </c>
      <c r="H198">
        <v>0.71599999999999997</v>
      </c>
      <c r="I198">
        <v>90</v>
      </c>
      <c r="J198" t="s">
        <v>22</v>
      </c>
      <c r="K198" t="s">
        <v>21</v>
      </c>
      <c r="L198" t="s">
        <v>21</v>
      </c>
      <c r="M198" t="s">
        <v>21</v>
      </c>
      <c r="N198" t="s">
        <v>21</v>
      </c>
      <c r="O198" t="s">
        <v>21</v>
      </c>
      <c r="P198" t="s">
        <v>22</v>
      </c>
      <c r="Q198" t="s">
        <v>21</v>
      </c>
      <c r="R198" t="s">
        <v>21</v>
      </c>
      <c r="S198" t="s">
        <v>21</v>
      </c>
      <c r="T198" t="s">
        <v>21</v>
      </c>
      <c r="U198" t="s">
        <v>21</v>
      </c>
      <c r="X198">
        <f t="shared" si="3"/>
        <v>0</v>
      </c>
    </row>
    <row r="199" spans="1:24" ht="15" customHeight="1">
      <c r="A199" s="2" t="s">
        <v>294</v>
      </c>
      <c r="B199" s="2" t="s">
        <v>309</v>
      </c>
      <c r="C199">
        <v>2020</v>
      </c>
      <c r="D199" t="s">
        <v>22</v>
      </c>
      <c r="E199" t="s">
        <v>21</v>
      </c>
      <c r="F199" t="s">
        <v>21</v>
      </c>
      <c r="G199" t="s">
        <v>21</v>
      </c>
      <c r="H199" t="s">
        <v>21</v>
      </c>
      <c r="I199" t="s">
        <v>21</v>
      </c>
      <c r="J199" t="s">
        <v>22</v>
      </c>
      <c r="K199" t="s">
        <v>21</v>
      </c>
      <c r="L199" t="s">
        <v>21</v>
      </c>
      <c r="M199" t="s">
        <v>21</v>
      </c>
      <c r="N199" t="s">
        <v>21</v>
      </c>
      <c r="O199" t="s">
        <v>21</v>
      </c>
      <c r="P199" t="s">
        <v>22</v>
      </c>
      <c r="Q199" t="s">
        <v>21</v>
      </c>
      <c r="R199" t="s">
        <v>21</v>
      </c>
      <c r="S199" t="s">
        <v>21</v>
      </c>
      <c r="T199" t="s">
        <v>21</v>
      </c>
      <c r="U199" t="s">
        <v>21</v>
      </c>
      <c r="X199">
        <f t="shared" si="3"/>
        <v>0</v>
      </c>
    </row>
    <row r="200" spans="1:24" ht="15" customHeight="1">
      <c r="A200" s="2" t="s">
        <v>294</v>
      </c>
      <c r="B200" s="2" t="s">
        <v>310</v>
      </c>
      <c r="C200">
        <v>2020</v>
      </c>
      <c r="D200" t="s">
        <v>22</v>
      </c>
      <c r="E200" t="s">
        <v>21</v>
      </c>
      <c r="F200" t="s">
        <v>21</v>
      </c>
      <c r="G200" t="s">
        <v>21</v>
      </c>
      <c r="H200" t="s">
        <v>21</v>
      </c>
      <c r="I200" t="s">
        <v>21</v>
      </c>
      <c r="J200" t="s">
        <v>22</v>
      </c>
      <c r="K200" t="s">
        <v>21</v>
      </c>
      <c r="L200" t="s">
        <v>21</v>
      </c>
      <c r="M200" t="s">
        <v>21</v>
      </c>
      <c r="N200" t="s">
        <v>21</v>
      </c>
      <c r="O200" t="s">
        <v>21</v>
      </c>
      <c r="P200" t="s">
        <v>22</v>
      </c>
      <c r="Q200" t="s">
        <v>21</v>
      </c>
      <c r="R200" t="s">
        <v>21</v>
      </c>
      <c r="S200" t="s">
        <v>21</v>
      </c>
      <c r="T200" t="s">
        <v>21</v>
      </c>
      <c r="U200" t="s">
        <v>21</v>
      </c>
      <c r="X200">
        <f t="shared" si="3"/>
        <v>0</v>
      </c>
    </row>
    <row r="201" spans="1:24" ht="15" customHeight="1">
      <c r="A201" s="2" t="s">
        <v>294</v>
      </c>
      <c r="B201" s="2" t="s">
        <v>311</v>
      </c>
      <c r="C201">
        <v>2020</v>
      </c>
      <c r="D201" t="s">
        <v>22</v>
      </c>
      <c r="E201" t="s">
        <v>21</v>
      </c>
      <c r="F201" t="s">
        <v>21</v>
      </c>
      <c r="G201" t="s">
        <v>21</v>
      </c>
      <c r="H201" t="s">
        <v>21</v>
      </c>
      <c r="I201" t="s">
        <v>21</v>
      </c>
      <c r="J201" t="s">
        <v>22</v>
      </c>
      <c r="K201" t="s">
        <v>21</v>
      </c>
      <c r="L201" t="s">
        <v>21</v>
      </c>
      <c r="M201" t="s">
        <v>21</v>
      </c>
      <c r="N201" t="s">
        <v>21</v>
      </c>
      <c r="O201" t="s">
        <v>21</v>
      </c>
      <c r="P201" t="s">
        <v>22</v>
      </c>
      <c r="Q201" t="s">
        <v>21</v>
      </c>
      <c r="R201" t="s">
        <v>21</v>
      </c>
      <c r="S201" t="s">
        <v>21</v>
      </c>
      <c r="T201" t="s">
        <v>21</v>
      </c>
      <c r="U201" t="s">
        <v>21</v>
      </c>
      <c r="X201">
        <f t="shared" si="3"/>
        <v>0</v>
      </c>
    </row>
    <row r="202" spans="1:24" ht="15" customHeight="1">
      <c r="A202" s="2" t="s">
        <v>312</v>
      </c>
      <c r="B202" s="2" t="s">
        <v>313</v>
      </c>
      <c r="C202">
        <v>2020</v>
      </c>
      <c r="D202" t="s">
        <v>688</v>
      </c>
      <c r="E202" t="s">
        <v>651</v>
      </c>
      <c r="F202">
        <v>4.7530000000000001</v>
      </c>
      <c r="G202" t="s">
        <v>21</v>
      </c>
      <c r="H202" t="s">
        <v>21</v>
      </c>
      <c r="I202" t="s">
        <v>21</v>
      </c>
      <c r="J202" t="s">
        <v>22</v>
      </c>
      <c r="K202" t="s">
        <v>21</v>
      </c>
      <c r="L202" t="s">
        <v>21</v>
      </c>
      <c r="M202" t="s">
        <v>21</v>
      </c>
      <c r="N202" t="s">
        <v>21</v>
      </c>
      <c r="O202" t="s">
        <v>21</v>
      </c>
      <c r="P202" t="s">
        <v>22</v>
      </c>
      <c r="Q202" t="s">
        <v>21</v>
      </c>
      <c r="R202" t="s">
        <v>21</v>
      </c>
      <c r="S202" t="s">
        <v>21</v>
      </c>
      <c r="T202" t="s">
        <v>21</v>
      </c>
      <c r="U202" t="s">
        <v>21</v>
      </c>
      <c r="X202">
        <f t="shared" si="3"/>
        <v>0</v>
      </c>
    </row>
    <row r="203" spans="1:24" ht="15" customHeight="1">
      <c r="A203" s="2" t="s">
        <v>312</v>
      </c>
      <c r="B203" s="2" t="s">
        <v>314</v>
      </c>
      <c r="C203">
        <v>2020</v>
      </c>
      <c r="D203" t="s">
        <v>22</v>
      </c>
      <c r="E203" t="s">
        <v>21</v>
      </c>
      <c r="F203" t="s">
        <v>21</v>
      </c>
      <c r="G203" t="s">
        <v>21</v>
      </c>
      <c r="H203" t="s">
        <v>21</v>
      </c>
      <c r="I203" t="s">
        <v>21</v>
      </c>
      <c r="J203" t="s">
        <v>22</v>
      </c>
      <c r="K203" t="s">
        <v>21</v>
      </c>
      <c r="L203" t="s">
        <v>21</v>
      </c>
      <c r="M203" t="s">
        <v>21</v>
      </c>
      <c r="N203" t="s">
        <v>21</v>
      </c>
      <c r="O203" t="s">
        <v>21</v>
      </c>
      <c r="P203" t="s">
        <v>22</v>
      </c>
      <c r="Q203" t="s">
        <v>21</v>
      </c>
      <c r="R203" t="s">
        <v>21</v>
      </c>
      <c r="S203" t="s">
        <v>21</v>
      </c>
      <c r="T203" t="s">
        <v>21</v>
      </c>
      <c r="U203" t="s">
        <v>21</v>
      </c>
      <c r="X203">
        <f t="shared" si="3"/>
        <v>0</v>
      </c>
    </row>
    <row r="204" spans="1:24" ht="15" customHeight="1">
      <c r="A204" s="2" t="s">
        <v>315</v>
      </c>
      <c r="B204" s="2" t="s">
        <v>316</v>
      </c>
      <c r="C204">
        <v>2020</v>
      </c>
      <c r="D204" t="s">
        <v>22</v>
      </c>
      <c r="E204" t="s">
        <v>21</v>
      </c>
      <c r="F204" t="s">
        <v>21</v>
      </c>
      <c r="G204" t="s">
        <v>21</v>
      </c>
      <c r="H204" t="s">
        <v>21</v>
      </c>
      <c r="I204" t="s">
        <v>21</v>
      </c>
      <c r="J204" t="s">
        <v>22</v>
      </c>
      <c r="K204" t="s">
        <v>21</v>
      </c>
      <c r="L204" t="s">
        <v>21</v>
      </c>
      <c r="M204" t="s">
        <v>21</v>
      </c>
      <c r="N204" t="s">
        <v>21</v>
      </c>
      <c r="O204" t="s">
        <v>21</v>
      </c>
      <c r="P204" t="s">
        <v>22</v>
      </c>
      <c r="Q204" t="s">
        <v>21</v>
      </c>
      <c r="R204" t="s">
        <v>21</v>
      </c>
      <c r="S204" t="s">
        <v>21</v>
      </c>
      <c r="T204" t="s">
        <v>21</v>
      </c>
      <c r="U204" t="s">
        <v>21</v>
      </c>
      <c r="X204">
        <f t="shared" si="3"/>
        <v>0</v>
      </c>
    </row>
    <row r="205" spans="1:24" ht="15" customHeight="1">
      <c r="A205" s="2" t="s">
        <v>315</v>
      </c>
      <c r="B205" s="2" t="s">
        <v>317</v>
      </c>
      <c r="C205">
        <v>2020</v>
      </c>
      <c r="D205" t="s">
        <v>689</v>
      </c>
      <c r="E205" t="s">
        <v>651</v>
      </c>
      <c r="F205">
        <v>2.4020000000000001</v>
      </c>
      <c r="G205" t="s">
        <v>21</v>
      </c>
      <c r="H205" t="s">
        <v>21</v>
      </c>
      <c r="I205" t="s">
        <v>21</v>
      </c>
      <c r="J205" t="s">
        <v>22</v>
      </c>
      <c r="K205" t="s">
        <v>21</v>
      </c>
      <c r="L205" t="s">
        <v>21</v>
      </c>
      <c r="M205" t="s">
        <v>21</v>
      </c>
      <c r="N205" t="s">
        <v>21</v>
      </c>
      <c r="O205" t="s">
        <v>21</v>
      </c>
      <c r="P205" t="s">
        <v>22</v>
      </c>
      <c r="Q205" t="s">
        <v>21</v>
      </c>
      <c r="R205" t="s">
        <v>21</v>
      </c>
      <c r="S205" t="s">
        <v>21</v>
      </c>
      <c r="T205" t="s">
        <v>21</v>
      </c>
      <c r="U205" t="s">
        <v>21</v>
      </c>
      <c r="X205">
        <f t="shared" si="3"/>
        <v>0</v>
      </c>
    </row>
    <row r="206" spans="1:24" ht="15" customHeight="1">
      <c r="A206" s="2" t="s">
        <v>318</v>
      </c>
      <c r="B206" s="2" t="s">
        <v>319</v>
      </c>
      <c r="C206">
        <v>2020</v>
      </c>
      <c r="D206" t="s">
        <v>22</v>
      </c>
      <c r="E206" t="s">
        <v>22</v>
      </c>
      <c r="F206" t="s">
        <v>22</v>
      </c>
      <c r="G206" t="s">
        <v>22</v>
      </c>
      <c r="H206" t="s">
        <v>22</v>
      </c>
      <c r="I206" t="s">
        <v>22</v>
      </c>
      <c r="J206" t="s">
        <v>22</v>
      </c>
      <c r="K206" t="s">
        <v>22</v>
      </c>
      <c r="L206" t="s">
        <v>22</v>
      </c>
      <c r="M206" t="s">
        <v>22</v>
      </c>
      <c r="N206" t="s">
        <v>22</v>
      </c>
      <c r="O206" t="s">
        <v>22</v>
      </c>
      <c r="P206" t="s">
        <v>22</v>
      </c>
      <c r="Q206" t="s">
        <v>22</v>
      </c>
      <c r="R206" t="s">
        <v>22</v>
      </c>
      <c r="S206" t="s">
        <v>22</v>
      </c>
      <c r="T206" t="s">
        <v>22</v>
      </c>
      <c r="U206" t="s">
        <v>22</v>
      </c>
      <c r="X206">
        <f t="shared" si="3"/>
        <v>0</v>
      </c>
    </row>
    <row r="207" spans="1:24" ht="15" customHeight="1">
      <c r="A207" s="2" t="s">
        <v>320</v>
      </c>
      <c r="B207" s="2" t="s">
        <v>321</v>
      </c>
      <c r="C207">
        <v>2020</v>
      </c>
      <c r="D207" t="s">
        <v>21</v>
      </c>
      <c r="E207" t="s">
        <v>21</v>
      </c>
      <c r="F207" t="s">
        <v>21</v>
      </c>
      <c r="G207" t="s">
        <v>21</v>
      </c>
      <c r="H207" t="s">
        <v>21</v>
      </c>
      <c r="I207" t="s">
        <v>21</v>
      </c>
      <c r="J207" t="s">
        <v>21</v>
      </c>
      <c r="K207" t="s">
        <v>21</v>
      </c>
      <c r="L207" t="s">
        <v>21</v>
      </c>
      <c r="M207" t="s">
        <v>21</v>
      </c>
      <c r="N207" t="s">
        <v>21</v>
      </c>
      <c r="O207" t="s">
        <v>21</v>
      </c>
      <c r="P207" t="s">
        <v>21</v>
      </c>
      <c r="Q207" t="s">
        <v>21</v>
      </c>
      <c r="R207" t="s">
        <v>21</v>
      </c>
      <c r="S207" t="s">
        <v>21</v>
      </c>
      <c r="T207" t="s">
        <v>21</v>
      </c>
      <c r="U207" t="s">
        <v>21</v>
      </c>
      <c r="X207">
        <f t="shared" si="3"/>
        <v>0</v>
      </c>
    </row>
    <row r="208" spans="1:24" ht="15" customHeight="1">
      <c r="A208" s="2" t="s">
        <v>322</v>
      </c>
      <c r="B208" s="2" t="s">
        <v>323</v>
      </c>
      <c r="C208">
        <v>2020</v>
      </c>
      <c r="D208" t="s">
        <v>22</v>
      </c>
      <c r="E208" t="s">
        <v>21</v>
      </c>
      <c r="F208" t="s">
        <v>21</v>
      </c>
      <c r="G208" t="s">
        <v>21</v>
      </c>
      <c r="H208" t="s">
        <v>21</v>
      </c>
      <c r="I208" t="s">
        <v>21</v>
      </c>
      <c r="J208" t="s">
        <v>22</v>
      </c>
      <c r="K208" t="s">
        <v>21</v>
      </c>
      <c r="L208" t="s">
        <v>21</v>
      </c>
      <c r="M208" t="s">
        <v>21</v>
      </c>
      <c r="N208" t="s">
        <v>21</v>
      </c>
      <c r="O208" t="s">
        <v>21</v>
      </c>
      <c r="P208" t="s">
        <v>22</v>
      </c>
      <c r="Q208" t="s">
        <v>21</v>
      </c>
      <c r="R208" t="s">
        <v>21</v>
      </c>
      <c r="S208" t="s">
        <v>21</v>
      </c>
      <c r="T208" t="s">
        <v>21</v>
      </c>
      <c r="U208" t="s">
        <v>21</v>
      </c>
      <c r="X208">
        <f t="shared" si="3"/>
        <v>0</v>
      </c>
    </row>
    <row r="209" spans="1:24" ht="15" customHeight="1">
      <c r="A209" s="2" t="s">
        <v>322</v>
      </c>
      <c r="B209" s="2" t="s">
        <v>324</v>
      </c>
      <c r="C209">
        <v>2020</v>
      </c>
      <c r="D209" t="s">
        <v>22</v>
      </c>
      <c r="E209" t="s">
        <v>21</v>
      </c>
      <c r="F209" t="s">
        <v>21</v>
      </c>
      <c r="G209" t="s">
        <v>21</v>
      </c>
      <c r="H209" t="s">
        <v>21</v>
      </c>
      <c r="I209" t="s">
        <v>21</v>
      </c>
      <c r="J209" t="s">
        <v>22</v>
      </c>
      <c r="K209" t="s">
        <v>21</v>
      </c>
      <c r="L209" t="s">
        <v>21</v>
      </c>
      <c r="M209" t="s">
        <v>21</v>
      </c>
      <c r="N209" t="s">
        <v>21</v>
      </c>
      <c r="O209" t="s">
        <v>21</v>
      </c>
      <c r="P209" t="s">
        <v>22</v>
      </c>
      <c r="Q209" t="s">
        <v>21</v>
      </c>
      <c r="R209" t="s">
        <v>21</v>
      </c>
      <c r="S209" t="s">
        <v>21</v>
      </c>
      <c r="T209" t="s">
        <v>21</v>
      </c>
      <c r="U209" t="s">
        <v>21</v>
      </c>
      <c r="X209">
        <f t="shared" si="3"/>
        <v>0</v>
      </c>
    </row>
    <row r="210" spans="1:24" ht="15" customHeight="1">
      <c r="A210" s="2" t="s">
        <v>322</v>
      </c>
      <c r="B210" s="2" t="s">
        <v>325</v>
      </c>
      <c r="C210">
        <v>2020</v>
      </c>
      <c r="D210" t="s">
        <v>22</v>
      </c>
      <c r="E210" t="s">
        <v>21</v>
      </c>
      <c r="F210" t="s">
        <v>21</v>
      </c>
      <c r="G210" t="s">
        <v>21</v>
      </c>
      <c r="H210" t="s">
        <v>21</v>
      </c>
      <c r="I210" t="s">
        <v>21</v>
      </c>
      <c r="J210" t="s">
        <v>22</v>
      </c>
      <c r="K210" t="s">
        <v>21</v>
      </c>
      <c r="L210" t="s">
        <v>21</v>
      </c>
      <c r="M210" t="s">
        <v>21</v>
      </c>
      <c r="N210" t="s">
        <v>21</v>
      </c>
      <c r="O210" t="s">
        <v>21</v>
      </c>
      <c r="P210" t="s">
        <v>22</v>
      </c>
      <c r="Q210" t="s">
        <v>21</v>
      </c>
      <c r="R210" t="s">
        <v>21</v>
      </c>
      <c r="S210" t="s">
        <v>21</v>
      </c>
      <c r="T210" t="s">
        <v>21</v>
      </c>
      <c r="U210" t="s">
        <v>21</v>
      </c>
      <c r="X210">
        <f t="shared" si="3"/>
        <v>0</v>
      </c>
    </row>
    <row r="211" spans="1:24" ht="15" customHeight="1">
      <c r="A211" s="2" t="s">
        <v>326</v>
      </c>
      <c r="B211" s="2" t="s">
        <v>327</v>
      </c>
      <c r="C211">
        <v>2020</v>
      </c>
      <c r="D211" t="s">
        <v>22</v>
      </c>
      <c r="E211" t="s">
        <v>21</v>
      </c>
      <c r="F211" t="s">
        <v>21</v>
      </c>
      <c r="G211" t="s">
        <v>21</v>
      </c>
      <c r="H211" t="s">
        <v>21</v>
      </c>
      <c r="I211" t="s">
        <v>21</v>
      </c>
      <c r="J211" t="s">
        <v>22</v>
      </c>
      <c r="K211" t="s">
        <v>21</v>
      </c>
      <c r="L211" t="s">
        <v>21</v>
      </c>
      <c r="M211" t="s">
        <v>21</v>
      </c>
      <c r="N211" t="s">
        <v>21</v>
      </c>
      <c r="O211" t="s">
        <v>21</v>
      </c>
      <c r="P211" t="s">
        <v>22</v>
      </c>
      <c r="Q211" t="s">
        <v>21</v>
      </c>
      <c r="R211" t="s">
        <v>21</v>
      </c>
      <c r="S211" t="s">
        <v>21</v>
      </c>
      <c r="T211" t="s">
        <v>21</v>
      </c>
      <c r="U211" t="s">
        <v>21</v>
      </c>
      <c r="X211">
        <f t="shared" si="3"/>
        <v>0</v>
      </c>
    </row>
    <row r="212" spans="1:24" ht="15" customHeight="1">
      <c r="A212" s="2" t="s">
        <v>328</v>
      </c>
      <c r="B212" s="2" t="s">
        <v>329</v>
      </c>
      <c r="C212">
        <v>2020</v>
      </c>
      <c r="D212" t="s">
        <v>22</v>
      </c>
      <c r="E212" t="s">
        <v>21</v>
      </c>
      <c r="F212" t="s">
        <v>21</v>
      </c>
      <c r="G212" t="s">
        <v>21</v>
      </c>
      <c r="H212" t="s">
        <v>21</v>
      </c>
      <c r="I212" t="s">
        <v>21</v>
      </c>
      <c r="J212" t="s">
        <v>22</v>
      </c>
      <c r="K212" t="s">
        <v>21</v>
      </c>
      <c r="L212" t="s">
        <v>21</v>
      </c>
      <c r="M212" t="s">
        <v>21</v>
      </c>
      <c r="N212" t="s">
        <v>21</v>
      </c>
      <c r="O212" t="s">
        <v>21</v>
      </c>
      <c r="P212" t="s">
        <v>22</v>
      </c>
      <c r="Q212" t="s">
        <v>21</v>
      </c>
      <c r="R212" t="s">
        <v>21</v>
      </c>
      <c r="S212" t="s">
        <v>21</v>
      </c>
      <c r="T212" t="s">
        <v>21</v>
      </c>
      <c r="U212" t="s">
        <v>21</v>
      </c>
      <c r="X212">
        <f t="shared" si="3"/>
        <v>0</v>
      </c>
    </row>
    <row r="213" spans="1:24" ht="15" customHeight="1">
      <c r="A213" s="2" t="s">
        <v>328</v>
      </c>
      <c r="B213" s="2" t="s">
        <v>330</v>
      </c>
      <c r="C213">
        <v>2020</v>
      </c>
      <c r="D213" t="s">
        <v>22</v>
      </c>
      <c r="E213" t="s">
        <v>21</v>
      </c>
      <c r="F213" t="s">
        <v>21</v>
      </c>
      <c r="G213" t="s">
        <v>21</v>
      </c>
      <c r="H213" t="s">
        <v>21</v>
      </c>
      <c r="I213" t="s">
        <v>21</v>
      </c>
      <c r="J213" t="s">
        <v>22</v>
      </c>
      <c r="K213" t="s">
        <v>21</v>
      </c>
      <c r="L213" t="s">
        <v>21</v>
      </c>
      <c r="M213" t="s">
        <v>21</v>
      </c>
      <c r="N213" t="s">
        <v>21</v>
      </c>
      <c r="O213" t="s">
        <v>21</v>
      </c>
      <c r="P213" t="s">
        <v>22</v>
      </c>
      <c r="Q213" t="s">
        <v>21</v>
      </c>
      <c r="R213" t="s">
        <v>21</v>
      </c>
      <c r="S213" t="s">
        <v>21</v>
      </c>
      <c r="T213" t="s">
        <v>21</v>
      </c>
      <c r="U213" t="s">
        <v>21</v>
      </c>
      <c r="X213">
        <f t="shared" si="3"/>
        <v>0</v>
      </c>
    </row>
    <row r="214" spans="1:24" ht="15" customHeight="1">
      <c r="A214" s="2" t="s">
        <v>328</v>
      </c>
      <c r="B214" s="2" t="s">
        <v>331</v>
      </c>
      <c r="C214">
        <v>2020</v>
      </c>
      <c r="D214" t="s">
        <v>22</v>
      </c>
      <c r="E214" t="s">
        <v>21</v>
      </c>
      <c r="F214" t="s">
        <v>21</v>
      </c>
      <c r="G214" t="s">
        <v>21</v>
      </c>
      <c r="H214" t="s">
        <v>21</v>
      </c>
      <c r="I214" t="s">
        <v>21</v>
      </c>
      <c r="J214" t="s">
        <v>22</v>
      </c>
      <c r="K214" t="s">
        <v>21</v>
      </c>
      <c r="L214" t="s">
        <v>21</v>
      </c>
      <c r="M214" t="s">
        <v>21</v>
      </c>
      <c r="N214" t="s">
        <v>21</v>
      </c>
      <c r="O214" t="s">
        <v>21</v>
      </c>
      <c r="P214" t="s">
        <v>22</v>
      </c>
      <c r="Q214" t="s">
        <v>21</v>
      </c>
      <c r="R214" t="s">
        <v>21</v>
      </c>
      <c r="S214" t="s">
        <v>21</v>
      </c>
      <c r="T214" t="s">
        <v>21</v>
      </c>
      <c r="U214" t="s">
        <v>21</v>
      </c>
      <c r="X214">
        <f t="shared" si="3"/>
        <v>0</v>
      </c>
    </row>
    <row r="215" spans="1:24" ht="15" customHeight="1">
      <c r="A215" s="2" t="s">
        <v>332</v>
      </c>
      <c r="B215" s="2" t="s">
        <v>333</v>
      </c>
      <c r="C215">
        <v>2020</v>
      </c>
      <c r="D215" t="s">
        <v>22</v>
      </c>
      <c r="E215" t="s">
        <v>21</v>
      </c>
      <c r="F215" t="s">
        <v>21</v>
      </c>
      <c r="G215" t="s">
        <v>21</v>
      </c>
      <c r="H215" t="s">
        <v>21</v>
      </c>
      <c r="I215" t="s">
        <v>21</v>
      </c>
      <c r="J215" t="s">
        <v>22</v>
      </c>
      <c r="K215" t="s">
        <v>21</v>
      </c>
      <c r="L215" t="s">
        <v>21</v>
      </c>
      <c r="M215" t="s">
        <v>21</v>
      </c>
      <c r="N215" t="s">
        <v>21</v>
      </c>
      <c r="O215" t="s">
        <v>21</v>
      </c>
      <c r="P215" t="s">
        <v>22</v>
      </c>
      <c r="Q215" t="s">
        <v>21</v>
      </c>
      <c r="R215" t="s">
        <v>21</v>
      </c>
      <c r="S215" t="s">
        <v>21</v>
      </c>
      <c r="T215" t="s">
        <v>21</v>
      </c>
      <c r="U215" t="s">
        <v>21</v>
      </c>
      <c r="X215">
        <f t="shared" si="3"/>
        <v>0</v>
      </c>
    </row>
    <row r="216" spans="1:24" ht="15" customHeight="1">
      <c r="A216" s="2" t="s">
        <v>335</v>
      </c>
      <c r="B216" s="2" t="s">
        <v>336</v>
      </c>
      <c r="C216">
        <v>2020</v>
      </c>
      <c r="D216" t="s">
        <v>22</v>
      </c>
      <c r="E216" t="s">
        <v>21</v>
      </c>
      <c r="F216" t="s">
        <v>21</v>
      </c>
      <c r="G216" t="s">
        <v>21</v>
      </c>
      <c r="H216" t="s">
        <v>21</v>
      </c>
      <c r="I216" t="s">
        <v>21</v>
      </c>
      <c r="J216" t="s">
        <v>22</v>
      </c>
      <c r="K216" t="s">
        <v>21</v>
      </c>
      <c r="L216" t="s">
        <v>21</v>
      </c>
      <c r="M216" t="s">
        <v>21</v>
      </c>
      <c r="N216" t="s">
        <v>21</v>
      </c>
      <c r="O216" t="s">
        <v>21</v>
      </c>
      <c r="P216" t="s">
        <v>22</v>
      </c>
      <c r="Q216" t="s">
        <v>21</v>
      </c>
      <c r="R216" t="s">
        <v>21</v>
      </c>
      <c r="S216" t="s">
        <v>21</v>
      </c>
      <c r="T216" t="s">
        <v>21</v>
      </c>
      <c r="U216" t="s">
        <v>21</v>
      </c>
      <c r="X216">
        <f t="shared" si="3"/>
        <v>0</v>
      </c>
    </row>
    <row r="217" spans="1:24" ht="15" customHeight="1">
      <c r="A217" s="2" t="s">
        <v>337</v>
      </c>
      <c r="B217" s="2" t="s">
        <v>338</v>
      </c>
      <c r="C217">
        <v>2020</v>
      </c>
      <c r="D217" t="s">
        <v>22</v>
      </c>
      <c r="E217" t="s">
        <v>21</v>
      </c>
      <c r="F217" t="s">
        <v>21</v>
      </c>
      <c r="G217" t="s">
        <v>21</v>
      </c>
      <c r="H217" t="s">
        <v>21</v>
      </c>
      <c r="I217" t="s">
        <v>21</v>
      </c>
      <c r="J217" t="s">
        <v>22</v>
      </c>
      <c r="K217" t="s">
        <v>21</v>
      </c>
      <c r="L217" t="s">
        <v>21</v>
      </c>
      <c r="M217" t="s">
        <v>21</v>
      </c>
      <c r="N217" t="s">
        <v>21</v>
      </c>
      <c r="O217" t="s">
        <v>21</v>
      </c>
      <c r="P217" t="s">
        <v>22</v>
      </c>
      <c r="Q217" t="s">
        <v>21</v>
      </c>
      <c r="R217" t="s">
        <v>21</v>
      </c>
      <c r="S217" t="s">
        <v>21</v>
      </c>
      <c r="T217" t="s">
        <v>21</v>
      </c>
      <c r="U217" t="s">
        <v>21</v>
      </c>
      <c r="X217">
        <f t="shared" si="3"/>
        <v>0</v>
      </c>
    </row>
    <row r="218" spans="1:24" ht="15" customHeight="1">
      <c r="A218" s="2" t="s">
        <v>339</v>
      </c>
      <c r="B218" s="2" t="s">
        <v>340</v>
      </c>
      <c r="C218">
        <v>2020</v>
      </c>
      <c r="D218" t="s">
        <v>22</v>
      </c>
      <c r="E218" t="s">
        <v>22</v>
      </c>
      <c r="F218" t="s">
        <v>22</v>
      </c>
      <c r="G218" t="s">
        <v>22</v>
      </c>
      <c r="H218" t="s">
        <v>22</v>
      </c>
      <c r="I218" t="s">
        <v>22</v>
      </c>
      <c r="J218" t="s">
        <v>22</v>
      </c>
      <c r="K218" t="s">
        <v>22</v>
      </c>
      <c r="L218" t="s">
        <v>22</v>
      </c>
      <c r="M218" t="s">
        <v>22</v>
      </c>
      <c r="N218" t="s">
        <v>22</v>
      </c>
      <c r="O218" t="s">
        <v>22</v>
      </c>
      <c r="P218" t="s">
        <v>22</v>
      </c>
      <c r="Q218" t="s">
        <v>22</v>
      </c>
      <c r="R218" t="s">
        <v>22</v>
      </c>
      <c r="S218" t="s">
        <v>22</v>
      </c>
      <c r="T218" t="s">
        <v>22</v>
      </c>
      <c r="U218" t="s">
        <v>22</v>
      </c>
      <c r="X218">
        <f t="shared" si="3"/>
        <v>0</v>
      </c>
    </row>
    <row r="219" spans="1:24" ht="15" customHeight="1">
      <c r="A219" s="2" t="s">
        <v>341</v>
      </c>
      <c r="B219" s="2" t="s">
        <v>342</v>
      </c>
      <c r="C219">
        <v>2020</v>
      </c>
      <c r="D219" t="s">
        <v>92</v>
      </c>
      <c r="E219" t="s">
        <v>21</v>
      </c>
      <c r="F219" t="s">
        <v>21</v>
      </c>
      <c r="G219" t="s">
        <v>21</v>
      </c>
      <c r="H219" t="s">
        <v>21</v>
      </c>
      <c r="I219" t="s">
        <v>21</v>
      </c>
      <c r="J219" t="s">
        <v>92</v>
      </c>
      <c r="K219" t="s">
        <v>21</v>
      </c>
      <c r="L219" t="s">
        <v>21</v>
      </c>
      <c r="M219" t="s">
        <v>21</v>
      </c>
      <c r="N219" t="s">
        <v>21</v>
      </c>
      <c r="O219" t="s">
        <v>21</v>
      </c>
      <c r="P219" t="s">
        <v>92</v>
      </c>
      <c r="Q219" t="s">
        <v>21</v>
      </c>
      <c r="R219" t="s">
        <v>21</v>
      </c>
      <c r="S219" t="s">
        <v>21</v>
      </c>
      <c r="T219" t="s">
        <v>21</v>
      </c>
      <c r="U219" t="s">
        <v>21</v>
      </c>
      <c r="X219">
        <f t="shared" si="3"/>
        <v>0</v>
      </c>
    </row>
    <row r="220" spans="1:24" ht="15" customHeight="1">
      <c r="A220" s="2" t="s">
        <v>344</v>
      </c>
      <c r="B220" s="2" t="s">
        <v>345</v>
      </c>
      <c r="C220">
        <v>2020</v>
      </c>
      <c r="D220" t="s">
        <v>690</v>
      </c>
      <c r="E220" t="s">
        <v>651</v>
      </c>
      <c r="F220">
        <v>10.773</v>
      </c>
      <c r="G220" t="s">
        <v>21</v>
      </c>
      <c r="H220" t="s">
        <v>21</v>
      </c>
      <c r="I220">
        <v>100</v>
      </c>
      <c r="J220" t="s">
        <v>21</v>
      </c>
      <c r="K220" t="s">
        <v>21</v>
      </c>
      <c r="L220" t="s">
        <v>21</v>
      </c>
      <c r="M220" t="s">
        <v>21</v>
      </c>
      <c r="N220" t="s">
        <v>21</v>
      </c>
      <c r="O220" t="s">
        <v>21</v>
      </c>
      <c r="P220" t="s">
        <v>21</v>
      </c>
      <c r="Q220" t="s">
        <v>21</v>
      </c>
      <c r="R220" t="s">
        <v>21</v>
      </c>
      <c r="S220" t="s">
        <v>21</v>
      </c>
      <c r="T220" t="s">
        <v>21</v>
      </c>
      <c r="U220" t="s">
        <v>21</v>
      </c>
      <c r="X220">
        <f t="shared" si="3"/>
        <v>0</v>
      </c>
    </row>
    <row r="221" spans="1:24" ht="15" customHeight="1">
      <c r="A221" s="2" t="s">
        <v>346</v>
      </c>
      <c r="B221" s="2" t="s">
        <v>347</v>
      </c>
      <c r="C221">
        <v>2020</v>
      </c>
      <c r="D221" t="s">
        <v>22</v>
      </c>
      <c r="E221" t="s">
        <v>21</v>
      </c>
      <c r="F221" t="s">
        <v>21</v>
      </c>
      <c r="G221" t="s">
        <v>21</v>
      </c>
      <c r="H221" t="s">
        <v>21</v>
      </c>
      <c r="I221" t="s">
        <v>21</v>
      </c>
      <c r="J221" t="s">
        <v>22</v>
      </c>
      <c r="K221" t="s">
        <v>21</v>
      </c>
      <c r="L221" t="s">
        <v>21</v>
      </c>
      <c r="M221" t="s">
        <v>21</v>
      </c>
      <c r="N221" t="s">
        <v>21</v>
      </c>
      <c r="O221" t="s">
        <v>21</v>
      </c>
      <c r="P221" t="s">
        <v>22</v>
      </c>
      <c r="Q221" t="s">
        <v>21</v>
      </c>
      <c r="R221" t="s">
        <v>21</v>
      </c>
      <c r="S221" t="s">
        <v>21</v>
      </c>
      <c r="T221" t="s">
        <v>21</v>
      </c>
      <c r="U221" t="s">
        <v>21</v>
      </c>
      <c r="X221">
        <f t="shared" si="3"/>
        <v>0</v>
      </c>
    </row>
    <row r="222" spans="1:24" ht="15" customHeight="1">
      <c r="A222" s="2" t="s">
        <v>346</v>
      </c>
      <c r="B222" s="2" t="s">
        <v>348</v>
      </c>
      <c r="C222">
        <v>2020</v>
      </c>
      <c r="D222" t="s">
        <v>22</v>
      </c>
      <c r="E222" t="s">
        <v>21</v>
      </c>
      <c r="F222" t="s">
        <v>21</v>
      </c>
      <c r="G222" t="s">
        <v>21</v>
      </c>
      <c r="H222" t="s">
        <v>21</v>
      </c>
      <c r="I222" t="s">
        <v>21</v>
      </c>
      <c r="J222" t="s">
        <v>22</v>
      </c>
      <c r="K222" t="s">
        <v>21</v>
      </c>
      <c r="L222" t="s">
        <v>21</v>
      </c>
      <c r="M222" t="s">
        <v>21</v>
      </c>
      <c r="N222" t="s">
        <v>21</v>
      </c>
      <c r="O222" t="s">
        <v>21</v>
      </c>
      <c r="P222" t="s">
        <v>22</v>
      </c>
      <c r="Q222" t="s">
        <v>21</v>
      </c>
      <c r="R222" t="s">
        <v>21</v>
      </c>
      <c r="S222" t="s">
        <v>21</v>
      </c>
      <c r="T222" t="s">
        <v>21</v>
      </c>
      <c r="U222" t="s">
        <v>21</v>
      </c>
      <c r="X222">
        <f t="shared" si="3"/>
        <v>0</v>
      </c>
    </row>
    <row r="223" spans="1:24" ht="15" customHeight="1">
      <c r="A223" s="2" t="s">
        <v>346</v>
      </c>
      <c r="B223" s="2" t="s">
        <v>349</v>
      </c>
      <c r="C223">
        <v>2020</v>
      </c>
      <c r="D223" t="s">
        <v>691</v>
      </c>
      <c r="E223" t="s">
        <v>651</v>
      </c>
      <c r="F223">
        <v>1.66</v>
      </c>
      <c r="G223" t="s">
        <v>21</v>
      </c>
      <c r="H223" t="s">
        <v>21</v>
      </c>
      <c r="I223" t="s">
        <v>21</v>
      </c>
      <c r="J223" t="s">
        <v>22</v>
      </c>
      <c r="K223" t="s">
        <v>21</v>
      </c>
      <c r="L223" t="s">
        <v>21</v>
      </c>
      <c r="M223" t="s">
        <v>21</v>
      </c>
      <c r="N223" t="s">
        <v>21</v>
      </c>
      <c r="O223" t="s">
        <v>21</v>
      </c>
      <c r="P223" t="s">
        <v>22</v>
      </c>
      <c r="Q223" t="s">
        <v>21</v>
      </c>
      <c r="R223" t="s">
        <v>21</v>
      </c>
      <c r="S223" t="s">
        <v>21</v>
      </c>
      <c r="T223" t="s">
        <v>21</v>
      </c>
      <c r="U223" t="s">
        <v>21</v>
      </c>
      <c r="X223">
        <f t="shared" si="3"/>
        <v>0</v>
      </c>
    </row>
    <row r="224" spans="1:24" ht="15" customHeight="1">
      <c r="A224" s="2" t="s">
        <v>346</v>
      </c>
      <c r="B224" s="2" t="s">
        <v>350</v>
      </c>
      <c r="C224">
        <v>2020</v>
      </c>
      <c r="D224" t="s">
        <v>22</v>
      </c>
      <c r="E224" t="s">
        <v>21</v>
      </c>
      <c r="F224" t="s">
        <v>21</v>
      </c>
      <c r="G224" t="s">
        <v>21</v>
      </c>
      <c r="H224" t="s">
        <v>21</v>
      </c>
      <c r="I224" t="s">
        <v>21</v>
      </c>
      <c r="J224" t="s">
        <v>22</v>
      </c>
      <c r="K224" t="s">
        <v>21</v>
      </c>
      <c r="L224" t="s">
        <v>21</v>
      </c>
      <c r="M224" t="s">
        <v>21</v>
      </c>
      <c r="N224" t="s">
        <v>21</v>
      </c>
      <c r="O224" t="s">
        <v>21</v>
      </c>
      <c r="P224" t="s">
        <v>22</v>
      </c>
      <c r="Q224" t="s">
        <v>21</v>
      </c>
      <c r="R224" t="s">
        <v>21</v>
      </c>
      <c r="S224" t="s">
        <v>21</v>
      </c>
      <c r="T224" t="s">
        <v>21</v>
      </c>
      <c r="U224" t="s">
        <v>21</v>
      </c>
      <c r="X224">
        <f t="shared" si="3"/>
        <v>0</v>
      </c>
    </row>
    <row r="225" spans="1:24" ht="15" customHeight="1">
      <c r="A225" s="2" t="s">
        <v>351</v>
      </c>
      <c r="B225" s="2" t="s">
        <v>352</v>
      </c>
      <c r="C225">
        <v>2020</v>
      </c>
      <c r="D225" t="s">
        <v>22</v>
      </c>
      <c r="E225" t="s">
        <v>22</v>
      </c>
      <c r="F225" t="s">
        <v>22</v>
      </c>
      <c r="G225" t="s">
        <v>22</v>
      </c>
      <c r="H225" t="s">
        <v>22</v>
      </c>
      <c r="I225" t="s">
        <v>22</v>
      </c>
      <c r="J225" t="s">
        <v>22</v>
      </c>
      <c r="K225" t="s">
        <v>22</v>
      </c>
      <c r="L225" t="s">
        <v>22</v>
      </c>
      <c r="M225" t="s">
        <v>22</v>
      </c>
      <c r="N225" t="s">
        <v>22</v>
      </c>
      <c r="O225" t="s">
        <v>22</v>
      </c>
      <c r="P225" t="s">
        <v>22</v>
      </c>
      <c r="Q225" t="s">
        <v>22</v>
      </c>
      <c r="R225" t="s">
        <v>22</v>
      </c>
      <c r="S225" t="s">
        <v>22</v>
      </c>
      <c r="T225" t="s">
        <v>22</v>
      </c>
      <c r="U225" t="s">
        <v>22</v>
      </c>
      <c r="X225">
        <f t="shared" si="3"/>
        <v>0</v>
      </c>
    </row>
    <row r="226" spans="1:24" ht="15" customHeight="1">
      <c r="A226" s="2" t="s">
        <v>353</v>
      </c>
      <c r="B226" s="2" t="s">
        <v>354</v>
      </c>
      <c r="C226">
        <v>2020</v>
      </c>
      <c r="D226" t="s">
        <v>22</v>
      </c>
      <c r="E226" t="s">
        <v>21</v>
      </c>
      <c r="F226" t="s">
        <v>21</v>
      </c>
      <c r="G226" t="s">
        <v>21</v>
      </c>
      <c r="H226" t="s">
        <v>21</v>
      </c>
      <c r="I226" t="s">
        <v>21</v>
      </c>
      <c r="J226" t="s">
        <v>22</v>
      </c>
      <c r="K226" t="s">
        <v>21</v>
      </c>
      <c r="L226" t="s">
        <v>21</v>
      </c>
      <c r="M226" t="s">
        <v>21</v>
      </c>
      <c r="N226" t="s">
        <v>21</v>
      </c>
      <c r="O226" t="s">
        <v>21</v>
      </c>
      <c r="P226" t="s">
        <v>22</v>
      </c>
      <c r="Q226" t="s">
        <v>21</v>
      </c>
      <c r="R226" t="s">
        <v>21</v>
      </c>
      <c r="S226" t="s">
        <v>21</v>
      </c>
      <c r="T226" t="s">
        <v>21</v>
      </c>
      <c r="U226" t="s">
        <v>21</v>
      </c>
      <c r="X226">
        <f t="shared" si="3"/>
        <v>0</v>
      </c>
    </row>
    <row r="227" spans="1:24" ht="15" customHeight="1">
      <c r="A227" s="2" t="s">
        <v>353</v>
      </c>
      <c r="B227" s="2" t="s">
        <v>355</v>
      </c>
      <c r="C227">
        <v>2020</v>
      </c>
      <c r="D227" t="s">
        <v>22</v>
      </c>
      <c r="E227" t="s">
        <v>21</v>
      </c>
      <c r="F227" t="s">
        <v>21</v>
      </c>
      <c r="G227" t="s">
        <v>21</v>
      </c>
      <c r="H227" t="s">
        <v>21</v>
      </c>
      <c r="I227" t="s">
        <v>21</v>
      </c>
      <c r="J227" t="s">
        <v>22</v>
      </c>
      <c r="K227" t="s">
        <v>21</v>
      </c>
      <c r="L227" t="s">
        <v>21</v>
      </c>
      <c r="M227" t="s">
        <v>21</v>
      </c>
      <c r="N227" t="s">
        <v>21</v>
      </c>
      <c r="O227" t="s">
        <v>21</v>
      </c>
      <c r="P227" t="s">
        <v>22</v>
      </c>
      <c r="Q227" t="s">
        <v>21</v>
      </c>
      <c r="R227" t="s">
        <v>21</v>
      </c>
      <c r="S227" t="s">
        <v>21</v>
      </c>
      <c r="T227" t="s">
        <v>21</v>
      </c>
      <c r="U227" t="s">
        <v>21</v>
      </c>
      <c r="X227">
        <f t="shared" si="3"/>
        <v>0</v>
      </c>
    </row>
    <row r="228" spans="1:24" ht="15" customHeight="1">
      <c r="A228" s="2" t="s">
        <v>356</v>
      </c>
      <c r="B228" s="2" t="s">
        <v>357</v>
      </c>
      <c r="C228">
        <v>2020</v>
      </c>
      <c r="D228" t="s">
        <v>692</v>
      </c>
      <c r="E228" t="s">
        <v>651</v>
      </c>
      <c r="F228">
        <v>8.0032530000000008</v>
      </c>
      <c r="G228" t="s">
        <v>665</v>
      </c>
      <c r="H228">
        <v>0.97209100000000004</v>
      </c>
      <c r="I228" t="s">
        <v>21</v>
      </c>
      <c r="J228" t="s">
        <v>693</v>
      </c>
      <c r="K228" t="s">
        <v>674</v>
      </c>
      <c r="L228">
        <v>1.0362</v>
      </c>
      <c r="M228" t="s">
        <v>21</v>
      </c>
      <c r="N228" t="s">
        <v>21</v>
      </c>
      <c r="O228" t="s">
        <v>21</v>
      </c>
      <c r="P228" t="s">
        <v>22</v>
      </c>
      <c r="Q228" t="s">
        <v>21</v>
      </c>
      <c r="R228" t="s">
        <v>21</v>
      </c>
      <c r="S228" t="s">
        <v>21</v>
      </c>
      <c r="T228" t="s">
        <v>21</v>
      </c>
      <c r="U228" t="s">
        <v>21</v>
      </c>
      <c r="X228">
        <f t="shared" si="3"/>
        <v>0</v>
      </c>
    </row>
    <row r="229" spans="1:24" ht="15" customHeight="1">
      <c r="A229" s="2" t="s">
        <v>358</v>
      </c>
      <c r="B229" s="2" t="s">
        <v>359</v>
      </c>
      <c r="C229">
        <v>2020</v>
      </c>
      <c r="D229" t="s">
        <v>22</v>
      </c>
      <c r="E229" t="s">
        <v>21</v>
      </c>
      <c r="F229" t="s">
        <v>21</v>
      </c>
      <c r="G229" t="s">
        <v>21</v>
      </c>
      <c r="H229" t="s">
        <v>21</v>
      </c>
      <c r="I229" t="s">
        <v>21</v>
      </c>
      <c r="J229" t="s">
        <v>22</v>
      </c>
      <c r="K229" t="s">
        <v>21</v>
      </c>
      <c r="L229" t="s">
        <v>21</v>
      </c>
      <c r="M229" t="s">
        <v>21</v>
      </c>
      <c r="N229" t="s">
        <v>21</v>
      </c>
      <c r="O229" t="s">
        <v>21</v>
      </c>
      <c r="P229" t="s">
        <v>22</v>
      </c>
      <c r="Q229" t="s">
        <v>21</v>
      </c>
      <c r="R229" t="s">
        <v>21</v>
      </c>
      <c r="S229" t="s">
        <v>21</v>
      </c>
      <c r="T229" t="s">
        <v>21</v>
      </c>
      <c r="U229" t="s">
        <v>21</v>
      </c>
      <c r="X229">
        <f t="shared" si="3"/>
        <v>0</v>
      </c>
    </row>
    <row r="230" spans="1:24" ht="15" customHeight="1">
      <c r="A230" s="2" t="s">
        <v>360</v>
      </c>
      <c r="B230" s="2" t="s">
        <v>361</v>
      </c>
      <c r="C230">
        <v>2020</v>
      </c>
      <c r="D230" t="s">
        <v>694</v>
      </c>
      <c r="E230" t="s">
        <v>651</v>
      </c>
      <c r="F230">
        <v>8.157</v>
      </c>
      <c r="G230" t="s">
        <v>21</v>
      </c>
      <c r="H230" t="s">
        <v>21</v>
      </c>
      <c r="I230" t="s">
        <v>21</v>
      </c>
      <c r="J230" t="s">
        <v>22</v>
      </c>
      <c r="K230" t="s">
        <v>21</v>
      </c>
      <c r="L230" t="s">
        <v>21</v>
      </c>
      <c r="M230" t="s">
        <v>21</v>
      </c>
      <c r="N230" t="s">
        <v>21</v>
      </c>
      <c r="O230" t="s">
        <v>21</v>
      </c>
      <c r="P230" t="s">
        <v>22</v>
      </c>
      <c r="Q230" t="s">
        <v>21</v>
      </c>
      <c r="R230" t="s">
        <v>21</v>
      </c>
      <c r="S230" t="s">
        <v>21</v>
      </c>
      <c r="T230" t="s">
        <v>21</v>
      </c>
      <c r="U230" t="s">
        <v>21</v>
      </c>
      <c r="X230">
        <f t="shared" si="3"/>
        <v>0</v>
      </c>
    </row>
    <row r="231" spans="1:24" ht="15" customHeight="1">
      <c r="A231" s="2" t="s">
        <v>362</v>
      </c>
      <c r="B231" s="2" t="s">
        <v>363</v>
      </c>
      <c r="C231">
        <v>2020</v>
      </c>
      <c r="D231" t="s">
        <v>22</v>
      </c>
      <c r="E231" t="s">
        <v>21</v>
      </c>
      <c r="F231" t="s">
        <v>21</v>
      </c>
      <c r="G231" t="s">
        <v>21</v>
      </c>
      <c r="H231" t="s">
        <v>21</v>
      </c>
      <c r="I231" t="s">
        <v>21</v>
      </c>
      <c r="J231" t="s">
        <v>22</v>
      </c>
      <c r="K231" t="s">
        <v>21</v>
      </c>
      <c r="L231" t="s">
        <v>21</v>
      </c>
      <c r="M231" t="s">
        <v>21</v>
      </c>
      <c r="N231" t="s">
        <v>21</v>
      </c>
      <c r="O231" t="s">
        <v>21</v>
      </c>
      <c r="P231" t="s">
        <v>22</v>
      </c>
      <c r="Q231" t="s">
        <v>21</v>
      </c>
      <c r="R231" t="s">
        <v>21</v>
      </c>
      <c r="S231" t="s">
        <v>21</v>
      </c>
      <c r="T231" t="s">
        <v>21</v>
      </c>
      <c r="U231" t="s">
        <v>21</v>
      </c>
      <c r="X231">
        <f t="shared" si="3"/>
        <v>0</v>
      </c>
    </row>
    <row r="232" spans="1:24" ht="15" customHeight="1">
      <c r="A232" s="2" t="s">
        <v>364</v>
      </c>
      <c r="B232" s="2" t="s">
        <v>365</v>
      </c>
      <c r="C232">
        <v>2020</v>
      </c>
      <c r="D232" t="s">
        <v>22</v>
      </c>
      <c r="E232" t="s">
        <v>21</v>
      </c>
      <c r="F232" t="s">
        <v>21</v>
      </c>
      <c r="G232" t="s">
        <v>21</v>
      </c>
      <c r="H232" t="s">
        <v>21</v>
      </c>
      <c r="I232" t="s">
        <v>21</v>
      </c>
      <c r="J232" t="s">
        <v>22</v>
      </c>
      <c r="K232" t="s">
        <v>21</v>
      </c>
      <c r="L232" t="s">
        <v>21</v>
      </c>
      <c r="M232" t="s">
        <v>21</v>
      </c>
      <c r="N232" t="s">
        <v>21</v>
      </c>
      <c r="O232" t="s">
        <v>21</v>
      </c>
      <c r="P232" t="s">
        <v>22</v>
      </c>
      <c r="Q232" t="s">
        <v>21</v>
      </c>
      <c r="R232" t="s">
        <v>21</v>
      </c>
      <c r="S232" t="s">
        <v>21</v>
      </c>
      <c r="T232" t="s">
        <v>21</v>
      </c>
      <c r="U232" t="s">
        <v>21</v>
      </c>
      <c r="X232">
        <f t="shared" si="3"/>
        <v>0</v>
      </c>
    </row>
    <row r="233" spans="1:24" ht="15" customHeight="1">
      <c r="A233" s="2" t="s">
        <v>364</v>
      </c>
      <c r="B233" s="2" t="s">
        <v>366</v>
      </c>
      <c r="C233">
        <v>2020</v>
      </c>
      <c r="D233" t="s">
        <v>22</v>
      </c>
      <c r="E233" t="s">
        <v>21</v>
      </c>
      <c r="F233" t="s">
        <v>21</v>
      </c>
      <c r="G233" t="s">
        <v>21</v>
      </c>
      <c r="H233" t="s">
        <v>21</v>
      </c>
      <c r="I233" t="s">
        <v>21</v>
      </c>
      <c r="J233" t="s">
        <v>22</v>
      </c>
      <c r="K233" t="s">
        <v>21</v>
      </c>
      <c r="L233" t="s">
        <v>21</v>
      </c>
      <c r="M233" t="s">
        <v>21</v>
      </c>
      <c r="N233" t="s">
        <v>21</v>
      </c>
      <c r="O233" t="s">
        <v>21</v>
      </c>
      <c r="P233" t="s">
        <v>22</v>
      </c>
      <c r="Q233" t="s">
        <v>21</v>
      </c>
      <c r="R233" t="s">
        <v>21</v>
      </c>
      <c r="S233" t="s">
        <v>21</v>
      </c>
      <c r="T233" t="s">
        <v>21</v>
      </c>
      <c r="U233" t="s">
        <v>21</v>
      </c>
      <c r="X233">
        <f t="shared" si="3"/>
        <v>0</v>
      </c>
    </row>
    <row r="234" spans="1:24" ht="15" customHeight="1">
      <c r="A234" s="2" t="s">
        <v>364</v>
      </c>
      <c r="B234" s="2" t="s">
        <v>367</v>
      </c>
      <c r="C234">
        <v>2020</v>
      </c>
      <c r="D234" t="s">
        <v>22</v>
      </c>
      <c r="E234" t="s">
        <v>21</v>
      </c>
      <c r="F234" t="s">
        <v>21</v>
      </c>
      <c r="G234" t="s">
        <v>21</v>
      </c>
      <c r="H234" t="s">
        <v>21</v>
      </c>
      <c r="I234" t="s">
        <v>21</v>
      </c>
      <c r="J234" t="s">
        <v>22</v>
      </c>
      <c r="K234" t="s">
        <v>21</v>
      </c>
      <c r="L234" t="s">
        <v>21</v>
      </c>
      <c r="M234" t="s">
        <v>21</v>
      </c>
      <c r="N234" t="s">
        <v>21</v>
      </c>
      <c r="O234" t="s">
        <v>21</v>
      </c>
      <c r="P234" t="s">
        <v>22</v>
      </c>
      <c r="Q234" t="s">
        <v>21</v>
      </c>
      <c r="R234" t="s">
        <v>21</v>
      </c>
      <c r="S234" t="s">
        <v>21</v>
      </c>
      <c r="T234" t="s">
        <v>21</v>
      </c>
      <c r="U234" t="s">
        <v>21</v>
      </c>
      <c r="X234">
        <f t="shared" si="3"/>
        <v>0</v>
      </c>
    </row>
    <row r="235" spans="1:24" ht="15" customHeight="1">
      <c r="A235" s="2" t="s">
        <v>364</v>
      </c>
      <c r="B235" s="2" t="s">
        <v>368</v>
      </c>
      <c r="C235">
        <v>2020</v>
      </c>
      <c r="D235" t="s">
        <v>22</v>
      </c>
      <c r="E235" t="s">
        <v>21</v>
      </c>
      <c r="F235" t="s">
        <v>21</v>
      </c>
      <c r="G235" t="s">
        <v>21</v>
      </c>
      <c r="H235" t="s">
        <v>21</v>
      </c>
      <c r="I235" t="s">
        <v>21</v>
      </c>
      <c r="J235" t="s">
        <v>22</v>
      </c>
      <c r="K235" t="s">
        <v>21</v>
      </c>
      <c r="L235" t="s">
        <v>21</v>
      </c>
      <c r="M235" t="s">
        <v>21</v>
      </c>
      <c r="N235" t="s">
        <v>21</v>
      </c>
      <c r="O235" t="s">
        <v>21</v>
      </c>
      <c r="P235" t="s">
        <v>22</v>
      </c>
      <c r="Q235" t="s">
        <v>21</v>
      </c>
      <c r="R235" t="s">
        <v>21</v>
      </c>
      <c r="S235" t="s">
        <v>21</v>
      </c>
      <c r="T235" t="s">
        <v>21</v>
      </c>
      <c r="U235" t="s">
        <v>21</v>
      </c>
      <c r="X235">
        <f t="shared" si="3"/>
        <v>0</v>
      </c>
    </row>
    <row r="236" spans="1:24" ht="15" customHeight="1">
      <c r="A236" s="2" t="s">
        <v>364</v>
      </c>
      <c r="B236" s="2" t="s">
        <v>369</v>
      </c>
      <c r="C236">
        <v>2020</v>
      </c>
      <c r="D236" t="s">
        <v>22</v>
      </c>
      <c r="E236" t="s">
        <v>21</v>
      </c>
      <c r="F236" t="s">
        <v>21</v>
      </c>
      <c r="G236" t="s">
        <v>21</v>
      </c>
      <c r="H236" t="s">
        <v>21</v>
      </c>
      <c r="I236" t="s">
        <v>21</v>
      </c>
      <c r="J236" t="s">
        <v>22</v>
      </c>
      <c r="K236" t="s">
        <v>21</v>
      </c>
      <c r="L236" t="s">
        <v>21</v>
      </c>
      <c r="M236" t="s">
        <v>21</v>
      </c>
      <c r="N236" t="s">
        <v>21</v>
      </c>
      <c r="O236" t="s">
        <v>21</v>
      </c>
      <c r="P236" t="s">
        <v>22</v>
      </c>
      <c r="Q236" t="s">
        <v>21</v>
      </c>
      <c r="R236" t="s">
        <v>21</v>
      </c>
      <c r="S236" t="s">
        <v>21</v>
      </c>
      <c r="T236" t="s">
        <v>21</v>
      </c>
      <c r="U236" t="s">
        <v>21</v>
      </c>
      <c r="X236">
        <f t="shared" si="3"/>
        <v>0</v>
      </c>
    </row>
    <row r="237" spans="1:24" ht="15" customHeight="1">
      <c r="A237" s="2" t="s">
        <v>364</v>
      </c>
      <c r="B237" s="2" t="s">
        <v>370</v>
      </c>
      <c r="C237">
        <v>2020</v>
      </c>
      <c r="D237" t="s">
        <v>22</v>
      </c>
      <c r="E237" t="s">
        <v>21</v>
      </c>
      <c r="F237" t="s">
        <v>21</v>
      </c>
      <c r="G237" t="s">
        <v>21</v>
      </c>
      <c r="H237" t="s">
        <v>21</v>
      </c>
      <c r="I237" t="s">
        <v>21</v>
      </c>
      <c r="J237" t="s">
        <v>22</v>
      </c>
      <c r="K237" t="s">
        <v>21</v>
      </c>
      <c r="L237" t="s">
        <v>21</v>
      </c>
      <c r="M237" t="s">
        <v>21</v>
      </c>
      <c r="N237" t="s">
        <v>21</v>
      </c>
      <c r="O237" t="s">
        <v>21</v>
      </c>
      <c r="P237" t="s">
        <v>22</v>
      </c>
      <c r="Q237" t="s">
        <v>21</v>
      </c>
      <c r="R237" t="s">
        <v>21</v>
      </c>
      <c r="S237" t="s">
        <v>21</v>
      </c>
      <c r="T237" t="s">
        <v>21</v>
      </c>
      <c r="U237" t="s">
        <v>21</v>
      </c>
      <c r="X237">
        <f t="shared" si="3"/>
        <v>0</v>
      </c>
    </row>
    <row r="238" spans="1:24" ht="15" customHeight="1">
      <c r="A238" s="2" t="s">
        <v>364</v>
      </c>
      <c r="B238" s="2" t="s">
        <v>371</v>
      </c>
      <c r="C238">
        <v>2020</v>
      </c>
      <c r="D238" t="s">
        <v>22</v>
      </c>
      <c r="E238" t="s">
        <v>21</v>
      </c>
      <c r="F238" t="s">
        <v>21</v>
      </c>
      <c r="G238" t="s">
        <v>21</v>
      </c>
      <c r="H238" t="s">
        <v>21</v>
      </c>
      <c r="I238" t="s">
        <v>21</v>
      </c>
      <c r="J238" t="s">
        <v>22</v>
      </c>
      <c r="K238" t="s">
        <v>21</v>
      </c>
      <c r="L238" t="s">
        <v>21</v>
      </c>
      <c r="M238" t="s">
        <v>21</v>
      </c>
      <c r="N238" t="s">
        <v>21</v>
      </c>
      <c r="O238" t="s">
        <v>21</v>
      </c>
      <c r="P238" t="s">
        <v>22</v>
      </c>
      <c r="Q238" t="s">
        <v>21</v>
      </c>
      <c r="R238" t="s">
        <v>21</v>
      </c>
      <c r="S238" t="s">
        <v>21</v>
      </c>
      <c r="T238" t="s">
        <v>21</v>
      </c>
      <c r="U238" t="s">
        <v>21</v>
      </c>
      <c r="X238">
        <f t="shared" si="3"/>
        <v>0</v>
      </c>
    </row>
    <row r="239" spans="1:24" ht="15" customHeight="1">
      <c r="A239" s="2" t="s">
        <v>364</v>
      </c>
      <c r="B239" s="2" t="s">
        <v>372</v>
      </c>
      <c r="C239">
        <v>2020</v>
      </c>
      <c r="D239" t="s">
        <v>22</v>
      </c>
      <c r="E239" t="s">
        <v>21</v>
      </c>
      <c r="F239" t="s">
        <v>21</v>
      </c>
      <c r="G239" t="s">
        <v>21</v>
      </c>
      <c r="H239" t="s">
        <v>21</v>
      </c>
      <c r="I239" t="s">
        <v>21</v>
      </c>
      <c r="J239" t="s">
        <v>22</v>
      </c>
      <c r="K239" t="s">
        <v>21</v>
      </c>
      <c r="L239" t="s">
        <v>21</v>
      </c>
      <c r="M239" t="s">
        <v>21</v>
      </c>
      <c r="N239" t="s">
        <v>21</v>
      </c>
      <c r="O239" t="s">
        <v>21</v>
      </c>
      <c r="P239" t="s">
        <v>22</v>
      </c>
      <c r="Q239" t="s">
        <v>21</v>
      </c>
      <c r="R239" t="s">
        <v>21</v>
      </c>
      <c r="S239" t="s">
        <v>21</v>
      </c>
      <c r="T239" t="s">
        <v>21</v>
      </c>
      <c r="U239" t="s">
        <v>21</v>
      </c>
      <c r="X239">
        <f t="shared" si="3"/>
        <v>0</v>
      </c>
    </row>
    <row r="240" spans="1:24" ht="15" customHeight="1">
      <c r="A240" s="2" t="s">
        <v>364</v>
      </c>
      <c r="B240" s="2" t="s">
        <v>373</v>
      </c>
      <c r="C240">
        <v>2020</v>
      </c>
      <c r="D240" t="s">
        <v>22</v>
      </c>
      <c r="E240" t="s">
        <v>21</v>
      </c>
      <c r="F240" t="s">
        <v>21</v>
      </c>
      <c r="G240" t="s">
        <v>21</v>
      </c>
      <c r="H240" t="s">
        <v>21</v>
      </c>
      <c r="I240" t="s">
        <v>21</v>
      </c>
      <c r="J240" t="s">
        <v>22</v>
      </c>
      <c r="K240" t="s">
        <v>21</v>
      </c>
      <c r="L240" t="s">
        <v>21</v>
      </c>
      <c r="M240" t="s">
        <v>21</v>
      </c>
      <c r="N240" t="s">
        <v>21</v>
      </c>
      <c r="O240" t="s">
        <v>21</v>
      </c>
      <c r="P240" t="s">
        <v>22</v>
      </c>
      <c r="Q240" t="s">
        <v>21</v>
      </c>
      <c r="R240" t="s">
        <v>21</v>
      </c>
      <c r="S240" t="s">
        <v>21</v>
      </c>
      <c r="T240" t="s">
        <v>21</v>
      </c>
      <c r="U240" t="s">
        <v>21</v>
      </c>
      <c r="X240">
        <f t="shared" si="3"/>
        <v>0</v>
      </c>
    </row>
    <row r="241" spans="1:24" ht="15" customHeight="1">
      <c r="A241" s="2" t="s">
        <v>364</v>
      </c>
      <c r="B241" s="2" t="s">
        <v>374</v>
      </c>
      <c r="C241">
        <v>2020</v>
      </c>
      <c r="D241" t="s">
        <v>22</v>
      </c>
      <c r="E241" t="s">
        <v>21</v>
      </c>
      <c r="F241" t="s">
        <v>21</v>
      </c>
      <c r="G241" t="s">
        <v>21</v>
      </c>
      <c r="H241" t="s">
        <v>21</v>
      </c>
      <c r="I241" t="s">
        <v>21</v>
      </c>
      <c r="J241" t="s">
        <v>22</v>
      </c>
      <c r="K241" t="s">
        <v>21</v>
      </c>
      <c r="L241" t="s">
        <v>21</v>
      </c>
      <c r="M241" t="s">
        <v>21</v>
      </c>
      <c r="N241" t="s">
        <v>21</v>
      </c>
      <c r="O241" t="s">
        <v>21</v>
      </c>
      <c r="P241" t="s">
        <v>22</v>
      </c>
      <c r="Q241" t="s">
        <v>21</v>
      </c>
      <c r="R241" t="s">
        <v>21</v>
      </c>
      <c r="S241" t="s">
        <v>21</v>
      </c>
      <c r="T241" t="s">
        <v>21</v>
      </c>
      <c r="U241" t="s">
        <v>21</v>
      </c>
      <c r="X241">
        <f t="shared" si="3"/>
        <v>0</v>
      </c>
    </row>
    <row r="242" spans="1:24" ht="15" customHeight="1">
      <c r="A242" s="2" t="s">
        <v>364</v>
      </c>
      <c r="B242" s="2" t="s">
        <v>375</v>
      </c>
      <c r="C242">
        <v>2020</v>
      </c>
      <c r="D242" t="s">
        <v>22</v>
      </c>
      <c r="E242" t="s">
        <v>21</v>
      </c>
      <c r="F242" t="s">
        <v>21</v>
      </c>
      <c r="G242" t="s">
        <v>21</v>
      </c>
      <c r="H242" t="s">
        <v>21</v>
      </c>
      <c r="I242" t="s">
        <v>21</v>
      </c>
      <c r="J242" t="s">
        <v>22</v>
      </c>
      <c r="K242" t="s">
        <v>21</v>
      </c>
      <c r="L242" t="s">
        <v>21</v>
      </c>
      <c r="M242" t="s">
        <v>21</v>
      </c>
      <c r="N242" t="s">
        <v>21</v>
      </c>
      <c r="O242" t="s">
        <v>21</v>
      </c>
      <c r="P242" t="s">
        <v>22</v>
      </c>
      <c r="Q242" t="s">
        <v>21</v>
      </c>
      <c r="R242" t="s">
        <v>21</v>
      </c>
      <c r="S242" t="s">
        <v>21</v>
      </c>
      <c r="T242" t="s">
        <v>21</v>
      </c>
      <c r="U242" t="s">
        <v>21</v>
      </c>
      <c r="X242">
        <f t="shared" si="3"/>
        <v>0</v>
      </c>
    </row>
    <row r="243" spans="1:24" ht="15" customHeight="1">
      <c r="A243" s="2" t="s">
        <v>364</v>
      </c>
      <c r="B243" s="2" t="s">
        <v>376</v>
      </c>
      <c r="C243">
        <v>2020</v>
      </c>
      <c r="D243" t="s">
        <v>22</v>
      </c>
      <c r="E243" t="s">
        <v>21</v>
      </c>
      <c r="F243" t="s">
        <v>21</v>
      </c>
      <c r="G243" t="s">
        <v>21</v>
      </c>
      <c r="H243" t="s">
        <v>21</v>
      </c>
      <c r="I243" t="s">
        <v>21</v>
      </c>
      <c r="J243" t="s">
        <v>22</v>
      </c>
      <c r="K243" t="s">
        <v>21</v>
      </c>
      <c r="L243" t="s">
        <v>21</v>
      </c>
      <c r="M243" t="s">
        <v>21</v>
      </c>
      <c r="N243" t="s">
        <v>21</v>
      </c>
      <c r="O243" t="s">
        <v>21</v>
      </c>
      <c r="P243" t="s">
        <v>22</v>
      </c>
      <c r="Q243" t="s">
        <v>21</v>
      </c>
      <c r="R243" t="s">
        <v>21</v>
      </c>
      <c r="S243" t="s">
        <v>21</v>
      </c>
      <c r="T243" t="s">
        <v>21</v>
      </c>
      <c r="U243" t="s">
        <v>21</v>
      </c>
      <c r="X243">
        <f t="shared" si="3"/>
        <v>0</v>
      </c>
    </row>
    <row r="244" spans="1:24" ht="15" customHeight="1">
      <c r="A244" s="2" t="s">
        <v>364</v>
      </c>
      <c r="B244" s="2" t="s">
        <v>377</v>
      </c>
      <c r="C244">
        <v>2020</v>
      </c>
      <c r="D244" t="s">
        <v>22</v>
      </c>
      <c r="E244" t="s">
        <v>21</v>
      </c>
      <c r="F244" t="s">
        <v>21</v>
      </c>
      <c r="G244" t="s">
        <v>21</v>
      </c>
      <c r="H244" t="s">
        <v>21</v>
      </c>
      <c r="I244" t="s">
        <v>21</v>
      </c>
      <c r="J244" t="s">
        <v>22</v>
      </c>
      <c r="K244" t="s">
        <v>21</v>
      </c>
      <c r="L244" t="s">
        <v>21</v>
      </c>
      <c r="M244" t="s">
        <v>21</v>
      </c>
      <c r="N244" t="s">
        <v>21</v>
      </c>
      <c r="O244" t="s">
        <v>21</v>
      </c>
      <c r="P244" t="s">
        <v>22</v>
      </c>
      <c r="Q244" t="s">
        <v>21</v>
      </c>
      <c r="R244" t="s">
        <v>21</v>
      </c>
      <c r="S244" t="s">
        <v>21</v>
      </c>
      <c r="T244" t="s">
        <v>21</v>
      </c>
      <c r="U244" t="s">
        <v>21</v>
      </c>
      <c r="X244">
        <f t="shared" si="3"/>
        <v>0</v>
      </c>
    </row>
    <row r="245" spans="1:24" ht="15" customHeight="1">
      <c r="A245" s="2" t="s">
        <v>364</v>
      </c>
      <c r="B245" s="2" t="s">
        <v>378</v>
      </c>
      <c r="C245">
        <v>2020</v>
      </c>
      <c r="D245" t="s">
        <v>22</v>
      </c>
      <c r="E245" t="s">
        <v>21</v>
      </c>
      <c r="F245" t="s">
        <v>21</v>
      </c>
      <c r="G245" t="s">
        <v>21</v>
      </c>
      <c r="H245" t="s">
        <v>21</v>
      </c>
      <c r="I245" t="s">
        <v>21</v>
      </c>
      <c r="J245" t="s">
        <v>22</v>
      </c>
      <c r="K245" t="s">
        <v>21</v>
      </c>
      <c r="L245" t="s">
        <v>21</v>
      </c>
      <c r="M245" t="s">
        <v>21</v>
      </c>
      <c r="N245" t="s">
        <v>21</v>
      </c>
      <c r="O245" t="s">
        <v>21</v>
      </c>
      <c r="P245" t="s">
        <v>22</v>
      </c>
      <c r="Q245" t="s">
        <v>21</v>
      </c>
      <c r="R245" t="s">
        <v>21</v>
      </c>
      <c r="S245" t="s">
        <v>21</v>
      </c>
      <c r="T245" t="s">
        <v>21</v>
      </c>
      <c r="U245" t="s">
        <v>21</v>
      </c>
      <c r="X245">
        <f t="shared" si="3"/>
        <v>0</v>
      </c>
    </row>
    <row r="246" spans="1:24" ht="15" customHeight="1">
      <c r="A246" s="2" t="s">
        <v>364</v>
      </c>
      <c r="B246" s="2" t="s">
        <v>379</v>
      </c>
      <c r="C246">
        <v>2020</v>
      </c>
      <c r="D246" t="s">
        <v>22</v>
      </c>
      <c r="E246" t="s">
        <v>21</v>
      </c>
      <c r="F246" t="s">
        <v>21</v>
      </c>
      <c r="G246" t="s">
        <v>21</v>
      </c>
      <c r="H246" t="s">
        <v>21</v>
      </c>
      <c r="I246" t="s">
        <v>21</v>
      </c>
      <c r="J246" t="s">
        <v>22</v>
      </c>
      <c r="K246" t="s">
        <v>21</v>
      </c>
      <c r="L246" t="s">
        <v>21</v>
      </c>
      <c r="M246" t="s">
        <v>21</v>
      </c>
      <c r="N246" t="s">
        <v>21</v>
      </c>
      <c r="O246" t="s">
        <v>21</v>
      </c>
      <c r="P246" t="s">
        <v>22</v>
      </c>
      <c r="Q246" t="s">
        <v>21</v>
      </c>
      <c r="R246" t="s">
        <v>21</v>
      </c>
      <c r="S246" t="s">
        <v>21</v>
      </c>
      <c r="T246" t="s">
        <v>21</v>
      </c>
      <c r="U246" t="s">
        <v>21</v>
      </c>
      <c r="X246">
        <f t="shared" si="3"/>
        <v>0</v>
      </c>
    </row>
    <row r="247" spans="1:24" ht="15" customHeight="1">
      <c r="A247" s="2" t="s">
        <v>364</v>
      </c>
      <c r="B247" s="2" t="s">
        <v>380</v>
      </c>
      <c r="C247">
        <v>2020</v>
      </c>
      <c r="D247" t="s">
        <v>22</v>
      </c>
      <c r="E247" t="s">
        <v>21</v>
      </c>
      <c r="F247" t="s">
        <v>21</v>
      </c>
      <c r="G247" t="s">
        <v>21</v>
      </c>
      <c r="H247" t="s">
        <v>21</v>
      </c>
      <c r="I247" t="s">
        <v>21</v>
      </c>
      <c r="J247" t="s">
        <v>22</v>
      </c>
      <c r="K247" t="s">
        <v>21</v>
      </c>
      <c r="L247" t="s">
        <v>21</v>
      </c>
      <c r="M247" t="s">
        <v>21</v>
      </c>
      <c r="N247" t="s">
        <v>21</v>
      </c>
      <c r="O247" t="s">
        <v>21</v>
      </c>
      <c r="P247" t="s">
        <v>22</v>
      </c>
      <c r="Q247" t="s">
        <v>21</v>
      </c>
      <c r="R247" t="s">
        <v>21</v>
      </c>
      <c r="S247" t="s">
        <v>21</v>
      </c>
      <c r="T247" t="s">
        <v>21</v>
      </c>
      <c r="U247" t="s">
        <v>21</v>
      </c>
      <c r="X247">
        <f t="shared" si="3"/>
        <v>0</v>
      </c>
    </row>
    <row r="248" spans="1:24" ht="15" customHeight="1">
      <c r="A248" s="2" t="s">
        <v>364</v>
      </c>
      <c r="B248" s="2" t="s">
        <v>381</v>
      </c>
      <c r="C248">
        <v>2020</v>
      </c>
      <c r="D248" t="s">
        <v>22</v>
      </c>
      <c r="E248" t="s">
        <v>21</v>
      </c>
      <c r="F248" t="s">
        <v>21</v>
      </c>
      <c r="G248" t="s">
        <v>21</v>
      </c>
      <c r="H248" t="s">
        <v>21</v>
      </c>
      <c r="I248" t="s">
        <v>21</v>
      </c>
      <c r="J248" t="s">
        <v>22</v>
      </c>
      <c r="K248" t="s">
        <v>21</v>
      </c>
      <c r="L248" t="s">
        <v>21</v>
      </c>
      <c r="M248" t="s">
        <v>21</v>
      </c>
      <c r="N248" t="s">
        <v>21</v>
      </c>
      <c r="O248" t="s">
        <v>21</v>
      </c>
      <c r="P248" t="s">
        <v>22</v>
      </c>
      <c r="Q248" t="s">
        <v>21</v>
      </c>
      <c r="R248" t="s">
        <v>21</v>
      </c>
      <c r="S248" t="s">
        <v>21</v>
      </c>
      <c r="T248" t="s">
        <v>21</v>
      </c>
      <c r="U248" t="s">
        <v>21</v>
      </c>
      <c r="X248">
        <f t="shared" si="3"/>
        <v>0</v>
      </c>
    </row>
    <row r="249" spans="1:24" ht="15" customHeight="1">
      <c r="A249" s="2" t="s">
        <v>382</v>
      </c>
      <c r="B249" s="2" t="s">
        <v>383</v>
      </c>
      <c r="C249">
        <v>2020</v>
      </c>
      <c r="D249" t="s">
        <v>22</v>
      </c>
      <c r="E249" t="s">
        <v>21</v>
      </c>
      <c r="F249" t="s">
        <v>21</v>
      </c>
      <c r="G249" t="s">
        <v>21</v>
      </c>
      <c r="H249" t="s">
        <v>21</v>
      </c>
      <c r="I249" t="s">
        <v>21</v>
      </c>
      <c r="J249" t="s">
        <v>22</v>
      </c>
      <c r="K249" t="s">
        <v>21</v>
      </c>
      <c r="L249" t="s">
        <v>21</v>
      </c>
      <c r="M249" t="s">
        <v>21</v>
      </c>
      <c r="N249" t="s">
        <v>21</v>
      </c>
      <c r="O249" t="s">
        <v>21</v>
      </c>
      <c r="P249" t="s">
        <v>22</v>
      </c>
      <c r="Q249" t="s">
        <v>21</v>
      </c>
      <c r="R249" t="s">
        <v>21</v>
      </c>
      <c r="S249" t="s">
        <v>21</v>
      </c>
      <c r="T249" t="s">
        <v>21</v>
      </c>
      <c r="U249" t="s">
        <v>21</v>
      </c>
      <c r="X249">
        <f t="shared" si="3"/>
        <v>0</v>
      </c>
    </row>
    <row r="250" spans="1:24" ht="15" customHeight="1">
      <c r="A250" s="2" t="s">
        <v>382</v>
      </c>
      <c r="B250" s="2" t="s">
        <v>384</v>
      </c>
      <c r="C250">
        <v>2020</v>
      </c>
      <c r="D250" t="s">
        <v>22</v>
      </c>
      <c r="E250" t="s">
        <v>21</v>
      </c>
      <c r="F250" t="s">
        <v>21</v>
      </c>
      <c r="G250" t="s">
        <v>21</v>
      </c>
      <c r="H250" t="s">
        <v>21</v>
      </c>
      <c r="I250" t="s">
        <v>21</v>
      </c>
      <c r="J250" t="s">
        <v>22</v>
      </c>
      <c r="K250" t="s">
        <v>21</v>
      </c>
      <c r="L250" t="s">
        <v>21</v>
      </c>
      <c r="M250" t="s">
        <v>21</v>
      </c>
      <c r="N250" t="s">
        <v>21</v>
      </c>
      <c r="O250" t="s">
        <v>21</v>
      </c>
      <c r="P250" t="s">
        <v>22</v>
      </c>
      <c r="Q250" t="s">
        <v>21</v>
      </c>
      <c r="R250" t="s">
        <v>21</v>
      </c>
      <c r="S250" t="s">
        <v>21</v>
      </c>
      <c r="T250" t="s">
        <v>21</v>
      </c>
      <c r="U250" t="s">
        <v>21</v>
      </c>
      <c r="X250">
        <f t="shared" si="3"/>
        <v>0</v>
      </c>
    </row>
    <row r="251" spans="1:24" ht="15" customHeight="1">
      <c r="A251" s="2" t="s">
        <v>382</v>
      </c>
      <c r="B251" s="2" t="s">
        <v>385</v>
      </c>
      <c r="C251">
        <v>2020</v>
      </c>
      <c r="D251" t="s">
        <v>22</v>
      </c>
      <c r="E251" t="s">
        <v>21</v>
      </c>
      <c r="F251" t="s">
        <v>21</v>
      </c>
      <c r="G251" t="s">
        <v>21</v>
      </c>
      <c r="H251" t="s">
        <v>21</v>
      </c>
      <c r="I251" t="s">
        <v>21</v>
      </c>
      <c r="J251" t="s">
        <v>22</v>
      </c>
      <c r="K251" t="s">
        <v>21</v>
      </c>
      <c r="L251" t="s">
        <v>21</v>
      </c>
      <c r="M251" t="s">
        <v>21</v>
      </c>
      <c r="N251" t="s">
        <v>21</v>
      </c>
      <c r="O251" t="s">
        <v>21</v>
      </c>
      <c r="P251" t="s">
        <v>22</v>
      </c>
      <c r="Q251" t="s">
        <v>21</v>
      </c>
      <c r="R251" t="s">
        <v>21</v>
      </c>
      <c r="S251" t="s">
        <v>21</v>
      </c>
      <c r="T251" t="s">
        <v>21</v>
      </c>
      <c r="U251" t="s">
        <v>21</v>
      </c>
      <c r="X251">
        <f t="shared" si="3"/>
        <v>0</v>
      </c>
    </row>
    <row r="252" spans="1:24" ht="15" customHeight="1">
      <c r="A252" s="2" t="s">
        <v>382</v>
      </c>
      <c r="B252" s="2" t="s">
        <v>386</v>
      </c>
      <c r="C252">
        <v>2020</v>
      </c>
      <c r="D252" t="s">
        <v>22</v>
      </c>
      <c r="E252" t="s">
        <v>21</v>
      </c>
      <c r="F252" t="s">
        <v>21</v>
      </c>
      <c r="G252" t="s">
        <v>21</v>
      </c>
      <c r="H252" t="s">
        <v>21</v>
      </c>
      <c r="I252" t="s">
        <v>21</v>
      </c>
      <c r="J252" t="s">
        <v>22</v>
      </c>
      <c r="K252" t="s">
        <v>21</v>
      </c>
      <c r="L252" t="s">
        <v>21</v>
      </c>
      <c r="M252" t="s">
        <v>21</v>
      </c>
      <c r="N252" t="s">
        <v>21</v>
      </c>
      <c r="O252" t="s">
        <v>21</v>
      </c>
      <c r="P252" t="s">
        <v>22</v>
      </c>
      <c r="Q252" t="s">
        <v>21</v>
      </c>
      <c r="R252" t="s">
        <v>21</v>
      </c>
      <c r="S252" t="s">
        <v>21</v>
      </c>
      <c r="T252" t="s">
        <v>21</v>
      </c>
      <c r="U252" t="s">
        <v>21</v>
      </c>
      <c r="X252">
        <f t="shared" si="3"/>
        <v>0</v>
      </c>
    </row>
    <row r="253" spans="1:24" ht="15" customHeight="1">
      <c r="A253" s="2" t="s">
        <v>382</v>
      </c>
      <c r="B253" s="2" t="s">
        <v>387</v>
      </c>
      <c r="C253">
        <v>2020</v>
      </c>
      <c r="D253" t="s">
        <v>22</v>
      </c>
      <c r="E253" t="s">
        <v>21</v>
      </c>
      <c r="F253" t="s">
        <v>21</v>
      </c>
      <c r="G253" t="s">
        <v>21</v>
      </c>
      <c r="H253" t="s">
        <v>21</v>
      </c>
      <c r="I253" t="s">
        <v>21</v>
      </c>
      <c r="J253" t="s">
        <v>22</v>
      </c>
      <c r="K253" t="s">
        <v>21</v>
      </c>
      <c r="L253" t="s">
        <v>21</v>
      </c>
      <c r="M253" t="s">
        <v>21</v>
      </c>
      <c r="N253" t="s">
        <v>21</v>
      </c>
      <c r="O253" t="s">
        <v>21</v>
      </c>
      <c r="P253" t="s">
        <v>22</v>
      </c>
      <c r="Q253" t="s">
        <v>21</v>
      </c>
      <c r="R253" t="s">
        <v>21</v>
      </c>
      <c r="S253" t="s">
        <v>21</v>
      </c>
      <c r="T253" t="s">
        <v>21</v>
      </c>
      <c r="U253" t="s">
        <v>21</v>
      </c>
      <c r="X253">
        <f t="shared" si="3"/>
        <v>0</v>
      </c>
    </row>
    <row r="254" spans="1:24" ht="15" customHeight="1">
      <c r="A254" s="2" t="s">
        <v>388</v>
      </c>
      <c r="B254" s="2" t="s">
        <v>389</v>
      </c>
      <c r="C254">
        <v>2020</v>
      </c>
      <c r="D254" t="s">
        <v>22</v>
      </c>
      <c r="E254" t="s">
        <v>22</v>
      </c>
      <c r="F254" t="s">
        <v>21</v>
      </c>
      <c r="G254" t="s">
        <v>22</v>
      </c>
      <c r="H254" t="s">
        <v>22</v>
      </c>
      <c r="I254" t="s">
        <v>22</v>
      </c>
      <c r="J254" t="s">
        <v>22</v>
      </c>
      <c r="K254" t="s">
        <v>22</v>
      </c>
      <c r="L254" t="s">
        <v>22</v>
      </c>
      <c r="M254" t="s">
        <v>22</v>
      </c>
      <c r="N254" t="s">
        <v>22</v>
      </c>
      <c r="O254" t="s">
        <v>22</v>
      </c>
      <c r="P254" t="s">
        <v>22</v>
      </c>
      <c r="Q254" t="s">
        <v>22</v>
      </c>
      <c r="R254" t="s">
        <v>22</v>
      </c>
      <c r="S254" t="s">
        <v>22</v>
      </c>
      <c r="T254" t="s">
        <v>22</v>
      </c>
      <c r="U254" t="s">
        <v>22</v>
      </c>
      <c r="X254">
        <f t="shared" si="3"/>
        <v>0</v>
      </c>
    </row>
    <row r="255" spans="1:24" ht="15" customHeight="1">
      <c r="A255" s="2" t="s">
        <v>388</v>
      </c>
      <c r="B255" s="2" t="s">
        <v>390</v>
      </c>
      <c r="C255">
        <v>2020</v>
      </c>
      <c r="D255" t="s">
        <v>695</v>
      </c>
      <c r="E255" t="s">
        <v>651</v>
      </c>
      <c r="F255">
        <v>4.2770000000000001</v>
      </c>
      <c r="G255" t="s">
        <v>21</v>
      </c>
      <c r="H255" t="s">
        <v>21</v>
      </c>
      <c r="I255" t="s">
        <v>21</v>
      </c>
      <c r="J255" t="s">
        <v>22</v>
      </c>
      <c r="K255" t="s">
        <v>21</v>
      </c>
      <c r="L255" t="s">
        <v>21</v>
      </c>
      <c r="M255" t="s">
        <v>21</v>
      </c>
      <c r="N255" t="s">
        <v>21</v>
      </c>
      <c r="O255" t="s">
        <v>21</v>
      </c>
      <c r="P255" t="s">
        <v>22</v>
      </c>
      <c r="Q255" t="s">
        <v>21</v>
      </c>
      <c r="R255" t="s">
        <v>21</v>
      </c>
      <c r="S255" t="s">
        <v>21</v>
      </c>
      <c r="T255" t="s">
        <v>21</v>
      </c>
      <c r="U255" t="s">
        <v>21</v>
      </c>
      <c r="X255">
        <f t="shared" si="3"/>
        <v>0</v>
      </c>
    </row>
    <row r="256" spans="1:24" ht="15" customHeight="1">
      <c r="A256" s="2" t="s">
        <v>391</v>
      </c>
      <c r="B256" s="2" t="s">
        <v>392</v>
      </c>
      <c r="C256">
        <v>2020</v>
      </c>
      <c r="D256" t="s">
        <v>22</v>
      </c>
      <c r="E256" t="s">
        <v>21</v>
      </c>
      <c r="F256" t="s">
        <v>21</v>
      </c>
      <c r="G256" t="s">
        <v>21</v>
      </c>
      <c r="H256" t="s">
        <v>21</v>
      </c>
      <c r="I256" t="s">
        <v>21</v>
      </c>
      <c r="J256" t="s">
        <v>22</v>
      </c>
      <c r="K256" t="s">
        <v>21</v>
      </c>
      <c r="L256" t="s">
        <v>21</v>
      </c>
      <c r="M256" t="s">
        <v>21</v>
      </c>
      <c r="N256" t="s">
        <v>21</v>
      </c>
      <c r="O256" t="s">
        <v>21</v>
      </c>
      <c r="P256" t="s">
        <v>22</v>
      </c>
      <c r="Q256" t="s">
        <v>21</v>
      </c>
      <c r="R256" t="s">
        <v>21</v>
      </c>
      <c r="S256" t="s">
        <v>21</v>
      </c>
      <c r="T256" t="s">
        <v>21</v>
      </c>
      <c r="U256" t="s">
        <v>21</v>
      </c>
      <c r="X256">
        <f t="shared" si="3"/>
        <v>0</v>
      </c>
    </row>
    <row r="257" spans="1:24" ht="15" customHeight="1">
      <c r="A257" s="2" t="s">
        <v>393</v>
      </c>
      <c r="B257" s="2" t="s">
        <v>394</v>
      </c>
      <c r="C257">
        <v>2020</v>
      </c>
      <c r="D257" t="s">
        <v>507</v>
      </c>
      <c r="E257" t="s">
        <v>651</v>
      </c>
      <c r="F257">
        <v>5.6</v>
      </c>
      <c r="G257" t="s">
        <v>21</v>
      </c>
      <c r="H257" t="s">
        <v>21</v>
      </c>
      <c r="I257" t="s">
        <v>21</v>
      </c>
      <c r="J257" t="s">
        <v>22</v>
      </c>
      <c r="K257" t="s">
        <v>21</v>
      </c>
      <c r="L257" t="s">
        <v>21</v>
      </c>
      <c r="M257" t="s">
        <v>21</v>
      </c>
      <c r="N257" t="s">
        <v>21</v>
      </c>
      <c r="O257" t="s">
        <v>21</v>
      </c>
      <c r="P257" t="s">
        <v>22</v>
      </c>
      <c r="Q257" t="s">
        <v>21</v>
      </c>
      <c r="R257" t="s">
        <v>21</v>
      </c>
      <c r="S257" t="s">
        <v>21</v>
      </c>
      <c r="T257" t="s">
        <v>21</v>
      </c>
      <c r="U257" t="s">
        <v>21</v>
      </c>
      <c r="X257">
        <f t="shared" si="3"/>
        <v>0</v>
      </c>
    </row>
    <row r="258" spans="1:24" ht="15" customHeight="1">
      <c r="A258" s="2" t="s">
        <v>393</v>
      </c>
      <c r="B258" s="2" t="s">
        <v>395</v>
      </c>
      <c r="C258">
        <v>2020</v>
      </c>
      <c r="D258" t="s">
        <v>22</v>
      </c>
      <c r="E258" t="s">
        <v>21</v>
      </c>
      <c r="F258" t="s">
        <v>21</v>
      </c>
      <c r="G258" t="s">
        <v>21</v>
      </c>
      <c r="H258" t="s">
        <v>21</v>
      </c>
      <c r="I258" t="s">
        <v>21</v>
      </c>
      <c r="J258" t="s">
        <v>22</v>
      </c>
      <c r="K258" t="s">
        <v>21</v>
      </c>
      <c r="L258" t="s">
        <v>21</v>
      </c>
      <c r="M258" t="s">
        <v>21</v>
      </c>
      <c r="N258" t="s">
        <v>21</v>
      </c>
      <c r="O258" t="s">
        <v>21</v>
      </c>
      <c r="P258" t="s">
        <v>22</v>
      </c>
      <c r="Q258" t="s">
        <v>21</v>
      </c>
      <c r="R258" t="s">
        <v>21</v>
      </c>
      <c r="S258" t="s">
        <v>21</v>
      </c>
      <c r="T258" t="s">
        <v>21</v>
      </c>
      <c r="U258" t="s">
        <v>21</v>
      </c>
      <c r="X258">
        <f t="shared" si="3"/>
        <v>0</v>
      </c>
    </row>
    <row r="259" spans="1:24" ht="15" customHeight="1">
      <c r="A259" s="2" t="s">
        <v>393</v>
      </c>
      <c r="B259" s="2" t="s">
        <v>396</v>
      </c>
      <c r="C259">
        <v>2020</v>
      </c>
      <c r="D259" t="s">
        <v>22</v>
      </c>
      <c r="E259" t="s">
        <v>21</v>
      </c>
      <c r="F259" t="s">
        <v>21</v>
      </c>
      <c r="G259" t="s">
        <v>21</v>
      </c>
      <c r="H259" t="s">
        <v>21</v>
      </c>
      <c r="I259" t="s">
        <v>21</v>
      </c>
      <c r="J259" t="s">
        <v>22</v>
      </c>
      <c r="K259" t="s">
        <v>21</v>
      </c>
      <c r="L259" t="s">
        <v>21</v>
      </c>
      <c r="M259" t="s">
        <v>21</v>
      </c>
      <c r="N259" t="s">
        <v>21</v>
      </c>
      <c r="O259" t="s">
        <v>21</v>
      </c>
      <c r="P259" t="s">
        <v>22</v>
      </c>
      <c r="Q259" t="s">
        <v>21</v>
      </c>
      <c r="R259" t="s">
        <v>21</v>
      </c>
      <c r="S259" t="s">
        <v>21</v>
      </c>
      <c r="T259" t="s">
        <v>21</v>
      </c>
      <c r="U259" t="s">
        <v>21</v>
      </c>
      <c r="X259">
        <f t="shared" ref="X259:X322" si="4">(IF(E259="Avfall",F259,0)+IF(G259="Avfall",H259,0))/IFERROR(I259/100,0.85)+(IF(K259="Avfall",L259,0)+IF(M259="Avfall",N259,0))/IFERROR(O259/100,0.85)+(IF(Q259="avfall",R259,0)+IF(S259="avfall",T259,0))/IFERROR(U259/100,0.85)</f>
        <v>0</v>
      </c>
    </row>
    <row r="260" spans="1:24" ht="15" customHeight="1">
      <c r="A260" s="2" t="s">
        <v>393</v>
      </c>
      <c r="B260" s="2" t="s">
        <v>397</v>
      </c>
      <c r="C260">
        <v>2020</v>
      </c>
      <c r="D260" t="s">
        <v>343</v>
      </c>
      <c r="E260" t="s">
        <v>21</v>
      </c>
      <c r="F260" t="s">
        <v>21</v>
      </c>
      <c r="G260" t="s">
        <v>21</v>
      </c>
      <c r="H260" t="s">
        <v>21</v>
      </c>
      <c r="I260" t="s">
        <v>21</v>
      </c>
      <c r="J260" t="s">
        <v>343</v>
      </c>
      <c r="K260" t="s">
        <v>21</v>
      </c>
      <c r="L260" t="s">
        <v>21</v>
      </c>
      <c r="M260" t="s">
        <v>21</v>
      </c>
      <c r="N260" t="s">
        <v>21</v>
      </c>
      <c r="O260" t="s">
        <v>21</v>
      </c>
      <c r="P260" t="s">
        <v>343</v>
      </c>
      <c r="Q260" t="s">
        <v>21</v>
      </c>
      <c r="R260" t="s">
        <v>21</v>
      </c>
      <c r="S260" t="s">
        <v>21</v>
      </c>
      <c r="T260" t="s">
        <v>21</v>
      </c>
      <c r="U260" t="s">
        <v>21</v>
      </c>
      <c r="X260">
        <f t="shared" si="4"/>
        <v>0</v>
      </c>
    </row>
    <row r="261" spans="1:24" ht="15" customHeight="1">
      <c r="A261" s="2" t="s">
        <v>393</v>
      </c>
      <c r="B261" s="2" t="s">
        <v>398</v>
      </c>
      <c r="C261">
        <v>2020</v>
      </c>
      <c r="D261" t="s">
        <v>22</v>
      </c>
      <c r="E261" t="s">
        <v>21</v>
      </c>
      <c r="F261" t="s">
        <v>21</v>
      </c>
      <c r="G261" t="s">
        <v>21</v>
      </c>
      <c r="H261" t="s">
        <v>21</v>
      </c>
      <c r="I261" t="s">
        <v>21</v>
      </c>
      <c r="J261" t="s">
        <v>22</v>
      </c>
      <c r="K261" t="s">
        <v>21</v>
      </c>
      <c r="L261" t="s">
        <v>21</v>
      </c>
      <c r="M261" t="s">
        <v>21</v>
      </c>
      <c r="N261" t="s">
        <v>21</v>
      </c>
      <c r="O261" t="s">
        <v>21</v>
      </c>
      <c r="P261" t="s">
        <v>22</v>
      </c>
      <c r="Q261" t="s">
        <v>21</v>
      </c>
      <c r="R261" t="s">
        <v>21</v>
      </c>
      <c r="S261" t="s">
        <v>21</v>
      </c>
      <c r="T261" t="s">
        <v>21</v>
      </c>
      <c r="U261" t="s">
        <v>21</v>
      </c>
      <c r="X261">
        <f t="shared" si="4"/>
        <v>0</v>
      </c>
    </row>
    <row r="262" spans="1:24" ht="15" customHeight="1">
      <c r="A262" s="2" t="s">
        <v>393</v>
      </c>
      <c r="B262" s="2" t="s">
        <v>399</v>
      </c>
      <c r="C262">
        <v>2020</v>
      </c>
      <c r="D262" t="s">
        <v>22</v>
      </c>
      <c r="E262" t="s">
        <v>21</v>
      </c>
      <c r="F262" t="s">
        <v>21</v>
      </c>
      <c r="G262" t="s">
        <v>21</v>
      </c>
      <c r="H262" t="s">
        <v>21</v>
      </c>
      <c r="I262" t="s">
        <v>21</v>
      </c>
      <c r="J262" t="s">
        <v>22</v>
      </c>
      <c r="K262" t="s">
        <v>21</v>
      </c>
      <c r="L262" t="s">
        <v>21</v>
      </c>
      <c r="M262" t="s">
        <v>21</v>
      </c>
      <c r="N262" t="s">
        <v>21</v>
      </c>
      <c r="O262" t="s">
        <v>21</v>
      </c>
      <c r="P262" t="s">
        <v>22</v>
      </c>
      <c r="Q262" t="s">
        <v>21</v>
      </c>
      <c r="R262" t="s">
        <v>21</v>
      </c>
      <c r="S262" t="s">
        <v>21</v>
      </c>
      <c r="T262" t="s">
        <v>21</v>
      </c>
      <c r="U262" t="s">
        <v>21</v>
      </c>
      <c r="X262">
        <f t="shared" si="4"/>
        <v>0</v>
      </c>
    </row>
    <row r="263" spans="1:24" ht="15" customHeight="1">
      <c r="A263" s="2" t="s">
        <v>393</v>
      </c>
      <c r="B263" s="2" t="s">
        <v>400</v>
      </c>
      <c r="C263">
        <v>2020</v>
      </c>
      <c r="D263" t="s">
        <v>22</v>
      </c>
      <c r="E263" t="s">
        <v>21</v>
      </c>
      <c r="F263" t="s">
        <v>21</v>
      </c>
      <c r="G263" t="s">
        <v>21</v>
      </c>
      <c r="H263" t="s">
        <v>21</v>
      </c>
      <c r="I263" t="s">
        <v>21</v>
      </c>
      <c r="J263" t="s">
        <v>22</v>
      </c>
      <c r="K263" t="s">
        <v>21</v>
      </c>
      <c r="L263" t="s">
        <v>21</v>
      </c>
      <c r="M263" t="s">
        <v>21</v>
      </c>
      <c r="N263" t="s">
        <v>21</v>
      </c>
      <c r="O263" t="s">
        <v>21</v>
      </c>
      <c r="P263" t="s">
        <v>22</v>
      </c>
      <c r="Q263" t="s">
        <v>21</v>
      </c>
      <c r="R263" t="s">
        <v>21</v>
      </c>
      <c r="S263" t="s">
        <v>21</v>
      </c>
      <c r="T263" t="s">
        <v>21</v>
      </c>
      <c r="U263" t="s">
        <v>21</v>
      </c>
      <c r="X263">
        <f t="shared" si="4"/>
        <v>0</v>
      </c>
    </row>
    <row r="264" spans="1:24" ht="15" customHeight="1">
      <c r="A264" s="2" t="s">
        <v>393</v>
      </c>
      <c r="B264" s="2" t="s">
        <v>401</v>
      </c>
      <c r="C264">
        <v>2020</v>
      </c>
      <c r="D264" t="s">
        <v>22</v>
      </c>
      <c r="E264" t="s">
        <v>21</v>
      </c>
      <c r="F264" t="s">
        <v>21</v>
      </c>
      <c r="G264" t="s">
        <v>21</v>
      </c>
      <c r="H264" t="s">
        <v>21</v>
      </c>
      <c r="I264" t="s">
        <v>21</v>
      </c>
      <c r="J264" t="s">
        <v>22</v>
      </c>
      <c r="K264" t="s">
        <v>21</v>
      </c>
      <c r="L264" t="s">
        <v>21</v>
      </c>
      <c r="M264" t="s">
        <v>21</v>
      </c>
      <c r="N264" t="s">
        <v>21</v>
      </c>
      <c r="O264" t="s">
        <v>21</v>
      </c>
      <c r="P264" t="s">
        <v>22</v>
      </c>
      <c r="Q264" t="s">
        <v>21</v>
      </c>
      <c r="R264" t="s">
        <v>21</v>
      </c>
      <c r="S264" t="s">
        <v>21</v>
      </c>
      <c r="T264" t="s">
        <v>21</v>
      </c>
      <c r="U264" t="s">
        <v>21</v>
      </c>
      <c r="X264">
        <f t="shared" si="4"/>
        <v>0</v>
      </c>
    </row>
    <row r="265" spans="1:24" ht="15" customHeight="1">
      <c r="A265" s="2" t="s">
        <v>393</v>
      </c>
      <c r="B265" s="2" t="s">
        <v>402</v>
      </c>
      <c r="C265">
        <v>2020</v>
      </c>
      <c r="D265" t="s">
        <v>22</v>
      </c>
      <c r="E265" t="s">
        <v>21</v>
      </c>
      <c r="F265" t="s">
        <v>21</v>
      </c>
      <c r="G265" t="s">
        <v>21</v>
      </c>
      <c r="H265" t="s">
        <v>21</v>
      </c>
      <c r="I265" t="s">
        <v>21</v>
      </c>
      <c r="J265" t="s">
        <v>22</v>
      </c>
      <c r="K265" t="s">
        <v>21</v>
      </c>
      <c r="L265" t="s">
        <v>21</v>
      </c>
      <c r="M265" t="s">
        <v>21</v>
      </c>
      <c r="N265" t="s">
        <v>21</v>
      </c>
      <c r="O265" t="s">
        <v>21</v>
      </c>
      <c r="P265" t="s">
        <v>22</v>
      </c>
      <c r="Q265" t="s">
        <v>21</v>
      </c>
      <c r="R265" t="s">
        <v>21</v>
      </c>
      <c r="S265" t="s">
        <v>21</v>
      </c>
      <c r="T265" t="s">
        <v>21</v>
      </c>
      <c r="U265" t="s">
        <v>21</v>
      </c>
      <c r="X265">
        <f t="shared" si="4"/>
        <v>0</v>
      </c>
    </row>
    <row r="266" spans="1:24" ht="15" customHeight="1">
      <c r="A266" s="2" t="s">
        <v>393</v>
      </c>
      <c r="B266" s="2" t="s">
        <v>403</v>
      </c>
      <c r="C266">
        <v>2020</v>
      </c>
      <c r="D266" t="s">
        <v>22</v>
      </c>
      <c r="E266" t="s">
        <v>22</v>
      </c>
      <c r="F266" t="s">
        <v>22</v>
      </c>
      <c r="G266" t="s">
        <v>22</v>
      </c>
      <c r="H266" t="s">
        <v>22</v>
      </c>
      <c r="I266" t="s">
        <v>22</v>
      </c>
      <c r="J266" t="s">
        <v>22</v>
      </c>
      <c r="K266" t="s">
        <v>22</v>
      </c>
      <c r="L266" t="s">
        <v>22</v>
      </c>
      <c r="M266" t="s">
        <v>22</v>
      </c>
      <c r="N266" t="s">
        <v>22</v>
      </c>
      <c r="O266" t="s">
        <v>22</v>
      </c>
      <c r="P266" t="s">
        <v>22</v>
      </c>
      <c r="Q266" t="s">
        <v>22</v>
      </c>
      <c r="R266" t="s">
        <v>22</v>
      </c>
      <c r="S266" t="s">
        <v>22</v>
      </c>
      <c r="T266" t="s">
        <v>22</v>
      </c>
      <c r="U266" t="s">
        <v>22</v>
      </c>
      <c r="X266">
        <f t="shared" si="4"/>
        <v>0</v>
      </c>
    </row>
    <row r="267" spans="1:24" ht="15" customHeight="1">
      <c r="A267" s="2" t="s">
        <v>393</v>
      </c>
      <c r="B267" s="2" t="s">
        <v>404</v>
      </c>
      <c r="C267">
        <v>2020</v>
      </c>
      <c r="D267" t="s">
        <v>22</v>
      </c>
      <c r="E267" t="s">
        <v>21</v>
      </c>
      <c r="F267" t="s">
        <v>21</v>
      </c>
      <c r="G267" t="s">
        <v>21</v>
      </c>
      <c r="H267" t="s">
        <v>21</v>
      </c>
      <c r="I267" t="s">
        <v>21</v>
      </c>
      <c r="J267" t="s">
        <v>22</v>
      </c>
      <c r="K267" t="s">
        <v>21</v>
      </c>
      <c r="L267" t="s">
        <v>21</v>
      </c>
      <c r="M267" t="s">
        <v>21</v>
      </c>
      <c r="N267" t="s">
        <v>21</v>
      </c>
      <c r="O267" t="s">
        <v>21</v>
      </c>
      <c r="P267" t="s">
        <v>22</v>
      </c>
      <c r="Q267" t="s">
        <v>21</v>
      </c>
      <c r="R267" t="s">
        <v>21</v>
      </c>
      <c r="S267" t="s">
        <v>21</v>
      </c>
      <c r="T267" t="s">
        <v>21</v>
      </c>
      <c r="U267" t="s">
        <v>21</v>
      </c>
      <c r="X267">
        <f t="shared" si="4"/>
        <v>0</v>
      </c>
    </row>
    <row r="268" spans="1:24" ht="15" customHeight="1">
      <c r="A268" s="2" t="s">
        <v>393</v>
      </c>
      <c r="B268" s="2" t="s">
        <v>405</v>
      </c>
      <c r="C268">
        <v>2020</v>
      </c>
      <c r="D268" t="s">
        <v>22</v>
      </c>
      <c r="E268" t="s">
        <v>22</v>
      </c>
      <c r="F268" t="s">
        <v>22</v>
      </c>
      <c r="G268" t="s">
        <v>22</v>
      </c>
      <c r="H268" t="s">
        <v>22</v>
      </c>
      <c r="I268" t="s">
        <v>22</v>
      </c>
      <c r="J268" t="s">
        <v>22</v>
      </c>
      <c r="K268" t="s">
        <v>22</v>
      </c>
      <c r="L268" t="s">
        <v>22</v>
      </c>
      <c r="M268" t="s">
        <v>22</v>
      </c>
      <c r="N268" t="s">
        <v>22</v>
      </c>
      <c r="O268" t="s">
        <v>22</v>
      </c>
      <c r="P268" t="s">
        <v>22</v>
      </c>
      <c r="Q268" t="s">
        <v>22</v>
      </c>
      <c r="R268" t="s">
        <v>22</v>
      </c>
      <c r="S268" t="s">
        <v>22</v>
      </c>
      <c r="T268" t="s">
        <v>22</v>
      </c>
      <c r="U268" t="s">
        <v>22</v>
      </c>
      <c r="X268">
        <f t="shared" si="4"/>
        <v>0</v>
      </c>
    </row>
    <row r="269" spans="1:24" ht="15" customHeight="1">
      <c r="A269" s="2" t="s">
        <v>393</v>
      </c>
      <c r="B269" s="2" t="s">
        <v>406</v>
      </c>
      <c r="C269">
        <v>2020</v>
      </c>
      <c r="D269" t="s">
        <v>22</v>
      </c>
      <c r="E269" t="s">
        <v>22</v>
      </c>
      <c r="F269" t="s">
        <v>22</v>
      </c>
      <c r="G269" t="s">
        <v>22</v>
      </c>
      <c r="H269" t="s">
        <v>22</v>
      </c>
      <c r="I269" t="s">
        <v>22</v>
      </c>
      <c r="J269" t="s">
        <v>22</v>
      </c>
      <c r="K269" t="s">
        <v>22</v>
      </c>
      <c r="L269" t="s">
        <v>22</v>
      </c>
      <c r="M269" t="s">
        <v>22</v>
      </c>
      <c r="N269" t="s">
        <v>22</v>
      </c>
      <c r="O269" t="s">
        <v>22</v>
      </c>
      <c r="P269" t="s">
        <v>22</v>
      </c>
      <c r="Q269" t="s">
        <v>22</v>
      </c>
      <c r="R269" t="s">
        <v>22</v>
      </c>
      <c r="S269" t="s">
        <v>22</v>
      </c>
      <c r="T269" t="s">
        <v>22</v>
      </c>
      <c r="U269" t="s">
        <v>22</v>
      </c>
      <c r="X269">
        <f t="shared" si="4"/>
        <v>0</v>
      </c>
    </row>
    <row r="270" spans="1:24" ht="15" customHeight="1">
      <c r="A270" s="2" t="s">
        <v>393</v>
      </c>
      <c r="B270" s="2" t="s">
        <v>407</v>
      </c>
      <c r="C270">
        <v>2020</v>
      </c>
      <c r="D270" t="s">
        <v>22</v>
      </c>
      <c r="E270" t="s">
        <v>21</v>
      </c>
      <c r="F270" t="s">
        <v>21</v>
      </c>
      <c r="G270" t="s">
        <v>21</v>
      </c>
      <c r="H270" t="s">
        <v>21</v>
      </c>
      <c r="I270" t="s">
        <v>21</v>
      </c>
      <c r="J270" t="s">
        <v>22</v>
      </c>
      <c r="K270" t="s">
        <v>21</v>
      </c>
      <c r="L270" t="s">
        <v>21</v>
      </c>
      <c r="M270" t="s">
        <v>21</v>
      </c>
      <c r="N270" t="s">
        <v>21</v>
      </c>
      <c r="O270" t="s">
        <v>21</v>
      </c>
      <c r="P270" t="s">
        <v>22</v>
      </c>
      <c r="Q270" t="s">
        <v>21</v>
      </c>
      <c r="R270" t="s">
        <v>21</v>
      </c>
      <c r="S270" t="s">
        <v>21</v>
      </c>
      <c r="T270" t="s">
        <v>21</v>
      </c>
      <c r="U270" t="s">
        <v>21</v>
      </c>
      <c r="X270">
        <f t="shared" si="4"/>
        <v>0</v>
      </c>
    </row>
    <row r="271" spans="1:24" ht="15" customHeight="1">
      <c r="A271" s="2" t="s">
        <v>393</v>
      </c>
      <c r="B271" s="2" t="s">
        <v>408</v>
      </c>
      <c r="C271">
        <v>2020</v>
      </c>
      <c r="D271" t="s">
        <v>22</v>
      </c>
      <c r="E271" t="s">
        <v>21</v>
      </c>
      <c r="F271" t="s">
        <v>21</v>
      </c>
      <c r="G271" t="s">
        <v>21</v>
      </c>
      <c r="H271" t="s">
        <v>21</v>
      </c>
      <c r="I271" t="s">
        <v>21</v>
      </c>
      <c r="J271" t="s">
        <v>22</v>
      </c>
      <c r="K271" t="s">
        <v>21</v>
      </c>
      <c r="L271" t="s">
        <v>21</v>
      </c>
      <c r="M271" t="s">
        <v>21</v>
      </c>
      <c r="N271" t="s">
        <v>21</v>
      </c>
      <c r="O271" t="s">
        <v>21</v>
      </c>
      <c r="P271" t="s">
        <v>22</v>
      </c>
      <c r="Q271" t="s">
        <v>21</v>
      </c>
      <c r="R271" t="s">
        <v>21</v>
      </c>
      <c r="S271" t="s">
        <v>21</v>
      </c>
      <c r="T271" t="s">
        <v>21</v>
      </c>
      <c r="U271" t="s">
        <v>21</v>
      </c>
      <c r="X271">
        <f t="shared" si="4"/>
        <v>0</v>
      </c>
    </row>
    <row r="272" spans="1:24" ht="15" customHeight="1">
      <c r="A272" s="2" t="s">
        <v>393</v>
      </c>
      <c r="B272" s="2" t="s">
        <v>409</v>
      </c>
      <c r="C272">
        <v>2020</v>
      </c>
      <c r="D272" t="s">
        <v>22</v>
      </c>
      <c r="E272" t="s">
        <v>21</v>
      </c>
      <c r="F272" t="s">
        <v>21</v>
      </c>
      <c r="G272" t="s">
        <v>21</v>
      </c>
      <c r="H272" t="s">
        <v>21</v>
      </c>
      <c r="I272" t="s">
        <v>21</v>
      </c>
      <c r="J272" t="s">
        <v>22</v>
      </c>
      <c r="K272" t="s">
        <v>21</v>
      </c>
      <c r="L272" t="s">
        <v>21</v>
      </c>
      <c r="M272" t="s">
        <v>21</v>
      </c>
      <c r="N272" t="s">
        <v>21</v>
      </c>
      <c r="O272" t="s">
        <v>21</v>
      </c>
      <c r="P272" t="s">
        <v>22</v>
      </c>
      <c r="Q272" t="s">
        <v>21</v>
      </c>
      <c r="R272" t="s">
        <v>21</v>
      </c>
      <c r="S272" t="s">
        <v>21</v>
      </c>
      <c r="T272" t="s">
        <v>21</v>
      </c>
      <c r="U272" t="s">
        <v>21</v>
      </c>
      <c r="X272">
        <f t="shared" si="4"/>
        <v>0</v>
      </c>
    </row>
    <row r="273" spans="1:24" ht="15" customHeight="1">
      <c r="A273" s="2" t="s">
        <v>393</v>
      </c>
      <c r="B273" s="2" t="s">
        <v>410</v>
      </c>
      <c r="C273">
        <v>2020</v>
      </c>
      <c r="D273" t="s">
        <v>22</v>
      </c>
      <c r="E273" t="s">
        <v>22</v>
      </c>
      <c r="F273" t="s">
        <v>21</v>
      </c>
      <c r="G273" t="s">
        <v>22</v>
      </c>
      <c r="H273" t="s">
        <v>21</v>
      </c>
      <c r="I273" t="s">
        <v>21</v>
      </c>
      <c r="J273" t="s">
        <v>22</v>
      </c>
      <c r="K273" t="s">
        <v>21</v>
      </c>
      <c r="L273" t="s">
        <v>21</v>
      </c>
      <c r="M273" t="s">
        <v>21</v>
      </c>
      <c r="N273" t="s">
        <v>21</v>
      </c>
      <c r="O273" t="s">
        <v>21</v>
      </c>
      <c r="P273" t="s">
        <v>22</v>
      </c>
      <c r="Q273" t="s">
        <v>21</v>
      </c>
      <c r="R273" t="s">
        <v>21</v>
      </c>
      <c r="S273" t="s">
        <v>21</v>
      </c>
      <c r="T273" t="s">
        <v>21</v>
      </c>
      <c r="U273" t="s">
        <v>21</v>
      </c>
      <c r="X273">
        <f t="shared" si="4"/>
        <v>0</v>
      </c>
    </row>
    <row r="274" spans="1:24" ht="15" customHeight="1">
      <c r="A274" s="2" t="s">
        <v>393</v>
      </c>
      <c r="B274" s="2" t="s">
        <v>411</v>
      </c>
      <c r="C274">
        <v>2020</v>
      </c>
      <c r="D274" t="s">
        <v>22</v>
      </c>
      <c r="E274" t="s">
        <v>21</v>
      </c>
      <c r="F274" t="s">
        <v>21</v>
      </c>
      <c r="G274" t="s">
        <v>21</v>
      </c>
      <c r="H274" t="s">
        <v>21</v>
      </c>
      <c r="I274" t="s">
        <v>21</v>
      </c>
      <c r="J274" t="s">
        <v>22</v>
      </c>
      <c r="K274" t="s">
        <v>21</v>
      </c>
      <c r="L274" t="s">
        <v>21</v>
      </c>
      <c r="M274" t="s">
        <v>21</v>
      </c>
      <c r="N274" t="s">
        <v>21</v>
      </c>
      <c r="O274" t="s">
        <v>21</v>
      </c>
      <c r="P274" t="s">
        <v>22</v>
      </c>
      <c r="Q274" t="s">
        <v>21</v>
      </c>
      <c r="R274" t="s">
        <v>21</v>
      </c>
      <c r="S274" t="s">
        <v>21</v>
      </c>
      <c r="T274" t="s">
        <v>21</v>
      </c>
      <c r="U274" t="s">
        <v>21</v>
      </c>
      <c r="X274">
        <f t="shared" si="4"/>
        <v>0</v>
      </c>
    </row>
    <row r="275" spans="1:24" ht="15" customHeight="1">
      <c r="A275" s="2" t="s">
        <v>393</v>
      </c>
      <c r="B275" s="2" t="s">
        <v>412</v>
      </c>
      <c r="C275">
        <v>2020</v>
      </c>
      <c r="D275" t="s">
        <v>22</v>
      </c>
      <c r="E275" t="s">
        <v>21</v>
      </c>
      <c r="F275" t="s">
        <v>21</v>
      </c>
      <c r="G275" t="s">
        <v>21</v>
      </c>
      <c r="H275" t="s">
        <v>21</v>
      </c>
      <c r="I275" t="s">
        <v>21</v>
      </c>
      <c r="J275" t="s">
        <v>22</v>
      </c>
      <c r="K275" t="s">
        <v>21</v>
      </c>
      <c r="L275" t="s">
        <v>21</v>
      </c>
      <c r="M275" t="s">
        <v>21</v>
      </c>
      <c r="N275" t="s">
        <v>21</v>
      </c>
      <c r="O275" t="s">
        <v>21</v>
      </c>
      <c r="P275" t="s">
        <v>22</v>
      </c>
      <c r="Q275" t="s">
        <v>21</v>
      </c>
      <c r="R275" t="s">
        <v>21</v>
      </c>
      <c r="S275" t="s">
        <v>21</v>
      </c>
      <c r="T275" t="s">
        <v>21</v>
      </c>
      <c r="U275" t="s">
        <v>21</v>
      </c>
      <c r="X275">
        <f t="shared" si="4"/>
        <v>0</v>
      </c>
    </row>
    <row r="276" spans="1:24" ht="15" customHeight="1">
      <c r="A276" s="2" t="s">
        <v>393</v>
      </c>
      <c r="B276" s="2" t="s">
        <v>413</v>
      </c>
      <c r="C276">
        <v>2020</v>
      </c>
      <c r="D276" t="s">
        <v>22</v>
      </c>
      <c r="E276" t="s">
        <v>21</v>
      </c>
      <c r="F276" t="s">
        <v>21</v>
      </c>
      <c r="G276" t="s">
        <v>21</v>
      </c>
      <c r="H276" t="s">
        <v>21</v>
      </c>
      <c r="I276" t="s">
        <v>21</v>
      </c>
      <c r="J276" t="s">
        <v>22</v>
      </c>
      <c r="K276" t="s">
        <v>21</v>
      </c>
      <c r="L276" t="s">
        <v>21</v>
      </c>
      <c r="M276" t="s">
        <v>21</v>
      </c>
      <c r="N276" t="s">
        <v>21</v>
      </c>
      <c r="O276" t="s">
        <v>21</v>
      </c>
      <c r="P276" t="s">
        <v>22</v>
      </c>
      <c r="Q276" t="s">
        <v>21</v>
      </c>
      <c r="R276" t="s">
        <v>21</v>
      </c>
      <c r="S276" t="s">
        <v>21</v>
      </c>
      <c r="T276" t="s">
        <v>21</v>
      </c>
      <c r="U276" t="s">
        <v>21</v>
      </c>
      <c r="X276">
        <f t="shared" si="4"/>
        <v>0</v>
      </c>
    </row>
    <row r="277" spans="1:24" ht="15" customHeight="1">
      <c r="A277" s="2" t="s">
        <v>393</v>
      </c>
      <c r="B277" s="2" t="s">
        <v>414</v>
      </c>
      <c r="C277">
        <v>2020</v>
      </c>
      <c r="D277" t="s">
        <v>22</v>
      </c>
      <c r="E277" t="s">
        <v>21</v>
      </c>
      <c r="F277" t="s">
        <v>21</v>
      </c>
      <c r="G277" t="s">
        <v>21</v>
      </c>
      <c r="H277" t="s">
        <v>21</v>
      </c>
      <c r="I277" t="s">
        <v>21</v>
      </c>
      <c r="J277" t="s">
        <v>22</v>
      </c>
      <c r="K277" t="s">
        <v>21</v>
      </c>
      <c r="L277" t="s">
        <v>21</v>
      </c>
      <c r="M277" t="s">
        <v>21</v>
      </c>
      <c r="N277" t="s">
        <v>21</v>
      </c>
      <c r="O277" t="s">
        <v>21</v>
      </c>
      <c r="P277" t="s">
        <v>22</v>
      </c>
      <c r="Q277" t="s">
        <v>21</v>
      </c>
      <c r="R277" t="s">
        <v>21</v>
      </c>
      <c r="S277" t="s">
        <v>21</v>
      </c>
      <c r="T277" t="s">
        <v>21</v>
      </c>
      <c r="U277" t="s">
        <v>21</v>
      </c>
      <c r="X277">
        <f t="shared" si="4"/>
        <v>0</v>
      </c>
    </row>
    <row r="278" spans="1:24" ht="15" customHeight="1">
      <c r="A278" s="2" t="s">
        <v>393</v>
      </c>
      <c r="B278" s="2" t="s">
        <v>415</v>
      </c>
      <c r="C278">
        <v>2020</v>
      </c>
      <c r="D278" t="s">
        <v>22</v>
      </c>
      <c r="E278" t="s">
        <v>21</v>
      </c>
      <c r="F278" t="s">
        <v>21</v>
      </c>
      <c r="G278" t="s">
        <v>21</v>
      </c>
      <c r="H278" t="s">
        <v>21</v>
      </c>
      <c r="I278" t="s">
        <v>21</v>
      </c>
      <c r="J278" t="s">
        <v>22</v>
      </c>
      <c r="K278" t="s">
        <v>21</v>
      </c>
      <c r="L278" t="s">
        <v>21</v>
      </c>
      <c r="M278" t="s">
        <v>21</v>
      </c>
      <c r="N278" t="s">
        <v>21</v>
      </c>
      <c r="O278" t="s">
        <v>21</v>
      </c>
      <c r="P278" t="s">
        <v>22</v>
      </c>
      <c r="Q278" t="s">
        <v>21</v>
      </c>
      <c r="R278" t="s">
        <v>21</v>
      </c>
      <c r="S278" t="s">
        <v>21</v>
      </c>
      <c r="T278" t="s">
        <v>21</v>
      </c>
      <c r="U278" t="s">
        <v>21</v>
      </c>
      <c r="X278">
        <f t="shared" si="4"/>
        <v>0</v>
      </c>
    </row>
    <row r="279" spans="1:24" ht="15" customHeight="1">
      <c r="A279" s="2" t="s">
        <v>393</v>
      </c>
      <c r="B279" s="2" t="s">
        <v>416</v>
      </c>
      <c r="C279">
        <v>2020</v>
      </c>
      <c r="D279" t="s">
        <v>22</v>
      </c>
      <c r="E279" t="s">
        <v>21</v>
      </c>
      <c r="F279" t="s">
        <v>21</v>
      </c>
      <c r="G279" t="s">
        <v>21</v>
      </c>
      <c r="H279" t="s">
        <v>21</v>
      </c>
      <c r="I279" t="s">
        <v>21</v>
      </c>
      <c r="J279" t="s">
        <v>22</v>
      </c>
      <c r="K279" t="s">
        <v>21</v>
      </c>
      <c r="L279" t="s">
        <v>21</v>
      </c>
      <c r="M279" t="s">
        <v>21</v>
      </c>
      <c r="N279" t="s">
        <v>21</v>
      </c>
      <c r="O279" t="s">
        <v>21</v>
      </c>
      <c r="P279" t="s">
        <v>22</v>
      </c>
      <c r="Q279" t="s">
        <v>21</v>
      </c>
      <c r="R279" t="s">
        <v>21</v>
      </c>
      <c r="S279" t="s">
        <v>21</v>
      </c>
      <c r="T279" t="s">
        <v>21</v>
      </c>
      <c r="U279" t="s">
        <v>21</v>
      </c>
      <c r="X279">
        <f t="shared" si="4"/>
        <v>0</v>
      </c>
    </row>
    <row r="280" spans="1:24" ht="15" customHeight="1">
      <c r="A280" s="2" t="s">
        <v>393</v>
      </c>
      <c r="B280" s="2" t="s">
        <v>417</v>
      </c>
      <c r="C280">
        <v>2020</v>
      </c>
      <c r="D280" t="s">
        <v>696</v>
      </c>
      <c r="E280" t="s">
        <v>651</v>
      </c>
      <c r="F280">
        <v>59.484999999999999</v>
      </c>
      <c r="G280" t="s">
        <v>21</v>
      </c>
      <c r="H280" t="s">
        <v>21</v>
      </c>
      <c r="I280" t="s">
        <v>21</v>
      </c>
      <c r="J280" t="s">
        <v>22</v>
      </c>
      <c r="K280" t="s">
        <v>21</v>
      </c>
      <c r="L280" t="s">
        <v>21</v>
      </c>
      <c r="M280" t="s">
        <v>21</v>
      </c>
      <c r="N280" t="s">
        <v>21</v>
      </c>
      <c r="O280" t="s">
        <v>21</v>
      </c>
      <c r="P280" t="s">
        <v>22</v>
      </c>
      <c r="Q280" t="s">
        <v>21</v>
      </c>
      <c r="R280" t="s">
        <v>21</v>
      </c>
      <c r="S280" t="s">
        <v>21</v>
      </c>
      <c r="T280" t="s">
        <v>21</v>
      </c>
      <c r="U280" t="s">
        <v>21</v>
      </c>
      <c r="X280">
        <f t="shared" si="4"/>
        <v>0</v>
      </c>
    </row>
    <row r="281" spans="1:24" ht="15" customHeight="1">
      <c r="A281" s="2" t="s">
        <v>393</v>
      </c>
      <c r="B281" s="2" t="s">
        <v>418</v>
      </c>
      <c r="C281">
        <v>2020</v>
      </c>
      <c r="D281" t="s">
        <v>22</v>
      </c>
      <c r="E281" t="s">
        <v>22</v>
      </c>
      <c r="F281" t="s">
        <v>22</v>
      </c>
      <c r="G281" t="s">
        <v>22</v>
      </c>
      <c r="H281" t="s">
        <v>22</v>
      </c>
      <c r="I281" t="s">
        <v>22</v>
      </c>
      <c r="J281" t="s">
        <v>22</v>
      </c>
      <c r="K281" t="s">
        <v>22</v>
      </c>
      <c r="L281" t="s">
        <v>22</v>
      </c>
      <c r="M281" t="s">
        <v>22</v>
      </c>
      <c r="N281" t="s">
        <v>22</v>
      </c>
      <c r="O281" t="s">
        <v>22</v>
      </c>
      <c r="P281" t="s">
        <v>22</v>
      </c>
      <c r="Q281" t="s">
        <v>22</v>
      </c>
      <c r="R281" t="s">
        <v>22</v>
      </c>
      <c r="S281" t="s">
        <v>22</v>
      </c>
      <c r="T281" t="s">
        <v>22</v>
      </c>
      <c r="U281" t="s">
        <v>22</v>
      </c>
      <c r="X281">
        <f t="shared" si="4"/>
        <v>0</v>
      </c>
    </row>
    <row r="282" spans="1:24" ht="15" customHeight="1">
      <c r="A282" s="2" t="s">
        <v>393</v>
      </c>
      <c r="B282" s="2" t="s">
        <v>419</v>
      </c>
      <c r="C282">
        <v>2020</v>
      </c>
      <c r="D282" t="s">
        <v>22</v>
      </c>
      <c r="E282" t="s">
        <v>21</v>
      </c>
      <c r="F282" t="s">
        <v>21</v>
      </c>
      <c r="G282" t="s">
        <v>21</v>
      </c>
      <c r="H282" t="s">
        <v>21</v>
      </c>
      <c r="I282" t="s">
        <v>21</v>
      </c>
      <c r="J282" t="s">
        <v>22</v>
      </c>
      <c r="K282" t="s">
        <v>21</v>
      </c>
      <c r="L282" t="s">
        <v>21</v>
      </c>
      <c r="M282" t="s">
        <v>21</v>
      </c>
      <c r="N282" t="s">
        <v>21</v>
      </c>
      <c r="O282" t="s">
        <v>21</v>
      </c>
      <c r="P282" t="s">
        <v>22</v>
      </c>
      <c r="Q282" t="s">
        <v>21</v>
      </c>
      <c r="R282" t="s">
        <v>21</v>
      </c>
      <c r="S282" t="s">
        <v>21</v>
      </c>
      <c r="T282" t="s">
        <v>21</v>
      </c>
      <c r="U282" t="s">
        <v>21</v>
      </c>
      <c r="X282">
        <f t="shared" si="4"/>
        <v>0</v>
      </c>
    </row>
    <row r="283" spans="1:24" ht="15" customHeight="1">
      <c r="A283" s="2" t="s">
        <v>393</v>
      </c>
      <c r="B283" s="2" t="s">
        <v>420</v>
      </c>
      <c r="C283">
        <v>2020</v>
      </c>
      <c r="D283" t="s">
        <v>22</v>
      </c>
      <c r="E283" t="s">
        <v>22</v>
      </c>
      <c r="F283" t="s">
        <v>22</v>
      </c>
      <c r="G283" t="s">
        <v>22</v>
      </c>
      <c r="H283" t="s">
        <v>22</v>
      </c>
      <c r="I283" t="s">
        <v>22</v>
      </c>
      <c r="J283" t="s">
        <v>22</v>
      </c>
      <c r="K283" t="s">
        <v>22</v>
      </c>
      <c r="L283" t="s">
        <v>22</v>
      </c>
      <c r="M283" t="s">
        <v>22</v>
      </c>
      <c r="N283" t="s">
        <v>22</v>
      </c>
      <c r="O283" t="s">
        <v>22</v>
      </c>
      <c r="P283" t="s">
        <v>22</v>
      </c>
      <c r="Q283" t="s">
        <v>22</v>
      </c>
      <c r="R283" t="s">
        <v>22</v>
      </c>
      <c r="S283" t="s">
        <v>22</v>
      </c>
      <c r="T283" t="s">
        <v>22</v>
      </c>
      <c r="U283" t="s">
        <v>22</v>
      </c>
      <c r="X283">
        <f t="shared" si="4"/>
        <v>0</v>
      </c>
    </row>
    <row r="284" spans="1:24" ht="15" customHeight="1">
      <c r="A284" s="2" t="s">
        <v>393</v>
      </c>
      <c r="B284" s="2" t="s">
        <v>421</v>
      </c>
      <c r="C284">
        <v>2020</v>
      </c>
      <c r="D284" t="s">
        <v>22</v>
      </c>
      <c r="E284" t="s">
        <v>21</v>
      </c>
      <c r="F284" t="s">
        <v>21</v>
      </c>
      <c r="G284" t="s">
        <v>21</v>
      </c>
      <c r="H284" t="s">
        <v>21</v>
      </c>
      <c r="I284" t="s">
        <v>21</v>
      </c>
      <c r="J284" t="s">
        <v>22</v>
      </c>
      <c r="K284" t="s">
        <v>21</v>
      </c>
      <c r="L284" t="s">
        <v>21</v>
      </c>
      <c r="M284" t="s">
        <v>21</v>
      </c>
      <c r="N284" t="s">
        <v>21</v>
      </c>
      <c r="O284" t="s">
        <v>21</v>
      </c>
      <c r="P284" t="s">
        <v>22</v>
      </c>
      <c r="Q284" t="s">
        <v>21</v>
      </c>
      <c r="R284" t="s">
        <v>21</v>
      </c>
      <c r="S284" t="s">
        <v>21</v>
      </c>
      <c r="T284" t="s">
        <v>21</v>
      </c>
      <c r="U284" t="s">
        <v>21</v>
      </c>
      <c r="X284">
        <f t="shared" si="4"/>
        <v>0</v>
      </c>
    </row>
    <row r="285" spans="1:24" ht="15" customHeight="1">
      <c r="A285" s="2" t="s">
        <v>393</v>
      </c>
      <c r="B285" s="2" t="s">
        <v>422</v>
      </c>
      <c r="C285">
        <v>2020</v>
      </c>
      <c r="D285" t="s">
        <v>22</v>
      </c>
      <c r="E285" t="s">
        <v>21</v>
      </c>
      <c r="F285" t="s">
        <v>21</v>
      </c>
      <c r="G285" t="s">
        <v>21</v>
      </c>
      <c r="H285" t="s">
        <v>21</v>
      </c>
      <c r="I285" t="s">
        <v>21</v>
      </c>
      <c r="J285" t="s">
        <v>22</v>
      </c>
      <c r="K285" t="s">
        <v>21</v>
      </c>
      <c r="L285" t="s">
        <v>21</v>
      </c>
      <c r="M285" t="s">
        <v>21</v>
      </c>
      <c r="N285" t="s">
        <v>21</v>
      </c>
      <c r="O285" t="s">
        <v>21</v>
      </c>
      <c r="P285" t="s">
        <v>22</v>
      </c>
      <c r="Q285" t="s">
        <v>21</v>
      </c>
      <c r="R285" t="s">
        <v>21</v>
      </c>
      <c r="S285" t="s">
        <v>21</v>
      </c>
      <c r="T285" t="s">
        <v>21</v>
      </c>
      <c r="U285" t="s">
        <v>21</v>
      </c>
      <c r="X285">
        <f t="shared" si="4"/>
        <v>0</v>
      </c>
    </row>
    <row r="286" spans="1:24" ht="15" customHeight="1">
      <c r="A286" s="2" t="s">
        <v>393</v>
      </c>
      <c r="B286" s="2" t="s">
        <v>423</v>
      </c>
      <c r="C286">
        <v>2020</v>
      </c>
      <c r="D286" t="s">
        <v>22</v>
      </c>
      <c r="E286" t="s">
        <v>21</v>
      </c>
      <c r="F286" t="s">
        <v>21</v>
      </c>
      <c r="G286" t="s">
        <v>21</v>
      </c>
      <c r="H286" t="s">
        <v>21</v>
      </c>
      <c r="I286" t="s">
        <v>21</v>
      </c>
      <c r="J286" t="s">
        <v>22</v>
      </c>
      <c r="K286" t="s">
        <v>21</v>
      </c>
      <c r="L286" t="s">
        <v>21</v>
      </c>
      <c r="M286" t="s">
        <v>21</v>
      </c>
      <c r="N286" t="s">
        <v>21</v>
      </c>
      <c r="O286" t="s">
        <v>21</v>
      </c>
      <c r="P286" t="s">
        <v>22</v>
      </c>
      <c r="Q286" t="s">
        <v>21</v>
      </c>
      <c r="R286" t="s">
        <v>21</v>
      </c>
      <c r="S286" t="s">
        <v>21</v>
      </c>
      <c r="T286" t="s">
        <v>21</v>
      </c>
      <c r="U286" t="s">
        <v>21</v>
      </c>
      <c r="X286">
        <f t="shared" si="4"/>
        <v>0</v>
      </c>
    </row>
    <row r="287" spans="1:24" ht="15" customHeight="1">
      <c r="A287" s="2" t="s">
        <v>393</v>
      </c>
      <c r="B287" s="2" t="s">
        <v>424</v>
      </c>
      <c r="C287">
        <v>2020</v>
      </c>
      <c r="D287" t="s">
        <v>697</v>
      </c>
      <c r="E287" t="s">
        <v>659</v>
      </c>
      <c r="F287">
        <v>7.2</v>
      </c>
      <c r="G287" t="s">
        <v>21</v>
      </c>
      <c r="H287" t="s">
        <v>21</v>
      </c>
      <c r="I287" t="s">
        <v>21</v>
      </c>
      <c r="J287" t="s">
        <v>22</v>
      </c>
      <c r="K287" t="s">
        <v>21</v>
      </c>
      <c r="L287" t="s">
        <v>21</v>
      </c>
      <c r="M287" t="s">
        <v>21</v>
      </c>
      <c r="N287" t="s">
        <v>21</v>
      </c>
      <c r="O287" t="s">
        <v>21</v>
      </c>
      <c r="P287" t="s">
        <v>22</v>
      </c>
      <c r="Q287" t="s">
        <v>21</v>
      </c>
      <c r="R287" t="s">
        <v>21</v>
      </c>
      <c r="S287" t="s">
        <v>21</v>
      </c>
      <c r="T287" t="s">
        <v>21</v>
      </c>
      <c r="U287" t="s">
        <v>21</v>
      </c>
      <c r="X287">
        <f t="shared" si="4"/>
        <v>0</v>
      </c>
    </row>
    <row r="288" spans="1:24" ht="15" customHeight="1">
      <c r="A288" s="2" t="s">
        <v>393</v>
      </c>
      <c r="B288" s="2" t="s">
        <v>425</v>
      </c>
      <c r="C288">
        <v>2020</v>
      </c>
      <c r="D288" t="s">
        <v>22</v>
      </c>
      <c r="E288" t="s">
        <v>21</v>
      </c>
      <c r="F288" t="s">
        <v>21</v>
      </c>
      <c r="G288" t="s">
        <v>21</v>
      </c>
      <c r="H288" t="s">
        <v>21</v>
      </c>
      <c r="I288" t="s">
        <v>21</v>
      </c>
      <c r="J288" t="s">
        <v>22</v>
      </c>
      <c r="K288" t="s">
        <v>21</v>
      </c>
      <c r="L288" t="s">
        <v>21</v>
      </c>
      <c r="M288" t="s">
        <v>21</v>
      </c>
      <c r="N288" t="s">
        <v>21</v>
      </c>
      <c r="O288" t="s">
        <v>21</v>
      </c>
      <c r="P288" t="s">
        <v>22</v>
      </c>
      <c r="Q288" t="s">
        <v>21</v>
      </c>
      <c r="R288" t="s">
        <v>21</v>
      </c>
      <c r="S288" t="s">
        <v>21</v>
      </c>
      <c r="T288" t="s">
        <v>21</v>
      </c>
      <c r="U288" t="s">
        <v>21</v>
      </c>
      <c r="X288">
        <f t="shared" si="4"/>
        <v>0</v>
      </c>
    </row>
    <row r="289" spans="1:24" ht="15" customHeight="1">
      <c r="A289" s="2" t="s">
        <v>393</v>
      </c>
      <c r="B289" s="2" t="s">
        <v>426</v>
      </c>
      <c r="C289">
        <v>2020</v>
      </c>
      <c r="D289" t="s">
        <v>22</v>
      </c>
      <c r="E289" t="s">
        <v>21</v>
      </c>
      <c r="F289" t="s">
        <v>21</v>
      </c>
      <c r="G289" t="s">
        <v>21</v>
      </c>
      <c r="H289" t="s">
        <v>21</v>
      </c>
      <c r="I289" t="s">
        <v>21</v>
      </c>
      <c r="J289" t="s">
        <v>22</v>
      </c>
      <c r="K289" t="s">
        <v>21</v>
      </c>
      <c r="L289" t="s">
        <v>21</v>
      </c>
      <c r="M289" t="s">
        <v>21</v>
      </c>
      <c r="N289" t="s">
        <v>21</v>
      </c>
      <c r="O289" t="s">
        <v>21</v>
      </c>
      <c r="P289" t="s">
        <v>22</v>
      </c>
      <c r="Q289" t="s">
        <v>21</v>
      </c>
      <c r="R289" t="s">
        <v>21</v>
      </c>
      <c r="S289" t="s">
        <v>21</v>
      </c>
      <c r="T289" t="s">
        <v>21</v>
      </c>
      <c r="U289" t="s">
        <v>21</v>
      </c>
      <c r="X289">
        <f t="shared" si="4"/>
        <v>0</v>
      </c>
    </row>
    <row r="290" spans="1:24" ht="15" customHeight="1">
      <c r="A290" s="2" t="s">
        <v>393</v>
      </c>
      <c r="B290" s="2" t="s">
        <v>427</v>
      </c>
      <c r="C290">
        <v>2020</v>
      </c>
      <c r="D290" t="s">
        <v>22</v>
      </c>
      <c r="E290" t="s">
        <v>21</v>
      </c>
      <c r="F290" t="s">
        <v>21</v>
      </c>
      <c r="G290" t="s">
        <v>21</v>
      </c>
      <c r="H290" t="s">
        <v>21</v>
      </c>
      <c r="I290" t="s">
        <v>21</v>
      </c>
      <c r="J290" t="s">
        <v>22</v>
      </c>
      <c r="K290" t="s">
        <v>21</v>
      </c>
      <c r="L290" t="s">
        <v>21</v>
      </c>
      <c r="M290" t="s">
        <v>21</v>
      </c>
      <c r="N290" t="s">
        <v>21</v>
      </c>
      <c r="O290" t="s">
        <v>21</v>
      </c>
      <c r="P290" t="s">
        <v>22</v>
      </c>
      <c r="Q290" t="s">
        <v>21</v>
      </c>
      <c r="R290" t="s">
        <v>21</v>
      </c>
      <c r="S290" t="s">
        <v>21</v>
      </c>
      <c r="T290" t="s">
        <v>21</v>
      </c>
      <c r="U290" t="s">
        <v>21</v>
      </c>
      <c r="X290">
        <f t="shared" si="4"/>
        <v>0</v>
      </c>
    </row>
    <row r="291" spans="1:24" ht="15" customHeight="1">
      <c r="A291" s="2" t="s">
        <v>393</v>
      </c>
      <c r="B291" s="2" t="s">
        <v>428</v>
      </c>
      <c r="C291">
        <v>2020</v>
      </c>
      <c r="D291" t="s">
        <v>22</v>
      </c>
      <c r="E291" t="s">
        <v>21</v>
      </c>
      <c r="F291" t="s">
        <v>21</v>
      </c>
      <c r="G291" t="s">
        <v>21</v>
      </c>
      <c r="H291" t="s">
        <v>21</v>
      </c>
      <c r="I291" t="s">
        <v>21</v>
      </c>
      <c r="J291" t="s">
        <v>22</v>
      </c>
      <c r="K291" t="s">
        <v>21</v>
      </c>
      <c r="L291" t="s">
        <v>21</v>
      </c>
      <c r="M291" t="s">
        <v>21</v>
      </c>
      <c r="N291" t="s">
        <v>21</v>
      </c>
      <c r="O291" t="s">
        <v>21</v>
      </c>
      <c r="P291" t="s">
        <v>22</v>
      </c>
      <c r="Q291" t="s">
        <v>21</v>
      </c>
      <c r="R291" t="s">
        <v>21</v>
      </c>
      <c r="S291" t="s">
        <v>21</v>
      </c>
      <c r="T291" t="s">
        <v>21</v>
      </c>
      <c r="U291" t="s">
        <v>21</v>
      </c>
      <c r="X291">
        <f t="shared" si="4"/>
        <v>0</v>
      </c>
    </row>
    <row r="292" spans="1:24" ht="15" customHeight="1">
      <c r="A292" s="2" t="s">
        <v>393</v>
      </c>
      <c r="B292" s="2" t="s">
        <v>429</v>
      </c>
      <c r="C292">
        <v>2020</v>
      </c>
      <c r="D292" t="s">
        <v>22</v>
      </c>
      <c r="E292" t="s">
        <v>21</v>
      </c>
      <c r="F292" t="s">
        <v>21</v>
      </c>
      <c r="G292" t="s">
        <v>21</v>
      </c>
      <c r="H292" t="s">
        <v>21</v>
      </c>
      <c r="I292" t="s">
        <v>21</v>
      </c>
      <c r="J292" t="s">
        <v>22</v>
      </c>
      <c r="K292" t="s">
        <v>21</v>
      </c>
      <c r="L292" t="s">
        <v>21</v>
      </c>
      <c r="M292" t="s">
        <v>21</v>
      </c>
      <c r="N292" t="s">
        <v>21</v>
      </c>
      <c r="O292" t="s">
        <v>21</v>
      </c>
      <c r="P292" t="s">
        <v>22</v>
      </c>
      <c r="Q292" t="s">
        <v>21</v>
      </c>
      <c r="R292" t="s">
        <v>21</v>
      </c>
      <c r="S292" t="s">
        <v>21</v>
      </c>
      <c r="T292" t="s">
        <v>21</v>
      </c>
      <c r="U292" t="s">
        <v>21</v>
      </c>
      <c r="X292">
        <f t="shared" si="4"/>
        <v>0</v>
      </c>
    </row>
    <row r="293" spans="1:24" ht="15" customHeight="1">
      <c r="A293" s="2" t="s">
        <v>393</v>
      </c>
      <c r="B293" s="2" t="s">
        <v>430</v>
      </c>
      <c r="C293">
        <v>2020</v>
      </c>
      <c r="D293" t="s">
        <v>698</v>
      </c>
      <c r="E293" t="s">
        <v>674</v>
      </c>
      <c r="F293">
        <v>0.57799999999999996</v>
      </c>
      <c r="G293" t="s">
        <v>21</v>
      </c>
      <c r="H293" t="s">
        <v>21</v>
      </c>
      <c r="I293" t="s">
        <v>21</v>
      </c>
      <c r="J293" t="s">
        <v>22</v>
      </c>
      <c r="K293" t="s">
        <v>21</v>
      </c>
      <c r="L293" t="s">
        <v>21</v>
      </c>
      <c r="M293" t="s">
        <v>21</v>
      </c>
      <c r="N293" t="s">
        <v>21</v>
      </c>
      <c r="O293" t="s">
        <v>21</v>
      </c>
      <c r="P293" t="s">
        <v>22</v>
      </c>
      <c r="Q293" t="s">
        <v>21</v>
      </c>
      <c r="R293" t="s">
        <v>21</v>
      </c>
      <c r="S293" t="s">
        <v>21</v>
      </c>
      <c r="T293" t="s">
        <v>21</v>
      </c>
      <c r="U293" t="s">
        <v>21</v>
      </c>
      <c r="X293">
        <f t="shared" si="4"/>
        <v>0</v>
      </c>
    </row>
    <row r="294" spans="1:24" ht="15" customHeight="1">
      <c r="A294" s="2" t="s">
        <v>393</v>
      </c>
      <c r="B294" s="2" t="s">
        <v>431</v>
      </c>
      <c r="C294">
        <v>2020</v>
      </c>
      <c r="D294" t="s">
        <v>22</v>
      </c>
      <c r="E294" t="s">
        <v>21</v>
      </c>
      <c r="F294" t="s">
        <v>21</v>
      </c>
      <c r="G294" t="s">
        <v>21</v>
      </c>
      <c r="H294" t="s">
        <v>21</v>
      </c>
      <c r="I294" t="s">
        <v>21</v>
      </c>
      <c r="J294" t="s">
        <v>22</v>
      </c>
      <c r="K294" t="s">
        <v>21</v>
      </c>
      <c r="L294" t="s">
        <v>21</v>
      </c>
      <c r="M294" t="s">
        <v>21</v>
      </c>
      <c r="N294" t="s">
        <v>21</v>
      </c>
      <c r="O294" t="s">
        <v>21</v>
      </c>
      <c r="P294" t="s">
        <v>22</v>
      </c>
      <c r="Q294" t="s">
        <v>21</v>
      </c>
      <c r="R294" t="s">
        <v>21</v>
      </c>
      <c r="S294" t="s">
        <v>21</v>
      </c>
      <c r="T294" t="s">
        <v>21</v>
      </c>
      <c r="U294" t="s">
        <v>21</v>
      </c>
      <c r="X294">
        <f t="shared" si="4"/>
        <v>0</v>
      </c>
    </row>
    <row r="295" spans="1:24" ht="15" customHeight="1">
      <c r="A295" s="2" t="s">
        <v>393</v>
      </c>
      <c r="B295" s="2" t="s">
        <v>432</v>
      </c>
      <c r="C295">
        <v>2020</v>
      </c>
      <c r="D295" t="s">
        <v>22</v>
      </c>
      <c r="E295" t="s">
        <v>22</v>
      </c>
      <c r="F295" t="s">
        <v>22</v>
      </c>
      <c r="G295" t="s">
        <v>22</v>
      </c>
      <c r="H295" t="s">
        <v>22</v>
      </c>
      <c r="I295" t="s">
        <v>22</v>
      </c>
      <c r="J295" t="s">
        <v>22</v>
      </c>
      <c r="K295" t="s">
        <v>22</v>
      </c>
      <c r="L295" t="s">
        <v>22</v>
      </c>
      <c r="M295" t="s">
        <v>22</v>
      </c>
      <c r="N295" t="s">
        <v>22</v>
      </c>
      <c r="O295" t="s">
        <v>22</v>
      </c>
      <c r="P295" t="s">
        <v>22</v>
      </c>
      <c r="Q295" t="s">
        <v>22</v>
      </c>
      <c r="R295" t="s">
        <v>22</v>
      </c>
      <c r="S295" t="s">
        <v>22</v>
      </c>
      <c r="T295" t="s">
        <v>22</v>
      </c>
      <c r="U295" t="s">
        <v>22</v>
      </c>
      <c r="X295">
        <f t="shared" si="4"/>
        <v>0</v>
      </c>
    </row>
    <row r="296" spans="1:24" ht="15" customHeight="1">
      <c r="A296" s="2" t="s">
        <v>393</v>
      </c>
      <c r="B296" s="2" t="s">
        <v>433</v>
      </c>
      <c r="C296">
        <v>2020</v>
      </c>
      <c r="D296" t="s">
        <v>699</v>
      </c>
      <c r="E296" t="s">
        <v>651</v>
      </c>
      <c r="F296">
        <v>30.283999999999999</v>
      </c>
      <c r="G296" t="s">
        <v>21</v>
      </c>
      <c r="H296" t="s">
        <v>21</v>
      </c>
      <c r="I296" t="s">
        <v>21</v>
      </c>
      <c r="J296" t="s">
        <v>22</v>
      </c>
      <c r="K296" t="s">
        <v>21</v>
      </c>
      <c r="L296" t="s">
        <v>21</v>
      </c>
      <c r="M296" t="s">
        <v>21</v>
      </c>
      <c r="N296" t="s">
        <v>21</v>
      </c>
      <c r="O296" t="s">
        <v>21</v>
      </c>
      <c r="P296" t="s">
        <v>22</v>
      </c>
      <c r="Q296" t="s">
        <v>21</v>
      </c>
      <c r="R296" t="s">
        <v>21</v>
      </c>
      <c r="S296" t="s">
        <v>21</v>
      </c>
      <c r="T296" t="s">
        <v>21</v>
      </c>
      <c r="U296" t="s">
        <v>21</v>
      </c>
      <c r="X296">
        <f t="shared" si="4"/>
        <v>0</v>
      </c>
    </row>
    <row r="297" spans="1:24" ht="15" customHeight="1">
      <c r="A297" s="2" t="s">
        <v>393</v>
      </c>
      <c r="B297" s="2" t="s">
        <v>434</v>
      </c>
      <c r="C297">
        <v>2020</v>
      </c>
      <c r="D297" t="s">
        <v>22</v>
      </c>
      <c r="E297" t="s">
        <v>22</v>
      </c>
      <c r="F297" t="s">
        <v>22</v>
      </c>
      <c r="G297" t="s">
        <v>22</v>
      </c>
      <c r="H297" t="s">
        <v>22</v>
      </c>
      <c r="I297" t="s">
        <v>22</v>
      </c>
      <c r="J297" t="s">
        <v>22</v>
      </c>
      <c r="K297" t="s">
        <v>22</v>
      </c>
      <c r="L297" t="s">
        <v>22</v>
      </c>
      <c r="M297" t="s">
        <v>22</v>
      </c>
      <c r="N297" t="s">
        <v>22</v>
      </c>
      <c r="O297" t="s">
        <v>22</v>
      </c>
      <c r="P297" t="s">
        <v>22</v>
      </c>
      <c r="Q297" t="s">
        <v>22</v>
      </c>
      <c r="R297" t="s">
        <v>22</v>
      </c>
      <c r="S297" t="s">
        <v>22</v>
      </c>
      <c r="T297" t="s">
        <v>22</v>
      </c>
      <c r="U297" t="s">
        <v>22</v>
      </c>
      <c r="X297">
        <f t="shared" si="4"/>
        <v>0</v>
      </c>
    </row>
    <row r="298" spans="1:24" ht="15" customHeight="1">
      <c r="A298" s="2" t="s">
        <v>393</v>
      </c>
      <c r="B298" s="2" t="s">
        <v>435</v>
      </c>
      <c r="C298">
        <v>2020</v>
      </c>
      <c r="D298" t="s">
        <v>22</v>
      </c>
      <c r="E298" t="s">
        <v>21</v>
      </c>
      <c r="F298" t="s">
        <v>21</v>
      </c>
      <c r="G298" t="s">
        <v>21</v>
      </c>
      <c r="H298" t="s">
        <v>21</v>
      </c>
      <c r="I298" t="s">
        <v>21</v>
      </c>
      <c r="J298" t="s">
        <v>22</v>
      </c>
      <c r="K298" t="s">
        <v>21</v>
      </c>
      <c r="L298" t="s">
        <v>21</v>
      </c>
      <c r="M298" t="s">
        <v>21</v>
      </c>
      <c r="N298" t="s">
        <v>21</v>
      </c>
      <c r="O298" t="s">
        <v>21</v>
      </c>
      <c r="P298" t="s">
        <v>22</v>
      </c>
      <c r="Q298" t="s">
        <v>21</v>
      </c>
      <c r="R298" t="s">
        <v>21</v>
      </c>
      <c r="S298" t="s">
        <v>21</v>
      </c>
      <c r="T298" t="s">
        <v>21</v>
      </c>
      <c r="U298" t="s">
        <v>21</v>
      </c>
      <c r="X298">
        <f t="shared" si="4"/>
        <v>0</v>
      </c>
    </row>
    <row r="299" spans="1:24" ht="15" customHeight="1">
      <c r="A299" s="2" t="s">
        <v>393</v>
      </c>
      <c r="B299" s="2" t="s">
        <v>436</v>
      </c>
      <c r="C299">
        <v>2020</v>
      </c>
      <c r="D299" t="s">
        <v>22</v>
      </c>
      <c r="E299" t="s">
        <v>21</v>
      </c>
      <c r="F299" t="s">
        <v>21</v>
      </c>
      <c r="G299" t="s">
        <v>21</v>
      </c>
      <c r="H299" t="s">
        <v>21</v>
      </c>
      <c r="I299" t="s">
        <v>21</v>
      </c>
      <c r="J299" t="s">
        <v>22</v>
      </c>
      <c r="K299" t="s">
        <v>21</v>
      </c>
      <c r="L299" t="s">
        <v>21</v>
      </c>
      <c r="M299" t="s">
        <v>21</v>
      </c>
      <c r="N299" t="s">
        <v>21</v>
      </c>
      <c r="O299" t="s">
        <v>21</v>
      </c>
      <c r="P299" t="s">
        <v>22</v>
      </c>
      <c r="Q299" t="s">
        <v>21</v>
      </c>
      <c r="R299" t="s">
        <v>21</v>
      </c>
      <c r="S299" t="s">
        <v>21</v>
      </c>
      <c r="T299" t="s">
        <v>21</v>
      </c>
      <c r="U299" t="s">
        <v>21</v>
      </c>
      <c r="X299">
        <f t="shared" si="4"/>
        <v>0</v>
      </c>
    </row>
    <row r="300" spans="1:24" ht="15" customHeight="1">
      <c r="A300" s="2" t="s">
        <v>393</v>
      </c>
      <c r="B300" s="2" t="s">
        <v>437</v>
      </c>
      <c r="C300">
        <v>2020</v>
      </c>
      <c r="D300" t="s">
        <v>22</v>
      </c>
      <c r="E300" t="s">
        <v>21</v>
      </c>
      <c r="F300" t="s">
        <v>21</v>
      </c>
      <c r="G300" t="s">
        <v>21</v>
      </c>
      <c r="H300" t="s">
        <v>21</v>
      </c>
      <c r="I300" t="s">
        <v>21</v>
      </c>
      <c r="J300" t="s">
        <v>22</v>
      </c>
      <c r="K300" t="s">
        <v>21</v>
      </c>
      <c r="L300" t="s">
        <v>21</v>
      </c>
      <c r="M300" t="s">
        <v>21</v>
      </c>
      <c r="N300" t="s">
        <v>21</v>
      </c>
      <c r="O300" t="s">
        <v>21</v>
      </c>
      <c r="P300" t="s">
        <v>22</v>
      </c>
      <c r="Q300" t="s">
        <v>21</v>
      </c>
      <c r="R300" t="s">
        <v>21</v>
      </c>
      <c r="S300" t="s">
        <v>21</v>
      </c>
      <c r="T300" t="s">
        <v>21</v>
      </c>
      <c r="U300" t="s">
        <v>21</v>
      </c>
      <c r="X300">
        <f t="shared" si="4"/>
        <v>0</v>
      </c>
    </row>
    <row r="301" spans="1:24" ht="15" customHeight="1">
      <c r="A301" s="2" t="s">
        <v>393</v>
      </c>
      <c r="B301" s="2" t="s">
        <v>438</v>
      </c>
      <c r="C301">
        <v>2020</v>
      </c>
      <c r="D301" t="s">
        <v>22</v>
      </c>
      <c r="E301" t="s">
        <v>21</v>
      </c>
      <c r="F301" t="s">
        <v>21</v>
      </c>
      <c r="G301" t="s">
        <v>21</v>
      </c>
      <c r="H301" t="s">
        <v>21</v>
      </c>
      <c r="I301" t="s">
        <v>21</v>
      </c>
      <c r="J301" t="s">
        <v>22</v>
      </c>
      <c r="K301" t="s">
        <v>21</v>
      </c>
      <c r="L301" t="s">
        <v>21</v>
      </c>
      <c r="M301" t="s">
        <v>21</v>
      </c>
      <c r="N301" t="s">
        <v>21</v>
      </c>
      <c r="O301" t="s">
        <v>21</v>
      </c>
      <c r="P301" t="s">
        <v>22</v>
      </c>
      <c r="Q301" t="s">
        <v>21</v>
      </c>
      <c r="R301" t="s">
        <v>21</v>
      </c>
      <c r="S301" t="s">
        <v>21</v>
      </c>
      <c r="T301" t="s">
        <v>21</v>
      </c>
      <c r="U301" t="s">
        <v>21</v>
      </c>
      <c r="X301">
        <f t="shared" si="4"/>
        <v>0</v>
      </c>
    </row>
    <row r="302" spans="1:24" ht="15" customHeight="1">
      <c r="A302" s="2" t="s">
        <v>393</v>
      </c>
      <c r="B302" s="2" t="s">
        <v>439</v>
      </c>
      <c r="C302">
        <v>2020</v>
      </c>
      <c r="D302" t="s">
        <v>22</v>
      </c>
      <c r="E302" t="s">
        <v>21</v>
      </c>
      <c r="F302" t="s">
        <v>21</v>
      </c>
      <c r="G302" t="s">
        <v>21</v>
      </c>
      <c r="H302" t="s">
        <v>21</v>
      </c>
      <c r="I302" t="s">
        <v>21</v>
      </c>
      <c r="J302" t="s">
        <v>22</v>
      </c>
      <c r="K302" t="s">
        <v>21</v>
      </c>
      <c r="L302" t="s">
        <v>21</v>
      </c>
      <c r="M302" t="s">
        <v>21</v>
      </c>
      <c r="N302" t="s">
        <v>21</v>
      </c>
      <c r="O302" t="s">
        <v>21</v>
      </c>
      <c r="P302" t="s">
        <v>22</v>
      </c>
      <c r="Q302" t="s">
        <v>21</v>
      </c>
      <c r="R302" t="s">
        <v>21</v>
      </c>
      <c r="S302" t="s">
        <v>21</v>
      </c>
      <c r="T302" t="s">
        <v>21</v>
      </c>
      <c r="U302" t="s">
        <v>21</v>
      </c>
      <c r="X302">
        <f t="shared" si="4"/>
        <v>0</v>
      </c>
    </row>
    <row r="303" spans="1:24" ht="15" customHeight="1">
      <c r="A303" s="2" t="s">
        <v>393</v>
      </c>
      <c r="B303" s="2" t="s">
        <v>440</v>
      </c>
      <c r="C303">
        <v>2020</v>
      </c>
      <c r="D303" t="s">
        <v>22</v>
      </c>
      <c r="E303" t="s">
        <v>21</v>
      </c>
      <c r="F303" t="s">
        <v>21</v>
      </c>
      <c r="G303" t="s">
        <v>21</v>
      </c>
      <c r="H303" t="s">
        <v>21</v>
      </c>
      <c r="I303" t="s">
        <v>21</v>
      </c>
      <c r="J303" t="s">
        <v>22</v>
      </c>
      <c r="K303" t="s">
        <v>21</v>
      </c>
      <c r="L303" t="s">
        <v>21</v>
      </c>
      <c r="M303" t="s">
        <v>21</v>
      </c>
      <c r="N303" t="s">
        <v>21</v>
      </c>
      <c r="O303" t="s">
        <v>21</v>
      </c>
      <c r="P303" t="s">
        <v>22</v>
      </c>
      <c r="Q303" t="s">
        <v>21</v>
      </c>
      <c r="R303" t="s">
        <v>21</v>
      </c>
      <c r="S303" t="s">
        <v>21</v>
      </c>
      <c r="T303" t="s">
        <v>21</v>
      </c>
      <c r="U303" t="s">
        <v>21</v>
      </c>
      <c r="X303">
        <f t="shared" si="4"/>
        <v>0</v>
      </c>
    </row>
    <row r="304" spans="1:24" ht="15" customHeight="1">
      <c r="A304" s="2" t="s">
        <v>393</v>
      </c>
      <c r="B304" s="2" t="s">
        <v>441</v>
      </c>
      <c r="C304">
        <v>2020</v>
      </c>
      <c r="D304" t="s">
        <v>22</v>
      </c>
      <c r="E304" t="s">
        <v>21</v>
      </c>
      <c r="F304" t="s">
        <v>21</v>
      </c>
      <c r="G304" t="s">
        <v>21</v>
      </c>
      <c r="H304" t="s">
        <v>21</v>
      </c>
      <c r="I304" t="s">
        <v>21</v>
      </c>
      <c r="J304" t="s">
        <v>22</v>
      </c>
      <c r="K304" t="s">
        <v>21</v>
      </c>
      <c r="L304" t="s">
        <v>21</v>
      </c>
      <c r="M304" t="s">
        <v>21</v>
      </c>
      <c r="N304" t="s">
        <v>21</v>
      </c>
      <c r="O304" t="s">
        <v>21</v>
      </c>
      <c r="P304" t="s">
        <v>22</v>
      </c>
      <c r="Q304" t="s">
        <v>21</v>
      </c>
      <c r="R304" t="s">
        <v>21</v>
      </c>
      <c r="S304" t="s">
        <v>21</v>
      </c>
      <c r="T304" t="s">
        <v>21</v>
      </c>
      <c r="U304" t="s">
        <v>21</v>
      </c>
      <c r="X304">
        <f t="shared" si="4"/>
        <v>0</v>
      </c>
    </row>
    <row r="305" spans="1:24" ht="15" customHeight="1">
      <c r="A305" s="2" t="s">
        <v>393</v>
      </c>
      <c r="B305" s="2" t="s">
        <v>442</v>
      </c>
      <c r="C305">
        <v>2020</v>
      </c>
      <c r="D305" t="s">
        <v>22</v>
      </c>
      <c r="E305" t="s">
        <v>21</v>
      </c>
      <c r="F305" t="s">
        <v>21</v>
      </c>
      <c r="G305" t="s">
        <v>21</v>
      </c>
      <c r="H305" t="s">
        <v>21</v>
      </c>
      <c r="I305" t="s">
        <v>21</v>
      </c>
      <c r="J305" t="s">
        <v>22</v>
      </c>
      <c r="K305" t="s">
        <v>21</v>
      </c>
      <c r="L305" t="s">
        <v>21</v>
      </c>
      <c r="M305" t="s">
        <v>21</v>
      </c>
      <c r="N305" t="s">
        <v>21</v>
      </c>
      <c r="O305" t="s">
        <v>21</v>
      </c>
      <c r="P305" t="s">
        <v>22</v>
      </c>
      <c r="Q305" t="s">
        <v>21</v>
      </c>
      <c r="R305" t="s">
        <v>21</v>
      </c>
      <c r="S305" t="s">
        <v>21</v>
      </c>
      <c r="T305" t="s">
        <v>21</v>
      </c>
      <c r="U305" t="s">
        <v>21</v>
      </c>
      <c r="X305">
        <f t="shared" si="4"/>
        <v>0</v>
      </c>
    </row>
    <row r="306" spans="1:24" ht="15" customHeight="1">
      <c r="A306" s="2" t="s">
        <v>393</v>
      </c>
      <c r="B306" s="2" t="s">
        <v>443</v>
      </c>
      <c r="C306">
        <v>2020</v>
      </c>
      <c r="D306" t="s">
        <v>22</v>
      </c>
      <c r="E306" t="s">
        <v>21</v>
      </c>
      <c r="F306" t="s">
        <v>21</v>
      </c>
      <c r="G306" t="s">
        <v>21</v>
      </c>
      <c r="H306" t="s">
        <v>21</v>
      </c>
      <c r="I306" t="s">
        <v>21</v>
      </c>
      <c r="J306" t="s">
        <v>22</v>
      </c>
      <c r="K306" t="s">
        <v>21</v>
      </c>
      <c r="L306" t="s">
        <v>21</v>
      </c>
      <c r="M306" t="s">
        <v>21</v>
      </c>
      <c r="N306" t="s">
        <v>21</v>
      </c>
      <c r="O306" t="s">
        <v>21</v>
      </c>
      <c r="P306" t="s">
        <v>22</v>
      </c>
      <c r="Q306" t="s">
        <v>21</v>
      </c>
      <c r="R306" t="s">
        <v>21</v>
      </c>
      <c r="S306" t="s">
        <v>21</v>
      </c>
      <c r="T306" t="s">
        <v>21</v>
      </c>
      <c r="U306" t="s">
        <v>21</v>
      </c>
      <c r="X306">
        <f t="shared" si="4"/>
        <v>0</v>
      </c>
    </row>
    <row r="307" spans="1:24" ht="15" customHeight="1">
      <c r="A307" s="2" t="s">
        <v>393</v>
      </c>
      <c r="B307" s="2" t="s">
        <v>444</v>
      </c>
      <c r="C307">
        <v>2020</v>
      </c>
      <c r="D307" t="s">
        <v>22</v>
      </c>
      <c r="E307" t="s">
        <v>21</v>
      </c>
      <c r="F307" t="s">
        <v>21</v>
      </c>
      <c r="G307" t="s">
        <v>21</v>
      </c>
      <c r="H307" t="s">
        <v>21</v>
      </c>
      <c r="I307" t="s">
        <v>21</v>
      </c>
      <c r="J307" t="s">
        <v>22</v>
      </c>
      <c r="K307" t="s">
        <v>21</v>
      </c>
      <c r="L307" t="s">
        <v>21</v>
      </c>
      <c r="M307" t="s">
        <v>21</v>
      </c>
      <c r="N307" t="s">
        <v>21</v>
      </c>
      <c r="O307" t="s">
        <v>21</v>
      </c>
      <c r="P307" t="s">
        <v>22</v>
      </c>
      <c r="Q307" t="s">
        <v>21</v>
      </c>
      <c r="R307" t="s">
        <v>21</v>
      </c>
      <c r="S307" t="s">
        <v>21</v>
      </c>
      <c r="T307" t="s">
        <v>21</v>
      </c>
      <c r="U307" t="s">
        <v>21</v>
      </c>
      <c r="X307">
        <f t="shared" si="4"/>
        <v>0</v>
      </c>
    </row>
    <row r="308" spans="1:24" ht="15" customHeight="1">
      <c r="A308" s="2" t="s">
        <v>393</v>
      </c>
      <c r="B308" s="2" t="s">
        <v>445</v>
      </c>
      <c r="C308">
        <v>2020</v>
      </c>
      <c r="D308" t="s">
        <v>22</v>
      </c>
      <c r="E308" t="s">
        <v>21</v>
      </c>
      <c r="F308" t="s">
        <v>21</v>
      </c>
      <c r="G308" t="s">
        <v>21</v>
      </c>
      <c r="H308" t="s">
        <v>21</v>
      </c>
      <c r="I308" t="s">
        <v>21</v>
      </c>
      <c r="J308" t="s">
        <v>22</v>
      </c>
      <c r="K308" t="s">
        <v>21</v>
      </c>
      <c r="L308" t="s">
        <v>21</v>
      </c>
      <c r="M308" t="s">
        <v>21</v>
      </c>
      <c r="N308" t="s">
        <v>21</v>
      </c>
      <c r="O308" t="s">
        <v>21</v>
      </c>
      <c r="P308" t="s">
        <v>22</v>
      </c>
      <c r="Q308" t="s">
        <v>21</v>
      </c>
      <c r="R308" t="s">
        <v>21</v>
      </c>
      <c r="S308" t="s">
        <v>21</v>
      </c>
      <c r="T308" t="s">
        <v>21</v>
      </c>
      <c r="U308" t="s">
        <v>21</v>
      </c>
      <c r="X308">
        <f t="shared" si="4"/>
        <v>0</v>
      </c>
    </row>
    <row r="309" spans="1:24" ht="15" customHeight="1">
      <c r="A309" s="2" t="s">
        <v>446</v>
      </c>
      <c r="B309" s="2" t="s">
        <v>1168</v>
      </c>
      <c r="C309">
        <v>2020</v>
      </c>
      <c r="D309" t="s">
        <v>22</v>
      </c>
      <c r="E309" t="s">
        <v>22</v>
      </c>
      <c r="F309" t="s">
        <v>22</v>
      </c>
      <c r="G309" t="s">
        <v>22</v>
      </c>
      <c r="H309" t="s">
        <v>22</v>
      </c>
      <c r="I309" t="s">
        <v>22</v>
      </c>
      <c r="J309" t="s">
        <v>22</v>
      </c>
      <c r="K309" t="s">
        <v>22</v>
      </c>
      <c r="L309" t="s">
        <v>22</v>
      </c>
      <c r="M309" t="s">
        <v>22</v>
      </c>
      <c r="N309" t="s">
        <v>22</v>
      </c>
      <c r="O309" t="s">
        <v>22</v>
      </c>
      <c r="P309" t="s">
        <v>22</v>
      </c>
      <c r="Q309" t="s">
        <v>22</v>
      </c>
      <c r="R309" t="s">
        <v>22</v>
      </c>
      <c r="S309" t="s">
        <v>22</v>
      </c>
      <c r="T309" t="s">
        <v>22</v>
      </c>
      <c r="U309" t="s">
        <v>22</v>
      </c>
      <c r="X309">
        <f t="shared" si="4"/>
        <v>0</v>
      </c>
    </row>
    <row r="310" spans="1:24" ht="15" customHeight="1">
      <c r="A310" s="2" t="s">
        <v>447</v>
      </c>
      <c r="B310" s="2" t="s">
        <v>448</v>
      </c>
      <c r="C310">
        <v>2020</v>
      </c>
      <c r="D310" t="s">
        <v>21</v>
      </c>
      <c r="E310" t="s">
        <v>21</v>
      </c>
      <c r="F310" t="s">
        <v>21</v>
      </c>
      <c r="G310" t="s">
        <v>21</v>
      </c>
      <c r="H310" t="s">
        <v>21</v>
      </c>
      <c r="I310" t="s">
        <v>21</v>
      </c>
      <c r="J310" t="s">
        <v>21</v>
      </c>
      <c r="K310" t="s">
        <v>21</v>
      </c>
      <c r="L310" t="s">
        <v>21</v>
      </c>
      <c r="M310" t="s">
        <v>21</v>
      </c>
      <c r="N310" t="s">
        <v>21</v>
      </c>
      <c r="O310" t="s">
        <v>21</v>
      </c>
      <c r="P310" t="s">
        <v>21</v>
      </c>
      <c r="Q310" t="s">
        <v>21</v>
      </c>
      <c r="R310" t="s">
        <v>21</v>
      </c>
      <c r="S310" t="s">
        <v>21</v>
      </c>
      <c r="T310" t="s">
        <v>21</v>
      </c>
      <c r="U310" t="s">
        <v>21</v>
      </c>
      <c r="X310">
        <f t="shared" si="4"/>
        <v>0</v>
      </c>
    </row>
    <row r="311" spans="1:24" ht="15" customHeight="1">
      <c r="A311" s="2" t="s">
        <v>447</v>
      </c>
      <c r="B311" s="2" t="s">
        <v>449</v>
      </c>
      <c r="C311">
        <v>2020</v>
      </c>
      <c r="D311" t="s">
        <v>21</v>
      </c>
      <c r="E311" t="s">
        <v>21</v>
      </c>
      <c r="F311" t="s">
        <v>21</v>
      </c>
      <c r="G311" t="s">
        <v>21</v>
      </c>
      <c r="H311" t="s">
        <v>21</v>
      </c>
      <c r="I311" t="s">
        <v>21</v>
      </c>
      <c r="J311" t="s">
        <v>21</v>
      </c>
      <c r="K311" t="s">
        <v>21</v>
      </c>
      <c r="L311" t="s">
        <v>21</v>
      </c>
      <c r="M311" t="s">
        <v>21</v>
      </c>
      <c r="N311" t="s">
        <v>21</v>
      </c>
      <c r="O311" t="s">
        <v>21</v>
      </c>
      <c r="P311" t="s">
        <v>21</v>
      </c>
      <c r="Q311" t="s">
        <v>21</v>
      </c>
      <c r="R311" t="s">
        <v>21</v>
      </c>
      <c r="S311" t="s">
        <v>21</v>
      </c>
      <c r="T311" t="s">
        <v>21</v>
      </c>
      <c r="U311" t="s">
        <v>21</v>
      </c>
      <c r="X311">
        <f t="shared" si="4"/>
        <v>0</v>
      </c>
    </row>
    <row r="312" spans="1:24" ht="15" customHeight="1">
      <c r="A312" s="2" t="s">
        <v>447</v>
      </c>
      <c r="B312" s="2" t="s">
        <v>450</v>
      </c>
      <c r="C312">
        <v>2020</v>
      </c>
      <c r="D312" t="s">
        <v>21</v>
      </c>
      <c r="E312" t="s">
        <v>21</v>
      </c>
      <c r="F312" t="s">
        <v>21</v>
      </c>
      <c r="G312" t="s">
        <v>21</v>
      </c>
      <c r="H312" t="s">
        <v>21</v>
      </c>
      <c r="I312" t="s">
        <v>21</v>
      </c>
      <c r="J312" t="s">
        <v>21</v>
      </c>
      <c r="K312" t="s">
        <v>21</v>
      </c>
      <c r="L312" t="s">
        <v>21</v>
      </c>
      <c r="M312" t="s">
        <v>21</v>
      </c>
      <c r="N312" t="s">
        <v>21</v>
      </c>
      <c r="O312" t="s">
        <v>21</v>
      </c>
      <c r="P312" t="s">
        <v>21</v>
      </c>
      <c r="Q312" t="s">
        <v>21</v>
      </c>
      <c r="R312" t="s">
        <v>21</v>
      </c>
      <c r="S312" t="s">
        <v>21</v>
      </c>
      <c r="T312" t="s">
        <v>21</v>
      </c>
      <c r="U312" t="s">
        <v>21</v>
      </c>
      <c r="X312">
        <f t="shared" si="4"/>
        <v>0</v>
      </c>
    </row>
    <row r="313" spans="1:24" ht="15" customHeight="1">
      <c r="A313" s="2" t="s">
        <v>447</v>
      </c>
      <c r="B313" s="2" t="s">
        <v>451</v>
      </c>
      <c r="C313">
        <v>2020</v>
      </c>
      <c r="D313" t="s">
        <v>21</v>
      </c>
      <c r="E313" t="s">
        <v>21</v>
      </c>
      <c r="F313" t="s">
        <v>21</v>
      </c>
      <c r="G313" t="s">
        <v>21</v>
      </c>
      <c r="H313" t="s">
        <v>21</v>
      </c>
      <c r="I313" t="s">
        <v>21</v>
      </c>
      <c r="J313" t="s">
        <v>21</v>
      </c>
      <c r="K313" t="s">
        <v>21</v>
      </c>
      <c r="L313" t="s">
        <v>21</v>
      </c>
      <c r="M313" t="s">
        <v>21</v>
      </c>
      <c r="N313" t="s">
        <v>21</v>
      </c>
      <c r="O313" t="s">
        <v>21</v>
      </c>
      <c r="P313" t="s">
        <v>21</v>
      </c>
      <c r="Q313" t="s">
        <v>21</v>
      </c>
      <c r="R313" t="s">
        <v>21</v>
      </c>
      <c r="S313" t="s">
        <v>21</v>
      </c>
      <c r="T313" t="s">
        <v>21</v>
      </c>
      <c r="U313" t="s">
        <v>21</v>
      </c>
      <c r="X313">
        <f t="shared" si="4"/>
        <v>0</v>
      </c>
    </row>
    <row r="314" spans="1:24" ht="15" customHeight="1">
      <c r="A314" s="2" t="s">
        <v>452</v>
      </c>
      <c r="B314" s="2" t="s">
        <v>453</v>
      </c>
      <c r="C314">
        <v>2020</v>
      </c>
      <c r="D314" t="s">
        <v>700</v>
      </c>
      <c r="E314" t="s">
        <v>701</v>
      </c>
      <c r="F314">
        <v>4.0129999999999999</v>
      </c>
      <c r="G314" t="s">
        <v>21</v>
      </c>
      <c r="H314" t="s">
        <v>21</v>
      </c>
      <c r="I314" t="s">
        <v>21</v>
      </c>
      <c r="J314" t="s">
        <v>22</v>
      </c>
      <c r="K314" t="s">
        <v>21</v>
      </c>
      <c r="L314" t="s">
        <v>21</v>
      </c>
      <c r="M314" t="s">
        <v>21</v>
      </c>
      <c r="N314" t="s">
        <v>21</v>
      </c>
      <c r="O314" t="s">
        <v>21</v>
      </c>
      <c r="P314" t="s">
        <v>22</v>
      </c>
      <c r="Q314" t="s">
        <v>21</v>
      </c>
      <c r="R314" t="s">
        <v>21</v>
      </c>
      <c r="S314" t="s">
        <v>21</v>
      </c>
      <c r="T314" t="s">
        <v>21</v>
      </c>
      <c r="U314" t="s">
        <v>21</v>
      </c>
      <c r="X314">
        <f t="shared" si="4"/>
        <v>0</v>
      </c>
    </row>
    <row r="315" spans="1:24" ht="15" customHeight="1">
      <c r="A315" s="2" t="s">
        <v>452</v>
      </c>
      <c r="B315" s="2" t="s">
        <v>454</v>
      </c>
      <c r="C315">
        <v>2020</v>
      </c>
      <c r="D315" t="s">
        <v>22</v>
      </c>
      <c r="E315" t="s">
        <v>21</v>
      </c>
      <c r="F315" t="s">
        <v>21</v>
      </c>
      <c r="G315" t="s">
        <v>21</v>
      </c>
      <c r="H315" t="s">
        <v>21</v>
      </c>
      <c r="I315" t="s">
        <v>21</v>
      </c>
      <c r="J315" t="s">
        <v>22</v>
      </c>
      <c r="K315" t="s">
        <v>21</v>
      </c>
      <c r="L315" t="s">
        <v>21</v>
      </c>
      <c r="M315" t="s">
        <v>21</v>
      </c>
      <c r="N315" t="s">
        <v>21</v>
      </c>
      <c r="O315" t="s">
        <v>21</v>
      </c>
      <c r="P315" t="s">
        <v>22</v>
      </c>
      <c r="Q315" t="s">
        <v>21</v>
      </c>
      <c r="R315" t="s">
        <v>21</v>
      </c>
      <c r="S315" t="s">
        <v>21</v>
      </c>
      <c r="T315" t="s">
        <v>21</v>
      </c>
      <c r="U315" t="s">
        <v>21</v>
      </c>
      <c r="X315">
        <f t="shared" si="4"/>
        <v>0</v>
      </c>
    </row>
    <row r="316" spans="1:24" ht="15" customHeight="1">
      <c r="A316" s="2" t="s">
        <v>455</v>
      </c>
      <c r="B316" s="2" t="s">
        <v>456</v>
      </c>
      <c r="C316">
        <v>2020</v>
      </c>
      <c r="D316" t="s">
        <v>22</v>
      </c>
      <c r="E316" t="s">
        <v>22</v>
      </c>
      <c r="F316" t="s">
        <v>22</v>
      </c>
      <c r="G316" t="s">
        <v>22</v>
      </c>
      <c r="H316" t="s">
        <v>22</v>
      </c>
      <c r="I316" t="s">
        <v>22</v>
      </c>
      <c r="J316" t="s">
        <v>22</v>
      </c>
      <c r="K316" t="s">
        <v>22</v>
      </c>
      <c r="L316" t="s">
        <v>22</v>
      </c>
      <c r="M316" t="s">
        <v>22</v>
      </c>
      <c r="N316" t="s">
        <v>22</v>
      </c>
      <c r="O316" t="s">
        <v>22</v>
      </c>
      <c r="P316" t="s">
        <v>22</v>
      </c>
      <c r="Q316" t="s">
        <v>22</v>
      </c>
      <c r="R316" t="s">
        <v>22</v>
      </c>
      <c r="S316" t="s">
        <v>22</v>
      </c>
      <c r="T316" t="s">
        <v>22</v>
      </c>
      <c r="U316" t="s">
        <v>22</v>
      </c>
      <c r="X316">
        <f t="shared" si="4"/>
        <v>0</v>
      </c>
    </row>
    <row r="317" spans="1:24" ht="15" customHeight="1">
      <c r="A317" s="2" t="s">
        <v>455</v>
      </c>
      <c r="B317" s="2" t="s">
        <v>457</v>
      </c>
      <c r="C317">
        <v>2020</v>
      </c>
      <c r="D317" t="s">
        <v>22</v>
      </c>
      <c r="E317" t="s">
        <v>22</v>
      </c>
      <c r="F317" t="s">
        <v>22</v>
      </c>
      <c r="G317" t="s">
        <v>22</v>
      </c>
      <c r="H317" t="s">
        <v>22</v>
      </c>
      <c r="I317" t="s">
        <v>22</v>
      </c>
      <c r="J317" t="s">
        <v>22</v>
      </c>
      <c r="K317" t="s">
        <v>22</v>
      </c>
      <c r="L317" t="s">
        <v>22</v>
      </c>
      <c r="M317" t="s">
        <v>22</v>
      </c>
      <c r="N317" t="s">
        <v>22</v>
      </c>
      <c r="O317" t="s">
        <v>22</v>
      </c>
      <c r="P317" t="s">
        <v>22</v>
      </c>
      <c r="Q317" t="s">
        <v>22</v>
      </c>
      <c r="R317" t="s">
        <v>22</v>
      </c>
      <c r="S317" t="s">
        <v>22</v>
      </c>
      <c r="T317" t="s">
        <v>22</v>
      </c>
      <c r="U317" t="s">
        <v>22</v>
      </c>
      <c r="X317">
        <f t="shared" si="4"/>
        <v>0</v>
      </c>
    </row>
    <row r="318" spans="1:24" ht="15" customHeight="1">
      <c r="A318" s="2" t="s">
        <v>455</v>
      </c>
      <c r="B318" s="2" t="s">
        <v>458</v>
      </c>
      <c r="C318">
        <v>2020</v>
      </c>
      <c r="D318" t="s">
        <v>22</v>
      </c>
      <c r="E318" t="s">
        <v>22</v>
      </c>
      <c r="F318" t="s">
        <v>22</v>
      </c>
      <c r="G318" t="s">
        <v>22</v>
      </c>
      <c r="H318" t="s">
        <v>22</v>
      </c>
      <c r="I318" t="s">
        <v>22</v>
      </c>
      <c r="J318" t="s">
        <v>22</v>
      </c>
      <c r="K318" t="s">
        <v>22</v>
      </c>
      <c r="L318" t="s">
        <v>22</v>
      </c>
      <c r="M318" t="s">
        <v>22</v>
      </c>
      <c r="N318" t="s">
        <v>22</v>
      </c>
      <c r="O318" t="s">
        <v>22</v>
      </c>
      <c r="P318" t="s">
        <v>22</v>
      </c>
      <c r="Q318" t="s">
        <v>22</v>
      </c>
      <c r="R318" t="s">
        <v>22</v>
      </c>
      <c r="S318" t="s">
        <v>22</v>
      </c>
      <c r="T318" t="s">
        <v>22</v>
      </c>
      <c r="U318" t="s">
        <v>22</v>
      </c>
      <c r="X318">
        <f t="shared" si="4"/>
        <v>0</v>
      </c>
    </row>
    <row r="319" spans="1:24" ht="15" customHeight="1">
      <c r="A319" s="2" t="s">
        <v>455</v>
      </c>
      <c r="B319" s="2" t="s">
        <v>459</v>
      </c>
      <c r="C319">
        <v>2020</v>
      </c>
      <c r="D319" t="s">
        <v>22</v>
      </c>
      <c r="E319" t="s">
        <v>22</v>
      </c>
      <c r="F319" t="s">
        <v>21</v>
      </c>
      <c r="G319" t="s">
        <v>22</v>
      </c>
      <c r="H319" t="s">
        <v>21</v>
      </c>
      <c r="I319" t="s">
        <v>21</v>
      </c>
      <c r="J319" t="s">
        <v>22</v>
      </c>
      <c r="K319" t="s">
        <v>22</v>
      </c>
      <c r="L319" t="s">
        <v>21</v>
      </c>
      <c r="M319" t="s">
        <v>22</v>
      </c>
      <c r="N319" t="s">
        <v>21</v>
      </c>
      <c r="O319" t="s">
        <v>21</v>
      </c>
      <c r="P319" t="s">
        <v>22</v>
      </c>
      <c r="Q319" t="s">
        <v>22</v>
      </c>
      <c r="R319" t="s">
        <v>21</v>
      </c>
      <c r="S319" t="s">
        <v>22</v>
      </c>
      <c r="T319" t="s">
        <v>21</v>
      </c>
      <c r="U319" t="s">
        <v>21</v>
      </c>
      <c r="X319">
        <f t="shared" si="4"/>
        <v>0</v>
      </c>
    </row>
    <row r="320" spans="1:24" ht="15" customHeight="1">
      <c r="A320" s="2" t="s">
        <v>455</v>
      </c>
      <c r="B320" s="2" t="s">
        <v>460</v>
      </c>
      <c r="C320">
        <v>2020</v>
      </c>
      <c r="D320" t="s">
        <v>22</v>
      </c>
      <c r="E320" t="s">
        <v>22</v>
      </c>
      <c r="F320" t="s">
        <v>22</v>
      </c>
      <c r="G320" t="s">
        <v>22</v>
      </c>
      <c r="H320" t="s">
        <v>22</v>
      </c>
      <c r="I320" t="s">
        <v>22</v>
      </c>
      <c r="J320" t="s">
        <v>22</v>
      </c>
      <c r="K320" t="s">
        <v>22</v>
      </c>
      <c r="L320" t="s">
        <v>22</v>
      </c>
      <c r="M320" t="s">
        <v>22</v>
      </c>
      <c r="N320" t="s">
        <v>22</v>
      </c>
      <c r="O320" t="s">
        <v>22</v>
      </c>
      <c r="P320" t="s">
        <v>22</v>
      </c>
      <c r="Q320" t="s">
        <v>22</v>
      </c>
      <c r="R320" t="s">
        <v>22</v>
      </c>
      <c r="S320" t="s">
        <v>22</v>
      </c>
      <c r="T320" t="s">
        <v>22</v>
      </c>
      <c r="U320" t="s">
        <v>22</v>
      </c>
      <c r="X320">
        <f t="shared" si="4"/>
        <v>0</v>
      </c>
    </row>
    <row r="321" spans="1:24" ht="15" customHeight="1">
      <c r="A321" s="2" t="s">
        <v>455</v>
      </c>
      <c r="B321" s="2" t="s">
        <v>461</v>
      </c>
      <c r="C321">
        <v>2020</v>
      </c>
      <c r="D321" t="s">
        <v>22</v>
      </c>
      <c r="E321" t="s">
        <v>22</v>
      </c>
      <c r="F321" t="s">
        <v>22</v>
      </c>
      <c r="G321" t="s">
        <v>22</v>
      </c>
      <c r="H321" t="s">
        <v>22</v>
      </c>
      <c r="I321" t="s">
        <v>22</v>
      </c>
      <c r="J321" t="s">
        <v>22</v>
      </c>
      <c r="K321" t="s">
        <v>22</v>
      </c>
      <c r="L321" t="s">
        <v>22</v>
      </c>
      <c r="M321" t="s">
        <v>22</v>
      </c>
      <c r="N321" t="s">
        <v>22</v>
      </c>
      <c r="O321" t="s">
        <v>22</v>
      </c>
      <c r="P321" t="s">
        <v>22</v>
      </c>
      <c r="Q321" t="s">
        <v>22</v>
      </c>
      <c r="R321" t="s">
        <v>22</v>
      </c>
      <c r="S321" t="s">
        <v>22</v>
      </c>
      <c r="T321" t="s">
        <v>22</v>
      </c>
      <c r="U321" t="s">
        <v>22</v>
      </c>
      <c r="X321">
        <f t="shared" si="4"/>
        <v>0</v>
      </c>
    </row>
    <row r="322" spans="1:24" ht="15" customHeight="1">
      <c r="A322" s="2" t="s">
        <v>455</v>
      </c>
      <c r="B322" s="2" t="s">
        <v>462</v>
      </c>
      <c r="C322">
        <v>2020</v>
      </c>
      <c r="D322" t="s">
        <v>22</v>
      </c>
      <c r="E322" t="s">
        <v>22</v>
      </c>
      <c r="F322" t="s">
        <v>22</v>
      </c>
      <c r="G322" t="s">
        <v>22</v>
      </c>
      <c r="H322" t="s">
        <v>22</v>
      </c>
      <c r="I322" t="s">
        <v>22</v>
      </c>
      <c r="J322" t="s">
        <v>22</v>
      </c>
      <c r="K322" t="s">
        <v>22</v>
      </c>
      <c r="L322" t="s">
        <v>22</v>
      </c>
      <c r="M322" t="s">
        <v>22</v>
      </c>
      <c r="N322" t="s">
        <v>22</v>
      </c>
      <c r="O322" t="s">
        <v>22</v>
      </c>
      <c r="P322" t="s">
        <v>22</v>
      </c>
      <c r="Q322" t="s">
        <v>22</v>
      </c>
      <c r="R322" t="s">
        <v>22</v>
      </c>
      <c r="S322" t="s">
        <v>22</v>
      </c>
      <c r="T322" t="s">
        <v>22</v>
      </c>
      <c r="U322" t="s">
        <v>22</v>
      </c>
      <c r="X322">
        <f t="shared" si="4"/>
        <v>0</v>
      </c>
    </row>
    <row r="323" spans="1:24" ht="15" customHeight="1">
      <c r="A323" s="2" t="s">
        <v>455</v>
      </c>
      <c r="B323" s="2" t="s">
        <v>463</v>
      </c>
      <c r="C323">
        <v>2020</v>
      </c>
      <c r="D323" t="s">
        <v>22</v>
      </c>
      <c r="E323" t="s">
        <v>21</v>
      </c>
      <c r="F323" t="s">
        <v>21</v>
      </c>
      <c r="G323" t="s">
        <v>21</v>
      </c>
      <c r="H323" t="s">
        <v>21</v>
      </c>
      <c r="I323" t="s">
        <v>21</v>
      </c>
      <c r="J323" t="s">
        <v>22</v>
      </c>
      <c r="K323" t="s">
        <v>21</v>
      </c>
      <c r="L323" t="s">
        <v>21</v>
      </c>
      <c r="M323" t="s">
        <v>21</v>
      </c>
      <c r="N323" t="s">
        <v>21</v>
      </c>
      <c r="O323" t="s">
        <v>21</v>
      </c>
      <c r="P323" t="s">
        <v>22</v>
      </c>
      <c r="Q323" t="s">
        <v>21</v>
      </c>
      <c r="R323" t="s">
        <v>21</v>
      </c>
      <c r="S323" t="s">
        <v>21</v>
      </c>
      <c r="T323" t="s">
        <v>21</v>
      </c>
      <c r="U323" t="s">
        <v>21</v>
      </c>
      <c r="X323">
        <f t="shared" ref="X323:X386" si="5">(IF(E323="Avfall",F323,0)+IF(G323="Avfall",H323,0))/IFERROR(I323/100,0.85)+(IF(K323="Avfall",L323,0)+IF(M323="Avfall",N323,0))/IFERROR(O323/100,0.85)+(IF(Q323="avfall",R323,0)+IF(S323="avfall",T323,0))/IFERROR(U323/100,0.85)</f>
        <v>0</v>
      </c>
    </row>
    <row r="324" spans="1:24" ht="15" customHeight="1">
      <c r="A324" s="2" t="s">
        <v>455</v>
      </c>
      <c r="B324" s="2" t="s">
        <v>464</v>
      </c>
      <c r="C324">
        <v>2020</v>
      </c>
      <c r="D324" t="s">
        <v>22</v>
      </c>
      <c r="E324" t="s">
        <v>22</v>
      </c>
      <c r="F324" t="s">
        <v>22</v>
      </c>
      <c r="G324" t="s">
        <v>22</v>
      </c>
      <c r="H324" t="s">
        <v>22</v>
      </c>
      <c r="I324" t="s">
        <v>22</v>
      </c>
      <c r="J324" t="s">
        <v>22</v>
      </c>
      <c r="K324" t="s">
        <v>22</v>
      </c>
      <c r="L324" t="s">
        <v>22</v>
      </c>
      <c r="M324" t="s">
        <v>22</v>
      </c>
      <c r="N324" t="s">
        <v>22</v>
      </c>
      <c r="O324" t="s">
        <v>22</v>
      </c>
      <c r="P324" t="s">
        <v>22</v>
      </c>
      <c r="Q324" t="s">
        <v>22</v>
      </c>
      <c r="R324" t="s">
        <v>22</v>
      </c>
      <c r="S324" t="s">
        <v>22</v>
      </c>
      <c r="T324" t="s">
        <v>22</v>
      </c>
      <c r="U324" t="s">
        <v>22</v>
      </c>
      <c r="X324">
        <f t="shared" si="5"/>
        <v>0</v>
      </c>
    </row>
    <row r="325" spans="1:24" ht="15" customHeight="1">
      <c r="A325" s="2" t="s">
        <v>465</v>
      </c>
      <c r="B325" s="2" t="s">
        <v>466</v>
      </c>
      <c r="C325">
        <v>2020</v>
      </c>
      <c r="D325" t="s">
        <v>22</v>
      </c>
      <c r="E325" t="s">
        <v>21</v>
      </c>
      <c r="F325" t="s">
        <v>21</v>
      </c>
      <c r="G325" t="s">
        <v>21</v>
      </c>
      <c r="H325" t="s">
        <v>21</v>
      </c>
      <c r="I325" t="s">
        <v>21</v>
      </c>
      <c r="J325" t="s">
        <v>22</v>
      </c>
      <c r="K325" t="s">
        <v>21</v>
      </c>
      <c r="L325" t="s">
        <v>21</v>
      </c>
      <c r="M325" t="s">
        <v>21</v>
      </c>
      <c r="N325" t="s">
        <v>21</v>
      </c>
      <c r="O325" t="s">
        <v>21</v>
      </c>
      <c r="P325" t="s">
        <v>22</v>
      </c>
      <c r="Q325" t="s">
        <v>21</v>
      </c>
      <c r="R325" t="s">
        <v>21</v>
      </c>
      <c r="S325" t="s">
        <v>21</v>
      </c>
      <c r="T325" t="s">
        <v>21</v>
      </c>
      <c r="U325" t="s">
        <v>21</v>
      </c>
      <c r="X325">
        <f t="shared" si="5"/>
        <v>0</v>
      </c>
    </row>
    <row r="326" spans="1:24" ht="15" customHeight="1">
      <c r="A326" s="2" t="s">
        <v>465</v>
      </c>
      <c r="B326" s="2" t="s">
        <v>467</v>
      </c>
      <c r="C326">
        <v>2020</v>
      </c>
      <c r="D326" t="s">
        <v>22</v>
      </c>
      <c r="E326" t="s">
        <v>21</v>
      </c>
      <c r="F326" t="s">
        <v>21</v>
      </c>
      <c r="G326" t="s">
        <v>21</v>
      </c>
      <c r="H326" t="s">
        <v>21</v>
      </c>
      <c r="I326" t="s">
        <v>21</v>
      </c>
      <c r="J326" t="s">
        <v>22</v>
      </c>
      <c r="K326" t="s">
        <v>21</v>
      </c>
      <c r="L326" t="s">
        <v>21</v>
      </c>
      <c r="M326" t="s">
        <v>21</v>
      </c>
      <c r="N326" t="s">
        <v>21</v>
      </c>
      <c r="O326" t="s">
        <v>21</v>
      </c>
      <c r="P326" t="s">
        <v>22</v>
      </c>
      <c r="Q326" t="s">
        <v>21</v>
      </c>
      <c r="R326" t="s">
        <v>21</v>
      </c>
      <c r="S326" t="s">
        <v>21</v>
      </c>
      <c r="T326" t="s">
        <v>21</v>
      </c>
      <c r="U326" t="s">
        <v>21</v>
      </c>
      <c r="X326">
        <f t="shared" si="5"/>
        <v>0</v>
      </c>
    </row>
    <row r="327" spans="1:24" ht="15" customHeight="1">
      <c r="A327" s="2" t="s">
        <v>465</v>
      </c>
      <c r="B327" s="2" t="s">
        <v>468</v>
      </c>
      <c r="C327">
        <v>2020</v>
      </c>
      <c r="D327" t="s">
        <v>702</v>
      </c>
      <c r="E327" t="s">
        <v>665</v>
      </c>
      <c r="F327">
        <v>20.643000000000001</v>
      </c>
      <c r="G327" t="s">
        <v>21</v>
      </c>
      <c r="H327" t="s">
        <v>21</v>
      </c>
      <c r="I327">
        <v>85</v>
      </c>
      <c r="J327" t="s">
        <v>703</v>
      </c>
      <c r="K327" t="s">
        <v>665</v>
      </c>
      <c r="L327">
        <v>4.9340000000000002</v>
      </c>
      <c r="M327" t="s">
        <v>21</v>
      </c>
      <c r="N327" t="s">
        <v>21</v>
      </c>
      <c r="O327">
        <v>85</v>
      </c>
      <c r="P327" t="s">
        <v>22</v>
      </c>
      <c r="Q327" t="s">
        <v>21</v>
      </c>
      <c r="R327" t="s">
        <v>21</v>
      </c>
      <c r="S327" t="s">
        <v>21</v>
      </c>
      <c r="T327" t="s">
        <v>21</v>
      </c>
      <c r="U327" t="s">
        <v>21</v>
      </c>
      <c r="X327">
        <f t="shared" si="5"/>
        <v>0</v>
      </c>
    </row>
    <row r="328" spans="1:24" ht="15" customHeight="1">
      <c r="A328" s="2" t="s">
        <v>465</v>
      </c>
      <c r="B328" s="2" t="s">
        <v>469</v>
      </c>
      <c r="C328">
        <v>2020</v>
      </c>
      <c r="D328" t="s">
        <v>22</v>
      </c>
      <c r="E328" t="s">
        <v>21</v>
      </c>
      <c r="F328" t="s">
        <v>21</v>
      </c>
      <c r="G328" t="s">
        <v>21</v>
      </c>
      <c r="H328" t="s">
        <v>21</v>
      </c>
      <c r="I328" t="s">
        <v>21</v>
      </c>
      <c r="J328" t="s">
        <v>22</v>
      </c>
      <c r="K328" t="s">
        <v>21</v>
      </c>
      <c r="L328" t="s">
        <v>21</v>
      </c>
      <c r="M328" t="s">
        <v>21</v>
      </c>
      <c r="N328" t="s">
        <v>21</v>
      </c>
      <c r="O328" t="s">
        <v>21</v>
      </c>
      <c r="P328" t="s">
        <v>22</v>
      </c>
      <c r="Q328" t="s">
        <v>21</v>
      </c>
      <c r="R328" t="s">
        <v>21</v>
      </c>
      <c r="S328" t="s">
        <v>21</v>
      </c>
      <c r="T328" t="s">
        <v>21</v>
      </c>
      <c r="U328" t="s">
        <v>21</v>
      </c>
      <c r="X328">
        <f t="shared" si="5"/>
        <v>0</v>
      </c>
    </row>
    <row r="329" spans="1:24" ht="15" customHeight="1">
      <c r="A329" s="2" t="s">
        <v>465</v>
      </c>
      <c r="B329" s="2" t="s">
        <v>470</v>
      </c>
      <c r="C329">
        <v>2020</v>
      </c>
      <c r="D329" t="s">
        <v>22</v>
      </c>
      <c r="E329" t="s">
        <v>21</v>
      </c>
      <c r="F329" t="s">
        <v>21</v>
      </c>
      <c r="G329" t="s">
        <v>21</v>
      </c>
      <c r="H329" t="s">
        <v>21</v>
      </c>
      <c r="I329" t="s">
        <v>21</v>
      </c>
      <c r="J329" t="s">
        <v>22</v>
      </c>
      <c r="K329" t="s">
        <v>21</v>
      </c>
      <c r="L329" t="s">
        <v>21</v>
      </c>
      <c r="M329" t="s">
        <v>21</v>
      </c>
      <c r="N329" t="s">
        <v>21</v>
      </c>
      <c r="O329" t="s">
        <v>21</v>
      </c>
      <c r="P329" t="s">
        <v>22</v>
      </c>
      <c r="Q329" t="s">
        <v>21</v>
      </c>
      <c r="R329" t="s">
        <v>21</v>
      </c>
      <c r="S329" t="s">
        <v>21</v>
      </c>
      <c r="T329" t="s">
        <v>21</v>
      </c>
      <c r="U329" t="s">
        <v>21</v>
      </c>
      <c r="X329">
        <f t="shared" si="5"/>
        <v>0</v>
      </c>
    </row>
    <row r="330" spans="1:24" ht="15" customHeight="1">
      <c r="A330" s="2" t="s">
        <v>465</v>
      </c>
      <c r="B330" s="2" t="s">
        <v>471</v>
      </c>
      <c r="C330">
        <v>2020</v>
      </c>
      <c r="D330" t="s">
        <v>22</v>
      </c>
      <c r="E330" t="s">
        <v>21</v>
      </c>
      <c r="F330" t="s">
        <v>21</v>
      </c>
      <c r="G330" t="s">
        <v>21</v>
      </c>
      <c r="H330" t="s">
        <v>21</v>
      </c>
      <c r="I330" t="s">
        <v>21</v>
      </c>
      <c r="J330" t="s">
        <v>22</v>
      </c>
      <c r="K330" t="s">
        <v>21</v>
      </c>
      <c r="L330" t="s">
        <v>21</v>
      </c>
      <c r="M330" t="s">
        <v>21</v>
      </c>
      <c r="N330" t="s">
        <v>21</v>
      </c>
      <c r="O330" t="s">
        <v>21</v>
      </c>
      <c r="P330" t="s">
        <v>22</v>
      </c>
      <c r="Q330" t="s">
        <v>21</v>
      </c>
      <c r="R330" t="s">
        <v>21</v>
      </c>
      <c r="S330" t="s">
        <v>21</v>
      </c>
      <c r="T330" t="s">
        <v>21</v>
      </c>
      <c r="U330" t="s">
        <v>21</v>
      </c>
      <c r="X330">
        <f t="shared" si="5"/>
        <v>0</v>
      </c>
    </row>
    <row r="331" spans="1:24" ht="15" customHeight="1">
      <c r="A331" s="2" t="s">
        <v>472</v>
      </c>
      <c r="B331" s="2" t="s">
        <v>473</v>
      </c>
      <c r="C331">
        <v>2020</v>
      </c>
      <c r="D331" t="s">
        <v>22</v>
      </c>
      <c r="E331" t="s">
        <v>22</v>
      </c>
      <c r="F331" t="s">
        <v>22</v>
      </c>
      <c r="G331" t="s">
        <v>22</v>
      </c>
      <c r="H331" t="s">
        <v>22</v>
      </c>
      <c r="I331" t="s">
        <v>22</v>
      </c>
      <c r="J331" t="s">
        <v>22</v>
      </c>
      <c r="K331" t="s">
        <v>22</v>
      </c>
      <c r="L331" t="s">
        <v>22</v>
      </c>
      <c r="M331" t="s">
        <v>22</v>
      </c>
      <c r="N331" t="s">
        <v>22</v>
      </c>
      <c r="O331" t="s">
        <v>22</v>
      </c>
      <c r="P331" t="s">
        <v>22</v>
      </c>
      <c r="Q331" t="s">
        <v>22</v>
      </c>
      <c r="R331" t="s">
        <v>22</v>
      </c>
      <c r="S331" t="s">
        <v>22</v>
      </c>
      <c r="T331" t="s">
        <v>22</v>
      </c>
      <c r="U331" t="s">
        <v>22</v>
      </c>
      <c r="X331">
        <f t="shared" si="5"/>
        <v>0</v>
      </c>
    </row>
    <row r="332" spans="1:24" ht="15" customHeight="1">
      <c r="A332" s="2" t="s">
        <v>474</v>
      </c>
      <c r="B332" s="2" t="s">
        <v>475</v>
      </c>
      <c r="C332">
        <v>2020</v>
      </c>
      <c r="D332" t="s">
        <v>688</v>
      </c>
      <c r="E332" t="s">
        <v>651</v>
      </c>
      <c r="F332">
        <v>7.87</v>
      </c>
      <c r="G332" t="s">
        <v>21</v>
      </c>
      <c r="H332" t="s">
        <v>21</v>
      </c>
      <c r="I332" t="s">
        <v>21</v>
      </c>
      <c r="J332" t="s">
        <v>22</v>
      </c>
      <c r="K332" t="s">
        <v>21</v>
      </c>
      <c r="L332" t="s">
        <v>21</v>
      </c>
      <c r="M332" t="s">
        <v>21</v>
      </c>
      <c r="N332" t="s">
        <v>21</v>
      </c>
      <c r="O332" t="s">
        <v>21</v>
      </c>
      <c r="P332" t="s">
        <v>22</v>
      </c>
      <c r="Q332" t="s">
        <v>21</v>
      </c>
      <c r="R332" t="s">
        <v>21</v>
      </c>
      <c r="S332" t="s">
        <v>21</v>
      </c>
      <c r="T332" t="s">
        <v>21</v>
      </c>
      <c r="U332" t="s">
        <v>21</v>
      </c>
      <c r="X332">
        <f t="shared" si="5"/>
        <v>0</v>
      </c>
    </row>
    <row r="333" spans="1:24" ht="15" customHeight="1">
      <c r="A333" s="2" t="s">
        <v>474</v>
      </c>
      <c r="B333" s="2" t="s">
        <v>476</v>
      </c>
      <c r="C333">
        <v>2020</v>
      </c>
      <c r="D333" t="s">
        <v>22</v>
      </c>
      <c r="E333" t="s">
        <v>21</v>
      </c>
      <c r="F333" t="s">
        <v>21</v>
      </c>
      <c r="G333" t="s">
        <v>21</v>
      </c>
      <c r="H333" t="s">
        <v>21</v>
      </c>
      <c r="I333" t="s">
        <v>21</v>
      </c>
      <c r="J333" t="s">
        <v>22</v>
      </c>
      <c r="K333" t="s">
        <v>21</v>
      </c>
      <c r="L333" t="s">
        <v>21</v>
      </c>
      <c r="M333" t="s">
        <v>21</v>
      </c>
      <c r="N333" t="s">
        <v>21</v>
      </c>
      <c r="O333" t="s">
        <v>21</v>
      </c>
      <c r="P333" t="s">
        <v>22</v>
      </c>
      <c r="Q333" t="s">
        <v>21</v>
      </c>
      <c r="R333" t="s">
        <v>21</v>
      </c>
      <c r="S333" t="s">
        <v>21</v>
      </c>
      <c r="T333" t="s">
        <v>21</v>
      </c>
      <c r="U333" t="s">
        <v>21</v>
      </c>
      <c r="X333">
        <f t="shared" si="5"/>
        <v>0</v>
      </c>
    </row>
    <row r="334" spans="1:24" ht="15" customHeight="1">
      <c r="A334" s="2" t="s">
        <v>474</v>
      </c>
      <c r="B334" s="2" t="s">
        <v>477</v>
      </c>
      <c r="C334">
        <v>2020</v>
      </c>
      <c r="D334" t="s">
        <v>22</v>
      </c>
      <c r="E334" t="s">
        <v>21</v>
      </c>
      <c r="F334" t="s">
        <v>21</v>
      </c>
      <c r="G334" t="s">
        <v>21</v>
      </c>
      <c r="H334" t="s">
        <v>21</v>
      </c>
      <c r="I334" t="s">
        <v>21</v>
      </c>
      <c r="J334" t="s">
        <v>22</v>
      </c>
      <c r="K334" t="s">
        <v>21</v>
      </c>
      <c r="L334" t="s">
        <v>21</v>
      </c>
      <c r="M334" t="s">
        <v>21</v>
      </c>
      <c r="N334" t="s">
        <v>21</v>
      </c>
      <c r="O334" t="s">
        <v>21</v>
      </c>
      <c r="P334" t="s">
        <v>22</v>
      </c>
      <c r="Q334" t="s">
        <v>21</v>
      </c>
      <c r="R334" t="s">
        <v>21</v>
      </c>
      <c r="S334" t="s">
        <v>21</v>
      </c>
      <c r="T334" t="s">
        <v>21</v>
      </c>
      <c r="U334" t="s">
        <v>21</v>
      </c>
      <c r="X334">
        <f t="shared" si="5"/>
        <v>0</v>
      </c>
    </row>
    <row r="335" spans="1:24" ht="15" customHeight="1">
      <c r="A335" s="2" t="s">
        <v>478</v>
      </c>
      <c r="B335" s="2" t="s">
        <v>479</v>
      </c>
      <c r="C335">
        <v>2020</v>
      </c>
      <c r="D335" t="s">
        <v>92</v>
      </c>
      <c r="E335" t="s">
        <v>21</v>
      </c>
      <c r="F335" t="s">
        <v>21</v>
      </c>
      <c r="G335" t="s">
        <v>21</v>
      </c>
      <c r="H335" t="s">
        <v>21</v>
      </c>
      <c r="I335" t="s">
        <v>21</v>
      </c>
      <c r="J335" t="s">
        <v>92</v>
      </c>
      <c r="K335" t="s">
        <v>21</v>
      </c>
      <c r="L335" t="s">
        <v>21</v>
      </c>
      <c r="M335" t="s">
        <v>21</v>
      </c>
      <c r="N335" t="s">
        <v>21</v>
      </c>
      <c r="O335" t="s">
        <v>21</v>
      </c>
      <c r="P335" t="s">
        <v>92</v>
      </c>
      <c r="Q335" t="s">
        <v>21</v>
      </c>
      <c r="R335" t="s">
        <v>21</v>
      </c>
      <c r="S335" t="s">
        <v>21</v>
      </c>
      <c r="T335" t="s">
        <v>21</v>
      </c>
      <c r="U335" t="s">
        <v>21</v>
      </c>
      <c r="X335">
        <f t="shared" si="5"/>
        <v>0</v>
      </c>
    </row>
    <row r="336" spans="1:24" ht="15" customHeight="1">
      <c r="A336" s="2" t="s">
        <v>480</v>
      </c>
      <c r="B336" s="2" t="s">
        <v>481</v>
      </c>
      <c r="C336">
        <v>2020</v>
      </c>
      <c r="D336" t="s">
        <v>704</v>
      </c>
      <c r="E336" t="s">
        <v>651</v>
      </c>
      <c r="F336">
        <v>19.355</v>
      </c>
      <c r="G336" t="s">
        <v>668</v>
      </c>
      <c r="H336">
        <v>0.55300000000000005</v>
      </c>
      <c r="I336">
        <v>88</v>
      </c>
      <c r="J336" t="s">
        <v>22</v>
      </c>
      <c r="K336" t="s">
        <v>21</v>
      </c>
      <c r="L336" t="s">
        <v>21</v>
      </c>
      <c r="M336" t="s">
        <v>21</v>
      </c>
      <c r="N336" t="s">
        <v>21</v>
      </c>
      <c r="O336" t="s">
        <v>21</v>
      </c>
      <c r="P336" t="s">
        <v>22</v>
      </c>
      <c r="Q336" t="s">
        <v>21</v>
      </c>
      <c r="R336" t="s">
        <v>21</v>
      </c>
      <c r="S336" t="s">
        <v>21</v>
      </c>
      <c r="T336" t="s">
        <v>21</v>
      </c>
      <c r="U336" t="s">
        <v>21</v>
      </c>
      <c r="X336">
        <f t="shared" si="5"/>
        <v>0</v>
      </c>
    </row>
    <row r="337" spans="1:24" ht="15" customHeight="1">
      <c r="A337" s="2" t="s">
        <v>482</v>
      </c>
      <c r="B337" s="2" t="s">
        <v>483</v>
      </c>
      <c r="C337">
        <v>2020</v>
      </c>
      <c r="D337" t="s">
        <v>92</v>
      </c>
      <c r="E337" t="s">
        <v>21</v>
      </c>
      <c r="F337" t="s">
        <v>21</v>
      </c>
      <c r="G337" t="s">
        <v>21</v>
      </c>
      <c r="H337" t="s">
        <v>21</v>
      </c>
      <c r="I337" t="s">
        <v>21</v>
      </c>
      <c r="J337" t="s">
        <v>92</v>
      </c>
      <c r="K337" t="s">
        <v>21</v>
      </c>
      <c r="L337" t="s">
        <v>21</v>
      </c>
      <c r="M337" t="s">
        <v>21</v>
      </c>
      <c r="N337" t="s">
        <v>21</v>
      </c>
      <c r="O337" t="s">
        <v>21</v>
      </c>
      <c r="P337" t="s">
        <v>92</v>
      </c>
      <c r="Q337" t="s">
        <v>21</v>
      </c>
      <c r="R337" t="s">
        <v>21</v>
      </c>
      <c r="S337" t="s">
        <v>21</v>
      </c>
      <c r="T337" t="s">
        <v>21</v>
      </c>
      <c r="U337" t="s">
        <v>21</v>
      </c>
      <c r="X337">
        <f t="shared" si="5"/>
        <v>0</v>
      </c>
    </row>
    <row r="338" spans="1:24" ht="15" customHeight="1">
      <c r="A338" s="2" t="s">
        <v>482</v>
      </c>
      <c r="B338" s="2" t="s">
        <v>484</v>
      </c>
      <c r="C338">
        <v>2020</v>
      </c>
      <c r="D338" t="s">
        <v>92</v>
      </c>
      <c r="E338" t="s">
        <v>21</v>
      </c>
      <c r="F338" t="s">
        <v>21</v>
      </c>
      <c r="G338" t="s">
        <v>21</v>
      </c>
      <c r="H338" t="s">
        <v>21</v>
      </c>
      <c r="I338" t="s">
        <v>21</v>
      </c>
      <c r="J338" t="s">
        <v>22</v>
      </c>
      <c r="K338" t="s">
        <v>21</v>
      </c>
      <c r="L338" t="s">
        <v>21</v>
      </c>
      <c r="M338" t="s">
        <v>21</v>
      </c>
      <c r="N338" t="s">
        <v>21</v>
      </c>
      <c r="O338" t="s">
        <v>21</v>
      </c>
      <c r="P338" t="s">
        <v>22</v>
      </c>
      <c r="Q338" t="s">
        <v>21</v>
      </c>
      <c r="R338" t="s">
        <v>21</v>
      </c>
      <c r="S338" t="s">
        <v>21</v>
      </c>
      <c r="T338" t="s">
        <v>21</v>
      </c>
      <c r="U338" t="s">
        <v>21</v>
      </c>
      <c r="X338">
        <f t="shared" si="5"/>
        <v>0</v>
      </c>
    </row>
    <row r="339" spans="1:24" ht="15" customHeight="1">
      <c r="A339" s="2" t="s">
        <v>482</v>
      </c>
      <c r="B339" s="2" t="s">
        <v>485</v>
      </c>
      <c r="C339">
        <v>2020</v>
      </c>
      <c r="D339" t="s">
        <v>705</v>
      </c>
      <c r="E339" t="s">
        <v>651</v>
      </c>
      <c r="F339">
        <v>18.93</v>
      </c>
      <c r="G339" t="s">
        <v>21</v>
      </c>
      <c r="H339" t="s">
        <v>21</v>
      </c>
      <c r="I339" t="s">
        <v>21</v>
      </c>
      <c r="J339" t="s">
        <v>22</v>
      </c>
      <c r="K339" t="s">
        <v>21</v>
      </c>
      <c r="L339" t="s">
        <v>21</v>
      </c>
      <c r="M339" t="s">
        <v>21</v>
      </c>
      <c r="N339" t="s">
        <v>21</v>
      </c>
      <c r="O339" t="s">
        <v>21</v>
      </c>
      <c r="P339" t="s">
        <v>22</v>
      </c>
      <c r="Q339" t="s">
        <v>21</v>
      </c>
      <c r="R339" t="s">
        <v>21</v>
      </c>
      <c r="S339" t="s">
        <v>21</v>
      </c>
      <c r="T339" t="s">
        <v>21</v>
      </c>
      <c r="U339" t="s">
        <v>21</v>
      </c>
      <c r="X339">
        <f t="shared" si="5"/>
        <v>0</v>
      </c>
    </row>
    <row r="340" spans="1:24" ht="15" customHeight="1">
      <c r="A340" s="2" t="s">
        <v>482</v>
      </c>
      <c r="B340" s="2" t="s">
        <v>486</v>
      </c>
      <c r="C340">
        <v>2020</v>
      </c>
      <c r="D340" t="s">
        <v>22</v>
      </c>
      <c r="E340" t="s">
        <v>21</v>
      </c>
      <c r="F340" t="s">
        <v>21</v>
      </c>
      <c r="G340" t="s">
        <v>21</v>
      </c>
      <c r="H340" t="s">
        <v>21</v>
      </c>
      <c r="I340" t="s">
        <v>21</v>
      </c>
      <c r="J340" t="s">
        <v>22</v>
      </c>
      <c r="K340" t="s">
        <v>21</v>
      </c>
      <c r="L340" t="s">
        <v>21</v>
      </c>
      <c r="M340" t="s">
        <v>21</v>
      </c>
      <c r="N340" t="s">
        <v>21</v>
      </c>
      <c r="O340" t="s">
        <v>21</v>
      </c>
      <c r="P340" t="s">
        <v>22</v>
      </c>
      <c r="Q340" t="s">
        <v>21</v>
      </c>
      <c r="R340" t="s">
        <v>21</v>
      </c>
      <c r="S340" t="s">
        <v>21</v>
      </c>
      <c r="T340" t="s">
        <v>21</v>
      </c>
      <c r="U340" t="s">
        <v>21</v>
      </c>
      <c r="X340">
        <f t="shared" si="5"/>
        <v>0</v>
      </c>
    </row>
    <row r="341" spans="1:24" ht="15" customHeight="1">
      <c r="A341" s="2" t="s">
        <v>482</v>
      </c>
      <c r="B341" s="2" t="s">
        <v>488</v>
      </c>
      <c r="C341">
        <v>2020</v>
      </c>
      <c r="D341" t="s">
        <v>706</v>
      </c>
      <c r="E341" t="s">
        <v>651</v>
      </c>
      <c r="F341">
        <v>5.6196999999999999</v>
      </c>
      <c r="G341" t="s">
        <v>672</v>
      </c>
      <c r="H341">
        <v>1.8732</v>
      </c>
      <c r="I341">
        <v>85</v>
      </c>
      <c r="J341" t="s">
        <v>22</v>
      </c>
      <c r="K341" t="s">
        <v>21</v>
      </c>
      <c r="L341" t="s">
        <v>21</v>
      </c>
      <c r="M341" t="s">
        <v>21</v>
      </c>
      <c r="N341" t="s">
        <v>21</v>
      </c>
      <c r="O341" t="s">
        <v>21</v>
      </c>
      <c r="P341" t="s">
        <v>92</v>
      </c>
      <c r="Q341" t="s">
        <v>21</v>
      </c>
      <c r="R341" t="s">
        <v>21</v>
      </c>
      <c r="S341" t="s">
        <v>21</v>
      </c>
      <c r="T341" t="s">
        <v>21</v>
      </c>
      <c r="U341" t="s">
        <v>21</v>
      </c>
      <c r="X341">
        <f t="shared" si="5"/>
        <v>0</v>
      </c>
    </row>
    <row r="342" spans="1:24" ht="15" customHeight="1">
      <c r="A342" s="2" t="s">
        <v>482</v>
      </c>
      <c r="B342" s="2" t="s">
        <v>489</v>
      </c>
      <c r="C342">
        <v>2020</v>
      </c>
      <c r="D342" t="s">
        <v>707</v>
      </c>
      <c r="E342" t="s">
        <v>651</v>
      </c>
      <c r="F342">
        <v>2.9849999999999999</v>
      </c>
      <c r="G342" t="s">
        <v>21</v>
      </c>
      <c r="H342" t="s">
        <v>21</v>
      </c>
      <c r="I342">
        <v>85</v>
      </c>
      <c r="J342" t="s">
        <v>92</v>
      </c>
      <c r="K342" t="s">
        <v>21</v>
      </c>
      <c r="L342" t="s">
        <v>21</v>
      </c>
      <c r="M342" t="s">
        <v>21</v>
      </c>
      <c r="N342" t="s">
        <v>21</v>
      </c>
      <c r="O342" t="s">
        <v>21</v>
      </c>
      <c r="P342" t="s">
        <v>92</v>
      </c>
      <c r="Q342" t="s">
        <v>21</v>
      </c>
      <c r="R342" t="s">
        <v>21</v>
      </c>
      <c r="S342" t="s">
        <v>21</v>
      </c>
      <c r="T342" t="s">
        <v>21</v>
      </c>
      <c r="U342" t="s">
        <v>21</v>
      </c>
      <c r="X342">
        <f t="shared" si="5"/>
        <v>0</v>
      </c>
    </row>
    <row r="343" spans="1:24" ht="15" customHeight="1">
      <c r="A343" s="2" t="s">
        <v>490</v>
      </c>
      <c r="B343" s="2" t="s">
        <v>491</v>
      </c>
      <c r="C343">
        <v>2020</v>
      </c>
      <c r="D343" t="s">
        <v>22</v>
      </c>
      <c r="E343" t="s">
        <v>22</v>
      </c>
      <c r="F343" t="s">
        <v>21</v>
      </c>
      <c r="G343" t="s">
        <v>22</v>
      </c>
      <c r="H343" t="s">
        <v>22</v>
      </c>
      <c r="I343" t="s">
        <v>22</v>
      </c>
      <c r="J343" t="s">
        <v>22</v>
      </c>
      <c r="K343" t="s">
        <v>22</v>
      </c>
      <c r="L343" t="s">
        <v>22</v>
      </c>
      <c r="M343" t="s">
        <v>22</v>
      </c>
      <c r="N343" t="s">
        <v>22</v>
      </c>
      <c r="O343" t="s">
        <v>22</v>
      </c>
      <c r="P343" t="s">
        <v>22</v>
      </c>
      <c r="Q343" t="s">
        <v>22</v>
      </c>
      <c r="R343" t="s">
        <v>22</v>
      </c>
      <c r="S343" t="s">
        <v>22</v>
      </c>
      <c r="T343" t="s">
        <v>22</v>
      </c>
      <c r="U343" t="s">
        <v>22</v>
      </c>
      <c r="X343">
        <f t="shared" si="5"/>
        <v>0</v>
      </c>
    </row>
    <row r="344" spans="1:24" ht="15" customHeight="1">
      <c r="A344" s="2" t="s">
        <v>490</v>
      </c>
      <c r="B344" s="2" t="s">
        <v>492</v>
      </c>
      <c r="C344">
        <v>2020</v>
      </c>
      <c r="D344" t="s">
        <v>22</v>
      </c>
      <c r="E344" t="s">
        <v>22</v>
      </c>
      <c r="F344">
        <v>0</v>
      </c>
      <c r="G344" t="s">
        <v>22</v>
      </c>
      <c r="H344">
        <v>0</v>
      </c>
      <c r="I344" t="s">
        <v>21</v>
      </c>
      <c r="J344" t="s">
        <v>22</v>
      </c>
      <c r="K344" t="s">
        <v>22</v>
      </c>
      <c r="L344">
        <v>0</v>
      </c>
      <c r="M344" t="s">
        <v>22</v>
      </c>
      <c r="N344" t="s">
        <v>21</v>
      </c>
      <c r="O344" t="s">
        <v>22</v>
      </c>
      <c r="P344" t="s">
        <v>22</v>
      </c>
      <c r="Q344" t="s">
        <v>22</v>
      </c>
      <c r="R344">
        <v>0</v>
      </c>
      <c r="S344" t="s">
        <v>22</v>
      </c>
      <c r="T344">
        <v>0</v>
      </c>
      <c r="U344" t="s">
        <v>22</v>
      </c>
      <c r="X344">
        <f t="shared" si="5"/>
        <v>0</v>
      </c>
    </row>
    <row r="345" spans="1:24" ht="15" customHeight="1">
      <c r="A345" s="2" t="s">
        <v>493</v>
      </c>
      <c r="B345" s="2" t="s">
        <v>494</v>
      </c>
      <c r="C345">
        <v>2020</v>
      </c>
      <c r="D345" t="s">
        <v>22</v>
      </c>
      <c r="E345" t="s">
        <v>21</v>
      </c>
      <c r="F345" t="s">
        <v>21</v>
      </c>
      <c r="G345" t="s">
        <v>21</v>
      </c>
      <c r="H345" t="s">
        <v>21</v>
      </c>
      <c r="I345" t="s">
        <v>21</v>
      </c>
      <c r="J345" t="s">
        <v>22</v>
      </c>
      <c r="K345" t="s">
        <v>21</v>
      </c>
      <c r="L345" t="s">
        <v>21</v>
      </c>
      <c r="M345" t="s">
        <v>21</v>
      </c>
      <c r="N345" t="s">
        <v>21</v>
      </c>
      <c r="O345" t="s">
        <v>21</v>
      </c>
      <c r="P345" t="s">
        <v>22</v>
      </c>
      <c r="Q345" t="s">
        <v>21</v>
      </c>
      <c r="R345" t="s">
        <v>21</v>
      </c>
      <c r="S345" t="s">
        <v>21</v>
      </c>
      <c r="T345" t="s">
        <v>21</v>
      </c>
      <c r="U345" t="s">
        <v>21</v>
      </c>
      <c r="X345">
        <f t="shared" si="5"/>
        <v>0</v>
      </c>
    </row>
    <row r="346" spans="1:24" ht="15" customHeight="1">
      <c r="A346" s="2" t="s">
        <v>495</v>
      </c>
      <c r="B346" s="2" t="s">
        <v>496</v>
      </c>
      <c r="C346">
        <v>2020</v>
      </c>
      <c r="D346" t="s">
        <v>22</v>
      </c>
      <c r="E346" t="s">
        <v>21</v>
      </c>
      <c r="F346" t="s">
        <v>21</v>
      </c>
      <c r="G346" t="s">
        <v>21</v>
      </c>
      <c r="H346" t="s">
        <v>21</v>
      </c>
      <c r="I346" t="s">
        <v>21</v>
      </c>
      <c r="J346" t="s">
        <v>22</v>
      </c>
      <c r="K346" t="s">
        <v>21</v>
      </c>
      <c r="L346" t="s">
        <v>21</v>
      </c>
      <c r="M346" t="s">
        <v>21</v>
      </c>
      <c r="N346" t="s">
        <v>21</v>
      </c>
      <c r="O346" t="s">
        <v>21</v>
      </c>
      <c r="P346" t="s">
        <v>22</v>
      </c>
      <c r="Q346" t="s">
        <v>21</v>
      </c>
      <c r="R346" t="s">
        <v>21</v>
      </c>
      <c r="S346" t="s">
        <v>21</v>
      </c>
      <c r="T346" t="s">
        <v>21</v>
      </c>
      <c r="U346" t="s">
        <v>21</v>
      </c>
      <c r="X346">
        <f t="shared" si="5"/>
        <v>0</v>
      </c>
    </row>
    <row r="347" spans="1:24" ht="15" customHeight="1">
      <c r="A347" s="2" t="s">
        <v>495</v>
      </c>
      <c r="B347" s="2" t="s">
        <v>497</v>
      </c>
      <c r="C347">
        <v>2020</v>
      </c>
      <c r="D347" t="s">
        <v>22</v>
      </c>
      <c r="E347" t="s">
        <v>21</v>
      </c>
      <c r="F347" t="s">
        <v>21</v>
      </c>
      <c r="G347" t="s">
        <v>21</v>
      </c>
      <c r="H347" t="s">
        <v>21</v>
      </c>
      <c r="I347" t="s">
        <v>21</v>
      </c>
      <c r="J347" t="s">
        <v>22</v>
      </c>
      <c r="K347" t="s">
        <v>21</v>
      </c>
      <c r="L347" t="s">
        <v>21</v>
      </c>
      <c r="M347" t="s">
        <v>21</v>
      </c>
      <c r="N347" t="s">
        <v>21</v>
      </c>
      <c r="O347" t="s">
        <v>21</v>
      </c>
      <c r="P347" t="s">
        <v>22</v>
      </c>
      <c r="Q347" t="s">
        <v>21</v>
      </c>
      <c r="R347" t="s">
        <v>21</v>
      </c>
      <c r="S347" t="s">
        <v>21</v>
      </c>
      <c r="T347" t="s">
        <v>21</v>
      </c>
      <c r="U347" t="s">
        <v>21</v>
      </c>
      <c r="X347">
        <f t="shared" si="5"/>
        <v>0</v>
      </c>
    </row>
    <row r="348" spans="1:24" ht="15" customHeight="1">
      <c r="A348" s="2" t="s">
        <v>495</v>
      </c>
      <c r="B348" s="2" t="s">
        <v>498</v>
      </c>
      <c r="C348">
        <v>2020</v>
      </c>
      <c r="D348" t="s">
        <v>22</v>
      </c>
      <c r="E348" t="s">
        <v>21</v>
      </c>
      <c r="F348" t="s">
        <v>21</v>
      </c>
      <c r="G348" t="s">
        <v>21</v>
      </c>
      <c r="H348" t="s">
        <v>21</v>
      </c>
      <c r="I348" t="s">
        <v>21</v>
      </c>
      <c r="J348" t="s">
        <v>22</v>
      </c>
      <c r="K348" t="s">
        <v>21</v>
      </c>
      <c r="L348" t="s">
        <v>21</v>
      </c>
      <c r="M348" t="s">
        <v>21</v>
      </c>
      <c r="N348" t="s">
        <v>21</v>
      </c>
      <c r="O348" t="s">
        <v>21</v>
      </c>
      <c r="P348" t="s">
        <v>22</v>
      </c>
      <c r="Q348" t="s">
        <v>21</v>
      </c>
      <c r="R348" t="s">
        <v>21</v>
      </c>
      <c r="S348" t="s">
        <v>21</v>
      </c>
      <c r="T348" t="s">
        <v>21</v>
      </c>
      <c r="U348" t="s">
        <v>21</v>
      </c>
      <c r="X348">
        <f t="shared" si="5"/>
        <v>0</v>
      </c>
    </row>
    <row r="349" spans="1:24" ht="15" customHeight="1">
      <c r="A349" s="2" t="s">
        <v>499</v>
      </c>
      <c r="B349" s="2" t="s">
        <v>500</v>
      </c>
      <c r="C349">
        <v>2020</v>
      </c>
      <c r="D349" t="s">
        <v>22</v>
      </c>
      <c r="E349" t="s">
        <v>21</v>
      </c>
      <c r="F349" t="s">
        <v>21</v>
      </c>
      <c r="G349" t="s">
        <v>21</v>
      </c>
      <c r="H349" t="s">
        <v>21</v>
      </c>
      <c r="I349" t="s">
        <v>21</v>
      </c>
      <c r="J349" t="s">
        <v>22</v>
      </c>
      <c r="K349" t="s">
        <v>21</v>
      </c>
      <c r="L349" t="s">
        <v>21</v>
      </c>
      <c r="M349" t="s">
        <v>21</v>
      </c>
      <c r="N349" t="s">
        <v>21</v>
      </c>
      <c r="O349" t="s">
        <v>21</v>
      </c>
      <c r="P349" t="s">
        <v>22</v>
      </c>
      <c r="Q349" t="s">
        <v>21</v>
      </c>
      <c r="R349" t="s">
        <v>21</v>
      </c>
      <c r="S349" t="s">
        <v>21</v>
      </c>
      <c r="T349" t="s">
        <v>21</v>
      </c>
      <c r="U349" t="s">
        <v>21</v>
      </c>
      <c r="X349">
        <f t="shared" si="5"/>
        <v>0</v>
      </c>
    </row>
    <row r="350" spans="1:24" ht="15" customHeight="1">
      <c r="A350" s="2" t="s">
        <v>501</v>
      </c>
      <c r="B350" s="2" t="s">
        <v>502</v>
      </c>
      <c r="C350">
        <v>2020</v>
      </c>
      <c r="D350" t="s">
        <v>92</v>
      </c>
      <c r="E350" t="s">
        <v>21</v>
      </c>
      <c r="F350" t="s">
        <v>21</v>
      </c>
      <c r="G350" t="s">
        <v>21</v>
      </c>
      <c r="H350" t="s">
        <v>21</v>
      </c>
      <c r="I350" t="s">
        <v>21</v>
      </c>
      <c r="J350" t="s">
        <v>92</v>
      </c>
      <c r="K350" t="s">
        <v>21</v>
      </c>
      <c r="L350" t="s">
        <v>21</v>
      </c>
      <c r="M350" t="s">
        <v>21</v>
      </c>
      <c r="N350" t="s">
        <v>21</v>
      </c>
      <c r="O350" t="s">
        <v>21</v>
      </c>
      <c r="P350" t="s">
        <v>92</v>
      </c>
      <c r="Q350" t="s">
        <v>21</v>
      </c>
      <c r="R350" t="s">
        <v>21</v>
      </c>
      <c r="S350" t="s">
        <v>21</v>
      </c>
      <c r="T350" t="s">
        <v>21</v>
      </c>
      <c r="U350" t="s">
        <v>21</v>
      </c>
      <c r="X350">
        <f t="shared" si="5"/>
        <v>0</v>
      </c>
    </row>
    <row r="351" spans="1:24" ht="15" customHeight="1">
      <c r="A351" s="2" t="s">
        <v>503</v>
      </c>
      <c r="B351" s="2" t="s">
        <v>504</v>
      </c>
      <c r="C351">
        <v>2020</v>
      </c>
      <c r="D351" t="s">
        <v>708</v>
      </c>
      <c r="E351" t="s">
        <v>665</v>
      </c>
      <c r="F351">
        <v>13</v>
      </c>
      <c r="G351" t="s">
        <v>21</v>
      </c>
      <c r="H351" t="s">
        <v>21</v>
      </c>
      <c r="I351" t="s">
        <v>21</v>
      </c>
      <c r="J351" t="s">
        <v>22</v>
      </c>
      <c r="K351" t="s">
        <v>21</v>
      </c>
      <c r="L351" t="s">
        <v>21</v>
      </c>
      <c r="M351" t="s">
        <v>21</v>
      </c>
      <c r="N351" t="s">
        <v>21</v>
      </c>
      <c r="O351" t="s">
        <v>21</v>
      </c>
      <c r="P351" t="s">
        <v>22</v>
      </c>
      <c r="Q351" t="s">
        <v>21</v>
      </c>
      <c r="R351" t="s">
        <v>21</v>
      </c>
      <c r="S351" t="s">
        <v>21</v>
      </c>
      <c r="T351" t="s">
        <v>21</v>
      </c>
      <c r="U351" t="s">
        <v>21</v>
      </c>
      <c r="X351">
        <f t="shared" si="5"/>
        <v>0</v>
      </c>
    </row>
    <row r="352" spans="1:24" ht="15" customHeight="1">
      <c r="A352" s="2" t="s">
        <v>505</v>
      </c>
      <c r="B352" s="2" t="s">
        <v>506</v>
      </c>
      <c r="C352">
        <v>2020</v>
      </c>
      <c r="D352" t="s">
        <v>21</v>
      </c>
      <c r="E352" t="s">
        <v>21</v>
      </c>
      <c r="F352" t="s">
        <v>21</v>
      </c>
      <c r="G352" t="s">
        <v>21</v>
      </c>
      <c r="H352" t="s">
        <v>21</v>
      </c>
      <c r="I352" t="s">
        <v>21</v>
      </c>
      <c r="J352" t="s">
        <v>21</v>
      </c>
      <c r="K352" t="s">
        <v>21</v>
      </c>
      <c r="L352" t="s">
        <v>21</v>
      </c>
      <c r="M352" t="s">
        <v>21</v>
      </c>
      <c r="N352" t="s">
        <v>21</v>
      </c>
      <c r="O352" t="s">
        <v>21</v>
      </c>
      <c r="P352" t="s">
        <v>21</v>
      </c>
      <c r="Q352" t="s">
        <v>21</v>
      </c>
      <c r="R352" t="s">
        <v>21</v>
      </c>
      <c r="S352" t="s">
        <v>21</v>
      </c>
      <c r="T352" t="s">
        <v>21</v>
      </c>
      <c r="U352" t="s">
        <v>21</v>
      </c>
      <c r="X352">
        <f t="shared" si="5"/>
        <v>0</v>
      </c>
    </row>
    <row r="353" spans="1:24" ht="15" customHeight="1">
      <c r="A353" s="2" t="s">
        <v>508</v>
      </c>
      <c r="B353" s="2" t="s">
        <v>509</v>
      </c>
      <c r="C353">
        <v>2020</v>
      </c>
      <c r="D353" t="s">
        <v>22</v>
      </c>
      <c r="E353" t="s">
        <v>21</v>
      </c>
      <c r="F353" t="s">
        <v>21</v>
      </c>
      <c r="G353" t="s">
        <v>21</v>
      </c>
      <c r="H353" t="s">
        <v>21</v>
      </c>
      <c r="I353" t="s">
        <v>21</v>
      </c>
      <c r="J353" t="s">
        <v>22</v>
      </c>
      <c r="K353" t="s">
        <v>21</v>
      </c>
      <c r="L353" t="s">
        <v>21</v>
      </c>
      <c r="M353" t="s">
        <v>21</v>
      </c>
      <c r="N353" t="s">
        <v>21</v>
      </c>
      <c r="O353" t="s">
        <v>21</v>
      </c>
      <c r="P353" t="s">
        <v>22</v>
      </c>
      <c r="Q353" t="s">
        <v>21</v>
      </c>
      <c r="R353" t="s">
        <v>21</v>
      </c>
      <c r="S353" t="s">
        <v>21</v>
      </c>
      <c r="T353" t="s">
        <v>21</v>
      </c>
      <c r="U353" t="s">
        <v>21</v>
      </c>
      <c r="X353">
        <f t="shared" si="5"/>
        <v>0</v>
      </c>
    </row>
    <row r="354" spans="1:24" ht="15" customHeight="1">
      <c r="A354" s="2" t="s">
        <v>508</v>
      </c>
      <c r="B354" s="2" t="s">
        <v>510</v>
      </c>
      <c r="C354">
        <v>2020</v>
      </c>
      <c r="D354" t="s">
        <v>22</v>
      </c>
      <c r="E354" t="s">
        <v>21</v>
      </c>
      <c r="F354" t="s">
        <v>21</v>
      </c>
      <c r="G354" t="s">
        <v>21</v>
      </c>
      <c r="H354" t="s">
        <v>21</v>
      </c>
      <c r="I354" t="s">
        <v>21</v>
      </c>
      <c r="J354" t="s">
        <v>22</v>
      </c>
      <c r="K354" t="s">
        <v>21</v>
      </c>
      <c r="L354" t="s">
        <v>21</v>
      </c>
      <c r="M354" t="s">
        <v>21</v>
      </c>
      <c r="N354" t="s">
        <v>21</v>
      </c>
      <c r="O354" t="s">
        <v>21</v>
      </c>
      <c r="P354" t="s">
        <v>22</v>
      </c>
      <c r="Q354" t="s">
        <v>21</v>
      </c>
      <c r="R354" t="s">
        <v>21</v>
      </c>
      <c r="S354" t="s">
        <v>21</v>
      </c>
      <c r="T354" t="s">
        <v>21</v>
      </c>
      <c r="U354" t="s">
        <v>21</v>
      </c>
      <c r="X354">
        <f t="shared" si="5"/>
        <v>0</v>
      </c>
    </row>
    <row r="355" spans="1:24" ht="15" customHeight="1">
      <c r="A355" s="2" t="s">
        <v>508</v>
      </c>
      <c r="B355" s="2" t="s">
        <v>511</v>
      </c>
      <c r="C355">
        <v>2020</v>
      </c>
      <c r="D355" t="s">
        <v>22</v>
      </c>
      <c r="E355" t="s">
        <v>21</v>
      </c>
      <c r="F355" t="s">
        <v>21</v>
      </c>
      <c r="G355" t="s">
        <v>21</v>
      </c>
      <c r="H355" t="s">
        <v>21</v>
      </c>
      <c r="I355" t="s">
        <v>21</v>
      </c>
      <c r="J355" t="s">
        <v>22</v>
      </c>
      <c r="K355" t="s">
        <v>21</v>
      </c>
      <c r="L355" t="s">
        <v>21</v>
      </c>
      <c r="M355" t="s">
        <v>21</v>
      </c>
      <c r="N355" t="s">
        <v>21</v>
      </c>
      <c r="O355" t="s">
        <v>21</v>
      </c>
      <c r="P355" t="s">
        <v>22</v>
      </c>
      <c r="Q355" t="s">
        <v>21</v>
      </c>
      <c r="R355" t="s">
        <v>21</v>
      </c>
      <c r="S355" t="s">
        <v>21</v>
      </c>
      <c r="T355" t="s">
        <v>21</v>
      </c>
      <c r="U355" t="s">
        <v>21</v>
      </c>
      <c r="X355">
        <f t="shared" si="5"/>
        <v>0</v>
      </c>
    </row>
    <row r="356" spans="1:24" ht="15" customHeight="1">
      <c r="A356" s="2" t="s">
        <v>512</v>
      </c>
      <c r="B356" s="2" t="s">
        <v>513</v>
      </c>
      <c r="C356">
        <v>2020</v>
      </c>
      <c r="D356" t="s">
        <v>22</v>
      </c>
      <c r="E356" t="s">
        <v>21</v>
      </c>
      <c r="F356" t="s">
        <v>21</v>
      </c>
      <c r="G356" t="s">
        <v>21</v>
      </c>
      <c r="H356" t="s">
        <v>21</v>
      </c>
      <c r="I356" t="s">
        <v>21</v>
      </c>
      <c r="J356" t="s">
        <v>22</v>
      </c>
      <c r="K356" t="s">
        <v>21</v>
      </c>
      <c r="L356" t="s">
        <v>21</v>
      </c>
      <c r="M356" t="s">
        <v>21</v>
      </c>
      <c r="N356" t="s">
        <v>21</v>
      </c>
      <c r="O356" t="s">
        <v>21</v>
      </c>
      <c r="P356" t="s">
        <v>22</v>
      </c>
      <c r="Q356" t="s">
        <v>21</v>
      </c>
      <c r="R356" t="s">
        <v>21</v>
      </c>
      <c r="S356" t="s">
        <v>21</v>
      </c>
      <c r="T356" t="s">
        <v>21</v>
      </c>
      <c r="U356" t="s">
        <v>21</v>
      </c>
      <c r="X356">
        <f t="shared" si="5"/>
        <v>0</v>
      </c>
    </row>
    <row r="357" spans="1:24" ht="15" customHeight="1">
      <c r="A357" s="2" t="s">
        <v>512</v>
      </c>
      <c r="B357" s="2" t="s">
        <v>514</v>
      </c>
      <c r="C357">
        <v>2020</v>
      </c>
      <c r="D357" t="s">
        <v>22</v>
      </c>
      <c r="E357" t="s">
        <v>21</v>
      </c>
      <c r="F357" t="s">
        <v>21</v>
      </c>
      <c r="G357" t="s">
        <v>21</v>
      </c>
      <c r="H357" t="s">
        <v>21</v>
      </c>
      <c r="I357" t="s">
        <v>21</v>
      </c>
      <c r="J357" t="s">
        <v>22</v>
      </c>
      <c r="K357" t="s">
        <v>21</v>
      </c>
      <c r="L357" t="s">
        <v>21</v>
      </c>
      <c r="M357" t="s">
        <v>21</v>
      </c>
      <c r="N357" t="s">
        <v>21</v>
      </c>
      <c r="O357" t="s">
        <v>21</v>
      </c>
      <c r="P357" t="s">
        <v>22</v>
      </c>
      <c r="Q357" t="s">
        <v>21</v>
      </c>
      <c r="R357" t="s">
        <v>21</v>
      </c>
      <c r="S357" t="s">
        <v>21</v>
      </c>
      <c r="T357" t="s">
        <v>21</v>
      </c>
      <c r="U357" t="s">
        <v>21</v>
      </c>
      <c r="X357">
        <f t="shared" si="5"/>
        <v>0</v>
      </c>
    </row>
    <row r="358" spans="1:24" ht="15" customHeight="1">
      <c r="A358" s="2" t="s">
        <v>512</v>
      </c>
      <c r="B358" s="2" t="s">
        <v>515</v>
      </c>
      <c r="C358">
        <v>2020</v>
      </c>
      <c r="D358" t="s">
        <v>709</v>
      </c>
      <c r="E358" t="s">
        <v>651</v>
      </c>
      <c r="F358">
        <v>15.548999999999999</v>
      </c>
      <c r="G358" t="s">
        <v>668</v>
      </c>
      <c r="H358">
        <v>0.23499999999999999</v>
      </c>
      <c r="I358">
        <v>90</v>
      </c>
      <c r="J358" t="s">
        <v>22</v>
      </c>
      <c r="K358" t="s">
        <v>21</v>
      </c>
      <c r="L358" t="s">
        <v>21</v>
      </c>
      <c r="M358" t="s">
        <v>21</v>
      </c>
      <c r="N358" t="s">
        <v>21</v>
      </c>
      <c r="O358" t="s">
        <v>21</v>
      </c>
      <c r="P358" t="s">
        <v>22</v>
      </c>
      <c r="Q358" t="s">
        <v>21</v>
      </c>
      <c r="R358" t="s">
        <v>21</v>
      </c>
      <c r="S358" t="s">
        <v>21</v>
      </c>
      <c r="T358" t="s">
        <v>21</v>
      </c>
      <c r="U358" t="s">
        <v>21</v>
      </c>
      <c r="X358">
        <f t="shared" si="5"/>
        <v>0</v>
      </c>
    </row>
    <row r="359" spans="1:24" ht="15" customHeight="1">
      <c r="A359" s="2" t="s">
        <v>516</v>
      </c>
      <c r="B359" s="2" t="s">
        <v>517</v>
      </c>
      <c r="C359">
        <v>2020</v>
      </c>
      <c r="D359" t="s">
        <v>22</v>
      </c>
      <c r="E359" t="s">
        <v>21</v>
      </c>
      <c r="F359" t="s">
        <v>21</v>
      </c>
      <c r="G359" t="s">
        <v>21</v>
      </c>
      <c r="H359" t="s">
        <v>21</v>
      </c>
      <c r="I359" t="s">
        <v>21</v>
      </c>
      <c r="J359" t="s">
        <v>22</v>
      </c>
      <c r="K359" t="s">
        <v>21</v>
      </c>
      <c r="L359" t="s">
        <v>21</v>
      </c>
      <c r="M359" t="s">
        <v>21</v>
      </c>
      <c r="N359" t="s">
        <v>21</v>
      </c>
      <c r="O359" t="s">
        <v>21</v>
      </c>
      <c r="P359" t="s">
        <v>22</v>
      </c>
      <c r="Q359" t="s">
        <v>21</v>
      </c>
      <c r="R359" t="s">
        <v>21</v>
      </c>
      <c r="S359" t="s">
        <v>21</v>
      </c>
      <c r="T359" t="s">
        <v>21</v>
      </c>
      <c r="U359" t="s">
        <v>21</v>
      </c>
      <c r="X359">
        <f t="shared" si="5"/>
        <v>0</v>
      </c>
    </row>
    <row r="360" spans="1:24" ht="15" customHeight="1">
      <c r="A360" s="2" t="s">
        <v>516</v>
      </c>
      <c r="B360" s="2" t="s">
        <v>518</v>
      </c>
      <c r="C360">
        <v>2020</v>
      </c>
      <c r="D360" t="s">
        <v>22</v>
      </c>
      <c r="E360" t="s">
        <v>21</v>
      </c>
      <c r="F360" t="s">
        <v>21</v>
      </c>
      <c r="G360" t="s">
        <v>21</v>
      </c>
      <c r="H360" t="s">
        <v>21</v>
      </c>
      <c r="I360" t="s">
        <v>21</v>
      </c>
      <c r="J360" t="s">
        <v>22</v>
      </c>
      <c r="K360" t="s">
        <v>21</v>
      </c>
      <c r="L360" t="s">
        <v>21</v>
      </c>
      <c r="M360" t="s">
        <v>21</v>
      </c>
      <c r="N360" t="s">
        <v>21</v>
      </c>
      <c r="O360" t="s">
        <v>21</v>
      </c>
      <c r="P360" t="s">
        <v>22</v>
      </c>
      <c r="Q360" t="s">
        <v>21</v>
      </c>
      <c r="R360" t="s">
        <v>21</v>
      </c>
      <c r="S360" t="s">
        <v>21</v>
      </c>
      <c r="T360" t="s">
        <v>21</v>
      </c>
      <c r="U360" t="s">
        <v>21</v>
      </c>
      <c r="X360">
        <f t="shared" si="5"/>
        <v>0</v>
      </c>
    </row>
    <row r="361" spans="1:24" ht="15" customHeight="1">
      <c r="A361" s="2" t="s">
        <v>516</v>
      </c>
      <c r="B361" s="2" t="s">
        <v>519</v>
      </c>
      <c r="C361">
        <v>2020</v>
      </c>
      <c r="D361" t="s">
        <v>710</v>
      </c>
      <c r="E361" t="s">
        <v>651</v>
      </c>
      <c r="F361">
        <v>9.5</v>
      </c>
      <c r="G361" t="s">
        <v>21</v>
      </c>
      <c r="H361" t="s">
        <v>21</v>
      </c>
      <c r="I361" t="s">
        <v>21</v>
      </c>
      <c r="J361" t="s">
        <v>22</v>
      </c>
      <c r="K361" t="s">
        <v>21</v>
      </c>
      <c r="L361" t="s">
        <v>21</v>
      </c>
      <c r="M361" t="s">
        <v>21</v>
      </c>
      <c r="N361" t="s">
        <v>21</v>
      </c>
      <c r="O361" t="s">
        <v>21</v>
      </c>
      <c r="P361" t="s">
        <v>22</v>
      </c>
      <c r="Q361" t="s">
        <v>21</v>
      </c>
      <c r="R361" t="s">
        <v>21</v>
      </c>
      <c r="S361" t="s">
        <v>21</v>
      </c>
      <c r="T361" t="s">
        <v>21</v>
      </c>
      <c r="U361" t="s">
        <v>21</v>
      </c>
      <c r="X361">
        <f t="shared" si="5"/>
        <v>0</v>
      </c>
    </row>
    <row r="362" spans="1:24" ht="15" customHeight="1">
      <c r="A362" s="2" t="s">
        <v>516</v>
      </c>
      <c r="B362" s="2" t="s">
        <v>520</v>
      </c>
      <c r="C362">
        <v>2020</v>
      </c>
      <c r="D362" t="s">
        <v>711</v>
      </c>
      <c r="E362" t="s">
        <v>683</v>
      </c>
      <c r="F362">
        <v>0.6</v>
      </c>
      <c r="G362" t="s">
        <v>21</v>
      </c>
      <c r="H362" t="s">
        <v>21</v>
      </c>
      <c r="I362" t="s">
        <v>21</v>
      </c>
      <c r="J362" t="s">
        <v>712</v>
      </c>
      <c r="K362" t="s">
        <v>713</v>
      </c>
      <c r="L362">
        <v>0.02</v>
      </c>
      <c r="M362" t="s">
        <v>21</v>
      </c>
      <c r="N362" t="s">
        <v>21</v>
      </c>
      <c r="O362" t="s">
        <v>21</v>
      </c>
      <c r="P362" t="s">
        <v>22</v>
      </c>
      <c r="Q362" t="s">
        <v>21</v>
      </c>
      <c r="R362" t="s">
        <v>21</v>
      </c>
      <c r="S362" t="s">
        <v>21</v>
      </c>
      <c r="T362" t="s">
        <v>21</v>
      </c>
      <c r="U362" t="s">
        <v>21</v>
      </c>
      <c r="X362">
        <f t="shared" si="5"/>
        <v>0</v>
      </c>
    </row>
    <row r="363" spans="1:24" ht="15" customHeight="1">
      <c r="A363" s="2" t="s">
        <v>521</v>
      </c>
      <c r="B363" s="2" t="s">
        <v>522</v>
      </c>
      <c r="C363">
        <v>2020</v>
      </c>
      <c r="D363" t="s">
        <v>22</v>
      </c>
      <c r="E363" t="s">
        <v>21</v>
      </c>
      <c r="F363" t="s">
        <v>21</v>
      </c>
      <c r="G363" t="s">
        <v>21</v>
      </c>
      <c r="H363" t="s">
        <v>21</v>
      </c>
      <c r="I363" t="s">
        <v>21</v>
      </c>
      <c r="J363" t="s">
        <v>22</v>
      </c>
      <c r="K363" t="s">
        <v>21</v>
      </c>
      <c r="L363" t="s">
        <v>21</v>
      </c>
      <c r="M363" t="s">
        <v>21</v>
      </c>
      <c r="N363" t="s">
        <v>21</v>
      </c>
      <c r="O363" t="s">
        <v>21</v>
      </c>
      <c r="P363" t="s">
        <v>22</v>
      </c>
      <c r="Q363" t="s">
        <v>21</v>
      </c>
      <c r="R363" t="s">
        <v>21</v>
      </c>
      <c r="S363" t="s">
        <v>21</v>
      </c>
      <c r="T363" t="s">
        <v>21</v>
      </c>
      <c r="U363" t="s">
        <v>21</v>
      </c>
      <c r="X363">
        <f t="shared" si="5"/>
        <v>0</v>
      </c>
    </row>
    <row r="364" spans="1:24" ht="15" customHeight="1">
      <c r="A364" s="2" t="s">
        <v>521</v>
      </c>
      <c r="B364" s="2" t="s">
        <v>523</v>
      </c>
      <c r="C364">
        <v>2020</v>
      </c>
      <c r="D364" t="s">
        <v>22</v>
      </c>
      <c r="E364" t="s">
        <v>21</v>
      </c>
      <c r="F364" t="s">
        <v>21</v>
      </c>
      <c r="G364" t="s">
        <v>21</v>
      </c>
      <c r="H364" t="s">
        <v>21</v>
      </c>
      <c r="I364" t="s">
        <v>21</v>
      </c>
      <c r="J364" t="s">
        <v>22</v>
      </c>
      <c r="K364" t="s">
        <v>21</v>
      </c>
      <c r="L364" t="s">
        <v>21</v>
      </c>
      <c r="M364" t="s">
        <v>21</v>
      </c>
      <c r="N364" t="s">
        <v>21</v>
      </c>
      <c r="O364" t="s">
        <v>21</v>
      </c>
      <c r="P364" t="s">
        <v>22</v>
      </c>
      <c r="Q364" t="s">
        <v>21</v>
      </c>
      <c r="R364" t="s">
        <v>21</v>
      </c>
      <c r="S364" t="s">
        <v>21</v>
      </c>
      <c r="T364" t="s">
        <v>21</v>
      </c>
      <c r="U364" t="s">
        <v>21</v>
      </c>
      <c r="X364">
        <f t="shared" si="5"/>
        <v>0</v>
      </c>
    </row>
    <row r="365" spans="1:24" ht="15" customHeight="1">
      <c r="A365" s="2" t="s">
        <v>524</v>
      </c>
      <c r="B365" s="2" t="s">
        <v>525</v>
      </c>
      <c r="C365">
        <v>2020</v>
      </c>
      <c r="D365" t="s">
        <v>714</v>
      </c>
      <c r="E365" t="s">
        <v>651</v>
      </c>
      <c r="F365">
        <v>2.2930000000000001</v>
      </c>
      <c r="G365" t="s">
        <v>21</v>
      </c>
      <c r="H365" t="s">
        <v>21</v>
      </c>
      <c r="I365" t="s">
        <v>21</v>
      </c>
      <c r="J365" t="s">
        <v>715</v>
      </c>
      <c r="K365" t="s">
        <v>651</v>
      </c>
      <c r="L365">
        <v>1.784</v>
      </c>
      <c r="M365" t="s">
        <v>21</v>
      </c>
      <c r="N365" t="s">
        <v>21</v>
      </c>
      <c r="O365" t="s">
        <v>21</v>
      </c>
      <c r="P365" t="s">
        <v>22</v>
      </c>
      <c r="Q365" t="s">
        <v>21</v>
      </c>
      <c r="R365" t="s">
        <v>21</v>
      </c>
      <c r="S365" t="s">
        <v>21</v>
      </c>
      <c r="T365" t="s">
        <v>21</v>
      </c>
      <c r="U365" t="s">
        <v>21</v>
      </c>
      <c r="X365">
        <f t="shared" si="5"/>
        <v>0</v>
      </c>
    </row>
    <row r="366" spans="1:24" ht="15" customHeight="1">
      <c r="A366" s="2" t="s">
        <v>526</v>
      </c>
      <c r="B366" s="2" t="s">
        <v>527</v>
      </c>
      <c r="C366">
        <v>2020</v>
      </c>
      <c r="D366" t="s">
        <v>22</v>
      </c>
      <c r="E366" t="s">
        <v>21</v>
      </c>
      <c r="F366" t="s">
        <v>21</v>
      </c>
      <c r="G366" t="s">
        <v>21</v>
      </c>
      <c r="H366" t="s">
        <v>21</v>
      </c>
      <c r="I366" t="s">
        <v>21</v>
      </c>
      <c r="J366" t="s">
        <v>22</v>
      </c>
      <c r="K366" t="s">
        <v>21</v>
      </c>
      <c r="L366" t="s">
        <v>21</v>
      </c>
      <c r="M366" t="s">
        <v>21</v>
      </c>
      <c r="N366" t="s">
        <v>21</v>
      </c>
      <c r="O366" t="s">
        <v>21</v>
      </c>
      <c r="P366" t="s">
        <v>22</v>
      </c>
      <c r="Q366" t="s">
        <v>21</v>
      </c>
      <c r="R366" t="s">
        <v>21</v>
      </c>
      <c r="S366" t="s">
        <v>21</v>
      </c>
      <c r="T366" t="s">
        <v>21</v>
      </c>
      <c r="U366" t="s">
        <v>21</v>
      </c>
      <c r="X366">
        <f t="shared" si="5"/>
        <v>0</v>
      </c>
    </row>
    <row r="367" spans="1:24" ht="15" customHeight="1">
      <c r="A367" s="2" t="s">
        <v>526</v>
      </c>
      <c r="B367" s="2" t="s">
        <v>528</v>
      </c>
      <c r="C367">
        <v>2020</v>
      </c>
      <c r="D367" t="s">
        <v>22</v>
      </c>
      <c r="E367" t="s">
        <v>21</v>
      </c>
      <c r="F367" t="s">
        <v>21</v>
      </c>
      <c r="G367" t="s">
        <v>21</v>
      </c>
      <c r="H367" t="s">
        <v>21</v>
      </c>
      <c r="I367" t="s">
        <v>21</v>
      </c>
      <c r="J367" t="s">
        <v>22</v>
      </c>
      <c r="K367" t="s">
        <v>21</v>
      </c>
      <c r="L367" t="s">
        <v>21</v>
      </c>
      <c r="M367" t="s">
        <v>21</v>
      </c>
      <c r="N367" t="s">
        <v>21</v>
      </c>
      <c r="O367" t="s">
        <v>21</v>
      </c>
      <c r="P367" t="s">
        <v>22</v>
      </c>
      <c r="Q367" t="s">
        <v>21</v>
      </c>
      <c r="R367" t="s">
        <v>21</v>
      </c>
      <c r="S367" t="s">
        <v>21</v>
      </c>
      <c r="T367" t="s">
        <v>21</v>
      </c>
      <c r="U367" t="s">
        <v>21</v>
      </c>
      <c r="X367">
        <f t="shared" si="5"/>
        <v>0</v>
      </c>
    </row>
    <row r="368" spans="1:24" ht="15" customHeight="1">
      <c r="A368" s="2" t="s">
        <v>526</v>
      </c>
      <c r="B368" s="2" t="s">
        <v>529</v>
      </c>
      <c r="C368">
        <v>2020</v>
      </c>
      <c r="D368" t="s">
        <v>716</v>
      </c>
      <c r="E368" t="s">
        <v>717</v>
      </c>
      <c r="F368">
        <v>4.3109999999999999</v>
      </c>
      <c r="G368" t="s">
        <v>21</v>
      </c>
      <c r="H368" t="s">
        <v>21</v>
      </c>
      <c r="I368" t="s">
        <v>21</v>
      </c>
      <c r="J368" t="s">
        <v>22</v>
      </c>
      <c r="K368" t="s">
        <v>21</v>
      </c>
      <c r="L368" t="s">
        <v>21</v>
      </c>
      <c r="M368" t="s">
        <v>21</v>
      </c>
      <c r="N368" t="s">
        <v>21</v>
      </c>
      <c r="O368" t="s">
        <v>21</v>
      </c>
      <c r="P368" t="s">
        <v>22</v>
      </c>
      <c r="Q368" t="s">
        <v>21</v>
      </c>
      <c r="R368" t="s">
        <v>21</v>
      </c>
      <c r="S368" t="s">
        <v>21</v>
      </c>
      <c r="T368" t="s">
        <v>21</v>
      </c>
      <c r="U368" t="s">
        <v>21</v>
      </c>
      <c r="X368">
        <f t="shared" si="5"/>
        <v>0</v>
      </c>
    </row>
    <row r="369" spans="1:24" ht="15" customHeight="1">
      <c r="A369" s="2" t="s">
        <v>526</v>
      </c>
      <c r="B369" s="2" t="s">
        <v>530</v>
      </c>
      <c r="C369">
        <v>2020</v>
      </c>
      <c r="D369" t="s">
        <v>22</v>
      </c>
      <c r="E369" t="s">
        <v>21</v>
      </c>
      <c r="F369" t="s">
        <v>21</v>
      </c>
      <c r="G369" t="s">
        <v>21</v>
      </c>
      <c r="H369" t="s">
        <v>21</v>
      </c>
      <c r="I369" t="s">
        <v>21</v>
      </c>
      <c r="J369" t="s">
        <v>22</v>
      </c>
      <c r="K369" t="s">
        <v>21</v>
      </c>
      <c r="L369" t="s">
        <v>21</v>
      </c>
      <c r="M369" t="s">
        <v>21</v>
      </c>
      <c r="N369" t="s">
        <v>21</v>
      </c>
      <c r="O369" t="s">
        <v>21</v>
      </c>
      <c r="P369" t="s">
        <v>22</v>
      </c>
      <c r="Q369" t="s">
        <v>21</v>
      </c>
      <c r="R369" t="s">
        <v>21</v>
      </c>
      <c r="S369" t="s">
        <v>21</v>
      </c>
      <c r="T369" t="s">
        <v>21</v>
      </c>
      <c r="U369" t="s">
        <v>21</v>
      </c>
      <c r="X369">
        <f t="shared" si="5"/>
        <v>0</v>
      </c>
    </row>
    <row r="370" spans="1:24" ht="15" customHeight="1">
      <c r="A370" s="2" t="s">
        <v>531</v>
      </c>
      <c r="B370" s="2" t="s">
        <v>532</v>
      </c>
      <c r="C370">
        <v>2020</v>
      </c>
      <c r="D370" t="s">
        <v>21</v>
      </c>
      <c r="E370" t="s">
        <v>21</v>
      </c>
      <c r="F370" t="s">
        <v>21</v>
      </c>
      <c r="G370" t="s">
        <v>21</v>
      </c>
      <c r="H370" t="s">
        <v>21</v>
      </c>
      <c r="I370" t="s">
        <v>21</v>
      </c>
      <c r="J370" t="s">
        <v>22</v>
      </c>
      <c r="K370" t="s">
        <v>21</v>
      </c>
      <c r="L370" t="s">
        <v>21</v>
      </c>
      <c r="M370" t="s">
        <v>21</v>
      </c>
      <c r="N370" t="s">
        <v>21</v>
      </c>
      <c r="O370" t="s">
        <v>21</v>
      </c>
      <c r="P370" t="s">
        <v>22</v>
      </c>
      <c r="Q370" t="s">
        <v>21</v>
      </c>
      <c r="R370" t="s">
        <v>21</v>
      </c>
      <c r="S370" t="s">
        <v>21</v>
      </c>
      <c r="T370" t="s">
        <v>21</v>
      </c>
      <c r="U370" t="s">
        <v>21</v>
      </c>
      <c r="X370">
        <f t="shared" si="5"/>
        <v>0</v>
      </c>
    </row>
    <row r="371" spans="1:24" ht="15" customHeight="1">
      <c r="A371" s="2" t="s">
        <v>531</v>
      </c>
      <c r="B371" s="2" t="s">
        <v>533</v>
      </c>
      <c r="C371">
        <v>2020</v>
      </c>
      <c r="D371" t="s">
        <v>22</v>
      </c>
      <c r="E371" t="s">
        <v>21</v>
      </c>
      <c r="F371" t="s">
        <v>21</v>
      </c>
      <c r="G371" t="s">
        <v>21</v>
      </c>
      <c r="H371" t="s">
        <v>21</v>
      </c>
      <c r="I371" t="s">
        <v>21</v>
      </c>
      <c r="J371" t="s">
        <v>22</v>
      </c>
      <c r="K371" t="s">
        <v>21</v>
      </c>
      <c r="L371" t="s">
        <v>21</v>
      </c>
      <c r="M371" t="s">
        <v>21</v>
      </c>
      <c r="N371" t="s">
        <v>21</v>
      </c>
      <c r="O371" t="s">
        <v>21</v>
      </c>
      <c r="P371" t="s">
        <v>22</v>
      </c>
      <c r="Q371" t="s">
        <v>21</v>
      </c>
      <c r="R371" t="s">
        <v>21</v>
      </c>
      <c r="S371" t="s">
        <v>21</v>
      </c>
      <c r="T371" t="s">
        <v>21</v>
      </c>
      <c r="U371" t="s">
        <v>21</v>
      </c>
      <c r="X371">
        <f t="shared" si="5"/>
        <v>0</v>
      </c>
    </row>
    <row r="372" spans="1:24" ht="15" customHeight="1">
      <c r="A372" s="2" t="s">
        <v>531</v>
      </c>
      <c r="B372" s="2" t="s">
        <v>534</v>
      </c>
      <c r="C372">
        <v>2020</v>
      </c>
      <c r="D372" t="s">
        <v>22</v>
      </c>
      <c r="E372" t="s">
        <v>21</v>
      </c>
      <c r="F372" t="s">
        <v>21</v>
      </c>
      <c r="G372" t="s">
        <v>21</v>
      </c>
      <c r="H372" t="s">
        <v>21</v>
      </c>
      <c r="I372" t="s">
        <v>21</v>
      </c>
      <c r="J372" t="s">
        <v>22</v>
      </c>
      <c r="K372" t="s">
        <v>21</v>
      </c>
      <c r="L372" t="s">
        <v>21</v>
      </c>
      <c r="M372" t="s">
        <v>21</v>
      </c>
      <c r="N372" t="s">
        <v>21</v>
      </c>
      <c r="O372" t="s">
        <v>21</v>
      </c>
      <c r="P372" t="s">
        <v>22</v>
      </c>
      <c r="Q372" t="s">
        <v>21</v>
      </c>
      <c r="R372" t="s">
        <v>21</v>
      </c>
      <c r="S372" t="s">
        <v>21</v>
      </c>
      <c r="T372" t="s">
        <v>21</v>
      </c>
      <c r="U372" t="s">
        <v>21</v>
      </c>
      <c r="X372">
        <f t="shared" si="5"/>
        <v>0</v>
      </c>
    </row>
    <row r="373" spans="1:24" ht="15" customHeight="1">
      <c r="A373" s="2" t="s">
        <v>531</v>
      </c>
      <c r="B373" s="2" t="s">
        <v>535</v>
      </c>
      <c r="C373">
        <v>2020</v>
      </c>
      <c r="D373" t="s">
        <v>22</v>
      </c>
      <c r="E373" t="s">
        <v>22</v>
      </c>
      <c r="F373" t="s">
        <v>22</v>
      </c>
      <c r="G373" t="s">
        <v>22</v>
      </c>
      <c r="H373" t="s">
        <v>22</v>
      </c>
      <c r="I373" t="s">
        <v>22</v>
      </c>
      <c r="J373" t="s">
        <v>22</v>
      </c>
      <c r="K373" t="s">
        <v>22</v>
      </c>
      <c r="L373" t="s">
        <v>22</v>
      </c>
      <c r="M373" t="s">
        <v>22</v>
      </c>
      <c r="N373" t="s">
        <v>22</v>
      </c>
      <c r="O373" t="s">
        <v>22</v>
      </c>
      <c r="P373" t="s">
        <v>22</v>
      </c>
      <c r="Q373" t="s">
        <v>22</v>
      </c>
      <c r="R373" t="s">
        <v>22</v>
      </c>
      <c r="S373" t="s">
        <v>22</v>
      </c>
      <c r="T373" t="s">
        <v>22</v>
      </c>
      <c r="U373" t="s">
        <v>22</v>
      </c>
      <c r="X373">
        <f t="shared" si="5"/>
        <v>0</v>
      </c>
    </row>
    <row r="374" spans="1:24" ht="15" customHeight="1">
      <c r="A374" s="2" t="s">
        <v>531</v>
      </c>
      <c r="B374" s="2" t="s">
        <v>536</v>
      </c>
      <c r="C374">
        <v>2020</v>
      </c>
      <c r="D374" t="s">
        <v>22</v>
      </c>
      <c r="E374" t="s">
        <v>21</v>
      </c>
      <c r="F374" t="s">
        <v>21</v>
      </c>
      <c r="G374" t="s">
        <v>21</v>
      </c>
      <c r="H374" t="s">
        <v>21</v>
      </c>
      <c r="I374" t="s">
        <v>21</v>
      </c>
      <c r="J374" t="s">
        <v>22</v>
      </c>
      <c r="K374" t="s">
        <v>21</v>
      </c>
      <c r="L374" t="s">
        <v>21</v>
      </c>
      <c r="M374" t="s">
        <v>21</v>
      </c>
      <c r="N374" t="s">
        <v>21</v>
      </c>
      <c r="O374" t="s">
        <v>21</v>
      </c>
      <c r="P374" t="s">
        <v>22</v>
      </c>
      <c r="Q374" t="s">
        <v>21</v>
      </c>
      <c r="R374" t="s">
        <v>21</v>
      </c>
      <c r="S374" t="s">
        <v>21</v>
      </c>
      <c r="T374" t="s">
        <v>21</v>
      </c>
      <c r="U374" t="s">
        <v>21</v>
      </c>
      <c r="X374">
        <f t="shared" si="5"/>
        <v>0</v>
      </c>
    </row>
    <row r="375" spans="1:24" ht="15" customHeight="1">
      <c r="A375" s="2" t="s">
        <v>537</v>
      </c>
      <c r="B375" s="2" t="s">
        <v>538</v>
      </c>
      <c r="C375">
        <v>2020</v>
      </c>
      <c r="D375" t="s">
        <v>22</v>
      </c>
      <c r="E375" t="s">
        <v>21</v>
      </c>
      <c r="F375" t="s">
        <v>21</v>
      </c>
      <c r="G375" t="s">
        <v>21</v>
      </c>
      <c r="H375" t="s">
        <v>21</v>
      </c>
      <c r="I375" t="s">
        <v>21</v>
      </c>
      <c r="J375" t="s">
        <v>22</v>
      </c>
      <c r="K375" t="s">
        <v>21</v>
      </c>
      <c r="L375" t="s">
        <v>21</v>
      </c>
      <c r="M375" t="s">
        <v>21</v>
      </c>
      <c r="N375" t="s">
        <v>21</v>
      </c>
      <c r="O375" t="s">
        <v>21</v>
      </c>
      <c r="P375" t="s">
        <v>22</v>
      </c>
      <c r="Q375" t="s">
        <v>21</v>
      </c>
      <c r="R375" t="s">
        <v>21</v>
      </c>
      <c r="S375" t="s">
        <v>21</v>
      </c>
      <c r="T375" t="s">
        <v>21</v>
      </c>
      <c r="U375" t="s">
        <v>21</v>
      </c>
      <c r="X375">
        <f t="shared" si="5"/>
        <v>0</v>
      </c>
    </row>
    <row r="376" spans="1:24" ht="15" customHeight="1">
      <c r="A376" s="2" t="s">
        <v>537</v>
      </c>
      <c r="B376" s="2" t="s">
        <v>539</v>
      </c>
      <c r="C376">
        <v>2020</v>
      </c>
      <c r="D376" t="s">
        <v>22</v>
      </c>
      <c r="E376" t="s">
        <v>21</v>
      </c>
      <c r="F376" t="s">
        <v>21</v>
      </c>
      <c r="G376" t="s">
        <v>21</v>
      </c>
      <c r="H376" t="s">
        <v>21</v>
      </c>
      <c r="I376" t="s">
        <v>21</v>
      </c>
      <c r="J376" t="s">
        <v>22</v>
      </c>
      <c r="K376" t="s">
        <v>21</v>
      </c>
      <c r="L376" t="s">
        <v>21</v>
      </c>
      <c r="M376" t="s">
        <v>21</v>
      </c>
      <c r="N376" t="s">
        <v>21</v>
      </c>
      <c r="O376" t="s">
        <v>21</v>
      </c>
      <c r="P376" t="s">
        <v>22</v>
      </c>
      <c r="Q376" t="s">
        <v>21</v>
      </c>
      <c r="R376" t="s">
        <v>21</v>
      </c>
      <c r="S376" t="s">
        <v>21</v>
      </c>
      <c r="T376" t="s">
        <v>21</v>
      </c>
      <c r="U376" t="s">
        <v>21</v>
      </c>
      <c r="X376">
        <f t="shared" si="5"/>
        <v>0</v>
      </c>
    </row>
    <row r="377" spans="1:24" ht="15" customHeight="1">
      <c r="A377" s="2" t="s">
        <v>537</v>
      </c>
      <c r="B377" s="2" t="s">
        <v>540</v>
      </c>
      <c r="C377">
        <v>2020</v>
      </c>
      <c r="D377" t="s">
        <v>22</v>
      </c>
      <c r="E377" t="s">
        <v>21</v>
      </c>
      <c r="F377" t="s">
        <v>21</v>
      </c>
      <c r="G377" t="s">
        <v>21</v>
      </c>
      <c r="H377" t="s">
        <v>21</v>
      </c>
      <c r="I377" t="s">
        <v>21</v>
      </c>
      <c r="J377" t="s">
        <v>22</v>
      </c>
      <c r="K377" t="s">
        <v>21</v>
      </c>
      <c r="L377" t="s">
        <v>21</v>
      </c>
      <c r="M377" t="s">
        <v>21</v>
      </c>
      <c r="N377" t="s">
        <v>21</v>
      </c>
      <c r="O377" t="s">
        <v>21</v>
      </c>
      <c r="P377" t="s">
        <v>22</v>
      </c>
      <c r="Q377" t="s">
        <v>21</v>
      </c>
      <c r="R377" t="s">
        <v>21</v>
      </c>
      <c r="S377" t="s">
        <v>21</v>
      </c>
      <c r="T377" t="s">
        <v>21</v>
      </c>
      <c r="U377" t="s">
        <v>21</v>
      </c>
      <c r="X377">
        <f t="shared" si="5"/>
        <v>0</v>
      </c>
    </row>
    <row r="378" spans="1:24" ht="15" customHeight="1">
      <c r="A378" s="2" t="s">
        <v>537</v>
      </c>
      <c r="B378" s="2" t="s">
        <v>541</v>
      </c>
      <c r="C378">
        <v>2020</v>
      </c>
      <c r="D378" t="s">
        <v>22</v>
      </c>
      <c r="E378" t="s">
        <v>21</v>
      </c>
      <c r="F378" t="s">
        <v>21</v>
      </c>
      <c r="G378" t="s">
        <v>21</v>
      </c>
      <c r="H378" t="s">
        <v>21</v>
      </c>
      <c r="I378" t="s">
        <v>21</v>
      </c>
      <c r="J378" t="s">
        <v>22</v>
      </c>
      <c r="K378" t="s">
        <v>21</v>
      </c>
      <c r="L378" t="s">
        <v>21</v>
      </c>
      <c r="M378" t="s">
        <v>21</v>
      </c>
      <c r="N378" t="s">
        <v>21</v>
      </c>
      <c r="O378" t="s">
        <v>21</v>
      </c>
      <c r="P378" t="s">
        <v>22</v>
      </c>
      <c r="Q378" t="s">
        <v>21</v>
      </c>
      <c r="R378" t="s">
        <v>21</v>
      </c>
      <c r="S378" t="s">
        <v>21</v>
      </c>
      <c r="T378" t="s">
        <v>21</v>
      </c>
      <c r="U378" t="s">
        <v>21</v>
      </c>
      <c r="X378">
        <f t="shared" si="5"/>
        <v>0</v>
      </c>
    </row>
    <row r="379" spans="1:24" ht="15" customHeight="1">
      <c r="A379" s="2" t="s">
        <v>537</v>
      </c>
      <c r="B379" s="2" t="s">
        <v>543</v>
      </c>
      <c r="C379">
        <v>2020</v>
      </c>
      <c r="D379" t="s">
        <v>22</v>
      </c>
      <c r="E379" t="s">
        <v>21</v>
      </c>
      <c r="F379" t="s">
        <v>21</v>
      </c>
      <c r="G379" t="s">
        <v>21</v>
      </c>
      <c r="H379" t="s">
        <v>21</v>
      </c>
      <c r="I379" t="s">
        <v>21</v>
      </c>
      <c r="J379" t="s">
        <v>22</v>
      </c>
      <c r="K379" t="s">
        <v>21</v>
      </c>
      <c r="L379" t="s">
        <v>21</v>
      </c>
      <c r="M379" t="s">
        <v>21</v>
      </c>
      <c r="N379" t="s">
        <v>21</v>
      </c>
      <c r="O379" t="s">
        <v>21</v>
      </c>
      <c r="P379" t="s">
        <v>22</v>
      </c>
      <c r="Q379" t="s">
        <v>21</v>
      </c>
      <c r="R379" t="s">
        <v>21</v>
      </c>
      <c r="S379" t="s">
        <v>21</v>
      </c>
      <c r="T379" t="s">
        <v>21</v>
      </c>
      <c r="U379" t="s">
        <v>21</v>
      </c>
      <c r="X379">
        <f t="shared" si="5"/>
        <v>0</v>
      </c>
    </row>
    <row r="380" spans="1:24" ht="15" customHeight="1">
      <c r="A380" s="2" t="s">
        <v>537</v>
      </c>
      <c r="B380" s="2" t="s">
        <v>544</v>
      </c>
      <c r="C380">
        <v>2020</v>
      </c>
      <c r="D380" t="s">
        <v>21</v>
      </c>
      <c r="E380" t="s">
        <v>21</v>
      </c>
      <c r="F380" t="s">
        <v>21</v>
      </c>
      <c r="G380" t="s">
        <v>21</v>
      </c>
      <c r="H380" t="s">
        <v>21</v>
      </c>
      <c r="I380" t="s">
        <v>21</v>
      </c>
      <c r="J380" t="s">
        <v>22</v>
      </c>
      <c r="K380" t="s">
        <v>21</v>
      </c>
      <c r="L380" t="s">
        <v>21</v>
      </c>
      <c r="M380" t="s">
        <v>21</v>
      </c>
      <c r="N380" t="s">
        <v>21</v>
      </c>
      <c r="O380" t="s">
        <v>21</v>
      </c>
      <c r="P380" t="s">
        <v>22</v>
      </c>
      <c r="Q380" t="s">
        <v>21</v>
      </c>
      <c r="R380" t="s">
        <v>21</v>
      </c>
      <c r="S380" t="s">
        <v>21</v>
      </c>
      <c r="T380" t="s">
        <v>21</v>
      </c>
      <c r="U380" t="s">
        <v>21</v>
      </c>
      <c r="X380">
        <f t="shared" si="5"/>
        <v>0</v>
      </c>
    </row>
    <row r="381" spans="1:24" ht="15" customHeight="1">
      <c r="A381" s="2" t="s">
        <v>537</v>
      </c>
      <c r="B381" s="2" t="s">
        <v>545</v>
      </c>
      <c r="C381">
        <v>2020</v>
      </c>
      <c r="D381" t="s">
        <v>22</v>
      </c>
      <c r="E381" t="s">
        <v>21</v>
      </c>
      <c r="F381" t="s">
        <v>21</v>
      </c>
      <c r="G381" t="s">
        <v>21</v>
      </c>
      <c r="H381" t="s">
        <v>21</v>
      </c>
      <c r="I381" t="s">
        <v>21</v>
      </c>
      <c r="J381" t="s">
        <v>22</v>
      </c>
      <c r="K381" t="s">
        <v>21</v>
      </c>
      <c r="L381" t="s">
        <v>21</v>
      </c>
      <c r="M381" t="s">
        <v>21</v>
      </c>
      <c r="N381" t="s">
        <v>21</v>
      </c>
      <c r="O381" t="s">
        <v>21</v>
      </c>
      <c r="P381" t="s">
        <v>22</v>
      </c>
      <c r="Q381" t="s">
        <v>21</v>
      </c>
      <c r="R381" t="s">
        <v>21</v>
      </c>
      <c r="S381" t="s">
        <v>21</v>
      </c>
      <c r="T381" t="s">
        <v>21</v>
      </c>
      <c r="U381" t="s">
        <v>21</v>
      </c>
      <c r="X381">
        <f t="shared" si="5"/>
        <v>0</v>
      </c>
    </row>
    <row r="382" spans="1:24" ht="15" customHeight="1">
      <c r="A382" s="2" t="s">
        <v>537</v>
      </c>
      <c r="B382" s="2" t="s">
        <v>546</v>
      </c>
      <c r="C382">
        <v>2020</v>
      </c>
      <c r="D382" t="s">
        <v>22</v>
      </c>
      <c r="E382" t="s">
        <v>21</v>
      </c>
      <c r="F382" t="s">
        <v>21</v>
      </c>
      <c r="G382" t="s">
        <v>21</v>
      </c>
      <c r="H382" t="s">
        <v>21</v>
      </c>
      <c r="I382" t="s">
        <v>21</v>
      </c>
      <c r="J382" t="s">
        <v>22</v>
      </c>
      <c r="K382" t="s">
        <v>21</v>
      </c>
      <c r="L382" t="s">
        <v>21</v>
      </c>
      <c r="M382" t="s">
        <v>21</v>
      </c>
      <c r="N382" t="s">
        <v>21</v>
      </c>
      <c r="O382" t="s">
        <v>21</v>
      </c>
      <c r="P382" t="s">
        <v>22</v>
      </c>
      <c r="Q382" t="s">
        <v>21</v>
      </c>
      <c r="R382" t="s">
        <v>21</v>
      </c>
      <c r="S382" t="s">
        <v>21</v>
      </c>
      <c r="T382" t="s">
        <v>21</v>
      </c>
      <c r="U382" t="s">
        <v>21</v>
      </c>
      <c r="X382">
        <f t="shared" si="5"/>
        <v>0</v>
      </c>
    </row>
    <row r="383" spans="1:24" ht="15" customHeight="1">
      <c r="A383" s="2" t="s">
        <v>537</v>
      </c>
      <c r="B383" s="2" t="s">
        <v>547</v>
      </c>
      <c r="C383">
        <v>2020</v>
      </c>
      <c r="D383" t="s">
        <v>22</v>
      </c>
      <c r="E383" t="s">
        <v>21</v>
      </c>
      <c r="F383" t="s">
        <v>21</v>
      </c>
      <c r="G383" t="s">
        <v>21</v>
      </c>
      <c r="H383" t="s">
        <v>21</v>
      </c>
      <c r="I383" t="s">
        <v>21</v>
      </c>
      <c r="J383" t="s">
        <v>22</v>
      </c>
      <c r="K383" t="s">
        <v>21</v>
      </c>
      <c r="L383" t="s">
        <v>21</v>
      </c>
      <c r="M383" t="s">
        <v>21</v>
      </c>
      <c r="N383" t="s">
        <v>21</v>
      </c>
      <c r="O383" t="s">
        <v>21</v>
      </c>
      <c r="P383" t="s">
        <v>22</v>
      </c>
      <c r="Q383" t="s">
        <v>21</v>
      </c>
      <c r="R383" t="s">
        <v>21</v>
      </c>
      <c r="S383" t="s">
        <v>21</v>
      </c>
      <c r="T383" t="s">
        <v>21</v>
      </c>
      <c r="U383" t="s">
        <v>21</v>
      </c>
      <c r="X383">
        <f t="shared" si="5"/>
        <v>0</v>
      </c>
    </row>
    <row r="384" spans="1:24" ht="15" customHeight="1">
      <c r="A384" s="2" t="s">
        <v>537</v>
      </c>
      <c r="B384" s="2" t="s">
        <v>548</v>
      </c>
      <c r="C384">
        <v>2020</v>
      </c>
      <c r="D384" t="s">
        <v>22</v>
      </c>
      <c r="E384" t="s">
        <v>21</v>
      </c>
      <c r="F384" t="s">
        <v>21</v>
      </c>
      <c r="G384" t="s">
        <v>21</v>
      </c>
      <c r="H384" t="s">
        <v>21</v>
      </c>
      <c r="I384" t="s">
        <v>21</v>
      </c>
      <c r="J384" t="s">
        <v>22</v>
      </c>
      <c r="K384" t="s">
        <v>21</v>
      </c>
      <c r="L384" t="s">
        <v>21</v>
      </c>
      <c r="M384" t="s">
        <v>21</v>
      </c>
      <c r="N384" t="s">
        <v>21</v>
      </c>
      <c r="O384" t="s">
        <v>21</v>
      </c>
      <c r="P384" t="s">
        <v>22</v>
      </c>
      <c r="Q384" t="s">
        <v>21</v>
      </c>
      <c r="R384" t="s">
        <v>21</v>
      </c>
      <c r="S384" t="s">
        <v>21</v>
      </c>
      <c r="T384" t="s">
        <v>21</v>
      </c>
      <c r="U384" t="s">
        <v>21</v>
      </c>
      <c r="X384">
        <f t="shared" si="5"/>
        <v>0</v>
      </c>
    </row>
    <row r="385" spans="1:24" ht="15" customHeight="1">
      <c r="A385" s="2" t="s">
        <v>550</v>
      </c>
      <c r="B385" s="2" t="s">
        <v>551</v>
      </c>
      <c r="C385">
        <v>2020</v>
      </c>
      <c r="D385" t="s">
        <v>718</v>
      </c>
      <c r="E385" t="s">
        <v>651</v>
      </c>
      <c r="F385">
        <v>4.1100000000000003</v>
      </c>
      <c r="G385" t="s">
        <v>668</v>
      </c>
      <c r="H385" t="s">
        <v>21</v>
      </c>
      <c r="I385">
        <v>87</v>
      </c>
      <c r="J385" t="s">
        <v>22</v>
      </c>
      <c r="K385" t="s">
        <v>21</v>
      </c>
      <c r="L385" t="s">
        <v>21</v>
      </c>
      <c r="M385" t="s">
        <v>21</v>
      </c>
      <c r="N385" t="s">
        <v>21</v>
      </c>
      <c r="O385" t="s">
        <v>21</v>
      </c>
      <c r="P385" t="s">
        <v>22</v>
      </c>
      <c r="Q385" t="s">
        <v>21</v>
      </c>
      <c r="R385" t="s">
        <v>21</v>
      </c>
      <c r="S385" t="s">
        <v>21</v>
      </c>
      <c r="T385" t="s">
        <v>21</v>
      </c>
      <c r="U385" t="s">
        <v>21</v>
      </c>
      <c r="X385">
        <f t="shared" si="5"/>
        <v>0</v>
      </c>
    </row>
    <row r="386" spans="1:24" ht="15" customHeight="1">
      <c r="A386" s="2" t="s">
        <v>550</v>
      </c>
      <c r="B386" s="2" t="s">
        <v>552</v>
      </c>
      <c r="C386">
        <v>2020</v>
      </c>
      <c r="D386" t="s">
        <v>22</v>
      </c>
      <c r="E386" t="s">
        <v>21</v>
      </c>
      <c r="F386" t="s">
        <v>21</v>
      </c>
      <c r="G386" t="s">
        <v>21</v>
      </c>
      <c r="H386" t="s">
        <v>21</v>
      </c>
      <c r="I386" t="s">
        <v>21</v>
      </c>
      <c r="J386" t="s">
        <v>22</v>
      </c>
      <c r="K386" t="s">
        <v>21</v>
      </c>
      <c r="L386" t="s">
        <v>21</v>
      </c>
      <c r="M386" t="s">
        <v>21</v>
      </c>
      <c r="N386" t="s">
        <v>21</v>
      </c>
      <c r="O386" t="s">
        <v>21</v>
      </c>
      <c r="P386" t="s">
        <v>22</v>
      </c>
      <c r="Q386" t="s">
        <v>21</v>
      </c>
      <c r="R386" t="s">
        <v>21</v>
      </c>
      <c r="S386" t="s">
        <v>21</v>
      </c>
      <c r="T386" t="s">
        <v>21</v>
      </c>
      <c r="U386" t="s">
        <v>21</v>
      </c>
      <c r="X386">
        <f t="shared" si="5"/>
        <v>0</v>
      </c>
    </row>
    <row r="387" spans="1:24" ht="15" customHeight="1">
      <c r="A387" s="2" t="s">
        <v>550</v>
      </c>
      <c r="B387" s="2" t="s">
        <v>553</v>
      </c>
      <c r="C387">
        <v>2020</v>
      </c>
      <c r="D387" t="s">
        <v>22</v>
      </c>
      <c r="E387" t="s">
        <v>21</v>
      </c>
      <c r="F387" t="s">
        <v>21</v>
      </c>
      <c r="G387" t="s">
        <v>21</v>
      </c>
      <c r="H387" t="s">
        <v>21</v>
      </c>
      <c r="I387" t="s">
        <v>21</v>
      </c>
      <c r="J387" t="s">
        <v>22</v>
      </c>
      <c r="K387" t="s">
        <v>21</v>
      </c>
      <c r="L387" t="s">
        <v>21</v>
      </c>
      <c r="M387" t="s">
        <v>21</v>
      </c>
      <c r="N387" t="s">
        <v>21</v>
      </c>
      <c r="O387" t="s">
        <v>21</v>
      </c>
      <c r="P387" t="s">
        <v>22</v>
      </c>
      <c r="Q387" t="s">
        <v>21</v>
      </c>
      <c r="R387" t="s">
        <v>21</v>
      </c>
      <c r="S387" t="s">
        <v>21</v>
      </c>
      <c r="T387" t="s">
        <v>21</v>
      </c>
      <c r="U387" t="s">
        <v>21</v>
      </c>
      <c r="X387">
        <f t="shared" ref="X387:X450" si="6">(IF(E387="Avfall",F387,0)+IF(G387="Avfall",H387,0))/IFERROR(I387/100,0.85)+(IF(K387="Avfall",L387,0)+IF(M387="Avfall",N387,0))/IFERROR(O387/100,0.85)+(IF(Q387="avfall",R387,0)+IF(S387="avfall",T387,0))/IFERROR(U387/100,0.85)</f>
        <v>0</v>
      </c>
    </row>
    <row r="388" spans="1:24" ht="15" customHeight="1">
      <c r="A388" s="2" t="s">
        <v>550</v>
      </c>
      <c r="B388" s="2" t="s">
        <v>554</v>
      </c>
      <c r="C388">
        <v>2020</v>
      </c>
      <c r="D388" t="s">
        <v>22</v>
      </c>
      <c r="E388" t="s">
        <v>21</v>
      </c>
      <c r="F388" t="s">
        <v>21</v>
      </c>
      <c r="G388" t="s">
        <v>21</v>
      </c>
      <c r="H388" t="s">
        <v>21</v>
      </c>
      <c r="I388" t="s">
        <v>21</v>
      </c>
      <c r="J388" t="s">
        <v>22</v>
      </c>
      <c r="K388" t="s">
        <v>21</v>
      </c>
      <c r="L388" t="s">
        <v>21</v>
      </c>
      <c r="M388" t="s">
        <v>21</v>
      </c>
      <c r="N388" t="s">
        <v>21</v>
      </c>
      <c r="O388" t="s">
        <v>21</v>
      </c>
      <c r="P388" t="s">
        <v>22</v>
      </c>
      <c r="Q388" t="s">
        <v>21</v>
      </c>
      <c r="R388" t="s">
        <v>21</v>
      </c>
      <c r="S388" t="s">
        <v>21</v>
      </c>
      <c r="T388" t="s">
        <v>21</v>
      </c>
      <c r="U388" t="s">
        <v>21</v>
      </c>
      <c r="X388">
        <f t="shared" si="6"/>
        <v>0</v>
      </c>
    </row>
    <row r="389" spans="1:24" ht="15" customHeight="1">
      <c r="A389" s="2" t="s">
        <v>550</v>
      </c>
      <c r="B389" s="2" t="s">
        <v>555</v>
      </c>
      <c r="C389">
        <v>2020</v>
      </c>
      <c r="D389" t="s">
        <v>22</v>
      </c>
      <c r="E389" t="s">
        <v>21</v>
      </c>
      <c r="F389" t="s">
        <v>21</v>
      </c>
      <c r="G389" t="s">
        <v>21</v>
      </c>
      <c r="H389" t="s">
        <v>21</v>
      </c>
      <c r="I389" t="s">
        <v>21</v>
      </c>
      <c r="J389" t="s">
        <v>22</v>
      </c>
      <c r="K389" t="s">
        <v>21</v>
      </c>
      <c r="L389" t="s">
        <v>21</v>
      </c>
      <c r="M389" t="s">
        <v>21</v>
      </c>
      <c r="N389" t="s">
        <v>21</v>
      </c>
      <c r="O389" t="s">
        <v>21</v>
      </c>
      <c r="P389" t="s">
        <v>22</v>
      </c>
      <c r="Q389" t="s">
        <v>21</v>
      </c>
      <c r="R389" t="s">
        <v>21</v>
      </c>
      <c r="S389" t="s">
        <v>21</v>
      </c>
      <c r="T389" t="s">
        <v>21</v>
      </c>
      <c r="U389" t="s">
        <v>21</v>
      </c>
      <c r="X389">
        <f t="shared" si="6"/>
        <v>0</v>
      </c>
    </row>
    <row r="390" spans="1:24" ht="15" customHeight="1">
      <c r="A390" s="2" t="s">
        <v>556</v>
      </c>
      <c r="B390" s="2" t="s">
        <v>557</v>
      </c>
      <c r="C390">
        <v>2020</v>
      </c>
      <c r="D390" t="s">
        <v>22</v>
      </c>
      <c r="E390" t="s">
        <v>21</v>
      </c>
      <c r="F390" t="s">
        <v>21</v>
      </c>
      <c r="G390" t="s">
        <v>21</v>
      </c>
      <c r="H390" t="s">
        <v>21</v>
      </c>
      <c r="I390" t="s">
        <v>21</v>
      </c>
      <c r="J390" t="s">
        <v>22</v>
      </c>
      <c r="K390" t="s">
        <v>21</v>
      </c>
      <c r="L390" t="s">
        <v>21</v>
      </c>
      <c r="M390" t="s">
        <v>21</v>
      </c>
      <c r="N390" t="s">
        <v>21</v>
      </c>
      <c r="O390" t="s">
        <v>21</v>
      </c>
      <c r="P390" t="s">
        <v>22</v>
      </c>
      <c r="Q390" t="s">
        <v>21</v>
      </c>
      <c r="R390" t="s">
        <v>21</v>
      </c>
      <c r="S390" t="s">
        <v>21</v>
      </c>
      <c r="T390" t="s">
        <v>21</v>
      </c>
      <c r="U390" t="s">
        <v>21</v>
      </c>
      <c r="X390">
        <f t="shared" si="6"/>
        <v>0</v>
      </c>
    </row>
    <row r="391" spans="1:24" ht="15" customHeight="1">
      <c r="A391" s="2" t="s">
        <v>556</v>
      </c>
      <c r="B391" s="2" t="s">
        <v>558</v>
      </c>
      <c r="C391">
        <v>2020</v>
      </c>
      <c r="D391" t="s">
        <v>22</v>
      </c>
      <c r="E391" t="s">
        <v>21</v>
      </c>
      <c r="F391" t="s">
        <v>21</v>
      </c>
      <c r="G391" t="s">
        <v>21</v>
      </c>
      <c r="H391" t="s">
        <v>21</v>
      </c>
      <c r="I391" t="s">
        <v>21</v>
      </c>
      <c r="J391" t="s">
        <v>22</v>
      </c>
      <c r="K391" t="s">
        <v>21</v>
      </c>
      <c r="L391" t="s">
        <v>21</v>
      </c>
      <c r="M391" t="s">
        <v>21</v>
      </c>
      <c r="N391" t="s">
        <v>21</v>
      </c>
      <c r="O391" t="s">
        <v>21</v>
      </c>
      <c r="P391" t="s">
        <v>22</v>
      </c>
      <c r="Q391" t="s">
        <v>21</v>
      </c>
      <c r="R391" t="s">
        <v>21</v>
      </c>
      <c r="S391" t="s">
        <v>21</v>
      </c>
      <c r="T391" t="s">
        <v>21</v>
      </c>
      <c r="U391" t="s">
        <v>21</v>
      </c>
      <c r="X391">
        <f t="shared" si="6"/>
        <v>0</v>
      </c>
    </row>
    <row r="392" spans="1:24" ht="15" customHeight="1">
      <c r="A392" s="2" t="s">
        <v>556</v>
      </c>
      <c r="B392" s="2" t="s">
        <v>559</v>
      </c>
      <c r="C392">
        <v>2020</v>
      </c>
      <c r="D392" t="s">
        <v>22</v>
      </c>
      <c r="E392" t="s">
        <v>21</v>
      </c>
      <c r="F392" t="s">
        <v>21</v>
      </c>
      <c r="G392" t="s">
        <v>21</v>
      </c>
      <c r="H392" t="s">
        <v>21</v>
      </c>
      <c r="I392" t="s">
        <v>21</v>
      </c>
      <c r="J392" t="s">
        <v>22</v>
      </c>
      <c r="K392" t="s">
        <v>21</v>
      </c>
      <c r="L392" t="s">
        <v>21</v>
      </c>
      <c r="M392" t="s">
        <v>21</v>
      </c>
      <c r="N392" t="s">
        <v>21</v>
      </c>
      <c r="O392" t="s">
        <v>21</v>
      </c>
      <c r="P392" t="s">
        <v>22</v>
      </c>
      <c r="Q392" t="s">
        <v>21</v>
      </c>
      <c r="R392" t="s">
        <v>21</v>
      </c>
      <c r="S392" t="s">
        <v>21</v>
      </c>
      <c r="T392" t="s">
        <v>21</v>
      </c>
      <c r="U392" t="s">
        <v>21</v>
      </c>
      <c r="X392">
        <f t="shared" si="6"/>
        <v>0</v>
      </c>
    </row>
    <row r="393" spans="1:24" ht="15" customHeight="1">
      <c r="A393" s="2" t="s">
        <v>560</v>
      </c>
      <c r="B393" s="2" t="s">
        <v>561</v>
      </c>
      <c r="C393">
        <v>2020</v>
      </c>
      <c r="D393" t="s">
        <v>719</v>
      </c>
      <c r="E393" t="s">
        <v>651</v>
      </c>
      <c r="F393">
        <v>19.268999999999998</v>
      </c>
      <c r="G393" t="s">
        <v>21</v>
      </c>
      <c r="H393" t="s">
        <v>21</v>
      </c>
      <c r="I393" t="s">
        <v>21</v>
      </c>
      <c r="J393" t="s">
        <v>22</v>
      </c>
      <c r="K393" t="s">
        <v>21</v>
      </c>
      <c r="L393" t="s">
        <v>21</v>
      </c>
      <c r="M393" t="s">
        <v>21</v>
      </c>
      <c r="N393" t="s">
        <v>21</v>
      </c>
      <c r="O393" t="s">
        <v>21</v>
      </c>
      <c r="P393" t="s">
        <v>22</v>
      </c>
      <c r="Q393" t="s">
        <v>21</v>
      </c>
      <c r="R393" t="s">
        <v>21</v>
      </c>
      <c r="S393" t="s">
        <v>21</v>
      </c>
      <c r="T393" t="s">
        <v>21</v>
      </c>
      <c r="U393" t="s">
        <v>21</v>
      </c>
      <c r="X393">
        <f t="shared" si="6"/>
        <v>0</v>
      </c>
    </row>
    <row r="394" spans="1:24" ht="15" customHeight="1">
      <c r="A394" s="2" t="s">
        <v>560</v>
      </c>
      <c r="B394" s="2" t="s">
        <v>562</v>
      </c>
      <c r="C394">
        <v>2020</v>
      </c>
      <c r="D394" t="s">
        <v>22</v>
      </c>
      <c r="E394" t="s">
        <v>21</v>
      </c>
      <c r="F394" t="s">
        <v>21</v>
      </c>
      <c r="G394" t="s">
        <v>21</v>
      </c>
      <c r="H394" t="s">
        <v>21</v>
      </c>
      <c r="I394" t="s">
        <v>21</v>
      </c>
      <c r="J394" t="s">
        <v>22</v>
      </c>
      <c r="K394" t="s">
        <v>21</v>
      </c>
      <c r="L394" t="s">
        <v>21</v>
      </c>
      <c r="M394" t="s">
        <v>21</v>
      </c>
      <c r="N394" t="s">
        <v>21</v>
      </c>
      <c r="O394" t="s">
        <v>21</v>
      </c>
      <c r="P394" t="s">
        <v>22</v>
      </c>
      <c r="Q394" t="s">
        <v>21</v>
      </c>
      <c r="R394" t="s">
        <v>21</v>
      </c>
      <c r="S394" t="s">
        <v>21</v>
      </c>
      <c r="T394" t="s">
        <v>21</v>
      </c>
      <c r="U394" t="s">
        <v>21</v>
      </c>
      <c r="X394">
        <f t="shared" si="6"/>
        <v>0</v>
      </c>
    </row>
    <row r="395" spans="1:24" ht="15" customHeight="1">
      <c r="A395" s="2" t="s">
        <v>560</v>
      </c>
      <c r="B395" s="2" t="s">
        <v>563</v>
      </c>
      <c r="C395">
        <v>2020</v>
      </c>
      <c r="D395" t="s">
        <v>22</v>
      </c>
      <c r="E395" t="s">
        <v>21</v>
      </c>
      <c r="F395" t="s">
        <v>21</v>
      </c>
      <c r="G395" t="s">
        <v>21</v>
      </c>
      <c r="H395" t="s">
        <v>21</v>
      </c>
      <c r="I395" t="s">
        <v>21</v>
      </c>
      <c r="J395" t="s">
        <v>22</v>
      </c>
      <c r="K395" t="s">
        <v>21</v>
      </c>
      <c r="L395" t="s">
        <v>21</v>
      </c>
      <c r="M395" t="s">
        <v>21</v>
      </c>
      <c r="N395" t="s">
        <v>21</v>
      </c>
      <c r="O395" t="s">
        <v>21</v>
      </c>
      <c r="P395" t="s">
        <v>22</v>
      </c>
      <c r="Q395" t="s">
        <v>21</v>
      </c>
      <c r="R395" t="s">
        <v>21</v>
      </c>
      <c r="S395" t="s">
        <v>21</v>
      </c>
      <c r="T395" t="s">
        <v>21</v>
      </c>
      <c r="U395" t="s">
        <v>21</v>
      </c>
      <c r="X395">
        <f t="shared" si="6"/>
        <v>0</v>
      </c>
    </row>
    <row r="396" spans="1:24" ht="15" customHeight="1">
      <c r="A396" s="2" t="s">
        <v>560</v>
      </c>
      <c r="B396" s="2" t="s">
        <v>564</v>
      </c>
      <c r="C396">
        <v>2020</v>
      </c>
      <c r="D396" t="s">
        <v>720</v>
      </c>
      <c r="E396" t="s">
        <v>651</v>
      </c>
      <c r="F396">
        <v>0.88400000000000001</v>
      </c>
      <c r="G396" t="s">
        <v>668</v>
      </c>
      <c r="H396">
        <v>0.21</v>
      </c>
      <c r="I396">
        <v>89</v>
      </c>
      <c r="J396" t="s">
        <v>22</v>
      </c>
      <c r="K396" t="s">
        <v>21</v>
      </c>
      <c r="L396" t="s">
        <v>21</v>
      </c>
      <c r="M396" t="s">
        <v>21</v>
      </c>
      <c r="N396" t="s">
        <v>21</v>
      </c>
      <c r="O396" t="s">
        <v>21</v>
      </c>
      <c r="P396" t="s">
        <v>22</v>
      </c>
      <c r="Q396" t="s">
        <v>21</v>
      </c>
      <c r="R396" t="s">
        <v>21</v>
      </c>
      <c r="S396" t="s">
        <v>21</v>
      </c>
      <c r="T396" t="s">
        <v>21</v>
      </c>
      <c r="U396" t="s">
        <v>21</v>
      </c>
      <c r="X396">
        <f t="shared" si="6"/>
        <v>0</v>
      </c>
    </row>
    <row r="397" spans="1:24" ht="15" customHeight="1">
      <c r="A397" s="2" t="s">
        <v>560</v>
      </c>
      <c r="B397" s="2" t="s">
        <v>565</v>
      </c>
      <c r="C397">
        <v>2020</v>
      </c>
      <c r="D397" t="s">
        <v>22</v>
      </c>
      <c r="E397" t="s">
        <v>21</v>
      </c>
      <c r="F397" t="s">
        <v>21</v>
      </c>
      <c r="G397" t="s">
        <v>21</v>
      </c>
      <c r="H397" t="s">
        <v>21</v>
      </c>
      <c r="I397" t="s">
        <v>21</v>
      </c>
      <c r="J397" t="s">
        <v>22</v>
      </c>
      <c r="K397" t="s">
        <v>21</v>
      </c>
      <c r="L397" t="s">
        <v>21</v>
      </c>
      <c r="M397" t="s">
        <v>21</v>
      </c>
      <c r="N397" t="s">
        <v>21</v>
      </c>
      <c r="O397" t="s">
        <v>21</v>
      </c>
      <c r="P397" t="s">
        <v>22</v>
      </c>
      <c r="Q397" t="s">
        <v>21</v>
      </c>
      <c r="R397" t="s">
        <v>21</v>
      </c>
      <c r="S397" t="s">
        <v>21</v>
      </c>
      <c r="T397" t="s">
        <v>21</v>
      </c>
      <c r="U397" t="s">
        <v>21</v>
      </c>
      <c r="X397">
        <f t="shared" si="6"/>
        <v>0</v>
      </c>
    </row>
    <row r="398" spans="1:24" ht="15" customHeight="1">
      <c r="A398" s="2" t="s">
        <v>560</v>
      </c>
      <c r="B398" s="2" t="s">
        <v>566</v>
      </c>
      <c r="C398">
        <v>2020</v>
      </c>
      <c r="D398" t="s">
        <v>22</v>
      </c>
      <c r="E398" t="s">
        <v>21</v>
      </c>
      <c r="F398" t="s">
        <v>21</v>
      </c>
      <c r="G398" t="s">
        <v>21</v>
      </c>
      <c r="H398" t="s">
        <v>21</v>
      </c>
      <c r="I398" t="s">
        <v>21</v>
      </c>
      <c r="J398" t="s">
        <v>22</v>
      </c>
      <c r="K398" t="s">
        <v>21</v>
      </c>
      <c r="L398" t="s">
        <v>21</v>
      </c>
      <c r="M398" t="s">
        <v>21</v>
      </c>
      <c r="N398" t="s">
        <v>21</v>
      </c>
      <c r="O398" t="s">
        <v>21</v>
      </c>
      <c r="P398" t="s">
        <v>22</v>
      </c>
      <c r="Q398" t="s">
        <v>21</v>
      </c>
      <c r="R398" t="s">
        <v>21</v>
      </c>
      <c r="S398" t="s">
        <v>21</v>
      </c>
      <c r="T398" t="s">
        <v>21</v>
      </c>
      <c r="U398" t="s">
        <v>21</v>
      </c>
      <c r="X398">
        <f t="shared" si="6"/>
        <v>0</v>
      </c>
    </row>
    <row r="399" spans="1:24" ht="15" customHeight="1">
      <c r="A399" s="2" t="s">
        <v>560</v>
      </c>
      <c r="B399" s="2" t="s">
        <v>567</v>
      </c>
      <c r="C399">
        <v>2020</v>
      </c>
      <c r="D399" t="s">
        <v>22</v>
      </c>
      <c r="E399" t="s">
        <v>21</v>
      </c>
      <c r="F399" t="s">
        <v>21</v>
      </c>
      <c r="G399" t="s">
        <v>21</v>
      </c>
      <c r="H399" t="s">
        <v>21</v>
      </c>
      <c r="I399" t="s">
        <v>21</v>
      </c>
      <c r="J399" t="s">
        <v>22</v>
      </c>
      <c r="K399" t="s">
        <v>21</v>
      </c>
      <c r="L399" t="s">
        <v>21</v>
      </c>
      <c r="M399" t="s">
        <v>21</v>
      </c>
      <c r="N399" t="s">
        <v>21</v>
      </c>
      <c r="O399" t="s">
        <v>21</v>
      </c>
      <c r="P399" t="s">
        <v>22</v>
      </c>
      <c r="Q399" t="s">
        <v>21</v>
      </c>
      <c r="R399" t="s">
        <v>21</v>
      </c>
      <c r="S399" t="s">
        <v>21</v>
      </c>
      <c r="T399" t="s">
        <v>21</v>
      </c>
      <c r="U399" t="s">
        <v>21</v>
      </c>
      <c r="X399">
        <f t="shared" si="6"/>
        <v>0</v>
      </c>
    </row>
    <row r="400" spans="1:24" ht="15" customHeight="1">
      <c r="A400" s="2" t="s">
        <v>560</v>
      </c>
      <c r="B400" s="2" t="s">
        <v>568</v>
      </c>
      <c r="C400">
        <v>2020</v>
      </c>
      <c r="D400" t="s">
        <v>22</v>
      </c>
      <c r="E400" t="s">
        <v>21</v>
      </c>
      <c r="F400" t="s">
        <v>21</v>
      </c>
      <c r="G400" t="s">
        <v>21</v>
      </c>
      <c r="H400" t="s">
        <v>21</v>
      </c>
      <c r="I400" t="s">
        <v>21</v>
      </c>
      <c r="J400" t="s">
        <v>22</v>
      </c>
      <c r="K400" t="s">
        <v>21</v>
      </c>
      <c r="L400" t="s">
        <v>21</v>
      </c>
      <c r="M400" t="s">
        <v>21</v>
      </c>
      <c r="N400" t="s">
        <v>21</v>
      </c>
      <c r="O400" t="s">
        <v>21</v>
      </c>
      <c r="P400" t="s">
        <v>22</v>
      </c>
      <c r="Q400" t="s">
        <v>21</v>
      </c>
      <c r="R400" t="s">
        <v>21</v>
      </c>
      <c r="S400" t="s">
        <v>21</v>
      </c>
      <c r="T400" t="s">
        <v>21</v>
      </c>
      <c r="U400" t="s">
        <v>21</v>
      </c>
      <c r="X400">
        <f t="shared" si="6"/>
        <v>0</v>
      </c>
    </row>
    <row r="401" spans="1:24" ht="15" customHeight="1">
      <c r="A401" s="2" t="s">
        <v>560</v>
      </c>
      <c r="B401" s="2" t="s">
        <v>569</v>
      </c>
      <c r="C401">
        <v>2020</v>
      </c>
      <c r="D401" t="s">
        <v>721</v>
      </c>
      <c r="E401" t="s">
        <v>651</v>
      </c>
      <c r="F401">
        <v>1.4650000000000001</v>
      </c>
      <c r="G401" t="s">
        <v>672</v>
      </c>
      <c r="H401">
        <v>0.4</v>
      </c>
      <c r="I401" t="s">
        <v>21</v>
      </c>
      <c r="J401" t="s">
        <v>22</v>
      </c>
      <c r="K401" t="s">
        <v>21</v>
      </c>
      <c r="L401" t="s">
        <v>21</v>
      </c>
      <c r="M401" t="s">
        <v>21</v>
      </c>
      <c r="N401" t="s">
        <v>21</v>
      </c>
      <c r="O401" t="s">
        <v>21</v>
      </c>
      <c r="P401" t="s">
        <v>22</v>
      </c>
      <c r="Q401" t="s">
        <v>21</v>
      </c>
      <c r="R401" t="s">
        <v>21</v>
      </c>
      <c r="S401" t="s">
        <v>21</v>
      </c>
      <c r="T401" t="s">
        <v>21</v>
      </c>
      <c r="U401" t="s">
        <v>21</v>
      </c>
      <c r="X401">
        <f t="shared" si="6"/>
        <v>0</v>
      </c>
    </row>
    <row r="402" spans="1:24" ht="15" customHeight="1">
      <c r="A402" s="2" t="s">
        <v>560</v>
      </c>
      <c r="B402" s="2" t="s">
        <v>570</v>
      </c>
      <c r="C402">
        <v>2020</v>
      </c>
      <c r="D402" t="s">
        <v>722</v>
      </c>
      <c r="E402" t="s">
        <v>651</v>
      </c>
      <c r="F402">
        <v>10.15</v>
      </c>
      <c r="G402" t="s">
        <v>21</v>
      </c>
      <c r="H402" t="s">
        <v>21</v>
      </c>
      <c r="I402" t="s">
        <v>21</v>
      </c>
      <c r="J402" t="s">
        <v>22</v>
      </c>
      <c r="K402" t="s">
        <v>21</v>
      </c>
      <c r="L402" t="s">
        <v>21</v>
      </c>
      <c r="M402" t="s">
        <v>21</v>
      </c>
      <c r="N402" t="s">
        <v>21</v>
      </c>
      <c r="O402" t="s">
        <v>21</v>
      </c>
      <c r="P402" t="s">
        <v>22</v>
      </c>
      <c r="Q402" t="s">
        <v>21</v>
      </c>
      <c r="R402" t="s">
        <v>21</v>
      </c>
      <c r="S402" t="s">
        <v>21</v>
      </c>
      <c r="T402" t="s">
        <v>21</v>
      </c>
      <c r="U402" t="s">
        <v>21</v>
      </c>
      <c r="X402">
        <f t="shared" si="6"/>
        <v>0</v>
      </c>
    </row>
    <row r="403" spans="1:24" ht="15" customHeight="1">
      <c r="A403" s="2" t="s">
        <v>560</v>
      </c>
      <c r="B403" s="2" t="s">
        <v>571</v>
      </c>
      <c r="C403">
        <v>2020</v>
      </c>
      <c r="D403" t="s">
        <v>22</v>
      </c>
      <c r="E403" t="s">
        <v>21</v>
      </c>
      <c r="F403" t="s">
        <v>21</v>
      </c>
      <c r="G403" t="s">
        <v>21</v>
      </c>
      <c r="H403" t="s">
        <v>21</v>
      </c>
      <c r="I403" t="s">
        <v>21</v>
      </c>
      <c r="J403" t="s">
        <v>22</v>
      </c>
      <c r="K403" t="s">
        <v>21</v>
      </c>
      <c r="L403" t="s">
        <v>21</v>
      </c>
      <c r="M403" t="s">
        <v>21</v>
      </c>
      <c r="N403" t="s">
        <v>21</v>
      </c>
      <c r="O403" t="s">
        <v>21</v>
      </c>
      <c r="P403" t="s">
        <v>22</v>
      </c>
      <c r="Q403" t="s">
        <v>21</v>
      </c>
      <c r="R403" t="s">
        <v>21</v>
      </c>
      <c r="S403" t="s">
        <v>21</v>
      </c>
      <c r="T403" t="s">
        <v>21</v>
      </c>
      <c r="U403" t="s">
        <v>21</v>
      </c>
      <c r="X403">
        <f t="shared" si="6"/>
        <v>0</v>
      </c>
    </row>
    <row r="404" spans="1:24" ht="15" customHeight="1">
      <c r="A404" s="2" t="s">
        <v>560</v>
      </c>
      <c r="B404" s="2" t="s">
        <v>572</v>
      </c>
      <c r="C404">
        <v>2020</v>
      </c>
      <c r="D404" t="s">
        <v>22</v>
      </c>
      <c r="E404" t="s">
        <v>21</v>
      </c>
      <c r="F404" t="s">
        <v>21</v>
      </c>
      <c r="G404" t="s">
        <v>21</v>
      </c>
      <c r="H404" t="s">
        <v>21</v>
      </c>
      <c r="I404" t="s">
        <v>21</v>
      </c>
      <c r="J404" t="s">
        <v>22</v>
      </c>
      <c r="K404" t="s">
        <v>21</v>
      </c>
      <c r="L404" t="s">
        <v>21</v>
      </c>
      <c r="M404" t="s">
        <v>21</v>
      </c>
      <c r="N404" t="s">
        <v>21</v>
      </c>
      <c r="O404" t="s">
        <v>21</v>
      </c>
      <c r="P404" t="s">
        <v>22</v>
      </c>
      <c r="Q404" t="s">
        <v>21</v>
      </c>
      <c r="R404" t="s">
        <v>21</v>
      </c>
      <c r="S404" t="s">
        <v>21</v>
      </c>
      <c r="T404" t="s">
        <v>21</v>
      </c>
      <c r="U404" t="s">
        <v>21</v>
      </c>
      <c r="X404">
        <f t="shared" si="6"/>
        <v>0</v>
      </c>
    </row>
    <row r="405" spans="1:24" ht="15" customHeight="1">
      <c r="A405" s="2" t="s">
        <v>560</v>
      </c>
      <c r="B405" s="2" t="s">
        <v>573</v>
      </c>
      <c r="C405">
        <v>2020</v>
      </c>
      <c r="D405" t="s">
        <v>22</v>
      </c>
      <c r="E405" t="s">
        <v>21</v>
      </c>
      <c r="F405" t="s">
        <v>21</v>
      </c>
      <c r="G405" t="s">
        <v>21</v>
      </c>
      <c r="H405" t="s">
        <v>21</v>
      </c>
      <c r="I405" t="s">
        <v>21</v>
      </c>
      <c r="J405" t="s">
        <v>22</v>
      </c>
      <c r="K405" t="s">
        <v>21</v>
      </c>
      <c r="L405" t="s">
        <v>21</v>
      </c>
      <c r="M405" t="s">
        <v>21</v>
      </c>
      <c r="N405" t="s">
        <v>21</v>
      </c>
      <c r="O405" t="s">
        <v>21</v>
      </c>
      <c r="P405" t="s">
        <v>22</v>
      </c>
      <c r="Q405" t="s">
        <v>21</v>
      </c>
      <c r="R405" t="s">
        <v>21</v>
      </c>
      <c r="S405" t="s">
        <v>21</v>
      </c>
      <c r="T405" t="s">
        <v>21</v>
      </c>
      <c r="U405" t="s">
        <v>21</v>
      </c>
      <c r="X405">
        <f t="shared" si="6"/>
        <v>0</v>
      </c>
    </row>
    <row r="406" spans="1:24" ht="15" customHeight="1">
      <c r="A406" s="2" t="s">
        <v>560</v>
      </c>
      <c r="B406" s="2" t="s">
        <v>574</v>
      </c>
      <c r="C406">
        <v>2020</v>
      </c>
      <c r="D406" t="s">
        <v>22</v>
      </c>
      <c r="E406" t="s">
        <v>21</v>
      </c>
      <c r="F406" t="s">
        <v>21</v>
      </c>
      <c r="G406" t="s">
        <v>21</v>
      </c>
      <c r="H406" t="s">
        <v>21</v>
      </c>
      <c r="I406" t="s">
        <v>21</v>
      </c>
      <c r="J406" t="s">
        <v>22</v>
      </c>
      <c r="K406" t="s">
        <v>21</v>
      </c>
      <c r="L406" t="s">
        <v>21</v>
      </c>
      <c r="M406" t="s">
        <v>21</v>
      </c>
      <c r="N406" t="s">
        <v>21</v>
      </c>
      <c r="O406" t="s">
        <v>21</v>
      </c>
      <c r="P406" t="s">
        <v>22</v>
      </c>
      <c r="Q406" t="s">
        <v>21</v>
      </c>
      <c r="R406" t="s">
        <v>21</v>
      </c>
      <c r="S406" t="s">
        <v>21</v>
      </c>
      <c r="T406" t="s">
        <v>21</v>
      </c>
      <c r="U406" t="s">
        <v>21</v>
      </c>
      <c r="X406">
        <f t="shared" si="6"/>
        <v>0</v>
      </c>
    </row>
    <row r="407" spans="1:24" ht="15" customHeight="1">
      <c r="A407" s="2" t="s">
        <v>560</v>
      </c>
      <c r="B407" s="2" t="s">
        <v>575</v>
      </c>
      <c r="C407">
        <v>2020</v>
      </c>
      <c r="D407" t="s">
        <v>22</v>
      </c>
      <c r="E407" t="s">
        <v>21</v>
      </c>
      <c r="F407" t="s">
        <v>21</v>
      </c>
      <c r="G407" t="s">
        <v>21</v>
      </c>
      <c r="H407" t="s">
        <v>21</v>
      </c>
      <c r="I407" t="s">
        <v>21</v>
      </c>
      <c r="J407" t="s">
        <v>22</v>
      </c>
      <c r="K407" t="s">
        <v>21</v>
      </c>
      <c r="L407" t="s">
        <v>21</v>
      </c>
      <c r="M407" t="s">
        <v>21</v>
      </c>
      <c r="N407" t="s">
        <v>21</v>
      </c>
      <c r="O407" t="s">
        <v>21</v>
      </c>
      <c r="P407" t="s">
        <v>22</v>
      </c>
      <c r="Q407" t="s">
        <v>21</v>
      </c>
      <c r="R407" t="s">
        <v>21</v>
      </c>
      <c r="S407" t="s">
        <v>21</v>
      </c>
      <c r="T407" t="s">
        <v>21</v>
      </c>
      <c r="U407" t="s">
        <v>21</v>
      </c>
      <c r="X407">
        <f t="shared" si="6"/>
        <v>0</v>
      </c>
    </row>
    <row r="408" spans="1:24" ht="15" customHeight="1">
      <c r="A408" s="2" t="s">
        <v>560</v>
      </c>
      <c r="B408" s="2" t="s">
        <v>576</v>
      </c>
      <c r="C408">
        <v>2020</v>
      </c>
      <c r="D408" t="s">
        <v>22</v>
      </c>
      <c r="E408" t="s">
        <v>21</v>
      </c>
      <c r="F408" t="s">
        <v>21</v>
      </c>
      <c r="G408" t="s">
        <v>21</v>
      </c>
      <c r="H408" t="s">
        <v>21</v>
      </c>
      <c r="I408" t="s">
        <v>21</v>
      </c>
      <c r="J408" t="s">
        <v>22</v>
      </c>
      <c r="K408" t="s">
        <v>21</v>
      </c>
      <c r="L408" t="s">
        <v>21</v>
      </c>
      <c r="M408" t="s">
        <v>21</v>
      </c>
      <c r="N408" t="s">
        <v>21</v>
      </c>
      <c r="O408" t="s">
        <v>21</v>
      </c>
      <c r="P408" t="s">
        <v>22</v>
      </c>
      <c r="Q408" t="s">
        <v>21</v>
      </c>
      <c r="R408" t="s">
        <v>21</v>
      </c>
      <c r="S408" t="s">
        <v>21</v>
      </c>
      <c r="T408" t="s">
        <v>21</v>
      </c>
      <c r="U408" t="s">
        <v>21</v>
      </c>
      <c r="X408">
        <f t="shared" si="6"/>
        <v>0</v>
      </c>
    </row>
    <row r="409" spans="1:24" ht="15" customHeight="1">
      <c r="A409" s="2" t="s">
        <v>560</v>
      </c>
      <c r="B409" s="2" t="s">
        <v>577</v>
      </c>
      <c r="C409">
        <v>2020</v>
      </c>
      <c r="D409" t="s">
        <v>723</v>
      </c>
      <c r="E409" t="s">
        <v>665</v>
      </c>
      <c r="F409">
        <v>2.6850000000000001</v>
      </c>
      <c r="G409" t="s">
        <v>21</v>
      </c>
      <c r="H409" t="s">
        <v>21</v>
      </c>
      <c r="I409" t="s">
        <v>21</v>
      </c>
      <c r="J409" t="s">
        <v>22</v>
      </c>
      <c r="K409" t="s">
        <v>21</v>
      </c>
      <c r="L409" t="s">
        <v>21</v>
      </c>
      <c r="M409" t="s">
        <v>21</v>
      </c>
      <c r="N409" t="s">
        <v>21</v>
      </c>
      <c r="O409" t="s">
        <v>21</v>
      </c>
      <c r="P409" t="s">
        <v>22</v>
      </c>
      <c r="Q409" t="s">
        <v>21</v>
      </c>
      <c r="R409" t="s">
        <v>21</v>
      </c>
      <c r="S409" t="s">
        <v>21</v>
      </c>
      <c r="T409" t="s">
        <v>21</v>
      </c>
      <c r="U409" t="s">
        <v>21</v>
      </c>
      <c r="X409">
        <f t="shared" si="6"/>
        <v>0</v>
      </c>
    </row>
    <row r="410" spans="1:24" ht="15" customHeight="1">
      <c r="A410" s="2" t="s">
        <v>560</v>
      </c>
      <c r="B410" s="2" t="s">
        <v>578</v>
      </c>
      <c r="C410">
        <v>2020</v>
      </c>
      <c r="D410" t="s">
        <v>22</v>
      </c>
      <c r="E410" t="s">
        <v>21</v>
      </c>
      <c r="F410" t="s">
        <v>21</v>
      </c>
      <c r="G410" t="s">
        <v>21</v>
      </c>
      <c r="H410" t="s">
        <v>21</v>
      </c>
      <c r="I410" t="s">
        <v>21</v>
      </c>
      <c r="J410" t="s">
        <v>22</v>
      </c>
      <c r="K410" t="s">
        <v>21</v>
      </c>
      <c r="L410" t="s">
        <v>21</v>
      </c>
      <c r="M410" t="s">
        <v>21</v>
      </c>
      <c r="N410" t="s">
        <v>21</v>
      </c>
      <c r="O410" t="s">
        <v>21</v>
      </c>
      <c r="P410" t="s">
        <v>22</v>
      </c>
      <c r="Q410" t="s">
        <v>21</v>
      </c>
      <c r="R410" t="s">
        <v>21</v>
      </c>
      <c r="S410" t="s">
        <v>21</v>
      </c>
      <c r="T410" t="s">
        <v>21</v>
      </c>
      <c r="U410" t="s">
        <v>21</v>
      </c>
      <c r="X410">
        <f t="shared" si="6"/>
        <v>0</v>
      </c>
    </row>
    <row r="411" spans="1:24" ht="15" customHeight="1">
      <c r="A411" s="2" t="s">
        <v>560</v>
      </c>
      <c r="B411" s="2" t="s">
        <v>579</v>
      </c>
      <c r="C411">
        <v>2020</v>
      </c>
      <c r="D411" t="s">
        <v>22</v>
      </c>
      <c r="E411" t="s">
        <v>21</v>
      </c>
      <c r="F411" t="s">
        <v>21</v>
      </c>
      <c r="G411" t="s">
        <v>21</v>
      </c>
      <c r="H411" t="s">
        <v>21</v>
      </c>
      <c r="I411" t="s">
        <v>21</v>
      </c>
      <c r="J411" t="s">
        <v>22</v>
      </c>
      <c r="K411" t="s">
        <v>21</v>
      </c>
      <c r="L411" t="s">
        <v>21</v>
      </c>
      <c r="M411" t="s">
        <v>21</v>
      </c>
      <c r="N411" t="s">
        <v>21</v>
      </c>
      <c r="O411" t="s">
        <v>21</v>
      </c>
      <c r="P411" t="s">
        <v>22</v>
      </c>
      <c r="Q411" t="s">
        <v>21</v>
      </c>
      <c r="R411" t="s">
        <v>21</v>
      </c>
      <c r="S411" t="s">
        <v>21</v>
      </c>
      <c r="T411" t="s">
        <v>21</v>
      </c>
      <c r="U411" t="s">
        <v>21</v>
      </c>
      <c r="X411">
        <f t="shared" si="6"/>
        <v>0</v>
      </c>
    </row>
    <row r="412" spans="1:24" ht="15" customHeight="1">
      <c r="A412" s="2" t="s">
        <v>560</v>
      </c>
      <c r="B412" s="2" t="s">
        <v>580</v>
      </c>
      <c r="C412">
        <v>2020</v>
      </c>
      <c r="D412" t="s">
        <v>22</v>
      </c>
      <c r="E412" t="s">
        <v>21</v>
      </c>
      <c r="F412" t="s">
        <v>21</v>
      </c>
      <c r="G412" t="s">
        <v>21</v>
      </c>
      <c r="H412" t="s">
        <v>21</v>
      </c>
      <c r="I412" t="s">
        <v>21</v>
      </c>
      <c r="J412" t="s">
        <v>22</v>
      </c>
      <c r="K412" t="s">
        <v>21</v>
      </c>
      <c r="L412" t="s">
        <v>21</v>
      </c>
      <c r="M412" t="s">
        <v>21</v>
      </c>
      <c r="N412" t="s">
        <v>21</v>
      </c>
      <c r="O412" t="s">
        <v>21</v>
      </c>
      <c r="P412" t="s">
        <v>22</v>
      </c>
      <c r="Q412" t="s">
        <v>21</v>
      </c>
      <c r="R412" t="s">
        <v>21</v>
      </c>
      <c r="S412" t="s">
        <v>21</v>
      </c>
      <c r="T412" t="s">
        <v>21</v>
      </c>
      <c r="U412" t="s">
        <v>21</v>
      </c>
      <c r="X412">
        <f t="shared" si="6"/>
        <v>0</v>
      </c>
    </row>
    <row r="413" spans="1:24" ht="15" customHeight="1">
      <c r="A413" s="2" t="s">
        <v>560</v>
      </c>
      <c r="B413" s="2" t="s">
        <v>581</v>
      </c>
      <c r="C413">
        <v>2020</v>
      </c>
      <c r="D413" t="s">
        <v>22</v>
      </c>
      <c r="E413" t="s">
        <v>22</v>
      </c>
      <c r="F413" t="s">
        <v>22</v>
      </c>
      <c r="G413" t="s">
        <v>22</v>
      </c>
      <c r="H413" t="s">
        <v>22</v>
      </c>
      <c r="I413" t="s">
        <v>22</v>
      </c>
      <c r="J413" t="s">
        <v>22</v>
      </c>
      <c r="K413" t="s">
        <v>22</v>
      </c>
      <c r="L413" t="s">
        <v>22</v>
      </c>
      <c r="M413" t="s">
        <v>22</v>
      </c>
      <c r="N413" t="s">
        <v>22</v>
      </c>
      <c r="O413" t="s">
        <v>22</v>
      </c>
      <c r="P413" t="s">
        <v>22</v>
      </c>
      <c r="Q413" t="s">
        <v>22</v>
      </c>
      <c r="R413" t="s">
        <v>22</v>
      </c>
      <c r="S413" t="s">
        <v>22</v>
      </c>
      <c r="T413" t="s">
        <v>22</v>
      </c>
      <c r="U413" t="s">
        <v>22</v>
      </c>
      <c r="X413">
        <f t="shared" si="6"/>
        <v>0</v>
      </c>
    </row>
    <row r="414" spans="1:24" ht="15" customHeight="1">
      <c r="A414" s="2" t="s">
        <v>582</v>
      </c>
      <c r="B414" s="2" t="s">
        <v>583</v>
      </c>
      <c r="C414">
        <v>2020</v>
      </c>
      <c r="D414" t="s">
        <v>92</v>
      </c>
      <c r="E414" t="s">
        <v>21</v>
      </c>
      <c r="F414" t="s">
        <v>21</v>
      </c>
      <c r="G414" t="s">
        <v>21</v>
      </c>
      <c r="H414" t="s">
        <v>21</v>
      </c>
      <c r="I414" t="s">
        <v>21</v>
      </c>
      <c r="J414" t="s">
        <v>92</v>
      </c>
      <c r="K414" t="s">
        <v>21</v>
      </c>
      <c r="L414" t="s">
        <v>21</v>
      </c>
      <c r="M414" t="s">
        <v>21</v>
      </c>
      <c r="N414" t="s">
        <v>21</v>
      </c>
      <c r="O414" t="s">
        <v>21</v>
      </c>
      <c r="P414" t="s">
        <v>92</v>
      </c>
      <c r="Q414" t="s">
        <v>21</v>
      </c>
      <c r="R414" t="s">
        <v>21</v>
      </c>
      <c r="S414" t="s">
        <v>21</v>
      </c>
      <c r="T414" t="s">
        <v>21</v>
      </c>
      <c r="U414" t="s">
        <v>21</v>
      </c>
      <c r="X414">
        <f t="shared" si="6"/>
        <v>0</v>
      </c>
    </row>
    <row r="415" spans="1:24" ht="15" customHeight="1">
      <c r="A415" s="2" t="s">
        <v>582</v>
      </c>
      <c r="B415" s="2" t="s">
        <v>584</v>
      </c>
      <c r="C415">
        <v>2020</v>
      </c>
      <c r="D415" t="s">
        <v>92</v>
      </c>
      <c r="E415" t="s">
        <v>21</v>
      </c>
      <c r="F415" t="s">
        <v>21</v>
      </c>
      <c r="G415" t="s">
        <v>21</v>
      </c>
      <c r="H415" t="s">
        <v>21</v>
      </c>
      <c r="I415" t="s">
        <v>21</v>
      </c>
      <c r="J415" t="s">
        <v>92</v>
      </c>
      <c r="K415" t="s">
        <v>21</v>
      </c>
      <c r="L415" t="s">
        <v>21</v>
      </c>
      <c r="M415" t="s">
        <v>21</v>
      </c>
      <c r="N415" t="s">
        <v>21</v>
      </c>
      <c r="O415" t="s">
        <v>21</v>
      </c>
      <c r="P415" t="s">
        <v>92</v>
      </c>
      <c r="Q415" t="s">
        <v>21</v>
      </c>
      <c r="R415" t="s">
        <v>21</v>
      </c>
      <c r="S415" t="s">
        <v>21</v>
      </c>
      <c r="T415" t="s">
        <v>21</v>
      </c>
      <c r="U415" t="s">
        <v>21</v>
      </c>
      <c r="X415">
        <f t="shared" si="6"/>
        <v>0</v>
      </c>
    </row>
    <row r="416" spans="1:24" ht="15" customHeight="1">
      <c r="A416" s="2" t="s">
        <v>582</v>
      </c>
      <c r="B416" s="2" t="s">
        <v>585</v>
      </c>
      <c r="C416">
        <v>2020</v>
      </c>
      <c r="D416" t="s">
        <v>92</v>
      </c>
      <c r="E416" t="s">
        <v>21</v>
      </c>
      <c r="F416" t="s">
        <v>21</v>
      </c>
      <c r="G416" t="s">
        <v>21</v>
      </c>
      <c r="H416" t="s">
        <v>21</v>
      </c>
      <c r="I416" t="s">
        <v>21</v>
      </c>
      <c r="J416" t="s">
        <v>92</v>
      </c>
      <c r="K416" t="s">
        <v>21</v>
      </c>
      <c r="L416" t="s">
        <v>21</v>
      </c>
      <c r="M416" t="s">
        <v>21</v>
      </c>
      <c r="N416" t="s">
        <v>21</v>
      </c>
      <c r="O416" t="s">
        <v>21</v>
      </c>
      <c r="P416" t="s">
        <v>92</v>
      </c>
      <c r="Q416" t="s">
        <v>21</v>
      </c>
      <c r="R416" t="s">
        <v>21</v>
      </c>
      <c r="S416" t="s">
        <v>21</v>
      </c>
      <c r="T416" t="s">
        <v>21</v>
      </c>
      <c r="U416" t="s">
        <v>21</v>
      </c>
      <c r="X416">
        <f t="shared" si="6"/>
        <v>0</v>
      </c>
    </row>
    <row r="417" spans="1:24" ht="15" customHeight="1">
      <c r="A417" s="2" t="s">
        <v>582</v>
      </c>
      <c r="B417" s="2" t="s">
        <v>586</v>
      </c>
      <c r="C417">
        <v>2020</v>
      </c>
      <c r="D417" t="s">
        <v>92</v>
      </c>
      <c r="E417" t="s">
        <v>21</v>
      </c>
      <c r="F417" t="s">
        <v>21</v>
      </c>
      <c r="G417" t="s">
        <v>21</v>
      </c>
      <c r="H417" t="s">
        <v>21</v>
      </c>
      <c r="I417" t="s">
        <v>21</v>
      </c>
      <c r="J417" t="s">
        <v>92</v>
      </c>
      <c r="K417" t="s">
        <v>21</v>
      </c>
      <c r="L417" t="s">
        <v>21</v>
      </c>
      <c r="M417" t="s">
        <v>21</v>
      </c>
      <c r="N417" t="s">
        <v>21</v>
      </c>
      <c r="O417" t="s">
        <v>21</v>
      </c>
      <c r="P417" t="s">
        <v>92</v>
      </c>
      <c r="Q417" t="s">
        <v>21</v>
      </c>
      <c r="R417" t="s">
        <v>21</v>
      </c>
      <c r="S417" t="s">
        <v>21</v>
      </c>
      <c r="T417" t="s">
        <v>21</v>
      </c>
      <c r="U417" t="s">
        <v>21</v>
      </c>
      <c r="X417">
        <f t="shared" si="6"/>
        <v>0</v>
      </c>
    </row>
    <row r="418" spans="1:24" ht="15" customHeight="1">
      <c r="A418" s="2" t="s">
        <v>582</v>
      </c>
      <c r="B418" s="2" t="s">
        <v>587</v>
      </c>
      <c r="C418">
        <v>2020</v>
      </c>
      <c r="D418" t="s">
        <v>724</v>
      </c>
      <c r="E418" t="s">
        <v>651</v>
      </c>
      <c r="F418">
        <v>11.266</v>
      </c>
      <c r="G418" t="s">
        <v>21</v>
      </c>
      <c r="H418" t="s">
        <v>21</v>
      </c>
      <c r="I418" t="s">
        <v>21</v>
      </c>
      <c r="J418" t="s">
        <v>92</v>
      </c>
      <c r="K418" t="s">
        <v>21</v>
      </c>
      <c r="L418" t="s">
        <v>21</v>
      </c>
      <c r="M418" t="s">
        <v>21</v>
      </c>
      <c r="N418" t="s">
        <v>21</v>
      </c>
      <c r="O418" t="s">
        <v>21</v>
      </c>
      <c r="P418" t="s">
        <v>92</v>
      </c>
      <c r="Q418" t="s">
        <v>21</v>
      </c>
      <c r="R418" t="s">
        <v>21</v>
      </c>
      <c r="S418" t="s">
        <v>21</v>
      </c>
      <c r="T418" t="s">
        <v>21</v>
      </c>
      <c r="U418" t="s">
        <v>21</v>
      </c>
      <c r="X418">
        <f t="shared" si="6"/>
        <v>0</v>
      </c>
    </row>
    <row r="419" spans="1:24" ht="15" customHeight="1">
      <c r="A419" s="2" t="s">
        <v>582</v>
      </c>
      <c r="B419" s="2" t="s">
        <v>588</v>
      </c>
      <c r="C419">
        <v>2020</v>
      </c>
      <c r="D419" t="s">
        <v>21</v>
      </c>
      <c r="E419" t="s">
        <v>21</v>
      </c>
      <c r="F419" t="s">
        <v>21</v>
      </c>
      <c r="G419" t="s">
        <v>21</v>
      </c>
      <c r="H419" t="s">
        <v>21</v>
      </c>
      <c r="I419" t="s">
        <v>21</v>
      </c>
      <c r="J419" t="s">
        <v>21</v>
      </c>
      <c r="K419" t="s">
        <v>21</v>
      </c>
      <c r="L419" t="s">
        <v>21</v>
      </c>
      <c r="M419" t="s">
        <v>21</v>
      </c>
      <c r="N419" t="s">
        <v>21</v>
      </c>
      <c r="O419" t="s">
        <v>21</v>
      </c>
      <c r="P419" t="s">
        <v>21</v>
      </c>
      <c r="Q419" t="s">
        <v>21</v>
      </c>
      <c r="R419" t="s">
        <v>21</v>
      </c>
      <c r="S419" t="s">
        <v>21</v>
      </c>
      <c r="T419" t="s">
        <v>21</v>
      </c>
      <c r="U419" t="s">
        <v>21</v>
      </c>
      <c r="X419">
        <f t="shared" si="6"/>
        <v>0</v>
      </c>
    </row>
    <row r="420" spans="1:24" ht="15" customHeight="1">
      <c r="A420" s="2" t="s">
        <v>589</v>
      </c>
      <c r="B420" s="2" t="s">
        <v>590</v>
      </c>
      <c r="C420">
        <v>2020</v>
      </c>
      <c r="D420" t="s">
        <v>22</v>
      </c>
      <c r="E420" t="s">
        <v>21</v>
      </c>
      <c r="F420" t="s">
        <v>21</v>
      </c>
      <c r="G420" t="s">
        <v>21</v>
      </c>
      <c r="H420" t="s">
        <v>21</v>
      </c>
      <c r="I420" t="s">
        <v>21</v>
      </c>
      <c r="J420" t="s">
        <v>22</v>
      </c>
      <c r="K420" t="s">
        <v>21</v>
      </c>
      <c r="L420" t="s">
        <v>21</v>
      </c>
      <c r="M420" t="s">
        <v>21</v>
      </c>
      <c r="N420" t="s">
        <v>21</v>
      </c>
      <c r="O420" t="s">
        <v>21</v>
      </c>
      <c r="P420" t="s">
        <v>22</v>
      </c>
      <c r="Q420" t="s">
        <v>21</v>
      </c>
      <c r="R420" t="s">
        <v>21</v>
      </c>
      <c r="S420" t="s">
        <v>21</v>
      </c>
      <c r="T420" t="s">
        <v>21</v>
      </c>
      <c r="U420" t="s">
        <v>21</v>
      </c>
      <c r="X420">
        <f t="shared" si="6"/>
        <v>0</v>
      </c>
    </row>
    <row r="421" spans="1:24" ht="15" customHeight="1">
      <c r="A421" s="2" t="s">
        <v>589</v>
      </c>
      <c r="B421" s="2" t="s">
        <v>591</v>
      </c>
      <c r="C421">
        <v>2020</v>
      </c>
      <c r="D421" t="s">
        <v>22</v>
      </c>
      <c r="E421" t="s">
        <v>21</v>
      </c>
      <c r="F421" t="s">
        <v>21</v>
      </c>
      <c r="G421" t="s">
        <v>21</v>
      </c>
      <c r="H421" t="s">
        <v>21</v>
      </c>
      <c r="I421" t="s">
        <v>21</v>
      </c>
      <c r="J421" t="s">
        <v>22</v>
      </c>
      <c r="K421" t="s">
        <v>21</v>
      </c>
      <c r="L421" t="s">
        <v>21</v>
      </c>
      <c r="M421" t="s">
        <v>21</v>
      </c>
      <c r="N421" t="s">
        <v>21</v>
      </c>
      <c r="O421" t="s">
        <v>21</v>
      </c>
      <c r="P421" t="s">
        <v>22</v>
      </c>
      <c r="Q421" t="s">
        <v>21</v>
      </c>
      <c r="R421" t="s">
        <v>21</v>
      </c>
      <c r="S421" t="s">
        <v>21</v>
      </c>
      <c r="T421" t="s">
        <v>21</v>
      </c>
      <c r="U421" t="s">
        <v>21</v>
      </c>
      <c r="X421">
        <f t="shared" si="6"/>
        <v>0</v>
      </c>
    </row>
    <row r="422" spans="1:24" ht="15" customHeight="1">
      <c r="A422" s="2" t="s">
        <v>589</v>
      </c>
      <c r="B422" s="2" t="s">
        <v>592</v>
      </c>
      <c r="C422">
        <v>2020</v>
      </c>
      <c r="D422" t="s">
        <v>725</v>
      </c>
      <c r="E422" t="s">
        <v>681</v>
      </c>
      <c r="F422">
        <v>0.16200000000000001</v>
      </c>
      <c r="G422" t="s">
        <v>21</v>
      </c>
      <c r="H422" t="s">
        <v>21</v>
      </c>
      <c r="I422">
        <v>95</v>
      </c>
      <c r="J422" t="s">
        <v>22</v>
      </c>
      <c r="K422" t="s">
        <v>21</v>
      </c>
      <c r="L422" t="s">
        <v>21</v>
      </c>
      <c r="M422" t="s">
        <v>21</v>
      </c>
      <c r="N422" t="s">
        <v>21</v>
      </c>
      <c r="O422" t="s">
        <v>21</v>
      </c>
      <c r="P422" t="s">
        <v>22</v>
      </c>
      <c r="Q422" t="s">
        <v>21</v>
      </c>
      <c r="R422" t="s">
        <v>21</v>
      </c>
      <c r="S422" t="s">
        <v>21</v>
      </c>
      <c r="T422" t="s">
        <v>21</v>
      </c>
      <c r="U422" t="s">
        <v>21</v>
      </c>
      <c r="X422">
        <f t="shared" si="6"/>
        <v>0</v>
      </c>
    </row>
    <row r="423" spans="1:24" ht="15" customHeight="1">
      <c r="A423" s="2" t="s">
        <v>589</v>
      </c>
      <c r="B423" s="2" t="s">
        <v>593</v>
      </c>
      <c r="C423">
        <v>2020</v>
      </c>
      <c r="D423" t="s">
        <v>726</v>
      </c>
      <c r="E423" t="s">
        <v>665</v>
      </c>
      <c r="F423">
        <v>1.008</v>
      </c>
      <c r="G423" t="s">
        <v>663</v>
      </c>
      <c r="H423">
        <v>0.19</v>
      </c>
      <c r="I423">
        <v>90</v>
      </c>
      <c r="J423" t="s">
        <v>22</v>
      </c>
      <c r="K423" t="s">
        <v>21</v>
      </c>
      <c r="L423" t="s">
        <v>21</v>
      </c>
      <c r="M423" t="s">
        <v>21</v>
      </c>
      <c r="N423" t="s">
        <v>21</v>
      </c>
      <c r="O423" t="s">
        <v>21</v>
      </c>
      <c r="P423" t="s">
        <v>22</v>
      </c>
      <c r="Q423" t="s">
        <v>21</v>
      </c>
      <c r="R423" t="s">
        <v>21</v>
      </c>
      <c r="S423" t="s">
        <v>21</v>
      </c>
      <c r="T423" t="s">
        <v>21</v>
      </c>
      <c r="U423" t="s">
        <v>21</v>
      </c>
      <c r="X423">
        <f t="shared" si="6"/>
        <v>0</v>
      </c>
    </row>
    <row r="424" spans="1:24" ht="15" customHeight="1">
      <c r="A424" s="2" t="s">
        <v>594</v>
      </c>
      <c r="B424" s="2" t="s">
        <v>595</v>
      </c>
      <c r="C424">
        <v>2020</v>
      </c>
      <c r="D424" t="s">
        <v>22</v>
      </c>
      <c r="E424" t="s">
        <v>21</v>
      </c>
      <c r="F424" t="s">
        <v>21</v>
      </c>
      <c r="G424" t="s">
        <v>21</v>
      </c>
      <c r="H424" t="s">
        <v>21</v>
      </c>
      <c r="I424" t="s">
        <v>21</v>
      </c>
      <c r="J424" t="s">
        <v>22</v>
      </c>
      <c r="K424" t="s">
        <v>21</v>
      </c>
      <c r="L424" t="s">
        <v>21</v>
      </c>
      <c r="M424" t="s">
        <v>21</v>
      </c>
      <c r="N424" t="s">
        <v>21</v>
      </c>
      <c r="O424" t="s">
        <v>21</v>
      </c>
      <c r="P424" t="s">
        <v>22</v>
      </c>
      <c r="Q424" t="s">
        <v>21</v>
      </c>
      <c r="R424" t="s">
        <v>21</v>
      </c>
      <c r="S424" t="s">
        <v>21</v>
      </c>
      <c r="T424" t="s">
        <v>21</v>
      </c>
      <c r="U424" t="s">
        <v>21</v>
      </c>
      <c r="X424">
        <f t="shared" si="6"/>
        <v>0</v>
      </c>
    </row>
    <row r="425" spans="1:24" ht="15" customHeight="1">
      <c r="A425" s="2" t="s">
        <v>594</v>
      </c>
      <c r="B425" s="2" t="s">
        <v>596</v>
      </c>
      <c r="C425">
        <v>2020</v>
      </c>
      <c r="D425" t="s">
        <v>22</v>
      </c>
      <c r="E425" t="s">
        <v>21</v>
      </c>
      <c r="F425" t="s">
        <v>21</v>
      </c>
      <c r="G425" t="s">
        <v>21</v>
      </c>
      <c r="H425" t="s">
        <v>21</v>
      </c>
      <c r="I425" t="s">
        <v>21</v>
      </c>
      <c r="J425" t="s">
        <v>22</v>
      </c>
      <c r="K425" t="s">
        <v>21</v>
      </c>
      <c r="L425" t="s">
        <v>21</v>
      </c>
      <c r="M425" t="s">
        <v>21</v>
      </c>
      <c r="N425" t="s">
        <v>21</v>
      </c>
      <c r="O425" t="s">
        <v>21</v>
      </c>
      <c r="P425" t="s">
        <v>22</v>
      </c>
      <c r="Q425" t="s">
        <v>21</v>
      </c>
      <c r="R425" t="s">
        <v>21</v>
      </c>
      <c r="S425" t="s">
        <v>21</v>
      </c>
      <c r="T425" t="s">
        <v>21</v>
      </c>
      <c r="U425" t="s">
        <v>21</v>
      </c>
      <c r="X425">
        <f t="shared" si="6"/>
        <v>0</v>
      </c>
    </row>
    <row r="426" spans="1:24" ht="15" customHeight="1">
      <c r="A426" s="2" t="s">
        <v>594</v>
      </c>
      <c r="B426" s="2" t="s">
        <v>597</v>
      </c>
      <c r="C426">
        <v>2020</v>
      </c>
      <c r="D426" t="s">
        <v>22</v>
      </c>
      <c r="E426" t="s">
        <v>21</v>
      </c>
      <c r="F426" t="s">
        <v>21</v>
      </c>
      <c r="G426" t="s">
        <v>21</v>
      </c>
      <c r="H426" t="s">
        <v>21</v>
      </c>
      <c r="I426" t="s">
        <v>21</v>
      </c>
      <c r="J426" t="s">
        <v>22</v>
      </c>
      <c r="K426" t="s">
        <v>21</v>
      </c>
      <c r="L426" t="s">
        <v>21</v>
      </c>
      <c r="M426" t="s">
        <v>21</v>
      </c>
      <c r="N426" t="s">
        <v>21</v>
      </c>
      <c r="O426" t="s">
        <v>21</v>
      </c>
      <c r="P426" t="s">
        <v>22</v>
      </c>
      <c r="Q426" t="s">
        <v>21</v>
      </c>
      <c r="R426" t="s">
        <v>21</v>
      </c>
      <c r="S426" t="s">
        <v>21</v>
      </c>
      <c r="T426" t="s">
        <v>21</v>
      </c>
      <c r="U426" t="s">
        <v>21</v>
      </c>
      <c r="X426">
        <f t="shared" si="6"/>
        <v>0</v>
      </c>
    </row>
    <row r="427" spans="1:24" ht="15" customHeight="1">
      <c r="A427" s="2" t="s">
        <v>598</v>
      </c>
      <c r="B427" s="2" t="s">
        <v>599</v>
      </c>
      <c r="C427">
        <v>2020</v>
      </c>
      <c r="D427" t="s">
        <v>727</v>
      </c>
      <c r="E427" t="s">
        <v>655</v>
      </c>
      <c r="F427">
        <v>58.5</v>
      </c>
      <c r="G427" t="s">
        <v>21</v>
      </c>
      <c r="H427" t="s">
        <v>21</v>
      </c>
      <c r="I427">
        <v>85</v>
      </c>
      <c r="J427" t="s">
        <v>22</v>
      </c>
      <c r="K427" t="s">
        <v>21</v>
      </c>
      <c r="L427" t="s">
        <v>21</v>
      </c>
      <c r="M427" t="s">
        <v>21</v>
      </c>
      <c r="N427" t="s">
        <v>21</v>
      </c>
      <c r="O427" t="s">
        <v>21</v>
      </c>
      <c r="P427" t="s">
        <v>22</v>
      </c>
      <c r="Q427" t="s">
        <v>21</v>
      </c>
      <c r="R427" t="s">
        <v>21</v>
      </c>
      <c r="S427" t="s">
        <v>21</v>
      </c>
      <c r="T427" t="s">
        <v>21</v>
      </c>
      <c r="U427" t="s">
        <v>21</v>
      </c>
      <c r="X427">
        <f t="shared" si="6"/>
        <v>68.82352941176471</v>
      </c>
    </row>
    <row r="428" spans="1:24" ht="15" customHeight="1">
      <c r="A428" s="2" t="s">
        <v>598</v>
      </c>
      <c r="B428" s="2" t="s">
        <v>600</v>
      </c>
      <c r="C428">
        <v>2020</v>
      </c>
      <c r="D428" t="s">
        <v>22</v>
      </c>
      <c r="E428" t="s">
        <v>22</v>
      </c>
      <c r="F428" t="s">
        <v>22</v>
      </c>
      <c r="G428" t="s">
        <v>22</v>
      </c>
      <c r="H428" t="s">
        <v>22</v>
      </c>
      <c r="I428" t="s">
        <v>22</v>
      </c>
      <c r="J428" t="s">
        <v>22</v>
      </c>
      <c r="K428" t="s">
        <v>22</v>
      </c>
      <c r="L428" t="s">
        <v>22</v>
      </c>
      <c r="M428" t="s">
        <v>22</v>
      </c>
      <c r="N428" t="s">
        <v>22</v>
      </c>
      <c r="O428" t="s">
        <v>22</v>
      </c>
      <c r="P428" t="s">
        <v>22</v>
      </c>
      <c r="Q428" t="s">
        <v>22</v>
      </c>
      <c r="R428" t="s">
        <v>22</v>
      </c>
      <c r="S428" t="s">
        <v>22</v>
      </c>
      <c r="T428" t="s">
        <v>22</v>
      </c>
      <c r="U428" t="s">
        <v>22</v>
      </c>
      <c r="X428">
        <f t="shared" si="6"/>
        <v>0</v>
      </c>
    </row>
    <row r="429" spans="1:24" ht="15" customHeight="1">
      <c r="A429" s="2" t="s">
        <v>598</v>
      </c>
      <c r="B429" s="2" t="s">
        <v>601</v>
      </c>
      <c r="C429">
        <v>2020</v>
      </c>
      <c r="D429" t="s">
        <v>22</v>
      </c>
      <c r="E429" t="s">
        <v>22</v>
      </c>
      <c r="F429" t="s">
        <v>22</v>
      </c>
      <c r="G429" t="s">
        <v>22</v>
      </c>
      <c r="H429" t="s">
        <v>22</v>
      </c>
      <c r="I429" t="s">
        <v>22</v>
      </c>
      <c r="J429" t="s">
        <v>22</v>
      </c>
      <c r="K429" t="s">
        <v>22</v>
      </c>
      <c r="L429" t="s">
        <v>22</v>
      </c>
      <c r="M429" t="s">
        <v>22</v>
      </c>
      <c r="N429" t="s">
        <v>22</v>
      </c>
      <c r="O429" t="s">
        <v>22</v>
      </c>
      <c r="P429" t="s">
        <v>22</v>
      </c>
      <c r="Q429" t="s">
        <v>22</v>
      </c>
      <c r="R429" t="s">
        <v>22</v>
      </c>
      <c r="S429" t="s">
        <v>22</v>
      </c>
      <c r="T429" t="s">
        <v>22</v>
      </c>
      <c r="U429" t="s">
        <v>22</v>
      </c>
      <c r="X429">
        <f t="shared" si="6"/>
        <v>0</v>
      </c>
    </row>
    <row r="430" spans="1:24" ht="15" customHeight="1">
      <c r="A430" s="2" t="s">
        <v>602</v>
      </c>
      <c r="B430" s="2" t="s">
        <v>603</v>
      </c>
      <c r="C430">
        <v>2020</v>
      </c>
      <c r="D430" t="s">
        <v>22</v>
      </c>
      <c r="E430" t="s">
        <v>21</v>
      </c>
      <c r="F430" t="s">
        <v>21</v>
      </c>
      <c r="G430" t="s">
        <v>21</v>
      </c>
      <c r="H430" t="s">
        <v>21</v>
      </c>
      <c r="I430" t="s">
        <v>21</v>
      </c>
      <c r="J430" t="s">
        <v>22</v>
      </c>
      <c r="K430" t="s">
        <v>21</v>
      </c>
      <c r="L430" t="s">
        <v>21</v>
      </c>
      <c r="M430" t="s">
        <v>21</v>
      </c>
      <c r="N430" t="s">
        <v>21</v>
      </c>
      <c r="O430" t="s">
        <v>21</v>
      </c>
      <c r="P430" t="s">
        <v>22</v>
      </c>
      <c r="Q430" t="s">
        <v>21</v>
      </c>
      <c r="R430" t="s">
        <v>21</v>
      </c>
      <c r="S430" t="s">
        <v>21</v>
      </c>
      <c r="T430" t="s">
        <v>21</v>
      </c>
      <c r="U430" t="s">
        <v>21</v>
      </c>
      <c r="X430">
        <f t="shared" si="6"/>
        <v>0</v>
      </c>
    </row>
    <row r="431" spans="1:24" ht="15" customHeight="1">
      <c r="A431" s="2" t="s">
        <v>602</v>
      </c>
      <c r="B431" s="2" t="s">
        <v>604</v>
      </c>
      <c r="C431">
        <v>2020</v>
      </c>
      <c r="D431" t="s">
        <v>92</v>
      </c>
      <c r="E431" t="s">
        <v>21</v>
      </c>
      <c r="F431" t="s">
        <v>21</v>
      </c>
      <c r="G431" t="s">
        <v>21</v>
      </c>
      <c r="H431" t="s">
        <v>21</v>
      </c>
      <c r="I431" t="s">
        <v>21</v>
      </c>
      <c r="J431" t="s">
        <v>92</v>
      </c>
      <c r="K431" t="s">
        <v>21</v>
      </c>
      <c r="L431" t="s">
        <v>21</v>
      </c>
      <c r="M431" t="s">
        <v>21</v>
      </c>
      <c r="N431" t="s">
        <v>21</v>
      </c>
      <c r="O431" t="s">
        <v>21</v>
      </c>
      <c r="P431" t="s">
        <v>92</v>
      </c>
      <c r="Q431" t="s">
        <v>21</v>
      </c>
      <c r="R431" t="s">
        <v>21</v>
      </c>
      <c r="S431" t="s">
        <v>21</v>
      </c>
      <c r="T431" t="s">
        <v>21</v>
      </c>
      <c r="U431" t="s">
        <v>21</v>
      </c>
      <c r="X431">
        <f t="shared" si="6"/>
        <v>0</v>
      </c>
    </row>
    <row r="432" spans="1:24" ht="15" customHeight="1">
      <c r="A432" s="2" t="s">
        <v>602</v>
      </c>
      <c r="B432" s="2" t="s">
        <v>605</v>
      </c>
      <c r="C432">
        <v>2020</v>
      </c>
      <c r="D432" t="s">
        <v>92</v>
      </c>
      <c r="E432" t="s">
        <v>21</v>
      </c>
      <c r="F432" t="s">
        <v>21</v>
      </c>
      <c r="G432" t="s">
        <v>21</v>
      </c>
      <c r="H432" t="s">
        <v>21</v>
      </c>
      <c r="I432" t="s">
        <v>21</v>
      </c>
      <c r="J432" t="s">
        <v>92</v>
      </c>
      <c r="K432" t="s">
        <v>21</v>
      </c>
      <c r="L432" t="s">
        <v>21</v>
      </c>
      <c r="M432" t="s">
        <v>21</v>
      </c>
      <c r="N432" t="s">
        <v>21</v>
      </c>
      <c r="O432" t="s">
        <v>21</v>
      </c>
      <c r="P432" t="s">
        <v>92</v>
      </c>
      <c r="Q432" t="s">
        <v>21</v>
      </c>
      <c r="R432" t="s">
        <v>21</v>
      </c>
      <c r="S432" t="s">
        <v>21</v>
      </c>
      <c r="T432" t="s">
        <v>21</v>
      </c>
      <c r="U432" t="s">
        <v>21</v>
      </c>
      <c r="X432">
        <f t="shared" si="6"/>
        <v>0</v>
      </c>
    </row>
    <row r="433" spans="1:24" ht="15" customHeight="1">
      <c r="A433" s="2" t="s">
        <v>602</v>
      </c>
      <c r="B433" s="2" t="s">
        <v>606</v>
      </c>
      <c r="C433">
        <v>2020</v>
      </c>
      <c r="D433" t="s">
        <v>22</v>
      </c>
      <c r="E433" t="s">
        <v>21</v>
      </c>
      <c r="F433" t="s">
        <v>21</v>
      </c>
      <c r="G433" t="s">
        <v>21</v>
      </c>
      <c r="H433" t="s">
        <v>21</v>
      </c>
      <c r="I433" t="s">
        <v>21</v>
      </c>
      <c r="J433" t="s">
        <v>22</v>
      </c>
      <c r="K433" t="s">
        <v>21</v>
      </c>
      <c r="L433" t="s">
        <v>21</v>
      </c>
      <c r="M433" t="s">
        <v>21</v>
      </c>
      <c r="N433" t="s">
        <v>21</v>
      </c>
      <c r="O433" t="s">
        <v>21</v>
      </c>
      <c r="P433" t="s">
        <v>22</v>
      </c>
      <c r="Q433" t="s">
        <v>21</v>
      </c>
      <c r="R433" t="s">
        <v>21</v>
      </c>
      <c r="S433" t="s">
        <v>21</v>
      </c>
      <c r="T433" t="s">
        <v>21</v>
      </c>
      <c r="U433" t="s">
        <v>21</v>
      </c>
      <c r="X433">
        <f t="shared" si="6"/>
        <v>0</v>
      </c>
    </row>
    <row r="434" spans="1:24" ht="15" customHeight="1">
      <c r="A434" s="2" t="s">
        <v>602</v>
      </c>
      <c r="B434" s="2" t="s">
        <v>607</v>
      </c>
      <c r="C434">
        <v>2020</v>
      </c>
      <c r="D434" t="s">
        <v>22</v>
      </c>
      <c r="E434" t="s">
        <v>21</v>
      </c>
      <c r="F434" t="s">
        <v>21</v>
      </c>
      <c r="G434" t="s">
        <v>21</v>
      </c>
      <c r="H434" t="s">
        <v>21</v>
      </c>
      <c r="I434" t="s">
        <v>21</v>
      </c>
      <c r="J434" t="s">
        <v>22</v>
      </c>
      <c r="K434" t="s">
        <v>21</v>
      </c>
      <c r="L434" t="s">
        <v>21</v>
      </c>
      <c r="M434" t="s">
        <v>21</v>
      </c>
      <c r="N434" t="s">
        <v>21</v>
      </c>
      <c r="O434" t="s">
        <v>21</v>
      </c>
      <c r="P434" t="s">
        <v>22</v>
      </c>
      <c r="Q434" t="s">
        <v>21</v>
      </c>
      <c r="R434" t="s">
        <v>21</v>
      </c>
      <c r="S434" t="s">
        <v>21</v>
      </c>
      <c r="T434" t="s">
        <v>21</v>
      </c>
      <c r="U434" t="s">
        <v>21</v>
      </c>
      <c r="X434">
        <f t="shared" si="6"/>
        <v>0</v>
      </c>
    </row>
    <row r="435" spans="1:24" ht="15" customHeight="1">
      <c r="A435" s="2" t="s">
        <v>608</v>
      </c>
      <c r="B435" s="2" t="s">
        <v>609</v>
      </c>
      <c r="C435">
        <v>2020</v>
      </c>
      <c r="D435" t="s">
        <v>22</v>
      </c>
      <c r="E435" t="s">
        <v>21</v>
      </c>
      <c r="F435" t="s">
        <v>21</v>
      </c>
      <c r="G435" t="s">
        <v>21</v>
      </c>
      <c r="H435" t="s">
        <v>21</v>
      </c>
      <c r="I435" t="s">
        <v>21</v>
      </c>
      <c r="J435" t="s">
        <v>22</v>
      </c>
      <c r="K435" t="s">
        <v>21</v>
      </c>
      <c r="L435" t="s">
        <v>21</v>
      </c>
      <c r="M435" t="s">
        <v>21</v>
      </c>
      <c r="N435" t="s">
        <v>21</v>
      </c>
      <c r="O435" t="s">
        <v>21</v>
      </c>
      <c r="P435" t="s">
        <v>22</v>
      </c>
      <c r="Q435" t="s">
        <v>21</v>
      </c>
      <c r="R435" t="s">
        <v>21</v>
      </c>
      <c r="S435" t="s">
        <v>21</v>
      </c>
      <c r="T435" t="s">
        <v>21</v>
      </c>
      <c r="U435" t="s">
        <v>21</v>
      </c>
      <c r="X435">
        <f t="shared" si="6"/>
        <v>0</v>
      </c>
    </row>
    <row r="436" spans="1:24" ht="15" customHeight="1">
      <c r="A436" s="2" t="s">
        <v>610</v>
      </c>
      <c r="B436" s="2" t="s">
        <v>611</v>
      </c>
      <c r="C436">
        <v>2020</v>
      </c>
      <c r="D436" t="s">
        <v>22</v>
      </c>
      <c r="E436" t="s">
        <v>21</v>
      </c>
      <c r="F436" t="s">
        <v>21</v>
      </c>
      <c r="G436" t="s">
        <v>21</v>
      </c>
      <c r="H436" t="s">
        <v>21</v>
      </c>
      <c r="I436" t="s">
        <v>21</v>
      </c>
      <c r="J436" t="s">
        <v>22</v>
      </c>
      <c r="K436" t="s">
        <v>21</v>
      </c>
      <c r="L436" t="s">
        <v>21</v>
      </c>
      <c r="M436" t="s">
        <v>21</v>
      </c>
      <c r="N436" t="s">
        <v>21</v>
      </c>
      <c r="O436" t="s">
        <v>21</v>
      </c>
      <c r="P436" t="s">
        <v>22</v>
      </c>
      <c r="Q436" t="s">
        <v>21</v>
      </c>
      <c r="R436" t="s">
        <v>21</v>
      </c>
      <c r="S436" t="s">
        <v>21</v>
      </c>
      <c r="T436" t="s">
        <v>21</v>
      </c>
      <c r="U436" t="s">
        <v>21</v>
      </c>
      <c r="X436">
        <f t="shared" si="6"/>
        <v>0</v>
      </c>
    </row>
    <row r="437" spans="1:24" ht="15" customHeight="1">
      <c r="A437" s="2" t="s">
        <v>610</v>
      </c>
      <c r="B437" s="2" t="s">
        <v>612</v>
      </c>
      <c r="C437">
        <v>2020</v>
      </c>
      <c r="D437" t="s">
        <v>22</v>
      </c>
      <c r="E437" t="s">
        <v>21</v>
      </c>
      <c r="F437" t="s">
        <v>21</v>
      </c>
      <c r="G437" t="s">
        <v>21</v>
      </c>
      <c r="H437" t="s">
        <v>21</v>
      </c>
      <c r="I437" t="s">
        <v>21</v>
      </c>
      <c r="J437" t="s">
        <v>22</v>
      </c>
      <c r="K437" t="s">
        <v>21</v>
      </c>
      <c r="L437" t="s">
        <v>21</v>
      </c>
      <c r="M437" t="s">
        <v>21</v>
      </c>
      <c r="N437" t="s">
        <v>21</v>
      </c>
      <c r="O437" t="s">
        <v>21</v>
      </c>
      <c r="P437" t="s">
        <v>22</v>
      </c>
      <c r="Q437" t="s">
        <v>21</v>
      </c>
      <c r="R437" t="s">
        <v>21</v>
      </c>
      <c r="S437" t="s">
        <v>21</v>
      </c>
      <c r="T437" t="s">
        <v>21</v>
      </c>
      <c r="U437" t="s">
        <v>21</v>
      </c>
      <c r="X437">
        <f t="shared" si="6"/>
        <v>0</v>
      </c>
    </row>
    <row r="438" spans="1:24" ht="15" customHeight="1">
      <c r="A438" s="2" t="s">
        <v>613</v>
      </c>
      <c r="B438" s="2" t="s">
        <v>614</v>
      </c>
      <c r="C438">
        <v>2020</v>
      </c>
      <c r="D438" t="s">
        <v>22</v>
      </c>
      <c r="E438" t="s">
        <v>22</v>
      </c>
      <c r="F438" t="s">
        <v>22</v>
      </c>
      <c r="G438" t="s">
        <v>22</v>
      </c>
      <c r="H438" t="s">
        <v>22</v>
      </c>
      <c r="I438" t="s">
        <v>22</v>
      </c>
      <c r="J438" t="s">
        <v>22</v>
      </c>
      <c r="K438" t="s">
        <v>22</v>
      </c>
      <c r="L438" t="s">
        <v>22</v>
      </c>
      <c r="M438" t="s">
        <v>22</v>
      </c>
      <c r="N438" t="s">
        <v>22</v>
      </c>
      <c r="O438" t="s">
        <v>22</v>
      </c>
      <c r="P438" t="s">
        <v>22</v>
      </c>
      <c r="Q438" t="s">
        <v>22</v>
      </c>
      <c r="R438" t="s">
        <v>22</v>
      </c>
      <c r="S438" t="s">
        <v>22</v>
      </c>
      <c r="T438" t="s">
        <v>22</v>
      </c>
      <c r="U438" t="s">
        <v>22</v>
      </c>
      <c r="X438">
        <f t="shared" si="6"/>
        <v>0</v>
      </c>
    </row>
    <row r="439" spans="1:24" ht="15" customHeight="1">
      <c r="A439" s="2" t="s">
        <v>615</v>
      </c>
      <c r="B439" s="2" t="s">
        <v>616</v>
      </c>
      <c r="C439">
        <v>2020</v>
      </c>
      <c r="D439" t="s">
        <v>728</v>
      </c>
      <c r="E439" t="s">
        <v>674</v>
      </c>
      <c r="F439">
        <v>3.4910000000000001</v>
      </c>
      <c r="G439" t="s">
        <v>21</v>
      </c>
      <c r="H439" t="s">
        <v>21</v>
      </c>
      <c r="I439" t="s">
        <v>21</v>
      </c>
      <c r="J439" t="s">
        <v>22</v>
      </c>
      <c r="K439" t="s">
        <v>21</v>
      </c>
      <c r="L439" t="s">
        <v>21</v>
      </c>
      <c r="M439" t="s">
        <v>21</v>
      </c>
      <c r="N439" t="s">
        <v>21</v>
      </c>
      <c r="O439" t="s">
        <v>21</v>
      </c>
      <c r="P439" t="s">
        <v>22</v>
      </c>
      <c r="Q439" t="s">
        <v>21</v>
      </c>
      <c r="R439" t="s">
        <v>21</v>
      </c>
      <c r="S439" t="s">
        <v>21</v>
      </c>
      <c r="T439" t="s">
        <v>21</v>
      </c>
      <c r="U439" t="s">
        <v>21</v>
      </c>
      <c r="X439">
        <f t="shared" si="6"/>
        <v>0</v>
      </c>
    </row>
    <row r="440" spans="1:24" ht="15" customHeight="1">
      <c r="A440" s="2" t="s">
        <v>615</v>
      </c>
      <c r="B440" s="2" t="s">
        <v>1165</v>
      </c>
      <c r="C440">
        <v>2020</v>
      </c>
      <c r="D440" t="s">
        <v>22</v>
      </c>
      <c r="E440" t="s">
        <v>21</v>
      </c>
      <c r="F440" t="s">
        <v>21</v>
      </c>
      <c r="G440" t="s">
        <v>21</v>
      </c>
      <c r="H440" t="s">
        <v>21</v>
      </c>
      <c r="I440" t="s">
        <v>21</v>
      </c>
      <c r="J440" t="s">
        <v>22</v>
      </c>
      <c r="K440" t="s">
        <v>21</v>
      </c>
      <c r="L440" t="s">
        <v>21</v>
      </c>
      <c r="M440" t="s">
        <v>21</v>
      </c>
      <c r="N440" t="s">
        <v>21</v>
      </c>
      <c r="O440" t="s">
        <v>21</v>
      </c>
      <c r="P440" t="s">
        <v>22</v>
      </c>
      <c r="Q440" t="s">
        <v>21</v>
      </c>
      <c r="R440" t="s">
        <v>21</v>
      </c>
      <c r="S440" t="s">
        <v>21</v>
      </c>
      <c r="T440" t="s">
        <v>21</v>
      </c>
      <c r="U440" t="s">
        <v>21</v>
      </c>
      <c r="X440">
        <f t="shared" si="6"/>
        <v>0</v>
      </c>
    </row>
    <row r="441" spans="1:24" ht="15" customHeight="1">
      <c r="A441" s="2" t="s">
        <v>615</v>
      </c>
      <c r="B441" s="2" t="s">
        <v>1166</v>
      </c>
      <c r="C441">
        <v>2020</v>
      </c>
      <c r="D441" t="s">
        <v>22</v>
      </c>
      <c r="E441" t="s">
        <v>21</v>
      </c>
      <c r="F441" t="s">
        <v>21</v>
      </c>
      <c r="G441" t="s">
        <v>21</v>
      </c>
      <c r="H441" t="s">
        <v>21</v>
      </c>
      <c r="I441" t="s">
        <v>21</v>
      </c>
      <c r="J441" t="s">
        <v>22</v>
      </c>
      <c r="K441" t="s">
        <v>21</v>
      </c>
      <c r="L441" t="s">
        <v>21</v>
      </c>
      <c r="M441" t="s">
        <v>21</v>
      </c>
      <c r="N441" t="s">
        <v>21</v>
      </c>
      <c r="O441" t="s">
        <v>21</v>
      </c>
      <c r="P441" t="s">
        <v>22</v>
      </c>
      <c r="Q441" t="s">
        <v>21</v>
      </c>
      <c r="R441" t="s">
        <v>21</v>
      </c>
      <c r="S441" t="s">
        <v>21</v>
      </c>
      <c r="T441" t="s">
        <v>21</v>
      </c>
      <c r="U441" t="s">
        <v>21</v>
      </c>
      <c r="X441">
        <f t="shared" si="6"/>
        <v>0</v>
      </c>
    </row>
    <row r="442" spans="1:24" ht="15" customHeight="1">
      <c r="A442" s="2" t="s">
        <v>615</v>
      </c>
      <c r="B442" s="2" t="s">
        <v>618</v>
      </c>
      <c r="C442">
        <v>2020</v>
      </c>
      <c r="D442" t="s">
        <v>729</v>
      </c>
      <c r="E442" t="s">
        <v>674</v>
      </c>
      <c r="F442">
        <v>1.391</v>
      </c>
      <c r="G442" t="s">
        <v>21</v>
      </c>
      <c r="H442" t="s">
        <v>21</v>
      </c>
      <c r="I442" t="s">
        <v>21</v>
      </c>
      <c r="J442" t="s">
        <v>22</v>
      </c>
      <c r="K442" t="s">
        <v>21</v>
      </c>
      <c r="L442" t="s">
        <v>21</v>
      </c>
      <c r="M442" t="s">
        <v>21</v>
      </c>
      <c r="N442" t="s">
        <v>21</v>
      </c>
      <c r="O442" t="s">
        <v>21</v>
      </c>
      <c r="P442" t="s">
        <v>22</v>
      </c>
      <c r="Q442" t="s">
        <v>21</v>
      </c>
      <c r="R442" t="s">
        <v>21</v>
      </c>
      <c r="S442" t="s">
        <v>21</v>
      </c>
      <c r="T442" t="s">
        <v>21</v>
      </c>
      <c r="U442" t="s">
        <v>21</v>
      </c>
      <c r="X442">
        <f t="shared" si="6"/>
        <v>0</v>
      </c>
    </row>
    <row r="443" spans="1:24" ht="15" customHeight="1">
      <c r="A443" s="2" t="s">
        <v>619</v>
      </c>
      <c r="B443" s="2" t="s">
        <v>620</v>
      </c>
      <c r="C443">
        <v>2020</v>
      </c>
      <c r="D443" t="s">
        <v>22</v>
      </c>
      <c r="E443" t="s">
        <v>21</v>
      </c>
      <c r="F443" t="s">
        <v>21</v>
      </c>
      <c r="G443" t="s">
        <v>21</v>
      </c>
      <c r="H443" t="s">
        <v>21</v>
      </c>
      <c r="I443" t="s">
        <v>21</v>
      </c>
      <c r="J443" t="s">
        <v>22</v>
      </c>
      <c r="K443" t="s">
        <v>21</v>
      </c>
      <c r="L443" t="s">
        <v>21</v>
      </c>
      <c r="M443" t="s">
        <v>21</v>
      </c>
      <c r="N443" t="s">
        <v>21</v>
      </c>
      <c r="O443" t="s">
        <v>21</v>
      </c>
      <c r="P443" t="s">
        <v>22</v>
      </c>
      <c r="Q443" t="s">
        <v>21</v>
      </c>
      <c r="R443" t="s">
        <v>21</v>
      </c>
      <c r="S443" t="s">
        <v>21</v>
      </c>
      <c r="T443" t="s">
        <v>21</v>
      </c>
      <c r="U443" t="s">
        <v>21</v>
      </c>
      <c r="X443">
        <f t="shared" si="6"/>
        <v>0</v>
      </c>
    </row>
    <row r="444" spans="1:24" ht="15" customHeight="1">
      <c r="A444" s="2" t="s">
        <v>621</v>
      </c>
      <c r="B444" s="2" t="s">
        <v>622</v>
      </c>
      <c r="C444">
        <v>2020</v>
      </c>
      <c r="D444" t="s">
        <v>22</v>
      </c>
      <c r="E444" t="s">
        <v>21</v>
      </c>
      <c r="F444" t="s">
        <v>21</v>
      </c>
      <c r="G444" t="s">
        <v>21</v>
      </c>
      <c r="H444" t="s">
        <v>21</v>
      </c>
      <c r="I444" t="s">
        <v>21</v>
      </c>
      <c r="J444" t="s">
        <v>22</v>
      </c>
      <c r="K444" t="s">
        <v>21</v>
      </c>
      <c r="L444" t="s">
        <v>21</v>
      </c>
      <c r="M444" t="s">
        <v>21</v>
      </c>
      <c r="N444" t="s">
        <v>21</v>
      </c>
      <c r="O444" t="s">
        <v>21</v>
      </c>
      <c r="P444" t="s">
        <v>22</v>
      </c>
      <c r="Q444" t="s">
        <v>21</v>
      </c>
      <c r="R444" t="s">
        <v>21</v>
      </c>
      <c r="S444" t="s">
        <v>21</v>
      </c>
      <c r="T444" t="s">
        <v>21</v>
      </c>
      <c r="U444" t="s">
        <v>21</v>
      </c>
      <c r="X444">
        <f t="shared" si="6"/>
        <v>0</v>
      </c>
    </row>
    <row r="445" spans="1:24" ht="15" customHeight="1">
      <c r="A445" s="2" t="s">
        <v>623</v>
      </c>
      <c r="B445" s="2" t="s">
        <v>624</v>
      </c>
      <c r="C445">
        <v>2020</v>
      </c>
      <c r="D445" t="s">
        <v>22</v>
      </c>
      <c r="E445" t="s">
        <v>22</v>
      </c>
      <c r="F445" t="s">
        <v>22</v>
      </c>
      <c r="G445" t="s">
        <v>22</v>
      </c>
      <c r="H445" t="s">
        <v>22</v>
      </c>
      <c r="I445" t="s">
        <v>22</v>
      </c>
      <c r="J445" t="s">
        <v>22</v>
      </c>
      <c r="K445" t="s">
        <v>22</v>
      </c>
      <c r="L445" t="s">
        <v>22</v>
      </c>
      <c r="M445" t="s">
        <v>22</v>
      </c>
      <c r="N445" t="s">
        <v>22</v>
      </c>
      <c r="O445" t="s">
        <v>22</v>
      </c>
      <c r="P445" t="s">
        <v>22</v>
      </c>
      <c r="Q445" t="s">
        <v>22</v>
      </c>
      <c r="R445" t="s">
        <v>22</v>
      </c>
      <c r="S445" t="s">
        <v>22</v>
      </c>
      <c r="T445" t="s">
        <v>22</v>
      </c>
      <c r="U445" t="s">
        <v>22</v>
      </c>
      <c r="X445">
        <f t="shared" si="6"/>
        <v>0</v>
      </c>
    </row>
    <row r="446" spans="1:24" ht="15" customHeight="1">
      <c r="A446" s="2" t="s">
        <v>625</v>
      </c>
      <c r="B446" s="2" t="s">
        <v>626</v>
      </c>
      <c r="C446">
        <v>2020</v>
      </c>
      <c r="D446" t="s">
        <v>22</v>
      </c>
      <c r="E446" t="s">
        <v>21</v>
      </c>
      <c r="F446" t="s">
        <v>21</v>
      </c>
      <c r="G446" t="s">
        <v>21</v>
      </c>
      <c r="H446" t="s">
        <v>21</v>
      </c>
      <c r="I446" t="s">
        <v>21</v>
      </c>
      <c r="J446" t="s">
        <v>22</v>
      </c>
      <c r="K446" t="s">
        <v>21</v>
      </c>
      <c r="L446" t="s">
        <v>21</v>
      </c>
      <c r="M446" t="s">
        <v>21</v>
      </c>
      <c r="N446" t="s">
        <v>21</v>
      </c>
      <c r="O446" t="s">
        <v>21</v>
      </c>
      <c r="P446" t="s">
        <v>22</v>
      </c>
      <c r="Q446" t="s">
        <v>21</v>
      </c>
      <c r="R446" t="s">
        <v>21</v>
      </c>
      <c r="S446" t="s">
        <v>21</v>
      </c>
      <c r="T446" t="s">
        <v>21</v>
      </c>
      <c r="U446" t="s">
        <v>21</v>
      </c>
      <c r="X446">
        <f t="shared" si="6"/>
        <v>0</v>
      </c>
    </row>
    <row r="447" spans="1:24" ht="15" customHeight="1">
      <c r="A447" s="2" t="s">
        <v>625</v>
      </c>
      <c r="B447" s="2" t="s">
        <v>627</v>
      </c>
      <c r="C447">
        <v>2020</v>
      </c>
      <c r="D447" t="s">
        <v>22</v>
      </c>
      <c r="E447" t="s">
        <v>21</v>
      </c>
      <c r="F447" t="s">
        <v>21</v>
      </c>
      <c r="G447" t="s">
        <v>21</v>
      </c>
      <c r="H447" t="s">
        <v>21</v>
      </c>
      <c r="I447" t="s">
        <v>21</v>
      </c>
      <c r="J447" t="s">
        <v>22</v>
      </c>
      <c r="K447" t="s">
        <v>21</v>
      </c>
      <c r="L447" t="s">
        <v>21</v>
      </c>
      <c r="M447" t="s">
        <v>21</v>
      </c>
      <c r="N447" t="s">
        <v>21</v>
      </c>
      <c r="O447" t="s">
        <v>21</v>
      </c>
      <c r="P447" t="s">
        <v>22</v>
      </c>
      <c r="Q447" t="s">
        <v>21</v>
      </c>
      <c r="R447" t="s">
        <v>21</v>
      </c>
      <c r="S447" t="s">
        <v>21</v>
      </c>
      <c r="T447" t="s">
        <v>21</v>
      </c>
      <c r="U447" t="s">
        <v>21</v>
      </c>
      <c r="X447">
        <f t="shared" si="6"/>
        <v>0</v>
      </c>
    </row>
    <row r="448" spans="1:24" ht="15" customHeight="1">
      <c r="A448" s="2" t="s">
        <v>625</v>
      </c>
      <c r="B448" s="2" t="s">
        <v>628</v>
      </c>
      <c r="C448">
        <v>2020</v>
      </c>
      <c r="D448" t="s">
        <v>730</v>
      </c>
      <c r="E448" t="s">
        <v>651</v>
      </c>
      <c r="F448">
        <v>1.444</v>
      </c>
      <c r="G448" t="s">
        <v>21</v>
      </c>
      <c r="H448" t="s">
        <v>21</v>
      </c>
      <c r="I448">
        <v>85</v>
      </c>
      <c r="J448" t="s">
        <v>22</v>
      </c>
      <c r="K448" t="s">
        <v>21</v>
      </c>
      <c r="L448" t="s">
        <v>21</v>
      </c>
      <c r="M448" t="s">
        <v>21</v>
      </c>
      <c r="N448" t="s">
        <v>21</v>
      </c>
      <c r="O448" t="s">
        <v>21</v>
      </c>
      <c r="P448" t="s">
        <v>22</v>
      </c>
      <c r="Q448" t="s">
        <v>21</v>
      </c>
      <c r="R448" t="s">
        <v>21</v>
      </c>
      <c r="S448" t="s">
        <v>21</v>
      </c>
      <c r="T448" t="s">
        <v>21</v>
      </c>
      <c r="U448" t="s">
        <v>21</v>
      </c>
      <c r="X448">
        <f t="shared" si="6"/>
        <v>0</v>
      </c>
    </row>
    <row r="449" spans="1:24" ht="15" customHeight="1">
      <c r="A449" s="2" t="s">
        <v>625</v>
      </c>
      <c r="B449" s="2" t="s">
        <v>629</v>
      </c>
      <c r="C449">
        <v>2020</v>
      </c>
      <c r="D449" t="s">
        <v>22</v>
      </c>
      <c r="E449" t="s">
        <v>21</v>
      </c>
      <c r="F449" t="s">
        <v>21</v>
      </c>
      <c r="G449" t="s">
        <v>21</v>
      </c>
      <c r="H449" t="s">
        <v>21</v>
      </c>
      <c r="I449" t="s">
        <v>21</v>
      </c>
      <c r="J449" t="s">
        <v>22</v>
      </c>
      <c r="K449" t="s">
        <v>21</v>
      </c>
      <c r="L449" t="s">
        <v>21</v>
      </c>
      <c r="M449" t="s">
        <v>21</v>
      </c>
      <c r="N449" t="s">
        <v>21</v>
      </c>
      <c r="O449" t="s">
        <v>21</v>
      </c>
      <c r="P449" t="s">
        <v>22</v>
      </c>
      <c r="Q449" t="s">
        <v>21</v>
      </c>
      <c r="R449" t="s">
        <v>21</v>
      </c>
      <c r="S449" t="s">
        <v>21</v>
      </c>
      <c r="T449" t="s">
        <v>21</v>
      </c>
      <c r="U449" t="s">
        <v>21</v>
      </c>
      <c r="X449">
        <f t="shared" si="6"/>
        <v>0</v>
      </c>
    </row>
    <row r="450" spans="1:24" ht="15" customHeight="1">
      <c r="A450" s="2" t="s">
        <v>625</v>
      </c>
      <c r="B450" s="2" t="s">
        <v>630</v>
      </c>
      <c r="C450">
        <v>2020</v>
      </c>
      <c r="D450" t="s">
        <v>22</v>
      </c>
      <c r="E450" t="s">
        <v>21</v>
      </c>
      <c r="F450" t="s">
        <v>21</v>
      </c>
      <c r="G450" t="s">
        <v>21</v>
      </c>
      <c r="H450" t="s">
        <v>21</v>
      </c>
      <c r="I450" t="s">
        <v>21</v>
      </c>
      <c r="J450" t="s">
        <v>22</v>
      </c>
      <c r="K450" t="s">
        <v>21</v>
      </c>
      <c r="L450" t="s">
        <v>21</v>
      </c>
      <c r="M450" t="s">
        <v>21</v>
      </c>
      <c r="N450" t="s">
        <v>21</v>
      </c>
      <c r="O450" t="s">
        <v>21</v>
      </c>
      <c r="P450" t="s">
        <v>22</v>
      </c>
      <c r="Q450" t="s">
        <v>21</v>
      </c>
      <c r="R450" t="s">
        <v>21</v>
      </c>
      <c r="S450" t="s">
        <v>21</v>
      </c>
      <c r="T450" t="s">
        <v>21</v>
      </c>
      <c r="U450" t="s">
        <v>21</v>
      </c>
      <c r="X450">
        <f t="shared" si="6"/>
        <v>0</v>
      </c>
    </row>
    <row r="451" spans="1:24" ht="15" customHeight="1">
      <c r="A451" s="2" t="s">
        <v>625</v>
      </c>
      <c r="B451" s="2" t="s">
        <v>631</v>
      </c>
      <c r="C451">
        <v>2020</v>
      </c>
      <c r="D451" t="s">
        <v>22</v>
      </c>
      <c r="E451" t="s">
        <v>21</v>
      </c>
      <c r="F451" t="s">
        <v>21</v>
      </c>
      <c r="G451" t="s">
        <v>21</v>
      </c>
      <c r="H451" t="s">
        <v>21</v>
      </c>
      <c r="I451" t="s">
        <v>21</v>
      </c>
      <c r="J451" t="s">
        <v>22</v>
      </c>
      <c r="K451" t="s">
        <v>21</v>
      </c>
      <c r="L451" t="s">
        <v>21</v>
      </c>
      <c r="M451" t="s">
        <v>21</v>
      </c>
      <c r="N451" t="s">
        <v>21</v>
      </c>
      <c r="O451" t="s">
        <v>21</v>
      </c>
      <c r="P451" t="s">
        <v>22</v>
      </c>
      <c r="Q451" t="s">
        <v>21</v>
      </c>
      <c r="R451" t="s">
        <v>21</v>
      </c>
      <c r="S451" t="s">
        <v>21</v>
      </c>
      <c r="T451" t="s">
        <v>21</v>
      </c>
      <c r="U451" t="s">
        <v>21</v>
      </c>
      <c r="X451">
        <f t="shared" ref="X451" si="7">(IF(E451="Avfall",F451,0)+IF(G451="Avfall",H451,0))/IFERROR(I451/100,0.85)+(IF(K451="Avfall",L451,0)+IF(M451="Avfall",N451,0))/IFERROR(O451/100,0.85)+(IF(Q451="avfall",R451,0)+IF(S451="avfall",T451,0))/IFERROR(U451/100,0.85)</f>
        <v>0</v>
      </c>
    </row>
  </sheetData>
  <autoFilter ref="A1:X1" xr:uid="{7236575F-435A-4764-AA39-794DC5B372FA}"/>
  <conditionalFormatting sqref="B1">
    <cfRule type="duplicateValues" dxfId="79" priority="2"/>
  </conditionalFormatting>
  <conditionalFormatting sqref="B2:B1048576">
    <cfRule type="duplicateValues" dxfId="78" priority="3"/>
  </conditionalFormatting>
  <conditionalFormatting sqref="B1:B1048576">
    <cfRule type="duplicateValues" dxfId="77" priority="1"/>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A2A1-1110-4D8D-953E-57FE0C45DA33}">
  <sheetPr codeName="Blad5">
    <tabColor theme="7" tint="0.59999389629810485"/>
  </sheetPr>
  <dimension ref="A1:BF451"/>
  <sheetViews>
    <sheetView topLeftCell="AD1" workbookViewId="0">
      <selection activeCell="AT2" sqref="AT2"/>
    </sheetView>
  </sheetViews>
  <sheetFormatPr defaultRowHeight="15" customHeight="1"/>
  <cols>
    <col min="1" max="1" width="43.7265625" style="2" bestFit="1" customWidth="1"/>
    <col min="2" max="2" width="48" style="2" bestFit="1" customWidth="1"/>
  </cols>
  <sheetData>
    <row r="1" spans="1:58" s="8" customFormat="1" ht="151.5" customHeight="1" thickBot="1">
      <c r="A1" s="7" t="s">
        <v>0</v>
      </c>
      <c r="B1" s="7" t="s">
        <v>1</v>
      </c>
      <c r="C1" s="7" t="s">
        <v>2</v>
      </c>
      <c r="D1" s="7" t="s">
        <v>944</v>
      </c>
      <c r="E1" s="7" t="s">
        <v>945</v>
      </c>
      <c r="F1" s="7" t="s">
        <v>946</v>
      </c>
      <c r="G1" s="7" t="s">
        <v>947</v>
      </c>
      <c r="H1" s="7" t="s">
        <v>948</v>
      </c>
      <c r="I1" s="7" t="s">
        <v>885</v>
      </c>
      <c r="J1" s="7" t="s">
        <v>886</v>
      </c>
      <c r="K1" s="7" t="s">
        <v>887</v>
      </c>
      <c r="L1" s="7" t="s">
        <v>888</v>
      </c>
      <c r="M1" s="7" t="s">
        <v>889</v>
      </c>
      <c r="N1" s="7" t="s">
        <v>890</v>
      </c>
      <c r="O1" s="7" t="s">
        <v>891</v>
      </c>
      <c r="P1" s="7" t="s">
        <v>892</v>
      </c>
      <c r="Q1" s="7" t="s">
        <v>894</v>
      </c>
      <c r="R1" s="7" t="s">
        <v>895</v>
      </c>
      <c r="S1" s="7" t="s">
        <v>896</v>
      </c>
      <c r="T1" s="7" t="s">
        <v>897</v>
      </c>
      <c r="U1" s="7" t="s">
        <v>898</v>
      </c>
      <c r="V1" s="7" t="s">
        <v>899</v>
      </c>
      <c r="W1" s="7" t="s">
        <v>900</v>
      </c>
      <c r="X1" s="7" t="s">
        <v>901</v>
      </c>
      <c r="Y1" s="7" t="s">
        <v>902</v>
      </c>
      <c r="Z1" s="7" t="s">
        <v>903</v>
      </c>
      <c r="AA1" s="7" t="s">
        <v>904</v>
      </c>
      <c r="AB1" s="7" t="s">
        <v>905</v>
      </c>
      <c r="AC1" s="7" t="s">
        <v>906</v>
      </c>
      <c r="AD1" s="7" t="s">
        <v>907</v>
      </c>
      <c r="AE1" s="7" t="s">
        <v>908</v>
      </c>
      <c r="AF1" s="7" t="s">
        <v>909</v>
      </c>
      <c r="AG1" s="7" t="s">
        <v>910</v>
      </c>
      <c r="AH1" s="7" t="s">
        <v>911</v>
      </c>
      <c r="AI1" s="7" t="s">
        <v>912</v>
      </c>
      <c r="AJ1" s="7" t="s">
        <v>913</v>
      </c>
      <c r="AK1" s="7" t="s">
        <v>949</v>
      </c>
      <c r="AL1" s="7" t="s">
        <v>920</v>
      </c>
      <c r="AM1" s="7" t="s">
        <v>921</v>
      </c>
      <c r="AN1" s="7" t="s">
        <v>922</v>
      </c>
      <c r="AO1" s="7" t="s">
        <v>923</v>
      </c>
      <c r="AP1" s="7"/>
      <c r="AQ1" s="8" t="s">
        <v>1216</v>
      </c>
      <c r="AR1" s="8" t="s">
        <v>1217</v>
      </c>
      <c r="AS1" s="9"/>
      <c r="AT1" s="9" t="s">
        <v>1218</v>
      </c>
      <c r="AU1" s="9" t="s">
        <v>1219</v>
      </c>
      <c r="AV1" s="17" t="s">
        <v>1220</v>
      </c>
      <c r="AY1" s="8" t="s">
        <v>1207</v>
      </c>
      <c r="AZ1" s="10" t="s">
        <v>1208</v>
      </c>
      <c r="BA1" s="10" t="s">
        <v>1209</v>
      </c>
      <c r="BB1" s="10" t="s">
        <v>1210</v>
      </c>
      <c r="BC1" s="10" t="s">
        <v>1211</v>
      </c>
      <c r="BD1" s="10" t="s">
        <v>1212</v>
      </c>
      <c r="BE1" s="10"/>
      <c r="BF1" s="10"/>
    </row>
    <row r="2" spans="1:58" ht="15" customHeight="1">
      <c r="A2" s="2" t="s">
        <v>148</v>
      </c>
      <c r="B2" s="2" t="s">
        <v>149</v>
      </c>
      <c r="C2">
        <v>2020</v>
      </c>
      <c r="D2" t="s">
        <v>21</v>
      </c>
      <c r="E2" t="s">
        <v>21</v>
      </c>
      <c r="F2" t="s">
        <v>21</v>
      </c>
      <c r="G2" t="s">
        <v>21</v>
      </c>
      <c r="H2" t="s">
        <v>21</v>
      </c>
      <c r="I2" t="s">
        <v>21</v>
      </c>
      <c r="J2" t="s">
        <v>21</v>
      </c>
      <c r="K2" t="s">
        <v>21</v>
      </c>
      <c r="L2" t="s">
        <v>21</v>
      </c>
      <c r="M2" t="s">
        <v>21</v>
      </c>
      <c r="N2" t="s">
        <v>21</v>
      </c>
      <c r="O2" t="s">
        <v>21</v>
      </c>
      <c r="P2" t="s">
        <v>21</v>
      </c>
      <c r="Q2" t="s">
        <v>21</v>
      </c>
      <c r="R2" t="s">
        <v>21</v>
      </c>
      <c r="S2" t="s">
        <v>21</v>
      </c>
      <c r="T2" t="s">
        <v>21</v>
      </c>
      <c r="U2" t="s">
        <v>21</v>
      </c>
      <c r="V2" t="s">
        <v>21</v>
      </c>
      <c r="W2" t="s">
        <v>21</v>
      </c>
      <c r="X2" t="s">
        <v>21</v>
      </c>
      <c r="Y2" t="s">
        <v>21</v>
      </c>
      <c r="Z2" t="s">
        <v>21</v>
      </c>
      <c r="AA2" t="s">
        <v>21</v>
      </c>
      <c r="AB2" t="s">
        <v>21</v>
      </c>
      <c r="AC2" t="s">
        <v>21</v>
      </c>
      <c r="AD2" t="s">
        <v>21</v>
      </c>
      <c r="AE2" t="s">
        <v>21</v>
      </c>
      <c r="AF2" t="s">
        <v>21</v>
      </c>
      <c r="AG2" t="s">
        <v>21</v>
      </c>
      <c r="AH2" t="s">
        <v>21</v>
      </c>
      <c r="AI2" t="s">
        <v>21</v>
      </c>
      <c r="AJ2" t="s">
        <v>21</v>
      </c>
      <c r="AK2" t="s">
        <v>21</v>
      </c>
      <c r="AL2" t="s">
        <v>21</v>
      </c>
      <c r="AM2" t="s">
        <v>21</v>
      </c>
      <c r="AN2" t="s">
        <v>21</v>
      </c>
      <c r="AO2" t="s">
        <v>21</v>
      </c>
      <c r="AQ2">
        <f>SUMPRODUCT(J2:AF2)+IFERROR(AJ2/1,0)</f>
        <v>0</v>
      </c>
      <c r="AR2">
        <f>SUMPRODUCT(J2:AF2)+SUMPRODUCT(AJ2:AK2)</f>
        <v>0</v>
      </c>
      <c r="AT2">
        <f>IFERROR(D2/1,0)</f>
        <v>0</v>
      </c>
      <c r="AU2">
        <f>IFERROR(E2/1,0)</f>
        <v>0</v>
      </c>
      <c r="AV2" s="11" t="str">
        <f>IFERROR((AT2+AU2)/AR2,"")</f>
        <v/>
      </c>
      <c r="AY2">
        <f>IFERROR(AK2/1,0)</f>
        <v>0</v>
      </c>
      <c r="AZ2">
        <f>IFERROR(AL2/100,0)*$AY2</f>
        <v>0</v>
      </c>
      <c r="BA2">
        <f>IFERROR(AM2/100,0)*$AY2</f>
        <v>0</v>
      </c>
      <c r="BB2">
        <f>IFERROR(AN2/100,0)*$AY2</f>
        <v>0</v>
      </c>
      <c r="BC2">
        <f>IFERROR(AO2/100,0)*$AY2</f>
        <v>0</v>
      </c>
      <c r="BD2" s="2">
        <f>MAX(AY2-SUM(AZ2:BC2),0)</f>
        <v>0</v>
      </c>
    </row>
    <row r="3" spans="1:58" ht="15" customHeight="1">
      <c r="A3" s="2" t="s">
        <v>148</v>
      </c>
      <c r="B3" s="2" t="s">
        <v>150</v>
      </c>
      <c r="C3">
        <v>2020</v>
      </c>
      <c r="D3">
        <v>144.73699999999999</v>
      </c>
      <c r="E3">
        <v>62.155000000000001</v>
      </c>
      <c r="F3" t="s">
        <v>21</v>
      </c>
      <c r="G3" t="s">
        <v>21</v>
      </c>
      <c r="H3" t="s">
        <v>21</v>
      </c>
      <c r="I3">
        <v>345.29</v>
      </c>
      <c r="J3" t="s">
        <v>21</v>
      </c>
      <c r="K3">
        <v>0.52</v>
      </c>
      <c r="L3" t="s">
        <v>21</v>
      </c>
      <c r="M3" t="s">
        <v>21</v>
      </c>
      <c r="N3">
        <v>142.28800000000001</v>
      </c>
      <c r="O3" t="s">
        <v>21</v>
      </c>
      <c r="P3" t="s">
        <v>21</v>
      </c>
      <c r="Q3">
        <v>73.37</v>
      </c>
      <c r="R3">
        <v>18.18</v>
      </c>
      <c r="S3">
        <v>23.58</v>
      </c>
      <c r="T3" t="s">
        <v>21</v>
      </c>
      <c r="U3" t="s">
        <v>21</v>
      </c>
      <c r="V3">
        <v>23.85</v>
      </c>
      <c r="W3" t="s">
        <v>924</v>
      </c>
      <c r="X3" t="s">
        <v>21</v>
      </c>
      <c r="Y3" t="s">
        <v>21</v>
      </c>
      <c r="Z3" t="s">
        <v>21</v>
      </c>
      <c r="AA3" t="s">
        <v>21</v>
      </c>
      <c r="AB3" t="s">
        <v>21</v>
      </c>
      <c r="AC3">
        <v>0.32</v>
      </c>
      <c r="AD3" t="s">
        <v>21</v>
      </c>
      <c r="AE3" t="s">
        <v>21</v>
      </c>
      <c r="AF3" t="s">
        <v>21</v>
      </c>
      <c r="AG3" t="s">
        <v>21</v>
      </c>
      <c r="AH3" t="s">
        <v>934</v>
      </c>
      <c r="AI3">
        <v>36.770000000000003</v>
      </c>
      <c r="AJ3">
        <v>31.29</v>
      </c>
      <c r="AK3">
        <v>31.891999999999999</v>
      </c>
      <c r="AL3">
        <v>100</v>
      </c>
      <c r="AM3">
        <v>0</v>
      </c>
      <c r="AN3">
        <v>0</v>
      </c>
      <c r="AO3" t="s">
        <v>21</v>
      </c>
      <c r="AQ3">
        <f t="shared" ref="AQ3:AQ66" si="0">SUMPRODUCT(J3:AF3)+IFERROR(AJ3/1,0)</f>
        <v>313.39800000000008</v>
      </c>
      <c r="AR3">
        <f t="shared" ref="AR3:AR66" si="1">SUMPRODUCT(J3:AF3)+SUMPRODUCT(AJ3:AK3)</f>
        <v>345.29000000000008</v>
      </c>
      <c r="AT3">
        <f t="shared" ref="AT3:AT66" si="2">IFERROR(D3/1,0)</f>
        <v>144.73699999999999</v>
      </c>
      <c r="AU3">
        <f t="shared" ref="AU3:AU66" si="3">IFERROR(E3/1,0)</f>
        <v>62.155000000000001</v>
      </c>
      <c r="AV3" s="11">
        <f t="shared" ref="AV3:AV66" si="4">IFERROR((AT3+AU3)/AR3,"")</f>
        <v>0.59918329520113511</v>
      </c>
      <c r="AY3">
        <f t="shared" ref="AY3:AY66" si="5">IFERROR(AK3/1,0)</f>
        <v>31.891999999999999</v>
      </c>
      <c r="AZ3">
        <f t="shared" ref="AZ3:AZ66" si="6">IFERROR(AL3/100,0)*$AY3</f>
        <v>31.891999999999999</v>
      </c>
      <c r="BA3">
        <f t="shared" ref="BA3:BA66" si="7">IFERROR(AM3/100,0)*$AY3</f>
        <v>0</v>
      </c>
      <c r="BB3">
        <f t="shared" ref="BB3:BB66" si="8">IFERROR(AN3/100,0)*$AY3</f>
        <v>0</v>
      </c>
      <c r="BC3">
        <f t="shared" ref="BC3:BC66" si="9">IFERROR(AO3/100,0)*$AY3</f>
        <v>0</v>
      </c>
      <c r="BD3" s="2">
        <f t="shared" ref="BD3:BD66" si="10">MAX(AY3-SUM(AZ3:BC3),0)</f>
        <v>0</v>
      </c>
    </row>
    <row r="4" spans="1:58" ht="15" customHeight="1">
      <c r="A4" s="2" t="s">
        <v>148</v>
      </c>
      <c r="B4" s="2" t="s">
        <v>154</v>
      </c>
      <c r="C4">
        <v>2020</v>
      </c>
      <c r="D4">
        <v>136.49299999999999</v>
      </c>
      <c r="E4">
        <v>12.007999999999999</v>
      </c>
      <c r="F4" t="s">
        <v>21</v>
      </c>
      <c r="G4" t="s">
        <v>21</v>
      </c>
      <c r="H4" t="s">
        <v>21</v>
      </c>
      <c r="I4">
        <v>214.37700000000001</v>
      </c>
      <c r="J4" t="s">
        <v>21</v>
      </c>
      <c r="K4" t="s">
        <v>21</v>
      </c>
      <c r="L4" t="s">
        <v>21</v>
      </c>
      <c r="M4" t="s">
        <v>21</v>
      </c>
      <c r="N4" t="s">
        <v>21</v>
      </c>
      <c r="O4" t="s">
        <v>21</v>
      </c>
      <c r="P4" t="s">
        <v>21</v>
      </c>
      <c r="Q4">
        <v>91.88</v>
      </c>
      <c r="R4">
        <v>22.77</v>
      </c>
      <c r="S4">
        <v>29.53</v>
      </c>
      <c r="T4" t="s">
        <v>21</v>
      </c>
      <c r="U4" t="s">
        <v>21</v>
      </c>
      <c r="V4">
        <v>29.87</v>
      </c>
      <c r="W4" t="s">
        <v>21</v>
      </c>
      <c r="X4" t="s">
        <v>21</v>
      </c>
      <c r="Y4" t="s">
        <v>21</v>
      </c>
      <c r="Z4" t="s">
        <v>21</v>
      </c>
      <c r="AA4" t="s">
        <v>21</v>
      </c>
      <c r="AB4" t="s">
        <v>21</v>
      </c>
      <c r="AC4">
        <v>0.39</v>
      </c>
      <c r="AD4" t="s">
        <v>21</v>
      </c>
      <c r="AE4" t="s">
        <v>21</v>
      </c>
      <c r="AF4" t="s">
        <v>21</v>
      </c>
      <c r="AG4" t="s">
        <v>21</v>
      </c>
      <c r="AH4" t="s">
        <v>927</v>
      </c>
      <c r="AI4" t="s">
        <v>21</v>
      </c>
      <c r="AJ4" t="s">
        <v>21</v>
      </c>
      <c r="AK4">
        <v>39.936999999999998</v>
      </c>
      <c r="AL4">
        <v>100</v>
      </c>
      <c r="AM4">
        <v>0</v>
      </c>
      <c r="AN4">
        <v>0</v>
      </c>
      <c r="AO4">
        <v>0</v>
      </c>
      <c r="AQ4">
        <f t="shared" si="0"/>
        <v>174.44</v>
      </c>
      <c r="AR4">
        <f t="shared" si="1"/>
        <v>214.37700000000001</v>
      </c>
      <c r="AT4">
        <f t="shared" si="2"/>
        <v>136.49299999999999</v>
      </c>
      <c r="AU4">
        <f t="shared" si="3"/>
        <v>12.007999999999999</v>
      </c>
      <c r="AV4" s="11">
        <f t="shared" si="4"/>
        <v>0.69270957238882902</v>
      </c>
      <c r="AY4">
        <f t="shared" si="5"/>
        <v>39.936999999999998</v>
      </c>
      <c r="AZ4">
        <f t="shared" si="6"/>
        <v>39.936999999999998</v>
      </c>
      <c r="BA4">
        <f t="shared" si="7"/>
        <v>0</v>
      </c>
      <c r="BB4">
        <f t="shared" si="8"/>
        <v>0</v>
      </c>
      <c r="BC4">
        <f t="shared" si="9"/>
        <v>0</v>
      </c>
      <c r="BD4" s="2">
        <f t="shared" si="10"/>
        <v>0</v>
      </c>
    </row>
    <row r="5" spans="1:58" ht="15" customHeight="1">
      <c r="A5" s="2" t="s">
        <v>148</v>
      </c>
      <c r="B5" s="2" t="s">
        <v>148</v>
      </c>
      <c r="C5">
        <v>2020</v>
      </c>
      <c r="D5" t="s">
        <v>21</v>
      </c>
      <c r="E5" t="s">
        <v>21</v>
      </c>
      <c r="F5" t="s">
        <v>21</v>
      </c>
      <c r="G5" t="s">
        <v>21</v>
      </c>
      <c r="H5" t="s">
        <v>21</v>
      </c>
      <c r="I5" t="s">
        <v>21</v>
      </c>
      <c r="J5" t="s">
        <v>21</v>
      </c>
      <c r="K5" t="s">
        <v>21</v>
      </c>
      <c r="L5" t="s">
        <v>21</v>
      </c>
      <c r="M5" t="s">
        <v>21</v>
      </c>
      <c r="N5" t="s">
        <v>21</v>
      </c>
      <c r="O5" t="s">
        <v>21</v>
      </c>
      <c r="P5" t="s">
        <v>21</v>
      </c>
      <c r="Q5" t="s">
        <v>21</v>
      </c>
      <c r="R5" t="s">
        <v>21</v>
      </c>
      <c r="S5" t="s">
        <v>21</v>
      </c>
      <c r="T5" t="s">
        <v>21</v>
      </c>
      <c r="U5" t="s">
        <v>21</v>
      </c>
      <c r="V5" t="s">
        <v>21</v>
      </c>
      <c r="W5" t="s">
        <v>21</v>
      </c>
      <c r="X5" t="s">
        <v>21</v>
      </c>
      <c r="Y5" t="s">
        <v>21</v>
      </c>
      <c r="Z5" t="s">
        <v>21</v>
      </c>
      <c r="AA5" t="s">
        <v>21</v>
      </c>
      <c r="AB5" t="s">
        <v>21</v>
      </c>
      <c r="AC5" t="s">
        <v>21</v>
      </c>
      <c r="AD5" t="s">
        <v>21</v>
      </c>
      <c r="AE5" t="s">
        <v>21</v>
      </c>
      <c r="AF5" t="s">
        <v>21</v>
      </c>
      <c r="AG5" t="s">
        <v>21</v>
      </c>
      <c r="AH5" t="s">
        <v>21</v>
      </c>
      <c r="AI5" t="s">
        <v>21</v>
      </c>
      <c r="AJ5" t="s">
        <v>21</v>
      </c>
      <c r="AK5" t="s">
        <v>21</v>
      </c>
      <c r="AL5" t="s">
        <v>21</v>
      </c>
      <c r="AM5" t="s">
        <v>21</v>
      </c>
      <c r="AN5" t="s">
        <v>21</v>
      </c>
      <c r="AO5" t="s">
        <v>21</v>
      </c>
      <c r="AQ5">
        <f t="shared" si="0"/>
        <v>0</v>
      </c>
      <c r="AR5">
        <f t="shared" si="1"/>
        <v>0</v>
      </c>
      <c r="AT5">
        <f t="shared" si="2"/>
        <v>0</v>
      </c>
      <c r="AU5">
        <f t="shared" si="3"/>
        <v>0</v>
      </c>
      <c r="AV5" s="11" t="str">
        <f t="shared" si="4"/>
        <v/>
      </c>
      <c r="AY5">
        <f t="shared" si="5"/>
        <v>0</v>
      </c>
      <c r="AZ5">
        <f t="shared" si="6"/>
        <v>0</v>
      </c>
      <c r="BA5">
        <f t="shared" si="7"/>
        <v>0</v>
      </c>
      <c r="BB5">
        <f t="shared" si="8"/>
        <v>0</v>
      </c>
      <c r="BC5">
        <f t="shared" si="9"/>
        <v>0</v>
      </c>
      <c r="BD5" s="2">
        <f t="shared" si="10"/>
        <v>0</v>
      </c>
    </row>
    <row r="6" spans="1:58" ht="15" customHeight="1">
      <c r="A6" s="2" t="s">
        <v>148</v>
      </c>
      <c r="B6" s="2" t="s">
        <v>155</v>
      </c>
      <c r="C6">
        <v>2020</v>
      </c>
      <c r="D6" t="s">
        <v>21</v>
      </c>
      <c r="E6" t="s">
        <v>21</v>
      </c>
      <c r="F6" t="s">
        <v>21</v>
      </c>
      <c r="G6" t="s">
        <v>21</v>
      </c>
      <c r="H6" t="s">
        <v>21</v>
      </c>
      <c r="I6" t="s">
        <v>21</v>
      </c>
      <c r="J6" t="s">
        <v>21</v>
      </c>
      <c r="K6" t="s">
        <v>21</v>
      </c>
      <c r="L6" t="s">
        <v>21</v>
      </c>
      <c r="M6" t="s">
        <v>21</v>
      </c>
      <c r="N6" t="s">
        <v>21</v>
      </c>
      <c r="O6" t="s">
        <v>21</v>
      </c>
      <c r="P6" t="s">
        <v>21</v>
      </c>
      <c r="Q6" t="s">
        <v>21</v>
      </c>
      <c r="R6" t="s">
        <v>21</v>
      </c>
      <c r="S6" t="s">
        <v>21</v>
      </c>
      <c r="T6" t="s">
        <v>21</v>
      </c>
      <c r="U6" t="s">
        <v>21</v>
      </c>
      <c r="V6" t="s">
        <v>21</v>
      </c>
      <c r="W6" t="s">
        <v>21</v>
      </c>
      <c r="X6" t="s">
        <v>21</v>
      </c>
      <c r="Y6" t="s">
        <v>21</v>
      </c>
      <c r="Z6" t="s">
        <v>21</v>
      </c>
      <c r="AA6" t="s">
        <v>21</v>
      </c>
      <c r="AB6" t="s">
        <v>21</v>
      </c>
      <c r="AC6" t="s">
        <v>21</v>
      </c>
      <c r="AD6" t="s">
        <v>21</v>
      </c>
      <c r="AE6" t="s">
        <v>21</v>
      </c>
      <c r="AF6" t="s">
        <v>21</v>
      </c>
      <c r="AG6" t="s">
        <v>21</v>
      </c>
      <c r="AH6" t="s">
        <v>21</v>
      </c>
      <c r="AI6" t="s">
        <v>21</v>
      </c>
      <c r="AJ6" t="s">
        <v>21</v>
      </c>
      <c r="AK6" t="s">
        <v>21</v>
      </c>
      <c r="AL6" t="s">
        <v>21</v>
      </c>
      <c r="AM6" t="s">
        <v>21</v>
      </c>
      <c r="AN6" t="s">
        <v>21</v>
      </c>
      <c r="AO6" t="s">
        <v>21</v>
      </c>
      <c r="AQ6">
        <f t="shared" si="0"/>
        <v>0</v>
      </c>
      <c r="AR6">
        <f t="shared" si="1"/>
        <v>0</v>
      </c>
      <c r="AT6">
        <f t="shared" si="2"/>
        <v>0</v>
      </c>
      <c r="AU6">
        <f t="shared" si="3"/>
        <v>0</v>
      </c>
      <c r="AV6" s="11" t="str">
        <f t="shared" si="4"/>
        <v/>
      </c>
      <c r="AY6">
        <f t="shared" si="5"/>
        <v>0</v>
      </c>
      <c r="AZ6">
        <f t="shared" si="6"/>
        <v>0</v>
      </c>
      <c r="BA6">
        <f t="shared" si="7"/>
        <v>0</v>
      </c>
      <c r="BB6">
        <f t="shared" si="8"/>
        <v>0</v>
      </c>
      <c r="BC6">
        <f t="shared" si="9"/>
        <v>0</v>
      </c>
      <c r="BD6" s="2">
        <f t="shared" si="10"/>
        <v>0</v>
      </c>
    </row>
    <row r="7" spans="1:58" ht="15" customHeight="1">
      <c r="A7" s="2" t="s">
        <v>148</v>
      </c>
      <c r="B7" s="2" t="s">
        <v>156</v>
      </c>
      <c r="C7">
        <v>2020</v>
      </c>
      <c r="D7" t="s">
        <v>21</v>
      </c>
      <c r="E7" t="s">
        <v>21</v>
      </c>
      <c r="F7" t="s">
        <v>21</v>
      </c>
      <c r="G7" t="s">
        <v>21</v>
      </c>
      <c r="H7" t="s">
        <v>21</v>
      </c>
      <c r="I7" t="s">
        <v>21</v>
      </c>
      <c r="J7" t="s">
        <v>21</v>
      </c>
      <c r="K7" t="s">
        <v>21</v>
      </c>
      <c r="L7" t="s">
        <v>21</v>
      </c>
      <c r="M7" t="s">
        <v>21</v>
      </c>
      <c r="N7" t="s">
        <v>21</v>
      </c>
      <c r="O7" t="s">
        <v>21</v>
      </c>
      <c r="P7" t="s">
        <v>21</v>
      </c>
      <c r="Q7" t="s">
        <v>21</v>
      </c>
      <c r="R7" t="s">
        <v>21</v>
      </c>
      <c r="S7" t="s">
        <v>21</v>
      </c>
      <c r="T7" t="s">
        <v>21</v>
      </c>
      <c r="U7" t="s">
        <v>21</v>
      </c>
      <c r="V7" t="s">
        <v>21</v>
      </c>
      <c r="W7" t="s">
        <v>21</v>
      </c>
      <c r="X7" t="s">
        <v>21</v>
      </c>
      <c r="Y7" t="s">
        <v>21</v>
      </c>
      <c r="Z7" t="s">
        <v>21</v>
      </c>
      <c r="AA7" t="s">
        <v>21</v>
      </c>
      <c r="AB7" t="s">
        <v>21</v>
      </c>
      <c r="AC7" t="s">
        <v>21</v>
      </c>
      <c r="AD7" t="s">
        <v>21</v>
      </c>
      <c r="AE7" t="s">
        <v>21</v>
      </c>
      <c r="AF7" t="s">
        <v>21</v>
      </c>
      <c r="AG7" t="s">
        <v>21</v>
      </c>
      <c r="AH7" t="s">
        <v>21</v>
      </c>
      <c r="AI7" t="s">
        <v>21</v>
      </c>
      <c r="AJ7" t="s">
        <v>21</v>
      </c>
      <c r="AK7" t="s">
        <v>21</v>
      </c>
      <c r="AL7" t="s">
        <v>21</v>
      </c>
      <c r="AM7" t="s">
        <v>21</v>
      </c>
      <c r="AN7" t="s">
        <v>21</v>
      </c>
      <c r="AO7" t="s">
        <v>21</v>
      </c>
      <c r="AQ7">
        <f t="shared" si="0"/>
        <v>0</v>
      </c>
      <c r="AR7">
        <f t="shared" si="1"/>
        <v>0</v>
      </c>
      <c r="AT7">
        <f t="shared" si="2"/>
        <v>0</v>
      </c>
      <c r="AU7">
        <f t="shared" si="3"/>
        <v>0</v>
      </c>
      <c r="AV7" s="11" t="str">
        <f t="shared" si="4"/>
        <v/>
      </c>
      <c r="AY7">
        <f t="shared" si="5"/>
        <v>0</v>
      </c>
      <c r="AZ7">
        <f t="shared" si="6"/>
        <v>0</v>
      </c>
      <c r="BA7">
        <f t="shared" si="7"/>
        <v>0</v>
      </c>
      <c r="BB7">
        <f t="shared" si="8"/>
        <v>0</v>
      </c>
      <c r="BC7">
        <f t="shared" si="9"/>
        <v>0</v>
      </c>
      <c r="BD7" s="2">
        <f t="shared" si="10"/>
        <v>0</v>
      </c>
    </row>
    <row r="8" spans="1:58" ht="15" customHeight="1">
      <c r="A8" s="2" t="s">
        <v>157</v>
      </c>
      <c r="B8" s="2" t="s">
        <v>158</v>
      </c>
      <c r="C8">
        <v>2020</v>
      </c>
      <c r="D8" t="s">
        <v>21</v>
      </c>
      <c r="E8" t="s">
        <v>21</v>
      </c>
      <c r="F8" t="s">
        <v>21</v>
      </c>
      <c r="G8" t="s">
        <v>21</v>
      </c>
      <c r="H8" t="s">
        <v>21</v>
      </c>
      <c r="I8" t="s">
        <v>21</v>
      </c>
      <c r="J8" t="s">
        <v>21</v>
      </c>
      <c r="K8" t="s">
        <v>21</v>
      </c>
      <c r="L8" t="s">
        <v>21</v>
      </c>
      <c r="M8" t="s">
        <v>21</v>
      </c>
      <c r="N8" t="s">
        <v>21</v>
      </c>
      <c r="O8" t="s">
        <v>21</v>
      </c>
      <c r="P8" t="s">
        <v>21</v>
      </c>
      <c r="Q8" t="s">
        <v>21</v>
      </c>
      <c r="R8" t="s">
        <v>21</v>
      </c>
      <c r="S8" t="s">
        <v>21</v>
      </c>
      <c r="T8" t="s">
        <v>21</v>
      </c>
      <c r="U8" t="s">
        <v>21</v>
      </c>
      <c r="V8" t="s">
        <v>21</v>
      </c>
      <c r="W8" t="s">
        <v>21</v>
      </c>
      <c r="X8" t="s">
        <v>21</v>
      </c>
      <c r="Y8" t="s">
        <v>21</v>
      </c>
      <c r="Z8" t="s">
        <v>21</v>
      </c>
      <c r="AA8" t="s">
        <v>21</v>
      </c>
      <c r="AB8" t="s">
        <v>21</v>
      </c>
      <c r="AC8" t="s">
        <v>21</v>
      </c>
      <c r="AD8" t="s">
        <v>21</v>
      </c>
      <c r="AE8" t="s">
        <v>21</v>
      </c>
      <c r="AF8" t="s">
        <v>21</v>
      </c>
      <c r="AG8" t="s">
        <v>21</v>
      </c>
      <c r="AH8" t="s">
        <v>21</v>
      </c>
      <c r="AI8" t="s">
        <v>21</v>
      </c>
      <c r="AJ8" t="s">
        <v>21</v>
      </c>
      <c r="AK8" t="s">
        <v>21</v>
      </c>
      <c r="AL8" t="s">
        <v>21</v>
      </c>
      <c r="AM8" t="s">
        <v>21</v>
      </c>
      <c r="AN8" t="s">
        <v>21</v>
      </c>
      <c r="AO8" t="s">
        <v>21</v>
      </c>
      <c r="AQ8">
        <f t="shared" si="0"/>
        <v>0</v>
      </c>
      <c r="AR8">
        <f t="shared" si="1"/>
        <v>0</v>
      </c>
      <c r="AT8">
        <f t="shared" si="2"/>
        <v>0</v>
      </c>
      <c r="AU8">
        <f t="shared" si="3"/>
        <v>0</v>
      </c>
      <c r="AV8" s="11" t="str">
        <f t="shared" si="4"/>
        <v/>
      </c>
      <c r="AY8">
        <f t="shared" si="5"/>
        <v>0</v>
      </c>
      <c r="AZ8">
        <f t="shared" si="6"/>
        <v>0</v>
      </c>
      <c r="BA8">
        <f t="shared" si="7"/>
        <v>0</v>
      </c>
      <c r="BB8">
        <f t="shared" si="8"/>
        <v>0</v>
      </c>
      <c r="BC8">
        <f t="shared" si="9"/>
        <v>0</v>
      </c>
      <c r="BD8" s="2">
        <f t="shared" si="10"/>
        <v>0</v>
      </c>
    </row>
    <row r="9" spans="1:58" ht="15" customHeight="1">
      <c r="A9" s="2" t="s">
        <v>157</v>
      </c>
      <c r="B9" s="2" t="s">
        <v>159</v>
      </c>
      <c r="C9">
        <v>2020</v>
      </c>
      <c r="D9" t="s">
        <v>21</v>
      </c>
      <c r="E9" t="s">
        <v>21</v>
      </c>
      <c r="F9" t="s">
        <v>21</v>
      </c>
      <c r="G9" t="s">
        <v>21</v>
      </c>
      <c r="H9" t="s">
        <v>21</v>
      </c>
      <c r="I9" t="s">
        <v>21</v>
      </c>
      <c r="J9" t="s">
        <v>21</v>
      </c>
      <c r="K9" t="s">
        <v>21</v>
      </c>
      <c r="L9" t="s">
        <v>21</v>
      </c>
      <c r="M9" t="s">
        <v>21</v>
      </c>
      <c r="N9" t="s">
        <v>21</v>
      </c>
      <c r="O9" t="s">
        <v>21</v>
      </c>
      <c r="P9" t="s">
        <v>21</v>
      </c>
      <c r="Q9" t="s">
        <v>21</v>
      </c>
      <c r="R9" t="s">
        <v>21</v>
      </c>
      <c r="S9" t="s">
        <v>21</v>
      </c>
      <c r="T9" t="s">
        <v>21</v>
      </c>
      <c r="U9" t="s">
        <v>21</v>
      </c>
      <c r="V9" t="s">
        <v>21</v>
      </c>
      <c r="W9" t="s">
        <v>21</v>
      </c>
      <c r="X9" t="s">
        <v>21</v>
      </c>
      <c r="Y9" t="s">
        <v>21</v>
      </c>
      <c r="Z9" t="s">
        <v>21</v>
      </c>
      <c r="AA9" t="s">
        <v>21</v>
      </c>
      <c r="AB9" t="s">
        <v>21</v>
      </c>
      <c r="AC9" t="s">
        <v>21</v>
      </c>
      <c r="AD9" t="s">
        <v>21</v>
      </c>
      <c r="AE9" t="s">
        <v>21</v>
      </c>
      <c r="AF9" t="s">
        <v>21</v>
      </c>
      <c r="AG9" t="s">
        <v>21</v>
      </c>
      <c r="AH9" t="s">
        <v>21</v>
      </c>
      <c r="AI9" t="s">
        <v>21</v>
      </c>
      <c r="AJ9" t="s">
        <v>21</v>
      </c>
      <c r="AK9" t="s">
        <v>21</v>
      </c>
      <c r="AL9" t="s">
        <v>21</v>
      </c>
      <c r="AM9" t="s">
        <v>21</v>
      </c>
      <c r="AN9" t="s">
        <v>21</v>
      </c>
      <c r="AO9" t="s">
        <v>21</v>
      </c>
      <c r="AQ9">
        <f t="shared" si="0"/>
        <v>0</v>
      </c>
      <c r="AR9">
        <f t="shared" si="1"/>
        <v>0</v>
      </c>
      <c r="AT9">
        <f t="shared" si="2"/>
        <v>0</v>
      </c>
      <c r="AU9">
        <f t="shared" si="3"/>
        <v>0</v>
      </c>
      <c r="AV9" s="11" t="str">
        <f t="shared" si="4"/>
        <v/>
      </c>
      <c r="AY9">
        <f t="shared" si="5"/>
        <v>0</v>
      </c>
      <c r="AZ9">
        <f t="shared" si="6"/>
        <v>0</v>
      </c>
      <c r="BA9">
        <f t="shared" si="7"/>
        <v>0</v>
      </c>
      <c r="BB9">
        <f t="shared" si="8"/>
        <v>0</v>
      </c>
      <c r="BC9">
        <f t="shared" si="9"/>
        <v>0</v>
      </c>
      <c r="BD9" s="2">
        <f t="shared" si="10"/>
        <v>0</v>
      </c>
    </row>
    <row r="10" spans="1:58" ht="15" customHeight="1">
      <c r="A10" s="2" t="s">
        <v>160</v>
      </c>
      <c r="B10" s="2" t="s">
        <v>161</v>
      </c>
      <c r="C10">
        <v>2020</v>
      </c>
      <c r="D10" t="s">
        <v>22</v>
      </c>
      <c r="E10" t="s">
        <v>22</v>
      </c>
      <c r="F10" t="s">
        <v>22</v>
      </c>
      <c r="G10" t="s">
        <v>22</v>
      </c>
      <c r="H10" t="s">
        <v>22</v>
      </c>
      <c r="I10" t="s">
        <v>22</v>
      </c>
      <c r="J10" t="s">
        <v>22</v>
      </c>
      <c r="K10" t="s">
        <v>22</v>
      </c>
      <c r="L10" t="s">
        <v>22</v>
      </c>
      <c r="M10" t="s">
        <v>22</v>
      </c>
      <c r="N10" t="s">
        <v>22</v>
      </c>
      <c r="O10" t="s">
        <v>22</v>
      </c>
      <c r="P10" t="s">
        <v>22</v>
      </c>
      <c r="Q10" t="s">
        <v>22</v>
      </c>
      <c r="R10" t="s">
        <v>22</v>
      </c>
      <c r="S10" t="s">
        <v>22</v>
      </c>
      <c r="T10" t="s">
        <v>22</v>
      </c>
      <c r="U10" t="s">
        <v>22</v>
      </c>
      <c r="V10" t="s">
        <v>22</v>
      </c>
      <c r="W10" t="s">
        <v>22</v>
      </c>
      <c r="X10" t="s">
        <v>22</v>
      </c>
      <c r="Y10" t="s">
        <v>22</v>
      </c>
      <c r="Z10" t="s">
        <v>22</v>
      </c>
      <c r="AA10" t="s">
        <v>22</v>
      </c>
      <c r="AB10" t="s">
        <v>22</v>
      </c>
      <c r="AC10" t="s">
        <v>22</v>
      </c>
      <c r="AD10" t="s">
        <v>22</v>
      </c>
      <c r="AE10" t="s">
        <v>22</v>
      </c>
      <c r="AF10" t="s">
        <v>22</v>
      </c>
      <c r="AG10" t="s">
        <v>22</v>
      </c>
      <c r="AH10" t="s">
        <v>22</v>
      </c>
      <c r="AI10" t="s">
        <v>22</v>
      </c>
      <c r="AJ10" t="s">
        <v>22</v>
      </c>
      <c r="AK10" t="s">
        <v>22</v>
      </c>
      <c r="AL10" t="s">
        <v>22</v>
      </c>
      <c r="AM10" t="s">
        <v>22</v>
      </c>
      <c r="AN10" t="s">
        <v>22</v>
      </c>
      <c r="AO10" t="s">
        <v>22</v>
      </c>
      <c r="AQ10">
        <f t="shared" si="0"/>
        <v>0</v>
      </c>
      <c r="AR10">
        <f t="shared" si="1"/>
        <v>0</v>
      </c>
      <c r="AT10">
        <f t="shared" si="2"/>
        <v>0</v>
      </c>
      <c r="AU10">
        <f t="shared" si="3"/>
        <v>0</v>
      </c>
      <c r="AV10" s="11" t="str">
        <f t="shared" si="4"/>
        <v/>
      </c>
      <c r="AY10">
        <f t="shared" si="5"/>
        <v>0</v>
      </c>
      <c r="AZ10">
        <f t="shared" si="6"/>
        <v>0</v>
      </c>
      <c r="BA10">
        <f t="shared" si="7"/>
        <v>0</v>
      </c>
      <c r="BB10">
        <f t="shared" si="8"/>
        <v>0</v>
      </c>
      <c r="BC10">
        <f t="shared" si="9"/>
        <v>0</v>
      </c>
      <c r="BD10" s="2">
        <f t="shared" si="10"/>
        <v>0</v>
      </c>
    </row>
    <row r="11" spans="1:58" ht="15" customHeight="1">
      <c r="A11" s="2" t="s">
        <v>160</v>
      </c>
      <c r="B11" s="2" t="s">
        <v>162</v>
      </c>
      <c r="C11">
        <v>2020</v>
      </c>
      <c r="D11" t="s">
        <v>22</v>
      </c>
      <c r="E11" t="s">
        <v>22</v>
      </c>
      <c r="F11" t="s">
        <v>22</v>
      </c>
      <c r="G11" t="s">
        <v>22</v>
      </c>
      <c r="H11" t="s">
        <v>22</v>
      </c>
      <c r="I11" t="s">
        <v>22</v>
      </c>
      <c r="J11" t="s">
        <v>22</v>
      </c>
      <c r="K11" t="s">
        <v>22</v>
      </c>
      <c r="L11" t="s">
        <v>22</v>
      </c>
      <c r="M11" t="s">
        <v>22</v>
      </c>
      <c r="N11" t="s">
        <v>22</v>
      </c>
      <c r="O11" t="s">
        <v>22</v>
      </c>
      <c r="P11" t="s">
        <v>22</v>
      </c>
      <c r="Q11" t="s">
        <v>22</v>
      </c>
      <c r="R11" t="s">
        <v>22</v>
      </c>
      <c r="S11" t="s">
        <v>22</v>
      </c>
      <c r="T11" t="s">
        <v>22</v>
      </c>
      <c r="U11" t="s">
        <v>22</v>
      </c>
      <c r="V11" t="s">
        <v>22</v>
      </c>
      <c r="W11" t="s">
        <v>22</v>
      </c>
      <c r="X11" t="s">
        <v>22</v>
      </c>
      <c r="Y11" t="s">
        <v>22</v>
      </c>
      <c r="Z11" t="s">
        <v>22</v>
      </c>
      <c r="AA11" t="s">
        <v>22</v>
      </c>
      <c r="AB11" t="s">
        <v>22</v>
      </c>
      <c r="AC11" t="s">
        <v>22</v>
      </c>
      <c r="AD11" t="s">
        <v>22</v>
      </c>
      <c r="AE11" t="s">
        <v>22</v>
      </c>
      <c r="AF11" t="s">
        <v>22</v>
      </c>
      <c r="AG11" t="s">
        <v>22</v>
      </c>
      <c r="AH11" t="s">
        <v>22</v>
      </c>
      <c r="AI11" t="s">
        <v>22</v>
      </c>
      <c r="AJ11" t="s">
        <v>22</v>
      </c>
      <c r="AK11" t="s">
        <v>22</v>
      </c>
      <c r="AL11" t="s">
        <v>22</v>
      </c>
      <c r="AM11" t="s">
        <v>22</v>
      </c>
      <c r="AN11" t="s">
        <v>22</v>
      </c>
      <c r="AO11" t="s">
        <v>22</v>
      </c>
      <c r="AQ11">
        <f t="shared" si="0"/>
        <v>0</v>
      </c>
      <c r="AR11">
        <f t="shared" si="1"/>
        <v>0</v>
      </c>
      <c r="AT11">
        <f t="shared" si="2"/>
        <v>0</v>
      </c>
      <c r="AU11">
        <f t="shared" si="3"/>
        <v>0</v>
      </c>
      <c r="AV11" s="11" t="str">
        <f t="shared" si="4"/>
        <v/>
      </c>
      <c r="AY11">
        <f t="shared" si="5"/>
        <v>0</v>
      </c>
      <c r="AZ11">
        <f t="shared" si="6"/>
        <v>0</v>
      </c>
      <c r="BA11">
        <f t="shared" si="7"/>
        <v>0</v>
      </c>
      <c r="BB11">
        <f t="shared" si="8"/>
        <v>0</v>
      </c>
      <c r="BC11">
        <f t="shared" si="9"/>
        <v>0</v>
      </c>
      <c r="BD11" s="2">
        <f t="shared" si="10"/>
        <v>0</v>
      </c>
    </row>
    <row r="12" spans="1:58" ht="15" customHeight="1">
      <c r="A12" s="2" t="s">
        <v>163</v>
      </c>
      <c r="B12" s="2" t="s">
        <v>164</v>
      </c>
      <c r="C12">
        <v>2020</v>
      </c>
      <c r="D12" t="s">
        <v>21</v>
      </c>
      <c r="E12" t="s">
        <v>21</v>
      </c>
      <c r="F12" t="s">
        <v>21</v>
      </c>
      <c r="G12" t="s">
        <v>21</v>
      </c>
      <c r="H12" t="s">
        <v>21</v>
      </c>
      <c r="I12" t="s">
        <v>21</v>
      </c>
      <c r="J12" t="s">
        <v>21</v>
      </c>
      <c r="K12" t="s">
        <v>21</v>
      </c>
      <c r="L12" t="s">
        <v>21</v>
      </c>
      <c r="M12" t="s">
        <v>21</v>
      </c>
      <c r="N12" t="s">
        <v>21</v>
      </c>
      <c r="O12" t="s">
        <v>21</v>
      </c>
      <c r="P12" t="s">
        <v>21</v>
      </c>
      <c r="Q12" t="s">
        <v>21</v>
      </c>
      <c r="R12" t="s">
        <v>21</v>
      </c>
      <c r="S12" t="s">
        <v>21</v>
      </c>
      <c r="T12" t="s">
        <v>21</v>
      </c>
      <c r="U12" t="s">
        <v>21</v>
      </c>
      <c r="V12" t="s">
        <v>21</v>
      </c>
      <c r="W12" t="s">
        <v>21</v>
      </c>
      <c r="X12" t="s">
        <v>21</v>
      </c>
      <c r="Y12" t="s">
        <v>21</v>
      </c>
      <c r="Z12" t="s">
        <v>21</v>
      </c>
      <c r="AA12" t="s">
        <v>21</v>
      </c>
      <c r="AB12" t="s">
        <v>21</v>
      </c>
      <c r="AC12" t="s">
        <v>21</v>
      </c>
      <c r="AD12" t="s">
        <v>21</v>
      </c>
      <c r="AE12" t="s">
        <v>21</v>
      </c>
      <c r="AF12" t="s">
        <v>21</v>
      </c>
      <c r="AG12" t="s">
        <v>21</v>
      </c>
      <c r="AH12" t="s">
        <v>21</v>
      </c>
      <c r="AI12" t="s">
        <v>21</v>
      </c>
      <c r="AJ12" t="s">
        <v>21</v>
      </c>
      <c r="AK12" t="s">
        <v>21</v>
      </c>
      <c r="AL12" t="s">
        <v>21</v>
      </c>
      <c r="AM12" t="s">
        <v>21</v>
      </c>
      <c r="AN12" t="s">
        <v>21</v>
      </c>
      <c r="AO12" t="s">
        <v>21</v>
      </c>
      <c r="AQ12">
        <f t="shared" si="0"/>
        <v>0</v>
      </c>
      <c r="AR12">
        <f t="shared" si="1"/>
        <v>0</v>
      </c>
      <c r="AT12">
        <f t="shared" si="2"/>
        <v>0</v>
      </c>
      <c r="AU12">
        <f t="shared" si="3"/>
        <v>0</v>
      </c>
      <c r="AV12" s="11" t="str">
        <f t="shared" si="4"/>
        <v/>
      </c>
      <c r="AY12">
        <f t="shared" si="5"/>
        <v>0</v>
      </c>
      <c r="AZ12">
        <f t="shared" si="6"/>
        <v>0</v>
      </c>
      <c r="BA12">
        <f t="shared" si="7"/>
        <v>0</v>
      </c>
      <c r="BB12">
        <f t="shared" si="8"/>
        <v>0</v>
      </c>
      <c r="BC12">
        <f t="shared" si="9"/>
        <v>0</v>
      </c>
      <c r="BD12" s="2">
        <f t="shared" si="10"/>
        <v>0</v>
      </c>
    </row>
    <row r="13" spans="1:58" ht="15" customHeight="1">
      <c r="A13" s="2" t="s">
        <v>163</v>
      </c>
      <c r="B13" s="2" t="s">
        <v>165</v>
      </c>
      <c r="C13">
        <v>2020</v>
      </c>
      <c r="D13" t="s">
        <v>21</v>
      </c>
      <c r="E13" t="s">
        <v>21</v>
      </c>
      <c r="F13" t="s">
        <v>21</v>
      </c>
      <c r="G13" t="s">
        <v>21</v>
      </c>
      <c r="H13" t="s">
        <v>21</v>
      </c>
      <c r="I13" t="s">
        <v>21</v>
      </c>
      <c r="J13" t="s">
        <v>21</v>
      </c>
      <c r="K13" t="s">
        <v>21</v>
      </c>
      <c r="L13" t="s">
        <v>21</v>
      </c>
      <c r="M13" t="s">
        <v>21</v>
      </c>
      <c r="N13" t="s">
        <v>21</v>
      </c>
      <c r="O13" t="s">
        <v>21</v>
      </c>
      <c r="P13" t="s">
        <v>21</v>
      </c>
      <c r="Q13" t="s">
        <v>21</v>
      </c>
      <c r="R13" t="s">
        <v>21</v>
      </c>
      <c r="S13" t="s">
        <v>21</v>
      </c>
      <c r="T13" t="s">
        <v>21</v>
      </c>
      <c r="U13" t="s">
        <v>21</v>
      </c>
      <c r="V13" t="s">
        <v>21</v>
      </c>
      <c r="W13" t="s">
        <v>21</v>
      </c>
      <c r="X13" t="s">
        <v>21</v>
      </c>
      <c r="Y13" t="s">
        <v>21</v>
      </c>
      <c r="Z13" t="s">
        <v>21</v>
      </c>
      <c r="AA13" t="s">
        <v>21</v>
      </c>
      <c r="AB13" t="s">
        <v>21</v>
      </c>
      <c r="AC13" t="s">
        <v>21</v>
      </c>
      <c r="AD13" t="s">
        <v>21</v>
      </c>
      <c r="AE13" t="s">
        <v>21</v>
      </c>
      <c r="AF13" t="s">
        <v>21</v>
      </c>
      <c r="AG13" t="s">
        <v>21</v>
      </c>
      <c r="AH13" t="s">
        <v>21</v>
      </c>
      <c r="AI13" t="s">
        <v>21</v>
      </c>
      <c r="AJ13" t="s">
        <v>21</v>
      </c>
      <c r="AK13" t="s">
        <v>21</v>
      </c>
      <c r="AL13" t="s">
        <v>21</v>
      </c>
      <c r="AM13" t="s">
        <v>21</v>
      </c>
      <c r="AN13" t="s">
        <v>21</v>
      </c>
      <c r="AO13" t="s">
        <v>21</v>
      </c>
      <c r="AQ13">
        <f t="shared" si="0"/>
        <v>0</v>
      </c>
      <c r="AR13">
        <f t="shared" si="1"/>
        <v>0</v>
      </c>
      <c r="AT13">
        <f t="shared" si="2"/>
        <v>0</v>
      </c>
      <c r="AU13">
        <f t="shared" si="3"/>
        <v>0</v>
      </c>
      <c r="AV13" s="11" t="str">
        <f t="shared" si="4"/>
        <v/>
      </c>
      <c r="AY13">
        <f t="shared" si="5"/>
        <v>0</v>
      </c>
      <c r="AZ13">
        <f t="shared" si="6"/>
        <v>0</v>
      </c>
      <c r="BA13">
        <f t="shared" si="7"/>
        <v>0</v>
      </c>
      <c r="BB13">
        <f t="shared" si="8"/>
        <v>0</v>
      </c>
      <c r="BC13">
        <f t="shared" si="9"/>
        <v>0</v>
      </c>
      <c r="BD13" s="2">
        <f t="shared" si="10"/>
        <v>0</v>
      </c>
    </row>
    <row r="14" spans="1:58" ht="15" customHeight="1">
      <c r="A14" s="2" t="s">
        <v>163</v>
      </c>
      <c r="B14" s="2" t="s">
        <v>166</v>
      </c>
      <c r="C14">
        <v>2020</v>
      </c>
      <c r="D14" t="s">
        <v>21</v>
      </c>
      <c r="E14" t="s">
        <v>21</v>
      </c>
      <c r="F14" t="s">
        <v>21</v>
      </c>
      <c r="G14" t="s">
        <v>21</v>
      </c>
      <c r="H14" t="s">
        <v>21</v>
      </c>
      <c r="I14" t="s">
        <v>21</v>
      </c>
      <c r="J14" t="s">
        <v>21</v>
      </c>
      <c r="K14" t="s">
        <v>21</v>
      </c>
      <c r="L14" t="s">
        <v>21</v>
      </c>
      <c r="M14" t="s">
        <v>21</v>
      </c>
      <c r="N14" t="s">
        <v>21</v>
      </c>
      <c r="O14" t="s">
        <v>21</v>
      </c>
      <c r="P14" t="s">
        <v>21</v>
      </c>
      <c r="Q14" t="s">
        <v>21</v>
      </c>
      <c r="R14" t="s">
        <v>21</v>
      </c>
      <c r="S14" t="s">
        <v>21</v>
      </c>
      <c r="T14" t="s">
        <v>21</v>
      </c>
      <c r="U14" t="s">
        <v>21</v>
      </c>
      <c r="V14" t="s">
        <v>21</v>
      </c>
      <c r="W14" t="s">
        <v>21</v>
      </c>
      <c r="X14" t="s">
        <v>21</v>
      </c>
      <c r="Y14" t="s">
        <v>21</v>
      </c>
      <c r="Z14" t="s">
        <v>21</v>
      </c>
      <c r="AA14" t="s">
        <v>21</v>
      </c>
      <c r="AB14" t="s">
        <v>21</v>
      </c>
      <c r="AC14" t="s">
        <v>21</v>
      </c>
      <c r="AD14" t="s">
        <v>21</v>
      </c>
      <c r="AE14" t="s">
        <v>21</v>
      </c>
      <c r="AF14" t="s">
        <v>21</v>
      </c>
      <c r="AG14" t="s">
        <v>21</v>
      </c>
      <c r="AH14" t="s">
        <v>21</v>
      </c>
      <c r="AI14" t="s">
        <v>21</v>
      </c>
      <c r="AJ14" t="s">
        <v>21</v>
      </c>
      <c r="AK14" t="s">
        <v>21</v>
      </c>
      <c r="AL14" t="s">
        <v>21</v>
      </c>
      <c r="AM14" t="s">
        <v>21</v>
      </c>
      <c r="AN14" t="s">
        <v>21</v>
      </c>
      <c r="AO14" t="s">
        <v>21</v>
      </c>
      <c r="AQ14">
        <f t="shared" si="0"/>
        <v>0</v>
      </c>
      <c r="AR14">
        <f t="shared" si="1"/>
        <v>0</v>
      </c>
      <c r="AT14">
        <f t="shared" si="2"/>
        <v>0</v>
      </c>
      <c r="AU14">
        <f t="shared" si="3"/>
        <v>0</v>
      </c>
      <c r="AV14" s="11" t="str">
        <f t="shared" si="4"/>
        <v/>
      </c>
      <c r="AY14">
        <f t="shared" si="5"/>
        <v>0</v>
      </c>
      <c r="AZ14">
        <f t="shared" si="6"/>
        <v>0</v>
      </c>
      <c r="BA14">
        <f t="shared" si="7"/>
        <v>0</v>
      </c>
      <c r="BB14">
        <f t="shared" si="8"/>
        <v>0</v>
      </c>
      <c r="BC14">
        <f t="shared" si="9"/>
        <v>0</v>
      </c>
      <c r="BD14" s="2">
        <f t="shared" si="10"/>
        <v>0</v>
      </c>
    </row>
    <row r="15" spans="1:58" ht="15" customHeight="1">
      <c r="A15" s="2" t="s">
        <v>167</v>
      </c>
      <c r="B15" s="2" t="s">
        <v>168</v>
      </c>
      <c r="C15">
        <v>2020</v>
      </c>
      <c r="D15">
        <v>327</v>
      </c>
      <c r="E15">
        <v>64.3</v>
      </c>
      <c r="F15" t="s">
        <v>21</v>
      </c>
      <c r="G15" t="s">
        <v>21</v>
      </c>
      <c r="H15" t="s">
        <v>21</v>
      </c>
      <c r="I15">
        <v>447.48</v>
      </c>
      <c r="J15" t="s">
        <v>21</v>
      </c>
      <c r="K15">
        <v>1.75</v>
      </c>
      <c r="L15" t="s">
        <v>21</v>
      </c>
      <c r="M15" t="s">
        <v>21</v>
      </c>
      <c r="N15" t="s">
        <v>21</v>
      </c>
      <c r="O15" t="s">
        <v>21</v>
      </c>
      <c r="P15" t="s">
        <v>21</v>
      </c>
      <c r="Q15">
        <v>94.38</v>
      </c>
      <c r="R15" t="s">
        <v>21</v>
      </c>
      <c r="S15" t="s">
        <v>21</v>
      </c>
      <c r="T15" t="s">
        <v>21</v>
      </c>
      <c r="U15" t="s">
        <v>21</v>
      </c>
      <c r="V15" t="s">
        <v>21</v>
      </c>
      <c r="W15" t="s">
        <v>21</v>
      </c>
      <c r="X15" t="s">
        <v>21</v>
      </c>
      <c r="Y15" t="s">
        <v>21</v>
      </c>
      <c r="Z15" t="s">
        <v>21</v>
      </c>
      <c r="AA15" t="s">
        <v>21</v>
      </c>
      <c r="AB15" t="s">
        <v>21</v>
      </c>
      <c r="AC15" t="s">
        <v>21</v>
      </c>
      <c r="AD15" t="s">
        <v>21</v>
      </c>
      <c r="AE15" t="s">
        <v>21</v>
      </c>
      <c r="AF15">
        <v>301.55</v>
      </c>
      <c r="AG15">
        <v>1.75</v>
      </c>
      <c r="AH15" t="s">
        <v>934</v>
      </c>
      <c r="AI15">
        <v>51.18</v>
      </c>
      <c r="AJ15" t="s">
        <v>21</v>
      </c>
      <c r="AK15">
        <v>49.8</v>
      </c>
      <c r="AL15">
        <v>34</v>
      </c>
      <c r="AM15">
        <v>66</v>
      </c>
      <c r="AN15">
        <v>0</v>
      </c>
      <c r="AO15">
        <v>0</v>
      </c>
      <c r="AQ15">
        <f t="shared" si="0"/>
        <v>397.68</v>
      </c>
      <c r="AR15">
        <f t="shared" si="1"/>
        <v>447.48</v>
      </c>
      <c r="AT15">
        <f t="shared" si="2"/>
        <v>327</v>
      </c>
      <c r="AU15">
        <f t="shared" si="3"/>
        <v>64.3</v>
      </c>
      <c r="AV15" s="11">
        <f t="shared" si="4"/>
        <v>0.87445248949673726</v>
      </c>
      <c r="AY15">
        <f t="shared" si="5"/>
        <v>49.8</v>
      </c>
      <c r="AZ15">
        <f t="shared" si="6"/>
        <v>16.931999999999999</v>
      </c>
      <c r="BA15">
        <f t="shared" si="7"/>
        <v>32.868000000000002</v>
      </c>
      <c r="BB15">
        <f t="shared" si="8"/>
        <v>0</v>
      </c>
      <c r="BC15">
        <f t="shared" si="9"/>
        <v>0</v>
      </c>
      <c r="BD15" s="2">
        <f t="shared" si="10"/>
        <v>0</v>
      </c>
    </row>
    <row r="16" spans="1:58" ht="15" customHeight="1">
      <c r="A16" s="2" t="s">
        <v>169</v>
      </c>
      <c r="B16" s="2" t="s">
        <v>170</v>
      </c>
      <c r="C16">
        <v>2020</v>
      </c>
      <c r="D16" t="s">
        <v>21</v>
      </c>
      <c r="E16" t="s">
        <v>21</v>
      </c>
      <c r="F16" t="s">
        <v>21</v>
      </c>
      <c r="G16" t="s">
        <v>21</v>
      </c>
      <c r="H16" t="s">
        <v>21</v>
      </c>
      <c r="I16" t="s">
        <v>21</v>
      </c>
      <c r="J16" t="s">
        <v>21</v>
      </c>
      <c r="K16" t="s">
        <v>21</v>
      </c>
      <c r="L16" t="s">
        <v>21</v>
      </c>
      <c r="M16" t="s">
        <v>21</v>
      </c>
      <c r="N16" t="s">
        <v>21</v>
      </c>
      <c r="O16" t="s">
        <v>21</v>
      </c>
      <c r="P16" t="s">
        <v>21</v>
      </c>
      <c r="Q16" t="s">
        <v>21</v>
      </c>
      <c r="R16" t="s">
        <v>21</v>
      </c>
      <c r="S16" t="s">
        <v>21</v>
      </c>
      <c r="T16" t="s">
        <v>21</v>
      </c>
      <c r="U16" t="s">
        <v>21</v>
      </c>
      <c r="V16" t="s">
        <v>21</v>
      </c>
      <c r="W16" t="s">
        <v>21</v>
      </c>
      <c r="X16" t="s">
        <v>21</v>
      </c>
      <c r="Y16" t="s">
        <v>21</v>
      </c>
      <c r="Z16" t="s">
        <v>21</v>
      </c>
      <c r="AA16" t="s">
        <v>21</v>
      </c>
      <c r="AB16" t="s">
        <v>21</v>
      </c>
      <c r="AC16" t="s">
        <v>21</v>
      </c>
      <c r="AD16" t="s">
        <v>21</v>
      </c>
      <c r="AE16" t="s">
        <v>21</v>
      </c>
      <c r="AF16" t="s">
        <v>21</v>
      </c>
      <c r="AG16" t="s">
        <v>21</v>
      </c>
      <c r="AH16" t="s">
        <v>21</v>
      </c>
      <c r="AI16" t="s">
        <v>21</v>
      </c>
      <c r="AJ16" t="s">
        <v>21</v>
      </c>
      <c r="AK16" t="s">
        <v>21</v>
      </c>
      <c r="AL16" t="s">
        <v>21</v>
      </c>
      <c r="AM16" t="s">
        <v>21</v>
      </c>
      <c r="AN16" t="s">
        <v>21</v>
      </c>
      <c r="AO16" t="s">
        <v>21</v>
      </c>
      <c r="AQ16">
        <f t="shared" si="0"/>
        <v>0</v>
      </c>
      <c r="AR16">
        <f t="shared" si="1"/>
        <v>0</v>
      </c>
      <c r="AT16">
        <f t="shared" si="2"/>
        <v>0</v>
      </c>
      <c r="AU16">
        <f t="shared" si="3"/>
        <v>0</v>
      </c>
      <c r="AV16" s="11" t="str">
        <f t="shared" si="4"/>
        <v/>
      </c>
      <c r="AY16">
        <f t="shared" si="5"/>
        <v>0</v>
      </c>
      <c r="AZ16">
        <f t="shared" si="6"/>
        <v>0</v>
      </c>
      <c r="BA16">
        <f t="shared" si="7"/>
        <v>0</v>
      </c>
      <c r="BB16">
        <f t="shared" si="8"/>
        <v>0</v>
      </c>
      <c r="BC16">
        <f t="shared" si="9"/>
        <v>0</v>
      </c>
      <c r="BD16" s="2">
        <f t="shared" si="10"/>
        <v>0</v>
      </c>
    </row>
    <row r="17" spans="1:56" ht="15" customHeight="1">
      <c r="A17" s="2" t="s">
        <v>171</v>
      </c>
      <c r="B17" s="2" t="s">
        <v>172</v>
      </c>
      <c r="C17">
        <v>2020</v>
      </c>
      <c r="D17" t="s">
        <v>21</v>
      </c>
      <c r="E17" t="s">
        <v>21</v>
      </c>
      <c r="F17" t="s">
        <v>21</v>
      </c>
      <c r="G17" t="s">
        <v>21</v>
      </c>
      <c r="H17" t="s">
        <v>21</v>
      </c>
      <c r="I17" t="s">
        <v>21</v>
      </c>
      <c r="J17" t="s">
        <v>21</v>
      </c>
      <c r="K17" t="s">
        <v>21</v>
      </c>
      <c r="L17" t="s">
        <v>21</v>
      </c>
      <c r="M17" t="s">
        <v>21</v>
      </c>
      <c r="N17" t="s">
        <v>21</v>
      </c>
      <c r="O17" t="s">
        <v>21</v>
      </c>
      <c r="P17" t="s">
        <v>21</v>
      </c>
      <c r="Q17" t="s">
        <v>21</v>
      </c>
      <c r="R17" t="s">
        <v>21</v>
      </c>
      <c r="S17" t="s">
        <v>21</v>
      </c>
      <c r="T17" t="s">
        <v>21</v>
      </c>
      <c r="U17" t="s">
        <v>21</v>
      </c>
      <c r="V17" t="s">
        <v>21</v>
      </c>
      <c r="W17" t="s">
        <v>21</v>
      </c>
      <c r="X17" t="s">
        <v>21</v>
      </c>
      <c r="Y17" t="s">
        <v>21</v>
      </c>
      <c r="Z17" t="s">
        <v>21</v>
      </c>
      <c r="AA17" t="s">
        <v>21</v>
      </c>
      <c r="AB17" t="s">
        <v>21</v>
      </c>
      <c r="AC17" t="s">
        <v>21</v>
      </c>
      <c r="AD17" t="s">
        <v>21</v>
      </c>
      <c r="AE17" t="s">
        <v>21</v>
      </c>
      <c r="AF17" t="s">
        <v>21</v>
      </c>
      <c r="AG17" t="s">
        <v>21</v>
      </c>
      <c r="AH17" t="s">
        <v>21</v>
      </c>
      <c r="AI17" t="s">
        <v>21</v>
      </c>
      <c r="AJ17" t="s">
        <v>21</v>
      </c>
      <c r="AK17" t="s">
        <v>21</v>
      </c>
      <c r="AL17" t="s">
        <v>21</v>
      </c>
      <c r="AM17" t="s">
        <v>21</v>
      </c>
      <c r="AN17" t="s">
        <v>21</v>
      </c>
      <c r="AO17" t="s">
        <v>21</v>
      </c>
      <c r="AQ17">
        <f t="shared" si="0"/>
        <v>0</v>
      </c>
      <c r="AR17">
        <f t="shared" si="1"/>
        <v>0</v>
      </c>
      <c r="AT17">
        <f t="shared" si="2"/>
        <v>0</v>
      </c>
      <c r="AU17">
        <f t="shared" si="3"/>
        <v>0</v>
      </c>
      <c r="AV17" s="11" t="str">
        <f t="shared" si="4"/>
        <v/>
      </c>
      <c r="AY17">
        <f t="shared" si="5"/>
        <v>0</v>
      </c>
      <c r="AZ17">
        <f t="shared" si="6"/>
        <v>0</v>
      </c>
      <c r="BA17">
        <f t="shared" si="7"/>
        <v>0</v>
      </c>
      <c r="BB17">
        <f t="shared" si="8"/>
        <v>0</v>
      </c>
      <c r="BC17">
        <f t="shared" si="9"/>
        <v>0</v>
      </c>
      <c r="BD17" s="2">
        <f t="shared" si="10"/>
        <v>0</v>
      </c>
    </row>
    <row r="18" spans="1:56" ht="15" customHeight="1">
      <c r="A18" s="2" t="s">
        <v>171</v>
      </c>
      <c r="B18" s="2" t="s">
        <v>173</v>
      </c>
      <c r="C18">
        <v>2020</v>
      </c>
      <c r="D18" t="s">
        <v>21</v>
      </c>
      <c r="E18" t="s">
        <v>21</v>
      </c>
      <c r="F18" t="s">
        <v>21</v>
      </c>
      <c r="G18" t="s">
        <v>21</v>
      </c>
      <c r="H18" t="s">
        <v>21</v>
      </c>
      <c r="I18" t="s">
        <v>21</v>
      </c>
      <c r="J18" t="s">
        <v>21</v>
      </c>
      <c r="K18" t="s">
        <v>21</v>
      </c>
      <c r="L18" t="s">
        <v>21</v>
      </c>
      <c r="M18" t="s">
        <v>21</v>
      </c>
      <c r="N18" t="s">
        <v>21</v>
      </c>
      <c r="O18" t="s">
        <v>21</v>
      </c>
      <c r="P18" t="s">
        <v>21</v>
      </c>
      <c r="Q18" t="s">
        <v>21</v>
      </c>
      <c r="R18" t="s">
        <v>21</v>
      </c>
      <c r="S18" t="s">
        <v>21</v>
      </c>
      <c r="T18" t="s">
        <v>21</v>
      </c>
      <c r="U18" t="s">
        <v>21</v>
      </c>
      <c r="V18" t="s">
        <v>21</v>
      </c>
      <c r="W18" t="s">
        <v>21</v>
      </c>
      <c r="X18" t="s">
        <v>21</v>
      </c>
      <c r="Y18" t="s">
        <v>21</v>
      </c>
      <c r="Z18" t="s">
        <v>21</v>
      </c>
      <c r="AA18" t="s">
        <v>21</v>
      </c>
      <c r="AB18" t="s">
        <v>21</v>
      </c>
      <c r="AC18" t="s">
        <v>21</v>
      </c>
      <c r="AD18" t="s">
        <v>21</v>
      </c>
      <c r="AE18" t="s">
        <v>21</v>
      </c>
      <c r="AF18" t="s">
        <v>21</v>
      </c>
      <c r="AG18" t="s">
        <v>21</v>
      </c>
      <c r="AH18" t="s">
        <v>21</v>
      </c>
      <c r="AI18" t="s">
        <v>21</v>
      </c>
      <c r="AJ18" t="s">
        <v>21</v>
      </c>
      <c r="AK18" t="s">
        <v>21</v>
      </c>
      <c r="AL18" t="s">
        <v>21</v>
      </c>
      <c r="AM18" t="s">
        <v>21</v>
      </c>
      <c r="AN18" t="s">
        <v>21</v>
      </c>
      <c r="AO18" t="s">
        <v>21</v>
      </c>
      <c r="AQ18">
        <f t="shared" si="0"/>
        <v>0</v>
      </c>
      <c r="AR18">
        <f t="shared" si="1"/>
        <v>0</v>
      </c>
      <c r="AT18">
        <f t="shared" si="2"/>
        <v>0</v>
      </c>
      <c r="AU18">
        <f t="shared" si="3"/>
        <v>0</v>
      </c>
      <c r="AV18" s="11" t="str">
        <f t="shared" si="4"/>
        <v/>
      </c>
      <c r="AY18">
        <f t="shared" si="5"/>
        <v>0</v>
      </c>
      <c r="AZ18">
        <f t="shared" si="6"/>
        <v>0</v>
      </c>
      <c r="BA18">
        <f t="shared" si="7"/>
        <v>0</v>
      </c>
      <c r="BB18">
        <f t="shared" si="8"/>
        <v>0</v>
      </c>
      <c r="BC18">
        <f t="shared" si="9"/>
        <v>0</v>
      </c>
      <c r="BD18" s="2">
        <f t="shared" si="10"/>
        <v>0</v>
      </c>
    </row>
    <row r="19" spans="1:56" ht="15" customHeight="1">
      <c r="A19" s="2" t="s">
        <v>174</v>
      </c>
      <c r="B19" s="2" t="s">
        <v>175</v>
      </c>
      <c r="C19">
        <v>2020</v>
      </c>
      <c r="D19">
        <v>33.299999999999997</v>
      </c>
      <c r="E19">
        <v>5</v>
      </c>
      <c r="F19" t="s">
        <v>21</v>
      </c>
      <c r="G19" t="s">
        <v>21</v>
      </c>
      <c r="H19" t="s">
        <v>21</v>
      </c>
      <c r="I19">
        <v>51.6</v>
      </c>
      <c r="J19" t="s">
        <v>21</v>
      </c>
      <c r="K19" t="s">
        <v>21</v>
      </c>
      <c r="L19" t="s">
        <v>21</v>
      </c>
      <c r="M19" t="s">
        <v>21</v>
      </c>
      <c r="N19" t="s">
        <v>21</v>
      </c>
      <c r="O19" t="s">
        <v>21</v>
      </c>
      <c r="P19" t="s">
        <v>21</v>
      </c>
      <c r="Q19">
        <v>7.7</v>
      </c>
      <c r="R19">
        <v>9.9</v>
      </c>
      <c r="S19">
        <v>9.5</v>
      </c>
      <c r="T19">
        <v>9.9</v>
      </c>
      <c r="U19" t="s">
        <v>21</v>
      </c>
      <c r="V19">
        <v>8.1</v>
      </c>
      <c r="W19" t="s">
        <v>924</v>
      </c>
      <c r="X19" t="s">
        <v>21</v>
      </c>
      <c r="Y19" t="s">
        <v>21</v>
      </c>
      <c r="Z19" t="s">
        <v>21</v>
      </c>
      <c r="AA19" t="s">
        <v>21</v>
      </c>
      <c r="AB19" t="s">
        <v>21</v>
      </c>
      <c r="AC19" t="s">
        <v>21</v>
      </c>
      <c r="AD19" t="s">
        <v>21</v>
      </c>
      <c r="AE19" t="s">
        <v>21</v>
      </c>
      <c r="AF19" t="s">
        <v>21</v>
      </c>
      <c r="AG19" t="s">
        <v>21</v>
      </c>
      <c r="AH19" t="s">
        <v>21</v>
      </c>
      <c r="AI19" t="s">
        <v>21</v>
      </c>
      <c r="AJ19" t="s">
        <v>21</v>
      </c>
      <c r="AK19">
        <v>6.5</v>
      </c>
      <c r="AL19">
        <v>100</v>
      </c>
      <c r="AM19" t="s">
        <v>21</v>
      </c>
      <c r="AN19" t="s">
        <v>21</v>
      </c>
      <c r="AO19" t="s">
        <v>21</v>
      </c>
      <c r="AQ19">
        <f t="shared" si="0"/>
        <v>45.1</v>
      </c>
      <c r="AR19">
        <f t="shared" si="1"/>
        <v>51.6</v>
      </c>
      <c r="AT19">
        <f t="shared" si="2"/>
        <v>33.299999999999997</v>
      </c>
      <c r="AU19">
        <f t="shared" si="3"/>
        <v>5</v>
      </c>
      <c r="AV19" s="11">
        <f t="shared" si="4"/>
        <v>0.74224806201550375</v>
      </c>
      <c r="AY19">
        <f t="shared" si="5"/>
        <v>6.5</v>
      </c>
      <c r="AZ19">
        <f t="shared" si="6"/>
        <v>6.5</v>
      </c>
      <c r="BA19">
        <f t="shared" si="7"/>
        <v>0</v>
      </c>
      <c r="BB19">
        <f t="shared" si="8"/>
        <v>0</v>
      </c>
      <c r="BC19">
        <f t="shared" si="9"/>
        <v>0</v>
      </c>
      <c r="BD19" s="2">
        <f t="shared" si="10"/>
        <v>0</v>
      </c>
    </row>
    <row r="20" spans="1:56" ht="15" customHeight="1">
      <c r="A20" s="2" t="s">
        <v>174</v>
      </c>
      <c r="B20" s="2" t="s">
        <v>176</v>
      </c>
      <c r="C20">
        <v>2020</v>
      </c>
      <c r="D20" t="s">
        <v>21</v>
      </c>
      <c r="E20" t="s">
        <v>21</v>
      </c>
      <c r="F20" t="s">
        <v>21</v>
      </c>
      <c r="G20" t="s">
        <v>21</v>
      </c>
      <c r="H20" t="s">
        <v>21</v>
      </c>
      <c r="I20" t="s">
        <v>21</v>
      </c>
      <c r="J20" t="s">
        <v>21</v>
      </c>
      <c r="K20" t="s">
        <v>21</v>
      </c>
      <c r="L20" t="s">
        <v>21</v>
      </c>
      <c r="M20" t="s">
        <v>21</v>
      </c>
      <c r="N20" t="s">
        <v>21</v>
      </c>
      <c r="O20" t="s">
        <v>21</v>
      </c>
      <c r="P20" t="s">
        <v>21</v>
      </c>
      <c r="Q20" t="s">
        <v>21</v>
      </c>
      <c r="R20" t="s">
        <v>21</v>
      </c>
      <c r="S20" t="s">
        <v>21</v>
      </c>
      <c r="T20" t="s">
        <v>21</v>
      </c>
      <c r="U20" t="s">
        <v>21</v>
      </c>
      <c r="V20" t="s">
        <v>21</v>
      </c>
      <c r="W20" t="s">
        <v>21</v>
      </c>
      <c r="X20" t="s">
        <v>21</v>
      </c>
      <c r="Y20" t="s">
        <v>21</v>
      </c>
      <c r="Z20" t="s">
        <v>21</v>
      </c>
      <c r="AA20" t="s">
        <v>21</v>
      </c>
      <c r="AB20" t="s">
        <v>21</v>
      </c>
      <c r="AC20" t="s">
        <v>21</v>
      </c>
      <c r="AD20" t="s">
        <v>21</v>
      </c>
      <c r="AE20" t="s">
        <v>21</v>
      </c>
      <c r="AF20" t="s">
        <v>21</v>
      </c>
      <c r="AG20" t="s">
        <v>21</v>
      </c>
      <c r="AH20" t="s">
        <v>21</v>
      </c>
      <c r="AI20" t="s">
        <v>21</v>
      </c>
      <c r="AJ20" t="s">
        <v>21</v>
      </c>
      <c r="AK20" t="s">
        <v>21</v>
      </c>
      <c r="AL20" t="s">
        <v>21</v>
      </c>
      <c r="AM20" t="s">
        <v>21</v>
      </c>
      <c r="AN20" t="s">
        <v>21</v>
      </c>
      <c r="AO20" t="s">
        <v>21</v>
      </c>
      <c r="AQ20">
        <f t="shared" si="0"/>
        <v>0</v>
      </c>
      <c r="AR20">
        <f t="shared" si="1"/>
        <v>0</v>
      </c>
      <c r="AT20">
        <f t="shared" si="2"/>
        <v>0</v>
      </c>
      <c r="AU20">
        <f t="shared" si="3"/>
        <v>0</v>
      </c>
      <c r="AV20" s="11" t="str">
        <f t="shared" si="4"/>
        <v/>
      </c>
      <c r="AY20">
        <f t="shared" si="5"/>
        <v>0</v>
      </c>
      <c r="AZ20">
        <f t="shared" si="6"/>
        <v>0</v>
      </c>
      <c r="BA20">
        <f t="shared" si="7"/>
        <v>0</v>
      </c>
      <c r="BB20">
        <f t="shared" si="8"/>
        <v>0</v>
      </c>
      <c r="BC20">
        <f t="shared" si="9"/>
        <v>0</v>
      </c>
      <c r="BD20" s="2">
        <f t="shared" si="10"/>
        <v>0</v>
      </c>
    </row>
    <row r="21" spans="1:56" ht="15" customHeight="1">
      <c r="A21" s="2" t="s">
        <v>174</v>
      </c>
      <c r="B21" s="2" t="s">
        <v>177</v>
      </c>
      <c r="C21">
        <v>2020</v>
      </c>
      <c r="D21" t="s">
        <v>21</v>
      </c>
      <c r="E21" t="s">
        <v>21</v>
      </c>
      <c r="F21" t="s">
        <v>21</v>
      </c>
      <c r="G21" t="s">
        <v>21</v>
      </c>
      <c r="H21" t="s">
        <v>21</v>
      </c>
      <c r="I21" t="s">
        <v>21</v>
      </c>
      <c r="J21" t="s">
        <v>21</v>
      </c>
      <c r="K21" t="s">
        <v>21</v>
      </c>
      <c r="L21" t="s">
        <v>21</v>
      </c>
      <c r="M21" t="s">
        <v>21</v>
      </c>
      <c r="N21" t="s">
        <v>21</v>
      </c>
      <c r="O21" t="s">
        <v>21</v>
      </c>
      <c r="P21" t="s">
        <v>21</v>
      </c>
      <c r="Q21" t="s">
        <v>21</v>
      </c>
      <c r="R21" t="s">
        <v>21</v>
      </c>
      <c r="S21" t="s">
        <v>21</v>
      </c>
      <c r="T21" t="s">
        <v>21</v>
      </c>
      <c r="U21" t="s">
        <v>21</v>
      </c>
      <c r="V21" t="s">
        <v>21</v>
      </c>
      <c r="W21" t="s">
        <v>21</v>
      </c>
      <c r="X21" t="s">
        <v>21</v>
      </c>
      <c r="Y21" t="s">
        <v>21</v>
      </c>
      <c r="Z21" t="s">
        <v>21</v>
      </c>
      <c r="AA21" t="s">
        <v>21</v>
      </c>
      <c r="AB21" t="s">
        <v>21</v>
      </c>
      <c r="AC21" t="s">
        <v>21</v>
      </c>
      <c r="AD21" t="s">
        <v>21</v>
      </c>
      <c r="AE21" t="s">
        <v>21</v>
      </c>
      <c r="AF21" t="s">
        <v>21</v>
      </c>
      <c r="AG21" t="s">
        <v>21</v>
      </c>
      <c r="AH21" t="s">
        <v>21</v>
      </c>
      <c r="AI21" t="s">
        <v>21</v>
      </c>
      <c r="AJ21" t="s">
        <v>21</v>
      </c>
      <c r="AK21" t="s">
        <v>21</v>
      </c>
      <c r="AL21" t="s">
        <v>21</v>
      </c>
      <c r="AM21" t="s">
        <v>21</v>
      </c>
      <c r="AN21" t="s">
        <v>21</v>
      </c>
      <c r="AO21" t="s">
        <v>21</v>
      </c>
      <c r="AQ21">
        <f t="shared" si="0"/>
        <v>0</v>
      </c>
      <c r="AR21">
        <f t="shared" si="1"/>
        <v>0</v>
      </c>
      <c r="AT21">
        <f t="shared" si="2"/>
        <v>0</v>
      </c>
      <c r="AU21">
        <f t="shared" si="3"/>
        <v>0</v>
      </c>
      <c r="AV21" s="11" t="str">
        <f t="shared" si="4"/>
        <v/>
      </c>
      <c r="AY21">
        <f t="shared" si="5"/>
        <v>0</v>
      </c>
      <c r="AZ21">
        <f t="shared" si="6"/>
        <v>0</v>
      </c>
      <c r="BA21">
        <f t="shared" si="7"/>
        <v>0</v>
      </c>
      <c r="BB21">
        <f t="shared" si="8"/>
        <v>0</v>
      </c>
      <c r="BC21">
        <f t="shared" si="9"/>
        <v>0</v>
      </c>
      <c r="BD21" s="2">
        <f t="shared" si="10"/>
        <v>0</v>
      </c>
    </row>
    <row r="22" spans="1:56" ht="15" customHeight="1">
      <c r="A22" s="2" t="s">
        <v>174</v>
      </c>
      <c r="B22" s="2" t="s">
        <v>178</v>
      </c>
      <c r="C22">
        <v>2020</v>
      </c>
      <c r="D22">
        <v>27.1</v>
      </c>
      <c r="E22">
        <v>4.5999999999999996</v>
      </c>
      <c r="F22" t="s">
        <v>21</v>
      </c>
      <c r="G22" t="s">
        <v>21</v>
      </c>
      <c r="H22" t="s">
        <v>21</v>
      </c>
      <c r="I22">
        <v>40.700000000000003</v>
      </c>
      <c r="J22" t="s">
        <v>21</v>
      </c>
      <c r="K22" t="s">
        <v>21</v>
      </c>
      <c r="L22" t="s">
        <v>21</v>
      </c>
      <c r="M22" t="s">
        <v>21</v>
      </c>
      <c r="N22" t="s">
        <v>21</v>
      </c>
      <c r="O22" t="s">
        <v>21</v>
      </c>
      <c r="P22" t="s">
        <v>21</v>
      </c>
      <c r="Q22">
        <v>6.1</v>
      </c>
      <c r="R22">
        <v>7.9</v>
      </c>
      <c r="S22">
        <v>7.6</v>
      </c>
      <c r="T22">
        <v>7.9</v>
      </c>
      <c r="U22" t="s">
        <v>21</v>
      </c>
      <c r="V22">
        <v>6.5</v>
      </c>
      <c r="W22" t="s">
        <v>924</v>
      </c>
      <c r="X22" t="s">
        <v>21</v>
      </c>
      <c r="Y22" t="s">
        <v>21</v>
      </c>
      <c r="Z22" t="s">
        <v>21</v>
      </c>
      <c r="AA22" t="s">
        <v>21</v>
      </c>
      <c r="AB22" t="s">
        <v>21</v>
      </c>
      <c r="AC22" t="s">
        <v>21</v>
      </c>
      <c r="AD22" t="s">
        <v>21</v>
      </c>
      <c r="AE22" t="s">
        <v>21</v>
      </c>
      <c r="AF22" t="s">
        <v>21</v>
      </c>
      <c r="AG22" t="s">
        <v>21</v>
      </c>
      <c r="AH22" t="s">
        <v>21</v>
      </c>
      <c r="AI22" t="s">
        <v>21</v>
      </c>
      <c r="AJ22" t="s">
        <v>21</v>
      </c>
      <c r="AK22">
        <v>4.7</v>
      </c>
      <c r="AL22">
        <v>100</v>
      </c>
      <c r="AM22" t="s">
        <v>21</v>
      </c>
      <c r="AN22" t="s">
        <v>21</v>
      </c>
      <c r="AO22" t="s">
        <v>21</v>
      </c>
      <c r="AQ22">
        <f t="shared" si="0"/>
        <v>36</v>
      </c>
      <c r="AR22">
        <f t="shared" si="1"/>
        <v>40.700000000000003</v>
      </c>
      <c r="AT22">
        <f t="shared" si="2"/>
        <v>27.1</v>
      </c>
      <c r="AU22">
        <f t="shared" si="3"/>
        <v>4.5999999999999996</v>
      </c>
      <c r="AV22" s="11">
        <f t="shared" si="4"/>
        <v>0.77886977886977893</v>
      </c>
      <c r="AY22">
        <f t="shared" si="5"/>
        <v>4.7</v>
      </c>
      <c r="AZ22">
        <f t="shared" si="6"/>
        <v>4.7</v>
      </c>
      <c r="BA22">
        <f t="shared" si="7"/>
        <v>0</v>
      </c>
      <c r="BB22">
        <f t="shared" si="8"/>
        <v>0</v>
      </c>
      <c r="BC22">
        <f t="shared" si="9"/>
        <v>0</v>
      </c>
      <c r="BD22" s="2">
        <f t="shared" si="10"/>
        <v>0</v>
      </c>
    </row>
    <row r="23" spans="1:56" ht="15" customHeight="1">
      <c r="A23" s="2" t="s">
        <v>179</v>
      </c>
      <c r="B23" s="2" t="s">
        <v>180</v>
      </c>
      <c r="C23">
        <v>2020</v>
      </c>
      <c r="D23" t="s">
        <v>21</v>
      </c>
      <c r="E23" t="s">
        <v>21</v>
      </c>
      <c r="F23" t="s">
        <v>21</v>
      </c>
      <c r="G23" t="s">
        <v>21</v>
      </c>
      <c r="H23" t="s">
        <v>21</v>
      </c>
      <c r="I23" t="s">
        <v>21</v>
      </c>
      <c r="J23" t="s">
        <v>21</v>
      </c>
      <c r="K23" t="s">
        <v>21</v>
      </c>
      <c r="L23" t="s">
        <v>21</v>
      </c>
      <c r="M23" t="s">
        <v>21</v>
      </c>
      <c r="N23" t="s">
        <v>21</v>
      </c>
      <c r="O23" t="s">
        <v>21</v>
      </c>
      <c r="P23" t="s">
        <v>21</v>
      </c>
      <c r="Q23" t="s">
        <v>21</v>
      </c>
      <c r="R23" t="s">
        <v>21</v>
      </c>
      <c r="S23" t="s">
        <v>21</v>
      </c>
      <c r="T23" t="s">
        <v>21</v>
      </c>
      <c r="U23" t="s">
        <v>21</v>
      </c>
      <c r="V23" t="s">
        <v>21</v>
      </c>
      <c r="W23" t="s">
        <v>21</v>
      </c>
      <c r="X23" t="s">
        <v>21</v>
      </c>
      <c r="Y23" t="s">
        <v>21</v>
      </c>
      <c r="Z23" t="s">
        <v>21</v>
      </c>
      <c r="AA23" t="s">
        <v>21</v>
      </c>
      <c r="AB23" t="s">
        <v>21</v>
      </c>
      <c r="AC23" t="s">
        <v>21</v>
      </c>
      <c r="AD23" t="s">
        <v>21</v>
      </c>
      <c r="AE23" t="s">
        <v>21</v>
      </c>
      <c r="AF23" t="s">
        <v>21</v>
      </c>
      <c r="AG23" t="s">
        <v>21</v>
      </c>
      <c r="AH23" t="s">
        <v>21</v>
      </c>
      <c r="AI23" t="s">
        <v>21</v>
      </c>
      <c r="AJ23" t="s">
        <v>21</v>
      </c>
      <c r="AK23" t="s">
        <v>21</v>
      </c>
      <c r="AL23" t="s">
        <v>21</v>
      </c>
      <c r="AM23" t="s">
        <v>21</v>
      </c>
      <c r="AN23" t="s">
        <v>21</v>
      </c>
      <c r="AO23" t="s">
        <v>21</v>
      </c>
      <c r="AQ23">
        <f t="shared" si="0"/>
        <v>0</v>
      </c>
      <c r="AR23">
        <f t="shared" si="1"/>
        <v>0</v>
      </c>
      <c r="AT23">
        <f t="shared" si="2"/>
        <v>0</v>
      </c>
      <c r="AU23">
        <f t="shared" si="3"/>
        <v>0</v>
      </c>
      <c r="AV23" s="11" t="str">
        <f t="shared" si="4"/>
        <v/>
      </c>
      <c r="AY23">
        <f t="shared" si="5"/>
        <v>0</v>
      </c>
      <c r="AZ23">
        <f t="shared" si="6"/>
        <v>0</v>
      </c>
      <c r="BA23">
        <f t="shared" si="7"/>
        <v>0</v>
      </c>
      <c r="BB23">
        <f t="shared" si="8"/>
        <v>0</v>
      </c>
      <c r="BC23">
        <f t="shared" si="9"/>
        <v>0</v>
      </c>
      <c r="BD23" s="2">
        <f t="shared" si="10"/>
        <v>0</v>
      </c>
    </row>
    <row r="24" spans="1:56" ht="15" customHeight="1">
      <c r="A24" s="2" t="s">
        <v>181</v>
      </c>
      <c r="B24" s="2" t="s">
        <v>182</v>
      </c>
      <c r="C24">
        <v>2020</v>
      </c>
      <c r="D24">
        <v>87.65</v>
      </c>
      <c r="E24">
        <v>16.899999999999999</v>
      </c>
      <c r="F24" t="s">
        <v>21</v>
      </c>
      <c r="G24" t="s">
        <v>21</v>
      </c>
      <c r="H24" t="s">
        <v>21</v>
      </c>
      <c r="I24">
        <v>156.72999999999999</v>
      </c>
      <c r="J24" t="s">
        <v>21</v>
      </c>
      <c r="K24" t="s">
        <v>21</v>
      </c>
      <c r="L24">
        <v>0</v>
      </c>
      <c r="M24" t="s">
        <v>21</v>
      </c>
      <c r="N24" t="s">
        <v>21</v>
      </c>
      <c r="O24" t="s">
        <v>21</v>
      </c>
      <c r="P24" t="s">
        <v>21</v>
      </c>
      <c r="Q24">
        <v>17.899999999999999</v>
      </c>
      <c r="R24">
        <v>32.9</v>
      </c>
      <c r="S24">
        <v>49.5</v>
      </c>
      <c r="T24">
        <v>5.7</v>
      </c>
      <c r="U24" t="s">
        <v>21</v>
      </c>
      <c r="V24">
        <v>0</v>
      </c>
      <c r="W24" t="s">
        <v>924</v>
      </c>
      <c r="X24" t="s">
        <v>21</v>
      </c>
      <c r="Y24" t="s">
        <v>21</v>
      </c>
      <c r="Z24" t="s">
        <v>21</v>
      </c>
      <c r="AA24" t="s">
        <v>21</v>
      </c>
      <c r="AB24" t="s">
        <v>21</v>
      </c>
      <c r="AC24" t="s">
        <v>21</v>
      </c>
      <c r="AD24" t="s">
        <v>21</v>
      </c>
      <c r="AE24">
        <v>22.6</v>
      </c>
      <c r="AF24" t="s">
        <v>21</v>
      </c>
      <c r="AG24" t="s">
        <v>21</v>
      </c>
      <c r="AH24" t="s">
        <v>21</v>
      </c>
      <c r="AI24" t="s">
        <v>21</v>
      </c>
      <c r="AJ24" t="s">
        <v>21</v>
      </c>
      <c r="AK24">
        <v>28.13</v>
      </c>
      <c r="AL24">
        <v>85</v>
      </c>
      <c r="AM24" t="s">
        <v>21</v>
      </c>
      <c r="AN24" t="s">
        <v>21</v>
      </c>
      <c r="AO24">
        <v>15</v>
      </c>
      <c r="AQ24">
        <f t="shared" si="0"/>
        <v>128.6</v>
      </c>
      <c r="AR24">
        <f t="shared" si="1"/>
        <v>156.72999999999999</v>
      </c>
      <c r="AT24">
        <f t="shared" si="2"/>
        <v>87.65</v>
      </c>
      <c r="AU24">
        <f t="shared" si="3"/>
        <v>16.899999999999999</v>
      </c>
      <c r="AV24" s="11">
        <f t="shared" si="4"/>
        <v>0.66707075862949028</v>
      </c>
      <c r="AY24">
        <f t="shared" si="5"/>
        <v>28.13</v>
      </c>
      <c r="AZ24">
        <f t="shared" si="6"/>
        <v>23.910499999999999</v>
      </c>
      <c r="BA24">
        <f t="shared" si="7"/>
        <v>0</v>
      </c>
      <c r="BB24">
        <f t="shared" si="8"/>
        <v>0</v>
      </c>
      <c r="BC24">
        <f t="shared" si="9"/>
        <v>4.2195</v>
      </c>
      <c r="BD24" s="2">
        <f t="shared" si="10"/>
        <v>0</v>
      </c>
    </row>
    <row r="25" spans="1:56" ht="15" customHeight="1">
      <c r="A25" s="2" t="s">
        <v>183</v>
      </c>
      <c r="B25" s="2" t="s">
        <v>184</v>
      </c>
      <c r="C25">
        <v>2020</v>
      </c>
      <c r="D25">
        <v>115.4</v>
      </c>
      <c r="E25">
        <v>10.6</v>
      </c>
      <c r="F25" t="s">
        <v>21</v>
      </c>
      <c r="G25" t="s">
        <v>655</v>
      </c>
      <c r="H25">
        <v>13.3</v>
      </c>
      <c r="I25">
        <v>152.49</v>
      </c>
      <c r="J25" t="s">
        <v>21</v>
      </c>
      <c r="K25">
        <v>0.08</v>
      </c>
      <c r="L25" t="s">
        <v>21</v>
      </c>
      <c r="M25" t="s">
        <v>21</v>
      </c>
      <c r="N25" t="s">
        <v>21</v>
      </c>
      <c r="O25" t="s">
        <v>21</v>
      </c>
      <c r="P25" t="s">
        <v>21</v>
      </c>
      <c r="Q25" t="s">
        <v>21</v>
      </c>
      <c r="R25" t="s">
        <v>21</v>
      </c>
      <c r="S25" t="s">
        <v>21</v>
      </c>
      <c r="T25" t="s">
        <v>21</v>
      </c>
      <c r="U25" t="s">
        <v>21</v>
      </c>
      <c r="V25" t="s">
        <v>21</v>
      </c>
      <c r="W25" t="s">
        <v>21</v>
      </c>
      <c r="X25" t="s">
        <v>21</v>
      </c>
      <c r="Y25" t="s">
        <v>21</v>
      </c>
      <c r="Z25" t="s">
        <v>21</v>
      </c>
      <c r="AA25" t="s">
        <v>21</v>
      </c>
      <c r="AB25" t="s">
        <v>21</v>
      </c>
      <c r="AC25">
        <v>0.01</v>
      </c>
      <c r="AD25" t="s">
        <v>21</v>
      </c>
      <c r="AE25" t="s">
        <v>21</v>
      </c>
      <c r="AF25">
        <v>152.4</v>
      </c>
      <c r="AG25" t="s">
        <v>21</v>
      </c>
      <c r="AH25" t="s">
        <v>925</v>
      </c>
      <c r="AI25">
        <v>39</v>
      </c>
      <c r="AJ25" t="s">
        <v>21</v>
      </c>
      <c r="AK25" t="s">
        <v>21</v>
      </c>
      <c r="AL25" t="s">
        <v>21</v>
      </c>
      <c r="AM25" t="s">
        <v>21</v>
      </c>
      <c r="AN25" t="s">
        <v>21</v>
      </c>
      <c r="AO25" t="s">
        <v>21</v>
      </c>
      <c r="AQ25">
        <f t="shared" si="0"/>
        <v>152.49</v>
      </c>
      <c r="AR25">
        <f t="shared" si="1"/>
        <v>152.49</v>
      </c>
      <c r="AT25">
        <f t="shared" si="2"/>
        <v>115.4</v>
      </c>
      <c r="AU25">
        <f t="shared" si="3"/>
        <v>10.6</v>
      </c>
      <c r="AV25" s="11">
        <f t="shared" si="4"/>
        <v>0.82628369073381858</v>
      </c>
      <c r="AY25">
        <f t="shared" si="5"/>
        <v>0</v>
      </c>
      <c r="AZ25">
        <f t="shared" si="6"/>
        <v>0</v>
      </c>
      <c r="BA25">
        <f t="shared" si="7"/>
        <v>0</v>
      </c>
      <c r="BB25">
        <f t="shared" si="8"/>
        <v>0</v>
      </c>
      <c r="BC25">
        <f t="shared" si="9"/>
        <v>0</v>
      </c>
      <c r="BD25" s="2">
        <f t="shared" si="10"/>
        <v>0</v>
      </c>
    </row>
    <row r="26" spans="1:56" ht="15" customHeight="1">
      <c r="A26" s="2" t="s">
        <v>183</v>
      </c>
      <c r="B26" s="2" t="s">
        <v>185</v>
      </c>
      <c r="C26">
        <v>2020</v>
      </c>
      <c r="D26" t="s">
        <v>21</v>
      </c>
      <c r="E26" t="s">
        <v>21</v>
      </c>
      <c r="F26" t="s">
        <v>21</v>
      </c>
      <c r="G26" t="s">
        <v>21</v>
      </c>
      <c r="H26" t="s">
        <v>21</v>
      </c>
      <c r="I26" t="s">
        <v>21</v>
      </c>
      <c r="J26" t="s">
        <v>21</v>
      </c>
      <c r="K26" t="s">
        <v>21</v>
      </c>
      <c r="L26" t="s">
        <v>21</v>
      </c>
      <c r="M26" t="s">
        <v>21</v>
      </c>
      <c r="N26" t="s">
        <v>21</v>
      </c>
      <c r="O26" t="s">
        <v>21</v>
      </c>
      <c r="P26" t="s">
        <v>21</v>
      </c>
      <c r="Q26" t="s">
        <v>21</v>
      </c>
      <c r="R26" t="s">
        <v>21</v>
      </c>
      <c r="S26" t="s">
        <v>21</v>
      </c>
      <c r="T26" t="s">
        <v>21</v>
      </c>
      <c r="U26" t="s">
        <v>21</v>
      </c>
      <c r="V26" t="s">
        <v>21</v>
      </c>
      <c r="W26" t="s">
        <v>21</v>
      </c>
      <c r="X26" t="s">
        <v>21</v>
      </c>
      <c r="Y26" t="s">
        <v>21</v>
      </c>
      <c r="Z26" t="s">
        <v>21</v>
      </c>
      <c r="AA26" t="s">
        <v>21</v>
      </c>
      <c r="AB26" t="s">
        <v>21</v>
      </c>
      <c r="AC26" t="s">
        <v>21</v>
      </c>
      <c r="AD26" t="s">
        <v>21</v>
      </c>
      <c r="AE26" t="s">
        <v>21</v>
      </c>
      <c r="AF26" t="s">
        <v>21</v>
      </c>
      <c r="AG26" t="s">
        <v>21</v>
      </c>
      <c r="AH26" t="s">
        <v>21</v>
      </c>
      <c r="AI26" t="s">
        <v>21</v>
      </c>
      <c r="AJ26" t="s">
        <v>21</v>
      </c>
      <c r="AK26" t="s">
        <v>21</v>
      </c>
      <c r="AL26" t="s">
        <v>21</v>
      </c>
      <c r="AM26" t="s">
        <v>21</v>
      </c>
      <c r="AN26" t="s">
        <v>21</v>
      </c>
      <c r="AO26" t="s">
        <v>21</v>
      </c>
      <c r="AQ26">
        <f t="shared" si="0"/>
        <v>0</v>
      </c>
      <c r="AR26">
        <f t="shared" si="1"/>
        <v>0</v>
      </c>
      <c r="AT26">
        <f t="shared" si="2"/>
        <v>0</v>
      </c>
      <c r="AU26">
        <f t="shared" si="3"/>
        <v>0</v>
      </c>
      <c r="AV26" s="11" t="str">
        <f t="shared" si="4"/>
        <v/>
      </c>
      <c r="AY26">
        <f t="shared" si="5"/>
        <v>0</v>
      </c>
      <c r="AZ26">
        <f t="shared" si="6"/>
        <v>0</v>
      </c>
      <c r="BA26">
        <f t="shared" si="7"/>
        <v>0</v>
      </c>
      <c r="BB26">
        <f t="shared" si="8"/>
        <v>0</v>
      </c>
      <c r="BC26">
        <f t="shared" si="9"/>
        <v>0</v>
      </c>
      <c r="BD26" s="2">
        <f t="shared" si="10"/>
        <v>0</v>
      </c>
    </row>
    <row r="27" spans="1:56" ht="15" customHeight="1">
      <c r="A27" s="2" t="s">
        <v>186</v>
      </c>
      <c r="B27" s="2" t="s">
        <v>187</v>
      </c>
      <c r="C27">
        <v>2020</v>
      </c>
      <c r="D27" t="s">
        <v>21</v>
      </c>
      <c r="E27" t="s">
        <v>21</v>
      </c>
      <c r="F27" t="s">
        <v>21</v>
      </c>
      <c r="G27" t="s">
        <v>21</v>
      </c>
      <c r="H27" t="s">
        <v>21</v>
      </c>
      <c r="I27" t="s">
        <v>21</v>
      </c>
      <c r="J27" t="s">
        <v>21</v>
      </c>
      <c r="K27" t="s">
        <v>21</v>
      </c>
      <c r="L27" t="s">
        <v>21</v>
      </c>
      <c r="M27" t="s">
        <v>21</v>
      </c>
      <c r="N27" t="s">
        <v>21</v>
      </c>
      <c r="O27" t="s">
        <v>21</v>
      </c>
      <c r="P27" t="s">
        <v>21</v>
      </c>
      <c r="Q27" t="s">
        <v>21</v>
      </c>
      <c r="R27" t="s">
        <v>21</v>
      </c>
      <c r="S27" t="s">
        <v>21</v>
      </c>
      <c r="T27" t="s">
        <v>21</v>
      </c>
      <c r="U27" t="s">
        <v>21</v>
      </c>
      <c r="V27" t="s">
        <v>21</v>
      </c>
      <c r="W27" t="s">
        <v>21</v>
      </c>
      <c r="X27" t="s">
        <v>21</v>
      </c>
      <c r="Y27" t="s">
        <v>21</v>
      </c>
      <c r="Z27" t="s">
        <v>21</v>
      </c>
      <c r="AA27" t="s">
        <v>21</v>
      </c>
      <c r="AB27" t="s">
        <v>21</v>
      </c>
      <c r="AC27" t="s">
        <v>21</v>
      </c>
      <c r="AD27" t="s">
        <v>21</v>
      </c>
      <c r="AE27" t="s">
        <v>21</v>
      </c>
      <c r="AF27" t="s">
        <v>21</v>
      </c>
      <c r="AG27" t="s">
        <v>21</v>
      </c>
      <c r="AH27" t="s">
        <v>21</v>
      </c>
      <c r="AI27" t="s">
        <v>21</v>
      </c>
      <c r="AJ27" t="s">
        <v>21</v>
      </c>
      <c r="AK27" t="s">
        <v>21</v>
      </c>
      <c r="AL27" t="s">
        <v>21</v>
      </c>
      <c r="AM27" t="s">
        <v>21</v>
      </c>
      <c r="AN27" t="s">
        <v>21</v>
      </c>
      <c r="AO27" t="s">
        <v>21</v>
      </c>
      <c r="AQ27">
        <f t="shared" si="0"/>
        <v>0</v>
      </c>
      <c r="AR27">
        <f t="shared" si="1"/>
        <v>0</v>
      </c>
      <c r="AT27">
        <f t="shared" si="2"/>
        <v>0</v>
      </c>
      <c r="AU27">
        <f t="shared" si="3"/>
        <v>0</v>
      </c>
      <c r="AV27" s="11" t="str">
        <f t="shared" si="4"/>
        <v/>
      </c>
      <c r="AY27">
        <f t="shared" si="5"/>
        <v>0</v>
      </c>
      <c r="AZ27">
        <f t="shared" si="6"/>
        <v>0</v>
      </c>
      <c r="BA27">
        <f t="shared" si="7"/>
        <v>0</v>
      </c>
      <c r="BB27">
        <f t="shared" si="8"/>
        <v>0</v>
      </c>
      <c r="BC27">
        <f t="shared" si="9"/>
        <v>0</v>
      </c>
      <c r="BD27" s="2">
        <f t="shared" si="10"/>
        <v>0</v>
      </c>
    </row>
    <row r="28" spans="1:56" ht="15" customHeight="1">
      <c r="A28" s="2" t="s">
        <v>188</v>
      </c>
      <c r="B28" s="2" t="s">
        <v>189</v>
      </c>
      <c r="C28">
        <v>2020</v>
      </c>
      <c r="D28" t="s">
        <v>21</v>
      </c>
      <c r="E28" t="s">
        <v>21</v>
      </c>
      <c r="F28" t="s">
        <v>21</v>
      </c>
      <c r="G28" t="s">
        <v>21</v>
      </c>
      <c r="H28" t="s">
        <v>21</v>
      </c>
      <c r="I28" t="s">
        <v>21</v>
      </c>
      <c r="J28" t="s">
        <v>21</v>
      </c>
      <c r="K28" t="s">
        <v>21</v>
      </c>
      <c r="L28" t="s">
        <v>21</v>
      </c>
      <c r="M28" t="s">
        <v>21</v>
      </c>
      <c r="N28" t="s">
        <v>21</v>
      </c>
      <c r="O28" t="s">
        <v>21</v>
      </c>
      <c r="P28" t="s">
        <v>21</v>
      </c>
      <c r="Q28" t="s">
        <v>21</v>
      </c>
      <c r="R28" t="s">
        <v>21</v>
      </c>
      <c r="S28" t="s">
        <v>21</v>
      </c>
      <c r="T28" t="s">
        <v>21</v>
      </c>
      <c r="U28" t="s">
        <v>21</v>
      </c>
      <c r="V28" t="s">
        <v>21</v>
      </c>
      <c r="W28" t="s">
        <v>21</v>
      </c>
      <c r="X28" t="s">
        <v>21</v>
      </c>
      <c r="Y28" t="s">
        <v>21</v>
      </c>
      <c r="Z28" t="s">
        <v>21</v>
      </c>
      <c r="AA28" t="s">
        <v>21</v>
      </c>
      <c r="AB28" t="s">
        <v>21</v>
      </c>
      <c r="AC28" t="s">
        <v>21</v>
      </c>
      <c r="AD28" t="s">
        <v>21</v>
      </c>
      <c r="AE28" t="s">
        <v>21</v>
      </c>
      <c r="AF28" t="s">
        <v>21</v>
      </c>
      <c r="AG28" t="s">
        <v>21</v>
      </c>
      <c r="AH28" t="s">
        <v>21</v>
      </c>
      <c r="AI28" t="s">
        <v>21</v>
      </c>
      <c r="AJ28" t="s">
        <v>21</v>
      </c>
      <c r="AK28" t="s">
        <v>21</v>
      </c>
      <c r="AL28" t="s">
        <v>21</v>
      </c>
      <c r="AM28" t="s">
        <v>21</v>
      </c>
      <c r="AN28" t="s">
        <v>21</v>
      </c>
      <c r="AO28" t="s">
        <v>21</v>
      </c>
      <c r="AQ28">
        <f t="shared" si="0"/>
        <v>0</v>
      </c>
      <c r="AR28">
        <f t="shared" si="1"/>
        <v>0</v>
      </c>
      <c r="AT28">
        <f t="shared" si="2"/>
        <v>0</v>
      </c>
      <c r="AU28">
        <f t="shared" si="3"/>
        <v>0</v>
      </c>
      <c r="AV28" s="11" t="str">
        <f t="shared" si="4"/>
        <v/>
      </c>
      <c r="AY28">
        <f t="shared" si="5"/>
        <v>0</v>
      </c>
      <c r="AZ28">
        <f t="shared" si="6"/>
        <v>0</v>
      </c>
      <c r="BA28">
        <f t="shared" si="7"/>
        <v>0</v>
      </c>
      <c r="BB28">
        <f t="shared" si="8"/>
        <v>0</v>
      </c>
      <c r="BC28">
        <f t="shared" si="9"/>
        <v>0</v>
      </c>
      <c r="BD28" s="2">
        <f t="shared" si="10"/>
        <v>0</v>
      </c>
    </row>
    <row r="29" spans="1:56" ht="15" customHeight="1">
      <c r="A29" s="2" t="s">
        <v>190</v>
      </c>
      <c r="B29" s="2" t="s">
        <v>191</v>
      </c>
      <c r="C29">
        <v>2020</v>
      </c>
      <c r="D29" t="s">
        <v>21</v>
      </c>
      <c r="E29" t="s">
        <v>21</v>
      </c>
      <c r="F29" t="s">
        <v>21</v>
      </c>
      <c r="G29" t="s">
        <v>21</v>
      </c>
      <c r="H29" t="s">
        <v>21</v>
      </c>
      <c r="I29" t="s">
        <v>21</v>
      </c>
      <c r="J29" t="s">
        <v>21</v>
      </c>
      <c r="K29" t="s">
        <v>21</v>
      </c>
      <c r="L29" t="s">
        <v>21</v>
      </c>
      <c r="M29" t="s">
        <v>21</v>
      </c>
      <c r="N29" t="s">
        <v>21</v>
      </c>
      <c r="O29" t="s">
        <v>21</v>
      </c>
      <c r="P29" t="s">
        <v>21</v>
      </c>
      <c r="Q29" t="s">
        <v>21</v>
      </c>
      <c r="R29" t="s">
        <v>21</v>
      </c>
      <c r="S29" t="s">
        <v>21</v>
      </c>
      <c r="T29" t="s">
        <v>21</v>
      </c>
      <c r="U29" t="s">
        <v>21</v>
      </c>
      <c r="V29" t="s">
        <v>21</v>
      </c>
      <c r="W29" t="s">
        <v>21</v>
      </c>
      <c r="X29" t="s">
        <v>21</v>
      </c>
      <c r="Y29" t="s">
        <v>21</v>
      </c>
      <c r="Z29" t="s">
        <v>21</v>
      </c>
      <c r="AA29" t="s">
        <v>21</v>
      </c>
      <c r="AB29" t="s">
        <v>21</v>
      </c>
      <c r="AC29" t="s">
        <v>21</v>
      </c>
      <c r="AD29" t="s">
        <v>21</v>
      </c>
      <c r="AE29" t="s">
        <v>21</v>
      </c>
      <c r="AF29" t="s">
        <v>21</v>
      </c>
      <c r="AG29" t="s">
        <v>21</v>
      </c>
      <c r="AH29" t="s">
        <v>21</v>
      </c>
      <c r="AI29" t="s">
        <v>21</v>
      </c>
      <c r="AJ29" t="s">
        <v>21</v>
      </c>
      <c r="AK29" t="s">
        <v>21</v>
      </c>
      <c r="AL29" t="s">
        <v>21</v>
      </c>
      <c r="AM29" t="s">
        <v>21</v>
      </c>
      <c r="AN29" t="s">
        <v>21</v>
      </c>
      <c r="AO29" t="s">
        <v>21</v>
      </c>
      <c r="AQ29">
        <f t="shared" si="0"/>
        <v>0</v>
      </c>
      <c r="AR29">
        <f t="shared" si="1"/>
        <v>0</v>
      </c>
      <c r="AT29">
        <f t="shared" si="2"/>
        <v>0</v>
      </c>
      <c r="AU29">
        <f t="shared" si="3"/>
        <v>0</v>
      </c>
      <c r="AV29" s="11" t="str">
        <f t="shared" si="4"/>
        <v/>
      </c>
      <c r="AY29">
        <f t="shared" si="5"/>
        <v>0</v>
      </c>
      <c r="AZ29">
        <f t="shared" si="6"/>
        <v>0</v>
      </c>
      <c r="BA29">
        <f t="shared" si="7"/>
        <v>0</v>
      </c>
      <c r="BB29">
        <f t="shared" si="8"/>
        <v>0</v>
      </c>
      <c r="BC29">
        <f t="shared" si="9"/>
        <v>0</v>
      </c>
      <c r="BD29" s="2">
        <f t="shared" si="10"/>
        <v>0</v>
      </c>
    </row>
    <row r="30" spans="1:56" ht="15" customHeight="1">
      <c r="A30" s="2" t="s">
        <v>190</v>
      </c>
      <c r="B30" s="2" t="s">
        <v>192</v>
      </c>
      <c r="C30">
        <v>2020</v>
      </c>
      <c r="D30" t="s">
        <v>21</v>
      </c>
      <c r="E30" t="s">
        <v>21</v>
      </c>
      <c r="F30" t="s">
        <v>21</v>
      </c>
      <c r="G30" t="s">
        <v>21</v>
      </c>
      <c r="H30" t="s">
        <v>21</v>
      </c>
      <c r="I30" t="s">
        <v>21</v>
      </c>
      <c r="J30" t="s">
        <v>21</v>
      </c>
      <c r="K30" t="s">
        <v>21</v>
      </c>
      <c r="L30" t="s">
        <v>21</v>
      </c>
      <c r="M30" t="s">
        <v>21</v>
      </c>
      <c r="N30" t="s">
        <v>21</v>
      </c>
      <c r="O30" t="s">
        <v>21</v>
      </c>
      <c r="P30" t="s">
        <v>21</v>
      </c>
      <c r="Q30" t="s">
        <v>21</v>
      </c>
      <c r="R30" t="s">
        <v>21</v>
      </c>
      <c r="S30" t="s">
        <v>21</v>
      </c>
      <c r="T30" t="s">
        <v>21</v>
      </c>
      <c r="U30" t="s">
        <v>21</v>
      </c>
      <c r="V30" t="s">
        <v>21</v>
      </c>
      <c r="W30" t="s">
        <v>21</v>
      </c>
      <c r="X30" t="s">
        <v>21</v>
      </c>
      <c r="Y30" t="s">
        <v>21</v>
      </c>
      <c r="Z30" t="s">
        <v>21</v>
      </c>
      <c r="AA30" t="s">
        <v>21</v>
      </c>
      <c r="AB30" t="s">
        <v>21</v>
      </c>
      <c r="AC30" t="s">
        <v>21</v>
      </c>
      <c r="AD30" t="s">
        <v>21</v>
      </c>
      <c r="AE30" t="s">
        <v>21</v>
      </c>
      <c r="AF30" t="s">
        <v>21</v>
      </c>
      <c r="AG30" t="s">
        <v>21</v>
      </c>
      <c r="AH30" t="s">
        <v>21</v>
      </c>
      <c r="AI30" t="s">
        <v>21</v>
      </c>
      <c r="AJ30" t="s">
        <v>21</v>
      </c>
      <c r="AK30" t="s">
        <v>21</v>
      </c>
      <c r="AL30" t="s">
        <v>21</v>
      </c>
      <c r="AM30" t="s">
        <v>21</v>
      </c>
      <c r="AN30" t="s">
        <v>21</v>
      </c>
      <c r="AO30" t="s">
        <v>21</v>
      </c>
      <c r="AQ30">
        <f t="shared" si="0"/>
        <v>0</v>
      </c>
      <c r="AR30">
        <f t="shared" si="1"/>
        <v>0</v>
      </c>
      <c r="AT30">
        <f t="shared" si="2"/>
        <v>0</v>
      </c>
      <c r="AU30">
        <f t="shared" si="3"/>
        <v>0</v>
      </c>
      <c r="AV30" s="11" t="str">
        <f t="shared" si="4"/>
        <v/>
      </c>
      <c r="AY30">
        <f t="shared" si="5"/>
        <v>0</v>
      </c>
      <c r="AZ30">
        <f t="shared" si="6"/>
        <v>0</v>
      </c>
      <c r="BA30">
        <f t="shared" si="7"/>
        <v>0</v>
      </c>
      <c r="BB30">
        <f t="shared" si="8"/>
        <v>0</v>
      </c>
      <c r="BC30">
        <f t="shared" si="9"/>
        <v>0</v>
      </c>
      <c r="BD30" s="2">
        <f t="shared" si="10"/>
        <v>0</v>
      </c>
    </row>
    <row r="31" spans="1:56" ht="15" customHeight="1">
      <c r="A31" s="2" t="s">
        <v>190</v>
      </c>
      <c r="B31" s="2" t="s">
        <v>193</v>
      </c>
      <c r="C31">
        <v>2020</v>
      </c>
      <c r="D31" t="s">
        <v>21</v>
      </c>
      <c r="E31" t="s">
        <v>21</v>
      </c>
      <c r="F31" t="s">
        <v>21</v>
      </c>
      <c r="G31" t="s">
        <v>21</v>
      </c>
      <c r="H31" t="s">
        <v>21</v>
      </c>
      <c r="I31" t="s">
        <v>21</v>
      </c>
      <c r="J31" t="s">
        <v>21</v>
      </c>
      <c r="K31" t="s">
        <v>21</v>
      </c>
      <c r="L31" t="s">
        <v>21</v>
      </c>
      <c r="M31" t="s">
        <v>21</v>
      </c>
      <c r="N31" t="s">
        <v>21</v>
      </c>
      <c r="O31" t="s">
        <v>21</v>
      </c>
      <c r="P31" t="s">
        <v>21</v>
      </c>
      <c r="Q31" t="s">
        <v>21</v>
      </c>
      <c r="R31" t="s">
        <v>21</v>
      </c>
      <c r="S31" t="s">
        <v>21</v>
      </c>
      <c r="T31" t="s">
        <v>21</v>
      </c>
      <c r="U31" t="s">
        <v>21</v>
      </c>
      <c r="V31" t="s">
        <v>21</v>
      </c>
      <c r="W31" t="s">
        <v>21</v>
      </c>
      <c r="X31" t="s">
        <v>21</v>
      </c>
      <c r="Y31" t="s">
        <v>21</v>
      </c>
      <c r="Z31" t="s">
        <v>21</v>
      </c>
      <c r="AA31" t="s">
        <v>21</v>
      </c>
      <c r="AB31" t="s">
        <v>21</v>
      </c>
      <c r="AC31" t="s">
        <v>21</v>
      </c>
      <c r="AD31" t="s">
        <v>21</v>
      </c>
      <c r="AE31" t="s">
        <v>21</v>
      </c>
      <c r="AF31" t="s">
        <v>21</v>
      </c>
      <c r="AG31" t="s">
        <v>21</v>
      </c>
      <c r="AH31" t="s">
        <v>21</v>
      </c>
      <c r="AI31" t="s">
        <v>21</v>
      </c>
      <c r="AJ31" t="s">
        <v>21</v>
      </c>
      <c r="AK31" t="s">
        <v>21</v>
      </c>
      <c r="AL31" t="s">
        <v>21</v>
      </c>
      <c r="AM31" t="s">
        <v>21</v>
      </c>
      <c r="AN31" t="s">
        <v>21</v>
      </c>
      <c r="AO31" t="s">
        <v>21</v>
      </c>
      <c r="AQ31">
        <f t="shared" si="0"/>
        <v>0</v>
      </c>
      <c r="AR31">
        <f t="shared" si="1"/>
        <v>0</v>
      </c>
      <c r="AT31">
        <f t="shared" si="2"/>
        <v>0</v>
      </c>
      <c r="AU31">
        <f t="shared" si="3"/>
        <v>0</v>
      </c>
      <c r="AV31" s="11" t="str">
        <f t="shared" si="4"/>
        <v/>
      </c>
      <c r="AY31">
        <f t="shared" si="5"/>
        <v>0</v>
      </c>
      <c r="AZ31">
        <f t="shared" si="6"/>
        <v>0</v>
      </c>
      <c r="BA31">
        <f t="shared" si="7"/>
        <v>0</v>
      </c>
      <c r="BB31">
        <f t="shared" si="8"/>
        <v>0</v>
      </c>
      <c r="BC31">
        <f t="shared" si="9"/>
        <v>0</v>
      </c>
      <c r="BD31" s="2">
        <f t="shared" si="10"/>
        <v>0</v>
      </c>
    </row>
    <row r="32" spans="1:56" ht="15" customHeight="1">
      <c r="A32" s="2" t="s">
        <v>190</v>
      </c>
      <c r="B32" s="2" t="s">
        <v>194</v>
      </c>
      <c r="C32">
        <v>2020</v>
      </c>
      <c r="D32">
        <v>372</v>
      </c>
      <c r="E32">
        <v>139</v>
      </c>
      <c r="F32" t="s">
        <v>21</v>
      </c>
      <c r="G32" t="s">
        <v>21</v>
      </c>
      <c r="H32" t="s">
        <v>21</v>
      </c>
      <c r="I32">
        <v>716.3</v>
      </c>
      <c r="J32" t="s">
        <v>21</v>
      </c>
      <c r="K32" t="s">
        <v>21</v>
      </c>
      <c r="L32" t="s">
        <v>21</v>
      </c>
      <c r="M32" t="s">
        <v>21</v>
      </c>
      <c r="N32" t="s">
        <v>21</v>
      </c>
      <c r="O32" t="s">
        <v>21</v>
      </c>
      <c r="P32" t="s">
        <v>21</v>
      </c>
      <c r="Q32">
        <v>7.3</v>
      </c>
      <c r="R32">
        <v>162</v>
      </c>
      <c r="S32">
        <v>168.1</v>
      </c>
      <c r="T32">
        <v>92.9</v>
      </c>
      <c r="U32" t="s">
        <v>21</v>
      </c>
      <c r="V32" t="s">
        <v>21</v>
      </c>
      <c r="W32" t="s">
        <v>21</v>
      </c>
      <c r="X32">
        <v>8.5</v>
      </c>
      <c r="Y32">
        <v>0</v>
      </c>
      <c r="Z32" t="s">
        <v>21</v>
      </c>
      <c r="AA32">
        <v>143.69999999999999</v>
      </c>
      <c r="AB32" t="s">
        <v>21</v>
      </c>
      <c r="AC32" t="s">
        <v>21</v>
      </c>
      <c r="AD32" t="s">
        <v>21</v>
      </c>
      <c r="AE32">
        <v>14.1</v>
      </c>
      <c r="AF32" t="s">
        <v>21</v>
      </c>
      <c r="AG32" t="s">
        <v>21</v>
      </c>
      <c r="AH32" t="s">
        <v>21</v>
      </c>
      <c r="AI32" t="s">
        <v>21</v>
      </c>
      <c r="AJ32" t="s">
        <v>21</v>
      </c>
      <c r="AK32">
        <v>119.7</v>
      </c>
      <c r="AL32">
        <v>97.6</v>
      </c>
      <c r="AM32" t="s">
        <v>21</v>
      </c>
      <c r="AN32" t="s">
        <v>21</v>
      </c>
      <c r="AO32">
        <v>2.4</v>
      </c>
      <c r="AQ32">
        <f t="shared" si="0"/>
        <v>596.6</v>
      </c>
      <c r="AR32">
        <f t="shared" si="1"/>
        <v>716.30000000000007</v>
      </c>
      <c r="AT32">
        <f t="shared" si="2"/>
        <v>372</v>
      </c>
      <c r="AU32">
        <f t="shared" si="3"/>
        <v>139</v>
      </c>
      <c r="AV32" s="11">
        <f t="shared" si="4"/>
        <v>0.7133882451486806</v>
      </c>
      <c r="AY32">
        <f t="shared" si="5"/>
        <v>119.7</v>
      </c>
      <c r="AZ32">
        <f t="shared" si="6"/>
        <v>116.8272</v>
      </c>
      <c r="BA32">
        <f t="shared" si="7"/>
        <v>0</v>
      </c>
      <c r="BB32">
        <f t="shared" si="8"/>
        <v>0</v>
      </c>
      <c r="BC32">
        <f t="shared" si="9"/>
        <v>2.8728000000000002</v>
      </c>
      <c r="BD32" s="2">
        <f t="shared" si="10"/>
        <v>0</v>
      </c>
    </row>
    <row r="33" spans="1:56" ht="15" customHeight="1">
      <c r="A33" s="2" t="s">
        <v>190</v>
      </c>
      <c r="B33" s="2" t="s">
        <v>195</v>
      </c>
      <c r="C33">
        <v>2020</v>
      </c>
      <c r="D33" t="s">
        <v>21</v>
      </c>
      <c r="E33" t="s">
        <v>21</v>
      </c>
      <c r="F33" t="s">
        <v>21</v>
      </c>
      <c r="G33" t="s">
        <v>21</v>
      </c>
      <c r="H33" t="s">
        <v>21</v>
      </c>
      <c r="I33">
        <v>1.702</v>
      </c>
      <c r="J33" t="s">
        <v>21</v>
      </c>
      <c r="K33" t="s">
        <v>21</v>
      </c>
      <c r="L33" t="s">
        <v>21</v>
      </c>
      <c r="M33" t="s">
        <v>21</v>
      </c>
      <c r="N33" t="s">
        <v>21</v>
      </c>
      <c r="O33" t="s">
        <v>21</v>
      </c>
      <c r="P33" t="s">
        <v>21</v>
      </c>
      <c r="Q33" t="s">
        <v>21</v>
      </c>
      <c r="R33" t="s">
        <v>21</v>
      </c>
      <c r="S33" t="s">
        <v>21</v>
      </c>
      <c r="T33" t="s">
        <v>21</v>
      </c>
      <c r="U33" t="s">
        <v>21</v>
      </c>
      <c r="V33" t="s">
        <v>21</v>
      </c>
      <c r="W33" t="s">
        <v>21</v>
      </c>
      <c r="X33" t="s">
        <v>21</v>
      </c>
      <c r="Y33" t="s">
        <v>21</v>
      </c>
      <c r="Z33" t="s">
        <v>21</v>
      </c>
      <c r="AA33" t="s">
        <v>21</v>
      </c>
      <c r="AB33" t="s">
        <v>21</v>
      </c>
      <c r="AC33" t="s">
        <v>21</v>
      </c>
      <c r="AD33" t="s">
        <v>21</v>
      </c>
      <c r="AE33" t="s">
        <v>21</v>
      </c>
      <c r="AF33" t="s">
        <v>21</v>
      </c>
      <c r="AG33" t="s">
        <v>21</v>
      </c>
      <c r="AH33" t="s">
        <v>21</v>
      </c>
      <c r="AI33" t="s">
        <v>21</v>
      </c>
      <c r="AJ33" t="s">
        <v>21</v>
      </c>
      <c r="AK33">
        <v>1.702</v>
      </c>
      <c r="AL33">
        <v>100</v>
      </c>
      <c r="AM33" t="s">
        <v>21</v>
      </c>
      <c r="AN33" t="s">
        <v>21</v>
      </c>
      <c r="AO33" t="s">
        <v>21</v>
      </c>
      <c r="AQ33">
        <f t="shared" si="0"/>
        <v>0</v>
      </c>
      <c r="AR33">
        <f t="shared" si="1"/>
        <v>1.702</v>
      </c>
      <c r="AT33">
        <f t="shared" si="2"/>
        <v>0</v>
      </c>
      <c r="AU33">
        <f t="shared" si="3"/>
        <v>0</v>
      </c>
      <c r="AV33" s="11">
        <f t="shared" si="4"/>
        <v>0</v>
      </c>
      <c r="AY33">
        <f t="shared" si="5"/>
        <v>1.702</v>
      </c>
      <c r="AZ33">
        <f t="shared" si="6"/>
        <v>1.702</v>
      </c>
      <c r="BA33">
        <f t="shared" si="7"/>
        <v>0</v>
      </c>
      <c r="BB33">
        <f t="shared" si="8"/>
        <v>0</v>
      </c>
      <c r="BC33">
        <f t="shared" si="9"/>
        <v>0</v>
      </c>
      <c r="BD33" s="2">
        <f t="shared" si="10"/>
        <v>0</v>
      </c>
    </row>
    <row r="34" spans="1:56" ht="15" customHeight="1">
      <c r="A34" s="2" t="s">
        <v>196</v>
      </c>
      <c r="B34" s="2" t="s">
        <v>197</v>
      </c>
      <c r="C34">
        <v>2020</v>
      </c>
      <c r="D34" t="s">
        <v>21</v>
      </c>
      <c r="E34" t="s">
        <v>21</v>
      </c>
      <c r="F34" t="s">
        <v>21</v>
      </c>
      <c r="G34" t="s">
        <v>21</v>
      </c>
      <c r="H34" t="s">
        <v>21</v>
      </c>
      <c r="I34" t="s">
        <v>21</v>
      </c>
      <c r="J34" t="s">
        <v>21</v>
      </c>
      <c r="K34" t="s">
        <v>21</v>
      </c>
      <c r="L34" t="s">
        <v>21</v>
      </c>
      <c r="M34" t="s">
        <v>21</v>
      </c>
      <c r="N34" t="s">
        <v>21</v>
      </c>
      <c r="O34" t="s">
        <v>21</v>
      </c>
      <c r="P34" t="s">
        <v>21</v>
      </c>
      <c r="Q34" t="s">
        <v>21</v>
      </c>
      <c r="R34" t="s">
        <v>21</v>
      </c>
      <c r="S34" t="s">
        <v>21</v>
      </c>
      <c r="T34" t="s">
        <v>21</v>
      </c>
      <c r="U34" t="s">
        <v>21</v>
      </c>
      <c r="V34" t="s">
        <v>21</v>
      </c>
      <c r="W34" t="s">
        <v>21</v>
      </c>
      <c r="X34" t="s">
        <v>21</v>
      </c>
      <c r="Y34" t="s">
        <v>21</v>
      </c>
      <c r="Z34" t="s">
        <v>21</v>
      </c>
      <c r="AA34" t="s">
        <v>21</v>
      </c>
      <c r="AB34" t="s">
        <v>21</v>
      </c>
      <c r="AC34" t="s">
        <v>21</v>
      </c>
      <c r="AD34" t="s">
        <v>21</v>
      </c>
      <c r="AE34" t="s">
        <v>21</v>
      </c>
      <c r="AF34" t="s">
        <v>21</v>
      </c>
      <c r="AG34" t="s">
        <v>21</v>
      </c>
      <c r="AH34" t="s">
        <v>21</v>
      </c>
      <c r="AI34" t="s">
        <v>21</v>
      </c>
      <c r="AJ34" t="s">
        <v>21</v>
      </c>
      <c r="AK34" t="s">
        <v>21</v>
      </c>
      <c r="AL34" t="s">
        <v>21</v>
      </c>
      <c r="AM34" t="s">
        <v>21</v>
      </c>
      <c r="AN34" t="s">
        <v>21</v>
      </c>
      <c r="AO34" t="s">
        <v>21</v>
      </c>
      <c r="AQ34">
        <f t="shared" si="0"/>
        <v>0</v>
      </c>
      <c r="AR34">
        <f t="shared" si="1"/>
        <v>0</v>
      </c>
      <c r="AT34">
        <f t="shared" si="2"/>
        <v>0</v>
      </c>
      <c r="AU34">
        <f t="shared" si="3"/>
        <v>0</v>
      </c>
      <c r="AV34" s="11" t="str">
        <f t="shared" si="4"/>
        <v/>
      </c>
      <c r="AY34">
        <f t="shared" si="5"/>
        <v>0</v>
      </c>
      <c r="AZ34">
        <f t="shared" si="6"/>
        <v>0</v>
      </c>
      <c r="BA34">
        <f t="shared" si="7"/>
        <v>0</v>
      </c>
      <c r="BB34">
        <f t="shared" si="8"/>
        <v>0</v>
      </c>
      <c r="BC34">
        <f t="shared" si="9"/>
        <v>0</v>
      </c>
      <c r="BD34" s="2">
        <f t="shared" si="10"/>
        <v>0</v>
      </c>
    </row>
    <row r="35" spans="1:56" ht="15" customHeight="1">
      <c r="A35" s="2" t="s">
        <v>198</v>
      </c>
      <c r="B35" s="2" t="s">
        <v>199</v>
      </c>
      <c r="C35">
        <v>2020</v>
      </c>
      <c r="D35" t="s">
        <v>21</v>
      </c>
      <c r="E35" t="s">
        <v>21</v>
      </c>
      <c r="F35" t="s">
        <v>21</v>
      </c>
      <c r="G35" t="s">
        <v>21</v>
      </c>
      <c r="H35" t="s">
        <v>21</v>
      </c>
      <c r="I35" t="s">
        <v>21</v>
      </c>
      <c r="J35" t="s">
        <v>21</v>
      </c>
      <c r="K35" t="s">
        <v>21</v>
      </c>
      <c r="L35" t="s">
        <v>21</v>
      </c>
      <c r="M35" t="s">
        <v>21</v>
      </c>
      <c r="N35" t="s">
        <v>21</v>
      </c>
      <c r="O35" t="s">
        <v>21</v>
      </c>
      <c r="P35" t="s">
        <v>21</v>
      </c>
      <c r="Q35" t="s">
        <v>21</v>
      </c>
      <c r="R35" t="s">
        <v>21</v>
      </c>
      <c r="S35" t="s">
        <v>21</v>
      </c>
      <c r="T35" t="s">
        <v>21</v>
      </c>
      <c r="U35" t="s">
        <v>21</v>
      </c>
      <c r="V35" t="s">
        <v>21</v>
      </c>
      <c r="W35" t="s">
        <v>21</v>
      </c>
      <c r="X35" t="s">
        <v>21</v>
      </c>
      <c r="Y35" t="s">
        <v>21</v>
      </c>
      <c r="Z35" t="s">
        <v>21</v>
      </c>
      <c r="AA35" t="s">
        <v>21</v>
      </c>
      <c r="AB35" t="s">
        <v>21</v>
      </c>
      <c r="AC35" t="s">
        <v>21</v>
      </c>
      <c r="AD35" t="s">
        <v>21</v>
      </c>
      <c r="AE35" t="s">
        <v>21</v>
      </c>
      <c r="AF35" t="s">
        <v>21</v>
      </c>
      <c r="AG35" t="s">
        <v>21</v>
      </c>
      <c r="AH35" t="s">
        <v>21</v>
      </c>
      <c r="AI35" t="s">
        <v>21</v>
      </c>
      <c r="AJ35" t="s">
        <v>21</v>
      </c>
      <c r="AK35" t="s">
        <v>21</v>
      </c>
      <c r="AL35" t="s">
        <v>21</v>
      </c>
      <c r="AM35" t="s">
        <v>21</v>
      </c>
      <c r="AN35" t="s">
        <v>21</v>
      </c>
      <c r="AO35" t="s">
        <v>21</v>
      </c>
      <c r="AQ35">
        <f t="shared" si="0"/>
        <v>0</v>
      </c>
      <c r="AR35">
        <f t="shared" si="1"/>
        <v>0</v>
      </c>
      <c r="AT35">
        <f t="shared" si="2"/>
        <v>0</v>
      </c>
      <c r="AU35">
        <f t="shared" si="3"/>
        <v>0</v>
      </c>
      <c r="AV35" s="11" t="str">
        <f t="shared" si="4"/>
        <v/>
      </c>
      <c r="AY35">
        <f t="shared" si="5"/>
        <v>0</v>
      </c>
      <c r="AZ35">
        <f t="shared" si="6"/>
        <v>0</v>
      </c>
      <c r="BA35">
        <f t="shared" si="7"/>
        <v>0</v>
      </c>
      <c r="BB35">
        <f t="shared" si="8"/>
        <v>0</v>
      </c>
      <c r="BC35">
        <f t="shared" si="9"/>
        <v>0</v>
      </c>
      <c r="BD35" s="2">
        <f t="shared" si="10"/>
        <v>0</v>
      </c>
    </row>
    <row r="36" spans="1:56" ht="15" customHeight="1">
      <c r="A36" s="2" t="s">
        <v>198</v>
      </c>
      <c r="B36" s="2" t="s">
        <v>200</v>
      </c>
      <c r="C36">
        <v>2020</v>
      </c>
      <c r="D36">
        <v>607.29999999999995</v>
      </c>
      <c r="E36">
        <v>190.99</v>
      </c>
      <c r="F36">
        <v>0</v>
      </c>
      <c r="G36" t="s">
        <v>655</v>
      </c>
      <c r="H36">
        <v>0</v>
      </c>
      <c r="I36">
        <v>1045.6199999999999</v>
      </c>
      <c r="J36" t="s">
        <v>21</v>
      </c>
      <c r="K36">
        <v>1.77</v>
      </c>
      <c r="L36" t="s">
        <v>21</v>
      </c>
      <c r="M36" t="s">
        <v>21</v>
      </c>
      <c r="N36" t="s">
        <v>21</v>
      </c>
      <c r="O36" t="s">
        <v>21</v>
      </c>
      <c r="P36" t="s">
        <v>21</v>
      </c>
      <c r="Q36">
        <v>241.9</v>
      </c>
      <c r="R36">
        <v>37.880000000000003</v>
      </c>
      <c r="S36">
        <v>8.59</v>
      </c>
      <c r="T36">
        <v>5.93</v>
      </c>
      <c r="U36">
        <v>0</v>
      </c>
      <c r="V36">
        <v>72.88</v>
      </c>
      <c r="W36" t="s">
        <v>924</v>
      </c>
      <c r="X36" t="s">
        <v>21</v>
      </c>
      <c r="Y36" t="s">
        <v>21</v>
      </c>
      <c r="Z36" t="s">
        <v>21</v>
      </c>
      <c r="AA36">
        <v>8.42</v>
      </c>
      <c r="AB36" t="s">
        <v>21</v>
      </c>
      <c r="AC36">
        <v>1.54</v>
      </c>
      <c r="AD36" t="s">
        <v>21</v>
      </c>
      <c r="AE36">
        <v>0</v>
      </c>
      <c r="AF36">
        <v>535.92999999999995</v>
      </c>
      <c r="AG36">
        <v>0.89</v>
      </c>
      <c r="AH36" t="s">
        <v>925</v>
      </c>
      <c r="AI36">
        <v>39</v>
      </c>
      <c r="AJ36" t="s">
        <v>21</v>
      </c>
      <c r="AK36">
        <v>130.78</v>
      </c>
      <c r="AL36">
        <v>62.3</v>
      </c>
      <c r="AM36">
        <v>37.700000000000003</v>
      </c>
      <c r="AN36">
        <v>0</v>
      </c>
      <c r="AO36">
        <v>0</v>
      </c>
      <c r="AQ36">
        <f t="shared" si="0"/>
        <v>914.83999999999992</v>
      </c>
      <c r="AR36">
        <f t="shared" si="1"/>
        <v>1045.6199999999999</v>
      </c>
      <c r="AT36">
        <f t="shared" si="2"/>
        <v>607.29999999999995</v>
      </c>
      <c r="AU36">
        <f t="shared" si="3"/>
        <v>190.99</v>
      </c>
      <c r="AV36" s="11">
        <f t="shared" si="4"/>
        <v>0.7634609131424418</v>
      </c>
      <c r="AY36">
        <f t="shared" si="5"/>
        <v>130.78</v>
      </c>
      <c r="AZ36">
        <f t="shared" si="6"/>
        <v>81.475939999999994</v>
      </c>
      <c r="BA36">
        <f t="shared" si="7"/>
        <v>49.30406</v>
      </c>
      <c r="BB36">
        <f t="shared" si="8"/>
        <v>0</v>
      </c>
      <c r="BC36">
        <f t="shared" si="9"/>
        <v>0</v>
      </c>
      <c r="BD36" s="2">
        <f t="shared" si="10"/>
        <v>0</v>
      </c>
    </row>
    <row r="37" spans="1:56" ht="15" customHeight="1">
      <c r="A37" s="2" t="s">
        <v>198</v>
      </c>
      <c r="B37" s="2" t="s">
        <v>201</v>
      </c>
      <c r="C37">
        <v>2020</v>
      </c>
      <c r="D37" t="s">
        <v>21</v>
      </c>
      <c r="E37" t="s">
        <v>21</v>
      </c>
      <c r="F37" t="s">
        <v>21</v>
      </c>
      <c r="G37" t="s">
        <v>21</v>
      </c>
      <c r="H37" t="s">
        <v>21</v>
      </c>
      <c r="I37" t="s">
        <v>21</v>
      </c>
      <c r="J37" t="s">
        <v>21</v>
      </c>
      <c r="K37" t="s">
        <v>21</v>
      </c>
      <c r="L37" t="s">
        <v>21</v>
      </c>
      <c r="M37" t="s">
        <v>21</v>
      </c>
      <c r="N37" t="s">
        <v>21</v>
      </c>
      <c r="O37" t="s">
        <v>21</v>
      </c>
      <c r="P37" t="s">
        <v>21</v>
      </c>
      <c r="Q37" t="s">
        <v>21</v>
      </c>
      <c r="R37" t="s">
        <v>21</v>
      </c>
      <c r="S37" t="s">
        <v>21</v>
      </c>
      <c r="T37" t="s">
        <v>21</v>
      </c>
      <c r="U37" t="s">
        <v>21</v>
      </c>
      <c r="V37" t="s">
        <v>21</v>
      </c>
      <c r="W37" t="s">
        <v>21</v>
      </c>
      <c r="X37" t="s">
        <v>21</v>
      </c>
      <c r="Y37" t="s">
        <v>21</v>
      </c>
      <c r="Z37" t="s">
        <v>21</v>
      </c>
      <c r="AA37" t="s">
        <v>21</v>
      </c>
      <c r="AB37" t="s">
        <v>21</v>
      </c>
      <c r="AC37" t="s">
        <v>21</v>
      </c>
      <c r="AD37" t="s">
        <v>21</v>
      </c>
      <c r="AE37" t="s">
        <v>21</v>
      </c>
      <c r="AF37" t="s">
        <v>21</v>
      </c>
      <c r="AG37" t="s">
        <v>21</v>
      </c>
      <c r="AH37" t="s">
        <v>21</v>
      </c>
      <c r="AI37" t="s">
        <v>21</v>
      </c>
      <c r="AJ37" t="s">
        <v>21</v>
      </c>
      <c r="AK37" t="s">
        <v>21</v>
      </c>
      <c r="AL37" t="s">
        <v>21</v>
      </c>
      <c r="AM37" t="s">
        <v>21</v>
      </c>
      <c r="AN37" t="s">
        <v>21</v>
      </c>
      <c r="AO37" t="s">
        <v>21</v>
      </c>
      <c r="AQ37">
        <f t="shared" si="0"/>
        <v>0</v>
      </c>
      <c r="AR37">
        <f t="shared" si="1"/>
        <v>0</v>
      </c>
      <c r="AT37">
        <f t="shared" si="2"/>
        <v>0</v>
      </c>
      <c r="AU37">
        <f t="shared" si="3"/>
        <v>0</v>
      </c>
      <c r="AV37" s="11" t="str">
        <f t="shared" si="4"/>
        <v/>
      </c>
      <c r="AY37">
        <f t="shared" si="5"/>
        <v>0</v>
      </c>
      <c r="AZ37">
        <f t="shared" si="6"/>
        <v>0</v>
      </c>
      <c r="BA37">
        <f t="shared" si="7"/>
        <v>0</v>
      </c>
      <c r="BB37">
        <f t="shared" si="8"/>
        <v>0</v>
      </c>
      <c r="BC37">
        <f t="shared" si="9"/>
        <v>0</v>
      </c>
      <c r="BD37" s="2">
        <f t="shared" si="10"/>
        <v>0</v>
      </c>
    </row>
    <row r="38" spans="1:56" ht="15" customHeight="1">
      <c r="A38" s="2" t="s">
        <v>202</v>
      </c>
      <c r="B38" s="2" t="s">
        <v>203</v>
      </c>
      <c r="C38">
        <v>2020</v>
      </c>
      <c r="D38">
        <v>269.8</v>
      </c>
      <c r="E38">
        <v>101.4</v>
      </c>
      <c r="F38" t="s">
        <v>21</v>
      </c>
      <c r="G38" t="s">
        <v>21</v>
      </c>
      <c r="H38" t="s">
        <v>21</v>
      </c>
      <c r="I38">
        <v>517.4</v>
      </c>
      <c r="J38" t="s">
        <v>21</v>
      </c>
      <c r="K38" t="s">
        <v>21</v>
      </c>
      <c r="L38" t="s">
        <v>21</v>
      </c>
      <c r="M38" t="s">
        <v>21</v>
      </c>
      <c r="N38" t="s">
        <v>21</v>
      </c>
      <c r="O38" t="s">
        <v>21</v>
      </c>
      <c r="P38" t="s">
        <v>21</v>
      </c>
      <c r="Q38">
        <v>272.89999999999998</v>
      </c>
      <c r="R38">
        <v>114</v>
      </c>
      <c r="S38">
        <v>3.2</v>
      </c>
      <c r="T38">
        <v>35</v>
      </c>
      <c r="U38">
        <v>0</v>
      </c>
      <c r="V38">
        <v>0</v>
      </c>
      <c r="W38" t="s">
        <v>924</v>
      </c>
      <c r="X38" t="s">
        <v>21</v>
      </c>
      <c r="Y38" t="s">
        <v>21</v>
      </c>
      <c r="Z38" t="s">
        <v>21</v>
      </c>
      <c r="AA38" t="s">
        <v>21</v>
      </c>
      <c r="AB38" t="s">
        <v>21</v>
      </c>
      <c r="AC38" t="s">
        <v>21</v>
      </c>
      <c r="AD38" t="s">
        <v>21</v>
      </c>
      <c r="AE38" t="s">
        <v>21</v>
      </c>
      <c r="AF38" t="s">
        <v>21</v>
      </c>
      <c r="AG38" t="s">
        <v>21</v>
      </c>
      <c r="AH38" t="s">
        <v>21</v>
      </c>
      <c r="AI38" t="s">
        <v>21</v>
      </c>
      <c r="AJ38" t="s">
        <v>21</v>
      </c>
      <c r="AK38">
        <v>92.3</v>
      </c>
      <c r="AL38">
        <v>100</v>
      </c>
      <c r="AM38" t="s">
        <v>21</v>
      </c>
      <c r="AN38" t="s">
        <v>21</v>
      </c>
      <c r="AO38" t="s">
        <v>21</v>
      </c>
      <c r="AQ38">
        <f t="shared" si="0"/>
        <v>425.09999999999997</v>
      </c>
      <c r="AR38">
        <f t="shared" si="1"/>
        <v>517.4</v>
      </c>
      <c r="AT38">
        <f t="shared" si="2"/>
        <v>269.8</v>
      </c>
      <c r="AU38">
        <f t="shared" si="3"/>
        <v>101.4</v>
      </c>
      <c r="AV38" s="11">
        <f t="shared" si="4"/>
        <v>0.71743332044839592</v>
      </c>
      <c r="AY38">
        <f t="shared" si="5"/>
        <v>92.3</v>
      </c>
      <c r="AZ38">
        <f t="shared" si="6"/>
        <v>92.3</v>
      </c>
      <c r="BA38">
        <f t="shared" si="7"/>
        <v>0</v>
      </c>
      <c r="BB38">
        <f t="shared" si="8"/>
        <v>0</v>
      </c>
      <c r="BC38">
        <f t="shared" si="9"/>
        <v>0</v>
      </c>
      <c r="BD38" s="2">
        <f t="shared" si="10"/>
        <v>0</v>
      </c>
    </row>
    <row r="39" spans="1:56" ht="15" customHeight="1">
      <c r="A39" s="2" t="s">
        <v>204</v>
      </c>
      <c r="B39" s="2" t="s">
        <v>205</v>
      </c>
      <c r="C39">
        <v>2020</v>
      </c>
      <c r="D39" t="s">
        <v>21</v>
      </c>
      <c r="E39" t="s">
        <v>21</v>
      </c>
      <c r="F39" t="s">
        <v>21</v>
      </c>
      <c r="G39" t="s">
        <v>21</v>
      </c>
      <c r="H39" t="s">
        <v>21</v>
      </c>
      <c r="I39" t="s">
        <v>21</v>
      </c>
      <c r="J39" t="s">
        <v>21</v>
      </c>
      <c r="K39" t="s">
        <v>21</v>
      </c>
      <c r="L39" t="s">
        <v>21</v>
      </c>
      <c r="M39" t="s">
        <v>21</v>
      </c>
      <c r="N39" t="s">
        <v>21</v>
      </c>
      <c r="O39" t="s">
        <v>21</v>
      </c>
      <c r="P39" t="s">
        <v>21</v>
      </c>
      <c r="Q39" t="s">
        <v>21</v>
      </c>
      <c r="R39" t="s">
        <v>21</v>
      </c>
      <c r="S39" t="s">
        <v>21</v>
      </c>
      <c r="T39" t="s">
        <v>21</v>
      </c>
      <c r="U39" t="s">
        <v>21</v>
      </c>
      <c r="V39" t="s">
        <v>21</v>
      </c>
      <c r="W39" t="s">
        <v>21</v>
      </c>
      <c r="X39" t="s">
        <v>21</v>
      </c>
      <c r="Y39" t="s">
        <v>21</v>
      </c>
      <c r="Z39" t="s">
        <v>21</v>
      </c>
      <c r="AA39" t="s">
        <v>21</v>
      </c>
      <c r="AB39" t="s">
        <v>21</v>
      </c>
      <c r="AC39" t="s">
        <v>21</v>
      </c>
      <c r="AD39" t="s">
        <v>21</v>
      </c>
      <c r="AE39" t="s">
        <v>21</v>
      </c>
      <c r="AF39" t="s">
        <v>21</v>
      </c>
      <c r="AG39" t="s">
        <v>21</v>
      </c>
      <c r="AH39" t="s">
        <v>21</v>
      </c>
      <c r="AI39" t="s">
        <v>21</v>
      </c>
      <c r="AJ39" t="s">
        <v>21</v>
      </c>
      <c r="AK39" t="s">
        <v>21</v>
      </c>
      <c r="AL39" t="s">
        <v>21</v>
      </c>
      <c r="AM39" t="s">
        <v>21</v>
      </c>
      <c r="AN39" t="s">
        <v>21</v>
      </c>
      <c r="AO39" t="s">
        <v>21</v>
      </c>
      <c r="AQ39">
        <f t="shared" si="0"/>
        <v>0</v>
      </c>
      <c r="AR39">
        <f t="shared" si="1"/>
        <v>0</v>
      </c>
      <c r="AT39">
        <f t="shared" si="2"/>
        <v>0</v>
      </c>
      <c r="AU39">
        <f t="shared" si="3"/>
        <v>0</v>
      </c>
      <c r="AV39" s="11" t="str">
        <f t="shared" si="4"/>
        <v/>
      </c>
      <c r="AY39">
        <f t="shared" si="5"/>
        <v>0</v>
      </c>
      <c r="AZ39">
        <f t="shared" si="6"/>
        <v>0</v>
      </c>
      <c r="BA39">
        <f t="shared" si="7"/>
        <v>0</v>
      </c>
      <c r="BB39">
        <f t="shared" si="8"/>
        <v>0</v>
      </c>
      <c r="BC39">
        <f t="shared" si="9"/>
        <v>0</v>
      </c>
      <c r="BD39" s="2">
        <f t="shared" si="10"/>
        <v>0</v>
      </c>
    </row>
    <row r="40" spans="1:56" ht="15" customHeight="1">
      <c r="A40" s="2" t="s">
        <v>206</v>
      </c>
      <c r="B40" s="2" t="s">
        <v>207</v>
      </c>
      <c r="C40">
        <v>2020</v>
      </c>
      <c r="D40" t="s">
        <v>21</v>
      </c>
      <c r="E40" t="s">
        <v>21</v>
      </c>
      <c r="F40" t="s">
        <v>21</v>
      </c>
      <c r="G40" t="s">
        <v>21</v>
      </c>
      <c r="H40" t="s">
        <v>21</v>
      </c>
      <c r="I40" t="s">
        <v>21</v>
      </c>
      <c r="J40" t="s">
        <v>21</v>
      </c>
      <c r="K40" t="s">
        <v>21</v>
      </c>
      <c r="L40" t="s">
        <v>21</v>
      </c>
      <c r="M40" t="s">
        <v>21</v>
      </c>
      <c r="N40" t="s">
        <v>21</v>
      </c>
      <c r="O40" t="s">
        <v>21</v>
      </c>
      <c r="P40" t="s">
        <v>21</v>
      </c>
      <c r="Q40" t="s">
        <v>21</v>
      </c>
      <c r="R40" t="s">
        <v>21</v>
      </c>
      <c r="S40" t="s">
        <v>21</v>
      </c>
      <c r="T40" t="s">
        <v>21</v>
      </c>
      <c r="U40" t="s">
        <v>21</v>
      </c>
      <c r="V40" t="s">
        <v>21</v>
      </c>
      <c r="W40" t="s">
        <v>21</v>
      </c>
      <c r="X40" t="s">
        <v>21</v>
      </c>
      <c r="Y40" t="s">
        <v>21</v>
      </c>
      <c r="Z40" t="s">
        <v>21</v>
      </c>
      <c r="AA40" t="s">
        <v>21</v>
      </c>
      <c r="AB40" t="s">
        <v>21</v>
      </c>
      <c r="AC40" t="s">
        <v>21</v>
      </c>
      <c r="AD40" t="s">
        <v>21</v>
      </c>
      <c r="AE40" t="s">
        <v>21</v>
      </c>
      <c r="AF40" t="s">
        <v>21</v>
      </c>
      <c r="AG40" t="s">
        <v>21</v>
      </c>
      <c r="AH40" t="s">
        <v>21</v>
      </c>
      <c r="AI40" t="s">
        <v>21</v>
      </c>
      <c r="AJ40" t="s">
        <v>21</v>
      </c>
      <c r="AK40" t="s">
        <v>21</v>
      </c>
      <c r="AL40" t="s">
        <v>21</v>
      </c>
      <c r="AM40" t="s">
        <v>21</v>
      </c>
      <c r="AN40" t="s">
        <v>21</v>
      </c>
      <c r="AO40" t="s">
        <v>21</v>
      </c>
      <c r="AQ40">
        <f t="shared" si="0"/>
        <v>0</v>
      </c>
      <c r="AR40">
        <f t="shared" si="1"/>
        <v>0</v>
      </c>
      <c r="AT40">
        <f t="shared" si="2"/>
        <v>0</v>
      </c>
      <c r="AU40">
        <f t="shared" si="3"/>
        <v>0</v>
      </c>
      <c r="AV40" s="11" t="str">
        <f t="shared" si="4"/>
        <v/>
      </c>
      <c r="AY40">
        <f t="shared" si="5"/>
        <v>0</v>
      </c>
      <c r="AZ40">
        <f t="shared" si="6"/>
        <v>0</v>
      </c>
      <c r="BA40">
        <f t="shared" si="7"/>
        <v>0</v>
      </c>
      <c r="BB40">
        <f t="shared" si="8"/>
        <v>0</v>
      </c>
      <c r="BC40">
        <f t="shared" si="9"/>
        <v>0</v>
      </c>
      <c r="BD40" s="2">
        <f t="shared" si="10"/>
        <v>0</v>
      </c>
    </row>
    <row r="41" spans="1:56" ht="15" customHeight="1">
      <c r="A41" s="2" t="s">
        <v>208</v>
      </c>
      <c r="B41" s="2" t="s">
        <v>209</v>
      </c>
      <c r="C41">
        <v>2020</v>
      </c>
      <c r="D41">
        <v>274.7</v>
      </c>
      <c r="E41">
        <v>24.2</v>
      </c>
      <c r="F41" t="s">
        <v>21</v>
      </c>
      <c r="G41" t="s">
        <v>21</v>
      </c>
      <c r="H41" t="s">
        <v>21</v>
      </c>
      <c r="I41">
        <v>349.9</v>
      </c>
      <c r="J41" t="s">
        <v>21</v>
      </c>
      <c r="K41">
        <v>5.7</v>
      </c>
      <c r="L41" t="s">
        <v>21</v>
      </c>
      <c r="M41" t="s">
        <v>21</v>
      </c>
      <c r="N41" t="s">
        <v>21</v>
      </c>
      <c r="O41" t="s">
        <v>21</v>
      </c>
      <c r="P41" t="s">
        <v>21</v>
      </c>
      <c r="Q41" t="s">
        <v>21</v>
      </c>
      <c r="R41" t="s">
        <v>21</v>
      </c>
      <c r="S41" t="s">
        <v>21</v>
      </c>
      <c r="T41" t="s">
        <v>21</v>
      </c>
      <c r="U41" t="s">
        <v>21</v>
      </c>
      <c r="V41" t="s">
        <v>21</v>
      </c>
      <c r="W41" t="s">
        <v>924</v>
      </c>
      <c r="X41" t="s">
        <v>21</v>
      </c>
      <c r="Y41" t="s">
        <v>21</v>
      </c>
      <c r="Z41" t="s">
        <v>21</v>
      </c>
      <c r="AA41">
        <v>187.7</v>
      </c>
      <c r="AB41" t="s">
        <v>21</v>
      </c>
      <c r="AC41">
        <v>7.1</v>
      </c>
      <c r="AD41">
        <v>8.6</v>
      </c>
      <c r="AE41">
        <v>45.1</v>
      </c>
      <c r="AF41">
        <v>74.400000000000006</v>
      </c>
      <c r="AG41">
        <v>6.2</v>
      </c>
      <c r="AH41" t="s">
        <v>925</v>
      </c>
      <c r="AI41">
        <v>39</v>
      </c>
      <c r="AJ41" t="s">
        <v>21</v>
      </c>
      <c r="AK41">
        <v>21.3</v>
      </c>
      <c r="AL41">
        <v>70</v>
      </c>
      <c r="AM41">
        <v>0</v>
      </c>
      <c r="AN41">
        <v>0</v>
      </c>
      <c r="AO41">
        <v>30</v>
      </c>
      <c r="AQ41">
        <f t="shared" si="0"/>
        <v>328.59999999999997</v>
      </c>
      <c r="AR41">
        <f t="shared" si="1"/>
        <v>349.9</v>
      </c>
      <c r="AT41">
        <f t="shared" si="2"/>
        <v>274.7</v>
      </c>
      <c r="AU41">
        <f t="shared" si="3"/>
        <v>24.2</v>
      </c>
      <c r="AV41" s="11">
        <f t="shared" si="4"/>
        <v>0.85424406973420974</v>
      </c>
      <c r="AY41">
        <f t="shared" si="5"/>
        <v>21.3</v>
      </c>
      <c r="AZ41">
        <f t="shared" si="6"/>
        <v>14.91</v>
      </c>
      <c r="BA41">
        <f t="shared" si="7"/>
        <v>0</v>
      </c>
      <c r="BB41">
        <f t="shared" si="8"/>
        <v>0</v>
      </c>
      <c r="BC41">
        <f t="shared" si="9"/>
        <v>6.39</v>
      </c>
      <c r="BD41" s="2">
        <f t="shared" si="10"/>
        <v>0</v>
      </c>
    </row>
    <row r="42" spans="1:56" ht="15" customHeight="1">
      <c r="A42" s="2" t="s">
        <v>210</v>
      </c>
      <c r="B42" s="2" t="s">
        <v>211</v>
      </c>
      <c r="C42">
        <v>2020</v>
      </c>
      <c r="D42">
        <v>389.779</v>
      </c>
      <c r="E42">
        <v>71.262</v>
      </c>
      <c r="F42">
        <v>0</v>
      </c>
      <c r="G42" t="s">
        <v>21</v>
      </c>
      <c r="H42" t="s">
        <v>21</v>
      </c>
      <c r="I42">
        <v>516.06590000000006</v>
      </c>
      <c r="J42" t="s">
        <v>21</v>
      </c>
      <c r="K42">
        <v>1.655</v>
      </c>
      <c r="L42" t="s">
        <v>21</v>
      </c>
      <c r="M42" t="s">
        <v>21</v>
      </c>
      <c r="N42" t="s">
        <v>21</v>
      </c>
      <c r="O42" t="s">
        <v>21</v>
      </c>
      <c r="P42" t="s">
        <v>21</v>
      </c>
      <c r="Q42" t="s">
        <v>21</v>
      </c>
      <c r="R42" t="s">
        <v>21</v>
      </c>
      <c r="S42" t="s">
        <v>21</v>
      </c>
      <c r="T42" t="s">
        <v>21</v>
      </c>
      <c r="U42" t="s">
        <v>21</v>
      </c>
      <c r="V42">
        <v>405.673</v>
      </c>
      <c r="W42" t="s">
        <v>924</v>
      </c>
      <c r="X42" t="s">
        <v>21</v>
      </c>
      <c r="Y42" t="s">
        <v>21</v>
      </c>
      <c r="Z42" t="s">
        <v>21</v>
      </c>
      <c r="AA42" t="s">
        <v>21</v>
      </c>
      <c r="AB42" t="s">
        <v>21</v>
      </c>
      <c r="AC42" t="s">
        <v>21</v>
      </c>
      <c r="AD42" t="s">
        <v>21</v>
      </c>
      <c r="AE42" t="s">
        <v>21</v>
      </c>
      <c r="AF42" t="s">
        <v>21</v>
      </c>
      <c r="AG42" t="s">
        <v>21</v>
      </c>
      <c r="AH42" t="s">
        <v>21</v>
      </c>
      <c r="AI42" t="s">
        <v>21</v>
      </c>
      <c r="AJ42" t="s">
        <v>21</v>
      </c>
      <c r="AK42">
        <v>108.7379</v>
      </c>
      <c r="AL42">
        <v>100</v>
      </c>
      <c r="AM42" t="s">
        <v>21</v>
      </c>
      <c r="AN42" t="s">
        <v>21</v>
      </c>
      <c r="AO42" t="s">
        <v>21</v>
      </c>
      <c r="AQ42">
        <f t="shared" si="0"/>
        <v>407.32799999999997</v>
      </c>
      <c r="AR42">
        <f t="shared" si="1"/>
        <v>516.06589999999994</v>
      </c>
      <c r="AT42">
        <f t="shared" si="2"/>
        <v>389.779</v>
      </c>
      <c r="AU42">
        <f t="shared" si="3"/>
        <v>71.262</v>
      </c>
      <c r="AV42" s="11">
        <f t="shared" si="4"/>
        <v>0.89337621416179613</v>
      </c>
      <c r="AY42">
        <f t="shared" si="5"/>
        <v>108.7379</v>
      </c>
      <c r="AZ42">
        <f t="shared" si="6"/>
        <v>108.7379</v>
      </c>
      <c r="BA42">
        <f t="shared" si="7"/>
        <v>0</v>
      </c>
      <c r="BB42">
        <f t="shared" si="8"/>
        <v>0</v>
      </c>
      <c r="BC42">
        <f t="shared" si="9"/>
        <v>0</v>
      </c>
      <c r="BD42" s="2">
        <f t="shared" si="10"/>
        <v>0</v>
      </c>
    </row>
    <row r="43" spans="1:56" ht="15" customHeight="1">
      <c r="A43" s="2" t="s">
        <v>212</v>
      </c>
      <c r="B43" s="2" t="s">
        <v>213</v>
      </c>
      <c r="C43">
        <v>2020</v>
      </c>
      <c r="D43" t="s">
        <v>21</v>
      </c>
      <c r="E43" t="s">
        <v>21</v>
      </c>
      <c r="F43" t="s">
        <v>21</v>
      </c>
      <c r="G43" t="s">
        <v>21</v>
      </c>
      <c r="H43" t="s">
        <v>21</v>
      </c>
      <c r="I43" t="s">
        <v>21</v>
      </c>
      <c r="J43" t="s">
        <v>21</v>
      </c>
      <c r="K43" t="s">
        <v>21</v>
      </c>
      <c r="L43" t="s">
        <v>21</v>
      </c>
      <c r="M43" t="s">
        <v>21</v>
      </c>
      <c r="N43" t="s">
        <v>21</v>
      </c>
      <c r="O43" t="s">
        <v>21</v>
      </c>
      <c r="P43" t="s">
        <v>21</v>
      </c>
      <c r="Q43" t="s">
        <v>21</v>
      </c>
      <c r="R43" t="s">
        <v>21</v>
      </c>
      <c r="S43" t="s">
        <v>21</v>
      </c>
      <c r="T43" t="s">
        <v>21</v>
      </c>
      <c r="U43" t="s">
        <v>21</v>
      </c>
      <c r="V43" t="s">
        <v>21</v>
      </c>
      <c r="W43" t="s">
        <v>21</v>
      </c>
      <c r="X43" t="s">
        <v>21</v>
      </c>
      <c r="Y43" t="s">
        <v>21</v>
      </c>
      <c r="Z43" t="s">
        <v>21</v>
      </c>
      <c r="AA43" t="s">
        <v>21</v>
      </c>
      <c r="AB43" t="s">
        <v>21</v>
      </c>
      <c r="AC43" t="s">
        <v>21</v>
      </c>
      <c r="AD43" t="s">
        <v>21</v>
      </c>
      <c r="AE43" t="s">
        <v>21</v>
      </c>
      <c r="AF43" t="s">
        <v>21</v>
      </c>
      <c r="AG43" t="s">
        <v>21</v>
      </c>
      <c r="AH43" t="s">
        <v>21</v>
      </c>
      <c r="AI43" t="s">
        <v>21</v>
      </c>
      <c r="AJ43" t="s">
        <v>21</v>
      </c>
      <c r="AK43" t="s">
        <v>21</v>
      </c>
      <c r="AL43" t="s">
        <v>21</v>
      </c>
      <c r="AM43" t="s">
        <v>21</v>
      </c>
      <c r="AN43" t="s">
        <v>21</v>
      </c>
      <c r="AO43" t="s">
        <v>21</v>
      </c>
      <c r="AQ43">
        <f t="shared" si="0"/>
        <v>0</v>
      </c>
      <c r="AR43">
        <f t="shared" si="1"/>
        <v>0</v>
      </c>
      <c r="AT43">
        <f t="shared" si="2"/>
        <v>0</v>
      </c>
      <c r="AU43">
        <f t="shared" si="3"/>
        <v>0</v>
      </c>
      <c r="AV43" s="11" t="str">
        <f t="shared" si="4"/>
        <v/>
      </c>
      <c r="AY43">
        <f t="shared" si="5"/>
        <v>0</v>
      </c>
      <c r="AZ43">
        <f t="shared" si="6"/>
        <v>0</v>
      </c>
      <c r="BA43">
        <f t="shared" si="7"/>
        <v>0</v>
      </c>
      <c r="BB43">
        <f t="shared" si="8"/>
        <v>0</v>
      </c>
      <c r="BC43">
        <f t="shared" si="9"/>
        <v>0</v>
      </c>
      <c r="BD43" s="2">
        <f t="shared" si="10"/>
        <v>0</v>
      </c>
    </row>
    <row r="44" spans="1:56" ht="15" customHeight="1">
      <c r="A44" s="2" t="s">
        <v>214</v>
      </c>
      <c r="B44" s="2" t="s">
        <v>215</v>
      </c>
      <c r="C44">
        <v>2020</v>
      </c>
      <c r="D44">
        <v>126.49</v>
      </c>
      <c r="E44">
        <v>20.704000000000001</v>
      </c>
      <c r="F44" t="s">
        <v>21</v>
      </c>
      <c r="G44" t="s">
        <v>21</v>
      </c>
      <c r="H44" t="s">
        <v>21</v>
      </c>
      <c r="I44">
        <v>196.91</v>
      </c>
      <c r="J44" t="s">
        <v>21</v>
      </c>
      <c r="K44" t="s">
        <v>21</v>
      </c>
      <c r="L44" t="s">
        <v>21</v>
      </c>
      <c r="M44" t="s">
        <v>21</v>
      </c>
      <c r="N44" t="s">
        <v>21</v>
      </c>
      <c r="O44" t="s">
        <v>21</v>
      </c>
      <c r="P44" t="s">
        <v>21</v>
      </c>
      <c r="Q44" t="s">
        <v>21</v>
      </c>
      <c r="R44" t="s">
        <v>21</v>
      </c>
      <c r="S44">
        <v>0.34499999999999997</v>
      </c>
      <c r="T44" t="s">
        <v>21</v>
      </c>
      <c r="U44" t="s">
        <v>21</v>
      </c>
      <c r="V44" t="s">
        <v>21</v>
      </c>
      <c r="W44" t="s">
        <v>924</v>
      </c>
      <c r="X44" t="s">
        <v>21</v>
      </c>
      <c r="Y44" t="s">
        <v>21</v>
      </c>
      <c r="Z44" t="s">
        <v>21</v>
      </c>
      <c r="AA44">
        <v>7.8730000000000002</v>
      </c>
      <c r="AB44" t="s">
        <v>21</v>
      </c>
      <c r="AC44" t="s">
        <v>21</v>
      </c>
      <c r="AD44" t="s">
        <v>21</v>
      </c>
      <c r="AE44" t="s">
        <v>21</v>
      </c>
      <c r="AF44">
        <v>168.422</v>
      </c>
      <c r="AG44">
        <v>0.112</v>
      </c>
      <c r="AH44" t="s">
        <v>925</v>
      </c>
      <c r="AI44">
        <v>39</v>
      </c>
      <c r="AJ44" t="s">
        <v>21</v>
      </c>
      <c r="AK44">
        <v>20.27</v>
      </c>
      <c r="AL44">
        <v>5</v>
      </c>
      <c r="AM44">
        <v>95</v>
      </c>
      <c r="AN44" t="s">
        <v>21</v>
      </c>
      <c r="AO44" t="s">
        <v>21</v>
      </c>
      <c r="AQ44">
        <f t="shared" si="0"/>
        <v>176.64</v>
      </c>
      <c r="AR44">
        <f t="shared" si="1"/>
        <v>196.91</v>
      </c>
      <c r="AT44">
        <f t="shared" si="2"/>
        <v>126.49</v>
      </c>
      <c r="AU44">
        <f t="shared" si="3"/>
        <v>20.704000000000001</v>
      </c>
      <c r="AV44" s="11">
        <f t="shared" si="4"/>
        <v>0.74751917119496214</v>
      </c>
      <c r="AY44">
        <f t="shared" si="5"/>
        <v>20.27</v>
      </c>
      <c r="AZ44">
        <f t="shared" si="6"/>
        <v>1.0135000000000001</v>
      </c>
      <c r="BA44">
        <f t="shared" si="7"/>
        <v>19.256499999999999</v>
      </c>
      <c r="BB44">
        <f t="shared" si="8"/>
        <v>0</v>
      </c>
      <c r="BC44">
        <f t="shared" si="9"/>
        <v>0</v>
      </c>
      <c r="BD44" s="2">
        <f t="shared" si="10"/>
        <v>0</v>
      </c>
    </row>
    <row r="45" spans="1:56" ht="15" customHeight="1">
      <c r="A45" s="2" t="s">
        <v>214</v>
      </c>
      <c r="B45" s="2" t="s">
        <v>216</v>
      </c>
      <c r="C45">
        <v>2020</v>
      </c>
      <c r="D45" t="s">
        <v>21</v>
      </c>
      <c r="E45" t="s">
        <v>21</v>
      </c>
      <c r="F45" t="s">
        <v>21</v>
      </c>
      <c r="G45" t="s">
        <v>21</v>
      </c>
      <c r="H45" t="s">
        <v>21</v>
      </c>
      <c r="I45" t="s">
        <v>21</v>
      </c>
      <c r="J45" t="s">
        <v>21</v>
      </c>
      <c r="K45" t="s">
        <v>21</v>
      </c>
      <c r="L45" t="s">
        <v>21</v>
      </c>
      <c r="M45" t="s">
        <v>21</v>
      </c>
      <c r="N45" t="s">
        <v>21</v>
      </c>
      <c r="O45" t="s">
        <v>21</v>
      </c>
      <c r="P45" t="s">
        <v>21</v>
      </c>
      <c r="Q45" t="s">
        <v>21</v>
      </c>
      <c r="R45" t="s">
        <v>21</v>
      </c>
      <c r="S45" t="s">
        <v>21</v>
      </c>
      <c r="T45" t="s">
        <v>21</v>
      </c>
      <c r="U45" t="s">
        <v>21</v>
      </c>
      <c r="V45" t="s">
        <v>21</v>
      </c>
      <c r="W45" t="s">
        <v>21</v>
      </c>
      <c r="X45" t="s">
        <v>21</v>
      </c>
      <c r="Y45" t="s">
        <v>21</v>
      </c>
      <c r="Z45" t="s">
        <v>21</v>
      </c>
      <c r="AA45" t="s">
        <v>21</v>
      </c>
      <c r="AB45" t="s">
        <v>21</v>
      </c>
      <c r="AC45" t="s">
        <v>21</v>
      </c>
      <c r="AD45" t="s">
        <v>21</v>
      </c>
      <c r="AE45" t="s">
        <v>21</v>
      </c>
      <c r="AF45" t="s">
        <v>21</v>
      </c>
      <c r="AG45" t="s">
        <v>21</v>
      </c>
      <c r="AH45" t="s">
        <v>21</v>
      </c>
      <c r="AI45" t="s">
        <v>21</v>
      </c>
      <c r="AJ45" t="s">
        <v>21</v>
      </c>
      <c r="AK45" t="s">
        <v>21</v>
      </c>
      <c r="AL45" t="s">
        <v>21</v>
      </c>
      <c r="AM45" t="s">
        <v>21</v>
      </c>
      <c r="AN45" t="s">
        <v>21</v>
      </c>
      <c r="AO45" t="s">
        <v>21</v>
      </c>
      <c r="AQ45">
        <f t="shared" si="0"/>
        <v>0</v>
      </c>
      <c r="AR45">
        <f t="shared" si="1"/>
        <v>0</v>
      </c>
      <c r="AT45">
        <f t="shared" si="2"/>
        <v>0</v>
      </c>
      <c r="AU45">
        <f t="shared" si="3"/>
        <v>0</v>
      </c>
      <c r="AV45" s="11" t="str">
        <f t="shared" si="4"/>
        <v/>
      </c>
      <c r="AY45">
        <f t="shared" si="5"/>
        <v>0</v>
      </c>
      <c r="AZ45">
        <f t="shared" si="6"/>
        <v>0</v>
      </c>
      <c r="BA45">
        <f t="shared" si="7"/>
        <v>0</v>
      </c>
      <c r="BB45">
        <f t="shared" si="8"/>
        <v>0</v>
      </c>
      <c r="BC45">
        <f t="shared" si="9"/>
        <v>0</v>
      </c>
      <c r="BD45" s="2">
        <f t="shared" si="10"/>
        <v>0</v>
      </c>
    </row>
    <row r="46" spans="1:56" ht="15" customHeight="1">
      <c r="A46" s="2" t="s">
        <v>217</v>
      </c>
      <c r="B46" s="2" t="s">
        <v>218</v>
      </c>
      <c r="C46">
        <v>2020</v>
      </c>
      <c r="D46">
        <v>536.91999999999996</v>
      </c>
      <c r="E46">
        <v>146.16499999999999</v>
      </c>
      <c r="F46" t="s">
        <v>21</v>
      </c>
      <c r="G46" t="s">
        <v>21</v>
      </c>
      <c r="H46" t="s">
        <v>21</v>
      </c>
      <c r="I46">
        <v>788.02200000000005</v>
      </c>
      <c r="J46" t="s">
        <v>21</v>
      </c>
      <c r="K46" t="s">
        <v>21</v>
      </c>
      <c r="L46" t="s">
        <v>21</v>
      </c>
      <c r="M46" t="s">
        <v>21</v>
      </c>
      <c r="N46" t="s">
        <v>21</v>
      </c>
      <c r="O46" t="s">
        <v>21</v>
      </c>
      <c r="P46" t="s">
        <v>21</v>
      </c>
      <c r="Q46" t="s">
        <v>21</v>
      </c>
      <c r="R46" t="s">
        <v>21</v>
      </c>
      <c r="S46">
        <v>392.03100000000001</v>
      </c>
      <c r="T46" t="s">
        <v>21</v>
      </c>
      <c r="U46" t="s">
        <v>21</v>
      </c>
      <c r="V46" t="s">
        <v>21</v>
      </c>
      <c r="W46" t="s">
        <v>21</v>
      </c>
      <c r="X46" t="s">
        <v>21</v>
      </c>
      <c r="Y46" t="s">
        <v>21</v>
      </c>
      <c r="Z46" t="s">
        <v>21</v>
      </c>
      <c r="AA46">
        <v>295.78699999999998</v>
      </c>
      <c r="AB46" t="s">
        <v>21</v>
      </c>
      <c r="AC46" t="s">
        <v>21</v>
      </c>
      <c r="AD46" t="s">
        <v>21</v>
      </c>
      <c r="AE46" t="s">
        <v>21</v>
      </c>
      <c r="AF46" t="s">
        <v>21</v>
      </c>
      <c r="AG46" t="s">
        <v>21</v>
      </c>
      <c r="AH46" t="s">
        <v>21</v>
      </c>
      <c r="AI46" t="s">
        <v>21</v>
      </c>
      <c r="AJ46" t="s">
        <v>21</v>
      </c>
      <c r="AK46">
        <v>100.20399999999999</v>
      </c>
      <c r="AL46">
        <v>100</v>
      </c>
      <c r="AM46">
        <v>0</v>
      </c>
      <c r="AN46">
        <v>0</v>
      </c>
      <c r="AO46">
        <v>0</v>
      </c>
      <c r="AQ46">
        <f t="shared" si="0"/>
        <v>687.81799999999998</v>
      </c>
      <c r="AR46">
        <f t="shared" si="1"/>
        <v>788.02199999999993</v>
      </c>
      <c r="AT46">
        <f t="shared" si="2"/>
        <v>536.91999999999996</v>
      </c>
      <c r="AU46">
        <f t="shared" si="3"/>
        <v>146.16499999999999</v>
      </c>
      <c r="AV46" s="11">
        <f t="shared" si="4"/>
        <v>0.86683493608046469</v>
      </c>
      <c r="AY46">
        <f t="shared" si="5"/>
        <v>100.20399999999999</v>
      </c>
      <c r="AZ46">
        <f t="shared" si="6"/>
        <v>100.20399999999999</v>
      </c>
      <c r="BA46">
        <f t="shared" si="7"/>
        <v>0</v>
      </c>
      <c r="BB46">
        <f t="shared" si="8"/>
        <v>0</v>
      </c>
      <c r="BC46">
        <f t="shared" si="9"/>
        <v>0</v>
      </c>
      <c r="BD46" s="2">
        <f t="shared" si="10"/>
        <v>0</v>
      </c>
    </row>
    <row r="47" spans="1:56" ht="15" customHeight="1">
      <c r="A47" s="2" t="s">
        <v>217</v>
      </c>
      <c r="B47" s="2" t="s">
        <v>221</v>
      </c>
      <c r="C47">
        <v>2020</v>
      </c>
      <c r="D47" t="s">
        <v>21</v>
      </c>
      <c r="E47" t="s">
        <v>21</v>
      </c>
      <c r="F47" t="s">
        <v>21</v>
      </c>
      <c r="G47" t="s">
        <v>21</v>
      </c>
      <c r="H47" t="s">
        <v>21</v>
      </c>
      <c r="I47" t="s">
        <v>21</v>
      </c>
      <c r="J47" t="s">
        <v>21</v>
      </c>
      <c r="K47" t="s">
        <v>21</v>
      </c>
      <c r="L47" t="s">
        <v>21</v>
      </c>
      <c r="M47" t="s">
        <v>21</v>
      </c>
      <c r="N47" t="s">
        <v>21</v>
      </c>
      <c r="O47" t="s">
        <v>21</v>
      </c>
      <c r="P47" t="s">
        <v>21</v>
      </c>
      <c r="Q47" t="s">
        <v>21</v>
      </c>
      <c r="R47" t="s">
        <v>21</v>
      </c>
      <c r="S47" t="s">
        <v>21</v>
      </c>
      <c r="T47" t="s">
        <v>21</v>
      </c>
      <c r="U47" t="s">
        <v>21</v>
      </c>
      <c r="V47" t="s">
        <v>21</v>
      </c>
      <c r="W47" t="s">
        <v>21</v>
      </c>
      <c r="X47" t="s">
        <v>21</v>
      </c>
      <c r="Y47" t="s">
        <v>21</v>
      </c>
      <c r="Z47" t="s">
        <v>21</v>
      </c>
      <c r="AA47" t="s">
        <v>21</v>
      </c>
      <c r="AB47" t="s">
        <v>21</v>
      </c>
      <c r="AC47" t="s">
        <v>21</v>
      </c>
      <c r="AD47" t="s">
        <v>21</v>
      </c>
      <c r="AE47" t="s">
        <v>21</v>
      </c>
      <c r="AF47" t="s">
        <v>21</v>
      </c>
      <c r="AG47" t="s">
        <v>21</v>
      </c>
      <c r="AH47" t="s">
        <v>21</v>
      </c>
      <c r="AI47" t="s">
        <v>21</v>
      </c>
      <c r="AJ47" t="s">
        <v>21</v>
      </c>
      <c r="AK47" t="s">
        <v>21</v>
      </c>
      <c r="AL47" t="s">
        <v>21</v>
      </c>
      <c r="AM47" t="s">
        <v>21</v>
      </c>
      <c r="AN47" t="s">
        <v>21</v>
      </c>
      <c r="AO47" t="s">
        <v>21</v>
      </c>
      <c r="AQ47">
        <f t="shared" si="0"/>
        <v>0</v>
      </c>
      <c r="AR47">
        <f t="shared" si="1"/>
        <v>0</v>
      </c>
      <c r="AT47">
        <f t="shared" si="2"/>
        <v>0</v>
      </c>
      <c r="AU47">
        <f t="shared" si="3"/>
        <v>0</v>
      </c>
      <c r="AV47" s="11" t="str">
        <f t="shared" si="4"/>
        <v/>
      </c>
      <c r="AY47">
        <f t="shared" si="5"/>
        <v>0</v>
      </c>
      <c r="AZ47">
        <f t="shared" si="6"/>
        <v>0</v>
      </c>
      <c r="BA47">
        <f t="shared" si="7"/>
        <v>0</v>
      </c>
      <c r="BB47">
        <f t="shared" si="8"/>
        <v>0</v>
      </c>
      <c r="BC47">
        <f t="shared" si="9"/>
        <v>0</v>
      </c>
      <c r="BD47" s="2">
        <f t="shared" si="10"/>
        <v>0</v>
      </c>
    </row>
    <row r="48" spans="1:56" ht="15" customHeight="1">
      <c r="A48" s="2" t="s">
        <v>222</v>
      </c>
      <c r="B48" s="2" t="s">
        <v>223</v>
      </c>
      <c r="C48">
        <v>2020</v>
      </c>
      <c r="D48" t="s">
        <v>21</v>
      </c>
      <c r="E48" t="s">
        <v>21</v>
      </c>
      <c r="F48" t="s">
        <v>21</v>
      </c>
      <c r="G48" t="s">
        <v>21</v>
      </c>
      <c r="H48" t="s">
        <v>21</v>
      </c>
      <c r="I48" t="s">
        <v>21</v>
      </c>
      <c r="J48" t="s">
        <v>21</v>
      </c>
      <c r="K48" t="s">
        <v>21</v>
      </c>
      <c r="L48" t="s">
        <v>21</v>
      </c>
      <c r="M48" t="s">
        <v>21</v>
      </c>
      <c r="N48" t="s">
        <v>21</v>
      </c>
      <c r="O48" t="s">
        <v>21</v>
      </c>
      <c r="P48" t="s">
        <v>21</v>
      </c>
      <c r="Q48" t="s">
        <v>21</v>
      </c>
      <c r="R48" t="s">
        <v>21</v>
      </c>
      <c r="S48" t="s">
        <v>21</v>
      </c>
      <c r="T48" t="s">
        <v>21</v>
      </c>
      <c r="U48" t="s">
        <v>21</v>
      </c>
      <c r="V48" t="s">
        <v>21</v>
      </c>
      <c r="W48" t="s">
        <v>21</v>
      </c>
      <c r="X48" t="s">
        <v>21</v>
      </c>
      <c r="Y48" t="s">
        <v>21</v>
      </c>
      <c r="Z48" t="s">
        <v>21</v>
      </c>
      <c r="AA48" t="s">
        <v>21</v>
      </c>
      <c r="AB48" t="s">
        <v>21</v>
      </c>
      <c r="AC48" t="s">
        <v>21</v>
      </c>
      <c r="AD48" t="s">
        <v>21</v>
      </c>
      <c r="AE48" t="s">
        <v>21</v>
      </c>
      <c r="AF48" t="s">
        <v>21</v>
      </c>
      <c r="AG48" t="s">
        <v>21</v>
      </c>
      <c r="AH48" t="s">
        <v>21</v>
      </c>
      <c r="AI48" t="s">
        <v>21</v>
      </c>
      <c r="AJ48" t="s">
        <v>21</v>
      </c>
      <c r="AK48" t="s">
        <v>21</v>
      </c>
      <c r="AL48" t="s">
        <v>21</v>
      </c>
      <c r="AM48" t="s">
        <v>21</v>
      </c>
      <c r="AN48" t="s">
        <v>21</v>
      </c>
      <c r="AO48" t="s">
        <v>21</v>
      </c>
      <c r="AQ48">
        <f t="shared" si="0"/>
        <v>0</v>
      </c>
      <c r="AR48">
        <f t="shared" si="1"/>
        <v>0</v>
      </c>
      <c r="AT48">
        <f t="shared" si="2"/>
        <v>0</v>
      </c>
      <c r="AU48">
        <f t="shared" si="3"/>
        <v>0</v>
      </c>
      <c r="AV48" s="11" t="str">
        <f t="shared" si="4"/>
        <v/>
      </c>
      <c r="AY48">
        <f t="shared" si="5"/>
        <v>0</v>
      </c>
      <c r="AZ48">
        <f t="shared" si="6"/>
        <v>0</v>
      </c>
      <c r="BA48">
        <f t="shared" si="7"/>
        <v>0</v>
      </c>
      <c r="BB48">
        <f t="shared" si="8"/>
        <v>0</v>
      </c>
      <c r="BC48">
        <f t="shared" si="9"/>
        <v>0</v>
      </c>
      <c r="BD48" s="2">
        <f t="shared" si="10"/>
        <v>0</v>
      </c>
    </row>
    <row r="49" spans="1:56" ht="15" customHeight="1">
      <c r="A49" s="2" t="s">
        <v>222</v>
      </c>
      <c r="B49" s="2" t="s">
        <v>224</v>
      </c>
      <c r="C49">
        <v>2020</v>
      </c>
      <c r="D49" t="s">
        <v>21</v>
      </c>
      <c r="E49" t="s">
        <v>21</v>
      </c>
      <c r="F49" t="s">
        <v>21</v>
      </c>
      <c r="G49" t="s">
        <v>21</v>
      </c>
      <c r="H49" t="s">
        <v>21</v>
      </c>
      <c r="I49" t="s">
        <v>21</v>
      </c>
      <c r="J49" t="s">
        <v>21</v>
      </c>
      <c r="K49" t="s">
        <v>21</v>
      </c>
      <c r="L49" t="s">
        <v>21</v>
      </c>
      <c r="M49" t="s">
        <v>21</v>
      </c>
      <c r="N49" t="s">
        <v>21</v>
      </c>
      <c r="O49" t="s">
        <v>21</v>
      </c>
      <c r="P49" t="s">
        <v>21</v>
      </c>
      <c r="Q49" t="s">
        <v>21</v>
      </c>
      <c r="R49" t="s">
        <v>21</v>
      </c>
      <c r="S49" t="s">
        <v>21</v>
      </c>
      <c r="T49" t="s">
        <v>21</v>
      </c>
      <c r="U49" t="s">
        <v>21</v>
      </c>
      <c r="V49" t="s">
        <v>21</v>
      </c>
      <c r="W49" t="s">
        <v>21</v>
      </c>
      <c r="X49" t="s">
        <v>21</v>
      </c>
      <c r="Y49" t="s">
        <v>21</v>
      </c>
      <c r="Z49" t="s">
        <v>21</v>
      </c>
      <c r="AA49" t="s">
        <v>21</v>
      </c>
      <c r="AB49" t="s">
        <v>21</v>
      </c>
      <c r="AC49" t="s">
        <v>21</v>
      </c>
      <c r="AD49" t="s">
        <v>21</v>
      </c>
      <c r="AE49" t="s">
        <v>21</v>
      </c>
      <c r="AF49" t="s">
        <v>21</v>
      </c>
      <c r="AG49" t="s">
        <v>21</v>
      </c>
      <c r="AH49" t="s">
        <v>21</v>
      </c>
      <c r="AI49" t="s">
        <v>21</v>
      </c>
      <c r="AJ49" t="s">
        <v>21</v>
      </c>
      <c r="AK49" t="s">
        <v>21</v>
      </c>
      <c r="AL49" t="s">
        <v>21</v>
      </c>
      <c r="AM49" t="s">
        <v>21</v>
      </c>
      <c r="AN49" t="s">
        <v>21</v>
      </c>
      <c r="AO49" t="s">
        <v>21</v>
      </c>
      <c r="AQ49">
        <f t="shared" si="0"/>
        <v>0</v>
      </c>
      <c r="AR49">
        <f t="shared" si="1"/>
        <v>0</v>
      </c>
      <c r="AT49">
        <f t="shared" si="2"/>
        <v>0</v>
      </c>
      <c r="AU49">
        <f t="shared" si="3"/>
        <v>0</v>
      </c>
      <c r="AV49" s="11" t="str">
        <f t="shared" si="4"/>
        <v/>
      </c>
      <c r="AY49">
        <f t="shared" si="5"/>
        <v>0</v>
      </c>
      <c r="AZ49">
        <f t="shared" si="6"/>
        <v>0</v>
      </c>
      <c r="BA49">
        <f t="shared" si="7"/>
        <v>0</v>
      </c>
      <c r="BB49">
        <f t="shared" si="8"/>
        <v>0</v>
      </c>
      <c r="BC49">
        <f t="shared" si="9"/>
        <v>0</v>
      </c>
      <c r="BD49" s="2">
        <f t="shared" si="10"/>
        <v>0</v>
      </c>
    </row>
    <row r="50" spans="1:56" ht="15" customHeight="1">
      <c r="A50" s="2" t="s">
        <v>222</v>
      </c>
      <c r="B50" s="2" t="s">
        <v>225</v>
      </c>
      <c r="C50">
        <v>2020</v>
      </c>
      <c r="D50" t="s">
        <v>21</v>
      </c>
      <c r="E50" t="s">
        <v>21</v>
      </c>
      <c r="F50" t="s">
        <v>21</v>
      </c>
      <c r="G50" t="s">
        <v>21</v>
      </c>
      <c r="H50" t="s">
        <v>21</v>
      </c>
      <c r="I50" t="s">
        <v>21</v>
      </c>
      <c r="J50" t="s">
        <v>21</v>
      </c>
      <c r="K50" t="s">
        <v>21</v>
      </c>
      <c r="L50" t="s">
        <v>21</v>
      </c>
      <c r="M50" t="s">
        <v>21</v>
      </c>
      <c r="N50" t="s">
        <v>21</v>
      </c>
      <c r="O50" t="s">
        <v>21</v>
      </c>
      <c r="P50" t="s">
        <v>21</v>
      </c>
      <c r="Q50" t="s">
        <v>21</v>
      </c>
      <c r="R50" t="s">
        <v>21</v>
      </c>
      <c r="S50" t="s">
        <v>21</v>
      </c>
      <c r="T50" t="s">
        <v>21</v>
      </c>
      <c r="U50" t="s">
        <v>21</v>
      </c>
      <c r="V50" t="s">
        <v>21</v>
      </c>
      <c r="W50" t="s">
        <v>21</v>
      </c>
      <c r="X50" t="s">
        <v>21</v>
      </c>
      <c r="Y50" t="s">
        <v>21</v>
      </c>
      <c r="Z50" t="s">
        <v>21</v>
      </c>
      <c r="AA50" t="s">
        <v>21</v>
      </c>
      <c r="AB50" t="s">
        <v>21</v>
      </c>
      <c r="AC50" t="s">
        <v>21</v>
      </c>
      <c r="AD50" t="s">
        <v>21</v>
      </c>
      <c r="AE50" t="s">
        <v>21</v>
      </c>
      <c r="AF50" t="s">
        <v>21</v>
      </c>
      <c r="AG50" t="s">
        <v>21</v>
      </c>
      <c r="AH50" t="s">
        <v>21</v>
      </c>
      <c r="AI50" t="s">
        <v>21</v>
      </c>
      <c r="AJ50" t="s">
        <v>21</v>
      </c>
      <c r="AK50" t="s">
        <v>21</v>
      </c>
      <c r="AL50" t="s">
        <v>21</v>
      </c>
      <c r="AM50" t="s">
        <v>21</v>
      </c>
      <c r="AN50" t="s">
        <v>21</v>
      </c>
      <c r="AO50" t="s">
        <v>21</v>
      </c>
      <c r="AQ50">
        <f t="shared" si="0"/>
        <v>0</v>
      </c>
      <c r="AR50">
        <f t="shared" si="1"/>
        <v>0</v>
      </c>
      <c r="AT50">
        <f t="shared" si="2"/>
        <v>0</v>
      </c>
      <c r="AU50">
        <f t="shared" si="3"/>
        <v>0</v>
      </c>
      <c r="AV50" s="11" t="str">
        <f t="shared" si="4"/>
        <v/>
      </c>
      <c r="AY50">
        <f t="shared" si="5"/>
        <v>0</v>
      </c>
      <c r="AZ50">
        <f t="shared" si="6"/>
        <v>0</v>
      </c>
      <c r="BA50">
        <f t="shared" si="7"/>
        <v>0</v>
      </c>
      <c r="BB50">
        <f t="shared" si="8"/>
        <v>0</v>
      </c>
      <c r="BC50">
        <f t="shared" si="9"/>
        <v>0</v>
      </c>
      <c r="BD50" s="2">
        <f t="shared" si="10"/>
        <v>0</v>
      </c>
    </row>
    <row r="51" spans="1:56" ht="15" customHeight="1">
      <c r="A51" s="2" t="s">
        <v>222</v>
      </c>
      <c r="B51" s="2" t="s">
        <v>226</v>
      </c>
      <c r="C51">
        <v>2020</v>
      </c>
      <c r="D51">
        <v>64.2</v>
      </c>
      <c r="E51">
        <v>3.5</v>
      </c>
      <c r="F51" t="s">
        <v>21</v>
      </c>
      <c r="G51" t="s">
        <v>21</v>
      </c>
      <c r="H51" t="s">
        <v>21</v>
      </c>
      <c r="I51">
        <v>112.7</v>
      </c>
      <c r="J51" t="s">
        <v>21</v>
      </c>
      <c r="K51" t="s">
        <v>21</v>
      </c>
      <c r="L51" t="s">
        <v>21</v>
      </c>
      <c r="M51" t="s">
        <v>21</v>
      </c>
      <c r="N51" t="s">
        <v>21</v>
      </c>
      <c r="O51" t="s">
        <v>21</v>
      </c>
      <c r="P51" t="s">
        <v>21</v>
      </c>
      <c r="Q51">
        <v>47.5</v>
      </c>
      <c r="R51">
        <v>24.1</v>
      </c>
      <c r="S51">
        <v>18.2</v>
      </c>
      <c r="T51" t="s">
        <v>21</v>
      </c>
      <c r="U51" t="s">
        <v>21</v>
      </c>
      <c r="V51" t="s">
        <v>21</v>
      </c>
      <c r="W51" t="s">
        <v>924</v>
      </c>
      <c r="X51" t="s">
        <v>21</v>
      </c>
      <c r="Y51" t="s">
        <v>21</v>
      </c>
      <c r="Z51" t="s">
        <v>21</v>
      </c>
      <c r="AA51" t="s">
        <v>21</v>
      </c>
      <c r="AB51" t="s">
        <v>21</v>
      </c>
      <c r="AC51" t="s">
        <v>21</v>
      </c>
      <c r="AD51" t="s">
        <v>21</v>
      </c>
      <c r="AE51" t="s">
        <v>21</v>
      </c>
      <c r="AF51" t="s">
        <v>21</v>
      </c>
      <c r="AG51" t="s">
        <v>21</v>
      </c>
      <c r="AH51" t="s">
        <v>21</v>
      </c>
      <c r="AI51" t="s">
        <v>21</v>
      </c>
      <c r="AJ51" t="s">
        <v>21</v>
      </c>
      <c r="AK51">
        <v>22.9</v>
      </c>
      <c r="AL51">
        <v>100</v>
      </c>
      <c r="AM51" t="s">
        <v>21</v>
      </c>
      <c r="AN51" t="s">
        <v>21</v>
      </c>
      <c r="AO51" t="s">
        <v>21</v>
      </c>
      <c r="AQ51">
        <f t="shared" si="0"/>
        <v>89.8</v>
      </c>
      <c r="AR51">
        <f t="shared" si="1"/>
        <v>112.69999999999999</v>
      </c>
      <c r="AT51">
        <f t="shared" si="2"/>
        <v>64.2</v>
      </c>
      <c r="AU51">
        <f t="shared" si="3"/>
        <v>3.5</v>
      </c>
      <c r="AV51" s="11">
        <f t="shared" si="4"/>
        <v>0.60070984915705417</v>
      </c>
      <c r="AY51">
        <f t="shared" si="5"/>
        <v>22.9</v>
      </c>
      <c r="AZ51">
        <f t="shared" si="6"/>
        <v>22.9</v>
      </c>
      <c r="BA51">
        <f t="shared" si="7"/>
        <v>0</v>
      </c>
      <c r="BB51">
        <f t="shared" si="8"/>
        <v>0</v>
      </c>
      <c r="BC51">
        <f t="shared" si="9"/>
        <v>0</v>
      </c>
      <c r="BD51" s="2">
        <f t="shared" si="10"/>
        <v>0</v>
      </c>
    </row>
    <row r="52" spans="1:56" ht="15" customHeight="1">
      <c r="A52" s="2" t="s">
        <v>227</v>
      </c>
      <c r="B52" s="2" t="s">
        <v>228</v>
      </c>
      <c r="C52">
        <v>2020</v>
      </c>
      <c r="D52">
        <v>189.4</v>
      </c>
      <c r="E52">
        <v>27.55</v>
      </c>
      <c r="F52" t="s">
        <v>21</v>
      </c>
      <c r="G52" t="s">
        <v>21</v>
      </c>
      <c r="H52" t="s">
        <v>21</v>
      </c>
      <c r="I52">
        <v>249.18</v>
      </c>
      <c r="J52" t="s">
        <v>21</v>
      </c>
      <c r="K52">
        <v>1.38</v>
      </c>
      <c r="L52" t="s">
        <v>21</v>
      </c>
      <c r="M52" t="s">
        <v>21</v>
      </c>
      <c r="N52" t="s">
        <v>21</v>
      </c>
      <c r="O52" t="s">
        <v>21</v>
      </c>
      <c r="P52" t="s">
        <v>21</v>
      </c>
      <c r="Q52" t="s">
        <v>21</v>
      </c>
      <c r="R52" t="s">
        <v>21</v>
      </c>
      <c r="S52" t="s">
        <v>21</v>
      </c>
      <c r="T52" t="s">
        <v>21</v>
      </c>
      <c r="U52" t="s">
        <v>21</v>
      </c>
      <c r="V52" t="s">
        <v>21</v>
      </c>
      <c r="W52" t="s">
        <v>924</v>
      </c>
      <c r="X52" t="s">
        <v>21</v>
      </c>
      <c r="Y52" t="s">
        <v>21</v>
      </c>
      <c r="Z52" t="s">
        <v>21</v>
      </c>
      <c r="AA52">
        <v>5.48</v>
      </c>
      <c r="AB52" t="s">
        <v>21</v>
      </c>
      <c r="AC52" t="s">
        <v>21</v>
      </c>
      <c r="AD52" t="s">
        <v>21</v>
      </c>
      <c r="AE52" t="s">
        <v>21</v>
      </c>
      <c r="AF52">
        <v>223.13</v>
      </c>
      <c r="AG52" t="s">
        <v>21</v>
      </c>
      <c r="AH52" t="s">
        <v>927</v>
      </c>
      <c r="AI52" t="s">
        <v>21</v>
      </c>
      <c r="AJ52" t="s">
        <v>21</v>
      </c>
      <c r="AK52">
        <v>19.190000000000001</v>
      </c>
      <c r="AL52" t="s">
        <v>21</v>
      </c>
      <c r="AM52">
        <v>100</v>
      </c>
      <c r="AN52" t="s">
        <v>21</v>
      </c>
      <c r="AO52" t="s">
        <v>21</v>
      </c>
      <c r="AQ52">
        <f t="shared" si="0"/>
        <v>229.99</v>
      </c>
      <c r="AR52">
        <f t="shared" si="1"/>
        <v>249.18</v>
      </c>
      <c r="AT52">
        <f t="shared" si="2"/>
        <v>189.4</v>
      </c>
      <c r="AU52">
        <f t="shared" si="3"/>
        <v>27.55</v>
      </c>
      <c r="AV52" s="11">
        <f t="shared" si="4"/>
        <v>0.87065575086283009</v>
      </c>
      <c r="AY52">
        <f t="shared" si="5"/>
        <v>19.190000000000001</v>
      </c>
      <c r="AZ52">
        <f t="shared" si="6"/>
        <v>0</v>
      </c>
      <c r="BA52">
        <f t="shared" si="7"/>
        <v>19.190000000000001</v>
      </c>
      <c r="BB52">
        <f t="shared" si="8"/>
        <v>0</v>
      </c>
      <c r="BC52">
        <f t="shared" si="9"/>
        <v>0</v>
      </c>
      <c r="BD52" s="2">
        <f t="shared" si="10"/>
        <v>0</v>
      </c>
    </row>
    <row r="53" spans="1:56" ht="15" customHeight="1">
      <c r="A53" s="2" t="s">
        <v>231</v>
      </c>
      <c r="B53" s="2" t="s">
        <v>232</v>
      </c>
      <c r="C53">
        <v>2020</v>
      </c>
      <c r="D53" t="s">
        <v>21</v>
      </c>
      <c r="E53" t="s">
        <v>21</v>
      </c>
      <c r="F53" t="s">
        <v>21</v>
      </c>
      <c r="G53" t="s">
        <v>21</v>
      </c>
      <c r="H53" t="s">
        <v>21</v>
      </c>
      <c r="I53" t="s">
        <v>21</v>
      </c>
      <c r="J53" t="s">
        <v>21</v>
      </c>
      <c r="K53" t="s">
        <v>21</v>
      </c>
      <c r="L53" t="s">
        <v>21</v>
      </c>
      <c r="M53" t="s">
        <v>21</v>
      </c>
      <c r="N53" t="s">
        <v>21</v>
      </c>
      <c r="O53" t="s">
        <v>21</v>
      </c>
      <c r="P53" t="s">
        <v>21</v>
      </c>
      <c r="Q53" t="s">
        <v>21</v>
      </c>
      <c r="R53" t="s">
        <v>21</v>
      </c>
      <c r="S53" t="s">
        <v>21</v>
      </c>
      <c r="T53" t="s">
        <v>21</v>
      </c>
      <c r="U53" t="s">
        <v>21</v>
      </c>
      <c r="V53" t="s">
        <v>21</v>
      </c>
      <c r="W53" t="s">
        <v>21</v>
      </c>
      <c r="X53" t="s">
        <v>21</v>
      </c>
      <c r="Y53" t="s">
        <v>21</v>
      </c>
      <c r="Z53" t="s">
        <v>21</v>
      </c>
      <c r="AA53" t="s">
        <v>21</v>
      </c>
      <c r="AB53" t="s">
        <v>21</v>
      </c>
      <c r="AC53" t="s">
        <v>21</v>
      </c>
      <c r="AD53" t="s">
        <v>21</v>
      </c>
      <c r="AE53" t="s">
        <v>21</v>
      </c>
      <c r="AF53" t="s">
        <v>21</v>
      </c>
      <c r="AG53" t="s">
        <v>21</v>
      </c>
      <c r="AH53" t="s">
        <v>21</v>
      </c>
      <c r="AI53" t="s">
        <v>21</v>
      </c>
      <c r="AJ53" t="s">
        <v>21</v>
      </c>
      <c r="AK53" t="s">
        <v>21</v>
      </c>
      <c r="AL53" t="s">
        <v>21</v>
      </c>
      <c r="AM53" t="s">
        <v>21</v>
      </c>
      <c r="AN53" t="s">
        <v>21</v>
      </c>
      <c r="AO53" t="s">
        <v>21</v>
      </c>
      <c r="AQ53">
        <f t="shared" si="0"/>
        <v>0</v>
      </c>
      <c r="AR53">
        <f t="shared" si="1"/>
        <v>0</v>
      </c>
      <c r="AT53">
        <f t="shared" si="2"/>
        <v>0</v>
      </c>
      <c r="AU53">
        <f t="shared" si="3"/>
        <v>0</v>
      </c>
      <c r="AV53" s="11" t="str">
        <f t="shared" si="4"/>
        <v/>
      </c>
      <c r="AY53">
        <f t="shared" si="5"/>
        <v>0</v>
      </c>
      <c r="AZ53">
        <f t="shared" si="6"/>
        <v>0</v>
      </c>
      <c r="BA53">
        <f t="shared" si="7"/>
        <v>0</v>
      </c>
      <c r="BB53">
        <f t="shared" si="8"/>
        <v>0</v>
      </c>
      <c r="BC53">
        <f t="shared" si="9"/>
        <v>0</v>
      </c>
      <c r="BD53" s="2">
        <f t="shared" si="10"/>
        <v>0</v>
      </c>
    </row>
    <row r="54" spans="1:56" ht="15" customHeight="1">
      <c r="A54" s="2" t="s">
        <v>231</v>
      </c>
      <c r="B54" s="2" t="s">
        <v>233</v>
      </c>
      <c r="C54">
        <v>2020</v>
      </c>
      <c r="D54" t="s">
        <v>21</v>
      </c>
      <c r="E54" t="s">
        <v>21</v>
      </c>
      <c r="F54" t="s">
        <v>21</v>
      </c>
      <c r="G54" t="s">
        <v>21</v>
      </c>
      <c r="H54" t="s">
        <v>21</v>
      </c>
      <c r="I54" t="s">
        <v>21</v>
      </c>
      <c r="J54" t="s">
        <v>21</v>
      </c>
      <c r="K54" t="s">
        <v>21</v>
      </c>
      <c r="L54" t="s">
        <v>21</v>
      </c>
      <c r="M54" t="s">
        <v>21</v>
      </c>
      <c r="N54" t="s">
        <v>21</v>
      </c>
      <c r="O54" t="s">
        <v>21</v>
      </c>
      <c r="P54" t="s">
        <v>21</v>
      </c>
      <c r="Q54" t="s">
        <v>21</v>
      </c>
      <c r="R54" t="s">
        <v>21</v>
      </c>
      <c r="S54" t="s">
        <v>21</v>
      </c>
      <c r="T54" t="s">
        <v>21</v>
      </c>
      <c r="U54" t="s">
        <v>21</v>
      </c>
      <c r="V54" t="s">
        <v>21</v>
      </c>
      <c r="W54" t="s">
        <v>21</v>
      </c>
      <c r="X54" t="s">
        <v>21</v>
      </c>
      <c r="Y54" t="s">
        <v>21</v>
      </c>
      <c r="Z54" t="s">
        <v>21</v>
      </c>
      <c r="AA54" t="s">
        <v>21</v>
      </c>
      <c r="AB54" t="s">
        <v>21</v>
      </c>
      <c r="AC54" t="s">
        <v>21</v>
      </c>
      <c r="AD54" t="s">
        <v>21</v>
      </c>
      <c r="AE54" t="s">
        <v>21</v>
      </c>
      <c r="AF54" t="s">
        <v>21</v>
      </c>
      <c r="AG54" t="s">
        <v>21</v>
      </c>
      <c r="AH54" t="s">
        <v>21</v>
      </c>
      <c r="AI54" t="s">
        <v>21</v>
      </c>
      <c r="AJ54" t="s">
        <v>21</v>
      </c>
      <c r="AK54" t="s">
        <v>21</v>
      </c>
      <c r="AL54" t="s">
        <v>21</v>
      </c>
      <c r="AM54" t="s">
        <v>21</v>
      </c>
      <c r="AN54" t="s">
        <v>21</v>
      </c>
      <c r="AO54" t="s">
        <v>21</v>
      </c>
      <c r="AQ54">
        <f t="shared" si="0"/>
        <v>0</v>
      </c>
      <c r="AR54">
        <f t="shared" si="1"/>
        <v>0</v>
      </c>
      <c r="AT54">
        <f t="shared" si="2"/>
        <v>0</v>
      </c>
      <c r="AU54">
        <f t="shared" si="3"/>
        <v>0</v>
      </c>
      <c r="AV54" s="11" t="str">
        <f t="shared" si="4"/>
        <v/>
      </c>
      <c r="AY54">
        <f t="shared" si="5"/>
        <v>0</v>
      </c>
      <c r="AZ54">
        <f t="shared" si="6"/>
        <v>0</v>
      </c>
      <c r="BA54">
        <f t="shared" si="7"/>
        <v>0</v>
      </c>
      <c r="BB54">
        <f t="shared" si="8"/>
        <v>0</v>
      </c>
      <c r="BC54">
        <f t="shared" si="9"/>
        <v>0</v>
      </c>
      <c r="BD54" s="2">
        <f t="shared" si="10"/>
        <v>0</v>
      </c>
    </row>
    <row r="55" spans="1:56" ht="15" customHeight="1">
      <c r="A55" s="2" t="s">
        <v>231</v>
      </c>
      <c r="B55" s="2" t="s">
        <v>234</v>
      </c>
      <c r="C55">
        <v>2020</v>
      </c>
      <c r="D55" t="s">
        <v>21</v>
      </c>
      <c r="E55" t="s">
        <v>21</v>
      </c>
      <c r="F55" t="s">
        <v>21</v>
      </c>
      <c r="G55" t="s">
        <v>21</v>
      </c>
      <c r="H55" t="s">
        <v>21</v>
      </c>
      <c r="I55" t="s">
        <v>21</v>
      </c>
      <c r="J55" t="s">
        <v>21</v>
      </c>
      <c r="K55" t="s">
        <v>21</v>
      </c>
      <c r="L55" t="s">
        <v>21</v>
      </c>
      <c r="M55" t="s">
        <v>21</v>
      </c>
      <c r="N55" t="s">
        <v>21</v>
      </c>
      <c r="O55" t="s">
        <v>21</v>
      </c>
      <c r="P55" t="s">
        <v>21</v>
      </c>
      <c r="Q55" t="s">
        <v>21</v>
      </c>
      <c r="R55" t="s">
        <v>21</v>
      </c>
      <c r="S55" t="s">
        <v>21</v>
      </c>
      <c r="T55" t="s">
        <v>21</v>
      </c>
      <c r="U55" t="s">
        <v>21</v>
      </c>
      <c r="V55" t="s">
        <v>21</v>
      </c>
      <c r="W55" t="s">
        <v>21</v>
      </c>
      <c r="X55" t="s">
        <v>21</v>
      </c>
      <c r="Y55" t="s">
        <v>21</v>
      </c>
      <c r="Z55" t="s">
        <v>21</v>
      </c>
      <c r="AA55" t="s">
        <v>21</v>
      </c>
      <c r="AB55" t="s">
        <v>21</v>
      </c>
      <c r="AC55" t="s">
        <v>21</v>
      </c>
      <c r="AD55" t="s">
        <v>21</v>
      </c>
      <c r="AE55" t="s">
        <v>21</v>
      </c>
      <c r="AF55" t="s">
        <v>21</v>
      </c>
      <c r="AG55" t="s">
        <v>21</v>
      </c>
      <c r="AH55" t="s">
        <v>21</v>
      </c>
      <c r="AI55" t="s">
        <v>21</v>
      </c>
      <c r="AJ55" t="s">
        <v>21</v>
      </c>
      <c r="AK55" t="s">
        <v>21</v>
      </c>
      <c r="AL55" t="s">
        <v>21</v>
      </c>
      <c r="AM55" t="s">
        <v>21</v>
      </c>
      <c r="AN55" t="s">
        <v>21</v>
      </c>
      <c r="AO55" t="s">
        <v>21</v>
      </c>
      <c r="AQ55">
        <f t="shared" si="0"/>
        <v>0</v>
      </c>
      <c r="AR55">
        <f t="shared" si="1"/>
        <v>0</v>
      </c>
      <c r="AT55">
        <f t="shared" si="2"/>
        <v>0</v>
      </c>
      <c r="AU55">
        <f t="shared" si="3"/>
        <v>0</v>
      </c>
      <c r="AV55" s="11" t="str">
        <f t="shared" si="4"/>
        <v/>
      </c>
      <c r="AY55">
        <f t="shared" si="5"/>
        <v>0</v>
      </c>
      <c r="AZ55">
        <f t="shared" si="6"/>
        <v>0</v>
      </c>
      <c r="BA55">
        <f t="shared" si="7"/>
        <v>0</v>
      </c>
      <c r="BB55">
        <f t="shared" si="8"/>
        <v>0</v>
      </c>
      <c r="BC55">
        <f t="shared" si="9"/>
        <v>0</v>
      </c>
      <c r="BD55" s="2">
        <f t="shared" si="10"/>
        <v>0</v>
      </c>
    </row>
    <row r="56" spans="1:56" ht="15" customHeight="1">
      <c r="A56" s="2" t="s">
        <v>231</v>
      </c>
      <c r="B56" s="2" t="s">
        <v>235</v>
      </c>
      <c r="C56">
        <v>2020</v>
      </c>
      <c r="D56" t="s">
        <v>21</v>
      </c>
      <c r="E56" t="s">
        <v>21</v>
      </c>
      <c r="F56" t="s">
        <v>21</v>
      </c>
      <c r="G56" t="s">
        <v>21</v>
      </c>
      <c r="H56" t="s">
        <v>21</v>
      </c>
      <c r="I56" t="s">
        <v>21</v>
      </c>
      <c r="J56" t="s">
        <v>21</v>
      </c>
      <c r="K56" t="s">
        <v>21</v>
      </c>
      <c r="L56" t="s">
        <v>21</v>
      </c>
      <c r="M56" t="s">
        <v>21</v>
      </c>
      <c r="N56" t="s">
        <v>21</v>
      </c>
      <c r="O56" t="s">
        <v>21</v>
      </c>
      <c r="P56" t="s">
        <v>21</v>
      </c>
      <c r="Q56" t="s">
        <v>21</v>
      </c>
      <c r="R56" t="s">
        <v>21</v>
      </c>
      <c r="S56" t="s">
        <v>21</v>
      </c>
      <c r="T56" t="s">
        <v>21</v>
      </c>
      <c r="U56" t="s">
        <v>21</v>
      </c>
      <c r="V56" t="s">
        <v>21</v>
      </c>
      <c r="W56" t="s">
        <v>21</v>
      </c>
      <c r="X56" t="s">
        <v>21</v>
      </c>
      <c r="Y56" t="s">
        <v>21</v>
      </c>
      <c r="Z56" t="s">
        <v>21</v>
      </c>
      <c r="AA56" t="s">
        <v>21</v>
      </c>
      <c r="AB56" t="s">
        <v>21</v>
      </c>
      <c r="AC56" t="s">
        <v>21</v>
      </c>
      <c r="AD56" t="s">
        <v>21</v>
      </c>
      <c r="AE56" t="s">
        <v>21</v>
      </c>
      <c r="AF56" t="s">
        <v>21</v>
      </c>
      <c r="AG56" t="s">
        <v>21</v>
      </c>
      <c r="AH56" t="s">
        <v>21</v>
      </c>
      <c r="AI56" t="s">
        <v>21</v>
      </c>
      <c r="AJ56" t="s">
        <v>21</v>
      </c>
      <c r="AK56" t="s">
        <v>21</v>
      </c>
      <c r="AL56" t="s">
        <v>21</v>
      </c>
      <c r="AM56" t="s">
        <v>21</v>
      </c>
      <c r="AN56" t="s">
        <v>21</v>
      </c>
      <c r="AO56" t="s">
        <v>21</v>
      </c>
      <c r="AQ56">
        <f t="shared" si="0"/>
        <v>0</v>
      </c>
      <c r="AR56">
        <f t="shared" si="1"/>
        <v>0</v>
      </c>
      <c r="AT56">
        <f t="shared" si="2"/>
        <v>0</v>
      </c>
      <c r="AU56">
        <f t="shared" si="3"/>
        <v>0</v>
      </c>
      <c r="AV56" s="11" t="str">
        <f t="shared" si="4"/>
        <v/>
      </c>
      <c r="AY56">
        <f t="shared" si="5"/>
        <v>0</v>
      </c>
      <c r="AZ56">
        <f t="shared" si="6"/>
        <v>0</v>
      </c>
      <c r="BA56">
        <f t="shared" si="7"/>
        <v>0</v>
      </c>
      <c r="BB56">
        <f t="shared" si="8"/>
        <v>0</v>
      </c>
      <c r="BC56">
        <f t="shared" si="9"/>
        <v>0</v>
      </c>
      <c r="BD56" s="2">
        <f t="shared" si="10"/>
        <v>0</v>
      </c>
    </row>
    <row r="57" spans="1:56" ht="15" customHeight="1">
      <c r="A57" s="2" t="s">
        <v>231</v>
      </c>
      <c r="B57" s="2" t="s">
        <v>236</v>
      </c>
      <c r="C57">
        <v>2020</v>
      </c>
      <c r="D57" t="s">
        <v>21</v>
      </c>
      <c r="E57" t="s">
        <v>21</v>
      </c>
      <c r="F57" t="s">
        <v>21</v>
      </c>
      <c r="G57" t="s">
        <v>21</v>
      </c>
      <c r="H57" t="s">
        <v>21</v>
      </c>
      <c r="I57" t="s">
        <v>21</v>
      </c>
      <c r="J57" t="s">
        <v>21</v>
      </c>
      <c r="K57" t="s">
        <v>21</v>
      </c>
      <c r="L57" t="s">
        <v>21</v>
      </c>
      <c r="M57" t="s">
        <v>21</v>
      </c>
      <c r="N57" t="s">
        <v>21</v>
      </c>
      <c r="O57" t="s">
        <v>21</v>
      </c>
      <c r="P57" t="s">
        <v>21</v>
      </c>
      <c r="Q57" t="s">
        <v>21</v>
      </c>
      <c r="R57" t="s">
        <v>21</v>
      </c>
      <c r="S57" t="s">
        <v>21</v>
      </c>
      <c r="T57" t="s">
        <v>21</v>
      </c>
      <c r="U57" t="s">
        <v>21</v>
      </c>
      <c r="V57" t="s">
        <v>21</v>
      </c>
      <c r="W57" t="s">
        <v>21</v>
      </c>
      <c r="X57" t="s">
        <v>21</v>
      </c>
      <c r="Y57" t="s">
        <v>21</v>
      </c>
      <c r="Z57" t="s">
        <v>21</v>
      </c>
      <c r="AA57" t="s">
        <v>21</v>
      </c>
      <c r="AB57" t="s">
        <v>21</v>
      </c>
      <c r="AC57" t="s">
        <v>21</v>
      </c>
      <c r="AD57" t="s">
        <v>21</v>
      </c>
      <c r="AE57" t="s">
        <v>21</v>
      </c>
      <c r="AF57" t="s">
        <v>21</v>
      </c>
      <c r="AG57" t="s">
        <v>21</v>
      </c>
      <c r="AH57" t="s">
        <v>21</v>
      </c>
      <c r="AI57" t="s">
        <v>21</v>
      </c>
      <c r="AJ57" t="s">
        <v>21</v>
      </c>
      <c r="AK57" t="s">
        <v>21</v>
      </c>
      <c r="AL57" t="s">
        <v>21</v>
      </c>
      <c r="AM57" t="s">
        <v>21</v>
      </c>
      <c r="AN57" t="s">
        <v>21</v>
      </c>
      <c r="AO57" t="s">
        <v>21</v>
      </c>
      <c r="AQ57">
        <f t="shared" si="0"/>
        <v>0</v>
      </c>
      <c r="AR57">
        <f t="shared" si="1"/>
        <v>0</v>
      </c>
      <c r="AT57">
        <f t="shared" si="2"/>
        <v>0</v>
      </c>
      <c r="AU57">
        <f t="shared" si="3"/>
        <v>0</v>
      </c>
      <c r="AV57" s="11" t="str">
        <f t="shared" si="4"/>
        <v/>
      </c>
      <c r="AY57">
        <f t="shared" si="5"/>
        <v>0</v>
      </c>
      <c r="AZ57">
        <f t="shared" si="6"/>
        <v>0</v>
      </c>
      <c r="BA57">
        <f t="shared" si="7"/>
        <v>0</v>
      </c>
      <c r="BB57">
        <f t="shared" si="8"/>
        <v>0</v>
      </c>
      <c r="BC57">
        <f t="shared" si="9"/>
        <v>0</v>
      </c>
      <c r="BD57" s="2">
        <f t="shared" si="10"/>
        <v>0</v>
      </c>
    </row>
    <row r="58" spans="1:56" ht="15" customHeight="1">
      <c r="A58" s="2" t="s">
        <v>231</v>
      </c>
      <c r="B58" s="2" t="s">
        <v>237</v>
      </c>
      <c r="C58">
        <v>2020</v>
      </c>
      <c r="D58" t="s">
        <v>21</v>
      </c>
      <c r="E58" t="s">
        <v>21</v>
      </c>
      <c r="F58" t="s">
        <v>21</v>
      </c>
      <c r="G58" t="s">
        <v>21</v>
      </c>
      <c r="H58" t="s">
        <v>21</v>
      </c>
      <c r="I58" t="s">
        <v>21</v>
      </c>
      <c r="J58" t="s">
        <v>21</v>
      </c>
      <c r="K58" t="s">
        <v>21</v>
      </c>
      <c r="L58" t="s">
        <v>21</v>
      </c>
      <c r="M58" t="s">
        <v>21</v>
      </c>
      <c r="N58" t="s">
        <v>21</v>
      </c>
      <c r="O58" t="s">
        <v>21</v>
      </c>
      <c r="P58" t="s">
        <v>21</v>
      </c>
      <c r="Q58" t="s">
        <v>21</v>
      </c>
      <c r="R58" t="s">
        <v>21</v>
      </c>
      <c r="S58" t="s">
        <v>21</v>
      </c>
      <c r="T58" t="s">
        <v>21</v>
      </c>
      <c r="U58" t="s">
        <v>21</v>
      </c>
      <c r="V58" t="s">
        <v>21</v>
      </c>
      <c r="W58" t="s">
        <v>21</v>
      </c>
      <c r="X58" t="s">
        <v>21</v>
      </c>
      <c r="Y58" t="s">
        <v>21</v>
      </c>
      <c r="Z58" t="s">
        <v>21</v>
      </c>
      <c r="AA58" t="s">
        <v>21</v>
      </c>
      <c r="AB58" t="s">
        <v>21</v>
      </c>
      <c r="AC58" t="s">
        <v>21</v>
      </c>
      <c r="AD58" t="s">
        <v>21</v>
      </c>
      <c r="AE58" t="s">
        <v>21</v>
      </c>
      <c r="AF58" t="s">
        <v>21</v>
      </c>
      <c r="AG58" t="s">
        <v>21</v>
      </c>
      <c r="AH58" t="s">
        <v>21</v>
      </c>
      <c r="AI58" t="s">
        <v>21</v>
      </c>
      <c r="AJ58" t="s">
        <v>21</v>
      </c>
      <c r="AK58" t="s">
        <v>21</v>
      </c>
      <c r="AL58" t="s">
        <v>21</v>
      </c>
      <c r="AM58" t="s">
        <v>21</v>
      </c>
      <c r="AN58" t="s">
        <v>21</v>
      </c>
      <c r="AO58" t="s">
        <v>21</v>
      </c>
      <c r="AQ58">
        <f t="shared" si="0"/>
        <v>0</v>
      </c>
      <c r="AR58">
        <f t="shared" si="1"/>
        <v>0</v>
      </c>
      <c r="AT58">
        <f t="shared" si="2"/>
        <v>0</v>
      </c>
      <c r="AU58">
        <f t="shared" si="3"/>
        <v>0</v>
      </c>
      <c r="AV58" s="11" t="str">
        <f t="shared" si="4"/>
        <v/>
      </c>
      <c r="AY58">
        <f t="shared" si="5"/>
        <v>0</v>
      </c>
      <c r="AZ58">
        <f t="shared" si="6"/>
        <v>0</v>
      </c>
      <c r="BA58">
        <f t="shared" si="7"/>
        <v>0</v>
      </c>
      <c r="BB58">
        <f t="shared" si="8"/>
        <v>0</v>
      </c>
      <c r="BC58">
        <f t="shared" si="9"/>
        <v>0</v>
      </c>
      <c r="BD58" s="2">
        <f t="shared" si="10"/>
        <v>0</v>
      </c>
    </row>
    <row r="59" spans="1:56" ht="15" customHeight="1">
      <c r="A59" s="2" t="s">
        <v>231</v>
      </c>
      <c r="B59" s="2" t="s">
        <v>238</v>
      </c>
      <c r="C59">
        <v>2020</v>
      </c>
      <c r="D59" t="s">
        <v>21</v>
      </c>
      <c r="E59" t="s">
        <v>21</v>
      </c>
      <c r="F59" t="s">
        <v>21</v>
      </c>
      <c r="G59" t="s">
        <v>21</v>
      </c>
      <c r="H59" t="s">
        <v>21</v>
      </c>
      <c r="I59" t="s">
        <v>21</v>
      </c>
      <c r="J59" t="s">
        <v>21</v>
      </c>
      <c r="K59" t="s">
        <v>21</v>
      </c>
      <c r="L59" t="s">
        <v>21</v>
      </c>
      <c r="M59" t="s">
        <v>21</v>
      </c>
      <c r="N59" t="s">
        <v>21</v>
      </c>
      <c r="O59" t="s">
        <v>21</v>
      </c>
      <c r="P59" t="s">
        <v>21</v>
      </c>
      <c r="Q59" t="s">
        <v>21</v>
      </c>
      <c r="R59" t="s">
        <v>21</v>
      </c>
      <c r="S59" t="s">
        <v>21</v>
      </c>
      <c r="T59" t="s">
        <v>21</v>
      </c>
      <c r="U59" t="s">
        <v>21</v>
      </c>
      <c r="V59" t="s">
        <v>21</v>
      </c>
      <c r="W59" t="s">
        <v>21</v>
      </c>
      <c r="X59" t="s">
        <v>21</v>
      </c>
      <c r="Y59" t="s">
        <v>21</v>
      </c>
      <c r="Z59" t="s">
        <v>21</v>
      </c>
      <c r="AA59" t="s">
        <v>21</v>
      </c>
      <c r="AB59" t="s">
        <v>21</v>
      </c>
      <c r="AC59" t="s">
        <v>21</v>
      </c>
      <c r="AD59" t="s">
        <v>21</v>
      </c>
      <c r="AE59" t="s">
        <v>21</v>
      </c>
      <c r="AF59" t="s">
        <v>21</v>
      </c>
      <c r="AG59" t="s">
        <v>21</v>
      </c>
      <c r="AH59" t="s">
        <v>21</v>
      </c>
      <c r="AI59" t="s">
        <v>21</v>
      </c>
      <c r="AJ59" t="s">
        <v>21</v>
      </c>
      <c r="AK59" t="s">
        <v>21</v>
      </c>
      <c r="AL59" t="s">
        <v>21</v>
      </c>
      <c r="AM59" t="s">
        <v>21</v>
      </c>
      <c r="AN59" t="s">
        <v>21</v>
      </c>
      <c r="AO59" t="s">
        <v>21</v>
      </c>
      <c r="AQ59">
        <f t="shared" si="0"/>
        <v>0</v>
      </c>
      <c r="AR59">
        <f t="shared" si="1"/>
        <v>0</v>
      </c>
      <c r="AT59">
        <f t="shared" si="2"/>
        <v>0</v>
      </c>
      <c r="AU59">
        <f t="shared" si="3"/>
        <v>0</v>
      </c>
      <c r="AV59" s="11" t="str">
        <f t="shared" si="4"/>
        <v/>
      </c>
      <c r="AY59">
        <f t="shared" si="5"/>
        <v>0</v>
      </c>
      <c r="AZ59">
        <f t="shared" si="6"/>
        <v>0</v>
      </c>
      <c r="BA59">
        <f t="shared" si="7"/>
        <v>0</v>
      </c>
      <c r="BB59">
        <f t="shared" si="8"/>
        <v>0</v>
      </c>
      <c r="BC59">
        <f t="shared" si="9"/>
        <v>0</v>
      </c>
      <c r="BD59" s="2">
        <f t="shared" si="10"/>
        <v>0</v>
      </c>
    </row>
    <row r="60" spans="1:56" ht="15" customHeight="1">
      <c r="A60" s="2" t="s">
        <v>231</v>
      </c>
      <c r="B60" s="2" t="s">
        <v>239</v>
      </c>
      <c r="C60">
        <v>2020</v>
      </c>
      <c r="D60" t="s">
        <v>21</v>
      </c>
      <c r="E60" t="s">
        <v>21</v>
      </c>
      <c r="F60" t="s">
        <v>21</v>
      </c>
      <c r="G60" t="s">
        <v>21</v>
      </c>
      <c r="H60" t="s">
        <v>21</v>
      </c>
      <c r="I60" t="s">
        <v>21</v>
      </c>
      <c r="J60" t="s">
        <v>21</v>
      </c>
      <c r="K60" t="s">
        <v>21</v>
      </c>
      <c r="L60" t="s">
        <v>21</v>
      </c>
      <c r="M60" t="s">
        <v>21</v>
      </c>
      <c r="N60" t="s">
        <v>21</v>
      </c>
      <c r="O60" t="s">
        <v>21</v>
      </c>
      <c r="P60" t="s">
        <v>21</v>
      </c>
      <c r="Q60" t="s">
        <v>21</v>
      </c>
      <c r="R60" t="s">
        <v>21</v>
      </c>
      <c r="S60" t="s">
        <v>21</v>
      </c>
      <c r="T60" t="s">
        <v>21</v>
      </c>
      <c r="U60" t="s">
        <v>21</v>
      </c>
      <c r="V60" t="s">
        <v>21</v>
      </c>
      <c r="W60" t="s">
        <v>21</v>
      </c>
      <c r="X60" t="s">
        <v>21</v>
      </c>
      <c r="Y60" t="s">
        <v>21</v>
      </c>
      <c r="Z60" t="s">
        <v>21</v>
      </c>
      <c r="AA60" t="s">
        <v>21</v>
      </c>
      <c r="AB60" t="s">
        <v>21</v>
      </c>
      <c r="AC60" t="s">
        <v>21</v>
      </c>
      <c r="AD60" t="s">
        <v>21</v>
      </c>
      <c r="AE60" t="s">
        <v>21</v>
      </c>
      <c r="AF60" t="s">
        <v>21</v>
      </c>
      <c r="AG60" t="s">
        <v>21</v>
      </c>
      <c r="AH60" t="s">
        <v>21</v>
      </c>
      <c r="AI60" t="s">
        <v>21</v>
      </c>
      <c r="AJ60" t="s">
        <v>21</v>
      </c>
      <c r="AK60" t="s">
        <v>21</v>
      </c>
      <c r="AL60" t="s">
        <v>21</v>
      </c>
      <c r="AM60" t="s">
        <v>21</v>
      </c>
      <c r="AN60" t="s">
        <v>21</v>
      </c>
      <c r="AO60" t="s">
        <v>21</v>
      </c>
      <c r="AQ60">
        <f t="shared" si="0"/>
        <v>0</v>
      </c>
      <c r="AR60">
        <f t="shared" si="1"/>
        <v>0</v>
      </c>
      <c r="AT60">
        <f t="shared" si="2"/>
        <v>0</v>
      </c>
      <c r="AU60">
        <f t="shared" si="3"/>
        <v>0</v>
      </c>
      <c r="AV60" s="11" t="str">
        <f t="shared" si="4"/>
        <v/>
      </c>
      <c r="AY60">
        <f t="shared" si="5"/>
        <v>0</v>
      </c>
      <c r="AZ60">
        <f t="shared" si="6"/>
        <v>0</v>
      </c>
      <c r="BA60">
        <f t="shared" si="7"/>
        <v>0</v>
      </c>
      <c r="BB60">
        <f t="shared" si="8"/>
        <v>0</v>
      </c>
      <c r="BC60">
        <f t="shared" si="9"/>
        <v>0</v>
      </c>
      <c r="BD60" s="2">
        <f t="shared" si="10"/>
        <v>0</v>
      </c>
    </row>
    <row r="61" spans="1:56" ht="15" customHeight="1">
      <c r="A61" s="2" t="s">
        <v>231</v>
      </c>
      <c r="B61" s="2" t="s">
        <v>240</v>
      </c>
      <c r="C61">
        <v>2020</v>
      </c>
      <c r="D61" t="s">
        <v>21</v>
      </c>
      <c r="E61" t="s">
        <v>21</v>
      </c>
      <c r="F61" t="s">
        <v>21</v>
      </c>
      <c r="G61" t="s">
        <v>21</v>
      </c>
      <c r="H61" t="s">
        <v>21</v>
      </c>
      <c r="I61" t="s">
        <v>21</v>
      </c>
      <c r="J61" t="s">
        <v>21</v>
      </c>
      <c r="K61" t="s">
        <v>21</v>
      </c>
      <c r="L61" t="s">
        <v>21</v>
      </c>
      <c r="M61" t="s">
        <v>21</v>
      </c>
      <c r="N61" t="s">
        <v>21</v>
      </c>
      <c r="O61" t="s">
        <v>21</v>
      </c>
      <c r="P61" t="s">
        <v>21</v>
      </c>
      <c r="Q61" t="s">
        <v>21</v>
      </c>
      <c r="R61" t="s">
        <v>21</v>
      </c>
      <c r="S61" t="s">
        <v>21</v>
      </c>
      <c r="T61" t="s">
        <v>21</v>
      </c>
      <c r="U61" t="s">
        <v>21</v>
      </c>
      <c r="V61" t="s">
        <v>21</v>
      </c>
      <c r="W61" t="s">
        <v>21</v>
      </c>
      <c r="X61" t="s">
        <v>21</v>
      </c>
      <c r="Y61" t="s">
        <v>21</v>
      </c>
      <c r="Z61" t="s">
        <v>21</v>
      </c>
      <c r="AA61" t="s">
        <v>21</v>
      </c>
      <c r="AB61" t="s">
        <v>21</v>
      </c>
      <c r="AC61" t="s">
        <v>21</v>
      </c>
      <c r="AD61" t="s">
        <v>21</v>
      </c>
      <c r="AE61" t="s">
        <v>21</v>
      </c>
      <c r="AF61" t="s">
        <v>21</v>
      </c>
      <c r="AG61" t="s">
        <v>21</v>
      </c>
      <c r="AH61" t="s">
        <v>21</v>
      </c>
      <c r="AI61" t="s">
        <v>21</v>
      </c>
      <c r="AJ61" t="s">
        <v>21</v>
      </c>
      <c r="AK61" t="s">
        <v>21</v>
      </c>
      <c r="AL61" t="s">
        <v>21</v>
      </c>
      <c r="AM61" t="s">
        <v>21</v>
      </c>
      <c r="AN61" t="s">
        <v>21</v>
      </c>
      <c r="AO61" t="s">
        <v>21</v>
      </c>
      <c r="AQ61">
        <f t="shared" si="0"/>
        <v>0</v>
      </c>
      <c r="AR61">
        <f t="shared" si="1"/>
        <v>0</v>
      </c>
      <c r="AT61">
        <f t="shared" si="2"/>
        <v>0</v>
      </c>
      <c r="AU61">
        <f t="shared" si="3"/>
        <v>0</v>
      </c>
      <c r="AV61" s="11" t="str">
        <f t="shared" si="4"/>
        <v/>
      </c>
      <c r="AY61">
        <f t="shared" si="5"/>
        <v>0</v>
      </c>
      <c r="AZ61">
        <f t="shared" si="6"/>
        <v>0</v>
      </c>
      <c r="BA61">
        <f t="shared" si="7"/>
        <v>0</v>
      </c>
      <c r="BB61">
        <f t="shared" si="8"/>
        <v>0</v>
      </c>
      <c r="BC61">
        <f t="shared" si="9"/>
        <v>0</v>
      </c>
      <c r="BD61" s="2">
        <f t="shared" si="10"/>
        <v>0</v>
      </c>
    </row>
    <row r="62" spans="1:56" ht="15" customHeight="1">
      <c r="A62" s="2" t="s">
        <v>231</v>
      </c>
      <c r="B62" s="2" t="s">
        <v>241</v>
      </c>
      <c r="C62">
        <v>2020</v>
      </c>
      <c r="D62" t="s">
        <v>21</v>
      </c>
      <c r="E62" t="s">
        <v>21</v>
      </c>
      <c r="F62" t="s">
        <v>21</v>
      </c>
      <c r="G62" t="s">
        <v>21</v>
      </c>
      <c r="H62" t="s">
        <v>21</v>
      </c>
      <c r="I62" t="s">
        <v>21</v>
      </c>
      <c r="J62" t="s">
        <v>21</v>
      </c>
      <c r="K62" t="s">
        <v>21</v>
      </c>
      <c r="L62" t="s">
        <v>21</v>
      </c>
      <c r="M62" t="s">
        <v>21</v>
      </c>
      <c r="N62" t="s">
        <v>21</v>
      </c>
      <c r="O62" t="s">
        <v>21</v>
      </c>
      <c r="P62" t="s">
        <v>21</v>
      </c>
      <c r="Q62" t="s">
        <v>21</v>
      </c>
      <c r="R62" t="s">
        <v>21</v>
      </c>
      <c r="S62" t="s">
        <v>21</v>
      </c>
      <c r="T62" t="s">
        <v>21</v>
      </c>
      <c r="U62" t="s">
        <v>21</v>
      </c>
      <c r="V62" t="s">
        <v>21</v>
      </c>
      <c r="W62" t="s">
        <v>21</v>
      </c>
      <c r="X62" t="s">
        <v>21</v>
      </c>
      <c r="Y62" t="s">
        <v>21</v>
      </c>
      <c r="Z62" t="s">
        <v>21</v>
      </c>
      <c r="AA62" t="s">
        <v>21</v>
      </c>
      <c r="AB62" t="s">
        <v>21</v>
      </c>
      <c r="AC62" t="s">
        <v>21</v>
      </c>
      <c r="AD62" t="s">
        <v>21</v>
      </c>
      <c r="AE62" t="s">
        <v>21</v>
      </c>
      <c r="AF62" t="s">
        <v>21</v>
      </c>
      <c r="AG62" t="s">
        <v>21</v>
      </c>
      <c r="AH62" t="s">
        <v>21</v>
      </c>
      <c r="AI62" t="s">
        <v>21</v>
      </c>
      <c r="AJ62" t="s">
        <v>21</v>
      </c>
      <c r="AK62" t="s">
        <v>21</v>
      </c>
      <c r="AL62" t="s">
        <v>21</v>
      </c>
      <c r="AM62" t="s">
        <v>21</v>
      </c>
      <c r="AN62" t="s">
        <v>21</v>
      </c>
      <c r="AO62" t="s">
        <v>21</v>
      </c>
      <c r="AQ62">
        <f t="shared" si="0"/>
        <v>0</v>
      </c>
      <c r="AR62">
        <f t="shared" si="1"/>
        <v>0</v>
      </c>
      <c r="AT62">
        <f t="shared" si="2"/>
        <v>0</v>
      </c>
      <c r="AU62">
        <f t="shared" si="3"/>
        <v>0</v>
      </c>
      <c r="AV62" s="11" t="str">
        <f t="shared" si="4"/>
        <v/>
      </c>
      <c r="AY62">
        <f t="shared" si="5"/>
        <v>0</v>
      </c>
      <c r="AZ62">
        <f t="shared" si="6"/>
        <v>0</v>
      </c>
      <c r="BA62">
        <f t="shared" si="7"/>
        <v>0</v>
      </c>
      <c r="BB62">
        <f t="shared" si="8"/>
        <v>0</v>
      </c>
      <c r="BC62">
        <f t="shared" si="9"/>
        <v>0</v>
      </c>
      <c r="BD62" s="2">
        <f t="shared" si="10"/>
        <v>0</v>
      </c>
    </row>
    <row r="63" spans="1:56" ht="15" customHeight="1">
      <c r="A63" s="2" t="s">
        <v>242</v>
      </c>
      <c r="B63" s="2" t="s">
        <v>243</v>
      </c>
      <c r="C63">
        <v>2020</v>
      </c>
      <c r="D63" t="s">
        <v>21</v>
      </c>
      <c r="E63" t="s">
        <v>21</v>
      </c>
      <c r="F63" t="s">
        <v>21</v>
      </c>
      <c r="G63" t="s">
        <v>21</v>
      </c>
      <c r="H63" t="s">
        <v>21</v>
      </c>
      <c r="I63" t="s">
        <v>21</v>
      </c>
      <c r="J63" t="s">
        <v>21</v>
      </c>
      <c r="K63" t="s">
        <v>21</v>
      </c>
      <c r="L63" t="s">
        <v>21</v>
      </c>
      <c r="M63" t="s">
        <v>21</v>
      </c>
      <c r="N63" t="s">
        <v>21</v>
      </c>
      <c r="O63" t="s">
        <v>21</v>
      </c>
      <c r="P63" t="s">
        <v>21</v>
      </c>
      <c r="Q63" t="s">
        <v>21</v>
      </c>
      <c r="R63" t="s">
        <v>21</v>
      </c>
      <c r="S63" t="s">
        <v>21</v>
      </c>
      <c r="T63" t="s">
        <v>21</v>
      </c>
      <c r="U63" t="s">
        <v>21</v>
      </c>
      <c r="V63" t="s">
        <v>21</v>
      </c>
      <c r="W63" t="s">
        <v>21</v>
      </c>
      <c r="X63" t="s">
        <v>21</v>
      </c>
      <c r="Y63" t="s">
        <v>21</v>
      </c>
      <c r="Z63" t="s">
        <v>21</v>
      </c>
      <c r="AA63" t="s">
        <v>21</v>
      </c>
      <c r="AB63" t="s">
        <v>21</v>
      </c>
      <c r="AC63" t="s">
        <v>21</v>
      </c>
      <c r="AD63" t="s">
        <v>21</v>
      </c>
      <c r="AE63" t="s">
        <v>21</v>
      </c>
      <c r="AF63" t="s">
        <v>21</v>
      </c>
      <c r="AG63" t="s">
        <v>21</v>
      </c>
      <c r="AH63" t="s">
        <v>21</v>
      </c>
      <c r="AI63" t="s">
        <v>21</v>
      </c>
      <c r="AJ63" t="s">
        <v>21</v>
      </c>
      <c r="AK63" t="s">
        <v>21</v>
      </c>
      <c r="AL63" t="s">
        <v>21</v>
      </c>
      <c r="AM63" t="s">
        <v>21</v>
      </c>
      <c r="AN63" t="s">
        <v>21</v>
      </c>
      <c r="AO63" t="s">
        <v>21</v>
      </c>
      <c r="AQ63">
        <f t="shared" si="0"/>
        <v>0</v>
      </c>
      <c r="AR63">
        <f t="shared" si="1"/>
        <v>0</v>
      </c>
      <c r="AT63">
        <f t="shared" si="2"/>
        <v>0</v>
      </c>
      <c r="AU63">
        <f t="shared" si="3"/>
        <v>0</v>
      </c>
      <c r="AV63" s="11" t="str">
        <f t="shared" si="4"/>
        <v/>
      </c>
      <c r="AY63">
        <f t="shared" si="5"/>
        <v>0</v>
      </c>
      <c r="AZ63">
        <f t="shared" si="6"/>
        <v>0</v>
      </c>
      <c r="BA63">
        <f t="shared" si="7"/>
        <v>0</v>
      </c>
      <c r="BB63">
        <f t="shared" si="8"/>
        <v>0</v>
      </c>
      <c r="BC63">
        <f t="shared" si="9"/>
        <v>0</v>
      </c>
      <c r="BD63" s="2">
        <f t="shared" si="10"/>
        <v>0</v>
      </c>
    </row>
    <row r="64" spans="1:56" ht="15" customHeight="1">
      <c r="A64" s="2" t="s">
        <v>244</v>
      </c>
      <c r="B64" s="2" t="s">
        <v>245</v>
      </c>
      <c r="C64">
        <v>2020</v>
      </c>
      <c r="D64" t="s">
        <v>22</v>
      </c>
      <c r="E64" t="s">
        <v>22</v>
      </c>
      <c r="F64" t="s">
        <v>22</v>
      </c>
      <c r="G64" t="s">
        <v>22</v>
      </c>
      <c r="H64" t="s">
        <v>22</v>
      </c>
      <c r="I64" t="s">
        <v>22</v>
      </c>
      <c r="J64" t="s">
        <v>22</v>
      </c>
      <c r="K64" t="s">
        <v>22</v>
      </c>
      <c r="L64" t="s">
        <v>22</v>
      </c>
      <c r="M64" t="s">
        <v>22</v>
      </c>
      <c r="N64" t="s">
        <v>22</v>
      </c>
      <c r="O64" t="s">
        <v>22</v>
      </c>
      <c r="P64" t="s">
        <v>22</v>
      </c>
      <c r="Q64" t="s">
        <v>22</v>
      </c>
      <c r="R64" t="s">
        <v>22</v>
      </c>
      <c r="S64" t="s">
        <v>22</v>
      </c>
      <c r="T64" t="s">
        <v>22</v>
      </c>
      <c r="U64" t="s">
        <v>22</v>
      </c>
      <c r="V64" t="s">
        <v>22</v>
      </c>
      <c r="W64" t="s">
        <v>22</v>
      </c>
      <c r="X64" t="s">
        <v>22</v>
      </c>
      <c r="Y64" t="s">
        <v>22</v>
      </c>
      <c r="Z64" t="s">
        <v>22</v>
      </c>
      <c r="AA64" t="s">
        <v>22</v>
      </c>
      <c r="AB64" t="s">
        <v>22</v>
      </c>
      <c r="AC64" t="s">
        <v>22</v>
      </c>
      <c r="AD64" t="s">
        <v>22</v>
      </c>
      <c r="AE64" t="s">
        <v>22</v>
      </c>
      <c r="AF64" t="s">
        <v>22</v>
      </c>
      <c r="AG64" t="s">
        <v>22</v>
      </c>
      <c r="AH64" t="s">
        <v>22</v>
      </c>
      <c r="AI64" t="s">
        <v>22</v>
      </c>
      <c r="AJ64" t="s">
        <v>22</v>
      </c>
      <c r="AK64" t="s">
        <v>22</v>
      </c>
      <c r="AL64" t="s">
        <v>22</v>
      </c>
      <c r="AM64" t="s">
        <v>22</v>
      </c>
      <c r="AN64" t="s">
        <v>22</v>
      </c>
      <c r="AO64" t="s">
        <v>22</v>
      </c>
      <c r="AQ64">
        <f t="shared" si="0"/>
        <v>0</v>
      </c>
      <c r="AR64">
        <f t="shared" si="1"/>
        <v>0</v>
      </c>
      <c r="AT64">
        <f t="shared" si="2"/>
        <v>0</v>
      </c>
      <c r="AU64">
        <f t="shared" si="3"/>
        <v>0</v>
      </c>
      <c r="AV64" s="11" t="str">
        <f t="shared" si="4"/>
        <v/>
      </c>
      <c r="AY64">
        <f t="shared" si="5"/>
        <v>0</v>
      </c>
      <c r="AZ64">
        <f t="shared" si="6"/>
        <v>0</v>
      </c>
      <c r="BA64">
        <f t="shared" si="7"/>
        <v>0</v>
      </c>
      <c r="BB64">
        <f t="shared" si="8"/>
        <v>0</v>
      </c>
      <c r="BC64">
        <f t="shared" si="9"/>
        <v>0</v>
      </c>
      <c r="BD64" s="2">
        <f t="shared" si="10"/>
        <v>0</v>
      </c>
    </row>
    <row r="65" spans="1:56" ht="15" customHeight="1">
      <c r="A65" s="2" t="s">
        <v>246</v>
      </c>
      <c r="B65" s="2" t="s">
        <v>247</v>
      </c>
      <c r="C65">
        <v>2020</v>
      </c>
      <c r="D65" t="s">
        <v>21</v>
      </c>
      <c r="E65" t="s">
        <v>21</v>
      </c>
      <c r="F65" t="s">
        <v>21</v>
      </c>
      <c r="G65" t="s">
        <v>21</v>
      </c>
      <c r="H65" t="s">
        <v>21</v>
      </c>
      <c r="I65" t="s">
        <v>21</v>
      </c>
      <c r="J65" t="s">
        <v>21</v>
      </c>
      <c r="K65" t="s">
        <v>21</v>
      </c>
      <c r="L65" t="s">
        <v>21</v>
      </c>
      <c r="M65" t="s">
        <v>21</v>
      </c>
      <c r="N65" t="s">
        <v>21</v>
      </c>
      <c r="O65" t="s">
        <v>21</v>
      </c>
      <c r="P65" t="s">
        <v>21</v>
      </c>
      <c r="Q65" t="s">
        <v>21</v>
      </c>
      <c r="R65" t="s">
        <v>21</v>
      </c>
      <c r="S65" t="s">
        <v>21</v>
      </c>
      <c r="T65" t="s">
        <v>21</v>
      </c>
      <c r="U65" t="s">
        <v>21</v>
      </c>
      <c r="V65" t="s">
        <v>21</v>
      </c>
      <c r="W65" t="s">
        <v>21</v>
      </c>
      <c r="X65" t="s">
        <v>21</v>
      </c>
      <c r="Y65" t="s">
        <v>21</v>
      </c>
      <c r="Z65" t="s">
        <v>21</v>
      </c>
      <c r="AA65" t="s">
        <v>21</v>
      </c>
      <c r="AB65" t="s">
        <v>21</v>
      </c>
      <c r="AC65" t="s">
        <v>21</v>
      </c>
      <c r="AD65" t="s">
        <v>21</v>
      </c>
      <c r="AE65" t="s">
        <v>21</v>
      </c>
      <c r="AF65" t="s">
        <v>21</v>
      </c>
      <c r="AG65" t="s">
        <v>21</v>
      </c>
      <c r="AH65" t="s">
        <v>21</v>
      </c>
      <c r="AI65" t="s">
        <v>21</v>
      </c>
      <c r="AJ65" t="s">
        <v>21</v>
      </c>
      <c r="AK65" t="s">
        <v>21</v>
      </c>
      <c r="AL65" t="s">
        <v>21</v>
      </c>
      <c r="AM65" t="s">
        <v>21</v>
      </c>
      <c r="AN65" t="s">
        <v>21</v>
      </c>
      <c r="AO65" t="s">
        <v>21</v>
      </c>
      <c r="AQ65">
        <f t="shared" si="0"/>
        <v>0</v>
      </c>
      <c r="AR65">
        <f t="shared" si="1"/>
        <v>0</v>
      </c>
      <c r="AT65">
        <f t="shared" si="2"/>
        <v>0</v>
      </c>
      <c r="AU65">
        <f t="shared" si="3"/>
        <v>0</v>
      </c>
      <c r="AV65" s="11" t="str">
        <f t="shared" si="4"/>
        <v/>
      </c>
      <c r="AY65">
        <f t="shared" si="5"/>
        <v>0</v>
      </c>
      <c r="AZ65">
        <f t="shared" si="6"/>
        <v>0</v>
      </c>
      <c r="BA65">
        <f t="shared" si="7"/>
        <v>0</v>
      </c>
      <c r="BB65">
        <f t="shared" si="8"/>
        <v>0</v>
      </c>
      <c r="BC65">
        <f t="shared" si="9"/>
        <v>0</v>
      </c>
      <c r="BD65" s="2">
        <f t="shared" si="10"/>
        <v>0</v>
      </c>
    </row>
    <row r="66" spans="1:56" ht="15" customHeight="1">
      <c r="A66" s="2" t="s">
        <v>246</v>
      </c>
      <c r="B66" s="2" t="s">
        <v>248</v>
      </c>
      <c r="C66">
        <v>2020</v>
      </c>
      <c r="D66" t="s">
        <v>21</v>
      </c>
      <c r="E66" t="s">
        <v>21</v>
      </c>
      <c r="F66" t="s">
        <v>21</v>
      </c>
      <c r="G66" t="s">
        <v>21</v>
      </c>
      <c r="H66" t="s">
        <v>21</v>
      </c>
      <c r="I66" t="s">
        <v>21</v>
      </c>
      <c r="J66" t="s">
        <v>21</v>
      </c>
      <c r="K66" t="s">
        <v>21</v>
      </c>
      <c r="L66" t="s">
        <v>21</v>
      </c>
      <c r="M66" t="s">
        <v>21</v>
      </c>
      <c r="N66" t="s">
        <v>21</v>
      </c>
      <c r="O66" t="s">
        <v>21</v>
      </c>
      <c r="P66" t="s">
        <v>21</v>
      </c>
      <c r="Q66" t="s">
        <v>21</v>
      </c>
      <c r="R66" t="s">
        <v>21</v>
      </c>
      <c r="S66" t="s">
        <v>21</v>
      </c>
      <c r="T66" t="s">
        <v>21</v>
      </c>
      <c r="U66" t="s">
        <v>21</v>
      </c>
      <c r="V66" t="s">
        <v>21</v>
      </c>
      <c r="W66" t="s">
        <v>21</v>
      </c>
      <c r="X66" t="s">
        <v>21</v>
      </c>
      <c r="Y66" t="s">
        <v>21</v>
      </c>
      <c r="Z66" t="s">
        <v>21</v>
      </c>
      <c r="AA66" t="s">
        <v>21</v>
      </c>
      <c r="AB66" t="s">
        <v>21</v>
      </c>
      <c r="AC66" t="s">
        <v>21</v>
      </c>
      <c r="AD66" t="s">
        <v>21</v>
      </c>
      <c r="AE66" t="s">
        <v>21</v>
      </c>
      <c r="AF66" t="s">
        <v>21</v>
      </c>
      <c r="AG66" t="s">
        <v>21</v>
      </c>
      <c r="AH66" t="s">
        <v>21</v>
      </c>
      <c r="AI66" t="s">
        <v>21</v>
      </c>
      <c r="AJ66" t="s">
        <v>21</v>
      </c>
      <c r="AK66" t="s">
        <v>21</v>
      </c>
      <c r="AL66" t="s">
        <v>21</v>
      </c>
      <c r="AM66" t="s">
        <v>21</v>
      </c>
      <c r="AN66" t="s">
        <v>21</v>
      </c>
      <c r="AO66" t="s">
        <v>21</v>
      </c>
      <c r="AQ66">
        <f t="shared" si="0"/>
        <v>0</v>
      </c>
      <c r="AR66">
        <f t="shared" si="1"/>
        <v>0</v>
      </c>
      <c r="AT66">
        <f t="shared" si="2"/>
        <v>0</v>
      </c>
      <c r="AU66">
        <f t="shared" si="3"/>
        <v>0</v>
      </c>
      <c r="AV66" s="11" t="str">
        <f t="shared" si="4"/>
        <v/>
      </c>
      <c r="AY66">
        <f t="shared" si="5"/>
        <v>0</v>
      </c>
      <c r="AZ66">
        <f t="shared" si="6"/>
        <v>0</v>
      </c>
      <c r="BA66">
        <f t="shared" si="7"/>
        <v>0</v>
      </c>
      <c r="BB66">
        <f t="shared" si="8"/>
        <v>0</v>
      </c>
      <c r="BC66">
        <f t="shared" si="9"/>
        <v>0</v>
      </c>
      <c r="BD66" s="2">
        <f t="shared" si="10"/>
        <v>0</v>
      </c>
    </row>
    <row r="67" spans="1:56" ht="15" customHeight="1">
      <c r="A67" s="2" t="s">
        <v>246</v>
      </c>
      <c r="B67" s="2" t="s">
        <v>249</v>
      </c>
      <c r="C67">
        <v>2020</v>
      </c>
      <c r="D67" t="s">
        <v>21</v>
      </c>
      <c r="E67" t="s">
        <v>21</v>
      </c>
      <c r="F67" t="s">
        <v>21</v>
      </c>
      <c r="G67" t="s">
        <v>21</v>
      </c>
      <c r="H67" t="s">
        <v>21</v>
      </c>
      <c r="I67" t="s">
        <v>21</v>
      </c>
      <c r="J67" t="s">
        <v>21</v>
      </c>
      <c r="K67" t="s">
        <v>21</v>
      </c>
      <c r="L67" t="s">
        <v>21</v>
      </c>
      <c r="M67" t="s">
        <v>21</v>
      </c>
      <c r="N67" t="s">
        <v>21</v>
      </c>
      <c r="O67" t="s">
        <v>21</v>
      </c>
      <c r="P67" t="s">
        <v>21</v>
      </c>
      <c r="Q67" t="s">
        <v>21</v>
      </c>
      <c r="R67" t="s">
        <v>21</v>
      </c>
      <c r="S67" t="s">
        <v>21</v>
      </c>
      <c r="T67" t="s">
        <v>21</v>
      </c>
      <c r="U67" t="s">
        <v>21</v>
      </c>
      <c r="V67" t="s">
        <v>21</v>
      </c>
      <c r="W67" t="s">
        <v>21</v>
      </c>
      <c r="X67" t="s">
        <v>21</v>
      </c>
      <c r="Y67" t="s">
        <v>21</v>
      </c>
      <c r="Z67" t="s">
        <v>21</v>
      </c>
      <c r="AA67" t="s">
        <v>21</v>
      </c>
      <c r="AB67" t="s">
        <v>21</v>
      </c>
      <c r="AC67" t="s">
        <v>21</v>
      </c>
      <c r="AD67" t="s">
        <v>21</v>
      </c>
      <c r="AE67" t="s">
        <v>21</v>
      </c>
      <c r="AF67" t="s">
        <v>21</v>
      </c>
      <c r="AG67" t="s">
        <v>21</v>
      </c>
      <c r="AH67" t="s">
        <v>21</v>
      </c>
      <c r="AI67" t="s">
        <v>21</v>
      </c>
      <c r="AJ67" t="s">
        <v>21</v>
      </c>
      <c r="AK67" t="s">
        <v>21</v>
      </c>
      <c r="AL67" t="s">
        <v>21</v>
      </c>
      <c r="AM67" t="s">
        <v>21</v>
      </c>
      <c r="AN67" t="s">
        <v>21</v>
      </c>
      <c r="AO67" t="s">
        <v>21</v>
      </c>
      <c r="AQ67">
        <f t="shared" ref="AQ67:AQ130" si="11">SUMPRODUCT(J67:AF67)+IFERROR(AJ67/1,0)</f>
        <v>0</v>
      </c>
      <c r="AR67">
        <f t="shared" ref="AR67:AR130" si="12">SUMPRODUCT(J67:AF67)+SUMPRODUCT(AJ67:AK67)</f>
        <v>0</v>
      </c>
      <c r="AT67">
        <f t="shared" ref="AT67:AT130" si="13">IFERROR(D67/1,0)</f>
        <v>0</v>
      </c>
      <c r="AU67">
        <f t="shared" ref="AU67:AU130" si="14">IFERROR(E67/1,0)</f>
        <v>0</v>
      </c>
      <c r="AV67" s="11" t="str">
        <f t="shared" ref="AV67:AV130" si="15">IFERROR((AT67+AU67)/AR67,"")</f>
        <v/>
      </c>
      <c r="AY67">
        <f t="shared" ref="AY67:AY130" si="16">IFERROR(AK67/1,0)</f>
        <v>0</v>
      </c>
      <c r="AZ67">
        <f t="shared" ref="AZ67:AZ130" si="17">IFERROR(AL67/100,0)*$AY67</f>
        <v>0</v>
      </c>
      <c r="BA67">
        <f t="shared" ref="BA67:BA130" si="18">IFERROR(AM67/100,0)*$AY67</f>
        <v>0</v>
      </c>
      <c r="BB67">
        <f t="shared" ref="BB67:BB130" si="19">IFERROR(AN67/100,0)*$AY67</f>
        <v>0</v>
      </c>
      <c r="BC67">
        <f t="shared" ref="BC67:BC130" si="20">IFERROR(AO67/100,0)*$AY67</f>
        <v>0</v>
      </c>
      <c r="BD67" s="2">
        <f t="shared" ref="BD67:BD130" si="21">MAX(AY67-SUM(AZ67:BC67),0)</f>
        <v>0</v>
      </c>
    </row>
    <row r="68" spans="1:56" ht="15" customHeight="1">
      <c r="A68" s="2" t="s">
        <v>246</v>
      </c>
      <c r="B68" s="2" t="s">
        <v>250</v>
      </c>
      <c r="C68">
        <v>2020</v>
      </c>
      <c r="D68" t="s">
        <v>21</v>
      </c>
      <c r="E68" t="s">
        <v>21</v>
      </c>
      <c r="F68" t="s">
        <v>21</v>
      </c>
      <c r="G68" t="s">
        <v>21</v>
      </c>
      <c r="H68" t="s">
        <v>21</v>
      </c>
      <c r="I68" t="s">
        <v>21</v>
      </c>
      <c r="J68" t="s">
        <v>21</v>
      </c>
      <c r="K68" t="s">
        <v>21</v>
      </c>
      <c r="L68" t="s">
        <v>21</v>
      </c>
      <c r="M68" t="s">
        <v>21</v>
      </c>
      <c r="N68" t="s">
        <v>21</v>
      </c>
      <c r="O68" t="s">
        <v>21</v>
      </c>
      <c r="P68" t="s">
        <v>21</v>
      </c>
      <c r="Q68" t="s">
        <v>21</v>
      </c>
      <c r="R68" t="s">
        <v>21</v>
      </c>
      <c r="S68" t="s">
        <v>21</v>
      </c>
      <c r="T68" t="s">
        <v>21</v>
      </c>
      <c r="U68" t="s">
        <v>21</v>
      </c>
      <c r="V68" t="s">
        <v>21</v>
      </c>
      <c r="W68" t="s">
        <v>21</v>
      </c>
      <c r="X68" t="s">
        <v>21</v>
      </c>
      <c r="Y68" t="s">
        <v>21</v>
      </c>
      <c r="Z68" t="s">
        <v>21</v>
      </c>
      <c r="AA68" t="s">
        <v>21</v>
      </c>
      <c r="AB68" t="s">
        <v>21</v>
      </c>
      <c r="AC68" t="s">
        <v>21</v>
      </c>
      <c r="AD68" t="s">
        <v>21</v>
      </c>
      <c r="AE68" t="s">
        <v>21</v>
      </c>
      <c r="AF68" t="s">
        <v>21</v>
      </c>
      <c r="AG68" t="s">
        <v>21</v>
      </c>
      <c r="AH68" t="s">
        <v>21</v>
      </c>
      <c r="AI68" t="s">
        <v>21</v>
      </c>
      <c r="AJ68" t="s">
        <v>21</v>
      </c>
      <c r="AK68" t="s">
        <v>21</v>
      </c>
      <c r="AL68" t="s">
        <v>21</v>
      </c>
      <c r="AM68" t="s">
        <v>21</v>
      </c>
      <c r="AN68" t="s">
        <v>21</v>
      </c>
      <c r="AO68" t="s">
        <v>21</v>
      </c>
      <c r="AQ68">
        <f t="shared" si="11"/>
        <v>0</v>
      </c>
      <c r="AR68">
        <f t="shared" si="12"/>
        <v>0</v>
      </c>
      <c r="AT68">
        <f t="shared" si="13"/>
        <v>0</v>
      </c>
      <c r="AU68">
        <f t="shared" si="14"/>
        <v>0</v>
      </c>
      <c r="AV68" s="11" t="str">
        <f t="shared" si="15"/>
        <v/>
      </c>
      <c r="AY68">
        <f t="shared" si="16"/>
        <v>0</v>
      </c>
      <c r="AZ68">
        <f t="shared" si="17"/>
        <v>0</v>
      </c>
      <c r="BA68">
        <f t="shared" si="18"/>
        <v>0</v>
      </c>
      <c r="BB68">
        <f t="shared" si="19"/>
        <v>0</v>
      </c>
      <c r="BC68">
        <f t="shared" si="20"/>
        <v>0</v>
      </c>
      <c r="BD68" s="2">
        <f t="shared" si="21"/>
        <v>0</v>
      </c>
    </row>
    <row r="69" spans="1:56" ht="15" customHeight="1">
      <c r="A69" s="2" t="s">
        <v>251</v>
      </c>
      <c r="B69" s="2" t="s">
        <v>252</v>
      </c>
      <c r="C69">
        <v>2020</v>
      </c>
      <c r="D69" t="s">
        <v>21</v>
      </c>
      <c r="E69" t="s">
        <v>21</v>
      </c>
      <c r="F69" t="s">
        <v>21</v>
      </c>
      <c r="G69" t="s">
        <v>21</v>
      </c>
      <c r="H69" t="s">
        <v>21</v>
      </c>
      <c r="I69" t="s">
        <v>21</v>
      </c>
      <c r="J69" t="s">
        <v>21</v>
      </c>
      <c r="K69" t="s">
        <v>21</v>
      </c>
      <c r="L69" t="s">
        <v>21</v>
      </c>
      <c r="M69" t="s">
        <v>21</v>
      </c>
      <c r="N69" t="s">
        <v>21</v>
      </c>
      <c r="O69" t="s">
        <v>21</v>
      </c>
      <c r="P69" t="s">
        <v>21</v>
      </c>
      <c r="Q69" t="s">
        <v>21</v>
      </c>
      <c r="R69" t="s">
        <v>21</v>
      </c>
      <c r="S69" t="s">
        <v>21</v>
      </c>
      <c r="T69" t="s">
        <v>21</v>
      </c>
      <c r="U69" t="s">
        <v>21</v>
      </c>
      <c r="V69" t="s">
        <v>21</v>
      </c>
      <c r="W69" t="s">
        <v>21</v>
      </c>
      <c r="X69" t="s">
        <v>21</v>
      </c>
      <c r="Y69" t="s">
        <v>21</v>
      </c>
      <c r="Z69" t="s">
        <v>21</v>
      </c>
      <c r="AA69" t="s">
        <v>21</v>
      </c>
      <c r="AB69" t="s">
        <v>21</v>
      </c>
      <c r="AC69" t="s">
        <v>21</v>
      </c>
      <c r="AD69" t="s">
        <v>21</v>
      </c>
      <c r="AE69" t="s">
        <v>21</v>
      </c>
      <c r="AF69" t="s">
        <v>21</v>
      </c>
      <c r="AG69" t="s">
        <v>21</v>
      </c>
      <c r="AH69" t="s">
        <v>21</v>
      </c>
      <c r="AI69" t="s">
        <v>21</v>
      </c>
      <c r="AJ69" t="s">
        <v>21</v>
      </c>
      <c r="AK69" t="s">
        <v>21</v>
      </c>
      <c r="AL69" t="s">
        <v>21</v>
      </c>
      <c r="AM69" t="s">
        <v>21</v>
      </c>
      <c r="AN69" t="s">
        <v>21</v>
      </c>
      <c r="AO69" t="s">
        <v>21</v>
      </c>
      <c r="AQ69">
        <f t="shared" si="11"/>
        <v>0</v>
      </c>
      <c r="AR69">
        <f t="shared" si="12"/>
        <v>0</v>
      </c>
      <c r="AT69">
        <f t="shared" si="13"/>
        <v>0</v>
      </c>
      <c r="AU69">
        <f t="shared" si="14"/>
        <v>0</v>
      </c>
      <c r="AV69" s="11" t="str">
        <f t="shared" si="15"/>
        <v/>
      </c>
      <c r="AY69">
        <f t="shared" si="16"/>
        <v>0</v>
      </c>
      <c r="AZ69">
        <f t="shared" si="17"/>
        <v>0</v>
      </c>
      <c r="BA69">
        <f t="shared" si="18"/>
        <v>0</v>
      </c>
      <c r="BB69">
        <f t="shared" si="19"/>
        <v>0</v>
      </c>
      <c r="BC69">
        <f t="shared" si="20"/>
        <v>0</v>
      </c>
      <c r="BD69" s="2">
        <f t="shared" si="21"/>
        <v>0</v>
      </c>
    </row>
    <row r="70" spans="1:56" ht="15" customHeight="1">
      <c r="A70" s="2" t="s">
        <v>253</v>
      </c>
      <c r="B70" s="2" t="s">
        <v>254</v>
      </c>
      <c r="C70">
        <v>2020</v>
      </c>
      <c r="D70">
        <v>64.75</v>
      </c>
      <c r="E70" t="s">
        <v>21</v>
      </c>
      <c r="F70" t="s">
        <v>21</v>
      </c>
      <c r="G70" t="s">
        <v>21</v>
      </c>
      <c r="H70" t="s">
        <v>21</v>
      </c>
      <c r="I70">
        <v>46.277000000000001</v>
      </c>
      <c r="J70" t="s">
        <v>21</v>
      </c>
      <c r="K70" t="s">
        <v>21</v>
      </c>
      <c r="L70" t="s">
        <v>21</v>
      </c>
      <c r="M70" t="s">
        <v>21</v>
      </c>
      <c r="N70" t="s">
        <v>21</v>
      </c>
      <c r="O70" t="s">
        <v>21</v>
      </c>
      <c r="P70" t="s">
        <v>21</v>
      </c>
      <c r="Q70" t="s">
        <v>21</v>
      </c>
      <c r="R70" t="s">
        <v>21</v>
      </c>
      <c r="S70" t="s">
        <v>21</v>
      </c>
      <c r="T70" t="s">
        <v>21</v>
      </c>
      <c r="U70" t="s">
        <v>21</v>
      </c>
      <c r="V70" t="s">
        <v>21</v>
      </c>
      <c r="W70" t="s">
        <v>21</v>
      </c>
      <c r="X70" t="s">
        <v>21</v>
      </c>
      <c r="Y70" t="s">
        <v>21</v>
      </c>
      <c r="Z70" t="s">
        <v>21</v>
      </c>
      <c r="AA70" t="s">
        <v>21</v>
      </c>
      <c r="AB70" t="s">
        <v>21</v>
      </c>
      <c r="AC70" t="s">
        <v>21</v>
      </c>
      <c r="AD70" t="s">
        <v>21</v>
      </c>
      <c r="AE70" t="s">
        <v>21</v>
      </c>
      <c r="AF70">
        <v>46.277000000000001</v>
      </c>
      <c r="AG70" t="s">
        <v>21</v>
      </c>
      <c r="AH70" t="s">
        <v>21</v>
      </c>
      <c r="AI70" t="s">
        <v>21</v>
      </c>
      <c r="AJ70" t="s">
        <v>21</v>
      </c>
      <c r="AK70" t="s">
        <v>21</v>
      </c>
      <c r="AL70" t="s">
        <v>21</v>
      </c>
      <c r="AM70" t="s">
        <v>21</v>
      </c>
      <c r="AN70" t="s">
        <v>21</v>
      </c>
      <c r="AO70" t="s">
        <v>21</v>
      </c>
      <c r="AQ70">
        <f t="shared" si="11"/>
        <v>46.277000000000001</v>
      </c>
      <c r="AR70">
        <f t="shared" si="12"/>
        <v>46.277000000000001</v>
      </c>
      <c r="AT70">
        <f t="shared" si="13"/>
        <v>64.75</v>
      </c>
      <c r="AU70">
        <f t="shared" si="14"/>
        <v>0</v>
      </c>
      <c r="AV70" s="11">
        <f t="shared" si="15"/>
        <v>1.399183179549236</v>
      </c>
      <c r="AY70">
        <f t="shared" si="16"/>
        <v>0</v>
      </c>
      <c r="AZ70">
        <f t="shared" si="17"/>
        <v>0</v>
      </c>
      <c r="BA70">
        <f t="shared" si="18"/>
        <v>0</v>
      </c>
      <c r="BB70">
        <f t="shared" si="19"/>
        <v>0</v>
      </c>
      <c r="BC70">
        <f t="shared" si="20"/>
        <v>0</v>
      </c>
      <c r="BD70" s="2">
        <f t="shared" si="21"/>
        <v>0</v>
      </c>
    </row>
    <row r="71" spans="1:56" ht="15" customHeight="1">
      <c r="A71" s="2" t="s">
        <v>253</v>
      </c>
      <c r="B71" s="2" t="s">
        <v>255</v>
      </c>
      <c r="C71">
        <v>2020</v>
      </c>
      <c r="D71">
        <v>94.98</v>
      </c>
      <c r="E71">
        <v>16.43</v>
      </c>
      <c r="F71">
        <v>1.61</v>
      </c>
      <c r="G71" t="s">
        <v>655</v>
      </c>
      <c r="H71">
        <v>9.4770000000000003</v>
      </c>
      <c r="I71">
        <v>70.751999999999995</v>
      </c>
      <c r="J71" t="s">
        <v>21</v>
      </c>
      <c r="K71" t="s">
        <v>21</v>
      </c>
      <c r="L71" t="s">
        <v>21</v>
      </c>
      <c r="M71" t="s">
        <v>21</v>
      </c>
      <c r="N71" t="s">
        <v>21</v>
      </c>
      <c r="O71" t="s">
        <v>21</v>
      </c>
      <c r="P71" t="s">
        <v>21</v>
      </c>
      <c r="Q71" t="s">
        <v>21</v>
      </c>
      <c r="R71" t="s">
        <v>21</v>
      </c>
      <c r="S71" t="s">
        <v>21</v>
      </c>
      <c r="T71" t="s">
        <v>21</v>
      </c>
      <c r="U71" t="s">
        <v>21</v>
      </c>
      <c r="V71" t="s">
        <v>21</v>
      </c>
      <c r="W71" t="s">
        <v>21</v>
      </c>
      <c r="X71" t="s">
        <v>21</v>
      </c>
      <c r="Y71" t="s">
        <v>21</v>
      </c>
      <c r="Z71" t="s">
        <v>21</v>
      </c>
      <c r="AA71" t="s">
        <v>21</v>
      </c>
      <c r="AB71" t="s">
        <v>21</v>
      </c>
      <c r="AC71" t="s">
        <v>21</v>
      </c>
      <c r="AD71" t="s">
        <v>21</v>
      </c>
      <c r="AE71" t="s">
        <v>21</v>
      </c>
      <c r="AF71">
        <v>67.94</v>
      </c>
      <c r="AG71" t="s">
        <v>21</v>
      </c>
      <c r="AH71" t="s">
        <v>21</v>
      </c>
      <c r="AI71" t="s">
        <v>21</v>
      </c>
      <c r="AJ71" t="s">
        <v>21</v>
      </c>
      <c r="AK71">
        <v>2.8119999999999998</v>
      </c>
      <c r="AL71" t="s">
        <v>21</v>
      </c>
      <c r="AM71">
        <v>100</v>
      </c>
      <c r="AN71" t="s">
        <v>21</v>
      </c>
      <c r="AO71" t="s">
        <v>21</v>
      </c>
      <c r="AQ71">
        <f t="shared" si="11"/>
        <v>67.94</v>
      </c>
      <c r="AR71">
        <f t="shared" si="12"/>
        <v>70.751999999999995</v>
      </c>
      <c r="AT71">
        <f t="shared" si="13"/>
        <v>94.98</v>
      </c>
      <c r="AU71">
        <f t="shared" si="14"/>
        <v>16.43</v>
      </c>
      <c r="AV71" s="11">
        <f t="shared" si="15"/>
        <v>1.5746551334237902</v>
      </c>
      <c r="AY71">
        <f t="shared" si="16"/>
        <v>2.8119999999999998</v>
      </c>
      <c r="AZ71">
        <f t="shared" si="17"/>
        <v>0</v>
      </c>
      <c r="BA71">
        <f t="shared" si="18"/>
        <v>2.8119999999999998</v>
      </c>
      <c r="BB71">
        <f t="shared" si="19"/>
        <v>0</v>
      </c>
      <c r="BC71">
        <f t="shared" si="20"/>
        <v>0</v>
      </c>
      <c r="BD71" s="2">
        <f t="shared" si="21"/>
        <v>0</v>
      </c>
    </row>
    <row r="72" spans="1:56" ht="15" customHeight="1">
      <c r="A72" s="2" t="s">
        <v>256</v>
      </c>
      <c r="B72" s="2" t="s">
        <v>257</v>
      </c>
      <c r="C72">
        <v>2020</v>
      </c>
      <c r="D72" t="s">
        <v>21</v>
      </c>
      <c r="E72" t="s">
        <v>21</v>
      </c>
      <c r="F72" t="s">
        <v>21</v>
      </c>
      <c r="G72" t="s">
        <v>21</v>
      </c>
      <c r="H72" t="s">
        <v>21</v>
      </c>
      <c r="I72" t="s">
        <v>21</v>
      </c>
      <c r="J72" t="s">
        <v>21</v>
      </c>
      <c r="K72" t="s">
        <v>21</v>
      </c>
      <c r="L72" t="s">
        <v>21</v>
      </c>
      <c r="M72" t="s">
        <v>21</v>
      </c>
      <c r="N72" t="s">
        <v>21</v>
      </c>
      <c r="O72" t="s">
        <v>21</v>
      </c>
      <c r="P72" t="s">
        <v>21</v>
      </c>
      <c r="Q72" t="s">
        <v>21</v>
      </c>
      <c r="R72" t="s">
        <v>21</v>
      </c>
      <c r="S72" t="s">
        <v>21</v>
      </c>
      <c r="T72" t="s">
        <v>21</v>
      </c>
      <c r="U72" t="s">
        <v>21</v>
      </c>
      <c r="V72" t="s">
        <v>21</v>
      </c>
      <c r="W72" t="s">
        <v>21</v>
      </c>
      <c r="X72" t="s">
        <v>21</v>
      </c>
      <c r="Y72" t="s">
        <v>21</v>
      </c>
      <c r="Z72" t="s">
        <v>21</v>
      </c>
      <c r="AA72" t="s">
        <v>21</v>
      </c>
      <c r="AB72" t="s">
        <v>21</v>
      </c>
      <c r="AC72" t="s">
        <v>21</v>
      </c>
      <c r="AD72" t="s">
        <v>21</v>
      </c>
      <c r="AE72" t="s">
        <v>21</v>
      </c>
      <c r="AF72" t="s">
        <v>21</v>
      </c>
      <c r="AG72" t="s">
        <v>21</v>
      </c>
      <c r="AH72" t="s">
        <v>21</v>
      </c>
      <c r="AI72" t="s">
        <v>21</v>
      </c>
      <c r="AJ72" t="s">
        <v>21</v>
      </c>
      <c r="AK72" t="s">
        <v>21</v>
      </c>
      <c r="AL72" t="s">
        <v>21</v>
      </c>
      <c r="AM72" t="s">
        <v>21</v>
      </c>
      <c r="AN72" t="s">
        <v>21</v>
      </c>
      <c r="AO72" t="s">
        <v>21</v>
      </c>
      <c r="AQ72">
        <f t="shared" si="11"/>
        <v>0</v>
      </c>
      <c r="AR72">
        <f t="shared" si="12"/>
        <v>0</v>
      </c>
      <c r="AT72">
        <f t="shared" si="13"/>
        <v>0</v>
      </c>
      <c r="AU72">
        <f t="shared" si="14"/>
        <v>0</v>
      </c>
      <c r="AV72" s="11" t="str">
        <f t="shared" si="15"/>
        <v/>
      </c>
      <c r="AY72">
        <f t="shared" si="16"/>
        <v>0</v>
      </c>
      <c r="AZ72">
        <f t="shared" si="17"/>
        <v>0</v>
      </c>
      <c r="BA72">
        <f t="shared" si="18"/>
        <v>0</v>
      </c>
      <c r="BB72">
        <f t="shared" si="19"/>
        <v>0</v>
      </c>
      <c r="BC72">
        <f t="shared" si="20"/>
        <v>0</v>
      </c>
      <c r="BD72" s="2">
        <f t="shared" si="21"/>
        <v>0</v>
      </c>
    </row>
    <row r="73" spans="1:56" ht="15" customHeight="1">
      <c r="A73" s="2" t="s">
        <v>258</v>
      </c>
      <c r="B73" s="2" t="s">
        <v>259</v>
      </c>
      <c r="C73">
        <v>2020</v>
      </c>
      <c r="D73" t="s">
        <v>21</v>
      </c>
      <c r="E73" t="s">
        <v>21</v>
      </c>
      <c r="F73" t="s">
        <v>21</v>
      </c>
      <c r="G73" t="s">
        <v>21</v>
      </c>
      <c r="H73" t="s">
        <v>21</v>
      </c>
      <c r="I73" t="s">
        <v>21</v>
      </c>
      <c r="J73" t="s">
        <v>21</v>
      </c>
      <c r="K73" t="s">
        <v>21</v>
      </c>
      <c r="L73" t="s">
        <v>21</v>
      </c>
      <c r="M73" t="s">
        <v>21</v>
      </c>
      <c r="N73" t="s">
        <v>21</v>
      </c>
      <c r="O73" t="s">
        <v>21</v>
      </c>
      <c r="P73" t="s">
        <v>21</v>
      </c>
      <c r="Q73" t="s">
        <v>21</v>
      </c>
      <c r="R73" t="s">
        <v>21</v>
      </c>
      <c r="S73" t="s">
        <v>21</v>
      </c>
      <c r="T73" t="s">
        <v>21</v>
      </c>
      <c r="U73" t="s">
        <v>21</v>
      </c>
      <c r="V73" t="s">
        <v>21</v>
      </c>
      <c r="W73" t="s">
        <v>21</v>
      </c>
      <c r="X73" t="s">
        <v>21</v>
      </c>
      <c r="Y73" t="s">
        <v>21</v>
      </c>
      <c r="Z73" t="s">
        <v>21</v>
      </c>
      <c r="AA73" t="s">
        <v>21</v>
      </c>
      <c r="AB73" t="s">
        <v>21</v>
      </c>
      <c r="AC73" t="s">
        <v>21</v>
      </c>
      <c r="AD73" t="s">
        <v>21</v>
      </c>
      <c r="AE73" t="s">
        <v>21</v>
      </c>
      <c r="AF73" t="s">
        <v>21</v>
      </c>
      <c r="AG73" t="s">
        <v>21</v>
      </c>
      <c r="AH73" t="s">
        <v>21</v>
      </c>
      <c r="AI73" t="s">
        <v>21</v>
      </c>
      <c r="AJ73" t="s">
        <v>21</v>
      </c>
      <c r="AK73" t="s">
        <v>21</v>
      </c>
      <c r="AL73" t="s">
        <v>21</v>
      </c>
      <c r="AM73" t="s">
        <v>21</v>
      </c>
      <c r="AN73" t="s">
        <v>21</v>
      </c>
      <c r="AO73" t="s">
        <v>21</v>
      </c>
      <c r="AQ73">
        <f t="shared" si="11"/>
        <v>0</v>
      </c>
      <c r="AR73">
        <f t="shared" si="12"/>
        <v>0</v>
      </c>
      <c r="AT73">
        <f t="shared" si="13"/>
        <v>0</v>
      </c>
      <c r="AU73">
        <f t="shared" si="14"/>
        <v>0</v>
      </c>
      <c r="AV73" s="11" t="str">
        <f t="shared" si="15"/>
        <v/>
      </c>
      <c r="AY73">
        <f t="shared" si="16"/>
        <v>0</v>
      </c>
      <c r="AZ73">
        <f t="shared" si="17"/>
        <v>0</v>
      </c>
      <c r="BA73">
        <f t="shared" si="18"/>
        <v>0</v>
      </c>
      <c r="BB73">
        <f t="shared" si="19"/>
        <v>0</v>
      </c>
      <c r="BC73">
        <f t="shared" si="20"/>
        <v>0</v>
      </c>
      <c r="BD73" s="2">
        <f t="shared" si="21"/>
        <v>0</v>
      </c>
    </row>
    <row r="74" spans="1:56" ht="15" customHeight="1">
      <c r="A74" s="2" t="s">
        <v>258</v>
      </c>
      <c r="B74" s="2" t="s">
        <v>260</v>
      </c>
      <c r="C74">
        <v>2020</v>
      </c>
      <c r="D74" t="s">
        <v>21</v>
      </c>
      <c r="E74" t="s">
        <v>21</v>
      </c>
      <c r="F74" t="s">
        <v>21</v>
      </c>
      <c r="G74" t="s">
        <v>21</v>
      </c>
      <c r="H74" t="s">
        <v>21</v>
      </c>
      <c r="I74" t="s">
        <v>21</v>
      </c>
      <c r="J74" t="s">
        <v>21</v>
      </c>
      <c r="K74" t="s">
        <v>21</v>
      </c>
      <c r="L74" t="s">
        <v>21</v>
      </c>
      <c r="M74" t="s">
        <v>21</v>
      </c>
      <c r="N74" t="s">
        <v>21</v>
      </c>
      <c r="O74" t="s">
        <v>21</v>
      </c>
      <c r="P74" t="s">
        <v>21</v>
      </c>
      <c r="Q74" t="s">
        <v>21</v>
      </c>
      <c r="R74" t="s">
        <v>21</v>
      </c>
      <c r="S74" t="s">
        <v>21</v>
      </c>
      <c r="T74" t="s">
        <v>21</v>
      </c>
      <c r="U74" t="s">
        <v>21</v>
      </c>
      <c r="V74" t="s">
        <v>21</v>
      </c>
      <c r="W74" t="s">
        <v>21</v>
      </c>
      <c r="X74" t="s">
        <v>21</v>
      </c>
      <c r="Y74" t="s">
        <v>21</v>
      </c>
      <c r="Z74" t="s">
        <v>21</v>
      </c>
      <c r="AA74" t="s">
        <v>21</v>
      </c>
      <c r="AB74" t="s">
        <v>21</v>
      </c>
      <c r="AC74" t="s">
        <v>21</v>
      </c>
      <c r="AD74" t="s">
        <v>21</v>
      </c>
      <c r="AE74" t="s">
        <v>21</v>
      </c>
      <c r="AF74" t="s">
        <v>21</v>
      </c>
      <c r="AG74" t="s">
        <v>21</v>
      </c>
      <c r="AH74" t="s">
        <v>21</v>
      </c>
      <c r="AI74" t="s">
        <v>21</v>
      </c>
      <c r="AJ74" t="s">
        <v>21</v>
      </c>
      <c r="AK74" t="s">
        <v>21</v>
      </c>
      <c r="AL74" t="s">
        <v>21</v>
      </c>
      <c r="AM74" t="s">
        <v>21</v>
      </c>
      <c r="AN74" t="s">
        <v>21</v>
      </c>
      <c r="AO74" t="s">
        <v>21</v>
      </c>
      <c r="AQ74">
        <f t="shared" si="11"/>
        <v>0</v>
      </c>
      <c r="AR74">
        <f t="shared" si="12"/>
        <v>0</v>
      </c>
      <c r="AT74">
        <f t="shared" si="13"/>
        <v>0</v>
      </c>
      <c r="AU74">
        <f t="shared" si="14"/>
        <v>0</v>
      </c>
      <c r="AV74" s="11" t="str">
        <f t="shared" si="15"/>
        <v/>
      </c>
      <c r="AY74">
        <f t="shared" si="16"/>
        <v>0</v>
      </c>
      <c r="AZ74">
        <f t="shared" si="17"/>
        <v>0</v>
      </c>
      <c r="BA74">
        <f t="shared" si="18"/>
        <v>0</v>
      </c>
      <c r="BB74">
        <f t="shared" si="19"/>
        <v>0</v>
      </c>
      <c r="BC74">
        <f t="shared" si="20"/>
        <v>0</v>
      </c>
      <c r="BD74" s="2">
        <f t="shared" si="21"/>
        <v>0</v>
      </c>
    </row>
    <row r="75" spans="1:56" ht="15" customHeight="1">
      <c r="A75" s="2" t="s">
        <v>258</v>
      </c>
      <c r="B75" s="2" t="s">
        <v>261</v>
      </c>
      <c r="C75">
        <v>2020</v>
      </c>
      <c r="D75" t="s">
        <v>21</v>
      </c>
      <c r="E75" t="s">
        <v>21</v>
      </c>
      <c r="F75" t="s">
        <v>21</v>
      </c>
      <c r="G75" t="s">
        <v>21</v>
      </c>
      <c r="H75" t="s">
        <v>21</v>
      </c>
      <c r="I75" t="s">
        <v>21</v>
      </c>
      <c r="J75" t="s">
        <v>21</v>
      </c>
      <c r="K75" t="s">
        <v>21</v>
      </c>
      <c r="L75" t="s">
        <v>21</v>
      </c>
      <c r="M75" t="s">
        <v>21</v>
      </c>
      <c r="N75" t="s">
        <v>21</v>
      </c>
      <c r="O75" t="s">
        <v>21</v>
      </c>
      <c r="P75" t="s">
        <v>21</v>
      </c>
      <c r="Q75" t="s">
        <v>21</v>
      </c>
      <c r="R75" t="s">
        <v>21</v>
      </c>
      <c r="S75" t="s">
        <v>21</v>
      </c>
      <c r="T75" t="s">
        <v>21</v>
      </c>
      <c r="U75" t="s">
        <v>21</v>
      </c>
      <c r="V75" t="s">
        <v>21</v>
      </c>
      <c r="W75" t="s">
        <v>21</v>
      </c>
      <c r="X75" t="s">
        <v>21</v>
      </c>
      <c r="Y75" t="s">
        <v>21</v>
      </c>
      <c r="Z75" t="s">
        <v>21</v>
      </c>
      <c r="AA75" t="s">
        <v>21</v>
      </c>
      <c r="AB75" t="s">
        <v>21</v>
      </c>
      <c r="AC75" t="s">
        <v>21</v>
      </c>
      <c r="AD75" t="s">
        <v>21</v>
      </c>
      <c r="AE75" t="s">
        <v>21</v>
      </c>
      <c r="AF75" t="s">
        <v>21</v>
      </c>
      <c r="AG75" t="s">
        <v>21</v>
      </c>
      <c r="AH75" t="s">
        <v>21</v>
      </c>
      <c r="AI75" t="s">
        <v>21</v>
      </c>
      <c r="AJ75" t="s">
        <v>21</v>
      </c>
      <c r="AK75" t="s">
        <v>21</v>
      </c>
      <c r="AL75" t="s">
        <v>21</v>
      </c>
      <c r="AM75" t="s">
        <v>21</v>
      </c>
      <c r="AN75" t="s">
        <v>21</v>
      </c>
      <c r="AO75" t="s">
        <v>21</v>
      </c>
      <c r="AQ75">
        <f t="shared" si="11"/>
        <v>0</v>
      </c>
      <c r="AR75">
        <f t="shared" si="12"/>
        <v>0</v>
      </c>
      <c r="AT75">
        <f t="shared" si="13"/>
        <v>0</v>
      </c>
      <c r="AU75">
        <f t="shared" si="14"/>
        <v>0</v>
      </c>
      <c r="AV75" s="11" t="str">
        <f t="shared" si="15"/>
        <v/>
      </c>
      <c r="AY75">
        <f t="shared" si="16"/>
        <v>0</v>
      </c>
      <c r="AZ75">
        <f t="shared" si="17"/>
        <v>0</v>
      </c>
      <c r="BA75">
        <f t="shared" si="18"/>
        <v>0</v>
      </c>
      <c r="BB75">
        <f t="shared" si="19"/>
        <v>0</v>
      </c>
      <c r="BC75">
        <f t="shared" si="20"/>
        <v>0</v>
      </c>
      <c r="BD75" s="2">
        <f t="shared" si="21"/>
        <v>0</v>
      </c>
    </row>
    <row r="76" spans="1:56" ht="15" customHeight="1">
      <c r="A76" s="2" t="s">
        <v>258</v>
      </c>
      <c r="B76" s="2" t="s">
        <v>262</v>
      </c>
      <c r="C76">
        <v>2020</v>
      </c>
      <c r="D76" t="s">
        <v>21</v>
      </c>
      <c r="E76" t="s">
        <v>21</v>
      </c>
      <c r="F76" t="s">
        <v>21</v>
      </c>
      <c r="G76" t="s">
        <v>21</v>
      </c>
      <c r="H76" t="s">
        <v>21</v>
      </c>
      <c r="I76" t="s">
        <v>21</v>
      </c>
      <c r="J76" t="s">
        <v>21</v>
      </c>
      <c r="K76" t="s">
        <v>21</v>
      </c>
      <c r="L76" t="s">
        <v>21</v>
      </c>
      <c r="M76" t="s">
        <v>21</v>
      </c>
      <c r="N76" t="s">
        <v>21</v>
      </c>
      <c r="O76" t="s">
        <v>21</v>
      </c>
      <c r="P76" t="s">
        <v>21</v>
      </c>
      <c r="Q76" t="s">
        <v>21</v>
      </c>
      <c r="R76" t="s">
        <v>21</v>
      </c>
      <c r="S76" t="s">
        <v>21</v>
      </c>
      <c r="T76" t="s">
        <v>21</v>
      </c>
      <c r="U76" t="s">
        <v>21</v>
      </c>
      <c r="V76" t="s">
        <v>21</v>
      </c>
      <c r="W76" t="s">
        <v>21</v>
      </c>
      <c r="X76" t="s">
        <v>21</v>
      </c>
      <c r="Y76" t="s">
        <v>21</v>
      </c>
      <c r="Z76" t="s">
        <v>21</v>
      </c>
      <c r="AA76" t="s">
        <v>21</v>
      </c>
      <c r="AB76" t="s">
        <v>21</v>
      </c>
      <c r="AC76" t="s">
        <v>21</v>
      </c>
      <c r="AD76" t="s">
        <v>21</v>
      </c>
      <c r="AE76" t="s">
        <v>21</v>
      </c>
      <c r="AF76" t="s">
        <v>21</v>
      </c>
      <c r="AG76" t="s">
        <v>21</v>
      </c>
      <c r="AH76" t="s">
        <v>21</v>
      </c>
      <c r="AI76" t="s">
        <v>21</v>
      </c>
      <c r="AJ76" t="s">
        <v>21</v>
      </c>
      <c r="AK76" t="s">
        <v>21</v>
      </c>
      <c r="AL76" t="s">
        <v>21</v>
      </c>
      <c r="AM76" t="s">
        <v>21</v>
      </c>
      <c r="AN76" t="s">
        <v>21</v>
      </c>
      <c r="AO76" t="s">
        <v>21</v>
      </c>
      <c r="AQ76">
        <f t="shared" si="11"/>
        <v>0</v>
      </c>
      <c r="AR76">
        <f t="shared" si="12"/>
        <v>0</v>
      </c>
      <c r="AT76">
        <f t="shared" si="13"/>
        <v>0</v>
      </c>
      <c r="AU76">
        <f t="shared" si="14"/>
        <v>0</v>
      </c>
      <c r="AV76" s="11" t="str">
        <f t="shared" si="15"/>
        <v/>
      </c>
      <c r="AY76">
        <f t="shared" si="16"/>
        <v>0</v>
      </c>
      <c r="AZ76">
        <f t="shared" si="17"/>
        <v>0</v>
      </c>
      <c r="BA76">
        <f t="shared" si="18"/>
        <v>0</v>
      </c>
      <c r="BB76">
        <f t="shared" si="19"/>
        <v>0</v>
      </c>
      <c r="BC76">
        <f t="shared" si="20"/>
        <v>0</v>
      </c>
      <c r="BD76" s="2">
        <f t="shared" si="21"/>
        <v>0</v>
      </c>
    </row>
    <row r="77" spans="1:56" ht="15" customHeight="1">
      <c r="A77" s="2" t="s">
        <v>263</v>
      </c>
      <c r="B77" s="2" t="s">
        <v>264</v>
      </c>
      <c r="C77">
        <v>2020</v>
      </c>
      <c r="D77">
        <v>193.9</v>
      </c>
      <c r="E77">
        <v>18.3</v>
      </c>
      <c r="F77">
        <v>0</v>
      </c>
      <c r="G77" t="s">
        <v>21</v>
      </c>
      <c r="H77" t="s">
        <v>21</v>
      </c>
      <c r="I77">
        <v>220.64</v>
      </c>
      <c r="J77" t="s">
        <v>21</v>
      </c>
      <c r="K77">
        <v>0</v>
      </c>
      <c r="L77" t="s">
        <v>21</v>
      </c>
      <c r="M77" t="s">
        <v>21</v>
      </c>
      <c r="N77" t="s">
        <v>21</v>
      </c>
      <c r="O77" t="s">
        <v>21</v>
      </c>
      <c r="P77" t="s">
        <v>21</v>
      </c>
      <c r="Q77">
        <v>42.26</v>
      </c>
      <c r="R77" t="s">
        <v>21</v>
      </c>
      <c r="S77" t="s">
        <v>21</v>
      </c>
      <c r="T77" t="s">
        <v>21</v>
      </c>
      <c r="U77" t="s">
        <v>21</v>
      </c>
      <c r="V77" t="s">
        <v>21</v>
      </c>
      <c r="W77" t="s">
        <v>21</v>
      </c>
      <c r="X77" t="s">
        <v>21</v>
      </c>
      <c r="Y77" t="s">
        <v>21</v>
      </c>
      <c r="Z77" t="s">
        <v>21</v>
      </c>
      <c r="AA77">
        <v>23.7</v>
      </c>
      <c r="AB77" t="s">
        <v>21</v>
      </c>
      <c r="AC77" t="s">
        <v>21</v>
      </c>
      <c r="AD77" t="s">
        <v>21</v>
      </c>
      <c r="AE77" t="s">
        <v>21</v>
      </c>
      <c r="AF77">
        <v>154.68</v>
      </c>
      <c r="AG77">
        <v>0.28000000000000003</v>
      </c>
      <c r="AH77" t="s">
        <v>925</v>
      </c>
      <c r="AI77">
        <v>39</v>
      </c>
      <c r="AJ77" t="s">
        <v>21</v>
      </c>
      <c r="AK77" t="s">
        <v>21</v>
      </c>
      <c r="AL77" t="s">
        <v>21</v>
      </c>
      <c r="AM77" t="s">
        <v>21</v>
      </c>
      <c r="AN77" t="s">
        <v>21</v>
      </c>
      <c r="AO77" t="s">
        <v>21</v>
      </c>
      <c r="AQ77">
        <f t="shared" si="11"/>
        <v>220.64</v>
      </c>
      <c r="AR77">
        <f t="shared" si="12"/>
        <v>220.64</v>
      </c>
      <c r="AT77">
        <f t="shared" si="13"/>
        <v>193.9</v>
      </c>
      <c r="AU77">
        <f t="shared" si="14"/>
        <v>18.3</v>
      </c>
      <c r="AV77" s="11">
        <f t="shared" si="15"/>
        <v>0.96174764321972461</v>
      </c>
      <c r="AY77">
        <f t="shared" si="16"/>
        <v>0</v>
      </c>
      <c r="AZ77">
        <f t="shared" si="17"/>
        <v>0</v>
      </c>
      <c r="BA77">
        <f t="shared" si="18"/>
        <v>0</v>
      </c>
      <c r="BB77">
        <f t="shared" si="19"/>
        <v>0</v>
      </c>
      <c r="BC77">
        <f t="shared" si="20"/>
        <v>0</v>
      </c>
      <c r="BD77" s="2">
        <f t="shared" si="21"/>
        <v>0</v>
      </c>
    </row>
    <row r="78" spans="1:56" ht="15" customHeight="1">
      <c r="A78" s="2" t="s">
        <v>266</v>
      </c>
      <c r="B78" s="2" t="s">
        <v>267</v>
      </c>
      <c r="C78">
        <v>2020</v>
      </c>
      <c r="D78" t="s">
        <v>21</v>
      </c>
      <c r="E78" t="s">
        <v>21</v>
      </c>
      <c r="F78" t="s">
        <v>21</v>
      </c>
      <c r="G78" t="s">
        <v>21</v>
      </c>
      <c r="H78" t="s">
        <v>21</v>
      </c>
      <c r="I78" t="s">
        <v>21</v>
      </c>
      <c r="J78" t="s">
        <v>21</v>
      </c>
      <c r="K78" t="s">
        <v>21</v>
      </c>
      <c r="L78" t="s">
        <v>21</v>
      </c>
      <c r="M78" t="s">
        <v>21</v>
      </c>
      <c r="N78" t="s">
        <v>21</v>
      </c>
      <c r="O78" t="s">
        <v>21</v>
      </c>
      <c r="P78" t="s">
        <v>21</v>
      </c>
      <c r="Q78" t="s">
        <v>21</v>
      </c>
      <c r="R78" t="s">
        <v>21</v>
      </c>
      <c r="S78" t="s">
        <v>21</v>
      </c>
      <c r="T78" t="s">
        <v>21</v>
      </c>
      <c r="U78" t="s">
        <v>21</v>
      </c>
      <c r="V78" t="s">
        <v>21</v>
      </c>
      <c r="W78" t="s">
        <v>21</v>
      </c>
      <c r="X78" t="s">
        <v>21</v>
      </c>
      <c r="Y78" t="s">
        <v>21</v>
      </c>
      <c r="Z78" t="s">
        <v>21</v>
      </c>
      <c r="AA78" t="s">
        <v>21</v>
      </c>
      <c r="AB78" t="s">
        <v>21</v>
      </c>
      <c r="AC78" t="s">
        <v>21</v>
      </c>
      <c r="AD78" t="s">
        <v>21</v>
      </c>
      <c r="AE78" t="s">
        <v>21</v>
      </c>
      <c r="AF78" t="s">
        <v>21</v>
      </c>
      <c r="AG78" t="s">
        <v>21</v>
      </c>
      <c r="AH78" t="s">
        <v>21</v>
      </c>
      <c r="AI78" t="s">
        <v>21</v>
      </c>
      <c r="AJ78" t="s">
        <v>21</v>
      </c>
      <c r="AK78" t="s">
        <v>21</v>
      </c>
      <c r="AL78" t="s">
        <v>21</v>
      </c>
      <c r="AM78" t="s">
        <v>21</v>
      </c>
      <c r="AN78" t="s">
        <v>21</v>
      </c>
      <c r="AO78" t="s">
        <v>21</v>
      </c>
      <c r="AQ78">
        <f t="shared" si="11"/>
        <v>0</v>
      </c>
      <c r="AR78">
        <f t="shared" si="12"/>
        <v>0</v>
      </c>
      <c r="AT78">
        <f t="shared" si="13"/>
        <v>0</v>
      </c>
      <c r="AU78">
        <f t="shared" si="14"/>
        <v>0</v>
      </c>
      <c r="AV78" s="11" t="str">
        <f t="shared" si="15"/>
        <v/>
      </c>
      <c r="AY78">
        <f t="shared" si="16"/>
        <v>0</v>
      </c>
      <c r="AZ78">
        <f t="shared" si="17"/>
        <v>0</v>
      </c>
      <c r="BA78">
        <f t="shared" si="18"/>
        <v>0</v>
      </c>
      <c r="BB78">
        <f t="shared" si="19"/>
        <v>0</v>
      </c>
      <c r="BC78">
        <f t="shared" si="20"/>
        <v>0</v>
      </c>
      <c r="BD78" s="2">
        <f t="shared" si="21"/>
        <v>0</v>
      </c>
    </row>
    <row r="79" spans="1:56" ht="15" customHeight="1">
      <c r="A79" s="2" t="s">
        <v>266</v>
      </c>
      <c r="B79" s="2" t="s">
        <v>268</v>
      </c>
      <c r="C79">
        <v>2020</v>
      </c>
      <c r="D79" t="s">
        <v>21</v>
      </c>
      <c r="E79" t="s">
        <v>21</v>
      </c>
      <c r="F79" t="s">
        <v>21</v>
      </c>
      <c r="G79" t="s">
        <v>21</v>
      </c>
      <c r="H79" t="s">
        <v>21</v>
      </c>
      <c r="I79" t="s">
        <v>21</v>
      </c>
      <c r="J79" t="s">
        <v>21</v>
      </c>
      <c r="K79" t="s">
        <v>21</v>
      </c>
      <c r="L79" t="s">
        <v>21</v>
      </c>
      <c r="M79" t="s">
        <v>21</v>
      </c>
      <c r="N79" t="s">
        <v>21</v>
      </c>
      <c r="O79" t="s">
        <v>21</v>
      </c>
      <c r="P79" t="s">
        <v>21</v>
      </c>
      <c r="Q79" t="s">
        <v>21</v>
      </c>
      <c r="R79" t="s">
        <v>21</v>
      </c>
      <c r="S79" t="s">
        <v>21</v>
      </c>
      <c r="T79" t="s">
        <v>21</v>
      </c>
      <c r="U79" t="s">
        <v>21</v>
      </c>
      <c r="V79" t="s">
        <v>21</v>
      </c>
      <c r="W79" t="s">
        <v>21</v>
      </c>
      <c r="X79" t="s">
        <v>21</v>
      </c>
      <c r="Y79" t="s">
        <v>21</v>
      </c>
      <c r="Z79" t="s">
        <v>21</v>
      </c>
      <c r="AA79" t="s">
        <v>21</v>
      </c>
      <c r="AB79" t="s">
        <v>21</v>
      </c>
      <c r="AC79" t="s">
        <v>21</v>
      </c>
      <c r="AD79" t="s">
        <v>21</v>
      </c>
      <c r="AE79" t="s">
        <v>21</v>
      </c>
      <c r="AF79" t="s">
        <v>21</v>
      </c>
      <c r="AG79" t="s">
        <v>21</v>
      </c>
      <c r="AH79" t="s">
        <v>21</v>
      </c>
      <c r="AI79" t="s">
        <v>21</v>
      </c>
      <c r="AJ79" t="s">
        <v>21</v>
      </c>
      <c r="AK79" t="s">
        <v>21</v>
      </c>
      <c r="AL79" t="s">
        <v>21</v>
      </c>
      <c r="AM79" t="s">
        <v>21</v>
      </c>
      <c r="AN79" t="s">
        <v>21</v>
      </c>
      <c r="AO79" t="s">
        <v>21</v>
      </c>
      <c r="AQ79">
        <f t="shared" si="11"/>
        <v>0</v>
      </c>
      <c r="AR79">
        <f t="shared" si="12"/>
        <v>0</v>
      </c>
      <c r="AT79">
        <f t="shared" si="13"/>
        <v>0</v>
      </c>
      <c r="AU79">
        <f t="shared" si="14"/>
        <v>0</v>
      </c>
      <c r="AV79" s="11" t="str">
        <f t="shared" si="15"/>
        <v/>
      </c>
      <c r="AY79">
        <f t="shared" si="16"/>
        <v>0</v>
      </c>
      <c r="AZ79">
        <f t="shared" si="17"/>
        <v>0</v>
      </c>
      <c r="BA79">
        <f t="shared" si="18"/>
        <v>0</v>
      </c>
      <c r="BB79">
        <f t="shared" si="19"/>
        <v>0</v>
      </c>
      <c r="BC79">
        <f t="shared" si="20"/>
        <v>0</v>
      </c>
      <c r="BD79" s="2">
        <f t="shared" si="21"/>
        <v>0</v>
      </c>
    </row>
    <row r="80" spans="1:56" ht="15" customHeight="1">
      <c r="A80" s="2" t="s">
        <v>266</v>
      </c>
      <c r="B80" s="2" t="s">
        <v>269</v>
      </c>
      <c r="C80">
        <v>2020</v>
      </c>
      <c r="D80" t="s">
        <v>21</v>
      </c>
      <c r="E80" t="s">
        <v>21</v>
      </c>
      <c r="F80" t="s">
        <v>21</v>
      </c>
      <c r="G80" t="s">
        <v>21</v>
      </c>
      <c r="H80" t="s">
        <v>21</v>
      </c>
      <c r="I80" t="s">
        <v>21</v>
      </c>
      <c r="J80" t="s">
        <v>21</v>
      </c>
      <c r="K80" t="s">
        <v>21</v>
      </c>
      <c r="L80" t="s">
        <v>21</v>
      </c>
      <c r="M80" t="s">
        <v>21</v>
      </c>
      <c r="N80" t="s">
        <v>21</v>
      </c>
      <c r="O80" t="s">
        <v>21</v>
      </c>
      <c r="P80" t="s">
        <v>21</v>
      </c>
      <c r="Q80" t="s">
        <v>21</v>
      </c>
      <c r="R80" t="s">
        <v>21</v>
      </c>
      <c r="S80" t="s">
        <v>21</v>
      </c>
      <c r="T80" t="s">
        <v>21</v>
      </c>
      <c r="U80" t="s">
        <v>21</v>
      </c>
      <c r="V80" t="s">
        <v>21</v>
      </c>
      <c r="W80" t="s">
        <v>21</v>
      </c>
      <c r="X80" t="s">
        <v>21</v>
      </c>
      <c r="Y80" t="s">
        <v>21</v>
      </c>
      <c r="Z80" t="s">
        <v>21</v>
      </c>
      <c r="AA80" t="s">
        <v>21</v>
      </c>
      <c r="AB80" t="s">
        <v>21</v>
      </c>
      <c r="AC80" t="s">
        <v>21</v>
      </c>
      <c r="AD80" t="s">
        <v>21</v>
      </c>
      <c r="AE80" t="s">
        <v>21</v>
      </c>
      <c r="AF80" t="s">
        <v>21</v>
      </c>
      <c r="AG80" t="s">
        <v>21</v>
      </c>
      <c r="AH80" t="s">
        <v>21</v>
      </c>
      <c r="AI80" t="s">
        <v>21</v>
      </c>
      <c r="AJ80" t="s">
        <v>21</v>
      </c>
      <c r="AK80" t="s">
        <v>21</v>
      </c>
      <c r="AL80" t="s">
        <v>21</v>
      </c>
      <c r="AM80" t="s">
        <v>21</v>
      </c>
      <c r="AN80" t="s">
        <v>21</v>
      </c>
      <c r="AO80" t="s">
        <v>21</v>
      </c>
      <c r="AQ80">
        <f t="shared" si="11"/>
        <v>0</v>
      </c>
      <c r="AR80">
        <f t="shared" si="12"/>
        <v>0</v>
      </c>
      <c r="AT80">
        <f t="shared" si="13"/>
        <v>0</v>
      </c>
      <c r="AU80">
        <f t="shared" si="14"/>
        <v>0</v>
      </c>
      <c r="AV80" s="11" t="str">
        <f t="shared" si="15"/>
        <v/>
      </c>
      <c r="AY80">
        <f t="shared" si="16"/>
        <v>0</v>
      </c>
      <c r="AZ80">
        <f t="shared" si="17"/>
        <v>0</v>
      </c>
      <c r="BA80">
        <f t="shared" si="18"/>
        <v>0</v>
      </c>
      <c r="BB80">
        <f t="shared" si="19"/>
        <v>0</v>
      </c>
      <c r="BC80">
        <f t="shared" si="20"/>
        <v>0</v>
      </c>
      <c r="BD80" s="2">
        <f t="shared" si="21"/>
        <v>0</v>
      </c>
    </row>
    <row r="81" spans="1:56" ht="15" customHeight="1">
      <c r="A81" s="2" t="s">
        <v>270</v>
      </c>
      <c r="B81" s="2" t="s">
        <v>271</v>
      </c>
      <c r="C81">
        <v>2020</v>
      </c>
      <c r="D81" t="s">
        <v>21</v>
      </c>
      <c r="E81" t="s">
        <v>21</v>
      </c>
      <c r="F81" t="s">
        <v>21</v>
      </c>
      <c r="G81" t="s">
        <v>21</v>
      </c>
      <c r="H81" t="s">
        <v>21</v>
      </c>
      <c r="I81" t="s">
        <v>21</v>
      </c>
      <c r="J81" t="s">
        <v>21</v>
      </c>
      <c r="K81" t="s">
        <v>21</v>
      </c>
      <c r="L81" t="s">
        <v>21</v>
      </c>
      <c r="M81" t="s">
        <v>21</v>
      </c>
      <c r="N81" t="s">
        <v>21</v>
      </c>
      <c r="O81" t="s">
        <v>21</v>
      </c>
      <c r="P81" t="s">
        <v>21</v>
      </c>
      <c r="Q81" t="s">
        <v>21</v>
      </c>
      <c r="R81" t="s">
        <v>21</v>
      </c>
      <c r="S81" t="s">
        <v>21</v>
      </c>
      <c r="T81" t="s">
        <v>21</v>
      </c>
      <c r="U81" t="s">
        <v>21</v>
      </c>
      <c r="V81" t="s">
        <v>21</v>
      </c>
      <c r="W81" t="s">
        <v>21</v>
      </c>
      <c r="X81" t="s">
        <v>21</v>
      </c>
      <c r="Y81" t="s">
        <v>21</v>
      </c>
      <c r="Z81" t="s">
        <v>21</v>
      </c>
      <c r="AA81" t="s">
        <v>21</v>
      </c>
      <c r="AB81" t="s">
        <v>21</v>
      </c>
      <c r="AC81" t="s">
        <v>21</v>
      </c>
      <c r="AD81" t="s">
        <v>21</v>
      </c>
      <c r="AE81" t="s">
        <v>21</v>
      </c>
      <c r="AF81" t="s">
        <v>21</v>
      </c>
      <c r="AG81" t="s">
        <v>21</v>
      </c>
      <c r="AH81" t="s">
        <v>21</v>
      </c>
      <c r="AI81" t="s">
        <v>21</v>
      </c>
      <c r="AJ81" t="s">
        <v>21</v>
      </c>
      <c r="AK81" t="s">
        <v>21</v>
      </c>
      <c r="AL81" t="s">
        <v>21</v>
      </c>
      <c r="AM81" t="s">
        <v>21</v>
      </c>
      <c r="AN81" t="s">
        <v>21</v>
      </c>
      <c r="AO81" t="s">
        <v>21</v>
      </c>
      <c r="AQ81">
        <f t="shared" si="11"/>
        <v>0</v>
      </c>
      <c r="AR81">
        <f t="shared" si="12"/>
        <v>0</v>
      </c>
      <c r="AT81">
        <f t="shared" si="13"/>
        <v>0</v>
      </c>
      <c r="AU81">
        <f t="shared" si="14"/>
        <v>0</v>
      </c>
      <c r="AV81" s="11" t="str">
        <f t="shared" si="15"/>
        <v/>
      </c>
      <c r="AY81">
        <f t="shared" si="16"/>
        <v>0</v>
      </c>
      <c r="AZ81">
        <f t="shared" si="17"/>
        <v>0</v>
      </c>
      <c r="BA81">
        <f t="shared" si="18"/>
        <v>0</v>
      </c>
      <c r="BB81">
        <f t="shared" si="19"/>
        <v>0</v>
      </c>
      <c r="BC81">
        <f t="shared" si="20"/>
        <v>0</v>
      </c>
      <c r="BD81" s="2">
        <f t="shared" si="21"/>
        <v>0</v>
      </c>
    </row>
    <row r="82" spans="1:56" ht="15" customHeight="1">
      <c r="A82" s="2" t="s">
        <v>270</v>
      </c>
      <c r="B82" s="2" t="s">
        <v>272</v>
      </c>
      <c r="C82">
        <v>2020</v>
      </c>
      <c r="D82" t="s">
        <v>21</v>
      </c>
      <c r="E82" t="s">
        <v>21</v>
      </c>
      <c r="F82" t="s">
        <v>21</v>
      </c>
      <c r="G82" t="s">
        <v>21</v>
      </c>
      <c r="H82" t="s">
        <v>21</v>
      </c>
      <c r="I82" t="s">
        <v>21</v>
      </c>
      <c r="J82" t="s">
        <v>21</v>
      </c>
      <c r="K82" t="s">
        <v>21</v>
      </c>
      <c r="L82" t="s">
        <v>21</v>
      </c>
      <c r="M82" t="s">
        <v>21</v>
      </c>
      <c r="N82" t="s">
        <v>21</v>
      </c>
      <c r="O82" t="s">
        <v>21</v>
      </c>
      <c r="P82" t="s">
        <v>21</v>
      </c>
      <c r="Q82" t="s">
        <v>21</v>
      </c>
      <c r="R82" t="s">
        <v>21</v>
      </c>
      <c r="S82" t="s">
        <v>21</v>
      </c>
      <c r="T82" t="s">
        <v>21</v>
      </c>
      <c r="U82" t="s">
        <v>21</v>
      </c>
      <c r="V82" t="s">
        <v>21</v>
      </c>
      <c r="W82" t="s">
        <v>21</v>
      </c>
      <c r="X82" t="s">
        <v>21</v>
      </c>
      <c r="Y82" t="s">
        <v>21</v>
      </c>
      <c r="Z82" t="s">
        <v>21</v>
      </c>
      <c r="AA82" t="s">
        <v>21</v>
      </c>
      <c r="AB82" t="s">
        <v>21</v>
      </c>
      <c r="AC82" t="s">
        <v>21</v>
      </c>
      <c r="AD82" t="s">
        <v>21</v>
      </c>
      <c r="AE82" t="s">
        <v>21</v>
      </c>
      <c r="AF82" t="s">
        <v>21</v>
      </c>
      <c r="AG82" t="s">
        <v>21</v>
      </c>
      <c r="AH82" t="s">
        <v>21</v>
      </c>
      <c r="AI82" t="s">
        <v>21</v>
      </c>
      <c r="AJ82" t="s">
        <v>21</v>
      </c>
      <c r="AK82" t="s">
        <v>21</v>
      </c>
      <c r="AL82" t="s">
        <v>21</v>
      </c>
      <c r="AM82" t="s">
        <v>21</v>
      </c>
      <c r="AN82" t="s">
        <v>21</v>
      </c>
      <c r="AO82" t="s">
        <v>21</v>
      </c>
      <c r="AQ82">
        <f t="shared" si="11"/>
        <v>0</v>
      </c>
      <c r="AR82">
        <f t="shared" si="12"/>
        <v>0</v>
      </c>
      <c r="AT82">
        <f t="shared" si="13"/>
        <v>0</v>
      </c>
      <c r="AU82">
        <f t="shared" si="14"/>
        <v>0</v>
      </c>
      <c r="AV82" s="11" t="str">
        <f t="shared" si="15"/>
        <v/>
      </c>
      <c r="AY82">
        <f t="shared" si="16"/>
        <v>0</v>
      </c>
      <c r="AZ82">
        <f t="shared" si="17"/>
        <v>0</v>
      </c>
      <c r="BA82">
        <f t="shared" si="18"/>
        <v>0</v>
      </c>
      <c r="BB82">
        <f t="shared" si="19"/>
        <v>0</v>
      </c>
      <c r="BC82">
        <f t="shared" si="20"/>
        <v>0</v>
      </c>
      <c r="BD82" s="2">
        <f t="shared" si="21"/>
        <v>0</v>
      </c>
    </row>
    <row r="83" spans="1:56" ht="15" customHeight="1">
      <c r="A83" s="2" t="s">
        <v>270</v>
      </c>
      <c r="B83" s="2" t="s">
        <v>273</v>
      </c>
      <c r="C83">
        <v>2020</v>
      </c>
      <c r="D83" t="s">
        <v>21</v>
      </c>
      <c r="E83" t="s">
        <v>21</v>
      </c>
      <c r="F83" t="s">
        <v>21</v>
      </c>
      <c r="G83" t="s">
        <v>21</v>
      </c>
      <c r="H83" t="s">
        <v>21</v>
      </c>
      <c r="I83" t="s">
        <v>21</v>
      </c>
      <c r="J83" t="s">
        <v>21</v>
      </c>
      <c r="K83" t="s">
        <v>21</v>
      </c>
      <c r="L83" t="s">
        <v>21</v>
      </c>
      <c r="M83" t="s">
        <v>21</v>
      </c>
      <c r="N83" t="s">
        <v>21</v>
      </c>
      <c r="O83" t="s">
        <v>21</v>
      </c>
      <c r="P83" t="s">
        <v>21</v>
      </c>
      <c r="Q83" t="s">
        <v>21</v>
      </c>
      <c r="R83" t="s">
        <v>21</v>
      </c>
      <c r="S83" t="s">
        <v>21</v>
      </c>
      <c r="T83" t="s">
        <v>21</v>
      </c>
      <c r="U83" t="s">
        <v>21</v>
      </c>
      <c r="V83" t="s">
        <v>21</v>
      </c>
      <c r="W83" t="s">
        <v>21</v>
      </c>
      <c r="X83" t="s">
        <v>21</v>
      </c>
      <c r="Y83" t="s">
        <v>21</v>
      </c>
      <c r="Z83" t="s">
        <v>21</v>
      </c>
      <c r="AA83" t="s">
        <v>21</v>
      </c>
      <c r="AB83" t="s">
        <v>21</v>
      </c>
      <c r="AC83" t="s">
        <v>21</v>
      </c>
      <c r="AD83" t="s">
        <v>21</v>
      </c>
      <c r="AE83" t="s">
        <v>21</v>
      </c>
      <c r="AF83" t="s">
        <v>21</v>
      </c>
      <c r="AG83" t="s">
        <v>21</v>
      </c>
      <c r="AH83" t="s">
        <v>21</v>
      </c>
      <c r="AI83" t="s">
        <v>21</v>
      </c>
      <c r="AJ83" t="s">
        <v>21</v>
      </c>
      <c r="AK83" t="s">
        <v>21</v>
      </c>
      <c r="AL83" t="s">
        <v>21</v>
      </c>
      <c r="AM83" t="s">
        <v>21</v>
      </c>
      <c r="AN83" t="s">
        <v>21</v>
      </c>
      <c r="AO83" t="s">
        <v>21</v>
      </c>
      <c r="AQ83">
        <f t="shared" si="11"/>
        <v>0</v>
      </c>
      <c r="AR83">
        <f t="shared" si="12"/>
        <v>0</v>
      </c>
      <c r="AT83">
        <f t="shared" si="13"/>
        <v>0</v>
      </c>
      <c r="AU83">
        <f t="shared" si="14"/>
        <v>0</v>
      </c>
      <c r="AV83" s="11" t="str">
        <f t="shared" si="15"/>
        <v/>
      </c>
      <c r="AY83">
        <f t="shared" si="16"/>
        <v>0</v>
      </c>
      <c r="AZ83">
        <f t="shared" si="17"/>
        <v>0</v>
      </c>
      <c r="BA83">
        <f t="shared" si="18"/>
        <v>0</v>
      </c>
      <c r="BB83">
        <f t="shared" si="19"/>
        <v>0</v>
      </c>
      <c r="BC83">
        <f t="shared" si="20"/>
        <v>0</v>
      </c>
      <c r="BD83" s="2">
        <f t="shared" si="21"/>
        <v>0</v>
      </c>
    </row>
    <row r="84" spans="1:56" ht="15" customHeight="1">
      <c r="A84" s="2" t="s">
        <v>274</v>
      </c>
      <c r="B84" s="2" t="s">
        <v>275</v>
      </c>
      <c r="C84">
        <v>2020</v>
      </c>
      <c r="D84" t="s">
        <v>21</v>
      </c>
      <c r="E84" t="s">
        <v>21</v>
      </c>
      <c r="F84" t="s">
        <v>21</v>
      </c>
      <c r="G84" t="s">
        <v>21</v>
      </c>
      <c r="H84" t="s">
        <v>21</v>
      </c>
      <c r="I84" t="s">
        <v>21</v>
      </c>
      <c r="J84" t="s">
        <v>21</v>
      </c>
      <c r="K84" t="s">
        <v>21</v>
      </c>
      <c r="L84" t="s">
        <v>21</v>
      </c>
      <c r="M84" t="s">
        <v>21</v>
      </c>
      <c r="N84" t="s">
        <v>21</v>
      </c>
      <c r="O84" t="s">
        <v>21</v>
      </c>
      <c r="P84" t="s">
        <v>21</v>
      </c>
      <c r="Q84" t="s">
        <v>21</v>
      </c>
      <c r="R84" t="s">
        <v>21</v>
      </c>
      <c r="S84" t="s">
        <v>21</v>
      </c>
      <c r="T84" t="s">
        <v>21</v>
      </c>
      <c r="U84" t="s">
        <v>21</v>
      </c>
      <c r="V84" t="s">
        <v>21</v>
      </c>
      <c r="W84" t="s">
        <v>21</v>
      </c>
      <c r="X84" t="s">
        <v>21</v>
      </c>
      <c r="Y84" t="s">
        <v>21</v>
      </c>
      <c r="Z84" t="s">
        <v>21</v>
      </c>
      <c r="AA84" t="s">
        <v>21</v>
      </c>
      <c r="AB84" t="s">
        <v>21</v>
      </c>
      <c r="AC84" t="s">
        <v>21</v>
      </c>
      <c r="AD84" t="s">
        <v>21</v>
      </c>
      <c r="AE84" t="s">
        <v>21</v>
      </c>
      <c r="AF84" t="s">
        <v>21</v>
      </c>
      <c r="AG84" t="s">
        <v>21</v>
      </c>
      <c r="AH84" t="s">
        <v>21</v>
      </c>
      <c r="AI84" t="s">
        <v>21</v>
      </c>
      <c r="AJ84" t="s">
        <v>21</v>
      </c>
      <c r="AK84" t="s">
        <v>21</v>
      </c>
      <c r="AL84" t="s">
        <v>21</v>
      </c>
      <c r="AM84" t="s">
        <v>21</v>
      </c>
      <c r="AN84" t="s">
        <v>21</v>
      </c>
      <c r="AO84" t="s">
        <v>21</v>
      </c>
      <c r="AQ84">
        <f t="shared" si="11"/>
        <v>0</v>
      </c>
      <c r="AR84">
        <f t="shared" si="12"/>
        <v>0</v>
      </c>
      <c r="AT84">
        <f t="shared" si="13"/>
        <v>0</v>
      </c>
      <c r="AU84">
        <f t="shared" si="14"/>
        <v>0</v>
      </c>
      <c r="AV84" s="11" t="str">
        <f t="shared" si="15"/>
        <v/>
      </c>
      <c r="AY84">
        <f t="shared" si="16"/>
        <v>0</v>
      </c>
      <c r="AZ84">
        <f t="shared" si="17"/>
        <v>0</v>
      </c>
      <c r="BA84">
        <f t="shared" si="18"/>
        <v>0</v>
      </c>
      <c r="BB84">
        <f t="shared" si="19"/>
        <v>0</v>
      </c>
      <c r="BC84">
        <f t="shared" si="20"/>
        <v>0</v>
      </c>
      <c r="BD84" s="2">
        <f t="shared" si="21"/>
        <v>0</v>
      </c>
    </row>
    <row r="85" spans="1:56" ht="15" customHeight="1">
      <c r="A85" s="2" t="s">
        <v>276</v>
      </c>
      <c r="B85" s="2" t="s">
        <v>277</v>
      </c>
      <c r="C85">
        <v>2020</v>
      </c>
      <c r="D85">
        <v>63.9</v>
      </c>
      <c r="E85">
        <v>7.4</v>
      </c>
      <c r="F85" t="s">
        <v>21</v>
      </c>
      <c r="G85" t="s">
        <v>21</v>
      </c>
      <c r="H85" t="s">
        <v>21</v>
      </c>
      <c r="I85">
        <v>104.818</v>
      </c>
      <c r="J85" t="s">
        <v>21</v>
      </c>
      <c r="K85" t="s">
        <v>21</v>
      </c>
      <c r="L85" t="s">
        <v>21</v>
      </c>
      <c r="M85" t="s">
        <v>21</v>
      </c>
      <c r="N85" t="s">
        <v>21</v>
      </c>
      <c r="O85" t="s">
        <v>21</v>
      </c>
      <c r="P85" t="s">
        <v>21</v>
      </c>
      <c r="Q85">
        <v>63.34</v>
      </c>
      <c r="R85">
        <v>0.20799999999999999</v>
      </c>
      <c r="S85">
        <v>27.61</v>
      </c>
      <c r="T85" t="s">
        <v>21</v>
      </c>
      <c r="U85" t="s">
        <v>21</v>
      </c>
      <c r="V85" t="s">
        <v>21</v>
      </c>
      <c r="W85" t="s">
        <v>924</v>
      </c>
      <c r="X85" t="s">
        <v>21</v>
      </c>
      <c r="Y85" t="s">
        <v>21</v>
      </c>
      <c r="Z85" t="s">
        <v>21</v>
      </c>
      <c r="AA85" t="s">
        <v>21</v>
      </c>
      <c r="AB85" t="s">
        <v>21</v>
      </c>
      <c r="AC85" t="s">
        <v>21</v>
      </c>
      <c r="AD85" t="s">
        <v>21</v>
      </c>
      <c r="AE85" t="s">
        <v>21</v>
      </c>
      <c r="AF85" t="s">
        <v>21</v>
      </c>
      <c r="AG85" t="s">
        <v>21</v>
      </c>
      <c r="AH85" t="s">
        <v>21</v>
      </c>
      <c r="AI85" t="s">
        <v>21</v>
      </c>
      <c r="AJ85" t="s">
        <v>21</v>
      </c>
      <c r="AK85">
        <v>13.66</v>
      </c>
      <c r="AL85">
        <v>100</v>
      </c>
      <c r="AM85">
        <v>0</v>
      </c>
      <c r="AN85">
        <v>0</v>
      </c>
      <c r="AO85">
        <v>0</v>
      </c>
      <c r="AQ85">
        <f t="shared" si="11"/>
        <v>91.158000000000001</v>
      </c>
      <c r="AR85">
        <f t="shared" si="12"/>
        <v>104.818</v>
      </c>
      <c r="AT85">
        <f t="shared" si="13"/>
        <v>63.9</v>
      </c>
      <c r="AU85">
        <f t="shared" si="14"/>
        <v>7.4</v>
      </c>
      <c r="AV85" s="11">
        <f t="shared" si="15"/>
        <v>0.68022667862390052</v>
      </c>
      <c r="AY85">
        <f t="shared" si="16"/>
        <v>13.66</v>
      </c>
      <c r="AZ85">
        <f t="shared" si="17"/>
        <v>13.66</v>
      </c>
      <c r="BA85">
        <f t="shared" si="18"/>
        <v>0</v>
      </c>
      <c r="BB85">
        <f t="shared" si="19"/>
        <v>0</v>
      </c>
      <c r="BC85">
        <f t="shared" si="20"/>
        <v>0</v>
      </c>
      <c r="BD85" s="2">
        <f t="shared" si="21"/>
        <v>0</v>
      </c>
    </row>
    <row r="86" spans="1:56" ht="15" customHeight="1">
      <c r="A86" s="2" t="s">
        <v>276</v>
      </c>
      <c r="B86" s="2" t="s">
        <v>278</v>
      </c>
      <c r="C86">
        <v>2020</v>
      </c>
      <c r="D86" t="s">
        <v>21</v>
      </c>
      <c r="E86" t="s">
        <v>21</v>
      </c>
      <c r="F86" t="s">
        <v>21</v>
      </c>
      <c r="G86" t="s">
        <v>21</v>
      </c>
      <c r="H86" t="s">
        <v>21</v>
      </c>
      <c r="I86" t="s">
        <v>21</v>
      </c>
      <c r="J86" t="s">
        <v>21</v>
      </c>
      <c r="K86" t="s">
        <v>21</v>
      </c>
      <c r="L86" t="s">
        <v>21</v>
      </c>
      <c r="M86" t="s">
        <v>21</v>
      </c>
      <c r="N86" t="s">
        <v>21</v>
      </c>
      <c r="O86" t="s">
        <v>21</v>
      </c>
      <c r="P86" t="s">
        <v>21</v>
      </c>
      <c r="Q86" t="s">
        <v>21</v>
      </c>
      <c r="R86" t="s">
        <v>21</v>
      </c>
      <c r="S86" t="s">
        <v>21</v>
      </c>
      <c r="T86" t="s">
        <v>21</v>
      </c>
      <c r="U86" t="s">
        <v>21</v>
      </c>
      <c r="V86" t="s">
        <v>21</v>
      </c>
      <c r="W86" t="s">
        <v>21</v>
      </c>
      <c r="X86" t="s">
        <v>21</v>
      </c>
      <c r="Y86" t="s">
        <v>21</v>
      </c>
      <c r="Z86" t="s">
        <v>21</v>
      </c>
      <c r="AA86" t="s">
        <v>21</v>
      </c>
      <c r="AB86" t="s">
        <v>21</v>
      </c>
      <c r="AC86" t="s">
        <v>21</v>
      </c>
      <c r="AD86" t="s">
        <v>21</v>
      </c>
      <c r="AE86" t="s">
        <v>21</v>
      </c>
      <c r="AF86" t="s">
        <v>21</v>
      </c>
      <c r="AG86" t="s">
        <v>21</v>
      </c>
      <c r="AH86" t="s">
        <v>21</v>
      </c>
      <c r="AI86" t="s">
        <v>21</v>
      </c>
      <c r="AJ86" t="s">
        <v>21</v>
      </c>
      <c r="AK86" t="s">
        <v>21</v>
      </c>
      <c r="AL86" t="s">
        <v>21</v>
      </c>
      <c r="AM86" t="s">
        <v>21</v>
      </c>
      <c r="AN86" t="s">
        <v>21</v>
      </c>
      <c r="AO86" t="s">
        <v>21</v>
      </c>
      <c r="AQ86">
        <f t="shared" si="11"/>
        <v>0</v>
      </c>
      <c r="AR86">
        <f t="shared" si="12"/>
        <v>0</v>
      </c>
      <c r="AT86">
        <f t="shared" si="13"/>
        <v>0</v>
      </c>
      <c r="AU86">
        <f t="shared" si="14"/>
        <v>0</v>
      </c>
      <c r="AV86" s="11" t="str">
        <f t="shared" si="15"/>
        <v/>
      </c>
      <c r="AY86">
        <f t="shared" si="16"/>
        <v>0</v>
      </c>
      <c r="AZ86">
        <f t="shared" si="17"/>
        <v>0</v>
      </c>
      <c r="BA86">
        <f t="shared" si="18"/>
        <v>0</v>
      </c>
      <c r="BB86">
        <f t="shared" si="19"/>
        <v>0</v>
      </c>
      <c r="BC86">
        <f t="shared" si="20"/>
        <v>0</v>
      </c>
      <c r="BD86" s="2">
        <f t="shared" si="21"/>
        <v>0</v>
      </c>
    </row>
    <row r="87" spans="1:56" ht="15" customHeight="1">
      <c r="A87" s="2" t="s">
        <v>279</v>
      </c>
      <c r="B87" s="2" t="s">
        <v>280</v>
      </c>
      <c r="C87">
        <v>2020</v>
      </c>
      <c r="D87">
        <v>63.9</v>
      </c>
      <c r="E87">
        <v>20</v>
      </c>
      <c r="F87" t="s">
        <v>21</v>
      </c>
      <c r="G87" t="s">
        <v>21</v>
      </c>
      <c r="H87" t="s">
        <v>21</v>
      </c>
      <c r="I87">
        <v>118.99</v>
      </c>
      <c r="J87" t="s">
        <v>21</v>
      </c>
      <c r="K87">
        <v>0.28999999999999998</v>
      </c>
      <c r="L87" t="s">
        <v>21</v>
      </c>
      <c r="M87" t="s">
        <v>21</v>
      </c>
      <c r="N87" t="s">
        <v>21</v>
      </c>
      <c r="O87" t="s">
        <v>21</v>
      </c>
      <c r="P87" t="s">
        <v>21</v>
      </c>
      <c r="Q87">
        <v>95.7</v>
      </c>
      <c r="R87" t="s">
        <v>21</v>
      </c>
      <c r="S87">
        <v>6</v>
      </c>
      <c r="T87" t="s">
        <v>21</v>
      </c>
      <c r="U87" t="s">
        <v>21</v>
      </c>
      <c r="V87" t="s">
        <v>21</v>
      </c>
      <c r="W87" t="s">
        <v>21</v>
      </c>
      <c r="X87" t="s">
        <v>21</v>
      </c>
      <c r="Y87" t="s">
        <v>21</v>
      </c>
      <c r="Z87" t="s">
        <v>21</v>
      </c>
      <c r="AA87" t="s">
        <v>21</v>
      </c>
      <c r="AB87" t="s">
        <v>21</v>
      </c>
      <c r="AC87" t="s">
        <v>21</v>
      </c>
      <c r="AD87" t="s">
        <v>21</v>
      </c>
      <c r="AE87" t="s">
        <v>21</v>
      </c>
      <c r="AF87" t="s">
        <v>21</v>
      </c>
      <c r="AG87" t="s">
        <v>21</v>
      </c>
      <c r="AH87" t="s">
        <v>21</v>
      </c>
      <c r="AI87" t="s">
        <v>21</v>
      </c>
      <c r="AJ87" t="s">
        <v>21</v>
      </c>
      <c r="AK87">
        <v>17</v>
      </c>
      <c r="AL87">
        <v>100</v>
      </c>
      <c r="AM87" t="s">
        <v>21</v>
      </c>
      <c r="AN87" t="s">
        <v>21</v>
      </c>
      <c r="AO87" t="s">
        <v>21</v>
      </c>
      <c r="AQ87">
        <f t="shared" si="11"/>
        <v>101.99000000000001</v>
      </c>
      <c r="AR87">
        <f t="shared" si="12"/>
        <v>118.99000000000001</v>
      </c>
      <c r="AT87">
        <f t="shared" si="13"/>
        <v>63.9</v>
      </c>
      <c r="AU87">
        <f t="shared" si="14"/>
        <v>20</v>
      </c>
      <c r="AV87" s="11">
        <f t="shared" si="15"/>
        <v>0.70510126901420289</v>
      </c>
      <c r="AY87">
        <f t="shared" si="16"/>
        <v>17</v>
      </c>
      <c r="AZ87">
        <f t="shared" si="17"/>
        <v>17</v>
      </c>
      <c r="BA87">
        <f t="shared" si="18"/>
        <v>0</v>
      </c>
      <c r="BB87">
        <f t="shared" si="19"/>
        <v>0</v>
      </c>
      <c r="BC87">
        <f t="shared" si="20"/>
        <v>0</v>
      </c>
      <c r="BD87" s="2">
        <f t="shared" si="21"/>
        <v>0</v>
      </c>
    </row>
    <row r="88" spans="1:56" ht="15" customHeight="1">
      <c r="A88" s="2" t="s">
        <v>282</v>
      </c>
      <c r="B88" s="2" t="s">
        <v>283</v>
      </c>
      <c r="C88">
        <v>2020</v>
      </c>
      <c r="D88" t="s">
        <v>22</v>
      </c>
      <c r="E88" t="s">
        <v>22</v>
      </c>
      <c r="F88" t="s">
        <v>22</v>
      </c>
      <c r="G88" t="s">
        <v>22</v>
      </c>
      <c r="H88" t="s">
        <v>22</v>
      </c>
      <c r="I88" t="s">
        <v>22</v>
      </c>
      <c r="J88" t="s">
        <v>22</v>
      </c>
      <c r="K88" t="s">
        <v>22</v>
      </c>
      <c r="L88" t="s">
        <v>22</v>
      </c>
      <c r="M88" t="s">
        <v>22</v>
      </c>
      <c r="N88" t="s">
        <v>22</v>
      </c>
      <c r="O88" t="s">
        <v>22</v>
      </c>
      <c r="P88" t="s">
        <v>22</v>
      </c>
      <c r="Q88" t="s">
        <v>22</v>
      </c>
      <c r="R88" t="s">
        <v>22</v>
      </c>
      <c r="S88" t="s">
        <v>22</v>
      </c>
      <c r="T88" t="s">
        <v>22</v>
      </c>
      <c r="U88" t="s">
        <v>22</v>
      </c>
      <c r="V88" t="s">
        <v>22</v>
      </c>
      <c r="W88" t="s">
        <v>22</v>
      </c>
      <c r="X88" t="s">
        <v>22</v>
      </c>
      <c r="Y88" t="s">
        <v>22</v>
      </c>
      <c r="Z88" t="s">
        <v>22</v>
      </c>
      <c r="AA88" t="s">
        <v>22</v>
      </c>
      <c r="AB88" t="s">
        <v>22</v>
      </c>
      <c r="AC88" t="s">
        <v>22</v>
      </c>
      <c r="AD88" t="s">
        <v>22</v>
      </c>
      <c r="AE88" t="s">
        <v>22</v>
      </c>
      <c r="AF88" t="s">
        <v>22</v>
      </c>
      <c r="AG88" t="s">
        <v>22</v>
      </c>
      <c r="AH88" t="s">
        <v>22</v>
      </c>
      <c r="AI88" t="s">
        <v>22</v>
      </c>
      <c r="AJ88" t="s">
        <v>22</v>
      </c>
      <c r="AK88" t="s">
        <v>22</v>
      </c>
      <c r="AL88" t="s">
        <v>22</v>
      </c>
      <c r="AM88" t="s">
        <v>22</v>
      </c>
      <c r="AN88" t="s">
        <v>22</v>
      </c>
      <c r="AO88" t="s">
        <v>22</v>
      </c>
      <c r="AQ88">
        <f t="shared" si="11"/>
        <v>0</v>
      </c>
      <c r="AR88">
        <f t="shared" si="12"/>
        <v>0</v>
      </c>
      <c r="AT88">
        <f t="shared" si="13"/>
        <v>0</v>
      </c>
      <c r="AU88">
        <f t="shared" si="14"/>
        <v>0</v>
      </c>
      <c r="AV88" s="11" t="str">
        <f t="shared" si="15"/>
        <v/>
      </c>
      <c r="AY88">
        <f t="shared" si="16"/>
        <v>0</v>
      </c>
      <c r="AZ88">
        <f t="shared" si="17"/>
        <v>0</v>
      </c>
      <c r="BA88">
        <f t="shared" si="18"/>
        <v>0</v>
      </c>
      <c r="BB88">
        <f t="shared" si="19"/>
        <v>0</v>
      </c>
      <c r="BC88">
        <f t="shared" si="20"/>
        <v>0</v>
      </c>
      <c r="BD88" s="2">
        <f t="shared" si="21"/>
        <v>0</v>
      </c>
    </row>
    <row r="89" spans="1:56" ht="15" customHeight="1">
      <c r="A89" s="2" t="s">
        <v>284</v>
      </c>
      <c r="B89" s="2" t="s">
        <v>285</v>
      </c>
      <c r="C89">
        <v>2020</v>
      </c>
      <c r="D89" t="s">
        <v>21</v>
      </c>
      <c r="E89" t="s">
        <v>21</v>
      </c>
      <c r="F89" t="s">
        <v>21</v>
      </c>
      <c r="G89" t="s">
        <v>21</v>
      </c>
      <c r="H89" t="s">
        <v>21</v>
      </c>
      <c r="I89" t="s">
        <v>21</v>
      </c>
      <c r="J89" t="s">
        <v>21</v>
      </c>
      <c r="K89" t="s">
        <v>21</v>
      </c>
      <c r="L89" t="s">
        <v>21</v>
      </c>
      <c r="M89" t="s">
        <v>21</v>
      </c>
      <c r="N89" t="s">
        <v>21</v>
      </c>
      <c r="O89" t="s">
        <v>21</v>
      </c>
      <c r="P89" t="s">
        <v>21</v>
      </c>
      <c r="Q89" t="s">
        <v>21</v>
      </c>
      <c r="R89" t="s">
        <v>21</v>
      </c>
      <c r="S89" t="s">
        <v>21</v>
      </c>
      <c r="T89" t="s">
        <v>21</v>
      </c>
      <c r="U89" t="s">
        <v>21</v>
      </c>
      <c r="V89" t="s">
        <v>21</v>
      </c>
      <c r="W89" t="s">
        <v>21</v>
      </c>
      <c r="X89" t="s">
        <v>21</v>
      </c>
      <c r="Y89" t="s">
        <v>21</v>
      </c>
      <c r="Z89" t="s">
        <v>21</v>
      </c>
      <c r="AA89" t="s">
        <v>21</v>
      </c>
      <c r="AB89" t="s">
        <v>21</v>
      </c>
      <c r="AC89" t="s">
        <v>21</v>
      </c>
      <c r="AD89" t="s">
        <v>21</v>
      </c>
      <c r="AE89" t="s">
        <v>21</v>
      </c>
      <c r="AF89" t="s">
        <v>21</v>
      </c>
      <c r="AG89" t="s">
        <v>21</v>
      </c>
      <c r="AH89" t="s">
        <v>21</v>
      </c>
      <c r="AI89" t="s">
        <v>21</v>
      </c>
      <c r="AJ89" t="s">
        <v>21</v>
      </c>
      <c r="AK89" t="s">
        <v>21</v>
      </c>
      <c r="AL89" t="s">
        <v>21</v>
      </c>
      <c r="AM89" t="s">
        <v>21</v>
      </c>
      <c r="AN89" t="s">
        <v>21</v>
      </c>
      <c r="AO89" t="s">
        <v>21</v>
      </c>
      <c r="AQ89">
        <f t="shared" si="11"/>
        <v>0</v>
      </c>
      <c r="AR89">
        <f t="shared" si="12"/>
        <v>0</v>
      </c>
      <c r="AT89">
        <f t="shared" si="13"/>
        <v>0</v>
      </c>
      <c r="AU89">
        <f t="shared" si="14"/>
        <v>0</v>
      </c>
      <c r="AV89" s="11" t="str">
        <f t="shared" si="15"/>
        <v/>
      </c>
      <c r="AY89">
        <f t="shared" si="16"/>
        <v>0</v>
      </c>
      <c r="AZ89">
        <f t="shared" si="17"/>
        <v>0</v>
      </c>
      <c r="BA89">
        <f t="shared" si="18"/>
        <v>0</v>
      </c>
      <c r="BB89">
        <f t="shared" si="19"/>
        <v>0</v>
      </c>
      <c r="BC89">
        <f t="shared" si="20"/>
        <v>0</v>
      </c>
      <c r="BD89" s="2">
        <f t="shared" si="21"/>
        <v>0</v>
      </c>
    </row>
    <row r="90" spans="1:56" ht="15" customHeight="1">
      <c r="A90" s="2" t="s">
        <v>284</v>
      </c>
      <c r="B90" s="2" t="s">
        <v>286</v>
      </c>
      <c r="C90">
        <v>2020</v>
      </c>
      <c r="D90" t="s">
        <v>21</v>
      </c>
      <c r="E90" t="s">
        <v>21</v>
      </c>
      <c r="F90" t="s">
        <v>21</v>
      </c>
      <c r="G90" t="s">
        <v>21</v>
      </c>
      <c r="H90" t="s">
        <v>21</v>
      </c>
      <c r="I90" t="s">
        <v>21</v>
      </c>
      <c r="J90" t="s">
        <v>21</v>
      </c>
      <c r="K90" t="s">
        <v>21</v>
      </c>
      <c r="L90" t="s">
        <v>21</v>
      </c>
      <c r="M90" t="s">
        <v>21</v>
      </c>
      <c r="N90" t="s">
        <v>21</v>
      </c>
      <c r="O90" t="s">
        <v>21</v>
      </c>
      <c r="P90" t="s">
        <v>21</v>
      </c>
      <c r="Q90" t="s">
        <v>21</v>
      </c>
      <c r="R90" t="s">
        <v>21</v>
      </c>
      <c r="S90" t="s">
        <v>21</v>
      </c>
      <c r="T90" t="s">
        <v>21</v>
      </c>
      <c r="U90" t="s">
        <v>21</v>
      </c>
      <c r="V90" t="s">
        <v>21</v>
      </c>
      <c r="W90" t="s">
        <v>21</v>
      </c>
      <c r="X90" t="s">
        <v>21</v>
      </c>
      <c r="Y90" t="s">
        <v>21</v>
      </c>
      <c r="Z90" t="s">
        <v>21</v>
      </c>
      <c r="AA90" t="s">
        <v>21</v>
      </c>
      <c r="AB90" t="s">
        <v>21</v>
      </c>
      <c r="AC90" t="s">
        <v>21</v>
      </c>
      <c r="AD90" t="s">
        <v>21</v>
      </c>
      <c r="AE90" t="s">
        <v>21</v>
      </c>
      <c r="AF90" t="s">
        <v>21</v>
      </c>
      <c r="AG90" t="s">
        <v>21</v>
      </c>
      <c r="AH90" t="s">
        <v>21</v>
      </c>
      <c r="AI90" t="s">
        <v>21</v>
      </c>
      <c r="AJ90" t="s">
        <v>21</v>
      </c>
      <c r="AK90" t="s">
        <v>21</v>
      </c>
      <c r="AL90" t="s">
        <v>21</v>
      </c>
      <c r="AM90" t="s">
        <v>21</v>
      </c>
      <c r="AN90" t="s">
        <v>21</v>
      </c>
      <c r="AO90" t="s">
        <v>21</v>
      </c>
      <c r="AQ90">
        <f t="shared" si="11"/>
        <v>0</v>
      </c>
      <c r="AR90">
        <f t="shared" si="12"/>
        <v>0</v>
      </c>
      <c r="AT90">
        <f t="shared" si="13"/>
        <v>0</v>
      </c>
      <c r="AU90">
        <f t="shared" si="14"/>
        <v>0</v>
      </c>
      <c r="AV90" s="11" t="str">
        <f t="shared" si="15"/>
        <v/>
      </c>
      <c r="AY90">
        <f t="shared" si="16"/>
        <v>0</v>
      </c>
      <c r="AZ90">
        <f t="shared" si="17"/>
        <v>0</v>
      </c>
      <c r="BA90">
        <f t="shared" si="18"/>
        <v>0</v>
      </c>
      <c r="BB90">
        <f t="shared" si="19"/>
        <v>0</v>
      </c>
      <c r="BC90">
        <f t="shared" si="20"/>
        <v>0</v>
      </c>
      <c r="BD90" s="2">
        <f t="shared" si="21"/>
        <v>0</v>
      </c>
    </row>
    <row r="91" spans="1:56" ht="15" customHeight="1">
      <c r="A91" s="2" t="s">
        <v>284</v>
      </c>
      <c r="B91" s="2" t="s">
        <v>287</v>
      </c>
      <c r="C91">
        <v>2020</v>
      </c>
      <c r="D91">
        <v>952.31</v>
      </c>
      <c r="E91">
        <v>427.04</v>
      </c>
      <c r="F91">
        <v>7.92</v>
      </c>
      <c r="G91" t="s">
        <v>655</v>
      </c>
      <c r="H91">
        <v>33.340000000000003</v>
      </c>
      <c r="I91">
        <v>1466.5</v>
      </c>
      <c r="J91">
        <v>0.02</v>
      </c>
      <c r="K91">
        <v>3.09</v>
      </c>
      <c r="L91" t="s">
        <v>21</v>
      </c>
      <c r="M91" t="s">
        <v>21</v>
      </c>
      <c r="N91" t="s">
        <v>21</v>
      </c>
      <c r="O91" t="s">
        <v>21</v>
      </c>
      <c r="P91" t="s">
        <v>21</v>
      </c>
      <c r="Q91">
        <v>26.93</v>
      </c>
      <c r="R91">
        <v>14.96</v>
      </c>
      <c r="S91">
        <v>38.840000000000003</v>
      </c>
      <c r="T91">
        <v>26.96</v>
      </c>
      <c r="U91">
        <v>1.25</v>
      </c>
      <c r="V91" t="s">
        <v>21</v>
      </c>
      <c r="W91" t="s">
        <v>938</v>
      </c>
      <c r="X91" t="s">
        <v>21</v>
      </c>
      <c r="Y91" t="s">
        <v>21</v>
      </c>
      <c r="Z91" t="s">
        <v>21</v>
      </c>
      <c r="AA91">
        <v>581.75</v>
      </c>
      <c r="AB91">
        <v>0</v>
      </c>
      <c r="AC91" t="s">
        <v>21</v>
      </c>
      <c r="AD91" t="s">
        <v>21</v>
      </c>
      <c r="AE91">
        <v>11.79</v>
      </c>
      <c r="AF91">
        <v>760.91</v>
      </c>
      <c r="AG91" t="s">
        <v>21</v>
      </c>
      <c r="AH91" t="s">
        <v>925</v>
      </c>
      <c r="AI91">
        <v>39</v>
      </c>
      <c r="AJ91" t="s">
        <v>21</v>
      </c>
      <c r="AK91" t="s">
        <v>21</v>
      </c>
      <c r="AL91" t="s">
        <v>21</v>
      </c>
      <c r="AM91" t="s">
        <v>21</v>
      </c>
      <c r="AN91" t="s">
        <v>21</v>
      </c>
      <c r="AO91" t="s">
        <v>21</v>
      </c>
      <c r="AQ91">
        <f t="shared" si="11"/>
        <v>1466.5</v>
      </c>
      <c r="AR91">
        <f t="shared" si="12"/>
        <v>1466.5</v>
      </c>
      <c r="AT91">
        <f t="shared" si="13"/>
        <v>952.31</v>
      </c>
      <c r="AU91">
        <f t="shared" si="14"/>
        <v>427.04</v>
      </c>
      <c r="AV91" s="11">
        <f t="shared" si="15"/>
        <v>0.94057279236276847</v>
      </c>
      <c r="AY91">
        <f t="shared" si="16"/>
        <v>0</v>
      </c>
      <c r="AZ91">
        <f t="shared" si="17"/>
        <v>0</v>
      </c>
      <c r="BA91">
        <f t="shared" si="18"/>
        <v>0</v>
      </c>
      <c r="BB91">
        <f t="shared" si="19"/>
        <v>0</v>
      </c>
      <c r="BC91">
        <f t="shared" si="20"/>
        <v>0</v>
      </c>
      <c r="BD91" s="2">
        <f t="shared" si="21"/>
        <v>0</v>
      </c>
    </row>
    <row r="92" spans="1:56" ht="15" customHeight="1">
      <c r="A92" s="2" t="s">
        <v>284</v>
      </c>
      <c r="B92" s="2" t="s">
        <v>288</v>
      </c>
      <c r="C92">
        <v>2020</v>
      </c>
      <c r="D92">
        <v>53.920638199999999</v>
      </c>
      <c r="E92">
        <v>24.179430490000001</v>
      </c>
      <c r="F92" t="s">
        <v>21</v>
      </c>
      <c r="G92" t="s">
        <v>21</v>
      </c>
      <c r="H92" t="s">
        <v>21</v>
      </c>
      <c r="I92">
        <v>79.928432319999999</v>
      </c>
      <c r="J92">
        <v>7.1512799999999999E-4</v>
      </c>
      <c r="K92">
        <v>0.44064400500000001</v>
      </c>
      <c r="L92" t="s">
        <v>21</v>
      </c>
      <c r="M92">
        <v>3.0823539999999998E-3</v>
      </c>
      <c r="N92" t="s">
        <v>21</v>
      </c>
      <c r="O92" t="s">
        <v>21</v>
      </c>
      <c r="P92" t="s">
        <v>21</v>
      </c>
      <c r="Q92">
        <v>1.859437183</v>
      </c>
      <c r="R92">
        <v>1.0327920829999999</v>
      </c>
      <c r="S92">
        <v>2.6816587009999999</v>
      </c>
      <c r="T92">
        <v>1.8612388849999999</v>
      </c>
      <c r="U92">
        <v>8.6508588999999997E-2</v>
      </c>
      <c r="V92" t="s">
        <v>21</v>
      </c>
      <c r="W92" t="s">
        <v>938</v>
      </c>
      <c r="X92" t="s">
        <v>21</v>
      </c>
      <c r="Y92" t="s">
        <v>21</v>
      </c>
      <c r="Z92" t="s">
        <v>21</v>
      </c>
      <c r="AA92">
        <v>34.661730349999999</v>
      </c>
      <c r="AB92">
        <v>0</v>
      </c>
      <c r="AC92" t="s">
        <v>21</v>
      </c>
      <c r="AD92" t="s">
        <v>21</v>
      </c>
      <c r="AE92">
        <v>0.51931477000000004</v>
      </c>
      <c r="AF92">
        <v>36.781310269999999</v>
      </c>
      <c r="AG92" t="s">
        <v>21</v>
      </c>
      <c r="AH92" t="s">
        <v>925</v>
      </c>
      <c r="AI92">
        <v>39</v>
      </c>
      <c r="AJ92" t="s">
        <v>21</v>
      </c>
      <c r="AK92" t="s">
        <v>21</v>
      </c>
      <c r="AL92" t="s">
        <v>21</v>
      </c>
      <c r="AM92" t="s">
        <v>21</v>
      </c>
      <c r="AN92" t="s">
        <v>21</v>
      </c>
      <c r="AO92" t="s">
        <v>21</v>
      </c>
      <c r="AQ92">
        <f t="shared" si="11"/>
        <v>79.928432318000006</v>
      </c>
      <c r="AR92">
        <f t="shared" si="12"/>
        <v>79.928432318000006</v>
      </c>
      <c r="AT92">
        <f t="shared" si="13"/>
        <v>53.920638199999999</v>
      </c>
      <c r="AU92">
        <f t="shared" si="14"/>
        <v>24.179430490000001</v>
      </c>
      <c r="AV92" s="11">
        <f t="shared" si="15"/>
        <v>0.97712499075765991</v>
      </c>
      <c r="AY92">
        <f t="shared" si="16"/>
        <v>0</v>
      </c>
      <c r="AZ92">
        <f t="shared" si="17"/>
        <v>0</v>
      </c>
      <c r="BA92">
        <f t="shared" si="18"/>
        <v>0</v>
      </c>
      <c r="BB92">
        <f t="shared" si="19"/>
        <v>0</v>
      </c>
      <c r="BC92">
        <f t="shared" si="20"/>
        <v>0</v>
      </c>
      <c r="BD92" s="2">
        <f t="shared" si="21"/>
        <v>0</v>
      </c>
    </row>
    <row r="93" spans="1:56" ht="15" customHeight="1">
      <c r="A93" s="2" t="s">
        <v>289</v>
      </c>
      <c r="B93" s="2" t="s">
        <v>290</v>
      </c>
      <c r="C93">
        <v>2020</v>
      </c>
      <c r="D93">
        <v>197.60900000000001</v>
      </c>
      <c r="E93">
        <v>74.716999999999999</v>
      </c>
      <c r="F93" t="s">
        <v>21</v>
      </c>
      <c r="G93" t="s">
        <v>21</v>
      </c>
      <c r="H93" t="s">
        <v>21</v>
      </c>
      <c r="I93">
        <v>404.58699999999999</v>
      </c>
      <c r="J93" t="s">
        <v>21</v>
      </c>
      <c r="K93" t="s">
        <v>21</v>
      </c>
      <c r="L93" t="s">
        <v>21</v>
      </c>
      <c r="M93" t="s">
        <v>21</v>
      </c>
      <c r="N93" t="s">
        <v>21</v>
      </c>
      <c r="O93" t="s">
        <v>21</v>
      </c>
      <c r="P93" t="s">
        <v>21</v>
      </c>
      <c r="Q93">
        <v>0</v>
      </c>
      <c r="R93">
        <v>105.20699999999999</v>
      </c>
      <c r="S93">
        <v>14.526999999999999</v>
      </c>
      <c r="T93" t="s">
        <v>21</v>
      </c>
      <c r="U93" t="s">
        <v>21</v>
      </c>
      <c r="V93" t="s">
        <v>21</v>
      </c>
      <c r="W93" t="s">
        <v>924</v>
      </c>
      <c r="X93" t="s">
        <v>21</v>
      </c>
      <c r="Y93" t="s">
        <v>21</v>
      </c>
      <c r="Z93" t="s">
        <v>21</v>
      </c>
      <c r="AA93">
        <v>199.46600000000001</v>
      </c>
      <c r="AB93" t="s">
        <v>21</v>
      </c>
      <c r="AC93">
        <v>0.40799999999999997</v>
      </c>
      <c r="AD93" t="s">
        <v>21</v>
      </c>
      <c r="AE93" t="s">
        <v>21</v>
      </c>
      <c r="AF93" t="s">
        <v>21</v>
      </c>
      <c r="AG93" t="s">
        <v>21</v>
      </c>
      <c r="AH93" t="s">
        <v>21</v>
      </c>
      <c r="AI93" t="s">
        <v>21</v>
      </c>
      <c r="AJ93" t="s">
        <v>21</v>
      </c>
      <c r="AK93">
        <v>84.978999999999999</v>
      </c>
      <c r="AL93">
        <v>100</v>
      </c>
      <c r="AM93">
        <v>0</v>
      </c>
      <c r="AN93">
        <v>0</v>
      </c>
      <c r="AO93">
        <v>0</v>
      </c>
      <c r="AQ93">
        <f t="shared" si="11"/>
        <v>319.608</v>
      </c>
      <c r="AR93">
        <f t="shared" si="12"/>
        <v>404.58699999999999</v>
      </c>
      <c r="AT93">
        <f t="shared" si="13"/>
        <v>197.60900000000001</v>
      </c>
      <c r="AU93">
        <f t="shared" si="14"/>
        <v>74.716999999999999</v>
      </c>
      <c r="AV93" s="11">
        <f t="shared" si="15"/>
        <v>0.67309626854051174</v>
      </c>
      <c r="AY93">
        <f t="shared" si="16"/>
        <v>84.978999999999999</v>
      </c>
      <c r="AZ93">
        <f t="shared" si="17"/>
        <v>84.978999999999999</v>
      </c>
      <c r="BA93">
        <f t="shared" si="18"/>
        <v>0</v>
      </c>
      <c r="BB93">
        <f t="shared" si="19"/>
        <v>0</v>
      </c>
      <c r="BC93">
        <f t="shared" si="20"/>
        <v>0</v>
      </c>
      <c r="BD93" s="2">
        <f t="shared" si="21"/>
        <v>0</v>
      </c>
    </row>
    <row r="94" spans="1:56" ht="15" customHeight="1">
      <c r="A94" s="2" t="s">
        <v>289</v>
      </c>
      <c r="B94" s="2" t="s">
        <v>292</v>
      </c>
      <c r="C94">
        <v>2020</v>
      </c>
      <c r="D94">
        <v>42.302</v>
      </c>
      <c r="E94">
        <v>15.994999999999999</v>
      </c>
      <c r="F94" t="s">
        <v>21</v>
      </c>
      <c r="G94" t="s">
        <v>21</v>
      </c>
      <c r="H94" t="s">
        <v>21</v>
      </c>
      <c r="I94">
        <v>86.611000000000004</v>
      </c>
      <c r="J94" t="s">
        <v>21</v>
      </c>
      <c r="K94" t="s">
        <v>21</v>
      </c>
      <c r="L94" t="s">
        <v>21</v>
      </c>
      <c r="M94" t="s">
        <v>21</v>
      </c>
      <c r="N94" t="s">
        <v>21</v>
      </c>
      <c r="O94" t="s">
        <v>21</v>
      </c>
      <c r="P94" t="s">
        <v>21</v>
      </c>
      <c r="Q94">
        <v>49.484999999999999</v>
      </c>
      <c r="R94">
        <v>18.934000000000001</v>
      </c>
      <c r="S94" t="s">
        <v>21</v>
      </c>
      <c r="T94" t="s">
        <v>21</v>
      </c>
      <c r="U94" t="s">
        <v>21</v>
      </c>
      <c r="V94" t="s">
        <v>21</v>
      </c>
      <c r="W94" t="s">
        <v>924</v>
      </c>
      <c r="X94" t="s">
        <v>21</v>
      </c>
      <c r="Y94" t="s">
        <v>21</v>
      </c>
      <c r="Z94" t="s">
        <v>21</v>
      </c>
      <c r="AA94" t="s">
        <v>21</v>
      </c>
      <c r="AB94" t="s">
        <v>21</v>
      </c>
      <c r="AC94" t="s">
        <v>21</v>
      </c>
      <c r="AD94" t="s">
        <v>21</v>
      </c>
      <c r="AE94" t="s">
        <v>21</v>
      </c>
      <c r="AF94" t="s">
        <v>21</v>
      </c>
      <c r="AG94" t="s">
        <v>21</v>
      </c>
      <c r="AH94" t="s">
        <v>21</v>
      </c>
      <c r="AI94" t="s">
        <v>21</v>
      </c>
      <c r="AJ94" t="s">
        <v>21</v>
      </c>
      <c r="AK94">
        <v>18.192</v>
      </c>
      <c r="AL94">
        <v>100</v>
      </c>
      <c r="AM94">
        <v>0</v>
      </c>
      <c r="AN94">
        <v>0</v>
      </c>
      <c r="AO94">
        <v>0</v>
      </c>
      <c r="AQ94">
        <f t="shared" si="11"/>
        <v>68.418999999999997</v>
      </c>
      <c r="AR94">
        <f t="shared" si="12"/>
        <v>86.61099999999999</v>
      </c>
      <c r="AT94">
        <f t="shared" si="13"/>
        <v>42.302</v>
      </c>
      <c r="AU94">
        <f t="shared" si="14"/>
        <v>15.994999999999999</v>
      </c>
      <c r="AV94" s="11">
        <f t="shared" si="15"/>
        <v>0.67309002320721389</v>
      </c>
      <c r="AY94">
        <f t="shared" si="16"/>
        <v>18.192</v>
      </c>
      <c r="AZ94">
        <f t="shared" si="17"/>
        <v>18.192</v>
      </c>
      <c r="BA94">
        <f t="shared" si="18"/>
        <v>0</v>
      </c>
      <c r="BB94">
        <f t="shared" si="19"/>
        <v>0</v>
      </c>
      <c r="BC94">
        <f t="shared" si="20"/>
        <v>0</v>
      </c>
      <c r="BD94" s="2">
        <f t="shared" si="21"/>
        <v>0</v>
      </c>
    </row>
    <row r="95" spans="1:56" ht="15" customHeight="1">
      <c r="A95" s="2" t="s">
        <v>289</v>
      </c>
      <c r="B95" s="2" t="s">
        <v>293</v>
      </c>
      <c r="C95">
        <v>2020</v>
      </c>
      <c r="D95" t="s">
        <v>22</v>
      </c>
      <c r="E95" t="s">
        <v>22</v>
      </c>
      <c r="F95" t="s">
        <v>22</v>
      </c>
      <c r="G95" t="s">
        <v>22</v>
      </c>
      <c r="H95" t="s">
        <v>22</v>
      </c>
      <c r="I95" t="s">
        <v>22</v>
      </c>
      <c r="J95" t="s">
        <v>22</v>
      </c>
      <c r="K95" t="s">
        <v>22</v>
      </c>
      <c r="L95" t="s">
        <v>22</v>
      </c>
      <c r="M95" t="s">
        <v>22</v>
      </c>
      <c r="N95" t="s">
        <v>22</v>
      </c>
      <c r="O95" t="s">
        <v>22</v>
      </c>
      <c r="P95" t="s">
        <v>22</v>
      </c>
      <c r="Q95" t="s">
        <v>22</v>
      </c>
      <c r="R95" t="s">
        <v>22</v>
      </c>
      <c r="S95" t="s">
        <v>22</v>
      </c>
      <c r="T95" t="s">
        <v>22</v>
      </c>
      <c r="U95" t="s">
        <v>22</v>
      </c>
      <c r="V95" t="s">
        <v>22</v>
      </c>
      <c r="W95" t="s">
        <v>22</v>
      </c>
      <c r="X95" t="s">
        <v>22</v>
      </c>
      <c r="Y95" t="s">
        <v>22</v>
      </c>
      <c r="Z95" t="s">
        <v>22</v>
      </c>
      <c r="AA95" t="s">
        <v>22</v>
      </c>
      <c r="AB95" t="s">
        <v>22</v>
      </c>
      <c r="AC95" t="s">
        <v>22</v>
      </c>
      <c r="AD95" t="s">
        <v>22</v>
      </c>
      <c r="AE95" t="s">
        <v>22</v>
      </c>
      <c r="AF95" t="s">
        <v>22</v>
      </c>
      <c r="AG95" t="s">
        <v>22</v>
      </c>
      <c r="AH95" t="s">
        <v>22</v>
      </c>
      <c r="AI95" t="s">
        <v>22</v>
      </c>
      <c r="AJ95" t="s">
        <v>22</v>
      </c>
      <c r="AK95" t="s">
        <v>22</v>
      </c>
      <c r="AL95" t="s">
        <v>22</v>
      </c>
      <c r="AM95" t="s">
        <v>22</v>
      </c>
      <c r="AN95" t="s">
        <v>22</v>
      </c>
      <c r="AO95" t="s">
        <v>22</v>
      </c>
      <c r="AQ95">
        <f t="shared" si="11"/>
        <v>0</v>
      </c>
      <c r="AR95">
        <f t="shared" si="12"/>
        <v>0</v>
      </c>
      <c r="AT95">
        <f t="shared" si="13"/>
        <v>0</v>
      </c>
      <c r="AU95">
        <f t="shared" si="14"/>
        <v>0</v>
      </c>
      <c r="AV95" s="11" t="str">
        <f t="shared" si="15"/>
        <v/>
      </c>
      <c r="AY95">
        <f t="shared" si="16"/>
        <v>0</v>
      </c>
      <c r="AZ95">
        <f t="shared" si="17"/>
        <v>0</v>
      </c>
      <c r="BA95">
        <f t="shared" si="18"/>
        <v>0</v>
      </c>
      <c r="BB95">
        <f t="shared" si="19"/>
        <v>0</v>
      </c>
      <c r="BC95">
        <f t="shared" si="20"/>
        <v>0</v>
      </c>
      <c r="BD95" s="2">
        <f t="shared" si="21"/>
        <v>0</v>
      </c>
    </row>
    <row r="96" spans="1:56" ht="15" customHeight="1">
      <c r="A96" s="2" t="s">
        <v>294</v>
      </c>
      <c r="B96" s="2" t="s">
        <v>295</v>
      </c>
      <c r="C96">
        <v>2020</v>
      </c>
      <c r="D96" t="s">
        <v>21</v>
      </c>
      <c r="E96" t="s">
        <v>21</v>
      </c>
      <c r="F96" t="s">
        <v>21</v>
      </c>
      <c r="G96" t="s">
        <v>21</v>
      </c>
      <c r="H96" t="s">
        <v>21</v>
      </c>
      <c r="I96" t="s">
        <v>21</v>
      </c>
      <c r="J96" t="s">
        <v>21</v>
      </c>
      <c r="K96" t="s">
        <v>21</v>
      </c>
      <c r="L96" t="s">
        <v>21</v>
      </c>
      <c r="M96" t="s">
        <v>21</v>
      </c>
      <c r="N96" t="s">
        <v>21</v>
      </c>
      <c r="O96" t="s">
        <v>21</v>
      </c>
      <c r="P96" t="s">
        <v>21</v>
      </c>
      <c r="Q96" t="s">
        <v>21</v>
      </c>
      <c r="R96" t="s">
        <v>21</v>
      </c>
      <c r="S96" t="s">
        <v>21</v>
      </c>
      <c r="T96" t="s">
        <v>21</v>
      </c>
      <c r="U96" t="s">
        <v>21</v>
      </c>
      <c r="V96" t="s">
        <v>21</v>
      </c>
      <c r="W96" t="s">
        <v>21</v>
      </c>
      <c r="X96" t="s">
        <v>21</v>
      </c>
      <c r="Y96" t="s">
        <v>21</v>
      </c>
      <c r="Z96" t="s">
        <v>21</v>
      </c>
      <c r="AA96" t="s">
        <v>21</v>
      </c>
      <c r="AB96" t="s">
        <v>21</v>
      </c>
      <c r="AC96" t="s">
        <v>21</v>
      </c>
      <c r="AD96" t="s">
        <v>21</v>
      </c>
      <c r="AE96" t="s">
        <v>21</v>
      </c>
      <c r="AF96" t="s">
        <v>21</v>
      </c>
      <c r="AG96" t="s">
        <v>21</v>
      </c>
      <c r="AH96" t="s">
        <v>21</v>
      </c>
      <c r="AI96" t="s">
        <v>21</v>
      </c>
      <c r="AJ96" t="s">
        <v>21</v>
      </c>
      <c r="AK96" t="s">
        <v>21</v>
      </c>
      <c r="AL96" t="s">
        <v>21</v>
      </c>
      <c r="AM96" t="s">
        <v>21</v>
      </c>
      <c r="AN96" t="s">
        <v>21</v>
      </c>
      <c r="AO96" t="s">
        <v>21</v>
      </c>
      <c r="AQ96">
        <f t="shared" si="11"/>
        <v>0</v>
      </c>
      <c r="AR96">
        <f t="shared" si="12"/>
        <v>0</v>
      </c>
      <c r="AT96">
        <f t="shared" si="13"/>
        <v>0</v>
      </c>
      <c r="AU96">
        <f t="shared" si="14"/>
        <v>0</v>
      </c>
      <c r="AV96" s="11" t="str">
        <f t="shared" si="15"/>
        <v/>
      </c>
      <c r="AY96">
        <f t="shared" si="16"/>
        <v>0</v>
      </c>
      <c r="AZ96">
        <f t="shared" si="17"/>
        <v>0</v>
      </c>
      <c r="BA96">
        <f t="shared" si="18"/>
        <v>0</v>
      </c>
      <c r="BB96">
        <f t="shared" si="19"/>
        <v>0</v>
      </c>
      <c r="BC96">
        <f t="shared" si="20"/>
        <v>0</v>
      </c>
      <c r="BD96" s="2">
        <f t="shared" si="21"/>
        <v>0</v>
      </c>
    </row>
    <row r="97" spans="1:56" ht="15" customHeight="1">
      <c r="A97" s="2" t="s">
        <v>294</v>
      </c>
      <c r="B97" s="2" t="s">
        <v>296</v>
      </c>
      <c r="C97">
        <v>2020</v>
      </c>
      <c r="D97" t="s">
        <v>21</v>
      </c>
      <c r="E97" t="s">
        <v>21</v>
      </c>
      <c r="F97" t="s">
        <v>21</v>
      </c>
      <c r="G97" t="s">
        <v>21</v>
      </c>
      <c r="H97" t="s">
        <v>21</v>
      </c>
      <c r="I97" t="s">
        <v>21</v>
      </c>
      <c r="J97" t="s">
        <v>21</v>
      </c>
      <c r="K97" t="s">
        <v>21</v>
      </c>
      <c r="L97" t="s">
        <v>21</v>
      </c>
      <c r="M97" t="s">
        <v>21</v>
      </c>
      <c r="N97" t="s">
        <v>21</v>
      </c>
      <c r="O97" t="s">
        <v>21</v>
      </c>
      <c r="P97" t="s">
        <v>21</v>
      </c>
      <c r="Q97" t="s">
        <v>21</v>
      </c>
      <c r="R97" t="s">
        <v>21</v>
      </c>
      <c r="S97" t="s">
        <v>21</v>
      </c>
      <c r="T97" t="s">
        <v>21</v>
      </c>
      <c r="U97" t="s">
        <v>21</v>
      </c>
      <c r="V97" t="s">
        <v>21</v>
      </c>
      <c r="W97" t="s">
        <v>21</v>
      </c>
      <c r="X97" t="s">
        <v>21</v>
      </c>
      <c r="Y97" t="s">
        <v>21</v>
      </c>
      <c r="Z97" t="s">
        <v>21</v>
      </c>
      <c r="AA97" t="s">
        <v>21</v>
      </c>
      <c r="AB97" t="s">
        <v>21</v>
      </c>
      <c r="AC97" t="s">
        <v>21</v>
      </c>
      <c r="AD97" t="s">
        <v>21</v>
      </c>
      <c r="AE97" t="s">
        <v>21</v>
      </c>
      <c r="AF97" t="s">
        <v>21</v>
      </c>
      <c r="AG97" t="s">
        <v>21</v>
      </c>
      <c r="AH97" t="s">
        <v>21</v>
      </c>
      <c r="AI97" t="s">
        <v>21</v>
      </c>
      <c r="AJ97" t="s">
        <v>21</v>
      </c>
      <c r="AK97" t="s">
        <v>21</v>
      </c>
      <c r="AL97" t="s">
        <v>21</v>
      </c>
      <c r="AM97" t="s">
        <v>21</v>
      </c>
      <c r="AN97" t="s">
        <v>21</v>
      </c>
      <c r="AO97" t="s">
        <v>21</v>
      </c>
      <c r="AQ97">
        <f t="shared" si="11"/>
        <v>0</v>
      </c>
      <c r="AR97">
        <f t="shared" si="12"/>
        <v>0</v>
      </c>
      <c r="AT97">
        <f t="shared" si="13"/>
        <v>0</v>
      </c>
      <c r="AU97">
        <f t="shared" si="14"/>
        <v>0</v>
      </c>
      <c r="AV97" s="11" t="str">
        <f t="shared" si="15"/>
        <v/>
      </c>
      <c r="AY97">
        <f t="shared" si="16"/>
        <v>0</v>
      </c>
      <c r="AZ97">
        <f t="shared" si="17"/>
        <v>0</v>
      </c>
      <c r="BA97">
        <f t="shared" si="18"/>
        <v>0</v>
      </c>
      <c r="BB97">
        <f t="shared" si="19"/>
        <v>0</v>
      </c>
      <c r="BC97">
        <f t="shared" si="20"/>
        <v>0</v>
      </c>
      <c r="BD97" s="2">
        <f t="shared" si="21"/>
        <v>0</v>
      </c>
    </row>
    <row r="98" spans="1:56" ht="15" customHeight="1">
      <c r="A98" s="2" t="s">
        <v>294</v>
      </c>
      <c r="B98" s="2" t="s">
        <v>297</v>
      </c>
      <c r="C98">
        <v>2020</v>
      </c>
      <c r="D98" t="s">
        <v>21</v>
      </c>
      <c r="E98" t="s">
        <v>21</v>
      </c>
      <c r="F98" t="s">
        <v>21</v>
      </c>
      <c r="G98" t="s">
        <v>21</v>
      </c>
      <c r="H98" t="s">
        <v>21</v>
      </c>
      <c r="I98" t="s">
        <v>21</v>
      </c>
      <c r="J98" t="s">
        <v>21</v>
      </c>
      <c r="K98" t="s">
        <v>21</v>
      </c>
      <c r="L98" t="s">
        <v>21</v>
      </c>
      <c r="M98" t="s">
        <v>21</v>
      </c>
      <c r="N98" t="s">
        <v>21</v>
      </c>
      <c r="O98" t="s">
        <v>21</v>
      </c>
      <c r="P98" t="s">
        <v>21</v>
      </c>
      <c r="Q98" t="s">
        <v>21</v>
      </c>
      <c r="R98" t="s">
        <v>21</v>
      </c>
      <c r="S98" t="s">
        <v>21</v>
      </c>
      <c r="T98" t="s">
        <v>21</v>
      </c>
      <c r="U98" t="s">
        <v>21</v>
      </c>
      <c r="V98" t="s">
        <v>21</v>
      </c>
      <c r="W98" t="s">
        <v>21</v>
      </c>
      <c r="X98" t="s">
        <v>21</v>
      </c>
      <c r="Y98" t="s">
        <v>21</v>
      </c>
      <c r="Z98" t="s">
        <v>21</v>
      </c>
      <c r="AA98" t="s">
        <v>21</v>
      </c>
      <c r="AB98" t="s">
        <v>21</v>
      </c>
      <c r="AC98" t="s">
        <v>21</v>
      </c>
      <c r="AD98" t="s">
        <v>21</v>
      </c>
      <c r="AE98" t="s">
        <v>21</v>
      </c>
      <c r="AF98" t="s">
        <v>21</v>
      </c>
      <c r="AG98" t="s">
        <v>21</v>
      </c>
      <c r="AH98" t="s">
        <v>21</v>
      </c>
      <c r="AI98" t="s">
        <v>21</v>
      </c>
      <c r="AJ98" t="s">
        <v>21</v>
      </c>
      <c r="AK98" t="s">
        <v>21</v>
      </c>
      <c r="AL98" t="s">
        <v>21</v>
      </c>
      <c r="AM98" t="s">
        <v>21</v>
      </c>
      <c r="AN98" t="s">
        <v>21</v>
      </c>
      <c r="AO98" t="s">
        <v>21</v>
      </c>
      <c r="AQ98">
        <f t="shared" si="11"/>
        <v>0</v>
      </c>
      <c r="AR98">
        <f t="shared" si="12"/>
        <v>0</v>
      </c>
      <c r="AT98">
        <f t="shared" si="13"/>
        <v>0</v>
      </c>
      <c r="AU98">
        <f t="shared" si="14"/>
        <v>0</v>
      </c>
      <c r="AV98" s="11" t="str">
        <f t="shared" si="15"/>
        <v/>
      </c>
      <c r="AY98">
        <f t="shared" si="16"/>
        <v>0</v>
      </c>
      <c r="AZ98">
        <f t="shared" si="17"/>
        <v>0</v>
      </c>
      <c r="BA98">
        <f t="shared" si="18"/>
        <v>0</v>
      </c>
      <c r="BB98">
        <f t="shared" si="19"/>
        <v>0</v>
      </c>
      <c r="BC98">
        <f t="shared" si="20"/>
        <v>0</v>
      </c>
      <c r="BD98" s="2">
        <f t="shared" si="21"/>
        <v>0</v>
      </c>
    </row>
    <row r="99" spans="1:56" ht="15" customHeight="1">
      <c r="A99" s="2" t="s">
        <v>294</v>
      </c>
      <c r="B99" s="2" t="s">
        <v>298</v>
      </c>
      <c r="C99">
        <v>2020</v>
      </c>
      <c r="D99" t="s">
        <v>21</v>
      </c>
      <c r="E99" t="s">
        <v>21</v>
      </c>
      <c r="F99" t="s">
        <v>21</v>
      </c>
      <c r="G99" t="s">
        <v>21</v>
      </c>
      <c r="H99" t="s">
        <v>21</v>
      </c>
      <c r="I99" t="s">
        <v>21</v>
      </c>
      <c r="J99" t="s">
        <v>21</v>
      </c>
      <c r="K99" t="s">
        <v>21</v>
      </c>
      <c r="L99" t="s">
        <v>21</v>
      </c>
      <c r="M99" t="s">
        <v>21</v>
      </c>
      <c r="N99" t="s">
        <v>21</v>
      </c>
      <c r="O99" t="s">
        <v>21</v>
      </c>
      <c r="P99" t="s">
        <v>21</v>
      </c>
      <c r="Q99" t="s">
        <v>21</v>
      </c>
      <c r="R99" t="s">
        <v>21</v>
      </c>
      <c r="S99" t="s">
        <v>21</v>
      </c>
      <c r="T99" t="s">
        <v>21</v>
      </c>
      <c r="U99" t="s">
        <v>21</v>
      </c>
      <c r="V99" t="s">
        <v>21</v>
      </c>
      <c r="W99" t="s">
        <v>21</v>
      </c>
      <c r="X99" t="s">
        <v>21</v>
      </c>
      <c r="Y99" t="s">
        <v>21</v>
      </c>
      <c r="Z99" t="s">
        <v>21</v>
      </c>
      <c r="AA99" t="s">
        <v>21</v>
      </c>
      <c r="AB99" t="s">
        <v>21</v>
      </c>
      <c r="AC99" t="s">
        <v>21</v>
      </c>
      <c r="AD99" t="s">
        <v>21</v>
      </c>
      <c r="AE99" t="s">
        <v>21</v>
      </c>
      <c r="AF99" t="s">
        <v>21</v>
      </c>
      <c r="AG99" t="s">
        <v>21</v>
      </c>
      <c r="AH99" t="s">
        <v>21</v>
      </c>
      <c r="AI99" t="s">
        <v>21</v>
      </c>
      <c r="AJ99" t="s">
        <v>21</v>
      </c>
      <c r="AK99" t="s">
        <v>21</v>
      </c>
      <c r="AL99" t="s">
        <v>21</v>
      </c>
      <c r="AM99" t="s">
        <v>21</v>
      </c>
      <c r="AN99" t="s">
        <v>21</v>
      </c>
      <c r="AO99" t="s">
        <v>21</v>
      </c>
      <c r="AQ99">
        <f t="shared" si="11"/>
        <v>0</v>
      </c>
      <c r="AR99">
        <f t="shared" si="12"/>
        <v>0</v>
      </c>
      <c r="AT99">
        <f t="shared" si="13"/>
        <v>0</v>
      </c>
      <c r="AU99">
        <f t="shared" si="14"/>
        <v>0</v>
      </c>
      <c r="AV99" s="11" t="str">
        <f t="shared" si="15"/>
        <v/>
      </c>
      <c r="AY99">
        <f t="shared" si="16"/>
        <v>0</v>
      </c>
      <c r="AZ99">
        <f t="shared" si="17"/>
        <v>0</v>
      </c>
      <c r="BA99">
        <f t="shared" si="18"/>
        <v>0</v>
      </c>
      <c r="BB99">
        <f t="shared" si="19"/>
        <v>0</v>
      </c>
      <c r="BC99">
        <f t="shared" si="20"/>
        <v>0</v>
      </c>
      <c r="BD99" s="2">
        <f t="shared" si="21"/>
        <v>0</v>
      </c>
    </row>
    <row r="100" spans="1:56" ht="15" customHeight="1">
      <c r="A100" s="2" t="s">
        <v>294</v>
      </c>
      <c r="B100" s="2" t="s">
        <v>299</v>
      </c>
      <c r="C100">
        <v>2020</v>
      </c>
      <c r="D100" t="s">
        <v>21</v>
      </c>
      <c r="E100" t="s">
        <v>21</v>
      </c>
      <c r="F100" t="s">
        <v>21</v>
      </c>
      <c r="G100" t="s">
        <v>21</v>
      </c>
      <c r="H100" t="s">
        <v>21</v>
      </c>
      <c r="I100" t="s">
        <v>21</v>
      </c>
      <c r="J100" t="s">
        <v>21</v>
      </c>
      <c r="K100" t="s">
        <v>21</v>
      </c>
      <c r="L100" t="s">
        <v>21</v>
      </c>
      <c r="M100" t="s">
        <v>21</v>
      </c>
      <c r="N100" t="s">
        <v>21</v>
      </c>
      <c r="O100" t="s">
        <v>21</v>
      </c>
      <c r="P100" t="s">
        <v>21</v>
      </c>
      <c r="Q100" t="s">
        <v>21</v>
      </c>
      <c r="R100" t="s">
        <v>21</v>
      </c>
      <c r="S100" t="s">
        <v>21</v>
      </c>
      <c r="T100" t="s">
        <v>21</v>
      </c>
      <c r="U100" t="s">
        <v>21</v>
      </c>
      <c r="V100" t="s">
        <v>21</v>
      </c>
      <c r="W100" t="s">
        <v>21</v>
      </c>
      <c r="X100" t="s">
        <v>21</v>
      </c>
      <c r="Y100" t="s">
        <v>21</v>
      </c>
      <c r="Z100" t="s">
        <v>21</v>
      </c>
      <c r="AA100" t="s">
        <v>21</v>
      </c>
      <c r="AB100" t="s">
        <v>21</v>
      </c>
      <c r="AC100" t="s">
        <v>21</v>
      </c>
      <c r="AD100" t="s">
        <v>21</v>
      </c>
      <c r="AE100" t="s">
        <v>21</v>
      </c>
      <c r="AF100" t="s">
        <v>21</v>
      </c>
      <c r="AG100" t="s">
        <v>21</v>
      </c>
      <c r="AH100" t="s">
        <v>21</v>
      </c>
      <c r="AI100" t="s">
        <v>21</v>
      </c>
      <c r="AJ100" t="s">
        <v>21</v>
      </c>
      <c r="AK100" t="s">
        <v>21</v>
      </c>
      <c r="AL100" t="s">
        <v>21</v>
      </c>
      <c r="AM100" t="s">
        <v>21</v>
      </c>
      <c r="AN100" t="s">
        <v>21</v>
      </c>
      <c r="AO100" t="s">
        <v>21</v>
      </c>
      <c r="AQ100">
        <f t="shared" si="11"/>
        <v>0</v>
      </c>
      <c r="AR100">
        <f t="shared" si="12"/>
        <v>0</v>
      </c>
      <c r="AT100">
        <f t="shared" si="13"/>
        <v>0</v>
      </c>
      <c r="AU100">
        <f t="shared" si="14"/>
        <v>0</v>
      </c>
      <c r="AV100" s="11" t="str">
        <f t="shared" si="15"/>
        <v/>
      </c>
      <c r="AY100">
        <f t="shared" si="16"/>
        <v>0</v>
      </c>
      <c r="AZ100">
        <f t="shared" si="17"/>
        <v>0</v>
      </c>
      <c r="BA100">
        <f t="shared" si="18"/>
        <v>0</v>
      </c>
      <c r="BB100">
        <f t="shared" si="19"/>
        <v>0</v>
      </c>
      <c r="BC100">
        <f t="shared" si="20"/>
        <v>0</v>
      </c>
      <c r="BD100" s="2">
        <f t="shared" si="21"/>
        <v>0</v>
      </c>
    </row>
    <row r="101" spans="1:56" ht="15" customHeight="1">
      <c r="A101" s="2" t="s">
        <v>294</v>
      </c>
      <c r="B101" s="2" t="s">
        <v>300</v>
      </c>
      <c r="C101">
        <v>2020</v>
      </c>
      <c r="D101" t="s">
        <v>21</v>
      </c>
      <c r="E101" t="s">
        <v>21</v>
      </c>
      <c r="F101" t="s">
        <v>21</v>
      </c>
      <c r="G101" t="s">
        <v>21</v>
      </c>
      <c r="H101" t="s">
        <v>21</v>
      </c>
      <c r="I101" t="s">
        <v>21</v>
      </c>
      <c r="J101" t="s">
        <v>21</v>
      </c>
      <c r="K101" t="s">
        <v>21</v>
      </c>
      <c r="L101" t="s">
        <v>21</v>
      </c>
      <c r="M101" t="s">
        <v>21</v>
      </c>
      <c r="N101" t="s">
        <v>21</v>
      </c>
      <c r="O101" t="s">
        <v>21</v>
      </c>
      <c r="P101" t="s">
        <v>21</v>
      </c>
      <c r="Q101" t="s">
        <v>21</v>
      </c>
      <c r="R101" t="s">
        <v>21</v>
      </c>
      <c r="S101" t="s">
        <v>21</v>
      </c>
      <c r="T101" t="s">
        <v>21</v>
      </c>
      <c r="U101" t="s">
        <v>21</v>
      </c>
      <c r="V101" t="s">
        <v>21</v>
      </c>
      <c r="W101" t="s">
        <v>21</v>
      </c>
      <c r="X101" t="s">
        <v>21</v>
      </c>
      <c r="Y101" t="s">
        <v>21</v>
      </c>
      <c r="Z101" t="s">
        <v>21</v>
      </c>
      <c r="AA101" t="s">
        <v>21</v>
      </c>
      <c r="AB101" t="s">
        <v>21</v>
      </c>
      <c r="AC101" t="s">
        <v>21</v>
      </c>
      <c r="AD101" t="s">
        <v>21</v>
      </c>
      <c r="AE101" t="s">
        <v>21</v>
      </c>
      <c r="AF101" t="s">
        <v>21</v>
      </c>
      <c r="AG101" t="s">
        <v>21</v>
      </c>
      <c r="AH101" t="s">
        <v>21</v>
      </c>
      <c r="AI101" t="s">
        <v>21</v>
      </c>
      <c r="AJ101" t="s">
        <v>21</v>
      </c>
      <c r="AK101" t="s">
        <v>21</v>
      </c>
      <c r="AL101" t="s">
        <v>21</v>
      </c>
      <c r="AM101" t="s">
        <v>21</v>
      </c>
      <c r="AN101" t="s">
        <v>21</v>
      </c>
      <c r="AO101" t="s">
        <v>21</v>
      </c>
      <c r="AQ101">
        <f t="shared" si="11"/>
        <v>0</v>
      </c>
      <c r="AR101">
        <f t="shared" si="12"/>
        <v>0</v>
      </c>
      <c r="AT101">
        <f t="shared" si="13"/>
        <v>0</v>
      </c>
      <c r="AU101">
        <f t="shared" si="14"/>
        <v>0</v>
      </c>
      <c r="AV101" s="11" t="str">
        <f t="shared" si="15"/>
        <v/>
      </c>
      <c r="AY101">
        <f t="shared" si="16"/>
        <v>0</v>
      </c>
      <c r="AZ101">
        <f t="shared" si="17"/>
        <v>0</v>
      </c>
      <c r="BA101">
        <f t="shared" si="18"/>
        <v>0</v>
      </c>
      <c r="BB101">
        <f t="shared" si="19"/>
        <v>0</v>
      </c>
      <c r="BC101">
        <f t="shared" si="20"/>
        <v>0</v>
      </c>
      <c r="BD101" s="2">
        <f t="shared" si="21"/>
        <v>0</v>
      </c>
    </row>
    <row r="102" spans="1:56" ht="15" customHeight="1">
      <c r="A102" s="2" t="s">
        <v>294</v>
      </c>
      <c r="B102" s="2" t="s">
        <v>301</v>
      </c>
      <c r="C102">
        <v>2020</v>
      </c>
      <c r="D102" t="s">
        <v>21</v>
      </c>
      <c r="E102" t="s">
        <v>21</v>
      </c>
      <c r="F102" t="s">
        <v>21</v>
      </c>
      <c r="G102" t="s">
        <v>21</v>
      </c>
      <c r="H102" t="s">
        <v>21</v>
      </c>
      <c r="I102" t="s">
        <v>21</v>
      </c>
      <c r="J102" t="s">
        <v>21</v>
      </c>
      <c r="K102" t="s">
        <v>21</v>
      </c>
      <c r="L102" t="s">
        <v>21</v>
      </c>
      <c r="M102" t="s">
        <v>21</v>
      </c>
      <c r="N102" t="s">
        <v>21</v>
      </c>
      <c r="O102" t="s">
        <v>21</v>
      </c>
      <c r="P102" t="s">
        <v>21</v>
      </c>
      <c r="Q102" t="s">
        <v>21</v>
      </c>
      <c r="R102" t="s">
        <v>21</v>
      </c>
      <c r="S102" t="s">
        <v>21</v>
      </c>
      <c r="T102" t="s">
        <v>21</v>
      </c>
      <c r="U102" t="s">
        <v>21</v>
      </c>
      <c r="V102" t="s">
        <v>21</v>
      </c>
      <c r="W102" t="s">
        <v>21</v>
      </c>
      <c r="X102" t="s">
        <v>21</v>
      </c>
      <c r="Y102" t="s">
        <v>21</v>
      </c>
      <c r="Z102" t="s">
        <v>21</v>
      </c>
      <c r="AA102" t="s">
        <v>21</v>
      </c>
      <c r="AB102" t="s">
        <v>21</v>
      </c>
      <c r="AC102" t="s">
        <v>21</v>
      </c>
      <c r="AD102" t="s">
        <v>21</v>
      </c>
      <c r="AE102" t="s">
        <v>21</v>
      </c>
      <c r="AF102" t="s">
        <v>21</v>
      </c>
      <c r="AG102" t="s">
        <v>21</v>
      </c>
      <c r="AH102" t="s">
        <v>21</v>
      </c>
      <c r="AI102" t="s">
        <v>21</v>
      </c>
      <c r="AJ102" t="s">
        <v>21</v>
      </c>
      <c r="AK102" t="s">
        <v>21</v>
      </c>
      <c r="AL102" t="s">
        <v>21</v>
      </c>
      <c r="AM102" t="s">
        <v>21</v>
      </c>
      <c r="AN102" t="s">
        <v>21</v>
      </c>
      <c r="AO102" t="s">
        <v>21</v>
      </c>
      <c r="AQ102">
        <f t="shared" si="11"/>
        <v>0</v>
      </c>
      <c r="AR102">
        <f t="shared" si="12"/>
        <v>0</v>
      </c>
      <c r="AT102">
        <f t="shared" si="13"/>
        <v>0</v>
      </c>
      <c r="AU102">
        <f t="shared" si="14"/>
        <v>0</v>
      </c>
      <c r="AV102" s="11" t="str">
        <f t="shared" si="15"/>
        <v/>
      </c>
      <c r="AY102">
        <f t="shared" si="16"/>
        <v>0</v>
      </c>
      <c r="AZ102">
        <f t="shared" si="17"/>
        <v>0</v>
      </c>
      <c r="BA102">
        <f t="shared" si="18"/>
        <v>0</v>
      </c>
      <c r="BB102">
        <f t="shared" si="19"/>
        <v>0</v>
      </c>
      <c r="BC102">
        <f t="shared" si="20"/>
        <v>0</v>
      </c>
      <c r="BD102" s="2">
        <f t="shared" si="21"/>
        <v>0</v>
      </c>
    </row>
    <row r="103" spans="1:56" ht="15" customHeight="1">
      <c r="A103" s="2" t="s">
        <v>294</v>
      </c>
      <c r="B103" s="2" t="s">
        <v>302</v>
      </c>
      <c r="C103">
        <v>2020</v>
      </c>
      <c r="D103" t="s">
        <v>21</v>
      </c>
      <c r="E103" t="s">
        <v>21</v>
      </c>
      <c r="F103" t="s">
        <v>21</v>
      </c>
      <c r="G103" t="s">
        <v>21</v>
      </c>
      <c r="H103" t="s">
        <v>21</v>
      </c>
      <c r="I103" t="s">
        <v>21</v>
      </c>
      <c r="J103" t="s">
        <v>21</v>
      </c>
      <c r="K103" t="s">
        <v>21</v>
      </c>
      <c r="L103" t="s">
        <v>21</v>
      </c>
      <c r="M103" t="s">
        <v>21</v>
      </c>
      <c r="N103" t="s">
        <v>21</v>
      </c>
      <c r="O103" t="s">
        <v>21</v>
      </c>
      <c r="P103" t="s">
        <v>21</v>
      </c>
      <c r="Q103" t="s">
        <v>21</v>
      </c>
      <c r="R103" t="s">
        <v>21</v>
      </c>
      <c r="S103" t="s">
        <v>21</v>
      </c>
      <c r="T103" t="s">
        <v>21</v>
      </c>
      <c r="U103" t="s">
        <v>21</v>
      </c>
      <c r="V103" t="s">
        <v>21</v>
      </c>
      <c r="W103" t="s">
        <v>21</v>
      </c>
      <c r="X103" t="s">
        <v>21</v>
      </c>
      <c r="Y103" t="s">
        <v>21</v>
      </c>
      <c r="Z103" t="s">
        <v>21</v>
      </c>
      <c r="AA103" t="s">
        <v>21</v>
      </c>
      <c r="AB103" t="s">
        <v>21</v>
      </c>
      <c r="AC103" t="s">
        <v>21</v>
      </c>
      <c r="AD103" t="s">
        <v>21</v>
      </c>
      <c r="AE103" t="s">
        <v>21</v>
      </c>
      <c r="AF103" t="s">
        <v>21</v>
      </c>
      <c r="AG103" t="s">
        <v>21</v>
      </c>
      <c r="AH103" t="s">
        <v>21</v>
      </c>
      <c r="AI103" t="s">
        <v>21</v>
      </c>
      <c r="AJ103" t="s">
        <v>21</v>
      </c>
      <c r="AK103" t="s">
        <v>21</v>
      </c>
      <c r="AL103" t="s">
        <v>21</v>
      </c>
      <c r="AM103" t="s">
        <v>21</v>
      </c>
      <c r="AN103" t="s">
        <v>21</v>
      </c>
      <c r="AO103" t="s">
        <v>21</v>
      </c>
      <c r="AQ103">
        <f t="shared" si="11"/>
        <v>0</v>
      </c>
      <c r="AR103">
        <f t="shared" si="12"/>
        <v>0</v>
      </c>
      <c r="AT103">
        <f t="shared" si="13"/>
        <v>0</v>
      </c>
      <c r="AU103">
        <f t="shared" si="14"/>
        <v>0</v>
      </c>
      <c r="AV103" s="11" t="str">
        <f t="shared" si="15"/>
        <v/>
      </c>
      <c r="AY103">
        <f t="shared" si="16"/>
        <v>0</v>
      </c>
      <c r="AZ103">
        <f t="shared" si="17"/>
        <v>0</v>
      </c>
      <c r="BA103">
        <f t="shared" si="18"/>
        <v>0</v>
      </c>
      <c r="BB103">
        <f t="shared" si="19"/>
        <v>0</v>
      </c>
      <c r="BC103">
        <f t="shared" si="20"/>
        <v>0</v>
      </c>
      <c r="BD103" s="2">
        <f t="shared" si="21"/>
        <v>0</v>
      </c>
    </row>
    <row r="104" spans="1:56" ht="15" customHeight="1">
      <c r="A104" s="2" t="s">
        <v>294</v>
      </c>
      <c r="B104" s="2" t="s">
        <v>303</v>
      </c>
      <c r="C104">
        <v>2020</v>
      </c>
      <c r="D104" t="s">
        <v>21</v>
      </c>
      <c r="E104" t="s">
        <v>21</v>
      </c>
      <c r="F104" t="s">
        <v>21</v>
      </c>
      <c r="G104" t="s">
        <v>21</v>
      </c>
      <c r="H104" t="s">
        <v>21</v>
      </c>
      <c r="I104" t="s">
        <v>21</v>
      </c>
      <c r="J104" t="s">
        <v>21</v>
      </c>
      <c r="K104" t="s">
        <v>21</v>
      </c>
      <c r="L104" t="s">
        <v>21</v>
      </c>
      <c r="M104" t="s">
        <v>21</v>
      </c>
      <c r="N104" t="s">
        <v>21</v>
      </c>
      <c r="O104" t="s">
        <v>21</v>
      </c>
      <c r="P104" t="s">
        <v>21</v>
      </c>
      <c r="Q104" t="s">
        <v>21</v>
      </c>
      <c r="R104" t="s">
        <v>21</v>
      </c>
      <c r="S104" t="s">
        <v>21</v>
      </c>
      <c r="T104" t="s">
        <v>21</v>
      </c>
      <c r="U104" t="s">
        <v>21</v>
      </c>
      <c r="V104" t="s">
        <v>21</v>
      </c>
      <c r="W104" t="s">
        <v>21</v>
      </c>
      <c r="X104" t="s">
        <v>21</v>
      </c>
      <c r="Y104" t="s">
        <v>21</v>
      </c>
      <c r="Z104" t="s">
        <v>21</v>
      </c>
      <c r="AA104" t="s">
        <v>21</v>
      </c>
      <c r="AB104" t="s">
        <v>21</v>
      </c>
      <c r="AC104" t="s">
        <v>21</v>
      </c>
      <c r="AD104" t="s">
        <v>21</v>
      </c>
      <c r="AE104" t="s">
        <v>21</v>
      </c>
      <c r="AF104" t="s">
        <v>21</v>
      </c>
      <c r="AG104" t="s">
        <v>21</v>
      </c>
      <c r="AH104" t="s">
        <v>21</v>
      </c>
      <c r="AI104" t="s">
        <v>21</v>
      </c>
      <c r="AJ104" t="s">
        <v>21</v>
      </c>
      <c r="AK104" t="s">
        <v>21</v>
      </c>
      <c r="AL104" t="s">
        <v>21</v>
      </c>
      <c r="AM104" t="s">
        <v>21</v>
      </c>
      <c r="AN104" t="s">
        <v>21</v>
      </c>
      <c r="AO104" t="s">
        <v>21</v>
      </c>
      <c r="AQ104">
        <f t="shared" si="11"/>
        <v>0</v>
      </c>
      <c r="AR104">
        <f t="shared" si="12"/>
        <v>0</v>
      </c>
      <c r="AT104">
        <f t="shared" si="13"/>
        <v>0</v>
      </c>
      <c r="AU104">
        <f t="shared" si="14"/>
        <v>0</v>
      </c>
      <c r="AV104" s="11" t="str">
        <f t="shared" si="15"/>
        <v/>
      </c>
      <c r="AY104">
        <f t="shared" si="16"/>
        <v>0</v>
      </c>
      <c r="AZ104">
        <f t="shared" si="17"/>
        <v>0</v>
      </c>
      <c r="BA104">
        <f t="shared" si="18"/>
        <v>0</v>
      </c>
      <c r="BB104">
        <f t="shared" si="19"/>
        <v>0</v>
      </c>
      <c r="BC104">
        <f t="shared" si="20"/>
        <v>0</v>
      </c>
      <c r="BD104" s="2">
        <f t="shared" si="21"/>
        <v>0</v>
      </c>
    </row>
    <row r="105" spans="1:56" ht="15" customHeight="1">
      <c r="A105" s="2" t="s">
        <v>294</v>
      </c>
      <c r="B105" s="2" t="s">
        <v>304</v>
      </c>
      <c r="C105">
        <v>2020</v>
      </c>
      <c r="D105" t="s">
        <v>21</v>
      </c>
      <c r="E105" t="s">
        <v>21</v>
      </c>
      <c r="F105" t="s">
        <v>21</v>
      </c>
      <c r="G105" t="s">
        <v>21</v>
      </c>
      <c r="H105" t="s">
        <v>21</v>
      </c>
      <c r="I105" t="s">
        <v>21</v>
      </c>
      <c r="J105" t="s">
        <v>21</v>
      </c>
      <c r="K105" t="s">
        <v>21</v>
      </c>
      <c r="L105" t="s">
        <v>21</v>
      </c>
      <c r="M105" t="s">
        <v>21</v>
      </c>
      <c r="N105" t="s">
        <v>21</v>
      </c>
      <c r="O105" t="s">
        <v>21</v>
      </c>
      <c r="P105" t="s">
        <v>21</v>
      </c>
      <c r="Q105" t="s">
        <v>21</v>
      </c>
      <c r="R105" t="s">
        <v>21</v>
      </c>
      <c r="S105" t="s">
        <v>21</v>
      </c>
      <c r="T105" t="s">
        <v>21</v>
      </c>
      <c r="U105" t="s">
        <v>21</v>
      </c>
      <c r="V105" t="s">
        <v>21</v>
      </c>
      <c r="W105" t="s">
        <v>21</v>
      </c>
      <c r="X105" t="s">
        <v>21</v>
      </c>
      <c r="Y105" t="s">
        <v>21</v>
      </c>
      <c r="Z105" t="s">
        <v>21</v>
      </c>
      <c r="AA105" t="s">
        <v>21</v>
      </c>
      <c r="AB105" t="s">
        <v>21</v>
      </c>
      <c r="AC105" t="s">
        <v>21</v>
      </c>
      <c r="AD105" t="s">
        <v>21</v>
      </c>
      <c r="AE105" t="s">
        <v>21</v>
      </c>
      <c r="AF105" t="s">
        <v>21</v>
      </c>
      <c r="AG105" t="s">
        <v>21</v>
      </c>
      <c r="AH105" t="s">
        <v>21</v>
      </c>
      <c r="AI105" t="s">
        <v>21</v>
      </c>
      <c r="AJ105" t="s">
        <v>21</v>
      </c>
      <c r="AK105" t="s">
        <v>21</v>
      </c>
      <c r="AL105" t="s">
        <v>21</v>
      </c>
      <c r="AM105" t="s">
        <v>21</v>
      </c>
      <c r="AN105" t="s">
        <v>21</v>
      </c>
      <c r="AO105" t="s">
        <v>21</v>
      </c>
      <c r="AQ105">
        <f t="shared" si="11"/>
        <v>0</v>
      </c>
      <c r="AR105">
        <f t="shared" si="12"/>
        <v>0</v>
      </c>
      <c r="AT105">
        <f t="shared" si="13"/>
        <v>0</v>
      </c>
      <c r="AU105">
        <f t="shared" si="14"/>
        <v>0</v>
      </c>
      <c r="AV105" s="11" t="str">
        <f t="shared" si="15"/>
        <v/>
      </c>
      <c r="AY105">
        <f t="shared" si="16"/>
        <v>0</v>
      </c>
      <c r="AZ105">
        <f t="shared" si="17"/>
        <v>0</v>
      </c>
      <c r="BA105">
        <f t="shared" si="18"/>
        <v>0</v>
      </c>
      <c r="BB105">
        <f t="shared" si="19"/>
        <v>0</v>
      </c>
      <c r="BC105">
        <f t="shared" si="20"/>
        <v>0</v>
      </c>
      <c r="BD105" s="2">
        <f t="shared" si="21"/>
        <v>0</v>
      </c>
    </row>
    <row r="106" spans="1:56" ht="15" customHeight="1">
      <c r="A106" s="2" t="s">
        <v>294</v>
      </c>
      <c r="B106" s="2" t="s">
        <v>306</v>
      </c>
      <c r="C106">
        <v>2020</v>
      </c>
      <c r="D106" t="s">
        <v>21</v>
      </c>
      <c r="E106" t="s">
        <v>21</v>
      </c>
      <c r="F106" t="s">
        <v>21</v>
      </c>
      <c r="G106" t="s">
        <v>21</v>
      </c>
      <c r="H106" t="s">
        <v>21</v>
      </c>
      <c r="I106" t="s">
        <v>21</v>
      </c>
      <c r="J106" t="s">
        <v>21</v>
      </c>
      <c r="K106" t="s">
        <v>21</v>
      </c>
      <c r="L106" t="s">
        <v>21</v>
      </c>
      <c r="M106" t="s">
        <v>21</v>
      </c>
      <c r="N106" t="s">
        <v>21</v>
      </c>
      <c r="O106" t="s">
        <v>21</v>
      </c>
      <c r="P106" t="s">
        <v>21</v>
      </c>
      <c r="Q106" t="s">
        <v>21</v>
      </c>
      <c r="R106" t="s">
        <v>21</v>
      </c>
      <c r="S106" t="s">
        <v>21</v>
      </c>
      <c r="T106" t="s">
        <v>21</v>
      </c>
      <c r="U106" t="s">
        <v>21</v>
      </c>
      <c r="V106" t="s">
        <v>21</v>
      </c>
      <c r="W106" t="s">
        <v>21</v>
      </c>
      <c r="X106" t="s">
        <v>21</v>
      </c>
      <c r="Y106" t="s">
        <v>21</v>
      </c>
      <c r="Z106" t="s">
        <v>21</v>
      </c>
      <c r="AA106" t="s">
        <v>21</v>
      </c>
      <c r="AB106" t="s">
        <v>21</v>
      </c>
      <c r="AC106" t="s">
        <v>21</v>
      </c>
      <c r="AD106" t="s">
        <v>21</v>
      </c>
      <c r="AE106" t="s">
        <v>21</v>
      </c>
      <c r="AF106" t="s">
        <v>21</v>
      </c>
      <c r="AG106" t="s">
        <v>21</v>
      </c>
      <c r="AH106" t="s">
        <v>21</v>
      </c>
      <c r="AI106" t="s">
        <v>21</v>
      </c>
      <c r="AJ106" t="s">
        <v>21</v>
      </c>
      <c r="AK106" t="s">
        <v>21</v>
      </c>
      <c r="AL106" t="s">
        <v>21</v>
      </c>
      <c r="AM106" t="s">
        <v>21</v>
      </c>
      <c r="AN106" t="s">
        <v>21</v>
      </c>
      <c r="AO106" t="s">
        <v>21</v>
      </c>
      <c r="AQ106">
        <f t="shared" si="11"/>
        <v>0</v>
      </c>
      <c r="AR106">
        <f t="shared" si="12"/>
        <v>0</v>
      </c>
      <c r="AT106">
        <f t="shared" si="13"/>
        <v>0</v>
      </c>
      <c r="AU106">
        <f t="shared" si="14"/>
        <v>0</v>
      </c>
      <c r="AV106" s="11" t="str">
        <f t="shared" si="15"/>
        <v/>
      </c>
      <c r="AY106">
        <f t="shared" si="16"/>
        <v>0</v>
      </c>
      <c r="AZ106">
        <f t="shared" si="17"/>
        <v>0</v>
      </c>
      <c r="BA106">
        <f t="shared" si="18"/>
        <v>0</v>
      </c>
      <c r="BB106">
        <f t="shared" si="19"/>
        <v>0</v>
      </c>
      <c r="BC106">
        <f t="shared" si="20"/>
        <v>0</v>
      </c>
      <c r="BD106" s="2">
        <f t="shared" si="21"/>
        <v>0</v>
      </c>
    </row>
    <row r="107" spans="1:56" ht="15" customHeight="1">
      <c r="A107" s="2" t="s">
        <v>294</v>
      </c>
      <c r="B107" s="2" t="s">
        <v>307</v>
      </c>
      <c r="C107">
        <v>2020</v>
      </c>
      <c r="D107" t="s">
        <v>21</v>
      </c>
      <c r="E107" t="s">
        <v>21</v>
      </c>
      <c r="F107" t="s">
        <v>21</v>
      </c>
      <c r="G107" t="s">
        <v>21</v>
      </c>
      <c r="H107" t="s">
        <v>21</v>
      </c>
      <c r="I107" t="s">
        <v>21</v>
      </c>
      <c r="J107" t="s">
        <v>21</v>
      </c>
      <c r="K107" t="s">
        <v>21</v>
      </c>
      <c r="L107" t="s">
        <v>21</v>
      </c>
      <c r="M107" t="s">
        <v>21</v>
      </c>
      <c r="N107" t="s">
        <v>21</v>
      </c>
      <c r="O107" t="s">
        <v>21</v>
      </c>
      <c r="P107" t="s">
        <v>21</v>
      </c>
      <c r="Q107" t="s">
        <v>21</v>
      </c>
      <c r="R107" t="s">
        <v>21</v>
      </c>
      <c r="S107" t="s">
        <v>21</v>
      </c>
      <c r="T107" t="s">
        <v>21</v>
      </c>
      <c r="U107" t="s">
        <v>21</v>
      </c>
      <c r="V107" t="s">
        <v>21</v>
      </c>
      <c r="W107" t="s">
        <v>21</v>
      </c>
      <c r="X107" t="s">
        <v>21</v>
      </c>
      <c r="Y107" t="s">
        <v>21</v>
      </c>
      <c r="Z107" t="s">
        <v>21</v>
      </c>
      <c r="AA107" t="s">
        <v>21</v>
      </c>
      <c r="AB107" t="s">
        <v>21</v>
      </c>
      <c r="AC107" t="s">
        <v>21</v>
      </c>
      <c r="AD107" t="s">
        <v>21</v>
      </c>
      <c r="AE107" t="s">
        <v>21</v>
      </c>
      <c r="AF107" t="s">
        <v>21</v>
      </c>
      <c r="AG107" t="s">
        <v>21</v>
      </c>
      <c r="AH107" t="s">
        <v>21</v>
      </c>
      <c r="AI107" t="s">
        <v>21</v>
      </c>
      <c r="AJ107" t="s">
        <v>21</v>
      </c>
      <c r="AK107" t="s">
        <v>21</v>
      </c>
      <c r="AL107" t="s">
        <v>21</v>
      </c>
      <c r="AM107" t="s">
        <v>21</v>
      </c>
      <c r="AN107" t="s">
        <v>21</v>
      </c>
      <c r="AO107" t="s">
        <v>21</v>
      </c>
      <c r="AQ107">
        <f t="shared" si="11"/>
        <v>0</v>
      </c>
      <c r="AR107">
        <f t="shared" si="12"/>
        <v>0</v>
      </c>
      <c r="AT107">
        <f t="shared" si="13"/>
        <v>0</v>
      </c>
      <c r="AU107">
        <f t="shared" si="14"/>
        <v>0</v>
      </c>
      <c r="AV107" s="11" t="str">
        <f t="shared" si="15"/>
        <v/>
      </c>
      <c r="AY107">
        <f t="shared" si="16"/>
        <v>0</v>
      </c>
      <c r="AZ107">
        <f t="shared" si="17"/>
        <v>0</v>
      </c>
      <c r="BA107">
        <f t="shared" si="18"/>
        <v>0</v>
      </c>
      <c r="BB107">
        <f t="shared" si="19"/>
        <v>0</v>
      </c>
      <c r="BC107">
        <f t="shared" si="20"/>
        <v>0</v>
      </c>
      <c r="BD107" s="2">
        <f t="shared" si="21"/>
        <v>0</v>
      </c>
    </row>
    <row r="108" spans="1:56" ht="15" customHeight="1">
      <c r="A108" s="2" t="s">
        <v>294</v>
      </c>
      <c r="B108" s="2" t="s">
        <v>308</v>
      </c>
      <c r="C108">
        <v>2020</v>
      </c>
      <c r="D108" t="s">
        <v>21</v>
      </c>
      <c r="E108" t="s">
        <v>21</v>
      </c>
      <c r="F108" t="s">
        <v>21</v>
      </c>
      <c r="G108" t="s">
        <v>21</v>
      </c>
      <c r="H108" t="s">
        <v>21</v>
      </c>
      <c r="I108" t="s">
        <v>21</v>
      </c>
      <c r="J108" t="s">
        <v>21</v>
      </c>
      <c r="K108" t="s">
        <v>21</v>
      </c>
      <c r="L108" t="s">
        <v>21</v>
      </c>
      <c r="M108" t="s">
        <v>21</v>
      </c>
      <c r="N108" t="s">
        <v>21</v>
      </c>
      <c r="O108" t="s">
        <v>21</v>
      </c>
      <c r="P108" t="s">
        <v>21</v>
      </c>
      <c r="Q108" t="s">
        <v>21</v>
      </c>
      <c r="R108" t="s">
        <v>21</v>
      </c>
      <c r="S108" t="s">
        <v>21</v>
      </c>
      <c r="T108" t="s">
        <v>21</v>
      </c>
      <c r="U108" t="s">
        <v>21</v>
      </c>
      <c r="V108" t="s">
        <v>21</v>
      </c>
      <c r="W108" t="s">
        <v>21</v>
      </c>
      <c r="X108" t="s">
        <v>21</v>
      </c>
      <c r="Y108" t="s">
        <v>21</v>
      </c>
      <c r="Z108" t="s">
        <v>21</v>
      </c>
      <c r="AA108" t="s">
        <v>21</v>
      </c>
      <c r="AB108" t="s">
        <v>21</v>
      </c>
      <c r="AC108" t="s">
        <v>21</v>
      </c>
      <c r="AD108" t="s">
        <v>21</v>
      </c>
      <c r="AE108" t="s">
        <v>21</v>
      </c>
      <c r="AF108" t="s">
        <v>21</v>
      </c>
      <c r="AG108" t="s">
        <v>21</v>
      </c>
      <c r="AH108" t="s">
        <v>21</v>
      </c>
      <c r="AI108" t="s">
        <v>21</v>
      </c>
      <c r="AJ108" t="s">
        <v>21</v>
      </c>
      <c r="AK108" t="s">
        <v>21</v>
      </c>
      <c r="AL108" t="s">
        <v>21</v>
      </c>
      <c r="AM108" t="s">
        <v>21</v>
      </c>
      <c r="AN108" t="s">
        <v>21</v>
      </c>
      <c r="AO108" t="s">
        <v>21</v>
      </c>
      <c r="AQ108">
        <f t="shared" si="11"/>
        <v>0</v>
      </c>
      <c r="AR108">
        <f t="shared" si="12"/>
        <v>0</v>
      </c>
      <c r="AT108">
        <f t="shared" si="13"/>
        <v>0</v>
      </c>
      <c r="AU108">
        <f t="shared" si="14"/>
        <v>0</v>
      </c>
      <c r="AV108" s="11" t="str">
        <f t="shared" si="15"/>
        <v/>
      </c>
      <c r="AY108">
        <f t="shared" si="16"/>
        <v>0</v>
      </c>
      <c r="AZ108">
        <f t="shared" si="17"/>
        <v>0</v>
      </c>
      <c r="BA108">
        <f t="shared" si="18"/>
        <v>0</v>
      </c>
      <c r="BB108">
        <f t="shared" si="19"/>
        <v>0</v>
      </c>
      <c r="BC108">
        <f t="shared" si="20"/>
        <v>0</v>
      </c>
      <c r="BD108" s="2">
        <f t="shared" si="21"/>
        <v>0</v>
      </c>
    </row>
    <row r="109" spans="1:56" ht="15" customHeight="1">
      <c r="A109" s="2" t="s">
        <v>294</v>
      </c>
      <c r="B109" s="2" t="s">
        <v>309</v>
      </c>
      <c r="C109">
        <v>2020</v>
      </c>
      <c r="D109" t="s">
        <v>21</v>
      </c>
      <c r="E109" t="s">
        <v>21</v>
      </c>
      <c r="F109" t="s">
        <v>21</v>
      </c>
      <c r="G109" t="s">
        <v>21</v>
      </c>
      <c r="H109" t="s">
        <v>21</v>
      </c>
      <c r="I109" t="s">
        <v>21</v>
      </c>
      <c r="J109" t="s">
        <v>21</v>
      </c>
      <c r="K109" t="s">
        <v>21</v>
      </c>
      <c r="L109" t="s">
        <v>21</v>
      </c>
      <c r="M109" t="s">
        <v>21</v>
      </c>
      <c r="N109" t="s">
        <v>21</v>
      </c>
      <c r="O109" t="s">
        <v>21</v>
      </c>
      <c r="P109" t="s">
        <v>21</v>
      </c>
      <c r="Q109" t="s">
        <v>21</v>
      </c>
      <c r="R109" t="s">
        <v>21</v>
      </c>
      <c r="S109" t="s">
        <v>21</v>
      </c>
      <c r="T109" t="s">
        <v>21</v>
      </c>
      <c r="U109" t="s">
        <v>21</v>
      </c>
      <c r="V109" t="s">
        <v>21</v>
      </c>
      <c r="W109" t="s">
        <v>21</v>
      </c>
      <c r="X109" t="s">
        <v>21</v>
      </c>
      <c r="Y109" t="s">
        <v>21</v>
      </c>
      <c r="Z109" t="s">
        <v>21</v>
      </c>
      <c r="AA109" t="s">
        <v>21</v>
      </c>
      <c r="AB109" t="s">
        <v>21</v>
      </c>
      <c r="AC109" t="s">
        <v>21</v>
      </c>
      <c r="AD109" t="s">
        <v>21</v>
      </c>
      <c r="AE109" t="s">
        <v>21</v>
      </c>
      <c r="AF109" t="s">
        <v>21</v>
      </c>
      <c r="AG109" t="s">
        <v>21</v>
      </c>
      <c r="AH109" t="s">
        <v>21</v>
      </c>
      <c r="AI109" t="s">
        <v>21</v>
      </c>
      <c r="AJ109" t="s">
        <v>21</v>
      </c>
      <c r="AK109" t="s">
        <v>21</v>
      </c>
      <c r="AL109" t="s">
        <v>21</v>
      </c>
      <c r="AM109" t="s">
        <v>21</v>
      </c>
      <c r="AN109" t="s">
        <v>21</v>
      </c>
      <c r="AO109" t="s">
        <v>21</v>
      </c>
      <c r="AQ109">
        <f t="shared" si="11"/>
        <v>0</v>
      </c>
      <c r="AR109">
        <f t="shared" si="12"/>
        <v>0</v>
      </c>
      <c r="AT109">
        <f t="shared" si="13"/>
        <v>0</v>
      </c>
      <c r="AU109">
        <f t="shared" si="14"/>
        <v>0</v>
      </c>
      <c r="AV109" s="11" t="str">
        <f t="shared" si="15"/>
        <v/>
      </c>
      <c r="AY109">
        <f t="shared" si="16"/>
        <v>0</v>
      </c>
      <c r="AZ109">
        <f t="shared" si="17"/>
        <v>0</v>
      </c>
      <c r="BA109">
        <f t="shared" si="18"/>
        <v>0</v>
      </c>
      <c r="BB109">
        <f t="shared" si="19"/>
        <v>0</v>
      </c>
      <c r="BC109">
        <f t="shared" si="20"/>
        <v>0</v>
      </c>
      <c r="BD109" s="2">
        <f t="shared" si="21"/>
        <v>0</v>
      </c>
    </row>
    <row r="110" spans="1:56" ht="15" customHeight="1">
      <c r="A110" s="2" t="s">
        <v>294</v>
      </c>
      <c r="B110" s="2" t="s">
        <v>310</v>
      </c>
      <c r="C110">
        <v>2020</v>
      </c>
      <c r="D110" t="s">
        <v>21</v>
      </c>
      <c r="E110" t="s">
        <v>21</v>
      </c>
      <c r="F110" t="s">
        <v>21</v>
      </c>
      <c r="G110" t="s">
        <v>21</v>
      </c>
      <c r="H110" t="s">
        <v>21</v>
      </c>
      <c r="I110" t="s">
        <v>21</v>
      </c>
      <c r="J110" t="s">
        <v>21</v>
      </c>
      <c r="K110" t="s">
        <v>21</v>
      </c>
      <c r="L110" t="s">
        <v>21</v>
      </c>
      <c r="M110" t="s">
        <v>21</v>
      </c>
      <c r="N110" t="s">
        <v>21</v>
      </c>
      <c r="O110" t="s">
        <v>21</v>
      </c>
      <c r="P110" t="s">
        <v>21</v>
      </c>
      <c r="Q110" t="s">
        <v>21</v>
      </c>
      <c r="R110" t="s">
        <v>21</v>
      </c>
      <c r="S110" t="s">
        <v>21</v>
      </c>
      <c r="T110" t="s">
        <v>21</v>
      </c>
      <c r="U110" t="s">
        <v>21</v>
      </c>
      <c r="V110" t="s">
        <v>21</v>
      </c>
      <c r="W110" t="s">
        <v>21</v>
      </c>
      <c r="X110" t="s">
        <v>21</v>
      </c>
      <c r="Y110" t="s">
        <v>21</v>
      </c>
      <c r="Z110" t="s">
        <v>21</v>
      </c>
      <c r="AA110" t="s">
        <v>21</v>
      </c>
      <c r="AB110" t="s">
        <v>21</v>
      </c>
      <c r="AC110" t="s">
        <v>21</v>
      </c>
      <c r="AD110" t="s">
        <v>21</v>
      </c>
      <c r="AE110" t="s">
        <v>21</v>
      </c>
      <c r="AF110" t="s">
        <v>21</v>
      </c>
      <c r="AG110" t="s">
        <v>21</v>
      </c>
      <c r="AH110" t="s">
        <v>21</v>
      </c>
      <c r="AI110" t="s">
        <v>21</v>
      </c>
      <c r="AJ110" t="s">
        <v>21</v>
      </c>
      <c r="AK110" t="s">
        <v>21</v>
      </c>
      <c r="AL110" t="s">
        <v>21</v>
      </c>
      <c r="AM110" t="s">
        <v>21</v>
      </c>
      <c r="AN110" t="s">
        <v>21</v>
      </c>
      <c r="AO110" t="s">
        <v>21</v>
      </c>
      <c r="AQ110">
        <f t="shared" si="11"/>
        <v>0</v>
      </c>
      <c r="AR110">
        <f t="shared" si="12"/>
        <v>0</v>
      </c>
      <c r="AT110">
        <f t="shared" si="13"/>
        <v>0</v>
      </c>
      <c r="AU110">
        <f t="shared" si="14"/>
        <v>0</v>
      </c>
      <c r="AV110" s="11" t="str">
        <f t="shared" si="15"/>
        <v/>
      </c>
      <c r="AY110">
        <f t="shared" si="16"/>
        <v>0</v>
      </c>
      <c r="AZ110">
        <f t="shared" si="17"/>
        <v>0</v>
      </c>
      <c r="BA110">
        <f t="shared" si="18"/>
        <v>0</v>
      </c>
      <c r="BB110">
        <f t="shared" si="19"/>
        <v>0</v>
      </c>
      <c r="BC110">
        <f t="shared" si="20"/>
        <v>0</v>
      </c>
      <c r="BD110" s="2">
        <f t="shared" si="21"/>
        <v>0</v>
      </c>
    </row>
    <row r="111" spans="1:56" ht="15" customHeight="1">
      <c r="A111" s="2" t="s">
        <v>294</v>
      </c>
      <c r="B111" s="2" t="s">
        <v>311</v>
      </c>
      <c r="C111">
        <v>2020</v>
      </c>
      <c r="D111" t="s">
        <v>21</v>
      </c>
      <c r="E111" t="s">
        <v>21</v>
      </c>
      <c r="F111" t="s">
        <v>21</v>
      </c>
      <c r="G111" t="s">
        <v>21</v>
      </c>
      <c r="H111" t="s">
        <v>21</v>
      </c>
      <c r="I111" t="s">
        <v>21</v>
      </c>
      <c r="J111" t="s">
        <v>21</v>
      </c>
      <c r="K111" t="s">
        <v>21</v>
      </c>
      <c r="L111" t="s">
        <v>21</v>
      </c>
      <c r="M111" t="s">
        <v>21</v>
      </c>
      <c r="N111" t="s">
        <v>21</v>
      </c>
      <c r="O111" t="s">
        <v>21</v>
      </c>
      <c r="P111" t="s">
        <v>21</v>
      </c>
      <c r="Q111" t="s">
        <v>21</v>
      </c>
      <c r="R111" t="s">
        <v>21</v>
      </c>
      <c r="S111" t="s">
        <v>21</v>
      </c>
      <c r="T111" t="s">
        <v>21</v>
      </c>
      <c r="U111" t="s">
        <v>21</v>
      </c>
      <c r="V111" t="s">
        <v>21</v>
      </c>
      <c r="W111" t="s">
        <v>21</v>
      </c>
      <c r="X111" t="s">
        <v>21</v>
      </c>
      <c r="Y111" t="s">
        <v>21</v>
      </c>
      <c r="Z111" t="s">
        <v>21</v>
      </c>
      <c r="AA111" t="s">
        <v>21</v>
      </c>
      <c r="AB111" t="s">
        <v>21</v>
      </c>
      <c r="AC111" t="s">
        <v>21</v>
      </c>
      <c r="AD111" t="s">
        <v>21</v>
      </c>
      <c r="AE111" t="s">
        <v>21</v>
      </c>
      <c r="AF111" t="s">
        <v>21</v>
      </c>
      <c r="AG111" t="s">
        <v>21</v>
      </c>
      <c r="AH111" t="s">
        <v>21</v>
      </c>
      <c r="AI111" t="s">
        <v>21</v>
      </c>
      <c r="AJ111" t="s">
        <v>21</v>
      </c>
      <c r="AK111" t="s">
        <v>21</v>
      </c>
      <c r="AL111" t="s">
        <v>21</v>
      </c>
      <c r="AM111" t="s">
        <v>21</v>
      </c>
      <c r="AN111" t="s">
        <v>21</v>
      </c>
      <c r="AO111" t="s">
        <v>21</v>
      </c>
      <c r="AQ111">
        <f t="shared" si="11"/>
        <v>0</v>
      </c>
      <c r="AR111">
        <f t="shared" si="12"/>
        <v>0</v>
      </c>
      <c r="AT111">
        <f t="shared" si="13"/>
        <v>0</v>
      </c>
      <c r="AU111">
        <f t="shared" si="14"/>
        <v>0</v>
      </c>
      <c r="AV111" s="11" t="str">
        <f t="shared" si="15"/>
        <v/>
      </c>
      <c r="AY111">
        <f t="shared" si="16"/>
        <v>0</v>
      </c>
      <c r="AZ111">
        <f t="shared" si="17"/>
        <v>0</v>
      </c>
      <c r="BA111">
        <f t="shared" si="18"/>
        <v>0</v>
      </c>
      <c r="BB111">
        <f t="shared" si="19"/>
        <v>0</v>
      </c>
      <c r="BC111">
        <f t="shared" si="20"/>
        <v>0</v>
      </c>
      <c r="BD111" s="2">
        <f t="shared" si="21"/>
        <v>0</v>
      </c>
    </row>
    <row r="112" spans="1:56" ht="15" customHeight="1">
      <c r="A112" s="2" t="s">
        <v>312</v>
      </c>
      <c r="B112" s="2" t="s">
        <v>313</v>
      </c>
      <c r="C112">
        <v>2020</v>
      </c>
      <c r="D112" t="s">
        <v>21</v>
      </c>
      <c r="E112" t="s">
        <v>21</v>
      </c>
      <c r="F112" t="s">
        <v>21</v>
      </c>
      <c r="G112" t="s">
        <v>21</v>
      </c>
      <c r="H112" t="s">
        <v>21</v>
      </c>
      <c r="I112" t="s">
        <v>21</v>
      </c>
      <c r="J112" t="s">
        <v>21</v>
      </c>
      <c r="K112" t="s">
        <v>21</v>
      </c>
      <c r="L112" t="s">
        <v>21</v>
      </c>
      <c r="M112" t="s">
        <v>21</v>
      </c>
      <c r="N112" t="s">
        <v>21</v>
      </c>
      <c r="O112" t="s">
        <v>21</v>
      </c>
      <c r="P112" t="s">
        <v>21</v>
      </c>
      <c r="Q112" t="s">
        <v>21</v>
      </c>
      <c r="R112" t="s">
        <v>21</v>
      </c>
      <c r="S112" t="s">
        <v>21</v>
      </c>
      <c r="T112" t="s">
        <v>21</v>
      </c>
      <c r="U112" t="s">
        <v>21</v>
      </c>
      <c r="V112" t="s">
        <v>21</v>
      </c>
      <c r="W112" t="s">
        <v>21</v>
      </c>
      <c r="X112" t="s">
        <v>21</v>
      </c>
      <c r="Y112" t="s">
        <v>21</v>
      </c>
      <c r="Z112" t="s">
        <v>21</v>
      </c>
      <c r="AA112" t="s">
        <v>21</v>
      </c>
      <c r="AB112" t="s">
        <v>21</v>
      </c>
      <c r="AC112" t="s">
        <v>21</v>
      </c>
      <c r="AD112" t="s">
        <v>21</v>
      </c>
      <c r="AE112" t="s">
        <v>21</v>
      </c>
      <c r="AF112" t="s">
        <v>21</v>
      </c>
      <c r="AG112" t="s">
        <v>21</v>
      </c>
      <c r="AH112" t="s">
        <v>21</v>
      </c>
      <c r="AI112" t="s">
        <v>21</v>
      </c>
      <c r="AJ112" t="s">
        <v>21</v>
      </c>
      <c r="AK112" t="s">
        <v>21</v>
      </c>
      <c r="AL112" t="s">
        <v>21</v>
      </c>
      <c r="AM112" t="s">
        <v>21</v>
      </c>
      <c r="AN112" t="s">
        <v>21</v>
      </c>
      <c r="AO112" t="s">
        <v>21</v>
      </c>
      <c r="AQ112">
        <f t="shared" si="11"/>
        <v>0</v>
      </c>
      <c r="AR112">
        <f t="shared" si="12"/>
        <v>0</v>
      </c>
      <c r="AT112">
        <f t="shared" si="13"/>
        <v>0</v>
      </c>
      <c r="AU112">
        <f t="shared" si="14"/>
        <v>0</v>
      </c>
      <c r="AV112" s="11" t="str">
        <f t="shared" si="15"/>
        <v/>
      </c>
      <c r="AY112">
        <f t="shared" si="16"/>
        <v>0</v>
      </c>
      <c r="AZ112">
        <f t="shared" si="17"/>
        <v>0</v>
      </c>
      <c r="BA112">
        <f t="shared" si="18"/>
        <v>0</v>
      </c>
      <c r="BB112">
        <f t="shared" si="19"/>
        <v>0</v>
      </c>
      <c r="BC112">
        <f t="shared" si="20"/>
        <v>0</v>
      </c>
      <c r="BD112" s="2">
        <f t="shared" si="21"/>
        <v>0</v>
      </c>
    </row>
    <row r="113" spans="1:56" ht="15" customHeight="1">
      <c r="A113" s="2" t="s">
        <v>312</v>
      </c>
      <c r="B113" s="2" t="s">
        <v>314</v>
      </c>
      <c r="C113">
        <v>2020</v>
      </c>
      <c r="D113" t="s">
        <v>21</v>
      </c>
      <c r="E113" t="s">
        <v>21</v>
      </c>
      <c r="F113" t="s">
        <v>21</v>
      </c>
      <c r="G113" t="s">
        <v>21</v>
      </c>
      <c r="H113" t="s">
        <v>21</v>
      </c>
      <c r="I113" t="s">
        <v>21</v>
      </c>
      <c r="J113" t="s">
        <v>21</v>
      </c>
      <c r="K113" t="s">
        <v>21</v>
      </c>
      <c r="L113" t="s">
        <v>21</v>
      </c>
      <c r="M113" t="s">
        <v>21</v>
      </c>
      <c r="N113" t="s">
        <v>21</v>
      </c>
      <c r="O113" t="s">
        <v>21</v>
      </c>
      <c r="P113" t="s">
        <v>21</v>
      </c>
      <c r="Q113" t="s">
        <v>21</v>
      </c>
      <c r="R113" t="s">
        <v>21</v>
      </c>
      <c r="S113" t="s">
        <v>21</v>
      </c>
      <c r="T113" t="s">
        <v>21</v>
      </c>
      <c r="U113" t="s">
        <v>21</v>
      </c>
      <c r="V113" t="s">
        <v>21</v>
      </c>
      <c r="W113" t="s">
        <v>21</v>
      </c>
      <c r="X113" t="s">
        <v>21</v>
      </c>
      <c r="Y113" t="s">
        <v>21</v>
      </c>
      <c r="Z113" t="s">
        <v>21</v>
      </c>
      <c r="AA113" t="s">
        <v>21</v>
      </c>
      <c r="AB113" t="s">
        <v>21</v>
      </c>
      <c r="AC113" t="s">
        <v>21</v>
      </c>
      <c r="AD113" t="s">
        <v>21</v>
      </c>
      <c r="AE113" t="s">
        <v>21</v>
      </c>
      <c r="AF113" t="s">
        <v>21</v>
      </c>
      <c r="AG113" t="s">
        <v>21</v>
      </c>
      <c r="AH113" t="s">
        <v>21</v>
      </c>
      <c r="AI113" t="s">
        <v>21</v>
      </c>
      <c r="AJ113" t="s">
        <v>21</v>
      </c>
      <c r="AK113" t="s">
        <v>21</v>
      </c>
      <c r="AL113" t="s">
        <v>21</v>
      </c>
      <c r="AM113" t="s">
        <v>21</v>
      </c>
      <c r="AN113" t="s">
        <v>21</v>
      </c>
      <c r="AO113" t="s">
        <v>21</v>
      </c>
      <c r="AQ113">
        <f t="shared" si="11"/>
        <v>0</v>
      </c>
      <c r="AR113">
        <f t="shared" si="12"/>
        <v>0</v>
      </c>
      <c r="AT113">
        <f t="shared" si="13"/>
        <v>0</v>
      </c>
      <c r="AU113">
        <f t="shared" si="14"/>
        <v>0</v>
      </c>
      <c r="AV113" s="11" t="str">
        <f t="shared" si="15"/>
        <v/>
      </c>
      <c r="AY113">
        <f t="shared" si="16"/>
        <v>0</v>
      </c>
      <c r="AZ113">
        <f t="shared" si="17"/>
        <v>0</v>
      </c>
      <c r="BA113">
        <f t="shared" si="18"/>
        <v>0</v>
      </c>
      <c r="BB113">
        <f t="shared" si="19"/>
        <v>0</v>
      </c>
      <c r="BC113">
        <f t="shared" si="20"/>
        <v>0</v>
      </c>
      <c r="BD113" s="2">
        <f t="shared" si="21"/>
        <v>0</v>
      </c>
    </row>
    <row r="114" spans="1:56" ht="15" customHeight="1">
      <c r="A114" s="2" t="s">
        <v>315</v>
      </c>
      <c r="B114" s="2" t="s">
        <v>316</v>
      </c>
      <c r="C114">
        <v>2020</v>
      </c>
      <c r="D114" t="s">
        <v>21</v>
      </c>
      <c r="E114" t="s">
        <v>21</v>
      </c>
      <c r="F114" t="s">
        <v>21</v>
      </c>
      <c r="G114" t="s">
        <v>21</v>
      </c>
      <c r="H114" t="s">
        <v>21</v>
      </c>
      <c r="I114" t="s">
        <v>21</v>
      </c>
      <c r="J114" t="s">
        <v>21</v>
      </c>
      <c r="K114" t="s">
        <v>21</v>
      </c>
      <c r="L114" t="s">
        <v>21</v>
      </c>
      <c r="M114" t="s">
        <v>21</v>
      </c>
      <c r="N114" t="s">
        <v>21</v>
      </c>
      <c r="O114" t="s">
        <v>21</v>
      </c>
      <c r="P114" t="s">
        <v>21</v>
      </c>
      <c r="Q114" t="s">
        <v>21</v>
      </c>
      <c r="R114" t="s">
        <v>21</v>
      </c>
      <c r="S114" t="s">
        <v>21</v>
      </c>
      <c r="T114" t="s">
        <v>21</v>
      </c>
      <c r="U114" t="s">
        <v>21</v>
      </c>
      <c r="V114" t="s">
        <v>21</v>
      </c>
      <c r="W114" t="s">
        <v>21</v>
      </c>
      <c r="X114" t="s">
        <v>21</v>
      </c>
      <c r="Y114" t="s">
        <v>21</v>
      </c>
      <c r="Z114" t="s">
        <v>21</v>
      </c>
      <c r="AA114" t="s">
        <v>21</v>
      </c>
      <c r="AB114" t="s">
        <v>21</v>
      </c>
      <c r="AC114" t="s">
        <v>21</v>
      </c>
      <c r="AD114" t="s">
        <v>21</v>
      </c>
      <c r="AE114" t="s">
        <v>21</v>
      </c>
      <c r="AF114" t="s">
        <v>21</v>
      </c>
      <c r="AG114" t="s">
        <v>21</v>
      </c>
      <c r="AH114" t="s">
        <v>21</v>
      </c>
      <c r="AI114" t="s">
        <v>21</v>
      </c>
      <c r="AJ114" t="s">
        <v>21</v>
      </c>
      <c r="AK114" t="s">
        <v>21</v>
      </c>
      <c r="AL114" t="s">
        <v>21</v>
      </c>
      <c r="AM114" t="s">
        <v>21</v>
      </c>
      <c r="AN114" t="s">
        <v>21</v>
      </c>
      <c r="AO114" t="s">
        <v>21</v>
      </c>
      <c r="AQ114">
        <f t="shared" si="11"/>
        <v>0</v>
      </c>
      <c r="AR114">
        <f t="shared" si="12"/>
        <v>0</v>
      </c>
      <c r="AT114">
        <f t="shared" si="13"/>
        <v>0</v>
      </c>
      <c r="AU114">
        <f t="shared" si="14"/>
        <v>0</v>
      </c>
      <c r="AV114" s="11" t="str">
        <f t="shared" si="15"/>
        <v/>
      </c>
      <c r="AY114">
        <f t="shared" si="16"/>
        <v>0</v>
      </c>
      <c r="AZ114">
        <f t="shared" si="17"/>
        <v>0</v>
      </c>
      <c r="BA114">
        <f t="shared" si="18"/>
        <v>0</v>
      </c>
      <c r="BB114">
        <f t="shared" si="19"/>
        <v>0</v>
      </c>
      <c r="BC114">
        <f t="shared" si="20"/>
        <v>0</v>
      </c>
      <c r="BD114" s="2">
        <f t="shared" si="21"/>
        <v>0</v>
      </c>
    </row>
    <row r="115" spans="1:56" ht="15" customHeight="1">
      <c r="A115" s="2" t="s">
        <v>315</v>
      </c>
      <c r="B115" s="2" t="s">
        <v>317</v>
      </c>
      <c r="C115">
        <v>2020</v>
      </c>
      <c r="D115">
        <v>92.296999999999997</v>
      </c>
      <c r="E115">
        <v>18.664999999999999</v>
      </c>
      <c r="F115" t="s">
        <v>21</v>
      </c>
      <c r="G115" t="s">
        <v>21</v>
      </c>
      <c r="H115" t="s">
        <v>21</v>
      </c>
      <c r="I115">
        <v>143.94300000000001</v>
      </c>
      <c r="J115" t="s">
        <v>21</v>
      </c>
      <c r="K115">
        <v>0.24399999999999999</v>
      </c>
      <c r="L115" t="s">
        <v>21</v>
      </c>
      <c r="M115" t="s">
        <v>21</v>
      </c>
      <c r="N115" t="s">
        <v>21</v>
      </c>
      <c r="O115" t="s">
        <v>21</v>
      </c>
      <c r="P115" t="s">
        <v>21</v>
      </c>
      <c r="Q115">
        <v>1.0109999999999999</v>
      </c>
      <c r="R115">
        <v>1.2869999999999999</v>
      </c>
      <c r="S115">
        <v>5.5380000000000003</v>
      </c>
      <c r="T115" t="s">
        <v>21</v>
      </c>
      <c r="U115" t="s">
        <v>21</v>
      </c>
      <c r="V115" t="s">
        <v>21</v>
      </c>
      <c r="W115" t="s">
        <v>924</v>
      </c>
      <c r="X115" t="s">
        <v>21</v>
      </c>
      <c r="Y115" t="s">
        <v>21</v>
      </c>
      <c r="Z115" t="s">
        <v>21</v>
      </c>
      <c r="AA115">
        <v>117.776</v>
      </c>
      <c r="AB115" t="s">
        <v>21</v>
      </c>
      <c r="AC115" t="s">
        <v>21</v>
      </c>
      <c r="AD115" t="s">
        <v>21</v>
      </c>
      <c r="AE115" t="s">
        <v>21</v>
      </c>
      <c r="AF115" t="s">
        <v>21</v>
      </c>
      <c r="AG115" t="s">
        <v>21</v>
      </c>
      <c r="AH115" t="s">
        <v>21</v>
      </c>
      <c r="AI115" t="s">
        <v>21</v>
      </c>
      <c r="AJ115" t="s">
        <v>21</v>
      </c>
      <c r="AK115">
        <v>18.087</v>
      </c>
      <c r="AL115">
        <v>100</v>
      </c>
      <c r="AM115" t="s">
        <v>21</v>
      </c>
      <c r="AN115" t="s">
        <v>21</v>
      </c>
      <c r="AO115" t="s">
        <v>21</v>
      </c>
      <c r="AQ115">
        <f t="shared" si="11"/>
        <v>125.85599999999999</v>
      </c>
      <c r="AR115">
        <f t="shared" si="12"/>
        <v>143.94299999999998</v>
      </c>
      <c r="AT115">
        <f t="shared" si="13"/>
        <v>92.296999999999997</v>
      </c>
      <c r="AU115">
        <f t="shared" si="14"/>
        <v>18.664999999999999</v>
      </c>
      <c r="AV115" s="11">
        <f t="shared" si="15"/>
        <v>0.77087458229993822</v>
      </c>
      <c r="AY115">
        <f t="shared" si="16"/>
        <v>18.087</v>
      </c>
      <c r="AZ115">
        <f t="shared" si="17"/>
        <v>18.087</v>
      </c>
      <c r="BA115">
        <f t="shared" si="18"/>
        <v>0</v>
      </c>
      <c r="BB115">
        <f t="shared" si="19"/>
        <v>0</v>
      </c>
      <c r="BC115">
        <f t="shared" si="20"/>
        <v>0</v>
      </c>
      <c r="BD115" s="2">
        <f t="shared" si="21"/>
        <v>0</v>
      </c>
    </row>
    <row r="116" spans="1:56" ht="15" customHeight="1">
      <c r="A116" s="2" t="s">
        <v>318</v>
      </c>
      <c r="B116" s="2" t="s">
        <v>319</v>
      </c>
      <c r="C116">
        <v>2020</v>
      </c>
      <c r="D116" t="s">
        <v>22</v>
      </c>
      <c r="E116" t="s">
        <v>22</v>
      </c>
      <c r="F116" t="s">
        <v>22</v>
      </c>
      <c r="G116" t="s">
        <v>22</v>
      </c>
      <c r="H116" t="s">
        <v>22</v>
      </c>
      <c r="I116" t="s">
        <v>22</v>
      </c>
      <c r="J116" t="s">
        <v>22</v>
      </c>
      <c r="K116" t="s">
        <v>22</v>
      </c>
      <c r="L116" t="s">
        <v>22</v>
      </c>
      <c r="M116" t="s">
        <v>22</v>
      </c>
      <c r="N116" t="s">
        <v>22</v>
      </c>
      <c r="O116" t="s">
        <v>22</v>
      </c>
      <c r="P116" t="s">
        <v>22</v>
      </c>
      <c r="Q116" t="s">
        <v>22</v>
      </c>
      <c r="R116" t="s">
        <v>22</v>
      </c>
      <c r="S116" t="s">
        <v>22</v>
      </c>
      <c r="T116" t="s">
        <v>22</v>
      </c>
      <c r="U116" t="s">
        <v>22</v>
      </c>
      <c r="V116" t="s">
        <v>22</v>
      </c>
      <c r="W116" t="s">
        <v>22</v>
      </c>
      <c r="X116" t="s">
        <v>22</v>
      </c>
      <c r="Y116" t="s">
        <v>22</v>
      </c>
      <c r="Z116" t="s">
        <v>22</v>
      </c>
      <c r="AA116" t="s">
        <v>22</v>
      </c>
      <c r="AB116" t="s">
        <v>22</v>
      </c>
      <c r="AC116" t="s">
        <v>22</v>
      </c>
      <c r="AD116" t="s">
        <v>22</v>
      </c>
      <c r="AE116" t="s">
        <v>22</v>
      </c>
      <c r="AF116" t="s">
        <v>22</v>
      </c>
      <c r="AG116" t="s">
        <v>22</v>
      </c>
      <c r="AH116" t="s">
        <v>22</v>
      </c>
      <c r="AI116" t="s">
        <v>22</v>
      </c>
      <c r="AJ116" t="s">
        <v>22</v>
      </c>
      <c r="AK116" t="s">
        <v>22</v>
      </c>
      <c r="AL116" t="s">
        <v>22</v>
      </c>
      <c r="AM116" t="s">
        <v>22</v>
      </c>
      <c r="AN116" t="s">
        <v>22</v>
      </c>
      <c r="AO116" t="s">
        <v>22</v>
      </c>
      <c r="AQ116">
        <f t="shared" si="11"/>
        <v>0</v>
      </c>
      <c r="AR116">
        <f t="shared" si="12"/>
        <v>0</v>
      </c>
      <c r="AT116">
        <f t="shared" si="13"/>
        <v>0</v>
      </c>
      <c r="AU116">
        <f t="shared" si="14"/>
        <v>0</v>
      </c>
      <c r="AV116" s="11" t="str">
        <f t="shared" si="15"/>
        <v/>
      </c>
      <c r="AY116">
        <f t="shared" si="16"/>
        <v>0</v>
      </c>
      <c r="AZ116">
        <f t="shared" si="17"/>
        <v>0</v>
      </c>
      <c r="BA116">
        <f t="shared" si="18"/>
        <v>0</v>
      </c>
      <c r="BB116">
        <f t="shared" si="19"/>
        <v>0</v>
      </c>
      <c r="BC116">
        <f t="shared" si="20"/>
        <v>0</v>
      </c>
      <c r="BD116" s="2">
        <f t="shared" si="21"/>
        <v>0</v>
      </c>
    </row>
    <row r="117" spans="1:56" ht="15" customHeight="1">
      <c r="A117" s="2" t="s">
        <v>320</v>
      </c>
      <c r="B117" s="2" t="s">
        <v>321</v>
      </c>
      <c r="C117">
        <v>2020</v>
      </c>
      <c r="D117" t="s">
        <v>21</v>
      </c>
      <c r="E117" t="s">
        <v>21</v>
      </c>
      <c r="F117" t="s">
        <v>21</v>
      </c>
      <c r="G117" t="s">
        <v>21</v>
      </c>
      <c r="H117" t="s">
        <v>21</v>
      </c>
      <c r="I117" t="s">
        <v>21</v>
      </c>
      <c r="J117" t="s">
        <v>21</v>
      </c>
      <c r="K117" t="s">
        <v>21</v>
      </c>
      <c r="L117" t="s">
        <v>21</v>
      </c>
      <c r="M117" t="s">
        <v>21</v>
      </c>
      <c r="N117" t="s">
        <v>21</v>
      </c>
      <c r="O117" t="s">
        <v>21</v>
      </c>
      <c r="P117" t="s">
        <v>21</v>
      </c>
      <c r="Q117" t="s">
        <v>21</v>
      </c>
      <c r="R117" t="s">
        <v>21</v>
      </c>
      <c r="S117" t="s">
        <v>21</v>
      </c>
      <c r="T117" t="s">
        <v>21</v>
      </c>
      <c r="U117" t="s">
        <v>21</v>
      </c>
      <c r="V117" t="s">
        <v>21</v>
      </c>
      <c r="W117" t="s">
        <v>21</v>
      </c>
      <c r="X117" t="s">
        <v>21</v>
      </c>
      <c r="Y117" t="s">
        <v>21</v>
      </c>
      <c r="Z117" t="s">
        <v>21</v>
      </c>
      <c r="AA117" t="s">
        <v>21</v>
      </c>
      <c r="AB117" t="s">
        <v>21</v>
      </c>
      <c r="AC117" t="s">
        <v>21</v>
      </c>
      <c r="AD117" t="s">
        <v>21</v>
      </c>
      <c r="AE117" t="s">
        <v>21</v>
      </c>
      <c r="AF117" t="s">
        <v>21</v>
      </c>
      <c r="AG117" t="s">
        <v>21</v>
      </c>
      <c r="AH117" t="s">
        <v>21</v>
      </c>
      <c r="AI117" t="s">
        <v>21</v>
      </c>
      <c r="AJ117" t="s">
        <v>21</v>
      </c>
      <c r="AK117" t="s">
        <v>21</v>
      </c>
      <c r="AL117" t="s">
        <v>21</v>
      </c>
      <c r="AM117" t="s">
        <v>21</v>
      </c>
      <c r="AN117" t="s">
        <v>21</v>
      </c>
      <c r="AO117" t="s">
        <v>21</v>
      </c>
      <c r="AQ117">
        <f t="shared" si="11"/>
        <v>0</v>
      </c>
      <c r="AR117">
        <f t="shared" si="12"/>
        <v>0</v>
      </c>
      <c r="AT117">
        <f t="shared" si="13"/>
        <v>0</v>
      </c>
      <c r="AU117">
        <f t="shared" si="14"/>
        <v>0</v>
      </c>
      <c r="AV117" s="11" t="str">
        <f t="shared" si="15"/>
        <v/>
      </c>
      <c r="AY117">
        <f t="shared" si="16"/>
        <v>0</v>
      </c>
      <c r="AZ117">
        <f t="shared" si="17"/>
        <v>0</v>
      </c>
      <c r="BA117">
        <f t="shared" si="18"/>
        <v>0</v>
      </c>
      <c r="BB117">
        <f t="shared" si="19"/>
        <v>0</v>
      </c>
      <c r="BC117">
        <f t="shared" si="20"/>
        <v>0</v>
      </c>
      <c r="BD117" s="2">
        <f t="shared" si="21"/>
        <v>0</v>
      </c>
    </row>
    <row r="118" spans="1:56" ht="15" customHeight="1">
      <c r="A118" s="2" t="s">
        <v>322</v>
      </c>
      <c r="B118" s="2" t="s">
        <v>323</v>
      </c>
      <c r="C118">
        <v>2020</v>
      </c>
      <c r="D118" t="s">
        <v>21</v>
      </c>
      <c r="E118" t="s">
        <v>21</v>
      </c>
      <c r="F118" t="s">
        <v>21</v>
      </c>
      <c r="G118" t="s">
        <v>21</v>
      </c>
      <c r="H118" t="s">
        <v>21</v>
      </c>
      <c r="I118" t="s">
        <v>21</v>
      </c>
      <c r="J118" t="s">
        <v>21</v>
      </c>
      <c r="K118" t="s">
        <v>21</v>
      </c>
      <c r="L118" t="s">
        <v>21</v>
      </c>
      <c r="M118" t="s">
        <v>21</v>
      </c>
      <c r="N118" t="s">
        <v>21</v>
      </c>
      <c r="O118" t="s">
        <v>21</v>
      </c>
      <c r="P118" t="s">
        <v>21</v>
      </c>
      <c r="Q118" t="s">
        <v>21</v>
      </c>
      <c r="R118" t="s">
        <v>21</v>
      </c>
      <c r="S118" t="s">
        <v>21</v>
      </c>
      <c r="T118" t="s">
        <v>21</v>
      </c>
      <c r="U118" t="s">
        <v>21</v>
      </c>
      <c r="V118" t="s">
        <v>21</v>
      </c>
      <c r="W118" t="s">
        <v>21</v>
      </c>
      <c r="X118" t="s">
        <v>21</v>
      </c>
      <c r="Y118" t="s">
        <v>21</v>
      </c>
      <c r="Z118" t="s">
        <v>21</v>
      </c>
      <c r="AA118" t="s">
        <v>21</v>
      </c>
      <c r="AB118" t="s">
        <v>21</v>
      </c>
      <c r="AC118" t="s">
        <v>21</v>
      </c>
      <c r="AD118" t="s">
        <v>21</v>
      </c>
      <c r="AE118" t="s">
        <v>21</v>
      </c>
      <c r="AF118" t="s">
        <v>21</v>
      </c>
      <c r="AG118" t="s">
        <v>21</v>
      </c>
      <c r="AH118" t="s">
        <v>21</v>
      </c>
      <c r="AI118" t="s">
        <v>21</v>
      </c>
      <c r="AJ118" t="s">
        <v>21</v>
      </c>
      <c r="AK118" t="s">
        <v>21</v>
      </c>
      <c r="AL118" t="s">
        <v>21</v>
      </c>
      <c r="AM118" t="s">
        <v>21</v>
      </c>
      <c r="AN118" t="s">
        <v>21</v>
      </c>
      <c r="AO118" t="s">
        <v>21</v>
      </c>
      <c r="AQ118">
        <f t="shared" si="11"/>
        <v>0</v>
      </c>
      <c r="AR118">
        <f t="shared" si="12"/>
        <v>0</v>
      </c>
      <c r="AT118">
        <f t="shared" si="13"/>
        <v>0</v>
      </c>
      <c r="AU118">
        <f t="shared" si="14"/>
        <v>0</v>
      </c>
      <c r="AV118" s="11" t="str">
        <f t="shared" si="15"/>
        <v/>
      </c>
      <c r="AY118">
        <f t="shared" si="16"/>
        <v>0</v>
      </c>
      <c r="AZ118">
        <f t="shared" si="17"/>
        <v>0</v>
      </c>
      <c r="BA118">
        <f t="shared" si="18"/>
        <v>0</v>
      </c>
      <c r="BB118">
        <f t="shared" si="19"/>
        <v>0</v>
      </c>
      <c r="BC118">
        <f t="shared" si="20"/>
        <v>0</v>
      </c>
      <c r="BD118" s="2">
        <f t="shared" si="21"/>
        <v>0</v>
      </c>
    </row>
    <row r="119" spans="1:56" ht="15" customHeight="1">
      <c r="A119" s="2" t="s">
        <v>322</v>
      </c>
      <c r="B119" s="2" t="s">
        <v>324</v>
      </c>
      <c r="C119">
        <v>2020</v>
      </c>
      <c r="D119">
        <v>80.593000000000004</v>
      </c>
      <c r="E119">
        <v>13.010999999999999</v>
      </c>
      <c r="F119">
        <v>0</v>
      </c>
      <c r="G119" t="s">
        <v>21</v>
      </c>
      <c r="H119">
        <v>0</v>
      </c>
      <c r="I119">
        <v>147.11699999999999</v>
      </c>
      <c r="J119" t="s">
        <v>21</v>
      </c>
      <c r="K119" t="s">
        <v>21</v>
      </c>
      <c r="L119" t="s">
        <v>21</v>
      </c>
      <c r="M119" t="s">
        <v>21</v>
      </c>
      <c r="N119" t="s">
        <v>21</v>
      </c>
      <c r="O119" t="s">
        <v>21</v>
      </c>
      <c r="P119" t="s">
        <v>21</v>
      </c>
      <c r="Q119">
        <v>124.80500000000001</v>
      </c>
      <c r="R119" t="s">
        <v>21</v>
      </c>
      <c r="S119">
        <v>1.546</v>
      </c>
      <c r="T119" t="s">
        <v>21</v>
      </c>
      <c r="U119" t="s">
        <v>21</v>
      </c>
      <c r="V119" t="s">
        <v>21</v>
      </c>
      <c r="W119" t="s">
        <v>924</v>
      </c>
      <c r="X119" t="s">
        <v>21</v>
      </c>
      <c r="Y119" t="s">
        <v>21</v>
      </c>
      <c r="Z119" t="s">
        <v>21</v>
      </c>
      <c r="AA119" t="s">
        <v>21</v>
      </c>
      <c r="AB119" t="s">
        <v>21</v>
      </c>
      <c r="AC119" t="s">
        <v>21</v>
      </c>
      <c r="AD119" t="s">
        <v>21</v>
      </c>
      <c r="AE119" t="s">
        <v>21</v>
      </c>
      <c r="AF119" t="s">
        <v>21</v>
      </c>
      <c r="AG119" t="s">
        <v>21</v>
      </c>
      <c r="AH119" t="s">
        <v>21</v>
      </c>
      <c r="AI119" t="s">
        <v>21</v>
      </c>
      <c r="AJ119" t="s">
        <v>21</v>
      </c>
      <c r="AK119">
        <v>20.765999999999998</v>
      </c>
      <c r="AL119">
        <v>100</v>
      </c>
      <c r="AM119">
        <v>0</v>
      </c>
      <c r="AN119">
        <v>0</v>
      </c>
      <c r="AO119">
        <v>0</v>
      </c>
      <c r="AQ119">
        <f t="shared" si="11"/>
        <v>126.35100000000001</v>
      </c>
      <c r="AR119">
        <f t="shared" si="12"/>
        <v>147.11700000000002</v>
      </c>
      <c r="AT119">
        <f t="shared" si="13"/>
        <v>80.593000000000004</v>
      </c>
      <c r="AU119">
        <f t="shared" si="14"/>
        <v>13.010999999999999</v>
      </c>
      <c r="AV119" s="11">
        <f t="shared" si="15"/>
        <v>0.63625549732525799</v>
      </c>
      <c r="AY119">
        <f t="shared" si="16"/>
        <v>20.765999999999998</v>
      </c>
      <c r="AZ119">
        <f t="shared" si="17"/>
        <v>20.765999999999998</v>
      </c>
      <c r="BA119">
        <f t="shared" si="18"/>
        <v>0</v>
      </c>
      <c r="BB119">
        <f t="shared" si="19"/>
        <v>0</v>
      </c>
      <c r="BC119">
        <f t="shared" si="20"/>
        <v>0</v>
      </c>
      <c r="BD119" s="2">
        <f t="shared" si="21"/>
        <v>0</v>
      </c>
    </row>
    <row r="120" spans="1:56" ht="15" customHeight="1">
      <c r="A120" s="2" t="s">
        <v>322</v>
      </c>
      <c r="B120" s="2" t="s">
        <v>325</v>
      </c>
      <c r="C120">
        <v>2020</v>
      </c>
      <c r="D120" t="s">
        <v>21</v>
      </c>
      <c r="E120" t="s">
        <v>21</v>
      </c>
      <c r="F120" t="s">
        <v>21</v>
      </c>
      <c r="G120" t="s">
        <v>21</v>
      </c>
      <c r="H120" t="s">
        <v>21</v>
      </c>
      <c r="I120" t="s">
        <v>21</v>
      </c>
      <c r="J120" t="s">
        <v>21</v>
      </c>
      <c r="K120" t="s">
        <v>21</v>
      </c>
      <c r="L120" t="s">
        <v>21</v>
      </c>
      <c r="M120" t="s">
        <v>21</v>
      </c>
      <c r="N120" t="s">
        <v>21</v>
      </c>
      <c r="O120" t="s">
        <v>21</v>
      </c>
      <c r="P120" t="s">
        <v>21</v>
      </c>
      <c r="Q120" t="s">
        <v>21</v>
      </c>
      <c r="R120" t="s">
        <v>21</v>
      </c>
      <c r="S120" t="s">
        <v>21</v>
      </c>
      <c r="T120" t="s">
        <v>21</v>
      </c>
      <c r="U120" t="s">
        <v>21</v>
      </c>
      <c r="V120" t="s">
        <v>21</v>
      </c>
      <c r="W120" t="s">
        <v>21</v>
      </c>
      <c r="X120" t="s">
        <v>21</v>
      </c>
      <c r="Y120" t="s">
        <v>21</v>
      </c>
      <c r="Z120" t="s">
        <v>21</v>
      </c>
      <c r="AA120" t="s">
        <v>21</v>
      </c>
      <c r="AB120" t="s">
        <v>21</v>
      </c>
      <c r="AC120" t="s">
        <v>21</v>
      </c>
      <c r="AD120" t="s">
        <v>21</v>
      </c>
      <c r="AE120" t="s">
        <v>21</v>
      </c>
      <c r="AF120" t="s">
        <v>21</v>
      </c>
      <c r="AG120" t="s">
        <v>21</v>
      </c>
      <c r="AH120" t="s">
        <v>21</v>
      </c>
      <c r="AI120" t="s">
        <v>21</v>
      </c>
      <c r="AJ120" t="s">
        <v>21</v>
      </c>
      <c r="AK120" t="s">
        <v>21</v>
      </c>
      <c r="AL120" t="s">
        <v>21</v>
      </c>
      <c r="AM120" t="s">
        <v>21</v>
      </c>
      <c r="AN120" t="s">
        <v>21</v>
      </c>
      <c r="AO120" t="s">
        <v>21</v>
      </c>
      <c r="AQ120">
        <f t="shared" si="11"/>
        <v>0</v>
      </c>
      <c r="AR120">
        <f t="shared" si="12"/>
        <v>0</v>
      </c>
      <c r="AT120">
        <f t="shared" si="13"/>
        <v>0</v>
      </c>
      <c r="AU120">
        <f t="shared" si="14"/>
        <v>0</v>
      </c>
      <c r="AV120" s="11" t="str">
        <f t="shared" si="15"/>
        <v/>
      </c>
      <c r="AY120">
        <f t="shared" si="16"/>
        <v>0</v>
      </c>
      <c r="AZ120">
        <f t="shared" si="17"/>
        <v>0</v>
      </c>
      <c r="BA120">
        <f t="shared" si="18"/>
        <v>0</v>
      </c>
      <c r="BB120">
        <f t="shared" si="19"/>
        <v>0</v>
      </c>
      <c r="BC120">
        <f t="shared" si="20"/>
        <v>0</v>
      </c>
      <c r="BD120" s="2">
        <f t="shared" si="21"/>
        <v>0</v>
      </c>
    </row>
    <row r="121" spans="1:56" ht="15" customHeight="1">
      <c r="A121" s="2" t="s">
        <v>326</v>
      </c>
      <c r="B121" s="2" t="s">
        <v>327</v>
      </c>
      <c r="C121">
        <v>2020</v>
      </c>
      <c r="D121">
        <v>135.6</v>
      </c>
      <c r="E121">
        <v>6.9</v>
      </c>
      <c r="F121" t="s">
        <v>21</v>
      </c>
      <c r="G121" t="s">
        <v>21</v>
      </c>
      <c r="H121" t="s">
        <v>21</v>
      </c>
      <c r="I121">
        <v>199</v>
      </c>
      <c r="J121" t="s">
        <v>21</v>
      </c>
      <c r="K121" t="s">
        <v>21</v>
      </c>
      <c r="L121" t="s">
        <v>21</v>
      </c>
      <c r="M121" t="s">
        <v>21</v>
      </c>
      <c r="N121" t="s">
        <v>21</v>
      </c>
      <c r="O121" t="s">
        <v>21</v>
      </c>
      <c r="P121" t="s">
        <v>21</v>
      </c>
      <c r="Q121">
        <v>0</v>
      </c>
      <c r="R121">
        <v>0</v>
      </c>
      <c r="S121">
        <v>0</v>
      </c>
      <c r="T121">
        <v>29</v>
      </c>
      <c r="U121">
        <v>0</v>
      </c>
      <c r="V121">
        <v>0</v>
      </c>
      <c r="W121" t="s">
        <v>21</v>
      </c>
      <c r="X121" t="s">
        <v>21</v>
      </c>
      <c r="Y121" t="s">
        <v>21</v>
      </c>
      <c r="Z121" t="s">
        <v>21</v>
      </c>
      <c r="AA121" t="s">
        <v>21</v>
      </c>
      <c r="AB121" t="s">
        <v>21</v>
      </c>
      <c r="AC121" t="s">
        <v>21</v>
      </c>
      <c r="AD121" t="s">
        <v>21</v>
      </c>
      <c r="AE121" t="s">
        <v>21</v>
      </c>
      <c r="AF121">
        <v>170</v>
      </c>
      <c r="AG121">
        <v>2.9</v>
      </c>
      <c r="AH121" t="s">
        <v>925</v>
      </c>
      <c r="AI121">
        <v>39</v>
      </c>
      <c r="AJ121" t="s">
        <v>21</v>
      </c>
      <c r="AK121" t="s">
        <v>21</v>
      </c>
      <c r="AL121" t="s">
        <v>21</v>
      </c>
      <c r="AM121" t="s">
        <v>21</v>
      </c>
      <c r="AN121" t="s">
        <v>21</v>
      </c>
      <c r="AO121" t="s">
        <v>21</v>
      </c>
      <c r="AQ121">
        <f t="shared" si="11"/>
        <v>199</v>
      </c>
      <c r="AR121">
        <f t="shared" si="12"/>
        <v>199</v>
      </c>
      <c r="AT121">
        <f t="shared" si="13"/>
        <v>135.6</v>
      </c>
      <c r="AU121">
        <f t="shared" si="14"/>
        <v>6.9</v>
      </c>
      <c r="AV121" s="11">
        <f t="shared" si="15"/>
        <v>0.7160804020100503</v>
      </c>
      <c r="AY121">
        <f t="shared" si="16"/>
        <v>0</v>
      </c>
      <c r="AZ121">
        <f t="shared" si="17"/>
        <v>0</v>
      </c>
      <c r="BA121">
        <f t="shared" si="18"/>
        <v>0</v>
      </c>
      <c r="BB121">
        <f t="shared" si="19"/>
        <v>0</v>
      </c>
      <c r="BC121">
        <f t="shared" si="20"/>
        <v>0</v>
      </c>
      <c r="BD121" s="2">
        <f t="shared" si="21"/>
        <v>0</v>
      </c>
    </row>
    <row r="122" spans="1:56" ht="15" customHeight="1">
      <c r="A122" s="2" t="s">
        <v>328</v>
      </c>
      <c r="B122" s="2" t="s">
        <v>329</v>
      </c>
      <c r="C122">
        <v>2020</v>
      </c>
      <c r="D122" t="s">
        <v>21</v>
      </c>
      <c r="E122" t="s">
        <v>21</v>
      </c>
      <c r="F122" t="s">
        <v>21</v>
      </c>
      <c r="G122" t="s">
        <v>21</v>
      </c>
      <c r="H122" t="s">
        <v>21</v>
      </c>
      <c r="I122" t="s">
        <v>21</v>
      </c>
      <c r="J122" t="s">
        <v>21</v>
      </c>
      <c r="K122" t="s">
        <v>21</v>
      </c>
      <c r="L122" t="s">
        <v>21</v>
      </c>
      <c r="M122" t="s">
        <v>21</v>
      </c>
      <c r="N122" t="s">
        <v>21</v>
      </c>
      <c r="O122" t="s">
        <v>21</v>
      </c>
      <c r="P122" t="s">
        <v>21</v>
      </c>
      <c r="Q122" t="s">
        <v>21</v>
      </c>
      <c r="R122" t="s">
        <v>21</v>
      </c>
      <c r="S122" t="s">
        <v>21</v>
      </c>
      <c r="T122" t="s">
        <v>21</v>
      </c>
      <c r="U122" t="s">
        <v>21</v>
      </c>
      <c r="V122" t="s">
        <v>21</v>
      </c>
      <c r="W122" t="s">
        <v>21</v>
      </c>
      <c r="X122" t="s">
        <v>21</v>
      </c>
      <c r="Y122" t="s">
        <v>21</v>
      </c>
      <c r="Z122" t="s">
        <v>21</v>
      </c>
      <c r="AA122" t="s">
        <v>21</v>
      </c>
      <c r="AB122" t="s">
        <v>21</v>
      </c>
      <c r="AC122" t="s">
        <v>21</v>
      </c>
      <c r="AD122" t="s">
        <v>21</v>
      </c>
      <c r="AE122" t="s">
        <v>21</v>
      </c>
      <c r="AF122" t="s">
        <v>21</v>
      </c>
      <c r="AG122" t="s">
        <v>21</v>
      </c>
      <c r="AH122" t="s">
        <v>21</v>
      </c>
      <c r="AI122" t="s">
        <v>21</v>
      </c>
      <c r="AJ122" t="s">
        <v>21</v>
      </c>
      <c r="AK122" t="s">
        <v>21</v>
      </c>
      <c r="AL122" t="s">
        <v>21</v>
      </c>
      <c r="AM122" t="s">
        <v>21</v>
      </c>
      <c r="AN122" t="s">
        <v>21</v>
      </c>
      <c r="AO122" t="s">
        <v>21</v>
      </c>
      <c r="AQ122">
        <f t="shared" si="11"/>
        <v>0</v>
      </c>
      <c r="AR122">
        <f t="shared" si="12"/>
        <v>0</v>
      </c>
      <c r="AT122">
        <f t="shared" si="13"/>
        <v>0</v>
      </c>
      <c r="AU122">
        <f t="shared" si="14"/>
        <v>0</v>
      </c>
      <c r="AV122" s="11" t="str">
        <f t="shared" si="15"/>
        <v/>
      </c>
      <c r="AY122">
        <f t="shared" si="16"/>
        <v>0</v>
      </c>
      <c r="AZ122">
        <f t="shared" si="17"/>
        <v>0</v>
      </c>
      <c r="BA122">
        <f t="shared" si="18"/>
        <v>0</v>
      </c>
      <c r="BB122">
        <f t="shared" si="19"/>
        <v>0</v>
      </c>
      <c r="BC122">
        <f t="shared" si="20"/>
        <v>0</v>
      </c>
      <c r="BD122" s="2">
        <f t="shared" si="21"/>
        <v>0</v>
      </c>
    </row>
    <row r="123" spans="1:56" ht="15" customHeight="1">
      <c r="A123" s="2" t="s">
        <v>328</v>
      </c>
      <c r="B123" s="2" t="s">
        <v>330</v>
      </c>
      <c r="C123">
        <v>2020</v>
      </c>
      <c r="D123" t="s">
        <v>21</v>
      </c>
      <c r="E123" t="s">
        <v>21</v>
      </c>
      <c r="F123" t="s">
        <v>21</v>
      </c>
      <c r="G123" t="s">
        <v>21</v>
      </c>
      <c r="H123" t="s">
        <v>21</v>
      </c>
      <c r="I123" t="s">
        <v>21</v>
      </c>
      <c r="J123" t="s">
        <v>21</v>
      </c>
      <c r="K123" t="s">
        <v>21</v>
      </c>
      <c r="L123" t="s">
        <v>21</v>
      </c>
      <c r="M123" t="s">
        <v>21</v>
      </c>
      <c r="N123" t="s">
        <v>21</v>
      </c>
      <c r="O123" t="s">
        <v>21</v>
      </c>
      <c r="P123" t="s">
        <v>21</v>
      </c>
      <c r="Q123" t="s">
        <v>21</v>
      </c>
      <c r="R123" t="s">
        <v>21</v>
      </c>
      <c r="S123" t="s">
        <v>21</v>
      </c>
      <c r="T123" t="s">
        <v>21</v>
      </c>
      <c r="U123" t="s">
        <v>21</v>
      </c>
      <c r="V123" t="s">
        <v>21</v>
      </c>
      <c r="W123" t="s">
        <v>21</v>
      </c>
      <c r="X123" t="s">
        <v>21</v>
      </c>
      <c r="Y123" t="s">
        <v>21</v>
      </c>
      <c r="Z123" t="s">
        <v>21</v>
      </c>
      <c r="AA123" t="s">
        <v>21</v>
      </c>
      <c r="AB123" t="s">
        <v>21</v>
      </c>
      <c r="AC123" t="s">
        <v>21</v>
      </c>
      <c r="AD123" t="s">
        <v>21</v>
      </c>
      <c r="AE123" t="s">
        <v>21</v>
      </c>
      <c r="AF123" t="s">
        <v>21</v>
      </c>
      <c r="AG123" t="s">
        <v>21</v>
      </c>
      <c r="AH123" t="s">
        <v>21</v>
      </c>
      <c r="AI123" t="s">
        <v>21</v>
      </c>
      <c r="AJ123" t="s">
        <v>21</v>
      </c>
      <c r="AK123" t="s">
        <v>21</v>
      </c>
      <c r="AL123" t="s">
        <v>21</v>
      </c>
      <c r="AM123" t="s">
        <v>21</v>
      </c>
      <c r="AN123" t="s">
        <v>21</v>
      </c>
      <c r="AO123" t="s">
        <v>21</v>
      </c>
      <c r="AQ123">
        <f t="shared" si="11"/>
        <v>0</v>
      </c>
      <c r="AR123">
        <f t="shared" si="12"/>
        <v>0</v>
      </c>
      <c r="AT123">
        <f t="shared" si="13"/>
        <v>0</v>
      </c>
      <c r="AU123">
        <f t="shared" si="14"/>
        <v>0</v>
      </c>
      <c r="AV123" s="11" t="str">
        <f t="shared" si="15"/>
        <v/>
      </c>
      <c r="AY123">
        <f t="shared" si="16"/>
        <v>0</v>
      </c>
      <c r="AZ123">
        <f t="shared" si="17"/>
        <v>0</v>
      </c>
      <c r="BA123">
        <f t="shared" si="18"/>
        <v>0</v>
      </c>
      <c r="BB123">
        <f t="shared" si="19"/>
        <v>0</v>
      </c>
      <c r="BC123">
        <f t="shared" si="20"/>
        <v>0</v>
      </c>
      <c r="BD123" s="2">
        <f t="shared" si="21"/>
        <v>0</v>
      </c>
    </row>
    <row r="124" spans="1:56" ht="15" customHeight="1">
      <c r="A124" s="2" t="s">
        <v>328</v>
      </c>
      <c r="B124" s="2" t="s">
        <v>331</v>
      </c>
      <c r="C124">
        <v>2020</v>
      </c>
      <c r="D124">
        <v>88.81</v>
      </c>
      <c r="E124">
        <v>30.27</v>
      </c>
      <c r="F124" t="s">
        <v>21</v>
      </c>
      <c r="G124" t="s">
        <v>21</v>
      </c>
      <c r="H124" t="s">
        <v>21</v>
      </c>
      <c r="I124">
        <v>157.89500000000001</v>
      </c>
      <c r="J124" t="s">
        <v>21</v>
      </c>
      <c r="K124" t="s">
        <v>21</v>
      </c>
      <c r="L124" t="s">
        <v>21</v>
      </c>
      <c r="M124" t="s">
        <v>21</v>
      </c>
      <c r="N124" t="s">
        <v>21</v>
      </c>
      <c r="O124" t="s">
        <v>21</v>
      </c>
      <c r="P124" t="s">
        <v>21</v>
      </c>
      <c r="Q124">
        <v>67.45</v>
      </c>
      <c r="R124">
        <v>12.14</v>
      </c>
      <c r="S124">
        <v>49.91</v>
      </c>
      <c r="T124">
        <v>5.3949999999999996</v>
      </c>
      <c r="U124" t="s">
        <v>21</v>
      </c>
      <c r="V124" t="s">
        <v>21</v>
      </c>
      <c r="W124" t="s">
        <v>21</v>
      </c>
      <c r="X124" t="s">
        <v>21</v>
      </c>
      <c r="Y124" t="s">
        <v>21</v>
      </c>
      <c r="Z124" t="s">
        <v>21</v>
      </c>
      <c r="AA124" t="s">
        <v>21</v>
      </c>
      <c r="AB124" t="s">
        <v>21</v>
      </c>
      <c r="AC124" t="s">
        <v>21</v>
      </c>
      <c r="AD124" t="s">
        <v>21</v>
      </c>
      <c r="AE124" t="s">
        <v>21</v>
      </c>
      <c r="AF124" t="s">
        <v>21</v>
      </c>
      <c r="AG124" t="s">
        <v>21</v>
      </c>
      <c r="AH124" t="s">
        <v>21</v>
      </c>
      <c r="AI124" t="s">
        <v>21</v>
      </c>
      <c r="AJ124" t="s">
        <v>21</v>
      </c>
      <c r="AK124">
        <v>23</v>
      </c>
      <c r="AL124">
        <v>100</v>
      </c>
      <c r="AM124" t="s">
        <v>21</v>
      </c>
      <c r="AN124" t="s">
        <v>21</v>
      </c>
      <c r="AO124" t="s">
        <v>21</v>
      </c>
      <c r="AQ124">
        <f t="shared" si="11"/>
        <v>134.89500000000001</v>
      </c>
      <c r="AR124">
        <f t="shared" si="12"/>
        <v>157.89500000000001</v>
      </c>
      <c r="AT124">
        <f t="shared" si="13"/>
        <v>88.81</v>
      </c>
      <c r="AU124">
        <f t="shared" si="14"/>
        <v>30.27</v>
      </c>
      <c r="AV124" s="11">
        <f t="shared" si="15"/>
        <v>0.7541720763798726</v>
      </c>
      <c r="AY124">
        <f t="shared" si="16"/>
        <v>23</v>
      </c>
      <c r="AZ124">
        <f t="shared" si="17"/>
        <v>23</v>
      </c>
      <c r="BA124">
        <f t="shared" si="18"/>
        <v>0</v>
      </c>
      <c r="BB124">
        <f t="shared" si="19"/>
        <v>0</v>
      </c>
      <c r="BC124">
        <f t="shared" si="20"/>
        <v>0</v>
      </c>
      <c r="BD124" s="2">
        <f t="shared" si="21"/>
        <v>0</v>
      </c>
    </row>
    <row r="125" spans="1:56" ht="15" customHeight="1">
      <c r="A125" s="2" t="s">
        <v>332</v>
      </c>
      <c r="B125" s="2" t="s">
        <v>333</v>
      </c>
      <c r="C125">
        <v>2020</v>
      </c>
      <c r="D125" t="s">
        <v>21</v>
      </c>
      <c r="E125" t="s">
        <v>21</v>
      </c>
      <c r="F125" t="s">
        <v>21</v>
      </c>
      <c r="G125" t="s">
        <v>21</v>
      </c>
      <c r="H125" t="s">
        <v>21</v>
      </c>
      <c r="I125" t="s">
        <v>21</v>
      </c>
      <c r="J125" t="s">
        <v>21</v>
      </c>
      <c r="K125" t="s">
        <v>21</v>
      </c>
      <c r="L125" t="s">
        <v>21</v>
      </c>
      <c r="M125" t="s">
        <v>21</v>
      </c>
      <c r="N125" t="s">
        <v>21</v>
      </c>
      <c r="O125" t="s">
        <v>21</v>
      </c>
      <c r="P125" t="s">
        <v>21</v>
      </c>
      <c r="Q125" t="s">
        <v>21</v>
      </c>
      <c r="R125" t="s">
        <v>21</v>
      </c>
      <c r="S125" t="s">
        <v>21</v>
      </c>
      <c r="T125" t="s">
        <v>21</v>
      </c>
      <c r="U125" t="s">
        <v>21</v>
      </c>
      <c r="V125" t="s">
        <v>21</v>
      </c>
      <c r="W125" t="s">
        <v>21</v>
      </c>
      <c r="X125" t="s">
        <v>21</v>
      </c>
      <c r="Y125" t="s">
        <v>21</v>
      </c>
      <c r="Z125" t="s">
        <v>21</v>
      </c>
      <c r="AA125" t="s">
        <v>21</v>
      </c>
      <c r="AB125" t="s">
        <v>21</v>
      </c>
      <c r="AC125" t="s">
        <v>21</v>
      </c>
      <c r="AD125" t="s">
        <v>21</v>
      </c>
      <c r="AE125" t="s">
        <v>21</v>
      </c>
      <c r="AF125" t="s">
        <v>21</v>
      </c>
      <c r="AG125" t="s">
        <v>21</v>
      </c>
      <c r="AH125" t="s">
        <v>21</v>
      </c>
      <c r="AI125" t="s">
        <v>21</v>
      </c>
      <c r="AJ125" t="s">
        <v>21</v>
      </c>
      <c r="AK125" t="s">
        <v>21</v>
      </c>
      <c r="AL125" t="s">
        <v>21</v>
      </c>
      <c r="AM125" t="s">
        <v>21</v>
      </c>
      <c r="AN125" t="s">
        <v>21</v>
      </c>
      <c r="AO125" t="s">
        <v>21</v>
      </c>
      <c r="AQ125">
        <f t="shared" si="11"/>
        <v>0</v>
      </c>
      <c r="AR125">
        <f t="shared" si="12"/>
        <v>0</v>
      </c>
      <c r="AT125">
        <f t="shared" si="13"/>
        <v>0</v>
      </c>
      <c r="AU125">
        <f t="shared" si="14"/>
        <v>0</v>
      </c>
      <c r="AV125" s="11" t="str">
        <f t="shared" si="15"/>
        <v/>
      </c>
      <c r="AY125">
        <f t="shared" si="16"/>
        <v>0</v>
      </c>
      <c r="AZ125">
        <f t="shared" si="17"/>
        <v>0</v>
      </c>
      <c r="BA125">
        <f t="shared" si="18"/>
        <v>0</v>
      </c>
      <c r="BB125">
        <f t="shared" si="19"/>
        <v>0</v>
      </c>
      <c r="BC125">
        <f t="shared" si="20"/>
        <v>0</v>
      </c>
      <c r="BD125" s="2">
        <f t="shared" si="21"/>
        <v>0</v>
      </c>
    </row>
    <row r="126" spans="1:56" ht="15" customHeight="1">
      <c r="A126" s="2" t="s">
        <v>335</v>
      </c>
      <c r="B126" s="2" t="s">
        <v>336</v>
      </c>
      <c r="C126">
        <v>2020</v>
      </c>
      <c r="D126">
        <v>74.7</v>
      </c>
      <c r="E126">
        <v>8.8000000000000007</v>
      </c>
      <c r="F126" t="s">
        <v>21</v>
      </c>
      <c r="G126" t="s">
        <v>21</v>
      </c>
      <c r="H126" t="s">
        <v>21</v>
      </c>
      <c r="I126">
        <v>125.1</v>
      </c>
      <c r="J126" t="s">
        <v>21</v>
      </c>
      <c r="K126" t="s">
        <v>21</v>
      </c>
      <c r="L126" t="s">
        <v>21</v>
      </c>
      <c r="M126" t="s">
        <v>21</v>
      </c>
      <c r="N126" t="s">
        <v>21</v>
      </c>
      <c r="O126" t="s">
        <v>21</v>
      </c>
      <c r="P126" t="s">
        <v>21</v>
      </c>
      <c r="Q126">
        <v>35.9</v>
      </c>
      <c r="R126">
        <v>42</v>
      </c>
      <c r="S126">
        <v>20.5</v>
      </c>
      <c r="T126">
        <v>5</v>
      </c>
      <c r="U126" t="s">
        <v>21</v>
      </c>
      <c r="V126" t="s">
        <v>21</v>
      </c>
      <c r="W126" t="s">
        <v>924</v>
      </c>
      <c r="X126" t="s">
        <v>21</v>
      </c>
      <c r="Y126" t="s">
        <v>21</v>
      </c>
      <c r="Z126" t="s">
        <v>21</v>
      </c>
      <c r="AA126" t="s">
        <v>21</v>
      </c>
      <c r="AB126" t="s">
        <v>21</v>
      </c>
      <c r="AC126" t="s">
        <v>21</v>
      </c>
      <c r="AD126" t="s">
        <v>21</v>
      </c>
      <c r="AE126" t="s">
        <v>21</v>
      </c>
      <c r="AF126" t="s">
        <v>21</v>
      </c>
      <c r="AG126" t="s">
        <v>21</v>
      </c>
      <c r="AH126" t="s">
        <v>21</v>
      </c>
      <c r="AI126" t="s">
        <v>21</v>
      </c>
      <c r="AJ126" t="s">
        <v>21</v>
      </c>
      <c r="AK126">
        <v>21.7</v>
      </c>
      <c r="AL126">
        <v>100</v>
      </c>
      <c r="AM126">
        <v>0</v>
      </c>
      <c r="AN126">
        <v>0</v>
      </c>
      <c r="AO126">
        <v>0</v>
      </c>
      <c r="AQ126">
        <f t="shared" si="11"/>
        <v>103.4</v>
      </c>
      <c r="AR126">
        <f t="shared" si="12"/>
        <v>125.10000000000001</v>
      </c>
      <c r="AT126">
        <f t="shared" si="13"/>
        <v>74.7</v>
      </c>
      <c r="AU126">
        <f t="shared" si="14"/>
        <v>8.8000000000000007</v>
      </c>
      <c r="AV126" s="11">
        <f t="shared" si="15"/>
        <v>0.66746602717825732</v>
      </c>
      <c r="AY126">
        <f t="shared" si="16"/>
        <v>21.7</v>
      </c>
      <c r="AZ126">
        <f t="shared" si="17"/>
        <v>21.7</v>
      </c>
      <c r="BA126">
        <f t="shared" si="18"/>
        <v>0</v>
      </c>
      <c r="BB126">
        <f t="shared" si="19"/>
        <v>0</v>
      </c>
      <c r="BC126">
        <f t="shared" si="20"/>
        <v>0</v>
      </c>
      <c r="BD126" s="2">
        <f t="shared" si="21"/>
        <v>0</v>
      </c>
    </row>
    <row r="127" spans="1:56" ht="15" customHeight="1">
      <c r="A127" s="2" t="s">
        <v>337</v>
      </c>
      <c r="B127" s="2" t="s">
        <v>338</v>
      </c>
      <c r="C127">
        <v>2020</v>
      </c>
      <c r="D127" t="s">
        <v>21</v>
      </c>
      <c r="E127" t="s">
        <v>21</v>
      </c>
      <c r="F127" t="s">
        <v>21</v>
      </c>
      <c r="G127" t="s">
        <v>21</v>
      </c>
      <c r="H127" t="s">
        <v>21</v>
      </c>
      <c r="I127" t="s">
        <v>21</v>
      </c>
      <c r="J127" t="s">
        <v>21</v>
      </c>
      <c r="K127" t="s">
        <v>21</v>
      </c>
      <c r="L127" t="s">
        <v>21</v>
      </c>
      <c r="M127" t="s">
        <v>21</v>
      </c>
      <c r="N127" t="s">
        <v>21</v>
      </c>
      <c r="O127" t="s">
        <v>21</v>
      </c>
      <c r="P127" t="s">
        <v>21</v>
      </c>
      <c r="Q127" t="s">
        <v>21</v>
      </c>
      <c r="R127" t="s">
        <v>21</v>
      </c>
      <c r="S127" t="s">
        <v>21</v>
      </c>
      <c r="T127" t="s">
        <v>21</v>
      </c>
      <c r="U127" t="s">
        <v>21</v>
      </c>
      <c r="V127" t="s">
        <v>21</v>
      </c>
      <c r="W127" t="s">
        <v>21</v>
      </c>
      <c r="X127" t="s">
        <v>21</v>
      </c>
      <c r="Y127" t="s">
        <v>21</v>
      </c>
      <c r="Z127" t="s">
        <v>21</v>
      </c>
      <c r="AA127" t="s">
        <v>21</v>
      </c>
      <c r="AB127" t="s">
        <v>21</v>
      </c>
      <c r="AC127" t="s">
        <v>21</v>
      </c>
      <c r="AD127" t="s">
        <v>21</v>
      </c>
      <c r="AE127" t="s">
        <v>21</v>
      </c>
      <c r="AF127" t="s">
        <v>21</v>
      </c>
      <c r="AG127" t="s">
        <v>21</v>
      </c>
      <c r="AH127" t="s">
        <v>21</v>
      </c>
      <c r="AI127" t="s">
        <v>21</v>
      </c>
      <c r="AJ127" t="s">
        <v>21</v>
      </c>
      <c r="AK127" t="s">
        <v>21</v>
      </c>
      <c r="AL127" t="s">
        <v>21</v>
      </c>
      <c r="AM127" t="s">
        <v>21</v>
      </c>
      <c r="AN127" t="s">
        <v>21</v>
      </c>
      <c r="AO127" t="s">
        <v>21</v>
      </c>
      <c r="AQ127">
        <f t="shared" si="11"/>
        <v>0</v>
      </c>
      <c r="AR127">
        <f t="shared" si="12"/>
        <v>0</v>
      </c>
      <c r="AT127">
        <f t="shared" si="13"/>
        <v>0</v>
      </c>
      <c r="AU127">
        <f t="shared" si="14"/>
        <v>0</v>
      </c>
      <c r="AV127" s="11" t="str">
        <f t="shared" si="15"/>
        <v/>
      </c>
      <c r="AY127">
        <f t="shared" si="16"/>
        <v>0</v>
      </c>
      <c r="AZ127">
        <f t="shared" si="17"/>
        <v>0</v>
      </c>
      <c r="BA127">
        <f t="shared" si="18"/>
        <v>0</v>
      </c>
      <c r="BB127">
        <f t="shared" si="19"/>
        <v>0</v>
      </c>
      <c r="BC127">
        <f t="shared" si="20"/>
        <v>0</v>
      </c>
      <c r="BD127" s="2">
        <f t="shared" si="21"/>
        <v>0</v>
      </c>
    </row>
    <row r="128" spans="1:56" ht="15" customHeight="1">
      <c r="A128" s="2" t="s">
        <v>339</v>
      </c>
      <c r="B128" s="2" t="s">
        <v>340</v>
      </c>
      <c r="C128">
        <v>2020</v>
      </c>
      <c r="D128" t="s">
        <v>22</v>
      </c>
      <c r="E128" t="s">
        <v>22</v>
      </c>
      <c r="F128" t="s">
        <v>22</v>
      </c>
      <c r="G128" t="s">
        <v>22</v>
      </c>
      <c r="H128" t="s">
        <v>22</v>
      </c>
      <c r="I128" t="s">
        <v>22</v>
      </c>
      <c r="J128" t="s">
        <v>22</v>
      </c>
      <c r="K128" t="s">
        <v>22</v>
      </c>
      <c r="L128" t="s">
        <v>22</v>
      </c>
      <c r="M128" t="s">
        <v>22</v>
      </c>
      <c r="N128" t="s">
        <v>22</v>
      </c>
      <c r="O128" t="s">
        <v>22</v>
      </c>
      <c r="P128" t="s">
        <v>22</v>
      </c>
      <c r="Q128" t="s">
        <v>22</v>
      </c>
      <c r="R128" t="s">
        <v>22</v>
      </c>
      <c r="S128" t="s">
        <v>22</v>
      </c>
      <c r="T128" t="s">
        <v>22</v>
      </c>
      <c r="U128" t="s">
        <v>22</v>
      </c>
      <c r="V128" t="s">
        <v>22</v>
      </c>
      <c r="W128" t="s">
        <v>22</v>
      </c>
      <c r="X128" t="s">
        <v>22</v>
      </c>
      <c r="Y128" t="s">
        <v>22</v>
      </c>
      <c r="Z128" t="s">
        <v>22</v>
      </c>
      <c r="AA128" t="s">
        <v>22</v>
      </c>
      <c r="AB128" t="s">
        <v>22</v>
      </c>
      <c r="AC128" t="s">
        <v>22</v>
      </c>
      <c r="AD128" t="s">
        <v>22</v>
      </c>
      <c r="AE128" t="s">
        <v>22</v>
      </c>
      <c r="AF128" t="s">
        <v>22</v>
      </c>
      <c r="AG128" t="s">
        <v>22</v>
      </c>
      <c r="AH128" t="s">
        <v>22</v>
      </c>
      <c r="AI128" t="s">
        <v>22</v>
      </c>
      <c r="AJ128" t="s">
        <v>22</v>
      </c>
      <c r="AK128" t="s">
        <v>22</v>
      </c>
      <c r="AL128" t="s">
        <v>22</v>
      </c>
      <c r="AM128" t="s">
        <v>22</v>
      </c>
      <c r="AN128" t="s">
        <v>22</v>
      </c>
      <c r="AO128" t="s">
        <v>22</v>
      </c>
      <c r="AQ128">
        <f t="shared" si="11"/>
        <v>0</v>
      </c>
      <c r="AR128">
        <f t="shared" si="12"/>
        <v>0</v>
      </c>
      <c r="AT128">
        <f t="shared" si="13"/>
        <v>0</v>
      </c>
      <c r="AU128">
        <f t="shared" si="14"/>
        <v>0</v>
      </c>
      <c r="AV128" s="11" t="str">
        <f t="shared" si="15"/>
        <v/>
      </c>
      <c r="AY128">
        <f t="shared" si="16"/>
        <v>0</v>
      </c>
      <c r="AZ128">
        <f t="shared" si="17"/>
        <v>0</v>
      </c>
      <c r="BA128">
        <f t="shared" si="18"/>
        <v>0</v>
      </c>
      <c r="BB128">
        <f t="shared" si="19"/>
        <v>0</v>
      </c>
      <c r="BC128">
        <f t="shared" si="20"/>
        <v>0</v>
      </c>
      <c r="BD128" s="2">
        <f t="shared" si="21"/>
        <v>0</v>
      </c>
    </row>
    <row r="129" spans="1:56" ht="15" customHeight="1">
      <c r="A129" s="2" t="s">
        <v>341</v>
      </c>
      <c r="B129" s="2" t="s">
        <v>342</v>
      </c>
      <c r="C129">
        <v>2020</v>
      </c>
      <c r="D129" t="s">
        <v>21</v>
      </c>
      <c r="E129" t="s">
        <v>21</v>
      </c>
      <c r="F129" t="s">
        <v>21</v>
      </c>
      <c r="G129" t="s">
        <v>21</v>
      </c>
      <c r="H129" t="s">
        <v>21</v>
      </c>
      <c r="I129" t="s">
        <v>21</v>
      </c>
      <c r="J129" t="s">
        <v>21</v>
      </c>
      <c r="K129" t="s">
        <v>21</v>
      </c>
      <c r="L129" t="s">
        <v>21</v>
      </c>
      <c r="M129" t="s">
        <v>21</v>
      </c>
      <c r="N129" t="s">
        <v>21</v>
      </c>
      <c r="O129" t="s">
        <v>21</v>
      </c>
      <c r="P129" t="s">
        <v>21</v>
      </c>
      <c r="Q129" t="s">
        <v>21</v>
      </c>
      <c r="R129" t="s">
        <v>21</v>
      </c>
      <c r="S129" t="s">
        <v>21</v>
      </c>
      <c r="T129" t="s">
        <v>21</v>
      </c>
      <c r="U129" t="s">
        <v>21</v>
      </c>
      <c r="V129" t="s">
        <v>21</v>
      </c>
      <c r="W129" t="s">
        <v>21</v>
      </c>
      <c r="X129" t="s">
        <v>21</v>
      </c>
      <c r="Y129" t="s">
        <v>21</v>
      </c>
      <c r="Z129" t="s">
        <v>21</v>
      </c>
      <c r="AA129" t="s">
        <v>21</v>
      </c>
      <c r="AB129" t="s">
        <v>21</v>
      </c>
      <c r="AC129" t="s">
        <v>21</v>
      </c>
      <c r="AD129" t="s">
        <v>21</v>
      </c>
      <c r="AE129" t="s">
        <v>21</v>
      </c>
      <c r="AF129" t="s">
        <v>21</v>
      </c>
      <c r="AG129" t="s">
        <v>21</v>
      </c>
      <c r="AH129" t="s">
        <v>21</v>
      </c>
      <c r="AI129" t="s">
        <v>21</v>
      </c>
      <c r="AJ129" t="s">
        <v>21</v>
      </c>
      <c r="AK129" t="s">
        <v>21</v>
      </c>
      <c r="AL129" t="s">
        <v>21</v>
      </c>
      <c r="AM129" t="s">
        <v>21</v>
      </c>
      <c r="AN129" t="s">
        <v>21</v>
      </c>
      <c r="AO129" t="s">
        <v>21</v>
      </c>
      <c r="AQ129">
        <f t="shared" si="11"/>
        <v>0</v>
      </c>
      <c r="AR129">
        <f t="shared" si="12"/>
        <v>0</v>
      </c>
      <c r="AT129">
        <f t="shared" si="13"/>
        <v>0</v>
      </c>
      <c r="AU129">
        <f t="shared" si="14"/>
        <v>0</v>
      </c>
      <c r="AV129" s="11" t="str">
        <f t="shared" si="15"/>
        <v/>
      </c>
      <c r="AY129">
        <f t="shared" si="16"/>
        <v>0</v>
      </c>
      <c r="AZ129">
        <f t="shared" si="17"/>
        <v>0</v>
      </c>
      <c r="BA129">
        <f t="shared" si="18"/>
        <v>0</v>
      </c>
      <c r="BB129">
        <f t="shared" si="19"/>
        <v>0</v>
      </c>
      <c r="BC129">
        <f t="shared" si="20"/>
        <v>0</v>
      </c>
      <c r="BD129" s="2">
        <f t="shared" si="21"/>
        <v>0</v>
      </c>
    </row>
    <row r="130" spans="1:56" ht="15" customHeight="1">
      <c r="A130" s="2" t="s">
        <v>344</v>
      </c>
      <c r="B130" s="2" t="s">
        <v>345</v>
      </c>
      <c r="C130">
        <v>2020</v>
      </c>
      <c r="D130" t="s">
        <v>21</v>
      </c>
      <c r="E130">
        <v>0.49199999999999999</v>
      </c>
      <c r="F130">
        <v>0</v>
      </c>
      <c r="G130" t="s">
        <v>21</v>
      </c>
      <c r="H130">
        <v>0</v>
      </c>
      <c r="I130">
        <v>0.5</v>
      </c>
      <c r="J130">
        <v>0</v>
      </c>
      <c r="K130">
        <v>0</v>
      </c>
      <c r="L130">
        <v>0</v>
      </c>
      <c r="M130">
        <v>0</v>
      </c>
      <c r="N130">
        <v>0</v>
      </c>
      <c r="O130">
        <v>0</v>
      </c>
      <c r="P130">
        <v>0</v>
      </c>
      <c r="Q130">
        <v>0</v>
      </c>
      <c r="R130">
        <v>0</v>
      </c>
      <c r="S130">
        <v>0</v>
      </c>
      <c r="T130">
        <v>0.5</v>
      </c>
      <c r="U130">
        <v>0</v>
      </c>
      <c r="V130">
        <v>0</v>
      </c>
      <c r="W130" t="s">
        <v>924</v>
      </c>
      <c r="X130">
        <v>0</v>
      </c>
      <c r="Y130">
        <v>0</v>
      </c>
      <c r="Z130">
        <v>0</v>
      </c>
      <c r="AA130">
        <v>0</v>
      </c>
      <c r="AB130">
        <v>0</v>
      </c>
      <c r="AC130">
        <v>0</v>
      </c>
      <c r="AD130">
        <v>0</v>
      </c>
      <c r="AE130">
        <v>0</v>
      </c>
      <c r="AF130">
        <v>0</v>
      </c>
      <c r="AG130">
        <v>0</v>
      </c>
      <c r="AH130" t="s">
        <v>21</v>
      </c>
      <c r="AI130" t="s">
        <v>21</v>
      </c>
      <c r="AJ130">
        <v>0</v>
      </c>
      <c r="AK130">
        <v>0</v>
      </c>
      <c r="AL130">
        <v>100</v>
      </c>
      <c r="AM130">
        <v>0</v>
      </c>
      <c r="AN130">
        <v>0</v>
      </c>
      <c r="AO130">
        <v>0</v>
      </c>
      <c r="AQ130">
        <f t="shared" si="11"/>
        <v>0.5</v>
      </c>
      <c r="AR130">
        <f t="shared" si="12"/>
        <v>0.5</v>
      </c>
      <c r="AT130">
        <f t="shared" si="13"/>
        <v>0</v>
      </c>
      <c r="AU130">
        <f t="shared" si="14"/>
        <v>0.49199999999999999</v>
      </c>
      <c r="AV130" s="11">
        <f t="shared" si="15"/>
        <v>0.98399999999999999</v>
      </c>
      <c r="AY130">
        <f t="shared" si="16"/>
        <v>0</v>
      </c>
      <c r="AZ130">
        <f t="shared" si="17"/>
        <v>0</v>
      </c>
      <c r="BA130">
        <f t="shared" si="18"/>
        <v>0</v>
      </c>
      <c r="BB130">
        <f t="shared" si="19"/>
        <v>0</v>
      </c>
      <c r="BC130">
        <f t="shared" si="20"/>
        <v>0</v>
      </c>
      <c r="BD130" s="2">
        <f t="shared" si="21"/>
        <v>0</v>
      </c>
    </row>
    <row r="131" spans="1:56" ht="15" customHeight="1">
      <c r="A131" s="2" t="s">
        <v>346</v>
      </c>
      <c r="B131" s="2" t="s">
        <v>347</v>
      </c>
      <c r="C131">
        <v>2020</v>
      </c>
      <c r="D131" t="s">
        <v>21</v>
      </c>
      <c r="E131" t="s">
        <v>21</v>
      </c>
      <c r="F131" t="s">
        <v>21</v>
      </c>
      <c r="G131" t="s">
        <v>21</v>
      </c>
      <c r="H131" t="s">
        <v>21</v>
      </c>
      <c r="I131" t="s">
        <v>21</v>
      </c>
      <c r="J131" t="s">
        <v>21</v>
      </c>
      <c r="K131" t="s">
        <v>21</v>
      </c>
      <c r="L131" t="s">
        <v>21</v>
      </c>
      <c r="M131" t="s">
        <v>21</v>
      </c>
      <c r="N131" t="s">
        <v>21</v>
      </c>
      <c r="O131" t="s">
        <v>21</v>
      </c>
      <c r="P131" t="s">
        <v>21</v>
      </c>
      <c r="Q131" t="s">
        <v>21</v>
      </c>
      <c r="R131" t="s">
        <v>21</v>
      </c>
      <c r="S131" t="s">
        <v>21</v>
      </c>
      <c r="T131" t="s">
        <v>21</v>
      </c>
      <c r="U131" t="s">
        <v>21</v>
      </c>
      <c r="V131" t="s">
        <v>21</v>
      </c>
      <c r="W131" t="s">
        <v>21</v>
      </c>
      <c r="X131" t="s">
        <v>21</v>
      </c>
      <c r="Y131" t="s">
        <v>21</v>
      </c>
      <c r="Z131" t="s">
        <v>21</v>
      </c>
      <c r="AA131" t="s">
        <v>21</v>
      </c>
      <c r="AB131" t="s">
        <v>21</v>
      </c>
      <c r="AC131" t="s">
        <v>21</v>
      </c>
      <c r="AD131" t="s">
        <v>21</v>
      </c>
      <c r="AE131" t="s">
        <v>21</v>
      </c>
      <c r="AF131" t="s">
        <v>21</v>
      </c>
      <c r="AG131" t="s">
        <v>21</v>
      </c>
      <c r="AH131" t="s">
        <v>21</v>
      </c>
      <c r="AI131" t="s">
        <v>21</v>
      </c>
      <c r="AJ131" t="s">
        <v>21</v>
      </c>
      <c r="AK131" t="s">
        <v>21</v>
      </c>
      <c r="AL131" t="s">
        <v>21</v>
      </c>
      <c r="AM131" t="s">
        <v>21</v>
      </c>
      <c r="AN131" t="s">
        <v>21</v>
      </c>
      <c r="AO131" t="s">
        <v>21</v>
      </c>
      <c r="AQ131">
        <f t="shared" ref="AQ131:AQ194" si="22">SUMPRODUCT(J131:AF131)+IFERROR(AJ131/1,0)</f>
        <v>0</v>
      </c>
      <c r="AR131">
        <f t="shared" ref="AR131:AR194" si="23">SUMPRODUCT(J131:AF131)+SUMPRODUCT(AJ131:AK131)</f>
        <v>0</v>
      </c>
      <c r="AT131">
        <f t="shared" ref="AT131:AT194" si="24">IFERROR(D131/1,0)</f>
        <v>0</v>
      </c>
      <c r="AU131">
        <f t="shared" ref="AU131:AU194" si="25">IFERROR(E131/1,0)</f>
        <v>0</v>
      </c>
      <c r="AV131" s="11" t="str">
        <f t="shared" ref="AV131:AV194" si="26">IFERROR((AT131+AU131)/AR131,"")</f>
        <v/>
      </c>
      <c r="AY131">
        <f t="shared" ref="AY131:AY194" si="27">IFERROR(AK131/1,0)</f>
        <v>0</v>
      </c>
      <c r="AZ131">
        <f t="shared" ref="AZ131:AZ194" si="28">IFERROR(AL131/100,0)*$AY131</f>
        <v>0</v>
      </c>
      <c r="BA131">
        <f t="shared" ref="BA131:BA194" si="29">IFERROR(AM131/100,0)*$AY131</f>
        <v>0</v>
      </c>
      <c r="BB131">
        <f t="shared" ref="BB131:BB194" si="30">IFERROR(AN131/100,0)*$AY131</f>
        <v>0</v>
      </c>
      <c r="BC131">
        <f t="shared" ref="BC131:BC194" si="31">IFERROR(AO131/100,0)*$AY131</f>
        <v>0</v>
      </c>
      <c r="BD131" s="2">
        <f t="shared" ref="BD131:BD194" si="32">MAX(AY131-SUM(AZ131:BC131),0)</f>
        <v>0</v>
      </c>
    </row>
    <row r="132" spans="1:56" ht="15" customHeight="1">
      <c r="A132" s="2" t="s">
        <v>346</v>
      </c>
      <c r="B132" s="2" t="s">
        <v>348</v>
      </c>
      <c r="C132">
        <v>2020</v>
      </c>
      <c r="D132" t="s">
        <v>21</v>
      </c>
      <c r="E132" t="s">
        <v>21</v>
      </c>
      <c r="F132" t="s">
        <v>21</v>
      </c>
      <c r="G132" t="s">
        <v>21</v>
      </c>
      <c r="H132" t="s">
        <v>21</v>
      </c>
      <c r="I132" t="s">
        <v>21</v>
      </c>
      <c r="J132" t="s">
        <v>21</v>
      </c>
      <c r="K132" t="s">
        <v>21</v>
      </c>
      <c r="L132" t="s">
        <v>21</v>
      </c>
      <c r="M132" t="s">
        <v>21</v>
      </c>
      <c r="N132" t="s">
        <v>21</v>
      </c>
      <c r="O132" t="s">
        <v>21</v>
      </c>
      <c r="P132" t="s">
        <v>21</v>
      </c>
      <c r="Q132" t="s">
        <v>21</v>
      </c>
      <c r="R132" t="s">
        <v>21</v>
      </c>
      <c r="S132" t="s">
        <v>21</v>
      </c>
      <c r="T132" t="s">
        <v>21</v>
      </c>
      <c r="U132" t="s">
        <v>21</v>
      </c>
      <c r="V132" t="s">
        <v>21</v>
      </c>
      <c r="W132" t="s">
        <v>21</v>
      </c>
      <c r="X132" t="s">
        <v>21</v>
      </c>
      <c r="Y132" t="s">
        <v>21</v>
      </c>
      <c r="Z132" t="s">
        <v>21</v>
      </c>
      <c r="AA132" t="s">
        <v>21</v>
      </c>
      <c r="AB132" t="s">
        <v>21</v>
      </c>
      <c r="AC132" t="s">
        <v>21</v>
      </c>
      <c r="AD132" t="s">
        <v>21</v>
      </c>
      <c r="AE132" t="s">
        <v>21</v>
      </c>
      <c r="AF132" t="s">
        <v>21</v>
      </c>
      <c r="AG132" t="s">
        <v>21</v>
      </c>
      <c r="AH132" t="s">
        <v>21</v>
      </c>
      <c r="AI132" t="s">
        <v>21</v>
      </c>
      <c r="AJ132" t="s">
        <v>21</v>
      </c>
      <c r="AK132" t="s">
        <v>21</v>
      </c>
      <c r="AL132" t="s">
        <v>21</v>
      </c>
      <c r="AM132" t="s">
        <v>21</v>
      </c>
      <c r="AN132" t="s">
        <v>21</v>
      </c>
      <c r="AO132" t="s">
        <v>21</v>
      </c>
      <c r="AQ132">
        <f t="shared" si="22"/>
        <v>0</v>
      </c>
      <c r="AR132">
        <f t="shared" si="23"/>
        <v>0</v>
      </c>
      <c r="AT132">
        <f t="shared" si="24"/>
        <v>0</v>
      </c>
      <c r="AU132">
        <f t="shared" si="25"/>
        <v>0</v>
      </c>
      <c r="AV132" s="11" t="str">
        <f t="shared" si="26"/>
        <v/>
      </c>
      <c r="AY132">
        <f t="shared" si="27"/>
        <v>0</v>
      </c>
      <c r="AZ132">
        <f t="shared" si="28"/>
        <v>0</v>
      </c>
      <c r="BA132">
        <f t="shared" si="29"/>
        <v>0</v>
      </c>
      <c r="BB132">
        <f t="shared" si="30"/>
        <v>0</v>
      </c>
      <c r="BC132">
        <f t="shared" si="31"/>
        <v>0</v>
      </c>
      <c r="BD132" s="2">
        <f t="shared" si="32"/>
        <v>0</v>
      </c>
    </row>
    <row r="133" spans="1:56" ht="15" customHeight="1">
      <c r="A133" s="2" t="s">
        <v>346</v>
      </c>
      <c r="B133" s="2" t="s">
        <v>349</v>
      </c>
      <c r="C133">
        <v>2020</v>
      </c>
      <c r="D133" t="s">
        <v>21</v>
      </c>
      <c r="E133" t="s">
        <v>21</v>
      </c>
      <c r="F133" t="s">
        <v>21</v>
      </c>
      <c r="G133" t="s">
        <v>21</v>
      </c>
      <c r="H133" t="s">
        <v>21</v>
      </c>
      <c r="I133" t="s">
        <v>21</v>
      </c>
      <c r="J133" t="s">
        <v>21</v>
      </c>
      <c r="K133" t="s">
        <v>21</v>
      </c>
      <c r="L133" t="s">
        <v>21</v>
      </c>
      <c r="M133" t="s">
        <v>21</v>
      </c>
      <c r="N133" t="s">
        <v>21</v>
      </c>
      <c r="O133" t="s">
        <v>21</v>
      </c>
      <c r="P133" t="s">
        <v>21</v>
      </c>
      <c r="Q133" t="s">
        <v>21</v>
      </c>
      <c r="R133" t="s">
        <v>21</v>
      </c>
      <c r="S133" t="s">
        <v>21</v>
      </c>
      <c r="T133" t="s">
        <v>21</v>
      </c>
      <c r="U133" t="s">
        <v>21</v>
      </c>
      <c r="V133" t="s">
        <v>21</v>
      </c>
      <c r="W133" t="s">
        <v>21</v>
      </c>
      <c r="X133" t="s">
        <v>21</v>
      </c>
      <c r="Y133" t="s">
        <v>21</v>
      </c>
      <c r="Z133" t="s">
        <v>21</v>
      </c>
      <c r="AA133" t="s">
        <v>21</v>
      </c>
      <c r="AB133" t="s">
        <v>21</v>
      </c>
      <c r="AC133" t="s">
        <v>21</v>
      </c>
      <c r="AD133" t="s">
        <v>21</v>
      </c>
      <c r="AE133" t="s">
        <v>21</v>
      </c>
      <c r="AF133" t="s">
        <v>21</v>
      </c>
      <c r="AG133" t="s">
        <v>21</v>
      </c>
      <c r="AH133" t="s">
        <v>21</v>
      </c>
      <c r="AI133" t="s">
        <v>21</v>
      </c>
      <c r="AJ133" t="s">
        <v>21</v>
      </c>
      <c r="AK133" t="s">
        <v>21</v>
      </c>
      <c r="AL133" t="s">
        <v>21</v>
      </c>
      <c r="AM133" t="s">
        <v>21</v>
      </c>
      <c r="AN133" t="s">
        <v>21</v>
      </c>
      <c r="AO133" t="s">
        <v>21</v>
      </c>
      <c r="AQ133">
        <f t="shared" si="22"/>
        <v>0</v>
      </c>
      <c r="AR133">
        <f t="shared" si="23"/>
        <v>0</v>
      </c>
      <c r="AT133">
        <f t="shared" si="24"/>
        <v>0</v>
      </c>
      <c r="AU133">
        <f t="shared" si="25"/>
        <v>0</v>
      </c>
      <c r="AV133" s="11" t="str">
        <f t="shared" si="26"/>
        <v/>
      </c>
      <c r="AY133">
        <f t="shared" si="27"/>
        <v>0</v>
      </c>
      <c r="AZ133">
        <f t="shared" si="28"/>
        <v>0</v>
      </c>
      <c r="BA133">
        <f t="shared" si="29"/>
        <v>0</v>
      </c>
      <c r="BB133">
        <f t="shared" si="30"/>
        <v>0</v>
      </c>
      <c r="BC133">
        <f t="shared" si="31"/>
        <v>0</v>
      </c>
      <c r="BD133" s="2">
        <f t="shared" si="32"/>
        <v>0</v>
      </c>
    </row>
    <row r="134" spans="1:56" ht="15" customHeight="1">
      <c r="A134" s="2" t="s">
        <v>346</v>
      </c>
      <c r="B134" s="2" t="s">
        <v>350</v>
      </c>
      <c r="C134">
        <v>2020</v>
      </c>
      <c r="D134" t="s">
        <v>21</v>
      </c>
      <c r="E134" t="s">
        <v>21</v>
      </c>
      <c r="F134" t="s">
        <v>21</v>
      </c>
      <c r="G134" t="s">
        <v>21</v>
      </c>
      <c r="H134" t="s">
        <v>21</v>
      </c>
      <c r="I134" t="s">
        <v>21</v>
      </c>
      <c r="J134" t="s">
        <v>21</v>
      </c>
      <c r="K134" t="s">
        <v>21</v>
      </c>
      <c r="L134" t="s">
        <v>21</v>
      </c>
      <c r="M134" t="s">
        <v>21</v>
      </c>
      <c r="N134" t="s">
        <v>21</v>
      </c>
      <c r="O134" t="s">
        <v>21</v>
      </c>
      <c r="P134" t="s">
        <v>21</v>
      </c>
      <c r="Q134" t="s">
        <v>21</v>
      </c>
      <c r="R134" t="s">
        <v>21</v>
      </c>
      <c r="S134" t="s">
        <v>21</v>
      </c>
      <c r="T134" t="s">
        <v>21</v>
      </c>
      <c r="U134" t="s">
        <v>21</v>
      </c>
      <c r="V134" t="s">
        <v>21</v>
      </c>
      <c r="W134" t="s">
        <v>21</v>
      </c>
      <c r="X134" t="s">
        <v>21</v>
      </c>
      <c r="Y134" t="s">
        <v>21</v>
      </c>
      <c r="Z134" t="s">
        <v>21</v>
      </c>
      <c r="AA134" t="s">
        <v>21</v>
      </c>
      <c r="AB134" t="s">
        <v>21</v>
      </c>
      <c r="AC134" t="s">
        <v>21</v>
      </c>
      <c r="AD134" t="s">
        <v>21</v>
      </c>
      <c r="AE134" t="s">
        <v>21</v>
      </c>
      <c r="AF134" t="s">
        <v>21</v>
      </c>
      <c r="AG134" t="s">
        <v>21</v>
      </c>
      <c r="AH134" t="s">
        <v>21</v>
      </c>
      <c r="AI134" t="s">
        <v>21</v>
      </c>
      <c r="AJ134" t="s">
        <v>21</v>
      </c>
      <c r="AK134" t="s">
        <v>21</v>
      </c>
      <c r="AL134" t="s">
        <v>21</v>
      </c>
      <c r="AM134" t="s">
        <v>21</v>
      </c>
      <c r="AN134" t="s">
        <v>21</v>
      </c>
      <c r="AO134" t="s">
        <v>21</v>
      </c>
      <c r="AQ134">
        <f t="shared" si="22"/>
        <v>0</v>
      </c>
      <c r="AR134">
        <f t="shared" si="23"/>
        <v>0</v>
      </c>
      <c r="AT134">
        <f t="shared" si="24"/>
        <v>0</v>
      </c>
      <c r="AU134">
        <f t="shared" si="25"/>
        <v>0</v>
      </c>
      <c r="AV134" s="11" t="str">
        <f t="shared" si="26"/>
        <v/>
      </c>
      <c r="AY134">
        <f t="shared" si="27"/>
        <v>0</v>
      </c>
      <c r="AZ134">
        <f t="shared" si="28"/>
        <v>0</v>
      </c>
      <c r="BA134">
        <f t="shared" si="29"/>
        <v>0</v>
      </c>
      <c r="BB134">
        <f t="shared" si="30"/>
        <v>0</v>
      </c>
      <c r="BC134">
        <f t="shared" si="31"/>
        <v>0</v>
      </c>
      <c r="BD134" s="2">
        <f t="shared" si="32"/>
        <v>0</v>
      </c>
    </row>
    <row r="135" spans="1:56" ht="15" customHeight="1">
      <c r="A135" s="2" t="s">
        <v>351</v>
      </c>
      <c r="B135" s="2" t="s">
        <v>352</v>
      </c>
      <c r="C135">
        <v>2020</v>
      </c>
      <c r="D135" t="s">
        <v>22</v>
      </c>
      <c r="E135" t="s">
        <v>22</v>
      </c>
      <c r="F135" t="s">
        <v>22</v>
      </c>
      <c r="G135" t="s">
        <v>22</v>
      </c>
      <c r="H135" t="s">
        <v>22</v>
      </c>
      <c r="I135" t="s">
        <v>22</v>
      </c>
      <c r="J135" t="s">
        <v>22</v>
      </c>
      <c r="K135" t="s">
        <v>22</v>
      </c>
      <c r="L135" t="s">
        <v>22</v>
      </c>
      <c r="M135" t="s">
        <v>22</v>
      </c>
      <c r="N135" t="s">
        <v>22</v>
      </c>
      <c r="O135" t="s">
        <v>22</v>
      </c>
      <c r="P135" t="s">
        <v>22</v>
      </c>
      <c r="Q135" t="s">
        <v>22</v>
      </c>
      <c r="R135" t="s">
        <v>22</v>
      </c>
      <c r="S135" t="s">
        <v>22</v>
      </c>
      <c r="T135" t="s">
        <v>22</v>
      </c>
      <c r="U135" t="s">
        <v>22</v>
      </c>
      <c r="V135" t="s">
        <v>22</v>
      </c>
      <c r="W135" t="s">
        <v>22</v>
      </c>
      <c r="X135" t="s">
        <v>22</v>
      </c>
      <c r="Y135" t="s">
        <v>22</v>
      </c>
      <c r="Z135" t="s">
        <v>22</v>
      </c>
      <c r="AA135" t="s">
        <v>22</v>
      </c>
      <c r="AB135" t="s">
        <v>22</v>
      </c>
      <c r="AC135" t="s">
        <v>22</v>
      </c>
      <c r="AD135" t="s">
        <v>22</v>
      </c>
      <c r="AE135" t="s">
        <v>22</v>
      </c>
      <c r="AF135" t="s">
        <v>22</v>
      </c>
      <c r="AG135" t="s">
        <v>22</v>
      </c>
      <c r="AH135" t="s">
        <v>22</v>
      </c>
      <c r="AI135" t="s">
        <v>22</v>
      </c>
      <c r="AJ135" t="s">
        <v>22</v>
      </c>
      <c r="AK135" t="s">
        <v>22</v>
      </c>
      <c r="AL135" t="s">
        <v>22</v>
      </c>
      <c r="AM135" t="s">
        <v>22</v>
      </c>
      <c r="AN135" t="s">
        <v>22</v>
      </c>
      <c r="AO135" t="s">
        <v>22</v>
      </c>
      <c r="AQ135">
        <f t="shared" si="22"/>
        <v>0</v>
      </c>
      <c r="AR135">
        <f t="shared" si="23"/>
        <v>0</v>
      </c>
      <c r="AT135">
        <f t="shared" si="24"/>
        <v>0</v>
      </c>
      <c r="AU135">
        <f t="shared" si="25"/>
        <v>0</v>
      </c>
      <c r="AV135" s="11" t="str">
        <f t="shared" si="26"/>
        <v/>
      </c>
      <c r="AY135">
        <f t="shared" si="27"/>
        <v>0</v>
      </c>
      <c r="AZ135">
        <f t="shared" si="28"/>
        <v>0</v>
      </c>
      <c r="BA135">
        <f t="shared" si="29"/>
        <v>0</v>
      </c>
      <c r="BB135">
        <f t="shared" si="30"/>
        <v>0</v>
      </c>
      <c r="BC135">
        <f t="shared" si="31"/>
        <v>0</v>
      </c>
      <c r="BD135" s="2">
        <f t="shared" si="32"/>
        <v>0</v>
      </c>
    </row>
    <row r="136" spans="1:56" ht="15" customHeight="1">
      <c r="A136" s="2" t="s">
        <v>353</v>
      </c>
      <c r="B136" s="2" t="s">
        <v>354</v>
      </c>
      <c r="C136">
        <v>2020</v>
      </c>
      <c r="D136" t="s">
        <v>21</v>
      </c>
      <c r="E136" t="s">
        <v>21</v>
      </c>
      <c r="F136" t="s">
        <v>21</v>
      </c>
      <c r="G136" t="s">
        <v>21</v>
      </c>
      <c r="H136" t="s">
        <v>21</v>
      </c>
      <c r="I136" t="s">
        <v>21</v>
      </c>
      <c r="J136" t="s">
        <v>21</v>
      </c>
      <c r="K136" t="s">
        <v>21</v>
      </c>
      <c r="L136" t="s">
        <v>21</v>
      </c>
      <c r="M136" t="s">
        <v>21</v>
      </c>
      <c r="N136" t="s">
        <v>21</v>
      </c>
      <c r="O136" t="s">
        <v>21</v>
      </c>
      <c r="P136" t="s">
        <v>21</v>
      </c>
      <c r="Q136" t="s">
        <v>21</v>
      </c>
      <c r="R136" t="s">
        <v>21</v>
      </c>
      <c r="S136" t="s">
        <v>21</v>
      </c>
      <c r="T136" t="s">
        <v>21</v>
      </c>
      <c r="U136" t="s">
        <v>21</v>
      </c>
      <c r="V136" t="s">
        <v>21</v>
      </c>
      <c r="W136" t="s">
        <v>21</v>
      </c>
      <c r="X136" t="s">
        <v>21</v>
      </c>
      <c r="Y136" t="s">
        <v>21</v>
      </c>
      <c r="Z136" t="s">
        <v>21</v>
      </c>
      <c r="AA136" t="s">
        <v>21</v>
      </c>
      <c r="AB136" t="s">
        <v>21</v>
      </c>
      <c r="AC136" t="s">
        <v>21</v>
      </c>
      <c r="AD136" t="s">
        <v>21</v>
      </c>
      <c r="AE136" t="s">
        <v>21</v>
      </c>
      <c r="AF136" t="s">
        <v>21</v>
      </c>
      <c r="AG136" t="s">
        <v>21</v>
      </c>
      <c r="AH136" t="s">
        <v>21</v>
      </c>
      <c r="AI136" t="s">
        <v>21</v>
      </c>
      <c r="AJ136" t="s">
        <v>21</v>
      </c>
      <c r="AK136" t="s">
        <v>21</v>
      </c>
      <c r="AL136" t="s">
        <v>21</v>
      </c>
      <c r="AM136" t="s">
        <v>21</v>
      </c>
      <c r="AN136" t="s">
        <v>21</v>
      </c>
      <c r="AO136" t="s">
        <v>21</v>
      </c>
      <c r="AQ136">
        <f t="shared" si="22"/>
        <v>0</v>
      </c>
      <c r="AR136">
        <f t="shared" si="23"/>
        <v>0</v>
      </c>
      <c r="AT136">
        <f t="shared" si="24"/>
        <v>0</v>
      </c>
      <c r="AU136">
        <f t="shared" si="25"/>
        <v>0</v>
      </c>
      <c r="AV136" s="11" t="str">
        <f t="shared" si="26"/>
        <v/>
      </c>
      <c r="AY136">
        <f t="shared" si="27"/>
        <v>0</v>
      </c>
      <c r="AZ136">
        <f t="shared" si="28"/>
        <v>0</v>
      </c>
      <c r="BA136">
        <f t="shared" si="29"/>
        <v>0</v>
      </c>
      <c r="BB136">
        <f t="shared" si="30"/>
        <v>0</v>
      </c>
      <c r="BC136">
        <f t="shared" si="31"/>
        <v>0</v>
      </c>
      <c r="BD136" s="2">
        <f t="shared" si="32"/>
        <v>0</v>
      </c>
    </row>
    <row r="137" spans="1:56" ht="15" customHeight="1">
      <c r="A137" s="2" t="s">
        <v>353</v>
      </c>
      <c r="B137" s="2" t="s">
        <v>355</v>
      </c>
      <c r="C137">
        <v>2020</v>
      </c>
      <c r="D137" t="s">
        <v>21</v>
      </c>
      <c r="E137" t="s">
        <v>21</v>
      </c>
      <c r="F137" t="s">
        <v>21</v>
      </c>
      <c r="G137" t="s">
        <v>21</v>
      </c>
      <c r="H137" t="s">
        <v>21</v>
      </c>
      <c r="I137" t="s">
        <v>21</v>
      </c>
      <c r="J137" t="s">
        <v>21</v>
      </c>
      <c r="K137" t="s">
        <v>21</v>
      </c>
      <c r="L137" t="s">
        <v>21</v>
      </c>
      <c r="M137" t="s">
        <v>21</v>
      </c>
      <c r="N137" t="s">
        <v>21</v>
      </c>
      <c r="O137" t="s">
        <v>21</v>
      </c>
      <c r="P137" t="s">
        <v>21</v>
      </c>
      <c r="Q137" t="s">
        <v>21</v>
      </c>
      <c r="R137" t="s">
        <v>21</v>
      </c>
      <c r="S137" t="s">
        <v>21</v>
      </c>
      <c r="T137" t="s">
        <v>21</v>
      </c>
      <c r="U137" t="s">
        <v>21</v>
      </c>
      <c r="V137" t="s">
        <v>21</v>
      </c>
      <c r="W137" t="s">
        <v>21</v>
      </c>
      <c r="X137" t="s">
        <v>21</v>
      </c>
      <c r="Y137" t="s">
        <v>21</v>
      </c>
      <c r="Z137" t="s">
        <v>21</v>
      </c>
      <c r="AA137" t="s">
        <v>21</v>
      </c>
      <c r="AB137" t="s">
        <v>21</v>
      </c>
      <c r="AC137" t="s">
        <v>21</v>
      </c>
      <c r="AD137" t="s">
        <v>21</v>
      </c>
      <c r="AE137" t="s">
        <v>21</v>
      </c>
      <c r="AF137" t="s">
        <v>21</v>
      </c>
      <c r="AG137" t="s">
        <v>21</v>
      </c>
      <c r="AH137" t="s">
        <v>21</v>
      </c>
      <c r="AI137" t="s">
        <v>21</v>
      </c>
      <c r="AJ137" t="s">
        <v>21</v>
      </c>
      <c r="AK137" t="s">
        <v>21</v>
      </c>
      <c r="AL137" t="s">
        <v>21</v>
      </c>
      <c r="AM137" t="s">
        <v>21</v>
      </c>
      <c r="AN137" t="s">
        <v>21</v>
      </c>
      <c r="AO137" t="s">
        <v>21</v>
      </c>
      <c r="AQ137">
        <f t="shared" si="22"/>
        <v>0</v>
      </c>
      <c r="AR137">
        <f t="shared" si="23"/>
        <v>0</v>
      </c>
      <c r="AT137">
        <f t="shared" si="24"/>
        <v>0</v>
      </c>
      <c r="AU137">
        <f t="shared" si="25"/>
        <v>0</v>
      </c>
      <c r="AV137" s="11" t="str">
        <f t="shared" si="26"/>
        <v/>
      </c>
      <c r="AY137">
        <f t="shared" si="27"/>
        <v>0</v>
      </c>
      <c r="AZ137">
        <f t="shared" si="28"/>
        <v>0</v>
      </c>
      <c r="BA137">
        <f t="shared" si="29"/>
        <v>0</v>
      </c>
      <c r="BB137">
        <f t="shared" si="30"/>
        <v>0</v>
      </c>
      <c r="BC137">
        <f t="shared" si="31"/>
        <v>0</v>
      </c>
      <c r="BD137" s="2">
        <f t="shared" si="32"/>
        <v>0</v>
      </c>
    </row>
    <row r="138" spans="1:56" ht="15" customHeight="1">
      <c r="A138" s="2" t="s">
        <v>356</v>
      </c>
      <c r="B138" s="2" t="s">
        <v>357</v>
      </c>
      <c r="C138">
        <v>2020</v>
      </c>
      <c r="D138">
        <v>24.855</v>
      </c>
      <c r="E138">
        <v>6.575145</v>
      </c>
      <c r="F138" t="s">
        <v>21</v>
      </c>
      <c r="G138" t="s">
        <v>21</v>
      </c>
      <c r="H138" t="s">
        <v>21</v>
      </c>
      <c r="I138">
        <v>43.144399999999997</v>
      </c>
      <c r="J138" t="s">
        <v>21</v>
      </c>
      <c r="K138" t="s">
        <v>21</v>
      </c>
      <c r="L138" t="s">
        <v>21</v>
      </c>
      <c r="M138" t="s">
        <v>21</v>
      </c>
      <c r="N138" t="s">
        <v>21</v>
      </c>
      <c r="O138" t="s">
        <v>21</v>
      </c>
      <c r="P138" t="s">
        <v>21</v>
      </c>
      <c r="Q138">
        <v>13.643000000000001</v>
      </c>
      <c r="R138" t="s">
        <v>21</v>
      </c>
      <c r="S138">
        <v>18.233000000000001</v>
      </c>
      <c r="T138" t="s">
        <v>21</v>
      </c>
      <c r="U138" t="s">
        <v>21</v>
      </c>
      <c r="V138">
        <v>0.57899999999999996</v>
      </c>
      <c r="W138" t="s">
        <v>924</v>
      </c>
      <c r="X138" t="s">
        <v>21</v>
      </c>
      <c r="Y138" t="s">
        <v>21</v>
      </c>
      <c r="Z138" t="s">
        <v>21</v>
      </c>
      <c r="AA138">
        <v>5.8849999999999998</v>
      </c>
      <c r="AB138" t="s">
        <v>21</v>
      </c>
      <c r="AC138" t="s">
        <v>21</v>
      </c>
      <c r="AD138" t="s">
        <v>21</v>
      </c>
      <c r="AE138" t="s">
        <v>21</v>
      </c>
      <c r="AF138" t="s">
        <v>21</v>
      </c>
      <c r="AG138" t="s">
        <v>21</v>
      </c>
      <c r="AH138" t="s">
        <v>21</v>
      </c>
      <c r="AI138" t="s">
        <v>21</v>
      </c>
      <c r="AJ138" t="s">
        <v>21</v>
      </c>
      <c r="AK138">
        <v>4.8044000000000002</v>
      </c>
      <c r="AL138">
        <v>100</v>
      </c>
      <c r="AM138" t="s">
        <v>21</v>
      </c>
      <c r="AN138" t="s">
        <v>21</v>
      </c>
      <c r="AO138" t="s">
        <v>21</v>
      </c>
      <c r="AQ138">
        <f t="shared" si="22"/>
        <v>38.339999999999996</v>
      </c>
      <c r="AR138">
        <f t="shared" si="23"/>
        <v>43.144399999999997</v>
      </c>
      <c r="AT138">
        <f t="shared" si="24"/>
        <v>24.855</v>
      </c>
      <c r="AU138">
        <f t="shared" si="25"/>
        <v>6.575145</v>
      </c>
      <c r="AV138" s="11">
        <f t="shared" si="26"/>
        <v>0.72848724284032229</v>
      </c>
      <c r="AY138">
        <f t="shared" si="27"/>
        <v>4.8044000000000002</v>
      </c>
      <c r="AZ138">
        <f t="shared" si="28"/>
        <v>4.8044000000000002</v>
      </c>
      <c r="BA138">
        <f t="shared" si="29"/>
        <v>0</v>
      </c>
      <c r="BB138">
        <f t="shared" si="30"/>
        <v>0</v>
      </c>
      <c r="BC138">
        <f t="shared" si="31"/>
        <v>0</v>
      </c>
      <c r="BD138" s="2">
        <f t="shared" si="32"/>
        <v>0</v>
      </c>
    </row>
    <row r="139" spans="1:56" ht="15" customHeight="1">
      <c r="A139" s="2" t="s">
        <v>358</v>
      </c>
      <c r="B139" s="2" t="s">
        <v>359</v>
      </c>
      <c r="C139">
        <v>2020</v>
      </c>
      <c r="D139" t="s">
        <v>21</v>
      </c>
      <c r="E139" t="s">
        <v>21</v>
      </c>
      <c r="F139" t="s">
        <v>21</v>
      </c>
      <c r="G139" t="s">
        <v>21</v>
      </c>
      <c r="H139" t="s">
        <v>21</v>
      </c>
      <c r="I139" t="s">
        <v>21</v>
      </c>
      <c r="J139" t="s">
        <v>21</v>
      </c>
      <c r="K139" t="s">
        <v>21</v>
      </c>
      <c r="L139" t="s">
        <v>21</v>
      </c>
      <c r="M139" t="s">
        <v>21</v>
      </c>
      <c r="N139" t="s">
        <v>21</v>
      </c>
      <c r="O139" t="s">
        <v>21</v>
      </c>
      <c r="P139" t="s">
        <v>21</v>
      </c>
      <c r="Q139" t="s">
        <v>21</v>
      </c>
      <c r="R139" t="s">
        <v>21</v>
      </c>
      <c r="S139" t="s">
        <v>21</v>
      </c>
      <c r="T139" t="s">
        <v>21</v>
      </c>
      <c r="U139" t="s">
        <v>21</v>
      </c>
      <c r="V139" t="s">
        <v>21</v>
      </c>
      <c r="W139" t="s">
        <v>21</v>
      </c>
      <c r="X139" t="s">
        <v>21</v>
      </c>
      <c r="Y139" t="s">
        <v>21</v>
      </c>
      <c r="Z139" t="s">
        <v>21</v>
      </c>
      <c r="AA139" t="s">
        <v>21</v>
      </c>
      <c r="AB139" t="s">
        <v>21</v>
      </c>
      <c r="AC139" t="s">
        <v>21</v>
      </c>
      <c r="AD139" t="s">
        <v>21</v>
      </c>
      <c r="AE139" t="s">
        <v>21</v>
      </c>
      <c r="AF139" t="s">
        <v>21</v>
      </c>
      <c r="AG139" t="s">
        <v>21</v>
      </c>
      <c r="AH139" t="s">
        <v>21</v>
      </c>
      <c r="AI139" t="s">
        <v>21</v>
      </c>
      <c r="AJ139" t="s">
        <v>21</v>
      </c>
      <c r="AK139" t="s">
        <v>21</v>
      </c>
      <c r="AL139" t="s">
        <v>21</v>
      </c>
      <c r="AM139" t="s">
        <v>21</v>
      </c>
      <c r="AN139" t="s">
        <v>21</v>
      </c>
      <c r="AO139" t="s">
        <v>21</v>
      </c>
      <c r="AQ139">
        <f t="shared" si="22"/>
        <v>0</v>
      </c>
      <c r="AR139">
        <f t="shared" si="23"/>
        <v>0</v>
      </c>
      <c r="AT139">
        <f t="shared" si="24"/>
        <v>0</v>
      </c>
      <c r="AU139">
        <f t="shared" si="25"/>
        <v>0</v>
      </c>
      <c r="AV139" s="11" t="str">
        <f t="shared" si="26"/>
        <v/>
      </c>
      <c r="AY139">
        <f t="shared" si="27"/>
        <v>0</v>
      </c>
      <c r="AZ139">
        <f t="shared" si="28"/>
        <v>0</v>
      </c>
      <c r="BA139">
        <f t="shared" si="29"/>
        <v>0</v>
      </c>
      <c r="BB139">
        <f t="shared" si="30"/>
        <v>0</v>
      </c>
      <c r="BC139">
        <f t="shared" si="31"/>
        <v>0</v>
      </c>
      <c r="BD139" s="2">
        <f t="shared" si="32"/>
        <v>0</v>
      </c>
    </row>
    <row r="140" spans="1:56" ht="15" customHeight="1">
      <c r="A140" s="2" t="s">
        <v>360</v>
      </c>
      <c r="B140" s="2" t="s">
        <v>361</v>
      </c>
      <c r="C140">
        <v>2020</v>
      </c>
      <c r="D140">
        <v>139.03800000000001</v>
      </c>
      <c r="E140">
        <v>27.806999999999999</v>
      </c>
      <c r="F140" t="s">
        <v>21</v>
      </c>
      <c r="G140" t="s">
        <v>21</v>
      </c>
      <c r="H140" t="s">
        <v>21</v>
      </c>
      <c r="I140">
        <v>213.702</v>
      </c>
      <c r="J140" t="s">
        <v>21</v>
      </c>
      <c r="K140" t="s">
        <v>21</v>
      </c>
      <c r="L140" t="s">
        <v>21</v>
      </c>
      <c r="M140" t="s">
        <v>21</v>
      </c>
      <c r="N140" t="s">
        <v>21</v>
      </c>
      <c r="O140" t="s">
        <v>21</v>
      </c>
      <c r="P140" t="s">
        <v>21</v>
      </c>
      <c r="Q140">
        <v>25.026</v>
      </c>
      <c r="R140">
        <v>14.22</v>
      </c>
      <c r="S140" t="s">
        <v>21</v>
      </c>
      <c r="T140" t="s">
        <v>21</v>
      </c>
      <c r="U140" t="s">
        <v>21</v>
      </c>
      <c r="V140" t="s">
        <v>21</v>
      </c>
      <c r="W140" t="s">
        <v>21</v>
      </c>
      <c r="X140" t="s">
        <v>21</v>
      </c>
      <c r="Y140" t="s">
        <v>21</v>
      </c>
      <c r="Z140" t="s">
        <v>21</v>
      </c>
      <c r="AA140">
        <v>155.191</v>
      </c>
      <c r="AB140" t="s">
        <v>21</v>
      </c>
      <c r="AC140" t="s">
        <v>21</v>
      </c>
      <c r="AD140" t="s">
        <v>21</v>
      </c>
      <c r="AE140" t="s">
        <v>21</v>
      </c>
      <c r="AF140" t="s">
        <v>21</v>
      </c>
      <c r="AG140" t="s">
        <v>21</v>
      </c>
      <c r="AH140" t="s">
        <v>21</v>
      </c>
      <c r="AI140" t="s">
        <v>21</v>
      </c>
      <c r="AJ140" t="s">
        <v>21</v>
      </c>
      <c r="AK140">
        <v>19.265000000000001</v>
      </c>
      <c r="AL140">
        <v>100</v>
      </c>
      <c r="AM140" t="s">
        <v>21</v>
      </c>
      <c r="AN140" t="s">
        <v>21</v>
      </c>
      <c r="AO140" t="s">
        <v>21</v>
      </c>
      <c r="AQ140">
        <f t="shared" si="22"/>
        <v>194.43700000000001</v>
      </c>
      <c r="AR140">
        <f t="shared" si="23"/>
        <v>213.702</v>
      </c>
      <c r="AT140">
        <f t="shared" si="24"/>
        <v>139.03800000000001</v>
      </c>
      <c r="AU140">
        <f t="shared" si="25"/>
        <v>27.806999999999999</v>
      </c>
      <c r="AV140" s="11">
        <f t="shared" si="26"/>
        <v>0.78073672684392281</v>
      </c>
      <c r="AY140">
        <f t="shared" si="27"/>
        <v>19.265000000000001</v>
      </c>
      <c r="AZ140">
        <f t="shared" si="28"/>
        <v>19.265000000000001</v>
      </c>
      <c r="BA140">
        <f t="shared" si="29"/>
        <v>0</v>
      </c>
      <c r="BB140">
        <f t="shared" si="30"/>
        <v>0</v>
      </c>
      <c r="BC140">
        <f t="shared" si="31"/>
        <v>0</v>
      </c>
      <c r="BD140" s="2">
        <f t="shared" si="32"/>
        <v>0</v>
      </c>
    </row>
    <row r="141" spans="1:56" ht="15" customHeight="1">
      <c r="A141" s="2" t="s">
        <v>362</v>
      </c>
      <c r="B141" s="2" t="s">
        <v>363</v>
      </c>
      <c r="C141">
        <v>2020</v>
      </c>
      <c r="D141" t="s">
        <v>21</v>
      </c>
      <c r="E141" t="s">
        <v>21</v>
      </c>
      <c r="F141" t="s">
        <v>21</v>
      </c>
      <c r="G141" t="s">
        <v>21</v>
      </c>
      <c r="H141" t="s">
        <v>21</v>
      </c>
      <c r="I141" t="s">
        <v>21</v>
      </c>
      <c r="J141" t="s">
        <v>21</v>
      </c>
      <c r="K141" t="s">
        <v>21</v>
      </c>
      <c r="L141" t="s">
        <v>21</v>
      </c>
      <c r="M141" t="s">
        <v>21</v>
      </c>
      <c r="N141" t="s">
        <v>21</v>
      </c>
      <c r="O141" t="s">
        <v>21</v>
      </c>
      <c r="P141" t="s">
        <v>21</v>
      </c>
      <c r="Q141" t="s">
        <v>21</v>
      </c>
      <c r="R141" t="s">
        <v>21</v>
      </c>
      <c r="S141" t="s">
        <v>21</v>
      </c>
      <c r="T141" t="s">
        <v>21</v>
      </c>
      <c r="U141" t="s">
        <v>21</v>
      </c>
      <c r="V141" t="s">
        <v>21</v>
      </c>
      <c r="W141" t="s">
        <v>21</v>
      </c>
      <c r="X141" t="s">
        <v>21</v>
      </c>
      <c r="Y141" t="s">
        <v>21</v>
      </c>
      <c r="Z141" t="s">
        <v>21</v>
      </c>
      <c r="AA141" t="s">
        <v>21</v>
      </c>
      <c r="AB141" t="s">
        <v>21</v>
      </c>
      <c r="AC141" t="s">
        <v>21</v>
      </c>
      <c r="AD141" t="s">
        <v>21</v>
      </c>
      <c r="AE141" t="s">
        <v>21</v>
      </c>
      <c r="AF141" t="s">
        <v>21</v>
      </c>
      <c r="AG141" t="s">
        <v>21</v>
      </c>
      <c r="AH141" t="s">
        <v>21</v>
      </c>
      <c r="AI141" t="s">
        <v>21</v>
      </c>
      <c r="AJ141" t="s">
        <v>21</v>
      </c>
      <c r="AK141" t="s">
        <v>21</v>
      </c>
      <c r="AL141" t="s">
        <v>21</v>
      </c>
      <c r="AM141" t="s">
        <v>21</v>
      </c>
      <c r="AN141" t="s">
        <v>21</v>
      </c>
      <c r="AO141" t="s">
        <v>21</v>
      </c>
      <c r="AQ141">
        <f t="shared" si="22"/>
        <v>0</v>
      </c>
      <c r="AR141">
        <f t="shared" si="23"/>
        <v>0</v>
      </c>
      <c r="AT141">
        <f t="shared" si="24"/>
        <v>0</v>
      </c>
      <c r="AU141">
        <f t="shared" si="25"/>
        <v>0</v>
      </c>
      <c r="AV141" s="11" t="str">
        <f t="shared" si="26"/>
        <v/>
      </c>
      <c r="AY141">
        <f t="shared" si="27"/>
        <v>0</v>
      </c>
      <c r="AZ141">
        <f t="shared" si="28"/>
        <v>0</v>
      </c>
      <c r="BA141">
        <f t="shared" si="29"/>
        <v>0</v>
      </c>
      <c r="BB141">
        <f t="shared" si="30"/>
        <v>0</v>
      </c>
      <c r="BC141">
        <f t="shared" si="31"/>
        <v>0</v>
      </c>
      <c r="BD141" s="2">
        <f t="shared" si="32"/>
        <v>0</v>
      </c>
    </row>
    <row r="142" spans="1:56" ht="15" customHeight="1">
      <c r="A142" s="2" t="s">
        <v>364</v>
      </c>
      <c r="B142" s="2" t="s">
        <v>365</v>
      </c>
      <c r="C142">
        <v>2020</v>
      </c>
      <c r="D142" t="s">
        <v>21</v>
      </c>
      <c r="E142" t="s">
        <v>21</v>
      </c>
      <c r="F142" t="s">
        <v>21</v>
      </c>
      <c r="G142" t="s">
        <v>21</v>
      </c>
      <c r="H142" t="s">
        <v>21</v>
      </c>
      <c r="I142" t="s">
        <v>21</v>
      </c>
      <c r="J142" t="s">
        <v>21</v>
      </c>
      <c r="K142" t="s">
        <v>21</v>
      </c>
      <c r="L142" t="s">
        <v>21</v>
      </c>
      <c r="M142" t="s">
        <v>21</v>
      </c>
      <c r="N142" t="s">
        <v>21</v>
      </c>
      <c r="O142" t="s">
        <v>21</v>
      </c>
      <c r="P142" t="s">
        <v>21</v>
      </c>
      <c r="Q142" t="s">
        <v>21</v>
      </c>
      <c r="R142" t="s">
        <v>21</v>
      </c>
      <c r="S142" t="s">
        <v>21</v>
      </c>
      <c r="T142" t="s">
        <v>21</v>
      </c>
      <c r="U142" t="s">
        <v>21</v>
      </c>
      <c r="V142" t="s">
        <v>21</v>
      </c>
      <c r="W142" t="s">
        <v>21</v>
      </c>
      <c r="X142" t="s">
        <v>21</v>
      </c>
      <c r="Y142" t="s">
        <v>21</v>
      </c>
      <c r="Z142" t="s">
        <v>21</v>
      </c>
      <c r="AA142" t="s">
        <v>21</v>
      </c>
      <c r="AB142" t="s">
        <v>21</v>
      </c>
      <c r="AC142" t="s">
        <v>21</v>
      </c>
      <c r="AD142" t="s">
        <v>21</v>
      </c>
      <c r="AE142" t="s">
        <v>21</v>
      </c>
      <c r="AF142" t="s">
        <v>21</v>
      </c>
      <c r="AG142" t="s">
        <v>21</v>
      </c>
      <c r="AH142" t="s">
        <v>21</v>
      </c>
      <c r="AI142" t="s">
        <v>21</v>
      </c>
      <c r="AJ142" t="s">
        <v>21</v>
      </c>
      <c r="AK142" t="s">
        <v>21</v>
      </c>
      <c r="AL142" t="s">
        <v>21</v>
      </c>
      <c r="AM142" t="s">
        <v>21</v>
      </c>
      <c r="AN142" t="s">
        <v>21</v>
      </c>
      <c r="AO142" t="s">
        <v>21</v>
      </c>
      <c r="AQ142">
        <f t="shared" si="22"/>
        <v>0</v>
      </c>
      <c r="AR142">
        <f t="shared" si="23"/>
        <v>0</v>
      </c>
      <c r="AT142">
        <f t="shared" si="24"/>
        <v>0</v>
      </c>
      <c r="AU142">
        <f t="shared" si="25"/>
        <v>0</v>
      </c>
      <c r="AV142" s="11" t="str">
        <f t="shared" si="26"/>
        <v/>
      </c>
      <c r="AY142">
        <f t="shared" si="27"/>
        <v>0</v>
      </c>
      <c r="AZ142">
        <f t="shared" si="28"/>
        <v>0</v>
      </c>
      <c r="BA142">
        <f t="shared" si="29"/>
        <v>0</v>
      </c>
      <c r="BB142">
        <f t="shared" si="30"/>
        <v>0</v>
      </c>
      <c r="BC142">
        <f t="shared" si="31"/>
        <v>0</v>
      </c>
      <c r="BD142" s="2">
        <f t="shared" si="32"/>
        <v>0</v>
      </c>
    </row>
    <row r="143" spans="1:56" ht="15" customHeight="1">
      <c r="A143" s="2" t="s">
        <v>364</v>
      </c>
      <c r="B143" s="2" t="s">
        <v>366</v>
      </c>
      <c r="C143">
        <v>2020</v>
      </c>
      <c r="D143" t="s">
        <v>21</v>
      </c>
      <c r="E143" t="s">
        <v>21</v>
      </c>
      <c r="F143" t="s">
        <v>21</v>
      </c>
      <c r="G143" t="s">
        <v>21</v>
      </c>
      <c r="H143" t="s">
        <v>21</v>
      </c>
      <c r="I143" t="s">
        <v>21</v>
      </c>
      <c r="J143" t="s">
        <v>21</v>
      </c>
      <c r="K143" t="s">
        <v>21</v>
      </c>
      <c r="L143" t="s">
        <v>21</v>
      </c>
      <c r="M143" t="s">
        <v>21</v>
      </c>
      <c r="N143" t="s">
        <v>21</v>
      </c>
      <c r="O143" t="s">
        <v>21</v>
      </c>
      <c r="P143" t="s">
        <v>21</v>
      </c>
      <c r="Q143" t="s">
        <v>21</v>
      </c>
      <c r="R143" t="s">
        <v>21</v>
      </c>
      <c r="S143" t="s">
        <v>21</v>
      </c>
      <c r="T143" t="s">
        <v>21</v>
      </c>
      <c r="U143" t="s">
        <v>21</v>
      </c>
      <c r="V143" t="s">
        <v>21</v>
      </c>
      <c r="W143" t="s">
        <v>21</v>
      </c>
      <c r="X143" t="s">
        <v>21</v>
      </c>
      <c r="Y143" t="s">
        <v>21</v>
      </c>
      <c r="Z143" t="s">
        <v>21</v>
      </c>
      <c r="AA143" t="s">
        <v>21</v>
      </c>
      <c r="AB143" t="s">
        <v>21</v>
      </c>
      <c r="AC143" t="s">
        <v>21</v>
      </c>
      <c r="AD143" t="s">
        <v>21</v>
      </c>
      <c r="AE143" t="s">
        <v>21</v>
      </c>
      <c r="AF143" t="s">
        <v>21</v>
      </c>
      <c r="AG143" t="s">
        <v>21</v>
      </c>
      <c r="AH143" t="s">
        <v>21</v>
      </c>
      <c r="AI143" t="s">
        <v>21</v>
      </c>
      <c r="AJ143" t="s">
        <v>21</v>
      </c>
      <c r="AK143" t="s">
        <v>21</v>
      </c>
      <c r="AL143" t="s">
        <v>21</v>
      </c>
      <c r="AM143" t="s">
        <v>21</v>
      </c>
      <c r="AN143" t="s">
        <v>21</v>
      </c>
      <c r="AO143" t="s">
        <v>21</v>
      </c>
      <c r="AQ143">
        <f t="shared" si="22"/>
        <v>0</v>
      </c>
      <c r="AR143">
        <f t="shared" si="23"/>
        <v>0</v>
      </c>
      <c r="AT143">
        <f t="shared" si="24"/>
        <v>0</v>
      </c>
      <c r="AU143">
        <f t="shared" si="25"/>
        <v>0</v>
      </c>
      <c r="AV143" s="11" t="str">
        <f t="shared" si="26"/>
        <v/>
      </c>
      <c r="AY143">
        <f t="shared" si="27"/>
        <v>0</v>
      </c>
      <c r="AZ143">
        <f t="shared" si="28"/>
        <v>0</v>
      </c>
      <c r="BA143">
        <f t="shared" si="29"/>
        <v>0</v>
      </c>
      <c r="BB143">
        <f t="shared" si="30"/>
        <v>0</v>
      </c>
      <c r="BC143">
        <f t="shared" si="31"/>
        <v>0</v>
      </c>
      <c r="BD143" s="2">
        <f t="shared" si="32"/>
        <v>0</v>
      </c>
    </row>
    <row r="144" spans="1:56" ht="15" customHeight="1">
      <c r="A144" s="2" t="s">
        <v>364</v>
      </c>
      <c r="B144" s="2" t="s">
        <v>367</v>
      </c>
      <c r="C144">
        <v>2020</v>
      </c>
      <c r="D144" t="s">
        <v>21</v>
      </c>
      <c r="E144" t="s">
        <v>21</v>
      </c>
      <c r="F144" t="s">
        <v>21</v>
      </c>
      <c r="G144" t="s">
        <v>21</v>
      </c>
      <c r="H144" t="s">
        <v>21</v>
      </c>
      <c r="I144" t="s">
        <v>21</v>
      </c>
      <c r="J144" t="s">
        <v>21</v>
      </c>
      <c r="K144" t="s">
        <v>21</v>
      </c>
      <c r="L144" t="s">
        <v>21</v>
      </c>
      <c r="M144" t="s">
        <v>21</v>
      </c>
      <c r="N144" t="s">
        <v>21</v>
      </c>
      <c r="O144" t="s">
        <v>21</v>
      </c>
      <c r="P144" t="s">
        <v>21</v>
      </c>
      <c r="Q144" t="s">
        <v>21</v>
      </c>
      <c r="R144" t="s">
        <v>21</v>
      </c>
      <c r="S144" t="s">
        <v>21</v>
      </c>
      <c r="T144" t="s">
        <v>21</v>
      </c>
      <c r="U144" t="s">
        <v>21</v>
      </c>
      <c r="V144" t="s">
        <v>21</v>
      </c>
      <c r="W144" t="s">
        <v>21</v>
      </c>
      <c r="X144" t="s">
        <v>21</v>
      </c>
      <c r="Y144" t="s">
        <v>21</v>
      </c>
      <c r="Z144" t="s">
        <v>21</v>
      </c>
      <c r="AA144" t="s">
        <v>21</v>
      </c>
      <c r="AB144" t="s">
        <v>21</v>
      </c>
      <c r="AC144" t="s">
        <v>21</v>
      </c>
      <c r="AD144" t="s">
        <v>21</v>
      </c>
      <c r="AE144" t="s">
        <v>21</v>
      </c>
      <c r="AF144" t="s">
        <v>21</v>
      </c>
      <c r="AG144" t="s">
        <v>21</v>
      </c>
      <c r="AH144" t="s">
        <v>21</v>
      </c>
      <c r="AI144" t="s">
        <v>21</v>
      </c>
      <c r="AJ144" t="s">
        <v>21</v>
      </c>
      <c r="AK144" t="s">
        <v>21</v>
      </c>
      <c r="AL144" t="s">
        <v>21</v>
      </c>
      <c r="AM144" t="s">
        <v>21</v>
      </c>
      <c r="AN144" t="s">
        <v>21</v>
      </c>
      <c r="AO144" t="s">
        <v>21</v>
      </c>
      <c r="AQ144">
        <f t="shared" si="22"/>
        <v>0</v>
      </c>
      <c r="AR144">
        <f t="shared" si="23"/>
        <v>0</v>
      </c>
      <c r="AT144">
        <f t="shared" si="24"/>
        <v>0</v>
      </c>
      <c r="AU144">
        <f t="shared" si="25"/>
        <v>0</v>
      </c>
      <c r="AV144" s="11" t="str">
        <f t="shared" si="26"/>
        <v/>
      </c>
      <c r="AY144">
        <f t="shared" si="27"/>
        <v>0</v>
      </c>
      <c r="AZ144">
        <f t="shared" si="28"/>
        <v>0</v>
      </c>
      <c r="BA144">
        <f t="shared" si="29"/>
        <v>0</v>
      </c>
      <c r="BB144">
        <f t="shared" si="30"/>
        <v>0</v>
      </c>
      <c r="BC144">
        <f t="shared" si="31"/>
        <v>0</v>
      </c>
      <c r="BD144" s="2">
        <f t="shared" si="32"/>
        <v>0</v>
      </c>
    </row>
    <row r="145" spans="1:56" ht="15" customHeight="1">
      <c r="A145" s="2" t="s">
        <v>364</v>
      </c>
      <c r="B145" s="2" t="s">
        <v>368</v>
      </c>
      <c r="C145">
        <v>2020</v>
      </c>
      <c r="D145" t="s">
        <v>21</v>
      </c>
      <c r="E145" t="s">
        <v>21</v>
      </c>
      <c r="F145" t="s">
        <v>21</v>
      </c>
      <c r="G145" t="s">
        <v>21</v>
      </c>
      <c r="H145" t="s">
        <v>21</v>
      </c>
      <c r="I145" t="s">
        <v>21</v>
      </c>
      <c r="J145" t="s">
        <v>21</v>
      </c>
      <c r="K145" t="s">
        <v>21</v>
      </c>
      <c r="L145" t="s">
        <v>21</v>
      </c>
      <c r="M145" t="s">
        <v>21</v>
      </c>
      <c r="N145" t="s">
        <v>21</v>
      </c>
      <c r="O145" t="s">
        <v>21</v>
      </c>
      <c r="P145" t="s">
        <v>21</v>
      </c>
      <c r="Q145" t="s">
        <v>21</v>
      </c>
      <c r="R145" t="s">
        <v>21</v>
      </c>
      <c r="S145" t="s">
        <v>21</v>
      </c>
      <c r="T145" t="s">
        <v>21</v>
      </c>
      <c r="U145" t="s">
        <v>21</v>
      </c>
      <c r="V145" t="s">
        <v>21</v>
      </c>
      <c r="W145" t="s">
        <v>21</v>
      </c>
      <c r="X145" t="s">
        <v>21</v>
      </c>
      <c r="Y145" t="s">
        <v>21</v>
      </c>
      <c r="Z145" t="s">
        <v>21</v>
      </c>
      <c r="AA145" t="s">
        <v>21</v>
      </c>
      <c r="AB145" t="s">
        <v>21</v>
      </c>
      <c r="AC145" t="s">
        <v>21</v>
      </c>
      <c r="AD145" t="s">
        <v>21</v>
      </c>
      <c r="AE145" t="s">
        <v>21</v>
      </c>
      <c r="AF145" t="s">
        <v>21</v>
      </c>
      <c r="AG145" t="s">
        <v>21</v>
      </c>
      <c r="AH145" t="s">
        <v>21</v>
      </c>
      <c r="AI145" t="s">
        <v>21</v>
      </c>
      <c r="AJ145" t="s">
        <v>21</v>
      </c>
      <c r="AK145" t="s">
        <v>21</v>
      </c>
      <c r="AL145" t="s">
        <v>21</v>
      </c>
      <c r="AM145" t="s">
        <v>21</v>
      </c>
      <c r="AN145" t="s">
        <v>21</v>
      </c>
      <c r="AO145" t="s">
        <v>21</v>
      </c>
      <c r="AQ145">
        <f t="shared" si="22"/>
        <v>0</v>
      </c>
      <c r="AR145">
        <f t="shared" si="23"/>
        <v>0</v>
      </c>
      <c r="AT145">
        <f t="shared" si="24"/>
        <v>0</v>
      </c>
      <c r="AU145">
        <f t="shared" si="25"/>
        <v>0</v>
      </c>
      <c r="AV145" s="11" t="str">
        <f t="shared" si="26"/>
        <v/>
      </c>
      <c r="AY145">
        <f t="shared" si="27"/>
        <v>0</v>
      </c>
      <c r="AZ145">
        <f t="shared" si="28"/>
        <v>0</v>
      </c>
      <c r="BA145">
        <f t="shared" si="29"/>
        <v>0</v>
      </c>
      <c r="BB145">
        <f t="shared" si="30"/>
        <v>0</v>
      </c>
      <c r="BC145">
        <f t="shared" si="31"/>
        <v>0</v>
      </c>
      <c r="BD145" s="2">
        <f t="shared" si="32"/>
        <v>0</v>
      </c>
    </row>
    <row r="146" spans="1:56" ht="15" customHeight="1">
      <c r="A146" s="2" t="s">
        <v>364</v>
      </c>
      <c r="B146" s="2" t="s">
        <v>369</v>
      </c>
      <c r="C146">
        <v>2020</v>
      </c>
      <c r="D146" t="s">
        <v>21</v>
      </c>
      <c r="E146" t="s">
        <v>21</v>
      </c>
      <c r="F146" t="s">
        <v>21</v>
      </c>
      <c r="G146" t="s">
        <v>21</v>
      </c>
      <c r="H146" t="s">
        <v>21</v>
      </c>
      <c r="I146" t="s">
        <v>21</v>
      </c>
      <c r="J146" t="s">
        <v>21</v>
      </c>
      <c r="K146" t="s">
        <v>21</v>
      </c>
      <c r="L146" t="s">
        <v>21</v>
      </c>
      <c r="M146" t="s">
        <v>21</v>
      </c>
      <c r="N146" t="s">
        <v>21</v>
      </c>
      <c r="O146" t="s">
        <v>21</v>
      </c>
      <c r="P146" t="s">
        <v>21</v>
      </c>
      <c r="Q146" t="s">
        <v>21</v>
      </c>
      <c r="R146" t="s">
        <v>21</v>
      </c>
      <c r="S146" t="s">
        <v>21</v>
      </c>
      <c r="T146" t="s">
        <v>21</v>
      </c>
      <c r="U146" t="s">
        <v>21</v>
      </c>
      <c r="V146" t="s">
        <v>21</v>
      </c>
      <c r="W146" t="s">
        <v>21</v>
      </c>
      <c r="X146" t="s">
        <v>21</v>
      </c>
      <c r="Y146" t="s">
        <v>21</v>
      </c>
      <c r="Z146" t="s">
        <v>21</v>
      </c>
      <c r="AA146" t="s">
        <v>21</v>
      </c>
      <c r="AB146" t="s">
        <v>21</v>
      </c>
      <c r="AC146" t="s">
        <v>21</v>
      </c>
      <c r="AD146" t="s">
        <v>21</v>
      </c>
      <c r="AE146" t="s">
        <v>21</v>
      </c>
      <c r="AF146" t="s">
        <v>21</v>
      </c>
      <c r="AG146" t="s">
        <v>21</v>
      </c>
      <c r="AH146" t="s">
        <v>21</v>
      </c>
      <c r="AI146" t="s">
        <v>21</v>
      </c>
      <c r="AJ146" t="s">
        <v>21</v>
      </c>
      <c r="AK146" t="s">
        <v>21</v>
      </c>
      <c r="AL146" t="s">
        <v>21</v>
      </c>
      <c r="AM146" t="s">
        <v>21</v>
      </c>
      <c r="AN146" t="s">
        <v>21</v>
      </c>
      <c r="AO146" t="s">
        <v>21</v>
      </c>
      <c r="AQ146">
        <f t="shared" si="22"/>
        <v>0</v>
      </c>
      <c r="AR146">
        <f t="shared" si="23"/>
        <v>0</v>
      </c>
      <c r="AT146">
        <f t="shared" si="24"/>
        <v>0</v>
      </c>
      <c r="AU146">
        <f t="shared" si="25"/>
        <v>0</v>
      </c>
      <c r="AV146" s="11" t="str">
        <f t="shared" si="26"/>
        <v/>
      </c>
      <c r="AY146">
        <f t="shared" si="27"/>
        <v>0</v>
      </c>
      <c r="AZ146">
        <f t="shared" si="28"/>
        <v>0</v>
      </c>
      <c r="BA146">
        <f t="shared" si="29"/>
        <v>0</v>
      </c>
      <c r="BB146">
        <f t="shared" si="30"/>
        <v>0</v>
      </c>
      <c r="BC146">
        <f t="shared" si="31"/>
        <v>0</v>
      </c>
      <c r="BD146" s="2">
        <f t="shared" si="32"/>
        <v>0</v>
      </c>
    </row>
    <row r="147" spans="1:56" ht="15" customHeight="1">
      <c r="A147" s="2" t="s">
        <v>364</v>
      </c>
      <c r="B147" s="2" t="s">
        <v>370</v>
      </c>
      <c r="C147">
        <v>2020</v>
      </c>
      <c r="D147" t="s">
        <v>21</v>
      </c>
      <c r="E147" t="s">
        <v>21</v>
      </c>
      <c r="F147" t="s">
        <v>21</v>
      </c>
      <c r="G147" t="s">
        <v>21</v>
      </c>
      <c r="H147" t="s">
        <v>21</v>
      </c>
      <c r="I147" t="s">
        <v>21</v>
      </c>
      <c r="J147" t="s">
        <v>21</v>
      </c>
      <c r="K147" t="s">
        <v>21</v>
      </c>
      <c r="L147" t="s">
        <v>21</v>
      </c>
      <c r="M147" t="s">
        <v>21</v>
      </c>
      <c r="N147" t="s">
        <v>21</v>
      </c>
      <c r="O147" t="s">
        <v>21</v>
      </c>
      <c r="P147" t="s">
        <v>21</v>
      </c>
      <c r="Q147" t="s">
        <v>21</v>
      </c>
      <c r="R147" t="s">
        <v>21</v>
      </c>
      <c r="S147" t="s">
        <v>21</v>
      </c>
      <c r="T147" t="s">
        <v>21</v>
      </c>
      <c r="U147" t="s">
        <v>21</v>
      </c>
      <c r="V147" t="s">
        <v>21</v>
      </c>
      <c r="W147" t="s">
        <v>21</v>
      </c>
      <c r="X147" t="s">
        <v>21</v>
      </c>
      <c r="Y147" t="s">
        <v>21</v>
      </c>
      <c r="Z147" t="s">
        <v>21</v>
      </c>
      <c r="AA147" t="s">
        <v>21</v>
      </c>
      <c r="AB147" t="s">
        <v>21</v>
      </c>
      <c r="AC147" t="s">
        <v>21</v>
      </c>
      <c r="AD147" t="s">
        <v>21</v>
      </c>
      <c r="AE147" t="s">
        <v>21</v>
      </c>
      <c r="AF147" t="s">
        <v>21</v>
      </c>
      <c r="AG147" t="s">
        <v>21</v>
      </c>
      <c r="AH147" t="s">
        <v>21</v>
      </c>
      <c r="AI147" t="s">
        <v>21</v>
      </c>
      <c r="AJ147" t="s">
        <v>21</v>
      </c>
      <c r="AK147" t="s">
        <v>21</v>
      </c>
      <c r="AL147" t="s">
        <v>21</v>
      </c>
      <c r="AM147" t="s">
        <v>21</v>
      </c>
      <c r="AN147" t="s">
        <v>21</v>
      </c>
      <c r="AO147" t="s">
        <v>21</v>
      </c>
      <c r="AQ147">
        <f t="shared" si="22"/>
        <v>0</v>
      </c>
      <c r="AR147">
        <f t="shared" si="23"/>
        <v>0</v>
      </c>
      <c r="AT147">
        <f t="shared" si="24"/>
        <v>0</v>
      </c>
      <c r="AU147">
        <f t="shared" si="25"/>
        <v>0</v>
      </c>
      <c r="AV147" s="11" t="str">
        <f t="shared" si="26"/>
        <v/>
      </c>
      <c r="AY147">
        <f t="shared" si="27"/>
        <v>0</v>
      </c>
      <c r="AZ147">
        <f t="shared" si="28"/>
        <v>0</v>
      </c>
      <c r="BA147">
        <f t="shared" si="29"/>
        <v>0</v>
      </c>
      <c r="BB147">
        <f t="shared" si="30"/>
        <v>0</v>
      </c>
      <c r="BC147">
        <f t="shared" si="31"/>
        <v>0</v>
      </c>
      <c r="BD147" s="2">
        <f t="shared" si="32"/>
        <v>0</v>
      </c>
    </row>
    <row r="148" spans="1:56" ht="15" customHeight="1">
      <c r="A148" s="2" t="s">
        <v>364</v>
      </c>
      <c r="B148" s="2" t="s">
        <v>371</v>
      </c>
      <c r="C148">
        <v>2020</v>
      </c>
      <c r="D148" t="s">
        <v>21</v>
      </c>
      <c r="E148" t="s">
        <v>21</v>
      </c>
      <c r="F148" t="s">
        <v>21</v>
      </c>
      <c r="G148" t="s">
        <v>21</v>
      </c>
      <c r="H148" t="s">
        <v>21</v>
      </c>
      <c r="I148" t="s">
        <v>21</v>
      </c>
      <c r="J148" t="s">
        <v>21</v>
      </c>
      <c r="K148" t="s">
        <v>21</v>
      </c>
      <c r="L148" t="s">
        <v>21</v>
      </c>
      <c r="M148" t="s">
        <v>21</v>
      </c>
      <c r="N148" t="s">
        <v>21</v>
      </c>
      <c r="O148" t="s">
        <v>21</v>
      </c>
      <c r="P148" t="s">
        <v>21</v>
      </c>
      <c r="Q148" t="s">
        <v>21</v>
      </c>
      <c r="R148" t="s">
        <v>21</v>
      </c>
      <c r="S148" t="s">
        <v>21</v>
      </c>
      <c r="T148" t="s">
        <v>21</v>
      </c>
      <c r="U148" t="s">
        <v>21</v>
      </c>
      <c r="V148" t="s">
        <v>21</v>
      </c>
      <c r="W148" t="s">
        <v>21</v>
      </c>
      <c r="X148" t="s">
        <v>21</v>
      </c>
      <c r="Y148" t="s">
        <v>21</v>
      </c>
      <c r="Z148" t="s">
        <v>21</v>
      </c>
      <c r="AA148" t="s">
        <v>21</v>
      </c>
      <c r="AB148" t="s">
        <v>21</v>
      </c>
      <c r="AC148" t="s">
        <v>21</v>
      </c>
      <c r="AD148" t="s">
        <v>21</v>
      </c>
      <c r="AE148" t="s">
        <v>21</v>
      </c>
      <c r="AF148" t="s">
        <v>21</v>
      </c>
      <c r="AG148" t="s">
        <v>21</v>
      </c>
      <c r="AH148" t="s">
        <v>21</v>
      </c>
      <c r="AI148" t="s">
        <v>21</v>
      </c>
      <c r="AJ148" t="s">
        <v>21</v>
      </c>
      <c r="AK148" t="s">
        <v>21</v>
      </c>
      <c r="AL148" t="s">
        <v>21</v>
      </c>
      <c r="AM148" t="s">
        <v>21</v>
      </c>
      <c r="AN148" t="s">
        <v>21</v>
      </c>
      <c r="AO148" t="s">
        <v>21</v>
      </c>
      <c r="AQ148">
        <f t="shared" si="22"/>
        <v>0</v>
      </c>
      <c r="AR148">
        <f t="shared" si="23"/>
        <v>0</v>
      </c>
      <c r="AT148">
        <f t="shared" si="24"/>
        <v>0</v>
      </c>
      <c r="AU148">
        <f t="shared" si="25"/>
        <v>0</v>
      </c>
      <c r="AV148" s="11" t="str">
        <f t="shared" si="26"/>
        <v/>
      </c>
      <c r="AY148">
        <f t="shared" si="27"/>
        <v>0</v>
      </c>
      <c r="AZ148">
        <f t="shared" si="28"/>
        <v>0</v>
      </c>
      <c r="BA148">
        <f t="shared" si="29"/>
        <v>0</v>
      </c>
      <c r="BB148">
        <f t="shared" si="30"/>
        <v>0</v>
      </c>
      <c r="BC148">
        <f t="shared" si="31"/>
        <v>0</v>
      </c>
      <c r="BD148" s="2">
        <f t="shared" si="32"/>
        <v>0</v>
      </c>
    </row>
    <row r="149" spans="1:56" ht="15" customHeight="1">
      <c r="A149" s="2" t="s">
        <v>364</v>
      </c>
      <c r="B149" s="2" t="s">
        <v>372</v>
      </c>
      <c r="C149">
        <v>2020</v>
      </c>
      <c r="D149">
        <v>101.474</v>
      </c>
      <c r="E149">
        <v>17.45</v>
      </c>
      <c r="F149" t="s">
        <v>21</v>
      </c>
      <c r="G149" t="s">
        <v>21</v>
      </c>
      <c r="H149" t="s">
        <v>21</v>
      </c>
      <c r="I149">
        <v>150.81</v>
      </c>
      <c r="J149" t="s">
        <v>21</v>
      </c>
      <c r="K149" t="s">
        <v>21</v>
      </c>
      <c r="L149" t="s">
        <v>21</v>
      </c>
      <c r="M149" t="s">
        <v>21</v>
      </c>
      <c r="N149" t="s">
        <v>21</v>
      </c>
      <c r="O149" t="s">
        <v>21</v>
      </c>
      <c r="P149" t="s">
        <v>21</v>
      </c>
      <c r="Q149">
        <v>6.8559999999999999</v>
      </c>
      <c r="R149">
        <v>40.576999999999998</v>
      </c>
      <c r="S149">
        <v>14.359</v>
      </c>
      <c r="T149">
        <v>41.965000000000003</v>
      </c>
      <c r="U149" t="s">
        <v>21</v>
      </c>
      <c r="V149">
        <v>39.804000000000002</v>
      </c>
      <c r="W149" t="s">
        <v>21</v>
      </c>
      <c r="X149" t="s">
        <v>21</v>
      </c>
      <c r="Y149" t="s">
        <v>21</v>
      </c>
      <c r="Z149" t="s">
        <v>21</v>
      </c>
      <c r="AA149" t="s">
        <v>21</v>
      </c>
      <c r="AB149" t="s">
        <v>21</v>
      </c>
      <c r="AC149" t="s">
        <v>21</v>
      </c>
      <c r="AD149" t="s">
        <v>21</v>
      </c>
      <c r="AE149">
        <v>7.2489999999999997</v>
      </c>
      <c r="AF149" t="s">
        <v>21</v>
      </c>
      <c r="AG149" t="s">
        <v>21</v>
      </c>
      <c r="AH149" t="s">
        <v>21</v>
      </c>
      <c r="AI149" t="s">
        <v>21</v>
      </c>
      <c r="AJ149" t="s">
        <v>21</v>
      </c>
      <c r="AK149" t="s">
        <v>21</v>
      </c>
      <c r="AL149" t="s">
        <v>21</v>
      </c>
      <c r="AM149" t="s">
        <v>21</v>
      </c>
      <c r="AN149" t="s">
        <v>21</v>
      </c>
      <c r="AO149" t="s">
        <v>21</v>
      </c>
      <c r="AQ149">
        <f t="shared" si="22"/>
        <v>150.81</v>
      </c>
      <c r="AR149">
        <f t="shared" si="23"/>
        <v>150.81</v>
      </c>
      <c r="AT149">
        <f t="shared" si="24"/>
        <v>101.474</v>
      </c>
      <c r="AU149">
        <f t="shared" si="25"/>
        <v>17.45</v>
      </c>
      <c r="AV149" s="11">
        <f t="shared" si="26"/>
        <v>0.7885683973211326</v>
      </c>
      <c r="AY149">
        <f t="shared" si="27"/>
        <v>0</v>
      </c>
      <c r="AZ149">
        <f t="shared" si="28"/>
        <v>0</v>
      </c>
      <c r="BA149">
        <f t="shared" si="29"/>
        <v>0</v>
      </c>
      <c r="BB149">
        <f t="shared" si="30"/>
        <v>0</v>
      </c>
      <c r="BC149">
        <f t="shared" si="31"/>
        <v>0</v>
      </c>
      <c r="BD149" s="2">
        <f t="shared" si="32"/>
        <v>0</v>
      </c>
    </row>
    <row r="150" spans="1:56" ht="15" customHeight="1">
      <c r="A150" s="2" t="s">
        <v>364</v>
      </c>
      <c r="B150" s="2" t="s">
        <v>373</v>
      </c>
      <c r="C150">
        <v>2020</v>
      </c>
      <c r="D150" t="s">
        <v>21</v>
      </c>
      <c r="E150" t="s">
        <v>21</v>
      </c>
      <c r="F150" t="s">
        <v>21</v>
      </c>
      <c r="G150" t="s">
        <v>21</v>
      </c>
      <c r="H150" t="s">
        <v>21</v>
      </c>
      <c r="I150" t="s">
        <v>21</v>
      </c>
      <c r="J150" t="s">
        <v>21</v>
      </c>
      <c r="K150" t="s">
        <v>21</v>
      </c>
      <c r="L150" t="s">
        <v>21</v>
      </c>
      <c r="M150" t="s">
        <v>21</v>
      </c>
      <c r="N150" t="s">
        <v>21</v>
      </c>
      <c r="O150" t="s">
        <v>21</v>
      </c>
      <c r="P150" t="s">
        <v>21</v>
      </c>
      <c r="Q150" t="s">
        <v>21</v>
      </c>
      <c r="R150" t="s">
        <v>21</v>
      </c>
      <c r="S150" t="s">
        <v>21</v>
      </c>
      <c r="T150" t="s">
        <v>21</v>
      </c>
      <c r="U150" t="s">
        <v>21</v>
      </c>
      <c r="V150" t="s">
        <v>21</v>
      </c>
      <c r="W150" t="s">
        <v>21</v>
      </c>
      <c r="X150" t="s">
        <v>21</v>
      </c>
      <c r="Y150" t="s">
        <v>21</v>
      </c>
      <c r="Z150" t="s">
        <v>21</v>
      </c>
      <c r="AA150" t="s">
        <v>21</v>
      </c>
      <c r="AB150" t="s">
        <v>21</v>
      </c>
      <c r="AC150" t="s">
        <v>21</v>
      </c>
      <c r="AD150" t="s">
        <v>21</v>
      </c>
      <c r="AE150" t="s">
        <v>21</v>
      </c>
      <c r="AF150" t="s">
        <v>21</v>
      </c>
      <c r="AG150" t="s">
        <v>21</v>
      </c>
      <c r="AH150" t="s">
        <v>21</v>
      </c>
      <c r="AI150" t="s">
        <v>21</v>
      </c>
      <c r="AJ150" t="s">
        <v>21</v>
      </c>
      <c r="AK150" t="s">
        <v>21</v>
      </c>
      <c r="AL150" t="s">
        <v>21</v>
      </c>
      <c r="AM150" t="s">
        <v>21</v>
      </c>
      <c r="AN150" t="s">
        <v>21</v>
      </c>
      <c r="AO150" t="s">
        <v>21</v>
      </c>
      <c r="AQ150">
        <f t="shared" si="22"/>
        <v>0</v>
      </c>
      <c r="AR150">
        <f t="shared" si="23"/>
        <v>0</v>
      </c>
      <c r="AT150">
        <f t="shared" si="24"/>
        <v>0</v>
      </c>
      <c r="AU150">
        <f t="shared" si="25"/>
        <v>0</v>
      </c>
      <c r="AV150" s="11" t="str">
        <f t="shared" si="26"/>
        <v/>
      </c>
      <c r="AY150">
        <f t="shared" si="27"/>
        <v>0</v>
      </c>
      <c r="AZ150">
        <f t="shared" si="28"/>
        <v>0</v>
      </c>
      <c r="BA150">
        <f t="shared" si="29"/>
        <v>0</v>
      </c>
      <c r="BB150">
        <f t="shared" si="30"/>
        <v>0</v>
      </c>
      <c r="BC150">
        <f t="shared" si="31"/>
        <v>0</v>
      </c>
      <c r="BD150" s="2">
        <f t="shared" si="32"/>
        <v>0</v>
      </c>
    </row>
    <row r="151" spans="1:56" ht="15" customHeight="1">
      <c r="A151" s="2" t="s">
        <v>364</v>
      </c>
      <c r="B151" s="2" t="s">
        <v>374</v>
      </c>
      <c r="C151">
        <v>2020</v>
      </c>
      <c r="D151">
        <v>75.087999999999994</v>
      </c>
      <c r="E151">
        <v>9.2479999999999993</v>
      </c>
      <c r="F151" t="s">
        <v>21</v>
      </c>
      <c r="G151" t="s">
        <v>21</v>
      </c>
      <c r="H151" t="s">
        <v>21</v>
      </c>
      <c r="I151">
        <v>89.635000000000005</v>
      </c>
      <c r="J151" t="s">
        <v>21</v>
      </c>
      <c r="K151" t="s">
        <v>21</v>
      </c>
      <c r="L151" t="s">
        <v>21</v>
      </c>
      <c r="M151" t="s">
        <v>21</v>
      </c>
      <c r="N151" t="s">
        <v>21</v>
      </c>
      <c r="O151" t="s">
        <v>21</v>
      </c>
      <c r="P151" t="s">
        <v>21</v>
      </c>
      <c r="Q151" t="s">
        <v>21</v>
      </c>
      <c r="R151" t="s">
        <v>21</v>
      </c>
      <c r="S151" t="s">
        <v>21</v>
      </c>
      <c r="T151">
        <v>89.635000000000005</v>
      </c>
      <c r="U151" t="s">
        <v>21</v>
      </c>
      <c r="V151" t="s">
        <v>21</v>
      </c>
      <c r="W151" t="s">
        <v>21</v>
      </c>
      <c r="X151" t="s">
        <v>21</v>
      </c>
      <c r="Y151" t="s">
        <v>21</v>
      </c>
      <c r="Z151" t="s">
        <v>21</v>
      </c>
      <c r="AA151" t="s">
        <v>21</v>
      </c>
      <c r="AB151" t="s">
        <v>21</v>
      </c>
      <c r="AC151" t="s">
        <v>21</v>
      </c>
      <c r="AD151" t="s">
        <v>21</v>
      </c>
      <c r="AE151" t="s">
        <v>21</v>
      </c>
      <c r="AF151" t="s">
        <v>21</v>
      </c>
      <c r="AG151" t="s">
        <v>21</v>
      </c>
      <c r="AH151" t="s">
        <v>21</v>
      </c>
      <c r="AI151" t="s">
        <v>21</v>
      </c>
      <c r="AJ151" t="s">
        <v>21</v>
      </c>
      <c r="AK151" t="s">
        <v>21</v>
      </c>
      <c r="AL151" t="s">
        <v>21</v>
      </c>
      <c r="AM151" t="s">
        <v>21</v>
      </c>
      <c r="AN151" t="s">
        <v>21</v>
      </c>
      <c r="AO151" t="s">
        <v>21</v>
      </c>
      <c r="AQ151">
        <f t="shared" si="22"/>
        <v>89.635000000000005</v>
      </c>
      <c r="AR151">
        <f t="shared" si="23"/>
        <v>89.635000000000005</v>
      </c>
      <c r="AT151">
        <f t="shared" si="24"/>
        <v>75.087999999999994</v>
      </c>
      <c r="AU151">
        <f t="shared" si="25"/>
        <v>9.2479999999999993</v>
      </c>
      <c r="AV151" s="11">
        <f t="shared" si="26"/>
        <v>0.94088246778602103</v>
      </c>
      <c r="AY151">
        <f t="shared" si="27"/>
        <v>0</v>
      </c>
      <c r="AZ151">
        <f t="shared" si="28"/>
        <v>0</v>
      </c>
      <c r="BA151">
        <f t="shared" si="29"/>
        <v>0</v>
      </c>
      <c r="BB151">
        <f t="shared" si="30"/>
        <v>0</v>
      </c>
      <c r="BC151">
        <f t="shared" si="31"/>
        <v>0</v>
      </c>
      <c r="BD151" s="2">
        <f t="shared" si="32"/>
        <v>0</v>
      </c>
    </row>
    <row r="152" spans="1:56" ht="15" customHeight="1">
      <c r="A152" s="2" t="s">
        <v>364</v>
      </c>
      <c r="B152" s="2" t="s">
        <v>375</v>
      </c>
      <c r="C152">
        <v>2020</v>
      </c>
      <c r="D152" t="s">
        <v>21</v>
      </c>
      <c r="E152" t="s">
        <v>21</v>
      </c>
      <c r="F152" t="s">
        <v>21</v>
      </c>
      <c r="G152" t="s">
        <v>21</v>
      </c>
      <c r="H152" t="s">
        <v>21</v>
      </c>
      <c r="I152" t="s">
        <v>21</v>
      </c>
      <c r="J152" t="s">
        <v>21</v>
      </c>
      <c r="K152" t="s">
        <v>21</v>
      </c>
      <c r="L152" t="s">
        <v>21</v>
      </c>
      <c r="M152" t="s">
        <v>21</v>
      </c>
      <c r="N152" t="s">
        <v>21</v>
      </c>
      <c r="O152" t="s">
        <v>21</v>
      </c>
      <c r="P152" t="s">
        <v>21</v>
      </c>
      <c r="Q152" t="s">
        <v>21</v>
      </c>
      <c r="R152" t="s">
        <v>21</v>
      </c>
      <c r="S152" t="s">
        <v>21</v>
      </c>
      <c r="T152" t="s">
        <v>21</v>
      </c>
      <c r="U152" t="s">
        <v>21</v>
      </c>
      <c r="V152" t="s">
        <v>21</v>
      </c>
      <c r="W152" t="s">
        <v>21</v>
      </c>
      <c r="X152" t="s">
        <v>21</v>
      </c>
      <c r="Y152" t="s">
        <v>21</v>
      </c>
      <c r="Z152" t="s">
        <v>21</v>
      </c>
      <c r="AA152" t="s">
        <v>21</v>
      </c>
      <c r="AB152" t="s">
        <v>21</v>
      </c>
      <c r="AC152" t="s">
        <v>21</v>
      </c>
      <c r="AD152" t="s">
        <v>21</v>
      </c>
      <c r="AE152" t="s">
        <v>21</v>
      </c>
      <c r="AF152" t="s">
        <v>21</v>
      </c>
      <c r="AG152" t="s">
        <v>21</v>
      </c>
      <c r="AH152" t="s">
        <v>21</v>
      </c>
      <c r="AI152" t="s">
        <v>21</v>
      </c>
      <c r="AJ152" t="s">
        <v>21</v>
      </c>
      <c r="AK152" t="s">
        <v>21</v>
      </c>
      <c r="AL152" t="s">
        <v>21</v>
      </c>
      <c r="AM152" t="s">
        <v>21</v>
      </c>
      <c r="AN152" t="s">
        <v>21</v>
      </c>
      <c r="AO152" t="s">
        <v>21</v>
      </c>
      <c r="AQ152">
        <f t="shared" si="22"/>
        <v>0</v>
      </c>
      <c r="AR152">
        <f t="shared" si="23"/>
        <v>0</v>
      </c>
      <c r="AT152">
        <f t="shared" si="24"/>
        <v>0</v>
      </c>
      <c r="AU152">
        <f t="shared" si="25"/>
        <v>0</v>
      </c>
      <c r="AV152" s="11" t="str">
        <f t="shared" si="26"/>
        <v/>
      </c>
      <c r="AY152">
        <f t="shared" si="27"/>
        <v>0</v>
      </c>
      <c r="AZ152">
        <f t="shared" si="28"/>
        <v>0</v>
      </c>
      <c r="BA152">
        <f t="shared" si="29"/>
        <v>0</v>
      </c>
      <c r="BB152">
        <f t="shared" si="30"/>
        <v>0</v>
      </c>
      <c r="BC152">
        <f t="shared" si="31"/>
        <v>0</v>
      </c>
      <c r="BD152" s="2">
        <f t="shared" si="32"/>
        <v>0</v>
      </c>
    </row>
    <row r="153" spans="1:56" ht="15" customHeight="1">
      <c r="A153" s="2" t="s">
        <v>364</v>
      </c>
      <c r="B153" s="2" t="s">
        <v>376</v>
      </c>
      <c r="C153">
        <v>2020</v>
      </c>
      <c r="D153" t="s">
        <v>21</v>
      </c>
      <c r="E153" t="s">
        <v>21</v>
      </c>
      <c r="F153" t="s">
        <v>21</v>
      </c>
      <c r="G153" t="s">
        <v>21</v>
      </c>
      <c r="H153" t="s">
        <v>21</v>
      </c>
      <c r="I153" t="s">
        <v>21</v>
      </c>
      <c r="J153" t="s">
        <v>21</v>
      </c>
      <c r="K153" t="s">
        <v>21</v>
      </c>
      <c r="L153" t="s">
        <v>21</v>
      </c>
      <c r="M153" t="s">
        <v>21</v>
      </c>
      <c r="N153" t="s">
        <v>21</v>
      </c>
      <c r="O153" t="s">
        <v>21</v>
      </c>
      <c r="P153" t="s">
        <v>21</v>
      </c>
      <c r="Q153" t="s">
        <v>21</v>
      </c>
      <c r="R153" t="s">
        <v>21</v>
      </c>
      <c r="S153" t="s">
        <v>21</v>
      </c>
      <c r="T153" t="s">
        <v>21</v>
      </c>
      <c r="U153" t="s">
        <v>21</v>
      </c>
      <c r="V153" t="s">
        <v>21</v>
      </c>
      <c r="W153" t="s">
        <v>21</v>
      </c>
      <c r="X153" t="s">
        <v>21</v>
      </c>
      <c r="Y153" t="s">
        <v>21</v>
      </c>
      <c r="Z153" t="s">
        <v>21</v>
      </c>
      <c r="AA153" t="s">
        <v>21</v>
      </c>
      <c r="AB153" t="s">
        <v>21</v>
      </c>
      <c r="AC153" t="s">
        <v>21</v>
      </c>
      <c r="AD153" t="s">
        <v>21</v>
      </c>
      <c r="AE153" t="s">
        <v>21</v>
      </c>
      <c r="AF153" t="s">
        <v>21</v>
      </c>
      <c r="AG153" t="s">
        <v>21</v>
      </c>
      <c r="AH153" t="s">
        <v>21</v>
      </c>
      <c r="AI153" t="s">
        <v>21</v>
      </c>
      <c r="AJ153" t="s">
        <v>21</v>
      </c>
      <c r="AK153" t="s">
        <v>21</v>
      </c>
      <c r="AL153" t="s">
        <v>21</v>
      </c>
      <c r="AM153" t="s">
        <v>21</v>
      </c>
      <c r="AN153" t="s">
        <v>21</v>
      </c>
      <c r="AO153" t="s">
        <v>21</v>
      </c>
      <c r="AQ153">
        <f t="shared" si="22"/>
        <v>0</v>
      </c>
      <c r="AR153">
        <f t="shared" si="23"/>
        <v>0</v>
      </c>
      <c r="AT153">
        <f t="shared" si="24"/>
        <v>0</v>
      </c>
      <c r="AU153">
        <f t="shared" si="25"/>
        <v>0</v>
      </c>
      <c r="AV153" s="11" t="str">
        <f t="shared" si="26"/>
        <v/>
      </c>
      <c r="AY153">
        <f t="shared" si="27"/>
        <v>0</v>
      </c>
      <c r="AZ153">
        <f t="shared" si="28"/>
        <v>0</v>
      </c>
      <c r="BA153">
        <f t="shared" si="29"/>
        <v>0</v>
      </c>
      <c r="BB153">
        <f t="shared" si="30"/>
        <v>0</v>
      </c>
      <c r="BC153">
        <f t="shared" si="31"/>
        <v>0</v>
      </c>
      <c r="BD153" s="2">
        <f t="shared" si="32"/>
        <v>0</v>
      </c>
    </row>
    <row r="154" spans="1:56" ht="15" customHeight="1">
      <c r="A154" s="2" t="s">
        <v>364</v>
      </c>
      <c r="B154" s="2" t="s">
        <v>377</v>
      </c>
      <c r="C154">
        <v>2020</v>
      </c>
      <c r="D154">
        <v>248.5</v>
      </c>
      <c r="E154">
        <v>59.386000000000003</v>
      </c>
      <c r="F154" t="s">
        <v>21</v>
      </c>
      <c r="G154" t="s">
        <v>21</v>
      </c>
      <c r="H154" t="s">
        <v>21</v>
      </c>
      <c r="I154">
        <v>398.57900000000001</v>
      </c>
      <c r="J154" t="s">
        <v>21</v>
      </c>
      <c r="K154" t="s">
        <v>21</v>
      </c>
      <c r="L154" t="s">
        <v>21</v>
      </c>
      <c r="M154" t="s">
        <v>21</v>
      </c>
      <c r="N154" t="s">
        <v>21</v>
      </c>
      <c r="O154" t="s">
        <v>21</v>
      </c>
      <c r="P154" t="s">
        <v>21</v>
      </c>
      <c r="Q154">
        <v>34</v>
      </c>
      <c r="R154">
        <v>72.3</v>
      </c>
      <c r="S154">
        <v>13.78</v>
      </c>
      <c r="T154">
        <v>61.69</v>
      </c>
      <c r="U154" t="s">
        <v>21</v>
      </c>
      <c r="V154">
        <v>120.127</v>
      </c>
      <c r="W154" t="s">
        <v>21</v>
      </c>
      <c r="X154" t="s">
        <v>21</v>
      </c>
      <c r="Y154" t="s">
        <v>21</v>
      </c>
      <c r="Z154" t="s">
        <v>21</v>
      </c>
      <c r="AA154" t="s">
        <v>21</v>
      </c>
      <c r="AB154" t="s">
        <v>21</v>
      </c>
      <c r="AC154" t="s">
        <v>21</v>
      </c>
      <c r="AD154" t="s">
        <v>21</v>
      </c>
      <c r="AE154">
        <v>37.295999999999999</v>
      </c>
      <c r="AF154" t="s">
        <v>21</v>
      </c>
      <c r="AG154" t="s">
        <v>21</v>
      </c>
      <c r="AH154" t="s">
        <v>21</v>
      </c>
      <c r="AI154" t="s">
        <v>21</v>
      </c>
      <c r="AJ154" t="s">
        <v>21</v>
      </c>
      <c r="AK154">
        <v>59.386000000000003</v>
      </c>
      <c r="AL154">
        <v>90</v>
      </c>
      <c r="AM154" t="s">
        <v>21</v>
      </c>
      <c r="AN154" t="s">
        <v>21</v>
      </c>
      <c r="AO154" t="s">
        <v>21</v>
      </c>
      <c r="AQ154">
        <f t="shared" si="22"/>
        <v>339.19299999999998</v>
      </c>
      <c r="AR154">
        <f t="shared" si="23"/>
        <v>398.57900000000001</v>
      </c>
      <c r="AT154">
        <f t="shared" si="24"/>
        <v>248.5</v>
      </c>
      <c r="AU154">
        <f t="shared" si="25"/>
        <v>59.386000000000003</v>
      </c>
      <c r="AV154" s="11">
        <f t="shared" si="26"/>
        <v>0.77245916117005664</v>
      </c>
      <c r="AY154">
        <f t="shared" si="27"/>
        <v>59.386000000000003</v>
      </c>
      <c r="AZ154">
        <f t="shared" si="28"/>
        <v>53.447400000000002</v>
      </c>
      <c r="BA154">
        <f t="shared" si="29"/>
        <v>0</v>
      </c>
      <c r="BB154">
        <f t="shared" si="30"/>
        <v>0</v>
      </c>
      <c r="BC154">
        <f t="shared" si="31"/>
        <v>0</v>
      </c>
      <c r="BD154" s="2">
        <f t="shared" si="32"/>
        <v>5.938600000000001</v>
      </c>
    </row>
    <row r="155" spans="1:56" ht="15" customHeight="1">
      <c r="A155" s="2" t="s">
        <v>364</v>
      </c>
      <c r="B155" s="2" t="s">
        <v>378</v>
      </c>
      <c r="C155">
        <v>2020</v>
      </c>
      <c r="D155" t="s">
        <v>21</v>
      </c>
      <c r="E155" t="s">
        <v>21</v>
      </c>
      <c r="F155" t="s">
        <v>21</v>
      </c>
      <c r="G155" t="s">
        <v>21</v>
      </c>
      <c r="H155" t="s">
        <v>21</v>
      </c>
      <c r="I155" t="s">
        <v>21</v>
      </c>
      <c r="J155" t="s">
        <v>21</v>
      </c>
      <c r="K155" t="s">
        <v>21</v>
      </c>
      <c r="L155" t="s">
        <v>21</v>
      </c>
      <c r="M155" t="s">
        <v>21</v>
      </c>
      <c r="N155" t="s">
        <v>21</v>
      </c>
      <c r="O155" t="s">
        <v>21</v>
      </c>
      <c r="P155" t="s">
        <v>21</v>
      </c>
      <c r="Q155" t="s">
        <v>21</v>
      </c>
      <c r="R155" t="s">
        <v>21</v>
      </c>
      <c r="S155" t="s">
        <v>21</v>
      </c>
      <c r="T155" t="s">
        <v>21</v>
      </c>
      <c r="U155" t="s">
        <v>21</v>
      </c>
      <c r="V155" t="s">
        <v>21</v>
      </c>
      <c r="W155" t="s">
        <v>21</v>
      </c>
      <c r="X155" t="s">
        <v>21</v>
      </c>
      <c r="Y155" t="s">
        <v>21</v>
      </c>
      <c r="Z155" t="s">
        <v>21</v>
      </c>
      <c r="AA155" t="s">
        <v>21</v>
      </c>
      <c r="AB155" t="s">
        <v>21</v>
      </c>
      <c r="AC155" t="s">
        <v>21</v>
      </c>
      <c r="AD155" t="s">
        <v>21</v>
      </c>
      <c r="AE155" t="s">
        <v>21</v>
      </c>
      <c r="AF155" t="s">
        <v>21</v>
      </c>
      <c r="AG155" t="s">
        <v>21</v>
      </c>
      <c r="AH155" t="s">
        <v>21</v>
      </c>
      <c r="AI155" t="s">
        <v>21</v>
      </c>
      <c r="AJ155" t="s">
        <v>21</v>
      </c>
      <c r="AK155" t="s">
        <v>21</v>
      </c>
      <c r="AL155" t="s">
        <v>21</v>
      </c>
      <c r="AM155" t="s">
        <v>21</v>
      </c>
      <c r="AN155" t="s">
        <v>21</v>
      </c>
      <c r="AO155" t="s">
        <v>21</v>
      </c>
      <c r="AQ155">
        <f t="shared" si="22"/>
        <v>0</v>
      </c>
      <c r="AR155">
        <f t="shared" si="23"/>
        <v>0</v>
      </c>
      <c r="AT155">
        <f t="shared" si="24"/>
        <v>0</v>
      </c>
      <c r="AU155">
        <f t="shared" si="25"/>
        <v>0</v>
      </c>
      <c r="AV155" s="11" t="str">
        <f t="shared" si="26"/>
        <v/>
      </c>
      <c r="AY155">
        <f t="shared" si="27"/>
        <v>0</v>
      </c>
      <c r="AZ155">
        <f t="shared" si="28"/>
        <v>0</v>
      </c>
      <c r="BA155">
        <f t="shared" si="29"/>
        <v>0</v>
      </c>
      <c r="BB155">
        <f t="shared" si="30"/>
        <v>0</v>
      </c>
      <c r="BC155">
        <f t="shared" si="31"/>
        <v>0</v>
      </c>
      <c r="BD155" s="2">
        <f t="shared" si="32"/>
        <v>0</v>
      </c>
    </row>
    <row r="156" spans="1:56" ht="15" customHeight="1">
      <c r="A156" s="2" t="s">
        <v>364</v>
      </c>
      <c r="B156" s="2" t="s">
        <v>379</v>
      </c>
      <c r="C156">
        <v>2020</v>
      </c>
      <c r="D156" t="s">
        <v>21</v>
      </c>
      <c r="E156" t="s">
        <v>21</v>
      </c>
      <c r="F156" t="s">
        <v>21</v>
      </c>
      <c r="G156" t="s">
        <v>21</v>
      </c>
      <c r="H156" t="s">
        <v>21</v>
      </c>
      <c r="I156" t="s">
        <v>21</v>
      </c>
      <c r="J156" t="s">
        <v>21</v>
      </c>
      <c r="K156" t="s">
        <v>21</v>
      </c>
      <c r="L156" t="s">
        <v>21</v>
      </c>
      <c r="M156" t="s">
        <v>21</v>
      </c>
      <c r="N156" t="s">
        <v>21</v>
      </c>
      <c r="O156" t="s">
        <v>21</v>
      </c>
      <c r="P156" t="s">
        <v>21</v>
      </c>
      <c r="Q156" t="s">
        <v>21</v>
      </c>
      <c r="R156" t="s">
        <v>21</v>
      </c>
      <c r="S156" t="s">
        <v>21</v>
      </c>
      <c r="T156" t="s">
        <v>21</v>
      </c>
      <c r="U156" t="s">
        <v>21</v>
      </c>
      <c r="V156" t="s">
        <v>21</v>
      </c>
      <c r="W156" t="s">
        <v>21</v>
      </c>
      <c r="X156" t="s">
        <v>21</v>
      </c>
      <c r="Y156" t="s">
        <v>21</v>
      </c>
      <c r="Z156" t="s">
        <v>21</v>
      </c>
      <c r="AA156" t="s">
        <v>21</v>
      </c>
      <c r="AB156" t="s">
        <v>21</v>
      </c>
      <c r="AC156" t="s">
        <v>21</v>
      </c>
      <c r="AD156" t="s">
        <v>21</v>
      </c>
      <c r="AE156" t="s">
        <v>21</v>
      </c>
      <c r="AF156" t="s">
        <v>21</v>
      </c>
      <c r="AG156" t="s">
        <v>21</v>
      </c>
      <c r="AH156" t="s">
        <v>21</v>
      </c>
      <c r="AI156" t="s">
        <v>21</v>
      </c>
      <c r="AJ156" t="s">
        <v>21</v>
      </c>
      <c r="AK156" t="s">
        <v>21</v>
      </c>
      <c r="AL156" t="s">
        <v>21</v>
      </c>
      <c r="AM156" t="s">
        <v>21</v>
      </c>
      <c r="AN156" t="s">
        <v>21</v>
      </c>
      <c r="AO156" t="s">
        <v>21</v>
      </c>
      <c r="AQ156">
        <f t="shared" si="22"/>
        <v>0</v>
      </c>
      <c r="AR156">
        <f t="shared" si="23"/>
        <v>0</v>
      </c>
      <c r="AT156">
        <f t="shared" si="24"/>
        <v>0</v>
      </c>
      <c r="AU156">
        <f t="shared" si="25"/>
        <v>0</v>
      </c>
      <c r="AV156" s="11" t="str">
        <f t="shared" si="26"/>
        <v/>
      </c>
      <c r="AY156">
        <f t="shared" si="27"/>
        <v>0</v>
      </c>
      <c r="AZ156">
        <f t="shared" si="28"/>
        <v>0</v>
      </c>
      <c r="BA156">
        <f t="shared" si="29"/>
        <v>0</v>
      </c>
      <c r="BB156">
        <f t="shared" si="30"/>
        <v>0</v>
      </c>
      <c r="BC156">
        <f t="shared" si="31"/>
        <v>0</v>
      </c>
      <c r="BD156" s="2">
        <f t="shared" si="32"/>
        <v>0</v>
      </c>
    </row>
    <row r="157" spans="1:56" ht="15" customHeight="1">
      <c r="A157" s="2" t="s">
        <v>364</v>
      </c>
      <c r="B157" s="2" t="s">
        <v>380</v>
      </c>
      <c r="C157">
        <v>2020</v>
      </c>
      <c r="D157" t="s">
        <v>21</v>
      </c>
      <c r="E157" t="s">
        <v>21</v>
      </c>
      <c r="F157" t="s">
        <v>21</v>
      </c>
      <c r="G157" t="s">
        <v>21</v>
      </c>
      <c r="H157" t="s">
        <v>21</v>
      </c>
      <c r="I157" t="s">
        <v>21</v>
      </c>
      <c r="J157" t="s">
        <v>21</v>
      </c>
      <c r="K157" t="s">
        <v>21</v>
      </c>
      <c r="L157" t="s">
        <v>21</v>
      </c>
      <c r="M157" t="s">
        <v>21</v>
      </c>
      <c r="N157" t="s">
        <v>21</v>
      </c>
      <c r="O157" t="s">
        <v>21</v>
      </c>
      <c r="P157" t="s">
        <v>21</v>
      </c>
      <c r="Q157" t="s">
        <v>21</v>
      </c>
      <c r="R157" t="s">
        <v>21</v>
      </c>
      <c r="S157" t="s">
        <v>21</v>
      </c>
      <c r="T157" t="s">
        <v>21</v>
      </c>
      <c r="U157" t="s">
        <v>21</v>
      </c>
      <c r="V157" t="s">
        <v>21</v>
      </c>
      <c r="W157" t="s">
        <v>21</v>
      </c>
      <c r="X157" t="s">
        <v>21</v>
      </c>
      <c r="Y157" t="s">
        <v>21</v>
      </c>
      <c r="Z157" t="s">
        <v>21</v>
      </c>
      <c r="AA157" t="s">
        <v>21</v>
      </c>
      <c r="AB157" t="s">
        <v>21</v>
      </c>
      <c r="AC157" t="s">
        <v>21</v>
      </c>
      <c r="AD157" t="s">
        <v>21</v>
      </c>
      <c r="AE157" t="s">
        <v>21</v>
      </c>
      <c r="AF157" t="s">
        <v>21</v>
      </c>
      <c r="AG157" t="s">
        <v>21</v>
      </c>
      <c r="AH157" t="s">
        <v>21</v>
      </c>
      <c r="AI157" t="s">
        <v>21</v>
      </c>
      <c r="AJ157" t="s">
        <v>21</v>
      </c>
      <c r="AK157" t="s">
        <v>21</v>
      </c>
      <c r="AL157" t="s">
        <v>21</v>
      </c>
      <c r="AM157" t="s">
        <v>21</v>
      </c>
      <c r="AN157" t="s">
        <v>21</v>
      </c>
      <c r="AO157" t="s">
        <v>21</v>
      </c>
      <c r="AQ157">
        <f t="shared" si="22"/>
        <v>0</v>
      </c>
      <c r="AR157">
        <f t="shared" si="23"/>
        <v>0</v>
      </c>
      <c r="AT157">
        <f t="shared" si="24"/>
        <v>0</v>
      </c>
      <c r="AU157">
        <f t="shared" si="25"/>
        <v>0</v>
      </c>
      <c r="AV157" s="11" t="str">
        <f t="shared" si="26"/>
        <v/>
      </c>
      <c r="AY157">
        <f t="shared" si="27"/>
        <v>0</v>
      </c>
      <c r="AZ157">
        <f t="shared" si="28"/>
        <v>0</v>
      </c>
      <c r="BA157">
        <f t="shared" si="29"/>
        <v>0</v>
      </c>
      <c r="BB157">
        <f t="shared" si="30"/>
        <v>0</v>
      </c>
      <c r="BC157">
        <f t="shared" si="31"/>
        <v>0</v>
      </c>
      <c r="BD157" s="2">
        <f t="shared" si="32"/>
        <v>0</v>
      </c>
    </row>
    <row r="158" spans="1:56" ht="15" customHeight="1">
      <c r="A158" s="2" t="s">
        <v>364</v>
      </c>
      <c r="B158" s="2" t="s">
        <v>381</v>
      </c>
      <c r="C158">
        <v>2020</v>
      </c>
      <c r="D158" t="s">
        <v>21</v>
      </c>
      <c r="E158" t="s">
        <v>21</v>
      </c>
      <c r="F158" t="s">
        <v>21</v>
      </c>
      <c r="G158" t="s">
        <v>21</v>
      </c>
      <c r="H158" t="s">
        <v>21</v>
      </c>
      <c r="I158" t="s">
        <v>21</v>
      </c>
      <c r="J158" t="s">
        <v>21</v>
      </c>
      <c r="K158" t="s">
        <v>21</v>
      </c>
      <c r="L158" t="s">
        <v>21</v>
      </c>
      <c r="M158" t="s">
        <v>21</v>
      </c>
      <c r="N158" t="s">
        <v>21</v>
      </c>
      <c r="O158" t="s">
        <v>21</v>
      </c>
      <c r="P158" t="s">
        <v>21</v>
      </c>
      <c r="Q158" t="s">
        <v>21</v>
      </c>
      <c r="R158" t="s">
        <v>21</v>
      </c>
      <c r="S158" t="s">
        <v>21</v>
      </c>
      <c r="T158" t="s">
        <v>21</v>
      </c>
      <c r="U158" t="s">
        <v>21</v>
      </c>
      <c r="V158" t="s">
        <v>21</v>
      </c>
      <c r="W158" t="s">
        <v>21</v>
      </c>
      <c r="X158" t="s">
        <v>21</v>
      </c>
      <c r="Y158" t="s">
        <v>21</v>
      </c>
      <c r="Z158" t="s">
        <v>21</v>
      </c>
      <c r="AA158" t="s">
        <v>21</v>
      </c>
      <c r="AB158" t="s">
        <v>21</v>
      </c>
      <c r="AC158" t="s">
        <v>21</v>
      </c>
      <c r="AD158" t="s">
        <v>21</v>
      </c>
      <c r="AE158" t="s">
        <v>21</v>
      </c>
      <c r="AF158" t="s">
        <v>21</v>
      </c>
      <c r="AG158" t="s">
        <v>21</v>
      </c>
      <c r="AH158" t="s">
        <v>21</v>
      </c>
      <c r="AI158" t="s">
        <v>21</v>
      </c>
      <c r="AJ158" t="s">
        <v>21</v>
      </c>
      <c r="AK158" t="s">
        <v>21</v>
      </c>
      <c r="AL158" t="s">
        <v>21</v>
      </c>
      <c r="AM158" t="s">
        <v>21</v>
      </c>
      <c r="AN158" t="s">
        <v>21</v>
      </c>
      <c r="AO158" t="s">
        <v>21</v>
      </c>
      <c r="AQ158">
        <f t="shared" si="22"/>
        <v>0</v>
      </c>
      <c r="AR158">
        <f t="shared" si="23"/>
        <v>0</v>
      </c>
      <c r="AT158">
        <f t="shared" si="24"/>
        <v>0</v>
      </c>
      <c r="AU158">
        <f t="shared" si="25"/>
        <v>0</v>
      </c>
      <c r="AV158" s="11" t="str">
        <f t="shared" si="26"/>
        <v/>
      </c>
      <c r="AY158">
        <f t="shared" si="27"/>
        <v>0</v>
      </c>
      <c r="AZ158">
        <f t="shared" si="28"/>
        <v>0</v>
      </c>
      <c r="BA158">
        <f t="shared" si="29"/>
        <v>0</v>
      </c>
      <c r="BB158">
        <f t="shared" si="30"/>
        <v>0</v>
      </c>
      <c r="BC158">
        <f t="shared" si="31"/>
        <v>0</v>
      </c>
      <c r="BD158" s="2">
        <f t="shared" si="32"/>
        <v>0</v>
      </c>
    </row>
    <row r="159" spans="1:56" ht="15" customHeight="1">
      <c r="A159" s="2" t="s">
        <v>382</v>
      </c>
      <c r="B159" s="2" t="s">
        <v>383</v>
      </c>
      <c r="C159">
        <v>2020</v>
      </c>
      <c r="D159" t="s">
        <v>21</v>
      </c>
      <c r="E159" t="s">
        <v>21</v>
      </c>
      <c r="F159" t="s">
        <v>21</v>
      </c>
      <c r="G159" t="s">
        <v>21</v>
      </c>
      <c r="H159" t="s">
        <v>21</v>
      </c>
      <c r="I159" t="s">
        <v>21</v>
      </c>
      <c r="J159" t="s">
        <v>21</v>
      </c>
      <c r="K159" t="s">
        <v>21</v>
      </c>
      <c r="L159" t="s">
        <v>21</v>
      </c>
      <c r="M159" t="s">
        <v>21</v>
      </c>
      <c r="N159" t="s">
        <v>21</v>
      </c>
      <c r="O159" t="s">
        <v>21</v>
      </c>
      <c r="P159" t="s">
        <v>21</v>
      </c>
      <c r="Q159" t="s">
        <v>21</v>
      </c>
      <c r="R159" t="s">
        <v>21</v>
      </c>
      <c r="S159" t="s">
        <v>21</v>
      </c>
      <c r="T159" t="s">
        <v>21</v>
      </c>
      <c r="U159" t="s">
        <v>21</v>
      </c>
      <c r="V159" t="s">
        <v>21</v>
      </c>
      <c r="W159" t="s">
        <v>21</v>
      </c>
      <c r="X159" t="s">
        <v>21</v>
      </c>
      <c r="Y159" t="s">
        <v>21</v>
      </c>
      <c r="Z159" t="s">
        <v>21</v>
      </c>
      <c r="AA159" t="s">
        <v>21</v>
      </c>
      <c r="AB159" t="s">
        <v>21</v>
      </c>
      <c r="AC159" t="s">
        <v>21</v>
      </c>
      <c r="AD159" t="s">
        <v>21</v>
      </c>
      <c r="AE159" t="s">
        <v>21</v>
      </c>
      <c r="AF159" t="s">
        <v>21</v>
      </c>
      <c r="AG159" t="s">
        <v>21</v>
      </c>
      <c r="AH159" t="s">
        <v>21</v>
      </c>
      <c r="AI159" t="s">
        <v>21</v>
      </c>
      <c r="AJ159" t="s">
        <v>21</v>
      </c>
      <c r="AK159" t="s">
        <v>21</v>
      </c>
      <c r="AL159" t="s">
        <v>21</v>
      </c>
      <c r="AM159" t="s">
        <v>21</v>
      </c>
      <c r="AN159" t="s">
        <v>21</v>
      </c>
      <c r="AO159" t="s">
        <v>21</v>
      </c>
      <c r="AQ159">
        <f t="shared" si="22"/>
        <v>0</v>
      </c>
      <c r="AR159">
        <f t="shared" si="23"/>
        <v>0</v>
      </c>
      <c r="AT159">
        <f t="shared" si="24"/>
        <v>0</v>
      </c>
      <c r="AU159">
        <f t="shared" si="25"/>
        <v>0</v>
      </c>
      <c r="AV159" s="11" t="str">
        <f t="shared" si="26"/>
        <v/>
      </c>
      <c r="AY159">
        <f t="shared" si="27"/>
        <v>0</v>
      </c>
      <c r="AZ159">
        <f t="shared" si="28"/>
        <v>0</v>
      </c>
      <c r="BA159">
        <f t="shared" si="29"/>
        <v>0</v>
      </c>
      <c r="BB159">
        <f t="shared" si="30"/>
        <v>0</v>
      </c>
      <c r="BC159">
        <f t="shared" si="31"/>
        <v>0</v>
      </c>
      <c r="BD159" s="2">
        <f t="shared" si="32"/>
        <v>0</v>
      </c>
    </row>
    <row r="160" spans="1:56" ht="15" customHeight="1">
      <c r="A160" s="2" t="s">
        <v>382</v>
      </c>
      <c r="B160" s="2" t="s">
        <v>384</v>
      </c>
      <c r="C160">
        <v>2020</v>
      </c>
      <c r="D160">
        <v>286.42200000000003</v>
      </c>
      <c r="E160">
        <v>25.97</v>
      </c>
      <c r="F160" t="s">
        <v>21</v>
      </c>
      <c r="G160" t="s">
        <v>21</v>
      </c>
      <c r="H160" t="s">
        <v>21</v>
      </c>
      <c r="I160">
        <v>413.43200000000002</v>
      </c>
      <c r="J160" t="s">
        <v>21</v>
      </c>
      <c r="K160">
        <v>0.83</v>
      </c>
      <c r="L160" t="s">
        <v>21</v>
      </c>
      <c r="M160" t="s">
        <v>21</v>
      </c>
      <c r="N160" t="s">
        <v>21</v>
      </c>
      <c r="O160" t="s">
        <v>21</v>
      </c>
      <c r="P160" t="s">
        <v>21</v>
      </c>
      <c r="Q160">
        <v>181.16</v>
      </c>
      <c r="R160" t="s">
        <v>21</v>
      </c>
      <c r="S160" t="s">
        <v>21</v>
      </c>
      <c r="T160" t="s">
        <v>21</v>
      </c>
      <c r="U160" t="s">
        <v>21</v>
      </c>
      <c r="V160" t="s">
        <v>21</v>
      </c>
      <c r="W160" t="s">
        <v>21</v>
      </c>
      <c r="X160" t="s">
        <v>21</v>
      </c>
      <c r="Y160" t="s">
        <v>21</v>
      </c>
      <c r="Z160" t="s">
        <v>21</v>
      </c>
      <c r="AA160" t="s">
        <v>21</v>
      </c>
      <c r="AB160" t="s">
        <v>21</v>
      </c>
      <c r="AC160" t="s">
        <v>21</v>
      </c>
      <c r="AD160" t="s">
        <v>21</v>
      </c>
      <c r="AE160" t="s">
        <v>21</v>
      </c>
      <c r="AF160">
        <v>183.3</v>
      </c>
      <c r="AG160">
        <v>0.71199999999999997</v>
      </c>
      <c r="AH160" t="s">
        <v>925</v>
      </c>
      <c r="AI160">
        <v>39</v>
      </c>
      <c r="AJ160" t="s">
        <v>21</v>
      </c>
      <c r="AK160">
        <v>48.142000000000003</v>
      </c>
      <c r="AL160">
        <v>67.2</v>
      </c>
      <c r="AM160">
        <v>32.799999999999997</v>
      </c>
      <c r="AN160" t="s">
        <v>21</v>
      </c>
      <c r="AO160" t="s">
        <v>21</v>
      </c>
      <c r="AQ160">
        <f t="shared" si="22"/>
        <v>365.29</v>
      </c>
      <c r="AR160">
        <f t="shared" si="23"/>
        <v>413.43200000000002</v>
      </c>
      <c r="AT160">
        <f t="shared" si="24"/>
        <v>286.42200000000003</v>
      </c>
      <c r="AU160">
        <f t="shared" si="25"/>
        <v>25.97</v>
      </c>
      <c r="AV160" s="11">
        <f t="shared" si="26"/>
        <v>0.75560672613634172</v>
      </c>
      <c r="AY160">
        <f t="shared" si="27"/>
        <v>48.142000000000003</v>
      </c>
      <c r="AZ160">
        <f t="shared" si="28"/>
        <v>32.351424000000002</v>
      </c>
      <c r="BA160">
        <f t="shared" si="29"/>
        <v>15.790576</v>
      </c>
      <c r="BB160">
        <f t="shared" si="30"/>
        <v>0</v>
      </c>
      <c r="BC160">
        <f t="shared" si="31"/>
        <v>0</v>
      </c>
      <c r="BD160" s="2">
        <f t="shared" si="32"/>
        <v>0</v>
      </c>
    </row>
    <row r="161" spans="1:56" ht="15" customHeight="1">
      <c r="A161" s="2" t="s">
        <v>382</v>
      </c>
      <c r="B161" s="2" t="s">
        <v>385</v>
      </c>
      <c r="C161">
        <v>2020</v>
      </c>
      <c r="D161" t="s">
        <v>21</v>
      </c>
      <c r="E161" t="s">
        <v>21</v>
      </c>
      <c r="F161" t="s">
        <v>21</v>
      </c>
      <c r="G161" t="s">
        <v>21</v>
      </c>
      <c r="H161" t="s">
        <v>21</v>
      </c>
      <c r="I161" t="s">
        <v>21</v>
      </c>
      <c r="J161" t="s">
        <v>21</v>
      </c>
      <c r="K161" t="s">
        <v>21</v>
      </c>
      <c r="L161" t="s">
        <v>21</v>
      </c>
      <c r="M161" t="s">
        <v>21</v>
      </c>
      <c r="N161" t="s">
        <v>21</v>
      </c>
      <c r="O161" t="s">
        <v>21</v>
      </c>
      <c r="P161" t="s">
        <v>21</v>
      </c>
      <c r="Q161" t="s">
        <v>21</v>
      </c>
      <c r="R161" t="s">
        <v>21</v>
      </c>
      <c r="S161" t="s">
        <v>21</v>
      </c>
      <c r="T161" t="s">
        <v>21</v>
      </c>
      <c r="U161" t="s">
        <v>21</v>
      </c>
      <c r="V161" t="s">
        <v>21</v>
      </c>
      <c r="W161" t="s">
        <v>21</v>
      </c>
      <c r="X161" t="s">
        <v>21</v>
      </c>
      <c r="Y161" t="s">
        <v>21</v>
      </c>
      <c r="Z161" t="s">
        <v>21</v>
      </c>
      <c r="AA161" t="s">
        <v>21</v>
      </c>
      <c r="AB161" t="s">
        <v>21</v>
      </c>
      <c r="AC161" t="s">
        <v>21</v>
      </c>
      <c r="AD161" t="s">
        <v>21</v>
      </c>
      <c r="AE161" t="s">
        <v>21</v>
      </c>
      <c r="AF161" t="s">
        <v>21</v>
      </c>
      <c r="AG161" t="s">
        <v>21</v>
      </c>
      <c r="AH161" t="s">
        <v>21</v>
      </c>
      <c r="AI161" t="s">
        <v>21</v>
      </c>
      <c r="AJ161" t="s">
        <v>21</v>
      </c>
      <c r="AK161" t="s">
        <v>21</v>
      </c>
      <c r="AL161" t="s">
        <v>21</v>
      </c>
      <c r="AM161" t="s">
        <v>21</v>
      </c>
      <c r="AN161" t="s">
        <v>21</v>
      </c>
      <c r="AO161" t="s">
        <v>21</v>
      </c>
      <c r="AQ161">
        <f t="shared" si="22"/>
        <v>0</v>
      </c>
      <c r="AR161">
        <f t="shared" si="23"/>
        <v>0</v>
      </c>
      <c r="AT161">
        <f t="shared" si="24"/>
        <v>0</v>
      </c>
      <c r="AU161">
        <f t="shared" si="25"/>
        <v>0</v>
      </c>
      <c r="AV161" s="11" t="str">
        <f t="shared" si="26"/>
        <v/>
      </c>
      <c r="AY161">
        <f t="shared" si="27"/>
        <v>0</v>
      </c>
      <c r="AZ161">
        <f t="shared" si="28"/>
        <v>0</v>
      </c>
      <c r="BA161">
        <f t="shared" si="29"/>
        <v>0</v>
      </c>
      <c r="BB161">
        <f t="shared" si="30"/>
        <v>0</v>
      </c>
      <c r="BC161">
        <f t="shared" si="31"/>
        <v>0</v>
      </c>
      <c r="BD161" s="2">
        <f t="shared" si="32"/>
        <v>0</v>
      </c>
    </row>
    <row r="162" spans="1:56" ht="15" customHeight="1">
      <c r="A162" s="2" t="s">
        <v>382</v>
      </c>
      <c r="B162" s="2" t="s">
        <v>386</v>
      </c>
      <c r="C162">
        <v>2020</v>
      </c>
      <c r="D162" t="s">
        <v>21</v>
      </c>
      <c r="E162" t="s">
        <v>21</v>
      </c>
      <c r="F162" t="s">
        <v>21</v>
      </c>
      <c r="G162" t="s">
        <v>21</v>
      </c>
      <c r="H162" t="s">
        <v>21</v>
      </c>
      <c r="I162" t="s">
        <v>21</v>
      </c>
      <c r="J162" t="s">
        <v>21</v>
      </c>
      <c r="K162" t="s">
        <v>21</v>
      </c>
      <c r="L162" t="s">
        <v>21</v>
      </c>
      <c r="M162" t="s">
        <v>21</v>
      </c>
      <c r="N162" t="s">
        <v>21</v>
      </c>
      <c r="O162" t="s">
        <v>21</v>
      </c>
      <c r="P162" t="s">
        <v>21</v>
      </c>
      <c r="Q162" t="s">
        <v>21</v>
      </c>
      <c r="R162" t="s">
        <v>21</v>
      </c>
      <c r="S162" t="s">
        <v>21</v>
      </c>
      <c r="T162" t="s">
        <v>21</v>
      </c>
      <c r="U162" t="s">
        <v>21</v>
      </c>
      <c r="V162" t="s">
        <v>21</v>
      </c>
      <c r="W162" t="s">
        <v>21</v>
      </c>
      <c r="X162" t="s">
        <v>21</v>
      </c>
      <c r="Y162" t="s">
        <v>21</v>
      </c>
      <c r="Z162" t="s">
        <v>21</v>
      </c>
      <c r="AA162" t="s">
        <v>21</v>
      </c>
      <c r="AB162" t="s">
        <v>21</v>
      </c>
      <c r="AC162" t="s">
        <v>21</v>
      </c>
      <c r="AD162" t="s">
        <v>21</v>
      </c>
      <c r="AE162" t="s">
        <v>21</v>
      </c>
      <c r="AF162" t="s">
        <v>21</v>
      </c>
      <c r="AG162" t="s">
        <v>21</v>
      </c>
      <c r="AH162" t="s">
        <v>21</v>
      </c>
      <c r="AI162" t="s">
        <v>21</v>
      </c>
      <c r="AJ162" t="s">
        <v>21</v>
      </c>
      <c r="AK162" t="s">
        <v>21</v>
      </c>
      <c r="AL162" t="s">
        <v>21</v>
      </c>
      <c r="AM162" t="s">
        <v>21</v>
      </c>
      <c r="AN162" t="s">
        <v>21</v>
      </c>
      <c r="AO162" t="s">
        <v>21</v>
      </c>
      <c r="AQ162">
        <f t="shared" si="22"/>
        <v>0</v>
      </c>
      <c r="AR162">
        <f t="shared" si="23"/>
        <v>0</v>
      </c>
      <c r="AT162">
        <f t="shared" si="24"/>
        <v>0</v>
      </c>
      <c r="AU162">
        <f t="shared" si="25"/>
        <v>0</v>
      </c>
      <c r="AV162" s="11" t="str">
        <f t="shared" si="26"/>
        <v/>
      </c>
      <c r="AY162">
        <f t="shared" si="27"/>
        <v>0</v>
      </c>
      <c r="AZ162">
        <f t="shared" si="28"/>
        <v>0</v>
      </c>
      <c r="BA162">
        <f t="shared" si="29"/>
        <v>0</v>
      </c>
      <c r="BB162">
        <f t="shared" si="30"/>
        <v>0</v>
      </c>
      <c r="BC162">
        <f t="shared" si="31"/>
        <v>0</v>
      </c>
      <c r="BD162" s="2">
        <f t="shared" si="32"/>
        <v>0</v>
      </c>
    </row>
    <row r="163" spans="1:56" ht="15" customHeight="1">
      <c r="A163" s="2" t="s">
        <v>382</v>
      </c>
      <c r="B163" s="2" t="s">
        <v>387</v>
      </c>
      <c r="C163">
        <v>2020</v>
      </c>
      <c r="D163" t="s">
        <v>21</v>
      </c>
      <c r="E163" t="s">
        <v>21</v>
      </c>
      <c r="F163" t="s">
        <v>21</v>
      </c>
      <c r="G163" t="s">
        <v>21</v>
      </c>
      <c r="H163" t="s">
        <v>21</v>
      </c>
      <c r="I163" t="s">
        <v>21</v>
      </c>
      <c r="J163" t="s">
        <v>21</v>
      </c>
      <c r="K163" t="s">
        <v>21</v>
      </c>
      <c r="L163" t="s">
        <v>21</v>
      </c>
      <c r="M163" t="s">
        <v>21</v>
      </c>
      <c r="N163" t="s">
        <v>21</v>
      </c>
      <c r="O163" t="s">
        <v>21</v>
      </c>
      <c r="P163" t="s">
        <v>21</v>
      </c>
      <c r="Q163" t="s">
        <v>21</v>
      </c>
      <c r="R163" t="s">
        <v>21</v>
      </c>
      <c r="S163" t="s">
        <v>21</v>
      </c>
      <c r="T163" t="s">
        <v>21</v>
      </c>
      <c r="U163" t="s">
        <v>21</v>
      </c>
      <c r="V163" t="s">
        <v>21</v>
      </c>
      <c r="W163" t="s">
        <v>21</v>
      </c>
      <c r="X163" t="s">
        <v>21</v>
      </c>
      <c r="Y163" t="s">
        <v>21</v>
      </c>
      <c r="Z163" t="s">
        <v>21</v>
      </c>
      <c r="AA163" t="s">
        <v>21</v>
      </c>
      <c r="AB163" t="s">
        <v>21</v>
      </c>
      <c r="AC163" t="s">
        <v>21</v>
      </c>
      <c r="AD163" t="s">
        <v>21</v>
      </c>
      <c r="AE163" t="s">
        <v>21</v>
      </c>
      <c r="AF163" t="s">
        <v>21</v>
      </c>
      <c r="AG163" t="s">
        <v>21</v>
      </c>
      <c r="AH163" t="s">
        <v>21</v>
      </c>
      <c r="AI163" t="s">
        <v>21</v>
      </c>
      <c r="AJ163" t="s">
        <v>21</v>
      </c>
      <c r="AK163" t="s">
        <v>21</v>
      </c>
      <c r="AL163" t="s">
        <v>21</v>
      </c>
      <c r="AM163" t="s">
        <v>21</v>
      </c>
      <c r="AN163" t="s">
        <v>21</v>
      </c>
      <c r="AO163" t="s">
        <v>21</v>
      </c>
      <c r="AQ163">
        <f t="shared" si="22"/>
        <v>0</v>
      </c>
      <c r="AR163">
        <f t="shared" si="23"/>
        <v>0</v>
      </c>
      <c r="AT163">
        <f t="shared" si="24"/>
        <v>0</v>
      </c>
      <c r="AU163">
        <f t="shared" si="25"/>
        <v>0</v>
      </c>
      <c r="AV163" s="11" t="str">
        <f t="shared" si="26"/>
        <v/>
      </c>
      <c r="AY163">
        <f t="shared" si="27"/>
        <v>0</v>
      </c>
      <c r="AZ163">
        <f t="shared" si="28"/>
        <v>0</v>
      </c>
      <c r="BA163">
        <f t="shared" si="29"/>
        <v>0</v>
      </c>
      <c r="BB163">
        <f t="shared" si="30"/>
        <v>0</v>
      </c>
      <c r="BC163">
        <f t="shared" si="31"/>
        <v>0</v>
      </c>
      <c r="BD163" s="2">
        <f t="shared" si="32"/>
        <v>0</v>
      </c>
    </row>
    <row r="164" spans="1:56" ht="15" customHeight="1">
      <c r="A164" s="2" t="s">
        <v>388</v>
      </c>
      <c r="B164" s="2" t="s">
        <v>389</v>
      </c>
      <c r="C164">
        <v>2020</v>
      </c>
      <c r="D164" t="s">
        <v>21</v>
      </c>
      <c r="E164" t="s">
        <v>22</v>
      </c>
      <c r="F164" t="s">
        <v>21</v>
      </c>
      <c r="G164" t="s">
        <v>21</v>
      </c>
      <c r="H164" t="s">
        <v>21</v>
      </c>
      <c r="I164" t="s">
        <v>21</v>
      </c>
      <c r="J164" t="s">
        <v>22</v>
      </c>
      <c r="K164" t="s">
        <v>22</v>
      </c>
      <c r="L164" t="s">
        <v>22</v>
      </c>
      <c r="M164" t="s">
        <v>22</v>
      </c>
      <c r="N164" t="s">
        <v>22</v>
      </c>
      <c r="O164" t="s">
        <v>22</v>
      </c>
      <c r="P164" t="s">
        <v>22</v>
      </c>
      <c r="Q164" t="s">
        <v>22</v>
      </c>
      <c r="R164" t="s">
        <v>22</v>
      </c>
      <c r="S164" t="s">
        <v>22</v>
      </c>
      <c r="T164" t="s">
        <v>22</v>
      </c>
      <c r="U164" t="s">
        <v>22</v>
      </c>
      <c r="V164" t="s">
        <v>22</v>
      </c>
      <c r="W164" t="s">
        <v>21</v>
      </c>
      <c r="X164" t="s">
        <v>22</v>
      </c>
      <c r="Y164" t="s">
        <v>22</v>
      </c>
      <c r="Z164" t="s">
        <v>22</v>
      </c>
      <c r="AA164" t="s">
        <v>22</v>
      </c>
      <c r="AB164" t="s">
        <v>22</v>
      </c>
      <c r="AC164" t="s">
        <v>22</v>
      </c>
      <c r="AD164" t="s">
        <v>22</v>
      </c>
      <c r="AE164" t="s">
        <v>22</v>
      </c>
      <c r="AF164" t="s">
        <v>22</v>
      </c>
      <c r="AG164" t="s">
        <v>21</v>
      </c>
      <c r="AH164" t="s">
        <v>21</v>
      </c>
      <c r="AI164" t="s">
        <v>21</v>
      </c>
      <c r="AJ164" t="s">
        <v>22</v>
      </c>
      <c r="AK164" t="s">
        <v>22</v>
      </c>
      <c r="AL164" t="s">
        <v>21</v>
      </c>
      <c r="AM164" t="s">
        <v>21</v>
      </c>
      <c r="AN164" t="s">
        <v>21</v>
      </c>
      <c r="AO164" t="s">
        <v>21</v>
      </c>
      <c r="AQ164">
        <f t="shared" si="22"/>
        <v>0</v>
      </c>
      <c r="AR164">
        <f t="shared" si="23"/>
        <v>0</v>
      </c>
      <c r="AT164">
        <f t="shared" si="24"/>
        <v>0</v>
      </c>
      <c r="AU164">
        <f t="shared" si="25"/>
        <v>0</v>
      </c>
      <c r="AV164" s="11" t="str">
        <f t="shared" si="26"/>
        <v/>
      </c>
      <c r="AY164">
        <f t="shared" si="27"/>
        <v>0</v>
      </c>
      <c r="AZ164">
        <f t="shared" si="28"/>
        <v>0</v>
      </c>
      <c r="BA164">
        <f t="shared" si="29"/>
        <v>0</v>
      </c>
      <c r="BB164">
        <f t="shared" si="30"/>
        <v>0</v>
      </c>
      <c r="BC164">
        <f t="shared" si="31"/>
        <v>0</v>
      </c>
      <c r="BD164" s="2">
        <f t="shared" si="32"/>
        <v>0</v>
      </c>
    </row>
    <row r="165" spans="1:56" ht="15" customHeight="1">
      <c r="A165" s="2" t="s">
        <v>388</v>
      </c>
      <c r="B165" s="2" t="s">
        <v>390</v>
      </c>
      <c r="C165">
        <v>2020</v>
      </c>
      <c r="D165" t="s">
        <v>21</v>
      </c>
      <c r="E165" t="s">
        <v>21</v>
      </c>
      <c r="F165" t="s">
        <v>21</v>
      </c>
      <c r="G165" t="s">
        <v>21</v>
      </c>
      <c r="H165" t="s">
        <v>21</v>
      </c>
      <c r="I165" t="s">
        <v>21</v>
      </c>
      <c r="J165" t="s">
        <v>21</v>
      </c>
      <c r="K165" t="s">
        <v>21</v>
      </c>
      <c r="L165" t="s">
        <v>21</v>
      </c>
      <c r="M165" t="s">
        <v>21</v>
      </c>
      <c r="N165" t="s">
        <v>21</v>
      </c>
      <c r="O165" t="s">
        <v>21</v>
      </c>
      <c r="P165" t="s">
        <v>21</v>
      </c>
      <c r="Q165" t="s">
        <v>21</v>
      </c>
      <c r="R165" t="s">
        <v>21</v>
      </c>
      <c r="S165" t="s">
        <v>21</v>
      </c>
      <c r="T165" t="s">
        <v>21</v>
      </c>
      <c r="U165" t="s">
        <v>21</v>
      </c>
      <c r="V165" t="s">
        <v>21</v>
      </c>
      <c r="W165" t="s">
        <v>21</v>
      </c>
      <c r="X165" t="s">
        <v>21</v>
      </c>
      <c r="Y165" t="s">
        <v>21</v>
      </c>
      <c r="Z165" t="s">
        <v>21</v>
      </c>
      <c r="AA165" t="s">
        <v>21</v>
      </c>
      <c r="AB165" t="s">
        <v>21</v>
      </c>
      <c r="AC165" t="s">
        <v>21</v>
      </c>
      <c r="AD165" t="s">
        <v>21</v>
      </c>
      <c r="AE165" t="s">
        <v>21</v>
      </c>
      <c r="AF165" t="s">
        <v>21</v>
      </c>
      <c r="AG165" t="s">
        <v>21</v>
      </c>
      <c r="AH165" t="s">
        <v>21</v>
      </c>
      <c r="AI165" t="s">
        <v>21</v>
      </c>
      <c r="AJ165" t="s">
        <v>21</v>
      </c>
      <c r="AK165" t="s">
        <v>21</v>
      </c>
      <c r="AL165" t="s">
        <v>21</v>
      </c>
      <c r="AM165" t="s">
        <v>21</v>
      </c>
      <c r="AN165" t="s">
        <v>21</v>
      </c>
      <c r="AO165" t="s">
        <v>21</v>
      </c>
      <c r="AQ165">
        <f t="shared" si="22"/>
        <v>0</v>
      </c>
      <c r="AR165">
        <f t="shared" si="23"/>
        <v>0</v>
      </c>
      <c r="AT165">
        <f t="shared" si="24"/>
        <v>0</v>
      </c>
      <c r="AU165">
        <f t="shared" si="25"/>
        <v>0</v>
      </c>
      <c r="AV165" s="11" t="str">
        <f t="shared" si="26"/>
        <v/>
      </c>
      <c r="AY165">
        <f t="shared" si="27"/>
        <v>0</v>
      </c>
      <c r="AZ165">
        <f t="shared" si="28"/>
        <v>0</v>
      </c>
      <c r="BA165">
        <f t="shared" si="29"/>
        <v>0</v>
      </c>
      <c r="BB165">
        <f t="shared" si="30"/>
        <v>0</v>
      </c>
      <c r="BC165">
        <f t="shared" si="31"/>
        <v>0</v>
      </c>
      <c r="BD165" s="2">
        <f t="shared" si="32"/>
        <v>0</v>
      </c>
    </row>
    <row r="166" spans="1:56" ht="15" customHeight="1">
      <c r="A166" s="2" t="s">
        <v>391</v>
      </c>
      <c r="B166" s="2" t="s">
        <v>392</v>
      </c>
      <c r="C166">
        <v>2020</v>
      </c>
      <c r="D166" t="s">
        <v>21</v>
      </c>
      <c r="E166" t="s">
        <v>21</v>
      </c>
      <c r="F166" t="s">
        <v>21</v>
      </c>
      <c r="G166" t="s">
        <v>21</v>
      </c>
      <c r="H166" t="s">
        <v>21</v>
      </c>
      <c r="I166" t="s">
        <v>21</v>
      </c>
      <c r="J166" t="s">
        <v>21</v>
      </c>
      <c r="K166" t="s">
        <v>21</v>
      </c>
      <c r="L166" t="s">
        <v>21</v>
      </c>
      <c r="M166" t="s">
        <v>21</v>
      </c>
      <c r="N166" t="s">
        <v>21</v>
      </c>
      <c r="O166" t="s">
        <v>21</v>
      </c>
      <c r="P166" t="s">
        <v>21</v>
      </c>
      <c r="Q166" t="s">
        <v>21</v>
      </c>
      <c r="R166" t="s">
        <v>21</v>
      </c>
      <c r="S166" t="s">
        <v>21</v>
      </c>
      <c r="T166" t="s">
        <v>21</v>
      </c>
      <c r="U166" t="s">
        <v>21</v>
      </c>
      <c r="V166" t="s">
        <v>21</v>
      </c>
      <c r="W166" t="s">
        <v>21</v>
      </c>
      <c r="X166" t="s">
        <v>21</v>
      </c>
      <c r="Y166" t="s">
        <v>21</v>
      </c>
      <c r="Z166" t="s">
        <v>21</v>
      </c>
      <c r="AA166" t="s">
        <v>21</v>
      </c>
      <c r="AB166" t="s">
        <v>21</v>
      </c>
      <c r="AC166" t="s">
        <v>21</v>
      </c>
      <c r="AD166" t="s">
        <v>21</v>
      </c>
      <c r="AE166" t="s">
        <v>21</v>
      </c>
      <c r="AF166" t="s">
        <v>21</v>
      </c>
      <c r="AG166" t="s">
        <v>21</v>
      </c>
      <c r="AH166" t="s">
        <v>21</v>
      </c>
      <c r="AI166" t="s">
        <v>21</v>
      </c>
      <c r="AJ166" t="s">
        <v>21</v>
      </c>
      <c r="AK166" t="s">
        <v>21</v>
      </c>
      <c r="AL166" t="s">
        <v>21</v>
      </c>
      <c r="AM166" t="s">
        <v>21</v>
      </c>
      <c r="AN166" t="s">
        <v>21</v>
      </c>
      <c r="AO166" t="s">
        <v>21</v>
      </c>
      <c r="AQ166">
        <f t="shared" si="22"/>
        <v>0</v>
      </c>
      <c r="AR166">
        <f t="shared" si="23"/>
        <v>0</v>
      </c>
      <c r="AT166">
        <f t="shared" si="24"/>
        <v>0</v>
      </c>
      <c r="AU166">
        <f t="shared" si="25"/>
        <v>0</v>
      </c>
      <c r="AV166" s="11" t="str">
        <f t="shared" si="26"/>
        <v/>
      </c>
      <c r="AY166">
        <f t="shared" si="27"/>
        <v>0</v>
      </c>
      <c r="AZ166">
        <f t="shared" si="28"/>
        <v>0</v>
      </c>
      <c r="BA166">
        <f t="shared" si="29"/>
        <v>0</v>
      </c>
      <c r="BB166">
        <f t="shared" si="30"/>
        <v>0</v>
      </c>
      <c r="BC166">
        <f t="shared" si="31"/>
        <v>0</v>
      </c>
      <c r="BD166" s="2">
        <f t="shared" si="32"/>
        <v>0</v>
      </c>
    </row>
    <row r="167" spans="1:56" ht="15" customHeight="1">
      <c r="A167" s="2" t="s">
        <v>393</v>
      </c>
      <c r="B167" s="2" t="s">
        <v>394</v>
      </c>
      <c r="C167">
        <v>2020</v>
      </c>
      <c r="D167" t="s">
        <v>21</v>
      </c>
      <c r="E167" t="s">
        <v>21</v>
      </c>
      <c r="F167" t="s">
        <v>21</v>
      </c>
      <c r="G167" t="s">
        <v>21</v>
      </c>
      <c r="H167" t="s">
        <v>21</v>
      </c>
      <c r="I167" t="s">
        <v>21</v>
      </c>
      <c r="J167" t="s">
        <v>21</v>
      </c>
      <c r="K167" t="s">
        <v>21</v>
      </c>
      <c r="L167" t="s">
        <v>21</v>
      </c>
      <c r="M167" t="s">
        <v>21</v>
      </c>
      <c r="N167" t="s">
        <v>21</v>
      </c>
      <c r="O167" t="s">
        <v>21</v>
      </c>
      <c r="P167" t="s">
        <v>21</v>
      </c>
      <c r="Q167" t="s">
        <v>21</v>
      </c>
      <c r="R167" t="s">
        <v>21</v>
      </c>
      <c r="S167" t="s">
        <v>21</v>
      </c>
      <c r="T167" t="s">
        <v>21</v>
      </c>
      <c r="U167" t="s">
        <v>21</v>
      </c>
      <c r="V167" t="s">
        <v>21</v>
      </c>
      <c r="W167" t="s">
        <v>21</v>
      </c>
      <c r="X167" t="s">
        <v>21</v>
      </c>
      <c r="Y167" t="s">
        <v>21</v>
      </c>
      <c r="Z167" t="s">
        <v>21</v>
      </c>
      <c r="AA167" t="s">
        <v>21</v>
      </c>
      <c r="AB167" t="s">
        <v>21</v>
      </c>
      <c r="AC167" t="s">
        <v>21</v>
      </c>
      <c r="AD167" t="s">
        <v>21</v>
      </c>
      <c r="AE167" t="s">
        <v>21</v>
      </c>
      <c r="AF167" t="s">
        <v>21</v>
      </c>
      <c r="AG167" t="s">
        <v>21</v>
      </c>
      <c r="AH167" t="s">
        <v>21</v>
      </c>
      <c r="AI167" t="s">
        <v>21</v>
      </c>
      <c r="AJ167" t="s">
        <v>21</v>
      </c>
      <c r="AK167" t="s">
        <v>21</v>
      </c>
      <c r="AL167" t="s">
        <v>21</v>
      </c>
      <c r="AM167" t="s">
        <v>21</v>
      </c>
      <c r="AN167" t="s">
        <v>21</v>
      </c>
      <c r="AO167" t="s">
        <v>21</v>
      </c>
      <c r="AQ167">
        <f t="shared" si="22"/>
        <v>0</v>
      </c>
      <c r="AR167">
        <f t="shared" si="23"/>
        <v>0</v>
      </c>
      <c r="AT167">
        <f t="shared" si="24"/>
        <v>0</v>
      </c>
      <c r="AU167">
        <f t="shared" si="25"/>
        <v>0</v>
      </c>
      <c r="AV167" s="11" t="str">
        <f t="shared" si="26"/>
        <v/>
      </c>
      <c r="AY167">
        <f t="shared" si="27"/>
        <v>0</v>
      </c>
      <c r="AZ167">
        <f t="shared" si="28"/>
        <v>0</v>
      </c>
      <c r="BA167">
        <f t="shared" si="29"/>
        <v>0</v>
      </c>
      <c r="BB167">
        <f t="shared" si="30"/>
        <v>0</v>
      </c>
      <c r="BC167">
        <f t="shared" si="31"/>
        <v>0</v>
      </c>
      <c r="BD167" s="2">
        <f t="shared" si="32"/>
        <v>0</v>
      </c>
    </row>
    <row r="168" spans="1:56" ht="15" customHeight="1">
      <c r="A168" s="2" t="s">
        <v>393</v>
      </c>
      <c r="B168" s="2" t="s">
        <v>395</v>
      </c>
      <c r="C168">
        <v>2020</v>
      </c>
      <c r="D168" t="s">
        <v>21</v>
      </c>
      <c r="E168" t="s">
        <v>21</v>
      </c>
      <c r="F168" t="s">
        <v>21</v>
      </c>
      <c r="G168" t="s">
        <v>21</v>
      </c>
      <c r="H168" t="s">
        <v>21</v>
      </c>
      <c r="I168" t="s">
        <v>21</v>
      </c>
      <c r="J168" t="s">
        <v>21</v>
      </c>
      <c r="K168" t="s">
        <v>21</v>
      </c>
      <c r="L168" t="s">
        <v>21</v>
      </c>
      <c r="M168" t="s">
        <v>21</v>
      </c>
      <c r="N168" t="s">
        <v>21</v>
      </c>
      <c r="O168" t="s">
        <v>21</v>
      </c>
      <c r="P168" t="s">
        <v>21</v>
      </c>
      <c r="Q168" t="s">
        <v>21</v>
      </c>
      <c r="R168" t="s">
        <v>21</v>
      </c>
      <c r="S168" t="s">
        <v>21</v>
      </c>
      <c r="T168" t="s">
        <v>21</v>
      </c>
      <c r="U168" t="s">
        <v>21</v>
      </c>
      <c r="V168" t="s">
        <v>21</v>
      </c>
      <c r="W168" t="s">
        <v>21</v>
      </c>
      <c r="X168" t="s">
        <v>21</v>
      </c>
      <c r="Y168" t="s">
        <v>21</v>
      </c>
      <c r="Z168" t="s">
        <v>21</v>
      </c>
      <c r="AA168" t="s">
        <v>21</v>
      </c>
      <c r="AB168" t="s">
        <v>21</v>
      </c>
      <c r="AC168" t="s">
        <v>21</v>
      </c>
      <c r="AD168" t="s">
        <v>21</v>
      </c>
      <c r="AE168" t="s">
        <v>21</v>
      </c>
      <c r="AF168" t="s">
        <v>21</v>
      </c>
      <c r="AG168" t="s">
        <v>21</v>
      </c>
      <c r="AH168" t="s">
        <v>21</v>
      </c>
      <c r="AI168" t="s">
        <v>21</v>
      </c>
      <c r="AJ168" t="s">
        <v>21</v>
      </c>
      <c r="AK168" t="s">
        <v>21</v>
      </c>
      <c r="AL168" t="s">
        <v>21</v>
      </c>
      <c r="AM168" t="s">
        <v>21</v>
      </c>
      <c r="AN168" t="s">
        <v>21</v>
      </c>
      <c r="AO168" t="s">
        <v>21</v>
      </c>
      <c r="AQ168">
        <f t="shared" si="22"/>
        <v>0</v>
      </c>
      <c r="AR168">
        <f t="shared" si="23"/>
        <v>0</v>
      </c>
      <c r="AT168">
        <f t="shared" si="24"/>
        <v>0</v>
      </c>
      <c r="AU168">
        <f t="shared" si="25"/>
        <v>0</v>
      </c>
      <c r="AV168" s="11" t="str">
        <f t="shared" si="26"/>
        <v/>
      </c>
      <c r="AY168">
        <f t="shared" si="27"/>
        <v>0</v>
      </c>
      <c r="AZ168">
        <f t="shared" si="28"/>
        <v>0</v>
      </c>
      <c r="BA168">
        <f t="shared" si="29"/>
        <v>0</v>
      </c>
      <c r="BB168">
        <f t="shared" si="30"/>
        <v>0</v>
      </c>
      <c r="BC168">
        <f t="shared" si="31"/>
        <v>0</v>
      </c>
      <c r="BD168" s="2">
        <f t="shared" si="32"/>
        <v>0</v>
      </c>
    </row>
    <row r="169" spans="1:56" ht="15" customHeight="1">
      <c r="A169" s="2" t="s">
        <v>393</v>
      </c>
      <c r="B169" s="2" t="s">
        <v>396</v>
      </c>
      <c r="C169">
        <v>2020</v>
      </c>
      <c r="D169" t="s">
        <v>21</v>
      </c>
      <c r="E169" t="s">
        <v>21</v>
      </c>
      <c r="F169" t="s">
        <v>21</v>
      </c>
      <c r="G169" t="s">
        <v>21</v>
      </c>
      <c r="H169" t="s">
        <v>21</v>
      </c>
      <c r="I169" t="s">
        <v>21</v>
      </c>
      <c r="J169" t="s">
        <v>21</v>
      </c>
      <c r="K169" t="s">
        <v>21</v>
      </c>
      <c r="L169" t="s">
        <v>21</v>
      </c>
      <c r="M169" t="s">
        <v>21</v>
      </c>
      <c r="N169" t="s">
        <v>21</v>
      </c>
      <c r="O169" t="s">
        <v>21</v>
      </c>
      <c r="P169" t="s">
        <v>21</v>
      </c>
      <c r="Q169" t="s">
        <v>21</v>
      </c>
      <c r="R169" t="s">
        <v>21</v>
      </c>
      <c r="S169" t="s">
        <v>21</v>
      </c>
      <c r="T169" t="s">
        <v>21</v>
      </c>
      <c r="U169" t="s">
        <v>21</v>
      </c>
      <c r="V169" t="s">
        <v>21</v>
      </c>
      <c r="W169" t="s">
        <v>21</v>
      </c>
      <c r="X169" t="s">
        <v>21</v>
      </c>
      <c r="Y169" t="s">
        <v>21</v>
      </c>
      <c r="Z169" t="s">
        <v>21</v>
      </c>
      <c r="AA169" t="s">
        <v>21</v>
      </c>
      <c r="AB169" t="s">
        <v>21</v>
      </c>
      <c r="AC169" t="s">
        <v>21</v>
      </c>
      <c r="AD169" t="s">
        <v>21</v>
      </c>
      <c r="AE169" t="s">
        <v>21</v>
      </c>
      <c r="AF169" t="s">
        <v>21</v>
      </c>
      <c r="AG169" t="s">
        <v>21</v>
      </c>
      <c r="AH169" t="s">
        <v>21</v>
      </c>
      <c r="AI169" t="s">
        <v>21</v>
      </c>
      <c r="AJ169" t="s">
        <v>21</v>
      </c>
      <c r="AK169" t="s">
        <v>21</v>
      </c>
      <c r="AL169" t="s">
        <v>21</v>
      </c>
      <c r="AM169" t="s">
        <v>21</v>
      </c>
      <c r="AN169" t="s">
        <v>21</v>
      </c>
      <c r="AO169" t="s">
        <v>21</v>
      </c>
      <c r="AQ169">
        <f t="shared" si="22"/>
        <v>0</v>
      </c>
      <c r="AR169">
        <f t="shared" si="23"/>
        <v>0</v>
      </c>
      <c r="AT169">
        <f t="shared" si="24"/>
        <v>0</v>
      </c>
      <c r="AU169">
        <f t="shared" si="25"/>
        <v>0</v>
      </c>
      <c r="AV169" s="11" t="str">
        <f t="shared" si="26"/>
        <v/>
      </c>
      <c r="AY169">
        <f t="shared" si="27"/>
        <v>0</v>
      </c>
      <c r="AZ169">
        <f t="shared" si="28"/>
        <v>0</v>
      </c>
      <c r="BA169">
        <f t="shared" si="29"/>
        <v>0</v>
      </c>
      <c r="BB169">
        <f t="shared" si="30"/>
        <v>0</v>
      </c>
      <c r="BC169">
        <f t="shared" si="31"/>
        <v>0</v>
      </c>
      <c r="BD169" s="2">
        <f t="shared" si="32"/>
        <v>0</v>
      </c>
    </row>
    <row r="170" spans="1:56" ht="15" customHeight="1">
      <c r="A170" s="2" t="s">
        <v>393</v>
      </c>
      <c r="B170" s="2" t="s">
        <v>397</v>
      </c>
      <c r="C170">
        <v>2020</v>
      </c>
      <c r="D170" t="s">
        <v>21</v>
      </c>
      <c r="E170" t="s">
        <v>21</v>
      </c>
      <c r="F170" t="s">
        <v>21</v>
      </c>
      <c r="G170" t="s">
        <v>21</v>
      </c>
      <c r="H170" t="s">
        <v>21</v>
      </c>
      <c r="I170" t="s">
        <v>21</v>
      </c>
      <c r="J170" t="s">
        <v>21</v>
      </c>
      <c r="K170" t="s">
        <v>21</v>
      </c>
      <c r="L170" t="s">
        <v>21</v>
      </c>
      <c r="M170" t="s">
        <v>21</v>
      </c>
      <c r="N170" t="s">
        <v>21</v>
      </c>
      <c r="O170" t="s">
        <v>21</v>
      </c>
      <c r="P170" t="s">
        <v>21</v>
      </c>
      <c r="Q170" t="s">
        <v>21</v>
      </c>
      <c r="R170" t="s">
        <v>21</v>
      </c>
      <c r="S170" t="s">
        <v>21</v>
      </c>
      <c r="T170" t="s">
        <v>21</v>
      </c>
      <c r="U170" t="s">
        <v>21</v>
      </c>
      <c r="V170" t="s">
        <v>21</v>
      </c>
      <c r="W170" t="s">
        <v>21</v>
      </c>
      <c r="X170" t="s">
        <v>21</v>
      </c>
      <c r="Y170" t="s">
        <v>21</v>
      </c>
      <c r="Z170" t="s">
        <v>21</v>
      </c>
      <c r="AA170" t="s">
        <v>21</v>
      </c>
      <c r="AB170" t="s">
        <v>21</v>
      </c>
      <c r="AC170" t="s">
        <v>21</v>
      </c>
      <c r="AD170" t="s">
        <v>21</v>
      </c>
      <c r="AE170" t="s">
        <v>21</v>
      </c>
      <c r="AF170" t="s">
        <v>21</v>
      </c>
      <c r="AG170" t="s">
        <v>21</v>
      </c>
      <c r="AH170" t="s">
        <v>21</v>
      </c>
      <c r="AI170" t="s">
        <v>21</v>
      </c>
      <c r="AJ170" t="s">
        <v>21</v>
      </c>
      <c r="AK170" t="s">
        <v>21</v>
      </c>
      <c r="AL170" t="s">
        <v>21</v>
      </c>
      <c r="AM170" t="s">
        <v>21</v>
      </c>
      <c r="AN170" t="s">
        <v>21</v>
      </c>
      <c r="AO170" t="s">
        <v>21</v>
      </c>
      <c r="AQ170">
        <f t="shared" si="22"/>
        <v>0</v>
      </c>
      <c r="AR170">
        <f t="shared" si="23"/>
        <v>0</v>
      </c>
      <c r="AT170">
        <f t="shared" si="24"/>
        <v>0</v>
      </c>
      <c r="AU170">
        <f t="shared" si="25"/>
        <v>0</v>
      </c>
      <c r="AV170" s="11" t="str">
        <f t="shared" si="26"/>
        <v/>
      </c>
      <c r="AY170">
        <f t="shared" si="27"/>
        <v>0</v>
      </c>
      <c r="AZ170">
        <f t="shared" si="28"/>
        <v>0</v>
      </c>
      <c r="BA170">
        <f t="shared" si="29"/>
        <v>0</v>
      </c>
      <c r="BB170">
        <f t="shared" si="30"/>
        <v>0</v>
      </c>
      <c r="BC170">
        <f t="shared" si="31"/>
        <v>0</v>
      </c>
      <c r="BD170" s="2">
        <f t="shared" si="32"/>
        <v>0</v>
      </c>
    </row>
    <row r="171" spans="1:56" ht="15" customHeight="1">
      <c r="A171" s="2" t="s">
        <v>393</v>
      </c>
      <c r="B171" s="2" t="s">
        <v>398</v>
      </c>
      <c r="C171">
        <v>2020</v>
      </c>
      <c r="D171" t="s">
        <v>21</v>
      </c>
      <c r="E171" t="s">
        <v>21</v>
      </c>
      <c r="F171" t="s">
        <v>21</v>
      </c>
      <c r="G171" t="s">
        <v>21</v>
      </c>
      <c r="H171" t="s">
        <v>21</v>
      </c>
      <c r="I171" t="s">
        <v>21</v>
      </c>
      <c r="J171" t="s">
        <v>21</v>
      </c>
      <c r="K171" t="s">
        <v>21</v>
      </c>
      <c r="L171" t="s">
        <v>21</v>
      </c>
      <c r="M171" t="s">
        <v>21</v>
      </c>
      <c r="N171" t="s">
        <v>21</v>
      </c>
      <c r="O171" t="s">
        <v>21</v>
      </c>
      <c r="P171" t="s">
        <v>21</v>
      </c>
      <c r="Q171" t="s">
        <v>21</v>
      </c>
      <c r="R171" t="s">
        <v>21</v>
      </c>
      <c r="S171" t="s">
        <v>21</v>
      </c>
      <c r="T171" t="s">
        <v>21</v>
      </c>
      <c r="U171" t="s">
        <v>21</v>
      </c>
      <c r="V171" t="s">
        <v>21</v>
      </c>
      <c r="W171" t="s">
        <v>21</v>
      </c>
      <c r="X171" t="s">
        <v>21</v>
      </c>
      <c r="Y171" t="s">
        <v>21</v>
      </c>
      <c r="Z171" t="s">
        <v>21</v>
      </c>
      <c r="AA171" t="s">
        <v>21</v>
      </c>
      <c r="AB171" t="s">
        <v>21</v>
      </c>
      <c r="AC171" t="s">
        <v>21</v>
      </c>
      <c r="AD171" t="s">
        <v>21</v>
      </c>
      <c r="AE171" t="s">
        <v>21</v>
      </c>
      <c r="AF171" t="s">
        <v>21</v>
      </c>
      <c r="AG171" t="s">
        <v>21</v>
      </c>
      <c r="AH171" t="s">
        <v>21</v>
      </c>
      <c r="AI171" t="s">
        <v>21</v>
      </c>
      <c r="AJ171" t="s">
        <v>21</v>
      </c>
      <c r="AK171" t="s">
        <v>21</v>
      </c>
      <c r="AL171" t="s">
        <v>21</v>
      </c>
      <c r="AM171" t="s">
        <v>21</v>
      </c>
      <c r="AN171" t="s">
        <v>21</v>
      </c>
      <c r="AO171" t="s">
        <v>21</v>
      </c>
      <c r="AQ171">
        <f t="shared" si="22"/>
        <v>0</v>
      </c>
      <c r="AR171">
        <f t="shared" si="23"/>
        <v>0</v>
      </c>
      <c r="AT171">
        <f t="shared" si="24"/>
        <v>0</v>
      </c>
      <c r="AU171">
        <f t="shared" si="25"/>
        <v>0</v>
      </c>
      <c r="AV171" s="11" t="str">
        <f t="shared" si="26"/>
        <v/>
      </c>
      <c r="AY171">
        <f t="shared" si="27"/>
        <v>0</v>
      </c>
      <c r="AZ171">
        <f t="shared" si="28"/>
        <v>0</v>
      </c>
      <c r="BA171">
        <f t="shared" si="29"/>
        <v>0</v>
      </c>
      <c r="BB171">
        <f t="shared" si="30"/>
        <v>0</v>
      </c>
      <c r="BC171">
        <f t="shared" si="31"/>
        <v>0</v>
      </c>
      <c r="BD171" s="2">
        <f t="shared" si="32"/>
        <v>0</v>
      </c>
    </row>
    <row r="172" spans="1:56" ht="15" customHeight="1">
      <c r="A172" s="2" t="s">
        <v>393</v>
      </c>
      <c r="B172" s="2" t="s">
        <v>399</v>
      </c>
      <c r="C172">
        <v>2020</v>
      </c>
      <c r="D172" t="s">
        <v>21</v>
      </c>
      <c r="E172" t="s">
        <v>21</v>
      </c>
      <c r="F172" t="s">
        <v>21</v>
      </c>
      <c r="G172" t="s">
        <v>21</v>
      </c>
      <c r="H172" t="s">
        <v>21</v>
      </c>
      <c r="I172" t="s">
        <v>21</v>
      </c>
      <c r="J172" t="s">
        <v>21</v>
      </c>
      <c r="K172" t="s">
        <v>21</v>
      </c>
      <c r="L172" t="s">
        <v>21</v>
      </c>
      <c r="M172" t="s">
        <v>21</v>
      </c>
      <c r="N172" t="s">
        <v>21</v>
      </c>
      <c r="O172" t="s">
        <v>21</v>
      </c>
      <c r="P172" t="s">
        <v>21</v>
      </c>
      <c r="Q172" t="s">
        <v>21</v>
      </c>
      <c r="R172" t="s">
        <v>21</v>
      </c>
      <c r="S172" t="s">
        <v>21</v>
      </c>
      <c r="T172" t="s">
        <v>21</v>
      </c>
      <c r="U172" t="s">
        <v>21</v>
      </c>
      <c r="V172" t="s">
        <v>21</v>
      </c>
      <c r="W172" t="s">
        <v>21</v>
      </c>
      <c r="X172" t="s">
        <v>21</v>
      </c>
      <c r="Y172" t="s">
        <v>21</v>
      </c>
      <c r="Z172" t="s">
        <v>21</v>
      </c>
      <c r="AA172" t="s">
        <v>21</v>
      </c>
      <c r="AB172" t="s">
        <v>21</v>
      </c>
      <c r="AC172" t="s">
        <v>21</v>
      </c>
      <c r="AD172" t="s">
        <v>21</v>
      </c>
      <c r="AE172" t="s">
        <v>21</v>
      </c>
      <c r="AF172" t="s">
        <v>21</v>
      </c>
      <c r="AG172" t="s">
        <v>21</v>
      </c>
      <c r="AH172" t="s">
        <v>21</v>
      </c>
      <c r="AI172" t="s">
        <v>21</v>
      </c>
      <c r="AJ172" t="s">
        <v>21</v>
      </c>
      <c r="AK172" t="s">
        <v>21</v>
      </c>
      <c r="AL172" t="s">
        <v>21</v>
      </c>
      <c r="AM172" t="s">
        <v>21</v>
      </c>
      <c r="AN172" t="s">
        <v>21</v>
      </c>
      <c r="AO172" t="s">
        <v>21</v>
      </c>
      <c r="AQ172">
        <f t="shared" si="22"/>
        <v>0</v>
      </c>
      <c r="AR172">
        <f t="shared" si="23"/>
        <v>0</v>
      </c>
      <c r="AT172">
        <f t="shared" si="24"/>
        <v>0</v>
      </c>
      <c r="AU172">
        <f t="shared" si="25"/>
        <v>0</v>
      </c>
      <c r="AV172" s="11" t="str">
        <f t="shared" si="26"/>
        <v/>
      </c>
      <c r="AY172">
        <f t="shared" si="27"/>
        <v>0</v>
      </c>
      <c r="AZ172">
        <f t="shared" si="28"/>
        <v>0</v>
      </c>
      <c r="BA172">
        <f t="shared" si="29"/>
        <v>0</v>
      </c>
      <c r="BB172">
        <f t="shared" si="30"/>
        <v>0</v>
      </c>
      <c r="BC172">
        <f t="shared" si="31"/>
        <v>0</v>
      </c>
      <c r="BD172" s="2">
        <f t="shared" si="32"/>
        <v>0</v>
      </c>
    </row>
    <row r="173" spans="1:56" ht="15" customHeight="1">
      <c r="A173" s="2" t="s">
        <v>393</v>
      </c>
      <c r="B173" s="2" t="s">
        <v>400</v>
      </c>
      <c r="C173">
        <v>2020</v>
      </c>
      <c r="D173" t="s">
        <v>21</v>
      </c>
      <c r="E173" t="s">
        <v>21</v>
      </c>
      <c r="F173" t="s">
        <v>21</v>
      </c>
      <c r="G173" t="s">
        <v>21</v>
      </c>
      <c r="H173" t="s">
        <v>21</v>
      </c>
      <c r="I173" t="s">
        <v>21</v>
      </c>
      <c r="J173" t="s">
        <v>21</v>
      </c>
      <c r="K173" t="s">
        <v>21</v>
      </c>
      <c r="L173" t="s">
        <v>21</v>
      </c>
      <c r="M173" t="s">
        <v>21</v>
      </c>
      <c r="N173" t="s">
        <v>21</v>
      </c>
      <c r="O173" t="s">
        <v>21</v>
      </c>
      <c r="P173" t="s">
        <v>21</v>
      </c>
      <c r="Q173" t="s">
        <v>21</v>
      </c>
      <c r="R173" t="s">
        <v>21</v>
      </c>
      <c r="S173" t="s">
        <v>21</v>
      </c>
      <c r="T173" t="s">
        <v>21</v>
      </c>
      <c r="U173" t="s">
        <v>21</v>
      </c>
      <c r="V173" t="s">
        <v>21</v>
      </c>
      <c r="W173" t="s">
        <v>21</v>
      </c>
      <c r="X173" t="s">
        <v>21</v>
      </c>
      <c r="Y173" t="s">
        <v>21</v>
      </c>
      <c r="Z173" t="s">
        <v>21</v>
      </c>
      <c r="AA173" t="s">
        <v>21</v>
      </c>
      <c r="AB173" t="s">
        <v>21</v>
      </c>
      <c r="AC173" t="s">
        <v>21</v>
      </c>
      <c r="AD173" t="s">
        <v>21</v>
      </c>
      <c r="AE173" t="s">
        <v>21</v>
      </c>
      <c r="AF173" t="s">
        <v>21</v>
      </c>
      <c r="AG173" t="s">
        <v>21</v>
      </c>
      <c r="AH173" t="s">
        <v>21</v>
      </c>
      <c r="AI173" t="s">
        <v>21</v>
      </c>
      <c r="AJ173" t="s">
        <v>21</v>
      </c>
      <c r="AK173" t="s">
        <v>21</v>
      </c>
      <c r="AL173" t="s">
        <v>21</v>
      </c>
      <c r="AM173" t="s">
        <v>21</v>
      </c>
      <c r="AN173" t="s">
        <v>21</v>
      </c>
      <c r="AO173" t="s">
        <v>21</v>
      </c>
      <c r="AQ173">
        <f t="shared" si="22"/>
        <v>0</v>
      </c>
      <c r="AR173">
        <f t="shared" si="23"/>
        <v>0</v>
      </c>
      <c r="AT173">
        <f t="shared" si="24"/>
        <v>0</v>
      </c>
      <c r="AU173">
        <f t="shared" si="25"/>
        <v>0</v>
      </c>
      <c r="AV173" s="11" t="str">
        <f t="shared" si="26"/>
        <v/>
      </c>
      <c r="AY173">
        <f t="shared" si="27"/>
        <v>0</v>
      </c>
      <c r="AZ173">
        <f t="shared" si="28"/>
        <v>0</v>
      </c>
      <c r="BA173">
        <f t="shared" si="29"/>
        <v>0</v>
      </c>
      <c r="BB173">
        <f t="shared" si="30"/>
        <v>0</v>
      </c>
      <c r="BC173">
        <f t="shared" si="31"/>
        <v>0</v>
      </c>
      <c r="BD173" s="2">
        <f t="shared" si="32"/>
        <v>0</v>
      </c>
    </row>
    <row r="174" spans="1:56" ht="15" customHeight="1">
      <c r="A174" s="2" t="s">
        <v>393</v>
      </c>
      <c r="B174" s="2" t="s">
        <v>401</v>
      </c>
      <c r="C174">
        <v>2020</v>
      </c>
      <c r="D174" t="s">
        <v>21</v>
      </c>
      <c r="E174" t="s">
        <v>21</v>
      </c>
      <c r="F174" t="s">
        <v>21</v>
      </c>
      <c r="G174" t="s">
        <v>21</v>
      </c>
      <c r="H174" t="s">
        <v>21</v>
      </c>
      <c r="I174" t="s">
        <v>21</v>
      </c>
      <c r="J174" t="s">
        <v>21</v>
      </c>
      <c r="K174" t="s">
        <v>21</v>
      </c>
      <c r="L174" t="s">
        <v>21</v>
      </c>
      <c r="M174" t="s">
        <v>21</v>
      </c>
      <c r="N174" t="s">
        <v>21</v>
      </c>
      <c r="O174" t="s">
        <v>21</v>
      </c>
      <c r="P174" t="s">
        <v>21</v>
      </c>
      <c r="Q174" t="s">
        <v>21</v>
      </c>
      <c r="R174" t="s">
        <v>21</v>
      </c>
      <c r="S174" t="s">
        <v>21</v>
      </c>
      <c r="T174" t="s">
        <v>21</v>
      </c>
      <c r="U174" t="s">
        <v>21</v>
      </c>
      <c r="V174" t="s">
        <v>21</v>
      </c>
      <c r="W174" t="s">
        <v>21</v>
      </c>
      <c r="X174" t="s">
        <v>21</v>
      </c>
      <c r="Y174" t="s">
        <v>21</v>
      </c>
      <c r="Z174" t="s">
        <v>21</v>
      </c>
      <c r="AA174" t="s">
        <v>21</v>
      </c>
      <c r="AB174" t="s">
        <v>21</v>
      </c>
      <c r="AC174" t="s">
        <v>21</v>
      </c>
      <c r="AD174" t="s">
        <v>21</v>
      </c>
      <c r="AE174" t="s">
        <v>21</v>
      </c>
      <c r="AF174" t="s">
        <v>21</v>
      </c>
      <c r="AG174" t="s">
        <v>21</v>
      </c>
      <c r="AH174" t="s">
        <v>21</v>
      </c>
      <c r="AI174" t="s">
        <v>21</v>
      </c>
      <c r="AJ174" t="s">
        <v>21</v>
      </c>
      <c r="AK174" t="s">
        <v>21</v>
      </c>
      <c r="AL174" t="s">
        <v>21</v>
      </c>
      <c r="AM174" t="s">
        <v>21</v>
      </c>
      <c r="AN174" t="s">
        <v>21</v>
      </c>
      <c r="AO174" t="s">
        <v>21</v>
      </c>
      <c r="AQ174">
        <f t="shared" si="22"/>
        <v>0</v>
      </c>
      <c r="AR174">
        <f t="shared" si="23"/>
        <v>0</v>
      </c>
      <c r="AT174">
        <f t="shared" si="24"/>
        <v>0</v>
      </c>
      <c r="AU174">
        <f t="shared" si="25"/>
        <v>0</v>
      </c>
      <c r="AV174" s="11" t="str">
        <f t="shared" si="26"/>
        <v/>
      </c>
      <c r="AY174">
        <f t="shared" si="27"/>
        <v>0</v>
      </c>
      <c r="AZ174">
        <f t="shared" si="28"/>
        <v>0</v>
      </c>
      <c r="BA174">
        <f t="shared" si="29"/>
        <v>0</v>
      </c>
      <c r="BB174">
        <f t="shared" si="30"/>
        <v>0</v>
      </c>
      <c r="BC174">
        <f t="shared" si="31"/>
        <v>0</v>
      </c>
      <c r="BD174" s="2">
        <f t="shared" si="32"/>
        <v>0</v>
      </c>
    </row>
    <row r="175" spans="1:56" ht="15" customHeight="1">
      <c r="A175" s="2" t="s">
        <v>393</v>
      </c>
      <c r="B175" s="2" t="s">
        <v>402</v>
      </c>
      <c r="C175">
        <v>2020</v>
      </c>
      <c r="D175" t="s">
        <v>21</v>
      </c>
      <c r="E175" t="s">
        <v>21</v>
      </c>
      <c r="F175" t="s">
        <v>21</v>
      </c>
      <c r="G175" t="s">
        <v>21</v>
      </c>
      <c r="H175" t="s">
        <v>21</v>
      </c>
      <c r="I175" t="s">
        <v>21</v>
      </c>
      <c r="J175" t="s">
        <v>21</v>
      </c>
      <c r="K175" t="s">
        <v>21</v>
      </c>
      <c r="L175" t="s">
        <v>21</v>
      </c>
      <c r="M175" t="s">
        <v>21</v>
      </c>
      <c r="N175" t="s">
        <v>21</v>
      </c>
      <c r="O175" t="s">
        <v>21</v>
      </c>
      <c r="P175" t="s">
        <v>21</v>
      </c>
      <c r="Q175" t="s">
        <v>21</v>
      </c>
      <c r="R175" t="s">
        <v>21</v>
      </c>
      <c r="S175" t="s">
        <v>21</v>
      </c>
      <c r="T175" t="s">
        <v>21</v>
      </c>
      <c r="U175" t="s">
        <v>21</v>
      </c>
      <c r="V175" t="s">
        <v>21</v>
      </c>
      <c r="W175" t="s">
        <v>21</v>
      </c>
      <c r="X175" t="s">
        <v>21</v>
      </c>
      <c r="Y175" t="s">
        <v>21</v>
      </c>
      <c r="Z175" t="s">
        <v>21</v>
      </c>
      <c r="AA175" t="s">
        <v>21</v>
      </c>
      <c r="AB175" t="s">
        <v>21</v>
      </c>
      <c r="AC175" t="s">
        <v>21</v>
      </c>
      <c r="AD175" t="s">
        <v>21</v>
      </c>
      <c r="AE175" t="s">
        <v>21</v>
      </c>
      <c r="AF175" t="s">
        <v>21</v>
      </c>
      <c r="AG175" t="s">
        <v>21</v>
      </c>
      <c r="AH175" t="s">
        <v>21</v>
      </c>
      <c r="AI175" t="s">
        <v>21</v>
      </c>
      <c r="AJ175" t="s">
        <v>21</v>
      </c>
      <c r="AK175" t="s">
        <v>21</v>
      </c>
      <c r="AL175" t="s">
        <v>21</v>
      </c>
      <c r="AM175" t="s">
        <v>21</v>
      </c>
      <c r="AN175" t="s">
        <v>21</v>
      </c>
      <c r="AO175" t="s">
        <v>21</v>
      </c>
      <c r="AQ175">
        <f t="shared" si="22"/>
        <v>0</v>
      </c>
      <c r="AR175">
        <f t="shared" si="23"/>
        <v>0</v>
      </c>
      <c r="AT175">
        <f t="shared" si="24"/>
        <v>0</v>
      </c>
      <c r="AU175">
        <f t="shared" si="25"/>
        <v>0</v>
      </c>
      <c r="AV175" s="11" t="str">
        <f t="shared" si="26"/>
        <v/>
      </c>
      <c r="AY175">
        <f t="shared" si="27"/>
        <v>0</v>
      </c>
      <c r="AZ175">
        <f t="shared" si="28"/>
        <v>0</v>
      </c>
      <c r="BA175">
        <f t="shared" si="29"/>
        <v>0</v>
      </c>
      <c r="BB175">
        <f t="shared" si="30"/>
        <v>0</v>
      </c>
      <c r="BC175">
        <f t="shared" si="31"/>
        <v>0</v>
      </c>
      <c r="BD175" s="2">
        <f t="shared" si="32"/>
        <v>0</v>
      </c>
    </row>
    <row r="176" spans="1:56" ht="15" customHeight="1">
      <c r="A176" s="2" t="s">
        <v>393</v>
      </c>
      <c r="B176" s="2" t="s">
        <v>403</v>
      </c>
      <c r="C176">
        <v>2020</v>
      </c>
      <c r="D176" t="s">
        <v>22</v>
      </c>
      <c r="E176" t="s">
        <v>22</v>
      </c>
      <c r="F176" t="s">
        <v>22</v>
      </c>
      <c r="G176" t="s">
        <v>22</v>
      </c>
      <c r="H176" t="s">
        <v>22</v>
      </c>
      <c r="I176" t="s">
        <v>22</v>
      </c>
      <c r="J176" t="s">
        <v>22</v>
      </c>
      <c r="K176" t="s">
        <v>22</v>
      </c>
      <c r="L176" t="s">
        <v>22</v>
      </c>
      <c r="M176" t="s">
        <v>22</v>
      </c>
      <c r="N176" t="s">
        <v>22</v>
      </c>
      <c r="O176" t="s">
        <v>22</v>
      </c>
      <c r="P176" t="s">
        <v>22</v>
      </c>
      <c r="Q176" t="s">
        <v>22</v>
      </c>
      <c r="R176" t="s">
        <v>22</v>
      </c>
      <c r="S176" t="s">
        <v>22</v>
      </c>
      <c r="T176" t="s">
        <v>22</v>
      </c>
      <c r="U176" t="s">
        <v>22</v>
      </c>
      <c r="V176" t="s">
        <v>22</v>
      </c>
      <c r="W176" t="s">
        <v>22</v>
      </c>
      <c r="X176" t="s">
        <v>22</v>
      </c>
      <c r="Y176" t="s">
        <v>22</v>
      </c>
      <c r="Z176" t="s">
        <v>22</v>
      </c>
      <c r="AA176" t="s">
        <v>22</v>
      </c>
      <c r="AB176" t="s">
        <v>22</v>
      </c>
      <c r="AC176" t="s">
        <v>22</v>
      </c>
      <c r="AD176" t="s">
        <v>22</v>
      </c>
      <c r="AE176" t="s">
        <v>22</v>
      </c>
      <c r="AF176" t="s">
        <v>22</v>
      </c>
      <c r="AG176" t="s">
        <v>22</v>
      </c>
      <c r="AH176" t="s">
        <v>22</v>
      </c>
      <c r="AI176" t="s">
        <v>22</v>
      </c>
      <c r="AJ176" t="s">
        <v>22</v>
      </c>
      <c r="AK176" t="s">
        <v>22</v>
      </c>
      <c r="AL176" t="s">
        <v>22</v>
      </c>
      <c r="AM176" t="s">
        <v>22</v>
      </c>
      <c r="AN176" t="s">
        <v>22</v>
      </c>
      <c r="AO176" t="s">
        <v>22</v>
      </c>
      <c r="AQ176">
        <f t="shared" si="22"/>
        <v>0</v>
      </c>
      <c r="AR176">
        <f t="shared" si="23"/>
        <v>0</v>
      </c>
      <c r="AT176">
        <f t="shared" si="24"/>
        <v>0</v>
      </c>
      <c r="AU176">
        <f t="shared" si="25"/>
        <v>0</v>
      </c>
      <c r="AV176" s="11" t="str">
        <f t="shared" si="26"/>
        <v/>
      </c>
      <c r="AY176">
        <f t="shared" si="27"/>
        <v>0</v>
      </c>
      <c r="AZ176">
        <f t="shared" si="28"/>
        <v>0</v>
      </c>
      <c r="BA176">
        <f t="shared" si="29"/>
        <v>0</v>
      </c>
      <c r="BB176">
        <f t="shared" si="30"/>
        <v>0</v>
      </c>
      <c r="BC176">
        <f t="shared" si="31"/>
        <v>0</v>
      </c>
      <c r="BD176" s="2">
        <f t="shared" si="32"/>
        <v>0</v>
      </c>
    </row>
    <row r="177" spans="1:56" ht="15" customHeight="1">
      <c r="A177" s="2" t="s">
        <v>393</v>
      </c>
      <c r="B177" s="2" t="s">
        <v>404</v>
      </c>
      <c r="C177">
        <v>2020</v>
      </c>
      <c r="D177" t="s">
        <v>21</v>
      </c>
      <c r="E177" t="s">
        <v>21</v>
      </c>
      <c r="F177" t="s">
        <v>21</v>
      </c>
      <c r="G177" t="s">
        <v>21</v>
      </c>
      <c r="H177" t="s">
        <v>21</v>
      </c>
      <c r="I177" t="s">
        <v>21</v>
      </c>
      <c r="J177" t="s">
        <v>21</v>
      </c>
      <c r="K177" t="s">
        <v>21</v>
      </c>
      <c r="L177" t="s">
        <v>21</v>
      </c>
      <c r="M177" t="s">
        <v>21</v>
      </c>
      <c r="N177" t="s">
        <v>21</v>
      </c>
      <c r="O177" t="s">
        <v>21</v>
      </c>
      <c r="P177" t="s">
        <v>21</v>
      </c>
      <c r="Q177" t="s">
        <v>21</v>
      </c>
      <c r="R177" t="s">
        <v>21</v>
      </c>
      <c r="S177" t="s">
        <v>21</v>
      </c>
      <c r="T177" t="s">
        <v>21</v>
      </c>
      <c r="U177" t="s">
        <v>21</v>
      </c>
      <c r="V177" t="s">
        <v>21</v>
      </c>
      <c r="W177" t="s">
        <v>21</v>
      </c>
      <c r="X177" t="s">
        <v>21</v>
      </c>
      <c r="Y177" t="s">
        <v>21</v>
      </c>
      <c r="Z177" t="s">
        <v>21</v>
      </c>
      <c r="AA177" t="s">
        <v>21</v>
      </c>
      <c r="AB177" t="s">
        <v>21</v>
      </c>
      <c r="AC177" t="s">
        <v>21</v>
      </c>
      <c r="AD177" t="s">
        <v>21</v>
      </c>
      <c r="AE177" t="s">
        <v>21</v>
      </c>
      <c r="AF177" t="s">
        <v>21</v>
      </c>
      <c r="AG177" t="s">
        <v>21</v>
      </c>
      <c r="AH177" t="s">
        <v>21</v>
      </c>
      <c r="AI177" t="s">
        <v>21</v>
      </c>
      <c r="AJ177" t="s">
        <v>21</v>
      </c>
      <c r="AK177" t="s">
        <v>21</v>
      </c>
      <c r="AL177" t="s">
        <v>21</v>
      </c>
      <c r="AM177" t="s">
        <v>21</v>
      </c>
      <c r="AN177" t="s">
        <v>21</v>
      </c>
      <c r="AO177" t="s">
        <v>21</v>
      </c>
      <c r="AQ177">
        <f t="shared" si="22"/>
        <v>0</v>
      </c>
      <c r="AR177">
        <f t="shared" si="23"/>
        <v>0</v>
      </c>
      <c r="AT177">
        <f t="shared" si="24"/>
        <v>0</v>
      </c>
      <c r="AU177">
        <f t="shared" si="25"/>
        <v>0</v>
      </c>
      <c r="AV177" s="11" t="str">
        <f t="shared" si="26"/>
        <v/>
      </c>
      <c r="AY177">
        <f t="shared" si="27"/>
        <v>0</v>
      </c>
      <c r="AZ177">
        <f t="shared" si="28"/>
        <v>0</v>
      </c>
      <c r="BA177">
        <f t="shared" si="29"/>
        <v>0</v>
      </c>
      <c r="BB177">
        <f t="shared" si="30"/>
        <v>0</v>
      </c>
      <c r="BC177">
        <f t="shared" si="31"/>
        <v>0</v>
      </c>
      <c r="BD177" s="2">
        <f t="shared" si="32"/>
        <v>0</v>
      </c>
    </row>
    <row r="178" spans="1:56" ht="15" customHeight="1">
      <c r="A178" s="2" t="s">
        <v>393</v>
      </c>
      <c r="B178" s="2" t="s">
        <v>405</v>
      </c>
      <c r="C178">
        <v>2020</v>
      </c>
      <c r="D178" t="s">
        <v>22</v>
      </c>
      <c r="E178" t="s">
        <v>22</v>
      </c>
      <c r="F178" t="s">
        <v>22</v>
      </c>
      <c r="G178" t="s">
        <v>22</v>
      </c>
      <c r="H178" t="s">
        <v>22</v>
      </c>
      <c r="I178" t="s">
        <v>22</v>
      </c>
      <c r="J178" t="s">
        <v>22</v>
      </c>
      <c r="K178" t="s">
        <v>22</v>
      </c>
      <c r="L178" t="s">
        <v>22</v>
      </c>
      <c r="M178" t="s">
        <v>22</v>
      </c>
      <c r="N178" t="s">
        <v>22</v>
      </c>
      <c r="O178" t="s">
        <v>22</v>
      </c>
      <c r="P178" t="s">
        <v>22</v>
      </c>
      <c r="Q178" t="s">
        <v>22</v>
      </c>
      <c r="R178" t="s">
        <v>22</v>
      </c>
      <c r="S178" t="s">
        <v>22</v>
      </c>
      <c r="T178" t="s">
        <v>22</v>
      </c>
      <c r="U178" t="s">
        <v>22</v>
      </c>
      <c r="V178" t="s">
        <v>22</v>
      </c>
      <c r="W178" t="s">
        <v>22</v>
      </c>
      <c r="X178" t="s">
        <v>22</v>
      </c>
      <c r="Y178" t="s">
        <v>22</v>
      </c>
      <c r="Z178" t="s">
        <v>22</v>
      </c>
      <c r="AA178" t="s">
        <v>22</v>
      </c>
      <c r="AB178" t="s">
        <v>22</v>
      </c>
      <c r="AC178" t="s">
        <v>22</v>
      </c>
      <c r="AD178" t="s">
        <v>22</v>
      </c>
      <c r="AE178" t="s">
        <v>22</v>
      </c>
      <c r="AF178" t="s">
        <v>22</v>
      </c>
      <c r="AG178" t="s">
        <v>22</v>
      </c>
      <c r="AH178" t="s">
        <v>22</v>
      </c>
      <c r="AI178" t="s">
        <v>22</v>
      </c>
      <c r="AJ178" t="s">
        <v>22</v>
      </c>
      <c r="AK178" t="s">
        <v>22</v>
      </c>
      <c r="AL178" t="s">
        <v>22</v>
      </c>
      <c r="AM178" t="s">
        <v>22</v>
      </c>
      <c r="AN178" t="s">
        <v>22</v>
      </c>
      <c r="AO178" t="s">
        <v>22</v>
      </c>
      <c r="AQ178">
        <f t="shared" si="22"/>
        <v>0</v>
      </c>
      <c r="AR178">
        <f t="shared" si="23"/>
        <v>0</v>
      </c>
      <c r="AT178">
        <f t="shared" si="24"/>
        <v>0</v>
      </c>
      <c r="AU178">
        <f t="shared" si="25"/>
        <v>0</v>
      </c>
      <c r="AV178" s="11" t="str">
        <f t="shared" si="26"/>
        <v/>
      </c>
      <c r="AY178">
        <f t="shared" si="27"/>
        <v>0</v>
      </c>
      <c r="AZ178">
        <f t="shared" si="28"/>
        <v>0</v>
      </c>
      <c r="BA178">
        <f t="shared" si="29"/>
        <v>0</v>
      </c>
      <c r="BB178">
        <f t="shared" si="30"/>
        <v>0</v>
      </c>
      <c r="BC178">
        <f t="shared" si="31"/>
        <v>0</v>
      </c>
      <c r="BD178" s="2">
        <f t="shared" si="32"/>
        <v>0</v>
      </c>
    </row>
    <row r="179" spans="1:56" ht="15" customHeight="1">
      <c r="A179" s="2" t="s">
        <v>393</v>
      </c>
      <c r="B179" s="2" t="s">
        <v>406</v>
      </c>
      <c r="C179">
        <v>2020</v>
      </c>
      <c r="D179" t="s">
        <v>22</v>
      </c>
      <c r="E179" t="s">
        <v>22</v>
      </c>
      <c r="F179" t="s">
        <v>22</v>
      </c>
      <c r="G179" t="s">
        <v>22</v>
      </c>
      <c r="H179" t="s">
        <v>22</v>
      </c>
      <c r="I179" t="s">
        <v>22</v>
      </c>
      <c r="J179" t="s">
        <v>22</v>
      </c>
      <c r="K179" t="s">
        <v>22</v>
      </c>
      <c r="L179" t="s">
        <v>22</v>
      </c>
      <c r="M179" t="s">
        <v>22</v>
      </c>
      <c r="N179" t="s">
        <v>22</v>
      </c>
      <c r="O179" t="s">
        <v>22</v>
      </c>
      <c r="P179" t="s">
        <v>22</v>
      </c>
      <c r="Q179" t="s">
        <v>22</v>
      </c>
      <c r="R179" t="s">
        <v>22</v>
      </c>
      <c r="S179" t="s">
        <v>22</v>
      </c>
      <c r="T179" t="s">
        <v>22</v>
      </c>
      <c r="U179" t="s">
        <v>22</v>
      </c>
      <c r="V179" t="s">
        <v>22</v>
      </c>
      <c r="W179" t="s">
        <v>22</v>
      </c>
      <c r="X179" t="s">
        <v>22</v>
      </c>
      <c r="Y179" t="s">
        <v>22</v>
      </c>
      <c r="Z179" t="s">
        <v>22</v>
      </c>
      <c r="AA179" t="s">
        <v>22</v>
      </c>
      <c r="AB179" t="s">
        <v>22</v>
      </c>
      <c r="AC179" t="s">
        <v>22</v>
      </c>
      <c r="AD179" t="s">
        <v>22</v>
      </c>
      <c r="AE179" t="s">
        <v>22</v>
      </c>
      <c r="AF179" t="s">
        <v>22</v>
      </c>
      <c r="AG179" t="s">
        <v>22</v>
      </c>
      <c r="AH179" t="s">
        <v>22</v>
      </c>
      <c r="AI179" t="s">
        <v>22</v>
      </c>
      <c r="AJ179" t="s">
        <v>22</v>
      </c>
      <c r="AK179" t="s">
        <v>22</v>
      </c>
      <c r="AL179" t="s">
        <v>22</v>
      </c>
      <c r="AM179" t="s">
        <v>22</v>
      </c>
      <c r="AN179" t="s">
        <v>22</v>
      </c>
      <c r="AO179" t="s">
        <v>22</v>
      </c>
      <c r="AQ179">
        <f t="shared" si="22"/>
        <v>0</v>
      </c>
      <c r="AR179">
        <f t="shared" si="23"/>
        <v>0</v>
      </c>
      <c r="AT179">
        <f t="shared" si="24"/>
        <v>0</v>
      </c>
      <c r="AU179">
        <f t="shared" si="25"/>
        <v>0</v>
      </c>
      <c r="AV179" s="11" t="str">
        <f t="shared" si="26"/>
        <v/>
      </c>
      <c r="AY179">
        <f t="shared" si="27"/>
        <v>0</v>
      </c>
      <c r="AZ179">
        <f t="shared" si="28"/>
        <v>0</v>
      </c>
      <c r="BA179">
        <f t="shared" si="29"/>
        <v>0</v>
      </c>
      <c r="BB179">
        <f t="shared" si="30"/>
        <v>0</v>
      </c>
      <c r="BC179">
        <f t="shared" si="31"/>
        <v>0</v>
      </c>
      <c r="BD179" s="2">
        <f t="shared" si="32"/>
        <v>0</v>
      </c>
    </row>
    <row r="180" spans="1:56" ht="15" customHeight="1">
      <c r="A180" s="2" t="s">
        <v>393</v>
      </c>
      <c r="B180" s="2" t="s">
        <v>407</v>
      </c>
      <c r="C180">
        <v>2020</v>
      </c>
      <c r="D180" t="s">
        <v>21</v>
      </c>
      <c r="E180">
        <v>0.24399999999999999</v>
      </c>
      <c r="F180" t="s">
        <v>21</v>
      </c>
      <c r="G180" t="s">
        <v>21</v>
      </c>
      <c r="H180" t="s">
        <v>21</v>
      </c>
      <c r="I180">
        <v>0.3</v>
      </c>
      <c r="J180" t="s">
        <v>21</v>
      </c>
      <c r="K180" t="s">
        <v>21</v>
      </c>
      <c r="L180" t="s">
        <v>21</v>
      </c>
      <c r="M180" t="s">
        <v>21</v>
      </c>
      <c r="N180" t="s">
        <v>21</v>
      </c>
      <c r="O180" t="s">
        <v>21</v>
      </c>
      <c r="P180" t="s">
        <v>21</v>
      </c>
      <c r="Q180">
        <v>0.3</v>
      </c>
      <c r="R180" t="s">
        <v>21</v>
      </c>
      <c r="S180" t="s">
        <v>21</v>
      </c>
      <c r="T180" t="s">
        <v>21</v>
      </c>
      <c r="U180" t="s">
        <v>21</v>
      </c>
      <c r="V180" t="s">
        <v>21</v>
      </c>
      <c r="W180" t="s">
        <v>924</v>
      </c>
      <c r="X180" t="s">
        <v>21</v>
      </c>
      <c r="Y180" t="s">
        <v>21</v>
      </c>
      <c r="Z180" t="s">
        <v>21</v>
      </c>
      <c r="AA180" t="s">
        <v>21</v>
      </c>
      <c r="AB180" t="s">
        <v>21</v>
      </c>
      <c r="AC180" t="s">
        <v>21</v>
      </c>
      <c r="AD180" t="s">
        <v>21</v>
      </c>
      <c r="AE180" t="s">
        <v>21</v>
      </c>
      <c r="AF180" t="s">
        <v>21</v>
      </c>
      <c r="AG180" t="s">
        <v>21</v>
      </c>
      <c r="AH180" t="s">
        <v>21</v>
      </c>
      <c r="AI180" t="s">
        <v>21</v>
      </c>
      <c r="AJ180" t="s">
        <v>21</v>
      </c>
      <c r="AK180" t="s">
        <v>21</v>
      </c>
      <c r="AL180" t="s">
        <v>21</v>
      </c>
      <c r="AM180" t="s">
        <v>21</v>
      </c>
      <c r="AN180" t="s">
        <v>21</v>
      </c>
      <c r="AO180" t="s">
        <v>21</v>
      </c>
      <c r="AQ180">
        <f t="shared" si="22"/>
        <v>0.3</v>
      </c>
      <c r="AR180">
        <f t="shared" si="23"/>
        <v>0.3</v>
      </c>
      <c r="AT180">
        <f t="shared" si="24"/>
        <v>0</v>
      </c>
      <c r="AU180">
        <f t="shared" si="25"/>
        <v>0.24399999999999999</v>
      </c>
      <c r="AV180" s="11">
        <f t="shared" si="26"/>
        <v>0.81333333333333335</v>
      </c>
      <c r="AY180">
        <f t="shared" si="27"/>
        <v>0</v>
      </c>
      <c r="AZ180">
        <f t="shared" si="28"/>
        <v>0</v>
      </c>
      <c r="BA180">
        <f t="shared" si="29"/>
        <v>0</v>
      </c>
      <c r="BB180">
        <f t="shared" si="30"/>
        <v>0</v>
      </c>
      <c r="BC180">
        <f t="shared" si="31"/>
        <v>0</v>
      </c>
      <c r="BD180" s="2">
        <f t="shared" si="32"/>
        <v>0</v>
      </c>
    </row>
    <row r="181" spans="1:56" ht="15" customHeight="1">
      <c r="A181" s="2" t="s">
        <v>393</v>
      </c>
      <c r="B181" s="2" t="s">
        <v>408</v>
      </c>
      <c r="C181">
        <v>2020</v>
      </c>
      <c r="D181" t="s">
        <v>21</v>
      </c>
      <c r="E181" t="s">
        <v>21</v>
      </c>
      <c r="F181" t="s">
        <v>21</v>
      </c>
      <c r="G181" t="s">
        <v>21</v>
      </c>
      <c r="H181" t="s">
        <v>21</v>
      </c>
      <c r="I181" t="s">
        <v>21</v>
      </c>
      <c r="J181" t="s">
        <v>21</v>
      </c>
      <c r="K181" t="s">
        <v>21</v>
      </c>
      <c r="L181" t="s">
        <v>21</v>
      </c>
      <c r="M181" t="s">
        <v>21</v>
      </c>
      <c r="N181" t="s">
        <v>21</v>
      </c>
      <c r="O181" t="s">
        <v>21</v>
      </c>
      <c r="P181" t="s">
        <v>21</v>
      </c>
      <c r="Q181" t="s">
        <v>21</v>
      </c>
      <c r="R181" t="s">
        <v>21</v>
      </c>
      <c r="S181" t="s">
        <v>21</v>
      </c>
      <c r="T181" t="s">
        <v>21</v>
      </c>
      <c r="U181" t="s">
        <v>21</v>
      </c>
      <c r="V181" t="s">
        <v>21</v>
      </c>
      <c r="W181" t="s">
        <v>21</v>
      </c>
      <c r="X181" t="s">
        <v>21</v>
      </c>
      <c r="Y181" t="s">
        <v>21</v>
      </c>
      <c r="Z181" t="s">
        <v>21</v>
      </c>
      <c r="AA181" t="s">
        <v>21</v>
      </c>
      <c r="AB181" t="s">
        <v>21</v>
      </c>
      <c r="AC181" t="s">
        <v>21</v>
      </c>
      <c r="AD181" t="s">
        <v>21</v>
      </c>
      <c r="AE181" t="s">
        <v>21</v>
      </c>
      <c r="AF181" t="s">
        <v>21</v>
      </c>
      <c r="AG181" t="s">
        <v>21</v>
      </c>
      <c r="AH181" t="s">
        <v>21</v>
      </c>
      <c r="AI181" t="s">
        <v>21</v>
      </c>
      <c r="AJ181" t="s">
        <v>21</v>
      </c>
      <c r="AK181" t="s">
        <v>21</v>
      </c>
      <c r="AL181" t="s">
        <v>21</v>
      </c>
      <c r="AM181" t="s">
        <v>21</v>
      </c>
      <c r="AN181" t="s">
        <v>21</v>
      </c>
      <c r="AO181" t="s">
        <v>21</v>
      </c>
      <c r="AQ181">
        <f t="shared" si="22"/>
        <v>0</v>
      </c>
      <c r="AR181">
        <f t="shared" si="23"/>
        <v>0</v>
      </c>
      <c r="AT181">
        <f t="shared" si="24"/>
        <v>0</v>
      </c>
      <c r="AU181">
        <f t="shared" si="25"/>
        <v>0</v>
      </c>
      <c r="AV181" s="11" t="str">
        <f t="shared" si="26"/>
        <v/>
      </c>
      <c r="AY181">
        <f t="shared" si="27"/>
        <v>0</v>
      </c>
      <c r="AZ181">
        <f t="shared" si="28"/>
        <v>0</v>
      </c>
      <c r="BA181">
        <f t="shared" si="29"/>
        <v>0</v>
      </c>
      <c r="BB181">
        <f t="shared" si="30"/>
        <v>0</v>
      </c>
      <c r="BC181">
        <f t="shared" si="31"/>
        <v>0</v>
      </c>
      <c r="BD181" s="2">
        <f t="shared" si="32"/>
        <v>0</v>
      </c>
    </row>
    <row r="182" spans="1:56" ht="15" customHeight="1">
      <c r="A182" s="2" t="s">
        <v>393</v>
      </c>
      <c r="B182" s="2" t="s">
        <v>409</v>
      </c>
      <c r="C182">
        <v>2020</v>
      </c>
      <c r="D182" t="s">
        <v>21</v>
      </c>
      <c r="E182" t="s">
        <v>21</v>
      </c>
      <c r="F182" t="s">
        <v>21</v>
      </c>
      <c r="G182" t="s">
        <v>21</v>
      </c>
      <c r="H182" t="s">
        <v>21</v>
      </c>
      <c r="I182" t="s">
        <v>21</v>
      </c>
      <c r="J182" t="s">
        <v>21</v>
      </c>
      <c r="K182" t="s">
        <v>21</v>
      </c>
      <c r="L182" t="s">
        <v>21</v>
      </c>
      <c r="M182" t="s">
        <v>21</v>
      </c>
      <c r="N182" t="s">
        <v>21</v>
      </c>
      <c r="O182" t="s">
        <v>21</v>
      </c>
      <c r="P182" t="s">
        <v>21</v>
      </c>
      <c r="Q182" t="s">
        <v>21</v>
      </c>
      <c r="R182" t="s">
        <v>21</v>
      </c>
      <c r="S182" t="s">
        <v>21</v>
      </c>
      <c r="T182" t="s">
        <v>21</v>
      </c>
      <c r="U182" t="s">
        <v>21</v>
      </c>
      <c r="V182" t="s">
        <v>21</v>
      </c>
      <c r="W182" t="s">
        <v>21</v>
      </c>
      <c r="X182" t="s">
        <v>21</v>
      </c>
      <c r="Y182" t="s">
        <v>21</v>
      </c>
      <c r="Z182" t="s">
        <v>21</v>
      </c>
      <c r="AA182" t="s">
        <v>21</v>
      </c>
      <c r="AB182" t="s">
        <v>21</v>
      </c>
      <c r="AC182" t="s">
        <v>21</v>
      </c>
      <c r="AD182" t="s">
        <v>21</v>
      </c>
      <c r="AE182" t="s">
        <v>21</v>
      </c>
      <c r="AF182" t="s">
        <v>21</v>
      </c>
      <c r="AG182" t="s">
        <v>21</v>
      </c>
      <c r="AH182" t="s">
        <v>21</v>
      </c>
      <c r="AI182" t="s">
        <v>21</v>
      </c>
      <c r="AJ182" t="s">
        <v>21</v>
      </c>
      <c r="AK182" t="s">
        <v>21</v>
      </c>
      <c r="AL182" t="s">
        <v>21</v>
      </c>
      <c r="AM182" t="s">
        <v>21</v>
      </c>
      <c r="AN182" t="s">
        <v>21</v>
      </c>
      <c r="AO182" t="s">
        <v>21</v>
      </c>
      <c r="AQ182">
        <f t="shared" si="22"/>
        <v>0</v>
      </c>
      <c r="AR182">
        <f t="shared" si="23"/>
        <v>0</v>
      </c>
      <c r="AT182">
        <f t="shared" si="24"/>
        <v>0</v>
      </c>
      <c r="AU182">
        <f t="shared" si="25"/>
        <v>0</v>
      </c>
      <c r="AV182" s="11" t="str">
        <f t="shared" si="26"/>
        <v/>
      </c>
      <c r="AY182">
        <f t="shared" si="27"/>
        <v>0</v>
      </c>
      <c r="AZ182">
        <f t="shared" si="28"/>
        <v>0</v>
      </c>
      <c r="BA182">
        <f t="shared" si="29"/>
        <v>0</v>
      </c>
      <c r="BB182">
        <f t="shared" si="30"/>
        <v>0</v>
      </c>
      <c r="BC182">
        <f t="shared" si="31"/>
        <v>0</v>
      </c>
      <c r="BD182" s="2">
        <f t="shared" si="32"/>
        <v>0</v>
      </c>
    </row>
    <row r="183" spans="1:56" ht="15" customHeight="1">
      <c r="A183" s="2" t="s">
        <v>393</v>
      </c>
      <c r="B183" s="2" t="s">
        <v>410</v>
      </c>
      <c r="C183">
        <v>2020</v>
      </c>
      <c r="D183" t="s">
        <v>21</v>
      </c>
      <c r="E183" t="s">
        <v>21</v>
      </c>
      <c r="F183" t="s">
        <v>21</v>
      </c>
      <c r="G183" t="s">
        <v>22</v>
      </c>
      <c r="H183" t="s">
        <v>21</v>
      </c>
      <c r="I183" t="s">
        <v>21</v>
      </c>
      <c r="J183" t="s">
        <v>21</v>
      </c>
      <c r="K183" t="s">
        <v>21</v>
      </c>
      <c r="L183" t="s">
        <v>21</v>
      </c>
      <c r="M183" t="s">
        <v>21</v>
      </c>
      <c r="N183" t="s">
        <v>21</v>
      </c>
      <c r="O183" t="s">
        <v>21</v>
      </c>
      <c r="P183" t="s">
        <v>21</v>
      </c>
      <c r="Q183" t="s">
        <v>21</v>
      </c>
      <c r="R183" t="s">
        <v>21</v>
      </c>
      <c r="S183" t="s">
        <v>21</v>
      </c>
      <c r="T183" t="s">
        <v>21</v>
      </c>
      <c r="U183" t="s">
        <v>21</v>
      </c>
      <c r="V183" t="s">
        <v>21</v>
      </c>
      <c r="W183" t="s">
        <v>21</v>
      </c>
      <c r="X183" t="s">
        <v>21</v>
      </c>
      <c r="Y183" t="s">
        <v>21</v>
      </c>
      <c r="Z183" t="s">
        <v>21</v>
      </c>
      <c r="AA183" t="s">
        <v>21</v>
      </c>
      <c r="AB183" t="s">
        <v>21</v>
      </c>
      <c r="AC183" t="s">
        <v>21</v>
      </c>
      <c r="AD183" t="s">
        <v>21</v>
      </c>
      <c r="AE183" t="s">
        <v>21</v>
      </c>
      <c r="AF183" t="s">
        <v>21</v>
      </c>
      <c r="AG183" t="s">
        <v>21</v>
      </c>
      <c r="AH183" t="s">
        <v>21</v>
      </c>
      <c r="AI183" t="s">
        <v>21</v>
      </c>
      <c r="AJ183" t="s">
        <v>21</v>
      </c>
      <c r="AK183" t="s">
        <v>21</v>
      </c>
      <c r="AL183" t="s">
        <v>21</v>
      </c>
      <c r="AM183" t="s">
        <v>21</v>
      </c>
      <c r="AN183" t="s">
        <v>21</v>
      </c>
      <c r="AO183" t="s">
        <v>21</v>
      </c>
      <c r="AQ183">
        <f t="shared" si="22"/>
        <v>0</v>
      </c>
      <c r="AR183">
        <f t="shared" si="23"/>
        <v>0</v>
      </c>
      <c r="AT183">
        <f t="shared" si="24"/>
        <v>0</v>
      </c>
      <c r="AU183">
        <f t="shared" si="25"/>
        <v>0</v>
      </c>
      <c r="AV183" s="11" t="str">
        <f t="shared" si="26"/>
        <v/>
      </c>
      <c r="AY183">
        <f t="shared" si="27"/>
        <v>0</v>
      </c>
      <c r="AZ183">
        <f t="shared" si="28"/>
        <v>0</v>
      </c>
      <c r="BA183">
        <f t="shared" si="29"/>
        <v>0</v>
      </c>
      <c r="BB183">
        <f t="shared" si="30"/>
        <v>0</v>
      </c>
      <c r="BC183">
        <f t="shared" si="31"/>
        <v>0</v>
      </c>
      <c r="BD183" s="2">
        <f t="shared" si="32"/>
        <v>0</v>
      </c>
    </row>
    <row r="184" spans="1:56" ht="15" customHeight="1">
      <c r="A184" s="2" t="s">
        <v>393</v>
      </c>
      <c r="B184" s="2" t="s">
        <v>411</v>
      </c>
      <c r="C184">
        <v>2020</v>
      </c>
      <c r="D184" t="s">
        <v>21</v>
      </c>
      <c r="E184" t="s">
        <v>21</v>
      </c>
      <c r="F184" t="s">
        <v>21</v>
      </c>
      <c r="G184" t="s">
        <v>21</v>
      </c>
      <c r="H184" t="s">
        <v>21</v>
      </c>
      <c r="I184" t="s">
        <v>21</v>
      </c>
      <c r="J184" t="s">
        <v>21</v>
      </c>
      <c r="K184" t="s">
        <v>21</v>
      </c>
      <c r="L184" t="s">
        <v>21</v>
      </c>
      <c r="M184" t="s">
        <v>21</v>
      </c>
      <c r="N184" t="s">
        <v>21</v>
      </c>
      <c r="O184" t="s">
        <v>21</v>
      </c>
      <c r="P184" t="s">
        <v>21</v>
      </c>
      <c r="Q184" t="s">
        <v>21</v>
      </c>
      <c r="R184" t="s">
        <v>21</v>
      </c>
      <c r="S184" t="s">
        <v>21</v>
      </c>
      <c r="T184" t="s">
        <v>21</v>
      </c>
      <c r="U184" t="s">
        <v>21</v>
      </c>
      <c r="V184" t="s">
        <v>21</v>
      </c>
      <c r="W184" t="s">
        <v>21</v>
      </c>
      <c r="X184" t="s">
        <v>21</v>
      </c>
      <c r="Y184" t="s">
        <v>21</v>
      </c>
      <c r="Z184" t="s">
        <v>21</v>
      </c>
      <c r="AA184" t="s">
        <v>21</v>
      </c>
      <c r="AB184" t="s">
        <v>21</v>
      </c>
      <c r="AC184" t="s">
        <v>21</v>
      </c>
      <c r="AD184" t="s">
        <v>21</v>
      </c>
      <c r="AE184" t="s">
        <v>21</v>
      </c>
      <c r="AF184" t="s">
        <v>21</v>
      </c>
      <c r="AG184" t="s">
        <v>21</v>
      </c>
      <c r="AH184" t="s">
        <v>21</v>
      </c>
      <c r="AI184" t="s">
        <v>21</v>
      </c>
      <c r="AJ184" t="s">
        <v>21</v>
      </c>
      <c r="AK184" t="s">
        <v>21</v>
      </c>
      <c r="AL184" t="s">
        <v>21</v>
      </c>
      <c r="AM184" t="s">
        <v>21</v>
      </c>
      <c r="AN184" t="s">
        <v>21</v>
      </c>
      <c r="AO184" t="s">
        <v>21</v>
      </c>
      <c r="AQ184">
        <f t="shared" si="22"/>
        <v>0</v>
      </c>
      <c r="AR184">
        <f t="shared" si="23"/>
        <v>0</v>
      </c>
      <c r="AT184">
        <f t="shared" si="24"/>
        <v>0</v>
      </c>
      <c r="AU184">
        <f t="shared" si="25"/>
        <v>0</v>
      </c>
      <c r="AV184" s="11" t="str">
        <f t="shared" si="26"/>
        <v/>
      </c>
      <c r="AY184">
        <f t="shared" si="27"/>
        <v>0</v>
      </c>
      <c r="AZ184">
        <f t="shared" si="28"/>
        <v>0</v>
      </c>
      <c r="BA184">
        <f t="shared" si="29"/>
        <v>0</v>
      </c>
      <c r="BB184">
        <f t="shared" si="30"/>
        <v>0</v>
      </c>
      <c r="BC184">
        <f t="shared" si="31"/>
        <v>0</v>
      </c>
      <c r="BD184" s="2">
        <f t="shared" si="32"/>
        <v>0</v>
      </c>
    </row>
    <row r="185" spans="1:56" ht="15" customHeight="1">
      <c r="A185" s="2" t="s">
        <v>393</v>
      </c>
      <c r="B185" s="2" t="s">
        <v>412</v>
      </c>
      <c r="C185">
        <v>2020</v>
      </c>
      <c r="D185" t="s">
        <v>21</v>
      </c>
      <c r="E185" t="s">
        <v>21</v>
      </c>
      <c r="F185" t="s">
        <v>21</v>
      </c>
      <c r="G185" t="s">
        <v>21</v>
      </c>
      <c r="H185" t="s">
        <v>21</v>
      </c>
      <c r="I185" t="s">
        <v>21</v>
      </c>
      <c r="J185" t="s">
        <v>21</v>
      </c>
      <c r="K185" t="s">
        <v>21</v>
      </c>
      <c r="L185" t="s">
        <v>21</v>
      </c>
      <c r="M185" t="s">
        <v>21</v>
      </c>
      <c r="N185" t="s">
        <v>21</v>
      </c>
      <c r="O185" t="s">
        <v>21</v>
      </c>
      <c r="P185" t="s">
        <v>21</v>
      </c>
      <c r="Q185" t="s">
        <v>21</v>
      </c>
      <c r="R185" t="s">
        <v>21</v>
      </c>
      <c r="S185" t="s">
        <v>21</v>
      </c>
      <c r="T185" t="s">
        <v>21</v>
      </c>
      <c r="U185" t="s">
        <v>21</v>
      </c>
      <c r="V185" t="s">
        <v>21</v>
      </c>
      <c r="W185" t="s">
        <v>21</v>
      </c>
      <c r="X185" t="s">
        <v>21</v>
      </c>
      <c r="Y185" t="s">
        <v>21</v>
      </c>
      <c r="Z185" t="s">
        <v>21</v>
      </c>
      <c r="AA185" t="s">
        <v>21</v>
      </c>
      <c r="AB185" t="s">
        <v>21</v>
      </c>
      <c r="AC185" t="s">
        <v>21</v>
      </c>
      <c r="AD185" t="s">
        <v>21</v>
      </c>
      <c r="AE185" t="s">
        <v>21</v>
      </c>
      <c r="AF185" t="s">
        <v>21</v>
      </c>
      <c r="AG185" t="s">
        <v>21</v>
      </c>
      <c r="AH185" t="s">
        <v>21</v>
      </c>
      <c r="AI185" t="s">
        <v>21</v>
      </c>
      <c r="AJ185" t="s">
        <v>21</v>
      </c>
      <c r="AK185" t="s">
        <v>21</v>
      </c>
      <c r="AL185" t="s">
        <v>21</v>
      </c>
      <c r="AM185" t="s">
        <v>21</v>
      </c>
      <c r="AN185" t="s">
        <v>21</v>
      </c>
      <c r="AO185" t="s">
        <v>21</v>
      </c>
      <c r="AQ185">
        <f t="shared" si="22"/>
        <v>0</v>
      </c>
      <c r="AR185">
        <f t="shared" si="23"/>
        <v>0</v>
      </c>
      <c r="AT185">
        <f t="shared" si="24"/>
        <v>0</v>
      </c>
      <c r="AU185">
        <f t="shared" si="25"/>
        <v>0</v>
      </c>
      <c r="AV185" s="11" t="str">
        <f t="shared" si="26"/>
        <v/>
      </c>
      <c r="AY185">
        <f t="shared" si="27"/>
        <v>0</v>
      </c>
      <c r="AZ185">
        <f t="shared" si="28"/>
        <v>0</v>
      </c>
      <c r="BA185">
        <f t="shared" si="29"/>
        <v>0</v>
      </c>
      <c r="BB185">
        <f t="shared" si="30"/>
        <v>0</v>
      </c>
      <c r="BC185">
        <f t="shared" si="31"/>
        <v>0</v>
      </c>
      <c r="BD185" s="2">
        <f t="shared" si="32"/>
        <v>0</v>
      </c>
    </row>
    <row r="186" spans="1:56" ht="15" customHeight="1">
      <c r="A186" s="2" t="s">
        <v>393</v>
      </c>
      <c r="B186" s="2" t="s">
        <v>413</v>
      </c>
      <c r="C186">
        <v>2020</v>
      </c>
      <c r="D186" t="s">
        <v>21</v>
      </c>
      <c r="E186" t="s">
        <v>21</v>
      </c>
      <c r="F186" t="s">
        <v>21</v>
      </c>
      <c r="G186" t="s">
        <v>21</v>
      </c>
      <c r="H186" t="s">
        <v>21</v>
      </c>
      <c r="I186" t="s">
        <v>21</v>
      </c>
      <c r="J186" t="s">
        <v>21</v>
      </c>
      <c r="K186" t="s">
        <v>21</v>
      </c>
      <c r="L186" t="s">
        <v>21</v>
      </c>
      <c r="M186" t="s">
        <v>21</v>
      </c>
      <c r="N186" t="s">
        <v>21</v>
      </c>
      <c r="O186" t="s">
        <v>21</v>
      </c>
      <c r="P186" t="s">
        <v>21</v>
      </c>
      <c r="Q186" t="s">
        <v>21</v>
      </c>
      <c r="R186" t="s">
        <v>21</v>
      </c>
      <c r="S186" t="s">
        <v>21</v>
      </c>
      <c r="T186" t="s">
        <v>21</v>
      </c>
      <c r="U186" t="s">
        <v>21</v>
      </c>
      <c r="V186" t="s">
        <v>21</v>
      </c>
      <c r="W186" t="s">
        <v>21</v>
      </c>
      <c r="X186" t="s">
        <v>21</v>
      </c>
      <c r="Y186" t="s">
        <v>21</v>
      </c>
      <c r="Z186" t="s">
        <v>21</v>
      </c>
      <c r="AA186" t="s">
        <v>21</v>
      </c>
      <c r="AB186" t="s">
        <v>21</v>
      </c>
      <c r="AC186" t="s">
        <v>21</v>
      </c>
      <c r="AD186" t="s">
        <v>21</v>
      </c>
      <c r="AE186" t="s">
        <v>21</v>
      </c>
      <c r="AF186" t="s">
        <v>21</v>
      </c>
      <c r="AG186" t="s">
        <v>21</v>
      </c>
      <c r="AH186" t="s">
        <v>21</v>
      </c>
      <c r="AI186" t="s">
        <v>21</v>
      </c>
      <c r="AJ186" t="s">
        <v>21</v>
      </c>
      <c r="AK186" t="s">
        <v>21</v>
      </c>
      <c r="AL186" t="s">
        <v>21</v>
      </c>
      <c r="AM186" t="s">
        <v>21</v>
      </c>
      <c r="AN186" t="s">
        <v>21</v>
      </c>
      <c r="AO186" t="s">
        <v>21</v>
      </c>
      <c r="AQ186">
        <f t="shared" si="22"/>
        <v>0</v>
      </c>
      <c r="AR186">
        <f t="shared" si="23"/>
        <v>0</v>
      </c>
      <c r="AT186">
        <f t="shared" si="24"/>
        <v>0</v>
      </c>
      <c r="AU186">
        <f t="shared" si="25"/>
        <v>0</v>
      </c>
      <c r="AV186" s="11" t="str">
        <f t="shared" si="26"/>
        <v/>
      </c>
      <c r="AY186">
        <f t="shared" si="27"/>
        <v>0</v>
      </c>
      <c r="AZ186">
        <f t="shared" si="28"/>
        <v>0</v>
      </c>
      <c r="BA186">
        <f t="shared" si="29"/>
        <v>0</v>
      </c>
      <c r="BB186">
        <f t="shared" si="30"/>
        <v>0</v>
      </c>
      <c r="BC186">
        <f t="shared" si="31"/>
        <v>0</v>
      </c>
      <c r="BD186" s="2">
        <f t="shared" si="32"/>
        <v>0</v>
      </c>
    </row>
    <row r="187" spans="1:56" ht="15" customHeight="1">
      <c r="A187" s="2" t="s">
        <v>393</v>
      </c>
      <c r="B187" s="2" t="s">
        <v>414</v>
      </c>
      <c r="C187">
        <v>2020</v>
      </c>
      <c r="D187" t="s">
        <v>21</v>
      </c>
      <c r="E187" t="s">
        <v>21</v>
      </c>
      <c r="F187" t="s">
        <v>21</v>
      </c>
      <c r="G187" t="s">
        <v>21</v>
      </c>
      <c r="H187" t="s">
        <v>21</v>
      </c>
      <c r="I187" t="s">
        <v>21</v>
      </c>
      <c r="J187" t="s">
        <v>21</v>
      </c>
      <c r="K187" t="s">
        <v>21</v>
      </c>
      <c r="L187" t="s">
        <v>21</v>
      </c>
      <c r="M187" t="s">
        <v>21</v>
      </c>
      <c r="N187" t="s">
        <v>21</v>
      </c>
      <c r="O187" t="s">
        <v>21</v>
      </c>
      <c r="P187" t="s">
        <v>21</v>
      </c>
      <c r="Q187" t="s">
        <v>21</v>
      </c>
      <c r="R187" t="s">
        <v>21</v>
      </c>
      <c r="S187" t="s">
        <v>21</v>
      </c>
      <c r="T187" t="s">
        <v>21</v>
      </c>
      <c r="U187" t="s">
        <v>21</v>
      </c>
      <c r="V187" t="s">
        <v>21</v>
      </c>
      <c r="W187" t="s">
        <v>21</v>
      </c>
      <c r="X187" t="s">
        <v>21</v>
      </c>
      <c r="Y187" t="s">
        <v>21</v>
      </c>
      <c r="Z187" t="s">
        <v>21</v>
      </c>
      <c r="AA187" t="s">
        <v>21</v>
      </c>
      <c r="AB187" t="s">
        <v>21</v>
      </c>
      <c r="AC187" t="s">
        <v>21</v>
      </c>
      <c r="AD187" t="s">
        <v>21</v>
      </c>
      <c r="AE187" t="s">
        <v>21</v>
      </c>
      <c r="AF187" t="s">
        <v>21</v>
      </c>
      <c r="AG187" t="s">
        <v>21</v>
      </c>
      <c r="AH187" t="s">
        <v>21</v>
      </c>
      <c r="AI187" t="s">
        <v>21</v>
      </c>
      <c r="AJ187" t="s">
        <v>21</v>
      </c>
      <c r="AK187" t="s">
        <v>21</v>
      </c>
      <c r="AL187" t="s">
        <v>21</v>
      </c>
      <c r="AM187" t="s">
        <v>21</v>
      </c>
      <c r="AN187" t="s">
        <v>21</v>
      </c>
      <c r="AO187" t="s">
        <v>21</v>
      </c>
      <c r="AQ187">
        <f t="shared" si="22"/>
        <v>0</v>
      </c>
      <c r="AR187">
        <f t="shared" si="23"/>
        <v>0</v>
      </c>
      <c r="AT187">
        <f t="shared" si="24"/>
        <v>0</v>
      </c>
      <c r="AU187">
        <f t="shared" si="25"/>
        <v>0</v>
      </c>
      <c r="AV187" s="11" t="str">
        <f t="shared" si="26"/>
        <v/>
      </c>
      <c r="AY187">
        <f t="shared" si="27"/>
        <v>0</v>
      </c>
      <c r="AZ187">
        <f t="shared" si="28"/>
        <v>0</v>
      </c>
      <c r="BA187">
        <f t="shared" si="29"/>
        <v>0</v>
      </c>
      <c r="BB187">
        <f t="shared" si="30"/>
        <v>0</v>
      </c>
      <c r="BC187">
        <f t="shared" si="31"/>
        <v>0</v>
      </c>
      <c r="BD187" s="2">
        <f t="shared" si="32"/>
        <v>0</v>
      </c>
    </row>
    <row r="188" spans="1:56" ht="15" customHeight="1">
      <c r="A188" s="2" t="s">
        <v>393</v>
      </c>
      <c r="B188" s="2" t="s">
        <v>415</v>
      </c>
      <c r="C188">
        <v>2020</v>
      </c>
      <c r="D188" t="s">
        <v>21</v>
      </c>
      <c r="E188" t="s">
        <v>21</v>
      </c>
      <c r="F188" t="s">
        <v>21</v>
      </c>
      <c r="G188" t="s">
        <v>21</v>
      </c>
      <c r="H188" t="s">
        <v>21</v>
      </c>
      <c r="I188" t="s">
        <v>21</v>
      </c>
      <c r="J188" t="s">
        <v>21</v>
      </c>
      <c r="K188" t="s">
        <v>21</v>
      </c>
      <c r="L188" t="s">
        <v>21</v>
      </c>
      <c r="M188" t="s">
        <v>21</v>
      </c>
      <c r="N188" t="s">
        <v>21</v>
      </c>
      <c r="O188" t="s">
        <v>21</v>
      </c>
      <c r="P188" t="s">
        <v>21</v>
      </c>
      <c r="Q188" t="s">
        <v>21</v>
      </c>
      <c r="R188" t="s">
        <v>21</v>
      </c>
      <c r="S188" t="s">
        <v>21</v>
      </c>
      <c r="T188" t="s">
        <v>21</v>
      </c>
      <c r="U188" t="s">
        <v>21</v>
      </c>
      <c r="V188" t="s">
        <v>21</v>
      </c>
      <c r="W188" t="s">
        <v>21</v>
      </c>
      <c r="X188" t="s">
        <v>21</v>
      </c>
      <c r="Y188" t="s">
        <v>21</v>
      </c>
      <c r="Z188" t="s">
        <v>21</v>
      </c>
      <c r="AA188" t="s">
        <v>21</v>
      </c>
      <c r="AB188" t="s">
        <v>21</v>
      </c>
      <c r="AC188" t="s">
        <v>21</v>
      </c>
      <c r="AD188" t="s">
        <v>21</v>
      </c>
      <c r="AE188" t="s">
        <v>21</v>
      </c>
      <c r="AF188" t="s">
        <v>21</v>
      </c>
      <c r="AG188" t="s">
        <v>21</v>
      </c>
      <c r="AH188" t="s">
        <v>21</v>
      </c>
      <c r="AI188" t="s">
        <v>21</v>
      </c>
      <c r="AJ188" t="s">
        <v>21</v>
      </c>
      <c r="AK188" t="s">
        <v>21</v>
      </c>
      <c r="AL188" t="s">
        <v>21</v>
      </c>
      <c r="AM188" t="s">
        <v>21</v>
      </c>
      <c r="AN188" t="s">
        <v>21</v>
      </c>
      <c r="AO188" t="s">
        <v>21</v>
      </c>
      <c r="AQ188">
        <f t="shared" si="22"/>
        <v>0</v>
      </c>
      <c r="AR188">
        <f t="shared" si="23"/>
        <v>0</v>
      </c>
      <c r="AT188">
        <f t="shared" si="24"/>
        <v>0</v>
      </c>
      <c r="AU188">
        <f t="shared" si="25"/>
        <v>0</v>
      </c>
      <c r="AV188" s="11" t="str">
        <f t="shared" si="26"/>
        <v/>
      </c>
      <c r="AY188">
        <f t="shared" si="27"/>
        <v>0</v>
      </c>
      <c r="AZ188">
        <f t="shared" si="28"/>
        <v>0</v>
      </c>
      <c r="BA188">
        <f t="shared" si="29"/>
        <v>0</v>
      </c>
      <c r="BB188">
        <f t="shared" si="30"/>
        <v>0</v>
      </c>
      <c r="BC188">
        <f t="shared" si="31"/>
        <v>0</v>
      </c>
      <c r="BD188" s="2">
        <f t="shared" si="32"/>
        <v>0</v>
      </c>
    </row>
    <row r="189" spans="1:56" ht="15" customHeight="1">
      <c r="A189" s="2" t="s">
        <v>393</v>
      </c>
      <c r="B189" s="2" t="s">
        <v>416</v>
      </c>
      <c r="C189">
        <v>2020</v>
      </c>
      <c r="D189" t="s">
        <v>21</v>
      </c>
      <c r="E189" t="s">
        <v>21</v>
      </c>
      <c r="F189" t="s">
        <v>21</v>
      </c>
      <c r="G189" t="s">
        <v>21</v>
      </c>
      <c r="H189" t="s">
        <v>21</v>
      </c>
      <c r="I189" t="s">
        <v>21</v>
      </c>
      <c r="J189" t="s">
        <v>21</v>
      </c>
      <c r="K189" t="s">
        <v>21</v>
      </c>
      <c r="L189" t="s">
        <v>21</v>
      </c>
      <c r="M189" t="s">
        <v>21</v>
      </c>
      <c r="N189" t="s">
        <v>21</v>
      </c>
      <c r="O189" t="s">
        <v>21</v>
      </c>
      <c r="P189" t="s">
        <v>21</v>
      </c>
      <c r="Q189" t="s">
        <v>21</v>
      </c>
      <c r="R189" t="s">
        <v>21</v>
      </c>
      <c r="S189" t="s">
        <v>21</v>
      </c>
      <c r="T189" t="s">
        <v>21</v>
      </c>
      <c r="U189" t="s">
        <v>21</v>
      </c>
      <c r="V189" t="s">
        <v>21</v>
      </c>
      <c r="W189" t="s">
        <v>21</v>
      </c>
      <c r="X189" t="s">
        <v>21</v>
      </c>
      <c r="Y189" t="s">
        <v>21</v>
      </c>
      <c r="Z189" t="s">
        <v>21</v>
      </c>
      <c r="AA189" t="s">
        <v>21</v>
      </c>
      <c r="AB189" t="s">
        <v>21</v>
      </c>
      <c r="AC189" t="s">
        <v>21</v>
      </c>
      <c r="AD189" t="s">
        <v>21</v>
      </c>
      <c r="AE189" t="s">
        <v>21</v>
      </c>
      <c r="AF189" t="s">
        <v>21</v>
      </c>
      <c r="AG189" t="s">
        <v>21</v>
      </c>
      <c r="AH189" t="s">
        <v>21</v>
      </c>
      <c r="AI189" t="s">
        <v>21</v>
      </c>
      <c r="AJ189" t="s">
        <v>21</v>
      </c>
      <c r="AK189" t="s">
        <v>21</v>
      </c>
      <c r="AL189" t="s">
        <v>21</v>
      </c>
      <c r="AM189" t="s">
        <v>21</v>
      </c>
      <c r="AN189" t="s">
        <v>21</v>
      </c>
      <c r="AO189" t="s">
        <v>21</v>
      </c>
      <c r="AQ189">
        <f t="shared" si="22"/>
        <v>0</v>
      </c>
      <c r="AR189">
        <f t="shared" si="23"/>
        <v>0</v>
      </c>
      <c r="AT189">
        <f t="shared" si="24"/>
        <v>0</v>
      </c>
      <c r="AU189">
        <f t="shared" si="25"/>
        <v>0</v>
      </c>
      <c r="AV189" s="11" t="str">
        <f t="shared" si="26"/>
        <v/>
      </c>
      <c r="AY189">
        <f t="shared" si="27"/>
        <v>0</v>
      </c>
      <c r="AZ189">
        <f t="shared" si="28"/>
        <v>0</v>
      </c>
      <c r="BA189">
        <f t="shared" si="29"/>
        <v>0</v>
      </c>
      <c r="BB189">
        <f t="shared" si="30"/>
        <v>0</v>
      </c>
      <c r="BC189">
        <f t="shared" si="31"/>
        <v>0</v>
      </c>
      <c r="BD189" s="2">
        <f t="shared" si="32"/>
        <v>0</v>
      </c>
    </row>
    <row r="190" spans="1:56" ht="15" customHeight="1">
      <c r="A190" s="2" t="s">
        <v>393</v>
      </c>
      <c r="B190" s="2" t="s">
        <v>417</v>
      </c>
      <c r="C190">
        <v>2020</v>
      </c>
      <c r="D190" t="s">
        <v>21</v>
      </c>
      <c r="E190" t="s">
        <v>21</v>
      </c>
      <c r="F190" t="s">
        <v>21</v>
      </c>
      <c r="G190" t="s">
        <v>21</v>
      </c>
      <c r="H190" t="s">
        <v>21</v>
      </c>
      <c r="I190" t="s">
        <v>21</v>
      </c>
      <c r="J190" t="s">
        <v>21</v>
      </c>
      <c r="K190" t="s">
        <v>21</v>
      </c>
      <c r="L190" t="s">
        <v>21</v>
      </c>
      <c r="M190" t="s">
        <v>21</v>
      </c>
      <c r="N190" t="s">
        <v>21</v>
      </c>
      <c r="O190" t="s">
        <v>21</v>
      </c>
      <c r="P190" t="s">
        <v>21</v>
      </c>
      <c r="Q190" t="s">
        <v>21</v>
      </c>
      <c r="R190" t="s">
        <v>21</v>
      </c>
      <c r="S190" t="s">
        <v>21</v>
      </c>
      <c r="T190" t="s">
        <v>21</v>
      </c>
      <c r="U190" t="s">
        <v>21</v>
      </c>
      <c r="V190" t="s">
        <v>21</v>
      </c>
      <c r="W190" t="s">
        <v>21</v>
      </c>
      <c r="X190" t="s">
        <v>21</v>
      </c>
      <c r="Y190" t="s">
        <v>21</v>
      </c>
      <c r="Z190" t="s">
        <v>21</v>
      </c>
      <c r="AA190" t="s">
        <v>21</v>
      </c>
      <c r="AB190" t="s">
        <v>21</v>
      </c>
      <c r="AC190" t="s">
        <v>21</v>
      </c>
      <c r="AD190" t="s">
        <v>21</v>
      </c>
      <c r="AE190" t="s">
        <v>21</v>
      </c>
      <c r="AF190" t="s">
        <v>21</v>
      </c>
      <c r="AG190" t="s">
        <v>21</v>
      </c>
      <c r="AH190" t="s">
        <v>21</v>
      </c>
      <c r="AI190" t="s">
        <v>21</v>
      </c>
      <c r="AJ190" t="s">
        <v>21</v>
      </c>
      <c r="AK190" t="s">
        <v>21</v>
      </c>
      <c r="AL190" t="s">
        <v>21</v>
      </c>
      <c r="AM190" t="s">
        <v>21</v>
      </c>
      <c r="AN190" t="s">
        <v>21</v>
      </c>
      <c r="AO190" t="s">
        <v>21</v>
      </c>
      <c r="AQ190">
        <f t="shared" si="22"/>
        <v>0</v>
      </c>
      <c r="AR190">
        <f t="shared" si="23"/>
        <v>0</v>
      </c>
      <c r="AT190">
        <f t="shared" si="24"/>
        <v>0</v>
      </c>
      <c r="AU190">
        <f t="shared" si="25"/>
        <v>0</v>
      </c>
      <c r="AV190" s="11" t="str">
        <f t="shared" si="26"/>
        <v/>
      </c>
      <c r="AY190">
        <f t="shared" si="27"/>
        <v>0</v>
      </c>
      <c r="AZ190">
        <f t="shared" si="28"/>
        <v>0</v>
      </c>
      <c r="BA190">
        <f t="shared" si="29"/>
        <v>0</v>
      </c>
      <c r="BB190">
        <f t="shared" si="30"/>
        <v>0</v>
      </c>
      <c r="BC190">
        <f t="shared" si="31"/>
        <v>0</v>
      </c>
      <c r="BD190" s="2">
        <f t="shared" si="32"/>
        <v>0</v>
      </c>
    </row>
    <row r="191" spans="1:56" ht="15" customHeight="1">
      <c r="A191" s="2" t="s">
        <v>393</v>
      </c>
      <c r="B191" s="2" t="s">
        <v>418</v>
      </c>
      <c r="C191">
        <v>2020</v>
      </c>
      <c r="D191" t="s">
        <v>22</v>
      </c>
      <c r="E191" t="s">
        <v>22</v>
      </c>
      <c r="F191" t="s">
        <v>22</v>
      </c>
      <c r="G191" t="s">
        <v>22</v>
      </c>
      <c r="H191" t="s">
        <v>22</v>
      </c>
      <c r="I191" t="s">
        <v>22</v>
      </c>
      <c r="J191" t="s">
        <v>22</v>
      </c>
      <c r="K191" t="s">
        <v>22</v>
      </c>
      <c r="L191" t="s">
        <v>22</v>
      </c>
      <c r="M191" t="s">
        <v>22</v>
      </c>
      <c r="N191" t="s">
        <v>22</v>
      </c>
      <c r="O191" t="s">
        <v>22</v>
      </c>
      <c r="P191" t="s">
        <v>22</v>
      </c>
      <c r="Q191" t="s">
        <v>22</v>
      </c>
      <c r="R191" t="s">
        <v>22</v>
      </c>
      <c r="S191" t="s">
        <v>22</v>
      </c>
      <c r="T191" t="s">
        <v>22</v>
      </c>
      <c r="U191" t="s">
        <v>22</v>
      </c>
      <c r="V191" t="s">
        <v>22</v>
      </c>
      <c r="W191" t="s">
        <v>22</v>
      </c>
      <c r="X191" t="s">
        <v>22</v>
      </c>
      <c r="Y191" t="s">
        <v>22</v>
      </c>
      <c r="Z191" t="s">
        <v>22</v>
      </c>
      <c r="AA191" t="s">
        <v>22</v>
      </c>
      <c r="AB191" t="s">
        <v>22</v>
      </c>
      <c r="AC191" t="s">
        <v>22</v>
      </c>
      <c r="AD191" t="s">
        <v>22</v>
      </c>
      <c r="AE191" t="s">
        <v>22</v>
      </c>
      <c r="AF191" t="s">
        <v>22</v>
      </c>
      <c r="AG191" t="s">
        <v>22</v>
      </c>
      <c r="AH191" t="s">
        <v>22</v>
      </c>
      <c r="AI191" t="s">
        <v>22</v>
      </c>
      <c r="AJ191" t="s">
        <v>22</v>
      </c>
      <c r="AK191" t="s">
        <v>22</v>
      </c>
      <c r="AL191" t="s">
        <v>22</v>
      </c>
      <c r="AM191" t="s">
        <v>22</v>
      </c>
      <c r="AN191" t="s">
        <v>22</v>
      </c>
      <c r="AO191" t="s">
        <v>22</v>
      </c>
      <c r="AQ191">
        <f t="shared" si="22"/>
        <v>0</v>
      </c>
      <c r="AR191">
        <f t="shared" si="23"/>
        <v>0</v>
      </c>
      <c r="AT191">
        <f t="shared" si="24"/>
        <v>0</v>
      </c>
      <c r="AU191">
        <f t="shared" si="25"/>
        <v>0</v>
      </c>
      <c r="AV191" s="11" t="str">
        <f t="shared" si="26"/>
        <v/>
      </c>
      <c r="AY191">
        <f t="shared" si="27"/>
        <v>0</v>
      </c>
      <c r="AZ191">
        <f t="shared" si="28"/>
        <v>0</v>
      </c>
      <c r="BA191">
        <f t="shared" si="29"/>
        <v>0</v>
      </c>
      <c r="BB191">
        <f t="shared" si="30"/>
        <v>0</v>
      </c>
      <c r="BC191">
        <f t="shared" si="31"/>
        <v>0</v>
      </c>
      <c r="BD191" s="2">
        <f t="shared" si="32"/>
        <v>0</v>
      </c>
    </row>
    <row r="192" spans="1:56" ht="15" customHeight="1">
      <c r="A192" s="2" t="s">
        <v>393</v>
      </c>
      <c r="B192" s="2" t="s">
        <v>419</v>
      </c>
      <c r="C192">
        <v>2020</v>
      </c>
      <c r="D192" t="s">
        <v>21</v>
      </c>
      <c r="E192" t="s">
        <v>21</v>
      </c>
      <c r="F192" t="s">
        <v>21</v>
      </c>
      <c r="G192" t="s">
        <v>21</v>
      </c>
      <c r="H192" t="s">
        <v>21</v>
      </c>
      <c r="I192" t="s">
        <v>21</v>
      </c>
      <c r="J192" t="s">
        <v>21</v>
      </c>
      <c r="K192" t="s">
        <v>21</v>
      </c>
      <c r="L192" t="s">
        <v>21</v>
      </c>
      <c r="M192" t="s">
        <v>21</v>
      </c>
      <c r="N192" t="s">
        <v>21</v>
      </c>
      <c r="O192" t="s">
        <v>21</v>
      </c>
      <c r="P192" t="s">
        <v>21</v>
      </c>
      <c r="Q192" t="s">
        <v>21</v>
      </c>
      <c r="R192" t="s">
        <v>21</v>
      </c>
      <c r="S192" t="s">
        <v>21</v>
      </c>
      <c r="T192" t="s">
        <v>21</v>
      </c>
      <c r="U192" t="s">
        <v>21</v>
      </c>
      <c r="V192" t="s">
        <v>21</v>
      </c>
      <c r="W192" t="s">
        <v>21</v>
      </c>
      <c r="X192" t="s">
        <v>21</v>
      </c>
      <c r="Y192" t="s">
        <v>21</v>
      </c>
      <c r="Z192" t="s">
        <v>21</v>
      </c>
      <c r="AA192" t="s">
        <v>21</v>
      </c>
      <c r="AB192" t="s">
        <v>21</v>
      </c>
      <c r="AC192" t="s">
        <v>21</v>
      </c>
      <c r="AD192" t="s">
        <v>21</v>
      </c>
      <c r="AE192" t="s">
        <v>21</v>
      </c>
      <c r="AF192" t="s">
        <v>21</v>
      </c>
      <c r="AG192" t="s">
        <v>21</v>
      </c>
      <c r="AH192" t="s">
        <v>21</v>
      </c>
      <c r="AI192" t="s">
        <v>21</v>
      </c>
      <c r="AJ192" t="s">
        <v>21</v>
      </c>
      <c r="AK192" t="s">
        <v>21</v>
      </c>
      <c r="AL192" t="s">
        <v>21</v>
      </c>
      <c r="AM192" t="s">
        <v>21</v>
      </c>
      <c r="AN192" t="s">
        <v>21</v>
      </c>
      <c r="AO192" t="s">
        <v>21</v>
      </c>
      <c r="AQ192">
        <f t="shared" si="22"/>
        <v>0</v>
      </c>
      <c r="AR192">
        <f t="shared" si="23"/>
        <v>0</v>
      </c>
      <c r="AT192">
        <f t="shared" si="24"/>
        <v>0</v>
      </c>
      <c r="AU192">
        <f t="shared" si="25"/>
        <v>0</v>
      </c>
      <c r="AV192" s="11" t="str">
        <f t="shared" si="26"/>
        <v/>
      </c>
      <c r="AY192">
        <f t="shared" si="27"/>
        <v>0</v>
      </c>
      <c r="AZ192">
        <f t="shared" si="28"/>
        <v>0</v>
      </c>
      <c r="BA192">
        <f t="shared" si="29"/>
        <v>0</v>
      </c>
      <c r="BB192">
        <f t="shared" si="30"/>
        <v>0</v>
      </c>
      <c r="BC192">
        <f t="shared" si="31"/>
        <v>0</v>
      </c>
      <c r="BD192" s="2">
        <f t="shared" si="32"/>
        <v>0</v>
      </c>
    </row>
    <row r="193" spans="1:56" ht="15" customHeight="1">
      <c r="A193" s="2" t="s">
        <v>393</v>
      </c>
      <c r="B193" s="2" t="s">
        <v>420</v>
      </c>
      <c r="C193">
        <v>2020</v>
      </c>
      <c r="D193" t="s">
        <v>22</v>
      </c>
      <c r="E193" t="s">
        <v>22</v>
      </c>
      <c r="F193" t="s">
        <v>22</v>
      </c>
      <c r="G193" t="s">
        <v>22</v>
      </c>
      <c r="H193" t="s">
        <v>22</v>
      </c>
      <c r="I193" t="s">
        <v>22</v>
      </c>
      <c r="J193" t="s">
        <v>22</v>
      </c>
      <c r="K193" t="s">
        <v>22</v>
      </c>
      <c r="L193" t="s">
        <v>22</v>
      </c>
      <c r="M193" t="s">
        <v>22</v>
      </c>
      <c r="N193" t="s">
        <v>22</v>
      </c>
      <c r="O193" t="s">
        <v>22</v>
      </c>
      <c r="P193" t="s">
        <v>22</v>
      </c>
      <c r="Q193" t="s">
        <v>22</v>
      </c>
      <c r="R193" t="s">
        <v>22</v>
      </c>
      <c r="S193" t="s">
        <v>22</v>
      </c>
      <c r="T193" t="s">
        <v>22</v>
      </c>
      <c r="U193" t="s">
        <v>22</v>
      </c>
      <c r="V193" t="s">
        <v>22</v>
      </c>
      <c r="W193" t="s">
        <v>22</v>
      </c>
      <c r="X193" t="s">
        <v>22</v>
      </c>
      <c r="Y193" t="s">
        <v>22</v>
      </c>
      <c r="Z193" t="s">
        <v>22</v>
      </c>
      <c r="AA193" t="s">
        <v>22</v>
      </c>
      <c r="AB193" t="s">
        <v>22</v>
      </c>
      <c r="AC193" t="s">
        <v>22</v>
      </c>
      <c r="AD193" t="s">
        <v>22</v>
      </c>
      <c r="AE193" t="s">
        <v>22</v>
      </c>
      <c r="AF193" t="s">
        <v>22</v>
      </c>
      <c r="AG193" t="s">
        <v>22</v>
      </c>
      <c r="AH193" t="s">
        <v>22</v>
      </c>
      <c r="AI193" t="s">
        <v>22</v>
      </c>
      <c r="AJ193" t="s">
        <v>22</v>
      </c>
      <c r="AK193" t="s">
        <v>22</v>
      </c>
      <c r="AL193" t="s">
        <v>22</v>
      </c>
      <c r="AM193" t="s">
        <v>22</v>
      </c>
      <c r="AN193" t="s">
        <v>22</v>
      </c>
      <c r="AO193" t="s">
        <v>22</v>
      </c>
      <c r="AQ193">
        <f t="shared" si="22"/>
        <v>0</v>
      </c>
      <c r="AR193">
        <f t="shared" si="23"/>
        <v>0</v>
      </c>
      <c r="AT193">
        <f t="shared" si="24"/>
        <v>0</v>
      </c>
      <c r="AU193">
        <f t="shared" si="25"/>
        <v>0</v>
      </c>
      <c r="AV193" s="11" t="str">
        <f t="shared" si="26"/>
        <v/>
      </c>
      <c r="AY193">
        <f t="shared" si="27"/>
        <v>0</v>
      </c>
      <c r="AZ193">
        <f t="shared" si="28"/>
        <v>0</v>
      </c>
      <c r="BA193">
        <f t="shared" si="29"/>
        <v>0</v>
      </c>
      <c r="BB193">
        <f t="shared" si="30"/>
        <v>0</v>
      </c>
      <c r="BC193">
        <f t="shared" si="31"/>
        <v>0</v>
      </c>
      <c r="BD193" s="2">
        <f t="shared" si="32"/>
        <v>0</v>
      </c>
    </row>
    <row r="194" spans="1:56" ht="15" customHeight="1">
      <c r="A194" s="2" t="s">
        <v>393</v>
      </c>
      <c r="B194" s="2" t="s">
        <v>421</v>
      </c>
      <c r="C194">
        <v>2020</v>
      </c>
      <c r="D194" t="s">
        <v>21</v>
      </c>
      <c r="E194" t="s">
        <v>21</v>
      </c>
      <c r="F194" t="s">
        <v>21</v>
      </c>
      <c r="G194" t="s">
        <v>21</v>
      </c>
      <c r="H194" t="s">
        <v>21</v>
      </c>
      <c r="I194" t="s">
        <v>21</v>
      </c>
      <c r="J194" t="s">
        <v>21</v>
      </c>
      <c r="K194" t="s">
        <v>21</v>
      </c>
      <c r="L194" t="s">
        <v>21</v>
      </c>
      <c r="M194" t="s">
        <v>21</v>
      </c>
      <c r="N194" t="s">
        <v>21</v>
      </c>
      <c r="O194" t="s">
        <v>21</v>
      </c>
      <c r="P194" t="s">
        <v>21</v>
      </c>
      <c r="Q194" t="s">
        <v>21</v>
      </c>
      <c r="R194" t="s">
        <v>21</v>
      </c>
      <c r="S194" t="s">
        <v>21</v>
      </c>
      <c r="T194" t="s">
        <v>21</v>
      </c>
      <c r="U194" t="s">
        <v>21</v>
      </c>
      <c r="V194" t="s">
        <v>21</v>
      </c>
      <c r="W194" t="s">
        <v>21</v>
      </c>
      <c r="X194" t="s">
        <v>21</v>
      </c>
      <c r="Y194" t="s">
        <v>21</v>
      </c>
      <c r="Z194" t="s">
        <v>21</v>
      </c>
      <c r="AA194" t="s">
        <v>21</v>
      </c>
      <c r="AB194" t="s">
        <v>21</v>
      </c>
      <c r="AC194" t="s">
        <v>21</v>
      </c>
      <c r="AD194" t="s">
        <v>21</v>
      </c>
      <c r="AE194" t="s">
        <v>21</v>
      </c>
      <c r="AF194" t="s">
        <v>21</v>
      </c>
      <c r="AG194" t="s">
        <v>21</v>
      </c>
      <c r="AH194" t="s">
        <v>21</v>
      </c>
      <c r="AI194" t="s">
        <v>21</v>
      </c>
      <c r="AJ194" t="s">
        <v>21</v>
      </c>
      <c r="AK194" t="s">
        <v>21</v>
      </c>
      <c r="AL194" t="s">
        <v>21</v>
      </c>
      <c r="AM194" t="s">
        <v>21</v>
      </c>
      <c r="AN194" t="s">
        <v>21</v>
      </c>
      <c r="AO194" t="s">
        <v>21</v>
      </c>
      <c r="AQ194">
        <f t="shared" si="22"/>
        <v>0</v>
      </c>
      <c r="AR194">
        <f t="shared" si="23"/>
        <v>0</v>
      </c>
      <c r="AT194">
        <f t="shared" si="24"/>
        <v>0</v>
      </c>
      <c r="AU194">
        <f t="shared" si="25"/>
        <v>0</v>
      </c>
      <c r="AV194" s="11" t="str">
        <f t="shared" si="26"/>
        <v/>
      </c>
      <c r="AY194">
        <f t="shared" si="27"/>
        <v>0</v>
      </c>
      <c r="AZ194">
        <f t="shared" si="28"/>
        <v>0</v>
      </c>
      <c r="BA194">
        <f t="shared" si="29"/>
        <v>0</v>
      </c>
      <c r="BB194">
        <f t="shared" si="30"/>
        <v>0</v>
      </c>
      <c r="BC194">
        <f t="shared" si="31"/>
        <v>0</v>
      </c>
      <c r="BD194" s="2">
        <f t="shared" si="32"/>
        <v>0</v>
      </c>
    </row>
    <row r="195" spans="1:56" ht="15" customHeight="1">
      <c r="A195" s="2" t="s">
        <v>393</v>
      </c>
      <c r="B195" s="2" t="s">
        <v>422</v>
      </c>
      <c r="C195">
        <v>2020</v>
      </c>
      <c r="D195" t="s">
        <v>21</v>
      </c>
      <c r="E195" t="s">
        <v>21</v>
      </c>
      <c r="F195" t="s">
        <v>21</v>
      </c>
      <c r="G195" t="s">
        <v>21</v>
      </c>
      <c r="H195" t="s">
        <v>21</v>
      </c>
      <c r="I195" t="s">
        <v>21</v>
      </c>
      <c r="J195" t="s">
        <v>21</v>
      </c>
      <c r="K195" t="s">
        <v>21</v>
      </c>
      <c r="L195" t="s">
        <v>21</v>
      </c>
      <c r="M195" t="s">
        <v>21</v>
      </c>
      <c r="N195" t="s">
        <v>21</v>
      </c>
      <c r="O195" t="s">
        <v>21</v>
      </c>
      <c r="P195" t="s">
        <v>21</v>
      </c>
      <c r="Q195" t="s">
        <v>21</v>
      </c>
      <c r="R195" t="s">
        <v>21</v>
      </c>
      <c r="S195" t="s">
        <v>21</v>
      </c>
      <c r="T195" t="s">
        <v>21</v>
      </c>
      <c r="U195" t="s">
        <v>21</v>
      </c>
      <c r="V195" t="s">
        <v>21</v>
      </c>
      <c r="W195" t="s">
        <v>21</v>
      </c>
      <c r="X195" t="s">
        <v>21</v>
      </c>
      <c r="Y195" t="s">
        <v>21</v>
      </c>
      <c r="Z195" t="s">
        <v>21</v>
      </c>
      <c r="AA195" t="s">
        <v>21</v>
      </c>
      <c r="AB195" t="s">
        <v>21</v>
      </c>
      <c r="AC195" t="s">
        <v>21</v>
      </c>
      <c r="AD195" t="s">
        <v>21</v>
      </c>
      <c r="AE195" t="s">
        <v>21</v>
      </c>
      <c r="AF195" t="s">
        <v>21</v>
      </c>
      <c r="AG195" t="s">
        <v>21</v>
      </c>
      <c r="AH195" t="s">
        <v>21</v>
      </c>
      <c r="AI195" t="s">
        <v>21</v>
      </c>
      <c r="AJ195" t="s">
        <v>21</v>
      </c>
      <c r="AK195" t="s">
        <v>21</v>
      </c>
      <c r="AL195" t="s">
        <v>21</v>
      </c>
      <c r="AM195" t="s">
        <v>21</v>
      </c>
      <c r="AN195" t="s">
        <v>21</v>
      </c>
      <c r="AO195" t="s">
        <v>21</v>
      </c>
      <c r="AQ195">
        <f t="shared" ref="AQ195:AQ258" si="33">SUMPRODUCT(J195:AF195)+IFERROR(AJ195/1,0)</f>
        <v>0</v>
      </c>
      <c r="AR195">
        <f t="shared" ref="AR195:AR258" si="34">SUMPRODUCT(J195:AF195)+SUMPRODUCT(AJ195:AK195)</f>
        <v>0</v>
      </c>
      <c r="AT195">
        <f t="shared" ref="AT195:AT258" si="35">IFERROR(D195/1,0)</f>
        <v>0</v>
      </c>
      <c r="AU195">
        <f t="shared" ref="AU195:AU258" si="36">IFERROR(E195/1,0)</f>
        <v>0</v>
      </c>
      <c r="AV195" s="11" t="str">
        <f t="shared" ref="AV195:AV258" si="37">IFERROR((AT195+AU195)/AR195,"")</f>
        <v/>
      </c>
      <c r="AY195">
        <f t="shared" ref="AY195:AY258" si="38">IFERROR(AK195/1,0)</f>
        <v>0</v>
      </c>
      <c r="AZ195">
        <f t="shared" ref="AZ195:AZ258" si="39">IFERROR(AL195/100,0)*$AY195</f>
        <v>0</v>
      </c>
      <c r="BA195">
        <f t="shared" ref="BA195:BA258" si="40">IFERROR(AM195/100,0)*$AY195</f>
        <v>0</v>
      </c>
      <c r="BB195">
        <f t="shared" ref="BB195:BB258" si="41">IFERROR(AN195/100,0)*$AY195</f>
        <v>0</v>
      </c>
      <c r="BC195">
        <f t="shared" ref="BC195:BC258" si="42">IFERROR(AO195/100,0)*$AY195</f>
        <v>0</v>
      </c>
      <c r="BD195" s="2">
        <f t="shared" ref="BD195:BD258" si="43">MAX(AY195-SUM(AZ195:BC195),0)</f>
        <v>0</v>
      </c>
    </row>
    <row r="196" spans="1:56" ht="15" customHeight="1">
      <c r="A196" s="2" t="s">
        <v>393</v>
      </c>
      <c r="B196" s="2" t="s">
        <v>423</v>
      </c>
      <c r="C196">
        <v>2020</v>
      </c>
      <c r="D196" t="s">
        <v>21</v>
      </c>
      <c r="E196" t="s">
        <v>21</v>
      </c>
      <c r="F196" t="s">
        <v>21</v>
      </c>
      <c r="G196" t="s">
        <v>21</v>
      </c>
      <c r="H196" t="s">
        <v>21</v>
      </c>
      <c r="I196" t="s">
        <v>21</v>
      </c>
      <c r="J196" t="s">
        <v>21</v>
      </c>
      <c r="K196" t="s">
        <v>21</v>
      </c>
      <c r="L196" t="s">
        <v>21</v>
      </c>
      <c r="M196" t="s">
        <v>21</v>
      </c>
      <c r="N196" t="s">
        <v>21</v>
      </c>
      <c r="O196" t="s">
        <v>21</v>
      </c>
      <c r="P196" t="s">
        <v>21</v>
      </c>
      <c r="Q196" t="s">
        <v>21</v>
      </c>
      <c r="R196" t="s">
        <v>21</v>
      </c>
      <c r="S196" t="s">
        <v>21</v>
      </c>
      <c r="T196" t="s">
        <v>21</v>
      </c>
      <c r="U196" t="s">
        <v>21</v>
      </c>
      <c r="V196" t="s">
        <v>21</v>
      </c>
      <c r="W196" t="s">
        <v>21</v>
      </c>
      <c r="X196" t="s">
        <v>21</v>
      </c>
      <c r="Y196" t="s">
        <v>21</v>
      </c>
      <c r="Z196" t="s">
        <v>21</v>
      </c>
      <c r="AA196" t="s">
        <v>21</v>
      </c>
      <c r="AB196" t="s">
        <v>21</v>
      </c>
      <c r="AC196" t="s">
        <v>21</v>
      </c>
      <c r="AD196" t="s">
        <v>21</v>
      </c>
      <c r="AE196" t="s">
        <v>21</v>
      </c>
      <c r="AF196" t="s">
        <v>21</v>
      </c>
      <c r="AG196" t="s">
        <v>21</v>
      </c>
      <c r="AH196" t="s">
        <v>21</v>
      </c>
      <c r="AI196" t="s">
        <v>21</v>
      </c>
      <c r="AJ196" t="s">
        <v>21</v>
      </c>
      <c r="AK196" t="s">
        <v>21</v>
      </c>
      <c r="AL196" t="s">
        <v>21</v>
      </c>
      <c r="AM196" t="s">
        <v>21</v>
      </c>
      <c r="AN196" t="s">
        <v>21</v>
      </c>
      <c r="AO196" t="s">
        <v>21</v>
      </c>
      <c r="AQ196">
        <f t="shared" si="33"/>
        <v>0</v>
      </c>
      <c r="AR196">
        <f t="shared" si="34"/>
        <v>0</v>
      </c>
      <c r="AT196">
        <f t="shared" si="35"/>
        <v>0</v>
      </c>
      <c r="AU196">
        <f t="shared" si="36"/>
        <v>0</v>
      </c>
      <c r="AV196" s="11" t="str">
        <f t="shared" si="37"/>
        <v/>
      </c>
      <c r="AY196">
        <f t="shared" si="38"/>
        <v>0</v>
      </c>
      <c r="AZ196">
        <f t="shared" si="39"/>
        <v>0</v>
      </c>
      <c r="BA196">
        <f t="shared" si="40"/>
        <v>0</v>
      </c>
      <c r="BB196">
        <f t="shared" si="41"/>
        <v>0</v>
      </c>
      <c r="BC196">
        <f t="shared" si="42"/>
        <v>0</v>
      </c>
      <c r="BD196" s="2">
        <f t="shared" si="43"/>
        <v>0</v>
      </c>
    </row>
    <row r="197" spans="1:56" ht="15" customHeight="1">
      <c r="A197" s="2" t="s">
        <v>393</v>
      </c>
      <c r="B197" s="2" t="s">
        <v>424</v>
      </c>
      <c r="C197">
        <v>2020</v>
      </c>
      <c r="D197" t="s">
        <v>21</v>
      </c>
      <c r="E197" t="s">
        <v>21</v>
      </c>
      <c r="F197" t="s">
        <v>21</v>
      </c>
      <c r="G197" t="s">
        <v>21</v>
      </c>
      <c r="H197" t="s">
        <v>21</v>
      </c>
      <c r="I197" t="s">
        <v>21</v>
      </c>
      <c r="J197" t="s">
        <v>21</v>
      </c>
      <c r="K197" t="s">
        <v>21</v>
      </c>
      <c r="L197" t="s">
        <v>21</v>
      </c>
      <c r="M197" t="s">
        <v>21</v>
      </c>
      <c r="N197" t="s">
        <v>21</v>
      </c>
      <c r="O197" t="s">
        <v>21</v>
      </c>
      <c r="P197" t="s">
        <v>21</v>
      </c>
      <c r="Q197" t="s">
        <v>21</v>
      </c>
      <c r="R197" t="s">
        <v>21</v>
      </c>
      <c r="S197" t="s">
        <v>21</v>
      </c>
      <c r="T197" t="s">
        <v>21</v>
      </c>
      <c r="U197" t="s">
        <v>21</v>
      </c>
      <c r="V197" t="s">
        <v>21</v>
      </c>
      <c r="W197" t="s">
        <v>21</v>
      </c>
      <c r="X197" t="s">
        <v>21</v>
      </c>
      <c r="Y197" t="s">
        <v>21</v>
      </c>
      <c r="Z197" t="s">
        <v>21</v>
      </c>
      <c r="AA197" t="s">
        <v>21</v>
      </c>
      <c r="AB197" t="s">
        <v>21</v>
      </c>
      <c r="AC197" t="s">
        <v>21</v>
      </c>
      <c r="AD197" t="s">
        <v>21</v>
      </c>
      <c r="AE197" t="s">
        <v>21</v>
      </c>
      <c r="AF197" t="s">
        <v>21</v>
      </c>
      <c r="AG197" t="s">
        <v>21</v>
      </c>
      <c r="AH197" t="s">
        <v>21</v>
      </c>
      <c r="AI197" t="s">
        <v>21</v>
      </c>
      <c r="AJ197" t="s">
        <v>21</v>
      </c>
      <c r="AK197" t="s">
        <v>21</v>
      </c>
      <c r="AL197" t="s">
        <v>21</v>
      </c>
      <c r="AM197" t="s">
        <v>21</v>
      </c>
      <c r="AN197" t="s">
        <v>21</v>
      </c>
      <c r="AO197" t="s">
        <v>21</v>
      </c>
      <c r="AQ197">
        <f t="shared" si="33"/>
        <v>0</v>
      </c>
      <c r="AR197">
        <f t="shared" si="34"/>
        <v>0</v>
      </c>
      <c r="AT197">
        <f t="shared" si="35"/>
        <v>0</v>
      </c>
      <c r="AU197">
        <f t="shared" si="36"/>
        <v>0</v>
      </c>
      <c r="AV197" s="11" t="str">
        <f t="shared" si="37"/>
        <v/>
      </c>
      <c r="AY197">
        <f t="shared" si="38"/>
        <v>0</v>
      </c>
      <c r="AZ197">
        <f t="shared" si="39"/>
        <v>0</v>
      </c>
      <c r="BA197">
        <f t="shared" si="40"/>
        <v>0</v>
      </c>
      <c r="BB197">
        <f t="shared" si="41"/>
        <v>0</v>
      </c>
      <c r="BC197">
        <f t="shared" si="42"/>
        <v>0</v>
      </c>
      <c r="BD197" s="2">
        <f t="shared" si="43"/>
        <v>0</v>
      </c>
    </row>
    <row r="198" spans="1:56" ht="15" customHeight="1">
      <c r="A198" s="2" t="s">
        <v>393</v>
      </c>
      <c r="B198" s="2" t="s">
        <v>425</v>
      </c>
      <c r="C198">
        <v>2020</v>
      </c>
      <c r="D198" t="s">
        <v>21</v>
      </c>
      <c r="E198" t="s">
        <v>21</v>
      </c>
      <c r="F198" t="s">
        <v>21</v>
      </c>
      <c r="G198" t="s">
        <v>21</v>
      </c>
      <c r="H198" t="s">
        <v>21</v>
      </c>
      <c r="I198" t="s">
        <v>21</v>
      </c>
      <c r="J198" t="s">
        <v>21</v>
      </c>
      <c r="K198" t="s">
        <v>21</v>
      </c>
      <c r="L198" t="s">
        <v>21</v>
      </c>
      <c r="M198" t="s">
        <v>21</v>
      </c>
      <c r="N198" t="s">
        <v>21</v>
      </c>
      <c r="O198" t="s">
        <v>21</v>
      </c>
      <c r="P198" t="s">
        <v>21</v>
      </c>
      <c r="Q198" t="s">
        <v>21</v>
      </c>
      <c r="R198" t="s">
        <v>21</v>
      </c>
      <c r="S198" t="s">
        <v>21</v>
      </c>
      <c r="T198" t="s">
        <v>21</v>
      </c>
      <c r="U198" t="s">
        <v>21</v>
      </c>
      <c r="V198" t="s">
        <v>21</v>
      </c>
      <c r="W198" t="s">
        <v>21</v>
      </c>
      <c r="X198" t="s">
        <v>21</v>
      </c>
      <c r="Y198" t="s">
        <v>21</v>
      </c>
      <c r="Z198" t="s">
        <v>21</v>
      </c>
      <c r="AA198" t="s">
        <v>21</v>
      </c>
      <c r="AB198" t="s">
        <v>21</v>
      </c>
      <c r="AC198" t="s">
        <v>21</v>
      </c>
      <c r="AD198" t="s">
        <v>21</v>
      </c>
      <c r="AE198" t="s">
        <v>21</v>
      </c>
      <c r="AF198" t="s">
        <v>21</v>
      </c>
      <c r="AG198" t="s">
        <v>21</v>
      </c>
      <c r="AH198" t="s">
        <v>21</v>
      </c>
      <c r="AI198" t="s">
        <v>21</v>
      </c>
      <c r="AJ198" t="s">
        <v>21</v>
      </c>
      <c r="AK198" t="s">
        <v>21</v>
      </c>
      <c r="AL198" t="s">
        <v>21</v>
      </c>
      <c r="AM198" t="s">
        <v>21</v>
      </c>
      <c r="AN198" t="s">
        <v>21</v>
      </c>
      <c r="AO198" t="s">
        <v>21</v>
      </c>
      <c r="AQ198">
        <f t="shared" si="33"/>
        <v>0</v>
      </c>
      <c r="AR198">
        <f t="shared" si="34"/>
        <v>0</v>
      </c>
      <c r="AT198">
        <f t="shared" si="35"/>
        <v>0</v>
      </c>
      <c r="AU198">
        <f t="shared" si="36"/>
        <v>0</v>
      </c>
      <c r="AV198" s="11" t="str">
        <f t="shared" si="37"/>
        <v/>
      </c>
      <c r="AY198">
        <f t="shared" si="38"/>
        <v>0</v>
      </c>
      <c r="AZ198">
        <f t="shared" si="39"/>
        <v>0</v>
      </c>
      <c r="BA198">
        <f t="shared" si="40"/>
        <v>0</v>
      </c>
      <c r="BB198">
        <f t="shared" si="41"/>
        <v>0</v>
      </c>
      <c r="BC198">
        <f t="shared" si="42"/>
        <v>0</v>
      </c>
      <c r="BD198" s="2">
        <f t="shared" si="43"/>
        <v>0</v>
      </c>
    </row>
    <row r="199" spans="1:56" ht="15" customHeight="1">
      <c r="A199" s="2" t="s">
        <v>393</v>
      </c>
      <c r="B199" s="2" t="s">
        <v>426</v>
      </c>
      <c r="C199">
        <v>2020</v>
      </c>
      <c r="D199" t="s">
        <v>21</v>
      </c>
      <c r="E199" t="s">
        <v>21</v>
      </c>
      <c r="F199" t="s">
        <v>21</v>
      </c>
      <c r="G199" t="s">
        <v>21</v>
      </c>
      <c r="H199" t="s">
        <v>21</v>
      </c>
      <c r="I199" t="s">
        <v>21</v>
      </c>
      <c r="J199" t="s">
        <v>21</v>
      </c>
      <c r="K199" t="s">
        <v>21</v>
      </c>
      <c r="L199" t="s">
        <v>21</v>
      </c>
      <c r="M199" t="s">
        <v>21</v>
      </c>
      <c r="N199" t="s">
        <v>21</v>
      </c>
      <c r="O199" t="s">
        <v>21</v>
      </c>
      <c r="P199" t="s">
        <v>21</v>
      </c>
      <c r="Q199" t="s">
        <v>21</v>
      </c>
      <c r="R199" t="s">
        <v>21</v>
      </c>
      <c r="S199" t="s">
        <v>21</v>
      </c>
      <c r="T199" t="s">
        <v>21</v>
      </c>
      <c r="U199" t="s">
        <v>21</v>
      </c>
      <c r="V199" t="s">
        <v>21</v>
      </c>
      <c r="W199" t="s">
        <v>21</v>
      </c>
      <c r="X199" t="s">
        <v>21</v>
      </c>
      <c r="Y199" t="s">
        <v>21</v>
      </c>
      <c r="Z199" t="s">
        <v>21</v>
      </c>
      <c r="AA199" t="s">
        <v>21</v>
      </c>
      <c r="AB199" t="s">
        <v>21</v>
      </c>
      <c r="AC199" t="s">
        <v>21</v>
      </c>
      <c r="AD199" t="s">
        <v>21</v>
      </c>
      <c r="AE199" t="s">
        <v>21</v>
      </c>
      <c r="AF199" t="s">
        <v>21</v>
      </c>
      <c r="AG199" t="s">
        <v>21</v>
      </c>
      <c r="AH199" t="s">
        <v>21</v>
      </c>
      <c r="AI199" t="s">
        <v>21</v>
      </c>
      <c r="AJ199" t="s">
        <v>21</v>
      </c>
      <c r="AK199" t="s">
        <v>21</v>
      </c>
      <c r="AL199" t="s">
        <v>21</v>
      </c>
      <c r="AM199" t="s">
        <v>21</v>
      </c>
      <c r="AN199" t="s">
        <v>21</v>
      </c>
      <c r="AO199" t="s">
        <v>21</v>
      </c>
      <c r="AQ199">
        <f t="shared" si="33"/>
        <v>0</v>
      </c>
      <c r="AR199">
        <f t="shared" si="34"/>
        <v>0</v>
      </c>
      <c r="AT199">
        <f t="shared" si="35"/>
        <v>0</v>
      </c>
      <c r="AU199">
        <f t="shared" si="36"/>
        <v>0</v>
      </c>
      <c r="AV199" s="11" t="str">
        <f t="shared" si="37"/>
        <v/>
      </c>
      <c r="AY199">
        <f t="shared" si="38"/>
        <v>0</v>
      </c>
      <c r="AZ199">
        <f t="shared" si="39"/>
        <v>0</v>
      </c>
      <c r="BA199">
        <f t="shared" si="40"/>
        <v>0</v>
      </c>
      <c r="BB199">
        <f t="shared" si="41"/>
        <v>0</v>
      </c>
      <c r="BC199">
        <f t="shared" si="42"/>
        <v>0</v>
      </c>
      <c r="BD199" s="2">
        <f t="shared" si="43"/>
        <v>0</v>
      </c>
    </row>
    <row r="200" spans="1:56" ht="15" customHeight="1">
      <c r="A200" s="2" t="s">
        <v>393</v>
      </c>
      <c r="B200" s="2" t="s">
        <v>427</v>
      </c>
      <c r="C200">
        <v>2020</v>
      </c>
      <c r="D200" t="s">
        <v>21</v>
      </c>
      <c r="E200" t="s">
        <v>21</v>
      </c>
      <c r="F200" t="s">
        <v>21</v>
      </c>
      <c r="G200" t="s">
        <v>21</v>
      </c>
      <c r="H200" t="s">
        <v>21</v>
      </c>
      <c r="I200" t="s">
        <v>21</v>
      </c>
      <c r="J200" t="s">
        <v>21</v>
      </c>
      <c r="K200" t="s">
        <v>21</v>
      </c>
      <c r="L200" t="s">
        <v>21</v>
      </c>
      <c r="M200" t="s">
        <v>21</v>
      </c>
      <c r="N200" t="s">
        <v>21</v>
      </c>
      <c r="O200" t="s">
        <v>21</v>
      </c>
      <c r="P200" t="s">
        <v>21</v>
      </c>
      <c r="Q200" t="s">
        <v>21</v>
      </c>
      <c r="R200" t="s">
        <v>21</v>
      </c>
      <c r="S200" t="s">
        <v>21</v>
      </c>
      <c r="T200" t="s">
        <v>21</v>
      </c>
      <c r="U200" t="s">
        <v>21</v>
      </c>
      <c r="V200" t="s">
        <v>21</v>
      </c>
      <c r="W200" t="s">
        <v>21</v>
      </c>
      <c r="X200" t="s">
        <v>21</v>
      </c>
      <c r="Y200" t="s">
        <v>21</v>
      </c>
      <c r="Z200" t="s">
        <v>21</v>
      </c>
      <c r="AA200" t="s">
        <v>21</v>
      </c>
      <c r="AB200" t="s">
        <v>21</v>
      </c>
      <c r="AC200" t="s">
        <v>21</v>
      </c>
      <c r="AD200" t="s">
        <v>21</v>
      </c>
      <c r="AE200" t="s">
        <v>21</v>
      </c>
      <c r="AF200" t="s">
        <v>21</v>
      </c>
      <c r="AG200" t="s">
        <v>21</v>
      </c>
      <c r="AH200" t="s">
        <v>21</v>
      </c>
      <c r="AI200" t="s">
        <v>21</v>
      </c>
      <c r="AJ200" t="s">
        <v>21</v>
      </c>
      <c r="AK200" t="s">
        <v>21</v>
      </c>
      <c r="AL200" t="s">
        <v>21</v>
      </c>
      <c r="AM200" t="s">
        <v>21</v>
      </c>
      <c r="AN200" t="s">
        <v>21</v>
      </c>
      <c r="AO200" t="s">
        <v>21</v>
      </c>
      <c r="AQ200">
        <f t="shared" si="33"/>
        <v>0</v>
      </c>
      <c r="AR200">
        <f t="shared" si="34"/>
        <v>0</v>
      </c>
      <c r="AT200">
        <f t="shared" si="35"/>
        <v>0</v>
      </c>
      <c r="AU200">
        <f t="shared" si="36"/>
        <v>0</v>
      </c>
      <c r="AV200" s="11" t="str">
        <f t="shared" si="37"/>
        <v/>
      </c>
      <c r="AY200">
        <f t="shared" si="38"/>
        <v>0</v>
      </c>
      <c r="AZ200">
        <f t="shared" si="39"/>
        <v>0</v>
      </c>
      <c r="BA200">
        <f t="shared" si="40"/>
        <v>0</v>
      </c>
      <c r="BB200">
        <f t="shared" si="41"/>
        <v>0</v>
      </c>
      <c r="BC200">
        <f t="shared" si="42"/>
        <v>0</v>
      </c>
      <c r="BD200" s="2">
        <f t="shared" si="43"/>
        <v>0</v>
      </c>
    </row>
    <row r="201" spans="1:56" ht="15" customHeight="1">
      <c r="A201" s="2" t="s">
        <v>393</v>
      </c>
      <c r="B201" s="2" t="s">
        <v>428</v>
      </c>
      <c r="C201">
        <v>2020</v>
      </c>
      <c r="D201" t="s">
        <v>21</v>
      </c>
      <c r="E201" t="s">
        <v>21</v>
      </c>
      <c r="F201" t="s">
        <v>21</v>
      </c>
      <c r="G201" t="s">
        <v>21</v>
      </c>
      <c r="H201" t="s">
        <v>21</v>
      </c>
      <c r="I201" t="s">
        <v>21</v>
      </c>
      <c r="J201" t="s">
        <v>21</v>
      </c>
      <c r="K201" t="s">
        <v>21</v>
      </c>
      <c r="L201" t="s">
        <v>21</v>
      </c>
      <c r="M201" t="s">
        <v>21</v>
      </c>
      <c r="N201" t="s">
        <v>21</v>
      </c>
      <c r="O201" t="s">
        <v>21</v>
      </c>
      <c r="P201" t="s">
        <v>21</v>
      </c>
      <c r="Q201" t="s">
        <v>21</v>
      </c>
      <c r="R201" t="s">
        <v>21</v>
      </c>
      <c r="S201" t="s">
        <v>21</v>
      </c>
      <c r="T201" t="s">
        <v>21</v>
      </c>
      <c r="U201" t="s">
        <v>21</v>
      </c>
      <c r="V201" t="s">
        <v>21</v>
      </c>
      <c r="W201" t="s">
        <v>21</v>
      </c>
      <c r="X201" t="s">
        <v>21</v>
      </c>
      <c r="Y201" t="s">
        <v>21</v>
      </c>
      <c r="Z201" t="s">
        <v>21</v>
      </c>
      <c r="AA201" t="s">
        <v>21</v>
      </c>
      <c r="AB201" t="s">
        <v>21</v>
      </c>
      <c r="AC201" t="s">
        <v>21</v>
      </c>
      <c r="AD201" t="s">
        <v>21</v>
      </c>
      <c r="AE201" t="s">
        <v>21</v>
      </c>
      <c r="AF201" t="s">
        <v>21</v>
      </c>
      <c r="AG201" t="s">
        <v>21</v>
      </c>
      <c r="AH201" t="s">
        <v>21</v>
      </c>
      <c r="AI201" t="s">
        <v>21</v>
      </c>
      <c r="AJ201" t="s">
        <v>21</v>
      </c>
      <c r="AK201" t="s">
        <v>21</v>
      </c>
      <c r="AL201" t="s">
        <v>21</v>
      </c>
      <c r="AM201" t="s">
        <v>21</v>
      </c>
      <c r="AN201" t="s">
        <v>21</v>
      </c>
      <c r="AO201" t="s">
        <v>21</v>
      </c>
      <c r="AQ201">
        <f t="shared" si="33"/>
        <v>0</v>
      </c>
      <c r="AR201">
        <f t="shared" si="34"/>
        <v>0</v>
      </c>
      <c r="AT201">
        <f t="shared" si="35"/>
        <v>0</v>
      </c>
      <c r="AU201">
        <f t="shared" si="36"/>
        <v>0</v>
      </c>
      <c r="AV201" s="11" t="str">
        <f t="shared" si="37"/>
        <v/>
      </c>
      <c r="AY201">
        <f t="shared" si="38"/>
        <v>0</v>
      </c>
      <c r="AZ201">
        <f t="shared" si="39"/>
        <v>0</v>
      </c>
      <c r="BA201">
        <f t="shared" si="40"/>
        <v>0</v>
      </c>
      <c r="BB201">
        <f t="shared" si="41"/>
        <v>0</v>
      </c>
      <c r="BC201">
        <f t="shared" si="42"/>
        <v>0</v>
      </c>
      <c r="BD201" s="2">
        <f t="shared" si="43"/>
        <v>0</v>
      </c>
    </row>
    <row r="202" spans="1:56" ht="15" customHeight="1">
      <c r="A202" s="2" t="s">
        <v>393</v>
      </c>
      <c r="B202" s="2" t="s">
        <v>429</v>
      </c>
      <c r="C202">
        <v>2020</v>
      </c>
      <c r="D202" t="s">
        <v>21</v>
      </c>
      <c r="E202" t="s">
        <v>21</v>
      </c>
      <c r="F202" t="s">
        <v>21</v>
      </c>
      <c r="G202" t="s">
        <v>21</v>
      </c>
      <c r="H202" t="s">
        <v>21</v>
      </c>
      <c r="I202" t="s">
        <v>21</v>
      </c>
      <c r="J202" t="s">
        <v>21</v>
      </c>
      <c r="K202" t="s">
        <v>21</v>
      </c>
      <c r="L202" t="s">
        <v>21</v>
      </c>
      <c r="M202" t="s">
        <v>21</v>
      </c>
      <c r="N202" t="s">
        <v>21</v>
      </c>
      <c r="O202" t="s">
        <v>21</v>
      </c>
      <c r="P202" t="s">
        <v>21</v>
      </c>
      <c r="Q202" t="s">
        <v>21</v>
      </c>
      <c r="R202" t="s">
        <v>21</v>
      </c>
      <c r="S202" t="s">
        <v>21</v>
      </c>
      <c r="T202" t="s">
        <v>21</v>
      </c>
      <c r="U202" t="s">
        <v>21</v>
      </c>
      <c r="V202" t="s">
        <v>21</v>
      </c>
      <c r="W202" t="s">
        <v>21</v>
      </c>
      <c r="X202" t="s">
        <v>21</v>
      </c>
      <c r="Y202" t="s">
        <v>21</v>
      </c>
      <c r="Z202" t="s">
        <v>21</v>
      </c>
      <c r="AA202" t="s">
        <v>21</v>
      </c>
      <c r="AB202" t="s">
        <v>21</v>
      </c>
      <c r="AC202" t="s">
        <v>21</v>
      </c>
      <c r="AD202" t="s">
        <v>21</v>
      </c>
      <c r="AE202" t="s">
        <v>21</v>
      </c>
      <c r="AF202" t="s">
        <v>21</v>
      </c>
      <c r="AG202" t="s">
        <v>21</v>
      </c>
      <c r="AH202" t="s">
        <v>21</v>
      </c>
      <c r="AI202" t="s">
        <v>21</v>
      </c>
      <c r="AJ202" t="s">
        <v>21</v>
      </c>
      <c r="AK202" t="s">
        <v>21</v>
      </c>
      <c r="AL202" t="s">
        <v>21</v>
      </c>
      <c r="AM202" t="s">
        <v>21</v>
      </c>
      <c r="AN202" t="s">
        <v>21</v>
      </c>
      <c r="AO202" t="s">
        <v>21</v>
      </c>
      <c r="AQ202">
        <f t="shared" si="33"/>
        <v>0</v>
      </c>
      <c r="AR202">
        <f t="shared" si="34"/>
        <v>0</v>
      </c>
      <c r="AT202">
        <f t="shared" si="35"/>
        <v>0</v>
      </c>
      <c r="AU202">
        <f t="shared" si="36"/>
        <v>0</v>
      </c>
      <c r="AV202" s="11" t="str">
        <f t="shared" si="37"/>
        <v/>
      </c>
      <c r="AY202">
        <f t="shared" si="38"/>
        <v>0</v>
      </c>
      <c r="AZ202">
        <f t="shared" si="39"/>
        <v>0</v>
      </c>
      <c r="BA202">
        <f t="shared" si="40"/>
        <v>0</v>
      </c>
      <c r="BB202">
        <f t="shared" si="41"/>
        <v>0</v>
      </c>
      <c r="BC202">
        <f t="shared" si="42"/>
        <v>0</v>
      </c>
      <c r="BD202" s="2">
        <f t="shared" si="43"/>
        <v>0</v>
      </c>
    </row>
    <row r="203" spans="1:56" ht="15" customHeight="1">
      <c r="A203" s="2" t="s">
        <v>393</v>
      </c>
      <c r="B203" s="2" t="s">
        <v>430</v>
      </c>
      <c r="C203">
        <v>2020</v>
      </c>
      <c r="D203" t="s">
        <v>21</v>
      </c>
      <c r="E203" t="s">
        <v>21</v>
      </c>
      <c r="F203" t="s">
        <v>21</v>
      </c>
      <c r="G203" t="s">
        <v>21</v>
      </c>
      <c r="H203" t="s">
        <v>21</v>
      </c>
      <c r="I203" t="s">
        <v>21</v>
      </c>
      <c r="J203" t="s">
        <v>21</v>
      </c>
      <c r="K203" t="s">
        <v>21</v>
      </c>
      <c r="L203" t="s">
        <v>21</v>
      </c>
      <c r="M203" t="s">
        <v>21</v>
      </c>
      <c r="N203" t="s">
        <v>21</v>
      </c>
      <c r="O203" t="s">
        <v>21</v>
      </c>
      <c r="P203" t="s">
        <v>21</v>
      </c>
      <c r="Q203" t="s">
        <v>21</v>
      </c>
      <c r="R203" t="s">
        <v>21</v>
      </c>
      <c r="S203" t="s">
        <v>21</v>
      </c>
      <c r="T203" t="s">
        <v>21</v>
      </c>
      <c r="U203" t="s">
        <v>21</v>
      </c>
      <c r="V203" t="s">
        <v>21</v>
      </c>
      <c r="W203" t="s">
        <v>21</v>
      </c>
      <c r="X203" t="s">
        <v>21</v>
      </c>
      <c r="Y203" t="s">
        <v>21</v>
      </c>
      <c r="Z203" t="s">
        <v>21</v>
      </c>
      <c r="AA203" t="s">
        <v>21</v>
      </c>
      <c r="AB203" t="s">
        <v>21</v>
      </c>
      <c r="AC203" t="s">
        <v>21</v>
      </c>
      <c r="AD203" t="s">
        <v>21</v>
      </c>
      <c r="AE203" t="s">
        <v>21</v>
      </c>
      <c r="AF203" t="s">
        <v>21</v>
      </c>
      <c r="AG203" t="s">
        <v>21</v>
      </c>
      <c r="AH203" t="s">
        <v>21</v>
      </c>
      <c r="AI203" t="s">
        <v>21</v>
      </c>
      <c r="AJ203" t="s">
        <v>21</v>
      </c>
      <c r="AK203" t="s">
        <v>21</v>
      </c>
      <c r="AL203" t="s">
        <v>21</v>
      </c>
      <c r="AM203" t="s">
        <v>21</v>
      </c>
      <c r="AN203" t="s">
        <v>21</v>
      </c>
      <c r="AO203" t="s">
        <v>21</v>
      </c>
      <c r="AQ203">
        <f t="shared" si="33"/>
        <v>0</v>
      </c>
      <c r="AR203">
        <f t="shared" si="34"/>
        <v>0</v>
      </c>
      <c r="AT203">
        <f t="shared" si="35"/>
        <v>0</v>
      </c>
      <c r="AU203">
        <f t="shared" si="36"/>
        <v>0</v>
      </c>
      <c r="AV203" s="11" t="str">
        <f t="shared" si="37"/>
        <v/>
      </c>
      <c r="AY203">
        <f t="shared" si="38"/>
        <v>0</v>
      </c>
      <c r="AZ203">
        <f t="shared" si="39"/>
        <v>0</v>
      </c>
      <c r="BA203">
        <f t="shared" si="40"/>
        <v>0</v>
      </c>
      <c r="BB203">
        <f t="shared" si="41"/>
        <v>0</v>
      </c>
      <c r="BC203">
        <f t="shared" si="42"/>
        <v>0</v>
      </c>
      <c r="BD203" s="2">
        <f t="shared" si="43"/>
        <v>0</v>
      </c>
    </row>
    <row r="204" spans="1:56" ht="15" customHeight="1">
      <c r="A204" s="2" t="s">
        <v>393</v>
      </c>
      <c r="B204" s="2" t="s">
        <v>431</v>
      </c>
      <c r="C204">
        <v>2020</v>
      </c>
      <c r="D204" t="s">
        <v>21</v>
      </c>
      <c r="E204" t="s">
        <v>21</v>
      </c>
      <c r="F204" t="s">
        <v>21</v>
      </c>
      <c r="G204" t="s">
        <v>21</v>
      </c>
      <c r="H204" t="s">
        <v>21</v>
      </c>
      <c r="I204" t="s">
        <v>21</v>
      </c>
      <c r="J204" t="s">
        <v>21</v>
      </c>
      <c r="K204" t="s">
        <v>21</v>
      </c>
      <c r="L204" t="s">
        <v>21</v>
      </c>
      <c r="M204" t="s">
        <v>21</v>
      </c>
      <c r="N204" t="s">
        <v>21</v>
      </c>
      <c r="O204" t="s">
        <v>21</v>
      </c>
      <c r="P204" t="s">
        <v>21</v>
      </c>
      <c r="Q204" t="s">
        <v>21</v>
      </c>
      <c r="R204" t="s">
        <v>21</v>
      </c>
      <c r="S204" t="s">
        <v>21</v>
      </c>
      <c r="T204" t="s">
        <v>21</v>
      </c>
      <c r="U204" t="s">
        <v>21</v>
      </c>
      <c r="V204" t="s">
        <v>21</v>
      </c>
      <c r="W204" t="s">
        <v>21</v>
      </c>
      <c r="X204" t="s">
        <v>21</v>
      </c>
      <c r="Y204" t="s">
        <v>21</v>
      </c>
      <c r="Z204" t="s">
        <v>21</v>
      </c>
      <c r="AA204" t="s">
        <v>21</v>
      </c>
      <c r="AB204" t="s">
        <v>21</v>
      </c>
      <c r="AC204" t="s">
        <v>21</v>
      </c>
      <c r="AD204" t="s">
        <v>21</v>
      </c>
      <c r="AE204" t="s">
        <v>21</v>
      </c>
      <c r="AF204" t="s">
        <v>21</v>
      </c>
      <c r="AG204" t="s">
        <v>21</v>
      </c>
      <c r="AH204" t="s">
        <v>21</v>
      </c>
      <c r="AI204" t="s">
        <v>21</v>
      </c>
      <c r="AJ204" t="s">
        <v>21</v>
      </c>
      <c r="AK204" t="s">
        <v>21</v>
      </c>
      <c r="AL204" t="s">
        <v>21</v>
      </c>
      <c r="AM204" t="s">
        <v>21</v>
      </c>
      <c r="AN204" t="s">
        <v>21</v>
      </c>
      <c r="AO204" t="s">
        <v>21</v>
      </c>
      <c r="AQ204">
        <f t="shared" si="33"/>
        <v>0</v>
      </c>
      <c r="AR204">
        <f t="shared" si="34"/>
        <v>0</v>
      </c>
      <c r="AT204">
        <f t="shared" si="35"/>
        <v>0</v>
      </c>
      <c r="AU204">
        <f t="shared" si="36"/>
        <v>0</v>
      </c>
      <c r="AV204" s="11" t="str">
        <f t="shared" si="37"/>
        <v/>
      </c>
      <c r="AY204">
        <f t="shared" si="38"/>
        <v>0</v>
      </c>
      <c r="AZ204">
        <f t="shared" si="39"/>
        <v>0</v>
      </c>
      <c r="BA204">
        <f t="shared" si="40"/>
        <v>0</v>
      </c>
      <c r="BB204">
        <f t="shared" si="41"/>
        <v>0</v>
      </c>
      <c r="BC204">
        <f t="shared" si="42"/>
        <v>0</v>
      </c>
      <c r="BD204" s="2">
        <f t="shared" si="43"/>
        <v>0</v>
      </c>
    </row>
    <row r="205" spans="1:56" ht="15" customHeight="1">
      <c r="A205" s="2" t="s">
        <v>393</v>
      </c>
      <c r="B205" s="2" t="s">
        <v>432</v>
      </c>
      <c r="C205">
        <v>2020</v>
      </c>
      <c r="D205" t="s">
        <v>22</v>
      </c>
      <c r="E205" t="s">
        <v>22</v>
      </c>
      <c r="F205" t="s">
        <v>22</v>
      </c>
      <c r="G205" t="s">
        <v>22</v>
      </c>
      <c r="H205" t="s">
        <v>22</v>
      </c>
      <c r="I205" t="s">
        <v>22</v>
      </c>
      <c r="J205" t="s">
        <v>22</v>
      </c>
      <c r="K205" t="s">
        <v>22</v>
      </c>
      <c r="L205" t="s">
        <v>22</v>
      </c>
      <c r="M205" t="s">
        <v>22</v>
      </c>
      <c r="N205" t="s">
        <v>22</v>
      </c>
      <c r="O205" t="s">
        <v>22</v>
      </c>
      <c r="P205" t="s">
        <v>22</v>
      </c>
      <c r="Q205" t="s">
        <v>22</v>
      </c>
      <c r="R205" t="s">
        <v>22</v>
      </c>
      <c r="S205" t="s">
        <v>22</v>
      </c>
      <c r="T205" t="s">
        <v>22</v>
      </c>
      <c r="U205" t="s">
        <v>22</v>
      </c>
      <c r="V205" t="s">
        <v>22</v>
      </c>
      <c r="W205" t="s">
        <v>22</v>
      </c>
      <c r="X205" t="s">
        <v>22</v>
      </c>
      <c r="Y205" t="s">
        <v>22</v>
      </c>
      <c r="Z205" t="s">
        <v>22</v>
      </c>
      <c r="AA205" t="s">
        <v>22</v>
      </c>
      <c r="AB205" t="s">
        <v>22</v>
      </c>
      <c r="AC205" t="s">
        <v>22</v>
      </c>
      <c r="AD205" t="s">
        <v>22</v>
      </c>
      <c r="AE205" t="s">
        <v>22</v>
      </c>
      <c r="AF205" t="s">
        <v>22</v>
      </c>
      <c r="AG205" t="s">
        <v>22</v>
      </c>
      <c r="AH205" t="s">
        <v>22</v>
      </c>
      <c r="AI205" t="s">
        <v>22</v>
      </c>
      <c r="AJ205" t="s">
        <v>22</v>
      </c>
      <c r="AK205" t="s">
        <v>22</v>
      </c>
      <c r="AL205" t="s">
        <v>22</v>
      </c>
      <c r="AM205" t="s">
        <v>22</v>
      </c>
      <c r="AN205" t="s">
        <v>22</v>
      </c>
      <c r="AO205" t="s">
        <v>22</v>
      </c>
      <c r="AQ205">
        <f t="shared" si="33"/>
        <v>0</v>
      </c>
      <c r="AR205">
        <f t="shared" si="34"/>
        <v>0</v>
      </c>
      <c r="AT205">
        <f t="shared" si="35"/>
        <v>0</v>
      </c>
      <c r="AU205">
        <f t="shared" si="36"/>
        <v>0</v>
      </c>
      <c r="AV205" s="11" t="str">
        <f t="shared" si="37"/>
        <v/>
      </c>
      <c r="AY205">
        <f t="shared" si="38"/>
        <v>0</v>
      </c>
      <c r="AZ205">
        <f t="shared" si="39"/>
        <v>0</v>
      </c>
      <c r="BA205">
        <f t="shared" si="40"/>
        <v>0</v>
      </c>
      <c r="BB205">
        <f t="shared" si="41"/>
        <v>0</v>
      </c>
      <c r="BC205">
        <f t="shared" si="42"/>
        <v>0</v>
      </c>
      <c r="BD205" s="2">
        <f t="shared" si="43"/>
        <v>0</v>
      </c>
    </row>
    <row r="206" spans="1:56" ht="15" customHeight="1">
      <c r="A206" s="2" t="s">
        <v>393</v>
      </c>
      <c r="B206" s="2" t="s">
        <v>433</v>
      </c>
      <c r="C206">
        <v>2020</v>
      </c>
      <c r="D206" t="s">
        <v>21</v>
      </c>
      <c r="E206" t="s">
        <v>21</v>
      </c>
      <c r="F206" t="s">
        <v>21</v>
      </c>
      <c r="G206" t="s">
        <v>21</v>
      </c>
      <c r="H206" t="s">
        <v>21</v>
      </c>
      <c r="I206" t="s">
        <v>21</v>
      </c>
      <c r="J206" t="s">
        <v>21</v>
      </c>
      <c r="K206" t="s">
        <v>21</v>
      </c>
      <c r="L206" t="s">
        <v>21</v>
      </c>
      <c r="M206" t="s">
        <v>21</v>
      </c>
      <c r="N206" t="s">
        <v>21</v>
      </c>
      <c r="O206" t="s">
        <v>21</v>
      </c>
      <c r="P206" t="s">
        <v>21</v>
      </c>
      <c r="Q206" t="s">
        <v>21</v>
      </c>
      <c r="R206" t="s">
        <v>21</v>
      </c>
      <c r="S206" t="s">
        <v>21</v>
      </c>
      <c r="T206" t="s">
        <v>21</v>
      </c>
      <c r="U206" t="s">
        <v>21</v>
      </c>
      <c r="V206" t="s">
        <v>21</v>
      </c>
      <c r="W206" t="s">
        <v>21</v>
      </c>
      <c r="X206" t="s">
        <v>21</v>
      </c>
      <c r="Y206" t="s">
        <v>21</v>
      </c>
      <c r="Z206" t="s">
        <v>21</v>
      </c>
      <c r="AA206" t="s">
        <v>21</v>
      </c>
      <c r="AB206" t="s">
        <v>21</v>
      </c>
      <c r="AC206" t="s">
        <v>21</v>
      </c>
      <c r="AD206" t="s">
        <v>21</v>
      </c>
      <c r="AE206" t="s">
        <v>21</v>
      </c>
      <c r="AF206" t="s">
        <v>21</v>
      </c>
      <c r="AG206" t="s">
        <v>21</v>
      </c>
      <c r="AH206" t="s">
        <v>21</v>
      </c>
      <c r="AI206" t="s">
        <v>21</v>
      </c>
      <c r="AJ206" t="s">
        <v>21</v>
      </c>
      <c r="AK206" t="s">
        <v>21</v>
      </c>
      <c r="AL206" t="s">
        <v>21</v>
      </c>
      <c r="AM206" t="s">
        <v>21</v>
      </c>
      <c r="AN206" t="s">
        <v>21</v>
      </c>
      <c r="AO206" t="s">
        <v>21</v>
      </c>
      <c r="AQ206">
        <f t="shared" si="33"/>
        <v>0</v>
      </c>
      <c r="AR206">
        <f t="shared" si="34"/>
        <v>0</v>
      </c>
      <c r="AT206">
        <f t="shared" si="35"/>
        <v>0</v>
      </c>
      <c r="AU206">
        <f t="shared" si="36"/>
        <v>0</v>
      </c>
      <c r="AV206" s="11" t="str">
        <f t="shared" si="37"/>
        <v/>
      </c>
      <c r="AY206">
        <f t="shared" si="38"/>
        <v>0</v>
      </c>
      <c r="AZ206">
        <f t="shared" si="39"/>
        <v>0</v>
      </c>
      <c r="BA206">
        <f t="shared" si="40"/>
        <v>0</v>
      </c>
      <c r="BB206">
        <f t="shared" si="41"/>
        <v>0</v>
      </c>
      <c r="BC206">
        <f t="shared" si="42"/>
        <v>0</v>
      </c>
      <c r="BD206" s="2">
        <f t="shared" si="43"/>
        <v>0</v>
      </c>
    </row>
    <row r="207" spans="1:56" ht="15" customHeight="1">
      <c r="A207" s="2" t="s">
        <v>393</v>
      </c>
      <c r="B207" s="2" t="s">
        <v>434</v>
      </c>
      <c r="C207">
        <v>2020</v>
      </c>
      <c r="D207" t="s">
        <v>22</v>
      </c>
      <c r="E207" t="s">
        <v>22</v>
      </c>
      <c r="F207" t="s">
        <v>22</v>
      </c>
      <c r="G207" t="s">
        <v>22</v>
      </c>
      <c r="H207" t="s">
        <v>22</v>
      </c>
      <c r="I207" t="s">
        <v>22</v>
      </c>
      <c r="J207" t="s">
        <v>22</v>
      </c>
      <c r="K207" t="s">
        <v>22</v>
      </c>
      <c r="L207" t="s">
        <v>22</v>
      </c>
      <c r="M207" t="s">
        <v>22</v>
      </c>
      <c r="N207" t="s">
        <v>22</v>
      </c>
      <c r="O207" t="s">
        <v>22</v>
      </c>
      <c r="P207" t="s">
        <v>22</v>
      </c>
      <c r="Q207" t="s">
        <v>22</v>
      </c>
      <c r="R207" t="s">
        <v>22</v>
      </c>
      <c r="S207" t="s">
        <v>22</v>
      </c>
      <c r="T207" t="s">
        <v>22</v>
      </c>
      <c r="U207" t="s">
        <v>22</v>
      </c>
      <c r="V207" t="s">
        <v>22</v>
      </c>
      <c r="W207" t="s">
        <v>22</v>
      </c>
      <c r="X207" t="s">
        <v>22</v>
      </c>
      <c r="Y207" t="s">
        <v>22</v>
      </c>
      <c r="Z207" t="s">
        <v>22</v>
      </c>
      <c r="AA207" t="s">
        <v>22</v>
      </c>
      <c r="AB207" t="s">
        <v>22</v>
      </c>
      <c r="AC207" t="s">
        <v>22</v>
      </c>
      <c r="AD207" t="s">
        <v>22</v>
      </c>
      <c r="AE207" t="s">
        <v>22</v>
      </c>
      <c r="AF207" t="s">
        <v>22</v>
      </c>
      <c r="AG207" t="s">
        <v>22</v>
      </c>
      <c r="AH207" t="s">
        <v>22</v>
      </c>
      <c r="AI207" t="s">
        <v>22</v>
      </c>
      <c r="AJ207" t="s">
        <v>22</v>
      </c>
      <c r="AK207" t="s">
        <v>22</v>
      </c>
      <c r="AL207" t="s">
        <v>22</v>
      </c>
      <c r="AM207" t="s">
        <v>22</v>
      </c>
      <c r="AN207" t="s">
        <v>22</v>
      </c>
      <c r="AO207" t="s">
        <v>22</v>
      </c>
      <c r="AQ207">
        <f t="shared" si="33"/>
        <v>0</v>
      </c>
      <c r="AR207">
        <f t="shared" si="34"/>
        <v>0</v>
      </c>
      <c r="AT207">
        <f t="shared" si="35"/>
        <v>0</v>
      </c>
      <c r="AU207">
        <f t="shared" si="36"/>
        <v>0</v>
      </c>
      <c r="AV207" s="11" t="str">
        <f t="shared" si="37"/>
        <v/>
      </c>
      <c r="AY207">
        <f t="shared" si="38"/>
        <v>0</v>
      </c>
      <c r="AZ207">
        <f t="shared" si="39"/>
        <v>0</v>
      </c>
      <c r="BA207">
        <f t="shared" si="40"/>
        <v>0</v>
      </c>
      <c r="BB207">
        <f t="shared" si="41"/>
        <v>0</v>
      </c>
      <c r="BC207">
        <f t="shared" si="42"/>
        <v>0</v>
      </c>
      <c r="BD207" s="2">
        <f t="shared" si="43"/>
        <v>0</v>
      </c>
    </row>
    <row r="208" spans="1:56" ht="15" customHeight="1">
      <c r="A208" s="2" t="s">
        <v>393</v>
      </c>
      <c r="B208" s="2" t="s">
        <v>435</v>
      </c>
      <c r="C208">
        <v>2020</v>
      </c>
      <c r="D208" t="s">
        <v>21</v>
      </c>
      <c r="E208" t="s">
        <v>21</v>
      </c>
      <c r="F208" t="s">
        <v>21</v>
      </c>
      <c r="G208" t="s">
        <v>21</v>
      </c>
      <c r="H208" t="s">
        <v>21</v>
      </c>
      <c r="I208" t="s">
        <v>21</v>
      </c>
      <c r="J208" t="s">
        <v>21</v>
      </c>
      <c r="K208" t="s">
        <v>21</v>
      </c>
      <c r="L208" t="s">
        <v>21</v>
      </c>
      <c r="M208" t="s">
        <v>21</v>
      </c>
      <c r="N208" t="s">
        <v>21</v>
      </c>
      <c r="O208" t="s">
        <v>21</v>
      </c>
      <c r="P208" t="s">
        <v>21</v>
      </c>
      <c r="Q208" t="s">
        <v>21</v>
      </c>
      <c r="R208" t="s">
        <v>21</v>
      </c>
      <c r="S208" t="s">
        <v>21</v>
      </c>
      <c r="T208" t="s">
        <v>21</v>
      </c>
      <c r="U208" t="s">
        <v>21</v>
      </c>
      <c r="V208" t="s">
        <v>21</v>
      </c>
      <c r="W208" t="s">
        <v>21</v>
      </c>
      <c r="X208" t="s">
        <v>21</v>
      </c>
      <c r="Y208" t="s">
        <v>21</v>
      </c>
      <c r="Z208" t="s">
        <v>21</v>
      </c>
      <c r="AA208" t="s">
        <v>21</v>
      </c>
      <c r="AB208" t="s">
        <v>21</v>
      </c>
      <c r="AC208" t="s">
        <v>21</v>
      </c>
      <c r="AD208" t="s">
        <v>21</v>
      </c>
      <c r="AE208" t="s">
        <v>21</v>
      </c>
      <c r="AF208" t="s">
        <v>21</v>
      </c>
      <c r="AG208" t="s">
        <v>21</v>
      </c>
      <c r="AH208" t="s">
        <v>21</v>
      </c>
      <c r="AI208" t="s">
        <v>21</v>
      </c>
      <c r="AJ208" t="s">
        <v>21</v>
      </c>
      <c r="AK208" t="s">
        <v>21</v>
      </c>
      <c r="AL208" t="s">
        <v>21</v>
      </c>
      <c r="AM208" t="s">
        <v>21</v>
      </c>
      <c r="AN208" t="s">
        <v>21</v>
      </c>
      <c r="AO208" t="s">
        <v>21</v>
      </c>
      <c r="AQ208">
        <f t="shared" si="33"/>
        <v>0</v>
      </c>
      <c r="AR208">
        <f t="shared" si="34"/>
        <v>0</v>
      </c>
      <c r="AT208">
        <f t="shared" si="35"/>
        <v>0</v>
      </c>
      <c r="AU208">
        <f t="shared" si="36"/>
        <v>0</v>
      </c>
      <c r="AV208" s="11" t="str">
        <f t="shared" si="37"/>
        <v/>
      </c>
      <c r="AY208">
        <f t="shared" si="38"/>
        <v>0</v>
      </c>
      <c r="AZ208">
        <f t="shared" si="39"/>
        <v>0</v>
      </c>
      <c r="BA208">
        <f t="shared" si="40"/>
        <v>0</v>
      </c>
      <c r="BB208">
        <f t="shared" si="41"/>
        <v>0</v>
      </c>
      <c r="BC208">
        <f t="shared" si="42"/>
        <v>0</v>
      </c>
      <c r="BD208" s="2">
        <f t="shared" si="43"/>
        <v>0</v>
      </c>
    </row>
    <row r="209" spans="1:56" ht="15" customHeight="1">
      <c r="A209" s="2" t="s">
        <v>393</v>
      </c>
      <c r="B209" s="2" t="s">
        <v>436</v>
      </c>
      <c r="C209">
        <v>2020</v>
      </c>
      <c r="D209" t="s">
        <v>21</v>
      </c>
      <c r="E209" t="s">
        <v>21</v>
      </c>
      <c r="F209" t="s">
        <v>21</v>
      </c>
      <c r="G209" t="s">
        <v>21</v>
      </c>
      <c r="H209" t="s">
        <v>21</v>
      </c>
      <c r="I209" t="s">
        <v>21</v>
      </c>
      <c r="J209" t="s">
        <v>21</v>
      </c>
      <c r="K209" t="s">
        <v>21</v>
      </c>
      <c r="L209" t="s">
        <v>21</v>
      </c>
      <c r="M209" t="s">
        <v>21</v>
      </c>
      <c r="N209" t="s">
        <v>21</v>
      </c>
      <c r="O209" t="s">
        <v>21</v>
      </c>
      <c r="P209" t="s">
        <v>21</v>
      </c>
      <c r="Q209" t="s">
        <v>21</v>
      </c>
      <c r="R209" t="s">
        <v>21</v>
      </c>
      <c r="S209" t="s">
        <v>21</v>
      </c>
      <c r="T209" t="s">
        <v>21</v>
      </c>
      <c r="U209" t="s">
        <v>21</v>
      </c>
      <c r="V209" t="s">
        <v>21</v>
      </c>
      <c r="W209" t="s">
        <v>21</v>
      </c>
      <c r="X209" t="s">
        <v>21</v>
      </c>
      <c r="Y209" t="s">
        <v>21</v>
      </c>
      <c r="Z209" t="s">
        <v>21</v>
      </c>
      <c r="AA209" t="s">
        <v>21</v>
      </c>
      <c r="AB209" t="s">
        <v>21</v>
      </c>
      <c r="AC209" t="s">
        <v>21</v>
      </c>
      <c r="AD209" t="s">
        <v>21</v>
      </c>
      <c r="AE209" t="s">
        <v>21</v>
      </c>
      <c r="AF209" t="s">
        <v>21</v>
      </c>
      <c r="AG209" t="s">
        <v>21</v>
      </c>
      <c r="AH209" t="s">
        <v>21</v>
      </c>
      <c r="AI209" t="s">
        <v>21</v>
      </c>
      <c r="AJ209" t="s">
        <v>21</v>
      </c>
      <c r="AK209" t="s">
        <v>21</v>
      </c>
      <c r="AL209" t="s">
        <v>21</v>
      </c>
      <c r="AM209" t="s">
        <v>21</v>
      </c>
      <c r="AN209" t="s">
        <v>21</v>
      </c>
      <c r="AO209" t="s">
        <v>21</v>
      </c>
      <c r="AQ209">
        <f t="shared" si="33"/>
        <v>0</v>
      </c>
      <c r="AR209">
        <f t="shared" si="34"/>
        <v>0</v>
      </c>
      <c r="AT209">
        <f t="shared" si="35"/>
        <v>0</v>
      </c>
      <c r="AU209">
        <f t="shared" si="36"/>
        <v>0</v>
      </c>
      <c r="AV209" s="11" t="str">
        <f t="shared" si="37"/>
        <v/>
      </c>
      <c r="AY209">
        <f t="shared" si="38"/>
        <v>0</v>
      </c>
      <c r="AZ209">
        <f t="shared" si="39"/>
        <v>0</v>
      </c>
      <c r="BA209">
        <f t="shared" si="40"/>
        <v>0</v>
      </c>
      <c r="BB209">
        <f t="shared" si="41"/>
        <v>0</v>
      </c>
      <c r="BC209">
        <f t="shared" si="42"/>
        <v>0</v>
      </c>
      <c r="BD209" s="2">
        <f t="shared" si="43"/>
        <v>0</v>
      </c>
    </row>
    <row r="210" spans="1:56" ht="15" customHeight="1">
      <c r="A210" s="2" t="s">
        <v>393</v>
      </c>
      <c r="B210" s="2" t="s">
        <v>437</v>
      </c>
      <c r="C210">
        <v>2020</v>
      </c>
      <c r="D210" t="s">
        <v>21</v>
      </c>
      <c r="E210" t="s">
        <v>21</v>
      </c>
      <c r="F210" t="s">
        <v>21</v>
      </c>
      <c r="G210" t="s">
        <v>21</v>
      </c>
      <c r="H210" t="s">
        <v>21</v>
      </c>
      <c r="I210" t="s">
        <v>21</v>
      </c>
      <c r="J210" t="s">
        <v>21</v>
      </c>
      <c r="K210" t="s">
        <v>21</v>
      </c>
      <c r="L210" t="s">
        <v>21</v>
      </c>
      <c r="M210" t="s">
        <v>21</v>
      </c>
      <c r="N210" t="s">
        <v>21</v>
      </c>
      <c r="O210" t="s">
        <v>21</v>
      </c>
      <c r="P210" t="s">
        <v>21</v>
      </c>
      <c r="Q210" t="s">
        <v>21</v>
      </c>
      <c r="R210" t="s">
        <v>21</v>
      </c>
      <c r="S210" t="s">
        <v>21</v>
      </c>
      <c r="T210" t="s">
        <v>21</v>
      </c>
      <c r="U210" t="s">
        <v>21</v>
      </c>
      <c r="V210" t="s">
        <v>21</v>
      </c>
      <c r="W210" t="s">
        <v>21</v>
      </c>
      <c r="X210" t="s">
        <v>21</v>
      </c>
      <c r="Y210" t="s">
        <v>21</v>
      </c>
      <c r="Z210" t="s">
        <v>21</v>
      </c>
      <c r="AA210" t="s">
        <v>21</v>
      </c>
      <c r="AB210" t="s">
        <v>21</v>
      </c>
      <c r="AC210" t="s">
        <v>21</v>
      </c>
      <c r="AD210" t="s">
        <v>21</v>
      </c>
      <c r="AE210" t="s">
        <v>21</v>
      </c>
      <c r="AF210" t="s">
        <v>21</v>
      </c>
      <c r="AG210" t="s">
        <v>21</v>
      </c>
      <c r="AH210" t="s">
        <v>21</v>
      </c>
      <c r="AI210" t="s">
        <v>21</v>
      </c>
      <c r="AJ210" t="s">
        <v>21</v>
      </c>
      <c r="AK210" t="s">
        <v>21</v>
      </c>
      <c r="AL210" t="s">
        <v>21</v>
      </c>
      <c r="AM210" t="s">
        <v>21</v>
      </c>
      <c r="AN210" t="s">
        <v>21</v>
      </c>
      <c r="AO210" t="s">
        <v>21</v>
      </c>
      <c r="AQ210">
        <f t="shared" si="33"/>
        <v>0</v>
      </c>
      <c r="AR210">
        <f t="shared" si="34"/>
        <v>0</v>
      </c>
      <c r="AT210">
        <f t="shared" si="35"/>
        <v>0</v>
      </c>
      <c r="AU210">
        <f t="shared" si="36"/>
        <v>0</v>
      </c>
      <c r="AV210" s="11" t="str">
        <f t="shared" si="37"/>
        <v/>
      </c>
      <c r="AY210">
        <f t="shared" si="38"/>
        <v>0</v>
      </c>
      <c r="AZ210">
        <f t="shared" si="39"/>
        <v>0</v>
      </c>
      <c r="BA210">
        <f t="shared" si="40"/>
        <v>0</v>
      </c>
      <c r="BB210">
        <f t="shared" si="41"/>
        <v>0</v>
      </c>
      <c r="BC210">
        <f t="shared" si="42"/>
        <v>0</v>
      </c>
      <c r="BD210" s="2">
        <f t="shared" si="43"/>
        <v>0</v>
      </c>
    </row>
    <row r="211" spans="1:56" ht="15" customHeight="1">
      <c r="A211" s="2" t="s">
        <v>393</v>
      </c>
      <c r="B211" s="2" t="s">
        <v>438</v>
      </c>
      <c r="C211">
        <v>2020</v>
      </c>
      <c r="D211" t="s">
        <v>21</v>
      </c>
      <c r="E211" t="s">
        <v>21</v>
      </c>
      <c r="F211" t="s">
        <v>21</v>
      </c>
      <c r="G211" t="s">
        <v>21</v>
      </c>
      <c r="H211" t="s">
        <v>21</v>
      </c>
      <c r="I211" t="s">
        <v>21</v>
      </c>
      <c r="J211" t="s">
        <v>21</v>
      </c>
      <c r="K211" t="s">
        <v>21</v>
      </c>
      <c r="L211" t="s">
        <v>21</v>
      </c>
      <c r="M211" t="s">
        <v>21</v>
      </c>
      <c r="N211" t="s">
        <v>21</v>
      </c>
      <c r="O211" t="s">
        <v>21</v>
      </c>
      <c r="P211" t="s">
        <v>21</v>
      </c>
      <c r="Q211" t="s">
        <v>21</v>
      </c>
      <c r="R211" t="s">
        <v>21</v>
      </c>
      <c r="S211" t="s">
        <v>21</v>
      </c>
      <c r="T211" t="s">
        <v>21</v>
      </c>
      <c r="U211" t="s">
        <v>21</v>
      </c>
      <c r="V211" t="s">
        <v>21</v>
      </c>
      <c r="W211" t="s">
        <v>21</v>
      </c>
      <c r="X211" t="s">
        <v>21</v>
      </c>
      <c r="Y211" t="s">
        <v>21</v>
      </c>
      <c r="Z211" t="s">
        <v>21</v>
      </c>
      <c r="AA211" t="s">
        <v>21</v>
      </c>
      <c r="AB211" t="s">
        <v>21</v>
      </c>
      <c r="AC211" t="s">
        <v>21</v>
      </c>
      <c r="AD211" t="s">
        <v>21</v>
      </c>
      <c r="AE211" t="s">
        <v>21</v>
      </c>
      <c r="AF211" t="s">
        <v>21</v>
      </c>
      <c r="AG211" t="s">
        <v>21</v>
      </c>
      <c r="AH211" t="s">
        <v>21</v>
      </c>
      <c r="AI211" t="s">
        <v>21</v>
      </c>
      <c r="AJ211" t="s">
        <v>21</v>
      </c>
      <c r="AK211" t="s">
        <v>21</v>
      </c>
      <c r="AL211" t="s">
        <v>21</v>
      </c>
      <c r="AM211" t="s">
        <v>21</v>
      </c>
      <c r="AN211" t="s">
        <v>21</v>
      </c>
      <c r="AO211" t="s">
        <v>21</v>
      </c>
      <c r="AQ211">
        <f t="shared" si="33"/>
        <v>0</v>
      </c>
      <c r="AR211">
        <f t="shared" si="34"/>
        <v>0</v>
      </c>
      <c r="AT211">
        <f t="shared" si="35"/>
        <v>0</v>
      </c>
      <c r="AU211">
        <f t="shared" si="36"/>
        <v>0</v>
      </c>
      <c r="AV211" s="11" t="str">
        <f t="shared" si="37"/>
        <v/>
      </c>
      <c r="AY211">
        <f t="shared" si="38"/>
        <v>0</v>
      </c>
      <c r="AZ211">
        <f t="shared" si="39"/>
        <v>0</v>
      </c>
      <c r="BA211">
        <f t="shared" si="40"/>
        <v>0</v>
      </c>
      <c r="BB211">
        <f t="shared" si="41"/>
        <v>0</v>
      </c>
      <c r="BC211">
        <f t="shared" si="42"/>
        <v>0</v>
      </c>
      <c r="BD211" s="2">
        <f t="shared" si="43"/>
        <v>0</v>
      </c>
    </row>
    <row r="212" spans="1:56" ht="15" customHeight="1">
      <c r="A212" s="2" t="s">
        <v>393</v>
      </c>
      <c r="B212" s="2" t="s">
        <v>439</v>
      </c>
      <c r="C212">
        <v>2020</v>
      </c>
      <c r="D212" t="s">
        <v>21</v>
      </c>
      <c r="E212" t="s">
        <v>21</v>
      </c>
      <c r="F212" t="s">
        <v>21</v>
      </c>
      <c r="G212" t="s">
        <v>21</v>
      </c>
      <c r="H212" t="s">
        <v>21</v>
      </c>
      <c r="I212" t="s">
        <v>21</v>
      </c>
      <c r="J212" t="s">
        <v>21</v>
      </c>
      <c r="K212" t="s">
        <v>21</v>
      </c>
      <c r="L212" t="s">
        <v>21</v>
      </c>
      <c r="M212" t="s">
        <v>21</v>
      </c>
      <c r="N212" t="s">
        <v>21</v>
      </c>
      <c r="O212" t="s">
        <v>21</v>
      </c>
      <c r="P212" t="s">
        <v>21</v>
      </c>
      <c r="Q212" t="s">
        <v>21</v>
      </c>
      <c r="R212" t="s">
        <v>21</v>
      </c>
      <c r="S212" t="s">
        <v>21</v>
      </c>
      <c r="T212" t="s">
        <v>21</v>
      </c>
      <c r="U212" t="s">
        <v>21</v>
      </c>
      <c r="V212" t="s">
        <v>21</v>
      </c>
      <c r="W212" t="s">
        <v>21</v>
      </c>
      <c r="X212" t="s">
        <v>21</v>
      </c>
      <c r="Y212" t="s">
        <v>21</v>
      </c>
      <c r="Z212" t="s">
        <v>21</v>
      </c>
      <c r="AA212" t="s">
        <v>21</v>
      </c>
      <c r="AB212" t="s">
        <v>21</v>
      </c>
      <c r="AC212" t="s">
        <v>21</v>
      </c>
      <c r="AD212" t="s">
        <v>21</v>
      </c>
      <c r="AE212" t="s">
        <v>21</v>
      </c>
      <c r="AF212" t="s">
        <v>21</v>
      </c>
      <c r="AG212" t="s">
        <v>21</v>
      </c>
      <c r="AH212" t="s">
        <v>21</v>
      </c>
      <c r="AI212" t="s">
        <v>21</v>
      </c>
      <c r="AJ212" t="s">
        <v>21</v>
      </c>
      <c r="AK212" t="s">
        <v>21</v>
      </c>
      <c r="AL212" t="s">
        <v>21</v>
      </c>
      <c r="AM212" t="s">
        <v>21</v>
      </c>
      <c r="AN212" t="s">
        <v>21</v>
      </c>
      <c r="AO212" t="s">
        <v>21</v>
      </c>
      <c r="AQ212">
        <f t="shared" si="33"/>
        <v>0</v>
      </c>
      <c r="AR212">
        <f t="shared" si="34"/>
        <v>0</v>
      </c>
      <c r="AT212">
        <f t="shared" si="35"/>
        <v>0</v>
      </c>
      <c r="AU212">
        <f t="shared" si="36"/>
        <v>0</v>
      </c>
      <c r="AV212" s="11" t="str">
        <f t="shared" si="37"/>
        <v/>
      </c>
      <c r="AY212">
        <f t="shared" si="38"/>
        <v>0</v>
      </c>
      <c r="AZ212">
        <f t="shared" si="39"/>
        <v>0</v>
      </c>
      <c r="BA212">
        <f t="shared" si="40"/>
        <v>0</v>
      </c>
      <c r="BB212">
        <f t="shared" si="41"/>
        <v>0</v>
      </c>
      <c r="BC212">
        <f t="shared" si="42"/>
        <v>0</v>
      </c>
      <c r="BD212" s="2">
        <f t="shared" si="43"/>
        <v>0</v>
      </c>
    </row>
    <row r="213" spans="1:56" ht="15" customHeight="1">
      <c r="A213" s="2" t="s">
        <v>393</v>
      </c>
      <c r="B213" s="2" t="s">
        <v>440</v>
      </c>
      <c r="C213">
        <v>2020</v>
      </c>
      <c r="D213" t="s">
        <v>21</v>
      </c>
      <c r="E213" t="s">
        <v>21</v>
      </c>
      <c r="F213" t="s">
        <v>21</v>
      </c>
      <c r="G213" t="s">
        <v>21</v>
      </c>
      <c r="H213" t="s">
        <v>21</v>
      </c>
      <c r="I213" t="s">
        <v>21</v>
      </c>
      <c r="J213" t="s">
        <v>21</v>
      </c>
      <c r="K213" t="s">
        <v>21</v>
      </c>
      <c r="L213" t="s">
        <v>21</v>
      </c>
      <c r="M213" t="s">
        <v>21</v>
      </c>
      <c r="N213" t="s">
        <v>21</v>
      </c>
      <c r="O213" t="s">
        <v>21</v>
      </c>
      <c r="P213" t="s">
        <v>21</v>
      </c>
      <c r="Q213" t="s">
        <v>21</v>
      </c>
      <c r="R213" t="s">
        <v>21</v>
      </c>
      <c r="S213" t="s">
        <v>21</v>
      </c>
      <c r="T213" t="s">
        <v>21</v>
      </c>
      <c r="U213" t="s">
        <v>21</v>
      </c>
      <c r="V213" t="s">
        <v>21</v>
      </c>
      <c r="W213" t="s">
        <v>21</v>
      </c>
      <c r="X213" t="s">
        <v>21</v>
      </c>
      <c r="Y213" t="s">
        <v>21</v>
      </c>
      <c r="Z213" t="s">
        <v>21</v>
      </c>
      <c r="AA213" t="s">
        <v>21</v>
      </c>
      <c r="AB213" t="s">
        <v>21</v>
      </c>
      <c r="AC213" t="s">
        <v>21</v>
      </c>
      <c r="AD213" t="s">
        <v>21</v>
      </c>
      <c r="AE213" t="s">
        <v>21</v>
      </c>
      <c r="AF213" t="s">
        <v>21</v>
      </c>
      <c r="AG213" t="s">
        <v>21</v>
      </c>
      <c r="AH213" t="s">
        <v>21</v>
      </c>
      <c r="AI213" t="s">
        <v>21</v>
      </c>
      <c r="AJ213" t="s">
        <v>21</v>
      </c>
      <c r="AK213" t="s">
        <v>21</v>
      </c>
      <c r="AL213" t="s">
        <v>21</v>
      </c>
      <c r="AM213" t="s">
        <v>21</v>
      </c>
      <c r="AN213" t="s">
        <v>21</v>
      </c>
      <c r="AO213" t="s">
        <v>21</v>
      </c>
      <c r="AQ213">
        <f t="shared" si="33"/>
        <v>0</v>
      </c>
      <c r="AR213">
        <f t="shared" si="34"/>
        <v>0</v>
      </c>
      <c r="AT213">
        <f t="shared" si="35"/>
        <v>0</v>
      </c>
      <c r="AU213">
        <f t="shared" si="36"/>
        <v>0</v>
      </c>
      <c r="AV213" s="11" t="str">
        <f t="shared" si="37"/>
        <v/>
      </c>
      <c r="AY213">
        <f t="shared" si="38"/>
        <v>0</v>
      </c>
      <c r="AZ213">
        <f t="shared" si="39"/>
        <v>0</v>
      </c>
      <c r="BA213">
        <f t="shared" si="40"/>
        <v>0</v>
      </c>
      <c r="BB213">
        <f t="shared" si="41"/>
        <v>0</v>
      </c>
      <c r="BC213">
        <f t="shared" si="42"/>
        <v>0</v>
      </c>
      <c r="BD213" s="2">
        <f t="shared" si="43"/>
        <v>0</v>
      </c>
    </row>
    <row r="214" spans="1:56" ht="15" customHeight="1">
      <c r="A214" s="2" t="s">
        <v>393</v>
      </c>
      <c r="B214" s="2" t="s">
        <v>441</v>
      </c>
      <c r="C214">
        <v>2020</v>
      </c>
      <c r="D214" t="s">
        <v>21</v>
      </c>
      <c r="E214" t="s">
        <v>21</v>
      </c>
      <c r="F214" t="s">
        <v>21</v>
      </c>
      <c r="G214" t="s">
        <v>21</v>
      </c>
      <c r="H214" t="s">
        <v>21</v>
      </c>
      <c r="I214" t="s">
        <v>21</v>
      </c>
      <c r="J214" t="s">
        <v>21</v>
      </c>
      <c r="K214" t="s">
        <v>21</v>
      </c>
      <c r="L214" t="s">
        <v>21</v>
      </c>
      <c r="M214" t="s">
        <v>21</v>
      </c>
      <c r="N214" t="s">
        <v>21</v>
      </c>
      <c r="O214" t="s">
        <v>21</v>
      </c>
      <c r="P214" t="s">
        <v>21</v>
      </c>
      <c r="Q214" t="s">
        <v>21</v>
      </c>
      <c r="R214" t="s">
        <v>21</v>
      </c>
      <c r="S214" t="s">
        <v>21</v>
      </c>
      <c r="T214" t="s">
        <v>21</v>
      </c>
      <c r="U214" t="s">
        <v>21</v>
      </c>
      <c r="V214" t="s">
        <v>21</v>
      </c>
      <c r="W214" t="s">
        <v>21</v>
      </c>
      <c r="X214" t="s">
        <v>21</v>
      </c>
      <c r="Y214" t="s">
        <v>21</v>
      </c>
      <c r="Z214" t="s">
        <v>21</v>
      </c>
      <c r="AA214" t="s">
        <v>21</v>
      </c>
      <c r="AB214" t="s">
        <v>21</v>
      </c>
      <c r="AC214" t="s">
        <v>21</v>
      </c>
      <c r="AD214" t="s">
        <v>21</v>
      </c>
      <c r="AE214" t="s">
        <v>21</v>
      </c>
      <c r="AF214" t="s">
        <v>21</v>
      </c>
      <c r="AG214" t="s">
        <v>21</v>
      </c>
      <c r="AH214" t="s">
        <v>21</v>
      </c>
      <c r="AI214" t="s">
        <v>21</v>
      </c>
      <c r="AJ214" t="s">
        <v>21</v>
      </c>
      <c r="AK214" t="s">
        <v>21</v>
      </c>
      <c r="AL214" t="s">
        <v>21</v>
      </c>
      <c r="AM214" t="s">
        <v>21</v>
      </c>
      <c r="AN214" t="s">
        <v>21</v>
      </c>
      <c r="AO214" t="s">
        <v>21</v>
      </c>
      <c r="AQ214">
        <f t="shared" si="33"/>
        <v>0</v>
      </c>
      <c r="AR214">
        <f t="shared" si="34"/>
        <v>0</v>
      </c>
      <c r="AT214">
        <f t="shared" si="35"/>
        <v>0</v>
      </c>
      <c r="AU214">
        <f t="shared" si="36"/>
        <v>0</v>
      </c>
      <c r="AV214" s="11" t="str">
        <f t="shared" si="37"/>
        <v/>
      </c>
      <c r="AY214">
        <f t="shared" si="38"/>
        <v>0</v>
      </c>
      <c r="AZ214">
        <f t="shared" si="39"/>
        <v>0</v>
      </c>
      <c r="BA214">
        <f t="shared" si="40"/>
        <v>0</v>
      </c>
      <c r="BB214">
        <f t="shared" si="41"/>
        <v>0</v>
      </c>
      <c r="BC214">
        <f t="shared" si="42"/>
        <v>0</v>
      </c>
      <c r="BD214" s="2">
        <f t="shared" si="43"/>
        <v>0</v>
      </c>
    </row>
    <row r="215" spans="1:56" ht="15" customHeight="1">
      <c r="A215" s="2" t="s">
        <v>393</v>
      </c>
      <c r="B215" s="2" t="s">
        <v>442</v>
      </c>
      <c r="C215">
        <v>2020</v>
      </c>
      <c r="D215" t="s">
        <v>21</v>
      </c>
      <c r="E215" t="s">
        <v>21</v>
      </c>
      <c r="F215" t="s">
        <v>21</v>
      </c>
      <c r="G215" t="s">
        <v>21</v>
      </c>
      <c r="H215" t="s">
        <v>21</v>
      </c>
      <c r="I215" t="s">
        <v>21</v>
      </c>
      <c r="J215" t="s">
        <v>21</v>
      </c>
      <c r="K215" t="s">
        <v>21</v>
      </c>
      <c r="L215" t="s">
        <v>21</v>
      </c>
      <c r="M215" t="s">
        <v>21</v>
      </c>
      <c r="N215" t="s">
        <v>21</v>
      </c>
      <c r="O215" t="s">
        <v>21</v>
      </c>
      <c r="P215" t="s">
        <v>21</v>
      </c>
      <c r="Q215" t="s">
        <v>21</v>
      </c>
      <c r="R215" t="s">
        <v>21</v>
      </c>
      <c r="S215" t="s">
        <v>21</v>
      </c>
      <c r="T215" t="s">
        <v>21</v>
      </c>
      <c r="U215" t="s">
        <v>21</v>
      </c>
      <c r="V215" t="s">
        <v>21</v>
      </c>
      <c r="W215" t="s">
        <v>21</v>
      </c>
      <c r="X215" t="s">
        <v>21</v>
      </c>
      <c r="Y215" t="s">
        <v>21</v>
      </c>
      <c r="Z215" t="s">
        <v>21</v>
      </c>
      <c r="AA215" t="s">
        <v>21</v>
      </c>
      <c r="AB215" t="s">
        <v>21</v>
      </c>
      <c r="AC215" t="s">
        <v>21</v>
      </c>
      <c r="AD215" t="s">
        <v>21</v>
      </c>
      <c r="AE215" t="s">
        <v>21</v>
      </c>
      <c r="AF215" t="s">
        <v>21</v>
      </c>
      <c r="AG215" t="s">
        <v>21</v>
      </c>
      <c r="AH215" t="s">
        <v>21</v>
      </c>
      <c r="AI215" t="s">
        <v>21</v>
      </c>
      <c r="AJ215" t="s">
        <v>21</v>
      </c>
      <c r="AK215" t="s">
        <v>21</v>
      </c>
      <c r="AL215" t="s">
        <v>21</v>
      </c>
      <c r="AM215" t="s">
        <v>21</v>
      </c>
      <c r="AN215" t="s">
        <v>21</v>
      </c>
      <c r="AO215" t="s">
        <v>21</v>
      </c>
      <c r="AQ215">
        <f t="shared" si="33"/>
        <v>0</v>
      </c>
      <c r="AR215">
        <f t="shared" si="34"/>
        <v>0</v>
      </c>
      <c r="AT215">
        <f t="shared" si="35"/>
        <v>0</v>
      </c>
      <c r="AU215">
        <f t="shared" si="36"/>
        <v>0</v>
      </c>
      <c r="AV215" s="11" t="str">
        <f t="shared" si="37"/>
        <v/>
      </c>
      <c r="AY215">
        <f t="shared" si="38"/>
        <v>0</v>
      </c>
      <c r="AZ215">
        <f t="shared" si="39"/>
        <v>0</v>
      </c>
      <c r="BA215">
        <f t="shared" si="40"/>
        <v>0</v>
      </c>
      <c r="BB215">
        <f t="shared" si="41"/>
        <v>0</v>
      </c>
      <c r="BC215">
        <f t="shared" si="42"/>
        <v>0</v>
      </c>
      <c r="BD215" s="2">
        <f t="shared" si="43"/>
        <v>0</v>
      </c>
    </row>
    <row r="216" spans="1:56" ht="15" customHeight="1">
      <c r="A216" s="2" t="s">
        <v>393</v>
      </c>
      <c r="B216" s="2" t="s">
        <v>443</v>
      </c>
      <c r="C216">
        <v>2020</v>
      </c>
      <c r="D216" t="s">
        <v>21</v>
      </c>
      <c r="E216" t="s">
        <v>21</v>
      </c>
      <c r="F216" t="s">
        <v>21</v>
      </c>
      <c r="G216" t="s">
        <v>21</v>
      </c>
      <c r="H216" t="s">
        <v>21</v>
      </c>
      <c r="I216" t="s">
        <v>21</v>
      </c>
      <c r="J216" t="s">
        <v>21</v>
      </c>
      <c r="K216" t="s">
        <v>21</v>
      </c>
      <c r="L216" t="s">
        <v>21</v>
      </c>
      <c r="M216" t="s">
        <v>21</v>
      </c>
      <c r="N216" t="s">
        <v>21</v>
      </c>
      <c r="O216" t="s">
        <v>21</v>
      </c>
      <c r="P216" t="s">
        <v>21</v>
      </c>
      <c r="Q216" t="s">
        <v>21</v>
      </c>
      <c r="R216" t="s">
        <v>21</v>
      </c>
      <c r="S216" t="s">
        <v>21</v>
      </c>
      <c r="T216" t="s">
        <v>21</v>
      </c>
      <c r="U216" t="s">
        <v>21</v>
      </c>
      <c r="V216" t="s">
        <v>21</v>
      </c>
      <c r="W216" t="s">
        <v>21</v>
      </c>
      <c r="X216" t="s">
        <v>21</v>
      </c>
      <c r="Y216" t="s">
        <v>21</v>
      </c>
      <c r="Z216" t="s">
        <v>21</v>
      </c>
      <c r="AA216" t="s">
        <v>21</v>
      </c>
      <c r="AB216" t="s">
        <v>21</v>
      </c>
      <c r="AC216" t="s">
        <v>21</v>
      </c>
      <c r="AD216" t="s">
        <v>21</v>
      </c>
      <c r="AE216" t="s">
        <v>21</v>
      </c>
      <c r="AF216" t="s">
        <v>21</v>
      </c>
      <c r="AG216" t="s">
        <v>21</v>
      </c>
      <c r="AH216" t="s">
        <v>21</v>
      </c>
      <c r="AI216" t="s">
        <v>21</v>
      </c>
      <c r="AJ216" t="s">
        <v>21</v>
      </c>
      <c r="AK216" t="s">
        <v>21</v>
      </c>
      <c r="AL216" t="s">
        <v>21</v>
      </c>
      <c r="AM216" t="s">
        <v>21</v>
      </c>
      <c r="AN216" t="s">
        <v>21</v>
      </c>
      <c r="AO216" t="s">
        <v>21</v>
      </c>
      <c r="AQ216">
        <f t="shared" si="33"/>
        <v>0</v>
      </c>
      <c r="AR216">
        <f t="shared" si="34"/>
        <v>0</v>
      </c>
      <c r="AT216">
        <f t="shared" si="35"/>
        <v>0</v>
      </c>
      <c r="AU216">
        <f t="shared" si="36"/>
        <v>0</v>
      </c>
      <c r="AV216" s="11" t="str">
        <f t="shared" si="37"/>
        <v/>
      </c>
      <c r="AY216">
        <f t="shared" si="38"/>
        <v>0</v>
      </c>
      <c r="AZ216">
        <f t="shared" si="39"/>
        <v>0</v>
      </c>
      <c r="BA216">
        <f t="shared" si="40"/>
        <v>0</v>
      </c>
      <c r="BB216">
        <f t="shared" si="41"/>
        <v>0</v>
      </c>
      <c r="BC216">
        <f t="shared" si="42"/>
        <v>0</v>
      </c>
      <c r="BD216" s="2">
        <f t="shared" si="43"/>
        <v>0</v>
      </c>
    </row>
    <row r="217" spans="1:56" ht="15" customHeight="1">
      <c r="A217" s="2" t="s">
        <v>393</v>
      </c>
      <c r="B217" s="2" t="s">
        <v>444</v>
      </c>
      <c r="C217">
        <v>2020</v>
      </c>
      <c r="D217" t="s">
        <v>21</v>
      </c>
      <c r="E217" t="s">
        <v>21</v>
      </c>
      <c r="F217" t="s">
        <v>21</v>
      </c>
      <c r="G217" t="s">
        <v>21</v>
      </c>
      <c r="H217" t="s">
        <v>21</v>
      </c>
      <c r="I217" t="s">
        <v>21</v>
      </c>
      <c r="J217" t="s">
        <v>21</v>
      </c>
      <c r="K217" t="s">
        <v>21</v>
      </c>
      <c r="L217" t="s">
        <v>21</v>
      </c>
      <c r="M217" t="s">
        <v>21</v>
      </c>
      <c r="N217" t="s">
        <v>21</v>
      </c>
      <c r="O217" t="s">
        <v>21</v>
      </c>
      <c r="P217" t="s">
        <v>21</v>
      </c>
      <c r="Q217" t="s">
        <v>21</v>
      </c>
      <c r="R217" t="s">
        <v>21</v>
      </c>
      <c r="S217" t="s">
        <v>21</v>
      </c>
      <c r="T217" t="s">
        <v>21</v>
      </c>
      <c r="U217" t="s">
        <v>21</v>
      </c>
      <c r="V217" t="s">
        <v>21</v>
      </c>
      <c r="W217" t="s">
        <v>21</v>
      </c>
      <c r="X217" t="s">
        <v>21</v>
      </c>
      <c r="Y217" t="s">
        <v>21</v>
      </c>
      <c r="Z217" t="s">
        <v>21</v>
      </c>
      <c r="AA217" t="s">
        <v>21</v>
      </c>
      <c r="AB217" t="s">
        <v>21</v>
      </c>
      <c r="AC217" t="s">
        <v>21</v>
      </c>
      <c r="AD217" t="s">
        <v>21</v>
      </c>
      <c r="AE217" t="s">
        <v>21</v>
      </c>
      <c r="AF217" t="s">
        <v>21</v>
      </c>
      <c r="AG217" t="s">
        <v>21</v>
      </c>
      <c r="AH217" t="s">
        <v>21</v>
      </c>
      <c r="AI217" t="s">
        <v>21</v>
      </c>
      <c r="AJ217" t="s">
        <v>21</v>
      </c>
      <c r="AK217" t="s">
        <v>21</v>
      </c>
      <c r="AL217" t="s">
        <v>21</v>
      </c>
      <c r="AM217" t="s">
        <v>21</v>
      </c>
      <c r="AN217" t="s">
        <v>21</v>
      </c>
      <c r="AO217" t="s">
        <v>21</v>
      </c>
      <c r="AQ217">
        <f t="shared" si="33"/>
        <v>0</v>
      </c>
      <c r="AR217">
        <f t="shared" si="34"/>
        <v>0</v>
      </c>
      <c r="AT217">
        <f t="shared" si="35"/>
        <v>0</v>
      </c>
      <c r="AU217">
        <f t="shared" si="36"/>
        <v>0</v>
      </c>
      <c r="AV217" s="11" t="str">
        <f t="shared" si="37"/>
        <v/>
      </c>
      <c r="AY217">
        <f t="shared" si="38"/>
        <v>0</v>
      </c>
      <c r="AZ217">
        <f t="shared" si="39"/>
        <v>0</v>
      </c>
      <c r="BA217">
        <f t="shared" si="40"/>
        <v>0</v>
      </c>
      <c r="BB217">
        <f t="shared" si="41"/>
        <v>0</v>
      </c>
      <c r="BC217">
        <f t="shared" si="42"/>
        <v>0</v>
      </c>
      <c r="BD217" s="2">
        <f t="shared" si="43"/>
        <v>0</v>
      </c>
    </row>
    <row r="218" spans="1:56" ht="15" customHeight="1">
      <c r="A218" s="2" t="s">
        <v>393</v>
      </c>
      <c r="B218" s="2" t="s">
        <v>445</v>
      </c>
      <c r="C218">
        <v>2020</v>
      </c>
      <c r="D218" t="s">
        <v>21</v>
      </c>
      <c r="E218" t="s">
        <v>21</v>
      </c>
      <c r="F218" t="s">
        <v>21</v>
      </c>
      <c r="G218" t="s">
        <v>21</v>
      </c>
      <c r="H218" t="s">
        <v>21</v>
      </c>
      <c r="I218" t="s">
        <v>21</v>
      </c>
      <c r="J218" t="s">
        <v>21</v>
      </c>
      <c r="K218" t="s">
        <v>21</v>
      </c>
      <c r="L218" t="s">
        <v>21</v>
      </c>
      <c r="M218" t="s">
        <v>21</v>
      </c>
      <c r="N218" t="s">
        <v>21</v>
      </c>
      <c r="O218" t="s">
        <v>21</v>
      </c>
      <c r="P218" t="s">
        <v>21</v>
      </c>
      <c r="Q218" t="s">
        <v>21</v>
      </c>
      <c r="R218" t="s">
        <v>21</v>
      </c>
      <c r="S218" t="s">
        <v>21</v>
      </c>
      <c r="T218" t="s">
        <v>21</v>
      </c>
      <c r="U218" t="s">
        <v>21</v>
      </c>
      <c r="V218" t="s">
        <v>21</v>
      </c>
      <c r="W218" t="s">
        <v>21</v>
      </c>
      <c r="X218" t="s">
        <v>21</v>
      </c>
      <c r="Y218" t="s">
        <v>21</v>
      </c>
      <c r="Z218" t="s">
        <v>21</v>
      </c>
      <c r="AA218" t="s">
        <v>21</v>
      </c>
      <c r="AB218" t="s">
        <v>21</v>
      </c>
      <c r="AC218" t="s">
        <v>21</v>
      </c>
      <c r="AD218" t="s">
        <v>21</v>
      </c>
      <c r="AE218" t="s">
        <v>21</v>
      </c>
      <c r="AF218" t="s">
        <v>21</v>
      </c>
      <c r="AG218" t="s">
        <v>21</v>
      </c>
      <c r="AH218" t="s">
        <v>21</v>
      </c>
      <c r="AI218" t="s">
        <v>21</v>
      </c>
      <c r="AJ218" t="s">
        <v>21</v>
      </c>
      <c r="AK218" t="s">
        <v>21</v>
      </c>
      <c r="AL218" t="s">
        <v>21</v>
      </c>
      <c r="AM218" t="s">
        <v>21</v>
      </c>
      <c r="AN218" t="s">
        <v>21</v>
      </c>
      <c r="AO218" t="s">
        <v>21</v>
      </c>
      <c r="AQ218">
        <f t="shared" si="33"/>
        <v>0</v>
      </c>
      <c r="AR218">
        <f t="shared" si="34"/>
        <v>0</v>
      </c>
      <c r="AT218">
        <f t="shared" si="35"/>
        <v>0</v>
      </c>
      <c r="AU218">
        <f t="shared" si="36"/>
        <v>0</v>
      </c>
      <c r="AV218" s="11" t="str">
        <f t="shared" si="37"/>
        <v/>
      </c>
      <c r="AY218">
        <f t="shared" si="38"/>
        <v>0</v>
      </c>
      <c r="AZ218">
        <f t="shared" si="39"/>
        <v>0</v>
      </c>
      <c r="BA218">
        <f t="shared" si="40"/>
        <v>0</v>
      </c>
      <c r="BB218">
        <f t="shared" si="41"/>
        <v>0</v>
      </c>
      <c r="BC218">
        <f t="shared" si="42"/>
        <v>0</v>
      </c>
      <c r="BD218" s="2">
        <f t="shared" si="43"/>
        <v>0</v>
      </c>
    </row>
    <row r="219" spans="1:56" ht="15" customHeight="1">
      <c r="A219" s="2" t="s">
        <v>446</v>
      </c>
      <c r="B219" s="2" t="s">
        <v>1168</v>
      </c>
      <c r="C219">
        <v>2020</v>
      </c>
      <c r="D219" t="s">
        <v>22</v>
      </c>
      <c r="E219" t="s">
        <v>22</v>
      </c>
      <c r="F219" t="s">
        <v>22</v>
      </c>
      <c r="G219" t="s">
        <v>22</v>
      </c>
      <c r="H219" t="s">
        <v>22</v>
      </c>
      <c r="I219" t="s">
        <v>22</v>
      </c>
      <c r="J219" t="s">
        <v>22</v>
      </c>
      <c r="K219" t="s">
        <v>22</v>
      </c>
      <c r="L219" t="s">
        <v>22</v>
      </c>
      <c r="M219" t="s">
        <v>22</v>
      </c>
      <c r="N219" t="s">
        <v>22</v>
      </c>
      <c r="O219" t="s">
        <v>22</v>
      </c>
      <c r="P219" t="s">
        <v>22</v>
      </c>
      <c r="Q219" t="s">
        <v>22</v>
      </c>
      <c r="R219" t="s">
        <v>22</v>
      </c>
      <c r="S219" t="s">
        <v>22</v>
      </c>
      <c r="T219" t="s">
        <v>22</v>
      </c>
      <c r="U219" t="s">
        <v>22</v>
      </c>
      <c r="V219" t="s">
        <v>22</v>
      </c>
      <c r="W219" t="s">
        <v>22</v>
      </c>
      <c r="X219" t="s">
        <v>22</v>
      </c>
      <c r="Y219" t="s">
        <v>22</v>
      </c>
      <c r="Z219" t="s">
        <v>22</v>
      </c>
      <c r="AA219" t="s">
        <v>22</v>
      </c>
      <c r="AB219" t="s">
        <v>22</v>
      </c>
      <c r="AC219" t="s">
        <v>22</v>
      </c>
      <c r="AD219" t="s">
        <v>22</v>
      </c>
      <c r="AE219" t="s">
        <v>22</v>
      </c>
      <c r="AF219" t="s">
        <v>22</v>
      </c>
      <c r="AG219" t="s">
        <v>22</v>
      </c>
      <c r="AH219" t="s">
        <v>22</v>
      </c>
      <c r="AI219" t="s">
        <v>22</v>
      </c>
      <c r="AJ219" t="s">
        <v>22</v>
      </c>
      <c r="AK219" t="s">
        <v>22</v>
      </c>
      <c r="AL219" t="s">
        <v>22</v>
      </c>
      <c r="AM219" t="s">
        <v>22</v>
      </c>
      <c r="AN219" t="s">
        <v>22</v>
      </c>
      <c r="AO219" t="s">
        <v>22</v>
      </c>
      <c r="AQ219">
        <f t="shared" si="33"/>
        <v>0</v>
      </c>
      <c r="AR219">
        <f t="shared" si="34"/>
        <v>0</v>
      </c>
      <c r="AT219">
        <f t="shared" si="35"/>
        <v>0</v>
      </c>
      <c r="AU219">
        <f t="shared" si="36"/>
        <v>0</v>
      </c>
      <c r="AV219" s="11" t="str">
        <f t="shared" si="37"/>
        <v/>
      </c>
      <c r="AY219">
        <f t="shared" si="38"/>
        <v>0</v>
      </c>
      <c r="AZ219">
        <f t="shared" si="39"/>
        <v>0</v>
      </c>
      <c r="BA219">
        <f t="shared" si="40"/>
        <v>0</v>
      </c>
      <c r="BB219">
        <f t="shared" si="41"/>
        <v>0</v>
      </c>
      <c r="BC219">
        <f t="shared" si="42"/>
        <v>0</v>
      </c>
      <c r="BD219" s="2">
        <f t="shared" si="43"/>
        <v>0</v>
      </c>
    </row>
    <row r="220" spans="1:56" ht="15" customHeight="1">
      <c r="A220" s="2" t="s">
        <v>447</v>
      </c>
      <c r="B220" s="2" t="s">
        <v>448</v>
      </c>
      <c r="C220">
        <v>2020</v>
      </c>
      <c r="D220" t="s">
        <v>21</v>
      </c>
      <c r="E220" t="s">
        <v>21</v>
      </c>
      <c r="F220" t="s">
        <v>21</v>
      </c>
      <c r="G220" t="s">
        <v>21</v>
      </c>
      <c r="H220" t="s">
        <v>21</v>
      </c>
      <c r="I220" t="s">
        <v>21</v>
      </c>
      <c r="J220" t="s">
        <v>21</v>
      </c>
      <c r="K220" t="s">
        <v>21</v>
      </c>
      <c r="L220" t="s">
        <v>21</v>
      </c>
      <c r="M220" t="s">
        <v>21</v>
      </c>
      <c r="N220" t="s">
        <v>21</v>
      </c>
      <c r="O220" t="s">
        <v>21</v>
      </c>
      <c r="P220" t="s">
        <v>21</v>
      </c>
      <c r="Q220" t="s">
        <v>21</v>
      </c>
      <c r="R220" t="s">
        <v>21</v>
      </c>
      <c r="S220" t="s">
        <v>21</v>
      </c>
      <c r="T220" t="s">
        <v>21</v>
      </c>
      <c r="U220" t="s">
        <v>21</v>
      </c>
      <c r="V220" t="s">
        <v>21</v>
      </c>
      <c r="W220" t="s">
        <v>21</v>
      </c>
      <c r="X220" t="s">
        <v>21</v>
      </c>
      <c r="Y220" t="s">
        <v>21</v>
      </c>
      <c r="Z220" t="s">
        <v>21</v>
      </c>
      <c r="AA220" t="s">
        <v>21</v>
      </c>
      <c r="AB220" t="s">
        <v>21</v>
      </c>
      <c r="AC220" t="s">
        <v>21</v>
      </c>
      <c r="AD220" t="s">
        <v>21</v>
      </c>
      <c r="AE220" t="s">
        <v>21</v>
      </c>
      <c r="AF220" t="s">
        <v>21</v>
      </c>
      <c r="AG220" t="s">
        <v>21</v>
      </c>
      <c r="AH220" t="s">
        <v>927</v>
      </c>
      <c r="AI220" t="s">
        <v>21</v>
      </c>
      <c r="AJ220" t="s">
        <v>21</v>
      </c>
      <c r="AK220" t="s">
        <v>21</v>
      </c>
      <c r="AL220" t="s">
        <v>21</v>
      </c>
      <c r="AM220" t="s">
        <v>21</v>
      </c>
      <c r="AN220" t="s">
        <v>21</v>
      </c>
      <c r="AO220" t="s">
        <v>21</v>
      </c>
      <c r="AQ220">
        <f t="shared" si="33"/>
        <v>0</v>
      </c>
      <c r="AR220">
        <f t="shared" si="34"/>
        <v>0</v>
      </c>
      <c r="AT220">
        <f t="shared" si="35"/>
        <v>0</v>
      </c>
      <c r="AU220">
        <f t="shared" si="36"/>
        <v>0</v>
      </c>
      <c r="AV220" s="11" t="str">
        <f t="shared" si="37"/>
        <v/>
      </c>
      <c r="AY220">
        <f t="shared" si="38"/>
        <v>0</v>
      </c>
      <c r="AZ220">
        <f t="shared" si="39"/>
        <v>0</v>
      </c>
      <c r="BA220">
        <f t="shared" si="40"/>
        <v>0</v>
      </c>
      <c r="BB220">
        <f t="shared" si="41"/>
        <v>0</v>
      </c>
      <c r="BC220">
        <f t="shared" si="42"/>
        <v>0</v>
      </c>
      <c r="BD220" s="2">
        <f t="shared" si="43"/>
        <v>0</v>
      </c>
    </row>
    <row r="221" spans="1:56" ht="15" customHeight="1">
      <c r="A221" s="2" t="s">
        <v>447</v>
      </c>
      <c r="B221" s="2" t="s">
        <v>449</v>
      </c>
      <c r="C221">
        <v>2020</v>
      </c>
      <c r="D221" t="s">
        <v>21</v>
      </c>
      <c r="E221" t="s">
        <v>21</v>
      </c>
      <c r="F221" t="s">
        <v>21</v>
      </c>
      <c r="G221" t="s">
        <v>21</v>
      </c>
      <c r="H221" t="s">
        <v>21</v>
      </c>
      <c r="I221" t="s">
        <v>21</v>
      </c>
      <c r="J221" t="s">
        <v>21</v>
      </c>
      <c r="K221" t="s">
        <v>21</v>
      </c>
      <c r="L221" t="s">
        <v>21</v>
      </c>
      <c r="M221" t="s">
        <v>21</v>
      </c>
      <c r="N221" t="s">
        <v>21</v>
      </c>
      <c r="O221" t="s">
        <v>21</v>
      </c>
      <c r="P221" t="s">
        <v>21</v>
      </c>
      <c r="Q221" t="s">
        <v>21</v>
      </c>
      <c r="R221" t="s">
        <v>21</v>
      </c>
      <c r="S221" t="s">
        <v>21</v>
      </c>
      <c r="T221" t="s">
        <v>21</v>
      </c>
      <c r="U221" t="s">
        <v>21</v>
      </c>
      <c r="V221" t="s">
        <v>21</v>
      </c>
      <c r="W221" t="s">
        <v>21</v>
      </c>
      <c r="X221" t="s">
        <v>21</v>
      </c>
      <c r="Y221" t="s">
        <v>21</v>
      </c>
      <c r="Z221" t="s">
        <v>21</v>
      </c>
      <c r="AA221" t="s">
        <v>21</v>
      </c>
      <c r="AB221" t="s">
        <v>21</v>
      </c>
      <c r="AC221" t="s">
        <v>21</v>
      </c>
      <c r="AD221" t="s">
        <v>21</v>
      </c>
      <c r="AE221" t="s">
        <v>21</v>
      </c>
      <c r="AF221" t="s">
        <v>21</v>
      </c>
      <c r="AG221" t="s">
        <v>21</v>
      </c>
      <c r="AH221" t="s">
        <v>927</v>
      </c>
      <c r="AI221" t="s">
        <v>21</v>
      </c>
      <c r="AJ221" t="s">
        <v>21</v>
      </c>
      <c r="AK221" t="s">
        <v>21</v>
      </c>
      <c r="AL221" t="s">
        <v>21</v>
      </c>
      <c r="AM221" t="s">
        <v>21</v>
      </c>
      <c r="AN221" t="s">
        <v>21</v>
      </c>
      <c r="AO221" t="s">
        <v>21</v>
      </c>
      <c r="AQ221">
        <f t="shared" si="33"/>
        <v>0</v>
      </c>
      <c r="AR221">
        <f t="shared" si="34"/>
        <v>0</v>
      </c>
      <c r="AT221">
        <f t="shared" si="35"/>
        <v>0</v>
      </c>
      <c r="AU221">
        <f t="shared" si="36"/>
        <v>0</v>
      </c>
      <c r="AV221" s="11" t="str">
        <f t="shared" si="37"/>
        <v/>
      </c>
      <c r="AY221">
        <f t="shared" si="38"/>
        <v>0</v>
      </c>
      <c r="AZ221">
        <f t="shared" si="39"/>
        <v>0</v>
      </c>
      <c r="BA221">
        <f t="shared" si="40"/>
        <v>0</v>
      </c>
      <c r="BB221">
        <f t="shared" si="41"/>
        <v>0</v>
      </c>
      <c r="BC221">
        <f t="shared" si="42"/>
        <v>0</v>
      </c>
      <c r="BD221" s="2">
        <f t="shared" si="43"/>
        <v>0</v>
      </c>
    </row>
    <row r="222" spans="1:56" ht="15" customHeight="1">
      <c r="A222" s="2" t="s">
        <v>447</v>
      </c>
      <c r="B222" s="2" t="s">
        <v>450</v>
      </c>
      <c r="C222">
        <v>2020</v>
      </c>
      <c r="D222" t="s">
        <v>21</v>
      </c>
      <c r="E222" t="s">
        <v>21</v>
      </c>
      <c r="F222" t="s">
        <v>21</v>
      </c>
      <c r="G222" t="s">
        <v>21</v>
      </c>
      <c r="H222" t="s">
        <v>21</v>
      </c>
      <c r="I222" t="s">
        <v>21</v>
      </c>
      <c r="J222" t="s">
        <v>21</v>
      </c>
      <c r="K222" t="s">
        <v>21</v>
      </c>
      <c r="L222" t="s">
        <v>21</v>
      </c>
      <c r="M222" t="s">
        <v>21</v>
      </c>
      <c r="N222" t="s">
        <v>21</v>
      </c>
      <c r="O222" t="s">
        <v>21</v>
      </c>
      <c r="P222" t="s">
        <v>21</v>
      </c>
      <c r="Q222" t="s">
        <v>21</v>
      </c>
      <c r="R222" t="s">
        <v>21</v>
      </c>
      <c r="S222" t="s">
        <v>21</v>
      </c>
      <c r="T222" t="s">
        <v>21</v>
      </c>
      <c r="U222" t="s">
        <v>21</v>
      </c>
      <c r="V222" t="s">
        <v>21</v>
      </c>
      <c r="W222" t="s">
        <v>21</v>
      </c>
      <c r="X222" t="s">
        <v>21</v>
      </c>
      <c r="Y222" t="s">
        <v>21</v>
      </c>
      <c r="Z222" t="s">
        <v>21</v>
      </c>
      <c r="AA222" t="s">
        <v>21</v>
      </c>
      <c r="AB222" t="s">
        <v>21</v>
      </c>
      <c r="AC222" t="s">
        <v>21</v>
      </c>
      <c r="AD222" t="s">
        <v>21</v>
      </c>
      <c r="AE222" t="s">
        <v>21</v>
      </c>
      <c r="AF222" t="s">
        <v>21</v>
      </c>
      <c r="AG222" t="s">
        <v>21</v>
      </c>
      <c r="AH222" t="s">
        <v>927</v>
      </c>
      <c r="AI222" t="s">
        <v>21</v>
      </c>
      <c r="AJ222" t="s">
        <v>21</v>
      </c>
      <c r="AK222" t="s">
        <v>21</v>
      </c>
      <c r="AL222" t="s">
        <v>21</v>
      </c>
      <c r="AM222" t="s">
        <v>21</v>
      </c>
      <c r="AN222" t="s">
        <v>21</v>
      </c>
      <c r="AO222" t="s">
        <v>21</v>
      </c>
      <c r="AQ222">
        <f t="shared" si="33"/>
        <v>0</v>
      </c>
      <c r="AR222">
        <f t="shared" si="34"/>
        <v>0</v>
      </c>
      <c r="AT222">
        <f t="shared" si="35"/>
        <v>0</v>
      </c>
      <c r="AU222">
        <f t="shared" si="36"/>
        <v>0</v>
      </c>
      <c r="AV222" s="11" t="str">
        <f t="shared" si="37"/>
        <v/>
      </c>
      <c r="AY222">
        <f t="shared" si="38"/>
        <v>0</v>
      </c>
      <c r="AZ222">
        <f t="shared" si="39"/>
        <v>0</v>
      </c>
      <c r="BA222">
        <f t="shared" si="40"/>
        <v>0</v>
      </c>
      <c r="BB222">
        <f t="shared" si="41"/>
        <v>0</v>
      </c>
      <c r="BC222">
        <f t="shared" si="42"/>
        <v>0</v>
      </c>
      <c r="BD222" s="2">
        <f t="shared" si="43"/>
        <v>0</v>
      </c>
    </row>
    <row r="223" spans="1:56" ht="15" customHeight="1">
      <c r="A223" s="2" t="s">
        <v>447</v>
      </c>
      <c r="B223" s="2" t="s">
        <v>451</v>
      </c>
      <c r="C223">
        <v>2020</v>
      </c>
      <c r="D223" t="s">
        <v>21</v>
      </c>
      <c r="E223" t="s">
        <v>21</v>
      </c>
      <c r="F223" t="s">
        <v>21</v>
      </c>
      <c r="G223" t="s">
        <v>21</v>
      </c>
      <c r="H223" t="s">
        <v>21</v>
      </c>
      <c r="I223" t="s">
        <v>21</v>
      </c>
      <c r="J223" t="s">
        <v>21</v>
      </c>
      <c r="K223" t="s">
        <v>21</v>
      </c>
      <c r="L223" t="s">
        <v>21</v>
      </c>
      <c r="M223" t="s">
        <v>21</v>
      </c>
      <c r="N223" t="s">
        <v>21</v>
      </c>
      <c r="O223" t="s">
        <v>21</v>
      </c>
      <c r="P223" t="s">
        <v>21</v>
      </c>
      <c r="Q223" t="s">
        <v>21</v>
      </c>
      <c r="R223" t="s">
        <v>21</v>
      </c>
      <c r="S223" t="s">
        <v>21</v>
      </c>
      <c r="T223" t="s">
        <v>21</v>
      </c>
      <c r="U223" t="s">
        <v>21</v>
      </c>
      <c r="V223" t="s">
        <v>21</v>
      </c>
      <c r="W223" t="s">
        <v>21</v>
      </c>
      <c r="X223" t="s">
        <v>21</v>
      </c>
      <c r="Y223" t="s">
        <v>21</v>
      </c>
      <c r="Z223" t="s">
        <v>21</v>
      </c>
      <c r="AA223" t="s">
        <v>21</v>
      </c>
      <c r="AB223" t="s">
        <v>21</v>
      </c>
      <c r="AC223" t="s">
        <v>21</v>
      </c>
      <c r="AD223" t="s">
        <v>21</v>
      </c>
      <c r="AE223" t="s">
        <v>21</v>
      </c>
      <c r="AF223" t="s">
        <v>21</v>
      </c>
      <c r="AG223" t="s">
        <v>21</v>
      </c>
      <c r="AH223" t="s">
        <v>927</v>
      </c>
      <c r="AI223" t="s">
        <v>21</v>
      </c>
      <c r="AJ223" t="s">
        <v>21</v>
      </c>
      <c r="AK223" t="s">
        <v>21</v>
      </c>
      <c r="AL223" t="s">
        <v>21</v>
      </c>
      <c r="AM223" t="s">
        <v>21</v>
      </c>
      <c r="AN223" t="s">
        <v>21</v>
      </c>
      <c r="AO223" t="s">
        <v>21</v>
      </c>
      <c r="AQ223">
        <f t="shared" si="33"/>
        <v>0</v>
      </c>
      <c r="AR223">
        <f t="shared" si="34"/>
        <v>0</v>
      </c>
      <c r="AT223">
        <f t="shared" si="35"/>
        <v>0</v>
      </c>
      <c r="AU223">
        <f t="shared" si="36"/>
        <v>0</v>
      </c>
      <c r="AV223" s="11" t="str">
        <f t="shared" si="37"/>
        <v/>
      </c>
      <c r="AY223">
        <f t="shared" si="38"/>
        <v>0</v>
      </c>
      <c r="AZ223">
        <f t="shared" si="39"/>
        <v>0</v>
      </c>
      <c r="BA223">
        <f t="shared" si="40"/>
        <v>0</v>
      </c>
      <c r="BB223">
        <f t="shared" si="41"/>
        <v>0</v>
      </c>
      <c r="BC223">
        <f t="shared" si="42"/>
        <v>0</v>
      </c>
      <c r="BD223" s="2">
        <f t="shared" si="43"/>
        <v>0</v>
      </c>
    </row>
    <row r="224" spans="1:56" ht="15" customHeight="1">
      <c r="A224" s="2" t="s">
        <v>452</v>
      </c>
      <c r="B224" s="2" t="s">
        <v>453</v>
      </c>
      <c r="C224">
        <v>2020</v>
      </c>
      <c r="D224" t="s">
        <v>21</v>
      </c>
      <c r="E224" t="s">
        <v>21</v>
      </c>
      <c r="F224" t="s">
        <v>21</v>
      </c>
      <c r="G224" t="s">
        <v>21</v>
      </c>
      <c r="H224" t="s">
        <v>21</v>
      </c>
      <c r="I224" t="s">
        <v>21</v>
      </c>
      <c r="J224" t="s">
        <v>21</v>
      </c>
      <c r="K224" t="s">
        <v>21</v>
      </c>
      <c r="L224" t="s">
        <v>21</v>
      </c>
      <c r="M224" t="s">
        <v>21</v>
      </c>
      <c r="N224" t="s">
        <v>21</v>
      </c>
      <c r="O224" t="s">
        <v>21</v>
      </c>
      <c r="P224" t="s">
        <v>21</v>
      </c>
      <c r="Q224" t="s">
        <v>21</v>
      </c>
      <c r="R224" t="s">
        <v>21</v>
      </c>
      <c r="S224" t="s">
        <v>21</v>
      </c>
      <c r="T224" t="s">
        <v>21</v>
      </c>
      <c r="U224" t="s">
        <v>21</v>
      </c>
      <c r="V224" t="s">
        <v>21</v>
      </c>
      <c r="W224" t="s">
        <v>21</v>
      </c>
      <c r="X224" t="s">
        <v>21</v>
      </c>
      <c r="Y224" t="s">
        <v>21</v>
      </c>
      <c r="Z224" t="s">
        <v>21</v>
      </c>
      <c r="AA224" t="s">
        <v>21</v>
      </c>
      <c r="AB224" t="s">
        <v>21</v>
      </c>
      <c r="AC224" t="s">
        <v>21</v>
      </c>
      <c r="AD224" t="s">
        <v>21</v>
      </c>
      <c r="AE224" t="s">
        <v>21</v>
      </c>
      <c r="AF224" t="s">
        <v>21</v>
      </c>
      <c r="AG224" t="s">
        <v>21</v>
      </c>
      <c r="AH224" t="s">
        <v>21</v>
      </c>
      <c r="AI224" t="s">
        <v>21</v>
      </c>
      <c r="AJ224" t="s">
        <v>21</v>
      </c>
      <c r="AK224" t="s">
        <v>21</v>
      </c>
      <c r="AL224" t="s">
        <v>21</v>
      </c>
      <c r="AM224" t="s">
        <v>21</v>
      </c>
      <c r="AN224" t="s">
        <v>21</v>
      </c>
      <c r="AO224" t="s">
        <v>21</v>
      </c>
      <c r="AQ224">
        <f t="shared" si="33"/>
        <v>0</v>
      </c>
      <c r="AR224">
        <f t="shared" si="34"/>
        <v>0</v>
      </c>
      <c r="AT224">
        <f t="shared" si="35"/>
        <v>0</v>
      </c>
      <c r="AU224">
        <f t="shared" si="36"/>
        <v>0</v>
      </c>
      <c r="AV224" s="11" t="str">
        <f t="shared" si="37"/>
        <v/>
      </c>
      <c r="AY224">
        <f t="shared" si="38"/>
        <v>0</v>
      </c>
      <c r="AZ224">
        <f t="shared" si="39"/>
        <v>0</v>
      </c>
      <c r="BA224">
        <f t="shared" si="40"/>
        <v>0</v>
      </c>
      <c r="BB224">
        <f t="shared" si="41"/>
        <v>0</v>
      </c>
      <c r="BC224">
        <f t="shared" si="42"/>
        <v>0</v>
      </c>
      <c r="BD224" s="2">
        <f t="shared" si="43"/>
        <v>0</v>
      </c>
    </row>
    <row r="225" spans="1:56" ht="15" customHeight="1">
      <c r="A225" s="2" t="s">
        <v>452</v>
      </c>
      <c r="B225" s="2" t="s">
        <v>454</v>
      </c>
      <c r="C225">
        <v>2020</v>
      </c>
      <c r="D225" t="s">
        <v>21</v>
      </c>
      <c r="E225" t="s">
        <v>21</v>
      </c>
      <c r="F225" t="s">
        <v>21</v>
      </c>
      <c r="G225" t="s">
        <v>21</v>
      </c>
      <c r="H225" t="s">
        <v>21</v>
      </c>
      <c r="I225" t="s">
        <v>21</v>
      </c>
      <c r="J225" t="s">
        <v>21</v>
      </c>
      <c r="K225" t="s">
        <v>21</v>
      </c>
      <c r="L225" t="s">
        <v>21</v>
      </c>
      <c r="M225" t="s">
        <v>21</v>
      </c>
      <c r="N225" t="s">
        <v>21</v>
      </c>
      <c r="O225" t="s">
        <v>21</v>
      </c>
      <c r="P225" t="s">
        <v>21</v>
      </c>
      <c r="Q225" t="s">
        <v>21</v>
      </c>
      <c r="R225" t="s">
        <v>21</v>
      </c>
      <c r="S225" t="s">
        <v>21</v>
      </c>
      <c r="T225" t="s">
        <v>21</v>
      </c>
      <c r="U225" t="s">
        <v>21</v>
      </c>
      <c r="V225" t="s">
        <v>21</v>
      </c>
      <c r="W225" t="s">
        <v>21</v>
      </c>
      <c r="X225" t="s">
        <v>21</v>
      </c>
      <c r="Y225" t="s">
        <v>21</v>
      </c>
      <c r="Z225" t="s">
        <v>21</v>
      </c>
      <c r="AA225" t="s">
        <v>21</v>
      </c>
      <c r="AB225" t="s">
        <v>21</v>
      </c>
      <c r="AC225" t="s">
        <v>21</v>
      </c>
      <c r="AD225" t="s">
        <v>21</v>
      </c>
      <c r="AE225" t="s">
        <v>21</v>
      </c>
      <c r="AF225" t="s">
        <v>21</v>
      </c>
      <c r="AG225" t="s">
        <v>21</v>
      </c>
      <c r="AH225" t="s">
        <v>21</v>
      </c>
      <c r="AI225" t="s">
        <v>21</v>
      </c>
      <c r="AJ225" t="s">
        <v>21</v>
      </c>
      <c r="AK225" t="s">
        <v>21</v>
      </c>
      <c r="AL225" t="s">
        <v>21</v>
      </c>
      <c r="AM225" t="s">
        <v>21</v>
      </c>
      <c r="AN225" t="s">
        <v>21</v>
      </c>
      <c r="AO225" t="s">
        <v>21</v>
      </c>
      <c r="AQ225">
        <f t="shared" si="33"/>
        <v>0</v>
      </c>
      <c r="AR225">
        <f t="shared" si="34"/>
        <v>0</v>
      </c>
      <c r="AT225">
        <f t="shared" si="35"/>
        <v>0</v>
      </c>
      <c r="AU225">
        <f t="shared" si="36"/>
        <v>0</v>
      </c>
      <c r="AV225" s="11" t="str">
        <f t="shared" si="37"/>
        <v/>
      </c>
      <c r="AY225">
        <f t="shared" si="38"/>
        <v>0</v>
      </c>
      <c r="AZ225">
        <f t="shared" si="39"/>
        <v>0</v>
      </c>
      <c r="BA225">
        <f t="shared" si="40"/>
        <v>0</v>
      </c>
      <c r="BB225">
        <f t="shared" si="41"/>
        <v>0</v>
      </c>
      <c r="BC225">
        <f t="shared" si="42"/>
        <v>0</v>
      </c>
      <c r="BD225" s="2">
        <f t="shared" si="43"/>
        <v>0</v>
      </c>
    </row>
    <row r="226" spans="1:56" ht="15" customHeight="1">
      <c r="A226" s="2" t="s">
        <v>455</v>
      </c>
      <c r="B226" s="2" t="s">
        <v>456</v>
      </c>
      <c r="C226">
        <v>2020</v>
      </c>
      <c r="D226" t="s">
        <v>22</v>
      </c>
      <c r="E226" t="s">
        <v>22</v>
      </c>
      <c r="F226" t="s">
        <v>22</v>
      </c>
      <c r="G226" t="s">
        <v>22</v>
      </c>
      <c r="H226" t="s">
        <v>22</v>
      </c>
      <c r="I226" t="s">
        <v>22</v>
      </c>
      <c r="J226" t="s">
        <v>22</v>
      </c>
      <c r="K226" t="s">
        <v>22</v>
      </c>
      <c r="L226" t="s">
        <v>22</v>
      </c>
      <c r="M226" t="s">
        <v>22</v>
      </c>
      <c r="N226" t="s">
        <v>22</v>
      </c>
      <c r="O226" t="s">
        <v>22</v>
      </c>
      <c r="P226" t="s">
        <v>22</v>
      </c>
      <c r="Q226" t="s">
        <v>22</v>
      </c>
      <c r="R226" t="s">
        <v>22</v>
      </c>
      <c r="S226" t="s">
        <v>22</v>
      </c>
      <c r="T226" t="s">
        <v>22</v>
      </c>
      <c r="U226" t="s">
        <v>22</v>
      </c>
      <c r="V226" t="s">
        <v>22</v>
      </c>
      <c r="W226" t="s">
        <v>22</v>
      </c>
      <c r="X226" t="s">
        <v>22</v>
      </c>
      <c r="Y226" t="s">
        <v>22</v>
      </c>
      <c r="Z226" t="s">
        <v>22</v>
      </c>
      <c r="AA226" t="s">
        <v>22</v>
      </c>
      <c r="AB226" t="s">
        <v>22</v>
      </c>
      <c r="AC226" t="s">
        <v>22</v>
      </c>
      <c r="AD226" t="s">
        <v>22</v>
      </c>
      <c r="AE226" t="s">
        <v>22</v>
      </c>
      <c r="AF226" t="s">
        <v>22</v>
      </c>
      <c r="AG226" t="s">
        <v>22</v>
      </c>
      <c r="AH226" t="s">
        <v>22</v>
      </c>
      <c r="AI226" t="s">
        <v>22</v>
      </c>
      <c r="AJ226" t="s">
        <v>22</v>
      </c>
      <c r="AK226" t="s">
        <v>22</v>
      </c>
      <c r="AL226" t="s">
        <v>22</v>
      </c>
      <c r="AM226" t="s">
        <v>22</v>
      </c>
      <c r="AN226" t="s">
        <v>22</v>
      </c>
      <c r="AO226" t="s">
        <v>22</v>
      </c>
      <c r="AQ226">
        <f t="shared" si="33"/>
        <v>0</v>
      </c>
      <c r="AR226">
        <f t="shared" si="34"/>
        <v>0</v>
      </c>
      <c r="AT226">
        <f t="shared" si="35"/>
        <v>0</v>
      </c>
      <c r="AU226">
        <f t="shared" si="36"/>
        <v>0</v>
      </c>
      <c r="AV226" s="11" t="str">
        <f t="shared" si="37"/>
        <v/>
      </c>
      <c r="AY226">
        <f t="shared" si="38"/>
        <v>0</v>
      </c>
      <c r="AZ226">
        <f t="shared" si="39"/>
        <v>0</v>
      </c>
      <c r="BA226">
        <f t="shared" si="40"/>
        <v>0</v>
      </c>
      <c r="BB226">
        <f t="shared" si="41"/>
        <v>0</v>
      </c>
      <c r="BC226">
        <f t="shared" si="42"/>
        <v>0</v>
      </c>
      <c r="BD226" s="2">
        <f t="shared" si="43"/>
        <v>0</v>
      </c>
    </row>
    <row r="227" spans="1:56" ht="15" customHeight="1">
      <c r="A227" s="2" t="s">
        <v>455</v>
      </c>
      <c r="B227" s="2" t="s">
        <v>457</v>
      </c>
      <c r="C227">
        <v>2020</v>
      </c>
      <c r="D227" t="s">
        <v>22</v>
      </c>
      <c r="E227" t="s">
        <v>22</v>
      </c>
      <c r="F227" t="s">
        <v>22</v>
      </c>
      <c r="G227" t="s">
        <v>22</v>
      </c>
      <c r="H227" t="s">
        <v>22</v>
      </c>
      <c r="I227" t="s">
        <v>22</v>
      </c>
      <c r="J227" t="s">
        <v>22</v>
      </c>
      <c r="K227" t="s">
        <v>22</v>
      </c>
      <c r="L227" t="s">
        <v>22</v>
      </c>
      <c r="M227" t="s">
        <v>22</v>
      </c>
      <c r="N227" t="s">
        <v>22</v>
      </c>
      <c r="O227" t="s">
        <v>22</v>
      </c>
      <c r="P227" t="s">
        <v>22</v>
      </c>
      <c r="Q227" t="s">
        <v>22</v>
      </c>
      <c r="R227" t="s">
        <v>22</v>
      </c>
      <c r="S227" t="s">
        <v>22</v>
      </c>
      <c r="T227" t="s">
        <v>22</v>
      </c>
      <c r="U227" t="s">
        <v>22</v>
      </c>
      <c r="V227" t="s">
        <v>22</v>
      </c>
      <c r="W227" t="s">
        <v>22</v>
      </c>
      <c r="X227" t="s">
        <v>22</v>
      </c>
      <c r="Y227" t="s">
        <v>22</v>
      </c>
      <c r="Z227" t="s">
        <v>22</v>
      </c>
      <c r="AA227" t="s">
        <v>22</v>
      </c>
      <c r="AB227" t="s">
        <v>22</v>
      </c>
      <c r="AC227" t="s">
        <v>22</v>
      </c>
      <c r="AD227" t="s">
        <v>22</v>
      </c>
      <c r="AE227" t="s">
        <v>22</v>
      </c>
      <c r="AF227" t="s">
        <v>22</v>
      </c>
      <c r="AG227" t="s">
        <v>22</v>
      </c>
      <c r="AH227" t="s">
        <v>22</v>
      </c>
      <c r="AI227" t="s">
        <v>22</v>
      </c>
      <c r="AJ227" t="s">
        <v>22</v>
      </c>
      <c r="AK227" t="s">
        <v>22</v>
      </c>
      <c r="AL227" t="s">
        <v>22</v>
      </c>
      <c r="AM227" t="s">
        <v>22</v>
      </c>
      <c r="AN227" t="s">
        <v>22</v>
      </c>
      <c r="AO227" t="s">
        <v>22</v>
      </c>
      <c r="AQ227">
        <f t="shared" si="33"/>
        <v>0</v>
      </c>
      <c r="AR227">
        <f t="shared" si="34"/>
        <v>0</v>
      </c>
      <c r="AT227">
        <f t="shared" si="35"/>
        <v>0</v>
      </c>
      <c r="AU227">
        <f t="shared" si="36"/>
        <v>0</v>
      </c>
      <c r="AV227" s="11" t="str">
        <f t="shared" si="37"/>
        <v/>
      </c>
      <c r="AY227">
        <f t="shared" si="38"/>
        <v>0</v>
      </c>
      <c r="AZ227">
        <f t="shared" si="39"/>
        <v>0</v>
      </c>
      <c r="BA227">
        <f t="shared" si="40"/>
        <v>0</v>
      </c>
      <c r="BB227">
        <f t="shared" si="41"/>
        <v>0</v>
      </c>
      <c r="BC227">
        <f t="shared" si="42"/>
        <v>0</v>
      </c>
      <c r="BD227" s="2">
        <f t="shared" si="43"/>
        <v>0</v>
      </c>
    </row>
    <row r="228" spans="1:56" ht="15" customHeight="1">
      <c r="A228" s="2" t="s">
        <v>455</v>
      </c>
      <c r="B228" s="2" t="s">
        <v>458</v>
      </c>
      <c r="C228">
        <v>2020</v>
      </c>
      <c r="D228" t="s">
        <v>22</v>
      </c>
      <c r="E228" t="s">
        <v>22</v>
      </c>
      <c r="F228" t="s">
        <v>22</v>
      </c>
      <c r="G228" t="s">
        <v>22</v>
      </c>
      <c r="H228" t="s">
        <v>22</v>
      </c>
      <c r="I228" t="s">
        <v>22</v>
      </c>
      <c r="J228" t="s">
        <v>22</v>
      </c>
      <c r="K228" t="s">
        <v>22</v>
      </c>
      <c r="L228" t="s">
        <v>22</v>
      </c>
      <c r="M228" t="s">
        <v>22</v>
      </c>
      <c r="N228" t="s">
        <v>22</v>
      </c>
      <c r="O228" t="s">
        <v>22</v>
      </c>
      <c r="P228" t="s">
        <v>22</v>
      </c>
      <c r="Q228" t="s">
        <v>22</v>
      </c>
      <c r="R228" t="s">
        <v>22</v>
      </c>
      <c r="S228" t="s">
        <v>22</v>
      </c>
      <c r="T228" t="s">
        <v>22</v>
      </c>
      <c r="U228" t="s">
        <v>22</v>
      </c>
      <c r="V228" t="s">
        <v>22</v>
      </c>
      <c r="W228" t="s">
        <v>22</v>
      </c>
      <c r="X228" t="s">
        <v>22</v>
      </c>
      <c r="Y228" t="s">
        <v>22</v>
      </c>
      <c r="Z228" t="s">
        <v>22</v>
      </c>
      <c r="AA228" t="s">
        <v>22</v>
      </c>
      <c r="AB228" t="s">
        <v>22</v>
      </c>
      <c r="AC228" t="s">
        <v>22</v>
      </c>
      <c r="AD228" t="s">
        <v>22</v>
      </c>
      <c r="AE228" t="s">
        <v>22</v>
      </c>
      <c r="AF228" t="s">
        <v>22</v>
      </c>
      <c r="AG228" t="s">
        <v>22</v>
      </c>
      <c r="AH228" t="s">
        <v>22</v>
      </c>
      <c r="AI228" t="s">
        <v>22</v>
      </c>
      <c r="AJ228" t="s">
        <v>22</v>
      </c>
      <c r="AK228" t="s">
        <v>22</v>
      </c>
      <c r="AL228" t="s">
        <v>22</v>
      </c>
      <c r="AM228" t="s">
        <v>22</v>
      </c>
      <c r="AN228" t="s">
        <v>22</v>
      </c>
      <c r="AO228" t="s">
        <v>22</v>
      </c>
      <c r="AQ228">
        <f t="shared" si="33"/>
        <v>0</v>
      </c>
      <c r="AR228">
        <f t="shared" si="34"/>
        <v>0</v>
      </c>
      <c r="AT228">
        <f t="shared" si="35"/>
        <v>0</v>
      </c>
      <c r="AU228">
        <f t="shared" si="36"/>
        <v>0</v>
      </c>
      <c r="AV228" s="11" t="str">
        <f t="shared" si="37"/>
        <v/>
      </c>
      <c r="AY228">
        <f t="shared" si="38"/>
        <v>0</v>
      </c>
      <c r="AZ228">
        <f t="shared" si="39"/>
        <v>0</v>
      </c>
      <c r="BA228">
        <f t="shared" si="40"/>
        <v>0</v>
      </c>
      <c r="BB228">
        <f t="shared" si="41"/>
        <v>0</v>
      </c>
      <c r="BC228">
        <f t="shared" si="42"/>
        <v>0</v>
      </c>
      <c r="BD228" s="2">
        <f t="shared" si="43"/>
        <v>0</v>
      </c>
    </row>
    <row r="229" spans="1:56" ht="15" customHeight="1">
      <c r="A229" s="2" t="s">
        <v>455</v>
      </c>
      <c r="B229" s="2" t="s">
        <v>459</v>
      </c>
      <c r="C229">
        <v>2020</v>
      </c>
      <c r="D229">
        <v>1919.508</v>
      </c>
      <c r="E229">
        <v>805.327</v>
      </c>
      <c r="F229">
        <v>0.28089900000000001</v>
      </c>
      <c r="G229" t="s">
        <v>701</v>
      </c>
      <c r="H229">
        <v>1.0919751090000001</v>
      </c>
      <c r="I229">
        <v>4144.8509022199996</v>
      </c>
      <c r="J229">
        <v>3.3759999999999999</v>
      </c>
      <c r="K229">
        <v>50.301000000000002</v>
      </c>
      <c r="L229">
        <v>0</v>
      </c>
      <c r="M229">
        <v>1.609</v>
      </c>
      <c r="N229">
        <v>0</v>
      </c>
      <c r="O229">
        <v>0</v>
      </c>
      <c r="P229">
        <v>0</v>
      </c>
      <c r="Q229">
        <v>1452.921</v>
      </c>
      <c r="R229">
        <v>0</v>
      </c>
      <c r="S229">
        <v>0</v>
      </c>
      <c r="T229">
        <v>0</v>
      </c>
      <c r="U229">
        <v>0</v>
      </c>
      <c r="V229">
        <v>8.5310000000000006</v>
      </c>
      <c r="W229" t="s">
        <v>21</v>
      </c>
      <c r="X229">
        <v>114.7303983</v>
      </c>
      <c r="Y229">
        <v>0</v>
      </c>
      <c r="Z229">
        <v>0</v>
      </c>
      <c r="AA229">
        <v>0</v>
      </c>
      <c r="AB229">
        <v>0</v>
      </c>
      <c r="AC229">
        <v>11.35050392</v>
      </c>
      <c r="AD229">
        <v>0</v>
      </c>
      <c r="AE229">
        <v>0</v>
      </c>
      <c r="AF229">
        <v>1635.35</v>
      </c>
      <c r="AG229">
        <v>35.744999999999997</v>
      </c>
      <c r="AH229" t="s">
        <v>934</v>
      </c>
      <c r="AI229">
        <v>35.799999999999997</v>
      </c>
      <c r="AJ229">
        <v>0</v>
      </c>
      <c r="AK229">
        <v>866.68200000000002</v>
      </c>
      <c r="AL229">
        <v>52.13</v>
      </c>
      <c r="AM229">
        <v>46.87</v>
      </c>
      <c r="AN229">
        <v>1</v>
      </c>
      <c r="AO229">
        <v>0</v>
      </c>
      <c r="AQ229">
        <f t="shared" si="33"/>
        <v>3278.1689022199998</v>
      </c>
      <c r="AR229">
        <f t="shared" si="34"/>
        <v>4144.8509022199996</v>
      </c>
      <c r="AT229">
        <f t="shared" si="35"/>
        <v>1919.508</v>
      </c>
      <c r="AU229">
        <f t="shared" si="36"/>
        <v>805.327</v>
      </c>
      <c r="AV229" s="11">
        <f t="shared" si="37"/>
        <v>0.6574024167046798</v>
      </c>
      <c r="AY229">
        <f t="shared" si="38"/>
        <v>866.68200000000002</v>
      </c>
      <c r="AZ229">
        <f t="shared" si="39"/>
        <v>451.80132659999998</v>
      </c>
      <c r="BA229">
        <f t="shared" si="40"/>
        <v>406.21385339999995</v>
      </c>
      <c r="BB229">
        <f t="shared" si="41"/>
        <v>8.6668199999999995</v>
      </c>
      <c r="BC229">
        <f t="shared" si="42"/>
        <v>0</v>
      </c>
      <c r="BD229" s="2">
        <f t="shared" si="43"/>
        <v>1.1368683772161603E-13</v>
      </c>
    </row>
    <row r="230" spans="1:56" ht="15" customHeight="1">
      <c r="A230" s="2" t="s">
        <v>455</v>
      </c>
      <c r="B230" s="2" t="s">
        <v>460</v>
      </c>
      <c r="C230">
        <v>2020</v>
      </c>
      <c r="D230" t="s">
        <v>22</v>
      </c>
      <c r="E230" t="s">
        <v>22</v>
      </c>
      <c r="F230" t="s">
        <v>22</v>
      </c>
      <c r="G230" t="s">
        <v>22</v>
      </c>
      <c r="H230" t="s">
        <v>22</v>
      </c>
      <c r="I230" t="s">
        <v>22</v>
      </c>
      <c r="J230" t="s">
        <v>22</v>
      </c>
      <c r="K230" t="s">
        <v>22</v>
      </c>
      <c r="L230" t="s">
        <v>22</v>
      </c>
      <c r="M230" t="s">
        <v>22</v>
      </c>
      <c r="N230" t="s">
        <v>22</v>
      </c>
      <c r="O230" t="s">
        <v>22</v>
      </c>
      <c r="P230" t="s">
        <v>22</v>
      </c>
      <c r="Q230" t="s">
        <v>22</v>
      </c>
      <c r="R230" t="s">
        <v>22</v>
      </c>
      <c r="S230" t="s">
        <v>22</v>
      </c>
      <c r="T230" t="s">
        <v>22</v>
      </c>
      <c r="U230" t="s">
        <v>22</v>
      </c>
      <c r="V230" t="s">
        <v>22</v>
      </c>
      <c r="W230" t="s">
        <v>22</v>
      </c>
      <c r="X230" t="s">
        <v>22</v>
      </c>
      <c r="Y230" t="s">
        <v>22</v>
      </c>
      <c r="Z230" t="s">
        <v>22</v>
      </c>
      <c r="AA230" t="s">
        <v>22</v>
      </c>
      <c r="AB230" t="s">
        <v>22</v>
      </c>
      <c r="AC230" t="s">
        <v>22</v>
      </c>
      <c r="AD230" t="s">
        <v>22</v>
      </c>
      <c r="AE230" t="s">
        <v>22</v>
      </c>
      <c r="AF230" t="s">
        <v>22</v>
      </c>
      <c r="AG230" t="s">
        <v>22</v>
      </c>
      <c r="AH230" t="s">
        <v>22</v>
      </c>
      <c r="AI230" t="s">
        <v>22</v>
      </c>
      <c r="AJ230" t="s">
        <v>22</v>
      </c>
      <c r="AK230" t="s">
        <v>22</v>
      </c>
      <c r="AL230" t="s">
        <v>22</v>
      </c>
      <c r="AM230" t="s">
        <v>22</v>
      </c>
      <c r="AN230" t="s">
        <v>22</v>
      </c>
      <c r="AO230" t="s">
        <v>22</v>
      </c>
      <c r="AQ230">
        <f t="shared" si="33"/>
        <v>0</v>
      </c>
      <c r="AR230">
        <f t="shared" si="34"/>
        <v>0</v>
      </c>
      <c r="AT230">
        <f t="shared" si="35"/>
        <v>0</v>
      </c>
      <c r="AU230">
        <f t="shared" si="36"/>
        <v>0</v>
      </c>
      <c r="AV230" s="11" t="str">
        <f t="shared" si="37"/>
        <v/>
      </c>
      <c r="AY230">
        <f t="shared" si="38"/>
        <v>0</v>
      </c>
      <c r="AZ230">
        <f t="shared" si="39"/>
        <v>0</v>
      </c>
      <c r="BA230">
        <f t="shared" si="40"/>
        <v>0</v>
      </c>
      <c r="BB230">
        <f t="shared" si="41"/>
        <v>0</v>
      </c>
      <c r="BC230">
        <f t="shared" si="42"/>
        <v>0</v>
      </c>
      <c r="BD230" s="2">
        <f t="shared" si="43"/>
        <v>0</v>
      </c>
    </row>
    <row r="231" spans="1:56" ht="15" customHeight="1">
      <c r="A231" s="2" t="s">
        <v>455</v>
      </c>
      <c r="B231" s="2" t="s">
        <v>461</v>
      </c>
      <c r="C231">
        <v>2020</v>
      </c>
      <c r="D231" t="s">
        <v>22</v>
      </c>
      <c r="E231" t="s">
        <v>22</v>
      </c>
      <c r="F231" t="s">
        <v>22</v>
      </c>
      <c r="G231" t="s">
        <v>22</v>
      </c>
      <c r="H231" t="s">
        <v>22</v>
      </c>
      <c r="I231" t="s">
        <v>22</v>
      </c>
      <c r="J231" t="s">
        <v>22</v>
      </c>
      <c r="K231" t="s">
        <v>22</v>
      </c>
      <c r="L231" t="s">
        <v>22</v>
      </c>
      <c r="M231" t="s">
        <v>22</v>
      </c>
      <c r="N231" t="s">
        <v>22</v>
      </c>
      <c r="O231" t="s">
        <v>22</v>
      </c>
      <c r="P231" t="s">
        <v>22</v>
      </c>
      <c r="Q231" t="s">
        <v>22</v>
      </c>
      <c r="R231" t="s">
        <v>22</v>
      </c>
      <c r="S231" t="s">
        <v>22</v>
      </c>
      <c r="T231" t="s">
        <v>22</v>
      </c>
      <c r="U231" t="s">
        <v>22</v>
      </c>
      <c r="V231" t="s">
        <v>22</v>
      </c>
      <c r="W231" t="s">
        <v>22</v>
      </c>
      <c r="X231" t="s">
        <v>22</v>
      </c>
      <c r="Y231" t="s">
        <v>22</v>
      </c>
      <c r="Z231" t="s">
        <v>22</v>
      </c>
      <c r="AA231" t="s">
        <v>22</v>
      </c>
      <c r="AB231" t="s">
        <v>22</v>
      </c>
      <c r="AC231" t="s">
        <v>22</v>
      </c>
      <c r="AD231" t="s">
        <v>22</v>
      </c>
      <c r="AE231" t="s">
        <v>22</v>
      </c>
      <c r="AF231" t="s">
        <v>22</v>
      </c>
      <c r="AG231" t="s">
        <v>22</v>
      </c>
      <c r="AH231" t="s">
        <v>22</v>
      </c>
      <c r="AI231" t="s">
        <v>22</v>
      </c>
      <c r="AJ231" t="s">
        <v>22</v>
      </c>
      <c r="AK231" t="s">
        <v>22</v>
      </c>
      <c r="AL231" t="s">
        <v>22</v>
      </c>
      <c r="AM231" t="s">
        <v>22</v>
      </c>
      <c r="AN231" t="s">
        <v>22</v>
      </c>
      <c r="AO231" t="s">
        <v>22</v>
      </c>
      <c r="AQ231">
        <f t="shared" si="33"/>
        <v>0</v>
      </c>
      <c r="AR231">
        <f t="shared" si="34"/>
        <v>0</v>
      </c>
      <c r="AT231">
        <f t="shared" si="35"/>
        <v>0</v>
      </c>
      <c r="AU231">
        <f t="shared" si="36"/>
        <v>0</v>
      </c>
      <c r="AV231" s="11" t="str">
        <f t="shared" si="37"/>
        <v/>
      </c>
      <c r="AY231">
        <f t="shared" si="38"/>
        <v>0</v>
      </c>
      <c r="AZ231">
        <f t="shared" si="39"/>
        <v>0</v>
      </c>
      <c r="BA231">
        <f t="shared" si="40"/>
        <v>0</v>
      </c>
      <c r="BB231">
        <f t="shared" si="41"/>
        <v>0</v>
      </c>
      <c r="BC231">
        <f t="shared" si="42"/>
        <v>0</v>
      </c>
      <c r="BD231" s="2">
        <f t="shared" si="43"/>
        <v>0</v>
      </c>
    </row>
    <row r="232" spans="1:56" ht="15" customHeight="1">
      <c r="A232" s="2" t="s">
        <v>455</v>
      </c>
      <c r="B232" s="2" t="s">
        <v>462</v>
      </c>
      <c r="C232">
        <v>2020</v>
      </c>
      <c r="D232" t="s">
        <v>22</v>
      </c>
      <c r="E232" t="s">
        <v>22</v>
      </c>
      <c r="F232" t="s">
        <v>22</v>
      </c>
      <c r="G232" t="s">
        <v>22</v>
      </c>
      <c r="H232" t="s">
        <v>22</v>
      </c>
      <c r="I232" t="s">
        <v>22</v>
      </c>
      <c r="J232" t="s">
        <v>22</v>
      </c>
      <c r="K232" t="s">
        <v>22</v>
      </c>
      <c r="L232" t="s">
        <v>22</v>
      </c>
      <c r="M232" t="s">
        <v>22</v>
      </c>
      <c r="N232" t="s">
        <v>22</v>
      </c>
      <c r="O232" t="s">
        <v>22</v>
      </c>
      <c r="P232" t="s">
        <v>22</v>
      </c>
      <c r="Q232" t="s">
        <v>22</v>
      </c>
      <c r="R232" t="s">
        <v>22</v>
      </c>
      <c r="S232" t="s">
        <v>22</v>
      </c>
      <c r="T232" t="s">
        <v>22</v>
      </c>
      <c r="U232" t="s">
        <v>22</v>
      </c>
      <c r="V232" t="s">
        <v>22</v>
      </c>
      <c r="W232" t="s">
        <v>22</v>
      </c>
      <c r="X232" t="s">
        <v>22</v>
      </c>
      <c r="Y232" t="s">
        <v>22</v>
      </c>
      <c r="Z232" t="s">
        <v>22</v>
      </c>
      <c r="AA232" t="s">
        <v>22</v>
      </c>
      <c r="AB232" t="s">
        <v>22</v>
      </c>
      <c r="AC232" t="s">
        <v>22</v>
      </c>
      <c r="AD232" t="s">
        <v>22</v>
      </c>
      <c r="AE232" t="s">
        <v>22</v>
      </c>
      <c r="AF232" t="s">
        <v>22</v>
      </c>
      <c r="AG232" t="s">
        <v>22</v>
      </c>
      <c r="AH232" t="s">
        <v>22</v>
      </c>
      <c r="AI232" t="s">
        <v>22</v>
      </c>
      <c r="AJ232" t="s">
        <v>22</v>
      </c>
      <c r="AK232" t="s">
        <v>22</v>
      </c>
      <c r="AL232" t="s">
        <v>22</v>
      </c>
      <c r="AM232" t="s">
        <v>22</v>
      </c>
      <c r="AN232" t="s">
        <v>22</v>
      </c>
      <c r="AO232" t="s">
        <v>22</v>
      </c>
      <c r="AQ232">
        <f t="shared" si="33"/>
        <v>0</v>
      </c>
      <c r="AR232">
        <f t="shared" si="34"/>
        <v>0</v>
      </c>
      <c r="AT232">
        <f t="shared" si="35"/>
        <v>0</v>
      </c>
      <c r="AU232">
        <f t="shared" si="36"/>
        <v>0</v>
      </c>
      <c r="AV232" s="11" t="str">
        <f t="shared" si="37"/>
        <v/>
      </c>
      <c r="AY232">
        <f t="shared" si="38"/>
        <v>0</v>
      </c>
      <c r="AZ232">
        <f t="shared" si="39"/>
        <v>0</v>
      </c>
      <c r="BA232">
        <f t="shared" si="40"/>
        <v>0</v>
      </c>
      <c r="BB232">
        <f t="shared" si="41"/>
        <v>0</v>
      </c>
      <c r="BC232">
        <f t="shared" si="42"/>
        <v>0</v>
      </c>
      <c r="BD232" s="2">
        <f t="shared" si="43"/>
        <v>0</v>
      </c>
    </row>
    <row r="233" spans="1:56" ht="15" customHeight="1">
      <c r="A233" s="2" t="s">
        <v>455</v>
      </c>
      <c r="B233" s="2" t="s">
        <v>463</v>
      </c>
      <c r="C233">
        <v>2020</v>
      </c>
      <c r="D233" t="s">
        <v>21</v>
      </c>
      <c r="E233" t="s">
        <v>21</v>
      </c>
      <c r="F233" t="s">
        <v>21</v>
      </c>
      <c r="G233" t="s">
        <v>21</v>
      </c>
      <c r="H233" t="s">
        <v>21</v>
      </c>
      <c r="I233" t="s">
        <v>21</v>
      </c>
      <c r="J233" t="s">
        <v>21</v>
      </c>
      <c r="K233" t="s">
        <v>21</v>
      </c>
      <c r="L233" t="s">
        <v>21</v>
      </c>
      <c r="M233" t="s">
        <v>21</v>
      </c>
      <c r="N233" t="s">
        <v>21</v>
      </c>
      <c r="O233" t="s">
        <v>21</v>
      </c>
      <c r="P233" t="s">
        <v>21</v>
      </c>
      <c r="Q233" t="s">
        <v>21</v>
      </c>
      <c r="R233" t="s">
        <v>21</v>
      </c>
      <c r="S233" t="s">
        <v>21</v>
      </c>
      <c r="T233" t="s">
        <v>21</v>
      </c>
      <c r="U233" t="s">
        <v>21</v>
      </c>
      <c r="V233" t="s">
        <v>21</v>
      </c>
      <c r="W233" t="s">
        <v>21</v>
      </c>
      <c r="X233" t="s">
        <v>21</v>
      </c>
      <c r="Y233" t="s">
        <v>21</v>
      </c>
      <c r="Z233" t="s">
        <v>21</v>
      </c>
      <c r="AA233" t="s">
        <v>21</v>
      </c>
      <c r="AB233" t="s">
        <v>21</v>
      </c>
      <c r="AC233" t="s">
        <v>21</v>
      </c>
      <c r="AD233" t="s">
        <v>21</v>
      </c>
      <c r="AE233" t="s">
        <v>21</v>
      </c>
      <c r="AF233" t="s">
        <v>21</v>
      </c>
      <c r="AG233" t="s">
        <v>21</v>
      </c>
      <c r="AH233" t="s">
        <v>21</v>
      </c>
      <c r="AI233" t="s">
        <v>21</v>
      </c>
      <c r="AJ233" t="s">
        <v>21</v>
      </c>
      <c r="AK233" t="s">
        <v>21</v>
      </c>
      <c r="AL233" t="s">
        <v>21</v>
      </c>
      <c r="AM233" t="s">
        <v>21</v>
      </c>
      <c r="AN233" t="s">
        <v>21</v>
      </c>
      <c r="AO233" t="s">
        <v>21</v>
      </c>
      <c r="AQ233">
        <f t="shared" si="33"/>
        <v>0</v>
      </c>
      <c r="AR233">
        <f t="shared" si="34"/>
        <v>0</v>
      </c>
      <c r="AT233">
        <f t="shared" si="35"/>
        <v>0</v>
      </c>
      <c r="AU233">
        <f t="shared" si="36"/>
        <v>0</v>
      </c>
      <c r="AV233" s="11" t="str">
        <f t="shared" si="37"/>
        <v/>
      </c>
      <c r="AY233">
        <f t="shared" si="38"/>
        <v>0</v>
      </c>
      <c r="AZ233">
        <f t="shared" si="39"/>
        <v>0</v>
      </c>
      <c r="BA233">
        <f t="shared" si="40"/>
        <v>0</v>
      </c>
      <c r="BB233">
        <f t="shared" si="41"/>
        <v>0</v>
      </c>
      <c r="BC233">
        <f t="shared" si="42"/>
        <v>0</v>
      </c>
      <c r="BD233" s="2">
        <f t="shared" si="43"/>
        <v>0</v>
      </c>
    </row>
    <row r="234" spans="1:56" ht="15" customHeight="1">
      <c r="A234" s="2" t="s">
        <v>455</v>
      </c>
      <c r="B234" s="2" t="s">
        <v>464</v>
      </c>
      <c r="C234">
        <v>2020</v>
      </c>
      <c r="D234" t="s">
        <v>22</v>
      </c>
      <c r="E234" t="s">
        <v>22</v>
      </c>
      <c r="F234" t="s">
        <v>22</v>
      </c>
      <c r="G234" t="s">
        <v>22</v>
      </c>
      <c r="H234" t="s">
        <v>22</v>
      </c>
      <c r="I234" t="s">
        <v>22</v>
      </c>
      <c r="J234" t="s">
        <v>22</v>
      </c>
      <c r="K234" t="s">
        <v>22</v>
      </c>
      <c r="L234" t="s">
        <v>22</v>
      </c>
      <c r="M234" t="s">
        <v>22</v>
      </c>
      <c r="N234" t="s">
        <v>22</v>
      </c>
      <c r="O234" t="s">
        <v>22</v>
      </c>
      <c r="P234" t="s">
        <v>22</v>
      </c>
      <c r="Q234" t="s">
        <v>22</v>
      </c>
      <c r="R234" t="s">
        <v>22</v>
      </c>
      <c r="S234" t="s">
        <v>22</v>
      </c>
      <c r="T234" t="s">
        <v>22</v>
      </c>
      <c r="U234" t="s">
        <v>22</v>
      </c>
      <c r="V234" t="s">
        <v>22</v>
      </c>
      <c r="W234" t="s">
        <v>22</v>
      </c>
      <c r="X234" t="s">
        <v>22</v>
      </c>
      <c r="Y234" t="s">
        <v>22</v>
      </c>
      <c r="Z234" t="s">
        <v>22</v>
      </c>
      <c r="AA234" t="s">
        <v>22</v>
      </c>
      <c r="AB234" t="s">
        <v>22</v>
      </c>
      <c r="AC234" t="s">
        <v>22</v>
      </c>
      <c r="AD234" t="s">
        <v>22</v>
      </c>
      <c r="AE234" t="s">
        <v>22</v>
      </c>
      <c r="AF234" t="s">
        <v>22</v>
      </c>
      <c r="AG234" t="s">
        <v>22</v>
      </c>
      <c r="AH234" t="s">
        <v>22</v>
      </c>
      <c r="AI234" t="s">
        <v>22</v>
      </c>
      <c r="AJ234" t="s">
        <v>22</v>
      </c>
      <c r="AK234" t="s">
        <v>22</v>
      </c>
      <c r="AL234" t="s">
        <v>22</v>
      </c>
      <c r="AM234" t="s">
        <v>22</v>
      </c>
      <c r="AN234" t="s">
        <v>22</v>
      </c>
      <c r="AO234" t="s">
        <v>22</v>
      </c>
      <c r="AQ234">
        <f t="shared" si="33"/>
        <v>0</v>
      </c>
      <c r="AR234">
        <f t="shared" si="34"/>
        <v>0</v>
      </c>
      <c r="AT234">
        <f t="shared" si="35"/>
        <v>0</v>
      </c>
      <c r="AU234">
        <f t="shared" si="36"/>
        <v>0</v>
      </c>
      <c r="AV234" s="11" t="str">
        <f t="shared" si="37"/>
        <v/>
      </c>
      <c r="AY234">
        <f t="shared" si="38"/>
        <v>0</v>
      </c>
      <c r="AZ234">
        <f t="shared" si="39"/>
        <v>0</v>
      </c>
      <c r="BA234">
        <f t="shared" si="40"/>
        <v>0</v>
      </c>
      <c r="BB234">
        <f t="shared" si="41"/>
        <v>0</v>
      </c>
      <c r="BC234">
        <f t="shared" si="42"/>
        <v>0</v>
      </c>
      <c r="BD234" s="2">
        <f t="shared" si="43"/>
        <v>0</v>
      </c>
    </row>
    <row r="235" spans="1:56" ht="15" customHeight="1">
      <c r="A235" s="2" t="s">
        <v>465</v>
      </c>
      <c r="B235" s="2" t="s">
        <v>466</v>
      </c>
      <c r="C235">
        <v>2020</v>
      </c>
      <c r="D235" t="s">
        <v>21</v>
      </c>
      <c r="E235" t="s">
        <v>21</v>
      </c>
      <c r="F235" t="s">
        <v>21</v>
      </c>
      <c r="G235" t="s">
        <v>21</v>
      </c>
      <c r="H235" t="s">
        <v>21</v>
      </c>
      <c r="I235" t="s">
        <v>21</v>
      </c>
      <c r="J235" t="s">
        <v>21</v>
      </c>
      <c r="K235" t="s">
        <v>21</v>
      </c>
      <c r="L235" t="s">
        <v>21</v>
      </c>
      <c r="M235" t="s">
        <v>21</v>
      </c>
      <c r="N235" t="s">
        <v>21</v>
      </c>
      <c r="O235" t="s">
        <v>21</v>
      </c>
      <c r="P235" t="s">
        <v>21</v>
      </c>
      <c r="Q235" t="s">
        <v>21</v>
      </c>
      <c r="R235" t="s">
        <v>21</v>
      </c>
      <c r="S235" t="s">
        <v>21</v>
      </c>
      <c r="T235" t="s">
        <v>21</v>
      </c>
      <c r="U235" t="s">
        <v>21</v>
      </c>
      <c r="V235" t="s">
        <v>21</v>
      </c>
      <c r="W235" t="s">
        <v>21</v>
      </c>
      <c r="X235" t="s">
        <v>21</v>
      </c>
      <c r="Y235" t="s">
        <v>21</v>
      </c>
      <c r="Z235" t="s">
        <v>21</v>
      </c>
      <c r="AA235" t="s">
        <v>21</v>
      </c>
      <c r="AB235" t="s">
        <v>21</v>
      </c>
      <c r="AC235" t="s">
        <v>21</v>
      </c>
      <c r="AD235" t="s">
        <v>21</v>
      </c>
      <c r="AE235" t="s">
        <v>21</v>
      </c>
      <c r="AF235" t="s">
        <v>21</v>
      </c>
      <c r="AG235" t="s">
        <v>21</v>
      </c>
      <c r="AH235" t="s">
        <v>21</v>
      </c>
      <c r="AI235" t="s">
        <v>21</v>
      </c>
      <c r="AJ235" t="s">
        <v>21</v>
      </c>
      <c r="AK235" t="s">
        <v>21</v>
      </c>
      <c r="AL235" t="s">
        <v>21</v>
      </c>
      <c r="AM235" t="s">
        <v>21</v>
      </c>
      <c r="AN235" t="s">
        <v>21</v>
      </c>
      <c r="AO235" t="s">
        <v>21</v>
      </c>
      <c r="AQ235">
        <f t="shared" si="33"/>
        <v>0</v>
      </c>
      <c r="AR235">
        <f t="shared" si="34"/>
        <v>0</v>
      </c>
      <c r="AT235">
        <f t="shared" si="35"/>
        <v>0</v>
      </c>
      <c r="AU235">
        <f t="shared" si="36"/>
        <v>0</v>
      </c>
      <c r="AV235" s="11" t="str">
        <f t="shared" si="37"/>
        <v/>
      </c>
      <c r="AY235">
        <f t="shared" si="38"/>
        <v>0</v>
      </c>
      <c r="AZ235">
        <f t="shared" si="39"/>
        <v>0</v>
      </c>
      <c r="BA235">
        <f t="shared" si="40"/>
        <v>0</v>
      </c>
      <c r="BB235">
        <f t="shared" si="41"/>
        <v>0</v>
      </c>
      <c r="BC235">
        <f t="shared" si="42"/>
        <v>0</v>
      </c>
      <c r="BD235" s="2">
        <f t="shared" si="43"/>
        <v>0</v>
      </c>
    </row>
    <row r="236" spans="1:56" ht="15" customHeight="1">
      <c r="A236" s="2" t="s">
        <v>465</v>
      </c>
      <c r="B236" s="2" t="s">
        <v>467</v>
      </c>
      <c r="C236">
        <v>2020</v>
      </c>
      <c r="D236" t="s">
        <v>21</v>
      </c>
      <c r="E236" t="s">
        <v>21</v>
      </c>
      <c r="F236" t="s">
        <v>21</v>
      </c>
      <c r="G236" t="s">
        <v>21</v>
      </c>
      <c r="H236" t="s">
        <v>21</v>
      </c>
      <c r="I236" t="s">
        <v>21</v>
      </c>
      <c r="J236" t="s">
        <v>21</v>
      </c>
      <c r="K236" t="s">
        <v>21</v>
      </c>
      <c r="L236" t="s">
        <v>21</v>
      </c>
      <c r="M236" t="s">
        <v>21</v>
      </c>
      <c r="N236" t="s">
        <v>21</v>
      </c>
      <c r="O236" t="s">
        <v>21</v>
      </c>
      <c r="P236" t="s">
        <v>21</v>
      </c>
      <c r="Q236" t="s">
        <v>21</v>
      </c>
      <c r="R236" t="s">
        <v>21</v>
      </c>
      <c r="S236" t="s">
        <v>21</v>
      </c>
      <c r="T236" t="s">
        <v>21</v>
      </c>
      <c r="U236" t="s">
        <v>21</v>
      </c>
      <c r="V236" t="s">
        <v>21</v>
      </c>
      <c r="W236" t="s">
        <v>21</v>
      </c>
      <c r="X236" t="s">
        <v>21</v>
      </c>
      <c r="Y236" t="s">
        <v>21</v>
      </c>
      <c r="Z236" t="s">
        <v>21</v>
      </c>
      <c r="AA236" t="s">
        <v>21</v>
      </c>
      <c r="AB236" t="s">
        <v>21</v>
      </c>
      <c r="AC236" t="s">
        <v>21</v>
      </c>
      <c r="AD236" t="s">
        <v>21</v>
      </c>
      <c r="AE236" t="s">
        <v>21</v>
      </c>
      <c r="AF236" t="s">
        <v>21</v>
      </c>
      <c r="AG236" t="s">
        <v>21</v>
      </c>
      <c r="AH236" t="s">
        <v>21</v>
      </c>
      <c r="AI236" t="s">
        <v>21</v>
      </c>
      <c r="AJ236" t="s">
        <v>21</v>
      </c>
      <c r="AK236" t="s">
        <v>21</v>
      </c>
      <c r="AL236" t="s">
        <v>21</v>
      </c>
      <c r="AM236" t="s">
        <v>21</v>
      </c>
      <c r="AN236" t="s">
        <v>21</v>
      </c>
      <c r="AO236" t="s">
        <v>21</v>
      </c>
      <c r="AQ236">
        <f t="shared" si="33"/>
        <v>0</v>
      </c>
      <c r="AR236">
        <f t="shared" si="34"/>
        <v>0</v>
      </c>
      <c r="AT236">
        <f t="shared" si="35"/>
        <v>0</v>
      </c>
      <c r="AU236">
        <f t="shared" si="36"/>
        <v>0</v>
      </c>
      <c r="AV236" s="11" t="str">
        <f t="shared" si="37"/>
        <v/>
      </c>
      <c r="AY236">
        <f t="shared" si="38"/>
        <v>0</v>
      </c>
      <c r="AZ236">
        <f t="shared" si="39"/>
        <v>0</v>
      </c>
      <c r="BA236">
        <f t="shared" si="40"/>
        <v>0</v>
      </c>
      <c r="BB236">
        <f t="shared" si="41"/>
        <v>0</v>
      </c>
      <c r="BC236">
        <f t="shared" si="42"/>
        <v>0</v>
      </c>
      <c r="BD236" s="2">
        <f t="shared" si="43"/>
        <v>0</v>
      </c>
    </row>
    <row r="237" spans="1:56" ht="15" customHeight="1">
      <c r="A237" s="2" t="s">
        <v>465</v>
      </c>
      <c r="B237" s="2" t="s">
        <v>468</v>
      </c>
      <c r="C237">
        <v>2020</v>
      </c>
      <c r="D237">
        <v>177.21700000000001</v>
      </c>
      <c r="E237">
        <v>44.978999999999999</v>
      </c>
      <c r="F237" t="s">
        <v>21</v>
      </c>
      <c r="G237" t="s">
        <v>21</v>
      </c>
      <c r="H237" t="s">
        <v>21</v>
      </c>
      <c r="I237">
        <v>304.83</v>
      </c>
      <c r="J237" t="s">
        <v>21</v>
      </c>
      <c r="K237" t="s">
        <v>21</v>
      </c>
      <c r="L237" t="s">
        <v>21</v>
      </c>
      <c r="M237" t="s">
        <v>21</v>
      </c>
      <c r="N237" t="s">
        <v>21</v>
      </c>
      <c r="O237" t="s">
        <v>21</v>
      </c>
      <c r="P237" t="s">
        <v>21</v>
      </c>
      <c r="Q237" t="s">
        <v>21</v>
      </c>
      <c r="R237" t="s">
        <v>21</v>
      </c>
      <c r="S237" t="s">
        <v>21</v>
      </c>
      <c r="T237" t="s">
        <v>21</v>
      </c>
      <c r="U237" t="s">
        <v>21</v>
      </c>
      <c r="V237">
        <v>1.6459999999999999</v>
      </c>
      <c r="W237" t="s">
        <v>21</v>
      </c>
      <c r="X237" t="s">
        <v>21</v>
      </c>
      <c r="Y237" t="s">
        <v>21</v>
      </c>
      <c r="Z237" t="s">
        <v>21</v>
      </c>
      <c r="AA237" t="s">
        <v>21</v>
      </c>
      <c r="AB237" t="s">
        <v>21</v>
      </c>
      <c r="AC237" t="s">
        <v>21</v>
      </c>
      <c r="AD237" t="s">
        <v>21</v>
      </c>
      <c r="AE237" t="s">
        <v>21</v>
      </c>
      <c r="AF237">
        <v>252.42400000000001</v>
      </c>
      <c r="AG237" t="s">
        <v>21</v>
      </c>
      <c r="AH237" t="s">
        <v>925</v>
      </c>
      <c r="AI237">
        <v>39</v>
      </c>
      <c r="AJ237" t="s">
        <v>21</v>
      </c>
      <c r="AK237">
        <v>50.76</v>
      </c>
      <c r="AL237">
        <v>0.73</v>
      </c>
      <c r="AM237">
        <v>99.26</v>
      </c>
      <c r="AN237" t="s">
        <v>21</v>
      </c>
      <c r="AO237" t="s">
        <v>21</v>
      </c>
      <c r="AQ237">
        <f t="shared" si="33"/>
        <v>254.07</v>
      </c>
      <c r="AR237">
        <f t="shared" si="34"/>
        <v>304.83</v>
      </c>
      <c r="AT237">
        <f t="shared" si="35"/>
        <v>177.21700000000001</v>
      </c>
      <c r="AU237">
        <f t="shared" si="36"/>
        <v>44.978999999999999</v>
      </c>
      <c r="AV237" s="11">
        <f t="shared" si="37"/>
        <v>0.72891775743857246</v>
      </c>
      <c r="AY237">
        <f t="shared" si="38"/>
        <v>50.76</v>
      </c>
      <c r="AZ237">
        <f t="shared" si="39"/>
        <v>0.37054799999999999</v>
      </c>
      <c r="BA237">
        <f t="shared" si="40"/>
        <v>50.384376000000003</v>
      </c>
      <c r="BB237">
        <f t="shared" si="41"/>
        <v>0</v>
      </c>
      <c r="BC237">
        <f t="shared" si="42"/>
        <v>0</v>
      </c>
      <c r="BD237" s="2">
        <f t="shared" si="43"/>
        <v>5.0759999999954175E-3</v>
      </c>
    </row>
    <row r="238" spans="1:56" ht="15" customHeight="1">
      <c r="A238" s="2" t="s">
        <v>465</v>
      </c>
      <c r="B238" s="2" t="s">
        <v>469</v>
      </c>
      <c r="C238">
        <v>2020</v>
      </c>
      <c r="D238" t="s">
        <v>21</v>
      </c>
      <c r="E238" t="s">
        <v>21</v>
      </c>
      <c r="F238" t="s">
        <v>21</v>
      </c>
      <c r="G238" t="s">
        <v>21</v>
      </c>
      <c r="H238" t="s">
        <v>21</v>
      </c>
      <c r="I238" t="s">
        <v>21</v>
      </c>
      <c r="J238" t="s">
        <v>21</v>
      </c>
      <c r="K238" t="s">
        <v>21</v>
      </c>
      <c r="L238" t="s">
        <v>21</v>
      </c>
      <c r="M238" t="s">
        <v>21</v>
      </c>
      <c r="N238" t="s">
        <v>21</v>
      </c>
      <c r="O238" t="s">
        <v>21</v>
      </c>
      <c r="P238" t="s">
        <v>21</v>
      </c>
      <c r="Q238" t="s">
        <v>21</v>
      </c>
      <c r="R238" t="s">
        <v>21</v>
      </c>
      <c r="S238" t="s">
        <v>21</v>
      </c>
      <c r="T238" t="s">
        <v>21</v>
      </c>
      <c r="U238" t="s">
        <v>21</v>
      </c>
      <c r="V238" t="s">
        <v>21</v>
      </c>
      <c r="W238" t="s">
        <v>21</v>
      </c>
      <c r="X238" t="s">
        <v>21</v>
      </c>
      <c r="Y238" t="s">
        <v>21</v>
      </c>
      <c r="Z238" t="s">
        <v>21</v>
      </c>
      <c r="AA238" t="s">
        <v>21</v>
      </c>
      <c r="AB238" t="s">
        <v>21</v>
      </c>
      <c r="AC238" t="s">
        <v>21</v>
      </c>
      <c r="AD238" t="s">
        <v>21</v>
      </c>
      <c r="AE238" t="s">
        <v>21</v>
      </c>
      <c r="AF238" t="s">
        <v>21</v>
      </c>
      <c r="AG238" t="s">
        <v>21</v>
      </c>
      <c r="AH238" t="s">
        <v>21</v>
      </c>
      <c r="AI238" t="s">
        <v>21</v>
      </c>
      <c r="AJ238" t="s">
        <v>21</v>
      </c>
      <c r="AK238" t="s">
        <v>21</v>
      </c>
      <c r="AL238" t="s">
        <v>21</v>
      </c>
      <c r="AM238" t="s">
        <v>21</v>
      </c>
      <c r="AN238" t="s">
        <v>21</v>
      </c>
      <c r="AO238" t="s">
        <v>21</v>
      </c>
      <c r="AQ238">
        <f t="shared" si="33"/>
        <v>0</v>
      </c>
      <c r="AR238">
        <f t="shared" si="34"/>
        <v>0</v>
      </c>
      <c r="AT238">
        <f t="shared" si="35"/>
        <v>0</v>
      </c>
      <c r="AU238">
        <f t="shared" si="36"/>
        <v>0</v>
      </c>
      <c r="AV238" s="11" t="str">
        <f t="shared" si="37"/>
        <v/>
      </c>
      <c r="AY238">
        <f t="shared" si="38"/>
        <v>0</v>
      </c>
      <c r="AZ238">
        <f t="shared" si="39"/>
        <v>0</v>
      </c>
      <c r="BA238">
        <f t="shared" si="40"/>
        <v>0</v>
      </c>
      <c r="BB238">
        <f t="shared" si="41"/>
        <v>0</v>
      </c>
      <c r="BC238">
        <f t="shared" si="42"/>
        <v>0</v>
      </c>
      <c r="BD238" s="2">
        <f t="shared" si="43"/>
        <v>0</v>
      </c>
    </row>
    <row r="239" spans="1:56" ht="15" customHeight="1">
      <c r="A239" s="2" t="s">
        <v>465</v>
      </c>
      <c r="B239" s="2" t="s">
        <v>470</v>
      </c>
      <c r="C239">
        <v>2020</v>
      </c>
      <c r="D239">
        <v>13.71</v>
      </c>
      <c r="E239">
        <v>2.6219999999999999</v>
      </c>
      <c r="F239" t="s">
        <v>21</v>
      </c>
      <c r="G239" t="s">
        <v>21</v>
      </c>
      <c r="H239" t="s">
        <v>21</v>
      </c>
      <c r="I239">
        <v>17.559999999999999</v>
      </c>
      <c r="J239" t="s">
        <v>21</v>
      </c>
      <c r="K239" t="s">
        <v>21</v>
      </c>
      <c r="L239" t="s">
        <v>21</v>
      </c>
      <c r="M239" t="s">
        <v>21</v>
      </c>
      <c r="N239" t="s">
        <v>21</v>
      </c>
      <c r="O239" t="s">
        <v>21</v>
      </c>
      <c r="P239" t="s">
        <v>21</v>
      </c>
      <c r="Q239" t="s">
        <v>21</v>
      </c>
      <c r="R239" t="s">
        <v>21</v>
      </c>
      <c r="S239" t="s">
        <v>21</v>
      </c>
      <c r="T239" t="s">
        <v>21</v>
      </c>
      <c r="U239" t="s">
        <v>21</v>
      </c>
      <c r="V239" t="s">
        <v>21</v>
      </c>
      <c r="W239" t="s">
        <v>21</v>
      </c>
      <c r="X239" t="s">
        <v>21</v>
      </c>
      <c r="Y239" t="s">
        <v>21</v>
      </c>
      <c r="Z239" t="s">
        <v>21</v>
      </c>
      <c r="AA239" t="s">
        <v>21</v>
      </c>
      <c r="AB239" t="s">
        <v>21</v>
      </c>
      <c r="AC239" t="s">
        <v>21</v>
      </c>
      <c r="AD239" t="s">
        <v>21</v>
      </c>
      <c r="AE239" t="s">
        <v>21</v>
      </c>
      <c r="AF239">
        <v>17.559999999999999</v>
      </c>
      <c r="AG239" t="s">
        <v>21</v>
      </c>
      <c r="AH239" t="s">
        <v>925</v>
      </c>
      <c r="AI239">
        <v>39</v>
      </c>
      <c r="AJ239" t="s">
        <v>21</v>
      </c>
      <c r="AK239" t="s">
        <v>21</v>
      </c>
      <c r="AL239" t="s">
        <v>21</v>
      </c>
      <c r="AM239" t="s">
        <v>21</v>
      </c>
      <c r="AN239" t="s">
        <v>21</v>
      </c>
      <c r="AO239" t="s">
        <v>21</v>
      </c>
      <c r="AQ239">
        <f t="shared" si="33"/>
        <v>17.559999999999999</v>
      </c>
      <c r="AR239">
        <f t="shared" si="34"/>
        <v>17.559999999999999</v>
      </c>
      <c r="AT239">
        <f t="shared" si="35"/>
        <v>13.71</v>
      </c>
      <c r="AU239">
        <f t="shared" si="36"/>
        <v>2.6219999999999999</v>
      </c>
      <c r="AV239" s="11">
        <f t="shared" si="37"/>
        <v>0.93006833712984061</v>
      </c>
      <c r="AY239">
        <f t="shared" si="38"/>
        <v>0</v>
      </c>
      <c r="AZ239">
        <f t="shared" si="39"/>
        <v>0</v>
      </c>
      <c r="BA239">
        <f t="shared" si="40"/>
        <v>0</v>
      </c>
      <c r="BB239">
        <f t="shared" si="41"/>
        <v>0</v>
      </c>
      <c r="BC239">
        <f t="shared" si="42"/>
        <v>0</v>
      </c>
      <c r="BD239" s="2">
        <f t="shared" si="43"/>
        <v>0</v>
      </c>
    </row>
    <row r="240" spans="1:56" ht="15" customHeight="1">
      <c r="A240" s="2" t="s">
        <v>465</v>
      </c>
      <c r="B240" s="2" t="s">
        <v>471</v>
      </c>
      <c r="C240">
        <v>2020</v>
      </c>
      <c r="D240" t="s">
        <v>21</v>
      </c>
      <c r="E240" t="s">
        <v>21</v>
      </c>
      <c r="F240" t="s">
        <v>21</v>
      </c>
      <c r="G240" t="s">
        <v>21</v>
      </c>
      <c r="H240" t="s">
        <v>21</v>
      </c>
      <c r="I240" t="s">
        <v>21</v>
      </c>
      <c r="J240" t="s">
        <v>21</v>
      </c>
      <c r="K240" t="s">
        <v>21</v>
      </c>
      <c r="L240" t="s">
        <v>21</v>
      </c>
      <c r="M240" t="s">
        <v>21</v>
      </c>
      <c r="N240" t="s">
        <v>21</v>
      </c>
      <c r="O240" t="s">
        <v>21</v>
      </c>
      <c r="P240" t="s">
        <v>21</v>
      </c>
      <c r="Q240" t="s">
        <v>21</v>
      </c>
      <c r="R240" t="s">
        <v>21</v>
      </c>
      <c r="S240" t="s">
        <v>21</v>
      </c>
      <c r="T240" t="s">
        <v>21</v>
      </c>
      <c r="U240" t="s">
        <v>21</v>
      </c>
      <c r="V240" t="s">
        <v>21</v>
      </c>
      <c r="W240" t="s">
        <v>21</v>
      </c>
      <c r="X240" t="s">
        <v>21</v>
      </c>
      <c r="Y240" t="s">
        <v>21</v>
      </c>
      <c r="Z240" t="s">
        <v>21</v>
      </c>
      <c r="AA240" t="s">
        <v>21</v>
      </c>
      <c r="AB240" t="s">
        <v>21</v>
      </c>
      <c r="AC240" t="s">
        <v>21</v>
      </c>
      <c r="AD240" t="s">
        <v>21</v>
      </c>
      <c r="AE240" t="s">
        <v>21</v>
      </c>
      <c r="AF240" t="s">
        <v>21</v>
      </c>
      <c r="AG240" t="s">
        <v>21</v>
      </c>
      <c r="AH240" t="s">
        <v>21</v>
      </c>
      <c r="AI240" t="s">
        <v>21</v>
      </c>
      <c r="AJ240" t="s">
        <v>21</v>
      </c>
      <c r="AK240" t="s">
        <v>21</v>
      </c>
      <c r="AL240" t="s">
        <v>21</v>
      </c>
      <c r="AM240" t="s">
        <v>21</v>
      </c>
      <c r="AN240" t="s">
        <v>21</v>
      </c>
      <c r="AO240" t="s">
        <v>21</v>
      </c>
      <c r="AQ240">
        <f t="shared" si="33"/>
        <v>0</v>
      </c>
      <c r="AR240">
        <f t="shared" si="34"/>
        <v>0</v>
      </c>
      <c r="AT240">
        <f t="shared" si="35"/>
        <v>0</v>
      </c>
      <c r="AU240">
        <f t="shared" si="36"/>
        <v>0</v>
      </c>
      <c r="AV240" s="11" t="str">
        <f t="shared" si="37"/>
        <v/>
      </c>
      <c r="AY240">
        <f t="shared" si="38"/>
        <v>0</v>
      </c>
      <c r="AZ240">
        <f t="shared" si="39"/>
        <v>0</v>
      </c>
      <c r="BA240">
        <f t="shared" si="40"/>
        <v>0</v>
      </c>
      <c r="BB240">
        <f t="shared" si="41"/>
        <v>0</v>
      </c>
      <c r="BC240">
        <f t="shared" si="42"/>
        <v>0</v>
      </c>
      <c r="BD240" s="2">
        <f t="shared" si="43"/>
        <v>0</v>
      </c>
    </row>
    <row r="241" spans="1:56" ht="15" customHeight="1">
      <c r="A241" s="2" t="s">
        <v>472</v>
      </c>
      <c r="B241" s="2" t="s">
        <v>473</v>
      </c>
      <c r="C241">
        <v>2020</v>
      </c>
      <c r="D241" t="s">
        <v>22</v>
      </c>
      <c r="E241" t="s">
        <v>22</v>
      </c>
      <c r="F241" t="s">
        <v>22</v>
      </c>
      <c r="G241" t="s">
        <v>22</v>
      </c>
      <c r="H241" t="s">
        <v>22</v>
      </c>
      <c r="I241" t="s">
        <v>22</v>
      </c>
      <c r="J241" t="s">
        <v>22</v>
      </c>
      <c r="K241" t="s">
        <v>22</v>
      </c>
      <c r="L241" t="s">
        <v>22</v>
      </c>
      <c r="M241" t="s">
        <v>22</v>
      </c>
      <c r="N241" t="s">
        <v>22</v>
      </c>
      <c r="O241" t="s">
        <v>22</v>
      </c>
      <c r="P241" t="s">
        <v>22</v>
      </c>
      <c r="Q241" t="s">
        <v>22</v>
      </c>
      <c r="R241" t="s">
        <v>22</v>
      </c>
      <c r="S241" t="s">
        <v>22</v>
      </c>
      <c r="T241" t="s">
        <v>22</v>
      </c>
      <c r="U241" t="s">
        <v>22</v>
      </c>
      <c r="V241" t="s">
        <v>22</v>
      </c>
      <c r="W241" t="s">
        <v>22</v>
      </c>
      <c r="X241" t="s">
        <v>22</v>
      </c>
      <c r="Y241" t="s">
        <v>22</v>
      </c>
      <c r="Z241" t="s">
        <v>22</v>
      </c>
      <c r="AA241" t="s">
        <v>22</v>
      </c>
      <c r="AB241" t="s">
        <v>22</v>
      </c>
      <c r="AC241" t="s">
        <v>22</v>
      </c>
      <c r="AD241" t="s">
        <v>22</v>
      </c>
      <c r="AE241" t="s">
        <v>22</v>
      </c>
      <c r="AF241" t="s">
        <v>22</v>
      </c>
      <c r="AG241" t="s">
        <v>22</v>
      </c>
      <c r="AH241" t="s">
        <v>22</v>
      </c>
      <c r="AI241" t="s">
        <v>22</v>
      </c>
      <c r="AJ241" t="s">
        <v>22</v>
      </c>
      <c r="AK241" t="s">
        <v>22</v>
      </c>
      <c r="AL241" t="s">
        <v>22</v>
      </c>
      <c r="AM241" t="s">
        <v>22</v>
      </c>
      <c r="AN241" t="s">
        <v>22</v>
      </c>
      <c r="AO241" t="s">
        <v>22</v>
      </c>
      <c r="AQ241">
        <f t="shared" si="33"/>
        <v>0</v>
      </c>
      <c r="AR241">
        <f t="shared" si="34"/>
        <v>0</v>
      </c>
      <c r="AT241">
        <f t="shared" si="35"/>
        <v>0</v>
      </c>
      <c r="AU241">
        <f t="shared" si="36"/>
        <v>0</v>
      </c>
      <c r="AV241" s="11" t="str">
        <f t="shared" si="37"/>
        <v/>
      </c>
      <c r="AY241">
        <f t="shared" si="38"/>
        <v>0</v>
      </c>
      <c r="AZ241">
        <f t="shared" si="39"/>
        <v>0</v>
      </c>
      <c r="BA241">
        <f t="shared" si="40"/>
        <v>0</v>
      </c>
      <c r="BB241">
        <f t="shared" si="41"/>
        <v>0</v>
      </c>
      <c r="BC241">
        <f t="shared" si="42"/>
        <v>0</v>
      </c>
      <c r="BD241" s="2">
        <f t="shared" si="43"/>
        <v>0</v>
      </c>
    </row>
    <row r="242" spans="1:56" ht="15" customHeight="1">
      <c r="A242" s="2" t="s">
        <v>474</v>
      </c>
      <c r="B242" s="2" t="s">
        <v>475</v>
      </c>
      <c r="C242">
        <v>2020</v>
      </c>
      <c r="D242" t="s">
        <v>21</v>
      </c>
      <c r="E242" t="s">
        <v>21</v>
      </c>
      <c r="F242" t="s">
        <v>21</v>
      </c>
      <c r="G242" t="s">
        <v>21</v>
      </c>
      <c r="H242" t="s">
        <v>21</v>
      </c>
      <c r="I242" t="s">
        <v>21</v>
      </c>
      <c r="J242" t="s">
        <v>21</v>
      </c>
      <c r="K242" t="s">
        <v>21</v>
      </c>
      <c r="L242" t="s">
        <v>21</v>
      </c>
      <c r="M242" t="s">
        <v>21</v>
      </c>
      <c r="N242" t="s">
        <v>21</v>
      </c>
      <c r="O242" t="s">
        <v>21</v>
      </c>
      <c r="P242" t="s">
        <v>21</v>
      </c>
      <c r="Q242" t="s">
        <v>21</v>
      </c>
      <c r="R242" t="s">
        <v>21</v>
      </c>
      <c r="S242" t="s">
        <v>21</v>
      </c>
      <c r="T242" t="s">
        <v>21</v>
      </c>
      <c r="U242" t="s">
        <v>21</v>
      </c>
      <c r="V242" t="s">
        <v>21</v>
      </c>
      <c r="W242" t="s">
        <v>21</v>
      </c>
      <c r="X242" t="s">
        <v>21</v>
      </c>
      <c r="Y242" t="s">
        <v>21</v>
      </c>
      <c r="Z242" t="s">
        <v>21</v>
      </c>
      <c r="AA242" t="s">
        <v>21</v>
      </c>
      <c r="AB242" t="s">
        <v>21</v>
      </c>
      <c r="AC242" t="s">
        <v>21</v>
      </c>
      <c r="AD242" t="s">
        <v>21</v>
      </c>
      <c r="AE242" t="s">
        <v>21</v>
      </c>
      <c r="AF242" t="s">
        <v>21</v>
      </c>
      <c r="AG242" t="s">
        <v>21</v>
      </c>
      <c r="AH242" t="s">
        <v>21</v>
      </c>
      <c r="AI242" t="s">
        <v>21</v>
      </c>
      <c r="AJ242" t="s">
        <v>21</v>
      </c>
      <c r="AK242" t="s">
        <v>21</v>
      </c>
      <c r="AL242" t="s">
        <v>21</v>
      </c>
      <c r="AM242" t="s">
        <v>21</v>
      </c>
      <c r="AN242" t="s">
        <v>21</v>
      </c>
      <c r="AO242" t="s">
        <v>21</v>
      </c>
      <c r="AQ242">
        <f t="shared" si="33"/>
        <v>0</v>
      </c>
      <c r="AR242">
        <f t="shared" si="34"/>
        <v>0</v>
      </c>
      <c r="AT242">
        <f t="shared" si="35"/>
        <v>0</v>
      </c>
      <c r="AU242">
        <f t="shared" si="36"/>
        <v>0</v>
      </c>
      <c r="AV242" s="11" t="str">
        <f t="shared" si="37"/>
        <v/>
      </c>
      <c r="AY242">
        <f t="shared" si="38"/>
        <v>0</v>
      </c>
      <c r="AZ242">
        <f t="shared" si="39"/>
        <v>0</v>
      </c>
      <c r="BA242">
        <f t="shared" si="40"/>
        <v>0</v>
      </c>
      <c r="BB242">
        <f t="shared" si="41"/>
        <v>0</v>
      </c>
      <c r="BC242">
        <f t="shared" si="42"/>
        <v>0</v>
      </c>
      <c r="BD242" s="2">
        <f t="shared" si="43"/>
        <v>0</v>
      </c>
    </row>
    <row r="243" spans="1:56" ht="15" customHeight="1">
      <c r="A243" s="2" t="s">
        <v>474</v>
      </c>
      <c r="B243" s="2" t="s">
        <v>476</v>
      </c>
      <c r="C243">
        <v>2020</v>
      </c>
      <c r="D243" t="s">
        <v>21</v>
      </c>
      <c r="E243" t="s">
        <v>21</v>
      </c>
      <c r="F243" t="s">
        <v>21</v>
      </c>
      <c r="G243" t="s">
        <v>21</v>
      </c>
      <c r="H243" t="s">
        <v>21</v>
      </c>
      <c r="I243" t="s">
        <v>21</v>
      </c>
      <c r="J243" t="s">
        <v>21</v>
      </c>
      <c r="K243" t="s">
        <v>21</v>
      </c>
      <c r="L243" t="s">
        <v>21</v>
      </c>
      <c r="M243" t="s">
        <v>21</v>
      </c>
      <c r="N243" t="s">
        <v>21</v>
      </c>
      <c r="O243" t="s">
        <v>21</v>
      </c>
      <c r="P243" t="s">
        <v>21</v>
      </c>
      <c r="Q243" t="s">
        <v>21</v>
      </c>
      <c r="R243" t="s">
        <v>21</v>
      </c>
      <c r="S243" t="s">
        <v>21</v>
      </c>
      <c r="T243" t="s">
        <v>21</v>
      </c>
      <c r="U243" t="s">
        <v>21</v>
      </c>
      <c r="V243" t="s">
        <v>21</v>
      </c>
      <c r="W243" t="s">
        <v>21</v>
      </c>
      <c r="X243" t="s">
        <v>21</v>
      </c>
      <c r="Y243" t="s">
        <v>21</v>
      </c>
      <c r="Z243" t="s">
        <v>21</v>
      </c>
      <c r="AA243" t="s">
        <v>21</v>
      </c>
      <c r="AB243" t="s">
        <v>21</v>
      </c>
      <c r="AC243" t="s">
        <v>21</v>
      </c>
      <c r="AD243" t="s">
        <v>21</v>
      </c>
      <c r="AE243" t="s">
        <v>21</v>
      </c>
      <c r="AF243" t="s">
        <v>21</v>
      </c>
      <c r="AG243" t="s">
        <v>21</v>
      </c>
      <c r="AH243" t="s">
        <v>21</v>
      </c>
      <c r="AI243" t="s">
        <v>21</v>
      </c>
      <c r="AJ243" t="s">
        <v>21</v>
      </c>
      <c r="AK243" t="s">
        <v>21</v>
      </c>
      <c r="AL243" t="s">
        <v>21</v>
      </c>
      <c r="AM243" t="s">
        <v>21</v>
      </c>
      <c r="AN243" t="s">
        <v>21</v>
      </c>
      <c r="AO243" t="s">
        <v>21</v>
      </c>
      <c r="AQ243">
        <f t="shared" si="33"/>
        <v>0</v>
      </c>
      <c r="AR243">
        <f t="shared" si="34"/>
        <v>0</v>
      </c>
      <c r="AT243">
        <f t="shared" si="35"/>
        <v>0</v>
      </c>
      <c r="AU243">
        <f t="shared" si="36"/>
        <v>0</v>
      </c>
      <c r="AV243" s="11" t="str">
        <f t="shared" si="37"/>
        <v/>
      </c>
      <c r="AY243">
        <f t="shared" si="38"/>
        <v>0</v>
      </c>
      <c r="AZ243">
        <f t="shared" si="39"/>
        <v>0</v>
      </c>
      <c r="BA243">
        <f t="shared" si="40"/>
        <v>0</v>
      </c>
      <c r="BB243">
        <f t="shared" si="41"/>
        <v>0</v>
      </c>
      <c r="BC243">
        <f t="shared" si="42"/>
        <v>0</v>
      </c>
      <c r="BD243" s="2">
        <f t="shared" si="43"/>
        <v>0</v>
      </c>
    </row>
    <row r="244" spans="1:56" ht="15" customHeight="1">
      <c r="A244" s="2" t="s">
        <v>474</v>
      </c>
      <c r="B244" s="2" t="s">
        <v>477</v>
      </c>
      <c r="C244">
        <v>2020</v>
      </c>
      <c r="D244">
        <v>95.206000000000003</v>
      </c>
      <c r="E244">
        <v>22.536999999999999</v>
      </c>
      <c r="F244" t="s">
        <v>21</v>
      </c>
      <c r="G244" t="s">
        <v>21</v>
      </c>
      <c r="H244" t="s">
        <v>21</v>
      </c>
      <c r="I244">
        <v>169.2</v>
      </c>
      <c r="J244" t="s">
        <v>21</v>
      </c>
      <c r="K244">
        <v>0.39200000000000002</v>
      </c>
      <c r="L244" t="s">
        <v>21</v>
      </c>
      <c r="M244" t="s">
        <v>21</v>
      </c>
      <c r="N244" t="s">
        <v>21</v>
      </c>
      <c r="O244" t="s">
        <v>21</v>
      </c>
      <c r="P244" t="s">
        <v>21</v>
      </c>
      <c r="Q244">
        <v>68.492999999999995</v>
      </c>
      <c r="R244">
        <v>41.993000000000002</v>
      </c>
      <c r="S244">
        <v>12.164999999999999</v>
      </c>
      <c r="T244" t="s">
        <v>21</v>
      </c>
      <c r="U244" t="s">
        <v>21</v>
      </c>
      <c r="V244">
        <v>4.1909999999999998</v>
      </c>
      <c r="W244" t="s">
        <v>924</v>
      </c>
      <c r="X244" t="s">
        <v>21</v>
      </c>
      <c r="Y244" t="s">
        <v>21</v>
      </c>
      <c r="Z244" t="s">
        <v>21</v>
      </c>
      <c r="AA244">
        <v>20.806999999999999</v>
      </c>
      <c r="AB244" t="s">
        <v>21</v>
      </c>
      <c r="AC244" t="s">
        <v>21</v>
      </c>
      <c r="AD244" t="s">
        <v>21</v>
      </c>
      <c r="AE244" t="s">
        <v>21</v>
      </c>
      <c r="AF244" t="s">
        <v>21</v>
      </c>
      <c r="AG244" t="s">
        <v>21</v>
      </c>
      <c r="AH244" t="s">
        <v>21</v>
      </c>
      <c r="AI244" t="s">
        <v>21</v>
      </c>
      <c r="AJ244" t="s">
        <v>21</v>
      </c>
      <c r="AK244">
        <v>21.158999999999999</v>
      </c>
      <c r="AL244">
        <v>100</v>
      </c>
      <c r="AM244">
        <v>0</v>
      </c>
      <c r="AN244">
        <v>0</v>
      </c>
      <c r="AO244">
        <v>0</v>
      </c>
      <c r="AQ244">
        <f t="shared" si="33"/>
        <v>148.04099999999997</v>
      </c>
      <c r="AR244">
        <f t="shared" si="34"/>
        <v>169.19999999999996</v>
      </c>
      <c r="AT244">
        <f t="shared" si="35"/>
        <v>95.206000000000003</v>
      </c>
      <c r="AU244">
        <f t="shared" si="36"/>
        <v>22.536999999999999</v>
      </c>
      <c r="AV244" s="11">
        <f t="shared" si="37"/>
        <v>0.69588061465721052</v>
      </c>
      <c r="AY244">
        <f t="shared" si="38"/>
        <v>21.158999999999999</v>
      </c>
      <c r="AZ244">
        <f t="shared" si="39"/>
        <v>21.158999999999999</v>
      </c>
      <c r="BA244">
        <f t="shared" si="40"/>
        <v>0</v>
      </c>
      <c r="BB244">
        <f t="shared" si="41"/>
        <v>0</v>
      </c>
      <c r="BC244">
        <f t="shared" si="42"/>
        <v>0</v>
      </c>
      <c r="BD244" s="2">
        <f t="shared" si="43"/>
        <v>0</v>
      </c>
    </row>
    <row r="245" spans="1:56" ht="15" customHeight="1">
      <c r="A245" s="2" t="s">
        <v>478</v>
      </c>
      <c r="B245" s="2" t="s">
        <v>479</v>
      </c>
      <c r="C245">
        <v>2020</v>
      </c>
      <c r="D245">
        <v>439.06400000000002</v>
      </c>
      <c r="E245">
        <v>185.95699999999999</v>
      </c>
      <c r="F245" t="s">
        <v>21</v>
      </c>
      <c r="G245" t="s">
        <v>21</v>
      </c>
      <c r="H245" t="s">
        <v>21</v>
      </c>
      <c r="I245">
        <v>848.85900000000004</v>
      </c>
      <c r="J245" t="s">
        <v>21</v>
      </c>
      <c r="K245">
        <v>2.3809999999999998</v>
      </c>
      <c r="L245" t="s">
        <v>21</v>
      </c>
      <c r="M245" t="s">
        <v>21</v>
      </c>
      <c r="N245" t="s">
        <v>21</v>
      </c>
      <c r="O245" t="s">
        <v>21</v>
      </c>
      <c r="P245" t="s">
        <v>21</v>
      </c>
      <c r="Q245">
        <v>36.264000000000003</v>
      </c>
      <c r="R245" t="s">
        <v>21</v>
      </c>
      <c r="S245">
        <v>22.376000000000001</v>
      </c>
      <c r="T245">
        <v>163.184</v>
      </c>
      <c r="U245" t="s">
        <v>21</v>
      </c>
      <c r="V245">
        <v>2.5680000000000001</v>
      </c>
      <c r="W245" t="s">
        <v>924</v>
      </c>
      <c r="X245" t="s">
        <v>21</v>
      </c>
      <c r="Y245" t="s">
        <v>21</v>
      </c>
      <c r="Z245" t="s">
        <v>21</v>
      </c>
      <c r="AA245">
        <v>417.10300000000001</v>
      </c>
      <c r="AB245" t="s">
        <v>21</v>
      </c>
      <c r="AC245" t="s">
        <v>21</v>
      </c>
      <c r="AD245" t="s">
        <v>21</v>
      </c>
      <c r="AE245" t="s">
        <v>21</v>
      </c>
      <c r="AF245">
        <v>67.88</v>
      </c>
      <c r="AG245">
        <v>0.23</v>
      </c>
      <c r="AH245" t="s">
        <v>934</v>
      </c>
      <c r="AI245">
        <v>48.31</v>
      </c>
      <c r="AJ245" t="s">
        <v>21</v>
      </c>
      <c r="AK245">
        <v>137.10300000000001</v>
      </c>
      <c r="AL245">
        <v>90.12</v>
      </c>
      <c r="AM245">
        <v>9.5399999999999991</v>
      </c>
      <c r="AN245">
        <v>0.34</v>
      </c>
      <c r="AO245" t="s">
        <v>21</v>
      </c>
      <c r="AQ245">
        <f t="shared" si="33"/>
        <v>711.75599999999997</v>
      </c>
      <c r="AR245">
        <f t="shared" si="34"/>
        <v>848.85899999999992</v>
      </c>
      <c r="AT245">
        <f t="shared" si="35"/>
        <v>439.06400000000002</v>
      </c>
      <c r="AU245">
        <f t="shared" si="36"/>
        <v>185.95699999999999</v>
      </c>
      <c r="AV245" s="11">
        <f t="shared" si="37"/>
        <v>0.73630720767524405</v>
      </c>
      <c r="AY245">
        <f t="shared" si="38"/>
        <v>137.10300000000001</v>
      </c>
      <c r="AZ245">
        <f t="shared" si="39"/>
        <v>123.55722360000001</v>
      </c>
      <c r="BA245">
        <f t="shared" si="40"/>
        <v>13.079626199999998</v>
      </c>
      <c r="BB245">
        <f t="shared" si="41"/>
        <v>0.46615020000000007</v>
      </c>
      <c r="BC245">
        <f t="shared" si="42"/>
        <v>0</v>
      </c>
      <c r="BD245" s="2">
        <f t="shared" si="43"/>
        <v>0</v>
      </c>
    </row>
    <row r="246" spans="1:56" ht="15" customHeight="1">
      <c r="A246" s="2" t="s">
        <v>480</v>
      </c>
      <c r="B246" s="2" t="s">
        <v>481</v>
      </c>
      <c r="C246">
        <v>2020</v>
      </c>
      <c r="D246" t="s">
        <v>21</v>
      </c>
      <c r="E246" t="s">
        <v>21</v>
      </c>
      <c r="F246" t="s">
        <v>21</v>
      </c>
      <c r="G246" t="s">
        <v>21</v>
      </c>
      <c r="H246" t="s">
        <v>21</v>
      </c>
      <c r="I246" t="s">
        <v>21</v>
      </c>
      <c r="J246" t="s">
        <v>21</v>
      </c>
      <c r="K246" t="s">
        <v>21</v>
      </c>
      <c r="L246" t="s">
        <v>21</v>
      </c>
      <c r="M246" t="s">
        <v>21</v>
      </c>
      <c r="N246" t="s">
        <v>21</v>
      </c>
      <c r="O246" t="s">
        <v>21</v>
      </c>
      <c r="P246" t="s">
        <v>21</v>
      </c>
      <c r="Q246" t="s">
        <v>21</v>
      </c>
      <c r="R246" t="s">
        <v>21</v>
      </c>
      <c r="S246" t="s">
        <v>21</v>
      </c>
      <c r="T246" t="s">
        <v>21</v>
      </c>
      <c r="U246" t="s">
        <v>21</v>
      </c>
      <c r="V246" t="s">
        <v>21</v>
      </c>
      <c r="W246" t="s">
        <v>21</v>
      </c>
      <c r="X246" t="s">
        <v>21</v>
      </c>
      <c r="Y246" t="s">
        <v>21</v>
      </c>
      <c r="Z246" t="s">
        <v>21</v>
      </c>
      <c r="AA246" t="s">
        <v>21</v>
      </c>
      <c r="AB246" t="s">
        <v>21</v>
      </c>
      <c r="AC246" t="s">
        <v>21</v>
      </c>
      <c r="AD246" t="s">
        <v>21</v>
      </c>
      <c r="AE246" t="s">
        <v>21</v>
      </c>
      <c r="AF246" t="s">
        <v>21</v>
      </c>
      <c r="AG246" t="s">
        <v>21</v>
      </c>
      <c r="AH246" t="s">
        <v>21</v>
      </c>
      <c r="AI246" t="s">
        <v>21</v>
      </c>
      <c r="AJ246" t="s">
        <v>21</v>
      </c>
      <c r="AK246" t="s">
        <v>21</v>
      </c>
      <c r="AL246" t="s">
        <v>21</v>
      </c>
      <c r="AM246" t="s">
        <v>21</v>
      </c>
      <c r="AN246" t="s">
        <v>21</v>
      </c>
      <c r="AO246" t="s">
        <v>21</v>
      </c>
      <c r="AQ246">
        <f t="shared" si="33"/>
        <v>0</v>
      </c>
      <c r="AR246">
        <f t="shared" si="34"/>
        <v>0</v>
      </c>
      <c r="AT246">
        <f t="shared" si="35"/>
        <v>0</v>
      </c>
      <c r="AU246">
        <f t="shared" si="36"/>
        <v>0</v>
      </c>
      <c r="AV246" s="11" t="str">
        <f t="shared" si="37"/>
        <v/>
      </c>
      <c r="AY246">
        <f t="shared" si="38"/>
        <v>0</v>
      </c>
      <c r="AZ246">
        <f t="shared" si="39"/>
        <v>0</v>
      </c>
      <c r="BA246">
        <f t="shared" si="40"/>
        <v>0</v>
      </c>
      <c r="BB246">
        <f t="shared" si="41"/>
        <v>0</v>
      </c>
      <c r="BC246">
        <f t="shared" si="42"/>
        <v>0</v>
      </c>
      <c r="BD246" s="2">
        <f t="shared" si="43"/>
        <v>0</v>
      </c>
    </row>
    <row r="247" spans="1:56" ht="15" customHeight="1">
      <c r="A247" s="2" t="s">
        <v>482</v>
      </c>
      <c r="B247" s="2" t="s">
        <v>483</v>
      </c>
      <c r="C247">
        <v>2020</v>
      </c>
      <c r="D247" t="s">
        <v>21</v>
      </c>
      <c r="E247" t="s">
        <v>21</v>
      </c>
      <c r="F247" t="s">
        <v>21</v>
      </c>
      <c r="G247" t="s">
        <v>21</v>
      </c>
      <c r="H247" t="s">
        <v>21</v>
      </c>
      <c r="I247" t="s">
        <v>21</v>
      </c>
      <c r="J247" t="s">
        <v>21</v>
      </c>
      <c r="K247" t="s">
        <v>21</v>
      </c>
      <c r="L247" t="s">
        <v>21</v>
      </c>
      <c r="M247" t="s">
        <v>21</v>
      </c>
      <c r="N247" t="s">
        <v>21</v>
      </c>
      <c r="O247" t="s">
        <v>21</v>
      </c>
      <c r="P247" t="s">
        <v>21</v>
      </c>
      <c r="Q247" t="s">
        <v>21</v>
      </c>
      <c r="R247" t="s">
        <v>21</v>
      </c>
      <c r="S247" t="s">
        <v>21</v>
      </c>
      <c r="T247" t="s">
        <v>21</v>
      </c>
      <c r="U247" t="s">
        <v>21</v>
      </c>
      <c r="V247" t="s">
        <v>21</v>
      </c>
      <c r="W247" t="s">
        <v>21</v>
      </c>
      <c r="X247" t="s">
        <v>21</v>
      </c>
      <c r="Y247" t="s">
        <v>21</v>
      </c>
      <c r="Z247" t="s">
        <v>21</v>
      </c>
      <c r="AA247" t="s">
        <v>21</v>
      </c>
      <c r="AB247" t="s">
        <v>21</v>
      </c>
      <c r="AC247" t="s">
        <v>21</v>
      </c>
      <c r="AD247" t="s">
        <v>21</v>
      </c>
      <c r="AE247" t="s">
        <v>21</v>
      </c>
      <c r="AF247" t="s">
        <v>21</v>
      </c>
      <c r="AG247" t="s">
        <v>21</v>
      </c>
      <c r="AH247" t="s">
        <v>21</v>
      </c>
      <c r="AI247" t="s">
        <v>21</v>
      </c>
      <c r="AJ247" t="s">
        <v>21</v>
      </c>
      <c r="AK247" t="s">
        <v>21</v>
      </c>
      <c r="AL247" t="s">
        <v>21</v>
      </c>
      <c r="AM247" t="s">
        <v>21</v>
      </c>
      <c r="AN247" t="s">
        <v>21</v>
      </c>
      <c r="AO247" t="s">
        <v>21</v>
      </c>
      <c r="AQ247">
        <f t="shared" si="33"/>
        <v>0</v>
      </c>
      <c r="AR247">
        <f t="shared" si="34"/>
        <v>0</v>
      </c>
      <c r="AT247">
        <f t="shared" si="35"/>
        <v>0</v>
      </c>
      <c r="AU247">
        <f t="shared" si="36"/>
        <v>0</v>
      </c>
      <c r="AV247" s="11" t="str">
        <f t="shared" si="37"/>
        <v/>
      </c>
      <c r="AY247">
        <f t="shared" si="38"/>
        <v>0</v>
      </c>
      <c r="AZ247">
        <f t="shared" si="39"/>
        <v>0</v>
      </c>
      <c r="BA247">
        <f t="shared" si="40"/>
        <v>0</v>
      </c>
      <c r="BB247">
        <f t="shared" si="41"/>
        <v>0</v>
      </c>
      <c r="BC247">
        <f t="shared" si="42"/>
        <v>0</v>
      </c>
      <c r="BD247" s="2">
        <f t="shared" si="43"/>
        <v>0</v>
      </c>
    </row>
    <row r="248" spans="1:56" ht="15" customHeight="1">
      <c r="A248" s="2" t="s">
        <v>482</v>
      </c>
      <c r="B248" s="2" t="s">
        <v>484</v>
      </c>
      <c r="C248">
        <v>2020</v>
      </c>
      <c r="D248">
        <v>113.759</v>
      </c>
      <c r="E248">
        <v>27.163</v>
      </c>
      <c r="F248" t="s">
        <v>21</v>
      </c>
      <c r="G248" t="s">
        <v>21</v>
      </c>
      <c r="H248" t="s">
        <v>21</v>
      </c>
      <c r="I248">
        <v>162.79499999999999</v>
      </c>
      <c r="J248" t="s">
        <v>21</v>
      </c>
      <c r="K248">
        <v>0</v>
      </c>
      <c r="L248" t="s">
        <v>21</v>
      </c>
      <c r="M248" t="s">
        <v>21</v>
      </c>
      <c r="N248" t="s">
        <v>21</v>
      </c>
      <c r="O248" t="s">
        <v>21</v>
      </c>
      <c r="P248" t="s">
        <v>21</v>
      </c>
      <c r="Q248">
        <v>6.4269999999999996</v>
      </c>
      <c r="R248" t="s">
        <v>21</v>
      </c>
      <c r="S248">
        <v>0.44800000000000001</v>
      </c>
      <c r="T248" t="s">
        <v>21</v>
      </c>
      <c r="U248" t="s">
        <v>21</v>
      </c>
      <c r="V248" t="s">
        <v>21</v>
      </c>
      <c r="W248" t="s">
        <v>21</v>
      </c>
      <c r="X248" t="s">
        <v>21</v>
      </c>
      <c r="Y248" t="s">
        <v>21</v>
      </c>
      <c r="Z248" t="s">
        <v>21</v>
      </c>
      <c r="AA248">
        <v>155.804</v>
      </c>
      <c r="AB248" t="s">
        <v>21</v>
      </c>
      <c r="AC248">
        <v>0.11600000000000001</v>
      </c>
      <c r="AD248" t="s">
        <v>21</v>
      </c>
      <c r="AE248" t="s">
        <v>21</v>
      </c>
      <c r="AF248" t="s">
        <v>21</v>
      </c>
      <c r="AG248" t="s">
        <v>21</v>
      </c>
      <c r="AH248" t="s">
        <v>21</v>
      </c>
      <c r="AI248" t="s">
        <v>21</v>
      </c>
      <c r="AJ248" t="s">
        <v>21</v>
      </c>
      <c r="AK248" t="s">
        <v>21</v>
      </c>
      <c r="AL248" t="s">
        <v>21</v>
      </c>
      <c r="AM248" t="s">
        <v>21</v>
      </c>
      <c r="AN248" t="s">
        <v>21</v>
      </c>
      <c r="AO248" t="s">
        <v>21</v>
      </c>
      <c r="AQ248">
        <f t="shared" si="33"/>
        <v>162.79500000000002</v>
      </c>
      <c r="AR248">
        <f t="shared" si="34"/>
        <v>162.79500000000002</v>
      </c>
      <c r="AT248">
        <f t="shared" si="35"/>
        <v>113.759</v>
      </c>
      <c r="AU248">
        <f t="shared" si="36"/>
        <v>27.163</v>
      </c>
      <c r="AV248" s="11">
        <f t="shared" si="37"/>
        <v>0.86564083663503166</v>
      </c>
      <c r="AY248">
        <f t="shared" si="38"/>
        <v>0</v>
      </c>
      <c r="AZ248">
        <f t="shared" si="39"/>
        <v>0</v>
      </c>
      <c r="BA248">
        <f t="shared" si="40"/>
        <v>0</v>
      </c>
      <c r="BB248">
        <f t="shared" si="41"/>
        <v>0</v>
      </c>
      <c r="BC248">
        <f t="shared" si="42"/>
        <v>0</v>
      </c>
      <c r="BD248" s="2">
        <f t="shared" si="43"/>
        <v>0</v>
      </c>
    </row>
    <row r="249" spans="1:56" ht="15" customHeight="1">
      <c r="A249" s="2" t="s">
        <v>482</v>
      </c>
      <c r="B249" s="2" t="s">
        <v>485</v>
      </c>
      <c r="C249">
        <v>2020</v>
      </c>
      <c r="D249" t="s">
        <v>21</v>
      </c>
      <c r="E249" t="s">
        <v>21</v>
      </c>
      <c r="F249" t="s">
        <v>21</v>
      </c>
      <c r="G249" t="s">
        <v>21</v>
      </c>
      <c r="H249" t="s">
        <v>21</v>
      </c>
      <c r="I249" t="s">
        <v>21</v>
      </c>
      <c r="J249" t="s">
        <v>21</v>
      </c>
      <c r="K249" t="s">
        <v>21</v>
      </c>
      <c r="L249" t="s">
        <v>21</v>
      </c>
      <c r="M249" t="s">
        <v>21</v>
      </c>
      <c r="N249" t="s">
        <v>21</v>
      </c>
      <c r="O249" t="s">
        <v>21</v>
      </c>
      <c r="P249" t="s">
        <v>21</v>
      </c>
      <c r="Q249" t="s">
        <v>21</v>
      </c>
      <c r="R249" t="s">
        <v>21</v>
      </c>
      <c r="S249" t="s">
        <v>21</v>
      </c>
      <c r="T249" t="s">
        <v>21</v>
      </c>
      <c r="U249" t="s">
        <v>21</v>
      </c>
      <c r="V249" t="s">
        <v>21</v>
      </c>
      <c r="W249" t="s">
        <v>21</v>
      </c>
      <c r="X249" t="s">
        <v>21</v>
      </c>
      <c r="Y249" t="s">
        <v>21</v>
      </c>
      <c r="Z249" t="s">
        <v>21</v>
      </c>
      <c r="AA249" t="s">
        <v>21</v>
      </c>
      <c r="AB249" t="s">
        <v>21</v>
      </c>
      <c r="AC249" t="s">
        <v>21</v>
      </c>
      <c r="AD249" t="s">
        <v>21</v>
      </c>
      <c r="AE249" t="s">
        <v>21</v>
      </c>
      <c r="AF249" t="s">
        <v>21</v>
      </c>
      <c r="AG249" t="s">
        <v>21</v>
      </c>
      <c r="AH249" t="s">
        <v>21</v>
      </c>
      <c r="AI249" t="s">
        <v>21</v>
      </c>
      <c r="AJ249" t="s">
        <v>21</v>
      </c>
      <c r="AK249" t="s">
        <v>21</v>
      </c>
      <c r="AL249" t="s">
        <v>21</v>
      </c>
      <c r="AM249" t="s">
        <v>21</v>
      </c>
      <c r="AN249" t="s">
        <v>21</v>
      </c>
      <c r="AO249" t="s">
        <v>21</v>
      </c>
      <c r="AQ249">
        <f t="shared" si="33"/>
        <v>0</v>
      </c>
      <c r="AR249">
        <f t="shared" si="34"/>
        <v>0</v>
      </c>
      <c r="AT249">
        <f t="shared" si="35"/>
        <v>0</v>
      </c>
      <c r="AU249">
        <f t="shared" si="36"/>
        <v>0</v>
      </c>
      <c r="AV249" s="11" t="str">
        <f t="shared" si="37"/>
        <v/>
      </c>
      <c r="AY249">
        <f t="shared" si="38"/>
        <v>0</v>
      </c>
      <c r="AZ249">
        <f t="shared" si="39"/>
        <v>0</v>
      </c>
      <c r="BA249">
        <f t="shared" si="40"/>
        <v>0</v>
      </c>
      <c r="BB249">
        <f t="shared" si="41"/>
        <v>0</v>
      </c>
      <c r="BC249">
        <f t="shared" si="42"/>
        <v>0</v>
      </c>
      <c r="BD249" s="2">
        <f t="shared" si="43"/>
        <v>0</v>
      </c>
    </row>
    <row r="250" spans="1:56" ht="15" customHeight="1">
      <c r="A250" s="2" t="s">
        <v>482</v>
      </c>
      <c r="B250" s="2" t="s">
        <v>486</v>
      </c>
      <c r="C250">
        <v>2020</v>
      </c>
      <c r="D250">
        <v>1090.9000000000001</v>
      </c>
      <c r="E250">
        <v>287</v>
      </c>
      <c r="F250">
        <v>49.25</v>
      </c>
      <c r="G250" t="s">
        <v>655</v>
      </c>
      <c r="H250">
        <v>55.1</v>
      </c>
      <c r="I250">
        <v>1750.8</v>
      </c>
      <c r="J250">
        <v>0</v>
      </c>
      <c r="K250">
        <v>3.2</v>
      </c>
      <c r="L250" t="s">
        <v>21</v>
      </c>
      <c r="M250">
        <v>0</v>
      </c>
      <c r="N250" t="s">
        <v>21</v>
      </c>
      <c r="O250" t="s">
        <v>21</v>
      </c>
      <c r="P250">
        <v>3.9</v>
      </c>
      <c r="Q250">
        <v>24.6</v>
      </c>
      <c r="R250">
        <v>8.8000000000000007</v>
      </c>
      <c r="S250">
        <v>5.8</v>
      </c>
      <c r="T250" t="s">
        <v>21</v>
      </c>
      <c r="U250" t="s">
        <v>21</v>
      </c>
      <c r="V250">
        <v>0</v>
      </c>
      <c r="W250" t="s">
        <v>924</v>
      </c>
      <c r="X250" t="s">
        <v>21</v>
      </c>
      <c r="Y250" t="s">
        <v>21</v>
      </c>
      <c r="Z250" t="s">
        <v>21</v>
      </c>
      <c r="AA250">
        <v>187.3</v>
      </c>
      <c r="AB250" t="s">
        <v>21</v>
      </c>
      <c r="AC250">
        <v>0</v>
      </c>
      <c r="AD250" t="s">
        <v>21</v>
      </c>
      <c r="AE250" t="s">
        <v>21</v>
      </c>
      <c r="AF250">
        <v>1347.6</v>
      </c>
      <c r="AG250">
        <v>3.2</v>
      </c>
      <c r="AH250" t="s">
        <v>934</v>
      </c>
      <c r="AI250">
        <v>41</v>
      </c>
      <c r="AJ250" t="s">
        <v>21</v>
      </c>
      <c r="AK250">
        <v>169.6</v>
      </c>
      <c r="AL250">
        <v>5</v>
      </c>
      <c r="AM250">
        <v>95</v>
      </c>
      <c r="AN250">
        <v>0</v>
      </c>
      <c r="AO250" t="s">
        <v>21</v>
      </c>
      <c r="AQ250">
        <f t="shared" si="33"/>
        <v>1581.1999999999998</v>
      </c>
      <c r="AR250">
        <f t="shared" si="34"/>
        <v>1750.7999999999997</v>
      </c>
      <c r="AT250">
        <f t="shared" si="35"/>
        <v>1090.9000000000001</v>
      </c>
      <c r="AU250">
        <f t="shared" si="36"/>
        <v>287</v>
      </c>
      <c r="AV250" s="11">
        <f t="shared" si="37"/>
        <v>0.78701165181631272</v>
      </c>
      <c r="AY250">
        <f t="shared" si="38"/>
        <v>169.6</v>
      </c>
      <c r="AZ250">
        <f t="shared" si="39"/>
        <v>8.48</v>
      </c>
      <c r="BA250">
        <f t="shared" si="40"/>
        <v>161.11999999999998</v>
      </c>
      <c r="BB250">
        <f t="shared" si="41"/>
        <v>0</v>
      </c>
      <c r="BC250">
        <f t="shared" si="42"/>
        <v>0</v>
      </c>
      <c r="BD250" s="2">
        <f t="shared" si="43"/>
        <v>2.8421709430404007E-14</v>
      </c>
    </row>
    <row r="251" spans="1:56" ht="15" customHeight="1">
      <c r="A251" s="2" t="s">
        <v>482</v>
      </c>
      <c r="B251" s="2" t="s">
        <v>488</v>
      </c>
      <c r="C251">
        <v>2020</v>
      </c>
      <c r="D251" t="s">
        <v>21</v>
      </c>
      <c r="E251" t="s">
        <v>21</v>
      </c>
      <c r="F251" t="s">
        <v>21</v>
      </c>
      <c r="G251" t="s">
        <v>21</v>
      </c>
      <c r="H251" t="s">
        <v>21</v>
      </c>
      <c r="I251" t="s">
        <v>21</v>
      </c>
      <c r="J251" t="s">
        <v>21</v>
      </c>
      <c r="K251" t="s">
        <v>21</v>
      </c>
      <c r="L251" t="s">
        <v>21</v>
      </c>
      <c r="M251" t="s">
        <v>21</v>
      </c>
      <c r="N251" t="s">
        <v>21</v>
      </c>
      <c r="O251" t="s">
        <v>21</v>
      </c>
      <c r="P251" t="s">
        <v>21</v>
      </c>
      <c r="Q251" t="s">
        <v>21</v>
      </c>
      <c r="R251" t="s">
        <v>21</v>
      </c>
      <c r="S251" t="s">
        <v>21</v>
      </c>
      <c r="T251" t="s">
        <v>21</v>
      </c>
      <c r="U251" t="s">
        <v>21</v>
      </c>
      <c r="V251" t="s">
        <v>21</v>
      </c>
      <c r="W251" t="s">
        <v>21</v>
      </c>
      <c r="X251" t="s">
        <v>21</v>
      </c>
      <c r="Y251" t="s">
        <v>21</v>
      </c>
      <c r="Z251" t="s">
        <v>21</v>
      </c>
      <c r="AA251" t="s">
        <v>21</v>
      </c>
      <c r="AB251" t="s">
        <v>21</v>
      </c>
      <c r="AC251" t="s">
        <v>21</v>
      </c>
      <c r="AD251" t="s">
        <v>21</v>
      </c>
      <c r="AE251" t="s">
        <v>21</v>
      </c>
      <c r="AF251" t="s">
        <v>21</v>
      </c>
      <c r="AG251" t="s">
        <v>21</v>
      </c>
      <c r="AH251" t="s">
        <v>21</v>
      </c>
      <c r="AI251" t="s">
        <v>21</v>
      </c>
      <c r="AJ251" t="s">
        <v>21</v>
      </c>
      <c r="AK251" t="s">
        <v>21</v>
      </c>
      <c r="AL251" t="s">
        <v>21</v>
      </c>
      <c r="AM251" t="s">
        <v>21</v>
      </c>
      <c r="AN251" t="s">
        <v>21</v>
      </c>
      <c r="AO251" t="s">
        <v>21</v>
      </c>
      <c r="AQ251">
        <f t="shared" si="33"/>
        <v>0</v>
      </c>
      <c r="AR251">
        <f t="shared" si="34"/>
        <v>0</v>
      </c>
      <c r="AT251">
        <f t="shared" si="35"/>
        <v>0</v>
      </c>
      <c r="AU251">
        <f t="shared" si="36"/>
        <v>0</v>
      </c>
      <c r="AV251" s="11" t="str">
        <f t="shared" si="37"/>
        <v/>
      </c>
      <c r="AY251">
        <f t="shared" si="38"/>
        <v>0</v>
      </c>
      <c r="AZ251">
        <f t="shared" si="39"/>
        <v>0</v>
      </c>
      <c r="BA251">
        <f t="shared" si="40"/>
        <v>0</v>
      </c>
      <c r="BB251">
        <f t="shared" si="41"/>
        <v>0</v>
      </c>
      <c r="BC251">
        <f t="shared" si="42"/>
        <v>0</v>
      </c>
      <c r="BD251" s="2">
        <f t="shared" si="43"/>
        <v>0</v>
      </c>
    </row>
    <row r="252" spans="1:56" ht="15" customHeight="1">
      <c r="A252" s="2" t="s">
        <v>482</v>
      </c>
      <c r="B252" s="2" t="s">
        <v>489</v>
      </c>
      <c r="C252">
        <v>2020</v>
      </c>
      <c r="D252" t="s">
        <v>21</v>
      </c>
      <c r="E252" t="s">
        <v>21</v>
      </c>
      <c r="F252" t="s">
        <v>21</v>
      </c>
      <c r="G252" t="s">
        <v>21</v>
      </c>
      <c r="H252" t="s">
        <v>21</v>
      </c>
      <c r="I252" t="s">
        <v>21</v>
      </c>
      <c r="J252" t="s">
        <v>21</v>
      </c>
      <c r="K252" t="s">
        <v>21</v>
      </c>
      <c r="L252" t="s">
        <v>21</v>
      </c>
      <c r="M252" t="s">
        <v>21</v>
      </c>
      <c r="N252" t="s">
        <v>21</v>
      </c>
      <c r="O252" t="s">
        <v>21</v>
      </c>
      <c r="P252" t="s">
        <v>21</v>
      </c>
      <c r="Q252" t="s">
        <v>21</v>
      </c>
      <c r="R252" t="s">
        <v>21</v>
      </c>
      <c r="S252" t="s">
        <v>21</v>
      </c>
      <c r="T252" t="s">
        <v>21</v>
      </c>
      <c r="U252" t="s">
        <v>21</v>
      </c>
      <c r="V252" t="s">
        <v>21</v>
      </c>
      <c r="W252" t="s">
        <v>21</v>
      </c>
      <c r="X252" t="s">
        <v>21</v>
      </c>
      <c r="Y252" t="s">
        <v>21</v>
      </c>
      <c r="Z252" t="s">
        <v>21</v>
      </c>
      <c r="AA252" t="s">
        <v>21</v>
      </c>
      <c r="AB252" t="s">
        <v>21</v>
      </c>
      <c r="AC252" t="s">
        <v>21</v>
      </c>
      <c r="AD252" t="s">
        <v>21</v>
      </c>
      <c r="AE252" t="s">
        <v>21</v>
      </c>
      <c r="AF252" t="s">
        <v>21</v>
      </c>
      <c r="AG252" t="s">
        <v>21</v>
      </c>
      <c r="AH252" t="s">
        <v>21</v>
      </c>
      <c r="AI252" t="s">
        <v>21</v>
      </c>
      <c r="AJ252" t="s">
        <v>21</v>
      </c>
      <c r="AK252" t="s">
        <v>21</v>
      </c>
      <c r="AL252" t="s">
        <v>21</v>
      </c>
      <c r="AM252" t="s">
        <v>21</v>
      </c>
      <c r="AN252" t="s">
        <v>21</v>
      </c>
      <c r="AO252" t="s">
        <v>21</v>
      </c>
      <c r="AQ252">
        <f t="shared" si="33"/>
        <v>0</v>
      </c>
      <c r="AR252">
        <f t="shared" si="34"/>
        <v>0</v>
      </c>
      <c r="AT252">
        <f t="shared" si="35"/>
        <v>0</v>
      </c>
      <c r="AU252">
        <f t="shared" si="36"/>
        <v>0</v>
      </c>
      <c r="AV252" s="11" t="str">
        <f t="shared" si="37"/>
        <v/>
      </c>
      <c r="AY252">
        <f t="shared" si="38"/>
        <v>0</v>
      </c>
      <c r="AZ252">
        <f t="shared" si="39"/>
        <v>0</v>
      </c>
      <c r="BA252">
        <f t="shared" si="40"/>
        <v>0</v>
      </c>
      <c r="BB252">
        <f t="shared" si="41"/>
        <v>0</v>
      </c>
      <c r="BC252">
        <f t="shared" si="42"/>
        <v>0</v>
      </c>
      <c r="BD252" s="2">
        <f t="shared" si="43"/>
        <v>0</v>
      </c>
    </row>
    <row r="253" spans="1:56" ht="15" customHeight="1">
      <c r="A253" s="2" t="s">
        <v>490</v>
      </c>
      <c r="B253" s="2" t="s">
        <v>491</v>
      </c>
      <c r="C253">
        <v>2020</v>
      </c>
      <c r="D253" t="s">
        <v>21</v>
      </c>
      <c r="E253" t="s">
        <v>21</v>
      </c>
      <c r="F253" t="s">
        <v>21</v>
      </c>
      <c r="G253" t="s">
        <v>21</v>
      </c>
      <c r="H253" t="s">
        <v>21</v>
      </c>
      <c r="I253" t="s">
        <v>21</v>
      </c>
      <c r="J253" t="s">
        <v>21</v>
      </c>
      <c r="K253" t="s">
        <v>21</v>
      </c>
      <c r="L253" t="s">
        <v>21</v>
      </c>
      <c r="M253" t="s">
        <v>21</v>
      </c>
      <c r="N253" t="s">
        <v>21</v>
      </c>
      <c r="O253" t="s">
        <v>21</v>
      </c>
      <c r="P253" t="s">
        <v>21</v>
      </c>
      <c r="Q253" t="s">
        <v>21</v>
      </c>
      <c r="R253" t="s">
        <v>21</v>
      </c>
      <c r="S253" t="s">
        <v>21</v>
      </c>
      <c r="T253" t="s">
        <v>21</v>
      </c>
      <c r="U253" t="s">
        <v>21</v>
      </c>
      <c r="V253" t="s">
        <v>21</v>
      </c>
      <c r="W253" t="s">
        <v>21</v>
      </c>
      <c r="X253" t="s">
        <v>21</v>
      </c>
      <c r="Y253" t="s">
        <v>21</v>
      </c>
      <c r="Z253" t="s">
        <v>21</v>
      </c>
      <c r="AA253" t="s">
        <v>21</v>
      </c>
      <c r="AB253" t="s">
        <v>21</v>
      </c>
      <c r="AC253" t="s">
        <v>21</v>
      </c>
      <c r="AD253" t="s">
        <v>21</v>
      </c>
      <c r="AE253" t="s">
        <v>21</v>
      </c>
      <c r="AF253" t="s">
        <v>21</v>
      </c>
      <c r="AG253" t="s">
        <v>21</v>
      </c>
      <c r="AH253" t="s">
        <v>21</v>
      </c>
      <c r="AI253" t="s">
        <v>21</v>
      </c>
      <c r="AJ253" t="s">
        <v>21</v>
      </c>
      <c r="AK253" t="s">
        <v>21</v>
      </c>
      <c r="AL253" t="s">
        <v>21</v>
      </c>
      <c r="AM253" t="s">
        <v>21</v>
      </c>
      <c r="AN253" t="s">
        <v>21</v>
      </c>
      <c r="AO253" t="s">
        <v>21</v>
      </c>
      <c r="AQ253">
        <f t="shared" si="33"/>
        <v>0</v>
      </c>
      <c r="AR253">
        <f t="shared" si="34"/>
        <v>0</v>
      </c>
      <c r="AT253">
        <f t="shared" si="35"/>
        <v>0</v>
      </c>
      <c r="AU253">
        <f t="shared" si="36"/>
        <v>0</v>
      </c>
      <c r="AV253" s="11" t="str">
        <f t="shared" si="37"/>
        <v/>
      </c>
      <c r="AY253">
        <f t="shared" si="38"/>
        <v>0</v>
      </c>
      <c r="AZ253">
        <f t="shared" si="39"/>
        <v>0</v>
      </c>
      <c r="BA253">
        <f t="shared" si="40"/>
        <v>0</v>
      </c>
      <c r="BB253">
        <f t="shared" si="41"/>
        <v>0</v>
      </c>
      <c r="BC253">
        <f t="shared" si="42"/>
        <v>0</v>
      </c>
      <c r="BD253" s="2">
        <f t="shared" si="43"/>
        <v>0</v>
      </c>
    </row>
    <row r="254" spans="1:56" ht="15" customHeight="1">
      <c r="A254" s="2" t="s">
        <v>490</v>
      </c>
      <c r="B254" s="2" t="s">
        <v>492</v>
      </c>
      <c r="C254">
        <v>2020</v>
      </c>
      <c r="D254">
        <v>367.5</v>
      </c>
      <c r="E254">
        <v>155.6</v>
      </c>
      <c r="F254">
        <v>0</v>
      </c>
      <c r="G254" t="s">
        <v>21</v>
      </c>
      <c r="H254">
        <v>0</v>
      </c>
      <c r="I254">
        <v>707.5</v>
      </c>
      <c r="J254">
        <v>0</v>
      </c>
      <c r="K254">
        <v>0.19</v>
      </c>
      <c r="L254">
        <v>0</v>
      </c>
      <c r="M254">
        <v>0</v>
      </c>
      <c r="N254">
        <v>0</v>
      </c>
      <c r="O254">
        <v>0</v>
      </c>
      <c r="P254">
        <v>0</v>
      </c>
      <c r="Q254">
        <v>30.29</v>
      </c>
      <c r="R254">
        <v>0</v>
      </c>
      <c r="S254">
        <v>18.690000000000001</v>
      </c>
      <c r="T254">
        <v>136</v>
      </c>
      <c r="U254">
        <v>0</v>
      </c>
      <c r="V254">
        <v>2.13</v>
      </c>
      <c r="W254" t="s">
        <v>938</v>
      </c>
      <c r="X254">
        <v>0</v>
      </c>
      <c r="Y254">
        <v>0</v>
      </c>
      <c r="Z254">
        <v>0</v>
      </c>
      <c r="AA254">
        <v>349.4</v>
      </c>
      <c r="AB254">
        <v>0</v>
      </c>
      <c r="AC254">
        <v>0</v>
      </c>
      <c r="AD254">
        <v>0</v>
      </c>
      <c r="AE254">
        <v>0</v>
      </c>
      <c r="AF254">
        <v>56.6</v>
      </c>
      <c r="AG254">
        <v>1.83</v>
      </c>
      <c r="AH254" t="s">
        <v>934</v>
      </c>
      <c r="AI254">
        <v>48.31</v>
      </c>
      <c r="AJ254">
        <v>0</v>
      </c>
      <c r="AK254">
        <v>114.2</v>
      </c>
      <c r="AL254">
        <v>90.12</v>
      </c>
      <c r="AM254">
        <v>9.5399999999999991</v>
      </c>
      <c r="AN254">
        <v>0.34</v>
      </c>
      <c r="AO254">
        <v>0</v>
      </c>
      <c r="AQ254">
        <f t="shared" si="33"/>
        <v>593.30000000000007</v>
      </c>
      <c r="AR254">
        <f t="shared" si="34"/>
        <v>707.50000000000011</v>
      </c>
      <c r="AT254">
        <f t="shared" si="35"/>
        <v>367.5</v>
      </c>
      <c r="AU254">
        <f t="shared" si="36"/>
        <v>155.6</v>
      </c>
      <c r="AV254" s="11">
        <f t="shared" si="37"/>
        <v>0.7393639575971731</v>
      </c>
      <c r="AY254">
        <f t="shared" si="38"/>
        <v>114.2</v>
      </c>
      <c r="AZ254">
        <f t="shared" si="39"/>
        <v>102.91704</v>
      </c>
      <c r="BA254">
        <f t="shared" si="40"/>
        <v>10.894679999999999</v>
      </c>
      <c r="BB254">
        <f t="shared" si="41"/>
        <v>0.38828000000000001</v>
      </c>
      <c r="BC254">
        <f t="shared" si="42"/>
        <v>0</v>
      </c>
      <c r="BD254" s="2">
        <f t="shared" si="43"/>
        <v>1.4210854715202004E-14</v>
      </c>
    </row>
    <row r="255" spans="1:56" ht="15" customHeight="1">
      <c r="A255" s="2" t="s">
        <v>493</v>
      </c>
      <c r="B255" s="2" t="s">
        <v>494</v>
      </c>
      <c r="C255">
        <v>2020</v>
      </c>
      <c r="D255">
        <v>49.792000000000002</v>
      </c>
      <c r="E255">
        <v>8.6839999999999993</v>
      </c>
      <c r="F255" t="s">
        <v>21</v>
      </c>
      <c r="G255" t="s">
        <v>21</v>
      </c>
      <c r="H255" t="s">
        <v>21</v>
      </c>
      <c r="I255">
        <v>63.05</v>
      </c>
      <c r="J255" t="s">
        <v>21</v>
      </c>
      <c r="K255">
        <v>0.04</v>
      </c>
      <c r="L255" t="s">
        <v>21</v>
      </c>
      <c r="M255" t="s">
        <v>21</v>
      </c>
      <c r="N255" t="s">
        <v>21</v>
      </c>
      <c r="O255" t="s">
        <v>21</v>
      </c>
      <c r="P255" t="s">
        <v>21</v>
      </c>
      <c r="Q255">
        <v>2.2210000000000001</v>
      </c>
      <c r="R255" t="s">
        <v>21</v>
      </c>
      <c r="S255" t="s">
        <v>21</v>
      </c>
      <c r="T255" t="s">
        <v>21</v>
      </c>
      <c r="U255" t="s">
        <v>21</v>
      </c>
      <c r="V255" t="s">
        <v>21</v>
      </c>
      <c r="W255" t="s">
        <v>924</v>
      </c>
      <c r="X255" t="s">
        <v>21</v>
      </c>
      <c r="Y255" t="s">
        <v>21</v>
      </c>
      <c r="Z255" t="s">
        <v>21</v>
      </c>
      <c r="AA255">
        <v>60.753</v>
      </c>
      <c r="AB255" t="s">
        <v>21</v>
      </c>
      <c r="AC255" t="s">
        <v>21</v>
      </c>
      <c r="AD255" t="s">
        <v>21</v>
      </c>
      <c r="AE255" t="s">
        <v>21</v>
      </c>
      <c r="AF255">
        <v>3.5999999999999997E-2</v>
      </c>
      <c r="AG255" t="s">
        <v>21</v>
      </c>
      <c r="AH255" t="s">
        <v>21</v>
      </c>
      <c r="AI255" t="s">
        <v>21</v>
      </c>
      <c r="AJ255" t="s">
        <v>21</v>
      </c>
      <c r="AK255" t="s">
        <v>21</v>
      </c>
      <c r="AL255" t="s">
        <v>21</v>
      </c>
      <c r="AM255" t="s">
        <v>21</v>
      </c>
      <c r="AN255" t="s">
        <v>21</v>
      </c>
      <c r="AO255" t="s">
        <v>21</v>
      </c>
      <c r="AQ255">
        <f t="shared" si="33"/>
        <v>63.050000000000004</v>
      </c>
      <c r="AR255">
        <f t="shared" si="34"/>
        <v>63.050000000000004</v>
      </c>
      <c r="AT255">
        <f t="shared" si="35"/>
        <v>49.792000000000002</v>
      </c>
      <c r="AU255">
        <f t="shared" si="36"/>
        <v>8.6839999999999993</v>
      </c>
      <c r="AV255" s="11">
        <f t="shared" si="37"/>
        <v>0.92745440126883416</v>
      </c>
      <c r="AY255">
        <f t="shared" si="38"/>
        <v>0</v>
      </c>
      <c r="AZ255">
        <f t="shared" si="39"/>
        <v>0</v>
      </c>
      <c r="BA255">
        <f t="shared" si="40"/>
        <v>0</v>
      </c>
      <c r="BB255">
        <f t="shared" si="41"/>
        <v>0</v>
      </c>
      <c r="BC255">
        <f t="shared" si="42"/>
        <v>0</v>
      </c>
      <c r="BD255" s="2">
        <f t="shared" si="43"/>
        <v>0</v>
      </c>
    </row>
    <row r="256" spans="1:56" ht="15" customHeight="1">
      <c r="A256" s="2" t="s">
        <v>495</v>
      </c>
      <c r="B256" s="2" t="s">
        <v>496</v>
      </c>
      <c r="C256">
        <v>2020</v>
      </c>
      <c r="D256" t="s">
        <v>21</v>
      </c>
      <c r="E256" t="s">
        <v>21</v>
      </c>
      <c r="F256" t="s">
        <v>21</v>
      </c>
      <c r="G256" t="s">
        <v>21</v>
      </c>
      <c r="H256" t="s">
        <v>21</v>
      </c>
      <c r="I256" t="s">
        <v>21</v>
      </c>
      <c r="J256" t="s">
        <v>21</v>
      </c>
      <c r="K256" t="s">
        <v>21</v>
      </c>
      <c r="L256" t="s">
        <v>21</v>
      </c>
      <c r="M256" t="s">
        <v>21</v>
      </c>
      <c r="N256" t="s">
        <v>21</v>
      </c>
      <c r="O256" t="s">
        <v>21</v>
      </c>
      <c r="P256" t="s">
        <v>21</v>
      </c>
      <c r="Q256" t="s">
        <v>21</v>
      </c>
      <c r="R256" t="s">
        <v>21</v>
      </c>
      <c r="S256" t="s">
        <v>21</v>
      </c>
      <c r="T256" t="s">
        <v>21</v>
      </c>
      <c r="U256" t="s">
        <v>21</v>
      </c>
      <c r="V256" t="s">
        <v>21</v>
      </c>
      <c r="W256" t="s">
        <v>21</v>
      </c>
      <c r="X256" t="s">
        <v>21</v>
      </c>
      <c r="Y256" t="s">
        <v>21</v>
      </c>
      <c r="Z256" t="s">
        <v>21</v>
      </c>
      <c r="AA256" t="s">
        <v>21</v>
      </c>
      <c r="AB256" t="s">
        <v>21</v>
      </c>
      <c r="AC256" t="s">
        <v>21</v>
      </c>
      <c r="AD256" t="s">
        <v>21</v>
      </c>
      <c r="AE256" t="s">
        <v>21</v>
      </c>
      <c r="AF256" t="s">
        <v>21</v>
      </c>
      <c r="AG256" t="s">
        <v>21</v>
      </c>
      <c r="AH256" t="s">
        <v>21</v>
      </c>
      <c r="AI256" t="s">
        <v>21</v>
      </c>
      <c r="AJ256" t="s">
        <v>21</v>
      </c>
      <c r="AK256" t="s">
        <v>21</v>
      </c>
      <c r="AL256" t="s">
        <v>21</v>
      </c>
      <c r="AM256" t="s">
        <v>21</v>
      </c>
      <c r="AN256" t="s">
        <v>21</v>
      </c>
      <c r="AO256" t="s">
        <v>21</v>
      </c>
      <c r="AQ256">
        <f t="shared" si="33"/>
        <v>0</v>
      </c>
      <c r="AR256">
        <f t="shared" si="34"/>
        <v>0</v>
      </c>
      <c r="AT256">
        <f t="shared" si="35"/>
        <v>0</v>
      </c>
      <c r="AU256">
        <f t="shared" si="36"/>
        <v>0</v>
      </c>
      <c r="AV256" s="11" t="str">
        <f t="shared" si="37"/>
        <v/>
      </c>
      <c r="AY256">
        <f t="shared" si="38"/>
        <v>0</v>
      </c>
      <c r="AZ256">
        <f t="shared" si="39"/>
        <v>0</v>
      </c>
      <c r="BA256">
        <f t="shared" si="40"/>
        <v>0</v>
      </c>
      <c r="BB256">
        <f t="shared" si="41"/>
        <v>0</v>
      </c>
      <c r="BC256">
        <f t="shared" si="42"/>
        <v>0</v>
      </c>
      <c r="BD256" s="2">
        <f t="shared" si="43"/>
        <v>0</v>
      </c>
    </row>
    <row r="257" spans="1:56" ht="15" customHeight="1">
      <c r="A257" s="2" t="s">
        <v>495</v>
      </c>
      <c r="B257" s="2" t="s">
        <v>497</v>
      </c>
      <c r="C257">
        <v>2020</v>
      </c>
      <c r="D257" t="s">
        <v>21</v>
      </c>
      <c r="E257" t="s">
        <v>21</v>
      </c>
      <c r="F257" t="s">
        <v>21</v>
      </c>
      <c r="G257" t="s">
        <v>21</v>
      </c>
      <c r="H257" t="s">
        <v>21</v>
      </c>
      <c r="I257" t="s">
        <v>21</v>
      </c>
      <c r="J257" t="s">
        <v>21</v>
      </c>
      <c r="K257" t="s">
        <v>21</v>
      </c>
      <c r="L257" t="s">
        <v>21</v>
      </c>
      <c r="M257" t="s">
        <v>21</v>
      </c>
      <c r="N257" t="s">
        <v>21</v>
      </c>
      <c r="O257" t="s">
        <v>21</v>
      </c>
      <c r="P257" t="s">
        <v>21</v>
      </c>
      <c r="Q257" t="s">
        <v>21</v>
      </c>
      <c r="R257" t="s">
        <v>21</v>
      </c>
      <c r="S257" t="s">
        <v>21</v>
      </c>
      <c r="T257" t="s">
        <v>21</v>
      </c>
      <c r="U257" t="s">
        <v>21</v>
      </c>
      <c r="V257" t="s">
        <v>21</v>
      </c>
      <c r="W257" t="s">
        <v>21</v>
      </c>
      <c r="X257" t="s">
        <v>21</v>
      </c>
      <c r="Y257" t="s">
        <v>21</v>
      </c>
      <c r="Z257" t="s">
        <v>21</v>
      </c>
      <c r="AA257" t="s">
        <v>21</v>
      </c>
      <c r="AB257" t="s">
        <v>21</v>
      </c>
      <c r="AC257" t="s">
        <v>21</v>
      </c>
      <c r="AD257" t="s">
        <v>21</v>
      </c>
      <c r="AE257" t="s">
        <v>21</v>
      </c>
      <c r="AF257" t="s">
        <v>21</v>
      </c>
      <c r="AG257" t="s">
        <v>21</v>
      </c>
      <c r="AH257" t="s">
        <v>21</v>
      </c>
      <c r="AI257" t="s">
        <v>21</v>
      </c>
      <c r="AJ257" t="s">
        <v>21</v>
      </c>
      <c r="AK257" t="s">
        <v>21</v>
      </c>
      <c r="AL257" t="s">
        <v>21</v>
      </c>
      <c r="AM257" t="s">
        <v>21</v>
      </c>
      <c r="AN257" t="s">
        <v>21</v>
      </c>
      <c r="AO257" t="s">
        <v>21</v>
      </c>
      <c r="AQ257">
        <f t="shared" si="33"/>
        <v>0</v>
      </c>
      <c r="AR257">
        <f t="shared" si="34"/>
        <v>0</v>
      </c>
      <c r="AT257">
        <f t="shared" si="35"/>
        <v>0</v>
      </c>
      <c r="AU257">
        <f t="shared" si="36"/>
        <v>0</v>
      </c>
      <c r="AV257" s="11" t="str">
        <f t="shared" si="37"/>
        <v/>
      </c>
      <c r="AY257">
        <f t="shared" si="38"/>
        <v>0</v>
      </c>
      <c r="AZ257">
        <f t="shared" si="39"/>
        <v>0</v>
      </c>
      <c r="BA257">
        <f t="shared" si="40"/>
        <v>0</v>
      </c>
      <c r="BB257">
        <f t="shared" si="41"/>
        <v>0</v>
      </c>
      <c r="BC257">
        <f t="shared" si="42"/>
        <v>0</v>
      </c>
      <c r="BD257" s="2">
        <f t="shared" si="43"/>
        <v>0</v>
      </c>
    </row>
    <row r="258" spans="1:56" ht="15" customHeight="1">
      <c r="A258" s="2" t="s">
        <v>495</v>
      </c>
      <c r="B258" s="2" t="s">
        <v>498</v>
      </c>
      <c r="C258">
        <v>2020</v>
      </c>
      <c r="D258" t="s">
        <v>21</v>
      </c>
      <c r="E258" t="s">
        <v>21</v>
      </c>
      <c r="F258" t="s">
        <v>21</v>
      </c>
      <c r="G258" t="s">
        <v>21</v>
      </c>
      <c r="H258" t="s">
        <v>21</v>
      </c>
      <c r="I258" t="s">
        <v>21</v>
      </c>
      <c r="J258" t="s">
        <v>21</v>
      </c>
      <c r="K258" t="s">
        <v>21</v>
      </c>
      <c r="L258" t="s">
        <v>21</v>
      </c>
      <c r="M258" t="s">
        <v>21</v>
      </c>
      <c r="N258" t="s">
        <v>21</v>
      </c>
      <c r="O258" t="s">
        <v>21</v>
      </c>
      <c r="P258" t="s">
        <v>21</v>
      </c>
      <c r="Q258" t="s">
        <v>21</v>
      </c>
      <c r="R258" t="s">
        <v>21</v>
      </c>
      <c r="S258" t="s">
        <v>21</v>
      </c>
      <c r="T258" t="s">
        <v>21</v>
      </c>
      <c r="U258" t="s">
        <v>21</v>
      </c>
      <c r="V258" t="s">
        <v>21</v>
      </c>
      <c r="W258" t="s">
        <v>21</v>
      </c>
      <c r="X258" t="s">
        <v>21</v>
      </c>
      <c r="Y258" t="s">
        <v>21</v>
      </c>
      <c r="Z258" t="s">
        <v>21</v>
      </c>
      <c r="AA258" t="s">
        <v>21</v>
      </c>
      <c r="AB258" t="s">
        <v>21</v>
      </c>
      <c r="AC258" t="s">
        <v>21</v>
      </c>
      <c r="AD258" t="s">
        <v>21</v>
      </c>
      <c r="AE258" t="s">
        <v>21</v>
      </c>
      <c r="AF258" t="s">
        <v>21</v>
      </c>
      <c r="AG258" t="s">
        <v>21</v>
      </c>
      <c r="AH258" t="s">
        <v>21</v>
      </c>
      <c r="AI258" t="s">
        <v>21</v>
      </c>
      <c r="AJ258" t="s">
        <v>21</v>
      </c>
      <c r="AK258" t="s">
        <v>21</v>
      </c>
      <c r="AL258" t="s">
        <v>21</v>
      </c>
      <c r="AM258" t="s">
        <v>21</v>
      </c>
      <c r="AN258" t="s">
        <v>21</v>
      </c>
      <c r="AO258" t="s">
        <v>21</v>
      </c>
      <c r="AQ258">
        <f t="shared" si="33"/>
        <v>0</v>
      </c>
      <c r="AR258">
        <f t="shared" si="34"/>
        <v>0</v>
      </c>
      <c r="AT258">
        <f t="shared" si="35"/>
        <v>0</v>
      </c>
      <c r="AU258">
        <f t="shared" si="36"/>
        <v>0</v>
      </c>
      <c r="AV258" s="11" t="str">
        <f t="shared" si="37"/>
        <v/>
      </c>
      <c r="AY258">
        <f t="shared" si="38"/>
        <v>0</v>
      </c>
      <c r="AZ258">
        <f t="shared" si="39"/>
        <v>0</v>
      </c>
      <c r="BA258">
        <f t="shared" si="40"/>
        <v>0</v>
      </c>
      <c r="BB258">
        <f t="shared" si="41"/>
        <v>0</v>
      </c>
      <c r="BC258">
        <f t="shared" si="42"/>
        <v>0</v>
      </c>
      <c r="BD258" s="2">
        <f t="shared" si="43"/>
        <v>0</v>
      </c>
    </row>
    <row r="259" spans="1:56" ht="15" customHeight="1">
      <c r="A259" s="2" t="s">
        <v>499</v>
      </c>
      <c r="B259" s="2" t="s">
        <v>500</v>
      </c>
      <c r="C259">
        <v>2020</v>
      </c>
      <c r="D259" t="s">
        <v>21</v>
      </c>
      <c r="E259" t="s">
        <v>21</v>
      </c>
      <c r="F259" t="s">
        <v>21</v>
      </c>
      <c r="G259" t="s">
        <v>21</v>
      </c>
      <c r="H259" t="s">
        <v>21</v>
      </c>
      <c r="I259" t="s">
        <v>21</v>
      </c>
      <c r="J259" t="s">
        <v>21</v>
      </c>
      <c r="K259" t="s">
        <v>21</v>
      </c>
      <c r="L259" t="s">
        <v>21</v>
      </c>
      <c r="M259" t="s">
        <v>21</v>
      </c>
      <c r="N259" t="s">
        <v>21</v>
      </c>
      <c r="O259" t="s">
        <v>21</v>
      </c>
      <c r="P259" t="s">
        <v>21</v>
      </c>
      <c r="Q259" t="s">
        <v>21</v>
      </c>
      <c r="R259" t="s">
        <v>21</v>
      </c>
      <c r="S259" t="s">
        <v>21</v>
      </c>
      <c r="T259" t="s">
        <v>21</v>
      </c>
      <c r="U259" t="s">
        <v>21</v>
      </c>
      <c r="V259" t="s">
        <v>21</v>
      </c>
      <c r="W259" t="s">
        <v>21</v>
      </c>
      <c r="X259" t="s">
        <v>21</v>
      </c>
      <c r="Y259" t="s">
        <v>21</v>
      </c>
      <c r="Z259" t="s">
        <v>21</v>
      </c>
      <c r="AA259" t="s">
        <v>21</v>
      </c>
      <c r="AB259" t="s">
        <v>21</v>
      </c>
      <c r="AC259" t="s">
        <v>21</v>
      </c>
      <c r="AD259" t="s">
        <v>21</v>
      </c>
      <c r="AE259" t="s">
        <v>21</v>
      </c>
      <c r="AF259" t="s">
        <v>21</v>
      </c>
      <c r="AG259" t="s">
        <v>21</v>
      </c>
      <c r="AH259" t="s">
        <v>21</v>
      </c>
      <c r="AI259" t="s">
        <v>21</v>
      </c>
      <c r="AJ259" t="s">
        <v>21</v>
      </c>
      <c r="AK259" t="s">
        <v>21</v>
      </c>
      <c r="AL259" t="s">
        <v>21</v>
      </c>
      <c r="AM259" t="s">
        <v>21</v>
      </c>
      <c r="AN259" t="s">
        <v>21</v>
      </c>
      <c r="AO259" t="s">
        <v>21</v>
      </c>
      <c r="AQ259">
        <f t="shared" ref="AQ259:AQ322" si="44">SUMPRODUCT(J259:AF259)+IFERROR(AJ259/1,0)</f>
        <v>0</v>
      </c>
      <c r="AR259">
        <f t="shared" ref="AR259:AR322" si="45">SUMPRODUCT(J259:AF259)+SUMPRODUCT(AJ259:AK259)</f>
        <v>0</v>
      </c>
      <c r="AT259">
        <f t="shared" ref="AT259:AT322" si="46">IFERROR(D259/1,0)</f>
        <v>0</v>
      </c>
      <c r="AU259">
        <f t="shared" ref="AU259:AU322" si="47">IFERROR(E259/1,0)</f>
        <v>0</v>
      </c>
      <c r="AV259" s="11" t="str">
        <f t="shared" ref="AV259:AV322" si="48">IFERROR((AT259+AU259)/AR259,"")</f>
        <v/>
      </c>
      <c r="AY259">
        <f t="shared" ref="AY259:AY322" si="49">IFERROR(AK259/1,0)</f>
        <v>0</v>
      </c>
      <c r="AZ259">
        <f t="shared" ref="AZ259:AZ322" si="50">IFERROR(AL259/100,0)*$AY259</f>
        <v>0</v>
      </c>
      <c r="BA259">
        <f t="shared" ref="BA259:BA322" si="51">IFERROR(AM259/100,0)*$AY259</f>
        <v>0</v>
      </c>
      <c r="BB259">
        <f t="shared" ref="BB259:BB322" si="52">IFERROR(AN259/100,0)*$AY259</f>
        <v>0</v>
      </c>
      <c r="BC259">
        <f t="shared" ref="BC259:BC322" si="53">IFERROR(AO259/100,0)*$AY259</f>
        <v>0</v>
      </c>
      <c r="BD259" s="2">
        <f t="shared" ref="BD259:BD322" si="54">MAX(AY259-SUM(AZ259:BC259),0)</f>
        <v>0</v>
      </c>
    </row>
    <row r="260" spans="1:56" ht="15" customHeight="1">
      <c r="A260" s="2" t="s">
        <v>501</v>
      </c>
      <c r="B260" s="2" t="s">
        <v>502</v>
      </c>
      <c r="C260">
        <v>2020</v>
      </c>
      <c r="D260">
        <v>122.46</v>
      </c>
      <c r="E260">
        <v>20.46</v>
      </c>
      <c r="F260" t="s">
        <v>21</v>
      </c>
      <c r="G260" t="s">
        <v>21</v>
      </c>
      <c r="H260" t="s">
        <v>21</v>
      </c>
      <c r="I260">
        <v>175.13300000000001</v>
      </c>
      <c r="J260" t="s">
        <v>21</v>
      </c>
      <c r="K260" t="s">
        <v>21</v>
      </c>
      <c r="L260" t="s">
        <v>21</v>
      </c>
      <c r="M260" t="s">
        <v>21</v>
      </c>
      <c r="N260" t="s">
        <v>21</v>
      </c>
      <c r="O260" t="s">
        <v>21</v>
      </c>
      <c r="P260" t="s">
        <v>21</v>
      </c>
      <c r="Q260">
        <v>122.217</v>
      </c>
      <c r="R260">
        <v>23.635999999999999</v>
      </c>
      <c r="S260" t="s">
        <v>21</v>
      </c>
      <c r="T260">
        <v>2.2799999999999998</v>
      </c>
      <c r="U260" t="s">
        <v>21</v>
      </c>
      <c r="V260" t="s">
        <v>21</v>
      </c>
      <c r="W260" t="s">
        <v>924</v>
      </c>
      <c r="X260" t="s">
        <v>21</v>
      </c>
      <c r="Y260" t="s">
        <v>21</v>
      </c>
      <c r="Z260" t="s">
        <v>21</v>
      </c>
      <c r="AA260" t="s">
        <v>21</v>
      </c>
      <c r="AB260" t="s">
        <v>21</v>
      </c>
      <c r="AC260" t="s">
        <v>21</v>
      </c>
      <c r="AD260" t="s">
        <v>21</v>
      </c>
      <c r="AE260" t="s">
        <v>21</v>
      </c>
      <c r="AF260" t="s">
        <v>21</v>
      </c>
      <c r="AG260" t="s">
        <v>21</v>
      </c>
      <c r="AH260" t="s">
        <v>21</v>
      </c>
      <c r="AI260" t="s">
        <v>21</v>
      </c>
      <c r="AJ260" t="s">
        <v>21</v>
      </c>
      <c r="AK260">
        <v>27</v>
      </c>
      <c r="AL260">
        <v>100</v>
      </c>
      <c r="AM260" t="s">
        <v>21</v>
      </c>
      <c r="AN260" t="s">
        <v>21</v>
      </c>
      <c r="AO260" t="s">
        <v>21</v>
      </c>
      <c r="AQ260">
        <f t="shared" si="44"/>
        <v>148.13300000000001</v>
      </c>
      <c r="AR260">
        <f t="shared" si="45"/>
        <v>175.13300000000001</v>
      </c>
      <c r="AT260">
        <f t="shared" si="46"/>
        <v>122.46</v>
      </c>
      <c r="AU260">
        <f t="shared" si="47"/>
        <v>20.46</v>
      </c>
      <c r="AV260" s="11">
        <f t="shared" si="48"/>
        <v>0.81606550450229243</v>
      </c>
      <c r="AY260">
        <f t="shared" si="49"/>
        <v>27</v>
      </c>
      <c r="AZ260">
        <f t="shared" si="50"/>
        <v>27</v>
      </c>
      <c r="BA260">
        <f t="shared" si="51"/>
        <v>0</v>
      </c>
      <c r="BB260">
        <f t="shared" si="52"/>
        <v>0</v>
      </c>
      <c r="BC260">
        <f t="shared" si="53"/>
        <v>0</v>
      </c>
      <c r="BD260" s="2">
        <f t="shared" si="54"/>
        <v>0</v>
      </c>
    </row>
    <row r="261" spans="1:56" ht="15" customHeight="1">
      <c r="A261" s="2" t="s">
        <v>503</v>
      </c>
      <c r="B261" s="2" t="s">
        <v>504</v>
      </c>
      <c r="C261">
        <v>2020</v>
      </c>
      <c r="D261" t="s">
        <v>21</v>
      </c>
      <c r="E261" t="s">
        <v>21</v>
      </c>
      <c r="F261" t="s">
        <v>21</v>
      </c>
      <c r="G261" t="s">
        <v>21</v>
      </c>
      <c r="H261" t="s">
        <v>21</v>
      </c>
      <c r="I261" t="s">
        <v>21</v>
      </c>
      <c r="J261" t="s">
        <v>21</v>
      </c>
      <c r="K261" t="s">
        <v>21</v>
      </c>
      <c r="L261" t="s">
        <v>21</v>
      </c>
      <c r="M261" t="s">
        <v>21</v>
      </c>
      <c r="N261" t="s">
        <v>21</v>
      </c>
      <c r="O261" t="s">
        <v>21</v>
      </c>
      <c r="P261" t="s">
        <v>21</v>
      </c>
      <c r="Q261" t="s">
        <v>21</v>
      </c>
      <c r="R261" t="s">
        <v>21</v>
      </c>
      <c r="S261" t="s">
        <v>21</v>
      </c>
      <c r="T261" t="s">
        <v>21</v>
      </c>
      <c r="U261" t="s">
        <v>21</v>
      </c>
      <c r="V261" t="s">
        <v>21</v>
      </c>
      <c r="W261" t="s">
        <v>21</v>
      </c>
      <c r="X261" t="s">
        <v>21</v>
      </c>
      <c r="Y261" t="s">
        <v>21</v>
      </c>
      <c r="Z261" t="s">
        <v>21</v>
      </c>
      <c r="AA261" t="s">
        <v>21</v>
      </c>
      <c r="AB261" t="s">
        <v>21</v>
      </c>
      <c r="AC261" t="s">
        <v>21</v>
      </c>
      <c r="AD261" t="s">
        <v>21</v>
      </c>
      <c r="AE261" t="s">
        <v>21</v>
      </c>
      <c r="AF261" t="s">
        <v>21</v>
      </c>
      <c r="AG261" t="s">
        <v>21</v>
      </c>
      <c r="AH261" t="s">
        <v>21</v>
      </c>
      <c r="AI261" t="s">
        <v>21</v>
      </c>
      <c r="AJ261" t="s">
        <v>21</v>
      </c>
      <c r="AK261" t="s">
        <v>21</v>
      </c>
      <c r="AL261" t="s">
        <v>21</v>
      </c>
      <c r="AM261" t="s">
        <v>21</v>
      </c>
      <c r="AN261" t="s">
        <v>21</v>
      </c>
      <c r="AO261" t="s">
        <v>21</v>
      </c>
      <c r="AQ261">
        <f t="shared" si="44"/>
        <v>0</v>
      </c>
      <c r="AR261">
        <f t="shared" si="45"/>
        <v>0</v>
      </c>
      <c r="AT261">
        <f t="shared" si="46"/>
        <v>0</v>
      </c>
      <c r="AU261">
        <f t="shared" si="47"/>
        <v>0</v>
      </c>
      <c r="AV261" s="11" t="str">
        <f t="shared" si="48"/>
        <v/>
      </c>
      <c r="AY261">
        <f t="shared" si="49"/>
        <v>0</v>
      </c>
      <c r="AZ261">
        <f t="shared" si="50"/>
        <v>0</v>
      </c>
      <c r="BA261">
        <f t="shared" si="51"/>
        <v>0</v>
      </c>
      <c r="BB261">
        <f t="shared" si="52"/>
        <v>0</v>
      </c>
      <c r="BC261">
        <f t="shared" si="53"/>
        <v>0</v>
      </c>
      <c r="BD261" s="2">
        <f t="shared" si="54"/>
        <v>0</v>
      </c>
    </row>
    <row r="262" spans="1:56" ht="15" customHeight="1">
      <c r="A262" s="2" t="s">
        <v>505</v>
      </c>
      <c r="B262" s="2" t="s">
        <v>506</v>
      </c>
      <c r="C262">
        <v>2020</v>
      </c>
      <c r="D262">
        <v>77</v>
      </c>
      <c r="E262">
        <v>6.6</v>
      </c>
      <c r="F262" t="s">
        <v>21</v>
      </c>
      <c r="G262" t="s">
        <v>21</v>
      </c>
      <c r="H262" t="s">
        <v>21</v>
      </c>
      <c r="I262">
        <v>117.8</v>
      </c>
      <c r="J262" t="s">
        <v>21</v>
      </c>
      <c r="K262" t="s">
        <v>21</v>
      </c>
      <c r="L262" t="s">
        <v>21</v>
      </c>
      <c r="M262" t="s">
        <v>21</v>
      </c>
      <c r="N262" t="s">
        <v>21</v>
      </c>
      <c r="O262" t="s">
        <v>21</v>
      </c>
      <c r="P262" t="s">
        <v>21</v>
      </c>
      <c r="Q262">
        <v>97.5</v>
      </c>
      <c r="R262" t="s">
        <v>21</v>
      </c>
      <c r="S262" t="s">
        <v>21</v>
      </c>
      <c r="T262" t="s">
        <v>21</v>
      </c>
      <c r="U262" t="s">
        <v>21</v>
      </c>
      <c r="V262" t="s">
        <v>21</v>
      </c>
      <c r="W262" t="s">
        <v>924</v>
      </c>
      <c r="X262" t="s">
        <v>21</v>
      </c>
      <c r="Y262" t="s">
        <v>21</v>
      </c>
      <c r="Z262" t="s">
        <v>21</v>
      </c>
      <c r="AA262" t="s">
        <v>21</v>
      </c>
      <c r="AB262" t="s">
        <v>21</v>
      </c>
      <c r="AC262" t="s">
        <v>21</v>
      </c>
      <c r="AD262" t="s">
        <v>21</v>
      </c>
      <c r="AE262" t="s">
        <v>21</v>
      </c>
      <c r="AF262" t="s">
        <v>21</v>
      </c>
      <c r="AG262" t="s">
        <v>21</v>
      </c>
      <c r="AH262" t="s">
        <v>21</v>
      </c>
      <c r="AI262" t="s">
        <v>21</v>
      </c>
      <c r="AJ262" t="s">
        <v>21</v>
      </c>
      <c r="AK262">
        <v>20.3</v>
      </c>
      <c r="AL262">
        <v>100</v>
      </c>
      <c r="AM262">
        <v>0</v>
      </c>
      <c r="AN262">
        <v>0</v>
      </c>
      <c r="AO262">
        <v>0</v>
      </c>
      <c r="AQ262">
        <f t="shared" si="44"/>
        <v>97.5</v>
      </c>
      <c r="AR262">
        <f t="shared" si="45"/>
        <v>117.8</v>
      </c>
      <c r="AT262">
        <f t="shared" si="46"/>
        <v>77</v>
      </c>
      <c r="AU262">
        <f t="shared" si="47"/>
        <v>6.6</v>
      </c>
      <c r="AV262" s="11">
        <f t="shared" si="48"/>
        <v>0.70967741935483863</v>
      </c>
      <c r="AY262">
        <f t="shared" si="49"/>
        <v>20.3</v>
      </c>
      <c r="AZ262">
        <f t="shared" si="50"/>
        <v>20.3</v>
      </c>
      <c r="BA262">
        <f t="shared" si="51"/>
        <v>0</v>
      </c>
      <c r="BB262">
        <f t="shared" si="52"/>
        <v>0</v>
      </c>
      <c r="BC262">
        <f t="shared" si="53"/>
        <v>0</v>
      </c>
      <c r="BD262" s="2">
        <f t="shared" si="54"/>
        <v>0</v>
      </c>
    </row>
    <row r="263" spans="1:56" ht="15" customHeight="1">
      <c r="A263" s="2" t="s">
        <v>508</v>
      </c>
      <c r="B263" s="2" t="s">
        <v>509</v>
      </c>
      <c r="C263">
        <v>2020</v>
      </c>
      <c r="D263" t="s">
        <v>21</v>
      </c>
      <c r="E263" t="s">
        <v>21</v>
      </c>
      <c r="F263" t="s">
        <v>21</v>
      </c>
      <c r="G263" t="s">
        <v>21</v>
      </c>
      <c r="H263" t="s">
        <v>21</v>
      </c>
      <c r="I263" t="s">
        <v>21</v>
      </c>
      <c r="J263" t="s">
        <v>21</v>
      </c>
      <c r="K263" t="s">
        <v>21</v>
      </c>
      <c r="L263" t="s">
        <v>21</v>
      </c>
      <c r="M263" t="s">
        <v>21</v>
      </c>
      <c r="N263" t="s">
        <v>21</v>
      </c>
      <c r="O263" t="s">
        <v>21</v>
      </c>
      <c r="P263" t="s">
        <v>21</v>
      </c>
      <c r="Q263" t="s">
        <v>21</v>
      </c>
      <c r="R263" t="s">
        <v>21</v>
      </c>
      <c r="S263" t="s">
        <v>21</v>
      </c>
      <c r="T263" t="s">
        <v>21</v>
      </c>
      <c r="U263" t="s">
        <v>21</v>
      </c>
      <c r="V263" t="s">
        <v>21</v>
      </c>
      <c r="W263" t="s">
        <v>21</v>
      </c>
      <c r="X263" t="s">
        <v>21</v>
      </c>
      <c r="Y263" t="s">
        <v>21</v>
      </c>
      <c r="Z263" t="s">
        <v>21</v>
      </c>
      <c r="AA263" t="s">
        <v>21</v>
      </c>
      <c r="AB263" t="s">
        <v>21</v>
      </c>
      <c r="AC263" t="s">
        <v>21</v>
      </c>
      <c r="AD263" t="s">
        <v>21</v>
      </c>
      <c r="AE263" t="s">
        <v>21</v>
      </c>
      <c r="AF263" t="s">
        <v>21</v>
      </c>
      <c r="AG263" t="s">
        <v>21</v>
      </c>
      <c r="AH263" t="s">
        <v>21</v>
      </c>
      <c r="AI263" t="s">
        <v>21</v>
      </c>
      <c r="AJ263" t="s">
        <v>21</v>
      </c>
      <c r="AK263" t="s">
        <v>21</v>
      </c>
      <c r="AL263" t="s">
        <v>21</v>
      </c>
      <c r="AM263" t="s">
        <v>21</v>
      </c>
      <c r="AN263" t="s">
        <v>21</v>
      </c>
      <c r="AO263" t="s">
        <v>21</v>
      </c>
      <c r="AQ263">
        <f t="shared" si="44"/>
        <v>0</v>
      </c>
      <c r="AR263">
        <f t="shared" si="45"/>
        <v>0</v>
      </c>
      <c r="AT263">
        <f t="shared" si="46"/>
        <v>0</v>
      </c>
      <c r="AU263">
        <f t="shared" si="47"/>
        <v>0</v>
      </c>
      <c r="AV263" s="11" t="str">
        <f t="shared" si="48"/>
        <v/>
      </c>
      <c r="AY263">
        <f t="shared" si="49"/>
        <v>0</v>
      </c>
      <c r="AZ263">
        <f t="shared" si="50"/>
        <v>0</v>
      </c>
      <c r="BA263">
        <f t="shared" si="51"/>
        <v>0</v>
      </c>
      <c r="BB263">
        <f t="shared" si="52"/>
        <v>0</v>
      </c>
      <c r="BC263">
        <f t="shared" si="53"/>
        <v>0</v>
      </c>
      <c r="BD263" s="2">
        <f t="shared" si="54"/>
        <v>0</v>
      </c>
    </row>
    <row r="264" spans="1:56" ht="15" customHeight="1">
      <c r="A264" s="2" t="s">
        <v>508</v>
      </c>
      <c r="B264" s="2" t="s">
        <v>510</v>
      </c>
      <c r="C264">
        <v>2020</v>
      </c>
      <c r="D264" t="s">
        <v>21</v>
      </c>
      <c r="E264" t="s">
        <v>21</v>
      </c>
      <c r="F264" t="s">
        <v>21</v>
      </c>
      <c r="G264" t="s">
        <v>21</v>
      </c>
      <c r="H264" t="s">
        <v>21</v>
      </c>
      <c r="I264" t="s">
        <v>21</v>
      </c>
      <c r="J264" t="s">
        <v>21</v>
      </c>
      <c r="K264" t="s">
        <v>21</v>
      </c>
      <c r="L264" t="s">
        <v>21</v>
      </c>
      <c r="M264" t="s">
        <v>21</v>
      </c>
      <c r="N264" t="s">
        <v>21</v>
      </c>
      <c r="O264" t="s">
        <v>21</v>
      </c>
      <c r="P264" t="s">
        <v>21</v>
      </c>
      <c r="Q264" t="s">
        <v>21</v>
      </c>
      <c r="R264" t="s">
        <v>21</v>
      </c>
      <c r="S264" t="s">
        <v>21</v>
      </c>
      <c r="T264" t="s">
        <v>21</v>
      </c>
      <c r="U264" t="s">
        <v>21</v>
      </c>
      <c r="V264" t="s">
        <v>21</v>
      </c>
      <c r="W264" t="s">
        <v>21</v>
      </c>
      <c r="X264" t="s">
        <v>21</v>
      </c>
      <c r="Y264" t="s">
        <v>21</v>
      </c>
      <c r="Z264" t="s">
        <v>21</v>
      </c>
      <c r="AA264" t="s">
        <v>21</v>
      </c>
      <c r="AB264" t="s">
        <v>21</v>
      </c>
      <c r="AC264" t="s">
        <v>21</v>
      </c>
      <c r="AD264" t="s">
        <v>21</v>
      </c>
      <c r="AE264" t="s">
        <v>21</v>
      </c>
      <c r="AF264" t="s">
        <v>21</v>
      </c>
      <c r="AG264" t="s">
        <v>21</v>
      </c>
      <c r="AH264" t="s">
        <v>21</v>
      </c>
      <c r="AI264" t="s">
        <v>21</v>
      </c>
      <c r="AJ264" t="s">
        <v>21</v>
      </c>
      <c r="AK264" t="s">
        <v>21</v>
      </c>
      <c r="AL264" t="s">
        <v>21</v>
      </c>
      <c r="AM264" t="s">
        <v>21</v>
      </c>
      <c r="AN264" t="s">
        <v>21</v>
      </c>
      <c r="AO264" t="s">
        <v>21</v>
      </c>
      <c r="AQ264">
        <f t="shared" si="44"/>
        <v>0</v>
      </c>
      <c r="AR264">
        <f t="shared" si="45"/>
        <v>0</v>
      </c>
      <c r="AT264">
        <f t="shared" si="46"/>
        <v>0</v>
      </c>
      <c r="AU264">
        <f t="shared" si="47"/>
        <v>0</v>
      </c>
      <c r="AV264" s="11" t="str">
        <f t="shared" si="48"/>
        <v/>
      </c>
      <c r="AY264">
        <f t="shared" si="49"/>
        <v>0</v>
      </c>
      <c r="AZ264">
        <f t="shared" si="50"/>
        <v>0</v>
      </c>
      <c r="BA264">
        <f t="shared" si="51"/>
        <v>0</v>
      </c>
      <c r="BB264">
        <f t="shared" si="52"/>
        <v>0</v>
      </c>
      <c r="BC264">
        <f t="shared" si="53"/>
        <v>0</v>
      </c>
      <c r="BD264" s="2">
        <f t="shared" si="54"/>
        <v>0</v>
      </c>
    </row>
    <row r="265" spans="1:56" ht="15" customHeight="1">
      <c r="A265" s="2" t="s">
        <v>508</v>
      </c>
      <c r="B265" s="2" t="s">
        <v>511</v>
      </c>
      <c r="C265">
        <v>2020</v>
      </c>
      <c r="D265">
        <v>241.78200000000001</v>
      </c>
      <c r="E265">
        <v>55.670999999999999</v>
      </c>
      <c r="F265" t="s">
        <v>21</v>
      </c>
      <c r="G265" t="s">
        <v>21</v>
      </c>
      <c r="H265" t="s">
        <v>21</v>
      </c>
      <c r="I265">
        <v>414.346</v>
      </c>
      <c r="J265" t="s">
        <v>21</v>
      </c>
      <c r="K265">
        <v>0.52800000000000002</v>
      </c>
      <c r="L265" t="s">
        <v>21</v>
      </c>
      <c r="M265" t="s">
        <v>21</v>
      </c>
      <c r="N265" t="s">
        <v>21</v>
      </c>
      <c r="O265" t="s">
        <v>21</v>
      </c>
      <c r="P265" t="s">
        <v>21</v>
      </c>
      <c r="Q265" t="s">
        <v>21</v>
      </c>
      <c r="R265" t="s">
        <v>21</v>
      </c>
      <c r="S265" t="s">
        <v>21</v>
      </c>
      <c r="T265" t="s">
        <v>21</v>
      </c>
      <c r="U265" t="s">
        <v>21</v>
      </c>
      <c r="V265" t="s">
        <v>21</v>
      </c>
      <c r="W265" t="s">
        <v>21</v>
      </c>
      <c r="X265" t="s">
        <v>21</v>
      </c>
      <c r="Y265" t="s">
        <v>21</v>
      </c>
      <c r="Z265" t="s">
        <v>21</v>
      </c>
      <c r="AA265">
        <v>0.60799999999999998</v>
      </c>
      <c r="AB265" t="s">
        <v>21</v>
      </c>
      <c r="AC265" t="s">
        <v>21</v>
      </c>
      <c r="AD265" t="s">
        <v>21</v>
      </c>
      <c r="AE265" t="s">
        <v>21</v>
      </c>
      <c r="AF265">
        <v>370.79300000000001</v>
      </c>
      <c r="AG265">
        <v>0.52800000000000002</v>
      </c>
      <c r="AH265" t="s">
        <v>925</v>
      </c>
      <c r="AI265">
        <v>39</v>
      </c>
      <c r="AJ265" t="s">
        <v>21</v>
      </c>
      <c r="AK265">
        <v>42.417000000000002</v>
      </c>
      <c r="AL265">
        <v>0</v>
      </c>
      <c r="AM265">
        <v>100</v>
      </c>
      <c r="AN265">
        <v>0</v>
      </c>
      <c r="AO265">
        <v>0</v>
      </c>
      <c r="AQ265">
        <f t="shared" si="44"/>
        <v>371.92900000000003</v>
      </c>
      <c r="AR265">
        <f t="shared" si="45"/>
        <v>414.346</v>
      </c>
      <c r="AT265">
        <f t="shared" si="46"/>
        <v>241.78200000000001</v>
      </c>
      <c r="AU265">
        <f t="shared" si="47"/>
        <v>55.670999999999999</v>
      </c>
      <c r="AV265" s="11">
        <f t="shared" si="48"/>
        <v>0.71788553527728038</v>
      </c>
      <c r="AY265">
        <f t="shared" si="49"/>
        <v>42.417000000000002</v>
      </c>
      <c r="AZ265">
        <f t="shared" si="50"/>
        <v>0</v>
      </c>
      <c r="BA265">
        <f t="shared" si="51"/>
        <v>42.417000000000002</v>
      </c>
      <c r="BB265">
        <f t="shared" si="52"/>
        <v>0</v>
      </c>
      <c r="BC265">
        <f t="shared" si="53"/>
        <v>0</v>
      </c>
      <c r="BD265" s="2">
        <f t="shared" si="54"/>
        <v>0</v>
      </c>
    </row>
    <row r="266" spans="1:56" ht="15" customHeight="1">
      <c r="A266" s="2" t="s">
        <v>512</v>
      </c>
      <c r="B266" s="2" t="s">
        <v>513</v>
      </c>
      <c r="C266">
        <v>2020</v>
      </c>
      <c r="D266" t="s">
        <v>21</v>
      </c>
      <c r="E266" t="s">
        <v>21</v>
      </c>
      <c r="F266" t="s">
        <v>21</v>
      </c>
      <c r="G266" t="s">
        <v>21</v>
      </c>
      <c r="H266" t="s">
        <v>21</v>
      </c>
      <c r="I266" t="s">
        <v>21</v>
      </c>
      <c r="J266" t="s">
        <v>21</v>
      </c>
      <c r="K266" t="s">
        <v>21</v>
      </c>
      <c r="L266" t="s">
        <v>21</v>
      </c>
      <c r="M266" t="s">
        <v>21</v>
      </c>
      <c r="N266" t="s">
        <v>21</v>
      </c>
      <c r="O266" t="s">
        <v>21</v>
      </c>
      <c r="P266" t="s">
        <v>21</v>
      </c>
      <c r="Q266" t="s">
        <v>21</v>
      </c>
      <c r="R266" t="s">
        <v>21</v>
      </c>
      <c r="S266" t="s">
        <v>21</v>
      </c>
      <c r="T266" t="s">
        <v>21</v>
      </c>
      <c r="U266" t="s">
        <v>21</v>
      </c>
      <c r="V266" t="s">
        <v>21</v>
      </c>
      <c r="W266" t="s">
        <v>21</v>
      </c>
      <c r="X266" t="s">
        <v>21</v>
      </c>
      <c r="Y266" t="s">
        <v>21</v>
      </c>
      <c r="Z266" t="s">
        <v>21</v>
      </c>
      <c r="AA266" t="s">
        <v>21</v>
      </c>
      <c r="AB266" t="s">
        <v>21</v>
      </c>
      <c r="AC266" t="s">
        <v>21</v>
      </c>
      <c r="AD266" t="s">
        <v>21</v>
      </c>
      <c r="AE266" t="s">
        <v>21</v>
      </c>
      <c r="AF266" t="s">
        <v>21</v>
      </c>
      <c r="AG266" t="s">
        <v>21</v>
      </c>
      <c r="AH266" t="s">
        <v>21</v>
      </c>
      <c r="AI266" t="s">
        <v>21</v>
      </c>
      <c r="AJ266" t="s">
        <v>21</v>
      </c>
      <c r="AK266" t="s">
        <v>21</v>
      </c>
      <c r="AL266" t="s">
        <v>21</v>
      </c>
      <c r="AM266" t="s">
        <v>21</v>
      </c>
      <c r="AN266" t="s">
        <v>21</v>
      </c>
      <c r="AO266" t="s">
        <v>21</v>
      </c>
      <c r="AQ266">
        <f t="shared" si="44"/>
        <v>0</v>
      </c>
      <c r="AR266">
        <f t="shared" si="45"/>
        <v>0</v>
      </c>
      <c r="AT266">
        <f t="shared" si="46"/>
        <v>0</v>
      </c>
      <c r="AU266">
        <f t="shared" si="47"/>
        <v>0</v>
      </c>
      <c r="AV266" s="11" t="str">
        <f t="shared" si="48"/>
        <v/>
      </c>
      <c r="AY266">
        <f t="shared" si="49"/>
        <v>0</v>
      </c>
      <c r="AZ266">
        <f t="shared" si="50"/>
        <v>0</v>
      </c>
      <c r="BA266">
        <f t="shared" si="51"/>
        <v>0</v>
      </c>
      <c r="BB266">
        <f t="shared" si="52"/>
        <v>0</v>
      </c>
      <c r="BC266">
        <f t="shared" si="53"/>
        <v>0</v>
      </c>
      <c r="BD266" s="2">
        <f t="shared" si="54"/>
        <v>0</v>
      </c>
    </row>
    <row r="267" spans="1:56" ht="15" customHeight="1">
      <c r="A267" s="2" t="s">
        <v>512</v>
      </c>
      <c r="B267" s="2" t="s">
        <v>514</v>
      </c>
      <c r="C267">
        <v>2020</v>
      </c>
      <c r="D267" t="s">
        <v>21</v>
      </c>
      <c r="E267" t="s">
        <v>21</v>
      </c>
      <c r="F267" t="s">
        <v>21</v>
      </c>
      <c r="G267" t="s">
        <v>21</v>
      </c>
      <c r="H267" t="s">
        <v>21</v>
      </c>
      <c r="I267" t="s">
        <v>21</v>
      </c>
      <c r="J267" t="s">
        <v>21</v>
      </c>
      <c r="K267" t="s">
        <v>21</v>
      </c>
      <c r="L267" t="s">
        <v>21</v>
      </c>
      <c r="M267" t="s">
        <v>21</v>
      </c>
      <c r="N267" t="s">
        <v>21</v>
      </c>
      <c r="O267" t="s">
        <v>21</v>
      </c>
      <c r="P267" t="s">
        <v>21</v>
      </c>
      <c r="Q267" t="s">
        <v>21</v>
      </c>
      <c r="R267" t="s">
        <v>21</v>
      </c>
      <c r="S267" t="s">
        <v>21</v>
      </c>
      <c r="T267" t="s">
        <v>21</v>
      </c>
      <c r="U267" t="s">
        <v>21</v>
      </c>
      <c r="V267" t="s">
        <v>21</v>
      </c>
      <c r="W267" t="s">
        <v>21</v>
      </c>
      <c r="X267" t="s">
        <v>21</v>
      </c>
      <c r="Y267" t="s">
        <v>21</v>
      </c>
      <c r="Z267" t="s">
        <v>21</v>
      </c>
      <c r="AA267" t="s">
        <v>21</v>
      </c>
      <c r="AB267" t="s">
        <v>21</v>
      </c>
      <c r="AC267" t="s">
        <v>21</v>
      </c>
      <c r="AD267" t="s">
        <v>21</v>
      </c>
      <c r="AE267" t="s">
        <v>21</v>
      </c>
      <c r="AF267" t="s">
        <v>21</v>
      </c>
      <c r="AG267" t="s">
        <v>21</v>
      </c>
      <c r="AH267" t="s">
        <v>21</v>
      </c>
      <c r="AI267" t="s">
        <v>21</v>
      </c>
      <c r="AJ267" t="s">
        <v>21</v>
      </c>
      <c r="AK267" t="s">
        <v>21</v>
      </c>
      <c r="AL267" t="s">
        <v>21</v>
      </c>
      <c r="AM267" t="s">
        <v>21</v>
      </c>
      <c r="AN267" t="s">
        <v>21</v>
      </c>
      <c r="AO267" t="s">
        <v>21</v>
      </c>
      <c r="AQ267">
        <f t="shared" si="44"/>
        <v>0</v>
      </c>
      <c r="AR267">
        <f t="shared" si="45"/>
        <v>0</v>
      </c>
      <c r="AT267">
        <f t="shared" si="46"/>
        <v>0</v>
      </c>
      <c r="AU267">
        <f t="shared" si="47"/>
        <v>0</v>
      </c>
      <c r="AV267" s="11" t="str">
        <f t="shared" si="48"/>
        <v/>
      </c>
      <c r="AY267">
        <f t="shared" si="49"/>
        <v>0</v>
      </c>
      <c r="AZ267">
        <f t="shared" si="50"/>
        <v>0</v>
      </c>
      <c r="BA267">
        <f t="shared" si="51"/>
        <v>0</v>
      </c>
      <c r="BB267">
        <f t="shared" si="52"/>
        <v>0</v>
      </c>
      <c r="BC267">
        <f t="shared" si="53"/>
        <v>0</v>
      </c>
      <c r="BD267" s="2">
        <f t="shared" si="54"/>
        <v>0</v>
      </c>
    </row>
    <row r="268" spans="1:56" ht="15" customHeight="1">
      <c r="A268" s="2" t="s">
        <v>512</v>
      </c>
      <c r="B268" s="2" t="s">
        <v>515</v>
      </c>
      <c r="C268">
        <v>2020</v>
      </c>
      <c r="D268" t="s">
        <v>21</v>
      </c>
      <c r="E268" t="s">
        <v>21</v>
      </c>
      <c r="F268" t="s">
        <v>21</v>
      </c>
      <c r="G268" t="s">
        <v>21</v>
      </c>
      <c r="H268" t="s">
        <v>21</v>
      </c>
      <c r="I268" t="s">
        <v>21</v>
      </c>
      <c r="J268" t="s">
        <v>21</v>
      </c>
      <c r="K268" t="s">
        <v>21</v>
      </c>
      <c r="L268" t="s">
        <v>21</v>
      </c>
      <c r="M268" t="s">
        <v>21</v>
      </c>
      <c r="N268" t="s">
        <v>21</v>
      </c>
      <c r="O268" t="s">
        <v>21</v>
      </c>
      <c r="P268" t="s">
        <v>21</v>
      </c>
      <c r="Q268" t="s">
        <v>21</v>
      </c>
      <c r="R268" t="s">
        <v>21</v>
      </c>
      <c r="S268" t="s">
        <v>21</v>
      </c>
      <c r="T268" t="s">
        <v>21</v>
      </c>
      <c r="U268" t="s">
        <v>21</v>
      </c>
      <c r="V268" t="s">
        <v>21</v>
      </c>
      <c r="W268" t="s">
        <v>21</v>
      </c>
      <c r="X268" t="s">
        <v>21</v>
      </c>
      <c r="Y268" t="s">
        <v>21</v>
      </c>
      <c r="Z268" t="s">
        <v>21</v>
      </c>
      <c r="AA268" t="s">
        <v>21</v>
      </c>
      <c r="AB268" t="s">
        <v>21</v>
      </c>
      <c r="AC268" t="s">
        <v>21</v>
      </c>
      <c r="AD268" t="s">
        <v>21</v>
      </c>
      <c r="AE268" t="s">
        <v>21</v>
      </c>
      <c r="AF268" t="s">
        <v>21</v>
      </c>
      <c r="AG268" t="s">
        <v>21</v>
      </c>
      <c r="AH268" t="s">
        <v>21</v>
      </c>
      <c r="AI268" t="s">
        <v>21</v>
      </c>
      <c r="AJ268" t="s">
        <v>21</v>
      </c>
      <c r="AK268" t="s">
        <v>21</v>
      </c>
      <c r="AL268" t="s">
        <v>21</v>
      </c>
      <c r="AM268" t="s">
        <v>21</v>
      </c>
      <c r="AN268" t="s">
        <v>21</v>
      </c>
      <c r="AO268" t="s">
        <v>21</v>
      </c>
      <c r="AQ268">
        <f t="shared" si="44"/>
        <v>0</v>
      </c>
      <c r="AR268">
        <f t="shared" si="45"/>
        <v>0</v>
      </c>
      <c r="AT268">
        <f t="shared" si="46"/>
        <v>0</v>
      </c>
      <c r="AU268">
        <f t="shared" si="47"/>
        <v>0</v>
      </c>
      <c r="AV268" s="11" t="str">
        <f t="shared" si="48"/>
        <v/>
      </c>
      <c r="AY268">
        <f t="shared" si="49"/>
        <v>0</v>
      </c>
      <c r="AZ268">
        <f t="shared" si="50"/>
        <v>0</v>
      </c>
      <c r="BA268">
        <f t="shared" si="51"/>
        <v>0</v>
      </c>
      <c r="BB268">
        <f t="shared" si="52"/>
        <v>0</v>
      </c>
      <c r="BC268">
        <f t="shared" si="53"/>
        <v>0</v>
      </c>
      <c r="BD268" s="2">
        <f t="shared" si="54"/>
        <v>0</v>
      </c>
    </row>
    <row r="269" spans="1:56" ht="15" customHeight="1">
      <c r="A269" s="2" t="s">
        <v>516</v>
      </c>
      <c r="B269" s="2" t="s">
        <v>517</v>
      </c>
      <c r="C269">
        <v>2020</v>
      </c>
      <c r="D269" t="s">
        <v>21</v>
      </c>
      <c r="E269" t="s">
        <v>21</v>
      </c>
      <c r="F269" t="s">
        <v>21</v>
      </c>
      <c r="G269" t="s">
        <v>21</v>
      </c>
      <c r="H269" t="s">
        <v>21</v>
      </c>
      <c r="I269" t="s">
        <v>21</v>
      </c>
      <c r="J269" t="s">
        <v>21</v>
      </c>
      <c r="K269" t="s">
        <v>21</v>
      </c>
      <c r="L269" t="s">
        <v>21</v>
      </c>
      <c r="M269" t="s">
        <v>21</v>
      </c>
      <c r="N269" t="s">
        <v>21</v>
      </c>
      <c r="O269" t="s">
        <v>21</v>
      </c>
      <c r="P269" t="s">
        <v>21</v>
      </c>
      <c r="Q269" t="s">
        <v>21</v>
      </c>
      <c r="R269" t="s">
        <v>21</v>
      </c>
      <c r="S269" t="s">
        <v>21</v>
      </c>
      <c r="T269" t="s">
        <v>21</v>
      </c>
      <c r="U269" t="s">
        <v>21</v>
      </c>
      <c r="V269" t="s">
        <v>21</v>
      </c>
      <c r="W269" t="s">
        <v>21</v>
      </c>
      <c r="X269" t="s">
        <v>21</v>
      </c>
      <c r="Y269" t="s">
        <v>21</v>
      </c>
      <c r="Z269" t="s">
        <v>21</v>
      </c>
      <c r="AA269" t="s">
        <v>21</v>
      </c>
      <c r="AB269" t="s">
        <v>21</v>
      </c>
      <c r="AC269" t="s">
        <v>21</v>
      </c>
      <c r="AD269" t="s">
        <v>21</v>
      </c>
      <c r="AE269" t="s">
        <v>21</v>
      </c>
      <c r="AF269" t="s">
        <v>21</v>
      </c>
      <c r="AG269" t="s">
        <v>21</v>
      </c>
      <c r="AH269" t="s">
        <v>21</v>
      </c>
      <c r="AI269" t="s">
        <v>21</v>
      </c>
      <c r="AJ269" t="s">
        <v>21</v>
      </c>
      <c r="AK269" t="s">
        <v>21</v>
      </c>
      <c r="AL269" t="s">
        <v>21</v>
      </c>
      <c r="AM269" t="s">
        <v>21</v>
      </c>
      <c r="AN269" t="s">
        <v>21</v>
      </c>
      <c r="AO269" t="s">
        <v>21</v>
      </c>
      <c r="AQ269">
        <f t="shared" si="44"/>
        <v>0</v>
      </c>
      <c r="AR269">
        <f t="shared" si="45"/>
        <v>0</v>
      </c>
      <c r="AT269">
        <f t="shared" si="46"/>
        <v>0</v>
      </c>
      <c r="AU269">
        <f t="shared" si="47"/>
        <v>0</v>
      </c>
      <c r="AV269" s="11" t="str">
        <f t="shared" si="48"/>
        <v/>
      </c>
      <c r="AY269">
        <f t="shared" si="49"/>
        <v>0</v>
      </c>
      <c r="AZ269">
        <f t="shared" si="50"/>
        <v>0</v>
      </c>
      <c r="BA269">
        <f t="shared" si="51"/>
        <v>0</v>
      </c>
      <c r="BB269">
        <f t="shared" si="52"/>
        <v>0</v>
      </c>
      <c r="BC269">
        <f t="shared" si="53"/>
        <v>0</v>
      </c>
      <c r="BD269" s="2">
        <f t="shared" si="54"/>
        <v>0</v>
      </c>
    </row>
    <row r="270" spans="1:56" ht="15" customHeight="1">
      <c r="A270" s="2" t="s">
        <v>516</v>
      </c>
      <c r="B270" s="2" t="s">
        <v>518</v>
      </c>
      <c r="C270">
        <v>2020</v>
      </c>
      <c r="D270" t="s">
        <v>21</v>
      </c>
      <c r="E270" t="s">
        <v>21</v>
      </c>
      <c r="F270" t="s">
        <v>21</v>
      </c>
      <c r="G270" t="s">
        <v>21</v>
      </c>
      <c r="H270" t="s">
        <v>21</v>
      </c>
      <c r="I270" t="s">
        <v>21</v>
      </c>
      <c r="J270" t="s">
        <v>21</v>
      </c>
      <c r="K270" t="s">
        <v>21</v>
      </c>
      <c r="L270" t="s">
        <v>21</v>
      </c>
      <c r="M270" t="s">
        <v>21</v>
      </c>
      <c r="N270" t="s">
        <v>21</v>
      </c>
      <c r="O270" t="s">
        <v>21</v>
      </c>
      <c r="P270" t="s">
        <v>21</v>
      </c>
      <c r="Q270" t="s">
        <v>21</v>
      </c>
      <c r="R270" t="s">
        <v>21</v>
      </c>
      <c r="S270" t="s">
        <v>21</v>
      </c>
      <c r="T270" t="s">
        <v>21</v>
      </c>
      <c r="U270" t="s">
        <v>21</v>
      </c>
      <c r="V270" t="s">
        <v>21</v>
      </c>
      <c r="W270" t="s">
        <v>21</v>
      </c>
      <c r="X270" t="s">
        <v>21</v>
      </c>
      <c r="Y270" t="s">
        <v>21</v>
      </c>
      <c r="Z270" t="s">
        <v>21</v>
      </c>
      <c r="AA270" t="s">
        <v>21</v>
      </c>
      <c r="AB270" t="s">
        <v>21</v>
      </c>
      <c r="AC270" t="s">
        <v>21</v>
      </c>
      <c r="AD270" t="s">
        <v>21</v>
      </c>
      <c r="AE270" t="s">
        <v>21</v>
      </c>
      <c r="AF270" t="s">
        <v>21</v>
      </c>
      <c r="AG270" t="s">
        <v>21</v>
      </c>
      <c r="AH270" t="s">
        <v>21</v>
      </c>
      <c r="AI270" t="s">
        <v>21</v>
      </c>
      <c r="AJ270" t="s">
        <v>21</v>
      </c>
      <c r="AK270" t="s">
        <v>21</v>
      </c>
      <c r="AL270" t="s">
        <v>21</v>
      </c>
      <c r="AM270" t="s">
        <v>21</v>
      </c>
      <c r="AN270" t="s">
        <v>21</v>
      </c>
      <c r="AO270" t="s">
        <v>21</v>
      </c>
      <c r="AQ270">
        <f t="shared" si="44"/>
        <v>0</v>
      </c>
      <c r="AR270">
        <f t="shared" si="45"/>
        <v>0</v>
      </c>
      <c r="AT270">
        <f t="shared" si="46"/>
        <v>0</v>
      </c>
      <c r="AU270">
        <f t="shared" si="47"/>
        <v>0</v>
      </c>
      <c r="AV270" s="11" t="str">
        <f t="shared" si="48"/>
        <v/>
      </c>
      <c r="AY270">
        <f t="shared" si="49"/>
        <v>0</v>
      </c>
      <c r="AZ270">
        <f t="shared" si="50"/>
        <v>0</v>
      </c>
      <c r="BA270">
        <f t="shared" si="51"/>
        <v>0</v>
      </c>
      <c r="BB270">
        <f t="shared" si="52"/>
        <v>0</v>
      </c>
      <c r="BC270">
        <f t="shared" si="53"/>
        <v>0</v>
      </c>
      <c r="BD270" s="2">
        <f t="shared" si="54"/>
        <v>0</v>
      </c>
    </row>
    <row r="271" spans="1:56" ht="15" customHeight="1">
      <c r="A271" s="2" t="s">
        <v>516</v>
      </c>
      <c r="B271" s="2" t="s">
        <v>519</v>
      </c>
      <c r="C271">
        <v>2020</v>
      </c>
      <c r="D271" t="s">
        <v>21</v>
      </c>
      <c r="E271" t="s">
        <v>21</v>
      </c>
      <c r="F271" t="s">
        <v>21</v>
      </c>
      <c r="G271" t="s">
        <v>21</v>
      </c>
      <c r="H271" t="s">
        <v>21</v>
      </c>
      <c r="I271" t="s">
        <v>21</v>
      </c>
      <c r="J271" t="s">
        <v>21</v>
      </c>
      <c r="K271" t="s">
        <v>21</v>
      </c>
      <c r="L271" t="s">
        <v>21</v>
      </c>
      <c r="M271" t="s">
        <v>21</v>
      </c>
      <c r="N271" t="s">
        <v>21</v>
      </c>
      <c r="O271" t="s">
        <v>21</v>
      </c>
      <c r="P271" t="s">
        <v>21</v>
      </c>
      <c r="Q271" t="s">
        <v>21</v>
      </c>
      <c r="R271" t="s">
        <v>21</v>
      </c>
      <c r="S271" t="s">
        <v>21</v>
      </c>
      <c r="T271" t="s">
        <v>21</v>
      </c>
      <c r="U271" t="s">
        <v>21</v>
      </c>
      <c r="V271" t="s">
        <v>21</v>
      </c>
      <c r="W271" t="s">
        <v>21</v>
      </c>
      <c r="X271" t="s">
        <v>21</v>
      </c>
      <c r="Y271" t="s">
        <v>21</v>
      </c>
      <c r="Z271" t="s">
        <v>21</v>
      </c>
      <c r="AA271" t="s">
        <v>21</v>
      </c>
      <c r="AB271" t="s">
        <v>21</v>
      </c>
      <c r="AC271" t="s">
        <v>21</v>
      </c>
      <c r="AD271" t="s">
        <v>21</v>
      </c>
      <c r="AE271" t="s">
        <v>21</v>
      </c>
      <c r="AF271" t="s">
        <v>21</v>
      </c>
      <c r="AG271" t="s">
        <v>21</v>
      </c>
      <c r="AH271" t="s">
        <v>21</v>
      </c>
      <c r="AI271" t="s">
        <v>21</v>
      </c>
      <c r="AJ271" t="s">
        <v>21</v>
      </c>
      <c r="AK271" t="s">
        <v>21</v>
      </c>
      <c r="AL271" t="s">
        <v>21</v>
      </c>
      <c r="AM271" t="s">
        <v>21</v>
      </c>
      <c r="AN271" t="s">
        <v>21</v>
      </c>
      <c r="AO271" t="s">
        <v>21</v>
      </c>
      <c r="AQ271">
        <f t="shared" si="44"/>
        <v>0</v>
      </c>
      <c r="AR271">
        <f t="shared" si="45"/>
        <v>0</v>
      </c>
      <c r="AT271">
        <f t="shared" si="46"/>
        <v>0</v>
      </c>
      <c r="AU271">
        <f t="shared" si="47"/>
        <v>0</v>
      </c>
      <c r="AV271" s="11" t="str">
        <f t="shared" si="48"/>
        <v/>
      </c>
      <c r="AY271">
        <f t="shared" si="49"/>
        <v>0</v>
      </c>
      <c r="AZ271">
        <f t="shared" si="50"/>
        <v>0</v>
      </c>
      <c r="BA271">
        <f t="shared" si="51"/>
        <v>0</v>
      </c>
      <c r="BB271">
        <f t="shared" si="52"/>
        <v>0</v>
      </c>
      <c r="BC271">
        <f t="shared" si="53"/>
        <v>0</v>
      </c>
      <c r="BD271" s="2">
        <f t="shared" si="54"/>
        <v>0</v>
      </c>
    </row>
    <row r="272" spans="1:56" ht="15" customHeight="1">
      <c r="A272" s="2" t="s">
        <v>516</v>
      </c>
      <c r="B272" s="2" t="s">
        <v>520</v>
      </c>
      <c r="C272">
        <v>2020</v>
      </c>
      <c r="D272">
        <v>560.29999999999995</v>
      </c>
      <c r="E272">
        <v>142</v>
      </c>
      <c r="F272" t="s">
        <v>21</v>
      </c>
      <c r="G272" t="s">
        <v>21</v>
      </c>
      <c r="H272" t="s">
        <v>21</v>
      </c>
      <c r="I272">
        <v>1028.7</v>
      </c>
      <c r="J272" t="s">
        <v>21</v>
      </c>
      <c r="K272">
        <v>8.6999999999999993</v>
      </c>
      <c r="L272" t="s">
        <v>21</v>
      </c>
      <c r="M272" t="s">
        <v>21</v>
      </c>
      <c r="N272" t="s">
        <v>21</v>
      </c>
      <c r="O272" t="s">
        <v>21</v>
      </c>
      <c r="P272" t="s">
        <v>21</v>
      </c>
      <c r="Q272">
        <v>14</v>
      </c>
      <c r="R272">
        <v>132.69999999999999</v>
      </c>
      <c r="S272">
        <v>71.599999999999994</v>
      </c>
      <c r="T272">
        <v>69</v>
      </c>
      <c r="U272" t="s">
        <v>21</v>
      </c>
      <c r="V272">
        <v>61.6</v>
      </c>
      <c r="W272" t="s">
        <v>21</v>
      </c>
      <c r="X272">
        <v>25.9</v>
      </c>
      <c r="Y272" t="s">
        <v>21</v>
      </c>
      <c r="Z272" t="s">
        <v>21</v>
      </c>
      <c r="AA272" t="s">
        <v>21</v>
      </c>
      <c r="AB272" t="s">
        <v>21</v>
      </c>
      <c r="AC272" t="s">
        <v>21</v>
      </c>
      <c r="AD272" t="s">
        <v>21</v>
      </c>
      <c r="AE272">
        <v>43.9</v>
      </c>
      <c r="AF272">
        <v>444.4</v>
      </c>
      <c r="AG272">
        <v>5.9</v>
      </c>
      <c r="AH272" t="s">
        <v>934</v>
      </c>
      <c r="AI272">
        <v>38.700000000000003</v>
      </c>
      <c r="AJ272" t="s">
        <v>21</v>
      </c>
      <c r="AK272">
        <v>156.9</v>
      </c>
      <c r="AL272">
        <v>57.1</v>
      </c>
      <c r="AM272">
        <v>35.700000000000003</v>
      </c>
      <c r="AN272">
        <v>0.5</v>
      </c>
      <c r="AO272">
        <v>6.7</v>
      </c>
      <c r="AQ272">
        <f t="shared" si="44"/>
        <v>871.8</v>
      </c>
      <c r="AR272">
        <f t="shared" si="45"/>
        <v>1028.7</v>
      </c>
      <c r="AT272">
        <f t="shared" si="46"/>
        <v>560.29999999999995</v>
      </c>
      <c r="AU272">
        <f t="shared" si="47"/>
        <v>142</v>
      </c>
      <c r="AV272" s="11">
        <f t="shared" si="48"/>
        <v>0.68270632837561962</v>
      </c>
      <c r="AY272">
        <f t="shared" si="49"/>
        <v>156.9</v>
      </c>
      <c r="AZ272">
        <f t="shared" si="50"/>
        <v>89.589900000000014</v>
      </c>
      <c r="BA272">
        <f t="shared" si="51"/>
        <v>56.013300000000008</v>
      </c>
      <c r="BB272">
        <f t="shared" si="52"/>
        <v>0.78450000000000009</v>
      </c>
      <c r="BC272">
        <f t="shared" si="53"/>
        <v>10.512300000000002</v>
      </c>
      <c r="BD272" s="2">
        <f t="shared" si="54"/>
        <v>0</v>
      </c>
    </row>
    <row r="273" spans="1:56" ht="15" customHeight="1">
      <c r="A273" s="2" t="s">
        <v>521</v>
      </c>
      <c r="B273" s="2" t="s">
        <v>522</v>
      </c>
      <c r="C273">
        <v>2020</v>
      </c>
      <c r="D273" t="s">
        <v>21</v>
      </c>
      <c r="E273" t="s">
        <v>21</v>
      </c>
      <c r="F273" t="s">
        <v>21</v>
      </c>
      <c r="G273" t="s">
        <v>21</v>
      </c>
      <c r="H273" t="s">
        <v>21</v>
      </c>
      <c r="I273" t="s">
        <v>21</v>
      </c>
      <c r="J273" t="s">
        <v>21</v>
      </c>
      <c r="K273" t="s">
        <v>21</v>
      </c>
      <c r="L273" t="s">
        <v>21</v>
      </c>
      <c r="M273" t="s">
        <v>21</v>
      </c>
      <c r="N273" t="s">
        <v>21</v>
      </c>
      <c r="O273" t="s">
        <v>21</v>
      </c>
      <c r="P273" t="s">
        <v>21</v>
      </c>
      <c r="Q273" t="s">
        <v>21</v>
      </c>
      <c r="R273" t="s">
        <v>21</v>
      </c>
      <c r="S273" t="s">
        <v>21</v>
      </c>
      <c r="T273" t="s">
        <v>21</v>
      </c>
      <c r="U273" t="s">
        <v>21</v>
      </c>
      <c r="V273" t="s">
        <v>21</v>
      </c>
      <c r="W273" t="s">
        <v>21</v>
      </c>
      <c r="X273" t="s">
        <v>21</v>
      </c>
      <c r="Y273" t="s">
        <v>21</v>
      </c>
      <c r="Z273" t="s">
        <v>21</v>
      </c>
      <c r="AA273" t="s">
        <v>21</v>
      </c>
      <c r="AB273" t="s">
        <v>21</v>
      </c>
      <c r="AC273" t="s">
        <v>21</v>
      </c>
      <c r="AD273" t="s">
        <v>21</v>
      </c>
      <c r="AE273" t="s">
        <v>21</v>
      </c>
      <c r="AF273" t="s">
        <v>21</v>
      </c>
      <c r="AG273" t="s">
        <v>21</v>
      </c>
      <c r="AH273" t="s">
        <v>21</v>
      </c>
      <c r="AI273" t="s">
        <v>21</v>
      </c>
      <c r="AJ273" t="s">
        <v>21</v>
      </c>
      <c r="AK273" t="s">
        <v>21</v>
      </c>
      <c r="AL273" t="s">
        <v>21</v>
      </c>
      <c r="AM273" t="s">
        <v>21</v>
      </c>
      <c r="AN273" t="s">
        <v>21</v>
      </c>
      <c r="AO273" t="s">
        <v>21</v>
      </c>
      <c r="AQ273">
        <f t="shared" si="44"/>
        <v>0</v>
      </c>
      <c r="AR273">
        <f t="shared" si="45"/>
        <v>0</v>
      </c>
      <c r="AT273">
        <f t="shared" si="46"/>
        <v>0</v>
      </c>
      <c r="AU273">
        <f t="shared" si="47"/>
        <v>0</v>
      </c>
      <c r="AV273" s="11" t="str">
        <f t="shared" si="48"/>
        <v/>
      </c>
      <c r="AY273">
        <f t="shared" si="49"/>
        <v>0</v>
      </c>
      <c r="AZ273">
        <f t="shared" si="50"/>
        <v>0</v>
      </c>
      <c r="BA273">
        <f t="shared" si="51"/>
        <v>0</v>
      </c>
      <c r="BB273">
        <f t="shared" si="52"/>
        <v>0</v>
      </c>
      <c r="BC273">
        <f t="shared" si="53"/>
        <v>0</v>
      </c>
      <c r="BD273" s="2">
        <f t="shared" si="54"/>
        <v>0</v>
      </c>
    </row>
    <row r="274" spans="1:56" ht="15" customHeight="1">
      <c r="A274" s="2" t="s">
        <v>521</v>
      </c>
      <c r="B274" s="2" t="s">
        <v>523</v>
      </c>
      <c r="C274">
        <v>2020</v>
      </c>
      <c r="D274" t="s">
        <v>21</v>
      </c>
      <c r="E274" t="s">
        <v>21</v>
      </c>
      <c r="F274" t="s">
        <v>21</v>
      </c>
      <c r="G274" t="s">
        <v>21</v>
      </c>
      <c r="H274" t="s">
        <v>21</v>
      </c>
      <c r="I274" t="s">
        <v>21</v>
      </c>
      <c r="J274" t="s">
        <v>21</v>
      </c>
      <c r="K274" t="s">
        <v>21</v>
      </c>
      <c r="L274" t="s">
        <v>21</v>
      </c>
      <c r="M274" t="s">
        <v>21</v>
      </c>
      <c r="N274" t="s">
        <v>21</v>
      </c>
      <c r="O274" t="s">
        <v>21</v>
      </c>
      <c r="P274" t="s">
        <v>21</v>
      </c>
      <c r="Q274" t="s">
        <v>21</v>
      </c>
      <c r="R274" t="s">
        <v>21</v>
      </c>
      <c r="S274" t="s">
        <v>21</v>
      </c>
      <c r="T274" t="s">
        <v>21</v>
      </c>
      <c r="U274" t="s">
        <v>21</v>
      </c>
      <c r="V274" t="s">
        <v>21</v>
      </c>
      <c r="W274" t="s">
        <v>21</v>
      </c>
      <c r="X274" t="s">
        <v>21</v>
      </c>
      <c r="Y274" t="s">
        <v>21</v>
      </c>
      <c r="Z274" t="s">
        <v>21</v>
      </c>
      <c r="AA274" t="s">
        <v>21</v>
      </c>
      <c r="AB274" t="s">
        <v>21</v>
      </c>
      <c r="AC274" t="s">
        <v>21</v>
      </c>
      <c r="AD274" t="s">
        <v>21</v>
      </c>
      <c r="AE274" t="s">
        <v>21</v>
      </c>
      <c r="AF274" t="s">
        <v>21</v>
      </c>
      <c r="AG274" t="s">
        <v>21</v>
      </c>
      <c r="AH274" t="s">
        <v>21</v>
      </c>
      <c r="AI274" t="s">
        <v>21</v>
      </c>
      <c r="AJ274" t="s">
        <v>21</v>
      </c>
      <c r="AK274" t="s">
        <v>21</v>
      </c>
      <c r="AL274" t="s">
        <v>21</v>
      </c>
      <c r="AM274" t="s">
        <v>21</v>
      </c>
      <c r="AN274" t="s">
        <v>21</v>
      </c>
      <c r="AO274" t="s">
        <v>21</v>
      </c>
      <c r="AQ274">
        <f t="shared" si="44"/>
        <v>0</v>
      </c>
      <c r="AR274">
        <f t="shared" si="45"/>
        <v>0</v>
      </c>
      <c r="AT274">
        <f t="shared" si="46"/>
        <v>0</v>
      </c>
      <c r="AU274">
        <f t="shared" si="47"/>
        <v>0</v>
      </c>
      <c r="AV274" s="11" t="str">
        <f t="shared" si="48"/>
        <v/>
      </c>
      <c r="AY274">
        <f t="shared" si="49"/>
        <v>0</v>
      </c>
      <c r="AZ274">
        <f t="shared" si="50"/>
        <v>0</v>
      </c>
      <c r="BA274">
        <f t="shared" si="51"/>
        <v>0</v>
      </c>
      <c r="BB274">
        <f t="shared" si="52"/>
        <v>0</v>
      </c>
      <c r="BC274">
        <f t="shared" si="53"/>
        <v>0</v>
      </c>
      <c r="BD274" s="2">
        <f t="shared" si="54"/>
        <v>0</v>
      </c>
    </row>
    <row r="275" spans="1:56" ht="15" customHeight="1">
      <c r="A275" s="2" t="s">
        <v>524</v>
      </c>
      <c r="B275" s="2" t="s">
        <v>525</v>
      </c>
      <c r="C275">
        <v>2020</v>
      </c>
      <c r="D275" t="s">
        <v>21</v>
      </c>
      <c r="E275" t="s">
        <v>21</v>
      </c>
      <c r="F275" t="s">
        <v>21</v>
      </c>
      <c r="G275" t="s">
        <v>21</v>
      </c>
      <c r="H275" t="s">
        <v>21</v>
      </c>
      <c r="I275" t="s">
        <v>21</v>
      </c>
      <c r="J275" t="s">
        <v>21</v>
      </c>
      <c r="K275" t="s">
        <v>21</v>
      </c>
      <c r="L275" t="s">
        <v>21</v>
      </c>
      <c r="M275" t="s">
        <v>21</v>
      </c>
      <c r="N275" t="s">
        <v>21</v>
      </c>
      <c r="O275" t="s">
        <v>21</v>
      </c>
      <c r="P275" t="s">
        <v>21</v>
      </c>
      <c r="Q275" t="s">
        <v>21</v>
      </c>
      <c r="R275" t="s">
        <v>21</v>
      </c>
      <c r="S275" t="s">
        <v>21</v>
      </c>
      <c r="T275" t="s">
        <v>21</v>
      </c>
      <c r="U275" t="s">
        <v>21</v>
      </c>
      <c r="V275" t="s">
        <v>21</v>
      </c>
      <c r="W275" t="s">
        <v>21</v>
      </c>
      <c r="X275" t="s">
        <v>21</v>
      </c>
      <c r="Y275" t="s">
        <v>21</v>
      </c>
      <c r="Z275" t="s">
        <v>21</v>
      </c>
      <c r="AA275" t="s">
        <v>21</v>
      </c>
      <c r="AB275" t="s">
        <v>21</v>
      </c>
      <c r="AC275" t="s">
        <v>21</v>
      </c>
      <c r="AD275" t="s">
        <v>21</v>
      </c>
      <c r="AE275" t="s">
        <v>21</v>
      </c>
      <c r="AF275" t="s">
        <v>21</v>
      </c>
      <c r="AG275" t="s">
        <v>21</v>
      </c>
      <c r="AH275" t="s">
        <v>21</v>
      </c>
      <c r="AI275" t="s">
        <v>21</v>
      </c>
      <c r="AJ275" t="s">
        <v>21</v>
      </c>
      <c r="AK275" t="s">
        <v>21</v>
      </c>
      <c r="AL275" t="s">
        <v>21</v>
      </c>
      <c r="AM275" t="s">
        <v>21</v>
      </c>
      <c r="AN275" t="s">
        <v>21</v>
      </c>
      <c r="AO275" t="s">
        <v>21</v>
      </c>
      <c r="AQ275">
        <f t="shared" si="44"/>
        <v>0</v>
      </c>
      <c r="AR275">
        <f t="shared" si="45"/>
        <v>0</v>
      </c>
      <c r="AT275">
        <f t="shared" si="46"/>
        <v>0</v>
      </c>
      <c r="AU275">
        <f t="shared" si="47"/>
        <v>0</v>
      </c>
      <c r="AV275" s="11" t="str">
        <f t="shared" si="48"/>
        <v/>
      </c>
      <c r="AY275">
        <f t="shared" si="49"/>
        <v>0</v>
      </c>
      <c r="AZ275">
        <f t="shared" si="50"/>
        <v>0</v>
      </c>
      <c r="BA275">
        <f t="shared" si="51"/>
        <v>0</v>
      </c>
      <c r="BB275">
        <f t="shared" si="52"/>
        <v>0</v>
      </c>
      <c r="BC275">
        <f t="shared" si="53"/>
        <v>0</v>
      </c>
      <c r="BD275" s="2">
        <f t="shared" si="54"/>
        <v>0</v>
      </c>
    </row>
    <row r="276" spans="1:56" ht="15" customHeight="1">
      <c r="A276" s="2" t="s">
        <v>526</v>
      </c>
      <c r="B276" s="2" t="s">
        <v>527</v>
      </c>
      <c r="C276">
        <v>2020</v>
      </c>
      <c r="D276" t="s">
        <v>21</v>
      </c>
      <c r="E276" t="s">
        <v>21</v>
      </c>
      <c r="F276" t="s">
        <v>21</v>
      </c>
      <c r="G276" t="s">
        <v>21</v>
      </c>
      <c r="H276" t="s">
        <v>21</v>
      </c>
      <c r="I276" t="s">
        <v>21</v>
      </c>
      <c r="J276" t="s">
        <v>21</v>
      </c>
      <c r="K276" t="s">
        <v>21</v>
      </c>
      <c r="L276" t="s">
        <v>21</v>
      </c>
      <c r="M276" t="s">
        <v>21</v>
      </c>
      <c r="N276" t="s">
        <v>21</v>
      </c>
      <c r="O276" t="s">
        <v>21</v>
      </c>
      <c r="P276" t="s">
        <v>21</v>
      </c>
      <c r="Q276" t="s">
        <v>21</v>
      </c>
      <c r="R276" t="s">
        <v>21</v>
      </c>
      <c r="S276" t="s">
        <v>21</v>
      </c>
      <c r="T276" t="s">
        <v>21</v>
      </c>
      <c r="U276" t="s">
        <v>21</v>
      </c>
      <c r="V276" t="s">
        <v>21</v>
      </c>
      <c r="W276" t="s">
        <v>21</v>
      </c>
      <c r="X276" t="s">
        <v>21</v>
      </c>
      <c r="Y276" t="s">
        <v>21</v>
      </c>
      <c r="Z276" t="s">
        <v>21</v>
      </c>
      <c r="AA276" t="s">
        <v>21</v>
      </c>
      <c r="AB276" t="s">
        <v>21</v>
      </c>
      <c r="AC276" t="s">
        <v>21</v>
      </c>
      <c r="AD276" t="s">
        <v>21</v>
      </c>
      <c r="AE276" t="s">
        <v>21</v>
      </c>
      <c r="AF276" t="s">
        <v>21</v>
      </c>
      <c r="AG276" t="s">
        <v>21</v>
      </c>
      <c r="AH276" t="s">
        <v>21</v>
      </c>
      <c r="AI276" t="s">
        <v>21</v>
      </c>
      <c r="AJ276" t="s">
        <v>21</v>
      </c>
      <c r="AK276" t="s">
        <v>21</v>
      </c>
      <c r="AL276" t="s">
        <v>21</v>
      </c>
      <c r="AM276" t="s">
        <v>21</v>
      </c>
      <c r="AN276" t="s">
        <v>21</v>
      </c>
      <c r="AO276" t="s">
        <v>21</v>
      </c>
      <c r="AQ276">
        <f t="shared" si="44"/>
        <v>0</v>
      </c>
      <c r="AR276">
        <f t="shared" si="45"/>
        <v>0</v>
      </c>
      <c r="AT276">
        <f t="shared" si="46"/>
        <v>0</v>
      </c>
      <c r="AU276">
        <f t="shared" si="47"/>
        <v>0</v>
      </c>
      <c r="AV276" s="11" t="str">
        <f t="shared" si="48"/>
        <v/>
      </c>
      <c r="AY276">
        <f t="shared" si="49"/>
        <v>0</v>
      </c>
      <c r="AZ276">
        <f t="shared" si="50"/>
        <v>0</v>
      </c>
      <c r="BA276">
        <f t="shared" si="51"/>
        <v>0</v>
      </c>
      <c r="BB276">
        <f t="shared" si="52"/>
        <v>0</v>
      </c>
      <c r="BC276">
        <f t="shared" si="53"/>
        <v>0</v>
      </c>
      <c r="BD276" s="2">
        <f t="shared" si="54"/>
        <v>0</v>
      </c>
    </row>
    <row r="277" spans="1:56" ht="15" customHeight="1">
      <c r="A277" s="2" t="s">
        <v>526</v>
      </c>
      <c r="B277" s="2" t="s">
        <v>528</v>
      </c>
      <c r="C277">
        <v>2020</v>
      </c>
      <c r="D277" t="s">
        <v>21</v>
      </c>
      <c r="E277" t="s">
        <v>21</v>
      </c>
      <c r="F277" t="s">
        <v>21</v>
      </c>
      <c r="G277" t="s">
        <v>21</v>
      </c>
      <c r="H277" t="s">
        <v>21</v>
      </c>
      <c r="I277" t="s">
        <v>21</v>
      </c>
      <c r="J277" t="s">
        <v>21</v>
      </c>
      <c r="K277" t="s">
        <v>21</v>
      </c>
      <c r="L277" t="s">
        <v>21</v>
      </c>
      <c r="M277" t="s">
        <v>21</v>
      </c>
      <c r="N277" t="s">
        <v>21</v>
      </c>
      <c r="O277" t="s">
        <v>21</v>
      </c>
      <c r="P277" t="s">
        <v>21</v>
      </c>
      <c r="Q277" t="s">
        <v>21</v>
      </c>
      <c r="R277" t="s">
        <v>21</v>
      </c>
      <c r="S277" t="s">
        <v>21</v>
      </c>
      <c r="T277" t="s">
        <v>21</v>
      </c>
      <c r="U277" t="s">
        <v>21</v>
      </c>
      <c r="V277" t="s">
        <v>21</v>
      </c>
      <c r="W277" t="s">
        <v>21</v>
      </c>
      <c r="X277" t="s">
        <v>21</v>
      </c>
      <c r="Y277" t="s">
        <v>21</v>
      </c>
      <c r="Z277" t="s">
        <v>21</v>
      </c>
      <c r="AA277" t="s">
        <v>21</v>
      </c>
      <c r="AB277" t="s">
        <v>21</v>
      </c>
      <c r="AC277" t="s">
        <v>21</v>
      </c>
      <c r="AD277" t="s">
        <v>21</v>
      </c>
      <c r="AE277" t="s">
        <v>21</v>
      </c>
      <c r="AF277" t="s">
        <v>21</v>
      </c>
      <c r="AG277" t="s">
        <v>21</v>
      </c>
      <c r="AH277" t="s">
        <v>21</v>
      </c>
      <c r="AI277" t="s">
        <v>21</v>
      </c>
      <c r="AJ277" t="s">
        <v>21</v>
      </c>
      <c r="AK277" t="s">
        <v>21</v>
      </c>
      <c r="AL277" t="s">
        <v>21</v>
      </c>
      <c r="AM277" t="s">
        <v>21</v>
      </c>
      <c r="AN277" t="s">
        <v>21</v>
      </c>
      <c r="AO277" t="s">
        <v>21</v>
      </c>
      <c r="AQ277">
        <f t="shared" si="44"/>
        <v>0</v>
      </c>
      <c r="AR277">
        <f t="shared" si="45"/>
        <v>0</v>
      </c>
      <c r="AT277">
        <f t="shared" si="46"/>
        <v>0</v>
      </c>
      <c r="AU277">
        <f t="shared" si="47"/>
        <v>0</v>
      </c>
      <c r="AV277" s="11" t="str">
        <f t="shared" si="48"/>
        <v/>
      </c>
      <c r="AY277">
        <f t="shared" si="49"/>
        <v>0</v>
      </c>
      <c r="AZ277">
        <f t="shared" si="50"/>
        <v>0</v>
      </c>
      <c r="BA277">
        <f t="shared" si="51"/>
        <v>0</v>
      </c>
      <c r="BB277">
        <f t="shared" si="52"/>
        <v>0</v>
      </c>
      <c r="BC277">
        <f t="shared" si="53"/>
        <v>0</v>
      </c>
      <c r="BD277" s="2">
        <f t="shared" si="54"/>
        <v>0</v>
      </c>
    </row>
    <row r="278" spans="1:56" ht="15" customHeight="1">
      <c r="A278" s="2" t="s">
        <v>526</v>
      </c>
      <c r="B278" s="2" t="s">
        <v>529</v>
      </c>
      <c r="C278">
        <v>2020</v>
      </c>
      <c r="D278" t="s">
        <v>21</v>
      </c>
      <c r="E278" t="s">
        <v>21</v>
      </c>
      <c r="F278" t="s">
        <v>21</v>
      </c>
      <c r="G278" t="s">
        <v>21</v>
      </c>
      <c r="H278" t="s">
        <v>21</v>
      </c>
      <c r="I278" t="s">
        <v>21</v>
      </c>
      <c r="J278" t="s">
        <v>21</v>
      </c>
      <c r="K278" t="s">
        <v>21</v>
      </c>
      <c r="L278" t="s">
        <v>21</v>
      </c>
      <c r="M278" t="s">
        <v>21</v>
      </c>
      <c r="N278" t="s">
        <v>21</v>
      </c>
      <c r="O278" t="s">
        <v>21</v>
      </c>
      <c r="P278" t="s">
        <v>21</v>
      </c>
      <c r="Q278" t="s">
        <v>21</v>
      </c>
      <c r="R278" t="s">
        <v>21</v>
      </c>
      <c r="S278" t="s">
        <v>21</v>
      </c>
      <c r="T278" t="s">
        <v>21</v>
      </c>
      <c r="U278" t="s">
        <v>21</v>
      </c>
      <c r="V278" t="s">
        <v>21</v>
      </c>
      <c r="W278" t="s">
        <v>21</v>
      </c>
      <c r="X278" t="s">
        <v>21</v>
      </c>
      <c r="Y278" t="s">
        <v>21</v>
      </c>
      <c r="Z278" t="s">
        <v>21</v>
      </c>
      <c r="AA278" t="s">
        <v>21</v>
      </c>
      <c r="AB278" t="s">
        <v>21</v>
      </c>
      <c r="AC278" t="s">
        <v>21</v>
      </c>
      <c r="AD278" t="s">
        <v>21</v>
      </c>
      <c r="AE278" t="s">
        <v>21</v>
      </c>
      <c r="AF278" t="s">
        <v>21</v>
      </c>
      <c r="AG278" t="s">
        <v>21</v>
      </c>
      <c r="AH278" t="s">
        <v>21</v>
      </c>
      <c r="AI278" t="s">
        <v>21</v>
      </c>
      <c r="AJ278" t="s">
        <v>21</v>
      </c>
      <c r="AK278" t="s">
        <v>21</v>
      </c>
      <c r="AL278" t="s">
        <v>21</v>
      </c>
      <c r="AM278" t="s">
        <v>21</v>
      </c>
      <c r="AN278" t="s">
        <v>21</v>
      </c>
      <c r="AO278" t="s">
        <v>21</v>
      </c>
      <c r="AQ278">
        <f t="shared" si="44"/>
        <v>0</v>
      </c>
      <c r="AR278">
        <f t="shared" si="45"/>
        <v>0</v>
      </c>
      <c r="AT278">
        <f t="shared" si="46"/>
        <v>0</v>
      </c>
      <c r="AU278">
        <f t="shared" si="47"/>
        <v>0</v>
      </c>
      <c r="AV278" s="11" t="str">
        <f t="shared" si="48"/>
        <v/>
      </c>
      <c r="AY278">
        <f t="shared" si="49"/>
        <v>0</v>
      </c>
      <c r="AZ278">
        <f t="shared" si="50"/>
        <v>0</v>
      </c>
      <c r="BA278">
        <f t="shared" si="51"/>
        <v>0</v>
      </c>
      <c r="BB278">
        <f t="shared" si="52"/>
        <v>0</v>
      </c>
      <c r="BC278">
        <f t="shared" si="53"/>
        <v>0</v>
      </c>
      <c r="BD278" s="2">
        <f t="shared" si="54"/>
        <v>0</v>
      </c>
    </row>
    <row r="279" spans="1:56" ht="15" customHeight="1">
      <c r="A279" s="2" t="s">
        <v>526</v>
      </c>
      <c r="B279" s="2" t="s">
        <v>530</v>
      </c>
      <c r="C279">
        <v>2020</v>
      </c>
      <c r="D279" t="s">
        <v>21</v>
      </c>
      <c r="E279" t="s">
        <v>21</v>
      </c>
      <c r="F279" t="s">
        <v>21</v>
      </c>
      <c r="G279" t="s">
        <v>21</v>
      </c>
      <c r="H279" t="s">
        <v>21</v>
      </c>
      <c r="I279" t="s">
        <v>21</v>
      </c>
      <c r="J279" t="s">
        <v>21</v>
      </c>
      <c r="K279" t="s">
        <v>21</v>
      </c>
      <c r="L279" t="s">
        <v>21</v>
      </c>
      <c r="M279" t="s">
        <v>21</v>
      </c>
      <c r="N279" t="s">
        <v>21</v>
      </c>
      <c r="O279" t="s">
        <v>21</v>
      </c>
      <c r="P279" t="s">
        <v>21</v>
      </c>
      <c r="Q279" t="s">
        <v>21</v>
      </c>
      <c r="R279" t="s">
        <v>21</v>
      </c>
      <c r="S279" t="s">
        <v>21</v>
      </c>
      <c r="T279" t="s">
        <v>21</v>
      </c>
      <c r="U279" t="s">
        <v>21</v>
      </c>
      <c r="V279" t="s">
        <v>21</v>
      </c>
      <c r="W279" t="s">
        <v>21</v>
      </c>
      <c r="X279" t="s">
        <v>21</v>
      </c>
      <c r="Y279" t="s">
        <v>21</v>
      </c>
      <c r="Z279" t="s">
        <v>21</v>
      </c>
      <c r="AA279" t="s">
        <v>21</v>
      </c>
      <c r="AB279" t="s">
        <v>21</v>
      </c>
      <c r="AC279" t="s">
        <v>21</v>
      </c>
      <c r="AD279" t="s">
        <v>21</v>
      </c>
      <c r="AE279" t="s">
        <v>21</v>
      </c>
      <c r="AF279" t="s">
        <v>21</v>
      </c>
      <c r="AG279" t="s">
        <v>21</v>
      </c>
      <c r="AH279" t="s">
        <v>21</v>
      </c>
      <c r="AI279" t="s">
        <v>21</v>
      </c>
      <c r="AJ279" t="s">
        <v>21</v>
      </c>
      <c r="AK279" t="s">
        <v>21</v>
      </c>
      <c r="AL279" t="s">
        <v>21</v>
      </c>
      <c r="AM279" t="s">
        <v>21</v>
      </c>
      <c r="AN279" t="s">
        <v>21</v>
      </c>
      <c r="AO279" t="s">
        <v>21</v>
      </c>
      <c r="AQ279">
        <f t="shared" si="44"/>
        <v>0</v>
      </c>
      <c r="AR279">
        <f t="shared" si="45"/>
        <v>0</v>
      </c>
      <c r="AT279">
        <f t="shared" si="46"/>
        <v>0</v>
      </c>
      <c r="AU279">
        <f t="shared" si="47"/>
        <v>0</v>
      </c>
      <c r="AV279" s="11" t="str">
        <f t="shared" si="48"/>
        <v/>
      </c>
      <c r="AY279">
        <f t="shared" si="49"/>
        <v>0</v>
      </c>
      <c r="AZ279">
        <f t="shared" si="50"/>
        <v>0</v>
      </c>
      <c r="BA279">
        <f t="shared" si="51"/>
        <v>0</v>
      </c>
      <c r="BB279">
        <f t="shared" si="52"/>
        <v>0</v>
      </c>
      <c r="BC279">
        <f t="shared" si="53"/>
        <v>0</v>
      </c>
      <c r="BD279" s="2">
        <f t="shared" si="54"/>
        <v>0</v>
      </c>
    </row>
    <row r="280" spans="1:56" ht="15" customHeight="1">
      <c r="A280" s="2" t="s">
        <v>531</v>
      </c>
      <c r="B280" s="2" t="s">
        <v>532</v>
      </c>
      <c r="C280">
        <v>2020</v>
      </c>
      <c r="D280" t="s">
        <v>21</v>
      </c>
      <c r="E280" t="s">
        <v>21</v>
      </c>
      <c r="F280" t="s">
        <v>21</v>
      </c>
      <c r="G280" t="s">
        <v>21</v>
      </c>
      <c r="H280" t="s">
        <v>21</v>
      </c>
      <c r="I280" t="s">
        <v>21</v>
      </c>
      <c r="J280" t="s">
        <v>21</v>
      </c>
      <c r="K280" t="s">
        <v>21</v>
      </c>
      <c r="L280" t="s">
        <v>21</v>
      </c>
      <c r="M280" t="s">
        <v>21</v>
      </c>
      <c r="N280" t="s">
        <v>21</v>
      </c>
      <c r="O280" t="s">
        <v>21</v>
      </c>
      <c r="P280" t="s">
        <v>21</v>
      </c>
      <c r="Q280" t="s">
        <v>21</v>
      </c>
      <c r="R280" t="s">
        <v>21</v>
      </c>
      <c r="S280" t="s">
        <v>21</v>
      </c>
      <c r="T280" t="s">
        <v>21</v>
      </c>
      <c r="U280" t="s">
        <v>21</v>
      </c>
      <c r="V280" t="s">
        <v>21</v>
      </c>
      <c r="W280" t="s">
        <v>21</v>
      </c>
      <c r="X280" t="s">
        <v>21</v>
      </c>
      <c r="Y280" t="s">
        <v>21</v>
      </c>
      <c r="Z280" t="s">
        <v>21</v>
      </c>
      <c r="AA280" t="s">
        <v>21</v>
      </c>
      <c r="AB280" t="s">
        <v>21</v>
      </c>
      <c r="AC280" t="s">
        <v>21</v>
      </c>
      <c r="AD280" t="s">
        <v>21</v>
      </c>
      <c r="AE280" t="s">
        <v>21</v>
      </c>
      <c r="AF280" t="s">
        <v>21</v>
      </c>
      <c r="AG280" t="s">
        <v>21</v>
      </c>
      <c r="AH280" t="s">
        <v>21</v>
      </c>
      <c r="AI280" t="s">
        <v>21</v>
      </c>
      <c r="AJ280" t="s">
        <v>21</v>
      </c>
      <c r="AK280" t="s">
        <v>21</v>
      </c>
      <c r="AL280" t="s">
        <v>21</v>
      </c>
      <c r="AM280" t="s">
        <v>21</v>
      </c>
      <c r="AN280" t="s">
        <v>21</v>
      </c>
      <c r="AO280" t="s">
        <v>21</v>
      </c>
      <c r="AQ280">
        <f t="shared" si="44"/>
        <v>0</v>
      </c>
      <c r="AR280">
        <f t="shared" si="45"/>
        <v>0</v>
      </c>
      <c r="AT280">
        <f t="shared" si="46"/>
        <v>0</v>
      </c>
      <c r="AU280">
        <f t="shared" si="47"/>
        <v>0</v>
      </c>
      <c r="AV280" s="11" t="str">
        <f t="shared" si="48"/>
        <v/>
      </c>
      <c r="AY280">
        <f t="shared" si="49"/>
        <v>0</v>
      </c>
      <c r="AZ280">
        <f t="shared" si="50"/>
        <v>0</v>
      </c>
      <c r="BA280">
        <f t="shared" si="51"/>
        <v>0</v>
      </c>
      <c r="BB280">
        <f t="shared" si="52"/>
        <v>0</v>
      </c>
      <c r="BC280">
        <f t="shared" si="53"/>
        <v>0</v>
      </c>
      <c r="BD280" s="2">
        <f t="shared" si="54"/>
        <v>0</v>
      </c>
    </row>
    <row r="281" spans="1:56" ht="15" customHeight="1">
      <c r="A281" s="2" t="s">
        <v>531</v>
      </c>
      <c r="B281" s="2" t="s">
        <v>533</v>
      </c>
      <c r="C281">
        <v>2020</v>
      </c>
      <c r="D281" t="s">
        <v>21</v>
      </c>
      <c r="E281" t="s">
        <v>21</v>
      </c>
      <c r="F281" t="s">
        <v>21</v>
      </c>
      <c r="G281" t="s">
        <v>21</v>
      </c>
      <c r="H281" t="s">
        <v>21</v>
      </c>
      <c r="I281" t="s">
        <v>21</v>
      </c>
      <c r="J281" t="s">
        <v>21</v>
      </c>
      <c r="K281" t="s">
        <v>21</v>
      </c>
      <c r="L281" t="s">
        <v>21</v>
      </c>
      <c r="M281" t="s">
        <v>21</v>
      </c>
      <c r="N281" t="s">
        <v>21</v>
      </c>
      <c r="O281" t="s">
        <v>21</v>
      </c>
      <c r="P281" t="s">
        <v>21</v>
      </c>
      <c r="Q281" t="s">
        <v>21</v>
      </c>
      <c r="R281" t="s">
        <v>21</v>
      </c>
      <c r="S281" t="s">
        <v>21</v>
      </c>
      <c r="T281" t="s">
        <v>21</v>
      </c>
      <c r="U281" t="s">
        <v>21</v>
      </c>
      <c r="V281" t="s">
        <v>21</v>
      </c>
      <c r="W281" t="s">
        <v>21</v>
      </c>
      <c r="X281" t="s">
        <v>21</v>
      </c>
      <c r="Y281" t="s">
        <v>21</v>
      </c>
      <c r="Z281" t="s">
        <v>21</v>
      </c>
      <c r="AA281" t="s">
        <v>21</v>
      </c>
      <c r="AB281" t="s">
        <v>21</v>
      </c>
      <c r="AC281" t="s">
        <v>21</v>
      </c>
      <c r="AD281" t="s">
        <v>21</v>
      </c>
      <c r="AE281" t="s">
        <v>21</v>
      </c>
      <c r="AF281" t="s">
        <v>21</v>
      </c>
      <c r="AG281" t="s">
        <v>21</v>
      </c>
      <c r="AH281" t="s">
        <v>21</v>
      </c>
      <c r="AI281" t="s">
        <v>21</v>
      </c>
      <c r="AJ281" t="s">
        <v>21</v>
      </c>
      <c r="AK281" t="s">
        <v>21</v>
      </c>
      <c r="AL281" t="s">
        <v>21</v>
      </c>
      <c r="AM281" t="s">
        <v>21</v>
      </c>
      <c r="AN281" t="s">
        <v>21</v>
      </c>
      <c r="AO281" t="s">
        <v>21</v>
      </c>
      <c r="AQ281">
        <f t="shared" si="44"/>
        <v>0</v>
      </c>
      <c r="AR281">
        <f t="shared" si="45"/>
        <v>0</v>
      </c>
      <c r="AT281">
        <f t="shared" si="46"/>
        <v>0</v>
      </c>
      <c r="AU281">
        <f t="shared" si="47"/>
        <v>0</v>
      </c>
      <c r="AV281" s="11" t="str">
        <f t="shared" si="48"/>
        <v/>
      </c>
      <c r="AY281">
        <f t="shared" si="49"/>
        <v>0</v>
      </c>
      <c r="AZ281">
        <f t="shared" si="50"/>
        <v>0</v>
      </c>
      <c r="BA281">
        <f t="shared" si="51"/>
        <v>0</v>
      </c>
      <c r="BB281">
        <f t="shared" si="52"/>
        <v>0</v>
      </c>
      <c r="BC281">
        <f t="shared" si="53"/>
        <v>0</v>
      </c>
      <c r="BD281" s="2">
        <f t="shared" si="54"/>
        <v>0</v>
      </c>
    </row>
    <row r="282" spans="1:56" ht="15" customHeight="1">
      <c r="A282" s="2" t="s">
        <v>531</v>
      </c>
      <c r="B282" s="2" t="s">
        <v>534</v>
      </c>
      <c r="C282">
        <v>2020</v>
      </c>
      <c r="D282" t="s">
        <v>21</v>
      </c>
      <c r="E282" t="s">
        <v>21</v>
      </c>
      <c r="F282" t="s">
        <v>21</v>
      </c>
      <c r="G282" t="s">
        <v>21</v>
      </c>
      <c r="H282" t="s">
        <v>21</v>
      </c>
      <c r="I282" t="s">
        <v>21</v>
      </c>
      <c r="J282" t="s">
        <v>21</v>
      </c>
      <c r="K282" t="s">
        <v>21</v>
      </c>
      <c r="L282" t="s">
        <v>21</v>
      </c>
      <c r="M282" t="s">
        <v>21</v>
      </c>
      <c r="N282" t="s">
        <v>21</v>
      </c>
      <c r="O282" t="s">
        <v>21</v>
      </c>
      <c r="P282" t="s">
        <v>21</v>
      </c>
      <c r="Q282" t="s">
        <v>21</v>
      </c>
      <c r="R282" t="s">
        <v>21</v>
      </c>
      <c r="S282" t="s">
        <v>21</v>
      </c>
      <c r="T282" t="s">
        <v>21</v>
      </c>
      <c r="U282" t="s">
        <v>21</v>
      </c>
      <c r="V282" t="s">
        <v>21</v>
      </c>
      <c r="W282" t="s">
        <v>21</v>
      </c>
      <c r="X282" t="s">
        <v>21</v>
      </c>
      <c r="Y282" t="s">
        <v>21</v>
      </c>
      <c r="Z282" t="s">
        <v>21</v>
      </c>
      <c r="AA282" t="s">
        <v>21</v>
      </c>
      <c r="AB282" t="s">
        <v>21</v>
      </c>
      <c r="AC282" t="s">
        <v>21</v>
      </c>
      <c r="AD282" t="s">
        <v>21</v>
      </c>
      <c r="AE282" t="s">
        <v>21</v>
      </c>
      <c r="AF282" t="s">
        <v>21</v>
      </c>
      <c r="AG282" t="s">
        <v>21</v>
      </c>
      <c r="AH282" t="s">
        <v>21</v>
      </c>
      <c r="AI282" t="s">
        <v>21</v>
      </c>
      <c r="AJ282" t="s">
        <v>21</v>
      </c>
      <c r="AK282" t="s">
        <v>21</v>
      </c>
      <c r="AL282" t="s">
        <v>21</v>
      </c>
      <c r="AM282" t="s">
        <v>21</v>
      </c>
      <c r="AN282" t="s">
        <v>21</v>
      </c>
      <c r="AO282" t="s">
        <v>21</v>
      </c>
      <c r="AQ282">
        <f t="shared" si="44"/>
        <v>0</v>
      </c>
      <c r="AR282">
        <f t="shared" si="45"/>
        <v>0</v>
      </c>
      <c r="AT282">
        <f t="shared" si="46"/>
        <v>0</v>
      </c>
      <c r="AU282">
        <f t="shared" si="47"/>
        <v>0</v>
      </c>
      <c r="AV282" s="11" t="str">
        <f t="shared" si="48"/>
        <v/>
      </c>
      <c r="AY282">
        <f t="shared" si="49"/>
        <v>0</v>
      </c>
      <c r="AZ282">
        <f t="shared" si="50"/>
        <v>0</v>
      </c>
      <c r="BA282">
        <f t="shared" si="51"/>
        <v>0</v>
      </c>
      <c r="BB282">
        <f t="shared" si="52"/>
        <v>0</v>
      </c>
      <c r="BC282">
        <f t="shared" si="53"/>
        <v>0</v>
      </c>
      <c r="BD282" s="2">
        <f t="shared" si="54"/>
        <v>0</v>
      </c>
    </row>
    <row r="283" spans="1:56" ht="15" customHeight="1">
      <c r="A283" s="2" t="s">
        <v>531</v>
      </c>
      <c r="B283" s="2" t="s">
        <v>535</v>
      </c>
      <c r="C283">
        <v>2020</v>
      </c>
      <c r="D283" t="s">
        <v>22</v>
      </c>
      <c r="E283" t="s">
        <v>22</v>
      </c>
      <c r="F283" t="s">
        <v>22</v>
      </c>
      <c r="G283" t="s">
        <v>22</v>
      </c>
      <c r="H283" t="s">
        <v>22</v>
      </c>
      <c r="I283" t="s">
        <v>22</v>
      </c>
      <c r="J283" t="s">
        <v>22</v>
      </c>
      <c r="K283" t="s">
        <v>22</v>
      </c>
      <c r="L283" t="s">
        <v>22</v>
      </c>
      <c r="M283" t="s">
        <v>22</v>
      </c>
      <c r="N283" t="s">
        <v>22</v>
      </c>
      <c r="O283" t="s">
        <v>22</v>
      </c>
      <c r="P283" t="s">
        <v>22</v>
      </c>
      <c r="Q283" t="s">
        <v>22</v>
      </c>
      <c r="R283" t="s">
        <v>22</v>
      </c>
      <c r="S283" t="s">
        <v>22</v>
      </c>
      <c r="T283" t="s">
        <v>22</v>
      </c>
      <c r="U283" t="s">
        <v>22</v>
      </c>
      <c r="V283" t="s">
        <v>22</v>
      </c>
      <c r="W283" t="s">
        <v>22</v>
      </c>
      <c r="X283" t="s">
        <v>22</v>
      </c>
      <c r="Y283" t="s">
        <v>22</v>
      </c>
      <c r="Z283" t="s">
        <v>22</v>
      </c>
      <c r="AA283" t="s">
        <v>22</v>
      </c>
      <c r="AB283" t="s">
        <v>22</v>
      </c>
      <c r="AC283" t="s">
        <v>22</v>
      </c>
      <c r="AD283" t="s">
        <v>22</v>
      </c>
      <c r="AE283" t="s">
        <v>22</v>
      </c>
      <c r="AF283" t="s">
        <v>22</v>
      </c>
      <c r="AG283" t="s">
        <v>22</v>
      </c>
      <c r="AH283" t="s">
        <v>22</v>
      </c>
      <c r="AI283" t="s">
        <v>22</v>
      </c>
      <c r="AJ283" t="s">
        <v>22</v>
      </c>
      <c r="AK283" t="s">
        <v>22</v>
      </c>
      <c r="AL283" t="s">
        <v>22</v>
      </c>
      <c r="AM283" t="s">
        <v>22</v>
      </c>
      <c r="AN283" t="s">
        <v>22</v>
      </c>
      <c r="AO283" t="s">
        <v>22</v>
      </c>
      <c r="AQ283">
        <f t="shared" si="44"/>
        <v>0</v>
      </c>
      <c r="AR283">
        <f t="shared" si="45"/>
        <v>0</v>
      </c>
      <c r="AT283">
        <f t="shared" si="46"/>
        <v>0</v>
      </c>
      <c r="AU283">
        <f t="shared" si="47"/>
        <v>0</v>
      </c>
      <c r="AV283" s="11" t="str">
        <f t="shared" si="48"/>
        <v/>
      </c>
      <c r="AY283">
        <f t="shared" si="49"/>
        <v>0</v>
      </c>
      <c r="AZ283">
        <f t="shared" si="50"/>
        <v>0</v>
      </c>
      <c r="BA283">
        <f t="shared" si="51"/>
        <v>0</v>
      </c>
      <c r="BB283">
        <f t="shared" si="52"/>
        <v>0</v>
      </c>
      <c r="BC283">
        <f t="shared" si="53"/>
        <v>0</v>
      </c>
      <c r="BD283" s="2">
        <f t="shared" si="54"/>
        <v>0</v>
      </c>
    </row>
    <row r="284" spans="1:56" ht="15" customHeight="1">
      <c r="A284" s="2" t="s">
        <v>531</v>
      </c>
      <c r="B284" s="2" t="s">
        <v>536</v>
      </c>
      <c r="C284">
        <v>2020</v>
      </c>
      <c r="D284" t="s">
        <v>21</v>
      </c>
      <c r="E284" t="s">
        <v>21</v>
      </c>
      <c r="F284" t="s">
        <v>21</v>
      </c>
      <c r="G284" t="s">
        <v>21</v>
      </c>
      <c r="H284" t="s">
        <v>21</v>
      </c>
      <c r="I284" t="s">
        <v>21</v>
      </c>
      <c r="J284" t="s">
        <v>21</v>
      </c>
      <c r="K284" t="s">
        <v>21</v>
      </c>
      <c r="L284" t="s">
        <v>21</v>
      </c>
      <c r="M284" t="s">
        <v>21</v>
      </c>
      <c r="N284" t="s">
        <v>21</v>
      </c>
      <c r="O284" t="s">
        <v>21</v>
      </c>
      <c r="P284" t="s">
        <v>21</v>
      </c>
      <c r="Q284" t="s">
        <v>21</v>
      </c>
      <c r="R284" t="s">
        <v>21</v>
      </c>
      <c r="S284" t="s">
        <v>21</v>
      </c>
      <c r="T284" t="s">
        <v>21</v>
      </c>
      <c r="U284" t="s">
        <v>21</v>
      </c>
      <c r="V284" t="s">
        <v>21</v>
      </c>
      <c r="W284" t="s">
        <v>21</v>
      </c>
      <c r="X284" t="s">
        <v>21</v>
      </c>
      <c r="Y284" t="s">
        <v>21</v>
      </c>
      <c r="Z284" t="s">
        <v>21</v>
      </c>
      <c r="AA284" t="s">
        <v>21</v>
      </c>
      <c r="AB284" t="s">
        <v>21</v>
      </c>
      <c r="AC284" t="s">
        <v>21</v>
      </c>
      <c r="AD284" t="s">
        <v>21</v>
      </c>
      <c r="AE284" t="s">
        <v>21</v>
      </c>
      <c r="AF284" t="s">
        <v>21</v>
      </c>
      <c r="AG284" t="s">
        <v>21</v>
      </c>
      <c r="AH284" t="s">
        <v>21</v>
      </c>
      <c r="AI284" t="s">
        <v>21</v>
      </c>
      <c r="AJ284" t="s">
        <v>21</v>
      </c>
      <c r="AK284" t="s">
        <v>21</v>
      </c>
      <c r="AL284" t="s">
        <v>21</v>
      </c>
      <c r="AM284" t="s">
        <v>21</v>
      </c>
      <c r="AN284" t="s">
        <v>21</v>
      </c>
      <c r="AO284" t="s">
        <v>21</v>
      </c>
      <c r="AQ284">
        <f t="shared" si="44"/>
        <v>0</v>
      </c>
      <c r="AR284">
        <f t="shared" si="45"/>
        <v>0</v>
      </c>
      <c r="AT284">
        <f t="shared" si="46"/>
        <v>0</v>
      </c>
      <c r="AU284">
        <f t="shared" si="47"/>
        <v>0</v>
      </c>
      <c r="AV284" s="11" t="str">
        <f t="shared" si="48"/>
        <v/>
      </c>
      <c r="AY284">
        <f t="shared" si="49"/>
        <v>0</v>
      </c>
      <c r="AZ284">
        <f t="shared" si="50"/>
        <v>0</v>
      </c>
      <c r="BA284">
        <f t="shared" si="51"/>
        <v>0</v>
      </c>
      <c r="BB284">
        <f t="shared" si="52"/>
        <v>0</v>
      </c>
      <c r="BC284">
        <f t="shared" si="53"/>
        <v>0</v>
      </c>
      <c r="BD284" s="2">
        <f t="shared" si="54"/>
        <v>0</v>
      </c>
    </row>
    <row r="285" spans="1:56" ht="15" customHeight="1">
      <c r="A285" s="2" t="s">
        <v>537</v>
      </c>
      <c r="B285" s="2" t="s">
        <v>538</v>
      </c>
      <c r="C285">
        <v>2020</v>
      </c>
      <c r="D285" t="s">
        <v>21</v>
      </c>
      <c r="E285" t="s">
        <v>21</v>
      </c>
      <c r="F285" t="s">
        <v>21</v>
      </c>
      <c r="G285" t="s">
        <v>21</v>
      </c>
      <c r="H285" t="s">
        <v>21</v>
      </c>
      <c r="I285" t="s">
        <v>21</v>
      </c>
      <c r="J285" t="s">
        <v>21</v>
      </c>
      <c r="K285" t="s">
        <v>21</v>
      </c>
      <c r="L285" t="s">
        <v>21</v>
      </c>
      <c r="M285" t="s">
        <v>21</v>
      </c>
      <c r="N285" t="s">
        <v>21</v>
      </c>
      <c r="O285" t="s">
        <v>21</v>
      </c>
      <c r="P285" t="s">
        <v>21</v>
      </c>
      <c r="Q285" t="s">
        <v>21</v>
      </c>
      <c r="R285" t="s">
        <v>21</v>
      </c>
      <c r="S285" t="s">
        <v>21</v>
      </c>
      <c r="T285" t="s">
        <v>21</v>
      </c>
      <c r="U285" t="s">
        <v>21</v>
      </c>
      <c r="V285" t="s">
        <v>21</v>
      </c>
      <c r="W285" t="s">
        <v>21</v>
      </c>
      <c r="X285" t="s">
        <v>21</v>
      </c>
      <c r="Y285" t="s">
        <v>21</v>
      </c>
      <c r="Z285" t="s">
        <v>21</v>
      </c>
      <c r="AA285" t="s">
        <v>21</v>
      </c>
      <c r="AB285" t="s">
        <v>21</v>
      </c>
      <c r="AC285" t="s">
        <v>21</v>
      </c>
      <c r="AD285" t="s">
        <v>21</v>
      </c>
      <c r="AE285" t="s">
        <v>21</v>
      </c>
      <c r="AF285" t="s">
        <v>21</v>
      </c>
      <c r="AG285" t="s">
        <v>21</v>
      </c>
      <c r="AH285" t="s">
        <v>21</v>
      </c>
      <c r="AI285" t="s">
        <v>21</v>
      </c>
      <c r="AJ285" t="s">
        <v>21</v>
      </c>
      <c r="AK285" t="s">
        <v>21</v>
      </c>
      <c r="AL285" t="s">
        <v>21</v>
      </c>
      <c r="AM285" t="s">
        <v>21</v>
      </c>
      <c r="AN285" t="s">
        <v>21</v>
      </c>
      <c r="AO285" t="s">
        <v>21</v>
      </c>
      <c r="AQ285">
        <f t="shared" si="44"/>
        <v>0</v>
      </c>
      <c r="AR285">
        <f t="shared" si="45"/>
        <v>0</v>
      </c>
      <c r="AT285">
        <f t="shared" si="46"/>
        <v>0</v>
      </c>
      <c r="AU285">
        <f t="shared" si="47"/>
        <v>0</v>
      </c>
      <c r="AV285" s="11" t="str">
        <f t="shared" si="48"/>
        <v/>
      </c>
      <c r="AY285">
        <f t="shared" si="49"/>
        <v>0</v>
      </c>
      <c r="AZ285">
        <f t="shared" si="50"/>
        <v>0</v>
      </c>
      <c r="BA285">
        <f t="shared" si="51"/>
        <v>0</v>
      </c>
      <c r="BB285">
        <f t="shared" si="52"/>
        <v>0</v>
      </c>
      <c r="BC285">
        <f t="shared" si="53"/>
        <v>0</v>
      </c>
      <c r="BD285" s="2">
        <f t="shared" si="54"/>
        <v>0</v>
      </c>
    </row>
    <row r="286" spans="1:56" ht="15" customHeight="1">
      <c r="A286" s="2" t="s">
        <v>537</v>
      </c>
      <c r="B286" s="2" t="s">
        <v>539</v>
      </c>
      <c r="C286">
        <v>2020</v>
      </c>
      <c r="D286">
        <v>296.49900000000002</v>
      </c>
      <c r="E286">
        <v>71.322000000000003</v>
      </c>
      <c r="F286" t="s">
        <v>21</v>
      </c>
      <c r="G286" t="s">
        <v>21</v>
      </c>
      <c r="H286" t="s">
        <v>21</v>
      </c>
      <c r="I286">
        <v>488.71600000000001</v>
      </c>
      <c r="J286" t="s">
        <v>21</v>
      </c>
      <c r="K286" t="s">
        <v>21</v>
      </c>
      <c r="L286" t="s">
        <v>21</v>
      </c>
      <c r="M286" t="s">
        <v>21</v>
      </c>
      <c r="N286" t="s">
        <v>21</v>
      </c>
      <c r="O286" t="s">
        <v>21</v>
      </c>
      <c r="P286" t="s">
        <v>21</v>
      </c>
      <c r="Q286" t="s">
        <v>21</v>
      </c>
      <c r="R286" t="s">
        <v>21</v>
      </c>
      <c r="S286">
        <v>2.4750000000000001</v>
      </c>
      <c r="T286" t="s">
        <v>21</v>
      </c>
      <c r="U286" t="s">
        <v>21</v>
      </c>
      <c r="V286" t="s">
        <v>21</v>
      </c>
      <c r="W286" t="s">
        <v>21</v>
      </c>
      <c r="X286" t="s">
        <v>21</v>
      </c>
      <c r="Y286" t="s">
        <v>21</v>
      </c>
      <c r="Z286" t="s">
        <v>21</v>
      </c>
      <c r="AA286">
        <v>434.26499999999999</v>
      </c>
      <c r="AB286" t="s">
        <v>21</v>
      </c>
      <c r="AC286">
        <v>1.504</v>
      </c>
      <c r="AD286" t="s">
        <v>21</v>
      </c>
      <c r="AE286" t="s">
        <v>21</v>
      </c>
      <c r="AF286" t="s">
        <v>21</v>
      </c>
      <c r="AG286" t="s">
        <v>21</v>
      </c>
      <c r="AH286" t="s">
        <v>21</v>
      </c>
      <c r="AI286" t="s">
        <v>21</v>
      </c>
      <c r="AJ286" t="s">
        <v>21</v>
      </c>
      <c r="AK286">
        <v>50.472000000000001</v>
      </c>
      <c r="AL286">
        <v>100</v>
      </c>
      <c r="AM286" t="s">
        <v>21</v>
      </c>
      <c r="AN286" t="s">
        <v>21</v>
      </c>
      <c r="AO286" t="s">
        <v>21</v>
      </c>
      <c r="AQ286">
        <f t="shared" si="44"/>
        <v>438.24400000000003</v>
      </c>
      <c r="AR286">
        <f t="shared" si="45"/>
        <v>488.71600000000001</v>
      </c>
      <c r="AT286">
        <f t="shared" si="46"/>
        <v>296.49900000000002</v>
      </c>
      <c r="AU286">
        <f t="shared" si="47"/>
        <v>71.322000000000003</v>
      </c>
      <c r="AV286" s="11">
        <f t="shared" si="48"/>
        <v>0.75262729274261542</v>
      </c>
      <c r="AY286">
        <f t="shared" si="49"/>
        <v>50.472000000000001</v>
      </c>
      <c r="AZ286">
        <f t="shared" si="50"/>
        <v>50.472000000000001</v>
      </c>
      <c r="BA286">
        <f t="shared" si="51"/>
        <v>0</v>
      </c>
      <c r="BB286">
        <f t="shared" si="52"/>
        <v>0</v>
      </c>
      <c r="BC286">
        <f t="shared" si="53"/>
        <v>0</v>
      </c>
      <c r="BD286" s="2">
        <f t="shared" si="54"/>
        <v>0</v>
      </c>
    </row>
    <row r="287" spans="1:56" ht="15" customHeight="1">
      <c r="A287" s="2" t="s">
        <v>537</v>
      </c>
      <c r="B287" s="2" t="s">
        <v>540</v>
      </c>
      <c r="C287">
        <v>2020</v>
      </c>
      <c r="D287" t="s">
        <v>21</v>
      </c>
      <c r="E287" t="s">
        <v>21</v>
      </c>
      <c r="F287" t="s">
        <v>21</v>
      </c>
      <c r="G287" t="s">
        <v>21</v>
      </c>
      <c r="H287" t="s">
        <v>21</v>
      </c>
      <c r="I287" t="s">
        <v>21</v>
      </c>
      <c r="J287" t="s">
        <v>21</v>
      </c>
      <c r="K287" t="s">
        <v>21</v>
      </c>
      <c r="L287" t="s">
        <v>21</v>
      </c>
      <c r="M287" t="s">
        <v>21</v>
      </c>
      <c r="N287" t="s">
        <v>21</v>
      </c>
      <c r="O287" t="s">
        <v>21</v>
      </c>
      <c r="P287" t="s">
        <v>21</v>
      </c>
      <c r="Q287" t="s">
        <v>21</v>
      </c>
      <c r="R287" t="s">
        <v>21</v>
      </c>
      <c r="S287" t="s">
        <v>21</v>
      </c>
      <c r="T287" t="s">
        <v>21</v>
      </c>
      <c r="U287" t="s">
        <v>21</v>
      </c>
      <c r="V287" t="s">
        <v>21</v>
      </c>
      <c r="W287" t="s">
        <v>21</v>
      </c>
      <c r="X287" t="s">
        <v>21</v>
      </c>
      <c r="Y287" t="s">
        <v>21</v>
      </c>
      <c r="Z287" t="s">
        <v>21</v>
      </c>
      <c r="AA287" t="s">
        <v>21</v>
      </c>
      <c r="AB287" t="s">
        <v>21</v>
      </c>
      <c r="AC287" t="s">
        <v>21</v>
      </c>
      <c r="AD287" t="s">
        <v>21</v>
      </c>
      <c r="AE287" t="s">
        <v>21</v>
      </c>
      <c r="AF287" t="s">
        <v>21</v>
      </c>
      <c r="AG287" t="s">
        <v>21</v>
      </c>
      <c r="AH287" t="s">
        <v>21</v>
      </c>
      <c r="AI287" t="s">
        <v>21</v>
      </c>
      <c r="AJ287" t="s">
        <v>21</v>
      </c>
      <c r="AK287" t="s">
        <v>21</v>
      </c>
      <c r="AL287" t="s">
        <v>21</v>
      </c>
      <c r="AM287" t="s">
        <v>21</v>
      </c>
      <c r="AN287" t="s">
        <v>21</v>
      </c>
      <c r="AO287" t="s">
        <v>21</v>
      </c>
      <c r="AQ287">
        <f t="shared" si="44"/>
        <v>0</v>
      </c>
      <c r="AR287">
        <f t="shared" si="45"/>
        <v>0</v>
      </c>
      <c r="AT287">
        <f t="shared" si="46"/>
        <v>0</v>
      </c>
      <c r="AU287">
        <f t="shared" si="47"/>
        <v>0</v>
      </c>
      <c r="AV287" s="11" t="str">
        <f t="shared" si="48"/>
        <v/>
      </c>
      <c r="AY287">
        <f t="shared" si="49"/>
        <v>0</v>
      </c>
      <c r="AZ287">
        <f t="shared" si="50"/>
        <v>0</v>
      </c>
      <c r="BA287">
        <f t="shared" si="51"/>
        <v>0</v>
      </c>
      <c r="BB287">
        <f t="shared" si="52"/>
        <v>0</v>
      </c>
      <c r="BC287">
        <f t="shared" si="53"/>
        <v>0</v>
      </c>
      <c r="BD287" s="2">
        <f t="shared" si="54"/>
        <v>0</v>
      </c>
    </row>
    <row r="288" spans="1:56" ht="15" customHeight="1">
      <c r="A288" s="2" t="s">
        <v>537</v>
      </c>
      <c r="B288" s="2" t="s">
        <v>541</v>
      </c>
      <c r="C288">
        <v>2020</v>
      </c>
      <c r="D288" t="s">
        <v>21</v>
      </c>
      <c r="E288" t="s">
        <v>21</v>
      </c>
      <c r="F288" t="s">
        <v>21</v>
      </c>
      <c r="G288" t="s">
        <v>21</v>
      </c>
      <c r="H288" t="s">
        <v>21</v>
      </c>
      <c r="I288" t="s">
        <v>21</v>
      </c>
      <c r="J288" t="s">
        <v>21</v>
      </c>
      <c r="K288" t="s">
        <v>21</v>
      </c>
      <c r="L288" t="s">
        <v>21</v>
      </c>
      <c r="M288" t="s">
        <v>21</v>
      </c>
      <c r="N288" t="s">
        <v>21</v>
      </c>
      <c r="O288" t="s">
        <v>21</v>
      </c>
      <c r="P288" t="s">
        <v>21</v>
      </c>
      <c r="Q288" t="s">
        <v>21</v>
      </c>
      <c r="R288" t="s">
        <v>21</v>
      </c>
      <c r="S288" t="s">
        <v>21</v>
      </c>
      <c r="T288" t="s">
        <v>21</v>
      </c>
      <c r="U288" t="s">
        <v>21</v>
      </c>
      <c r="V288" t="s">
        <v>21</v>
      </c>
      <c r="W288" t="s">
        <v>21</v>
      </c>
      <c r="X288" t="s">
        <v>21</v>
      </c>
      <c r="Y288" t="s">
        <v>21</v>
      </c>
      <c r="Z288" t="s">
        <v>21</v>
      </c>
      <c r="AA288" t="s">
        <v>21</v>
      </c>
      <c r="AB288" t="s">
        <v>21</v>
      </c>
      <c r="AC288" t="s">
        <v>21</v>
      </c>
      <c r="AD288" t="s">
        <v>21</v>
      </c>
      <c r="AE288" t="s">
        <v>21</v>
      </c>
      <c r="AF288" t="s">
        <v>21</v>
      </c>
      <c r="AG288" t="s">
        <v>21</v>
      </c>
      <c r="AH288" t="s">
        <v>21</v>
      </c>
      <c r="AI288" t="s">
        <v>21</v>
      </c>
      <c r="AJ288" t="s">
        <v>21</v>
      </c>
      <c r="AK288" t="s">
        <v>21</v>
      </c>
      <c r="AL288" t="s">
        <v>21</v>
      </c>
      <c r="AM288" t="s">
        <v>21</v>
      </c>
      <c r="AN288" t="s">
        <v>21</v>
      </c>
      <c r="AO288" t="s">
        <v>21</v>
      </c>
      <c r="AQ288">
        <f t="shared" si="44"/>
        <v>0</v>
      </c>
      <c r="AR288">
        <f t="shared" si="45"/>
        <v>0</v>
      </c>
      <c r="AT288">
        <f t="shared" si="46"/>
        <v>0</v>
      </c>
      <c r="AU288">
        <f t="shared" si="47"/>
        <v>0</v>
      </c>
      <c r="AV288" s="11" t="str">
        <f t="shared" si="48"/>
        <v/>
      </c>
      <c r="AY288">
        <f t="shared" si="49"/>
        <v>0</v>
      </c>
      <c r="AZ288">
        <f t="shared" si="50"/>
        <v>0</v>
      </c>
      <c r="BA288">
        <f t="shared" si="51"/>
        <v>0</v>
      </c>
      <c r="BB288">
        <f t="shared" si="52"/>
        <v>0</v>
      </c>
      <c r="BC288">
        <f t="shared" si="53"/>
        <v>0</v>
      </c>
      <c r="BD288" s="2">
        <f t="shared" si="54"/>
        <v>0</v>
      </c>
    </row>
    <row r="289" spans="1:56" ht="15" customHeight="1">
      <c r="A289" s="2" t="s">
        <v>537</v>
      </c>
      <c r="B289" s="2" t="s">
        <v>543</v>
      </c>
      <c r="C289">
        <v>2020</v>
      </c>
      <c r="D289">
        <v>67.668999999999997</v>
      </c>
      <c r="E289">
        <v>14.57</v>
      </c>
      <c r="F289" t="s">
        <v>21</v>
      </c>
      <c r="G289" t="s">
        <v>21</v>
      </c>
      <c r="H289" t="s">
        <v>21</v>
      </c>
      <c r="I289">
        <v>121.014</v>
      </c>
      <c r="J289" t="s">
        <v>21</v>
      </c>
      <c r="K289" t="s">
        <v>21</v>
      </c>
      <c r="L289" t="s">
        <v>21</v>
      </c>
      <c r="M289" t="s">
        <v>21</v>
      </c>
      <c r="N289" t="s">
        <v>21</v>
      </c>
      <c r="O289" t="s">
        <v>21</v>
      </c>
      <c r="P289" t="s">
        <v>21</v>
      </c>
      <c r="Q289">
        <v>48.518999999999998</v>
      </c>
      <c r="R289">
        <v>33.845999999999997</v>
      </c>
      <c r="S289">
        <v>6.3860000000000001</v>
      </c>
      <c r="T289">
        <v>11.494999999999999</v>
      </c>
      <c r="U289" t="s">
        <v>21</v>
      </c>
      <c r="V289" t="s">
        <v>21</v>
      </c>
      <c r="W289" t="s">
        <v>924</v>
      </c>
      <c r="X289" t="s">
        <v>21</v>
      </c>
      <c r="Y289" t="s">
        <v>21</v>
      </c>
      <c r="Z289" t="s">
        <v>21</v>
      </c>
      <c r="AA289" t="s">
        <v>21</v>
      </c>
      <c r="AB289" t="s">
        <v>21</v>
      </c>
      <c r="AC289" t="s">
        <v>21</v>
      </c>
      <c r="AD289" t="s">
        <v>21</v>
      </c>
      <c r="AE289" t="s">
        <v>21</v>
      </c>
      <c r="AF289" t="s">
        <v>21</v>
      </c>
      <c r="AG289" t="s">
        <v>21</v>
      </c>
      <c r="AH289" t="s">
        <v>21</v>
      </c>
      <c r="AI289" t="s">
        <v>21</v>
      </c>
      <c r="AJ289" t="s">
        <v>21</v>
      </c>
      <c r="AK289">
        <v>20.768000000000001</v>
      </c>
      <c r="AL289">
        <v>100</v>
      </c>
      <c r="AM289" t="s">
        <v>21</v>
      </c>
      <c r="AN289" t="s">
        <v>21</v>
      </c>
      <c r="AO289" t="s">
        <v>21</v>
      </c>
      <c r="AQ289">
        <f t="shared" si="44"/>
        <v>100.246</v>
      </c>
      <c r="AR289">
        <f t="shared" si="45"/>
        <v>121.014</v>
      </c>
      <c r="AT289">
        <f t="shared" si="46"/>
        <v>67.668999999999997</v>
      </c>
      <c r="AU289">
        <f t="shared" si="47"/>
        <v>14.57</v>
      </c>
      <c r="AV289" s="11">
        <f t="shared" si="48"/>
        <v>0.67958252764143001</v>
      </c>
      <c r="AY289">
        <f t="shared" si="49"/>
        <v>20.768000000000001</v>
      </c>
      <c r="AZ289">
        <f t="shared" si="50"/>
        <v>20.768000000000001</v>
      </c>
      <c r="BA289">
        <f t="shared" si="51"/>
        <v>0</v>
      </c>
      <c r="BB289">
        <f t="shared" si="52"/>
        <v>0</v>
      </c>
      <c r="BC289">
        <f t="shared" si="53"/>
        <v>0</v>
      </c>
      <c r="BD289" s="2">
        <f t="shared" si="54"/>
        <v>0</v>
      </c>
    </row>
    <row r="290" spans="1:56" ht="15" customHeight="1">
      <c r="A290" s="2" t="s">
        <v>537</v>
      </c>
      <c r="B290" s="2" t="s">
        <v>544</v>
      </c>
      <c r="C290">
        <v>2020</v>
      </c>
      <c r="D290">
        <v>192.624</v>
      </c>
      <c r="E290">
        <v>70.986000000000004</v>
      </c>
      <c r="F290" t="s">
        <v>21</v>
      </c>
      <c r="G290" t="s">
        <v>21</v>
      </c>
      <c r="H290" t="s">
        <v>21</v>
      </c>
      <c r="I290">
        <v>401.72899999999998</v>
      </c>
      <c r="J290">
        <v>0</v>
      </c>
      <c r="K290">
        <v>0</v>
      </c>
      <c r="L290">
        <v>3.4119999999999999</v>
      </c>
      <c r="M290" t="s">
        <v>21</v>
      </c>
      <c r="N290" t="s">
        <v>21</v>
      </c>
      <c r="O290" t="s">
        <v>21</v>
      </c>
      <c r="P290" t="s">
        <v>21</v>
      </c>
      <c r="Q290">
        <v>30.044</v>
      </c>
      <c r="R290">
        <v>0</v>
      </c>
      <c r="S290">
        <v>0</v>
      </c>
      <c r="T290" t="s">
        <v>21</v>
      </c>
      <c r="U290" t="s">
        <v>21</v>
      </c>
      <c r="V290" t="s">
        <v>21</v>
      </c>
      <c r="W290" t="s">
        <v>21</v>
      </c>
      <c r="X290" t="s">
        <v>21</v>
      </c>
      <c r="Y290" t="s">
        <v>21</v>
      </c>
      <c r="Z290" t="s">
        <v>21</v>
      </c>
      <c r="AA290">
        <v>319.54199999999997</v>
      </c>
      <c r="AB290" t="s">
        <v>21</v>
      </c>
      <c r="AC290" t="s">
        <v>21</v>
      </c>
      <c r="AD290" t="s">
        <v>21</v>
      </c>
      <c r="AE290" t="s">
        <v>21</v>
      </c>
      <c r="AF290">
        <v>0.69</v>
      </c>
      <c r="AG290" t="s">
        <v>21</v>
      </c>
      <c r="AH290" t="s">
        <v>927</v>
      </c>
      <c r="AI290" t="s">
        <v>21</v>
      </c>
      <c r="AJ290">
        <v>0.69699999999999995</v>
      </c>
      <c r="AK290">
        <v>47.344000000000001</v>
      </c>
      <c r="AL290">
        <v>99</v>
      </c>
      <c r="AM290">
        <v>0.2</v>
      </c>
      <c r="AN290">
        <v>0.8</v>
      </c>
      <c r="AO290" t="s">
        <v>21</v>
      </c>
      <c r="AQ290">
        <f t="shared" si="44"/>
        <v>354.38499999999999</v>
      </c>
      <c r="AR290">
        <f t="shared" si="45"/>
        <v>401.72899999999998</v>
      </c>
      <c r="AT290">
        <f t="shared" si="46"/>
        <v>192.624</v>
      </c>
      <c r="AU290">
        <f t="shared" si="47"/>
        <v>70.986000000000004</v>
      </c>
      <c r="AV290" s="11">
        <f t="shared" si="48"/>
        <v>0.65618862466986461</v>
      </c>
      <c r="AY290">
        <f t="shared" si="49"/>
        <v>47.344000000000001</v>
      </c>
      <c r="AZ290">
        <f t="shared" si="50"/>
        <v>46.870559999999998</v>
      </c>
      <c r="BA290">
        <f t="shared" si="51"/>
        <v>9.4688000000000008E-2</v>
      </c>
      <c r="BB290">
        <f t="shared" si="52"/>
        <v>0.37875200000000003</v>
      </c>
      <c r="BC290">
        <f t="shared" si="53"/>
        <v>0</v>
      </c>
      <c r="BD290" s="2">
        <f t="shared" si="54"/>
        <v>7.1054273576010019E-15</v>
      </c>
    </row>
    <row r="291" spans="1:56" ht="15" customHeight="1">
      <c r="A291" s="2" t="s">
        <v>537</v>
      </c>
      <c r="B291" s="2" t="s">
        <v>545</v>
      </c>
      <c r="C291">
        <v>2020</v>
      </c>
      <c r="D291" t="s">
        <v>21</v>
      </c>
      <c r="E291" t="s">
        <v>21</v>
      </c>
      <c r="F291" t="s">
        <v>21</v>
      </c>
      <c r="G291" t="s">
        <v>21</v>
      </c>
      <c r="H291" t="s">
        <v>21</v>
      </c>
      <c r="I291" t="s">
        <v>21</v>
      </c>
      <c r="J291" t="s">
        <v>21</v>
      </c>
      <c r="K291" t="s">
        <v>21</v>
      </c>
      <c r="L291" t="s">
        <v>21</v>
      </c>
      <c r="M291" t="s">
        <v>21</v>
      </c>
      <c r="N291" t="s">
        <v>21</v>
      </c>
      <c r="O291" t="s">
        <v>21</v>
      </c>
      <c r="P291" t="s">
        <v>21</v>
      </c>
      <c r="Q291" t="s">
        <v>21</v>
      </c>
      <c r="R291" t="s">
        <v>21</v>
      </c>
      <c r="S291" t="s">
        <v>21</v>
      </c>
      <c r="T291" t="s">
        <v>21</v>
      </c>
      <c r="U291" t="s">
        <v>21</v>
      </c>
      <c r="V291" t="s">
        <v>21</v>
      </c>
      <c r="W291" t="s">
        <v>21</v>
      </c>
      <c r="X291" t="s">
        <v>21</v>
      </c>
      <c r="Y291" t="s">
        <v>21</v>
      </c>
      <c r="Z291" t="s">
        <v>21</v>
      </c>
      <c r="AA291" t="s">
        <v>21</v>
      </c>
      <c r="AB291" t="s">
        <v>21</v>
      </c>
      <c r="AC291" t="s">
        <v>21</v>
      </c>
      <c r="AD291" t="s">
        <v>21</v>
      </c>
      <c r="AE291" t="s">
        <v>21</v>
      </c>
      <c r="AF291" t="s">
        <v>21</v>
      </c>
      <c r="AG291" t="s">
        <v>21</v>
      </c>
      <c r="AH291" t="s">
        <v>21</v>
      </c>
      <c r="AI291" t="s">
        <v>21</v>
      </c>
      <c r="AJ291" t="s">
        <v>21</v>
      </c>
      <c r="AK291" t="s">
        <v>21</v>
      </c>
      <c r="AL291" t="s">
        <v>21</v>
      </c>
      <c r="AM291" t="s">
        <v>21</v>
      </c>
      <c r="AN291" t="s">
        <v>21</v>
      </c>
      <c r="AO291" t="s">
        <v>21</v>
      </c>
      <c r="AQ291">
        <f t="shared" si="44"/>
        <v>0</v>
      </c>
      <c r="AR291">
        <f t="shared" si="45"/>
        <v>0</v>
      </c>
      <c r="AT291">
        <f t="shared" si="46"/>
        <v>0</v>
      </c>
      <c r="AU291">
        <f t="shared" si="47"/>
        <v>0</v>
      </c>
      <c r="AV291" s="11" t="str">
        <f t="shared" si="48"/>
        <v/>
      </c>
      <c r="AY291">
        <f t="shared" si="49"/>
        <v>0</v>
      </c>
      <c r="AZ291">
        <f t="shared" si="50"/>
        <v>0</v>
      </c>
      <c r="BA291">
        <f t="shared" si="51"/>
        <v>0</v>
      </c>
      <c r="BB291">
        <f t="shared" si="52"/>
        <v>0</v>
      </c>
      <c r="BC291">
        <f t="shared" si="53"/>
        <v>0</v>
      </c>
      <c r="BD291" s="2">
        <f t="shared" si="54"/>
        <v>0</v>
      </c>
    </row>
    <row r="292" spans="1:56" ht="15" customHeight="1">
      <c r="A292" s="2" t="s">
        <v>537</v>
      </c>
      <c r="B292" s="2" t="s">
        <v>546</v>
      </c>
      <c r="C292">
        <v>2020</v>
      </c>
      <c r="D292" t="s">
        <v>21</v>
      </c>
      <c r="E292" t="s">
        <v>21</v>
      </c>
      <c r="F292" t="s">
        <v>21</v>
      </c>
      <c r="G292" t="s">
        <v>21</v>
      </c>
      <c r="H292" t="s">
        <v>21</v>
      </c>
      <c r="I292" t="s">
        <v>21</v>
      </c>
      <c r="J292" t="s">
        <v>21</v>
      </c>
      <c r="K292" t="s">
        <v>21</v>
      </c>
      <c r="L292" t="s">
        <v>21</v>
      </c>
      <c r="M292" t="s">
        <v>21</v>
      </c>
      <c r="N292" t="s">
        <v>21</v>
      </c>
      <c r="O292" t="s">
        <v>21</v>
      </c>
      <c r="P292" t="s">
        <v>21</v>
      </c>
      <c r="Q292" t="s">
        <v>21</v>
      </c>
      <c r="R292" t="s">
        <v>21</v>
      </c>
      <c r="S292" t="s">
        <v>21</v>
      </c>
      <c r="T292" t="s">
        <v>21</v>
      </c>
      <c r="U292" t="s">
        <v>21</v>
      </c>
      <c r="V292" t="s">
        <v>21</v>
      </c>
      <c r="W292" t="s">
        <v>924</v>
      </c>
      <c r="X292" t="s">
        <v>21</v>
      </c>
      <c r="Y292" t="s">
        <v>21</v>
      </c>
      <c r="Z292" t="s">
        <v>21</v>
      </c>
      <c r="AA292" t="s">
        <v>21</v>
      </c>
      <c r="AB292" t="s">
        <v>21</v>
      </c>
      <c r="AC292" t="s">
        <v>21</v>
      </c>
      <c r="AD292" t="s">
        <v>21</v>
      </c>
      <c r="AE292" t="s">
        <v>21</v>
      </c>
      <c r="AF292" t="s">
        <v>21</v>
      </c>
      <c r="AG292" t="s">
        <v>21</v>
      </c>
      <c r="AH292" t="s">
        <v>21</v>
      </c>
      <c r="AI292" t="s">
        <v>21</v>
      </c>
      <c r="AJ292" t="s">
        <v>21</v>
      </c>
      <c r="AK292" t="s">
        <v>21</v>
      </c>
      <c r="AL292" t="s">
        <v>21</v>
      </c>
      <c r="AM292" t="s">
        <v>21</v>
      </c>
      <c r="AN292" t="s">
        <v>21</v>
      </c>
      <c r="AO292" t="s">
        <v>21</v>
      </c>
      <c r="AQ292">
        <f t="shared" si="44"/>
        <v>0</v>
      </c>
      <c r="AR292">
        <f t="shared" si="45"/>
        <v>0</v>
      </c>
      <c r="AT292">
        <f t="shared" si="46"/>
        <v>0</v>
      </c>
      <c r="AU292">
        <f t="shared" si="47"/>
        <v>0</v>
      </c>
      <c r="AV292" s="11" t="str">
        <f t="shared" si="48"/>
        <v/>
      </c>
      <c r="AY292">
        <f t="shared" si="49"/>
        <v>0</v>
      </c>
      <c r="AZ292">
        <f t="shared" si="50"/>
        <v>0</v>
      </c>
      <c r="BA292">
        <f t="shared" si="51"/>
        <v>0</v>
      </c>
      <c r="BB292">
        <f t="shared" si="52"/>
        <v>0</v>
      </c>
      <c r="BC292">
        <f t="shared" si="53"/>
        <v>0</v>
      </c>
      <c r="BD292" s="2">
        <f t="shared" si="54"/>
        <v>0</v>
      </c>
    </row>
    <row r="293" spans="1:56" ht="15" customHeight="1">
      <c r="A293" s="2" t="s">
        <v>537</v>
      </c>
      <c r="B293" s="2" t="s">
        <v>547</v>
      </c>
      <c r="C293">
        <v>2020</v>
      </c>
      <c r="D293">
        <v>99.3</v>
      </c>
      <c r="E293">
        <v>16.3</v>
      </c>
      <c r="F293" t="s">
        <v>21</v>
      </c>
      <c r="G293" t="s">
        <v>21</v>
      </c>
      <c r="H293" t="s">
        <v>21</v>
      </c>
      <c r="I293">
        <v>141.6</v>
      </c>
      <c r="J293" t="s">
        <v>21</v>
      </c>
      <c r="K293">
        <v>0</v>
      </c>
      <c r="L293" t="s">
        <v>21</v>
      </c>
      <c r="M293">
        <v>0</v>
      </c>
      <c r="N293" t="s">
        <v>21</v>
      </c>
      <c r="O293" t="s">
        <v>21</v>
      </c>
      <c r="P293" t="s">
        <v>21</v>
      </c>
      <c r="Q293" t="s">
        <v>21</v>
      </c>
      <c r="R293" t="s">
        <v>21</v>
      </c>
      <c r="S293" t="s">
        <v>21</v>
      </c>
      <c r="T293" t="s">
        <v>21</v>
      </c>
      <c r="U293" t="s">
        <v>21</v>
      </c>
      <c r="V293">
        <v>0</v>
      </c>
      <c r="W293" t="s">
        <v>924</v>
      </c>
      <c r="X293">
        <v>0</v>
      </c>
      <c r="Y293" t="s">
        <v>21</v>
      </c>
      <c r="Z293" t="s">
        <v>21</v>
      </c>
      <c r="AA293" t="s">
        <v>21</v>
      </c>
      <c r="AB293" t="s">
        <v>21</v>
      </c>
      <c r="AC293" t="s">
        <v>21</v>
      </c>
      <c r="AD293" t="s">
        <v>21</v>
      </c>
      <c r="AE293">
        <v>0</v>
      </c>
      <c r="AF293">
        <v>141.6</v>
      </c>
      <c r="AG293">
        <v>0</v>
      </c>
      <c r="AH293" t="s">
        <v>934</v>
      </c>
      <c r="AI293">
        <v>42</v>
      </c>
      <c r="AJ293" t="s">
        <v>21</v>
      </c>
      <c r="AK293" t="s">
        <v>21</v>
      </c>
      <c r="AL293" t="s">
        <v>21</v>
      </c>
      <c r="AM293" t="s">
        <v>21</v>
      </c>
      <c r="AN293" t="s">
        <v>21</v>
      </c>
      <c r="AO293" t="s">
        <v>21</v>
      </c>
      <c r="AQ293">
        <f t="shared" si="44"/>
        <v>141.6</v>
      </c>
      <c r="AR293">
        <f t="shared" si="45"/>
        <v>141.6</v>
      </c>
      <c r="AT293">
        <f t="shared" si="46"/>
        <v>99.3</v>
      </c>
      <c r="AU293">
        <f t="shared" si="47"/>
        <v>16.3</v>
      </c>
      <c r="AV293" s="11">
        <f t="shared" si="48"/>
        <v>0.81638418079096042</v>
      </c>
      <c r="AY293">
        <f t="shared" si="49"/>
        <v>0</v>
      </c>
      <c r="AZ293">
        <f t="shared" si="50"/>
        <v>0</v>
      </c>
      <c r="BA293">
        <f t="shared" si="51"/>
        <v>0</v>
      </c>
      <c r="BB293">
        <f t="shared" si="52"/>
        <v>0</v>
      </c>
      <c r="BC293">
        <f t="shared" si="53"/>
        <v>0</v>
      </c>
      <c r="BD293" s="2">
        <f t="shared" si="54"/>
        <v>0</v>
      </c>
    </row>
    <row r="294" spans="1:56" ht="15" customHeight="1">
      <c r="A294" s="2" t="s">
        <v>537</v>
      </c>
      <c r="B294" s="2" t="s">
        <v>548</v>
      </c>
      <c r="C294">
        <v>2020</v>
      </c>
      <c r="D294" t="s">
        <v>21</v>
      </c>
      <c r="E294" t="s">
        <v>21</v>
      </c>
      <c r="F294" t="s">
        <v>21</v>
      </c>
      <c r="G294" t="s">
        <v>21</v>
      </c>
      <c r="H294" t="s">
        <v>21</v>
      </c>
      <c r="I294" t="s">
        <v>21</v>
      </c>
      <c r="J294" t="s">
        <v>21</v>
      </c>
      <c r="K294" t="s">
        <v>21</v>
      </c>
      <c r="L294" t="s">
        <v>21</v>
      </c>
      <c r="M294" t="s">
        <v>21</v>
      </c>
      <c r="N294" t="s">
        <v>21</v>
      </c>
      <c r="O294" t="s">
        <v>21</v>
      </c>
      <c r="P294" t="s">
        <v>21</v>
      </c>
      <c r="Q294" t="s">
        <v>21</v>
      </c>
      <c r="R294" t="s">
        <v>21</v>
      </c>
      <c r="S294" t="s">
        <v>21</v>
      </c>
      <c r="T294" t="s">
        <v>21</v>
      </c>
      <c r="U294" t="s">
        <v>21</v>
      </c>
      <c r="V294" t="s">
        <v>21</v>
      </c>
      <c r="W294" t="s">
        <v>21</v>
      </c>
      <c r="X294" t="s">
        <v>21</v>
      </c>
      <c r="Y294" t="s">
        <v>21</v>
      </c>
      <c r="Z294" t="s">
        <v>21</v>
      </c>
      <c r="AA294" t="s">
        <v>21</v>
      </c>
      <c r="AB294" t="s">
        <v>21</v>
      </c>
      <c r="AC294" t="s">
        <v>21</v>
      </c>
      <c r="AD294" t="s">
        <v>21</v>
      </c>
      <c r="AE294" t="s">
        <v>21</v>
      </c>
      <c r="AF294" t="s">
        <v>21</v>
      </c>
      <c r="AG294" t="s">
        <v>21</v>
      </c>
      <c r="AH294" t="s">
        <v>21</v>
      </c>
      <c r="AI294" t="s">
        <v>21</v>
      </c>
      <c r="AJ294" t="s">
        <v>21</v>
      </c>
      <c r="AK294" t="s">
        <v>21</v>
      </c>
      <c r="AL294" t="s">
        <v>21</v>
      </c>
      <c r="AM294" t="s">
        <v>21</v>
      </c>
      <c r="AN294" t="s">
        <v>21</v>
      </c>
      <c r="AO294" t="s">
        <v>21</v>
      </c>
      <c r="AQ294">
        <f t="shared" si="44"/>
        <v>0</v>
      </c>
      <c r="AR294">
        <f t="shared" si="45"/>
        <v>0</v>
      </c>
      <c r="AT294">
        <f t="shared" si="46"/>
        <v>0</v>
      </c>
      <c r="AU294">
        <f t="shared" si="47"/>
        <v>0</v>
      </c>
      <c r="AV294" s="11" t="str">
        <f t="shared" si="48"/>
        <v/>
      </c>
      <c r="AY294">
        <f t="shared" si="49"/>
        <v>0</v>
      </c>
      <c r="AZ294">
        <f t="shared" si="50"/>
        <v>0</v>
      </c>
      <c r="BA294">
        <f t="shared" si="51"/>
        <v>0</v>
      </c>
      <c r="BB294">
        <f t="shared" si="52"/>
        <v>0</v>
      </c>
      <c r="BC294">
        <f t="shared" si="53"/>
        <v>0</v>
      </c>
      <c r="BD294" s="2">
        <f t="shared" si="54"/>
        <v>0</v>
      </c>
    </row>
    <row r="295" spans="1:56" ht="15" customHeight="1">
      <c r="A295" s="2" t="s">
        <v>550</v>
      </c>
      <c r="B295" s="2" t="s">
        <v>551</v>
      </c>
      <c r="C295">
        <v>2020</v>
      </c>
      <c r="D295" t="s">
        <v>21</v>
      </c>
      <c r="E295" t="s">
        <v>21</v>
      </c>
      <c r="F295" t="s">
        <v>21</v>
      </c>
      <c r="G295" t="s">
        <v>21</v>
      </c>
      <c r="H295" t="s">
        <v>21</v>
      </c>
      <c r="I295" t="s">
        <v>21</v>
      </c>
      <c r="J295" t="s">
        <v>21</v>
      </c>
      <c r="K295" t="s">
        <v>21</v>
      </c>
      <c r="L295" t="s">
        <v>21</v>
      </c>
      <c r="M295" t="s">
        <v>21</v>
      </c>
      <c r="N295" t="s">
        <v>21</v>
      </c>
      <c r="O295" t="s">
        <v>21</v>
      </c>
      <c r="P295" t="s">
        <v>21</v>
      </c>
      <c r="Q295" t="s">
        <v>21</v>
      </c>
      <c r="R295" t="s">
        <v>21</v>
      </c>
      <c r="S295" t="s">
        <v>21</v>
      </c>
      <c r="T295" t="s">
        <v>21</v>
      </c>
      <c r="U295" t="s">
        <v>21</v>
      </c>
      <c r="V295" t="s">
        <v>21</v>
      </c>
      <c r="W295" t="s">
        <v>21</v>
      </c>
      <c r="X295" t="s">
        <v>21</v>
      </c>
      <c r="Y295" t="s">
        <v>21</v>
      </c>
      <c r="Z295" t="s">
        <v>21</v>
      </c>
      <c r="AA295" t="s">
        <v>21</v>
      </c>
      <c r="AB295" t="s">
        <v>21</v>
      </c>
      <c r="AC295" t="s">
        <v>21</v>
      </c>
      <c r="AD295" t="s">
        <v>21</v>
      </c>
      <c r="AE295" t="s">
        <v>21</v>
      </c>
      <c r="AF295" t="s">
        <v>21</v>
      </c>
      <c r="AG295" t="s">
        <v>21</v>
      </c>
      <c r="AH295" t="s">
        <v>21</v>
      </c>
      <c r="AI295" t="s">
        <v>21</v>
      </c>
      <c r="AJ295" t="s">
        <v>21</v>
      </c>
      <c r="AK295" t="s">
        <v>21</v>
      </c>
      <c r="AL295" t="s">
        <v>21</v>
      </c>
      <c r="AM295" t="s">
        <v>21</v>
      </c>
      <c r="AN295" t="s">
        <v>21</v>
      </c>
      <c r="AO295" t="s">
        <v>21</v>
      </c>
      <c r="AQ295">
        <f t="shared" si="44"/>
        <v>0</v>
      </c>
      <c r="AR295">
        <f t="shared" si="45"/>
        <v>0</v>
      </c>
      <c r="AT295">
        <f t="shared" si="46"/>
        <v>0</v>
      </c>
      <c r="AU295">
        <f t="shared" si="47"/>
        <v>0</v>
      </c>
      <c r="AV295" s="11" t="str">
        <f t="shared" si="48"/>
        <v/>
      </c>
      <c r="AY295">
        <f t="shared" si="49"/>
        <v>0</v>
      </c>
      <c r="AZ295">
        <f t="shared" si="50"/>
        <v>0</v>
      </c>
      <c r="BA295">
        <f t="shared" si="51"/>
        <v>0</v>
      </c>
      <c r="BB295">
        <f t="shared" si="52"/>
        <v>0</v>
      </c>
      <c r="BC295">
        <f t="shared" si="53"/>
        <v>0</v>
      </c>
      <c r="BD295" s="2">
        <f t="shared" si="54"/>
        <v>0</v>
      </c>
    </row>
    <row r="296" spans="1:56" ht="15" customHeight="1">
      <c r="A296" s="2" t="s">
        <v>550</v>
      </c>
      <c r="B296" s="2" t="s">
        <v>552</v>
      </c>
      <c r="C296">
        <v>2020</v>
      </c>
      <c r="D296" t="s">
        <v>21</v>
      </c>
      <c r="E296" t="s">
        <v>21</v>
      </c>
      <c r="F296" t="s">
        <v>21</v>
      </c>
      <c r="G296" t="s">
        <v>21</v>
      </c>
      <c r="H296" t="s">
        <v>21</v>
      </c>
      <c r="I296" t="s">
        <v>21</v>
      </c>
      <c r="J296" t="s">
        <v>21</v>
      </c>
      <c r="K296" t="s">
        <v>21</v>
      </c>
      <c r="L296" t="s">
        <v>21</v>
      </c>
      <c r="M296" t="s">
        <v>21</v>
      </c>
      <c r="N296" t="s">
        <v>21</v>
      </c>
      <c r="O296" t="s">
        <v>21</v>
      </c>
      <c r="P296" t="s">
        <v>21</v>
      </c>
      <c r="Q296" t="s">
        <v>21</v>
      </c>
      <c r="R296" t="s">
        <v>21</v>
      </c>
      <c r="S296" t="s">
        <v>21</v>
      </c>
      <c r="T296" t="s">
        <v>21</v>
      </c>
      <c r="U296" t="s">
        <v>21</v>
      </c>
      <c r="V296" t="s">
        <v>21</v>
      </c>
      <c r="W296" t="s">
        <v>21</v>
      </c>
      <c r="X296" t="s">
        <v>21</v>
      </c>
      <c r="Y296" t="s">
        <v>21</v>
      </c>
      <c r="Z296" t="s">
        <v>21</v>
      </c>
      <c r="AA296" t="s">
        <v>21</v>
      </c>
      <c r="AB296" t="s">
        <v>21</v>
      </c>
      <c r="AC296" t="s">
        <v>21</v>
      </c>
      <c r="AD296" t="s">
        <v>21</v>
      </c>
      <c r="AE296" t="s">
        <v>21</v>
      </c>
      <c r="AF296" t="s">
        <v>21</v>
      </c>
      <c r="AG296" t="s">
        <v>21</v>
      </c>
      <c r="AH296" t="s">
        <v>21</v>
      </c>
      <c r="AI296" t="s">
        <v>21</v>
      </c>
      <c r="AJ296" t="s">
        <v>21</v>
      </c>
      <c r="AK296" t="s">
        <v>21</v>
      </c>
      <c r="AL296" t="s">
        <v>21</v>
      </c>
      <c r="AM296" t="s">
        <v>21</v>
      </c>
      <c r="AN296" t="s">
        <v>21</v>
      </c>
      <c r="AO296" t="s">
        <v>21</v>
      </c>
      <c r="AQ296">
        <f t="shared" si="44"/>
        <v>0</v>
      </c>
      <c r="AR296">
        <f t="shared" si="45"/>
        <v>0</v>
      </c>
      <c r="AT296">
        <f t="shared" si="46"/>
        <v>0</v>
      </c>
      <c r="AU296">
        <f t="shared" si="47"/>
        <v>0</v>
      </c>
      <c r="AV296" s="11" t="str">
        <f t="shared" si="48"/>
        <v/>
      </c>
      <c r="AY296">
        <f t="shared" si="49"/>
        <v>0</v>
      </c>
      <c r="AZ296">
        <f t="shared" si="50"/>
        <v>0</v>
      </c>
      <c r="BA296">
        <f t="shared" si="51"/>
        <v>0</v>
      </c>
      <c r="BB296">
        <f t="shared" si="52"/>
        <v>0</v>
      </c>
      <c r="BC296">
        <f t="shared" si="53"/>
        <v>0</v>
      </c>
      <c r="BD296" s="2">
        <f t="shared" si="54"/>
        <v>0</v>
      </c>
    </row>
    <row r="297" spans="1:56" ht="15" customHeight="1">
      <c r="A297" s="2" t="s">
        <v>550</v>
      </c>
      <c r="B297" s="2" t="s">
        <v>553</v>
      </c>
      <c r="C297">
        <v>2020</v>
      </c>
      <c r="D297" t="s">
        <v>21</v>
      </c>
      <c r="E297" t="s">
        <v>21</v>
      </c>
      <c r="F297" t="s">
        <v>21</v>
      </c>
      <c r="G297" t="s">
        <v>21</v>
      </c>
      <c r="H297" t="s">
        <v>21</v>
      </c>
      <c r="I297" t="s">
        <v>21</v>
      </c>
      <c r="J297" t="s">
        <v>21</v>
      </c>
      <c r="K297" t="s">
        <v>21</v>
      </c>
      <c r="L297" t="s">
        <v>21</v>
      </c>
      <c r="M297" t="s">
        <v>21</v>
      </c>
      <c r="N297" t="s">
        <v>21</v>
      </c>
      <c r="O297" t="s">
        <v>21</v>
      </c>
      <c r="P297" t="s">
        <v>21</v>
      </c>
      <c r="Q297" t="s">
        <v>21</v>
      </c>
      <c r="R297" t="s">
        <v>21</v>
      </c>
      <c r="S297" t="s">
        <v>21</v>
      </c>
      <c r="T297" t="s">
        <v>21</v>
      </c>
      <c r="U297" t="s">
        <v>21</v>
      </c>
      <c r="V297" t="s">
        <v>21</v>
      </c>
      <c r="W297" t="s">
        <v>21</v>
      </c>
      <c r="X297" t="s">
        <v>21</v>
      </c>
      <c r="Y297" t="s">
        <v>21</v>
      </c>
      <c r="Z297" t="s">
        <v>21</v>
      </c>
      <c r="AA297" t="s">
        <v>21</v>
      </c>
      <c r="AB297" t="s">
        <v>21</v>
      </c>
      <c r="AC297" t="s">
        <v>21</v>
      </c>
      <c r="AD297" t="s">
        <v>21</v>
      </c>
      <c r="AE297" t="s">
        <v>21</v>
      </c>
      <c r="AF297" t="s">
        <v>21</v>
      </c>
      <c r="AG297" t="s">
        <v>21</v>
      </c>
      <c r="AH297" t="s">
        <v>21</v>
      </c>
      <c r="AI297" t="s">
        <v>21</v>
      </c>
      <c r="AJ297" t="s">
        <v>21</v>
      </c>
      <c r="AK297" t="s">
        <v>21</v>
      </c>
      <c r="AL297" t="s">
        <v>21</v>
      </c>
      <c r="AM297" t="s">
        <v>21</v>
      </c>
      <c r="AN297" t="s">
        <v>21</v>
      </c>
      <c r="AO297" t="s">
        <v>21</v>
      </c>
      <c r="AQ297">
        <f t="shared" si="44"/>
        <v>0</v>
      </c>
      <c r="AR297">
        <f t="shared" si="45"/>
        <v>0</v>
      </c>
      <c r="AT297">
        <f t="shared" si="46"/>
        <v>0</v>
      </c>
      <c r="AU297">
        <f t="shared" si="47"/>
        <v>0</v>
      </c>
      <c r="AV297" s="11" t="str">
        <f t="shared" si="48"/>
        <v/>
      </c>
      <c r="AY297">
        <f t="shared" si="49"/>
        <v>0</v>
      </c>
      <c r="AZ297">
        <f t="shared" si="50"/>
        <v>0</v>
      </c>
      <c r="BA297">
        <f t="shared" si="51"/>
        <v>0</v>
      </c>
      <c r="BB297">
        <f t="shared" si="52"/>
        <v>0</v>
      </c>
      <c r="BC297">
        <f t="shared" si="53"/>
        <v>0</v>
      </c>
      <c r="BD297" s="2">
        <f t="shared" si="54"/>
        <v>0</v>
      </c>
    </row>
    <row r="298" spans="1:56" ht="15" customHeight="1">
      <c r="A298" s="2" t="s">
        <v>550</v>
      </c>
      <c r="B298" s="2" t="s">
        <v>554</v>
      </c>
      <c r="C298">
        <v>2020</v>
      </c>
      <c r="D298" t="s">
        <v>21</v>
      </c>
      <c r="E298" t="s">
        <v>21</v>
      </c>
      <c r="F298" t="s">
        <v>21</v>
      </c>
      <c r="G298" t="s">
        <v>21</v>
      </c>
      <c r="H298" t="s">
        <v>21</v>
      </c>
      <c r="I298" t="s">
        <v>21</v>
      </c>
      <c r="J298" t="s">
        <v>21</v>
      </c>
      <c r="K298" t="s">
        <v>21</v>
      </c>
      <c r="L298" t="s">
        <v>21</v>
      </c>
      <c r="M298" t="s">
        <v>21</v>
      </c>
      <c r="N298" t="s">
        <v>21</v>
      </c>
      <c r="O298" t="s">
        <v>21</v>
      </c>
      <c r="P298" t="s">
        <v>21</v>
      </c>
      <c r="Q298" t="s">
        <v>21</v>
      </c>
      <c r="R298" t="s">
        <v>21</v>
      </c>
      <c r="S298" t="s">
        <v>21</v>
      </c>
      <c r="T298" t="s">
        <v>21</v>
      </c>
      <c r="U298" t="s">
        <v>21</v>
      </c>
      <c r="V298" t="s">
        <v>21</v>
      </c>
      <c r="W298" t="s">
        <v>21</v>
      </c>
      <c r="X298" t="s">
        <v>21</v>
      </c>
      <c r="Y298" t="s">
        <v>21</v>
      </c>
      <c r="Z298" t="s">
        <v>21</v>
      </c>
      <c r="AA298" t="s">
        <v>21</v>
      </c>
      <c r="AB298" t="s">
        <v>21</v>
      </c>
      <c r="AC298" t="s">
        <v>21</v>
      </c>
      <c r="AD298" t="s">
        <v>21</v>
      </c>
      <c r="AE298" t="s">
        <v>21</v>
      </c>
      <c r="AF298" t="s">
        <v>21</v>
      </c>
      <c r="AG298" t="s">
        <v>21</v>
      </c>
      <c r="AH298" t="s">
        <v>21</v>
      </c>
      <c r="AI298" t="s">
        <v>21</v>
      </c>
      <c r="AJ298" t="s">
        <v>21</v>
      </c>
      <c r="AK298" t="s">
        <v>21</v>
      </c>
      <c r="AL298" t="s">
        <v>21</v>
      </c>
      <c r="AM298" t="s">
        <v>21</v>
      </c>
      <c r="AN298" t="s">
        <v>21</v>
      </c>
      <c r="AO298" t="s">
        <v>21</v>
      </c>
      <c r="AQ298">
        <f t="shared" si="44"/>
        <v>0</v>
      </c>
      <c r="AR298">
        <f t="shared" si="45"/>
        <v>0</v>
      </c>
      <c r="AT298">
        <f t="shared" si="46"/>
        <v>0</v>
      </c>
      <c r="AU298">
        <f t="shared" si="47"/>
        <v>0</v>
      </c>
      <c r="AV298" s="11" t="str">
        <f t="shared" si="48"/>
        <v/>
      </c>
      <c r="AY298">
        <f t="shared" si="49"/>
        <v>0</v>
      </c>
      <c r="AZ298">
        <f t="shared" si="50"/>
        <v>0</v>
      </c>
      <c r="BA298">
        <f t="shared" si="51"/>
        <v>0</v>
      </c>
      <c r="BB298">
        <f t="shared" si="52"/>
        <v>0</v>
      </c>
      <c r="BC298">
        <f t="shared" si="53"/>
        <v>0</v>
      </c>
      <c r="BD298" s="2">
        <f t="shared" si="54"/>
        <v>0</v>
      </c>
    </row>
    <row r="299" spans="1:56" ht="15" customHeight="1">
      <c r="A299" s="2" t="s">
        <v>550</v>
      </c>
      <c r="B299" s="2" t="s">
        <v>555</v>
      </c>
      <c r="C299">
        <v>2020</v>
      </c>
      <c r="D299">
        <v>116.82</v>
      </c>
      <c r="E299">
        <v>17.349</v>
      </c>
      <c r="F299" t="s">
        <v>21</v>
      </c>
      <c r="G299" t="s">
        <v>21</v>
      </c>
      <c r="H299" t="s">
        <v>21</v>
      </c>
      <c r="I299">
        <v>159</v>
      </c>
      <c r="J299" t="s">
        <v>21</v>
      </c>
      <c r="K299">
        <v>0.16</v>
      </c>
      <c r="L299" t="s">
        <v>21</v>
      </c>
      <c r="M299" t="s">
        <v>21</v>
      </c>
      <c r="N299" t="s">
        <v>21</v>
      </c>
      <c r="O299" t="s">
        <v>21</v>
      </c>
      <c r="P299" t="s">
        <v>21</v>
      </c>
      <c r="Q299">
        <v>79.849999999999994</v>
      </c>
      <c r="R299">
        <v>61.49</v>
      </c>
      <c r="S299">
        <v>0</v>
      </c>
      <c r="T299" t="s">
        <v>21</v>
      </c>
      <c r="U299" t="s">
        <v>21</v>
      </c>
      <c r="V299" t="s">
        <v>21</v>
      </c>
      <c r="W299" t="s">
        <v>924</v>
      </c>
      <c r="X299" t="s">
        <v>21</v>
      </c>
      <c r="Y299" t="s">
        <v>21</v>
      </c>
      <c r="Z299" t="s">
        <v>21</v>
      </c>
      <c r="AA299" t="s">
        <v>21</v>
      </c>
      <c r="AB299" t="s">
        <v>21</v>
      </c>
      <c r="AC299" t="s">
        <v>21</v>
      </c>
      <c r="AD299" t="s">
        <v>21</v>
      </c>
      <c r="AE299" t="s">
        <v>21</v>
      </c>
      <c r="AF299" t="s">
        <v>21</v>
      </c>
      <c r="AG299" t="s">
        <v>21</v>
      </c>
      <c r="AH299" t="s">
        <v>21</v>
      </c>
      <c r="AI299" t="s">
        <v>21</v>
      </c>
      <c r="AJ299" t="s">
        <v>21</v>
      </c>
      <c r="AK299">
        <v>17.5</v>
      </c>
      <c r="AL299">
        <v>100</v>
      </c>
      <c r="AM299" t="s">
        <v>21</v>
      </c>
      <c r="AN299" t="s">
        <v>21</v>
      </c>
      <c r="AO299" t="s">
        <v>21</v>
      </c>
      <c r="AQ299">
        <f t="shared" si="44"/>
        <v>141.5</v>
      </c>
      <c r="AR299">
        <f t="shared" si="45"/>
        <v>159</v>
      </c>
      <c r="AT299">
        <f t="shared" si="46"/>
        <v>116.82</v>
      </c>
      <c r="AU299">
        <f t="shared" si="47"/>
        <v>17.349</v>
      </c>
      <c r="AV299" s="11">
        <f t="shared" si="48"/>
        <v>0.8438301886792452</v>
      </c>
      <c r="AY299">
        <f t="shared" si="49"/>
        <v>17.5</v>
      </c>
      <c r="AZ299">
        <f t="shared" si="50"/>
        <v>17.5</v>
      </c>
      <c r="BA299">
        <f t="shared" si="51"/>
        <v>0</v>
      </c>
      <c r="BB299">
        <f t="shared" si="52"/>
        <v>0</v>
      </c>
      <c r="BC299">
        <f t="shared" si="53"/>
        <v>0</v>
      </c>
      <c r="BD299" s="2">
        <f t="shared" si="54"/>
        <v>0</v>
      </c>
    </row>
    <row r="300" spans="1:56" ht="15" customHeight="1">
      <c r="A300" s="2" t="s">
        <v>556</v>
      </c>
      <c r="B300" s="2" t="s">
        <v>557</v>
      </c>
      <c r="C300">
        <v>2020</v>
      </c>
      <c r="D300" t="s">
        <v>21</v>
      </c>
      <c r="E300" t="s">
        <v>21</v>
      </c>
      <c r="F300" t="s">
        <v>21</v>
      </c>
      <c r="G300" t="s">
        <v>21</v>
      </c>
      <c r="H300" t="s">
        <v>21</v>
      </c>
      <c r="I300" t="s">
        <v>21</v>
      </c>
      <c r="J300" t="s">
        <v>21</v>
      </c>
      <c r="K300" t="s">
        <v>21</v>
      </c>
      <c r="L300" t="s">
        <v>21</v>
      </c>
      <c r="M300" t="s">
        <v>21</v>
      </c>
      <c r="N300" t="s">
        <v>21</v>
      </c>
      <c r="O300" t="s">
        <v>21</v>
      </c>
      <c r="P300" t="s">
        <v>21</v>
      </c>
      <c r="Q300" t="s">
        <v>21</v>
      </c>
      <c r="R300" t="s">
        <v>21</v>
      </c>
      <c r="S300" t="s">
        <v>21</v>
      </c>
      <c r="T300" t="s">
        <v>21</v>
      </c>
      <c r="U300" t="s">
        <v>21</v>
      </c>
      <c r="V300" t="s">
        <v>21</v>
      </c>
      <c r="W300" t="s">
        <v>21</v>
      </c>
      <c r="X300" t="s">
        <v>21</v>
      </c>
      <c r="Y300" t="s">
        <v>21</v>
      </c>
      <c r="Z300" t="s">
        <v>21</v>
      </c>
      <c r="AA300" t="s">
        <v>21</v>
      </c>
      <c r="AB300" t="s">
        <v>21</v>
      </c>
      <c r="AC300" t="s">
        <v>21</v>
      </c>
      <c r="AD300" t="s">
        <v>21</v>
      </c>
      <c r="AE300" t="s">
        <v>21</v>
      </c>
      <c r="AF300" t="s">
        <v>21</v>
      </c>
      <c r="AG300" t="s">
        <v>21</v>
      </c>
      <c r="AH300" t="s">
        <v>21</v>
      </c>
      <c r="AI300" t="s">
        <v>21</v>
      </c>
      <c r="AJ300" t="s">
        <v>21</v>
      </c>
      <c r="AK300" t="s">
        <v>21</v>
      </c>
      <c r="AL300" t="s">
        <v>21</v>
      </c>
      <c r="AM300" t="s">
        <v>21</v>
      </c>
      <c r="AN300" t="s">
        <v>21</v>
      </c>
      <c r="AO300" t="s">
        <v>21</v>
      </c>
      <c r="AQ300">
        <f t="shared" si="44"/>
        <v>0</v>
      </c>
      <c r="AR300">
        <f t="shared" si="45"/>
        <v>0</v>
      </c>
      <c r="AT300">
        <f t="shared" si="46"/>
        <v>0</v>
      </c>
      <c r="AU300">
        <f t="shared" si="47"/>
        <v>0</v>
      </c>
      <c r="AV300" s="11" t="str">
        <f t="shared" si="48"/>
        <v/>
      </c>
      <c r="AY300">
        <f t="shared" si="49"/>
        <v>0</v>
      </c>
      <c r="AZ300">
        <f t="shared" si="50"/>
        <v>0</v>
      </c>
      <c r="BA300">
        <f t="shared" si="51"/>
        <v>0</v>
      </c>
      <c r="BB300">
        <f t="shared" si="52"/>
        <v>0</v>
      </c>
      <c r="BC300">
        <f t="shared" si="53"/>
        <v>0</v>
      </c>
      <c r="BD300" s="2">
        <f t="shared" si="54"/>
        <v>0</v>
      </c>
    </row>
    <row r="301" spans="1:56" ht="15" customHeight="1">
      <c r="A301" s="2" t="s">
        <v>556</v>
      </c>
      <c r="B301" s="2" t="s">
        <v>558</v>
      </c>
      <c r="C301">
        <v>2020</v>
      </c>
      <c r="D301">
        <v>134</v>
      </c>
      <c r="E301">
        <v>8</v>
      </c>
      <c r="F301">
        <v>0</v>
      </c>
      <c r="G301" t="s">
        <v>21</v>
      </c>
      <c r="H301" t="s">
        <v>21</v>
      </c>
      <c r="I301">
        <v>160.19999999999999</v>
      </c>
      <c r="J301" t="s">
        <v>21</v>
      </c>
      <c r="K301">
        <v>0.2</v>
      </c>
      <c r="L301" t="s">
        <v>21</v>
      </c>
      <c r="M301" t="s">
        <v>21</v>
      </c>
      <c r="N301" t="s">
        <v>21</v>
      </c>
      <c r="O301" t="s">
        <v>21</v>
      </c>
      <c r="P301" t="s">
        <v>21</v>
      </c>
      <c r="Q301" t="s">
        <v>21</v>
      </c>
      <c r="R301" t="s">
        <v>21</v>
      </c>
      <c r="S301" t="s">
        <v>21</v>
      </c>
      <c r="T301" t="s">
        <v>21</v>
      </c>
      <c r="U301" t="s">
        <v>21</v>
      </c>
      <c r="V301" t="s">
        <v>21</v>
      </c>
      <c r="W301" t="s">
        <v>924</v>
      </c>
      <c r="X301" t="s">
        <v>21</v>
      </c>
      <c r="Y301" t="s">
        <v>21</v>
      </c>
      <c r="Z301" t="s">
        <v>21</v>
      </c>
      <c r="AA301">
        <v>125</v>
      </c>
      <c r="AB301" t="s">
        <v>21</v>
      </c>
      <c r="AC301" t="s">
        <v>21</v>
      </c>
      <c r="AD301" t="s">
        <v>21</v>
      </c>
      <c r="AE301" t="s">
        <v>21</v>
      </c>
      <c r="AF301" t="s">
        <v>21</v>
      </c>
      <c r="AG301" t="s">
        <v>21</v>
      </c>
      <c r="AH301" t="s">
        <v>21</v>
      </c>
      <c r="AI301" t="s">
        <v>21</v>
      </c>
      <c r="AJ301" t="s">
        <v>21</v>
      </c>
      <c r="AK301">
        <v>35</v>
      </c>
      <c r="AL301">
        <v>100</v>
      </c>
      <c r="AM301" t="s">
        <v>21</v>
      </c>
      <c r="AN301" t="s">
        <v>21</v>
      </c>
      <c r="AO301" t="s">
        <v>21</v>
      </c>
      <c r="AQ301">
        <f t="shared" si="44"/>
        <v>125.2</v>
      </c>
      <c r="AR301">
        <f t="shared" si="45"/>
        <v>160.19999999999999</v>
      </c>
      <c r="AT301">
        <f t="shared" si="46"/>
        <v>134</v>
      </c>
      <c r="AU301">
        <f t="shared" si="47"/>
        <v>8</v>
      </c>
      <c r="AV301" s="11">
        <f t="shared" si="48"/>
        <v>0.88639200998751566</v>
      </c>
      <c r="AY301">
        <f t="shared" si="49"/>
        <v>35</v>
      </c>
      <c r="AZ301">
        <f t="shared" si="50"/>
        <v>35</v>
      </c>
      <c r="BA301">
        <f t="shared" si="51"/>
        <v>0</v>
      </c>
      <c r="BB301">
        <f t="shared" si="52"/>
        <v>0</v>
      </c>
      <c r="BC301">
        <f t="shared" si="53"/>
        <v>0</v>
      </c>
      <c r="BD301" s="2">
        <f t="shared" si="54"/>
        <v>0</v>
      </c>
    </row>
    <row r="302" spans="1:56" ht="15" customHeight="1">
      <c r="A302" s="2" t="s">
        <v>556</v>
      </c>
      <c r="B302" s="2" t="s">
        <v>559</v>
      </c>
      <c r="C302">
        <v>2020</v>
      </c>
      <c r="D302">
        <v>15.593999999999999</v>
      </c>
      <c r="E302">
        <v>0.219</v>
      </c>
      <c r="F302">
        <v>0</v>
      </c>
      <c r="G302" t="s">
        <v>21</v>
      </c>
      <c r="H302" t="s">
        <v>21</v>
      </c>
      <c r="I302">
        <v>16.91</v>
      </c>
      <c r="J302" t="s">
        <v>21</v>
      </c>
      <c r="K302" t="s">
        <v>21</v>
      </c>
      <c r="L302" t="s">
        <v>21</v>
      </c>
      <c r="M302" t="s">
        <v>21</v>
      </c>
      <c r="N302" t="s">
        <v>21</v>
      </c>
      <c r="O302" t="s">
        <v>21</v>
      </c>
      <c r="P302" t="s">
        <v>21</v>
      </c>
      <c r="Q302">
        <v>0</v>
      </c>
      <c r="R302">
        <v>0</v>
      </c>
      <c r="S302">
        <v>0</v>
      </c>
      <c r="T302">
        <v>16.91</v>
      </c>
      <c r="U302">
        <v>0</v>
      </c>
      <c r="V302">
        <v>0</v>
      </c>
      <c r="W302" t="s">
        <v>924</v>
      </c>
      <c r="X302" t="s">
        <v>21</v>
      </c>
      <c r="Y302" t="s">
        <v>21</v>
      </c>
      <c r="Z302" t="s">
        <v>21</v>
      </c>
      <c r="AA302" t="s">
        <v>21</v>
      </c>
      <c r="AB302" t="s">
        <v>21</v>
      </c>
      <c r="AC302" t="s">
        <v>21</v>
      </c>
      <c r="AD302" t="s">
        <v>21</v>
      </c>
      <c r="AE302" t="s">
        <v>21</v>
      </c>
      <c r="AF302" t="s">
        <v>21</v>
      </c>
      <c r="AG302" t="s">
        <v>21</v>
      </c>
      <c r="AH302" t="s">
        <v>21</v>
      </c>
      <c r="AI302" t="s">
        <v>21</v>
      </c>
      <c r="AJ302" t="s">
        <v>21</v>
      </c>
      <c r="AK302" t="s">
        <v>21</v>
      </c>
      <c r="AL302" t="s">
        <v>21</v>
      </c>
      <c r="AM302" t="s">
        <v>21</v>
      </c>
      <c r="AN302" t="s">
        <v>21</v>
      </c>
      <c r="AO302" t="s">
        <v>21</v>
      </c>
      <c r="AQ302">
        <f t="shared" si="44"/>
        <v>16.91</v>
      </c>
      <c r="AR302">
        <f t="shared" si="45"/>
        <v>16.91</v>
      </c>
      <c r="AT302">
        <f t="shared" si="46"/>
        <v>15.593999999999999</v>
      </c>
      <c r="AU302">
        <f t="shared" si="47"/>
        <v>0.219</v>
      </c>
      <c r="AV302" s="11">
        <f t="shared" si="48"/>
        <v>0.93512714370195138</v>
      </c>
      <c r="AY302">
        <f t="shared" si="49"/>
        <v>0</v>
      </c>
      <c r="AZ302">
        <f t="shared" si="50"/>
        <v>0</v>
      </c>
      <c r="BA302">
        <f t="shared" si="51"/>
        <v>0</v>
      </c>
      <c r="BB302">
        <f t="shared" si="52"/>
        <v>0</v>
      </c>
      <c r="BC302">
        <f t="shared" si="53"/>
        <v>0</v>
      </c>
      <c r="BD302" s="2">
        <f t="shared" si="54"/>
        <v>0</v>
      </c>
    </row>
    <row r="303" spans="1:56" ht="15" customHeight="1">
      <c r="A303" s="2" t="s">
        <v>560</v>
      </c>
      <c r="B303" s="2" t="s">
        <v>561</v>
      </c>
      <c r="C303">
        <v>2020</v>
      </c>
      <c r="D303" t="s">
        <v>21</v>
      </c>
      <c r="E303" t="s">
        <v>21</v>
      </c>
      <c r="F303" t="s">
        <v>21</v>
      </c>
      <c r="G303" t="s">
        <v>21</v>
      </c>
      <c r="H303" t="s">
        <v>21</v>
      </c>
      <c r="I303" t="s">
        <v>21</v>
      </c>
      <c r="J303" t="s">
        <v>21</v>
      </c>
      <c r="K303" t="s">
        <v>21</v>
      </c>
      <c r="L303" t="s">
        <v>21</v>
      </c>
      <c r="M303" t="s">
        <v>21</v>
      </c>
      <c r="N303" t="s">
        <v>21</v>
      </c>
      <c r="O303" t="s">
        <v>21</v>
      </c>
      <c r="P303" t="s">
        <v>21</v>
      </c>
      <c r="Q303" t="s">
        <v>21</v>
      </c>
      <c r="R303" t="s">
        <v>21</v>
      </c>
      <c r="S303" t="s">
        <v>21</v>
      </c>
      <c r="T303" t="s">
        <v>21</v>
      </c>
      <c r="U303" t="s">
        <v>21</v>
      </c>
      <c r="V303" t="s">
        <v>21</v>
      </c>
      <c r="W303" t="s">
        <v>21</v>
      </c>
      <c r="X303" t="s">
        <v>21</v>
      </c>
      <c r="Y303" t="s">
        <v>21</v>
      </c>
      <c r="Z303" t="s">
        <v>21</v>
      </c>
      <c r="AA303" t="s">
        <v>21</v>
      </c>
      <c r="AB303" t="s">
        <v>21</v>
      </c>
      <c r="AC303" t="s">
        <v>21</v>
      </c>
      <c r="AD303" t="s">
        <v>21</v>
      </c>
      <c r="AE303" t="s">
        <v>21</v>
      </c>
      <c r="AF303" t="s">
        <v>21</v>
      </c>
      <c r="AG303" t="s">
        <v>21</v>
      </c>
      <c r="AH303" t="s">
        <v>927</v>
      </c>
      <c r="AI303" t="s">
        <v>21</v>
      </c>
      <c r="AJ303" t="s">
        <v>21</v>
      </c>
      <c r="AK303" t="s">
        <v>21</v>
      </c>
      <c r="AL303" t="s">
        <v>21</v>
      </c>
      <c r="AM303" t="s">
        <v>21</v>
      </c>
      <c r="AN303" t="s">
        <v>21</v>
      </c>
      <c r="AO303" t="s">
        <v>21</v>
      </c>
      <c r="AQ303">
        <f t="shared" si="44"/>
        <v>0</v>
      </c>
      <c r="AR303">
        <f t="shared" si="45"/>
        <v>0</v>
      </c>
      <c r="AT303">
        <f t="shared" si="46"/>
        <v>0</v>
      </c>
      <c r="AU303">
        <f t="shared" si="47"/>
        <v>0</v>
      </c>
      <c r="AV303" s="11" t="str">
        <f t="shared" si="48"/>
        <v/>
      </c>
      <c r="AY303">
        <f t="shared" si="49"/>
        <v>0</v>
      </c>
      <c r="AZ303">
        <f t="shared" si="50"/>
        <v>0</v>
      </c>
      <c r="BA303">
        <f t="shared" si="51"/>
        <v>0</v>
      </c>
      <c r="BB303">
        <f t="shared" si="52"/>
        <v>0</v>
      </c>
      <c r="BC303">
        <f t="shared" si="53"/>
        <v>0</v>
      </c>
      <c r="BD303" s="2">
        <f t="shared" si="54"/>
        <v>0</v>
      </c>
    </row>
    <row r="304" spans="1:56" ht="15" customHeight="1">
      <c r="A304" s="2" t="s">
        <v>560</v>
      </c>
      <c r="B304" s="2" t="s">
        <v>562</v>
      </c>
      <c r="C304">
        <v>2020</v>
      </c>
      <c r="D304" t="s">
        <v>21</v>
      </c>
      <c r="E304" t="s">
        <v>21</v>
      </c>
      <c r="F304" t="s">
        <v>21</v>
      </c>
      <c r="G304" t="s">
        <v>21</v>
      </c>
      <c r="H304" t="s">
        <v>21</v>
      </c>
      <c r="I304" t="s">
        <v>21</v>
      </c>
      <c r="J304" t="s">
        <v>21</v>
      </c>
      <c r="K304" t="s">
        <v>21</v>
      </c>
      <c r="L304" t="s">
        <v>21</v>
      </c>
      <c r="M304" t="s">
        <v>21</v>
      </c>
      <c r="N304" t="s">
        <v>21</v>
      </c>
      <c r="O304" t="s">
        <v>21</v>
      </c>
      <c r="P304" t="s">
        <v>21</v>
      </c>
      <c r="Q304" t="s">
        <v>21</v>
      </c>
      <c r="R304" t="s">
        <v>21</v>
      </c>
      <c r="S304" t="s">
        <v>21</v>
      </c>
      <c r="T304" t="s">
        <v>21</v>
      </c>
      <c r="U304" t="s">
        <v>21</v>
      </c>
      <c r="V304" t="s">
        <v>21</v>
      </c>
      <c r="W304" t="s">
        <v>924</v>
      </c>
      <c r="X304" t="s">
        <v>21</v>
      </c>
      <c r="Y304" t="s">
        <v>21</v>
      </c>
      <c r="Z304" t="s">
        <v>21</v>
      </c>
      <c r="AA304" t="s">
        <v>21</v>
      </c>
      <c r="AB304" t="s">
        <v>21</v>
      </c>
      <c r="AC304" t="s">
        <v>21</v>
      </c>
      <c r="AD304" t="s">
        <v>21</v>
      </c>
      <c r="AE304" t="s">
        <v>21</v>
      </c>
      <c r="AF304" t="s">
        <v>21</v>
      </c>
      <c r="AG304" t="s">
        <v>21</v>
      </c>
      <c r="AH304" t="s">
        <v>927</v>
      </c>
      <c r="AI304" t="s">
        <v>21</v>
      </c>
      <c r="AJ304" t="s">
        <v>21</v>
      </c>
      <c r="AK304" t="s">
        <v>21</v>
      </c>
      <c r="AL304" t="s">
        <v>21</v>
      </c>
      <c r="AM304" t="s">
        <v>21</v>
      </c>
      <c r="AN304" t="s">
        <v>21</v>
      </c>
      <c r="AO304" t="s">
        <v>21</v>
      </c>
      <c r="AQ304">
        <f t="shared" si="44"/>
        <v>0</v>
      </c>
      <c r="AR304">
        <f t="shared" si="45"/>
        <v>0</v>
      </c>
      <c r="AT304">
        <f t="shared" si="46"/>
        <v>0</v>
      </c>
      <c r="AU304">
        <f t="shared" si="47"/>
        <v>0</v>
      </c>
      <c r="AV304" s="11" t="str">
        <f t="shared" si="48"/>
        <v/>
      </c>
      <c r="AY304">
        <f t="shared" si="49"/>
        <v>0</v>
      </c>
      <c r="AZ304">
        <f t="shared" si="50"/>
        <v>0</v>
      </c>
      <c r="BA304">
        <f t="shared" si="51"/>
        <v>0</v>
      </c>
      <c r="BB304">
        <f t="shared" si="52"/>
        <v>0</v>
      </c>
      <c r="BC304">
        <f t="shared" si="53"/>
        <v>0</v>
      </c>
      <c r="BD304" s="2">
        <f t="shared" si="54"/>
        <v>0</v>
      </c>
    </row>
    <row r="305" spans="1:56" ht="15" customHeight="1">
      <c r="A305" s="2" t="s">
        <v>560</v>
      </c>
      <c r="B305" s="2" t="s">
        <v>563</v>
      </c>
      <c r="C305">
        <v>2020</v>
      </c>
      <c r="D305" t="s">
        <v>21</v>
      </c>
      <c r="E305" t="s">
        <v>21</v>
      </c>
      <c r="F305" t="s">
        <v>21</v>
      </c>
      <c r="G305" t="s">
        <v>21</v>
      </c>
      <c r="H305" t="s">
        <v>21</v>
      </c>
      <c r="I305" t="s">
        <v>21</v>
      </c>
      <c r="J305" t="s">
        <v>21</v>
      </c>
      <c r="K305" t="s">
        <v>21</v>
      </c>
      <c r="L305" t="s">
        <v>21</v>
      </c>
      <c r="M305" t="s">
        <v>21</v>
      </c>
      <c r="N305" t="s">
        <v>21</v>
      </c>
      <c r="O305" t="s">
        <v>21</v>
      </c>
      <c r="P305" t="s">
        <v>21</v>
      </c>
      <c r="Q305" t="s">
        <v>21</v>
      </c>
      <c r="R305" t="s">
        <v>21</v>
      </c>
      <c r="S305" t="s">
        <v>21</v>
      </c>
      <c r="T305" t="s">
        <v>21</v>
      </c>
      <c r="U305" t="s">
        <v>21</v>
      </c>
      <c r="V305" t="s">
        <v>21</v>
      </c>
      <c r="W305" t="s">
        <v>21</v>
      </c>
      <c r="X305" t="s">
        <v>21</v>
      </c>
      <c r="Y305" t="s">
        <v>21</v>
      </c>
      <c r="Z305" t="s">
        <v>21</v>
      </c>
      <c r="AA305" t="s">
        <v>21</v>
      </c>
      <c r="AB305" t="s">
        <v>21</v>
      </c>
      <c r="AC305" t="s">
        <v>21</v>
      </c>
      <c r="AD305" t="s">
        <v>21</v>
      </c>
      <c r="AE305" t="s">
        <v>21</v>
      </c>
      <c r="AF305" t="s">
        <v>21</v>
      </c>
      <c r="AG305" t="s">
        <v>21</v>
      </c>
      <c r="AH305" t="s">
        <v>927</v>
      </c>
      <c r="AI305" t="s">
        <v>21</v>
      </c>
      <c r="AJ305" t="s">
        <v>21</v>
      </c>
      <c r="AK305" t="s">
        <v>21</v>
      </c>
      <c r="AL305" t="s">
        <v>21</v>
      </c>
      <c r="AM305" t="s">
        <v>21</v>
      </c>
      <c r="AN305" t="s">
        <v>21</v>
      </c>
      <c r="AO305" t="s">
        <v>21</v>
      </c>
      <c r="AQ305">
        <f t="shared" si="44"/>
        <v>0</v>
      </c>
      <c r="AR305">
        <f t="shared" si="45"/>
        <v>0</v>
      </c>
      <c r="AT305">
        <f t="shared" si="46"/>
        <v>0</v>
      </c>
      <c r="AU305">
        <f t="shared" si="47"/>
        <v>0</v>
      </c>
      <c r="AV305" s="11" t="str">
        <f t="shared" si="48"/>
        <v/>
      </c>
      <c r="AY305">
        <f t="shared" si="49"/>
        <v>0</v>
      </c>
      <c r="AZ305">
        <f t="shared" si="50"/>
        <v>0</v>
      </c>
      <c r="BA305">
        <f t="shared" si="51"/>
        <v>0</v>
      </c>
      <c r="BB305">
        <f t="shared" si="52"/>
        <v>0</v>
      </c>
      <c r="BC305">
        <f t="shared" si="53"/>
        <v>0</v>
      </c>
      <c r="BD305" s="2">
        <f t="shared" si="54"/>
        <v>0</v>
      </c>
    </row>
    <row r="306" spans="1:56" ht="15" customHeight="1">
      <c r="A306" s="2" t="s">
        <v>560</v>
      </c>
      <c r="B306" s="2" t="s">
        <v>564</v>
      </c>
      <c r="C306">
        <v>2020</v>
      </c>
      <c r="D306" t="s">
        <v>21</v>
      </c>
      <c r="E306" t="s">
        <v>21</v>
      </c>
      <c r="F306" t="s">
        <v>21</v>
      </c>
      <c r="G306" t="s">
        <v>21</v>
      </c>
      <c r="H306" t="s">
        <v>21</v>
      </c>
      <c r="I306" t="s">
        <v>21</v>
      </c>
      <c r="J306" t="s">
        <v>21</v>
      </c>
      <c r="K306" t="s">
        <v>21</v>
      </c>
      <c r="L306" t="s">
        <v>21</v>
      </c>
      <c r="M306" t="s">
        <v>21</v>
      </c>
      <c r="N306" t="s">
        <v>21</v>
      </c>
      <c r="O306" t="s">
        <v>21</v>
      </c>
      <c r="P306" t="s">
        <v>21</v>
      </c>
      <c r="Q306" t="s">
        <v>21</v>
      </c>
      <c r="R306" t="s">
        <v>21</v>
      </c>
      <c r="S306" t="s">
        <v>21</v>
      </c>
      <c r="T306" t="s">
        <v>21</v>
      </c>
      <c r="U306" t="s">
        <v>21</v>
      </c>
      <c r="V306" t="s">
        <v>21</v>
      </c>
      <c r="W306" t="s">
        <v>21</v>
      </c>
      <c r="X306" t="s">
        <v>21</v>
      </c>
      <c r="Y306" t="s">
        <v>21</v>
      </c>
      <c r="Z306" t="s">
        <v>21</v>
      </c>
      <c r="AA306" t="s">
        <v>21</v>
      </c>
      <c r="AB306" t="s">
        <v>21</v>
      </c>
      <c r="AC306" t="s">
        <v>21</v>
      </c>
      <c r="AD306" t="s">
        <v>21</v>
      </c>
      <c r="AE306" t="s">
        <v>21</v>
      </c>
      <c r="AF306" t="s">
        <v>21</v>
      </c>
      <c r="AG306" t="s">
        <v>21</v>
      </c>
      <c r="AH306" t="s">
        <v>21</v>
      </c>
      <c r="AI306" t="s">
        <v>21</v>
      </c>
      <c r="AJ306" t="s">
        <v>21</v>
      </c>
      <c r="AK306" t="s">
        <v>21</v>
      </c>
      <c r="AL306" t="s">
        <v>21</v>
      </c>
      <c r="AM306" t="s">
        <v>21</v>
      </c>
      <c r="AN306" t="s">
        <v>21</v>
      </c>
      <c r="AO306" t="s">
        <v>21</v>
      </c>
      <c r="AQ306">
        <f t="shared" si="44"/>
        <v>0</v>
      </c>
      <c r="AR306">
        <f t="shared" si="45"/>
        <v>0</v>
      </c>
      <c r="AT306">
        <f t="shared" si="46"/>
        <v>0</v>
      </c>
      <c r="AU306">
        <f t="shared" si="47"/>
        <v>0</v>
      </c>
      <c r="AV306" s="11" t="str">
        <f t="shared" si="48"/>
        <v/>
      </c>
      <c r="AY306">
        <f t="shared" si="49"/>
        <v>0</v>
      </c>
      <c r="AZ306">
        <f t="shared" si="50"/>
        <v>0</v>
      </c>
      <c r="BA306">
        <f t="shared" si="51"/>
        <v>0</v>
      </c>
      <c r="BB306">
        <f t="shared" si="52"/>
        <v>0</v>
      </c>
      <c r="BC306">
        <f t="shared" si="53"/>
        <v>0</v>
      </c>
      <c r="BD306" s="2">
        <f t="shared" si="54"/>
        <v>0</v>
      </c>
    </row>
    <row r="307" spans="1:56" ht="15" customHeight="1">
      <c r="A307" s="2" t="s">
        <v>560</v>
      </c>
      <c r="B307" s="2" t="s">
        <v>565</v>
      </c>
      <c r="C307">
        <v>2020</v>
      </c>
      <c r="D307" t="s">
        <v>21</v>
      </c>
      <c r="E307" t="s">
        <v>21</v>
      </c>
      <c r="F307" t="s">
        <v>21</v>
      </c>
      <c r="G307" t="s">
        <v>21</v>
      </c>
      <c r="H307" t="s">
        <v>21</v>
      </c>
      <c r="I307" t="s">
        <v>21</v>
      </c>
      <c r="J307" t="s">
        <v>21</v>
      </c>
      <c r="K307" t="s">
        <v>21</v>
      </c>
      <c r="L307" t="s">
        <v>21</v>
      </c>
      <c r="M307" t="s">
        <v>21</v>
      </c>
      <c r="N307" t="s">
        <v>21</v>
      </c>
      <c r="O307" t="s">
        <v>21</v>
      </c>
      <c r="P307" t="s">
        <v>21</v>
      </c>
      <c r="Q307" t="s">
        <v>21</v>
      </c>
      <c r="R307" t="s">
        <v>21</v>
      </c>
      <c r="S307" t="s">
        <v>21</v>
      </c>
      <c r="T307" t="s">
        <v>21</v>
      </c>
      <c r="U307" t="s">
        <v>21</v>
      </c>
      <c r="V307" t="s">
        <v>21</v>
      </c>
      <c r="W307" t="s">
        <v>21</v>
      </c>
      <c r="X307" t="s">
        <v>21</v>
      </c>
      <c r="Y307" t="s">
        <v>21</v>
      </c>
      <c r="Z307" t="s">
        <v>21</v>
      </c>
      <c r="AA307" t="s">
        <v>21</v>
      </c>
      <c r="AB307" t="s">
        <v>21</v>
      </c>
      <c r="AC307" t="s">
        <v>21</v>
      </c>
      <c r="AD307" t="s">
        <v>21</v>
      </c>
      <c r="AE307" t="s">
        <v>21</v>
      </c>
      <c r="AF307" t="s">
        <v>21</v>
      </c>
      <c r="AG307" t="s">
        <v>21</v>
      </c>
      <c r="AH307" t="s">
        <v>927</v>
      </c>
      <c r="AI307" t="s">
        <v>21</v>
      </c>
      <c r="AJ307" t="s">
        <v>21</v>
      </c>
      <c r="AK307" t="s">
        <v>21</v>
      </c>
      <c r="AL307" t="s">
        <v>21</v>
      </c>
      <c r="AM307" t="s">
        <v>21</v>
      </c>
      <c r="AN307" t="s">
        <v>21</v>
      </c>
      <c r="AO307" t="s">
        <v>21</v>
      </c>
      <c r="AQ307">
        <f t="shared" si="44"/>
        <v>0</v>
      </c>
      <c r="AR307">
        <f t="shared" si="45"/>
        <v>0</v>
      </c>
      <c r="AT307">
        <f t="shared" si="46"/>
        <v>0</v>
      </c>
      <c r="AU307">
        <f t="shared" si="47"/>
        <v>0</v>
      </c>
      <c r="AV307" s="11" t="str">
        <f t="shared" si="48"/>
        <v/>
      </c>
      <c r="AY307">
        <f t="shared" si="49"/>
        <v>0</v>
      </c>
      <c r="AZ307">
        <f t="shared" si="50"/>
        <v>0</v>
      </c>
      <c r="BA307">
        <f t="shared" si="51"/>
        <v>0</v>
      </c>
      <c r="BB307">
        <f t="shared" si="52"/>
        <v>0</v>
      </c>
      <c r="BC307">
        <f t="shared" si="53"/>
        <v>0</v>
      </c>
      <c r="BD307" s="2">
        <f t="shared" si="54"/>
        <v>0</v>
      </c>
    </row>
    <row r="308" spans="1:56" ht="15" customHeight="1">
      <c r="A308" s="2" t="s">
        <v>560</v>
      </c>
      <c r="B308" s="2" t="s">
        <v>566</v>
      </c>
      <c r="C308">
        <v>2020</v>
      </c>
      <c r="D308">
        <v>2.3039999999999998</v>
      </c>
      <c r="E308">
        <v>0.25800000000000001</v>
      </c>
      <c r="F308" t="s">
        <v>21</v>
      </c>
      <c r="G308" t="s">
        <v>21</v>
      </c>
      <c r="H308" t="s">
        <v>21</v>
      </c>
      <c r="I308">
        <v>3.2</v>
      </c>
      <c r="J308" t="s">
        <v>21</v>
      </c>
      <c r="K308" t="s">
        <v>21</v>
      </c>
      <c r="L308" t="s">
        <v>21</v>
      </c>
      <c r="M308" t="s">
        <v>21</v>
      </c>
      <c r="N308" t="s">
        <v>21</v>
      </c>
      <c r="O308" t="s">
        <v>21</v>
      </c>
      <c r="P308" t="s">
        <v>21</v>
      </c>
      <c r="Q308" t="s">
        <v>21</v>
      </c>
      <c r="R308" t="s">
        <v>21</v>
      </c>
      <c r="S308">
        <v>0.88</v>
      </c>
      <c r="T308">
        <v>2.2229999999999999</v>
      </c>
      <c r="U308" t="s">
        <v>21</v>
      </c>
      <c r="V308">
        <v>9.7000000000000003E-2</v>
      </c>
      <c r="W308" t="s">
        <v>924</v>
      </c>
      <c r="X308" t="s">
        <v>21</v>
      </c>
      <c r="Y308" t="s">
        <v>21</v>
      </c>
      <c r="Z308" t="s">
        <v>21</v>
      </c>
      <c r="AA308" t="s">
        <v>21</v>
      </c>
      <c r="AB308" t="s">
        <v>21</v>
      </c>
      <c r="AC308" t="s">
        <v>21</v>
      </c>
      <c r="AD308" t="s">
        <v>21</v>
      </c>
      <c r="AE308" t="s">
        <v>21</v>
      </c>
      <c r="AF308" t="s">
        <v>21</v>
      </c>
      <c r="AG308" t="s">
        <v>21</v>
      </c>
      <c r="AH308" t="s">
        <v>927</v>
      </c>
      <c r="AI308" t="s">
        <v>21</v>
      </c>
      <c r="AJ308" t="s">
        <v>21</v>
      </c>
      <c r="AK308" t="s">
        <v>21</v>
      </c>
      <c r="AL308" t="s">
        <v>21</v>
      </c>
      <c r="AM308" t="s">
        <v>21</v>
      </c>
      <c r="AN308" t="s">
        <v>21</v>
      </c>
      <c r="AO308" t="s">
        <v>21</v>
      </c>
      <c r="AQ308">
        <f t="shared" si="44"/>
        <v>3.1999999999999997</v>
      </c>
      <c r="AR308">
        <f t="shared" si="45"/>
        <v>3.1999999999999997</v>
      </c>
      <c r="AT308">
        <f t="shared" si="46"/>
        <v>2.3039999999999998</v>
      </c>
      <c r="AU308">
        <f t="shared" si="47"/>
        <v>0.25800000000000001</v>
      </c>
      <c r="AV308" s="11">
        <f t="shared" si="48"/>
        <v>0.80062500000000003</v>
      </c>
      <c r="AY308">
        <f t="shared" si="49"/>
        <v>0</v>
      </c>
      <c r="AZ308">
        <f t="shared" si="50"/>
        <v>0</v>
      </c>
      <c r="BA308">
        <f t="shared" si="51"/>
        <v>0</v>
      </c>
      <c r="BB308">
        <f t="shared" si="52"/>
        <v>0</v>
      </c>
      <c r="BC308">
        <f t="shared" si="53"/>
        <v>0</v>
      </c>
      <c r="BD308" s="2">
        <f t="shared" si="54"/>
        <v>0</v>
      </c>
    </row>
    <row r="309" spans="1:56" ht="15" customHeight="1">
      <c r="A309" s="2" t="s">
        <v>560</v>
      </c>
      <c r="B309" s="2" t="s">
        <v>567</v>
      </c>
      <c r="C309">
        <v>2020</v>
      </c>
      <c r="D309">
        <v>87.906000000000006</v>
      </c>
      <c r="E309">
        <v>7.2690000000000001</v>
      </c>
      <c r="F309" t="s">
        <v>21</v>
      </c>
      <c r="G309" t="s">
        <v>21</v>
      </c>
      <c r="H309" t="s">
        <v>21</v>
      </c>
      <c r="I309">
        <v>120.592</v>
      </c>
      <c r="J309" t="s">
        <v>21</v>
      </c>
      <c r="K309" t="s">
        <v>21</v>
      </c>
      <c r="L309" t="s">
        <v>21</v>
      </c>
      <c r="M309" t="s">
        <v>21</v>
      </c>
      <c r="N309" t="s">
        <v>21</v>
      </c>
      <c r="O309" t="s">
        <v>21</v>
      </c>
      <c r="P309" t="s">
        <v>21</v>
      </c>
      <c r="Q309" t="s">
        <v>21</v>
      </c>
      <c r="R309">
        <v>62.774000000000001</v>
      </c>
      <c r="S309" t="s">
        <v>21</v>
      </c>
      <c r="T309">
        <v>27.606999999999999</v>
      </c>
      <c r="U309" t="s">
        <v>21</v>
      </c>
      <c r="V309">
        <v>23.134</v>
      </c>
      <c r="W309" t="s">
        <v>924</v>
      </c>
      <c r="X309" t="s">
        <v>21</v>
      </c>
      <c r="Y309" t="s">
        <v>21</v>
      </c>
      <c r="Z309" t="s">
        <v>21</v>
      </c>
      <c r="AA309">
        <v>4.26</v>
      </c>
      <c r="AB309" t="s">
        <v>21</v>
      </c>
      <c r="AC309" t="s">
        <v>21</v>
      </c>
      <c r="AD309" t="s">
        <v>21</v>
      </c>
      <c r="AE309" t="s">
        <v>21</v>
      </c>
      <c r="AF309" t="s">
        <v>21</v>
      </c>
      <c r="AG309" t="s">
        <v>21</v>
      </c>
      <c r="AH309" t="s">
        <v>927</v>
      </c>
      <c r="AI309" t="s">
        <v>21</v>
      </c>
      <c r="AJ309">
        <v>2.8170000000000002</v>
      </c>
      <c r="AK309" t="s">
        <v>21</v>
      </c>
      <c r="AL309">
        <v>100</v>
      </c>
      <c r="AM309">
        <v>0</v>
      </c>
      <c r="AN309">
        <v>0</v>
      </c>
      <c r="AO309">
        <v>0</v>
      </c>
      <c r="AQ309">
        <f t="shared" si="44"/>
        <v>120.59200000000001</v>
      </c>
      <c r="AR309">
        <f t="shared" si="45"/>
        <v>120.59200000000001</v>
      </c>
      <c r="AT309">
        <f t="shared" si="46"/>
        <v>87.906000000000006</v>
      </c>
      <c r="AU309">
        <f t="shared" si="47"/>
        <v>7.2690000000000001</v>
      </c>
      <c r="AV309" s="11">
        <f t="shared" si="48"/>
        <v>0.78923145813984341</v>
      </c>
      <c r="AY309">
        <f t="shared" si="49"/>
        <v>0</v>
      </c>
      <c r="AZ309">
        <f t="shared" si="50"/>
        <v>0</v>
      </c>
      <c r="BA309">
        <f t="shared" si="51"/>
        <v>0</v>
      </c>
      <c r="BB309">
        <f t="shared" si="52"/>
        <v>0</v>
      </c>
      <c r="BC309">
        <f t="shared" si="53"/>
        <v>0</v>
      </c>
      <c r="BD309" s="2">
        <f t="shared" si="54"/>
        <v>0</v>
      </c>
    </row>
    <row r="310" spans="1:56" ht="15" customHeight="1">
      <c r="A310" s="2" t="s">
        <v>560</v>
      </c>
      <c r="B310" s="2" t="s">
        <v>568</v>
      </c>
      <c r="C310">
        <v>2020</v>
      </c>
      <c r="D310" t="s">
        <v>21</v>
      </c>
      <c r="E310" t="s">
        <v>21</v>
      </c>
      <c r="F310" t="s">
        <v>21</v>
      </c>
      <c r="G310" t="s">
        <v>21</v>
      </c>
      <c r="H310" t="s">
        <v>21</v>
      </c>
      <c r="I310" t="s">
        <v>21</v>
      </c>
      <c r="J310" t="s">
        <v>21</v>
      </c>
      <c r="K310" t="s">
        <v>21</v>
      </c>
      <c r="L310" t="s">
        <v>21</v>
      </c>
      <c r="M310" t="s">
        <v>21</v>
      </c>
      <c r="N310" t="s">
        <v>21</v>
      </c>
      <c r="O310" t="s">
        <v>21</v>
      </c>
      <c r="P310" t="s">
        <v>21</v>
      </c>
      <c r="Q310" t="s">
        <v>21</v>
      </c>
      <c r="R310" t="s">
        <v>21</v>
      </c>
      <c r="S310" t="s">
        <v>21</v>
      </c>
      <c r="T310" t="s">
        <v>21</v>
      </c>
      <c r="U310" t="s">
        <v>21</v>
      </c>
      <c r="V310" t="s">
        <v>21</v>
      </c>
      <c r="W310" t="s">
        <v>21</v>
      </c>
      <c r="X310" t="s">
        <v>21</v>
      </c>
      <c r="Y310" t="s">
        <v>21</v>
      </c>
      <c r="Z310" t="s">
        <v>21</v>
      </c>
      <c r="AA310" t="s">
        <v>21</v>
      </c>
      <c r="AB310" t="s">
        <v>21</v>
      </c>
      <c r="AC310" t="s">
        <v>21</v>
      </c>
      <c r="AD310" t="s">
        <v>21</v>
      </c>
      <c r="AE310" t="s">
        <v>21</v>
      </c>
      <c r="AF310" t="s">
        <v>21</v>
      </c>
      <c r="AG310" t="s">
        <v>21</v>
      </c>
      <c r="AH310" t="s">
        <v>927</v>
      </c>
      <c r="AI310" t="s">
        <v>21</v>
      </c>
      <c r="AJ310" t="s">
        <v>21</v>
      </c>
      <c r="AK310" t="s">
        <v>21</v>
      </c>
      <c r="AL310" t="s">
        <v>21</v>
      </c>
      <c r="AM310" t="s">
        <v>21</v>
      </c>
      <c r="AN310" t="s">
        <v>21</v>
      </c>
      <c r="AO310" t="s">
        <v>21</v>
      </c>
      <c r="AQ310">
        <f t="shared" si="44"/>
        <v>0</v>
      </c>
      <c r="AR310">
        <f t="shared" si="45"/>
        <v>0</v>
      </c>
      <c r="AT310">
        <f t="shared" si="46"/>
        <v>0</v>
      </c>
      <c r="AU310">
        <f t="shared" si="47"/>
        <v>0</v>
      </c>
      <c r="AV310" s="11" t="str">
        <f t="shared" si="48"/>
        <v/>
      </c>
      <c r="AY310">
        <f t="shared" si="49"/>
        <v>0</v>
      </c>
      <c r="AZ310">
        <f t="shared" si="50"/>
        <v>0</v>
      </c>
      <c r="BA310">
        <f t="shared" si="51"/>
        <v>0</v>
      </c>
      <c r="BB310">
        <f t="shared" si="52"/>
        <v>0</v>
      </c>
      <c r="BC310">
        <f t="shared" si="53"/>
        <v>0</v>
      </c>
      <c r="BD310" s="2">
        <f t="shared" si="54"/>
        <v>0</v>
      </c>
    </row>
    <row r="311" spans="1:56" ht="15" customHeight="1">
      <c r="A311" s="2" t="s">
        <v>560</v>
      </c>
      <c r="B311" s="2" t="s">
        <v>569</v>
      </c>
      <c r="C311">
        <v>2020</v>
      </c>
      <c r="D311" t="s">
        <v>21</v>
      </c>
      <c r="E311" t="s">
        <v>21</v>
      </c>
      <c r="F311" t="s">
        <v>21</v>
      </c>
      <c r="G311" t="s">
        <v>21</v>
      </c>
      <c r="H311" t="s">
        <v>21</v>
      </c>
      <c r="I311" t="s">
        <v>21</v>
      </c>
      <c r="J311" t="s">
        <v>21</v>
      </c>
      <c r="K311" t="s">
        <v>21</v>
      </c>
      <c r="L311" t="s">
        <v>21</v>
      </c>
      <c r="M311" t="s">
        <v>21</v>
      </c>
      <c r="N311" t="s">
        <v>21</v>
      </c>
      <c r="O311" t="s">
        <v>21</v>
      </c>
      <c r="P311" t="s">
        <v>21</v>
      </c>
      <c r="Q311" t="s">
        <v>21</v>
      </c>
      <c r="R311" t="s">
        <v>21</v>
      </c>
      <c r="S311" t="s">
        <v>21</v>
      </c>
      <c r="T311" t="s">
        <v>21</v>
      </c>
      <c r="U311" t="s">
        <v>21</v>
      </c>
      <c r="V311" t="s">
        <v>21</v>
      </c>
      <c r="W311" t="s">
        <v>21</v>
      </c>
      <c r="X311" t="s">
        <v>21</v>
      </c>
      <c r="Y311" t="s">
        <v>21</v>
      </c>
      <c r="Z311" t="s">
        <v>21</v>
      </c>
      <c r="AA311" t="s">
        <v>21</v>
      </c>
      <c r="AB311" t="s">
        <v>21</v>
      </c>
      <c r="AC311" t="s">
        <v>21</v>
      </c>
      <c r="AD311" t="s">
        <v>21</v>
      </c>
      <c r="AE311" t="s">
        <v>21</v>
      </c>
      <c r="AF311" t="s">
        <v>21</v>
      </c>
      <c r="AG311" t="s">
        <v>21</v>
      </c>
      <c r="AH311" t="s">
        <v>927</v>
      </c>
      <c r="AI311" t="s">
        <v>21</v>
      </c>
      <c r="AJ311" t="s">
        <v>21</v>
      </c>
      <c r="AK311" t="s">
        <v>21</v>
      </c>
      <c r="AL311" t="s">
        <v>21</v>
      </c>
      <c r="AM311" t="s">
        <v>21</v>
      </c>
      <c r="AN311" t="s">
        <v>21</v>
      </c>
      <c r="AO311" t="s">
        <v>21</v>
      </c>
      <c r="AQ311">
        <f t="shared" si="44"/>
        <v>0</v>
      </c>
      <c r="AR311">
        <f t="shared" si="45"/>
        <v>0</v>
      </c>
      <c r="AT311">
        <f t="shared" si="46"/>
        <v>0</v>
      </c>
      <c r="AU311">
        <f t="shared" si="47"/>
        <v>0</v>
      </c>
      <c r="AV311" s="11" t="str">
        <f t="shared" si="48"/>
        <v/>
      </c>
      <c r="AY311">
        <f t="shared" si="49"/>
        <v>0</v>
      </c>
      <c r="AZ311">
        <f t="shared" si="50"/>
        <v>0</v>
      </c>
      <c r="BA311">
        <f t="shared" si="51"/>
        <v>0</v>
      </c>
      <c r="BB311">
        <f t="shared" si="52"/>
        <v>0</v>
      </c>
      <c r="BC311">
        <f t="shared" si="53"/>
        <v>0</v>
      </c>
      <c r="BD311" s="2">
        <f t="shared" si="54"/>
        <v>0</v>
      </c>
    </row>
    <row r="312" spans="1:56" ht="15" customHeight="1">
      <c r="A312" s="2" t="s">
        <v>560</v>
      </c>
      <c r="B312" s="2" t="s">
        <v>570</v>
      </c>
      <c r="C312">
        <v>2020</v>
      </c>
      <c r="D312" t="s">
        <v>21</v>
      </c>
      <c r="E312" t="s">
        <v>21</v>
      </c>
      <c r="F312" t="s">
        <v>21</v>
      </c>
      <c r="G312" t="s">
        <v>21</v>
      </c>
      <c r="H312" t="s">
        <v>21</v>
      </c>
      <c r="I312" t="s">
        <v>21</v>
      </c>
      <c r="J312" t="s">
        <v>21</v>
      </c>
      <c r="K312" t="s">
        <v>21</v>
      </c>
      <c r="L312" t="s">
        <v>21</v>
      </c>
      <c r="M312" t="s">
        <v>21</v>
      </c>
      <c r="N312" t="s">
        <v>21</v>
      </c>
      <c r="O312" t="s">
        <v>21</v>
      </c>
      <c r="P312" t="s">
        <v>21</v>
      </c>
      <c r="Q312" t="s">
        <v>21</v>
      </c>
      <c r="R312" t="s">
        <v>21</v>
      </c>
      <c r="S312" t="s">
        <v>21</v>
      </c>
      <c r="T312" t="s">
        <v>21</v>
      </c>
      <c r="U312" t="s">
        <v>21</v>
      </c>
      <c r="V312" t="s">
        <v>21</v>
      </c>
      <c r="W312" t="s">
        <v>21</v>
      </c>
      <c r="X312" t="s">
        <v>21</v>
      </c>
      <c r="Y312" t="s">
        <v>21</v>
      </c>
      <c r="Z312" t="s">
        <v>21</v>
      </c>
      <c r="AA312" t="s">
        <v>21</v>
      </c>
      <c r="AB312" t="s">
        <v>21</v>
      </c>
      <c r="AC312" t="s">
        <v>21</v>
      </c>
      <c r="AD312" t="s">
        <v>21</v>
      </c>
      <c r="AE312" t="s">
        <v>21</v>
      </c>
      <c r="AF312" t="s">
        <v>21</v>
      </c>
      <c r="AG312" t="s">
        <v>21</v>
      </c>
      <c r="AH312" t="s">
        <v>21</v>
      </c>
      <c r="AI312" t="s">
        <v>21</v>
      </c>
      <c r="AJ312" t="s">
        <v>21</v>
      </c>
      <c r="AK312" t="s">
        <v>21</v>
      </c>
      <c r="AL312" t="s">
        <v>21</v>
      </c>
      <c r="AM312" t="s">
        <v>21</v>
      </c>
      <c r="AN312" t="s">
        <v>21</v>
      </c>
      <c r="AO312" t="s">
        <v>21</v>
      </c>
      <c r="AQ312">
        <f t="shared" si="44"/>
        <v>0</v>
      </c>
      <c r="AR312">
        <f t="shared" si="45"/>
        <v>0</v>
      </c>
      <c r="AT312">
        <f t="shared" si="46"/>
        <v>0</v>
      </c>
      <c r="AU312">
        <f t="shared" si="47"/>
        <v>0</v>
      </c>
      <c r="AV312" s="11" t="str">
        <f t="shared" si="48"/>
        <v/>
      </c>
      <c r="AY312">
        <f t="shared" si="49"/>
        <v>0</v>
      </c>
      <c r="AZ312">
        <f t="shared" si="50"/>
        <v>0</v>
      </c>
      <c r="BA312">
        <f t="shared" si="51"/>
        <v>0</v>
      </c>
      <c r="BB312">
        <f t="shared" si="52"/>
        <v>0</v>
      </c>
      <c r="BC312">
        <f t="shared" si="53"/>
        <v>0</v>
      </c>
      <c r="BD312" s="2">
        <f t="shared" si="54"/>
        <v>0</v>
      </c>
    </row>
    <row r="313" spans="1:56" ht="15" customHeight="1">
      <c r="A313" s="2" t="s">
        <v>560</v>
      </c>
      <c r="B313" s="2" t="s">
        <v>571</v>
      </c>
      <c r="C313">
        <v>2020</v>
      </c>
      <c r="D313" t="s">
        <v>21</v>
      </c>
      <c r="E313" t="s">
        <v>21</v>
      </c>
      <c r="F313" t="s">
        <v>21</v>
      </c>
      <c r="G313" t="s">
        <v>21</v>
      </c>
      <c r="H313" t="s">
        <v>21</v>
      </c>
      <c r="I313" t="s">
        <v>21</v>
      </c>
      <c r="J313" t="s">
        <v>21</v>
      </c>
      <c r="K313" t="s">
        <v>21</v>
      </c>
      <c r="L313" t="s">
        <v>21</v>
      </c>
      <c r="M313" t="s">
        <v>21</v>
      </c>
      <c r="N313" t="s">
        <v>21</v>
      </c>
      <c r="O313" t="s">
        <v>21</v>
      </c>
      <c r="P313" t="s">
        <v>21</v>
      </c>
      <c r="Q313" t="s">
        <v>21</v>
      </c>
      <c r="R313" t="s">
        <v>21</v>
      </c>
      <c r="S313" t="s">
        <v>21</v>
      </c>
      <c r="T313" t="s">
        <v>21</v>
      </c>
      <c r="U313" t="s">
        <v>21</v>
      </c>
      <c r="V313" t="s">
        <v>21</v>
      </c>
      <c r="W313" t="s">
        <v>21</v>
      </c>
      <c r="X313" t="s">
        <v>21</v>
      </c>
      <c r="Y313" t="s">
        <v>21</v>
      </c>
      <c r="Z313" t="s">
        <v>21</v>
      </c>
      <c r="AA313" t="s">
        <v>21</v>
      </c>
      <c r="AB313" t="s">
        <v>21</v>
      </c>
      <c r="AC313" t="s">
        <v>21</v>
      </c>
      <c r="AD313" t="s">
        <v>21</v>
      </c>
      <c r="AE313" t="s">
        <v>21</v>
      </c>
      <c r="AF313" t="s">
        <v>21</v>
      </c>
      <c r="AG313" t="s">
        <v>21</v>
      </c>
      <c r="AH313" t="s">
        <v>21</v>
      </c>
      <c r="AI313" t="s">
        <v>21</v>
      </c>
      <c r="AJ313" t="s">
        <v>21</v>
      </c>
      <c r="AK313" t="s">
        <v>21</v>
      </c>
      <c r="AL313" t="s">
        <v>21</v>
      </c>
      <c r="AM313" t="s">
        <v>21</v>
      </c>
      <c r="AN313" t="s">
        <v>21</v>
      </c>
      <c r="AO313" t="s">
        <v>21</v>
      </c>
      <c r="AQ313">
        <f t="shared" si="44"/>
        <v>0</v>
      </c>
      <c r="AR313">
        <f t="shared" si="45"/>
        <v>0</v>
      </c>
      <c r="AT313">
        <f t="shared" si="46"/>
        <v>0</v>
      </c>
      <c r="AU313">
        <f t="shared" si="47"/>
        <v>0</v>
      </c>
      <c r="AV313" s="11" t="str">
        <f t="shared" si="48"/>
        <v/>
      </c>
      <c r="AY313">
        <f t="shared" si="49"/>
        <v>0</v>
      </c>
      <c r="AZ313">
        <f t="shared" si="50"/>
        <v>0</v>
      </c>
      <c r="BA313">
        <f t="shared" si="51"/>
        <v>0</v>
      </c>
      <c r="BB313">
        <f t="shared" si="52"/>
        <v>0</v>
      </c>
      <c r="BC313">
        <f t="shared" si="53"/>
        <v>0</v>
      </c>
      <c r="BD313" s="2">
        <f t="shared" si="54"/>
        <v>0</v>
      </c>
    </row>
    <row r="314" spans="1:56" ht="15" customHeight="1">
      <c r="A314" s="2" t="s">
        <v>560</v>
      </c>
      <c r="B314" s="2" t="s">
        <v>572</v>
      </c>
      <c r="C314">
        <v>2020</v>
      </c>
      <c r="D314" t="s">
        <v>21</v>
      </c>
      <c r="E314" t="s">
        <v>21</v>
      </c>
      <c r="F314" t="s">
        <v>21</v>
      </c>
      <c r="G314" t="s">
        <v>21</v>
      </c>
      <c r="H314" t="s">
        <v>21</v>
      </c>
      <c r="I314" t="s">
        <v>21</v>
      </c>
      <c r="J314" t="s">
        <v>21</v>
      </c>
      <c r="K314" t="s">
        <v>21</v>
      </c>
      <c r="L314" t="s">
        <v>21</v>
      </c>
      <c r="M314" t="s">
        <v>21</v>
      </c>
      <c r="N314" t="s">
        <v>21</v>
      </c>
      <c r="O314" t="s">
        <v>21</v>
      </c>
      <c r="P314" t="s">
        <v>21</v>
      </c>
      <c r="Q314" t="s">
        <v>21</v>
      </c>
      <c r="R314" t="s">
        <v>21</v>
      </c>
      <c r="S314" t="s">
        <v>21</v>
      </c>
      <c r="T314" t="s">
        <v>21</v>
      </c>
      <c r="U314" t="s">
        <v>21</v>
      </c>
      <c r="V314" t="s">
        <v>21</v>
      </c>
      <c r="W314" t="s">
        <v>21</v>
      </c>
      <c r="X314" t="s">
        <v>21</v>
      </c>
      <c r="Y314" t="s">
        <v>21</v>
      </c>
      <c r="Z314" t="s">
        <v>21</v>
      </c>
      <c r="AA314" t="s">
        <v>21</v>
      </c>
      <c r="AB314" t="s">
        <v>21</v>
      </c>
      <c r="AC314" t="s">
        <v>21</v>
      </c>
      <c r="AD314" t="s">
        <v>21</v>
      </c>
      <c r="AE314" t="s">
        <v>21</v>
      </c>
      <c r="AF314" t="s">
        <v>21</v>
      </c>
      <c r="AG314" t="s">
        <v>21</v>
      </c>
      <c r="AH314" t="s">
        <v>927</v>
      </c>
      <c r="AI314" t="s">
        <v>21</v>
      </c>
      <c r="AJ314" t="s">
        <v>21</v>
      </c>
      <c r="AK314" t="s">
        <v>21</v>
      </c>
      <c r="AL314" t="s">
        <v>21</v>
      </c>
      <c r="AM314" t="s">
        <v>21</v>
      </c>
      <c r="AN314" t="s">
        <v>21</v>
      </c>
      <c r="AO314" t="s">
        <v>21</v>
      </c>
      <c r="AQ314">
        <f t="shared" si="44"/>
        <v>0</v>
      </c>
      <c r="AR314">
        <f t="shared" si="45"/>
        <v>0</v>
      </c>
      <c r="AT314">
        <f t="shared" si="46"/>
        <v>0</v>
      </c>
      <c r="AU314">
        <f t="shared" si="47"/>
        <v>0</v>
      </c>
      <c r="AV314" s="11" t="str">
        <f t="shared" si="48"/>
        <v/>
      </c>
      <c r="AY314">
        <f t="shared" si="49"/>
        <v>0</v>
      </c>
      <c r="AZ314">
        <f t="shared" si="50"/>
        <v>0</v>
      </c>
      <c r="BA314">
        <f t="shared" si="51"/>
        <v>0</v>
      </c>
      <c r="BB314">
        <f t="shared" si="52"/>
        <v>0</v>
      </c>
      <c r="BC314">
        <f t="shared" si="53"/>
        <v>0</v>
      </c>
      <c r="BD314" s="2">
        <f t="shared" si="54"/>
        <v>0</v>
      </c>
    </row>
    <row r="315" spans="1:56" ht="15" customHeight="1">
      <c r="A315" s="2" t="s">
        <v>560</v>
      </c>
      <c r="B315" s="2" t="s">
        <v>573</v>
      </c>
      <c r="C315">
        <v>2020</v>
      </c>
      <c r="D315" t="s">
        <v>21</v>
      </c>
      <c r="E315" t="s">
        <v>21</v>
      </c>
      <c r="F315" t="s">
        <v>21</v>
      </c>
      <c r="G315" t="s">
        <v>21</v>
      </c>
      <c r="H315" t="s">
        <v>21</v>
      </c>
      <c r="I315" t="s">
        <v>21</v>
      </c>
      <c r="J315" t="s">
        <v>21</v>
      </c>
      <c r="K315" t="s">
        <v>21</v>
      </c>
      <c r="L315" t="s">
        <v>21</v>
      </c>
      <c r="M315" t="s">
        <v>21</v>
      </c>
      <c r="N315" t="s">
        <v>21</v>
      </c>
      <c r="O315" t="s">
        <v>21</v>
      </c>
      <c r="P315" t="s">
        <v>21</v>
      </c>
      <c r="Q315" t="s">
        <v>21</v>
      </c>
      <c r="R315" t="s">
        <v>21</v>
      </c>
      <c r="S315" t="s">
        <v>21</v>
      </c>
      <c r="T315" t="s">
        <v>21</v>
      </c>
      <c r="U315" t="s">
        <v>21</v>
      </c>
      <c r="V315" t="s">
        <v>21</v>
      </c>
      <c r="W315" t="s">
        <v>21</v>
      </c>
      <c r="X315" t="s">
        <v>21</v>
      </c>
      <c r="Y315" t="s">
        <v>21</v>
      </c>
      <c r="Z315" t="s">
        <v>21</v>
      </c>
      <c r="AA315" t="s">
        <v>21</v>
      </c>
      <c r="AB315" t="s">
        <v>21</v>
      </c>
      <c r="AC315" t="s">
        <v>21</v>
      </c>
      <c r="AD315" t="s">
        <v>21</v>
      </c>
      <c r="AE315" t="s">
        <v>21</v>
      </c>
      <c r="AF315" t="s">
        <v>21</v>
      </c>
      <c r="AG315" t="s">
        <v>21</v>
      </c>
      <c r="AH315" t="s">
        <v>927</v>
      </c>
      <c r="AI315" t="s">
        <v>21</v>
      </c>
      <c r="AJ315" t="s">
        <v>21</v>
      </c>
      <c r="AK315" t="s">
        <v>21</v>
      </c>
      <c r="AL315" t="s">
        <v>21</v>
      </c>
      <c r="AM315" t="s">
        <v>21</v>
      </c>
      <c r="AN315" t="s">
        <v>21</v>
      </c>
      <c r="AO315" t="s">
        <v>21</v>
      </c>
      <c r="AQ315">
        <f t="shared" si="44"/>
        <v>0</v>
      </c>
      <c r="AR315">
        <f t="shared" si="45"/>
        <v>0</v>
      </c>
      <c r="AT315">
        <f t="shared" si="46"/>
        <v>0</v>
      </c>
      <c r="AU315">
        <f t="shared" si="47"/>
        <v>0</v>
      </c>
      <c r="AV315" s="11" t="str">
        <f t="shared" si="48"/>
        <v/>
      </c>
      <c r="AY315">
        <f t="shared" si="49"/>
        <v>0</v>
      </c>
      <c r="AZ315">
        <f t="shared" si="50"/>
        <v>0</v>
      </c>
      <c r="BA315">
        <f t="shared" si="51"/>
        <v>0</v>
      </c>
      <c r="BB315">
        <f t="shared" si="52"/>
        <v>0</v>
      </c>
      <c r="BC315">
        <f t="shared" si="53"/>
        <v>0</v>
      </c>
      <c r="BD315" s="2">
        <f t="shared" si="54"/>
        <v>0</v>
      </c>
    </row>
    <row r="316" spans="1:56" ht="15" customHeight="1">
      <c r="A316" s="2" t="s">
        <v>560</v>
      </c>
      <c r="B316" s="2" t="s">
        <v>574</v>
      </c>
      <c r="C316">
        <v>2020</v>
      </c>
      <c r="D316">
        <v>26.431999999999999</v>
      </c>
      <c r="E316">
        <v>0.45500000000000002</v>
      </c>
      <c r="F316" t="s">
        <v>21</v>
      </c>
      <c r="G316" t="s">
        <v>21</v>
      </c>
      <c r="H316" t="s">
        <v>21</v>
      </c>
      <c r="I316">
        <v>31.905000000000001</v>
      </c>
      <c r="J316" t="s">
        <v>21</v>
      </c>
      <c r="K316">
        <v>0.27800000000000002</v>
      </c>
      <c r="L316" t="s">
        <v>21</v>
      </c>
      <c r="M316">
        <v>0.22800000000000001</v>
      </c>
      <c r="N316" t="s">
        <v>21</v>
      </c>
      <c r="O316" t="s">
        <v>21</v>
      </c>
      <c r="P316" t="s">
        <v>21</v>
      </c>
      <c r="Q316">
        <v>5.181</v>
      </c>
      <c r="R316" t="s">
        <v>21</v>
      </c>
      <c r="S316">
        <v>0.23799999999999999</v>
      </c>
      <c r="T316" t="s">
        <v>21</v>
      </c>
      <c r="U316" t="s">
        <v>21</v>
      </c>
      <c r="V316" t="s">
        <v>21</v>
      </c>
      <c r="W316" t="s">
        <v>924</v>
      </c>
      <c r="X316" t="s">
        <v>21</v>
      </c>
      <c r="Y316" t="s">
        <v>21</v>
      </c>
      <c r="Z316" t="s">
        <v>21</v>
      </c>
      <c r="AA316">
        <v>23.687000000000001</v>
      </c>
      <c r="AB316" t="s">
        <v>21</v>
      </c>
      <c r="AC316" t="s">
        <v>21</v>
      </c>
      <c r="AD316" t="s">
        <v>21</v>
      </c>
      <c r="AE316" t="s">
        <v>21</v>
      </c>
      <c r="AF316">
        <v>2.2930000000000001</v>
      </c>
      <c r="AG316" t="s">
        <v>21</v>
      </c>
      <c r="AH316" t="s">
        <v>927</v>
      </c>
      <c r="AI316" t="s">
        <v>21</v>
      </c>
      <c r="AJ316" t="s">
        <v>21</v>
      </c>
      <c r="AK316" t="s">
        <v>21</v>
      </c>
      <c r="AL316" t="s">
        <v>21</v>
      </c>
      <c r="AM316" t="s">
        <v>21</v>
      </c>
      <c r="AN316" t="s">
        <v>21</v>
      </c>
      <c r="AO316" t="s">
        <v>21</v>
      </c>
      <c r="AQ316">
        <f t="shared" si="44"/>
        <v>31.905000000000001</v>
      </c>
      <c r="AR316">
        <f t="shared" si="45"/>
        <v>31.905000000000001</v>
      </c>
      <c r="AT316">
        <f t="shared" si="46"/>
        <v>26.431999999999999</v>
      </c>
      <c r="AU316">
        <f t="shared" si="47"/>
        <v>0.45500000000000002</v>
      </c>
      <c r="AV316" s="11">
        <f t="shared" si="48"/>
        <v>0.84272057671211398</v>
      </c>
      <c r="AY316">
        <f t="shared" si="49"/>
        <v>0</v>
      </c>
      <c r="AZ316">
        <f t="shared" si="50"/>
        <v>0</v>
      </c>
      <c r="BA316">
        <f t="shared" si="51"/>
        <v>0</v>
      </c>
      <c r="BB316">
        <f t="shared" si="52"/>
        <v>0</v>
      </c>
      <c r="BC316">
        <f t="shared" si="53"/>
        <v>0</v>
      </c>
      <c r="BD316" s="2">
        <f t="shared" si="54"/>
        <v>0</v>
      </c>
    </row>
    <row r="317" spans="1:56" ht="15" customHeight="1">
      <c r="A317" s="2" t="s">
        <v>560</v>
      </c>
      <c r="B317" s="2" t="s">
        <v>575</v>
      </c>
      <c r="C317">
        <v>2020</v>
      </c>
      <c r="D317" t="s">
        <v>21</v>
      </c>
      <c r="E317" t="s">
        <v>21</v>
      </c>
      <c r="F317" t="s">
        <v>21</v>
      </c>
      <c r="G317" t="s">
        <v>21</v>
      </c>
      <c r="H317" t="s">
        <v>21</v>
      </c>
      <c r="I317" t="s">
        <v>21</v>
      </c>
      <c r="J317" t="s">
        <v>21</v>
      </c>
      <c r="K317" t="s">
        <v>21</v>
      </c>
      <c r="L317" t="s">
        <v>21</v>
      </c>
      <c r="M317" t="s">
        <v>21</v>
      </c>
      <c r="N317" t="s">
        <v>21</v>
      </c>
      <c r="O317" t="s">
        <v>21</v>
      </c>
      <c r="P317" t="s">
        <v>21</v>
      </c>
      <c r="Q317" t="s">
        <v>21</v>
      </c>
      <c r="R317" t="s">
        <v>21</v>
      </c>
      <c r="S317" t="s">
        <v>21</v>
      </c>
      <c r="T317" t="s">
        <v>21</v>
      </c>
      <c r="U317" t="s">
        <v>21</v>
      </c>
      <c r="V317" t="s">
        <v>21</v>
      </c>
      <c r="W317" t="s">
        <v>924</v>
      </c>
      <c r="X317" t="s">
        <v>21</v>
      </c>
      <c r="Y317" t="s">
        <v>21</v>
      </c>
      <c r="Z317" t="s">
        <v>21</v>
      </c>
      <c r="AA317" t="s">
        <v>21</v>
      </c>
      <c r="AB317" t="s">
        <v>21</v>
      </c>
      <c r="AC317" t="s">
        <v>21</v>
      </c>
      <c r="AD317" t="s">
        <v>21</v>
      </c>
      <c r="AE317" t="s">
        <v>21</v>
      </c>
      <c r="AF317" t="s">
        <v>21</v>
      </c>
      <c r="AG317" t="s">
        <v>21</v>
      </c>
      <c r="AH317" t="s">
        <v>21</v>
      </c>
      <c r="AI317" t="s">
        <v>21</v>
      </c>
      <c r="AJ317" t="s">
        <v>21</v>
      </c>
      <c r="AK317" t="s">
        <v>21</v>
      </c>
      <c r="AL317" t="s">
        <v>21</v>
      </c>
      <c r="AM317" t="s">
        <v>21</v>
      </c>
      <c r="AN317" t="s">
        <v>21</v>
      </c>
      <c r="AO317" t="s">
        <v>21</v>
      </c>
      <c r="AQ317">
        <f t="shared" si="44"/>
        <v>0</v>
      </c>
      <c r="AR317">
        <f t="shared" si="45"/>
        <v>0</v>
      </c>
      <c r="AT317">
        <f t="shared" si="46"/>
        <v>0</v>
      </c>
      <c r="AU317">
        <f t="shared" si="47"/>
        <v>0</v>
      </c>
      <c r="AV317" s="11" t="str">
        <f t="shared" si="48"/>
        <v/>
      </c>
      <c r="AY317">
        <f t="shared" si="49"/>
        <v>0</v>
      </c>
      <c r="AZ317">
        <f t="shared" si="50"/>
        <v>0</v>
      </c>
      <c r="BA317">
        <f t="shared" si="51"/>
        <v>0</v>
      </c>
      <c r="BB317">
        <f t="shared" si="52"/>
        <v>0</v>
      </c>
      <c r="BC317">
        <f t="shared" si="53"/>
        <v>0</v>
      </c>
      <c r="BD317" s="2">
        <f t="shared" si="54"/>
        <v>0</v>
      </c>
    </row>
    <row r="318" spans="1:56" ht="15" customHeight="1">
      <c r="A318" s="2" t="s">
        <v>560</v>
      </c>
      <c r="B318" s="2" t="s">
        <v>576</v>
      </c>
      <c r="C318">
        <v>2020</v>
      </c>
      <c r="D318" t="s">
        <v>21</v>
      </c>
      <c r="E318" t="s">
        <v>21</v>
      </c>
      <c r="F318" t="s">
        <v>21</v>
      </c>
      <c r="G318" t="s">
        <v>21</v>
      </c>
      <c r="H318" t="s">
        <v>21</v>
      </c>
      <c r="I318" t="s">
        <v>21</v>
      </c>
      <c r="J318" t="s">
        <v>21</v>
      </c>
      <c r="K318" t="s">
        <v>21</v>
      </c>
      <c r="L318" t="s">
        <v>21</v>
      </c>
      <c r="M318" t="s">
        <v>21</v>
      </c>
      <c r="N318" t="s">
        <v>21</v>
      </c>
      <c r="O318" t="s">
        <v>21</v>
      </c>
      <c r="P318" t="s">
        <v>21</v>
      </c>
      <c r="Q318" t="s">
        <v>21</v>
      </c>
      <c r="R318" t="s">
        <v>21</v>
      </c>
      <c r="S318" t="s">
        <v>21</v>
      </c>
      <c r="T318" t="s">
        <v>21</v>
      </c>
      <c r="U318" t="s">
        <v>21</v>
      </c>
      <c r="V318" t="s">
        <v>21</v>
      </c>
      <c r="W318" t="s">
        <v>21</v>
      </c>
      <c r="X318" t="s">
        <v>21</v>
      </c>
      <c r="Y318" t="s">
        <v>21</v>
      </c>
      <c r="Z318" t="s">
        <v>21</v>
      </c>
      <c r="AA318" t="s">
        <v>21</v>
      </c>
      <c r="AB318" t="s">
        <v>21</v>
      </c>
      <c r="AC318" t="s">
        <v>21</v>
      </c>
      <c r="AD318" t="s">
        <v>21</v>
      </c>
      <c r="AE318" t="s">
        <v>21</v>
      </c>
      <c r="AF318" t="s">
        <v>21</v>
      </c>
      <c r="AG318" t="s">
        <v>21</v>
      </c>
      <c r="AH318" t="s">
        <v>927</v>
      </c>
      <c r="AI318" t="s">
        <v>21</v>
      </c>
      <c r="AJ318" t="s">
        <v>21</v>
      </c>
      <c r="AK318" t="s">
        <v>21</v>
      </c>
      <c r="AL318" t="s">
        <v>21</v>
      </c>
      <c r="AM318" t="s">
        <v>21</v>
      </c>
      <c r="AN318" t="s">
        <v>21</v>
      </c>
      <c r="AO318" t="s">
        <v>21</v>
      </c>
      <c r="AQ318">
        <f t="shared" si="44"/>
        <v>0</v>
      </c>
      <c r="AR318">
        <f t="shared" si="45"/>
        <v>0</v>
      </c>
      <c r="AT318">
        <f t="shared" si="46"/>
        <v>0</v>
      </c>
      <c r="AU318">
        <f t="shared" si="47"/>
        <v>0</v>
      </c>
      <c r="AV318" s="11" t="str">
        <f t="shared" si="48"/>
        <v/>
      </c>
      <c r="AY318">
        <f t="shared" si="49"/>
        <v>0</v>
      </c>
      <c r="AZ318">
        <f t="shared" si="50"/>
        <v>0</v>
      </c>
      <c r="BA318">
        <f t="shared" si="51"/>
        <v>0</v>
      </c>
      <c r="BB318">
        <f t="shared" si="52"/>
        <v>0</v>
      </c>
      <c r="BC318">
        <f t="shared" si="53"/>
        <v>0</v>
      </c>
      <c r="BD318" s="2">
        <f t="shared" si="54"/>
        <v>0</v>
      </c>
    </row>
    <row r="319" spans="1:56" ht="15" customHeight="1">
      <c r="A319" s="2" t="s">
        <v>560</v>
      </c>
      <c r="B319" s="2" t="s">
        <v>577</v>
      </c>
      <c r="C319">
        <v>2020</v>
      </c>
      <c r="D319" t="s">
        <v>21</v>
      </c>
      <c r="E319" t="s">
        <v>21</v>
      </c>
      <c r="F319" t="s">
        <v>21</v>
      </c>
      <c r="G319" t="s">
        <v>21</v>
      </c>
      <c r="H319" t="s">
        <v>21</v>
      </c>
      <c r="I319" t="s">
        <v>21</v>
      </c>
      <c r="J319" t="s">
        <v>21</v>
      </c>
      <c r="K319" t="s">
        <v>21</v>
      </c>
      <c r="L319" t="s">
        <v>21</v>
      </c>
      <c r="M319" t="s">
        <v>21</v>
      </c>
      <c r="N319" t="s">
        <v>21</v>
      </c>
      <c r="O319" t="s">
        <v>21</v>
      </c>
      <c r="P319" t="s">
        <v>21</v>
      </c>
      <c r="Q319" t="s">
        <v>21</v>
      </c>
      <c r="R319" t="s">
        <v>21</v>
      </c>
      <c r="S319" t="s">
        <v>21</v>
      </c>
      <c r="T319" t="s">
        <v>21</v>
      </c>
      <c r="U319" t="s">
        <v>21</v>
      </c>
      <c r="V319" t="s">
        <v>21</v>
      </c>
      <c r="W319" t="s">
        <v>21</v>
      </c>
      <c r="X319" t="s">
        <v>21</v>
      </c>
      <c r="Y319" t="s">
        <v>21</v>
      </c>
      <c r="Z319" t="s">
        <v>21</v>
      </c>
      <c r="AA319" t="s">
        <v>21</v>
      </c>
      <c r="AB319" t="s">
        <v>21</v>
      </c>
      <c r="AC319" t="s">
        <v>21</v>
      </c>
      <c r="AD319" t="s">
        <v>21</v>
      </c>
      <c r="AE319" t="s">
        <v>21</v>
      </c>
      <c r="AF319" t="s">
        <v>21</v>
      </c>
      <c r="AG319" t="s">
        <v>21</v>
      </c>
      <c r="AH319" t="s">
        <v>21</v>
      </c>
      <c r="AI319" t="s">
        <v>21</v>
      </c>
      <c r="AJ319" t="s">
        <v>21</v>
      </c>
      <c r="AK319" t="s">
        <v>21</v>
      </c>
      <c r="AL319" t="s">
        <v>21</v>
      </c>
      <c r="AM319" t="s">
        <v>21</v>
      </c>
      <c r="AN319" t="s">
        <v>21</v>
      </c>
      <c r="AO319" t="s">
        <v>21</v>
      </c>
      <c r="AQ319">
        <f t="shared" si="44"/>
        <v>0</v>
      </c>
      <c r="AR319">
        <f t="shared" si="45"/>
        <v>0</v>
      </c>
      <c r="AT319">
        <f t="shared" si="46"/>
        <v>0</v>
      </c>
      <c r="AU319">
        <f t="shared" si="47"/>
        <v>0</v>
      </c>
      <c r="AV319" s="11" t="str">
        <f t="shared" si="48"/>
        <v/>
      </c>
      <c r="AY319">
        <f t="shared" si="49"/>
        <v>0</v>
      </c>
      <c r="AZ319">
        <f t="shared" si="50"/>
        <v>0</v>
      </c>
      <c r="BA319">
        <f t="shared" si="51"/>
        <v>0</v>
      </c>
      <c r="BB319">
        <f t="shared" si="52"/>
        <v>0</v>
      </c>
      <c r="BC319">
        <f t="shared" si="53"/>
        <v>0</v>
      </c>
      <c r="BD319" s="2">
        <f t="shared" si="54"/>
        <v>0</v>
      </c>
    </row>
    <row r="320" spans="1:56" ht="15" customHeight="1">
      <c r="A320" s="2" t="s">
        <v>560</v>
      </c>
      <c r="B320" s="2" t="s">
        <v>578</v>
      </c>
      <c r="C320">
        <v>2020</v>
      </c>
      <c r="D320" t="s">
        <v>21</v>
      </c>
      <c r="E320" t="s">
        <v>21</v>
      </c>
      <c r="F320" t="s">
        <v>21</v>
      </c>
      <c r="G320" t="s">
        <v>21</v>
      </c>
      <c r="H320" t="s">
        <v>21</v>
      </c>
      <c r="I320" t="s">
        <v>21</v>
      </c>
      <c r="J320" t="s">
        <v>21</v>
      </c>
      <c r="K320" t="s">
        <v>21</v>
      </c>
      <c r="L320" t="s">
        <v>21</v>
      </c>
      <c r="M320" t="s">
        <v>21</v>
      </c>
      <c r="N320" t="s">
        <v>21</v>
      </c>
      <c r="O320" t="s">
        <v>21</v>
      </c>
      <c r="P320" t="s">
        <v>21</v>
      </c>
      <c r="Q320" t="s">
        <v>21</v>
      </c>
      <c r="R320" t="s">
        <v>21</v>
      </c>
      <c r="S320" t="s">
        <v>21</v>
      </c>
      <c r="T320" t="s">
        <v>21</v>
      </c>
      <c r="U320" t="s">
        <v>21</v>
      </c>
      <c r="V320" t="s">
        <v>21</v>
      </c>
      <c r="W320" t="s">
        <v>21</v>
      </c>
      <c r="X320" t="s">
        <v>21</v>
      </c>
      <c r="Y320" t="s">
        <v>21</v>
      </c>
      <c r="Z320" t="s">
        <v>21</v>
      </c>
      <c r="AA320" t="s">
        <v>21</v>
      </c>
      <c r="AB320" t="s">
        <v>21</v>
      </c>
      <c r="AC320" t="s">
        <v>21</v>
      </c>
      <c r="AD320" t="s">
        <v>21</v>
      </c>
      <c r="AE320" t="s">
        <v>21</v>
      </c>
      <c r="AF320" t="s">
        <v>21</v>
      </c>
      <c r="AG320" t="s">
        <v>21</v>
      </c>
      <c r="AH320" t="s">
        <v>927</v>
      </c>
      <c r="AI320" t="s">
        <v>21</v>
      </c>
      <c r="AJ320" t="s">
        <v>21</v>
      </c>
      <c r="AK320" t="s">
        <v>21</v>
      </c>
      <c r="AL320" t="s">
        <v>21</v>
      </c>
      <c r="AM320" t="s">
        <v>21</v>
      </c>
      <c r="AN320" t="s">
        <v>21</v>
      </c>
      <c r="AO320" t="s">
        <v>21</v>
      </c>
      <c r="AQ320">
        <f t="shared" si="44"/>
        <v>0</v>
      </c>
      <c r="AR320">
        <f t="shared" si="45"/>
        <v>0</v>
      </c>
      <c r="AT320">
        <f t="shared" si="46"/>
        <v>0</v>
      </c>
      <c r="AU320">
        <f t="shared" si="47"/>
        <v>0</v>
      </c>
      <c r="AV320" s="11" t="str">
        <f t="shared" si="48"/>
        <v/>
      </c>
      <c r="AY320">
        <f t="shared" si="49"/>
        <v>0</v>
      </c>
      <c r="AZ320">
        <f t="shared" si="50"/>
        <v>0</v>
      </c>
      <c r="BA320">
        <f t="shared" si="51"/>
        <v>0</v>
      </c>
      <c r="BB320">
        <f t="shared" si="52"/>
        <v>0</v>
      </c>
      <c r="BC320">
        <f t="shared" si="53"/>
        <v>0</v>
      </c>
      <c r="BD320" s="2">
        <f t="shared" si="54"/>
        <v>0</v>
      </c>
    </row>
    <row r="321" spans="1:56" ht="15" customHeight="1">
      <c r="A321" s="2" t="s">
        <v>560</v>
      </c>
      <c r="B321" s="2" t="s">
        <v>579</v>
      </c>
      <c r="C321">
        <v>2020</v>
      </c>
      <c r="D321" t="s">
        <v>21</v>
      </c>
      <c r="E321" t="s">
        <v>21</v>
      </c>
      <c r="F321" t="s">
        <v>21</v>
      </c>
      <c r="G321" t="s">
        <v>21</v>
      </c>
      <c r="H321" t="s">
        <v>21</v>
      </c>
      <c r="I321" t="s">
        <v>21</v>
      </c>
      <c r="J321" t="s">
        <v>21</v>
      </c>
      <c r="K321" t="s">
        <v>21</v>
      </c>
      <c r="L321" t="s">
        <v>21</v>
      </c>
      <c r="M321" t="s">
        <v>21</v>
      </c>
      <c r="N321" t="s">
        <v>21</v>
      </c>
      <c r="O321" t="s">
        <v>21</v>
      </c>
      <c r="P321" t="s">
        <v>21</v>
      </c>
      <c r="Q321" t="s">
        <v>21</v>
      </c>
      <c r="R321" t="s">
        <v>21</v>
      </c>
      <c r="S321" t="s">
        <v>21</v>
      </c>
      <c r="T321" t="s">
        <v>21</v>
      </c>
      <c r="U321" t="s">
        <v>21</v>
      </c>
      <c r="V321" t="s">
        <v>21</v>
      </c>
      <c r="W321" t="s">
        <v>21</v>
      </c>
      <c r="X321" t="s">
        <v>21</v>
      </c>
      <c r="Y321" t="s">
        <v>21</v>
      </c>
      <c r="Z321" t="s">
        <v>21</v>
      </c>
      <c r="AA321" t="s">
        <v>21</v>
      </c>
      <c r="AB321" t="s">
        <v>21</v>
      </c>
      <c r="AC321" t="s">
        <v>21</v>
      </c>
      <c r="AD321" t="s">
        <v>21</v>
      </c>
      <c r="AE321" t="s">
        <v>21</v>
      </c>
      <c r="AF321" t="s">
        <v>21</v>
      </c>
      <c r="AG321" t="s">
        <v>21</v>
      </c>
      <c r="AH321" t="s">
        <v>927</v>
      </c>
      <c r="AI321" t="s">
        <v>21</v>
      </c>
      <c r="AJ321" t="s">
        <v>21</v>
      </c>
      <c r="AK321" t="s">
        <v>21</v>
      </c>
      <c r="AL321" t="s">
        <v>21</v>
      </c>
      <c r="AM321" t="s">
        <v>21</v>
      </c>
      <c r="AN321" t="s">
        <v>21</v>
      </c>
      <c r="AO321" t="s">
        <v>21</v>
      </c>
      <c r="AQ321">
        <f t="shared" si="44"/>
        <v>0</v>
      </c>
      <c r="AR321">
        <f t="shared" si="45"/>
        <v>0</v>
      </c>
      <c r="AT321">
        <f t="shared" si="46"/>
        <v>0</v>
      </c>
      <c r="AU321">
        <f t="shared" si="47"/>
        <v>0</v>
      </c>
      <c r="AV321" s="11" t="str">
        <f t="shared" si="48"/>
        <v/>
      </c>
      <c r="AY321">
        <f t="shared" si="49"/>
        <v>0</v>
      </c>
      <c r="AZ321">
        <f t="shared" si="50"/>
        <v>0</v>
      </c>
      <c r="BA321">
        <f t="shared" si="51"/>
        <v>0</v>
      </c>
      <c r="BB321">
        <f t="shared" si="52"/>
        <v>0</v>
      </c>
      <c r="BC321">
        <f t="shared" si="53"/>
        <v>0</v>
      </c>
      <c r="BD321" s="2">
        <f t="shared" si="54"/>
        <v>0</v>
      </c>
    </row>
    <row r="322" spans="1:56" ht="15" customHeight="1">
      <c r="A322" s="2" t="s">
        <v>560</v>
      </c>
      <c r="B322" s="2" t="s">
        <v>580</v>
      </c>
      <c r="C322">
        <v>2020</v>
      </c>
      <c r="D322" t="s">
        <v>21</v>
      </c>
      <c r="E322" t="s">
        <v>21</v>
      </c>
      <c r="F322" t="s">
        <v>21</v>
      </c>
      <c r="G322" t="s">
        <v>21</v>
      </c>
      <c r="H322" t="s">
        <v>21</v>
      </c>
      <c r="I322" t="s">
        <v>21</v>
      </c>
      <c r="J322" t="s">
        <v>21</v>
      </c>
      <c r="K322" t="s">
        <v>21</v>
      </c>
      <c r="L322" t="s">
        <v>21</v>
      </c>
      <c r="M322" t="s">
        <v>21</v>
      </c>
      <c r="N322" t="s">
        <v>21</v>
      </c>
      <c r="O322" t="s">
        <v>21</v>
      </c>
      <c r="P322" t="s">
        <v>21</v>
      </c>
      <c r="Q322" t="s">
        <v>21</v>
      </c>
      <c r="R322" t="s">
        <v>21</v>
      </c>
      <c r="S322" t="s">
        <v>21</v>
      </c>
      <c r="T322" t="s">
        <v>21</v>
      </c>
      <c r="U322" t="s">
        <v>21</v>
      </c>
      <c r="V322" t="s">
        <v>21</v>
      </c>
      <c r="W322" t="s">
        <v>924</v>
      </c>
      <c r="X322" t="s">
        <v>21</v>
      </c>
      <c r="Y322" t="s">
        <v>21</v>
      </c>
      <c r="Z322" t="s">
        <v>21</v>
      </c>
      <c r="AA322" t="s">
        <v>21</v>
      </c>
      <c r="AB322" t="s">
        <v>21</v>
      </c>
      <c r="AC322" t="s">
        <v>21</v>
      </c>
      <c r="AD322" t="s">
        <v>21</v>
      </c>
      <c r="AE322" t="s">
        <v>21</v>
      </c>
      <c r="AF322" t="s">
        <v>21</v>
      </c>
      <c r="AG322" t="s">
        <v>21</v>
      </c>
      <c r="AH322" t="s">
        <v>927</v>
      </c>
      <c r="AI322" t="s">
        <v>21</v>
      </c>
      <c r="AJ322" t="s">
        <v>21</v>
      </c>
      <c r="AK322" t="s">
        <v>21</v>
      </c>
      <c r="AL322" t="s">
        <v>21</v>
      </c>
      <c r="AM322" t="s">
        <v>21</v>
      </c>
      <c r="AN322" t="s">
        <v>21</v>
      </c>
      <c r="AO322" t="s">
        <v>21</v>
      </c>
      <c r="AQ322">
        <f t="shared" si="44"/>
        <v>0</v>
      </c>
      <c r="AR322">
        <f t="shared" si="45"/>
        <v>0</v>
      </c>
      <c r="AT322">
        <f t="shared" si="46"/>
        <v>0</v>
      </c>
      <c r="AU322">
        <f t="shared" si="47"/>
        <v>0</v>
      </c>
      <c r="AV322" s="11" t="str">
        <f t="shared" si="48"/>
        <v/>
      </c>
      <c r="AY322">
        <f t="shared" si="49"/>
        <v>0</v>
      </c>
      <c r="AZ322">
        <f t="shared" si="50"/>
        <v>0</v>
      </c>
      <c r="BA322">
        <f t="shared" si="51"/>
        <v>0</v>
      </c>
      <c r="BB322">
        <f t="shared" si="52"/>
        <v>0</v>
      </c>
      <c r="BC322">
        <f t="shared" si="53"/>
        <v>0</v>
      </c>
      <c r="BD322" s="2">
        <f t="shared" si="54"/>
        <v>0</v>
      </c>
    </row>
    <row r="323" spans="1:56" ht="15" customHeight="1">
      <c r="A323" s="2" t="s">
        <v>560</v>
      </c>
      <c r="B323" s="2" t="s">
        <v>581</v>
      </c>
      <c r="C323">
        <v>2020</v>
      </c>
      <c r="D323" t="s">
        <v>22</v>
      </c>
      <c r="E323" t="s">
        <v>22</v>
      </c>
      <c r="F323" t="s">
        <v>22</v>
      </c>
      <c r="G323" t="s">
        <v>22</v>
      </c>
      <c r="H323" t="s">
        <v>22</v>
      </c>
      <c r="I323" t="s">
        <v>22</v>
      </c>
      <c r="J323" t="s">
        <v>22</v>
      </c>
      <c r="K323" t="s">
        <v>22</v>
      </c>
      <c r="L323" t="s">
        <v>22</v>
      </c>
      <c r="M323" t="s">
        <v>22</v>
      </c>
      <c r="N323" t="s">
        <v>22</v>
      </c>
      <c r="O323" t="s">
        <v>22</v>
      </c>
      <c r="P323" t="s">
        <v>22</v>
      </c>
      <c r="Q323" t="s">
        <v>22</v>
      </c>
      <c r="R323" t="s">
        <v>22</v>
      </c>
      <c r="S323" t="s">
        <v>22</v>
      </c>
      <c r="T323" t="s">
        <v>22</v>
      </c>
      <c r="U323" t="s">
        <v>22</v>
      </c>
      <c r="V323" t="s">
        <v>22</v>
      </c>
      <c r="W323" t="s">
        <v>22</v>
      </c>
      <c r="X323" t="s">
        <v>22</v>
      </c>
      <c r="Y323" t="s">
        <v>22</v>
      </c>
      <c r="Z323" t="s">
        <v>22</v>
      </c>
      <c r="AA323" t="s">
        <v>22</v>
      </c>
      <c r="AB323" t="s">
        <v>22</v>
      </c>
      <c r="AC323" t="s">
        <v>22</v>
      </c>
      <c r="AD323" t="s">
        <v>22</v>
      </c>
      <c r="AE323" t="s">
        <v>22</v>
      </c>
      <c r="AF323" t="s">
        <v>22</v>
      </c>
      <c r="AG323" t="s">
        <v>22</v>
      </c>
      <c r="AH323" t="s">
        <v>22</v>
      </c>
      <c r="AI323" t="s">
        <v>22</v>
      </c>
      <c r="AJ323" t="s">
        <v>22</v>
      </c>
      <c r="AK323" t="s">
        <v>22</v>
      </c>
      <c r="AL323" t="s">
        <v>22</v>
      </c>
      <c r="AM323" t="s">
        <v>22</v>
      </c>
      <c r="AN323" t="s">
        <v>22</v>
      </c>
      <c r="AO323" t="s">
        <v>22</v>
      </c>
      <c r="AQ323">
        <f t="shared" ref="AQ323:AQ386" si="55">SUMPRODUCT(J323:AF323)+IFERROR(AJ323/1,0)</f>
        <v>0</v>
      </c>
      <c r="AR323">
        <f t="shared" ref="AR323:AR386" si="56">SUMPRODUCT(J323:AF323)+SUMPRODUCT(AJ323:AK323)</f>
        <v>0</v>
      </c>
      <c r="AT323">
        <f t="shared" ref="AT323:AT386" si="57">IFERROR(D323/1,0)</f>
        <v>0</v>
      </c>
      <c r="AU323">
        <f t="shared" ref="AU323:AU386" si="58">IFERROR(E323/1,0)</f>
        <v>0</v>
      </c>
      <c r="AV323" s="11" t="str">
        <f t="shared" ref="AV323:AV386" si="59">IFERROR((AT323+AU323)/AR323,"")</f>
        <v/>
      </c>
      <c r="AY323">
        <f t="shared" ref="AY323:AY386" si="60">IFERROR(AK323/1,0)</f>
        <v>0</v>
      </c>
      <c r="AZ323">
        <f t="shared" ref="AZ323:AZ386" si="61">IFERROR(AL323/100,0)*$AY323</f>
        <v>0</v>
      </c>
      <c r="BA323">
        <f t="shared" ref="BA323:BA386" si="62">IFERROR(AM323/100,0)*$AY323</f>
        <v>0</v>
      </c>
      <c r="BB323">
        <f t="shared" ref="BB323:BB386" si="63">IFERROR(AN323/100,0)*$AY323</f>
        <v>0</v>
      </c>
      <c r="BC323">
        <f t="shared" ref="BC323:BC386" si="64">IFERROR(AO323/100,0)*$AY323</f>
        <v>0</v>
      </c>
      <c r="BD323" s="2">
        <f t="shared" ref="BD323:BD386" si="65">MAX(AY323-SUM(AZ323:BC323),0)</f>
        <v>0</v>
      </c>
    </row>
    <row r="324" spans="1:56" ht="15" customHeight="1">
      <c r="A324" s="2" t="s">
        <v>582</v>
      </c>
      <c r="B324" s="2" t="s">
        <v>583</v>
      </c>
      <c r="C324">
        <v>2020</v>
      </c>
      <c r="D324" t="s">
        <v>21</v>
      </c>
      <c r="E324" t="s">
        <v>21</v>
      </c>
      <c r="F324" t="s">
        <v>21</v>
      </c>
      <c r="G324" t="s">
        <v>21</v>
      </c>
      <c r="H324" t="s">
        <v>21</v>
      </c>
      <c r="I324" t="s">
        <v>21</v>
      </c>
      <c r="J324" t="s">
        <v>21</v>
      </c>
      <c r="K324" t="s">
        <v>21</v>
      </c>
      <c r="L324" t="s">
        <v>21</v>
      </c>
      <c r="M324" t="s">
        <v>21</v>
      </c>
      <c r="N324" t="s">
        <v>21</v>
      </c>
      <c r="O324" t="s">
        <v>21</v>
      </c>
      <c r="P324" t="s">
        <v>21</v>
      </c>
      <c r="Q324" t="s">
        <v>21</v>
      </c>
      <c r="R324" t="s">
        <v>21</v>
      </c>
      <c r="S324" t="s">
        <v>21</v>
      </c>
      <c r="T324" t="s">
        <v>21</v>
      </c>
      <c r="U324" t="s">
        <v>21</v>
      </c>
      <c r="V324" t="s">
        <v>21</v>
      </c>
      <c r="W324" t="s">
        <v>21</v>
      </c>
      <c r="X324" t="s">
        <v>21</v>
      </c>
      <c r="Y324" t="s">
        <v>21</v>
      </c>
      <c r="Z324" t="s">
        <v>21</v>
      </c>
      <c r="AA324" t="s">
        <v>21</v>
      </c>
      <c r="AB324" t="s">
        <v>21</v>
      </c>
      <c r="AC324" t="s">
        <v>21</v>
      </c>
      <c r="AD324" t="s">
        <v>21</v>
      </c>
      <c r="AE324" t="s">
        <v>21</v>
      </c>
      <c r="AF324" t="s">
        <v>21</v>
      </c>
      <c r="AG324" t="s">
        <v>21</v>
      </c>
      <c r="AH324" t="s">
        <v>21</v>
      </c>
      <c r="AI324" t="s">
        <v>21</v>
      </c>
      <c r="AJ324" t="s">
        <v>21</v>
      </c>
      <c r="AK324" t="s">
        <v>21</v>
      </c>
      <c r="AL324" t="s">
        <v>21</v>
      </c>
      <c r="AM324" t="s">
        <v>21</v>
      </c>
      <c r="AN324" t="s">
        <v>21</v>
      </c>
      <c r="AO324" t="s">
        <v>21</v>
      </c>
      <c r="AQ324">
        <f t="shared" si="55"/>
        <v>0</v>
      </c>
      <c r="AR324">
        <f t="shared" si="56"/>
        <v>0</v>
      </c>
      <c r="AT324">
        <f t="shared" si="57"/>
        <v>0</v>
      </c>
      <c r="AU324">
        <f t="shared" si="58"/>
        <v>0</v>
      </c>
      <c r="AV324" s="11" t="str">
        <f t="shared" si="59"/>
        <v/>
      </c>
      <c r="AY324">
        <f t="shared" si="60"/>
        <v>0</v>
      </c>
      <c r="AZ324">
        <f t="shared" si="61"/>
        <v>0</v>
      </c>
      <c r="BA324">
        <f t="shared" si="62"/>
        <v>0</v>
      </c>
      <c r="BB324">
        <f t="shared" si="63"/>
        <v>0</v>
      </c>
      <c r="BC324">
        <f t="shared" si="64"/>
        <v>0</v>
      </c>
      <c r="BD324" s="2">
        <f t="shared" si="65"/>
        <v>0</v>
      </c>
    </row>
    <row r="325" spans="1:56" ht="15" customHeight="1">
      <c r="A325" s="2" t="s">
        <v>582</v>
      </c>
      <c r="B325" s="2" t="s">
        <v>584</v>
      </c>
      <c r="C325">
        <v>2020</v>
      </c>
      <c r="D325" t="s">
        <v>21</v>
      </c>
      <c r="E325" t="s">
        <v>21</v>
      </c>
      <c r="F325" t="s">
        <v>21</v>
      </c>
      <c r="G325" t="s">
        <v>21</v>
      </c>
      <c r="H325" t="s">
        <v>21</v>
      </c>
      <c r="I325" t="s">
        <v>21</v>
      </c>
      <c r="J325" t="s">
        <v>21</v>
      </c>
      <c r="K325" t="s">
        <v>21</v>
      </c>
      <c r="L325" t="s">
        <v>21</v>
      </c>
      <c r="M325" t="s">
        <v>21</v>
      </c>
      <c r="N325" t="s">
        <v>21</v>
      </c>
      <c r="O325" t="s">
        <v>21</v>
      </c>
      <c r="P325" t="s">
        <v>21</v>
      </c>
      <c r="Q325" t="s">
        <v>21</v>
      </c>
      <c r="R325" t="s">
        <v>21</v>
      </c>
      <c r="S325" t="s">
        <v>21</v>
      </c>
      <c r="T325" t="s">
        <v>21</v>
      </c>
      <c r="U325" t="s">
        <v>21</v>
      </c>
      <c r="V325" t="s">
        <v>21</v>
      </c>
      <c r="W325" t="s">
        <v>21</v>
      </c>
      <c r="X325" t="s">
        <v>21</v>
      </c>
      <c r="Y325" t="s">
        <v>21</v>
      </c>
      <c r="Z325" t="s">
        <v>21</v>
      </c>
      <c r="AA325" t="s">
        <v>21</v>
      </c>
      <c r="AB325" t="s">
        <v>21</v>
      </c>
      <c r="AC325" t="s">
        <v>21</v>
      </c>
      <c r="AD325" t="s">
        <v>21</v>
      </c>
      <c r="AE325" t="s">
        <v>21</v>
      </c>
      <c r="AF325" t="s">
        <v>21</v>
      </c>
      <c r="AG325" t="s">
        <v>21</v>
      </c>
      <c r="AH325" t="s">
        <v>927</v>
      </c>
      <c r="AI325" t="s">
        <v>21</v>
      </c>
      <c r="AJ325" t="s">
        <v>21</v>
      </c>
      <c r="AK325" t="s">
        <v>21</v>
      </c>
      <c r="AL325" t="s">
        <v>21</v>
      </c>
      <c r="AM325" t="s">
        <v>21</v>
      </c>
      <c r="AN325" t="s">
        <v>21</v>
      </c>
      <c r="AO325" t="s">
        <v>21</v>
      </c>
      <c r="AQ325">
        <f t="shared" si="55"/>
        <v>0</v>
      </c>
      <c r="AR325">
        <f t="shared" si="56"/>
        <v>0</v>
      </c>
      <c r="AT325">
        <f t="shared" si="57"/>
        <v>0</v>
      </c>
      <c r="AU325">
        <f t="shared" si="58"/>
        <v>0</v>
      </c>
      <c r="AV325" s="11" t="str">
        <f t="shared" si="59"/>
        <v/>
      </c>
      <c r="AY325">
        <f t="shared" si="60"/>
        <v>0</v>
      </c>
      <c r="AZ325">
        <f t="shared" si="61"/>
        <v>0</v>
      </c>
      <c r="BA325">
        <f t="shared" si="62"/>
        <v>0</v>
      </c>
      <c r="BB325">
        <f t="shared" si="63"/>
        <v>0</v>
      </c>
      <c r="BC325">
        <f t="shared" si="64"/>
        <v>0</v>
      </c>
      <c r="BD325" s="2">
        <f t="shared" si="65"/>
        <v>0</v>
      </c>
    </row>
    <row r="326" spans="1:56" ht="15" customHeight="1">
      <c r="A326" s="2" t="s">
        <v>582</v>
      </c>
      <c r="B326" s="2" t="s">
        <v>585</v>
      </c>
      <c r="C326">
        <v>2020</v>
      </c>
      <c r="D326" t="s">
        <v>21</v>
      </c>
      <c r="E326" t="s">
        <v>21</v>
      </c>
      <c r="F326" t="s">
        <v>21</v>
      </c>
      <c r="G326" t="s">
        <v>21</v>
      </c>
      <c r="H326" t="s">
        <v>21</v>
      </c>
      <c r="I326" t="s">
        <v>21</v>
      </c>
      <c r="J326" t="s">
        <v>21</v>
      </c>
      <c r="K326" t="s">
        <v>21</v>
      </c>
      <c r="L326" t="s">
        <v>21</v>
      </c>
      <c r="M326" t="s">
        <v>21</v>
      </c>
      <c r="N326" t="s">
        <v>21</v>
      </c>
      <c r="O326" t="s">
        <v>21</v>
      </c>
      <c r="P326" t="s">
        <v>21</v>
      </c>
      <c r="Q326" t="s">
        <v>21</v>
      </c>
      <c r="R326" t="s">
        <v>21</v>
      </c>
      <c r="S326" t="s">
        <v>21</v>
      </c>
      <c r="T326" t="s">
        <v>21</v>
      </c>
      <c r="U326" t="s">
        <v>21</v>
      </c>
      <c r="V326" t="s">
        <v>21</v>
      </c>
      <c r="W326" t="s">
        <v>21</v>
      </c>
      <c r="X326" t="s">
        <v>21</v>
      </c>
      <c r="Y326" t="s">
        <v>21</v>
      </c>
      <c r="Z326" t="s">
        <v>21</v>
      </c>
      <c r="AA326" t="s">
        <v>21</v>
      </c>
      <c r="AB326" t="s">
        <v>21</v>
      </c>
      <c r="AC326" t="s">
        <v>21</v>
      </c>
      <c r="AD326" t="s">
        <v>21</v>
      </c>
      <c r="AE326" t="s">
        <v>21</v>
      </c>
      <c r="AF326" t="s">
        <v>21</v>
      </c>
      <c r="AG326" t="s">
        <v>21</v>
      </c>
      <c r="AH326" t="s">
        <v>927</v>
      </c>
      <c r="AI326" t="s">
        <v>21</v>
      </c>
      <c r="AJ326" t="s">
        <v>21</v>
      </c>
      <c r="AK326" t="s">
        <v>21</v>
      </c>
      <c r="AL326" t="s">
        <v>21</v>
      </c>
      <c r="AM326" t="s">
        <v>21</v>
      </c>
      <c r="AN326" t="s">
        <v>21</v>
      </c>
      <c r="AO326" t="s">
        <v>21</v>
      </c>
      <c r="AQ326">
        <f t="shared" si="55"/>
        <v>0</v>
      </c>
      <c r="AR326">
        <f t="shared" si="56"/>
        <v>0</v>
      </c>
      <c r="AT326">
        <f t="shared" si="57"/>
        <v>0</v>
      </c>
      <c r="AU326">
        <f t="shared" si="58"/>
        <v>0</v>
      </c>
      <c r="AV326" s="11" t="str">
        <f t="shared" si="59"/>
        <v/>
      </c>
      <c r="AY326">
        <f t="shared" si="60"/>
        <v>0</v>
      </c>
      <c r="AZ326">
        <f t="shared" si="61"/>
        <v>0</v>
      </c>
      <c r="BA326">
        <f t="shared" si="62"/>
        <v>0</v>
      </c>
      <c r="BB326">
        <f t="shared" si="63"/>
        <v>0</v>
      </c>
      <c r="BC326">
        <f t="shared" si="64"/>
        <v>0</v>
      </c>
      <c r="BD326" s="2">
        <f t="shared" si="65"/>
        <v>0</v>
      </c>
    </row>
    <row r="327" spans="1:56" ht="15" customHeight="1">
      <c r="A327" s="2" t="s">
        <v>582</v>
      </c>
      <c r="B327" s="2" t="s">
        <v>586</v>
      </c>
      <c r="C327">
        <v>2020</v>
      </c>
      <c r="D327" t="s">
        <v>21</v>
      </c>
      <c r="E327" t="s">
        <v>21</v>
      </c>
      <c r="F327" t="s">
        <v>21</v>
      </c>
      <c r="G327" t="s">
        <v>21</v>
      </c>
      <c r="H327" t="s">
        <v>21</v>
      </c>
      <c r="I327" t="s">
        <v>21</v>
      </c>
      <c r="J327" t="s">
        <v>21</v>
      </c>
      <c r="K327" t="s">
        <v>21</v>
      </c>
      <c r="L327" t="s">
        <v>21</v>
      </c>
      <c r="M327" t="s">
        <v>21</v>
      </c>
      <c r="N327" t="s">
        <v>21</v>
      </c>
      <c r="O327" t="s">
        <v>21</v>
      </c>
      <c r="P327" t="s">
        <v>21</v>
      </c>
      <c r="Q327" t="s">
        <v>21</v>
      </c>
      <c r="R327" t="s">
        <v>21</v>
      </c>
      <c r="S327" t="s">
        <v>21</v>
      </c>
      <c r="T327" t="s">
        <v>21</v>
      </c>
      <c r="U327" t="s">
        <v>21</v>
      </c>
      <c r="V327" t="s">
        <v>21</v>
      </c>
      <c r="W327" t="s">
        <v>21</v>
      </c>
      <c r="X327" t="s">
        <v>21</v>
      </c>
      <c r="Y327" t="s">
        <v>21</v>
      </c>
      <c r="Z327" t="s">
        <v>21</v>
      </c>
      <c r="AA327" t="s">
        <v>21</v>
      </c>
      <c r="AB327" t="s">
        <v>21</v>
      </c>
      <c r="AC327" t="s">
        <v>21</v>
      </c>
      <c r="AD327" t="s">
        <v>21</v>
      </c>
      <c r="AE327" t="s">
        <v>21</v>
      </c>
      <c r="AF327" t="s">
        <v>21</v>
      </c>
      <c r="AG327" t="s">
        <v>21</v>
      </c>
      <c r="AH327" t="s">
        <v>927</v>
      </c>
      <c r="AI327" t="s">
        <v>21</v>
      </c>
      <c r="AJ327" t="s">
        <v>21</v>
      </c>
      <c r="AK327" t="s">
        <v>21</v>
      </c>
      <c r="AL327" t="s">
        <v>21</v>
      </c>
      <c r="AM327" t="s">
        <v>21</v>
      </c>
      <c r="AN327" t="s">
        <v>21</v>
      </c>
      <c r="AO327" t="s">
        <v>21</v>
      </c>
      <c r="AQ327">
        <f t="shared" si="55"/>
        <v>0</v>
      </c>
      <c r="AR327">
        <f t="shared" si="56"/>
        <v>0</v>
      </c>
      <c r="AT327">
        <f t="shared" si="57"/>
        <v>0</v>
      </c>
      <c r="AU327">
        <f t="shared" si="58"/>
        <v>0</v>
      </c>
      <c r="AV327" s="11" t="str">
        <f t="shared" si="59"/>
        <v/>
      </c>
      <c r="AY327">
        <f t="shared" si="60"/>
        <v>0</v>
      </c>
      <c r="AZ327">
        <f t="shared" si="61"/>
        <v>0</v>
      </c>
      <c r="BA327">
        <f t="shared" si="62"/>
        <v>0</v>
      </c>
      <c r="BB327">
        <f t="shared" si="63"/>
        <v>0</v>
      </c>
      <c r="BC327">
        <f t="shared" si="64"/>
        <v>0</v>
      </c>
      <c r="BD327" s="2">
        <f t="shared" si="65"/>
        <v>0</v>
      </c>
    </row>
    <row r="328" spans="1:56" ht="15" customHeight="1">
      <c r="A328" s="2" t="s">
        <v>582</v>
      </c>
      <c r="B328" s="2" t="s">
        <v>587</v>
      </c>
      <c r="C328">
        <v>2020</v>
      </c>
      <c r="D328" t="s">
        <v>21</v>
      </c>
      <c r="E328" t="s">
        <v>21</v>
      </c>
      <c r="F328" t="s">
        <v>21</v>
      </c>
      <c r="G328" t="s">
        <v>21</v>
      </c>
      <c r="H328" t="s">
        <v>21</v>
      </c>
      <c r="I328" t="s">
        <v>21</v>
      </c>
      <c r="J328" t="s">
        <v>21</v>
      </c>
      <c r="K328" t="s">
        <v>21</v>
      </c>
      <c r="L328" t="s">
        <v>21</v>
      </c>
      <c r="M328" t="s">
        <v>21</v>
      </c>
      <c r="N328" t="s">
        <v>21</v>
      </c>
      <c r="O328" t="s">
        <v>21</v>
      </c>
      <c r="P328" t="s">
        <v>21</v>
      </c>
      <c r="Q328" t="s">
        <v>21</v>
      </c>
      <c r="R328" t="s">
        <v>21</v>
      </c>
      <c r="S328" t="s">
        <v>21</v>
      </c>
      <c r="T328" t="s">
        <v>21</v>
      </c>
      <c r="U328" t="s">
        <v>21</v>
      </c>
      <c r="V328" t="s">
        <v>21</v>
      </c>
      <c r="W328" t="s">
        <v>21</v>
      </c>
      <c r="X328" t="s">
        <v>21</v>
      </c>
      <c r="Y328" t="s">
        <v>21</v>
      </c>
      <c r="Z328" t="s">
        <v>21</v>
      </c>
      <c r="AA328" t="s">
        <v>21</v>
      </c>
      <c r="AB328" t="s">
        <v>21</v>
      </c>
      <c r="AC328" t="s">
        <v>21</v>
      </c>
      <c r="AD328" t="s">
        <v>21</v>
      </c>
      <c r="AE328" t="s">
        <v>21</v>
      </c>
      <c r="AF328" t="s">
        <v>21</v>
      </c>
      <c r="AG328" t="s">
        <v>21</v>
      </c>
      <c r="AH328" t="s">
        <v>927</v>
      </c>
      <c r="AI328" t="s">
        <v>21</v>
      </c>
      <c r="AJ328" t="s">
        <v>21</v>
      </c>
      <c r="AK328" t="s">
        <v>21</v>
      </c>
      <c r="AL328" t="s">
        <v>21</v>
      </c>
      <c r="AM328" t="s">
        <v>21</v>
      </c>
      <c r="AN328" t="s">
        <v>21</v>
      </c>
      <c r="AO328" t="s">
        <v>21</v>
      </c>
      <c r="AQ328">
        <f t="shared" si="55"/>
        <v>0</v>
      </c>
      <c r="AR328">
        <f t="shared" si="56"/>
        <v>0</v>
      </c>
      <c r="AT328">
        <f t="shared" si="57"/>
        <v>0</v>
      </c>
      <c r="AU328">
        <f t="shared" si="58"/>
        <v>0</v>
      </c>
      <c r="AV328" s="11" t="str">
        <f t="shared" si="59"/>
        <v/>
      </c>
      <c r="AY328">
        <f t="shared" si="60"/>
        <v>0</v>
      </c>
      <c r="AZ328">
        <f t="shared" si="61"/>
        <v>0</v>
      </c>
      <c r="BA328">
        <f t="shared" si="62"/>
        <v>0</v>
      </c>
      <c r="BB328">
        <f t="shared" si="63"/>
        <v>0</v>
      </c>
      <c r="BC328">
        <f t="shared" si="64"/>
        <v>0</v>
      </c>
      <c r="BD328" s="2">
        <f t="shared" si="65"/>
        <v>0</v>
      </c>
    </row>
    <row r="329" spans="1:56" ht="15" customHeight="1">
      <c r="A329" s="2" t="s">
        <v>582</v>
      </c>
      <c r="B329" s="2" t="s">
        <v>588</v>
      </c>
      <c r="C329">
        <v>2020</v>
      </c>
      <c r="D329">
        <v>60.914999999999999</v>
      </c>
      <c r="E329">
        <v>13.16</v>
      </c>
      <c r="F329" t="s">
        <v>21</v>
      </c>
      <c r="G329" t="s">
        <v>950</v>
      </c>
      <c r="H329" t="s">
        <v>21</v>
      </c>
      <c r="I329">
        <v>106.468</v>
      </c>
      <c r="J329" t="s">
        <v>21</v>
      </c>
      <c r="K329" t="s">
        <v>21</v>
      </c>
      <c r="L329" t="s">
        <v>21</v>
      </c>
      <c r="M329" t="s">
        <v>21</v>
      </c>
      <c r="N329" t="s">
        <v>21</v>
      </c>
      <c r="O329" t="s">
        <v>21</v>
      </c>
      <c r="P329" t="s">
        <v>21</v>
      </c>
      <c r="Q329">
        <v>48.78</v>
      </c>
      <c r="R329">
        <v>24.187999999999999</v>
      </c>
      <c r="S329">
        <v>14.414999999999999</v>
      </c>
      <c r="T329" t="s">
        <v>21</v>
      </c>
      <c r="U329" t="s">
        <v>21</v>
      </c>
      <c r="V329" t="s">
        <v>21</v>
      </c>
      <c r="W329" t="s">
        <v>924</v>
      </c>
      <c r="X329" t="s">
        <v>21</v>
      </c>
      <c r="Y329" t="s">
        <v>21</v>
      </c>
      <c r="Z329" t="s">
        <v>21</v>
      </c>
      <c r="AA329" t="s">
        <v>21</v>
      </c>
      <c r="AB329" t="s">
        <v>21</v>
      </c>
      <c r="AC329" t="s">
        <v>21</v>
      </c>
      <c r="AD329" t="s">
        <v>21</v>
      </c>
      <c r="AE329" t="s">
        <v>21</v>
      </c>
      <c r="AF329" t="s">
        <v>21</v>
      </c>
      <c r="AG329" t="s">
        <v>21</v>
      </c>
      <c r="AH329" t="s">
        <v>927</v>
      </c>
      <c r="AI329" t="s">
        <v>21</v>
      </c>
      <c r="AJ329" t="s">
        <v>21</v>
      </c>
      <c r="AK329">
        <v>19.085000000000001</v>
      </c>
      <c r="AL329">
        <v>100</v>
      </c>
      <c r="AM329">
        <v>0</v>
      </c>
      <c r="AN329">
        <v>0</v>
      </c>
      <c r="AO329">
        <v>0</v>
      </c>
      <c r="AQ329">
        <f t="shared" si="55"/>
        <v>87.38300000000001</v>
      </c>
      <c r="AR329">
        <f t="shared" si="56"/>
        <v>106.46800000000002</v>
      </c>
      <c r="AT329">
        <f t="shared" si="57"/>
        <v>60.914999999999999</v>
      </c>
      <c r="AU329">
        <f t="shared" si="58"/>
        <v>13.16</v>
      </c>
      <c r="AV329" s="11">
        <f t="shared" si="59"/>
        <v>0.69574895743321929</v>
      </c>
      <c r="AY329">
        <f t="shared" si="60"/>
        <v>19.085000000000001</v>
      </c>
      <c r="AZ329">
        <f t="shared" si="61"/>
        <v>19.085000000000001</v>
      </c>
      <c r="BA329">
        <f t="shared" si="62"/>
        <v>0</v>
      </c>
      <c r="BB329">
        <f t="shared" si="63"/>
        <v>0</v>
      </c>
      <c r="BC329">
        <f t="shared" si="64"/>
        <v>0</v>
      </c>
      <c r="BD329" s="2">
        <f t="shared" si="65"/>
        <v>0</v>
      </c>
    </row>
    <row r="330" spans="1:56" ht="15" customHeight="1">
      <c r="A330" s="2" t="s">
        <v>589</v>
      </c>
      <c r="B330" s="2" t="s">
        <v>590</v>
      </c>
      <c r="C330">
        <v>2020</v>
      </c>
      <c r="D330" t="s">
        <v>21</v>
      </c>
      <c r="E330" t="s">
        <v>21</v>
      </c>
      <c r="F330" t="s">
        <v>21</v>
      </c>
      <c r="G330" t="s">
        <v>21</v>
      </c>
      <c r="H330" t="s">
        <v>21</v>
      </c>
      <c r="I330" t="s">
        <v>21</v>
      </c>
      <c r="J330" t="s">
        <v>21</v>
      </c>
      <c r="K330" t="s">
        <v>21</v>
      </c>
      <c r="L330" t="s">
        <v>21</v>
      </c>
      <c r="M330" t="s">
        <v>21</v>
      </c>
      <c r="N330" t="s">
        <v>21</v>
      </c>
      <c r="O330" t="s">
        <v>21</v>
      </c>
      <c r="P330" t="s">
        <v>21</v>
      </c>
      <c r="Q330" t="s">
        <v>21</v>
      </c>
      <c r="R330" t="s">
        <v>21</v>
      </c>
      <c r="S330" t="s">
        <v>21</v>
      </c>
      <c r="T330" t="s">
        <v>21</v>
      </c>
      <c r="U330" t="s">
        <v>21</v>
      </c>
      <c r="V330" t="s">
        <v>21</v>
      </c>
      <c r="W330" t="s">
        <v>21</v>
      </c>
      <c r="X330" t="s">
        <v>21</v>
      </c>
      <c r="Y330" t="s">
        <v>21</v>
      </c>
      <c r="Z330" t="s">
        <v>21</v>
      </c>
      <c r="AA330" t="s">
        <v>21</v>
      </c>
      <c r="AB330" t="s">
        <v>21</v>
      </c>
      <c r="AC330" t="s">
        <v>21</v>
      </c>
      <c r="AD330" t="s">
        <v>21</v>
      </c>
      <c r="AE330" t="s">
        <v>21</v>
      </c>
      <c r="AF330" t="s">
        <v>21</v>
      </c>
      <c r="AG330" t="s">
        <v>21</v>
      </c>
      <c r="AH330" t="s">
        <v>21</v>
      </c>
      <c r="AI330" t="s">
        <v>21</v>
      </c>
      <c r="AJ330" t="s">
        <v>21</v>
      </c>
      <c r="AK330" t="s">
        <v>21</v>
      </c>
      <c r="AL330" t="s">
        <v>21</v>
      </c>
      <c r="AM330" t="s">
        <v>21</v>
      </c>
      <c r="AN330" t="s">
        <v>21</v>
      </c>
      <c r="AO330" t="s">
        <v>21</v>
      </c>
      <c r="AQ330">
        <f t="shared" si="55"/>
        <v>0</v>
      </c>
      <c r="AR330">
        <f t="shared" si="56"/>
        <v>0</v>
      </c>
      <c r="AT330">
        <f t="shared" si="57"/>
        <v>0</v>
      </c>
      <c r="AU330">
        <f t="shared" si="58"/>
        <v>0</v>
      </c>
      <c r="AV330" s="11" t="str">
        <f t="shared" si="59"/>
        <v/>
      </c>
      <c r="AY330">
        <f t="shared" si="60"/>
        <v>0</v>
      </c>
      <c r="AZ330">
        <f t="shared" si="61"/>
        <v>0</v>
      </c>
      <c r="BA330">
        <f t="shared" si="62"/>
        <v>0</v>
      </c>
      <c r="BB330">
        <f t="shared" si="63"/>
        <v>0</v>
      </c>
      <c r="BC330">
        <f t="shared" si="64"/>
        <v>0</v>
      </c>
      <c r="BD330" s="2">
        <f t="shared" si="65"/>
        <v>0</v>
      </c>
    </row>
    <row r="331" spans="1:56" ht="15" customHeight="1">
      <c r="A331" s="2" t="s">
        <v>589</v>
      </c>
      <c r="B331" s="2" t="s">
        <v>591</v>
      </c>
      <c r="C331">
        <v>2020</v>
      </c>
      <c r="D331" t="s">
        <v>21</v>
      </c>
      <c r="E331" t="s">
        <v>21</v>
      </c>
      <c r="F331" t="s">
        <v>21</v>
      </c>
      <c r="G331" t="s">
        <v>21</v>
      </c>
      <c r="H331" t="s">
        <v>21</v>
      </c>
      <c r="I331" t="s">
        <v>21</v>
      </c>
      <c r="J331" t="s">
        <v>21</v>
      </c>
      <c r="K331" t="s">
        <v>21</v>
      </c>
      <c r="L331" t="s">
        <v>21</v>
      </c>
      <c r="M331" t="s">
        <v>21</v>
      </c>
      <c r="N331" t="s">
        <v>21</v>
      </c>
      <c r="O331" t="s">
        <v>21</v>
      </c>
      <c r="P331" t="s">
        <v>21</v>
      </c>
      <c r="Q331" t="s">
        <v>21</v>
      </c>
      <c r="R331" t="s">
        <v>21</v>
      </c>
      <c r="S331" t="s">
        <v>21</v>
      </c>
      <c r="T331" t="s">
        <v>21</v>
      </c>
      <c r="U331" t="s">
        <v>21</v>
      </c>
      <c r="V331" t="s">
        <v>21</v>
      </c>
      <c r="W331" t="s">
        <v>21</v>
      </c>
      <c r="X331" t="s">
        <v>21</v>
      </c>
      <c r="Y331" t="s">
        <v>21</v>
      </c>
      <c r="Z331" t="s">
        <v>21</v>
      </c>
      <c r="AA331" t="s">
        <v>21</v>
      </c>
      <c r="AB331" t="s">
        <v>21</v>
      </c>
      <c r="AC331" t="s">
        <v>21</v>
      </c>
      <c r="AD331" t="s">
        <v>21</v>
      </c>
      <c r="AE331" t="s">
        <v>21</v>
      </c>
      <c r="AF331" t="s">
        <v>21</v>
      </c>
      <c r="AG331" t="s">
        <v>21</v>
      </c>
      <c r="AH331" t="s">
        <v>21</v>
      </c>
      <c r="AI331" t="s">
        <v>21</v>
      </c>
      <c r="AJ331" t="s">
        <v>21</v>
      </c>
      <c r="AK331" t="s">
        <v>21</v>
      </c>
      <c r="AL331" t="s">
        <v>21</v>
      </c>
      <c r="AM331" t="s">
        <v>21</v>
      </c>
      <c r="AN331" t="s">
        <v>21</v>
      </c>
      <c r="AO331" t="s">
        <v>21</v>
      </c>
      <c r="AQ331">
        <f t="shared" si="55"/>
        <v>0</v>
      </c>
      <c r="AR331">
        <f t="shared" si="56"/>
        <v>0</v>
      </c>
      <c r="AT331">
        <f t="shared" si="57"/>
        <v>0</v>
      </c>
      <c r="AU331">
        <f t="shared" si="58"/>
        <v>0</v>
      </c>
      <c r="AV331" s="11" t="str">
        <f t="shared" si="59"/>
        <v/>
      </c>
      <c r="AY331">
        <f t="shared" si="60"/>
        <v>0</v>
      </c>
      <c r="AZ331">
        <f t="shared" si="61"/>
        <v>0</v>
      </c>
      <c r="BA331">
        <f t="shared" si="62"/>
        <v>0</v>
      </c>
      <c r="BB331">
        <f t="shared" si="63"/>
        <v>0</v>
      </c>
      <c r="BC331">
        <f t="shared" si="64"/>
        <v>0</v>
      </c>
      <c r="BD331" s="2">
        <f t="shared" si="65"/>
        <v>0</v>
      </c>
    </row>
    <row r="332" spans="1:56" ht="15" customHeight="1">
      <c r="A332" s="2" t="s">
        <v>589</v>
      </c>
      <c r="B332" s="2" t="s">
        <v>592</v>
      </c>
      <c r="C332">
        <v>2020</v>
      </c>
      <c r="D332" t="s">
        <v>21</v>
      </c>
      <c r="E332" t="s">
        <v>21</v>
      </c>
      <c r="F332" t="s">
        <v>21</v>
      </c>
      <c r="G332" t="s">
        <v>21</v>
      </c>
      <c r="H332" t="s">
        <v>21</v>
      </c>
      <c r="I332" t="s">
        <v>21</v>
      </c>
      <c r="J332" t="s">
        <v>21</v>
      </c>
      <c r="K332" t="s">
        <v>21</v>
      </c>
      <c r="L332" t="s">
        <v>21</v>
      </c>
      <c r="M332" t="s">
        <v>21</v>
      </c>
      <c r="N332" t="s">
        <v>21</v>
      </c>
      <c r="O332" t="s">
        <v>21</v>
      </c>
      <c r="P332" t="s">
        <v>21</v>
      </c>
      <c r="Q332" t="s">
        <v>21</v>
      </c>
      <c r="R332" t="s">
        <v>21</v>
      </c>
      <c r="S332" t="s">
        <v>21</v>
      </c>
      <c r="T332" t="s">
        <v>21</v>
      </c>
      <c r="U332" t="s">
        <v>21</v>
      </c>
      <c r="V332" t="s">
        <v>21</v>
      </c>
      <c r="W332" t="s">
        <v>21</v>
      </c>
      <c r="X332" t="s">
        <v>21</v>
      </c>
      <c r="Y332" t="s">
        <v>21</v>
      </c>
      <c r="Z332" t="s">
        <v>21</v>
      </c>
      <c r="AA332" t="s">
        <v>21</v>
      </c>
      <c r="AB332" t="s">
        <v>21</v>
      </c>
      <c r="AC332" t="s">
        <v>21</v>
      </c>
      <c r="AD332" t="s">
        <v>21</v>
      </c>
      <c r="AE332" t="s">
        <v>21</v>
      </c>
      <c r="AF332" t="s">
        <v>21</v>
      </c>
      <c r="AG332" t="s">
        <v>21</v>
      </c>
      <c r="AH332" t="s">
        <v>21</v>
      </c>
      <c r="AI332" t="s">
        <v>21</v>
      </c>
      <c r="AJ332" t="s">
        <v>21</v>
      </c>
      <c r="AK332" t="s">
        <v>21</v>
      </c>
      <c r="AL332" t="s">
        <v>21</v>
      </c>
      <c r="AM332" t="s">
        <v>21</v>
      </c>
      <c r="AN332" t="s">
        <v>21</v>
      </c>
      <c r="AO332" t="s">
        <v>21</v>
      </c>
      <c r="AQ332">
        <f t="shared" si="55"/>
        <v>0</v>
      </c>
      <c r="AR332">
        <f t="shared" si="56"/>
        <v>0</v>
      </c>
      <c r="AT332">
        <f t="shared" si="57"/>
        <v>0</v>
      </c>
      <c r="AU332">
        <f t="shared" si="58"/>
        <v>0</v>
      </c>
      <c r="AV332" s="11" t="str">
        <f t="shared" si="59"/>
        <v/>
      </c>
      <c r="AY332">
        <f t="shared" si="60"/>
        <v>0</v>
      </c>
      <c r="AZ332">
        <f t="shared" si="61"/>
        <v>0</v>
      </c>
      <c r="BA332">
        <f t="shared" si="62"/>
        <v>0</v>
      </c>
      <c r="BB332">
        <f t="shared" si="63"/>
        <v>0</v>
      </c>
      <c r="BC332">
        <f t="shared" si="64"/>
        <v>0</v>
      </c>
      <c r="BD332" s="2">
        <f t="shared" si="65"/>
        <v>0</v>
      </c>
    </row>
    <row r="333" spans="1:56" ht="15" customHeight="1">
      <c r="A333" s="2" t="s">
        <v>589</v>
      </c>
      <c r="B333" s="2" t="s">
        <v>593</v>
      </c>
      <c r="C333">
        <v>2020</v>
      </c>
      <c r="D333" t="s">
        <v>21</v>
      </c>
      <c r="E333" t="s">
        <v>21</v>
      </c>
      <c r="F333" t="s">
        <v>21</v>
      </c>
      <c r="G333" t="s">
        <v>21</v>
      </c>
      <c r="H333" t="s">
        <v>21</v>
      </c>
      <c r="I333" t="s">
        <v>21</v>
      </c>
      <c r="J333" t="s">
        <v>21</v>
      </c>
      <c r="K333" t="s">
        <v>21</v>
      </c>
      <c r="L333" t="s">
        <v>21</v>
      </c>
      <c r="M333" t="s">
        <v>21</v>
      </c>
      <c r="N333" t="s">
        <v>21</v>
      </c>
      <c r="O333" t="s">
        <v>21</v>
      </c>
      <c r="P333" t="s">
        <v>21</v>
      </c>
      <c r="Q333" t="s">
        <v>21</v>
      </c>
      <c r="R333" t="s">
        <v>21</v>
      </c>
      <c r="S333" t="s">
        <v>21</v>
      </c>
      <c r="T333" t="s">
        <v>21</v>
      </c>
      <c r="U333" t="s">
        <v>21</v>
      </c>
      <c r="V333" t="s">
        <v>21</v>
      </c>
      <c r="W333" t="s">
        <v>21</v>
      </c>
      <c r="X333" t="s">
        <v>21</v>
      </c>
      <c r="Y333" t="s">
        <v>21</v>
      </c>
      <c r="Z333" t="s">
        <v>21</v>
      </c>
      <c r="AA333" t="s">
        <v>21</v>
      </c>
      <c r="AB333" t="s">
        <v>21</v>
      </c>
      <c r="AC333" t="s">
        <v>21</v>
      </c>
      <c r="AD333" t="s">
        <v>21</v>
      </c>
      <c r="AE333" t="s">
        <v>21</v>
      </c>
      <c r="AF333" t="s">
        <v>21</v>
      </c>
      <c r="AG333" t="s">
        <v>21</v>
      </c>
      <c r="AH333" t="s">
        <v>21</v>
      </c>
      <c r="AI333" t="s">
        <v>21</v>
      </c>
      <c r="AJ333" t="s">
        <v>21</v>
      </c>
      <c r="AK333" t="s">
        <v>21</v>
      </c>
      <c r="AL333" t="s">
        <v>21</v>
      </c>
      <c r="AM333" t="s">
        <v>21</v>
      </c>
      <c r="AN333" t="s">
        <v>21</v>
      </c>
      <c r="AO333" t="s">
        <v>21</v>
      </c>
      <c r="AQ333">
        <f t="shared" si="55"/>
        <v>0</v>
      </c>
      <c r="AR333">
        <f t="shared" si="56"/>
        <v>0</v>
      </c>
      <c r="AT333">
        <f t="shared" si="57"/>
        <v>0</v>
      </c>
      <c r="AU333">
        <f t="shared" si="58"/>
        <v>0</v>
      </c>
      <c r="AV333" s="11" t="str">
        <f t="shared" si="59"/>
        <v/>
      </c>
      <c r="AY333">
        <f t="shared" si="60"/>
        <v>0</v>
      </c>
      <c r="AZ333">
        <f t="shared" si="61"/>
        <v>0</v>
      </c>
      <c r="BA333">
        <f t="shared" si="62"/>
        <v>0</v>
      </c>
      <c r="BB333">
        <f t="shared" si="63"/>
        <v>0</v>
      </c>
      <c r="BC333">
        <f t="shared" si="64"/>
        <v>0</v>
      </c>
      <c r="BD333" s="2">
        <f t="shared" si="65"/>
        <v>0</v>
      </c>
    </row>
    <row r="334" spans="1:56" ht="15" customHeight="1">
      <c r="A334" s="2" t="s">
        <v>594</v>
      </c>
      <c r="B334" s="2" t="s">
        <v>595</v>
      </c>
      <c r="C334">
        <v>2020</v>
      </c>
      <c r="D334" t="s">
        <v>21</v>
      </c>
      <c r="E334" t="s">
        <v>21</v>
      </c>
      <c r="F334" t="s">
        <v>21</v>
      </c>
      <c r="G334" t="s">
        <v>21</v>
      </c>
      <c r="H334" t="s">
        <v>21</v>
      </c>
      <c r="I334" t="s">
        <v>21</v>
      </c>
      <c r="J334" t="s">
        <v>21</v>
      </c>
      <c r="K334" t="s">
        <v>21</v>
      </c>
      <c r="L334" t="s">
        <v>21</v>
      </c>
      <c r="M334" t="s">
        <v>21</v>
      </c>
      <c r="N334" t="s">
        <v>21</v>
      </c>
      <c r="O334" t="s">
        <v>21</v>
      </c>
      <c r="P334" t="s">
        <v>21</v>
      </c>
      <c r="Q334" t="s">
        <v>21</v>
      </c>
      <c r="R334" t="s">
        <v>21</v>
      </c>
      <c r="S334" t="s">
        <v>21</v>
      </c>
      <c r="T334" t="s">
        <v>21</v>
      </c>
      <c r="U334" t="s">
        <v>21</v>
      </c>
      <c r="V334" t="s">
        <v>21</v>
      </c>
      <c r="W334" t="s">
        <v>21</v>
      </c>
      <c r="X334" t="s">
        <v>21</v>
      </c>
      <c r="Y334" t="s">
        <v>21</v>
      </c>
      <c r="Z334" t="s">
        <v>21</v>
      </c>
      <c r="AA334" t="s">
        <v>21</v>
      </c>
      <c r="AB334" t="s">
        <v>21</v>
      </c>
      <c r="AC334" t="s">
        <v>21</v>
      </c>
      <c r="AD334" t="s">
        <v>21</v>
      </c>
      <c r="AE334" t="s">
        <v>21</v>
      </c>
      <c r="AF334" t="s">
        <v>21</v>
      </c>
      <c r="AG334" t="s">
        <v>21</v>
      </c>
      <c r="AH334" t="s">
        <v>21</v>
      </c>
      <c r="AI334" t="s">
        <v>21</v>
      </c>
      <c r="AJ334" t="s">
        <v>21</v>
      </c>
      <c r="AK334" t="s">
        <v>21</v>
      </c>
      <c r="AL334" t="s">
        <v>21</v>
      </c>
      <c r="AM334" t="s">
        <v>21</v>
      </c>
      <c r="AN334" t="s">
        <v>21</v>
      </c>
      <c r="AO334" t="s">
        <v>21</v>
      </c>
      <c r="AQ334">
        <f t="shared" si="55"/>
        <v>0</v>
      </c>
      <c r="AR334">
        <f t="shared" si="56"/>
        <v>0</v>
      </c>
      <c r="AT334">
        <f t="shared" si="57"/>
        <v>0</v>
      </c>
      <c r="AU334">
        <f t="shared" si="58"/>
        <v>0</v>
      </c>
      <c r="AV334" s="11" t="str">
        <f t="shared" si="59"/>
        <v/>
      </c>
      <c r="AY334">
        <f t="shared" si="60"/>
        <v>0</v>
      </c>
      <c r="AZ334">
        <f t="shared" si="61"/>
        <v>0</v>
      </c>
      <c r="BA334">
        <f t="shared" si="62"/>
        <v>0</v>
      </c>
      <c r="BB334">
        <f t="shared" si="63"/>
        <v>0</v>
      </c>
      <c r="BC334">
        <f t="shared" si="64"/>
        <v>0</v>
      </c>
      <c r="BD334" s="2">
        <f t="shared" si="65"/>
        <v>0</v>
      </c>
    </row>
    <row r="335" spans="1:56" ht="15" customHeight="1">
      <c r="A335" s="2" t="s">
        <v>594</v>
      </c>
      <c r="B335" s="2" t="s">
        <v>596</v>
      </c>
      <c r="C335">
        <v>2020</v>
      </c>
      <c r="D335" t="s">
        <v>21</v>
      </c>
      <c r="E335" t="s">
        <v>21</v>
      </c>
      <c r="F335" t="s">
        <v>21</v>
      </c>
      <c r="G335" t="s">
        <v>21</v>
      </c>
      <c r="H335" t="s">
        <v>21</v>
      </c>
      <c r="I335" t="s">
        <v>21</v>
      </c>
      <c r="J335" t="s">
        <v>21</v>
      </c>
      <c r="K335" t="s">
        <v>21</v>
      </c>
      <c r="L335" t="s">
        <v>21</v>
      </c>
      <c r="M335" t="s">
        <v>21</v>
      </c>
      <c r="N335" t="s">
        <v>21</v>
      </c>
      <c r="O335" t="s">
        <v>21</v>
      </c>
      <c r="P335" t="s">
        <v>21</v>
      </c>
      <c r="Q335" t="s">
        <v>21</v>
      </c>
      <c r="R335" t="s">
        <v>21</v>
      </c>
      <c r="S335" t="s">
        <v>21</v>
      </c>
      <c r="T335" t="s">
        <v>21</v>
      </c>
      <c r="U335" t="s">
        <v>21</v>
      </c>
      <c r="V335" t="s">
        <v>21</v>
      </c>
      <c r="W335" t="s">
        <v>21</v>
      </c>
      <c r="X335" t="s">
        <v>21</v>
      </c>
      <c r="Y335" t="s">
        <v>21</v>
      </c>
      <c r="Z335" t="s">
        <v>21</v>
      </c>
      <c r="AA335" t="s">
        <v>21</v>
      </c>
      <c r="AB335" t="s">
        <v>21</v>
      </c>
      <c r="AC335" t="s">
        <v>21</v>
      </c>
      <c r="AD335" t="s">
        <v>21</v>
      </c>
      <c r="AE335" t="s">
        <v>21</v>
      </c>
      <c r="AF335" t="s">
        <v>21</v>
      </c>
      <c r="AG335" t="s">
        <v>21</v>
      </c>
      <c r="AH335" t="s">
        <v>21</v>
      </c>
      <c r="AI335" t="s">
        <v>21</v>
      </c>
      <c r="AJ335" t="s">
        <v>21</v>
      </c>
      <c r="AK335" t="s">
        <v>21</v>
      </c>
      <c r="AL335" t="s">
        <v>21</v>
      </c>
      <c r="AM335" t="s">
        <v>21</v>
      </c>
      <c r="AN335" t="s">
        <v>21</v>
      </c>
      <c r="AO335" t="s">
        <v>21</v>
      </c>
      <c r="AQ335">
        <f t="shared" si="55"/>
        <v>0</v>
      </c>
      <c r="AR335">
        <f t="shared" si="56"/>
        <v>0</v>
      </c>
      <c r="AT335">
        <f t="shared" si="57"/>
        <v>0</v>
      </c>
      <c r="AU335">
        <f t="shared" si="58"/>
        <v>0</v>
      </c>
      <c r="AV335" s="11" t="str">
        <f t="shared" si="59"/>
        <v/>
      </c>
      <c r="AY335">
        <f t="shared" si="60"/>
        <v>0</v>
      </c>
      <c r="AZ335">
        <f t="shared" si="61"/>
        <v>0</v>
      </c>
      <c r="BA335">
        <f t="shared" si="62"/>
        <v>0</v>
      </c>
      <c r="BB335">
        <f t="shared" si="63"/>
        <v>0</v>
      </c>
      <c r="BC335">
        <f t="shared" si="64"/>
        <v>0</v>
      </c>
      <c r="BD335" s="2">
        <f t="shared" si="65"/>
        <v>0</v>
      </c>
    </row>
    <row r="336" spans="1:56" ht="15" customHeight="1">
      <c r="A336" s="2" t="s">
        <v>594</v>
      </c>
      <c r="B336" s="2" t="s">
        <v>597</v>
      </c>
      <c r="C336">
        <v>2020</v>
      </c>
      <c r="D336">
        <v>27.2</v>
      </c>
      <c r="E336">
        <v>7.6</v>
      </c>
      <c r="F336">
        <v>1.2</v>
      </c>
      <c r="G336" t="s">
        <v>655</v>
      </c>
      <c r="H336">
        <v>4.4000000000000004</v>
      </c>
      <c r="I336">
        <v>55.34</v>
      </c>
      <c r="J336" t="s">
        <v>21</v>
      </c>
      <c r="K336">
        <v>0.34</v>
      </c>
      <c r="L336" t="s">
        <v>21</v>
      </c>
      <c r="M336" t="s">
        <v>21</v>
      </c>
      <c r="N336" t="s">
        <v>21</v>
      </c>
      <c r="O336" t="s">
        <v>21</v>
      </c>
      <c r="P336" t="s">
        <v>21</v>
      </c>
      <c r="Q336" t="s">
        <v>21</v>
      </c>
      <c r="R336" t="s">
        <v>21</v>
      </c>
      <c r="S336" t="s">
        <v>21</v>
      </c>
      <c r="T336" t="s">
        <v>21</v>
      </c>
      <c r="U336" t="s">
        <v>21</v>
      </c>
      <c r="V336" t="s">
        <v>21</v>
      </c>
      <c r="W336" t="s">
        <v>21</v>
      </c>
      <c r="X336" t="s">
        <v>21</v>
      </c>
      <c r="Y336" t="s">
        <v>21</v>
      </c>
      <c r="Z336" t="s">
        <v>21</v>
      </c>
      <c r="AA336" t="s">
        <v>21</v>
      </c>
      <c r="AB336" t="s">
        <v>21</v>
      </c>
      <c r="AC336" t="s">
        <v>21</v>
      </c>
      <c r="AD336" t="s">
        <v>21</v>
      </c>
      <c r="AE336" t="s">
        <v>21</v>
      </c>
      <c r="AF336">
        <v>45</v>
      </c>
      <c r="AG336">
        <v>0</v>
      </c>
      <c r="AH336" t="s">
        <v>925</v>
      </c>
      <c r="AI336">
        <v>39</v>
      </c>
      <c r="AJ336" t="s">
        <v>21</v>
      </c>
      <c r="AK336">
        <v>10</v>
      </c>
      <c r="AL336">
        <v>0</v>
      </c>
      <c r="AM336">
        <v>100</v>
      </c>
      <c r="AN336">
        <v>0</v>
      </c>
      <c r="AO336">
        <v>0</v>
      </c>
      <c r="AQ336">
        <f t="shared" si="55"/>
        <v>45.34</v>
      </c>
      <c r="AR336">
        <f t="shared" si="56"/>
        <v>55.34</v>
      </c>
      <c r="AT336">
        <f t="shared" si="57"/>
        <v>27.2</v>
      </c>
      <c r="AU336">
        <f t="shared" si="58"/>
        <v>7.6</v>
      </c>
      <c r="AV336" s="11">
        <f t="shared" si="59"/>
        <v>0.62883989880737257</v>
      </c>
      <c r="AY336">
        <f t="shared" si="60"/>
        <v>10</v>
      </c>
      <c r="AZ336">
        <f t="shared" si="61"/>
        <v>0</v>
      </c>
      <c r="BA336">
        <f t="shared" si="62"/>
        <v>10</v>
      </c>
      <c r="BB336">
        <f t="shared" si="63"/>
        <v>0</v>
      </c>
      <c r="BC336">
        <f t="shared" si="64"/>
        <v>0</v>
      </c>
      <c r="BD336" s="2">
        <f t="shared" si="65"/>
        <v>0</v>
      </c>
    </row>
    <row r="337" spans="1:56" ht="15" customHeight="1">
      <c r="A337" s="2" t="s">
        <v>598</v>
      </c>
      <c r="B337" s="2" t="s">
        <v>599</v>
      </c>
      <c r="C337">
        <v>2020</v>
      </c>
      <c r="D337" t="s">
        <v>21</v>
      </c>
      <c r="E337" t="s">
        <v>21</v>
      </c>
      <c r="F337" t="s">
        <v>21</v>
      </c>
      <c r="G337" t="s">
        <v>21</v>
      </c>
      <c r="H337" t="s">
        <v>21</v>
      </c>
      <c r="I337" t="s">
        <v>21</v>
      </c>
      <c r="J337" t="s">
        <v>21</v>
      </c>
      <c r="K337" t="s">
        <v>21</v>
      </c>
      <c r="L337" t="s">
        <v>21</v>
      </c>
      <c r="M337" t="s">
        <v>21</v>
      </c>
      <c r="N337" t="s">
        <v>21</v>
      </c>
      <c r="O337" t="s">
        <v>21</v>
      </c>
      <c r="P337" t="s">
        <v>21</v>
      </c>
      <c r="Q337" t="s">
        <v>21</v>
      </c>
      <c r="R337" t="s">
        <v>21</v>
      </c>
      <c r="S337" t="s">
        <v>21</v>
      </c>
      <c r="T337" t="s">
        <v>21</v>
      </c>
      <c r="U337" t="s">
        <v>21</v>
      </c>
      <c r="V337" t="s">
        <v>21</v>
      </c>
      <c r="W337" t="s">
        <v>21</v>
      </c>
      <c r="X337" t="s">
        <v>21</v>
      </c>
      <c r="Y337" t="s">
        <v>21</v>
      </c>
      <c r="Z337" t="s">
        <v>21</v>
      </c>
      <c r="AA337" t="s">
        <v>21</v>
      </c>
      <c r="AB337" t="s">
        <v>21</v>
      </c>
      <c r="AC337" t="s">
        <v>21</v>
      </c>
      <c r="AD337" t="s">
        <v>21</v>
      </c>
      <c r="AE337" t="s">
        <v>21</v>
      </c>
      <c r="AF337" t="s">
        <v>21</v>
      </c>
      <c r="AG337" t="s">
        <v>21</v>
      </c>
      <c r="AH337" t="s">
        <v>21</v>
      </c>
      <c r="AI337" t="s">
        <v>21</v>
      </c>
      <c r="AJ337" t="s">
        <v>21</v>
      </c>
      <c r="AK337" t="s">
        <v>21</v>
      </c>
      <c r="AL337" t="s">
        <v>21</v>
      </c>
      <c r="AM337" t="s">
        <v>21</v>
      </c>
      <c r="AN337" t="s">
        <v>21</v>
      </c>
      <c r="AO337" t="s">
        <v>21</v>
      </c>
      <c r="AQ337">
        <f t="shared" si="55"/>
        <v>0</v>
      </c>
      <c r="AR337">
        <f t="shared" si="56"/>
        <v>0</v>
      </c>
      <c r="AT337">
        <f t="shared" si="57"/>
        <v>0</v>
      </c>
      <c r="AU337">
        <f t="shared" si="58"/>
        <v>0</v>
      </c>
      <c r="AV337" s="11" t="str">
        <f t="shared" si="59"/>
        <v/>
      </c>
      <c r="AY337">
        <f t="shared" si="60"/>
        <v>0</v>
      </c>
      <c r="AZ337">
        <f t="shared" si="61"/>
        <v>0</v>
      </c>
      <c r="BA337">
        <f t="shared" si="62"/>
        <v>0</v>
      </c>
      <c r="BB337">
        <f t="shared" si="63"/>
        <v>0</v>
      </c>
      <c r="BC337">
        <f t="shared" si="64"/>
        <v>0</v>
      </c>
      <c r="BD337" s="2">
        <f t="shared" si="65"/>
        <v>0</v>
      </c>
    </row>
    <row r="338" spans="1:56" ht="15" customHeight="1">
      <c r="A338" s="2" t="s">
        <v>598</v>
      </c>
      <c r="B338" s="2" t="s">
        <v>600</v>
      </c>
      <c r="C338">
        <v>2020</v>
      </c>
      <c r="D338" t="s">
        <v>22</v>
      </c>
      <c r="E338" t="s">
        <v>22</v>
      </c>
      <c r="F338" t="s">
        <v>22</v>
      </c>
      <c r="G338" t="s">
        <v>22</v>
      </c>
      <c r="H338" t="s">
        <v>22</v>
      </c>
      <c r="I338" t="s">
        <v>22</v>
      </c>
      <c r="J338" t="s">
        <v>22</v>
      </c>
      <c r="K338" t="s">
        <v>22</v>
      </c>
      <c r="L338" t="s">
        <v>22</v>
      </c>
      <c r="M338" t="s">
        <v>22</v>
      </c>
      <c r="N338" t="s">
        <v>22</v>
      </c>
      <c r="O338" t="s">
        <v>22</v>
      </c>
      <c r="P338" t="s">
        <v>22</v>
      </c>
      <c r="Q338" t="s">
        <v>22</v>
      </c>
      <c r="R338" t="s">
        <v>22</v>
      </c>
      <c r="S338" t="s">
        <v>22</v>
      </c>
      <c r="T338" t="s">
        <v>22</v>
      </c>
      <c r="U338" t="s">
        <v>22</v>
      </c>
      <c r="V338" t="s">
        <v>22</v>
      </c>
      <c r="W338" t="s">
        <v>21</v>
      </c>
      <c r="X338" t="s">
        <v>22</v>
      </c>
      <c r="Y338" t="s">
        <v>22</v>
      </c>
      <c r="Z338" t="s">
        <v>22</v>
      </c>
      <c r="AA338" t="s">
        <v>22</v>
      </c>
      <c r="AB338" t="s">
        <v>22</v>
      </c>
      <c r="AC338" t="s">
        <v>22</v>
      </c>
      <c r="AD338" t="s">
        <v>22</v>
      </c>
      <c r="AE338" t="s">
        <v>22</v>
      </c>
      <c r="AF338" t="s">
        <v>22</v>
      </c>
      <c r="AG338" t="s">
        <v>22</v>
      </c>
      <c r="AH338" t="s">
        <v>22</v>
      </c>
      <c r="AI338" t="s">
        <v>22</v>
      </c>
      <c r="AJ338" t="s">
        <v>22</v>
      </c>
      <c r="AK338" t="s">
        <v>22</v>
      </c>
      <c r="AL338" t="s">
        <v>22</v>
      </c>
      <c r="AM338" t="s">
        <v>22</v>
      </c>
      <c r="AN338" t="s">
        <v>22</v>
      </c>
      <c r="AO338" t="s">
        <v>22</v>
      </c>
      <c r="AQ338">
        <f t="shared" si="55"/>
        <v>0</v>
      </c>
      <c r="AR338">
        <f t="shared" si="56"/>
        <v>0</v>
      </c>
      <c r="AT338">
        <f t="shared" si="57"/>
        <v>0</v>
      </c>
      <c r="AU338">
        <f t="shared" si="58"/>
        <v>0</v>
      </c>
      <c r="AV338" s="11" t="str">
        <f t="shared" si="59"/>
        <v/>
      </c>
      <c r="AY338">
        <f t="shared" si="60"/>
        <v>0</v>
      </c>
      <c r="AZ338">
        <f t="shared" si="61"/>
        <v>0</v>
      </c>
      <c r="BA338">
        <f t="shared" si="62"/>
        <v>0</v>
      </c>
      <c r="BB338">
        <f t="shared" si="63"/>
        <v>0</v>
      </c>
      <c r="BC338">
        <f t="shared" si="64"/>
        <v>0</v>
      </c>
      <c r="BD338" s="2">
        <f t="shared" si="65"/>
        <v>0</v>
      </c>
    </row>
    <row r="339" spans="1:56" ht="15" customHeight="1">
      <c r="A339" s="2" t="s">
        <v>598</v>
      </c>
      <c r="B339" s="2" t="s">
        <v>601</v>
      </c>
      <c r="C339">
        <v>2020</v>
      </c>
      <c r="D339" t="s">
        <v>22</v>
      </c>
      <c r="E339" t="s">
        <v>22</v>
      </c>
      <c r="F339" t="s">
        <v>22</v>
      </c>
      <c r="G339" t="s">
        <v>22</v>
      </c>
      <c r="H339" t="s">
        <v>22</v>
      </c>
      <c r="I339" t="s">
        <v>22</v>
      </c>
      <c r="J339" t="s">
        <v>22</v>
      </c>
      <c r="K339" t="s">
        <v>22</v>
      </c>
      <c r="L339" t="s">
        <v>22</v>
      </c>
      <c r="M339" t="s">
        <v>22</v>
      </c>
      <c r="N339" t="s">
        <v>22</v>
      </c>
      <c r="O339" t="s">
        <v>22</v>
      </c>
      <c r="P339" t="s">
        <v>22</v>
      </c>
      <c r="Q339" t="s">
        <v>22</v>
      </c>
      <c r="R339" t="s">
        <v>22</v>
      </c>
      <c r="S339" t="s">
        <v>22</v>
      </c>
      <c r="T339" t="s">
        <v>22</v>
      </c>
      <c r="U339" t="s">
        <v>22</v>
      </c>
      <c r="V339" t="s">
        <v>22</v>
      </c>
      <c r="W339" t="s">
        <v>21</v>
      </c>
      <c r="X339" t="s">
        <v>22</v>
      </c>
      <c r="Y339" t="s">
        <v>22</v>
      </c>
      <c r="Z339" t="s">
        <v>22</v>
      </c>
      <c r="AA339" t="s">
        <v>22</v>
      </c>
      <c r="AB339" t="s">
        <v>22</v>
      </c>
      <c r="AC339" t="s">
        <v>22</v>
      </c>
      <c r="AD339" t="s">
        <v>22</v>
      </c>
      <c r="AE339" t="s">
        <v>22</v>
      </c>
      <c r="AF339" t="s">
        <v>22</v>
      </c>
      <c r="AG339" t="s">
        <v>22</v>
      </c>
      <c r="AH339" t="s">
        <v>22</v>
      </c>
      <c r="AI339" t="s">
        <v>22</v>
      </c>
      <c r="AJ339" t="s">
        <v>22</v>
      </c>
      <c r="AK339" t="s">
        <v>22</v>
      </c>
      <c r="AL339" t="s">
        <v>22</v>
      </c>
      <c r="AM339" t="s">
        <v>22</v>
      </c>
      <c r="AN339" t="s">
        <v>22</v>
      </c>
      <c r="AO339" t="s">
        <v>22</v>
      </c>
      <c r="AQ339">
        <f t="shared" si="55"/>
        <v>0</v>
      </c>
      <c r="AR339">
        <f t="shared" si="56"/>
        <v>0</v>
      </c>
      <c r="AT339">
        <f t="shared" si="57"/>
        <v>0</v>
      </c>
      <c r="AU339">
        <f t="shared" si="58"/>
        <v>0</v>
      </c>
      <c r="AV339" s="11" t="str">
        <f t="shared" si="59"/>
        <v/>
      </c>
      <c r="AY339">
        <f t="shared" si="60"/>
        <v>0</v>
      </c>
      <c r="AZ339">
        <f t="shared" si="61"/>
        <v>0</v>
      </c>
      <c r="BA339">
        <f t="shared" si="62"/>
        <v>0</v>
      </c>
      <c r="BB339">
        <f t="shared" si="63"/>
        <v>0</v>
      </c>
      <c r="BC339">
        <f t="shared" si="64"/>
        <v>0</v>
      </c>
      <c r="BD339" s="2">
        <f t="shared" si="65"/>
        <v>0</v>
      </c>
    </row>
    <row r="340" spans="1:56" ht="15" customHeight="1">
      <c r="A340" s="2" t="s">
        <v>602</v>
      </c>
      <c r="B340" s="2" t="s">
        <v>603</v>
      </c>
      <c r="C340">
        <v>2020</v>
      </c>
      <c r="D340" t="s">
        <v>21</v>
      </c>
      <c r="E340" t="s">
        <v>21</v>
      </c>
      <c r="F340" t="s">
        <v>21</v>
      </c>
      <c r="G340" t="s">
        <v>21</v>
      </c>
      <c r="H340" t="s">
        <v>21</v>
      </c>
      <c r="I340" t="s">
        <v>21</v>
      </c>
      <c r="J340" t="s">
        <v>21</v>
      </c>
      <c r="K340" t="s">
        <v>21</v>
      </c>
      <c r="L340" t="s">
        <v>21</v>
      </c>
      <c r="M340" t="s">
        <v>21</v>
      </c>
      <c r="N340" t="s">
        <v>21</v>
      </c>
      <c r="O340" t="s">
        <v>21</v>
      </c>
      <c r="P340" t="s">
        <v>21</v>
      </c>
      <c r="Q340" t="s">
        <v>21</v>
      </c>
      <c r="R340" t="s">
        <v>21</v>
      </c>
      <c r="S340" t="s">
        <v>21</v>
      </c>
      <c r="T340" t="s">
        <v>21</v>
      </c>
      <c r="U340" t="s">
        <v>21</v>
      </c>
      <c r="V340" t="s">
        <v>21</v>
      </c>
      <c r="W340" t="s">
        <v>21</v>
      </c>
      <c r="X340" t="s">
        <v>21</v>
      </c>
      <c r="Y340" t="s">
        <v>21</v>
      </c>
      <c r="Z340" t="s">
        <v>21</v>
      </c>
      <c r="AA340" t="s">
        <v>21</v>
      </c>
      <c r="AB340" t="s">
        <v>21</v>
      </c>
      <c r="AC340" t="s">
        <v>21</v>
      </c>
      <c r="AD340" t="s">
        <v>21</v>
      </c>
      <c r="AE340" t="s">
        <v>21</v>
      </c>
      <c r="AF340" t="s">
        <v>21</v>
      </c>
      <c r="AG340" t="s">
        <v>21</v>
      </c>
      <c r="AH340" t="s">
        <v>21</v>
      </c>
      <c r="AI340" t="s">
        <v>21</v>
      </c>
      <c r="AJ340" t="s">
        <v>21</v>
      </c>
      <c r="AK340" t="s">
        <v>21</v>
      </c>
      <c r="AL340" t="s">
        <v>21</v>
      </c>
      <c r="AM340" t="s">
        <v>21</v>
      </c>
      <c r="AN340" t="s">
        <v>21</v>
      </c>
      <c r="AO340" t="s">
        <v>21</v>
      </c>
      <c r="AQ340">
        <f t="shared" si="55"/>
        <v>0</v>
      </c>
      <c r="AR340">
        <f t="shared" si="56"/>
        <v>0</v>
      </c>
      <c r="AT340">
        <f t="shared" si="57"/>
        <v>0</v>
      </c>
      <c r="AU340">
        <f t="shared" si="58"/>
        <v>0</v>
      </c>
      <c r="AV340" s="11" t="str">
        <f t="shared" si="59"/>
        <v/>
      </c>
      <c r="AY340">
        <f t="shared" si="60"/>
        <v>0</v>
      </c>
      <c r="AZ340">
        <f t="shared" si="61"/>
        <v>0</v>
      </c>
      <c r="BA340">
        <f t="shared" si="62"/>
        <v>0</v>
      </c>
      <c r="BB340">
        <f t="shared" si="63"/>
        <v>0</v>
      </c>
      <c r="BC340">
        <f t="shared" si="64"/>
        <v>0</v>
      </c>
      <c r="BD340" s="2">
        <f t="shared" si="65"/>
        <v>0</v>
      </c>
    </row>
    <row r="341" spans="1:56" ht="15" customHeight="1">
      <c r="A341" s="2" t="s">
        <v>602</v>
      </c>
      <c r="B341" s="2" t="s">
        <v>604</v>
      </c>
      <c r="C341">
        <v>2020</v>
      </c>
      <c r="D341" t="s">
        <v>21</v>
      </c>
      <c r="E341" t="s">
        <v>21</v>
      </c>
      <c r="F341" t="s">
        <v>21</v>
      </c>
      <c r="G341" t="s">
        <v>21</v>
      </c>
      <c r="H341" t="s">
        <v>21</v>
      </c>
      <c r="I341" t="s">
        <v>21</v>
      </c>
      <c r="J341" t="s">
        <v>21</v>
      </c>
      <c r="K341" t="s">
        <v>21</v>
      </c>
      <c r="L341" t="s">
        <v>21</v>
      </c>
      <c r="M341" t="s">
        <v>21</v>
      </c>
      <c r="N341" t="s">
        <v>21</v>
      </c>
      <c r="O341" t="s">
        <v>21</v>
      </c>
      <c r="P341" t="s">
        <v>21</v>
      </c>
      <c r="Q341" t="s">
        <v>21</v>
      </c>
      <c r="R341" t="s">
        <v>21</v>
      </c>
      <c r="S341" t="s">
        <v>21</v>
      </c>
      <c r="T341" t="s">
        <v>21</v>
      </c>
      <c r="U341" t="s">
        <v>21</v>
      </c>
      <c r="V341" t="s">
        <v>21</v>
      </c>
      <c r="W341" t="s">
        <v>21</v>
      </c>
      <c r="X341" t="s">
        <v>21</v>
      </c>
      <c r="Y341" t="s">
        <v>21</v>
      </c>
      <c r="Z341" t="s">
        <v>21</v>
      </c>
      <c r="AA341" t="s">
        <v>21</v>
      </c>
      <c r="AB341" t="s">
        <v>21</v>
      </c>
      <c r="AC341" t="s">
        <v>21</v>
      </c>
      <c r="AD341" t="s">
        <v>21</v>
      </c>
      <c r="AE341" t="s">
        <v>21</v>
      </c>
      <c r="AF341" t="s">
        <v>21</v>
      </c>
      <c r="AG341" t="s">
        <v>21</v>
      </c>
      <c r="AH341" t="s">
        <v>21</v>
      </c>
      <c r="AI341" t="s">
        <v>21</v>
      </c>
      <c r="AJ341" t="s">
        <v>21</v>
      </c>
      <c r="AK341" t="s">
        <v>21</v>
      </c>
      <c r="AL341" t="s">
        <v>21</v>
      </c>
      <c r="AM341" t="s">
        <v>21</v>
      </c>
      <c r="AN341" t="s">
        <v>21</v>
      </c>
      <c r="AO341" t="s">
        <v>21</v>
      </c>
      <c r="AQ341">
        <f t="shared" si="55"/>
        <v>0</v>
      </c>
      <c r="AR341">
        <f t="shared" si="56"/>
        <v>0</v>
      </c>
      <c r="AT341">
        <f t="shared" si="57"/>
        <v>0</v>
      </c>
      <c r="AU341">
        <f t="shared" si="58"/>
        <v>0</v>
      </c>
      <c r="AV341" s="11" t="str">
        <f t="shared" si="59"/>
        <v/>
      </c>
      <c r="AY341">
        <f t="shared" si="60"/>
        <v>0</v>
      </c>
      <c r="AZ341">
        <f t="shared" si="61"/>
        <v>0</v>
      </c>
      <c r="BA341">
        <f t="shared" si="62"/>
        <v>0</v>
      </c>
      <c r="BB341">
        <f t="shared" si="63"/>
        <v>0</v>
      </c>
      <c r="BC341">
        <f t="shared" si="64"/>
        <v>0</v>
      </c>
      <c r="BD341" s="2">
        <f t="shared" si="65"/>
        <v>0</v>
      </c>
    </row>
    <row r="342" spans="1:56" ht="15" customHeight="1">
      <c r="A342" s="2" t="s">
        <v>602</v>
      </c>
      <c r="B342" s="2" t="s">
        <v>605</v>
      </c>
      <c r="C342">
        <v>2020</v>
      </c>
      <c r="D342" t="s">
        <v>21</v>
      </c>
      <c r="E342" t="s">
        <v>21</v>
      </c>
      <c r="F342" t="s">
        <v>21</v>
      </c>
      <c r="G342" t="s">
        <v>21</v>
      </c>
      <c r="H342" t="s">
        <v>21</v>
      </c>
      <c r="I342" t="s">
        <v>21</v>
      </c>
      <c r="J342" t="s">
        <v>21</v>
      </c>
      <c r="K342" t="s">
        <v>21</v>
      </c>
      <c r="L342" t="s">
        <v>21</v>
      </c>
      <c r="M342" t="s">
        <v>21</v>
      </c>
      <c r="N342" t="s">
        <v>21</v>
      </c>
      <c r="O342" t="s">
        <v>21</v>
      </c>
      <c r="P342" t="s">
        <v>21</v>
      </c>
      <c r="Q342" t="s">
        <v>21</v>
      </c>
      <c r="R342" t="s">
        <v>21</v>
      </c>
      <c r="S342" t="s">
        <v>21</v>
      </c>
      <c r="T342" t="s">
        <v>21</v>
      </c>
      <c r="U342" t="s">
        <v>21</v>
      </c>
      <c r="V342" t="s">
        <v>21</v>
      </c>
      <c r="W342" t="s">
        <v>21</v>
      </c>
      <c r="X342" t="s">
        <v>21</v>
      </c>
      <c r="Y342" t="s">
        <v>21</v>
      </c>
      <c r="Z342" t="s">
        <v>21</v>
      </c>
      <c r="AA342" t="s">
        <v>21</v>
      </c>
      <c r="AB342" t="s">
        <v>21</v>
      </c>
      <c r="AC342" t="s">
        <v>21</v>
      </c>
      <c r="AD342" t="s">
        <v>21</v>
      </c>
      <c r="AE342" t="s">
        <v>21</v>
      </c>
      <c r="AF342" t="s">
        <v>21</v>
      </c>
      <c r="AG342" t="s">
        <v>21</v>
      </c>
      <c r="AH342" t="s">
        <v>21</v>
      </c>
      <c r="AI342" t="s">
        <v>21</v>
      </c>
      <c r="AJ342" t="s">
        <v>21</v>
      </c>
      <c r="AK342" t="s">
        <v>21</v>
      </c>
      <c r="AL342" t="s">
        <v>21</v>
      </c>
      <c r="AM342" t="s">
        <v>21</v>
      </c>
      <c r="AN342" t="s">
        <v>21</v>
      </c>
      <c r="AO342" t="s">
        <v>21</v>
      </c>
      <c r="AQ342">
        <f t="shared" si="55"/>
        <v>0</v>
      </c>
      <c r="AR342">
        <f t="shared" si="56"/>
        <v>0</v>
      </c>
      <c r="AT342">
        <f t="shared" si="57"/>
        <v>0</v>
      </c>
      <c r="AU342">
        <f t="shared" si="58"/>
        <v>0</v>
      </c>
      <c r="AV342" s="11" t="str">
        <f t="shared" si="59"/>
        <v/>
      </c>
      <c r="AY342">
        <f t="shared" si="60"/>
        <v>0</v>
      </c>
      <c r="AZ342">
        <f t="shared" si="61"/>
        <v>0</v>
      </c>
      <c r="BA342">
        <f t="shared" si="62"/>
        <v>0</v>
      </c>
      <c r="BB342">
        <f t="shared" si="63"/>
        <v>0</v>
      </c>
      <c r="BC342">
        <f t="shared" si="64"/>
        <v>0</v>
      </c>
      <c r="BD342" s="2">
        <f t="shared" si="65"/>
        <v>0</v>
      </c>
    </row>
    <row r="343" spans="1:56" ht="15" customHeight="1">
      <c r="A343" s="2" t="s">
        <v>602</v>
      </c>
      <c r="B343" s="2" t="s">
        <v>606</v>
      </c>
      <c r="C343">
        <v>2020</v>
      </c>
      <c r="D343" t="s">
        <v>21</v>
      </c>
      <c r="E343" t="s">
        <v>21</v>
      </c>
      <c r="F343" t="s">
        <v>21</v>
      </c>
      <c r="G343" t="s">
        <v>21</v>
      </c>
      <c r="H343" t="s">
        <v>21</v>
      </c>
      <c r="I343" t="s">
        <v>21</v>
      </c>
      <c r="J343" t="s">
        <v>21</v>
      </c>
      <c r="K343" t="s">
        <v>21</v>
      </c>
      <c r="L343" t="s">
        <v>21</v>
      </c>
      <c r="M343" t="s">
        <v>21</v>
      </c>
      <c r="N343" t="s">
        <v>21</v>
      </c>
      <c r="O343" t="s">
        <v>21</v>
      </c>
      <c r="P343" t="s">
        <v>21</v>
      </c>
      <c r="Q343" t="s">
        <v>21</v>
      </c>
      <c r="R343" t="s">
        <v>21</v>
      </c>
      <c r="S343" t="s">
        <v>21</v>
      </c>
      <c r="T343" t="s">
        <v>21</v>
      </c>
      <c r="U343" t="s">
        <v>21</v>
      </c>
      <c r="V343" t="s">
        <v>21</v>
      </c>
      <c r="W343" t="s">
        <v>21</v>
      </c>
      <c r="X343" t="s">
        <v>21</v>
      </c>
      <c r="Y343" t="s">
        <v>21</v>
      </c>
      <c r="Z343" t="s">
        <v>21</v>
      </c>
      <c r="AA343" t="s">
        <v>21</v>
      </c>
      <c r="AB343" t="s">
        <v>21</v>
      </c>
      <c r="AC343" t="s">
        <v>21</v>
      </c>
      <c r="AD343" t="s">
        <v>21</v>
      </c>
      <c r="AE343" t="s">
        <v>21</v>
      </c>
      <c r="AF343" t="s">
        <v>21</v>
      </c>
      <c r="AG343" t="s">
        <v>21</v>
      </c>
      <c r="AH343" t="s">
        <v>21</v>
      </c>
      <c r="AI343" t="s">
        <v>21</v>
      </c>
      <c r="AJ343" t="s">
        <v>21</v>
      </c>
      <c r="AK343" t="s">
        <v>21</v>
      </c>
      <c r="AL343" t="s">
        <v>21</v>
      </c>
      <c r="AM343" t="s">
        <v>21</v>
      </c>
      <c r="AN343" t="s">
        <v>21</v>
      </c>
      <c r="AO343" t="s">
        <v>21</v>
      </c>
      <c r="AQ343">
        <f t="shared" si="55"/>
        <v>0</v>
      </c>
      <c r="AR343">
        <f t="shared" si="56"/>
        <v>0</v>
      </c>
      <c r="AT343">
        <f t="shared" si="57"/>
        <v>0</v>
      </c>
      <c r="AU343">
        <f t="shared" si="58"/>
        <v>0</v>
      </c>
      <c r="AV343" s="11" t="str">
        <f t="shared" si="59"/>
        <v/>
      </c>
      <c r="AY343">
        <f t="shared" si="60"/>
        <v>0</v>
      </c>
      <c r="AZ343">
        <f t="shared" si="61"/>
        <v>0</v>
      </c>
      <c r="BA343">
        <f t="shared" si="62"/>
        <v>0</v>
      </c>
      <c r="BB343">
        <f t="shared" si="63"/>
        <v>0</v>
      </c>
      <c r="BC343">
        <f t="shared" si="64"/>
        <v>0</v>
      </c>
      <c r="BD343" s="2">
        <f t="shared" si="65"/>
        <v>0</v>
      </c>
    </row>
    <row r="344" spans="1:56" ht="15" customHeight="1">
      <c r="A344" s="2" t="s">
        <v>602</v>
      </c>
      <c r="B344" s="2" t="s">
        <v>607</v>
      </c>
      <c r="C344">
        <v>2020</v>
      </c>
      <c r="D344">
        <v>518.20000000000005</v>
      </c>
      <c r="E344">
        <v>174.2</v>
      </c>
      <c r="F344">
        <v>0</v>
      </c>
      <c r="G344" t="s">
        <v>21</v>
      </c>
      <c r="H344" t="s">
        <v>21</v>
      </c>
      <c r="I344">
        <v>858.66</v>
      </c>
      <c r="J344" t="s">
        <v>21</v>
      </c>
      <c r="K344" t="s">
        <v>21</v>
      </c>
      <c r="L344" t="s">
        <v>21</v>
      </c>
      <c r="M344" t="s">
        <v>21</v>
      </c>
      <c r="N344" t="s">
        <v>21</v>
      </c>
      <c r="O344" t="s">
        <v>21</v>
      </c>
      <c r="P344" t="s">
        <v>21</v>
      </c>
      <c r="Q344">
        <v>432.52</v>
      </c>
      <c r="R344">
        <v>132.19</v>
      </c>
      <c r="S344">
        <v>101.91</v>
      </c>
      <c r="T344">
        <v>105.04</v>
      </c>
      <c r="U344" t="s">
        <v>21</v>
      </c>
      <c r="V344" t="s">
        <v>21</v>
      </c>
      <c r="W344" t="s">
        <v>924</v>
      </c>
      <c r="X344" t="s">
        <v>21</v>
      </c>
      <c r="Y344" t="s">
        <v>21</v>
      </c>
      <c r="Z344" t="s">
        <v>21</v>
      </c>
      <c r="AA344">
        <v>22.14</v>
      </c>
      <c r="AB344" t="s">
        <v>21</v>
      </c>
      <c r="AC344">
        <v>1.36</v>
      </c>
      <c r="AD344" t="s">
        <v>21</v>
      </c>
      <c r="AE344" t="s">
        <v>21</v>
      </c>
      <c r="AF344" t="s">
        <v>21</v>
      </c>
      <c r="AG344" t="s">
        <v>21</v>
      </c>
      <c r="AH344" t="s">
        <v>21</v>
      </c>
      <c r="AI344" t="s">
        <v>21</v>
      </c>
      <c r="AJ344" t="s">
        <v>21</v>
      </c>
      <c r="AK344">
        <v>63.5</v>
      </c>
      <c r="AL344">
        <v>100</v>
      </c>
      <c r="AM344" t="s">
        <v>21</v>
      </c>
      <c r="AN344" t="s">
        <v>21</v>
      </c>
      <c r="AO344" t="s">
        <v>21</v>
      </c>
      <c r="AQ344">
        <f t="shared" si="55"/>
        <v>795.16</v>
      </c>
      <c r="AR344">
        <f t="shared" si="56"/>
        <v>858.66</v>
      </c>
      <c r="AT344">
        <f t="shared" si="57"/>
        <v>518.20000000000005</v>
      </c>
      <c r="AU344">
        <f t="shared" si="58"/>
        <v>174.2</v>
      </c>
      <c r="AV344" s="11">
        <f t="shared" si="59"/>
        <v>0.80637272028509555</v>
      </c>
      <c r="AY344">
        <f t="shared" si="60"/>
        <v>63.5</v>
      </c>
      <c r="AZ344">
        <f t="shared" si="61"/>
        <v>63.5</v>
      </c>
      <c r="BA344">
        <f t="shared" si="62"/>
        <v>0</v>
      </c>
      <c r="BB344">
        <f t="shared" si="63"/>
        <v>0</v>
      </c>
      <c r="BC344">
        <f t="shared" si="64"/>
        <v>0</v>
      </c>
      <c r="BD344" s="2">
        <f t="shared" si="65"/>
        <v>0</v>
      </c>
    </row>
    <row r="345" spans="1:56" ht="15" customHeight="1">
      <c r="A345" s="2" t="s">
        <v>608</v>
      </c>
      <c r="B345" s="2" t="s">
        <v>609</v>
      </c>
      <c r="C345">
        <v>2020</v>
      </c>
      <c r="D345" t="s">
        <v>21</v>
      </c>
      <c r="E345" t="s">
        <v>21</v>
      </c>
      <c r="F345" t="s">
        <v>21</v>
      </c>
      <c r="G345" t="s">
        <v>21</v>
      </c>
      <c r="H345" t="s">
        <v>21</v>
      </c>
      <c r="I345" t="s">
        <v>21</v>
      </c>
      <c r="J345" t="s">
        <v>21</v>
      </c>
      <c r="K345" t="s">
        <v>21</v>
      </c>
      <c r="L345" t="s">
        <v>21</v>
      </c>
      <c r="M345" t="s">
        <v>21</v>
      </c>
      <c r="N345" t="s">
        <v>21</v>
      </c>
      <c r="O345" t="s">
        <v>21</v>
      </c>
      <c r="P345" t="s">
        <v>21</v>
      </c>
      <c r="Q345" t="s">
        <v>21</v>
      </c>
      <c r="R345" t="s">
        <v>21</v>
      </c>
      <c r="S345" t="s">
        <v>21</v>
      </c>
      <c r="T345" t="s">
        <v>21</v>
      </c>
      <c r="U345" t="s">
        <v>21</v>
      </c>
      <c r="V345" t="s">
        <v>21</v>
      </c>
      <c r="W345" t="s">
        <v>21</v>
      </c>
      <c r="X345" t="s">
        <v>21</v>
      </c>
      <c r="Y345" t="s">
        <v>21</v>
      </c>
      <c r="Z345" t="s">
        <v>21</v>
      </c>
      <c r="AA345" t="s">
        <v>21</v>
      </c>
      <c r="AB345" t="s">
        <v>21</v>
      </c>
      <c r="AC345" t="s">
        <v>21</v>
      </c>
      <c r="AD345" t="s">
        <v>21</v>
      </c>
      <c r="AE345" t="s">
        <v>21</v>
      </c>
      <c r="AF345" t="s">
        <v>21</v>
      </c>
      <c r="AG345" t="s">
        <v>21</v>
      </c>
      <c r="AH345" t="s">
        <v>21</v>
      </c>
      <c r="AI345" t="s">
        <v>21</v>
      </c>
      <c r="AJ345" t="s">
        <v>21</v>
      </c>
      <c r="AK345" t="s">
        <v>21</v>
      </c>
      <c r="AL345" t="s">
        <v>21</v>
      </c>
      <c r="AM345" t="s">
        <v>21</v>
      </c>
      <c r="AN345" t="s">
        <v>21</v>
      </c>
      <c r="AO345" t="s">
        <v>21</v>
      </c>
      <c r="AQ345">
        <f t="shared" si="55"/>
        <v>0</v>
      </c>
      <c r="AR345">
        <f t="shared" si="56"/>
        <v>0</v>
      </c>
      <c r="AT345">
        <f t="shared" si="57"/>
        <v>0</v>
      </c>
      <c r="AU345">
        <f t="shared" si="58"/>
        <v>0</v>
      </c>
      <c r="AV345" s="11" t="str">
        <f t="shared" si="59"/>
        <v/>
      </c>
      <c r="AY345">
        <f t="shared" si="60"/>
        <v>0</v>
      </c>
      <c r="AZ345">
        <f t="shared" si="61"/>
        <v>0</v>
      </c>
      <c r="BA345">
        <f t="shared" si="62"/>
        <v>0</v>
      </c>
      <c r="BB345">
        <f t="shared" si="63"/>
        <v>0</v>
      </c>
      <c r="BC345">
        <f t="shared" si="64"/>
        <v>0</v>
      </c>
      <c r="BD345" s="2">
        <f t="shared" si="65"/>
        <v>0</v>
      </c>
    </row>
    <row r="346" spans="1:56" ht="15" customHeight="1">
      <c r="A346" s="2" t="s">
        <v>610</v>
      </c>
      <c r="B346" s="2" t="s">
        <v>611</v>
      </c>
      <c r="C346">
        <v>2020</v>
      </c>
      <c r="D346" t="s">
        <v>21</v>
      </c>
      <c r="E346" t="s">
        <v>21</v>
      </c>
      <c r="F346" t="s">
        <v>21</v>
      </c>
      <c r="G346" t="s">
        <v>21</v>
      </c>
      <c r="H346" t="s">
        <v>21</v>
      </c>
      <c r="I346" t="s">
        <v>21</v>
      </c>
      <c r="J346" t="s">
        <v>21</v>
      </c>
      <c r="K346" t="s">
        <v>21</v>
      </c>
      <c r="L346" t="s">
        <v>21</v>
      </c>
      <c r="M346" t="s">
        <v>21</v>
      </c>
      <c r="N346" t="s">
        <v>21</v>
      </c>
      <c r="O346" t="s">
        <v>21</v>
      </c>
      <c r="P346" t="s">
        <v>21</v>
      </c>
      <c r="Q346" t="s">
        <v>21</v>
      </c>
      <c r="R346" t="s">
        <v>21</v>
      </c>
      <c r="S346" t="s">
        <v>21</v>
      </c>
      <c r="T346" t="s">
        <v>21</v>
      </c>
      <c r="U346" t="s">
        <v>21</v>
      </c>
      <c r="V346" t="s">
        <v>21</v>
      </c>
      <c r="W346" t="s">
        <v>21</v>
      </c>
      <c r="X346" t="s">
        <v>21</v>
      </c>
      <c r="Y346" t="s">
        <v>21</v>
      </c>
      <c r="Z346" t="s">
        <v>21</v>
      </c>
      <c r="AA346" t="s">
        <v>21</v>
      </c>
      <c r="AB346" t="s">
        <v>21</v>
      </c>
      <c r="AC346" t="s">
        <v>21</v>
      </c>
      <c r="AD346" t="s">
        <v>21</v>
      </c>
      <c r="AE346" t="s">
        <v>21</v>
      </c>
      <c r="AF346" t="s">
        <v>21</v>
      </c>
      <c r="AG346" t="s">
        <v>21</v>
      </c>
      <c r="AH346" t="s">
        <v>21</v>
      </c>
      <c r="AI346" t="s">
        <v>21</v>
      </c>
      <c r="AJ346" t="s">
        <v>21</v>
      </c>
      <c r="AK346" t="s">
        <v>21</v>
      </c>
      <c r="AL346" t="s">
        <v>21</v>
      </c>
      <c r="AM346" t="s">
        <v>21</v>
      </c>
      <c r="AN346" t="s">
        <v>21</v>
      </c>
      <c r="AO346" t="s">
        <v>21</v>
      </c>
      <c r="AQ346">
        <f t="shared" si="55"/>
        <v>0</v>
      </c>
      <c r="AR346">
        <f t="shared" si="56"/>
        <v>0</v>
      </c>
      <c r="AT346">
        <f t="shared" si="57"/>
        <v>0</v>
      </c>
      <c r="AU346">
        <f t="shared" si="58"/>
        <v>0</v>
      </c>
      <c r="AV346" s="11" t="str">
        <f t="shared" si="59"/>
        <v/>
      </c>
      <c r="AY346">
        <f t="shared" si="60"/>
        <v>0</v>
      </c>
      <c r="AZ346">
        <f t="shared" si="61"/>
        <v>0</v>
      </c>
      <c r="BA346">
        <f t="shared" si="62"/>
        <v>0</v>
      </c>
      <c r="BB346">
        <f t="shared" si="63"/>
        <v>0</v>
      </c>
      <c r="BC346">
        <f t="shared" si="64"/>
        <v>0</v>
      </c>
      <c r="BD346" s="2">
        <f t="shared" si="65"/>
        <v>0</v>
      </c>
    </row>
    <row r="347" spans="1:56" ht="15" customHeight="1">
      <c r="A347" s="2" t="s">
        <v>610</v>
      </c>
      <c r="B347" s="2" t="s">
        <v>612</v>
      </c>
      <c r="C347">
        <v>2020</v>
      </c>
      <c r="D347" t="s">
        <v>21</v>
      </c>
      <c r="E347" t="s">
        <v>21</v>
      </c>
      <c r="F347" t="s">
        <v>21</v>
      </c>
      <c r="G347" t="s">
        <v>21</v>
      </c>
      <c r="H347" t="s">
        <v>21</v>
      </c>
      <c r="I347" t="s">
        <v>21</v>
      </c>
      <c r="J347" t="s">
        <v>21</v>
      </c>
      <c r="K347" t="s">
        <v>21</v>
      </c>
      <c r="L347" t="s">
        <v>21</v>
      </c>
      <c r="M347" t="s">
        <v>21</v>
      </c>
      <c r="N347" t="s">
        <v>21</v>
      </c>
      <c r="O347" t="s">
        <v>21</v>
      </c>
      <c r="P347" t="s">
        <v>21</v>
      </c>
      <c r="Q347" t="s">
        <v>21</v>
      </c>
      <c r="R347" t="s">
        <v>21</v>
      </c>
      <c r="S347" t="s">
        <v>21</v>
      </c>
      <c r="T347" t="s">
        <v>21</v>
      </c>
      <c r="U347" t="s">
        <v>21</v>
      </c>
      <c r="V347" t="s">
        <v>21</v>
      </c>
      <c r="W347" t="s">
        <v>21</v>
      </c>
      <c r="X347" t="s">
        <v>21</v>
      </c>
      <c r="Y347" t="s">
        <v>21</v>
      </c>
      <c r="Z347" t="s">
        <v>21</v>
      </c>
      <c r="AA347" t="s">
        <v>21</v>
      </c>
      <c r="AB347" t="s">
        <v>21</v>
      </c>
      <c r="AC347" t="s">
        <v>21</v>
      </c>
      <c r="AD347" t="s">
        <v>21</v>
      </c>
      <c r="AE347" t="s">
        <v>21</v>
      </c>
      <c r="AF347" t="s">
        <v>21</v>
      </c>
      <c r="AG347" t="s">
        <v>21</v>
      </c>
      <c r="AH347" t="s">
        <v>21</v>
      </c>
      <c r="AI347" t="s">
        <v>21</v>
      </c>
      <c r="AJ347" t="s">
        <v>21</v>
      </c>
      <c r="AK347" t="s">
        <v>21</v>
      </c>
      <c r="AL347" t="s">
        <v>21</v>
      </c>
      <c r="AM347" t="s">
        <v>21</v>
      </c>
      <c r="AN347" t="s">
        <v>21</v>
      </c>
      <c r="AO347" t="s">
        <v>21</v>
      </c>
      <c r="AQ347">
        <f t="shared" si="55"/>
        <v>0</v>
      </c>
      <c r="AR347">
        <f t="shared" si="56"/>
        <v>0</v>
      </c>
      <c r="AT347">
        <f t="shared" si="57"/>
        <v>0</v>
      </c>
      <c r="AU347">
        <f t="shared" si="58"/>
        <v>0</v>
      </c>
      <c r="AV347" s="11" t="str">
        <f t="shared" si="59"/>
        <v/>
      </c>
      <c r="AY347">
        <f t="shared" si="60"/>
        <v>0</v>
      </c>
      <c r="AZ347">
        <f t="shared" si="61"/>
        <v>0</v>
      </c>
      <c r="BA347">
        <f t="shared" si="62"/>
        <v>0</v>
      </c>
      <c r="BB347">
        <f t="shared" si="63"/>
        <v>0</v>
      </c>
      <c r="BC347">
        <f t="shared" si="64"/>
        <v>0</v>
      </c>
      <c r="BD347" s="2">
        <f t="shared" si="65"/>
        <v>0</v>
      </c>
    </row>
    <row r="348" spans="1:56" ht="15" customHeight="1">
      <c r="A348" s="2" t="s">
        <v>613</v>
      </c>
      <c r="B348" s="2" t="s">
        <v>614</v>
      </c>
      <c r="C348">
        <v>2020</v>
      </c>
      <c r="D348" t="s">
        <v>22</v>
      </c>
      <c r="E348" t="s">
        <v>22</v>
      </c>
      <c r="F348" t="s">
        <v>22</v>
      </c>
      <c r="G348" t="s">
        <v>22</v>
      </c>
      <c r="H348" t="s">
        <v>22</v>
      </c>
      <c r="I348" t="s">
        <v>22</v>
      </c>
      <c r="J348" t="s">
        <v>22</v>
      </c>
      <c r="K348" t="s">
        <v>22</v>
      </c>
      <c r="L348" t="s">
        <v>22</v>
      </c>
      <c r="M348" t="s">
        <v>22</v>
      </c>
      <c r="N348" t="s">
        <v>22</v>
      </c>
      <c r="O348" t="s">
        <v>22</v>
      </c>
      <c r="P348" t="s">
        <v>22</v>
      </c>
      <c r="Q348" t="s">
        <v>22</v>
      </c>
      <c r="R348" t="s">
        <v>22</v>
      </c>
      <c r="S348" t="s">
        <v>22</v>
      </c>
      <c r="T348" t="s">
        <v>22</v>
      </c>
      <c r="U348" t="s">
        <v>22</v>
      </c>
      <c r="V348" t="s">
        <v>22</v>
      </c>
      <c r="W348" t="s">
        <v>22</v>
      </c>
      <c r="X348" t="s">
        <v>22</v>
      </c>
      <c r="Y348" t="s">
        <v>22</v>
      </c>
      <c r="Z348" t="s">
        <v>22</v>
      </c>
      <c r="AA348" t="s">
        <v>22</v>
      </c>
      <c r="AB348" t="s">
        <v>22</v>
      </c>
      <c r="AC348" t="s">
        <v>22</v>
      </c>
      <c r="AD348" t="s">
        <v>22</v>
      </c>
      <c r="AE348" t="s">
        <v>22</v>
      </c>
      <c r="AF348" t="s">
        <v>22</v>
      </c>
      <c r="AG348" t="s">
        <v>22</v>
      </c>
      <c r="AH348" t="s">
        <v>22</v>
      </c>
      <c r="AI348" t="s">
        <v>22</v>
      </c>
      <c r="AJ348" t="s">
        <v>22</v>
      </c>
      <c r="AK348" t="s">
        <v>22</v>
      </c>
      <c r="AL348" t="s">
        <v>22</v>
      </c>
      <c r="AM348" t="s">
        <v>22</v>
      </c>
      <c r="AN348" t="s">
        <v>22</v>
      </c>
      <c r="AO348" t="s">
        <v>22</v>
      </c>
      <c r="AQ348">
        <f t="shared" si="55"/>
        <v>0</v>
      </c>
      <c r="AR348">
        <f t="shared" si="56"/>
        <v>0</v>
      </c>
      <c r="AT348">
        <f t="shared" si="57"/>
        <v>0</v>
      </c>
      <c r="AU348">
        <f t="shared" si="58"/>
        <v>0</v>
      </c>
      <c r="AV348" s="11" t="str">
        <f t="shared" si="59"/>
        <v/>
      </c>
      <c r="AY348">
        <f t="shared" si="60"/>
        <v>0</v>
      </c>
      <c r="AZ348">
        <f t="shared" si="61"/>
        <v>0</v>
      </c>
      <c r="BA348">
        <f t="shared" si="62"/>
        <v>0</v>
      </c>
      <c r="BB348">
        <f t="shared" si="63"/>
        <v>0</v>
      </c>
      <c r="BC348">
        <f t="shared" si="64"/>
        <v>0</v>
      </c>
      <c r="BD348" s="2">
        <f t="shared" si="65"/>
        <v>0</v>
      </c>
    </row>
    <row r="349" spans="1:56" ht="15" customHeight="1">
      <c r="A349" s="2" t="s">
        <v>615</v>
      </c>
      <c r="B349" s="2" t="s">
        <v>616</v>
      </c>
      <c r="C349">
        <v>2020</v>
      </c>
      <c r="D349">
        <v>486.24</v>
      </c>
      <c r="E349">
        <v>124.324</v>
      </c>
      <c r="F349" t="s">
        <v>21</v>
      </c>
      <c r="G349" t="s">
        <v>21</v>
      </c>
      <c r="H349" t="s">
        <v>21</v>
      </c>
      <c r="I349">
        <v>885.63699999999994</v>
      </c>
      <c r="J349" t="s">
        <v>21</v>
      </c>
      <c r="K349">
        <v>0.7</v>
      </c>
      <c r="L349" t="s">
        <v>21</v>
      </c>
      <c r="M349">
        <v>3.3370000000000002</v>
      </c>
      <c r="N349" t="s">
        <v>21</v>
      </c>
      <c r="O349" t="s">
        <v>21</v>
      </c>
      <c r="P349" t="s">
        <v>21</v>
      </c>
      <c r="Q349" t="s">
        <v>21</v>
      </c>
      <c r="R349" t="s">
        <v>21</v>
      </c>
      <c r="S349" t="s">
        <v>21</v>
      </c>
      <c r="T349" t="s">
        <v>21</v>
      </c>
      <c r="U349" t="s">
        <v>21</v>
      </c>
      <c r="V349" t="s">
        <v>21</v>
      </c>
      <c r="W349" t="s">
        <v>21</v>
      </c>
      <c r="X349">
        <v>78.400000000000006</v>
      </c>
      <c r="Y349" t="s">
        <v>21</v>
      </c>
      <c r="Z349" t="s">
        <v>21</v>
      </c>
      <c r="AA349" t="s">
        <v>21</v>
      </c>
      <c r="AB349" t="s">
        <v>21</v>
      </c>
      <c r="AC349">
        <v>2.1</v>
      </c>
      <c r="AD349" t="s">
        <v>21</v>
      </c>
      <c r="AE349" t="s">
        <v>21</v>
      </c>
      <c r="AF349">
        <v>701.7</v>
      </c>
      <c r="AG349" t="s">
        <v>21</v>
      </c>
      <c r="AH349" t="s">
        <v>925</v>
      </c>
      <c r="AI349">
        <v>39</v>
      </c>
      <c r="AJ349" t="s">
        <v>21</v>
      </c>
      <c r="AK349">
        <v>99.4</v>
      </c>
      <c r="AL349" t="s">
        <v>21</v>
      </c>
      <c r="AM349">
        <v>100</v>
      </c>
      <c r="AN349" t="s">
        <v>21</v>
      </c>
      <c r="AO349" t="s">
        <v>21</v>
      </c>
      <c r="AQ349">
        <f t="shared" si="55"/>
        <v>786.23700000000008</v>
      </c>
      <c r="AR349">
        <f t="shared" si="56"/>
        <v>885.63700000000006</v>
      </c>
      <c r="AT349">
        <f t="shared" si="57"/>
        <v>486.24</v>
      </c>
      <c r="AU349">
        <f t="shared" si="58"/>
        <v>124.324</v>
      </c>
      <c r="AV349" s="11">
        <f t="shared" si="59"/>
        <v>0.68940660789917307</v>
      </c>
      <c r="AY349">
        <f t="shared" si="60"/>
        <v>99.4</v>
      </c>
      <c r="AZ349">
        <f t="shared" si="61"/>
        <v>0</v>
      </c>
      <c r="BA349">
        <f t="shared" si="62"/>
        <v>99.4</v>
      </c>
      <c r="BB349">
        <f t="shared" si="63"/>
        <v>0</v>
      </c>
      <c r="BC349">
        <f t="shared" si="64"/>
        <v>0</v>
      </c>
      <c r="BD349" s="2">
        <f t="shared" si="65"/>
        <v>0</v>
      </c>
    </row>
    <row r="350" spans="1:56" ht="15" customHeight="1">
      <c r="A350" s="2" t="s">
        <v>615</v>
      </c>
      <c r="B350" s="2" t="s">
        <v>1165</v>
      </c>
      <c r="C350">
        <v>2020</v>
      </c>
      <c r="D350" t="s">
        <v>21</v>
      </c>
      <c r="E350" t="s">
        <v>21</v>
      </c>
      <c r="F350" t="s">
        <v>21</v>
      </c>
      <c r="G350" t="s">
        <v>21</v>
      </c>
      <c r="H350" t="s">
        <v>21</v>
      </c>
      <c r="I350" t="s">
        <v>21</v>
      </c>
      <c r="J350" t="s">
        <v>21</v>
      </c>
      <c r="K350" t="s">
        <v>21</v>
      </c>
      <c r="L350" t="s">
        <v>21</v>
      </c>
      <c r="M350" t="s">
        <v>21</v>
      </c>
      <c r="N350" t="s">
        <v>21</v>
      </c>
      <c r="O350" t="s">
        <v>21</v>
      </c>
      <c r="P350" t="s">
        <v>21</v>
      </c>
      <c r="Q350" t="s">
        <v>21</v>
      </c>
      <c r="R350" t="s">
        <v>21</v>
      </c>
      <c r="S350" t="s">
        <v>21</v>
      </c>
      <c r="T350" t="s">
        <v>21</v>
      </c>
      <c r="U350" t="s">
        <v>21</v>
      </c>
      <c r="V350" t="s">
        <v>21</v>
      </c>
      <c r="W350" t="s">
        <v>21</v>
      </c>
      <c r="X350" t="s">
        <v>21</v>
      </c>
      <c r="Y350" t="s">
        <v>21</v>
      </c>
      <c r="Z350" t="s">
        <v>21</v>
      </c>
      <c r="AA350" t="s">
        <v>21</v>
      </c>
      <c r="AB350" t="s">
        <v>21</v>
      </c>
      <c r="AC350" t="s">
        <v>21</v>
      </c>
      <c r="AD350" t="s">
        <v>21</v>
      </c>
      <c r="AE350" t="s">
        <v>21</v>
      </c>
      <c r="AF350" t="s">
        <v>21</v>
      </c>
      <c r="AG350" t="s">
        <v>21</v>
      </c>
      <c r="AH350" t="s">
        <v>21</v>
      </c>
      <c r="AI350" t="s">
        <v>21</v>
      </c>
      <c r="AJ350" t="s">
        <v>21</v>
      </c>
      <c r="AK350" t="s">
        <v>21</v>
      </c>
      <c r="AL350" t="s">
        <v>21</v>
      </c>
      <c r="AM350" t="s">
        <v>21</v>
      </c>
      <c r="AN350" t="s">
        <v>21</v>
      </c>
      <c r="AO350" t="s">
        <v>21</v>
      </c>
      <c r="AQ350">
        <f t="shared" si="55"/>
        <v>0</v>
      </c>
      <c r="AR350">
        <f t="shared" si="56"/>
        <v>0</v>
      </c>
      <c r="AT350">
        <f t="shared" si="57"/>
        <v>0</v>
      </c>
      <c r="AU350">
        <f t="shared" si="58"/>
        <v>0</v>
      </c>
      <c r="AV350" s="11" t="str">
        <f t="shared" si="59"/>
        <v/>
      </c>
      <c r="AY350">
        <f t="shared" si="60"/>
        <v>0</v>
      </c>
      <c r="AZ350">
        <f t="shared" si="61"/>
        <v>0</v>
      </c>
      <c r="BA350">
        <f t="shared" si="62"/>
        <v>0</v>
      </c>
      <c r="BB350">
        <f t="shared" si="63"/>
        <v>0</v>
      </c>
      <c r="BC350">
        <f t="shared" si="64"/>
        <v>0</v>
      </c>
      <c r="BD350" s="2">
        <f t="shared" si="65"/>
        <v>0</v>
      </c>
    </row>
    <row r="351" spans="1:56" ht="15" customHeight="1">
      <c r="A351" s="2" t="s">
        <v>615</v>
      </c>
      <c r="B351" s="2" t="s">
        <v>1166</v>
      </c>
      <c r="C351">
        <v>2020</v>
      </c>
      <c r="D351" t="s">
        <v>21</v>
      </c>
      <c r="E351" t="s">
        <v>21</v>
      </c>
      <c r="F351" t="s">
        <v>21</v>
      </c>
      <c r="G351" t="s">
        <v>21</v>
      </c>
      <c r="H351" t="s">
        <v>21</v>
      </c>
      <c r="I351" t="s">
        <v>21</v>
      </c>
      <c r="J351" t="s">
        <v>21</v>
      </c>
      <c r="K351" t="s">
        <v>21</v>
      </c>
      <c r="L351" t="s">
        <v>21</v>
      </c>
      <c r="M351" t="s">
        <v>21</v>
      </c>
      <c r="N351" t="s">
        <v>21</v>
      </c>
      <c r="O351" t="s">
        <v>21</v>
      </c>
      <c r="P351" t="s">
        <v>21</v>
      </c>
      <c r="Q351" t="s">
        <v>21</v>
      </c>
      <c r="R351" t="s">
        <v>21</v>
      </c>
      <c r="S351" t="s">
        <v>21</v>
      </c>
      <c r="T351" t="s">
        <v>21</v>
      </c>
      <c r="U351" t="s">
        <v>21</v>
      </c>
      <c r="V351" t="s">
        <v>21</v>
      </c>
      <c r="W351" t="s">
        <v>21</v>
      </c>
      <c r="X351" t="s">
        <v>21</v>
      </c>
      <c r="Y351" t="s">
        <v>21</v>
      </c>
      <c r="Z351" t="s">
        <v>21</v>
      </c>
      <c r="AA351" t="s">
        <v>21</v>
      </c>
      <c r="AB351" t="s">
        <v>21</v>
      </c>
      <c r="AC351" t="s">
        <v>21</v>
      </c>
      <c r="AD351" t="s">
        <v>21</v>
      </c>
      <c r="AE351" t="s">
        <v>21</v>
      </c>
      <c r="AF351" t="s">
        <v>21</v>
      </c>
      <c r="AG351" t="s">
        <v>21</v>
      </c>
      <c r="AH351" t="s">
        <v>21</v>
      </c>
      <c r="AI351" t="s">
        <v>21</v>
      </c>
      <c r="AJ351" t="s">
        <v>21</v>
      </c>
      <c r="AK351" t="s">
        <v>21</v>
      </c>
      <c r="AL351" t="s">
        <v>21</v>
      </c>
      <c r="AM351" t="s">
        <v>21</v>
      </c>
      <c r="AN351" t="s">
        <v>21</v>
      </c>
      <c r="AO351" t="s">
        <v>21</v>
      </c>
      <c r="AQ351">
        <f t="shared" si="55"/>
        <v>0</v>
      </c>
      <c r="AR351">
        <f t="shared" si="56"/>
        <v>0</v>
      </c>
      <c r="AT351">
        <f t="shared" si="57"/>
        <v>0</v>
      </c>
      <c r="AU351">
        <f t="shared" si="58"/>
        <v>0</v>
      </c>
      <c r="AV351" s="11" t="str">
        <f t="shared" si="59"/>
        <v/>
      </c>
      <c r="AY351">
        <f t="shared" si="60"/>
        <v>0</v>
      </c>
      <c r="AZ351">
        <f t="shared" si="61"/>
        <v>0</v>
      </c>
      <c r="BA351">
        <f t="shared" si="62"/>
        <v>0</v>
      </c>
      <c r="BB351">
        <f t="shared" si="63"/>
        <v>0</v>
      </c>
      <c r="BC351">
        <f t="shared" si="64"/>
        <v>0</v>
      </c>
      <c r="BD351" s="2">
        <f t="shared" si="65"/>
        <v>0</v>
      </c>
    </row>
    <row r="352" spans="1:56" ht="15" customHeight="1">
      <c r="A352" s="2" t="s">
        <v>615</v>
      </c>
      <c r="B352" s="2" t="s">
        <v>618</v>
      </c>
      <c r="C352">
        <v>2020</v>
      </c>
      <c r="D352" t="s">
        <v>21</v>
      </c>
      <c r="E352" t="s">
        <v>21</v>
      </c>
      <c r="F352" t="s">
        <v>21</v>
      </c>
      <c r="G352" t="s">
        <v>21</v>
      </c>
      <c r="H352" t="s">
        <v>21</v>
      </c>
      <c r="I352" t="s">
        <v>21</v>
      </c>
      <c r="J352" t="s">
        <v>21</v>
      </c>
      <c r="K352" t="s">
        <v>21</v>
      </c>
      <c r="L352" t="s">
        <v>21</v>
      </c>
      <c r="M352" t="s">
        <v>21</v>
      </c>
      <c r="N352" t="s">
        <v>21</v>
      </c>
      <c r="O352" t="s">
        <v>21</v>
      </c>
      <c r="P352" t="s">
        <v>21</v>
      </c>
      <c r="Q352" t="s">
        <v>21</v>
      </c>
      <c r="R352" t="s">
        <v>21</v>
      </c>
      <c r="S352" t="s">
        <v>21</v>
      </c>
      <c r="T352" t="s">
        <v>21</v>
      </c>
      <c r="U352" t="s">
        <v>21</v>
      </c>
      <c r="V352" t="s">
        <v>21</v>
      </c>
      <c r="W352" t="s">
        <v>21</v>
      </c>
      <c r="X352" t="s">
        <v>21</v>
      </c>
      <c r="Y352" t="s">
        <v>21</v>
      </c>
      <c r="Z352" t="s">
        <v>21</v>
      </c>
      <c r="AA352" t="s">
        <v>21</v>
      </c>
      <c r="AB352" t="s">
        <v>21</v>
      </c>
      <c r="AC352" t="s">
        <v>21</v>
      </c>
      <c r="AD352" t="s">
        <v>21</v>
      </c>
      <c r="AE352" t="s">
        <v>21</v>
      </c>
      <c r="AF352" t="s">
        <v>21</v>
      </c>
      <c r="AG352" t="s">
        <v>21</v>
      </c>
      <c r="AH352" t="s">
        <v>21</v>
      </c>
      <c r="AI352" t="s">
        <v>21</v>
      </c>
      <c r="AJ352" t="s">
        <v>21</v>
      </c>
      <c r="AK352" t="s">
        <v>21</v>
      </c>
      <c r="AL352" t="s">
        <v>21</v>
      </c>
      <c r="AM352" t="s">
        <v>21</v>
      </c>
      <c r="AN352" t="s">
        <v>21</v>
      </c>
      <c r="AO352" t="s">
        <v>21</v>
      </c>
      <c r="AQ352">
        <f t="shared" si="55"/>
        <v>0</v>
      </c>
      <c r="AR352">
        <f t="shared" si="56"/>
        <v>0</v>
      </c>
      <c r="AT352">
        <f t="shared" si="57"/>
        <v>0</v>
      </c>
      <c r="AU352">
        <f t="shared" si="58"/>
        <v>0</v>
      </c>
      <c r="AV352" s="11" t="str">
        <f t="shared" si="59"/>
        <v/>
      </c>
      <c r="AY352">
        <f t="shared" si="60"/>
        <v>0</v>
      </c>
      <c r="AZ352">
        <f t="shared" si="61"/>
        <v>0</v>
      </c>
      <c r="BA352">
        <f t="shared" si="62"/>
        <v>0</v>
      </c>
      <c r="BB352">
        <f t="shared" si="63"/>
        <v>0</v>
      </c>
      <c r="BC352">
        <f t="shared" si="64"/>
        <v>0</v>
      </c>
      <c r="BD352" s="2">
        <f t="shared" si="65"/>
        <v>0</v>
      </c>
    </row>
    <row r="353" spans="1:56" ht="15" customHeight="1">
      <c r="A353" s="2" t="s">
        <v>619</v>
      </c>
      <c r="B353" s="2" t="s">
        <v>620</v>
      </c>
      <c r="C353">
        <v>2020</v>
      </c>
      <c r="D353" t="s">
        <v>21</v>
      </c>
      <c r="E353" t="s">
        <v>21</v>
      </c>
      <c r="F353" t="s">
        <v>21</v>
      </c>
      <c r="G353" t="s">
        <v>21</v>
      </c>
      <c r="H353" t="s">
        <v>21</v>
      </c>
      <c r="I353" t="s">
        <v>21</v>
      </c>
      <c r="J353" t="s">
        <v>21</v>
      </c>
      <c r="K353" t="s">
        <v>21</v>
      </c>
      <c r="L353" t="s">
        <v>21</v>
      </c>
      <c r="M353" t="s">
        <v>21</v>
      </c>
      <c r="N353" t="s">
        <v>21</v>
      </c>
      <c r="O353" t="s">
        <v>21</v>
      </c>
      <c r="P353" t="s">
        <v>21</v>
      </c>
      <c r="Q353" t="s">
        <v>21</v>
      </c>
      <c r="R353" t="s">
        <v>21</v>
      </c>
      <c r="S353" t="s">
        <v>21</v>
      </c>
      <c r="T353" t="s">
        <v>21</v>
      </c>
      <c r="U353" t="s">
        <v>21</v>
      </c>
      <c r="V353" t="s">
        <v>21</v>
      </c>
      <c r="W353" t="s">
        <v>21</v>
      </c>
      <c r="X353" t="s">
        <v>21</v>
      </c>
      <c r="Y353" t="s">
        <v>21</v>
      </c>
      <c r="Z353" t="s">
        <v>21</v>
      </c>
      <c r="AA353" t="s">
        <v>21</v>
      </c>
      <c r="AB353" t="s">
        <v>21</v>
      </c>
      <c r="AC353" t="s">
        <v>21</v>
      </c>
      <c r="AD353" t="s">
        <v>21</v>
      </c>
      <c r="AE353" t="s">
        <v>21</v>
      </c>
      <c r="AF353" t="s">
        <v>21</v>
      </c>
      <c r="AG353" t="s">
        <v>21</v>
      </c>
      <c r="AH353" t="s">
        <v>21</v>
      </c>
      <c r="AI353" t="s">
        <v>21</v>
      </c>
      <c r="AJ353" t="s">
        <v>21</v>
      </c>
      <c r="AK353" t="s">
        <v>21</v>
      </c>
      <c r="AL353" t="s">
        <v>21</v>
      </c>
      <c r="AM353" t="s">
        <v>21</v>
      </c>
      <c r="AN353" t="s">
        <v>21</v>
      </c>
      <c r="AO353" t="s">
        <v>21</v>
      </c>
      <c r="AQ353">
        <f t="shared" si="55"/>
        <v>0</v>
      </c>
      <c r="AR353">
        <f t="shared" si="56"/>
        <v>0</v>
      </c>
      <c r="AT353">
        <f t="shared" si="57"/>
        <v>0</v>
      </c>
      <c r="AU353">
        <f t="shared" si="58"/>
        <v>0</v>
      </c>
      <c r="AV353" s="11" t="str">
        <f t="shared" si="59"/>
        <v/>
      </c>
      <c r="AY353">
        <f t="shared" si="60"/>
        <v>0</v>
      </c>
      <c r="AZ353">
        <f t="shared" si="61"/>
        <v>0</v>
      </c>
      <c r="BA353">
        <f t="shared" si="62"/>
        <v>0</v>
      </c>
      <c r="BB353">
        <f t="shared" si="63"/>
        <v>0</v>
      </c>
      <c r="BC353">
        <f t="shared" si="64"/>
        <v>0</v>
      </c>
      <c r="BD353" s="2">
        <f t="shared" si="65"/>
        <v>0</v>
      </c>
    </row>
    <row r="354" spans="1:56" ht="15" customHeight="1">
      <c r="A354" s="2" t="s">
        <v>621</v>
      </c>
      <c r="B354" s="2" t="s">
        <v>622</v>
      </c>
      <c r="C354">
        <v>2020</v>
      </c>
      <c r="D354" t="s">
        <v>21</v>
      </c>
      <c r="E354" t="s">
        <v>21</v>
      </c>
      <c r="F354" t="s">
        <v>21</v>
      </c>
      <c r="G354" t="s">
        <v>21</v>
      </c>
      <c r="H354" t="s">
        <v>21</v>
      </c>
      <c r="I354" t="s">
        <v>21</v>
      </c>
      <c r="J354" t="s">
        <v>21</v>
      </c>
      <c r="K354" t="s">
        <v>21</v>
      </c>
      <c r="L354" t="s">
        <v>21</v>
      </c>
      <c r="M354" t="s">
        <v>21</v>
      </c>
      <c r="N354" t="s">
        <v>21</v>
      </c>
      <c r="O354" t="s">
        <v>21</v>
      </c>
      <c r="P354" t="s">
        <v>21</v>
      </c>
      <c r="Q354" t="s">
        <v>21</v>
      </c>
      <c r="R354" t="s">
        <v>21</v>
      </c>
      <c r="S354" t="s">
        <v>21</v>
      </c>
      <c r="T354" t="s">
        <v>21</v>
      </c>
      <c r="U354" t="s">
        <v>21</v>
      </c>
      <c r="V354" t="s">
        <v>21</v>
      </c>
      <c r="W354" t="s">
        <v>21</v>
      </c>
      <c r="X354" t="s">
        <v>21</v>
      </c>
      <c r="Y354" t="s">
        <v>21</v>
      </c>
      <c r="Z354" t="s">
        <v>21</v>
      </c>
      <c r="AA354" t="s">
        <v>21</v>
      </c>
      <c r="AB354" t="s">
        <v>21</v>
      </c>
      <c r="AC354" t="s">
        <v>21</v>
      </c>
      <c r="AD354" t="s">
        <v>21</v>
      </c>
      <c r="AE354" t="s">
        <v>21</v>
      </c>
      <c r="AF354" t="s">
        <v>21</v>
      </c>
      <c r="AG354" t="s">
        <v>21</v>
      </c>
      <c r="AH354" t="s">
        <v>21</v>
      </c>
      <c r="AI354" t="s">
        <v>21</v>
      </c>
      <c r="AJ354" t="s">
        <v>21</v>
      </c>
      <c r="AK354" t="s">
        <v>21</v>
      </c>
      <c r="AL354" t="s">
        <v>21</v>
      </c>
      <c r="AM354" t="s">
        <v>21</v>
      </c>
      <c r="AN354" t="s">
        <v>21</v>
      </c>
      <c r="AO354" t="s">
        <v>21</v>
      </c>
      <c r="AQ354">
        <f t="shared" si="55"/>
        <v>0</v>
      </c>
      <c r="AR354">
        <f t="shared" si="56"/>
        <v>0</v>
      </c>
      <c r="AT354">
        <f t="shared" si="57"/>
        <v>0</v>
      </c>
      <c r="AU354">
        <f t="shared" si="58"/>
        <v>0</v>
      </c>
      <c r="AV354" s="11" t="str">
        <f t="shared" si="59"/>
        <v/>
      </c>
      <c r="AY354">
        <f t="shared" si="60"/>
        <v>0</v>
      </c>
      <c r="AZ354">
        <f t="shared" si="61"/>
        <v>0</v>
      </c>
      <c r="BA354">
        <f t="shared" si="62"/>
        <v>0</v>
      </c>
      <c r="BB354">
        <f t="shared" si="63"/>
        <v>0</v>
      </c>
      <c r="BC354">
        <f t="shared" si="64"/>
        <v>0</v>
      </c>
      <c r="BD354" s="2">
        <f t="shared" si="65"/>
        <v>0</v>
      </c>
    </row>
    <row r="355" spans="1:56" ht="15" customHeight="1">
      <c r="A355" s="2" t="s">
        <v>623</v>
      </c>
      <c r="B355" s="2" t="s">
        <v>624</v>
      </c>
      <c r="C355">
        <v>2020</v>
      </c>
      <c r="D355" t="s">
        <v>22</v>
      </c>
      <c r="E355" t="s">
        <v>22</v>
      </c>
      <c r="F355" t="s">
        <v>22</v>
      </c>
      <c r="G355" t="s">
        <v>22</v>
      </c>
      <c r="H355" t="s">
        <v>22</v>
      </c>
      <c r="I355" t="s">
        <v>22</v>
      </c>
      <c r="J355" t="s">
        <v>22</v>
      </c>
      <c r="K355" t="s">
        <v>22</v>
      </c>
      <c r="L355" t="s">
        <v>22</v>
      </c>
      <c r="M355" t="s">
        <v>22</v>
      </c>
      <c r="N355" t="s">
        <v>22</v>
      </c>
      <c r="O355" t="s">
        <v>22</v>
      </c>
      <c r="P355" t="s">
        <v>22</v>
      </c>
      <c r="Q355" t="s">
        <v>22</v>
      </c>
      <c r="R355" t="s">
        <v>22</v>
      </c>
      <c r="S355" t="s">
        <v>22</v>
      </c>
      <c r="T355" t="s">
        <v>22</v>
      </c>
      <c r="U355" t="s">
        <v>22</v>
      </c>
      <c r="V355" t="s">
        <v>22</v>
      </c>
      <c r="W355" t="s">
        <v>22</v>
      </c>
      <c r="X355" t="s">
        <v>22</v>
      </c>
      <c r="Y355" t="s">
        <v>22</v>
      </c>
      <c r="Z355" t="s">
        <v>22</v>
      </c>
      <c r="AA355" t="s">
        <v>22</v>
      </c>
      <c r="AB355" t="s">
        <v>22</v>
      </c>
      <c r="AC355" t="s">
        <v>22</v>
      </c>
      <c r="AD355" t="s">
        <v>22</v>
      </c>
      <c r="AE355" t="s">
        <v>22</v>
      </c>
      <c r="AF355" t="s">
        <v>22</v>
      </c>
      <c r="AG355" t="s">
        <v>22</v>
      </c>
      <c r="AH355" t="s">
        <v>22</v>
      </c>
      <c r="AI355" t="s">
        <v>22</v>
      </c>
      <c r="AJ355" t="s">
        <v>22</v>
      </c>
      <c r="AK355" t="s">
        <v>22</v>
      </c>
      <c r="AL355" t="s">
        <v>22</v>
      </c>
      <c r="AM355" t="s">
        <v>22</v>
      </c>
      <c r="AN355" t="s">
        <v>22</v>
      </c>
      <c r="AO355" t="s">
        <v>22</v>
      </c>
      <c r="AQ355">
        <f t="shared" si="55"/>
        <v>0</v>
      </c>
      <c r="AR355">
        <f t="shared" si="56"/>
        <v>0</v>
      </c>
      <c r="AT355">
        <f t="shared" si="57"/>
        <v>0</v>
      </c>
      <c r="AU355">
        <f t="shared" si="58"/>
        <v>0</v>
      </c>
      <c r="AV355" s="11" t="str">
        <f t="shared" si="59"/>
        <v/>
      </c>
      <c r="AY355">
        <f t="shared" si="60"/>
        <v>0</v>
      </c>
      <c r="AZ355">
        <f t="shared" si="61"/>
        <v>0</v>
      </c>
      <c r="BA355">
        <f t="shared" si="62"/>
        <v>0</v>
      </c>
      <c r="BB355">
        <f t="shared" si="63"/>
        <v>0</v>
      </c>
      <c r="BC355">
        <f t="shared" si="64"/>
        <v>0</v>
      </c>
      <c r="BD355" s="2">
        <f t="shared" si="65"/>
        <v>0</v>
      </c>
    </row>
    <row r="356" spans="1:56" ht="15" customHeight="1">
      <c r="A356" s="2" t="s">
        <v>625</v>
      </c>
      <c r="B356" s="2" t="s">
        <v>626</v>
      </c>
      <c r="C356">
        <v>2020</v>
      </c>
      <c r="D356" t="s">
        <v>21</v>
      </c>
      <c r="E356" t="s">
        <v>21</v>
      </c>
      <c r="F356" t="s">
        <v>21</v>
      </c>
      <c r="G356" t="s">
        <v>21</v>
      </c>
      <c r="H356" t="s">
        <v>21</v>
      </c>
      <c r="I356" t="s">
        <v>21</v>
      </c>
      <c r="J356" t="s">
        <v>21</v>
      </c>
      <c r="K356" t="s">
        <v>21</v>
      </c>
      <c r="L356" t="s">
        <v>21</v>
      </c>
      <c r="M356" t="s">
        <v>21</v>
      </c>
      <c r="N356" t="s">
        <v>21</v>
      </c>
      <c r="O356" t="s">
        <v>21</v>
      </c>
      <c r="P356" t="s">
        <v>21</v>
      </c>
      <c r="Q356" t="s">
        <v>21</v>
      </c>
      <c r="R356" t="s">
        <v>21</v>
      </c>
      <c r="S356" t="s">
        <v>21</v>
      </c>
      <c r="T356" t="s">
        <v>21</v>
      </c>
      <c r="U356" t="s">
        <v>21</v>
      </c>
      <c r="V356" t="s">
        <v>21</v>
      </c>
      <c r="W356" t="s">
        <v>21</v>
      </c>
      <c r="X356" t="s">
        <v>21</v>
      </c>
      <c r="Y356" t="s">
        <v>21</v>
      </c>
      <c r="Z356" t="s">
        <v>21</v>
      </c>
      <c r="AA356" t="s">
        <v>21</v>
      </c>
      <c r="AB356" t="s">
        <v>21</v>
      </c>
      <c r="AC356" t="s">
        <v>21</v>
      </c>
      <c r="AD356" t="s">
        <v>21</v>
      </c>
      <c r="AE356" t="s">
        <v>21</v>
      </c>
      <c r="AF356" t="s">
        <v>21</v>
      </c>
      <c r="AG356" t="s">
        <v>21</v>
      </c>
      <c r="AH356" t="s">
        <v>21</v>
      </c>
      <c r="AI356" t="s">
        <v>21</v>
      </c>
      <c r="AJ356" t="s">
        <v>21</v>
      </c>
      <c r="AK356" t="s">
        <v>21</v>
      </c>
      <c r="AL356" t="s">
        <v>21</v>
      </c>
      <c r="AM356" t="s">
        <v>21</v>
      </c>
      <c r="AN356" t="s">
        <v>21</v>
      </c>
      <c r="AO356" t="s">
        <v>21</v>
      </c>
      <c r="AQ356">
        <f t="shared" si="55"/>
        <v>0</v>
      </c>
      <c r="AR356">
        <f t="shared" si="56"/>
        <v>0</v>
      </c>
      <c r="AT356">
        <f t="shared" si="57"/>
        <v>0</v>
      </c>
      <c r="AU356">
        <f t="shared" si="58"/>
        <v>0</v>
      </c>
      <c r="AV356" s="11" t="str">
        <f t="shared" si="59"/>
        <v/>
      </c>
      <c r="AY356">
        <f t="shared" si="60"/>
        <v>0</v>
      </c>
      <c r="AZ356">
        <f t="shared" si="61"/>
        <v>0</v>
      </c>
      <c r="BA356">
        <f t="shared" si="62"/>
        <v>0</v>
      </c>
      <c r="BB356">
        <f t="shared" si="63"/>
        <v>0</v>
      </c>
      <c r="BC356">
        <f t="shared" si="64"/>
        <v>0</v>
      </c>
      <c r="BD356" s="2">
        <f t="shared" si="65"/>
        <v>0</v>
      </c>
    </row>
    <row r="357" spans="1:56" ht="15" customHeight="1">
      <c r="A357" s="2" t="s">
        <v>625</v>
      </c>
      <c r="B357" s="2" t="s">
        <v>627</v>
      </c>
      <c r="C357">
        <v>2020</v>
      </c>
      <c r="D357" t="s">
        <v>21</v>
      </c>
      <c r="E357" t="s">
        <v>21</v>
      </c>
      <c r="F357" t="s">
        <v>21</v>
      </c>
      <c r="G357" t="s">
        <v>21</v>
      </c>
      <c r="H357" t="s">
        <v>21</v>
      </c>
      <c r="I357" t="s">
        <v>21</v>
      </c>
      <c r="J357" t="s">
        <v>21</v>
      </c>
      <c r="K357" t="s">
        <v>21</v>
      </c>
      <c r="L357" t="s">
        <v>21</v>
      </c>
      <c r="M357" t="s">
        <v>21</v>
      </c>
      <c r="N357" t="s">
        <v>21</v>
      </c>
      <c r="O357" t="s">
        <v>21</v>
      </c>
      <c r="P357" t="s">
        <v>21</v>
      </c>
      <c r="Q357" t="s">
        <v>21</v>
      </c>
      <c r="R357" t="s">
        <v>21</v>
      </c>
      <c r="S357" t="s">
        <v>21</v>
      </c>
      <c r="T357" t="s">
        <v>21</v>
      </c>
      <c r="U357" t="s">
        <v>21</v>
      </c>
      <c r="V357" t="s">
        <v>21</v>
      </c>
      <c r="W357" t="s">
        <v>21</v>
      </c>
      <c r="X357" t="s">
        <v>21</v>
      </c>
      <c r="Y357" t="s">
        <v>21</v>
      </c>
      <c r="Z357" t="s">
        <v>21</v>
      </c>
      <c r="AA357" t="s">
        <v>21</v>
      </c>
      <c r="AB357" t="s">
        <v>21</v>
      </c>
      <c r="AC357" t="s">
        <v>21</v>
      </c>
      <c r="AD357" t="s">
        <v>21</v>
      </c>
      <c r="AE357" t="s">
        <v>21</v>
      </c>
      <c r="AF357" t="s">
        <v>21</v>
      </c>
      <c r="AG357" t="s">
        <v>21</v>
      </c>
      <c r="AH357" t="s">
        <v>21</v>
      </c>
      <c r="AI357" t="s">
        <v>21</v>
      </c>
      <c r="AJ357" t="s">
        <v>21</v>
      </c>
      <c r="AK357" t="s">
        <v>21</v>
      </c>
      <c r="AL357" t="s">
        <v>21</v>
      </c>
      <c r="AM357" t="s">
        <v>21</v>
      </c>
      <c r="AN357" t="s">
        <v>21</v>
      </c>
      <c r="AO357" t="s">
        <v>21</v>
      </c>
      <c r="AQ357">
        <f t="shared" si="55"/>
        <v>0</v>
      </c>
      <c r="AR357">
        <f t="shared" si="56"/>
        <v>0</v>
      </c>
      <c r="AT357">
        <f t="shared" si="57"/>
        <v>0</v>
      </c>
      <c r="AU357">
        <f t="shared" si="58"/>
        <v>0</v>
      </c>
      <c r="AV357" s="11" t="str">
        <f t="shared" si="59"/>
        <v/>
      </c>
      <c r="AY357">
        <f t="shared" si="60"/>
        <v>0</v>
      </c>
      <c r="AZ357">
        <f t="shared" si="61"/>
        <v>0</v>
      </c>
      <c r="BA357">
        <f t="shared" si="62"/>
        <v>0</v>
      </c>
      <c r="BB357">
        <f t="shared" si="63"/>
        <v>0</v>
      </c>
      <c r="BC357">
        <f t="shared" si="64"/>
        <v>0</v>
      </c>
      <c r="BD357" s="2">
        <f t="shared" si="65"/>
        <v>0</v>
      </c>
    </row>
    <row r="358" spans="1:56" ht="15" customHeight="1">
      <c r="A358" s="2" t="s">
        <v>625</v>
      </c>
      <c r="B358" s="2" t="s">
        <v>628</v>
      </c>
      <c r="C358">
        <v>2020</v>
      </c>
      <c r="D358" t="s">
        <v>21</v>
      </c>
      <c r="E358" t="s">
        <v>21</v>
      </c>
      <c r="F358" t="s">
        <v>21</v>
      </c>
      <c r="G358" t="s">
        <v>21</v>
      </c>
      <c r="H358" t="s">
        <v>21</v>
      </c>
      <c r="I358" t="s">
        <v>21</v>
      </c>
      <c r="J358" t="s">
        <v>21</v>
      </c>
      <c r="K358" t="s">
        <v>21</v>
      </c>
      <c r="L358" t="s">
        <v>21</v>
      </c>
      <c r="M358" t="s">
        <v>21</v>
      </c>
      <c r="N358" t="s">
        <v>21</v>
      </c>
      <c r="O358" t="s">
        <v>21</v>
      </c>
      <c r="P358" t="s">
        <v>21</v>
      </c>
      <c r="Q358" t="s">
        <v>21</v>
      </c>
      <c r="R358" t="s">
        <v>21</v>
      </c>
      <c r="S358" t="s">
        <v>21</v>
      </c>
      <c r="T358" t="s">
        <v>21</v>
      </c>
      <c r="U358" t="s">
        <v>21</v>
      </c>
      <c r="V358" t="s">
        <v>21</v>
      </c>
      <c r="W358" t="s">
        <v>21</v>
      </c>
      <c r="X358" t="s">
        <v>21</v>
      </c>
      <c r="Y358" t="s">
        <v>21</v>
      </c>
      <c r="Z358" t="s">
        <v>21</v>
      </c>
      <c r="AA358" t="s">
        <v>21</v>
      </c>
      <c r="AB358" t="s">
        <v>21</v>
      </c>
      <c r="AC358" t="s">
        <v>21</v>
      </c>
      <c r="AD358" t="s">
        <v>21</v>
      </c>
      <c r="AE358" t="s">
        <v>21</v>
      </c>
      <c r="AF358" t="s">
        <v>21</v>
      </c>
      <c r="AG358" t="s">
        <v>21</v>
      </c>
      <c r="AH358" t="s">
        <v>21</v>
      </c>
      <c r="AI358" t="s">
        <v>21</v>
      </c>
      <c r="AJ358" t="s">
        <v>21</v>
      </c>
      <c r="AK358" t="s">
        <v>21</v>
      </c>
      <c r="AL358" t="s">
        <v>21</v>
      </c>
      <c r="AM358" t="s">
        <v>21</v>
      </c>
      <c r="AN358" t="s">
        <v>21</v>
      </c>
      <c r="AO358" t="s">
        <v>21</v>
      </c>
      <c r="AQ358">
        <f t="shared" si="55"/>
        <v>0</v>
      </c>
      <c r="AR358">
        <f t="shared" si="56"/>
        <v>0</v>
      </c>
      <c r="AT358">
        <f t="shared" si="57"/>
        <v>0</v>
      </c>
      <c r="AU358">
        <f t="shared" si="58"/>
        <v>0</v>
      </c>
      <c r="AV358" s="11" t="str">
        <f t="shared" si="59"/>
        <v/>
      </c>
      <c r="AY358">
        <f t="shared" si="60"/>
        <v>0</v>
      </c>
      <c r="AZ358">
        <f t="shared" si="61"/>
        <v>0</v>
      </c>
      <c r="BA358">
        <f t="shared" si="62"/>
        <v>0</v>
      </c>
      <c r="BB358">
        <f t="shared" si="63"/>
        <v>0</v>
      </c>
      <c r="BC358">
        <f t="shared" si="64"/>
        <v>0</v>
      </c>
      <c r="BD358" s="2">
        <f t="shared" si="65"/>
        <v>0</v>
      </c>
    </row>
    <row r="359" spans="1:56" ht="15" customHeight="1">
      <c r="A359" s="2" t="s">
        <v>625</v>
      </c>
      <c r="B359" s="2" t="s">
        <v>629</v>
      </c>
      <c r="C359">
        <v>2020</v>
      </c>
      <c r="D359" t="s">
        <v>21</v>
      </c>
      <c r="E359" t="s">
        <v>21</v>
      </c>
      <c r="F359" t="s">
        <v>21</v>
      </c>
      <c r="G359" t="s">
        <v>21</v>
      </c>
      <c r="H359" t="s">
        <v>21</v>
      </c>
      <c r="I359" t="s">
        <v>21</v>
      </c>
      <c r="J359" t="s">
        <v>21</v>
      </c>
      <c r="K359" t="s">
        <v>21</v>
      </c>
      <c r="L359" t="s">
        <v>21</v>
      </c>
      <c r="M359" t="s">
        <v>21</v>
      </c>
      <c r="N359" t="s">
        <v>21</v>
      </c>
      <c r="O359" t="s">
        <v>21</v>
      </c>
      <c r="P359" t="s">
        <v>21</v>
      </c>
      <c r="Q359" t="s">
        <v>21</v>
      </c>
      <c r="R359" t="s">
        <v>21</v>
      </c>
      <c r="S359" t="s">
        <v>21</v>
      </c>
      <c r="T359" t="s">
        <v>21</v>
      </c>
      <c r="U359" t="s">
        <v>21</v>
      </c>
      <c r="V359" t="s">
        <v>21</v>
      </c>
      <c r="W359" t="s">
        <v>21</v>
      </c>
      <c r="X359" t="s">
        <v>21</v>
      </c>
      <c r="Y359" t="s">
        <v>21</v>
      </c>
      <c r="Z359" t="s">
        <v>21</v>
      </c>
      <c r="AA359" t="s">
        <v>21</v>
      </c>
      <c r="AB359" t="s">
        <v>21</v>
      </c>
      <c r="AC359" t="s">
        <v>21</v>
      </c>
      <c r="AD359" t="s">
        <v>21</v>
      </c>
      <c r="AE359" t="s">
        <v>21</v>
      </c>
      <c r="AF359" t="s">
        <v>21</v>
      </c>
      <c r="AG359" t="s">
        <v>21</v>
      </c>
      <c r="AH359" t="s">
        <v>21</v>
      </c>
      <c r="AI359" t="s">
        <v>21</v>
      </c>
      <c r="AJ359" t="s">
        <v>21</v>
      </c>
      <c r="AK359" t="s">
        <v>21</v>
      </c>
      <c r="AL359" t="s">
        <v>21</v>
      </c>
      <c r="AM359" t="s">
        <v>21</v>
      </c>
      <c r="AN359" t="s">
        <v>21</v>
      </c>
      <c r="AO359" t="s">
        <v>21</v>
      </c>
      <c r="AQ359">
        <f t="shared" si="55"/>
        <v>0</v>
      </c>
      <c r="AR359">
        <f t="shared" si="56"/>
        <v>0</v>
      </c>
      <c r="AT359">
        <f t="shared" si="57"/>
        <v>0</v>
      </c>
      <c r="AU359">
        <f t="shared" si="58"/>
        <v>0</v>
      </c>
      <c r="AV359" s="11" t="str">
        <f t="shared" si="59"/>
        <v/>
      </c>
      <c r="AY359">
        <f t="shared" si="60"/>
        <v>0</v>
      </c>
      <c r="AZ359">
        <f t="shared" si="61"/>
        <v>0</v>
      </c>
      <c r="BA359">
        <f t="shared" si="62"/>
        <v>0</v>
      </c>
      <c r="BB359">
        <f t="shared" si="63"/>
        <v>0</v>
      </c>
      <c r="BC359">
        <f t="shared" si="64"/>
        <v>0</v>
      </c>
      <c r="BD359" s="2">
        <f t="shared" si="65"/>
        <v>0</v>
      </c>
    </row>
    <row r="360" spans="1:56" ht="15" customHeight="1">
      <c r="A360" s="2" t="s">
        <v>625</v>
      </c>
      <c r="B360" s="2" t="s">
        <v>630</v>
      </c>
      <c r="C360">
        <v>2020</v>
      </c>
      <c r="D360">
        <v>198.18799999999999</v>
      </c>
      <c r="E360">
        <v>57.249000000000002</v>
      </c>
      <c r="F360" t="s">
        <v>21</v>
      </c>
      <c r="G360" t="s">
        <v>21</v>
      </c>
      <c r="H360" t="s">
        <v>21</v>
      </c>
      <c r="I360">
        <v>282.64999999999998</v>
      </c>
      <c r="J360" t="s">
        <v>21</v>
      </c>
      <c r="K360">
        <v>3.9820000000000002</v>
      </c>
      <c r="L360" t="s">
        <v>21</v>
      </c>
      <c r="M360">
        <v>0.89700000000000002</v>
      </c>
      <c r="N360" t="s">
        <v>21</v>
      </c>
      <c r="O360" t="s">
        <v>21</v>
      </c>
      <c r="P360" t="s">
        <v>21</v>
      </c>
      <c r="Q360">
        <v>5.359</v>
      </c>
      <c r="R360">
        <v>147.87200000000001</v>
      </c>
      <c r="S360">
        <v>17.402999999999999</v>
      </c>
      <c r="T360">
        <v>67.942999999999998</v>
      </c>
      <c r="U360" t="s">
        <v>21</v>
      </c>
      <c r="V360" t="s">
        <v>21</v>
      </c>
      <c r="W360" t="s">
        <v>924</v>
      </c>
      <c r="X360" t="s">
        <v>21</v>
      </c>
      <c r="Y360" t="s">
        <v>21</v>
      </c>
      <c r="Z360" t="s">
        <v>21</v>
      </c>
      <c r="AA360" t="s">
        <v>21</v>
      </c>
      <c r="AB360" t="s">
        <v>21</v>
      </c>
      <c r="AC360" t="s">
        <v>21</v>
      </c>
      <c r="AD360" t="s">
        <v>21</v>
      </c>
      <c r="AE360">
        <v>36.945</v>
      </c>
      <c r="AF360" t="s">
        <v>21</v>
      </c>
      <c r="AG360" t="s">
        <v>21</v>
      </c>
      <c r="AH360" t="s">
        <v>21</v>
      </c>
      <c r="AI360" t="s">
        <v>21</v>
      </c>
      <c r="AJ360">
        <v>2.2490000000000001</v>
      </c>
      <c r="AK360" t="s">
        <v>21</v>
      </c>
      <c r="AL360" t="s">
        <v>21</v>
      </c>
      <c r="AM360" t="s">
        <v>21</v>
      </c>
      <c r="AN360" t="s">
        <v>21</v>
      </c>
      <c r="AO360" t="s">
        <v>21</v>
      </c>
      <c r="AQ360">
        <f t="shared" si="55"/>
        <v>282.65000000000003</v>
      </c>
      <c r="AR360">
        <f t="shared" si="56"/>
        <v>282.65000000000003</v>
      </c>
      <c r="AT360">
        <f t="shared" si="57"/>
        <v>198.18799999999999</v>
      </c>
      <c r="AU360">
        <f t="shared" si="58"/>
        <v>57.249000000000002</v>
      </c>
      <c r="AV360" s="11">
        <f t="shared" si="59"/>
        <v>0.90372191756589404</v>
      </c>
      <c r="AY360">
        <f t="shared" si="60"/>
        <v>0</v>
      </c>
      <c r="AZ360">
        <f t="shared" si="61"/>
        <v>0</v>
      </c>
      <c r="BA360">
        <f t="shared" si="62"/>
        <v>0</v>
      </c>
      <c r="BB360">
        <f t="shared" si="63"/>
        <v>0</v>
      </c>
      <c r="BC360">
        <f t="shared" si="64"/>
        <v>0</v>
      </c>
      <c r="BD360" s="2">
        <f t="shared" si="65"/>
        <v>0</v>
      </c>
    </row>
    <row r="361" spans="1:56" ht="15" customHeight="1">
      <c r="A361" s="2" t="s">
        <v>625</v>
      </c>
      <c r="B361" s="2" t="s">
        <v>631</v>
      </c>
      <c r="C361">
        <v>2020</v>
      </c>
      <c r="D361">
        <v>164.76599999999999</v>
      </c>
      <c r="E361">
        <v>22.574000000000002</v>
      </c>
      <c r="F361">
        <v>4.319</v>
      </c>
      <c r="G361" t="s">
        <v>950</v>
      </c>
      <c r="H361">
        <v>4.8890000000000002</v>
      </c>
      <c r="I361">
        <v>304.70600000000002</v>
      </c>
      <c r="J361" t="s">
        <v>21</v>
      </c>
      <c r="K361" t="s">
        <v>21</v>
      </c>
      <c r="L361" t="s">
        <v>21</v>
      </c>
      <c r="M361">
        <v>0.65600000000000003</v>
      </c>
      <c r="N361" t="s">
        <v>21</v>
      </c>
      <c r="O361" t="s">
        <v>21</v>
      </c>
      <c r="P361" t="s">
        <v>21</v>
      </c>
      <c r="Q361">
        <v>13.23</v>
      </c>
      <c r="R361">
        <v>116.075</v>
      </c>
      <c r="S361">
        <v>13.66</v>
      </c>
      <c r="T361">
        <v>53.332999999999998</v>
      </c>
      <c r="U361" t="s">
        <v>21</v>
      </c>
      <c r="V361" t="s">
        <v>21</v>
      </c>
      <c r="W361" t="s">
        <v>924</v>
      </c>
      <c r="X361" t="s">
        <v>21</v>
      </c>
      <c r="Y361" t="s">
        <v>21</v>
      </c>
      <c r="Z361" t="s">
        <v>21</v>
      </c>
      <c r="AA361" t="s">
        <v>21</v>
      </c>
      <c r="AB361" t="s">
        <v>21</v>
      </c>
      <c r="AC361" t="s">
        <v>21</v>
      </c>
      <c r="AD361" t="s">
        <v>21</v>
      </c>
      <c r="AE361">
        <v>29.001000000000001</v>
      </c>
      <c r="AF361" t="s">
        <v>21</v>
      </c>
      <c r="AG361" t="s">
        <v>21</v>
      </c>
      <c r="AH361" t="s">
        <v>21</v>
      </c>
      <c r="AI361" t="s">
        <v>21</v>
      </c>
      <c r="AJ361">
        <v>1.766</v>
      </c>
      <c r="AK361">
        <v>76.984999999999999</v>
      </c>
      <c r="AL361">
        <v>87.2</v>
      </c>
      <c r="AM361" t="s">
        <v>21</v>
      </c>
      <c r="AN361">
        <v>0</v>
      </c>
      <c r="AO361">
        <v>12.8</v>
      </c>
      <c r="AQ361">
        <f t="shared" si="55"/>
        <v>227.721</v>
      </c>
      <c r="AR361">
        <f t="shared" si="56"/>
        <v>304.70600000000002</v>
      </c>
      <c r="AT361">
        <f t="shared" si="57"/>
        <v>164.76599999999999</v>
      </c>
      <c r="AU361">
        <f t="shared" si="58"/>
        <v>22.574000000000002</v>
      </c>
      <c r="AV361" s="11">
        <f t="shared" si="59"/>
        <v>0.61482215643932181</v>
      </c>
      <c r="AY361">
        <f t="shared" si="60"/>
        <v>76.984999999999999</v>
      </c>
      <c r="AZ361">
        <f t="shared" si="61"/>
        <v>67.130920000000003</v>
      </c>
      <c r="BA361">
        <f t="shared" si="62"/>
        <v>0</v>
      </c>
      <c r="BB361">
        <f t="shared" si="63"/>
        <v>0</v>
      </c>
      <c r="BC361">
        <f t="shared" si="64"/>
        <v>9.8540799999999997</v>
      </c>
      <c r="BD361" s="2">
        <f t="shared" si="65"/>
        <v>0</v>
      </c>
    </row>
    <row r="362" spans="1:56" ht="15" customHeight="1">
      <c r="A362" s="2" t="s">
        <v>19</v>
      </c>
      <c r="B362" s="2" t="s">
        <v>20</v>
      </c>
      <c r="C362">
        <v>2020</v>
      </c>
      <c r="D362" t="s">
        <v>21</v>
      </c>
      <c r="E362" t="s">
        <v>21</v>
      </c>
      <c r="F362" t="s">
        <v>21</v>
      </c>
      <c r="G362" t="s">
        <v>21</v>
      </c>
      <c r="H362" t="s">
        <v>21</v>
      </c>
      <c r="I362" t="s">
        <v>21</v>
      </c>
      <c r="J362" t="s">
        <v>21</v>
      </c>
      <c r="K362" t="s">
        <v>21</v>
      </c>
      <c r="L362" t="s">
        <v>21</v>
      </c>
      <c r="M362" t="s">
        <v>21</v>
      </c>
      <c r="N362" t="s">
        <v>21</v>
      </c>
      <c r="O362" t="s">
        <v>21</v>
      </c>
      <c r="P362" t="s">
        <v>21</v>
      </c>
      <c r="Q362" t="s">
        <v>21</v>
      </c>
      <c r="R362" t="s">
        <v>21</v>
      </c>
      <c r="S362" t="s">
        <v>21</v>
      </c>
      <c r="T362" t="s">
        <v>21</v>
      </c>
      <c r="U362" t="s">
        <v>21</v>
      </c>
      <c r="V362" t="s">
        <v>21</v>
      </c>
      <c r="W362" t="s">
        <v>21</v>
      </c>
      <c r="X362" t="s">
        <v>21</v>
      </c>
      <c r="Y362" t="s">
        <v>21</v>
      </c>
      <c r="Z362" t="s">
        <v>21</v>
      </c>
      <c r="AA362" t="s">
        <v>21</v>
      </c>
      <c r="AB362" t="s">
        <v>21</v>
      </c>
      <c r="AC362" t="s">
        <v>21</v>
      </c>
      <c r="AD362" t="s">
        <v>21</v>
      </c>
      <c r="AE362" t="s">
        <v>21</v>
      </c>
      <c r="AF362" t="s">
        <v>21</v>
      </c>
      <c r="AG362" t="s">
        <v>21</v>
      </c>
      <c r="AH362" t="s">
        <v>21</v>
      </c>
      <c r="AI362" t="s">
        <v>21</v>
      </c>
      <c r="AJ362" t="s">
        <v>21</v>
      </c>
      <c r="AK362" t="s">
        <v>21</v>
      </c>
      <c r="AL362" t="s">
        <v>21</v>
      </c>
      <c r="AM362" t="s">
        <v>21</v>
      </c>
      <c r="AN362" t="s">
        <v>21</v>
      </c>
      <c r="AO362" t="s">
        <v>21</v>
      </c>
      <c r="AQ362">
        <f t="shared" si="55"/>
        <v>0</v>
      </c>
      <c r="AR362">
        <f t="shared" si="56"/>
        <v>0</v>
      </c>
      <c r="AT362">
        <f t="shared" si="57"/>
        <v>0</v>
      </c>
      <c r="AU362">
        <f t="shared" si="58"/>
        <v>0</v>
      </c>
      <c r="AV362" s="11" t="str">
        <f t="shared" si="59"/>
        <v/>
      </c>
      <c r="AY362">
        <f t="shared" si="60"/>
        <v>0</v>
      </c>
      <c r="AZ362">
        <f t="shared" si="61"/>
        <v>0</v>
      </c>
      <c r="BA362">
        <f t="shared" si="62"/>
        <v>0</v>
      </c>
      <c r="BB362">
        <f t="shared" si="63"/>
        <v>0</v>
      </c>
      <c r="BC362">
        <f t="shared" si="64"/>
        <v>0</v>
      </c>
      <c r="BD362" s="2">
        <f t="shared" si="65"/>
        <v>0</v>
      </c>
    </row>
    <row r="363" spans="1:56" ht="15" customHeight="1">
      <c r="A363" s="2" t="s">
        <v>19</v>
      </c>
      <c r="B363" s="2" t="s">
        <v>23</v>
      </c>
      <c r="C363">
        <v>2020</v>
      </c>
      <c r="D363" t="s">
        <v>21</v>
      </c>
      <c r="E363" t="s">
        <v>21</v>
      </c>
      <c r="F363" t="s">
        <v>21</v>
      </c>
      <c r="G363" t="s">
        <v>21</v>
      </c>
      <c r="H363" t="s">
        <v>21</v>
      </c>
      <c r="I363" t="s">
        <v>21</v>
      </c>
      <c r="J363" t="s">
        <v>21</v>
      </c>
      <c r="K363" t="s">
        <v>21</v>
      </c>
      <c r="L363" t="s">
        <v>21</v>
      </c>
      <c r="M363" t="s">
        <v>21</v>
      </c>
      <c r="N363" t="s">
        <v>21</v>
      </c>
      <c r="O363" t="s">
        <v>21</v>
      </c>
      <c r="P363" t="s">
        <v>21</v>
      </c>
      <c r="Q363" t="s">
        <v>21</v>
      </c>
      <c r="R363" t="s">
        <v>21</v>
      </c>
      <c r="S363" t="s">
        <v>21</v>
      </c>
      <c r="T363" t="s">
        <v>21</v>
      </c>
      <c r="U363" t="s">
        <v>21</v>
      </c>
      <c r="V363" t="s">
        <v>21</v>
      </c>
      <c r="W363" t="s">
        <v>21</v>
      </c>
      <c r="X363" t="s">
        <v>21</v>
      </c>
      <c r="Y363" t="s">
        <v>21</v>
      </c>
      <c r="Z363" t="s">
        <v>21</v>
      </c>
      <c r="AA363" t="s">
        <v>21</v>
      </c>
      <c r="AB363" t="s">
        <v>21</v>
      </c>
      <c r="AC363" t="s">
        <v>21</v>
      </c>
      <c r="AD363" t="s">
        <v>21</v>
      </c>
      <c r="AE363" t="s">
        <v>21</v>
      </c>
      <c r="AF363" t="s">
        <v>21</v>
      </c>
      <c r="AG363" t="s">
        <v>21</v>
      </c>
      <c r="AH363" t="s">
        <v>21</v>
      </c>
      <c r="AI363" t="s">
        <v>21</v>
      </c>
      <c r="AJ363" t="s">
        <v>21</v>
      </c>
      <c r="AK363" t="s">
        <v>21</v>
      </c>
      <c r="AL363" t="s">
        <v>21</v>
      </c>
      <c r="AM363" t="s">
        <v>21</v>
      </c>
      <c r="AN363" t="s">
        <v>21</v>
      </c>
      <c r="AO363" t="s">
        <v>21</v>
      </c>
      <c r="AQ363">
        <f t="shared" si="55"/>
        <v>0</v>
      </c>
      <c r="AR363">
        <f t="shared" si="56"/>
        <v>0</v>
      </c>
      <c r="AT363">
        <f t="shared" si="57"/>
        <v>0</v>
      </c>
      <c r="AU363">
        <f t="shared" si="58"/>
        <v>0</v>
      </c>
      <c r="AV363" s="11" t="str">
        <f t="shared" si="59"/>
        <v/>
      </c>
      <c r="AY363">
        <f t="shared" si="60"/>
        <v>0</v>
      </c>
      <c r="AZ363">
        <f t="shared" si="61"/>
        <v>0</v>
      </c>
      <c r="BA363">
        <f t="shared" si="62"/>
        <v>0</v>
      </c>
      <c r="BB363">
        <f t="shared" si="63"/>
        <v>0</v>
      </c>
      <c r="BC363">
        <f t="shared" si="64"/>
        <v>0</v>
      </c>
      <c r="BD363" s="2">
        <f t="shared" si="65"/>
        <v>0</v>
      </c>
    </row>
    <row r="364" spans="1:56" ht="15" customHeight="1">
      <c r="A364" s="2" t="s">
        <v>19</v>
      </c>
      <c r="B364" s="2" t="s">
        <v>25</v>
      </c>
      <c r="C364">
        <v>2020</v>
      </c>
      <c r="D364" t="s">
        <v>21</v>
      </c>
      <c r="E364" t="s">
        <v>21</v>
      </c>
      <c r="F364" t="s">
        <v>21</v>
      </c>
      <c r="G364" t="s">
        <v>21</v>
      </c>
      <c r="H364" t="s">
        <v>21</v>
      </c>
      <c r="I364" t="s">
        <v>21</v>
      </c>
      <c r="J364" t="s">
        <v>21</v>
      </c>
      <c r="K364" t="s">
        <v>21</v>
      </c>
      <c r="L364" t="s">
        <v>21</v>
      </c>
      <c r="M364" t="s">
        <v>21</v>
      </c>
      <c r="N364" t="s">
        <v>21</v>
      </c>
      <c r="O364" t="s">
        <v>21</v>
      </c>
      <c r="P364" t="s">
        <v>21</v>
      </c>
      <c r="Q364" t="s">
        <v>21</v>
      </c>
      <c r="R364" t="s">
        <v>21</v>
      </c>
      <c r="S364" t="s">
        <v>21</v>
      </c>
      <c r="T364" t="s">
        <v>21</v>
      </c>
      <c r="U364" t="s">
        <v>21</v>
      </c>
      <c r="V364" t="s">
        <v>21</v>
      </c>
      <c r="W364" t="s">
        <v>21</v>
      </c>
      <c r="X364" t="s">
        <v>21</v>
      </c>
      <c r="Y364" t="s">
        <v>21</v>
      </c>
      <c r="Z364" t="s">
        <v>21</v>
      </c>
      <c r="AA364" t="s">
        <v>21</v>
      </c>
      <c r="AB364" t="s">
        <v>21</v>
      </c>
      <c r="AC364" t="s">
        <v>21</v>
      </c>
      <c r="AD364" t="s">
        <v>21</v>
      </c>
      <c r="AE364" t="s">
        <v>21</v>
      </c>
      <c r="AF364" t="s">
        <v>21</v>
      </c>
      <c r="AG364" t="s">
        <v>21</v>
      </c>
      <c r="AH364" t="s">
        <v>21</v>
      </c>
      <c r="AI364" t="s">
        <v>21</v>
      </c>
      <c r="AJ364" t="s">
        <v>21</v>
      </c>
      <c r="AK364" t="s">
        <v>21</v>
      </c>
      <c r="AL364" t="s">
        <v>21</v>
      </c>
      <c r="AM364" t="s">
        <v>21</v>
      </c>
      <c r="AN364" t="s">
        <v>21</v>
      </c>
      <c r="AO364" t="s">
        <v>21</v>
      </c>
      <c r="AQ364">
        <f t="shared" si="55"/>
        <v>0</v>
      </c>
      <c r="AR364">
        <f t="shared" si="56"/>
        <v>0</v>
      </c>
      <c r="AT364">
        <f t="shared" si="57"/>
        <v>0</v>
      </c>
      <c r="AU364">
        <f t="shared" si="58"/>
        <v>0</v>
      </c>
      <c r="AV364" s="11" t="str">
        <f t="shared" si="59"/>
        <v/>
      </c>
      <c r="AY364">
        <f t="shared" si="60"/>
        <v>0</v>
      </c>
      <c r="AZ364">
        <f t="shared" si="61"/>
        <v>0</v>
      </c>
      <c r="BA364">
        <f t="shared" si="62"/>
        <v>0</v>
      </c>
      <c r="BB364">
        <f t="shared" si="63"/>
        <v>0</v>
      </c>
      <c r="BC364">
        <f t="shared" si="64"/>
        <v>0</v>
      </c>
      <c r="BD364" s="2">
        <f t="shared" si="65"/>
        <v>0</v>
      </c>
    </row>
    <row r="365" spans="1:56" ht="15" customHeight="1">
      <c r="A365" s="2" t="s">
        <v>19</v>
      </c>
      <c r="B365" s="2" t="s">
        <v>26</v>
      </c>
      <c r="C365">
        <v>2020</v>
      </c>
      <c r="D365" t="s">
        <v>21</v>
      </c>
      <c r="E365" t="s">
        <v>21</v>
      </c>
      <c r="F365" t="s">
        <v>21</v>
      </c>
      <c r="G365" t="s">
        <v>21</v>
      </c>
      <c r="H365" t="s">
        <v>21</v>
      </c>
      <c r="I365" t="s">
        <v>21</v>
      </c>
      <c r="J365" t="s">
        <v>21</v>
      </c>
      <c r="K365" t="s">
        <v>21</v>
      </c>
      <c r="L365" t="s">
        <v>21</v>
      </c>
      <c r="M365" t="s">
        <v>21</v>
      </c>
      <c r="N365" t="s">
        <v>21</v>
      </c>
      <c r="O365" t="s">
        <v>21</v>
      </c>
      <c r="P365" t="s">
        <v>21</v>
      </c>
      <c r="Q365" t="s">
        <v>21</v>
      </c>
      <c r="R365" t="s">
        <v>21</v>
      </c>
      <c r="S365" t="s">
        <v>21</v>
      </c>
      <c r="T365" t="s">
        <v>21</v>
      </c>
      <c r="U365" t="s">
        <v>21</v>
      </c>
      <c r="V365" t="s">
        <v>21</v>
      </c>
      <c r="W365" t="s">
        <v>21</v>
      </c>
      <c r="X365" t="s">
        <v>21</v>
      </c>
      <c r="Y365" t="s">
        <v>21</v>
      </c>
      <c r="Z365" t="s">
        <v>21</v>
      </c>
      <c r="AA365" t="s">
        <v>21</v>
      </c>
      <c r="AB365" t="s">
        <v>21</v>
      </c>
      <c r="AC365" t="s">
        <v>21</v>
      </c>
      <c r="AD365" t="s">
        <v>21</v>
      </c>
      <c r="AE365" t="s">
        <v>21</v>
      </c>
      <c r="AF365" t="s">
        <v>21</v>
      </c>
      <c r="AG365" t="s">
        <v>21</v>
      </c>
      <c r="AH365" t="s">
        <v>21</v>
      </c>
      <c r="AI365" t="s">
        <v>21</v>
      </c>
      <c r="AJ365" t="s">
        <v>21</v>
      </c>
      <c r="AK365" t="s">
        <v>21</v>
      </c>
      <c r="AL365" t="s">
        <v>21</v>
      </c>
      <c r="AM365" t="s">
        <v>21</v>
      </c>
      <c r="AN365" t="s">
        <v>21</v>
      </c>
      <c r="AO365" t="s">
        <v>21</v>
      </c>
      <c r="AQ365">
        <f t="shared" si="55"/>
        <v>0</v>
      </c>
      <c r="AR365">
        <f t="shared" si="56"/>
        <v>0</v>
      </c>
      <c r="AT365">
        <f t="shared" si="57"/>
        <v>0</v>
      </c>
      <c r="AU365">
        <f t="shared" si="58"/>
        <v>0</v>
      </c>
      <c r="AV365" s="11" t="str">
        <f t="shared" si="59"/>
        <v/>
      </c>
      <c r="AY365">
        <f t="shared" si="60"/>
        <v>0</v>
      </c>
      <c r="AZ365">
        <f t="shared" si="61"/>
        <v>0</v>
      </c>
      <c r="BA365">
        <f t="shared" si="62"/>
        <v>0</v>
      </c>
      <c r="BB365">
        <f t="shared" si="63"/>
        <v>0</v>
      </c>
      <c r="BC365">
        <f t="shared" si="64"/>
        <v>0</v>
      </c>
      <c r="BD365" s="2">
        <f t="shared" si="65"/>
        <v>0</v>
      </c>
    </row>
    <row r="366" spans="1:56" ht="15" customHeight="1">
      <c r="A366" s="2" t="s">
        <v>19</v>
      </c>
      <c r="B366" s="2" t="s">
        <v>27</v>
      </c>
      <c r="C366">
        <v>2020</v>
      </c>
      <c r="D366" t="s">
        <v>21</v>
      </c>
      <c r="E366" t="s">
        <v>21</v>
      </c>
      <c r="F366" t="s">
        <v>21</v>
      </c>
      <c r="G366" t="s">
        <v>21</v>
      </c>
      <c r="H366" t="s">
        <v>21</v>
      </c>
      <c r="I366" t="s">
        <v>21</v>
      </c>
      <c r="J366" t="s">
        <v>21</v>
      </c>
      <c r="K366" t="s">
        <v>21</v>
      </c>
      <c r="L366" t="s">
        <v>21</v>
      </c>
      <c r="M366" t="s">
        <v>21</v>
      </c>
      <c r="N366" t="s">
        <v>21</v>
      </c>
      <c r="O366" t="s">
        <v>21</v>
      </c>
      <c r="P366" t="s">
        <v>21</v>
      </c>
      <c r="Q366" t="s">
        <v>21</v>
      </c>
      <c r="R366" t="s">
        <v>21</v>
      </c>
      <c r="S366" t="s">
        <v>21</v>
      </c>
      <c r="T366" t="s">
        <v>21</v>
      </c>
      <c r="U366" t="s">
        <v>21</v>
      </c>
      <c r="V366" t="s">
        <v>21</v>
      </c>
      <c r="W366" t="s">
        <v>21</v>
      </c>
      <c r="X366" t="s">
        <v>21</v>
      </c>
      <c r="Y366" t="s">
        <v>21</v>
      </c>
      <c r="Z366" t="s">
        <v>21</v>
      </c>
      <c r="AA366" t="s">
        <v>21</v>
      </c>
      <c r="AB366" t="s">
        <v>21</v>
      </c>
      <c r="AC366" t="s">
        <v>21</v>
      </c>
      <c r="AD366" t="s">
        <v>21</v>
      </c>
      <c r="AE366" t="s">
        <v>21</v>
      </c>
      <c r="AF366" t="s">
        <v>21</v>
      </c>
      <c r="AG366" t="s">
        <v>21</v>
      </c>
      <c r="AH366" t="s">
        <v>21</v>
      </c>
      <c r="AI366" t="s">
        <v>21</v>
      </c>
      <c r="AJ366" t="s">
        <v>21</v>
      </c>
      <c r="AK366" t="s">
        <v>21</v>
      </c>
      <c r="AL366" t="s">
        <v>21</v>
      </c>
      <c r="AM366" t="s">
        <v>21</v>
      </c>
      <c r="AN366" t="s">
        <v>21</v>
      </c>
      <c r="AO366" t="s">
        <v>21</v>
      </c>
      <c r="AQ366">
        <f t="shared" si="55"/>
        <v>0</v>
      </c>
      <c r="AR366">
        <f t="shared" si="56"/>
        <v>0</v>
      </c>
      <c r="AT366">
        <f t="shared" si="57"/>
        <v>0</v>
      </c>
      <c r="AU366">
        <f t="shared" si="58"/>
        <v>0</v>
      </c>
      <c r="AV366" s="11" t="str">
        <f t="shared" si="59"/>
        <v/>
      </c>
      <c r="AY366">
        <f t="shared" si="60"/>
        <v>0</v>
      </c>
      <c r="AZ366">
        <f t="shared" si="61"/>
        <v>0</v>
      </c>
      <c r="BA366">
        <f t="shared" si="62"/>
        <v>0</v>
      </c>
      <c r="BB366">
        <f t="shared" si="63"/>
        <v>0</v>
      </c>
      <c r="BC366">
        <f t="shared" si="64"/>
        <v>0</v>
      </c>
      <c r="BD366" s="2">
        <f t="shared" si="65"/>
        <v>0</v>
      </c>
    </row>
    <row r="367" spans="1:56" ht="15" customHeight="1">
      <c r="A367" s="2" t="s">
        <v>19</v>
      </c>
      <c r="B367" s="2" t="s">
        <v>28</v>
      </c>
      <c r="C367">
        <v>2020</v>
      </c>
      <c r="D367" t="s">
        <v>21</v>
      </c>
      <c r="E367" t="s">
        <v>21</v>
      </c>
      <c r="F367" t="s">
        <v>21</v>
      </c>
      <c r="G367" t="s">
        <v>21</v>
      </c>
      <c r="H367" t="s">
        <v>21</v>
      </c>
      <c r="I367" t="s">
        <v>21</v>
      </c>
      <c r="J367" t="s">
        <v>21</v>
      </c>
      <c r="K367" t="s">
        <v>21</v>
      </c>
      <c r="L367" t="s">
        <v>21</v>
      </c>
      <c r="M367" t="s">
        <v>21</v>
      </c>
      <c r="N367" t="s">
        <v>21</v>
      </c>
      <c r="O367" t="s">
        <v>21</v>
      </c>
      <c r="P367" t="s">
        <v>21</v>
      </c>
      <c r="Q367" t="s">
        <v>21</v>
      </c>
      <c r="R367" t="s">
        <v>21</v>
      </c>
      <c r="S367" t="s">
        <v>21</v>
      </c>
      <c r="T367" t="s">
        <v>21</v>
      </c>
      <c r="U367" t="s">
        <v>21</v>
      </c>
      <c r="V367" t="s">
        <v>21</v>
      </c>
      <c r="W367" t="s">
        <v>21</v>
      </c>
      <c r="X367" t="s">
        <v>21</v>
      </c>
      <c r="Y367" t="s">
        <v>21</v>
      </c>
      <c r="Z367" t="s">
        <v>21</v>
      </c>
      <c r="AA367" t="s">
        <v>21</v>
      </c>
      <c r="AB367" t="s">
        <v>21</v>
      </c>
      <c r="AC367" t="s">
        <v>21</v>
      </c>
      <c r="AD367" t="s">
        <v>21</v>
      </c>
      <c r="AE367" t="s">
        <v>21</v>
      </c>
      <c r="AF367" t="s">
        <v>21</v>
      </c>
      <c r="AG367" t="s">
        <v>21</v>
      </c>
      <c r="AH367" t="s">
        <v>21</v>
      </c>
      <c r="AI367" t="s">
        <v>21</v>
      </c>
      <c r="AJ367" t="s">
        <v>21</v>
      </c>
      <c r="AK367" t="s">
        <v>21</v>
      </c>
      <c r="AL367" t="s">
        <v>21</v>
      </c>
      <c r="AM367" t="s">
        <v>21</v>
      </c>
      <c r="AN367" t="s">
        <v>21</v>
      </c>
      <c r="AO367" t="s">
        <v>21</v>
      </c>
      <c r="AQ367">
        <f t="shared" si="55"/>
        <v>0</v>
      </c>
      <c r="AR367">
        <f t="shared" si="56"/>
        <v>0</v>
      </c>
      <c r="AT367">
        <f t="shared" si="57"/>
        <v>0</v>
      </c>
      <c r="AU367">
        <f t="shared" si="58"/>
        <v>0</v>
      </c>
      <c r="AV367" s="11" t="str">
        <f t="shared" si="59"/>
        <v/>
      </c>
      <c r="AY367">
        <f t="shared" si="60"/>
        <v>0</v>
      </c>
      <c r="AZ367">
        <f t="shared" si="61"/>
        <v>0</v>
      </c>
      <c r="BA367">
        <f t="shared" si="62"/>
        <v>0</v>
      </c>
      <c r="BB367">
        <f t="shared" si="63"/>
        <v>0</v>
      </c>
      <c r="BC367">
        <f t="shared" si="64"/>
        <v>0</v>
      </c>
      <c r="BD367" s="2">
        <f t="shared" si="65"/>
        <v>0</v>
      </c>
    </row>
    <row r="368" spans="1:56" ht="15" customHeight="1">
      <c r="A368" s="2" t="s">
        <v>19</v>
      </c>
      <c r="B368" s="2" t="s">
        <v>29</v>
      </c>
      <c r="C368">
        <v>2020</v>
      </c>
      <c r="D368" t="s">
        <v>21</v>
      </c>
      <c r="E368" t="s">
        <v>21</v>
      </c>
      <c r="F368" t="s">
        <v>21</v>
      </c>
      <c r="G368" t="s">
        <v>21</v>
      </c>
      <c r="H368" t="s">
        <v>21</v>
      </c>
      <c r="I368" t="s">
        <v>21</v>
      </c>
      <c r="J368" t="s">
        <v>21</v>
      </c>
      <c r="K368" t="s">
        <v>21</v>
      </c>
      <c r="L368" t="s">
        <v>21</v>
      </c>
      <c r="M368" t="s">
        <v>21</v>
      </c>
      <c r="N368" t="s">
        <v>21</v>
      </c>
      <c r="O368" t="s">
        <v>21</v>
      </c>
      <c r="P368" t="s">
        <v>21</v>
      </c>
      <c r="Q368" t="s">
        <v>21</v>
      </c>
      <c r="R368" t="s">
        <v>21</v>
      </c>
      <c r="S368" t="s">
        <v>21</v>
      </c>
      <c r="T368" t="s">
        <v>21</v>
      </c>
      <c r="U368" t="s">
        <v>21</v>
      </c>
      <c r="V368" t="s">
        <v>21</v>
      </c>
      <c r="W368" t="s">
        <v>21</v>
      </c>
      <c r="X368" t="s">
        <v>21</v>
      </c>
      <c r="Y368" t="s">
        <v>21</v>
      </c>
      <c r="Z368" t="s">
        <v>21</v>
      </c>
      <c r="AA368" t="s">
        <v>21</v>
      </c>
      <c r="AB368" t="s">
        <v>21</v>
      </c>
      <c r="AC368" t="s">
        <v>21</v>
      </c>
      <c r="AD368" t="s">
        <v>21</v>
      </c>
      <c r="AE368" t="s">
        <v>21</v>
      </c>
      <c r="AF368" t="s">
        <v>21</v>
      </c>
      <c r="AG368" t="s">
        <v>21</v>
      </c>
      <c r="AH368" t="s">
        <v>21</v>
      </c>
      <c r="AI368" t="s">
        <v>21</v>
      </c>
      <c r="AJ368" t="s">
        <v>21</v>
      </c>
      <c r="AK368" t="s">
        <v>21</v>
      </c>
      <c r="AL368" t="s">
        <v>21</v>
      </c>
      <c r="AM368" t="s">
        <v>21</v>
      </c>
      <c r="AN368" t="s">
        <v>21</v>
      </c>
      <c r="AO368" t="s">
        <v>21</v>
      </c>
      <c r="AQ368">
        <f t="shared" si="55"/>
        <v>0</v>
      </c>
      <c r="AR368">
        <f t="shared" si="56"/>
        <v>0</v>
      </c>
      <c r="AT368">
        <f t="shared" si="57"/>
        <v>0</v>
      </c>
      <c r="AU368">
        <f t="shared" si="58"/>
        <v>0</v>
      </c>
      <c r="AV368" s="11" t="str">
        <f t="shared" si="59"/>
        <v/>
      </c>
      <c r="AY368">
        <f t="shared" si="60"/>
        <v>0</v>
      </c>
      <c r="AZ368">
        <f t="shared" si="61"/>
        <v>0</v>
      </c>
      <c r="BA368">
        <f t="shared" si="62"/>
        <v>0</v>
      </c>
      <c r="BB368">
        <f t="shared" si="63"/>
        <v>0</v>
      </c>
      <c r="BC368">
        <f t="shared" si="64"/>
        <v>0</v>
      </c>
      <c r="BD368" s="2">
        <f t="shared" si="65"/>
        <v>0</v>
      </c>
    </row>
    <row r="369" spans="1:56" ht="15" customHeight="1">
      <c r="A369" s="2" t="s">
        <v>19</v>
      </c>
      <c r="B369" s="2" t="s">
        <v>30</v>
      </c>
      <c r="C369">
        <v>2020</v>
      </c>
      <c r="D369" t="s">
        <v>21</v>
      </c>
      <c r="E369" t="s">
        <v>21</v>
      </c>
      <c r="F369" t="s">
        <v>21</v>
      </c>
      <c r="G369" t="s">
        <v>21</v>
      </c>
      <c r="H369" t="s">
        <v>21</v>
      </c>
      <c r="I369" t="s">
        <v>21</v>
      </c>
      <c r="J369" t="s">
        <v>21</v>
      </c>
      <c r="K369" t="s">
        <v>21</v>
      </c>
      <c r="L369" t="s">
        <v>21</v>
      </c>
      <c r="M369" t="s">
        <v>21</v>
      </c>
      <c r="N369" t="s">
        <v>21</v>
      </c>
      <c r="O369" t="s">
        <v>21</v>
      </c>
      <c r="P369" t="s">
        <v>21</v>
      </c>
      <c r="Q369" t="s">
        <v>21</v>
      </c>
      <c r="R369" t="s">
        <v>21</v>
      </c>
      <c r="S369" t="s">
        <v>21</v>
      </c>
      <c r="T369" t="s">
        <v>21</v>
      </c>
      <c r="U369" t="s">
        <v>21</v>
      </c>
      <c r="V369" t="s">
        <v>21</v>
      </c>
      <c r="W369" t="s">
        <v>21</v>
      </c>
      <c r="X369" t="s">
        <v>21</v>
      </c>
      <c r="Y369" t="s">
        <v>21</v>
      </c>
      <c r="Z369" t="s">
        <v>21</v>
      </c>
      <c r="AA369" t="s">
        <v>21</v>
      </c>
      <c r="AB369" t="s">
        <v>21</v>
      </c>
      <c r="AC369" t="s">
        <v>21</v>
      </c>
      <c r="AD369" t="s">
        <v>21</v>
      </c>
      <c r="AE369" t="s">
        <v>21</v>
      </c>
      <c r="AF369" t="s">
        <v>21</v>
      </c>
      <c r="AG369" t="s">
        <v>21</v>
      </c>
      <c r="AH369" t="s">
        <v>21</v>
      </c>
      <c r="AI369" t="s">
        <v>21</v>
      </c>
      <c r="AJ369" t="s">
        <v>21</v>
      </c>
      <c r="AK369" t="s">
        <v>21</v>
      </c>
      <c r="AL369" t="s">
        <v>21</v>
      </c>
      <c r="AM369" t="s">
        <v>21</v>
      </c>
      <c r="AN369" t="s">
        <v>21</v>
      </c>
      <c r="AO369" t="s">
        <v>21</v>
      </c>
      <c r="AQ369">
        <f t="shared" si="55"/>
        <v>0</v>
      </c>
      <c r="AR369">
        <f t="shared" si="56"/>
        <v>0</v>
      </c>
      <c r="AT369">
        <f t="shared" si="57"/>
        <v>0</v>
      </c>
      <c r="AU369">
        <f t="shared" si="58"/>
        <v>0</v>
      </c>
      <c r="AV369" s="11" t="str">
        <f t="shared" si="59"/>
        <v/>
      </c>
      <c r="AY369">
        <f t="shared" si="60"/>
        <v>0</v>
      </c>
      <c r="AZ369">
        <f t="shared" si="61"/>
        <v>0</v>
      </c>
      <c r="BA369">
        <f t="shared" si="62"/>
        <v>0</v>
      </c>
      <c r="BB369">
        <f t="shared" si="63"/>
        <v>0</v>
      </c>
      <c r="BC369">
        <f t="shared" si="64"/>
        <v>0</v>
      </c>
      <c r="BD369" s="2">
        <f t="shared" si="65"/>
        <v>0</v>
      </c>
    </row>
    <row r="370" spans="1:56" ht="15" customHeight="1">
      <c r="A370" s="2" t="s">
        <v>19</v>
      </c>
      <c r="B370" s="2" t="s">
        <v>31</v>
      </c>
      <c r="C370">
        <v>2020</v>
      </c>
      <c r="D370" t="s">
        <v>21</v>
      </c>
      <c r="E370" t="s">
        <v>21</v>
      </c>
      <c r="F370" t="s">
        <v>21</v>
      </c>
      <c r="G370" t="s">
        <v>21</v>
      </c>
      <c r="H370" t="s">
        <v>21</v>
      </c>
      <c r="I370" t="s">
        <v>21</v>
      </c>
      <c r="J370" t="s">
        <v>21</v>
      </c>
      <c r="K370" t="s">
        <v>21</v>
      </c>
      <c r="L370" t="s">
        <v>21</v>
      </c>
      <c r="M370" t="s">
        <v>21</v>
      </c>
      <c r="N370" t="s">
        <v>21</v>
      </c>
      <c r="O370" t="s">
        <v>21</v>
      </c>
      <c r="P370" t="s">
        <v>21</v>
      </c>
      <c r="Q370" t="s">
        <v>21</v>
      </c>
      <c r="R370" t="s">
        <v>21</v>
      </c>
      <c r="S370" t="s">
        <v>21</v>
      </c>
      <c r="T370" t="s">
        <v>21</v>
      </c>
      <c r="U370" t="s">
        <v>21</v>
      </c>
      <c r="V370" t="s">
        <v>21</v>
      </c>
      <c r="W370" t="s">
        <v>21</v>
      </c>
      <c r="X370" t="s">
        <v>21</v>
      </c>
      <c r="Y370" t="s">
        <v>21</v>
      </c>
      <c r="Z370" t="s">
        <v>21</v>
      </c>
      <c r="AA370" t="s">
        <v>21</v>
      </c>
      <c r="AB370" t="s">
        <v>21</v>
      </c>
      <c r="AC370" t="s">
        <v>21</v>
      </c>
      <c r="AD370" t="s">
        <v>21</v>
      </c>
      <c r="AE370" t="s">
        <v>21</v>
      </c>
      <c r="AF370" t="s">
        <v>21</v>
      </c>
      <c r="AG370" t="s">
        <v>21</v>
      </c>
      <c r="AH370" t="s">
        <v>21</v>
      </c>
      <c r="AI370" t="s">
        <v>21</v>
      </c>
      <c r="AJ370" t="s">
        <v>21</v>
      </c>
      <c r="AK370" t="s">
        <v>21</v>
      </c>
      <c r="AL370" t="s">
        <v>21</v>
      </c>
      <c r="AM370" t="s">
        <v>21</v>
      </c>
      <c r="AN370" t="s">
        <v>21</v>
      </c>
      <c r="AO370" t="s">
        <v>21</v>
      </c>
      <c r="AQ370">
        <f t="shared" si="55"/>
        <v>0</v>
      </c>
      <c r="AR370">
        <f t="shared" si="56"/>
        <v>0</v>
      </c>
      <c r="AT370">
        <f t="shared" si="57"/>
        <v>0</v>
      </c>
      <c r="AU370">
        <f t="shared" si="58"/>
        <v>0</v>
      </c>
      <c r="AV370" s="11" t="str">
        <f t="shared" si="59"/>
        <v/>
      </c>
      <c r="AY370">
        <f t="shared" si="60"/>
        <v>0</v>
      </c>
      <c r="AZ370">
        <f t="shared" si="61"/>
        <v>0</v>
      </c>
      <c r="BA370">
        <f t="shared" si="62"/>
        <v>0</v>
      </c>
      <c r="BB370">
        <f t="shared" si="63"/>
        <v>0</v>
      </c>
      <c r="BC370">
        <f t="shared" si="64"/>
        <v>0</v>
      </c>
      <c r="BD370" s="2">
        <f t="shared" si="65"/>
        <v>0</v>
      </c>
    </row>
    <row r="371" spans="1:56" ht="15" customHeight="1">
      <c r="A371" s="2" t="s">
        <v>32</v>
      </c>
      <c r="B371" s="2" t="s">
        <v>33</v>
      </c>
      <c r="C371">
        <v>2020</v>
      </c>
      <c r="D371" t="s">
        <v>21</v>
      </c>
      <c r="E371" t="s">
        <v>21</v>
      </c>
      <c r="F371" t="s">
        <v>21</v>
      </c>
      <c r="G371" t="s">
        <v>21</v>
      </c>
      <c r="H371" t="s">
        <v>21</v>
      </c>
      <c r="I371" t="s">
        <v>21</v>
      </c>
      <c r="J371" t="s">
        <v>21</v>
      </c>
      <c r="K371" t="s">
        <v>21</v>
      </c>
      <c r="L371" t="s">
        <v>21</v>
      </c>
      <c r="M371" t="s">
        <v>21</v>
      </c>
      <c r="N371" t="s">
        <v>21</v>
      </c>
      <c r="O371" t="s">
        <v>21</v>
      </c>
      <c r="P371" t="s">
        <v>21</v>
      </c>
      <c r="Q371" t="s">
        <v>21</v>
      </c>
      <c r="R371" t="s">
        <v>21</v>
      </c>
      <c r="S371" t="s">
        <v>21</v>
      </c>
      <c r="T371" t="s">
        <v>21</v>
      </c>
      <c r="U371" t="s">
        <v>21</v>
      </c>
      <c r="V371" t="s">
        <v>21</v>
      </c>
      <c r="W371" t="s">
        <v>21</v>
      </c>
      <c r="X371" t="s">
        <v>21</v>
      </c>
      <c r="Y371" t="s">
        <v>21</v>
      </c>
      <c r="Z371" t="s">
        <v>21</v>
      </c>
      <c r="AA371" t="s">
        <v>21</v>
      </c>
      <c r="AB371" t="s">
        <v>21</v>
      </c>
      <c r="AC371" t="s">
        <v>21</v>
      </c>
      <c r="AD371" t="s">
        <v>21</v>
      </c>
      <c r="AE371" t="s">
        <v>21</v>
      </c>
      <c r="AF371" t="s">
        <v>21</v>
      </c>
      <c r="AG371" t="s">
        <v>21</v>
      </c>
      <c r="AH371" t="s">
        <v>21</v>
      </c>
      <c r="AI371" t="s">
        <v>21</v>
      </c>
      <c r="AJ371" t="s">
        <v>21</v>
      </c>
      <c r="AK371" t="s">
        <v>21</v>
      </c>
      <c r="AL371" t="s">
        <v>21</v>
      </c>
      <c r="AM371" t="s">
        <v>21</v>
      </c>
      <c r="AN371" t="s">
        <v>21</v>
      </c>
      <c r="AO371" t="s">
        <v>21</v>
      </c>
      <c r="AQ371">
        <f t="shared" si="55"/>
        <v>0</v>
      </c>
      <c r="AR371">
        <f t="shared" si="56"/>
        <v>0</v>
      </c>
      <c r="AT371">
        <f t="shared" si="57"/>
        <v>0</v>
      </c>
      <c r="AU371">
        <f t="shared" si="58"/>
        <v>0</v>
      </c>
      <c r="AV371" s="11" t="str">
        <f t="shared" si="59"/>
        <v/>
      </c>
      <c r="AY371">
        <f t="shared" si="60"/>
        <v>0</v>
      </c>
      <c r="AZ371">
        <f t="shared" si="61"/>
        <v>0</v>
      </c>
      <c r="BA371">
        <f t="shared" si="62"/>
        <v>0</v>
      </c>
      <c r="BB371">
        <f t="shared" si="63"/>
        <v>0</v>
      </c>
      <c r="BC371">
        <f t="shared" si="64"/>
        <v>0</v>
      </c>
      <c r="BD371" s="2">
        <f t="shared" si="65"/>
        <v>0</v>
      </c>
    </row>
    <row r="372" spans="1:56" ht="15" customHeight="1">
      <c r="A372" s="2" t="s">
        <v>32</v>
      </c>
      <c r="B372" s="2" t="s">
        <v>34</v>
      </c>
      <c r="C372">
        <v>2020</v>
      </c>
      <c r="D372" t="s">
        <v>21</v>
      </c>
      <c r="E372" t="s">
        <v>21</v>
      </c>
      <c r="F372" t="s">
        <v>21</v>
      </c>
      <c r="G372" t="s">
        <v>21</v>
      </c>
      <c r="H372" t="s">
        <v>21</v>
      </c>
      <c r="I372" t="s">
        <v>21</v>
      </c>
      <c r="J372" t="s">
        <v>21</v>
      </c>
      <c r="K372" t="s">
        <v>21</v>
      </c>
      <c r="L372" t="s">
        <v>21</v>
      </c>
      <c r="M372" t="s">
        <v>21</v>
      </c>
      <c r="N372" t="s">
        <v>21</v>
      </c>
      <c r="O372" t="s">
        <v>21</v>
      </c>
      <c r="P372" t="s">
        <v>21</v>
      </c>
      <c r="Q372" t="s">
        <v>21</v>
      </c>
      <c r="R372" t="s">
        <v>21</v>
      </c>
      <c r="S372" t="s">
        <v>21</v>
      </c>
      <c r="T372" t="s">
        <v>21</v>
      </c>
      <c r="U372" t="s">
        <v>21</v>
      </c>
      <c r="V372" t="s">
        <v>21</v>
      </c>
      <c r="W372" t="s">
        <v>21</v>
      </c>
      <c r="X372" t="s">
        <v>21</v>
      </c>
      <c r="Y372" t="s">
        <v>21</v>
      </c>
      <c r="Z372" t="s">
        <v>21</v>
      </c>
      <c r="AA372" t="s">
        <v>21</v>
      </c>
      <c r="AB372" t="s">
        <v>21</v>
      </c>
      <c r="AC372" t="s">
        <v>21</v>
      </c>
      <c r="AD372" t="s">
        <v>21</v>
      </c>
      <c r="AE372" t="s">
        <v>21</v>
      </c>
      <c r="AF372" t="s">
        <v>21</v>
      </c>
      <c r="AG372" t="s">
        <v>21</v>
      </c>
      <c r="AH372" t="s">
        <v>21</v>
      </c>
      <c r="AI372" t="s">
        <v>21</v>
      </c>
      <c r="AJ372" t="s">
        <v>21</v>
      </c>
      <c r="AK372" t="s">
        <v>21</v>
      </c>
      <c r="AL372" t="s">
        <v>21</v>
      </c>
      <c r="AM372" t="s">
        <v>21</v>
      </c>
      <c r="AN372" t="s">
        <v>21</v>
      </c>
      <c r="AO372" t="s">
        <v>21</v>
      </c>
      <c r="AQ372">
        <f t="shared" si="55"/>
        <v>0</v>
      </c>
      <c r="AR372">
        <f t="shared" si="56"/>
        <v>0</v>
      </c>
      <c r="AT372">
        <f t="shared" si="57"/>
        <v>0</v>
      </c>
      <c r="AU372">
        <f t="shared" si="58"/>
        <v>0</v>
      </c>
      <c r="AV372" s="11" t="str">
        <f t="shared" si="59"/>
        <v/>
      </c>
      <c r="AY372">
        <f t="shared" si="60"/>
        <v>0</v>
      </c>
      <c r="AZ372">
        <f t="shared" si="61"/>
        <v>0</v>
      </c>
      <c r="BA372">
        <f t="shared" si="62"/>
        <v>0</v>
      </c>
      <c r="BB372">
        <f t="shared" si="63"/>
        <v>0</v>
      </c>
      <c r="BC372">
        <f t="shared" si="64"/>
        <v>0</v>
      </c>
      <c r="BD372" s="2">
        <f t="shared" si="65"/>
        <v>0</v>
      </c>
    </row>
    <row r="373" spans="1:56" ht="15" customHeight="1">
      <c r="A373" s="2" t="s">
        <v>32</v>
      </c>
      <c r="B373" s="2" t="s">
        <v>35</v>
      </c>
      <c r="C373">
        <v>2020</v>
      </c>
      <c r="D373" t="s">
        <v>21</v>
      </c>
      <c r="E373" t="s">
        <v>21</v>
      </c>
      <c r="F373" t="s">
        <v>21</v>
      </c>
      <c r="G373" t="s">
        <v>21</v>
      </c>
      <c r="H373" t="s">
        <v>21</v>
      </c>
      <c r="I373" t="s">
        <v>21</v>
      </c>
      <c r="J373" t="s">
        <v>21</v>
      </c>
      <c r="K373" t="s">
        <v>21</v>
      </c>
      <c r="L373" t="s">
        <v>21</v>
      </c>
      <c r="M373" t="s">
        <v>21</v>
      </c>
      <c r="N373" t="s">
        <v>21</v>
      </c>
      <c r="O373" t="s">
        <v>21</v>
      </c>
      <c r="P373" t="s">
        <v>21</v>
      </c>
      <c r="Q373" t="s">
        <v>21</v>
      </c>
      <c r="R373" t="s">
        <v>21</v>
      </c>
      <c r="S373" t="s">
        <v>21</v>
      </c>
      <c r="T373" t="s">
        <v>21</v>
      </c>
      <c r="U373" t="s">
        <v>21</v>
      </c>
      <c r="V373" t="s">
        <v>21</v>
      </c>
      <c r="W373" t="s">
        <v>21</v>
      </c>
      <c r="X373" t="s">
        <v>21</v>
      </c>
      <c r="Y373" t="s">
        <v>21</v>
      </c>
      <c r="Z373" t="s">
        <v>21</v>
      </c>
      <c r="AA373" t="s">
        <v>21</v>
      </c>
      <c r="AB373" t="s">
        <v>21</v>
      </c>
      <c r="AC373" t="s">
        <v>21</v>
      </c>
      <c r="AD373" t="s">
        <v>21</v>
      </c>
      <c r="AE373" t="s">
        <v>21</v>
      </c>
      <c r="AF373" t="s">
        <v>21</v>
      </c>
      <c r="AG373" t="s">
        <v>21</v>
      </c>
      <c r="AH373" t="s">
        <v>21</v>
      </c>
      <c r="AI373" t="s">
        <v>21</v>
      </c>
      <c r="AJ373" t="s">
        <v>21</v>
      </c>
      <c r="AK373" t="s">
        <v>21</v>
      </c>
      <c r="AL373" t="s">
        <v>21</v>
      </c>
      <c r="AM373" t="s">
        <v>21</v>
      </c>
      <c r="AN373" t="s">
        <v>21</v>
      </c>
      <c r="AO373" t="s">
        <v>21</v>
      </c>
      <c r="AQ373">
        <f t="shared" si="55"/>
        <v>0</v>
      </c>
      <c r="AR373">
        <f t="shared" si="56"/>
        <v>0</v>
      </c>
      <c r="AT373">
        <f t="shared" si="57"/>
        <v>0</v>
      </c>
      <c r="AU373">
        <f t="shared" si="58"/>
        <v>0</v>
      </c>
      <c r="AV373" s="11" t="str">
        <f t="shared" si="59"/>
        <v/>
      </c>
      <c r="AY373">
        <f t="shared" si="60"/>
        <v>0</v>
      </c>
      <c r="AZ373">
        <f t="shared" si="61"/>
        <v>0</v>
      </c>
      <c r="BA373">
        <f t="shared" si="62"/>
        <v>0</v>
      </c>
      <c r="BB373">
        <f t="shared" si="63"/>
        <v>0</v>
      </c>
      <c r="BC373">
        <f t="shared" si="64"/>
        <v>0</v>
      </c>
      <c r="BD373" s="2">
        <f t="shared" si="65"/>
        <v>0</v>
      </c>
    </row>
    <row r="374" spans="1:56" ht="15" customHeight="1">
      <c r="A374" s="2" t="s">
        <v>32</v>
      </c>
      <c r="B374" s="2" t="s">
        <v>36</v>
      </c>
      <c r="C374">
        <v>2020</v>
      </c>
      <c r="D374" t="s">
        <v>21</v>
      </c>
      <c r="E374" t="s">
        <v>21</v>
      </c>
      <c r="F374" t="s">
        <v>21</v>
      </c>
      <c r="G374" t="s">
        <v>21</v>
      </c>
      <c r="H374" t="s">
        <v>21</v>
      </c>
      <c r="I374" t="s">
        <v>21</v>
      </c>
      <c r="J374" t="s">
        <v>21</v>
      </c>
      <c r="K374" t="s">
        <v>21</v>
      </c>
      <c r="L374" t="s">
        <v>21</v>
      </c>
      <c r="M374" t="s">
        <v>21</v>
      </c>
      <c r="N374" t="s">
        <v>21</v>
      </c>
      <c r="O374" t="s">
        <v>21</v>
      </c>
      <c r="P374" t="s">
        <v>21</v>
      </c>
      <c r="Q374" t="s">
        <v>21</v>
      </c>
      <c r="R374" t="s">
        <v>21</v>
      </c>
      <c r="S374" t="s">
        <v>21</v>
      </c>
      <c r="T374" t="s">
        <v>21</v>
      </c>
      <c r="U374" t="s">
        <v>21</v>
      </c>
      <c r="V374" t="s">
        <v>21</v>
      </c>
      <c r="W374" t="s">
        <v>21</v>
      </c>
      <c r="X374" t="s">
        <v>21</v>
      </c>
      <c r="Y374" t="s">
        <v>21</v>
      </c>
      <c r="Z374" t="s">
        <v>21</v>
      </c>
      <c r="AA374" t="s">
        <v>21</v>
      </c>
      <c r="AB374" t="s">
        <v>21</v>
      </c>
      <c r="AC374" t="s">
        <v>21</v>
      </c>
      <c r="AD374" t="s">
        <v>21</v>
      </c>
      <c r="AE374" t="s">
        <v>21</v>
      </c>
      <c r="AF374" t="s">
        <v>21</v>
      </c>
      <c r="AG374" t="s">
        <v>21</v>
      </c>
      <c r="AH374" t="s">
        <v>21</v>
      </c>
      <c r="AI374" t="s">
        <v>21</v>
      </c>
      <c r="AJ374" t="s">
        <v>21</v>
      </c>
      <c r="AK374" t="s">
        <v>21</v>
      </c>
      <c r="AL374" t="s">
        <v>21</v>
      </c>
      <c r="AM374" t="s">
        <v>21</v>
      </c>
      <c r="AN374" t="s">
        <v>21</v>
      </c>
      <c r="AO374" t="s">
        <v>21</v>
      </c>
      <c r="AQ374">
        <f t="shared" si="55"/>
        <v>0</v>
      </c>
      <c r="AR374">
        <f t="shared" si="56"/>
        <v>0</v>
      </c>
      <c r="AT374">
        <f t="shared" si="57"/>
        <v>0</v>
      </c>
      <c r="AU374">
        <f t="shared" si="58"/>
        <v>0</v>
      </c>
      <c r="AV374" s="11" t="str">
        <f t="shared" si="59"/>
        <v/>
      </c>
      <c r="AY374">
        <f t="shared" si="60"/>
        <v>0</v>
      </c>
      <c r="AZ374">
        <f t="shared" si="61"/>
        <v>0</v>
      </c>
      <c r="BA374">
        <f t="shared" si="62"/>
        <v>0</v>
      </c>
      <c r="BB374">
        <f t="shared" si="63"/>
        <v>0</v>
      </c>
      <c r="BC374">
        <f t="shared" si="64"/>
        <v>0</v>
      </c>
      <c r="BD374" s="2">
        <f t="shared" si="65"/>
        <v>0</v>
      </c>
    </row>
    <row r="375" spans="1:56" ht="15" customHeight="1">
      <c r="A375" s="2" t="s">
        <v>32</v>
      </c>
      <c r="B375" s="2" t="s">
        <v>37</v>
      </c>
      <c r="C375">
        <v>2020</v>
      </c>
      <c r="D375" t="s">
        <v>21</v>
      </c>
      <c r="E375" t="s">
        <v>21</v>
      </c>
      <c r="F375" t="s">
        <v>21</v>
      </c>
      <c r="G375" t="s">
        <v>21</v>
      </c>
      <c r="H375" t="s">
        <v>21</v>
      </c>
      <c r="I375" t="s">
        <v>21</v>
      </c>
      <c r="J375" t="s">
        <v>21</v>
      </c>
      <c r="K375" t="s">
        <v>21</v>
      </c>
      <c r="L375" t="s">
        <v>21</v>
      </c>
      <c r="M375" t="s">
        <v>21</v>
      </c>
      <c r="N375" t="s">
        <v>21</v>
      </c>
      <c r="O375" t="s">
        <v>21</v>
      </c>
      <c r="P375" t="s">
        <v>21</v>
      </c>
      <c r="Q375" t="s">
        <v>21</v>
      </c>
      <c r="R375" t="s">
        <v>21</v>
      </c>
      <c r="S375" t="s">
        <v>21</v>
      </c>
      <c r="T375" t="s">
        <v>21</v>
      </c>
      <c r="U375" t="s">
        <v>21</v>
      </c>
      <c r="V375" t="s">
        <v>21</v>
      </c>
      <c r="W375" t="s">
        <v>21</v>
      </c>
      <c r="X375" t="s">
        <v>21</v>
      </c>
      <c r="Y375" t="s">
        <v>21</v>
      </c>
      <c r="Z375" t="s">
        <v>21</v>
      </c>
      <c r="AA375" t="s">
        <v>21</v>
      </c>
      <c r="AB375" t="s">
        <v>21</v>
      </c>
      <c r="AC375" t="s">
        <v>21</v>
      </c>
      <c r="AD375" t="s">
        <v>21</v>
      </c>
      <c r="AE375" t="s">
        <v>21</v>
      </c>
      <c r="AF375" t="s">
        <v>21</v>
      </c>
      <c r="AG375" t="s">
        <v>21</v>
      </c>
      <c r="AH375" t="s">
        <v>21</v>
      </c>
      <c r="AI375" t="s">
        <v>21</v>
      </c>
      <c r="AJ375" t="s">
        <v>21</v>
      </c>
      <c r="AK375" t="s">
        <v>21</v>
      </c>
      <c r="AL375" t="s">
        <v>21</v>
      </c>
      <c r="AM375" t="s">
        <v>21</v>
      </c>
      <c r="AN375" t="s">
        <v>21</v>
      </c>
      <c r="AO375" t="s">
        <v>21</v>
      </c>
      <c r="AQ375">
        <f t="shared" si="55"/>
        <v>0</v>
      </c>
      <c r="AR375">
        <f t="shared" si="56"/>
        <v>0</v>
      </c>
      <c r="AT375">
        <f t="shared" si="57"/>
        <v>0</v>
      </c>
      <c r="AU375">
        <f t="shared" si="58"/>
        <v>0</v>
      </c>
      <c r="AV375" s="11" t="str">
        <f t="shared" si="59"/>
        <v/>
      </c>
      <c r="AY375">
        <f t="shared" si="60"/>
        <v>0</v>
      </c>
      <c r="AZ375">
        <f t="shared" si="61"/>
        <v>0</v>
      </c>
      <c r="BA375">
        <f t="shared" si="62"/>
        <v>0</v>
      </c>
      <c r="BB375">
        <f t="shared" si="63"/>
        <v>0</v>
      </c>
      <c r="BC375">
        <f t="shared" si="64"/>
        <v>0</v>
      </c>
      <c r="BD375" s="2">
        <f t="shared" si="65"/>
        <v>0</v>
      </c>
    </row>
    <row r="376" spans="1:56" ht="15" customHeight="1">
      <c r="A376" s="2" t="s">
        <v>32</v>
      </c>
      <c r="B376" s="2" t="s">
        <v>38</v>
      </c>
      <c r="C376">
        <v>2020</v>
      </c>
      <c r="D376" t="s">
        <v>21</v>
      </c>
      <c r="E376" t="s">
        <v>21</v>
      </c>
      <c r="F376" t="s">
        <v>21</v>
      </c>
      <c r="G376" t="s">
        <v>21</v>
      </c>
      <c r="H376" t="s">
        <v>21</v>
      </c>
      <c r="I376" t="s">
        <v>21</v>
      </c>
      <c r="J376" t="s">
        <v>21</v>
      </c>
      <c r="K376" t="s">
        <v>21</v>
      </c>
      <c r="L376" t="s">
        <v>21</v>
      </c>
      <c r="M376" t="s">
        <v>21</v>
      </c>
      <c r="N376" t="s">
        <v>21</v>
      </c>
      <c r="O376" t="s">
        <v>21</v>
      </c>
      <c r="P376" t="s">
        <v>21</v>
      </c>
      <c r="Q376" t="s">
        <v>21</v>
      </c>
      <c r="R376" t="s">
        <v>21</v>
      </c>
      <c r="S376" t="s">
        <v>21</v>
      </c>
      <c r="T376" t="s">
        <v>21</v>
      </c>
      <c r="U376" t="s">
        <v>21</v>
      </c>
      <c r="V376" t="s">
        <v>21</v>
      </c>
      <c r="W376" t="s">
        <v>21</v>
      </c>
      <c r="X376" t="s">
        <v>21</v>
      </c>
      <c r="Y376" t="s">
        <v>21</v>
      </c>
      <c r="Z376" t="s">
        <v>21</v>
      </c>
      <c r="AA376" t="s">
        <v>21</v>
      </c>
      <c r="AB376" t="s">
        <v>21</v>
      </c>
      <c r="AC376" t="s">
        <v>21</v>
      </c>
      <c r="AD376" t="s">
        <v>21</v>
      </c>
      <c r="AE376" t="s">
        <v>21</v>
      </c>
      <c r="AF376" t="s">
        <v>21</v>
      </c>
      <c r="AG376" t="s">
        <v>21</v>
      </c>
      <c r="AH376" t="s">
        <v>21</v>
      </c>
      <c r="AI376" t="s">
        <v>21</v>
      </c>
      <c r="AJ376" t="s">
        <v>21</v>
      </c>
      <c r="AK376" t="s">
        <v>21</v>
      </c>
      <c r="AL376" t="s">
        <v>21</v>
      </c>
      <c r="AM376" t="s">
        <v>21</v>
      </c>
      <c r="AN376" t="s">
        <v>21</v>
      </c>
      <c r="AO376" t="s">
        <v>21</v>
      </c>
      <c r="AQ376">
        <f t="shared" si="55"/>
        <v>0</v>
      </c>
      <c r="AR376">
        <f t="shared" si="56"/>
        <v>0</v>
      </c>
      <c r="AT376">
        <f t="shared" si="57"/>
        <v>0</v>
      </c>
      <c r="AU376">
        <f t="shared" si="58"/>
        <v>0</v>
      </c>
      <c r="AV376" s="11" t="str">
        <f t="shared" si="59"/>
        <v/>
      </c>
      <c r="AY376">
        <f t="shared" si="60"/>
        <v>0</v>
      </c>
      <c r="AZ376">
        <f t="shared" si="61"/>
        <v>0</v>
      </c>
      <c r="BA376">
        <f t="shared" si="62"/>
        <v>0</v>
      </c>
      <c r="BB376">
        <f t="shared" si="63"/>
        <v>0</v>
      </c>
      <c r="BC376">
        <f t="shared" si="64"/>
        <v>0</v>
      </c>
      <c r="BD376" s="2">
        <f t="shared" si="65"/>
        <v>0</v>
      </c>
    </row>
    <row r="377" spans="1:56" ht="15" customHeight="1">
      <c r="A377" s="2" t="s">
        <v>32</v>
      </c>
      <c r="B377" s="2" t="s">
        <v>39</v>
      </c>
      <c r="C377">
        <v>2020</v>
      </c>
      <c r="D377" t="s">
        <v>21</v>
      </c>
      <c r="E377" t="s">
        <v>21</v>
      </c>
      <c r="F377" t="s">
        <v>21</v>
      </c>
      <c r="G377" t="s">
        <v>21</v>
      </c>
      <c r="H377" t="s">
        <v>21</v>
      </c>
      <c r="I377" t="s">
        <v>21</v>
      </c>
      <c r="J377" t="s">
        <v>21</v>
      </c>
      <c r="K377" t="s">
        <v>21</v>
      </c>
      <c r="L377" t="s">
        <v>21</v>
      </c>
      <c r="M377" t="s">
        <v>21</v>
      </c>
      <c r="N377" t="s">
        <v>21</v>
      </c>
      <c r="O377" t="s">
        <v>21</v>
      </c>
      <c r="P377" t="s">
        <v>21</v>
      </c>
      <c r="Q377" t="s">
        <v>21</v>
      </c>
      <c r="R377" t="s">
        <v>21</v>
      </c>
      <c r="S377" t="s">
        <v>21</v>
      </c>
      <c r="T377" t="s">
        <v>21</v>
      </c>
      <c r="U377" t="s">
        <v>21</v>
      </c>
      <c r="V377" t="s">
        <v>21</v>
      </c>
      <c r="W377" t="s">
        <v>21</v>
      </c>
      <c r="X377" t="s">
        <v>21</v>
      </c>
      <c r="Y377" t="s">
        <v>21</v>
      </c>
      <c r="Z377" t="s">
        <v>21</v>
      </c>
      <c r="AA377" t="s">
        <v>21</v>
      </c>
      <c r="AB377" t="s">
        <v>21</v>
      </c>
      <c r="AC377" t="s">
        <v>21</v>
      </c>
      <c r="AD377" t="s">
        <v>21</v>
      </c>
      <c r="AE377" t="s">
        <v>21</v>
      </c>
      <c r="AF377" t="s">
        <v>21</v>
      </c>
      <c r="AG377" t="s">
        <v>21</v>
      </c>
      <c r="AH377" t="s">
        <v>21</v>
      </c>
      <c r="AI377" t="s">
        <v>21</v>
      </c>
      <c r="AJ377" t="s">
        <v>21</v>
      </c>
      <c r="AK377" t="s">
        <v>21</v>
      </c>
      <c r="AL377" t="s">
        <v>21</v>
      </c>
      <c r="AM377" t="s">
        <v>21</v>
      </c>
      <c r="AN377" t="s">
        <v>21</v>
      </c>
      <c r="AO377" t="s">
        <v>21</v>
      </c>
      <c r="AQ377">
        <f t="shared" si="55"/>
        <v>0</v>
      </c>
      <c r="AR377">
        <f t="shared" si="56"/>
        <v>0</v>
      </c>
      <c r="AT377">
        <f t="shared" si="57"/>
        <v>0</v>
      </c>
      <c r="AU377">
        <f t="shared" si="58"/>
        <v>0</v>
      </c>
      <c r="AV377" s="11" t="str">
        <f t="shared" si="59"/>
        <v/>
      </c>
      <c r="AY377">
        <f t="shared" si="60"/>
        <v>0</v>
      </c>
      <c r="AZ377">
        <f t="shared" si="61"/>
        <v>0</v>
      </c>
      <c r="BA377">
        <f t="shared" si="62"/>
        <v>0</v>
      </c>
      <c r="BB377">
        <f t="shared" si="63"/>
        <v>0</v>
      </c>
      <c r="BC377">
        <f t="shared" si="64"/>
        <v>0</v>
      </c>
      <c r="BD377" s="2">
        <f t="shared" si="65"/>
        <v>0</v>
      </c>
    </row>
    <row r="378" spans="1:56" ht="15" customHeight="1">
      <c r="A378" s="2" t="s">
        <v>32</v>
      </c>
      <c r="B378" s="2" t="s">
        <v>40</v>
      </c>
      <c r="C378">
        <v>2020</v>
      </c>
      <c r="D378" t="s">
        <v>21</v>
      </c>
      <c r="E378" t="s">
        <v>21</v>
      </c>
      <c r="F378" t="s">
        <v>21</v>
      </c>
      <c r="G378" t="s">
        <v>21</v>
      </c>
      <c r="H378" t="s">
        <v>21</v>
      </c>
      <c r="I378" t="s">
        <v>21</v>
      </c>
      <c r="J378" t="s">
        <v>21</v>
      </c>
      <c r="K378" t="s">
        <v>21</v>
      </c>
      <c r="L378" t="s">
        <v>21</v>
      </c>
      <c r="M378" t="s">
        <v>21</v>
      </c>
      <c r="N378" t="s">
        <v>21</v>
      </c>
      <c r="O378" t="s">
        <v>21</v>
      </c>
      <c r="P378" t="s">
        <v>21</v>
      </c>
      <c r="Q378" t="s">
        <v>21</v>
      </c>
      <c r="R378" t="s">
        <v>21</v>
      </c>
      <c r="S378" t="s">
        <v>21</v>
      </c>
      <c r="T378" t="s">
        <v>21</v>
      </c>
      <c r="U378" t="s">
        <v>21</v>
      </c>
      <c r="V378" t="s">
        <v>21</v>
      </c>
      <c r="W378" t="s">
        <v>21</v>
      </c>
      <c r="X378" t="s">
        <v>21</v>
      </c>
      <c r="Y378" t="s">
        <v>21</v>
      </c>
      <c r="Z378" t="s">
        <v>21</v>
      </c>
      <c r="AA378" t="s">
        <v>21</v>
      </c>
      <c r="AB378" t="s">
        <v>21</v>
      </c>
      <c r="AC378" t="s">
        <v>21</v>
      </c>
      <c r="AD378" t="s">
        <v>21</v>
      </c>
      <c r="AE378" t="s">
        <v>21</v>
      </c>
      <c r="AF378" t="s">
        <v>21</v>
      </c>
      <c r="AG378" t="s">
        <v>21</v>
      </c>
      <c r="AH378" t="s">
        <v>21</v>
      </c>
      <c r="AI378" t="s">
        <v>21</v>
      </c>
      <c r="AJ378" t="s">
        <v>21</v>
      </c>
      <c r="AK378" t="s">
        <v>21</v>
      </c>
      <c r="AL378" t="s">
        <v>21</v>
      </c>
      <c r="AM378" t="s">
        <v>21</v>
      </c>
      <c r="AN378" t="s">
        <v>21</v>
      </c>
      <c r="AO378" t="s">
        <v>21</v>
      </c>
      <c r="AQ378">
        <f t="shared" si="55"/>
        <v>0</v>
      </c>
      <c r="AR378">
        <f t="shared" si="56"/>
        <v>0</v>
      </c>
      <c r="AT378">
        <f t="shared" si="57"/>
        <v>0</v>
      </c>
      <c r="AU378">
        <f t="shared" si="58"/>
        <v>0</v>
      </c>
      <c r="AV378" s="11" t="str">
        <f t="shared" si="59"/>
        <v/>
      </c>
      <c r="AY378">
        <f t="shared" si="60"/>
        <v>0</v>
      </c>
      <c r="AZ378">
        <f t="shared" si="61"/>
        <v>0</v>
      </c>
      <c r="BA378">
        <f t="shared" si="62"/>
        <v>0</v>
      </c>
      <c r="BB378">
        <f t="shared" si="63"/>
        <v>0</v>
      </c>
      <c r="BC378">
        <f t="shared" si="64"/>
        <v>0</v>
      </c>
      <c r="BD378" s="2">
        <f t="shared" si="65"/>
        <v>0</v>
      </c>
    </row>
    <row r="379" spans="1:56" ht="15" customHeight="1">
      <c r="A379" s="2" t="s">
        <v>32</v>
      </c>
      <c r="B379" s="2" t="s">
        <v>41</v>
      </c>
      <c r="C379">
        <v>2020</v>
      </c>
      <c r="D379" t="s">
        <v>21</v>
      </c>
      <c r="E379" t="s">
        <v>21</v>
      </c>
      <c r="F379" t="s">
        <v>21</v>
      </c>
      <c r="G379" t="s">
        <v>21</v>
      </c>
      <c r="H379" t="s">
        <v>21</v>
      </c>
      <c r="I379" t="s">
        <v>21</v>
      </c>
      <c r="J379" t="s">
        <v>21</v>
      </c>
      <c r="K379" t="s">
        <v>21</v>
      </c>
      <c r="L379" t="s">
        <v>21</v>
      </c>
      <c r="M379" t="s">
        <v>21</v>
      </c>
      <c r="N379" t="s">
        <v>21</v>
      </c>
      <c r="O379" t="s">
        <v>21</v>
      </c>
      <c r="P379" t="s">
        <v>21</v>
      </c>
      <c r="Q379" t="s">
        <v>21</v>
      </c>
      <c r="R379" t="s">
        <v>21</v>
      </c>
      <c r="S379" t="s">
        <v>21</v>
      </c>
      <c r="T379" t="s">
        <v>21</v>
      </c>
      <c r="U379" t="s">
        <v>21</v>
      </c>
      <c r="V379" t="s">
        <v>21</v>
      </c>
      <c r="W379" t="s">
        <v>21</v>
      </c>
      <c r="X379" t="s">
        <v>21</v>
      </c>
      <c r="Y379" t="s">
        <v>21</v>
      </c>
      <c r="Z379" t="s">
        <v>21</v>
      </c>
      <c r="AA379" t="s">
        <v>21</v>
      </c>
      <c r="AB379" t="s">
        <v>21</v>
      </c>
      <c r="AC379" t="s">
        <v>21</v>
      </c>
      <c r="AD379" t="s">
        <v>21</v>
      </c>
      <c r="AE379" t="s">
        <v>21</v>
      </c>
      <c r="AF379" t="s">
        <v>21</v>
      </c>
      <c r="AG379" t="s">
        <v>21</v>
      </c>
      <c r="AH379" t="s">
        <v>21</v>
      </c>
      <c r="AI379" t="s">
        <v>21</v>
      </c>
      <c r="AJ379" t="s">
        <v>21</v>
      </c>
      <c r="AK379" t="s">
        <v>21</v>
      </c>
      <c r="AL379" t="s">
        <v>21</v>
      </c>
      <c r="AM379" t="s">
        <v>21</v>
      </c>
      <c r="AN379" t="s">
        <v>21</v>
      </c>
      <c r="AO379" t="s">
        <v>21</v>
      </c>
      <c r="AQ379">
        <f t="shared" si="55"/>
        <v>0</v>
      </c>
      <c r="AR379">
        <f t="shared" si="56"/>
        <v>0</v>
      </c>
      <c r="AT379">
        <f t="shared" si="57"/>
        <v>0</v>
      </c>
      <c r="AU379">
        <f t="shared" si="58"/>
        <v>0</v>
      </c>
      <c r="AV379" s="11" t="str">
        <f t="shared" si="59"/>
        <v/>
      </c>
      <c r="AY379">
        <f t="shared" si="60"/>
        <v>0</v>
      </c>
      <c r="AZ379">
        <f t="shared" si="61"/>
        <v>0</v>
      </c>
      <c r="BA379">
        <f t="shared" si="62"/>
        <v>0</v>
      </c>
      <c r="BB379">
        <f t="shared" si="63"/>
        <v>0</v>
      </c>
      <c r="BC379">
        <f t="shared" si="64"/>
        <v>0</v>
      </c>
      <c r="BD379" s="2">
        <f t="shared" si="65"/>
        <v>0</v>
      </c>
    </row>
    <row r="380" spans="1:56" ht="15" customHeight="1">
      <c r="A380" s="2" t="s">
        <v>32</v>
      </c>
      <c r="B380" s="2" t="s">
        <v>42</v>
      </c>
      <c r="C380">
        <v>2020</v>
      </c>
      <c r="D380" t="s">
        <v>21</v>
      </c>
      <c r="E380" t="s">
        <v>21</v>
      </c>
      <c r="F380" t="s">
        <v>21</v>
      </c>
      <c r="G380" t="s">
        <v>21</v>
      </c>
      <c r="H380" t="s">
        <v>21</v>
      </c>
      <c r="I380" t="s">
        <v>21</v>
      </c>
      <c r="J380" t="s">
        <v>21</v>
      </c>
      <c r="K380" t="s">
        <v>21</v>
      </c>
      <c r="L380" t="s">
        <v>21</v>
      </c>
      <c r="M380" t="s">
        <v>21</v>
      </c>
      <c r="N380" t="s">
        <v>21</v>
      </c>
      <c r="O380" t="s">
        <v>21</v>
      </c>
      <c r="P380" t="s">
        <v>21</v>
      </c>
      <c r="Q380" t="s">
        <v>21</v>
      </c>
      <c r="R380" t="s">
        <v>21</v>
      </c>
      <c r="S380" t="s">
        <v>21</v>
      </c>
      <c r="T380" t="s">
        <v>21</v>
      </c>
      <c r="U380" t="s">
        <v>21</v>
      </c>
      <c r="V380" t="s">
        <v>21</v>
      </c>
      <c r="W380" t="s">
        <v>21</v>
      </c>
      <c r="X380" t="s">
        <v>21</v>
      </c>
      <c r="Y380" t="s">
        <v>21</v>
      </c>
      <c r="Z380" t="s">
        <v>21</v>
      </c>
      <c r="AA380" t="s">
        <v>21</v>
      </c>
      <c r="AB380" t="s">
        <v>21</v>
      </c>
      <c r="AC380" t="s">
        <v>21</v>
      </c>
      <c r="AD380" t="s">
        <v>21</v>
      </c>
      <c r="AE380" t="s">
        <v>21</v>
      </c>
      <c r="AF380" t="s">
        <v>21</v>
      </c>
      <c r="AG380" t="s">
        <v>21</v>
      </c>
      <c r="AH380" t="s">
        <v>21</v>
      </c>
      <c r="AI380" t="s">
        <v>21</v>
      </c>
      <c r="AJ380" t="s">
        <v>21</v>
      </c>
      <c r="AK380" t="s">
        <v>21</v>
      </c>
      <c r="AL380" t="s">
        <v>21</v>
      </c>
      <c r="AM380" t="s">
        <v>21</v>
      </c>
      <c r="AN380" t="s">
        <v>21</v>
      </c>
      <c r="AO380" t="s">
        <v>21</v>
      </c>
      <c r="AQ380">
        <f t="shared" si="55"/>
        <v>0</v>
      </c>
      <c r="AR380">
        <f t="shared" si="56"/>
        <v>0</v>
      </c>
      <c r="AT380">
        <f t="shared" si="57"/>
        <v>0</v>
      </c>
      <c r="AU380">
        <f t="shared" si="58"/>
        <v>0</v>
      </c>
      <c r="AV380" s="11" t="str">
        <f t="shared" si="59"/>
        <v/>
      </c>
      <c r="AY380">
        <f t="shared" si="60"/>
        <v>0</v>
      </c>
      <c r="AZ380">
        <f t="shared" si="61"/>
        <v>0</v>
      </c>
      <c r="BA380">
        <f t="shared" si="62"/>
        <v>0</v>
      </c>
      <c r="BB380">
        <f t="shared" si="63"/>
        <v>0</v>
      </c>
      <c r="BC380">
        <f t="shared" si="64"/>
        <v>0</v>
      </c>
      <c r="BD380" s="2">
        <f t="shared" si="65"/>
        <v>0</v>
      </c>
    </row>
    <row r="381" spans="1:56" ht="15" customHeight="1">
      <c r="A381" s="2" t="s">
        <v>43</v>
      </c>
      <c r="B381" s="2" t="s">
        <v>44</v>
      </c>
      <c r="C381">
        <v>2020</v>
      </c>
      <c r="D381" t="s">
        <v>21</v>
      </c>
      <c r="E381" t="s">
        <v>21</v>
      </c>
      <c r="F381" t="s">
        <v>21</v>
      </c>
      <c r="G381" t="s">
        <v>21</v>
      </c>
      <c r="H381" t="s">
        <v>21</v>
      </c>
      <c r="I381" t="s">
        <v>21</v>
      </c>
      <c r="J381" t="s">
        <v>21</v>
      </c>
      <c r="K381" t="s">
        <v>21</v>
      </c>
      <c r="L381" t="s">
        <v>21</v>
      </c>
      <c r="M381" t="s">
        <v>21</v>
      </c>
      <c r="N381" t="s">
        <v>21</v>
      </c>
      <c r="O381" t="s">
        <v>21</v>
      </c>
      <c r="P381" t="s">
        <v>21</v>
      </c>
      <c r="Q381" t="s">
        <v>21</v>
      </c>
      <c r="R381" t="s">
        <v>21</v>
      </c>
      <c r="S381" t="s">
        <v>21</v>
      </c>
      <c r="T381" t="s">
        <v>21</v>
      </c>
      <c r="U381" t="s">
        <v>21</v>
      </c>
      <c r="V381" t="s">
        <v>21</v>
      </c>
      <c r="W381" t="s">
        <v>21</v>
      </c>
      <c r="X381" t="s">
        <v>21</v>
      </c>
      <c r="Y381" t="s">
        <v>21</v>
      </c>
      <c r="Z381" t="s">
        <v>21</v>
      </c>
      <c r="AA381" t="s">
        <v>21</v>
      </c>
      <c r="AB381" t="s">
        <v>21</v>
      </c>
      <c r="AC381" t="s">
        <v>21</v>
      </c>
      <c r="AD381" t="s">
        <v>21</v>
      </c>
      <c r="AE381" t="s">
        <v>21</v>
      </c>
      <c r="AF381" t="s">
        <v>21</v>
      </c>
      <c r="AG381" t="s">
        <v>21</v>
      </c>
      <c r="AH381" t="s">
        <v>21</v>
      </c>
      <c r="AI381" t="s">
        <v>21</v>
      </c>
      <c r="AJ381" t="s">
        <v>21</v>
      </c>
      <c r="AK381" t="s">
        <v>21</v>
      </c>
      <c r="AL381" t="s">
        <v>21</v>
      </c>
      <c r="AM381" t="s">
        <v>21</v>
      </c>
      <c r="AN381" t="s">
        <v>21</v>
      </c>
      <c r="AO381" t="s">
        <v>21</v>
      </c>
      <c r="AQ381">
        <f t="shared" si="55"/>
        <v>0</v>
      </c>
      <c r="AR381">
        <f t="shared" si="56"/>
        <v>0</v>
      </c>
      <c r="AT381">
        <f t="shared" si="57"/>
        <v>0</v>
      </c>
      <c r="AU381">
        <f t="shared" si="58"/>
        <v>0</v>
      </c>
      <c r="AV381" s="11" t="str">
        <f t="shared" si="59"/>
        <v/>
      </c>
      <c r="AY381">
        <f t="shared" si="60"/>
        <v>0</v>
      </c>
      <c r="AZ381">
        <f t="shared" si="61"/>
        <v>0</v>
      </c>
      <c r="BA381">
        <f t="shared" si="62"/>
        <v>0</v>
      </c>
      <c r="BB381">
        <f t="shared" si="63"/>
        <v>0</v>
      </c>
      <c r="BC381">
        <f t="shared" si="64"/>
        <v>0</v>
      </c>
      <c r="BD381" s="2">
        <f t="shared" si="65"/>
        <v>0</v>
      </c>
    </row>
    <row r="382" spans="1:56" ht="15" customHeight="1">
      <c r="A382" s="2" t="s">
        <v>43</v>
      </c>
      <c r="B382" s="2" t="s">
        <v>45</v>
      </c>
      <c r="C382">
        <v>2020</v>
      </c>
      <c r="D382" t="s">
        <v>21</v>
      </c>
      <c r="E382" t="s">
        <v>21</v>
      </c>
      <c r="F382" t="s">
        <v>21</v>
      </c>
      <c r="G382" t="s">
        <v>21</v>
      </c>
      <c r="H382" t="s">
        <v>21</v>
      </c>
      <c r="I382" t="s">
        <v>21</v>
      </c>
      <c r="J382" t="s">
        <v>21</v>
      </c>
      <c r="K382" t="s">
        <v>21</v>
      </c>
      <c r="L382" t="s">
        <v>21</v>
      </c>
      <c r="M382" t="s">
        <v>21</v>
      </c>
      <c r="N382" t="s">
        <v>21</v>
      </c>
      <c r="O382" t="s">
        <v>21</v>
      </c>
      <c r="P382" t="s">
        <v>21</v>
      </c>
      <c r="Q382" t="s">
        <v>21</v>
      </c>
      <c r="R382" t="s">
        <v>21</v>
      </c>
      <c r="S382" t="s">
        <v>21</v>
      </c>
      <c r="T382" t="s">
        <v>21</v>
      </c>
      <c r="U382" t="s">
        <v>21</v>
      </c>
      <c r="V382" t="s">
        <v>21</v>
      </c>
      <c r="W382" t="s">
        <v>21</v>
      </c>
      <c r="X382" t="s">
        <v>21</v>
      </c>
      <c r="Y382" t="s">
        <v>21</v>
      </c>
      <c r="Z382" t="s">
        <v>21</v>
      </c>
      <c r="AA382" t="s">
        <v>21</v>
      </c>
      <c r="AB382" t="s">
        <v>21</v>
      </c>
      <c r="AC382" t="s">
        <v>21</v>
      </c>
      <c r="AD382" t="s">
        <v>21</v>
      </c>
      <c r="AE382" t="s">
        <v>21</v>
      </c>
      <c r="AF382" t="s">
        <v>21</v>
      </c>
      <c r="AG382" t="s">
        <v>21</v>
      </c>
      <c r="AH382" t="s">
        <v>21</v>
      </c>
      <c r="AI382" t="s">
        <v>21</v>
      </c>
      <c r="AJ382" t="s">
        <v>21</v>
      </c>
      <c r="AK382" t="s">
        <v>21</v>
      </c>
      <c r="AL382" t="s">
        <v>21</v>
      </c>
      <c r="AM382" t="s">
        <v>21</v>
      </c>
      <c r="AN382" t="s">
        <v>21</v>
      </c>
      <c r="AO382" t="s">
        <v>21</v>
      </c>
      <c r="AQ382">
        <f t="shared" si="55"/>
        <v>0</v>
      </c>
      <c r="AR382">
        <f t="shared" si="56"/>
        <v>0</v>
      </c>
      <c r="AT382">
        <f t="shared" si="57"/>
        <v>0</v>
      </c>
      <c r="AU382">
        <f t="shared" si="58"/>
        <v>0</v>
      </c>
      <c r="AV382" s="11" t="str">
        <f t="shared" si="59"/>
        <v/>
      </c>
      <c r="AY382">
        <f t="shared" si="60"/>
        <v>0</v>
      </c>
      <c r="AZ382">
        <f t="shared" si="61"/>
        <v>0</v>
      </c>
      <c r="BA382">
        <f t="shared" si="62"/>
        <v>0</v>
      </c>
      <c r="BB382">
        <f t="shared" si="63"/>
        <v>0</v>
      </c>
      <c r="BC382">
        <f t="shared" si="64"/>
        <v>0</v>
      </c>
      <c r="BD382" s="2">
        <f t="shared" si="65"/>
        <v>0</v>
      </c>
    </row>
    <row r="383" spans="1:56" ht="15" customHeight="1">
      <c r="A383" s="2" t="s">
        <v>43</v>
      </c>
      <c r="B383" s="2" t="s">
        <v>46</v>
      </c>
      <c r="C383">
        <v>2020</v>
      </c>
      <c r="D383">
        <v>208.32300000000001</v>
      </c>
      <c r="E383">
        <v>38.393999999999998</v>
      </c>
      <c r="F383" t="s">
        <v>21</v>
      </c>
      <c r="G383" t="s">
        <v>21</v>
      </c>
      <c r="H383" t="s">
        <v>21</v>
      </c>
      <c r="I383">
        <v>259.51900000000001</v>
      </c>
      <c r="J383" t="s">
        <v>21</v>
      </c>
      <c r="K383">
        <v>0</v>
      </c>
      <c r="L383" t="s">
        <v>21</v>
      </c>
      <c r="M383" t="s">
        <v>21</v>
      </c>
      <c r="N383" t="s">
        <v>21</v>
      </c>
      <c r="O383" t="s">
        <v>21</v>
      </c>
      <c r="P383" t="s">
        <v>21</v>
      </c>
      <c r="Q383">
        <v>147.47900000000001</v>
      </c>
      <c r="R383">
        <v>24.010999999999999</v>
      </c>
      <c r="S383" t="s">
        <v>21</v>
      </c>
      <c r="T383">
        <v>24.82</v>
      </c>
      <c r="U383" t="s">
        <v>21</v>
      </c>
      <c r="V383" t="s">
        <v>21</v>
      </c>
      <c r="W383" t="s">
        <v>21</v>
      </c>
      <c r="X383" t="s">
        <v>21</v>
      </c>
      <c r="Y383" t="s">
        <v>21</v>
      </c>
      <c r="Z383" t="s">
        <v>21</v>
      </c>
      <c r="AA383">
        <v>22.812000000000001</v>
      </c>
      <c r="AB383" t="s">
        <v>21</v>
      </c>
      <c r="AC383">
        <v>0.40600000000000003</v>
      </c>
      <c r="AD383" t="s">
        <v>21</v>
      </c>
      <c r="AE383" t="s">
        <v>21</v>
      </c>
      <c r="AF383" t="s">
        <v>21</v>
      </c>
      <c r="AG383" t="s">
        <v>21</v>
      </c>
      <c r="AH383" t="s">
        <v>21</v>
      </c>
      <c r="AI383" t="s">
        <v>21</v>
      </c>
      <c r="AJ383" t="s">
        <v>21</v>
      </c>
      <c r="AK383">
        <v>39.991</v>
      </c>
      <c r="AL383">
        <v>100</v>
      </c>
      <c r="AM383" t="s">
        <v>21</v>
      </c>
      <c r="AN383" t="s">
        <v>21</v>
      </c>
      <c r="AO383">
        <v>0</v>
      </c>
      <c r="AQ383">
        <f t="shared" si="55"/>
        <v>219.52800000000002</v>
      </c>
      <c r="AR383">
        <f t="shared" si="56"/>
        <v>259.51900000000001</v>
      </c>
      <c r="AT383">
        <f t="shared" si="57"/>
        <v>208.32300000000001</v>
      </c>
      <c r="AU383">
        <f t="shared" si="58"/>
        <v>38.393999999999998</v>
      </c>
      <c r="AV383" s="11">
        <f t="shared" si="59"/>
        <v>0.95067027847672048</v>
      </c>
      <c r="AY383">
        <f t="shared" si="60"/>
        <v>39.991</v>
      </c>
      <c r="AZ383">
        <f t="shared" si="61"/>
        <v>39.991</v>
      </c>
      <c r="BA383">
        <f t="shared" si="62"/>
        <v>0</v>
      </c>
      <c r="BB383">
        <f t="shared" si="63"/>
        <v>0</v>
      </c>
      <c r="BC383">
        <f t="shared" si="64"/>
        <v>0</v>
      </c>
      <c r="BD383" s="2">
        <f t="shared" si="65"/>
        <v>0</v>
      </c>
    </row>
    <row r="384" spans="1:56" ht="15" customHeight="1">
      <c r="A384" s="2" t="s">
        <v>43</v>
      </c>
      <c r="B384" s="2" t="s">
        <v>47</v>
      </c>
      <c r="C384">
        <v>2020</v>
      </c>
      <c r="D384" t="s">
        <v>21</v>
      </c>
      <c r="E384" t="s">
        <v>21</v>
      </c>
      <c r="F384" t="s">
        <v>21</v>
      </c>
      <c r="G384" t="s">
        <v>21</v>
      </c>
      <c r="H384" t="s">
        <v>21</v>
      </c>
      <c r="I384" t="s">
        <v>21</v>
      </c>
      <c r="J384" t="s">
        <v>21</v>
      </c>
      <c r="K384" t="s">
        <v>21</v>
      </c>
      <c r="L384" t="s">
        <v>21</v>
      </c>
      <c r="M384" t="s">
        <v>21</v>
      </c>
      <c r="N384" t="s">
        <v>21</v>
      </c>
      <c r="O384" t="s">
        <v>21</v>
      </c>
      <c r="P384" t="s">
        <v>21</v>
      </c>
      <c r="Q384" t="s">
        <v>21</v>
      </c>
      <c r="R384" t="s">
        <v>21</v>
      </c>
      <c r="S384" t="s">
        <v>21</v>
      </c>
      <c r="T384" t="s">
        <v>21</v>
      </c>
      <c r="U384" t="s">
        <v>21</v>
      </c>
      <c r="V384" t="s">
        <v>21</v>
      </c>
      <c r="W384" t="s">
        <v>21</v>
      </c>
      <c r="X384" t="s">
        <v>21</v>
      </c>
      <c r="Y384" t="s">
        <v>21</v>
      </c>
      <c r="Z384" t="s">
        <v>21</v>
      </c>
      <c r="AA384" t="s">
        <v>21</v>
      </c>
      <c r="AB384" t="s">
        <v>21</v>
      </c>
      <c r="AC384" t="s">
        <v>21</v>
      </c>
      <c r="AD384" t="s">
        <v>21</v>
      </c>
      <c r="AE384" t="s">
        <v>21</v>
      </c>
      <c r="AF384" t="s">
        <v>21</v>
      </c>
      <c r="AG384" t="s">
        <v>21</v>
      </c>
      <c r="AH384" t="s">
        <v>21</v>
      </c>
      <c r="AI384" t="s">
        <v>21</v>
      </c>
      <c r="AJ384" t="s">
        <v>21</v>
      </c>
      <c r="AK384" t="s">
        <v>21</v>
      </c>
      <c r="AL384" t="s">
        <v>21</v>
      </c>
      <c r="AM384" t="s">
        <v>21</v>
      </c>
      <c r="AN384" t="s">
        <v>21</v>
      </c>
      <c r="AO384" t="s">
        <v>21</v>
      </c>
      <c r="AQ384">
        <f t="shared" si="55"/>
        <v>0</v>
      </c>
      <c r="AR384">
        <f t="shared" si="56"/>
        <v>0</v>
      </c>
      <c r="AT384">
        <f t="shared" si="57"/>
        <v>0</v>
      </c>
      <c r="AU384">
        <f t="shared" si="58"/>
        <v>0</v>
      </c>
      <c r="AV384" s="11" t="str">
        <f t="shared" si="59"/>
        <v/>
      </c>
      <c r="AY384">
        <f t="shared" si="60"/>
        <v>0</v>
      </c>
      <c r="AZ384">
        <f t="shared" si="61"/>
        <v>0</v>
      </c>
      <c r="BA384">
        <f t="shared" si="62"/>
        <v>0</v>
      </c>
      <c r="BB384">
        <f t="shared" si="63"/>
        <v>0</v>
      </c>
      <c r="BC384">
        <f t="shared" si="64"/>
        <v>0</v>
      </c>
      <c r="BD384" s="2">
        <f t="shared" si="65"/>
        <v>0</v>
      </c>
    </row>
    <row r="385" spans="1:56" ht="15" customHeight="1">
      <c r="A385" s="2" t="s">
        <v>43</v>
      </c>
      <c r="B385" s="2" t="s">
        <v>48</v>
      </c>
      <c r="C385">
        <v>2020</v>
      </c>
      <c r="D385" t="s">
        <v>21</v>
      </c>
      <c r="E385" t="s">
        <v>21</v>
      </c>
      <c r="F385" t="s">
        <v>21</v>
      </c>
      <c r="G385" t="s">
        <v>21</v>
      </c>
      <c r="H385" t="s">
        <v>21</v>
      </c>
      <c r="I385" t="s">
        <v>21</v>
      </c>
      <c r="J385" t="s">
        <v>21</v>
      </c>
      <c r="K385" t="s">
        <v>21</v>
      </c>
      <c r="L385" t="s">
        <v>21</v>
      </c>
      <c r="M385" t="s">
        <v>21</v>
      </c>
      <c r="N385" t="s">
        <v>21</v>
      </c>
      <c r="O385" t="s">
        <v>21</v>
      </c>
      <c r="P385" t="s">
        <v>21</v>
      </c>
      <c r="Q385" t="s">
        <v>21</v>
      </c>
      <c r="R385" t="s">
        <v>21</v>
      </c>
      <c r="S385" t="s">
        <v>21</v>
      </c>
      <c r="T385" t="s">
        <v>21</v>
      </c>
      <c r="U385" t="s">
        <v>21</v>
      </c>
      <c r="V385" t="s">
        <v>21</v>
      </c>
      <c r="W385" t="s">
        <v>21</v>
      </c>
      <c r="X385" t="s">
        <v>21</v>
      </c>
      <c r="Y385" t="s">
        <v>21</v>
      </c>
      <c r="Z385" t="s">
        <v>21</v>
      </c>
      <c r="AA385" t="s">
        <v>21</v>
      </c>
      <c r="AB385" t="s">
        <v>21</v>
      </c>
      <c r="AC385" t="s">
        <v>21</v>
      </c>
      <c r="AD385" t="s">
        <v>21</v>
      </c>
      <c r="AE385" t="s">
        <v>21</v>
      </c>
      <c r="AF385" t="s">
        <v>21</v>
      </c>
      <c r="AG385" t="s">
        <v>21</v>
      </c>
      <c r="AH385" t="s">
        <v>21</v>
      </c>
      <c r="AI385" t="s">
        <v>21</v>
      </c>
      <c r="AJ385" t="s">
        <v>21</v>
      </c>
      <c r="AK385" t="s">
        <v>21</v>
      </c>
      <c r="AL385" t="s">
        <v>21</v>
      </c>
      <c r="AM385" t="s">
        <v>21</v>
      </c>
      <c r="AN385" t="s">
        <v>21</v>
      </c>
      <c r="AO385" t="s">
        <v>21</v>
      </c>
      <c r="AQ385">
        <f t="shared" si="55"/>
        <v>0</v>
      </c>
      <c r="AR385">
        <f t="shared" si="56"/>
        <v>0</v>
      </c>
      <c r="AT385">
        <f t="shared" si="57"/>
        <v>0</v>
      </c>
      <c r="AU385">
        <f t="shared" si="58"/>
        <v>0</v>
      </c>
      <c r="AV385" s="11" t="str">
        <f t="shared" si="59"/>
        <v/>
      </c>
      <c r="AY385">
        <f t="shared" si="60"/>
        <v>0</v>
      </c>
      <c r="AZ385">
        <f t="shared" si="61"/>
        <v>0</v>
      </c>
      <c r="BA385">
        <f t="shared" si="62"/>
        <v>0</v>
      </c>
      <c r="BB385">
        <f t="shared" si="63"/>
        <v>0</v>
      </c>
      <c r="BC385">
        <f t="shared" si="64"/>
        <v>0</v>
      </c>
      <c r="BD385" s="2">
        <f t="shared" si="65"/>
        <v>0</v>
      </c>
    </row>
    <row r="386" spans="1:56" ht="15" customHeight="1">
      <c r="A386" s="2" t="s">
        <v>49</v>
      </c>
      <c r="B386" s="2" t="s">
        <v>50</v>
      </c>
      <c r="C386">
        <v>2020</v>
      </c>
      <c r="D386" t="s">
        <v>21</v>
      </c>
      <c r="E386" t="s">
        <v>21</v>
      </c>
      <c r="F386" t="s">
        <v>21</v>
      </c>
      <c r="G386" t="s">
        <v>21</v>
      </c>
      <c r="H386" t="s">
        <v>21</v>
      </c>
      <c r="I386" t="s">
        <v>21</v>
      </c>
      <c r="J386" t="s">
        <v>21</v>
      </c>
      <c r="K386" t="s">
        <v>21</v>
      </c>
      <c r="L386" t="s">
        <v>21</v>
      </c>
      <c r="M386" t="s">
        <v>21</v>
      </c>
      <c r="N386" t="s">
        <v>21</v>
      </c>
      <c r="O386" t="s">
        <v>21</v>
      </c>
      <c r="P386" t="s">
        <v>21</v>
      </c>
      <c r="Q386" t="s">
        <v>21</v>
      </c>
      <c r="R386" t="s">
        <v>21</v>
      </c>
      <c r="S386" t="s">
        <v>21</v>
      </c>
      <c r="T386" t="s">
        <v>21</v>
      </c>
      <c r="U386" t="s">
        <v>21</v>
      </c>
      <c r="V386" t="s">
        <v>21</v>
      </c>
      <c r="W386" t="s">
        <v>21</v>
      </c>
      <c r="X386" t="s">
        <v>21</v>
      </c>
      <c r="Y386" t="s">
        <v>21</v>
      </c>
      <c r="Z386" t="s">
        <v>21</v>
      </c>
      <c r="AA386" t="s">
        <v>21</v>
      </c>
      <c r="AB386" t="s">
        <v>21</v>
      </c>
      <c r="AC386" t="s">
        <v>21</v>
      </c>
      <c r="AD386" t="s">
        <v>21</v>
      </c>
      <c r="AE386" t="s">
        <v>21</v>
      </c>
      <c r="AF386" t="s">
        <v>21</v>
      </c>
      <c r="AG386" t="s">
        <v>21</v>
      </c>
      <c r="AH386" t="s">
        <v>21</v>
      </c>
      <c r="AI386" t="s">
        <v>21</v>
      </c>
      <c r="AJ386" t="s">
        <v>21</v>
      </c>
      <c r="AK386" t="s">
        <v>21</v>
      </c>
      <c r="AL386" t="s">
        <v>21</v>
      </c>
      <c r="AM386" t="s">
        <v>21</v>
      </c>
      <c r="AN386" t="s">
        <v>21</v>
      </c>
      <c r="AO386" t="s">
        <v>21</v>
      </c>
      <c r="AQ386">
        <f t="shared" si="55"/>
        <v>0</v>
      </c>
      <c r="AR386">
        <f t="shared" si="56"/>
        <v>0</v>
      </c>
      <c r="AT386">
        <f t="shared" si="57"/>
        <v>0</v>
      </c>
      <c r="AU386">
        <f t="shared" si="58"/>
        <v>0</v>
      </c>
      <c r="AV386" s="11" t="str">
        <f t="shared" si="59"/>
        <v/>
      </c>
      <c r="AY386">
        <f t="shared" si="60"/>
        <v>0</v>
      </c>
      <c r="AZ386">
        <f t="shared" si="61"/>
        <v>0</v>
      </c>
      <c r="BA386">
        <f t="shared" si="62"/>
        <v>0</v>
      </c>
      <c r="BB386">
        <f t="shared" si="63"/>
        <v>0</v>
      </c>
      <c r="BC386">
        <f t="shared" si="64"/>
        <v>0</v>
      </c>
      <c r="BD386" s="2">
        <f t="shared" si="65"/>
        <v>0</v>
      </c>
    </row>
    <row r="387" spans="1:56" ht="15" customHeight="1">
      <c r="A387" s="2" t="s">
        <v>51</v>
      </c>
      <c r="B387" s="2" t="s">
        <v>52</v>
      </c>
      <c r="C387">
        <v>2020</v>
      </c>
      <c r="D387" t="s">
        <v>21</v>
      </c>
      <c r="E387" t="s">
        <v>21</v>
      </c>
      <c r="F387" t="s">
        <v>21</v>
      </c>
      <c r="G387" t="s">
        <v>21</v>
      </c>
      <c r="H387" t="s">
        <v>21</v>
      </c>
      <c r="I387" t="s">
        <v>21</v>
      </c>
      <c r="J387" t="s">
        <v>21</v>
      </c>
      <c r="K387" t="s">
        <v>21</v>
      </c>
      <c r="L387" t="s">
        <v>21</v>
      </c>
      <c r="M387" t="s">
        <v>21</v>
      </c>
      <c r="N387" t="s">
        <v>21</v>
      </c>
      <c r="O387" t="s">
        <v>21</v>
      </c>
      <c r="P387" t="s">
        <v>21</v>
      </c>
      <c r="Q387" t="s">
        <v>21</v>
      </c>
      <c r="R387" t="s">
        <v>21</v>
      </c>
      <c r="S387" t="s">
        <v>21</v>
      </c>
      <c r="T387" t="s">
        <v>21</v>
      </c>
      <c r="U387" t="s">
        <v>21</v>
      </c>
      <c r="V387" t="s">
        <v>21</v>
      </c>
      <c r="W387" t="s">
        <v>21</v>
      </c>
      <c r="X387" t="s">
        <v>21</v>
      </c>
      <c r="Y387" t="s">
        <v>21</v>
      </c>
      <c r="Z387" t="s">
        <v>21</v>
      </c>
      <c r="AA387" t="s">
        <v>21</v>
      </c>
      <c r="AB387" t="s">
        <v>21</v>
      </c>
      <c r="AC387" t="s">
        <v>21</v>
      </c>
      <c r="AD387" t="s">
        <v>21</v>
      </c>
      <c r="AE387" t="s">
        <v>21</v>
      </c>
      <c r="AF387" t="s">
        <v>21</v>
      </c>
      <c r="AG387" t="s">
        <v>21</v>
      </c>
      <c r="AH387" t="s">
        <v>21</v>
      </c>
      <c r="AI387" t="s">
        <v>21</v>
      </c>
      <c r="AJ387" t="s">
        <v>21</v>
      </c>
      <c r="AK387" t="s">
        <v>21</v>
      </c>
      <c r="AL387" t="s">
        <v>21</v>
      </c>
      <c r="AM387" t="s">
        <v>21</v>
      </c>
      <c r="AN387" t="s">
        <v>21</v>
      </c>
      <c r="AO387" t="s">
        <v>21</v>
      </c>
      <c r="AQ387">
        <f t="shared" ref="AQ387:AQ450" si="66">SUMPRODUCT(J387:AF387)+IFERROR(AJ387/1,0)</f>
        <v>0</v>
      </c>
      <c r="AR387">
        <f t="shared" ref="AR387:AR450" si="67">SUMPRODUCT(J387:AF387)+SUMPRODUCT(AJ387:AK387)</f>
        <v>0</v>
      </c>
      <c r="AT387">
        <f t="shared" ref="AT387:AT450" si="68">IFERROR(D387/1,0)</f>
        <v>0</v>
      </c>
      <c r="AU387">
        <f t="shared" ref="AU387:AU450" si="69">IFERROR(E387/1,0)</f>
        <v>0</v>
      </c>
      <c r="AV387" s="11" t="str">
        <f t="shared" ref="AV387:AV450" si="70">IFERROR((AT387+AU387)/AR387,"")</f>
        <v/>
      </c>
      <c r="AY387">
        <f t="shared" ref="AY387:AY450" si="71">IFERROR(AK387/1,0)</f>
        <v>0</v>
      </c>
      <c r="AZ387">
        <f t="shared" ref="AZ387:AZ450" si="72">IFERROR(AL387/100,0)*$AY387</f>
        <v>0</v>
      </c>
      <c r="BA387">
        <f t="shared" ref="BA387:BA450" si="73">IFERROR(AM387/100,0)*$AY387</f>
        <v>0</v>
      </c>
      <c r="BB387">
        <f t="shared" ref="BB387:BB450" si="74">IFERROR(AN387/100,0)*$AY387</f>
        <v>0</v>
      </c>
      <c r="BC387">
        <f t="shared" ref="BC387:BC450" si="75">IFERROR(AO387/100,0)*$AY387</f>
        <v>0</v>
      </c>
      <c r="BD387" s="2">
        <f t="shared" ref="BD387:BD450" si="76">MAX(AY387-SUM(AZ387:BC387),0)</f>
        <v>0</v>
      </c>
    </row>
    <row r="388" spans="1:56" ht="15" customHeight="1">
      <c r="A388" s="2" t="s">
        <v>51</v>
      </c>
      <c r="B388" s="2" t="s">
        <v>53</v>
      </c>
      <c r="C388">
        <v>2020</v>
      </c>
      <c r="D388" t="s">
        <v>21</v>
      </c>
      <c r="E388" t="s">
        <v>21</v>
      </c>
      <c r="F388" t="s">
        <v>21</v>
      </c>
      <c r="G388" t="s">
        <v>21</v>
      </c>
      <c r="H388" t="s">
        <v>21</v>
      </c>
      <c r="I388" t="s">
        <v>21</v>
      </c>
      <c r="J388" t="s">
        <v>21</v>
      </c>
      <c r="K388" t="s">
        <v>21</v>
      </c>
      <c r="L388" t="s">
        <v>21</v>
      </c>
      <c r="M388" t="s">
        <v>21</v>
      </c>
      <c r="N388" t="s">
        <v>21</v>
      </c>
      <c r="O388" t="s">
        <v>21</v>
      </c>
      <c r="P388" t="s">
        <v>21</v>
      </c>
      <c r="Q388" t="s">
        <v>21</v>
      </c>
      <c r="R388" t="s">
        <v>21</v>
      </c>
      <c r="S388" t="s">
        <v>21</v>
      </c>
      <c r="T388" t="s">
        <v>21</v>
      </c>
      <c r="U388" t="s">
        <v>21</v>
      </c>
      <c r="V388" t="s">
        <v>21</v>
      </c>
      <c r="W388" t="s">
        <v>21</v>
      </c>
      <c r="X388" t="s">
        <v>21</v>
      </c>
      <c r="Y388" t="s">
        <v>21</v>
      </c>
      <c r="Z388" t="s">
        <v>21</v>
      </c>
      <c r="AA388" t="s">
        <v>21</v>
      </c>
      <c r="AB388" t="s">
        <v>21</v>
      </c>
      <c r="AC388" t="s">
        <v>21</v>
      </c>
      <c r="AD388" t="s">
        <v>21</v>
      </c>
      <c r="AE388" t="s">
        <v>21</v>
      </c>
      <c r="AF388" t="s">
        <v>21</v>
      </c>
      <c r="AG388" t="s">
        <v>21</v>
      </c>
      <c r="AH388" t="s">
        <v>21</v>
      </c>
      <c r="AI388" t="s">
        <v>21</v>
      </c>
      <c r="AJ388" t="s">
        <v>21</v>
      </c>
      <c r="AK388" t="s">
        <v>21</v>
      </c>
      <c r="AL388" t="s">
        <v>21</v>
      </c>
      <c r="AM388" t="s">
        <v>21</v>
      </c>
      <c r="AN388" t="s">
        <v>21</v>
      </c>
      <c r="AO388" t="s">
        <v>21</v>
      </c>
      <c r="AQ388">
        <f t="shared" si="66"/>
        <v>0</v>
      </c>
      <c r="AR388">
        <f t="shared" si="67"/>
        <v>0</v>
      </c>
      <c r="AT388">
        <f t="shared" si="68"/>
        <v>0</v>
      </c>
      <c r="AU388">
        <f t="shared" si="69"/>
        <v>0</v>
      </c>
      <c r="AV388" s="11" t="str">
        <f t="shared" si="70"/>
        <v/>
      </c>
      <c r="AY388">
        <f t="shared" si="71"/>
        <v>0</v>
      </c>
      <c r="AZ388">
        <f t="shared" si="72"/>
        <v>0</v>
      </c>
      <c r="BA388">
        <f t="shared" si="73"/>
        <v>0</v>
      </c>
      <c r="BB388">
        <f t="shared" si="74"/>
        <v>0</v>
      </c>
      <c r="BC388">
        <f t="shared" si="75"/>
        <v>0</v>
      </c>
      <c r="BD388" s="2">
        <f t="shared" si="76"/>
        <v>0</v>
      </c>
    </row>
    <row r="389" spans="1:56" ht="15" customHeight="1">
      <c r="A389" s="2" t="s">
        <v>51</v>
      </c>
      <c r="B389" s="2" t="s">
        <v>54</v>
      </c>
      <c r="C389">
        <v>2020</v>
      </c>
      <c r="D389" t="s">
        <v>21</v>
      </c>
      <c r="E389" t="s">
        <v>21</v>
      </c>
      <c r="F389" t="s">
        <v>21</v>
      </c>
      <c r="G389" t="s">
        <v>21</v>
      </c>
      <c r="H389" t="s">
        <v>21</v>
      </c>
      <c r="I389" t="s">
        <v>21</v>
      </c>
      <c r="J389" t="s">
        <v>21</v>
      </c>
      <c r="K389" t="s">
        <v>21</v>
      </c>
      <c r="L389" t="s">
        <v>21</v>
      </c>
      <c r="M389" t="s">
        <v>21</v>
      </c>
      <c r="N389" t="s">
        <v>21</v>
      </c>
      <c r="O389" t="s">
        <v>21</v>
      </c>
      <c r="P389" t="s">
        <v>21</v>
      </c>
      <c r="Q389" t="s">
        <v>21</v>
      </c>
      <c r="R389" t="s">
        <v>21</v>
      </c>
      <c r="S389" t="s">
        <v>21</v>
      </c>
      <c r="T389" t="s">
        <v>21</v>
      </c>
      <c r="U389" t="s">
        <v>21</v>
      </c>
      <c r="V389" t="s">
        <v>21</v>
      </c>
      <c r="W389" t="s">
        <v>21</v>
      </c>
      <c r="X389" t="s">
        <v>21</v>
      </c>
      <c r="Y389" t="s">
        <v>21</v>
      </c>
      <c r="Z389" t="s">
        <v>21</v>
      </c>
      <c r="AA389" t="s">
        <v>21</v>
      </c>
      <c r="AB389" t="s">
        <v>21</v>
      </c>
      <c r="AC389" t="s">
        <v>21</v>
      </c>
      <c r="AD389" t="s">
        <v>21</v>
      </c>
      <c r="AE389" t="s">
        <v>21</v>
      </c>
      <c r="AF389" t="s">
        <v>21</v>
      </c>
      <c r="AG389" t="s">
        <v>21</v>
      </c>
      <c r="AH389" t="s">
        <v>21</v>
      </c>
      <c r="AI389" t="s">
        <v>21</v>
      </c>
      <c r="AJ389" t="s">
        <v>21</v>
      </c>
      <c r="AK389" t="s">
        <v>21</v>
      </c>
      <c r="AL389" t="s">
        <v>21</v>
      </c>
      <c r="AM389" t="s">
        <v>21</v>
      </c>
      <c r="AN389" t="s">
        <v>21</v>
      </c>
      <c r="AO389" t="s">
        <v>21</v>
      </c>
      <c r="AQ389">
        <f t="shared" si="66"/>
        <v>0</v>
      </c>
      <c r="AR389">
        <f t="shared" si="67"/>
        <v>0</v>
      </c>
      <c r="AT389">
        <f t="shared" si="68"/>
        <v>0</v>
      </c>
      <c r="AU389">
        <f t="shared" si="69"/>
        <v>0</v>
      </c>
      <c r="AV389" s="11" t="str">
        <f t="shared" si="70"/>
        <v/>
      </c>
      <c r="AY389">
        <f t="shared" si="71"/>
        <v>0</v>
      </c>
      <c r="AZ389">
        <f t="shared" si="72"/>
        <v>0</v>
      </c>
      <c r="BA389">
        <f t="shared" si="73"/>
        <v>0</v>
      </c>
      <c r="BB389">
        <f t="shared" si="74"/>
        <v>0</v>
      </c>
      <c r="BC389">
        <f t="shared" si="75"/>
        <v>0</v>
      </c>
      <c r="BD389" s="2">
        <f t="shared" si="76"/>
        <v>0</v>
      </c>
    </row>
    <row r="390" spans="1:56" ht="15" customHeight="1">
      <c r="A390" s="2" t="s">
        <v>55</v>
      </c>
      <c r="B390" s="2" t="s">
        <v>56</v>
      </c>
      <c r="C390">
        <v>2020</v>
      </c>
      <c r="D390" t="s">
        <v>21</v>
      </c>
      <c r="E390" t="s">
        <v>21</v>
      </c>
      <c r="F390" t="s">
        <v>21</v>
      </c>
      <c r="G390" t="s">
        <v>21</v>
      </c>
      <c r="H390" t="s">
        <v>21</v>
      </c>
      <c r="I390" t="s">
        <v>21</v>
      </c>
      <c r="J390" t="s">
        <v>21</v>
      </c>
      <c r="K390" t="s">
        <v>21</v>
      </c>
      <c r="L390" t="s">
        <v>21</v>
      </c>
      <c r="M390" t="s">
        <v>21</v>
      </c>
      <c r="N390" t="s">
        <v>21</v>
      </c>
      <c r="O390" t="s">
        <v>21</v>
      </c>
      <c r="P390" t="s">
        <v>21</v>
      </c>
      <c r="Q390" t="s">
        <v>21</v>
      </c>
      <c r="R390" t="s">
        <v>21</v>
      </c>
      <c r="S390" t="s">
        <v>21</v>
      </c>
      <c r="T390" t="s">
        <v>21</v>
      </c>
      <c r="U390" t="s">
        <v>21</v>
      </c>
      <c r="V390" t="s">
        <v>21</v>
      </c>
      <c r="W390" t="s">
        <v>21</v>
      </c>
      <c r="X390" t="s">
        <v>21</v>
      </c>
      <c r="Y390" t="s">
        <v>21</v>
      </c>
      <c r="Z390" t="s">
        <v>21</v>
      </c>
      <c r="AA390" t="s">
        <v>21</v>
      </c>
      <c r="AB390" t="s">
        <v>21</v>
      </c>
      <c r="AC390" t="s">
        <v>21</v>
      </c>
      <c r="AD390" t="s">
        <v>21</v>
      </c>
      <c r="AE390" t="s">
        <v>21</v>
      </c>
      <c r="AF390" t="s">
        <v>21</v>
      </c>
      <c r="AG390" t="s">
        <v>21</v>
      </c>
      <c r="AH390" t="s">
        <v>21</v>
      </c>
      <c r="AI390" t="s">
        <v>21</v>
      </c>
      <c r="AJ390" t="s">
        <v>21</v>
      </c>
      <c r="AK390" t="s">
        <v>21</v>
      </c>
      <c r="AL390" t="s">
        <v>21</v>
      </c>
      <c r="AM390" t="s">
        <v>21</v>
      </c>
      <c r="AN390" t="s">
        <v>21</v>
      </c>
      <c r="AO390" t="s">
        <v>21</v>
      </c>
      <c r="AQ390">
        <f t="shared" si="66"/>
        <v>0</v>
      </c>
      <c r="AR390">
        <f t="shared" si="67"/>
        <v>0</v>
      </c>
      <c r="AT390">
        <f t="shared" si="68"/>
        <v>0</v>
      </c>
      <c r="AU390">
        <f t="shared" si="69"/>
        <v>0</v>
      </c>
      <c r="AV390" s="11" t="str">
        <f t="shared" si="70"/>
        <v/>
      </c>
      <c r="AY390">
        <f t="shared" si="71"/>
        <v>0</v>
      </c>
      <c r="AZ390">
        <f t="shared" si="72"/>
        <v>0</v>
      </c>
      <c r="BA390">
        <f t="shared" si="73"/>
        <v>0</v>
      </c>
      <c r="BB390">
        <f t="shared" si="74"/>
        <v>0</v>
      </c>
      <c r="BC390">
        <f t="shared" si="75"/>
        <v>0</v>
      </c>
      <c r="BD390" s="2">
        <f t="shared" si="76"/>
        <v>0</v>
      </c>
    </row>
    <row r="391" spans="1:56" ht="15" customHeight="1">
      <c r="A391" s="2" t="s">
        <v>57</v>
      </c>
      <c r="B391" s="2" t="s">
        <v>58</v>
      </c>
      <c r="C391">
        <v>2020</v>
      </c>
      <c r="D391" t="s">
        <v>21</v>
      </c>
      <c r="E391" t="s">
        <v>21</v>
      </c>
      <c r="F391" t="s">
        <v>21</v>
      </c>
      <c r="G391" t="s">
        <v>21</v>
      </c>
      <c r="H391" t="s">
        <v>21</v>
      </c>
      <c r="I391" t="s">
        <v>21</v>
      </c>
      <c r="J391" t="s">
        <v>21</v>
      </c>
      <c r="K391" t="s">
        <v>21</v>
      </c>
      <c r="L391" t="s">
        <v>21</v>
      </c>
      <c r="M391" t="s">
        <v>21</v>
      </c>
      <c r="N391" t="s">
        <v>21</v>
      </c>
      <c r="O391" t="s">
        <v>21</v>
      </c>
      <c r="P391" t="s">
        <v>21</v>
      </c>
      <c r="Q391" t="s">
        <v>21</v>
      </c>
      <c r="R391" t="s">
        <v>21</v>
      </c>
      <c r="S391" t="s">
        <v>21</v>
      </c>
      <c r="T391" t="s">
        <v>21</v>
      </c>
      <c r="U391" t="s">
        <v>21</v>
      </c>
      <c r="V391" t="s">
        <v>21</v>
      </c>
      <c r="W391" t="s">
        <v>21</v>
      </c>
      <c r="X391" t="s">
        <v>21</v>
      </c>
      <c r="Y391" t="s">
        <v>21</v>
      </c>
      <c r="Z391" t="s">
        <v>21</v>
      </c>
      <c r="AA391" t="s">
        <v>21</v>
      </c>
      <c r="AB391" t="s">
        <v>21</v>
      </c>
      <c r="AC391" t="s">
        <v>21</v>
      </c>
      <c r="AD391" t="s">
        <v>21</v>
      </c>
      <c r="AE391" t="s">
        <v>21</v>
      </c>
      <c r="AF391" t="s">
        <v>21</v>
      </c>
      <c r="AG391" t="s">
        <v>21</v>
      </c>
      <c r="AH391" t="s">
        <v>21</v>
      </c>
      <c r="AI391" t="s">
        <v>21</v>
      </c>
      <c r="AJ391" t="s">
        <v>21</v>
      </c>
      <c r="AK391" t="s">
        <v>21</v>
      </c>
      <c r="AL391" t="s">
        <v>21</v>
      </c>
      <c r="AM391" t="s">
        <v>21</v>
      </c>
      <c r="AN391" t="s">
        <v>21</v>
      </c>
      <c r="AO391" t="s">
        <v>21</v>
      </c>
      <c r="AQ391">
        <f t="shared" si="66"/>
        <v>0</v>
      </c>
      <c r="AR391">
        <f t="shared" si="67"/>
        <v>0</v>
      </c>
      <c r="AT391">
        <f t="shared" si="68"/>
        <v>0</v>
      </c>
      <c r="AU391">
        <f t="shared" si="69"/>
        <v>0</v>
      </c>
      <c r="AV391" s="11" t="str">
        <f t="shared" si="70"/>
        <v/>
      </c>
      <c r="AY391">
        <f t="shared" si="71"/>
        <v>0</v>
      </c>
      <c r="AZ391">
        <f t="shared" si="72"/>
        <v>0</v>
      </c>
      <c r="BA391">
        <f t="shared" si="73"/>
        <v>0</v>
      </c>
      <c r="BB391">
        <f t="shared" si="74"/>
        <v>0</v>
      </c>
      <c r="BC391">
        <f t="shared" si="75"/>
        <v>0</v>
      </c>
      <c r="BD391" s="2">
        <f t="shared" si="76"/>
        <v>0</v>
      </c>
    </row>
    <row r="392" spans="1:56" ht="15" customHeight="1">
      <c r="A392" s="2" t="s">
        <v>59</v>
      </c>
      <c r="B392" s="2" t="s">
        <v>60</v>
      </c>
      <c r="C392">
        <v>2020</v>
      </c>
      <c r="D392" t="s">
        <v>21</v>
      </c>
      <c r="E392" t="s">
        <v>21</v>
      </c>
      <c r="F392" t="s">
        <v>21</v>
      </c>
      <c r="G392" t="s">
        <v>21</v>
      </c>
      <c r="H392" t="s">
        <v>21</v>
      </c>
      <c r="I392" t="s">
        <v>21</v>
      </c>
      <c r="J392" t="s">
        <v>21</v>
      </c>
      <c r="K392" t="s">
        <v>21</v>
      </c>
      <c r="L392" t="s">
        <v>21</v>
      </c>
      <c r="M392" t="s">
        <v>21</v>
      </c>
      <c r="N392" t="s">
        <v>21</v>
      </c>
      <c r="O392" t="s">
        <v>21</v>
      </c>
      <c r="P392" t="s">
        <v>21</v>
      </c>
      <c r="Q392" t="s">
        <v>21</v>
      </c>
      <c r="R392" t="s">
        <v>21</v>
      </c>
      <c r="S392" t="s">
        <v>21</v>
      </c>
      <c r="T392" t="s">
        <v>21</v>
      </c>
      <c r="U392" t="s">
        <v>21</v>
      </c>
      <c r="V392" t="s">
        <v>21</v>
      </c>
      <c r="W392" t="s">
        <v>21</v>
      </c>
      <c r="X392" t="s">
        <v>21</v>
      </c>
      <c r="Y392" t="s">
        <v>21</v>
      </c>
      <c r="Z392" t="s">
        <v>21</v>
      </c>
      <c r="AA392" t="s">
        <v>21</v>
      </c>
      <c r="AB392" t="s">
        <v>21</v>
      </c>
      <c r="AC392" t="s">
        <v>21</v>
      </c>
      <c r="AD392" t="s">
        <v>21</v>
      </c>
      <c r="AE392" t="s">
        <v>21</v>
      </c>
      <c r="AF392" t="s">
        <v>21</v>
      </c>
      <c r="AG392" t="s">
        <v>21</v>
      </c>
      <c r="AH392" t="s">
        <v>21</v>
      </c>
      <c r="AI392" t="s">
        <v>21</v>
      </c>
      <c r="AJ392" t="s">
        <v>21</v>
      </c>
      <c r="AK392" t="s">
        <v>21</v>
      </c>
      <c r="AL392" t="s">
        <v>21</v>
      </c>
      <c r="AM392" t="s">
        <v>21</v>
      </c>
      <c r="AN392" t="s">
        <v>21</v>
      </c>
      <c r="AO392" t="s">
        <v>21</v>
      </c>
      <c r="AQ392">
        <f t="shared" si="66"/>
        <v>0</v>
      </c>
      <c r="AR392">
        <f t="shared" si="67"/>
        <v>0</v>
      </c>
      <c r="AT392">
        <f t="shared" si="68"/>
        <v>0</v>
      </c>
      <c r="AU392">
        <f t="shared" si="69"/>
        <v>0</v>
      </c>
      <c r="AV392" s="11" t="str">
        <f t="shared" si="70"/>
        <v/>
      </c>
      <c r="AY392">
        <f t="shared" si="71"/>
        <v>0</v>
      </c>
      <c r="AZ392">
        <f t="shared" si="72"/>
        <v>0</v>
      </c>
      <c r="BA392">
        <f t="shared" si="73"/>
        <v>0</v>
      </c>
      <c r="BB392">
        <f t="shared" si="74"/>
        <v>0</v>
      </c>
      <c r="BC392">
        <f t="shared" si="75"/>
        <v>0</v>
      </c>
      <c r="BD392" s="2">
        <f t="shared" si="76"/>
        <v>0</v>
      </c>
    </row>
    <row r="393" spans="1:56" ht="15" customHeight="1">
      <c r="A393" s="2" t="s">
        <v>61</v>
      </c>
      <c r="B393" s="2" t="s">
        <v>62</v>
      </c>
      <c r="C393">
        <v>2020</v>
      </c>
      <c r="D393" t="s">
        <v>21</v>
      </c>
      <c r="E393" t="s">
        <v>21</v>
      </c>
      <c r="F393" t="s">
        <v>21</v>
      </c>
      <c r="G393" t="s">
        <v>21</v>
      </c>
      <c r="H393" t="s">
        <v>21</v>
      </c>
      <c r="I393" t="s">
        <v>21</v>
      </c>
      <c r="J393" t="s">
        <v>21</v>
      </c>
      <c r="K393" t="s">
        <v>21</v>
      </c>
      <c r="L393" t="s">
        <v>21</v>
      </c>
      <c r="M393" t="s">
        <v>21</v>
      </c>
      <c r="N393" t="s">
        <v>21</v>
      </c>
      <c r="O393" t="s">
        <v>21</v>
      </c>
      <c r="P393" t="s">
        <v>21</v>
      </c>
      <c r="Q393" t="s">
        <v>21</v>
      </c>
      <c r="R393" t="s">
        <v>21</v>
      </c>
      <c r="S393" t="s">
        <v>21</v>
      </c>
      <c r="T393" t="s">
        <v>21</v>
      </c>
      <c r="U393" t="s">
        <v>21</v>
      </c>
      <c r="V393" t="s">
        <v>21</v>
      </c>
      <c r="W393" t="s">
        <v>21</v>
      </c>
      <c r="X393" t="s">
        <v>21</v>
      </c>
      <c r="Y393" t="s">
        <v>21</v>
      </c>
      <c r="Z393" t="s">
        <v>21</v>
      </c>
      <c r="AA393" t="s">
        <v>21</v>
      </c>
      <c r="AB393" t="s">
        <v>21</v>
      </c>
      <c r="AC393" t="s">
        <v>21</v>
      </c>
      <c r="AD393" t="s">
        <v>21</v>
      </c>
      <c r="AE393" t="s">
        <v>21</v>
      </c>
      <c r="AF393" t="s">
        <v>21</v>
      </c>
      <c r="AG393" t="s">
        <v>21</v>
      </c>
      <c r="AH393" t="s">
        <v>21</v>
      </c>
      <c r="AI393" t="s">
        <v>21</v>
      </c>
      <c r="AJ393" t="s">
        <v>21</v>
      </c>
      <c r="AK393" t="s">
        <v>21</v>
      </c>
      <c r="AL393" t="s">
        <v>21</v>
      </c>
      <c r="AM393" t="s">
        <v>21</v>
      </c>
      <c r="AN393" t="s">
        <v>21</v>
      </c>
      <c r="AO393" t="s">
        <v>21</v>
      </c>
      <c r="AQ393">
        <f t="shared" si="66"/>
        <v>0</v>
      </c>
      <c r="AR393">
        <f t="shared" si="67"/>
        <v>0</v>
      </c>
      <c r="AT393">
        <f t="shared" si="68"/>
        <v>0</v>
      </c>
      <c r="AU393">
        <f t="shared" si="69"/>
        <v>0</v>
      </c>
      <c r="AV393" s="11" t="str">
        <f t="shared" si="70"/>
        <v/>
      </c>
      <c r="AY393">
        <f t="shared" si="71"/>
        <v>0</v>
      </c>
      <c r="AZ393">
        <f t="shared" si="72"/>
        <v>0</v>
      </c>
      <c r="BA393">
        <f t="shared" si="73"/>
        <v>0</v>
      </c>
      <c r="BB393">
        <f t="shared" si="74"/>
        <v>0</v>
      </c>
      <c r="BC393">
        <f t="shared" si="75"/>
        <v>0</v>
      </c>
      <c r="BD393" s="2">
        <f t="shared" si="76"/>
        <v>0</v>
      </c>
    </row>
    <row r="394" spans="1:56" ht="15" customHeight="1">
      <c r="A394" s="2" t="s">
        <v>63</v>
      </c>
      <c r="B394" s="2" t="s">
        <v>64</v>
      </c>
      <c r="C394">
        <v>2020</v>
      </c>
      <c r="D394">
        <v>280.70999999999998</v>
      </c>
      <c r="E394">
        <v>67</v>
      </c>
      <c r="F394" t="s">
        <v>21</v>
      </c>
      <c r="G394" t="s">
        <v>21</v>
      </c>
      <c r="H394" t="s">
        <v>21</v>
      </c>
      <c r="I394">
        <v>412.46899999999999</v>
      </c>
      <c r="J394" t="s">
        <v>21</v>
      </c>
      <c r="K394" t="s">
        <v>21</v>
      </c>
      <c r="L394" t="s">
        <v>21</v>
      </c>
      <c r="M394" t="s">
        <v>21</v>
      </c>
      <c r="N394" t="s">
        <v>21</v>
      </c>
      <c r="O394" t="s">
        <v>21</v>
      </c>
      <c r="P394" t="s">
        <v>21</v>
      </c>
      <c r="Q394" t="s">
        <v>21</v>
      </c>
      <c r="R394" t="s">
        <v>21</v>
      </c>
      <c r="S394" t="s">
        <v>21</v>
      </c>
      <c r="T394" t="s">
        <v>21</v>
      </c>
      <c r="U394" t="s">
        <v>21</v>
      </c>
      <c r="V394" t="s">
        <v>21</v>
      </c>
      <c r="W394" t="s">
        <v>21</v>
      </c>
      <c r="X394" t="s">
        <v>21</v>
      </c>
      <c r="Y394" t="s">
        <v>21</v>
      </c>
      <c r="Z394" t="s">
        <v>21</v>
      </c>
      <c r="AA394">
        <v>15</v>
      </c>
      <c r="AB394" t="s">
        <v>21</v>
      </c>
      <c r="AC394" t="s">
        <v>21</v>
      </c>
      <c r="AD394" t="s">
        <v>21</v>
      </c>
      <c r="AE394" t="s">
        <v>21</v>
      </c>
      <c r="AF394">
        <v>371</v>
      </c>
      <c r="AG394">
        <v>1.1000000000000001</v>
      </c>
      <c r="AH394" t="s">
        <v>925</v>
      </c>
      <c r="AI394">
        <v>39</v>
      </c>
      <c r="AJ394" t="s">
        <v>21</v>
      </c>
      <c r="AK394">
        <v>26.469000000000001</v>
      </c>
      <c r="AL394">
        <v>4</v>
      </c>
      <c r="AM394">
        <v>96</v>
      </c>
      <c r="AN394">
        <v>0</v>
      </c>
      <c r="AO394">
        <v>0</v>
      </c>
      <c r="AQ394">
        <f t="shared" si="66"/>
        <v>386</v>
      </c>
      <c r="AR394">
        <f t="shared" si="67"/>
        <v>412.46899999999999</v>
      </c>
      <c r="AT394">
        <f t="shared" si="68"/>
        <v>280.70999999999998</v>
      </c>
      <c r="AU394">
        <f t="shared" si="69"/>
        <v>67</v>
      </c>
      <c r="AV394" s="11">
        <f t="shared" si="70"/>
        <v>0.84299668581153975</v>
      </c>
      <c r="AY394">
        <f t="shared" si="71"/>
        <v>26.469000000000001</v>
      </c>
      <c r="AZ394">
        <f t="shared" si="72"/>
        <v>1.0587600000000001</v>
      </c>
      <c r="BA394">
        <f t="shared" si="73"/>
        <v>25.410240000000002</v>
      </c>
      <c r="BB394">
        <f t="shared" si="74"/>
        <v>0</v>
      </c>
      <c r="BC394">
        <f t="shared" si="75"/>
        <v>0</v>
      </c>
      <c r="BD394" s="2">
        <f t="shared" si="76"/>
        <v>0</v>
      </c>
    </row>
    <row r="395" spans="1:56" ht="15" customHeight="1">
      <c r="A395" s="2" t="s">
        <v>65</v>
      </c>
      <c r="B395" s="2" t="s">
        <v>66</v>
      </c>
      <c r="C395">
        <v>2020</v>
      </c>
      <c r="D395" t="s">
        <v>21</v>
      </c>
      <c r="E395" t="s">
        <v>21</v>
      </c>
      <c r="F395" t="s">
        <v>21</v>
      </c>
      <c r="G395" t="s">
        <v>21</v>
      </c>
      <c r="H395" t="s">
        <v>21</v>
      </c>
      <c r="I395" t="s">
        <v>21</v>
      </c>
      <c r="J395" t="s">
        <v>21</v>
      </c>
      <c r="K395" t="s">
        <v>21</v>
      </c>
      <c r="L395" t="s">
        <v>21</v>
      </c>
      <c r="M395" t="s">
        <v>21</v>
      </c>
      <c r="N395" t="s">
        <v>21</v>
      </c>
      <c r="O395" t="s">
        <v>21</v>
      </c>
      <c r="P395" t="s">
        <v>21</v>
      </c>
      <c r="Q395" t="s">
        <v>21</v>
      </c>
      <c r="R395" t="s">
        <v>21</v>
      </c>
      <c r="S395" t="s">
        <v>21</v>
      </c>
      <c r="T395" t="s">
        <v>21</v>
      </c>
      <c r="U395" t="s">
        <v>21</v>
      </c>
      <c r="V395" t="s">
        <v>21</v>
      </c>
      <c r="W395" t="s">
        <v>21</v>
      </c>
      <c r="X395" t="s">
        <v>21</v>
      </c>
      <c r="Y395" t="s">
        <v>21</v>
      </c>
      <c r="Z395" t="s">
        <v>21</v>
      </c>
      <c r="AA395" t="s">
        <v>21</v>
      </c>
      <c r="AB395" t="s">
        <v>21</v>
      </c>
      <c r="AC395" t="s">
        <v>21</v>
      </c>
      <c r="AD395" t="s">
        <v>21</v>
      </c>
      <c r="AE395" t="s">
        <v>21</v>
      </c>
      <c r="AF395" t="s">
        <v>21</v>
      </c>
      <c r="AG395" t="s">
        <v>21</v>
      </c>
      <c r="AH395" t="s">
        <v>21</v>
      </c>
      <c r="AI395" t="s">
        <v>21</v>
      </c>
      <c r="AJ395" t="s">
        <v>21</v>
      </c>
      <c r="AK395" t="s">
        <v>21</v>
      </c>
      <c r="AL395" t="s">
        <v>21</v>
      </c>
      <c r="AM395" t="s">
        <v>21</v>
      </c>
      <c r="AN395" t="s">
        <v>21</v>
      </c>
      <c r="AO395" t="s">
        <v>21</v>
      </c>
      <c r="AQ395">
        <f t="shared" si="66"/>
        <v>0</v>
      </c>
      <c r="AR395">
        <f t="shared" si="67"/>
        <v>0</v>
      </c>
      <c r="AT395">
        <f t="shared" si="68"/>
        <v>0</v>
      </c>
      <c r="AU395">
        <f t="shared" si="69"/>
        <v>0</v>
      </c>
      <c r="AV395" s="11" t="str">
        <f t="shared" si="70"/>
        <v/>
      </c>
      <c r="AY395">
        <f t="shared" si="71"/>
        <v>0</v>
      </c>
      <c r="AZ395">
        <f t="shared" si="72"/>
        <v>0</v>
      </c>
      <c r="BA395">
        <f t="shared" si="73"/>
        <v>0</v>
      </c>
      <c r="BB395">
        <f t="shared" si="74"/>
        <v>0</v>
      </c>
      <c r="BC395">
        <f t="shared" si="75"/>
        <v>0</v>
      </c>
      <c r="BD395" s="2">
        <f t="shared" si="76"/>
        <v>0</v>
      </c>
    </row>
    <row r="396" spans="1:56" ht="15" customHeight="1">
      <c r="A396" s="2" t="s">
        <v>65</v>
      </c>
      <c r="B396" s="2" t="s">
        <v>67</v>
      </c>
      <c r="C396">
        <v>2020</v>
      </c>
      <c r="D396">
        <v>126.54</v>
      </c>
      <c r="E396">
        <v>36.17</v>
      </c>
      <c r="F396" t="s">
        <v>21</v>
      </c>
      <c r="G396" t="s">
        <v>21</v>
      </c>
      <c r="H396" t="s">
        <v>21</v>
      </c>
      <c r="I396">
        <v>191.72</v>
      </c>
      <c r="J396" t="s">
        <v>21</v>
      </c>
      <c r="K396">
        <v>0.82</v>
      </c>
      <c r="L396" t="s">
        <v>21</v>
      </c>
      <c r="M396" t="s">
        <v>21</v>
      </c>
      <c r="N396" t="s">
        <v>21</v>
      </c>
      <c r="O396" t="s">
        <v>21</v>
      </c>
      <c r="P396" t="s">
        <v>21</v>
      </c>
      <c r="Q396" t="s">
        <v>21</v>
      </c>
      <c r="R396">
        <v>0.09</v>
      </c>
      <c r="S396" t="s">
        <v>21</v>
      </c>
      <c r="T396" t="s">
        <v>21</v>
      </c>
      <c r="U396" t="s">
        <v>21</v>
      </c>
      <c r="V396" t="s">
        <v>21</v>
      </c>
      <c r="W396" t="s">
        <v>924</v>
      </c>
      <c r="X396" t="s">
        <v>21</v>
      </c>
      <c r="Y396" t="s">
        <v>21</v>
      </c>
      <c r="Z396" t="s">
        <v>21</v>
      </c>
      <c r="AA396">
        <v>0.15</v>
      </c>
      <c r="AB396" t="s">
        <v>21</v>
      </c>
      <c r="AC396" t="s">
        <v>21</v>
      </c>
      <c r="AD396" t="s">
        <v>21</v>
      </c>
      <c r="AE396" t="s">
        <v>21</v>
      </c>
      <c r="AF396">
        <v>178.04</v>
      </c>
      <c r="AG396" t="s">
        <v>21</v>
      </c>
      <c r="AH396" t="s">
        <v>925</v>
      </c>
      <c r="AI396">
        <v>39</v>
      </c>
      <c r="AJ396" t="s">
        <v>21</v>
      </c>
      <c r="AK396">
        <v>12.62</v>
      </c>
      <c r="AL396">
        <v>0.3</v>
      </c>
      <c r="AM396">
        <v>99.7</v>
      </c>
      <c r="AN396">
        <v>0</v>
      </c>
      <c r="AO396">
        <v>0</v>
      </c>
      <c r="AQ396">
        <f t="shared" si="66"/>
        <v>179.1</v>
      </c>
      <c r="AR396">
        <f t="shared" si="67"/>
        <v>191.72</v>
      </c>
      <c r="AT396">
        <f t="shared" si="68"/>
        <v>126.54</v>
      </c>
      <c r="AU396">
        <f t="shared" si="69"/>
        <v>36.17</v>
      </c>
      <c r="AV396" s="11">
        <f t="shared" si="70"/>
        <v>0.8486855831420822</v>
      </c>
      <c r="AY396">
        <f t="shared" si="71"/>
        <v>12.62</v>
      </c>
      <c r="AZ396">
        <f t="shared" si="72"/>
        <v>3.7859999999999998E-2</v>
      </c>
      <c r="BA396">
        <f t="shared" si="73"/>
        <v>12.582139999999999</v>
      </c>
      <c r="BB396">
        <f t="shared" si="74"/>
        <v>0</v>
      </c>
      <c r="BC396">
        <f t="shared" si="75"/>
        <v>0</v>
      </c>
      <c r="BD396" s="2">
        <f t="shared" si="76"/>
        <v>0</v>
      </c>
    </row>
    <row r="397" spans="1:56" ht="15" customHeight="1">
      <c r="A397" s="2" t="s">
        <v>65</v>
      </c>
      <c r="B397" s="2" t="s">
        <v>68</v>
      </c>
      <c r="C397">
        <v>2020</v>
      </c>
      <c r="D397" t="s">
        <v>21</v>
      </c>
      <c r="E397" t="s">
        <v>21</v>
      </c>
      <c r="F397" t="s">
        <v>21</v>
      </c>
      <c r="G397" t="s">
        <v>21</v>
      </c>
      <c r="H397" t="s">
        <v>21</v>
      </c>
      <c r="I397" t="s">
        <v>21</v>
      </c>
      <c r="J397" t="s">
        <v>21</v>
      </c>
      <c r="K397" t="s">
        <v>21</v>
      </c>
      <c r="L397" t="s">
        <v>21</v>
      </c>
      <c r="M397" t="s">
        <v>21</v>
      </c>
      <c r="N397" t="s">
        <v>21</v>
      </c>
      <c r="O397" t="s">
        <v>21</v>
      </c>
      <c r="P397" t="s">
        <v>21</v>
      </c>
      <c r="Q397" t="s">
        <v>21</v>
      </c>
      <c r="R397" t="s">
        <v>21</v>
      </c>
      <c r="S397" t="s">
        <v>21</v>
      </c>
      <c r="T397" t="s">
        <v>21</v>
      </c>
      <c r="U397" t="s">
        <v>21</v>
      </c>
      <c r="V397" t="s">
        <v>21</v>
      </c>
      <c r="W397" t="s">
        <v>21</v>
      </c>
      <c r="X397" t="s">
        <v>21</v>
      </c>
      <c r="Y397" t="s">
        <v>21</v>
      </c>
      <c r="Z397" t="s">
        <v>21</v>
      </c>
      <c r="AA397" t="s">
        <v>21</v>
      </c>
      <c r="AB397" t="s">
        <v>21</v>
      </c>
      <c r="AC397" t="s">
        <v>21</v>
      </c>
      <c r="AD397" t="s">
        <v>21</v>
      </c>
      <c r="AE397" t="s">
        <v>21</v>
      </c>
      <c r="AF397" t="s">
        <v>21</v>
      </c>
      <c r="AG397" t="s">
        <v>21</v>
      </c>
      <c r="AH397" t="s">
        <v>21</v>
      </c>
      <c r="AI397" t="s">
        <v>21</v>
      </c>
      <c r="AJ397" t="s">
        <v>21</v>
      </c>
      <c r="AK397" t="s">
        <v>21</v>
      </c>
      <c r="AL397" t="s">
        <v>21</v>
      </c>
      <c r="AM397" t="s">
        <v>21</v>
      </c>
      <c r="AN397" t="s">
        <v>21</v>
      </c>
      <c r="AO397" t="s">
        <v>21</v>
      </c>
      <c r="AQ397">
        <f t="shared" si="66"/>
        <v>0</v>
      </c>
      <c r="AR397">
        <f t="shared" si="67"/>
        <v>0</v>
      </c>
      <c r="AT397">
        <f t="shared" si="68"/>
        <v>0</v>
      </c>
      <c r="AU397">
        <f t="shared" si="69"/>
        <v>0</v>
      </c>
      <c r="AV397" s="11" t="str">
        <f t="shared" si="70"/>
        <v/>
      </c>
      <c r="AY397">
        <f t="shared" si="71"/>
        <v>0</v>
      </c>
      <c r="AZ397">
        <f t="shared" si="72"/>
        <v>0</v>
      </c>
      <c r="BA397">
        <f t="shared" si="73"/>
        <v>0</v>
      </c>
      <c r="BB397">
        <f t="shared" si="74"/>
        <v>0</v>
      </c>
      <c r="BC397">
        <f t="shared" si="75"/>
        <v>0</v>
      </c>
      <c r="BD397" s="2">
        <f t="shared" si="76"/>
        <v>0</v>
      </c>
    </row>
    <row r="398" spans="1:56" ht="15" customHeight="1">
      <c r="A398" s="2" t="s">
        <v>65</v>
      </c>
      <c r="B398" s="2" t="s">
        <v>69</v>
      </c>
      <c r="C398">
        <v>2020</v>
      </c>
      <c r="D398" t="s">
        <v>21</v>
      </c>
      <c r="E398" t="s">
        <v>21</v>
      </c>
      <c r="F398" t="s">
        <v>21</v>
      </c>
      <c r="G398" t="s">
        <v>21</v>
      </c>
      <c r="H398" t="s">
        <v>21</v>
      </c>
      <c r="I398" t="s">
        <v>21</v>
      </c>
      <c r="J398" t="s">
        <v>21</v>
      </c>
      <c r="K398" t="s">
        <v>21</v>
      </c>
      <c r="L398" t="s">
        <v>21</v>
      </c>
      <c r="M398" t="s">
        <v>21</v>
      </c>
      <c r="N398" t="s">
        <v>21</v>
      </c>
      <c r="O398" t="s">
        <v>21</v>
      </c>
      <c r="P398" t="s">
        <v>21</v>
      </c>
      <c r="Q398" t="s">
        <v>21</v>
      </c>
      <c r="R398" t="s">
        <v>21</v>
      </c>
      <c r="S398" t="s">
        <v>21</v>
      </c>
      <c r="T398" t="s">
        <v>21</v>
      </c>
      <c r="U398" t="s">
        <v>21</v>
      </c>
      <c r="V398" t="s">
        <v>21</v>
      </c>
      <c r="W398" t="s">
        <v>21</v>
      </c>
      <c r="X398" t="s">
        <v>21</v>
      </c>
      <c r="Y398" t="s">
        <v>21</v>
      </c>
      <c r="Z398" t="s">
        <v>21</v>
      </c>
      <c r="AA398" t="s">
        <v>21</v>
      </c>
      <c r="AB398" t="s">
        <v>21</v>
      </c>
      <c r="AC398" t="s">
        <v>21</v>
      </c>
      <c r="AD398" t="s">
        <v>21</v>
      </c>
      <c r="AE398" t="s">
        <v>21</v>
      </c>
      <c r="AF398" t="s">
        <v>21</v>
      </c>
      <c r="AG398" t="s">
        <v>21</v>
      </c>
      <c r="AH398" t="s">
        <v>21</v>
      </c>
      <c r="AI398" t="s">
        <v>21</v>
      </c>
      <c r="AJ398" t="s">
        <v>21</v>
      </c>
      <c r="AK398" t="s">
        <v>21</v>
      </c>
      <c r="AL398" t="s">
        <v>21</v>
      </c>
      <c r="AM398" t="s">
        <v>21</v>
      </c>
      <c r="AN398" t="s">
        <v>21</v>
      </c>
      <c r="AO398" t="s">
        <v>21</v>
      </c>
      <c r="AQ398">
        <f t="shared" si="66"/>
        <v>0</v>
      </c>
      <c r="AR398">
        <f t="shared" si="67"/>
        <v>0</v>
      </c>
      <c r="AT398">
        <f t="shared" si="68"/>
        <v>0</v>
      </c>
      <c r="AU398">
        <f t="shared" si="69"/>
        <v>0</v>
      </c>
      <c r="AV398" s="11" t="str">
        <f t="shared" si="70"/>
        <v/>
      </c>
      <c r="AY398">
        <f t="shared" si="71"/>
        <v>0</v>
      </c>
      <c r="AZ398">
        <f t="shared" si="72"/>
        <v>0</v>
      </c>
      <c r="BA398">
        <f t="shared" si="73"/>
        <v>0</v>
      </c>
      <c r="BB398">
        <f t="shared" si="74"/>
        <v>0</v>
      </c>
      <c r="BC398">
        <f t="shared" si="75"/>
        <v>0</v>
      </c>
      <c r="BD398" s="2">
        <f t="shared" si="76"/>
        <v>0</v>
      </c>
    </row>
    <row r="399" spans="1:56" ht="15" customHeight="1">
      <c r="A399" s="2" t="s">
        <v>70</v>
      </c>
      <c r="B399" s="2" t="s">
        <v>71</v>
      </c>
      <c r="C399">
        <v>2020</v>
      </c>
      <c r="D399" t="s">
        <v>21</v>
      </c>
      <c r="E399" t="s">
        <v>21</v>
      </c>
      <c r="F399" t="s">
        <v>21</v>
      </c>
      <c r="G399" t="s">
        <v>21</v>
      </c>
      <c r="H399" t="s">
        <v>21</v>
      </c>
      <c r="I399" t="s">
        <v>21</v>
      </c>
      <c r="J399" t="s">
        <v>21</v>
      </c>
      <c r="K399" t="s">
        <v>21</v>
      </c>
      <c r="L399" t="s">
        <v>21</v>
      </c>
      <c r="M399" t="s">
        <v>21</v>
      </c>
      <c r="N399" t="s">
        <v>21</v>
      </c>
      <c r="O399" t="s">
        <v>21</v>
      </c>
      <c r="P399" t="s">
        <v>21</v>
      </c>
      <c r="Q399" t="s">
        <v>21</v>
      </c>
      <c r="R399" t="s">
        <v>21</v>
      </c>
      <c r="S399" t="s">
        <v>21</v>
      </c>
      <c r="T399" t="s">
        <v>21</v>
      </c>
      <c r="U399" t="s">
        <v>21</v>
      </c>
      <c r="V399" t="s">
        <v>21</v>
      </c>
      <c r="W399" t="s">
        <v>21</v>
      </c>
      <c r="X399" t="s">
        <v>21</v>
      </c>
      <c r="Y399" t="s">
        <v>21</v>
      </c>
      <c r="Z399" t="s">
        <v>21</v>
      </c>
      <c r="AA399" t="s">
        <v>21</v>
      </c>
      <c r="AB399" t="s">
        <v>21</v>
      </c>
      <c r="AC399" t="s">
        <v>21</v>
      </c>
      <c r="AD399" t="s">
        <v>21</v>
      </c>
      <c r="AE399" t="s">
        <v>21</v>
      </c>
      <c r="AF399" t="s">
        <v>21</v>
      </c>
      <c r="AG399" t="s">
        <v>21</v>
      </c>
      <c r="AH399" t="s">
        <v>21</v>
      </c>
      <c r="AI399" t="s">
        <v>21</v>
      </c>
      <c r="AJ399" t="s">
        <v>21</v>
      </c>
      <c r="AK399" t="s">
        <v>21</v>
      </c>
      <c r="AL399" t="s">
        <v>21</v>
      </c>
      <c r="AM399" t="s">
        <v>21</v>
      </c>
      <c r="AN399" t="s">
        <v>21</v>
      </c>
      <c r="AO399" t="s">
        <v>21</v>
      </c>
      <c r="AQ399">
        <f t="shared" si="66"/>
        <v>0</v>
      </c>
      <c r="AR399">
        <f t="shared" si="67"/>
        <v>0</v>
      </c>
      <c r="AT399">
        <f t="shared" si="68"/>
        <v>0</v>
      </c>
      <c r="AU399">
        <f t="shared" si="69"/>
        <v>0</v>
      </c>
      <c r="AV399" s="11" t="str">
        <f t="shared" si="70"/>
        <v/>
      </c>
      <c r="AY399">
        <f t="shared" si="71"/>
        <v>0</v>
      </c>
      <c r="AZ399">
        <f t="shared" si="72"/>
        <v>0</v>
      </c>
      <c r="BA399">
        <f t="shared" si="73"/>
        <v>0</v>
      </c>
      <c r="BB399">
        <f t="shared" si="74"/>
        <v>0</v>
      </c>
      <c r="BC399">
        <f t="shared" si="75"/>
        <v>0</v>
      </c>
      <c r="BD399" s="2">
        <f t="shared" si="76"/>
        <v>0</v>
      </c>
    </row>
    <row r="400" spans="1:56" ht="15" customHeight="1">
      <c r="A400" s="2" t="s">
        <v>70</v>
      </c>
      <c r="B400" s="2" t="s">
        <v>72</v>
      </c>
      <c r="C400">
        <v>2020</v>
      </c>
      <c r="D400" t="s">
        <v>21</v>
      </c>
      <c r="E400" t="s">
        <v>21</v>
      </c>
      <c r="F400" t="s">
        <v>21</v>
      </c>
      <c r="G400" t="s">
        <v>21</v>
      </c>
      <c r="H400" t="s">
        <v>21</v>
      </c>
      <c r="I400" t="s">
        <v>21</v>
      </c>
      <c r="J400" t="s">
        <v>21</v>
      </c>
      <c r="K400" t="s">
        <v>21</v>
      </c>
      <c r="L400" t="s">
        <v>21</v>
      </c>
      <c r="M400" t="s">
        <v>21</v>
      </c>
      <c r="N400" t="s">
        <v>21</v>
      </c>
      <c r="O400" t="s">
        <v>21</v>
      </c>
      <c r="P400" t="s">
        <v>21</v>
      </c>
      <c r="Q400" t="s">
        <v>21</v>
      </c>
      <c r="R400" t="s">
        <v>21</v>
      </c>
      <c r="S400" t="s">
        <v>21</v>
      </c>
      <c r="T400" t="s">
        <v>21</v>
      </c>
      <c r="U400" t="s">
        <v>21</v>
      </c>
      <c r="V400" t="s">
        <v>21</v>
      </c>
      <c r="W400" t="s">
        <v>21</v>
      </c>
      <c r="X400" t="s">
        <v>21</v>
      </c>
      <c r="Y400" t="s">
        <v>21</v>
      </c>
      <c r="Z400" t="s">
        <v>21</v>
      </c>
      <c r="AA400" t="s">
        <v>21</v>
      </c>
      <c r="AB400" t="s">
        <v>21</v>
      </c>
      <c r="AC400" t="s">
        <v>21</v>
      </c>
      <c r="AD400" t="s">
        <v>21</v>
      </c>
      <c r="AE400" t="s">
        <v>21</v>
      </c>
      <c r="AF400" t="s">
        <v>21</v>
      </c>
      <c r="AG400" t="s">
        <v>21</v>
      </c>
      <c r="AH400" t="s">
        <v>21</v>
      </c>
      <c r="AI400" t="s">
        <v>21</v>
      </c>
      <c r="AJ400" t="s">
        <v>21</v>
      </c>
      <c r="AK400" t="s">
        <v>21</v>
      </c>
      <c r="AL400" t="s">
        <v>21</v>
      </c>
      <c r="AM400" t="s">
        <v>21</v>
      </c>
      <c r="AN400" t="s">
        <v>21</v>
      </c>
      <c r="AO400" t="s">
        <v>21</v>
      </c>
      <c r="AQ400">
        <f t="shared" si="66"/>
        <v>0</v>
      </c>
      <c r="AR400">
        <f t="shared" si="67"/>
        <v>0</v>
      </c>
      <c r="AT400">
        <f t="shared" si="68"/>
        <v>0</v>
      </c>
      <c r="AU400">
        <f t="shared" si="69"/>
        <v>0</v>
      </c>
      <c r="AV400" s="11" t="str">
        <f t="shared" si="70"/>
        <v/>
      </c>
      <c r="AY400">
        <f t="shared" si="71"/>
        <v>0</v>
      </c>
      <c r="AZ400">
        <f t="shared" si="72"/>
        <v>0</v>
      </c>
      <c r="BA400">
        <f t="shared" si="73"/>
        <v>0</v>
      </c>
      <c r="BB400">
        <f t="shared" si="74"/>
        <v>0</v>
      </c>
      <c r="BC400">
        <f t="shared" si="75"/>
        <v>0</v>
      </c>
      <c r="BD400" s="2">
        <f t="shared" si="76"/>
        <v>0</v>
      </c>
    </row>
    <row r="401" spans="1:56" ht="15" customHeight="1">
      <c r="A401" s="2" t="s">
        <v>73</v>
      </c>
      <c r="B401" s="2" t="s">
        <v>74</v>
      </c>
      <c r="C401">
        <v>2020</v>
      </c>
      <c r="D401">
        <v>193.98</v>
      </c>
      <c r="E401">
        <v>24.841999999999999</v>
      </c>
      <c r="F401" t="s">
        <v>21</v>
      </c>
      <c r="G401" t="s">
        <v>21</v>
      </c>
      <c r="H401" t="s">
        <v>21</v>
      </c>
      <c r="I401">
        <v>244.58181999999999</v>
      </c>
      <c r="J401" t="s">
        <v>21</v>
      </c>
      <c r="K401" t="s">
        <v>21</v>
      </c>
      <c r="L401" t="s">
        <v>21</v>
      </c>
      <c r="M401" t="s">
        <v>21</v>
      </c>
      <c r="N401" t="s">
        <v>21</v>
      </c>
      <c r="O401" t="s">
        <v>21</v>
      </c>
      <c r="P401" t="s">
        <v>21</v>
      </c>
      <c r="Q401" t="s">
        <v>21</v>
      </c>
      <c r="R401" t="s">
        <v>21</v>
      </c>
      <c r="S401" t="s">
        <v>21</v>
      </c>
      <c r="T401" t="s">
        <v>21</v>
      </c>
      <c r="U401" t="s">
        <v>21</v>
      </c>
      <c r="V401" t="s">
        <v>21</v>
      </c>
      <c r="W401" t="s">
        <v>924</v>
      </c>
      <c r="X401" t="s">
        <v>21</v>
      </c>
      <c r="Y401" t="s">
        <v>21</v>
      </c>
      <c r="Z401" t="s">
        <v>21</v>
      </c>
      <c r="AA401">
        <v>3.3618199999999998</v>
      </c>
      <c r="AB401" t="s">
        <v>21</v>
      </c>
      <c r="AC401">
        <v>1.446</v>
      </c>
      <c r="AD401" t="s">
        <v>21</v>
      </c>
      <c r="AE401" t="s">
        <v>21</v>
      </c>
      <c r="AF401">
        <v>239.774</v>
      </c>
      <c r="AG401">
        <v>0</v>
      </c>
      <c r="AH401" t="s">
        <v>925</v>
      </c>
      <c r="AI401">
        <v>39</v>
      </c>
      <c r="AJ401" t="s">
        <v>21</v>
      </c>
      <c r="AK401" t="s">
        <v>21</v>
      </c>
      <c r="AL401" t="s">
        <v>21</v>
      </c>
      <c r="AM401" t="s">
        <v>21</v>
      </c>
      <c r="AN401" t="s">
        <v>21</v>
      </c>
      <c r="AO401" t="s">
        <v>21</v>
      </c>
      <c r="AQ401">
        <f t="shared" si="66"/>
        <v>244.58181999999999</v>
      </c>
      <c r="AR401">
        <f t="shared" si="67"/>
        <v>244.58181999999999</v>
      </c>
      <c r="AT401">
        <f t="shared" si="68"/>
        <v>193.98</v>
      </c>
      <c r="AU401">
        <f t="shared" si="69"/>
        <v>24.841999999999999</v>
      </c>
      <c r="AV401" s="11">
        <f t="shared" si="70"/>
        <v>0.89467810812757875</v>
      </c>
      <c r="AY401">
        <f t="shared" si="71"/>
        <v>0</v>
      </c>
      <c r="AZ401">
        <f t="shared" si="72"/>
        <v>0</v>
      </c>
      <c r="BA401">
        <f t="shared" si="73"/>
        <v>0</v>
      </c>
      <c r="BB401">
        <f t="shared" si="74"/>
        <v>0</v>
      </c>
      <c r="BC401">
        <f t="shared" si="75"/>
        <v>0</v>
      </c>
      <c r="BD401" s="2">
        <f t="shared" si="76"/>
        <v>0</v>
      </c>
    </row>
    <row r="402" spans="1:56" ht="15" customHeight="1">
      <c r="A402" s="2" t="s">
        <v>73</v>
      </c>
      <c r="B402" s="2" t="s">
        <v>76</v>
      </c>
      <c r="C402">
        <v>2020</v>
      </c>
      <c r="D402" t="s">
        <v>21</v>
      </c>
      <c r="E402" t="s">
        <v>21</v>
      </c>
      <c r="F402" t="s">
        <v>21</v>
      </c>
      <c r="G402" t="s">
        <v>21</v>
      </c>
      <c r="H402" t="s">
        <v>21</v>
      </c>
      <c r="I402" t="s">
        <v>21</v>
      </c>
      <c r="J402" t="s">
        <v>21</v>
      </c>
      <c r="K402" t="s">
        <v>21</v>
      </c>
      <c r="L402" t="s">
        <v>21</v>
      </c>
      <c r="M402" t="s">
        <v>21</v>
      </c>
      <c r="N402" t="s">
        <v>21</v>
      </c>
      <c r="O402" t="s">
        <v>21</v>
      </c>
      <c r="P402" t="s">
        <v>21</v>
      </c>
      <c r="Q402" t="s">
        <v>21</v>
      </c>
      <c r="R402" t="s">
        <v>21</v>
      </c>
      <c r="S402" t="s">
        <v>21</v>
      </c>
      <c r="T402" t="s">
        <v>21</v>
      </c>
      <c r="U402" t="s">
        <v>21</v>
      </c>
      <c r="V402" t="s">
        <v>21</v>
      </c>
      <c r="W402" t="s">
        <v>21</v>
      </c>
      <c r="X402" t="s">
        <v>21</v>
      </c>
      <c r="Y402" t="s">
        <v>21</v>
      </c>
      <c r="Z402" t="s">
        <v>21</v>
      </c>
      <c r="AA402" t="s">
        <v>21</v>
      </c>
      <c r="AB402" t="s">
        <v>21</v>
      </c>
      <c r="AC402" t="s">
        <v>21</v>
      </c>
      <c r="AD402" t="s">
        <v>21</v>
      </c>
      <c r="AE402" t="s">
        <v>21</v>
      </c>
      <c r="AF402" t="s">
        <v>21</v>
      </c>
      <c r="AG402" t="s">
        <v>21</v>
      </c>
      <c r="AH402" t="s">
        <v>21</v>
      </c>
      <c r="AI402" t="s">
        <v>21</v>
      </c>
      <c r="AJ402" t="s">
        <v>21</v>
      </c>
      <c r="AK402" t="s">
        <v>21</v>
      </c>
      <c r="AL402" t="s">
        <v>21</v>
      </c>
      <c r="AM402" t="s">
        <v>21</v>
      </c>
      <c r="AN402" t="s">
        <v>21</v>
      </c>
      <c r="AO402" t="s">
        <v>21</v>
      </c>
      <c r="AQ402">
        <f t="shared" si="66"/>
        <v>0</v>
      </c>
      <c r="AR402">
        <f t="shared" si="67"/>
        <v>0</v>
      </c>
      <c r="AT402">
        <f t="shared" si="68"/>
        <v>0</v>
      </c>
      <c r="AU402">
        <f t="shared" si="69"/>
        <v>0</v>
      </c>
      <c r="AV402" s="11" t="str">
        <f t="shared" si="70"/>
        <v/>
      </c>
      <c r="AY402">
        <f t="shared" si="71"/>
        <v>0</v>
      </c>
      <c r="AZ402">
        <f t="shared" si="72"/>
        <v>0</v>
      </c>
      <c r="BA402">
        <f t="shared" si="73"/>
        <v>0</v>
      </c>
      <c r="BB402">
        <f t="shared" si="74"/>
        <v>0</v>
      </c>
      <c r="BC402">
        <f t="shared" si="75"/>
        <v>0</v>
      </c>
      <c r="BD402" s="2">
        <f t="shared" si="76"/>
        <v>0</v>
      </c>
    </row>
    <row r="403" spans="1:56" ht="15" customHeight="1">
      <c r="A403" s="2" t="s">
        <v>73</v>
      </c>
      <c r="B403" s="2" t="s">
        <v>77</v>
      </c>
      <c r="C403">
        <v>2020</v>
      </c>
      <c r="D403" t="s">
        <v>21</v>
      </c>
      <c r="E403" t="s">
        <v>21</v>
      </c>
      <c r="F403" t="s">
        <v>21</v>
      </c>
      <c r="G403" t="s">
        <v>21</v>
      </c>
      <c r="H403" t="s">
        <v>21</v>
      </c>
      <c r="I403" t="s">
        <v>21</v>
      </c>
      <c r="J403" t="s">
        <v>21</v>
      </c>
      <c r="K403" t="s">
        <v>21</v>
      </c>
      <c r="L403" t="s">
        <v>21</v>
      </c>
      <c r="M403" t="s">
        <v>21</v>
      </c>
      <c r="N403" t="s">
        <v>21</v>
      </c>
      <c r="O403" t="s">
        <v>21</v>
      </c>
      <c r="P403" t="s">
        <v>21</v>
      </c>
      <c r="Q403" t="s">
        <v>21</v>
      </c>
      <c r="R403" t="s">
        <v>21</v>
      </c>
      <c r="S403" t="s">
        <v>21</v>
      </c>
      <c r="T403" t="s">
        <v>21</v>
      </c>
      <c r="U403" t="s">
        <v>21</v>
      </c>
      <c r="V403" t="s">
        <v>21</v>
      </c>
      <c r="W403" t="s">
        <v>21</v>
      </c>
      <c r="X403" t="s">
        <v>21</v>
      </c>
      <c r="Y403" t="s">
        <v>21</v>
      </c>
      <c r="Z403" t="s">
        <v>21</v>
      </c>
      <c r="AA403" t="s">
        <v>21</v>
      </c>
      <c r="AB403" t="s">
        <v>21</v>
      </c>
      <c r="AC403" t="s">
        <v>21</v>
      </c>
      <c r="AD403" t="s">
        <v>21</v>
      </c>
      <c r="AE403" t="s">
        <v>21</v>
      </c>
      <c r="AF403" t="s">
        <v>21</v>
      </c>
      <c r="AG403" t="s">
        <v>21</v>
      </c>
      <c r="AH403" t="s">
        <v>21</v>
      </c>
      <c r="AI403" t="s">
        <v>21</v>
      </c>
      <c r="AJ403" t="s">
        <v>21</v>
      </c>
      <c r="AK403" t="s">
        <v>21</v>
      </c>
      <c r="AL403" t="s">
        <v>21</v>
      </c>
      <c r="AM403" t="s">
        <v>21</v>
      </c>
      <c r="AN403" t="s">
        <v>21</v>
      </c>
      <c r="AO403" t="s">
        <v>21</v>
      </c>
      <c r="AQ403">
        <f t="shared" si="66"/>
        <v>0</v>
      </c>
      <c r="AR403">
        <f t="shared" si="67"/>
        <v>0</v>
      </c>
      <c r="AT403">
        <f t="shared" si="68"/>
        <v>0</v>
      </c>
      <c r="AU403">
        <f t="shared" si="69"/>
        <v>0</v>
      </c>
      <c r="AV403" s="11" t="str">
        <f t="shared" si="70"/>
        <v/>
      </c>
      <c r="AY403">
        <f t="shared" si="71"/>
        <v>0</v>
      </c>
      <c r="AZ403">
        <f t="shared" si="72"/>
        <v>0</v>
      </c>
      <c r="BA403">
        <f t="shared" si="73"/>
        <v>0</v>
      </c>
      <c r="BB403">
        <f t="shared" si="74"/>
        <v>0</v>
      </c>
      <c r="BC403">
        <f t="shared" si="75"/>
        <v>0</v>
      </c>
      <c r="BD403" s="2">
        <f t="shared" si="76"/>
        <v>0</v>
      </c>
    </row>
    <row r="404" spans="1:56" ht="15" customHeight="1">
      <c r="A404" s="2" t="s">
        <v>78</v>
      </c>
      <c r="B404" s="2" t="s">
        <v>79</v>
      </c>
      <c r="C404">
        <v>2020</v>
      </c>
      <c r="D404">
        <v>522.4</v>
      </c>
      <c r="E404">
        <v>152.71</v>
      </c>
      <c r="F404" t="s">
        <v>21</v>
      </c>
      <c r="G404" t="s">
        <v>21</v>
      </c>
      <c r="H404" t="s">
        <v>21</v>
      </c>
      <c r="I404">
        <v>913.27</v>
      </c>
      <c r="J404" t="s">
        <v>21</v>
      </c>
      <c r="K404">
        <v>0.56000000000000005</v>
      </c>
      <c r="L404" t="s">
        <v>21</v>
      </c>
      <c r="M404" t="s">
        <v>21</v>
      </c>
      <c r="N404" t="s">
        <v>21</v>
      </c>
      <c r="O404" t="s">
        <v>21</v>
      </c>
      <c r="P404" t="s">
        <v>21</v>
      </c>
      <c r="Q404">
        <v>241.73</v>
      </c>
      <c r="R404">
        <v>76.55</v>
      </c>
      <c r="S404">
        <v>5.49</v>
      </c>
      <c r="T404">
        <v>13.71</v>
      </c>
      <c r="U404" t="s">
        <v>21</v>
      </c>
      <c r="V404">
        <v>51.5</v>
      </c>
      <c r="W404" t="s">
        <v>21</v>
      </c>
      <c r="X404">
        <v>2.4500000000000002</v>
      </c>
      <c r="Y404">
        <v>2.2200000000000002</v>
      </c>
      <c r="Z404" t="s">
        <v>21</v>
      </c>
      <c r="AA404" t="s">
        <v>21</v>
      </c>
      <c r="AB404" t="s">
        <v>21</v>
      </c>
      <c r="AC404" t="s">
        <v>21</v>
      </c>
      <c r="AD404">
        <v>66.819999999999993</v>
      </c>
      <c r="AE404" t="s">
        <v>21</v>
      </c>
      <c r="AF404">
        <v>311.89999999999998</v>
      </c>
      <c r="AG404">
        <v>5.95</v>
      </c>
      <c r="AH404" t="s">
        <v>925</v>
      </c>
      <c r="AI404">
        <v>39</v>
      </c>
      <c r="AJ404" t="s">
        <v>21</v>
      </c>
      <c r="AK404">
        <v>140.34</v>
      </c>
      <c r="AL404">
        <v>71</v>
      </c>
      <c r="AM404">
        <v>29</v>
      </c>
      <c r="AN404" t="s">
        <v>21</v>
      </c>
      <c r="AO404" t="s">
        <v>21</v>
      </c>
      <c r="AQ404">
        <f t="shared" si="66"/>
        <v>772.93</v>
      </c>
      <c r="AR404">
        <f t="shared" si="67"/>
        <v>913.27</v>
      </c>
      <c r="AT404">
        <f t="shared" si="68"/>
        <v>522.4</v>
      </c>
      <c r="AU404">
        <f t="shared" si="69"/>
        <v>152.71</v>
      </c>
      <c r="AV404" s="11">
        <f t="shared" si="70"/>
        <v>0.73922279282140002</v>
      </c>
      <c r="AY404">
        <f t="shared" si="71"/>
        <v>140.34</v>
      </c>
      <c r="AZ404">
        <f t="shared" si="72"/>
        <v>99.641400000000004</v>
      </c>
      <c r="BA404">
        <f t="shared" si="73"/>
        <v>40.698599999999999</v>
      </c>
      <c r="BB404">
        <f t="shared" si="74"/>
        <v>0</v>
      </c>
      <c r="BC404">
        <f t="shared" si="75"/>
        <v>0</v>
      </c>
      <c r="BD404" s="2">
        <f t="shared" si="76"/>
        <v>0</v>
      </c>
    </row>
    <row r="405" spans="1:56" ht="15" customHeight="1">
      <c r="A405" s="2" t="s">
        <v>78</v>
      </c>
      <c r="B405" s="2" t="s">
        <v>80</v>
      </c>
      <c r="C405">
        <v>2020</v>
      </c>
      <c r="D405">
        <v>5.89</v>
      </c>
      <c r="E405">
        <v>2.44</v>
      </c>
      <c r="F405" t="s">
        <v>21</v>
      </c>
      <c r="G405" t="s">
        <v>21</v>
      </c>
      <c r="H405" t="s">
        <v>21</v>
      </c>
      <c r="I405">
        <v>11.61</v>
      </c>
      <c r="J405" t="s">
        <v>21</v>
      </c>
      <c r="K405" t="s">
        <v>21</v>
      </c>
      <c r="L405" t="s">
        <v>21</v>
      </c>
      <c r="M405" t="s">
        <v>21</v>
      </c>
      <c r="N405" t="s">
        <v>21</v>
      </c>
      <c r="O405" t="s">
        <v>21</v>
      </c>
      <c r="P405" t="s">
        <v>21</v>
      </c>
      <c r="Q405" t="s">
        <v>21</v>
      </c>
      <c r="R405">
        <v>9.52</v>
      </c>
      <c r="S405" t="s">
        <v>21</v>
      </c>
      <c r="T405" t="s">
        <v>21</v>
      </c>
      <c r="U405" t="s">
        <v>21</v>
      </c>
      <c r="V405" t="s">
        <v>21</v>
      </c>
      <c r="W405" t="s">
        <v>21</v>
      </c>
      <c r="X405" t="s">
        <v>21</v>
      </c>
      <c r="Y405" t="s">
        <v>21</v>
      </c>
      <c r="Z405" t="s">
        <v>21</v>
      </c>
      <c r="AA405" t="s">
        <v>21</v>
      </c>
      <c r="AB405" t="s">
        <v>21</v>
      </c>
      <c r="AC405" t="s">
        <v>21</v>
      </c>
      <c r="AD405" t="s">
        <v>21</v>
      </c>
      <c r="AE405" t="s">
        <v>21</v>
      </c>
      <c r="AF405" t="s">
        <v>21</v>
      </c>
      <c r="AG405" t="s">
        <v>21</v>
      </c>
      <c r="AH405" t="s">
        <v>21</v>
      </c>
      <c r="AI405" t="s">
        <v>21</v>
      </c>
      <c r="AJ405" t="s">
        <v>21</v>
      </c>
      <c r="AK405">
        <v>2.09</v>
      </c>
      <c r="AL405">
        <v>100</v>
      </c>
      <c r="AM405" t="s">
        <v>21</v>
      </c>
      <c r="AN405" t="s">
        <v>21</v>
      </c>
      <c r="AO405" t="s">
        <v>21</v>
      </c>
      <c r="AQ405">
        <f t="shared" si="66"/>
        <v>9.52</v>
      </c>
      <c r="AR405">
        <f t="shared" si="67"/>
        <v>11.61</v>
      </c>
      <c r="AT405">
        <f t="shared" si="68"/>
        <v>5.89</v>
      </c>
      <c r="AU405">
        <f t="shared" si="69"/>
        <v>2.44</v>
      </c>
      <c r="AV405" s="11">
        <f t="shared" si="70"/>
        <v>0.7174849267872524</v>
      </c>
      <c r="AY405">
        <f t="shared" si="71"/>
        <v>2.09</v>
      </c>
      <c r="AZ405">
        <f t="shared" si="72"/>
        <v>2.09</v>
      </c>
      <c r="BA405">
        <f t="shared" si="73"/>
        <v>0</v>
      </c>
      <c r="BB405">
        <f t="shared" si="74"/>
        <v>0</v>
      </c>
      <c r="BC405">
        <f t="shared" si="75"/>
        <v>0</v>
      </c>
      <c r="BD405" s="2">
        <f t="shared" si="76"/>
        <v>0</v>
      </c>
    </row>
    <row r="406" spans="1:56" ht="15" customHeight="1">
      <c r="A406" s="2" t="s">
        <v>78</v>
      </c>
      <c r="B406" s="2" t="s">
        <v>81</v>
      </c>
      <c r="C406">
        <v>2020</v>
      </c>
      <c r="D406" t="s">
        <v>21</v>
      </c>
      <c r="E406" t="s">
        <v>21</v>
      </c>
      <c r="F406" t="s">
        <v>21</v>
      </c>
      <c r="G406" t="s">
        <v>21</v>
      </c>
      <c r="H406" t="s">
        <v>21</v>
      </c>
      <c r="I406" t="s">
        <v>21</v>
      </c>
      <c r="J406" t="s">
        <v>21</v>
      </c>
      <c r="K406" t="s">
        <v>21</v>
      </c>
      <c r="L406" t="s">
        <v>21</v>
      </c>
      <c r="M406" t="s">
        <v>21</v>
      </c>
      <c r="N406" t="s">
        <v>21</v>
      </c>
      <c r="O406" t="s">
        <v>21</v>
      </c>
      <c r="P406" t="s">
        <v>21</v>
      </c>
      <c r="Q406" t="s">
        <v>21</v>
      </c>
      <c r="R406" t="s">
        <v>21</v>
      </c>
      <c r="S406" t="s">
        <v>21</v>
      </c>
      <c r="T406" t="s">
        <v>21</v>
      </c>
      <c r="U406" t="s">
        <v>21</v>
      </c>
      <c r="V406" t="s">
        <v>21</v>
      </c>
      <c r="W406" t="s">
        <v>21</v>
      </c>
      <c r="X406" t="s">
        <v>21</v>
      </c>
      <c r="Y406" t="s">
        <v>21</v>
      </c>
      <c r="Z406" t="s">
        <v>21</v>
      </c>
      <c r="AA406" t="s">
        <v>21</v>
      </c>
      <c r="AB406" t="s">
        <v>21</v>
      </c>
      <c r="AC406" t="s">
        <v>21</v>
      </c>
      <c r="AD406" t="s">
        <v>21</v>
      </c>
      <c r="AE406" t="s">
        <v>21</v>
      </c>
      <c r="AF406" t="s">
        <v>21</v>
      </c>
      <c r="AG406" t="s">
        <v>21</v>
      </c>
      <c r="AH406" t="s">
        <v>21</v>
      </c>
      <c r="AI406" t="s">
        <v>21</v>
      </c>
      <c r="AJ406" t="s">
        <v>21</v>
      </c>
      <c r="AK406" t="s">
        <v>21</v>
      </c>
      <c r="AL406" t="s">
        <v>21</v>
      </c>
      <c r="AM406" t="s">
        <v>21</v>
      </c>
      <c r="AN406" t="s">
        <v>21</v>
      </c>
      <c r="AO406" t="s">
        <v>21</v>
      </c>
      <c r="AQ406">
        <f t="shared" si="66"/>
        <v>0</v>
      </c>
      <c r="AR406">
        <f t="shared" si="67"/>
        <v>0</v>
      </c>
      <c r="AT406">
        <f t="shared" si="68"/>
        <v>0</v>
      </c>
      <c r="AU406">
        <f t="shared" si="69"/>
        <v>0</v>
      </c>
      <c r="AV406" s="11" t="str">
        <f t="shared" si="70"/>
        <v/>
      </c>
      <c r="AY406">
        <f t="shared" si="71"/>
        <v>0</v>
      </c>
      <c r="AZ406">
        <f t="shared" si="72"/>
        <v>0</v>
      </c>
      <c r="BA406">
        <f t="shared" si="73"/>
        <v>0</v>
      </c>
      <c r="BB406">
        <f t="shared" si="74"/>
        <v>0</v>
      </c>
      <c r="BC406">
        <f t="shared" si="75"/>
        <v>0</v>
      </c>
      <c r="BD406" s="2">
        <f t="shared" si="76"/>
        <v>0</v>
      </c>
    </row>
    <row r="407" spans="1:56" ht="15" customHeight="1">
      <c r="A407" s="2" t="s">
        <v>82</v>
      </c>
      <c r="B407" s="2" t="s">
        <v>83</v>
      </c>
      <c r="C407">
        <v>2020</v>
      </c>
      <c r="D407" t="s">
        <v>22</v>
      </c>
      <c r="E407" t="s">
        <v>22</v>
      </c>
      <c r="F407" t="s">
        <v>22</v>
      </c>
      <c r="G407" t="s">
        <v>22</v>
      </c>
      <c r="H407" t="s">
        <v>22</v>
      </c>
      <c r="I407" t="s">
        <v>22</v>
      </c>
      <c r="J407" t="s">
        <v>22</v>
      </c>
      <c r="K407" t="s">
        <v>22</v>
      </c>
      <c r="L407" t="s">
        <v>22</v>
      </c>
      <c r="M407" t="s">
        <v>22</v>
      </c>
      <c r="N407" t="s">
        <v>22</v>
      </c>
      <c r="O407" t="s">
        <v>22</v>
      </c>
      <c r="P407" t="s">
        <v>22</v>
      </c>
      <c r="Q407" t="s">
        <v>22</v>
      </c>
      <c r="R407" t="s">
        <v>22</v>
      </c>
      <c r="S407" t="s">
        <v>22</v>
      </c>
      <c r="T407" t="s">
        <v>22</v>
      </c>
      <c r="U407" t="s">
        <v>22</v>
      </c>
      <c r="V407" t="s">
        <v>22</v>
      </c>
      <c r="W407" t="s">
        <v>22</v>
      </c>
      <c r="X407" t="s">
        <v>22</v>
      </c>
      <c r="Y407" t="s">
        <v>22</v>
      </c>
      <c r="Z407" t="s">
        <v>22</v>
      </c>
      <c r="AA407" t="s">
        <v>22</v>
      </c>
      <c r="AB407" t="s">
        <v>22</v>
      </c>
      <c r="AC407" t="s">
        <v>22</v>
      </c>
      <c r="AD407" t="s">
        <v>22</v>
      </c>
      <c r="AE407" t="s">
        <v>22</v>
      </c>
      <c r="AF407" t="s">
        <v>22</v>
      </c>
      <c r="AG407" t="s">
        <v>22</v>
      </c>
      <c r="AH407" t="s">
        <v>22</v>
      </c>
      <c r="AI407" t="s">
        <v>22</v>
      </c>
      <c r="AJ407" t="s">
        <v>22</v>
      </c>
      <c r="AK407" t="s">
        <v>22</v>
      </c>
      <c r="AL407" t="s">
        <v>22</v>
      </c>
      <c r="AM407" t="s">
        <v>22</v>
      </c>
      <c r="AN407" t="s">
        <v>22</v>
      </c>
      <c r="AO407" t="s">
        <v>22</v>
      </c>
      <c r="AQ407">
        <f t="shared" si="66"/>
        <v>0</v>
      </c>
      <c r="AR407">
        <f t="shared" si="67"/>
        <v>0</v>
      </c>
      <c r="AT407">
        <f t="shared" si="68"/>
        <v>0</v>
      </c>
      <c r="AU407">
        <f t="shared" si="69"/>
        <v>0</v>
      </c>
      <c r="AV407" s="11" t="str">
        <f t="shared" si="70"/>
        <v/>
      </c>
      <c r="AY407">
        <f t="shared" si="71"/>
        <v>0</v>
      </c>
      <c r="AZ407">
        <f t="shared" si="72"/>
        <v>0</v>
      </c>
      <c r="BA407">
        <f t="shared" si="73"/>
        <v>0</v>
      </c>
      <c r="BB407">
        <f t="shared" si="74"/>
        <v>0</v>
      </c>
      <c r="BC407">
        <f t="shared" si="75"/>
        <v>0</v>
      </c>
      <c r="BD407" s="2">
        <f t="shared" si="76"/>
        <v>0</v>
      </c>
    </row>
    <row r="408" spans="1:56" ht="15" customHeight="1">
      <c r="A408" s="2" t="s">
        <v>84</v>
      </c>
      <c r="B408" s="2" t="s">
        <v>85</v>
      </c>
      <c r="C408">
        <v>2020</v>
      </c>
      <c r="D408" t="s">
        <v>21</v>
      </c>
      <c r="E408" t="s">
        <v>21</v>
      </c>
      <c r="F408" t="s">
        <v>21</v>
      </c>
      <c r="G408" t="s">
        <v>21</v>
      </c>
      <c r="H408" t="s">
        <v>21</v>
      </c>
      <c r="I408" t="s">
        <v>21</v>
      </c>
      <c r="J408" t="s">
        <v>21</v>
      </c>
      <c r="K408" t="s">
        <v>21</v>
      </c>
      <c r="L408" t="s">
        <v>21</v>
      </c>
      <c r="M408" t="s">
        <v>21</v>
      </c>
      <c r="N408" t="s">
        <v>21</v>
      </c>
      <c r="O408" t="s">
        <v>21</v>
      </c>
      <c r="P408" t="s">
        <v>21</v>
      </c>
      <c r="Q408" t="s">
        <v>21</v>
      </c>
      <c r="R408" t="s">
        <v>21</v>
      </c>
      <c r="S408" t="s">
        <v>21</v>
      </c>
      <c r="T408" t="s">
        <v>21</v>
      </c>
      <c r="U408" t="s">
        <v>21</v>
      </c>
      <c r="V408" t="s">
        <v>21</v>
      </c>
      <c r="W408" t="s">
        <v>21</v>
      </c>
      <c r="X408" t="s">
        <v>21</v>
      </c>
      <c r="Y408" t="s">
        <v>21</v>
      </c>
      <c r="Z408" t="s">
        <v>21</v>
      </c>
      <c r="AA408" t="s">
        <v>21</v>
      </c>
      <c r="AB408" t="s">
        <v>21</v>
      </c>
      <c r="AC408" t="s">
        <v>21</v>
      </c>
      <c r="AD408" t="s">
        <v>21</v>
      </c>
      <c r="AE408" t="s">
        <v>21</v>
      </c>
      <c r="AF408" t="s">
        <v>21</v>
      </c>
      <c r="AG408" t="s">
        <v>21</v>
      </c>
      <c r="AH408" t="s">
        <v>21</v>
      </c>
      <c r="AI408" t="s">
        <v>21</v>
      </c>
      <c r="AJ408" t="s">
        <v>21</v>
      </c>
      <c r="AK408" t="s">
        <v>21</v>
      </c>
      <c r="AL408" t="s">
        <v>21</v>
      </c>
      <c r="AM408" t="s">
        <v>21</v>
      </c>
      <c r="AN408" t="s">
        <v>21</v>
      </c>
      <c r="AO408" t="s">
        <v>21</v>
      </c>
      <c r="AQ408">
        <f t="shared" si="66"/>
        <v>0</v>
      </c>
      <c r="AR408">
        <f t="shared" si="67"/>
        <v>0</v>
      </c>
      <c r="AT408">
        <f t="shared" si="68"/>
        <v>0</v>
      </c>
      <c r="AU408">
        <f t="shared" si="69"/>
        <v>0</v>
      </c>
      <c r="AV408" s="11" t="str">
        <f t="shared" si="70"/>
        <v/>
      </c>
      <c r="AY408">
        <f t="shared" si="71"/>
        <v>0</v>
      </c>
      <c r="AZ408">
        <f t="shared" si="72"/>
        <v>0</v>
      </c>
      <c r="BA408">
        <f t="shared" si="73"/>
        <v>0</v>
      </c>
      <c r="BB408">
        <f t="shared" si="74"/>
        <v>0</v>
      </c>
      <c r="BC408">
        <f t="shared" si="75"/>
        <v>0</v>
      </c>
      <c r="BD408" s="2">
        <f t="shared" si="76"/>
        <v>0</v>
      </c>
    </row>
    <row r="409" spans="1:56" ht="15" customHeight="1">
      <c r="A409" s="2" t="s">
        <v>86</v>
      </c>
      <c r="B409" s="2" t="s">
        <v>87</v>
      </c>
      <c r="C409">
        <v>2020</v>
      </c>
      <c r="D409" t="s">
        <v>21</v>
      </c>
      <c r="E409" t="s">
        <v>21</v>
      </c>
      <c r="F409" t="s">
        <v>21</v>
      </c>
      <c r="G409" t="s">
        <v>21</v>
      </c>
      <c r="H409" t="s">
        <v>21</v>
      </c>
      <c r="I409" t="s">
        <v>21</v>
      </c>
      <c r="J409" t="s">
        <v>21</v>
      </c>
      <c r="K409" t="s">
        <v>21</v>
      </c>
      <c r="L409" t="s">
        <v>21</v>
      </c>
      <c r="M409" t="s">
        <v>21</v>
      </c>
      <c r="N409" t="s">
        <v>21</v>
      </c>
      <c r="O409" t="s">
        <v>21</v>
      </c>
      <c r="P409" t="s">
        <v>21</v>
      </c>
      <c r="Q409" t="s">
        <v>21</v>
      </c>
      <c r="R409" t="s">
        <v>21</v>
      </c>
      <c r="S409" t="s">
        <v>21</v>
      </c>
      <c r="T409" t="s">
        <v>21</v>
      </c>
      <c r="U409" t="s">
        <v>21</v>
      </c>
      <c r="V409" t="s">
        <v>21</v>
      </c>
      <c r="W409" t="s">
        <v>21</v>
      </c>
      <c r="X409" t="s">
        <v>21</v>
      </c>
      <c r="Y409" t="s">
        <v>21</v>
      </c>
      <c r="Z409" t="s">
        <v>21</v>
      </c>
      <c r="AA409" t="s">
        <v>21</v>
      </c>
      <c r="AB409" t="s">
        <v>21</v>
      </c>
      <c r="AC409" t="s">
        <v>21</v>
      </c>
      <c r="AD409" t="s">
        <v>21</v>
      </c>
      <c r="AE409" t="s">
        <v>21</v>
      </c>
      <c r="AF409" t="s">
        <v>21</v>
      </c>
      <c r="AG409" t="s">
        <v>21</v>
      </c>
      <c r="AH409" t="s">
        <v>21</v>
      </c>
      <c r="AI409" t="s">
        <v>21</v>
      </c>
      <c r="AJ409" t="s">
        <v>21</v>
      </c>
      <c r="AK409" t="s">
        <v>21</v>
      </c>
      <c r="AL409" t="s">
        <v>21</v>
      </c>
      <c r="AM409" t="s">
        <v>21</v>
      </c>
      <c r="AN409" t="s">
        <v>21</v>
      </c>
      <c r="AO409" t="s">
        <v>21</v>
      </c>
      <c r="AQ409">
        <f t="shared" si="66"/>
        <v>0</v>
      </c>
      <c r="AR409">
        <f t="shared" si="67"/>
        <v>0</v>
      </c>
      <c r="AT409">
        <f t="shared" si="68"/>
        <v>0</v>
      </c>
      <c r="AU409">
        <f t="shared" si="69"/>
        <v>0</v>
      </c>
      <c r="AV409" s="11" t="str">
        <f t="shared" si="70"/>
        <v/>
      </c>
      <c r="AY409">
        <f t="shared" si="71"/>
        <v>0</v>
      </c>
      <c r="AZ409">
        <f t="shared" si="72"/>
        <v>0</v>
      </c>
      <c r="BA409">
        <f t="shared" si="73"/>
        <v>0</v>
      </c>
      <c r="BB409">
        <f t="shared" si="74"/>
        <v>0</v>
      </c>
      <c r="BC409">
        <f t="shared" si="75"/>
        <v>0</v>
      </c>
      <c r="BD409" s="2">
        <f t="shared" si="76"/>
        <v>0</v>
      </c>
    </row>
    <row r="410" spans="1:56" ht="15" customHeight="1">
      <c r="A410" s="2" t="s">
        <v>86</v>
      </c>
      <c r="B410" s="2" t="s">
        <v>88</v>
      </c>
      <c r="C410">
        <v>2020</v>
      </c>
      <c r="D410">
        <v>293.79000000000002</v>
      </c>
      <c r="E410">
        <v>62.040999999999997</v>
      </c>
      <c r="F410" t="s">
        <v>21</v>
      </c>
      <c r="G410" t="s">
        <v>21</v>
      </c>
      <c r="H410" t="s">
        <v>21</v>
      </c>
      <c r="I410">
        <v>473.33600000000001</v>
      </c>
      <c r="J410" t="s">
        <v>21</v>
      </c>
      <c r="K410">
        <v>0.157</v>
      </c>
      <c r="L410" t="s">
        <v>21</v>
      </c>
      <c r="M410" t="s">
        <v>21</v>
      </c>
      <c r="N410" t="s">
        <v>21</v>
      </c>
      <c r="O410" t="s">
        <v>21</v>
      </c>
      <c r="P410" t="s">
        <v>21</v>
      </c>
      <c r="Q410">
        <v>300.791</v>
      </c>
      <c r="R410">
        <v>32.787999999999997</v>
      </c>
      <c r="S410">
        <v>46.53</v>
      </c>
      <c r="T410">
        <v>0</v>
      </c>
      <c r="U410" t="s">
        <v>21</v>
      </c>
      <c r="V410">
        <v>0</v>
      </c>
      <c r="W410" t="s">
        <v>924</v>
      </c>
      <c r="X410" t="s">
        <v>21</v>
      </c>
      <c r="Y410" t="s">
        <v>21</v>
      </c>
      <c r="Z410" t="s">
        <v>21</v>
      </c>
      <c r="AA410" t="s">
        <v>21</v>
      </c>
      <c r="AB410" t="s">
        <v>21</v>
      </c>
      <c r="AC410" t="s">
        <v>21</v>
      </c>
      <c r="AD410" t="s">
        <v>21</v>
      </c>
      <c r="AE410" t="s">
        <v>21</v>
      </c>
      <c r="AF410" t="s">
        <v>21</v>
      </c>
      <c r="AG410" t="s">
        <v>21</v>
      </c>
      <c r="AH410" t="s">
        <v>21</v>
      </c>
      <c r="AI410" t="s">
        <v>21</v>
      </c>
      <c r="AJ410">
        <v>16.954999999999998</v>
      </c>
      <c r="AK410">
        <v>76.114999999999995</v>
      </c>
      <c r="AL410">
        <v>100</v>
      </c>
      <c r="AM410" t="s">
        <v>21</v>
      </c>
      <c r="AN410">
        <v>0</v>
      </c>
      <c r="AO410" t="s">
        <v>21</v>
      </c>
      <c r="AQ410">
        <f t="shared" si="66"/>
        <v>397.22099999999995</v>
      </c>
      <c r="AR410">
        <f t="shared" si="67"/>
        <v>473.33599999999996</v>
      </c>
      <c r="AT410">
        <f t="shared" si="68"/>
        <v>293.79000000000002</v>
      </c>
      <c r="AU410">
        <f t="shared" si="69"/>
        <v>62.040999999999997</v>
      </c>
      <c r="AV410" s="11">
        <f t="shared" si="70"/>
        <v>0.75175139858367002</v>
      </c>
      <c r="AY410">
        <f t="shared" si="71"/>
        <v>76.114999999999995</v>
      </c>
      <c r="AZ410">
        <f t="shared" si="72"/>
        <v>76.114999999999995</v>
      </c>
      <c r="BA410">
        <f t="shared" si="73"/>
        <v>0</v>
      </c>
      <c r="BB410">
        <f t="shared" si="74"/>
        <v>0</v>
      </c>
      <c r="BC410">
        <f t="shared" si="75"/>
        <v>0</v>
      </c>
      <c r="BD410" s="2">
        <f t="shared" si="76"/>
        <v>0</v>
      </c>
    </row>
    <row r="411" spans="1:56" ht="15" customHeight="1">
      <c r="A411" s="2" t="s">
        <v>89</v>
      </c>
      <c r="B411" s="2" t="s">
        <v>90</v>
      </c>
      <c r="C411">
        <v>2020</v>
      </c>
      <c r="D411" t="s">
        <v>21</v>
      </c>
      <c r="E411" t="s">
        <v>21</v>
      </c>
      <c r="F411" t="s">
        <v>21</v>
      </c>
      <c r="G411" t="s">
        <v>21</v>
      </c>
      <c r="H411" t="s">
        <v>21</v>
      </c>
      <c r="I411" t="s">
        <v>21</v>
      </c>
      <c r="J411" t="s">
        <v>21</v>
      </c>
      <c r="K411" t="s">
        <v>21</v>
      </c>
      <c r="L411" t="s">
        <v>21</v>
      </c>
      <c r="M411" t="s">
        <v>21</v>
      </c>
      <c r="N411" t="s">
        <v>21</v>
      </c>
      <c r="O411" t="s">
        <v>21</v>
      </c>
      <c r="P411" t="s">
        <v>21</v>
      </c>
      <c r="Q411" t="s">
        <v>21</v>
      </c>
      <c r="R411" t="s">
        <v>21</v>
      </c>
      <c r="S411" t="s">
        <v>21</v>
      </c>
      <c r="T411" t="s">
        <v>21</v>
      </c>
      <c r="U411" t="s">
        <v>21</v>
      </c>
      <c r="V411" t="s">
        <v>21</v>
      </c>
      <c r="W411" t="s">
        <v>21</v>
      </c>
      <c r="X411" t="s">
        <v>21</v>
      </c>
      <c r="Y411" t="s">
        <v>21</v>
      </c>
      <c r="Z411" t="s">
        <v>21</v>
      </c>
      <c r="AA411" t="s">
        <v>21</v>
      </c>
      <c r="AB411" t="s">
        <v>21</v>
      </c>
      <c r="AC411" t="s">
        <v>21</v>
      </c>
      <c r="AD411" t="s">
        <v>21</v>
      </c>
      <c r="AE411" t="s">
        <v>21</v>
      </c>
      <c r="AF411" t="s">
        <v>21</v>
      </c>
      <c r="AG411" t="s">
        <v>21</v>
      </c>
      <c r="AH411" t="s">
        <v>927</v>
      </c>
      <c r="AI411" t="s">
        <v>21</v>
      </c>
      <c r="AJ411" t="s">
        <v>21</v>
      </c>
      <c r="AK411" t="s">
        <v>21</v>
      </c>
      <c r="AL411" t="s">
        <v>21</v>
      </c>
      <c r="AM411" t="s">
        <v>21</v>
      </c>
      <c r="AN411" t="s">
        <v>21</v>
      </c>
      <c r="AO411" t="s">
        <v>21</v>
      </c>
      <c r="AQ411">
        <f t="shared" si="66"/>
        <v>0</v>
      </c>
      <c r="AR411">
        <f t="shared" si="67"/>
        <v>0</v>
      </c>
      <c r="AT411">
        <f t="shared" si="68"/>
        <v>0</v>
      </c>
      <c r="AU411">
        <f t="shared" si="69"/>
        <v>0</v>
      </c>
      <c r="AV411" s="11" t="str">
        <f t="shared" si="70"/>
        <v/>
      </c>
      <c r="AY411">
        <f t="shared" si="71"/>
        <v>0</v>
      </c>
      <c r="AZ411">
        <f t="shared" si="72"/>
        <v>0</v>
      </c>
      <c r="BA411">
        <f t="shared" si="73"/>
        <v>0</v>
      </c>
      <c r="BB411">
        <f t="shared" si="74"/>
        <v>0</v>
      </c>
      <c r="BC411">
        <f t="shared" si="75"/>
        <v>0</v>
      </c>
      <c r="BD411" s="2">
        <f t="shared" si="76"/>
        <v>0</v>
      </c>
    </row>
    <row r="412" spans="1:56" ht="15" customHeight="1">
      <c r="A412" s="2" t="s">
        <v>89</v>
      </c>
      <c r="B412" s="2" t="s">
        <v>91</v>
      </c>
      <c r="C412">
        <v>2020</v>
      </c>
      <c r="D412" t="s">
        <v>21</v>
      </c>
      <c r="E412" t="s">
        <v>21</v>
      </c>
      <c r="F412" t="s">
        <v>21</v>
      </c>
      <c r="G412" t="s">
        <v>21</v>
      </c>
      <c r="H412" t="s">
        <v>21</v>
      </c>
      <c r="I412" t="s">
        <v>21</v>
      </c>
      <c r="J412" t="s">
        <v>21</v>
      </c>
      <c r="K412" t="s">
        <v>21</v>
      </c>
      <c r="L412" t="s">
        <v>21</v>
      </c>
      <c r="M412" t="s">
        <v>21</v>
      </c>
      <c r="N412" t="s">
        <v>21</v>
      </c>
      <c r="O412" t="s">
        <v>21</v>
      </c>
      <c r="P412" t="s">
        <v>21</v>
      </c>
      <c r="Q412" t="s">
        <v>21</v>
      </c>
      <c r="R412" t="s">
        <v>21</v>
      </c>
      <c r="S412" t="s">
        <v>21</v>
      </c>
      <c r="T412" t="s">
        <v>21</v>
      </c>
      <c r="U412" t="s">
        <v>21</v>
      </c>
      <c r="V412" t="s">
        <v>21</v>
      </c>
      <c r="W412" t="s">
        <v>21</v>
      </c>
      <c r="X412" t="s">
        <v>21</v>
      </c>
      <c r="Y412" t="s">
        <v>21</v>
      </c>
      <c r="Z412" t="s">
        <v>21</v>
      </c>
      <c r="AA412" t="s">
        <v>21</v>
      </c>
      <c r="AB412" t="s">
        <v>21</v>
      </c>
      <c r="AC412" t="s">
        <v>21</v>
      </c>
      <c r="AD412" t="s">
        <v>21</v>
      </c>
      <c r="AE412" t="s">
        <v>21</v>
      </c>
      <c r="AF412" t="s">
        <v>21</v>
      </c>
      <c r="AG412" t="s">
        <v>21</v>
      </c>
      <c r="AH412" t="s">
        <v>927</v>
      </c>
      <c r="AI412" t="s">
        <v>21</v>
      </c>
      <c r="AJ412" t="s">
        <v>21</v>
      </c>
      <c r="AK412" t="s">
        <v>21</v>
      </c>
      <c r="AL412" t="s">
        <v>21</v>
      </c>
      <c r="AM412" t="s">
        <v>21</v>
      </c>
      <c r="AN412" t="s">
        <v>21</v>
      </c>
      <c r="AO412" t="s">
        <v>21</v>
      </c>
      <c r="AQ412">
        <f t="shared" si="66"/>
        <v>0</v>
      </c>
      <c r="AR412">
        <f t="shared" si="67"/>
        <v>0</v>
      </c>
      <c r="AT412">
        <f t="shared" si="68"/>
        <v>0</v>
      </c>
      <c r="AU412">
        <f t="shared" si="69"/>
        <v>0</v>
      </c>
      <c r="AV412" s="11" t="str">
        <f t="shared" si="70"/>
        <v/>
      </c>
      <c r="AY412">
        <f t="shared" si="71"/>
        <v>0</v>
      </c>
      <c r="AZ412">
        <f t="shared" si="72"/>
        <v>0</v>
      </c>
      <c r="BA412">
        <f t="shared" si="73"/>
        <v>0</v>
      </c>
      <c r="BB412">
        <f t="shared" si="74"/>
        <v>0</v>
      </c>
      <c r="BC412">
        <f t="shared" si="75"/>
        <v>0</v>
      </c>
      <c r="BD412" s="2">
        <f t="shared" si="76"/>
        <v>0</v>
      </c>
    </row>
    <row r="413" spans="1:56" ht="15" customHeight="1">
      <c r="A413" s="2" t="s">
        <v>89</v>
      </c>
      <c r="B413" s="2" t="s">
        <v>93</v>
      </c>
      <c r="C413">
        <v>2020</v>
      </c>
      <c r="D413" t="s">
        <v>21</v>
      </c>
      <c r="E413" t="s">
        <v>21</v>
      </c>
      <c r="F413" t="s">
        <v>21</v>
      </c>
      <c r="G413" t="s">
        <v>21</v>
      </c>
      <c r="H413" t="s">
        <v>21</v>
      </c>
      <c r="I413" t="s">
        <v>21</v>
      </c>
      <c r="J413" t="s">
        <v>21</v>
      </c>
      <c r="K413" t="s">
        <v>21</v>
      </c>
      <c r="L413" t="s">
        <v>21</v>
      </c>
      <c r="M413" t="s">
        <v>21</v>
      </c>
      <c r="N413" t="s">
        <v>21</v>
      </c>
      <c r="O413" t="s">
        <v>21</v>
      </c>
      <c r="P413" t="s">
        <v>21</v>
      </c>
      <c r="Q413" t="s">
        <v>21</v>
      </c>
      <c r="R413" t="s">
        <v>21</v>
      </c>
      <c r="S413" t="s">
        <v>21</v>
      </c>
      <c r="T413" t="s">
        <v>21</v>
      </c>
      <c r="U413" t="s">
        <v>21</v>
      </c>
      <c r="V413" t="s">
        <v>21</v>
      </c>
      <c r="W413" t="s">
        <v>21</v>
      </c>
      <c r="X413" t="s">
        <v>21</v>
      </c>
      <c r="Y413" t="s">
        <v>21</v>
      </c>
      <c r="Z413" t="s">
        <v>21</v>
      </c>
      <c r="AA413" t="s">
        <v>21</v>
      </c>
      <c r="AB413" t="s">
        <v>21</v>
      </c>
      <c r="AC413" t="s">
        <v>21</v>
      </c>
      <c r="AD413" t="s">
        <v>21</v>
      </c>
      <c r="AE413" t="s">
        <v>21</v>
      </c>
      <c r="AF413" t="s">
        <v>21</v>
      </c>
      <c r="AG413" t="s">
        <v>21</v>
      </c>
      <c r="AH413" t="s">
        <v>21</v>
      </c>
      <c r="AI413" t="s">
        <v>21</v>
      </c>
      <c r="AJ413" t="s">
        <v>21</v>
      </c>
      <c r="AK413" t="s">
        <v>21</v>
      </c>
      <c r="AL413" t="s">
        <v>21</v>
      </c>
      <c r="AM413" t="s">
        <v>21</v>
      </c>
      <c r="AN413" t="s">
        <v>21</v>
      </c>
      <c r="AO413" t="s">
        <v>21</v>
      </c>
      <c r="AQ413">
        <f t="shared" si="66"/>
        <v>0</v>
      </c>
      <c r="AR413">
        <f t="shared" si="67"/>
        <v>0</v>
      </c>
      <c r="AT413">
        <f t="shared" si="68"/>
        <v>0</v>
      </c>
      <c r="AU413">
        <f t="shared" si="69"/>
        <v>0</v>
      </c>
      <c r="AV413" s="11" t="str">
        <f t="shared" si="70"/>
        <v/>
      </c>
      <c r="AY413">
        <f t="shared" si="71"/>
        <v>0</v>
      </c>
      <c r="AZ413">
        <f t="shared" si="72"/>
        <v>0</v>
      </c>
      <c r="BA413">
        <f t="shared" si="73"/>
        <v>0</v>
      </c>
      <c r="BB413">
        <f t="shared" si="74"/>
        <v>0</v>
      </c>
      <c r="BC413">
        <f t="shared" si="75"/>
        <v>0</v>
      </c>
      <c r="BD413" s="2">
        <f t="shared" si="76"/>
        <v>0</v>
      </c>
    </row>
    <row r="414" spans="1:56" ht="15" customHeight="1">
      <c r="A414" s="2" t="s">
        <v>94</v>
      </c>
      <c r="B414" s="2" t="s">
        <v>95</v>
      </c>
      <c r="C414">
        <v>2020</v>
      </c>
      <c r="D414" t="s">
        <v>21</v>
      </c>
      <c r="E414" t="s">
        <v>21</v>
      </c>
      <c r="F414" t="s">
        <v>21</v>
      </c>
      <c r="G414" t="s">
        <v>21</v>
      </c>
      <c r="H414" t="s">
        <v>21</v>
      </c>
      <c r="I414" t="s">
        <v>21</v>
      </c>
      <c r="J414" t="s">
        <v>21</v>
      </c>
      <c r="K414" t="s">
        <v>21</v>
      </c>
      <c r="L414" t="s">
        <v>21</v>
      </c>
      <c r="M414" t="s">
        <v>21</v>
      </c>
      <c r="N414" t="s">
        <v>21</v>
      </c>
      <c r="O414" t="s">
        <v>21</v>
      </c>
      <c r="P414" t="s">
        <v>21</v>
      </c>
      <c r="Q414" t="s">
        <v>21</v>
      </c>
      <c r="R414" t="s">
        <v>21</v>
      </c>
      <c r="S414" t="s">
        <v>21</v>
      </c>
      <c r="T414" t="s">
        <v>21</v>
      </c>
      <c r="U414" t="s">
        <v>21</v>
      </c>
      <c r="V414" t="s">
        <v>21</v>
      </c>
      <c r="W414" t="s">
        <v>21</v>
      </c>
      <c r="X414" t="s">
        <v>21</v>
      </c>
      <c r="Y414" t="s">
        <v>21</v>
      </c>
      <c r="Z414" t="s">
        <v>21</v>
      </c>
      <c r="AA414" t="s">
        <v>21</v>
      </c>
      <c r="AB414" t="s">
        <v>21</v>
      </c>
      <c r="AC414" t="s">
        <v>21</v>
      </c>
      <c r="AD414" t="s">
        <v>21</v>
      </c>
      <c r="AE414" t="s">
        <v>21</v>
      </c>
      <c r="AF414" t="s">
        <v>21</v>
      </c>
      <c r="AG414" t="s">
        <v>21</v>
      </c>
      <c r="AH414" t="s">
        <v>21</v>
      </c>
      <c r="AI414" t="s">
        <v>21</v>
      </c>
      <c r="AJ414" t="s">
        <v>21</v>
      </c>
      <c r="AK414" t="s">
        <v>21</v>
      </c>
      <c r="AL414" t="s">
        <v>21</v>
      </c>
      <c r="AM414" t="s">
        <v>21</v>
      </c>
      <c r="AN414" t="s">
        <v>21</v>
      </c>
      <c r="AO414" t="s">
        <v>21</v>
      </c>
      <c r="AQ414">
        <f t="shared" si="66"/>
        <v>0</v>
      </c>
      <c r="AR414">
        <f t="shared" si="67"/>
        <v>0</v>
      </c>
      <c r="AT414">
        <f t="shared" si="68"/>
        <v>0</v>
      </c>
      <c r="AU414">
        <f t="shared" si="69"/>
        <v>0</v>
      </c>
      <c r="AV414" s="11" t="str">
        <f t="shared" si="70"/>
        <v/>
      </c>
      <c r="AY414">
        <f t="shared" si="71"/>
        <v>0</v>
      </c>
      <c r="AZ414">
        <f t="shared" si="72"/>
        <v>0</v>
      </c>
      <c r="BA414">
        <f t="shared" si="73"/>
        <v>0</v>
      </c>
      <c r="BB414">
        <f t="shared" si="74"/>
        <v>0</v>
      </c>
      <c r="BC414">
        <f t="shared" si="75"/>
        <v>0</v>
      </c>
      <c r="BD414" s="2">
        <f t="shared" si="76"/>
        <v>0</v>
      </c>
    </row>
    <row r="415" spans="1:56" ht="15" customHeight="1">
      <c r="A415" s="2" t="s">
        <v>94</v>
      </c>
      <c r="B415" s="2" t="s">
        <v>96</v>
      </c>
      <c r="C415">
        <v>2020</v>
      </c>
      <c r="D415" t="s">
        <v>22</v>
      </c>
      <c r="E415" t="s">
        <v>22</v>
      </c>
      <c r="F415" t="s">
        <v>22</v>
      </c>
      <c r="G415" t="s">
        <v>22</v>
      </c>
      <c r="H415" t="s">
        <v>22</v>
      </c>
      <c r="I415" t="s">
        <v>22</v>
      </c>
      <c r="J415" t="s">
        <v>22</v>
      </c>
      <c r="K415" t="s">
        <v>22</v>
      </c>
      <c r="L415" t="s">
        <v>22</v>
      </c>
      <c r="M415" t="s">
        <v>22</v>
      </c>
      <c r="N415" t="s">
        <v>22</v>
      </c>
      <c r="O415" t="s">
        <v>22</v>
      </c>
      <c r="P415" t="s">
        <v>22</v>
      </c>
      <c r="Q415" t="s">
        <v>22</v>
      </c>
      <c r="R415" t="s">
        <v>22</v>
      </c>
      <c r="S415" t="s">
        <v>22</v>
      </c>
      <c r="T415" t="s">
        <v>22</v>
      </c>
      <c r="U415" t="s">
        <v>22</v>
      </c>
      <c r="V415" t="s">
        <v>22</v>
      </c>
      <c r="W415" t="s">
        <v>22</v>
      </c>
      <c r="X415" t="s">
        <v>22</v>
      </c>
      <c r="Y415" t="s">
        <v>22</v>
      </c>
      <c r="Z415" t="s">
        <v>22</v>
      </c>
      <c r="AA415" t="s">
        <v>22</v>
      </c>
      <c r="AB415" t="s">
        <v>22</v>
      </c>
      <c r="AC415" t="s">
        <v>22</v>
      </c>
      <c r="AD415" t="s">
        <v>22</v>
      </c>
      <c r="AE415" t="s">
        <v>22</v>
      </c>
      <c r="AF415" t="s">
        <v>22</v>
      </c>
      <c r="AG415" t="s">
        <v>22</v>
      </c>
      <c r="AH415" t="s">
        <v>22</v>
      </c>
      <c r="AI415" t="s">
        <v>22</v>
      </c>
      <c r="AJ415" t="s">
        <v>22</v>
      </c>
      <c r="AK415" t="s">
        <v>22</v>
      </c>
      <c r="AL415" t="s">
        <v>22</v>
      </c>
      <c r="AM415" t="s">
        <v>22</v>
      </c>
      <c r="AN415" t="s">
        <v>22</v>
      </c>
      <c r="AO415" t="s">
        <v>22</v>
      </c>
      <c r="AQ415">
        <f t="shared" si="66"/>
        <v>0</v>
      </c>
      <c r="AR415">
        <f t="shared" si="67"/>
        <v>0</v>
      </c>
      <c r="AT415">
        <f t="shared" si="68"/>
        <v>0</v>
      </c>
      <c r="AU415">
        <f t="shared" si="69"/>
        <v>0</v>
      </c>
      <c r="AV415" s="11" t="str">
        <f t="shared" si="70"/>
        <v/>
      </c>
      <c r="AY415">
        <f t="shared" si="71"/>
        <v>0</v>
      </c>
      <c r="AZ415">
        <f t="shared" si="72"/>
        <v>0</v>
      </c>
      <c r="BA415">
        <f t="shared" si="73"/>
        <v>0</v>
      </c>
      <c r="BB415">
        <f t="shared" si="74"/>
        <v>0</v>
      </c>
      <c r="BC415">
        <f t="shared" si="75"/>
        <v>0</v>
      </c>
      <c r="BD415" s="2">
        <f t="shared" si="76"/>
        <v>0</v>
      </c>
    </row>
    <row r="416" spans="1:56" ht="15" customHeight="1">
      <c r="A416" s="2" t="s">
        <v>94</v>
      </c>
      <c r="B416" s="2" t="s">
        <v>97</v>
      </c>
      <c r="C416">
        <v>2020</v>
      </c>
      <c r="D416">
        <v>337</v>
      </c>
      <c r="E416">
        <v>112.9</v>
      </c>
      <c r="F416" t="s">
        <v>21</v>
      </c>
      <c r="G416" t="s">
        <v>21</v>
      </c>
      <c r="H416" t="s">
        <v>21</v>
      </c>
      <c r="I416">
        <v>452.9</v>
      </c>
      <c r="J416" t="s">
        <v>21</v>
      </c>
      <c r="K416" t="s">
        <v>21</v>
      </c>
      <c r="L416" t="s">
        <v>21</v>
      </c>
      <c r="M416" t="s">
        <v>21</v>
      </c>
      <c r="N416" t="s">
        <v>21</v>
      </c>
      <c r="O416" t="s">
        <v>21</v>
      </c>
      <c r="P416" t="s">
        <v>21</v>
      </c>
      <c r="Q416" t="s">
        <v>21</v>
      </c>
      <c r="R416" t="s">
        <v>21</v>
      </c>
      <c r="S416" t="s">
        <v>21</v>
      </c>
      <c r="T416" t="s">
        <v>21</v>
      </c>
      <c r="U416" t="s">
        <v>21</v>
      </c>
      <c r="V416" t="s">
        <v>21</v>
      </c>
      <c r="W416" t="s">
        <v>21</v>
      </c>
      <c r="X416" t="s">
        <v>21</v>
      </c>
      <c r="Y416" t="s">
        <v>21</v>
      </c>
      <c r="Z416" t="s">
        <v>21</v>
      </c>
      <c r="AA416" t="s">
        <v>21</v>
      </c>
      <c r="AB416" t="s">
        <v>21</v>
      </c>
      <c r="AC416" t="s">
        <v>21</v>
      </c>
      <c r="AD416" t="s">
        <v>21</v>
      </c>
      <c r="AE416" t="s">
        <v>21</v>
      </c>
      <c r="AF416">
        <v>412.4</v>
      </c>
      <c r="AG416" t="s">
        <v>21</v>
      </c>
      <c r="AH416" t="s">
        <v>925</v>
      </c>
      <c r="AI416">
        <v>39</v>
      </c>
      <c r="AJ416" t="s">
        <v>21</v>
      </c>
      <c r="AK416">
        <v>40.5</v>
      </c>
      <c r="AL416" t="s">
        <v>21</v>
      </c>
      <c r="AM416">
        <v>100</v>
      </c>
      <c r="AN416" t="s">
        <v>21</v>
      </c>
      <c r="AO416" t="s">
        <v>21</v>
      </c>
      <c r="AQ416">
        <f t="shared" si="66"/>
        <v>412.4</v>
      </c>
      <c r="AR416">
        <f t="shared" si="67"/>
        <v>452.9</v>
      </c>
      <c r="AT416">
        <f t="shared" si="68"/>
        <v>337</v>
      </c>
      <c r="AU416">
        <f t="shared" si="69"/>
        <v>112.9</v>
      </c>
      <c r="AV416" s="11">
        <f t="shared" si="70"/>
        <v>0.99337602119673218</v>
      </c>
      <c r="AY416">
        <f t="shared" si="71"/>
        <v>40.5</v>
      </c>
      <c r="AZ416">
        <f t="shared" si="72"/>
        <v>0</v>
      </c>
      <c r="BA416">
        <f t="shared" si="73"/>
        <v>40.5</v>
      </c>
      <c r="BB416">
        <f t="shared" si="74"/>
        <v>0</v>
      </c>
      <c r="BC416">
        <f t="shared" si="75"/>
        <v>0</v>
      </c>
      <c r="BD416" s="2">
        <f t="shared" si="76"/>
        <v>0</v>
      </c>
    </row>
    <row r="417" spans="1:56" ht="15" customHeight="1">
      <c r="A417" s="2" t="s">
        <v>94</v>
      </c>
      <c r="B417" s="2" t="s">
        <v>100</v>
      </c>
      <c r="C417">
        <v>2020</v>
      </c>
      <c r="D417">
        <v>1490.2</v>
      </c>
      <c r="E417">
        <v>287.8</v>
      </c>
      <c r="F417" t="s">
        <v>21</v>
      </c>
      <c r="G417" t="s">
        <v>21</v>
      </c>
      <c r="H417" t="s">
        <v>21</v>
      </c>
      <c r="I417">
        <v>1725.499</v>
      </c>
      <c r="J417" t="s">
        <v>21</v>
      </c>
      <c r="K417">
        <v>0</v>
      </c>
      <c r="L417" t="s">
        <v>21</v>
      </c>
      <c r="M417" t="s">
        <v>21</v>
      </c>
      <c r="N417" t="s">
        <v>21</v>
      </c>
      <c r="O417" t="s">
        <v>21</v>
      </c>
      <c r="P417" t="s">
        <v>21</v>
      </c>
      <c r="Q417" t="s">
        <v>21</v>
      </c>
      <c r="R417" t="s">
        <v>21</v>
      </c>
      <c r="S417" t="s">
        <v>21</v>
      </c>
      <c r="T417" t="s">
        <v>21</v>
      </c>
      <c r="U417" t="s">
        <v>21</v>
      </c>
      <c r="V417" t="s">
        <v>21</v>
      </c>
      <c r="W417" t="s">
        <v>21</v>
      </c>
      <c r="X417" t="s">
        <v>21</v>
      </c>
      <c r="Y417" t="s">
        <v>21</v>
      </c>
      <c r="Z417" t="s">
        <v>21</v>
      </c>
      <c r="AA417" t="s">
        <v>21</v>
      </c>
      <c r="AB417" t="s">
        <v>21</v>
      </c>
      <c r="AC417" t="s">
        <v>21</v>
      </c>
      <c r="AD417" t="s">
        <v>21</v>
      </c>
      <c r="AE417" t="s">
        <v>21</v>
      </c>
      <c r="AF417">
        <v>1722.6</v>
      </c>
      <c r="AG417" t="s">
        <v>21</v>
      </c>
      <c r="AH417" t="s">
        <v>925</v>
      </c>
      <c r="AI417">
        <v>39</v>
      </c>
      <c r="AJ417">
        <v>2.899</v>
      </c>
      <c r="AK417">
        <v>0</v>
      </c>
      <c r="AL417" t="s">
        <v>21</v>
      </c>
      <c r="AM417" t="s">
        <v>21</v>
      </c>
      <c r="AN417" t="s">
        <v>21</v>
      </c>
      <c r="AO417" t="s">
        <v>21</v>
      </c>
      <c r="AQ417">
        <f t="shared" si="66"/>
        <v>1725.4989999999998</v>
      </c>
      <c r="AR417">
        <f t="shared" si="67"/>
        <v>1725.4989999999998</v>
      </c>
      <c r="AT417">
        <f t="shared" si="68"/>
        <v>1490.2</v>
      </c>
      <c r="AU417">
        <f t="shared" si="69"/>
        <v>287.8</v>
      </c>
      <c r="AV417" s="11">
        <f t="shared" si="70"/>
        <v>1.0304265606644805</v>
      </c>
      <c r="AY417">
        <f t="shared" si="71"/>
        <v>0</v>
      </c>
      <c r="AZ417">
        <f t="shared" si="72"/>
        <v>0</v>
      </c>
      <c r="BA417">
        <f t="shared" si="73"/>
        <v>0</v>
      </c>
      <c r="BB417">
        <f t="shared" si="74"/>
        <v>0</v>
      </c>
      <c r="BC417">
        <f t="shared" si="75"/>
        <v>0</v>
      </c>
      <c r="BD417" s="2">
        <f t="shared" si="76"/>
        <v>0</v>
      </c>
    </row>
    <row r="418" spans="1:56" ht="15" customHeight="1">
      <c r="A418" s="2" t="s">
        <v>94</v>
      </c>
      <c r="B418" s="2" t="s">
        <v>101</v>
      </c>
      <c r="C418">
        <v>2020</v>
      </c>
      <c r="D418">
        <v>681.8</v>
      </c>
      <c r="E418">
        <v>218.8</v>
      </c>
      <c r="F418" t="s">
        <v>21</v>
      </c>
      <c r="G418" t="s">
        <v>21</v>
      </c>
      <c r="H418" t="s">
        <v>21</v>
      </c>
      <c r="I418">
        <v>1180.2</v>
      </c>
      <c r="J418">
        <v>3</v>
      </c>
      <c r="K418">
        <v>2.5</v>
      </c>
      <c r="L418" t="s">
        <v>21</v>
      </c>
      <c r="M418" t="s">
        <v>21</v>
      </c>
      <c r="N418" t="s">
        <v>21</v>
      </c>
      <c r="O418" t="s">
        <v>21</v>
      </c>
      <c r="P418" t="s">
        <v>21</v>
      </c>
      <c r="Q418">
        <v>54.3</v>
      </c>
      <c r="R418" t="s">
        <v>21</v>
      </c>
      <c r="S418" t="s">
        <v>21</v>
      </c>
      <c r="T418" t="s">
        <v>21</v>
      </c>
      <c r="U418" t="s">
        <v>21</v>
      </c>
      <c r="V418" t="s">
        <v>21</v>
      </c>
      <c r="W418" t="s">
        <v>924</v>
      </c>
      <c r="X418" t="s">
        <v>21</v>
      </c>
      <c r="Y418" t="s">
        <v>21</v>
      </c>
      <c r="Z418" t="s">
        <v>21</v>
      </c>
      <c r="AA418">
        <v>62.1</v>
      </c>
      <c r="AB418" t="s">
        <v>21</v>
      </c>
      <c r="AC418" t="s">
        <v>21</v>
      </c>
      <c r="AD418" t="s">
        <v>21</v>
      </c>
      <c r="AE418" t="s">
        <v>21</v>
      </c>
      <c r="AF418">
        <v>985.5</v>
      </c>
      <c r="AG418">
        <v>15.6</v>
      </c>
      <c r="AH418" t="s">
        <v>925</v>
      </c>
      <c r="AI418">
        <v>39</v>
      </c>
      <c r="AJ418" t="s">
        <v>21</v>
      </c>
      <c r="AK418">
        <v>72.8</v>
      </c>
      <c r="AL418">
        <v>100</v>
      </c>
      <c r="AM418">
        <v>0</v>
      </c>
      <c r="AN418">
        <v>0</v>
      </c>
      <c r="AO418">
        <v>0</v>
      </c>
      <c r="AQ418">
        <f t="shared" si="66"/>
        <v>1107.4000000000001</v>
      </c>
      <c r="AR418">
        <f t="shared" si="67"/>
        <v>1180.2</v>
      </c>
      <c r="AT418">
        <f t="shared" si="68"/>
        <v>681.8</v>
      </c>
      <c r="AU418">
        <f t="shared" si="69"/>
        <v>218.8</v>
      </c>
      <c r="AV418" s="11">
        <f t="shared" si="70"/>
        <v>0.76309100152516507</v>
      </c>
      <c r="AY418">
        <f t="shared" si="71"/>
        <v>72.8</v>
      </c>
      <c r="AZ418">
        <f t="shared" si="72"/>
        <v>72.8</v>
      </c>
      <c r="BA418">
        <f t="shared" si="73"/>
        <v>0</v>
      </c>
      <c r="BB418">
        <f t="shared" si="74"/>
        <v>0</v>
      </c>
      <c r="BC418">
        <f t="shared" si="75"/>
        <v>0</v>
      </c>
      <c r="BD418" s="2">
        <f t="shared" si="76"/>
        <v>0</v>
      </c>
    </row>
    <row r="419" spans="1:56" ht="15" customHeight="1">
      <c r="A419" s="2" t="s">
        <v>94</v>
      </c>
      <c r="B419" s="2" t="s">
        <v>102</v>
      </c>
      <c r="C419">
        <v>2020</v>
      </c>
      <c r="D419" t="s">
        <v>21</v>
      </c>
      <c r="E419" t="s">
        <v>21</v>
      </c>
      <c r="F419" t="s">
        <v>21</v>
      </c>
      <c r="G419" t="s">
        <v>21</v>
      </c>
      <c r="H419" t="s">
        <v>21</v>
      </c>
      <c r="I419" t="s">
        <v>21</v>
      </c>
      <c r="J419" t="s">
        <v>21</v>
      </c>
      <c r="K419" t="s">
        <v>21</v>
      </c>
      <c r="L419" t="s">
        <v>21</v>
      </c>
      <c r="M419" t="s">
        <v>21</v>
      </c>
      <c r="N419" t="s">
        <v>21</v>
      </c>
      <c r="O419" t="s">
        <v>21</v>
      </c>
      <c r="P419" t="s">
        <v>21</v>
      </c>
      <c r="Q419" t="s">
        <v>21</v>
      </c>
      <c r="R419" t="s">
        <v>21</v>
      </c>
      <c r="S419" t="s">
        <v>21</v>
      </c>
      <c r="T419" t="s">
        <v>21</v>
      </c>
      <c r="U419" t="s">
        <v>21</v>
      </c>
      <c r="V419" t="s">
        <v>21</v>
      </c>
      <c r="W419" t="s">
        <v>21</v>
      </c>
      <c r="X419" t="s">
        <v>21</v>
      </c>
      <c r="Y419" t="s">
        <v>21</v>
      </c>
      <c r="Z419" t="s">
        <v>21</v>
      </c>
      <c r="AA419" t="s">
        <v>21</v>
      </c>
      <c r="AB419" t="s">
        <v>21</v>
      </c>
      <c r="AC419" t="s">
        <v>21</v>
      </c>
      <c r="AD419" t="s">
        <v>21</v>
      </c>
      <c r="AE419" t="s">
        <v>21</v>
      </c>
      <c r="AF419" t="s">
        <v>21</v>
      </c>
      <c r="AG419" t="s">
        <v>21</v>
      </c>
      <c r="AH419" t="s">
        <v>21</v>
      </c>
      <c r="AI419" t="s">
        <v>21</v>
      </c>
      <c r="AJ419" t="s">
        <v>21</v>
      </c>
      <c r="AK419" t="s">
        <v>21</v>
      </c>
      <c r="AL419" t="s">
        <v>21</v>
      </c>
      <c r="AM419" t="s">
        <v>21</v>
      </c>
      <c r="AN419" t="s">
        <v>21</v>
      </c>
      <c r="AO419" t="s">
        <v>21</v>
      </c>
      <c r="AQ419">
        <f t="shared" si="66"/>
        <v>0</v>
      </c>
      <c r="AR419">
        <f t="shared" si="67"/>
        <v>0</v>
      </c>
      <c r="AT419">
        <f t="shared" si="68"/>
        <v>0</v>
      </c>
      <c r="AU419">
        <f t="shared" si="69"/>
        <v>0</v>
      </c>
      <c r="AV419" s="11" t="str">
        <f t="shared" si="70"/>
        <v/>
      </c>
      <c r="AY419">
        <f t="shared" si="71"/>
        <v>0</v>
      </c>
      <c r="AZ419">
        <f t="shared" si="72"/>
        <v>0</v>
      </c>
      <c r="BA419">
        <f t="shared" si="73"/>
        <v>0</v>
      </c>
      <c r="BB419">
        <f t="shared" si="74"/>
        <v>0</v>
      </c>
      <c r="BC419">
        <f t="shared" si="75"/>
        <v>0</v>
      </c>
      <c r="BD419" s="2">
        <f t="shared" si="76"/>
        <v>0</v>
      </c>
    </row>
    <row r="420" spans="1:56" ht="15" customHeight="1">
      <c r="A420" s="2" t="s">
        <v>94</v>
      </c>
      <c r="B420" s="2" t="s">
        <v>103</v>
      </c>
      <c r="C420">
        <v>2020</v>
      </c>
      <c r="D420" t="s">
        <v>21</v>
      </c>
      <c r="E420" t="s">
        <v>21</v>
      </c>
      <c r="F420" t="s">
        <v>21</v>
      </c>
      <c r="G420" t="s">
        <v>21</v>
      </c>
      <c r="H420" t="s">
        <v>21</v>
      </c>
      <c r="I420" t="s">
        <v>21</v>
      </c>
      <c r="J420" t="s">
        <v>21</v>
      </c>
      <c r="K420" t="s">
        <v>21</v>
      </c>
      <c r="L420" t="s">
        <v>21</v>
      </c>
      <c r="M420" t="s">
        <v>21</v>
      </c>
      <c r="N420" t="s">
        <v>21</v>
      </c>
      <c r="O420" t="s">
        <v>21</v>
      </c>
      <c r="P420" t="s">
        <v>21</v>
      </c>
      <c r="Q420" t="s">
        <v>21</v>
      </c>
      <c r="R420" t="s">
        <v>21</v>
      </c>
      <c r="S420" t="s">
        <v>21</v>
      </c>
      <c r="T420" t="s">
        <v>21</v>
      </c>
      <c r="U420" t="s">
        <v>21</v>
      </c>
      <c r="V420" t="s">
        <v>21</v>
      </c>
      <c r="W420" t="s">
        <v>21</v>
      </c>
      <c r="X420" t="s">
        <v>21</v>
      </c>
      <c r="Y420" t="s">
        <v>21</v>
      </c>
      <c r="Z420" t="s">
        <v>21</v>
      </c>
      <c r="AA420" t="s">
        <v>21</v>
      </c>
      <c r="AB420" t="s">
        <v>21</v>
      </c>
      <c r="AC420" t="s">
        <v>21</v>
      </c>
      <c r="AD420" t="s">
        <v>21</v>
      </c>
      <c r="AE420" t="s">
        <v>21</v>
      </c>
      <c r="AF420" t="s">
        <v>21</v>
      </c>
      <c r="AG420" t="s">
        <v>21</v>
      </c>
      <c r="AH420" t="s">
        <v>21</v>
      </c>
      <c r="AI420" t="s">
        <v>21</v>
      </c>
      <c r="AJ420" t="s">
        <v>21</v>
      </c>
      <c r="AK420" t="s">
        <v>21</v>
      </c>
      <c r="AL420" t="s">
        <v>21</v>
      </c>
      <c r="AM420" t="s">
        <v>21</v>
      </c>
      <c r="AN420" t="s">
        <v>21</v>
      </c>
      <c r="AO420" t="s">
        <v>21</v>
      </c>
      <c r="AQ420">
        <f t="shared" si="66"/>
        <v>0</v>
      </c>
      <c r="AR420">
        <f t="shared" si="67"/>
        <v>0</v>
      </c>
      <c r="AT420">
        <f t="shared" si="68"/>
        <v>0</v>
      </c>
      <c r="AU420">
        <f t="shared" si="69"/>
        <v>0</v>
      </c>
      <c r="AV420" s="11" t="str">
        <f t="shared" si="70"/>
        <v/>
      </c>
      <c r="AY420">
        <f t="shared" si="71"/>
        <v>0</v>
      </c>
      <c r="AZ420">
        <f t="shared" si="72"/>
        <v>0</v>
      </c>
      <c r="BA420">
        <f t="shared" si="73"/>
        <v>0</v>
      </c>
      <c r="BB420">
        <f t="shared" si="74"/>
        <v>0</v>
      </c>
      <c r="BC420">
        <f t="shared" si="75"/>
        <v>0</v>
      </c>
      <c r="BD420" s="2">
        <f t="shared" si="76"/>
        <v>0</v>
      </c>
    </row>
    <row r="421" spans="1:56" ht="15" customHeight="1">
      <c r="A421" s="2" t="s">
        <v>94</v>
      </c>
      <c r="B421" s="2" t="s">
        <v>104</v>
      </c>
      <c r="C421">
        <v>2020</v>
      </c>
      <c r="D421">
        <v>536.1</v>
      </c>
      <c r="E421">
        <v>154.1</v>
      </c>
      <c r="F421" t="s">
        <v>21</v>
      </c>
      <c r="G421" t="s">
        <v>21</v>
      </c>
      <c r="H421" t="s">
        <v>21</v>
      </c>
      <c r="I421">
        <v>968.2</v>
      </c>
      <c r="J421">
        <v>2.4</v>
      </c>
      <c r="K421">
        <v>1.7</v>
      </c>
      <c r="L421" t="s">
        <v>21</v>
      </c>
      <c r="M421">
        <v>9.6</v>
      </c>
      <c r="N421" t="s">
        <v>21</v>
      </c>
      <c r="O421" t="s">
        <v>21</v>
      </c>
      <c r="P421" t="s">
        <v>21</v>
      </c>
      <c r="Q421">
        <v>183.7</v>
      </c>
      <c r="R421">
        <v>92.7</v>
      </c>
      <c r="S421">
        <v>219</v>
      </c>
      <c r="T421">
        <v>168.4</v>
      </c>
      <c r="U421">
        <v>10.1</v>
      </c>
      <c r="V421" t="s">
        <v>21</v>
      </c>
      <c r="W421" t="s">
        <v>924</v>
      </c>
      <c r="X421" t="s">
        <v>21</v>
      </c>
      <c r="Y421" t="s">
        <v>21</v>
      </c>
      <c r="Z421" t="s">
        <v>21</v>
      </c>
      <c r="AA421">
        <v>81.5</v>
      </c>
      <c r="AB421" t="s">
        <v>21</v>
      </c>
      <c r="AC421" t="s">
        <v>21</v>
      </c>
      <c r="AD421" t="s">
        <v>21</v>
      </c>
      <c r="AE421">
        <v>57.9</v>
      </c>
      <c r="AF421" t="s">
        <v>21</v>
      </c>
      <c r="AG421" t="s">
        <v>21</v>
      </c>
      <c r="AH421" t="s">
        <v>927</v>
      </c>
      <c r="AI421" t="s">
        <v>21</v>
      </c>
      <c r="AJ421" t="s">
        <v>21</v>
      </c>
      <c r="AK421">
        <v>141.19999999999999</v>
      </c>
      <c r="AL421">
        <v>94</v>
      </c>
      <c r="AM421" t="s">
        <v>21</v>
      </c>
      <c r="AN421" t="s">
        <v>21</v>
      </c>
      <c r="AO421">
        <v>6</v>
      </c>
      <c r="AQ421">
        <f t="shared" si="66"/>
        <v>827</v>
      </c>
      <c r="AR421">
        <f t="shared" si="67"/>
        <v>968.2</v>
      </c>
      <c r="AT421">
        <f t="shared" si="68"/>
        <v>536.1</v>
      </c>
      <c r="AU421">
        <f t="shared" si="69"/>
        <v>154.1</v>
      </c>
      <c r="AV421" s="11">
        <f t="shared" si="70"/>
        <v>0.71286924189217105</v>
      </c>
      <c r="AY421">
        <f t="shared" si="71"/>
        <v>141.19999999999999</v>
      </c>
      <c r="AZ421">
        <f t="shared" si="72"/>
        <v>132.72799999999998</v>
      </c>
      <c r="BA421">
        <f t="shared" si="73"/>
        <v>0</v>
      </c>
      <c r="BB421">
        <f t="shared" si="74"/>
        <v>0</v>
      </c>
      <c r="BC421">
        <f t="shared" si="75"/>
        <v>8.4719999999999995</v>
      </c>
      <c r="BD421" s="2">
        <f t="shared" si="76"/>
        <v>0</v>
      </c>
    </row>
    <row r="422" spans="1:56" ht="15" customHeight="1">
      <c r="A422" s="2" t="s">
        <v>94</v>
      </c>
      <c r="B422" s="2" t="s">
        <v>105</v>
      </c>
      <c r="C422">
        <v>2020</v>
      </c>
      <c r="D422" t="s">
        <v>21</v>
      </c>
      <c r="E422" t="s">
        <v>21</v>
      </c>
      <c r="F422" t="s">
        <v>21</v>
      </c>
      <c r="G422" t="s">
        <v>21</v>
      </c>
      <c r="H422" t="s">
        <v>21</v>
      </c>
      <c r="I422" t="s">
        <v>21</v>
      </c>
      <c r="J422" t="s">
        <v>21</v>
      </c>
      <c r="K422" t="s">
        <v>21</v>
      </c>
      <c r="L422" t="s">
        <v>21</v>
      </c>
      <c r="M422" t="s">
        <v>21</v>
      </c>
      <c r="N422" t="s">
        <v>21</v>
      </c>
      <c r="O422" t="s">
        <v>21</v>
      </c>
      <c r="P422" t="s">
        <v>21</v>
      </c>
      <c r="Q422" t="s">
        <v>21</v>
      </c>
      <c r="R422" t="s">
        <v>21</v>
      </c>
      <c r="S422" t="s">
        <v>21</v>
      </c>
      <c r="T422" t="s">
        <v>21</v>
      </c>
      <c r="U422" t="s">
        <v>21</v>
      </c>
      <c r="V422" t="s">
        <v>21</v>
      </c>
      <c r="W422" t="s">
        <v>21</v>
      </c>
      <c r="X422" t="s">
        <v>21</v>
      </c>
      <c r="Y422" t="s">
        <v>21</v>
      </c>
      <c r="Z422" t="s">
        <v>21</v>
      </c>
      <c r="AA422" t="s">
        <v>21</v>
      </c>
      <c r="AB422" t="s">
        <v>21</v>
      </c>
      <c r="AC422" t="s">
        <v>21</v>
      </c>
      <c r="AD422" t="s">
        <v>21</v>
      </c>
      <c r="AE422" t="s">
        <v>21</v>
      </c>
      <c r="AF422" t="s">
        <v>21</v>
      </c>
      <c r="AG422" t="s">
        <v>21</v>
      </c>
      <c r="AH422" t="s">
        <v>21</v>
      </c>
      <c r="AI422" t="s">
        <v>21</v>
      </c>
      <c r="AJ422" t="s">
        <v>21</v>
      </c>
      <c r="AK422" t="s">
        <v>21</v>
      </c>
      <c r="AL422" t="s">
        <v>21</v>
      </c>
      <c r="AM422" t="s">
        <v>21</v>
      </c>
      <c r="AN422" t="s">
        <v>21</v>
      </c>
      <c r="AO422" t="s">
        <v>21</v>
      </c>
      <c r="AQ422">
        <f t="shared" si="66"/>
        <v>0</v>
      </c>
      <c r="AR422">
        <f t="shared" si="67"/>
        <v>0</v>
      </c>
      <c r="AT422">
        <f t="shared" si="68"/>
        <v>0</v>
      </c>
      <c r="AU422">
        <f t="shared" si="69"/>
        <v>0</v>
      </c>
      <c r="AV422" s="11" t="str">
        <f t="shared" si="70"/>
        <v/>
      </c>
      <c r="AY422">
        <f t="shared" si="71"/>
        <v>0</v>
      </c>
      <c r="AZ422">
        <f t="shared" si="72"/>
        <v>0</v>
      </c>
      <c r="BA422">
        <f t="shared" si="73"/>
        <v>0</v>
      </c>
      <c r="BB422">
        <f t="shared" si="74"/>
        <v>0</v>
      </c>
      <c r="BC422">
        <f t="shared" si="75"/>
        <v>0</v>
      </c>
      <c r="BD422" s="2">
        <f t="shared" si="76"/>
        <v>0</v>
      </c>
    </row>
    <row r="423" spans="1:56" ht="15" customHeight="1">
      <c r="A423" s="2" t="s">
        <v>106</v>
      </c>
      <c r="B423" s="2" t="s">
        <v>106</v>
      </c>
      <c r="C423">
        <v>2020</v>
      </c>
      <c r="D423" t="s">
        <v>22</v>
      </c>
      <c r="E423" t="s">
        <v>22</v>
      </c>
      <c r="F423" t="s">
        <v>22</v>
      </c>
      <c r="G423" t="s">
        <v>22</v>
      </c>
      <c r="H423" t="s">
        <v>22</v>
      </c>
      <c r="I423" t="s">
        <v>22</v>
      </c>
      <c r="J423" t="s">
        <v>22</v>
      </c>
      <c r="K423" t="s">
        <v>22</v>
      </c>
      <c r="L423" t="s">
        <v>22</v>
      </c>
      <c r="M423" t="s">
        <v>22</v>
      </c>
      <c r="N423" t="s">
        <v>22</v>
      </c>
      <c r="O423" t="s">
        <v>22</v>
      </c>
      <c r="P423" t="s">
        <v>22</v>
      </c>
      <c r="Q423" t="s">
        <v>22</v>
      </c>
      <c r="R423" t="s">
        <v>22</v>
      </c>
      <c r="S423" t="s">
        <v>22</v>
      </c>
      <c r="T423" t="s">
        <v>22</v>
      </c>
      <c r="U423" t="s">
        <v>22</v>
      </c>
      <c r="V423" t="s">
        <v>22</v>
      </c>
      <c r="W423" t="s">
        <v>22</v>
      </c>
      <c r="X423" t="s">
        <v>22</v>
      </c>
      <c r="Y423" t="s">
        <v>22</v>
      </c>
      <c r="Z423" t="s">
        <v>22</v>
      </c>
      <c r="AA423" t="s">
        <v>22</v>
      </c>
      <c r="AB423" t="s">
        <v>22</v>
      </c>
      <c r="AC423" t="s">
        <v>22</v>
      </c>
      <c r="AD423" t="s">
        <v>22</v>
      </c>
      <c r="AE423" t="s">
        <v>22</v>
      </c>
      <c r="AF423" t="s">
        <v>22</v>
      </c>
      <c r="AG423" t="s">
        <v>22</v>
      </c>
      <c r="AH423" t="s">
        <v>22</v>
      </c>
      <c r="AI423" t="s">
        <v>22</v>
      </c>
      <c r="AJ423" t="s">
        <v>22</v>
      </c>
      <c r="AK423" t="s">
        <v>22</v>
      </c>
      <c r="AL423" t="s">
        <v>22</v>
      </c>
      <c r="AM423" t="s">
        <v>22</v>
      </c>
      <c r="AN423" t="s">
        <v>22</v>
      </c>
      <c r="AO423" t="s">
        <v>22</v>
      </c>
      <c r="AQ423">
        <f t="shared" si="66"/>
        <v>0</v>
      </c>
      <c r="AR423">
        <f t="shared" si="67"/>
        <v>0</v>
      </c>
      <c r="AT423">
        <f t="shared" si="68"/>
        <v>0</v>
      </c>
      <c r="AU423">
        <f t="shared" si="69"/>
        <v>0</v>
      </c>
      <c r="AV423" s="11" t="str">
        <f t="shared" si="70"/>
        <v/>
      </c>
      <c r="AY423">
        <f t="shared" si="71"/>
        <v>0</v>
      </c>
      <c r="AZ423">
        <f t="shared" si="72"/>
        <v>0</v>
      </c>
      <c r="BA423">
        <f t="shared" si="73"/>
        <v>0</v>
      </c>
      <c r="BB423">
        <f t="shared" si="74"/>
        <v>0</v>
      </c>
      <c r="BC423">
        <f t="shared" si="75"/>
        <v>0</v>
      </c>
      <c r="BD423" s="2">
        <f t="shared" si="76"/>
        <v>0</v>
      </c>
    </row>
    <row r="424" spans="1:56" ht="15" customHeight="1">
      <c r="A424" s="2" t="s">
        <v>107</v>
      </c>
      <c r="B424" s="2" t="s">
        <v>108</v>
      </c>
      <c r="C424">
        <v>2020</v>
      </c>
      <c r="D424">
        <v>141</v>
      </c>
      <c r="E424">
        <v>14.2</v>
      </c>
      <c r="F424" t="s">
        <v>21</v>
      </c>
      <c r="G424" t="s">
        <v>21</v>
      </c>
      <c r="H424" t="s">
        <v>21</v>
      </c>
      <c r="I424">
        <v>165.32</v>
      </c>
      <c r="J424" t="s">
        <v>21</v>
      </c>
      <c r="K424" t="s">
        <v>21</v>
      </c>
      <c r="L424" t="s">
        <v>21</v>
      </c>
      <c r="M424" t="s">
        <v>21</v>
      </c>
      <c r="N424" t="s">
        <v>21</v>
      </c>
      <c r="O424" t="s">
        <v>21</v>
      </c>
      <c r="P424" t="s">
        <v>21</v>
      </c>
      <c r="Q424" t="s">
        <v>21</v>
      </c>
      <c r="R424" t="s">
        <v>21</v>
      </c>
      <c r="S424" t="s">
        <v>21</v>
      </c>
      <c r="T424" t="s">
        <v>21</v>
      </c>
      <c r="U424" t="s">
        <v>21</v>
      </c>
      <c r="V424" t="s">
        <v>21</v>
      </c>
      <c r="W424" t="s">
        <v>21</v>
      </c>
      <c r="X424" t="s">
        <v>21</v>
      </c>
      <c r="Y424" t="s">
        <v>21</v>
      </c>
      <c r="Z424" t="s">
        <v>21</v>
      </c>
      <c r="AA424" t="s">
        <v>21</v>
      </c>
      <c r="AB424" t="s">
        <v>21</v>
      </c>
      <c r="AC424">
        <v>0.32</v>
      </c>
      <c r="AD424" t="s">
        <v>21</v>
      </c>
      <c r="AE424" t="s">
        <v>21</v>
      </c>
      <c r="AF424">
        <v>153</v>
      </c>
      <c r="AG424" t="s">
        <v>21</v>
      </c>
      <c r="AH424" t="s">
        <v>925</v>
      </c>
      <c r="AI424">
        <v>39</v>
      </c>
      <c r="AJ424" t="s">
        <v>21</v>
      </c>
      <c r="AK424">
        <v>12</v>
      </c>
      <c r="AL424" t="s">
        <v>21</v>
      </c>
      <c r="AM424" t="s">
        <v>21</v>
      </c>
      <c r="AN424" t="s">
        <v>21</v>
      </c>
      <c r="AO424" t="s">
        <v>21</v>
      </c>
      <c r="AQ424">
        <f t="shared" si="66"/>
        <v>153.32</v>
      </c>
      <c r="AR424">
        <f t="shared" si="67"/>
        <v>165.32</v>
      </c>
      <c r="AT424">
        <f t="shared" si="68"/>
        <v>141</v>
      </c>
      <c r="AU424">
        <f t="shared" si="69"/>
        <v>14.2</v>
      </c>
      <c r="AV424" s="11">
        <f t="shared" si="70"/>
        <v>0.93878538591821914</v>
      </c>
      <c r="AY424">
        <f t="shared" si="71"/>
        <v>12</v>
      </c>
      <c r="AZ424">
        <f t="shared" si="72"/>
        <v>0</v>
      </c>
      <c r="BA424">
        <f t="shared" si="73"/>
        <v>0</v>
      </c>
      <c r="BB424">
        <f t="shared" si="74"/>
        <v>0</v>
      </c>
      <c r="BC424">
        <f t="shared" si="75"/>
        <v>0</v>
      </c>
      <c r="BD424" s="2">
        <f t="shared" si="76"/>
        <v>12</v>
      </c>
    </row>
    <row r="425" spans="1:56" ht="15" customHeight="1">
      <c r="A425" s="2" t="s">
        <v>107</v>
      </c>
      <c r="B425" s="2" t="s">
        <v>109</v>
      </c>
      <c r="C425">
        <v>2020</v>
      </c>
      <c r="D425" t="s">
        <v>21</v>
      </c>
      <c r="E425" t="s">
        <v>21</v>
      </c>
      <c r="F425" t="s">
        <v>21</v>
      </c>
      <c r="G425" t="s">
        <v>21</v>
      </c>
      <c r="H425" t="s">
        <v>21</v>
      </c>
      <c r="I425" t="s">
        <v>21</v>
      </c>
      <c r="J425" t="s">
        <v>21</v>
      </c>
      <c r="K425" t="s">
        <v>21</v>
      </c>
      <c r="L425" t="s">
        <v>21</v>
      </c>
      <c r="M425" t="s">
        <v>21</v>
      </c>
      <c r="N425" t="s">
        <v>21</v>
      </c>
      <c r="O425" t="s">
        <v>21</v>
      </c>
      <c r="P425" t="s">
        <v>21</v>
      </c>
      <c r="Q425" t="s">
        <v>21</v>
      </c>
      <c r="R425" t="s">
        <v>21</v>
      </c>
      <c r="S425" t="s">
        <v>21</v>
      </c>
      <c r="T425" t="s">
        <v>21</v>
      </c>
      <c r="U425" t="s">
        <v>21</v>
      </c>
      <c r="V425" t="s">
        <v>21</v>
      </c>
      <c r="W425" t="s">
        <v>21</v>
      </c>
      <c r="X425" t="s">
        <v>21</v>
      </c>
      <c r="Y425" t="s">
        <v>21</v>
      </c>
      <c r="Z425" t="s">
        <v>21</v>
      </c>
      <c r="AA425" t="s">
        <v>21</v>
      </c>
      <c r="AB425" t="s">
        <v>21</v>
      </c>
      <c r="AC425" t="s">
        <v>21</v>
      </c>
      <c r="AD425" t="s">
        <v>21</v>
      </c>
      <c r="AE425" t="s">
        <v>21</v>
      </c>
      <c r="AF425" t="s">
        <v>21</v>
      </c>
      <c r="AG425" t="s">
        <v>21</v>
      </c>
      <c r="AH425" t="s">
        <v>21</v>
      </c>
      <c r="AI425" t="s">
        <v>21</v>
      </c>
      <c r="AJ425" t="s">
        <v>21</v>
      </c>
      <c r="AK425" t="s">
        <v>21</v>
      </c>
      <c r="AL425" t="s">
        <v>21</v>
      </c>
      <c r="AM425" t="s">
        <v>21</v>
      </c>
      <c r="AN425" t="s">
        <v>21</v>
      </c>
      <c r="AO425" t="s">
        <v>21</v>
      </c>
      <c r="AQ425">
        <f t="shared" si="66"/>
        <v>0</v>
      </c>
      <c r="AR425">
        <f t="shared" si="67"/>
        <v>0</v>
      </c>
      <c r="AT425">
        <f t="shared" si="68"/>
        <v>0</v>
      </c>
      <c r="AU425">
        <f t="shared" si="69"/>
        <v>0</v>
      </c>
      <c r="AV425" s="11" t="str">
        <f t="shared" si="70"/>
        <v/>
      </c>
      <c r="AY425">
        <f t="shared" si="71"/>
        <v>0</v>
      </c>
      <c r="AZ425">
        <f t="shared" si="72"/>
        <v>0</v>
      </c>
      <c r="BA425">
        <f t="shared" si="73"/>
        <v>0</v>
      </c>
      <c r="BB425">
        <f t="shared" si="74"/>
        <v>0</v>
      </c>
      <c r="BC425">
        <f t="shared" si="75"/>
        <v>0</v>
      </c>
      <c r="BD425" s="2">
        <f t="shared" si="76"/>
        <v>0</v>
      </c>
    </row>
    <row r="426" spans="1:56" ht="15" customHeight="1">
      <c r="A426" s="2" t="s">
        <v>107</v>
      </c>
      <c r="B426" s="2" t="s">
        <v>110</v>
      </c>
      <c r="C426">
        <v>2020</v>
      </c>
      <c r="D426" t="s">
        <v>21</v>
      </c>
      <c r="E426" t="s">
        <v>21</v>
      </c>
      <c r="F426" t="s">
        <v>21</v>
      </c>
      <c r="G426" t="s">
        <v>21</v>
      </c>
      <c r="H426" t="s">
        <v>21</v>
      </c>
      <c r="I426" t="s">
        <v>21</v>
      </c>
      <c r="J426" t="s">
        <v>21</v>
      </c>
      <c r="K426" t="s">
        <v>21</v>
      </c>
      <c r="L426" t="s">
        <v>21</v>
      </c>
      <c r="M426" t="s">
        <v>21</v>
      </c>
      <c r="N426" t="s">
        <v>21</v>
      </c>
      <c r="O426" t="s">
        <v>21</v>
      </c>
      <c r="P426" t="s">
        <v>21</v>
      </c>
      <c r="Q426" t="s">
        <v>21</v>
      </c>
      <c r="R426" t="s">
        <v>21</v>
      </c>
      <c r="S426" t="s">
        <v>21</v>
      </c>
      <c r="T426" t="s">
        <v>21</v>
      </c>
      <c r="U426" t="s">
        <v>21</v>
      </c>
      <c r="V426" t="s">
        <v>21</v>
      </c>
      <c r="W426" t="s">
        <v>21</v>
      </c>
      <c r="X426" t="s">
        <v>21</v>
      </c>
      <c r="Y426" t="s">
        <v>21</v>
      </c>
      <c r="Z426" t="s">
        <v>21</v>
      </c>
      <c r="AA426" t="s">
        <v>21</v>
      </c>
      <c r="AB426" t="s">
        <v>21</v>
      </c>
      <c r="AC426" t="s">
        <v>21</v>
      </c>
      <c r="AD426" t="s">
        <v>21</v>
      </c>
      <c r="AE426" t="s">
        <v>21</v>
      </c>
      <c r="AF426" t="s">
        <v>21</v>
      </c>
      <c r="AG426" t="s">
        <v>21</v>
      </c>
      <c r="AH426" t="s">
        <v>21</v>
      </c>
      <c r="AI426" t="s">
        <v>21</v>
      </c>
      <c r="AJ426" t="s">
        <v>21</v>
      </c>
      <c r="AK426" t="s">
        <v>21</v>
      </c>
      <c r="AL426" t="s">
        <v>21</v>
      </c>
      <c r="AM426" t="s">
        <v>21</v>
      </c>
      <c r="AN426" t="s">
        <v>21</v>
      </c>
      <c r="AO426" t="s">
        <v>21</v>
      </c>
      <c r="AQ426">
        <f t="shared" si="66"/>
        <v>0</v>
      </c>
      <c r="AR426">
        <f t="shared" si="67"/>
        <v>0</v>
      </c>
      <c r="AT426">
        <f t="shared" si="68"/>
        <v>0</v>
      </c>
      <c r="AU426">
        <f t="shared" si="69"/>
        <v>0</v>
      </c>
      <c r="AV426" s="11" t="str">
        <f t="shared" si="70"/>
        <v/>
      </c>
      <c r="AY426">
        <f t="shared" si="71"/>
        <v>0</v>
      </c>
      <c r="AZ426">
        <f t="shared" si="72"/>
        <v>0</v>
      </c>
      <c r="BA426">
        <f t="shared" si="73"/>
        <v>0</v>
      </c>
      <c r="BB426">
        <f t="shared" si="74"/>
        <v>0</v>
      </c>
      <c r="BC426">
        <f t="shared" si="75"/>
        <v>0</v>
      </c>
      <c r="BD426" s="2">
        <f t="shared" si="76"/>
        <v>0</v>
      </c>
    </row>
    <row r="427" spans="1:56" ht="15" customHeight="1">
      <c r="A427" s="2" t="s">
        <v>111</v>
      </c>
      <c r="B427" s="2" t="s">
        <v>112</v>
      </c>
      <c r="C427">
        <v>2020</v>
      </c>
      <c r="D427" t="s">
        <v>21</v>
      </c>
      <c r="E427" t="s">
        <v>21</v>
      </c>
      <c r="F427" t="s">
        <v>21</v>
      </c>
      <c r="G427" t="s">
        <v>21</v>
      </c>
      <c r="H427" t="s">
        <v>21</v>
      </c>
      <c r="I427" t="s">
        <v>21</v>
      </c>
      <c r="J427" t="s">
        <v>21</v>
      </c>
      <c r="K427" t="s">
        <v>21</v>
      </c>
      <c r="L427" t="s">
        <v>21</v>
      </c>
      <c r="M427" t="s">
        <v>21</v>
      </c>
      <c r="N427" t="s">
        <v>21</v>
      </c>
      <c r="O427" t="s">
        <v>21</v>
      </c>
      <c r="P427" t="s">
        <v>21</v>
      </c>
      <c r="Q427" t="s">
        <v>21</v>
      </c>
      <c r="R427" t="s">
        <v>21</v>
      </c>
      <c r="S427" t="s">
        <v>21</v>
      </c>
      <c r="T427" t="s">
        <v>21</v>
      </c>
      <c r="U427" t="s">
        <v>21</v>
      </c>
      <c r="V427" t="s">
        <v>21</v>
      </c>
      <c r="W427" t="s">
        <v>21</v>
      </c>
      <c r="X427" t="s">
        <v>21</v>
      </c>
      <c r="Y427" t="s">
        <v>21</v>
      </c>
      <c r="Z427" t="s">
        <v>21</v>
      </c>
      <c r="AA427" t="s">
        <v>21</v>
      </c>
      <c r="AB427" t="s">
        <v>21</v>
      </c>
      <c r="AC427" t="s">
        <v>21</v>
      </c>
      <c r="AD427" t="s">
        <v>21</v>
      </c>
      <c r="AE427" t="s">
        <v>21</v>
      </c>
      <c r="AF427" t="s">
        <v>21</v>
      </c>
      <c r="AG427" t="s">
        <v>21</v>
      </c>
      <c r="AH427" t="s">
        <v>21</v>
      </c>
      <c r="AI427" t="s">
        <v>21</v>
      </c>
      <c r="AJ427" t="s">
        <v>21</v>
      </c>
      <c r="AK427" t="s">
        <v>21</v>
      </c>
      <c r="AL427" t="s">
        <v>21</v>
      </c>
      <c r="AM427" t="s">
        <v>21</v>
      </c>
      <c r="AN427" t="s">
        <v>21</v>
      </c>
      <c r="AO427" t="s">
        <v>21</v>
      </c>
      <c r="AQ427">
        <f t="shared" si="66"/>
        <v>0</v>
      </c>
      <c r="AR427">
        <f t="shared" si="67"/>
        <v>0</v>
      </c>
      <c r="AT427">
        <f t="shared" si="68"/>
        <v>0</v>
      </c>
      <c r="AU427">
        <f t="shared" si="69"/>
        <v>0</v>
      </c>
      <c r="AV427" s="11" t="str">
        <f t="shared" si="70"/>
        <v/>
      </c>
      <c r="AY427">
        <f t="shared" si="71"/>
        <v>0</v>
      </c>
      <c r="AZ427">
        <f t="shared" si="72"/>
        <v>0</v>
      </c>
      <c r="BA427">
        <f t="shared" si="73"/>
        <v>0</v>
      </c>
      <c r="BB427">
        <f t="shared" si="74"/>
        <v>0</v>
      </c>
      <c r="BC427">
        <f t="shared" si="75"/>
        <v>0</v>
      </c>
      <c r="BD427" s="2">
        <f t="shared" si="76"/>
        <v>0</v>
      </c>
    </row>
    <row r="428" spans="1:56" ht="15" customHeight="1">
      <c r="A428" s="2" t="s">
        <v>113</v>
      </c>
      <c r="B428" s="2" t="s">
        <v>114</v>
      </c>
      <c r="C428">
        <v>2020</v>
      </c>
      <c r="D428">
        <v>187</v>
      </c>
      <c r="E428">
        <v>56</v>
      </c>
      <c r="F428">
        <v>0</v>
      </c>
      <c r="G428" t="s">
        <v>21</v>
      </c>
      <c r="H428" t="s">
        <v>21</v>
      </c>
      <c r="I428">
        <v>350.28</v>
      </c>
      <c r="J428" t="s">
        <v>21</v>
      </c>
      <c r="K428">
        <v>0.57999999999999996</v>
      </c>
      <c r="L428" t="s">
        <v>21</v>
      </c>
      <c r="M428" t="s">
        <v>21</v>
      </c>
      <c r="N428" t="s">
        <v>21</v>
      </c>
      <c r="O428" t="s">
        <v>21</v>
      </c>
      <c r="P428" t="s">
        <v>21</v>
      </c>
      <c r="Q428">
        <v>32</v>
      </c>
      <c r="R428" t="s">
        <v>21</v>
      </c>
      <c r="S428">
        <v>12.7</v>
      </c>
      <c r="T428" t="s">
        <v>21</v>
      </c>
      <c r="U428">
        <v>2.2999999999999998</v>
      </c>
      <c r="V428" t="s">
        <v>21</v>
      </c>
      <c r="W428" t="s">
        <v>21</v>
      </c>
      <c r="X428">
        <v>0</v>
      </c>
      <c r="Y428">
        <v>0</v>
      </c>
      <c r="Z428">
        <v>0</v>
      </c>
      <c r="AA428">
        <v>302.7</v>
      </c>
      <c r="AB428">
        <v>0</v>
      </c>
      <c r="AC428">
        <v>0</v>
      </c>
      <c r="AD428" t="s">
        <v>21</v>
      </c>
      <c r="AE428" t="s">
        <v>21</v>
      </c>
      <c r="AF428" t="s">
        <v>21</v>
      </c>
      <c r="AG428" t="s">
        <v>21</v>
      </c>
      <c r="AH428" t="s">
        <v>21</v>
      </c>
      <c r="AI428" t="s">
        <v>21</v>
      </c>
      <c r="AJ428" t="s">
        <v>21</v>
      </c>
      <c r="AK428" t="s">
        <v>21</v>
      </c>
      <c r="AL428" t="s">
        <v>21</v>
      </c>
      <c r="AM428" t="s">
        <v>21</v>
      </c>
      <c r="AN428" t="s">
        <v>21</v>
      </c>
      <c r="AO428" t="s">
        <v>21</v>
      </c>
      <c r="AQ428">
        <f t="shared" si="66"/>
        <v>350.28</v>
      </c>
      <c r="AR428">
        <f t="shared" si="67"/>
        <v>350.28</v>
      </c>
      <c r="AT428">
        <f t="shared" si="68"/>
        <v>187</v>
      </c>
      <c r="AU428">
        <f t="shared" si="69"/>
        <v>56</v>
      </c>
      <c r="AV428" s="11">
        <f t="shared" si="70"/>
        <v>0.69373072970195282</v>
      </c>
      <c r="AY428">
        <f t="shared" si="71"/>
        <v>0</v>
      </c>
      <c r="AZ428">
        <f t="shared" si="72"/>
        <v>0</v>
      </c>
      <c r="BA428">
        <f t="shared" si="73"/>
        <v>0</v>
      </c>
      <c r="BB428">
        <f t="shared" si="74"/>
        <v>0</v>
      </c>
      <c r="BC428">
        <f t="shared" si="75"/>
        <v>0</v>
      </c>
      <c r="BD428" s="2">
        <f t="shared" si="76"/>
        <v>0</v>
      </c>
    </row>
    <row r="429" spans="1:56" ht="15" customHeight="1">
      <c r="A429" s="2" t="s">
        <v>115</v>
      </c>
      <c r="B429" s="2" t="s">
        <v>116</v>
      </c>
      <c r="C429">
        <v>2020</v>
      </c>
      <c r="D429">
        <v>527.94899999999996</v>
      </c>
      <c r="E429">
        <v>88.518000000000001</v>
      </c>
      <c r="F429" t="s">
        <v>21</v>
      </c>
      <c r="G429" t="s">
        <v>21</v>
      </c>
      <c r="H429" t="s">
        <v>21</v>
      </c>
      <c r="I429">
        <v>632.50099999999998</v>
      </c>
      <c r="J429" t="s">
        <v>21</v>
      </c>
      <c r="K429">
        <v>0.58799999999999997</v>
      </c>
      <c r="L429" t="s">
        <v>21</v>
      </c>
      <c r="M429" t="s">
        <v>21</v>
      </c>
      <c r="N429" t="s">
        <v>21</v>
      </c>
      <c r="O429" t="s">
        <v>21</v>
      </c>
      <c r="P429" t="s">
        <v>21</v>
      </c>
      <c r="Q429">
        <v>408.52499999999998</v>
      </c>
      <c r="R429">
        <v>109.621</v>
      </c>
      <c r="S429" t="s">
        <v>21</v>
      </c>
      <c r="T429">
        <v>15.728999999999999</v>
      </c>
      <c r="U429" t="s">
        <v>21</v>
      </c>
      <c r="V429" t="s">
        <v>21</v>
      </c>
      <c r="W429" t="s">
        <v>924</v>
      </c>
      <c r="X429" t="s">
        <v>21</v>
      </c>
      <c r="Y429" t="s">
        <v>21</v>
      </c>
      <c r="Z429" t="s">
        <v>21</v>
      </c>
      <c r="AA429" t="s">
        <v>21</v>
      </c>
      <c r="AB429" t="s">
        <v>21</v>
      </c>
      <c r="AC429" t="s">
        <v>21</v>
      </c>
      <c r="AD429" t="s">
        <v>21</v>
      </c>
      <c r="AE429" t="s">
        <v>21</v>
      </c>
      <c r="AF429" t="s">
        <v>21</v>
      </c>
      <c r="AG429" t="s">
        <v>21</v>
      </c>
      <c r="AH429" t="s">
        <v>21</v>
      </c>
      <c r="AI429" t="s">
        <v>21</v>
      </c>
      <c r="AJ429" t="s">
        <v>21</v>
      </c>
      <c r="AK429">
        <v>98.037999999999997</v>
      </c>
      <c r="AL429">
        <v>100</v>
      </c>
      <c r="AM429" t="s">
        <v>21</v>
      </c>
      <c r="AN429" t="s">
        <v>21</v>
      </c>
      <c r="AO429" t="s">
        <v>21</v>
      </c>
      <c r="AQ429">
        <f t="shared" si="66"/>
        <v>534.46300000000008</v>
      </c>
      <c r="AR429">
        <f t="shared" si="67"/>
        <v>632.50100000000009</v>
      </c>
      <c r="AT429">
        <f t="shared" si="68"/>
        <v>527.94899999999996</v>
      </c>
      <c r="AU429">
        <f t="shared" si="69"/>
        <v>88.518000000000001</v>
      </c>
      <c r="AV429" s="11">
        <f t="shared" si="70"/>
        <v>0.97464984245084185</v>
      </c>
      <c r="AY429">
        <f t="shared" si="71"/>
        <v>98.037999999999997</v>
      </c>
      <c r="AZ429">
        <f t="shared" si="72"/>
        <v>98.037999999999997</v>
      </c>
      <c r="BA429">
        <f t="shared" si="73"/>
        <v>0</v>
      </c>
      <c r="BB429">
        <f t="shared" si="74"/>
        <v>0</v>
      </c>
      <c r="BC429">
        <f t="shared" si="75"/>
        <v>0</v>
      </c>
      <c r="BD429" s="2">
        <f t="shared" si="76"/>
        <v>0</v>
      </c>
    </row>
    <row r="430" spans="1:56" ht="15" customHeight="1">
      <c r="A430" s="2" t="s">
        <v>115</v>
      </c>
      <c r="B430" s="2" t="s">
        <v>117</v>
      </c>
      <c r="C430">
        <v>2020</v>
      </c>
      <c r="D430" t="s">
        <v>21</v>
      </c>
      <c r="E430" t="s">
        <v>21</v>
      </c>
      <c r="F430" t="s">
        <v>21</v>
      </c>
      <c r="G430" t="s">
        <v>21</v>
      </c>
      <c r="H430" t="s">
        <v>21</v>
      </c>
      <c r="I430" t="s">
        <v>21</v>
      </c>
      <c r="J430" t="s">
        <v>21</v>
      </c>
      <c r="K430" t="s">
        <v>21</v>
      </c>
      <c r="L430" t="s">
        <v>21</v>
      </c>
      <c r="M430" t="s">
        <v>21</v>
      </c>
      <c r="N430" t="s">
        <v>21</v>
      </c>
      <c r="O430" t="s">
        <v>21</v>
      </c>
      <c r="P430" t="s">
        <v>21</v>
      </c>
      <c r="Q430" t="s">
        <v>21</v>
      </c>
      <c r="R430" t="s">
        <v>21</v>
      </c>
      <c r="S430" t="s">
        <v>21</v>
      </c>
      <c r="T430" t="s">
        <v>21</v>
      </c>
      <c r="U430" t="s">
        <v>21</v>
      </c>
      <c r="V430" t="s">
        <v>21</v>
      </c>
      <c r="W430" t="s">
        <v>21</v>
      </c>
      <c r="X430" t="s">
        <v>21</v>
      </c>
      <c r="Y430" t="s">
        <v>21</v>
      </c>
      <c r="Z430" t="s">
        <v>21</v>
      </c>
      <c r="AA430" t="s">
        <v>21</v>
      </c>
      <c r="AB430" t="s">
        <v>21</v>
      </c>
      <c r="AC430" t="s">
        <v>21</v>
      </c>
      <c r="AD430" t="s">
        <v>21</v>
      </c>
      <c r="AE430" t="s">
        <v>21</v>
      </c>
      <c r="AF430" t="s">
        <v>21</v>
      </c>
      <c r="AG430" t="s">
        <v>21</v>
      </c>
      <c r="AH430" t="s">
        <v>21</v>
      </c>
      <c r="AI430" t="s">
        <v>21</v>
      </c>
      <c r="AJ430" t="s">
        <v>21</v>
      </c>
      <c r="AK430" t="s">
        <v>21</v>
      </c>
      <c r="AL430" t="s">
        <v>21</v>
      </c>
      <c r="AM430" t="s">
        <v>21</v>
      </c>
      <c r="AN430" t="s">
        <v>21</v>
      </c>
      <c r="AO430" t="s">
        <v>21</v>
      </c>
      <c r="AQ430">
        <f t="shared" si="66"/>
        <v>0</v>
      </c>
      <c r="AR430">
        <f t="shared" si="67"/>
        <v>0</v>
      </c>
      <c r="AT430">
        <f t="shared" si="68"/>
        <v>0</v>
      </c>
      <c r="AU430">
        <f t="shared" si="69"/>
        <v>0</v>
      </c>
      <c r="AV430" s="11" t="str">
        <f t="shared" si="70"/>
        <v/>
      </c>
      <c r="AY430">
        <f t="shared" si="71"/>
        <v>0</v>
      </c>
      <c r="AZ430">
        <f t="shared" si="72"/>
        <v>0</v>
      </c>
      <c r="BA430">
        <f t="shared" si="73"/>
        <v>0</v>
      </c>
      <c r="BB430">
        <f t="shared" si="74"/>
        <v>0</v>
      </c>
      <c r="BC430">
        <f t="shared" si="75"/>
        <v>0</v>
      </c>
      <c r="BD430" s="2">
        <f t="shared" si="76"/>
        <v>0</v>
      </c>
    </row>
    <row r="431" spans="1:56" ht="15" customHeight="1">
      <c r="A431" s="2" t="s">
        <v>115</v>
      </c>
      <c r="B431" s="2" t="s">
        <v>118</v>
      </c>
      <c r="C431">
        <v>2020</v>
      </c>
      <c r="D431" t="s">
        <v>21</v>
      </c>
      <c r="E431" t="s">
        <v>21</v>
      </c>
      <c r="F431" t="s">
        <v>21</v>
      </c>
      <c r="G431" t="s">
        <v>21</v>
      </c>
      <c r="H431" t="s">
        <v>21</v>
      </c>
      <c r="I431" t="s">
        <v>21</v>
      </c>
      <c r="J431" t="s">
        <v>21</v>
      </c>
      <c r="K431" t="s">
        <v>21</v>
      </c>
      <c r="L431" t="s">
        <v>21</v>
      </c>
      <c r="M431" t="s">
        <v>21</v>
      </c>
      <c r="N431" t="s">
        <v>21</v>
      </c>
      <c r="O431" t="s">
        <v>21</v>
      </c>
      <c r="P431" t="s">
        <v>21</v>
      </c>
      <c r="Q431" t="s">
        <v>21</v>
      </c>
      <c r="R431" t="s">
        <v>21</v>
      </c>
      <c r="S431" t="s">
        <v>21</v>
      </c>
      <c r="T431" t="s">
        <v>21</v>
      </c>
      <c r="U431" t="s">
        <v>21</v>
      </c>
      <c r="V431" t="s">
        <v>21</v>
      </c>
      <c r="W431" t="s">
        <v>21</v>
      </c>
      <c r="X431" t="s">
        <v>21</v>
      </c>
      <c r="Y431" t="s">
        <v>21</v>
      </c>
      <c r="Z431" t="s">
        <v>21</v>
      </c>
      <c r="AA431" t="s">
        <v>21</v>
      </c>
      <c r="AB431" t="s">
        <v>21</v>
      </c>
      <c r="AC431" t="s">
        <v>21</v>
      </c>
      <c r="AD431" t="s">
        <v>21</v>
      </c>
      <c r="AE431" t="s">
        <v>21</v>
      </c>
      <c r="AF431" t="s">
        <v>21</v>
      </c>
      <c r="AG431" t="s">
        <v>21</v>
      </c>
      <c r="AH431" t="s">
        <v>21</v>
      </c>
      <c r="AI431" t="s">
        <v>21</v>
      </c>
      <c r="AJ431" t="s">
        <v>21</v>
      </c>
      <c r="AK431" t="s">
        <v>21</v>
      </c>
      <c r="AL431" t="s">
        <v>21</v>
      </c>
      <c r="AM431" t="s">
        <v>21</v>
      </c>
      <c r="AN431" t="s">
        <v>21</v>
      </c>
      <c r="AO431" t="s">
        <v>21</v>
      </c>
      <c r="AQ431">
        <f t="shared" si="66"/>
        <v>0</v>
      </c>
      <c r="AR431">
        <f t="shared" si="67"/>
        <v>0</v>
      </c>
      <c r="AT431">
        <f t="shared" si="68"/>
        <v>0</v>
      </c>
      <c r="AU431">
        <f t="shared" si="69"/>
        <v>0</v>
      </c>
      <c r="AV431" s="11" t="str">
        <f t="shared" si="70"/>
        <v/>
      </c>
      <c r="AY431">
        <f t="shared" si="71"/>
        <v>0</v>
      </c>
      <c r="AZ431">
        <f t="shared" si="72"/>
        <v>0</v>
      </c>
      <c r="BA431">
        <f t="shared" si="73"/>
        <v>0</v>
      </c>
      <c r="BB431">
        <f t="shared" si="74"/>
        <v>0</v>
      </c>
      <c r="BC431">
        <f t="shared" si="75"/>
        <v>0</v>
      </c>
      <c r="BD431" s="2">
        <f t="shared" si="76"/>
        <v>0</v>
      </c>
    </row>
    <row r="432" spans="1:56" ht="15" customHeight="1">
      <c r="A432" s="2" t="s">
        <v>119</v>
      </c>
      <c r="B432" s="2" t="s">
        <v>120</v>
      </c>
      <c r="C432">
        <v>2020</v>
      </c>
      <c r="D432">
        <v>87.9</v>
      </c>
      <c r="E432">
        <v>8.6</v>
      </c>
      <c r="F432" t="s">
        <v>21</v>
      </c>
      <c r="G432" t="s">
        <v>21</v>
      </c>
      <c r="H432" t="s">
        <v>21</v>
      </c>
      <c r="I432">
        <v>165</v>
      </c>
      <c r="J432" t="s">
        <v>21</v>
      </c>
      <c r="K432" t="s">
        <v>21</v>
      </c>
      <c r="L432" t="s">
        <v>21</v>
      </c>
      <c r="M432" t="s">
        <v>21</v>
      </c>
      <c r="N432" t="s">
        <v>21</v>
      </c>
      <c r="O432" t="s">
        <v>21</v>
      </c>
      <c r="P432" t="s">
        <v>21</v>
      </c>
      <c r="Q432">
        <v>113.6</v>
      </c>
      <c r="R432">
        <v>4.5999999999999996</v>
      </c>
      <c r="S432">
        <v>0</v>
      </c>
      <c r="T432" t="s">
        <v>21</v>
      </c>
      <c r="U432" t="s">
        <v>21</v>
      </c>
      <c r="V432">
        <v>23.6</v>
      </c>
      <c r="W432" t="s">
        <v>924</v>
      </c>
      <c r="X432" t="s">
        <v>21</v>
      </c>
      <c r="Y432">
        <v>0</v>
      </c>
      <c r="Z432" t="s">
        <v>21</v>
      </c>
      <c r="AA432" t="s">
        <v>21</v>
      </c>
      <c r="AB432" t="s">
        <v>21</v>
      </c>
      <c r="AC432">
        <v>0.2</v>
      </c>
      <c r="AD432" t="s">
        <v>21</v>
      </c>
      <c r="AE432" t="s">
        <v>21</v>
      </c>
      <c r="AF432" t="s">
        <v>21</v>
      </c>
      <c r="AG432" t="s">
        <v>21</v>
      </c>
      <c r="AH432" t="s">
        <v>927</v>
      </c>
      <c r="AI432" t="s">
        <v>21</v>
      </c>
      <c r="AJ432" t="s">
        <v>21</v>
      </c>
      <c r="AK432">
        <v>23</v>
      </c>
      <c r="AL432">
        <v>100</v>
      </c>
      <c r="AM432" t="s">
        <v>21</v>
      </c>
      <c r="AN432" t="s">
        <v>21</v>
      </c>
      <c r="AO432" t="s">
        <v>21</v>
      </c>
      <c r="AQ432">
        <f t="shared" si="66"/>
        <v>141.99999999999997</v>
      </c>
      <c r="AR432">
        <f t="shared" si="67"/>
        <v>164.99999999999997</v>
      </c>
      <c r="AT432">
        <f t="shared" si="68"/>
        <v>87.9</v>
      </c>
      <c r="AU432">
        <f t="shared" si="69"/>
        <v>8.6</v>
      </c>
      <c r="AV432" s="11">
        <f t="shared" si="70"/>
        <v>0.58484848484848495</v>
      </c>
      <c r="AY432">
        <f t="shared" si="71"/>
        <v>23</v>
      </c>
      <c r="AZ432">
        <f t="shared" si="72"/>
        <v>23</v>
      </c>
      <c r="BA432">
        <f t="shared" si="73"/>
        <v>0</v>
      </c>
      <c r="BB432">
        <f t="shared" si="74"/>
        <v>0</v>
      </c>
      <c r="BC432">
        <f t="shared" si="75"/>
        <v>0</v>
      </c>
      <c r="BD432" s="2">
        <f t="shared" si="76"/>
        <v>0</v>
      </c>
    </row>
    <row r="433" spans="1:56" ht="15" customHeight="1">
      <c r="A433" s="2" t="s">
        <v>119</v>
      </c>
      <c r="B433" s="2" t="s">
        <v>121</v>
      </c>
      <c r="C433">
        <v>2020</v>
      </c>
      <c r="D433" t="s">
        <v>21</v>
      </c>
      <c r="E433" t="s">
        <v>21</v>
      </c>
      <c r="F433" t="s">
        <v>21</v>
      </c>
      <c r="G433" t="s">
        <v>21</v>
      </c>
      <c r="H433" t="s">
        <v>21</v>
      </c>
      <c r="I433" t="s">
        <v>21</v>
      </c>
      <c r="J433" t="s">
        <v>21</v>
      </c>
      <c r="K433" t="s">
        <v>21</v>
      </c>
      <c r="L433" t="s">
        <v>21</v>
      </c>
      <c r="M433" t="s">
        <v>21</v>
      </c>
      <c r="N433" t="s">
        <v>21</v>
      </c>
      <c r="O433" t="s">
        <v>21</v>
      </c>
      <c r="P433" t="s">
        <v>21</v>
      </c>
      <c r="Q433" t="s">
        <v>21</v>
      </c>
      <c r="R433" t="s">
        <v>21</v>
      </c>
      <c r="S433" t="s">
        <v>21</v>
      </c>
      <c r="T433" t="s">
        <v>21</v>
      </c>
      <c r="U433" t="s">
        <v>21</v>
      </c>
      <c r="V433" t="s">
        <v>21</v>
      </c>
      <c r="W433" t="s">
        <v>21</v>
      </c>
      <c r="X433" t="s">
        <v>21</v>
      </c>
      <c r="Y433" t="s">
        <v>21</v>
      </c>
      <c r="Z433" t="s">
        <v>21</v>
      </c>
      <c r="AA433" t="s">
        <v>21</v>
      </c>
      <c r="AB433" t="s">
        <v>21</v>
      </c>
      <c r="AC433" t="s">
        <v>21</v>
      </c>
      <c r="AD433" t="s">
        <v>21</v>
      </c>
      <c r="AE433" t="s">
        <v>21</v>
      </c>
      <c r="AF433" t="s">
        <v>21</v>
      </c>
      <c r="AG433" t="s">
        <v>21</v>
      </c>
      <c r="AH433" t="s">
        <v>21</v>
      </c>
      <c r="AI433" t="s">
        <v>21</v>
      </c>
      <c r="AJ433" t="s">
        <v>21</v>
      </c>
      <c r="AK433" t="s">
        <v>21</v>
      </c>
      <c r="AL433" t="s">
        <v>21</v>
      </c>
      <c r="AM433" t="s">
        <v>21</v>
      </c>
      <c r="AN433" t="s">
        <v>21</v>
      </c>
      <c r="AO433" t="s">
        <v>21</v>
      </c>
      <c r="AQ433">
        <f t="shared" si="66"/>
        <v>0</v>
      </c>
      <c r="AR433">
        <f t="shared" si="67"/>
        <v>0</v>
      </c>
      <c r="AT433">
        <f t="shared" si="68"/>
        <v>0</v>
      </c>
      <c r="AU433">
        <f t="shared" si="69"/>
        <v>0</v>
      </c>
      <c r="AV433" s="11" t="str">
        <f t="shared" si="70"/>
        <v/>
      </c>
      <c r="AY433">
        <f t="shared" si="71"/>
        <v>0</v>
      </c>
      <c r="AZ433">
        <f t="shared" si="72"/>
        <v>0</v>
      </c>
      <c r="BA433">
        <f t="shared" si="73"/>
        <v>0</v>
      </c>
      <c r="BB433">
        <f t="shared" si="74"/>
        <v>0</v>
      </c>
      <c r="BC433">
        <f t="shared" si="75"/>
        <v>0</v>
      </c>
      <c r="BD433" s="2">
        <f t="shared" si="76"/>
        <v>0</v>
      </c>
    </row>
    <row r="434" spans="1:56" ht="15" customHeight="1">
      <c r="A434" s="2" t="s">
        <v>119</v>
      </c>
      <c r="B434" s="2" t="s">
        <v>122</v>
      </c>
      <c r="C434">
        <v>2020</v>
      </c>
      <c r="D434" t="s">
        <v>21</v>
      </c>
      <c r="E434" t="s">
        <v>21</v>
      </c>
      <c r="F434" t="s">
        <v>21</v>
      </c>
      <c r="G434" t="s">
        <v>21</v>
      </c>
      <c r="H434" t="s">
        <v>21</v>
      </c>
      <c r="I434" t="s">
        <v>21</v>
      </c>
      <c r="J434" t="s">
        <v>21</v>
      </c>
      <c r="K434" t="s">
        <v>21</v>
      </c>
      <c r="L434" t="s">
        <v>21</v>
      </c>
      <c r="M434" t="s">
        <v>21</v>
      </c>
      <c r="N434" t="s">
        <v>21</v>
      </c>
      <c r="O434" t="s">
        <v>21</v>
      </c>
      <c r="P434" t="s">
        <v>21</v>
      </c>
      <c r="Q434" t="s">
        <v>21</v>
      </c>
      <c r="R434" t="s">
        <v>21</v>
      </c>
      <c r="S434" t="s">
        <v>21</v>
      </c>
      <c r="T434" t="s">
        <v>21</v>
      </c>
      <c r="U434" t="s">
        <v>21</v>
      </c>
      <c r="V434" t="s">
        <v>21</v>
      </c>
      <c r="W434" t="s">
        <v>21</v>
      </c>
      <c r="X434" t="s">
        <v>21</v>
      </c>
      <c r="Y434" t="s">
        <v>21</v>
      </c>
      <c r="Z434" t="s">
        <v>21</v>
      </c>
      <c r="AA434" t="s">
        <v>21</v>
      </c>
      <c r="AB434" t="s">
        <v>21</v>
      </c>
      <c r="AC434" t="s">
        <v>21</v>
      </c>
      <c r="AD434" t="s">
        <v>21</v>
      </c>
      <c r="AE434" t="s">
        <v>21</v>
      </c>
      <c r="AF434" t="s">
        <v>21</v>
      </c>
      <c r="AG434" t="s">
        <v>21</v>
      </c>
      <c r="AH434" t="s">
        <v>21</v>
      </c>
      <c r="AI434" t="s">
        <v>21</v>
      </c>
      <c r="AJ434" t="s">
        <v>21</v>
      </c>
      <c r="AK434" t="s">
        <v>21</v>
      </c>
      <c r="AL434" t="s">
        <v>21</v>
      </c>
      <c r="AM434" t="s">
        <v>21</v>
      </c>
      <c r="AN434" t="s">
        <v>21</v>
      </c>
      <c r="AO434" t="s">
        <v>21</v>
      </c>
      <c r="AQ434">
        <f t="shared" si="66"/>
        <v>0</v>
      </c>
      <c r="AR434">
        <f t="shared" si="67"/>
        <v>0</v>
      </c>
      <c r="AT434">
        <f t="shared" si="68"/>
        <v>0</v>
      </c>
      <c r="AU434">
        <f t="shared" si="69"/>
        <v>0</v>
      </c>
      <c r="AV434" s="11" t="str">
        <f t="shared" si="70"/>
        <v/>
      </c>
      <c r="AY434">
        <f t="shared" si="71"/>
        <v>0</v>
      </c>
      <c r="AZ434">
        <f t="shared" si="72"/>
        <v>0</v>
      </c>
      <c r="BA434">
        <f t="shared" si="73"/>
        <v>0</v>
      </c>
      <c r="BB434">
        <f t="shared" si="74"/>
        <v>0</v>
      </c>
      <c r="BC434">
        <f t="shared" si="75"/>
        <v>0</v>
      </c>
      <c r="BD434" s="2">
        <f t="shared" si="76"/>
        <v>0</v>
      </c>
    </row>
    <row r="435" spans="1:56" ht="15" customHeight="1">
      <c r="A435" s="2" t="s">
        <v>123</v>
      </c>
      <c r="B435" s="2" t="s">
        <v>124</v>
      </c>
      <c r="C435">
        <v>2020</v>
      </c>
      <c r="D435" t="s">
        <v>21</v>
      </c>
      <c r="E435" t="s">
        <v>21</v>
      </c>
      <c r="F435" t="s">
        <v>21</v>
      </c>
      <c r="G435" t="s">
        <v>21</v>
      </c>
      <c r="H435" t="s">
        <v>21</v>
      </c>
      <c r="I435" t="s">
        <v>21</v>
      </c>
      <c r="J435" t="s">
        <v>21</v>
      </c>
      <c r="K435" t="s">
        <v>21</v>
      </c>
      <c r="L435" t="s">
        <v>21</v>
      </c>
      <c r="M435" t="s">
        <v>21</v>
      </c>
      <c r="N435" t="s">
        <v>21</v>
      </c>
      <c r="O435" t="s">
        <v>21</v>
      </c>
      <c r="P435" t="s">
        <v>21</v>
      </c>
      <c r="Q435" t="s">
        <v>21</v>
      </c>
      <c r="R435" t="s">
        <v>21</v>
      </c>
      <c r="S435" t="s">
        <v>21</v>
      </c>
      <c r="T435" t="s">
        <v>21</v>
      </c>
      <c r="U435" t="s">
        <v>21</v>
      </c>
      <c r="V435" t="s">
        <v>21</v>
      </c>
      <c r="W435" t="s">
        <v>21</v>
      </c>
      <c r="X435" t="s">
        <v>21</v>
      </c>
      <c r="Y435" t="s">
        <v>21</v>
      </c>
      <c r="Z435" t="s">
        <v>21</v>
      </c>
      <c r="AA435" t="s">
        <v>21</v>
      </c>
      <c r="AB435" t="s">
        <v>21</v>
      </c>
      <c r="AC435" t="s">
        <v>21</v>
      </c>
      <c r="AD435" t="s">
        <v>21</v>
      </c>
      <c r="AE435" t="s">
        <v>21</v>
      </c>
      <c r="AF435" t="s">
        <v>21</v>
      </c>
      <c r="AG435" t="s">
        <v>21</v>
      </c>
      <c r="AH435" t="s">
        <v>21</v>
      </c>
      <c r="AI435" t="s">
        <v>21</v>
      </c>
      <c r="AJ435" t="s">
        <v>21</v>
      </c>
      <c r="AK435" t="s">
        <v>21</v>
      </c>
      <c r="AL435" t="s">
        <v>21</v>
      </c>
      <c r="AM435" t="s">
        <v>21</v>
      </c>
      <c r="AN435" t="s">
        <v>21</v>
      </c>
      <c r="AO435" t="s">
        <v>21</v>
      </c>
      <c r="AQ435">
        <f t="shared" si="66"/>
        <v>0</v>
      </c>
      <c r="AR435">
        <f t="shared" si="67"/>
        <v>0</v>
      </c>
      <c r="AT435">
        <f t="shared" si="68"/>
        <v>0</v>
      </c>
      <c r="AU435">
        <f t="shared" si="69"/>
        <v>0</v>
      </c>
      <c r="AV435" s="11" t="str">
        <f t="shared" si="70"/>
        <v/>
      </c>
      <c r="AY435">
        <f t="shared" si="71"/>
        <v>0</v>
      </c>
      <c r="AZ435">
        <f t="shared" si="72"/>
        <v>0</v>
      </c>
      <c r="BA435">
        <f t="shared" si="73"/>
        <v>0</v>
      </c>
      <c r="BB435">
        <f t="shared" si="74"/>
        <v>0</v>
      </c>
      <c r="BC435">
        <f t="shared" si="75"/>
        <v>0</v>
      </c>
      <c r="BD435" s="2">
        <f t="shared" si="76"/>
        <v>0</v>
      </c>
    </row>
    <row r="436" spans="1:56" ht="15" customHeight="1">
      <c r="A436" s="2" t="s">
        <v>123</v>
      </c>
      <c r="B436" s="2" t="s">
        <v>125</v>
      </c>
      <c r="C436">
        <v>2020</v>
      </c>
      <c r="D436" t="s">
        <v>21</v>
      </c>
      <c r="E436" t="s">
        <v>21</v>
      </c>
      <c r="F436" t="s">
        <v>21</v>
      </c>
      <c r="G436" t="s">
        <v>21</v>
      </c>
      <c r="H436" t="s">
        <v>21</v>
      </c>
      <c r="I436" t="s">
        <v>21</v>
      </c>
      <c r="J436" t="s">
        <v>21</v>
      </c>
      <c r="K436" t="s">
        <v>21</v>
      </c>
      <c r="L436" t="s">
        <v>21</v>
      </c>
      <c r="M436" t="s">
        <v>21</v>
      </c>
      <c r="N436" t="s">
        <v>21</v>
      </c>
      <c r="O436" t="s">
        <v>21</v>
      </c>
      <c r="P436" t="s">
        <v>21</v>
      </c>
      <c r="Q436" t="s">
        <v>21</v>
      </c>
      <c r="R436" t="s">
        <v>21</v>
      </c>
      <c r="S436" t="s">
        <v>21</v>
      </c>
      <c r="T436" t="s">
        <v>21</v>
      </c>
      <c r="U436" t="s">
        <v>21</v>
      </c>
      <c r="V436" t="s">
        <v>21</v>
      </c>
      <c r="W436" t="s">
        <v>21</v>
      </c>
      <c r="X436" t="s">
        <v>21</v>
      </c>
      <c r="Y436" t="s">
        <v>21</v>
      </c>
      <c r="Z436" t="s">
        <v>21</v>
      </c>
      <c r="AA436" t="s">
        <v>21</v>
      </c>
      <c r="AB436" t="s">
        <v>21</v>
      </c>
      <c r="AC436" t="s">
        <v>21</v>
      </c>
      <c r="AD436" t="s">
        <v>21</v>
      </c>
      <c r="AE436" t="s">
        <v>21</v>
      </c>
      <c r="AF436" t="s">
        <v>21</v>
      </c>
      <c r="AG436" t="s">
        <v>21</v>
      </c>
      <c r="AH436" t="s">
        <v>21</v>
      </c>
      <c r="AI436" t="s">
        <v>21</v>
      </c>
      <c r="AJ436" t="s">
        <v>21</v>
      </c>
      <c r="AK436" t="s">
        <v>21</v>
      </c>
      <c r="AL436" t="s">
        <v>21</v>
      </c>
      <c r="AM436" t="s">
        <v>21</v>
      </c>
      <c r="AN436" t="s">
        <v>21</v>
      </c>
      <c r="AO436" t="s">
        <v>21</v>
      </c>
      <c r="AQ436">
        <f t="shared" si="66"/>
        <v>0</v>
      </c>
      <c r="AR436">
        <f t="shared" si="67"/>
        <v>0</v>
      </c>
      <c r="AT436">
        <f t="shared" si="68"/>
        <v>0</v>
      </c>
      <c r="AU436">
        <f t="shared" si="69"/>
        <v>0</v>
      </c>
      <c r="AV436" s="11" t="str">
        <f t="shared" si="70"/>
        <v/>
      </c>
      <c r="AY436">
        <f t="shared" si="71"/>
        <v>0</v>
      </c>
      <c r="AZ436">
        <f t="shared" si="72"/>
        <v>0</v>
      </c>
      <c r="BA436">
        <f t="shared" si="73"/>
        <v>0</v>
      </c>
      <c r="BB436">
        <f t="shared" si="74"/>
        <v>0</v>
      </c>
      <c r="BC436">
        <f t="shared" si="75"/>
        <v>0</v>
      </c>
      <c r="BD436" s="2">
        <f t="shared" si="76"/>
        <v>0</v>
      </c>
    </row>
    <row r="437" spans="1:56" ht="15" customHeight="1">
      <c r="A437" s="2" t="s">
        <v>123</v>
      </c>
      <c r="B437" s="2" t="s">
        <v>126</v>
      </c>
      <c r="C437">
        <v>2020</v>
      </c>
      <c r="D437" t="s">
        <v>21</v>
      </c>
      <c r="E437" t="s">
        <v>21</v>
      </c>
      <c r="F437" t="s">
        <v>21</v>
      </c>
      <c r="G437" t="s">
        <v>21</v>
      </c>
      <c r="H437" t="s">
        <v>21</v>
      </c>
      <c r="I437" t="s">
        <v>21</v>
      </c>
      <c r="J437" t="s">
        <v>21</v>
      </c>
      <c r="K437" t="s">
        <v>21</v>
      </c>
      <c r="L437" t="s">
        <v>21</v>
      </c>
      <c r="M437" t="s">
        <v>21</v>
      </c>
      <c r="N437" t="s">
        <v>21</v>
      </c>
      <c r="O437" t="s">
        <v>21</v>
      </c>
      <c r="P437" t="s">
        <v>21</v>
      </c>
      <c r="Q437" t="s">
        <v>21</v>
      </c>
      <c r="R437" t="s">
        <v>21</v>
      </c>
      <c r="S437" t="s">
        <v>21</v>
      </c>
      <c r="T437" t="s">
        <v>21</v>
      </c>
      <c r="U437" t="s">
        <v>21</v>
      </c>
      <c r="V437" t="s">
        <v>21</v>
      </c>
      <c r="W437" t="s">
        <v>21</v>
      </c>
      <c r="X437" t="s">
        <v>21</v>
      </c>
      <c r="Y437" t="s">
        <v>21</v>
      </c>
      <c r="Z437" t="s">
        <v>21</v>
      </c>
      <c r="AA437" t="s">
        <v>21</v>
      </c>
      <c r="AB437" t="s">
        <v>21</v>
      </c>
      <c r="AC437" t="s">
        <v>21</v>
      </c>
      <c r="AD437" t="s">
        <v>21</v>
      </c>
      <c r="AE437" t="s">
        <v>21</v>
      </c>
      <c r="AF437" t="s">
        <v>21</v>
      </c>
      <c r="AG437" t="s">
        <v>21</v>
      </c>
      <c r="AH437" t="s">
        <v>21</v>
      </c>
      <c r="AI437" t="s">
        <v>21</v>
      </c>
      <c r="AJ437" t="s">
        <v>21</v>
      </c>
      <c r="AK437" t="s">
        <v>21</v>
      </c>
      <c r="AL437" t="s">
        <v>21</v>
      </c>
      <c r="AM437" t="s">
        <v>21</v>
      </c>
      <c r="AN437" t="s">
        <v>21</v>
      </c>
      <c r="AO437" t="s">
        <v>21</v>
      </c>
      <c r="AQ437">
        <f t="shared" si="66"/>
        <v>0</v>
      </c>
      <c r="AR437">
        <f t="shared" si="67"/>
        <v>0</v>
      </c>
      <c r="AT437">
        <f t="shared" si="68"/>
        <v>0</v>
      </c>
      <c r="AU437">
        <f t="shared" si="69"/>
        <v>0</v>
      </c>
      <c r="AV437" s="11" t="str">
        <f t="shared" si="70"/>
        <v/>
      </c>
      <c r="AY437">
        <f t="shared" si="71"/>
        <v>0</v>
      </c>
      <c r="AZ437">
        <f t="shared" si="72"/>
        <v>0</v>
      </c>
      <c r="BA437">
        <f t="shared" si="73"/>
        <v>0</v>
      </c>
      <c r="BB437">
        <f t="shared" si="74"/>
        <v>0</v>
      </c>
      <c r="BC437">
        <f t="shared" si="75"/>
        <v>0</v>
      </c>
      <c r="BD437" s="2">
        <f t="shared" si="76"/>
        <v>0</v>
      </c>
    </row>
    <row r="438" spans="1:56" ht="15" customHeight="1">
      <c r="A438" s="2" t="s">
        <v>127</v>
      </c>
      <c r="B438" s="2" t="s">
        <v>128</v>
      </c>
      <c r="C438">
        <v>2020</v>
      </c>
      <c r="D438" t="s">
        <v>21</v>
      </c>
      <c r="E438" t="s">
        <v>21</v>
      </c>
      <c r="F438" t="s">
        <v>21</v>
      </c>
      <c r="G438" t="s">
        <v>21</v>
      </c>
      <c r="H438" t="s">
        <v>21</v>
      </c>
      <c r="I438" t="s">
        <v>21</v>
      </c>
      <c r="J438" t="s">
        <v>21</v>
      </c>
      <c r="K438" t="s">
        <v>21</v>
      </c>
      <c r="L438" t="s">
        <v>21</v>
      </c>
      <c r="M438" t="s">
        <v>21</v>
      </c>
      <c r="N438" t="s">
        <v>21</v>
      </c>
      <c r="O438" t="s">
        <v>21</v>
      </c>
      <c r="P438" t="s">
        <v>21</v>
      </c>
      <c r="Q438" t="s">
        <v>21</v>
      </c>
      <c r="R438" t="s">
        <v>21</v>
      </c>
      <c r="S438" t="s">
        <v>21</v>
      </c>
      <c r="T438" t="s">
        <v>21</v>
      </c>
      <c r="U438" t="s">
        <v>21</v>
      </c>
      <c r="V438" t="s">
        <v>21</v>
      </c>
      <c r="W438" t="s">
        <v>21</v>
      </c>
      <c r="X438" t="s">
        <v>21</v>
      </c>
      <c r="Y438" t="s">
        <v>21</v>
      </c>
      <c r="Z438" t="s">
        <v>21</v>
      </c>
      <c r="AA438" t="s">
        <v>21</v>
      </c>
      <c r="AB438" t="s">
        <v>21</v>
      </c>
      <c r="AC438" t="s">
        <v>21</v>
      </c>
      <c r="AD438" t="s">
        <v>21</v>
      </c>
      <c r="AE438" t="s">
        <v>21</v>
      </c>
      <c r="AF438" t="s">
        <v>21</v>
      </c>
      <c r="AG438" t="s">
        <v>21</v>
      </c>
      <c r="AH438" t="s">
        <v>21</v>
      </c>
      <c r="AI438" t="s">
        <v>21</v>
      </c>
      <c r="AJ438" t="s">
        <v>21</v>
      </c>
      <c r="AK438" t="s">
        <v>21</v>
      </c>
      <c r="AL438" t="s">
        <v>21</v>
      </c>
      <c r="AM438" t="s">
        <v>21</v>
      </c>
      <c r="AN438" t="s">
        <v>21</v>
      </c>
      <c r="AO438" t="s">
        <v>21</v>
      </c>
      <c r="AQ438">
        <f t="shared" si="66"/>
        <v>0</v>
      </c>
      <c r="AR438">
        <f t="shared" si="67"/>
        <v>0</v>
      </c>
      <c r="AT438">
        <f t="shared" si="68"/>
        <v>0</v>
      </c>
      <c r="AU438">
        <f t="shared" si="69"/>
        <v>0</v>
      </c>
      <c r="AV438" s="11" t="str">
        <f t="shared" si="70"/>
        <v/>
      </c>
      <c r="AY438">
        <f t="shared" si="71"/>
        <v>0</v>
      </c>
      <c r="AZ438">
        <f t="shared" si="72"/>
        <v>0</v>
      </c>
      <c r="BA438">
        <f t="shared" si="73"/>
        <v>0</v>
      </c>
      <c r="BB438">
        <f t="shared" si="74"/>
        <v>0</v>
      </c>
      <c r="BC438">
        <f t="shared" si="75"/>
        <v>0</v>
      </c>
      <c r="BD438" s="2">
        <f t="shared" si="76"/>
        <v>0</v>
      </c>
    </row>
    <row r="439" spans="1:56" ht="15" customHeight="1">
      <c r="A439" s="2" t="s">
        <v>127</v>
      </c>
      <c r="B439" s="2" t="s">
        <v>129</v>
      </c>
      <c r="C439">
        <v>2020</v>
      </c>
      <c r="D439">
        <v>261.39999999999998</v>
      </c>
      <c r="E439">
        <v>41</v>
      </c>
      <c r="F439" t="s">
        <v>21</v>
      </c>
      <c r="G439" t="s">
        <v>21</v>
      </c>
      <c r="H439" t="s">
        <v>21</v>
      </c>
      <c r="I439">
        <v>418.46</v>
      </c>
      <c r="J439" t="s">
        <v>21</v>
      </c>
      <c r="K439">
        <v>1.28</v>
      </c>
      <c r="L439" t="s">
        <v>21</v>
      </c>
      <c r="M439" t="s">
        <v>21</v>
      </c>
      <c r="N439" t="s">
        <v>21</v>
      </c>
      <c r="O439" t="s">
        <v>21</v>
      </c>
      <c r="P439" t="s">
        <v>21</v>
      </c>
      <c r="Q439">
        <v>76.400000000000006</v>
      </c>
      <c r="R439">
        <v>101.3</v>
      </c>
      <c r="S439">
        <v>49.24</v>
      </c>
      <c r="T439">
        <v>16.7</v>
      </c>
      <c r="U439" t="s">
        <v>21</v>
      </c>
      <c r="V439">
        <v>34.200000000000003</v>
      </c>
      <c r="W439" t="s">
        <v>924</v>
      </c>
      <c r="X439" t="s">
        <v>21</v>
      </c>
      <c r="Y439" t="s">
        <v>21</v>
      </c>
      <c r="Z439" t="s">
        <v>21</v>
      </c>
      <c r="AA439">
        <v>69.34</v>
      </c>
      <c r="AB439" t="s">
        <v>21</v>
      </c>
      <c r="AC439" t="s">
        <v>21</v>
      </c>
      <c r="AD439" t="s">
        <v>21</v>
      </c>
      <c r="AE439" t="s">
        <v>21</v>
      </c>
      <c r="AF439" t="s">
        <v>21</v>
      </c>
      <c r="AG439" t="s">
        <v>21</v>
      </c>
      <c r="AH439" t="s">
        <v>21</v>
      </c>
      <c r="AI439" t="s">
        <v>21</v>
      </c>
      <c r="AJ439" t="s">
        <v>21</v>
      </c>
      <c r="AK439">
        <v>70</v>
      </c>
      <c r="AL439">
        <v>100</v>
      </c>
      <c r="AM439" t="s">
        <v>21</v>
      </c>
      <c r="AN439" t="s">
        <v>21</v>
      </c>
      <c r="AO439" t="s">
        <v>21</v>
      </c>
      <c r="AQ439">
        <f t="shared" si="66"/>
        <v>348.46000000000004</v>
      </c>
      <c r="AR439">
        <f t="shared" si="67"/>
        <v>418.46000000000004</v>
      </c>
      <c r="AT439">
        <f t="shared" si="68"/>
        <v>261.39999999999998</v>
      </c>
      <c r="AU439">
        <f t="shared" si="69"/>
        <v>41</v>
      </c>
      <c r="AV439" s="11">
        <f t="shared" si="70"/>
        <v>0.72264971562395441</v>
      </c>
      <c r="AY439">
        <f t="shared" si="71"/>
        <v>70</v>
      </c>
      <c r="AZ439">
        <f t="shared" si="72"/>
        <v>70</v>
      </c>
      <c r="BA439">
        <f t="shared" si="73"/>
        <v>0</v>
      </c>
      <c r="BB439">
        <f t="shared" si="74"/>
        <v>0</v>
      </c>
      <c r="BC439">
        <f t="shared" si="75"/>
        <v>0</v>
      </c>
      <c r="BD439" s="2">
        <f t="shared" si="76"/>
        <v>0</v>
      </c>
    </row>
    <row r="440" spans="1:56" ht="15" customHeight="1">
      <c r="A440" s="2" t="s">
        <v>127</v>
      </c>
      <c r="B440" s="2" t="s">
        <v>131</v>
      </c>
      <c r="C440">
        <v>2020</v>
      </c>
      <c r="D440" t="s">
        <v>21</v>
      </c>
      <c r="E440" t="s">
        <v>21</v>
      </c>
      <c r="F440" t="s">
        <v>21</v>
      </c>
      <c r="G440" t="s">
        <v>21</v>
      </c>
      <c r="H440" t="s">
        <v>21</v>
      </c>
      <c r="I440" t="s">
        <v>21</v>
      </c>
      <c r="J440" t="s">
        <v>21</v>
      </c>
      <c r="K440" t="s">
        <v>21</v>
      </c>
      <c r="L440" t="s">
        <v>21</v>
      </c>
      <c r="M440" t="s">
        <v>21</v>
      </c>
      <c r="N440" t="s">
        <v>21</v>
      </c>
      <c r="O440" t="s">
        <v>21</v>
      </c>
      <c r="P440" t="s">
        <v>21</v>
      </c>
      <c r="Q440" t="s">
        <v>21</v>
      </c>
      <c r="R440" t="s">
        <v>21</v>
      </c>
      <c r="S440" t="s">
        <v>21</v>
      </c>
      <c r="T440" t="s">
        <v>21</v>
      </c>
      <c r="U440" t="s">
        <v>21</v>
      </c>
      <c r="V440" t="s">
        <v>21</v>
      </c>
      <c r="W440" t="s">
        <v>21</v>
      </c>
      <c r="X440" t="s">
        <v>21</v>
      </c>
      <c r="Y440" t="s">
        <v>21</v>
      </c>
      <c r="Z440" t="s">
        <v>21</v>
      </c>
      <c r="AA440" t="s">
        <v>21</v>
      </c>
      <c r="AB440" t="s">
        <v>21</v>
      </c>
      <c r="AC440" t="s">
        <v>21</v>
      </c>
      <c r="AD440" t="s">
        <v>21</v>
      </c>
      <c r="AE440" t="s">
        <v>21</v>
      </c>
      <c r="AF440" t="s">
        <v>21</v>
      </c>
      <c r="AG440" t="s">
        <v>21</v>
      </c>
      <c r="AH440" t="s">
        <v>21</v>
      </c>
      <c r="AI440" t="s">
        <v>21</v>
      </c>
      <c r="AJ440" t="s">
        <v>21</v>
      </c>
      <c r="AK440" t="s">
        <v>21</v>
      </c>
      <c r="AL440" t="s">
        <v>21</v>
      </c>
      <c r="AM440" t="s">
        <v>21</v>
      </c>
      <c r="AN440" t="s">
        <v>21</v>
      </c>
      <c r="AO440" t="s">
        <v>21</v>
      </c>
      <c r="AQ440">
        <f t="shared" si="66"/>
        <v>0</v>
      </c>
      <c r="AR440">
        <f t="shared" si="67"/>
        <v>0</v>
      </c>
      <c r="AT440">
        <f t="shared" si="68"/>
        <v>0</v>
      </c>
      <c r="AU440">
        <f t="shared" si="69"/>
        <v>0</v>
      </c>
      <c r="AV440" s="11" t="str">
        <f t="shared" si="70"/>
        <v/>
      </c>
      <c r="AY440">
        <f t="shared" si="71"/>
        <v>0</v>
      </c>
      <c r="AZ440">
        <f t="shared" si="72"/>
        <v>0</v>
      </c>
      <c r="BA440">
        <f t="shared" si="73"/>
        <v>0</v>
      </c>
      <c r="BB440">
        <f t="shared" si="74"/>
        <v>0</v>
      </c>
      <c r="BC440">
        <f t="shared" si="75"/>
        <v>0</v>
      </c>
      <c r="BD440" s="2">
        <f t="shared" si="76"/>
        <v>0</v>
      </c>
    </row>
    <row r="441" spans="1:56" ht="15" customHeight="1">
      <c r="A441" s="2" t="s">
        <v>127</v>
      </c>
      <c r="B441" s="2" t="s">
        <v>132</v>
      </c>
      <c r="C441">
        <v>2020</v>
      </c>
      <c r="D441" t="s">
        <v>21</v>
      </c>
      <c r="E441" t="s">
        <v>21</v>
      </c>
      <c r="F441" t="s">
        <v>21</v>
      </c>
      <c r="G441" t="s">
        <v>21</v>
      </c>
      <c r="H441" t="s">
        <v>21</v>
      </c>
      <c r="I441" t="s">
        <v>21</v>
      </c>
      <c r="J441" t="s">
        <v>21</v>
      </c>
      <c r="K441" t="s">
        <v>21</v>
      </c>
      <c r="L441" t="s">
        <v>21</v>
      </c>
      <c r="M441" t="s">
        <v>21</v>
      </c>
      <c r="N441" t="s">
        <v>21</v>
      </c>
      <c r="O441" t="s">
        <v>21</v>
      </c>
      <c r="P441" t="s">
        <v>21</v>
      </c>
      <c r="Q441" t="s">
        <v>21</v>
      </c>
      <c r="R441" t="s">
        <v>21</v>
      </c>
      <c r="S441" t="s">
        <v>21</v>
      </c>
      <c r="T441" t="s">
        <v>21</v>
      </c>
      <c r="U441" t="s">
        <v>21</v>
      </c>
      <c r="V441" t="s">
        <v>21</v>
      </c>
      <c r="W441" t="s">
        <v>21</v>
      </c>
      <c r="X441" t="s">
        <v>21</v>
      </c>
      <c r="Y441" t="s">
        <v>21</v>
      </c>
      <c r="Z441" t="s">
        <v>21</v>
      </c>
      <c r="AA441" t="s">
        <v>21</v>
      </c>
      <c r="AB441" t="s">
        <v>21</v>
      </c>
      <c r="AC441" t="s">
        <v>21</v>
      </c>
      <c r="AD441" t="s">
        <v>21</v>
      </c>
      <c r="AE441" t="s">
        <v>21</v>
      </c>
      <c r="AF441" t="s">
        <v>21</v>
      </c>
      <c r="AG441" t="s">
        <v>21</v>
      </c>
      <c r="AH441" t="s">
        <v>21</v>
      </c>
      <c r="AI441" t="s">
        <v>21</v>
      </c>
      <c r="AJ441" t="s">
        <v>21</v>
      </c>
      <c r="AK441" t="s">
        <v>21</v>
      </c>
      <c r="AL441" t="s">
        <v>21</v>
      </c>
      <c r="AM441" t="s">
        <v>21</v>
      </c>
      <c r="AN441" t="s">
        <v>21</v>
      </c>
      <c r="AO441" t="s">
        <v>21</v>
      </c>
      <c r="AQ441">
        <f t="shared" si="66"/>
        <v>0</v>
      </c>
      <c r="AR441">
        <f t="shared" si="67"/>
        <v>0</v>
      </c>
      <c r="AT441">
        <f t="shared" si="68"/>
        <v>0</v>
      </c>
      <c r="AU441">
        <f t="shared" si="69"/>
        <v>0</v>
      </c>
      <c r="AV441" s="11" t="str">
        <f t="shared" si="70"/>
        <v/>
      </c>
      <c r="AY441">
        <f t="shared" si="71"/>
        <v>0</v>
      </c>
      <c r="AZ441">
        <f t="shared" si="72"/>
        <v>0</v>
      </c>
      <c r="BA441">
        <f t="shared" si="73"/>
        <v>0</v>
      </c>
      <c r="BB441">
        <f t="shared" si="74"/>
        <v>0</v>
      </c>
      <c r="BC441">
        <f t="shared" si="75"/>
        <v>0</v>
      </c>
      <c r="BD441" s="2">
        <f t="shared" si="76"/>
        <v>0</v>
      </c>
    </row>
    <row r="442" spans="1:56" ht="15" customHeight="1">
      <c r="A442" s="2" t="s">
        <v>133</v>
      </c>
      <c r="B442" s="2" t="s">
        <v>134</v>
      </c>
      <c r="C442">
        <v>2020</v>
      </c>
      <c r="D442" t="s">
        <v>21</v>
      </c>
      <c r="E442" t="s">
        <v>21</v>
      </c>
      <c r="F442" t="s">
        <v>21</v>
      </c>
      <c r="G442" t="s">
        <v>21</v>
      </c>
      <c r="H442" t="s">
        <v>21</v>
      </c>
      <c r="I442" t="s">
        <v>21</v>
      </c>
      <c r="J442" t="s">
        <v>21</v>
      </c>
      <c r="K442" t="s">
        <v>21</v>
      </c>
      <c r="L442" t="s">
        <v>21</v>
      </c>
      <c r="M442" t="s">
        <v>21</v>
      </c>
      <c r="N442" t="s">
        <v>21</v>
      </c>
      <c r="O442" t="s">
        <v>21</v>
      </c>
      <c r="P442" t="s">
        <v>21</v>
      </c>
      <c r="Q442" t="s">
        <v>21</v>
      </c>
      <c r="R442" t="s">
        <v>21</v>
      </c>
      <c r="S442" t="s">
        <v>21</v>
      </c>
      <c r="T442" t="s">
        <v>21</v>
      </c>
      <c r="U442" t="s">
        <v>21</v>
      </c>
      <c r="V442" t="s">
        <v>21</v>
      </c>
      <c r="W442" t="s">
        <v>21</v>
      </c>
      <c r="X442" t="s">
        <v>21</v>
      </c>
      <c r="Y442" t="s">
        <v>21</v>
      </c>
      <c r="Z442" t="s">
        <v>21</v>
      </c>
      <c r="AA442" t="s">
        <v>21</v>
      </c>
      <c r="AB442" t="s">
        <v>21</v>
      </c>
      <c r="AC442" t="s">
        <v>21</v>
      </c>
      <c r="AD442" t="s">
        <v>21</v>
      </c>
      <c r="AE442" t="s">
        <v>21</v>
      </c>
      <c r="AF442" t="s">
        <v>21</v>
      </c>
      <c r="AG442" t="s">
        <v>21</v>
      </c>
      <c r="AH442" t="s">
        <v>21</v>
      </c>
      <c r="AI442" t="s">
        <v>21</v>
      </c>
      <c r="AJ442" t="s">
        <v>21</v>
      </c>
      <c r="AK442" t="s">
        <v>21</v>
      </c>
      <c r="AL442" t="s">
        <v>21</v>
      </c>
      <c r="AM442" t="s">
        <v>21</v>
      </c>
      <c r="AN442" t="s">
        <v>21</v>
      </c>
      <c r="AO442" t="s">
        <v>21</v>
      </c>
      <c r="AQ442">
        <f t="shared" si="66"/>
        <v>0</v>
      </c>
      <c r="AR442">
        <f t="shared" si="67"/>
        <v>0</v>
      </c>
      <c r="AT442">
        <f t="shared" si="68"/>
        <v>0</v>
      </c>
      <c r="AU442">
        <f t="shared" si="69"/>
        <v>0</v>
      </c>
      <c r="AV442" s="11" t="str">
        <f t="shared" si="70"/>
        <v/>
      </c>
      <c r="AY442">
        <f t="shared" si="71"/>
        <v>0</v>
      </c>
      <c r="AZ442">
        <f t="shared" si="72"/>
        <v>0</v>
      </c>
      <c r="BA442">
        <f t="shared" si="73"/>
        <v>0</v>
      </c>
      <c r="BB442">
        <f t="shared" si="74"/>
        <v>0</v>
      </c>
      <c r="BC442">
        <f t="shared" si="75"/>
        <v>0</v>
      </c>
      <c r="BD442" s="2">
        <f t="shared" si="76"/>
        <v>0</v>
      </c>
    </row>
    <row r="443" spans="1:56" ht="15" customHeight="1">
      <c r="A443" s="2" t="s">
        <v>135</v>
      </c>
      <c r="B443" s="2" t="s">
        <v>136</v>
      </c>
      <c r="C443">
        <v>2020</v>
      </c>
      <c r="D443" t="s">
        <v>21</v>
      </c>
      <c r="E443" t="s">
        <v>21</v>
      </c>
      <c r="F443" t="s">
        <v>21</v>
      </c>
      <c r="G443" t="s">
        <v>21</v>
      </c>
      <c r="H443" t="s">
        <v>21</v>
      </c>
      <c r="I443" t="s">
        <v>21</v>
      </c>
      <c r="J443" t="s">
        <v>21</v>
      </c>
      <c r="K443" t="s">
        <v>21</v>
      </c>
      <c r="L443" t="s">
        <v>21</v>
      </c>
      <c r="M443" t="s">
        <v>21</v>
      </c>
      <c r="N443" t="s">
        <v>21</v>
      </c>
      <c r="O443" t="s">
        <v>21</v>
      </c>
      <c r="P443" t="s">
        <v>21</v>
      </c>
      <c r="Q443" t="s">
        <v>21</v>
      </c>
      <c r="R443" t="s">
        <v>21</v>
      </c>
      <c r="S443" t="s">
        <v>21</v>
      </c>
      <c r="T443" t="s">
        <v>21</v>
      </c>
      <c r="U443" t="s">
        <v>21</v>
      </c>
      <c r="V443" t="s">
        <v>21</v>
      </c>
      <c r="W443" t="s">
        <v>21</v>
      </c>
      <c r="X443" t="s">
        <v>21</v>
      </c>
      <c r="Y443" t="s">
        <v>21</v>
      </c>
      <c r="Z443" t="s">
        <v>21</v>
      </c>
      <c r="AA443" t="s">
        <v>21</v>
      </c>
      <c r="AB443" t="s">
        <v>21</v>
      </c>
      <c r="AC443" t="s">
        <v>21</v>
      </c>
      <c r="AD443" t="s">
        <v>21</v>
      </c>
      <c r="AE443" t="s">
        <v>21</v>
      </c>
      <c r="AF443" t="s">
        <v>21</v>
      </c>
      <c r="AG443" t="s">
        <v>21</v>
      </c>
      <c r="AH443" t="s">
        <v>21</v>
      </c>
      <c r="AI443" t="s">
        <v>21</v>
      </c>
      <c r="AJ443" t="s">
        <v>21</v>
      </c>
      <c r="AK443" t="s">
        <v>21</v>
      </c>
      <c r="AL443" t="s">
        <v>21</v>
      </c>
      <c r="AM443" t="s">
        <v>21</v>
      </c>
      <c r="AN443" t="s">
        <v>21</v>
      </c>
      <c r="AO443" t="s">
        <v>21</v>
      </c>
      <c r="AQ443">
        <f t="shared" si="66"/>
        <v>0</v>
      </c>
      <c r="AR443">
        <f t="shared" si="67"/>
        <v>0</v>
      </c>
      <c r="AT443">
        <f t="shared" si="68"/>
        <v>0</v>
      </c>
      <c r="AU443">
        <f t="shared" si="69"/>
        <v>0</v>
      </c>
      <c r="AV443" s="11" t="str">
        <f t="shared" si="70"/>
        <v/>
      </c>
      <c r="AY443">
        <f t="shared" si="71"/>
        <v>0</v>
      </c>
      <c r="AZ443">
        <f t="shared" si="72"/>
        <v>0</v>
      </c>
      <c r="BA443">
        <f t="shared" si="73"/>
        <v>0</v>
      </c>
      <c r="BB443">
        <f t="shared" si="74"/>
        <v>0</v>
      </c>
      <c r="BC443">
        <f t="shared" si="75"/>
        <v>0</v>
      </c>
      <c r="BD443" s="2">
        <f t="shared" si="76"/>
        <v>0</v>
      </c>
    </row>
    <row r="444" spans="1:56" ht="15" customHeight="1">
      <c r="A444" s="2" t="s">
        <v>135</v>
      </c>
      <c r="B444" s="2" t="s">
        <v>137</v>
      </c>
      <c r="C444">
        <v>2020</v>
      </c>
      <c r="D444" t="s">
        <v>21</v>
      </c>
      <c r="E444" t="s">
        <v>21</v>
      </c>
      <c r="F444" t="s">
        <v>21</v>
      </c>
      <c r="G444" t="s">
        <v>21</v>
      </c>
      <c r="H444" t="s">
        <v>21</v>
      </c>
      <c r="I444" t="s">
        <v>21</v>
      </c>
      <c r="J444" t="s">
        <v>21</v>
      </c>
      <c r="K444" t="s">
        <v>21</v>
      </c>
      <c r="L444" t="s">
        <v>21</v>
      </c>
      <c r="M444" t="s">
        <v>21</v>
      </c>
      <c r="N444" t="s">
        <v>21</v>
      </c>
      <c r="O444" t="s">
        <v>21</v>
      </c>
      <c r="P444" t="s">
        <v>21</v>
      </c>
      <c r="Q444" t="s">
        <v>21</v>
      </c>
      <c r="R444" t="s">
        <v>21</v>
      </c>
      <c r="S444" t="s">
        <v>21</v>
      </c>
      <c r="T444" t="s">
        <v>21</v>
      </c>
      <c r="U444" t="s">
        <v>21</v>
      </c>
      <c r="V444" t="s">
        <v>21</v>
      </c>
      <c r="W444" t="s">
        <v>21</v>
      </c>
      <c r="X444" t="s">
        <v>21</v>
      </c>
      <c r="Y444" t="s">
        <v>21</v>
      </c>
      <c r="Z444" t="s">
        <v>21</v>
      </c>
      <c r="AA444" t="s">
        <v>21</v>
      </c>
      <c r="AB444" t="s">
        <v>21</v>
      </c>
      <c r="AC444" t="s">
        <v>21</v>
      </c>
      <c r="AD444" t="s">
        <v>21</v>
      </c>
      <c r="AE444" t="s">
        <v>21</v>
      </c>
      <c r="AF444" t="s">
        <v>21</v>
      </c>
      <c r="AG444" t="s">
        <v>21</v>
      </c>
      <c r="AH444" t="s">
        <v>21</v>
      </c>
      <c r="AI444" t="s">
        <v>21</v>
      </c>
      <c r="AJ444" t="s">
        <v>21</v>
      </c>
      <c r="AK444" t="s">
        <v>21</v>
      </c>
      <c r="AL444" t="s">
        <v>21</v>
      </c>
      <c r="AM444" t="s">
        <v>21</v>
      </c>
      <c r="AN444" t="s">
        <v>21</v>
      </c>
      <c r="AO444" t="s">
        <v>21</v>
      </c>
      <c r="AQ444">
        <f t="shared" si="66"/>
        <v>0</v>
      </c>
      <c r="AR444">
        <f t="shared" si="67"/>
        <v>0</v>
      </c>
      <c r="AT444">
        <f t="shared" si="68"/>
        <v>0</v>
      </c>
      <c r="AU444">
        <f t="shared" si="69"/>
        <v>0</v>
      </c>
      <c r="AV444" s="11" t="str">
        <f t="shared" si="70"/>
        <v/>
      </c>
      <c r="AY444">
        <f t="shared" si="71"/>
        <v>0</v>
      </c>
      <c r="AZ444">
        <f t="shared" si="72"/>
        <v>0</v>
      </c>
      <c r="BA444">
        <f t="shared" si="73"/>
        <v>0</v>
      </c>
      <c r="BB444">
        <f t="shared" si="74"/>
        <v>0</v>
      </c>
      <c r="BC444">
        <f t="shared" si="75"/>
        <v>0</v>
      </c>
      <c r="BD444" s="2">
        <f t="shared" si="76"/>
        <v>0</v>
      </c>
    </row>
    <row r="445" spans="1:56" ht="15" customHeight="1">
      <c r="A445" s="2" t="s">
        <v>135</v>
      </c>
      <c r="B445" s="2" t="s">
        <v>138</v>
      </c>
      <c r="C445">
        <v>2020</v>
      </c>
      <c r="D445" t="s">
        <v>21</v>
      </c>
      <c r="E445" t="s">
        <v>21</v>
      </c>
      <c r="F445" t="s">
        <v>21</v>
      </c>
      <c r="G445" t="s">
        <v>21</v>
      </c>
      <c r="H445" t="s">
        <v>21</v>
      </c>
      <c r="I445" t="s">
        <v>21</v>
      </c>
      <c r="J445" t="s">
        <v>21</v>
      </c>
      <c r="K445" t="s">
        <v>21</v>
      </c>
      <c r="L445" t="s">
        <v>21</v>
      </c>
      <c r="M445" t="s">
        <v>21</v>
      </c>
      <c r="N445" t="s">
        <v>21</v>
      </c>
      <c r="O445" t="s">
        <v>21</v>
      </c>
      <c r="P445" t="s">
        <v>21</v>
      </c>
      <c r="Q445" t="s">
        <v>21</v>
      </c>
      <c r="R445" t="s">
        <v>21</v>
      </c>
      <c r="S445" t="s">
        <v>21</v>
      </c>
      <c r="T445" t="s">
        <v>21</v>
      </c>
      <c r="U445" t="s">
        <v>21</v>
      </c>
      <c r="V445" t="s">
        <v>21</v>
      </c>
      <c r="W445" t="s">
        <v>21</v>
      </c>
      <c r="X445" t="s">
        <v>21</v>
      </c>
      <c r="Y445" t="s">
        <v>21</v>
      </c>
      <c r="Z445" t="s">
        <v>21</v>
      </c>
      <c r="AA445" t="s">
        <v>21</v>
      </c>
      <c r="AB445" t="s">
        <v>21</v>
      </c>
      <c r="AC445" t="s">
        <v>21</v>
      </c>
      <c r="AD445" t="s">
        <v>21</v>
      </c>
      <c r="AE445" t="s">
        <v>21</v>
      </c>
      <c r="AF445" t="s">
        <v>21</v>
      </c>
      <c r="AG445" t="s">
        <v>21</v>
      </c>
      <c r="AH445" t="s">
        <v>21</v>
      </c>
      <c r="AI445" t="s">
        <v>21</v>
      </c>
      <c r="AJ445" t="s">
        <v>21</v>
      </c>
      <c r="AK445" t="s">
        <v>21</v>
      </c>
      <c r="AL445" t="s">
        <v>21</v>
      </c>
      <c r="AM445" t="s">
        <v>21</v>
      </c>
      <c r="AN445" t="s">
        <v>21</v>
      </c>
      <c r="AO445" t="s">
        <v>21</v>
      </c>
      <c r="AQ445">
        <f t="shared" si="66"/>
        <v>0</v>
      </c>
      <c r="AR445">
        <f t="shared" si="67"/>
        <v>0</v>
      </c>
      <c r="AT445">
        <f t="shared" si="68"/>
        <v>0</v>
      </c>
      <c r="AU445">
        <f t="shared" si="69"/>
        <v>0</v>
      </c>
      <c r="AV445" s="11" t="str">
        <f t="shared" si="70"/>
        <v/>
      </c>
      <c r="AY445">
        <f t="shared" si="71"/>
        <v>0</v>
      </c>
      <c r="AZ445">
        <f t="shared" si="72"/>
        <v>0</v>
      </c>
      <c r="BA445">
        <f t="shared" si="73"/>
        <v>0</v>
      </c>
      <c r="BB445">
        <f t="shared" si="74"/>
        <v>0</v>
      </c>
      <c r="BC445">
        <f t="shared" si="75"/>
        <v>0</v>
      </c>
      <c r="BD445" s="2">
        <f t="shared" si="76"/>
        <v>0</v>
      </c>
    </row>
    <row r="446" spans="1:56" ht="15" customHeight="1">
      <c r="A446" s="2" t="s">
        <v>139</v>
      </c>
      <c r="B446" s="2" t="s">
        <v>140</v>
      </c>
      <c r="C446">
        <v>2020</v>
      </c>
      <c r="D446" t="s">
        <v>21</v>
      </c>
      <c r="E446" t="s">
        <v>21</v>
      </c>
      <c r="F446" t="s">
        <v>21</v>
      </c>
      <c r="G446" t="s">
        <v>21</v>
      </c>
      <c r="H446" t="s">
        <v>21</v>
      </c>
      <c r="I446" t="s">
        <v>21</v>
      </c>
      <c r="J446" t="s">
        <v>21</v>
      </c>
      <c r="K446" t="s">
        <v>21</v>
      </c>
      <c r="L446" t="s">
        <v>21</v>
      </c>
      <c r="M446" t="s">
        <v>21</v>
      </c>
      <c r="N446" t="s">
        <v>21</v>
      </c>
      <c r="O446" t="s">
        <v>21</v>
      </c>
      <c r="P446" t="s">
        <v>21</v>
      </c>
      <c r="Q446" t="s">
        <v>21</v>
      </c>
      <c r="R446" t="s">
        <v>21</v>
      </c>
      <c r="S446" t="s">
        <v>21</v>
      </c>
      <c r="T446" t="s">
        <v>21</v>
      </c>
      <c r="U446" t="s">
        <v>21</v>
      </c>
      <c r="V446" t="s">
        <v>21</v>
      </c>
      <c r="W446" t="s">
        <v>21</v>
      </c>
      <c r="X446" t="s">
        <v>21</v>
      </c>
      <c r="Y446" t="s">
        <v>21</v>
      </c>
      <c r="Z446" t="s">
        <v>21</v>
      </c>
      <c r="AA446" t="s">
        <v>21</v>
      </c>
      <c r="AB446" t="s">
        <v>21</v>
      </c>
      <c r="AC446" t="s">
        <v>21</v>
      </c>
      <c r="AD446" t="s">
        <v>21</v>
      </c>
      <c r="AE446" t="s">
        <v>21</v>
      </c>
      <c r="AF446" t="s">
        <v>21</v>
      </c>
      <c r="AG446" t="s">
        <v>21</v>
      </c>
      <c r="AH446" t="s">
        <v>21</v>
      </c>
      <c r="AI446" t="s">
        <v>21</v>
      </c>
      <c r="AJ446" t="s">
        <v>21</v>
      </c>
      <c r="AK446" t="s">
        <v>21</v>
      </c>
      <c r="AL446" t="s">
        <v>21</v>
      </c>
      <c r="AM446" t="s">
        <v>21</v>
      </c>
      <c r="AN446" t="s">
        <v>21</v>
      </c>
      <c r="AO446" t="s">
        <v>21</v>
      </c>
      <c r="AQ446">
        <f t="shared" si="66"/>
        <v>0</v>
      </c>
      <c r="AR446">
        <f t="shared" si="67"/>
        <v>0</v>
      </c>
      <c r="AT446">
        <f t="shared" si="68"/>
        <v>0</v>
      </c>
      <c r="AU446">
        <f t="shared" si="69"/>
        <v>0</v>
      </c>
      <c r="AV446" s="11" t="str">
        <f t="shared" si="70"/>
        <v/>
      </c>
      <c r="AY446">
        <f t="shared" si="71"/>
        <v>0</v>
      </c>
      <c r="AZ446">
        <f t="shared" si="72"/>
        <v>0</v>
      </c>
      <c r="BA446">
        <f t="shared" si="73"/>
        <v>0</v>
      </c>
      <c r="BB446">
        <f t="shared" si="74"/>
        <v>0</v>
      </c>
      <c r="BC446">
        <f t="shared" si="75"/>
        <v>0</v>
      </c>
      <c r="BD446" s="2">
        <f t="shared" si="76"/>
        <v>0</v>
      </c>
    </row>
    <row r="447" spans="1:56" ht="15" customHeight="1">
      <c r="A447" s="2" t="s">
        <v>139</v>
      </c>
      <c r="B447" s="2" t="s">
        <v>141</v>
      </c>
      <c r="C447">
        <v>2020</v>
      </c>
      <c r="D447" t="s">
        <v>21</v>
      </c>
      <c r="E447" t="s">
        <v>21</v>
      </c>
      <c r="F447" t="s">
        <v>21</v>
      </c>
      <c r="G447" t="s">
        <v>21</v>
      </c>
      <c r="H447" t="s">
        <v>21</v>
      </c>
      <c r="I447" t="s">
        <v>21</v>
      </c>
      <c r="J447" t="s">
        <v>21</v>
      </c>
      <c r="K447" t="s">
        <v>21</v>
      </c>
      <c r="L447" t="s">
        <v>21</v>
      </c>
      <c r="M447" t="s">
        <v>21</v>
      </c>
      <c r="N447" t="s">
        <v>21</v>
      </c>
      <c r="O447" t="s">
        <v>21</v>
      </c>
      <c r="P447" t="s">
        <v>21</v>
      </c>
      <c r="Q447" t="s">
        <v>21</v>
      </c>
      <c r="R447" t="s">
        <v>21</v>
      </c>
      <c r="S447" t="s">
        <v>21</v>
      </c>
      <c r="T447" t="s">
        <v>21</v>
      </c>
      <c r="U447" t="s">
        <v>21</v>
      </c>
      <c r="V447" t="s">
        <v>21</v>
      </c>
      <c r="W447" t="s">
        <v>21</v>
      </c>
      <c r="X447" t="s">
        <v>21</v>
      </c>
      <c r="Y447" t="s">
        <v>21</v>
      </c>
      <c r="Z447" t="s">
        <v>21</v>
      </c>
      <c r="AA447" t="s">
        <v>21</v>
      </c>
      <c r="AB447" t="s">
        <v>21</v>
      </c>
      <c r="AC447" t="s">
        <v>21</v>
      </c>
      <c r="AD447" t="s">
        <v>21</v>
      </c>
      <c r="AE447" t="s">
        <v>21</v>
      </c>
      <c r="AF447" t="s">
        <v>21</v>
      </c>
      <c r="AG447" t="s">
        <v>21</v>
      </c>
      <c r="AH447" t="s">
        <v>21</v>
      </c>
      <c r="AI447" t="s">
        <v>21</v>
      </c>
      <c r="AJ447" t="s">
        <v>21</v>
      </c>
      <c r="AK447" t="s">
        <v>21</v>
      </c>
      <c r="AL447" t="s">
        <v>21</v>
      </c>
      <c r="AM447" t="s">
        <v>21</v>
      </c>
      <c r="AN447" t="s">
        <v>21</v>
      </c>
      <c r="AO447" t="s">
        <v>21</v>
      </c>
      <c r="AQ447">
        <f t="shared" si="66"/>
        <v>0</v>
      </c>
      <c r="AR447">
        <f t="shared" si="67"/>
        <v>0</v>
      </c>
      <c r="AT447">
        <f t="shared" si="68"/>
        <v>0</v>
      </c>
      <c r="AU447">
        <f t="shared" si="69"/>
        <v>0</v>
      </c>
      <c r="AV447" s="11" t="str">
        <f t="shared" si="70"/>
        <v/>
      </c>
      <c r="AY447">
        <f t="shared" si="71"/>
        <v>0</v>
      </c>
      <c r="AZ447">
        <f t="shared" si="72"/>
        <v>0</v>
      </c>
      <c r="BA447">
        <f t="shared" si="73"/>
        <v>0</v>
      </c>
      <c r="BB447">
        <f t="shared" si="74"/>
        <v>0</v>
      </c>
      <c r="BC447">
        <f t="shared" si="75"/>
        <v>0</v>
      </c>
      <c r="BD447" s="2">
        <f t="shared" si="76"/>
        <v>0</v>
      </c>
    </row>
    <row r="448" spans="1:56" ht="15" customHeight="1">
      <c r="A448" s="2" t="s">
        <v>139</v>
      </c>
      <c r="B448" s="2" t="s">
        <v>142</v>
      </c>
      <c r="C448">
        <v>2020</v>
      </c>
      <c r="D448" t="s">
        <v>21</v>
      </c>
      <c r="E448" t="s">
        <v>21</v>
      </c>
      <c r="F448" t="s">
        <v>21</v>
      </c>
      <c r="G448" t="s">
        <v>21</v>
      </c>
      <c r="H448" t="s">
        <v>21</v>
      </c>
      <c r="I448" t="s">
        <v>21</v>
      </c>
      <c r="J448" t="s">
        <v>21</v>
      </c>
      <c r="K448" t="s">
        <v>21</v>
      </c>
      <c r="L448" t="s">
        <v>21</v>
      </c>
      <c r="M448" t="s">
        <v>21</v>
      </c>
      <c r="N448" t="s">
        <v>21</v>
      </c>
      <c r="O448" t="s">
        <v>21</v>
      </c>
      <c r="P448" t="s">
        <v>21</v>
      </c>
      <c r="Q448" t="s">
        <v>21</v>
      </c>
      <c r="R448" t="s">
        <v>21</v>
      </c>
      <c r="S448" t="s">
        <v>21</v>
      </c>
      <c r="T448" t="s">
        <v>21</v>
      </c>
      <c r="U448" t="s">
        <v>21</v>
      </c>
      <c r="V448" t="s">
        <v>21</v>
      </c>
      <c r="W448" t="s">
        <v>21</v>
      </c>
      <c r="X448" t="s">
        <v>21</v>
      </c>
      <c r="Y448" t="s">
        <v>21</v>
      </c>
      <c r="Z448" t="s">
        <v>21</v>
      </c>
      <c r="AA448" t="s">
        <v>21</v>
      </c>
      <c r="AB448" t="s">
        <v>21</v>
      </c>
      <c r="AC448" t="s">
        <v>21</v>
      </c>
      <c r="AD448" t="s">
        <v>21</v>
      </c>
      <c r="AE448" t="s">
        <v>21</v>
      </c>
      <c r="AF448" t="s">
        <v>21</v>
      </c>
      <c r="AG448" t="s">
        <v>21</v>
      </c>
      <c r="AH448" t="s">
        <v>21</v>
      </c>
      <c r="AI448" t="s">
        <v>21</v>
      </c>
      <c r="AJ448" t="s">
        <v>21</v>
      </c>
      <c r="AK448" t="s">
        <v>21</v>
      </c>
      <c r="AL448" t="s">
        <v>21</v>
      </c>
      <c r="AM448" t="s">
        <v>21</v>
      </c>
      <c r="AN448" t="s">
        <v>21</v>
      </c>
      <c r="AO448" t="s">
        <v>21</v>
      </c>
      <c r="AQ448">
        <f t="shared" si="66"/>
        <v>0</v>
      </c>
      <c r="AR448">
        <f t="shared" si="67"/>
        <v>0</v>
      </c>
      <c r="AT448">
        <f t="shared" si="68"/>
        <v>0</v>
      </c>
      <c r="AU448">
        <f t="shared" si="69"/>
        <v>0</v>
      </c>
      <c r="AV448" s="11" t="str">
        <f t="shared" si="70"/>
        <v/>
      </c>
      <c r="AY448">
        <f t="shared" si="71"/>
        <v>0</v>
      </c>
      <c r="AZ448">
        <f t="shared" si="72"/>
        <v>0</v>
      </c>
      <c r="BA448">
        <f t="shared" si="73"/>
        <v>0</v>
      </c>
      <c r="BB448">
        <f t="shared" si="74"/>
        <v>0</v>
      </c>
      <c r="BC448">
        <f t="shared" si="75"/>
        <v>0</v>
      </c>
      <c r="BD448" s="2">
        <f t="shared" si="76"/>
        <v>0</v>
      </c>
    </row>
    <row r="449" spans="1:56" ht="15" customHeight="1">
      <c r="A449" s="2" t="s">
        <v>139</v>
      </c>
      <c r="B449" s="2" t="s">
        <v>143</v>
      </c>
      <c r="C449">
        <v>2020</v>
      </c>
      <c r="D449" t="s">
        <v>21</v>
      </c>
      <c r="E449" t="s">
        <v>21</v>
      </c>
      <c r="F449" t="s">
        <v>21</v>
      </c>
      <c r="G449" t="s">
        <v>21</v>
      </c>
      <c r="H449" t="s">
        <v>21</v>
      </c>
      <c r="I449" t="s">
        <v>21</v>
      </c>
      <c r="J449" t="s">
        <v>21</v>
      </c>
      <c r="K449" t="s">
        <v>21</v>
      </c>
      <c r="L449" t="s">
        <v>21</v>
      </c>
      <c r="M449" t="s">
        <v>21</v>
      </c>
      <c r="N449" t="s">
        <v>21</v>
      </c>
      <c r="O449" t="s">
        <v>21</v>
      </c>
      <c r="P449" t="s">
        <v>21</v>
      </c>
      <c r="Q449" t="s">
        <v>21</v>
      </c>
      <c r="R449" t="s">
        <v>21</v>
      </c>
      <c r="S449" t="s">
        <v>21</v>
      </c>
      <c r="T449" t="s">
        <v>21</v>
      </c>
      <c r="U449" t="s">
        <v>21</v>
      </c>
      <c r="V449" t="s">
        <v>21</v>
      </c>
      <c r="W449" t="s">
        <v>21</v>
      </c>
      <c r="X449" t="s">
        <v>21</v>
      </c>
      <c r="Y449" t="s">
        <v>21</v>
      </c>
      <c r="Z449" t="s">
        <v>21</v>
      </c>
      <c r="AA449" t="s">
        <v>21</v>
      </c>
      <c r="AB449" t="s">
        <v>21</v>
      </c>
      <c r="AC449" t="s">
        <v>21</v>
      </c>
      <c r="AD449" t="s">
        <v>21</v>
      </c>
      <c r="AE449" t="s">
        <v>21</v>
      </c>
      <c r="AF449" t="s">
        <v>21</v>
      </c>
      <c r="AG449" t="s">
        <v>21</v>
      </c>
      <c r="AH449" t="s">
        <v>21</v>
      </c>
      <c r="AI449" t="s">
        <v>21</v>
      </c>
      <c r="AJ449" t="s">
        <v>21</v>
      </c>
      <c r="AK449" t="s">
        <v>21</v>
      </c>
      <c r="AL449" t="s">
        <v>21</v>
      </c>
      <c r="AM449" t="s">
        <v>21</v>
      </c>
      <c r="AN449" t="s">
        <v>21</v>
      </c>
      <c r="AO449" t="s">
        <v>21</v>
      </c>
      <c r="AQ449">
        <f t="shared" si="66"/>
        <v>0</v>
      </c>
      <c r="AR449">
        <f t="shared" si="67"/>
        <v>0</v>
      </c>
      <c r="AT449">
        <f t="shared" si="68"/>
        <v>0</v>
      </c>
      <c r="AU449">
        <f t="shared" si="69"/>
        <v>0</v>
      </c>
      <c r="AV449" s="11" t="str">
        <f t="shared" si="70"/>
        <v/>
      </c>
      <c r="AY449">
        <f t="shared" si="71"/>
        <v>0</v>
      </c>
      <c r="AZ449">
        <f t="shared" si="72"/>
        <v>0</v>
      </c>
      <c r="BA449">
        <f t="shared" si="73"/>
        <v>0</v>
      </c>
      <c r="BB449">
        <f t="shared" si="74"/>
        <v>0</v>
      </c>
      <c r="BC449">
        <f t="shared" si="75"/>
        <v>0</v>
      </c>
      <c r="BD449" s="2">
        <f t="shared" si="76"/>
        <v>0</v>
      </c>
    </row>
    <row r="450" spans="1:56" ht="15" customHeight="1">
      <c r="A450" s="2" t="s">
        <v>144</v>
      </c>
      <c r="B450" s="2" t="s">
        <v>145</v>
      </c>
      <c r="C450">
        <v>2020</v>
      </c>
      <c r="D450">
        <v>151.6</v>
      </c>
      <c r="E450">
        <v>7.9</v>
      </c>
      <c r="F450" t="s">
        <v>21</v>
      </c>
      <c r="G450" t="s">
        <v>21</v>
      </c>
      <c r="H450" t="s">
        <v>21</v>
      </c>
      <c r="I450">
        <v>223.5</v>
      </c>
      <c r="J450" t="s">
        <v>21</v>
      </c>
      <c r="K450" t="s">
        <v>21</v>
      </c>
      <c r="L450" t="s">
        <v>21</v>
      </c>
      <c r="M450" t="s">
        <v>21</v>
      </c>
      <c r="N450" t="s">
        <v>21</v>
      </c>
      <c r="O450" t="s">
        <v>21</v>
      </c>
      <c r="P450" t="s">
        <v>21</v>
      </c>
      <c r="Q450">
        <v>0</v>
      </c>
      <c r="R450">
        <v>5</v>
      </c>
      <c r="S450">
        <v>51</v>
      </c>
      <c r="T450">
        <v>49</v>
      </c>
      <c r="U450" t="s">
        <v>21</v>
      </c>
      <c r="V450" t="s">
        <v>21</v>
      </c>
      <c r="W450" t="s">
        <v>21</v>
      </c>
      <c r="X450" t="s">
        <v>21</v>
      </c>
      <c r="Y450" t="s">
        <v>21</v>
      </c>
      <c r="Z450" t="s">
        <v>21</v>
      </c>
      <c r="AA450" t="s">
        <v>21</v>
      </c>
      <c r="AB450" t="s">
        <v>21</v>
      </c>
      <c r="AC450" t="s">
        <v>21</v>
      </c>
      <c r="AD450" t="s">
        <v>21</v>
      </c>
      <c r="AE450">
        <v>97.5</v>
      </c>
      <c r="AF450" t="s">
        <v>21</v>
      </c>
      <c r="AG450" t="s">
        <v>21</v>
      </c>
      <c r="AH450" t="s">
        <v>927</v>
      </c>
      <c r="AI450" t="s">
        <v>21</v>
      </c>
      <c r="AJ450" t="s">
        <v>21</v>
      </c>
      <c r="AK450">
        <v>21</v>
      </c>
      <c r="AL450">
        <v>56</v>
      </c>
      <c r="AM450" t="s">
        <v>21</v>
      </c>
      <c r="AN450">
        <v>0</v>
      </c>
      <c r="AO450">
        <v>44</v>
      </c>
      <c r="AQ450">
        <f t="shared" si="66"/>
        <v>202.5</v>
      </c>
      <c r="AR450">
        <f t="shared" si="67"/>
        <v>223.5</v>
      </c>
      <c r="AT450">
        <f t="shared" si="68"/>
        <v>151.6</v>
      </c>
      <c r="AU450">
        <f t="shared" si="69"/>
        <v>7.9</v>
      </c>
      <c r="AV450" s="11">
        <f t="shared" si="70"/>
        <v>0.71364653243847875</v>
      </c>
      <c r="AY450">
        <f t="shared" si="71"/>
        <v>21</v>
      </c>
      <c r="AZ450">
        <f t="shared" si="72"/>
        <v>11.760000000000002</v>
      </c>
      <c r="BA450">
        <f t="shared" si="73"/>
        <v>0</v>
      </c>
      <c r="BB450">
        <f t="shared" si="74"/>
        <v>0</v>
      </c>
      <c r="BC450">
        <f t="shared" si="75"/>
        <v>9.24</v>
      </c>
      <c r="BD450" s="2">
        <f t="shared" si="76"/>
        <v>0</v>
      </c>
    </row>
    <row r="451" spans="1:56" ht="15" customHeight="1">
      <c r="A451" s="2" t="s">
        <v>146</v>
      </c>
      <c r="B451" s="2" t="s">
        <v>147</v>
      </c>
      <c r="C451">
        <v>2020</v>
      </c>
      <c r="D451">
        <v>188.7</v>
      </c>
      <c r="E451">
        <v>45.88</v>
      </c>
      <c r="F451" t="s">
        <v>21</v>
      </c>
      <c r="G451" t="s">
        <v>21</v>
      </c>
      <c r="H451" t="s">
        <v>21</v>
      </c>
      <c r="I451">
        <v>261.995</v>
      </c>
      <c r="J451" t="s">
        <v>21</v>
      </c>
      <c r="K451" t="s">
        <v>21</v>
      </c>
      <c r="L451" t="s">
        <v>21</v>
      </c>
      <c r="M451" t="s">
        <v>21</v>
      </c>
      <c r="N451" t="s">
        <v>21</v>
      </c>
      <c r="O451" t="s">
        <v>21</v>
      </c>
      <c r="P451" t="s">
        <v>21</v>
      </c>
      <c r="Q451">
        <v>27.323</v>
      </c>
      <c r="R451">
        <v>103.133</v>
      </c>
      <c r="S451">
        <v>10.922000000000001</v>
      </c>
      <c r="T451" t="s">
        <v>21</v>
      </c>
      <c r="U451" t="s">
        <v>21</v>
      </c>
      <c r="V451" t="s">
        <v>21</v>
      </c>
      <c r="W451" t="s">
        <v>924</v>
      </c>
      <c r="X451" t="s">
        <v>21</v>
      </c>
      <c r="Y451" t="s">
        <v>21</v>
      </c>
      <c r="Z451" t="s">
        <v>21</v>
      </c>
      <c r="AA451">
        <v>75.786000000000001</v>
      </c>
      <c r="AB451" t="s">
        <v>21</v>
      </c>
      <c r="AC451">
        <v>0</v>
      </c>
      <c r="AD451">
        <v>0.63100000000000001</v>
      </c>
      <c r="AE451" t="s">
        <v>21</v>
      </c>
      <c r="AF451" t="s">
        <v>21</v>
      </c>
      <c r="AG451" t="s">
        <v>21</v>
      </c>
      <c r="AH451" t="s">
        <v>21</v>
      </c>
      <c r="AI451" t="s">
        <v>21</v>
      </c>
      <c r="AJ451" t="s">
        <v>21</v>
      </c>
      <c r="AK451">
        <v>44.2</v>
      </c>
      <c r="AL451">
        <v>100</v>
      </c>
      <c r="AM451">
        <v>0</v>
      </c>
      <c r="AN451">
        <v>0</v>
      </c>
      <c r="AO451">
        <v>0</v>
      </c>
      <c r="AQ451">
        <f t="shared" ref="AQ451" si="77">SUMPRODUCT(J451:AF451)+IFERROR(AJ451/1,0)</f>
        <v>217.79499999999999</v>
      </c>
      <c r="AR451">
        <f t="shared" ref="AR451" si="78">SUMPRODUCT(J451:AF451)+SUMPRODUCT(AJ451:AK451)</f>
        <v>261.995</v>
      </c>
      <c r="AT451">
        <f t="shared" ref="AT451:AU451" si="79">IFERROR(D451/1,0)</f>
        <v>188.7</v>
      </c>
      <c r="AU451">
        <f t="shared" si="79"/>
        <v>45.88</v>
      </c>
      <c r="AV451" s="11">
        <f t="shared" ref="AV451" si="80">IFERROR((AT451+AU451)/AR451,"")</f>
        <v>0.89536059848470384</v>
      </c>
      <c r="AY451">
        <f t="shared" ref="AY451" si="81">IFERROR(AK451/1,0)</f>
        <v>44.2</v>
      </c>
      <c r="AZ451">
        <f t="shared" ref="AZ451:BC451" si="82">IFERROR(AL451/100,0)*$AY451</f>
        <v>44.2</v>
      </c>
      <c r="BA451">
        <f t="shared" si="82"/>
        <v>0</v>
      </c>
      <c r="BB451">
        <f t="shared" si="82"/>
        <v>0</v>
      </c>
      <c r="BC451">
        <f t="shared" si="82"/>
        <v>0</v>
      </c>
      <c r="BD451" s="2">
        <f t="shared" ref="BD451" si="83">MAX(AY451-SUM(AZ451:BC451),0)</f>
        <v>0</v>
      </c>
    </row>
  </sheetData>
  <autoFilter ref="A1:BF451" xr:uid="{35FFD4A3-3DDE-4CAB-8019-3B47A30F9C7C}"/>
  <conditionalFormatting sqref="B1">
    <cfRule type="duplicateValues" dxfId="76" priority="3"/>
  </conditionalFormatting>
  <conditionalFormatting sqref="B2:B1048576">
    <cfRule type="duplicateValues" dxfId="75" priority="4"/>
  </conditionalFormatting>
  <conditionalFormatting sqref="B1:B1048576">
    <cfRule type="duplicateValues" dxfId="74" priority="1"/>
    <cfRule type="duplicateValues" dxfId="73" priority="2"/>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DFA15-29D4-474F-88B0-2439FE30771A}">
  <sheetPr codeName="Blad6">
    <tabColor theme="7" tint="0.59999389629810485"/>
  </sheetPr>
  <dimension ref="A1:BA450"/>
  <sheetViews>
    <sheetView topLeftCell="AB53" workbookViewId="0">
      <selection activeCell="AP86" sqref="AP86"/>
    </sheetView>
  </sheetViews>
  <sheetFormatPr defaultRowHeight="14.5"/>
  <cols>
    <col min="1" max="1" width="30" style="19" customWidth="1"/>
    <col min="2" max="2" width="50" style="19" customWidth="1"/>
    <col min="3" max="49" width="8.7265625" style="19"/>
    <col min="50" max="50" width="9.36328125" style="19" bestFit="1" customWidth="1"/>
    <col min="51" max="16384" width="8.7265625" style="19"/>
  </cols>
  <sheetData>
    <row r="1" spans="1:53" ht="159.5">
      <c r="A1" s="18" t="s">
        <v>0</v>
      </c>
      <c r="B1" s="18" t="s">
        <v>1</v>
      </c>
      <c r="C1" s="18" t="s">
        <v>2</v>
      </c>
      <c r="D1" s="18" t="s">
        <v>1221</v>
      </c>
      <c r="E1" s="18" t="s">
        <v>945</v>
      </c>
      <c r="F1" s="18" t="s">
        <v>946</v>
      </c>
      <c r="G1" s="18" t="s">
        <v>947</v>
      </c>
      <c r="H1" s="18" t="s">
        <v>948</v>
      </c>
      <c r="I1" s="18" t="s">
        <v>885</v>
      </c>
      <c r="J1" s="18" t="s">
        <v>886</v>
      </c>
      <c r="K1" s="18" t="s">
        <v>887</v>
      </c>
      <c r="L1" s="18" t="s">
        <v>888</v>
      </c>
      <c r="M1" s="18" t="s">
        <v>889</v>
      </c>
      <c r="N1" s="18" t="s">
        <v>890</v>
      </c>
      <c r="O1" s="18" t="s">
        <v>892</v>
      </c>
      <c r="P1" s="18" t="s">
        <v>894</v>
      </c>
      <c r="Q1" s="18" t="s">
        <v>895</v>
      </c>
      <c r="R1" s="18" t="s">
        <v>896</v>
      </c>
      <c r="S1" s="18" t="s">
        <v>897</v>
      </c>
      <c r="T1" s="18" t="s">
        <v>898</v>
      </c>
      <c r="U1" s="18" t="s">
        <v>899</v>
      </c>
      <c r="V1" s="18" t="s">
        <v>900</v>
      </c>
      <c r="W1" s="18" t="s">
        <v>901</v>
      </c>
      <c r="X1" s="18" t="s">
        <v>902</v>
      </c>
      <c r="Y1" s="18" t="s">
        <v>903</v>
      </c>
      <c r="Z1" s="18" t="s">
        <v>904</v>
      </c>
      <c r="AA1" s="18" t="s">
        <v>905</v>
      </c>
      <c r="AB1" s="18" t="s">
        <v>906</v>
      </c>
      <c r="AC1" s="18" t="s">
        <v>907</v>
      </c>
      <c r="AD1" s="18" t="s">
        <v>908</v>
      </c>
      <c r="AE1" s="18" t="s">
        <v>909</v>
      </c>
      <c r="AF1" s="18" t="s">
        <v>913</v>
      </c>
      <c r="AG1" s="18" t="s">
        <v>891</v>
      </c>
      <c r="AH1" s="18" t="s">
        <v>949</v>
      </c>
      <c r="AI1" s="18" t="s">
        <v>1222</v>
      </c>
      <c r="AJ1" s="18" t="s">
        <v>1124</v>
      </c>
      <c r="AK1" s="18" t="s">
        <v>1124</v>
      </c>
      <c r="AL1" s="18" t="s">
        <v>1223</v>
      </c>
      <c r="AM1" s="8" t="s">
        <v>1224</v>
      </c>
      <c r="AN1" s="20" t="s">
        <v>1225</v>
      </c>
      <c r="AO1" s="8"/>
      <c r="AP1" s="8" t="s">
        <v>1218</v>
      </c>
      <c r="AQ1" s="8" t="s">
        <v>1219</v>
      </c>
      <c r="AR1" s="8" t="s">
        <v>1226</v>
      </c>
      <c r="AS1" s="8"/>
      <c r="AT1" s="8" t="s">
        <v>1227</v>
      </c>
      <c r="AU1" s="8"/>
      <c r="AV1" s="8" t="s">
        <v>1228</v>
      </c>
      <c r="AW1"/>
      <c r="AX1" s="8" t="s">
        <v>1229</v>
      </c>
      <c r="AY1"/>
      <c r="AZ1"/>
      <c r="BA1" s="8" t="s">
        <v>1230</v>
      </c>
    </row>
    <row r="2" spans="1:53">
      <c r="A2" s="19" t="s">
        <v>43</v>
      </c>
      <c r="B2" s="19" t="s">
        <v>45</v>
      </c>
      <c r="J2" s="19">
        <v>0</v>
      </c>
      <c r="K2" s="19">
        <v>0</v>
      </c>
      <c r="L2" s="19">
        <v>0</v>
      </c>
      <c r="M2" s="19">
        <v>0</v>
      </c>
      <c r="N2" s="19">
        <v>0</v>
      </c>
      <c r="O2" s="19">
        <v>0</v>
      </c>
      <c r="P2" s="19">
        <v>0</v>
      </c>
      <c r="Q2" s="19">
        <v>0</v>
      </c>
      <c r="R2" s="19">
        <v>0</v>
      </c>
      <c r="S2" s="19">
        <v>0</v>
      </c>
      <c r="T2" s="19">
        <v>0</v>
      </c>
      <c r="U2" s="19">
        <v>0</v>
      </c>
      <c r="W2" s="19">
        <v>0</v>
      </c>
      <c r="X2" s="19">
        <v>0</v>
      </c>
      <c r="Y2" s="19">
        <v>0</v>
      </c>
      <c r="Z2" s="19">
        <v>0</v>
      </c>
      <c r="AA2" s="19">
        <v>0</v>
      </c>
      <c r="AB2" s="19">
        <v>0</v>
      </c>
      <c r="AC2" s="19">
        <v>0</v>
      </c>
      <c r="AD2" s="19">
        <v>0</v>
      </c>
      <c r="AE2" s="19">
        <v>0</v>
      </c>
      <c r="AF2" s="19">
        <v>0</v>
      </c>
      <c r="AG2" s="19">
        <v>0</v>
      </c>
      <c r="AH2" s="19">
        <v>0</v>
      </c>
      <c r="AI2" s="19">
        <v>0</v>
      </c>
      <c r="AL2" s="19">
        <v>0</v>
      </c>
      <c r="AM2" s="19">
        <f>AL2-IFERROR(AI2/1,0)</f>
        <v>0</v>
      </c>
      <c r="AN2" s="19">
        <f>AM2-IFERROR(AH2/1,0)</f>
        <v>0</v>
      </c>
      <c r="AP2" s="19">
        <f>VLOOKUP($B2,Kraftvärmeprod!$B$1:$BX$549,MATCH(AP$1,Kraftvärmeprod!$B$1:$BX$1,0),FALSE)</f>
        <v>0</v>
      </c>
      <c r="AQ2" s="19">
        <f>VLOOKUP($B2,Kraftvärmeprod!$B$1:$BX$549,MATCH(AQ$1,Kraftvärmeprod!$B$1:$BX$1,0),FALSE)</f>
        <v>0</v>
      </c>
      <c r="AR2" s="19">
        <f>VLOOKUP($B2,Kraftvärmeprod!$B$1:$BX$549,MATCH("Summa tillförd energi exklusive rökgaskondensering",Kraftvärmeprod!$B$1:$BX$1,0),FALSE)</f>
        <v>0</v>
      </c>
      <c r="AS2" s="305"/>
      <c r="AT2" s="21" t="str">
        <f>IF(AN2=0,"",AN2/AR2)</f>
        <v/>
      </c>
      <c r="AV2" s="19">
        <f>Q2+R2+S2+T2+U2+P2+X2+Y2+Z2+AA2+AB2+AC2+W2</f>
        <v>0</v>
      </c>
      <c r="AX2" s="19" t="str">
        <f>VLOOKUP(B2,Totalt!$B$1:$BZ$554,MATCH(AX$1,Totalt!$B$1:$BZ$1,0),FALSE)</f>
        <v>Ja</v>
      </c>
      <c r="BA2" s="21" t="str">
        <f>IFERROR(AP2/(AN2+AI2),"")</f>
        <v/>
      </c>
    </row>
    <row r="3" spans="1:53">
      <c r="A3" s="19" t="s">
        <v>43</v>
      </c>
      <c r="B3" s="19" t="s">
        <v>46</v>
      </c>
      <c r="J3" s="19">
        <v>0</v>
      </c>
      <c r="K3" s="19">
        <v>0</v>
      </c>
      <c r="L3" s="19">
        <v>0</v>
      </c>
      <c r="M3" s="19">
        <v>0</v>
      </c>
      <c r="N3" s="19">
        <v>0</v>
      </c>
      <c r="O3" s="19">
        <v>0</v>
      </c>
      <c r="P3" s="19">
        <v>99.627899999999997</v>
      </c>
      <c r="Q3" s="19">
        <v>16.220400000000001</v>
      </c>
      <c r="R3" s="19">
        <v>0</v>
      </c>
      <c r="S3" s="19">
        <v>16.7669</v>
      </c>
      <c r="T3" s="19">
        <v>0</v>
      </c>
      <c r="U3" s="19">
        <v>0</v>
      </c>
      <c r="W3" s="19">
        <v>0</v>
      </c>
      <c r="X3" s="19">
        <v>0</v>
      </c>
      <c r="Y3" s="19">
        <v>0</v>
      </c>
      <c r="Z3" s="19">
        <v>15.410399999999999</v>
      </c>
      <c r="AA3" s="19">
        <v>0</v>
      </c>
      <c r="AB3" s="19">
        <v>0.29574800000000001</v>
      </c>
      <c r="AC3" s="19">
        <v>0</v>
      </c>
      <c r="AD3" s="19">
        <v>0</v>
      </c>
      <c r="AE3" s="19">
        <v>0</v>
      </c>
      <c r="AF3" s="19">
        <v>0</v>
      </c>
      <c r="AG3" s="19">
        <v>0</v>
      </c>
      <c r="AH3" s="19">
        <v>39.991</v>
      </c>
      <c r="AI3" s="19">
        <v>6.6753</v>
      </c>
      <c r="AL3" s="19">
        <v>194.98764799999998</v>
      </c>
      <c r="AM3" s="19">
        <f t="shared" ref="AM3:AM66" si="0">AL3-IFERROR(AI3/1,0)</f>
        <v>188.31234799999999</v>
      </c>
      <c r="AN3" s="19">
        <f t="shared" ref="AN3:AN66" si="1">AM3-IFERROR(AH3/1,0)</f>
        <v>148.321348</v>
      </c>
      <c r="AP3" s="19">
        <f>VLOOKUP($B3,Kraftvärmeprod!$B$1:$BX$549,MATCH(AP$1,Kraftvärmeprod!$B$1:$BX$1,0),FALSE)</f>
        <v>208.32300000000001</v>
      </c>
      <c r="AQ3" s="19">
        <f>VLOOKUP($B3,Kraftvärmeprod!$B$1:$BX$549,MATCH(AQ$1,Kraftvärmeprod!$B$1:$BX$1,0),FALSE)</f>
        <v>38.393999999999998</v>
      </c>
      <c r="AR3" s="19">
        <f>VLOOKUP($B3,Kraftvärmeprod!$B$1:$BX$549,MATCH("Summa tillförd energi exklusive rökgaskondensering",Kraftvärmeprod!$B$1:$BX$1,0),FALSE)</f>
        <v>219.52800000000002</v>
      </c>
      <c r="AT3" s="21">
        <f t="shared" ref="AT3:AT66" si="2">IF(AN3=0,"",AN3/AR3)</f>
        <v>0.67563749498924963</v>
      </c>
      <c r="AV3" s="19">
        <f t="shared" ref="AV3:AV66" si="3">Q3+R3+S3+T3+U3+P3+X3+Y3+Z3+AA3+AB3+AC3+W3</f>
        <v>148.32134800000003</v>
      </c>
      <c r="AX3" s="19" t="str">
        <f>VLOOKUP(B3,Totalt!$B$1:$BZ$554,MATCH(AX$1,Totalt!$B$1:$BZ$1,0),FALSE)</f>
        <v>Ja</v>
      </c>
      <c r="BA3" s="21">
        <f t="shared" ref="BA3:BA66" si="4">IFERROR(AP3/(AN3+AI3),"")</f>
        <v>1.3440484209697232</v>
      </c>
    </row>
    <row r="4" spans="1:53">
      <c r="A4" s="19" t="s">
        <v>43</v>
      </c>
      <c r="B4" s="19" t="s">
        <v>48</v>
      </c>
      <c r="J4" s="19">
        <v>0</v>
      </c>
      <c r="K4" s="19">
        <v>0</v>
      </c>
      <c r="L4" s="19">
        <v>0</v>
      </c>
      <c r="M4" s="19">
        <v>0</v>
      </c>
      <c r="N4" s="19">
        <v>0</v>
      </c>
      <c r="O4" s="19">
        <v>0</v>
      </c>
      <c r="P4" s="19">
        <v>0</v>
      </c>
      <c r="Q4" s="19">
        <v>0</v>
      </c>
      <c r="R4" s="19">
        <v>0</v>
      </c>
      <c r="S4" s="19">
        <v>0</v>
      </c>
      <c r="T4" s="19">
        <v>0</v>
      </c>
      <c r="U4" s="19">
        <v>0</v>
      </c>
      <c r="W4" s="19">
        <v>0</v>
      </c>
      <c r="X4" s="19">
        <v>0</v>
      </c>
      <c r="Y4" s="19">
        <v>0</v>
      </c>
      <c r="Z4" s="19">
        <v>0</v>
      </c>
      <c r="AA4" s="19">
        <v>0</v>
      </c>
      <c r="AB4" s="19">
        <v>0</v>
      </c>
      <c r="AC4" s="19">
        <v>0</v>
      </c>
      <c r="AD4" s="19">
        <v>0</v>
      </c>
      <c r="AE4" s="19">
        <v>0</v>
      </c>
      <c r="AF4" s="19">
        <v>0</v>
      </c>
      <c r="AG4" s="19">
        <v>0</v>
      </c>
      <c r="AH4" s="19">
        <v>0</v>
      </c>
      <c r="AI4" s="19">
        <v>0</v>
      </c>
      <c r="AL4" s="19">
        <v>0</v>
      </c>
      <c r="AM4" s="19">
        <f t="shared" si="0"/>
        <v>0</v>
      </c>
      <c r="AN4" s="19">
        <f t="shared" si="1"/>
        <v>0</v>
      </c>
      <c r="AP4" s="19">
        <f>VLOOKUP($B4,Kraftvärmeprod!$B$1:$BX$549,MATCH(AP$1,Kraftvärmeprod!$B$1:$BX$1,0),FALSE)</f>
        <v>0</v>
      </c>
      <c r="AQ4" s="19">
        <f>VLOOKUP($B4,Kraftvärmeprod!$B$1:$BX$549,MATCH(AQ$1,Kraftvärmeprod!$B$1:$BX$1,0),FALSE)</f>
        <v>0</v>
      </c>
      <c r="AR4" s="19">
        <f>VLOOKUP($B4,Kraftvärmeprod!$B$1:$BX$549,MATCH("Summa tillförd energi exklusive rökgaskondensering",Kraftvärmeprod!$B$1:$BX$1,0),FALSE)</f>
        <v>0</v>
      </c>
      <c r="AT4" s="21" t="str">
        <f t="shared" si="2"/>
        <v/>
      </c>
      <c r="AV4" s="19">
        <f t="shared" si="3"/>
        <v>0</v>
      </c>
      <c r="AX4" s="19" t="str">
        <f>VLOOKUP(B4,Totalt!$B$1:$BZ$554,MATCH(AX$1,Totalt!$B$1:$BZ$1,0),FALSE)</f>
        <v>Ja</v>
      </c>
      <c r="BA4" s="21" t="str">
        <f t="shared" si="4"/>
        <v/>
      </c>
    </row>
    <row r="5" spans="1:53">
      <c r="A5" s="19" t="s">
        <v>49</v>
      </c>
      <c r="B5" s="19" t="s">
        <v>50</v>
      </c>
      <c r="J5" s="19">
        <v>0</v>
      </c>
      <c r="K5" s="19">
        <v>0</v>
      </c>
      <c r="L5" s="19">
        <v>0</v>
      </c>
      <c r="M5" s="19">
        <v>0</v>
      </c>
      <c r="N5" s="19">
        <v>0</v>
      </c>
      <c r="O5" s="19">
        <v>0</v>
      </c>
      <c r="P5" s="19">
        <v>0</v>
      </c>
      <c r="Q5" s="19">
        <v>0</v>
      </c>
      <c r="R5" s="19">
        <v>0</v>
      </c>
      <c r="S5" s="19">
        <v>0</v>
      </c>
      <c r="T5" s="19">
        <v>0</v>
      </c>
      <c r="U5" s="19">
        <v>0</v>
      </c>
      <c r="W5" s="19">
        <v>0</v>
      </c>
      <c r="X5" s="19">
        <v>0</v>
      </c>
      <c r="Y5" s="19">
        <v>0</v>
      </c>
      <c r="Z5" s="19">
        <v>0</v>
      </c>
      <c r="AA5" s="19">
        <v>0</v>
      </c>
      <c r="AB5" s="19">
        <v>0</v>
      </c>
      <c r="AC5" s="19">
        <v>0</v>
      </c>
      <c r="AD5" s="19">
        <v>0</v>
      </c>
      <c r="AE5" s="19">
        <v>0</v>
      </c>
      <c r="AF5" s="19">
        <v>0</v>
      </c>
      <c r="AG5" s="19">
        <v>0</v>
      </c>
      <c r="AH5" s="19">
        <v>0</v>
      </c>
      <c r="AI5" s="19">
        <v>0</v>
      </c>
      <c r="AL5" s="19">
        <v>0</v>
      </c>
      <c r="AM5" s="19">
        <f t="shared" si="0"/>
        <v>0</v>
      </c>
      <c r="AN5" s="19">
        <f t="shared" si="1"/>
        <v>0</v>
      </c>
      <c r="AP5" s="19">
        <f>VLOOKUP($B5,Kraftvärmeprod!$B$1:$BX$549,MATCH(AP$1,Kraftvärmeprod!$B$1:$BX$1,0),FALSE)</f>
        <v>0</v>
      </c>
      <c r="AQ5" s="19">
        <f>VLOOKUP($B5,Kraftvärmeprod!$B$1:$BX$549,MATCH(AQ$1,Kraftvärmeprod!$B$1:$BX$1,0),FALSE)</f>
        <v>0</v>
      </c>
      <c r="AR5" s="19">
        <f>VLOOKUP($B5,Kraftvärmeprod!$B$1:$BX$549,MATCH("Summa tillförd energi exklusive rökgaskondensering",Kraftvärmeprod!$B$1:$BX$1,0),FALSE)</f>
        <v>0</v>
      </c>
      <c r="AT5" s="21" t="str">
        <f t="shared" si="2"/>
        <v/>
      </c>
      <c r="AV5" s="19">
        <f t="shared" si="3"/>
        <v>0</v>
      </c>
      <c r="AX5" s="19" t="str">
        <f>VLOOKUP(B5,Totalt!$B$1:$BZ$554,MATCH(AX$1,Totalt!$B$1:$BZ$1,0),FALSE)</f>
        <v>Ja</v>
      </c>
      <c r="BA5" s="21" t="str">
        <f t="shared" si="4"/>
        <v/>
      </c>
    </row>
    <row r="6" spans="1:53">
      <c r="A6" s="19" t="s">
        <v>51</v>
      </c>
      <c r="B6" s="19" t="s">
        <v>52</v>
      </c>
      <c r="J6" s="19">
        <v>0</v>
      </c>
      <c r="K6" s="19">
        <v>0</v>
      </c>
      <c r="L6" s="19">
        <v>0</v>
      </c>
      <c r="M6" s="19">
        <v>0</v>
      </c>
      <c r="N6" s="19">
        <v>0</v>
      </c>
      <c r="O6" s="19">
        <v>0</v>
      </c>
      <c r="P6" s="19">
        <v>0</v>
      </c>
      <c r="Q6" s="19">
        <v>0</v>
      </c>
      <c r="R6" s="19">
        <v>0</v>
      </c>
      <c r="S6" s="19">
        <v>0</v>
      </c>
      <c r="T6" s="19">
        <v>0</v>
      </c>
      <c r="U6" s="19">
        <v>0</v>
      </c>
      <c r="W6" s="19">
        <v>0</v>
      </c>
      <c r="X6" s="19">
        <v>0</v>
      </c>
      <c r="Y6" s="19">
        <v>0</v>
      </c>
      <c r="Z6" s="19">
        <v>0</v>
      </c>
      <c r="AA6" s="19">
        <v>0</v>
      </c>
      <c r="AB6" s="19">
        <v>0</v>
      </c>
      <c r="AC6" s="19">
        <v>0</v>
      </c>
      <c r="AD6" s="19">
        <v>0</v>
      </c>
      <c r="AE6" s="19">
        <v>0</v>
      </c>
      <c r="AF6" s="19">
        <v>0</v>
      </c>
      <c r="AG6" s="19">
        <v>0</v>
      </c>
      <c r="AH6" s="19">
        <v>0</v>
      </c>
      <c r="AI6" s="19">
        <v>0</v>
      </c>
      <c r="AL6" s="19">
        <v>0</v>
      </c>
      <c r="AM6" s="19">
        <f t="shared" si="0"/>
        <v>0</v>
      </c>
      <c r="AN6" s="19">
        <f t="shared" si="1"/>
        <v>0</v>
      </c>
      <c r="AP6" s="19">
        <f>VLOOKUP($B6,Kraftvärmeprod!$B$1:$BX$549,MATCH(AP$1,Kraftvärmeprod!$B$1:$BX$1,0),FALSE)</f>
        <v>0</v>
      </c>
      <c r="AQ6" s="19">
        <f>VLOOKUP($B6,Kraftvärmeprod!$B$1:$BX$549,MATCH(AQ$1,Kraftvärmeprod!$B$1:$BX$1,0),FALSE)</f>
        <v>0</v>
      </c>
      <c r="AR6" s="19">
        <f>VLOOKUP($B6,Kraftvärmeprod!$B$1:$BX$549,MATCH("Summa tillförd energi exklusive rökgaskondensering",Kraftvärmeprod!$B$1:$BX$1,0),FALSE)</f>
        <v>0</v>
      </c>
      <c r="AT6" s="21" t="str">
        <f t="shared" si="2"/>
        <v/>
      </c>
      <c r="AV6" s="19">
        <f t="shared" si="3"/>
        <v>0</v>
      </c>
      <c r="AX6" s="19" t="str">
        <f>VLOOKUP(B6,Totalt!$B$1:$BZ$554,MATCH(AX$1,Totalt!$B$1:$BZ$1,0),FALSE)</f>
        <v>Ja</v>
      </c>
      <c r="BA6" s="21" t="str">
        <f t="shared" si="4"/>
        <v/>
      </c>
    </row>
    <row r="7" spans="1:53">
      <c r="A7" s="19" t="s">
        <v>51</v>
      </c>
      <c r="B7" s="19" t="s">
        <v>53</v>
      </c>
      <c r="J7" s="19">
        <v>0</v>
      </c>
      <c r="K7" s="19">
        <v>0</v>
      </c>
      <c r="L7" s="19">
        <v>0</v>
      </c>
      <c r="M7" s="19">
        <v>0</v>
      </c>
      <c r="N7" s="19">
        <v>0</v>
      </c>
      <c r="O7" s="19">
        <v>0</v>
      </c>
      <c r="P7" s="19">
        <v>0</v>
      </c>
      <c r="Q7" s="19">
        <v>0</v>
      </c>
      <c r="R7" s="19">
        <v>0</v>
      </c>
      <c r="S7" s="19">
        <v>0</v>
      </c>
      <c r="T7" s="19">
        <v>0</v>
      </c>
      <c r="U7" s="19">
        <v>0</v>
      </c>
      <c r="W7" s="19">
        <v>0</v>
      </c>
      <c r="X7" s="19">
        <v>0</v>
      </c>
      <c r="Y7" s="19">
        <v>0</v>
      </c>
      <c r="Z7" s="19">
        <v>0</v>
      </c>
      <c r="AA7" s="19">
        <v>0</v>
      </c>
      <c r="AB7" s="19">
        <v>0</v>
      </c>
      <c r="AC7" s="19">
        <v>0</v>
      </c>
      <c r="AD7" s="19">
        <v>0</v>
      </c>
      <c r="AE7" s="19">
        <v>0</v>
      </c>
      <c r="AF7" s="19">
        <v>0</v>
      </c>
      <c r="AG7" s="19">
        <v>0</v>
      </c>
      <c r="AH7" s="19">
        <v>0</v>
      </c>
      <c r="AI7" s="19">
        <v>0</v>
      </c>
      <c r="AL7" s="19">
        <v>0</v>
      </c>
      <c r="AM7" s="19">
        <f t="shared" si="0"/>
        <v>0</v>
      </c>
      <c r="AN7" s="19">
        <f t="shared" si="1"/>
        <v>0</v>
      </c>
      <c r="AP7" s="19">
        <f>VLOOKUP($B7,Kraftvärmeprod!$B$1:$BX$549,MATCH(AP$1,Kraftvärmeprod!$B$1:$BX$1,0),FALSE)</f>
        <v>0</v>
      </c>
      <c r="AQ7" s="19">
        <f>VLOOKUP($B7,Kraftvärmeprod!$B$1:$BX$549,MATCH(AQ$1,Kraftvärmeprod!$B$1:$BX$1,0),FALSE)</f>
        <v>0</v>
      </c>
      <c r="AR7" s="19">
        <f>VLOOKUP($B7,Kraftvärmeprod!$B$1:$BX$549,MATCH("Summa tillförd energi exklusive rökgaskondensering",Kraftvärmeprod!$B$1:$BX$1,0),FALSE)</f>
        <v>0</v>
      </c>
      <c r="AT7" s="21" t="str">
        <f t="shared" si="2"/>
        <v/>
      </c>
      <c r="AV7" s="19">
        <f t="shared" si="3"/>
        <v>0</v>
      </c>
      <c r="AX7" s="19" t="str">
        <f>VLOOKUP(B7,Totalt!$B$1:$BZ$554,MATCH(AX$1,Totalt!$B$1:$BZ$1,0),FALSE)</f>
        <v>Ja</v>
      </c>
      <c r="BA7" s="21" t="str">
        <f t="shared" si="4"/>
        <v/>
      </c>
    </row>
    <row r="8" spans="1:53">
      <c r="A8" s="19" t="s">
        <v>51</v>
      </c>
      <c r="B8" s="19" t="s">
        <v>54</v>
      </c>
      <c r="J8" s="19">
        <v>0</v>
      </c>
      <c r="K8" s="19">
        <v>0</v>
      </c>
      <c r="L8" s="19">
        <v>0</v>
      </c>
      <c r="M8" s="19">
        <v>0</v>
      </c>
      <c r="N8" s="19">
        <v>0</v>
      </c>
      <c r="O8" s="19">
        <v>0</v>
      </c>
      <c r="P8" s="19">
        <v>0</v>
      </c>
      <c r="Q8" s="19">
        <v>0</v>
      </c>
      <c r="R8" s="19">
        <v>0</v>
      </c>
      <c r="S8" s="19">
        <v>0</v>
      </c>
      <c r="T8" s="19">
        <v>0</v>
      </c>
      <c r="U8" s="19">
        <v>0</v>
      </c>
      <c r="W8" s="19">
        <v>0</v>
      </c>
      <c r="X8" s="19">
        <v>0</v>
      </c>
      <c r="Y8" s="19">
        <v>0</v>
      </c>
      <c r="Z8" s="19">
        <v>0</v>
      </c>
      <c r="AA8" s="19">
        <v>0</v>
      </c>
      <c r="AB8" s="19">
        <v>0</v>
      </c>
      <c r="AC8" s="19">
        <v>0</v>
      </c>
      <c r="AD8" s="19">
        <v>0</v>
      </c>
      <c r="AE8" s="19">
        <v>0</v>
      </c>
      <c r="AF8" s="19">
        <v>0</v>
      </c>
      <c r="AG8" s="19">
        <v>0</v>
      </c>
      <c r="AH8" s="19">
        <v>0</v>
      </c>
      <c r="AI8" s="19">
        <v>0</v>
      </c>
      <c r="AL8" s="19">
        <v>0</v>
      </c>
      <c r="AM8" s="19">
        <f t="shared" si="0"/>
        <v>0</v>
      </c>
      <c r="AN8" s="19">
        <f t="shared" si="1"/>
        <v>0</v>
      </c>
      <c r="AP8" s="19">
        <f>VLOOKUP($B8,Kraftvärmeprod!$B$1:$BX$549,MATCH(AP$1,Kraftvärmeprod!$B$1:$BX$1,0),FALSE)</f>
        <v>0</v>
      </c>
      <c r="AQ8" s="19">
        <f>VLOOKUP($B8,Kraftvärmeprod!$B$1:$BX$549,MATCH(AQ$1,Kraftvärmeprod!$B$1:$BX$1,0),FALSE)</f>
        <v>0</v>
      </c>
      <c r="AR8" s="19">
        <f>VLOOKUP($B8,Kraftvärmeprod!$B$1:$BX$549,MATCH("Summa tillförd energi exklusive rökgaskondensering",Kraftvärmeprod!$B$1:$BX$1,0),FALSE)</f>
        <v>0</v>
      </c>
      <c r="AT8" s="21" t="str">
        <f t="shared" si="2"/>
        <v/>
      </c>
      <c r="AV8" s="19">
        <f t="shared" si="3"/>
        <v>0</v>
      </c>
      <c r="AX8" s="19" t="str">
        <f>VLOOKUP(B8,Totalt!$B$1:$BZ$554,MATCH(AX$1,Totalt!$B$1:$BZ$1,0),FALSE)</f>
        <v>Ja</v>
      </c>
      <c r="BA8" s="21" t="str">
        <f t="shared" si="4"/>
        <v/>
      </c>
    </row>
    <row r="9" spans="1:53">
      <c r="A9" s="19" t="s">
        <v>57</v>
      </c>
      <c r="B9" s="19" t="s">
        <v>58</v>
      </c>
      <c r="J9" s="19">
        <v>0</v>
      </c>
      <c r="K9" s="19">
        <v>0</v>
      </c>
      <c r="L9" s="19">
        <v>0</v>
      </c>
      <c r="M9" s="19">
        <v>0</v>
      </c>
      <c r="N9" s="19">
        <v>0</v>
      </c>
      <c r="O9" s="19">
        <v>0</v>
      </c>
      <c r="P9" s="19">
        <v>0</v>
      </c>
      <c r="Q9" s="19">
        <v>0</v>
      </c>
      <c r="R9" s="19">
        <v>0</v>
      </c>
      <c r="S9" s="19">
        <v>0</v>
      </c>
      <c r="T9" s="19">
        <v>0</v>
      </c>
      <c r="U9" s="19">
        <v>0</v>
      </c>
      <c r="W9" s="19">
        <v>0</v>
      </c>
      <c r="X9" s="19">
        <v>0</v>
      </c>
      <c r="Y9" s="19">
        <v>0</v>
      </c>
      <c r="Z9" s="19">
        <v>0</v>
      </c>
      <c r="AA9" s="19">
        <v>0</v>
      </c>
      <c r="AB9" s="19">
        <v>0</v>
      </c>
      <c r="AC9" s="19">
        <v>0</v>
      </c>
      <c r="AD9" s="19">
        <v>0</v>
      </c>
      <c r="AE9" s="19">
        <v>0</v>
      </c>
      <c r="AF9" s="19">
        <v>0</v>
      </c>
      <c r="AG9" s="19">
        <v>0</v>
      </c>
      <c r="AH9" s="19">
        <v>0</v>
      </c>
      <c r="AI9" s="19">
        <v>0</v>
      </c>
      <c r="AL9" s="19">
        <v>0</v>
      </c>
      <c r="AM9" s="19">
        <f t="shared" si="0"/>
        <v>0</v>
      </c>
      <c r="AN9" s="19">
        <f t="shared" si="1"/>
        <v>0</v>
      </c>
      <c r="AP9" s="19">
        <f>VLOOKUP($B9,Kraftvärmeprod!$B$1:$BX$549,MATCH(AP$1,Kraftvärmeprod!$B$1:$BX$1,0),FALSE)</f>
        <v>0</v>
      </c>
      <c r="AQ9" s="19">
        <f>VLOOKUP($B9,Kraftvärmeprod!$B$1:$BX$549,MATCH(AQ$1,Kraftvärmeprod!$B$1:$BX$1,0),FALSE)</f>
        <v>0</v>
      </c>
      <c r="AR9" s="19">
        <f>VLOOKUP($B9,Kraftvärmeprod!$B$1:$BX$549,MATCH("Summa tillförd energi exklusive rökgaskondensering",Kraftvärmeprod!$B$1:$BX$1,0),FALSE)</f>
        <v>0</v>
      </c>
      <c r="AT9" s="21" t="str">
        <f t="shared" si="2"/>
        <v/>
      </c>
      <c r="AV9" s="19">
        <f t="shared" si="3"/>
        <v>0</v>
      </c>
      <c r="AX9" s="19" t="str">
        <f>VLOOKUP(B9,Totalt!$B$1:$BZ$554,MATCH(AX$1,Totalt!$B$1:$BZ$1,0),FALSE)</f>
        <v>Ja</v>
      </c>
      <c r="BA9" s="21" t="str">
        <f t="shared" si="4"/>
        <v/>
      </c>
    </row>
    <row r="10" spans="1:53">
      <c r="A10" s="19" t="s">
        <v>59</v>
      </c>
      <c r="B10" s="19" t="s">
        <v>60</v>
      </c>
      <c r="J10" s="19">
        <v>0</v>
      </c>
      <c r="K10" s="19">
        <v>0</v>
      </c>
      <c r="L10" s="19">
        <v>0</v>
      </c>
      <c r="M10" s="19">
        <v>0</v>
      </c>
      <c r="N10" s="19">
        <v>0</v>
      </c>
      <c r="O10" s="19">
        <v>0</v>
      </c>
      <c r="P10" s="19">
        <v>0</v>
      </c>
      <c r="Q10" s="19">
        <v>0</v>
      </c>
      <c r="R10" s="19">
        <v>0</v>
      </c>
      <c r="S10" s="19">
        <v>0</v>
      </c>
      <c r="T10" s="19">
        <v>0</v>
      </c>
      <c r="U10" s="19">
        <v>0</v>
      </c>
      <c r="W10" s="19">
        <v>0</v>
      </c>
      <c r="X10" s="19">
        <v>0</v>
      </c>
      <c r="Y10" s="19">
        <v>0</v>
      </c>
      <c r="Z10" s="19">
        <v>0</v>
      </c>
      <c r="AA10" s="19">
        <v>0</v>
      </c>
      <c r="AB10" s="19">
        <v>0</v>
      </c>
      <c r="AC10" s="19">
        <v>0</v>
      </c>
      <c r="AD10" s="19">
        <v>0</v>
      </c>
      <c r="AE10" s="19">
        <v>0</v>
      </c>
      <c r="AF10" s="19">
        <v>0</v>
      </c>
      <c r="AG10" s="19">
        <v>0</v>
      </c>
      <c r="AH10" s="19">
        <v>0</v>
      </c>
      <c r="AI10" s="19">
        <v>0</v>
      </c>
      <c r="AL10" s="19">
        <v>0</v>
      </c>
      <c r="AM10" s="19">
        <f t="shared" si="0"/>
        <v>0</v>
      </c>
      <c r="AN10" s="19">
        <f t="shared" si="1"/>
        <v>0</v>
      </c>
      <c r="AP10" s="19">
        <f>VLOOKUP($B10,Kraftvärmeprod!$B$1:$BX$549,MATCH(AP$1,Kraftvärmeprod!$B$1:$BX$1,0),FALSE)</f>
        <v>0</v>
      </c>
      <c r="AQ10" s="19">
        <f>VLOOKUP($B10,Kraftvärmeprod!$B$1:$BX$549,MATCH(AQ$1,Kraftvärmeprod!$B$1:$BX$1,0),FALSE)</f>
        <v>0</v>
      </c>
      <c r="AR10" s="19">
        <f>VLOOKUP($B10,Kraftvärmeprod!$B$1:$BX$549,MATCH("Summa tillförd energi exklusive rökgaskondensering",Kraftvärmeprod!$B$1:$BX$1,0),FALSE)</f>
        <v>0</v>
      </c>
      <c r="AT10" s="21" t="str">
        <f t="shared" si="2"/>
        <v/>
      </c>
      <c r="AV10" s="19">
        <f t="shared" si="3"/>
        <v>0</v>
      </c>
      <c r="AX10" s="19" t="str">
        <f>VLOOKUP(B10,Totalt!$B$1:$BZ$554,MATCH(AX$1,Totalt!$B$1:$BZ$1,0),FALSE)</f>
        <v>Ja</v>
      </c>
      <c r="BA10" s="21" t="str">
        <f t="shared" si="4"/>
        <v/>
      </c>
    </row>
    <row r="11" spans="1:53">
      <c r="A11" s="19" t="s">
        <v>61</v>
      </c>
      <c r="B11" s="19" t="s">
        <v>62</v>
      </c>
      <c r="J11" s="19">
        <v>0</v>
      </c>
      <c r="K11" s="19">
        <v>0</v>
      </c>
      <c r="L11" s="19">
        <v>0</v>
      </c>
      <c r="M11" s="19">
        <v>0</v>
      </c>
      <c r="N11" s="19">
        <v>0</v>
      </c>
      <c r="O11" s="19">
        <v>0</v>
      </c>
      <c r="P11" s="19">
        <v>0</v>
      </c>
      <c r="Q11" s="19">
        <v>0</v>
      </c>
      <c r="R11" s="19">
        <v>0</v>
      </c>
      <c r="S11" s="19">
        <v>0</v>
      </c>
      <c r="T11" s="19">
        <v>0</v>
      </c>
      <c r="U11" s="19">
        <v>0</v>
      </c>
      <c r="W11" s="19">
        <v>0</v>
      </c>
      <c r="X11" s="19">
        <v>0</v>
      </c>
      <c r="Y11" s="19">
        <v>0</v>
      </c>
      <c r="Z11" s="19">
        <v>0</v>
      </c>
      <c r="AA11" s="19">
        <v>0</v>
      </c>
      <c r="AB11" s="19">
        <v>0</v>
      </c>
      <c r="AC11" s="19">
        <v>0</v>
      </c>
      <c r="AD11" s="19">
        <v>0</v>
      </c>
      <c r="AE11" s="19">
        <v>0</v>
      </c>
      <c r="AF11" s="19">
        <v>0</v>
      </c>
      <c r="AG11" s="19">
        <v>0</v>
      </c>
      <c r="AH11" s="19">
        <v>0</v>
      </c>
      <c r="AI11" s="19">
        <v>0</v>
      </c>
      <c r="AL11" s="19">
        <v>0</v>
      </c>
      <c r="AM11" s="19">
        <f t="shared" si="0"/>
        <v>0</v>
      </c>
      <c r="AN11" s="19">
        <f t="shared" si="1"/>
        <v>0</v>
      </c>
      <c r="AP11" s="19">
        <f>VLOOKUP($B11,Kraftvärmeprod!$B$1:$BX$549,MATCH(AP$1,Kraftvärmeprod!$B$1:$BX$1,0),FALSE)</f>
        <v>0</v>
      </c>
      <c r="AQ11" s="19">
        <f>VLOOKUP($B11,Kraftvärmeprod!$B$1:$BX$549,MATCH(AQ$1,Kraftvärmeprod!$B$1:$BX$1,0),FALSE)</f>
        <v>0</v>
      </c>
      <c r="AR11" s="19">
        <f>VLOOKUP($B11,Kraftvärmeprod!$B$1:$BX$549,MATCH("Summa tillförd energi exklusive rökgaskondensering",Kraftvärmeprod!$B$1:$BX$1,0),FALSE)</f>
        <v>0</v>
      </c>
      <c r="AT11" s="21" t="str">
        <f t="shared" si="2"/>
        <v/>
      </c>
      <c r="AV11" s="19">
        <f t="shared" si="3"/>
        <v>0</v>
      </c>
      <c r="AX11" s="19" t="str">
        <f>VLOOKUP(B11,Totalt!$B$1:$BZ$554,MATCH(AX$1,Totalt!$B$1:$BZ$1,0),FALSE)</f>
        <v>Ja</v>
      </c>
      <c r="BA11" s="21" t="str">
        <f t="shared" si="4"/>
        <v/>
      </c>
    </row>
    <row r="12" spans="1:53">
      <c r="A12" s="19" t="s">
        <v>65</v>
      </c>
      <c r="B12" s="19" t="s">
        <v>66</v>
      </c>
      <c r="J12" s="19">
        <v>0</v>
      </c>
      <c r="K12" s="19">
        <v>0</v>
      </c>
      <c r="L12" s="19">
        <v>0</v>
      </c>
      <c r="M12" s="19">
        <v>0</v>
      </c>
      <c r="N12" s="19">
        <v>0</v>
      </c>
      <c r="O12" s="19">
        <v>0</v>
      </c>
      <c r="P12" s="19">
        <v>0</v>
      </c>
      <c r="Q12" s="19">
        <v>0</v>
      </c>
      <c r="R12" s="19">
        <v>0</v>
      </c>
      <c r="S12" s="19">
        <v>0</v>
      </c>
      <c r="T12" s="19">
        <v>0</v>
      </c>
      <c r="U12" s="19">
        <v>0</v>
      </c>
      <c r="W12" s="19">
        <v>0</v>
      </c>
      <c r="X12" s="19">
        <v>0</v>
      </c>
      <c r="Y12" s="19">
        <v>0</v>
      </c>
      <c r="Z12" s="19">
        <v>0</v>
      </c>
      <c r="AA12" s="19">
        <v>0</v>
      </c>
      <c r="AB12" s="19">
        <v>0</v>
      </c>
      <c r="AC12" s="19">
        <v>0</v>
      </c>
      <c r="AD12" s="19">
        <v>0</v>
      </c>
      <c r="AE12" s="19">
        <v>0</v>
      </c>
      <c r="AF12" s="19">
        <v>0</v>
      </c>
      <c r="AG12" s="19">
        <v>0</v>
      </c>
      <c r="AH12" s="19">
        <v>0</v>
      </c>
      <c r="AI12" s="19">
        <v>0</v>
      </c>
      <c r="AL12" s="19">
        <v>0</v>
      </c>
      <c r="AM12" s="19">
        <f t="shared" si="0"/>
        <v>0</v>
      </c>
      <c r="AN12" s="19">
        <f t="shared" si="1"/>
        <v>0</v>
      </c>
      <c r="AP12" s="19">
        <f>VLOOKUP($B12,Kraftvärmeprod!$B$1:$BX$549,MATCH(AP$1,Kraftvärmeprod!$B$1:$BX$1,0),FALSE)</f>
        <v>0</v>
      </c>
      <c r="AQ12" s="19">
        <f>VLOOKUP($B12,Kraftvärmeprod!$B$1:$BX$549,MATCH(AQ$1,Kraftvärmeprod!$B$1:$BX$1,0),FALSE)</f>
        <v>0</v>
      </c>
      <c r="AR12" s="19">
        <f>VLOOKUP($B12,Kraftvärmeprod!$B$1:$BX$549,MATCH("Summa tillförd energi exklusive rökgaskondensering",Kraftvärmeprod!$B$1:$BX$1,0),FALSE)</f>
        <v>0</v>
      </c>
      <c r="AT12" s="21" t="str">
        <f t="shared" si="2"/>
        <v/>
      </c>
      <c r="AV12" s="19">
        <f t="shared" si="3"/>
        <v>0</v>
      </c>
      <c r="AX12" s="19" t="str">
        <f>VLOOKUP(B12,Totalt!$B$1:$BZ$554,MATCH(AX$1,Totalt!$B$1:$BZ$1,0),FALSE)</f>
        <v>Ja</v>
      </c>
      <c r="BA12" s="21" t="str">
        <f t="shared" si="4"/>
        <v/>
      </c>
    </row>
    <row r="13" spans="1:53">
      <c r="A13" s="19" t="s">
        <v>65</v>
      </c>
      <c r="B13" s="19" t="s">
        <v>67</v>
      </c>
      <c r="J13" s="19">
        <v>0</v>
      </c>
      <c r="K13" s="19">
        <v>0.51958800000000005</v>
      </c>
      <c r="L13" s="19">
        <v>0</v>
      </c>
      <c r="M13" s="19">
        <v>0</v>
      </c>
      <c r="N13" s="19">
        <v>0</v>
      </c>
      <c r="O13" s="19">
        <v>0</v>
      </c>
      <c r="P13" s="19">
        <v>0</v>
      </c>
      <c r="Q13" s="19">
        <v>5.1578499999999999E-2</v>
      </c>
      <c r="R13" s="19">
        <v>0</v>
      </c>
      <c r="S13" s="19">
        <v>0</v>
      </c>
      <c r="T13" s="19">
        <v>0</v>
      </c>
      <c r="U13" s="19">
        <v>0</v>
      </c>
      <c r="W13" s="19">
        <v>0</v>
      </c>
      <c r="X13" s="19">
        <v>0</v>
      </c>
      <c r="Y13" s="19">
        <v>0</v>
      </c>
      <c r="Z13" s="19">
        <v>8.5964200000000004E-2</v>
      </c>
      <c r="AA13" s="19">
        <v>0</v>
      </c>
      <c r="AB13" s="19">
        <v>0</v>
      </c>
      <c r="AC13" s="19">
        <v>0</v>
      </c>
      <c r="AD13" s="19">
        <v>0</v>
      </c>
      <c r="AE13" s="19">
        <v>92.986699999999999</v>
      </c>
      <c r="AF13" s="19">
        <v>0</v>
      </c>
      <c r="AG13" s="19">
        <v>0</v>
      </c>
      <c r="AH13" s="19">
        <v>12.62</v>
      </c>
      <c r="AI13" s="19">
        <v>4.6011499999999996</v>
      </c>
      <c r="AL13" s="19">
        <v>110.86498070000002</v>
      </c>
      <c r="AM13" s="19">
        <f t="shared" si="0"/>
        <v>106.26383070000001</v>
      </c>
      <c r="AN13" s="19">
        <f t="shared" si="1"/>
        <v>93.643830700000009</v>
      </c>
      <c r="AP13" s="19">
        <f>VLOOKUP($B13,Kraftvärmeprod!$B$1:$BX$549,MATCH(AP$1,Kraftvärmeprod!$B$1:$BX$1,0),FALSE)</f>
        <v>126.54</v>
      </c>
      <c r="AQ13" s="19">
        <f>VLOOKUP($B13,Kraftvärmeprod!$B$1:$BX$549,MATCH(AQ$1,Kraftvärmeprod!$B$1:$BX$1,0),FALSE)</f>
        <v>36.17</v>
      </c>
      <c r="AR13" s="19">
        <f>VLOOKUP($B13,Kraftvärmeprod!$B$1:$BX$549,MATCH("Summa tillförd energi exklusive rökgaskondensering",Kraftvärmeprod!$B$1:$BX$1,0),FALSE)</f>
        <v>179.1</v>
      </c>
      <c r="AT13" s="21">
        <f t="shared" si="2"/>
        <v>0.5228577928531547</v>
      </c>
      <c r="AV13" s="19">
        <f t="shared" si="3"/>
        <v>0.13754270000000002</v>
      </c>
      <c r="AX13" s="19" t="str">
        <f>VLOOKUP(B13,Totalt!$B$1:$BZ$554,MATCH(AX$1,Totalt!$B$1:$BZ$1,0),FALSE)</f>
        <v>Ja</v>
      </c>
      <c r="BA13" s="21">
        <f t="shared" si="4"/>
        <v>1.2880047316249306</v>
      </c>
    </row>
    <row r="14" spans="1:53">
      <c r="A14" s="19" t="s">
        <v>65</v>
      </c>
      <c r="B14" s="19" t="s">
        <v>68</v>
      </c>
      <c r="J14" s="19">
        <v>0</v>
      </c>
      <c r="K14" s="19">
        <v>0</v>
      </c>
      <c r="L14" s="19">
        <v>0</v>
      </c>
      <c r="M14" s="19">
        <v>0</v>
      </c>
      <c r="N14" s="19">
        <v>0</v>
      </c>
      <c r="O14" s="19">
        <v>0</v>
      </c>
      <c r="P14" s="19">
        <v>0</v>
      </c>
      <c r="Q14" s="19">
        <v>0</v>
      </c>
      <c r="R14" s="19">
        <v>0</v>
      </c>
      <c r="S14" s="19">
        <v>0</v>
      </c>
      <c r="T14" s="19">
        <v>0</v>
      </c>
      <c r="U14" s="19">
        <v>0</v>
      </c>
      <c r="W14" s="19">
        <v>0</v>
      </c>
      <c r="X14" s="19">
        <v>0</v>
      </c>
      <c r="Y14" s="19">
        <v>0</v>
      </c>
      <c r="Z14" s="19">
        <v>0</v>
      </c>
      <c r="AA14" s="19">
        <v>0</v>
      </c>
      <c r="AB14" s="19">
        <v>0</v>
      </c>
      <c r="AC14" s="19">
        <v>0</v>
      </c>
      <c r="AD14" s="19">
        <v>0</v>
      </c>
      <c r="AE14" s="19">
        <v>0</v>
      </c>
      <c r="AF14" s="19">
        <v>0</v>
      </c>
      <c r="AG14" s="19">
        <v>0</v>
      </c>
      <c r="AH14" s="19">
        <v>0</v>
      </c>
      <c r="AI14" s="19">
        <v>0</v>
      </c>
      <c r="AL14" s="19">
        <v>0</v>
      </c>
      <c r="AM14" s="19">
        <f t="shared" si="0"/>
        <v>0</v>
      </c>
      <c r="AN14" s="19">
        <f t="shared" si="1"/>
        <v>0</v>
      </c>
      <c r="AP14" s="19">
        <f>VLOOKUP($B14,Kraftvärmeprod!$B$1:$BX$549,MATCH(AP$1,Kraftvärmeprod!$B$1:$BX$1,0),FALSE)</f>
        <v>0</v>
      </c>
      <c r="AQ14" s="19">
        <f>VLOOKUP($B14,Kraftvärmeprod!$B$1:$BX$549,MATCH(AQ$1,Kraftvärmeprod!$B$1:$BX$1,0),FALSE)</f>
        <v>0</v>
      </c>
      <c r="AR14" s="19">
        <f>VLOOKUP($B14,Kraftvärmeprod!$B$1:$BX$549,MATCH("Summa tillförd energi exklusive rökgaskondensering",Kraftvärmeprod!$B$1:$BX$1,0),FALSE)</f>
        <v>0</v>
      </c>
      <c r="AT14" s="21" t="str">
        <f t="shared" si="2"/>
        <v/>
      </c>
      <c r="AV14" s="19">
        <f t="shared" si="3"/>
        <v>0</v>
      </c>
      <c r="AX14" s="19" t="str">
        <f>VLOOKUP(B14,Totalt!$B$1:$BZ$554,MATCH(AX$1,Totalt!$B$1:$BZ$1,0),FALSE)</f>
        <v>Ja</v>
      </c>
      <c r="BA14" s="21" t="str">
        <f t="shared" si="4"/>
        <v/>
      </c>
    </row>
    <row r="15" spans="1:53">
      <c r="A15" s="19" t="s">
        <v>70</v>
      </c>
      <c r="B15" s="19" t="s">
        <v>71</v>
      </c>
      <c r="J15" s="19">
        <v>0</v>
      </c>
      <c r="K15" s="19">
        <v>0</v>
      </c>
      <c r="L15" s="19">
        <v>0</v>
      </c>
      <c r="M15" s="19">
        <v>0</v>
      </c>
      <c r="N15" s="19">
        <v>0</v>
      </c>
      <c r="O15" s="19">
        <v>0</v>
      </c>
      <c r="P15" s="19">
        <v>0</v>
      </c>
      <c r="Q15" s="19">
        <v>0</v>
      </c>
      <c r="R15" s="19">
        <v>0</v>
      </c>
      <c r="S15" s="19">
        <v>0</v>
      </c>
      <c r="T15" s="19">
        <v>0</v>
      </c>
      <c r="U15" s="19">
        <v>0</v>
      </c>
      <c r="W15" s="19">
        <v>0</v>
      </c>
      <c r="X15" s="19">
        <v>0</v>
      </c>
      <c r="Y15" s="19">
        <v>0</v>
      </c>
      <c r="Z15" s="19">
        <v>0</v>
      </c>
      <c r="AA15" s="19">
        <v>0</v>
      </c>
      <c r="AB15" s="19">
        <v>0</v>
      </c>
      <c r="AC15" s="19">
        <v>0</v>
      </c>
      <c r="AD15" s="19">
        <v>0</v>
      </c>
      <c r="AE15" s="19">
        <v>0</v>
      </c>
      <c r="AF15" s="19">
        <v>0</v>
      </c>
      <c r="AG15" s="19">
        <v>0</v>
      </c>
      <c r="AH15" s="19">
        <v>0</v>
      </c>
      <c r="AI15" s="19">
        <v>0</v>
      </c>
      <c r="AL15" s="19">
        <v>0</v>
      </c>
      <c r="AM15" s="19">
        <f t="shared" si="0"/>
        <v>0</v>
      </c>
      <c r="AN15" s="19">
        <f t="shared" si="1"/>
        <v>0</v>
      </c>
      <c r="AP15" s="19">
        <f>VLOOKUP($B15,Kraftvärmeprod!$B$1:$BX$549,MATCH(AP$1,Kraftvärmeprod!$B$1:$BX$1,0),FALSE)</f>
        <v>0</v>
      </c>
      <c r="AQ15" s="19">
        <f>VLOOKUP($B15,Kraftvärmeprod!$B$1:$BX$549,MATCH(AQ$1,Kraftvärmeprod!$B$1:$BX$1,0),FALSE)</f>
        <v>0</v>
      </c>
      <c r="AR15" s="19">
        <f>VLOOKUP($B15,Kraftvärmeprod!$B$1:$BX$549,MATCH("Summa tillförd energi exklusive rökgaskondensering",Kraftvärmeprod!$B$1:$BX$1,0),FALSE)</f>
        <v>0</v>
      </c>
      <c r="AT15" s="21" t="str">
        <f t="shared" si="2"/>
        <v/>
      </c>
      <c r="AV15" s="19">
        <f t="shared" si="3"/>
        <v>0</v>
      </c>
      <c r="AX15" s="19" t="str">
        <f>VLOOKUP(B15,Totalt!$B$1:$BZ$554,MATCH(AX$1,Totalt!$B$1:$BZ$1,0),FALSE)</f>
        <v>Ja</v>
      </c>
      <c r="BA15" s="21" t="str">
        <f t="shared" si="4"/>
        <v/>
      </c>
    </row>
    <row r="16" spans="1:53">
      <c r="A16" s="19" t="s">
        <v>70</v>
      </c>
      <c r="B16" s="19" t="s">
        <v>72</v>
      </c>
      <c r="J16" s="19">
        <v>0</v>
      </c>
      <c r="K16" s="19">
        <v>0</v>
      </c>
      <c r="L16" s="19">
        <v>0</v>
      </c>
      <c r="M16" s="19">
        <v>0</v>
      </c>
      <c r="N16" s="19">
        <v>0</v>
      </c>
      <c r="O16" s="19">
        <v>0</v>
      </c>
      <c r="P16" s="19">
        <v>0</v>
      </c>
      <c r="Q16" s="19">
        <v>0</v>
      </c>
      <c r="R16" s="19">
        <v>0</v>
      </c>
      <c r="S16" s="19">
        <v>0</v>
      </c>
      <c r="T16" s="19">
        <v>0</v>
      </c>
      <c r="U16" s="19">
        <v>0</v>
      </c>
      <c r="W16" s="19">
        <v>0</v>
      </c>
      <c r="X16" s="19">
        <v>0</v>
      </c>
      <c r="Y16" s="19">
        <v>0</v>
      </c>
      <c r="Z16" s="19">
        <v>0</v>
      </c>
      <c r="AA16" s="19">
        <v>0</v>
      </c>
      <c r="AB16" s="19">
        <v>0</v>
      </c>
      <c r="AC16" s="19">
        <v>0</v>
      </c>
      <c r="AD16" s="19">
        <v>0</v>
      </c>
      <c r="AE16" s="19">
        <v>0</v>
      </c>
      <c r="AF16" s="19">
        <v>0</v>
      </c>
      <c r="AG16" s="19">
        <v>0</v>
      </c>
      <c r="AH16" s="19">
        <v>0</v>
      </c>
      <c r="AI16" s="19">
        <v>0</v>
      </c>
      <c r="AL16" s="19">
        <v>0</v>
      </c>
      <c r="AM16" s="19">
        <f t="shared" si="0"/>
        <v>0</v>
      </c>
      <c r="AN16" s="19">
        <f t="shared" si="1"/>
        <v>0</v>
      </c>
      <c r="AP16" s="19">
        <f>VLOOKUP($B16,Kraftvärmeprod!$B$1:$BX$549,MATCH(AP$1,Kraftvärmeprod!$B$1:$BX$1,0),FALSE)</f>
        <v>0</v>
      </c>
      <c r="AQ16" s="19">
        <f>VLOOKUP($B16,Kraftvärmeprod!$B$1:$BX$549,MATCH(AQ$1,Kraftvärmeprod!$B$1:$BX$1,0),FALSE)</f>
        <v>0</v>
      </c>
      <c r="AR16" s="19">
        <f>VLOOKUP($B16,Kraftvärmeprod!$B$1:$BX$549,MATCH("Summa tillförd energi exklusive rökgaskondensering",Kraftvärmeprod!$B$1:$BX$1,0),FALSE)</f>
        <v>0</v>
      </c>
      <c r="AT16" s="21" t="str">
        <f t="shared" si="2"/>
        <v/>
      </c>
      <c r="AV16" s="19">
        <f t="shared" si="3"/>
        <v>0</v>
      </c>
      <c r="AX16" s="19" t="str">
        <f>VLOOKUP(B16,Totalt!$B$1:$BZ$554,MATCH(AX$1,Totalt!$B$1:$BZ$1,0),FALSE)</f>
        <v>Ja</v>
      </c>
      <c r="BA16" s="21" t="str">
        <f t="shared" si="4"/>
        <v/>
      </c>
    </row>
    <row r="17" spans="1:53">
      <c r="A17" s="19" t="s">
        <v>73</v>
      </c>
      <c r="B17" s="19" t="s">
        <v>74</v>
      </c>
      <c r="J17" s="19">
        <v>0</v>
      </c>
      <c r="K17" s="19">
        <v>0</v>
      </c>
      <c r="L17" s="19">
        <v>0</v>
      </c>
      <c r="M17" s="19">
        <v>0</v>
      </c>
      <c r="N17" s="19">
        <v>0</v>
      </c>
      <c r="O17" s="19">
        <v>0</v>
      </c>
      <c r="P17" s="19">
        <v>0</v>
      </c>
      <c r="Q17" s="19">
        <v>0</v>
      </c>
      <c r="R17" s="19">
        <v>0</v>
      </c>
      <c r="S17" s="19">
        <v>0</v>
      </c>
      <c r="T17" s="19">
        <v>0</v>
      </c>
      <c r="U17" s="19">
        <v>0</v>
      </c>
      <c r="W17" s="19">
        <v>0</v>
      </c>
      <c r="X17" s="19">
        <v>0</v>
      </c>
      <c r="Y17" s="19">
        <v>0</v>
      </c>
      <c r="Z17" s="19">
        <v>2.5205899999999999</v>
      </c>
      <c r="AA17" s="19">
        <v>0</v>
      </c>
      <c r="AB17" s="19">
        <v>1.14849</v>
      </c>
      <c r="AC17" s="19">
        <v>0</v>
      </c>
      <c r="AD17" s="19">
        <v>0</v>
      </c>
      <c r="AE17" s="19">
        <v>170.07599999999999</v>
      </c>
      <c r="AF17" s="19">
        <v>0</v>
      </c>
      <c r="AG17" s="19">
        <v>0</v>
      </c>
      <c r="AH17" s="19">
        <v>0</v>
      </c>
      <c r="AI17" s="19">
        <v>4.7687499999999998</v>
      </c>
      <c r="AL17" s="19">
        <v>178.51383000000001</v>
      </c>
      <c r="AM17" s="19">
        <f t="shared" si="0"/>
        <v>173.74508</v>
      </c>
      <c r="AN17" s="19">
        <f t="shared" si="1"/>
        <v>173.74508</v>
      </c>
      <c r="AP17" s="19">
        <f>VLOOKUP($B17,Kraftvärmeprod!$B$1:$BX$549,MATCH(AP$1,Kraftvärmeprod!$B$1:$BX$1,0),FALSE)</f>
        <v>193.98</v>
      </c>
      <c r="AQ17" s="19">
        <f>VLOOKUP($B17,Kraftvärmeprod!$B$1:$BX$549,MATCH(AQ$1,Kraftvärmeprod!$B$1:$BX$1,0),FALSE)</f>
        <v>24.841999999999999</v>
      </c>
      <c r="AR17" s="19">
        <f>VLOOKUP($B17,Kraftvärmeprod!$B$1:$BX$549,MATCH("Summa tillförd energi exklusive rökgaskondensering",Kraftvärmeprod!$B$1:$BX$1,0),FALSE)</f>
        <v>244.58181999999999</v>
      </c>
      <c r="AT17" s="21">
        <f t="shared" si="2"/>
        <v>0.71037610236116489</v>
      </c>
      <c r="AV17" s="19">
        <f t="shared" si="3"/>
        <v>3.6690800000000001</v>
      </c>
      <c r="AX17" s="19" t="str">
        <f>VLOOKUP(B17,Totalt!$B$1:$BZ$554,MATCH(AX$1,Totalt!$B$1:$BZ$1,0),FALSE)</f>
        <v>Ja</v>
      </c>
      <c r="BA17" s="21">
        <f t="shared" si="4"/>
        <v>1.0866384974206198</v>
      </c>
    </row>
    <row r="18" spans="1:53">
      <c r="A18" s="19" t="s">
        <v>73</v>
      </c>
      <c r="B18" s="19" t="s">
        <v>76</v>
      </c>
      <c r="J18" s="19">
        <v>0</v>
      </c>
      <c r="K18" s="19">
        <v>0</v>
      </c>
      <c r="L18" s="19">
        <v>0</v>
      </c>
      <c r="M18" s="19">
        <v>0</v>
      </c>
      <c r="N18" s="19">
        <v>0</v>
      </c>
      <c r="O18" s="19">
        <v>0</v>
      </c>
      <c r="P18" s="19">
        <v>0</v>
      </c>
      <c r="Q18" s="19">
        <v>0</v>
      </c>
      <c r="R18" s="19">
        <v>0</v>
      </c>
      <c r="S18" s="19">
        <v>0</v>
      </c>
      <c r="T18" s="19">
        <v>0</v>
      </c>
      <c r="U18" s="19">
        <v>0</v>
      </c>
      <c r="W18" s="19">
        <v>0</v>
      </c>
      <c r="X18" s="19">
        <v>0</v>
      </c>
      <c r="Y18" s="19">
        <v>0</v>
      </c>
      <c r="Z18" s="19">
        <v>0</v>
      </c>
      <c r="AA18" s="19">
        <v>0</v>
      </c>
      <c r="AB18" s="19">
        <v>0</v>
      </c>
      <c r="AC18" s="19">
        <v>0</v>
      </c>
      <c r="AD18" s="19">
        <v>0</v>
      </c>
      <c r="AE18" s="19">
        <v>0</v>
      </c>
      <c r="AF18" s="19">
        <v>0</v>
      </c>
      <c r="AG18" s="19">
        <v>0</v>
      </c>
      <c r="AH18" s="19">
        <v>0</v>
      </c>
      <c r="AI18" s="19">
        <v>0</v>
      </c>
      <c r="AL18" s="19">
        <v>0</v>
      </c>
      <c r="AM18" s="19">
        <f t="shared" si="0"/>
        <v>0</v>
      </c>
      <c r="AN18" s="19">
        <f t="shared" si="1"/>
        <v>0</v>
      </c>
      <c r="AP18" s="19">
        <f>VLOOKUP($B18,Kraftvärmeprod!$B$1:$BX$549,MATCH(AP$1,Kraftvärmeprod!$B$1:$BX$1,0),FALSE)</f>
        <v>0</v>
      </c>
      <c r="AQ18" s="19">
        <f>VLOOKUP($B18,Kraftvärmeprod!$B$1:$BX$549,MATCH(AQ$1,Kraftvärmeprod!$B$1:$BX$1,0),FALSE)</f>
        <v>0</v>
      </c>
      <c r="AR18" s="19">
        <f>VLOOKUP($B18,Kraftvärmeprod!$B$1:$BX$549,MATCH("Summa tillförd energi exklusive rökgaskondensering",Kraftvärmeprod!$B$1:$BX$1,0),FALSE)</f>
        <v>0</v>
      </c>
      <c r="AT18" s="21" t="str">
        <f t="shared" si="2"/>
        <v/>
      </c>
      <c r="AV18" s="19">
        <f t="shared" si="3"/>
        <v>0</v>
      </c>
      <c r="AX18" s="19" t="str">
        <f>VLOOKUP(B18,Totalt!$B$1:$BZ$554,MATCH(AX$1,Totalt!$B$1:$BZ$1,0),FALSE)</f>
        <v>Ja</v>
      </c>
      <c r="BA18" s="21" t="str">
        <f t="shared" si="4"/>
        <v/>
      </c>
    </row>
    <row r="19" spans="1:53">
      <c r="A19" s="19" t="s">
        <v>73</v>
      </c>
      <c r="B19" s="19" t="s">
        <v>77</v>
      </c>
      <c r="J19" s="19">
        <v>0</v>
      </c>
      <c r="K19" s="19">
        <v>0</v>
      </c>
      <c r="L19" s="19">
        <v>0</v>
      </c>
      <c r="M19" s="19">
        <v>0</v>
      </c>
      <c r="N19" s="19">
        <v>0</v>
      </c>
      <c r="O19" s="19">
        <v>0</v>
      </c>
      <c r="P19" s="19">
        <v>0</v>
      </c>
      <c r="Q19" s="19">
        <v>0</v>
      </c>
      <c r="R19" s="19">
        <v>0</v>
      </c>
      <c r="S19" s="19">
        <v>0</v>
      </c>
      <c r="T19" s="19">
        <v>0</v>
      </c>
      <c r="U19" s="19">
        <v>0</v>
      </c>
      <c r="W19" s="19">
        <v>0</v>
      </c>
      <c r="X19" s="19">
        <v>0</v>
      </c>
      <c r="Y19" s="19">
        <v>0</v>
      </c>
      <c r="Z19" s="19">
        <v>0</v>
      </c>
      <c r="AA19" s="19">
        <v>0</v>
      </c>
      <c r="AB19" s="19">
        <v>0</v>
      </c>
      <c r="AC19" s="19">
        <v>0</v>
      </c>
      <c r="AD19" s="19">
        <v>0</v>
      </c>
      <c r="AE19" s="19">
        <v>0</v>
      </c>
      <c r="AF19" s="19">
        <v>0</v>
      </c>
      <c r="AG19" s="19">
        <v>0</v>
      </c>
      <c r="AH19" s="19">
        <v>0</v>
      </c>
      <c r="AI19" s="19">
        <v>0</v>
      </c>
      <c r="AL19" s="19">
        <v>0</v>
      </c>
      <c r="AM19" s="19">
        <f t="shared" si="0"/>
        <v>0</v>
      </c>
      <c r="AN19" s="19">
        <f t="shared" si="1"/>
        <v>0</v>
      </c>
      <c r="AP19" s="19">
        <f>VLOOKUP($B19,Kraftvärmeprod!$B$1:$BX$549,MATCH(AP$1,Kraftvärmeprod!$B$1:$BX$1,0),FALSE)</f>
        <v>0</v>
      </c>
      <c r="AQ19" s="19">
        <f>VLOOKUP($B19,Kraftvärmeprod!$B$1:$BX$549,MATCH(AQ$1,Kraftvärmeprod!$B$1:$BX$1,0),FALSE)</f>
        <v>0</v>
      </c>
      <c r="AR19" s="19">
        <f>VLOOKUP($B19,Kraftvärmeprod!$B$1:$BX$549,MATCH("Summa tillförd energi exklusive rökgaskondensering",Kraftvärmeprod!$B$1:$BX$1,0),FALSE)</f>
        <v>0</v>
      </c>
      <c r="AT19" s="21" t="str">
        <f t="shared" si="2"/>
        <v/>
      </c>
      <c r="AV19" s="19">
        <f t="shared" si="3"/>
        <v>0</v>
      </c>
      <c r="AX19" s="19" t="str">
        <f>VLOOKUP(B19,Totalt!$B$1:$BZ$554,MATCH(AX$1,Totalt!$B$1:$BZ$1,0),FALSE)</f>
        <v>Ja</v>
      </c>
      <c r="BA19" s="21" t="str">
        <f t="shared" si="4"/>
        <v/>
      </c>
    </row>
    <row r="20" spans="1:53">
      <c r="A20" s="19" t="s">
        <v>78</v>
      </c>
      <c r="B20" s="19" t="s">
        <v>79</v>
      </c>
      <c r="J20" s="19">
        <v>0</v>
      </c>
      <c r="K20" s="19">
        <v>0.35191499999999998</v>
      </c>
      <c r="L20" s="19">
        <v>0</v>
      </c>
      <c r="M20" s="19">
        <v>0</v>
      </c>
      <c r="N20" s="19">
        <v>0</v>
      </c>
      <c r="O20" s="19">
        <v>0</v>
      </c>
      <c r="P20" s="19">
        <v>137.20500000000001</v>
      </c>
      <c r="Q20" s="19">
        <v>43.4495</v>
      </c>
      <c r="R20" s="19">
        <v>3.1161099999999999</v>
      </c>
      <c r="S20" s="19">
        <v>7.7817499999999997</v>
      </c>
      <c r="T20" s="19">
        <v>0</v>
      </c>
      <c r="U20" s="19">
        <v>29.231200000000001</v>
      </c>
      <c r="W20" s="19">
        <v>1.3906099999999999</v>
      </c>
      <c r="X20" s="19">
        <v>1.26007</v>
      </c>
      <c r="Y20" s="19">
        <v>0</v>
      </c>
      <c r="Z20" s="19">
        <v>0</v>
      </c>
      <c r="AA20" s="19">
        <v>0</v>
      </c>
      <c r="AB20" s="19">
        <v>0</v>
      </c>
      <c r="AC20" s="19">
        <v>37.9268</v>
      </c>
      <c r="AD20" s="19">
        <v>0</v>
      </c>
      <c r="AE20" s="19">
        <v>161.15199999999999</v>
      </c>
      <c r="AF20" s="19">
        <v>0</v>
      </c>
      <c r="AG20" s="19">
        <v>0</v>
      </c>
      <c r="AH20" s="19">
        <v>140.34</v>
      </c>
      <c r="AI20" s="19">
        <v>21.5396</v>
      </c>
      <c r="AL20" s="19">
        <v>584.74455499999988</v>
      </c>
      <c r="AM20" s="19">
        <f t="shared" si="0"/>
        <v>563.20495499999993</v>
      </c>
      <c r="AN20" s="19">
        <f t="shared" si="1"/>
        <v>422.8649549999999</v>
      </c>
      <c r="AP20" s="19">
        <f>VLOOKUP($B20,Kraftvärmeprod!$B$1:$BX$549,MATCH(AP$1,Kraftvärmeprod!$B$1:$BX$1,0),FALSE)</f>
        <v>522.4</v>
      </c>
      <c r="AQ20" s="19">
        <f>VLOOKUP($B20,Kraftvärmeprod!$B$1:$BX$549,MATCH(AQ$1,Kraftvärmeprod!$B$1:$BX$1,0),FALSE)</f>
        <v>152.71</v>
      </c>
      <c r="AR20" s="19">
        <f>VLOOKUP($B20,Kraftvärmeprod!$B$1:$BX$549,MATCH("Summa tillförd energi exklusive rökgaskondensering",Kraftvärmeprod!$B$1:$BX$1,0),FALSE)</f>
        <v>772.93</v>
      </c>
      <c r="AT20" s="21">
        <f t="shared" si="2"/>
        <v>0.54709346900754263</v>
      </c>
      <c r="AV20" s="19">
        <f t="shared" si="3"/>
        <v>261.36104</v>
      </c>
      <c r="AX20" s="19" t="str">
        <f>VLOOKUP(B20,Totalt!$B$1:$BZ$554,MATCH(AX$1,Totalt!$B$1:$BZ$1,0),FALSE)</f>
        <v>Ja</v>
      </c>
      <c r="BA20" s="21">
        <f t="shared" si="4"/>
        <v>1.1755055030882842</v>
      </c>
    </row>
    <row r="21" spans="1:53">
      <c r="A21" s="19" t="s">
        <v>78</v>
      </c>
      <c r="B21" s="19" t="s">
        <v>81</v>
      </c>
      <c r="J21" s="19">
        <v>0</v>
      </c>
      <c r="K21" s="19">
        <v>0</v>
      </c>
      <c r="L21" s="19">
        <v>0</v>
      </c>
      <c r="M21" s="19">
        <v>0</v>
      </c>
      <c r="N21" s="19">
        <v>0</v>
      </c>
      <c r="O21" s="19">
        <v>0</v>
      </c>
      <c r="P21" s="19">
        <v>0</v>
      </c>
      <c r="Q21" s="19">
        <v>0</v>
      </c>
      <c r="R21" s="19">
        <v>0</v>
      </c>
      <c r="S21" s="19">
        <v>0</v>
      </c>
      <c r="T21" s="19">
        <v>0</v>
      </c>
      <c r="U21" s="19">
        <v>0</v>
      </c>
      <c r="W21" s="19">
        <v>0</v>
      </c>
      <c r="X21" s="19">
        <v>0</v>
      </c>
      <c r="Y21" s="19">
        <v>0</v>
      </c>
      <c r="Z21" s="19">
        <v>0</v>
      </c>
      <c r="AA21" s="19">
        <v>0</v>
      </c>
      <c r="AB21" s="19">
        <v>0</v>
      </c>
      <c r="AC21" s="19">
        <v>0</v>
      </c>
      <c r="AD21" s="19">
        <v>0</v>
      </c>
      <c r="AE21" s="19">
        <v>0</v>
      </c>
      <c r="AF21" s="19">
        <v>0</v>
      </c>
      <c r="AG21" s="19">
        <v>0</v>
      </c>
      <c r="AH21" s="19">
        <v>0</v>
      </c>
      <c r="AI21" s="19">
        <v>0</v>
      </c>
      <c r="AL21" s="19">
        <v>0</v>
      </c>
      <c r="AM21" s="19">
        <f t="shared" si="0"/>
        <v>0</v>
      </c>
      <c r="AN21" s="19">
        <f t="shared" si="1"/>
        <v>0</v>
      </c>
      <c r="AP21" s="19">
        <f>VLOOKUP($B21,Kraftvärmeprod!$B$1:$BX$549,MATCH(AP$1,Kraftvärmeprod!$B$1:$BX$1,0),FALSE)</f>
        <v>0</v>
      </c>
      <c r="AQ21" s="19">
        <f>VLOOKUP($B21,Kraftvärmeprod!$B$1:$BX$549,MATCH(AQ$1,Kraftvärmeprod!$B$1:$BX$1,0),FALSE)</f>
        <v>0</v>
      </c>
      <c r="AR21" s="19">
        <f>VLOOKUP($B21,Kraftvärmeprod!$B$1:$BX$549,MATCH("Summa tillförd energi exklusive rökgaskondensering",Kraftvärmeprod!$B$1:$BX$1,0),FALSE)</f>
        <v>0</v>
      </c>
      <c r="AT21" s="21" t="str">
        <f t="shared" si="2"/>
        <v/>
      </c>
      <c r="AV21" s="19">
        <f t="shared" si="3"/>
        <v>0</v>
      </c>
      <c r="AX21" s="19" t="e">
        <f>VLOOKUP(B21,Totalt!$B$1:$BZ$554,MATCH(AX$1,Totalt!$B$1:$BZ$1,0),FALSE)</f>
        <v>#N/A</v>
      </c>
      <c r="BA21" s="21" t="str">
        <f t="shared" si="4"/>
        <v/>
      </c>
    </row>
    <row r="22" spans="1:53">
      <c r="A22" s="19" t="s">
        <v>82</v>
      </c>
      <c r="B22" s="19" t="s">
        <v>83</v>
      </c>
      <c r="J22" s="19">
        <v>0</v>
      </c>
      <c r="K22" s="19">
        <v>0</v>
      </c>
      <c r="L22" s="19">
        <v>0</v>
      </c>
      <c r="M22" s="19">
        <v>0</v>
      </c>
      <c r="N22" s="19">
        <v>0</v>
      </c>
      <c r="O22" s="19">
        <v>0</v>
      </c>
      <c r="P22" s="19">
        <v>0</v>
      </c>
      <c r="Q22" s="19">
        <v>0</v>
      </c>
      <c r="R22" s="19">
        <v>0</v>
      </c>
      <c r="S22" s="19">
        <v>0</v>
      </c>
      <c r="T22" s="19">
        <v>0</v>
      </c>
      <c r="U22" s="19">
        <v>0</v>
      </c>
      <c r="W22" s="19">
        <v>0</v>
      </c>
      <c r="X22" s="19">
        <v>0</v>
      </c>
      <c r="Y22" s="19">
        <v>0</v>
      </c>
      <c r="Z22" s="19">
        <v>0</v>
      </c>
      <c r="AA22" s="19">
        <v>0</v>
      </c>
      <c r="AB22" s="19">
        <v>0</v>
      </c>
      <c r="AC22" s="19">
        <v>0</v>
      </c>
      <c r="AD22" s="19">
        <v>0</v>
      </c>
      <c r="AE22" s="19">
        <v>0</v>
      </c>
      <c r="AF22" s="19">
        <v>0</v>
      </c>
      <c r="AG22" s="19">
        <v>0</v>
      </c>
      <c r="AH22" s="19">
        <v>0</v>
      </c>
      <c r="AI22" s="19">
        <v>0</v>
      </c>
      <c r="AL22" s="19">
        <v>0</v>
      </c>
      <c r="AM22" s="19">
        <f t="shared" si="0"/>
        <v>0</v>
      </c>
      <c r="AN22" s="19">
        <f t="shared" si="1"/>
        <v>0</v>
      </c>
      <c r="AP22" s="19">
        <f>VLOOKUP($B22,Kraftvärmeprod!$B$1:$BX$549,MATCH(AP$1,Kraftvärmeprod!$B$1:$BX$1,0),FALSE)</f>
        <v>0</v>
      </c>
      <c r="AQ22" s="19">
        <f>VLOOKUP($B22,Kraftvärmeprod!$B$1:$BX$549,MATCH(AQ$1,Kraftvärmeprod!$B$1:$BX$1,0),FALSE)</f>
        <v>0</v>
      </c>
      <c r="AR22" s="19">
        <f>VLOOKUP($B22,Kraftvärmeprod!$B$1:$BX$549,MATCH("Summa tillförd energi exklusive rökgaskondensering",Kraftvärmeprod!$B$1:$BX$1,0),FALSE)</f>
        <v>0</v>
      </c>
      <c r="AT22" s="21" t="str">
        <f t="shared" si="2"/>
        <v/>
      </c>
      <c r="AV22" s="19">
        <f t="shared" si="3"/>
        <v>0</v>
      </c>
      <c r="AX22" s="19" t="e">
        <f>VLOOKUP(B22,Totalt!$B$1:$BZ$554,MATCH(AX$1,Totalt!$B$1:$BZ$1,0),FALSE)</f>
        <v>#N/A</v>
      </c>
      <c r="BA22" s="21" t="str">
        <f t="shared" si="4"/>
        <v/>
      </c>
    </row>
    <row r="23" spans="1:53">
      <c r="A23" s="19" t="s">
        <v>86</v>
      </c>
      <c r="B23" s="19" t="s">
        <v>87</v>
      </c>
      <c r="J23" s="19">
        <v>0</v>
      </c>
      <c r="K23" s="19">
        <v>0</v>
      </c>
      <c r="L23" s="19">
        <v>0</v>
      </c>
      <c r="M23" s="19">
        <v>0</v>
      </c>
      <c r="N23" s="19">
        <v>0</v>
      </c>
      <c r="O23" s="19">
        <v>0</v>
      </c>
      <c r="P23" s="19">
        <v>0</v>
      </c>
      <c r="Q23" s="19">
        <v>0</v>
      </c>
      <c r="R23" s="19">
        <v>0</v>
      </c>
      <c r="S23" s="19">
        <v>0</v>
      </c>
      <c r="T23" s="19">
        <v>0</v>
      </c>
      <c r="U23" s="19">
        <v>0</v>
      </c>
      <c r="W23" s="19">
        <v>0</v>
      </c>
      <c r="X23" s="19">
        <v>0</v>
      </c>
      <c r="Y23" s="19">
        <v>0</v>
      </c>
      <c r="Z23" s="19">
        <v>0</v>
      </c>
      <c r="AA23" s="19">
        <v>0</v>
      </c>
      <c r="AB23" s="19">
        <v>0</v>
      </c>
      <c r="AC23" s="19">
        <v>0</v>
      </c>
      <c r="AD23" s="19">
        <v>0</v>
      </c>
      <c r="AE23" s="19">
        <v>0</v>
      </c>
      <c r="AF23" s="19">
        <v>0</v>
      </c>
      <c r="AG23" s="19">
        <v>0</v>
      </c>
      <c r="AH23" s="19">
        <v>0</v>
      </c>
      <c r="AI23" s="19">
        <v>0</v>
      </c>
      <c r="AL23" s="19">
        <v>0</v>
      </c>
      <c r="AM23" s="19">
        <f t="shared" si="0"/>
        <v>0</v>
      </c>
      <c r="AN23" s="19">
        <f t="shared" si="1"/>
        <v>0</v>
      </c>
      <c r="AP23" s="19">
        <f>VLOOKUP($B23,Kraftvärmeprod!$B$1:$BX$549,MATCH(AP$1,Kraftvärmeprod!$B$1:$BX$1,0),FALSE)</f>
        <v>0</v>
      </c>
      <c r="AQ23" s="19">
        <f>VLOOKUP($B23,Kraftvärmeprod!$B$1:$BX$549,MATCH(AQ$1,Kraftvärmeprod!$B$1:$BX$1,0),FALSE)</f>
        <v>0</v>
      </c>
      <c r="AR23" s="19">
        <f>VLOOKUP($B23,Kraftvärmeprod!$B$1:$BX$549,MATCH("Summa tillförd energi exklusive rökgaskondensering",Kraftvärmeprod!$B$1:$BX$1,0),FALSE)</f>
        <v>0</v>
      </c>
      <c r="AT23" s="21" t="str">
        <f t="shared" si="2"/>
        <v/>
      </c>
      <c r="AV23" s="19">
        <f t="shared" si="3"/>
        <v>0</v>
      </c>
      <c r="AX23" s="19" t="str">
        <f>VLOOKUP(B23,Totalt!$B$1:$BZ$554,MATCH(AX$1,Totalt!$B$1:$BZ$1,0),FALSE)</f>
        <v>Ja</v>
      </c>
      <c r="BA23" s="21" t="str">
        <f t="shared" si="4"/>
        <v/>
      </c>
    </row>
    <row r="24" spans="1:53">
      <c r="A24" s="19" t="s">
        <v>86</v>
      </c>
      <c r="B24" s="19" t="s">
        <v>88</v>
      </c>
      <c r="J24" s="19">
        <v>0</v>
      </c>
      <c r="K24" s="19">
        <v>0.11001</v>
      </c>
      <c r="L24" s="19">
        <v>0</v>
      </c>
      <c r="M24" s="19">
        <v>0</v>
      </c>
      <c r="N24" s="19">
        <v>0</v>
      </c>
      <c r="O24" s="19">
        <v>0</v>
      </c>
      <c r="P24" s="19">
        <v>194.017</v>
      </c>
      <c r="Q24" s="19">
        <v>21.149000000000001</v>
      </c>
      <c r="R24" s="19">
        <v>30.012899999999998</v>
      </c>
      <c r="S24" s="19">
        <v>0</v>
      </c>
      <c r="T24" s="19">
        <v>0</v>
      </c>
      <c r="U24" s="19">
        <v>0</v>
      </c>
      <c r="W24" s="19">
        <v>0</v>
      </c>
      <c r="X24" s="19">
        <v>0</v>
      </c>
      <c r="Y24" s="19">
        <v>0</v>
      </c>
      <c r="Z24" s="19">
        <v>0</v>
      </c>
      <c r="AA24" s="19">
        <v>0</v>
      </c>
      <c r="AB24" s="19">
        <v>0</v>
      </c>
      <c r="AC24" s="19">
        <v>0</v>
      </c>
      <c r="AD24" s="19">
        <v>0</v>
      </c>
      <c r="AE24" s="19">
        <v>0</v>
      </c>
      <c r="AF24" s="19">
        <v>11.4353</v>
      </c>
      <c r="AG24" s="19">
        <v>0</v>
      </c>
      <c r="AH24" s="19">
        <v>76.114999999999995</v>
      </c>
      <c r="AI24" s="19">
        <v>10.364100000000001</v>
      </c>
      <c r="AL24" s="19">
        <v>343.20330999999999</v>
      </c>
      <c r="AM24" s="19">
        <f t="shared" si="0"/>
        <v>332.83920999999998</v>
      </c>
      <c r="AN24" s="19">
        <f t="shared" si="1"/>
        <v>256.72420999999997</v>
      </c>
      <c r="AP24" s="19">
        <f>VLOOKUP($B24,Kraftvärmeprod!$B$1:$BX$549,MATCH(AP$1,Kraftvärmeprod!$B$1:$BX$1,0),FALSE)</f>
        <v>293.79000000000002</v>
      </c>
      <c r="AQ24" s="19">
        <f>VLOOKUP($B24,Kraftvärmeprod!$B$1:$BX$549,MATCH(AQ$1,Kraftvärmeprod!$B$1:$BX$1,0),FALSE)</f>
        <v>62.040999999999997</v>
      </c>
      <c r="AR24" s="19">
        <f>VLOOKUP($B24,Kraftvärmeprod!$B$1:$BX$549,MATCH("Summa tillförd energi exklusive rökgaskondensering",Kraftvärmeprod!$B$1:$BX$1,0),FALSE)</f>
        <v>397.22099999999995</v>
      </c>
      <c r="AT24" s="21">
        <f t="shared" si="2"/>
        <v>0.64630069910704624</v>
      </c>
      <c r="AV24" s="19">
        <f t="shared" si="3"/>
        <v>245.1789</v>
      </c>
      <c r="AX24" s="19" t="str">
        <f>VLOOKUP(B24,Totalt!$B$1:$BZ$554,MATCH(AX$1,Totalt!$B$1:$BZ$1,0),FALSE)</f>
        <v>Ja</v>
      </c>
      <c r="BA24" s="21">
        <f t="shared" si="4"/>
        <v>1.0999732635247124</v>
      </c>
    </row>
    <row r="25" spans="1:53">
      <c r="A25" s="19" t="s">
        <v>89</v>
      </c>
      <c r="B25" s="19" t="s">
        <v>90</v>
      </c>
      <c r="J25" s="19">
        <v>0</v>
      </c>
      <c r="K25" s="19">
        <v>0</v>
      </c>
      <c r="L25" s="19">
        <v>0</v>
      </c>
      <c r="M25" s="19">
        <v>0</v>
      </c>
      <c r="N25" s="19">
        <v>0</v>
      </c>
      <c r="O25" s="19">
        <v>0</v>
      </c>
      <c r="P25" s="19">
        <v>0</v>
      </c>
      <c r="Q25" s="19">
        <v>0</v>
      </c>
      <c r="R25" s="19">
        <v>0</v>
      </c>
      <c r="S25" s="19">
        <v>0</v>
      </c>
      <c r="T25" s="19">
        <v>0</v>
      </c>
      <c r="U25" s="19">
        <v>0</v>
      </c>
      <c r="W25" s="19">
        <v>0</v>
      </c>
      <c r="X25" s="19">
        <v>0</v>
      </c>
      <c r="Y25" s="19">
        <v>0</v>
      </c>
      <c r="Z25" s="19">
        <v>0</v>
      </c>
      <c r="AA25" s="19">
        <v>0</v>
      </c>
      <c r="AB25" s="19">
        <v>0</v>
      </c>
      <c r="AC25" s="19">
        <v>0</v>
      </c>
      <c r="AD25" s="19">
        <v>0</v>
      </c>
      <c r="AE25" s="19">
        <v>0</v>
      </c>
      <c r="AF25" s="19">
        <v>0</v>
      </c>
      <c r="AG25" s="19">
        <v>0</v>
      </c>
      <c r="AH25" s="19">
        <v>0</v>
      </c>
      <c r="AI25" s="19">
        <v>0</v>
      </c>
      <c r="AL25" s="19">
        <v>0</v>
      </c>
      <c r="AM25" s="19">
        <f t="shared" si="0"/>
        <v>0</v>
      </c>
      <c r="AN25" s="19">
        <f t="shared" si="1"/>
        <v>0</v>
      </c>
      <c r="AP25" s="19">
        <f>VLOOKUP($B25,Kraftvärmeprod!$B$1:$BX$549,MATCH(AP$1,Kraftvärmeprod!$B$1:$BX$1,0),FALSE)</f>
        <v>0</v>
      </c>
      <c r="AQ25" s="19">
        <f>VLOOKUP($B25,Kraftvärmeprod!$B$1:$BX$549,MATCH(AQ$1,Kraftvärmeprod!$B$1:$BX$1,0),FALSE)</f>
        <v>0</v>
      </c>
      <c r="AR25" s="19">
        <f>VLOOKUP($B25,Kraftvärmeprod!$B$1:$BX$549,MATCH("Summa tillförd energi exklusive rökgaskondensering",Kraftvärmeprod!$B$1:$BX$1,0),FALSE)</f>
        <v>0</v>
      </c>
      <c r="AT25" s="21" t="str">
        <f t="shared" si="2"/>
        <v/>
      </c>
      <c r="AV25" s="19">
        <f t="shared" si="3"/>
        <v>0</v>
      </c>
      <c r="AX25" s="19" t="str">
        <f>VLOOKUP(B25,Totalt!$B$1:$BZ$554,MATCH(AX$1,Totalt!$B$1:$BZ$1,0),FALSE)</f>
        <v>Ja</v>
      </c>
      <c r="BA25" s="21" t="str">
        <f t="shared" si="4"/>
        <v/>
      </c>
    </row>
    <row r="26" spans="1:53">
      <c r="A26" s="19" t="s">
        <v>89</v>
      </c>
      <c r="B26" s="19" t="s">
        <v>91</v>
      </c>
      <c r="J26" s="19">
        <v>0</v>
      </c>
      <c r="K26" s="19">
        <v>0</v>
      </c>
      <c r="L26" s="19">
        <v>0</v>
      </c>
      <c r="M26" s="19">
        <v>0</v>
      </c>
      <c r="N26" s="19">
        <v>0</v>
      </c>
      <c r="O26" s="19">
        <v>0</v>
      </c>
      <c r="P26" s="19">
        <v>0</v>
      </c>
      <c r="Q26" s="19">
        <v>0</v>
      </c>
      <c r="R26" s="19">
        <v>0</v>
      </c>
      <c r="S26" s="19">
        <v>0</v>
      </c>
      <c r="T26" s="19">
        <v>0</v>
      </c>
      <c r="U26" s="19">
        <v>0</v>
      </c>
      <c r="W26" s="19">
        <v>0</v>
      </c>
      <c r="X26" s="19">
        <v>0</v>
      </c>
      <c r="Y26" s="19">
        <v>0</v>
      </c>
      <c r="Z26" s="19">
        <v>0</v>
      </c>
      <c r="AA26" s="19">
        <v>0</v>
      </c>
      <c r="AB26" s="19">
        <v>0</v>
      </c>
      <c r="AC26" s="19">
        <v>0</v>
      </c>
      <c r="AD26" s="19">
        <v>0</v>
      </c>
      <c r="AE26" s="19">
        <v>0</v>
      </c>
      <c r="AF26" s="19">
        <v>0</v>
      </c>
      <c r="AG26" s="19">
        <v>0</v>
      </c>
      <c r="AH26" s="19">
        <v>0</v>
      </c>
      <c r="AI26" s="19">
        <v>0</v>
      </c>
      <c r="AL26" s="19">
        <v>0</v>
      </c>
      <c r="AM26" s="19">
        <f t="shared" si="0"/>
        <v>0</v>
      </c>
      <c r="AN26" s="19">
        <f t="shared" si="1"/>
        <v>0</v>
      </c>
      <c r="AP26" s="19">
        <f>VLOOKUP($B26,Kraftvärmeprod!$B$1:$BX$549,MATCH(AP$1,Kraftvärmeprod!$B$1:$BX$1,0),FALSE)</f>
        <v>0</v>
      </c>
      <c r="AQ26" s="19">
        <f>VLOOKUP($B26,Kraftvärmeprod!$B$1:$BX$549,MATCH(AQ$1,Kraftvärmeprod!$B$1:$BX$1,0),FALSE)</f>
        <v>0</v>
      </c>
      <c r="AR26" s="19">
        <f>VLOOKUP($B26,Kraftvärmeprod!$B$1:$BX$549,MATCH("Summa tillförd energi exklusive rökgaskondensering",Kraftvärmeprod!$B$1:$BX$1,0),FALSE)</f>
        <v>0</v>
      </c>
      <c r="AT26" s="21" t="str">
        <f t="shared" si="2"/>
        <v/>
      </c>
      <c r="AV26" s="19">
        <f t="shared" si="3"/>
        <v>0</v>
      </c>
      <c r="AX26" s="19" t="str">
        <f>VLOOKUP(B26,Totalt!$B$1:$BZ$554,MATCH(AX$1,Totalt!$B$1:$BZ$1,0),FALSE)</f>
        <v>Ja</v>
      </c>
      <c r="BA26" s="21" t="str">
        <f t="shared" si="4"/>
        <v/>
      </c>
    </row>
    <row r="27" spans="1:53">
      <c r="A27" s="19" t="s">
        <v>89</v>
      </c>
      <c r="B27" s="19" t="s">
        <v>93</v>
      </c>
      <c r="J27" s="19">
        <v>0</v>
      </c>
      <c r="K27" s="19">
        <v>0</v>
      </c>
      <c r="L27" s="19">
        <v>0</v>
      </c>
      <c r="M27" s="19">
        <v>0</v>
      </c>
      <c r="N27" s="19">
        <v>0</v>
      </c>
      <c r="O27" s="19">
        <v>0</v>
      </c>
      <c r="P27" s="19">
        <v>0</v>
      </c>
      <c r="Q27" s="19">
        <v>0</v>
      </c>
      <c r="R27" s="19">
        <v>0</v>
      </c>
      <c r="S27" s="19">
        <v>0</v>
      </c>
      <c r="T27" s="19">
        <v>0</v>
      </c>
      <c r="U27" s="19">
        <v>0</v>
      </c>
      <c r="W27" s="19">
        <v>0</v>
      </c>
      <c r="X27" s="19">
        <v>0</v>
      </c>
      <c r="Y27" s="19">
        <v>0</v>
      </c>
      <c r="Z27" s="19">
        <v>0</v>
      </c>
      <c r="AA27" s="19">
        <v>0</v>
      </c>
      <c r="AB27" s="19">
        <v>0</v>
      </c>
      <c r="AC27" s="19">
        <v>0</v>
      </c>
      <c r="AD27" s="19">
        <v>0</v>
      </c>
      <c r="AE27" s="19">
        <v>0</v>
      </c>
      <c r="AF27" s="19">
        <v>0</v>
      </c>
      <c r="AG27" s="19">
        <v>0</v>
      </c>
      <c r="AH27" s="19">
        <v>0</v>
      </c>
      <c r="AI27" s="19">
        <v>0</v>
      </c>
      <c r="AL27" s="19">
        <v>0</v>
      </c>
      <c r="AM27" s="19">
        <f t="shared" si="0"/>
        <v>0</v>
      </c>
      <c r="AN27" s="19">
        <f t="shared" si="1"/>
        <v>0</v>
      </c>
      <c r="AP27" s="19">
        <f>VLOOKUP($B27,Kraftvärmeprod!$B$1:$BX$549,MATCH(AP$1,Kraftvärmeprod!$B$1:$BX$1,0),FALSE)</f>
        <v>0</v>
      </c>
      <c r="AQ27" s="19">
        <f>VLOOKUP($B27,Kraftvärmeprod!$B$1:$BX$549,MATCH(AQ$1,Kraftvärmeprod!$B$1:$BX$1,0),FALSE)</f>
        <v>0</v>
      </c>
      <c r="AR27" s="19">
        <f>VLOOKUP($B27,Kraftvärmeprod!$B$1:$BX$549,MATCH("Summa tillförd energi exklusive rökgaskondensering",Kraftvärmeprod!$B$1:$BX$1,0),FALSE)</f>
        <v>0</v>
      </c>
      <c r="AT27" s="21" t="str">
        <f t="shared" si="2"/>
        <v/>
      </c>
      <c r="AV27" s="19">
        <f t="shared" si="3"/>
        <v>0</v>
      </c>
      <c r="AX27" s="19" t="str">
        <f>VLOOKUP(B27,Totalt!$B$1:$BZ$554,MATCH(AX$1,Totalt!$B$1:$BZ$1,0),FALSE)</f>
        <v>Ja</v>
      </c>
      <c r="BA27" s="21" t="str">
        <f t="shared" si="4"/>
        <v/>
      </c>
    </row>
    <row r="28" spans="1:53">
      <c r="A28" s="19" t="s">
        <v>94</v>
      </c>
      <c r="B28" s="19" t="s">
        <v>101</v>
      </c>
      <c r="J28" s="19">
        <v>1.8272299999999999</v>
      </c>
      <c r="K28" s="19">
        <v>1.51596</v>
      </c>
      <c r="L28" s="19">
        <v>0</v>
      </c>
      <c r="M28" s="19">
        <v>0</v>
      </c>
      <c r="N28" s="19">
        <v>0</v>
      </c>
      <c r="O28" s="19">
        <v>0</v>
      </c>
      <c r="P28" s="19">
        <v>29.569900000000001</v>
      </c>
      <c r="Q28" s="19">
        <v>0</v>
      </c>
      <c r="R28" s="19">
        <v>0</v>
      </c>
      <c r="S28" s="19">
        <v>0</v>
      </c>
      <c r="T28" s="19">
        <v>0</v>
      </c>
      <c r="U28" s="19">
        <v>0</v>
      </c>
      <c r="W28" s="19">
        <v>0</v>
      </c>
      <c r="X28" s="19">
        <v>0</v>
      </c>
      <c r="Y28" s="19">
        <v>0</v>
      </c>
      <c r="Z28" s="19">
        <v>33.817599999999999</v>
      </c>
      <c r="AA28" s="19">
        <v>0</v>
      </c>
      <c r="AB28" s="19">
        <v>0</v>
      </c>
      <c r="AC28" s="19">
        <v>0</v>
      </c>
      <c r="AD28" s="19">
        <v>0</v>
      </c>
      <c r="AE28" s="19">
        <v>486.20400000000001</v>
      </c>
      <c r="AF28" s="19">
        <v>0</v>
      </c>
      <c r="AG28" s="19">
        <v>0</v>
      </c>
      <c r="AH28" s="19">
        <v>72.8</v>
      </c>
      <c r="AI28" s="19">
        <v>28.7103</v>
      </c>
      <c r="AL28" s="19">
        <v>654.44498999999985</v>
      </c>
      <c r="AM28" s="19">
        <f t="shared" si="0"/>
        <v>625.73468999999989</v>
      </c>
      <c r="AN28" s="19">
        <f t="shared" si="1"/>
        <v>552.93468999999993</v>
      </c>
      <c r="AP28" s="19">
        <f>VLOOKUP($B28,Kraftvärmeprod!$B$1:$BX$549,MATCH(AP$1,Kraftvärmeprod!$B$1:$BX$1,0),FALSE)</f>
        <v>681.8</v>
      </c>
      <c r="AQ28" s="19">
        <f>VLOOKUP($B28,Kraftvärmeprod!$B$1:$BX$549,MATCH(AQ$1,Kraftvärmeprod!$B$1:$BX$1,0),FALSE)</f>
        <v>218.8</v>
      </c>
      <c r="AR28" s="19">
        <f>VLOOKUP($B28,Kraftvärmeprod!$B$1:$BX$549,MATCH("Summa tillförd energi exklusive rökgaskondensering",Kraftvärmeprod!$B$1:$BX$1,0),FALSE)</f>
        <v>1107.4000000000001</v>
      </c>
      <c r="AT28" s="21">
        <f t="shared" si="2"/>
        <v>0.4993089127686472</v>
      </c>
      <c r="AV28" s="19">
        <f t="shared" si="3"/>
        <v>63.387500000000003</v>
      </c>
      <c r="AX28" s="19" t="str">
        <f>VLOOKUP(B28,Totalt!$B$1:$BZ$554,MATCH(AX$1,Totalt!$B$1:$BZ$1,0),FALSE)</f>
        <v>Ja</v>
      </c>
      <c r="BA28" s="21">
        <f t="shared" si="4"/>
        <v>1.1721926806246541</v>
      </c>
    </row>
    <row r="29" spans="1:53">
      <c r="A29" s="19" t="s">
        <v>94</v>
      </c>
      <c r="B29" s="19" t="s">
        <v>95</v>
      </c>
      <c r="J29" s="19">
        <v>0</v>
      </c>
      <c r="K29" s="19">
        <v>0</v>
      </c>
      <c r="L29" s="19">
        <v>0</v>
      </c>
      <c r="M29" s="19">
        <v>0</v>
      </c>
      <c r="N29" s="19">
        <v>0</v>
      </c>
      <c r="O29" s="19">
        <v>0</v>
      </c>
      <c r="P29" s="19">
        <v>0</v>
      </c>
      <c r="Q29" s="19">
        <v>0</v>
      </c>
      <c r="R29" s="19">
        <v>0</v>
      </c>
      <c r="S29" s="19">
        <v>0</v>
      </c>
      <c r="T29" s="19">
        <v>0</v>
      </c>
      <c r="U29" s="19">
        <v>0</v>
      </c>
      <c r="W29" s="19">
        <v>0</v>
      </c>
      <c r="X29" s="19">
        <v>0</v>
      </c>
      <c r="Y29" s="19">
        <v>0</v>
      </c>
      <c r="Z29" s="19">
        <v>0</v>
      </c>
      <c r="AA29" s="19">
        <v>0</v>
      </c>
      <c r="AB29" s="19">
        <v>0</v>
      </c>
      <c r="AC29" s="19">
        <v>0</v>
      </c>
      <c r="AD29" s="19">
        <v>0</v>
      </c>
      <c r="AE29" s="19">
        <v>0</v>
      </c>
      <c r="AF29" s="19">
        <v>0</v>
      </c>
      <c r="AG29" s="19">
        <v>0</v>
      </c>
      <c r="AH29" s="19">
        <v>0</v>
      </c>
      <c r="AI29" s="19">
        <v>0</v>
      </c>
      <c r="AL29" s="19">
        <v>0</v>
      </c>
      <c r="AM29" s="19">
        <f t="shared" si="0"/>
        <v>0</v>
      </c>
      <c r="AN29" s="19">
        <f t="shared" si="1"/>
        <v>0</v>
      </c>
      <c r="AP29" s="19">
        <f>VLOOKUP($B29,Kraftvärmeprod!$B$1:$BX$549,MATCH(AP$1,Kraftvärmeprod!$B$1:$BX$1,0),FALSE)</f>
        <v>0</v>
      </c>
      <c r="AQ29" s="19">
        <f>VLOOKUP($B29,Kraftvärmeprod!$B$1:$BX$549,MATCH(AQ$1,Kraftvärmeprod!$B$1:$BX$1,0),FALSE)</f>
        <v>0</v>
      </c>
      <c r="AR29" s="19">
        <f>VLOOKUP($B29,Kraftvärmeprod!$B$1:$BX$549,MATCH("Summa tillförd energi exklusive rökgaskondensering",Kraftvärmeprod!$B$1:$BX$1,0),FALSE)</f>
        <v>0</v>
      </c>
      <c r="AT29" s="21" t="str">
        <f t="shared" si="2"/>
        <v/>
      </c>
      <c r="AV29" s="19">
        <f t="shared" si="3"/>
        <v>0</v>
      </c>
      <c r="AX29" s="19" t="str">
        <f>VLOOKUP(B29,Totalt!$B$1:$BZ$554,MATCH(AX$1,Totalt!$B$1:$BZ$1,0),FALSE)</f>
        <v>Ja</v>
      </c>
      <c r="BA29" s="21" t="str">
        <f t="shared" si="4"/>
        <v/>
      </c>
    </row>
    <row r="30" spans="1:53">
      <c r="A30" s="19" t="s">
        <v>94</v>
      </c>
      <c r="B30" s="19" t="s">
        <v>104</v>
      </c>
      <c r="J30" s="19">
        <v>1.5239100000000001</v>
      </c>
      <c r="K30" s="19">
        <v>1.07498</v>
      </c>
      <c r="L30" s="19">
        <v>0</v>
      </c>
      <c r="M30" s="19">
        <v>6.0704700000000003</v>
      </c>
      <c r="N30" s="19">
        <v>0</v>
      </c>
      <c r="O30" s="19">
        <v>0</v>
      </c>
      <c r="P30" s="19">
        <v>105.02500000000001</v>
      </c>
      <c r="Q30" s="19">
        <v>52.998600000000003</v>
      </c>
      <c r="R30" s="19">
        <v>125.20699999999999</v>
      </c>
      <c r="S30" s="19">
        <v>96.277900000000002</v>
      </c>
      <c r="T30" s="19">
        <v>5.2608899999999998</v>
      </c>
      <c r="U30" s="19">
        <v>0</v>
      </c>
      <c r="W30" s="19">
        <v>0</v>
      </c>
      <c r="X30" s="19">
        <v>0</v>
      </c>
      <c r="Y30" s="19">
        <v>0</v>
      </c>
      <c r="Z30" s="19">
        <v>46.595300000000002</v>
      </c>
      <c r="AA30" s="19">
        <v>0</v>
      </c>
      <c r="AB30" s="19">
        <v>0</v>
      </c>
      <c r="AC30" s="19">
        <v>0</v>
      </c>
      <c r="AD30" s="19">
        <v>35.437600000000003</v>
      </c>
      <c r="AE30" s="19">
        <v>0</v>
      </c>
      <c r="AF30" s="19">
        <v>0</v>
      </c>
      <c r="AG30" s="19">
        <v>0</v>
      </c>
      <c r="AH30" s="19">
        <v>141.19999999999999</v>
      </c>
      <c r="AI30" s="19">
        <v>31.103999999999999</v>
      </c>
      <c r="AL30" s="19">
        <v>647.77565000000004</v>
      </c>
      <c r="AM30" s="19">
        <f t="shared" si="0"/>
        <v>616.67165</v>
      </c>
      <c r="AN30" s="19">
        <f t="shared" si="1"/>
        <v>475.47165000000001</v>
      </c>
      <c r="AP30" s="19">
        <f>VLOOKUP($B30,Kraftvärmeprod!$B$1:$BX$549,MATCH(AP$1,Kraftvärmeprod!$B$1:$BX$1,0),FALSE)</f>
        <v>536.1</v>
      </c>
      <c r="AQ30" s="19">
        <f>VLOOKUP($B30,Kraftvärmeprod!$B$1:$BX$549,MATCH(AQ$1,Kraftvärmeprod!$B$1:$BX$1,0),FALSE)</f>
        <v>154.1</v>
      </c>
      <c r="AR30" s="19">
        <f>VLOOKUP($B30,Kraftvärmeprod!$B$1:$BX$549,MATCH("Summa tillförd energi exklusive rökgaskondensering",Kraftvärmeprod!$B$1:$BX$1,0),FALSE)</f>
        <v>827</v>
      </c>
      <c r="AT30" s="21">
        <f t="shared" si="2"/>
        <v>0.57493548972188635</v>
      </c>
      <c r="AV30" s="19">
        <f t="shared" si="3"/>
        <v>431.36469000000005</v>
      </c>
      <c r="AX30" s="19" t="str">
        <f>VLOOKUP(B30,Totalt!$B$1:$BZ$554,MATCH(AX$1,Totalt!$B$1:$BZ$1,0),FALSE)</f>
        <v>Ja</v>
      </c>
      <c r="BA30" s="21">
        <f t="shared" si="4"/>
        <v>1.0582822131304574</v>
      </c>
    </row>
    <row r="31" spans="1:53">
      <c r="A31" s="19" t="s">
        <v>94</v>
      </c>
      <c r="B31" s="19" t="s">
        <v>96</v>
      </c>
      <c r="J31" s="19">
        <v>0</v>
      </c>
      <c r="K31" s="19">
        <v>0</v>
      </c>
      <c r="L31" s="19">
        <v>0</v>
      </c>
      <c r="M31" s="19">
        <v>0</v>
      </c>
      <c r="N31" s="19">
        <v>0</v>
      </c>
      <c r="O31" s="19">
        <v>0</v>
      </c>
      <c r="P31" s="19">
        <v>0</v>
      </c>
      <c r="Q31" s="19">
        <v>0</v>
      </c>
      <c r="R31" s="19">
        <v>0</v>
      </c>
      <c r="S31" s="19">
        <v>0</v>
      </c>
      <c r="T31" s="19">
        <v>0</v>
      </c>
      <c r="U31" s="19">
        <v>0</v>
      </c>
      <c r="W31" s="19">
        <v>0</v>
      </c>
      <c r="X31" s="19">
        <v>0</v>
      </c>
      <c r="Y31" s="19">
        <v>0</v>
      </c>
      <c r="Z31" s="19">
        <v>0</v>
      </c>
      <c r="AA31" s="19">
        <v>0</v>
      </c>
      <c r="AB31" s="19">
        <v>0</v>
      </c>
      <c r="AC31" s="19">
        <v>0</v>
      </c>
      <c r="AD31" s="19">
        <v>0</v>
      </c>
      <c r="AE31" s="19">
        <v>0</v>
      </c>
      <c r="AF31" s="19">
        <v>0</v>
      </c>
      <c r="AG31" s="19">
        <v>0</v>
      </c>
      <c r="AH31" s="19">
        <v>0</v>
      </c>
      <c r="AI31" s="19">
        <v>0</v>
      </c>
      <c r="AL31" s="19">
        <v>0</v>
      </c>
      <c r="AM31" s="19">
        <f t="shared" si="0"/>
        <v>0</v>
      </c>
      <c r="AN31" s="19">
        <f t="shared" si="1"/>
        <v>0</v>
      </c>
      <c r="AP31" s="19">
        <f>VLOOKUP($B31,Kraftvärmeprod!$B$1:$BX$549,MATCH(AP$1,Kraftvärmeprod!$B$1:$BX$1,0),FALSE)</f>
        <v>0</v>
      </c>
      <c r="AQ31" s="19">
        <f>VLOOKUP($B31,Kraftvärmeprod!$B$1:$BX$549,MATCH(AQ$1,Kraftvärmeprod!$B$1:$BX$1,0),FALSE)</f>
        <v>0</v>
      </c>
      <c r="AR31" s="19">
        <f>VLOOKUP($B31,Kraftvärmeprod!$B$1:$BX$549,MATCH("Summa tillförd energi exklusive rökgaskondensering",Kraftvärmeprod!$B$1:$BX$1,0),FALSE)</f>
        <v>0</v>
      </c>
      <c r="AT31" s="21" t="str">
        <f t="shared" si="2"/>
        <v/>
      </c>
      <c r="AV31" s="19">
        <f t="shared" si="3"/>
        <v>0</v>
      </c>
      <c r="AX31" s="19" t="e">
        <f>VLOOKUP(B31,Totalt!$B$1:$BZ$554,MATCH(AX$1,Totalt!$B$1:$BZ$1,0),FALSE)</f>
        <v>#N/A</v>
      </c>
      <c r="BA31" s="21" t="str">
        <f t="shared" si="4"/>
        <v/>
      </c>
    </row>
    <row r="32" spans="1:53">
      <c r="A32" s="19" t="s">
        <v>94</v>
      </c>
      <c r="B32" s="19" t="s">
        <v>100</v>
      </c>
      <c r="J32" s="19">
        <v>0</v>
      </c>
      <c r="K32" s="19">
        <v>0</v>
      </c>
      <c r="L32" s="19">
        <v>0</v>
      </c>
      <c r="M32" s="19">
        <v>0</v>
      </c>
      <c r="N32" s="19">
        <v>0</v>
      </c>
      <c r="O32" s="19">
        <v>0</v>
      </c>
      <c r="P32" s="19">
        <v>0</v>
      </c>
      <c r="Q32" s="19">
        <v>0</v>
      </c>
      <c r="R32" s="19">
        <v>0</v>
      </c>
      <c r="S32" s="19">
        <v>0</v>
      </c>
      <c r="T32" s="19">
        <v>0</v>
      </c>
      <c r="U32" s="19">
        <v>0</v>
      </c>
      <c r="W32" s="19">
        <v>0</v>
      </c>
      <c r="X32" s="19">
        <v>0</v>
      </c>
      <c r="Y32" s="19">
        <v>0</v>
      </c>
      <c r="Z32" s="19">
        <v>0</v>
      </c>
      <c r="AA32" s="19">
        <v>0</v>
      </c>
      <c r="AB32" s="19">
        <v>0</v>
      </c>
      <c r="AC32" s="19">
        <v>0</v>
      </c>
      <c r="AD32" s="19">
        <v>0</v>
      </c>
      <c r="AE32" s="19">
        <v>1064.6400000000001</v>
      </c>
      <c r="AF32" s="19">
        <v>2.01119</v>
      </c>
      <c r="AG32" s="19">
        <v>0</v>
      </c>
      <c r="AH32" s="19">
        <v>0</v>
      </c>
      <c r="AI32" s="19">
        <v>6.14337</v>
      </c>
      <c r="AL32" s="19">
        <v>1072.79456</v>
      </c>
      <c r="AM32" s="19">
        <f t="shared" si="0"/>
        <v>1066.65119</v>
      </c>
      <c r="AN32" s="19">
        <f t="shared" si="1"/>
        <v>1066.65119</v>
      </c>
      <c r="AP32" s="19">
        <f>VLOOKUP($B32,Kraftvärmeprod!$B$1:$BX$549,MATCH(AP$1,Kraftvärmeprod!$B$1:$BX$1,0),FALSE)</f>
        <v>1490.2</v>
      </c>
      <c r="AQ32" s="19">
        <f>VLOOKUP($B32,Kraftvärmeprod!$B$1:$BX$549,MATCH(AQ$1,Kraftvärmeprod!$B$1:$BX$1,0),FALSE)</f>
        <v>287.8</v>
      </c>
      <c r="AR32" s="19">
        <f>VLOOKUP($B32,Kraftvärmeprod!$B$1:$BX$549,MATCH("Summa tillförd energi exklusive rökgaskondensering",Kraftvärmeprod!$B$1:$BX$1,0),FALSE)</f>
        <v>1725.4989999999998</v>
      </c>
      <c r="AT32" s="21">
        <f t="shared" si="2"/>
        <v>0.61816969467962612</v>
      </c>
      <c r="AV32" s="19">
        <f t="shared" si="3"/>
        <v>0</v>
      </c>
      <c r="AX32" s="19" t="str">
        <f>VLOOKUP(B32,Totalt!$B$1:$BZ$554,MATCH(AX$1,Totalt!$B$1:$BZ$1,0),FALSE)</f>
        <v>Ja</v>
      </c>
      <c r="BA32" s="21">
        <f t="shared" si="4"/>
        <v>1.3890823607457516</v>
      </c>
    </row>
    <row r="33" spans="1:53">
      <c r="A33" s="19" t="s">
        <v>94</v>
      </c>
      <c r="B33" s="19" t="s">
        <v>103</v>
      </c>
      <c r="J33" s="19">
        <v>0</v>
      </c>
      <c r="K33" s="19">
        <v>0</v>
      </c>
      <c r="L33" s="19">
        <v>0</v>
      </c>
      <c r="M33" s="19">
        <v>0</v>
      </c>
      <c r="N33" s="19">
        <v>0</v>
      </c>
      <c r="O33" s="19">
        <v>0</v>
      </c>
      <c r="P33" s="19">
        <v>0</v>
      </c>
      <c r="Q33" s="19">
        <v>0</v>
      </c>
      <c r="R33" s="19">
        <v>0</v>
      </c>
      <c r="S33" s="19">
        <v>0</v>
      </c>
      <c r="T33" s="19">
        <v>0</v>
      </c>
      <c r="U33" s="19">
        <v>0</v>
      </c>
      <c r="W33" s="19">
        <v>0</v>
      </c>
      <c r="X33" s="19">
        <v>0</v>
      </c>
      <c r="Y33" s="19">
        <v>0</v>
      </c>
      <c r="Z33" s="19">
        <v>0</v>
      </c>
      <c r="AA33" s="19">
        <v>0</v>
      </c>
      <c r="AB33" s="19">
        <v>0</v>
      </c>
      <c r="AC33" s="19">
        <v>0</v>
      </c>
      <c r="AD33" s="19">
        <v>0</v>
      </c>
      <c r="AE33" s="19">
        <v>0</v>
      </c>
      <c r="AF33" s="19">
        <v>0</v>
      </c>
      <c r="AG33" s="19">
        <v>0</v>
      </c>
      <c r="AH33" s="19">
        <v>0</v>
      </c>
      <c r="AI33" s="19">
        <v>0</v>
      </c>
      <c r="AL33" s="19">
        <v>0</v>
      </c>
      <c r="AM33" s="19">
        <f t="shared" si="0"/>
        <v>0</v>
      </c>
      <c r="AN33" s="19">
        <f t="shared" si="1"/>
        <v>0</v>
      </c>
      <c r="AP33" s="19">
        <f>VLOOKUP($B33,Kraftvärmeprod!$B$1:$BX$549,MATCH(AP$1,Kraftvärmeprod!$B$1:$BX$1,0),FALSE)</f>
        <v>0</v>
      </c>
      <c r="AQ33" s="19">
        <f>VLOOKUP($B33,Kraftvärmeprod!$B$1:$BX$549,MATCH(AQ$1,Kraftvärmeprod!$B$1:$BX$1,0),FALSE)</f>
        <v>0</v>
      </c>
      <c r="AR33" s="19">
        <f>VLOOKUP($B33,Kraftvärmeprod!$B$1:$BX$549,MATCH("Summa tillförd energi exklusive rökgaskondensering",Kraftvärmeprod!$B$1:$BX$1,0),FALSE)</f>
        <v>0</v>
      </c>
      <c r="AT33" s="21" t="str">
        <f t="shared" si="2"/>
        <v/>
      </c>
      <c r="AV33" s="19">
        <f t="shared" si="3"/>
        <v>0</v>
      </c>
      <c r="AX33" s="19" t="str">
        <f>VLOOKUP(B33,Totalt!$B$1:$BZ$554,MATCH(AX$1,Totalt!$B$1:$BZ$1,0),FALSE)</f>
        <v>Ja</v>
      </c>
      <c r="BA33" s="21" t="str">
        <f t="shared" si="4"/>
        <v/>
      </c>
    </row>
    <row r="34" spans="1:53">
      <c r="A34" s="19" t="s">
        <v>94</v>
      </c>
      <c r="B34" s="19" t="s">
        <v>105</v>
      </c>
      <c r="J34" s="19">
        <v>0</v>
      </c>
      <c r="K34" s="19">
        <v>0</v>
      </c>
      <c r="L34" s="19">
        <v>0</v>
      </c>
      <c r="M34" s="19">
        <v>0</v>
      </c>
      <c r="N34" s="19">
        <v>0</v>
      </c>
      <c r="O34" s="19">
        <v>0</v>
      </c>
      <c r="P34" s="19">
        <v>0</v>
      </c>
      <c r="Q34" s="19">
        <v>0</v>
      </c>
      <c r="R34" s="19">
        <v>0</v>
      </c>
      <c r="S34" s="19">
        <v>0</v>
      </c>
      <c r="T34" s="19">
        <v>0</v>
      </c>
      <c r="U34" s="19">
        <v>0</v>
      </c>
      <c r="W34" s="19">
        <v>0</v>
      </c>
      <c r="X34" s="19">
        <v>0</v>
      </c>
      <c r="Y34" s="19">
        <v>0</v>
      </c>
      <c r="Z34" s="19">
        <v>0</v>
      </c>
      <c r="AA34" s="19">
        <v>0</v>
      </c>
      <c r="AB34" s="19">
        <v>0</v>
      </c>
      <c r="AC34" s="19">
        <v>0</v>
      </c>
      <c r="AD34" s="19">
        <v>0</v>
      </c>
      <c r="AE34" s="19">
        <v>0</v>
      </c>
      <c r="AF34" s="19">
        <v>0</v>
      </c>
      <c r="AG34" s="19">
        <v>0</v>
      </c>
      <c r="AH34" s="19">
        <v>0</v>
      </c>
      <c r="AI34" s="19">
        <v>0</v>
      </c>
      <c r="AL34" s="19">
        <v>0</v>
      </c>
      <c r="AM34" s="19">
        <f t="shared" si="0"/>
        <v>0</v>
      </c>
      <c r="AN34" s="19">
        <f t="shared" si="1"/>
        <v>0</v>
      </c>
      <c r="AP34" s="19">
        <f>VLOOKUP($B34,Kraftvärmeprod!$B$1:$BX$549,MATCH(AP$1,Kraftvärmeprod!$B$1:$BX$1,0),FALSE)</f>
        <v>0</v>
      </c>
      <c r="AQ34" s="19">
        <f>VLOOKUP($B34,Kraftvärmeprod!$B$1:$BX$549,MATCH(AQ$1,Kraftvärmeprod!$B$1:$BX$1,0),FALSE)</f>
        <v>0</v>
      </c>
      <c r="AR34" s="19">
        <f>VLOOKUP($B34,Kraftvärmeprod!$B$1:$BX$549,MATCH("Summa tillförd energi exklusive rökgaskondensering",Kraftvärmeprod!$B$1:$BX$1,0),FALSE)</f>
        <v>0</v>
      </c>
      <c r="AT34" s="21" t="str">
        <f t="shared" si="2"/>
        <v/>
      </c>
      <c r="AV34" s="19">
        <f t="shared" si="3"/>
        <v>0</v>
      </c>
      <c r="AX34" s="19" t="str">
        <f>VLOOKUP(B34,Totalt!$B$1:$BZ$554,MATCH(AX$1,Totalt!$B$1:$BZ$1,0),FALSE)</f>
        <v>Ja</v>
      </c>
      <c r="BA34" s="21" t="str">
        <f t="shared" si="4"/>
        <v/>
      </c>
    </row>
    <row r="35" spans="1:53">
      <c r="A35" s="19" t="s">
        <v>106</v>
      </c>
      <c r="B35" s="19" t="s">
        <v>106</v>
      </c>
      <c r="J35" s="19">
        <v>0</v>
      </c>
      <c r="K35" s="19">
        <v>0</v>
      </c>
      <c r="L35" s="19">
        <v>0</v>
      </c>
      <c r="M35" s="19">
        <v>0</v>
      </c>
      <c r="N35" s="19">
        <v>0</v>
      </c>
      <c r="O35" s="19">
        <v>0</v>
      </c>
      <c r="P35" s="19">
        <v>0</v>
      </c>
      <c r="Q35" s="19">
        <v>0</v>
      </c>
      <c r="R35" s="19">
        <v>0</v>
      </c>
      <c r="S35" s="19">
        <v>0</v>
      </c>
      <c r="T35" s="19">
        <v>0</v>
      </c>
      <c r="U35" s="19">
        <v>0</v>
      </c>
      <c r="W35" s="19">
        <v>0</v>
      </c>
      <c r="X35" s="19">
        <v>0</v>
      </c>
      <c r="Y35" s="19">
        <v>0</v>
      </c>
      <c r="Z35" s="19">
        <v>0</v>
      </c>
      <c r="AA35" s="19">
        <v>0</v>
      </c>
      <c r="AB35" s="19">
        <v>0</v>
      </c>
      <c r="AC35" s="19">
        <v>0</v>
      </c>
      <c r="AD35" s="19">
        <v>0</v>
      </c>
      <c r="AE35" s="19">
        <v>0</v>
      </c>
      <c r="AF35" s="19">
        <v>0</v>
      </c>
      <c r="AG35" s="19">
        <v>0</v>
      </c>
      <c r="AH35" s="19">
        <v>0</v>
      </c>
      <c r="AI35" s="19">
        <v>0</v>
      </c>
      <c r="AL35" s="19">
        <v>0</v>
      </c>
      <c r="AM35" s="19">
        <f t="shared" si="0"/>
        <v>0</v>
      </c>
      <c r="AN35" s="19">
        <f t="shared" si="1"/>
        <v>0</v>
      </c>
      <c r="AP35" s="19">
        <f>VLOOKUP($B35,Kraftvärmeprod!$B$1:$BX$549,MATCH(AP$1,Kraftvärmeprod!$B$1:$BX$1,0),FALSE)</f>
        <v>0</v>
      </c>
      <c r="AQ35" s="19">
        <f>VLOOKUP($B35,Kraftvärmeprod!$B$1:$BX$549,MATCH(AQ$1,Kraftvärmeprod!$B$1:$BX$1,0),FALSE)</f>
        <v>0</v>
      </c>
      <c r="AR35" s="19">
        <f>VLOOKUP($B35,Kraftvärmeprod!$B$1:$BX$549,MATCH("Summa tillförd energi exklusive rökgaskondensering",Kraftvärmeprod!$B$1:$BX$1,0),FALSE)</f>
        <v>0</v>
      </c>
      <c r="AT35" s="21" t="str">
        <f t="shared" si="2"/>
        <v/>
      </c>
      <c r="AV35" s="19">
        <f t="shared" si="3"/>
        <v>0</v>
      </c>
      <c r="AX35" s="19" t="e">
        <f>VLOOKUP(B35,Totalt!$B$1:$BZ$554,MATCH(AX$1,Totalt!$B$1:$BZ$1,0),FALSE)</f>
        <v>#N/A</v>
      </c>
      <c r="BA35" s="21" t="str">
        <f t="shared" si="4"/>
        <v/>
      </c>
    </row>
    <row r="36" spans="1:53">
      <c r="A36" s="19" t="s">
        <v>107</v>
      </c>
      <c r="B36" s="19" t="s">
        <v>108</v>
      </c>
      <c r="J36" s="19">
        <v>0</v>
      </c>
      <c r="K36" s="19">
        <v>0</v>
      </c>
      <c r="L36" s="19">
        <v>0</v>
      </c>
      <c r="M36" s="19">
        <v>0</v>
      </c>
      <c r="N36" s="19">
        <v>0</v>
      </c>
      <c r="O36" s="19">
        <v>0</v>
      </c>
      <c r="P36" s="19">
        <v>0</v>
      </c>
      <c r="Q36" s="19">
        <v>0</v>
      </c>
      <c r="R36" s="19">
        <v>0</v>
      </c>
      <c r="S36" s="19">
        <v>0</v>
      </c>
      <c r="T36" s="19">
        <v>0</v>
      </c>
      <c r="U36" s="19">
        <v>0</v>
      </c>
      <c r="W36" s="19">
        <v>0</v>
      </c>
      <c r="X36" s="19">
        <v>0</v>
      </c>
      <c r="Y36" s="19">
        <v>0</v>
      </c>
      <c r="Z36" s="19">
        <v>0</v>
      </c>
      <c r="AA36" s="19">
        <v>0</v>
      </c>
      <c r="AB36" s="19">
        <v>0.265845</v>
      </c>
      <c r="AC36" s="19">
        <v>0</v>
      </c>
      <c r="AD36" s="19">
        <v>0</v>
      </c>
      <c r="AE36" s="19">
        <v>115.71</v>
      </c>
      <c r="AF36" s="19">
        <v>0</v>
      </c>
      <c r="AG36" s="19">
        <v>0</v>
      </c>
      <c r="AH36" s="19">
        <v>12</v>
      </c>
      <c r="AI36" s="19">
        <v>4.0847199999999999</v>
      </c>
      <c r="AL36" s="19">
        <v>132.060565</v>
      </c>
      <c r="AM36" s="19">
        <f t="shared" si="0"/>
        <v>127.97584499999999</v>
      </c>
      <c r="AN36" s="19">
        <f t="shared" si="1"/>
        <v>115.97584499999999</v>
      </c>
      <c r="AP36" s="19">
        <f>VLOOKUP($B36,Kraftvärmeprod!$B$1:$BX$549,MATCH(AP$1,Kraftvärmeprod!$B$1:$BX$1,0),FALSE)</f>
        <v>141</v>
      </c>
      <c r="AQ36" s="19">
        <f>VLOOKUP($B36,Kraftvärmeprod!$B$1:$BX$549,MATCH(AQ$1,Kraftvärmeprod!$B$1:$BX$1,0),FALSE)</f>
        <v>14.2</v>
      </c>
      <c r="AR36" s="19">
        <f>VLOOKUP($B36,Kraftvärmeprod!$B$1:$BX$549,MATCH("Summa tillförd energi exklusive rökgaskondensering",Kraftvärmeprod!$B$1:$BX$1,0),FALSE)</f>
        <v>153.32</v>
      </c>
      <c r="AT36" s="21">
        <f t="shared" si="2"/>
        <v>0.7564299830420036</v>
      </c>
      <c r="AV36" s="19">
        <f t="shared" si="3"/>
        <v>0.265845</v>
      </c>
      <c r="AX36" s="19" t="str">
        <f>VLOOKUP(B36,Totalt!$B$1:$BZ$554,MATCH(AX$1,Totalt!$B$1:$BZ$1,0),FALSE)</f>
        <v>Ja</v>
      </c>
      <c r="BA36" s="21">
        <f t="shared" si="4"/>
        <v>1.1744072668656858</v>
      </c>
    </row>
    <row r="37" spans="1:53">
      <c r="A37" s="19" t="s">
        <v>107</v>
      </c>
      <c r="B37" s="19" t="s">
        <v>109</v>
      </c>
      <c r="J37" s="19">
        <v>0</v>
      </c>
      <c r="K37" s="19">
        <v>0</v>
      </c>
      <c r="L37" s="19">
        <v>0</v>
      </c>
      <c r="M37" s="19">
        <v>0</v>
      </c>
      <c r="N37" s="19">
        <v>0</v>
      </c>
      <c r="O37" s="19">
        <v>0</v>
      </c>
      <c r="P37" s="19">
        <v>0</v>
      </c>
      <c r="Q37" s="19">
        <v>0</v>
      </c>
      <c r="R37" s="19">
        <v>0</v>
      </c>
      <c r="S37" s="19">
        <v>0</v>
      </c>
      <c r="T37" s="19">
        <v>0</v>
      </c>
      <c r="U37" s="19">
        <v>0</v>
      </c>
      <c r="W37" s="19">
        <v>0</v>
      </c>
      <c r="X37" s="19">
        <v>0</v>
      </c>
      <c r="Y37" s="19">
        <v>0</v>
      </c>
      <c r="Z37" s="19">
        <v>0</v>
      </c>
      <c r="AA37" s="19">
        <v>0</v>
      </c>
      <c r="AB37" s="19">
        <v>0</v>
      </c>
      <c r="AC37" s="19">
        <v>0</v>
      </c>
      <c r="AD37" s="19">
        <v>0</v>
      </c>
      <c r="AE37" s="19">
        <v>0</v>
      </c>
      <c r="AF37" s="19">
        <v>0</v>
      </c>
      <c r="AG37" s="19">
        <v>0</v>
      </c>
      <c r="AH37" s="19">
        <v>0</v>
      </c>
      <c r="AI37" s="19">
        <v>0</v>
      </c>
      <c r="AL37" s="19">
        <v>0</v>
      </c>
      <c r="AM37" s="19">
        <f t="shared" si="0"/>
        <v>0</v>
      </c>
      <c r="AN37" s="19">
        <f t="shared" si="1"/>
        <v>0</v>
      </c>
      <c r="AP37" s="19">
        <f>VLOOKUP($B37,Kraftvärmeprod!$B$1:$BX$549,MATCH(AP$1,Kraftvärmeprod!$B$1:$BX$1,0),FALSE)</f>
        <v>0</v>
      </c>
      <c r="AQ37" s="19">
        <f>VLOOKUP($B37,Kraftvärmeprod!$B$1:$BX$549,MATCH(AQ$1,Kraftvärmeprod!$B$1:$BX$1,0),FALSE)</f>
        <v>0</v>
      </c>
      <c r="AR37" s="19">
        <f>VLOOKUP($B37,Kraftvärmeprod!$B$1:$BX$549,MATCH("Summa tillförd energi exklusive rökgaskondensering",Kraftvärmeprod!$B$1:$BX$1,0),FALSE)</f>
        <v>0</v>
      </c>
      <c r="AT37" s="21" t="str">
        <f t="shared" si="2"/>
        <v/>
      </c>
      <c r="AV37" s="19">
        <f t="shared" si="3"/>
        <v>0</v>
      </c>
      <c r="AX37" s="19" t="str">
        <f>VLOOKUP(B37,Totalt!$B$1:$BZ$554,MATCH(AX$1,Totalt!$B$1:$BZ$1,0),FALSE)</f>
        <v>Ja</v>
      </c>
      <c r="BA37" s="21" t="str">
        <f t="shared" si="4"/>
        <v/>
      </c>
    </row>
    <row r="38" spans="1:53">
      <c r="A38" s="19" t="s">
        <v>107</v>
      </c>
      <c r="B38" s="19" t="s">
        <v>110</v>
      </c>
      <c r="J38" s="19">
        <v>0</v>
      </c>
      <c r="K38" s="19">
        <v>0</v>
      </c>
      <c r="L38" s="19">
        <v>0</v>
      </c>
      <c r="M38" s="19">
        <v>0</v>
      </c>
      <c r="N38" s="19">
        <v>0</v>
      </c>
      <c r="O38" s="19">
        <v>0</v>
      </c>
      <c r="P38" s="19">
        <v>0</v>
      </c>
      <c r="Q38" s="19">
        <v>0</v>
      </c>
      <c r="R38" s="19">
        <v>0</v>
      </c>
      <c r="S38" s="19">
        <v>0</v>
      </c>
      <c r="T38" s="19">
        <v>0</v>
      </c>
      <c r="U38" s="19">
        <v>0</v>
      </c>
      <c r="W38" s="19">
        <v>0</v>
      </c>
      <c r="X38" s="19">
        <v>0</v>
      </c>
      <c r="Y38" s="19">
        <v>0</v>
      </c>
      <c r="Z38" s="19">
        <v>0</v>
      </c>
      <c r="AA38" s="19">
        <v>0</v>
      </c>
      <c r="AB38" s="19">
        <v>0</v>
      </c>
      <c r="AC38" s="19">
        <v>0</v>
      </c>
      <c r="AD38" s="19">
        <v>0</v>
      </c>
      <c r="AE38" s="19">
        <v>0</v>
      </c>
      <c r="AF38" s="19">
        <v>0</v>
      </c>
      <c r="AG38" s="19">
        <v>0</v>
      </c>
      <c r="AH38" s="19">
        <v>0</v>
      </c>
      <c r="AI38" s="19">
        <v>0</v>
      </c>
      <c r="AL38" s="19">
        <v>0</v>
      </c>
      <c r="AM38" s="19">
        <f t="shared" si="0"/>
        <v>0</v>
      </c>
      <c r="AN38" s="19">
        <f t="shared" si="1"/>
        <v>0</v>
      </c>
      <c r="AP38" s="19">
        <f>VLOOKUP($B38,Kraftvärmeprod!$B$1:$BX$549,MATCH(AP$1,Kraftvärmeprod!$B$1:$BX$1,0),FALSE)</f>
        <v>0</v>
      </c>
      <c r="AQ38" s="19">
        <f>VLOOKUP($B38,Kraftvärmeprod!$B$1:$BX$549,MATCH(AQ$1,Kraftvärmeprod!$B$1:$BX$1,0),FALSE)</f>
        <v>0</v>
      </c>
      <c r="AR38" s="19">
        <f>VLOOKUP($B38,Kraftvärmeprod!$B$1:$BX$549,MATCH("Summa tillförd energi exklusive rökgaskondensering",Kraftvärmeprod!$B$1:$BX$1,0),FALSE)</f>
        <v>0</v>
      </c>
      <c r="AT38" s="21" t="str">
        <f t="shared" si="2"/>
        <v/>
      </c>
      <c r="AV38" s="19">
        <f t="shared" si="3"/>
        <v>0</v>
      </c>
      <c r="AX38" s="19" t="str">
        <f>VLOOKUP(B38,Totalt!$B$1:$BZ$554,MATCH(AX$1,Totalt!$B$1:$BZ$1,0),FALSE)</f>
        <v>Ja</v>
      </c>
      <c r="BA38" s="21" t="str">
        <f t="shared" si="4"/>
        <v/>
      </c>
    </row>
    <row r="39" spans="1:53">
      <c r="A39" s="19" t="s">
        <v>111</v>
      </c>
      <c r="B39" s="19" t="s">
        <v>112</v>
      </c>
      <c r="J39" s="19">
        <v>0</v>
      </c>
      <c r="K39" s="19">
        <v>0</v>
      </c>
      <c r="L39" s="19">
        <v>0</v>
      </c>
      <c r="M39" s="19">
        <v>0</v>
      </c>
      <c r="N39" s="19">
        <v>0</v>
      </c>
      <c r="O39" s="19">
        <v>0</v>
      </c>
      <c r="P39" s="19">
        <v>0</v>
      </c>
      <c r="Q39" s="19">
        <v>0</v>
      </c>
      <c r="R39" s="19">
        <v>0</v>
      </c>
      <c r="S39" s="19">
        <v>0</v>
      </c>
      <c r="T39" s="19">
        <v>0</v>
      </c>
      <c r="U39" s="19">
        <v>0</v>
      </c>
      <c r="W39" s="19">
        <v>0</v>
      </c>
      <c r="X39" s="19">
        <v>0</v>
      </c>
      <c r="Y39" s="19">
        <v>0</v>
      </c>
      <c r="Z39" s="19">
        <v>0</v>
      </c>
      <c r="AA39" s="19">
        <v>0</v>
      </c>
      <c r="AB39" s="19">
        <v>0</v>
      </c>
      <c r="AC39" s="19">
        <v>0</v>
      </c>
      <c r="AD39" s="19">
        <v>0</v>
      </c>
      <c r="AE39" s="19">
        <v>0</v>
      </c>
      <c r="AF39" s="19">
        <v>0</v>
      </c>
      <c r="AG39" s="19">
        <v>0</v>
      </c>
      <c r="AH39" s="19">
        <v>0</v>
      </c>
      <c r="AI39" s="19">
        <v>0</v>
      </c>
      <c r="AL39" s="19">
        <v>0</v>
      </c>
      <c r="AM39" s="19">
        <f t="shared" si="0"/>
        <v>0</v>
      </c>
      <c r="AN39" s="19">
        <f t="shared" si="1"/>
        <v>0</v>
      </c>
      <c r="AP39" s="19">
        <f>VLOOKUP($B39,Kraftvärmeprod!$B$1:$BX$549,MATCH(AP$1,Kraftvärmeprod!$B$1:$BX$1,0),FALSE)</f>
        <v>0</v>
      </c>
      <c r="AQ39" s="19">
        <f>VLOOKUP($B39,Kraftvärmeprod!$B$1:$BX$549,MATCH(AQ$1,Kraftvärmeprod!$B$1:$BX$1,0),FALSE)</f>
        <v>0</v>
      </c>
      <c r="AR39" s="19">
        <f>VLOOKUP($B39,Kraftvärmeprod!$B$1:$BX$549,MATCH("Summa tillförd energi exklusive rökgaskondensering",Kraftvärmeprod!$B$1:$BX$1,0),FALSE)</f>
        <v>0</v>
      </c>
      <c r="AT39" s="21" t="str">
        <f t="shared" si="2"/>
        <v/>
      </c>
      <c r="AV39" s="19">
        <f t="shared" si="3"/>
        <v>0</v>
      </c>
      <c r="AX39" s="19" t="str">
        <f>VLOOKUP(B39,Totalt!$B$1:$BZ$554,MATCH(AX$1,Totalt!$B$1:$BZ$1,0),FALSE)</f>
        <v>Ja</v>
      </c>
      <c r="BA39" s="21" t="str">
        <f t="shared" si="4"/>
        <v/>
      </c>
    </row>
    <row r="40" spans="1:53">
      <c r="A40" s="19" t="s">
        <v>113</v>
      </c>
      <c r="B40" s="19" t="s">
        <v>114</v>
      </c>
      <c r="J40" s="19">
        <v>0</v>
      </c>
      <c r="K40" s="19">
        <v>0.361205</v>
      </c>
      <c r="L40" s="19">
        <v>0</v>
      </c>
      <c r="M40" s="19">
        <v>0</v>
      </c>
      <c r="N40" s="19">
        <v>0</v>
      </c>
      <c r="O40" s="19">
        <v>0</v>
      </c>
      <c r="P40" s="19">
        <v>17.973199999999999</v>
      </c>
      <c r="Q40" s="19">
        <v>0</v>
      </c>
      <c r="R40" s="19">
        <v>7.1331300000000004</v>
      </c>
      <c r="S40" s="19">
        <v>0</v>
      </c>
      <c r="T40" s="19">
        <v>1.17449</v>
      </c>
      <c r="U40" s="19">
        <v>0</v>
      </c>
      <c r="W40" s="19">
        <v>0</v>
      </c>
      <c r="X40" s="19">
        <v>0</v>
      </c>
      <c r="Y40" s="19">
        <v>0</v>
      </c>
      <c r="Z40" s="19">
        <v>170.01599999999999</v>
      </c>
      <c r="AA40" s="19">
        <v>0</v>
      </c>
      <c r="AB40" s="19">
        <v>0</v>
      </c>
      <c r="AC40" s="19">
        <v>0</v>
      </c>
      <c r="AD40" s="19">
        <v>0</v>
      </c>
      <c r="AE40" s="19">
        <v>0</v>
      </c>
      <c r="AF40" s="19">
        <v>0</v>
      </c>
      <c r="AG40" s="19">
        <v>0</v>
      </c>
      <c r="AH40" s="19">
        <v>0</v>
      </c>
      <c r="AI40" s="19">
        <v>5.05288</v>
      </c>
      <c r="AL40" s="19">
        <v>201.71090499999997</v>
      </c>
      <c r="AM40" s="19">
        <f t="shared" si="0"/>
        <v>196.65802499999998</v>
      </c>
      <c r="AN40" s="19">
        <f t="shared" si="1"/>
        <v>196.65802499999998</v>
      </c>
      <c r="AP40" s="19">
        <f>VLOOKUP($B40,Kraftvärmeprod!$B$1:$BX$549,MATCH(AP$1,Kraftvärmeprod!$B$1:$BX$1,0),FALSE)</f>
        <v>187</v>
      </c>
      <c r="AQ40" s="19">
        <f>VLOOKUP($B40,Kraftvärmeprod!$B$1:$BX$549,MATCH(AQ$1,Kraftvärmeprod!$B$1:$BX$1,0),FALSE)</f>
        <v>56</v>
      </c>
      <c r="AR40" s="19">
        <f>VLOOKUP($B40,Kraftvärmeprod!$B$1:$BX$549,MATCH("Summa tillförd energi exklusive rökgaskondensering",Kraftvärmeprod!$B$1:$BX$1,0),FALSE)</f>
        <v>350.28</v>
      </c>
      <c r="AT40" s="21">
        <f t="shared" si="2"/>
        <v>0.56143092668722161</v>
      </c>
      <c r="AV40" s="19">
        <f t="shared" si="3"/>
        <v>196.29682</v>
      </c>
      <c r="AX40" s="19" t="str">
        <f>VLOOKUP(B40,Totalt!$B$1:$BZ$554,MATCH(AX$1,Totalt!$B$1:$BZ$1,0),FALSE)</f>
        <v>Ja</v>
      </c>
      <c r="BA40" s="21">
        <f t="shared" si="4"/>
        <v>0.92706936196632517</v>
      </c>
    </row>
    <row r="41" spans="1:53">
      <c r="A41" s="19" t="s">
        <v>32</v>
      </c>
      <c r="B41" s="19" t="s">
        <v>33</v>
      </c>
      <c r="J41" s="19">
        <v>0</v>
      </c>
      <c r="K41" s="19">
        <v>0</v>
      </c>
      <c r="L41" s="19">
        <v>0</v>
      </c>
      <c r="M41" s="19">
        <v>0</v>
      </c>
      <c r="N41" s="19">
        <v>0</v>
      </c>
      <c r="O41" s="19">
        <v>0</v>
      </c>
      <c r="P41" s="19">
        <v>0</v>
      </c>
      <c r="Q41" s="19">
        <v>0</v>
      </c>
      <c r="R41" s="19">
        <v>0</v>
      </c>
      <c r="S41" s="19">
        <v>0</v>
      </c>
      <c r="T41" s="19">
        <v>0</v>
      </c>
      <c r="U41" s="19">
        <v>0</v>
      </c>
      <c r="W41" s="19">
        <v>0</v>
      </c>
      <c r="X41" s="19">
        <v>0</v>
      </c>
      <c r="Y41" s="19">
        <v>0</v>
      </c>
      <c r="Z41" s="19">
        <v>0</v>
      </c>
      <c r="AA41" s="19">
        <v>0</v>
      </c>
      <c r="AB41" s="19">
        <v>0</v>
      </c>
      <c r="AC41" s="19">
        <v>0</v>
      </c>
      <c r="AD41" s="19">
        <v>0</v>
      </c>
      <c r="AE41" s="19">
        <v>0</v>
      </c>
      <c r="AF41" s="19">
        <v>0</v>
      </c>
      <c r="AG41" s="19">
        <v>0</v>
      </c>
      <c r="AH41" s="19">
        <v>0</v>
      </c>
      <c r="AI41" s="19">
        <v>0</v>
      </c>
      <c r="AL41" s="19">
        <v>0</v>
      </c>
      <c r="AM41" s="19">
        <f t="shared" si="0"/>
        <v>0</v>
      </c>
      <c r="AN41" s="19">
        <f t="shared" si="1"/>
        <v>0</v>
      </c>
      <c r="AP41" s="19">
        <f>VLOOKUP($B41,Kraftvärmeprod!$B$1:$BX$549,MATCH(AP$1,Kraftvärmeprod!$B$1:$BX$1,0),FALSE)</f>
        <v>0</v>
      </c>
      <c r="AQ41" s="19">
        <f>VLOOKUP($B41,Kraftvärmeprod!$B$1:$BX$549,MATCH(AQ$1,Kraftvärmeprod!$B$1:$BX$1,0),FALSE)</f>
        <v>0</v>
      </c>
      <c r="AR41" s="19">
        <f>VLOOKUP($B41,Kraftvärmeprod!$B$1:$BX$549,MATCH("Summa tillförd energi exklusive rökgaskondensering",Kraftvärmeprod!$B$1:$BX$1,0),FALSE)</f>
        <v>0</v>
      </c>
      <c r="AT41" s="21" t="str">
        <f t="shared" si="2"/>
        <v/>
      </c>
      <c r="AV41" s="19">
        <f t="shared" si="3"/>
        <v>0</v>
      </c>
      <c r="AX41" s="19" t="str">
        <f>VLOOKUP(B41,Totalt!$B$1:$BZ$554,MATCH(AX$1,Totalt!$B$1:$BZ$1,0),FALSE)</f>
        <v>Ja</v>
      </c>
      <c r="BA41" s="21" t="str">
        <f t="shared" si="4"/>
        <v/>
      </c>
    </row>
    <row r="42" spans="1:53">
      <c r="A42" s="19" t="s">
        <v>32</v>
      </c>
      <c r="B42" s="19" t="s">
        <v>35</v>
      </c>
      <c r="J42" s="19">
        <v>0</v>
      </c>
      <c r="K42" s="19">
        <v>0</v>
      </c>
      <c r="L42" s="19">
        <v>0</v>
      </c>
      <c r="M42" s="19">
        <v>0</v>
      </c>
      <c r="N42" s="19">
        <v>0</v>
      </c>
      <c r="O42" s="19">
        <v>0</v>
      </c>
      <c r="P42" s="19">
        <v>0</v>
      </c>
      <c r="Q42" s="19">
        <v>0</v>
      </c>
      <c r="R42" s="19">
        <v>0</v>
      </c>
      <c r="S42" s="19">
        <v>0</v>
      </c>
      <c r="T42" s="19">
        <v>0</v>
      </c>
      <c r="U42" s="19">
        <v>0</v>
      </c>
      <c r="W42" s="19">
        <v>0</v>
      </c>
      <c r="X42" s="19">
        <v>0</v>
      </c>
      <c r="Y42" s="19">
        <v>0</v>
      </c>
      <c r="Z42" s="19">
        <v>0</v>
      </c>
      <c r="AA42" s="19">
        <v>0</v>
      </c>
      <c r="AB42" s="19">
        <v>0</v>
      </c>
      <c r="AC42" s="19">
        <v>0</v>
      </c>
      <c r="AD42" s="19">
        <v>0</v>
      </c>
      <c r="AE42" s="19">
        <v>0</v>
      </c>
      <c r="AF42" s="19">
        <v>0</v>
      </c>
      <c r="AG42" s="19">
        <v>0</v>
      </c>
      <c r="AH42" s="19">
        <v>0</v>
      </c>
      <c r="AI42" s="19">
        <v>0</v>
      </c>
      <c r="AL42" s="19">
        <v>0</v>
      </c>
      <c r="AM42" s="19">
        <f t="shared" si="0"/>
        <v>0</v>
      </c>
      <c r="AN42" s="19">
        <f t="shared" si="1"/>
        <v>0</v>
      </c>
      <c r="AP42" s="19">
        <f>VLOOKUP($B42,Kraftvärmeprod!$B$1:$BX$549,MATCH(AP$1,Kraftvärmeprod!$B$1:$BX$1,0),FALSE)</f>
        <v>0</v>
      </c>
      <c r="AQ42" s="19">
        <f>VLOOKUP($B42,Kraftvärmeprod!$B$1:$BX$549,MATCH(AQ$1,Kraftvärmeprod!$B$1:$BX$1,0),FALSE)</f>
        <v>0</v>
      </c>
      <c r="AR42" s="19">
        <f>VLOOKUP($B42,Kraftvärmeprod!$B$1:$BX$549,MATCH("Summa tillförd energi exklusive rökgaskondensering",Kraftvärmeprod!$B$1:$BX$1,0),FALSE)</f>
        <v>0</v>
      </c>
      <c r="AT42" s="21" t="str">
        <f t="shared" si="2"/>
        <v/>
      </c>
      <c r="AV42" s="19">
        <f t="shared" si="3"/>
        <v>0</v>
      </c>
      <c r="AX42" s="19" t="str">
        <f>VLOOKUP(B42,Totalt!$B$1:$BZ$554,MATCH(AX$1,Totalt!$B$1:$BZ$1,0),FALSE)</f>
        <v>Ja</v>
      </c>
      <c r="BA42" s="21" t="str">
        <f t="shared" si="4"/>
        <v/>
      </c>
    </row>
    <row r="43" spans="1:53">
      <c r="A43" s="19" t="s">
        <v>32</v>
      </c>
      <c r="B43" s="19" t="s">
        <v>36</v>
      </c>
      <c r="J43" s="19">
        <v>0</v>
      </c>
      <c r="K43" s="19">
        <v>0</v>
      </c>
      <c r="L43" s="19">
        <v>0</v>
      </c>
      <c r="M43" s="19">
        <v>0</v>
      </c>
      <c r="N43" s="19">
        <v>0</v>
      </c>
      <c r="O43" s="19">
        <v>0</v>
      </c>
      <c r="P43" s="19">
        <v>0</v>
      </c>
      <c r="Q43" s="19">
        <v>0</v>
      </c>
      <c r="R43" s="19">
        <v>0</v>
      </c>
      <c r="S43" s="19">
        <v>0</v>
      </c>
      <c r="T43" s="19">
        <v>0</v>
      </c>
      <c r="U43" s="19">
        <v>0</v>
      </c>
      <c r="W43" s="19">
        <v>0</v>
      </c>
      <c r="X43" s="19">
        <v>0</v>
      </c>
      <c r="Y43" s="19">
        <v>0</v>
      </c>
      <c r="Z43" s="19">
        <v>0</v>
      </c>
      <c r="AA43" s="19">
        <v>0</v>
      </c>
      <c r="AB43" s="19">
        <v>0</v>
      </c>
      <c r="AC43" s="19">
        <v>0</v>
      </c>
      <c r="AD43" s="19">
        <v>0</v>
      </c>
      <c r="AE43" s="19">
        <v>0</v>
      </c>
      <c r="AF43" s="19">
        <v>0</v>
      </c>
      <c r="AG43" s="19">
        <v>0</v>
      </c>
      <c r="AH43" s="19">
        <v>0</v>
      </c>
      <c r="AI43" s="19">
        <v>0</v>
      </c>
      <c r="AL43" s="19">
        <v>0</v>
      </c>
      <c r="AM43" s="19">
        <f t="shared" si="0"/>
        <v>0</v>
      </c>
      <c r="AN43" s="19">
        <f t="shared" si="1"/>
        <v>0</v>
      </c>
      <c r="AP43" s="19">
        <f>VLOOKUP($B43,Kraftvärmeprod!$B$1:$BX$549,MATCH(AP$1,Kraftvärmeprod!$B$1:$BX$1,0),FALSE)</f>
        <v>0</v>
      </c>
      <c r="AQ43" s="19">
        <f>VLOOKUP($B43,Kraftvärmeprod!$B$1:$BX$549,MATCH(AQ$1,Kraftvärmeprod!$B$1:$BX$1,0),FALSE)</f>
        <v>0</v>
      </c>
      <c r="AR43" s="19">
        <f>VLOOKUP($B43,Kraftvärmeprod!$B$1:$BX$549,MATCH("Summa tillförd energi exklusive rökgaskondensering",Kraftvärmeprod!$B$1:$BX$1,0),FALSE)</f>
        <v>0</v>
      </c>
      <c r="AT43" s="21" t="str">
        <f t="shared" si="2"/>
        <v/>
      </c>
      <c r="AV43" s="19">
        <f t="shared" si="3"/>
        <v>0</v>
      </c>
      <c r="AX43" s="19" t="str">
        <f>VLOOKUP(B43,Totalt!$B$1:$BZ$554,MATCH(AX$1,Totalt!$B$1:$BZ$1,0),FALSE)</f>
        <v>Ja</v>
      </c>
      <c r="BA43" s="21" t="str">
        <f t="shared" si="4"/>
        <v/>
      </c>
    </row>
    <row r="44" spans="1:53">
      <c r="A44" s="19" t="s">
        <v>32</v>
      </c>
      <c r="B44" s="19" t="s">
        <v>37</v>
      </c>
      <c r="J44" s="19">
        <v>0</v>
      </c>
      <c r="K44" s="19">
        <v>0</v>
      </c>
      <c r="L44" s="19">
        <v>0</v>
      </c>
      <c r="M44" s="19">
        <v>0</v>
      </c>
      <c r="N44" s="19">
        <v>0</v>
      </c>
      <c r="O44" s="19">
        <v>0</v>
      </c>
      <c r="P44" s="19">
        <v>0</v>
      </c>
      <c r="Q44" s="19">
        <v>0</v>
      </c>
      <c r="R44" s="19">
        <v>0</v>
      </c>
      <c r="S44" s="19">
        <v>0</v>
      </c>
      <c r="T44" s="19">
        <v>0</v>
      </c>
      <c r="U44" s="19">
        <v>0</v>
      </c>
      <c r="W44" s="19">
        <v>0</v>
      </c>
      <c r="X44" s="19">
        <v>0</v>
      </c>
      <c r="Y44" s="19">
        <v>0</v>
      </c>
      <c r="Z44" s="19">
        <v>0</v>
      </c>
      <c r="AA44" s="19">
        <v>0</v>
      </c>
      <c r="AB44" s="19">
        <v>0</v>
      </c>
      <c r="AC44" s="19">
        <v>0</v>
      </c>
      <c r="AD44" s="19">
        <v>0</v>
      </c>
      <c r="AE44" s="19">
        <v>0</v>
      </c>
      <c r="AF44" s="19">
        <v>0</v>
      </c>
      <c r="AG44" s="19">
        <v>0</v>
      </c>
      <c r="AH44" s="19">
        <v>0</v>
      </c>
      <c r="AI44" s="19">
        <v>0</v>
      </c>
      <c r="AL44" s="19">
        <v>0</v>
      </c>
      <c r="AM44" s="19">
        <f t="shared" si="0"/>
        <v>0</v>
      </c>
      <c r="AN44" s="19">
        <f t="shared" si="1"/>
        <v>0</v>
      </c>
      <c r="AP44" s="19">
        <f>VLOOKUP($B44,Kraftvärmeprod!$B$1:$BX$549,MATCH(AP$1,Kraftvärmeprod!$B$1:$BX$1,0),FALSE)</f>
        <v>0</v>
      </c>
      <c r="AQ44" s="19">
        <f>VLOOKUP($B44,Kraftvärmeprod!$B$1:$BX$549,MATCH(AQ$1,Kraftvärmeprod!$B$1:$BX$1,0),FALSE)</f>
        <v>0</v>
      </c>
      <c r="AR44" s="19">
        <f>VLOOKUP($B44,Kraftvärmeprod!$B$1:$BX$549,MATCH("Summa tillförd energi exklusive rökgaskondensering",Kraftvärmeprod!$B$1:$BX$1,0),FALSE)</f>
        <v>0</v>
      </c>
      <c r="AT44" s="21" t="str">
        <f t="shared" si="2"/>
        <v/>
      </c>
      <c r="AV44" s="19">
        <f t="shared" si="3"/>
        <v>0</v>
      </c>
      <c r="AX44" s="19" t="str">
        <f>VLOOKUP(B44,Totalt!$B$1:$BZ$554,MATCH(AX$1,Totalt!$B$1:$BZ$1,0),FALSE)</f>
        <v>Ja</v>
      </c>
      <c r="BA44" s="21" t="str">
        <f t="shared" si="4"/>
        <v/>
      </c>
    </row>
    <row r="45" spans="1:53">
      <c r="A45" s="19" t="s">
        <v>32</v>
      </c>
      <c r="B45" s="19" t="s">
        <v>39</v>
      </c>
      <c r="J45" s="19">
        <v>0</v>
      </c>
      <c r="K45" s="19">
        <v>0</v>
      </c>
      <c r="L45" s="19">
        <v>0</v>
      </c>
      <c r="M45" s="19">
        <v>0</v>
      </c>
      <c r="N45" s="19">
        <v>0</v>
      </c>
      <c r="O45" s="19">
        <v>0</v>
      </c>
      <c r="P45" s="19">
        <v>0</v>
      </c>
      <c r="Q45" s="19">
        <v>0</v>
      </c>
      <c r="R45" s="19">
        <v>0</v>
      </c>
      <c r="S45" s="19">
        <v>0</v>
      </c>
      <c r="T45" s="19">
        <v>0</v>
      </c>
      <c r="U45" s="19">
        <v>0</v>
      </c>
      <c r="W45" s="19">
        <v>0</v>
      </c>
      <c r="X45" s="19">
        <v>0</v>
      </c>
      <c r="Y45" s="19">
        <v>0</v>
      </c>
      <c r="Z45" s="19">
        <v>0</v>
      </c>
      <c r="AA45" s="19">
        <v>0</v>
      </c>
      <c r="AB45" s="19">
        <v>0</v>
      </c>
      <c r="AC45" s="19">
        <v>0</v>
      </c>
      <c r="AD45" s="19">
        <v>0</v>
      </c>
      <c r="AE45" s="19">
        <v>0</v>
      </c>
      <c r="AF45" s="19">
        <v>0</v>
      </c>
      <c r="AG45" s="19">
        <v>0</v>
      </c>
      <c r="AH45" s="19">
        <v>0</v>
      </c>
      <c r="AI45" s="19">
        <v>0</v>
      </c>
      <c r="AL45" s="19">
        <v>0</v>
      </c>
      <c r="AM45" s="19">
        <f t="shared" si="0"/>
        <v>0</v>
      </c>
      <c r="AN45" s="19">
        <f t="shared" si="1"/>
        <v>0</v>
      </c>
      <c r="AP45" s="19">
        <f>VLOOKUP($B45,Kraftvärmeprod!$B$1:$BX$549,MATCH(AP$1,Kraftvärmeprod!$B$1:$BX$1,0),FALSE)</f>
        <v>0</v>
      </c>
      <c r="AQ45" s="19">
        <f>VLOOKUP($B45,Kraftvärmeprod!$B$1:$BX$549,MATCH(AQ$1,Kraftvärmeprod!$B$1:$BX$1,0),FALSE)</f>
        <v>0</v>
      </c>
      <c r="AR45" s="19">
        <f>VLOOKUP($B45,Kraftvärmeprod!$B$1:$BX$549,MATCH("Summa tillförd energi exklusive rökgaskondensering",Kraftvärmeprod!$B$1:$BX$1,0),FALSE)</f>
        <v>0</v>
      </c>
      <c r="AT45" s="21" t="str">
        <f t="shared" si="2"/>
        <v/>
      </c>
      <c r="AV45" s="19">
        <f t="shared" si="3"/>
        <v>0</v>
      </c>
      <c r="AX45" s="19" t="str">
        <f>VLOOKUP(B45,Totalt!$B$1:$BZ$554,MATCH(AX$1,Totalt!$B$1:$BZ$1,0),FALSE)</f>
        <v>Ja</v>
      </c>
      <c r="BA45" s="21" t="str">
        <f t="shared" si="4"/>
        <v/>
      </c>
    </row>
    <row r="46" spans="1:53">
      <c r="A46" s="19" t="s">
        <v>32</v>
      </c>
      <c r="B46" s="19" t="s">
        <v>40</v>
      </c>
      <c r="J46" s="19">
        <v>0</v>
      </c>
      <c r="K46" s="19">
        <v>0</v>
      </c>
      <c r="L46" s="19">
        <v>0</v>
      </c>
      <c r="M46" s="19">
        <v>0</v>
      </c>
      <c r="N46" s="19">
        <v>0</v>
      </c>
      <c r="O46" s="19">
        <v>0</v>
      </c>
      <c r="P46" s="19">
        <v>0</v>
      </c>
      <c r="Q46" s="19">
        <v>0</v>
      </c>
      <c r="R46" s="19">
        <v>0</v>
      </c>
      <c r="S46" s="19">
        <v>0</v>
      </c>
      <c r="T46" s="19">
        <v>0</v>
      </c>
      <c r="U46" s="19">
        <v>0</v>
      </c>
      <c r="W46" s="19">
        <v>0</v>
      </c>
      <c r="X46" s="19">
        <v>0</v>
      </c>
      <c r="Y46" s="19">
        <v>0</v>
      </c>
      <c r="Z46" s="19">
        <v>0</v>
      </c>
      <c r="AA46" s="19">
        <v>0</v>
      </c>
      <c r="AB46" s="19">
        <v>0</v>
      </c>
      <c r="AC46" s="19">
        <v>0</v>
      </c>
      <c r="AD46" s="19">
        <v>0</v>
      </c>
      <c r="AE46" s="19">
        <v>0</v>
      </c>
      <c r="AF46" s="19">
        <v>0</v>
      </c>
      <c r="AG46" s="19">
        <v>0</v>
      </c>
      <c r="AH46" s="19">
        <v>0</v>
      </c>
      <c r="AI46" s="19">
        <v>0</v>
      </c>
      <c r="AL46" s="19">
        <v>0</v>
      </c>
      <c r="AM46" s="19">
        <f t="shared" si="0"/>
        <v>0</v>
      </c>
      <c r="AN46" s="19">
        <f t="shared" si="1"/>
        <v>0</v>
      </c>
      <c r="AP46" s="19">
        <f>VLOOKUP($B46,Kraftvärmeprod!$B$1:$BX$549,MATCH(AP$1,Kraftvärmeprod!$B$1:$BX$1,0),FALSE)</f>
        <v>0</v>
      </c>
      <c r="AQ46" s="19">
        <f>VLOOKUP($B46,Kraftvärmeprod!$B$1:$BX$549,MATCH(AQ$1,Kraftvärmeprod!$B$1:$BX$1,0),FALSE)</f>
        <v>0</v>
      </c>
      <c r="AR46" s="19">
        <f>VLOOKUP($B46,Kraftvärmeprod!$B$1:$BX$549,MATCH("Summa tillförd energi exklusive rökgaskondensering",Kraftvärmeprod!$B$1:$BX$1,0),FALSE)</f>
        <v>0</v>
      </c>
      <c r="AT46" s="21" t="str">
        <f t="shared" si="2"/>
        <v/>
      </c>
      <c r="AV46" s="19">
        <f t="shared" si="3"/>
        <v>0</v>
      </c>
      <c r="AX46" s="19" t="str">
        <f>VLOOKUP(B46,Totalt!$B$1:$BZ$554,MATCH(AX$1,Totalt!$B$1:$BZ$1,0),FALSE)</f>
        <v>Ja</v>
      </c>
      <c r="BA46" s="21" t="str">
        <f t="shared" si="4"/>
        <v/>
      </c>
    </row>
    <row r="47" spans="1:53">
      <c r="A47" s="19" t="s">
        <v>32</v>
      </c>
      <c r="B47" s="19" t="s">
        <v>41</v>
      </c>
      <c r="J47" s="19">
        <v>0</v>
      </c>
      <c r="K47" s="19">
        <v>0</v>
      </c>
      <c r="L47" s="19">
        <v>0</v>
      </c>
      <c r="M47" s="19">
        <v>0</v>
      </c>
      <c r="N47" s="19">
        <v>0</v>
      </c>
      <c r="O47" s="19">
        <v>0</v>
      </c>
      <c r="P47" s="19">
        <v>0</v>
      </c>
      <c r="Q47" s="19">
        <v>0</v>
      </c>
      <c r="R47" s="19">
        <v>0</v>
      </c>
      <c r="S47" s="19">
        <v>0</v>
      </c>
      <c r="T47" s="19">
        <v>0</v>
      </c>
      <c r="U47" s="19">
        <v>0</v>
      </c>
      <c r="W47" s="19">
        <v>0</v>
      </c>
      <c r="X47" s="19">
        <v>0</v>
      </c>
      <c r="Y47" s="19">
        <v>0</v>
      </c>
      <c r="Z47" s="19">
        <v>0</v>
      </c>
      <c r="AA47" s="19">
        <v>0</v>
      </c>
      <c r="AB47" s="19">
        <v>0</v>
      </c>
      <c r="AC47" s="19">
        <v>0</v>
      </c>
      <c r="AD47" s="19">
        <v>0</v>
      </c>
      <c r="AE47" s="19">
        <v>0</v>
      </c>
      <c r="AF47" s="19">
        <v>0</v>
      </c>
      <c r="AG47" s="19">
        <v>0</v>
      </c>
      <c r="AH47" s="19">
        <v>0</v>
      </c>
      <c r="AI47" s="19">
        <v>0</v>
      </c>
      <c r="AL47" s="19">
        <v>0</v>
      </c>
      <c r="AM47" s="19">
        <f t="shared" si="0"/>
        <v>0</v>
      </c>
      <c r="AN47" s="19">
        <f t="shared" si="1"/>
        <v>0</v>
      </c>
      <c r="AP47" s="19">
        <f>VLOOKUP($B47,Kraftvärmeprod!$B$1:$BX$549,MATCH(AP$1,Kraftvärmeprod!$B$1:$BX$1,0),FALSE)</f>
        <v>0</v>
      </c>
      <c r="AQ47" s="19">
        <f>VLOOKUP($B47,Kraftvärmeprod!$B$1:$BX$549,MATCH(AQ$1,Kraftvärmeprod!$B$1:$BX$1,0),FALSE)</f>
        <v>0</v>
      </c>
      <c r="AR47" s="19">
        <f>VLOOKUP($B47,Kraftvärmeprod!$B$1:$BX$549,MATCH("Summa tillförd energi exklusive rökgaskondensering",Kraftvärmeprod!$B$1:$BX$1,0),FALSE)</f>
        <v>0</v>
      </c>
      <c r="AT47" s="21" t="str">
        <f t="shared" si="2"/>
        <v/>
      </c>
      <c r="AV47" s="19">
        <f t="shared" si="3"/>
        <v>0</v>
      </c>
      <c r="AX47" s="19" t="str">
        <f>VLOOKUP(B47,Totalt!$B$1:$BZ$554,MATCH(AX$1,Totalt!$B$1:$BZ$1,0),FALSE)</f>
        <v>Ja</v>
      </c>
      <c r="BA47" s="21" t="str">
        <f t="shared" si="4"/>
        <v/>
      </c>
    </row>
    <row r="48" spans="1:53">
      <c r="A48" s="19" t="s">
        <v>115</v>
      </c>
      <c r="B48" s="19" t="s">
        <v>116</v>
      </c>
      <c r="J48" s="19">
        <v>0</v>
      </c>
      <c r="K48" s="19">
        <v>0.43908799999999998</v>
      </c>
      <c r="L48" s="19">
        <v>0</v>
      </c>
      <c r="M48" s="19">
        <v>0</v>
      </c>
      <c r="N48" s="19">
        <v>0</v>
      </c>
      <c r="O48" s="19">
        <v>0</v>
      </c>
      <c r="P48" s="19">
        <v>284.30200000000002</v>
      </c>
      <c r="Q48" s="19">
        <v>76.287700000000001</v>
      </c>
      <c r="R48" s="19">
        <v>0</v>
      </c>
      <c r="S48" s="19">
        <v>10.946199999999999</v>
      </c>
      <c r="T48" s="19">
        <v>0</v>
      </c>
      <c r="U48" s="19">
        <v>0</v>
      </c>
      <c r="W48" s="19">
        <v>0</v>
      </c>
      <c r="X48" s="19">
        <v>0</v>
      </c>
      <c r="Y48" s="19">
        <v>0</v>
      </c>
      <c r="Z48" s="19">
        <v>0</v>
      </c>
      <c r="AA48" s="19">
        <v>0</v>
      </c>
      <c r="AB48" s="19">
        <v>0</v>
      </c>
      <c r="AC48" s="19">
        <v>0</v>
      </c>
      <c r="AD48" s="19">
        <v>0</v>
      </c>
      <c r="AE48" s="19">
        <v>0</v>
      </c>
      <c r="AF48" s="19">
        <v>0</v>
      </c>
      <c r="AG48" s="19">
        <v>0</v>
      </c>
      <c r="AH48" s="19">
        <v>98.037999999999997</v>
      </c>
      <c r="AI48" s="19">
        <v>12.2652</v>
      </c>
      <c r="AL48" s="19">
        <v>482.278188</v>
      </c>
      <c r="AM48" s="19">
        <f t="shared" si="0"/>
        <v>470.01298800000001</v>
      </c>
      <c r="AN48" s="19">
        <f t="shared" si="1"/>
        <v>371.974988</v>
      </c>
      <c r="AP48" s="19">
        <f>VLOOKUP($B48,Kraftvärmeprod!$B$1:$BX$549,MATCH(AP$1,Kraftvärmeprod!$B$1:$BX$1,0),FALSE)</f>
        <v>527.94899999999996</v>
      </c>
      <c r="AQ48" s="19">
        <f>VLOOKUP($B48,Kraftvärmeprod!$B$1:$BX$549,MATCH(AQ$1,Kraftvärmeprod!$B$1:$BX$1,0),FALSE)</f>
        <v>88.518000000000001</v>
      </c>
      <c r="AR48" s="19">
        <f>VLOOKUP($B48,Kraftvärmeprod!$B$1:$BX$549,MATCH("Summa tillförd energi exklusive rökgaskondensering",Kraftvärmeprod!$B$1:$BX$1,0),FALSE)</f>
        <v>534.46300000000008</v>
      </c>
      <c r="AT48" s="21">
        <f t="shared" si="2"/>
        <v>0.69597893212439388</v>
      </c>
      <c r="AV48" s="19">
        <f t="shared" si="3"/>
        <v>371.53590000000003</v>
      </c>
      <c r="AX48" s="19" t="str">
        <f>VLOOKUP(B48,Totalt!$B$1:$BZ$554,MATCH(AX$1,Totalt!$B$1:$BZ$1,0),FALSE)</f>
        <v>Ja</v>
      </c>
      <c r="BA48" s="21">
        <f t="shared" si="4"/>
        <v>1.3740077599587266</v>
      </c>
    </row>
    <row r="49" spans="1:53">
      <c r="A49" s="19" t="s">
        <v>115</v>
      </c>
      <c r="B49" s="19" t="s">
        <v>117</v>
      </c>
      <c r="J49" s="19">
        <v>0</v>
      </c>
      <c r="K49" s="19">
        <v>0</v>
      </c>
      <c r="L49" s="19">
        <v>0</v>
      </c>
      <c r="M49" s="19">
        <v>0</v>
      </c>
      <c r="N49" s="19">
        <v>0</v>
      </c>
      <c r="O49" s="19">
        <v>0</v>
      </c>
      <c r="P49" s="19">
        <v>0</v>
      </c>
      <c r="Q49" s="19">
        <v>0</v>
      </c>
      <c r="R49" s="19">
        <v>0</v>
      </c>
      <c r="S49" s="19">
        <v>0</v>
      </c>
      <c r="T49" s="19">
        <v>0</v>
      </c>
      <c r="U49" s="19">
        <v>0</v>
      </c>
      <c r="W49" s="19">
        <v>0</v>
      </c>
      <c r="X49" s="19">
        <v>0</v>
      </c>
      <c r="Y49" s="19">
        <v>0</v>
      </c>
      <c r="Z49" s="19">
        <v>0</v>
      </c>
      <c r="AA49" s="19">
        <v>0</v>
      </c>
      <c r="AB49" s="19">
        <v>0</v>
      </c>
      <c r="AC49" s="19">
        <v>0</v>
      </c>
      <c r="AD49" s="19">
        <v>0</v>
      </c>
      <c r="AE49" s="19">
        <v>0</v>
      </c>
      <c r="AF49" s="19">
        <v>0</v>
      </c>
      <c r="AG49" s="19">
        <v>0</v>
      </c>
      <c r="AH49" s="19">
        <v>0</v>
      </c>
      <c r="AI49" s="19">
        <v>0</v>
      </c>
      <c r="AL49" s="19">
        <v>0</v>
      </c>
      <c r="AM49" s="19">
        <f t="shared" si="0"/>
        <v>0</v>
      </c>
      <c r="AN49" s="19">
        <f t="shared" si="1"/>
        <v>0</v>
      </c>
      <c r="AP49" s="19">
        <f>VLOOKUP($B49,Kraftvärmeprod!$B$1:$BX$549,MATCH(AP$1,Kraftvärmeprod!$B$1:$BX$1,0),FALSE)</f>
        <v>0</v>
      </c>
      <c r="AQ49" s="19">
        <f>VLOOKUP($B49,Kraftvärmeprod!$B$1:$BX$549,MATCH(AQ$1,Kraftvärmeprod!$B$1:$BX$1,0),FALSE)</f>
        <v>0</v>
      </c>
      <c r="AR49" s="19">
        <f>VLOOKUP($B49,Kraftvärmeprod!$B$1:$BX$549,MATCH("Summa tillförd energi exklusive rökgaskondensering",Kraftvärmeprod!$B$1:$BX$1,0),FALSE)</f>
        <v>0</v>
      </c>
      <c r="AT49" s="21" t="str">
        <f t="shared" si="2"/>
        <v/>
      </c>
      <c r="AV49" s="19">
        <f t="shared" si="3"/>
        <v>0</v>
      </c>
      <c r="AX49" s="19" t="str">
        <f>VLOOKUP(B49,Totalt!$B$1:$BZ$554,MATCH(AX$1,Totalt!$B$1:$BZ$1,0),FALSE)</f>
        <v>Ja</v>
      </c>
      <c r="BA49" s="21" t="str">
        <f t="shared" si="4"/>
        <v/>
      </c>
    </row>
    <row r="50" spans="1:53">
      <c r="A50" s="19" t="s">
        <v>115</v>
      </c>
      <c r="B50" s="19" t="s">
        <v>118</v>
      </c>
      <c r="J50" s="19">
        <v>0</v>
      </c>
      <c r="K50" s="19">
        <v>0</v>
      </c>
      <c r="L50" s="19">
        <v>0</v>
      </c>
      <c r="M50" s="19">
        <v>0</v>
      </c>
      <c r="N50" s="19">
        <v>0</v>
      </c>
      <c r="O50" s="19">
        <v>0</v>
      </c>
      <c r="P50" s="19">
        <v>0</v>
      </c>
      <c r="Q50" s="19">
        <v>0</v>
      </c>
      <c r="R50" s="19">
        <v>0</v>
      </c>
      <c r="S50" s="19">
        <v>0</v>
      </c>
      <c r="T50" s="19">
        <v>0</v>
      </c>
      <c r="U50" s="19">
        <v>0</v>
      </c>
      <c r="W50" s="19">
        <v>0</v>
      </c>
      <c r="X50" s="19">
        <v>0</v>
      </c>
      <c r="Y50" s="19">
        <v>0</v>
      </c>
      <c r="Z50" s="19">
        <v>0</v>
      </c>
      <c r="AA50" s="19">
        <v>0</v>
      </c>
      <c r="AB50" s="19">
        <v>0</v>
      </c>
      <c r="AC50" s="19">
        <v>0</v>
      </c>
      <c r="AD50" s="19">
        <v>0</v>
      </c>
      <c r="AE50" s="19">
        <v>0</v>
      </c>
      <c r="AF50" s="19">
        <v>0</v>
      </c>
      <c r="AG50" s="19">
        <v>0</v>
      </c>
      <c r="AH50" s="19">
        <v>0</v>
      </c>
      <c r="AI50" s="19">
        <v>0</v>
      </c>
      <c r="AL50" s="19">
        <v>0</v>
      </c>
      <c r="AM50" s="19">
        <f t="shared" si="0"/>
        <v>0</v>
      </c>
      <c r="AN50" s="19">
        <f t="shared" si="1"/>
        <v>0</v>
      </c>
      <c r="AP50" s="19">
        <f>VLOOKUP($B50,Kraftvärmeprod!$B$1:$BX$549,MATCH(AP$1,Kraftvärmeprod!$B$1:$BX$1,0),FALSE)</f>
        <v>0</v>
      </c>
      <c r="AQ50" s="19">
        <f>VLOOKUP($B50,Kraftvärmeprod!$B$1:$BX$549,MATCH(AQ$1,Kraftvärmeprod!$B$1:$BX$1,0),FALSE)</f>
        <v>0</v>
      </c>
      <c r="AR50" s="19">
        <f>VLOOKUP($B50,Kraftvärmeprod!$B$1:$BX$549,MATCH("Summa tillförd energi exklusive rökgaskondensering",Kraftvärmeprod!$B$1:$BX$1,0),FALSE)</f>
        <v>0</v>
      </c>
      <c r="AT50" s="21" t="str">
        <f t="shared" si="2"/>
        <v/>
      </c>
      <c r="AV50" s="19">
        <f t="shared" si="3"/>
        <v>0</v>
      </c>
      <c r="AX50" s="19" t="str">
        <f>VLOOKUP(B50,Totalt!$B$1:$BZ$554,MATCH(AX$1,Totalt!$B$1:$BZ$1,0),FALSE)</f>
        <v>Ja</v>
      </c>
      <c r="BA50" s="21" t="str">
        <f t="shared" si="4"/>
        <v/>
      </c>
    </row>
    <row r="51" spans="1:53">
      <c r="A51" s="19" t="s">
        <v>119</v>
      </c>
      <c r="B51" s="19" t="s">
        <v>120</v>
      </c>
      <c r="J51" s="19">
        <v>0</v>
      </c>
      <c r="K51" s="19">
        <v>0</v>
      </c>
      <c r="L51" s="19">
        <v>0</v>
      </c>
      <c r="M51" s="19">
        <v>0</v>
      </c>
      <c r="N51" s="19">
        <v>0</v>
      </c>
      <c r="O51" s="19">
        <v>0</v>
      </c>
      <c r="P51" s="19">
        <v>90.519900000000007</v>
      </c>
      <c r="Q51" s="19">
        <v>3.6654200000000001</v>
      </c>
      <c r="R51" s="19">
        <v>0</v>
      </c>
      <c r="S51" s="19">
        <v>0</v>
      </c>
      <c r="T51" s="19">
        <v>0</v>
      </c>
      <c r="U51" s="19">
        <v>18.805199999999999</v>
      </c>
      <c r="W51" s="19">
        <v>0</v>
      </c>
      <c r="X51" s="19">
        <v>0</v>
      </c>
      <c r="Y51" s="19">
        <v>0</v>
      </c>
      <c r="Z51" s="19">
        <v>0</v>
      </c>
      <c r="AA51" s="19">
        <v>0</v>
      </c>
      <c r="AB51" s="19">
        <v>0.166959</v>
      </c>
      <c r="AC51" s="19">
        <v>0</v>
      </c>
      <c r="AD51" s="19">
        <v>0</v>
      </c>
      <c r="AE51" s="19">
        <v>0</v>
      </c>
      <c r="AF51" s="19">
        <v>0</v>
      </c>
      <c r="AG51" s="19">
        <v>0</v>
      </c>
      <c r="AH51" s="19">
        <v>23</v>
      </c>
      <c r="AI51" s="19">
        <v>0.50203699999999996</v>
      </c>
      <c r="AL51" s="19">
        <v>136.65951600000002</v>
      </c>
      <c r="AM51" s="19">
        <f t="shared" si="0"/>
        <v>136.15747900000002</v>
      </c>
      <c r="AN51" s="19">
        <f t="shared" si="1"/>
        <v>113.15747900000002</v>
      </c>
      <c r="AP51" s="19">
        <f>VLOOKUP($B51,Kraftvärmeprod!$B$1:$BX$549,MATCH(AP$1,Kraftvärmeprod!$B$1:$BX$1,0),FALSE)</f>
        <v>87.9</v>
      </c>
      <c r="AQ51" s="19">
        <f>VLOOKUP($B51,Kraftvärmeprod!$B$1:$BX$549,MATCH(AQ$1,Kraftvärmeprod!$B$1:$BX$1,0),FALSE)</f>
        <v>8.6</v>
      </c>
      <c r="AR51" s="19">
        <f>VLOOKUP($B51,Kraftvärmeprod!$B$1:$BX$549,MATCH("Summa tillförd energi exklusive rökgaskondensering",Kraftvärmeprod!$B$1:$BX$1,0),FALSE)</f>
        <v>141.99999999999997</v>
      </c>
      <c r="AT51" s="21">
        <f t="shared" si="2"/>
        <v>0.7968836549295778</v>
      </c>
      <c r="AV51" s="19">
        <f t="shared" si="3"/>
        <v>113.15747900000001</v>
      </c>
      <c r="AX51" s="19" t="str">
        <f>VLOOKUP(B51,Totalt!$B$1:$BZ$554,MATCH(AX$1,Totalt!$B$1:$BZ$1,0),FALSE)</f>
        <v>Ja</v>
      </c>
      <c r="BA51" s="21">
        <f t="shared" si="4"/>
        <v>0.77336243451890108</v>
      </c>
    </row>
    <row r="52" spans="1:53">
      <c r="A52" s="19" t="s">
        <v>119</v>
      </c>
      <c r="B52" s="19" t="s">
        <v>121</v>
      </c>
      <c r="J52" s="19">
        <v>0</v>
      </c>
      <c r="K52" s="19">
        <v>0</v>
      </c>
      <c r="L52" s="19">
        <v>0</v>
      </c>
      <c r="M52" s="19">
        <v>0</v>
      </c>
      <c r="N52" s="19">
        <v>0</v>
      </c>
      <c r="O52" s="19">
        <v>0</v>
      </c>
      <c r="P52" s="19">
        <v>0</v>
      </c>
      <c r="Q52" s="19">
        <v>0</v>
      </c>
      <c r="R52" s="19">
        <v>0</v>
      </c>
      <c r="S52" s="19">
        <v>0</v>
      </c>
      <c r="T52" s="19">
        <v>0</v>
      </c>
      <c r="U52" s="19">
        <v>0</v>
      </c>
      <c r="W52" s="19">
        <v>0</v>
      </c>
      <c r="X52" s="19">
        <v>0</v>
      </c>
      <c r="Y52" s="19">
        <v>0</v>
      </c>
      <c r="Z52" s="19">
        <v>0</v>
      </c>
      <c r="AA52" s="19">
        <v>0</v>
      </c>
      <c r="AB52" s="19">
        <v>0</v>
      </c>
      <c r="AC52" s="19">
        <v>0</v>
      </c>
      <c r="AD52" s="19">
        <v>0</v>
      </c>
      <c r="AE52" s="19">
        <v>0</v>
      </c>
      <c r="AF52" s="19">
        <v>0</v>
      </c>
      <c r="AG52" s="19">
        <v>0</v>
      </c>
      <c r="AH52" s="19">
        <v>0</v>
      </c>
      <c r="AI52" s="19">
        <v>0</v>
      </c>
      <c r="AL52" s="19">
        <v>0</v>
      </c>
      <c r="AM52" s="19">
        <f t="shared" si="0"/>
        <v>0</v>
      </c>
      <c r="AN52" s="19">
        <f t="shared" si="1"/>
        <v>0</v>
      </c>
      <c r="AP52" s="19">
        <f>VLOOKUP($B52,Kraftvärmeprod!$B$1:$BX$549,MATCH(AP$1,Kraftvärmeprod!$B$1:$BX$1,0),FALSE)</f>
        <v>0</v>
      </c>
      <c r="AQ52" s="19">
        <f>VLOOKUP($B52,Kraftvärmeprod!$B$1:$BX$549,MATCH(AQ$1,Kraftvärmeprod!$B$1:$BX$1,0),FALSE)</f>
        <v>0</v>
      </c>
      <c r="AR52" s="19">
        <f>VLOOKUP($B52,Kraftvärmeprod!$B$1:$BX$549,MATCH("Summa tillförd energi exklusive rökgaskondensering",Kraftvärmeprod!$B$1:$BX$1,0),FALSE)</f>
        <v>0</v>
      </c>
      <c r="AT52" s="21" t="str">
        <f t="shared" si="2"/>
        <v/>
      </c>
      <c r="AV52" s="19">
        <f t="shared" si="3"/>
        <v>0</v>
      </c>
      <c r="AX52" s="19" t="str">
        <f>VLOOKUP(B52,Totalt!$B$1:$BZ$554,MATCH(AX$1,Totalt!$B$1:$BZ$1,0),FALSE)</f>
        <v>Ja</v>
      </c>
      <c r="BA52" s="21" t="str">
        <f t="shared" si="4"/>
        <v/>
      </c>
    </row>
    <row r="53" spans="1:53">
      <c r="A53" s="19" t="s">
        <v>123</v>
      </c>
      <c r="B53" s="19" t="s">
        <v>124</v>
      </c>
      <c r="J53" s="19">
        <v>0</v>
      </c>
      <c r="K53" s="19">
        <v>0</v>
      </c>
      <c r="L53" s="19">
        <v>0</v>
      </c>
      <c r="M53" s="19">
        <v>0</v>
      </c>
      <c r="N53" s="19">
        <v>0</v>
      </c>
      <c r="O53" s="19">
        <v>0</v>
      </c>
      <c r="P53" s="19">
        <v>0</v>
      </c>
      <c r="Q53" s="19">
        <v>0</v>
      </c>
      <c r="R53" s="19">
        <v>0</v>
      </c>
      <c r="S53" s="19">
        <v>0</v>
      </c>
      <c r="T53" s="19">
        <v>0</v>
      </c>
      <c r="U53" s="19">
        <v>0</v>
      </c>
      <c r="W53" s="19">
        <v>0</v>
      </c>
      <c r="X53" s="19">
        <v>0</v>
      </c>
      <c r="Y53" s="19">
        <v>0</v>
      </c>
      <c r="Z53" s="19">
        <v>0</v>
      </c>
      <c r="AA53" s="19">
        <v>0</v>
      </c>
      <c r="AB53" s="19">
        <v>0</v>
      </c>
      <c r="AC53" s="19">
        <v>0</v>
      </c>
      <c r="AD53" s="19">
        <v>0</v>
      </c>
      <c r="AE53" s="19">
        <v>0</v>
      </c>
      <c r="AF53" s="19">
        <v>0</v>
      </c>
      <c r="AG53" s="19">
        <v>0</v>
      </c>
      <c r="AH53" s="19">
        <v>0</v>
      </c>
      <c r="AI53" s="19">
        <v>0</v>
      </c>
      <c r="AL53" s="19">
        <v>0</v>
      </c>
      <c r="AM53" s="19">
        <f t="shared" si="0"/>
        <v>0</v>
      </c>
      <c r="AN53" s="19">
        <f t="shared" si="1"/>
        <v>0</v>
      </c>
      <c r="AP53" s="19">
        <f>VLOOKUP($B53,Kraftvärmeprod!$B$1:$BX$549,MATCH(AP$1,Kraftvärmeprod!$B$1:$BX$1,0),FALSE)</f>
        <v>0</v>
      </c>
      <c r="AQ53" s="19">
        <f>VLOOKUP($B53,Kraftvärmeprod!$B$1:$BX$549,MATCH(AQ$1,Kraftvärmeprod!$B$1:$BX$1,0),FALSE)</f>
        <v>0</v>
      </c>
      <c r="AR53" s="19">
        <f>VLOOKUP($B53,Kraftvärmeprod!$B$1:$BX$549,MATCH("Summa tillförd energi exklusive rökgaskondensering",Kraftvärmeprod!$B$1:$BX$1,0),FALSE)</f>
        <v>0</v>
      </c>
      <c r="AT53" s="21" t="str">
        <f t="shared" si="2"/>
        <v/>
      </c>
      <c r="AV53" s="19">
        <f t="shared" si="3"/>
        <v>0</v>
      </c>
      <c r="AX53" s="19" t="str">
        <f>VLOOKUP(B53,Totalt!$B$1:$BZ$554,MATCH(AX$1,Totalt!$B$1:$BZ$1,0),FALSE)</f>
        <v>Ja</v>
      </c>
      <c r="BA53" s="21" t="str">
        <f t="shared" si="4"/>
        <v/>
      </c>
    </row>
    <row r="54" spans="1:53">
      <c r="A54" s="19" t="s">
        <v>123</v>
      </c>
      <c r="B54" s="19" t="s">
        <v>125</v>
      </c>
      <c r="J54" s="19">
        <v>0</v>
      </c>
      <c r="K54" s="19">
        <v>0</v>
      </c>
      <c r="L54" s="19">
        <v>0</v>
      </c>
      <c r="M54" s="19">
        <v>0</v>
      </c>
      <c r="N54" s="19">
        <v>0</v>
      </c>
      <c r="O54" s="19">
        <v>0</v>
      </c>
      <c r="P54" s="19">
        <v>0</v>
      </c>
      <c r="Q54" s="19">
        <v>0</v>
      </c>
      <c r="R54" s="19">
        <v>0</v>
      </c>
      <c r="S54" s="19">
        <v>0</v>
      </c>
      <c r="T54" s="19">
        <v>0</v>
      </c>
      <c r="U54" s="19">
        <v>0</v>
      </c>
      <c r="W54" s="19">
        <v>0</v>
      </c>
      <c r="X54" s="19">
        <v>0</v>
      </c>
      <c r="Y54" s="19">
        <v>0</v>
      </c>
      <c r="Z54" s="19">
        <v>0</v>
      </c>
      <c r="AA54" s="19">
        <v>0</v>
      </c>
      <c r="AB54" s="19">
        <v>0</v>
      </c>
      <c r="AC54" s="19">
        <v>0</v>
      </c>
      <c r="AD54" s="19">
        <v>0</v>
      </c>
      <c r="AE54" s="19">
        <v>0</v>
      </c>
      <c r="AF54" s="19">
        <v>0</v>
      </c>
      <c r="AG54" s="19">
        <v>0</v>
      </c>
      <c r="AH54" s="19">
        <v>0</v>
      </c>
      <c r="AI54" s="19">
        <v>0</v>
      </c>
      <c r="AL54" s="19">
        <v>0</v>
      </c>
      <c r="AM54" s="19">
        <f t="shared" si="0"/>
        <v>0</v>
      </c>
      <c r="AN54" s="19">
        <f t="shared" si="1"/>
        <v>0</v>
      </c>
      <c r="AP54" s="19">
        <f>VLOOKUP($B54,Kraftvärmeprod!$B$1:$BX$549,MATCH(AP$1,Kraftvärmeprod!$B$1:$BX$1,0),FALSE)</f>
        <v>0</v>
      </c>
      <c r="AQ54" s="19">
        <f>VLOOKUP($B54,Kraftvärmeprod!$B$1:$BX$549,MATCH(AQ$1,Kraftvärmeprod!$B$1:$BX$1,0),FALSE)</f>
        <v>0</v>
      </c>
      <c r="AR54" s="19">
        <f>VLOOKUP($B54,Kraftvärmeprod!$B$1:$BX$549,MATCH("Summa tillförd energi exklusive rökgaskondensering",Kraftvärmeprod!$B$1:$BX$1,0),FALSE)</f>
        <v>0</v>
      </c>
      <c r="AT54" s="21" t="str">
        <f t="shared" si="2"/>
        <v/>
      </c>
      <c r="AV54" s="19">
        <f t="shared" si="3"/>
        <v>0</v>
      </c>
      <c r="AX54" s="19" t="str">
        <f>VLOOKUP(B54,Totalt!$B$1:$BZ$554,MATCH(AX$1,Totalt!$B$1:$BZ$1,0),FALSE)</f>
        <v>Ja</v>
      </c>
      <c r="BA54" s="21" t="str">
        <f t="shared" si="4"/>
        <v/>
      </c>
    </row>
    <row r="55" spans="1:53">
      <c r="A55" s="19" t="s">
        <v>123</v>
      </c>
      <c r="B55" s="19" t="s">
        <v>126</v>
      </c>
      <c r="J55" s="19">
        <v>0</v>
      </c>
      <c r="K55" s="19">
        <v>0</v>
      </c>
      <c r="L55" s="19">
        <v>0</v>
      </c>
      <c r="M55" s="19">
        <v>0</v>
      </c>
      <c r="N55" s="19">
        <v>0</v>
      </c>
      <c r="O55" s="19">
        <v>0</v>
      </c>
      <c r="P55" s="19">
        <v>0</v>
      </c>
      <c r="Q55" s="19">
        <v>0</v>
      </c>
      <c r="R55" s="19">
        <v>0</v>
      </c>
      <c r="S55" s="19">
        <v>0</v>
      </c>
      <c r="T55" s="19">
        <v>0</v>
      </c>
      <c r="U55" s="19">
        <v>0</v>
      </c>
      <c r="W55" s="19">
        <v>0</v>
      </c>
      <c r="X55" s="19">
        <v>0</v>
      </c>
      <c r="Y55" s="19">
        <v>0</v>
      </c>
      <c r="Z55" s="19">
        <v>0</v>
      </c>
      <c r="AA55" s="19">
        <v>0</v>
      </c>
      <c r="AB55" s="19">
        <v>0</v>
      </c>
      <c r="AC55" s="19">
        <v>0</v>
      </c>
      <c r="AD55" s="19">
        <v>0</v>
      </c>
      <c r="AE55" s="19">
        <v>0</v>
      </c>
      <c r="AF55" s="19">
        <v>0</v>
      </c>
      <c r="AG55" s="19">
        <v>0</v>
      </c>
      <c r="AH55" s="19">
        <v>0</v>
      </c>
      <c r="AI55" s="19">
        <v>0</v>
      </c>
      <c r="AL55" s="19">
        <v>0</v>
      </c>
      <c r="AM55" s="19">
        <f t="shared" si="0"/>
        <v>0</v>
      </c>
      <c r="AN55" s="19">
        <f t="shared" si="1"/>
        <v>0</v>
      </c>
      <c r="AP55" s="19">
        <f>VLOOKUP($B55,Kraftvärmeprod!$B$1:$BX$549,MATCH(AP$1,Kraftvärmeprod!$B$1:$BX$1,0),FALSE)</f>
        <v>0</v>
      </c>
      <c r="AQ55" s="19">
        <f>VLOOKUP($B55,Kraftvärmeprod!$B$1:$BX$549,MATCH(AQ$1,Kraftvärmeprod!$B$1:$BX$1,0),FALSE)</f>
        <v>0</v>
      </c>
      <c r="AR55" s="19">
        <f>VLOOKUP($B55,Kraftvärmeprod!$B$1:$BX$549,MATCH("Summa tillförd energi exklusive rökgaskondensering",Kraftvärmeprod!$B$1:$BX$1,0),FALSE)</f>
        <v>0</v>
      </c>
      <c r="AT55" s="21" t="str">
        <f t="shared" si="2"/>
        <v/>
      </c>
      <c r="AV55" s="19">
        <f t="shared" si="3"/>
        <v>0</v>
      </c>
      <c r="AX55" s="19" t="str">
        <f>VLOOKUP(B55,Totalt!$B$1:$BZ$554,MATCH(AX$1,Totalt!$B$1:$BZ$1,0),FALSE)</f>
        <v>Ja</v>
      </c>
      <c r="BA55" s="21" t="str">
        <f t="shared" si="4"/>
        <v/>
      </c>
    </row>
    <row r="56" spans="1:53">
      <c r="A56" s="19" t="s">
        <v>127</v>
      </c>
      <c r="B56" s="19" t="s">
        <v>128</v>
      </c>
      <c r="J56" s="19">
        <v>0</v>
      </c>
      <c r="K56" s="19">
        <v>0</v>
      </c>
      <c r="L56" s="19">
        <v>0</v>
      </c>
      <c r="M56" s="19">
        <v>0</v>
      </c>
      <c r="N56" s="19">
        <v>0</v>
      </c>
      <c r="O56" s="19">
        <v>0</v>
      </c>
      <c r="P56" s="19">
        <v>0</v>
      </c>
      <c r="Q56" s="19">
        <v>0</v>
      </c>
      <c r="R56" s="19">
        <v>0</v>
      </c>
      <c r="S56" s="19">
        <v>0</v>
      </c>
      <c r="T56" s="19">
        <v>0</v>
      </c>
      <c r="U56" s="19">
        <v>0</v>
      </c>
      <c r="W56" s="19">
        <v>0</v>
      </c>
      <c r="X56" s="19">
        <v>0</v>
      </c>
      <c r="Y56" s="19">
        <v>0</v>
      </c>
      <c r="Z56" s="19">
        <v>0</v>
      </c>
      <c r="AA56" s="19">
        <v>0</v>
      </c>
      <c r="AB56" s="19">
        <v>0</v>
      </c>
      <c r="AC56" s="19">
        <v>0</v>
      </c>
      <c r="AD56" s="19">
        <v>0</v>
      </c>
      <c r="AE56" s="19">
        <v>0</v>
      </c>
      <c r="AF56" s="19">
        <v>0</v>
      </c>
      <c r="AG56" s="19">
        <v>0</v>
      </c>
      <c r="AH56" s="19">
        <v>0</v>
      </c>
      <c r="AI56" s="19">
        <v>0</v>
      </c>
      <c r="AL56" s="19">
        <v>0</v>
      </c>
      <c r="AM56" s="19">
        <f t="shared" si="0"/>
        <v>0</v>
      </c>
      <c r="AN56" s="19">
        <f t="shared" si="1"/>
        <v>0</v>
      </c>
      <c r="AP56" s="19">
        <f>VLOOKUP($B56,Kraftvärmeprod!$B$1:$BX$549,MATCH(AP$1,Kraftvärmeprod!$B$1:$BX$1,0),FALSE)</f>
        <v>0</v>
      </c>
      <c r="AQ56" s="19">
        <f>VLOOKUP($B56,Kraftvärmeprod!$B$1:$BX$549,MATCH(AQ$1,Kraftvärmeprod!$B$1:$BX$1,0),FALSE)</f>
        <v>0</v>
      </c>
      <c r="AR56" s="19">
        <f>VLOOKUP($B56,Kraftvärmeprod!$B$1:$BX$549,MATCH("Summa tillförd energi exklusive rökgaskondensering",Kraftvärmeprod!$B$1:$BX$1,0),FALSE)</f>
        <v>0</v>
      </c>
      <c r="AT56" s="21" t="str">
        <f t="shared" si="2"/>
        <v/>
      </c>
      <c r="AV56" s="19">
        <f t="shared" si="3"/>
        <v>0</v>
      </c>
      <c r="AX56" s="19" t="str">
        <f>VLOOKUP(B56,Totalt!$B$1:$BZ$554,MATCH(AX$1,Totalt!$B$1:$BZ$1,0),FALSE)</f>
        <v>Ja</v>
      </c>
      <c r="BA56" s="21" t="str">
        <f t="shared" si="4"/>
        <v/>
      </c>
    </row>
    <row r="57" spans="1:53">
      <c r="A57" s="19" t="s">
        <v>127</v>
      </c>
      <c r="B57" s="19" t="s">
        <v>129</v>
      </c>
      <c r="J57" s="19">
        <v>0</v>
      </c>
      <c r="K57" s="19">
        <v>1.28</v>
      </c>
      <c r="L57" s="19">
        <v>0</v>
      </c>
      <c r="M57" s="19">
        <v>0</v>
      </c>
      <c r="N57" s="19">
        <v>0</v>
      </c>
      <c r="O57" s="19">
        <v>0</v>
      </c>
      <c r="P57" s="19">
        <v>54.232300000000002</v>
      </c>
      <c r="Q57" s="19">
        <v>71.907499999999999</v>
      </c>
      <c r="R57" s="19">
        <v>34.9529</v>
      </c>
      <c r="S57" s="19">
        <v>11.8544</v>
      </c>
      <c r="T57" s="19">
        <v>0</v>
      </c>
      <c r="U57" s="19">
        <v>24.276800000000001</v>
      </c>
      <c r="W57" s="19">
        <v>0</v>
      </c>
      <c r="X57" s="19">
        <v>0</v>
      </c>
      <c r="Y57" s="19">
        <v>0</v>
      </c>
      <c r="Z57" s="19">
        <v>49.220799999999997</v>
      </c>
      <c r="AA57" s="19">
        <v>0</v>
      </c>
      <c r="AB57" s="19">
        <v>0</v>
      </c>
      <c r="AC57" s="19">
        <v>0</v>
      </c>
      <c r="AD57" s="19">
        <v>0</v>
      </c>
      <c r="AE57" s="19">
        <v>0</v>
      </c>
      <c r="AF57" s="19">
        <v>0</v>
      </c>
      <c r="AG57" s="19">
        <v>0</v>
      </c>
      <c r="AH57" s="19">
        <v>70</v>
      </c>
      <c r="AI57" s="19">
        <v>10.7277</v>
      </c>
      <c r="AL57" s="19">
        <v>328.45240000000001</v>
      </c>
      <c r="AM57" s="19">
        <f t="shared" si="0"/>
        <v>317.72469999999998</v>
      </c>
      <c r="AN57" s="19">
        <f t="shared" si="1"/>
        <v>247.72469999999998</v>
      </c>
      <c r="AP57" s="19">
        <f>VLOOKUP($B57,Kraftvärmeprod!$B$1:$BX$549,MATCH(AP$1,Kraftvärmeprod!$B$1:$BX$1,0),FALSE)</f>
        <v>261.39999999999998</v>
      </c>
      <c r="AQ57" s="19">
        <f>VLOOKUP($B57,Kraftvärmeprod!$B$1:$BX$549,MATCH(AQ$1,Kraftvärmeprod!$B$1:$BX$1,0),FALSE)</f>
        <v>41</v>
      </c>
      <c r="AR57" s="19">
        <f>VLOOKUP($B57,Kraftvärmeprod!$B$1:$BX$549,MATCH("Summa tillförd energi exklusive rökgaskondensering",Kraftvärmeprod!$B$1:$BX$1,0),FALSE)</f>
        <v>348.46000000000004</v>
      </c>
      <c r="AT57" s="21">
        <f t="shared" si="2"/>
        <v>0.7109128737875221</v>
      </c>
      <c r="AV57" s="19">
        <f t="shared" si="3"/>
        <v>246.44470000000001</v>
      </c>
      <c r="AX57" s="19" t="str">
        <f>VLOOKUP(B57,Totalt!$B$1:$BZ$554,MATCH(AX$1,Totalt!$B$1:$BZ$1,0),FALSE)</f>
        <v>Ja</v>
      </c>
      <c r="BA57" s="21">
        <f t="shared" si="4"/>
        <v>1.0114048080033304</v>
      </c>
    </row>
    <row r="58" spans="1:53">
      <c r="A58" s="19" t="s">
        <v>127</v>
      </c>
      <c r="B58" s="19" t="s">
        <v>131</v>
      </c>
      <c r="J58" s="19">
        <v>0</v>
      </c>
      <c r="K58" s="19">
        <v>0</v>
      </c>
      <c r="L58" s="19">
        <v>0</v>
      </c>
      <c r="M58" s="19">
        <v>0</v>
      </c>
      <c r="N58" s="19">
        <v>0</v>
      </c>
      <c r="O58" s="19">
        <v>0</v>
      </c>
      <c r="P58" s="19">
        <v>0</v>
      </c>
      <c r="Q58" s="19">
        <v>0</v>
      </c>
      <c r="R58" s="19">
        <v>0</v>
      </c>
      <c r="S58" s="19">
        <v>0</v>
      </c>
      <c r="T58" s="19">
        <v>0</v>
      </c>
      <c r="U58" s="19">
        <v>0</v>
      </c>
      <c r="W58" s="19">
        <v>0</v>
      </c>
      <c r="X58" s="19">
        <v>0</v>
      </c>
      <c r="Y58" s="19">
        <v>0</v>
      </c>
      <c r="Z58" s="19">
        <v>0</v>
      </c>
      <c r="AA58" s="19">
        <v>0</v>
      </c>
      <c r="AB58" s="19">
        <v>0</v>
      </c>
      <c r="AC58" s="19">
        <v>0</v>
      </c>
      <c r="AD58" s="19">
        <v>0</v>
      </c>
      <c r="AE58" s="19">
        <v>0</v>
      </c>
      <c r="AF58" s="19">
        <v>0</v>
      </c>
      <c r="AG58" s="19">
        <v>0</v>
      </c>
      <c r="AH58" s="19">
        <v>0</v>
      </c>
      <c r="AI58" s="19">
        <v>0</v>
      </c>
      <c r="AL58" s="19">
        <v>0</v>
      </c>
      <c r="AM58" s="19">
        <f t="shared" si="0"/>
        <v>0</v>
      </c>
      <c r="AN58" s="19">
        <f t="shared" si="1"/>
        <v>0</v>
      </c>
      <c r="AP58" s="19">
        <f>VLOOKUP($B58,Kraftvärmeprod!$B$1:$BX$549,MATCH(AP$1,Kraftvärmeprod!$B$1:$BX$1,0),FALSE)</f>
        <v>0</v>
      </c>
      <c r="AQ58" s="19">
        <f>VLOOKUP($B58,Kraftvärmeprod!$B$1:$BX$549,MATCH(AQ$1,Kraftvärmeprod!$B$1:$BX$1,0),FALSE)</f>
        <v>0</v>
      </c>
      <c r="AR58" s="19">
        <f>VLOOKUP($B58,Kraftvärmeprod!$B$1:$BX$549,MATCH("Summa tillförd energi exklusive rökgaskondensering",Kraftvärmeprod!$B$1:$BX$1,0),FALSE)</f>
        <v>0</v>
      </c>
      <c r="AT58" s="21" t="str">
        <f t="shared" si="2"/>
        <v/>
      </c>
      <c r="AV58" s="19">
        <f t="shared" si="3"/>
        <v>0</v>
      </c>
      <c r="AX58" s="19" t="str">
        <f>VLOOKUP(B58,Totalt!$B$1:$BZ$554,MATCH(AX$1,Totalt!$B$1:$BZ$1,0),FALSE)</f>
        <v>Ja</v>
      </c>
      <c r="BA58" s="21" t="str">
        <f t="shared" si="4"/>
        <v/>
      </c>
    </row>
    <row r="59" spans="1:53">
      <c r="A59" s="19" t="s">
        <v>127</v>
      </c>
      <c r="B59" s="19" t="s">
        <v>132</v>
      </c>
      <c r="J59" s="19">
        <v>0</v>
      </c>
      <c r="K59" s="19">
        <v>0</v>
      </c>
      <c r="L59" s="19">
        <v>0</v>
      </c>
      <c r="M59" s="19">
        <v>0</v>
      </c>
      <c r="N59" s="19">
        <v>0</v>
      </c>
      <c r="O59" s="19">
        <v>0</v>
      </c>
      <c r="P59" s="19">
        <v>0</v>
      </c>
      <c r="Q59" s="19">
        <v>0</v>
      </c>
      <c r="R59" s="19">
        <v>0</v>
      </c>
      <c r="S59" s="19">
        <v>0</v>
      </c>
      <c r="T59" s="19">
        <v>0</v>
      </c>
      <c r="U59" s="19">
        <v>0</v>
      </c>
      <c r="W59" s="19">
        <v>0</v>
      </c>
      <c r="X59" s="19">
        <v>0</v>
      </c>
      <c r="Y59" s="19">
        <v>0</v>
      </c>
      <c r="Z59" s="19">
        <v>0</v>
      </c>
      <c r="AA59" s="19">
        <v>0</v>
      </c>
      <c r="AB59" s="19">
        <v>0</v>
      </c>
      <c r="AC59" s="19">
        <v>0</v>
      </c>
      <c r="AD59" s="19">
        <v>0</v>
      </c>
      <c r="AE59" s="19">
        <v>0</v>
      </c>
      <c r="AF59" s="19">
        <v>0</v>
      </c>
      <c r="AG59" s="19">
        <v>0</v>
      </c>
      <c r="AH59" s="19">
        <v>0</v>
      </c>
      <c r="AI59" s="19">
        <v>0</v>
      </c>
      <c r="AL59" s="19">
        <v>0</v>
      </c>
      <c r="AM59" s="19">
        <f t="shared" si="0"/>
        <v>0</v>
      </c>
      <c r="AN59" s="19">
        <f t="shared" si="1"/>
        <v>0</v>
      </c>
      <c r="AP59" s="19">
        <f>VLOOKUP($B59,Kraftvärmeprod!$B$1:$BX$549,MATCH(AP$1,Kraftvärmeprod!$B$1:$BX$1,0),FALSE)</f>
        <v>0</v>
      </c>
      <c r="AQ59" s="19">
        <f>VLOOKUP($B59,Kraftvärmeprod!$B$1:$BX$549,MATCH(AQ$1,Kraftvärmeprod!$B$1:$BX$1,0),FALSE)</f>
        <v>0</v>
      </c>
      <c r="AR59" s="19">
        <f>VLOOKUP($B59,Kraftvärmeprod!$B$1:$BX$549,MATCH("Summa tillförd energi exklusive rökgaskondensering",Kraftvärmeprod!$B$1:$BX$1,0),FALSE)</f>
        <v>0</v>
      </c>
      <c r="AT59" s="21" t="str">
        <f t="shared" si="2"/>
        <v/>
      </c>
      <c r="AV59" s="19">
        <f t="shared" si="3"/>
        <v>0</v>
      </c>
      <c r="AX59" s="19" t="str">
        <f>VLOOKUP(B59,Totalt!$B$1:$BZ$554,MATCH(AX$1,Totalt!$B$1:$BZ$1,0),FALSE)</f>
        <v>Ja</v>
      </c>
      <c r="BA59" s="21" t="str">
        <f t="shared" si="4"/>
        <v/>
      </c>
    </row>
    <row r="60" spans="1:53">
      <c r="A60" s="19" t="s">
        <v>133</v>
      </c>
      <c r="B60" s="19" t="s">
        <v>134</v>
      </c>
      <c r="J60" s="19">
        <v>0</v>
      </c>
      <c r="K60" s="19">
        <v>0</v>
      </c>
      <c r="L60" s="19">
        <v>0</v>
      </c>
      <c r="M60" s="19">
        <v>0</v>
      </c>
      <c r="N60" s="19">
        <v>0</v>
      </c>
      <c r="O60" s="19">
        <v>0</v>
      </c>
      <c r="P60" s="19">
        <v>0</v>
      </c>
      <c r="Q60" s="19">
        <v>0</v>
      </c>
      <c r="R60" s="19">
        <v>0</v>
      </c>
      <c r="S60" s="19">
        <v>0</v>
      </c>
      <c r="T60" s="19">
        <v>0</v>
      </c>
      <c r="U60" s="19">
        <v>0</v>
      </c>
      <c r="W60" s="19">
        <v>0</v>
      </c>
      <c r="X60" s="19">
        <v>0</v>
      </c>
      <c r="Y60" s="19">
        <v>0</v>
      </c>
      <c r="Z60" s="19">
        <v>0</v>
      </c>
      <c r="AA60" s="19">
        <v>0</v>
      </c>
      <c r="AB60" s="19">
        <v>0</v>
      </c>
      <c r="AC60" s="19">
        <v>0</v>
      </c>
      <c r="AD60" s="19">
        <v>0</v>
      </c>
      <c r="AE60" s="19">
        <v>0</v>
      </c>
      <c r="AF60" s="19">
        <v>0</v>
      </c>
      <c r="AG60" s="19">
        <v>0</v>
      </c>
      <c r="AH60" s="19">
        <v>0</v>
      </c>
      <c r="AI60" s="19">
        <v>0</v>
      </c>
      <c r="AL60" s="19">
        <v>0</v>
      </c>
      <c r="AM60" s="19">
        <f t="shared" si="0"/>
        <v>0</v>
      </c>
      <c r="AN60" s="19">
        <f t="shared" si="1"/>
        <v>0</v>
      </c>
      <c r="AP60" s="19">
        <f>VLOOKUP($B60,Kraftvärmeprod!$B$1:$BX$549,MATCH(AP$1,Kraftvärmeprod!$B$1:$BX$1,0),FALSE)</f>
        <v>0</v>
      </c>
      <c r="AQ60" s="19">
        <f>VLOOKUP($B60,Kraftvärmeprod!$B$1:$BX$549,MATCH(AQ$1,Kraftvärmeprod!$B$1:$BX$1,0),FALSE)</f>
        <v>0</v>
      </c>
      <c r="AR60" s="19">
        <f>VLOOKUP($B60,Kraftvärmeprod!$B$1:$BX$549,MATCH("Summa tillförd energi exklusive rökgaskondensering",Kraftvärmeprod!$B$1:$BX$1,0),FALSE)</f>
        <v>0</v>
      </c>
      <c r="AT60" s="21" t="str">
        <f t="shared" si="2"/>
        <v/>
      </c>
      <c r="AV60" s="19">
        <f t="shared" si="3"/>
        <v>0</v>
      </c>
      <c r="AX60" s="19" t="str">
        <f>VLOOKUP(B60,Totalt!$B$1:$BZ$554,MATCH(AX$1,Totalt!$B$1:$BZ$1,0),FALSE)</f>
        <v>Ja</v>
      </c>
      <c r="BA60" s="21" t="str">
        <f t="shared" si="4"/>
        <v/>
      </c>
    </row>
    <row r="61" spans="1:53">
      <c r="A61" s="19" t="s">
        <v>455</v>
      </c>
      <c r="B61" s="19" t="s">
        <v>463</v>
      </c>
      <c r="J61" s="19">
        <v>0</v>
      </c>
      <c r="K61" s="19">
        <v>0</v>
      </c>
      <c r="L61" s="19">
        <v>0</v>
      </c>
      <c r="M61" s="19">
        <v>0</v>
      </c>
      <c r="N61" s="19">
        <v>0</v>
      </c>
      <c r="O61" s="19">
        <v>0</v>
      </c>
      <c r="P61" s="19">
        <v>0</v>
      </c>
      <c r="Q61" s="19">
        <v>0</v>
      </c>
      <c r="R61" s="19">
        <v>0</v>
      </c>
      <c r="S61" s="19">
        <v>0</v>
      </c>
      <c r="T61" s="19">
        <v>0</v>
      </c>
      <c r="U61" s="19">
        <v>0</v>
      </c>
      <c r="W61" s="19">
        <v>0</v>
      </c>
      <c r="X61" s="19">
        <v>0</v>
      </c>
      <c r="Y61" s="19">
        <v>0</v>
      </c>
      <c r="Z61" s="19">
        <v>0</v>
      </c>
      <c r="AA61" s="19">
        <v>0</v>
      </c>
      <c r="AB61" s="19">
        <v>0</v>
      </c>
      <c r="AC61" s="19">
        <v>0</v>
      </c>
      <c r="AD61" s="19">
        <v>0</v>
      </c>
      <c r="AE61" s="19">
        <v>0</v>
      </c>
      <c r="AF61" s="19">
        <v>0</v>
      </c>
      <c r="AG61" s="19">
        <v>0</v>
      </c>
      <c r="AH61" s="19">
        <v>0</v>
      </c>
      <c r="AI61" s="19">
        <v>0</v>
      </c>
      <c r="AL61" s="19">
        <v>0</v>
      </c>
      <c r="AM61" s="19">
        <f t="shared" si="0"/>
        <v>0</v>
      </c>
      <c r="AN61" s="19">
        <f t="shared" si="1"/>
        <v>0</v>
      </c>
      <c r="AP61" s="19">
        <f>VLOOKUP($B61,Kraftvärmeprod!$B$1:$BX$549,MATCH(AP$1,Kraftvärmeprod!$B$1:$BX$1,0),FALSE)</f>
        <v>0</v>
      </c>
      <c r="AQ61" s="19">
        <f>VLOOKUP($B61,Kraftvärmeprod!$B$1:$BX$549,MATCH(AQ$1,Kraftvärmeprod!$B$1:$BX$1,0),FALSE)</f>
        <v>0</v>
      </c>
      <c r="AR61" s="19">
        <f>VLOOKUP($B61,Kraftvärmeprod!$B$1:$BX$549,MATCH("Summa tillförd energi exklusive rökgaskondensering",Kraftvärmeprod!$B$1:$BX$1,0),FALSE)</f>
        <v>0</v>
      </c>
      <c r="AT61" s="21" t="str">
        <f t="shared" si="2"/>
        <v/>
      </c>
      <c r="AV61" s="19">
        <f t="shared" si="3"/>
        <v>0</v>
      </c>
      <c r="AX61" s="19" t="str">
        <f>VLOOKUP(B61,Totalt!$B$1:$BZ$554,MATCH(AX$1,Totalt!$B$1:$BZ$1,0),FALSE)</f>
        <v>Ja</v>
      </c>
      <c r="BA61" s="21" t="str">
        <f t="shared" si="4"/>
        <v/>
      </c>
    </row>
    <row r="62" spans="1:53">
      <c r="A62" s="19" t="s">
        <v>455</v>
      </c>
      <c r="B62" s="19" t="s">
        <v>459</v>
      </c>
      <c r="J62" s="19">
        <v>1.6</v>
      </c>
      <c r="K62" s="19">
        <v>29.9</v>
      </c>
      <c r="L62" s="19">
        <v>0</v>
      </c>
      <c r="M62" s="19">
        <v>1</v>
      </c>
      <c r="N62" s="19">
        <v>0</v>
      </c>
      <c r="O62" s="19">
        <v>0</v>
      </c>
      <c r="P62" s="19">
        <v>593.20000000000005</v>
      </c>
      <c r="Q62" s="19">
        <v>0</v>
      </c>
      <c r="R62" s="19">
        <v>0</v>
      </c>
      <c r="S62" s="19">
        <v>0</v>
      </c>
      <c r="T62" s="19">
        <v>0</v>
      </c>
      <c r="U62" s="19">
        <v>3.5</v>
      </c>
      <c r="W62" s="19">
        <v>63.7</v>
      </c>
      <c r="X62" s="19">
        <v>0</v>
      </c>
      <c r="Y62" s="19">
        <v>0</v>
      </c>
      <c r="Z62" s="19">
        <v>0</v>
      </c>
      <c r="AA62" s="19">
        <v>0</v>
      </c>
      <c r="AB62" s="19">
        <v>5.6</v>
      </c>
      <c r="AC62" s="19">
        <v>0</v>
      </c>
      <c r="AD62" s="19">
        <v>0</v>
      </c>
      <c r="AE62" s="19">
        <v>820</v>
      </c>
      <c r="AF62" s="19">
        <v>0</v>
      </c>
      <c r="AG62" s="19">
        <v>0</v>
      </c>
      <c r="AH62" s="19">
        <v>866.68200000000002</v>
      </c>
      <c r="AI62" s="19">
        <v>128.9</v>
      </c>
      <c r="AL62" s="19">
        <v>2514.0819999999999</v>
      </c>
      <c r="AM62" s="19">
        <f t="shared" si="0"/>
        <v>2385.1819999999998</v>
      </c>
      <c r="AN62" s="19">
        <f t="shared" si="1"/>
        <v>1518.4999999999998</v>
      </c>
      <c r="AP62" s="19">
        <f>VLOOKUP($B62,Kraftvärmeprod!$B$1:$BX$549,MATCH(AP$1,Kraftvärmeprod!$B$1:$BX$1,0),FALSE)</f>
        <v>1919.508</v>
      </c>
      <c r="AQ62" s="19">
        <f>VLOOKUP($B62,Kraftvärmeprod!$B$1:$BX$549,MATCH(AQ$1,Kraftvärmeprod!$B$1:$BX$1,0),FALSE)</f>
        <v>805.327</v>
      </c>
      <c r="AR62" s="19">
        <f>VLOOKUP($B62,Kraftvärmeprod!$B$1:$BX$549,MATCH("Summa tillförd energi exklusive rökgaskondensering",Kraftvärmeprod!$B$1:$BX$1,0),FALSE)</f>
        <v>3278.1689022199998</v>
      </c>
      <c r="AT62" s="21">
        <f t="shared" si="2"/>
        <v>0.46321591269188739</v>
      </c>
      <c r="AV62" s="19">
        <f t="shared" si="3"/>
        <v>666.00000000000011</v>
      </c>
      <c r="AX62" s="19" t="str">
        <f>VLOOKUP(B62,Totalt!$B$1:$BZ$554,MATCH(AX$1,Totalt!$B$1:$BZ$1,0),FALSE)</f>
        <v>Ja</v>
      </c>
      <c r="BA62" s="21">
        <f t="shared" si="4"/>
        <v>1.1651742139128325</v>
      </c>
    </row>
    <row r="63" spans="1:53">
      <c r="A63" s="19" t="s">
        <v>135</v>
      </c>
      <c r="B63" s="19" t="s">
        <v>136</v>
      </c>
      <c r="J63" s="19">
        <v>0</v>
      </c>
      <c r="K63" s="19">
        <v>0</v>
      </c>
      <c r="L63" s="19">
        <v>0</v>
      </c>
      <c r="M63" s="19">
        <v>0</v>
      </c>
      <c r="N63" s="19">
        <v>0</v>
      </c>
      <c r="O63" s="19">
        <v>0</v>
      </c>
      <c r="P63" s="19">
        <v>0</v>
      </c>
      <c r="Q63" s="19">
        <v>0</v>
      </c>
      <c r="R63" s="19">
        <v>0</v>
      </c>
      <c r="S63" s="19">
        <v>0</v>
      </c>
      <c r="T63" s="19">
        <v>0</v>
      </c>
      <c r="U63" s="19">
        <v>0</v>
      </c>
      <c r="W63" s="19">
        <v>0</v>
      </c>
      <c r="X63" s="19">
        <v>0</v>
      </c>
      <c r="Y63" s="19">
        <v>0</v>
      </c>
      <c r="Z63" s="19">
        <v>0</v>
      </c>
      <c r="AA63" s="19">
        <v>0</v>
      </c>
      <c r="AB63" s="19">
        <v>0</v>
      </c>
      <c r="AC63" s="19">
        <v>0</v>
      </c>
      <c r="AD63" s="19">
        <v>0</v>
      </c>
      <c r="AE63" s="19">
        <v>0</v>
      </c>
      <c r="AF63" s="19">
        <v>0</v>
      </c>
      <c r="AG63" s="19">
        <v>0</v>
      </c>
      <c r="AH63" s="19">
        <v>0</v>
      </c>
      <c r="AI63" s="19">
        <v>0</v>
      </c>
      <c r="AL63" s="19">
        <v>0</v>
      </c>
      <c r="AM63" s="19">
        <f t="shared" si="0"/>
        <v>0</v>
      </c>
      <c r="AN63" s="19">
        <f t="shared" si="1"/>
        <v>0</v>
      </c>
      <c r="AP63" s="19">
        <f>VLOOKUP($B63,Kraftvärmeprod!$B$1:$BX$549,MATCH(AP$1,Kraftvärmeprod!$B$1:$BX$1,0),FALSE)</f>
        <v>0</v>
      </c>
      <c r="AQ63" s="19">
        <f>VLOOKUP($B63,Kraftvärmeprod!$B$1:$BX$549,MATCH(AQ$1,Kraftvärmeprod!$B$1:$BX$1,0),FALSE)</f>
        <v>0</v>
      </c>
      <c r="AR63" s="19">
        <f>VLOOKUP($B63,Kraftvärmeprod!$B$1:$BX$549,MATCH("Summa tillförd energi exklusive rökgaskondensering",Kraftvärmeprod!$B$1:$BX$1,0),FALSE)</f>
        <v>0</v>
      </c>
      <c r="AT63" s="21" t="str">
        <f t="shared" si="2"/>
        <v/>
      </c>
      <c r="AV63" s="19">
        <f t="shared" si="3"/>
        <v>0</v>
      </c>
      <c r="AX63" s="19" t="str">
        <f>VLOOKUP(B63,Totalt!$B$1:$BZ$554,MATCH(AX$1,Totalt!$B$1:$BZ$1,0),FALSE)</f>
        <v>Ja</v>
      </c>
      <c r="BA63" s="21" t="str">
        <f t="shared" si="4"/>
        <v/>
      </c>
    </row>
    <row r="64" spans="1:53">
      <c r="A64" s="19" t="s">
        <v>135</v>
      </c>
      <c r="B64" s="19" t="s">
        <v>137</v>
      </c>
      <c r="J64" s="19">
        <v>0</v>
      </c>
      <c r="K64" s="19">
        <v>0</v>
      </c>
      <c r="L64" s="19">
        <v>0</v>
      </c>
      <c r="M64" s="19">
        <v>0</v>
      </c>
      <c r="N64" s="19">
        <v>0</v>
      </c>
      <c r="O64" s="19">
        <v>0</v>
      </c>
      <c r="P64" s="19">
        <v>0</v>
      </c>
      <c r="Q64" s="19">
        <v>0</v>
      </c>
      <c r="R64" s="19">
        <v>0</v>
      </c>
      <c r="S64" s="19">
        <v>0</v>
      </c>
      <c r="T64" s="19">
        <v>0</v>
      </c>
      <c r="U64" s="19">
        <v>0</v>
      </c>
      <c r="W64" s="19">
        <v>0</v>
      </c>
      <c r="X64" s="19">
        <v>0</v>
      </c>
      <c r="Y64" s="19">
        <v>0</v>
      </c>
      <c r="Z64" s="19">
        <v>0</v>
      </c>
      <c r="AA64" s="19">
        <v>0</v>
      </c>
      <c r="AB64" s="19">
        <v>0</v>
      </c>
      <c r="AC64" s="19">
        <v>0</v>
      </c>
      <c r="AD64" s="19">
        <v>0</v>
      </c>
      <c r="AE64" s="19">
        <v>0</v>
      </c>
      <c r="AF64" s="19">
        <v>0</v>
      </c>
      <c r="AG64" s="19">
        <v>0</v>
      </c>
      <c r="AH64" s="19">
        <v>0</v>
      </c>
      <c r="AI64" s="19">
        <v>0</v>
      </c>
      <c r="AL64" s="19">
        <v>0</v>
      </c>
      <c r="AM64" s="19">
        <f t="shared" si="0"/>
        <v>0</v>
      </c>
      <c r="AN64" s="19">
        <f t="shared" si="1"/>
        <v>0</v>
      </c>
      <c r="AP64" s="19">
        <f>VLOOKUP($B64,Kraftvärmeprod!$B$1:$BX$549,MATCH(AP$1,Kraftvärmeprod!$B$1:$BX$1,0),FALSE)</f>
        <v>0</v>
      </c>
      <c r="AQ64" s="19">
        <f>VLOOKUP($B64,Kraftvärmeprod!$B$1:$BX$549,MATCH(AQ$1,Kraftvärmeprod!$B$1:$BX$1,0),FALSE)</f>
        <v>0</v>
      </c>
      <c r="AR64" s="19">
        <f>VLOOKUP($B64,Kraftvärmeprod!$B$1:$BX$549,MATCH("Summa tillförd energi exklusive rökgaskondensering",Kraftvärmeprod!$B$1:$BX$1,0),FALSE)</f>
        <v>0</v>
      </c>
      <c r="AT64" s="21" t="str">
        <f t="shared" si="2"/>
        <v/>
      </c>
      <c r="AV64" s="19">
        <f t="shared" si="3"/>
        <v>0</v>
      </c>
      <c r="AX64" s="19" t="str">
        <f>VLOOKUP(B64,Totalt!$B$1:$BZ$554,MATCH(AX$1,Totalt!$B$1:$BZ$1,0),FALSE)</f>
        <v>Ja</v>
      </c>
      <c r="BA64" s="21" t="str">
        <f t="shared" si="4"/>
        <v/>
      </c>
    </row>
    <row r="65" spans="1:53">
      <c r="A65" s="19" t="s">
        <v>135</v>
      </c>
      <c r="B65" s="19" t="s">
        <v>138</v>
      </c>
      <c r="J65" s="19">
        <v>0</v>
      </c>
      <c r="K65" s="19">
        <v>0</v>
      </c>
      <c r="L65" s="19">
        <v>0</v>
      </c>
      <c r="M65" s="19">
        <v>0</v>
      </c>
      <c r="N65" s="19">
        <v>0</v>
      </c>
      <c r="O65" s="19">
        <v>0</v>
      </c>
      <c r="P65" s="19">
        <v>0</v>
      </c>
      <c r="Q65" s="19">
        <v>0</v>
      </c>
      <c r="R65" s="19">
        <v>0</v>
      </c>
      <c r="S65" s="19">
        <v>0</v>
      </c>
      <c r="T65" s="19">
        <v>0</v>
      </c>
      <c r="U65" s="19">
        <v>0</v>
      </c>
      <c r="W65" s="19">
        <v>0</v>
      </c>
      <c r="X65" s="19">
        <v>0</v>
      </c>
      <c r="Y65" s="19">
        <v>0</v>
      </c>
      <c r="Z65" s="19">
        <v>0</v>
      </c>
      <c r="AA65" s="19">
        <v>0</v>
      </c>
      <c r="AB65" s="19">
        <v>0</v>
      </c>
      <c r="AC65" s="19">
        <v>0</v>
      </c>
      <c r="AD65" s="19">
        <v>0</v>
      </c>
      <c r="AE65" s="19">
        <v>0</v>
      </c>
      <c r="AF65" s="19">
        <v>0</v>
      </c>
      <c r="AG65" s="19">
        <v>0</v>
      </c>
      <c r="AH65" s="19">
        <v>0</v>
      </c>
      <c r="AI65" s="19">
        <v>0</v>
      </c>
      <c r="AL65" s="19">
        <v>0</v>
      </c>
      <c r="AM65" s="19">
        <f t="shared" si="0"/>
        <v>0</v>
      </c>
      <c r="AN65" s="19">
        <f t="shared" si="1"/>
        <v>0</v>
      </c>
      <c r="AP65" s="19">
        <f>VLOOKUP($B65,Kraftvärmeprod!$B$1:$BX$549,MATCH(AP$1,Kraftvärmeprod!$B$1:$BX$1,0),FALSE)</f>
        <v>0</v>
      </c>
      <c r="AQ65" s="19">
        <f>VLOOKUP($B65,Kraftvärmeprod!$B$1:$BX$549,MATCH(AQ$1,Kraftvärmeprod!$B$1:$BX$1,0),FALSE)</f>
        <v>0</v>
      </c>
      <c r="AR65" s="19">
        <f>VLOOKUP($B65,Kraftvärmeprod!$B$1:$BX$549,MATCH("Summa tillförd energi exklusive rökgaskondensering",Kraftvärmeprod!$B$1:$BX$1,0),FALSE)</f>
        <v>0</v>
      </c>
      <c r="AT65" s="21" t="str">
        <f t="shared" si="2"/>
        <v/>
      </c>
      <c r="AV65" s="19">
        <f t="shared" si="3"/>
        <v>0</v>
      </c>
      <c r="AX65" s="19" t="str">
        <f>VLOOKUP(B65,Totalt!$B$1:$BZ$554,MATCH(AX$1,Totalt!$B$1:$BZ$1,0),FALSE)</f>
        <v>Ja</v>
      </c>
      <c r="BA65" s="21" t="str">
        <f t="shared" si="4"/>
        <v/>
      </c>
    </row>
    <row r="66" spans="1:53">
      <c r="A66" s="19" t="s">
        <v>139</v>
      </c>
      <c r="B66" s="19" t="s">
        <v>140</v>
      </c>
      <c r="J66" s="19">
        <v>0</v>
      </c>
      <c r="K66" s="19">
        <v>0</v>
      </c>
      <c r="L66" s="19">
        <v>0</v>
      </c>
      <c r="M66" s="19">
        <v>0</v>
      </c>
      <c r="N66" s="19">
        <v>0</v>
      </c>
      <c r="O66" s="19">
        <v>0</v>
      </c>
      <c r="P66" s="19">
        <v>0</v>
      </c>
      <c r="Q66" s="19">
        <v>0</v>
      </c>
      <c r="R66" s="19">
        <v>0</v>
      </c>
      <c r="S66" s="19">
        <v>0</v>
      </c>
      <c r="T66" s="19">
        <v>0</v>
      </c>
      <c r="U66" s="19">
        <v>0</v>
      </c>
      <c r="W66" s="19">
        <v>0</v>
      </c>
      <c r="X66" s="19">
        <v>0</v>
      </c>
      <c r="Y66" s="19">
        <v>0</v>
      </c>
      <c r="Z66" s="19">
        <v>0</v>
      </c>
      <c r="AA66" s="19">
        <v>0</v>
      </c>
      <c r="AB66" s="19">
        <v>0</v>
      </c>
      <c r="AC66" s="19">
        <v>0</v>
      </c>
      <c r="AD66" s="19">
        <v>0</v>
      </c>
      <c r="AE66" s="19">
        <v>0</v>
      </c>
      <c r="AF66" s="19">
        <v>0</v>
      </c>
      <c r="AG66" s="19">
        <v>0</v>
      </c>
      <c r="AH66" s="19">
        <v>0</v>
      </c>
      <c r="AI66" s="19">
        <v>0</v>
      </c>
      <c r="AL66" s="19">
        <v>0</v>
      </c>
      <c r="AM66" s="19">
        <f t="shared" si="0"/>
        <v>0</v>
      </c>
      <c r="AN66" s="19">
        <f t="shared" si="1"/>
        <v>0</v>
      </c>
      <c r="AP66" s="19">
        <f>VLOOKUP($B66,Kraftvärmeprod!$B$1:$BX$549,MATCH(AP$1,Kraftvärmeprod!$B$1:$BX$1,0),FALSE)</f>
        <v>0</v>
      </c>
      <c r="AQ66" s="19">
        <f>VLOOKUP($B66,Kraftvärmeprod!$B$1:$BX$549,MATCH(AQ$1,Kraftvärmeprod!$B$1:$BX$1,0),FALSE)</f>
        <v>0</v>
      </c>
      <c r="AR66" s="19">
        <f>VLOOKUP($B66,Kraftvärmeprod!$B$1:$BX$549,MATCH("Summa tillförd energi exklusive rökgaskondensering",Kraftvärmeprod!$B$1:$BX$1,0),FALSE)</f>
        <v>0</v>
      </c>
      <c r="AT66" s="21" t="str">
        <f t="shared" si="2"/>
        <v/>
      </c>
      <c r="AV66" s="19">
        <f t="shared" si="3"/>
        <v>0</v>
      </c>
      <c r="AX66" s="19" t="str">
        <f>VLOOKUP(B66,Totalt!$B$1:$BZ$554,MATCH(AX$1,Totalt!$B$1:$BZ$1,0),FALSE)</f>
        <v>Ja</v>
      </c>
      <c r="BA66" s="21" t="str">
        <f t="shared" si="4"/>
        <v/>
      </c>
    </row>
    <row r="67" spans="1:53">
      <c r="A67" s="19" t="s">
        <v>139</v>
      </c>
      <c r="B67" s="19" t="s">
        <v>141</v>
      </c>
      <c r="J67" s="19">
        <v>0</v>
      </c>
      <c r="K67" s="19">
        <v>0</v>
      </c>
      <c r="L67" s="19">
        <v>0</v>
      </c>
      <c r="M67" s="19">
        <v>0</v>
      </c>
      <c r="N67" s="19">
        <v>0</v>
      </c>
      <c r="O67" s="19">
        <v>0</v>
      </c>
      <c r="P67" s="19">
        <v>0</v>
      </c>
      <c r="Q67" s="19">
        <v>0</v>
      </c>
      <c r="R67" s="19">
        <v>0</v>
      </c>
      <c r="S67" s="19">
        <v>0</v>
      </c>
      <c r="T67" s="19">
        <v>0</v>
      </c>
      <c r="U67" s="19">
        <v>0</v>
      </c>
      <c r="W67" s="19">
        <v>0</v>
      </c>
      <c r="X67" s="19">
        <v>0</v>
      </c>
      <c r="Y67" s="19">
        <v>0</v>
      </c>
      <c r="Z67" s="19">
        <v>0</v>
      </c>
      <c r="AA67" s="19">
        <v>0</v>
      </c>
      <c r="AB67" s="19">
        <v>0</v>
      </c>
      <c r="AC67" s="19">
        <v>0</v>
      </c>
      <c r="AD67" s="19">
        <v>0</v>
      </c>
      <c r="AE67" s="19">
        <v>0</v>
      </c>
      <c r="AF67" s="19">
        <v>0</v>
      </c>
      <c r="AG67" s="19">
        <v>0</v>
      </c>
      <c r="AH67" s="19">
        <v>0</v>
      </c>
      <c r="AI67" s="19">
        <v>0</v>
      </c>
      <c r="AL67" s="19">
        <v>0</v>
      </c>
      <c r="AM67" s="19">
        <f t="shared" ref="AM67:AM130" si="5">AL67-IFERROR(AI67/1,0)</f>
        <v>0</v>
      </c>
      <c r="AN67" s="19">
        <f t="shared" ref="AN67:AN130" si="6">AM67-IFERROR(AH67/1,0)</f>
        <v>0</v>
      </c>
      <c r="AP67" s="19">
        <f>VLOOKUP($B67,Kraftvärmeprod!$B$1:$BX$549,MATCH(AP$1,Kraftvärmeprod!$B$1:$BX$1,0),FALSE)</f>
        <v>0</v>
      </c>
      <c r="AQ67" s="19">
        <f>VLOOKUP($B67,Kraftvärmeprod!$B$1:$BX$549,MATCH(AQ$1,Kraftvärmeprod!$B$1:$BX$1,0),FALSE)</f>
        <v>0</v>
      </c>
      <c r="AR67" s="19">
        <f>VLOOKUP($B67,Kraftvärmeprod!$B$1:$BX$549,MATCH("Summa tillförd energi exklusive rökgaskondensering",Kraftvärmeprod!$B$1:$BX$1,0),FALSE)</f>
        <v>0</v>
      </c>
      <c r="AT67" s="21" t="str">
        <f t="shared" ref="AT67:AT130" si="7">IF(AN67=0,"",AN67/AR67)</f>
        <v/>
      </c>
      <c r="AV67" s="19">
        <f t="shared" ref="AV67:AV130" si="8">Q67+R67+S67+T67+U67+P67+X67+Y67+Z67+AA67+AB67+AC67+W67</f>
        <v>0</v>
      </c>
      <c r="AX67" s="19" t="str">
        <f>VLOOKUP(B67,Totalt!$B$1:$BZ$554,MATCH(AX$1,Totalt!$B$1:$BZ$1,0),FALSE)</f>
        <v>Ja</v>
      </c>
      <c r="BA67" s="21" t="str">
        <f t="shared" ref="BA67:BA130" si="9">IFERROR(AP67/(AN67+AI67),"")</f>
        <v/>
      </c>
    </row>
    <row r="68" spans="1:53">
      <c r="A68" s="19" t="s">
        <v>139</v>
      </c>
      <c r="B68" s="19" t="s">
        <v>142</v>
      </c>
      <c r="J68" s="19">
        <v>0</v>
      </c>
      <c r="K68" s="19">
        <v>0</v>
      </c>
      <c r="L68" s="19">
        <v>0</v>
      </c>
      <c r="M68" s="19">
        <v>0</v>
      </c>
      <c r="N68" s="19">
        <v>0</v>
      </c>
      <c r="O68" s="19">
        <v>0</v>
      </c>
      <c r="P68" s="19">
        <v>0</v>
      </c>
      <c r="Q68" s="19">
        <v>0</v>
      </c>
      <c r="R68" s="19">
        <v>0</v>
      </c>
      <c r="S68" s="19">
        <v>0</v>
      </c>
      <c r="T68" s="19">
        <v>0</v>
      </c>
      <c r="U68" s="19">
        <v>0</v>
      </c>
      <c r="W68" s="19">
        <v>0</v>
      </c>
      <c r="X68" s="19">
        <v>0</v>
      </c>
      <c r="Y68" s="19">
        <v>0</v>
      </c>
      <c r="Z68" s="19">
        <v>0</v>
      </c>
      <c r="AA68" s="19">
        <v>0</v>
      </c>
      <c r="AB68" s="19">
        <v>0</v>
      </c>
      <c r="AC68" s="19">
        <v>0</v>
      </c>
      <c r="AD68" s="19">
        <v>0</v>
      </c>
      <c r="AE68" s="19">
        <v>0</v>
      </c>
      <c r="AF68" s="19">
        <v>0</v>
      </c>
      <c r="AG68" s="19">
        <v>0</v>
      </c>
      <c r="AH68" s="19">
        <v>0</v>
      </c>
      <c r="AI68" s="19">
        <v>0</v>
      </c>
      <c r="AL68" s="19">
        <v>0</v>
      </c>
      <c r="AM68" s="19">
        <f t="shared" si="5"/>
        <v>0</v>
      </c>
      <c r="AN68" s="19">
        <f t="shared" si="6"/>
        <v>0</v>
      </c>
      <c r="AP68" s="19">
        <f>VLOOKUP($B68,Kraftvärmeprod!$B$1:$BX$549,MATCH(AP$1,Kraftvärmeprod!$B$1:$BX$1,0),FALSE)</f>
        <v>0</v>
      </c>
      <c r="AQ68" s="19">
        <f>VLOOKUP($B68,Kraftvärmeprod!$B$1:$BX$549,MATCH(AQ$1,Kraftvärmeprod!$B$1:$BX$1,0),FALSE)</f>
        <v>0</v>
      </c>
      <c r="AR68" s="19">
        <f>VLOOKUP($B68,Kraftvärmeprod!$B$1:$BX$549,MATCH("Summa tillförd energi exklusive rökgaskondensering",Kraftvärmeprod!$B$1:$BX$1,0),FALSE)</f>
        <v>0</v>
      </c>
      <c r="AT68" s="21" t="str">
        <f t="shared" si="7"/>
        <v/>
      </c>
      <c r="AV68" s="19">
        <f t="shared" si="8"/>
        <v>0</v>
      </c>
      <c r="AX68" s="19" t="str">
        <f>VLOOKUP(B68,Totalt!$B$1:$BZ$554,MATCH(AX$1,Totalt!$B$1:$BZ$1,0),FALSE)</f>
        <v>Ja</v>
      </c>
      <c r="BA68" s="21" t="str">
        <f t="shared" si="9"/>
        <v/>
      </c>
    </row>
    <row r="69" spans="1:53">
      <c r="A69" s="19" t="s">
        <v>139</v>
      </c>
      <c r="B69" s="19" t="s">
        <v>143</v>
      </c>
      <c r="J69" s="19">
        <v>0</v>
      </c>
      <c r="K69" s="19">
        <v>0</v>
      </c>
      <c r="L69" s="19">
        <v>0</v>
      </c>
      <c r="M69" s="19">
        <v>0</v>
      </c>
      <c r="N69" s="19">
        <v>0</v>
      </c>
      <c r="O69" s="19">
        <v>0</v>
      </c>
      <c r="P69" s="19">
        <v>0</v>
      </c>
      <c r="Q69" s="19">
        <v>0</v>
      </c>
      <c r="R69" s="19">
        <v>0</v>
      </c>
      <c r="S69" s="19">
        <v>0</v>
      </c>
      <c r="T69" s="19">
        <v>0</v>
      </c>
      <c r="U69" s="19">
        <v>0</v>
      </c>
      <c r="W69" s="19">
        <v>0</v>
      </c>
      <c r="X69" s="19">
        <v>0</v>
      </c>
      <c r="Y69" s="19">
        <v>0</v>
      </c>
      <c r="Z69" s="19">
        <v>0</v>
      </c>
      <c r="AA69" s="19">
        <v>0</v>
      </c>
      <c r="AB69" s="19">
        <v>0</v>
      </c>
      <c r="AC69" s="19">
        <v>0</v>
      </c>
      <c r="AD69" s="19">
        <v>0</v>
      </c>
      <c r="AE69" s="19">
        <v>0</v>
      </c>
      <c r="AF69" s="19">
        <v>0</v>
      </c>
      <c r="AG69" s="19">
        <v>0</v>
      </c>
      <c r="AH69" s="19">
        <v>0</v>
      </c>
      <c r="AI69" s="19">
        <v>0</v>
      </c>
      <c r="AL69" s="19">
        <v>0</v>
      </c>
      <c r="AM69" s="19">
        <f t="shared" si="5"/>
        <v>0</v>
      </c>
      <c r="AN69" s="19">
        <f t="shared" si="6"/>
        <v>0</v>
      </c>
      <c r="AP69" s="19">
        <f>VLOOKUP($B69,Kraftvärmeprod!$B$1:$BX$549,MATCH(AP$1,Kraftvärmeprod!$B$1:$BX$1,0),FALSE)</f>
        <v>0</v>
      </c>
      <c r="AQ69" s="19">
        <f>VLOOKUP($B69,Kraftvärmeprod!$B$1:$BX$549,MATCH(AQ$1,Kraftvärmeprod!$B$1:$BX$1,0),FALSE)</f>
        <v>0</v>
      </c>
      <c r="AR69" s="19">
        <f>VLOOKUP($B69,Kraftvärmeprod!$B$1:$BX$549,MATCH("Summa tillförd energi exklusive rökgaskondensering",Kraftvärmeprod!$B$1:$BX$1,0),FALSE)</f>
        <v>0</v>
      </c>
      <c r="AT69" s="21" t="str">
        <f t="shared" si="7"/>
        <v/>
      </c>
      <c r="AV69" s="19">
        <f t="shared" si="8"/>
        <v>0</v>
      </c>
      <c r="AX69" s="19" t="str">
        <f>VLOOKUP(B69,Totalt!$B$1:$BZ$554,MATCH(AX$1,Totalt!$B$1:$BZ$1,0),FALSE)</f>
        <v>Ja</v>
      </c>
      <c r="BA69" s="21" t="str">
        <f t="shared" si="9"/>
        <v/>
      </c>
    </row>
    <row r="70" spans="1:53">
      <c r="A70" s="19" t="s">
        <v>144</v>
      </c>
      <c r="B70" s="19" t="s">
        <v>145</v>
      </c>
      <c r="J70" s="19">
        <v>0</v>
      </c>
      <c r="K70" s="19">
        <v>0</v>
      </c>
      <c r="L70" s="19">
        <v>0</v>
      </c>
      <c r="M70" s="19">
        <v>0</v>
      </c>
      <c r="N70" s="19">
        <v>0</v>
      </c>
      <c r="O70" s="19">
        <v>0</v>
      </c>
      <c r="P70" s="19">
        <v>0</v>
      </c>
      <c r="Q70" s="19">
        <v>4.4021699999999999</v>
      </c>
      <c r="R70" s="19">
        <v>44.902099999999997</v>
      </c>
      <c r="S70" s="19">
        <v>43.141199999999998</v>
      </c>
      <c r="T70" s="19">
        <v>0</v>
      </c>
      <c r="U70" s="19">
        <v>0</v>
      </c>
      <c r="W70" s="19">
        <v>0</v>
      </c>
      <c r="X70" s="19">
        <v>0</v>
      </c>
      <c r="Y70" s="19">
        <v>0</v>
      </c>
      <c r="Z70" s="19">
        <v>0</v>
      </c>
      <c r="AA70" s="19">
        <v>0</v>
      </c>
      <c r="AB70" s="19">
        <v>0</v>
      </c>
      <c r="AC70" s="19">
        <v>0</v>
      </c>
      <c r="AD70" s="19">
        <v>87.450900000000004</v>
      </c>
      <c r="AE70" s="19">
        <v>0</v>
      </c>
      <c r="AF70" s="19">
        <v>0</v>
      </c>
      <c r="AG70" s="19">
        <v>0</v>
      </c>
      <c r="AH70" s="19">
        <v>21</v>
      </c>
      <c r="AI70" s="19">
        <v>5.2947300000000004</v>
      </c>
      <c r="AL70" s="19">
        <v>206.19109999999998</v>
      </c>
      <c r="AM70" s="19">
        <f t="shared" si="5"/>
        <v>200.89636999999999</v>
      </c>
      <c r="AN70" s="19">
        <f t="shared" si="6"/>
        <v>179.89636999999999</v>
      </c>
      <c r="AP70" s="19">
        <f>VLOOKUP($B70,Kraftvärmeprod!$B$1:$BX$549,MATCH(AP$1,Kraftvärmeprod!$B$1:$BX$1,0),FALSE)</f>
        <v>151.6</v>
      </c>
      <c r="AQ70" s="19">
        <f>VLOOKUP($B70,Kraftvärmeprod!$B$1:$BX$549,MATCH(AQ$1,Kraftvärmeprod!$B$1:$BX$1,0),FALSE)</f>
        <v>7.9</v>
      </c>
      <c r="AR70" s="19">
        <f>VLOOKUP($B70,Kraftvärmeprod!$B$1:$BX$549,MATCH("Summa tillförd energi exklusive rökgaskondensering",Kraftvärmeprod!$B$1:$BX$1,0),FALSE)</f>
        <v>202.5</v>
      </c>
      <c r="AT70" s="21">
        <f t="shared" si="7"/>
        <v>0.88837713580246913</v>
      </c>
      <c r="AV70" s="19">
        <f t="shared" si="8"/>
        <v>92.44547</v>
      </c>
      <c r="AX70" s="19" t="str">
        <f>VLOOKUP(B70,Totalt!$B$1:$BZ$554,MATCH(AX$1,Totalt!$B$1:$BZ$1,0),FALSE)</f>
        <v>Ja</v>
      </c>
      <c r="BA70" s="21">
        <f t="shared" si="9"/>
        <v>0.81861385347352011</v>
      </c>
    </row>
    <row r="71" spans="1:53">
      <c r="A71" s="19" t="s">
        <v>146</v>
      </c>
      <c r="B71" s="19" t="s">
        <v>147</v>
      </c>
      <c r="J71" s="19">
        <v>0</v>
      </c>
      <c r="K71" s="19">
        <v>0</v>
      </c>
      <c r="L71" s="19">
        <v>0</v>
      </c>
      <c r="M71" s="19">
        <v>0</v>
      </c>
      <c r="N71" s="19">
        <v>0</v>
      </c>
      <c r="O71" s="19">
        <v>0</v>
      </c>
      <c r="P71" s="19">
        <v>16.725300000000001</v>
      </c>
      <c r="Q71" s="19">
        <v>63.1312</v>
      </c>
      <c r="R71" s="19">
        <v>6.6857199999999999</v>
      </c>
      <c r="S71" s="19">
        <v>0</v>
      </c>
      <c r="T71" s="19">
        <v>0</v>
      </c>
      <c r="U71" s="19">
        <v>0</v>
      </c>
      <c r="W71" s="19">
        <v>0</v>
      </c>
      <c r="X71" s="19">
        <v>0</v>
      </c>
      <c r="Y71" s="19">
        <v>0</v>
      </c>
      <c r="Z71" s="19">
        <v>46.391199999999998</v>
      </c>
      <c r="AA71" s="19">
        <v>0</v>
      </c>
      <c r="AB71" s="19">
        <v>0</v>
      </c>
      <c r="AC71" s="19">
        <v>0.38625599999999999</v>
      </c>
      <c r="AD71" s="19">
        <v>0</v>
      </c>
      <c r="AE71" s="19">
        <v>0</v>
      </c>
      <c r="AF71" s="19">
        <v>0</v>
      </c>
      <c r="AG71" s="19">
        <v>0</v>
      </c>
      <c r="AH71" s="19">
        <v>44.2</v>
      </c>
      <c r="AI71" s="19">
        <v>8.00671</v>
      </c>
      <c r="AL71" s="19">
        <v>185.526386</v>
      </c>
      <c r="AM71" s="19">
        <f t="shared" si="5"/>
        <v>177.519676</v>
      </c>
      <c r="AN71" s="19">
        <f t="shared" si="6"/>
        <v>133.31967600000002</v>
      </c>
      <c r="AP71" s="19">
        <f>VLOOKUP($B71,Kraftvärmeprod!$B$1:$BX$549,MATCH(AP$1,Kraftvärmeprod!$B$1:$BX$1,0),FALSE)</f>
        <v>188.7</v>
      </c>
      <c r="AQ71" s="19">
        <f>VLOOKUP($B71,Kraftvärmeprod!$B$1:$BX$549,MATCH(AQ$1,Kraftvärmeprod!$B$1:$BX$1,0),FALSE)</f>
        <v>45.88</v>
      </c>
      <c r="AR71" s="19">
        <f>VLOOKUP($B71,Kraftvärmeprod!$B$1:$BX$549,MATCH("Summa tillförd energi exklusive rökgaskondensering",Kraftvärmeprod!$B$1:$BX$1,0),FALSE)</f>
        <v>217.79499999999999</v>
      </c>
      <c r="AT71" s="21">
        <f t="shared" si="7"/>
        <v>0.61213377717578465</v>
      </c>
      <c r="AV71" s="19">
        <f t="shared" si="8"/>
        <v>133.31967600000002</v>
      </c>
      <c r="AX71" s="19" t="str">
        <f>VLOOKUP(B71,Totalt!$B$1:$BZ$554,MATCH(AX$1,Totalt!$B$1:$BZ$1,0),FALSE)</f>
        <v>Ja</v>
      </c>
      <c r="BA71" s="21">
        <f t="shared" si="9"/>
        <v>1.3352071424227885</v>
      </c>
    </row>
    <row r="72" spans="1:53">
      <c r="A72" s="19" t="s">
        <v>148</v>
      </c>
      <c r="B72" s="19" t="s">
        <v>150</v>
      </c>
      <c r="J72" s="19">
        <v>0</v>
      </c>
      <c r="K72" s="19">
        <v>0.121</v>
      </c>
      <c r="L72" s="19">
        <v>0</v>
      </c>
      <c r="M72" s="19">
        <v>0</v>
      </c>
      <c r="N72" s="19">
        <v>38.953499999999998</v>
      </c>
      <c r="O72" s="19">
        <v>0</v>
      </c>
      <c r="P72" s="19">
        <v>59.688000000000002</v>
      </c>
      <c r="Q72" s="19">
        <v>14.791</v>
      </c>
      <c r="R72" s="19">
        <v>19.186</v>
      </c>
      <c r="S72" s="19">
        <v>0</v>
      </c>
      <c r="T72" s="19">
        <v>0</v>
      </c>
      <c r="U72" s="19">
        <v>19.402000000000001</v>
      </c>
      <c r="W72" s="19">
        <v>0</v>
      </c>
      <c r="X72" s="19">
        <v>0</v>
      </c>
      <c r="Y72" s="19">
        <v>0</v>
      </c>
      <c r="Z72" s="19">
        <v>0</v>
      </c>
      <c r="AA72" s="19">
        <v>0</v>
      </c>
      <c r="AB72" s="19">
        <v>0.26800000000000002</v>
      </c>
      <c r="AC72" s="19">
        <v>0</v>
      </c>
      <c r="AD72" s="19">
        <v>0</v>
      </c>
      <c r="AE72" s="19">
        <v>0</v>
      </c>
      <c r="AF72" s="19">
        <v>7.6559999999999997</v>
      </c>
      <c r="AG72" s="19">
        <v>0</v>
      </c>
      <c r="AH72" s="19">
        <v>31.891999999999999</v>
      </c>
      <c r="AI72" s="19">
        <v>0.498</v>
      </c>
      <c r="AL72" s="19">
        <v>192.45549999999997</v>
      </c>
      <c r="AM72" s="19">
        <f t="shared" si="5"/>
        <v>191.95749999999998</v>
      </c>
      <c r="AN72" s="19">
        <f t="shared" si="6"/>
        <v>160.06549999999999</v>
      </c>
      <c r="AP72" s="19">
        <f>VLOOKUP($B72,Kraftvärmeprod!$B$1:$BX$549,MATCH(AP$1,Kraftvärmeprod!$B$1:$BX$1,0),FALSE)</f>
        <v>144.73699999999999</v>
      </c>
      <c r="AQ72" s="19">
        <f>VLOOKUP($B72,Kraftvärmeprod!$B$1:$BX$549,MATCH(AQ$1,Kraftvärmeprod!$B$1:$BX$1,0),FALSE)</f>
        <v>62.155000000000001</v>
      </c>
      <c r="AR72" s="19">
        <f>VLOOKUP($B72,Kraftvärmeprod!$B$1:$BX$549,MATCH("Summa tillförd energi exklusive rökgaskondensering",Kraftvärmeprod!$B$1:$BX$1,0),FALSE)</f>
        <v>313.39800000000008</v>
      </c>
      <c r="AT72" s="21">
        <f t="shared" si="7"/>
        <v>0.51074193198424989</v>
      </c>
      <c r="AV72" s="19">
        <f t="shared" si="8"/>
        <v>113.33500000000001</v>
      </c>
      <c r="AX72" s="19" t="str">
        <f>VLOOKUP(B72,Totalt!$B$1:$BZ$554,MATCH(AX$1,Totalt!$B$1:$BZ$1,0),FALSE)</f>
        <v>Ja</v>
      </c>
      <c r="BA72" s="21">
        <f t="shared" si="9"/>
        <v>0.90143152086246259</v>
      </c>
    </row>
    <row r="73" spans="1:53">
      <c r="A73" s="19" t="s">
        <v>157</v>
      </c>
      <c r="B73" s="19" t="s">
        <v>158</v>
      </c>
      <c r="J73" s="19">
        <v>0</v>
      </c>
      <c r="K73" s="19">
        <v>0</v>
      </c>
      <c r="L73" s="19">
        <v>0</v>
      </c>
      <c r="M73" s="19">
        <v>0</v>
      </c>
      <c r="N73" s="19">
        <v>0</v>
      </c>
      <c r="O73" s="19">
        <v>0</v>
      </c>
      <c r="P73" s="19">
        <v>0</v>
      </c>
      <c r="Q73" s="19">
        <v>0</v>
      </c>
      <c r="R73" s="19">
        <v>0</v>
      </c>
      <c r="S73" s="19">
        <v>0</v>
      </c>
      <c r="T73" s="19">
        <v>0</v>
      </c>
      <c r="U73" s="19">
        <v>0</v>
      </c>
      <c r="W73" s="19">
        <v>0</v>
      </c>
      <c r="X73" s="19">
        <v>0</v>
      </c>
      <c r="Y73" s="19">
        <v>0</v>
      </c>
      <c r="Z73" s="19">
        <v>0</v>
      </c>
      <c r="AA73" s="19">
        <v>0</v>
      </c>
      <c r="AB73" s="19">
        <v>0</v>
      </c>
      <c r="AC73" s="19">
        <v>0</v>
      </c>
      <c r="AD73" s="19">
        <v>0</v>
      </c>
      <c r="AE73" s="19">
        <v>0</v>
      </c>
      <c r="AF73" s="19">
        <v>0</v>
      </c>
      <c r="AG73" s="19">
        <v>0</v>
      </c>
      <c r="AH73" s="19">
        <v>0</v>
      </c>
      <c r="AI73" s="19">
        <v>0</v>
      </c>
      <c r="AL73" s="19">
        <v>0</v>
      </c>
      <c r="AM73" s="19">
        <f t="shared" si="5"/>
        <v>0</v>
      </c>
      <c r="AN73" s="19">
        <f t="shared" si="6"/>
        <v>0</v>
      </c>
      <c r="AP73" s="19">
        <f>VLOOKUP($B73,Kraftvärmeprod!$B$1:$BX$549,MATCH(AP$1,Kraftvärmeprod!$B$1:$BX$1,0),FALSE)</f>
        <v>0</v>
      </c>
      <c r="AQ73" s="19">
        <f>VLOOKUP($B73,Kraftvärmeprod!$B$1:$BX$549,MATCH(AQ$1,Kraftvärmeprod!$B$1:$BX$1,0),FALSE)</f>
        <v>0</v>
      </c>
      <c r="AR73" s="19">
        <f>VLOOKUP($B73,Kraftvärmeprod!$B$1:$BX$549,MATCH("Summa tillförd energi exklusive rökgaskondensering",Kraftvärmeprod!$B$1:$BX$1,0),FALSE)</f>
        <v>0</v>
      </c>
      <c r="AT73" s="21" t="str">
        <f t="shared" si="7"/>
        <v/>
      </c>
      <c r="AV73" s="19">
        <f t="shared" si="8"/>
        <v>0</v>
      </c>
      <c r="AX73" s="19" t="str">
        <f>VLOOKUP(B73,Totalt!$B$1:$BZ$554,MATCH(AX$1,Totalt!$B$1:$BZ$1,0),FALSE)</f>
        <v>Ja</v>
      </c>
      <c r="BA73" s="21" t="str">
        <f t="shared" si="9"/>
        <v/>
      </c>
    </row>
    <row r="74" spans="1:53">
      <c r="A74" s="19" t="s">
        <v>157</v>
      </c>
      <c r="B74" s="19" t="s">
        <v>159</v>
      </c>
      <c r="J74" s="19">
        <v>0</v>
      </c>
      <c r="K74" s="19">
        <v>0</v>
      </c>
      <c r="L74" s="19">
        <v>0</v>
      </c>
      <c r="M74" s="19">
        <v>0</v>
      </c>
      <c r="N74" s="19">
        <v>0</v>
      </c>
      <c r="O74" s="19">
        <v>0</v>
      </c>
      <c r="P74" s="19">
        <v>0</v>
      </c>
      <c r="Q74" s="19">
        <v>0</v>
      </c>
      <c r="R74" s="19">
        <v>0</v>
      </c>
      <c r="S74" s="19">
        <v>0</v>
      </c>
      <c r="T74" s="19">
        <v>0</v>
      </c>
      <c r="U74" s="19">
        <v>0</v>
      </c>
      <c r="W74" s="19">
        <v>0</v>
      </c>
      <c r="X74" s="19">
        <v>0</v>
      </c>
      <c r="Y74" s="19">
        <v>0</v>
      </c>
      <c r="Z74" s="19">
        <v>0</v>
      </c>
      <c r="AA74" s="19">
        <v>0</v>
      </c>
      <c r="AB74" s="19">
        <v>0</v>
      </c>
      <c r="AC74" s="19">
        <v>0</v>
      </c>
      <c r="AD74" s="19">
        <v>0</v>
      </c>
      <c r="AE74" s="19">
        <v>0</v>
      </c>
      <c r="AF74" s="19">
        <v>0</v>
      </c>
      <c r="AG74" s="19">
        <v>0</v>
      </c>
      <c r="AH74" s="19">
        <v>0</v>
      </c>
      <c r="AI74" s="19">
        <v>0</v>
      </c>
      <c r="AL74" s="19">
        <v>0</v>
      </c>
      <c r="AM74" s="19">
        <f t="shared" si="5"/>
        <v>0</v>
      </c>
      <c r="AN74" s="19">
        <f t="shared" si="6"/>
        <v>0</v>
      </c>
      <c r="AP74" s="19">
        <f>VLOOKUP($B74,Kraftvärmeprod!$B$1:$BX$549,MATCH(AP$1,Kraftvärmeprod!$B$1:$BX$1,0),FALSE)</f>
        <v>0</v>
      </c>
      <c r="AQ74" s="19">
        <f>VLOOKUP($B74,Kraftvärmeprod!$B$1:$BX$549,MATCH(AQ$1,Kraftvärmeprod!$B$1:$BX$1,0),FALSE)</f>
        <v>0</v>
      </c>
      <c r="AR74" s="19">
        <f>VLOOKUP($B74,Kraftvärmeprod!$B$1:$BX$549,MATCH("Summa tillförd energi exklusive rökgaskondensering",Kraftvärmeprod!$B$1:$BX$1,0),FALSE)</f>
        <v>0</v>
      </c>
      <c r="AT74" s="21" t="str">
        <f t="shared" si="7"/>
        <v/>
      </c>
      <c r="AV74" s="19">
        <f t="shared" si="8"/>
        <v>0</v>
      </c>
      <c r="AX74" s="19" t="str">
        <f>VLOOKUP(B74,Totalt!$B$1:$BZ$554,MATCH(AX$1,Totalt!$B$1:$BZ$1,0),FALSE)</f>
        <v>Ja</v>
      </c>
      <c r="BA74" s="21" t="str">
        <f t="shared" si="9"/>
        <v/>
      </c>
    </row>
    <row r="75" spans="1:53">
      <c r="A75" s="19" t="s">
        <v>160</v>
      </c>
      <c r="B75" s="19" t="s">
        <v>162</v>
      </c>
      <c r="J75" s="19">
        <v>0</v>
      </c>
      <c r="K75" s="19">
        <v>0</v>
      </c>
      <c r="L75" s="19">
        <v>0</v>
      </c>
      <c r="M75" s="19">
        <v>0</v>
      </c>
      <c r="N75" s="19">
        <v>0</v>
      </c>
      <c r="O75" s="19">
        <v>0</v>
      </c>
      <c r="P75" s="19">
        <v>0</v>
      </c>
      <c r="Q75" s="19">
        <v>0</v>
      </c>
      <c r="R75" s="19">
        <v>0</v>
      </c>
      <c r="S75" s="19">
        <v>0</v>
      </c>
      <c r="T75" s="19">
        <v>0</v>
      </c>
      <c r="U75" s="19">
        <v>0</v>
      </c>
      <c r="W75" s="19">
        <v>0</v>
      </c>
      <c r="X75" s="19">
        <v>0</v>
      </c>
      <c r="Y75" s="19">
        <v>0</v>
      </c>
      <c r="Z75" s="19">
        <v>0</v>
      </c>
      <c r="AA75" s="19">
        <v>0</v>
      </c>
      <c r="AB75" s="19">
        <v>0</v>
      </c>
      <c r="AC75" s="19">
        <v>0</v>
      </c>
      <c r="AD75" s="19">
        <v>0</v>
      </c>
      <c r="AE75" s="19">
        <v>0</v>
      </c>
      <c r="AF75" s="19">
        <v>0</v>
      </c>
      <c r="AG75" s="19">
        <v>0</v>
      </c>
      <c r="AH75" s="19">
        <v>0</v>
      </c>
      <c r="AI75" s="19">
        <v>0</v>
      </c>
      <c r="AL75" s="19">
        <v>0</v>
      </c>
      <c r="AM75" s="19">
        <f t="shared" si="5"/>
        <v>0</v>
      </c>
      <c r="AN75" s="19">
        <f t="shared" si="6"/>
        <v>0</v>
      </c>
      <c r="AP75" s="19">
        <f>VLOOKUP($B75,Kraftvärmeprod!$B$1:$BX$549,MATCH(AP$1,Kraftvärmeprod!$B$1:$BX$1,0),FALSE)</f>
        <v>0</v>
      </c>
      <c r="AQ75" s="19">
        <f>VLOOKUP($B75,Kraftvärmeprod!$B$1:$BX$549,MATCH(AQ$1,Kraftvärmeprod!$B$1:$BX$1,0),FALSE)</f>
        <v>0</v>
      </c>
      <c r="AR75" s="19">
        <f>VLOOKUP($B75,Kraftvärmeprod!$B$1:$BX$549,MATCH("Summa tillförd energi exklusive rökgaskondensering",Kraftvärmeprod!$B$1:$BX$1,0),FALSE)</f>
        <v>0</v>
      </c>
      <c r="AT75" s="21" t="str">
        <f t="shared" si="7"/>
        <v/>
      </c>
      <c r="AV75" s="19">
        <f t="shared" si="8"/>
        <v>0</v>
      </c>
      <c r="AX75" s="19" t="e">
        <f>VLOOKUP(B75,Totalt!$B$1:$BZ$554,MATCH(AX$1,Totalt!$B$1:$BZ$1,0),FALSE)</f>
        <v>#N/A</v>
      </c>
      <c r="BA75" s="21" t="str">
        <f t="shared" si="9"/>
        <v/>
      </c>
    </row>
    <row r="76" spans="1:53">
      <c r="A76" s="19" t="s">
        <v>167</v>
      </c>
      <c r="B76" s="19" t="s">
        <v>168</v>
      </c>
      <c r="J76" s="19">
        <v>0</v>
      </c>
      <c r="K76" s="19">
        <v>1.2520199999999999</v>
      </c>
      <c r="L76" s="19">
        <v>0</v>
      </c>
      <c r="M76" s="19">
        <v>0</v>
      </c>
      <c r="N76" s="19">
        <v>0</v>
      </c>
      <c r="O76" s="19">
        <v>0</v>
      </c>
      <c r="P76" s="19">
        <v>62.402200000000001</v>
      </c>
      <c r="Q76" s="19">
        <v>0</v>
      </c>
      <c r="R76" s="19">
        <v>0</v>
      </c>
      <c r="S76" s="19">
        <v>0</v>
      </c>
      <c r="T76" s="19">
        <v>0</v>
      </c>
      <c r="U76" s="19">
        <v>0</v>
      </c>
      <c r="W76" s="19">
        <v>0</v>
      </c>
      <c r="X76" s="19">
        <v>0</v>
      </c>
      <c r="Y76" s="19">
        <v>0</v>
      </c>
      <c r="Z76" s="19">
        <v>0</v>
      </c>
      <c r="AA76" s="19">
        <v>0</v>
      </c>
      <c r="AB76" s="19">
        <v>0</v>
      </c>
      <c r="AC76" s="19">
        <v>0</v>
      </c>
      <c r="AD76" s="19">
        <v>0</v>
      </c>
      <c r="AE76" s="19">
        <v>185.08699999999999</v>
      </c>
      <c r="AF76" s="19">
        <v>0</v>
      </c>
      <c r="AG76" s="19">
        <v>0</v>
      </c>
      <c r="AH76" s="19">
        <v>49.8</v>
      </c>
      <c r="AI76" s="19">
        <v>11.8941</v>
      </c>
      <c r="AL76" s="19">
        <v>310.43531999999993</v>
      </c>
      <c r="AM76" s="19">
        <f t="shared" si="5"/>
        <v>298.54121999999995</v>
      </c>
      <c r="AN76" s="19">
        <f t="shared" si="6"/>
        <v>248.74121999999994</v>
      </c>
      <c r="AP76" s="19">
        <f>VLOOKUP($B76,Kraftvärmeprod!$B$1:$BX$549,MATCH(AP$1,Kraftvärmeprod!$B$1:$BX$1,0),FALSE)</f>
        <v>327</v>
      </c>
      <c r="AQ76" s="19">
        <f>VLOOKUP($B76,Kraftvärmeprod!$B$1:$BX$549,MATCH(AQ$1,Kraftvärmeprod!$B$1:$BX$1,0),FALSE)</f>
        <v>64.3</v>
      </c>
      <c r="AR76" s="19">
        <f>VLOOKUP($B76,Kraftvärmeprod!$B$1:$BX$549,MATCH("Summa tillförd energi exklusive rökgaskondensering",Kraftvärmeprod!$B$1:$BX$1,0),FALSE)</f>
        <v>397.68</v>
      </c>
      <c r="AT76" s="21">
        <f t="shared" si="7"/>
        <v>0.62548083886541928</v>
      </c>
      <c r="AV76" s="19">
        <f t="shared" si="8"/>
        <v>62.402200000000001</v>
      </c>
      <c r="AX76" s="19" t="str">
        <f>VLOOKUP(B76,Totalt!$B$1:$BZ$554,MATCH(AX$1,Totalt!$B$1:$BZ$1,0),FALSE)</f>
        <v>Ja</v>
      </c>
      <c r="BA76" s="21">
        <f t="shared" si="9"/>
        <v>1.2546265793906985</v>
      </c>
    </row>
    <row r="77" spans="1:53">
      <c r="A77" s="19" t="s">
        <v>169</v>
      </c>
      <c r="B77" s="19" t="s">
        <v>170</v>
      </c>
      <c r="J77" s="19">
        <v>0</v>
      </c>
      <c r="K77" s="19">
        <v>0</v>
      </c>
      <c r="L77" s="19">
        <v>0</v>
      </c>
      <c r="M77" s="19">
        <v>0</v>
      </c>
      <c r="N77" s="19">
        <v>0</v>
      </c>
      <c r="O77" s="19">
        <v>0</v>
      </c>
      <c r="P77" s="19">
        <v>0</v>
      </c>
      <c r="Q77" s="19">
        <v>0</v>
      </c>
      <c r="R77" s="19">
        <v>0</v>
      </c>
      <c r="S77" s="19">
        <v>0</v>
      </c>
      <c r="T77" s="19">
        <v>0</v>
      </c>
      <c r="U77" s="19">
        <v>0</v>
      </c>
      <c r="W77" s="19">
        <v>0</v>
      </c>
      <c r="X77" s="19">
        <v>0</v>
      </c>
      <c r="Y77" s="19">
        <v>0</v>
      </c>
      <c r="Z77" s="19">
        <v>0</v>
      </c>
      <c r="AA77" s="19">
        <v>0</v>
      </c>
      <c r="AB77" s="19">
        <v>0</v>
      </c>
      <c r="AC77" s="19">
        <v>0</v>
      </c>
      <c r="AD77" s="19">
        <v>0</v>
      </c>
      <c r="AE77" s="19">
        <v>0</v>
      </c>
      <c r="AF77" s="19">
        <v>0</v>
      </c>
      <c r="AG77" s="19">
        <v>0</v>
      </c>
      <c r="AH77" s="19">
        <v>0</v>
      </c>
      <c r="AI77" s="19">
        <v>0</v>
      </c>
      <c r="AL77" s="19">
        <v>0</v>
      </c>
      <c r="AM77" s="19">
        <f t="shared" si="5"/>
        <v>0</v>
      </c>
      <c r="AN77" s="19">
        <f t="shared" si="6"/>
        <v>0</v>
      </c>
      <c r="AP77" s="19">
        <f>VLOOKUP($B77,Kraftvärmeprod!$B$1:$BX$549,MATCH(AP$1,Kraftvärmeprod!$B$1:$BX$1,0),FALSE)</f>
        <v>0</v>
      </c>
      <c r="AQ77" s="19">
        <f>VLOOKUP($B77,Kraftvärmeprod!$B$1:$BX$549,MATCH(AQ$1,Kraftvärmeprod!$B$1:$BX$1,0),FALSE)</f>
        <v>0</v>
      </c>
      <c r="AR77" s="19">
        <f>VLOOKUP($B77,Kraftvärmeprod!$B$1:$BX$549,MATCH("Summa tillförd energi exklusive rökgaskondensering",Kraftvärmeprod!$B$1:$BX$1,0),FALSE)</f>
        <v>0</v>
      </c>
      <c r="AT77" s="21" t="str">
        <f t="shared" si="7"/>
        <v/>
      </c>
      <c r="AV77" s="19">
        <f t="shared" si="8"/>
        <v>0</v>
      </c>
      <c r="AX77" s="19" t="str">
        <f>VLOOKUP(B77,Totalt!$B$1:$BZ$554,MATCH(AX$1,Totalt!$B$1:$BZ$1,0),FALSE)</f>
        <v>Ja</v>
      </c>
      <c r="BA77" s="21" t="str">
        <f t="shared" si="9"/>
        <v/>
      </c>
    </row>
    <row r="78" spans="1:53">
      <c r="A78" s="19" t="s">
        <v>174</v>
      </c>
      <c r="B78" s="19" t="s">
        <v>175</v>
      </c>
      <c r="J78" s="19">
        <v>0</v>
      </c>
      <c r="K78" s="19">
        <v>0</v>
      </c>
      <c r="L78" s="19">
        <v>0</v>
      </c>
      <c r="M78" s="19">
        <v>0</v>
      </c>
      <c r="N78" s="19">
        <v>0</v>
      </c>
      <c r="O78" s="19">
        <v>0</v>
      </c>
      <c r="P78" s="19">
        <v>5.5343900000000001</v>
      </c>
      <c r="Q78" s="19">
        <v>7.1156499999999996</v>
      </c>
      <c r="R78" s="19">
        <v>6.8281400000000003</v>
      </c>
      <c r="S78" s="19">
        <v>7.1156499999999996</v>
      </c>
      <c r="T78" s="19">
        <v>0</v>
      </c>
      <c r="U78" s="19">
        <v>5.8218899999999998</v>
      </c>
      <c r="W78" s="19">
        <v>0</v>
      </c>
      <c r="X78" s="19">
        <v>0</v>
      </c>
      <c r="Y78" s="19">
        <v>0</v>
      </c>
      <c r="Z78" s="19">
        <v>0</v>
      </c>
      <c r="AA78" s="19">
        <v>0</v>
      </c>
      <c r="AB78" s="19">
        <v>0</v>
      </c>
      <c r="AC78" s="19">
        <v>0</v>
      </c>
      <c r="AD78" s="19">
        <v>0</v>
      </c>
      <c r="AE78" s="19">
        <v>0</v>
      </c>
      <c r="AF78" s="19">
        <v>0</v>
      </c>
      <c r="AG78" s="19">
        <v>0</v>
      </c>
      <c r="AH78" s="19">
        <v>6.5</v>
      </c>
      <c r="AI78" s="19">
        <v>1.1499999999999999</v>
      </c>
      <c r="AL78" s="19">
        <v>40.065719999999999</v>
      </c>
      <c r="AM78" s="19">
        <f t="shared" si="5"/>
        <v>38.91572</v>
      </c>
      <c r="AN78" s="19">
        <f t="shared" si="6"/>
        <v>32.41572</v>
      </c>
      <c r="AP78" s="19">
        <f>VLOOKUP($B78,Kraftvärmeprod!$B$1:$BX$549,MATCH(AP$1,Kraftvärmeprod!$B$1:$BX$1,0),FALSE)</f>
        <v>33.299999999999997</v>
      </c>
      <c r="AQ78" s="19">
        <f>VLOOKUP($B78,Kraftvärmeprod!$B$1:$BX$549,MATCH(AQ$1,Kraftvärmeprod!$B$1:$BX$1,0),FALSE)</f>
        <v>5</v>
      </c>
      <c r="AR78" s="19">
        <f>VLOOKUP($B78,Kraftvärmeprod!$B$1:$BX$549,MATCH("Summa tillförd energi exklusive rökgaskondensering",Kraftvärmeprod!$B$1:$BX$1,0),FALSE)</f>
        <v>45.1</v>
      </c>
      <c r="AT78" s="21">
        <f t="shared" si="7"/>
        <v>0.71875210643015519</v>
      </c>
      <c r="AV78" s="19">
        <f t="shared" si="8"/>
        <v>32.41572</v>
      </c>
      <c r="AX78" s="19" t="str">
        <f>VLOOKUP(B78,Totalt!$B$1:$BZ$554,MATCH(AX$1,Totalt!$B$1:$BZ$1,0),FALSE)</f>
        <v>Ja</v>
      </c>
      <c r="BA78" s="21">
        <f t="shared" si="9"/>
        <v>0.99208359004365165</v>
      </c>
    </row>
    <row r="79" spans="1:53">
      <c r="A79" s="19" t="s">
        <v>174</v>
      </c>
      <c r="B79" s="19" t="s">
        <v>176</v>
      </c>
      <c r="J79" s="19">
        <v>0</v>
      </c>
      <c r="K79" s="19">
        <v>0</v>
      </c>
      <c r="L79" s="19">
        <v>0</v>
      </c>
      <c r="M79" s="19">
        <v>0</v>
      </c>
      <c r="N79" s="19">
        <v>0</v>
      </c>
      <c r="O79" s="19">
        <v>0</v>
      </c>
      <c r="P79" s="19">
        <v>0</v>
      </c>
      <c r="Q79" s="19">
        <v>0</v>
      </c>
      <c r="R79" s="19">
        <v>0</v>
      </c>
      <c r="S79" s="19">
        <v>0</v>
      </c>
      <c r="T79" s="19">
        <v>0</v>
      </c>
      <c r="U79" s="19">
        <v>0</v>
      </c>
      <c r="W79" s="19">
        <v>0</v>
      </c>
      <c r="X79" s="19">
        <v>0</v>
      </c>
      <c r="Y79" s="19">
        <v>0</v>
      </c>
      <c r="Z79" s="19">
        <v>0</v>
      </c>
      <c r="AA79" s="19">
        <v>0</v>
      </c>
      <c r="AB79" s="19">
        <v>0</v>
      </c>
      <c r="AC79" s="19">
        <v>0</v>
      </c>
      <c r="AD79" s="19">
        <v>0</v>
      </c>
      <c r="AE79" s="19">
        <v>0</v>
      </c>
      <c r="AF79" s="19">
        <v>0</v>
      </c>
      <c r="AG79" s="19">
        <v>0</v>
      </c>
      <c r="AH79" s="19">
        <v>0</v>
      </c>
      <c r="AI79" s="19">
        <v>0</v>
      </c>
      <c r="AL79" s="19">
        <v>0</v>
      </c>
      <c r="AM79" s="19">
        <f t="shared" si="5"/>
        <v>0</v>
      </c>
      <c r="AN79" s="19">
        <f t="shared" si="6"/>
        <v>0</v>
      </c>
      <c r="AP79" s="19">
        <f>VLOOKUP($B79,Kraftvärmeprod!$B$1:$BX$549,MATCH(AP$1,Kraftvärmeprod!$B$1:$BX$1,0),FALSE)</f>
        <v>0</v>
      </c>
      <c r="AQ79" s="19">
        <f>VLOOKUP($B79,Kraftvärmeprod!$B$1:$BX$549,MATCH(AQ$1,Kraftvärmeprod!$B$1:$BX$1,0),FALSE)</f>
        <v>0</v>
      </c>
      <c r="AR79" s="19">
        <f>VLOOKUP($B79,Kraftvärmeprod!$B$1:$BX$549,MATCH("Summa tillförd energi exklusive rökgaskondensering",Kraftvärmeprod!$B$1:$BX$1,0),FALSE)</f>
        <v>0</v>
      </c>
      <c r="AT79" s="21" t="str">
        <f t="shared" si="7"/>
        <v/>
      </c>
      <c r="AV79" s="19">
        <f t="shared" si="8"/>
        <v>0</v>
      </c>
      <c r="AX79" s="19" t="str">
        <f>VLOOKUP(B79,Totalt!$B$1:$BZ$554,MATCH(AX$1,Totalt!$B$1:$BZ$1,0),FALSE)</f>
        <v>Ja</v>
      </c>
      <c r="BA79" s="21" t="str">
        <f t="shared" si="9"/>
        <v/>
      </c>
    </row>
    <row r="80" spans="1:53">
      <c r="A80" s="19" t="s">
        <v>174</v>
      </c>
      <c r="B80" s="19" t="s">
        <v>177</v>
      </c>
      <c r="J80" s="19">
        <v>0</v>
      </c>
      <c r="K80" s="19">
        <v>0</v>
      </c>
      <c r="L80" s="19">
        <v>0</v>
      </c>
      <c r="M80" s="19">
        <v>0</v>
      </c>
      <c r="N80" s="19">
        <v>0</v>
      </c>
      <c r="O80" s="19">
        <v>0</v>
      </c>
      <c r="P80" s="19">
        <v>0</v>
      </c>
      <c r="Q80" s="19">
        <v>0</v>
      </c>
      <c r="R80" s="19">
        <v>0</v>
      </c>
      <c r="S80" s="19">
        <v>0</v>
      </c>
      <c r="T80" s="19">
        <v>0</v>
      </c>
      <c r="U80" s="19">
        <v>0</v>
      </c>
      <c r="W80" s="19">
        <v>0</v>
      </c>
      <c r="X80" s="19">
        <v>0</v>
      </c>
      <c r="Y80" s="19">
        <v>0</v>
      </c>
      <c r="Z80" s="19">
        <v>0</v>
      </c>
      <c r="AA80" s="19">
        <v>0</v>
      </c>
      <c r="AB80" s="19">
        <v>0</v>
      </c>
      <c r="AC80" s="19">
        <v>0</v>
      </c>
      <c r="AD80" s="19">
        <v>0</v>
      </c>
      <c r="AE80" s="19">
        <v>0</v>
      </c>
      <c r="AF80" s="19">
        <v>0</v>
      </c>
      <c r="AG80" s="19">
        <v>0</v>
      </c>
      <c r="AH80" s="19">
        <v>0</v>
      </c>
      <c r="AI80" s="19">
        <v>0</v>
      </c>
      <c r="AL80" s="19">
        <v>0</v>
      </c>
      <c r="AM80" s="19">
        <f t="shared" si="5"/>
        <v>0</v>
      </c>
      <c r="AN80" s="19">
        <f t="shared" si="6"/>
        <v>0</v>
      </c>
      <c r="AP80" s="19">
        <f>VLOOKUP($B80,Kraftvärmeprod!$B$1:$BX$549,MATCH(AP$1,Kraftvärmeprod!$B$1:$BX$1,0),FALSE)</f>
        <v>0</v>
      </c>
      <c r="AQ80" s="19">
        <f>VLOOKUP($B80,Kraftvärmeprod!$B$1:$BX$549,MATCH(AQ$1,Kraftvärmeprod!$B$1:$BX$1,0),FALSE)</f>
        <v>0</v>
      </c>
      <c r="AR80" s="19">
        <f>VLOOKUP($B80,Kraftvärmeprod!$B$1:$BX$549,MATCH("Summa tillförd energi exklusive rökgaskondensering",Kraftvärmeprod!$B$1:$BX$1,0),FALSE)</f>
        <v>0</v>
      </c>
      <c r="AT80" s="21" t="str">
        <f t="shared" si="7"/>
        <v/>
      </c>
      <c r="AV80" s="19">
        <f t="shared" si="8"/>
        <v>0</v>
      </c>
      <c r="AX80" s="19" t="str">
        <f>VLOOKUP(B80,Totalt!$B$1:$BZ$554,MATCH(AX$1,Totalt!$B$1:$BZ$1,0),FALSE)</f>
        <v>Ja</v>
      </c>
      <c r="BA80" s="21" t="str">
        <f t="shared" si="9"/>
        <v/>
      </c>
    </row>
    <row r="81" spans="1:53">
      <c r="A81" s="19" t="s">
        <v>174</v>
      </c>
      <c r="B81" s="19" t="s">
        <v>178</v>
      </c>
      <c r="J81" s="19">
        <v>0</v>
      </c>
      <c r="K81" s="19">
        <v>0</v>
      </c>
      <c r="L81" s="19">
        <v>0</v>
      </c>
      <c r="M81" s="19">
        <v>0</v>
      </c>
      <c r="N81" s="19">
        <v>0</v>
      </c>
      <c r="O81" s="19">
        <v>0</v>
      </c>
      <c r="P81" s="19">
        <v>4.22919</v>
      </c>
      <c r="Q81" s="19">
        <v>5.47715</v>
      </c>
      <c r="R81" s="19">
        <v>5.2691499999999998</v>
      </c>
      <c r="S81" s="19">
        <v>5.47715</v>
      </c>
      <c r="T81" s="19">
        <v>0</v>
      </c>
      <c r="U81" s="19">
        <v>4.5065099999999996</v>
      </c>
      <c r="W81" s="19">
        <v>0</v>
      </c>
      <c r="X81" s="19">
        <v>0</v>
      </c>
      <c r="Y81" s="19">
        <v>0</v>
      </c>
      <c r="Z81" s="19">
        <v>0</v>
      </c>
      <c r="AA81" s="19">
        <v>0</v>
      </c>
      <c r="AB81" s="19">
        <v>0</v>
      </c>
      <c r="AC81" s="19">
        <v>0</v>
      </c>
      <c r="AD81" s="19">
        <v>0</v>
      </c>
      <c r="AE81" s="19">
        <v>0</v>
      </c>
      <c r="AF81" s="19">
        <v>0</v>
      </c>
      <c r="AG81" s="19">
        <v>0</v>
      </c>
      <c r="AH81" s="19">
        <v>4.7</v>
      </c>
      <c r="AI81" s="19">
        <v>1.01223</v>
      </c>
      <c r="AL81" s="19">
        <v>30.671379999999999</v>
      </c>
      <c r="AM81" s="19">
        <f t="shared" si="5"/>
        <v>29.65915</v>
      </c>
      <c r="AN81" s="19">
        <f t="shared" si="6"/>
        <v>24.959150000000001</v>
      </c>
      <c r="AP81" s="19">
        <f>VLOOKUP($B81,Kraftvärmeprod!$B$1:$BX$549,MATCH(AP$1,Kraftvärmeprod!$B$1:$BX$1,0),FALSE)</f>
        <v>27.1</v>
      </c>
      <c r="AQ81" s="19">
        <f>VLOOKUP($B81,Kraftvärmeprod!$B$1:$BX$549,MATCH(AQ$1,Kraftvärmeprod!$B$1:$BX$1,0),FALSE)</f>
        <v>4.5999999999999996</v>
      </c>
      <c r="AR81" s="19">
        <f>VLOOKUP($B81,Kraftvärmeprod!$B$1:$BX$549,MATCH("Summa tillförd energi exklusive rökgaskondensering",Kraftvärmeprod!$B$1:$BX$1,0),FALSE)</f>
        <v>36</v>
      </c>
      <c r="AT81" s="21">
        <f t="shared" si="7"/>
        <v>0.6933097222222222</v>
      </c>
      <c r="AV81" s="19">
        <f t="shared" si="8"/>
        <v>24.959149999999998</v>
      </c>
      <c r="AX81" s="19" t="str">
        <f>VLOOKUP(B81,Totalt!$B$1:$BZ$554,MATCH(AX$1,Totalt!$B$1:$BZ$1,0),FALSE)</f>
        <v>Ja</v>
      </c>
      <c r="BA81" s="21">
        <f t="shared" si="9"/>
        <v>1.0434562968929646</v>
      </c>
    </row>
    <row r="82" spans="1:53">
      <c r="A82" s="19" t="s">
        <v>179</v>
      </c>
      <c r="B82" s="19" t="s">
        <v>180</v>
      </c>
      <c r="J82" s="19">
        <v>0</v>
      </c>
      <c r="K82" s="19">
        <v>0</v>
      </c>
      <c r="L82" s="19">
        <v>0</v>
      </c>
      <c r="M82" s="19">
        <v>0</v>
      </c>
      <c r="N82" s="19">
        <v>0</v>
      </c>
      <c r="O82" s="19">
        <v>0</v>
      </c>
      <c r="P82" s="19">
        <v>0</v>
      </c>
      <c r="Q82" s="19">
        <v>0</v>
      </c>
      <c r="R82" s="19">
        <v>0</v>
      </c>
      <c r="S82" s="19">
        <v>0</v>
      </c>
      <c r="T82" s="19">
        <v>0</v>
      </c>
      <c r="U82" s="19">
        <v>0</v>
      </c>
      <c r="W82" s="19">
        <v>0</v>
      </c>
      <c r="X82" s="19">
        <v>0</v>
      </c>
      <c r="Y82" s="19">
        <v>0</v>
      </c>
      <c r="Z82" s="19">
        <v>0</v>
      </c>
      <c r="AA82" s="19">
        <v>0</v>
      </c>
      <c r="AB82" s="19">
        <v>0</v>
      </c>
      <c r="AC82" s="19">
        <v>0</v>
      </c>
      <c r="AD82" s="19">
        <v>0</v>
      </c>
      <c r="AE82" s="19">
        <v>0</v>
      </c>
      <c r="AF82" s="19">
        <v>0</v>
      </c>
      <c r="AG82" s="19">
        <v>0</v>
      </c>
      <c r="AH82" s="19">
        <v>0</v>
      </c>
      <c r="AI82" s="19">
        <v>0</v>
      </c>
      <c r="AL82" s="19">
        <v>0</v>
      </c>
      <c r="AM82" s="19">
        <f t="shared" si="5"/>
        <v>0</v>
      </c>
      <c r="AN82" s="19">
        <f t="shared" si="6"/>
        <v>0</v>
      </c>
      <c r="AP82" s="19">
        <f>VLOOKUP($B82,Kraftvärmeprod!$B$1:$BX$549,MATCH(AP$1,Kraftvärmeprod!$B$1:$BX$1,0),FALSE)</f>
        <v>0</v>
      </c>
      <c r="AQ82" s="19">
        <f>VLOOKUP($B82,Kraftvärmeprod!$B$1:$BX$549,MATCH(AQ$1,Kraftvärmeprod!$B$1:$BX$1,0),FALSE)</f>
        <v>0</v>
      </c>
      <c r="AR82" s="19">
        <f>VLOOKUP($B82,Kraftvärmeprod!$B$1:$BX$549,MATCH("Summa tillförd energi exklusive rökgaskondensering",Kraftvärmeprod!$B$1:$BX$1,0),FALSE)</f>
        <v>0</v>
      </c>
      <c r="AT82" s="21" t="str">
        <f t="shared" si="7"/>
        <v/>
      </c>
      <c r="AV82" s="19">
        <f t="shared" si="8"/>
        <v>0</v>
      </c>
      <c r="AX82" s="19" t="str">
        <f>VLOOKUP(B82,Totalt!$B$1:$BZ$554,MATCH(AX$1,Totalt!$B$1:$BZ$1,0),FALSE)</f>
        <v>Ja</v>
      </c>
      <c r="BA82" s="21" t="str">
        <f t="shared" si="9"/>
        <v/>
      </c>
    </row>
    <row r="83" spans="1:53">
      <c r="A83" s="19" t="s">
        <v>181</v>
      </c>
      <c r="B83" s="19" t="s">
        <v>182</v>
      </c>
      <c r="J83" s="19">
        <v>0</v>
      </c>
      <c r="K83" s="19">
        <v>0</v>
      </c>
      <c r="L83" s="19">
        <v>0</v>
      </c>
      <c r="M83" s="19">
        <v>0</v>
      </c>
      <c r="N83" s="19">
        <v>0</v>
      </c>
      <c r="O83" s="19">
        <v>0</v>
      </c>
      <c r="P83" s="19">
        <v>11.913600000000001</v>
      </c>
      <c r="Q83" s="19">
        <v>21.897099999999998</v>
      </c>
      <c r="R83" s="19">
        <v>32.945500000000003</v>
      </c>
      <c r="S83" s="19">
        <v>3.79373</v>
      </c>
      <c r="T83" s="19">
        <v>0</v>
      </c>
      <c r="U83" s="19">
        <v>0</v>
      </c>
      <c r="W83" s="19">
        <v>0</v>
      </c>
      <c r="X83" s="19">
        <v>0</v>
      </c>
      <c r="Y83" s="19">
        <v>0</v>
      </c>
      <c r="Z83" s="19">
        <v>0</v>
      </c>
      <c r="AA83" s="19">
        <v>0</v>
      </c>
      <c r="AB83" s="19">
        <v>0</v>
      </c>
      <c r="AC83" s="19">
        <v>0</v>
      </c>
      <c r="AD83" s="19">
        <v>15.857699999999999</v>
      </c>
      <c r="AE83" s="19">
        <v>0</v>
      </c>
      <c r="AF83" s="19">
        <v>0</v>
      </c>
      <c r="AG83" s="19">
        <v>0</v>
      </c>
      <c r="AH83" s="19">
        <v>28.13</v>
      </c>
      <c r="AI83" s="19">
        <v>2.9563999999999999</v>
      </c>
      <c r="AL83" s="19">
        <v>117.49402999999998</v>
      </c>
      <c r="AM83" s="19">
        <f t="shared" si="5"/>
        <v>114.53762999999998</v>
      </c>
      <c r="AN83" s="19">
        <f t="shared" si="6"/>
        <v>86.407629999999983</v>
      </c>
      <c r="AP83" s="19">
        <f>VLOOKUP($B83,Kraftvärmeprod!$B$1:$BX$549,MATCH(AP$1,Kraftvärmeprod!$B$1:$BX$1,0),FALSE)</f>
        <v>87.65</v>
      </c>
      <c r="AQ83" s="19">
        <f>VLOOKUP($B83,Kraftvärmeprod!$B$1:$BX$549,MATCH(AQ$1,Kraftvärmeprod!$B$1:$BX$1,0),FALSE)</f>
        <v>16.899999999999999</v>
      </c>
      <c r="AR83" s="19">
        <f>VLOOKUP($B83,Kraftvärmeprod!$B$1:$BX$549,MATCH("Summa tillförd energi exklusive rökgaskondensering",Kraftvärmeprod!$B$1:$BX$1,0),FALSE)</f>
        <v>128.6</v>
      </c>
      <c r="AT83" s="21">
        <f t="shared" si="7"/>
        <v>0.671910031104199</v>
      </c>
      <c r="AV83" s="19">
        <f t="shared" si="8"/>
        <v>70.549930000000003</v>
      </c>
      <c r="AX83" s="19" t="str">
        <f>VLOOKUP(B83,Totalt!$B$1:$BZ$554,MATCH(AX$1,Totalt!$B$1:$BZ$1,0),FALSE)</f>
        <v>Ja</v>
      </c>
      <c r="BA83" s="21">
        <f t="shared" si="9"/>
        <v>0.9808196877423726</v>
      </c>
    </row>
    <row r="84" spans="1:53">
      <c r="A84" s="19" t="s">
        <v>183</v>
      </c>
      <c r="B84" s="19" t="s">
        <v>184</v>
      </c>
      <c r="J84" s="19">
        <v>0</v>
      </c>
      <c r="K84" s="19">
        <v>6.7465200000000003E-2</v>
      </c>
      <c r="L84" s="19">
        <v>0</v>
      </c>
      <c r="M84" s="19">
        <v>0</v>
      </c>
      <c r="N84" s="19">
        <v>0</v>
      </c>
      <c r="O84" s="19">
        <v>0</v>
      </c>
      <c r="P84" s="19">
        <v>0</v>
      </c>
      <c r="Q84" s="19">
        <v>0</v>
      </c>
      <c r="R84" s="19">
        <v>0</v>
      </c>
      <c r="S84" s="19">
        <v>0</v>
      </c>
      <c r="T84" s="19">
        <v>0</v>
      </c>
      <c r="U84" s="19">
        <v>0</v>
      </c>
      <c r="W84" s="19">
        <v>0</v>
      </c>
      <c r="X84" s="19">
        <v>0</v>
      </c>
      <c r="Y84" s="19">
        <v>0</v>
      </c>
      <c r="Z84" s="19">
        <v>0</v>
      </c>
      <c r="AA84" s="19">
        <v>0</v>
      </c>
      <c r="AB84" s="19">
        <v>8.4331500000000004E-3</v>
      </c>
      <c r="AC84" s="19">
        <v>0</v>
      </c>
      <c r="AD84" s="19">
        <v>0</v>
      </c>
      <c r="AE84" s="19">
        <v>117.78</v>
      </c>
      <c r="AF84" s="19">
        <v>0</v>
      </c>
      <c r="AG84" s="19">
        <v>0</v>
      </c>
      <c r="AH84" s="19">
        <v>0</v>
      </c>
      <c r="AI84" s="19">
        <v>0</v>
      </c>
      <c r="AL84" s="19">
        <v>117.85589835</v>
      </c>
      <c r="AM84" s="19">
        <f t="shared" si="5"/>
        <v>117.85589835</v>
      </c>
      <c r="AN84" s="19">
        <f t="shared" si="6"/>
        <v>117.85589835</v>
      </c>
      <c r="AP84" s="19">
        <f>VLOOKUP($B84,Kraftvärmeprod!$B$1:$BX$549,MATCH(AP$1,Kraftvärmeprod!$B$1:$BX$1,0),FALSE)</f>
        <v>115.4</v>
      </c>
      <c r="AQ84" s="19">
        <f>VLOOKUP($B84,Kraftvärmeprod!$B$1:$BX$549,MATCH(AQ$1,Kraftvärmeprod!$B$1:$BX$1,0),FALSE)</f>
        <v>10.6</v>
      </c>
      <c r="AR84" s="19">
        <f>VLOOKUP($B84,Kraftvärmeprod!$B$1:$BX$549,MATCH("Summa tillförd energi exklusive rökgaskondensering",Kraftvärmeprod!$B$1:$BX$1,0),FALSE)</f>
        <v>152.49</v>
      </c>
      <c r="AT84" s="21">
        <f t="shared" si="7"/>
        <v>0.77287624336022032</v>
      </c>
      <c r="AV84" s="19">
        <f t="shared" si="8"/>
        <v>8.4331500000000004E-3</v>
      </c>
      <c r="AX84" s="19" t="str">
        <f>VLOOKUP(B84,Totalt!$B$1:$BZ$554,MATCH(AX$1,Totalt!$B$1:$BZ$1,0),FALSE)</f>
        <v>Ja</v>
      </c>
      <c r="BA84" s="21">
        <f t="shared" si="9"/>
        <v>0.97916185456661109</v>
      </c>
    </row>
    <row r="85" spans="1:53">
      <c r="A85" s="19" t="s">
        <v>183</v>
      </c>
      <c r="B85" s="19" t="s">
        <v>185</v>
      </c>
      <c r="J85" s="19">
        <v>0</v>
      </c>
      <c r="K85" s="19">
        <v>0</v>
      </c>
      <c r="L85" s="19">
        <v>0</v>
      </c>
      <c r="M85" s="19">
        <v>0</v>
      </c>
      <c r="N85" s="19">
        <v>0</v>
      </c>
      <c r="O85" s="19">
        <v>0</v>
      </c>
      <c r="P85" s="19">
        <v>0</v>
      </c>
      <c r="Q85" s="19">
        <v>0</v>
      </c>
      <c r="R85" s="19">
        <v>0</v>
      </c>
      <c r="S85" s="19">
        <v>0</v>
      </c>
      <c r="T85" s="19">
        <v>0</v>
      </c>
      <c r="U85" s="19">
        <v>0</v>
      </c>
      <c r="W85" s="19">
        <v>0</v>
      </c>
      <c r="X85" s="19">
        <v>0</v>
      </c>
      <c r="Y85" s="19">
        <v>0</v>
      </c>
      <c r="Z85" s="19">
        <v>0</v>
      </c>
      <c r="AA85" s="19">
        <v>0</v>
      </c>
      <c r="AB85" s="19">
        <v>0</v>
      </c>
      <c r="AC85" s="19">
        <v>0</v>
      </c>
      <c r="AD85" s="19">
        <v>0</v>
      </c>
      <c r="AE85" s="19">
        <v>0</v>
      </c>
      <c r="AF85" s="19">
        <v>0</v>
      </c>
      <c r="AG85" s="19">
        <v>0</v>
      </c>
      <c r="AH85" s="19">
        <v>0</v>
      </c>
      <c r="AI85" s="19">
        <v>0</v>
      </c>
      <c r="AL85" s="19">
        <v>0</v>
      </c>
      <c r="AM85" s="19">
        <f t="shared" si="5"/>
        <v>0</v>
      </c>
      <c r="AN85" s="19">
        <f t="shared" si="6"/>
        <v>0</v>
      </c>
      <c r="AP85" s="19">
        <f>VLOOKUP($B85,Kraftvärmeprod!$B$1:$BX$549,MATCH(AP$1,Kraftvärmeprod!$B$1:$BX$1,0),FALSE)</f>
        <v>0</v>
      </c>
      <c r="AQ85" s="19">
        <f>VLOOKUP($B85,Kraftvärmeprod!$B$1:$BX$549,MATCH(AQ$1,Kraftvärmeprod!$B$1:$BX$1,0),FALSE)</f>
        <v>0</v>
      </c>
      <c r="AR85" s="19">
        <f>VLOOKUP($B85,Kraftvärmeprod!$B$1:$BX$549,MATCH("Summa tillförd energi exklusive rökgaskondensering",Kraftvärmeprod!$B$1:$BX$1,0),FALSE)</f>
        <v>0</v>
      </c>
      <c r="AT85" s="21" t="str">
        <f t="shared" si="7"/>
        <v/>
      </c>
      <c r="AV85" s="19">
        <f t="shared" si="8"/>
        <v>0</v>
      </c>
      <c r="AX85" s="19" t="str">
        <f>VLOOKUP(B85,Totalt!$B$1:$BZ$554,MATCH(AX$1,Totalt!$B$1:$BZ$1,0),FALSE)</f>
        <v>Ja</v>
      </c>
      <c r="BA85" s="21" t="str">
        <f t="shared" si="9"/>
        <v/>
      </c>
    </row>
    <row r="86" spans="1:53">
      <c r="A86" s="19" t="s">
        <v>186</v>
      </c>
      <c r="B86" s="19" t="s">
        <v>187</v>
      </c>
      <c r="J86" s="19">
        <v>0</v>
      </c>
      <c r="K86" s="19">
        <v>0</v>
      </c>
      <c r="L86" s="19">
        <v>0</v>
      </c>
      <c r="M86" s="19">
        <v>0</v>
      </c>
      <c r="N86" s="19">
        <v>0</v>
      </c>
      <c r="O86" s="19">
        <v>0</v>
      </c>
      <c r="P86" s="19">
        <v>0</v>
      </c>
      <c r="Q86" s="19">
        <v>0</v>
      </c>
      <c r="R86" s="19">
        <v>0</v>
      </c>
      <c r="S86" s="19">
        <v>0</v>
      </c>
      <c r="T86" s="19">
        <v>0</v>
      </c>
      <c r="U86" s="19">
        <v>0</v>
      </c>
      <c r="W86" s="19">
        <v>0</v>
      </c>
      <c r="X86" s="19">
        <v>0</v>
      </c>
      <c r="Y86" s="19">
        <v>0</v>
      </c>
      <c r="Z86" s="19">
        <v>0</v>
      </c>
      <c r="AA86" s="19">
        <v>0</v>
      </c>
      <c r="AB86" s="19">
        <v>0</v>
      </c>
      <c r="AC86" s="19">
        <v>0</v>
      </c>
      <c r="AD86" s="19">
        <v>0</v>
      </c>
      <c r="AE86" s="19">
        <v>0</v>
      </c>
      <c r="AF86" s="19">
        <v>0</v>
      </c>
      <c r="AG86" s="19">
        <v>0</v>
      </c>
      <c r="AH86" s="19">
        <v>0</v>
      </c>
      <c r="AI86" s="19">
        <v>0</v>
      </c>
      <c r="AL86" s="19">
        <v>0</v>
      </c>
      <c r="AM86" s="19">
        <f t="shared" si="5"/>
        <v>0</v>
      </c>
      <c r="AN86" s="19">
        <f t="shared" si="6"/>
        <v>0</v>
      </c>
      <c r="AP86" s="19">
        <f>VLOOKUP($B86,Kraftvärmeprod!$B$1:$BX$549,MATCH(AP$1,Kraftvärmeprod!$B$1:$BX$1,0),FALSE)</f>
        <v>0</v>
      </c>
      <c r="AQ86" s="19">
        <f>VLOOKUP($B86,Kraftvärmeprod!$B$1:$BX$549,MATCH(AQ$1,Kraftvärmeprod!$B$1:$BX$1,0),FALSE)</f>
        <v>0</v>
      </c>
      <c r="AR86" s="19">
        <f>VLOOKUP($B86,Kraftvärmeprod!$B$1:$BX$549,MATCH("Summa tillförd energi exklusive rökgaskondensering",Kraftvärmeprod!$B$1:$BX$1,0),FALSE)</f>
        <v>0</v>
      </c>
      <c r="AT86" s="21" t="str">
        <f t="shared" si="7"/>
        <v/>
      </c>
      <c r="AV86" s="19">
        <f t="shared" si="8"/>
        <v>0</v>
      </c>
      <c r="AX86" s="19" t="str">
        <f>VLOOKUP(B86,Totalt!$B$1:$BZ$554,MATCH(AX$1,Totalt!$B$1:$BZ$1,0),FALSE)</f>
        <v>Ja</v>
      </c>
      <c r="BA86" s="21" t="str">
        <f t="shared" si="9"/>
        <v/>
      </c>
    </row>
    <row r="87" spans="1:53">
      <c r="A87" s="19" t="s">
        <v>188</v>
      </c>
      <c r="B87" s="19" t="s">
        <v>189</v>
      </c>
      <c r="J87" s="19">
        <v>0</v>
      </c>
      <c r="K87" s="19">
        <v>0</v>
      </c>
      <c r="L87" s="19">
        <v>0</v>
      </c>
      <c r="M87" s="19">
        <v>0</v>
      </c>
      <c r="N87" s="19">
        <v>0</v>
      </c>
      <c r="O87" s="19">
        <v>0</v>
      </c>
      <c r="P87" s="19">
        <v>0</v>
      </c>
      <c r="Q87" s="19">
        <v>0</v>
      </c>
      <c r="R87" s="19">
        <v>0</v>
      </c>
      <c r="S87" s="19">
        <v>0</v>
      </c>
      <c r="T87" s="19">
        <v>0</v>
      </c>
      <c r="U87" s="19">
        <v>0</v>
      </c>
      <c r="W87" s="19">
        <v>0</v>
      </c>
      <c r="X87" s="19">
        <v>0</v>
      </c>
      <c r="Y87" s="19">
        <v>0</v>
      </c>
      <c r="Z87" s="19">
        <v>0</v>
      </c>
      <c r="AA87" s="19">
        <v>0</v>
      </c>
      <c r="AB87" s="19">
        <v>0</v>
      </c>
      <c r="AC87" s="19">
        <v>0</v>
      </c>
      <c r="AD87" s="19">
        <v>0</v>
      </c>
      <c r="AE87" s="19">
        <v>0</v>
      </c>
      <c r="AF87" s="19">
        <v>0</v>
      </c>
      <c r="AG87" s="19">
        <v>0</v>
      </c>
      <c r="AH87" s="19">
        <v>0</v>
      </c>
      <c r="AI87" s="19">
        <v>0</v>
      </c>
      <c r="AL87" s="19">
        <v>0</v>
      </c>
      <c r="AM87" s="19">
        <f t="shared" si="5"/>
        <v>0</v>
      </c>
      <c r="AN87" s="19">
        <f t="shared" si="6"/>
        <v>0</v>
      </c>
      <c r="AP87" s="19">
        <f>VLOOKUP($B87,Kraftvärmeprod!$B$1:$BX$549,MATCH(AP$1,Kraftvärmeprod!$B$1:$BX$1,0),FALSE)</f>
        <v>0</v>
      </c>
      <c r="AQ87" s="19">
        <f>VLOOKUP($B87,Kraftvärmeprod!$B$1:$BX$549,MATCH(AQ$1,Kraftvärmeprod!$B$1:$BX$1,0),FALSE)</f>
        <v>0</v>
      </c>
      <c r="AR87" s="19">
        <f>VLOOKUP($B87,Kraftvärmeprod!$B$1:$BX$549,MATCH("Summa tillförd energi exklusive rökgaskondensering",Kraftvärmeprod!$B$1:$BX$1,0),FALSE)</f>
        <v>0</v>
      </c>
      <c r="AT87" s="21" t="str">
        <f t="shared" si="7"/>
        <v/>
      </c>
      <c r="AV87" s="19">
        <f t="shared" si="8"/>
        <v>0</v>
      </c>
      <c r="AX87" s="19" t="str">
        <f>VLOOKUP(B87,Totalt!$B$1:$BZ$554,MATCH(AX$1,Totalt!$B$1:$BZ$1,0),FALSE)</f>
        <v>Ja</v>
      </c>
      <c r="BA87" s="21" t="str">
        <f t="shared" si="9"/>
        <v/>
      </c>
    </row>
    <row r="88" spans="1:53">
      <c r="A88" s="19" t="s">
        <v>190</v>
      </c>
      <c r="B88" s="19" t="s">
        <v>191</v>
      </c>
      <c r="J88" s="19">
        <v>0</v>
      </c>
      <c r="K88" s="19">
        <v>0</v>
      </c>
      <c r="L88" s="19">
        <v>0</v>
      </c>
      <c r="M88" s="19">
        <v>0</v>
      </c>
      <c r="N88" s="19">
        <v>0</v>
      </c>
      <c r="O88" s="19">
        <v>0</v>
      </c>
      <c r="P88" s="19">
        <v>0</v>
      </c>
      <c r="Q88" s="19">
        <v>0</v>
      </c>
      <c r="R88" s="19">
        <v>0</v>
      </c>
      <c r="S88" s="19">
        <v>0</v>
      </c>
      <c r="T88" s="19">
        <v>0</v>
      </c>
      <c r="U88" s="19">
        <v>0</v>
      </c>
      <c r="W88" s="19">
        <v>0</v>
      </c>
      <c r="X88" s="19">
        <v>0</v>
      </c>
      <c r="Y88" s="19">
        <v>0</v>
      </c>
      <c r="Z88" s="19">
        <v>0</v>
      </c>
      <c r="AA88" s="19">
        <v>0</v>
      </c>
      <c r="AB88" s="19">
        <v>0</v>
      </c>
      <c r="AC88" s="19">
        <v>0</v>
      </c>
      <c r="AD88" s="19">
        <v>0</v>
      </c>
      <c r="AE88" s="19">
        <v>0</v>
      </c>
      <c r="AF88" s="19">
        <v>0</v>
      </c>
      <c r="AG88" s="19">
        <v>0</v>
      </c>
      <c r="AH88" s="19">
        <v>0</v>
      </c>
      <c r="AI88" s="19">
        <v>0</v>
      </c>
      <c r="AL88" s="19">
        <v>0</v>
      </c>
      <c r="AM88" s="19">
        <f t="shared" si="5"/>
        <v>0</v>
      </c>
      <c r="AN88" s="19">
        <f t="shared" si="6"/>
        <v>0</v>
      </c>
      <c r="AP88" s="19">
        <f>VLOOKUP($B88,Kraftvärmeprod!$B$1:$BX$549,MATCH(AP$1,Kraftvärmeprod!$B$1:$BX$1,0),FALSE)</f>
        <v>0</v>
      </c>
      <c r="AQ88" s="19">
        <f>VLOOKUP($B88,Kraftvärmeprod!$B$1:$BX$549,MATCH(AQ$1,Kraftvärmeprod!$B$1:$BX$1,0),FALSE)</f>
        <v>0</v>
      </c>
      <c r="AR88" s="19">
        <f>VLOOKUP($B88,Kraftvärmeprod!$B$1:$BX$549,MATCH("Summa tillförd energi exklusive rökgaskondensering",Kraftvärmeprod!$B$1:$BX$1,0),FALSE)</f>
        <v>0</v>
      </c>
      <c r="AT88" s="21" t="str">
        <f t="shared" si="7"/>
        <v/>
      </c>
      <c r="AV88" s="19">
        <f t="shared" si="8"/>
        <v>0</v>
      </c>
      <c r="AX88" s="19" t="e">
        <f>VLOOKUP(B88,Totalt!$B$1:$BZ$554,MATCH(AX$1,Totalt!$B$1:$BZ$1,0),FALSE)</f>
        <v>#N/A</v>
      </c>
      <c r="BA88" s="21" t="str">
        <f t="shared" si="9"/>
        <v/>
      </c>
    </row>
    <row r="89" spans="1:53">
      <c r="A89" s="19" t="s">
        <v>190</v>
      </c>
      <c r="B89" s="19" t="s">
        <v>192</v>
      </c>
      <c r="J89" s="19">
        <v>0</v>
      </c>
      <c r="K89" s="19">
        <v>0</v>
      </c>
      <c r="L89" s="19">
        <v>0</v>
      </c>
      <c r="M89" s="19">
        <v>0</v>
      </c>
      <c r="N89" s="19">
        <v>0</v>
      </c>
      <c r="O89" s="19">
        <v>0</v>
      </c>
      <c r="P89" s="19">
        <v>0</v>
      </c>
      <c r="Q89" s="19">
        <v>0</v>
      </c>
      <c r="R89" s="19">
        <v>0</v>
      </c>
      <c r="S89" s="19">
        <v>0</v>
      </c>
      <c r="T89" s="19">
        <v>0</v>
      </c>
      <c r="U89" s="19">
        <v>0</v>
      </c>
      <c r="W89" s="19">
        <v>0</v>
      </c>
      <c r="X89" s="19">
        <v>0</v>
      </c>
      <c r="Y89" s="19">
        <v>0</v>
      </c>
      <c r="Z89" s="19">
        <v>0</v>
      </c>
      <c r="AA89" s="19">
        <v>0</v>
      </c>
      <c r="AB89" s="19">
        <v>0</v>
      </c>
      <c r="AC89" s="19">
        <v>0</v>
      </c>
      <c r="AD89" s="19">
        <v>0</v>
      </c>
      <c r="AE89" s="19">
        <v>0</v>
      </c>
      <c r="AF89" s="19">
        <v>0</v>
      </c>
      <c r="AG89" s="19">
        <v>0</v>
      </c>
      <c r="AH89" s="19">
        <v>0</v>
      </c>
      <c r="AI89" s="19">
        <v>0</v>
      </c>
      <c r="AL89" s="19">
        <v>0</v>
      </c>
      <c r="AM89" s="19">
        <f t="shared" si="5"/>
        <v>0</v>
      </c>
      <c r="AN89" s="19">
        <f t="shared" si="6"/>
        <v>0</v>
      </c>
      <c r="AP89" s="19">
        <f>VLOOKUP($B89,Kraftvärmeprod!$B$1:$BX$549,MATCH(AP$1,Kraftvärmeprod!$B$1:$BX$1,0),FALSE)</f>
        <v>0</v>
      </c>
      <c r="AQ89" s="19">
        <f>VLOOKUP($B89,Kraftvärmeprod!$B$1:$BX$549,MATCH(AQ$1,Kraftvärmeprod!$B$1:$BX$1,0),FALSE)</f>
        <v>0</v>
      </c>
      <c r="AR89" s="19">
        <f>VLOOKUP($B89,Kraftvärmeprod!$B$1:$BX$549,MATCH("Summa tillförd energi exklusive rökgaskondensering",Kraftvärmeprod!$B$1:$BX$1,0),FALSE)</f>
        <v>0</v>
      </c>
      <c r="AT89" s="21" t="str">
        <f t="shared" si="7"/>
        <v/>
      </c>
      <c r="AV89" s="19">
        <f t="shared" si="8"/>
        <v>0</v>
      </c>
      <c r="AX89" s="19" t="str">
        <f>VLOOKUP(B89,Totalt!$B$1:$BZ$554,MATCH(AX$1,Totalt!$B$1:$BZ$1,0),FALSE)</f>
        <v>Ja</v>
      </c>
      <c r="BA89" s="21" t="str">
        <f t="shared" si="9"/>
        <v/>
      </c>
    </row>
    <row r="90" spans="1:53">
      <c r="A90" s="19" t="s">
        <v>190</v>
      </c>
      <c r="B90" s="19" t="s">
        <v>193</v>
      </c>
      <c r="J90" s="19">
        <v>0</v>
      </c>
      <c r="K90" s="19">
        <v>0</v>
      </c>
      <c r="L90" s="19">
        <v>0</v>
      </c>
      <c r="M90" s="19">
        <v>0</v>
      </c>
      <c r="N90" s="19">
        <v>0</v>
      </c>
      <c r="O90" s="19">
        <v>0</v>
      </c>
      <c r="P90" s="19">
        <v>0</v>
      </c>
      <c r="Q90" s="19">
        <v>0</v>
      </c>
      <c r="R90" s="19">
        <v>0</v>
      </c>
      <c r="S90" s="19">
        <v>0</v>
      </c>
      <c r="T90" s="19">
        <v>0</v>
      </c>
      <c r="U90" s="19">
        <v>0</v>
      </c>
      <c r="W90" s="19">
        <v>0</v>
      </c>
      <c r="X90" s="19">
        <v>0</v>
      </c>
      <c r="Y90" s="19">
        <v>0</v>
      </c>
      <c r="Z90" s="19">
        <v>0</v>
      </c>
      <c r="AA90" s="19">
        <v>0</v>
      </c>
      <c r="AB90" s="19">
        <v>0</v>
      </c>
      <c r="AC90" s="19">
        <v>0</v>
      </c>
      <c r="AD90" s="19">
        <v>0</v>
      </c>
      <c r="AE90" s="19">
        <v>0</v>
      </c>
      <c r="AF90" s="19">
        <v>0</v>
      </c>
      <c r="AG90" s="19">
        <v>0</v>
      </c>
      <c r="AH90" s="19">
        <v>0</v>
      </c>
      <c r="AI90" s="19">
        <v>0</v>
      </c>
      <c r="AL90" s="19">
        <v>0</v>
      </c>
      <c r="AM90" s="19">
        <f t="shared" si="5"/>
        <v>0</v>
      </c>
      <c r="AN90" s="19">
        <f t="shared" si="6"/>
        <v>0</v>
      </c>
      <c r="AP90" s="19">
        <f>VLOOKUP($B90,Kraftvärmeprod!$B$1:$BX$549,MATCH(AP$1,Kraftvärmeprod!$B$1:$BX$1,0),FALSE)</f>
        <v>0</v>
      </c>
      <c r="AQ90" s="19">
        <f>VLOOKUP($B90,Kraftvärmeprod!$B$1:$BX$549,MATCH(AQ$1,Kraftvärmeprod!$B$1:$BX$1,0),FALSE)</f>
        <v>0</v>
      </c>
      <c r="AR90" s="19">
        <f>VLOOKUP($B90,Kraftvärmeprod!$B$1:$BX$549,MATCH("Summa tillförd energi exklusive rökgaskondensering",Kraftvärmeprod!$B$1:$BX$1,0),FALSE)</f>
        <v>0</v>
      </c>
      <c r="AT90" s="21" t="str">
        <f t="shared" si="7"/>
        <v/>
      </c>
      <c r="AV90" s="19">
        <f t="shared" si="8"/>
        <v>0</v>
      </c>
      <c r="AX90" s="19" t="str">
        <f>VLOOKUP(B90,Totalt!$B$1:$BZ$554,MATCH(AX$1,Totalt!$B$1:$BZ$1,0),FALSE)</f>
        <v>Ja</v>
      </c>
      <c r="BA90" s="21" t="str">
        <f t="shared" si="9"/>
        <v/>
      </c>
    </row>
    <row r="91" spans="1:53">
      <c r="A91" s="19" t="s">
        <v>190</v>
      </c>
      <c r="B91" s="19" t="s">
        <v>194</v>
      </c>
      <c r="J91" s="19">
        <v>0</v>
      </c>
      <c r="K91" s="19">
        <v>0</v>
      </c>
      <c r="L91" s="19">
        <v>0</v>
      </c>
      <c r="M91" s="19">
        <v>0</v>
      </c>
      <c r="N91" s="19">
        <v>0</v>
      </c>
      <c r="O91" s="19">
        <v>0</v>
      </c>
      <c r="P91" s="19">
        <v>3.6985100000000002</v>
      </c>
      <c r="Q91" s="19">
        <v>82.076400000000007</v>
      </c>
      <c r="R91" s="19">
        <v>85.167000000000002</v>
      </c>
      <c r="S91" s="19">
        <v>47.067300000000003</v>
      </c>
      <c r="T91" s="19">
        <v>0</v>
      </c>
      <c r="U91" s="19">
        <v>0</v>
      </c>
      <c r="W91" s="19">
        <v>4.3064799999999996</v>
      </c>
      <c r="X91" s="19">
        <v>0</v>
      </c>
      <c r="Y91" s="19">
        <v>0</v>
      </c>
      <c r="Z91" s="19">
        <v>72.8048</v>
      </c>
      <c r="AA91" s="19">
        <v>0</v>
      </c>
      <c r="AB91" s="19">
        <v>0</v>
      </c>
      <c r="AC91" s="19">
        <v>0</v>
      </c>
      <c r="AD91" s="19">
        <v>7.7304399999999998</v>
      </c>
      <c r="AE91" s="19">
        <v>0</v>
      </c>
      <c r="AF91" s="19">
        <v>0</v>
      </c>
      <c r="AG91" s="19">
        <v>0</v>
      </c>
      <c r="AH91" s="19">
        <v>119.7</v>
      </c>
      <c r="AI91" s="19">
        <v>0</v>
      </c>
      <c r="AL91" s="19">
        <v>422.55093000000005</v>
      </c>
      <c r="AM91" s="19">
        <f t="shared" si="5"/>
        <v>422.55093000000005</v>
      </c>
      <c r="AN91" s="19">
        <f t="shared" si="6"/>
        <v>302.85093000000006</v>
      </c>
      <c r="AP91" s="19">
        <f>VLOOKUP($B91,Kraftvärmeprod!$B$1:$BX$549,MATCH(AP$1,Kraftvärmeprod!$B$1:$BX$1,0),FALSE)</f>
        <v>372</v>
      </c>
      <c r="AQ91" s="19">
        <f>VLOOKUP($B91,Kraftvärmeprod!$B$1:$BX$549,MATCH(AQ$1,Kraftvärmeprod!$B$1:$BX$1,0),FALSE)</f>
        <v>139</v>
      </c>
      <c r="AR91" s="19">
        <f>VLOOKUP($B91,Kraftvärmeprod!$B$1:$BX$549,MATCH("Summa tillförd energi exklusive rökgaskondensering",Kraftvärmeprod!$B$1:$BX$1,0),FALSE)</f>
        <v>596.6</v>
      </c>
      <c r="AT91" s="21">
        <f t="shared" si="7"/>
        <v>0.50762810928595381</v>
      </c>
      <c r="AV91" s="19">
        <f t="shared" si="8"/>
        <v>295.12049000000002</v>
      </c>
      <c r="AX91" s="19" t="str">
        <f>VLOOKUP(B91,Totalt!$B$1:$BZ$554,MATCH(AX$1,Totalt!$B$1:$BZ$1,0),FALSE)</f>
        <v>Ja</v>
      </c>
      <c r="BA91" s="21">
        <f t="shared" si="9"/>
        <v>1.2283270848796797</v>
      </c>
    </row>
    <row r="92" spans="1:53">
      <c r="A92" s="19" t="s">
        <v>198</v>
      </c>
      <c r="B92" s="19" t="s">
        <v>199</v>
      </c>
      <c r="J92" s="19">
        <v>0</v>
      </c>
      <c r="K92" s="19">
        <v>0</v>
      </c>
      <c r="L92" s="19">
        <v>0</v>
      </c>
      <c r="M92" s="19">
        <v>0</v>
      </c>
      <c r="N92" s="19">
        <v>0</v>
      </c>
      <c r="O92" s="19">
        <v>0</v>
      </c>
      <c r="P92" s="19">
        <v>0</v>
      </c>
      <c r="Q92" s="19">
        <v>0</v>
      </c>
      <c r="R92" s="19">
        <v>0</v>
      </c>
      <c r="S92" s="19">
        <v>0</v>
      </c>
      <c r="T92" s="19">
        <v>0</v>
      </c>
      <c r="U92" s="19">
        <v>0</v>
      </c>
      <c r="W92" s="19">
        <v>0</v>
      </c>
      <c r="X92" s="19">
        <v>0</v>
      </c>
      <c r="Y92" s="19">
        <v>0</v>
      </c>
      <c r="Z92" s="19">
        <v>0</v>
      </c>
      <c r="AA92" s="19">
        <v>0</v>
      </c>
      <c r="AB92" s="19">
        <v>0</v>
      </c>
      <c r="AC92" s="19">
        <v>0</v>
      </c>
      <c r="AD92" s="19">
        <v>0</v>
      </c>
      <c r="AE92" s="19">
        <v>0</v>
      </c>
      <c r="AF92" s="19">
        <v>0</v>
      </c>
      <c r="AG92" s="19">
        <v>0</v>
      </c>
      <c r="AH92" s="19">
        <v>0</v>
      </c>
      <c r="AI92" s="19">
        <v>0</v>
      </c>
      <c r="AL92" s="19">
        <v>0</v>
      </c>
      <c r="AM92" s="19">
        <f t="shared" si="5"/>
        <v>0</v>
      </c>
      <c r="AN92" s="19">
        <f t="shared" si="6"/>
        <v>0</v>
      </c>
      <c r="AP92" s="19">
        <f>VLOOKUP($B92,Kraftvärmeprod!$B$1:$BX$549,MATCH(AP$1,Kraftvärmeprod!$B$1:$BX$1,0),FALSE)</f>
        <v>0</v>
      </c>
      <c r="AQ92" s="19">
        <f>VLOOKUP($B92,Kraftvärmeprod!$B$1:$BX$549,MATCH(AQ$1,Kraftvärmeprod!$B$1:$BX$1,0),FALSE)</f>
        <v>0</v>
      </c>
      <c r="AR92" s="19">
        <f>VLOOKUP($B92,Kraftvärmeprod!$B$1:$BX$549,MATCH("Summa tillförd energi exklusive rökgaskondensering",Kraftvärmeprod!$B$1:$BX$1,0),FALSE)</f>
        <v>0</v>
      </c>
      <c r="AT92" s="21" t="str">
        <f t="shared" si="7"/>
        <v/>
      </c>
      <c r="AV92" s="19">
        <f t="shared" si="8"/>
        <v>0</v>
      </c>
      <c r="AX92" s="19" t="str">
        <f>VLOOKUP(B92,Totalt!$B$1:$BZ$554,MATCH(AX$1,Totalt!$B$1:$BZ$1,0),FALSE)</f>
        <v>Ja</v>
      </c>
      <c r="BA92" s="21" t="str">
        <f t="shared" si="9"/>
        <v/>
      </c>
    </row>
    <row r="93" spans="1:53">
      <c r="A93" s="19" t="s">
        <v>198</v>
      </c>
      <c r="B93" s="19" t="s">
        <v>200</v>
      </c>
      <c r="J93" s="19">
        <v>0</v>
      </c>
      <c r="K93" s="19">
        <v>1.08182</v>
      </c>
      <c r="L93" s="19">
        <v>0</v>
      </c>
      <c r="M93" s="19">
        <v>0</v>
      </c>
      <c r="N93" s="19">
        <v>0</v>
      </c>
      <c r="O93" s="19">
        <v>0</v>
      </c>
      <c r="P93" s="19">
        <v>132.94300000000001</v>
      </c>
      <c r="Q93" s="19">
        <v>20.818000000000001</v>
      </c>
      <c r="R93" s="19">
        <v>4.7208699999999997</v>
      </c>
      <c r="S93" s="19">
        <v>3.2589899999999998</v>
      </c>
      <c r="T93" s="19">
        <v>0</v>
      </c>
      <c r="U93" s="19">
        <v>40.053199999999997</v>
      </c>
      <c r="W93" s="19">
        <v>0</v>
      </c>
      <c r="X93" s="19">
        <v>0</v>
      </c>
      <c r="Y93" s="19">
        <v>0</v>
      </c>
      <c r="Z93" s="19">
        <v>4.62744</v>
      </c>
      <c r="AA93" s="19">
        <v>0</v>
      </c>
      <c r="AB93" s="19">
        <v>0.94124699999999994</v>
      </c>
      <c r="AC93" s="19">
        <v>0</v>
      </c>
      <c r="AD93" s="19">
        <v>0</v>
      </c>
      <c r="AE93" s="19">
        <v>267.11399999999998</v>
      </c>
      <c r="AF93" s="19">
        <v>0</v>
      </c>
      <c r="AG93" s="19">
        <v>0</v>
      </c>
      <c r="AH93" s="19">
        <v>130.78</v>
      </c>
      <c r="AI93" s="19">
        <v>15.761200000000001</v>
      </c>
      <c r="AL93" s="19">
        <v>622.09976699999993</v>
      </c>
      <c r="AM93" s="19">
        <f t="shared" si="5"/>
        <v>606.3385669999999</v>
      </c>
      <c r="AN93" s="19">
        <f t="shared" si="6"/>
        <v>475.55856699999993</v>
      </c>
      <c r="AP93" s="19">
        <f>VLOOKUP($B93,Kraftvärmeprod!$B$1:$BX$549,MATCH(AP$1,Kraftvärmeprod!$B$1:$BX$1,0),FALSE)</f>
        <v>607.29999999999995</v>
      </c>
      <c r="AQ93" s="19">
        <f>VLOOKUP($B93,Kraftvärmeprod!$B$1:$BX$549,MATCH(AQ$1,Kraftvärmeprod!$B$1:$BX$1,0),FALSE)</f>
        <v>190.99</v>
      </c>
      <c r="AR93" s="19">
        <f>VLOOKUP($B93,Kraftvärmeprod!$B$1:$BX$549,MATCH("Summa tillförd energi exklusive rökgaskondensering",Kraftvärmeprod!$B$1:$BX$1,0),FALSE)</f>
        <v>914.83999999999992</v>
      </c>
      <c r="AT93" s="21">
        <f t="shared" si="7"/>
        <v>0.51982703751475667</v>
      </c>
      <c r="AV93" s="19">
        <f t="shared" si="8"/>
        <v>207.36274700000001</v>
      </c>
      <c r="AX93" s="19" t="str">
        <f>VLOOKUP(B93,Totalt!$B$1:$BZ$554,MATCH(AX$1,Totalt!$B$1:$BZ$1,0),FALSE)</f>
        <v>Ja</v>
      </c>
      <c r="BA93" s="21">
        <f t="shared" si="9"/>
        <v>1.2360585524742385</v>
      </c>
    </row>
    <row r="94" spans="1:53">
      <c r="A94" s="19" t="s">
        <v>202</v>
      </c>
      <c r="B94" s="19" t="s">
        <v>203</v>
      </c>
      <c r="J94" s="19">
        <v>0</v>
      </c>
      <c r="K94" s="19">
        <v>0</v>
      </c>
      <c r="L94" s="19">
        <v>0</v>
      </c>
      <c r="M94" s="19">
        <v>0</v>
      </c>
      <c r="N94" s="19">
        <v>0</v>
      </c>
      <c r="O94" s="19">
        <v>0</v>
      </c>
      <c r="P94" s="19">
        <v>137.86699999999999</v>
      </c>
      <c r="Q94" s="19">
        <v>57.591900000000003</v>
      </c>
      <c r="R94" s="19">
        <v>1.6166100000000001</v>
      </c>
      <c r="S94" s="19">
        <v>17.681699999999999</v>
      </c>
      <c r="T94" s="19">
        <v>0</v>
      </c>
      <c r="U94" s="19">
        <v>0</v>
      </c>
      <c r="W94" s="19">
        <v>0</v>
      </c>
      <c r="X94" s="19">
        <v>0</v>
      </c>
      <c r="Y94" s="19">
        <v>0</v>
      </c>
      <c r="Z94" s="19">
        <v>0</v>
      </c>
      <c r="AA94" s="19">
        <v>0</v>
      </c>
      <c r="AB94" s="19">
        <v>0</v>
      </c>
      <c r="AC94" s="19">
        <v>0</v>
      </c>
      <c r="AD94" s="19">
        <v>0</v>
      </c>
      <c r="AE94" s="19">
        <v>0</v>
      </c>
      <c r="AF94" s="19">
        <v>0</v>
      </c>
      <c r="AG94" s="19">
        <v>0</v>
      </c>
      <c r="AH94" s="19">
        <v>92.3</v>
      </c>
      <c r="AI94" s="19">
        <v>7.2747700000000002</v>
      </c>
      <c r="AL94" s="19">
        <v>314.33197999999999</v>
      </c>
      <c r="AM94" s="19">
        <f t="shared" si="5"/>
        <v>307.05721</v>
      </c>
      <c r="AN94" s="19">
        <f t="shared" si="6"/>
        <v>214.75720999999999</v>
      </c>
      <c r="AP94" s="19">
        <f>VLOOKUP($B94,Kraftvärmeprod!$B$1:$BX$549,MATCH(AP$1,Kraftvärmeprod!$B$1:$BX$1,0),FALSE)</f>
        <v>269.8</v>
      </c>
      <c r="AQ94" s="19">
        <f>VLOOKUP($B94,Kraftvärmeprod!$B$1:$BX$549,MATCH(AQ$1,Kraftvärmeprod!$B$1:$BX$1,0),FALSE)</f>
        <v>101.4</v>
      </c>
      <c r="AR94" s="19">
        <f>VLOOKUP($B94,Kraftvärmeprod!$B$1:$BX$549,MATCH("Summa tillförd energi exklusive rökgaskondensering",Kraftvärmeprod!$B$1:$BX$1,0),FALSE)</f>
        <v>425.09999999999997</v>
      </c>
      <c r="AT94" s="21">
        <f t="shared" si="7"/>
        <v>0.50519221359680078</v>
      </c>
      <c r="AV94" s="19">
        <f t="shared" si="8"/>
        <v>214.75720999999999</v>
      </c>
      <c r="AX94" s="19" t="str">
        <f>VLOOKUP(B94,Totalt!$B$1:$BZ$554,MATCH(AX$1,Totalt!$B$1:$BZ$1,0),FALSE)</f>
        <v>Ja</v>
      </c>
      <c r="BA94" s="21">
        <f t="shared" si="9"/>
        <v>1.2151402694332594</v>
      </c>
    </row>
    <row r="95" spans="1:53">
      <c r="A95" s="19" t="s">
        <v>206</v>
      </c>
      <c r="B95" s="19" t="s">
        <v>207</v>
      </c>
      <c r="J95" s="19">
        <v>0</v>
      </c>
      <c r="K95" s="19">
        <v>0</v>
      </c>
      <c r="L95" s="19">
        <v>0</v>
      </c>
      <c r="M95" s="19">
        <v>0</v>
      </c>
      <c r="N95" s="19">
        <v>0</v>
      </c>
      <c r="O95" s="19">
        <v>0</v>
      </c>
      <c r="P95" s="19">
        <v>0</v>
      </c>
      <c r="Q95" s="19">
        <v>0</v>
      </c>
      <c r="R95" s="19">
        <v>0</v>
      </c>
      <c r="S95" s="19">
        <v>0</v>
      </c>
      <c r="T95" s="19">
        <v>0</v>
      </c>
      <c r="U95" s="19">
        <v>0</v>
      </c>
      <c r="W95" s="19">
        <v>0</v>
      </c>
      <c r="X95" s="19">
        <v>0</v>
      </c>
      <c r="Y95" s="19">
        <v>0</v>
      </c>
      <c r="Z95" s="19">
        <v>0</v>
      </c>
      <c r="AA95" s="19">
        <v>0</v>
      </c>
      <c r="AB95" s="19">
        <v>0</v>
      </c>
      <c r="AC95" s="19">
        <v>0</v>
      </c>
      <c r="AD95" s="19">
        <v>0</v>
      </c>
      <c r="AE95" s="19">
        <v>0</v>
      </c>
      <c r="AF95" s="19">
        <v>0</v>
      </c>
      <c r="AG95" s="19">
        <v>0</v>
      </c>
      <c r="AH95" s="19">
        <v>0</v>
      </c>
      <c r="AI95" s="19">
        <v>0</v>
      </c>
      <c r="AL95" s="19">
        <v>0</v>
      </c>
      <c r="AM95" s="19">
        <f t="shared" si="5"/>
        <v>0</v>
      </c>
      <c r="AN95" s="19">
        <f t="shared" si="6"/>
        <v>0</v>
      </c>
      <c r="AP95" s="19">
        <f>VLOOKUP($B95,Kraftvärmeprod!$B$1:$BX$549,MATCH(AP$1,Kraftvärmeprod!$B$1:$BX$1,0),FALSE)</f>
        <v>0</v>
      </c>
      <c r="AQ95" s="19">
        <f>VLOOKUP($B95,Kraftvärmeprod!$B$1:$BX$549,MATCH(AQ$1,Kraftvärmeprod!$B$1:$BX$1,0),FALSE)</f>
        <v>0</v>
      </c>
      <c r="AR95" s="19">
        <f>VLOOKUP($B95,Kraftvärmeprod!$B$1:$BX$549,MATCH("Summa tillförd energi exklusive rökgaskondensering",Kraftvärmeprod!$B$1:$BX$1,0),FALSE)</f>
        <v>0</v>
      </c>
      <c r="AT95" s="21" t="str">
        <f t="shared" si="7"/>
        <v/>
      </c>
      <c r="AV95" s="19">
        <f t="shared" si="8"/>
        <v>0</v>
      </c>
      <c r="AX95" s="19" t="str">
        <f>VLOOKUP(B95,Totalt!$B$1:$BZ$554,MATCH(AX$1,Totalt!$B$1:$BZ$1,0),FALSE)</f>
        <v>Ja</v>
      </c>
      <c r="BA95" s="21" t="str">
        <f t="shared" si="9"/>
        <v/>
      </c>
    </row>
    <row r="96" spans="1:53">
      <c r="A96" s="19" t="s">
        <v>210</v>
      </c>
      <c r="B96" s="19" t="s">
        <v>211</v>
      </c>
      <c r="J96" s="19">
        <v>0</v>
      </c>
      <c r="K96" s="19">
        <v>1.2081999999999999</v>
      </c>
      <c r="L96" s="19">
        <v>0</v>
      </c>
      <c r="M96" s="19">
        <v>0</v>
      </c>
      <c r="N96" s="19">
        <v>0</v>
      </c>
      <c r="O96" s="19">
        <v>0</v>
      </c>
      <c r="P96" s="19">
        <v>0</v>
      </c>
      <c r="Q96" s="19">
        <v>0</v>
      </c>
      <c r="R96" s="19">
        <v>0</v>
      </c>
      <c r="S96" s="19">
        <v>0</v>
      </c>
      <c r="T96" s="19">
        <v>0</v>
      </c>
      <c r="U96" s="19">
        <v>274.76100000000002</v>
      </c>
      <c r="W96" s="19">
        <v>0</v>
      </c>
      <c r="X96" s="19">
        <v>0</v>
      </c>
      <c r="Y96" s="19">
        <v>0</v>
      </c>
      <c r="Z96" s="19">
        <v>0</v>
      </c>
      <c r="AA96" s="19">
        <v>0</v>
      </c>
      <c r="AB96" s="19">
        <v>0</v>
      </c>
      <c r="AC96" s="19">
        <v>0</v>
      </c>
      <c r="AD96" s="19">
        <v>0</v>
      </c>
      <c r="AE96" s="19">
        <v>0</v>
      </c>
      <c r="AF96" s="19">
        <v>0</v>
      </c>
      <c r="AG96" s="19">
        <v>0</v>
      </c>
      <c r="AH96" s="19">
        <v>108.738</v>
      </c>
      <c r="AI96" s="19">
        <v>15.846299999999999</v>
      </c>
      <c r="AL96" s="19">
        <v>400.55349999999999</v>
      </c>
      <c r="AM96" s="19">
        <f t="shared" si="5"/>
        <v>384.7072</v>
      </c>
      <c r="AN96" s="19">
        <f t="shared" si="6"/>
        <v>275.9692</v>
      </c>
      <c r="AP96" s="19">
        <f>VLOOKUP($B96,Kraftvärmeprod!$B$1:$BX$549,MATCH(AP$1,Kraftvärmeprod!$B$1:$BX$1,0),FALSE)</f>
        <v>389.779</v>
      </c>
      <c r="AQ96" s="19">
        <f>VLOOKUP($B96,Kraftvärmeprod!$B$1:$BX$549,MATCH(AQ$1,Kraftvärmeprod!$B$1:$BX$1,0),FALSE)</f>
        <v>71.262</v>
      </c>
      <c r="AR96" s="19">
        <f>VLOOKUP($B96,Kraftvärmeprod!$B$1:$BX$549,MATCH("Summa tillförd energi exklusive rökgaskondensering",Kraftvärmeprod!$B$1:$BX$1,0),FALSE)</f>
        <v>407.32799999999997</v>
      </c>
      <c r="AT96" s="21">
        <f t="shared" si="7"/>
        <v>0.67751099850734553</v>
      </c>
      <c r="AV96" s="19">
        <f t="shared" si="8"/>
        <v>274.76100000000002</v>
      </c>
      <c r="AX96" s="19" t="str">
        <f>VLOOKUP(B96,Totalt!$B$1:$BZ$554,MATCH(AX$1,Totalt!$B$1:$BZ$1,0),FALSE)</f>
        <v>Ja</v>
      </c>
      <c r="BA96" s="21">
        <f t="shared" si="9"/>
        <v>1.3357035524158245</v>
      </c>
    </row>
    <row r="97" spans="1:53">
      <c r="A97" s="19" t="s">
        <v>212</v>
      </c>
      <c r="B97" s="19" t="s">
        <v>213</v>
      </c>
      <c r="J97" s="19">
        <v>0</v>
      </c>
      <c r="K97" s="19">
        <v>0</v>
      </c>
      <c r="L97" s="19">
        <v>0</v>
      </c>
      <c r="M97" s="19">
        <v>0</v>
      </c>
      <c r="N97" s="19">
        <v>0</v>
      </c>
      <c r="O97" s="19">
        <v>0</v>
      </c>
      <c r="P97" s="19">
        <v>0</v>
      </c>
      <c r="Q97" s="19">
        <v>0</v>
      </c>
      <c r="R97" s="19">
        <v>0</v>
      </c>
      <c r="S97" s="19">
        <v>0</v>
      </c>
      <c r="T97" s="19">
        <v>0</v>
      </c>
      <c r="U97" s="19">
        <v>0</v>
      </c>
      <c r="W97" s="19">
        <v>0</v>
      </c>
      <c r="X97" s="19">
        <v>0</v>
      </c>
      <c r="Y97" s="19">
        <v>0</v>
      </c>
      <c r="Z97" s="19">
        <v>0</v>
      </c>
      <c r="AA97" s="19">
        <v>0</v>
      </c>
      <c r="AB97" s="19">
        <v>0</v>
      </c>
      <c r="AC97" s="19">
        <v>0</v>
      </c>
      <c r="AD97" s="19">
        <v>0</v>
      </c>
      <c r="AE97" s="19">
        <v>0</v>
      </c>
      <c r="AF97" s="19">
        <v>0</v>
      </c>
      <c r="AG97" s="19">
        <v>0</v>
      </c>
      <c r="AH97" s="19">
        <v>0</v>
      </c>
      <c r="AI97" s="19">
        <v>0</v>
      </c>
      <c r="AL97" s="19">
        <v>0</v>
      </c>
      <c r="AM97" s="19">
        <f t="shared" si="5"/>
        <v>0</v>
      </c>
      <c r="AN97" s="19">
        <f t="shared" si="6"/>
        <v>0</v>
      </c>
      <c r="AP97" s="19">
        <f>VLOOKUP($B97,Kraftvärmeprod!$B$1:$BX$549,MATCH(AP$1,Kraftvärmeprod!$B$1:$BX$1,0),FALSE)</f>
        <v>0</v>
      </c>
      <c r="AQ97" s="19">
        <f>VLOOKUP($B97,Kraftvärmeprod!$B$1:$BX$549,MATCH(AQ$1,Kraftvärmeprod!$B$1:$BX$1,0),FALSE)</f>
        <v>0</v>
      </c>
      <c r="AR97" s="19">
        <f>VLOOKUP($B97,Kraftvärmeprod!$B$1:$BX$549,MATCH("Summa tillförd energi exklusive rökgaskondensering",Kraftvärmeprod!$B$1:$BX$1,0),FALSE)</f>
        <v>0</v>
      </c>
      <c r="AT97" s="21" t="str">
        <f t="shared" si="7"/>
        <v/>
      </c>
      <c r="AV97" s="19">
        <f t="shared" si="8"/>
        <v>0</v>
      </c>
      <c r="AX97" s="19" t="str">
        <f>VLOOKUP(B97,Totalt!$B$1:$BZ$554,MATCH(AX$1,Totalt!$B$1:$BZ$1,0),FALSE)</f>
        <v>Ja</v>
      </c>
      <c r="BA97" s="21" t="str">
        <f t="shared" si="9"/>
        <v/>
      </c>
    </row>
    <row r="98" spans="1:53">
      <c r="A98" s="19" t="s">
        <v>222</v>
      </c>
      <c r="B98" s="19" t="s">
        <v>223</v>
      </c>
      <c r="J98" s="19">
        <v>0</v>
      </c>
      <c r="K98" s="19">
        <v>0</v>
      </c>
      <c r="L98" s="19">
        <v>0</v>
      </c>
      <c r="M98" s="19">
        <v>0</v>
      </c>
      <c r="N98" s="19">
        <v>0</v>
      </c>
      <c r="O98" s="19">
        <v>0</v>
      </c>
      <c r="P98" s="19">
        <v>0</v>
      </c>
      <c r="Q98" s="19">
        <v>0</v>
      </c>
      <c r="R98" s="19">
        <v>0</v>
      </c>
      <c r="S98" s="19">
        <v>0</v>
      </c>
      <c r="T98" s="19">
        <v>0</v>
      </c>
      <c r="U98" s="19">
        <v>0</v>
      </c>
      <c r="W98" s="19">
        <v>0</v>
      </c>
      <c r="X98" s="19">
        <v>0</v>
      </c>
      <c r="Y98" s="19">
        <v>0</v>
      </c>
      <c r="Z98" s="19">
        <v>0</v>
      </c>
      <c r="AA98" s="19">
        <v>0</v>
      </c>
      <c r="AB98" s="19">
        <v>0</v>
      </c>
      <c r="AC98" s="19">
        <v>0</v>
      </c>
      <c r="AD98" s="19">
        <v>0</v>
      </c>
      <c r="AE98" s="19">
        <v>0</v>
      </c>
      <c r="AF98" s="19">
        <v>0</v>
      </c>
      <c r="AG98" s="19">
        <v>0</v>
      </c>
      <c r="AH98" s="19">
        <v>0</v>
      </c>
      <c r="AI98" s="19">
        <v>0</v>
      </c>
      <c r="AL98" s="19">
        <v>0</v>
      </c>
      <c r="AM98" s="19">
        <f t="shared" si="5"/>
        <v>0</v>
      </c>
      <c r="AN98" s="19">
        <f t="shared" si="6"/>
        <v>0</v>
      </c>
      <c r="AP98" s="19">
        <f>VLOOKUP($B98,Kraftvärmeprod!$B$1:$BX$549,MATCH(AP$1,Kraftvärmeprod!$B$1:$BX$1,0),FALSE)</f>
        <v>0</v>
      </c>
      <c r="AQ98" s="19">
        <f>VLOOKUP($B98,Kraftvärmeprod!$B$1:$BX$549,MATCH(AQ$1,Kraftvärmeprod!$B$1:$BX$1,0),FALSE)</f>
        <v>0</v>
      </c>
      <c r="AR98" s="19">
        <f>VLOOKUP($B98,Kraftvärmeprod!$B$1:$BX$549,MATCH("Summa tillförd energi exklusive rökgaskondensering",Kraftvärmeprod!$B$1:$BX$1,0),FALSE)</f>
        <v>0</v>
      </c>
      <c r="AT98" s="21" t="str">
        <f t="shared" si="7"/>
        <v/>
      </c>
      <c r="AV98" s="19">
        <f t="shared" si="8"/>
        <v>0</v>
      </c>
      <c r="AX98" s="19" t="str">
        <f>VLOOKUP(B98,Totalt!$B$1:$BZ$554,MATCH(AX$1,Totalt!$B$1:$BZ$1,0),FALSE)</f>
        <v>Ja</v>
      </c>
      <c r="BA98" s="21" t="str">
        <f t="shared" si="9"/>
        <v/>
      </c>
    </row>
    <row r="99" spans="1:53">
      <c r="A99" s="19" t="s">
        <v>222</v>
      </c>
      <c r="B99" s="19" t="s">
        <v>224</v>
      </c>
      <c r="J99" s="19">
        <v>0</v>
      </c>
      <c r="K99" s="19">
        <v>0</v>
      </c>
      <c r="L99" s="19">
        <v>0</v>
      </c>
      <c r="M99" s="19">
        <v>0</v>
      </c>
      <c r="N99" s="19">
        <v>0</v>
      </c>
      <c r="O99" s="19">
        <v>0</v>
      </c>
      <c r="P99" s="19">
        <v>0</v>
      </c>
      <c r="Q99" s="19">
        <v>0</v>
      </c>
      <c r="R99" s="19">
        <v>0</v>
      </c>
      <c r="S99" s="19">
        <v>0</v>
      </c>
      <c r="T99" s="19">
        <v>0</v>
      </c>
      <c r="U99" s="19">
        <v>0</v>
      </c>
      <c r="W99" s="19">
        <v>0</v>
      </c>
      <c r="X99" s="19">
        <v>0</v>
      </c>
      <c r="Y99" s="19">
        <v>0</v>
      </c>
      <c r="Z99" s="19">
        <v>0</v>
      </c>
      <c r="AA99" s="19">
        <v>0</v>
      </c>
      <c r="AB99" s="19">
        <v>0</v>
      </c>
      <c r="AC99" s="19">
        <v>0</v>
      </c>
      <c r="AD99" s="19">
        <v>0</v>
      </c>
      <c r="AE99" s="19">
        <v>0</v>
      </c>
      <c r="AF99" s="19">
        <v>0</v>
      </c>
      <c r="AG99" s="19">
        <v>0</v>
      </c>
      <c r="AH99" s="19">
        <v>0</v>
      </c>
      <c r="AI99" s="19">
        <v>0</v>
      </c>
      <c r="AL99" s="19">
        <v>0</v>
      </c>
      <c r="AM99" s="19">
        <f t="shared" si="5"/>
        <v>0</v>
      </c>
      <c r="AN99" s="19">
        <f t="shared" si="6"/>
        <v>0</v>
      </c>
      <c r="AP99" s="19">
        <f>VLOOKUP($B99,Kraftvärmeprod!$B$1:$BX$549,MATCH(AP$1,Kraftvärmeprod!$B$1:$BX$1,0),FALSE)</f>
        <v>0</v>
      </c>
      <c r="AQ99" s="19">
        <f>VLOOKUP($B99,Kraftvärmeprod!$B$1:$BX$549,MATCH(AQ$1,Kraftvärmeprod!$B$1:$BX$1,0),FALSE)</f>
        <v>0</v>
      </c>
      <c r="AR99" s="19">
        <f>VLOOKUP($B99,Kraftvärmeprod!$B$1:$BX$549,MATCH("Summa tillförd energi exklusive rökgaskondensering",Kraftvärmeprod!$B$1:$BX$1,0),FALSE)</f>
        <v>0</v>
      </c>
      <c r="AT99" s="21" t="str">
        <f t="shared" si="7"/>
        <v/>
      </c>
      <c r="AV99" s="19">
        <f t="shared" si="8"/>
        <v>0</v>
      </c>
      <c r="AX99" s="19" t="str">
        <f>VLOOKUP(B99,Totalt!$B$1:$BZ$554,MATCH(AX$1,Totalt!$B$1:$BZ$1,0),FALSE)</f>
        <v>Ja</v>
      </c>
      <c r="BA99" s="21" t="str">
        <f t="shared" si="9"/>
        <v/>
      </c>
    </row>
    <row r="100" spans="1:53">
      <c r="A100" s="19" t="s">
        <v>222</v>
      </c>
      <c r="B100" s="19" t="s">
        <v>225</v>
      </c>
      <c r="J100" s="19">
        <v>0</v>
      </c>
      <c r="K100" s="19">
        <v>0</v>
      </c>
      <c r="L100" s="19">
        <v>0</v>
      </c>
      <c r="M100" s="19">
        <v>0</v>
      </c>
      <c r="N100" s="19">
        <v>0</v>
      </c>
      <c r="O100" s="19">
        <v>0</v>
      </c>
      <c r="P100" s="19">
        <v>0</v>
      </c>
      <c r="Q100" s="19">
        <v>0</v>
      </c>
      <c r="R100" s="19">
        <v>0</v>
      </c>
      <c r="S100" s="19">
        <v>0</v>
      </c>
      <c r="T100" s="19">
        <v>0</v>
      </c>
      <c r="U100" s="19">
        <v>0</v>
      </c>
      <c r="W100" s="19">
        <v>0</v>
      </c>
      <c r="X100" s="19">
        <v>0</v>
      </c>
      <c r="Y100" s="19">
        <v>0</v>
      </c>
      <c r="Z100" s="19">
        <v>0</v>
      </c>
      <c r="AA100" s="19">
        <v>0</v>
      </c>
      <c r="AB100" s="19">
        <v>0</v>
      </c>
      <c r="AC100" s="19">
        <v>0</v>
      </c>
      <c r="AD100" s="19">
        <v>0</v>
      </c>
      <c r="AE100" s="19">
        <v>0</v>
      </c>
      <c r="AF100" s="19">
        <v>0</v>
      </c>
      <c r="AG100" s="19">
        <v>0</v>
      </c>
      <c r="AH100" s="19">
        <v>0</v>
      </c>
      <c r="AI100" s="19">
        <v>0</v>
      </c>
      <c r="AL100" s="19">
        <v>0</v>
      </c>
      <c r="AM100" s="19">
        <f t="shared" si="5"/>
        <v>0</v>
      </c>
      <c r="AN100" s="19">
        <f t="shared" si="6"/>
        <v>0</v>
      </c>
      <c r="AP100" s="19">
        <f>VLOOKUP($B100,Kraftvärmeprod!$B$1:$BX$549,MATCH(AP$1,Kraftvärmeprod!$B$1:$BX$1,0),FALSE)</f>
        <v>0</v>
      </c>
      <c r="AQ100" s="19">
        <f>VLOOKUP($B100,Kraftvärmeprod!$B$1:$BX$549,MATCH(AQ$1,Kraftvärmeprod!$B$1:$BX$1,0),FALSE)</f>
        <v>0</v>
      </c>
      <c r="AR100" s="19">
        <f>VLOOKUP($B100,Kraftvärmeprod!$B$1:$BX$549,MATCH("Summa tillförd energi exklusive rökgaskondensering",Kraftvärmeprod!$B$1:$BX$1,0),FALSE)</f>
        <v>0</v>
      </c>
      <c r="AT100" s="21" t="str">
        <f t="shared" si="7"/>
        <v/>
      </c>
      <c r="AV100" s="19">
        <f t="shared" si="8"/>
        <v>0</v>
      </c>
      <c r="AX100" s="19" t="str">
        <f>VLOOKUP(B100,Totalt!$B$1:$BZ$554,MATCH(AX$1,Totalt!$B$1:$BZ$1,0),FALSE)</f>
        <v>Ja</v>
      </c>
      <c r="BA100" s="21" t="str">
        <f t="shared" si="9"/>
        <v/>
      </c>
    </row>
    <row r="101" spans="1:53">
      <c r="A101" s="19" t="s">
        <v>222</v>
      </c>
      <c r="B101" s="19" t="s">
        <v>226</v>
      </c>
      <c r="J101" s="19">
        <v>0</v>
      </c>
      <c r="K101" s="19">
        <v>0</v>
      </c>
      <c r="L101" s="19">
        <v>0</v>
      </c>
      <c r="M101" s="19">
        <v>0</v>
      </c>
      <c r="N101" s="19">
        <v>0</v>
      </c>
      <c r="O101" s="19">
        <v>0</v>
      </c>
      <c r="P101" s="19">
        <v>41.591000000000001</v>
      </c>
      <c r="Q101" s="19">
        <v>21.101900000000001</v>
      </c>
      <c r="R101" s="19">
        <v>15.9359</v>
      </c>
      <c r="S101" s="19">
        <v>0</v>
      </c>
      <c r="T101" s="19">
        <v>0</v>
      </c>
      <c r="U101" s="19">
        <v>0</v>
      </c>
      <c r="W101" s="19">
        <v>0</v>
      </c>
      <c r="X101" s="19">
        <v>0</v>
      </c>
      <c r="Y101" s="19">
        <v>0</v>
      </c>
      <c r="Z101" s="19">
        <v>0</v>
      </c>
      <c r="AA101" s="19">
        <v>0</v>
      </c>
      <c r="AB101" s="19">
        <v>0</v>
      </c>
      <c r="AC101" s="19">
        <v>0</v>
      </c>
      <c r="AD101" s="19">
        <v>0</v>
      </c>
      <c r="AE101" s="19">
        <v>0</v>
      </c>
      <c r="AF101" s="19">
        <v>0</v>
      </c>
      <c r="AG101" s="19">
        <v>0</v>
      </c>
      <c r="AH101" s="19">
        <v>22.9</v>
      </c>
      <c r="AI101" s="19">
        <v>2.5567500000000001</v>
      </c>
      <c r="AL101" s="19">
        <v>104.08554999999998</v>
      </c>
      <c r="AM101" s="19">
        <f t="shared" si="5"/>
        <v>101.52879999999999</v>
      </c>
      <c r="AN101" s="19">
        <f t="shared" si="6"/>
        <v>78.628799999999984</v>
      </c>
      <c r="AP101" s="19">
        <f>VLOOKUP($B101,Kraftvärmeprod!$B$1:$BX$549,MATCH(AP$1,Kraftvärmeprod!$B$1:$BX$1,0),FALSE)</f>
        <v>64.2</v>
      </c>
      <c r="AQ101" s="19">
        <f>VLOOKUP($B101,Kraftvärmeprod!$B$1:$BX$549,MATCH(AQ$1,Kraftvärmeprod!$B$1:$BX$1,0),FALSE)</f>
        <v>3.5</v>
      </c>
      <c r="AR101" s="19">
        <f>VLOOKUP($B101,Kraftvärmeprod!$B$1:$BX$549,MATCH("Summa tillförd energi exklusive rökgaskondensering",Kraftvärmeprod!$B$1:$BX$1,0),FALSE)</f>
        <v>89.8</v>
      </c>
      <c r="AT101" s="21">
        <f t="shared" si="7"/>
        <v>0.87559910913140293</v>
      </c>
      <c r="AV101" s="19">
        <f t="shared" si="8"/>
        <v>78.628800000000012</v>
      </c>
      <c r="AX101" s="19" t="str">
        <f>VLOOKUP(B101,Totalt!$B$1:$BZ$554,MATCH(AX$1,Totalt!$B$1:$BZ$1,0),FALSE)</f>
        <v>Ja</v>
      </c>
      <c r="BA101" s="21">
        <f t="shared" si="9"/>
        <v>0.79078111806842499</v>
      </c>
    </row>
    <row r="102" spans="1:53">
      <c r="A102" s="19" t="s">
        <v>227</v>
      </c>
      <c r="B102" s="19" t="s">
        <v>228</v>
      </c>
      <c r="J102" s="19">
        <v>0</v>
      </c>
      <c r="K102" s="19">
        <v>1.0662799999999999</v>
      </c>
      <c r="L102" s="19">
        <v>0</v>
      </c>
      <c r="M102" s="19">
        <v>0</v>
      </c>
      <c r="N102" s="19">
        <v>0</v>
      </c>
      <c r="O102" s="19">
        <v>0</v>
      </c>
      <c r="P102" s="19">
        <v>0</v>
      </c>
      <c r="Q102" s="19">
        <v>0</v>
      </c>
      <c r="R102" s="19">
        <v>0</v>
      </c>
      <c r="S102" s="19">
        <v>0</v>
      </c>
      <c r="T102" s="19">
        <v>0</v>
      </c>
      <c r="U102" s="19">
        <v>0</v>
      </c>
      <c r="W102" s="19">
        <v>0</v>
      </c>
      <c r="X102" s="19">
        <v>0</v>
      </c>
      <c r="Y102" s="19">
        <v>0</v>
      </c>
      <c r="Z102" s="19">
        <v>3.9736799999999999</v>
      </c>
      <c r="AA102" s="19">
        <v>0</v>
      </c>
      <c r="AB102" s="19">
        <v>0</v>
      </c>
      <c r="AC102" s="19">
        <v>0</v>
      </c>
      <c r="AD102" s="19">
        <v>0</v>
      </c>
      <c r="AE102" s="19">
        <v>152.25800000000001</v>
      </c>
      <c r="AF102" s="19">
        <v>0</v>
      </c>
      <c r="AG102" s="19">
        <v>0</v>
      </c>
      <c r="AH102" s="19">
        <v>19.190000000000001</v>
      </c>
      <c r="AI102" s="19">
        <v>6.2921899999999997</v>
      </c>
      <c r="AL102" s="19">
        <v>182.78015000000002</v>
      </c>
      <c r="AM102" s="19">
        <f t="shared" si="5"/>
        <v>176.48796000000002</v>
      </c>
      <c r="AN102" s="19">
        <f t="shared" si="6"/>
        <v>157.29796000000002</v>
      </c>
      <c r="AP102" s="19">
        <f>VLOOKUP($B102,Kraftvärmeprod!$B$1:$BX$549,MATCH(AP$1,Kraftvärmeprod!$B$1:$BX$1,0),FALSE)</f>
        <v>189.4</v>
      </c>
      <c r="AQ102" s="19">
        <f>VLOOKUP($B102,Kraftvärmeprod!$B$1:$BX$549,MATCH(AQ$1,Kraftvärmeprod!$B$1:$BX$1,0),FALSE)</f>
        <v>27.55</v>
      </c>
      <c r="AR102" s="19">
        <f>VLOOKUP($B102,Kraftvärmeprod!$B$1:$BX$549,MATCH("Summa tillförd energi exklusive rökgaskondensering",Kraftvärmeprod!$B$1:$BX$1,0),FALSE)</f>
        <v>229.99</v>
      </c>
      <c r="AT102" s="21">
        <f t="shared" si="7"/>
        <v>0.68393391017000749</v>
      </c>
      <c r="AV102" s="19">
        <f t="shared" si="8"/>
        <v>3.9736799999999999</v>
      </c>
      <c r="AX102" s="19" t="str">
        <f>VLOOKUP(B102,Totalt!$B$1:$BZ$554,MATCH(AX$1,Totalt!$B$1:$BZ$1,0),FALSE)</f>
        <v>Ja</v>
      </c>
      <c r="BA102" s="21">
        <f t="shared" si="9"/>
        <v>1.1577714183891876</v>
      </c>
    </row>
    <row r="103" spans="1:53">
      <c r="A103" s="19" t="s">
        <v>231</v>
      </c>
      <c r="B103" s="19" t="s">
        <v>232</v>
      </c>
      <c r="J103" s="19">
        <v>0</v>
      </c>
      <c r="K103" s="19">
        <v>0</v>
      </c>
      <c r="L103" s="19">
        <v>0</v>
      </c>
      <c r="M103" s="19">
        <v>0</v>
      </c>
      <c r="N103" s="19">
        <v>0</v>
      </c>
      <c r="O103" s="19">
        <v>0</v>
      </c>
      <c r="P103" s="19">
        <v>0</v>
      </c>
      <c r="Q103" s="19">
        <v>0</v>
      </c>
      <c r="R103" s="19">
        <v>0</v>
      </c>
      <c r="S103" s="19">
        <v>0</v>
      </c>
      <c r="T103" s="19">
        <v>0</v>
      </c>
      <c r="U103" s="19">
        <v>0</v>
      </c>
      <c r="W103" s="19">
        <v>0</v>
      </c>
      <c r="X103" s="19">
        <v>0</v>
      </c>
      <c r="Y103" s="19">
        <v>0</v>
      </c>
      <c r="Z103" s="19">
        <v>0</v>
      </c>
      <c r="AA103" s="19">
        <v>0</v>
      </c>
      <c r="AB103" s="19">
        <v>0</v>
      </c>
      <c r="AC103" s="19">
        <v>0</v>
      </c>
      <c r="AD103" s="19">
        <v>0</v>
      </c>
      <c r="AE103" s="19">
        <v>0</v>
      </c>
      <c r="AF103" s="19">
        <v>0</v>
      </c>
      <c r="AG103" s="19">
        <v>0</v>
      </c>
      <c r="AH103" s="19">
        <v>0</v>
      </c>
      <c r="AI103" s="19">
        <v>0</v>
      </c>
      <c r="AL103" s="19">
        <v>0</v>
      </c>
      <c r="AM103" s="19">
        <f t="shared" si="5"/>
        <v>0</v>
      </c>
      <c r="AN103" s="19">
        <f t="shared" si="6"/>
        <v>0</v>
      </c>
      <c r="AP103" s="19">
        <f>VLOOKUP($B103,Kraftvärmeprod!$B$1:$BX$549,MATCH(AP$1,Kraftvärmeprod!$B$1:$BX$1,0),FALSE)</f>
        <v>0</v>
      </c>
      <c r="AQ103" s="19">
        <f>VLOOKUP($B103,Kraftvärmeprod!$B$1:$BX$549,MATCH(AQ$1,Kraftvärmeprod!$B$1:$BX$1,0),FALSE)</f>
        <v>0</v>
      </c>
      <c r="AR103" s="19">
        <f>VLOOKUP($B103,Kraftvärmeprod!$B$1:$BX$549,MATCH("Summa tillförd energi exklusive rökgaskondensering",Kraftvärmeprod!$B$1:$BX$1,0),FALSE)</f>
        <v>0</v>
      </c>
      <c r="AT103" s="21" t="str">
        <f t="shared" si="7"/>
        <v/>
      </c>
      <c r="AV103" s="19">
        <f t="shared" si="8"/>
        <v>0</v>
      </c>
      <c r="AX103" s="19" t="str">
        <f>VLOOKUP(B103,Totalt!$B$1:$BZ$554,MATCH(AX$1,Totalt!$B$1:$BZ$1,0),FALSE)</f>
        <v>Ja</v>
      </c>
      <c r="BA103" s="21" t="str">
        <f t="shared" si="9"/>
        <v/>
      </c>
    </row>
    <row r="104" spans="1:53">
      <c r="A104" s="19" t="s">
        <v>231</v>
      </c>
      <c r="B104" s="19" t="s">
        <v>233</v>
      </c>
      <c r="J104" s="19">
        <v>0</v>
      </c>
      <c r="K104" s="19">
        <v>0</v>
      </c>
      <c r="L104" s="19">
        <v>0</v>
      </c>
      <c r="M104" s="19">
        <v>0</v>
      </c>
      <c r="N104" s="19">
        <v>0</v>
      </c>
      <c r="O104" s="19">
        <v>0</v>
      </c>
      <c r="P104" s="19">
        <v>0</v>
      </c>
      <c r="Q104" s="19">
        <v>0</v>
      </c>
      <c r="R104" s="19">
        <v>0</v>
      </c>
      <c r="S104" s="19">
        <v>0</v>
      </c>
      <c r="T104" s="19">
        <v>0</v>
      </c>
      <c r="U104" s="19">
        <v>0</v>
      </c>
      <c r="W104" s="19">
        <v>0</v>
      </c>
      <c r="X104" s="19">
        <v>0</v>
      </c>
      <c r="Y104" s="19">
        <v>0</v>
      </c>
      <c r="Z104" s="19">
        <v>0</v>
      </c>
      <c r="AA104" s="19">
        <v>0</v>
      </c>
      <c r="AB104" s="19">
        <v>0</v>
      </c>
      <c r="AC104" s="19">
        <v>0</v>
      </c>
      <c r="AD104" s="19">
        <v>0</v>
      </c>
      <c r="AE104" s="19">
        <v>0</v>
      </c>
      <c r="AF104" s="19">
        <v>0</v>
      </c>
      <c r="AG104" s="19">
        <v>0</v>
      </c>
      <c r="AH104" s="19">
        <v>0</v>
      </c>
      <c r="AI104" s="19">
        <v>0</v>
      </c>
      <c r="AL104" s="19">
        <v>0</v>
      </c>
      <c r="AM104" s="19">
        <f t="shared" si="5"/>
        <v>0</v>
      </c>
      <c r="AN104" s="19">
        <f t="shared" si="6"/>
        <v>0</v>
      </c>
      <c r="AP104" s="19">
        <f>VLOOKUP($B104,Kraftvärmeprod!$B$1:$BX$549,MATCH(AP$1,Kraftvärmeprod!$B$1:$BX$1,0),FALSE)</f>
        <v>0</v>
      </c>
      <c r="AQ104" s="19">
        <f>VLOOKUP($B104,Kraftvärmeprod!$B$1:$BX$549,MATCH(AQ$1,Kraftvärmeprod!$B$1:$BX$1,0),FALSE)</f>
        <v>0</v>
      </c>
      <c r="AR104" s="19">
        <f>VLOOKUP($B104,Kraftvärmeprod!$B$1:$BX$549,MATCH("Summa tillförd energi exklusive rökgaskondensering",Kraftvärmeprod!$B$1:$BX$1,0),FALSE)</f>
        <v>0</v>
      </c>
      <c r="AT104" s="21" t="str">
        <f t="shared" si="7"/>
        <v/>
      </c>
      <c r="AV104" s="19">
        <f t="shared" si="8"/>
        <v>0</v>
      </c>
      <c r="AX104" s="19" t="str">
        <f>VLOOKUP(B104,Totalt!$B$1:$BZ$554,MATCH(AX$1,Totalt!$B$1:$BZ$1,0),FALSE)</f>
        <v>Ja</v>
      </c>
      <c r="BA104" s="21" t="str">
        <f t="shared" si="9"/>
        <v/>
      </c>
    </row>
    <row r="105" spans="1:53">
      <c r="A105" s="19" t="s">
        <v>231</v>
      </c>
      <c r="B105" s="19" t="s">
        <v>235</v>
      </c>
      <c r="J105" s="19">
        <v>0</v>
      </c>
      <c r="K105" s="19">
        <v>0</v>
      </c>
      <c r="L105" s="19">
        <v>0</v>
      </c>
      <c r="M105" s="19">
        <v>0</v>
      </c>
      <c r="N105" s="19">
        <v>0</v>
      </c>
      <c r="O105" s="19">
        <v>0</v>
      </c>
      <c r="P105" s="19">
        <v>0</v>
      </c>
      <c r="Q105" s="19">
        <v>0</v>
      </c>
      <c r="R105" s="19">
        <v>0</v>
      </c>
      <c r="S105" s="19">
        <v>0</v>
      </c>
      <c r="T105" s="19">
        <v>0</v>
      </c>
      <c r="U105" s="19">
        <v>0</v>
      </c>
      <c r="W105" s="19">
        <v>0</v>
      </c>
      <c r="X105" s="19">
        <v>0</v>
      </c>
      <c r="Y105" s="19">
        <v>0</v>
      </c>
      <c r="Z105" s="19">
        <v>0</v>
      </c>
      <c r="AA105" s="19">
        <v>0</v>
      </c>
      <c r="AB105" s="19">
        <v>0</v>
      </c>
      <c r="AC105" s="19">
        <v>0</v>
      </c>
      <c r="AD105" s="19">
        <v>0</v>
      </c>
      <c r="AE105" s="19">
        <v>0</v>
      </c>
      <c r="AF105" s="19">
        <v>0</v>
      </c>
      <c r="AG105" s="19">
        <v>0</v>
      </c>
      <c r="AH105" s="19">
        <v>0</v>
      </c>
      <c r="AI105" s="19">
        <v>0</v>
      </c>
      <c r="AL105" s="19">
        <v>0</v>
      </c>
      <c r="AM105" s="19">
        <f t="shared" si="5"/>
        <v>0</v>
      </c>
      <c r="AN105" s="19">
        <f t="shared" si="6"/>
        <v>0</v>
      </c>
      <c r="AP105" s="19">
        <f>VLOOKUP($B105,Kraftvärmeprod!$B$1:$BX$549,MATCH(AP$1,Kraftvärmeprod!$B$1:$BX$1,0),FALSE)</f>
        <v>0</v>
      </c>
      <c r="AQ105" s="19">
        <f>VLOOKUP($B105,Kraftvärmeprod!$B$1:$BX$549,MATCH(AQ$1,Kraftvärmeprod!$B$1:$BX$1,0),FALSE)</f>
        <v>0</v>
      </c>
      <c r="AR105" s="19">
        <f>VLOOKUP($B105,Kraftvärmeprod!$B$1:$BX$549,MATCH("Summa tillförd energi exklusive rökgaskondensering",Kraftvärmeprod!$B$1:$BX$1,0),FALSE)</f>
        <v>0</v>
      </c>
      <c r="AT105" s="21" t="str">
        <f t="shared" si="7"/>
        <v/>
      </c>
      <c r="AV105" s="19">
        <f t="shared" si="8"/>
        <v>0</v>
      </c>
      <c r="AX105" s="19" t="str">
        <f>VLOOKUP(B105,Totalt!$B$1:$BZ$554,MATCH(AX$1,Totalt!$B$1:$BZ$1,0),FALSE)</f>
        <v>Ja</v>
      </c>
      <c r="BA105" s="21" t="str">
        <f t="shared" si="9"/>
        <v/>
      </c>
    </row>
    <row r="106" spans="1:53">
      <c r="A106" s="19" t="s">
        <v>231</v>
      </c>
      <c r="B106" s="19" t="s">
        <v>236</v>
      </c>
      <c r="J106" s="19">
        <v>0</v>
      </c>
      <c r="K106" s="19">
        <v>0</v>
      </c>
      <c r="L106" s="19">
        <v>0</v>
      </c>
      <c r="M106" s="19">
        <v>0</v>
      </c>
      <c r="N106" s="19">
        <v>0</v>
      </c>
      <c r="O106" s="19">
        <v>0</v>
      </c>
      <c r="P106" s="19">
        <v>0</v>
      </c>
      <c r="Q106" s="19">
        <v>0</v>
      </c>
      <c r="R106" s="19">
        <v>0</v>
      </c>
      <c r="S106" s="19">
        <v>0</v>
      </c>
      <c r="T106" s="19">
        <v>0</v>
      </c>
      <c r="U106" s="19">
        <v>0</v>
      </c>
      <c r="W106" s="19">
        <v>0</v>
      </c>
      <c r="X106" s="19">
        <v>0</v>
      </c>
      <c r="Y106" s="19">
        <v>0</v>
      </c>
      <c r="Z106" s="19">
        <v>0</v>
      </c>
      <c r="AA106" s="19">
        <v>0</v>
      </c>
      <c r="AB106" s="19">
        <v>0</v>
      </c>
      <c r="AC106" s="19">
        <v>0</v>
      </c>
      <c r="AD106" s="19">
        <v>0</v>
      </c>
      <c r="AE106" s="19">
        <v>0</v>
      </c>
      <c r="AF106" s="19">
        <v>0</v>
      </c>
      <c r="AG106" s="19">
        <v>0</v>
      </c>
      <c r="AH106" s="19">
        <v>0</v>
      </c>
      <c r="AI106" s="19">
        <v>0</v>
      </c>
      <c r="AL106" s="19">
        <v>0</v>
      </c>
      <c r="AM106" s="19">
        <f t="shared" si="5"/>
        <v>0</v>
      </c>
      <c r="AN106" s="19">
        <f t="shared" si="6"/>
        <v>0</v>
      </c>
      <c r="AP106" s="19">
        <f>VLOOKUP($B106,Kraftvärmeprod!$B$1:$BX$549,MATCH(AP$1,Kraftvärmeprod!$B$1:$BX$1,0),FALSE)</f>
        <v>0</v>
      </c>
      <c r="AQ106" s="19">
        <f>VLOOKUP($B106,Kraftvärmeprod!$B$1:$BX$549,MATCH(AQ$1,Kraftvärmeprod!$B$1:$BX$1,0),FALSE)</f>
        <v>0</v>
      </c>
      <c r="AR106" s="19">
        <f>VLOOKUP($B106,Kraftvärmeprod!$B$1:$BX$549,MATCH("Summa tillförd energi exklusive rökgaskondensering",Kraftvärmeprod!$B$1:$BX$1,0),FALSE)</f>
        <v>0</v>
      </c>
      <c r="AT106" s="21" t="str">
        <f t="shared" si="7"/>
        <v/>
      </c>
      <c r="AV106" s="19">
        <f t="shared" si="8"/>
        <v>0</v>
      </c>
      <c r="AX106" s="19" t="str">
        <f>VLOOKUP(B106,Totalt!$B$1:$BZ$554,MATCH(AX$1,Totalt!$B$1:$BZ$1,0),FALSE)</f>
        <v>Ja</v>
      </c>
      <c r="BA106" s="21" t="str">
        <f t="shared" si="9"/>
        <v/>
      </c>
    </row>
    <row r="107" spans="1:53">
      <c r="A107" s="19" t="s">
        <v>231</v>
      </c>
      <c r="B107" s="19" t="s">
        <v>237</v>
      </c>
      <c r="J107" s="19">
        <v>0</v>
      </c>
      <c r="K107" s="19">
        <v>0</v>
      </c>
      <c r="L107" s="19">
        <v>0</v>
      </c>
      <c r="M107" s="19">
        <v>0</v>
      </c>
      <c r="N107" s="19">
        <v>0</v>
      </c>
      <c r="O107" s="19">
        <v>0</v>
      </c>
      <c r="P107" s="19">
        <v>0</v>
      </c>
      <c r="Q107" s="19">
        <v>0</v>
      </c>
      <c r="R107" s="19">
        <v>0</v>
      </c>
      <c r="S107" s="19">
        <v>0</v>
      </c>
      <c r="T107" s="19">
        <v>0</v>
      </c>
      <c r="U107" s="19">
        <v>0</v>
      </c>
      <c r="W107" s="19">
        <v>0</v>
      </c>
      <c r="X107" s="19">
        <v>0</v>
      </c>
      <c r="Y107" s="19">
        <v>0</v>
      </c>
      <c r="Z107" s="19">
        <v>0</v>
      </c>
      <c r="AA107" s="19">
        <v>0</v>
      </c>
      <c r="AB107" s="19">
        <v>0</v>
      </c>
      <c r="AC107" s="19">
        <v>0</v>
      </c>
      <c r="AD107" s="19">
        <v>0</v>
      </c>
      <c r="AE107" s="19">
        <v>0</v>
      </c>
      <c r="AF107" s="19">
        <v>0</v>
      </c>
      <c r="AG107" s="19">
        <v>0</v>
      </c>
      <c r="AH107" s="19">
        <v>0</v>
      </c>
      <c r="AI107" s="19">
        <v>0</v>
      </c>
      <c r="AL107" s="19">
        <v>0</v>
      </c>
      <c r="AM107" s="19">
        <f t="shared" si="5"/>
        <v>0</v>
      </c>
      <c r="AN107" s="19">
        <f t="shared" si="6"/>
        <v>0</v>
      </c>
      <c r="AP107" s="19">
        <f>VLOOKUP($B107,Kraftvärmeprod!$B$1:$BX$549,MATCH(AP$1,Kraftvärmeprod!$B$1:$BX$1,0),FALSE)</f>
        <v>0</v>
      </c>
      <c r="AQ107" s="19">
        <f>VLOOKUP($B107,Kraftvärmeprod!$B$1:$BX$549,MATCH(AQ$1,Kraftvärmeprod!$B$1:$BX$1,0),FALSE)</f>
        <v>0</v>
      </c>
      <c r="AR107" s="19">
        <f>VLOOKUP($B107,Kraftvärmeprod!$B$1:$BX$549,MATCH("Summa tillförd energi exklusive rökgaskondensering",Kraftvärmeprod!$B$1:$BX$1,0),FALSE)</f>
        <v>0</v>
      </c>
      <c r="AT107" s="21" t="str">
        <f t="shared" si="7"/>
        <v/>
      </c>
      <c r="AV107" s="19">
        <f t="shared" si="8"/>
        <v>0</v>
      </c>
      <c r="AX107" s="19" t="str">
        <f>VLOOKUP(B107,Totalt!$B$1:$BZ$554,MATCH(AX$1,Totalt!$B$1:$BZ$1,0),FALSE)</f>
        <v>Ja</v>
      </c>
      <c r="BA107" s="21" t="str">
        <f t="shared" si="9"/>
        <v/>
      </c>
    </row>
    <row r="108" spans="1:53">
      <c r="A108" s="19" t="s">
        <v>231</v>
      </c>
      <c r="B108" s="19" t="s">
        <v>238</v>
      </c>
      <c r="J108" s="19">
        <v>0</v>
      </c>
      <c r="K108" s="19">
        <v>0</v>
      </c>
      <c r="L108" s="19">
        <v>0</v>
      </c>
      <c r="M108" s="19">
        <v>0</v>
      </c>
      <c r="N108" s="19">
        <v>0</v>
      </c>
      <c r="O108" s="19">
        <v>0</v>
      </c>
      <c r="P108" s="19">
        <v>0</v>
      </c>
      <c r="Q108" s="19">
        <v>0</v>
      </c>
      <c r="R108" s="19">
        <v>0</v>
      </c>
      <c r="S108" s="19">
        <v>0</v>
      </c>
      <c r="T108" s="19">
        <v>0</v>
      </c>
      <c r="U108" s="19">
        <v>0</v>
      </c>
      <c r="W108" s="19">
        <v>0</v>
      </c>
      <c r="X108" s="19">
        <v>0</v>
      </c>
      <c r="Y108" s="19">
        <v>0</v>
      </c>
      <c r="Z108" s="19">
        <v>0</v>
      </c>
      <c r="AA108" s="19">
        <v>0</v>
      </c>
      <c r="AB108" s="19">
        <v>0</v>
      </c>
      <c r="AC108" s="19">
        <v>0</v>
      </c>
      <c r="AD108" s="19">
        <v>0</v>
      </c>
      <c r="AE108" s="19">
        <v>0</v>
      </c>
      <c r="AF108" s="19">
        <v>0</v>
      </c>
      <c r="AG108" s="19">
        <v>0</v>
      </c>
      <c r="AH108" s="19">
        <v>0</v>
      </c>
      <c r="AI108" s="19">
        <v>0</v>
      </c>
      <c r="AL108" s="19">
        <v>0</v>
      </c>
      <c r="AM108" s="19">
        <f t="shared" si="5"/>
        <v>0</v>
      </c>
      <c r="AN108" s="19">
        <f t="shared" si="6"/>
        <v>0</v>
      </c>
      <c r="AP108" s="19">
        <f>VLOOKUP($B108,Kraftvärmeprod!$B$1:$BX$549,MATCH(AP$1,Kraftvärmeprod!$B$1:$BX$1,0),FALSE)</f>
        <v>0</v>
      </c>
      <c r="AQ108" s="19">
        <f>VLOOKUP($B108,Kraftvärmeprod!$B$1:$BX$549,MATCH(AQ$1,Kraftvärmeprod!$B$1:$BX$1,0),FALSE)</f>
        <v>0</v>
      </c>
      <c r="AR108" s="19">
        <f>VLOOKUP($B108,Kraftvärmeprod!$B$1:$BX$549,MATCH("Summa tillförd energi exklusive rökgaskondensering",Kraftvärmeprod!$B$1:$BX$1,0),FALSE)</f>
        <v>0</v>
      </c>
      <c r="AT108" s="21" t="str">
        <f t="shared" si="7"/>
        <v/>
      </c>
      <c r="AV108" s="19">
        <f t="shared" si="8"/>
        <v>0</v>
      </c>
      <c r="AX108" s="19" t="str">
        <f>VLOOKUP(B108,Totalt!$B$1:$BZ$554,MATCH(AX$1,Totalt!$B$1:$BZ$1,0),FALSE)</f>
        <v>Ja</v>
      </c>
      <c r="BA108" s="21" t="str">
        <f t="shared" si="9"/>
        <v/>
      </c>
    </row>
    <row r="109" spans="1:53">
      <c r="A109" s="19" t="s">
        <v>231</v>
      </c>
      <c r="B109" s="19" t="s">
        <v>240</v>
      </c>
      <c r="J109" s="19">
        <v>0</v>
      </c>
      <c r="K109" s="19">
        <v>0</v>
      </c>
      <c r="L109" s="19">
        <v>0</v>
      </c>
      <c r="M109" s="19">
        <v>0</v>
      </c>
      <c r="N109" s="19">
        <v>0</v>
      </c>
      <c r="O109" s="19">
        <v>0</v>
      </c>
      <c r="P109" s="19">
        <v>0</v>
      </c>
      <c r="Q109" s="19">
        <v>0</v>
      </c>
      <c r="R109" s="19">
        <v>0</v>
      </c>
      <c r="S109" s="19">
        <v>0</v>
      </c>
      <c r="T109" s="19">
        <v>0</v>
      </c>
      <c r="U109" s="19">
        <v>0</v>
      </c>
      <c r="W109" s="19">
        <v>0</v>
      </c>
      <c r="X109" s="19">
        <v>0</v>
      </c>
      <c r="Y109" s="19">
        <v>0</v>
      </c>
      <c r="Z109" s="19">
        <v>0</v>
      </c>
      <c r="AA109" s="19">
        <v>0</v>
      </c>
      <c r="AB109" s="19">
        <v>0</v>
      </c>
      <c r="AC109" s="19">
        <v>0</v>
      </c>
      <c r="AD109" s="19">
        <v>0</v>
      </c>
      <c r="AE109" s="19">
        <v>0</v>
      </c>
      <c r="AF109" s="19">
        <v>0</v>
      </c>
      <c r="AG109" s="19">
        <v>0</v>
      </c>
      <c r="AH109" s="19">
        <v>0</v>
      </c>
      <c r="AI109" s="19">
        <v>0</v>
      </c>
      <c r="AL109" s="19">
        <v>0</v>
      </c>
      <c r="AM109" s="19">
        <f t="shared" si="5"/>
        <v>0</v>
      </c>
      <c r="AN109" s="19">
        <f t="shared" si="6"/>
        <v>0</v>
      </c>
      <c r="AP109" s="19">
        <f>VLOOKUP($B109,Kraftvärmeprod!$B$1:$BX$549,MATCH(AP$1,Kraftvärmeprod!$B$1:$BX$1,0),FALSE)</f>
        <v>0</v>
      </c>
      <c r="AQ109" s="19">
        <f>VLOOKUP($B109,Kraftvärmeprod!$B$1:$BX$549,MATCH(AQ$1,Kraftvärmeprod!$B$1:$BX$1,0),FALSE)</f>
        <v>0</v>
      </c>
      <c r="AR109" s="19">
        <f>VLOOKUP($B109,Kraftvärmeprod!$B$1:$BX$549,MATCH("Summa tillförd energi exklusive rökgaskondensering",Kraftvärmeprod!$B$1:$BX$1,0),FALSE)</f>
        <v>0</v>
      </c>
      <c r="AT109" s="21" t="str">
        <f t="shared" si="7"/>
        <v/>
      </c>
      <c r="AV109" s="19">
        <f t="shared" si="8"/>
        <v>0</v>
      </c>
      <c r="AX109" s="19" t="str">
        <f>VLOOKUP(B109,Totalt!$B$1:$BZ$554,MATCH(AX$1,Totalt!$B$1:$BZ$1,0),FALSE)</f>
        <v>Ja</v>
      </c>
      <c r="BA109" s="21" t="str">
        <f t="shared" si="9"/>
        <v/>
      </c>
    </row>
    <row r="110" spans="1:53">
      <c r="A110" s="19" t="s">
        <v>231</v>
      </c>
      <c r="B110" s="19" t="s">
        <v>241</v>
      </c>
      <c r="J110" s="19">
        <v>0</v>
      </c>
      <c r="K110" s="19">
        <v>0</v>
      </c>
      <c r="L110" s="19">
        <v>0</v>
      </c>
      <c r="M110" s="19">
        <v>0</v>
      </c>
      <c r="N110" s="19">
        <v>0</v>
      </c>
      <c r="O110" s="19">
        <v>0</v>
      </c>
      <c r="P110" s="19">
        <v>0</v>
      </c>
      <c r="Q110" s="19">
        <v>0</v>
      </c>
      <c r="R110" s="19">
        <v>0</v>
      </c>
      <c r="S110" s="19">
        <v>0</v>
      </c>
      <c r="T110" s="19">
        <v>0</v>
      </c>
      <c r="U110" s="19">
        <v>0</v>
      </c>
      <c r="W110" s="19">
        <v>0</v>
      </c>
      <c r="X110" s="19">
        <v>0</v>
      </c>
      <c r="Y110" s="19">
        <v>0</v>
      </c>
      <c r="Z110" s="19">
        <v>0</v>
      </c>
      <c r="AA110" s="19">
        <v>0</v>
      </c>
      <c r="AB110" s="19">
        <v>0</v>
      </c>
      <c r="AC110" s="19">
        <v>0</v>
      </c>
      <c r="AD110" s="19">
        <v>0</v>
      </c>
      <c r="AE110" s="19">
        <v>0</v>
      </c>
      <c r="AF110" s="19">
        <v>0</v>
      </c>
      <c r="AG110" s="19">
        <v>0</v>
      </c>
      <c r="AH110" s="19">
        <v>0</v>
      </c>
      <c r="AI110" s="19">
        <v>0</v>
      </c>
      <c r="AL110" s="19">
        <v>0</v>
      </c>
      <c r="AM110" s="19">
        <f t="shared" si="5"/>
        <v>0</v>
      </c>
      <c r="AN110" s="19">
        <f t="shared" si="6"/>
        <v>0</v>
      </c>
      <c r="AP110" s="19">
        <f>VLOOKUP($B110,Kraftvärmeprod!$B$1:$BX$549,MATCH(AP$1,Kraftvärmeprod!$B$1:$BX$1,0),FALSE)</f>
        <v>0</v>
      </c>
      <c r="AQ110" s="19">
        <f>VLOOKUP($B110,Kraftvärmeprod!$B$1:$BX$549,MATCH(AQ$1,Kraftvärmeprod!$B$1:$BX$1,0),FALSE)</f>
        <v>0</v>
      </c>
      <c r="AR110" s="19">
        <f>VLOOKUP($B110,Kraftvärmeprod!$B$1:$BX$549,MATCH("Summa tillförd energi exklusive rökgaskondensering",Kraftvärmeprod!$B$1:$BX$1,0),FALSE)</f>
        <v>0</v>
      </c>
      <c r="AT110" s="21" t="str">
        <f t="shared" si="7"/>
        <v/>
      </c>
      <c r="AV110" s="19">
        <f t="shared" si="8"/>
        <v>0</v>
      </c>
      <c r="AX110" s="19" t="str">
        <f>VLOOKUP(B110,Totalt!$B$1:$BZ$554,MATCH(AX$1,Totalt!$B$1:$BZ$1,0),FALSE)</f>
        <v>Ja</v>
      </c>
      <c r="BA110" s="21" t="str">
        <f t="shared" si="9"/>
        <v/>
      </c>
    </row>
    <row r="111" spans="1:53">
      <c r="A111" s="19" t="s">
        <v>242</v>
      </c>
      <c r="B111" s="19" t="s">
        <v>243</v>
      </c>
      <c r="J111" s="19">
        <v>0</v>
      </c>
      <c r="K111" s="19">
        <v>0</v>
      </c>
      <c r="L111" s="19">
        <v>0</v>
      </c>
      <c r="M111" s="19">
        <v>0</v>
      </c>
      <c r="N111" s="19">
        <v>0</v>
      </c>
      <c r="O111" s="19">
        <v>0</v>
      </c>
      <c r="P111" s="19">
        <v>0</v>
      </c>
      <c r="Q111" s="19">
        <v>0</v>
      </c>
      <c r="R111" s="19">
        <v>0</v>
      </c>
      <c r="S111" s="19">
        <v>0</v>
      </c>
      <c r="T111" s="19">
        <v>0</v>
      </c>
      <c r="U111" s="19">
        <v>0</v>
      </c>
      <c r="W111" s="19">
        <v>0</v>
      </c>
      <c r="X111" s="19">
        <v>0</v>
      </c>
      <c r="Y111" s="19">
        <v>0</v>
      </c>
      <c r="Z111" s="19">
        <v>0</v>
      </c>
      <c r="AA111" s="19">
        <v>0</v>
      </c>
      <c r="AB111" s="19">
        <v>0</v>
      </c>
      <c r="AC111" s="19">
        <v>0</v>
      </c>
      <c r="AD111" s="19">
        <v>0</v>
      </c>
      <c r="AE111" s="19">
        <v>0</v>
      </c>
      <c r="AF111" s="19">
        <v>0</v>
      </c>
      <c r="AG111" s="19">
        <v>0</v>
      </c>
      <c r="AH111" s="19">
        <v>0</v>
      </c>
      <c r="AI111" s="19">
        <v>0</v>
      </c>
      <c r="AL111" s="19">
        <v>0</v>
      </c>
      <c r="AM111" s="19">
        <f t="shared" si="5"/>
        <v>0</v>
      </c>
      <c r="AN111" s="19">
        <f t="shared" si="6"/>
        <v>0</v>
      </c>
      <c r="AP111" s="19">
        <f>VLOOKUP($B111,Kraftvärmeprod!$B$1:$BX$549,MATCH(AP$1,Kraftvärmeprod!$B$1:$BX$1,0),FALSE)</f>
        <v>0</v>
      </c>
      <c r="AQ111" s="19">
        <f>VLOOKUP($B111,Kraftvärmeprod!$B$1:$BX$549,MATCH(AQ$1,Kraftvärmeprod!$B$1:$BX$1,0),FALSE)</f>
        <v>0</v>
      </c>
      <c r="AR111" s="19">
        <f>VLOOKUP($B111,Kraftvärmeprod!$B$1:$BX$549,MATCH("Summa tillförd energi exklusive rökgaskondensering",Kraftvärmeprod!$B$1:$BX$1,0),FALSE)</f>
        <v>0</v>
      </c>
      <c r="AT111" s="21" t="str">
        <f t="shared" si="7"/>
        <v/>
      </c>
      <c r="AV111" s="19">
        <f t="shared" si="8"/>
        <v>0</v>
      </c>
      <c r="AX111" s="19" t="str">
        <f>VLOOKUP(B111,Totalt!$B$1:$BZ$554,MATCH(AX$1,Totalt!$B$1:$BZ$1,0),FALSE)</f>
        <v>Ja</v>
      </c>
      <c r="BA111" s="21" t="str">
        <f t="shared" si="9"/>
        <v/>
      </c>
    </row>
    <row r="112" spans="1:53">
      <c r="A112" s="19" t="s">
        <v>246</v>
      </c>
      <c r="B112" s="19" t="s">
        <v>247</v>
      </c>
      <c r="J112" s="19">
        <v>0</v>
      </c>
      <c r="K112" s="19">
        <v>0</v>
      </c>
      <c r="L112" s="19">
        <v>0</v>
      </c>
      <c r="M112" s="19">
        <v>0</v>
      </c>
      <c r="N112" s="19">
        <v>0</v>
      </c>
      <c r="O112" s="19">
        <v>0</v>
      </c>
      <c r="P112" s="19">
        <v>0</v>
      </c>
      <c r="Q112" s="19">
        <v>0</v>
      </c>
      <c r="R112" s="19">
        <v>0</v>
      </c>
      <c r="S112" s="19">
        <v>0</v>
      </c>
      <c r="T112" s="19">
        <v>0</v>
      </c>
      <c r="U112" s="19">
        <v>0</v>
      </c>
      <c r="W112" s="19">
        <v>0</v>
      </c>
      <c r="X112" s="19">
        <v>0</v>
      </c>
      <c r="Y112" s="19">
        <v>0</v>
      </c>
      <c r="Z112" s="19">
        <v>0</v>
      </c>
      <c r="AA112" s="19">
        <v>0</v>
      </c>
      <c r="AB112" s="19">
        <v>0</v>
      </c>
      <c r="AC112" s="19">
        <v>0</v>
      </c>
      <c r="AD112" s="19">
        <v>0</v>
      </c>
      <c r="AE112" s="19">
        <v>0</v>
      </c>
      <c r="AF112" s="19">
        <v>0</v>
      </c>
      <c r="AG112" s="19">
        <v>0</v>
      </c>
      <c r="AH112" s="19">
        <v>0</v>
      </c>
      <c r="AI112" s="19">
        <v>0</v>
      </c>
      <c r="AL112" s="19">
        <v>0</v>
      </c>
      <c r="AM112" s="19">
        <f t="shared" si="5"/>
        <v>0</v>
      </c>
      <c r="AN112" s="19">
        <f t="shared" si="6"/>
        <v>0</v>
      </c>
      <c r="AP112" s="19">
        <f>VLOOKUP($B112,Kraftvärmeprod!$B$1:$BX$549,MATCH(AP$1,Kraftvärmeprod!$B$1:$BX$1,0),FALSE)</f>
        <v>0</v>
      </c>
      <c r="AQ112" s="19">
        <f>VLOOKUP($B112,Kraftvärmeprod!$B$1:$BX$549,MATCH(AQ$1,Kraftvärmeprod!$B$1:$BX$1,0),FALSE)</f>
        <v>0</v>
      </c>
      <c r="AR112" s="19">
        <f>VLOOKUP($B112,Kraftvärmeprod!$B$1:$BX$549,MATCH("Summa tillförd energi exklusive rökgaskondensering",Kraftvärmeprod!$B$1:$BX$1,0),FALSE)</f>
        <v>0</v>
      </c>
      <c r="AT112" s="21" t="str">
        <f t="shared" si="7"/>
        <v/>
      </c>
      <c r="AV112" s="19">
        <f t="shared" si="8"/>
        <v>0</v>
      </c>
      <c r="AX112" s="19" t="str">
        <f>VLOOKUP(B112,Totalt!$B$1:$BZ$554,MATCH(AX$1,Totalt!$B$1:$BZ$1,0),FALSE)</f>
        <v>Ja</v>
      </c>
      <c r="BA112" s="21" t="str">
        <f t="shared" si="9"/>
        <v/>
      </c>
    </row>
    <row r="113" spans="1:53">
      <c r="A113" s="19" t="s">
        <v>246</v>
      </c>
      <c r="B113" s="19" t="s">
        <v>248</v>
      </c>
      <c r="J113" s="19">
        <v>0</v>
      </c>
      <c r="K113" s="19">
        <v>0</v>
      </c>
      <c r="L113" s="19">
        <v>0</v>
      </c>
      <c r="M113" s="19">
        <v>0</v>
      </c>
      <c r="N113" s="19">
        <v>0</v>
      </c>
      <c r="O113" s="19">
        <v>0</v>
      </c>
      <c r="P113" s="19">
        <v>0</v>
      </c>
      <c r="Q113" s="19">
        <v>0</v>
      </c>
      <c r="R113" s="19">
        <v>0</v>
      </c>
      <c r="S113" s="19">
        <v>0</v>
      </c>
      <c r="T113" s="19">
        <v>0</v>
      </c>
      <c r="U113" s="19">
        <v>0</v>
      </c>
      <c r="W113" s="19">
        <v>0</v>
      </c>
      <c r="X113" s="19">
        <v>0</v>
      </c>
      <c r="Y113" s="19">
        <v>0</v>
      </c>
      <c r="Z113" s="19">
        <v>0</v>
      </c>
      <c r="AA113" s="19">
        <v>0</v>
      </c>
      <c r="AB113" s="19">
        <v>0</v>
      </c>
      <c r="AC113" s="19">
        <v>0</v>
      </c>
      <c r="AD113" s="19">
        <v>0</v>
      </c>
      <c r="AE113" s="19">
        <v>0</v>
      </c>
      <c r="AF113" s="19">
        <v>0</v>
      </c>
      <c r="AG113" s="19">
        <v>0</v>
      </c>
      <c r="AH113" s="19">
        <v>0</v>
      </c>
      <c r="AI113" s="19">
        <v>0</v>
      </c>
      <c r="AL113" s="19">
        <v>0</v>
      </c>
      <c r="AM113" s="19">
        <f t="shared" si="5"/>
        <v>0</v>
      </c>
      <c r="AN113" s="19">
        <f t="shared" si="6"/>
        <v>0</v>
      </c>
      <c r="AP113" s="19">
        <f>VLOOKUP($B113,Kraftvärmeprod!$B$1:$BX$549,MATCH(AP$1,Kraftvärmeprod!$B$1:$BX$1,0),FALSE)</f>
        <v>0</v>
      </c>
      <c r="AQ113" s="19">
        <f>VLOOKUP($B113,Kraftvärmeprod!$B$1:$BX$549,MATCH(AQ$1,Kraftvärmeprod!$B$1:$BX$1,0),FALSE)</f>
        <v>0</v>
      </c>
      <c r="AR113" s="19">
        <f>VLOOKUP($B113,Kraftvärmeprod!$B$1:$BX$549,MATCH("Summa tillförd energi exklusive rökgaskondensering",Kraftvärmeprod!$B$1:$BX$1,0),FALSE)</f>
        <v>0</v>
      </c>
      <c r="AT113" s="21" t="str">
        <f t="shared" si="7"/>
        <v/>
      </c>
      <c r="AV113" s="19">
        <f t="shared" si="8"/>
        <v>0</v>
      </c>
      <c r="AX113" s="19" t="str">
        <f>VLOOKUP(B113,Totalt!$B$1:$BZ$554,MATCH(AX$1,Totalt!$B$1:$BZ$1,0),FALSE)</f>
        <v>Ja</v>
      </c>
      <c r="BA113" s="21" t="str">
        <f t="shared" si="9"/>
        <v/>
      </c>
    </row>
    <row r="114" spans="1:53">
      <c r="A114" s="19" t="s">
        <v>246</v>
      </c>
      <c r="B114" s="19" t="s">
        <v>249</v>
      </c>
      <c r="J114" s="19">
        <v>0</v>
      </c>
      <c r="K114" s="19">
        <v>0</v>
      </c>
      <c r="L114" s="19">
        <v>0</v>
      </c>
      <c r="M114" s="19">
        <v>0</v>
      </c>
      <c r="N114" s="19">
        <v>0</v>
      </c>
      <c r="O114" s="19">
        <v>0</v>
      </c>
      <c r="P114" s="19">
        <v>0</v>
      </c>
      <c r="Q114" s="19">
        <v>0</v>
      </c>
      <c r="R114" s="19">
        <v>0</v>
      </c>
      <c r="S114" s="19">
        <v>0</v>
      </c>
      <c r="T114" s="19">
        <v>0</v>
      </c>
      <c r="U114" s="19">
        <v>0</v>
      </c>
      <c r="W114" s="19">
        <v>0</v>
      </c>
      <c r="X114" s="19">
        <v>0</v>
      </c>
      <c r="Y114" s="19">
        <v>0</v>
      </c>
      <c r="Z114" s="19">
        <v>0</v>
      </c>
      <c r="AA114" s="19">
        <v>0</v>
      </c>
      <c r="AB114" s="19">
        <v>0</v>
      </c>
      <c r="AC114" s="19">
        <v>0</v>
      </c>
      <c r="AD114" s="19">
        <v>0</v>
      </c>
      <c r="AE114" s="19">
        <v>0</v>
      </c>
      <c r="AF114" s="19">
        <v>0</v>
      </c>
      <c r="AG114" s="19">
        <v>0</v>
      </c>
      <c r="AH114" s="19">
        <v>0</v>
      </c>
      <c r="AI114" s="19">
        <v>0</v>
      </c>
      <c r="AL114" s="19">
        <v>0</v>
      </c>
      <c r="AM114" s="19">
        <f t="shared" si="5"/>
        <v>0</v>
      </c>
      <c r="AN114" s="19">
        <f t="shared" si="6"/>
        <v>0</v>
      </c>
      <c r="AP114" s="19">
        <f>VLOOKUP($B114,Kraftvärmeprod!$B$1:$BX$549,MATCH(AP$1,Kraftvärmeprod!$B$1:$BX$1,0),FALSE)</f>
        <v>0</v>
      </c>
      <c r="AQ114" s="19">
        <f>VLOOKUP($B114,Kraftvärmeprod!$B$1:$BX$549,MATCH(AQ$1,Kraftvärmeprod!$B$1:$BX$1,0),FALSE)</f>
        <v>0</v>
      </c>
      <c r="AR114" s="19">
        <f>VLOOKUP($B114,Kraftvärmeprod!$B$1:$BX$549,MATCH("Summa tillförd energi exklusive rökgaskondensering",Kraftvärmeprod!$B$1:$BX$1,0),FALSE)</f>
        <v>0</v>
      </c>
      <c r="AT114" s="21" t="str">
        <f t="shared" si="7"/>
        <v/>
      </c>
      <c r="AV114" s="19">
        <f t="shared" si="8"/>
        <v>0</v>
      </c>
      <c r="AX114" s="19" t="str">
        <f>VLOOKUP(B114,Totalt!$B$1:$BZ$554,MATCH(AX$1,Totalt!$B$1:$BZ$1,0),FALSE)</f>
        <v>Ja</v>
      </c>
      <c r="BA114" s="21" t="str">
        <f t="shared" si="9"/>
        <v/>
      </c>
    </row>
    <row r="115" spans="1:53">
      <c r="A115" s="19" t="s">
        <v>246</v>
      </c>
      <c r="B115" s="19" t="s">
        <v>250</v>
      </c>
      <c r="J115" s="19">
        <v>0</v>
      </c>
      <c r="K115" s="19">
        <v>0</v>
      </c>
      <c r="L115" s="19">
        <v>0</v>
      </c>
      <c r="M115" s="19">
        <v>0</v>
      </c>
      <c r="N115" s="19">
        <v>0</v>
      </c>
      <c r="O115" s="19">
        <v>0</v>
      </c>
      <c r="P115" s="19">
        <v>0</v>
      </c>
      <c r="Q115" s="19">
        <v>0</v>
      </c>
      <c r="R115" s="19">
        <v>0</v>
      </c>
      <c r="S115" s="19">
        <v>0</v>
      </c>
      <c r="T115" s="19">
        <v>0</v>
      </c>
      <c r="U115" s="19">
        <v>0</v>
      </c>
      <c r="W115" s="19">
        <v>0</v>
      </c>
      <c r="X115" s="19">
        <v>0</v>
      </c>
      <c r="Y115" s="19">
        <v>0</v>
      </c>
      <c r="Z115" s="19">
        <v>0</v>
      </c>
      <c r="AA115" s="19">
        <v>0</v>
      </c>
      <c r="AB115" s="19">
        <v>0</v>
      </c>
      <c r="AC115" s="19">
        <v>0</v>
      </c>
      <c r="AD115" s="19">
        <v>0</v>
      </c>
      <c r="AE115" s="19">
        <v>0</v>
      </c>
      <c r="AF115" s="19">
        <v>0</v>
      </c>
      <c r="AG115" s="19">
        <v>0</v>
      </c>
      <c r="AH115" s="19">
        <v>0</v>
      </c>
      <c r="AI115" s="19">
        <v>0</v>
      </c>
      <c r="AL115" s="19">
        <v>0</v>
      </c>
      <c r="AM115" s="19">
        <f t="shared" si="5"/>
        <v>0</v>
      </c>
      <c r="AN115" s="19">
        <f t="shared" si="6"/>
        <v>0</v>
      </c>
      <c r="AP115" s="19">
        <f>VLOOKUP($B115,Kraftvärmeprod!$B$1:$BX$549,MATCH(AP$1,Kraftvärmeprod!$B$1:$BX$1,0),FALSE)</f>
        <v>0</v>
      </c>
      <c r="AQ115" s="19">
        <f>VLOOKUP($B115,Kraftvärmeprod!$B$1:$BX$549,MATCH(AQ$1,Kraftvärmeprod!$B$1:$BX$1,0),FALSE)</f>
        <v>0</v>
      </c>
      <c r="AR115" s="19">
        <f>VLOOKUP($B115,Kraftvärmeprod!$B$1:$BX$549,MATCH("Summa tillförd energi exklusive rökgaskondensering",Kraftvärmeprod!$B$1:$BX$1,0),FALSE)</f>
        <v>0</v>
      </c>
      <c r="AT115" s="21" t="str">
        <f t="shared" si="7"/>
        <v/>
      </c>
      <c r="AV115" s="19">
        <f t="shared" si="8"/>
        <v>0</v>
      </c>
      <c r="AX115" s="19" t="str">
        <f>VLOOKUP(B115,Totalt!$B$1:$BZ$554,MATCH(AX$1,Totalt!$B$1:$BZ$1,0),FALSE)</f>
        <v>Ja</v>
      </c>
      <c r="BA115" s="21" t="str">
        <f t="shared" si="9"/>
        <v/>
      </c>
    </row>
    <row r="116" spans="1:53">
      <c r="A116" s="19" t="s">
        <v>251</v>
      </c>
      <c r="B116" s="19" t="s">
        <v>252</v>
      </c>
      <c r="J116" s="19">
        <v>0</v>
      </c>
      <c r="K116" s="19">
        <v>0</v>
      </c>
      <c r="L116" s="19">
        <v>0</v>
      </c>
      <c r="M116" s="19">
        <v>0</v>
      </c>
      <c r="N116" s="19">
        <v>0</v>
      </c>
      <c r="O116" s="19">
        <v>0</v>
      </c>
      <c r="P116" s="19">
        <v>0</v>
      </c>
      <c r="Q116" s="19">
        <v>0</v>
      </c>
      <c r="R116" s="19">
        <v>0</v>
      </c>
      <c r="S116" s="19">
        <v>0</v>
      </c>
      <c r="T116" s="19">
        <v>0</v>
      </c>
      <c r="U116" s="19">
        <v>0</v>
      </c>
      <c r="W116" s="19">
        <v>0</v>
      </c>
      <c r="X116" s="19">
        <v>0</v>
      </c>
      <c r="Y116" s="19">
        <v>0</v>
      </c>
      <c r="Z116" s="19">
        <v>0</v>
      </c>
      <c r="AA116" s="19">
        <v>0</v>
      </c>
      <c r="AB116" s="19">
        <v>0</v>
      </c>
      <c r="AC116" s="19">
        <v>0</v>
      </c>
      <c r="AD116" s="19">
        <v>0</v>
      </c>
      <c r="AE116" s="19">
        <v>0</v>
      </c>
      <c r="AF116" s="19">
        <v>0</v>
      </c>
      <c r="AG116" s="19">
        <v>0</v>
      </c>
      <c r="AH116" s="19">
        <v>0</v>
      </c>
      <c r="AI116" s="19">
        <v>0</v>
      </c>
      <c r="AL116" s="19">
        <v>0</v>
      </c>
      <c r="AM116" s="19">
        <f t="shared" si="5"/>
        <v>0</v>
      </c>
      <c r="AN116" s="19">
        <f t="shared" si="6"/>
        <v>0</v>
      </c>
      <c r="AP116" s="19">
        <f>VLOOKUP($B116,Kraftvärmeprod!$B$1:$BX$549,MATCH(AP$1,Kraftvärmeprod!$B$1:$BX$1,0),FALSE)</f>
        <v>0</v>
      </c>
      <c r="AQ116" s="19">
        <f>VLOOKUP($B116,Kraftvärmeprod!$B$1:$BX$549,MATCH(AQ$1,Kraftvärmeprod!$B$1:$BX$1,0),FALSE)</f>
        <v>0</v>
      </c>
      <c r="AR116" s="19">
        <f>VLOOKUP($B116,Kraftvärmeprod!$B$1:$BX$549,MATCH("Summa tillförd energi exklusive rökgaskondensering",Kraftvärmeprod!$B$1:$BX$1,0),FALSE)</f>
        <v>0</v>
      </c>
      <c r="AT116" s="21" t="str">
        <f t="shared" si="7"/>
        <v/>
      </c>
      <c r="AV116" s="19">
        <f t="shared" si="8"/>
        <v>0</v>
      </c>
      <c r="AX116" s="19" t="str">
        <f>VLOOKUP(B116,Totalt!$B$1:$BZ$554,MATCH(AX$1,Totalt!$B$1:$BZ$1,0),FALSE)</f>
        <v>Ja</v>
      </c>
      <c r="BA116" s="21" t="str">
        <f t="shared" si="9"/>
        <v/>
      </c>
    </row>
    <row r="117" spans="1:53">
      <c r="A117" s="19" t="s">
        <v>253</v>
      </c>
      <c r="B117" s="19" t="s">
        <v>255</v>
      </c>
      <c r="J117" s="19">
        <v>0</v>
      </c>
      <c r="K117" s="19">
        <v>0</v>
      </c>
      <c r="L117" s="19">
        <v>0</v>
      </c>
      <c r="M117" s="19">
        <v>0</v>
      </c>
      <c r="N117" s="19">
        <v>0</v>
      </c>
      <c r="O117" s="19">
        <v>0</v>
      </c>
      <c r="P117" s="19">
        <v>0</v>
      </c>
      <c r="Q117" s="19">
        <v>0</v>
      </c>
      <c r="R117" s="19">
        <v>0</v>
      </c>
      <c r="S117" s="19">
        <v>0</v>
      </c>
      <c r="T117" s="19">
        <v>0</v>
      </c>
      <c r="U117" s="19">
        <v>0</v>
      </c>
      <c r="W117" s="19">
        <v>0</v>
      </c>
      <c r="X117" s="19">
        <v>0</v>
      </c>
      <c r="Y117" s="19">
        <v>0</v>
      </c>
      <c r="Z117" s="19">
        <v>0</v>
      </c>
      <c r="AA117" s="19">
        <v>0</v>
      </c>
      <c r="AB117" s="19">
        <v>0</v>
      </c>
      <c r="AC117" s="19">
        <v>0</v>
      </c>
      <c r="AD117" s="19">
        <v>0</v>
      </c>
      <c r="AE117" s="19">
        <v>43.732199999999999</v>
      </c>
      <c r="AF117" s="19">
        <v>0</v>
      </c>
      <c r="AG117" s="19">
        <v>0</v>
      </c>
      <c r="AH117" s="19">
        <v>2.8119999999999998</v>
      </c>
      <c r="AI117" s="19">
        <v>0</v>
      </c>
      <c r="AL117" s="19">
        <v>46.544199999999996</v>
      </c>
      <c r="AM117" s="19">
        <f t="shared" si="5"/>
        <v>46.544199999999996</v>
      </c>
      <c r="AN117" s="19">
        <f t="shared" si="6"/>
        <v>43.732199999999999</v>
      </c>
      <c r="AP117" s="19">
        <f>VLOOKUP($B117,Kraftvärmeprod!$B$1:$BX$549,MATCH(AP$1,Kraftvärmeprod!$B$1:$BX$1,0),FALSE)</f>
        <v>94.98</v>
      </c>
      <c r="AQ117" s="19">
        <f>VLOOKUP($B117,Kraftvärmeprod!$B$1:$BX$549,MATCH(AQ$1,Kraftvärmeprod!$B$1:$BX$1,0),FALSE)</f>
        <v>16.43</v>
      </c>
      <c r="AR117" s="19">
        <f>VLOOKUP($B117,Kraftvärmeprod!$B$1:$BX$549,MATCH("Summa tillförd energi exklusive rökgaskondensering",Kraftvärmeprod!$B$1:$BX$1,0),FALSE)</f>
        <v>67.94</v>
      </c>
      <c r="AT117" s="21">
        <f t="shared" si="7"/>
        <v>0.64368854871945835</v>
      </c>
      <c r="AV117" s="19">
        <f t="shared" si="8"/>
        <v>0</v>
      </c>
      <c r="AX117" s="19" t="str">
        <f>VLOOKUP(B117,Totalt!$B$1:$BZ$554,MATCH(AX$1,Totalt!$B$1:$BZ$1,0),FALSE)</f>
        <v>Ja</v>
      </c>
      <c r="BA117" s="21">
        <f t="shared" si="9"/>
        <v>2.1718550633171896</v>
      </c>
    </row>
    <row r="118" spans="1:53">
      <c r="A118" s="19" t="s">
        <v>256</v>
      </c>
      <c r="B118" s="19" t="s">
        <v>257</v>
      </c>
      <c r="J118" s="19">
        <v>0</v>
      </c>
      <c r="K118" s="19">
        <v>0</v>
      </c>
      <c r="L118" s="19">
        <v>0</v>
      </c>
      <c r="M118" s="19">
        <v>0</v>
      </c>
      <c r="N118" s="19">
        <v>0</v>
      </c>
      <c r="O118" s="19">
        <v>0</v>
      </c>
      <c r="P118" s="19">
        <v>0</v>
      </c>
      <c r="Q118" s="19">
        <v>0</v>
      </c>
      <c r="R118" s="19">
        <v>0</v>
      </c>
      <c r="S118" s="19">
        <v>0</v>
      </c>
      <c r="T118" s="19">
        <v>0</v>
      </c>
      <c r="U118" s="19">
        <v>0</v>
      </c>
      <c r="W118" s="19">
        <v>0</v>
      </c>
      <c r="X118" s="19">
        <v>0</v>
      </c>
      <c r="Y118" s="19">
        <v>0</v>
      </c>
      <c r="Z118" s="19">
        <v>0</v>
      </c>
      <c r="AA118" s="19">
        <v>0</v>
      </c>
      <c r="AB118" s="19">
        <v>0</v>
      </c>
      <c r="AC118" s="19">
        <v>0</v>
      </c>
      <c r="AD118" s="19">
        <v>0</v>
      </c>
      <c r="AE118" s="19">
        <v>0</v>
      </c>
      <c r="AF118" s="19">
        <v>0</v>
      </c>
      <c r="AG118" s="19">
        <v>0</v>
      </c>
      <c r="AH118" s="19">
        <v>0</v>
      </c>
      <c r="AI118" s="19">
        <v>0</v>
      </c>
      <c r="AL118" s="19">
        <v>0</v>
      </c>
      <c r="AM118" s="19">
        <f t="shared" si="5"/>
        <v>0</v>
      </c>
      <c r="AN118" s="19">
        <f t="shared" si="6"/>
        <v>0</v>
      </c>
      <c r="AP118" s="19">
        <f>VLOOKUP($B118,Kraftvärmeprod!$B$1:$BX$549,MATCH(AP$1,Kraftvärmeprod!$B$1:$BX$1,0),FALSE)</f>
        <v>0</v>
      </c>
      <c r="AQ118" s="19">
        <f>VLOOKUP($B118,Kraftvärmeprod!$B$1:$BX$549,MATCH(AQ$1,Kraftvärmeprod!$B$1:$BX$1,0),FALSE)</f>
        <v>0</v>
      </c>
      <c r="AR118" s="19">
        <f>VLOOKUP($B118,Kraftvärmeprod!$B$1:$BX$549,MATCH("Summa tillförd energi exklusive rökgaskondensering",Kraftvärmeprod!$B$1:$BX$1,0),FALSE)</f>
        <v>0</v>
      </c>
      <c r="AT118" s="21" t="str">
        <f t="shared" si="7"/>
        <v/>
      </c>
      <c r="AV118" s="19">
        <f t="shared" si="8"/>
        <v>0</v>
      </c>
      <c r="AX118" s="19" t="str">
        <f>VLOOKUP(B118,Totalt!$B$1:$BZ$554,MATCH(AX$1,Totalt!$B$1:$BZ$1,0),FALSE)</f>
        <v>Ja</v>
      </c>
      <c r="BA118" s="21" t="str">
        <f t="shared" si="9"/>
        <v/>
      </c>
    </row>
    <row r="119" spans="1:53">
      <c r="A119" s="19" t="s">
        <v>258</v>
      </c>
      <c r="B119" s="19" t="s">
        <v>259</v>
      </c>
      <c r="J119" s="19">
        <v>0</v>
      </c>
      <c r="K119" s="19">
        <v>0</v>
      </c>
      <c r="L119" s="19">
        <v>0</v>
      </c>
      <c r="M119" s="19">
        <v>0</v>
      </c>
      <c r="N119" s="19">
        <v>0</v>
      </c>
      <c r="O119" s="19">
        <v>0</v>
      </c>
      <c r="P119" s="19">
        <v>0</v>
      </c>
      <c r="Q119" s="19">
        <v>0</v>
      </c>
      <c r="R119" s="19">
        <v>0</v>
      </c>
      <c r="S119" s="19">
        <v>0</v>
      </c>
      <c r="T119" s="19">
        <v>0</v>
      </c>
      <c r="U119" s="19">
        <v>0</v>
      </c>
      <c r="W119" s="19">
        <v>0</v>
      </c>
      <c r="X119" s="19">
        <v>0</v>
      </c>
      <c r="Y119" s="19">
        <v>0</v>
      </c>
      <c r="Z119" s="19">
        <v>0</v>
      </c>
      <c r="AA119" s="19">
        <v>0</v>
      </c>
      <c r="AB119" s="19">
        <v>0</v>
      </c>
      <c r="AC119" s="19">
        <v>0</v>
      </c>
      <c r="AD119" s="19">
        <v>0</v>
      </c>
      <c r="AE119" s="19">
        <v>0</v>
      </c>
      <c r="AF119" s="19">
        <v>0</v>
      </c>
      <c r="AG119" s="19">
        <v>0</v>
      </c>
      <c r="AH119" s="19">
        <v>0</v>
      </c>
      <c r="AI119" s="19">
        <v>0</v>
      </c>
      <c r="AL119" s="19">
        <v>0</v>
      </c>
      <c r="AM119" s="19">
        <f t="shared" si="5"/>
        <v>0</v>
      </c>
      <c r="AN119" s="19">
        <f t="shared" si="6"/>
        <v>0</v>
      </c>
      <c r="AP119" s="19">
        <f>VLOOKUP($B119,Kraftvärmeprod!$B$1:$BX$549,MATCH(AP$1,Kraftvärmeprod!$B$1:$BX$1,0),FALSE)</f>
        <v>0</v>
      </c>
      <c r="AQ119" s="19">
        <f>VLOOKUP($B119,Kraftvärmeprod!$B$1:$BX$549,MATCH(AQ$1,Kraftvärmeprod!$B$1:$BX$1,0),FALSE)</f>
        <v>0</v>
      </c>
      <c r="AR119" s="19">
        <f>VLOOKUP($B119,Kraftvärmeprod!$B$1:$BX$549,MATCH("Summa tillförd energi exklusive rökgaskondensering",Kraftvärmeprod!$B$1:$BX$1,0),FALSE)</f>
        <v>0</v>
      </c>
      <c r="AT119" s="21" t="str">
        <f t="shared" si="7"/>
        <v/>
      </c>
      <c r="AV119" s="19">
        <f t="shared" si="8"/>
        <v>0</v>
      </c>
      <c r="AX119" s="19" t="str">
        <f>VLOOKUP(B119,Totalt!$B$1:$BZ$554,MATCH(AX$1,Totalt!$B$1:$BZ$1,0),FALSE)</f>
        <v>Ja</v>
      </c>
      <c r="BA119" s="21" t="str">
        <f t="shared" si="9"/>
        <v/>
      </c>
    </row>
    <row r="120" spans="1:53">
      <c r="A120" s="19" t="s">
        <v>258</v>
      </c>
      <c r="B120" s="19" t="s">
        <v>261</v>
      </c>
      <c r="J120" s="19">
        <v>0</v>
      </c>
      <c r="K120" s="19">
        <v>0</v>
      </c>
      <c r="L120" s="19">
        <v>0</v>
      </c>
      <c r="M120" s="19">
        <v>0</v>
      </c>
      <c r="N120" s="19">
        <v>0</v>
      </c>
      <c r="O120" s="19">
        <v>0</v>
      </c>
      <c r="P120" s="19">
        <v>0</v>
      </c>
      <c r="Q120" s="19">
        <v>0</v>
      </c>
      <c r="R120" s="19">
        <v>0</v>
      </c>
      <c r="S120" s="19">
        <v>0</v>
      </c>
      <c r="T120" s="19">
        <v>0</v>
      </c>
      <c r="U120" s="19">
        <v>0</v>
      </c>
      <c r="W120" s="19">
        <v>0</v>
      </c>
      <c r="X120" s="19">
        <v>0</v>
      </c>
      <c r="Y120" s="19">
        <v>0</v>
      </c>
      <c r="Z120" s="19">
        <v>0</v>
      </c>
      <c r="AA120" s="19">
        <v>0</v>
      </c>
      <c r="AB120" s="19">
        <v>0</v>
      </c>
      <c r="AC120" s="19">
        <v>0</v>
      </c>
      <c r="AD120" s="19">
        <v>0</v>
      </c>
      <c r="AE120" s="19">
        <v>0</v>
      </c>
      <c r="AF120" s="19">
        <v>0</v>
      </c>
      <c r="AG120" s="19">
        <v>0</v>
      </c>
      <c r="AH120" s="19">
        <v>0</v>
      </c>
      <c r="AI120" s="19">
        <v>0</v>
      </c>
      <c r="AL120" s="19">
        <v>0</v>
      </c>
      <c r="AM120" s="19">
        <f t="shared" si="5"/>
        <v>0</v>
      </c>
      <c r="AN120" s="19">
        <f t="shared" si="6"/>
        <v>0</v>
      </c>
      <c r="AP120" s="19">
        <f>VLOOKUP($B120,Kraftvärmeprod!$B$1:$BX$549,MATCH(AP$1,Kraftvärmeprod!$B$1:$BX$1,0),FALSE)</f>
        <v>0</v>
      </c>
      <c r="AQ120" s="19">
        <f>VLOOKUP($B120,Kraftvärmeprod!$B$1:$BX$549,MATCH(AQ$1,Kraftvärmeprod!$B$1:$BX$1,0),FALSE)</f>
        <v>0</v>
      </c>
      <c r="AR120" s="19">
        <f>VLOOKUP($B120,Kraftvärmeprod!$B$1:$BX$549,MATCH("Summa tillförd energi exklusive rökgaskondensering",Kraftvärmeprod!$B$1:$BX$1,0),FALSE)</f>
        <v>0</v>
      </c>
      <c r="AT120" s="21" t="str">
        <f t="shared" si="7"/>
        <v/>
      </c>
      <c r="AV120" s="19">
        <f t="shared" si="8"/>
        <v>0</v>
      </c>
      <c r="AX120" s="19" t="str">
        <f>VLOOKUP(B120,Totalt!$B$1:$BZ$554,MATCH(AX$1,Totalt!$B$1:$BZ$1,0),FALSE)</f>
        <v>Ja</v>
      </c>
      <c r="BA120" s="21" t="str">
        <f t="shared" si="9"/>
        <v/>
      </c>
    </row>
    <row r="121" spans="1:53">
      <c r="A121" s="19" t="s">
        <v>258</v>
      </c>
      <c r="B121" s="19" t="s">
        <v>262</v>
      </c>
      <c r="J121" s="19">
        <v>0</v>
      </c>
      <c r="K121" s="19">
        <v>0</v>
      </c>
      <c r="L121" s="19">
        <v>0</v>
      </c>
      <c r="M121" s="19">
        <v>0</v>
      </c>
      <c r="N121" s="19">
        <v>0</v>
      </c>
      <c r="O121" s="19">
        <v>0</v>
      </c>
      <c r="P121" s="19">
        <v>0</v>
      </c>
      <c r="Q121" s="19">
        <v>0</v>
      </c>
      <c r="R121" s="19">
        <v>0</v>
      </c>
      <c r="S121" s="19">
        <v>0</v>
      </c>
      <c r="T121" s="19">
        <v>0</v>
      </c>
      <c r="U121" s="19">
        <v>0</v>
      </c>
      <c r="W121" s="19">
        <v>0</v>
      </c>
      <c r="X121" s="19">
        <v>0</v>
      </c>
      <c r="Y121" s="19">
        <v>0</v>
      </c>
      <c r="Z121" s="19">
        <v>0</v>
      </c>
      <c r="AA121" s="19">
        <v>0</v>
      </c>
      <c r="AB121" s="19">
        <v>0</v>
      </c>
      <c r="AC121" s="19">
        <v>0</v>
      </c>
      <c r="AD121" s="19">
        <v>0</v>
      </c>
      <c r="AE121" s="19">
        <v>0</v>
      </c>
      <c r="AF121" s="19">
        <v>0</v>
      </c>
      <c r="AG121" s="19">
        <v>0</v>
      </c>
      <c r="AH121" s="19">
        <v>0</v>
      </c>
      <c r="AI121" s="19">
        <v>0</v>
      </c>
      <c r="AL121" s="19">
        <v>0</v>
      </c>
      <c r="AM121" s="19">
        <f t="shared" si="5"/>
        <v>0</v>
      </c>
      <c r="AN121" s="19">
        <f t="shared" si="6"/>
        <v>0</v>
      </c>
      <c r="AP121" s="19">
        <f>VLOOKUP($B121,Kraftvärmeprod!$B$1:$BX$549,MATCH(AP$1,Kraftvärmeprod!$B$1:$BX$1,0),FALSE)</f>
        <v>0</v>
      </c>
      <c r="AQ121" s="19">
        <f>VLOOKUP($B121,Kraftvärmeprod!$B$1:$BX$549,MATCH(AQ$1,Kraftvärmeprod!$B$1:$BX$1,0),FALSE)</f>
        <v>0</v>
      </c>
      <c r="AR121" s="19">
        <f>VLOOKUP($B121,Kraftvärmeprod!$B$1:$BX$549,MATCH("Summa tillförd energi exklusive rökgaskondensering",Kraftvärmeprod!$B$1:$BX$1,0),FALSE)</f>
        <v>0</v>
      </c>
      <c r="AT121" s="21" t="str">
        <f t="shared" si="7"/>
        <v/>
      </c>
      <c r="AV121" s="19">
        <f t="shared" si="8"/>
        <v>0</v>
      </c>
      <c r="AX121" s="19" t="str">
        <f>VLOOKUP(B121,Totalt!$B$1:$BZ$554,MATCH(AX$1,Totalt!$B$1:$BZ$1,0),FALSE)</f>
        <v>Ja</v>
      </c>
      <c r="BA121" s="21" t="str">
        <f t="shared" si="9"/>
        <v/>
      </c>
    </row>
    <row r="122" spans="1:53">
      <c r="A122" s="19" t="s">
        <v>263</v>
      </c>
      <c r="B122" s="19" t="s">
        <v>264</v>
      </c>
      <c r="J122" s="19">
        <v>0</v>
      </c>
      <c r="K122" s="19">
        <v>0</v>
      </c>
      <c r="L122" s="19">
        <v>0</v>
      </c>
      <c r="M122" s="19">
        <v>0</v>
      </c>
      <c r="N122" s="19">
        <v>0</v>
      </c>
      <c r="O122" s="19">
        <v>0</v>
      </c>
      <c r="P122" s="19">
        <v>33.917700000000004</v>
      </c>
      <c r="Q122" s="19">
        <v>0</v>
      </c>
      <c r="R122" s="19">
        <v>0</v>
      </c>
      <c r="S122" s="19">
        <v>0</v>
      </c>
      <c r="T122" s="19">
        <v>0</v>
      </c>
      <c r="U122" s="19">
        <v>0</v>
      </c>
      <c r="W122" s="19">
        <v>0</v>
      </c>
      <c r="X122" s="19">
        <v>0</v>
      </c>
      <c r="Y122" s="19">
        <v>0</v>
      </c>
      <c r="Z122" s="19">
        <v>19.0215</v>
      </c>
      <c r="AA122" s="19">
        <v>0</v>
      </c>
      <c r="AB122" s="19">
        <v>0</v>
      </c>
      <c r="AC122" s="19">
        <v>0</v>
      </c>
      <c r="AD122" s="19">
        <v>0</v>
      </c>
      <c r="AE122" s="19">
        <v>118.801</v>
      </c>
      <c r="AF122" s="19">
        <v>0</v>
      </c>
      <c r="AG122" s="19">
        <v>0</v>
      </c>
      <c r="AH122" s="19">
        <v>0</v>
      </c>
      <c r="AI122" s="19">
        <v>0</v>
      </c>
      <c r="AL122" s="19">
        <v>171.74019999999999</v>
      </c>
      <c r="AM122" s="19">
        <f t="shared" si="5"/>
        <v>171.74019999999999</v>
      </c>
      <c r="AN122" s="19">
        <f t="shared" si="6"/>
        <v>171.74019999999999</v>
      </c>
      <c r="AP122" s="19">
        <f>VLOOKUP($B122,Kraftvärmeprod!$B$1:$BX$549,MATCH(AP$1,Kraftvärmeprod!$B$1:$BX$1,0),FALSE)</f>
        <v>193.9</v>
      </c>
      <c r="AQ122" s="19">
        <f>VLOOKUP($B122,Kraftvärmeprod!$B$1:$BX$549,MATCH(AQ$1,Kraftvärmeprod!$B$1:$BX$1,0),FALSE)</f>
        <v>18.3</v>
      </c>
      <c r="AR122" s="19">
        <f>VLOOKUP($B122,Kraftvärmeprod!$B$1:$BX$549,MATCH("Summa tillförd energi exklusive rökgaskondensering",Kraftvärmeprod!$B$1:$BX$1,0),FALSE)</f>
        <v>220.64</v>
      </c>
      <c r="AT122" s="21">
        <f t="shared" si="7"/>
        <v>0.77837291515591012</v>
      </c>
      <c r="AV122" s="19">
        <f t="shared" si="8"/>
        <v>52.9392</v>
      </c>
      <c r="AX122" s="19" t="str">
        <f>VLOOKUP(B122,Totalt!$B$1:$BZ$554,MATCH(AX$1,Totalt!$B$1:$BZ$1,0),FALSE)</f>
        <v>Ja</v>
      </c>
      <c r="BA122" s="21">
        <f t="shared" si="9"/>
        <v>1.1290309432503283</v>
      </c>
    </row>
    <row r="123" spans="1:53">
      <c r="A123" s="19" t="s">
        <v>266</v>
      </c>
      <c r="B123" s="19" t="s">
        <v>267</v>
      </c>
      <c r="J123" s="19">
        <v>0</v>
      </c>
      <c r="K123" s="19">
        <v>0</v>
      </c>
      <c r="L123" s="19">
        <v>0</v>
      </c>
      <c r="M123" s="19">
        <v>0</v>
      </c>
      <c r="N123" s="19">
        <v>0</v>
      </c>
      <c r="O123" s="19">
        <v>0</v>
      </c>
      <c r="P123" s="19">
        <v>0</v>
      </c>
      <c r="Q123" s="19">
        <v>0</v>
      </c>
      <c r="R123" s="19">
        <v>0</v>
      </c>
      <c r="S123" s="19">
        <v>0</v>
      </c>
      <c r="T123" s="19">
        <v>0</v>
      </c>
      <c r="U123" s="19">
        <v>0</v>
      </c>
      <c r="W123" s="19">
        <v>0</v>
      </c>
      <c r="X123" s="19">
        <v>0</v>
      </c>
      <c r="Y123" s="19">
        <v>0</v>
      </c>
      <c r="Z123" s="19">
        <v>0</v>
      </c>
      <c r="AA123" s="19">
        <v>0</v>
      </c>
      <c r="AB123" s="19">
        <v>0</v>
      </c>
      <c r="AC123" s="19">
        <v>0</v>
      </c>
      <c r="AD123" s="19">
        <v>0</v>
      </c>
      <c r="AE123" s="19">
        <v>0</v>
      </c>
      <c r="AF123" s="19">
        <v>0</v>
      </c>
      <c r="AG123" s="19">
        <v>0</v>
      </c>
      <c r="AH123" s="19">
        <v>0</v>
      </c>
      <c r="AI123" s="19">
        <v>0</v>
      </c>
      <c r="AL123" s="19">
        <v>0</v>
      </c>
      <c r="AM123" s="19">
        <f t="shared" si="5"/>
        <v>0</v>
      </c>
      <c r="AN123" s="19">
        <f t="shared" si="6"/>
        <v>0</v>
      </c>
      <c r="AP123" s="19">
        <f>VLOOKUP($B123,Kraftvärmeprod!$B$1:$BX$549,MATCH(AP$1,Kraftvärmeprod!$B$1:$BX$1,0),FALSE)</f>
        <v>0</v>
      </c>
      <c r="AQ123" s="19">
        <f>VLOOKUP($B123,Kraftvärmeprod!$B$1:$BX$549,MATCH(AQ$1,Kraftvärmeprod!$B$1:$BX$1,0),FALSE)</f>
        <v>0</v>
      </c>
      <c r="AR123" s="19">
        <f>VLOOKUP($B123,Kraftvärmeprod!$B$1:$BX$549,MATCH("Summa tillförd energi exklusive rökgaskondensering",Kraftvärmeprod!$B$1:$BX$1,0),FALSE)</f>
        <v>0</v>
      </c>
      <c r="AT123" s="21" t="str">
        <f t="shared" si="7"/>
        <v/>
      </c>
      <c r="AV123" s="19">
        <f t="shared" si="8"/>
        <v>0</v>
      </c>
      <c r="AX123" s="19" t="str">
        <f>VLOOKUP(B123,Totalt!$B$1:$BZ$554,MATCH(AX$1,Totalt!$B$1:$BZ$1,0),FALSE)</f>
        <v>Ja</v>
      </c>
      <c r="BA123" s="21" t="str">
        <f t="shared" si="9"/>
        <v/>
      </c>
    </row>
    <row r="124" spans="1:53">
      <c r="A124" s="19" t="s">
        <v>266</v>
      </c>
      <c r="B124" s="19" t="s">
        <v>268</v>
      </c>
      <c r="J124" s="19">
        <v>0</v>
      </c>
      <c r="K124" s="19">
        <v>0</v>
      </c>
      <c r="L124" s="19">
        <v>0</v>
      </c>
      <c r="M124" s="19">
        <v>0</v>
      </c>
      <c r="N124" s="19">
        <v>0</v>
      </c>
      <c r="O124" s="19">
        <v>0</v>
      </c>
      <c r="P124" s="19">
        <v>0</v>
      </c>
      <c r="Q124" s="19">
        <v>0</v>
      </c>
      <c r="R124" s="19">
        <v>0</v>
      </c>
      <c r="S124" s="19">
        <v>0</v>
      </c>
      <c r="T124" s="19">
        <v>0</v>
      </c>
      <c r="U124" s="19">
        <v>0</v>
      </c>
      <c r="W124" s="19">
        <v>0</v>
      </c>
      <c r="X124" s="19">
        <v>0</v>
      </c>
      <c r="Y124" s="19">
        <v>0</v>
      </c>
      <c r="Z124" s="19">
        <v>0</v>
      </c>
      <c r="AA124" s="19">
        <v>0</v>
      </c>
      <c r="AB124" s="19">
        <v>0</v>
      </c>
      <c r="AC124" s="19">
        <v>0</v>
      </c>
      <c r="AD124" s="19">
        <v>0</v>
      </c>
      <c r="AE124" s="19">
        <v>0</v>
      </c>
      <c r="AF124" s="19">
        <v>0</v>
      </c>
      <c r="AG124" s="19">
        <v>0</v>
      </c>
      <c r="AH124" s="19">
        <v>0</v>
      </c>
      <c r="AI124" s="19">
        <v>0</v>
      </c>
      <c r="AL124" s="19">
        <v>0</v>
      </c>
      <c r="AM124" s="19">
        <f t="shared" si="5"/>
        <v>0</v>
      </c>
      <c r="AN124" s="19">
        <f t="shared" si="6"/>
        <v>0</v>
      </c>
      <c r="AP124" s="19">
        <f>VLOOKUP($B124,Kraftvärmeprod!$B$1:$BX$549,MATCH(AP$1,Kraftvärmeprod!$B$1:$BX$1,0),FALSE)</f>
        <v>0</v>
      </c>
      <c r="AQ124" s="19">
        <f>VLOOKUP($B124,Kraftvärmeprod!$B$1:$BX$549,MATCH(AQ$1,Kraftvärmeprod!$B$1:$BX$1,0),FALSE)</f>
        <v>0</v>
      </c>
      <c r="AR124" s="19">
        <f>VLOOKUP($B124,Kraftvärmeprod!$B$1:$BX$549,MATCH("Summa tillförd energi exklusive rökgaskondensering",Kraftvärmeprod!$B$1:$BX$1,0),FALSE)</f>
        <v>0</v>
      </c>
      <c r="AT124" s="21" t="str">
        <f t="shared" si="7"/>
        <v/>
      </c>
      <c r="AV124" s="19">
        <f t="shared" si="8"/>
        <v>0</v>
      </c>
      <c r="AX124" s="19" t="str">
        <f>VLOOKUP(B124,Totalt!$B$1:$BZ$554,MATCH(AX$1,Totalt!$B$1:$BZ$1,0),FALSE)</f>
        <v>Ja</v>
      </c>
      <c r="BA124" s="21" t="str">
        <f t="shared" si="9"/>
        <v/>
      </c>
    </row>
    <row r="125" spans="1:53">
      <c r="A125" s="19" t="s">
        <v>266</v>
      </c>
      <c r="B125" s="19" t="s">
        <v>269</v>
      </c>
      <c r="J125" s="19">
        <v>0</v>
      </c>
      <c r="K125" s="19">
        <v>0</v>
      </c>
      <c r="L125" s="19">
        <v>0</v>
      </c>
      <c r="M125" s="19">
        <v>0</v>
      </c>
      <c r="N125" s="19">
        <v>0</v>
      </c>
      <c r="O125" s="19">
        <v>0</v>
      </c>
      <c r="P125" s="19">
        <v>0</v>
      </c>
      <c r="Q125" s="19">
        <v>0</v>
      </c>
      <c r="R125" s="19">
        <v>0</v>
      </c>
      <c r="S125" s="19">
        <v>0</v>
      </c>
      <c r="T125" s="19">
        <v>0</v>
      </c>
      <c r="U125" s="19">
        <v>0</v>
      </c>
      <c r="W125" s="19">
        <v>0</v>
      </c>
      <c r="X125" s="19">
        <v>0</v>
      </c>
      <c r="Y125" s="19">
        <v>0</v>
      </c>
      <c r="Z125" s="19">
        <v>0</v>
      </c>
      <c r="AA125" s="19">
        <v>0</v>
      </c>
      <c r="AB125" s="19">
        <v>0</v>
      </c>
      <c r="AC125" s="19">
        <v>0</v>
      </c>
      <c r="AD125" s="19">
        <v>0</v>
      </c>
      <c r="AE125" s="19">
        <v>0</v>
      </c>
      <c r="AF125" s="19">
        <v>0</v>
      </c>
      <c r="AG125" s="19">
        <v>0</v>
      </c>
      <c r="AH125" s="19">
        <v>0</v>
      </c>
      <c r="AI125" s="19">
        <v>0</v>
      </c>
      <c r="AL125" s="19">
        <v>0</v>
      </c>
      <c r="AM125" s="19">
        <f t="shared" si="5"/>
        <v>0</v>
      </c>
      <c r="AN125" s="19">
        <f t="shared" si="6"/>
        <v>0</v>
      </c>
      <c r="AP125" s="19">
        <f>VLOOKUP($B125,Kraftvärmeprod!$B$1:$BX$549,MATCH(AP$1,Kraftvärmeprod!$B$1:$BX$1,0),FALSE)</f>
        <v>0</v>
      </c>
      <c r="AQ125" s="19">
        <f>VLOOKUP($B125,Kraftvärmeprod!$B$1:$BX$549,MATCH(AQ$1,Kraftvärmeprod!$B$1:$BX$1,0),FALSE)</f>
        <v>0</v>
      </c>
      <c r="AR125" s="19">
        <f>VLOOKUP($B125,Kraftvärmeprod!$B$1:$BX$549,MATCH("Summa tillförd energi exklusive rökgaskondensering",Kraftvärmeprod!$B$1:$BX$1,0),FALSE)</f>
        <v>0</v>
      </c>
      <c r="AT125" s="21" t="str">
        <f t="shared" si="7"/>
        <v/>
      </c>
      <c r="AV125" s="19">
        <f t="shared" si="8"/>
        <v>0</v>
      </c>
      <c r="AX125" s="19" t="str">
        <f>VLOOKUP(B125,Totalt!$B$1:$BZ$554,MATCH(AX$1,Totalt!$B$1:$BZ$1,0),FALSE)</f>
        <v>Ja</v>
      </c>
      <c r="BA125" s="21" t="str">
        <f t="shared" si="9"/>
        <v/>
      </c>
    </row>
    <row r="126" spans="1:53">
      <c r="A126" s="19" t="s">
        <v>270</v>
      </c>
      <c r="B126" s="19" t="s">
        <v>271</v>
      </c>
      <c r="J126" s="19">
        <v>0</v>
      </c>
      <c r="K126" s="19">
        <v>0</v>
      </c>
      <c r="L126" s="19">
        <v>0</v>
      </c>
      <c r="M126" s="19">
        <v>0</v>
      </c>
      <c r="N126" s="19">
        <v>0</v>
      </c>
      <c r="O126" s="19">
        <v>0</v>
      </c>
      <c r="P126" s="19">
        <v>0</v>
      </c>
      <c r="Q126" s="19">
        <v>0</v>
      </c>
      <c r="R126" s="19">
        <v>0</v>
      </c>
      <c r="S126" s="19">
        <v>0</v>
      </c>
      <c r="T126" s="19">
        <v>0</v>
      </c>
      <c r="U126" s="19">
        <v>0</v>
      </c>
      <c r="W126" s="19">
        <v>0</v>
      </c>
      <c r="X126" s="19">
        <v>0</v>
      </c>
      <c r="Y126" s="19">
        <v>0</v>
      </c>
      <c r="Z126" s="19">
        <v>0</v>
      </c>
      <c r="AA126" s="19">
        <v>0</v>
      </c>
      <c r="AB126" s="19">
        <v>0</v>
      </c>
      <c r="AC126" s="19">
        <v>0</v>
      </c>
      <c r="AD126" s="19">
        <v>0</v>
      </c>
      <c r="AE126" s="19">
        <v>0</v>
      </c>
      <c r="AF126" s="19">
        <v>0</v>
      </c>
      <c r="AG126" s="19">
        <v>0</v>
      </c>
      <c r="AH126" s="19">
        <v>0</v>
      </c>
      <c r="AI126" s="19">
        <v>0</v>
      </c>
      <c r="AL126" s="19">
        <v>0</v>
      </c>
      <c r="AM126" s="19">
        <f t="shared" si="5"/>
        <v>0</v>
      </c>
      <c r="AN126" s="19">
        <f t="shared" si="6"/>
        <v>0</v>
      </c>
      <c r="AP126" s="19">
        <f>VLOOKUP($B126,Kraftvärmeprod!$B$1:$BX$549,MATCH(AP$1,Kraftvärmeprod!$B$1:$BX$1,0),FALSE)</f>
        <v>0</v>
      </c>
      <c r="AQ126" s="19">
        <f>VLOOKUP($B126,Kraftvärmeprod!$B$1:$BX$549,MATCH(AQ$1,Kraftvärmeprod!$B$1:$BX$1,0),FALSE)</f>
        <v>0</v>
      </c>
      <c r="AR126" s="19">
        <f>VLOOKUP($B126,Kraftvärmeprod!$B$1:$BX$549,MATCH("Summa tillförd energi exklusive rökgaskondensering",Kraftvärmeprod!$B$1:$BX$1,0),FALSE)</f>
        <v>0</v>
      </c>
      <c r="AT126" s="21" t="str">
        <f t="shared" si="7"/>
        <v/>
      </c>
      <c r="AV126" s="19">
        <f t="shared" si="8"/>
        <v>0</v>
      </c>
      <c r="AX126" s="19" t="str">
        <f>VLOOKUP(B126,Totalt!$B$1:$BZ$554,MATCH(AX$1,Totalt!$B$1:$BZ$1,0),FALSE)</f>
        <v>Ja</v>
      </c>
      <c r="BA126" s="21" t="str">
        <f t="shared" si="9"/>
        <v/>
      </c>
    </row>
    <row r="127" spans="1:53">
      <c r="A127" s="19" t="s">
        <v>270</v>
      </c>
      <c r="B127" s="19" t="s">
        <v>273</v>
      </c>
      <c r="J127" s="19">
        <v>0</v>
      </c>
      <c r="K127" s="19">
        <v>0</v>
      </c>
      <c r="L127" s="19">
        <v>0</v>
      </c>
      <c r="M127" s="19">
        <v>0</v>
      </c>
      <c r="N127" s="19">
        <v>0</v>
      </c>
      <c r="O127" s="19">
        <v>0</v>
      </c>
      <c r="P127" s="19">
        <v>0</v>
      </c>
      <c r="Q127" s="19">
        <v>0</v>
      </c>
      <c r="R127" s="19">
        <v>0</v>
      </c>
      <c r="S127" s="19">
        <v>0</v>
      </c>
      <c r="T127" s="19">
        <v>0</v>
      </c>
      <c r="U127" s="19">
        <v>0</v>
      </c>
      <c r="W127" s="19">
        <v>0</v>
      </c>
      <c r="X127" s="19">
        <v>0</v>
      </c>
      <c r="Y127" s="19">
        <v>0</v>
      </c>
      <c r="Z127" s="19">
        <v>0</v>
      </c>
      <c r="AA127" s="19">
        <v>0</v>
      </c>
      <c r="AB127" s="19">
        <v>0</v>
      </c>
      <c r="AC127" s="19">
        <v>0</v>
      </c>
      <c r="AD127" s="19">
        <v>0</v>
      </c>
      <c r="AE127" s="19">
        <v>0</v>
      </c>
      <c r="AF127" s="19">
        <v>0</v>
      </c>
      <c r="AG127" s="19">
        <v>0</v>
      </c>
      <c r="AH127" s="19">
        <v>0</v>
      </c>
      <c r="AI127" s="19">
        <v>0</v>
      </c>
      <c r="AL127" s="19">
        <v>0</v>
      </c>
      <c r="AM127" s="19">
        <f t="shared" si="5"/>
        <v>0</v>
      </c>
      <c r="AN127" s="19">
        <f t="shared" si="6"/>
        <v>0</v>
      </c>
      <c r="AP127" s="19">
        <f>VLOOKUP($B127,Kraftvärmeprod!$B$1:$BX$549,MATCH(AP$1,Kraftvärmeprod!$B$1:$BX$1,0),FALSE)</f>
        <v>0</v>
      </c>
      <c r="AQ127" s="19">
        <f>VLOOKUP($B127,Kraftvärmeprod!$B$1:$BX$549,MATCH(AQ$1,Kraftvärmeprod!$B$1:$BX$1,0),FALSE)</f>
        <v>0</v>
      </c>
      <c r="AR127" s="19">
        <f>VLOOKUP($B127,Kraftvärmeprod!$B$1:$BX$549,MATCH("Summa tillförd energi exklusive rökgaskondensering",Kraftvärmeprod!$B$1:$BX$1,0),FALSE)</f>
        <v>0</v>
      </c>
      <c r="AT127" s="21" t="str">
        <f t="shared" si="7"/>
        <v/>
      </c>
      <c r="AV127" s="19">
        <f t="shared" si="8"/>
        <v>0</v>
      </c>
      <c r="AX127" s="19" t="str">
        <f>VLOOKUP(B127,Totalt!$B$1:$BZ$554,MATCH(AX$1,Totalt!$B$1:$BZ$1,0),FALSE)</f>
        <v>Ja</v>
      </c>
      <c r="BA127" s="21" t="str">
        <f t="shared" si="9"/>
        <v/>
      </c>
    </row>
    <row r="128" spans="1:53">
      <c r="A128" s="19" t="s">
        <v>217</v>
      </c>
      <c r="B128" s="19" t="s">
        <v>218</v>
      </c>
      <c r="J128" s="19">
        <v>0</v>
      </c>
      <c r="K128" s="19">
        <v>0</v>
      </c>
      <c r="L128" s="19">
        <v>0</v>
      </c>
      <c r="M128" s="19">
        <v>0</v>
      </c>
      <c r="N128" s="19">
        <v>0</v>
      </c>
      <c r="O128" s="19">
        <v>0</v>
      </c>
      <c r="P128" s="19">
        <v>0</v>
      </c>
      <c r="Q128" s="19">
        <v>0</v>
      </c>
      <c r="R128" s="19">
        <v>201.928</v>
      </c>
      <c r="S128" s="19">
        <v>0</v>
      </c>
      <c r="T128" s="19">
        <v>0</v>
      </c>
      <c r="U128" s="19">
        <v>0</v>
      </c>
      <c r="W128" s="19">
        <v>0</v>
      </c>
      <c r="X128" s="19">
        <v>0</v>
      </c>
      <c r="Y128" s="19">
        <v>0</v>
      </c>
      <c r="Z128" s="19">
        <v>176.52500000000001</v>
      </c>
      <c r="AA128" s="19">
        <v>0</v>
      </c>
      <c r="AB128" s="19">
        <v>0</v>
      </c>
      <c r="AC128" s="19">
        <v>0</v>
      </c>
      <c r="AD128" s="19">
        <v>0</v>
      </c>
      <c r="AE128" s="19">
        <v>0</v>
      </c>
      <c r="AF128" s="19">
        <v>0</v>
      </c>
      <c r="AG128" s="19">
        <v>0</v>
      </c>
      <c r="AH128" s="19">
        <v>100.20399999999999</v>
      </c>
      <c r="AI128" s="19">
        <v>0</v>
      </c>
      <c r="AL128" s="19">
        <v>478.65699999999998</v>
      </c>
      <c r="AM128" s="19">
        <f t="shared" si="5"/>
        <v>478.65699999999998</v>
      </c>
      <c r="AN128" s="19">
        <f t="shared" si="6"/>
        <v>378.45299999999997</v>
      </c>
      <c r="AP128" s="19">
        <f>VLOOKUP($B128,Kraftvärmeprod!$B$1:$BX$549,MATCH(AP$1,Kraftvärmeprod!$B$1:$BX$1,0),FALSE)</f>
        <v>536.91999999999996</v>
      </c>
      <c r="AQ128" s="19">
        <f>VLOOKUP($B128,Kraftvärmeprod!$B$1:$BX$549,MATCH(AQ$1,Kraftvärmeprod!$B$1:$BX$1,0),FALSE)</f>
        <v>146.16499999999999</v>
      </c>
      <c r="AR128" s="19">
        <f>VLOOKUP($B128,Kraftvärmeprod!$B$1:$BX$549,MATCH("Summa tillförd energi exklusive rökgaskondensering",Kraftvärmeprod!$B$1:$BX$1,0),FALSE)</f>
        <v>687.81799999999998</v>
      </c>
      <c r="AT128" s="21">
        <f t="shared" si="7"/>
        <v>0.55022258795204548</v>
      </c>
      <c r="AV128" s="19">
        <f t="shared" si="8"/>
        <v>378.45299999999997</v>
      </c>
      <c r="AX128" s="19" t="str">
        <f>VLOOKUP(B128,Totalt!$B$1:$BZ$554,MATCH(AX$1,Totalt!$B$1:$BZ$1,0),FALSE)</f>
        <v>Ja</v>
      </c>
      <c r="BA128" s="21">
        <f t="shared" si="9"/>
        <v>1.4187230646870286</v>
      </c>
    </row>
    <row r="129" spans="1:53">
      <c r="A129" s="19" t="s">
        <v>217</v>
      </c>
      <c r="B129" s="19" t="s">
        <v>221</v>
      </c>
      <c r="J129" s="19">
        <v>0</v>
      </c>
      <c r="K129" s="19">
        <v>0</v>
      </c>
      <c r="L129" s="19">
        <v>0</v>
      </c>
      <c r="M129" s="19">
        <v>0</v>
      </c>
      <c r="N129" s="19">
        <v>0</v>
      </c>
      <c r="O129" s="19">
        <v>0</v>
      </c>
      <c r="P129" s="19">
        <v>0</v>
      </c>
      <c r="Q129" s="19">
        <v>0</v>
      </c>
      <c r="R129" s="19">
        <v>0</v>
      </c>
      <c r="S129" s="19">
        <v>0</v>
      </c>
      <c r="T129" s="19">
        <v>0</v>
      </c>
      <c r="U129" s="19">
        <v>0</v>
      </c>
      <c r="W129" s="19">
        <v>0</v>
      </c>
      <c r="X129" s="19">
        <v>0</v>
      </c>
      <c r="Y129" s="19">
        <v>0</v>
      </c>
      <c r="Z129" s="19">
        <v>0</v>
      </c>
      <c r="AA129" s="19">
        <v>0</v>
      </c>
      <c r="AB129" s="19">
        <v>0</v>
      </c>
      <c r="AC129" s="19">
        <v>0</v>
      </c>
      <c r="AD129" s="19">
        <v>0</v>
      </c>
      <c r="AE129" s="19">
        <v>0</v>
      </c>
      <c r="AF129" s="19">
        <v>0</v>
      </c>
      <c r="AG129" s="19">
        <v>0</v>
      </c>
      <c r="AH129" s="19">
        <v>0</v>
      </c>
      <c r="AI129" s="19">
        <v>0</v>
      </c>
      <c r="AL129" s="19">
        <v>0</v>
      </c>
      <c r="AM129" s="19">
        <f t="shared" si="5"/>
        <v>0</v>
      </c>
      <c r="AN129" s="19">
        <f t="shared" si="6"/>
        <v>0</v>
      </c>
      <c r="AP129" s="19">
        <f>VLOOKUP($B129,Kraftvärmeprod!$B$1:$BX$549,MATCH(AP$1,Kraftvärmeprod!$B$1:$BX$1,0),FALSE)</f>
        <v>0</v>
      </c>
      <c r="AQ129" s="19">
        <f>VLOOKUP($B129,Kraftvärmeprod!$B$1:$BX$549,MATCH(AQ$1,Kraftvärmeprod!$B$1:$BX$1,0),FALSE)</f>
        <v>0</v>
      </c>
      <c r="AR129" s="19">
        <f>VLOOKUP($B129,Kraftvärmeprod!$B$1:$BX$549,MATCH("Summa tillförd energi exklusive rökgaskondensering",Kraftvärmeprod!$B$1:$BX$1,0),FALSE)</f>
        <v>0</v>
      </c>
      <c r="AT129" s="21" t="str">
        <f t="shared" si="7"/>
        <v/>
      </c>
      <c r="AV129" s="19">
        <f t="shared" si="8"/>
        <v>0</v>
      </c>
      <c r="AX129" s="19" t="str">
        <f>VLOOKUP(B129,Totalt!$B$1:$BZ$554,MATCH(AX$1,Totalt!$B$1:$BZ$1,0),FALSE)</f>
        <v>Ja</v>
      </c>
      <c r="BA129" s="21" t="str">
        <f t="shared" si="9"/>
        <v/>
      </c>
    </row>
    <row r="130" spans="1:53">
      <c r="A130" s="19" t="s">
        <v>274</v>
      </c>
      <c r="B130" s="19" t="s">
        <v>275</v>
      </c>
      <c r="J130" s="19">
        <v>0</v>
      </c>
      <c r="K130" s="19">
        <v>0</v>
      </c>
      <c r="L130" s="19">
        <v>0</v>
      </c>
      <c r="M130" s="19">
        <v>0</v>
      </c>
      <c r="N130" s="19">
        <v>0</v>
      </c>
      <c r="O130" s="19">
        <v>0</v>
      </c>
      <c r="P130" s="19">
        <v>0</v>
      </c>
      <c r="Q130" s="19">
        <v>0</v>
      </c>
      <c r="R130" s="19">
        <v>0</v>
      </c>
      <c r="S130" s="19">
        <v>0</v>
      </c>
      <c r="T130" s="19">
        <v>0</v>
      </c>
      <c r="U130" s="19">
        <v>0</v>
      </c>
      <c r="W130" s="19">
        <v>0</v>
      </c>
      <c r="X130" s="19">
        <v>0</v>
      </c>
      <c r="Y130" s="19">
        <v>0</v>
      </c>
      <c r="Z130" s="19">
        <v>0</v>
      </c>
      <c r="AA130" s="19">
        <v>0</v>
      </c>
      <c r="AB130" s="19">
        <v>0</v>
      </c>
      <c r="AC130" s="19">
        <v>0</v>
      </c>
      <c r="AD130" s="19">
        <v>0</v>
      </c>
      <c r="AE130" s="19">
        <v>0</v>
      </c>
      <c r="AF130" s="19">
        <v>0</v>
      </c>
      <c r="AG130" s="19">
        <v>0</v>
      </c>
      <c r="AH130" s="19">
        <v>0</v>
      </c>
      <c r="AI130" s="19">
        <v>0</v>
      </c>
      <c r="AL130" s="19">
        <v>0</v>
      </c>
      <c r="AM130" s="19">
        <f t="shared" si="5"/>
        <v>0</v>
      </c>
      <c r="AN130" s="19">
        <f t="shared" si="6"/>
        <v>0</v>
      </c>
      <c r="AP130" s="19">
        <f>VLOOKUP($B130,Kraftvärmeprod!$B$1:$BX$549,MATCH(AP$1,Kraftvärmeprod!$B$1:$BX$1,0),FALSE)</f>
        <v>0</v>
      </c>
      <c r="AQ130" s="19">
        <f>VLOOKUP($B130,Kraftvärmeprod!$B$1:$BX$549,MATCH(AQ$1,Kraftvärmeprod!$B$1:$BX$1,0),FALSE)</f>
        <v>0</v>
      </c>
      <c r="AR130" s="19">
        <f>VLOOKUP($B130,Kraftvärmeprod!$B$1:$BX$549,MATCH("Summa tillförd energi exklusive rökgaskondensering",Kraftvärmeprod!$B$1:$BX$1,0),FALSE)</f>
        <v>0</v>
      </c>
      <c r="AT130" s="21" t="str">
        <f t="shared" si="7"/>
        <v/>
      </c>
      <c r="AV130" s="19">
        <f t="shared" si="8"/>
        <v>0</v>
      </c>
      <c r="AX130" s="19" t="str">
        <f>VLOOKUP(B130,Totalt!$B$1:$BZ$554,MATCH(AX$1,Totalt!$B$1:$BZ$1,0),FALSE)</f>
        <v>Ja</v>
      </c>
      <c r="BA130" s="21" t="str">
        <f t="shared" si="9"/>
        <v/>
      </c>
    </row>
    <row r="131" spans="1:53">
      <c r="A131" s="19" t="s">
        <v>556</v>
      </c>
      <c r="B131" s="19" t="s">
        <v>557</v>
      </c>
      <c r="J131" s="19">
        <v>0</v>
      </c>
      <c r="K131" s="19">
        <v>0</v>
      </c>
      <c r="L131" s="19">
        <v>0</v>
      </c>
      <c r="M131" s="19">
        <v>0</v>
      </c>
      <c r="N131" s="19">
        <v>0</v>
      </c>
      <c r="O131" s="19">
        <v>0</v>
      </c>
      <c r="P131" s="19">
        <v>0</v>
      </c>
      <c r="Q131" s="19">
        <v>0</v>
      </c>
      <c r="R131" s="19">
        <v>0</v>
      </c>
      <c r="S131" s="19">
        <v>0</v>
      </c>
      <c r="T131" s="19">
        <v>0</v>
      </c>
      <c r="U131" s="19">
        <v>0</v>
      </c>
      <c r="W131" s="19">
        <v>0</v>
      </c>
      <c r="X131" s="19">
        <v>0</v>
      </c>
      <c r="Y131" s="19">
        <v>0</v>
      </c>
      <c r="Z131" s="19">
        <v>0</v>
      </c>
      <c r="AA131" s="19">
        <v>0</v>
      </c>
      <c r="AB131" s="19">
        <v>0</v>
      </c>
      <c r="AC131" s="19">
        <v>0</v>
      </c>
      <c r="AD131" s="19">
        <v>0</v>
      </c>
      <c r="AE131" s="19">
        <v>0</v>
      </c>
      <c r="AF131" s="19">
        <v>0</v>
      </c>
      <c r="AG131" s="19">
        <v>0</v>
      </c>
      <c r="AH131" s="19">
        <v>0</v>
      </c>
      <c r="AI131" s="19">
        <v>0</v>
      </c>
      <c r="AL131" s="19">
        <v>0</v>
      </c>
      <c r="AM131" s="19">
        <f t="shared" ref="AM131:AM194" si="10">AL131-IFERROR(AI131/1,0)</f>
        <v>0</v>
      </c>
      <c r="AN131" s="19">
        <f t="shared" ref="AN131:AN194" si="11">AM131-IFERROR(AH131/1,0)</f>
        <v>0</v>
      </c>
      <c r="AP131" s="19">
        <f>VLOOKUP($B131,Kraftvärmeprod!$B$1:$BX$549,MATCH(AP$1,Kraftvärmeprod!$B$1:$BX$1,0),FALSE)</f>
        <v>0</v>
      </c>
      <c r="AQ131" s="19">
        <f>VLOOKUP($B131,Kraftvärmeprod!$B$1:$BX$549,MATCH(AQ$1,Kraftvärmeprod!$B$1:$BX$1,0),FALSE)</f>
        <v>0</v>
      </c>
      <c r="AR131" s="19">
        <f>VLOOKUP($B131,Kraftvärmeprod!$B$1:$BX$549,MATCH("Summa tillförd energi exklusive rökgaskondensering",Kraftvärmeprod!$B$1:$BX$1,0),FALSE)</f>
        <v>0</v>
      </c>
      <c r="AT131" s="21" t="str">
        <f t="shared" ref="AT131:AT194" si="12">IF(AN131=0,"",AN131/AR131)</f>
        <v/>
      </c>
      <c r="AV131" s="19">
        <f t="shared" ref="AV131:AV194" si="13">Q131+R131+S131+T131+U131+P131+X131+Y131+Z131+AA131+AB131+AC131+W131</f>
        <v>0</v>
      </c>
      <c r="AX131" s="19" t="str">
        <f>VLOOKUP(B131,Totalt!$B$1:$BZ$554,MATCH(AX$1,Totalt!$B$1:$BZ$1,0),FALSE)</f>
        <v>Ja</v>
      </c>
      <c r="BA131" s="21" t="str">
        <f t="shared" ref="BA131:BA194" si="14">IFERROR(AP131/(AN131+AI131),"")</f>
        <v/>
      </c>
    </row>
    <row r="132" spans="1:53">
      <c r="A132" s="19" t="s">
        <v>556</v>
      </c>
      <c r="B132" s="19" t="s">
        <v>558</v>
      </c>
      <c r="J132" s="19">
        <v>0</v>
      </c>
      <c r="K132" s="19">
        <v>0.17845</v>
      </c>
      <c r="L132" s="19">
        <v>0</v>
      </c>
      <c r="M132" s="19">
        <v>0</v>
      </c>
      <c r="N132" s="19">
        <v>0</v>
      </c>
      <c r="O132" s="19">
        <v>0</v>
      </c>
      <c r="P132" s="19">
        <v>0</v>
      </c>
      <c r="Q132" s="19">
        <v>0</v>
      </c>
      <c r="R132" s="19">
        <v>0</v>
      </c>
      <c r="S132" s="19">
        <v>0</v>
      </c>
      <c r="T132" s="19">
        <v>0</v>
      </c>
      <c r="U132" s="19">
        <v>0</v>
      </c>
      <c r="W132" s="19">
        <v>0</v>
      </c>
      <c r="X132" s="19">
        <v>0</v>
      </c>
      <c r="Y132" s="19">
        <v>0</v>
      </c>
      <c r="Z132" s="19">
        <v>108.17</v>
      </c>
      <c r="AA132" s="19">
        <v>0</v>
      </c>
      <c r="AB132" s="19">
        <v>0</v>
      </c>
      <c r="AC132" s="19">
        <v>0</v>
      </c>
      <c r="AD132" s="19">
        <v>0</v>
      </c>
      <c r="AE132" s="19">
        <v>0</v>
      </c>
      <c r="AF132" s="19">
        <v>0</v>
      </c>
      <c r="AG132" s="19">
        <v>0</v>
      </c>
      <c r="AH132" s="19">
        <v>35</v>
      </c>
      <c r="AI132" s="19">
        <v>0.822133</v>
      </c>
      <c r="AL132" s="19">
        <v>144.17058300000002</v>
      </c>
      <c r="AM132" s="19">
        <f t="shared" si="10"/>
        <v>143.34845000000001</v>
      </c>
      <c r="AN132" s="19">
        <f t="shared" si="11"/>
        <v>108.34845000000001</v>
      </c>
      <c r="AP132" s="19">
        <f>VLOOKUP($B132,Kraftvärmeprod!$B$1:$BX$549,MATCH(AP$1,Kraftvärmeprod!$B$1:$BX$1,0),FALSE)</f>
        <v>134</v>
      </c>
      <c r="AQ132" s="19">
        <f>VLOOKUP($B132,Kraftvärmeprod!$B$1:$BX$549,MATCH(AQ$1,Kraftvärmeprod!$B$1:$BX$1,0),FALSE)</f>
        <v>8</v>
      </c>
      <c r="AR132" s="19">
        <f>VLOOKUP($B132,Kraftvärmeprod!$B$1:$BX$549,MATCH("Summa tillförd energi exklusive rökgaskondensering",Kraftvärmeprod!$B$1:$BX$1,0),FALSE)</f>
        <v>125.2</v>
      </c>
      <c r="AT132" s="21">
        <f t="shared" si="12"/>
        <v>0.86540295527156563</v>
      </c>
      <c r="AV132" s="19">
        <f t="shared" si="13"/>
        <v>108.17</v>
      </c>
      <c r="AX132" s="19" t="str">
        <f>VLOOKUP(B132,Totalt!$B$1:$BZ$554,MATCH(AX$1,Totalt!$B$1:$BZ$1,0),FALSE)</f>
        <v>Ja</v>
      </c>
      <c r="BA132" s="21">
        <f t="shared" si="14"/>
        <v>1.2274368819666375</v>
      </c>
    </row>
    <row r="133" spans="1:53">
      <c r="A133" s="19" t="s">
        <v>556</v>
      </c>
      <c r="B133" s="19" t="s">
        <v>559</v>
      </c>
      <c r="J133" s="19">
        <v>0</v>
      </c>
      <c r="K133" s="19">
        <v>0</v>
      </c>
      <c r="L133" s="19">
        <v>0</v>
      </c>
      <c r="M133" s="19">
        <v>0</v>
      </c>
      <c r="N133" s="19">
        <v>0</v>
      </c>
      <c r="O133" s="19">
        <v>0</v>
      </c>
      <c r="P133" s="19">
        <v>0</v>
      </c>
      <c r="Q133" s="19">
        <v>0</v>
      </c>
      <c r="R133" s="19">
        <v>0</v>
      </c>
      <c r="S133" s="19">
        <v>16.312999999999999</v>
      </c>
      <c r="T133" s="19">
        <v>0</v>
      </c>
      <c r="U133" s="19">
        <v>0</v>
      </c>
      <c r="W133" s="19">
        <v>0</v>
      </c>
      <c r="X133" s="19">
        <v>0</v>
      </c>
      <c r="Y133" s="19">
        <v>0</v>
      </c>
      <c r="Z133" s="19">
        <v>0</v>
      </c>
      <c r="AA133" s="19">
        <v>0</v>
      </c>
      <c r="AB133" s="19">
        <v>0</v>
      </c>
      <c r="AC133" s="19">
        <v>0</v>
      </c>
      <c r="AD133" s="19">
        <v>0</v>
      </c>
      <c r="AE133" s="19">
        <v>0</v>
      </c>
      <c r="AF133" s="19">
        <v>0</v>
      </c>
      <c r="AG133" s="19">
        <v>0</v>
      </c>
      <c r="AH133" s="19">
        <v>0</v>
      </c>
      <c r="AI133" s="19">
        <v>4.0517200000000003E-2</v>
      </c>
      <c r="AL133" s="19">
        <v>16.353517199999999</v>
      </c>
      <c r="AM133" s="19">
        <f t="shared" si="10"/>
        <v>16.312999999999999</v>
      </c>
      <c r="AN133" s="19">
        <f t="shared" si="11"/>
        <v>16.312999999999999</v>
      </c>
      <c r="AP133" s="19">
        <f>VLOOKUP($B133,Kraftvärmeprod!$B$1:$BX$549,MATCH(AP$1,Kraftvärmeprod!$B$1:$BX$1,0),FALSE)</f>
        <v>15.593999999999999</v>
      </c>
      <c r="AQ133" s="19">
        <f>VLOOKUP($B133,Kraftvärmeprod!$B$1:$BX$549,MATCH(AQ$1,Kraftvärmeprod!$B$1:$BX$1,0),FALSE)</f>
        <v>0.219</v>
      </c>
      <c r="AR133" s="19">
        <f>VLOOKUP($B133,Kraftvärmeprod!$B$1:$BX$549,MATCH("Summa tillförd energi exklusive rökgaskondensering",Kraftvärmeprod!$B$1:$BX$1,0),FALSE)</f>
        <v>16.91</v>
      </c>
      <c r="AT133" s="21">
        <f t="shared" si="12"/>
        <v>0.96469544648137184</v>
      </c>
      <c r="AV133" s="19">
        <f t="shared" si="13"/>
        <v>16.312999999999999</v>
      </c>
      <c r="AX133" s="19" t="str">
        <f>VLOOKUP(B133,Totalt!$B$1:$BZ$554,MATCH(AX$1,Totalt!$B$1:$BZ$1,0),FALSE)</f>
        <v>Ja</v>
      </c>
      <c r="BA133" s="21">
        <f t="shared" si="14"/>
        <v>0.95355633955000219</v>
      </c>
    </row>
    <row r="134" spans="1:53">
      <c r="A134" s="19" t="s">
        <v>276</v>
      </c>
      <c r="B134" s="19" t="s">
        <v>278</v>
      </c>
      <c r="J134" s="19">
        <v>0</v>
      </c>
      <c r="K134" s="19">
        <v>0</v>
      </c>
      <c r="L134" s="19">
        <v>0</v>
      </c>
      <c r="M134" s="19">
        <v>0</v>
      </c>
      <c r="N134" s="19">
        <v>0</v>
      </c>
      <c r="O134" s="19">
        <v>0</v>
      </c>
      <c r="P134" s="19">
        <v>0</v>
      </c>
      <c r="Q134" s="19">
        <v>0</v>
      </c>
      <c r="R134" s="19">
        <v>0</v>
      </c>
      <c r="S134" s="19">
        <v>0</v>
      </c>
      <c r="T134" s="19">
        <v>0</v>
      </c>
      <c r="U134" s="19">
        <v>0</v>
      </c>
      <c r="W134" s="19">
        <v>0</v>
      </c>
      <c r="X134" s="19">
        <v>0</v>
      </c>
      <c r="Y134" s="19">
        <v>0</v>
      </c>
      <c r="Z134" s="19">
        <v>0</v>
      </c>
      <c r="AA134" s="19">
        <v>0</v>
      </c>
      <c r="AB134" s="19">
        <v>0</v>
      </c>
      <c r="AC134" s="19">
        <v>0</v>
      </c>
      <c r="AD134" s="19">
        <v>0</v>
      </c>
      <c r="AE134" s="19">
        <v>0</v>
      </c>
      <c r="AF134" s="19">
        <v>0</v>
      </c>
      <c r="AG134" s="19">
        <v>0</v>
      </c>
      <c r="AH134" s="19">
        <v>0</v>
      </c>
      <c r="AI134" s="19">
        <v>0</v>
      </c>
      <c r="AL134" s="19">
        <v>0</v>
      </c>
      <c r="AM134" s="19">
        <f t="shared" si="10"/>
        <v>0</v>
      </c>
      <c r="AN134" s="19">
        <f t="shared" si="11"/>
        <v>0</v>
      </c>
      <c r="AP134" s="19">
        <f>VLOOKUP($B134,Kraftvärmeprod!$B$1:$BX$549,MATCH(AP$1,Kraftvärmeprod!$B$1:$BX$1,0),FALSE)</f>
        <v>0</v>
      </c>
      <c r="AQ134" s="19">
        <f>VLOOKUP($B134,Kraftvärmeprod!$B$1:$BX$549,MATCH(AQ$1,Kraftvärmeprod!$B$1:$BX$1,0),FALSE)</f>
        <v>0</v>
      </c>
      <c r="AR134" s="19">
        <f>VLOOKUP($B134,Kraftvärmeprod!$B$1:$BX$549,MATCH("Summa tillförd energi exklusive rökgaskondensering",Kraftvärmeprod!$B$1:$BX$1,0),FALSE)</f>
        <v>0</v>
      </c>
      <c r="AT134" s="21" t="str">
        <f t="shared" si="12"/>
        <v/>
      </c>
      <c r="AV134" s="19">
        <f t="shared" si="13"/>
        <v>0</v>
      </c>
      <c r="AX134" s="19" t="str">
        <f>VLOOKUP(B134,Totalt!$B$1:$BZ$554,MATCH(AX$1,Totalt!$B$1:$BZ$1,0),FALSE)</f>
        <v>Ja</v>
      </c>
      <c r="BA134" s="21" t="str">
        <f t="shared" si="14"/>
        <v/>
      </c>
    </row>
    <row r="135" spans="1:53">
      <c r="A135" s="19" t="s">
        <v>279</v>
      </c>
      <c r="B135" s="19" t="s">
        <v>280</v>
      </c>
      <c r="J135" s="19">
        <v>0</v>
      </c>
      <c r="K135" s="19">
        <v>0.17757700000000001</v>
      </c>
      <c r="L135" s="19">
        <v>0</v>
      </c>
      <c r="M135" s="19">
        <v>0</v>
      </c>
      <c r="N135" s="19">
        <v>0</v>
      </c>
      <c r="O135" s="19">
        <v>0</v>
      </c>
      <c r="P135" s="19">
        <v>52.707900000000002</v>
      </c>
      <c r="Q135" s="19">
        <v>0</v>
      </c>
      <c r="R135" s="19">
        <v>3.30457</v>
      </c>
      <c r="S135" s="19">
        <v>0</v>
      </c>
      <c r="T135" s="19">
        <v>0</v>
      </c>
      <c r="U135" s="19">
        <v>0</v>
      </c>
      <c r="W135" s="19">
        <v>0</v>
      </c>
      <c r="X135" s="19">
        <v>0</v>
      </c>
      <c r="Y135" s="19">
        <v>0</v>
      </c>
      <c r="Z135" s="19">
        <v>0</v>
      </c>
      <c r="AA135" s="19">
        <v>0</v>
      </c>
      <c r="AB135" s="19">
        <v>0</v>
      </c>
      <c r="AC135" s="19">
        <v>0</v>
      </c>
      <c r="AD135" s="19">
        <v>0</v>
      </c>
      <c r="AE135" s="19">
        <v>0</v>
      </c>
      <c r="AF135" s="19">
        <v>0</v>
      </c>
      <c r="AG135" s="19">
        <v>0</v>
      </c>
      <c r="AH135" s="19">
        <v>17</v>
      </c>
      <c r="AI135" s="19">
        <v>2.31393</v>
      </c>
      <c r="AL135" s="19">
        <v>75.503976999999992</v>
      </c>
      <c r="AM135" s="19">
        <f t="shared" si="10"/>
        <v>73.190046999999993</v>
      </c>
      <c r="AN135" s="19">
        <f t="shared" si="11"/>
        <v>56.190046999999993</v>
      </c>
      <c r="AP135" s="19">
        <f>VLOOKUP($B135,Kraftvärmeprod!$B$1:$BX$549,MATCH(AP$1,Kraftvärmeprod!$B$1:$BX$1,0),FALSE)</f>
        <v>63.9</v>
      </c>
      <c r="AQ135" s="19">
        <f>VLOOKUP($B135,Kraftvärmeprod!$B$1:$BX$549,MATCH(AQ$1,Kraftvärmeprod!$B$1:$BX$1,0),FALSE)</f>
        <v>20</v>
      </c>
      <c r="AR135" s="19">
        <f>VLOOKUP($B135,Kraftvärmeprod!$B$1:$BX$549,MATCH("Summa tillförd energi exklusive rökgaskondensering",Kraftvärmeprod!$B$1:$BX$1,0),FALSE)</f>
        <v>101.99000000000001</v>
      </c>
      <c r="AT135" s="21">
        <f t="shared" si="12"/>
        <v>0.55093682713991554</v>
      </c>
      <c r="AV135" s="19">
        <f t="shared" si="13"/>
        <v>56.01247</v>
      </c>
      <c r="AX135" s="19" t="str">
        <f>VLOOKUP(B135,Totalt!$B$1:$BZ$554,MATCH(AX$1,Totalt!$B$1:$BZ$1,0),FALSE)</f>
        <v>Ja</v>
      </c>
      <c r="BA135" s="21">
        <f t="shared" si="14"/>
        <v>1.0922334391044903</v>
      </c>
    </row>
    <row r="136" spans="1:53">
      <c r="A136" s="19" t="s">
        <v>282</v>
      </c>
      <c r="B136" s="19" t="s">
        <v>283</v>
      </c>
      <c r="J136" s="19">
        <v>0</v>
      </c>
      <c r="K136" s="19">
        <v>0</v>
      </c>
      <c r="L136" s="19">
        <v>0</v>
      </c>
      <c r="M136" s="19">
        <v>0</v>
      </c>
      <c r="N136" s="19">
        <v>0</v>
      </c>
      <c r="O136" s="19">
        <v>0</v>
      </c>
      <c r="P136" s="19">
        <v>0</v>
      </c>
      <c r="Q136" s="19">
        <v>0</v>
      </c>
      <c r="R136" s="19">
        <v>0</v>
      </c>
      <c r="S136" s="19">
        <v>0</v>
      </c>
      <c r="T136" s="19">
        <v>0</v>
      </c>
      <c r="U136" s="19">
        <v>0</v>
      </c>
      <c r="W136" s="19">
        <v>0</v>
      </c>
      <c r="X136" s="19">
        <v>0</v>
      </c>
      <c r="Y136" s="19">
        <v>0</v>
      </c>
      <c r="Z136" s="19">
        <v>0</v>
      </c>
      <c r="AA136" s="19">
        <v>0</v>
      </c>
      <c r="AB136" s="19">
        <v>0</v>
      </c>
      <c r="AC136" s="19">
        <v>0</v>
      </c>
      <c r="AD136" s="19">
        <v>0</v>
      </c>
      <c r="AE136" s="19">
        <v>0</v>
      </c>
      <c r="AF136" s="19">
        <v>0</v>
      </c>
      <c r="AG136" s="19">
        <v>0</v>
      </c>
      <c r="AH136" s="19">
        <v>0</v>
      </c>
      <c r="AI136" s="19">
        <v>0</v>
      </c>
      <c r="AL136" s="19">
        <v>0</v>
      </c>
      <c r="AM136" s="19">
        <f t="shared" si="10"/>
        <v>0</v>
      </c>
      <c r="AN136" s="19">
        <f t="shared" si="11"/>
        <v>0</v>
      </c>
      <c r="AP136" s="19">
        <f>VLOOKUP($B136,Kraftvärmeprod!$B$1:$BX$549,MATCH(AP$1,Kraftvärmeprod!$B$1:$BX$1,0),FALSE)</f>
        <v>0</v>
      </c>
      <c r="AQ136" s="19">
        <f>VLOOKUP($B136,Kraftvärmeprod!$B$1:$BX$549,MATCH(AQ$1,Kraftvärmeprod!$B$1:$BX$1,0),FALSE)</f>
        <v>0</v>
      </c>
      <c r="AR136" s="19">
        <f>VLOOKUP($B136,Kraftvärmeprod!$B$1:$BX$549,MATCH("Summa tillförd energi exklusive rökgaskondensering",Kraftvärmeprod!$B$1:$BX$1,0),FALSE)</f>
        <v>0</v>
      </c>
      <c r="AT136" s="21" t="str">
        <f t="shared" si="12"/>
        <v/>
      </c>
      <c r="AV136" s="19">
        <f t="shared" si="13"/>
        <v>0</v>
      </c>
      <c r="AX136" s="19" t="e">
        <f>VLOOKUP(B136,Totalt!$B$1:$BZ$554,MATCH(AX$1,Totalt!$B$1:$BZ$1,0),FALSE)</f>
        <v>#N/A</v>
      </c>
      <c r="BA136" s="21" t="str">
        <f t="shared" si="14"/>
        <v/>
      </c>
    </row>
    <row r="137" spans="1:53">
      <c r="A137" s="19" t="s">
        <v>284</v>
      </c>
      <c r="B137" s="19" t="s">
        <v>285</v>
      </c>
      <c r="J137" s="19">
        <v>0</v>
      </c>
      <c r="K137" s="19">
        <v>0</v>
      </c>
      <c r="L137" s="19">
        <v>0</v>
      </c>
      <c r="M137" s="19">
        <v>0</v>
      </c>
      <c r="N137" s="19">
        <v>0</v>
      </c>
      <c r="O137" s="19">
        <v>0</v>
      </c>
      <c r="P137" s="19">
        <v>0</v>
      </c>
      <c r="Q137" s="19">
        <v>0</v>
      </c>
      <c r="R137" s="19">
        <v>0</v>
      </c>
      <c r="S137" s="19">
        <v>0</v>
      </c>
      <c r="T137" s="19">
        <v>0</v>
      </c>
      <c r="U137" s="19">
        <v>0</v>
      </c>
      <c r="W137" s="19">
        <v>0</v>
      </c>
      <c r="X137" s="19">
        <v>0</v>
      </c>
      <c r="Y137" s="19">
        <v>0</v>
      </c>
      <c r="Z137" s="19">
        <v>0</v>
      </c>
      <c r="AA137" s="19">
        <v>0</v>
      </c>
      <c r="AB137" s="19">
        <v>0</v>
      </c>
      <c r="AC137" s="19">
        <v>0</v>
      </c>
      <c r="AD137" s="19">
        <v>0</v>
      </c>
      <c r="AE137" s="19">
        <v>0</v>
      </c>
      <c r="AF137" s="19">
        <v>0</v>
      </c>
      <c r="AG137" s="19">
        <v>0</v>
      </c>
      <c r="AH137" s="19">
        <v>0</v>
      </c>
      <c r="AI137" s="19">
        <v>0</v>
      </c>
      <c r="AL137" s="19">
        <v>0</v>
      </c>
      <c r="AM137" s="19">
        <f t="shared" si="10"/>
        <v>0</v>
      </c>
      <c r="AN137" s="19">
        <f t="shared" si="11"/>
        <v>0</v>
      </c>
      <c r="AP137" s="19">
        <f>VLOOKUP($B137,Kraftvärmeprod!$B$1:$BX$549,MATCH(AP$1,Kraftvärmeprod!$B$1:$BX$1,0),FALSE)</f>
        <v>0</v>
      </c>
      <c r="AQ137" s="19">
        <f>VLOOKUP($B137,Kraftvärmeprod!$B$1:$BX$549,MATCH(AQ$1,Kraftvärmeprod!$B$1:$BX$1,0),FALSE)</f>
        <v>0</v>
      </c>
      <c r="AR137" s="19">
        <f>VLOOKUP($B137,Kraftvärmeprod!$B$1:$BX$549,MATCH("Summa tillförd energi exklusive rökgaskondensering",Kraftvärmeprod!$B$1:$BX$1,0),FALSE)</f>
        <v>0</v>
      </c>
      <c r="AT137" s="21" t="str">
        <f t="shared" si="12"/>
        <v/>
      </c>
      <c r="AV137" s="19">
        <f t="shared" si="13"/>
        <v>0</v>
      </c>
      <c r="AX137" s="19" t="str">
        <f>VLOOKUP(B137,Totalt!$B$1:$BZ$554,MATCH(AX$1,Totalt!$B$1:$BZ$1,0),FALSE)</f>
        <v>Ja</v>
      </c>
      <c r="BA137" s="21" t="str">
        <f t="shared" si="14"/>
        <v/>
      </c>
    </row>
    <row r="138" spans="1:53">
      <c r="A138" s="19" t="s">
        <v>284</v>
      </c>
      <c r="B138" s="19" t="s">
        <v>287</v>
      </c>
      <c r="J138" s="19">
        <v>1.0543800000000001E-2</v>
      </c>
      <c r="K138" s="19">
        <v>1.6203099999999999</v>
      </c>
      <c r="L138" s="19">
        <v>0</v>
      </c>
      <c r="M138" s="19">
        <v>0</v>
      </c>
      <c r="N138" s="19">
        <v>0</v>
      </c>
      <c r="O138" s="19">
        <v>0</v>
      </c>
      <c r="P138" s="19">
        <v>12.417999999999999</v>
      </c>
      <c r="Q138" s="19">
        <v>6.8983800000000004</v>
      </c>
      <c r="R138" s="19">
        <v>17.91</v>
      </c>
      <c r="S138" s="19">
        <v>12.431800000000001</v>
      </c>
      <c r="T138" s="19">
        <v>0.51335500000000001</v>
      </c>
      <c r="U138" s="19">
        <v>0</v>
      </c>
      <c r="W138" s="19">
        <v>0</v>
      </c>
      <c r="X138" s="19">
        <v>0</v>
      </c>
      <c r="Y138" s="19">
        <v>0</v>
      </c>
      <c r="Z138" s="19">
        <v>268.25799999999998</v>
      </c>
      <c r="AA138" s="19">
        <v>0</v>
      </c>
      <c r="AB138" s="19">
        <v>0</v>
      </c>
      <c r="AC138" s="19">
        <v>0</v>
      </c>
      <c r="AD138" s="19">
        <v>5.9280900000000001</v>
      </c>
      <c r="AE138" s="19">
        <v>312.49400000000003</v>
      </c>
      <c r="AF138" s="19">
        <v>0</v>
      </c>
      <c r="AG138" s="19">
        <v>0</v>
      </c>
      <c r="AH138" s="19">
        <v>0</v>
      </c>
      <c r="AI138" s="19">
        <v>38.892400000000002</v>
      </c>
      <c r="AL138" s="19">
        <v>677.37487879999992</v>
      </c>
      <c r="AM138" s="19">
        <f t="shared" si="10"/>
        <v>638.48247879999997</v>
      </c>
      <c r="AN138" s="19">
        <f t="shared" si="11"/>
        <v>638.48247879999997</v>
      </c>
      <c r="AP138" s="19">
        <f>VLOOKUP($B138,Kraftvärmeprod!$B$1:$BX$549,MATCH(AP$1,Kraftvärmeprod!$B$1:$BX$1,0),FALSE)</f>
        <v>952.31</v>
      </c>
      <c r="AQ138" s="19">
        <f>VLOOKUP($B138,Kraftvärmeprod!$B$1:$BX$549,MATCH(AQ$1,Kraftvärmeprod!$B$1:$BX$1,0),FALSE)</f>
        <v>427.04</v>
      </c>
      <c r="AR138" s="19">
        <f>VLOOKUP($B138,Kraftvärmeprod!$B$1:$BX$549,MATCH("Summa tillförd energi exklusive rökgaskondensering",Kraftvärmeprod!$B$1:$BX$1,0),FALSE)</f>
        <v>1466.5</v>
      </c>
      <c r="AT138" s="21">
        <f t="shared" si="12"/>
        <v>0.43537843764064094</v>
      </c>
      <c r="AV138" s="19">
        <f t="shared" si="13"/>
        <v>318.42953499999999</v>
      </c>
      <c r="AX138" s="19" t="str">
        <f>VLOOKUP(B138,Totalt!$B$1:$BZ$554,MATCH(AX$1,Totalt!$B$1:$BZ$1,0),FALSE)</f>
        <v>Ja</v>
      </c>
      <c r="BA138" s="21">
        <f t="shared" si="14"/>
        <v>1.4058832557933947</v>
      </c>
    </row>
    <row r="139" spans="1:53">
      <c r="A139" s="19" t="s">
        <v>289</v>
      </c>
      <c r="B139" s="19" t="s">
        <v>290</v>
      </c>
      <c r="J139" s="19">
        <v>0</v>
      </c>
      <c r="K139" s="19">
        <v>0</v>
      </c>
      <c r="L139" s="19">
        <v>0</v>
      </c>
      <c r="M139" s="19">
        <v>0</v>
      </c>
      <c r="N139" s="19">
        <v>0</v>
      </c>
      <c r="O139" s="19">
        <v>0</v>
      </c>
      <c r="P139" s="19">
        <v>0</v>
      </c>
      <c r="Q139" s="19">
        <v>52.991300000000003</v>
      </c>
      <c r="R139" s="19">
        <v>7.3170400000000004</v>
      </c>
      <c r="S139" s="19">
        <v>0</v>
      </c>
      <c r="T139" s="19">
        <v>0</v>
      </c>
      <c r="U139" s="19">
        <v>0</v>
      </c>
      <c r="W139" s="19">
        <v>0</v>
      </c>
      <c r="X139" s="19">
        <v>0</v>
      </c>
      <c r="Y139" s="19">
        <v>0</v>
      </c>
      <c r="Z139" s="19">
        <v>100.468</v>
      </c>
      <c r="AA139" s="19">
        <v>0</v>
      </c>
      <c r="AB139" s="19">
        <v>0.231187</v>
      </c>
      <c r="AC139" s="19">
        <v>0</v>
      </c>
      <c r="AD139" s="19">
        <v>0</v>
      </c>
      <c r="AE139" s="19">
        <v>0</v>
      </c>
      <c r="AF139" s="19">
        <v>0</v>
      </c>
      <c r="AG139" s="19">
        <v>0</v>
      </c>
      <c r="AH139" s="19">
        <v>84.978999999999999</v>
      </c>
      <c r="AI139" s="19">
        <v>7.5781499999999999</v>
      </c>
      <c r="AL139" s="19">
        <v>253.56467700000002</v>
      </c>
      <c r="AM139" s="19">
        <f t="shared" si="10"/>
        <v>245.98652700000002</v>
      </c>
      <c r="AN139" s="19">
        <f t="shared" si="11"/>
        <v>161.00752700000004</v>
      </c>
      <c r="AP139" s="19">
        <f>VLOOKUP($B139,Kraftvärmeprod!$B$1:$BX$549,MATCH(AP$1,Kraftvärmeprod!$B$1:$BX$1,0),FALSE)</f>
        <v>197.60900000000001</v>
      </c>
      <c r="AQ139" s="19">
        <f>VLOOKUP($B139,Kraftvärmeprod!$B$1:$BX$549,MATCH(AQ$1,Kraftvärmeprod!$B$1:$BX$1,0),FALSE)</f>
        <v>74.716999999999999</v>
      </c>
      <c r="AR139" s="19">
        <f>VLOOKUP($B139,Kraftvärmeprod!$B$1:$BX$549,MATCH("Summa tillförd energi exklusive rökgaskondensering",Kraftvärmeprod!$B$1:$BX$1,0),FALSE)</f>
        <v>319.608</v>
      </c>
      <c r="AT139" s="21">
        <f t="shared" si="12"/>
        <v>0.50376563477760272</v>
      </c>
      <c r="AV139" s="19">
        <f t="shared" si="13"/>
        <v>161.00752700000001</v>
      </c>
      <c r="AX139" s="19" t="str">
        <f>VLOOKUP(B139,Totalt!$B$1:$BZ$554,MATCH(AX$1,Totalt!$B$1:$BZ$1,0),FALSE)</f>
        <v>Ja</v>
      </c>
      <c r="BA139" s="21">
        <f t="shared" si="14"/>
        <v>1.172157703527803</v>
      </c>
    </row>
    <row r="140" spans="1:53">
      <c r="A140" s="19" t="s">
        <v>320</v>
      </c>
      <c r="B140" s="19" t="s">
        <v>321</v>
      </c>
      <c r="J140" s="19">
        <v>0</v>
      </c>
      <c r="K140" s="19">
        <v>0</v>
      </c>
      <c r="L140" s="19">
        <v>0</v>
      </c>
      <c r="M140" s="19">
        <v>0</v>
      </c>
      <c r="N140" s="19">
        <v>0</v>
      </c>
      <c r="O140" s="19">
        <v>0</v>
      </c>
      <c r="P140" s="19">
        <v>0</v>
      </c>
      <c r="Q140" s="19">
        <v>0</v>
      </c>
      <c r="R140" s="19">
        <v>0</v>
      </c>
      <c r="S140" s="19">
        <v>0</v>
      </c>
      <c r="T140" s="19">
        <v>0</v>
      </c>
      <c r="U140" s="19">
        <v>0</v>
      </c>
      <c r="W140" s="19">
        <v>0</v>
      </c>
      <c r="X140" s="19">
        <v>0</v>
      </c>
      <c r="Y140" s="19">
        <v>0</v>
      </c>
      <c r="Z140" s="19">
        <v>0</v>
      </c>
      <c r="AA140" s="19">
        <v>0</v>
      </c>
      <c r="AB140" s="19">
        <v>0</v>
      </c>
      <c r="AC140" s="19">
        <v>0</v>
      </c>
      <c r="AD140" s="19">
        <v>0</v>
      </c>
      <c r="AE140" s="19">
        <v>0</v>
      </c>
      <c r="AF140" s="19">
        <v>0</v>
      </c>
      <c r="AG140" s="19">
        <v>0</v>
      </c>
      <c r="AH140" s="19">
        <v>0</v>
      </c>
      <c r="AI140" s="19">
        <v>0</v>
      </c>
      <c r="AL140" s="19">
        <v>0</v>
      </c>
      <c r="AM140" s="19">
        <f t="shared" si="10"/>
        <v>0</v>
      </c>
      <c r="AN140" s="19">
        <f t="shared" si="11"/>
        <v>0</v>
      </c>
      <c r="AP140" s="19">
        <f>VLOOKUP($B140,Kraftvärmeprod!$B$1:$BX$549,MATCH(AP$1,Kraftvärmeprod!$B$1:$BX$1,0),FALSE)</f>
        <v>0</v>
      </c>
      <c r="AQ140" s="19">
        <f>VLOOKUP($B140,Kraftvärmeprod!$B$1:$BX$549,MATCH(AQ$1,Kraftvärmeprod!$B$1:$BX$1,0),FALSE)</f>
        <v>0</v>
      </c>
      <c r="AR140" s="19">
        <f>VLOOKUP($B140,Kraftvärmeprod!$B$1:$BX$549,MATCH("Summa tillförd energi exklusive rökgaskondensering",Kraftvärmeprod!$B$1:$BX$1,0),FALSE)</f>
        <v>0</v>
      </c>
      <c r="AT140" s="21" t="str">
        <f t="shared" si="12"/>
        <v/>
      </c>
      <c r="AV140" s="19">
        <f t="shared" si="13"/>
        <v>0</v>
      </c>
      <c r="AX140" s="19" t="str">
        <f>VLOOKUP(B140,Totalt!$B$1:$BZ$554,MATCH(AX$1,Totalt!$B$1:$BZ$1,0),FALSE)</f>
        <v>Ja</v>
      </c>
      <c r="BA140" s="21" t="str">
        <f t="shared" si="14"/>
        <v/>
      </c>
    </row>
    <row r="141" spans="1:53">
      <c r="A141" s="19" t="s">
        <v>322</v>
      </c>
      <c r="B141" s="19" t="s">
        <v>323</v>
      </c>
      <c r="J141" s="19">
        <v>0</v>
      </c>
      <c r="K141" s="19">
        <v>0</v>
      </c>
      <c r="L141" s="19">
        <v>0</v>
      </c>
      <c r="M141" s="19">
        <v>0</v>
      </c>
      <c r="N141" s="19">
        <v>0</v>
      </c>
      <c r="O141" s="19">
        <v>0</v>
      </c>
      <c r="P141" s="19">
        <v>0</v>
      </c>
      <c r="Q141" s="19">
        <v>0</v>
      </c>
      <c r="R141" s="19">
        <v>0</v>
      </c>
      <c r="S141" s="19">
        <v>0</v>
      </c>
      <c r="T141" s="19">
        <v>0</v>
      </c>
      <c r="U141" s="19">
        <v>0</v>
      </c>
      <c r="W141" s="19">
        <v>0</v>
      </c>
      <c r="X141" s="19">
        <v>0</v>
      </c>
      <c r="Y141" s="19">
        <v>0</v>
      </c>
      <c r="Z141" s="19">
        <v>0</v>
      </c>
      <c r="AA141" s="19">
        <v>0</v>
      </c>
      <c r="AB141" s="19">
        <v>0</v>
      </c>
      <c r="AC141" s="19">
        <v>0</v>
      </c>
      <c r="AD141" s="19">
        <v>0</v>
      </c>
      <c r="AE141" s="19">
        <v>0</v>
      </c>
      <c r="AF141" s="19">
        <v>0</v>
      </c>
      <c r="AG141" s="19">
        <v>0</v>
      </c>
      <c r="AH141" s="19">
        <v>0</v>
      </c>
      <c r="AI141" s="19">
        <v>0</v>
      </c>
      <c r="AL141" s="19">
        <v>0</v>
      </c>
      <c r="AM141" s="19">
        <f t="shared" si="10"/>
        <v>0</v>
      </c>
      <c r="AN141" s="19">
        <f t="shared" si="11"/>
        <v>0</v>
      </c>
      <c r="AP141" s="19">
        <f>VLOOKUP($B141,Kraftvärmeprod!$B$1:$BX$549,MATCH(AP$1,Kraftvärmeprod!$B$1:$BX$1,0),FALSE)</f>
        <v>0</v>
      </c>
      <c r="AQ141" s="19">
        <f>VLOOKUP($B141,Kraftvärmeprod!$B$1:$BX$549,MATCH(AQ$1,Kraftvärmeprod!$B$1:$BX$1,0),FALSE)</f>
        <v>0</v>
      </c>
      <c r="AR141" s="19">
        <f>VLOOKUP($B141,Kraftvärmeprod!$B$1:$BX$549,MATCH("Summa tillförd energi exklusive rökgaskondensering",Kraftvärmeprod!$B$1:$BX$1,0),FALSE)</f>
        <v>0</v>
      </c>
      <c r="AT141" s="21" t="str">
        <f t="shared" si="12"/>
        <v/>
      </c>
      <c r="AV141" s="19">
        <f t="shared" si="13"/>
        <v>0</v>
      </c>
      <c r="AX141" s="19" t="str">
        <f>VLOOKUP(B141,Totalt!$B$1:$BZ$554,MATCH(AX$1,Totalt!$B$1:$BZ$1,0),FALSE)</f>
        <v>Ja</v>
      </c>
      <c r="BA141" s="21" t="str">
        <f t="shared" si="14"/>
        <v/>
      </c>
    </row>
    <row r="142" spans="1:53">
      <c r="A142" s="19" t="s">
        <v>322</v>
      </c>
      <c r="B142" s="19" t="s">
        <v>324</v>
      </c>
      <c r="J142" s="19">
        <v>0</v>
      </c>
      <c r="K142" s="19">
        <v>0</v>
      </c>
      <c r="L142" s="19">
        <v>0</v>
      </c>
      <c r="M142" s="19">
        <v>0</v>
      </c>
      <c r="N142" s="19">
        <v>0</v>
      </c>
      <c r="O142" s="19">
        <v>0</v>
      </c>
      <c r="P142" s="19">
        <v>87.846000000000004</v>
      </c>
      <c r="Q142" s="19">
        <v>0</v>
      </c>
      <c r="R142" s="19">
        <v>1.0881799999999999</v>
      </c>
      <c r="S142" s="19">
        <v>0</v>
      </c>
      <c r="T142" s="19">
        <v>0</v>
      </c>
      <c r="U142" s="19">
        <v>0</v>
      </c>
      <c r="W142" s="19">
        <v>0</v>
      </c>
      <c r="X142" s="19">
        <v>0</v>
      </c>
      <c r="Y142" s="19">
        <v>0</v>
      </c>
      <c r="Z142" s="19">
        <v>0</v>
      </c>
      <c r="AA142" s="19">
        <v>0</v>
      </c>
      <c r="AB142" s="19">
        <v>0</v>
      </c>
      <c r="AC142" s="19">
        <v>0</v>
      </c>
      <c r="AD142" s="19">
        <v>0</v>
      </c>
      <c r="AE142" s="19">
        <v>0</v>
      </c>
      <c r="AF142" s="19">
        <v>0</v>
      </c>
      <c r="AG142" s="19">
        <v>0</v>
      </c>
      <c r="AH142" s="19">
        <v>20.765999999999998</v>
      </c>
      <c r="AI142" s="19">
        <v>0.67711900000000003</v>
      </c>
      <c r="AL142" s="19">
        <v>110.37729899999999</v>
      </c>
      <c r="AM142" s="19">
        <f t="shared" si="10"/>
        <v>109.70017999999999</v>
      </c>
      <c r="AN142" s="19">
        <f t="shared" si="11"/>
        <v>88.934179999999998</v>
      </c>
      <c r="AP142" s="19">
        <f>VLOOKUP($B142,Kraftvärmeprod!$B$1:$BX$549,MATCH(AP$1,Kraftvärmeprod!$B$1:$BX$1,0),FALSE)</f>
        <v>80.593000000000004</v>
      </c>
      <c r="AQ142" s="19">
        <f>VLOOKUP($B142,Kraftvärmeprod!$B$1:$BX$549,MATCH(AQ$1,Kraftvärmeprod!$B$1:$BX$1,0),FALSE)</f>
        <v>13.010999999999999</v>
      </c>
      <c r="AR142" s="19">
        <f>VLOOKUP($B142,Kraftvärmeprod!$B$1:$BX$549,MATCH("Summa tillförd energi exklusive rökgaskondensering",Kraftvärmeprod!$B$1:$BX$1,0),FALSE)</f>
        <v>126.35100000000001</v>
      </c>
      <c r="AT142" s="21">
        <f t="shared" si="12"/>
        <v>0.70386605567031513</v>
      </c>
      <c r="AV142" s="19">
        <f t="shared" si="13"/>
        <v>88.934179999999998</v>
      </c>
      <c r="AX142" s="19" t="str">
        <f>VLOOKUP(B142,Totalt!$B$1:$BZ$554,MATCH(AX$1,Totalt!$B$1:$BZ$1,0),FALSE)</f>
        <v>Ja</v>
      </c>
      <c r="BA142" s="21">
        <f t="shared" si="14"/>
        <v>0.89936203245976831</v>
      </c>
    </row>
    <row r="143" spans="1:53">
      <c r="A143" s="19" t="s">
        <v>322</v>
      </c>
      <c r="B143" s="19" t="s">
        <v>325</v>
      </c>
      <c r="J143" s="19">
        <v>0</v>
      </c>
      <c r="K143" s="19">
        <v>0</v>
      </c>
      <c r="L143" s="19">
        <v>0</v>
      </c>
      <c r="M143" s="19">
        <v>0</v>
      </c>
      <c r="N143" s="19">
        <v>0</v>
      </c>
      <c r="O143" s="19">
        <v>0</v>
      </c>
      <c r="P143" s="19">
        <v>0</v>
      </c>
      <c r="Q143" s="19">
        <v>0</v>
      </c>
      <c r="R143" s="19">
        <v>0</v>
      </c>
      <c r="S143" s="19">
        <v>0</v>
      </c>
      <c r="T143" s="19">
        <v>0</v>
      </c>
      <c r="U143" s="19">
        <v>0</v>
      </c>
      <c r="W143" s="19">
        <v>0</v>
      </c>
      <c r="X143" s="19">
        <v>0</v>
      </c>
      <c r="Y143" s="19">
        <v>0</v>
      </c>
      <c r="Z143" s="19">
        <v>0</v>
      </c>
      <c r="AA143" s="19">
        <v>0</v>
      </c>
      <c r="AB143" s="19">
        <v>0</v>
      </c>
      <c r="AC143" s="19">
        <v>0</v>
      </c>
      <c r="AD143" s="19">
        <v>0</v>
      </c>
      <c r="AE143" s="19">
        <v>0</v>
      </c>
      <c r="AF143" s="19">
        <v>0</v>
      </c>
      <c r="AG143" s="19">
        <v>0</v>
      </c>
      <c r="AH143" s="19">
        <v>0</v>
      </c>
      <c r="AI143" s="19">
        <v>0</v>
      </c>
      <c r="AL143" s="19">
        <v>0</v>
      </c>
      <c r="AM143" s="19">
        <f t="shared" si="10"/>
        <v>0</v>
      </c>
      <c r="AN143" s="19">
        <f t="shared" si="11"/>
        <v>0</v>
      </c>
      <c r="AP143" s="19">
        <f>VLOOKUP($B143,Kraftvärmeprod!$B$1:$BX$549,MATCH(AP$1,Kraftvärmeprod!$B$1:$BX$1,0),FALSE)</f>
        <v>0</v>
      </c>
      <c r="AQ143" s="19">
        <f>VLOOKUP($B143,Kraftvärmeprod!$B$1:$BX$549,MATCH(AQ$1,Kraftvärmeprod!$B$1:$BX$1,0),FALSE)</f>
        <v>0</v>
      </c>
      <c r="AR143" s="19">
        <f>VLOOKUP($B143,Kraftvärmeprod!$B$1:$BX$549,MATCH("Summa tillförd energi exklusive rökgaskondensering",Kraftvärmeprod!$B$1:$BX$1,0),FALSE)</f>
        <v>0</v>
      </c>
      <c r="AT143" s="21" t="str">
        <f t="shared" si="12"/>
        <v/>
      </c>
      <c r="AV143" s="19">
        <f t="shared" si="13"/>
        <v>0</v>
      </c>
      <c r="AX143" s="19" t="str">
        <f>VLOOKUP(B143,Totalt!$B$1:$BZ$554,MATCH(AX$1,Totalt!$B$1:$BZ$1,0),FALSE)</f>
        <v>Ja</v>
      </c>
      <c r="BA143" s="21" t="str">
        <f t="shared" si="14"/>
        <v/>
      </c>
    </row>
    <row r="144" spans="1:53">
      <c r="A144" s="19" t="s">
        <v>326</v>
      </c>
      <c r="B144" s="19" t="s">
        <v>327</v>
      </c>
      <c r="J144" s="19">
        <v>0</v>
      </c>
      <c r="K144" s="19">
        <v>0</v>
      </c>
      <c r="L144" s="19">
        <v>0</v>
      </c>
      <c r="M144" s="19">
        <v>0</v>
      </c>
      <c r="N144" s="19">
        <v>0</v>
      </c>
      <c r="O144" s="19">
        <v>0</v>
      </c>
      <c r="P144" s="19">
        <v>0</v>
      </c>
      <c r="Q144" s="19">
        <v>0</v>
      </c>
      <c r="R144" s="19">
        <v>0</v>
      </c>
      <c r="S144" s="19">
        <v>25.604600000000001</v>
      </c>
      <c r="T144" s="19">
        <v>0</v>
      </c>
      <c r="U144" s="19">
        <v>0</v>
      </c>
      <c r="W144" s="19">
        <v>0</v>
      </c>
      <c r="X144" s="19">
        <v>0</v>
      </c>
      <c r="Y144" s="19">
        <v>0</v>
      </c>
      <c r="Z144" s="19">
        <v>0</v>
      </c>
      <c r="AA144" s="19">
        <v>0</v>
      </c>
      <c r="AB144" s="19">
        <v>0</v>
      </c>
      <c r="AC144" s="19">
        <v>0</v>
      </c>
      <c r="AD144" s="19">
        <v>0</v>
      </c>
      <c r="AE144" s="19">
        <v>146.19499999999999</v>
      </c>
      <c r="AF144" s="19">
        <v>0</v>
      </c>
      <c r="AG144" s="19">
        <v>0</v>
      </c>
      <c r="AH144" s="19">
        <v>0</v>
      </c>
      <c r="AI144" s="19">
        <v>7.85616</v>
      </c>
      <c r="AL144" s="19">
        <v>179.65575999999999</v>
      </c>
      <c r="AM144" s="19">
        <f t="shared" si="10"/>
        <v>171.7996</v>
      </c>
      <c r="AN144" s="19">
        <f t="shared" si="11"/>
        <v>171.7996</v>
      </c>
      <c r="AP144" s="19">
        <f>VLOOKUP($B144,Kraftvärmeprod!$B$1:$BX$549,MATCH(AP$1,Kraftvärmeprod!$B$1:$BX$1,0),FALSE)</f>
        <v>135.6</v>
      </c>
      <c r="AQ144" s="19">
        <f>VLOOKUP($B144,Kraftvärmeprod!$B$1:$BX$549,MATCH(AQ$1,Kraftvärmeprod!$B$1:$BX$1,0),FALSE)</f>
        <v>6.9</v>
      </c>
      <c r="AR144" s="19">
        <f>VLOOKUP($B144,Kraftvärmeprod!$B$1:$BX$549,MATCH("Summa tillförd energi exklusive rökgaskondensering",Kraftvärmeprod!$B$1:$BX$1,0),FALSE)</f>
        <v>199</v>
      </c>
      <c r="AT144" s="21">
        <f t="shared" si="12"/>
        <v>0.86331457286432156</v>
      </c>
      <c r="AV144" s="19">
        <f t="shared" si="13"/>
        <v>25.604600000000001</v>
      </c>
      <c r="AX144" s="19" t="str">
        <f>VLOOKUP(B144,Totalt!$B$1:$BZ$554,MATCH(AX$1,Totalt!$B$1:$BZ$1,0),FALSE)</f>
        <v>Ja</v>
      </c>
      <c r="BA144" s="21">
        <f t="shared" si="14"/>
        <v>0.75477680203518105</v>
      </c>
    </row>
    <row r="145" spans="1:53">
      <c r="A145" s="19" t="s">
        <v>328</v>
      </c>
      <c r="B145" s="19" t="s">
        <v>329</v>
      </c>
      <c r="J145" s="19">
        <v>0</v>
      </c>
      <c r="K145" s="19">
        <v>0</v>
      </c>
      <c r="L145" s="19">
        <v>0</v>
      </c>
      <c r="M145" s="19">
        <v>0</v>
      </c>
      <c r="N145" s="19">
        <v>0</v>
      </c>
      <c r="O145" s="19">
        <v>0</v>
      </c>
      <c r="P145" s="19">
        <v>0</v>
      </c>
      <c r="Q145" s="19">
        <v>0</v>
      </c>
      <c r="R145" s="19">
        <v>0</v>
      </c>
      <c r="S145" s="19">
        <v>0</v>
      </c>
      <c r="T145" s="19">
        <v>0</v>
      </c>
      <c r="U145" s="19">
        <v>0</v>
      </c>
      <c r="W145" s="19">
        <v>0</v>
      </c>
      <c r="X145" s="19">
        <v>0</v>
      </c>
      <c r="Y145" s="19">
        <v>0</v>
      </c>
      <c r="Z145" s="19">
        <v>0</v>
      </c>
      <c r="AA145" s="19">
        <v>0</v>
      </c>
      <c r="AB145" s="19">
        <v>0</v>
      </c>
      <c r="AC145" s="19">
        <v>0</v>
      </c>
      <c r="AD145" s="19">
        <v>0</v>
      </c>
      <c r="AE145" s="19">
        <v>0</v>
      </c>
      <c r="AF145" s="19">
        <v>0</v>
      </c>
      <c r="AG145" s="19">
        <v>0</v>
      </c>
      <c r="AH145" s="19">
        <v>0</v>
      </c>
      <c r="AI145" s="19">
        <v>0</v>
      </c>
      <c r="AL145" s="19">
        <v>0</v>
      </c>
      <c r="AM145" s="19">
        <f t="shared" si="10"/>
        <v>0</v>
      </c>
      <c r="AN145" s="19">
        <f t="shared" si="11"/>
        <v>0</v>
      </c>
      <c r="AP145" s="19">
        <f>VLOOKUP($B145,Kraftvärmeprod!$B$1:$BX$549,MATCH(AP$1,Kraftvärmeprod!$B$1:$BX$1,0),FALSE)</f>
        <v>0</v>
      </c>
      <c r="AQ145" s="19">
        <f>VLOOKUP($B145,Kraftvärmeprod!$B$1:$BX$549,MATCH(AQ$1,Kraftvärmeprod!$B$1:$BX$1,0),FALSE)</f>
        <v>0</v>
      </c>
      <c r="AR145" s="19">
        <f>VLOOKUP($B145,Kraftvärmeprod!$B$1:$BX$549,MATCH("Summa tillförd energi exklusive rökgaskondensering",Kraftvärmeprod!$B$1:$BX$1,0),FALSE)</f>
        <v>0</v>
      </c>
      <c r="AT145" s="21" t="str">
        <f t="shared" si="12"/>
        <v/>
      </c>
      <c r="AV145" s="19">
        <f t="shared" si="13"/>
        <v>0</v>
      </c>
      <c r="AX145" s="19" t="str">
        <f>VLOOKUP(B145,Totalt!$B$1:$BZ$554,MATCH(AX$1,Totalt!$B$1:$BZ$1,0),FALSE)</f>
        <v>Ja</v>
      </c>
      <c r="BA145" s="21" t="str">
        <f t="shared" si="14"/>
        <v/>
      </c>
    </row>
    <row r="146" spans="1:53">
      <c r="A146" s="19" t="s">
        <v>328</v>
      </c>
      <c r="B146" s="19" t="s">
        <v>330</v>
      </c>
      <c r="J146" s="19">
        <v>0</v>
      </c>
      <c r="K146" s="19">
        <v>0</v>
      </c>
      <c r="L146" s="19">
        <v>0</v>
      </c>
      <c r="M146" s="19">
        <v>0</v>
      </c>
      <c r="N146" s="19">
        <v>0</v>
      </c>
      <c r="O146" s="19">
        <v>0</v>
      </c>
      <c r="P146" s="19">
        <v>0</v>
      </c>
      <c r="Q146" s="19">
        <v>0</v>
      </c>
      <c r="R146" s="19">
        <v>0</v>
      </c>
      <c r="S146" s="19">
        <v>0</v>
      </c>
      <c r="T146" s="19">
        <v>0</v>
      </c>
      <c r="U146" s="19">
        <v>0</v>
      </c>
      <c r="W146" s="19">
        <v>0</v>
      </c>
      <c r="X146" s="19">
        <v>0</v>
      </c>
      <c r="Y146" s="19">
        <v>0</v>
      </c>
      <c r="Z146" s="19">
        <v>0</v>
      </c>
      <c r="AA146" s="19">
        <v>0</v>
      </c>
      <c r="AB146" s="19">
        <v>0</v>
      </c>
      <c r="AC146" s="19">
        <v>0</v>
      </c>
      <c r="AD146" s="19">
        <v>0</v>
      </c>
      <c r="AE146" s="19">
        <v>0</v>
      </c>
      <c r="AF146" s="19">
        <v>0</v>
      </c>
      <c r="AG146" s="19">
        <v>0</v>
      </c>
      <c r="AH146" s="19">
        <v>0</v>
      </c>
      <c r="AI146" s="19">
        <v>0</v>
      </c>
      <c r="AL146" s="19">
        <v>0</v>
      </c>
      <c r="AM146" s="19">
        <f t="shared" si="10"/>
        <v>0</v>
      </c>
      <c r="AN146" s="19">
        <f t="shared" si="11"/>
        <v>0</v>
      </c>
      <c r="AP146" s="19">
        <f>VLOOKUP($B146,Kraftvärmeprod!$B$1:$BX$549,MATCH(AP$1,Kraftvärmeprod!$B$1:$BX$1,0),FALSE)</f>
        <v>0</v>
      </c>
      <c r="AQ146" s="19">
        <f>VLOOKUP($B146,Kraftvärmeprod!$B$1:$BX$549,MATCH(AQ$1,Kraftvärmeprod!$B$1:$BX$1,0),FALSE)</f>
        <v>0</v>
      </c>
      <c r="AR146" s="19">
        <f>VLOOKUP($B146,Kraftvärmeprod!$B$1:$BX$549,MATCH("Summa tillförd energi exklusive rökgaskondensering",Kraftvärmeprod!$B$1:$BX$1,0),FALSE)</f>
        <v>0</v>
      </c>
      <c r="AT146" s="21" t="str">
        <f t="shared" si="12"/>
        <v/>
      </c>
      <c r="AV146" s="19">
        <f t="shared" si="13"/>
        <v>0</v>
      </c>
      <c r="AX146" s="19" t="str">
        <f>VLOOKUP(B146,Totalt!$B$1:$BZ$554,MATCH(AX$1,Totalt!$B$1:$BZ$1,0),FALSE)</f>
        <v>Ja</v>
      </c>
      <c r="BA146" s="21" t="str">
        <f t="shared" si="14"/>
        <v/>
      </c>
    </row>
    <row r="147" spans="1:53">
      <c r="A147" s="19" t="s">
        <v>328</v>
      </c>
      <c r="B147" s="19" t="s">
        <v>331</v>
      </c>
      <c r="J147" s="19">
        <v>0</v>
      </c>
      <c r="K147" s="19">
        <v>0</v>
      </c>
      <c r="L147" s="19">
        <v>0</v>
      </c>
      <c r="M147" s="19">
        <v>0</v>
      </c>
      <c r="N147" s="19">
        <v>0</v>
      </c>
      <c r="O147" s="19">
        <v>0</v>
      </c>
      <c r="P147" s="19">
        <v>35.7209</v>
      </c>
      <c r="Q147" s="19">
        <v>6.4292299999999996</v>
      </c>
      <c r="R147" s="19">
        <v>26.431899999999999</v>
      </c>
      <c r="S147" s="19">
        <v>2.8571399999999998</v>
      </c>
      <c r="T147" s="19">
        <v>0</v>
      </c>
      <c r="U147" s="19">
        <v>0</v>
      </c>
      <c r="W147" s="19">
        <v>0</v>
      </c>
      <c r="X147" s="19">
        <v>0</v>
      </c>
      <c r="Y147" s="19">
        <v>0</v>
      </c>
      <c r="Z147" s="19">
        <v>0</v>
      </c>
      <c r="AA147" s="19">
        <v>0</v>
      </c>
      <c r="AB147" s="19">
        <v>0</v>
      </c>
      <c r="AC147" s="19">
        <v>0</v>
      </c>
      <c r="AD147" s="19">
        <v>0</v>
      </c>
      <c r="AE147" s="19">
        <v>0</v>
      </c>
      <c r="AF147" s="19">
        <v>0</v>
      </c>
      <c r="AG147" s="19">
        <v>0</v>
      </c>
      <c r="AH147" s="19">
        <v>23</v>
      </c>
      <c r="AI147" s="19">
        <v>2.6998500000000001</v>
      </c>
      <c r="AL147" s="19">
        <v>97.139019999999988</v>
      </c>
      <c r="AM147" s="19">
        <f t="shared" si="10"/>
        <v>94.43916999999999</v>
      </c>
      <c r="AN147" s="19">
        <f t="shared" si="11"/>
        <v>71.43916999999999</v>
      </c>
      <c r="AP147" s="19">
        <f>VLOOKUP($B147,Kraftvärmeprod!$B$1:$BX$549,MATCH(AP$1,Kraftvärmeprod!$B$1:$BX$1,0),FALSE)</f>
        <v>88.81</v>
      </c>
      <c r="AQ147" s="19">
        <f>VLOOKUP($B147,Kraftvärmeprod!$B$1:$BX$549,MATCH(AQ$1,Kraftvärmeprod!$B$1:$BX$1,0),FALSE)</f>
        <v>30.27</v>
      </c>
      <c r="AR147" s="19">
        <f>VLOOKUP($B147,Kraftvärmeprod!$B$1:$BX$549,MATCH("Summa tillförd energi exklusive rökgaskondensering",Kraftvärmeprod!$B$1:$BX$1,0),FALSE)</f>
        <v>134.89500000000001</v>
      </c>
      <c r="AT147" s="21">
        <f t="shared" si="12"/>
        <v>0.52959094110233873</v>
      </c>
      <c r="AV147" s="19">
        <f t="shared" si="13"/>
        <v>71.43916999999999</v>
      </c>
      <c r="AX147" s="19" t="str">
        <f>VLOOKUP(B147,Totalt!$B$1:$BZ$554,MATCH(AX$1,Totalt!$B$1:$BZ$1,0),FALSE)</f>
        <v>Ja</v>
      </c>
      <c r="BA147" s="21">
        <f t="shared" si="14"/>
        <v>1.197884730604748</v>
      </c>
    </row>
    <row r="148" spans="1:53">
      <c r="A148" s="19" t="s">
        <v>332</v>
      </c>
      <c r="B148" s="19" t="s">
        <v>333</v>
      </c>
      <c r="J148" s="19">
        <v>0</v>
      </c>
      <c r="K148" s="19">
        <v>0</v>
      </c>
      <c r="L148" s="19">
        <v>0</v>
      </c>
      <c r="M148" s="19">
        <v>0</v>
      </c>
      <c r="N148" s="19">
        <v>0</v>
      </c>
      <c r="O148" s="19">
        <v>0</v>
      </c>
      <c r="P148" s="19">
        <v>0</v>
      </c>
      <c r="Q148" s="19">
        <v>0</v>
      </c>
      <c r="R148" s="19">
        <v>0</v>
      </c>
      <c r="S148" s="19">
        <v>0</v>
      </c>
      <c r="T148" s="19">
        <v>0</v>
      </c>
      <c r="U148" s="19">
        <v>0</v>
      </c>
      <c r="W148" s="19">
        <v>0</v>
      </c>
      <c r="X148" s="19">
        <v>0</v>
      </c>
      <c r="Y148" s="19">
        <v>0</v>
      </c>
      <c r="Z148" s="19">
        <v>0</v>
      </c>
      <c r="AA148" s="19">
        <v>0</v>
      </c>
      <c r="AB148" s="19">
        <v>0</v>
      </c>
      <c r="AC148" s="19">
        <v>0</v>
      </c>
      <c r="AD148" s="19">
        <v>0</v>
      </c>
      <c r="AE148" s="19">
        <v>0</v>
      </c>
      <c r="AF148" s="19">
        <v>0</v>
      </c>
      <c r="AG148" s="19">
        <v>0</v>
      </c>
      <c r="AH148" s="19">
        <v>0</v>
      </c>
      <c r="AI148" s="19">
        <v>0</v>
      </c>
      <c r="AL148" s="19">
        <v>0</v>
      </c>
      <c r="AM148" s="19">
        <f t="shared" si="10"/>
        <v>0</v>
      </c>
      <c r="AN148" s="19">
        <f t="shared" si="11"/>
        <v>0</v>
      </c>
      <c r="AP148" s="19">
        <f>VLOOKUP($B148,Kraftvärmeprod!$B$1:$BX$549,MATCH(AP$1,Kraftvärmeprod!$B$1:$BX$1,0),FALSE)</f>
        <v>0</v>
      </c>
      <c r="AQ148" s="19">
        <f>VLOOKUP($B148,Kraftvärmeprod!$B$1:$BX$549,MATCH(AQ$1,Kraftvärmeprod!$B$1:$BX$1,0),FALSE)</f>
        <v>0</v>
      </c>
      <c r="AR148" s="19">
        <f>VLOOKUP($B148,Kraftvärmeprod!$B$1:$BX$549,MATCH("Summa tillförd energi exklusive rökgaskondensering",Kraftvärmeprod!$B$1:$BX$1,0),FALSE)</f>
        <v>0</v>
      </c>
      <c r="AT148" s="21" t="str">
        <f t="shared" si="12"/>
        <v/>
      </c>
      <c r="AV148" s="19">
        <f t="shared" si="13"/>
        <v>0</v>
      </c>
      <c r="AX148" s="19" t="str">
        <f>VLOOKUP(B148,Totalt!$B$1:$BZ$554,MATCH(AX$1,Totalt!$B$1:$BZ$1,0),FALSE)</f>
        <v>Ja</v>
      </c>
      <c r="BA148" s="21" t="str">
        <f t="shared" si="14"/>
        <v/>
      </c>
    </row>
    <row r="149" spans="1:53">
      <c r="A149" s="19" t="s">
        <v>335</v>
      </c>
      <c r="B149" s="19" t="s">
        <v>336</v>
      </c>
      <c r="J149" s="19">
        <v>0</v>
      </c>
      <c r="K149" s="19">
        <v>0</v>
      </c>
      <c r="L149" s="19">
        <v>0</v>
      </c>
      <c r="M149" s="19">
        <v>0</v>
      </c>
      <c r="N149" s="19">
        <v>0</v>
      </c>
      <c r="O149" s="19">
        <v>0</v>
      </c>
      <c r="P149" s="19">
        <v>27.467400000000001</v>
      </c>
      <c r="Q149" s="19">
        <v>32.134500000000003</v>
      </c>
      <c r="R149" s="19">
        <v>15.684699999999999</v>
      </c>
      <c r="S149" s="19">
        <v>3.8255400000000002</v>
      </c>
      <c r="T149" s="19">
        <v>0</v>
      </c>
      <c r="U149" s="19">
        <v>0</v>
      </c>
      <c r="W149" s="19">
        <v>0</v>
      </c>
      <c r="X149" s="19">
        <v>0</v>
      </c>
      <c r="Y149" s="19">
        <v>0</v>
      </c>
      <c r="Z149" s="19">
        <v>0</v>
      </c>
      <c r="AA149" s="19">
        <v>0</v>
      </c>
      <c r="AB149" s="19">
        <v>0</v>
      </c>
      <c r="AC149" s="19">
        <v>0</v>
      </c>
      <c r="AD149" s="19">
        <v>0</v>
      </c>
      <c r="AE149" s="19">
        <v>0</v>
      </c>
      <c r="AF149" s="19">
        <v>0</v>
      </c>
      <c r="AG149" s="19">
        <v>0</v>
      </c>
      <c r="AH149" s="19">
        <v>21.7</v>
      </c>
      <c r="AI149" s="19">
        <v>2.1423000000000001</v>
      </c>
      <c r="AL149" s="19">
        <v>102.95444000000002</v>
      </c>
      <c r="AM149" s="19">
        <f t="shared" si="10"/>
        <v>100.81214000000001</v>
      </c>
      <c r="AN149" s="19">
        <f t="shared" si="11"/>
        <v>79.112140000000011</v>
      </c>
      <c r="AP149" s="19">
        <f>VLOOKUP($B149,Kraftvärmeprod!$B$1:$BX$549,MATCH(AP$1,Kraftvärmeprod!$B$1:$BX$1,0),FALSE)</f>
        <v>74.7</v>
      </c>
      <c r="AQ149" s="19">
        <f>VLOOKUP($B149,Kraftvärmeprod!$B$1:$BX$549,MATCH(AQ$1,Kraftvärmeprod!$B$1:$BX$1,0),FALSE)</f>
        <v>8.8000000000000007</v>
      </c>
      <c r="AR149" s="19">
        <f>VLOOKUP($B149,Kraftvärmeprod!$B$1:$BX$549,MATCH("Summa tillförd energi exklusive rökgaskondensering",Kraftvärmeprod!$B$1:$BX$1,0),FALSE)</f>
        <v>103.4</v>
      </c>
      <c r="AT149" s="21">
        <f t="shared" si="12"/>
        <v>0.76510773694390721</v>
      </c>
      <c r="AV149" s="19">
        <f t="shared" si="13"/>
        <v>79.112139999999997</v>
      </c>
      <c r="AX149" s="19" t="str">
        <f>VLOOKUP(B149,Totalt!$B$1:$BZ$554,MATCH(AX$1,Totalt!$B$1:$BZ$1,0),FALSE)</f>
        <v>Ja</v>
      </c>
      <c r="BA149" s="21">
        <f t="shared" si="14"/>
        <v>0.91933437729679746</v>
      </c>
    </row>
    <row r="150" spans="1:53">
      <c r="A150" s="19" t="s">
        <v>337</v>
      </c>
      <c r="B150" s="19" t="s">
        <v>338</v>
      </c>
      <c r="J150" s="19">
        <v>0</v>
      </c>
      <c r="K150" s="19">
        <v>0</v>
      </c>
      <c r="L150" s="19">
        <v>0</v>
      </c>
      <c r="M150" s="19">
        <v>0</v>
      </c>
      <c r="N150" s="19">
        <v>0</v>
      </c>
      <c r="O150" s="19">
        <v>0</v>
      </c>
      <c r="P150" s="19">
        <v>0</v>
      </c>
      <c r="Q150" s="19">
        <v>0</v>
      </c>
      <c r="R150" s="19">
        <v>0</v>
      </c>
      <c r="S150" s="19">
        <v>0</v>
      </c>
      <c r="T150" s="19">
        <v>0</v>
      </c>
      <c r="U150" s="19">
        <v>0</v>
      </c>
      <c r="W150" s="19">
        <v>0</v>
      </c>
      <c r="X150" s="19">
        <v>0</v>
      </c>
      <c r="Y150" s="19">
        <v>0</v>
      </c>
      <c r="Z150" s="19">
        <v>0</v>
      </c>
      <c r="AA150" s="19">
        <v>0</v>
      </c>
      <c r="AB150" s="19">
        <v>0</v>
      </c>
      <c r="AC150" s="19">
        <v>0</v>
      </c>
      <c r="AD150" s="19">
        <v>0</v>
      </c>
      <c r="AE150" s="19">
        <v>0</v>
      </c>
      <c r="AF150" s="19">
        <v>0</v>
      </c>
      <c r="AG150" s="19">
        <v>0</v>
      </c>
      <c r="AH150" s="19">
        <v>0</v>
      </c>
      <c r="AI150" s="19">
        <v>0</v>
      </c>
      <c r="AL150" s="19">
        <v>0</v>
      </c>
      <c r="AM150" s="19">
        <f t="shared" si="10"/>
        <v>0</v>
      </c>
      <c r="AN150" s="19">
        <f t="shared" si="11"/>
        <v>0</v>
      </c>
      <c r="AP150" s="19">
        <f>VLOOKUP($B150,Kraftvärmeprod!$B$1:$BX$549,MATCH(AP$1,Kraftvärmeprod!$B$1:$BX$1,0),FALSE)</f>
        <v>0</v>
      </c>
      <c r="AQ150" s="19">
        <f>VLOOKUP($B150,Kraftvärmeprod!$B$1:$BX$549,MATCH(AQ$1,Kraftvärmeprod!$B$1:$BX$1,0),FALSE)</f>
        <v>0</v>
      </c>
      <c r="AR150" s="19">
        <f>VLOOKUP($B150,Kraftvärmeprod!$B$1:$BX$549,MATCH("Summa tillförd energi exklusive rökgaskondensering",Kraftvärmeprod!$B$1:$BX$1,0),FALSE)</f>
        <v>0</v>
      </c>
      <c r="AT150" s="21" t="str">
        <f t="shared" si="12"/>
        <v/>
      </c>
      <c r="AV150" s="19">
        <f t="shared" si="13"/>
        <v>0</v>
      </c>
      <c r="AX150" s="19" t="str">
        <f>VLOOKUP(B150,Totalt!$B$1:$BZ$554,MATCH(AX$1,Totalt!$B$1:$BZ$1,0),FALSE)</f>
        <v>Ja</v>
      </c>
      <c r="BA150" s="21" t="str">
        <f t="shared" si="14"/>
        <v/>
      </c>
    </row>
    <row r="151" spans="1:53">
      <c r="A151" s="19" t="s">
        <v>344</v>
      </c>
      <c r="B151" s="19" t="s">
        <v>345</v>
      </c>
      <c r="J151" s="19">
        <v>0</v>
      </c>
      <c r="K151" s="19">
        <v>0</v>
      </c>
      <c r="L151" s="19">
        <v>0</v>
      </c>
      <c r="M151" s="19">
        <v>0</v>
      </c>
      <c r="N151" s="19">
        <v>0</v>
      </c>
      <c r="O151" s="19">
        <v>0</v>
      </c>
      <c r="P151" s="19">
        <v>0</v>
      </c>
      <c r="Q151" s="19">
        <v>0</v>
      </c>
      <c r="R151" s="19">
        <v>0</v>
      </c>
      <c r="S151" s="19">
        <v>0</v>
      </c>
      <c r="T151" s="19">
        <v>0</v>
      </c>
      <c r="U151" s="19">
        <v>0</v>
      </c>
      <c r="W151" s="19">
        <v>0</v>
      </c>
      <c r="X151" s="19">
        <v>0</v>
      </c>
      <c r="Y151" s="19">
        <v>0</v>
      </c>
      <c r="Z151" s="19">
        <v>0</v>
      </c>
      <c r="AA151" s="19">
        <v>0</v>
      </c>
      <c r="AB151" s="19">
        <v>0</v>
      </c>
      <c r="AC151" s="19">
        <v>0</v>
      </c>
      <c r="AD151" s="19">
        <v>0</v>
      </c>
      <c r="AE151" s="19">
        <v>0</v>
      </c>
      <c r="AF151" s="19">
        <v>0</v>
      </c>
      <c r="AG151" s="19">
        <v>0</v>
      </c>
      <c r="AH151" s="19">
        <v>0</v>
      </c>
      <c r="AI151" s="19">
        <v>0</v>
      </c>
      <c r="AL151" s="19">
        <v>0</v>
      </c>
      <c r="AM151" s="19">
        <f t="shared" si="10"/>
        <v>0</v>
      </c>
      <c r="AN151" s="19">
        <f t="shared" si="11"/>
        <v>0</v>
      </c>
      <c r="AP151" s="19">
        <f>VLOOKUP($B151,Kraftvärmeprod!$B$1:$BX$549,MATCH(AP$1,Kraftvärmeprod!$B$1:$BX$1,0),FALSE)</f>
        <v>0</v>
      </c>
      <c r="AQ151" s="19">
        <f>VLOOKUP($B151,Kraftvärmeprod!$B$1:$BX$549,MATCH(AQ$1,Kraftvärmeprod!$B$1:$BX$1,0),FALSE)</f>
        <v>0.49199999999999999</v>
      </c>
      <c r="AR151" s="19">
        <f>VLOOKUP($B151,Kraftvärmeprod!$B$1:$BX$549,MATCH("Summa tillförd energi exklusive rökgaskondensering",Kraftvärmeprod!$B$1:$BX$1,0),FALSE)</f>
        <v>0.5</v>
      </c>
      <c r="AT151" s="21" t="str">
        <f t="shared" si="12"/>
        <v/>
      </c>
      <c r="AV151" s="19">
        <f t="shared" si="13"/>
        <v>0</v>
      </c>
      <c r="AX151" s="19" t="str">
        <f>VLOOKUP(B151,Totalt!$B$1:$BZ$554,MATCH(AX$1,Totalt!$B$1:$BZ$1,0),FALSE)</f>
        <v>Ja</v>
      </c>
      <c r="BA151" s="21" t="str">
        <f t="shared" si="14"/>
        <v/>
      </c>
    </row>
    <row r="152" spans="1:53">
      <c r="A152" s="19" t="s">
        <v>346</v>
      </c>
      <c r="B152" s="19" t="s">
        <v>347</v>
      </c>
      <c r="J152" s="19">
        <v>0</v>
      </c>
      <c r="K152" s="19">
        <v>0</v>
      </c>
      <c r="L152" s="19">
        <v>0</v>
      </c>
      <c r="M152" s="19">
        <v>0</v>
      </c>
      <c r="N152" s="19">
        <v>0</v>
      </c>
      <c r="O152" s="19">
        <v>0</v>
      </c>
      <c r="P152" s="19">
        <v>0</v>
      </c>
      <c r="Q152" s="19">
        <v>0</v>
      </c>
      <c r="R152" s="19">
        <v>0</v>
      </c>
      <c r="S152" s="19">
        <v>0</v>
      </c>
      <c r="T152" s="19">
        <v>0</v>
      </c>
      <c r="U152" s="19">
        <v>0</v>
      </c>
      <c r="W152" s="19">
        <v>0</v>
      </c>
      <c r="X152" s="19">
        <v>0</v>
      </c>
      <c r="Y152" s="19">
        <v>0</v>
      </c>
      <c r="Z152" s="19">
        <v>0</v>
      </c>
      <c r="AA152" s="19">
        <v>0</v>
      </c>
      <c r="AB152" s="19">
        <v>0</v>
      </c>
      <c r="AC152" s="19">
        <v>0</v>
      </c>
      <c r="AD152" s="19">
        <v>0</v>
      </c>
      <c r="AE152" s="19">
        <v>0</v>
      </c>
      <c r="AF152" s="19">
        <v>0</v>
      </c>
      <c r="AG152" s="19">
        <v>0</v>
      </c>
      <c r="AH152" s="19">
        <v>0</v>
      </c>
      <c r="AI152" s="19">
        <v>0</v>
      </c>
      <c r="AL152" s="19">
        <v>0</v>
      </c>
      <c r="AM152" s="19">
        <f t="shared" si="10"/>
        <v>0</v>
      </c>
      <c r="AN152" s="19">
        <f t="shared" si="11"/>
        <v>0</v>
      </c>
      <c r="AP152" s="19">
        <f>VLOOKUP($B152,Kraftvärmeprod!$B$1:$BX$549,MATCH(AP$1,Kraftvärmeprod!$B$1:$BX$1,0),FALSE)</f>
        <v>0</v>
      </c>
      <c r="AQ152" s="19">
        <f>VLOOKUP($B152,Kraftvärmeprod!$B$1:$BX$549,MATCH(AQ$1,Kraftvärmeprod!$B$1:$BX$1,0),FALSE)</f>
        <v>0</v>
      </c>
      <c r="AR152" s="19">
        <f>VLOOKUP($B152,Kraftvärmeprod!$B$1:$BX$549,MATCH("Summa tillförd energi exklusive rökgaskondensering",Kraftvärmeprod!$B$1:$BX$1,0),FALSE)</f>
        <v>0</v>
      </c>
      <c r="AT152" s="21" t="str">
        <f t="shared" si="12"/>
        <v/>
      </c>
      <c r="AV152" s="19">
        <f t="shared" si="13"/>
        <v>0</v>
      </c>
      <c r="AX152" s="19" t="str">
        <f>VLOOKUP(B152,Totalt!$B$1:$BZ$554,MATCH(AX$1,Totalt!$B$1:$BZ$1,0),FALSE)</f>
        <v>Ja</v>
      </c>
      <c r="BA152" s="21" t="str">
        <f t="shared" si="14"/>
        <v/>
      </c>
    </row>
    <row r="153" spans="1:53">
      <c r="A153" s="19" t="s">
        <v>346</v>
      </c>
      <c r="B153" s="19" t="s">
        <v>348</v>
      </c>
      <c r="J153" s="19">
        <v>0</v>
      </c>
      <c r="K153" s="19">
        <v>0</v>
      </c>
      <c r="L153" s="19">
        <v>0</v>
      </c>
      <c r="M153" s="19">
        <v>0</v>
      </c>
      <c r="N153" s="19">
        <v>0</v>
      </c>
      <c r="O153" s="19">
        <v>0</v>
      </c>
      <c r="P153" s="19">
        <v>0</v>
      </c>
      <c r="Q153" s="19">
        <v>0</v>
      </c>
      <c r="R153" s="19">
        <v>0</v>
      </c>
      <c r="S153" s="19">
        <v>0</v>
      </c>
      <c r="T153" s="19">
        <v>0</v>
      </c>
      <c r="U153" s="19">
        <v>0</v>
      </c>
      <c r="W153" s="19">
        <v>0</v>
      </c>
      <c r="X153" s="19">
        <v>0</v>
      </c>
      <c r="Y153" s="19">
        <v>0</v>
      </c>
      <c r="Z153" s="19">
        <v>0</v>
      </c>
      <c r="AA153" s="19">
        <v>0</v>
      </c>
      <c r="AB153" s="19">
        <v>0</v>
      </c>
      <c r="AC153" s="19">
        <v>0</v>
      </c>
      <c r="AD153" s="19">
        <v>0</v>
      </c>
      <c r="AE153" s="19">
        <v>0</v>
      </c>
      <c r="AF153" s="19">
        <v>0</v>
      </c>
      <c r="AG153" s="19">
        <v>0</v>
      </c>
      <c r="AH153" s="19">
        <v>0</v>
      </c>
      <c r="AI153" s="19">
        <v>0</v>
      </c>
      <c r="AL153" s="19">
        <v>0</v>
      </c>
      <c r="AM153" s="19">
        <f t="shared" si="10"/>
        <v>0</v>
      </c>
      <c r="AN153" s="19">
        <f t="shared" si="11"/>
        <v>0</v>
      </c>
      <c r="AP153" s="19">
        <f>VLOOKUP($B153,Kraftvärmeprod!$B$1:$BX$549,MATCH(AP$1,Kraftvärmeprod!$B$1:$BX$1,0),FALSE)</f>
        <v>0</v>
      </c>
      <c r="AQ153" s="19">
        <f>VLOOKUP($B153,Kraftvärmeprod!$B$1:$BX$549,MATCH(AQ$1,Kraftvärmeprod!$B$1:$BX$1,0),FALSE)</f>
        <v>0</v>
      </c>
      <c r="AR153" s="19">
        <f>VLOOKUP($B153,Kraftvärmeprod!$B$1:$BX$549,MATCH("Summa tillförd energi exklusive rökgaskondensering",Kraftvärmeprod!$B$1:$BX$1,0),FALSE)</f>
        <v>0</v>
      </c>
      <c r="AT153" s="21" t="str">
        <f t="shared" si="12"/>
        <v/>
      </c>
      <c r="AV153" s="19">
        <f t="shared" si="13"/>
        <v>0</v>
      </c>
      <c r="AX153" s="19" t="str">
        <f>VLOOKUP(B153,Totalt!$B$1:$BZ$554,MATCH(AX$1,Totalt!$B$1:$BZ$1,0),FALSE)</f>
        <v>Ja</v>
      </c>
      <c r="BA153" s="21" t="str">
        <f t="shared" si="14"/>
        <v/>
      </c>
    </row>
    <row r="154" spans="1:53">
      <c r="A154" s="19" t="s">
        <v>346</v>
      </c>
      <c r="B154" s="19" t="s">
        <v>349</v>
      </c>
      <c r="J154" s="19">
        <v>0</v>
      </c>
      <c r="K154" s="19">
        <v>0</v>
      </c>
      <c r="L154" s="19">
        <v>0</v>
      </c>
      <c r="M154" s="19">
        <v>0</v>
      </c>
      <c r="N154" s="19">
        <v>0</v>
      </c>
      <c r="O154" s="19">
        <v>0</v>
      </c>
      <c r="P154" s="19">
        <v>0</v>
      </c>
      <c r="Q154" s="19">
        <v>0</v>
      </c>
      <c r="R154" s="19">
        <v>0</v>
      </c>
      <c r="S154" s="19">
        <v>0</v>
      </c>
      <c r="T154" s="19">
        <v>0</v>
      </c>
      <c r="U154" s="19">
        <v>0</v>
      </c>
      <c r="W154" s="19">
        <v>0</v>
      </c>
      <c r="X154" s="19">
        <v>0</v>
      </c>
      <c r="Y154" s="19">
        <v>0</v>
      </c>
      <c r="Z154" s="19">
        <v>0</v>
      </c>
      <c r="AA154" s="19">
        <v>0</v>
      </c>
      <c r="AB154" s="19">
        <v>0</v>
      </c>
      <c r="AC154" s="19">
        <v>0</v>
      </c>
      <c r="AD154" s="19">
        <v>0</v>
      </c>
      <c r="AE154" s="19">
        <v>0</v>
      </c>
      <c r="AF154" s="19">
        <v>0</v>
      </c>
      <c r="AG154" s="19">
        <v>0</v>
      </c>
      <c r="AH154" s="19">
        <v>0</v>
      </c>
      <c r="AI154" s="19">
        <v>0</v>
      </c>
      <c r="AL154" s="19">
        <v>0</v>
      </c>
      <c r="AM154" s="19">
        <f t="shared" si="10"/>
        <v>0</v>
      </c>
      <c r="AN154" s="19">
        <f t="shared" si="11"/>
        <v>0</v>
      </c>
      <c r="AP154" s="19">
        <f>VLOOKUP($B154,Kraftvärmeprod!$B$1:$BX$549,MATCH(AP$1,Kraftvärmeprod!$B$1:$BX$1,0),FALSE)</f>
        <v>0</v>
      </c>
      <c r="AQ154" s="19">
        <f>VLOOKUP($B154,Kraftvärmeprod!$B$1:$BX$549,MATCH(AQ$1,Kraftvärmeprod!$B$1:$BX$1,0),FALSE)</f>
        <v>0</v>
      </c>
      <c r="AR154" s="19">
        <f>VLOOKUP($B154,Kraftvärmeprod!$B$1:$BX$549,MATCH("Summa tillförd energi exklusive rökgaskondensering",Kraftvärmeprod!$B$1:$BX$1,0),FALSE)</f>
        <v>0</v>
      </c>
      <c r="AT154" s="21" t="str">
        <f t="shared" si="12"/>
        <v/>
      </c>
      <c r="AV154" s="19">
        <f t="shared" si="13"/>
        <v>0</v>
      </c>
      <c r="AX154" s="19" t="str">
        <f>VLOOKUP(B154,Totalt!$B$1:$BZ$554,MATCH(AX$1,Totalt!$B$1:$BZ$1,0),FALSE)</f>
        <v>Ja</v>
      </c>
      <c r="BA154" s="21" t="str">
        <f t="shared" si="14"/>
        <v/>
      </c>
    </row>
    <row r="155" spans="1:53">
      <c r="A155" s="19" t="s">
        <v>346</v>
      </c>
      <c r="B155" s="19" t="s">
        <v>350</v>
      </c>
      <c r="J155" s="19">
        <v>0</v>
      </c>
      <c r="K155" s="19">
        <v>0</v>
      </c>
      <c r="L155" s="19">
        <v>0</v>
      </c>
      <c r="M155" s="19">
        <v>0</v>
      </c>
      <c r="N155" s="19">
        <v>0</v>
      </c>
      <c r="O155" s="19">
        <v>0</v>
      </c>
      <c r="P155" s="19">
        <v>0</v>
      </c>
      <c r="Q155" s="19">
        <v>0</v>
      </c>
      <c r="R155" s="19">
        <v>0</v>
      </c>
      <c r="S155" s="19">
        <v>0</v>
      </c>
      <c r="T155" s="19">
        <v>0</v>
      </c>
      <c r="U155" s="19">
        <v>0</v>
      </c>
      <c r="W155" s="19">
        <v>0</v>
      </c>
      <c r="X155" s="19">
        <v>0</v>
      </c>
      <c r="Y155" s="19">
        <v>0</v>
      </c>
      <c r="Z155" s="19">
        <v>0</v>
      </c>
      <c r="AA155" s="19">
        <v>0</v>
      </c>
      <c r="AB155" s="19">
        <v>0</v>
      </c>
      <c r="AC155" s="19">
        <v>0</v>
      </c>
      <c r="AD155" s="19">
        <v>0</v>
      </c>
      <c r="AE155" s="19">
        <v>0</v>
      </c>
      <c r="AF155" s="19">
        <v>0</v>
      </c>
      <c r="AG155" s="19">
        <v>0</v>
      </c>
      <c r="AH155" s="19">
        <v>0</v>
      </c>
      <c r="AI155" s="19">
        <v>0</v>
      </c>
      <c r="AL155" s="19">
        <v>0</v>
      </c>
      <c r="AM155" s="19">
        <f t="shared" si="10"/>
        <v>0</v>
      </c>
      <c r="AN155" s="19">
        <f t="shared" si="11"/>
        <v>0</v>
      </c>
      <c r="AP155" s="19">
        <f>VLOOKUP($B155,Kraftvärmeprod!$B$1:$BX$549,MATCH(AP$1,Kraftvärmeprod!$B$1:$BX$1,0),FALSE)</f>
        <v>0</v>
      </c>
      <c r="AQ155" s="19">
        <f>VLOOKUP($B155,Kraftvärmeprod!$B$1:$BX$549,MATCH(AQ$1,Kraftvärmeprod!$B$1:$BX$1,0),FALSE)</f>
        <v>0</v>
      </c>
      <c r="AR155" s="19">
        <f>VLOOKUP($B155,Kraftvärmeprod!$B$1:$BX$549,MATCH("Summa tillförd energi exklusive rökgaskondensering",Kraftvärmeprod!$B$1:$BX$1,0),FALSE)</f>
        <v>0</v>
      </c>
      <c r="AT155" s="21" t="str">
        <f t="shared" si="12"/>
        <v/>
      </c>
      <c r="AV155" s="19">
        <f t="shared" si="13"/>
        <v>0</v>
      </c>
      <c r="AX155" s="19" t="str">
        <f>VLOOKUP(B155,Totalt!$B$1:$BZ$554,MATCH(AX$1,Totalt!$B$1:$BZ$1,0),FALSE)</f>
        <v>Ja</v>
      </c>
      <c r="BA155" s="21" t="str">
        <f t="shared" si="14"/>
        <v/>
      </c>
    </row>
    <row r="156" spans="1:53">
      <c r="A156" s="19" t="s">
        <v>353</v>
      </c>
      <c r="B156" s="19" t="s">
        <v>354</v>
      </c>
      <c r="J156" s="19">
        <v>0</v>
      </c>
      <c r="K156" s="19">
        <v>0</v>
      </c>
      <c r="L156" s="19">
        <v>0</v>
      </c>
      <c r="M156" s="19">
        <v>0</v>
      </c>
      <c r="N156" s="19">
        <v>0</v>
      </c>
      <c r="O156" s="19">
        <v>0</v>
      </c>
      <c r="P156" s="19">
        <v>0</v>
      </c>
      <c r="Q156" s="19">
        <v>0</v>
      </c>
      <c r="R156" s="19">
        <v>0</v>
      </c>
      <c r="S156" s="19">
        <v>0</v>
      </c>
      <c r="T156" s="19">
        <v>0</v>
      </c>
      <c r="U156" s="19">
        <v>0</v>
      </c>
      <c r="W156" s="19">
        <v>0</v>
      </c>
      <c r="X156" s="19">
        <v>0</v>
      </c>
      <c r="Y156" s="19">
        <v>0</v>
      </c>
      <c r="Z156" s="19">
        <v>0</v>
      </c>
      <c r="AA156" s="19">
        <v>0</v>
      </c>
      <c r="AB156" s="19">
        <v>0</v>
      </c>
      <c r="AC156" s="19">
        <v>0</v>
      </c>
      <c r="AD156" s="19">
        <v>0</v>
      </c>
      <c r="AE156" s="19">
        <v>0</v>
      </c>
      <c r="AF156" s="19">
        <v>0</v>
      </c>
      <c r="AG156" s="19">
        <v>0</v>
      </c>
      <c r="AH156" s="19">
        <v>0</v>
      </c>
      <c r="AI156" s="19">
        <v>0</v>
      </c>
      <c r="AL156" s="19">
        <v>0</v>
      </c>
      <c r="AM156" s="19">
        <f t="shared" si="10"/>
        <v>0</v>
      </c>
      <c r="AN156" s="19">
        <f t="shared" si="11"/>
        <v>0</v>
      </c>
      <c r="AP156" s="19">
        <f>VLOOKUP($B156,Kraftvärmeprod!$B$1:$BX$549,MATCH(AP$1,Kraftvärmeprod!$B$1:$BX$1,0),FALSE)</f>
        <v>0</v>
      </c>
      <c r="AQ156" s="19">
        <f>VLOOKUP($B156,Kraftvärmeprod!$B$1:$BX$549,MATCH(AQ$1,Kraftvärmeprod!$B$1:$BX$1,0),FALSE)</f>
        <v>0</v>
      </c>
      <c r="AR156" s="19">
        <f>VLOOKUP($B156,Kraftvärmeprod!$B$1:$BX$549,MATCH("Summa tillförd energi exklusive rökgaskondensering",Kraftvärmeprod!$B$1:$BX$1,0),FALSE)</f>
        <v>0</v>
      </c>
      <c r="AT156" s="21" t="str">
        <f t="shared" si="12"/>
        <v/>
      </c>
      <c r="AV156" s="19">
        <f t="shared" si="13"/>
        <v>0</v>
      </c>
      <c r="AX156" s="19" t="str">
        <f>VLOOKUP(B156,Totalt!$B$1:$BZ$554,MATCH(AX$1,Totalt!$B$1:$BZ$1,0),FALSE)</f>
        <v>Ja</v>
      </c>
      <c r="BA156" s="21" t="str">
        <f t="shared" si="14"/>
        <v/>
      </c>
    </row>
    <row r="157" spans="1:53">
      <c r="A157" s="19" t="s">
        <v>353</v>
      </c>
      <c r="B157" s="19" t="s">
        <v>355</v>
      </c>
      <c r="J157" s="19">
        <v>0</v>
      </c>
      <c r="K157" s="19">
        <v>0</v>
      </c>
      <c r="L157" s="19">
        <v>0</v>
      </c>
      <c r="M157" s="19">
        <v>0</v>
      </c>
      <c r="N157" s="19">
        <v>0</v>
      </c>
      <c r="O157" s="19">
        <v>0</v>
      </c>
      <c r="P157" s="19">
        <v>0</v>
      </c>
      <c r="Q157" s="19">
        <v>0</v>
      </c>
      <c r="R157" s="19">
        <v>0</v>
      </c>
      <c r="S157" s="19">
        <v>0</v>
      </c>
      <c r="T157" s="19">
        <v>0</v>
      </c>
      <c r="U157" s="19">
        <v>0</v>
      </c>
      <c r="W157" s="19">
        <v>0</v>
      </c>
      <c r="X157" s="19">
        <v>0</v>
      </c>
      <c r="Y157" s="19">
        <v>0</v>
      </c>
      <c r="Z157" s="19">
        <v>0</v>
      </c>
      <c r="AA157" s="19">
        <v>0</v>
      </c>
      <c r="AB157" s="19">
        <v>0</v>
      </c>
      <c r="AC157" s="19">
        <v>0</v>
      </c>
      <c r="AD157" s="19">
        <v>0</v>
      </c>
      <c r="AE157" s="19">
        <v>0</v>
      </c>
      <c r="AF157" s="19">
        <v>0</v>
      </c>
      <c r="AG157" s="19">
        <v>0</v>
      </c>
      <c r="AH157" s="19">
        <v>0</v>
      </c>
      <c r="AI157" s="19">
        <v>0</v>
      </c>
      <c r="AL157" s="19">
        <v>0</v>
      </c>
      <c r="AM157" s="19">
        <f t="shared" si="10"/>
        <v>0</v>
      </c>
      <c r="AN157" s="19">
        <f t="shared" si="11"/>
        <v>0</v>
      </c>
      <c r="AP157" s="19">
        <f>VLOOKUP($B157,Kraftvärmeprod!$B$1:$BX$549,MATCH(AP$1,Kraftvärmeprod!$B$1:$BX$1,0),FALSE)</f>
        <v>0</v>
      </c>
      <c r="AQ157" s="19">
        <f>VLOOKUP($B157,Kraftvärmeprod!$B$1:$BX$549,MATCH(AQ$1,Kraftvärmeprod!$B$1:$BX$1,0),FALSE)</f>
        <v>0</v>
      </c>
      <c r="AR157" s="19">
        <f>VLOOKUP($B157,Kraftvärmeprod!$B$1:$BX$549,MATCH("Summa tillförd energi exklusive rökgaskondensering",Kraftvärmeprod!$B$1:$BX$1,0),FALSE)</f>
        <v>0</v>
      </c>
      <c r="AT157" s="21" t="str">
        <f t="shared" si="12"/>
        <v/>
      </c>
      <c r="AV157" s="19">
        <f t="shared" si="13"/>
        <v>0</v>
      </c>
      <c r="AX157" s="19" t="str">
        <f>VLOOKUP(B157,Totalt!$B$1:$BZ$554,MATCH(AX$1,Totalt!$B$1:$BZ$1,0),FALSE)</f>
        <v>Ja</v>
      </c>
      <c r="BA157" s="21" t="str">
        <f t="shared" si="14"/>
        <v/>
      </c>
    </row>
    <row r="158" spans="1:53">
      <c r="A158" s="19" t="s">
        <v>356</v>
      </c>
      <c r="B158" s="19" t="s">
        <v>357</v>
      </c>
      <c r="J158" s="19">
        <v>0</v>
      </c>
      <c r="K158" s="19">
        <v>0</v>
      </c>
      <c r="L158" s="19">
        <v>0</v>
      </c>
      <c r="M158" s="19">
        <v>0</v>
      </c>
      <c r="N158" s="19">
        <v>0</v>
      </c>
      <c r="O158" s="19">
        <v>0</v>
      </c>
      <c r="P158" s="19">
        <v>8.0756099999999993</v>
      </c>
      <c r="Q158" s="19">
        <v>0</v>
      </c>
      <c r="R158" s="19">
        <v>10.7925</v>
      </c>
      <c r="S158" s="19">
        <v>0</v>
      </c>
      <c r="T158" s="19">
        <v>0</v>
      </c>
      <c r="U158" s="19">
        <v>0.34272399999999997</v>
      </c>
      <c r="W158" s="19">
        <v>0</v>
      </c>
      <c r="X158" s="19">
        <v>0</v>
      </c>
      <c r="Y158" s="19">
        <v>0</v>
      </c>
      <c r="Z158" s="19">
        <v>3.4834700000000001</v>
      </c>
      <c r="AA158" s="19">
        <v>0</v>
      </c>
      <c r="AB158" s="19">
        <v>0</v>
      </c>
      <c r="AC158" s="19">
        <v>0</v>
      </c>
      <c r="AD158" s="19">
        <v>0</v>
      </c>
      <c r="AE158" s="19">
        <v>0</v>
      </c>
      <c r="AF158" s="19">
        <v>0</v>
      </c>
      <c r="AG158" s="19">
        <v>0</v>
      </c>
      <c r="AH158" s="19">
        <v>4.8044000000000002</v>
      </c>
      <c r="AI158" s="19">
        <v>0.47704800000000003</v>
      </c>
      <c r="AL158" s="19">
        <v>27.975752</v>
      </c>
      <c r="AM158" s="19">
        <f t="shared" si="10"/>
        <v>27.498704</v>
      </c>
      <c r="AN158" s="19">
        <f t="shared" si="11"/>
        <v>22.694303999999999</v>
      </c>
      <c r="AP158" s="19">
        <f>VLOOKUP($B158,Kraftvärmeprod!$B$1:$BX$549,MATCH(AP$1,Kraftvärmeprod!$B$1:$BX$1,0),FALSE)</f>
        <v>24.855</v>
      </c>
      <c r="AQ158" s="19">
        <f>VLOOKUP($B158,Kraftvärmeprod!$B$1:$BX$549,MATCH(AQ$1,Kraftvärmeprod!$B$1:$BX$1,0),FALSE)</f>
        <v>6.575145</v>
      </c>
      <c r="AR158" s="19">
        <f>VLOOKUP($B158,Kraftvärmeprod!$B$1:$BX$549,MATCH("Summa tillförd energi exklusive rökgaskondensering",Kraftvärmeprod!$B$1:$BX$1,0),FALSE)</f>
        <v>38.339999999999996</v>
      </c>
      <c r="AT158" s="21">
        <f t="shared" si="12"/>
        <v>0.59192237871674491</v>
      </c>
      <c r="AV158" s="19">
        <f t="shared" si="13"/>
        <v>22.694303999999999</v>
      </c>
      <c r="AX158" s="19" t="str">
        <f>VLOOKUP(B158,Totalt!$B$1:$BZ$554,MATCH(AX$1,Totalt!$B$1:$BZ$1,0),FALSE)</f>
        <v>Ja</v>
      </c>
      <c r="BA158" s="21">
        <f t="shared" si="14"/>
        <v>1.0726607579911609</v>
      </c>
    </row>
    <row r="159" spans="1:53">
      <c r="A159" s="19" t="s">
        <v>358</v>
      </c>
      <c r="B159" s="19" t="s">
        <v>359</v>
      </c>
      <c r="J159" s="19">
        <v>0</v>
      </c>
      <c r="K159" s="19">
        <v>0</v>
      </c>
      <c r="L159" s="19">
        <v>0</v>
      </c>
      <c r="M159" s="19">
        <v>0</v>
      </c>
      <c r="N159" s="19">
        <v>0</v>
      </c>
      <c r="O159" s="19">
        <v>0</v>
      </c>
      <c r="P159" s="19">
        <v>0</v>
      </c>
      <c r="Q159" s="19">
        <v>0</v>
      </c>
      <c r="R159" s="19">
        <v>0</v>
      </c>
      <c r="S159" s="19">
        <v>0</v>
      </c>
      <c r="T159" s="19">
        <v>0</v>
      </c>
      <c r="U159" s="19">
        <v>0</v>
      </c>
      <c r="W159" s="19">
        <v>0</v>
      </c>
      <c r="X159" s="19">
        <v>0</v>
      </c>
      <c r="Y159" s="19">
        <v>0</v>
      </c>
      <c r="Z159" s="19">
        <v>0</v>
      </c>
      <c r="AA159" s="19">
        <v>0</v>
      </c>
      <c r="AB159" s="19">
        <v>0</v>
      </c>
      <c r="AC159" s="19">
        <v>0</v>
      </c>
      <c r="AD159" s="19">
        <v>0</v>
      </c>
      <c r="AE159" s="19">
        <v>0</v>
      </c>
      <c r="AF159" s="19">
        <v>0</v>
      </c>
      <c r="AG159" s="19">
        <v>0</v>
      </c>
      <c r="AH159" s="19">
        <v>0</v>
      </c>
      <c r="AI159" s="19">
        <v>0</v>
      </c>
      <c r="AL159" s="19">
        <v>0</v>
      </c>
      <c r="AM159" s="19">
        <f t="shared" si="10"/>
        <v>0</v>
      </c>
      <c r="AN159" s="19">
        <f t="shared" si="11"/>
        <v>0</v>
      </c>
      <c r="AP159" s="19">
        <f>VLOOKUP($B159,Kraftvärmeprod!$B$1:$BX$549,MATCH(AP$1,Kraftvärmeprod!$B$1:$BX$1,0),FALSE)</f>
        <v>0</v>
      </c>
      <c r="AQ159" s="19">
        <f>VLOOKUP($B159,Kraftvärmeprod!$B$1:$BX$549,MATCH(AQ$1,Kraftvärmeprod!$B$1:$BX$1,0),FALSE)</f>
        <v>0</v>
      </c>
      <c r="AR159" s="19">
        <f>VLOOKUP($B159,Kraftvärmeprod!$B$1:$BX$549,MATCH("Summa tillförd energi exklusive rökgaskondensering",Kraftvärmeprod!$B$1:$BX$1,0),FALSE)</f>
        <v>0</v>
      </c>
      <c r="AT159" s="21" t="str">
        <f t="shared" si="12"/>
        <v/>
      </c>
      <c r="AV159" s="19">
        <f t="shared" si="13"/>
        <v>0</v>
      </c>
      <c r="AX159" s="19" t="str">
        <f>VLOOKUP(B159,Totalt!$B$1:$BZ$554,MATCH(AX$1,Totalt!$B$1:$BZ$1,0),FALSE)</f>
        <v>Ja</v>
      </c>
      <c r="BA159" s="21" t="str">
        <f t="shared" si="14"/>
        <v/>
      </c>
    </row>
    <row r="160" spans="1:53">
      <c r="A160" s="19" t="s">
        <v>362</v>
      </c>
      <c r="B160" s="19" t="s">
        <v>363</v>
      </c>
      <c r="J160" s="19">
        <v>0</v>
      </c>
      <c r="K160" s="19">
        <v>0</v>
      </c>
      <c r="L160" s="19">
        <v>0</v>
      </c>
      <c r="M160" s="19">
        <v>0</v>
      </c>
      <c r="N160" s="19">
        <v>0</v>
      </c>
      <c r="O160" s="19">
        <v>0</v>
      </c>
      <c r="P160" s="19">
        <v>0</v>
      </c>
      <c r="Q160" s="19">
        <v>0</v>
      </c>
      <c r="R160" s="19">
        <v>0</v>
      </c>
      <c r="S160" s="19">
        <v>0</v>
      </c>
      <c r="T160" s="19">
        <v>0</v>
      </c>
      <c r="U160" s="19">
        <v>0</v>
      </c>
      <c r="W160" s="19">
        <v>0</v>
      </c>
      <c r="X160" s="19">
        <v>0</v>
      </c>
      <c r="Y160" s="19">
        <v>0</v>
      </c>
      <c r="Z160" s="19">
        <v>0</v>
      </c>
      <c r="AA160" s="19">
        <v>0</v>
      </c>
      <c r="AB160" s="19">
        <v>0</v>
      </c>
      <c r="AC160" s="19">
        <v>0</v>
      </c>
      <c r="AD160" s="19">
        <v>0</v>
      </c>
      <c r="AE160" s="19">
        <v>0</v>
      </c>
      <c r="AF160" s="19">
        <v>0</v>
      </c>
      <c r="AG160" s="19">
        <v>0</v>
      </c>
      <c r="AH160" s="19">
        <v>0</v>
      </c>
      <c r="AI160" s="19">
        <v>0</v>
      </c>
      <c r="AL160" s="19">
        <v>0</v>
      </c>
      <c r="AM160" s="19">
        <f t="shared" si="10"/>
        <v>0</v>
      </c>
      <c r="AN160" s="19">
        <f t="shared" si="11"/>
        <v>0</v>
      </c>
      <c r="AP160" s="19">
        <f>VLOOKUP($B160,Kraftvärmeprod!$B$1:$BX$549,MATCH(AP$1,Kraftvärmeprod!$B$1:$BX$1,0),FALSE)</f>
        <v>0</v>
      </c>
      <c r="AQ160" s="19">
        <f>VLOOKUP($B160,Kraftvärmeprod!$B$1:$BX$549,MATCH(AQ$1,Kraftvärmeprod!$B$1:$BX$1,0),FALSE)</f>
        <v>0</v>
      </c>
      <c r="AR160" s="19">
        <f>VLOOKUP($B160,Kraftvärmeprod!$B$1:$BX$549,MATCH("Summa tillförd energi exklusive rökgaskondensering",Kraftvärmeprod!$B$1:$BX$1,0),FALSE)</f>
        <v>0</v>
      </c>
      <c r="AT160" s="21" t="str">
        <f t="shared" si="12"/>
        <v/>
      </c>
      <c r="AV160" s="19">
        <f t="shared" si="13"/>
        <v>0</v>
      </c>
      <c r="AX160" s="19" t="str">
        <f>VLOOKUP(B160,Totalt!$B$1:$BZ$554,MATCH(AX$1,Totalt!$B$1:$BZ$1,0),FALSE)</f>
        <v>Ja</v>
      </c>
      <c r="BA160" s="21" t="str">
        <f t="shared" si="14"/>
        <v/>
      </c>
    </row>
    <row r="161" spans="1:53">
      <c r="A161" s="19" t="s">
        <v>364</v>
      </c>
      <c r="B161" s="19" t="s">
        <v>365</v>
      </c>
      <c r="J161" s="19">
        <v>0</v>
      </c>
      <c r="K161" s="19">
        <v>0</v>
      </c>
      <c r="L161" s="19">
        <v>0</v>
      </c>
      <c r="M161" s="19">
        <v>0</v>
      </c>
      <c r="N161" s="19">
        <v>0</v>
      </c>
      <c r="O161" s="19">
        <v>0</v>
      </c>
      <c r="P161" s="19">
        <v>0</v>
      </c>
      <c r="Q161" s="19">
        <v>0</v>
      </c>
      <c r="R161" s="19">
        <v>0</v>
      </c>
      <c r="S161" s="19">
        <v>0</v>
      </c>
      <c r="T161" s="19">
        <v>0</v>
      </c>
      <c r="U161" s="19">
        <v>0</v>
      </c>
      <c r="W161" s="19">
        <v>0</v>
      </c>
      <c r="X161" s="19">
        <v>0</v>
      </c>
      <c r="Y161" s="19">
        <v>0</v>
      </c>
      <c r="Z161" s="19">
        <v>0</v>
      </c>
      <c r="AA161" s="19">
        <v>0</v>
      </c>
      <c r="AB161" s="19">
        <v>0</v>
      </c>
      <c r="AC161" s="19">
        <v>0</v>
      </c>
      <c r="AD161" s="19">
        <v>0</v>
      </c>
      <c r="AE161" s="19">
        <v>0</v>
      </c>
      <c r="AF161" s="19">
        <v>0</v>
      </c>
      <c r="AG161" s="19">
        <v>0</v>
      </c>
      <c r="AH161" s="19">
        <v>0</v>
      </c>
      <c r="AI161" s="19">
        <v>0</v>
      </c>
      <c r="AL161" s="19">
        <v>0</v>
      </c>
      <c r="AM161" s="19">
        <f t="shared" si="10"/>
        <v>0</v>
      </c>
      <c r="AN161" s="19">
        <f t="shared" si="11"/>
        <v>0</v>
      </c>
      <c r="AP161" s="19">
        <f>VLOOKUP($B161,Kraftvärmeprod!$B$1:$BX$549,MATCH(AP$1,Kraftvärmeprod!$B$1:$BX$1,0),FALSE)</f>
        <v>0</v>
      </c>
      <c r="AQ161" s="19">
        <f>VLOOKUP($B161,Kraftvärmeprod!$B$1:$BX$549,MATCH(AQ$1,Kraftvärmeprod!$B$1:$BX$1,0),FALSE)</f>
        <v>0</v>
      </c>
      <c r="AR161" s="19">
        <f>VLOOKUP($B161,Kraftvärmeprod!$B$1:$BX$549,MATCH("Summa tillförd energi exklusive rökgaskondensering",Kraftvärmeprod!$B$1:$BX$1,0),FALSE)</f>
        <v>0</v>
      </c>
      <c r="AT161" s="21" t="str">
        <f t="shared" si="12"/>
        <v/>
      </c>
      <c r="AV161" s="19">
        <f t="shared" si="13"/>
        <v>0</v>
      </c>
      <c r="AX161" s="19" t="str">
        <f>VLOOKUP(B161,Totalt!$B$1:$BZ$554,MATCH(AX$1,Totalt!$B$1:$BZ$1,0),FALSE)</f>
        <v>Ja</v>
      </c>
      <c r="BA161" s="21" t="str">
        <f t="shared" si="14"/>
        <v/>
      </c>
    </row>
    <row r="162" spans="1:53">
      <c r="A162" s="19" t="s">
        <v>364</v>
      </c>
      <c r="B162" s="19" t="s">
        <v>366</v>
      </c>
      <c r="J162" s="19">
        <v>0</v>
      </c>
      <c r="K162" s="19">
        <v>0</v>
      </c>
      <c r="L162" s="19">
        <v>0</v>
      </c>
      <c r="M162" s="19">
        <v>0</v>
      </c>
      <c r="N162" s="19">
        <v>0</v>
      </c>
      <c r="O162" s="19">
        <v>0</v>
      </c>
      <c r="P162" s="19">
        <v>0</v>
      </c>
      <c r="Q162" s="19">
        <v>0</v>
      </c>
      <c r="R162" s="19">
        <v>0</v>
      </c>
      <c r="S162" s="19">
        <v>0</v>
      </c>
      <c r="T162" s="19">
        <v>0</v>
      </c>
      <c r="U162" s="19">
        <v>0</v>
      </c>
      <c r="W162" s="19">
        <v>0</v>
      </c>
      <c r="X162" s="19">
        <v>0</v>
      </c>
      <c r="Y162" s="19">
        <v>0</v>
      </c>
      <c r="Z162" s="19">
        <v>0</v>
      </c>
      <c r="AA162" s="19">
        <v>0</v>
      </c>
      <c r="AB162" s="19">
        <v>0</v>
      </c>
      <c r="AC162" s="19">
        <v>0</v>
      </c>
      <c r="AD162" s="19">
        <v>0</v>
      </c>
      <c r="AE162" s="19">
        <v>0</v>
      </c>
      <c r="AF162" s="19">
        <v>0</v>
      </c>
      <c r="AG162" s="19">
        <v>0</v>
      </c>
      <c r="AH162" s="19">
        <v>0</v>
      </c>
      <c r="AI162" s="19">
        <v>0</v>
      </c>
      <c r="AL162" s="19">
        <v>0</v>
      </c>
      <c r="AM162" s="19">
        <f t="shared" si="10"/>
        <v>0</v>
      </c>
      <c r="AN162" s="19">
        <f t="shared" si="11"/>
        <v>0</v>
      </c>
      <c r="AP162" s="19">
        <f>VLOOKUP($B162,Kraftvärmeprod!$B$1:$BX$549,MATCH(AP$1,Kraftvärmeprod!$B$1:$BX$1,0),FALSE)</f>
        <v>0</v>
      </c>
      <c r="AQ162" s="19">
        <f>VLOOKUP($B162,Kraftvärmeprod!$B$1:$BX$549,MATCH(AQ$1,Kraftvärmeprod!$B$1:$BX$1,0),FALSE)</f>
        <v>0</v>
      </c>
      <c r="AR162" s="19">
        <f>VLOOKUP($B162,Kraftvärmeprod!$B$1:$BX$549,MATCH("Summa tillförd energi exklusive rökgaskondensering",Kraftvärmeprod!$B$1:$BX$1,0),FALSE)</f>
        <v>0</v>
      </c>
      <c r="AT162" s="21" t="str">
        <f t="shared" si="12"/>
        <v/>
      </c>
      <c r="AV162" s="19">
        <f t="shared" si="13"/>
        <v>0</v>
      </c>
      <c r="AX162" s="19" t="str">
        <f>VLOOKUP(B162,Totalt!$B$1:$BZ$554,MATCH(AX$1,Totalt!$B$1:$BZ$1,0),FALSE)</f>
        <v>Ja</v>
      </c>
      <c r="BA162" s="21" t="str">
        <f t="shared" si="14"/>
        <v/>
      </c>
    </row>
    <row r="163" spans="1:53">
      <c r="A163" s="19" t="s">
        <v>364</v>
      </c>
      <c r="B163" s="19" t="s">
        <v>367</v>
      </c>
      <c r="J163" s="19">
        <v>0</v>
      </c>
      <c r="K163" s="19">
        <v>0</v>
      </c>
      <c r="L163" s="19">
        <v>0</v>
      </c>
      <c r="M163" s="19">
        <v>0</v>
      </c>
      <c r="N163" s="19">
        <v>0</v>
      </c>
      <c r="O163" s="19">
        <v>0</v>
      </c>
      <c r="P163" s="19">
        <v>0</v>
      </c>
      <c r="Q163" s="19">
        <v>0</v>
      </c>
      <c r="R163" s="19">
        <v>0</v>
      </c>
      <c r="S163" s="19">
        <v>0</v>
      </c>
      <c r="T163" s="19">
        <v>0</v>
      </c>
      <c r="U163" s="19">
        <v>0</v>
      </c>
      <c r="W163" s="19">
        <v>0</v>
      </c>
      <c r="X163" s="19">
        <v>0</v>
      </c>
      <c r="Y163" s="19">
        <v>0</v>
      </c>
      <c r="Z163" s="19">
        <v>0</v>
      </c>
      <c r="AA163" s="19">
        <v>0</v>
      </c>
      <c r="AB163" s="19">
        <v>0</v>
      </c>
      <c r="AC163" s="19">
        <v>0</v>
      </c>
      <c r="AD163" s="19">
        <v>0</v>
      </c>
      <c r="AE163" s="19">
        <v>0</v>
      </c>
      <c r="AF163" s="19">
        <v>0</v>
      </c>
      <c r="AG163" s="19">
        <v>0</v>
      </c>
      <c r="AH163" s="19">
        <v>0</v>
      </c>
      <c r="AI163" s="19">
        <v>0</v>
      </c>
      <c r="AL163" s="19">
        <v>0</v>
      </c>
      <c r="AM163" s="19">
        <f t="shared" si="10"/>
        <v>0</v>
      </c>
      <c r="AN163" s="19">
        <f t="shared" si="11"/>
        <v>0</v>
      </c>
      <c r="AP163" s="19">
        <f>VLOOKUP($B163,Kraftvärmeprod!$B$1:$BX$549,MATCH(AP$1,Kraftvärmeprod!$B$1:$BX$1,0),FALSE)</f>
        <v>0</v>
      </c>
      <c r="AQ163" s="19">
        <f>VLOOKUP($B163,Kraftvärmeprod!$B$1:$BX$549,MATCH(AQ$1,Kraftvärmeprod!$B$1:$BX$1,0),FALSE)</f>
        <v>0</v>
      </c>
      <c r="AR163" s="19">
        <f>VLOOKUP($B163,Kraftvärmeprod!$B$1:$BX$549,MATCH("Summa tillförd energi exklusive rökgaskondensering",Kraftvärmeprod!$B$1:$BX$1,0),FALSE)</f>
        <v>0</v>
      </c>
      <c r="AT163" s="21" t="str">
        <f t="shared" si="12"/>
        <v/>
      </c>
      <c r="AV163" s="19">
        <f t="shared" si="13"/>
        <v>0</v>
      </c>
      <c r="AX163" s="19" t="str">
        <f>VLOOKUP(B163,Totalt!$B$1:$BZ$554,MATCH(AX$1,Totalt!$B$1:$BZ$1,0),FALSE)</f>
        <v>Ja</v>
      </c>
      <c r="BA163" s="21" t="str">
        <f t="shared" si="14"/>
        <v/>
      </c>
    </row>
    <row r="164" spans="1:53">
      <c r="A164" s="19" t="s">
        <v>364</v>
      </c>
      <c r="B164" s="19" t="s">
        <v>368</v>
      </c>
      <c r="J164" s="19">
        <v>0</v>
      </c>
      <c r="K164" s="19">
        <v>0</v>
      </c>
      <c r="L164" s="19">
        <v>0</v>
      </c>
      <c r="M164" s="19">
        <v>0</v>
      </c>
      <c r="N164" s="19">
        <v>0</v>
      </c>
      <c r="O164" s="19">
        <v>0</v>
      </c>
      <c r="P164" s="19">
        <v>0</v>
      </c>
      <c r="Q164" s="19">
        <v>0</v>
      </c>
      <c r="R164" s="19">
        <v>0</v>
      </c>
      <c r="S164" s="19">
        <v>0</v>
      </c>
      <c r="T164" s="19">
        <v>0</v>
      </c>
      <c r="U164" s="19">
        <v>0</v>
      </c>
      <c r="W164" s="19">
        <v>0</v>
      </c>
      <c r="X164" s="19">
        <v>0</v>
      </c>
      <c r="Y164" s="19">
        <v>0</v>
      </c>
      <c r="Z164" s="19">
        <v>0</v>
      </c>
      <c r="AA164" s="19">
        <v>0</v>
      </c>
      <c r="AB164" s="19">
        <v>0</v>
      </c>
      <c r="AC164" s="19">
        <v>0</v>
      </c>
      <c r="AD164" s="19">
        <v>0</v>
      </c>
      <c r="AE164" s="19">
        <v>0</v>
      </c>
      <c r="AF164" s="19">
        <v>0</v>
      </c>
      <c r="AG164" s="19">
        <v>0</v>
      </c>
      <c r="AH164" s="19">
        <v>0</v>
      </c>
      <c r="AI164" s="19">
        <v>0</v>
      </c>
      <c r="AL164" s="19">
        <v>0</v>
      </c>
      <c r="AM164" s="19">
        <f t="shared" si="10"/>
        <v>0</v>
      </c>
      <c r="AN164" s="19">
        <f t="shared" si="11"/>
        <v>0</v>
      </c>
      <c r="AP164" s="19">
        <f>VLOOKUP($B164,Kraftvärmeprod!$B$1:$BX$549,MATCH(AP$1,Kraftvärmeprod!$B$1:$BX$1,0),FALSE)</f>
        <v>0</v>
      </c>
      <c r="AQ164" s="19">
        <f>VLOOKUP($B164,Kraftvärmeprod!$B$1:$BX$549,MATCH(AQ$1,Kraftvärmeprod!$B$1:$BX$1,0),FALSE)</f>
        <v>0</v>
      </c>
      <c r="AR164" s="19">
        <f>VLOOKUP($B164,Kraftvärmeprod!$B$1:$BX$549,MATCH("Summa tillförd energi exklusive rökgaskondensering",Kraftvärmeprod!$B$1:$BX$1,0),FALSE)</f>
        <v>0</v>
      </c>
      <c r="AT164" s="21" t="str">
        <f t="shared" si="12"/>
        <v/>
      </c>
      <c r="AV164" s="19">
        <f t="shared" si="13"/>
        <v>0</v>
      </c>
      <c r="AX164" s="19" t="str">
        <f>VLOOKUP(B164,Totalt!$B$1:$BZ$554,MATCH(AX$1,Totalt!$B$1:$BZ$1,0),FALSE)</f>
        <v>Ja</v>
      </c>
      <c r="BA164" s="21" t="str">
        <f t="shared" si="14"/>
        <v/>
      </c>
    </row>
    <row r="165" spans="1:53">
      <c r="A165" s="19" t="s">
        <v>364</v>
      </c>
      <c r="B165" s="19" t="s">
        <v>369</v>
      </c>
      <c r="J165" s="19">
        <v>0</v>
      </c>
      <c r="K165" s="19">
        <v>0</v>
      </c>
      <c r="L165" s="19">
        <v>0</v>
      </c>
      <c r="M165" s="19">
        <v>0</v>
      </c>
      <c r="N165" s="19">
        <v>0</v>
      </c>
      <c r="O165" s="19">
        <v>0</v>
      </c>
      <c r="P165" s="19">
        <v>0</v>
      </c>
      <c r="Q165" s="19">
        <v>0</v>
      </c>
      <c r="R165" s="19">
        <v>0</v>
      </c>
      <c r="S165" s="19">
        <v>0</v>
      </c>
      <c r="T165" s="19">
        <v>0</v>
      </c>
      <c r="U165" s="19">
        <v>0</v>
      </c>
      <c r="W165" s="19">
        <v>0</v>
      </c>
      <c r="X165" s="19">
        <v>0</v>
      </c>
      <c r="Y165" s="19">
        <v>0</v>
      </c>
      <c r="Z165" s="19">
        <v>0</v>
      </c>
      <c r="AA165" s="19">
        <v>0</v>
      </c>
      <c r="AB165" s="19">
        <v>0</v>
      </c>
      <c r="AC165" s="19">
        <v>0</v>
      </c>
      <c r="AD165" s="19">
        <v>0</v>
      </c>
      <c r="AE165" s="19">
        <v>0</v>
      </c>
      <c r="AF165" s="19">
        <v>0</v>
      </c>
      <c r="AG165" s="19">
        <v>0</v>
      </c>
      <c r="AH165" s="19">
        <v>0</v>
      </c>
      <c r="AI165" s="19">
        <v>0</v>
      </c>
      <c r="AL165" s="19">
        <v>0</v>
      </c>
      <c r="AM165" s="19">
        <f t="shared" si="10"/>
        <v>0</v>
      </c>
      <c r="AN165" s="19">
        <f t="shared" si="11"/>
        <v>0</v>
      </c>
      <c r="AP165" s="19">
        <f>VLOOKUP($B165,Kraftvärmeprod!$B$1:$BX$549,MATCH(AP$1,Kraftvärmeprod!$B$1:$BX$1,0),FALSE)</f>
        <v>0</v>
      </c>
      <c r="AQ165" s="19">
        <f>VLOOKUP($B165,Kraftvärmeprod!$B$1:$BX$549,MATCH(AQ$1,Kraftvärmeprod!$B$1:$BX$1,0),FALSE)</f>
        <v>0</v>
      </c>
      <c r="AR165" s="19">
        <f>VLOOKUP($B165,Kraftvärmeprod!$B$1:$BX$549,MATCH("Summa tillförd energi exklusive rökgaskondensering",Kraftvärmeprod!$B$1:$BX$1,0),FALSE)</f>
        <v>0</v>
      </c>
      <c r="AT165" s="21" t="str">
        <f t="shared" si="12"/>
        <v/>
      </c>
      <c r="AV165" s="19">
        <f t="shared" si="13"/>
        <v>0</v>
      </c>
      <c r="AX165" s="19" t="str">
        <f>VLOOKUP(B165,Totalt!$B$1:$BZ$554,MATCH(AX$1,Totalt!$B$1:$BZ$1,0),FALSE)</f>
        <v>Ja</v>
      </c>
      <c r="BA165" s="21" t="str">
        <f t="shared" si="14"/>
        <v/>
      </c>
    </row>
    <row r="166" spans="1:53">
      <c r="A166" s="19" t="s">
        <v>364</v>
      </c>
      <c r="B166" s="19" t="s">
        <v>370</v>
      </c>
      <c r="J166" s="19">
        <v>0</v>
      </c>
      <c r="K166" s="19">
        <v>0</v>
      </c>
      <c r="L166" s="19">
        <v>0</v>
      </c>
      <c r="M166" s="19">
        <v>0</v>
      </c>
      <c r="N166" s="19">
        <v>0</v>
      </c>
      <c r="O166" s="19">
        <v>0</v>
      </c>
      <c r="P166" s="19">
        <v>0</v>
      </c>
      <c r="Q166" s="19">
        <v>0</v>
      </c>
      <c r="R166" s="19">
        <v>0</v>
      </c>
      <c r="S166" s="19">
        <v>0</v>
      </c>
      <c r="T166" s="19">
        <v>0</v>
      </c>
      <c r="U166" s="19">
        <v>0</v>
      </c>
      <c r="W166" s="19">
        <v>0</v>
      </c>
      <c r="X166" s="19">
        <v>0</v>
      </c>
      <c r="Y166" s="19">
        <v>0</v>
      </c>
      <c r="Z166" s="19">
        <v>0</v>
      </c>
      <c r="AA166" s="19">
        <v>0</v>
      </c>
      <c r="AB166" s="19">
        <v>0</v>
      </c>
      <c r="AC166" s="19">
        <v>0</v>
      </c>
      <c r="AD166" s="19">
        <v>0</v>
      </c>
      <c r="AE166" s="19">
        <v>0</v>
      </c>
      <c r="AF166" s="19">
        <v>0</v>
      </c>
      <c r="AG166" s="19">
        <v>0</v>
      </c>
      <c r="AH166" s="19">
        <v>0</v>
      </c>
      <c r="AI166" s="19">
        <v>0</v>
      </c>
      <c r="AL166" s="19">
        <v>0</v>
      </c>
      <c r="AM166" s="19">
        <f t="shared" si="10"/>
        <v>0</v>
      </c>
      <c r="AN166" s="19">
        <f t="shared" si="11"/>
        <v>0</v>
      </c>
      <c r="AP166" s="19">
        <f>VLOOKUP($B166,Kraftvärmeprod!$B$1:$BX$549,MATCH(AP$1,Kraftvärmeprod!$B$1:$BX$1,0),FALSE)</f>
        <v>0</v>
      </c>
      <c r="AQ166" s="19">
        <f>VLOOKUP($B166,Kraftvärmeprod!$B$1:$BX$549,MATCH(AQ$1,Kraftvärmeprod!$B$1:$BX$1,0),FALSE)</f>
        <v>0</v>
      </c>
      <c r="AR166" s="19">
        <f>VLOOKUP($B166,Kraftvärmeprod!$B$1:$BX$549,MATCH("Summa tillförd energi exklusive rökgaskondensering",Kraftvärmeprod!$B$1:$BX$1,0),FALSE)</f>
        <v>0</v>
      </c>
      <c r="AT166" s="21" t="str">
        <f t="shared" si="12"/>
        <v/>
      </c>
      <c r="AV166" s="19">
        <f t="shared" si="13"/>
        <v>0</v>
      </c>
      <c r="AX166" s="19" t="str">
        <f>VLOOKUP(B166,Totalt!$B$1:$BZ$554,MATCH(AX$1,Totalt!$B$1:$BZ$1,0),FALSE)</f>
        <v>Ja</v>
      </c>
      <c r="BA166" s="21" t="str">
        <f t="shared" si="14"/>
        <v/>
      </c>
    </row>
    <row r="167" spans="1:53">
      <c r="A167" s="19" t="s">
        <v>364</v>
      </c>
      <c r="B167" s="19" t="s">
        <v>371</v>
      </c>
      <c r="J167" s="19">
        <v>0</v>
      </c>
      <c r="K167" s="19">
        <v>0</v>
      </c>
      <c r="L167" s="19">
        <v>0</v>
      </c>
      <c r="M167" s="19">
        <v>0</v>
      </c>
      <c r="N167" s="19">
        <v>0</v>
      </c>
      <c r="O167" s="19">
        <v>0</v>
      </c>
      <c r="P167" s="19">
        <v>0</v>
      </c>
      <c r="Q167" s="19">
        <v>0</v>
      </c>
      <c r="R167" s="19">
        <v>0</v>
      </c>
      <c r="S167" s="19">
        <v>0</v>
      </c>
      <c r="T167" s="19">
        <v>0</v>
      </c>
      <c r="U167" s="19">
        <v>0</v>
      </c>
      <c r="W167" s="19">
        <v>0</v>
      </c>
      <c r="X167" s="19">
        <v>0</v>
      </c>
      <c r="Y167" s="19">
        <v>0</v>
      </c>
      <c r="Z167" s="19">
        <v>0</v>
      </c>
      <c r="AA167" s="19">
        <v>0</v>
      </c>
      <c r="AB167" s="19">
        <v>0</v>
      </c>
      <c r="AC167" s="19">
        <v>0</v>
      </c>
      <c r="AD167" s="19">
        <v>0</v>
      </c>
      <c r="AE167" s="19">
        <v>0</v>
      </c>
      <c r="AF167" s="19">
        <v>0</v>
      </c>
      <c r="AG167" s="19">
        <v>0</v>
      </c>
      <c r="AH167" s="19">
        <v>0</v>
      </c>
      <c r="AI167" s="19">
        <v>0</v>
      </c>
      <c r="AL167" s="19">
        <v>0</v>
      </c>
      <c r="AM167" s="19">
        <f t="shared" si="10"/>
        <v>0</v>
      </c>
      <c r="AN167" s="19">
        <f t="shared" si="11"/>
        <v>0</v>
      </c>
      <c r="AP167" s="19">
        <f>VLOOKUP($B167,Kraftvärmeprod!$B$1:$BX$549,MATCH(AP$1,Kraftvärmeprod!$B$1:$BX$1,0),FALSE)</f>
        <v>0</v>
      </c>
      <c r="AQ167" s="19">
        <f>VLOOKUP($B167,Kraftvärmeprod!$B$1:$BX$549,MATCH(AQ$1,Kraftvärmeprod!$B$1:$BX$1,0),FALSE)</f>
        <v>0</v>
      </c>
      <c r="AR167" s="19">
        <f>VLOOKUP($B167,Kraftvärmeprod!$B$1:$BX$549,MATCH("Summa tillförd energi exklusive rökgaskondensering",Kraftvärmeprod!$B$1:$BX$1,0),FALSE)</f>
        <v>0</v>
      </c>
      <c r="AT167" s="21" t="str">
        <f t="shared" si="12"/>
        <v/>
      </c>
      <c r="AV167" s="19">
        <f t="shared" si="13"/>
        <v>0</v>
      </c>
      <c r="AX167" s="19" t="str">
        <f>VLOOKUP(B167,Totalt!$B$1:$BZ$554,MATCH(AX$1,Totalt!$B$1:$BZ$1,0),FALSE)</f>
        <v>Ja</v>
      </c>
      <c r="BA167" s="21" t="str">
        <f t="shared" si="14"/>
        <v/>
      </c>
    </row>
    <row r="168" spans="1:53">
      <c r="A168" s="19" t="s">
        <v>364</v>
      </c>
      <c r="B168" s="19" t="s">
        <v>372</v>
      </c>
      <c r="J168" s="19">
        <v>0</v>
      </c>
      <c r="K168" s="19">
        <v>0</v>
      </c>
      <c r="L168" s="19">
        <v>0</v>
      </c>
      <c r="M168" s="19">
        <v>0</v>
      </c>
      <c r="N168" s="19">
        <v>0</v>
      </c>
      <c r="O168" s="19">
        <v>0</v>
      </c>
      <c r="P168" s="19">
        <v>4.7343099999999998</v>
      </c>
      <c r="Q168" s="19">
        <v>28.0199</v>
      </c>
      <c r="R168" s="19">
        <v>9.9154</v>
      </c>
      <c r="S168" s="19">
        <v>28.978300000000001</v>
      </c>
      <c r="T168" s="19">
        <v>0</v>
      </c>
      <c r="U168" s="19">
        <v>27.4861</v>
      </c>
      <c r="W168" s="19">
        <v>0</v>
      </c>
      <c r="X168" s="19">
        <v>0</v>
      </c>
      <c r="Y168" s="19">
        <v>0</v>
      </c>
      <c r="Z168" s="19">
        <v>0</v>
      </c>
      <c r="AA168" s="19">
        <v>0</v>
      </c>
      <c r="AB168" s="19">
        <v>0</v>
      </c>
      <c r="AC168" s="19">
        <v>0</v>
      </c>
      <c r="AD168" s="19">
        <v>5.2559199999999997</v>
      </c>
      <c r="AE168" s="19">
        <v>0</v>
      </c>
      <c r="AF168" s="19">
        <v>0</v>
      </c>
      <c r="AG168" s="19">
        <v>0</v>
      </c>
      <c r="AH168" s="19">
        <v>0</v>
      </c>
      <c r="AI168" s="19">
        <v>2.9625900000000001</v>
      </c>
      <c r="AL168" s="19">
        <v>107.35252000000003</v>
      </c>
      <c r="AM168" s="19">
        <f t="shared" si="10"/>
        <v>104.38993000000002</v>
      </c>
      <c r="AN168" s="19">
        <f t="shared" si="11"/>
        <v>104.38993000000002</v>
      </c>
      <c r="AP168" s="19">
        <f>VLOOKUP($B168,Kraftvärmeprod!$B$1:$BX$549,MATCH(AP$1,Kraftvärmeprod!$B$1:$BX$1,0),FALSE)</f>
        <v>101.474</v>
      </c>
      <c r="AQ168" s="19">
        <f>VLOOKUP($B168,Kraftvärmeprod!$B$1:$BX$549,MATCH(AQ$1,Kraftvärmeprod!$B$1:$BX$1,0),FALSE)</f>
        <v>17.45</v>
      </c>
      <c r="AR168" s="19">
        <f>VLOOKUP($B168,Kraftvärmeprod!$B$1:$BX$549,MATCH("Summa tillförd energi exklusive rökgaskondensering",Kraftvärmeprod!$B$1:$BX$1,0),FALSE)</f>
        <v>150.81</v>
      </c>
      <c r="AT168" s="21">
        <f t="shared" si="12"/>
        <v>0.69219501359326319</v>
      </c>
      <c r="AV168" s="19">
        <f t="shared" si="13"/>
        <v>99.134009999999989</v>
      </c>
      <c r="AX168" s="19" t="str">
        <f>VLOOKUP(B168,Totalt!$B$1:$BZ$554,MATCH(AX$1,Totalt!$B$1:$BZ$1,0),FALSE)</f>
        <v>Ja</v>
      </c>
      <c r="BA168" s="21">
        <f t="shared" si="14"/>
        <v>0.94524096872621133</v>
      </c>
    </row>
    <row r="169" spans="1:53">
      <c r="A169" s="19" t="s">
        <v>364</v>
      </c>
      <c r="B169" s="19" t="s">
        <v>373</v>
      </c>
      <c r="J169" s="19">
        <v>0</v>
      </c>
      <c r="K169" s="19">
        <v>0</v>
      </c>
      <c r="L169" s="19">
        <v>0</v>
      </c>
      <c r="M169" s="19">
        <v>0</v>
      </c>
      <c r="N169" s="19">
        <v>0</v>
      </c>
      <c r="O169" s="19">
        <v>0</v>
      </c>
      <c r="P169" s="19">
        <v>0</v>
      </c>
      <c r="Q169" s="19">
        <v>0</v>
      </c>
      <c r="R169" s="19">
        <v>0</v>
      </c>
      <c r="S169" s="19">
        <v>0</v>
      </c>
      <c r="T169" s="19">
        <v>0</v>
      </c>
      <c r="U169" s="19">
        <v>0</v>
      </c>
      <c r="W169" s="19">
        <v>0</v>
      </c>
      <c r="X169" s="19">
        <v>0</v>
      </c>
      <c r="Y169" s="19">
        <v>0</v>
      </c>
      <c r="Z169" s="19">
        <v>0</v>
      </c>
      <c r="AA169" s="19">
        <v>0</v>
      </c>
      <c r="AB169" s="19">
        <v>0</v>
      </c>
      <c r="AC169" s="19">
        <v>0</v>
      </c>
      <c r="AD169" s="19">
        <v>0</v>
      </c>
      <c r="AE169" s="19">
        <v>0</v>
      </c>
      <c r="AF169" s="19">
        <v>0</v>
      </c>
      <c r="AG169" s="19">
        <v>0</v>
      </c>
      <c r="AH169" s="19">
        <v>0</v>
      </c>
      <c r="AI169" s="19">
        <v>0</v>
      </c>
      <c r="AL169" s="19">
        <v>0</v>
      </c>
      <c r="AM169" s="19">
        <f t="shared" si="10"/>
        <v>0</v>
      </c>
      <c r="AN169" s="19">
        <f t="shared" si="11"/>
        <v>0</v>
      </c>
      <c r="AP169" s="19">
        <f>VLOOKUP($B169,Kraftvärmeprod!$B$1:$BX$549,MATCH(AP$1,Kraftvärmeprod!$B$1:$BX$1,0),FALSE)</f>
        <v>0</v>
      </c>
      <c r="AQ169" s="19">
        <f>VLOOKUP($B169,Kraftvärmeprod!$B$1:$BX$549,MATCH(AQ$1,Kraftvärmeprod!$B$1:$BX$1,0),FALSE)</f>
        <v>0</v>
      </c>
      <c r="AR169" s="19">
        <f>VLOOKUP($B169,Kraftvärmeprod!$B$1:$BX$549,MATCH("Summa tillförd energi exklusive rökgaskondensering",Kraftvärmeprod!$B$1:$BX$1,0),FALSE)</f>
        <v>0</v>
      </c>
      <c r="AT169" s="21" t="str">
        <f t="shared" si="12"/>
        <v/>
      </c>
      <c r="AV169" s="19">
        <f t="shared" si="13"/>
        <v>0</v>
      </c>
      <c r="AX169" s="19" t="str">
        <f>VLOOKUP(B169,Totalt!$B$1:$BZ$554,MATCH(AX$1,Totalt!$B$1:$BZ$1,0),FALSE)</f>
        <v>Ja</v>
      </c>
      <c r="BA169" s="21" t="str">
        <f t="shared" si="14"/>
        <v/>
      </c>
    </row>
    <row r="170" spans="1:53">
      <c r="A170" s="19" t="s">
        <v>364</v>
      </c>
      <c r="B170" s="19" t="s">
        <v>374</v>
      </c>
      <c r="J170" s="19">
        <v>0</v>
      </c>
      <c r="K170" s="19">
        <v>0</v>
      </c>
      <c r="L170" s="19">
        <v>0</v>
      </c>
      <c r="M170" s="19">
        <v>0</v>
      </c>
      <c r="N170" s="19">
        <v>0</v>
      </c>
      <c r="O170" s="19">
        <v>0</v>
      </c>
      <c r="P170" s="19">
        <v>0</v>
      </c>
      <c r="Q170" s="19">
        <v>0</v>
      </c>
      <c r="R170" s="19">
        <v>0</v>
      </c>
      <c r="S170" s="19">
        <v>67.855500000000006</v>
      </c>
      <c r="T170" s="19">
        <v>0</v>
      </c>
      <c r="U170" s="19">
        <v>0</v>
      </c>
      <c r="W170" s="19">
        <v>0</v>
      </c>
      <c r="X170" s="19">
        <v>0</v>
      </c>
      <c r="Y170" s="19">
        <v>0</v>
      </c>
      <c r="Z170" s="19">
        <v>0</v>
      </c>
      <c r="AA170" s="19">
        <v>0</v>
      </c>
      <c r="AB170" s="19">
        <v>0</v>
      </c>
      <c r="AC170" s="19">
        <v>0</v>
      </c>
      <c r="AD170" s="19">
        <v>0</v>
      </c>
      <c r="AE170" s="19">
        <v>0</v>
      </c>
      <c r="AF170" s="19">
        <v>0</v>
      </c>
      <c r="AG170" s="19">
        <v>0</v>
      </c>
      <c r="AH170" s="19">
        <v>0</v>
      </c>
      <c r="AI170" s="19">
        <v>2.9220999999999999</v>
      </c>
      <c r="AL170" s="19">
        <v>70.777600000000007</v>
      </c>
      <c r="AM170" s="19">
        <f t="shared" si="10"/>
        <v>67.855500000000006</v>
      </c>
      <c r="AN170" s="19">
        <f t="shared" si="11"/>
        <v>67.855500000000006</v>
      </c>
      <c r="AP170" s="19">
        <f>VLOOKUP($B170,Kraftvärmeprod!$B$1:$BX$549,MATCH(AP$1,Kraftvärmeprod!$B$1:$BX$1,0),FALSE)</f>
        <v>75.087999999999994</v>
      </c>
      <c r="AQ170" s="19">
        <f>VLOOKUP($B170,Kraftvärmeprod!$B$1:$BX$549,MATCH(AQ$1,Kraftvärmeprod!$B$1:$BX$1,0),FALSE)</f>
        <v>9.2479999999999993</v>
      </c>
      <c r="AR170" s="19">
        <f>VLOOKUP($B170,Kraftvärmeprod!$B$1:$BX$549,MATCH("Summa tillförd energi exklusive rökgaskondensering",Kraftvärmeprod!$B$1:$BX$1,0),FALSE)</f>
        <v>89.635000000000005</v>
      </c>
      <c r="AT170" s="21">
        <f t="shared" si="12"/>
        <v>0.75702013722318295</v>
      </c>
      <c r="AV170" s="19">
        <f t="shared" si="13"/>
        <v>67.855500000000006</v>
      </c>
      <c r="AX170" s="19" t="str">
        <f>VLOOKUP(B170,Totalt!$B$1:$BZ$554,MATCH(AX$1,Totalt!$B$1:$BZ$1,0),FALSE)</f>
        <v>Ja</v>
      </c>
      <c r="BA170" s="21">
        <f t="shared" si="14"/>
        <v>1.0609006239262138</v>
      </c>
    </row>
    <row r="171" spans="1:53">
      <c r="A171" s="19" t="s">
        <v>364</v>
      </c>
      <c r="B171" s="19" t="s">
        <v>375</v>
      </c>
      <c r="J171" s="19">
        <v>0</v>
      </c>
      <c r="K171" s="19">
        <v>0</v>
      </c>
      <c r="L171" s="19">
        <v>0</v>
      </c>
      <c r="M171" s="19">
        <v>0</v>
      </c>
      <c r="N171" s="19">
        <v>0</v>
      </c>
      <c r="O171" s="19">
        <v>0</v>
      </c>
      <c r="P171" s="19">
        <v>0</v>
      </c>
      <c r="Q171" s="19">
        <v>0</v>
      </c>
      <c r="R171" s="19">
        <v>0</v>
      </c>
      <c r="S171" s="19">
        <v>0</v>
      </c>
      <c r="T171" s="19">
        <v>0</v>
      </c>
      <c r="U171" s="19">
        <v>0</v>
      </c>
      <c r="W171" s="19">
        <v>0</v>
      </c>
      <c r="X171" s="19">
        <v>0</v>
      </c>
      <c r="Y171" s="19">
        <v>0</v>
      </c>
      <c r="Z171" s="19">
        <v>0</v>
      </c>
      <c r="AA171" s="19">
        <v>0</v>
      </c>
      <c r="AB171" s="19">
        <v>0</v>
      </c>
      <c r="AC171" s="19">
        <v>0</v>
      </c>
      <c r="AD171" s="19">
        <v>0</v>
      </c>
      <c r="AE171" s="19">
        <v>0</v>
      </c>
      <c r="AF171" s="19">
        <v>0</v>
      </c>
      <c r="AG171" s="19">
        <v>0</v>
      </c>
      <c r="AH171" s="19">
        <v>0</v>
      </c>
      <c r="AI171" s="19">
        <v>0</v>
      </c>
      <c r="AL171" s="19">
        <v>0</v>
      </c>
      <c r="AM171" s="19">
        <f t="shared" si="10"/>
        <v>0</v>
      </c>
      <c r="AN171" s="19">
        <f t="shared" si="11"/>
        <v>0</v>
      </c>
      <c r="AP171" s="19">
        <f>VLOOKUP($B171,Kraftvärmeprod!$B$1:$BX$549,MATCH(AP$1,Kraftvärmeprod!$B$1:$BX$1,0),FALSE)</f>
        <v>0</v>
      </c>
      <c r="AQ171" s="19">
        <f>VLOOKUP($B171,Kraftvärmeprod!$B$1:$BX$549,MATCH(AQ$1,Kraftvärmeprod!$B$1:$BX$1,0),FALSE)</f>
        <v>0</v>
      </c>
      <c r="AR171" s="19">
        <f>VLOOKUP($B171,Kraftvärmeprod!$B$1:$BX$549,MATCH("Summa tillförd energi exklusive rökgaskondensering",Kraftvärmeprod!$B$1:$BX$1,0),FALSE)</f>
        <v>0</v>
      </c>
      <c r="AT171" s="21" t="str">
        <f t="shared" si="12"/>
        <v/>
      </c>
      <c r="AV171" s="19">
        <f t="shared" si="13"/>
        <v>0</v>
      </c>
      <c r="AX171" s="19" t="str">
        <f>VLOOKUP(B171,Totalt!$B$1:$BZ$554,MATCH(AX$1,Totalt!$B$1:$BZ$1,0),FALSE)</f>
        <v>Ja</v>
      </c>
      <c r="BA171" s="21" t="str">
        <f t="shared" si="14"/>
        <v/>
      </c>
    </row>
    <row r="172" spans="1:53">
      <c r="A172" s="19" t="s">
        <v>364</v>
      </c>
      <c r="B172" s="19" t="s">
        <v>376</v>
      </c>
      <c r="J172" s="19">
        <v>0</v>
      </c>
      <c r="K172" s="19">
        <v>0</v>
      </c>
      <c r="L172" s="19">
        <v>0</v>
      </c>
      <c r="M172" s="19">
        <v>0</v>
      </c>
      <c r="N172" s="19">
        <v>0</v>
      </c>
      <c r="O172" s="19">
        <v>0</v>
      </c>
      <c r="P172" s="19">
        <v>0</v>
      </c>
      <c r="Q172" s="19">
        <v>0</v>
      </c>
      <c r="R172" s="19">
        <v>0</v>
      </c>
      <c r="S172" s="19">
        <v>0</v>
      </c>
      <c r="T172" s="19">
        <v>0</v>
      </c>
      <c r="U172" s="19">
        <v>0</v>
      </c>
      <c r="W172" s="19">
        <v>0</v>
      </c>
      <c r="X172" s="19">
        <v>0</v>
      </c>
      <c r="Y172" s="19">
        <v>0</v>
      </c>
      <c r="Z172" s="19">
        <v>0</v>
      </c>
      <c r="AA172" s="19">
        <v>0</v>
      </c>
      <c r="AB172" s="19">
        <v>0</v>
      </c>
      <c r="AC172" s="19">
        <v>0</v>
      </c>
      <c r="AD172" s="19">
        <v>0</v>
      </c>
      <c r="AE172" s="19">
        <v>0</v>
      </c>
      <c r="AF172" s="19">
        <v>0</v>
      </c>
      <c r="AG172" s="19">
        <v>0</v>
      </c>
      <c r="AH172" s="19">
        <v>0</v>
      </c>
      <c r="AI172" s="19">
        <v>0</v>
      </c>
      <c r="AL172" s="19">
        <v>0</v>
      </c>
      <c r="AM172" s="19">
        <f t="shared" si="10"/>
        <v>0</v>
      </c>
      <c r="AN172" s="19">
        <f t="shared" si="11"/>
        <v>0</v>
      </c>
      <c r="AP172" s="19">
        <f>VLOOKUP($B172,Kraftvärmeprod!$B$1:$BX$549,MATCH(AP$1,Kraftvärmeprod!$B$1:$BX$1,0),FALSE)</f>
        <v>0</v>
      </c>
      <c r="AQ172" s="19">
        <f>VLOOKUP($B172,Kraftvärmeprod!$B$1:$BX$549,MATCH(AQ$1,Kraftvärmeprod!$B$1:$BX$1,0),FALSE)</f>
        <v>0</v>
      </c>
      <c r="AR172" s="19">
        <f>VLOOKUP($B172,Kraftvärmeprod!$B$1:$BX$549,MATCH("Summa tillförd energi exklusive rökgaskondensering",Kraftvärmeprod!$B$1:$BX$1,0),FALSE)</f>
        <v>0</v>
      </c>
      <c r="AT172" s="21" t="str">
        <f t="shared" si="12"/>
        <v/>
      </c>
      <c r="AV172" s="19">
        <f t="shared" si="13"/>
        <v>0</v>
      </c>
      <c r="AX172" s="19" t="str">
        <f>VLOOKUP(B172,Totalt!$B$1:$BZ$554,MATCH(AX$1,Totalt!$B$1:$BZ$1,0),FALSE)</f>
        <v>Ja</v>
      </c>
      <c r="BA172" s="21" t="str">
        <f t="shared" si="14"/>
        <v/>
      </c>
    </row>
    <row r="173" spans="1:53">
      <c r="A173" s="19" t="s">
        <v>364</v>
      </c>
      <c r="B173" s="19" t="s">
        <v>377</v>
      </c>
      <c r="J173" s="19">
        <v>0</v>
      </c>
      <c r="K173" s="19">
        <v>0</v>
      </c>
      <c r="L173" s="19">
        <v>0</v>
      </c>
      <c r="M173" s="19">
        <v>0</v>
      </c>
      <c r="N173" s="19">
        <v>0</v>
      </c>
      <c r="O173" s="19">
        <v>0</v>
      </c>
      <c r="P173" s="19">
        <v>20.951599999999999</v>
      </c>
      <c r="Q173" s="19">
        <v>44.552900000000001</v>
      </c>
      <c r="R173" s="19">
        <v>8.4915400000000005</v>
      </c>
      <c r="S173" s="19">
        <v>38.014800000000001</v>
      </c>
      <c r="T173" s="19">
        <v>0</v>
      </c>
      <c r="U173" s="19">
        <v>74.024900000000002</v>
      </c>
      <c r="W173" s="19">
        <v>0</v>
      </c>
      <c r="X173" s="19">
        <v>0</v>
      </c>
      <c r="Y173" s="19">
        <v>0</v>
      </c>
      <c r="Z173" s="19">
        <v>0</v>
      </c>
      <c r="AA173" s="19">
        <v>0</v>
      </c>
      <c r="AB173" s="19">
        <v>0</v>
      </c>
      <c r="AC173" s="19">
        <v>0</v>
      </c>
      <c r="AD173" s="19">
        <v>24.424700000000001</v>
      </c>
      <c r="AE173" s="19">
        <v>0</v>
      </c>
      <c r="AF173" s="19">
        <v>0</v>
      </c>
      <c r="AG173" s="19">
        <v>0</v>
      </c>
      <c r="AH173" s="19">
        <v>59.386000000000003</v>
      </c>
      <c r="AI173" s="19">
        <v>9.6074199999999994</v>
      </c>
      <c r="AL173" s="19">
        <v>279.45386000000002</v>
      </c>
      <c r="AM173" s="19">
        <f t="shared" si="10"/>
        <v>269.84644000000003</v>
      </c>
      <c r="AN173" s="19">
        <f t="shared" si="11"/>
        <v>210.46044000000003</v>
      </c>
      <c r="AP173" s="19">
        <f>VLOOKUP($B173,Kraftvärmeprod!$B$1:$BX$549,MATCH(AP$1,Kraftvärmeprod!$B$1:$BX$1,0),FALSE)</f>
        <v>248.5</v>
      </c>
      <c r="AQ173" s="19">
        <f>VLOOKUP($B173,Kraftvärmeprod!$B$1:$BX$549,MATCH(AQ$1,Kraftvärmeprod!$B$1:$BX$1,0),FALSE)</f>
        <v>59.386000000000003</v>
      </c>
      <c r="AR173" s="19">
        <f>VLOOKUP($B173,Kraftvärmeprod!$B$1:$BX$549,MATCH("Summa tillförd energi exklusive rökgaskondensering",Kraftvärmeprod!$B$1:$BX$1,0),FALSE)</f>
        <v>339.19299999999998</v>
      </c>
      <c r="AT173" s="21">
        <f t="shared" si="12"/>
        <v>0.62047400742350234</v>
      </c>
      <c r="AV173" s="19">
        <f t="shared" si="13"/>
        <v>186.03573999999998</v>
      </c>
      <c r="AX173" s="19" t="str">
        <f>VLOOKUP(B173,Totalt!$B$1:$BZ$554,MATCH(AX$1,Totalt!$B$1:$BZ$1,0),FALSE)</f>
        <v>Ja</v>
      </c>
      <c r="BA173" s="21">
        <f t="shared" si="14"/>
        <v>1.1291971485522692</v>
      </c>
    </row>
    <row r="174" spans="1:53">
      <c r="A174" s="19" t="s">
        <v>364</v>
      </c>
      <c r="B174" s="19" t="s">
        <v>378</v>
      </c>
      <c r="J174" s="19">
        <v>0</v>
      </c>
      <c r="K174" s="19">
        <v>0</v>
      </c>
      <c r="L174" s="19">
        <v>0</v>
      </c>
      <c r="M174" s="19">
        <v>0</v>
      </c>
      <c r="N174" s="19">
        <v>0</v>
      </c>
      <c r="O174" s="19">
        <v>0</v>
      </c>
      <c r="P174" s="19">
        <v>0</v>
      </c>
      <c r="Q174" s="19">
        <v>0</v>
      </c>
      <c r="R174" s="19">
        <v>0</v>
      </c>
      <c r="S174" s="19">
        <v>0</v>
      </c>
      <c r="T174" s="19">
        <v>0</v>
      </c>
      <c r="U174" s="19">
        <v>0</v>
      </c>
      <c r="W174" s="19">
        <v>0</v>
      </c>
      <c r="X174" s="19">
        <v>0</v>
      </c>
      <c r="Y174" s="19">
        <v>0</v>
      </c>
      <c r="Z174" s="19">
        <v>0</v>
      </c>
      <c r="AA174" s="19">
        <v>0</v>
      </c>
      <c r="AB174" s="19">
        <v>0</v>
      </c>
      <c r="AC174" s="19">
        <v>0</v>
      </c>
      <c r="AD174" s="19">
        <v>0</v>
      </c>
      <c r="AE174" s="19">
        <v>0</v>
      </c>
      <c r="AF174" s="19">
        <v>0</v>
      </c>
      <c r="AG174" s="19">
        <v>0</v>
      </c>
      <c r="AH174" s="19">
        <v>0</v>
      </c>
      <c r="AI174" s="19">
        <v>0</v>
      </c>
      <c r="AL174" s="19">
        <v>0</v>
      </c>
      <c r="AM174" s="19">
        <f t="shared" si="10"/>
        <v>0</v>
      </c>
      <c r="AN174" s="19">
        <f t="shared" si="11"/>
        <v>0</v>
      </c>
      <c r="AP174" s="19">
        <f>VLOOKUP($B174,Kraftvärmeprod!$B$1:$BX$549,MATCH(AP$1,Kraftvärmeprod!$B$1:$BX$1,0),FALSE)</f>
        <v>0</v>
      </c>
      <c r="AQ174" s="19">
        <f>VLOOKUP($B174,Kraftvärmeprod!$B$1:$BX$549,MATCH(AQ$1,Kraftvärmeprod!$B$1:$BX$1,0),FALSE)</f>
        <v>0</v>
      </c>
      <c r="AR174" s="19">
        <f>VLOOKUP($B174,Kraftvärmeprod!$B$1:$BX$549,MATCH("Summa tillförd energi exklusive rökgaskondensering",Kraftvärmeprod!$B$1:$BX$1,0),FALSE)</f>
        <v>0</v>
      </c>
      <c r="AT174" s="21" t="str">
        <f t="shared" si="12"/>
        <v/>
      </c>
      <c r="AV174" s="19">
        <f t="shared" si="13"/>
        <v>0</v>
      </c>
      <c r="AX174" s="19" t="str">
        <f>VLOOKUP(B174,Totalt!$B$1:$BZ$554,MATCH(AX$1,Totalt!$B$1:$BZ$1,0),FALSE)</f>
        <v>Ja</v>
      </c>
      <c r="BA174" s="21" t="str">
        <f t="shared" si="14"/>
        <v/>
      </c>
    </row>
    <row r="175" spans="1:53">
      <c r="A175" s="19" t="s">
        <v>364</v>
      </c>
      <c r="B175" s="19" t="s">
        <v>379</v>
      </c>
      <c r="J175" s="19">
        <v>0</v>
      </c>
      <c r="K175" s="19">
        <v>0</v>
      </c>
      <c r="L175" s="19">
        <v>0</v>
      </c>
      <c r="M175" s="19">
        <v>0</v>
      </c>
      <c r="N175" s="19">
        <v>0</v>
      </c>
      <c r="O175" s="19">
        <v>0</v>
      </c>
      <c r="P175" s="19">
        <v>0</v>
      </c>
      <c r="Q175" s="19">
        <v>0</v>
      </c>
      <c r="R175" s="19">
        <v>0</v>
      </c>
      <c r="S175" s="19">
        <v>0</v>
      </c>
      <c r="T175" s="19">
        <v>0</v>
      </c>
      <c r="U175" s="19">
        <v>0</v>
      </c>
      <c r="W175" s="19">
        <v>0</v>
      </c>
      <c r="X175" s="19">
        <v>0</v>
      </c>
      <c r="Y175" s="19">
        <v>0</v>
      </c>
      <c r="Z175" s="19">
        <v>0</v>
      </c>
      <c r="AA175" s="19">
        <v>0</v>
      </c>
      <c r="AB175" s="19">
        <v>0</v>
      </c>
      <c r="AC175" s="19">
        <v>0</v>
      </c>
      <c r="AD175" s="19">
        <v>0</v>
      </c>
      <c r="AE175" s="19">
        <v>0</v>
      </c>
      <c r="AF175" s="19">
        <v>0</v>
      </c>
      <c r="AG175" s="19">
        <v>0</v>
      </c>
      <c r="AH175" s="19">
        <v>0</v>
      </c>
      <c r="AI175" s="19">
        <v>0</v>
      </c>
      <c r="AL175" s="19">
        <v>0</v>
      </c>
      <c r="AM175" s="19">
        <f t="shared" si="10"/>
        <v>0</v>
      </c>
      <c r="AN175" s="19">
        <f t="shared" si="11"/>
        <v>0</v>
      </c>
      <c r="AP175" s="19">
        <f>VLOOKUP($B175,Kraftvärmeprod!$B$1:$BX$549,MATCH(AP$1,Kraftvärmeprod!$B$1:$BX$1,0),FALSE)</f>
        <v>0</v>
      </c>
      <c r="AQ175" s="19">
        <f>VLOOKUP($B175,Kraftvärmeprod!$B$1:$BX$549,MATCH(AQ$1,Kraftvärmeprod!$B$1:$BX$1,0),FALSE)</f>
        <v>0</v>
      </c>
      <c r="AR175" s="19">
        <f>VLOOKUP($B175,Kraftvärmeprod!$B$1:$BX$549,MATCH("Summa tillförd energi exklusive rökgaskondensering",Kraftvärmeprod!$B$1:$BX$1,0),FALSE)</f>
        <v>0</v>
      </c>
      <c r="AT175" s="21" t="str">
        <f t="shared" si="12"/>
        <v/>
      </c>
      <c r="AV175" s="19">
        <f t="shared" si="13"/>
        <v>0</v>
      </c>
      <c r="AX175" s="19" t="str">
        <f>VLOOKUP(B175,Totalt!$B$1:$BZ$554,MATCH(AX$1,Totalt!$B$1:$BZ$1,0),FALSE)</f>
        <v>Ja</v>
      </c>
      <c r="BA175" s="21" t="str">
        <f t="shared" si="14"/>
        <v/>
      </c>
    </row>
    <row r="176" spans="1:53">
      <c r="A176" s="19" t="s">
        <v>364</v>
      </c>
      <c r="B176" s="19" t="s">
        <v>380</v>
      </c>
      <c r="J176" s="19">
        <v>0</v>
      </c>
      <c r="K176" s="19">
        <v>0</v>
      </c>
      <c r="L176" s="19">
        <v>0</v>
      </c>
      <c r="M176" s="19">
        <v>0</v>
      </c>
      <c r="N176" s="19">
        <v>0</v>
      </c>
      <c r="O176" s="19">
        <v>0</v>
      </c>
      <c r="P176" s="19">
        <v>0</v>
      </c>
      <c r="Q176" s="19">
        <v>0</v>
      </c>
      <c r="R176" s="19">
        <v>0</v>
      </c>
      <c r="S176" s="19">
        <v>0</v>
      </c>
      <c r="T176" s="19">
        <v>0</v>
      </c>
      <c r="U176" s="19">
        <v>0</v>
      </c>
      <c r="W176" s="19">
        <v>0</v>
      </c>
      <c r="X176" s="19">
        <v>0</v>
      </c>
      <c r="Y176" s="19">
        <v>0</v>
      </c>
      <c r="Z176" s="19">
        <v>0</v>
      </c>
      <c r="AA176" s="19">
        <v>0</v>
      </c>
      <c r="AB176" s="19">
        <v>0</v>
      </c>
      <c r="AC176" s="19">
        <v>0</v>
      </c>
      <c r="AD176" s="19">
        <v>0</v>
      </c>
      <c r="AE176" s="19">
        <v>0</v>
      </c>
      <c r="AF176" s="19">
        <v>0</v>
      </c>
      <c r="AG176" s="19">
        <v>0</v>
      </c>
      <c r="AH176" s="19">
        <v>0</v>
      </c>
      <c r="AI176" s="19">
        <v>0</v>
      </c>
      <c r="AL176" s="19">
        <v>0</v>
      </c>
      <c r="AM176" s="19">
        <f t="shared" si="10"/>
        <v>0</v>
      </c>
      <c r="AN176" s="19">
        <f t="shared" si="11"/>
        <v>0</v>
      </c>
      <c r="AP176" s="19">
        <f>VLOOKUP($B176,Kraftvärmeprod!$B$1:$BX$549,MATCH(AP$1,Kraftvärmeprod!$B$1:$BX$1,0),FALSE)</f>
        <v>0</v>
      </c>
      <c r="AQ176" s="19">
        <f>VLOOKUP($B176,Kraftvärmeprod!$B$1:$BX$549,MATCH(AQ$1,Kraftvärmeprod!$B$1:$BX$1,0),FALSE)</f>
        <v>0</v>
      </c>
      <c r="AR176" s="19">
        <f>VLOOKUP($B176,Kraftvärmeprod!$B$1:$BX$549,MATCH("Summa tillförd energi exklusive rökgaskondensering",Kraftvärmeprod!$B$1:$BX$1,0),FALSE)</f>
        <v>0</v>
      </c>
      <c r="AT176" s="21" t="str">
        <f t="shared" si="12"/>
        <v/>
      </c>
      <c r="AV176" s="19">
        <f t="shared" si="13"/>
        <v>0</v>
      </c>
      <c r="AX176" s="19" t="str">
        <f>VLOOKUP(B176,Totalt!$B$1:$BZ$554,MATCH(AX$1,Totalt!$B$1:$BZ$1,0),FALSE)</f>
        <v>Ja</v>
      </c>
      <c r="BA176" s="21" t="str">
        <f t="shared" si="14"/>
        <v/>
      </c>
    </row>
    <row r="177" spans="1:53">
      <c r="A177" s="19" t="s">
        <v>364</v>
      </c>
      <c r="B177" s="19" t="s">
        <v>381</v>
      </c>
      <c r="J177" s="19">
        <v>0</v>
      </c>
      <c r="K177" s="19">
        <v>0</v>
      </c>
      <c r="L177" s="19">
        <v>0</v>
      </c>
      <c r="M177" s="19">
        <v>0</v>
      </c>
      <c r="N177" s="19">
        <v>0</v>
      </c>
      <c r="O177" s="19">
        <v>0</v>
      </c>
      <c r="P177" s="19">
        <v>0</v>
      </c>
      <c r="Q177" s="19">
        <v>0</v>
      </c>
      <c r="R177" s="19">
        <v>0</v>
      </c>
      <c r="S177" s="19">
        <v>0</v>
      </c>
      <c r="T177" s="19">
        <v>0</v>
      </c>
      <c r="U177" s="19">
        <v>0</v>
      </c>
      <c r="W177" s="19">
        <v>0</v>
      </c>
      <c r="X177" s="19">
        <v>0</v>
      </c>
      <c r="Y177" s="19">
        <v>0</v>
      </c>
      <c r="Z177" s="19">
        <v>0</v>
      </c>
      <c r="AA177" s="19">
        <v>0</v>
      </c>
      <c r="AB177" s="19">
        <v>0</v>
      </c>
      <c r="AC177" s="19">
        <v>0</v>
      </c>
      <c r="AD177" s="19">
        <v>0</v>
      </c>
      <c r="AE177" s="19">
        <v>0</v>
      </c>
      <c r="AF177" s="19">
        <v>0</v>
      </c>
      <c r="AG177" s="19">
        <v>0</v>
      </c>
      <c r="AH177" s="19">
        <v>0</v>
      </c>
      <c r="AI177" s="19">
        <v>0</v>
      </c>
      <c r="AL177" s="19">
        <v>0</v>
      </c>
      <c r="AM177" s="19">
        <f t="shared" si="10"/>
        <v>0</v>
      </c>
      <c r="AN177" s="19">
        <f t="shared" si="11"/>
        <v>0</v>
      </c>
      <c r="AP177" s="19">
        <f>VLOOKUP($B177,Kraftvärmeprod!$B$1:$BX$549,MATCH(AP$1,Kraftvärmeprod!$B$1:$BX$1,0),FALSE)</f>
        <v>0</v>
      </c>
      <c r="AQ177" s="19">
        <f>VLOOKUP($B177,Kraftvärmeprod!$B$1:$BX$549,MATCH(AQ$1,Kraftvärmeprod!$B$1:$BX$1,0),FALSE)</f>
        <v>0</v>
      </c>
      <c r="AR177" s="19">
        <f>VLOOKUP($B177,Kraftvärmeprod!$B$1:$BX$549,MATCH("Summa tillförd energi exklusive rökgaskondensering",Kraftvärmeprod!$B$1:$BX$1,0),FALSE)</f>
        <v>0</v>
      </c>
      <c r="AT177" s="21" t="str">
        <f t="shared" si="12"/>
        <v/>
      </c>
      <c r="AV177" s="19">
        <f t="shared" si="13"/>
        <v>0</v>
      </c>
      <c r="AX177" s="19" t="str">
        <f>VLOOKUP(B177,Totalt!$B$1:$BZ$554,MATCH(AX$1,Totalt!$B$1:$BZ$1,0),FALSE)</f>
        <v>Ja</v>
      </c>
      <c r="BA177" s="21" t="str">
        <f t="shared" si="14"/>
        <v/>
      </c>
    </row>
    <row r="178" spans="1:53">
      <c r="A178" s="19" t="s">
        <v>382</v>
      </c>
      <c r="B178" s="19" t="s">
        <v>383</v>
      </c>
      <c r="J178" s="19">
        <v>0</v>
      </c>
      <c r="K178" s="19">
        <v>0</v>
      </c>
      <c r="L178" s="19">
        <v>0</v>
      </c>
      <c r="M178" s="19">
        <v>0</v>
      </c>
      <c r="N178" s="19">
        <v>0</v>
      </c>
      <c r="O178" s="19">
        <v>0</v>
      </c>
      <c r="P178" s="19">
        <v>0</v>
      </c>
      <c r="Q178" s="19">
        <v>0</v>
      </c>
      <c r="R178" s="19">
        <v>0</v>
      </c>
      <c r="S178" s="19">
        <v>0</v>
      </c>
      <c r="T178" s="19">
        <v>0</v>
      </c>
      <c r="U178" s="19">
        <v>0</v>
      </c>
      <c r="W178" s="19">
        <v>0</v>
      </c>
      <c r="X178" s="19">
        <v>0</v>
      </c>
      <c r="Y178" s="19">
        <v>0</v>
      </c>
      <c r="Z178" s="19">
        <v>0</v>
      </c>
      <c r="AA178" s="19">
        <v>0</v>
      </c>
      <c r="AB178" s="19">
        <v>0</v>
      </c>
      <c r="AC178" s="19">
        <v>0</v>
      </c>
      <c r="AD178" s="19">
        <v>0</v>
      </c>
      <c r="AE178" s="19">
        <v>0</v>
      </c>
      <c r="AF178" s="19">
        <v>0</v>
      </c>
      <c r="AG178" s="19">
        <v>0</v>
      </c>
      <c r="AH178" s="19">
        <v>0</v>
      </c>
      <c r="AI178" s="19">
        <v>0</v>
      </c>
      <c r="AL178" s="19">
        <v>0</v>
      </c>
      <c r="AM178" s="19">
        <f t="shared" si="10"/>
        <v>0</v>
      </c>
      <c r="AN178" s="19">
        <f t="shared" si="11"/>
        <v>0</v>
      </c>
      <c r="AP178" s="19">
        <f>VLOOKUP($B178,Kraftvärmeprod!$B$1:$BX$549,MATCH(AP$1,Kraftvärmeprod!$B$1:$BX$1,0),FALSE)</f>
        <v>0</v>
      </c>
      <c r="AQ178" s="19">
        <f>VLOOKUP($B178,Kraftvärmeprod!$B$1:$BX$549,MATCH(AQ$1,Kraftvärmeprod!$B$1:$BX$1,0),FALSE)</f>
        <v>0</v>
      </c>
      <c r="AR178" s="19">
        <f>VLOOKUP($B178,Kraftvärmeprod!$B$1:$BX$549,MATCH("Summa tillförd energi exklusive rökgaskondensering",Kraftvärmeprod!$B$1:$BX$1,0),FALSE)</f>
        <v>0</v>
      </c>
      <c r="AT178" s="21" t="str">
        <f t="shared" si="12"/>
        <v/>
      </c>
      <c r="AV178" s="19">
        <f t="shared" si="13"/>
        <v>0</v>
      </c>
      <c r="AX178" s="19" t="str">
        <f>VLOOKUP(B178,Totalt!$B$1:$BZ$554,MATCH(AX$1,Totalt!$B$1:$BZ$1,0),FALSE)</f>
        <v>Ja</v>
      </c>
      <c r="BA178" s="21" t="str">
        <f t="shared" si="14"/>
        <v/>
      </c>
    </row>
    <row r="179" spans="1:53">
      <c r="A179" s="19" t="s">
        <v>382</v>
      </c>
      <c r="B179" s="19" t="s">
        <v>384</v>
      </c>
      <c r="J179" s="19">
        <v>0</v>
      </c>
      <c r="K179" s="19">
        <v>0.70136799999999999</v>
      </c>
      <c r="L179" s="19">
        <v>0</v>
      </c>
      <c r="M179" s="19">
        <v>0</v>
      </c>
      <c r="N179" s="19">
        <v>0</v>
      </c>
      <c r="O179" s="19">
        <v>0</v>
      </c>
      <c r="P179" s="19">
        <v>146.535</v>
      </c>
      <c r="Q179" s="19">
        <v>0</v>
      </c>
      <c r="R179" s="19">
        <v>0</v>
      </c>
      <c r="S179" s="19">
        <v>0</v>
      </c>
      <c r="T179" s="19">
        <v>0</v>
      </c>
      <c r="U179" s="19">
        <v>0</v>
      </c>
      <c r="W179" s="19">
        <v>0</v>
      </c>
      <c r="X179" s="19">
        <v>0</v>
      </c>
      <c r="Y179" s="19">
        <v>0</v>
      </c>
      <c r="Z179" s="19">
        <v>0</v>
      </c>
      <c r="AA179" s="19">
        <v>0</v>
      </c>
      <c r="AB179" s="19">
        <v>0</v>
      </c>
      <c r="AC179" s="19">
        <v>0</v>
      </c>
      <c r="AD179" s="19">
        <v>0</v>
      </c>
      <c r="AE179" s="19">
        <v>142.077</v>
      </c>
      <c r="AF179" s="19">
        <v>0</v>
      </c>
      <c r="AG179" s="19">
        <v>0</v>
      </c>
      <c r="AH179" s="19">
        <v>48.142000000000003</v>
      </c>
      <c r="AI179" s="19">
        <v>9.7971599999999999</v>
      </c>
      <c r="AL179" s="19">
        <v>347.25252799999998</v>
      </c>
      <c r="AM179" s="19">
        <f t="shared" si="10"/>
        <v>337.45536799999996</v>
      </c>
      <c r="AN179" s="19">
        <f t="shared" si="11"/>
        <v>289.31336799999997</v>
      </c>
      <c r="AP179" s="19">
        <f>VLOOKUP($B179,Kraftvärmeprod!$B$1:$BX$549,MATCH(AP$1,Kraftvärmeprod!$B$1:$BX$1,0),FALSE)</f>
        <v>286.42200000000003</v>
      </c>
      <c r="AQ179" s="19">
        <f>VLOOKUP($B179,Kraftvärmeprod!$B$1:$BX$549,MATCH(AQ$1,Kraftvärmeprod!$B$1:$BX$1,0),FALSE)</f>
        <v>25.97</v>
      </c>
      <c r="AR179" s="19">
        <f>VLOOKUP($B179,Kraftvärmeprod!$B$1:$BX$549,MATCH("Summa tillförd energi exklusive rökgaskondensering",Kraftvärmeprod!$B$1:$BX$1,0),FALSE)</f>
        <v>365.29</v>
      </c>
      <c r="AT179" s="21">
        <f t="shared" si="12"/>
        <v>0.79201009608803952</v>
      </c>
      <c r="AV179" s="19">
        <f t="shared" si="13"/>
        <v>146.535</v>
      </c>
      <c r="AX179" s="19" t="str">
        <f>VLOOKUP(B179,Totalt!$B$1:$BZ$554,MATCH(AX$1,Totalt!$B$1:$BZ$1,0),FALSE)</f>
        <v>Ja</v>
      </c>
      <c r="BA179" s="21">
        <f t="shared" si="14"/>
        <v>0.95757913275456497</v>
      </c>
    </row>
    <row r="180" spans="1:53">
      <c r="A180" s="19" t="s">
        <v>382</v>
      </c>
      <c r="B180" s="19" t="s">
        <v>385</v>
      </c>
      <c r="J180" s="19">
        <v>0</v>
      </c>
      <c r="K180" s="19">
        <v>0</v>
      </c>
      <c r="L180" s="19">
        <v>0</v>
      </c>
      <c r="M180" s="19">
        <v>0</v>
      </c>
      <c r="N180" s="19">
        <v>0</v>
      </c>
      <c r="O180" s="19">
        <v>0</v>
      </c>
      <c r="P180" s="19">
        <v>0</v>
      </c>
      <c r="Q180" s="19">
        <v>0</v>
      </c>
      <c r="R180" s="19">
        <v>0</v>
      </c>
      <c r="S180" s="19">
        <v>0</v>
      </c>
      <c r="T180" s="19">
        <v>0</v>
      </c>
      <c r="U180" s="19">
        <v>0</v>
      </c>
      <c r="W180" s="19">
        <v>0</v>
      </c>
      <c r="X180" s="19">
        <v>0</v>
      </c>
      <c r="Y180" s="19">
        <v>0</v>
      </c>
      <c r="Z180" s="19">
        <v>0</v>
      </c>
      <c r="AA180" s="19">
        <v>0</v>
      </c>
      <c r="AB180" s="19">
        <v>0</v>
      </c>
      <c r="AC180" s="19">
        <v>0</v>
      </c>
      <c r="AD180" s="19">
        <v>0</v>
      </c>
      <c r="AE180" s="19">
        <v>0</v>
      </c>
      <c r="AF180" s="19">
        <v>0</v>
      </c>
      <c r="AG180" s="19">
        <v>0</v>
      </c>
      <c r="AH180" s="19">
        <v>0</v>
      </c>
      <c r="AI180" s="19">
        <v>0</v>
      </c>
      <c r="AL180" s="19">
        <v>0</v>
      </c>
      <c r="AM180" s="19">
        <f t="shared" si="10"/>
        <v>0</v>
      </c>
      <c r="AN180" s="19">
        <f t="shared" si="11"/>
        <v>0</v>
      </c>
      <c r="AP180" s="19">
        <f>VLOOKUP($B180,Kraftvärmeprod!$B$1:$BX$549,MATCH(AP$1,Kraftvärmeprod!$B$1:$BX$1,0),FALSE)</f>
        <v>0</v>
      </c>
      <c r="AQ180" s="19">
        <f>VLOOKUP($B180,Kraftvärmeprod!$B$1:$BX$549,MATCH(AQ$1,Kraftvärmeprod!$B$1:$BX$1,0),FALSE)</f>
        <v>0</v>
      </c>
      <c r="AR180" s="19">
        <f>VLOOKUP($B180,Kraftvärmeprod!$B$1:$BX$549,MATCH("Summa tillförd energi exklusive rökgaskondensering",Kraftvärmeprod!$B$1:$BX$1,0),FALSE)</f>
        <v>0</v>
      </c>
      <c r="AT180" s="21" t="str">
        <f t="shared" si="12"/>
        <v/>
      </c>
      <c r="AV180" s="19">
        <f t="shared" si="13"/>
        <v>0</v>
      </c>
      <c r="AX180" s="19" t="str">
        <f>VLOOKUP(B180,Totalt!$B$1:$BZ$554,MATCH(AX$1,Totalt!$B$1:$BZ$1,0),FALSE)</f>
        <v>Ja</v>
      </c>
      <c r="BA180" s="21" t="str">
        <f t="shared" si="14"/>
        <v/>
      </c>
    </row>
    <row r="181" spans="1:53">
      <c r="A181" s="19" t="s">
        <v>382</v>
      </c>
      <c r="B181" s="19" t="s">
        <v>387</v>
      </c>
      <c r="J181" s="19">
        <v>0</v>
      </c>
      <c r="K181" s="19">
        <v>0</v>
      </c>
      <c r="L181" s="19">
        <v>0</v>
      </c>
      <c r="M181" s="19">
        <v>0</v>
      </c>
      <c r="N181" s="19">
        <v>0</v>
      </c>
      <c r="O181" s="19">
        <v>0</v>
      </c>
      <c r="P181" s="19">
        <v>0</v>
      </c>
      <c r="Q181" s="19">
        <v>0</v>
      </c>
      <c r="R181" s="19">
        <v>0</v>
      </c>
      <c r="S181" s="19">
        <v>0</v>
      </c>
      <c r="T181" s="19">
        <v>0</v>
      </c>
      <c r="U181" s="19">
        <v>0</v>
      </c>
      <c r="W181" s="19">
        <v>0</v>
      </c>
      <c r="X181" s="19">
        <v>0</v>
      </c>
      <c r="Y181" s="19">
        <v>0</v>
      </c>
      <c r="Z181" s="19">
        <v>0</v>
      </c>
      <c r="AA181" s="19">
        <v>0</v>
      </c>
      <c r="AB181" s="19">
        <v>0</v>
      </c>
      <c r="AC181" s="19">
        <v>0</v>
      </c>
      <c r="AD181" s="19">
        <v>0</v>
      </c>
      <c r="AE181" s="19">
        <v>0</v>
      </c>
      <c r="AF181" s="19">
        <v>0</v>
      </c>
      <c r="AG181" s="19">
        <v>0</v>
      </c>
      <c r="AH181" s="19">
        <v>0</v>
      </c>
      <c r="AI181" s="19">
        <v>0</v>
      </c>
      <c r="AL181" s="19">
        <v>0</v>
      </c>
      <c r="AM181" s="19">
        <f t="shared" si="10"/>
        <v>0</v>
      </c>
      <c r="AN181" s="19">
        <f t="shared" si="11"/>
        <v>0</v>
      </c>
      <c r="AP181" s="19">
        <f>VLOOKUP($B181,Kraftvärmeprod!$B$1:$BX$549,MATCH(AP$1,Kraftvärmeprod!$B$1:$BX$1,0),FALSE)</f>
        <v>0</v>
      </c>
      <c r="AQ181" s="19">
        <f>VLOOKUP($B181,Kraftvärmeprod!$B$1:$BX$549,MATCH(AQ$1,Kraftvärmeprod!$B$1:$BX$1,0),FALSE)</f>
        <v>0</v>
      </c>
      <c r="AR181" s="19">
        <f>VLOOKUP($B181,Kraftvärmeprod!$B$1:$BX$549,MATCH("Summa tillförd energi exklusive rökgaskondensering",Kraftvärmeprod!$B$1:$BX$1,0),FALSE)</f>
        <v>0</v>
      </c>
      <c r="AT181" s="21" t="str">
        <f t="shared" si="12"/>
        <v/>
      </c>
      <c r="AV181" s="19">
        <f t="shared" si="13"/>
        <v>0</v>
      </c>
      <c r="AX181" s="19" t="str">
        <f>VLOOKUP(B181,Totalt!$B$1:$BZ$554,MATCH(AX$1,Totalt!$B$1:$BZ$1,0),FALSE)</f>
        <v>Ja</v>
      </c>
      <c r="BA181" s="21" t="str">
        <f t="shared" si="14"/>
        <v/>
      </c>
    </row>
    <row r="182" spans="1:53">
      <c r="A182" s="19" t="s">
        <v>388</v>
      </c>
      <c r="B182" s="19" t="s">
        <v>389</v>
      </c>
      <c r="J182" s="19">
        <v>0</v>
      </c>
      <c r="K182" s="19">
        <v>0</v>
      </c>
      <c r="L182" s="19">
        <v>0</v>
      </c>
      <c r="M182" s="19">
        <v>0</v>
      </c>
      <c r="N182" s="19">
        <v>0</v>
      </c>
      <c r="O182" s="19">
        <v>0</v>
      </c>
      <c r="P182" s="19">
        <v>0</v>
      </c>
      <c r="Q182" s="19">
        <v>0</v>
      </c>
      <c r="R182" s="19">
        <v>0</v>
      </c>
      <c r="S182" s="19">
        <v>0</v>
      </c>
      <c r="T182" s="19">
        <v>0</v>
      </c>
      <c r="U182" s="19">
        <v>0</v>
      </c>
      <c r="W182" s="19">
        <v>0</v>
      </c>
      <c r="X182" s="19">
        <v>0</v>
      </c>
      <c r="Y182" s="19">
        <v>0</v>
      </c>
      <c r="Z182" s="19">
        <v>0</v>
      </c>
      <c r="AA182" s="19">
        <v>0</v>
      </c>
      <c r="AB182" s="19">
        <v>0</v>
      </c>
      <c r="AC182" s="19">
        <v>0</v>
      </c>
      <c r="AD182" s="19">
        <v>0</v>
      </c>
      <c r="AE182" s="19">
        <v>0</v>
      </c>
      <c r="AF182" s="19">
        <v>0</v>
      </c>
      <c r="AG182" s="19">
        <v>0</v>
      </c>
      <c r="AH182" s="19">
        <v>0</v>
      </c>
      <c r="AI182" s="19">
        <v>0</v>
      </c>
      <c r="AL182" s="19">
        <v>0</v>
      </c>
      <c r="AM182" s="19">
        <f t="shared" si="10"/>
        <v>0</v>
      </c>
      <c r="AN182" s="19">
        <f t="shared" si="11"/>
        <v>0</v>
      </c>
      <c r="AP182" s="19">
        <f>VLOOKUP($B182,Kraftvärmeprod!$B$1:$BX$549,MATCH(AP$1,Kraftvärmeprod!$B$1:$BX$1,0),FALSE)</f>
        <v>0</v>
      </c>
      <c r="AQ182" s="19">
        <f>VLOOKUP($B182,Kraftvärmeprod!$B$1:$BX$549,MATCH(AQ$1,Kraftvärmeprod!$B$1:$BX$1,0),FALSE)</f>
        <v>0</v>
      </c>
      <c r="AR182" s="19">
        <f>VLOOKUP($B182,Kraftvärmeprod!$B$1:$BX$549,MATCH("Summa tillförd energi exklusive rökgaskondensering",Kraftvärmeprod!$B$1:$BX$1,0),FALSE)</f>
        <v>0</v>
      </c>
      <c r="AT182" s="21" t="str">
        <f t="shared" si="12"/>
        <v/>
      </c>
      <c r="AV182" s="19">
        <f t="shared" si="13"/>
        <v>0</v>
      </c>
      <c r="AX182" s="19" t="str">
        <f>VLOOKUP(B182,Totalt!$B$1:$BZ$554,MATCH(AX$1,Totalt!$B$1:$BZ$1,0),FALSE)</f>
        <v>Ja</v>
      </c>
      <c r="BA182" s="21" t="str">
        <f t="shared" si="14"/>
        <v/>
      </c>
    </row>
    <row r="183" spans="1:53">
      <c r="A183" s="19" t="s">
        <v>388</v>
      </c>
      <c r="B183" s="19" t="s">
        <v>390</v>
      </c>
      <c r="J183" s="19">
        <v>0</v>
      </c>
      <c r="K183" s="19">
        <v>0</v>
      </c>
      <c r="L183" s="19">
        <v>0</v>
      </c>
      <c r="M183" s="19">
        <v>0</v>
      </c>
      <c r="N183" s="19">
        <v>0</v>
      </c>
      <c r="O183" s="19">
        <v>0</v>
      </c>
      <c r="P183" s="19">
        <v>0</v>
      </c>
      <c r="Q183" s="19">
        <v>0</v>
      </c>
      <c r="R183" s="19">
        <v>0</v>
      </c>
      <c r="S183" s="19">
        <v>0</v>
      </c>
      <c r="T183" s="19">
        <v>0</v>
      </c>
      <c r="U183" s="19">
        <v>0</v>
      </c>
      <c r="W183" s="19">
        <v>0</v>
      </c>
      <c r="X183" s="19">
        <v>0</v>
      </c>
      <c r="Y183" s="19">
        <v>0</v>
      </c>
      <c r="Z183" s="19">
        <v>0</v>
      </c>
      <c r="AA183" s="19">
        <v>0</v>
      </c>
      <c r="AB183" s="19">
        <v>0</v>
      </c>
      <c r="AC183" s="19">
        <v>0</v>
      </c>
      <c r="AD183" s="19">
        <v>0</v>
      </c>
      <c r="AE183" s="19">
        <v>0</v>
      </c>
      <c r="AF183" s="19">
        <v>0</v>
      </c>
      <c r="AG183" s="19">
        <v>0</v>
      </c>
      <c r="AH183" s="19">
        <v>0</v>
      </c>
      <c r="AI183" s="19">
        <v>0</v>
      </c>
      <c r="AL183" s="19">
        <v>0</v>
      </c>
      <c r="AM183" s="19">
        <f t="shared" si="10"/>
        <v>0</v>
      </c>
      <c r="AN183" s="19">
        <f t="shared" si="11"/>
        <v>0</v>
      </c>
      <c r="AP183" s="19">
        <f>VLOOKUP($B183,Kraftvärmeprod!$B$1:$BX$549,MATCH(AP$1,Kraftvärmeprod!$B$1:$BX$1,0),FALSE)</f>
        <v>0</v>
      </c>
      <c r="AQ183" s="19">
        <f>VLOOKUP($B183,Kraftvärmeprod!$B$1:$BX$549,MATCH(AQ$1,Kraftvärmeprod!$B$1:$BX$1,0),FALSE)</f>
        <v>0</v>
      </c>
      <c r="AR183" s="19">
        <f>VLOOKUP($B183,Kraftvärmeprod!$B$1:$BX$549,MATCH("Summa tillförd energi exklusive rökgaskondensering",Kraftvärmeprod!$B$1:$BX$1,0),FALSE)</f>
        <v>0</v>
      </c>
      <c r="AT183" s="21" t="str">
        <f t="shared" si="12"/>
        <v/>
      </c>
      <c r="AV183" s="19">
        <f t="shared" si="13"/>
        <v>0</v>
      </c>
      <c r="AX183" s="19" t="str">
        <f>VLOOKUP(B183,Totalt!$B$1:$BZ$554,MATCH(AX$1,Totalt!$B$1:$BZ$1,0),FALSE)</f>
        <v>Ja</v>
      </c>
      <c r="BA183" s="21" t="str">
        <f t="shared" si="14"/>
        <v/>
      </c>
    </row>
    <row r="184" spans="1:53">
      <c r="A184" s="19" t="s">
        <v>391</v>
      </c>
      <c r="B184" s="19" t="s">
        <v>392</v>
      </c>
      <c r="J184" s="19">
        <v>0</v>
      </c>
      <c r="K184" s="19">
        <v>0</v>
      </c>
      <c r="L184" s="19">
        <v>0</v>
      </c>
      <c r="M184" s="19">
        <v>0</v>
      </c>
      <c r="N184" s="19">
        <v>0</v>
      </c>
      <c r="O184" s="19">
        <v>0</v>
      </c>
      <c r="P184" s="19">
        <v>0</v>
      </c>
      <c r="Q184" s="19">
        <v>0</v>
      </c>
      <c r="R184" s="19">
        <v>0</v>
      </c>
      <c r="S184" s="19">
        <v>0</v>
      </c>
      <c r="T184" s="19">
        <v>0</v>
      </c>
      <c r="U184" s="19">
        <v>0</v>
      </c>
      <c r="W184" s="19">
        <v>0</v>
      </c>
      <c r="X184" s="19">
        <v>0</v>
      </c>
      <c r="Y184" s="19">
        <v>0</v>
      </c>
      <c r="Z184" s="19">
        <v>0</v>
      </c>
      <c r="AA184" s="19">
        <v>0</v>
      </c>
      <c r="AB184" s="19">
        <v>0</v>
      </c>
      <c r="AC184" s="19">
        <v>0</v>
      </c>
      <c r="AD184" s="19">
        <v>0</v>
      </c>
      <c r="AE184" s="19">
        <v>0</v>
      </c>
      <c r="AF184" s="19">
        <v>0</v>
      </c>
      <c r="AG184" s="19">
        <v>0</v>
      </c>
      <c r="AH184" s="19">
        <v>0</v>
      </c>
      <c r="AI184" s="19">
        <v>0</v>
      </c>
      <c r="AL184" s="19">
        <v>0</v>
      </c>
      <c r="AM184" s="19">
        <f t="shared" si="10"/>
        <v>0</v>
      </c>
      <c r="AN184" s="19">
        <f t="shared" si="11"/>
        <v>0</v>
      </c>
      <c r="AP184" s="19">
        <f>VLOOKUP($B184,Kraftvärmeprod!$B$1:$BX$549,MATCH(AP$1,Kraftvärmeprod!$B$1:$BX$1,0),FALSE)</f>
        <v>0</v>
      </c>
      <c r="AQ184" s="19">
        <f>VLOOKUP($B184,Kraftvärmeprod!$B$1:$BX$549,MATCH(AQ$1,Kraftvärmeprod!$B$1:$BX$1,0),FALSE)</f>
        <v>0</v>
      </c>
      <c r="AR184" s="19">
        <f>VLOOKUP($B184,Kraftvärmeprod!$B$1:$BX$549,MATCH("Summa tillförd energi exklusive rökgaskondensering",Kraftvärmeprod!$B$1:$BX$1,0),FALSE)</f>
        <v>0</v>
      </c>
      <c r="AT184" s="21" t="str">
        <f t="shared" si="12"/>
        <v/>
      </c>
      <c r="AV184" s="19">
        <f t="shared" si="13"/>
        <v>0</v>
      </c>
      <c r="AX184" s="19" t="str">
        <f>VLOOKUP(B184,Totalt!$B$1:$BZ$554,MATCH(AX$1,Totalt!$B$1:$BZ$1,0),FALSE)</f>
        <v>Ja</v>
      </c>
      <c r="BA184" s="21" t="str">
        <f t="shared" si="14"/>
        <v/>
      </c>
    </row>
    <row r="185" spans="1:53">
      <c r="A185" s="19" t="s">
        <v>447</v>
      </c>
      <c r="B185" s="19" t="s">
        <v>448</v>
      </c>
      <c r="J185" s="19">
        <v>0</v>
      </c>
      <c r="K185" s="19">
        <v>0</v>
      </c>
      <c r="L185" s="19">
        <v>0</v>
      </c>
      <c r="M185" s="19">
        <v>0</v>
      </c>
      <c r="N185" s="19">
        <v>0</v>
      </c>
      <c r="O185" s="19">
        <v>0</v>
      </c>
      <c r="P185" s="19">
        <v>0</v>
      </c>
      <c r="Q185" s="19">
        <v>0</v>
      </c>
      <c r="R185" s="19">
        <v>0</v>
      </c>
      <c r="S185" s="19">
        <v>0</v>
      </c>
      <c r="T185" s="19">
        <v>0</v>
      </c>
      <c r="U185" s="19">
        <v>0</v>
      </c>
      <c r="W185" s="19">
        <v>0</v>
      </c>
      <c r="X185" s="19">
        <v>0</v>
      </c>
      <c r="Y185" s="19">
        <v>0</v>
      </c>
      <c r="Z185" s="19">
        <v>0</v>
      </c>
      <c r="AA185" s="19">
        <v>0</v>
      </c>
      <c r="AB185" s="19">
        <v>0</v>
      </c>
      <c r="AC185" s="19">
        <v>0</v>
      </c>
      <c r="AD185" s="19">
        <v>0</v>
      </c>
      <c r="AE185" s="19">
        <v>0</v>
      </c>
      <c r="AF185" s="19">
        <v>0</v>
      </c>
      <c r="AG185" s="19">
        <v>0</v>
      </c>
      <c r="AH185" s="19">
        <v>0</v>
      </c>
      <c r="AI185" s="19">
        <v>0</v>
      </c>
      <c r="AL185" s="19">
        <v>0</v>
      </c>
      <c r="AM185" s="19">
        <f t="shared" si="10"/>
        <v>0</v>
      </c>
      <c r="AN185" s="19">
        <f t="shared" si="11"/>
        <v>0</v>
      </c>
      <c r="AP185" s="19">
        <f>VLOOKUP($B185,Kraftvärmeprod!$B$1:$BX$549,MATCH(AP$1,Kraftvärmeprod!$B$1:$BX$1,0),FALSE)</f>
        <v>0</v>
      </c>
      <c r="AQ185" s="19">
        <f>VLOOKUP($B185,Kraftvärmeprod!$B$1:$BX$549,MATCH(AQ$1,Kraftvärmeprod!$B$1:$BX$1,0),FALSE)</f>
        <v>0</v>
      </c>
      <c r="AR185" s="19">
        <f>VLOOKUP($B185,Kraftvärmeprod!$B$1:$BX$549,MATCH("Summa tillförd energi exklusive rökgaskondensering",Kraftvärmeprod!$B$1:$BX$1,0),FALSE)</f>
        <v>0</v>
      </c>
      <c r="AT185" s="21" t="str">
        <f t="shared" si="12"/>
        <v/>
      </c>
      <c r="AV185" s="19">
        <f t="shared" si="13"/>
        <v>0</v>
      </c>
      <c r="AX185" s="19" t="str">
        <f>VLOOKUP(B185,Totalt!$B$1:$BZ$554,MATCH(AX$1,Totalt!$B$1:$BZ$1,0),FALSE)</f>
        <v>Ja</v>
      </c>
      <c r="BA185" s="21" t="str">
        <f t="shared" si="14"/>
        <v/>
      </c>
    </row>
    <row r="186" spans="1:53">
      <c r="A186" s="19" t="s">
        <v>447</v>
      </c>
      <c r="B186" s="19" t="s">
        <v>449</v>
      </c>
      <c r="J186" s="19">
        <v>0</v>
      </c>
      <c r="K186" s="19">
        <v>0</v>
      </c>
      <c r="L186" s="19">
        <v>0</v>
      </c>
      <c r="M186" s="19">
        <v>0</v>
      </c>
      <c r="N186" s="19">
        <v>0</v>
      </c>
      <c r="O186" s="19">
        <v>0</v>
      </c>
      <c r="P186" s="19">
        <v>0</v>
      </c>
      <c r="Q186" s="19">
        <v>0</v>
      </c>
      <c r="R186" s="19">
        <v>0</v>
      </c>
      <c r="S186" s="19">
        <v>0</v>
      </c>
      <c r="T186" s="19">
        <v>0</v>
      </c>
      <c r="U186" s="19">
        <v>0</v>
      </c>
      <c r="W186" s="19">
        <v>0</v>
      </c>
      <c r="X186" s="19">
        <v>0</v>
      </c>
      <c r="Y186" s="19">
        <v>0</v>
      </c>
      <c r="Z186" s="19">
        <v>0</v>
      </c>
      <c r="AA186" s="19">
        <v>0</v>
      </c>
      <c r="AB186" s="19">
        <v>0</v>
      </c>
      <c r="AC186" s="19">
        <v>0</v>
      </c>
      <c r="AD186" s="19">
        <v>0</v>
      </c>
      <c r="AE186" s="19">
        <v>0</v>
      </c>
      <c r="AF186" s="19">
        <v>0</v>
      </c>
      <c r="AG186" s="19">
        <v>0</v>
      </c>
      <c r="AH186" s="19">
        <v>0</v>
      </c>
      <c r="AI186" s="19">
        <v>0</v>
      </c>
      <c r="AL186" s="19">
        <v>0</v>
      </c>
      <c r="AM186" s="19">
        <f t="shared" si="10"/>
        <v>0</v>
      </c>
      <c r="AN186" s="19">
        <f t="shared" si="11"/>
        <v>0</v>
      </c>
      <c r="AP186" s="19">
        <f>VLOOKUP($B186,Kraftvärmeprod!$B$1:$BX$549,MATCH(AP$1,Kraftvärmeprod!$B$1:$BX$1,0),FALSE)</f>
        <v>0</v>
      </c>
      <c r="AQ186" s="19">
        <f>VLOOKUP($B186,Kraftvärmeprod!$B$1:$BX$549,MATCH(AQ$1,Kraftvärmeprod!$B$1:$BX$1,0),FALSE)</f>
        <v>0</v>
      </c>
      <c r="AR186" s="19">
        <f>VLOOKUP($B186,Kraftvärmeprod!$B$1:$BX$549,MATCH("Summa tillförd energi exklusive rökgaskondensering",Kraftvärmeprod!$B$1:$BX$1,0),FALSE)</f>
        <v>0</v>
      </c>
      <c r="AT186" s="21" t="str">
        <f t="shared" si="12"/>
        <v/>
      </c>
      <c r="AV186" s="19">
        <f t="shared" si="13"/>
        <v>0</v>
      </c>
      <c r="AX186" s="19" t="str">
        <f>VLOOKUP(B186,Totalt!$B$1:$BZ$554,MATCH(AX$1,Totalt!$B$1:$BZ$1,0),FALSE)</f>
        <v>Ja</v>
      </c>
      <c r="BA186" s="21" t="str">
        <f t="shared" si="14"/>
        <v/>
      </c>
    </row>
    <row r="187" spans="1:53">
      <c r="A187" s="19" t="s">
        <v>447</v>
      </c>
      <c r="B187" s="19" t="s">
        <v>450</v>
      </c>
      <c r="J187" s="19">
        <v>0</v>
      </c>
      <c r="K187" s="19">
        <v>0</v>
      </c>
      <c r="L187" s="19">
        <v>0</v>
      </c>
      <c r="M187" s="19">
        <v>0</v>
      </c>
      <c r="N187" s="19">
        <v>0</v>
      </c>
      <c r="O187" s="19">
        <v>0</v>
      </c>
      <c r="P187" s="19">
        <v>0</v>
      </c>
      <c r="Q187" s="19">
        <v>0</v>
      </c>
      <c r="R187" s="19">
        <v>0</v>
      </c>
      <c r="S187" s="19">
        <v>0</v>
      </c>
      <c r="T187" s="19">
        <v>0</v>
      </c>
      <c r="U187" s="19">
        <v>0</v>
      </c>
      <c r="W187" s="19">
        <v>0</v>
      </c>
      <c r="X187" s="19">
        <v>0</v>
      </c>
      <c r="Y187" s="19">
        <v>0</v>
      </c>
      <c r="Z187" s="19">
        <v>0</v>
      </c>
      <c r="AA187" s="19">
        <v>0</v>
      </c>
      <c r="AB187" s="19">
        <v>0</v>
      </c>
      <c r="AC187" s="19">
        <v>0</v>
      </c>
      <c r="AD187" s="19">
        <v>0</v>
      </c>
      <c r="AE187" s="19">
        <v>0</v>
      </c>
      <c r="AF187" s="19">
        <v>0</v>
      </c>
      <c r="AG187" s="19">
        <v>0</v>
      </c>
      <c r="AH187" s="19">
        <v>0</v>
      </c>
      <c r="AI187" s="19">
        <v>0</v>
      </c>
      <c r="AL187" s="19">
        <v>0</v>
      </c>
      <c r="AM187" s="19">
        <f t="shared" si="10"/>
        <v>0</v>
      </c>
      <c r="AN187" s="19">
        <f t="shared" si="11"/>
        <v>0</v>
      </c>
      <c r="AP187" s="19">
        <f>VLOOKUP($B187,Kraftvärmeprod!$B$1:$BX$549,MATCH(AP$1,Kraftvärmeprod!$B$1:$BX$1,0),FALSE)</f>
        <v>0</v>
      </c>
      <c r="AQ187" s="19">
        <f>VLOOKUP($B187,Kraftvärmeprod!$B$1:$BX$549,MATCH(AQ$1,Kraftvärmeprod!$B$1:$BX$1,0),FALSE)</f>
        <v>0</v>
      </c>
      <c r="AR187" s="19">
        <f>VLOOKUP($B187,Kraftvärmeprod!$B$1:$BX$549,MATCH("Summa tillförd energi exklusive rökgaskondensering",Kraftvärmeprod!$B$1:$BX$1,0),FALSE)</f>
        <v>0</v>
      </c>
      <c r="AT187" s="21" t="str">
        <f t="shared" si="12"/>
        <v/>
      </c>
      <c r="AV187" s="19">
        <f t="shared" si="13"/>
        <v>0</v>
      </c>
      <c r="AX187" s="19" t="str">
        <f>VLOOKUP(B187,Totalt!$B$1:$BZ$554,MATCH(AX$1,Totalt!$B$1:$BZ$1,0),FALSE)</f>
        <v>Ja</v>
      </c>
      <c r="BA187" s="21" t="str">
        <f t="shared" si="14"/>
        <v/>
      </c>
    </row>
    <row r="188" spans="1:53">
      <c r="A188" s="19" t="s">
        <v>447</v>
      </c>
      <c r="B188" s="19" t="s">
        <v>451</v>
      </c>
      <c r="J188" s="19">
        <v>0</v>
      </c>
      <c r="K188" s="19">
        <v>0</v>
      </c>
      <c r="L188" s="19">
        <v>0</v>
      </c>
      <c r="M188" s="19">
        <v>0</v>
      </c>
      <c r="N188" s="19">
        <v>0</v>
      </c>
      <c r="O188" s="19">
        <v>0</v>
      </c>
      <c r="P188" s="19">
        <v>0</v>
      </c>
      <c r="Q188" s="19">
        <v>0</v>
      </c>
      <c r="R188" s="19">
        <v>0</v>
      </c>
      <c r="S188" s="19">
        <v>0</v>
      </c>
      <c r="T188" s="19">
        <v>0</v>
      </c>
      <c r="U188" s="19">
        <v>0</v>
      </c>
      <c r="W188" s="19">
        <v>0</v>
      </c>
      <c r="X188" s="19">
        <v>0</v>
      </c>
      <c r="Y188" s="19">
        <v>0</v>
      </c>
      <c r="Z188" s="19">
        <v>0</v>
      </c>
      <c r="AA188" s="19">
        <v>0</v>
      </c>
      <c r="AB188" s="19">
        <v>0</v>
      </c>
      <c r="AC188" s="19">
        <v>0</v>
      </c>
      <c r="AD188" s="19">
        <v>0</v>
      </c>
      <c r="AE188" s="19">
        <v>0</v>
      </c>
      <c r="AF188" s="19">
        <v>0</v>
      </c>
      <c r="AG188" s="19">
        <v>0</v>
      </c>
      <c r="AH188" s="19">
        <v>0</v>
      </c>
      <c r="AI188" s="19">
        <v>0</v>
      </c>
      <c r="AL188" s="19">
        <v>0</v>
      </c>
      <c r="AM188" s="19">
        <f t="shared" si="10"/>
        <v>0</v>
      </c>
      <c r="AN188" s="19">
        <f t="shared" si="11"/>
        <v>0</v>
      </c>
      <c r="AP188" s="19">
        <f>VLOOKUP($B188,Kraftvärmeprod!$B$1:$BX$549,MATCH(AP$1,Kraftvärmeprod!$B$1:$BX$1,0),FALSE)</f>
        <v>0</v>
      </c>
      <c r="AQ188" s="19">
        <f>VLOOKUP($B188,Kraftvärmeprod!$B$1:$BX$549,MATCH(AQ$1,Kraftvärmeprod!$B$1:$BX$1,0),FALSE)</f>
        <v>0</v>
      </c>
      <c r="AR188" s="19">
        <f>VLOOKUP($B188,Kraftvärmeprod!$B$1:$BX$549,MATCH("Summa tillförd energi exklusive rökgaskondensering",Kraftvärmeprod!$B$1:$BX$1,0),FALSE)</f>
        <v>0</v>
      </c>
      <c r="AT188" s="21" t="str">
        <f t="shared" si="12"/>
        <v/>
      </c>
      <c r="AV188" s="19">
        <f t="shared" si="13"/>
        <v>0</v>
      </c>
      <c r="AX188" s="19" t="str">
        <f>VLOOKUP(B188,Totalt!$B$1:$BZ$554,MATCH(AX$1,Totalt!$B$1:$BZ$1,0),FALSE)</f>
        <v>Ja</v>
      </c>
      <c r="BA188" s="21" t="str">
        <f t="shared" si="14"/>
        <v/>
      </c>
    </row>
    <row r="189" spans="1:53">
      <c r="A189" s="19" t="s">
        <v>452</v>
      </c>
      <c r="B189" s="19" t="s">
        <v>453</v>
      </c>
      <c r="J189" s="19">
        <v>0</v>
      </c>
      <c r="K189" s="19">
        <v>0</v>
      </c>
      <c r="L189" s="19">
        <v>0</v>
      </c>
      <c r="M189" s="19">
        <v>0</v>
      </c>
      <c r="N189" s="19">
        <v>0</v>
      </c>
      <c r="O189" s="19">
        <v>0</v>
      </c>
      <c r="P189" s="19">
        <v>0</v>
      </c>
      <c r="Q189" s="19">
        <v>0</v>
      </c>
      <c r="R189" s="19">
        <v>0</v>
      </c>
      <c r="S189" s="19">
        <v>0</v>
      </c>
      <c r="T189" s="19">
        <v>0</v>
      </c>
      <c r="U189" s="19">
        <v>0</v>
      </c>
      <c r="W189" s="19">
        <v>0</v>
      </c>
      <c r="X189" s="19">
        <v>0</v>
      </c>
      <c r="Y189" s="19">
        <v>0</v>
      </c>
      <c r="Z189" s="19">
        <v>0</v>
      </c>
      <c r="AA189" s="19">
        <v>0</v>
      </c>
      <c r="AB189" s="19">
        <v>0</v>
      </c>
      <c r="AC189" s="19">
        <v>0</v>
      </c>
      <c r="AD189" s="19">
        <v>0</v>
      </c>
      <c r="AE189" s="19">
        <v>0</v>
      </c>
      <c r="AF189" s="19">
        <v>0</v>
      </c>
      <c r="AG189" s="19">
        <v>0</v>
      </c>
      <c r="AH189" s="19">
        <v>0</v>
      </c>
      <c r="AI189" s="19">
        <v>0</v>
      </c>
      <c r="AL189" s="19">
        <v>0</v>
      </c>
      <c r="AM189" s="19">
        <f t="shared" si="10"/>
        <v>0</v>
      </c>
      <c r="AN189" s="19">
        <f t="shared" si="11"/>
        <v>0</v>
      </c>
      <c r="AP189" s="19">
        <f>VLOOKUP($B189,Kraftvärmeprod!$B$1:$BX$549,MATCH(AP$1,Kraftvärmeprod!$B$1:$BX$1,0),FALSE)</f>
        <v>0</v>
      </c>
      <c r="AQ189" s="19">
        <f>VLOOKUP($B189,Kraftvärmeprod!$B$1:$BX$549,MATCH(AQ$1,Kraftvärmeprod!$B$1:$BX$1,0),FALSE)</f>
        <v>0</v>
      </c>
      <c r="AR189" s="19">
        <f>VLOOKUP($B189,Kraftvärmeprod!$B$1:$BX$549,MATCH("Summa tillförd energi exklusive rökgaskondensering",Kraftvärmeprod!$B$1:$BX$1,0),FALSE)</f>
        <v>0</v>
      </c>
      <c r="AT189" s="21" t="str">
        <f t="shared" si="12"/>
        <v/>
      </c>
      <c r="AV189" s="19">
        <f t="shared" si="13"/>
        <v>0</v>
      </c>
      <c r="AX189" s="19" t="str">
        <f>VLOOKUP(B189,Totalt!$B$1:$BZ$554,MATCH(AX$1,Totalt!$B$1:$BZ$1,0),FALSE)</f>
        <v>Ja</v>
      </c>
      <c r="BA189" s="21" t="str">
        <f t="shared" si="14"/>
        <v/>
      </c>
    </row>
    <row r="190" spans="1:53">
      <c r="A190" s="19" t="s">
        <v>452</v>
      </c>
      <c r="B190" s="19" t="s">
        <v>454</v>
      </c>
      <c r="J190" s="19">
        <v>0</v>
      </c>
      <c r="K190" s="19">
        <v>0</v>
      </c>
      <c r="L190" s="19">
        <v>0</v>
      </c>
      <c r="M190" s="19">
        <v>0</v>
      </c>
      <c r="N190" s="19">
        <v>0</v>
      </c>
      <c r="O190" s="19">
        <v>0</v>
      </c>
      <c r="P190" s="19">
        <v>0</v>
      </c>
      <c r="Q190" s="19">
        <v>0</v>
      </c>
      <c r="R190" s="19">
        <v>0</v>
      </c>
      <c r="S190" s="19">
        <v>0</v>
      </c>
      <c r="T190" s="19">
        <v>0</v>
      </c>
      <c r="U190" s="19">
        <v>0</v>
      </c>
      <c r="W190" s="19">
        <v>0</v>
      </c>
      <c r="X190" s="19">
        <v>0</v>
      </c>
      <c r="Y190" s="19">
        <v>0</v>
      </c>
      <c r="Z190" s="19">
        <v>0</v>
      </c>
      <c r="AA190" s="19">
        <v>0</v>
      </c>
      <c r="AB190" s="19">
        <v>0</v>
      </c>
      <c r="AC190" s="19">
        <v>0</v>
      </c>
      <c r="AD190" s="19">
        <v>0</v>
      </c>
      <c r="AE190" s="19">
        <v>0</v>
      </c>
      <c r="AF190" s="19">
        <v>0</v>
      </c>
      <c r="AG190" s="19">
        <v>0</v>
      </c>
      <c r="AH190" s="19">
        <v>0</v>
      </c>
      <c r="AI190" s="19">
        <v>0</v>
      </c>
      <c r="AL190" s="19">
        <v>0</v>
      </c>
      <c r="AM190" s="19">
        <f t="shared" si="10"/>
        <v>0</v>
      </c>
      <c r="AN190" s="19">
        <f t="shared" si="11"/>
        <v>0</v>
      </c>
      <c r="AP190" s="19">
        <f>VLOOKUP($B190,Kraftvärmeprod!$B$1:$BX$549,MATCH(AP$1,Kraftvärmeprod!$B$1:$BX$1,0),FALSE)</f>
        <v>0</v>
      </c>
      <c r="AQ190" s="19">
        <f>VLOOKUP($B190,Kraftvärmeprod!$B$1:$BX$549,MATCH(AQ$1,Kraftvärmeprod!$B$1:$BX$1,0),FALSE)</f>
        <v>0</v>
      </c>
      <c r="AR190" s="19">
        <f>VLOOKUP($B190,Kraftvärmeprod!$B$1:$BX$549,MATCH("Summa tillförd energi exklusive rökgaskondensering",Kraftvärmeprod!$B$1:$BX$1,0),FALSE)</f>
        <v>0</v>
      </c>
      <c r="AT190" s="21" t="str">
        <f t="shared" si="12"/>
        <v/>
      </c>
      <c r="AV190" s="19">
        <f t="shared" si="13"/>
        <v>0</v>
      </c>
      <c r="AX190" s="19" t="str">
        <f>VLOOKUP(B190,Totalt!$B$1:$BZ$554,MATCH(AX$1,Totalt!$B$1:$BZ$1,0),FALSE)</f>
        <v>Ja</v>
      </c>
      <c r="BA190" s="21" t="str">
        <f t="shared" si="14"/>
        <v/>
      </c>
    </row>
    <row r="191" spans="1:53">
      <c r="A191" s="19" t="s">
        <v>360</v>
      </c>
      <c r="B191" s="19" t="s">
        <v>361</v>
      </c>
      <c r="J191" s="19">
        <v>0</v>
      </c>
      <c r="K191" s="19">
        <v>0</v>
      </c>
      <c r="L191" s="19">
        <v>0</v>
      </c>
      <c r="M191" s="19">
        <v>0</v>
      </c>
      <c r="N191" s="19">
        <v>0</v>
      </c>
      <c r="O191" s="19">
        <v>0</v>
      </c>
      <c r="P191" s="19">
        <v>16.451499999999999</v>
      </c>
      <c r="Q191" s="19">
        <v>9.34788</v>
      </c>
      <c r="R191" s="19">
        <v>0</v>
      </c>
      <c r="S191" s="19">
        <v>0</v>
      </c>
      <c r="T191" s="19">
        <v>0</v>
      </c>
      <c r="U191" s="19">
        <v>0</v>
      </c>
      <c r="W191" s="19">
        <v>0</v>
      </c>
      <c r="X191" s="19">
        <v>0</v>
      </c>
      <c r="Y191" s="19">
        <v>0</v>
      </c>
      <c r="Z191" s="19">
        <v>102.01900000000001</v>
      </c>
      <c r="AA191" s="19">
        <v>0</v>
      </c>
      <c r="AB191" s="19">
        <v>0</v>
      </c>
      <c r="AC191" s="19">
        <v>0</v>
      </c>
      <c r="AD191" s="19">
        <v>0</v>
      </c>
      <c r="AE191" s="19">
        <v>0</v>
      </c>
      <c r="AF191" s="19">
        <v>0</v>
      </c>
      <c r="AG191" s="19">
        <v>0</v>
      </c>
      <c r="AH191" s="19">
        <v>19.265000000000001</v>
      </c>
      <c r="AI191" s="19">
        <v>3.82856</v>
      </c>
      <c r="AL191" s="19">
        <v>150.91194000000002</v>
      </c>
      <c r="AM191" s="19">
        <f t="shared" si="10"/>
        <v>147.08338000000001</v>
      </c>
      <c r="AN191" s="19">
        <f t="shared" si="11"/>
        <v>127.81838</v>
      </c>
      <c r="AP191" s="19">
        <f>VLOOKUP($B191,Kraftvärmeprod!$B$1:$BX$549,MATCH(AP$1,Kraftvärmeprod!$B$1:$BX$1,0),FALSE)</f>
        <v>139.03800000000001</v>
      </c>
      <c r="AQ191" s="19">
        <f>VLOOKUP($B191,Kraftvärmeprod!$B$1:$BX$549,MATCH(AQ$1,Kraftvärmeprod!$B$1:$BX$1,0),FALSE)</f>
        <v>27.806999999999999</v>
      </c>
      <c r="AR191" s="19">
        <f>VLOOKUP($B191,Kraftvärmeprod!$B$1:$BX$549,MATCH("Summa tillförd energi exklusive rökgaskondensering",Kraftvärmeprod!$B$1:$BX$1,0),FALSE)</f>
        <v>194.43700000000001</v>
      </c>
      <c r="AT191" s="21">
        <f t="shared" si="12"/>
        <v>0.65737683671317704</v>
      </c>
      <c r="AV191" s="19">
        <f t="shared" si="13"/>
        <v>127.81838</v>
      </c>
      <c r="AX191" s="19" t="str">
        <f>VLOOKUP(B191,Totalt!$B$1:$BZ$554,MATCH(AX$1,Totalt!$B$1:$BZ$1,0),FALSE)</f>
        <v>Ja</v>
      </c>
      <c r="BA191" s="21">
        <f t="shared" si="14"/>
        <v>1.056143044418655</v>
      </c>
    </row>
    <row r="192" spans="1:53">
      <c r="A192" s="19" t="s">
        <v>465</v>
      </c>
      <c r="B192" s="19" t="s">
        <v>466</v>
      </c>
      <c r="J192" s="19">
        <v>0</v>
      </c>
      <c r="K192" s="19">
        <v>0</v>
      </c>
      <c r="L192" s="19">
        <v>0</v>
      </c>
      <c r="M192" s="19">
        <v>0</v>
      </c>
      <c r="N192" s="19">
        <v>0</v>
      </c>
      <c r="O192" s="19">
        <v>0</v>
      </c>
      <c r="P192" s="19">
        <v>0</v>
      </c>
      <c r="Q192" s="19">
        <v>0</v>
      </c>
      <c r="R192" s="19">
        <v>0</v>
      </c>
      <c r="S192" s="19">
        <v>0</v>
      </c>
      <c r="T192" s="19">
        <v>0</v>
      </c>
      <c r="U192" s="19">
        <v>0</v>
      </c>
      <c r="W192" s="19">
        <v>0</v>
      </c>
      <c r="X192" s="19">
        <v>0</v>
      </c>
      <c r="Y192" s="19">
        <v>0</v>
      </c>
      <c r="Z192" s="19">
        <v>0</v>
      </c>
      <c r="AA192" s="19">
        <v>0</v>
      </c>
      <c r="AB192" s="19">
        <v>0</v>
      </c>
      <c r="AC192" s="19">
        <v>0</v>
      </c>
      <c r="AD192" s="19">
        <v>0</v>
      </c>
      <c r="AE192" s="19">
        <v>0</v>
      </c>
      <c r="AF192" s="19">
        <v>0</v>
      </c>
      <c r="AG192" s="19">
        <v>0</v>
      </c>
      <c r="AH192" s="19">
        <v>0</v>
      </c>
      <c r="AI192" s="19">
        <v>0</v>
      </c>
      <c r="AL192" s="19">
        <v>0</v>
      </c>
      <c r="AM192" s="19">
        <f t="shared" si="10"/>
        <v>0</v>
      </c>
      <c r="AN192" s="19">
        <f t="shared" si="11"/>
        <v>0</v>
      </c>
      <c r="AP192" s="19">
        <f>VLOOKUP($B192,Kraftvärmeprod!$B$1:$BX$549,MATCH(AP$1,Kraftvärmeprod!$B$1:$BX$1,0),FALSE)</f>
        <v>0</v>
      </c>
      <c r="AQ192" s="19">
        <f>VLOOKUP($B192,Kraftvärmeprod!$B$1:$BX$549,MATCH(AQ$1,Kraftvärmeprod!$B$1:$BX$1,0),FALSE)</f>
        <v>0</v>
      </c>
      <c r="AR192" s="19">
        <f>VLOOKUP($B192,Kraftvärmeprod!$B$1:$BX$549,MATCH("Summa tillförd energi exklusive rökgaskondensering",Kraftvärmeprod!$B$1:$BX$1,0),FALSE)</f>
        <v>0</v>
      </c>
      <c r="AT192" s="21" t="str">
        <f t="shared" si="12"/>
        <v/>
      </c>
      <c r="AV192" s="19">
        <f t="shared" si="13"/>
        <v>0</v>
      </c>
      <c r="AX192" s="19" t="str">
        <f>VLOOKUP(B192,Totalt!$B$1:$BZ$554,MATCH(AX$1,Totalt!$B$1:$BZ$1,0),FALSE)</f>
        <v>Ja</v>
      </c>
      <c r="BA192" s="21" t="str">
        <f t="shared" si="14"/>
        <v/>
      </c>
    </row>
    <row r="193" spans="1:53">
      <c r="A193" s="19" t="s">
        <v>465</v>
      </c>
      <c r="B193" s="19" t="s">
        <v>467</v>
      </c>
      <c r="J193" s="19">
        <v>0</v>
      </c>
      <c r="K193" s="19">
        <v>0</v>
      </c>
      <c r="L193" s="19">
        <v>0</v>
      </c>
      <c r="M193" s="19">
        <v>0</v>
      </c>
      <c r="N193" s="19">
        <v>0</v>
      </c>
      <c r="O193" s="19">
        <v>0</v>
      </c>
      <c r="P193" s="19">
        <v>0</v>
      </c>
      <c r="Q193" s="19">
        <v>0</v>
      </c>
      <c r="R193" s="19">
        <v>0</v>
      </c>
      <c r="S193" s="19">
        <v>0</v>
      </c>
      <c r="T193" s="19">
        <v>0</v>
      </c>
      <c r="U193" s="19">
        <v>0</v>
      </c>
      <c r="W193" s="19">
        <v>0</v>
      </c>
      <c r="X193" s="19">
        <v>0</v>
      </c>
      <c r="Y193" s="19">
        <v>0</v>
      </c>
      <c r="Z193" s="19">
        <v>0</v>
      </c>
      <c r="AA193" s="19">
        <v>0</v>
      </c>
      <c r="AB193" s="19">
        <v>0</v>
      </c>
      <c r="AC193" s="19">
        <v>0</v>
      </c>
      <c r="AD193" s="19">
        <v>0</v>
      </c>
      <c r="AE193" s="19">
        <v>0</v>
      </c>
      <c r="AF193" s="19">
        <v>0</v>
      </c>
      <c r="AG193" s="19">
        <v>0</v>
      </c>
      <c r="AH193" s="19">
        <v>0</v>
      </c>
      <c r="AI193" s="19">
        <v>0</v>
      </c>
      <c r="AL193" s="19">
        <v>0</v>
      </c>
      <c r="AM193" s="19">
        <f t="shared" si="10"/>
        <v>0</v>
      </c>
      <c r="AN193" s="19">
        <f t="shared" si="11"/>
        <v>0</v>
      </c>
      <c r="AP193" s="19">
        <f>VLOOKUP($B193,Kraftvärmeprod!$B$1:$BX$549,MATCH(AP$1,Kraftvärmeprod!$B$1:$BX$1,0),FALSE)</f>
        <v>0</v>
      </c>
      <c r="AQ193" s="19">
        <f>VLOOKUP($B193,Kraftvärmeprod!$B$1:$BX$549,MATCH(AQ$1,Kraftvärmeprod!$B$1:$BX$1,0),FALSE)</f>
        <v>0</v>
      </c>
      <c r="AR193" s="19">
        <f>VLOOKUP($B193,Kraftvärmeprod!$B$1:$BX$549,MATCH("Summa tillförd energi exklusive rökgaskondensering",Kraftvärmeprod!$B$1:$BX$1,0),FALSE)</f>
        <v>0</v>
      </c>
      <c r="AT193" s="21" t="str">
        <f t="shared" si="12"/>
        <v/>
      </c>
      <c r="AV193" s="19">
        <f t="shared" si="13"/>
        <v>0</v>
      </c>
      <c r="AX193" s="19" t="str">
        <f>VLOOKUP(B193,Totalt!$B$1:$BZ$554,MATCH(AX$1,Totalt!$B$1:$BZ$1,0),FALSE)</f>
        <v>Ja</v>
      </c>
      <c r="BA193" s="21" t="str">
        <f t="shared" si="14"/>
        <v/>
      </c>
    </row>
    <row r="194" spans="1:53">
      <c r="A194" s="19" t="s">
        <v>465</v>
      </c>
      <c r="B194" s="19" t="s">
        <v>468</v>
      </c>
      <c r="J194" s="19">
        <v>0</v>
      </c>
      <c r="K194" s="19">
        <v>0</v>
      </c>
      <c r="L194" s="19">
        <v>0</v>
      </c>
      <c r="M194" s="19">
        <v>0</v>
      </c>
      <c r="N194" s="19">
        <v>0</v>
      </c>
      <c r="O194" s="19">
        <v>0</v>
      </c>
      <c r="P194" s="19">
        <v>0</v>
      </c>
      <c r="Q194" s="19">
        <v>0</v>
      </c>
      <c r="R194" s="19">
        <v>0</v>
      </c>
      <c r="S194" s="19">
        <v>0</v>
      </c>
      <c r="T194" s="19">
        <v>0</v>
      </c>
      <c r="U194" s="19">
        <v>0.99070800000000003</v>
      </c>
      <c r="W194" s="19">
        <v>0</v>
      </c>
      <c r="X194" s="19">
        <v>0</v>
      </c>
      <c r="Y194" s="19">
        <v>0</v>
      </c>
      <c r="Z194" s="19">
        <v>0</v>
      </c>
      <c r="AA194" s="19">
        <v>0</v>
      </c>
      <c r="AB194" s="19">
        <v>0</v>
      </c>
      <c r="AC194" s="19">
        <v>0</v>
      </c>
      <c r="AD194" s="19">
        <v>0</v>
      </c>
      <c r="AE194" s="19">
        <v>139.29300000000001</v>
      </c>
      <c r="AF194" s="19">
        <v>0</v>
      </c>
      <c r="AG194" s="19">
        <v>0</v>
      </c>
      <c r="AH194" s="19">
        <v>50.76</v>
      </c>
      <c r="AI194" s="19">
        <v>7.4904099999999998</v>
      </c>
      <c r="AL194" s="19">
        <v>198.53411800000001</v>
      </c>
      <c r="AM194" s="19">
        <f t="shared" si="10"/>
        <v>191.04370800000001</v>
      </c>
      <c r="AN194" s="19">
        <f t="shared" si="11"/>
        <v>140.28370800000002</v>
      </c>
      <c r="AP194" s="19">
        <f>VLOOKUP($B194,Kraftvärmeprod!$B$1:$BX$549,MATCH(AP$1,Kraftvärmeprod!$B$1:$BX$1,0),FALSE)</f>
        <v>177.21700000000001</v>
      </c>
      <c r="AQ194" s="19">
        <f>VLOOKUP($B194,Kraftvärmeprod!$B$1:$BX$549,MATCH(AQ$1,Kraftvärmeprod!$B$1:$BX$1,0),FALSE)</f>
        <v>44.978999999999999</v>
      </c>
      <c r="AR194" s="19">
        <f>VLOOKUP($B194,Kraftvärmeprod!$B$1:$BX$549,MATCH("Summa tillförd energi exklusive rökgaskondensering",Kraftvärmeprod!$B$1:$BX$1,0),FALSE)</f>
        <v>254.07</v>
      </c>
      <c r="AT194" s="21">
        <f t="shared" si="12"/>
        <v>0.55214589680009452</v>
      </c>
      <c r="AV194" s="19">
        <f t="shared" si="13"/>
        <v>0.99070800000000003</v>
      </c>
      <c r="AX194" s="19" t="str">
        <f>VLOOKUP(B194,Totalt!$B$1:$BZ$554,MATCH(AX$1,Totalt!$B$1:$BZ$1,0),FALSE)</f>
        <v>Ja</v>
      </c>
      <c r="BA194" s="21">
        <f t="shared" si="14"/>
        <v>1.1992424816908736</v>
      </c>
    </row>
    <row r="195" spans="1:53">
      <c r="A195" s="19" t="s">
        <v>465</v>
      </c>
      <c r="B195" s="19" t="s">
        <v>471</v>
      </c>
      <c r="J195" s="19">
        <v>0</v>
      </c>
      <c r="K195" s="19">
        <v>0</v>
      </c>
      <c r="L195" s="19">
        <v>0</v>
      </c>
      <c r="M195" s="19">
        <v>0</v>
      </c>
      <c r="N195" s="19">
        <v>0</v>
      </c>
      <c r="O195" s="19">
        <v>0</v>
      </c>
      <c r="P195" s="19">
        <v>0</v>
      </c>
      <c r="Q195" s="19">
        <v>0</v>
      </c>
      <c r="R195" s="19">
        <v>0</v>
      </c>
      <c r="S195" s="19">
        <v>0</v>
      </c>
      <c r="T195" s="19">
        <v>0</v>
      </c>
      <c r="U195" s="19">
        <v>0</v>
      </c>
      <c r="W195" s="19">
        <v>0</v>
      </c>
      <c r="X195" s="19">
        <v>0</v>
      </c>
      <c r="Y195" s="19">
        <v>0</v>
      </c>
      <c r="Z195" s="19">
        <v>0</v>
      </c>
      <c r="AA195" s="19">
        <v>0</v>
      </c>
      <c r="AB195" s="19">
        <v>0</v>
      </c>
      <c r="AC195" s="19">
        <v>0</v>
      </c>
      <c r="AD195" s="19">
        <v>0</v>
      </c>
      <c r="AE195" s="19">
        <v>0</v>
      </c>
      <c r="AF195" s="19">
        <v>0</v>
      </c>
      <c r="AG195" s="19">
        <v>0</v>
      </c>
      <c r="AH195" s="19">
        <v>0</v>
      </c>
      <c r="AI195" s="19">
        <v>0</v>
      </c>
      <c r="AL195" s="19">
        <v>0</v>
      </c>
      <c r="AM195" s="19">
        <f t="shared" ref="AM195:AM258" si="15">AL195-IFERROR(AI195/1,0)</f>
        <v>0</v>
      </c>
      <c r="AN195" s="19">
        <f t="shared" ref="AN195:AN258" si="16">AM195-IFERROR(AH195/1,0)</f>
        <v>0</v>
      </c>
      <c r="AP195" s="19">
        <f>VLOOKUP($B195,Kraftvärmeprod!$B$1:$BX$549,MATCH(AP$1,Kraftvärmeprod!$B$1:$BX$1,0),FALSE)</f>
        <v>0</v>
      </c>
      <c r="AQ195" s="19">
        <f>VLOOKUP($B195,Kraftvärmeprod!$B$1:$BX$549,MATCH(AQ$1,Kraftvärmeprod!$B$1:$BX$1,0),FALSE)</f>
        <v>0</v>
      </c>
      <c r="AR195" s="19">
        <f>VLOOKUP($B195,Kraftvärmeprod!$B$1:$BX$549,MATCH("Summa tillförd energi exklusive rökgaskondensering",Kraftvärmeprod!$B$1:$BX$1,0),FALSE)</f>
        <v>0</v>
      </c>
      <c r="AT195" s="21" t="str">
        <f t="shared" ref="AT195:AT258" si="17">IF(AN195=0,"",AN195/AR195)</f>
        <v/>
      </c>
      <c r="AV195" s="19">
        <f t="shared" ref="AV195:AV258" si="18">Q195+R195+S195+T195+U195+P195+X195+Y195+Z195+AA195+AB195+AC195+W195</f>
        <v>0</v>
      </c>
      <c r="AX195" s="19" t="str">
        <f>VLOOKUP(B195,Totalt!$B$1:$BZ$554,MATCH(AX$1,Totalt!$B$1:$BZ$1,0),FALSE)</f>
        <v>Ja</v>
      </c>
      <c r="BA195" s="21" t="str">
        <f t="shared" ref="BA195:BA258" si="19">IFERROR(AP195/(AN195+AI195),"")</f>
        <v/>
      </c>
    </row>
    <row r="196" spans="1:53">
      <c r="A196" s="19" t="s">
        <v>446</v>
      </c>
      <c r="B196" s="19" t="s">
        <v>435</v>
      </c>
      <c r="J196" s="19">
        <v>0</v>
      </c>
      <c r="K196" s="19">
        <v>0</v>
      </c>
      <c r="L196" s="19">
        <v>0</v>
      </c>
      <c r="M196" s="19">
        <v>0</v>
      </c>
      <c r="N196" s="19">
        <v>0</v>
      </c>
      <c r="O196" s="19">
        <v>0</v>
      </c>
      <c r="P196" s="19">
        <v>0</v>
      </c>
      <c r="Q196" s="19">
        <v>0</v>
      </c>
      <c r="R196" s="19">
        <v>0</v>
      </c>
      <c r="S196" s="19">
        <v>0</v>
      </c>
      <c r="T196" s="19">
        <v>0</v>
      </c>
      <c r="U196" s="19">
        <v>0</v>
      </c>
      <c r="W196" s="19">
        <v>0</v>
      </c>
      <c r="X196" s="19">
        <v>0</v>
      </c>
      <c r="Y196" s="19">
        <v>0</v>
      </c>
      <c r="Z196" s="19">
        <v>0</v>
      </c>
      <c r="AA196" s="19">
        <v>0</v>
      </c>
      <c r="AB196" s="19">
        <v>0</v>
      </c>
      <c r="AC196" s="19">
        <v>0</v>
      </c>
      <c r="AD196" s="19">
        <v>0</v>
      </c>
      <c r="AE196" s="19">
        <v>0</v>
      </c>
      <c r="AF196" s="19">
        <v>0</v>
      </c>
      <c r="AG196" s="19">
        <v>0</v>
      </c>
      <c r="AH196" s="19">
        <v>0</v>
      </c>
      <c r="AI196" s="19">
        <v>0</v>
      </c>
      <c r="AL196" s="19">
        <v>0</v>
      </c>
      <c r="AM196" s="19">
        <f t="shared" si="15"/>
        <v>0</v>
      </c>
      <c r="AN196" s="19">
        <f t="shared" si="16"/>
        <v>0</v>
      </c>
      <c r="AP196" s="19">
        <f>VLOOKUP($B196,Kraftvärmeprod!$B$1:$BX$549,MATCH(AP$1,Kraftvärmeprod!$B$1:$BX$1,0),FALSE)</f>
        <v>0</v>
      </c>
      <c r="AQ196" s="19">
        <f>VLOOKUP($B196,Kraftvärmeprod!$B$1:$BX$549,MATCH(AQ$1,Kraftvärmeprod!$B$1:$BX$1,0),FALSE)</f>
        <v>0</v>
      </c>
      <c r="AR196" s="19">
        <f>VLOOKUP($B196,Kraftvärmeprod!$B$1:$BX$549,MATCH("Summa tillförd energi exklusive rökgaskondensering",Kraftvärmeprod!$B$1:$BX$1,0),FALSE)</f>
        <v>0</v>
      </c>
      <c r="AT196" s="21" t="str">
        <f t="shared" si="17"/>
        <v/>
      </c>
      <c r="AV196" s="19">
        <f t="shared" si="18"/>
        <v>0</v>
      </c>
      <c r="AX196" s="19" t="str">
        <f>VLOOKUP(B196,Totalt!$B$1:$BZ$554,MATCH(AX$1,Totalt!$B$1:$BZ$1,0),FALSE)</f>
        <v>Ja</v>
      </c>
      <c r="BA196" s="21" t="str">
        <f t="shared" si="19"/>
        <v/>
      </c>
    </row>
    <row r="197" spans="1:53">
      <c r="A197" s="19" t="s">
        <v>312</v>
      </c>
      <c r="B197" s="19" t="s">
        <v>313</v>
      </c>
      <c r="J197" s="19">
        <v>0</v>
      </c>
      <c r="K197" s="19">
        <v>0</v>
      </c>
      <c r="L197" s="19">
        <v>0</v>
      </c>
      <c r="M197" s="19">
        <v>0</v>
      </c>
      <c r="N197" s="19">
        <v>0</v>
      </c>
      <c r="O197" s="19">
        <v>0</v>
      </c>
      <c r="P197" s="19">
        <v>0</v>
      </c>
      <c r="Q197" s="19">
        <v>0</v>
      </c>
      <c r="R197" s="19">
        <v>0</v>
      </c>
      <c r="S197" s="19">
        <v>0</v>
      </c>
      <c r="T197" s="19">
        <v>0</v>
      </c>
      <c r="U197" s="19">
        <v>0</v>
      </c>
      <c r="W197" s="19">
        <v>0</v>
      </c>
      <c r="X197" s="19">
        <v>0</v>
      </c>
      <c r="Y197" s="19">
        <v>0</v>
      </c>
      <c r="Z197" s="19">
        <v>0</v>
      </c>
      <c r="AA197" s="19">
        <v>0</v>
      </c>
      <c r="AB197" s="19">
        <v>0</v>
      </c>
      <c r="AC197" s="19">
        <v>0</v>
      </c>
      <c r="AD197" s="19">
        <v>0</v>
      </c>
      <c r="AE197" s="19">
        <v>0</v>
      </c>
      <c r="AF197" s="19">
        <v>0</v>
      </c>
      <c r="AG197" s="19">
        <v>0</v>
      </c>
      <c r="AH197" s="19">
        <v>0</v>
      </c>
      <c r="AI197" s="19">
        <v>0</v>
      </c>
      <c r="AL197" s="19">
        <v>0</v>
      </c>
      <c r="AM197" s="19">
        <f t="shared" si="15"/>
        <v>0</v>
      </c>
      <c r="AN197" s="19">
        <f t="shared" si="16"/>
        <v>0</v>
      </c>
      <c r="AP197" s="19">
        <f>VLOOKUP($B197,Kraftvärmeprod!$B$1:$BX$549,MATCH(AP$1,Kraftvärmeprod!$B$1:$BX$1,0),FALSE)</f>
        <v>0</v>
      </c>
      <c r="AQ197" s="19">
        <f>VLOOKUP($B197,Kraftvärmeprod!$B$1:$BX$549,MATCH(AQ$1,Kraftvärmeprod!$B$1:$BX$1,0),FALSE)</f>
        <v>0</v>
      </c>
      <c r="AR197" s="19">
        <f>VLOOKUP($B197,Kraftvärmeprod!$B$1:$BX$549,MATCH("Summa tillförd energi exklusive rökgaskondensering",Kraftvärmeprod!$B$1:$BX$1,0),FALSE)</f>
        <v>0</v>
      </c>
      <c r="AT197" s="21" t="str">
        <f t="shared" si="17"/>
        <v/>
      </c>
      <c r="AV197" s="19">
        <f t="shared" si="18"/>
        <v>0</v>
      </c>
      <c r="AX197" s="19" t="str">
        <f>VLOOKUP(B197,Totalt!$B$1:$BZ$554,MATCH(AX$1,Totalt!$B$1:$BZ$1,0),FALSE)</f>
        <v>Ja</v>
      </c>
      <c r="BA197" s="21" t="str">
        <f t="shared" si="19"/>
        <v/>
      </c>
    </row>
    <row r="198" spans="1:53">
      <c r="A198" s="19" t="s">
        <v>312</v>
      </c>
      <c r="B198" s="19" t="s">
        <v>314</v>
      </c>
      <c r="J198" s="19">
        <v>0</v>
      </c>
      <c r="K198" s="19">
        <v>0</v>
      </c>
      <c r="L198" s="19">
        <v>0</v>
      </c>
      <c r="M198" s="19">
        <v>0</v>
      </c>
      <c r="N198" s="19">
        <v>0</v>
      </c>
      <c r="O198" s="19">
        <v>0</v>
      </c>
      <c r="P198" s="19">
        <v>0</v>
      </c>
      <c r="Q198" s="19">
        <v>0</v>
      </c>
      <c r="R198" s="19">
        <v>0</v>
      </c>
      <c r="S198" s="19">
        <v>0</v>
      </c>
      <c r="T198" s="19">
        <v>0</v>
      </c>
      <c r="U198" s="19">
        <v>0</v>
      </c>
      <c r="W198" s="19">
        <v>0</v>
      </c>
      <c r="X198" s="19">
        <v>0</v>
      </c>
      <c r="Y198" s="19">
        <v>0</v>
      </c>
      <c r="Z198" s="19">
        <v>0</v>
      </c>
      <c r="AA198" s="19">
        <v>0</v>
      </c>
      <c r="AB198" s="19">
        <v>0</v>
      </c>
      <c r="AC198" s="19">
        <v>0</v>
      </c>
      <c r="AD198" s="19">
        <v>0</v>
      </c>
      <c r="AE198" s="19">
        <v>0</v>
      </c>
      <c r="AF198" s="19">
        <v>0</v>
      </c>
      <c r="AG198" s="19">
        <v>0</v>
      </c>
      <c r="AH198" s="19">
        <v>0</v>
      </c>
      <c r="AI198" s="19">
        <v>0</v>
      </c>
      <c r="AL198" s="19">
        <v>0</v>
      </c>
      <c r="AM198" s="19">
        <f t="shared" si="15"/>
        <v>0</v>
      </c>
      <c r="AN198" s="19">
        <f t="shared" si="16"/>
        <v>0</v>
      </c>
      <c r="AP198" s="19">
        <f>VLOOKUP($B198,Kraftvärmeprod!$B$1:$BX$549,MATCH(AP$1,Kraftvärmeprod!$B$1:$BX$1,0),FALSE)</f>
        <v>0</v>
      </c>
      <c r="AQ198" s="19">
        <f>VLOOKUP($B198,Kraftvärmeprod!$B$1:$BX$549,MATCH(AQ$1,Kraftvärmeprod!$B$1:$BX$1,0),FALSE)</f>
        <v>0</v>
      </c>
      <c r="AR198" s="19">
        <f>VLOOKUP($B198,Kraftvärmeprod!$B$1:$BX$549,MATCH("Summa tillförd energi exklusive rökgaskondensering",Kraftvärmeprod!$B$1:$BX$1,0),FALSE)</f>
        <v>0</v>
      </c>
      <c r="AT198" s="21" t="str">
        <f t="shared" si="17"/>
        <v/>
      </c>
      <c r="AV198" s="19">
        <f t="shared" si="18"/>
        <v>0</v>
      </c>
      <c r="AX198" s="19" t="str">
        <f>VLOOKUP(B198,Totalt!$B$1:$BZ$554,MATCH(AX$1,Totalt!$B$1:$BZ$1,0),FALSE)</f>
        <v>Ja</v>
      </c>
      <c r="BA198" s="21" t="str">
        <f t="shared" si="19"/>
        <v/>
      </c>
    </row>
    <row r="199" spans="1:53">
      <c r="A199" s="19" t="s">
        <v>474</v>
      </c>
      <c r="B199" s="19" t="s">
        <v>475</v>
      </c>
      <c r="J199" s="19">
        <v>0</v>
      </c>
      <c r="K199" s="19">
        <v>0</v>
      </c>
      <c r="L199" s="19">
        <v>0</v>
      </c>
      <c r="M199" s="19">
        <v>0</v>
      </c>
      <c r="N199" s="19">
        <v>0</v>
      </c>
      <c r="O199" s="19">
        <v>0</v>
      </c>
      <c r="P199" s="19">
        <v>0</v>
      </c>
      <c r="Q199" s="19">
        <v>0</v>
      </c>
      <c r="R199" s="19">
        <v>0</v>
      </c>
      <c r="S199" s="19">
        <v>0</v>
      </c>
      <c r="T199" s="19">
        <v>0</v>
      </c>
      <c r="U199" s="19">
        <v>0</v>
      </c>
      <c r="W199" s="19">
        <v>0</v>
      </c>
      <c r="X199" s="19">
        <v>0</v>
      </c>
      <c r="Y199" s="19">
        <v>0</v>
      </c>
      <c r="Z199" s="19">
        <v>0</v>
      </c>
      <c r="AA199" s="19">
        <v>0</v>
      </c>
      <c r="AB199" s="19">
        <v>0</v>
      </c>
      <c r="AC199" s="19">
        <v>0</v>
      </c>
      <c r="AD199" s="19">
        <v>0</v>
      </c>
      <c r="AE199" s="19">
        <v>0</v>
      </c>
      <c r="AF199" s="19">
        <v>0</v>
      </c>
      <c r="AG199" s="19">
        <v>0</v>
      </c>
      <c r="AH199" s="19">
        <v>0</v>
      </c>
      <c r="AI199" s="19">
        <v>0</v>
      </c>
      <c r="AL199" s="19">
        <v>0</v>
      </c>
      <c r="AM199" s="19">
        <f t="shared" si="15"/>
        <v>0</v>
      </c>
      <c r="AN199" s="19">
        <f t="shared" si="16"/>
        <v>0</v>
      </c>
      <c r="AP199" s="19">
        <f>VLOOKUP($B199,Kraftvärmeprod!$B$1:$BX$549,MATCH(AP$1,Kraftvärmeprod!$B$1:$BX$1,0),FALSE)</f>
        <v>0</v>
      </c>
      <c r="AQ199" s="19">
        <f>VLOOKUP($B199,Kraftvärmeprod!$B$1:$BX$549,MATCH(AQ$1,Kraftvärmeprod!$B$1:$BX$1,0),FALSE)</f>
        <v>0</v>
      </c>
      <c r="AR199" s="19">
        <f>VLOOKUP($B199,Kraftvärmeprod!$B$1:$BX$549,MATCH("Summa tillförd energi exklusive rökgaskondensering",Kraftvärmeprod!$B$1:$BX$1,0),FALSE)</f>
        <v>0</v>
      </c>
      <c r="AT199" s="21" t="str">
        <f t="shared" si="17"/>
        <v/>
      </c>
      <c r="AV199" s="19">
        <f t="shared" si="18"/>
        <v>0</v>
      </c>
      <c r="AX199" s="19" t="str">
        <f>VLOOKUP(B199,Totalt!$B$1:$BZ$554,MATCH(AX$1,Totalt!$B$1:$BZ$1,0),FALSE)</f>
        <v>Ja</v>
      </c>
      <c r="BA199" s="21" t="str">
        <f t="shared" si="19"/>
        <v/>
      </c>
    </row>
    <row r="200" spans="1:53">
      <c r="A200" s="19" t="s">
        <v>474</v>
      </c>
      <c r="B200" s="19" t="s">
        <v>477</v>
      </c>
      <c r="J200" s="19">
        <v>0</v>
      </c>
      <c r="K200" s="19">
        <v>0.26507700000000001</v>
      </c>
      <c r="L200" s="19">
        <v>0</v>
      </c>
      <c r="M200" s="19">
        <v>0</v>
      </c>
      <c r="N200" s="19">
        <v>0</v>
      </c>
      <c r="O200" s="19">
        <v>0</v>
      </c>
      <c r="P200" s="19">
        <v>42.360599999999998</v>
      </c>
      <c r="Q200" s="19">
        <v>25.971299999999999</v>
      </c>
      <c r="R200" s="19">
        <v>7.5236499999999999</v>
      </c>
      <c r="S200" s="19">
        <v>0</v>
      </c>
      <c r="T200" s="19">
        <v>0</v>
      </c>
      <c r="U200" s="19">
        <v>2.59199</v>
      </c>
      <c r="W200" s="19">
        <v>0</v>
      </c>
      <c r="X200" s="19">
        <v>0</v>
      </c>
      <c r="Y200" s="19">
        <v>0</v>
      </c>
      <c r="Z200" s="19">
        <v>12.868399999999999</v>
      </c>
      <c r="AA200" s="19">
        <v>0</v>
      </c>
      <c r="AB200" s="19">
        <v>0</v>
      </c>
      <c r="AC200" s="19">
        <v>0</v>
      </c>
      <c r="AD200" s="19">
        <v>0</v>
      </c>
      <c r="AE200" s="19">
        <v>0</v>
      </c>
      <c r="AF200" s="19">
        <v>0</v>
      </c>
      <c r="AG200" s="19">
        <v>0</v>
      </c>
      <c r="AH200" s="19">
        <v>21.158999999999999</v>
      </c>
      <c r="AI200" s="19">
        <v>2.69842</v>
      </c>
      <c r="AL200" s="19">
        <v>115.43843699999999</v>
      </c>
      <c r="AM200" s="19">
        <f t="shared" si="15"/>
        <v>112.74001699999999</v>
      </c>
      <c r="AN200" s="19">
        <f t="shared" si="16"/>
        <v>91.581017000000003</v>
      </c>
      <c r="AP200" s="19">
        <f>VLOOKUP($B200,Kraftvärmeprod!$B$1:$BX$549,MATCH(AP$1,Kraftvärmeprod!$B$1:$BX$1,0),FALSE)</f>
        <v>95.206000000000003</v>
      </c>
      <c r="AQ200" s="19">
        <f>VLOOKUP($B200,Kraftvärmeprod!$B$1:$BX$549,MATCH(AQ$1,Kraftvärmeprod!$B$1:$BX$1,0),FALSE)</f>
        <v>22.536999999999999</v>
      </c>
      <c r="AR200" s="19">
        <f>VLOOKUP($B200,Kraftvärmeprod!$B$1:$BX$549,MATCH("Summa tillförd energi exklusive rökgaskondensering",Kraftvärmeprod!$B$1:$BX$1,0),FALSE)</f>
        <v>148.04099999999997</v>
      </c>
      <c r="AT200" s="21">
        <f t="shared" si="17"/>
        <v>0.61861928114508835</v>
      </c>
      <c r="AV200" s="19">
        <f t="shared" si="18"/>
        <v>91.315939999999998</v>
      </c>
      <c r="AX200" s="19" t="str">
        <f>VLOOKUP(B200,Totalt!$B$1:$BZ$554,MATCH(AX$1,Totalt!$B$1:$BZ$1,0),FALSE)</f>
        <v>Ja</v>
      </c>
      <c r="BA200" s="21">
        <f t="shared" si="19"/>
        <v>1.0098278376439604</v>
      </c>
    </row>
    <row r="201" spans="1:53">
      <c r="A201" s="19" t="s">
        <v>478</v>
      </c>
      <c r="B201" s="19" t="s">
        <v>479</v>
      </c>
      <c r="J201" s="19">
        <v>0</v>
      </c>
      <c r="K201" s="19">
        <v>1.2823899999999999</v>
      </c>
      <c r="L201" s="19">
        <v>0</v>
      </c>
      <c r="M201" s="19">
        <v>0</v>
      </c>
      <c r="N201" s="19">
        <v>0</v>
      </c>
      <c r="O201" s="19">
        <v>0</v>
      </c>
      <c r="P201" s="19">
        <v>17.2378</v>
      </c>
      <c r="Q201" s="19">
        <v>0</v>
      </c>
      <c r="R201" s="19">
        <v>10.6363</v>
      </c>
      <c r="S201" s="19">
        <v>77.568299999999994</v>
      </c>
      <c r="T201" s="19">
        <v>0</v>
      </c>
      <c r="U201" s="19">
        <v>1.22068</v>
      </c>
      <c r="W201" s="19">
        <v>0</v>
      </c>
      <c r="X201" s="19">
        <v>0</v>
      </c>
      <c r="Y201" s="19">
        <v>0</v>
      </c>
      <c r="Z201" s="19">
        <v>198.267</v>
      </c>
      <c r="AA201" s="19">
        <v>0</v>
      </c>
      <c r="AB201" s="19">
        <v>0</v>
      </c>
      <c r="AC201" s="19">
        <v>0</v>
      </c>
      <c r="AD201" s="19">
        <v>0</v>
      </c>
      <c r="AE201" s="19">
        <v>28.8201</v>
      </c>
      <c r="AF201" s="19">
        <v>0</v>
      </c>
      <c r="AG201" s="19">
        <v>0</v>
      </c>
      <c r="AH201" s="19">
        <v>137.10300000000001</v>
      </c>
      <c r="AI201" s="19">
        <v>11.6252</v>
      </c>
      <c r="AL201" s="19">
        <v>483.76076999999998</v>
      </c>
      <c r="AM201" s="19">
        <f t="shared" si="15"/>
        <v>472.13556999999997</v>
      </c>
      <c r="AN201" s="19">
        <f t="shared" si="16"/>
        <v>335.03256999999996</v>
      </c>
      <c r="AP201" s="19">
        <f>VLOOKUP($B201,Kraftvärmeprod!$B$1:$BX$549,MATCH(AP$1,Kraftvärmeprod!$B$1:$BX$1,0),FALSE)</f>
        <v>439.06400000000002</v>
      </c>
      <c r="AQ201" s="19">
        <f>VLOOKUP($B201,Kraftvärmeprod!$B$1:$BX$549,MATCH(AQ$1,Kraftvärmeprod!$B$1:$BX$1,0),FALSE)</f>
        <v>185.95699999999999</v>
      </c>
      <c r="AR201" s="19">
        <f>VLOOKUP($B201,Kraftvärmeprod!$B$1:$BX$549,MATCH("Summa tillförd energi exklusive rökgaskondensering",Kraftvärmeprod!$B$1:$BX$1,0),FALSE)</f>
        <v>711.75599999999997</v>
      </c>
      <c r="AT201" s="21">
        <f t="shared" si="17"/>
        <v>0.47071267400626055</v>
      </c>
      <c r="AV201" s="19">
        <f t="shared" si="18"/>
        <v>304.93007999999998</v>
      </c>
      <c r="AX201" s="19" t="str">
        <f>VLOOKUP(B201,Totalt!$B$1:$BZ$554,MATCH(AX$1,Totalt!$B$1:$BZ$1,0),FALSE)</f>
        <v>Ja</v>
      </c>
      <c r="BA201" s="21">
        <f t="shared" si="19"/>
        <v>1.2665632736286283</v>
      </c>
    </row>
    <row r="202" spans="1:53">
      <c r="A202" s="19" t="s">
        <v>214</v>
      </c>
      <c r="B202" s="19" t="s">
        <v>215</v>
      </c>
      <c r="J202" s="19">
        <v>0</v>
      </c>
      <c r="K202" s="19">
        <v>0</v>
      </c>
      <c r="L202" s="19">
        <v>0</v>
      </c>
      <c r="M202" s="19">
        <v>0</v>
      </c>
      <c r="N202" s="19">
        <v>0</v>
      </c>
      <c r="O202" s="19">
        <v>0</v>
      </c>
      <c r="P202" s="19">
        <v>0</v>
      </c>
      <c r="Q202" s="19">
        <v>0</v>
      </c>
      <c r="R202" s="19">
        <v>0.24184</v>
      </c>
      <c r="S202" s="19">
        <v>0</v>
      </c>
      <c r="T202" s="19">
        <v>0</v>
      </c>
      <c r="U202" s="19">
        <v>0</v>
      </c>
      <c r="W202" s="19">
        <v>0</v>
      </c>
      <c r="X202" s="19">
        <v>0</v>
      </c>
      <c r="Y202" s="19">
        <v>0</v>
      </c>
      <c r="Z202" s="19">
        <v>5.5188600000000001</v>
      </c>
      <c r="AA202" s="19">
        <v>0</v>
      </c>
      <c r="AB202" s="19">
        <v>0</v>
      </c>
      <c r="AC202" s="19">
        <v>0</v>
      </c>
      <c r="AD202" s="19">
        <v>0</v>
      </c>
      <c r="AE202" s="19">
        <v>110.529</v>
      </c>
      <c r="AF202" s="19">
        <v>0</v>
      </c>
      <c r="AG202" s="19">
        <v>0</v>
      </c>
      <c r="AH202" s="19">
        <v>20.27</v>
      </c>
      <c r="AI202" s="19">
        <v>5.4490999999999996</v>
      </c>
      <c r="AL202" s="19">
        <v>142.00879999999998</v>
      </c>
      <c r="AM202" s="19">
        <f t="shared" si="15"/>
        <v>136.55969999999999</v>
      </c>
      <c r="AN202" s="19">
        <f t="shared" si="16"/>
        <v>116.2897</v>
      </c>
      <c r="AP202" s="19">
        <f>VLOOKUP($B202,Kraftvärmeprod!$B$1:$BX$549,MATCH(AP$1,Kraftvärmeprod!$B$1:$BX$1,0),FALSE)</f>
        <v>126.49</v>
      </c>
      <c r="AQ202" s="19">
        <f>VLOOKUP($B202,Kraftvärmeprod!$B$1:$BX$549,MATCH(AQ$1,Kraftvärmeprod!$B$1:$BX$1,0),FALSE)</f>
        <v>20.704000000000001</v>
      </c>
      <c r="AR202" s="19">
        <f>VLOOKUP($B202,Kraftvärmeprod!$B$1:$BX$549,MATCH("Summa tillförd energi exklusive rökgaskondensering",Kraftvärmeprod!$B$1:$BX$1,0),FALSE)</f>
        <v>176.64</v>
      </c>
      <c r="AT202" s="21">
        <f t="shared" si="17"/>
        <v>0.65834295742753624</v>
      </c>
      <c r="AV202" s="19">
        <f t="shared" si="18"/>
        <v>5.7606999999999999</v>
      </c>
      <c r="AX202" s="19" t="str">
        <f>VLOOKUP(B202,Totalt!$B$1:$BZ$554,MATCH(AX$1,Totalt!$B$1:$BZ$1,0),FALSE)</f>
        <v>Ja</v>
      </c>
      <c r="BA202" s="21">
        <f t="shared" si="19"/>
        <v>1.0390278202183691</v>
      </c>
    </row>
    <row r="203" spans="1:53">
      <c r="A203" s="19" t="s">
        <v>214</v>
      </c>
      <c r="B203" s="19" t="s">
        <v>216</v>
      </c>
      <c r="J203" s="19">
        <v>0</v>
      </c>
      <c r="K203" s="19">
        <v>0</v>
      </c>
      <c r="L203" s="19">
        <v>0</v>
      </c>
      <c r="M203" s="19">
        <v>0</v>
      </c>
      <c r="N203" s="19">
        <v>0</v>
      </c>
      <c r="O203" s="19">
        <v>0</v>
      </c>
      <c r="P203" s="19">
        <v>0</v>
      </c>
      <c r="Q203" s="19">
        <v>0</v>
      </c>
      <c r="R203" s="19">
        <v>0</v>
      </c>
      <c r="S203" s="19">
        <v>0</v>
      </c>
      <c r="T203" s="19">
        <v>0</v>
      </c>
      <c r="U203" s="19">
        <v>0</v>
      </c>
      <c r="W203" s="19">
        <v>0</v>
      </c>
      <c r="X203" s="19">
        <v>0</v>
      </c>
      <c r="Y203" s="19">
        <v>0</v>
      </c>
      <c r="Z203" s="19">
        <v>0</v>
      </c>
      <c r="AA203" s="19">
        <v>0</v>
      </c>
      <c r="AB203" s="19">
        <v>0</v>
      </c>
      <c r="AC203" s="19">
        <v>0</v>
      </c>
      <c r="AD203" s="19">
        <v>0</v>
      </c>
      <c r="AE203" s="19">
        <v>0</v>
      </c>
      <c r="AF203" s="19">
        <v>0</v>
      </c>
      <c r="AG203" s="19">
        <v>0</v>
      </c>
      <c r="AH203" s="19">
        <v>0</v>
      </c>
      <c r="AI203" s="19">
        <v>0</v>
      </c>
      <c r="AL203" s="19">
        <v>0</v>
      </c>
      <c r="AM203" s="19">
        <f t="shared" si="15"/>
        <v>0</v>
      </c>
      <c r="AN203" s="19">
        <f t="shared" si="16"/>
        <v>0</v>
      </c>
      <c r="AP203" s="19">
        <f>VLOOKUP($B203,Kraftvärmeprod!$B$1:$BX$549,MATCH(AP$1,Kraftvärmeprod!$B$1:$BX$1,0),FALSE)</f>
        <v>0</v>
      </c>
      <c r="AQ203" s="19">
        <f>VLOOKUP($B203,Kraftvärmeprod!$B$1:$BX$549,MATCH(AQ$1,Kraftvärmeprod!$B$1:$BX$1,0),FALSE)</f>
        <v>0</v>
      </c>
      <c r="AR203" s="19">
        <f>VLOOKUP($B203,Kraftvärmeprod!$B$1:$BX$549,MATCH("Summa tillförd energi exklusive rökgaskondensering",Kraftvärmeprod!$B$1:$BX$1,0),FALSE)</f>
        <v>0</v>
      </c>
      <c r="AT203" s="21" t="str">
        <f t="shared" si="17"/>
        <v/>
      </c>
      <c r="AV203" s="19">
        <f t="shared" si="18"/>
        <v>0</v>
      </c>
      <c r="AX203" s="19" t="str">
        <f>VLOOKUP(B203,Totalt!$B$1:$BZ$554,MATCH(AX$1,Totalt!$B$1:$BZ$1,0),FALSE)</f>
        <v>Ja</v>
      </c>
      <c r="BA203" s="21" t="str">
        <f t="shared" si="19"/>
        <v/>
      </c>
    </row>
    <row r="204" spans="1:53">
      <c r="A204" s="19" t="s">
        <v>482</v>
      </c>
      <c r="B204" s="19" t="s">
        <v>483</v>
      </c>
      <c r="J204" s="19">
        <v>0</v>
      </c>
      <c r="K204" s="19">
        <v>0</v>
      </c>
      <c r="L204" s="19">
        <v>0</v>
      </c>
      <c r="M204" s="19">
        <v>0</v>
      </c>
      <c r="N204" s="19">
        <v>0</v>
      </c>
      <c r="O204" s="19">
        <v>0</v>
      </c>
      <c r="P204" s="19">
        <v>0</v>
      </c>
      <c r="Q204" s="19">
        <v>0</v>
      </c>
      <c r="R204" s="19">
        <v>0</v>
      </c>
      <c r="S204" s="19">
        <v>0</v>
      </c>
      <c r="T204" s="19">
        <v>0</v>
      </c>
      <c r="U204" s="19">
        <v>0</v>
      </c>
      <c r="W204" s="19">
        <v>0</v>
      </c>
      <c r="X204" s="19">
        <v>0</v>
      </c>
      <c r="Y204" s="19">
        <v>0</v>
      </c>
      <c r="Z204" s="19">
        <v>0</v>
      </c>
      <c r="AA204" s="19">
        <v>0</v>
      </c>
      <c r="AB204" s="19">
        <v>0</v>
      </c>
      <c r="AC204" s="19">
        <v>0</v>
      </c>
      <c r="AD204" s="19">
        <v>0</v>
      </c>
      <c r="AE204" s="19">
        <v>0</v>
      </c>
      <c r="AF204" s="19">
        <v>0</v>
      </c>
      <c r="AG204" s="19">
        <v>0</v>
      </c>
      <c r="AH204" s="19">
        <v>0</v>
      </c>
      <c r="AI204" s="19">
        <v>0</v>
      </c>
      <c r="AL204" s="19">
        <v>0</v>
      </c>
      <c r="AM204" s="19">
        <f t="shared" si="15"/>
        <v>0</v>
      </c>
      <c r="AN204" s="19">
        <f t="shared" si="16"/>
        <v>0</v>
      </c>
      <c r="AP204" s="19">
        <f>VLOOKUP($B204,Kraftvärmeprod!$B$1:$BX$549,MATCH(AP$1,Kraftvärmeprod!$B$1:$BX$1,0),FALSE)</f>
        <v>0</v>
      </c>
      <c r="AQ204" s="19">
        <f>VLOOKUP($B204,Kraftvärmeprod!$B$1:$BX$549,MATCH(AQ$1,Kraftvärmeprod!$B$1:$BX$1,0),FALSE)</f>
        <v>0</v>
      </c>
      <c r="AR204" s="19">
        <f>VLOOKUP($B204,Kraftvärmeprod!$B$1:$BX$549,MATCH("Summa tillförd energi exklusive rökgaskondensering",Kraftvärmeprod!$B$1:$BX$1,0),FALSE)</f>
        <v>0</v>
      </c>
      <c r="AT204" s="21" t="str">
        <f t="shared" si="17"/>
        <v/>
      </c>
      <c r="AV204" s="19">
        <f t="shared" si="18"/>
        <v>0</v>
      </c>
      <c r="AX204" s="19" t="str">
        <f>VLOOKUP(B204,Totalt!$B$1:$BZ$554,MATCH(AX$1,Totalt!$B$1:$BZ$1,0),FALSE)</f>
        <v>Ja</v>
      </c>
      <c r="BA204" s="21" t="str">
        <f t="shared" si="19"/>
        <v/>
      </c>
    </row>
    <row r="205" spans="1:53">
      <c r="A205" s="19" t="s">
        <v>482</v>
      </c>
      <c r="B205" s="19" t="s">
        <v>485</v>
      </c>
      <c r="J205" s="19">
        <v>0</v>
      </c>
      <c r="K205" s="19">
        <v>0</v>
      </c>
      <c r="L205" s="19">
        <v>0</v>
      </c>
      <c r="M205" s="19">
        <v>0</v>
      </c>
      <c r="N205" s="19">
        <v>0</v>
      </c>
      <c r="O205" s="19">
        <v>0</v>
      </c>
      <c r="P205" s="19">
        <v>0</v>
      </c>
      <c r="Q205" s="19">
        <v>0</v>
      </c>
      <c r="R205" s="19">
        <v>0</v>
      </c>
      <c r="S205" s="19">
        <v>0</v>
      </c>
      <c r="T205" s="19">
        <v>0</v>
      </c>
      <c r="U205" s="19">
        <v>0</v>
      </c>
      <c r="W205" s="19">
        <v>0</v>
      </c>
      <c r="X205" s="19">
        <v>0</v>
      </c>
      <c r="Y205" s="19">
        <v>0</v>
      </c>
      <c r="Z205" s="19">
        <v>0</v>
      </c>
      <c r="AA205" s="19">
        <v>0</v>
      </c>
      <c r="AB205" s="19">
        <v>0</v>
      </c>
      <c r="AC205" s="19">
        <v>0</v>
      </c>
      <c r="AD205" s="19">
        <v>0</v>
      </c>
      <c r="AE205" s="19">
        <v>0</v>
      </c>
      <c r="AF205" s="19">
        <v>0</v>
      </c>
      <c r="AG205" s="19">
        <v>0</v>
      </c>
      <c r="AH205" s="19">
        <v>0</v>
      </c>
      <c r="AI205" s="19">
        <v>0</v>
      </c>
      <c r="AL205" s="19">
        <v>0</v>
      </c>
      <c r="AM205" s="19">
        <f t="shared" si="15"/>
        <v>0</v>
      </c>
      <c r="AN205" s="19">
        <f t="shared" si="16"/>
        <v>0</v>
      </c>
      <c r="AP205" s="19">
        <f>VLOOKUP($B205,Kraftvärmeprod!$B$1:$BX$549,MATCH(AP$1,Kraftvärmeprod!$B$1:$BX$1,0),FALSE)</f>
        <v>0</v>
      </c>
      <c r="AQ205" s="19">
        <f>VLOOKUP($B205,Kraftvärmeprod!$B$1:$BX$549,MATCH(AQ$1,Kraftvärmeprod!$B$1:$BX$1,0),FALSE)</f>
        <v>0</v>
      </c>
      <c r="AR205" s="19">
        <f>VLOOKUP($B205,Kraftvärmeprod!$B$1:$BX$549,MATCH("Summa tillförd energi exklusive rökgaskondensering",Kraftvärmeprod!$B$1:$BX$1,0),FALSE)</f>
        <v>0</v>
      </c>
      <c r="AT205" s="21" t="str">
        <f t="shared" si="17"/>
        <v/>
      </c>
      <c r="AV205" s="19">
        <f t="shared" si="18"/>
        <v>0</v>
      </c>
      <c r="AX205" s="19" t="str">
        <f>VLOOKUP(B205,Totalt!$B$1:$BZ$554,MATCH(AX$1,Totalt!$B$1:$BZ$1,0),FALSE)</f>
        <v>Ja</v>
      </c>
      <c r="BA205" s="21" t="str">
        <f t="shared" si="19"/>
        <v/>
      </c>
    </row>
    <row r="206" spans="1:53">
      <c r="A206" s="19" t="s">
        <v>482</v>
      </c>
      <c r="B206" s="19" t="s">
        <v>486</v>
      </c>
      <c r="J206" s="19">
        <v>0</v>
      </c>
      <c r="K206" s="19">
        <v>2.0885699999999998</v>
      </c>
      <c r="L206" s="19">
        <v>0</v>
      </c>
      <c r="M206" s="19">
        <v>0</v>
      </c>
      <c r="N206" s="19">
        <v>0</v>
      </c>
      <c r="O206" s="19">
        <v>2.5454400000000001</v>
      </c>
      <c r="P206" s="19">
        <v>14.594099999999999</v>
      </c>
      <c r="Q206" s="19">
        <v>5.2206400000000004</v>
      </c>
      <c r="R206" s="19">
        <v>3.4408799999999999</v>
      </c>
      <c r="S206" s="19">
        <v>0</v>
      </c>
      <c r="T206" s="19">
        <v>0</v>
      </c>
      <c r="U206" s="19">
        <v>0</v>
      </c>
      <c r="W206" s="19">
        <v>0</v>
      </c>
      <c r="X206" s="19">
        <v>0</v>
      </c>
      <c r="Y206" s="19">
        <v>0</v>
      </c>
      <c r="Z206" s="19">
        <v>111.117</v>
      </c>
      <c r="AA206" s="19">
        <v>0</v>
      </c>
      <c r="AB206" s="19">
        <v>0</v>
      </c>
      <c r="AC206" s="19">
        <v>0</v>
      </c>
      <c r="AD206" s="19">
        <v>0</v>
      </c>
      <c r="AE206" s="19">
        <v>661.8</v>
      </c>
      <c r="AF206" s="19">
        <v>0</v>
      </c>
      <c r="AG206" s="19">
        <v>0</v>
      </c>
      <c r="AH206" s="19">
        <v>169.6</v>
      </c>
      <c r="AI206" s="19">
        <v>32.235900000000001</v>
      </c>
      <c r="AL206" s="19">
        <v>1002.64253</v>
      </c>
      <c r="AM206" s="19">
        <f t="shared" si="15"/>
        <v>970.40662999999995</v>
      </c>
      <c r="AN206" s="19">
        <f t="shared" si="16"/>
        <v>800.80662999999993</v>
      </c>
      <c r="AP206" s="19">
        <f>VLOOKUP($B206,Kraftvärmeprod!$B$1:$BX$549,MATCH(AP$1,Kraftvärmeprod!$B$1:$BX$1,0),FALSE)</f>
        <v>1090.9000000000001</v>
      </c>
      <c r="AQ206" s="19">
        <f>VLOOKUP($B206,Kraftvärmeprod!$B$1:$BX$549,MATCH(AQ$1,Kraftvärmeprod!$B$1:$BX$1,0),FALSE)</f>
        <v>287</v>
      </c>
      <c r="AR206" s="19">
        <f>VLOOKUP($B206,Kraftvärmeprod!$B$1:$BX$549,MATCH("Summa tillförd energi exklusive rökgaskondensering",Kraftvärmeprod!$B$1:$BX$1,0),FALSE)</f>
        <v>1581.1999999999998</v>
      </c>
      <c r="AT206" s="21">
        <f t="shared" si="17"/>
        <v>0.50645498988110293</v>
      </c>
      <c r="AV206" s="19">
        <f t="shared" si="18"/>
        <v>134.37262000000001</v>
      </c>
      <c r="AX206" s="19" t="str">
        <f>VLOOKUP(B206,Totalt!$B$1:$BZ$554,MATCH(AX$1,Totalt!$B$1:$BZ$1,0),FALSE)</f>
        <v>Ja</v>
      </c>
      <c r="BA206" s="21">
        <f t="shared" si="19"/>
        <v>1.3095369812631297</v>
      </c>
    </row>
    <row r="207" spans="1:53">
      <c r="A207" s="19" t="s">
        <v>482</v>
      </c>
      <c r="B207" s="19" t="s">
        <v>488</v>
      </c>
      <c r="J207" s="19">
        <v>0</v>
      </c>
      <c r="K207" s="19">
        <v>0</v>
      </c>
      <c r="L207" s="19">
        <v>0</v>
      </c>
      <c r="M207" s="19">
        <v>0</v>
      </c>
      <c r="N207" s="19">
        <v>0</v>
      </c>
      <c r="O207" s="19">
        <v>0</v>
      </c>
      <c r="P207" s="19">
        <v>0</v>
      </c>
      <c r="Q207" s="19">
        <v>0</v>
      </c>
      <c r="R207" s="19">
        <v>0</v>
      </c>
      <c r="S207" s="19">
        <v>0</v>
      </c>
      <c r="T207" s="19">
        <v>0</v>
      </c>
      <c r="U207" s="19">
        <v>0</v>
      </c>
      <c r="W207" s="19">
        <v>0</v>
      </c>
      <c r="X207" s="19">
        <v>0</v>
      </c>
      <c r="Y207" s="19">
        <v>0</v>
      </c>
      <c r="Z207" s="19">
        <v>0</v>
      </c>
      <c r="AA207" s="19">
        <v>0</v>
      </c>
      <c r="AB207" s="19">
        <v>0</v>
      </c>
      <c r="AC207" s="19">
        <v>0</v>
      </c>
      <c r="AD207" s="19">
        <v>0</v>
      </c>
      <c r="AE207" s="19">
        <v>0</v>
      </c>
      <c r="AF207" s="19">
        <v>0</v>
      </c>
      <c r="AG207" s="19">
        <v>0</v>
      </c>
      <c r="AH207" s="19">
        <v>0</v>
      </c>
      <c r="AI207" s="19">
        <v>0</v>
      </c>
      <c r="AL207" s="19">
        <v>0</v>
      </c>
      <c r="AM207" s="19">
        <f t="shared" si="15"/>
        <v>0</v>
      </c>
      <c r="AN207" s="19">
        <f t="shared" si="16"/>
        <v>0</v>
      </c>
      <c r="AP207" s="19">
        <f>VLOOKUP($B207,Kraftvärmeprod!$B$1:$BX$549,MATCH(AP$1,Kraftvärmeprod!$B$1:$BX$1,0),FALSE)</f>
        <v>0</v>
      </c>
      <c r="AQ207" s="19">
        <f>VLOOKUP($B207,Kraftvärmeprod!$B$1:$BX$549,MATCH(AQ$1,Kraftvärmeprod!$B$1:$BX$1,0),FALSE)</f>
        <v>0</v>
      </c>
      <c r="AR207" s="19">
        <f>VLOOKUP($B207,Kraftvärmeprod!$B$1:$BX$549,MATCH("Summa tillförd energi exklusive rökgaskondensering",Kraftvärmeprod!$B$1:$BX$1,0),FALSE)</f>
        <v>0</v>
      </c>
      <c r="AT207" s="21" t="str">
        <f t="shared" si="17"/>
        <v/>
      </c>
      <c r="AV207" s="19">
        <f t="shared" si="18"/>
        <v>0</v>
      </c>
      <c r="AX207" s="19" t="str">
        <f>VLOOKUP(B207,Totalt!$B$1:$BZ$554,MATCH(AX$1,Totalt!$B$1:$BZ$1,0),FALSE)</f>
        <v>Ja</v>
      </c>
      <c r="BA207" s="21" t="str">
        <f t="shared" si="19"/>
        <v/>
      </c>
    </row>
    <row r="208" spans="1:53">
      <c r="A208" s="19" t="s">
        <v>482</v>
      </c>
      <c r="B208" s="19" t="s">
        <v>489</v>
      </c>
      <c r="J208" s="19">
        <v>0</v>
      </c>
      <c r="K208" s="19">
        <v>0</v>
      </c>
      <c r="L208" s="19">
        <v>0</v>
      </c>
      <c r="M208" s="19">
        <v>0</v>
      </c>
      <c r="N208" s="19">
        <v>0</v>
      </c>
      <c r="O208" s="19">
        <v>0</v>
      </c>
      <c r="P208" s="19">
        <v>0</v>
      </c>
      <c r="Q208" s="19">
        <v>0</v>
      </c>
      <c r="R208" s="19">
        <v>0</v>
      </c>
      <c r="S208" s="19">
        <v>0</v>
      </c>
      <c r="T208" s="19">
        <v>0</v>
      </c>
      <c r="U208" s="19">
        <v>0</v>
      </c>
      <c r="W208" s="19">
        <v>0</v>
      </c>
      <c r="X208" s="19">
        <v>0</v>
      </c>
      <c r="Y208" s="19">
        <v>0</v>
      </c>
      <c r="Z208" s="19">
        <v>0</v>
      </c>
      <c r="AA208" s="19">
        <v>0</v>
      </c>
      <c r="AB208" s="19">
        <v>0</v>
      </c>
      <c r="AC208" s="19">
        <v>0</v>
      </c>
      <c r="AD208" s="19">
        <v>0</v>
      </c>
      <c r="AE208" s="19">
        <v>0</v>
      </c>
      <c r="AF208" s="19">
        <v>0</v>
      </c>
      <c r="AG208" s="19">
        <v>0</v>
      </c>
      <c r="AH208" s="19">
        <v>0</v>
      </c>
      <c r="AI208" s="19">
        <v>0</v>
      </c>
      <c r="AL208" s="19">
        <v>0</v>
      </c>
      <c r="AM208" s="19">
        <f t="shared" si="15"/>
        <v>0</v>
      </c>
      <c r="AN208" s="19">
        <f t="shared" si="16"/>
        <v>0</v>
      </c>
      <c r="AP208" s="19">
        <f>VLOOKUP($B208,Kraftvärmeprod!$B$1:$BX$549,MATCH(AP$1,Kraftvärmeprod!$B$1:$BX$1,0),FALSE)</f>
        <v>0</v>
      </c>
      <c r="AQ208" s="19">
        <f>VLOOKUP($B208,Kraftvärmeprod!$B$1:$BX$549,MATCH(AQ$1,Kraftvärmeprod!$B$1:$BX$1,0),FALSE)</f>
        <v>0</v>
      </c>
      <c r="AR208" s="19">
        <f>VLOOKUP($B208,Kraftvärmeprod!$B$1:$BX$549,MATCH("Summa tillförd energi exklusive rökgaskondensering",Kraftvärmeprod!$B$1:$BX$1,0),FALSE)</f>
        <v>0</v>
      </c>
      <c r="AT208" s="21" t="str">
        <f t="shared" si="17"/>
        <v/>
      </c>
      <c r="AV208" s="19">
        <f t="shared" si="18"/>
        <v>0</v>
      </c>
      <c r="AX208" s="19" t="str">
        <f>VLOOKUP(B208,Totalt!$B$1:$BZ$554,MATCH(AX$1,Totalt!$B$1:$BZ$1,0),FALSE)</f>
        <v>Ja</v>
      </c>
      <c r="BA208" s="21" t="str">
        <f t="shared" si="19"/>
        <v/>
      </c>
    </row>
    <row r="209" spans="1:53">
      <c r="A209" s="19" t="s">
        <v>490</v>
      </c>
      <c r="B209" s="19" t="s">
        <v>491</v>
      </c>
      <c r="J209" s="19">
        <v>0</v>
      </c>
      <c r="K209" s="19">
        <v>0</v>
      </c>
      <c r="L209" s="19">
        <v>0</v>
      </c>
      <c r="M209" s="19">
        <v>0</v>
      </c>
      <c r="N209" s="19">
        <v>0</v>
      </c>
      <c r="O209" s="19">
        <v>0</v>
      </c>
      <c r="P209" s="19">
        <v>0</v>
      </c>
      <c r="Q209" s="19">
        <v>0</v>
      </c>
      <c r="R209" s="19">
        <v>0</v>
      </c>
      <c r="S209" s="19">
        <v>0</v>
      </c>
      <c r="T209" s="19">
        <v>0</v>
      </c>
      <c r="U209" s="19">
        <v>0</v>
      </c>
      <c r="W209" s="19">
        <v>0</v>
      </c>
      <c r="X209" s="19">
        <v>0</v>
      </c>
      <c r="Y209" s="19">
        <v>0</v>
      </c>
      <c r="Z209" s="19">
        <v>0</v>
      </c>
      <c r="AA209" s="19">
        <v>0</v>
      </c>
      <c r="AB209" s="19">
        <v>0</v>
      </c>
      <c r="AC209" s="19">
        <v>0</v>
      </c>
      <c r="AD209" s="19">
        <v>0</v>
      </c>
      <c r="AE209" s="19">
        <v>0</v>
      </c>
      <c r="AF209" s="19">
        <v>0</v>
      </c>
      <c r="AG209" s="19">
        <v>0</v>
      </c>
      <c r="AH209" s="19">
        <v>0</v>
      </c>
      <c r="AI209" s="19">
        <v>0</v>
      </c>
      <c r="AL209" s="19">
        <v>0</v>
      </c>
      <c r="AM209" s="19">
        <f t="shared" si="15"/>
        <v>0</v>
      </c>
      <c r="AN209" s="19">
        <f t="shared" si="16"/>
        <v>0</v>
      </c>
      <c r="AP209" s="19">
        <f>VLOOKUP($B209,Kraftvärmeprod!$B$1:$BX$549,MATCH(AP$1,Kraftvärmeprod!$B$1:$BX$1,0),FALSE)</f>
        <v>0</v>
      </c>
      <c r="AQ209" s="19">
        <f>VLOOKUP($B209,Kraftvärmeprod!$B$1:$BX$549,MATCH(AQ$1,Kraftvärmeprod!$B$1:$BX$1,0),FALSE)</f>
        <v>0</v>
      </c>
      <c r="AR209" s="19">
        <f>VLOOKUP($B209,Kraftvärmeprod!$B$1:$BX$549,MATCH("Summa tillförd energi exklusive rökgaskondensering",Kraftvärmeprod!$B$1:$BX$1,0),FALSE)</f>
        <v>0</v>
      </c>
      <c r="AT209" s="21" t="str">
        <f t="shared" si="17"/>
        <v/>
      </c>
      <c r="AV209" s="19">
        <f t="shared" si="18"/>
        <v>0</v>
      </c>
      <c r="AX209" s="19" t="str">
        <f>VLOOKUP(B209,Totalt!$B$1:$BZ$554,MATCH(AX$1,Totalt!$B$1:$BZ$1,0),FALSE)</f>
        <v>Ja</v>
      </c>
      <c r="BA209" s="21" t="str">
        <f t="shared" si="19"/>
        <v/>
      </c>
    </row>
    <row r="210" spans="1:53">
      <c r="A210" s="19" t="s">
        <v>490</v>
      </c>
      <c r="B210" s="19" t="s">
        <v>492</v>
      </c>
      <c r="J210" s="19">
        <v>0</v>
      </c>
      <c r="K210" s="19">
        <v>0.10234699999999999</v>
      </c>
      <c r="L210" s="19">
        <v>0</v>
      </c>
      <c r="M210" s="19">
        <v>0</v>
      </c>
      <c r="N210" s="19">
        <v>0</v>
      </c>
      <c r="O210" s="19">
        <v>0</v>
      </c>
      <c r="P210" s="19">
        <v>14.400399999999999</v>
      </c>
      <c r="Q210" s="19">
        <v>0</v>
      </c>
      <c r="R210" s="19">
        <v>8.8855699999999995</v>
      </c>
      <c r="S210" s="19">
        <v>64.656899999999993</v>
      </c>
      <c r="T210" s="19">
        <v>0</v>
      </c>
      <c r="U210" s="19">
        <v>1.01264</v>
      </c>
      <c r="W210" s="19">
        <v>0</v>
      </c>
      <c r="X210" s="19">
        <v>0</v>
      </c>
      <c r="Y210" s="19">
        <v>0</v>
      </c>
      <c r="Z210" s="19">
        <v>166.11099999999999</v>
      </c>
      <c r="AA210" s="19">
        <v>0</v>
      </c>
      <c r="AB210" s="19">
        <v>0</v>
      </c>
      <c r="AC210" s="19">
        <v>0</v>
      </c>
      <c r="AD210" s="19">
        <v>0</v>
      </c>
      <c r="AE210" s="19">
        <v>24.0352</v>
      </c>
      <c r="AF210" s="19">
        <v>0</v>
      </c>
      <c r="AG210" s="19">
        <v>0</v>
      </c>
      <c r="AH210" s="19">
        <v>114.2</v>
      </c>
      <c r="AI210" s="19">
        <v>9.6942599999999999</v>
      </c>
      <c r="AL210" s="19">
        <v>403.09831699999989</v>
      </c>
      <c r="AM210" s="19">
        <f t="shared" si="15"/>
        <v>393.40405699999991</v>
      </c>
      <c r="AN210" s="19">
        <f t="shared" si="16"/>
        <v>279.20405699999992</v>
      </c>
      <c r="AP210" s="19">
        <f>VLOOKUP($B210,Kraftvärmeprod!$B$1:$BX$549,MATCH(AP$1,Kraftvärmeprod!$B$1:$BX$1,0),FALSE)</f>
        <v>367.5</v>
      </c>
      <c r="AQ210" s="19">
        <f>VLOOKUP($B210,Kraftvärmeprod!$B$1:$BX$549,MATCH(AQ$1,Kraftvärmeprod!$B$1:$BX$1,0),FALSE)</f>
        <v>155.6</v>
      </c>
      <c r="AR210" s="19">
        <f>VLOOKUP($B210,Kraftvärmeprod!$B$1:$BX$549,MATCH("Summa tillförd energi exklusive rökgaskondensering",Kraftvärmeprod!$B$1:$BX$1,0),FALSE)</f>
        <v>593.30000000000007</v>
      </c>
      <c r="AT210" s="21">
        <f t="shared" si="17"/>
        <v>0.47059507331872558</v>
      </c>
      <c r="AV210" s="19">
        <f t="shared" si="18"/>
        <v>255.06650999999999</v>
      </c>
      <c r="AX210" s="19" t="str">
        <f>VLOOKUP(B210,Totalt!$B$1:$BZ$554,MATCH(AX$1,Totalt!$B$1:$BZ$1,0),FALSE)</f>
        <v>Ja</v>
      </c>
      <c r="BA210" s="21">
        <f t="shared" si="19"/>
        <v>1.2720738695061353</v>
      </c>
    </row>
    <row r="211" spans="1:53">
      <c r="A211" s="19" t="s">
        <v>493</v>
      </c>
      <c r="B211" s="19" t="s">
        <v>494</v>
      </c>
      <c r="J211" s="19">
        <v>0</v>
      </c>
      <c r="K211" s="19">
        <v>2.9568899999999999E-2</v>
      </c>
      <c r="L211" s="19">
        <v>0</v>
      </c>
      <c r="M211" s="19">
        <v>0</v>
      </c>
      <c r="N211" s="19">
        <v>0</v>
      </c>
      <c r="O211" s="19">
        <v>0</v>
      </c>
      <c r="P211" s="19">
        <v>1.5269699999999999</v>
      </c>
      <c r="Q211" s="19">
        <v>0</v>
      </c>
      <c r="R211" s="19">
        <v>0</v>
      </c>
      <c r="S211" s="19">
        <v>0</v>
      </c>
      <c r="T211" s="19">
        <v>0</v>
      </c>
      <c r="U211" s="19">
        <v>0</v>
      </c>
      <c r="W211" s="19">
        <v>0</v>
      </c>
      <c r="X211" s="19">
        <v>0</v>
      </c>
      <c r="Y211" s="19">
        <v>0</v>
      </c>
      <c r="Z211" s="19">
        <v>41.768700000000003</v>
      </c>
      <c r="AA211" s="19">
        <v>0</v>
      </c>
      <c r="AB211" s="19">
        <v>0</v>
      </c>
      <c r="AC211" s="19">
        <v>0</v>
      </c>
      <c r="AD211" s="19">
        <v>0</v>
      </c>
      <c r="AE211" s="19">
        <v>2.31051E-2</v>
      </c>
      <c r="AF211" s="19">
        <v>0</v>
      </c>
      <c r="AG211" s="19">
        <v>0</v>
      </c>
      <c r="AH211" s="19">
        <v>0</v>
      </c>
      <c r="AI211" s="19">
        <v>1.2451000000000001</v>
      </c>
      <c r="AL211" s="19">
        <v>44.593444000000005</v>
      </c>
      <c r="AM211" s="19">
        <f t="shared" si="15"/>
        <v>43.348344000000004</v>
      </c>
      <c r="AN211" s="19">
        <f t="shared" si="16"/>
        <v>43.348344000000004</v>
      </c>
      <c r="AP211" s="19">
        <f>VLOOKUP($B211,Kraftvärmeprod!$B$1:$BX$549,MATCH(AP$1,Kraftvärmeprod!$B$1:$BX$1,0),FALSE)</f>
        <v>49.792000000000002</v>
      </c>
      <c r="AQ211" s="19">
        <f>VLOOKUP($B211,Kraftvärmeprod!$B$1:$BX$549,MATCH(AQ$1,Kraftvärmeprod!$B$1:$BX$1,0),FALSE)</f>
        <v>8.6839999999999993</v>
      </c>
      <c r="AR211" s="19">
        <f>VLOOKUP($B211,Kraftvärmeprod!$B$1:$BX$549,MATCH("Summa tillförd energi exklusive rökgaskondensering",Kraftvärmeprod!$B$1:$BX$1,0),FALSE)</f>
        <v>63.050000000000004</v>
      </c>
      <c r="AT211" s="21">
        <f t="shared" si="17"/>
        <v>0.68752329896907216</v>
      </c>
      <c r="AV211" s="19">
        <f t="shared" si="18"/>
        <v>43.295670000000001</v>
      </c>
      <c r="AX211" s="19" t="str">
        <f>VLOOKUP(B211,Totalt!$B$1:$BZ$554,MATCH(AX$1,Totalt!$B$1:$BZ$1,0),FALSE)</f>
        <v>Ja</v>
      </c>
      <c r="BA211" s="21">
        <f t="shared" si="19"/>
        <v>1.1165766878198506</v>
      </c>
    </row>
    <row r="212" spans="1:53">
      <c r="A212" s="19" t="s">
        <v>495</v>
      </c>
      <c r="B212" s="19" t="s">
        <v>497</v>
      </c>
      <c r="J212" s="19">
        <v>0</v>
      </c>
      <c r="K212" s="19">
        <v>0</v>
      </c>
      <c r="L212" s="19">
        <v>0</v>
      </c>
      <c r="M212" s="19">
        <v>0</v>
      </c>
      <c r="N212" s="19">
        <v>0</v>
      </c>
      <c r="O212" s="19">
        <v>0</v>
      </c>
      <c r="P212" s="19">
        <v>0</v>
      </c>
      <c r="Q212" s="19">
        <v>0</v>
      </c>
      <c r="R212" s="19">
        <v>0</v>
      </c>
      <c r="S212" s="19">
        <v>0</v>
      </c>
      <c r="T212" s="19">
        <v>0</v>
      </c>
      <c r="U212" s="19">
        <v>0</v>
      </c>
      <c r="W212" s="19">
        <v>0</v>
      </c>
      <c r="X212" s="19">
        <v>0</v>
      </c>
      <c r="Y212" s="19">
        <v>0</v>
      </c>
      <c r="Z212" s="19">
        <v>0</v>
      </c>
      <c r="AA212" s="19">
        <v>0</v>
      </c>
      <c r="AB212" s="19">
        <v>0</v>
      </c>
      <c r="AC212" s="19">
        <v>0</v>
      </c>
      <c r="AD212" s="19">
        <v>0</v>
      </c>
      <c r="AE212" s="19">
        <v>0</v>
      </c>
      <c r="AF212" s="19">
        <v>0</v>
      </c>
      <c r="AG212" s="19">
        <v>0</v>
      </c>
      <c r="AH212" s="19">
        <v>0</v>
      </c>
      <c r="AI212" s="19">
        <v>0</v>
      </c>
      <c r="AL212" s="19">
        <v>0</v>
      </c>
      <c r="AM212" s="19">
        <f t="shared" si="15"/>
        <v>0</v>
      </c>
      <c r="AN212" s="19">
        <f t="shared" si="16"/>
        <v>0</v>
      </c>
      <c r="AP212" s="19">
        <f>VLOOKUP($B212,Kraftvärmeprod!$B$1:$BX$549,MATCH(AP$1,Kraftvärmeprod!$B$1:$BX$1,0),FALSE)</f>
        <v>0</v>
      </c>
      <c r="AQ212" s="19">
        <f>VLOOKUP($B212,Kraftvärmeprod!$B$1:$BX$549,MATCH(AQ$1,Kraftvärmeprod!$B$1:$BX$1,0),FALSE)</f>
        <v>0</v>
      </c>
      <c r="AR212" s="19">
        <f>VLOOKUP($B212,Kraftvärmeprod!$B$1:$BX$549,MATCH("Summa tillförd energi exklusive rökgaskondensering",Kraftvärmeprod!$B$1:$BX$1,0),FALSE)</f>
        <v>0</v>
      </c>
      <c r="AT212" s="21" t="str">
        <f t="shared" si="17"/>
        <v/>
      </c>
      <c r="AV212" s="19">
        <f t="shared" si="18"/>
        <v>0</v>
      </c>
      <c r="AX212" s="19" t="str">
        <f>VLOOKUP(B212,Totalt!$B$1:$BZ$554,MATCH(AX$1,Totalt!$B$1:$BZ$1,0),FALSE)</f>
        <v>Ja</v>
      </c>
      <c r="BA212" s="21" t="str">
        <f t="shared" si="19"/>
        <v/>
      </c>
    </row>
    <row r="213" spans="1:53">
      <c r="A213" s="19" t="s">
        <v>495</v>
      </c>
      <c r="B213" s="19" t="s">
        <v>498</v>
      </c>
      <c r="J213" s="19">
        <v>0</v>
      </c>
      <c r="K213" s="19">
        <v>0</v>
      </c>
      <c r="L213" s="19">
        <v>0</v>
      </c>
      <c r="M213" s="19">
        <v>0</v>
      </c>
      <c r="N213" s="19">
        <v>0</v>
      </c>
      <c r="O213" s="19">
        <v>0</v>
      </c>
      <c r="P213" s="19">
        <v>0</v>
      </c>
      <c r="Q213" s="19">
        <v>0</v>
      </c>
      <c r="R213" s="19">
        <v>0</v>
      </c>
      <c r="S213" s="19">
        <v>0</v>
      </c>
      <c r="T213" s="19">
        <v>0</v>
      </c>
      <c r="U213" s="19">
        <v>0</v>
      </c>
      <c r="W213" s="19">
        <v>0</v>
      </c>
      <c r="X213" s="19">
        <v>0</v>
      </c>
      <c r="Y213" s="19">
        <v>0</v>
      </c>
      <c r="Z213" s="19">
        <v>0</v>
      </c>
      <c r="AA213" s="19">
        <v>0</v>
      </c>
      <c r="AB213" s="19">
        <v>0</v>
      </c>
      <c r="AC213" s="19">
        <v>0</v>
      </c>
      <c r="AD213" s="19">
        <v>0</v>
      </c>
      <c r="AE213" s="19">
        <v>0</v>
      </c>
      <c r="AF213" s="19">
        <v>0</v>
      </c>
      <c r="AG213" s="19">
        <v>0</v>
      </c>
      <c r="AH213" s="19">
        <v>0</v>
      </c>
      <c r="AI213" s="19">
        <v>0</v>
      </c>
      <c r="AL213" s="19">
        <v>0</v>
      </c>
      <c r="AM213" s="19">
        <f t="shared" si="15"/>
        <v>0</v>
      </c>
      <c r="AN213" s="19">
        <f t="shared" si="16"/>
        <v>0</v>
      </c>
      <c r="AP213" s="19">
        <f>VLOOKUP($B213,Kraftvärmeprod!$B$1:$BX$549,MATCH(AP$1,Kraftvärmeprod!$B$1:$BX$1,0),FALSE)</f>
        <v>0</v>
      </c>
      <c r="AQ213" s="19">
        <f>VLOOKUP($B213,Kraftvärmeprod!$B$1:$BX$549,MATCH(AQ$1,Kraftvärmeprod!$B$1:$BX$1,0),FALSE)</f>
        <v>0</v>
      </c>
      <c r="AR213" s="19">
        <f>VLOOKUP($B213,Kraftvärmeprod!$B$1:$BX$549,MATCH("Summa tillförd energi exklusive rökgaskondensering",Kraftvärmeprod!$B$1:$BX$1,0),FALSE)</f>
        <v>0</v>
      </c>
      <c r="AT213" s="21" t="str">
        <f t="shared" si="17"/>
        <v/>
      </c>
      <c r="AV213" s="19">
        <f t="shared" si="18"/>
        <v>0</v>
      </c>
      <c r="AX213" s="19" t="str">
        <f>VLOOKUP(B213,Totalt!$B$1:$BZ$554,MATCH(AX$1,Totalt!$B$1:$BZ$1,0),FALSE)</f>
        <v>Ja</v>
      </c>
      <c r="BA213" s="21" t="str">
        <f t="shared" si="19"/>
        <v/>
      </c>
    </row>
    <row r="214" spans="1:53">
      <c r="A214" s="19" t="s">
        <v>501</v>
      </c>
      <c r="B214" s="19" t="s">
        <v>502</v>
      </c>
      <c r="J214" s="19">
        <v>0</v>
      </c>
      <c r="K214" s="19">
        <v>0</v>
      </c>
      <c r="L214" s="19">
        <v>0</v>
      </c>
      <c r="M214" s="19">
        <v>0</v>
      </c>
      <c r="N214" s="19">
        <v>0</v>
      </c>
      <c r="O214" s="19">
        <v>0</v>
      </c>
      <c r="P214" s="19">
        <v>85.144499999999994</v>
      </c>
      <c r="Q214" s="19">
        <v>16.4664</v>
      </c>
      <c r="R214" s="19">
        <v>0</v>
      </c>
      <c r="S214" s="19">
        <v>1.5884</v>
      </c>
      <c r="T214" s="19">
        <v>0</v>
      </c>
      <c r="U214" s="19">
        <v>0</v>
      </c>
      <c r="W214" s="19">
        <v>0</v>
      </c>
      <c r="X214" s="19">
        <v>0</v>
      </c>
      <c r="Y214" s="19">
        <v>0</v>
      </c>
      <c r="Z214" s="19">
        <v>0</v>
      </c>
      <c r="AA214" s="19">
        <v>0</v>
      </c>
      <c r="AB214" s="19">
        <v>0</v>
      </c>
      <c r="AC214" s="19">
        <v>0</v>
      </c>
      <c r="AD214" s="19">
        <v>0</v>
      </c>
      <c r="AE214" s="19">
        <v>0</v>
      </c>
      <c r="AF214" s="19">
        <v>0</v>
      </c>
      <c r="AG214" s="19">
        <v>0</v>
      </c>
      <c r="AH214" s="19">
        <v>27</v>
      </c>
      <c r="AI214" s="19">
        <v>0</v>
      </c>
      <c r="AL214" s="19">
        <v>130.19929999999999</v>
      </c>
      <c r="AM214" s="19">
        <f t="shared" si="15"/>
        <v>130.19929999999999</v>
      </c>
      <c r="AN214" s="19">
        <f t="shared" si="16"/>
        <v>103.19929999999999</v>
      </c>
      <c r="AP214" s="19">
        <f>VLOOKUP($B214,Kraftvärmeprod!$B$1:$BX$549,MATCH(AP$1,Kraftvärmeprod!$B$1:$BX$1,0),FALSE)</f>
        <v>122.46</v>
      </c>
      <c r="AQ214" s="19">
        <f>VLOOKUP($B214,Kraftvärmeprod!$B$1:$BX$549,MATCH(AQ$1,Kraftvärmeprod!$B$1:$BX$1,0),FALSE)</f>
        <v>20.46</v>
      </c>
      <c r="AR214" s="19">
        <f>VLOOKUP($B214,Kraftvärmeprod!$B$1:$BX$549,MATCH("Summa tillförd energi exklusive rökgaskondensering",Kraftvärmeprod!$B$1:$BX$1,0),FALSE)</f>
        <v>148.13300000000001</v>
      </c>
      <c r="AT214" s="21">
        <f t="shared" si="17"/>
        <v>0.69666650915056061</v>
      </c>
      <c r="AV214" s="19">
        <f t="shared" si="18"/>
        <v>103.19929999999999</v>
      </c>
      <c r="AX214" s="19" t="str">
        <f>VLOOKUP(B214,Totalt!$B$1:$BZ$554,MATCH(AX$1,Totalt!$B$1:$BZ$1,0),FALSE)</f>
        <v>Ja</v>
      </c>
      <c r="BA214" s="21">
        <f t="shared" si="19"/>
        <v>1.1866359558640418</v>
      </c>
    </row>
    <row r="215" spans="1:53">
      <c r="A215" s="19" t="s">
        <v>503</v>
      </c>
      <c r="B215" s="19" t="s">
        <v>504</v>
      </c>
      <c r="J215" s="19">
        <v>0</v>
      </c>
      <c r="K215" s="19">
        <v>0</v>
      </c>
      <c r="L215" s="19">
        <v>0</v>
      </c>
      <c r="M215" s="19">
        <v>0</v>
      </c>
      <c r="N215" s="19">
        <v>0</v>
      </c>
      <c r="O215" s="19">
        <v>0</v>
      </c>
      <c r="P215" s="19">
        <v>0</v>
      </c>
      <c r="Q215" s="19">
        <v>0</v>
      </c>
      <c r="R215" s="19">
        <v>0</v>
      </c>
      <c r="S215" s="19">
        <v>0</v>
      </c>
      <c r="T215" s="19">
        <v>0</v>
      </c>
      <c r="U215" s="19">
        <v>0</v>
      </c>
      <c r="W215" s="19">
        <v>0</v>
      </c>
      <c r="X215" s="19">
        <v>0</v>
      </c>
      <c r="Y215" s="19">
        <v>0</v>
      </c>
      <c r="Z215" s="19">
        <v>0</v>
      </c>
      <c r="AA215" s="19">
        <v>0</v>
      </c>
      <c r="AB215" s="19">
        <v>0</v>
      </c>
      <c r="AC215" s="19">
        <v>0</v>
      </c>
      <c r="AD215" s="19">
        <v>0</v>
      </c>
      <c r="AE215" s="19">
        <v>0</v>
      </c>
      <c r="AF215" s="19">
        <v>0</v>
      </c>
      <c r="AG215" s="19">
        <v>0</v>
      </c>
      <c r="AH215" s="19">
        <v>0</v>
      </c>
      <c r="AI215" s="19">
        <v>0</v>
      </c>
      <c r="AL215" s="19">
        <v>0</v>
      </c>
      <c r="AM215" s="19">
        <f t="shared" si="15"/>
        <v>0</v>
      </c>
      <c r="AN215" s="19">
        <f t="shared" si="16"/>
        <v>0</v>
      </c>
      <c r="AP215" s="19">
        <f>VLOOKUP($B215,Kraftvärmeprod!$B$1:$BX$549,MATCH(AP$1,Kraftvärmeprod!$B$1:$BX$1,0),FALSE)</f>
        <v>0</v>
      </c>
      <c r="AQ215" s="19">
        <f>VLOOKUP($B215,Kraftvärmeprod!$B$1:$BX$549,MATCH(AQ$1,Kraftvärmeprod!$B$1:$BX$1,0),FALSE)</f>
        <v>0</v>
      </c>
      <c r="AR215" s="19">
        <f>VLOOKUP($B215,Kraftvärmeprod!$B$1:$BX$549,MATCH("Summa tillförd energi exklusive rökgaskondensering",Kraftvärmeprod!$B$1:$BX$1,0),FALSE)</f>
        <v>0</v>
      </c>
      <c r="AT215" s="21" t="str">
        <f t="shared" si="17"/>
        <v/>
      </c>
      <c r="AV215" s="19">
        <f t="shared" si="18"/>
        <v>0</v>
      </c>
      <c r="AX215" s="19" t="str">
        <f>VLOOKUP(B215,Totalt!$B$1:$BZ$554,MATCH(AX$1,Totalt!$B$1:$BZ$1,0),FALSE)</f>
        <v>Ja</v>
      </c>
      <c r="BA215" s="21" t="str">
        <f t="shared" si="19"/>
        <v/>
      </c>
    </row>
    <row r="216" spans="1:53">
      <c r="A216" s="19" t="s">
        <v>505</v>
      </c>
      <c r="B216" s="19" t="s">
        <v>506</v>
      </c>
      <c r="J216" s="19">
        <v>0</v>
      </c>
      <c r="K216" s="19">
        <v>0</v>
      </c>
      <c r="L216" s="19">
        <v>0</v>
      </c>
      <c r="M216" s="19">
        <v>0</v>
      </c>
      <c r="N216" s="19">
        <v>0</v>
      </c>
      <c r="O216" s="19">
        <v>0</v>
      </c>
      <c r="P216" s="19">
        <v>79.697500000000005</v>
      </c>
      <c r="Q216" s="19">
        <v>0</v>
      </c>
      <c r="R216" s="19">
        <v>0</v>
      </c>
      <c r="S216" s="19">
        <v>0</v>
      </c>
      <c r="T216" s="19">
        <v>0</v>
      </c>
      <c r="U216" s="19">
        <v>0</v>
      </c>
      <c r="W216" s="19">
        <v>0</v>
      </c>
      <c r="X216" s="19">
        <v>0</v>
      </c>
      <c r="Y216" s="19">
        <v>0</v>
      </c>
      <c r="Z216" s="19">
        <v>0</v>
      </c>
      <c r="AA216" s="19">
        <v>0</v>
      </c>
      <c r="AB216" s="19">
        <v>0</v>
      </c>
      <c r="AC216" s="19">
        <v>0</v>
      </c>
      <c r="AD216" s="19">
        <v>0</v>
      </c>
      <c r="AE216" s="19">
        <v>0</v>
      </c>
      <c r="AF216" s="19">
        <v>0</v>
      </c>
      <c r="AG216" s="19">
        <v>0</v>
      </c>
      <c r="AH216" s="19">
        <v>20.3</v>
      </c>
      <c r="AI216" s="19">
        <v>2.3704900000000002</v>
      </c>
      <c r="AL216" s="19">
        <v>102.36799000000001</v>
      </c>
      <c r="AM216" s="19">
        <f t="shared" si="15"/>
        <v>99.997500000000002</v>
      </c>
      <c r="AN216" s="19">
        <f t="shared" si="16"/>
        <v>79.697500000000005</v>
      </c>
      <c r="AP216" s="19">
        <f>VLOOKUP($B216,Kraftvärmeprod!$B$1:$BX$549,MATCH(AP$1,Kraftvärmeprod!$B$1:$BX$1,0),FALSE)</f>
        <v>77</v>
      </c>
      <c r="AQ216" s="19">
        <f>VLOOKUP($B216,Kraftvärmeprod!$B$1:$BX$549,MATCH(AQ$1,Kraftvärmeprod!$B$1:$BX$1,0),FALSE)</f>
        <v>6.6</v>
      </c>
      <c r="AR216" s="19">
        <f>VLOOKUP($B216,Kraftvärmeprod!$B$1:$BX$549,MATCH("Summa tillförd energi exklusive rökgaskondensering",Kraftvärmeprod!$B$1:$BX$1,0),FALSE)</f>
        <v>97.5</v>
      </c>
      <c r="AT216" s="21">
        <f t="shared" si="17"/>
        <v>0.81741025641025644</v>
      </c>
      <c r="AV216" s="19">
        <f t="shared" si="18"/>
        <v>79.697500000000005</v>
      </c>
      <c r="AX216" s="19" t="str">
        <f>VLOOKUP(B216,Totalt!$B$1:$BZ$554,MATCH(AX$1,Totalt!$B$1:$BZ$1,0),FALSE)</f>
        <v>Ja</v>
      </c>
      <c r="BA216" s="21">
        <f t="shared" si="19"/>
        <v>0.93824644663528367</v>
      </c>
    </row>
    <row r="217" spans="1:53">
      <c r="A217" s="19" t="s">
        <v>508</v>
      </c>
      <c r="B217" s="19" t="s">
        <v>509</v>
      </c>
      <c r="J217" s="19">
        <v>0</v>
      </c>
      <c r="K217" s="19">
        <v>0</v>
      </c>
      <c r="L217" s="19">
        <v>0</v>
      </c>
      <c r="M217" s="19">
        <v>0</v>
      </c>
      <c r="N217" s="19">
        <v>0</v>
      </c>
      <c r="O217" s="19">
        <v>0</v>
      </c>
      <c r="P217" s="19">
        <v>0</v>
      </c>
      <c r="Q217" s="19">
        <v>0</v>
      </c>
      <c r="R217" s="19">
        <v>0</v>
      </c>
      <c r="S217" s="19">
        <v>0</v>
      </c>
      <c r="T217" s="19">
        <v>0</v>
      </c>
      <c r="U217" s="19">
        <v>0</v>
      </c>
      <c r="W217" s="19">
        <v>0</v>
      </c>
      <c r="X217" s="19">
        <v>0</v>
      </c>
      <c r="Y217" s="19">
        <v>0</v>
      </c>
      <c r="Z217" s="19">
        <v>0</v>
      </c>
      <c r="AA217" s="19">
        <v>0</v>
      </c>
      <c r="AB217" s="19">
        <v>0</v>
      </c>
      <c r="AC217" s="19">
        <v>0</v>
      </c>
      <c r="AD217" s="19">
        <v>0</v>
      </c>
      <c r="AE217" s="19">
        <v>0</v>
      </c>
      <c r="AF217" s="19">
        <v>0</v>
      </c>
      <c r="AG217" s="19">
        <v>0</v>
      </c>
      <c r="AH217" s="19">
        <v>0</v>
      </c>
      <c r="AI217" s="19">
        <v>0</v>
      </c>
      <c r="AL217" s="19">
        <v>0</v>
      </c>
      <c r="AM217" s="19">
        <f t="shared" si="15"/>
        <v>0</v>
      </c>
      <c r="AN217" s="19">
        <f t="shared" si="16"/>
        <v>0</v>
      </c>
      <c r="AP217" s="19">
        <f>VLOOKUP($B217,Kraftvärmeprod!$B$1:$BX$549,MATCH(AP$1,Kraftvärmeprod!$B$1:$BX$1,0),FALSE)</f>
        <v>0</v>
      </c>
      <c r="AQ217" s="19">
        <f>VLOOKUP($B217,Kraftvärmeprod!$B$1:$BX$549,MATCH(AQ$1,Kraftvärmeprod!$B$1:$BX$1,0),FALSE)</f>
        <v>0</v>
      </c>
      <c r="AR217" s="19">
        <f>VLOOKUP($B217,Kraftvärmeprod!$B$1:$BX$549,MATCH("Summa tillförd energi exklusive rökgaskondensering",Kraftvärmeprod!$B$1:$BX$1,0),FALSE)</f>
        <v>0</v>
      </c>
      <c r="AT217" s="21" t="str">
        <f t="shared" si="17"/>
        <v/>
      </c>
      <c r="AV217" s="19">
        <f t="shared" si="18"/>
        <v>0</v>
      </c>
      <c r="AX217" s="19" t="str">
        <f>VLOOKUP(B217,Totalt!$B$1:$BZ$554,MATCH(AX$1,Totalt!$B$1:$BZ$1,0),FALSE)</f>
        <v>Ja</v>
      </c>
      <c r="BA217" s="21" t="str">
        <f t="shared" si="19"/>
        <v/>
      </c>
    </row>
    <row r="218" spans="1:53">
      <c r="A218" s="19" t="s">
        <v>508</v>
      </c>
      <c r="B218" s="19" t="s">
        <v>510</v>
      </c>
      <c r="J218" s="19">
        <v>0</v>
      </c>
      <c r="K218" s="19">
        <v>0</v>
      </c>
      <c r="L218" s="19">
        <v>0</v>
      </c>
      <c r="M218" s="19">
        <v>0</v>
      </c>
      <c r="N218" s="19">
        <v>0</v>
      </c>
      <c r="O218" s="19">
        <v>0</v>
      </c>
      <c r="P218" s="19">
        <v>0</v>
      </c>
      <c r="Q218" s="19">
        <v>0</v>
      </c>
      <c r="R218" s="19">
        <v>0</v>
      </c>
      <c r="S218" s="19">
        <v>0</v>
      </c>
      <c r="T218" s="19">
        <v>0</v>
      </c>
      <c r="U218" s="19">
        <v>0</v>
      </c>
      <c r="W218" s="19">
        <v>0</v>
      </c>
      <c r="X218" s="19">
        <v>0</v>
      </c>
      <c r="Y218" s="19">
        <v>0</v>
      </c>
      <c r="Z218" s="19">
        <v>0</v>
      </c>
      <c r="AA218" s="19">
        <v>0</v>
      </c>
      <c r="AB218" s="19">
        <v>0</v>
      </c>
      <c r="AC218" s="19">
        <v>0</v>
      </c>
      <c r="AD218" s="19">
        <v>0</v>
      </c>
      <c r="AE218" s="19">
        <v>0</v>
      </c>
      <c r="AF218" s="19">
        <v>0</v>
      </c>
      <c r="AG218" s="19">
        <v>0</v>
      </c>
      <c r="AH218" s="19">
        <v>0</v>
      </c>
      <c r="AI218" s="19">
        <v>0</v>
      </c>
      <c r="AL218" s="19">
        <v>0</v>
      </c>
      <c r="AM218" s="19">
        <f t="shared" si="15"/>
        <v>0</v>
      </c>
      <c r="AN218" s="19">
        <f t="shared" si="16"/>
        <v>0</v>
      </c>
      <c r="AP218" s="19">
        <f>VLOOKUP($B218,Kraftvärmeprod!$B$1:$BX$549,MATCH(AP$1,Kraftvärmeprod!$B$1:$BX$1,0),FALSE)</f>
        <v>0</v>
      </c>
      <c r="AQ218" s="19">
        <f>VLOOKUP($B218,Kraftvärmeprod!$B$1:$BX$549,MATCH(AQ$1,Kraftvärmeprod!$B$1:$BX$1,0),FALSE)</f>
        <v>0</v>
      </c>
      <c r="AR218" s="19">
        <f>VLOOKUP($B218,Kraftvärmeprod!$B$1:$BX$549,MATCH("Summa tillförd energi exklusive rökgaskondensering",Kraftvärmeprod!$B$1:$BX$1,0),FALSE)</f>
        <v>0</v>
      </c>
      <c r="AT218" s="21" t="str">
        <f t="shared" si="17"/>
        <v/>
      </c>
      <c r="AV218" s="19">
        <f t="shared" si="18"/>
        <v>0</v>
      </c>
      <c r="AX218" s="19" t="str">
        <f>VLOOKUP(B218,Totalt!$B$1:$BZ$554,MATCH(AX$1,Totalt!$B$1:$BZ$1,0),FALSE)</f>
        <v>Ja</v>
      </c>
      <c r="BA218" s="21" t="str">
        <f t="shared" si="19"/>
        <v/>
      </c>
    </row>
    <row r="219" spans="1:53">
      <c r="A219" s="19" t="s">
        <v>508</v>
      </c>
      <c r="B219" s="19" t="s">
        <v>511</v>
      </c>
      <c r="J219" s="19">
        <v>0</v>
      </c>
      <c r="K219" s="19">
        <v>0.36022799999999999</v>
      </c>
      <c r="L219" s="19">
        <v>0</v>
      </c>
      <c r="M219" s="19">
        <v>0</v>
      </c>
      <c r="N219" s="19">
        <v>0</v>
      </c>
      <c r="O219" s="19">
        <v>0</v>
      </c>
      <c r="P219" s="19">
        <v>0</v>
      </c>
      <c r="Q219" s="19">
        <v>0</v>
      </c>
      <c r="R219" s="19">
        <v>0</v>
      </c>
      <c r="S219" s="19">
        <v>0</v>
      </c>
      <c r="T219" s="19">
        <v>0</v>
      </c>
      <c r="U219" s="19">
        <v>0</v>
      </c>
      <c r="W219" s="19">
        <v>0</v>
      </c>
      <c r="X219" s="19">
        <v>0</v>
      </c>
      <c r="Y219" s="19">
        <v>0</v>
      </c>
      <c r="Z219" s="19">
        <v>0.37998700000000002</v>
      </c>
      <c r="AA219" s="19">
        <v>0</v>
      </c>
      <c r="AB219" s="19">
        <v>0</v>
      </c>
      <c r="AC219" s="19">
        <v>0</v>
      </c>
      <c r="AD219" s="19">
        <v>0</v>
      </c>
      <c r="AE219" s="19">
        <v>213.49100000000001</v>
      </c>
      <c r="AF219" s="19">
        <v>0</v>
      </c>
      <c r="AG219" s="19">
        <v>0</v>
      </c>
      <c r="AH219" s="19">
        <v>42.417000000000002</v>
      </c>
      <c r="AI219" s="19">
        <v>8.6975999999999996</v>
      </c>
      <c r="AL219" s="19">
        <v>265.34581500000007</v>
      </c>
      <c r="AM219" s="19">
        <f t="shared" si="15"/>
        <v>256.64821500000005</v>
      </c>
      <c r="AN219" s="19">
        <f t="shared" si="16"/>
        <v>214.23121500000005</v>
      </c>
      <c r="AP219" s="19">
        <f>VLOOKUP($B219,Kraftvärmeprod!$B$1:$BX$549,MATCH(AP$1,Kraftvärmeprod!$B$1:$BX$1,0),FALSE)</f>
        <v>241.78200000000001</v>
      </c>
      <c r="AQ219" s="19">
        <f>VLOOKUP($B219,Kraftvärmeprod!$B$1:$BX$549,MATCH(AQ$1,Kraftvärmeprod!$B$1:$BX$1,0),FALSE)</f>
        <v>55.670999999999999</v>
      </c>
      <c r="AR219" s="19">
        <f>VLOOKUP($B219,Kraftvärmeprod!$B$1:$BX$549,MATCH("Summa tillförd energi exklusive rökgaskondensering",Kraftvärmeprod!$B$1:$BX$1,0),FALSE)</f>
        <v>371.92900000000003</v>
      </c>
      <c r="AT219" s="21">
        <f t="shared" si="17"/>
        <v>0.57600029844405798</v>
      </c>
      <c r="AV219" s="19">
        <f t="shared" si="18"/>
        <v>0.37998700000000002</v>
      </c>
      <c r="AX219" s="19" t="str">
        <f>VLOOKUP(B219,Totalt!$B$1:$BZ$554,MATCH(AX$1,Totalt!$B$1:$BZ$1,0),FALSE)</f>
        <v>Ja</v>
      </c>
      <c r="BA219" s="21">
        <f t="shared" si="19"/>
        <v>1.0845704266628788</v>
      </c>
    </row>
    <row r="220" spans="1:53">
      <c r="A220" s="19" t="s">
        <v>512</v>
      </c>
      <c r="B220" s="19" t="s">
        <v>513</v>
      </c>
      <c r="J220" s="19">
        <v>0</v>
      </c>
      <c r="K220" s="19">
        <v>0</v>
      </c>
      <c r="L220" s="19">
        <v>0</v>
      </c>
      <c r="M220" s="19">
        <v>0</v>
      </c>
      <c r="N220" s="19">
        <v>0</v>
      </c>
      <c r="O220" s="19">
        <v>0</v>
      </c>
      <c r="P220" s="19">
        <v>0</v>
      </c>
      <c r="Q220" s="19">
        <v>0</v>
      </c>
      <c r="R220" s="19">
        <v>0</v>
      </c>
      <c r="S220" s="19">
        <v>0</v>
      </c>
      <c r="T220" s="19">
        <v>0</v>
      </c>
      <c r="U220" s="19">
        <v>0</v>
      </c>
      <c r="W220" s="19">
        <v>0</v>
      </c>
      <c r="X220" s="19">
        <v>0</v>
      </c>
      <c r="Y220" s="19">
        <v>0</v>
      </c>
      <c r="Z220" s="19">
        <v>0</v>
      </c>
      <c r="AA220" s="19">
        <v>0</v>
      </c>
      <c r="AB220" s="19">
        <v>0</v>
      </c>
      <c r="AC220" s="19">
        <v>0</v>
      </c>
      <c r="AD220" s="19">
        <v>0</v>
      </c>
      <c r="AE220" s="19">
        <v>0</v>
      </c>
      <c r="AF220" s="19">
        <v>0</v>
      </c>
      <c r="AG220" s="19">
        <v>0</v>
      </c>
      <c r="AH220" s="19">
        <v>0</v>
      </c>
      <c r="AI220" s="19">
        <v>0</v>
      </c>
      <c r="AL220" s="19">
        <v>0</v>
      </c>
      <c r="AM220" s="19">
        <f t="shared" si="15"/>
        <v>0</v>
      </c>
      <c r="AN220" s="19">
        <f t="shared" si="16"/>
        <v>0</v>
      </c>
      <c r="AP220" s="19">
        <f>VLOOKUP($B220,Kraftvärmeprod!$B$1:$BX$549,MATCH(AP$1,Kraftvärmeprod!$B$1:$BX$1,0),FALSE)</f>
        <v>0</v>
      </c>
      <c r="AQ220" s="19">
        <f>VLOOKUP($B220,Kraftvärmeprod!$B$1:$BX$549,MATCH(AQ$1,Kraftvärmeprod!$B$1:$BX$1,0),FALSE)</f>
        <v>0</v>
      </c>
      <c r="AR220" s="19">
        <f>VLOOKUP($B220,Kraftvärmeprod!$B$1:$BX$549,MATCH("Summa tillförd energi exklusive rökgaskondensering",Kraftvärmeprod!$B$1:$BX$1,0),FALSE)</f>
        <v>0</v>
      </c>
      <c r="AT220" s="21" t="str">
        <f t="shared" si="17"/>
        <v/>
      </c>
      <c r="AV220" s="19">
        <f t="shared" si="18"/>
        <v>0</v>
      </c>
      <c r="AX220" s="19" t="str">
        <f>VLOOKUP(B220,Totalt!$B$1:$BZ$554,MATCH(AX$1,Totalt!$B$1:$BZ$1,0),FALSE)</f>
        <v>Ja</v>
      </c>
      <c r="BA220" s="21" t="str">
        <f t="shared" si="19"/>
        <v/>
      </c>
    </row>
    <row r="221" spans="1:53">
      <c r="A221" s="19" t="s">
        <v>512</v>
      </c>
      <c r="B221" s="19" t="s">
        <v>515</v>
      </c>
      <c r="J221" s="19">
        <v>0</v>
      </c>
      <c r="K221" s="19">
        <v>0</v>
      </c>
      <c r="L221" s="19">
        <v>0</v>
      </c>
      <c r="M221" s="19">
        <v>0</v>
      </c>
      <c r="N221" s="19">
        <v>0</v>
      </c>
      <c r="O221" s="19">
        <v>0</v>
      </c>
      <c r="P221" s="19">
        <v>0</v>
      </c>
      <c r="Q221" s="19">
        <v>0</v>
      </c>
      <c r="R221" s="19">
        <v>0</v>
      </c>
      <c r="S221" s="19">
        <v>0</v>
      </c>
      <c r="T221" s="19">
        <v>0</v>
      </c>
      <c r="U221" s="19">
        <v>0</v>
      </c>
      <c r="W221" s="19">
        <v>0</v>
      </c>
      <c r="X221" s="19">
        <v>0</v>
      </c>
      <c r="Y221" s="19">
        <v>0</v>
      </c>
      <c r="Z221" s="19">
        <v>0</v>
      </c>
      <c r="AA221" s="19">
        <v>0</v>
      </c>
      <c r="AB221" s="19">
        <v>0</v>
      </c>
      <c r="AC221" s="19">
        <v>0</v>
      </c>
      <c r="AD221" s="19">
        <v>0</v>
      </c>
      <c r="AE221" s="19">
        <v>0</v>
      </c>
      <c r="AF221" s="19">
        <v>0</v>
      </c>
      <c r="AG221" s="19">
        <v>0</v>
      </c>
      <c r="AH221" s="19">
        <v>0</v>
      </c>
      <c r="AI221" s="19">
        <v>0</v>
      </c>
      <c r="AL221" s="19">
        <v>0</v>
      </c>
      <c r="AM221" s="19">
        <f t="shared" si="15"/>
        <v>0</v>
      </c>
      <c r="AN221" s="19">
        <f t="shared" si="16"/>
        <v>0</v>
      </c>
      <c r="AP221" s="19">
        <f>VLOOKUP($B221,Kraftvärmeprod!$B$1:$BX$549,MATCH(AP$1,Kraftvärmeprod!$B$1:$BX$1,0),FALSE)</f>
        <v>0</v>
      </c>
      <c r="AQ221" s="19">
        <f>VLOOKUP($B221,Kraftvärmeprod!$B$1:$BX$549,MATCH(AQ$1,Kraftvärmeprod!$B$1:$BX$1,0),FALSE)</f>
        <v>0</v>
      </c>
      <c r="AR221" s="19">
        <f>VLOOKUP($B221,Kraftvärmeprod!$B$1:$BX$549,MATCH("Summa tillförd energi exklusive rökgaskondensering",Kraftvärmeprod!$B$1:$BX$1,0),FALSE)</f>
        <v>0</v>
      </c>
      <c r="AT221" s="21" t="str">
        <f t="shared" si="17"/>
        <v/>
      </c>
      <c r="AV221" s="19">
        <f t="shared" si="18"/>
        <v>0</v>
      </c>
      <c r="AX221" s="19" t="str">
        <f>VLOOKUP(B221,Totalt!$B$1:$BZ$554,MATCH(AX$1,Totalt!$B$1:$BZ$1,0),FALSE)</f>
        <v>Ja</v>
      </c>
      <c r="BA221" s="21" t="str">
        <f t="shared" si="19"/>
        <v/>
      </c>
    </row>
    <row r="222" spans="1:53">
      <c r="A222" s="19" t="s">
        <v>516</v>
      </c>
      <c r="B222" s="19" t="s">
        <v>517</v>
      </c>
      <c r="J222" s="19">
        <v>0</v>
      </c>
      <c r="K222" s="19">
        <v>0</v>
      </c>
      <c r="L222" s="19">
        <v>0</v>
      </c>
      <c r="M222" s="19">
        <v>0</v>
      </c>
      <c r="N222" s="19">
        <v>0</v>
      </c>
      <c r="O222" s="19">
        <v>0</v>
      </c>
      <c r="P222" s="19">
        <v>0</v>
      </c>
      <c r="Q222" s="19">
        <v>0</v>
      </c>
      <c r="R222" s="19">
        <v>0</v>
      </c>
      <c r="S222" s="19">
        <v>0</v>
      </c>
      <c r="T222" s="19">
        <v>0</v>
      </c>
      <c r="U222" s="19">
        <v>0</v>
      </c>
      <c r="W222" s="19">
        <v>0</v>
      </c>
      <c r="X222" s="19">
        <v>0</v>
      </c>
      <c r="Y222" s="19">
        <v>0</v>
      </c>
      <c r="Z222" s="19">
        <v>0</v>
      </c>
      <c r="AA222" s="19">
        <v>0</v>
      </c>
      <c r="AB222" s="19">
        <v>0</v>
      </c>
      <c r="AC222" s="19">
        <v>0</v>
      </c>
      <c r="AD222" s="19">
        <v>0</v>
      </c>
      <c r="AE222" s="19">
        <v>0</v>
      </c>
      <c r="AF222" s="19">
        <v>0</v>
      </c>
      <c r="AG222" s="19">
        <v>0</v>
      </c>
      <c r="AH222" s="19">
        <v>0</v>
      </c>
      <c r="AI222" s="19">
        <v>0</v>
      </c>
      <c r="AL222" s="19">
        <v>0</v>
      </c>
      <c r="AM222" s="19">
        <f t="shared" si="15"/>
        <v>0</v>
      </c>
      <c r="AN222" s="19">
        <f t="shared" si="16"/>
        <v>0</v>
      </c>
      <c r="AP222" s="19">
        <f>VLOOKUP($B222,Kraftvärmeprod!$B$1:$BX$549,MATCH(AP$1,Kraftvärmeprod!$B$1:$BX$1,0),FALSE)</f>
        <v>0</v>
      </c>
      <c r="AQ222" s="19">
        <f>VLOOKUP($B222,Kraftvärmeprod!$B$1:$BX$549,MATCH(AQ$1,Kraftvärmeprod!$B$1:$BX$1,0),FALSE)</f>
        <v>0</v>
      </c>
      <c r="AR222" s="19">
        <f>VLOOKUP($B222,Kraftvärmeprod!$B$1:$BX$549,MATCH("Summa tillförd energi exklusive rökgaskondensering",Kraftvärmeprod!$B$1:$BX$1,0),FALSE)</f>
        <v>0</v>
      </c>
      <c r="AT222" s="21" t="str">
        <f t="shared" si="17"/>
        <v/>
      </c>
      <c r="AV222" s="19">
        <f t="shared" si="18"/>
        <v>0</v>
      </c>
      <c r="AX222" s="19" t="str">
        <f>VLOOKUP(B222,Totalt!$B$1:$BZ$554,MATCH(AX$1,Totalt!$B$1:$BZ$1,0),FALSE)</f>
        <v>Ja</v>
      </c>
      <c r="BA222" s="21" t="str">
        <f t="shared" si="19"/>
        <v/>
      </c>
    </row>
    <row r="223" spans="1:53">
      <c r="A223" s="19" t="s">
        <v>516</v>
      </c>
      <c r="B223" s="19" t="s">
        <v>518</v>
      </c>
      <c r="J223" s="19">
        <v>0</v>
      </c>
      <c r="K223" s="19">
        <v>0</v>
      </c>
      <c r="L223" s="19">
        <v>0</v>
      </c>
      <c r="M223" s="19">
        <v>0</v>
      </c>
      <c r="N223" s="19">
        <v>0</v>
      </c>
      <c r="O223" s="19">
        <v>0</v>
      </c>
      <c r="P223" s="19">
        <v>0</v>
      </c>
      <c r="Q223" s="19">
        <v>0</v>
      </c>
      <c r="R223" s="19">
        <v>0</v>
      </c>
      <c r="S223" s="19">
        <v>0</v>
      </c>
      <c r="T223" s="19">
        <v>0</v>
      </c>
      <c r="U223" s="19">
        <v>0</v>
      </c>
      <c r="W223" s="19">
        <v>0</v>
      </c>
      <c r="X223" s="19">
        <v>0</v>
      </c>
      <c r="Y223" s="19">
        <v>0</v>
      </c>
      <c r="Z223" s="19">
        <v>0</v>
      </c>
      <c r="AA223" s="19">
        <v>0</v>
      </c>
      <c r="AB223" s="19">
        <v>0</v>
      </c>
      <c r="AC223" s="19">
        <v>0</v>
      </c>
      <c r="AD223" s="19">
        <v>0</v>
      </c>
      <c r="AE223" s="19">
        <v>0</v>
      </c>
      <c r="AF223" s="19">
        <v>0</v>
      </c>
      <c r="AG223" s="19">
        <v>0</v>
      </c>
      <c r="AH223" s="19">
        <v>0</v>
      </c>
      <c r="AI223" s="19">
        <v>0</v>
      </c>
      <c r="AL223" s="19">
        <v>0</v>
      </c>
      <c r="AM223" s="19">
        <f t="shared" si="15"/>
        <v>0</v>
      </c>
      <c r="AN223" s="19">
        <f t="shared" si="16"/>
        <v>0</v>
      </c>
      <c r="AP223" s="19">
        <f>VLOOKUP($B223,Kraftvärmeprod!$B$1:$BX$549,MATCH(AP$1,Kraftvärmeprod!$B$1:$BX$1,0),FALSE)</f>
        <v>0</v>
      </c>
      <c r="AQ223" s="19">
        <f>VLOOKUP($B223,Kraftvärmeprod!$B$1:$BX$549,MATCH(AQ$1,Kraftvärmeprod!$B$1:$BX$1,0),FALSE)</f>
        <v>0</v>
      </c>
      <c r="AR223" s="19">
        <f>VLOOKUP($B223,Kraftvärmeprod!$B$1:$BX$549,MATCH("Summa tillförd energi exklusive rökgaskondensering",Kraftvärmeprod!$B$1:$BX$1,0),FALSE)</f>
        <v>0</v>
      </c>
      <c r="AT223" s="21" t="str">
        <f t="shared" si="17"/>
        <v/>
      </c>
      <c r="AV223" s="19">
        <f t="shared" si="18"/>
        <v>0</v>
      </c>
      <c r="AX223" s="19" t="str">
        <f>VLOOKUP(B223,Totalt!$B$1:$BZ$554,MATCH(AX$1,Totalt!$B$1:$BZ$1,0),FALSE)</f>
        <v>Ja</v>
      </c>
      <c r="BA223" s="21" t="str">
        <f t="shared" si="19"/>
        <v/>
      </c>
    </row>
    <row r="224" spans="1:53">
      <c r="A224" s="19" t="s">
        <v>516</v>
      </c>
      <c r="B224" s="19" t="s">
        <v>519</v>
      </c>
      <c r="J224" s="19">
        <v>0</v>
      </c>
      <c r="K224" s="19">
        <v>0</v>
      </c>
      <c r="L224" s="19">
        <v>0</v>
      </c>
      <c r="M224" s="19">
        <v>0</v>
      </c>
      <c r="N224" s="19">
        <v>0</v>
      </c>
      <c r="O224" s="19">
        <v>0</v>
      </c>
      <c r="P224" s="19">
        <v>0</v>
      </c>
      <c r="Q224" s="19">
        <v>0</v>
      </c>
      <c r="R224" s="19">
        <v>0</v>
      </c>
      <c r="S224" s="19">
        <v>0</v>
      </c>
      <c r="T224" s="19">
        <v>0</v>
      </c>
      <c r="U224" s="19">
        <v>0</v>
      </c>
      <c r="W224" s="19">
        <v>0</v>
      </c>
      <c r="X224" s="19">
        <v>0</v>
      </c>
      <c r="Y224" s="19">
        <v>0</v>
      </c>
      <c r="Z224" s="19">
        <v>0</v>
      </c>
      <c r="AA224" s="19">
        <v>0</v>
      </c>
      <c r="AB224" s="19">
        <v>0</v>
      </c>
      <c r="AC224" s="19">
        <v>0</v>
      </c>
      <c r="AD224" s="19">
        <v>0</v>
      </c>
      <c r="AE224" s="19">
        <v>0</v>
      </c>
      <c r="AF224" s="19">
        <v>0</v>
      </c>
      <c r="AG224" s="19">
        <v>0</v>
      </c>
      <c r="AH224" s="19">
        <v>0</v>
      </c>
      <c r="AI224" s="19">
        <v>0</v>
      </c>
      <c r="AL224" s="19">
        <v>0</v>
      </c>
      <c r="AM224" s="19">
        <f t="shared" si="15"/>
        <v>0</v>
      </c>
      <c r="AN224" s="19">
        <f t="shared" si="16"/>
        <v>0</v>
      </c>
      <c r="AP224" s="19">
        <f>VLOOKUP($B224,Kraftvärmeprod!$B$1:$BX$549,MATCH(AP$1,Kraftvärmeprod!$B$1:$BX$1,0),FALSE)</f>
        <v>0</v>
      </c>
      <c r="AQ224" s="19">
        <f>VLOOKUP($B224,Kraftvärmeprod!$B$1:$BX$549,MATCH(AQ$1,Kraftvärmeprod!$B$1:$BX$1,0),FALSE)</f>
        <v>0</v>
      </c>
      <c r="AR224" s="19">
        <f>VLOOKUP($B224,Kraftvärmeprod!$B$1:$BX$549,MATCH("Summa tillförd energi exklusive rökgaskondensering",Kraftvärmeprod!$B$1:$BX$1,0),FALSE)</f>
        <v>0</v>
      </c>
      <c r="AT224" s="21" t="str">
        <f t="shared" si="17"/>
        <v/>
      </c>
      <c r="AV224" s="19">
        <f t="shared" si="18"/>
        <v>0</v>
      </c>
      <c r="AX224" s="19" t="str">
        <f>VLOOKUP(B224,Totalt!$B$1:$BZ$554,MATCH(AX$1,Totalt!$B$1:$BZ$1,0),FALSE)</f>
        <v>Ja</v>
      </c>
      <c r="BA224" s="21" t="str">
        <f t="shared" si="19"/>
        <v/>
      </c>
    </row>
    <row r="225" spans="1:53">
      <c r="A225" s="19" t="s">
        <v>516</v>
      </c>
      <c r="B225" s="19" t="s">
        <v>520</v>
      </c>
      <c r="J225" s="19">
        <v>0</v>
      </c>
      <c r="K225" s="19">
        <v>5.7515700000000001</v>
      </c>
      <c r="L225" s="19">
        <v>0</v>
      </c>
      <c r="M225" s="19">
        <v>0</v>
      </c>
      <c r="N225" s="19">
        <v>0</v>
      </c>
      <c r="O225" s="19">
        <v>0</v>
      </c>
      <c r="P225" s="19">
        <v>8.4313500000000001</v>
      </c>
      <c r="Q225" s="19">
        <v>79.917199999999994</v>
      </c>
      <c r="R225" s="19">
        <v>43.120399999999997</v>
      </c>
      <c r="S225" s="19">
        <v>41.554499999999997</v>
      </c>
      <c r="T225" s="19">
        <v>0</v>
      </c>
      <c r="U225" s="19">
        <v>37.097999999999999</v>
      </c>
      <c r="W225" s="19">
        <v>15.598000000000001</v>
      </c>
      <c r="X225" s="19">
        <v>0</v>
      </c>
      <c r="Y225" s="19">
        <v>0</v>
      </c>
      <c r="Z225" s="19">
        <v>0</v>
      </c>
      <c r="AA225" s="19">
        <v>0</v>
      </c>
      <c r="AB225" s="19">
        <v>0</v>
      </c>
      <c r="AC225" s="19">
        <v>0</v>
      </c>
      <c r="AD225" s="19">
        <v>28.1616</v>
      </c>
      <c r="AE225" s="19">
        <v>245.39</v>
      </c>
      <c r="AF225" s="19">
        <v>0</v>
      </c>
      <c r="AG225" s="19">
        <v>0</v>
      </c>
      <c r="AH225" s="19">
        <v>156.9</v>
      </c>
      <c r="AI225" s="19">
        <v>22.881799999999998</v>
      </c>
      <c r="AL225" s="19">
        <v>684.80442000000005</v>
      </c>
      <c r="AM225" s="19">
        <f t="shared" si="15"/>
        <v>661.92262000000005</v>
      </c>
      <c r="AN225" s="19">
        <f t="shared" si="16"/>
        <v>505.02262000000007</v>
      </c>
      <c r="AP225" s="19">
        <f>VLOOKUP($B225,Kraftvärmeprod!$B$1:$BX$549,MATCH(AP$1,Kraftvärmeprod!$B$1:$BX$1,0),FALSE)</f>
        <v>560.29999999999995</v>
      </c>
      <c r="AQ225" s="19">
        <f>VLOOKUP($B225,Kraftvärmeprod!$B$1:$BX$549,MATCH(AQ$1,Kraftvärmeprod!$B$1:$BX$1,0),FALSE)</f>
        <v>142</v>
      </c>
      <c r="AR225" s="19">
        <f>VLOOKUP($B225,Kraftvärmeprod!$B$1:$BX$549,MATCH("Summa tillförd energi exklusive rökgaskondensering",Kraftvärmeprod!$B$1:$BX$1,0),FALSE)</f>
        <v>871.8</v>
      </c>
      <c r="AT225" s="21">
        <f t="shared" si="17"/>
        <v>0.5792872447809132</v>
      </c>
      <c r="AV225" s="19">
        <f t="shared" si="18"/>
        <v>225.71944999999999</v>
      </c>
      <c r="AX225" s="19" t="str">
        <f>VLOOKUP(B225,Totalt!$B$1:$BZ$554,MATCH(AX$1,Totalt!$B$1:$BZ$1,0),FALSE)</f>
        <v>Ja</v>
      </c>
      <c r="BA225" s="21">
        <f t="shared" si="19"/>
        <v>1.061366373859874</v>
      </c>
    </row>
    <row r="226" spans="1:53">
      <c r="A226" s="19" t="s">
        <v>521</v>
      </c>
      <c r="B226" s="19" t="s">
        <v>522</v>
      </c>
      <c r="J226" s="19">
        <v>0</v>
      </c>
      <c r="K226" s="19">
        <v>0</v>
      </c>
      <c r="L226" s="19">
        <v>0</v>
      </c>
      <c r="M226" s="19">
        <v>0</v>
      </c>
      <c r="N226" s="19">
        <v>0</v>
      </c>
      <c r="O226" s="19">
        <v>0</v>
      </c>
      <c r="P226" s="19">
        <v>0</v>
      </c>
      <c r="Q226" s="19">
        <v>0</v>
      </c>
      <c r="R226" s="19">
        <v>0</v>
      </c>
      <c r="S226" s="19">
        <v>0</v>
      </c>
      <c r="T226" s="19">
        <v>0</v>
      </c>
      <c r="U226" s="19">
        <v>0</v>
      </c>
      <c r="W226" s="19">
        <v>0</v>
      </c>
      <c r="X226" s="19">
        <v>0</v>
      </c>
      <c r="Y226" s="19">
        <v>0</v>
      </c>
      <c r="Z226" s="19">
        <v>0</v>
      </c>
      <c r="AA226" s="19">
        <v>0</v>
      </c>
      <c r="AB226" s="19">
        <v>0</v>
      </c>
      <c r="AC226" s="19">
        <v>0</v>
      </c>
      <c r="AD226" s="19">
        <v>0</v>
      </c>
      <c r="AE226" s="19">
        <v>0</v>
      </c>
      <c r="AF226" s="19">
        <v>0</v>
      </c>
      <c r="AG226" s="19">
        <v>0</v>
      </c>
      <c r="AH226" s="19">
        <v>0</v>
      </c>
      <c r="AI226" s="19">
        <v>0</v>
      </c>
      <c r="AL226" s="19">
        <v>0</v>
      </c>
      <c r="AM226" s="19">
        <f t="shared" si="15"/>
        <v>0</v>
      </c>
      <c r="AN226" s="19">
        <f t="shared" si="16"/>
        <v>0</v>
      </c>
      <c r="AP226" s="19">
        <f>VLOOKUP($B226,Kraftvärmeprod!$B$1:$BX$549,MATCH(AP$1,Kraftvärmeprod!$B$1:$BX$1,0),FALSE)</f>
        <v>0</v>
      </c>
      <c r="AQ226" s="19">
        <f>VLOOKUP($B226,Kraftvärmeprod!$B$1:$BX$549,MATCH(AQ$1,Kraftvärmeprod!$B$1:$BX$1,0),FALSE)</f>
        <v>0</v>
      </c>
      <c r="AR226" s="19">
        <f>VLOOKUP($B226,Kraftvärmeprod!$B$1:$BX$549,MATCH("Summa tillförd energi exklusive rökgaskondensering",Kraftvärmeprod!$B$1:$BX$1,0),FALSE)</f>
        <v>0</v>
      </c>
      <c r="AT226" s="21" t="str">
        <f t="shared" si="17"/>
        <v/>
      </c>
      <c r="AV226" s="19">
        <f t="shared" si="18"/>
        <v>0</v>
      </c>
      <c r="AX226" s="19" t="str">
        <f>VLOOKUP(B226,Totalt!$B$1:$BZ$554,MATCH(AX$1,Totalt!$B$1:$BZ$1,0),FALSE)</f>
        <v>Ja</v>
      </c>
      <c r="BA226" s="21" t="str">
        <f t="shared" si="19"/>
        <v/>
      </c>
    </row>
    <row r="227" spans="1:53">
      <c r="A227" s="19" t="s">
        <v>521</v>
      </c>
      <c r="B227" s="19" t="s">
        <v>523</v>
      </c>
      <c r="J227" s="19">
        <v>0</v>
      </c>
      <c r="K227" s="19">
        <v>0</v>
      </c>
      <c r="L227" s="19">
        <v>0</v>
      </c>
      <c r="M227" s="19">
        <v>0</v>
      </c>
      <c r="N227" s="19">
        <v>0</v>
      </c>
      <c r="O227" s="19">
        <v>0</v>
      </c>
      <c r="P227" s="19">
        <v>0</v>
      </c>
      <c r="Q227" s="19">
        <v>0</v>
      </c>
      <c r="R227" s="19">
        <v>0</v>
      </c>
      <c r="S227" s="19">
        <v>0</v>
      </c>
      <c r="T227" s="19">
        <v>0</v>
      </c>
      <c r="U227" s="19">
        <v>0</v>
      </c>
      <c r="W227" s="19">
        <v>0</v>
      </c>
      <c r="X227" s="19">
        <v>0</v>
      </c>
      <c r="Y227" s="19">
        <v>0</v>
      </c>
      <c r="Z227" s="19">
        <v>0</v>
      </c>
      <c r="AA227" s="19">
        <v>0</v>
      </c>
      <c r="AB227" s="19">
        <v>0</v>
      </c>
      <c r="AC227" s="19">
        <v>0</v>
      </c>
      <c r="AD227" s="19">
        <v>0</v>
      </c>
      <c r="AE227" s="19">
        <v>0</v>
      </c>
      <c r="AF227" s="19">
        <v>0</v>
      </c>
      <c r="AG227" s="19">
        <v>0</v>
      </c>
      <c r="AH227" s="19">
        <v>0</v>
      </c>
      <c r="AI227" s="19">
        <v>0</v>
      </c>
      <c r="AL227" s="19">
        <v>0</v>
      </c>
      <c r="AM227" s="19">
        <f t="shared" si="15"/>
        <v>0</v>
      </c>
      <c r="AN227" s="19">
        <f t="shared" si="16"/>
        <v>0</v>
      </c>
      <c r="AP227" s="19">
        <f>VLOOKUP($B227,Kraftvärmeprod!$B$1:$BX$549,MATCH(AP$1,Kraftvärmeprod!$B$1:$BX$1,0),FALSE)</f>
        <v>0</v>
      </c>
      <c r="AQ227" s="19">
        <f>VLOOKUP($B227,Kraftvärmeprod!$B$1:$BX$549,MATCH(AQ$1,Kraftvärmeprod!$B$1:$BX$1,0),FALSE)</f>
        <v>0</v>
      </c>
      <c r="AR227" s="19">
        <f>VLOOKUP($B227,Kraftvärmeprod!$B$1:$BX$549,MATCH("Summa tillförd energi exklusive rökgaskondensering",Kraftvärmeprod!$B$1:$BX$1,0),FALSE)</f>
        <v>0</v>
      </c>
      <c r="AT227" s="21" t="str">
        <f t="shared" si="17"/>
        <v/>
      </c>
      <c r="AV227" s="19">
        <f t="shared" si="18"/>
        <v>0</v>
      </c>
      <c r="AX227" s="19" t="str">
        <f>VLOOKUP(B227,Totalt!$B$1:$BZ$554,MATCH(AX$1,Totalt!$B$1:$BZ$1,0),FALSE)</f>
        <v>Ja</v>
      </c>
      <c r="BA227" s="21" t="str">
        <f t="shared" si="19"/>
        <v/>
      </c>
    </row>
    <row r="228" spans="1:53">
      <c r="A228" s="19" t="s">
        <v>524</v>
      </c>
      <c r="B228" s="19" t="s">
        <v>525</v>
      </c>
      <c r="J228" s="19">
        <v>0</v>
      </c>
      <c r="K228" s="19">
        <v>0</v>
      </c>
      <c r="L228" s="19">
        <v>0</v>
      </c>
      <c r="M228" s="19">
        <v>0</v>
      </c>
      <c r="N228" s="19">
        <v>0</v>
      </c>
      <c r="O228" s="19">
        <v>0</v>
      </c>
      <c r="P228" s="19">
        <v>0</v>
      </c>
      <c r="Q228" s="19">
        <v>0</v>
      </c>
      <c r="R228" s="19">
        <v>0</v>
      </c>
      <c r="S228" s="19">
        <v>0</v>
      </c>
      <c r="T228" s="19">
        <v>0</v>
      </c>
      <c r="U228" s="19">
        <v>0</v>
      </c>
      <c r="W228" s="19">
        <v>0</v>
      </c>
      <c r="X228" s="19">
        <v>0</v>
      </c>
      <c r="Y228" s="19">
        <v>0</v>
      </c>
      <c r="Z228" s="19">
        <v>0</v>
      </c>
      <c r="AA228" s="19">
        <v>0</v>
      </c>
      <c r="AB228" s="19">
        <v>0</v>
      </c>
      <c r="AC228" s="19">
        <v>0</v>
      </c>
      <c r="AD228" s="19">
        <v>0</v>
      </c>
      <c r="AE228" s="19">
        <v>0</v>
      </c>
      <c r="AF228" s="19">
        <v>0</v>
      </c>
      <c r="AG228" s="19">
        <v>0</v>
      </c>
      <c r="AH228" s="19">
        <v>0</v>
      </c>
      <c r="AI228" s="19">
        <v>0</v>
      </c>
      <c r="AL228" s="19">
        <v>0</v>
      </c>
      <c r="AM228" s="19">
        <f t="shared" si="15"/>
        <v>0</v>
      </c>
      <c r="AN228" s="19">
        <f t="shared" si="16"/>
        <v>0</v>
      </c>
      <c r="AP228" s="19">
        <f>VLOOKUP($B228,Kraftvärmeprod!$B$1:$BX$549,MATCH(AP$1,Kraftvärmeprod!$B$1:$BX$1,0),FALSE)</f>
        <v>0</v>
      </c>
      <c r="AQ228" s="19">
        <f>VLOOKUP($B228,Kraftvärmeprod!$B$1:$BX$549,MATCH(AQ$1,Kraftvärmeprod!$B$1:$BX$1,0),FALSE)</f>
        <v>0</v>
      </c>
      <c r="AR228" s="19">
        <f>VLOOKUP($B228,Kraftvärmeprod!$B$1:$BX$549,MATCH("Summa tillförd energi exklusive rökgaskondensering",Kraftvärmeprod!$B$1:$BX$1,0),FALSE)</f>
        <v>0</v>
      </c>
      <c r="AT228" s="21" t="str">
        <f t="shared" si="17"/>
        <v/>
      </c>
      <c r="AV228" s="19">
        <f t="shared" si="18"/>
        <v>0</v>
      </c>
      <c r="AX228" s="19" t="str">
        <f>VLOOKUP(B228,Totalt!$B$1:$BZ$554,MATCH(AX$1,Totalt!$B$1:$BZ$1,0),FALSE)</f>
        <v>Ja</v>
      </c>
      <c r="BA228" s="21" t="str">
        <f t="shared" si="19"/>
        <v/>
      </c>
    </row>
    <row r="229" spans="1:53">
      <c r="A229" s="19" t="s">
        <v>526</v>
      </c>
      <c r="B229" s="19" t="s">
        <v>528</v>
      </c>
      <c r="J229" s="19">
        <v>0</v>
      </c>
      <c r="K229" s="19">
        <v>0</v>
      </c>
      <c r="L229" s="19">
        <v>0</v>
      </c>
      <c r="M229" s="19">
        <v>0</v>
      </c>
      <c r="N229" s="19">
        <v>0</v>
      </c>
      <c r="O229" s="19">
        <v>0</v>
      </c>
      <c r="P229" s="19">
        <v>0</v>
      </c>
      <c r="Q229" s="19">
        <v>0</v>
      </c>
      <c r="R229" s="19">
        <v>0</v>
      </c>
      <c r="S229" s="19">
        <v>0</v>
      </c>
      <c r="T229" s="19">
        <v>0</v>
      </c>
      <c r="U229" s="19">
        <v>0</v>
      </c>
      <c r="W229" s="19">
        <v>0</v>
      </c>
      <c r="X229" s="19">
        <v>0</v>
      </c>
      <c r="Y229" s="19">
        <v>0</v>
      </c>
      <c r="Z229" s="19">
        <v>0</v>
      </c>
      <c r="AA229" s="19">
        <v>0</v>
      </c>
      <c r="AB229" s="19">
        <v>0</v>
      </c>
      <c r="AC229" s="19">
        <v>0</v>
      </c>
      <c r="AD229" s="19">
        <v>0</v>
      </c>
      <c r="AE229" s="19">
        <v>0</v>
      </c>
      <c r="AF229" s="19">
        <v>0</v>
      </c>
      <c r="AG229" s="19">
        <v>0</v>
      </c>
      <c r="AH229" s="19">
        <v>0</v>
      </c>
      <c r="AI229" s="19">
        <v>0</v>
      </c>
      <c r="AL229" s="19">
        <v>0</v>
      </c>
      <c r="AM229" s="19">
        <f t="shared" si="15"/>
        <v>0</v>
      </c>
      <c r="AN229" s="19">
        <f t="shared" si="16"/>
        <v>0</v>
      </c>
      <c r="AP229" s="19">
        <f>VLOOKUP($B229,Kraftvärmeprod!$B$1:$BX$549,MATCH(AP$1,Kraftvärmeprod!$B$1:$BX$1,0),FALSE)</f>
        <v>0</v>
      </c>
      <c r="AQ229" s="19">
        <f>VLOOKUP($B229,Kraftvärmeprod!$B$1:$BX$549,MATCH(AQ$1,Kraftvärmeprod!$B$1:$BX$1,0),FALSE)</f>
        <v>0</v>
      </c>
      <c r="AR229" s="19">
        <f>VLOOKUP($B229,Kraftvärmeprod!$B$1:$BX$549,MATCH("Summa tillförd energi exklusive rökgaskondensering",Kraftvärmeprod!$B$1:$BX$1,0),FALSE)</f>
        <v>0</v>
      </c>
      <c r="AT229" s="21" t="str">
        <f t="shared" si="17"/>
        <v/>
      </c>
      <c r="AV229" s="19">
        <f t="shared" si="18"/>
        <v>0</v>
      </c>
      <c r="AX229" s="19" t="str">
        <f>VLOOKUP(B229,Totalt!$B$1:$BZ$554,MATCH(AX$1,Totalt!$B$1:$BZ$1,0),FALSE)</f>
        <v>Ja</v>
      </c>
      <c r="BA229" s="21" t="str">
        <f t="shared" si="19"/>
        <v/>
      </c>
    </row>
    <row r="230" spans="1:53">
      <c r="A230" s="19" t="s">
        <v>526</v>
      </c>
      <c r="B230" s="19" t="s">
        <v>529</v>
      </c>
      <c r="J230" s="19">
        <v>0</v>
      </c>
      <c r="K230" s="19">
        <v>0</v>
      </c>
      <c r="L230" s="19">
        <v>0</v>
      </c>
      <c r="M230" s="19">
        <v>0</v>
      </c>
      <c r="N230" s="19">
        <v>0</v>
      </c>
      <c r="O230" s="19">
        <v>0</v>
      </c>
      <c r="P230" s="19">
        <v>0</v>
      </c>
      <c r="Q230" s="19">
        <v>0</v>
      </c>
      <c r="R230" s="19">
        <v>0</v>
      </c>
      <c r="S230" s="19">
        <v>0</v>
      </c>
      <c r="T230" s="19">
        <v>0</v>
      </c>
      <c r="U230" s="19">
        <v>0</v>
      </c>
      <c r="W230" s="19">
        <v>0</v>
      </c>
      <c r="X230" s="19">
        <v>0</v>
      </c>
      <c r="Y230" s="19">
        <v>0</v>
      </c>
      <c r="Z230" s="19">
        <v>0</v>
      </c>
      <c r="AA230" s="19">
        <v>0</v>
      </c>
      <c r="AB230" s="19">
        <v>0</v>
      </c>
      <c r="AC230" s="19">
        <v>0</v>
      </c>
      <c r="AD230" s="19">
        <v>0</v>
      </c>
      <c r="AE230" s="19">
        <v>0</v>
      </c>
      <c r="AF230" s="19">
        <v>0</v>
      </c>
      <c r="AG230" s="19">
        <v>0</v>
      </c>
      <c r="AH230" s="19">
        <v>0</v>
      </c>
      <c r="AI230" s="19">
        <v>0</v>
      </c>
      <c r="AL230" s="19">
        <v>0</v>
      </c>
      <c r="AM230" s="19">
        <f t="shared" si="15"/>
        <v>0</v>
      </c>
      <c r="AN230" s="19">
        <f t="shared" si="16"/>
        <v>0</v>
      </c>
      <c r="AP230" s="19">
        <f>VLOOKUP($B230,Kraftvärmeprod!$B$1:$BX$549,MATCH(AP$1,Kraftvärmeprod!$B$1:$BX$1,0),FALSE)</f>
        <v>0</v>
      </c>
      <c r="AQ230" s="19">
        <f>VLOOKUP($B230,Kraftvärmeprod!$B$1:$BX$549,MATCH(AQ$1,Kraftvärmeprod!$B$1:$BX$1,0),FALSE)</f>
        <v>0</v>
      </c>
      <c r="AR230" s="19">
        <f>VLOOKUP($B230,Kraftvärmeprod!$B$1:$BX$549,MATCH("Summa tillförd energi exklusive rökgaskondensering",Kraftvärmeprod!$B$1:$BX$1,0),FALSE)</f>
        <v>0</v>
      </c>
      <c r="AT230" s="21" t="str">
        <f t="shared" si="17"/>
        <v/>
      </c>
      <c r="AV230" s="19">
        <f t="shared" si="18"/>
        <v>0</v>
      </c>
      <c r="AX230" s="19" t="str">
        <f>VLOOKUP(B230,Totalt!$B$1:$BZ$554,MATCH(AX$1,Totalt!$B$1:$BZ$1,0),FALSE)</f>
        <v>Ja</v>
      </c>
      <c r="BA230" s="21" t="str">
        <f t="shared" si="19"/>
        <v/>
      </c>
    </row>
    <row r="231" spans="1:53">
      <c r="A231" s="19" t="s">
        <v>526</v>
      </c>
      <c r="B231" s="19" t="s">
        <v>530</v>
      </c>
      <c r="J231" s="19">
        <v>0</v>
      </c>
      <c r="K231" s="19">
        <v>0</v>
      </c>
      <c r="L231" s="19">
        <v>0</v>
      </c>
      <c r="M231" s="19">
        <v>0</v>
      </c>
      <c r="N231" s="19">
        <v>0</v>
      </c>
      <c r="O231" s="19">
        <v>0</v>
      </c>
      <c r="P231" s="19">
        <v>0</v>
      </c>
      <c r="Q231" s="19">
        <v>0</v>
      </c>
      <c r="R231" s="19">
        <v>0</v>
      </c>
      <c r="S231" s="19">
        <v>0</v>
      </c>
      <c r="T231" s="19">
        <v>0</v>
      </c>
      <c r="U231" s="19">
        <v>0</v>
      </c>
      <c r="W231" s="19">
        <v>0</v>
      </c>
      <c r="X231" s="19">
        <v>0</v>
      </c>
      <c r="Y231" s="19">
        <v>0</v>
      </c>
      <c r="Z231" s="19">
        <v>0</v>
      </c>
      <c r="AA231" s="19">
        <v>0</v>
      </c>
      <c r="AB231" s="19">
        <v>0</v>
      </c>
      <c r="AC231" s="19">
        <v>0</v>
      </c>
      <c r="AD231" s="19">
        <v>0</v>
      </c>
      <c r="AE231" s="19">
        <v>0</v>
      </c>
      <c r="AF231" s="19">
        <v>0</v>
      </c>
      <c r="AG231" s="19">
        <v>0</v>
      </c>
      <c r="AH231" s="19">
        <v>0</v>
      </c>
      <c r="AI231" s="19">
        <v>0</v>
      </c>
      <c r="AL231" s="19">
        <v>0</v>
      </c>
      <c r="AM231" s="19">
        <f t="shared" si="15"/>
        <v>0</v>
      </c>
      <c r="AN231" s="19">
        <f t="shared" si="16"/>
        <v>0</v>
      </c>
      <c r="AP231" s="19">
        <f>VLOOKUP($B231,Kraftvärmeprod!$B$1:$BX$549,MATCH(AP$1,Kraftvärmeprod!$B$1:$BX$1,0),FALSE)</f>
        <v>0</v>
      </c>
      <c r="AQ231" s="19">
        <f>VLOOKUP($B231,Kraftvärmeprod!$B$1:$BX$549,MATCH(AQ$1,Kraftvärmeprod!$B$1:$BX$1,0),FALSE)</f>
        <v>0</v>
      </c>
      <c r="AR231" s="19">
        <f>VLOOKUP($B231,Kraftvärmeprod!$B$1:$BX$549,MATCH("Summa tillförd energi exklusive rökgaskondensering",Kraftvärmeprod!$B$1:$BX$1,0),FALSE)</f>
        <v>0</v>
      </c>
      <c r="AT231" s="21" t="str">
        <f t="shared" si="17"/>
        <v/>
      </c>
      <c r="AV231" s="19">
        <f t="shared" si="18"/>
        <v>0</v>
      </c>
      <c r="AX231" s="19" t="str">
        <f>VLOOKUP(B231,Totalt!$B$1:$BZ$554,MATCH(AX$1,Totalt!$B$1:$BZ$1,0),FALSE)</f>
        <v>Ja</v>
      </c>
      <c r="BA231" s="21" t="str">
        <f t="shared" si="19"/>
        <v/>
      </c>
    </row>
    <row r="232" spans="1:53">
      <c r="A232" s="19" t="s">
        <v>537</v>
      </c>
      <c r="B232" s="19" t="s">
        <v>538</v>
      </c>
      <c r="J232" s="19">
        <v>0</v>
      </c>
      <c r="K232" s="19">
        <v>0</v>
      </c>
      <c r="L232" s="19">
        <v>0</v>
      </c>
      <c r="M232" s="19">
        <v>0</v>
      </c>
      <c r="N232" s="19">
        <v>0</v>
      </c>
      <c r="O232" s="19">
        <v>0</v>
      </c>
      <c r="P232" s="19">
        <v>0</v>
      </c>
      <c r="Q232" s="19">
        <v>0</v>
      </c>
      <c r="R232" s="19">
        <v>0</v>
      </c>
      <c r="S232" s="19">
        <v>0</v>
      </c>
      <c r="T232" s="19">
        <v>0</v>
      </c>
      <c r="U232" s="19">
        <v>0</v>
      </c>
      <c r="W232" s="19">
        <v>0</v>
      </c>
      <c r="X232" s="19">
        <v>0</v>
      </c>
      <c r="Y232" s="19">
        <v>0</v>
      </c>
      <c r="Z232" s="19">
        <v>0</v>
      </c>
      <c r="AA232" s="19">
        <v>0</v>
      </c>
      <c r="AB232" s="19">
        <v>0</v>
      </c>
      <c r="AC232" s="19">
        <v>0</v>
      </c>
      <c r="AD232" s="19">
        <v>0</v>
      </c>
      <c r="AE232" s="19">
        <v>0</v>
      </c>
      <c r="AF232" s="19">
        <v>0</v>
      </c>
      <c r="AG232" s="19">
        <v>0</v>
      </c>
      <c r="AH232" s="19">
        <v>0</v>
      </c>
      <c r="AI232" s="19">
        <v>0</v>
      </c>
      <c r="AL232" s="19">
        <v>0</v>
      </c>
      <c r="AM232" s="19">
        <f t="shared" si="15"/>
        <v>0</v>
      </c>
      <c r="AN232" s="19">
        <f t="shared" si="16"/>
        <v>0</v>
      </c>
      <c r="AP232" s="19">
        <f>VLOOKUP($B232,Kraftvärmeprod!$B$1:$BX$549,MATCH(AP$1,Kraftvärmeprod!$B$1:$BX$1,0),FALSE)</f>
        <v>0</v>
      </c>
      <c r="AQ232" s="19">
        <f>VLOOKUP($B232,Kraftvärmeprod!$B$1:$BX$549,MATCH(AQ$1,Kraftvärmeprod!$B$1:$BX$1,0),FALSE)</f>
        <v>0</v>
      </c>
      <c r="AR232" s="19">
        <f>VLOOKUP($B232,Kraftvärmeprod!$B$1:$BX$549,MATCH("Summa tillförd energi exklusive rökgaskondensering",Kraftvärmeprod!$B$1:$BX$1,0),FALSE)</f>
        <v>0</v>
      </c>
      <c r="AT232" s="21" t="str">
        <f t="shared" si="17"/>
        <v/>
      </c>
      <c r="AV232" s="19">
        <f t="shared" si="18"/>
        <v>0</v>
      </c>
      <c r="AX232" s="19" t="str">
        <f>VLOOKUP(B232,Totalt!$B$1:$BZ$554,MATCH(AX$1,Totalt!$B$1:$BZ$1,0),FALSE)</f>
        <v>Ja</v>
      </c>
      <c r="BA232" s="21" t="str">
        <f t="shared" si="19"/>
        <v/>
      </c>
    </row>
    <row r="233" spans="1:53">
      <c r="A233" s="19" t="s">
        <v>537</v>
      </c>
      <c r="B233" s="19" t="s">
        <v>539</v>
      </c>
      <c r="J233" s="19">
        <v>0</v>
      </c>
      <c r="K233" s="19">
        <v>0</v>
      </c>
      <c r="L233" s="19">
        <v>0</v>
      </c>
      <c r="M233" s="19">
        <v>0</v>
      </c>
      <c r="N233" s="19">
        <v>0</v>
      </c>
      <c r="O233" s="19">
        <v>0</v>
      </c>
      <c r="P233" s="19">
        <v>0</v>
      </c>
      <c r="Q233" s="19">
        <v>0</v>
      </c>
      <c r="R233" s="19">
        <v>1.52132</v>
      </c>
      <c r="S233" s="19">
        <v>0</v>
      </c>
      <c r="T233" s="19">
        <v>0</v>
      </c>
      <c r="U233" s="19">
        <v>0</v>
      </c>
      <c r="W233" s="19">
        <v>0</v>
      </c>
      <c r="X233" s="19">
        <v>0</v>
      </c>
      <c r="Y233" s="19">
        <v>0</v>
      </c>
      <c r="Z233" s="19">
        <v>266.93099999999998</v>
      </c>
      <c r="AA233" s="19">
        <v>0</v>
      </c>
      <c r="AB233" s="19">
        <v>1.01173</v>
      </c>
      <c r="AC233" s="19">
        <v>0</v>
      </c>
      <c r="AD233" s="19">
        <v>0</v>
      </c>
      <c r="AE233" s="19">
        <v>0</v>
      </c>
      <c r="AF233" s="19">
        <v>0</v>
      </c>
      <c r="AG233" s="19">
        <v>0</v>
      </c>
      <c r="AH233" s="19">
        <v>50.472000000000001</v>
      </c>
      <c r="AI233" s="19">
        <v>9.9855199999999993</v>
      </c>
      <c r="AL233" s="19">
        <v>329.92156999999997</v>
      </c>
      <c r="AM233" s="19">
        <f t="shared" si="15"/>
        <v>319.93604999999997</v>
      </c>
      <c r="AN233" s="19">
        <f t="shared" si="16"/>
        <v>269.46404999999999</v>
      </c>
      <c r="AP233" s="19">
        <f>VLOOKUP($B233,Kraftvärmeprod!$B$1:$BX$549,MATCH(AP$1,Kraftvärmeprod!$B$1:$BX$1,0),FALSE)</f>
        <v>296.49900000000002</v>
      </c>
      <c r="AQ233" s="19">
        <f>VLOOKUP($B233,Kraftvärmeprod!$B$1:$BX$549,MATCH(AQ$1,Kraftvärmeprod!$B$1:$BX$1,0),FALSE)</f>
        <v>71.322000000000003</v>
      </c>
      <c r="AR233" s="19">
        <f>VLOOKUP($B233,Kraftvärmeprod!$B$1:$BX$549,MATCH("Summa tillförd energi exklusive rökgaskondensering",Kraftvärmeprod!$B$1:$BX$1,0),FALSE)</f>
        <v>438.24400000000003</v>
      </c>
      <c r="AT233" s="21">
        <f t="shared" si="17"/>
        <v>0.61487219448526387</v>
      </c>
      <c r="AV233" s="19">
        <f t="shared" si="18"/>
        <v>269.46404999999999</v>
      </c>
      <c r="AX233" s="19" t="str">
        <f>VLOOKUP(B233,Totalt!$B$1:$BZ$554,MATCH(AX$1,Totalt!$B$1:$BZ$1,0),FALSE)</f>
        <v>Ja</v>
      </c>
      <c r="BA233" s="21">
        <f t="shared" si="19"/>
        <v>1.0610107576833989</v>
      </c>
    </row>
    <row r="234" spans="1:53">
      <c r="A234" s="19" t="s">
        <v>537</v>
      </c>
      <c r="B234" s="19" t="s">
        <v>540</v>
      </c>
      <c r="J234" s="19">
        <v>0</v>
      </c>
      <c r="K234" s="19">
        <v>0</v>
      </c>
      <c r="L234" s="19">
        <v>0</v>
      </c>
      <c r="M234" s="19">
        <v>0</v>
      </c>
      <c r="N234" s="19">
        <v>0</v>
      </c>
      <c r="O234" s="19">
        <v>0</v>
      </c>
      <c r="P234" s="19">
        <v>0</v>
      </c>
      <c r="Q234" s="19">
        <v>0</v>
      </c>
      <c r="R234" s="19">
        <v>0</v>
      </c>
      <c r="S234" s="19">
        <v>0</v>
      </c>
      <c r="T234" s="19">
        <v>0</v>
      </c>
      <c r="U234" s="19">
        <v>0</v>
      </c>
      <c r="W234" s="19">
        <v>0</v>
      </c>
      <c r="X234" s="19">
        <v>0</v>
      </c>
      <c r="Y234" s="19">
        <v>0</v>
      </c>
      <c r="Z234" s="19">
        <v>0</v>
      </c>
      <c r="AA234" s="19">
        <v>0</v>
      </c>
      <c r="AB234" s="19">
        <v>0</v>
      </c>
      <c r="AC234" s="19">
        <v>0</v>
      </c>
      <c r="AD234" s="19">
        <v>0</v>
      </c>
      <c r="AE234" s="19">
        <v>0</v>
      </c>
      <c r="AF234" s="19">
        <v>0</v>
      </c>
      <c r="AG234" s="19">
        <v>0</v>
      </c>
      <c r="AH234" s="19">
        <v>0</v>
      </c>
      <c r="AI234" s="19">
        <v>0</v>
      </c>
      <c r="AL234" s="19">
        <v>0</v>
      </c>
      <c r="AM234" s="19">
        <f t="shared" si="15"/>
        <v>0</v>
      </c>
      <c r="AN234" s="19">
        <f t="shared" si="16"/>
        <v>0</v>
      </c>
      <c r="AP234" s="19">
        <f>VLOOKUP($B234,Kraftvärmeprod!$B$1:$BX$549,MATCH(AP$1,Kraftvärmeprod!$B$1:$BX$1,0),FALSE)</f>
        <v>0</v>
      </c>
      <c r="AQ234" s="19">
        <f>VLOOKUP($B234,Kraftvärmeprod!$B$1:$BX$549,MATCH(AQ$1,Kraftvärmeprod!$B$1:$BX$1,0),FALSE)</f>
        <v>0</v>
      </c>
      <c r="AR234" s="19">
        <f>VLOOKUP($B234,Kraftvärmeprod!$B$1:$BX$549,MATCH("Summa tillförd energi exklusive rökgaskondensering",Kraftvärmeprod!$B$1:$BX$1,0),FALSE)</f>
        <v>0</v>
      </c>
      <c r="AT234" s="21" t="str">
        <f t="shared" si="17"/>
        <v/>
      </c>
      <c r="AV234" s="19">
        <f t="shared" si="18"/>
        <v>0</v>
      </c>
      <c r="AX234" s="19" t="str">
        <f>VLOOKUP(B234,Totalt!$B$1:$BZ$554,MATCH(AX$1,Totalt!$B$1:$BZ$1,0),FALSE)</f>
        <v>Ja</v>
      </c>
      <c r="BA234" s="21" t="str">
        <f t="shared" si="19"/>
        <v/>
      </c>
    </row>
    <row r="235" spans="1:53">
      <c r="A235" s="19" t="s">
        <v>537</v>
      </c>
      <c r="B235" s="19" t="s">
        <v>541</v>
      </c>
      <c r="J235" s="19">
        <v>0</v>
      </c>
      <c r="K235" s="19">
        <v>0</v>
      </c>
      <c r="L235" s="19">
        <v>0</v>
      </c>
      <c r="M235" s="19">
        <v>0</v>
      </c>
      <c r="N235" s="19">
        <v>0</v>
      </c>
      <c r="O235" s="19">
        <v>0</v>
      </c>
      <c r="P235" s="19">
        <v>0</v>
      </c>
      <c r="Q235" s="19">
        <v>0</v>
      </c>
      <c r="R235" s="19">
        <v>0</v>
      </c>
      <c r="S235" s="19">
        <v>0</v>
      </c>
      <c r="T235" s="19">
        <v>0</v>
      </c>
      <c r="U235" s="19">
        <v>0</v>
      </c>
      <c r="W235" s="19">
        <v>0</v>
      </c>
      <c r="X235" s="19">
        <v>0</v>
      </c>
      <c r="Y235" s="19">
        <v>0</v>
      </c>
      <c r="Z235" s="19">
        <v>0</v>
      </c>
      <c r="AA235" s="19">
        <v>0</v>
      </c>
      <c r="AB235" s="19">
        <v>0</v>
      </c>
      <c r="AC235" s="19">
        <v>0</v>
      </c>
      <c r="AD235" s="19">
        <v>0</v>
      </c>
      <c r="AE235" s="19">
        <v>0</v>
      </c>
      <c r="AF235" s="19">
        <v>0</v>
      </c>
      <c r="AG235" s="19">
        <v>0</v>
      </c>
      <c r="AH235" s="19">
        <v>0</v>
      </c>
      <c r="AI235" s="19">
        <v>0</v>
      </c>
      <c r="AL235" s="19">
        <v>0</v>
      </c>
      <c r="AM235" s="19">
        <f t="shared" si="15"/>
        <v>0</v>
      </c>
      <c r="AN235" s="19">
        <f t="shared" si="16"/>
        <v>0</v>
      </c>
      <c r="AP235" s="19">
        <f>VLOOKUP($B235,Kraftvärmeprod!$B$1:$BX$549,MATCH(AP$1,Kraftvärmeprod!$B$1:$BX$1,0),FALSE)</f>
        <v>0</v>
      </c>
      <c r="AQ235" s="19">
        <f>VLOOKUP($B235,Kraftvärmeprod!$B$1:$BX$549,MATCH(AQ$1,Kraftvärmeprod!$B$1:$BX$1,0),FALSE)</f>
        <v>0</v>
      </c>
      <c r="AR235" s="19">
        <f>VLOOKUP($B235,Kraftvärmeprod!$B$1:$BX$549,MATCH("Summa tillförd energi exklusive rökgaskondensering",Kraftvärmeprod!$B$1:$BX$1,0),FALSE)</f>
        <v>0</v>
      </c>
      <c r="AT235" s="21" t="str">
        <f t="shared" si="17"/>
        <v/>
      </c>
      <c r="AV235" s="19">
        <f t="shared" si="18"/>
        <v>0</v>
      </c>
      <c r="AX235" s="19" t="str">
        <f>VLOOKUP(B235,Totalt!$B$1:$BZ$554,MATCH(AX$1,Totalt!$B$1:$BZ$1,0),FALSE)</f>
        <v>Ja</v>
      </c>
      <c r="BA235" s="21" t="str">
        <f t="shared" si="19"/>
        <v/>
      </c>
    </row>
    <row r="236" spans="1:53">
      <c r="A236" s="19" t="s">
        <v>537</v>
      </c>
      <c r="B236" s="19" t="s">
        <v>543</v>
      </c>
      <c r="J236" s="19">
        <v>0</v>
      </c>
      <c r="K236" s="19">
        <v>0</v>
      </c>
      <c r="L236" s="19">
        <v>0</v>
      </c>
      <c r="M236" s="19">
        <v>0</v>
      </c>
      <c r="N236" s="19">
        <v>0</v>
      </c>
      <c r="O236" s="19">
        <v>0</v>
      </c>
      <c r="P236" s="19">
        <v>31.079599999999999</v>
      </c>
      <c r="Q236" s="19">
        <v>21.680599999999998</v>
      </c>
      <c r="R236" s="19">
        <v>4.0906599999999997</v>
      </c>
      <c r="S236" s="19">
        <v>7.3633100000000002</v>
      </c>
      <c r="T236" s="19">
        <v>0</v>
      </c>
      <c r="U236" s="19">
        <v>0</v>
      </c>
      <c r="W236" s="19">
        <v>0</v>
      </c>
      <c r="X236" s="19">
        <v>0</v>
      </c>
      <c r="Y236" s="19">
        <v>0</v>
      </c>
      <c r="Z236" s="19">
        <v>0</v>
      </c>
      <c r="AA236" s="19">
        <v>0</v>
      </c>
      <c r="AB236" s="19">
        <v>0</v>
      </c>
      <c r="AC236" s="19">
        <v>0</v>
      </c>
      <c r="AD236" s="19">
        <v>0</v>
      </c>
      <c r="AE236" s="19">
        <v>0</v>
      </c>
      <c r="AF236" s="19">
        <v>0</v>
      </c>
      <c r="AG236" s="19">
        <v>0</v>
      </c>
      <c r="AH236" s="19">
        <v>20.768000000000001</v>
      </c>
      <c r="AI236" s="19">
        <v>1.2497400000000001</v>
      </c>
      <c r="AL236" s="19">
        <v>86.231909999999999</v>
      </c>
      <c r="AM236" s="19">
        <f t="shared" si="15"/>
        <v>84.982169999999996</v>
      </c>
      <c r="AN236" s="19">
        <f t="shared" si="16"/>
        <v>64.214169999999996</v>
      </c>
      <c r="AP236" s="19">
        <f>VLOOKUP($B236,Kraftvärmeprod!$B$1:$BX$549,MATCH(AP$1,Kraftvärmeprod!$B$1:$BX$1,0),FALSE)</f>
        <v>67.668999999999997</v>
      </c>
      <c r="AQ236" s="19">
        <f>VLOOKUP($B236,Kraftvärmeprod!$B$1:$BX$549,MATCH(AQ$1,Kraftvärmeprod!$B$1:$BX$1,0),FALSE)</f>
        <v>14.57</v>
      </c>
      <c r="AR236" s="19">
        <f>VLOOKUP($B236,Kraftvärmeprod!$B$1:$BX$549,MATCH("Summa tillförd energi exklusive rökgaskondensering",Kraftvärmeprod!$B$1:$BX$1,0),FALSE)</f>
        <v>100.246</v>
      </c>
      <c r="AT236" s="21">
        <f t="shared" si="17"/>
        <v>0.64056590786664802</v>
      </c>
      <c r="AV236" s="19">
        <f t="shared" si="18"/>
        <v>64.214169999999996</v>
      </c>
      <c r="AX236" s="19" t="str">
        <f>VLOOKUP(B236,Totalt!$B$1:$BZ$554,MATCH(AX$1,Totalt!$B$1:$BZ$1,0),FALSE)</f>
        <v>Ja</v>
      </c>
      <c r="BA236" s="21">
        <f t="shared" si="19"/>
        <v>1.0336840558408442</v>
      </c>
    </row>
    <row r="237" spans="1:53">
      <c r="A237" s="19" t="s">
        <v>537</v>
      </c>
      <c r="B237" s="19" t="s">
        <v>544</v>
      </c>
      <c r="J237" s="19">
        <v>0</v>
      </c>
      <c r="K237" s="19">
        <v>0</v>
      </c>
      <c r="L237" s="19">
        <v>1.9548300000000001</v>
      </c>
      <c r="M237" s="19">
        <v>0</v>
      </c>
      <c r="N237" s="19">
        <v>0</v>
      </c>
      <c r="O237" s="19">
        <v>0</v>
      </c>
      <c r="P237" s="19">
        <v>15.3255</v>
      </c>
      <c r="Q237" s="19">
        <v>0</v>
      </c>
      <c r="R237" s="19">
        <v>0</v>
      </c>
      <c r="S237" s="19">
        <v>0</v>
      </c>
      <c r="T237" s="19">
        <v>0</v>
      </c>
      <c r="U237" s="19">
        <v>0</v>
      </c>
      <c r="W237" s="19">
        <v>0</v>
      </c>
      <c r="X237" s="19">
        <v>0</v>
      </c>
      <c r="Y237" s="19">
        <v>0</v>
      </c>
      <c r="Z237" s="19">
        <v>162.999</v>
      </c>
      <c r="AA237" s="19">
        <v>0</v>
      </c>
      <c r="AB237" s="19">
        <v>0</v>
      </c>
      <c r="AC237" s="19">
        <v>0</v>
      </c>
      <c r="AD237" s="19">
        <v>0</v>
      </c>
      <c r="AE237" s="19">
        <v>0.31662000000000001</v>
      </c>
      <c r="AF237" s="19">
        <v>0.37832399999999999</v>
      </c>
      <c r="AG237" s="19">
        <v>0</v>
      </c>
      <c r="AH237" s="19">
        <v>47.344000000000001</v>
      </c>
      <c r="AI237" s="19">
        <v>7.0390899999999998</v>
      </c>
      <c r="AL237" s="19">
        <v>235.35736399999999</v>
      </c>
      <c r="AM237" s="19">
        <f t="shared" si="15"/>
        <v>228.318274</v>
      </c>
      <c r="AN237" s="19">
        <f t="shared" si="16"/>
        <v>180.97427400000001</v>
      </c>
      <c r="AP237" s="19">
        <f>VLOOKUP($B237,Kraftvärmeprod!$B$1:$BX$549,MATCH(AP$1,Kraftvärmeprod!$B$1:$BX$1,0),FALSE)</f>
        <v>192.624</v>
      </c>
      <c r="AQ237" s="19">
        <f>VLOOKUP($B237,Kraftvärmeprod!$B$1:$BX$549,MATCH(AQ$1,Kraftvärmeprod!$B$1:$BX$1,0),FALSE)</f>
        <v>70.986000000000004</v>
      </c>
      <c r="AR237" s="19">
        <f>VLOOKUP($B237,Kraftvärmeprod!$B$1:$BX$549,MATCH("Summa tillförd energi exklusive rökgaskondensering",Kraftvärmeprod!$B$1:$BX$1,0),FALSE)</f>
        <v>354.38499999999999</v>
      </c>
      <c r="AT237" s="21">
        <f t="shared" si="17"/>
        <v>0.51067137153096209</v>
      </c>
      <c r="AV237" s="19">
        <f t="shared" si="18"/>
        <v>178.3245</v>
      </c>
      <c r="AX237" s="19" t="str">
        <f>VLOOKUP(B237,Totalt!$B$1:$BZ$554,MATCH(AX$1,Totalt!$B$1:$BZ$1,0),FALSE)</f>
        <v>Ja</v>
      </c>
      <c r="BA237" s="21">
        <f t="shared" si="19"/>
        <v>1.0245229163603498</v>
      </c>
    </row>
    <row r="238" spans="1:53">
      <c r="A238" s="19" t="s">
        <v>537</v>
      </c>
      <c r="B238" s="19" t="s">
        <v>545</v>
      </c>
      <c r="J238" s="19">
        <v>0</v>
      </c>
      <c r="K238" s="19">
        <v>0</v>
      </c>
      <c r="L238" s="19">
        <v>0</v>
      </c>
      <c r="M238" s="19">
        <v>0</v>
      </c>
      <c r="N238" s="19">
        <v>0</v>
      </c>
      <c r="O238" s="19">
        <v>0</v>
      </c>
      <c r="P238" s="19">
        <v>0</v>
      </c>
      <c r="Q238" s="19">
        <v>0</v>
      </c>
      <c r="R238" s="19">
        <v>0</v>
      </c>
      <c r="S238" s="19">
        <v>0</v>
      </c>
      <c r="T238" s="19">
        <v>0</v>
      </c>
      <c r="U238" s="19">
        <v>0</v>
      </c>
      <c r="W238" s="19">
        <v>0</v>
      </c>
      <c r="X238" s="19">
        <v>0</v>
      </c>
      <c r="Y238" s="19">
        <v>0</v>
      </c>
      <c r="Z238" s="19">
        <v>0</v>
      </c>
      <c r="AA238" s="19">
        <v>0</v>
      </c>
      <c r="AB238" s="19">
        <v>0</v>
      </c>
      <c r="AC238" s="19">
        <v>0</v>
      </c>
      <c r="AD238" s="19">
        <v>0</v>
      </c>
      <c r="AE238" s="19">
        <v>0</v>
      </c>
      <c r="AF238" s="19">
        <v>0</v>
      </c>
      <c r="AG238" s="19">
        <v>0</v>
      </c>
      <c r="AH238" s="19">
        <v>0</v>
      </c>
      <c r="AI238" s="19">
        <v>0</v>
      </c>
      <c r="AL238" s="19">
        <v>0</v>
      </c>
      <c r="AM238" s="19">
        <f t="shared" si="15"/>
        <v>0</v>
      </c>
      <c r="AN238" s="19">
        <f t="shared" si="16"/>
        <v>0</v>
      </c>
      <c r="AP238" s="19">
        <f>VLOOKUP($B238,Kraftvärmeprod!$B$1:$BX$549,MATCH(AP$1,Kraftvärmeprod!$B$1:$BX$1,0),FALSE)</f>
        <v>0</v>
      </c>
      <c r="AQ238" s="19">
        <f>VLOOKUP($B238,Kraftvärmeprod!$B$1:$BX$549,MATCH(AQ$1,Kraftvärmeprod!$B$1:$BX$1,0),FALSE)</f>
        <v>0</v>
      </c>
      <c r="AR238" s="19">
        <f>VLOOKUP($B238,Kraftvärmeprod!$B$1:$BX$549,MATCH("Summa tillförd energi exklusive rökgaskondensering",Kraftvärmeprod!$B$1:$BX$1,0),FALSE)</f>
        <v>0</v>
      </c>
      <c r="AT238" s="21" t="str">
        <f t="shared" si="17"/>
        <v/>
      </c>
      <c r="AV238" s="19">
        <f t="shared" si="18"/>
        <v>0</v>
      </c>
      <c r="AX238" s="19" t="str">
        <f>VLOOKUP(B238,Totalt!$B$1:$BZ$554,MATCH(AX$1,Totalt!$B$1:$BZ$1,0),FALSE)</f>
        <v>Ja</v>
      </c>
      <c r="BA238" s="21" t="str">
        <f t="shared" si="19"/>
        <v/>
      </c>
    </row>
    <row r="239" spans="1:53">
      <c r="A239" s="19" t="s">
        <v>537</v>
      </c>
      <c r="B239" s="19" t="s">
        <v>546</v>
      </c>
      <c r="J239" s="19">
        <v>0</v>
      </c>
      <c r="K239" s="19">
        <v>0</v>
      </c>
      <c r="L239" s="19">
        <v>0</v>
      </c>
      <c r="M239" s="19">
        <v>0</v>
      </c>
      <c r="N239" s="19">
        <v>0</v>
      </c>
      <c r="O239" s="19">
        <v>0</v>
      </c>
      <c r="P239" s="19">
        <v>0</v>
      </c>
      <c r="Q239" s="19">
        <v>0</v>
      </c>
      <c r="R239" s="19">
        <v>0</v>
      </c>
      <c r="S239" s="19">
        <v>0</v>
      </c>
      <c r="T239" s="19">
        <v>0</v>
      </c>
      <c r="U239" s="19">
        <v>0</v>
      </c>
      <c r="W239" s="19">
        <v>0</v>
      </c>
      <c r="X239" s="19">
        <v>0</v>
      </c>
      <c r="Y239" s="19">
        <v>0</v>
      </c>
      <c r="Z239" s="19">
        <v>0</v>
      </c>
      <c r="AA239" s="19">
        <v>0</v>
      </c>
      <c r="AB239" s="19">
        <v>0</v>
      </c>
      <c r="AC239" s="19">
        <v>0</v>
      </c>
      <c r="AD239" s="19">
        <v>0</v>
      </c>
      <c r="AE239" s="19">
        <v>0</v>
      </c>
      <c r="AF239" s="19">
        <v>0</v>
      </c>
      <c r="AG239" s="19">
        <v>0</v>
      </c>
      <c r="AH239" s="19">
        <v>0</v>
      </c>
      <c r="AI239" s="19">
        <v>0</v>
      </c>
      <c r="AL239" s="19">
        <v>0</v>
      </c>
      <c r="AM239" s="19">
        <f t="shared" si="15"/>
        <v>0</v>
      </c>
      <c r="AN239" s="19">
        <f t="shared" si="16"/>
        <v>0</v>
      </c>
      <c r="AP239" s="19">
        <f>VLOOKUP($B239,Kraftvärmeprod!$B$1:$BX$549,MATCH(AP$1,Kraftvärmeprod!$B$1:$BX$1,0),FALSE)</f>
        <v>0</v>
      </c>
      <c r="AQ239" s="19">
        <f>VLOOKUP($B239,Kraftvärmeprod!$B$1:$BX$549,MATCH(AQ$1,Kraftvärmeprod!$B$1:$BX$1,0),FALSE)</f>
        <v>0</v>
      </c>
      <c r="AR239" s="19">
        <f>VLOOKUP($B239,Kraftvärmeprod!$B$1:$BX$549,MATCH("Summa tillförd energi exklusive rökgaskondensering",Kraftvärmeprod!$B$1:$BX$1,0),FALSE)</f>
        <v>0</v>
      </c>
      <c r="AT239" s="21" t="str">
        <f t="shared" si="17"/>
        <v/>
      </c>
      <c r="AV239" s="19">
        <f t="shared" si="18"/>
        <v>0</v>
      </c>
      <c r="AX239" s="19" t="str">
        <f>VLOOKUP(B239,Totalt!$B$1:$BZ$554,MATCH(AX$1,Totalt!$B$1:$BZ$1,0),FALSE)</f>
        <v>Ja</v>
      </c>
      <c r="BA239" s="21" t="str">
        <f t="shared" si="19"/>
        <v/>
      </c>
    </row>
    <row r="240" spans="1:53">
      <c r="A240" s="19" t="s">
        <v>537</v>
      </c>
      <c r="B240" s="19" t="s">
        <v>547</v>
      </c>
      <c r="J240" s="19">
        <v>0</v>
      </c>
      <c r="K240" s="19">
        <v>0</v>
      </c>
      <c r="L240" s="19">
        <v>0</v>
      </c>
      <c r="M240" s="19">
        <v>0</v>
      </c>
      <c r="N240" s="19">
        <v>0</v>
      </c>
      <c r="O240" s="19">
        <v>0</v>
      </c>
      <c r="P240" s="19">
        <v>0</v>
      </c>
      <c r="Q240" s="19">
        <v>0</v>
      </c>
      <c r="R240" s="19">
        <v>0</v>
      </c>
      <c r="S240" s="19">
        <v>0</v>
      </c>
      <c r="T240" s="19">
        <v>0</v>
      </c>
      <c r="U240" s="19">
        <v>0</v>
      </c>
      <c r="W240" s="19">
        <v>0</v>
      </c>
      <c r="X240" s="19">
        <v>0</v>
      </c>
      <c r="Y240" s="19">
        <v>0</v>
      </c>
      <c r="Z240" s="19">
        <v>0</v>
      </c>
      <c r="AA240" s="19">
        <v>0</v>
      </c>
      <c r="AB240" s="19">
        <v>0</v>
      </c>
      <c r="AC240" s="19">
        <v>0</v>
      </c>
      <c r="AD240" s="19">
        <v>0</v>
      </c>
      <c r="AE240" s="19">
        <v>92.835599999999999</v>
      </c>
      <c r="AF240" s="19">
        <v>0</v>
      </c>
      <c r="AG240" s="19">
        <v>0</v>
      </c>
      <c r="AH240" s="19">
        <v>0</v>
      </c>
      <c r="AI240" s="19">
        <v>7.0151199999999996</v>
      </c>
      <c r="AL240" s="19">
        <v>99.850719999999995</v>
      </c>
      <c r="AM240" s="19">
        <f t="shared" si="15"/>
        <v>92.835599999999999</v>
      </c>
      <c r="AN240" s="19">
        <f t="shared" si="16"/>
        <v>92.835599999999999</v>
      </c>
      <c r="AP240" s="19">
        <f>VLOOKUP($B240,Kraftvärmeprod!$B$1:$BX$549,MATCH(AP$1,Kraftvärmeprod!$B$1:$BX$1,0),FALSE)</f>
        <v>99.3</v>
      </c>
      <c r="AQ240" s="19">
        <f>VLOOKUP($B240,Kraftvärmeprod!$B$1:$BX$549,MATCH(AQ$1,Kraftvärmeprod!$B$1:$BX$1,0),FALSE)</f>
        <v>16.3</v>
      </c>
      <c r="AR240" s="19">
        <f>VLOOKUP($B240,Kraftvärmeprod!$B$1:$BX$549,MATCH("Summa tillförd energi exklusive rökgaskondensering",Kraftvärmeprod!$B$1:$BX$1,0),FALSE)</f>
        <v>141.6</v>
      </c>
      <c r="AT240" s="21">
        <f t="shared" si="17"/>
        <v>0.65561864406779669</v>
      </c>
      <c r="AV240" s="19">
        <f t="shared" si="18"/>
        <v>0</v>
      </c>
      <c r="AX240" s="19" t="str">
        <f>VLOOKUP(B240,Totalt!$B$1:$BZ$554,MATCH(AX$1,Totalt!$B$1:$BZ$1,0),FALSE)</f>
        <v>Ja</v>
      </c>
      <c r="BA240" s="21">
        <f t="shared" si="19"/>
        <v>0.99448456656096218</v>
      </c>
    </row>
    <row r="241" spans="1:53">
      <c r="A241" s="19" t="s">
        <v>537</v>
      </c>
      <c r="B241" s="19" t="s">
        <v>548</v>
      </c>
      <c r="J241" s="19">
        <v>0</v>
      </c>
      <c r="K241" s="19">
        <v>0</v>
      </c>
      <c r="L241" s="19">
        <v>0</v>
      </c>
      <c r="M241" s="19">
        <v>0</v>
      </c>
      <c r="N241" s="19">
        <v>0</v>
      </c>
      <c r="O241" s="19">
        <v>0</v>
      </c>
      <c r="P241" s="19">
        <v>0</v>
      </c>
      <c r="Q241" s="19">
        <v>0</v>
      </c>
      <c r="R241" s="19">
        <v>0</v>
      </c>
      <c r="S241" s="19">
        <v>0</v>
      </c>
      <c r="T241" s="19">
        <v>0</v>
      </c>
      <c r="U241" s="19">
        <v>0</v>
      </c>
      <c r="W241" s="19">
        <v>0</v>
      </c>
      <c r="X241" s="19">
        <v>0</v>
      </c>
      <c r="Y241" s="19">
        <v>0</v>
      </c>
      <c r="Z241" s="19">
        <v>0</v>
      </c>
      <c r="AA241" s="19">
        <v>0</v>
      </c>
      <c r="AB241" s="19">
        <v>0</v>
      </c>
      <c r="AC241" s="19">
        <v>0</v>
      </c>
      <c r="AD241" s="19">
        <v>0</v>
      </c>
      <c r="AE241" s="19">
        <v>0</v>
      </c>
      <c r="AF241" s="19">
        <v>0</v>
      </c>
      <c r="AG241" s="19">
        <v>0</v>
      </c>
      <c r="AH241" s="19">
        <v>0</v>
      </c>
      <c r="AI241" s="19">
        <v>0</v>
      </c>
      <c r="AL241" s="19">
        <v>0</v>
      </c>
      <c r="AM241" s="19">
        <f t="shared" si="15"/>
        <v>0</v>
      </c>
      <c r="AN241" s="19">
        <f t="shared" si="16"/>
        <v>0</v>
      </c>
      <c r="AP241" s="19">
        <f>VLOOKUP($B241,Kraftvärmeprod!$B$1:$BX$549,MATCH(AP$1,Kraftvärmeprod!$B$1:$BX$1,0),FALSE)</f>
        <v>0</v>
      </c>
      <c r="AQ241" s="19">
        <f>VLOOKUP($B241,Kraftvärmeprod!$B$1:$BX$549,MATCH(AQ$1,Kraftvärmeprod!$B$1:$BX$1,0),FALSE)</f>
        <v>0</v>
      </c>
      <c r="AR241" s="19">
        <f>VLOOKUP($B241,Kraftvärmeprod!$B$1:$BX$549,MATCH("Summa tillförd energi exklusive rökgaskondensering",Kraftvärmeprod!$B$1:$BX$1,0),FALSE)</f>
        <v>0</v>
      </c>
      <c r="AT241" s="21" t="str">
        <f t="shared" si="17"/>
        <v/>
      </c>
      <c r="AV241" s="19">
        <f t="shared" si="18"/>
        <v>0</v>
      </c>
      <c r="AX241" s="19" t="str">
        <f>VLOOKUP(B241,Totalt!$B$1:$BZ$554,MATCH(AX$1,Totalt!$B$1:$BZ$1,0),FALSE)</f>
        <v>Ja</v>
      </c>
      <c r="BA241" s="21" t="str">
        <f t="shared" si="19"/>
        <v/>
      </c>
    </row>
    <row r="242" spans="1:53">
      <c r="A242" s="19" t="s">
        <v>315</v>
      </c>
      <c r="B242" s="19" t="s">
        <v>316</v>
      </c>
      <c r="J242" s="19">
        <v>0</v>
      </c>
      <c r="K242" s="19">
        <v>0</v>
      </c>
      <c r="L242" s="19">
        <v>0</v>
      </c>
      <c r="M242" s="19">
        <v>0</v>
      </c>
      <c r="N242" s="19">
        <v>0</v>
      </c>
      <c r="O242" s="19">
        <v>0</v>
      </c>
      <c r="P242" s="19">
        <v>0</v>
      </c>
      <c r="Q242" s="19">
        <v>0</v>
      </c>
      <c r="R242" s="19">
        <v>0</v>
      </c>
      <c r="S242" s="19">
        <v>0</v>
      </c>
      <c r="T242" s="19">
        <v>0</v>
      </c>
      <c r="U242" s="19">
        <v>0</v>
      </c>
      <c r="W242" s="19">
        <v>0</v>
      </c>
      <c r="X242" s="19">
        <v>0</v>
      </c>
      <c r="Y242" s="19">
        <v>0</v>
      </c>
      <c r="Z242" s="19">
        <v>0</v>
      </c>
      <c r="AA242" s="19">
        <v>0</v>
      </c>
      <c r="AB242" s="19">
        <v>0</v>
      </c>
      <c r="AC242" s="19">
        <v>0</v>
      </c>
      <c r="AD242" s="19">
        <v>0</v>
      </c>
      <c r="AE242" s="19">
        <v>0</v>
      </c>
      <c r="AF242" s="19">
        <v>0</v>
      </c>
      <c r="AG242" s="19">
        <v>0</v>
      </c>
      <c r="AH242" s="19">
        <v>0</v>
      </c>
      <c r="AI242" s="19">
        <v>0</v>
      </c>
      <c r="AL242" s="19">
        <v>0</v>
      </c>
      <c r="AM242" s="19">
        <f t="shared" si="15"/>
        <v>0</v>
      </c>
      <c r="AN242" s="19">
        <f t="shared" si="16"/>
        <v>0</v>
      </c>
      <c r="AP242" s="19">
        <f>VLOOKUP($B242,Kraftvärmeprod!$B$1:$BX$549,MATCH(AP$1,Kraftvärmeprod!$B$1:$BX$1,0),FALSE)</f>
        <v>0</v>
      </c>
      <c r="AQ242" s="19">
        <f>VLOOKUP($B242,Kraftvärmeprod!$B$1:$BX$549,MATCH(AQ$1,Kraftvärmeprod!$B$1:$BX$1,0),FALSE)</f>
        <v>0</v>
      </c>
      <c r="AR242" s="19">
        <f>VLOOKUP($B242,Kraftvärmeprod!$B$1:$BX$549,MATCH("Summa tillförd energi exklusive rökgaskondensering",Kraftvärmeprod!$B$1:$BX$1,0),FALSE)</f>
        <v>0</v>
      </c>
      <c r="AT242" s="21" t="str">
        <f t="shared" si="17"/>
        <v/>
      </c>
      <c r="AV242" s="19">
        <f t="shared" si="18"/>
        <v>0</v>
      </c>
      <c r="AX242" s="19" t="str">
        <f>VLOOKUP(B242,Totalt!$B$1:$BZ$554,MATCH(AX$1,Totalt!$B$1:$BZ$1,0),FALSE)</f>
        <v>Ja</v>
      </c>
      <c r="BA242" s="21" t="str">
        <f t="shared" si="19"/>
        <v/>
      </c>
    </row>
    <row r="243" spans="1:53">
      <c r="A243" s="19" t="s">
        <v>315</v>
      </c>
      <c r="B243" s="19" t="s">
        <v>317</v>
      </c>
      <c r="J243" s="19">
        <v>0</v>
      </c>
      <c r="K243" s="19">
        <v>0.17316599999999999</v>
      </c>
      <c r="L243" s="19">
        <v>0</v>
      </c>
      <c r="M243" s="19">
        <v>0</v>
      </c>
      <c r="N243" s="19">
        <v>0</v>
      </c>
      <c r="O243" s="19">
        <v>0</v>
      </c>
      <c r="P243" s="19">
        <v>0.66207499999999997</v>
      </c>
      <c r="Q243" s="19">
        <v>0.84281899999999998</v>
      </c>
      <c r="R243" s="19">
        <v>3.6266799999999999</v>
      </c>
      <c r="S243" s="19">
        <v>0</v>
      </c>
      <c r="T243" s="19">
        <v>0</v>
      </c>
      <c r="U243" s="19">
        <v>0</v>
      </c>
      <c r="W243" s="19">
        <v>0</v>
      </c>
      <c r="X243" s="19">
        <v>0</v>
      </c>
      <c r="Y243" s="19">
        <v>0</v>
      </c>
      <c r="Z243" s="19">
        <v>77.128100000000003</v>
      </c>
      <c r="AA243" s="19">
        <v>0</v>
      </c>
      <c r="AB243" s="19">
        <v>0</v>
      </c>
      <c r="AC243" s="19">
        <v>0</v>
      </c>
      <c r="AD243" s="19">
        <v>0</v>
      </c>
      <c r="AE243" s="19">
        <v>0</v>
      </c>
      <c r="AF243" s="19">
        <v>0</v>
      </c>
      <c r="AG243" s="19">
        <v>0</v>
      </c>
      <c r="AH243" s="19">
        <v>18.087</v>
      </c>
      <c r="AI243" s="19">
        <v>0</v>
      </c>
      <c r="AL243" s="19">
        <v>100.51984</v>
      </c>
      <c r="AM243" s="19">
        <f t="shared" si="15"/>
        <v>100.51984</v>
      </c>
      <c r="AN243" s="19">
        <f t="shared" si="16"/>
        <v>82.432839999999999</v>
      </c>
      <c r="AP243" s="19">
        <f>VLOOKUP($B243,Kraftvärmeprod!$B$1:$BX$549,MATCH(AP$1,Kraftvärmeprod!$B$1:$BX$1,0),FALSE)</f>
        <v>92.296999999999997</v>
      </c>
      <c r="AQ243" s="19">
        <f>VLOOKUP($B243,Kraftvärmeprod!$B$1:$BX$549,MATCH(AQ$1,Kraftvärmeprod!$B$1:$BX$1,0),FALSE)</f>
        <v>18.664999999999999</v>
      </c>
      <c r="AR243" s="19">
        <f>VLOOKUP($B243,Kraftvärmeprod!$B$1:$BX$549,MATCH("Summa tillförd energi exklusive rökgaskondensering",Kraftvärmeprod!$B$1:$BX$1,0),FALSE)</f>
        <v>125.85599999999999</v>
      </c>
      <c r="AT243" s="21">
        <f t="shared" si="17"/>
        <v>0.65497743452834989</v>
      </c>
      <c r="AV243" s="19">
        <f t="shared" si="18"/>
        <v>82.259674000000004</v>
      </c>
      <c r="AX243" s="19" t="str">
        <f>VLOOKUP(B243,Totalt!$B$1:$BZ$554,MATCH(AX$1,Totalt!$B$1:$BZ$1,0),FALSE)</f>
        <v>Ja</v>
      </c>
      <c r="BA243" s="21">
        <f t="shared" si="19"/>
        <v>1.1196629886826657</v>
      </c>
    </row>
    <row r="244" spans="1:53">
      <c r="A244" s="19" t="s">
        <v>550</v>
      </c>
      <c r="B244" s="19" t="s">
        <v>551</v>
      </c>
      <c r="J244" s="19">
        <v>0</v>
      </c>
      <c r="K244" s="19">
        <v>0</v>
      </c>
      <c r="L244" s="19">
        <v>0</v>
      </c>
      <c r="M244" s="19">
        <v>0</v>
      </c>
      <c r="N244" s="19">
        <v>0</v>
      </c>
      <c r="O244" s="19">
        <v>0</v>
      </c>
      <c r="P244" s="19">
        <v>0</v>
      </c>
      <c r="Q244" s="19">
        <v>0</v>
      </c>
      <c r="R244" s="19">
        <v>0</v>
      </c>
      <c r="S244" s="19">
        <v>0</v>
      </c>
      <c r="T244" s="19">
        <v>0</v>
      </c>
      <c r="U244" s="19">
        <v>0</v>
      </c>
      <c r="W244" s="19">
        <v>0</v>
      </c>
      <c r="X244" s="19">
        <v>0</v>
      </c>
      <c r="Y244" s="19">
        <v>0</v>
      </c>
      <c r="Z244" s="19">
        <v>0</v>
      </c>
      <c r="AA244" s="19">
        <v>0</v>
      </c>
      <c r="AB244" s="19">
        <v>0</v>
      </c>
      <c r="AC244" s="19">
        <v>0</v>
      </c>
      <c r="AD244" s="19">
        <v>0</v>
      </c>
      <c r="AE244" s="19">
        <v>0</v>
      </c>
      <c r="AF244" s="19">
        <v>0</v>
      </c>
      <c r="AG244" s="19">
        <v>0</v>
      </c>
      <c r="AH244" s="19">
        <v>0</v>
      </c>
      <c r="AI244" s="19">
        <v>0</v>
      </c>
      <c r="AL244" s="19">
        <v>0</v>
      </c>
      <c r="AM244" s="19">
        <f t="shared" si="15"/>
        <v>0</v>
      </c>
      <c r="AN244" s="19">
        <f t="shared" si="16"/>
        <v>0</v>
      </c>
      <c r="AP244" s="19">
        <f>VLOOKUP($B244,Kraftvärmeprod!$B$1:$BX$549,MATCH(AP$1,Kraftvärmeprod!$B$1:$BX$1,0),FALSE)</f>
        <v>0</v>
      </c>
      <c r="AQ244" s="19">
        <f>VLOOKUP($B244,Kraftvärmeprod!$B$1:$BX$549,MATCH(AQ$1,Kraftvärmeprod!$B$1:$BX$1,0),FALSE)</f>
        <v>0</v>
      </c>
      <c r="AR244" s="19">
        <f>VLOOKUP($B244,Kraftvärmeprod!$B$1:$BX$549,MATCH("Summa tillförd energi exklusive rökgaskondensering",Kraftvärmeprod!$B$1:$BX$1,0),FALSE)</f>
        <v>0</v>
      </c>
      <c r="AT244" s="21" t="str">
        <f t="shared" si="17"/>
        <v/>
      </c>
      <c r="AV244" s="19">
        <f t="shared" si="18"/>
        <v>0</v>
      </c>
      <c r="AX244" s="19" t="str">
        <f>VLOOKUP(B244,Totalt!$B$1:$BZ$554,MATCH(AX$1,Totalt!$B$1:$BZ$1,0),FALSE)</f>
        <v>Ja</v>
      </c>
      <c r="BA244" s="21" t="str">
        <f t="shared" si="19"/>
        <v/>
      </c>
    </row>
    <row r="245" spans="1:53">
      <c r="A245" s="19" t="s">
        <v>550</v>
      </c>
      <c r="B245" s="19" t="s">
        <v>552</v>
      </c>
      <c r="J245" s="19">
        <v>0</v>
      </c>
      <c r="K245" s="19">
        <v>0</v>
      </c>
      <c r="L245" s="19">
        <v>0</v>
      </c>
      <c r="M245" s="19">
        <v>0</v>
      </c>
      <c r="N245" s="19">
        <v>0</v>
      </c>
      <c r="O245" s="19">
        <v>0</v>
      </c>
      <c r="P245" s="19">
        <v>0</v>
      </c>
      <c r="Q245" s="19">
        <v>0</v>
      </c>
      <c r="R245" s="19">
        <v>0</v>
      </c>
      <c r="S245" s="19">
        <v>0</v>
      </c>
      <c r="T245" s="19">
        <v>0</v>
      </c>
      <c r="U245" s="19">
        <v>0</v>
      </c>
      <c r="W245" s="19">
        <v>0</v>
      </c>
      <c r="X245" s="19">
        <v>0</v>
      </c>
      <c r="Y245" s="19">
        <v>0</v>
      </c>
      <c r="Z245" s="19">
        <v>0</v>
      </c>
      <c r="AA245" s="19">
        <v>0</v>
      </c>
      <c r="AB245" s="19">
        <v>0</v>
      </c>
      <c r="AC245" s="19">
        <v>0</v>
      </c>
      <c r="AD245" s="19">
        <v>0</v>
      </c>
      <c r="AE245" s="19">
        <v>0</v>
      </c>
      <c r="AF245" s="19">
        <v>0</v>
      </c>
      <c r="AG245" s="19">
        <v>0</v>
      </c>
      <c r="AH245" s="19">
        <v>0</v>
      </c>
      <c r="AI245" s="19">
        <v>0</v>
      </c>
      <c r="AL245" s="19">
        <v>0</v>
      </c>
      <c r="AM245" s="19">
        <f t="shared" si="15"/>
        <v>0</v>
      </c>
      <c r="AN245" s="19">
        <f t="shared" si="16"/>
        <v>0</v>
      </c>
      <c r="AP245" s="19">
        <f>VLOOKUP($B245,Kraftvärmeprod!$B$1:$BX$549,MATCH(AP$1,Kraftvärmeprod!$B$1:$BX$1,0),FALSE)</f>
        <v>0</v>
      </c>
      <c r="AQ245" s="19">
        <f>VLOOKUP($B245,Kraftvärmeprod!$B$1:$BX$549,MATCH(AQ$1,Kraftvärmeprod!$B$1:$BX$1,0),FALSE)</f>
        <v>0</v>
      </c>
      <c r="AR245" s="19">
        <f>VLOOKUP($B245,Kraftvärmeprod!$B$1:$BX$549,MATCH("Summa tillförd energi exklusive rökgaskondensering",Kraftvärmeprod!$B$1:$BX$1,0),FALSE)</f>
        <v>0</v>
      </c>
      <c r="AT245" s="21" t="str">
        <f t="shared" si="17"/>
        <v/>
      </c>
      <c r="AV245" s="19">
        <f t="shared" si="18"/>
        <v>0</v>
      </c>
      <c r="AX245" s="19" t="str">
        <f>VLOOKUP(B245,Totalt!$B$1:$BZ$554,MATCH(AX$1,Totalt!$B$1:$BZ$1,0),FALSE)</f>
        <v>Ja</v>
      </c>
      <c r="BA245" s="21" t="str">
        <f t="shared" si="19"/>
        <v/>
      </c>
    </row>
    <row r="246" spans="1:53">
      <c r="A246" s="19" t="s">
        <v>550</v>
      </c>
      <c r="B246" s="19" t="s">
        <v>553</v>
      </c>
      <c r="J246" s="19">
        <v>0</v>
      </c>
      <c r="K246" s="19">
        <v>0</v>
      </c>
      <c r="L246" s="19">
        <v>0</v>
      </c>
      <c r="M246" s="19">
        <v>0</v>
      </c>
      <c r="N246" s="19">
        <v>0</v>
      </c>
      <c r="O246" s="19">
        <v>0</v>
      </c>
      <c r="P246" s="19">
        <v>0</v>
      </c>
      <c r="Q246" s="19">
        <v>0</v>
      </c>
      <c r="R246" s="19">
        <v>0</v>
      </c>
      <c r="S246" s="19">
        <v>0</v>
      </c>
      <c r="T246" s="19">
        <v>0</v>
      </c>
      <c r="U246" s="19">
        <v>0</v>
      </c>
      <c r="W246" s="19">
        <v>0</v>
      </c>
      <c r="X246" s="19">
        <v>0</v>
      </c>
      <c r="Y246" s="19">
        <v>0</v>
      </c>
      <c r="Z246" s="19">
        <v>0</v>
      </c>
      <c r="AA246" s="19">
        <v>0</v>
      </c>
      <c r="AB246" s="19">
        <v>0</v>
      </c>
      <c r="AC246" s="19">
        <v>0</v>
      </c>
      <c r="AD246" s="19">
        <v>0</v>
      </c>
      <c r="AE246" s="19">
        <v>0</v>
      </c>
      <c r="AF246" s="19">
        <v>0</v>
      </c>
      <c r="AG246" s="19">
        <v>0</v>
      </c>
      <c r="AH246" s="19">
        <v>0</v>
      </c>
      <c r="AI246" s="19">
        <v>0</v>
      </c>
      <c r="AL246" s="19">
        <v>0</v>
      </c>
      <c r="AM246" s="19">
        <f t="shared" si="15"/>
        <v>0</v>
      </c>
      <c r="AN246" s="19">
        <f t="shared" si="16"/>
        <v>0</v>
      </c>
      <c r="AP246" s="19">
        <f>VLOOKUP($B246,Kraftvärmeprod!$B$1:$BX$549,MATCH(AP$1,Kraftvärmeprod!$B$1:$BX$1,0),FALSE)</f>
        <v>0</v>
      </c>
      <c r="AQ246" s="19">
        <f>VLOOKUP($B246,Kraftvärmeprod!$B$1:$BX$549,MATCH(AQ$1,Kraftvärmeprod!$B$1:$BX$1,0),FALSE)</f>
        <v>0</v>
      </c>
      <c r="AR246" s="19">
        <f>VLOOKUP($B246,Kraftvärmeprod!$B$1:$BX$549,MATCH("Summa tillförd energi exklusive rökgaskondensering",Kraftvärmeprod!$B$1:$BX$1,0),FALSE)</f>
        <v>0</v>
      </c>
      <c r="AT246" s="21" t="str">
        <f t="shared" si="17"/>
        <v/>
      </c>
      <c r="AV246" s="19">
        <f t="shared" si="18"/>
        <v>0</v>
      </c>
      <c r="AX246" s="19" t="str">
        <f>VLOOKUP(B246,Totalt!$B$1:$BZ$554,MATCH(AX$1,Totalt!$B$1:$BZ$1,0),FALSE)</f>
        <v>Ja</v>
      </c>
      <c r="BA246" s="21" t="str">
        <f t="shared" si="19"/>
        <v/>
      </c>
    </row>
    <row r="247" spans="1:53">
      <c r="A247" s="19" t="s">
        <v>550</v>
      </c>
      <c r="B247" s="19" t="s">
        <v>554</v>
      </c>
      <c r="J247" s="19">
        <v>0</v>
      </c>
      <c r="K247" s="19">
        <v>0</v>
      </c>
      <c r="L247" s="19">
        <v>0</v>
      </c>
      <c r="M247" s="19">
        <v>0</v>
      </c>
      <c r="N247" s="19">
        <v>0</v>
      </c>
      <c r="O247" s="19">
        <v>0</v>
      </c>
      <c r="P247" s="19">
        <v>0</v>
      </c>
      <c r="Q247" s="19">
        <v>0</v>
      </c>
      <c r="R247" s="19">
        <v>0</v>
      </c>
      <c r="S247" s="19">
        <v>0</v>
      </c>
      <c r="T247" s="19">
        <v>0</v>
      </c>
      <c r="U247" s="19">
        <v>0</v>
      </c>
      <c r="W247" s="19">
        <v>0</v>
      </c>
      <c r="X247" s="19">
        <v>0</v>
      </c>
      <c r="Y247" s="19">
        <v>0</v>
      </c>
      <c r="Z247" s="19">
        <v>0</v>
      </c>
      <c r="AA247" s="19">
        <v>0</v>
      </c>
      <c r="AB247" s="19">
        <v>0</v>
      </c>
      <c r="AC247" s="19">
        <v>0</v>
      </c>
      <c r="AD247" s="19">
        <v>0</v>
      </c>
      <c r="AE247" s="19">
        <v>0</v>
      </c>
      <c r="AF247" s="19">
        <v>0</v>
      </c>
      <c r="AG247" s="19">
        <v>0</v>
      </c>
      <c r="AH247" s="19">
        <v>0</v>
      </c>
      <c r="AI247" s="19">
        <v>0</v>
      </c>
      <c r="AL247" s="19">
        <v>0</v>
      </c>
      <c r="AM247" s="19">
        <f t="shared" si="15"/>
        <v>0</v>
      </c>
      <c r="AN247" s="19">
        <f t="shared" si="16"/>
        <v>0</v>
      </c>
      <c r="AP247" s="19">
        <f>VLOOKUP($B247,Kraftvärmeprod!$B$1:$BX$549,MATCH(AP$1,Kraftvärmeprod!$B$1:$BX$1,0),FALSE)</f>
        <v>0</v>
      </c>
      <c r="AQ247" s="19">
        <f>VLOOKUP($B247,Kraftvärmeprod!$B$1:$BX$549,MATCH(AQ$1,Kraftvärmeprod!$B$1:$BX$1,0),FALSE)</f>
        <v>0</v>
      </c>
      <c r="AR247" s="19">
        <f>VLOOKUP($B247,Kraftvärmeprod!$B$1:$BX$549,MATCH("Summa tillförd energi exklusive rökgaskondensering",Kraftvärmeprod!$B$1:$BX$1,0),FALSE)</f>
        <v>0</v>
      </c>
      <c r="AT247" s="21" t="str">
        <f t="shared" si="17"/>
        <v/>
      </c>
      <c r="AV247" s="19">
        <f t="shared" si="18"/>
        <v>0</v>
      </c>
      <c r="AX247" s="19" t="str">
        <f>VLOOKUP(B247,Totalt!$B$1:$BZ$554,MATCH(AX$1,Totalt!$B$1:$BZ$1,0),FALSE)</f>
        <v>Ja</v>
      </c>
      <c r="BA247" s="21" t="str">
        <f t="shared" si="19"/>
        <v/>
      </c>
    </row>
    <row r="248" spans="1:53">
      <c r="A248" s="19" t="s">
        <v>550</v>
      </c>
      <c r="B248" s="19" t="s">
        <v>555</v>
      </c>
      <c r="J248" s="19">
        <v>0</v>
      </c>
      <c r="K248" s="19">
        <v>0.123039</v>
      </c>
      <c r="L248" s="19">
        <v>0</v>
      </c>
      <c r="M248" s="19">
        <v>0</v>
      </c>
      <c r="N248" s="19">
        <v>0</v>
      </c>
      <c r="O248" s="19">
        <v>0</v>
      </c>
      <c r="P248" s="19">
        <v>57.569200000000002</v>
      </c>
      <c r="Q248" s="19">
        <v>44.3322</v>
      </c>
      <c r="R248" s="19">
        <v>0</v>
      </c>
      <c r="S248" s="19">
        <v>0</v>
      </c>
      <c r="T248" s="19">
        <v>0</v>
      </c>
      <c r="U248" s="19">
        <v>0</v>
      </c>
      <c r="W248" s="19">
        <v>0</v>
      </c>
      <c r="X248" s="19">
        <v>0</v>
      </c>
      <c r="Y248" s="19">
        <v>0</v>
      </c>
      <c r="Z248" s="19">
        <v>0</v>
      </c>
      <c r="AA248" s="19">
        <v>0</v>
      </c>
      <c r="AB248" s="19">
        <v>0</v>
      </c>
      <c r="AC248" s="19">
        <v>0</v>
      </c>
      <c r="AD248" s="19">
        <v>0</v>
      </c>
      <c r="AE248" s="19">
        <v>0</v>
      </c>
      <c r="AF248" s="19">
        <v>0</v>
      </c>
      <c r="AG248" s="19">
        <v>0</v>
      </c>
      <c r="AH248" s="19">
        <v>17.5</v>
      </c>
      <c r="AI248" s="19">
        <v>0.467221</v>
      </c>
      <c r="AL248" s="19">
        <v>119.99166</v>
      </c>
      <c r="AM248" s="19">
        <f t="shared" si="15"/>
        <v>119.524439</v>
      </c>
      <c r="AN248" s="19">
        <f t="shared" si="16"/>
        <v>102.024439</v>
      </c>
      <c r="AP248" s="19">
        <f>VLOOKUP($B248,Kraftvärmeprod!$B$1:$BX$549,MATCH(AP$1,Kraftvärmeprod!$B$1:$BX$1,0),FALSE)</f>
        <v>116.82</v>
      </c>
      <c r="AQ248" s="19">
        <f>VLOOKUP($B248,Kraftvärmeprod!$B$1:$BX$549,MATCH(AQ$1,Kraftvärmeprod!$B$1:$BX$1,0),FALSE)</f>
        <v>17.349</v>
      </c>
      <c r="AR248" s="19">
        <f>VLOOKUP($B248,Kraftvärmeprod!$B$1:$BX$549,MATCH("Summa tillförd energi exklusive rökgaskondensering",Kraftvärmeprod!$B$1:$BX$1,0),FALSE)</f>
        <v>141.5</v>
      </c>
      <c r="AT248" s="21">
        <f t="shared" si="17"/>
        <v>0.72102077031802125</v>
      </c>
      <c r="AV248" s="19">
        <f t="shared" si="18"/>
        <v>101.9014</v>
      </c>
      <c r="AX248" s="19" t="str">
        <f>VLOOKUP(B248,Totalt!$B$1:$BZ$554,MATCH(AX$1,Totalt!$B$1:$BZ$1,0),FALSE)</f>
        <v>Ja</v>
      </c>
      <c r="BA248" s="21">
        <f t="shared" si="19"/>
        <v>1.13980005787788</v>
      </c>
    </row>
    <row r="249" spans="1:53">
      <c r="A249" s="19" t="s">
        <v>560</v>
      </c>
      <c r="B249" s="19" t="s">
        <v>561</v>
      </c>
      <c r="J249" s="19">
        <v>0</v>
      </c>
      <c r="K249" s="19">
        <v>0</v>
      </c>
      <c r="L249" s="19">
        <v>0</v>
      </c>
      <c r="M249" s="19">
        <v>0</v>
      </c>
      <c r="N249" s="19">
        <v>0</v>
      </c>
      <c r="O249" s="19">
        <v>0</v>
      </c>
      <c r="P249" s="19">
        <v>0</v>
      </c>
      <c r="Q249" s="19">
        <v>0</v>
      </c>
      <c r="R249" s="19">
        <v>0</v>
      </c>
      <c r="S249" s="19">
        <v>0</v>
      </c>
      <c r="T249" s="19">
        <v>0</v>
      </c>
      <c r="U249" s="19">
        <v>0</v>
      </c>
      <c r="W249" s="19">
        <v>0</v>
      </c>
      <c r="X249" s="19">
        <v>0</v>
      </c>
      <c r="Y249" s="19">
        <v>0</v>
      </c>
      <c r="Z249" s="19">
        <v>0</v>
      </c>
      <c r="AA249" s="19">
        <v>0</v>
      </c>
      <c r="AB249" s="19">
        <v>0</v>
      </c>
      <c r="AC249" s="19">
        <v>0</v>
      </c>
      <c r="AD249" s="19">
        <v>0</v>
      </c>
      <c r="AE249" s="19">
        <v>0</v>
      </c>
      <c r="AF249" s="19">
        <v>0</v>
      </c>
      <c r="AG249" s="19">
        <v>0</v>
      </c>
      <c r="AH249" s="19">
        <v>0</v>
      </c>
      <c r="AI249" s="19">
        <v>0</v>
      </c>
      <c r="AL249" s="19">
        <v>0</v>
      </c>
      <c r="AM249" s="19">
        <f t="shared" si="15"/>
        <v>0</v>
      </c>
      <c r="AN249" s="19">
        <f t="shared" si="16"/>
        <v>0</v>
      </c>
      <c r="AP249" s="19">
        <f>VLOOKUP($B249,Kraftvärmeprod!$B$1:$BX$549,MATCH(AP$1,Kraftvärmeprod!$B$1:$BX$1,0),FALSE)</f>
        <v>0</v>
      </c>
      <c r="AQ249" s="19">
        <f>VLOOKUP($B249,Kraftvärmeprod!$B$1:$BX$549,MATCH(AQ$1,Kraftvärmeprod!$B$1:$BX$1,0),FALSE)</f>
        <v>0</v>
      </c>
      <c r="AR249" s="19">
        <f>VLOOKUP($B249,Kraftvärmeprod!$B$1:$BX$549,MATCH("Summa tillförd energi exklusive rökgaskondensering",Kraftvärmeprod!$B$1:$BX$1,0),FALSE)</f>
        <v>0</v>
      </c>
      <c r="AT249" s="21" t="str">
        <f t="shared" si="17"/>
        <v/>
      </c>
      <c r="AV249" s="19">
        <f t="shared" si="18"/>
        <v>0</v>
      </c>
      <c r="AX249" s="19" t="str">
        <f>VLOOKUP(B249,Totalt!$B$1:$BZ$554,MATCH(AX$1,Totalt!$B$1:$BZ$1,0),FALSE)</f>
        <v>Ja</v>
      </c>
      <c r="BA249" s="21" t="str">
        <f t="shared" si="19"/>
        <v/>
      </c>
    </row>
    <row r="250" spans="1:53">
      <c r="A250" s="19" t="s">
        <v>560</v>
      </c>
      <c r="B250" s="19" t="s">
        <v>563</v>
      </c>
      <c r="J250" s="19">
        <v>0</v>
      </c>
      <c r="K250" s="19">
        <v>0</v>
      </c>
      <c r="L250" s="19">
        <v>0</v>
      </c>
      <c r="M250" s="19">
        <v>0</v>
      </c>
      <c r="N250" s="19">
        <v>0</v>
      </c>
      <c r="O250" s="19">
        <v>0</v>
      </c>
      <c r="P250" s="19">
        <v>0</v>
      </c>
      <c r="Q250" s="19">
        <v>0</v>
      </c>
      <c r="R250" s="19">
        <v>0</v>
      </c>
      <c r="S250" s="19">
        <v>0</v>
      </c>
      <c r="T250" s="19">
        <v>0</v>
      </c>
      <c r="U250" s="19">
        <v>0</v>
      </c>
      <c r="W250" s="19">
        <v>0</v>
      </c>
      <c r="X250" s="19">
        <v>0</v>
      </c>
      <c r="Y250" s="19">
        <v>0</v>
      </c>
      <c r="Z250" s="19">
        <v>0</v>
      </c>
      <c r="AA250" s="19">
        <v>0</v>
      </c>
      <c r="AB250" s="19">
        <v>0</v>
      </c>
      <c r="AC250" s="19">
        <v>0</v>
      </c>
      <c r="AD250" s="19">
        <v>0</v>
      </c>
      <c r="AE250" s="19">
        <v>0</v>
      </c>
      <c r="AF250" s="19">
        <v>0</v>
      </c>
      <c r="AG250" s="19">
        <v>0</v>
      </c>
      <c r="AH250" s="19">
        <v>0</v>
      </c>
      <c r="AI250" s="19">
        <v>0</v>
      </c>
      <c r="AL250" s="19">
        <v>0</v>
      </c>
      <c r="AM250" s="19">
        <f t="shared" si="15"/>
        <v>0</v>
      </c>
      <c r="AN250" s="19">
        <f t="shared" si="16"/>
        <v>0</v>
      </c>
      <c r="AP250" s="19">
        <f>VLOOKUP($B250,Kraftvärmeprod!$B$1:$BX$549,MATCH(AP$1,Kraftvärmeprod!$B$1:$BX$1,0),FALSE)</f>
        <v>0</v>
      </c>
      <c r="AQ250" s="19">
        <f>VLOOKUP($B250,Kraftvärmeprod!$B$1:$BX$549,MATCH(AQ$1,Kraftvärmeprod!$B$1:$BX$1,0),FALSE)</f>
        <v>0</v>
      </c>
      <c r="AR250" s="19">
        <f>VLOOKUP($B250,Kraftvärmeprod!$B$1:$BX$549,MATCH("Summa tillförd energi exklusive rökgaskondensering",Kraftvärmeprod!$B$1:$BX$1,0),FALSE)</f>
        <v>0</v>
      </c>
      <c r="AT250" s="21" t="str">
        <f t="shared" si="17"/>
        <v/>
      </c>
      <c r="AV250" s="19">
        <f t="shared" si="18"/>
        <v>0</v>
      </c>
      <c r="AX250" s="19" t="str">
        <f>VLOOKUP(B250,Totalt!$B$1:$BZ$554,MATCH(AX$1,Totalt!$B$1:$BZ$1,0),FALSE)</f>
        <v>Ja</v>
      </c>
      <c r="BA250" s="21" t="str">
        <f t="shared" si="19"/>
        <v/>
      </c>
    </row>
    <row r="251" spans="1:53">
      <c r="A251" s="19" t="s">
        <v>560</v>
      </c>
      <c r="B251" s="19" t="s">
        <v>564</v>
      </c>
      <c r="J251" s="19">
        <v>0</v>
      </c>
      <c r="K251" s="19">
        <v>0</v>
      </c>
      <c r="L251" s="19">
        <v>0</v>
      </c>
      <c r="M251" s="19">
        <v>0</v>
      </c>
      <c r="N251" s="19">
        <v>0</v>
      </c>
      <c r="O251" s="19">
        <v>0</v>
      </c>
      <c r="P251" s="19">
        <v>0</v>
      </c>
      <c r="Q251" s="19">
        <v>0</v>
      </c>
      <c r="R251" s="19">
        <v>0</v>
      </c>
      <c r="S251" s="19">
        <v>0</v>
      </c>
      <c r="T251" s="19">
        <v>0</v>
      </c>
      <c r="U251" s="19">
        <v>0</v>
      </c>
      <c r="W251" s="19">
        <v>0</v>
      </c>
      <c r="X251" s="19">
        <v>0</v>
      </c>
      <c r="Y251" s="19">
        <v>0</v>
      </c>
      <c r="Z251" s="19">
        <v>0</v>
      </c>
      <c r="AA251" s="19">
        <v>0</v>
      </c>
      <c r="AB251" s="19">
        <v>0</v>
      </c>
      <c r="AC251" s="19">
        <v>0</v>
      </c>
      <c r="AD251" s="19">
        <v>0</v>
      </c>
      <c r="AE251" s="19">
        <v>0</v>
      </c>
      <c r="AF251" s="19">
        <v>0</v>
      </c>
      <c r="AG251" s="19">
        <v>0</v>
      </c>
      <c r="AH251" s="19">
        <v>0</v>
      </c>
      <c r="AI251" s="19">
        <v>0</v>
      </c>
      <c r="AL251" s="19">
        <v>0</v>
      </c>
      <c r="AM251" s="19">
        <f t="shared" si="15"/>
        <v>0</v>
      </c>
      <c r="AN251" s="19">
        <f t="shared" si="16"/>
        <v>0</v>
      </c>
      <c r="AP251" s="19">
        <f>VLOOKUP($B251,Kraftvärmeprod!$B$1:$BX$549,MATCH(AP$1,Kraftvärmeprod!$B$1:$BX$1,0),FALSE)</f>
        <v>0</v>
      </c>
      <c r="AQ251" s="19">
        <f>VLOOKUP($B251,Kraftvärmeprod!$B$1:$BX$549,MATCH(AQ$1,Kraftvärmeprod!$B$1:$BX$1,0),FALSE)</f>
        <v>0</v>
      </c>
      <c r="AR251" s="19">
        <f>VLOOKUP($B251,Kraftvärmeprod!$B$1:$BX$549,MATCH("Summa tillförd energi exklusive rökgaskondensering",Kraftvärmeprod!$B$1:$BX$1,0),FALSE)</f>
        <v>0</v>
      </c>
      <c r="AT251" s="21" t="str">
        <f t="shared" si="17"/>
        <v/>
      </c>
      <c r="AV251" s="19">
        <f t="shared" si="18"/>
        <v>0</v>
      </c>
      <c r="AX251" s="19" t="str">
        <f>VLOOKUP(B251,Totalt!$B$1:$BZ$554,MATCH(AX$1,Totalt!$B$1:$BZ$1,0),FALSE)</f>
        <v>Ja</v>
      </c>
      <c r="BA251" s="21" t="str">
        <f t="shared" si="19"/>
        <v/>
      </c>
    </row>
    <row r="252" spans="1:53">
      <c r="A252" s="19" t="s">
        <v>560</v>
      </c>
      <c r="B252" s="19" t="s">
        <v>565</v>
      </c>
      <c r="J252" s="19">
        <v>0</v>
      </c>
      <c r="K252" s="19">
        <v>0</v>
      </c>
      <c r="L252" s="19">
        <v>0</v>
      </c>
      <c r="M252" s="19">
        <v>0</v>
      </c>
      <c r="N252" s="19">
        <v>0</v>
      </c>
      <c r="O252" s="19">
        <v>0</v>
      </c>
      <c r="P252" s="19">
        <v>0</v>
      </c>
      <c r="Q252" s="19">
        <v>0</v>
      </c>
      <c r="R252" s="19">
        <v>0</v>
      </c>
      <c r="S252" s="19">
        <v>0</v>
      </c>
      <c r="T252" s="19">
        <v>0</v>
      </c>
      <c r="U252" s="19">
        <v>0</v>
      </c>
      <c r="W252" s="19">
        <v>0</v>
      </c>
      <c r="X252" s="19">
        <v>0</v>
      </c>
      <c r="Y252" s="19">
        <v>0</v>
      </c>
      <c r="Z252" s="19">
        <v>0</v>
      </c>
      <c r="AA252" s="19">
        <v>0</v>
      </c>
      <c r="AB252" s="19">
        <v>0</v>
      </c>
      <c r="AC252" s="19">
        <v>0</v>
      </c>
      <c r="AD252" s="19">
        <v>0</v>
      </c>
      <c r="AE252" s="19">
        <v>0</v>
      </c>
      <c r="AF252" s="19">
        <v>0</v>
      </c>
      <c r="AG252" s="19">
        <v>0</v>
      </c>
      <c r="AH252" s="19">
        <v>0</v>
      </c>
      <c r="AI252" s="19">
        <v>0</v>
      </c>
      <c r="AL252" s="19">
        <v>0</v>
      </c>
      <c r="AM252" s="19">
        <f t="shared" si="15"/>
        <v>0</v>
      </c>
      <c r="AN252" s="19">
        <f t="shared" si="16"/>
        <v>0</v>
      </c>
      <c r="AP252" s="19">
        <f>VLOOKUP($B252,Kraftvärmeprod!$B$1:$BX$549,MATCH(AP$1,Kraftvärmeprod!$B$1:$BX$1,0),FALSE)</f>
        <v>0</v>
      </c>
      <c r="AQ252" s="19">
        <f>VLOOKUP($B252,Kraftvärmeprod!$B$1:$BX$549,MATCH(AQ$1,Kraftvärmeprod!$B$1:$BX$1,0),FALSE)</f>
        <v>0</v>
      </c>
      <c r="AR252" s="19">
        <f>VLOOKUP($B252,Kraftvärmeprod!$B$1:$BX$549,MATCH("Summa tillförd energi exklusive rökgaskondensering",Kraftvärmeprod!$B$1:$BX$1,0),FALSE)</f>
        <v>0</v>
      </c>
      <c r="AT252" s="21" t="str">
        <f t="shared" si="17"/>
        <v/>
      </c>
      <c r="AV252" s="19">
        <f t="shared" si="18"/>
        <v>0</v>
      </c>
      <c r="AX252" s="19" t="str">
        <f>VLOOKUP(B252,Totalt!$B$1:$BZ$554,MATCH(AX$1,Totalt!$B$1:$BZ$1,0),FALSE)</f>
        <v>Ja</v>
      </c>
      <c r="BA252" s="21" t="str">
        <f t="shared" si="19"/>
        <v/>
      </c>
    </row>
    <row r="253" spans="1:53">
      <c r="A253" s="19" t="s">
        <v>560</v>
      </c>
      <c r="B253" s="19" t="s">
        <v>566</v>
      </c>
      <c r="J253" s="19">
        <v>0</v>
      </c>
      <c r="K253" s="19">
        <v>0</v>
      </c>
      <c r="L253" s="19">
        <v>0</v>
      </c>
      <c r="M253" s="19">
        <v>0</v>
      </c>
      <c r="N253" s="19">
        <v>0</v>
      </c>
      <c r="O253" s="19">
        <v>0</v>
      </c>
      <c r="P253" s="19">
        <v>0</v>
      </c>
      <c r="Q253" s="19">
        <v>0</v>
      </c>
      <c r="R253" s="19">
        <v>0.68120700000000001</v>
      </c>
      <c r="S253" s="19">
        <v>1.72082</v>
      </c>
      <c r="T253" s="19">
        <v>0</v>
      </c>
      <c r="U253" s="19">
        <v>7.5087600000000004E-2</v>
      </c>
      <c r="W253" s="19">
        <v>0</v>
      </c>
      <c r="X253" s="19">
        <v>0</v>
      </c>
      <c r="Y253" s="19">
        <v>0</v>
      </c>
      <c r="Z253" s="19">
        <v>0</v>
      </c>
      <c r="AA253" s="19">
        <v>0</v>
      </c>
      <c r="AB253" s="19">
        <v>0</v>
      </c>
      <c r="AC253" s="19">
        <v>0</v>
      </c>
      <c r="AD253" s="19">
        <v>0</v>
      </c>
      <c r="AE253" s="19">
        <v>0</v>
      </c>
      <c r="AF253" s="19">
        <v>0</v>
      </c>
      <c r="AG253" s="19">
        <v>0</v>
      </c>
      <c r="AH253" s="19">
        <v>0</v>
      </c>
      <c r="AI253" s="19">
        <v>4.6445899999999998E-2</v>
      </c>
      <c r="AL253" s="19">
        <v>2.5235604999999999</v>
      </c>
      <c r="AM253" s="19">
        <f t="shared" si="15"/>
        <v>2.4771145999999997</v>
      </c>
      <c r="AN253" s="19">
        <f t="shared" si="16"/>
        <v>2.4771145999999997</v>
      </c>
      <c r="AP253" s="19">
        <f>VLOOKUP($B253,Kraftvärmeprod!$B$1:$BX$549,MATCH(AP$1,Kraftvärmeprod!$B$1:$BX$1,0),FALSE)</f>
        <v>2.3039999999999998</v>
      </c>
      <c r="AQ253" s="19">
        <f>VLOOKUP($B253,Kraftvärmeprod!$B$1:$BX$549,MATCH(AQ$1,Kraftvärmeprod!$B$1:$BX$1,0),FALSE)</f>
        <v>0.25800000000000001</v>
      </c>
      <c r="AR253" s="19">
        <f>VLOOKUP($B253,Kraftvärmeprod!$B$1:$BX$549,MATCH("Summa tillförd energi exklusive rökgaskondensering",Kraftvärmeprod!$B$1:$BX$1,0),FALSE)</f>
        <v>3.1999999999999997</v>
      </c>
      <c r="AT253" s="21">
        <f t="shared" si="17"/>
        <v>0.77409831249999994</v>
      </c>
      <c r="AV253" s="19">
        <f t="shared" si="18"/>
        <v>2.4771145999999997</v>
      </c>
      <c r="AX253" s="19" t="str">
        <f>VLOOKUP(B253,Totalt!$B$1:$BZ$554,MATCH(AX$1,Totalt!$B$1:$BZ$1,0),FALSE)</f>
        <v>Ja</v>
      </c>
      <c r="BA253" s="21">
        <f t="shared" si="19"/>
        <v>0.91299574549530316</v>
      </c>
    </row>
    <row r="254" spans="1:53">
      <c r="A254" s="19" t="s">
        <v>560</v>
      </c>
      <c r="B254" s="19" t="s">
        <v>567</v>
      </c>
      <c r="J254" s="19">
        <v>0</v>
      </c>
      <c r="K254" s="19">
        <v>0</v>
      </c>
      <c r="L254" s="19">
        <v>0</v>
      </c>
      <c r="M254" s="19">
        <v>0</v>
      </c>
      <c r="N254" s="19">
        <v>0</v>
      </c>
      <c r="O254" s="19">
        <v>0</v>
      </c>
      <c r="P254" s="19">
        <v>0</v>
      </c>
      <c r="Q254" s="19">
        <v>51.6447</v>
      </c>
      <c r="R254" s="19">
        <v>0</v>
      </c>
      <c r="S254" s="19">
        <v>22.712499999999999</v>
      </c>
      <c r="T254" s="19">
        <v>0</v>
      </c>
      <c r="U254" s="19">
        <v>19.032499999999999</v>
      </c>
      <c r="W254" s="19">
        <v>0</v>
      </c>
      <c r="X254" s="19">
        <v>0</v>
      </c>
      <c r="Y254" s="19">
        <v>0</v>
      </c>
      <c r="Z254" s="19">
        <v>3.50474</v>
      </c>
      <c r="AA254" s="19">
        <v>0</v>
      </c>
      <c r="AB254" s="19">
        <v>0</v>
      </c>
      <c r="AC254" s="19">
        <v>0</v>
      </c>
      <c r="AD254" s="19">
        <v>0</v>
      </c>
      <c r="AE254" s="19">
        <v>0</v>
      </c>
      <c r="AF254" s="19">
        <v>2.3692000000000002</v>
      </c>
      <c r="AG254" s="19">
        <v>0</v>
      </c>
      <c r="AH254" s="19">
        <v>0</v>
      </c>
      <c r="AI254" s="19">
        <v>2.78138</v>
      </c>
      <c r="AL254" s="19">
        <v>102.04501999999999</v>
      </c>
      <c r="AM254" s="19">
        <f t="shared" si="15"/>
        <v>99.263639999999995</v>
      </c>
      <c r="AN254" s="19">
        <f t="shared" si="16"/>
        <v>99.263639999999995</v>
      </c>
      <c r="AP254" s="19">
        <f>VLOOKUP($B254,Kraftvärmeprod!$B$1:$BX$549,MATCH(AP$1,Kraftvärmeprod!$B$1:$BX$1,0),FALSE)</f>
        <v>87.906000000000006</v>
      </c>
      <c r="AQ254" s="19">
        <f>VLOOKUP($B254,Kraftvärmeprod!$B$1:$BX$549,MATCH(AQ$1,Kraftvärmeprod!$B$1:$BX$1,0),FALSE)</f>
        <v>7.2690000000000001</v>
      </c>
      <c r="AR254" s="19">
        <f>VLOOKUP($B254,Kraftvärmeprod!$B$1:$BX$549,MATCH("Summa tillförd energi exklusive rökgaskondensering",Kraftvärmeprod!$B$1:$BX$1,0),FALSE)</f>
        <v>120.59200000000001</v>
      </c>
      <c r="AT254" s="21">
        <f t="shared" si="17"/>
        <v>0.82313619477245581</v>
      </c>
      <c r="AV254" s="19">
        <f t="shared" si="18"/>
        <v>96.894440000000003</v>
      </c>
      <c r="AX254" s="19" t="str">
        <f>VLOOKUP(B254,Totalt!$B$1:$BZ$554,MATCH(AX$1,Totalt!$B$1:$BZ$1,0),FALSE)</f>
        <v>Ja</v>
      </c>
      <c r="BA254" s="21">
        <f t="shared" si="19"/>
        <v>0.86144331198131974</v>
      </c>
    </row>
    <row r="255" spans="1:53">
      <c r="A255" s="19" t="s">
        <v>560</v>
      </c>
      <c r="B255" s="19" t="s">
        <v>568</v>
      </c>
      <c r="J255" s="19">
        <v>0</v>
      </c>
      <c r="K255" s="19">
        <v>0</v>
      </c>
      <c r="L255" s="19">
        <v>0</v>
      </c>
      <c r="M255" s="19">
        <v>0</v>
      </c>
      <c r="N255" s="19">
        <v>0</v>
      </c>
      <c r="O255" s="19">
        <v>0</v>
      </c>
      <c r="P255" s="19">
        <v>0</v>
      </c>
      <c r="Q255" s="19">
        <v>0</v>
      </c>
      <c r="R255" s="19">
        <v>0</v>
      </c>
      <c r="S255" s="19">
        <v>0</v>
      </c>
      <c r="T255" s="19">
        <v>0</v>
      </c>
      <c r="U255" s="19">
        <v>0</v>
      </c>
      <c r="W255" s="19">
        <v>0</v>
      </c>
      <c r="X255" s="19">
        <v>0</v>
      </c>
      <c r="Y255" s="19">
        <v>0</v>
      </c>
      <c r="Z255" s="19">
        <v>0</v>
      </c>
      <c r="AA255" s="19">
        <v>0</v>
      </c>
      <c r="AB255" s="19">
        <v>0</v>
      </c>
      <c r="AC255" s="19">
        <v>0</v>
      </c>
      <c r="AD255" s="19">
        <v>0</v>
      </c>
      <c r="AE255" s="19">
        <v>0</v>
      </c>
      <c r="AF255" s="19">
        <v>0</v>
      </c>
      <c r="AG255" s="19">
        <v>0</v>
      </c>
      <c r="AH255" s="19">
        <v>0</v>
      </c>
      <c r="AI255" s="19">
        <v>0</v>
      </c>
      <c r="AL255" s="19">
        <v>0</v>
      </c>
      <c r="AM255" s="19">
        <f t="shared" si="15"/>
        <v>0</v>
      </c>
      <c r="AN255" s="19">
        <f t="shared" si="16"/>
        <v>0</v>
      </c>
      <c r="AP255" s="19">
        <f>VLOOKUP($B255,Kraftvärmeprod!$B$1:$BX$549,MATCH(AP$1,Kraftvärmeprod!$B$1:$BX$1,0),FALSE)</f>
        <v>0</v>
      </c>
      <c r="AQ255" s="19">
        <f>VLOOKUP($B255,Kraftvärmeprod!$B$1:$BX$549,MATCH(AQ$1,Kraftvärmeprod!$B$1:$BX$1,0),FALSE)</f>
        <v>0</v>
      </c>
      <c r="AR255" s="19">
        <f>VLOOKUP($B255,Kraftvärmeprod!$B$1:$BX$549,MATCH("Summa tillförd energi exklusive rökgaskondensering",Kraftvärmeprod!$B$1:$BX$1,0),FALSE)</f>
        <v>0</v>
      </c>
      <c r="AT255" s="21" t="str">
        <f t="shared" si="17"/>
        <v/>
      </c>
      <c r="AV255" s="19">
        <f t="shared" si="18"/>
        <v>0</v>
      </c>
      <c r="AX255" s="19" t="str">
        <f>VLOOKUP(B255,Totalt!$B$1:$BZ$554,MATCH(AX$1,Totalt!$B$1:$BZ$1,0),FALSE)</f>
        <v>Ja</v>
      </c>
      <c r="BA255" s="21" t="str">
        <f t="shared" si="19"/>
        <v/>
      </c>
    </row>
    <row r="256" spans="1:53">
      <c r="A256" s="19" t="s">
        <v>560</v>
      </c>
      <c r="B256" s="19" t="s">
        <v>569</v>
      </c>
      <c r="J256" s="19">
        <v>0</v>
      </c>
      <c r="K256" s="19">
        <v>0</v>
      </c>
      <c r="L256" s="19">
        <v>0</v>
      </c>
      <c r="M256" s="19">
        <v>0</v>
      </c>
      <c r="N256" s="19">
        <v>0</v>
      </c>
      <c r="O256" s="19">
        <v>0</v>
      </c>
      <c r="P256" s="19">
        <v>0</v>
      </c>
      <c r="Q256" s="19">
        <v>0</v>
      </c>
      <c r="R256" s="19">
        <v>0</v>
      </c>
      <c r="S256" s="19">
        <v>0</v>
      </c>
      <c r="T256" s="19">
        <v>0</v>
      </c>
      <c r="U256" s="19">
        <v>0</v>
      </c>
      <c r="W256" s="19">
        <v>0</v>
      </c>
      <c r="X256" s="19">
        <v>0</v>
      </c>
      <c r="Y256" s="19">
        <v>0</v>
      </c>
      <c r="Z256" s="19">
        <v>0</v>
      </c>
      <c r="AA256" s="19">
        <v>0</v>
      </c>
      <c r="AB256" s="19">
        <v>0</v>
      </c>
      <c r="AC256" s="19">
        <v>0</v>
      </c>
      <c r="AD256" s="19">
        <v>0</v>
      </c>
      <c r="AE256" s="19">
        <v>0</v>
      </c>
      <c r="AF256" s="19">
        <v>0</v>
      </c>
      <c r="AG256" s="19">
        <v>0</v>
      </c>
      <c r="AH256" s="19">
        <v>0</v>
      </c>
      <c r="AI256" s="19">
        <v>0</v>
      </c>
      <c r="AL256" s="19">
        <v>0</v>
      </c>
      <c r="AM256" s="19">
        <f t="shared" si="15"/>
        <v>0</v>
      </c>
      <c r="AN256" s="19">
        <f t="shared" si="16"/>
        <v>0</v>
      </c>
      <c r="AP256" s="19">
        <f>VLOOKUP($B256,Kraftvärmeprod!$B$1:$BX$549,MATCH(AP$1,Kraftvärmeprod!$B$1:$BX$1,0),FALSE)</f>
        <v>0</v>
      </c>
      <c r="AQ256" s="19">
        <f>VLOOKUP($B256,Kraftvärmeprod!$B$1:$BX$549,MATCH(AQ$1,Kraftvärmeprod!$B$1:$BX$1,0),FALSE)</f>
        <v>0</v>
      </c>
      <c r="AR256" s="19">
        <f>VLOOKUP($B256,Kraftvärmeprod!$B$1:$BX$549,MATCH("Summa tillförd energi exklusive rökgaskondensering",Kraftvärmeprod!$B$1:$BX$1,0),FALSE)</f>
        <v>0</v>
      </c>
      <c r="AT256" s="21" t="str">
        <f t="shared" si="17"/>
        <v/>
      </c>
      <c r="AV256" s="19">
        <f t="shared" si="18"/>
        <v>0</v>
      </c>
      <c r="AX256" s="19" t="str">
        <f>VLOOKUP(B256,Totalt!$B$1:$BZ$554,MATCH(AX$1,Totalt!$B$1:$BZ$1,0),FALSE)</f>
        <v>Ja</v>
      </c>
      <c r="BA256" s="21" t="str">
        <f t="shared" si="19"/>
        <v/>
      </c>
    </row>
    <row r="257" spans="1:53">
      <c r="A257" s="19" t="s">
        <v>560</v>
      </c>
      <c r="B257" s="19" t="s">
        <v>571</v>
      </c>
      <c r="J257" s="19">
        <v>0</v>
      </c>
      <c r="K257" s="19">
        <v>0</v>
      </c>
      <c r="L257" s="19">
        <v>0</v>
      </c>
      <c r="M257" s="19">
        <v>0</v>
      </c>
      <c r="N257" s="19">
        <v>0</v>
      </c>
      <c r="O257" s="19">
        <v>0</v>
      </c>
      <c r="P257" s="19">
        <v>0</v>
      </c>
      <c r="Q257" s="19">
        <v>0</v>
      </c>
      <c r="R257" s="19">
        <v>0</v>
      </c>
      <c r="S257" s="19">
        <v>0</v>
      </c>
      <c r="T257" s="19">
        <v>0</v>
      </c>
      <c r="U257" s="19">
        <v>0</v>
      </c>
      <c r="W257" s="19">
        <v>0</v>
      </c>
      <c r="X257" s="19">
        <v>0</v>
      </c>
      <c r="Y257" s="19">
        <v>0</v>
      </c>
      <c r="Z257" s="19">
        <v>0</v>
      </c>
      <c r="AA257" s="19">
        <v>0</v>
      </c>
      <c r="AB257" s="19">
        <v>0</v>
      </c>
      <c r="AC257" s="19">
        <v>0</v>
      </c>
      <c r="AD257" s="19">
        <v>0</v>
      </c>
      <c r="AE257" s="19">
        <v>0</v>
      </c>
      <c r="AF257" s="19">
        <v>0</v>
      </c>
      <c r="AG257" s="19">
        <v>0</v>
      </c>
      <c r="AH257" s="19">
        <v>0</v>
      </c>
      <c r="AI257" s="19">
        <v>0</v>
      </c>
      <c r="AL257" s="19">
        <v>0</v>
      </c>
      <c r="AM257" s="19">
        <f t="shared" si="15"/>
        <v>0</v>
      </c>
      <c r="AN257" s="19">
        <f t="shared" si="16"/>
        <v>0</v>
      </c>
      <c r="AP257" s="19">
        <f>VLOOKUP($B257,Kraftvärmeprod!$B$1:$BX$549,MATCH(AP$1,Kraftvärmeprod!$B$1:$BX$1,0),FALSE)</f>
        <v>0</v>
      </c>
      <c r="AQ257" s="19">
        <f>VLOOKUP($B257,Kraftvärmeprod!$B$1:$BX$549,MATCH(AQ$1,Kraftvärmeprod!$B$1:$BX$1,0),FALSE)</f>
        <v>0</v>
      </c>
      <c r="AR257" s="19">
        <f>VLOOKUP($B257,Kraftvärmeprod!$B$1:$BX$549,MATCH("Summa tillförd energi exklusive rökgaskondensering",Kraftvärmeprod!$B$1:$BX$1,0),FALSE)</f>
        <v>0</v>
      </c>
      <c r="AT257" s="21" t="str">
        <f t="shared" si="17"/>
        <v/>
      </c>
      <c r="AV257" s="19">
        <f t="shared" si="18"/>
        <v>0</v>
      </c>
      <c r="AX257" s="19" t="str">
        <f>VLOOKUP(B257,Totalt!$B$1:$BZ$554,MATCH(AX$1,Totalt!$B$1:$BZ$1,0),FALSE)</f>
        <v>Ja</v>
      </c>
      <c r="BA257" s="21" t="str">
        <f t="shared" si="19"/>
        <v/>
      </c>
    </row>
    <row r="258" spans="1:53">
      <c r="A258" s="19" t="s">
        <v>560</v>
      </c>
      <c r="B258" s="19" t="s">
        <v>572</v>
      </c>
      <c r="J258" s="19">
        <v>0</v>
      </c>
      <c r="K258" s="19">
        <v>0</v>
      </c>
      <c r="L258" s="19">
        <v>0</v>
      </c>
      <c r="M258" s="19">
        <v>0</v>
      </c>
      <c r="N258" s="19">
        <v>0</v>
      </c>
      <c r="O258" s="19">
        <v>0</v>
      </c>
      <c r="P258" s="19">
        <v>0</v>
      </c>
      <c r="Q258" s="19">
        <v>0</v>
      </c>
      <c r="R258" s="19">
        <v>0</v>
      </c>
      <c r="S258" s="19">
        <v>0</v>
      </c>
      <c r="T258" s="19">
        <v>0</v>
      </c>
      <c r="U258" s="19">
        <v>0</v>
      </c>
      <c r="W258" s="19">
        <v>0</v>
      </c>
      <c r="X258" s="19">
        <v>0</v>
      </c>
      <c r="Y258" s="19">
        <v>0</v>
      </c>
      <c r="Z258" s="19">
        <v>0</v>
      </c>
      <c r="AA258" s="19">
        <v>0</v>
      </c>
      <c r="AB258" s="19">
        <v>0</v>
      </c>
      <c r="AC258" s="19">
        <v>0</v>
      </c>
      <c r="AD258" s="19">
        <v>0</v>
      </c>
      <c r="AE258" s="19">
        <v>0</v>
      </c>
      <c r="AF258" s="19">
        <v>0</v>
      </c>
      <c r="AG258" s="19">
        <v>0</v>
      </c>
      <c r="AH258" s="19">
        <v>0</v>
      </c>
      <c r="AI258" s="19">
        <v>0</v>
      </c>
      <c r="AL258" s="19">
        <v>0</v>
      </c>
      <c r="AM258" s="19">
        <f t="shared" si="15"/>
        <v>0</v>
      </c>
      <c r="AN258" s="19">
        <f t="shared" si="16"/>
        <v>0</v>
      </c>
      <c r="AP258" s="19">
        <f>VLOOKUP($B258,Kraftvärmeprod!$B$1:$BX$549,MATCH(AP$1,Kraftvärmeprod!$B$1:$BX$1,0),FALSE)</f>
        <v>0</v>
      </c>
      <c r="AQ258" s="19">
        <f>VLOOKUP($B258,Kraftvärmeprod!$B$1:$BX$549,MATCH(AQ$1,Kraftvärmeprod!$B$1:$BX$1,0),FALSE)</f>
        <v>0</v>
      </c>
      <c r="AR258" s="19">
        <f>VLOOKUP($B258,Kraftvärmeprod!$B$1:$BX$549,MATCH("Summa tillförd energi exklusive rökgaskondensering",Kraftvärmeprod!$B$1:$BX$1,0),FALSE)</f>
        <v>0</v>
      </c>
      <c r="AT258" s="21" t="str">
        <f t="shared" si="17"/>
        <v/>
      </c>
      <c r="AV258" s="19">
        <f t="shared" si="18"/>
        <v>0</v>
      </c>
      <c r="AX258" s="19" t="str">
        <f>VLOOKUP(B258,Totalt!$B$1:$BZ$554,MATCH(AX$1,Totalt!$B$1:$BZ$1,0),FALSE)</f>
        <v>Ja</v>
      </c>
      <c r="BA258" s="21" t="str">
        <f t="shared" si="19"/>
        <v/>
      </c>
    </row>
    <row r="259" spans="1:53">
      <c r="A259" s="19" t="s">
        <v>560</v>
      </c>
      <c r="B259" s="19" t="s">
        <v>574</v>
      </c>
      <c r="J259" s="19">
        <v>0</v>
      </c>
      <c r="K259" s="19">
        <v>0.268646</v>
      </c>
      <c r="L259" s="19">
        <v>0</v>
      </c>
      <c r="M259" s="19">
        <v>0.220328</v>
      </c>
      <c r="N259" s="19">
        <v>0</v>
      </c>
      <c r="O259" s="19">
        <v>0</v>
      </c>
      <c r="P259" s="19">
        <v>4.9585600000000003</v>
      </c>
      <c r="Q259" s="19">
        <v>0</v>
      </c>
      <c r="R259" s="19">
        <v>0.22778200000000001</v>
      </c>
      <c r="S259" s="19">
        <v>0</v>
      </c>
      <c r="T259" s="19">
        <v>0</v>
      </c>
      <c r="U259" s="19">
        <v>0</v>
      </c>
      <c r="W259" s="19">
        <v>0</v>
      </c>
      <c r="X259" s="19">
        <v>0</v>
      </c>
      <c r="Y259" s="19">
        <v>0</v>
      </c>
      <c r="Z259" s="19">
        <v>22.67</v>
      </c>
      <c r="AA259" s="19">
        <v>0</v>
      </c>
      <c r="AB259" s="19">
        <v>0</v>
      </c>
      <c r="AC259" s="19">
        <v>0</v>
      </c>
      <c r="AD259" s="19">
        <v>0</v>
      </c>
      <c r="AE259" s="19">
        <v>2.1732900000000002</v>
      </c>
      <c r="AF259" s="19">
        <v>0</v>
      </c>
      <c r="AG259" s="19">
        <v>0</v>
      </c>
      <c r="AH259" s="19">
        <v>0</v>
      </c>
      <c r="AI259" s="19">
        <v>0.94315499999999997</v>
      </c>
      <c r="AL259" s="19">
        <v>31.461761000000003</v>
      </c>
      <c r="AM259" s="19">
        <f t="shared" ref="AM259:AM322" si="20">AL259-IFERROR(AI259/1,0)</f>
        <v>30.518606000000002</v>
      </c>
      <c r="AN259" s="19">
        <f t="shared" ref="AN259:AN322" si="21">AM259-IFERROR(AH259/1,0)</f>
        <v>30.518606000000002</v>
      </c>
      <c r="AP259" s="19">
        <f>VLOOKUP($B259,Kraftvärmeprod!$B$1:$BX$549,MATCH(AP$1,Kraftvärmeprod!$B$1:$BX$1,0),FALSE)</f>
        <v>26.431999999999999</v>
      </c>
      <c r="AQ259" s="19">
        <f>VLOOKUP($B259,Kraftvärmeprod!$B$1:$BX$549,MATCH(AQ$1,Kraftvärmeprod!$B$1:$BX$1,0),FALSE)</f>
        <v>0.45500000000000002</v>
      </c>
      <c r="AR259" s="19">
        <f>VLOOKUP($B259,Kraftvärmeprod!$B$1:$BX$549,MATCH("Summa tillförd energi exklusive rökgaskondensering",Kraftvärmeprod!$B$1:$BX$1,0),FALSE)</f>
        <v>31.905000000000001</v>
      </c>
      <c r="AT259" s="21">
        <f t="shared" ref="AT259:AT322" si="22">IF(AN259=0,"",AN259/AR259)</f>
        <v>0.95654618398370161</v>
      </c>
      <c r="AV259" s="19">
        <f t="shared" ref="AV259:AV322" si="23">Q259+R259+S259+T259+U259+P259+X259+Y259+Z259+AA259+AB259+AC259+W259</f>
        <v>27.856342000000001</v>
      </c>
      <c r="AX259" s="19" t="str">
        <f>VLOOKUP(B259,Totalt!$B$1:$BZ$554,MATCH(AX$1,Totalt!$B$1:$BZ$1,0),FALSE)</f>
        <v>Ja</v>
      </c>
      <c r="BA259" s="21">
        <f t="shared" ref="BA259:BA322" si="24">IFERROR(AP259/(AN259+AI259),"")</f>
        <v>0.84013097677526682</v>
      </c>
    </row>
    <row r="260" spans="1:53">
      <c r="A260" s="19" t="s">
        <v>560</v>
      </c>
      <c r="B260" s="19" t="s">
        <v>576</v>
      </c>
      <c r="J260" s="19">
        <v>0</v>
      </c>
      <c r="K260" s="19">
        <v>0</v>
      </c>
      <c r="L260" s="19">
        <v>0</v>
      </c>
      <c r="M260" s="19">
        <v>0</v>
      </c>
      <c r="N260" s="19">
        <v>0</v>
      </c>
      <c r="O260" s="19">
        <v>0</v>
      </c>
      <c r="P260" s="19">
        <v>0</v>
      </c>
      <c r="Q260" s="19">
        <v>0</v>
      </c>
      <c r="R260" s="19">
        <v>0</v>
      </c>
      <c r="S260" s="19">
        <v>0</v>
      </c>
      <c r="T260" s="19">
        <v>0</v>
      </c>
      <c r="U260" s="19">
        <v>0</v>
      </c>
      <c r="W260" s="19">
        <v>0</v>
      </c>
      <c r="X260" s="19">
        <v>0</v>
      </c>
      <c r="Y260" s="19">
        <v>0</v>
      </c>
      <c r="Z260" s="19">
        <v>0</v>
      </c>
      <c r="AA260" s="19">
        <v>0</v>
      </c>
      <c r="AB260" s="19">
        <v>0</v>
      </c>
      <c r="AC260" s="19">
        <v>0</v>
      </c>
      <c r="AD260" s="19">
        <v>0</v>
      </c>
      <c r="AE260" s="19">
        <v>0</v>
      </c>
      <c r="AF260" s="19">
        <v>0</v>
      </c>
      <c r="AG260" s="19">
        <v>0</v>
      </c>
      <c r="AH260" s="19">
        <v>0</v>
      </c>
      <c r="AI260" s="19">
        <v>0</v>
      </c>
      <c r="AL260" s="19">
        <v>0</v>
      </c>
      <c r="AM260" s="19">
        <f t="shared" si="20"/>
        <v>0</v>
      </c>
      <c r="AN260" s="19">
        <f t="shared" si="21"/>
        <v>0</v>
      </c>
      <c r="AP260" s="19">
        <f>VLOOKUP($B260,Kraftvärmeprod!$B$1:$BX$549,MATCH(AP$1,Kraftvärmeprod!$B$1:$BX$1,0),FALSE)</f>
        <v>0</v>
      </c>
      <c r="AQ260" s="19">
        <f>VLOOKUP($B260,Kraftvärmeprod!$B$1:$BX$549,MATCH(AQ$1,Kraftvärmeprod!$B$1:$BX$1,0),FALSE)</f>
        <v>0</v>
      </c>
      <c r="AR260" s="19">
        <f>VLOOKUP($B260,Kraftvärmeprod!$B$1:$BX$549,MATCH("Summa tillförd energi exklusive rökgaskondensering",Kraftvärmeprod!$B$1:$BX$1,0),FALSE)</f>
        <v>0</v>
      </c>
      <c r="AT260" s="21" t="str">
        <f t="shared" si="22"/>
        <v/>
      </c>
      <c r="AV260" s="19">
        <f t="shared" si="23"/>
        <v>0</v>
      </c>
      <c r="AX260" s="19" t="str">
        <f>VLOOKUP(B260,Totalt!$B$1:$BZ$554,MATCH(AX$1,Totalt!$B$1:$BZ$1,0),FALSE)</f>
        <v>Ja</v>
      </c>
      <c r="BA260" s="21" t="str">
        <f t="shared" si="24"/>
        <v/>
      </c>
    </row>
    <row r="261" spans="1:53">
      <c r="A261" s="19" t="s">
        <v>560</v>
      </c>
      <c r="B261" s="19" t="s">
        <v>577</v>
      </c>
      <c r="J261" s="19">
        <v>0</v>
      </c>
      <c r="K261" s="19">
        <v>0</v>
      </c>
      <c r="L261" s="19">
        <v>0</v>
      </c>
      <c r="M261" s="19">
        <v>0</v>
      </c>
      <c r="N261" s="19">
        <v>0</v>
      </c>
      <c r="O261" s="19">
        <v>0</v>
      </c>
      <c r="P261" s="19">
        <v>0</v>
      </c>
      <c r="Q261" s="19">
        <v>0</v>
      </c>
      <c r="R261" s="19">
        <v>0</v>
      </c>
      <c r="S261" s="19">
        <v>0</v>
      </c>
      <c r="T261" s="19">
        <v>0</v>
      </c>
      <c r="U261" s="19">
        <v>0</v>
      </c>
      <c r="W261" s="19">
        <v>0</v>
      </c>
      <c r="X261" s="19">
        <v>0</v>
      </c>
      <c r="Y261" s="19">
        <v>0</v>
      </c>
      <c r="Z261" s="19">
        <v>0</v>
      </c>
      <c r="AA261" s="19">
        <v>0</v>
      </c>
      <c r="AB261" s="19">
        <v>0</v>
      </c>
      <c r="AC261" s="19">
        <v>0</v>
      </c>
      <c r="AD261" s="19">
        <v>0</v>
      </c>
      <c r="AE261" s="19">
        <v>0</v>
      </c>
      <c r="AF261" s="19">
        <v>0</v>
      </c>
      <c r="AG261" s="19">
        <v>0</v>
      </c>
      <c r="AH261" s="19">
        <v>0</v>
      </c>
      <c r="AI261" s="19">
        <v>0</v>
      </c>
      <c r="AL261" s="19">
        <v>0</v>
      </c>
      <c r="AM261" s="19">
        <f t="shared" si="20"/>
        <v>0</v>
      </c>
      <c r="AN261" s="19">
        <f t="shared" si="21"/>
        <v>0</v>
      </c>
      <c r="AP261" s="19">
        <f>VLOOKUP($B261,Kraftvärmeprod!$B$1:$BX$549,MATCH(AP$1,Kraftvärmeprod!$B$1:$BX$1,0),FALSE)</f>
        <v>0</v>
      </c>
      <c r="AQ261" s="19">
        <f>VLOOKUP($B261,Kraftvärmeprod!$B$1:$BX$549,MATCH(AQ$1,Kraftvärmeprod!$B$1:$BX$1,0),FALSE)</f>
        <v>0</v>
      </c>
      <c r="AR261" s="19">
        <f>VLOOKUP($B261,Kraftvärmeprod!$B$1:$BX$549,MATCH("Summa tillförd energi exklusive rökgaskondensering",Kraftvärmeprod!$B$1:$BX$1,0),FALSE)</f>
        <v>0</v>
      </c>
      <c r="AT261" s="21" t="str">
        <f t="shared" si="22"/>
        <v/>
      </c>
      <c r="AV261" s="19">
        <f t="shared" si="23"/>
        <v>0</v>
      </c>
      <c r="AX261" s="19" t="str">
        <f>VLOOKUP(B261,Totalt!$B$1:$BZ$554,MATCH(AX$1,Totalt!$B$1:$BZ$1,0),FALSE)</f>
        <v>Ja</v>
      </c>
      <c r="BA261" s="21" t="str">
        <f t="shared" si="24"/>
        <v/>
      </c>
    </row>
    <row r="262" spans="1:53">
      <c r="A262" s="19" t="s">
        <v>560</v>
      </c>
      <c r="B262" s="19" t="s">
        <v>578</v>
      </c>
      <c r="J262" s="19">
        <v>0</v>
      </c>
      <c r="K262" s="19">
        <v>0</v>
      </c>
      <c r="L262" s="19">
        <v>0</v>
      </c>
      <c r="M262" s="19">
        <v>0</v>
      </c>
      <c r="N262" s="19">
        <v>0</v>
      </c>
      <c r="O262" s="19">
        <v>0</v>
      </c>
      <c r="P262" s="19">
        <v>0</v>
      </c>
      <c r="Q262" s="19">
        <v>0</v>
      </c>
      <c r="R262" s="19">
        <v>0</v>
      </c>
      <c r="S262" s="19">
        <v>0</v>
      </c>
      <c r="T262" s="19">
        <v>0</v>
      </c>
      <c r="U262" s="19">
        <v>0</v>
      </c>
      <c r="W262" s="19">
        <v>0</v>
      </c>
      <c r="X262" s="19">
        <v>0</v>
      </c>
      <c r="Y262" s="19">
        <v>0</v>
      </c>
      <c r="Z262" s="19">
        <v>0</v>
      </c>
      <c r="AA262" s="19">
        <v>0</v>
      </c>
      <c r="AB262" s="19">
        <v>0</v>
      </c>
      <c r="AC262" s="19">
        <v>0</v>
      </c>
      <c r="AD262" s="19">
        <v>0</v>
      </c>
      <c r="AE262" s="19">
        <v>0</v>
      </c>
      <c r="AF262" s="19">
        <v>0</v>
      </c>
      <c r="AG262" s="19">
        <v>0</v>
      </c>
      <c r="AH262" s="19">
        <v>0</v>
      </c>
      <c r="AI262" s="19">
        <v>0</v>
      </c>
      <c r="AL262" s="19">
        <v>0</v>
      </c>
      <c r="AM262" s="19">
        <f t="shared" si="20"/>
        <v>0</v>
      </c>
      <c r="AN262" s="19">
        <f t="shared" si="21"/>
        <v>0</v>
      </c>
      <c r="AP262" s="19">
        <f>VLOOKUP($B262,Kraftvärmeprod!$B$1:$BX$549,MATCH(AP$1,Kraftvärmeprod!$B$1:$BX$1,0),FALSE)</f>
        <v>0</v>
      </c>
      <c r="AQ262" s="19">
        <f>VLOOKUP($B262,Kraftvärmeprod!$B$1:$BX$549,MATCH(AQ$1,Kraftvärmeprod!$B$1:$BX$1,0),FALSE)</f>
        <v>0</v>
      </c>
      <c r="AR262" s="19">
        <f>VLOOKUP($B262,Kraftvärmeprod!$B$1:$BX$549,MATCH("Summa tillförd energi exklusive rökgaskondensering",Kraftvärmeprod!$B$1:$BX$1,0),FALSE)</f>
        <v>0</v>
      </c>
      <c r="AT262" s="21" t="str">
        <f t="shared" si="22"/>
        <v/>
      </c>
      <c r="AV262" s="19">
        <f t="shared" si="23"/>
        <v>0</v>
      </c>
      <c r="AX262" s="19" t="str">
        <f>VLOOKUP(B262,Totalt!$B$1:$BZ$554,MATCH(AX$1,Totalt!$B$1:$BZ$1,0),FALSE)</f>
        <v>Ja</v>
      </c>
      <c r="BA262" s="21" t="str">
        <f t="shared" si="24"/>
        <v/>
      </c>
    </row>
    <row r="263" spans="1:53">
      <c r="A263" s="19" t="s">
        <v>560</v>
      </c>
      <c r="B263" s="19" t="s">
        <v>579</v>
      </c>
      <c r="J263" s="19">
        <v>0</v>
      </c>
      <c r="K263" s="19">
        <v>0</v>
      </c>
      <c r="L263" s="19">
        <v>0</v>
      </c>
      <c r="M263" s="19">
        <v>0</v>
      </c>
      <c r="N263" s="19">
        <v>0</v>
      </c>
      <c r="O263" s="19">
        <v>0</v>
      </c>
      <c r="P263" s="19">
        <v>0</v>
      </c>
      <c r="Q263" s="19">
        <v>0</v>
      </c>
      <c r="R263" s="19">
        <v>0</v>
      </c>
      <c r="S263" s="19">
        <v>0</v>
      </c>
      <c r="T263" s="19">
        <v>0</v>
      </c>
      <c r="U263" s="19">
        <v>0</v>
      </c>
      <c r="W263" s="19">
        <v>0</v>
      </c>
      <c r="X263" s="19">
        <v>0</v>
      </c>
      <c r="Y263" s="19">
        <v>0</v>
      </c>
      <c r="Z263" s="19">
        <v>0</v>
      </c>
      <c r="AA263" s="19">
        <v>0</v>
      </c>
      <c r="AB263" s="19">
        <v>0</v>
      </c>
      <c r="AC263" s="19">
        <v>0</v>
      </c>
      <c r="AD263" s="19">
        <v>0</v>
      </c>
      <c r="AE263" s="19">
        <v>0</v>
      </c>
      <c r="AF263" s="19">
        <v>0</v>
      </c>
      <c r="AG263" s="19">
        <v>0</v>
      </c>
      <c r="AH263" s="19">
        <v>0</v>
      </c>
      <c r="AI263" s="19">
        <v>0</v>
      </c>
      <c r="AL263" s="19">
        <v>0</v>
      </c>
      <c r="AM263" s="19">
        <f t="shared" si="20"/>
        <v>0</v>
      </c>
      <c r="AN263" s="19">
        <f t="shared" si="21"/>
        <v>0</v>
      </c>
      <c r="AP263" s="19">
        <f>VLOOKUP($B263,Kraftvärmeprod!$B$1:$BX$549,MATCH(AP$1,Kraftvärmeprod!$B$1:$BX$1,0),FALSE)</f>
        <v>0</v>
      </c>
      <c r="AQ263" s="19">
        <f>VLOOKUP($B263,Kraftvärmeprod!$B$1:$BX$549,MATCH(AQ$1,Kraftvärmeprod!$B$1:$BX$1,0),FALSE)</f>
        <v>0</v>
      </c>
      <c r="AR263" s="19">
        <f>VLOOKUP($B263,Kraftvärmeprod!$B$1:$BX$549,MATCH("Summa tillförd energi exklusive rökgaskondensering",Kraftvärmeprod!$B$1:$BX$1,0),FALSE)</f>
        <v>0</v>
      </c>
      <c r="AT263" s="21" t="str">
        <f t="shared" si="22"/>
        <v/>
      </c>
      <c r="AV263" s="19">
        <f t="shared" si="23"/>
        <v>0</v>
      </c>
      <c r="AX263" s="19" t="str">
        <f>VLOOKUP(B263,Totalt!$B$1:$BZ$554,MATCH(AX$1,Totalt!$B$1:$BZ$1,0),FALSE)</f>
        <v>Ja</v>
      </c>
      <c r="BA263" s="21" t="str">
        <f t="shared" si="24"/>
        <v/>
      </c>
    </row>
    <row r="264" spans="1:53">
      <c r="A264" s="19" t="s">
        <v>560</v>
      </c>
      <c r="B264" s="19" t="s">
        <v>581</v>
      </c>
      <c r="J264" s="19">
        <v>0</v>
      </c>
      <c r="K264" s="19">
        <v>0</v>
      </c>
      <c r="L264" s="19">
        <v>0</v>
      </c>
      <c r="M264" s="19">
        <v>0</v>
      </c>
      <c r="N264" s="19">
        <v>0</v>
      </c>
      <c r="O264" s="19">
        <v>0</v>
      </c>
      <c r="P264" s="19">
        <v>0</v>
      </c>
      <c r="Q264" s="19">
        <v>0</v>
      </c>
      <c r="R264" s="19">
        <v>0</v>
      </c>
      <c r="S264" s="19">
        <v>0</v>
      </c>
      <c r="T264" s="19">
        <v>0</v>
      </c>
      <c r="U264" s="19">
        <v>0</v>
      </c>
      <c r="W264" s="19">
        <v>0</v>
      </c>
      <c r="X264" s="19">
        <v>0</v>
      </c>
      <c r="Y264" s="19">
        <v>0</v>
      </c>
      <c r="Z264" s="19">
        <v>0</v>
      </c>
      <c r="AA264" s="19">
        <v>0</v>
      </c>
      <c r="AB264" s="19">
        <v>0</v>
      </c>
      <c r="AC264" s="19">
        <v>0</v>
      </c>
      <c r="AD264" s="19">
        <v>0</v>
      </c>
      <c r="AE264" s="19">
        <v>0</v>
      </c>
      <c r="AF264" s="19">
        <v>0</v>
      </c>
      <c r="AG264" s="19">
        <v>0</v>
      </c>
      <c r="AH264" s="19">
        <v>0</v>
      </c>
      <c r="AI264" s="19">
        <v>0</v>
      </c>
      <c r="AL264" s="19">
        <v>0</v>
      </c>
      <c r="AM264" s="19">
        <f t="shared" si="20"/>
        <v>0</v>
      </c>
      <c r="AN264" s="19">
        <f t="shared" si="21"/>
        <v>0</v>
      </c>
      <c r="AP264" s="19">
        <f>VLOOKUP($B264,Kraftvärmeprod!$B$1:$BX$549,MATCH(AP$1,Kraftvärmeprod!$B$1:$BX$1,0),FALSE)</f>
        <v>0</v>
      </c>
      <c r="AQ264" s="19">
        <f>VLOOKUP($B264,Kraftvärmeprod!$B$1:$BX$549,MATCH(AQ$1,Kraftvärmeprod!$B$1:$BX$1,0),FALSE)</f>
        <v>0</v>
      </c>
      <c r="AR264" s="19">
        <f>VLOOKUP($B264,Kraftvärmeprod!$B$1:$BX$549,MATCH("Summa tillförd energi exklusive rökgaskondensering",Kraftvärmeprod!$B$1:$BX$1,0),FALSE)</f>
        <v>0</v>
      </c>
      <c r="AT264" s="21" t="str">
        <f t="shared" si="22"/>
        <v/>
      </c>
      <c r="AV264" s="19">
        <f t="shared" si="23"/>
        <v>0</v>
      </c>
      <c r="AX264" s="19" t="e">
        <f>VLOOKUP(B264,Totalt!$B$1:$BZ$554,MATCH(AX$1,Totalt!$B$1:$BZ$1,0),FALSE)</f>
        <v>#N/A</v>
      </c>
      <c r="BA264" s="21" t="str">
        <f t="shared" si="24"/>
        <v/>
      </c>
    </row>
    <row r="265" spans="1:53">
      <c r="A265" s="19" t="s">
        <v>582</v>
      </c>
      <c r="B265" s="19" t="s">
        <v>587</v>
      </c>
      <c r="J265" s="19">
        <v>0</v>
      </c>
      <c r="K265" s="19">
        <v>0</v>
      </c>
      <c r="L265" s="19">
        <v>0</v>
      </c>
      <c r="M265" s="19">
        <v>0</v>
      </c>
      <c r="N265" s="19">
        <v>0</v>
      </c>
      <c r="O265" s="19">
        <v>0</v>
      </c>
      <c r="P265" s="19">
        <v>0</v>
      </c>
      <c r="Q265" s="19">
        <v>0</v>
      </c>
      <c r="R265" s="19">
        <v>0</v>
      </c>
      <c r="S265" s="19">
        <v>0</v>
      </c>
      <c r="T265" s="19">
        <v>0</v>
      </c>
      <c r="U265" s="19">
        <v>0</v>
      </c>
      <c r="W265" s="19">
        <v>0</v>
      </c>
      <c r="X265" s="19">
        <v>0</v>
      </c>
      <c r="Y265" s="19">
        <v>0</v>
      </c>
      <c r="Z265" s="19">
        <v>0</v>
      </c>
      <c r="AA265" s="19">
        <v>0</v>
      </c>
      <c r="AB265" s="19">
        <v>0</v>
      </c>
      <c r="AC265" s="19">
        <v>0</v>
      </c>
      <c r="AD265" s="19">
        <v>0</v>
      </c>
      <c r="AE265" s="19">
        <v>0</v>
      </c>
      <c r="AF265" s="19">
        <v>0</v>
      </c>
      <c r="AG265" s="19">
        <v>0</v>
      </c>
      <c r="AH265" s="19">
        <v>0</v>
      </c>
      <c r="AI265" s="19">
        <v>0</v>
      </c>
      <c r="AL265" s="19">
        <v>0</v>
      </c>
      <c r="AM265" s="19">
        <f t="shared" si="20"/>
        <v>0</v>
      </c>
      <c r="AN265" s="19">
        <f t="shared" si="21"/>
        <v>0</v>
      </c>
      <c r="AP265" s="19">
        <f>VLOOKUP($B265,Kraftvärmeprod!$B$1:$BX$549,MATCH(AP$1,Kraftvärmeprod!$B$1:$BX$1,0),FALSE)</f>
        <v>0</v>
      </c>
      <c r="AQ265" s="19">
        <f>VLOOKUP($B265,Kraftvärmeprod!$B$1:$BX$549,MATCH(AQ$1,Kraftvärmeprod!$B$1:$BX$1,0),FALSE)</f>
        <v>0</v>
      </c>
      <c r="AR265" s="19">
        <f>VLOOKUP($B265,Kraftvärmeprod!$B$1:$BX$549,MATCH("Summa tillförd energi exklusive rökgaskondensering",Kraftvärmeprod!$B$1:$BX$1,0),FALSE)</f>
        <v>0</v>
      </c>
      <c r="AT265" s="21" t="str">
        <f t="shared" si="22"/>
        <v/>
      </c>
      <c r="AV265" s="19">
        <f t="shared" si="23"/>
        <v>0</v>
      </c>
      <c r="AX265" s="19" t="str">
        <f>VLOOKUP(B265,Totalt!$B$1:$BZ$554,MATCH(AX$1,Totalt!$B$1:$BZ$1,0),FALSE)</f>
        <v>Ja</v>
      </c>
      <c r="BA265" s="21" t="str">
        <f t="shared" si="24"/>
        <v/>
      </c>
    </row>
    <row r="266" spans="1:53">
      <c r="A266" s="19" t="s">
        <v>582</v>
      </c>
      <c r="B266" s="19" t="s">
        <v>588</v>
      </c>
      <c r="J266" s="19">
        <v>0</v>
      </c>
      <c r="K266" s="19">
        <v>0</v>
      </c>
      <c r="L266" s="19">
        <v>0</v>
      </c>
      <c r="M266" s="19">
        <v>0</v>
      </c>
      <c r="N266" s="19">
        <v>0</v>
      </c>
      <c r="O266" s="19">
        <v>0</v>
      </c>
      <c r="P266" s="19">
        <v>31.209</v>
      </c>
      <c r="Q266" s="19">
        <v>15.475300000000001</v>
      </c>
      <c r="R266" s="19">
        <v>9.2225900000000003</v>
      </c>
      <c r="S266" s="19">
        <v>0</v>
      </c>
      <c r="T266" s="19">
        <v>0</v>
      </c>
      <c r="U266" s="19">
        <v>0</v>
      </c>
      <c r="W266" s="19">
        <v>0</v>
      </c>
      <c r="X266" s="19">
        <v>0</v>
      </c>
      <c r="Y266" s="19">
        <v>0</v>
      </c>
      <c r="Z266" s="19">
        <v>0</v>
      </c>
      <c r="AA266" s="19">
        <v>0</v>
      </c>
      <c r="AB266" s="19">
        <v>0</v>
      </c>
      <c r="AC266" s="19">
        <v>0</v>
      </c>
      <c r="AD266" s="19">
        <v>0</v>
      </c>
      <c r="AE266" s="19">
        <v>0</v>
      </c>
      <c r="AF266" s="19">
        <v>0</v>
      </c>
      <c r="AG266" s="19">
        <v>0</v>
      </c>
      <c r="AH266" s="19">
        <v>19.085000000000001</v>
      </c>
      <c r="AI266" s="19">
        <v>0</v>
      </c>
      <c r="AL266" s="19">
        <v>74.991890000000012</v>
      </c>
      <c r="AM266" s="19">
        <f t="shared" si="20"/>
        <v>74.991890000000012</v>
      </c>
      <c r="AN266" s="19">
        <f t="shared" si="21"/>
        <v>55.906890000000011</v>
      </c>
      <c r="AP266" s="19">
        <f>VLOOKUP($B266,Kraftvärmeprod!$B$1:$BX$549,MATCH(AP$1,Kraftvärmeprod!$B$1:$BX$1,0),FALSE)</f>
        <v>60.914999999999999</v>
      </c>
      <c r="AQ266" s="19">
        <f>VLOOKUP($B266,Kraftvärmeprod!$B$1:$BX$549,MATCH(AQ$1,Kraftvärmeprod!$B$1:$BX$1,0),FALSE)</f>
        <v>13.16</v>
      </c>
      <c r="AR266" s="19">
        <f>VLOOKUP($B266,Kraftvärmeprod!$B$1:$BX$549,MATCH("Summa tillförd energi exklusive rökgaskondensering",Kraftvärmeprod!$B$1:$BX$1,0),FALSE)</f>
        <v>87.38300000000001</v>
      </c>
      <c r="AT266" s="21">
        <f t="shared" si="22"/>
        <v>0.63979137818568832</v>
      </c>
      <c r="AV266" s="19">
        <f t="shared" si="23"/>
        <v>55.906890000000004</v>
      </c>
      <c r="AX266" s="19" t="str">
        <f>VLOOKUP(B266,Totalt!$B$1:$BZ$554,MATCH(AX$1,Totalt!$B$1:$BZ$1,0),FALSE)</f>
        <v>Ja</v>
      </c>
      <c r="BA266" s="21">
        <f t="shared" si="24"/>
        <v>1.0895794775921177</v>
      </c>
    </row>
    <row r="267" spans="1:53">
      <c r="A267" s="19" t="s">
        <v>589</v>
      </c>
      <c r="B267" s="19" t="s">
        <v>590</v>
      </c>
      <c r="J267" s="19">
        <v>0</v>
      </c>
      <c r="K267" s="19">
        <v>0</v>
      </c>
      <c r="L267" s="19">
        <v>0</v>
      </c>
      <c r="M267" s="19">
        <v>0</v>
      </c>
      <c r="N267" s="19">
        <v>0</v>
      </c>
      <c r="O267" s="19">
        <v>0</v>
      </c>
      <c r="P267" s="19">
        <v>0</v>
      </c>
      <c r="Q267" s="19">
        <v>0</v>
      </c>
      <c r="R267" s="19">
        <v>0</v>
      </c>
      <c r="S267" s="19">
        <v>0</v>
      </c>
      <c r="T267" s="19">
        <v>0</v>
      </c>
      <c r="U267" s="19">
        <v>0</v>
      </c>
      <c r="W267" s="19">
        <v>0</v>
      </c>
      <c r="X267" s="19">
        <v>0</v>
      </c>
      <c r="Y267" s="19">
        <v>0</v>
      </c>
      <c r="Z267" s="19">
        <v>0</v>
      </c>
      <c r="AA267" s="19">
        <v>0</v>
      </c>
      <c r="AB267" s="19">
        <v>0</v>
      </c>
      <c r="AC267" s="19">
        <v>0</v>
      </c>
      <c r="AD267" s="19">
        <v>0</v>
      </c>
      <c r="AE267" s="19">
        <v>0</v>
      </c>
      <c r="AF267" s="19">
        <v>0</v>
      </c>
      <c r="AG267" s="19">
        <v>0</v>
      </c>
      <c r="AH267" s="19">
        <v>0</v>
      </c>
      <c r="AI267" s="19">
        <v>0</v>
      </c>
      <c r="AL267" s="19">
        <v>0</v>
      </c>
      <c r="AM267" s="19">
        <f t="shared" si="20"/>
        <v>0</v>
      </c>
      <c r="AN267" s="19">
        <f t="shared" si="21"/>
        <v>0</v>
      </c>
      <c r="AP267" s="19">
        <f>VLOOKUP($B267,Kraftvärmeprod!$B$1:$BX$549,MATCH(AP$1,Kraftvärmeprod!$B$1:$BX$1,0),FALSE)</f>
        <v>0</v>
      </c>
      <c r="AQ267" s="19">
        <f>VLOOKUP($B267,Kraftvärmeprod!$B$1:$BX$549,MATCH(AQ$1,Kraftvärmeprod!$B$1:$BX$1,0),FALSE)</f>
        <v>0</v>
      </c>
      <c r="AR267" s="19">
        <f>VLOOKUP($B267,Kraftvärmeprod!$B$1:$BX$549,MATCH("Summa tillförd energi exklusive rökgaskondensering",Kraftvärmeprod!$B$1:$BX$1,0),FALSE)</f>
        <v>0</v>
      </c>
      <c r="AT267" s="21" t="str">
        <f t="shared" si="22"/>
        <v/>
      </c>
      <c r="AV267" s="19">
        <f t="shared" si="23"/>
        <v>0</v>
      </c>
      <c r="AX267" s="19" t="str">
        <f>VLOOKUP(B267,Totalt!$B$1:$BZ$554,MATCH(AX$1,Totalt!$B$1:$BZ$1,0),FALSE)</f>
        <v>Ja</v>
      </c>
      <c r="BA267" s="21" t="str">
        <f t="shared" si="24"/>
        <v/>
      </c>
    </row>
    <row r="268" spans="1:53">
      <c r="A268" s="19" t="s">
        <v>589</v>
      </c>
      <c r="B268" s="19" t="s">
        <v>591</v>
      </c>
      <c r="J268" s="19">
        <v>0</v>
      </c>
      <c r="K268" s="19">
        <v>0</v>
      </c>
      <c r="L268" s="19">
        <v>0</v>
      </c>
      <c r="M268" s="19">
        <v>0</v>
      </c>
      <c r="N268" s="19">
        <v>0</v>
      </c>
      <c r="O268" s="19">
        <v>0</v>
      </c>
      <c r="P268" s="19">
        <v>0</v>
      </c>
      <c r="Q268" s="19">
        <v>0</v>
      </c>
      <c r="R268" s="19">
        <v>0</v>
      </c>
      <c r="S268" s="19">
        <v>0</v>
      </c>
      <c r="T268" s="19">
        <v>0</v>
      </c>
      <c r="U268" s="19">
        <v>0</v>
      </c>
      <c r="W268" s="19">
        <v>0</v>
      </c>
      <c r="X268" s="19">
        <v>0</v>
      </c>
      <c r="Y268" s="19">
        <v>0</v>
      </c>
      <c r="Z268" s="19">
        <v>0</v>
      </c>
      <c r="AA268" s="19">
        <v>0</v>
      </c>
      <c r="AB268" s="19">
        <v>0</v>
      </c>
      <c r="AC268" s="19">
        <v>0</v>
      </c>
      <c r="AD268" s="19">
        <v>0</v>
      </c>
      <c r="AE268" s="19">
        <v>0</v>
      </c>
      <c r="AF268" s="19">
        <v>0</v>
      </c>
      <c r="AG268" s="19">
        <v>0</v>
      </c>
      <c r="AH268" s="19">
        <v>0</v>
      </c>
      <c r="AI268" s="19">
        <v>0</v>
      </c>
      <c r="AL268" s="19">
        <v>0</v>
      </c>
      <c r="AM268" s="19">
        <f t="shared" si="20"/>
        <v>0</v>
      </c>
      <c r="AN268" s="19">
        <f t="shared" si="21"/>
        <v>0</v>
      </c>
      <c r="AP268" s="19">
        <f>VLOOKUP($B268,Kraftvärmeprod!$B$1:$BX$549,MATCH(AP$1,Kraftvärmeprod!$B$1:$BX$1,0),FALSE)</f>
        <v>0</v>
      </c>
      <c r="AQ268" s="19">
        <f>VLOOKUP($B268,Kraftvärmeprod!$B$1:$BX$549,MATCH(AQ$1,Kraftvärmeprod!$B$1:$BX$1,0),FALSE)</f>
        <v>0</v>
      </c>
      <c r="AR268" s="19">
        <f>VLOOKUP($B268,Kraftvärmeprod!$B$1:$BX$549,MATCH("Summa tillförd energi exklusive rökgaskondensering",Kraftvärmeprod!$B$1:$BX$1,0),FALSE)</f>
        <v>0</v>
      </c>
      <c r="AT268" s="21" t="str">
        <f t="shared" si="22"/>
        <v/>
      </c>
      <c r="AV268" s="19">
        <f t="shared" si="23"/>
        <v>0</v>
      </c>
      <c r="AX268" s="19" t="str">
        <f>VLOOKUP(B268,Totalt!$B$1:$BZ$554,MATCH(AX$1,Totalt!$B$1:$BZ$1,0),FALSE)</f>
        <v>Ja</v>
      </c>
      <c r="BA268" s="21" t="str">
        <f t="shared" si="24"/>
        <v/>
      </c>
    </row>
    <row r="269" spans="1:53">
      <c r="A269" s="19" t="s">
        <v>589</v>
      </c>
      <c r="B269" s="19" t="s">
        <v>592</v>
      </c>
      <c r="J269" s="19">
        <v>0</v>
      </c>
      <c r="K269" s="19">
        <v>0</v>
      </c>
      <c r="L269" s="19">
        <v>0</v>
      </c>
      <c r="M269" s="19">
        <v>0</v>
      </c>
      <c r="N269" s="19">
        <v>0</v>
      </c>
      <c r="O269" s="19">
        <v>0</v>
      </c>
      <c r="P269" s="19">
        <v>0</v>
      </c>
      <c r="Q269" s="19">
        <v>0</v>
      </c>
      <c r="R269" s="19">
        <v>0</v>
      </c>
      <c r="S269" s="19">
        <v>0</v>
      </c>
      <c r="T269" s="19">
        <v>0</v>
      </c>
      <c r="U269" s="19">
        <v>0</v>
      </c>
      <c r="W269" s="19">
        <v>0</v>
      </c>
      <c r="X269" s="19">
        <v>0</v>
      </c>
      <c r="Y269" s="19">
        <v>0</v>
      </c>
      <c r="Z269" s="19">
        <v>0</v>
      </c>
      <c r="AA269" s="19">
        <v>0</v>
      </c>
      <c r="AB269" s="19">
        <v>0</v>
      </c>
      <c r="AC269" s="19">
        <v>0</v>
      </c>
      <c r="AD269" s="19">
        <v>0</v>
      </c>
      <c r="AE269" s="19">
        <v>0</v>
      </c>
      <c r="AF269" s="19">
        <v>0</v>
      </c>
      <c r="AG269" s="19">
        <v>0</v>
      </c>
      <c r="AH269" s="19">
        <v>0</v>
      </c>
      <c r="AI269" s="19">
        <v>0</v>
      </c>
      <c r="AL269" s="19">
        <v>0</v>
      </c>
      <c r="AM269" s="19">
        <f t="shared" si="20"/>
        <v>0</v>
      </c>
      <c r="AN269" s="19">
        <f t="shared" si="21"/>
        <v>0</v>
      </c>
      <c r="AP269" s="19">
        <f>VLOOKUP($B269,Kraftvärmeprod!$B$1:$BX$549,MATCH(AP$1,Kraftvärmeprod!$B$1:$BX$1,0),FALSE)</f>
        <v>0</v>
      </c>
      <c r="AQ269" s="19">
        <f>VLOOKUP($B269,Kraftvärmeprod!$B$1:$BX$549,MATCH(AQ$1,Kraftvärmeprod!$B$1:$BX$1,0),FALSE)</f>
        <v>0</v>
      </c>
      <c r="AR269" s="19">
        <f>VLOOKUP($B269,Kraftvärmeprod!$B$1:$BX$549,MATCH("Summa tillförd energi exklusive rökgaskondensering",Kraftvärmeprod!$B$1:$BX$1,0),FALSE)</f>
        <v>0</v>
      </c>
      <c r="AT269" s="21" t="str">
        <f t="shared" si="22"/>
        <v/>
      </c>
      <c r="AV269" s="19">
        <f t="shared" si="23"/>
        <v>0</v>
      </c>
      <c r="AX269" s="19" t="str">
        <f>VLOOKUP(B269,Totalt!$B$1:$BZ$554,MATCH(AX$1,Totalt!$B$1:$BZ$1,0),FALSE)</f>
        <v>Ja</v>
      </c>
      <c r="BA269" s="21" t="str">
        <f t="shared" si="24"/>
        <v/>
      </c>
    </row>
    <row r="270" spans="1:53">
      <c r="A270" s="19" t="s">
        <v>589</v>
      </c>
      <c r="B270" s="19" t="s">
        <v>593</v>
      </c>
      <c r="J270" s="19">
        <v>0</v>
      </c>
      <c r="K270" s="19">
        <v>0</v>
      </c>
      <c r="L270" s="19">
        <v>0</v>
      </c>
      <c r="M270" s="19">
        <v>0</v>
      </c>
      <c r="N270" s="19">
        <v>0</v>
      </c>
      <c r="O270" s="19">
        <v>0</v>
      </c>
      <c r="P270" s="19">
        <v>0</v>
      </c>
      <c r="Q270" s="19">
        <v>0</v>
      </c>
      <c r="R270" s="19">
        <v>0</v>
      </c>
      <c r="S270" s="19">
        <v>0</v>
      </c>
      <c r="T270" s="19">
        <v>0</v>
      </c>
      <c r="U270" s="19">
        <v>0</v>
      </c>
      <c r="W270" s="19">
        <v>0</v>
      </c>
      <c r="X270" s="19">
        <v>0</v>
      </c>
      <c r="Y270" s="19">
        <v>0</v>
      </c>
      <c r="Z270" s="19">
        <v>0</v>
      </c>
      <c r="AA270" s="19">
        <v>0</v>
      </c>
      <c r="AB270" s="19">
        <v>0</v>
      </c>
      <c r="AC270" s="19">
        <v>0</v>
      </c>
      <c r="AD270" s="19">
        <v>0</v>
      </c>
      <c r="AE270" s="19">
        <v>0</v>
      </c>
      <c r="AF270" s="19">
        <v>0</v>
      </c>
      <c r="AG270" s="19">
        <v>0</v>
      </c>
      <c r="AH270" s="19">
        <v>0</v>
      </c>
      <c r="AI270" s="19">
        <v>0</v>
      </c>
      <c r="AL270" s="19">
        <v>0</v>
      </c>
      <c r="AM270" s="19">
        <f t="shared" si="20"/>
        <v>0</v>
      </c>
      <c r="AN270" s="19">
        <f t="shared" si="21"/>
        <v>0</v>
      </c>
      <c r="AP270" s="19">
        <f>VLOOKUP($B270,Kraftvärmeprod!$B$1:$BX$549,MATCH(AP$1,Kraftvärmeprod!$B$1:$BX$1,0),FALSE)</f>
        <v>0</v>
      </c>
      <c r="AQ270" s="19">
        <f>VLOOKUP($B270,Kraftvärmeprod!$B$1:$BX$549,MATCH(AQ$1,Kraftvärmeprod!$B$1:$BX$1,0),FALSE)</f>
        <v>0</v>
      </c>
      <c r="AR270" s="19">
        <f>VLOOKUP($B270,Kraftvärmeprod!$B$1:$BX$549,MATCH("Summa tillförd energi exklusive rökgaskondensering",Kraftvärmeprod!$B$1:$BX$1,0),FALSE)</f>
        <v>0</v>
      </c>
      <c r="AT270" s="21" t="str">
        <f t="shared" si="22"/>
        <v/>
      </c>
      <c r="AV270" s="19">
        <f t="shared" si="23"/>
        <v>0</v>
      </c>
      <c r="AX270" s="19" t="str">
        <f>VLOOKUP(B270,Totalt!$B$1:$BZ$554,MATCH(AX$1,Totalt!$B$1:$BZ$1,0),FALSE)</f>
        <v>Ja</v>
      </c>
      <c r="BA270" s="21" t="str">
        <f t="shared" si="24"/>
        <v/>
      </c>
    </row>
    <row r="271" spans="1:53">
      <c r="A271" s="19" t="s">
        <v>594</v>
      </c>
      <c r="B271" s="19" t="s">
        <v>595</v>
      </c>
      <c r="J271" s="19">
        <v>0</v>
      </c>
      <c r="K271" s="19">
        <v>0</v>
      </c>
      <c r="L271" s="19">
        <v>0</v>
      </c>
      <c r="M271" s="19">
        <v>0</v>
      </c>
      <c r="N271" s="19">
        <v>0</v>
      </c>
      <c r="O271" s="19">
        <v>0</v>
      </c>
      <c r="P271" s="19">
        <v>0</v>
      </c>
      <c r="Q271" s="19">
        <v>0</v>
      </c>
      <c r="R271" s="19">
        <v>0</v>
      </c>
      <c r="S271" s="19">
        <v>0</v>
      </c>
      <c r="T271" s="19">
        <v>0</v>
      </c>
      <c r="U271" s="19">
        <v>0</v>
      </c>
      <c r="W271" s="19">
        <v>0</v>
      </c>
      <c r="X271" s="19">
        <v>0</v>
      </c>
      <c r="Y271" s="19">
        <v>0</v>
      </c>
      <c r="Z271" s="19">
        <v>0</v>
      </c>
      <c r="AA271" s="19">
        <v>0</v>
      </c>
      <c r="AB271" s="19">
        <v>0</v>
      </c>
      <c r="AC271" s="19">
        <v>0</v>
      </c>
      <c r="AD271" s="19">
        <v>0</v>
      </c>
      <c r="AE271" s="19">
        <v>0</v>
      </c>
      <c r="AF271" s="19">
        <v>0</v>
      </c>
      <c r="AG271" s="19">
        <v>0</v>
      </c>
      <c r="AH271" s="19">
        <v>0</v>
      </c>
      <c r="AI271" s="19">
        <v>0</v>
      </c>
      <c r="AL271" s="19">
        <v>0</v>
      </c>
      <c r="AM271" s="19">
        <f t="shared" si="20"/>
        <v>0</v>
      </c>
      <c r="AN271" s="19">
        <f t="shared" si="21"/>
        <v>0</v>
      </c>
      <c r="AP271" s="19">
        <f>VLOOKUP($B271,Kraftvärmeprod!$B$1:$BX$549,MATCH(AP$1,Kraftvärmeprod!$B$1:$BX$1,0),FALSE)</f>
        <v>0</v>
      </c>
      <c r="AQ271" s="19">
        <f>VLOOKUP($B271,Kraftvärmeprod!$B$1:$BX$549,MATCH(AQ$1,Kraftvärmeprod!$B$1:$BX$1,0),FALSE)</f>
        <v>0</v>
      </c>
      <c r="AR271" s="19">
        <f>VLOOKUP($B271,Kraftvärmeprod!$B$1:$BX$549,MATCH("Summa tillförd energi exklusive rökgaskondensering",Kraftvärmeprod!$B$1:$BX$1,0),FALSE)</f>
        <v>0</v>
      </c>
      <c r="AT271" s="21" t="str">
        <f t="shared" si="22"/>
        <v/>
      </c>
      <c r="AV271" s="19">
        <f t="shared" si="23"/>
        <v>0</v>
      </c>
      <c r="AX271" s="19" t="str">
        <f>VLOOKUP(B271,Totalt!$B$1:$BZ$554,MATCH(AX$1,Totalt!$B$1:$BZ$1,0),FALSE)</f>
        <v>Ja</v>
      </c>
      <c r="BA271" s="21" t="str">
        <f t="shared" si="24"/>
        <v/>
      </c>
    </row>
    <row r="272" spans="1:53">
      <c r="A272" s="19" t="s">
        <v>594</v>
      </c>
      <c r="B272" s="19" t="s">
        <v>596</v>
      </c>
      <c r="J272" s="19">
        <v>0</v>
      </c>
      <c r="K272" s="19">
        <v>0</v>
      </c>
      <c r="L272" s="19">
        <v>0</v>
      </c>
      <c r="M272" s="19">
        <v>0</v>
      </c>
      <c r="N272" s="19">
        <v>0</v>
      </c>
      <c r="O272" s="19">
        <v>0</v>
      </c>
      <c r="P272" s="19">
        <v>0</v>
      </c>
      <c r="Q272" s="19">
        <v>0</v>
      </c>
      <c r="R272" s="19">
        <v>0</v>
      </c>
      <c r="S272" s="19">
        <v>0</v>
      </c>
      <c r="T272" s="19">
        <v>0</v>
      </c>
      <c r="U272" s="19">
        <v>0</v>
      </c>
      <c r="W272" s="19">
        <v>0</v>
      </c>
      <c r="X272" s="19">
        <v>0</v>
      </c>
      <c r="Y272" s="19">
        <v>0</v>
      </c>
      <c r="Z272" s="19">
        <v>0</v>
      </c>
      <c r="AA272" s="19">
        <v>0</v>
      </c>
      <c r="AB272" s="19">
        <v>0</v>
      </c>
      <c r="AC272" s="19">
        <v>0</v>
      </c>
      <c r="AD272" s="19">
        <v>0</v>
      </c>
      <c r="AE272" s="19">
        <v>0</v>
      </c>
      <c r="AF272" s="19">
        <v>0</v>
      </c>
      <c r="AG272" s="19">
        <v>0</v>
      </c>
      <c r="AH272" s="19">
        <v>0</v>
      </c>
      <c r="AI272" s="19">
        <v>0</v>
      </c>
      <c r="AL272" s="19">
        <v>0</v>
      </c>
      <c r="AM272" s="19">
        <f t="shared" si="20"/>
        <v>0</v>
      </c>
      <c r="AN272" s="19">
        <f t="shared" si="21"/>
        <v>0</v>
      </c>
      <c r="AP272" s="19">
        <f>VLOOKUP($B272,Kraftvärmeprod!$B$1:$BX$549,MATCH(AP$1,Kraftvärmeprod!$B$1:$BX$1,0),FALSE)</f>
        <v>0</v>
      </c>
      <c r="AQ272" s="19">
        <f>VLOOKUP($B272,Kraftvärmeprod!$B$1:$BX$549,MATCH(AQ$1,Kraftvärmeprod!$B$1:$BX$1,0),FALSE)</f>
        <v>0</v>
      </c>
      <c r="AR272" s="19">
        <f>VLOOKUP($B272,Kraftvärmeprod!$B$1:$BX$549,MATCH("Summa tillförd energi exklusive rökgaskondensering",Kraftvärmeprod!$B$1:$BX$1,0),FALSE)</f>
        <v>0</v>
      </c>
      <c r="AT272" s="21" t="str">
        <f t="shared" si="22"/>
        <v/>
      </c>
      <c r="AV272" s="19">
        <f t="shared" si="23"/>
        <v>0</v>
      </c>
      <c r="AX272" s="19" t="str">
        <f>VLOOKUP(B272,Totalt!$B$1:$BZ$554,MATCH(AX$1,Totalt!$B$1:$BZ$1,0),FALSE)</f>
        <v>Ja</v>
      </c>
      <c r="BA272" s="21" t="str">
        <f t="shared" si="24"/>
        <v/>
      </c>
    </row>
    <row r="273" spans="1:53">
      <c r="A273" s="19" t="s">
        <v>594</v>
      </c>
      <c r="B273" s="19" t="s">
        <v>597</v>
      </c>
      <c r="J273" s="19">
        <v>0</v>
      </c>
      <c r="K273" s="19">
        <v>0.217228</v>
      </c>
      <c r="L273" s="19">
        <v>0</v>
      </c>
      <c r="M273" s="19">
        <v>0</v>
      </c>
      <c r="N273" s="19">
        <v>0</v>
      </c>
      <c r="O273" s="19">
        <v>0</v>
      </c>
      <c r="P273" s="19">
        <v>0</v>
      </c>
      <c r="Q273" s="19">
        <v>0</v>
      </c>
      <c r="R273" s="19">
        <v>0</v>
      </c>
      <c r="S273" s="19">
        <v>0</v>
      </c>
      <c r="T273" s="19">
        <v>0</v>
      </c>
      <c r="U273" s="19">
        <v>0</v>
      </c>
      <c r="W273" s="19">
        <v>0</v>
      </c>
      <c r="X273" s="19">
        <v>0</v>
      </c>
      <c r="Y273" s="19">
        <v>0</v>
      </c>
      <c r="Z273" s="19">
        <v>0</v>
      </c>
      <c r="AA273" s="19">
        <v>0</v>
      </c>
      <c r="AB273" s="19">
        <v>0</v>
      </c>
      <c r="AC273" s="19">
        <v>0</v>
      </c>
      <c r="AD273" s="19">
        <v>0</v>
      </c>
      <c r="AE273" s="19">
        <v>12</v>
      </c>
      <c r="AF273" s="19">
        <v>0</v>
      </c>
      <c r="AG273" s="19">
        <v>0</v>
      </c>
      <c r="AH273" s="19">
        <v>10</v>
      </c>
      <c r="AI273" s="19">
        <v>2.1826099999999999</v>
      </c>
      <c r="AL273" s="19">
        <v>24.399837999999999</v>
      </c>
      <c r="AM273" s="19">
        <f t="shared" si="20"/>
        <v>22.217227999999999</v>
      </c>
      <c r="AN273" s="19">
        <f t="shared" si="21"/>
        <v>12.217227999999999</v>
      </c>
      <c r="AP273" s="19">
        <f>VLOOKUP($B273,Kraftvärmeprod!$B$1:$BX$549,MATCH(AP$1,Kraftvärmeprod!$B$1:$BX$1,0),FALSE)</f>
        <v>27.2</v>
      </c>
      <c r="AQ273" s="19">
        <f>VLOOKUP($B273,Kraftvärmeprod!$B$1:$BX$549,MATCH(AQ$1,Kraftvärmeprod!$B$1:$BX$1,0),FALSE)</f>
        <v>7.6</v>
      </c>
      <c r="AR273" s="19">
        <f>VLOOKUP($B273,Kraftvärmeprod!$B$1:$BX$549,MATCH("Summa tillförd energi exklusive rökgaskondensering",Kraftvärmeprod!$B$1:$BX$1,0),FALSE)</f>
        <v>45.34</v>
      </c>
      <c r="AT273" s="21">
        <f t="shared" si="22"/>
        <v>0.26945805028672248</v>
      </c>
      <c r="AV273" s="19">
        <f t="shared" si="23"/>
        <v>0</v>
      </c>
      <c r="AX273" s="19" t="str">
        <f>VLOOKUP(B273,Totalt!$B$1:$BZ$554,MATCH(AX$1,Totalt!$B$1:$BZ$1,0),FALSE)</f>
        <v>Ja</v>
      </c>
      <c r="BA273" s="21">
        <f t="shared" si="24"/>
        <v>1.8889101391279541</v>
      </c>
    </row>
    <row r="274" spans="1:53">
      <c r="A274" s="19" t="s">
        <v>602</v>
      </c>
      <c r="B274" s="19" t="s">
        <v>603</v>
      </c>
      <c r="J274" s="19">
        <v>0</v>
      </c>
      <c r="K274" s="19">
        <v>0</v>
      </c>
      <c r="L274" s="19">
        <v>0</v>
      </c>
      <c r="M274" s="19">
        <v>0</v>
      </c>
      <c r="N274" s="19">
        <v>0</v>
      </c>
      <c r="O274" s="19">
        <v>0</v>
      </c>
      <c r="P274" s="19">
        <v>0</v>
      </c>
      <c r="Q274" s="19">
        <v>0</v>
      </c>
      <c r="R274" s="19">
        <v>0</v>
      </c>
      <c r="S274" s="19">
        <v>0</v>
      </c>
      <c r="T274" s="19">
        <v>0</v>
      </c>
      <c r="U274" s="19">
        <v>0</v>
      </c>
      <c r="W274" s="19">
        <v>0</v>
      </c>
      <c r="X274" s="19">
        <v>0</v>
      </c>
      <c r="Y274" s="19">
        <v>0</v>
      </c>
      <c r="Z274" s="19">
        <v>0</v>
      </c>
      <c r="AA274" s="19">
        <v>0</v>
      </c>
      <c r="AB274" s="19">
        <v>0</v>
      </c>
      <c r="AC274" s="19">
        <v>0</v>
      </c>
      <c r="AD274" s="19">
        <v>0</v>
      </c>
      <c r="AE274" s="19">
        <v>0</v>
      </c>
      <c r="AF274" s="19">
        <v>0</v>
      </c>
      <c r="AG274" s="19">
        <v>0</v>
      </c>
      <c r="AH274" s="19">
        <v>0</v>
      </c>
      <c r="AI274" s="19">
        <v>0</v>
      </c>
      <c r="AL274" s="19">
        <v>0</v>
      </c>
      <c r="AM274" s="19">
        <f t="shared" si="20"/>
        <v>0</v>
      </c>
      <c r="AN274" s="19">
        <f t="shared" si="21"/>
        <v>0</v>
      </c>
      <c r="AP274" s="19">
        <f>VLOOKUP($B274,Kraftvärmeprod!$B$1:$BX$549,MATCH(AP$1,Kraftvärmeprod!$B$1:$BX$1,0),FALSE)</f>
        <v>0</v>
      </c>
      <c r="AQ274" s="19">
        <f>VLOOKUP($B274,Kraftvärmeprod!$B$1:$BX$549,MATCH(AQ$1,Kraftvärmeprod!$B$1:$BX$1,0),FALSE)</f>
        <v>0</v>
      </c>
      <c r="AR274" s="19">
        <f>VLOOKUP($B274,Kraftvärmeprod!$B$1:$BX$549,MATCH("Summa tillförd energi exklusive rökgaskondensering",Kraftvärmeprod!$B$1:$BX$1,0),FALSE)</f>
        <v>0</v>
      </c>
      <c r="AT274" s="21" t="str">
        <f t="shared" si="22"/>
        <v/>
      </c>
      <c r="AV274" s="19">
        <f t="shared" si="23"/>
        <v>0</v>
      </c>
      <c r="AX274" s="19" t="str">
        <f>VLOOKUP(B274,Totalt!$B$1:$BZ$554,MATCH(AX$1,Totalt!$B$1:$BZ$1,0),FALSE)</f>
        <v>Ja</v>
      </c>
      <c r="BA274" s="21" t="str">
        <f t="shared" si="24"/>
        <v/>
      </c>
    </row>
    <row r="275" spans="1:53">
      <c r="A275" s="19" t="s">
        <v>602</v>
      </c>
      <c r="B275" s="19" t="s">
        <v>604</v>
      </c>
      <c r="J275" s="19">
        <v>0</v>
      </c>
      <c r="K275" s="19">
        <v>0</v>
      </c>
      <c r="L275" s="19">
        <v>0</v>
      </c>
      <c r="M275" s="19">
        <v>0</v>
      </c>
      <c r="N275" s="19">
        <v>0</v>
      </c>
      <c r="O275" s="19">
        <v>0</v>
      </c>
      <c r="P275" s="19">
        <v>0</v>
      </c>
      <c r="Q275" s="19">
        <v>0</v>
      </c>
      <c r="R275" s="19">
        <v>0</v>
      </c>
      <c r="S275" s="19">
        <v>0</v>
      </c>
      <c r="T275" s="19">
        <v>0</v>
      </c>
      <c r="U275" s="19">
        <v>0</v>
      </c>
      <c r="W275" s="19">
        <v>0</v>
      </c>
      <c r="X275" s="19">
        <v>0</v>
      </c>
      <c r="Y275" s="19">
        <v>0</v>
      </c>
      <c r="Z275" s="19">
        <v>0</v>
      </c>
      <c r="AA275" s="19">
        <v>0</v>
      </c>
      <c r="AB275" s="19">
        <v>0</v>
      </c>
      <c r="AC275" s="19">
        <v>0</v>
      </c>
      <c r="AD275" s="19">
        <v>0</v>
      </c>
      <c r="AE275" s="19">
        <v>0</v>
      </c>
      <c r="AF275" s="19">
        <v>0</v>
      </c>
      <c r="AG275" s="19">
        <v>0</v>
      </c>
      <c r="AH275" s="19">
        <v>0</v>
      </c>
      <c r="AI275" s="19">
        <v>0</v>
      </c>
      <c r="AL275" s="19">
        <v>0</v>
      </c>
      <c r="AM275" s="19">
        <f t="shared" si="20"/>
        <v>0</v>
      </c>
      <c r="AN275" s="19">
        <f t="shared" si="21"/>
        <v>0</v>
      </c>
      <c r="AP275" s="19">
        <f>VLOOKUP($B275,Kraftvärmeprod!$B$1:$BX$549,MATCH(AP$1,Kraftvärmeprod!$B$1:$BX$1,0),FALSE)</f>
        <v>0</v>
      </c>
      <c r="AQ275" s="19">
        <f>VLOOKUP($B275,Kraftvärmeprod!$B$1:$BX$549,MATCH(AQ$1,Kraftvärmeprod!$B$1:$BX$1,0),FALSE)</f>
        <v>0</v>
      </c>
      <c r="AR275" s="19">
        <f>VLOOKUP($B275,Kraftvärmeprod!$B$1:$BX$549,MATCH("Summa tillförd energi exklusive rökgaskondensering",Kraftvärmeprod!$B$1:$BX$1,0),FALSE)</f>
        <v>0</v>
      </c>
      <c r="AT275" s="21" t="str">
        <f t="shared" si="22"/>
        <v/>
      </c>
      <c r="AV275" s="19">
        <f t="shared" si="23"/>
        <v>0</v>
      </c>
      <c r="AX275" s="19" t="str">
        <f>VLOOKUP(B275,Totalt!$B$1:$BZ$554,MATCH(AX$1,Totalt!$B$1:$BZ$1,0),FALSE)</f>
        <v>Ja</v>
      </c>
      <c r="BA275" s="21" t="str">
        <f t="shared" si="24"/>
        <v/>
      </c>
    </row>
    <row r="276" spans="1:53">
      <c r="A276" s="19" t="s">
        <v>602</v>
      </c>
      <c r="B276" s="19" t="s">
        <v>605</v>
      </c>
      <c r="J276" s="19">
        <v>0</v>
      </c>
      <c r="K276" s="19">
        <v>0</v>
      </c>
      <c r="L276" s="19">
        <v>0</v>
      </c>
      <c r="M276" s="19">
        <v>0</v>
      </c>
      <c r="N276" s="19">
        <v>0</v>
      </c>
      <c r="O276" s="19">
        <v>0</v>
      </c>
      <c r="P276" s="19">
        <v>0</v>
      </c>
      <c r="Q276" s="19">
        <v>0</v>
      </c>
      <c r="R276" s="19">
        <v>0</v>
      </c>
      <c r="S276" s="19">
        <v>0</v>
      </c>
      <c r="T276" s="19">
        <v>0</v>
      </c>
      <c r="U276" s="19">
        <v>0</v>
      </c>
      <c r="W276" s="19">
        <v>0</v>
      </c>
      <c r="X276" s="19">
        <v>0</v>
      </c>
      <c r="Y276" s="19">
        <v>0</v>
      </c>
      <c r="Z276" s="19">
        <v>0</v>
      </c>
      <c r="AA276" s="19">
        <v>0</v>
      </c>
      <c r="AB276" s="19">
        <v>0</v>
      </c>
      <c r="AC276" s="19">
        <v>0</v>
      </c>
      <c r="AD276" s="19">
        <v>0</v>
      </c>
      <c r="AE276" s="19">
        <v>0</v>
      </c>
      <c r="AF276" s="19">
        <v>0</v>
      </c>
      <c r="AG276" s="19">
        <v>0</v>
      </c>
      <c r="AH276" s="19">
        <v>0</v>
      </c>
      <c r="AI276" s="19">
        <v>0</v>
      </c>
      <c r="AL276" s="19">
        <v>0</v>
      </c>
      <c r="AM276" s="19">
        <f t="shared" si="20"/>
        <v>0</v>
      </c>
      <c r="AN276" s="19">
        <f t="shared" si="21"/>
        <v>0</v>
      </c>
      <c r="AP276" s="19">
        <f>VLOOKUP($B276,Kraftvärmeprod!$B$1:$BX$549,MATCH(AP$1,Kraftvärmeprod!$B$1:$BX$1,0),FALSE)</f>
        <v>0</v>
      </c>
      <c r="AQ276" s="19">
        <f>VLOOKUP($B276,Kraftvärmeprod!$B$1:$BX$549,MATCH(AQ$1,Kraftvärmeprod!$B$1:$BX$1,0),FALSE)</f>
        <v>0</v>
      </c>
      <c r="AR276" s="19">
        <f>VLOOKUP($B276,Kraftvärmeprod!$B$1:$BX$549,MATCH("Summa tillförd energi exklusive rökgaskondensering",Kraftvärmeprod!$B$1:$BX$1,0),FALSE)</f>
        <v>0</v>
      </c>
      <c r="AT276" s="21" t="str">
        <f t="shared" si="22"/>
        <v/>
      </c>
      <c r="AV276" s="19">
        <f t="shared" si="23"/>
        <v>0</v>
      </c>
      <c r="AX276" s="19" t="str">
        <f>VLOOKUP(B276,Totalt!$B$1:$BZ$554,MATCH(AX$1,Totalt!$B$1:$BZ$1,0),FALSE)</f>
        <v>Ja</v>
      </c>
      <c r="BA276" s="21" t="str">
        <f t="shared" si="24"/>
        <v/>
      </c>
    </row>
    <row r="277" spans="1:53">
      <c r="A277" s="19" t="s">
        <v>602</v>
      </c>
      <c r="B277" s="19" t="s">
        <v>607</v>
      </c>
      <c r="J277" s="19">
        <v>0</v>
      </c>
      <c r="K277" s="19">
        <v>0</v>
      </c>
      <c r="L277" s="19">
        <v>0</v>
      </c>
      <c r="M277" s="19">
        <v>0</v>
      </c>
      <c r="N277" s="19">
        <v>0</v>
      </c>
      <c r="O277" s="19">
        <v>0</v>
      </c>
      <c r="P277" s="19">
        <v>230.547</v>
      </c>
      <c r="Q277" s="19">
        <v>70.461399999999998</v>
      </c>
      <c r="R277" s="19">
        <v>54.321199999999997</v>
      </c>
      <c r="S277" s="19">
        <v>55.989600000000003</v>
      </c>
      <c r="T277" s="19">
        <v>0</v>
      </c>
      <c r="U277" s="19">
        <v>0</v>
      </c>
      <c r="W277" s="19">
        <v>0</v>
      </c>
      <c r="X277" s="19">
        <v>0</v>
      </c>
      <c r="Y277" s="19">
        <v>0</v>
      </c>
      <c r="Z277" s="19">
        <v>11.801299999999999</v>
      </c>
      <c r="AA277" s="19">
        <v>0</v>
      </c>
      <c r="AB277" s="19">
        <v>0.80954000000000004</v>
      </c>
      <c r="AC277" s="19">
        <v>0</v>
      </c>
      <c r="AD277" s="19">
        <v>0</v>
      </c>
      <c r="AE277" s="19">
        <v>0</v>
      </c>
      <c r="AF277" s="19">
        <v>0</v>
      </c>
      <c r="AG277" s="19">
        <v>0</v>
      </c>
      <c r="AH277" s="19">
        <v>63.5</v>
      </c>
      <c r="AI277" s="19">
        <v>1.21502</v>
      </c>
      <c r="AL277" s="19">
        <v>488.64506</v>
      </c>
      <c r="AM277" s="19">
        <f t="shared" si="20"/>
        <v>487.43004000000002</v>
      </c>
      <c r="AN277" s="19">
        <f t="shared" si="21"/>
        <v>423.93004000000002</v>
      </c>
      <c r="AP277" s="19">
        <f>VLOOKUP($B277,Kraftvärmeprod!$B$1:$BX$549,MATCH(AP$1,Kraftvärmeprod!$B$1:$BX$1,0),FALSE)</f>
        <v>518.20000000000005</v>
      </c>
      <c r="AQ277" s="19">
        <f>VLOOKUP($B277,Kraftvärmeprod!$B$1:$BX$549,MATCH(AQ$1,Kraftvärmeprod!$B$1:$BX$1,0),FALSE)</f>
        <v>174.2</v>
      </c>
      <c r="AR277" s="19">
        <f>VLOOKUP($B277,Kraftvärmeprod!$B$1:$BX$549,MATCH("Summa tillförd energi exklusive rökgaskondensering",Kraftvärmeprod!$B$1:$BX$1,0),FALSE)</f>
        <v>795.16</v>
      </c>
      <c r="AT277" s="21">
        <f t="shared" si="22"/>
        <v>0.5331380351124303</v>
      </c>
      <c r="AV277" s="19">
        <f t="shared" si="23"/>
        <v>423.93004000000008</v>
      </c>
      <c r="AX277" s="19" t="str">
        <f>VLOOKUP(B277,Totalt!$B$1:$BZ$554,MATCH(AX$1,Totalt!$B$1:$BZ$1,0),FALSE)</f>
        <v>Ja</v>
      </c>
      <c r="BA277" s="21">
        <f t="shared" si="24"/>
        <v>1.2188780930442895</v>
      </c>
    </row>
    <row r="278" spans="1:53">
      <c r="A278" s="19" t="s">
        <v>608</v>
      </c>
      <c r="B278" s="19" t="s">
        <v>609</v>
      </c>
      <c r="J278" s="19">
        <v>0</v>
      </c>
      <c r="K278" s="19">
        <v>0</v>
      </c>
      <c r="L278" s="19">
        <v>0</v>
      </c>
      <c r="M278" s="19">
        <v>0</v>
      </c>
      <c r="N278" s="19">
        <v>0</v>
      </c>
      <c r="O278" s="19">
        <v>0</v>
      </c>
      <c r="P278" s="19">
        <v>0</v>
      </c>
      <c r="Q278" s="19">
        <v>0</v>
      </c>
      <c r="R278" s="19">
        <v>0</v>
      </c>
      <c r="S278" s="19">
        <v>0</v>
      </c>
      <c r="T278" s="19">
        <v>0</v>
      </c>
      <c r="U278" s="19">
        <v>0</v>
      </c>
      <c r="W278" s="19">
        <v>0</v>
      </c>
      <c r="X278" s="19">
        <v>0</v>
      </c>
      <c r="Y278" s="19">
        <v>0</v>
      </c>
      <c r="Z278" s="19">
        <v>0</v>
      </c>
      <c r="AA278" s="19">
        <v>0</v>
      </c>
      <c r="AB278" s="19">
        <v>0</v>
      </c>
      <c r="AC278" s="19">
        <v>0</v>
      </c>
      <c r="AD278" s="19">
        <v>0</v>
      </c>
      <c r="AE278" s="19">
        <v>0</v>
      </c>
      <c r="AF278" s="19">
        <v>0</v>
      </c>
      <c r="AG278" s="19">
        <v>0</v>
      </c>
      <c r="AH278" s="19">
        <v>0</v>
      </c>
      <c r="AI278" s="19">
        <v>0</v>
      </c>
      <c r="AL278" s="19">
        <v>0</v>
      </c>
      <c r="AM278" s="19">
        <f t="shared" si="20"/>
        <v>0</v>
      </c>
      <c r="AN278" s="19">
        <f t="shared" si="21"/>
        <v>0</v>
      </c>
      <c r="AP278" s="19">
        <f>VLOOKUP($B278,Kraftvärmeprod!$B$1:$BX$549,MATCH(AP$1,Kraftvärmeprod!$B$1:$BX$1,0),FALSE)</f>
        <v>0</v>
      </c>
      <c r="AQ278" s="19">
        <f>VLOOKUP($B278,Kraftvärmeprod!$B$1:$BX$549,MATCH(AQ$1,Kraftvärmeprod!$B$1:$BX$1,0),FALSE)</f>
        <v>0</v>
      </c>
      <c r="AR278" s="19">
        <f>VLOOKUP($B278,Kraftvärmeprod!$B$1:$BX$549,MATCH("Summa tillförd energi exklusive rökgaskondensering",Kraftvärmeprod!$B$1:$BX$1,0),FALSE)</f>
        <v>0</v>
      </c>
      <c r="AT278" s="21" t="str">
        <f t="shared" si="22"/>
        <v/>
      </c>
      <c r="AV278" s="19">
        <f t="shared" si="23"/>
        <v>0</v>
      </c>
      <c r="AX278" s="19" t="str">
        <f>VLOOKUP(B278,Totalt!$B$1:$BZ$554,MATCH(AX$1,Totalt!$B$1:$BZ$1,0),FALSE)</f>
        <v>Ja</v>
      </c>
      <c r="BA278" s="21" t="str">
        <f t="shared" si="24"/>
        <v/>
      </c>
    </row>
    <row r="279" spans="1:53">
      <c r="A279" s="19" t="s">
        <v>610</v>
      </c>
      <c r="B279" s="19" t="s">
        <v>611</v>
      </c>
      <c r="J279" s="19">
        <v>0</v>
      </c>
      <c r="K279" s="19">
        <v>0</v>
      </c>
      <c r="L279" s="19">
        <v>0</v>
      </c>
      <c r="M279" s="19">
        <v>0</v>
      </c>
      <c r="N279" s="19">
        <v>0</v>
      </c>
      <c r="O279" s="19">
        <v>0</v>
      </c>
      <c r="P279" s="19">
        <v>0</v>
      </c>
      <c r="Q279" s="19">
        <v>0</v>
      </c>
      <c r="R279" s="19">
        <v>0</v>
      </c>
      <c r="S279" s="19">
        <v>0</v>
      </c>
      <c r="T279" s="19">
        <v>0</v>
      </c>
      <c r="U279" s="19">
        <v>0</v>
      </c>
      <c r="W279" s="19">
        <v>0</v>
      </c>
      <c r="X279" s="19">
        <v>0</v>
      </c>
      <c r="Y279" s="19">
        <v>0</v>
      </c>
      <c r="Z279" s="19">
        <v>0</v>
      </c>
      <c r="AA279" s="19">
        <v>0</v>
      </c>
      <c r="AB279" s="19">
        <v>0</v>
      </c>
      <c r="AC279" s="19">
        <v>0</v>
      </c>
      <c r="AD279" s="19">
        <v>0</v>
      </c>
      <c r="AE279" s="19">
        <v>0</v>
      </c>
      <c r="AF279" s="19">
        <v>0</v>
      </c>
      <c r="AG279" s="19">
        <v>0</v>
      </c>
      <c r="AH279" s="19">
        <v>0</v>
      </c>
      <c r="AI279" s="19">
        <v>0</v>
      </c>
      <c r="AL279" s="19">
        <v>0</v>
      </c>
      <c r="AM279" s="19">
        <f t="shared" si="20"/>
        <v>0</v>
      </c>
      <c r="AN279" s="19">
        <f t="shared" si="21"/>
        <v>0</v>
      </c>
      <c r="AP279" s="19">
        <f>VLOOKUP($B279,Kraftvärmeprod!$B$1:$BX$549,MATCH(AP$1,Kraftvärmeprod!$B$1:$BX$1,0),FALSE)</f>
        <v>0</v>
      </c>
      <c r="AQ279" s="19">
        <f>VLOOKUP($B279,Kraftvärmeprod!$B$1:$BX$549,MATCH(AQ$1,Kraftvärmeprod!$B$1:$BX$1,0),FALSE)</f>
        <v>0</v>
      </c>
      <c r="AR279" s="19">
        <f>VLOOKUP($B279,Kraftvärmeprod!$B$1:$BX$549,MATCH("Summa tillförd energi exklusive rökgaskondensering",Kraftvärmeprod!$B$1:$BX$1,0),FALSE)</f>
        <v>0</v>
      </c>
      <c r="AT279" s="21" t="str">
        <f t="shared" si="22"/>
        <v/>
      </c>
      <c r="AV279" s="19">
        <f t="shared" si="23"/>
        <v>0</v>
      </c>
      <c r="AX279" s="19" t="str">
        <f>VLOOKUP(B279,Totalt!$B$1:$BZ$554,MATCH(AX$1,Totalt!$B$1:$BZ$1,0),FALSE)</f>
        <v>Ja</v>
      </c>
      <c r="BA279" s="21" t="str">
        <f t="shared" si="24"/>
        <v/>
      </c>
    </row>
    <row r="280" spans="1:53">
      <c r="A280" s="19" t="s">
        <v>610</v>
      </c>
      <c r="B280" s="19" t="s">
        <v>612</v>
      </c>
      <c r="J280" s="19">
        <v>0</v>
      </c>
      <c r="K280" s="19">
        <v>0</v>
      </c>
      <c r="L280" s="19">
        <v>0</v>
      </c>
      <c r="M280" s="19">
        <v>0</v>
      </c>
      <c r="N280" s="19">
        <v>0</v>
      </c>
      <c r="O280" s="19">
        <v>0</v>
      </c>
      <c r="P280" s="19">
        <v>0</v>
      </c>
      <c r="Q280" s="19">
        <v>0</v>
      </c>
      <c r="R280" s="19">
        <v>0</v>
      </c>
      <c r="S280" s="19">
        <v>0</v>
      </c>
      <c r="T280" s="19">
        <v>0</v>
      </c>
      <c r="U280" s="19">
        <v>0</v>
      </c>
      <c r="W280" s="19">
        <v>0</v>
      </c>
      <c r="X280" s="19">
        <v>0</v>
      </c>
      <c r="Y280" s="19">
        <v>0</v>
      </c>
      <c r="Z280" s="19">
        <v>0</v>
      </c>
      <c r="AA280" s="19">
        <v>0</v>
      </c>
      <c r="AB280" s="19">
        <v>0</v>
      </c>
      <c r="AC280" s="19">
        <v>0</v>
      </c>
      <c r="AD280" s="19">
        <v>0</v>
      </c>
      <c r="AE280" s="19">
        <v>0</v>
      </c>
      <c r="AF280" s="19">
        <v>0</v>
      </c>
      <c r="AG280" s="19">
        <v>0</v>
      </c>
      <c r="AH280" s="19">
        <v>0</v>
      </c>
      <c r="AI280" s="19">
        <v>0</v>
      </c>
      <c r="AL280" s="19">
        <v>0</v>
      </c>
      <c r="AM280" s="19">
        <f t="shared" si="20"/>
        <v>0</v>
      </c>
      <c r="AN280" s="19">
        <f t="shared" si="21"/>
        <v>0</v>
      </c>
      <c r="AP280" s="19">
        <f>VLOOKUP($B280,Kraftvärmeprod!$B$1:$BX$549,MATCH(AP$1,Kraftvärmeprod!$B$1:$BX$1,0),FALSE)</f>
        <v>0</v>
      </c>
      <c r="AQ280" s="19">
        <f>VLOOKUP($B280,Kraftvärmeprod!$B$1:$BX$549,MATCH(AQ$1,Kraftvärmeprod!$B$1:$BX$1,0),FALSE)</f>
        <v>0</v>
      </c>
      <c r="AR280" s="19">
        <f>VLOOKUP($B280,Kraftvärmeprod!$B$1:$BX$549,MATCH("Summa tillförd energi exklusive rökgaskondensering",Kraftvärmeprod!$B$1:$BX$1,0),FALSE)</f>
        <v>0</v>
      </c>
      <c r="AT280" s="21" t="str">
        <f t="shared" si="22"/>
        <v/>
      </c>
      <c r="AV280" s="19">
        <f t="shared" si="23"/>
        <v>0</v>
      </c>
      <c r="AX280" s="19" t="str">
        <f>VLOOKUP(B280,Totalt!$B$1:$BZ$554,MATCH(AX$1,Totalt!$B$1:$BZ$1,0),FALSE)</f>
        <v>Ja</v>
      </c>
      <c r="BA280" s="21" t="str">
        <f t="shared" si="24"/>
        <v/>
      </c>
    </row>
    <row r="281" spans="1:53">
      <c r="A281" s="19" t="s">
        <v>615</v>
      </c>
      <c r="B281" s="19" t="s">
        <v>616</v>
      </c>
      <c r="J281" s="19">
        <v>0</v>
      </c>
      <c r="K281" s="19">
        <v>0.44900000000000001</v>
      </c>
      <c r="L281" s="19">
        <v>0</v>
      </c>
      <c r="M281" s="19">
        <v>2.1720000000000002</v>
      </c>
      <c r="N281" s="19">
        <v>0</v>
      </c>
      <c r="O281" s="19">
        <v>0</v>
      </c>
      <c r="P281" s="19">
        <v>0.27</v>
      </c>
      <c r="Q281" s="19">
        <v>0</v>
      </c>
      <c r="R281" s="19">
        <v>0</v>
      </c>
      <c r="S281" s="19">
        <v>0</v>
      </c>
      <c r="T281" s="19">
        <v>0</v>
      </c>
      <c r="U281" s="19">
        <v>0</v>
      </c>
      <c r="W281" s="19">
        <v>46.4</v>
      </c>
      <c r="X281" s="19">
        <v>0</v>
      </c>
      <c r="Y281" s="19">
        <v>0</v>
      </c>
      <c r="Z281" s="19">
        <v>0</v>
      </c>
      <c r="AA281" s="19">
        <v>0</v>
      </c>
      <c r="AB281" s="19">
        <v>1.3</v>
      </c>
      <c r="AC281" s="19">
        <v>0</v>
      </c>
      <c r="AD281" s="19">
        <v>0</v>
      </c>
      <c r="AE281" s="19">
        <v>373.9</v>
      </c>
      <c r="AF281" s="19">
        <v>0</v>
      </c>
      <c r="AG281" s="19">
        <v>0</v>
      </c>
      <c r="AH281" s="19">
        <v>99.4</v>
      </c>
      <c r="AI281" s="19">
        <v>17.02</v>
      </c>
      <c r="AL281" s="19">
        <v>540.91099999999994</v>
      </c>
      <c r="AM281" s="19">
        <f t="shared" si="20"/>
        <v>523.89099999999996</v>
      </c>
      <c r="AN281" s="19">
        <f t="shared" si="21"/>
        <v>424.49099999999999</v>
      </c>
      <c r="AP281" s="19">
        <f>VLOOKUP($B281,Kraftvärmeprod!$B$1:$BX$549,MATCH(AP$1,Kraftvärmeprod!$B$1:$BX$1,0),FALSE)</f>
        <v>486.24</v>
      </c>
      <c r="AQ281" s="19">
        <f>VLOOKUP($B281,Kraftvärmeprod!$B$1:$BX$549,MATCH(AQ$1,Kraftvärmeprod!$B$1:$BX$1,0),FALSE)</f>
        <v>124.324</v>
      </c>
      <c r="AR281" s="19">
        <f>VLOOKUP($B281,Kraftvärmeprod!$B$1:$BX$549,MATCH("Summa tillförd energi exklusive rökgaskondensering",Kraftvärmeprod!$B$1:$BX$1,0),FALSE)</f>
        <v>786.23700000000008</v>
      </c>
      <c r="AT281" s="21">
        <f t="shared" si="22"/>
        <v>0.53990209059100491</v>
      </c>
      <c r="AV281" s="19">
        <f t="shared" si="23"/>
        <v>47.97</v>
      </c>
      <c r="AX281" s="19" t="str">
        <f>VLOOKUP(B281,Totalt!$B$1:$BZ$554,MATCH(AX$1,Totalt!$B$1:$BZ$1,0),FALSE)</f>
        <v>Ja</v>
      </c>
      <c r="BA281" s="21">
        <f t="shared" si="24"/>
        <v>1.1013089141606891</v>
      </c>
    </row>
    <row r="282" spans="1:53">
      <c r="A282" s="19" t="s">
        <v>615</v>
      </c>
      <c r="B282" s="19" t="s">
        <v>299</v>
      </c>
      <c r="J282" s="19">
        <v>0</v>
      </c>
      <c r="K282" s="19">
        <v>0</v>
      </c>
      <c r="L282" s="19">
        <v>0</v>
      </c>
      <c r="M282" s="19">
        <v>0</v>
      </c>
      <c r="N282" s="19">
        <v>0</v>
      </c>
      <c r="O282" s="19">
        <v>0</v>
      </c>
      <c r="P282" s="19">
        <v>0</v>
      </c>
      <c r="Q282" s="19">
        <v>0</v>
      </c>
      <c r="R282" s="19">
        <v>0</v>
      </c>
      <c r="S282" s="19">
        <v>0</v>
      </c>
      <c r="T282" s="19">
        <v>0</v>
      </c>
      <c r="U282" s="19">
        <v>0</v>
      </c>
      <c r="W282" s="19">
        <v>0</v>
      </c>
      <c r="X282" s="19">
        <v>0</v>
      </c>
      <c r="Y282" s="19">
        <v>0</v>
      </c>
      <c r="Z282" s="19">
        <v>0</v>
      </c>
      <c r="AA282" s="19">
        <v>0</v>
      </c>
      <c r="AB282" s="19">
        <v>0</v>
      </c>
      <c r="AC282" s="19">
        <v>0</v>
      </c>
      <c r="AD282" s="19">
        <v>0</v>
      </c>
      <c r="AE282" s="19">
        <v>0</v>
      </c>
      <c r="AF282" s="19">
        <v>0</v>
      </c>
      <c r="AG282" s="19">
        <v>0</v>
      </c>
      <c r="AH282" s="19">
        <v>0</v>
      </c>
      <c r="AI282" s="19">
        <v>0</v>
      </c>
      <c r="AL282" s="19">
        <v>0</v>
      </c>
      <c r="AM282" s="19">
        <f t="shared" si="20"/>
        <v>0</v>
      </c>
      <c r="AN282" s="19">
        <f t="shared" si="21"/>
        <v>0</v>
      </c>
      <c r="AP282" s="19">
        <f>VLOOKUP($B282,Kraftvärmeprod!$B$1:$BX$549,MATCH(AP$1,Kraftvärmeprod!$B$1:$BX$1,0),FALSE)</f>
        <v>0</v>
      </c>
      <c r="AQ282" s="19">
        <f>VLOOKUP($B282,Kraftvärmeprod!$B$1:$BX$549,MATCH(AQ$1,Kraftvärmeprod!$B$1:$BX$1,0),FALSE)</f>
        <v>0</v>
      </c>
      <c r="AR282" s="19">
        <f>VLOOKUP($B282,Kraftvärmeprod!$B$1:$BX$549,MATCH("Summa tillförd energi exklusive rökgaskondensering",Kraftvärmeprod!$B$1:$BX$1,0),FALSE)</f>
        <v>0</v>
      </c>
      <c r="AT282" s="21" t="str">
        <f t="shared" si="22"/>
        <v/>
      </c>
      <c r="AV282" s="19">
        <f t="shared" si="23"/>
        <v>0</v>
      </c>
      <c r="AX282" s="19" t="str">
        <f>VLOOKUP(B282,Totalt!$B$1:$BZ$554,MATCH(AX$1,Totalt!$B$1:$BZ$1,0),FALSE)</f>
        <v>Ja</v>
      </c>
      <c r="BA282" s="21" t="str">
        <f t="shared" si="24"/>
        <v/>
      </c>
    </row>
    <row r="283" spans="1:53">
      <c r="A283" s="19" t="s">
        <v>615</v>
      </c>
      <c r="B283" s="19" t="s">
        <v>307</v>
      </c>
      <c r="J283" s="19">
        <v>0</v>
      </c>
      <c r="K283" s="19">
        <v>0</v>
      </c>
      <c r="L283" s="19">
        <v>0</v>
      </c>
      <c r="M283" s="19">
        <v>0</v>
      </c>
      <c r="N283" s="19">
        <v>0</v>
      </c>
      <c r="O283" s="19">
        <v>0</v>
      </c>
      <c r="P283" s="19">
        <v>0</v>
      </c>
      <c r="Q283" s="19">
        <v>0</v>
      </c>
      <c r="R283" s="19">
        <v>0</v>
      </c>
      <c r="S283" s="19">
        <v>0</v>
      </c>
      <c r="T283" s="19">
        <v>0</v>
      </c>
      <c r="U283" s="19">
        <v>0</v>
      </c>
      <c r="W283" s="19">
        <v>0</v>
      </c>
      <c r="X283" s="19">
        <v>0</v>
      </c>
      <c r="Y283" s="19">
        <v>0</v>
      </c>
      <c r="Z283" s="19">
        <v>0</v>
      </c>
      <c r="AA283" s="19">
        <v>0</v>
      </c>
      <c r="AB283" s="19">
        <v>0</v>
      </c>
      <c r="AC283" s="19">
        <v>0</v>
      </c>
      <c r="AD283" s="19">
        <v>0</v>
      </c>
      <c r="AE283" s="19">
        <v>0</v>
      </c>
      <c r="AF283" s="19">
        <v>0</v>
      </c>
      <c r="AG283" s="19">
        <v>0</v>
      </c>
      <c r="AH283" s="19">
        <v>0</v>
      </c>
      <c r="AI283" s="19">
        <v>0</v>
      </c>
      <c r="AL283" s="19">
        <v>0</v>
      </c>
      <c r="AM283" s="19">
        <f t="shared" si="20"/>
        <v>0</v>
      </c>
      <c r="AN283" s="19">
        <f t="shared" si="21"/>
        <v>0</v>
      </c>
      <c r="AP283" s="19">
        <f>VLOOKUP($B283,Kraftvärmeprod!$B$1:$BX$549,MATCH(AP$1,Kraftvärmeprod!$B$1:$BX$1,0),FALSE)</f>
        <v>0</v>
      </c>
      <c r="AQ283" s="19">
        <f>VLOOKUP($B283,Kraftvärmeprod!$B$1:$BX$549,MATCH(AQ$1,Kraftvärmeprod!$B$1:$BX$1,0),FALSE)</f>
        <v>0</v>
      </c>
      <c r="AR283" s="19">
        <f>VLOOKUP($B283,Kraftvärmeprod!$B$1:$BX$549,MATCH("Summa tillförd energi exklusive rökgaskondensering",Kraftvärmeprod!$B$1:$BX$1,0),FALSE)</f>
        <v>0</v>
      </c>
      <c r="AT283" s="21" t="str">
        <f t="shared" si="22"/>
        <v/>
      </c>
      <c r="AV283" s="19">
        <f t="shared" si="23"/>
        <v>0</v>
      </c>
      <c r="AX283" s="19" t="str">
        <f>VLOOKUP(B283,Totalt!$B$1:$BZ$554,MATCH(AX$1,Totalt!$B$1:$BZ$1,0),FALSE)</f>
        <v>Ja</v>
      </c>
      <c r="BA283" s="21" t="str">
        <f t="shared" si="24"/>
        <v/>
      </c>
    </row>
    <row r="284" spans="1:53">
      <c r="A284" s="19" t="s">
        <v>615</v>
      </c>
      <c r="B284" s="19" t="s">
        <v>618</v>
      </c>
      <c r="J284" s="19">
        <v>0</v>
      </c>
      <c r="K284" s="19">
        <v>0</v>
      </c>
      <c r="L284" s="19">
        <v>0</v>
      </c>
      <c r="M284" s="19">
        <v>0</v>
      </c>
      <c r="N284" s="19">
        <v>0</v>
      </c>
      <c r="O284" s="19">
        <v>0</v>
      </c>
      <c r="P284" s="19">
        <v>0</v>
      </c>
      <c r="Q284" s="19">
        <v>0</v>
      </c>
      <c r="R284" s="19">
        <v>0</v>
      </c>
      <c r="S284" s="19">
        <v>0</v>
      </c>
      <c r="T284" s="19">
        <v>0</v>
      </c>
      <c r="U284" s="19">
        <v>0</v>
      </c>
      <c r="W284" s="19">
        <v>0</v>
      </c>
      <c r="X284" s="19">
        <v>0</v>
      </c>
      <c r="Y284" s="19">
        <v>0</v>
      </c>
      <c r="Z284" s="19">
        <v>0</v>
      </c>
      <c r="AA284" s="19">
        <v>0</v>
      </c>
      <c r="AB284" s="19">
        <v>0</v>
      </c>
      <c r="AC284" s="19">
        <v>0</v>
      </c>
      <c r="AD284" s="19">
        <v>0</v>
      </c>
      <c r="AE284" s="19">
        <v>0</v>
      </c>
      <c r="AF284" s="19">
        <v>0</v>
      </c>
      <c r="AG284" s="19">
        <v>0</v>
      </c>
      <c r="AH284" s="19">
        <v>0</v>
      </c>
      <c r="AI284" s="19">
        <v>0</v>
      </c>
      <c r="AL284" s="19">
        <v>0</v>
      </c>
      <c r="AM284" s="19">
        <f t="shared" si="20"/>
        <v>0</v>
      </c>
      <c r="AN284" s="19">
        <f t="shared" si="21"/>
        <v>0</v>
      </c>
      <c r="AP284" s="19">
        <f>VLOOKUP($B284,Kraftvärmeprod!$B$1:$BX$549,MATCH(AP$1,Kraftvärmeprod!$B$1:$BX$1,0),FALSE)</f>
        <v>0</v>
      </c>
      <c r="AQ284" s="19">
        <f>VLOOKUP($B284,Kraftvärmeprod!$B$1:$BX$549,MATCH(AQ$1,Kraftvärmeprod!$B$1:$BX$1,0),FALSE)</f>
        <v>0</v>
      </c>
      <c r="AR284" s="19">
        <f>VLOOKUP($B284,Kraftvärmeprod!$B$1:$BX$549,MATCH("Summa tillförd energi exklusive rökgaskondensering",Kraftvärmeprod!$B$1:$BX$1,0),FALSE)</f>
        <v>0</v>
      </c>
      <c r="AT284" s="21" t="str">
        <f t="shared" si="22"/>
        <v/>
      </c>
      <c r="AV284" s="19">
        <f t="shared" si="23"/>
        <v>0</v>
      </c>
      <c r="AX284" s="19" t="str">
        <f>VLOOKUP(B284,Totalt!$B$1:$BZ$554,MATCH(AX$1,Totalt!$B$1:$BZ$1,0),FALSE)</f>
        <v>Ja</v>
      </c>
      <c r="BA284" s="21" t="str">
        <f t="shared" si="24"/>
        <v/>
      </c>
    </row>
    <row r="285" spans="1:53">
      <c r="A285" s="19" t="s">
        <v>619</v>
      </c>
      <c r="B285" s="19" t="s">
        <v>620</v>
      </c>
      <c r="J285" s="19">
        <v>0</v>
      </c>
      <c r="K285" s="19">
        <v>0</v>
      </c>
      <c r="L285" s="19">
        <v>0</v>
      </c>
      <c r="M285" s="19">
        <v>0</v>
      </c>
      <c r="N285" s="19">
        <v>0</v>
      </c>
      <c r="O285" s="19">
        <v>0</v>
      </c>
      <c r="P285" s="19">
        <v>0</v>
      </c>
      <c r="Q285" s="19">
        <v>0</v>
      </c>
      <c r="R285" s="19">
        <v>0</v>
      </c>
      <c r="S285" s="19">
        <v>0</v>
      </c>
      <c r="T285" s="19">
        <v>0</v>
      </c>
      <c r="U285" s="19">
        <v>0</v>
      </c>
      <c r="W285" s="19">
        <v>0</v>
      </c>
      <c r="X285" s="19">
        <v>0</v>
      </c>
      <c r="Y285" s="19">
        <v>0</v>
      </c>
      <c r="Z285" s="19">
        <v>0</v>
      </c>
      <c r="AA285" s="19">
        <v>0</v>
      </c>
      <c r="AB285" s="19">
        <v>0</v>
      </c>
      <c r="AC285" s="19">
        <v>0</v>
      </c>
      <c r="AD285" s="19">
        <v>0</v>
      </c>
      <c r="AE285" s="19">
        <v>0</v>
      </c>
      <c r="AF285" s="19">
        <v>0</v>
      </c>
      <c r="AG285" s="19">
        <v>0</v>
      </c>
      <c r="AH285" s="19">
        <v>0</v>
      </c>
      <c r="AI285" s="19">
        <v>0</v>
      </c>
      <c r="AL285" s="19">
        <v>0</v>
      </c>
      <c r="AM285" s="19">
        <f t="shared" si="20"/>
        <v>0</v>
      </c>
      <c r="AN285" s="19">
        <f t="shared" si="21"/>
        <v>0</v>
      </c>
      <c r="AP285" s="19">
        <f>VLOOKUP($B285,Kraftvärmeprod!$B$1:$BX$549,MATCH(AP$1,Kraftvärmeprod!$B$1:$BX$1,0),FALSE)</f>
        <v>0</v>
      </c>
      <c r="AQ285" s="19">
        <f>VLOOKUP($B285,Kraftvärmeprod!$B$1:$BX$549,MATCH(AQ$1,Kraftvärmeprod!$B$1:$BX$1,0),FALSE)</f>
        <v>0</v>
      </c>
      <c r="AR285" s="19">
        <f>VLOOKUP($B285,Kraftvärmeprod!$B$1:$BX$549,MATCH("Summa tillförd energi exklusive rökgaskondensering",Kraftvärmeprod!$B$1:$BX$1,0),FALSE)</f>
        <v>0</v>
      </c>
      <c r="AT285" s="21" t="str">
        <f t="shared" si="22"/>
        <v/>
      </c>
      <c r="AV285" s="19">
        <f t="shared" si="23"/>
        <v>0</v>
      </c>
      <c r="AX285" s="19" t="str">
        <f>VLOOKUP(B285,Totalt!$B$1:$BZ$554,MATCH(AX$1,Totalt!$B$1:$BZ$1,0),FALSE)</f>
        <v>Ja</v>
      </c>
      <c r="BA285" s="21" t="str">
        <f t="shared" si="24"/>
        <v/>
      </c>
    </row>
    <row r="286" spans="1:53">
      <c r="A286" s="19" t="s">
        <v>621</v>
      </c>
      <c r="B286" s="19" t="s">
        <v>622</v>
      </c>
      <c r="J286" s="19">
        <v>0</v>
      </c>
      <c r="K286" s="19">
        <v>0</v>
      </c>
      <c r="L286" s="19">
        <v>0</v>
      </c>
      <c r="M286" s="19">
        <v>0</v>
      </c>
      <c r="N286" s="19">
        <v>0</v>
      </c>
      <c r="O286" s="19">
        <v>0</v>
      </c>
      <c r="P286" s="19">
        <v>0</v>
      </c>
      <c r="Q286" s="19">
        <v>0</v>
      </c>
      <c r="R286" s="19">
        <v>0</v>
      </c>
      <c r="S286" s="19">
        <v>0</v>
      </c>
      <c r="T286" s="19">
        <v>0</v>
      </c>
      <c r="U286" s="19">
        <v>0</v>
      </c>
      <c r="W286" s="19">
        <v>0</v>
      </c>
      <c r="X286" s="19">
        <v>0</v>
      </c>
      <c r="Y286" s="19">
        <v>0</v>
      </c>
      <c r="Z286" s="19">
        <v>0</v>
      </c>
      <c r="AA286" s="19">
        <v>0</v>
      </c>
      <c r="AB286" s="19">
        <v>0</v>
      </c>
      <c r="AC286" s="19">
        <v>0</v>
      </c>
      <c r="AD286" s="19">
        <v>0</v>
      </c>
      <c r="AE286" s="19">
        <v>0</v>
      </c>
      <c r="AF286" s="19">
        <v>0</v>
      </c>
      <c r="AG286" s="19">
        <v>0</v>
      </c>
      <c r="AH286" s="19">
        <v>0</v>
      </c>
      <c r="AI286" s="19">
        <v>0</v>
      </c>
      <c r="AL286" s="19">
        <v>0</v>
      </c>
      <c r="AM286" s="19">
        <f t="shared" si="20"/>
        <v>0</v>
      </c>
      <c r="AN286" s="19">
        <f t="shared" si="21"/>
        <v>0</v>
      </c>
      <c r="AP286" s="19">
        <f>VLOOKUP($B286,Kraftvärmeprod!$B$1:$BX$549,MATCH(AP$1,Kraftvärmeprod!$B$1:$BX$1,0),FALSE)</f>
        <v>0</v>
      </c>
      <c r="AQ286" s="19">
        <f>VLOOKUP($B286,Kraftvärmeprod!$B$1:$BX$549,MATCH(AQ$1,Kraftvärmeprod!$B$1:$BX$1,0),FALSE)</f>
        <v>0</v>
      </c>
      <c r="AR286" s="19">
        <f>VLOOKUP($B286,Kraftvärmeprod!$B$1:$BX$549,MATCH("Summa tillförd energi exklusive rökgaskondensering",Kraftvärmeprod!$B$1:$BX$1,0),FALSE)</f>
        <v>0</v>
      </c>
      <c r="AT286" s="21" t="str">
        <f t="shared" si="22"/>
        <v/>
      </c>
      <c r="AV286" s="19">
        <f t="shared" si="23"/>
        <v>0</v>
      </c>
      <c r="AX286" s="19" t="str">
        <f>VLOOKUP(B286,Totalt!$B$1:$BZ$554,MATCH(AX$1,Totalt!$B$1:$BZ$1,0),FALSE)</f>
        <v>Ja</v>
      </c>
      <c r="BA286" s="21" t="str">
        <f t="shared" si="24"/>
        <v/>
      </c>
    </row>
    <row r="287" spans="1:53">
      <c r="A287" s="19" t="s">
        <v>625</v>
      </c>
      <c r="B287" s="19" t="s">
        <v>626</v>
      </c>
      <c r="J287" s="19">
        <v>0</v>
      </c>
      <c r="K287" s="19">
        <v>0</v>
      </c>
      <c r="L287" s="19">
        <v>0</v>
      </c>
      <c r="M287" s="19">
        <v>0</v>
      </c>
      <c r="N287" s="19">
        <v>0</v>
      </c>
      <c r="O287" s="19">
        <v>0</v>
      </c>
      <c r="P287" s="19">
        <v>0</v>
      </c>
      <c r="Q287" s="19">
        <v>0</v>
      </c>
      <c r="R287" s="19">
        <v>0</v>
      </c>
      <c r="S287" s="19">
        <v>0</v>
      </c>
      <c r="T287" s="19">
        <v>0</v>
      </c>
      <c r="U287" s="19">
        <v>0</v>
      </c>
      <c r="W287" s="19">
        <v>0</v>
      </c>
      <c r="X287" s="19">
        <v>0</v>
      </c>
      <c r="Y287" s="19">
        <v>0</v>
      </c>
      <c r="Z287" s="19">
        <v>0</v>
      </c>
      <c r="AA287" s="19">
        <v>0</v>
      </c>
      <c r="AB287" s="19">
        <v>0</v>
      </c>
      <c r="AC287" s="19">
        <v>0</v>
      </c>
      <c r="AD287" s="19">
        <v>0</v>
      </c>
      <c r="AE287" s="19">
        <v>0</v>
      </c>
      <c r="AF287" s="19">
        <v>0</v>
      </c>
      <c r="AG287" s="19">
        <v>0</v>
      </c>
      <c r="AH287" s="19">
        <v>0</v>
      </c>
      <c r="AI287" s="19">
        <v>0</v>
      </c>
      <c r="AL287" s="19">
        <v>0</v>
      </c>
      <c r="AM287" s="19">
        <f t="shared" si="20"/>
        <v>0</v>
      </c>
      <c r="AN287" s="19">
        <f t="shared" si="21"/>
        <v>0</v>
      </c>
      <c r="AP287" s="19">
        <f>VLOOKUP($B287,Kraftvärmeprod!$B$1:$BX$549,MATCH(AP$1,Kraftvärmeprod!$B$1:$BX$1,0),FALSE)</f>
        <v>0</v>
      </c>
      <c r="AQ287" s="19">
        <f>VLOOKUP($B287,Kraftvärmeprod!$B$1:$BX$549,MATCH(AQ$1,Kraftvärmeprod!$B$1:$BX$1,0),FALSE)</f>
        <v>0</v>
      </c>
      <c r="AR287" s="19">
        <f>VLOOKUP($B287,Kraftvärmeprod!$B$1:$BX$549,MATCH("Summa tillförd energi exklusive rökgaskondensering",Kraftvärmeprod!$B$1:$BX$1,0),FALSE)</f>
        <v>0</v>
      </c>
      <c r="AT287" s="21" t="str">
        <f t="shared" si="22"/>
        <v/>
      </c>
      <c r="AV287" s="19">
        <f t="shared" si="23"/>
        <v>0</v>
      </c>
      <c r="AX287" s="19" t="str">
        <f>VLOOKUP(B287,Totalt!$B$1:$BZ$554,MATCH(AX$1,Totalt!$B$1:$BZ$1,0),FALSE)</f>
        <v>Ja</v>
      </c>
      <c r="BA287" s="21" t="str">
        <f t="shared" si="24"/>
        <v/>
      </c>
    </row>
    <row r="288" spans="1:53">
      <c r="A288" s="19" t="s">
        <v>625</v>
      </c>
      <c r="B288" s="19" t="s">
        <v>627</v>
      </c>
      <c r="J288" s="19">
        <v>0</v>
      </c>
      <c r="K288" s="19">
        <v>0</v>
      </c>
      <c r="L288" s="19">
        <v>0</v>
      </c>
      <c r="M288" s="19">
        <v>0</v>
      </c>
      <c r="N288" s="19">
        <v>0</v>
      </c>
      <c r="O288" s="19">
        <v>0</v>
      </c>
      <c r="P288" s="19">
        <v>0</v>
      </c>
      <c r="Q288" s="19">
        <v>0</v>
      </c>
      <c r="R288" s="19">
        <v>0</v>
      </c>
      <c r="S288" s="19">
        <v>0</v>
      </c>
      <c r="T288" s="19">
        <v>0</v>
      </c>
      <c r="U288" s="19">
        <v>0</v>
      </c>
      <c r="W288" s="19">
        <v>0</v>
      </c>
      <c r="X288" s="19">
        <v>0</v>
      </c>
      <c r="Y288" s="19">
        <v>0</v>
      </c>
      <c r="Z288" s="19">
        <v>0</v>
      </c>
      <c r="AA288" s="19">
        <v>0</v>
      </c>
      <c r="AB288" s="19">
        <v>0</v>
      </c>
      <c r="AC288" s="19">
        <v>0</v>
      </c>
      <c r="AD288" s="19">
        <v>0</v>
      </c>
      <c r="AE288" s="19">
        <v>0</v>
      </c>
      <c r="AF288" s="19">
        <v>0</v>
      </c>
      <c r="AG288" s="19">
        <v>0</v>
      </c>
      <c r="AH288" s="19">
        <v>0</v>
      </c>
      <c r="AI288" s="19">
        <v>0</v>
      </c>
      <c r="AL288" s="19">
        <v>0</v>
      </c>
      <c r="AM288" s="19">
        <f t="shared" si="20"/>
        <v>0</v>
      </c>
      <c r="AN288" s="19">
        <f t="shared" si="21"/>
        <v>0</v>
      </c>
      <c r="AP288" s="19">
        <f>VLOOKUP($B288,Kraftvärmeprod!$B$1:$BX$549,MATCH(AP$1,Kraftvärmeprod!$B$1:$BX$1,0),FALSE)</f>
        <v>0</v>
      </c>
      <c r="AQ288" s="19">
        <f>VLOOKUP($B288,Kraftvärmeprod!$B$1:$BX$549,MATCH(AQ$1,Kraftvärmeprod!$B$1:$BX$1,0),FALSE)</f>
        <v>0</v>
      </c>
      <c r="AR288" s="19">
        <f>VLOOKUP($B288,Kraftvärmeprod!$B$1:$BX$549,MATCH("Summa tillförd energi exklusive rökgaskondensering",Kraftvärmeprod!$B$1:$BX$1,0),FALSE)</f>
        <v>0</v>
      </c>
      <c r="AT288" s="21" t="str">
        <f t="shared" si="22"/>
        <v/>
      </c>
      <c r="AV288" s="19">
        <f t="shared" si="23"/>
        <v>0</v>
      </c>
      <c r="AX288" s="19" t="str">
        <f>VLOOKUP(B288,Totalt!$B$1:$BZ$554,MATCH(AX$1,Totalt!$B$1:$BZ$1,0),FALSE)</f>
        <v>Ja</v>
      </c>
      <c r="BA288" s="21" t="str">
        <f t="shared" si="24"/>
        <v/>
      </c>
    </row>
    <row r="289" spans="1:53">
      <c r="A289" s="19" t="s">
        <v>625</v>
      </c>
      <c r="B289" s="19" t="s">
        <v>628</v>
      </c>
      <c r="J289" s="19">
        <v>0</v>
      </c>
      <c r="K289" s="19">
        <v>0</v>
      </c>
      <c r="L289" s="19">
        <v>0</v>
      </c>
      <c r="M289" s="19">
        <v>0</v>
      </c>
      <c r="N289" s="19">
        <v>0</v>
      </c>
      <c r="O289" s="19">
        <v>0</v>
      </c>
      <c r="P289" s="19">
        <v>0</v>
      </c>
      <c r="Q289" s="19">
        <v>0</v>
      </c>
      <c r="R289" s="19">
        <v>0</v>
      </c>
      <c r="S289" s="19">
        <v>0</v>
      </c>
      <c r="T289" s="19">
        <v>0</v>
      </c>
      <c r="U289" s="19">
        <v>0</v>
      </c>
      <c r="W289" s="19">
        <v>0</v>
      </c>
      <c r="X289" s="19">
        <v>0</v>
      </c>
      <c r="Y289" s="19">
        <v>0</v>
      </c>
      <c r="Z289" s="19">
        <v>0</v>
      </c>
      <c r="AA289" s="19">
        <v>0</v>
      </c>
      <c r="AB289" s="19">
        <v>0</v>
      </c>
      <c r="AC289" s="19">
        <v>0</v>
      </c>
      <c r="AD289" s="19">
        <v>0</v>
      </c>
      <c r="AE289" s="19">
        <v>0</v>
      </c>
      <c r="AF289" s="19">
        <v>0</v>
      </c>
      <c r="AG289" s="19">
        <v>0</v>
      </c>
      <c r="AH289" s="19">
        <v>0</v>
      </c>
      <c r="AI289" s="19">
        <v>0</v>
      </c>
      <c r="AL289" s="19">
        <v>0</v>
      </c>
      <c r="AM289" s="19">
        <f t="shared" si="20"/>
        <v>0</v>
      </c>
      <c r="AN289" s="19">
        <f t="shared" si="21"/>
        <v>0</v>
      </c>
      <c r="AP289" s="19">
        <f>VLOOKUP($B289,Kraftvärmeprod!$B$1:$BX$549,MATCH(AP$1,Kraftvärmeprod!$B$1:$BX$1,0),FALSE)</f>
        <v>0</v>
      </c>
      <c r="AQ289" s="19">
        <f>VLOOKUP($B289,Kraftvärmeprod!$B$1:$BX$549,MATCH(AQ$1,Kraftvärmeprod!$B$1:$BX$1,0),FALSE)</f>
        <v>0</v>
      </c>
      <c r="AR289" s="19">
        <f>VLOOKUP($B289,Kraftvärmeprod!$B$1:$BX$549,MATCH("Summa tillförd energi exklusive rökgaskondensering",Kraftvärmeprod!$B$1:$BX$1,0),FALSE)</f>
        <v>0</v>
      </c>
      <c r="AT289" s="21" t="str">
        <f t="shared" si="22"/>
        <v/>
      </c>
      <c r="AV289" s="19">
        <f t="shared" si="23"/>
        <v>0</v>
      </c>
      <c r="AX289" s="19" t="str">
        <f>VLOOKUP(B289,Totalt!$B$1:$BZ$554,MATCH(AX$1,Totalt!$B$1:$BZ$1,0),FALSE)</f>
        <v>Ja</v>
      </c>
      <c r="BA289" s="21" t="str">
        <f t="shared" si="24"/>
        <v/>
      </c>
    </row>
    <row r="290" spans="1:53">
      <c r="A290" s="19" t="s">
        <v>625</v>
      </c>
      <c r="B290" s="19" t="s">
        <v>629</v>
      </c>
      <c r="J290" s="19">
        <v>0</v>
      </c>
      <c r="K290" s="19">
        <v>0</v>
      </c>
      <c r="L290" s="19">
        <v>0</v>
      </c>
      <c r="M290" s="19">
        <v>0</v>
      </c>
      <c r="N290" s="19">
        <v>0</v>
      </c>
      <c r="O290" s="19">
        <v>0</v>
      </c>
      <c r="P290" s="19">
        <v>0</v>
      </c>
      <c r="Q290" s="19">
        <v>0</v>
      </c>
      <c r="R290" s="19">
        <v>0</v>
      </c>
      <c r="S290" s="19">
        <v>0</v>
      </c>
      <c r="T290" s="19">
        <v>0</v>
      </c>
      <c r="U290" s="19">
        <v>0</v>
      </c>
      <c r="W290" s="19">
        <v>0</v>
      </c>
      <c r="X290" s="19">
        <v>0</v>
      </c>
      <c r="Y290" s="19">
        <v>0</v>
      </c>
      <c r="Z290" s="19">
        <v>0</v>
      </c>
      <c r="AA290" s="19">
        <v>0</v>
      </c>
      <c r="AB290" s="19">
        <v>0</v>
      </c>
      <c r="AC290" s="19">
        <v>0</v>
      </c>
      <c r="AD290" s="19">
        <v>0</v>
      </c>
      <c r="AE290" s="19">
        <v>0</v>
      </c>
      <c r="AF290" s="19">
        <v>0</v>
      </c>
      <c r="AG290" s="19">
        <v>0</v>
      </c>
      <c r="AH290" s="19">
        <v>0</v>
      </c>
      <c r="AI290" s="19">
        <v>0</v>
      </c>
      <c r="AL290" s="19">
        <v>0</v>
      </c>
      <c r="AM290" s="19">
        <f t="shared" si="20"/>
        <v>0</v>
      </c>
      <c r="AN290" s="19">
        <f t="shared" si="21"/>
        <v>0</v>
      </c>
      <c r="AP290" s="19">
        <f>VLOOKUP($B290,Kraftvärmeprod!$B$1:$BX$549,MATCH(AP$1,Kraftvärmeprod!$B$1:$BX$1,0),FALSE)</f>
        <v>0</v>
      </c>
      <c r="AQ290" s="19">
        <f>VLOOKUP($B290,Kraftvärmeprod!$B$1:$BX$549,MATCH(AQ$1,Kraftvärmeprod!$B$1:$BX$1,0),FALSE)</f>
        <v>0</v>
      </c>
      <c r="AR290" s="19">
        <f>VLOOKUP($B290,Kraftvärmeprod!$B$1:$BX$549,MATCH("Summa tillförd energi exklusive rökgaskondensering",Kraftvärmeprod!$B$1:$BX$1,0),FALSE)</f>
        <v>0</v>
      </c>
      <c r="AT290" s="21" t="str">
        <f t="shared" si="22"/>
        <v/>
      </c>
      <c r="AV290" s="19">
        <f t="shared" si="23"/>
        <v>0</v>
      </c>
      <c r="AX290" s="19" t="str">
        <f>VLOOKUP(B290,Totalt!$B$1:$BZ$554,MATCH(AX$1,Totalt!$B$1:$BZ$1,0),FALSE)</f>
        <v>Ja</v>
      </c>
      <c r="BA290" s="21" t="str">
        <f t="shared" si="24"/>
        <v/>
      </c>
    </row>
    <row r="291" spans="1:53">
      <c r="A291" s="19" t="s">
        <v>625</v>
      </c>
      <c r="B291" s="19" t="s">
        <v>631</v>
      </c>
      <c r="J291" s="19">
        <v>0</v>
      </c>
      <c r="K291" s="19">
        <v>0</v>
      </c>
      <c r="L291" s="19">
        <v>0</v>
      </c>
      <c r="M291" s="19">
        <v>0.51365300000000003</v>
      </c>
      <c r="N291" s="19">
        <v>0</v>
      </c>
      <c r="O291" s="19">
        <v>0</v>
      </c>
      <c r="P291" s="19">
        <v>9.7491099999999999</v>
      </c>
      <c r="Q291" s="19">
        <v>85.534999999999997</v>
      </c>
      <c r="R291" s="19">
        <v>10.066000000000001</v>
      </c>
      <c r="S291" s="19">
        <v>39.300800000000002</v>
      </c>
      <c r="T291" s="19">
        <v>0</v>
      </c>
      <c r="U291" s="19">
        <v>0</v>
      </c>
      <c r="W291" s="19">
        <v>0</v>
      </c>
      <c r="X291" s="19">
        <v>0</v>
      </c>
      <c r="Y291" s="19">
        <v>0</v>
      </c>
      <c r="Z291" s="19">
        <v>0</v>
      </c>
      <c r="AA291" s="19">
        <v>0</v>
      </c>
      <c r="AB291" s="19">
        <v>0</v>
      </c>
      <c r="AC291" s="19">
        <v>0</v>
      </c>
      <c r="AD291" s="19">
        <v>22.272200000000002</v>
      </c>
      <c r="AE291" s="19">
        <v>0</v>
      </c>
      <c r="AF291" s="19">
        <v>1.3448500000000001</v>
      </c>
      <c r="AG291" s="19">
        <v>0</v>
      </c>
      <c r="AH291" s="19">
        <v>76.984999999999999</v>
      </c>
      <c r="AI291" s="19">
        <v>7.8120099999999999</v>
      </c>
      <c r="AL291" s="19">
        <v>253.57862299999999</v>
      </c>
      <c r="AM291" s="19">
        <f t="shared" si="20"/>
        <v>245.76661300000001</v>
      </c>
      <c r="AN291" s="19">
        <f t="shared" si="21"/>
        <v>168.78161299999999</v>
      </c>
      <c r="AP291" s="19">
        <f>VLOOKUP($B291,Kraftvärmeprod!$B$1:$BX$549,MATCH(AP$1,Kraftvärmeprod!$B$1:$BX$1,0),FALSE)</f>
        <v>164.76599999999999</v>
      </c>
      <c r="AQ291" s="19">
        <f>VLOOKUP($B291,Kraftvärmeprod!$B$1:$BX$549,MATCH(AQ$1,Kraftvärmeprod!$B$1:$BX$1,0),FALSE)</f>
        <v>22.574000000000002</v>
      </c>
      <c r="AR291" s="19">
        <f>VLOOKUP($B291,Kraftvärmeprod!$B$1:$BX$549,MATCH("Summa tillförd energi exklusive rökgaskondensering",Kraftvärmeprod!$B$1:$BX$1,0),FALSE)</f>
        <v>227.721</v>
      </c>
      <c r="AT291" s="21">
        <f t="shared" si="22"/>
        <v>0.74117719929211623</v>
      </c>
      <c r="AV291" s="19">
        <f t="shared" si="23"/>
        <v>144.65091000000001</v>
      </c>
      <c r="AX291" s="19" t="str">
        <f>VLOOKUP(B291,Totalt!$B$1:$BZ$554,MATCH(AX$1,Totalt!$B$1:$BZ$1,0),FALSE)</f>
        <v>Ja</v>
      </c>
      <c r="BA291" s="21">
        <f t="shared" si="24"/>
        <v>0.93302349881569624</v>
      </c>
    </row>
    <row r="292" spans="1:53">
      <c r="A292" s="19" t="s">
        <v>351</v>
      </c>
      <c r="B292" s="19" t="s">
        <v>352</v>
      </c>
      <c r="J292" s="19">
        <v>0</v>
      </c>
      <c r="K292" s="19">
        <v>0</v>
      </c>
      <c r="L292" s="19">
        <v>0</v>
      </c>
      <c r="M292" s="19">
        <v>0</v>
      </c>
      <c r="N292" s="19">
        <v>0</v>
      </c>
      <c r="O292" s="19">
        <v>0</v>
      </c>
      <c r="P292" s="19">
        <v>0</v>
      </c>
      <c r="Q292" s="19">
        <v>0</v>
      </c>
      <c r="R292" s="19">
        <v>0</v>
      </c>
      <c r="S292" s="19">
        <v>0</v>
      </c>
      <c r="T292" s="19">
        <v>0</v>
      </c>
      <c r="U292" s="19">
        <v>0</v>
      </c>
      <c r="W292" s="19">
        <v>0</v>
      </c>
      <c r="X292" s="19">
        <v>0</v>
      </c>
      <c r="Y292" s="19">
        <v>0</v>
      </c>
      <c r="Z292" s="19">
        <v>0</v>
      </c>
      <c r="AA292" s="19">
        <v>0</v>
      </c>
      <c r="AB292" s="19">
        <v>0</v>
      </c>
      <c r="AC292" s="19">
        <v>0</v>
      </c>
      <c r="AD292" s="19">
        <v>0</v>
      </c>
      <c r="AE292" s="19">
        <v>0</v>
      </c>
      <c r="AF292" s="19">
        <v>0</v>
      </c>
      <c r="AG292" s="19">
        <v>0</v>
      </c>
      <c r="AH292" s="19">
        <v>0</v>
      </c>
      <c r="AI292" s="19">
        <v>0</v>
      </c>
      <c r="AL292" s="19">
        <v>0</v>
      </c>
      <c r="AM292" s="19">
        <f t="shared" si="20"/>
        <v>0</v>
      </c>
      <c r="AN292" s="19">
        <f t="shared" si="21"/>
        <v>0</v>
      </c>
      <c r="AP292" s="19">
        <f>VLOOKUP($B292,Kraftvärmeprod!$B$1:$BX$549,MATCH(AP$1,Kraftvärmeprod!$B$1:$BX$1,0),FALSE)</f>
        <v>0</v>
      </c>
      <c r="AQ292" s="19">
        <f>VLOOKUP($B292,Kraftvärmeprod!$B$1:$BX$549,MATCH(AQ$1,Kraftvärmeprod!$B$1:$BX$1,0),FALSE)</f>
        <v>0</v>
      </c>
      <c r="AR292" s="19">
        <f>VLOOKUP($B292,Kraftvärmeprod!$B$1:$BX$549,MATCH("Summa tillförd energi exklusive rökgaskondensering",Kraftvärmeprod!$B$1:$BX$1,0),FALSE)</f>
        <v>0</v>
      </c>
      <c r="AT292" s="21" t="str">
        <f t="shared" si="22"/>
        <v/>
      </c>
      <c r="AV292" s="19">
        <f t="shared" si="23"/>
        <v>0</v>
      </c>
      <c r="AX292" s="19" t="e">
        <f>VLOOKUP(B292,Totalt!$B$1:$BZ$554,MATCH(AX$1,Totalt!$B$1:$BZ$1,0),FALSE)</f>
        <v>#N/A</v>
      </c>
      <c r="BA292" s="21" t="str">
        <f t="shared" si="24"/>
        <v/>
      </c>
    </row>
    <row r="293" spans="1:53">
      <c r="A293" s="19" t="s">
        <v>43</v>
      </c>
      <c r="B293" s="19" t="s">
        <v>47</v>
      </c>
      <c r="J293" s="19">
        <v>0</v>
      </c>
      <c r="K293" s="19">
        <v>0</v>
      </c>
      <c r="L293" s="19">
        <v>0</v>
      </c>
      <c r="M293" s="19">
        <v>0</v>
      </c>
      <c r="N293" s="19">
        <v>0</v>
      </c>
      <c r="O293" s="19">
        <v>0</v>
      </c>
      <c r="P293" s="19">
        <v>0</v>
      </c>
      <c r="Q293" s="19">
        <v>0</v>
      </c>
      <c r="R293" s="19">
        <v>0</v>
      </c>
      <c r="S293" s="19">
        <v>0</v>
      </c>
      <c r="T293" s="19">
        <v>0</v>
      </c>
      <c r="U293" s="19">
        <v>0</v>
      </c>
      <c r="W293" s="19">
        <v>0</v>
      </c>
      <c r="X293" s="19">
        <v>0</v>
      </c>
      <c r="Y293" s="19">
        <v>0</v>
      </c>
      <c r="Z293" s="19">
        <v>0</v>
      </c>
      <c r="AA293" s="19">
        <v>0</v>
      </c>
      <c r="AB293" s="19">
        <v>0</v>
      </c>
      <c r="AC293" s="19">
        <v>0</v>
      </c>
      <c r="AD293" s="19">
        <v>0</v>
      </c>
      <c r="AE293" s="19">
        <v>0</v>
      </c>
      <c r="AF293" s="19">
        <v>0</v>
      </c>
      <c r="AG293" s="19">
        <v>0</v>
      </c>
      <c r="AH293" s="19">
        <v>0</v>
      </c>
      <c r="AI293" s="19">
        <v>0</v>
      </c>
      <c r="AL293" s="19">
        <v>0</v>
      </c>
      <c r="AM293" s="19">
        <f t="shared" si="20"/>
        <v>0</v>
      </c>
      <c r="AN293" s="19">
        <f t="shared" si="21"/>
        <v>0</v>
      </c>
      <c r="AP293" s="19">
        <f>VLOOKUP($B293,Kraftvärmeprod!$B$1:$BX$549,MATCH(AP$1,Kraftvärmeprod!$B$1:$BX$1,0),FALSE)</f>
        <v>0</v>
      </c>
      <c r="AQ293" s="19">
        <f>VLOOKUP($B293,Kraftvärmeprod!$B$1:$BX$549,MATCH(AQ$1,Kraftvärmeprod!$B$1:$BX$1,0),FALSE)</f>
        <v>0</v>
      </c>
      <c r="AR293" s="19">
        <f>VLOOKUP($B293,Kraftvärmeprod!$B$1:$BX$549,MATCH("Summa tillförd energi exklusive rökgaskondensering",Kraftvärmeprod!$B$1:$BX$1,0),FALSE)</f>
        <v>0</v>
      </c>
      <c r="AT293" s="21" t="str">
        <f t="shared" si="22"/>
        <v/>
      </c>
      <c r="AV293" s="19">
        <f t="shared" si="23"/>
        <v>0</v>
      </c>
      <c r="AX293" s="19" t="str">
        <f>VLOOKUP(B293,Totalt!$B$1:$BZ$554,MATCH(AX$1,Totalt!$B$1:$BZ$1,0),FALSE)</f>
        <v>Ja</v>
      </c>
      <c r="BA293" s="21" t="str">
        <f t="shared" si="24"/>
        <v/>
      </c>
    </row>
    <row r="294" spans="1:53">
      <c r="A294" s="19" t="s">
        <v>482</v>
      </c>
      <c r="B294" s="19" t="s">
        <v>484</v>
      </c>
      <c r="J294" s="19">
        <v>0</v>
      </c>
      <c r="K294" s="19">
        <v>0</v>
      </c>
      <c r="L294" s="19">
        <v>0</v>
      </c>
      <c r="M294" s="19">
        <v>0</v>
      </c>
      <c r="N294" s="19">
        <v>0</v>
      </c>
      <c r="O294" s="19">
        <v>0</v>
      </c>
      <c r="P294" s="19">
        <v>3.9617399999999998</v>
      </c>
      <c r="Q294" s="19">
        <v>0</v>
      </c>
      <c r="R294" s="19">
        <v>0.27615699999999999</v>
      </c>
      <c r="S294" s="19">
        <v>0</v>
      </c>
      <c r="T294" s="19">
        <v>0</v>
      </c>
      <c r="U294" s="19">
        <v>0</v>
      </c>
      <c r="W294" s="19">
        <v>0</v>
      </c>
      <c r="X294" s="19">
        <v>0</v>
      </c>
      <c r="Y294" s="19">
        <v>0</v>
      </c>
      <c r="Z294" s="19">
        <v>96.040899999999993</v>
      </c>
      <c r="AA294" s="19">
        <v>0</v>
      </c>
      <c r="AB294" s="19">
        <v>7.8220899999999996E-2</v>
      </c>
      <c r="AC294" s="19">
        <v>0</v>
      </c>
      <c r="AD294" s="19">
        <v>0</v>
      </c>
      <c r="AE294" s="19">
        <v>0</v>
      </c>
      <c r="AF294" s="19">
        <v>0</v>
      </c>
      <c r="AG294" s="19">
        <v>0</v>
      </c>
      <c r="AH294" s="19">
        <v>0</v>
      </c>
      <c r="AI294" s="19">
        <v>1.85555</v>
      </c>
      <c r="AL294" s="19">
        <v>102.2125679</v>
      </c>
      <c r="AM294" s="19">
        <f t="shared" si="20"/>
        <v>100.3570179</v>
      </c>
      <c r="AN294" s="19">
        <f t="shared" si="21"/>
        <v>100.3570179</v>
      </c>
      <c r="AP294" s="19">
        <f>VLOOKUP($B294,Kraftvärmeprod!$B$1:$BX$549,MATCH(AP$1,Kraftvärmeprod!$B$1:$BX$1,0),FALSE)</f>
        <v>113.759</v>
      </c>
      <c r="AQ294" s="19">
        <f>VLOOKUP($B294,Kraftvärmeprod!$B$1:$BX$549,MATCH(AQ$1,Kraftvärmeprod!$B$1:$BX$1,0),FALSE)</f>
        <v>27.163</v>
      </c>
      <c r="AR294" s="19">
        <f>VLOOKUP($B294,Kraftvärmeprod!$B$1:$BX$549,MATCH("Summa tillförd energi exklusive rökgaskondensering",Kraftvärmeprod!$B$1:$BX$1,0),FALSE)</f>
        <v>162.79500000000002</v>
      </c>
      <c r="AT294" s="21">
        <f t="shared" si="22"/>
        <v>0.61646253201879664</v>
      </c>
      <c r="AV294" s="19">
        <f t="shared" si="23"/>
        <v>100.3570179</v>
      </c>
      <c r="AX294" s="19" t="str">
        <f>VLOOKUP(B294,Totalt!$B$1:$BZ$554,MATCH(AX$1,Totalt!$B$1:$BZ$1,0),FALSE)</f>
        <v>Ja</v>
      </c>
      <c r="BA294" s="21">
        <f t="shared" si="24"/>
        <v>1.1129648959734237</v>
      </c>
    </row>
    <row r="295" spans="1:53">
      <c r="A295" s="19" t="s">
        <v>382</v>
      </c>
      <c r="B295" s="19" t="s">
        <v>386</v>
      </c>
      <c r="J295" s="19">
        <v>0</v>
      </c>
      <c r="K295" s="19">
        <v>0</v>
      </c>
      <c r="L295" s="19">
        <v>0</v>
      </c>
      <c r="M295" s="19">
        <v>0</v>
      </c>
      <c r="N295" s="19">
        <v>0</v>
      </c>
      <c r="O295" s="19">
        <v>0</v>
      </c>
      <c r="P295" s="19">
        <v>0</v>
      </c>
      <c r="Q295" s="19">
        <v>0</v>
      </c>
      <c r="R295" s="19">
        <v>0</v>
      </c>
      <c r="S295" s="19">
        <v>0</v>
      </c>
      <c r="T295" s="19">
        <v>0</v>
      </c>
      <c r="U295" s="19">
        <v>0</v>
      </c>
      <c r="W295" s="19">
        <v>0</v>
      </c>
      <c r="X295" s="19">
        <v>0</v>
      </c>
      <c r="Y295" s="19">
        <v>0</v>
      </c>
      <c r="Z295" s="19">
        <v>0</v>
      </c>
      <c r="AA295" s="19">
        <v>0</v>
      </c>
      <c r="AB295" s="19">
        <v>0</v>
      </c>
      <c r="AC295" s="19">
        <v>0</v>
      </c>
      <c r="AD295" s="19">
        <v>0</v>
      </c>
      <c r="AE295" s="19">
        <v>0</v>
      </c>
      <c r="AF295" s="19">
        <v>0</v>
      </c>
      <c r="AG295" s="19">
        <v>0</v>
      </c>
      <c r="AH295" s="19">
        <v>0</v>
      </c>
      <c r="AI295" s="19">
        <v>0</v>
      </c>
      <c r="AL295" s="19">
        <v>0</v>
      </c>
      <c r="AM295" s="19">
        <f t="shared" si="20"/>
        <v>0</v>
      </c>
      <c r="AN295" s="19">
        <f t="shared" si="21"/>
        <v>0</v>
      </c>
      <c r="AP295" s="19">
        <f>VLOOKUP($B295,Kraftvärmeprod!$B$1:$BX$549,MATCH(AP$1,Kraftvärmeprod!$B$1:$BX$1,0),FALSE)</f>
        <v>0</v>
      </c>
      <c r="AQ295" s="19">
        <f>VLOOKUP($B295,Kraftvärmeprod!$B$1:$BX$549,MATCH(AQ$1,Kraftvärmeprod!$B$1:$BX$1,0),FALSE)</f>
        <v>0</v>
      </c>
      <c r="AR295" s="19">
        <f>VLOOKUP($B295,Kraftvärmeprod!$B$1:$BX$549,MATCH("Summa tillförd energi exklusive rökgaskondensering",Kraftvärmeprod!$B$1:$BX$1,0),FALSE)</f>
        <v>0</v>
      </c>
      <c r="AT295" s="21" t="str">
        <f t="shared" si="22"/>
        <v/>
      </c>
      <c r="AV295" s="19">
        <f t="shared" si="23"/>
        <v>0</v>
      </c>
      <c r="AX295" s="19" t="str">
        <f>VLOOKUP(B295,Totalt!$B$1:$BZ$554,MATCH(AX$1,Totalt!$B$1:$BZ$1,0),FALSE)</f>
        <v>Ja</v>
      </c>
      <c r="BA295" s="21" t="str">
        <f t="shared" si="24"/>
        <v/>
      </c>
    </row>
    <row r="296" spans="1:53">
      <c r="A296" s="19" t="s">
        <v>119</v>
      </c>
      <c r="B296" s="19" t="s">
        <v>122</v>
      </c>
      <c r="J296" s="19">
        <v>0</v>
      </c>
      <c r="K296" s="19">
        <v>0</v>
      </c>
      <c r="L296" s="19">
        <v>0</v>
      </c>
      <c r="M296" s="19">
        <v>0</v>
      </c>
      <c r="N296" s="19">
        <v>0</v>
      </c>
      <c r="O296" s="19">
        <v>0</v>
      </c>
      <c r="P296" s="19">
        <v>0</v>
      </c>
      <c r="Q296" s="19">
        <v>0</v>
      </c>
      <c r="R296" s="19">
        <v>0</v>
      </c>
      <c r="S296" s="19">
        <v>0</v>
      </c>
      <c r="T296" s="19">
        <v>0</v>
      </c>
      <c r="U296" s="19">
        <v>0</v>
      </c>
      <c r="W296" s="19">
        <v>0</v>
      </c>
      <c r="X296" s="19">
        <v>0</v>
      </c>
      <c r="Y296" s="19">
        <v>0</v>
      </c>
      <c r="Z296" s="19">
        <v>0</v>
      </c>
      <c r="AA296" s="19">
        <v>0</v>
      </c>
      <c r="AB296" s="19">
        <v>0</v>
      </c>
      <c r="AC296" s="19">
        <v>0</v>
      </c>
      <c r="AD296" s="19">
        <v>0</v>
      </c>
      <c r="AE296" s="19">
        <v>0</v>
      </c>
      <c r="AF296" s="19">
        <v>0</v>
      </c>
      <c r="AG296" s="19">
        <v>0</v>
      </c>
      <c r="AH296" s="19">
        <v>0</v>
      </c>
      <c r="AI296" s="19">
        <v>0</v>
      </c>
      <c r="AL296" s="19">
        <v>0</v>
      </c>
      <c r="AM296" s="19">
        <f t="shared" si="20"/>
        <v>0</v>
      </c>
      <c r="AN296" s="19">
        <f t="shared" si="21"/>
        <v>0</v>
      </c>
      <c r="AP296" s="19">
        <f>VLOOKUP($B296,Kraftvärmeprod!$B$1:$BX$549,MATCH(AP$1,Kraftvärmeprod!$B$1:$BX$1,0),FALSE)</f>
        <v>0</v>
      </c>
      <c r="AQ296" s="19">
        <f>VLOOKUP($B296,Kraftvärmeprod!$B$1:$BX$549,MATCH(AQ$1,Kraftvärmeprod!$B$1:$BX$1,0),FALSE)</f>
        <v>0</v>
      </c>
      <c r="AR296" s="19">
        <f>VLOOKUP($B296,Kraftvärmeprod!$B$1:$BX$549,MATCH("Summa tillförd energi exklusive rökgaskondensering",Kraftvärmeprod!$B$1:$BX$1,0),FALSE)</f>
        <v>0</v>
      </c>
      <c r="AT296" s="21" t="str">
        <f t="shared" si="22"/>
        <v/>
      </c>
      <c r="AV296" s="19">
        <f t="shared" si="23"/>
        <v>0</v>
      </c>
      <c r="AX296" s="19" t="str">
        <f>VLOOKUP(B296,Totalt!$B$1:$BZ$554,MATCH(AX$1,Totalt!$B$1:$BZ$1,0),FALSE)</f>
        <v>Ja</v>
      </c>
      <c r="BA296" s="21" t="str">
        <f t="shared" si="24"/>
        <v/>
      </c>
    </row>
    <row r="297" spans="1:53">
      <c r="A297" s="19" t="s">
        <v>148</v>
      </c>
      <c r="B297" s="19" t="s">
        <v>154</v>
      </c>
      <c r="J297" s="19">
        <v>0</v>
      </c>
      <c r="K297" s="19">
        <v>0</v>
      </c>
      <c r="L297" s="19">
        <v>0</v>
      </c>
      <c r="M297" s="19">
        <v>0</v>
      </c>
      <c r="N297" s="19">
        <v>0</v>
      </c>
      <c r="O297" s="19">
        <v>0</v>
      </c>
      <c r="P297" s="19">
        <v>74.747</v>
      </c>
      <c r="Q297" s="19">
        <v>18.521999999999998</v>
      </c>
      <c r="R297" s="19">
        <v>24.026</v>
      </c>
      <c r="S297" s="19">
        <v>0</v>
      </c>
      <c r="T297" s="19">
        <v>0</v>
      </c>
      <c r="U297" s="19">
        <v>24.297000000000001</v>
      </c>
      <c r="W297" s="19">
        <v>0</v>
      </c>
      <c r="X297" s="19">
        <v>0</v>
      </c>
      <c r="Y297" s="19">
        <v>0</v>
      </c>
      <c r="Z297" s="19">
        <v>0</v>
      </c>
      <c r="AA297" s="19">
        <v>0</v>
      </c>
      <c r="AB297" s="19">
        <v>0.33500000000000002</v>
      </c>
      <c r="AC297" s="19">
        <v>0</v>
      </c>
      <c r="AD297" s="19">
        <v>0</v>
      </c>
      <c r="AE297" s="19">
        <v>0</v>
      </c>
      <c r="AF297" s="19">
        <v>0</v>
      </c>
      <c r="AG297" s="19">
        <v>0</v>
      </c>
      <c r="AH297" s="19">
        <v>39.936999999999998</v>
      </c>
      <c r="AI297" s="19">
        <v>0.14660000000000001</v>
      </c>
      <c r="AL297" s="19">
        <v>182.01059999999998</v>
      </c>
      <c r="AM297" s="19">
        <f t="shared" si="20"/>
        <v>181.86399999999998</v>
      </c>
      <c r="AN297" s="19">
        <f t="shared" si="21"/>
        <v>141.92699999999996</v>
      </c>
      <c r="AP297" s="19">
        <f>VLOOKUP($B297,Kraftvärmeprod!$B$1:$BX$549,MATCH(AP$1,Kraftvärmeprod!$B$1:$BX$1,0),FALSE)</f>
        <v>136.49299999999999</v>
      </c>
      <c r="AQ297" s="19">
        <f>VLOOKUP($B297,Kraftvärmeprod!$B$1:$BX$549,MATCH(AQ$1,Kraftvärmeprod!$B$1:$BX$1,0),FALSE)</f>
        <v>12.007999999999999</v>
      </c>
      <c r="AR297" s="19">
        <f>VLOOKUP($B297,Kraftvärmeprod!$B$1:$BX$549,MATCH("Summa tillförd energi exklusive rökgaskondensering",Kraftvärmeprod!$B$1:$BX$1,0),FALSE)</f>
        <v>174.44</v>
      </c>
      <c r="AT297" s="21">
        <f t="shared" si="22"/>
        <v>0.81361499656042169</v>
      </c>
      <c r="AV297" s="19">
        <f t="shared" si="23"/>
        <v>141.92699999999999</v>
      </c>
      <c r="AX297" s="19" t="str">
        <f>VLOOKUP(B297,Totalt!$B$1:$BZ$554,MATCH(AX$1,Totalt!$B$1:$BZ$1,0),FALSE)</f>
        <v>Ja</v>
      </c>
      <c r="BA297" s="21">
        <f t="shared" si="24"/>
        <v>0.96072035902518149</v>
      </c>
    </row>
    <row r="298" spans="1:53">
      <c r="A298" s="19" t="s">
        <v>94</v>
      </c>
      <c r="B298" s="19" t="s">
        <v>102</v>
      </c>
      <c r="J298" s="19">
        <v>0</v>
      </c>
      <c r="K298" s="19">
        <v>0</v>
      </c>
      <c r="L298" s="19">
        <v>0</v>
      </c>
      <c r="M298" s="19">
        <v>0</v>
      </c>
      <c r="N298" s="19">
        <v>0</v>
      </c>
      <c r="O298" s="19">
        <v>0</v>
      </c>
      <c r="P298" s="19">
        <v>0</v>
      </c>
      <c r="Q298" s="19">
        <v>0</v>
      </c>
      <c r="R298" s="19">
        <v>0</v>
      </c>
      <c r="S298" s="19">
        <v>0</v>
      </c>
      <c r="T298" s="19">
        <v>0</v>
      </c>
      <c r="U298" s="19">
        <v>0</v>
      </c>
      <c r="W298" s="19">
        <v>0</v>
      </c>
      <c r="X298" s="19">
        <v>0</v>
      </c>
      <c r="Y298" s="19">
        <v>0</v>
      </c>
      <c r="Z298" s="19">
        <v>0</v>
      </c>
      <c r="AA298" s="19">
        <v>0</v>
      </c>
      <c r="AB298" s="19">
        <v>0</v>
      </c>
      <c r="AC298" s="19">
        <v>0</v>
      </c>
      <c r="AD298" s="19">
        <v>0</v>
      </c>
      <c r="AE298" s="19">
        <v>0</v>
      </c>
      <c r="AF298" s="19">
        <v>0</v>
      </c>
      <c r="AG298" s="19">
        <v>0</v>
      </c>
      <c r="AH298" s="19">
        <v>0</v>
      </c>
      <c r="AI298" s="19">
        <v>0</v>
      </c>
      <c r="AL298" s="19">
        <v>0</v>
      </c>
      <c r="AM298" s="19">
        <f t="shared" si="20"/>
        <v>0</v>
      </c>
      <c r="AN298" s="19">
        <f t="shared" si="21"/>
        <v>0</v>
      </c>
      <c r="AP298" s="19">
        <f>VLOOKUP($B298,Kraftvärmeprod!$B$1:$BX$549,MATCH(AP$1,Kraftvärmeprod!$B$1:$BX$1,0),FALSE)</f>
        <v>0</v>
      </c>
      <c r="AQ298" s="19">
        <f>VLOOKUP($B298,Kraftvärmeprod!$B$1:$BX$549,MATCH(AQ$1,Kraftvärmeprod!$B$1:$BX$1,0),FALSE)</f>
        <v>0</v>
      </c>
      <c r="AR298" s="19">
        <f>VLOOKUP($B298,Kraftvärmeprod!$B$1:$BX$549,MATCH("Summa tillförd energi exklusive rökgaskondensering",Kraftvärmeprod!$B$1:$BX$1,0),FALSE)</f>
        <v>0</v>
      </c>
      <c r="AT298" s="21" t="str">
        <f t="shared" si="22"/>
        <v/>
      </c>
      <c r="AV298" s="19">
        <f t="shared" si="23"/>
        <v>0</v>
      </c>
      <c r="AX298" s="19" t="str">
        <f>VLOOKUP(B298,Totalt!$B$1:$BZ$554,MATCH(AX$1,Totalt!$B$1:$BZ$1,0),FALSE)</f>
        <v>Ja</v>
      </c>
      <c r="BA298" s="21" t="str">
        <f t="shared" si="24"/>
        <v/>
      </c>
    </row>
    <row r="299" spans="1:53">
      <c r="A299" s="19" t="s">
        <v>163</v>
      </c>
      <c r="B299" s="19" t="s">
        <v>165</v>
      </c>
      <c r="J299" s="19">
        <v>0</v>
      </c>
      <c r="K299" s="19">
        <v>0</v>
      </c>
      <c r="L299" s="19">
        <v>0</v>
      </c>
      <c r="M299" s="19">
        <v>0</v>
      </c>
      <c r="N299" s="19">
        <v>0</v>
      </c>
      <c r="O299" s="19">
        <v>0</v>
      </c>
      <c r="P299" s="19">
        <v>0</v>
      </c>
      <c r="Q299" s="19">
        <v>0</v>
      </c>
      <c r="R299" s="19">
        <v>0</v>
      </c>
      <c r="S299" s="19">
        <v>0</v>
      </c>
      <c r="T299" s="19">
        <v>0</v>
      </c>
      <c r="U299" s="19">
        <v>0</v>
      </c>
      <c r="W299" s="19">
        <v>0</v>
      </c>
      <c r="X299" s="19">
        <v>0</v>
      </c>
      <c r="Y299" s="19">
        <v>0</v>
      </c>
      <c r="Z299" s="19">
        <v>0</v>
      </c>
      <c r="AA299" s="19">
        <v>0</v>
      </c>
      <c r="AB299" s="19">
        <v>0</v>
      </c>
      <c r="AC299" s="19">
        <v>0</v>
      </c>
      <c r="AD299" s="19">
        <v>0</v>
      </c>
      <c r="AE299" s="19">
        <v>0</v>
      </c>
      <c r="AF299" s="19">
        <v>0</v>
      </c>
      <c r="AG299" s="19">
        <v>0</v>
      </c>
      <c r="AH299" s="19">
        <v>0</v>
      </c>
      <c r="AI299" s="19">
        <v>0</v>
      </c>
      <c r="AL299" s="19">
        <v>0</v>
      </c>
      <c r="AM299" s="19">
        <f t="shared" si="20"/>
        <v>0</v>
      </c>
      <c r="AN299" s="19">
        <f t="shared" si="21"/>
        <v>0</v>
      </c>
      <c r="AP299" s="19">
        <f>VLOOKUP($B299,Kraftvärmeprod!$B$1:$BX$549,MATCH(AP$1,Kraftvärmeprod!$B$1:$BX$1,0),FALSE)</f>
        <v>0</v>
      </c>
      <c r="AQ299" s="19">
        <f>VLOOKUP($B299,Kraftvärmeprod!$B$1:$BX$549,MATCH(AQ$1,Kraftvärmeprod!$B$1:$BX$1,0),FALSE)</f>
        <v>0</v>
      </c>
      <c r="AR299" s="19">
        <f>VLOOKUP($B299,Kraftvärmeprod!$B$1:$BX$549,MATCH("Summa tillförd energi exklusive rökgaskondensering",Kraftvärmeprod!$B$1:$BX$1,0),FALSE)</f>
        <v>0</v>
      </c>
      <c r="AT299" s="21" t="str">
        <f t="shared" si="22"/>
        <v/>
      </c>
      <c r="AV299" s="19">
        <f t="shared" si="23"/>
        <v>0</v>
      </c>
      <c r="AX299" s="19" t="str">
        <f>VLOOKUP(B299,Totalt!$B$1:$BZ$554,MATCH(AX$1,Totalt!$B$1:$BZ$1,0),FALSE)</f>
        <v>Ja</v>
      </c>
      <c r="BA299" s="21" t="str">
        <f t="shared" si="24"/>
        <v/>
      </c>
    </row>
    <row r="300" spans="1:53">
      <c r="A300" s="19" t="s">
        <v>499</v>
      </c>
      <c r="B300" s="19" t="s">
        <v>500</v>
      </c>
      <c r="J300" s="19">
        <v>0</v>
      </c>
      <c r="K300" s="19">
        <v>0</v>
      </c>
      <c r="L300" s="19">
        <v>0</v>
      </c>
      <c r="M300" s="19">
        <v>0</v>
      </c>
      <c r="N300" s="19">
        <v>0</v>
      </c>
      <c r="O300" s="19">
        <v>0</v>
      </c>
      <c r="P300" s="19">
        <v>0</v>
      </c>
      <c r="Q300" s="19">
        <v>0</v>
      </c>
      <c r="R300" s="19">
        <v>0</v>
      </c>
      <c r="S300" s="19">
        <v>0</v>
      </c>
      <c r="T300" s="19">
        <v>0</v>
      </c>
      <c r="U300" s="19">
        <v>0</v>
      </c>
      <c r="W300" s="19">
        <v>0</v>
      </c>
      <c r="X300" s="19">
        <v>0</v>
      </c>
      <c r="Y300" s="19">
        <v>0</v>
      </c>
      <c r="Z300" s="19">
        <v>0</v>
      </c>
      <c r="AA300" s="19">
        <v>0</v>
      </c>
      <c r="AB300" s="19">
        <v>0</v>
      </c>
      <c r="AC300" s="19">
        <v>0</v>
      </c>
      <c r="AD300" s="19">
        <v>0</v>
      </c>
      <c r="AE300" s="19">
        <v>0</v>
      </c>
      <c r="AF300" s="19">
        <v>0</v>
      </c>
      <c r="AG300" s="19">
        <v>0</v>
      </c>
      <c r="AH300" s="19">
        <v>0</v>
      </c>
      <c r="AI300" s="19">
        <v>0</v>
      </c>
      <c r="AL300" s="19">
        <v>0</v>
      </c>
      <c r="AM300" s="19">
        <f t="shared" si="20"/>
        <v>0</v>
      </c>
      <c r="AN300" s="19">
        <f t="shared" si="21"/>
        <v>0</v>
      </c>
      <c r="AP300" s="19">
        <f>VLOOKUP($B300,Kraftvärmeprod!$B$1:$BX$549,MATCH(AP$1,Kraftvärmeprod!$B$1:$BX$1,0),FALSE)</f>
        <v>0</v>
      </c>
      <c r="AQ300" s="19">
        <f>VLOOKUP($B300,Kraftvärmeprod!$B$1:$BX$549,MATCH(AQ$1,Kraftvärmeprod!$B$1:$BX$1,0),FALSE)</f>
        <v>0</v>
      </c>
      <c r="AR300" s="19">
        <f>VLOOKUP($B300,Kraftvärmeprod!$B$1:$BX$549,MATCH("Summa tillförd energi exklusive rökgaskondensering",Kraftvärmeprod!$B$1:$BX$1,0),FALSE)</f>
        <v>0</v>
      </c>
      <c r="AT300" s="21" t="str">
        <f t="shared" si="22"/>
        <v/>
      </c>
      <c r="AV300" s="19">
        <f t="shared" si="23"/>
        <v>0</v>
      </c>
      <c r="AX300" s="19" t="str">
        <f>VLOOKUP(B300,Totalt!$B$1:$BZ$554,MATCH(AX$1,Totalt!$B$1:$BZ$1,0),FALSE)</f>
        <v>Ja</v>
      </c>
      <c r="BA300" s="21" t="str">
        <f t="shared" si="24"/>
        <v/>
      </c>
    </row>
    <row r="301" spans="1:53">
      <c r="A301" s="19" t="s">
        <v>289</v>
      </c>
      <c r="B301" s="19" t="s">
        <v>293</v>
      </c>
      <c r="J301" s="19">
        <v>0</v>
      </c>
      <c r="K301" s="19">
        <v>0</v>
      </c>
      <c r="L301" s="19">
        <v>0</v>
      </c>
      <c r="M301" s="19">
        <v>0</v>
      </c>
      <c r="N301" s="19">
        <v>0</v>
      </c>
      <c r="O301" s="19">
        <v>0</v>
      </c>
      <c r="P301" s="19">
        <v>0</v>
      </c>
      <c r="Q301" s="19">
        <v>0</v>
      </c>
      <c r="R301" s="19">
        <v>0</v>
      </c>
      <c r="S301" s="19">
        <v>0</v>
      </c>
      <c r="T301" s="19">
        <v>0</v>
      </c>
      <c r="U301" s="19">
        <v>0</v>
      </c>
      <c r="W301" s="19">
        <v>0</v>
      </c>
      <c r="X301" s="19">
        <v>0</v>
      </c>
      <c r="Y301" s="19">
        <v>0</v>
      </c>
      <c r="Z301" s="19">
        <v>0</v>
      </c>
      <c r="AA301" s="19">
        <v>0</v>
      </c>
      <c r="AB301" s="19">
        <v>0</v>
      </c>
      <c r="AC301" s="19">
        <v>0</v>
      </c>
      <c r="AD301" s="19">
        <v>0</v>
      </c>
      <c r="AE301" s="19">
        <v>0</v>
      </c>
      <c r="AF301" s="19">
        <v>0</v>
      </c>
      <c r="AG301" s="19">
        <v>0</v>
      </c>
      <c r="AH301" s="19">
        <v>0</v>
      </c>
      <c r="AI301" s="19">
        <v>0</v>
      </c>
      <c r="AL301" s="19">
        <v>0</v>
      </c>
      <c r="AM301" s="19">
        <f t="shared" si="20"/>
        <v>0</v>
      </c>
      <c r="AN301" s="19">
        <f t="shared" si="21"/>
        <v>0</v>
      </c>
      <c r="AP301" s="19">
        <f>VLOOKUP($B301,Kraftvärmeprod!$B$1:$BX$549,MATCH(AP$1,Kraftvärmeprod!$B$1:$BX$1,0),FALSE)</f>
        <v>0</v>
      </c>
      <c r="AQ301" s="19">
        <f>VLOOKUP($B301,Kraftvärmeprod!$B$1:$BX$549,MATCH(AQ$1,Kraftvärmeprod!$B$1:$BX$1,0),FALSE)</f>
        <v>0</v>
      </c>
      <c r="AR301" s="19">
        <f>VLOOKUP($B301,Kraftvärmeprod!$B$1:$BX$549,MATCH("Summa tillförd energi exklusive rökgaskondensering",Kraftvärmeprod!$B$1:$BX$1,0),FALSE)</f>
        <v>0</v>
      </c>
      <c r="AT301" s="21" t="str">
        <f t="shared" si="22"/>
        <v/>
      </c>
      <c r="AV301" s="19">
        <f t="shared" si="23"/>
        <v>0</v>
      </c>
      <c r="AX301" s="19" t="e">
        <f>VLOOKUP(B301,Totalt!$B$1:$BZ$554,MATCH(AX$1,Totalt!$B$1:$BZ$1,0),FALSE)</f>
        <v>#N/A</v>
      </c>
      <c r="BA301" s="21" t="str">
        <f t="shared" si="24"/>
        <v/>
      </c>
    </row>
    <row r="302" spans="1:53">
      <c r="A302" s="19" t="s">
        <v>163</v>
      </c>
      <c r="B302" s="19" t="s">
        <v>164</v>
      </c>
      <c r="J302" s="19">
        <v>0</v>
      </c>
      <c r="K302" s="19">
        <v>0</v>
      </c>
      <c r="L302" s="19">
        <v>0</v>
      </c>
      <c r="M302" s="19">
        <v>0</v>
      </c>
      <c r="N302" s="19">
        <v>0</v>
      </c>
      <c r="O302" s="19">
        <v>0</v>
      </c>
      <c r="P302" s="19">
        <v>0</v>
      </c>
      <c r="Q302" s="19">
        <v>0</v>
      </c>
      <c r="R302" s="19">
        <v>0</v>
      </c>
      <c r="S302" s="19">
        <v>0</v>
      </c>
      <c r="T302" s="19">
        <v>0</v>
      </c>
      <c r="U302" s="19">
        <v>0</v>
      </c>
      <c r="W302" s="19">
        <v>0</v>
      </c>
      <c r="X302" s="19">
        <v>0</v>
      </c>
      <c r="Y302" s="19">
        <v>0</v>
      </c>
      <c r="Z302" s="19">
        <v>0</v>
      </c>
      <c r="AA302" s="19">
        <v>0</v>
      </c>
      <c r="AB302" s="19">
        <v>0</v>
      </c>
      <c r="AC302" s="19">
        <v>0</v>
      </c>
      <c r="AD302" s="19">
        <v>0</v>
      </c>
      <c r="AE302" s="19">
        <v>0</v>
      </c>
      <c r="AF302" s="19">
        <v>0</v>
      </c>
      <c r="AG302" s="19">
        <v>0</v>
      </c>
      <c r="AH302" s="19">
        <v>0</v>
      </c>
      <c r="AI302" s="19">
        <v>0</v>
      </c>
      <c r="AL302" s="19">
        <v>0</v>
      </c>
      <c r="AM302" s="19">
        <f t="shared" si="20"/>
        <v>0</v>
      </c>
      <c r="AN302" s="19">
        <f t="shared" si="21"/>
        <v>0</v>
      </c>
      <c r="AP302" s="19">
        <f>VLOOKUP($B302,Kraftvärmeprod!$B$1:$BX$549,MATCH(AP$1,Kraftvärmeprod!$B$1:$BX$1,0),FALSE)</f>
        <v>0</v>
      </c>
      <c r="AQ302" s="19">
        <f>VLOOKUP($B302,Kraftvärmeprod!$B$1:$BX$549,MATCH(AQ$1,Kraftvärmeprod!$B$1:$BX$1,0),FALSE)</f>
        <v>0</v>
      </c>
      <c r="AR302" s="19">
        <f>VLOOKUP($B302,Kraftvärmeprod!$B$1:$BX$549,MATCH("Summa tillförd energi exklusive rökgaskondensering",Kraftvärmeprod!$B$1:$BX$1,0),FALSE)</f>
        <v>0</v>
      </c>
      <c r="AT302" s="21" t="str">
        <f t="shared" si="22"/>
        <v/>
      </c>
      <c r="AV302" s="19">
        <f t="shared" si="23"/>
        <v>0</v>
      </c>
      <c r="AX302" s="19" t="str">
        <f>VLOOKUP(B302,Totalt!$B$1:$BZ$554,MATCH(AX$1,Totalt!$B$1:$BZ$1,0),FALSE)</f>
        <v>Ja</v>
      </c>
      <c r="BA302" s="21" t="str">
        <f t="shared" si="24"/>
        <v/>
      </c>
    </row>
    <row r="303" spans="1:53">
      <c r="A303" s="19" t="s">
        <v>163</v>
      </c>
      <c r="B303" s="19" t="s">
        <v>166</v>
      </c>
      <c r="J303" s="19">
        <v>0</v>
      </c>
      <c r="K303" s="19">
        <v>0</v>
      </c>
      <c r="L303" s="19">
        <v>0</v>
      </c>
      <c r="M303" s="19">
        <v>0</v>
      </c>
      <c r="N303" s="19">
        <v>0</v>
      </c>
      <c r="O303" s="19">
        <v>0</v>
      </c>
      <c r="P303" s="19">
        <v>0</v>
      </c>
      <c r="Q303" s="19">
        <v>0</v>
      </c>
      <c r="R303" s="19">
        <v>0</v>
      </c>
      <c r="S303" s="19">
        <v>0</v>
      </c>
      <c r="T303" s="19">
        <v>0</v>
      </c>
      <c r="U303" s="19">
        <v>0</v>
      </c>
      <c r="W303" s="19">
        <v>0</v>
      </c>
      <c r="X303" s="19">
        <v>0</v>
      </c>
      <c r="Y303" s="19">
        <v>0</v>
      </c>
      <c r="Z303" s="19">
        <v>0</v>
      </c>
      <c r="AA303" s="19">
        <v>0</v>
      </c>
      <c r="AB303" s="19">
        <v>0</v>
      </c>
      <c r="AC303" s="19">
        <v>0</v>
      </c>
      <c r="AD303" s="19">
        <v>0</v>
      </c>
      <c r="AE303" s="19">
        <v>0</v>
      </c>
      <c r="AF303" s="19">
        <v>0</v>
      </c>
      <c r="AG303" s="19">
        <v>0</v>
      </c>
      <c r="AH303" s="19">
        <v>0</v>
      </c>
      <c r="AI303" s="19">
        <v>0</v>
      </c>
      <c r="AL303" s="19">
        <v>0</v>
      </c>
      <c r="AM303" s="19">
        <f t="shared" si="20"/>
        <v>0</v>
      </c>
      <c r="AN303" s="19">
        <f t="shared" si="21"/>
        <v>0</v>
      </c>
      <c r="AP303" s="19">
        <f>VLOOKUP($B303,Kraftvärmeprod!$B$1:$BX$549,MATCH(AP$1,Kraftvärmeprod!$B$1:$BX$1,0),FALSE)</f>
        <v>0</v>
      </c>
      <c r="AQ303" s="19">
        <f>VLOOKUP($B303,Kraftvärmeprod!$B$1:$BX$549,MATCH(AQ$1,Kraftvärmeprod!$B$1:$BX$1,0),FALSE)</f>
        <v>0</v>
      </c>
      <c r="AR303" s="19">
        <f>VLOOKUP($B303,Kraftvärmeprod!$B$1:$BX$549,MATCH("Summa tillförd energi exklusive rökgaskondensering",Kraftvärmeprod!$B$1:$BX$1,0),FALSE)</f>
        <v>0</v>
      </c>
      <c r="AT303" s="21" t="str">
        <f t="shared" si="22"/>
        <v/>
      </c>
      <c r="AV303" s="19">
        <f t="shared" si="23"/>
        <v>0</v>
      </c>
      <c r="AX303" s="19" t="str">
        <f>VLOOKUP(B303,Totalt!$B$1:$BZ$554,MATCH(AX$1,Totalt!$B$1:$BZ$1,0),FALSE)</f>
        <v>Ja</v>
      </c>
      <c r="BA303" s="21" t="str">
        <f t="shared" si="24"/>
        <v/>
      </c>
    </row>
    <row r="304" spans="1:53">
      <c r="A304" s="19" t="s">
        <v>465</v>
      </c>
      <c r="B304" s="19" t="s">
        <v>470</v>
      </c>
      <c r="J304" s="19">
        <v>0</v>
      </c>
      <c r="K304" s="19">
        <v>0</v>
      </c>
      <c r="L304" s="19">
        <v>0</v>
      </c>
      <c r="M304" s="19">
        <v>0</v>
      </c>
      <c r="N304" s="19">
        <v>0</v>
      </c>
      <c r="O304" s="19">
        <v>0</v>
      </c>
      <c r="P304" s="19">
        <v>0</v>
      </c>
      <c r="Q304" s="19">
        <v>0</v>
      </c>
      <c r="R304" s="19">
        <v>0</v>
      </c>
      <c r="S304" s="19">
        <v>0</v>
      </c>
      <c r="T304" s="19">
        <v>0</v>
      </c>
      <c r="U304" s="19">
        <v>0</v>
      </c>
      <c r="W304" s="19">
        <v>0</v>
      </c>
      <c r="X304" s="19">
        <v>0</v>
      </c>
      <c r="Y304" s="19">
        <v>0</v>
      </c>
      <c r="Z304" s="19">
        <v>0</v>
      </c>
      <c r="AA304" s="19">
        <v>0</v>
      </c>
      <c r="AB304" s="19">
        <v>0</v>
      </c>
      <c r="AC304" s="19">
        <v>0</v>
      </c>
      <c r="AD304" s="19">
        <v>0</v>
      </c>
      <c r="AE304" s="19">
        <v>10.8934</v>
      </c>
      <c r="AF304" s="19">
        <v>0</v>
      </c>
      <c r="AG304" s="19">
        <v>0</v>
      </c>
      <c r="AH304" s="19">
        <v>0</v>
      </c>
      <c r="AI304" s="19">
        <v>0.254965</v>
      </c>
      <c r="AL304" s="19">
        <v>11.148365</v>
      </c>
      <c r="AM304" s="19">
        <f t="shared" si="20"/>
        <v>10.8934</v>
      </c>
      <c r="AN304" s="19">
        <f t="shared" si="21"/>
        <v>10.8934</v>
      </c>
      <c r="AP304" s="19">
        <f>VLOOKUP($B304,Kraftvärmeprod!$B$1:$BX$549,MATCH(AP$1,Kraftvärmeprod!$B$1:$BX$1,0),FALSE)</f>
        <v>13.71</v>
      </c>
      <c r="AQ304" s="19">
        <f>VLOOKUP($B304,Kraftvärmeprod!$B$1:$BX$549,MATCH(AQ$1,Kraftvärmeprod!$B$1:$BX$1,0),FALSE)</f>
        <v>2.6219999999999999</v>
      </c>
      <c r="AR304" s="19">
        <f>VLOOKUP($B304,Kraftvärmeprod!$B$1:$BX$549,MATCH("Summa tillförd energi exklusive rökgaskondensering",Kraftvärmeprod!$B$1:$BX$1,0),FALSE)</f>
        <v>17.559999999999999</v>
      </c>
      <c r="AT304" s="21">
        <f t="shared" si="22"/>
        <v>0.62035307517084282</v>
      </c>
      <c r="AV304" s="19">
        <f t="shared" si="23"/>
        <v>0</v>
      </c>
      <c r="AX304" s="19" t="str">
        <f>VLOOKUP(B304,Totalt!$B$1:$BZ$554,MATCH(AX$1,Totalt!$B$1:$BZ$1,0),FALSE)</f>
        <v>Ja</v>
      </c>
      <c r="BA304" s="21">
        <f t="shared" si="24"/>
        <v>1.2297767430470747</v>
      </c>
    </row>
    <row r="305" spans="1:53">
      <c r="A305" s="19" t="s">
        <v>284</v>
      </c>
      <c r="B305" s="19" t="s">
        <v>286</v>
      </c>
      <c r="J305" s="19">
        <v>0</v>
      </c>
      <c r="K305" s="19">
        <v>0</v>
      </c>
      <c r="L305" s="19">
        <v>0</v>
      </c>
      <c r="M305" s="19">
        <v>0</v>
      </c>
      <c r="N305" s="19">
        <v>0</v>
      </c>
      <c r="O305" s="19">
        <v>0</v>
      </c>
      <c r="P305" s="19">
        <v>0</v>
      </c>
      <c r="Q305" s="19">
        <v>0</v>
      </c>
      <c r="R305" s="19">
        <v>0</v>
      </c>
      <c r="S305" s="19">
        <v>0</v>
      </c>
      <c r="T305" s="19">
        <v>0</v>
      </c>
      <c r="U305" s="19">
        <v>0</v>
      </c>
      <c r="W305" s="19">
        <v>0</v>
      </c>
      <c r="X305" s="19">
        <v>0</v>
      </c>
      <c r="Y305" s="19">
        <v>0</v>
      </c>
      <c r="Z305" s="19">
        <v>0</v>
      </c>
      <c r="AA305" s="19">
        <v>0</v>
      </c>
      <c r="AB305" s="19">
        <v>0</v>
      </c>
      <c r="AC305" s="19">
        <v>0</v>
      </c>
      <c r="AD305" s="19">
        <v>0</v>
      </c>
      <c r="AE305" s="19">
        <v>0</v>
      </c>
      <c r="AF305" s="19">
        <v>0</v>
      </c>
      <c r="AG305" s="19">
        <v>0</v>
      </c>
      <c r="AH305" s="19">
        <v>0</v>
      </c>
      <c r="AI305" s="19">
        <v>0</v>
      </c>
      <c r="AL305" s="19">
        <v>0</v>
      </c>
      <c r="AM305" s="19">
        <f t="shared" si="20"/>
        <v>0</v>
      </c>
      <c r="AN305" s="19">
        <f t="shared" si="21"/>
        <v>0</v>
      </c>
      <c r="AP305" s="19">
        <f>VLOOKUP($B305,Kraftvärmeprod!$B$1:$BX$549,MATCH(AP$1,Kraftvärmeprod!$B$1:$BX$1,0),FALSE)</f>
        <v>0</v>
      </c>
      <c r="AQ305" s="19">
        <f>VLOOKUP($B305,Kraftvärmeprod!$B$1:$BX$549,MATCH(AQ$1,Kraftvärmeprod!$B$1:$BX$1,0),FALSE)</f>
        <v>0</v>
      </c>
      <c r="AR305" s="19">
        <f>VLOOKUP($B305,Kraftvärmeprod!$B$1:$BX$549,MATCH("Summa tillförd energi exklusive rökgaskondensering",Kraftvärmeprod!$B$1:$BX$1,0),FALSE)</f>
        <v>0</v>
      </c>
      <c r="AT305" s="21" t="str">
        <f t="shared" si="22"/>
        <v/>
      </c>
      <c r="AV305" s="19">
        <f t="shared" si="23"/>
        <v>0</v>
      </c>
      <c r="AX305" s="19" t="e">
        <f>VLOOKUP(B305,Totalt!$B$1:$BZ$554,MATCH(AX$1,Totalt!$B$1:$BZ$1,0),FALSE)</f>
        <v>#N/A</v>
      </c>
      <c r="BA305" s="21" t="str">
        <f t="shared" si="24"/>
        <v/>
      </c>
    </row>
    <row r="306" spans="1:53">
      <c r="A306" s="19" t="s">
        <v>512</v>
      </c>
      <c r="B306" s="19" t="s">
        <v>514</v>
      </c>
      <c r="J306" s="19">
        <v>0</v>
      </c>
      <c r="K306" s="19">
        <v>0</v>
      </c>
      <c r="L306" s="19">
        <v>0</v>
      </c>
      <c r="M306" s="19">
        <v>0</v>
      </c>
      <c r="N306" s="19">
        <v>0</v>
      </c>
      <c r="O306" s="19">
        <v>0</v>
      </c>
      <c r="P306" s="19">
        <v>0</v>
      </c>
      <c r="Q306" s="19">
        <v>0</v>
      </c>
      <c r="R306" s="19">
        <v>0</v>
      </c>
      <c r="S306" s="19">
        <v>0</v>
      </c>
      <c r="T306" s="19">
        <v>0</v>
      </c>
      <c r="U306" s="19">
        <v>0</v>
      </c>
      <c r="W306" s="19">
        <v>0</v>
      </c>
      <c r="X306" s="19">
        <v>0</v>
      </c>
      <c r="Y306" s="19">
        <v>0</v>
      </c>
      <c r="Z306" s="19">
        <v>0</v>
      </c>
      <c r="AA306" s="19">
        <v>0</v>
      </c>
      <c r="AB306" s="19">
        <v>0</v>
      </c>
      <c r="AC306" s="19">
        <v>0</v>
      </c>
      <c r="AD306" s="19">
        <v>0</v>
      </c>
      <c r="AE306" s="19">
        <v>0</v>
      </c>
      <c r="AF306" s="19">
        <v>0</v>
      </c>
      <c r="AG306" s="19">
        <v>0</v>
      </c>
      <c r="AH306" s="19">
        <v>0</v>
      </c>
      <c r="AI306" s="19">
        <v>0</v>
      </c>
      <c r="AL306" s="19">
        <v>0</v>
      </c>
      <c r="AM306" s="19">
        <f t="shared" si="20"/>
        <v>0</v>
      </c>
      <c r="AN306" s="19">
        <f t="shared" si="21"/>
        <v>0</v>
      </c>
      <c r="AP306" s="19">
        <f>VLOOKUP($B306,Kraftvärmeprod!$B$1:$BX$549,MATCH(AP$1,Kraftvärmeprod!$B$1:$BX$1,0),FALSE)</f>
        <v>0</v>
      </c>
      <c r="AQ306" s="19">
        <f>VLOOKUP($B306,Kraftvärmeprod!$B$1:$BX$549,MATCH(AQ$1,Kraftvärmeprod!$B$1:$BX$1,0),FALSE)</f>
        <v>0</v>
      </c>
      <c r="AR306" s="19">
        <f>VLOOKUP($B306,Kraftvärmeprod!$B$1:$BX$549,MATCH("Summa tillförd energi exklusive rökgaskondensering",Kraftvärmeprod!$B$1:$BX$1,0),FALSE)</f>
        <v>0</v>
      </c>
      <c r="AT306" s="21" t="str">
        <f t="shared" si="22"/>
        <v/>
      </c>
      <c r="AV306" s="19">
        <f t="shared" si="23"/>
        <v>0</v>
      </c>
      <c r="AX306" s="19" t="str">
        <f>VLOOKUP(B306,Totalt!$B$1:$BZ$554,MATCH(AX$1,Totalt!$B$1:$BZ$1,0),FALSE)</f>
        <v>Ja</v>
      </c>
      <c r="BA306" s="21" t="str">
        <f t="shared" si="24"/>
        <v/>
      </c>
    </row>
    <row r="307" spans="1:53">
      <c r="A307" s="19" t="s">
        <v>284</v>
      </c>
      <c r="B307" s="19" t="s">
        <v>288</v>
      </c>
      <c r="J307" s="19">
        <v>3.7700800000000002E-4</v>
      </c>
      <c r="K307" s="19">
        <v>0.23106099999999999</v>
      </c>
      <c r="L307" s="19">
        <v>0</v>
      </c>
      <c r="M307" s="19">
        <v>1.6163E-3</v>
      </c>
      <c r="N307" s="19">
        <v>0</v>
      </c>
      <c r="O307" s="19">
        <v>0</v>
      </c>
      <c r="P307" s="19">
        <v>0.85742600000000002</v>
      </c>
      <c r="Q307" s="19">
        <v>0.47624300000000003</v>
      </c>
      <c r="R307" s="19">
        <v>1.2365699999999999</v>
      </c>
      <c r="S307" s="19">
        <v>0.85825700000000005</v>
      </c>
      <c r="T307" s="19">
        <v>3.5527700000000002E-2</v>
      </c>
      <c r="U307" s="19">
        <v>0</v>
      </c>
      <c r="W307" s="19">
        <v>0</v>
      </c>
      <c r="X307" s="19">
        <v>0</v>
      </c>
      <c r="Y307" s="19">
        <v>0</v>
      </c>
      <c r="Z307" s="19">
        <v>15.9833</v>
      </c>
      <c r="AA307" s="19">
        <v>0</v>
      </c>
      <c r="AB307" s="19">
        <v>0</v>
      </c>
      <c r="AC307" s="19">
        <v>0</v>
      </c>
      <c r="AD307" s="19">
        <v>0.26111499999999999</v>
      </c>
      <c r="AE307" s="19">
        <v>15.105499999999999</v>
      </c>
      <c r="AF307" s="19">
        <v>0</v>
      </c>
      <c r="AG307" s="19">
        <v>0</v>
      </c>
      <c r="AH307" s="19">
        <v>0</v>
      </c>
      <c r="AI307" s="19">
        <v>1.7930699999999999</v>
      </c>
      <c r="AL307" s="19">
        <v>36.840063008000001</v>
      </c>
      <c r="AM307" s="19">
        <f t="shared" si="20"/>
        <v>35.046993008000001</v>
      </c>
      <c r="AN307" s="19">
        <f t="shared" si="21"/>
        <v>35.046993008000001</v>
      </c>
      <c r="AP307" s="19">
        <f>VLOOKUP($B307,Kraftvärmeprod!$B$1:$BX$549,MATCH(AP$1,Kraftvärmeprod!$B$1:$BX$1,0),FALSE)</f>
        <v>53.920638199999999</v>
      </c>
      <c r="AQ307" s="19">
        <f>VLOOKUP($B307,Kraftvärmeprod!$B$1:$BX$549,MATCH(AQ$1,Kraftvärmeprod!$B$1:$BX$1,0),FALSE)</f>
        <v>24.179430490000001</v>
      </c>
      <c r="AR307" s="19">
        <f>VLOOKUP($B307,Kraftvärmeprod!$B$1:$BX$549,MATCH("Summa tillförd energi exklusive rökgaskondensering",Kraftvärmeprod!$B$1:$BX$1,0),FALSE)</f>
        <v>79.928432318000006</v>
      </c>
      <c r="AT307" s="21">
        <f t="shared" si="22"/>
        <v>0.43847967477409616</v>
      </c>
      <c r="AV307" s="19">
        <f t="shared" si="23"/>
        <v>19.447323699999998</v>
      </c>
      <c r="AX307" s="19" t="str">
        <f>VLOOKUP(B307,Totalt!$B$1:$BZ$554,MATCH(AX$1,Totalt!$B$1:$BZ$1,0),FALSE)</f>
        <v>Ja</v>
      </c>
      <c r="BA307" s="21">
        <f t="shared" si="24"/>
        <v>1.4636413132162902</v>
      </c>
    </row>
    <row r="308" spans="1:53">
      <c r="A308" s="19" t="s">
        <v>531</v>
      </c>
      <c r="B308" s="19" t="s">
        <v>535</v>
      </c>
      <c r="J308" s="19">
        <v>0</v>
      </c>
      <c r="K308" s="19">
        <v>0</v>
      </c>
      <c r="L308" s="19">
        <v>0</v>
      </c>
      <c r="M308" s="19">
        <v>0</v>
      </c>
      <c r="N308" s="19">
        <v>0</v>
      </c>
      <c r="O308" s="19">
        <v>0</v>
      </c>
      <c r="P308" s="19">
        <v>0</v>
      </c>
      <c r="Q308" s="19">
        <v>0</v>
      </c>
      <c r="R308" s="19">
        <v>0</v>
      </c>
      <c r="S308" s="19">
        <v>0</v>
      </c>
      <c r="T308" s="19">
        <v>0</v>
      </c>
      <c r="U308" s="19">
        <v>0</v>
      </c>
      <c r="W308" s="19">
        <v>0</v>
      </c>
      <c r="X308" s="19">
        <v>0</v>
      </c>
      <c r="Y308" s="19">
        <v>0</v>
      </c>
      <c r="Z308" s="19">
        <v>0</v>
      </c>
      <c r="AA308" s="19">
        <v>0</v>
      </c>
      <c r="AB308" s="19">
        <v>0</v>
      </c>
      <c r="AC308" s="19">
        <v>0</v>
      </c>
      <c r="AD308" s="19">
        <v>0</v>
      </c>
      <c r="AE308" s="19">
        <v>0</v>
      </c>
      <c r="AF308" s="19">
        <v>0</v>
      </c>
      <c r="AG308" s="19">
        <v>0</v>
      </c>
      <c r="AH308" s="19">
        <v>0</v>
      </c>
      <c r="AI308" s="19">
        <v>0</v>
      </c>
      <c r="AL308" s="19">
        <v>0</v>
      </c>
      <c r="AM308" s="19">
        <f t="shared" si="20"/>
        <v>0</v>
      </c>
      <c r="AN308" s="19">
        <f t="shared" si="21"/>
        <v>0</v>
      </c>
      <c r="AP308" s="19">
        <f>VLOOKUP($B308,Kraftvärmeprod!$B$1:$BX$549,MATCH(AP$1,Kraftvärmeprod!$B$1:$BX$1,0),FALSE)</f>
        <v>0</v>
      </c>
      <c r="AQ308" s="19">
        <f>VLOOKUP($B308,Kraftvärmeprod!$B$1:$BX$549,MATCH(AQ$1,Kraftvärmeprod!$B$1:$BX$1,0),FALSE)</f>
        <v>0</v>
      </c>
      <c r="AR308" s="19">
        <f>VLOOKUP($B308,Kraftvärmeprod!$B$1:$BX$549,MATCH("Summa tillförd energi exklusive rökgaskondensering",Kraftvärmeprod!$B$1:$BX$1,0),FALSE)</f>
        <v>0</v>
      </c>
      <c r="AT308" s="21" t="str">
        <f t="shared" si="22"/>
        <v/>
      </c>
      <c r="AV308" s="19">
        <f t="shared" si="23"/>
        <v>0</v>
      </c>
      <c r="AX308" s="19" t="e">
        <f>VLOOKUP(B308,Totalt!$B$1:$BZ$554,MATCH(AX$1,Totalt!$B$1:$BZ$1,0),FALSE)</f>
        <v>#N/A</v>
      </c>
      <c r="BA308" s="21" t="str">
        <f t="shared" si="24"/>
        <v/>
      </c>
    </row>
    <row r="309" spans="1:53">
      <c r="A309" s="19" t="s">
        <v>531</v>
      </c>
      <c r="B309" s="19" t="s">
        <v>536</v>
      </c>
      <c r="J309" s="19">
        <v>0</v>
      </c>
      <c r="K309" s="19">
        <v>0</v>
      </c>
      <c r="L309" s="19">
        <v>0</v>
      </c>
      <c r="M309" s="19">
        <v>0</v>
      </c>
      <c r="N309" s="19">
        <v>0</v>
      </c>
      <c r="O309" s="19">
        <v>0</v>
      </c>
      <c r="P309" s="19">
        <v>0</v>
      </c>
      <c r="Q309" s="19">
        <v>0</v>
      </c>
      <c r="R309" s="19">
        <v>0</v>
      </c>
      <c r="S309" s="19">
        <v>0</v>
      </c>
      <c r="T309" s="19">
        <v>0</v>
      </c>
      <c r="U309" s="19">
        <v>0</v>
      </c>
      <c r="W309" s="19">
        <v>0</v>
      </c>
      <c r="X309" s="19">
        <v>0</v>
      </c>
      <c r="Y309" s="19">
        <v>0</v>
      </c>
      <c r="Z309" s="19">
        <v>0</v>
      </c>
      <c r="AA309" s="19">
        <v>0</v>
      </c>
      <c r="AB309" s="19">
        <v>0</v>
      </c>
      <c r="AC309" s="19">
        <v>0</v>
      </c>
      <c r="AD309" s="19">
        <v>0</v>
      </c>
      <c r="AE309" s="19">
        <v>0</v>
      </c>
      <c r="AF309" s="19">
        <v>0</v>
      </c>
      <c r="AG309" s="19">
        <v>0</v>
      </c>
      <c r="AH309" s="19">
        <v>0</v>
      </c>
      <c r="AI309" s="19">
        <v>0</v>
      </c>
      <c r="AL309" s="19">
        <v>0</v>
      </c>
      <c r="AM309" s="19">
        <f t="shared" si="20"/>
        <v>0</v>
      </c>
      <c r="AN309" s="19">
        <f t="shared" si="21"/>
        <v>0</v>
      </c>
      <c r="AP309" s="19">
        <f>VLOOKUP($B309,Kraftvärmeprod!$B$1:$BX$549,MATCH(AP$1,Kraftvärmeprod!$B$1:$BX$1,0),FALSE)</f>
        <v>0</v>
      </c>
      <c r="AQ309" s="19">
        <f>VLOOKUP($B309,Kraftvärmeprod!$B$1:$BX$549,MATCH(AQ$1,Kraftvärmeprod!$B$1:$BX$1,0),FALSE)</f>
        <v>0</v>
      </c>
      <c r="AR309" s="19">
        <f>VLOOKUP($B309,Kraftvärmeprod!$B$1:$BX$549,MATCH("Summa tillförd energi exklusive rökgaskondensering",Kraftvärmeprod!$B$1:$BX$1,0),FALSE)</f>
        <v>0</v>
      </c>
      <c r="AT309" s="21" t="str">
        <f t="shared" si="22"/>
        <v/>
      </c>
      <c r="AV309" s="19">
        <f t="shared" si="23"/>
        <v>0</v>
      </c>
      <c r="AX309" s="19" t="str">
        <f>VLOOKUP(B309,Totalt!$B$1:$BZ$554,MATCH(AX$1,Totalt!$B$1:$BZ$1,0),FALSE)</f>
        <v>Ja</v>
      </c>
      <c r="BA309" s="21" t="str">
        <f t="shared" si="24"/>
        <v/>
      </c>
    </row>
    <row r="310" spans="1:53">
      <c r="A310" s="19" t="s">
        <v>531</v>
      </c>
      <c r="B310" s="19" t="s">
        <v>534</v>
      </c>
      <c r="J310" s="19">
        <v>0</v>
      </c>
      <c r="K310" s="19">
        <v>0</v>
      </c>
      <c r="L310" s="19">
        <v>0</v>
      </c>
      <c r="M310" s="19">
        <v>0</v>
      </c>
      <c r="N310" s="19">
        <v>0</v>
      </c>
      <c r="O310" s="19">
        <v>0</v>
      </c>
      <c r="P310" s="19">
        <v>0</v>
      </c>
      <c r="Q310" s="19">
        <v>0</v>
      </c>
      <c r="R310" s="19">
        <v>0</v>
      </c>
      <c r="S310" s="19">
        <v>0</v>
      </c>
      <c r="T310" s="19">
        <v>0</v>
      </c>
      <c r="U310" s="19">
        <v>0</v>
      </c>
      <c r="W310" s="19">
        <v>0</v>
      </c>
      <c r="X310" s="19">
        <v>0</v>
      </c>
      <c r="Y310" s="19">
        <v>0</v>
      </c>
      <c r="Z310" s="19">
        <v>0</v>
      </c>
      <c r="AA310" s="19">
        <v>0</v>
      </c>
      <c r="AB310" s="19">
        <v>0</v>
      </c>
      <c r="AC310" s="19">
        <v>0</v>
      </c>
      <c r="AD310" s="19">
        <v>0</v>
      </c>
      <c r="AE310" s="19">
        <v>0</v>
      </c>
      <c r="AF310" s="19">
        <v>0</v>
      </c>
      <c r="AG310" s="19">
        <v>0</v>
      </c>
      <c r="AH310" s="19">
        <v>0</v>
      </c>
      <c r="AI310" s="19">
        <v>0</v>
      </c>
      <c r="AL310" s="19">
        <v>0</v>
      </c>
      <c r="AM310" s="19">
        <f t="shared" si="20"/>
        <v>0</v>
      </c>
      <c r="AN310" s="19">
        <f t="shared" si="21"/>
        <v>0</v>
      </c>
      <c r="AP310" s="19">
        <f>VLOOKUP($B310,Kraftvärmeprod!$B$1:$BX$549,MATCH(AP$1,Kraftvärmeprod!$B$1:$BX$1,0),FALSE)</f>
        <v>0</v>
      </c>
      <c r="AQ310" s="19">
        <f>VLOOKUP($B310,Kraftvärmeprod!$B$1:$BX$549,MATCH(AQ$1,Kraftvärmeprod!$B$1:$BX$1,0),FALSE)</f>
        <v>0</v>
      </c>
      <c r="AR310" s="19">
        <f>VLOOKUP($B310,Kraftvärmeprod!$B$1:$BX$549,MATCH("Summa tillförd energi exklusive rökgaskondensering",Kraftvärmeprod!$B$1:$BX$1,0),FALSE)</f>
        <v>0</v>
      </c>
      <c r="AT310" s="21" t="str">
        <f t="shared" si="22"/>
        <v/>
      </c>
      <c r="AV310" s="19">
        <f t="shared" si="23"/>
        <v>0</v>
      </c>
      <c r="AX310" s="19" t="str">
        <f>VLOOKUP(B310,Totalt!$B$1:$BZ$554,MATCH(AX$1,Totalt!$B$1:$BZ$1,0),FALSE)</f>
        <v>Ja</v>
      </c>
      <c r="BA310" s="21" t="str">
        <f t="shared" si="24"/>
        <v/>
      </c>
    </row>
    <row r="311" spans="1:53">
      <c r="A311" s="19" t="s">
        <v>625</v>
      </c>
      <c r="B311" s="19" t="s">
        <v>630</v>
      </c>
      <c r="J311" s="19">
        <v>0</v>
      </c>
      <c r="K311" s="19">
        <v>2.5134300000000001</v>
      </c>
      <c r="L311" s="19">
        <v>0</v>
      </c>
      <c r="M311" s="19">
        <v>0.56618400000000002</v>
      </c>
      <c r="N311" s="19">
        <v>0</v>
      </c>
      <c r="O311" s="19">
        <v>0</v>
      </c>
      <c r="P311" s="19">
        <v>3.05741</v>
      </c>
      <c r="Q311" s="19">
        <v>84.363699999999994</v>
      </c>
      <c r="R311" s="19">
        <v>9.9287299999999998</v>
      </c>
      <c r="S311" s="19">
        <v>38.762700000000002</v>
      </c>
      <c r="T311" s="19">
        <v>0</v>
      </c>
      <c r="U311" s="19">
        <v>0</v>
      </c>
      <c r="W311" s="19">
        <v>0</v>
      </c>
      <c r="X311" s="19">
        <v>0</v>
      </c>
      <c r="Y311" s="19">
        <v>0</v>
      </c>
      <c r="Z311" s="19">
        <v>0</v>
      </c>
      <c r="AA311" s="19">
        <v>0</v>
      </c>
      <c r="AB311" s="19">
        <v>0</v>
      </c>
      <c r="AC311" s="19">
        <v>0</v>
      </c>
      <c r="AD311" s="19">
        <v>22.568999999999999</v>
      </c>
      <c r="AE311" s="19">
        <v>0</v>
      </c>
      <c r="AF311" s="19">
        <v>1.3546100000000001</v>
      </c>
      <c r="AG311" s="19">
        <v>0</v>
      </c>
      <c r="AH311" s="19">
        <v>0</v>
      </c>
      <c r="AI311" s="19">
        <v>8.032</v>
      </c>
      <c r="AL311" s="19">
        <v>171.147764</v>
      </c>
      <c r="AM311" s="19">
        <f t="shared" si="20"/>
        <v>163.11576399999998</v>
      </c>
      <c r="AN311" s="19">
        <f t="shared" si="21"/>
        <v>163.11576399999998</v>
      </c>
      <c r="AP311" s="19">
        <f>VLOOKUP($B311,Kraftvärmeprod!$B$1:$BX$549,MATCH(AP$1,Kraftvärmeprod!$B$1:$BX$1,0),FALSE)</f>
        <v>198.18799999999999</v>
      </c>
      <c r="AQ311" s="19">
        <f>VLOOKUP($B311,Kraftvärmeprod!$B$1:$BX$549,MATCH(AQ$1,Kraftvärmeprod!$B$1:$BX$1,0),FALSE)</f>
        <v>57.249000000000002</v>
      </c>
      <c r="AR311" s="19">
        <f>VLOOKUP($B311,Kraftvärmeprod!$B$1:$BX$549,MATCH("Summa tillförd energi exklusive rökgaskondensering",Kraftvärmeprod!$B$1:$BX$1,0),FALSE)</f>
        <v>282.65000000000003</v>
      </c>
      <c r="AT311" s="21">
        <f t="shared" si="22"/>
        <v>0.57709451264815126</v>
      </c>
      <c r="AV311" s="19">
        <f t="shared" si="23"/>
        <v>136.11254</v>
      </c>
      <c r="AX311" s="19" t="str">
        <f>VLOOKUP(B311,Totalt!$B$1:$BZ$554,MATCH(AX$1,Totalt!$B$1:$BZ$1,0),FALSE)</f>
        <v>Ja</v>
      </c>
      <c r="BA311" s="21">
        <f t="shared" si="24"/>
        <v>1.1579935102161194</v>
      </c>
    </row>
    <row r="312" spans="1:53">
      <c r="A312" s="19" t="s">
        <v>474</v>
      </c>
      <c r="B312" s="19" t="s">
        <v>476</v>
      </c>
      <c r="J312" s="19">
        <v>0</v>
      </c>
      <c r="K312" s="19">
        <v>0</v>
      </c>
      <c r="L312" s="19">
        <v>0</v>
      </c>
      <c r="M312" s="19">
        <v>0</v>
      </c>
      <c r="N312" s="19">
        <v>0</v>
      </c>
      <c r="O312" s="19">
        <v>0</v>
      </c>
      <c r="P312" s="19">
        <v>0</v>
      </c>
      <c r="Q312" s="19">
        <v>0</v>
      </c>
      <c r="R312" s="19">
        <v>0</v>
      </c>
      <c r="S312" s="19">
        <v>0</v>
      </c>
      <c r="T312" s="19">
        <v>0</v>
      </c>
      <c r="U312" s="19">
        <v>0</v>
      </c>
      <c r="W312" s="19">
        <v>0</v>
      </c>
      <c r="X312" s="19">
        <v>0</v>
      </c>
      <c r="Y312" s="19">
        <v>0</v>
      </c>
      <c r="Z312" s="19">
        <v>0</v>
      </c>
      <c r="AA312" s="19">
        <v>0</v>
      </c>
      <c r="AB312" s="19">
        <v>0</v>
      </c>
      <c r="AC312" s="19">
        <v>0</v>
      </c>
      <c r="AD312" s="19">
        <v>0</v>
      </c>
      <c r="AE312" s="19">
        <v>0</v>
      </c>
      <c r="AF312" s="19">
        <v>0</v>
      </c>
      <c r="AG312" s="19">
        <v>0</v>
      </c>
      <c r="AH312" s="19">
        <v>0</v>
      </c>
      <c r="AI312" s="19">
        <v>0</v>
      </c>
      <c r="AL312" s="19">
        <v>0</v>
      </c>
      <c r="AM312" s="19">
        <f t="shared" si="20"/>
        <v>0</v>
      </c>
      <c r="AN312" s="19">
        <f t="shared" si="21"/>
        <v>0</v>
      </c>
      <c r="AP312" s="19">
        <f>VLOOKUP($B312,Kraftvärmeprod!$B$1:$BX$549,MATCH(AP$1,Kraftvärmeprod!$B$1:$BX$1,0),FALSE)</f>
        <v>0</v>
      </c>
      <c r="AQ312" s="19">
        <f>VLOOKUP($B312,Kraftvärmeprod!$B$1:$BX$549,MATCH(AQ$1,Kraftvärmeprod!$B$1:$BX$1,0),FALSE)</f>
        <v>0</v>
      </c>
      <c r="AR312" s="19">
        <f>VLOOKUP($B312,Kraftvärmeprod!$B$1:$BX$549,MATCH("Summa tillförd energi exklusive rökgaskondensering",Kraftvärmeprod!$B$1:$BX$1,0),FALSE)</f>
        <v>0</v>
      </c>
      <c r="AT312" s="21" t="str">
        <f t="shared" si="22"/>
        <v/>
      </c>
      <c r="AV312" s="19">
        <f t="shared" si="23"/>
        <v>0</v>
      </c>
      <c r="AX312" s="19" t="str">
        <f>VLOOKUP(B312,Totalt!$B$1:$BZ$554,MATCH(AX$1,Totalt!$B$1:$BZ$1,0),FALSE)</f>
        <v>Ja</v>
      </c>
      <c r="BA312" s="21" t="str">
        <f t="shared" si="24"/>
        <v/>
      </c>
    </row>
    <row r="313" spans="1:53">
      <c r="A313" s="19" t="s">
        <v>55</v>
      </c>
      <c r="B313" s="19" t="s">
        <v>56</v>
      </c>
      <c r="J313" s="19">
        <v>0</v>
      </c>
      <c r="K313" s="19">
        <v>0</v>
      </c>
      <c r="L313" s="19">
        <v>0</v>
      </c>
      <c r="M313" s="19">
        <v>0</v>
      </c>
      <c r="N313" s="19">
        <v>0</v>
      </c>
      <c r="O313" s="19">
        <v>0</v>
      </c>
      <c r="P313" s="19">
        <v>0</v>
      </c>
      <c r="Q313" s="19">
        <v>0</v>
      </c>
      <c r="R313" s="19">
        <v>0</v>
      </c>
      <c r="S313" s="19">
        <v>0</v>
      </c>
      <c r="T313" s="19">
        <v>0</v>
      </c>
      <c r="U313" s="19">
        <v>0</v>
      </c>
      <c r="W313" s="19">
        <v>0</v>
      </c>
      <c r="X313" s="19">
        <v>0</v>
      </c>
      <c r="Y313" s="19">
        <v>0</v>
      </c>
      <c r="Z313" s="19">
        <v>0</v>
      </c>
      <c r="AA313" s="19">
        <v>0</v>
      </c>
      <c r="AB313" s="19">
        <v>0</v>
      </c>
      <c r="AC313" s="19">
        <v>0</v>
      </c>
      <c r="AD313" s="19">
        <v>0</v>
      </c>
      <c r="AE313" s="19">
        <v>0</v>
      </c>
      <c r="AF313" s="19">
        <v>0</v>
      </c>
      <c r="AG313" s="19">
        <v>0</v>
      </c>
      <c r="AH313" s="19">
        <v>0</v>
      </c>
      <c r="AI313" s="19">
        <v>0</v>
      </c>
      <c r="AL313" s="19">
        <v>0</v>
      </c>
      <c r="AM313" s="19">
        <f t="shared" si="20"/>
        <v>0</v>
      </c>
      <c r="AN313" s="19">
        <f t="shared" si="21"/>
        <v>0</v>
      </c>
      <c r="AP313" s="19">
        <f>VLOOKUP($B313,Kraftvärmeprod!$B$1:$BX$549,MATCH(AP$1,Kraftvärmeprod!$B$1:$BX$1,0),FALSE)</f>
        <v>0</v>
      </c>
      <c r="AQ313" s="19">
        <f>VLOOKUP($B313,Kraftvärmeprod!$B$1:$BX$549,MATCH(AQ$1,Kraftvärmeprod!$B$1:$BX$1,0),FALSE)</f>
        <v>0</v>
      </c>
      <c r="AR313" s="19">
        <f>VLOOKUP($B313,Kraftvärmeprod!$B$1:$BX$549,MATCH("Summa tillförd energi exklusive rökgaskondensering",Kraftvärmeprod!$B$1:$BX$1,0),FALSE)</f>
        <v>0</v>
      </c>
      <c r="AT313" s="21" t="str">
        <f t="shared" si="22"/>
        <v/>
      </c>
      <c r="AV313" s="19">
        <f t="shared" si="23"/>
        <v>0</v>
      </c>
      <c r="AX313" s="19" t="str">
        <f>VLOOKUP(B313,Totalt!$B$1:$BZ$554,MATCH(AX$1,Totalt!$B$1:$BZ$1,0),FALSE)</f>
        <v>Ja</v>
      </c>
      <c r="BA313" s="21" t="str">
        <f t="shared" si="24"/>
        <v/>
      </c>
    </row>
    <row r="314" spans="1:53">
      <c r="A314" s="19" t="s">
        <v>455</v>
      </c>
      <c r="B314" s="19" t="s">
        <v>456</v>
      </c>
      <c r="J314" s="19">
        <v>0</v>
      </c>
      <c r="K314" s="19">
        <v>0</v>
      </c>
      <c r="L314" s="19">
        <v>0</v>
      </c>
      <c r="M314" s="19">
        <v>0</v>
      </c>
      <c r="N314" s="19">
        <v>0</v>
      </c>
      <c r="O314" s="19">
        <v>0</v>
      </c>
      <c r="P314" s="19">
        <v>0</v>
      </c>
      <c r="Q314" s="19">
        <v>0</v>
      </c>
      <c r="R314" s="19">
        <v>0</v>
      </c>
      <c r="S314" s="19">
        <v>0</v>
      </c>
      <c r="T314" s="19">
        <v>0</v>
      </c>
      <c r="U314" s="19">
        <v>0</v>
      </c>
      <c r="W314" s="19">
        <v>0</v>
      </c>
      <c r="X314" s="19">
        <v>0</v>
      </c>
      <c r="Y314" s="19">
        <v>0</v>
      </c>
      <c r="Z314" s="19">
        <v>0</v>
      </c>
      <c r="AA314" s="19">
        <v>0</v>
      </c>
      <c r="AB314" s="19">
        <v>0</v>
      </c>
      <c r="AC314" s="19">
        <v>0</v>
      </c>
      <c r="AD314" s="19">
        <v>0</v>
      </c>
      <c r="AE314" s="19">
        <v>0</v>
      </c>
      <c r="AF314" s="19">
        <v>0</v>
      </c>
      <c r="AG314" s="19">
        <v>0</v>
      </c>
      <c r="AH314" s="19">
        <v>0</v>
      </c>
      <c r="AI314" s="19">
        <v>0</v>
      </c>
      <c r="AL314" s="19">
        <v>0</v>
      </c>
      <c r="AM314" s="19">
        <f t="shared" si="20"/>
        <v>0</v>
      </c>
      <c r="AN314" s="19">
        <f t="shared" si="21"/>
        <v>0</v>
      </c>
      <c r="AP314" s="19">
        <f>VLOOKUP($B314,Kraftvärmeprod!$B$1:$BX$549,MATCH(AP$1,Kraftvärmeprod!$B$1:$BX$1,0),FALSE)</f>
        <v>0</v>
      </c>
      <c r="AQ314" s="19">
        <f>VLOOKUP($B314,Kraftvärmeprod!$B$1:$BX$549,MATCH(AQ$1,Kraftvärmeprod!$B$1:$BX$1,0),FALSE)</f>
        <v>0</v>
      </c>
      <c r="AR314" s="19">
        <f>VLOOKUP($B314,Kraftvärmeprod!$B$1:$BX$549,MATCH("Summa tillförd energi exklusive rökgaskondensering",Kraftvärmeprod!$B$1:$BX$1,0),FALSE)</f>
        <v>0</v>
      </c>
      <c r="AT314" s="21" t="str">
        <f t="shared" si="22"/>
        <v/>
      </c>
      <c r="AV314" s="19">
        <f t="shared" si="23"/>
        <v>0</v>
      </c>
      <c r="AX314" s="19" t="e">
        <f>VLOOKUP(B314,Totalt!$B$1:$BZ$554,MATCH(AX$1,Totalt!$B$1:$BZ$1,0),FALSE)</f>
        <v>#N/A</v>
      </c>
      <c r="BA314" s="21" t="str">
        <f t="shared" si="24"/>
        <v/>
      </c>
    </row>
    <row r="315" spans="1:53">
      <c r="A315" s="19" t="s">
        <v>455</v>
      </c>
      <c r="B315" s="19" t="s">
        <v>457</v>
      </c>
      <c r="J315" s="19">
        <v>0</v>
      </c>
      <c r="K315" s="19">
        <v>0</v>
      </c>
      <c r="L315" s="19">
        <v>0</v>
      </c>
      <c r="M315" s="19">
        <v>0</v>
      </c>
      <c r="N315" s="19">
        <v>0</v>
      </c>
      <c r="O315" s="19">
        <v>0</v>
      </c>
      <c r="P315" s="19">
        <v>0</v>
      </c>
      <c r="Q315" s="19">
        <v>0</v>
      </c>
      <c r="R315" s="19">
        <v>0</v>
      </c>
      <c r="S315" s="19">
        <v>0</v>
      </c>
      <c r="T315" s="19">
        <v>0</v>
      </c>
      <c r="U315" s="19">
        <v>0</v>
      </c>
      <c r="W315" s="19">
        <v>0</v>
      </c>
      <c r="X315" s="19">
        <v>0</v>
      </c>
      <c r="Y315" s="19">
        <v>0</v>
      </c>
      <c r="Z315" s="19">
        <v>0</v>
      </c>
      <c r="AA315" s="19">
        <v>0</v>
      </c>
      <c r="AB315" s="19">
        <v>0</v>
      </c>
      <c r="AC315" s="19">
        <v>0</v>
      </c>
      <c r="AD315" s="19">
        <v>0</v>
      </c>
      <c r="AE315" s="19">
        <v>0</v>
      </c>
      <c r="AF315" s="19">
        <v>0</v>
      </c>
      <c r="AG315" s="19">
        <v>0</v>
      </c>
      <c r="AH315" s="19">
        <v>0</v>
      </c>
      <c r="AI315" s="19">
        <v>0</v>
      </c>
      <c r="AL315" s="19">
        <v>0</v>
      </c>
      <c r="AM315" s="19">
        <f t="shared" si="20"/>
        <v>0</v>
      </c>
      <c r="AN315" s="19">
        <f t="shared" si="21"/>
        <v>0</v>
      </c>
      <c r="AP315" s="19">
        <f>VLOOKUP($B315,Kraftvärmeprod!$B$1:$BX$549,MATCH(AP$1,Kraftvärmeprod!$B$1:$BX$1,0),FALSE)</f>
        <v>0</v>
      </c>
      <c r="AQ315" s="19">
        <f>VLOOKUP($B315,Kraftvärmeprod!$B$1:$BX$549,MATCH(AQ$1,Kraftvärmeprod!$B$1:$BX$1,0),FALSE)</f>
        <v>0</v>
      </c>
      <c r="AR315" s="19">
        <f>VLOOKUP($B315,Kraftvärmeprod!$B$1:$BX$549,MATCH("Summa tillförd energi exklusive rökgaskondensering",Kraftvärmeprod!$B$1:$BX$1,0),FALSE)</f>
        <v>0</v>
      </c>
      <c r="AT315" s="21" t="str">
        <f t="shared" si="22"/>
        <v/>
      </c>
      <c r="AV315" s="19">
        <f t="shared" si="23"/>
        <v>0</v>
      </c>
      <c r="AX315" s="19" t="e">
        <f>VLOOKUP(B315,Totalt!$B$1:$BZ$554,MATCH(AX$1,Totalt!$B$1:$BZ$1,0),FALSE)</f>
        <v>#N/A</v>
      </c>
      <c r="BA315" s="21" t="str">
        <f t="shared" si="24"/>
        <v/>
      </c>
    </row>
    <row r="316" spans="1:53">
      <c r="A316" s="19" t="s">
        <v>455</v>
      </c>
      <c r="B316" s="19" t="s">
        <v>464</v>
      </c>
      <c r="J316" s="19">
        <v>0</v>
      </c>
      <c r="K316" s="19">
        <v>0</v>
      </c>
      <c r="L316" s="19">
        <v>0</v>
      </c>
      <c r="M316" s="19">
        <v>0</v>
      </c>
      <c r="N316" s="19">
        <v>0</v>
      </c>
      <c r="O316" s="19">
        <v>0</v>
      </c>
      <c r="P316" s="19">
        <v>0</v>
      </c>
      <c r="Q316" s="19">
        <v>0</v>
      </c>
      <c r="R316" s="19">
        <v>0</v>
      </c>
      <c r="S316" s="19">
        <v>0</v>
      </c>
      <c r="T316" s="19">
        <v>0</v>
      </c>
      <c r="U316" s="19">
        <v>0</v>
      </c>
      <c r="W316" s="19">
        <v>0</v>
      </c>
      <c r="X316" s="19">
        <v>0</v>
      </c>
      <c r="Y316" s="19">
        <v>0</v>
      </c>
      <c r="Z316" s="19">
        <v>0</v>
      </c>
      <c r="AA316" s="19">
        <v>0</v>
      </c>
      <c r="AB316" s="19">
        <v>0</v>
      </c>
      <c r="AC316" s="19">
        <v>0</v>
      </c>
      <c r="AD316" s="19">
        <v>0</v>
      </c>
      <c r="AE316" s="19">
        <v>0</v>
      </c>
      <c r="AF316" s="19">
        <v>0</v>
      </c>
      <c r="AG316" s="19">
        <v>0</v>
      </c>
      <c r="AH316" s="19">
        <v>0</v>
      </c>
      <c r="AI316" s="19">
        <v>0</v>
      </c>
      <c r="AL316" s="19">
        <v>0</v>
      </c>
      <c r="AM316" s="19">
        <f t="shared" si="20"/>
        <v>0</v>
      </c>
      <c r="AN316" s="19">
        <f t="shared" si="21"/>
        <v>0</v>
      </c>
      <c r="AP316" s="19">
        <f>VLOOKUP($B316,Kraftvärmeprod!$B$1:$BX$549,MATCH(AP$1,Kraftvärmeprod!$B$1:$BX$1,0),FALSE)</f>
        <v>0</v>
      </c>
      <c r="AQ316" s="19">
        <f>VLOOKUP($B316,Kraftvärmeprod!$B$1:$BX$549,MATCH(AQ$1,Kraftvärmeprod!$B$1:$BX$1,0),FALSE)</f>
        <v>0</v>
      </c>
      <c r="AR316" s="19">
        <f>VLOOKUP($B316,Kraftvärmeprod!$B$1:$BX$549,MATCH("Summa tillförd energi exklusive rökgaskondensering",Kraftvärmeprod!$B$1:$BX$1,0),FALSE)</f>
        <v>0</v>
      </c>
      <c r="AT316" s="21" t="str">
        <f t="shared" si="22"/>
        <v/>
      </c>
      <c r="AV316" s="19">
        <f t="shared" si="23"/>
        <v>0</v>
      </c>
      <c r="AX316" s="19" t="e">
        <f>VLOOKUP(B316,Totalt!$B$1:$BZ$554,MATCH(AX$1,Totalt!$B$1:$BZ$1,0),FALSE)</f>
        <v>#N/A</v>
      </c>
      <c r="BA316" s="21" t="str">
        <f t="shared" si="24"/>
        <v/>
      </c>
    </row>
    <row r="317" spans="1:53">
      <c r="A317" s="19" t="s">
        <v>455</v>
      </c>
      <c r="B317" s="19" t="s">
        <v>458</v>
      </c>
      <c r="J317" s="19">
        <v>0</v>
      </c>
      <c r="K317" s="19">
        <v>0</v>
      </c>
      <c r="L317" s="19">
        <v>0</v>
      </c>
      <c r="M317" s="19">
        <v>0</v>
      </c>
      <c r="N317" s="19">
        <v>0</v>
      </c>
      <c r="O317" s="19">
        <v>0</v>
      </c>
      <c r="P317" s="19">
        <v>0</v>
      </c>
      <c r="Q317" s="19">
        <v>0</v>
      </c>
      <c r="R317" s="19">
        <v>0</v>
      </c>
      <c r="S317" s="19">
        <v>0</v>
      </c>
      <c r="T317" s="19">
        <v>0</v>
      </c>
      <c r="U317" s="19">
        <v>0</v>
      </c>
      <c r="W317" s="19">
        <v>0</v>
      </c>
      <c r="X317" s="19">
        <v>0</v>
      </c>
      <c r="Y317" s="19">
        <v>0</v>
      </c>
      <c r="Z317" s="19">
        <v>0</v>
      </c>
      <c r="AA317" s="19">
        <v>0</v>
      </c>
      <c r="AB317" s="19">
        <v>0</v>
      </c>
      <c r="AC317" s="19">
        <v>0</v>
      </c>
      <c r="AD317" s="19">
        <v>0</v>
      </c>
      <c r="AE317" s="19">
        <v>0</v>
      </c>
      <c r="AF317" s="19">
        <v>0</v>
      </c>
      <c r="AG317" s="19">
        <v>0</v>
      </c>
      <c r="AH317" s="19">
        <v>0</v>
      </c>
      <c r="AI317" s="19">
        <v>0</v>
      </c>
      <c r="AL317" s="19">
        <v>0</v>
      </c>
      <c r="AM317" s="19">
        <f t="shared" si="20"/>
        <v>0</v>
      </c>
      <c r="AN317" s="19">
        <f t="shared" si="21"/>
        <v>0</v>
      </c>
      <c r="AP317" s="19">
        <f>VLOOKUP($B317,Kraftvärmeprod!$B$1:$BX$549,MATCH(AP$1,Kraftvärmeprod!$B$1:$BX$1,0),FALSE)</f>
        <v>0</v>
      </c>
      <c r="AQ317" s="19">
        <f>VLOOKUP($B317,Kraftvärmeprod!$B$1:$BX$549,MATCH(AQ$1,Kraftvärmeprod!$B$1:$BX$1,0),FALSE)</f>
        <v>0</v>
      </c>
      <c r="AR317" s="19">
        <f>VLOOKUP($B317,Kraftvärmeprod!$B$1:$BX$549,MATCH("Summa tillförd energi exklusive rökgaskondensering",Kraftvärmeprod!$B$1:$BX$1,0),FALSE)</f>
        <v>0</v>
      </c>
      <c r="AT317" s="21" t="str">
        <f t="shared" si="22"/>
        <v/>
      </c>
      <c r="AV317" s="19">
        <f t="shared" si="23"/>
        <v>0</v>
      </c>
      <c r="AX317" s="19" t="e">
        <f>VLOOKUP(B317,Totalt!$B$1:$BZ$554,MATCH(AX$1,Totalt!$B$1:$BZ$1,0),FALSE)</f>
        <v>#N/A</v>
      </c>
      <c r="BA317" s="21" t="str">
        <f t="shared" si="24"/>
        <v/>
      </c>
    </row>
    <row r="318" spans="1:53">
      <c r="A318" s="19" t="s">
        <v>393</v>
      </c>
      <c r="B318" s="19" t="s">
        <v>398</v>
      </c>
      <c r="J318" s="19">
        <v>0</v>
      </c>
      <c r="K318" s="19">
        <v>0</v>
      </c>
      <c r="L318" s="19">
        <v>0</v>
      </c>
      <c r="M318" s="19">
        <v>0</v>
      </c>
      <c r="N318" s="19">
        <v>0</v>
      </c>
      <c r="O318" s="19">
        <v>0</v>
      </c>
      <c r="P318" s="19">
        <v>0</v>
      </c>
      <c r="Q318" s="19">
        <v>0</v>
      </c>
      <c r="R318" s="19">
        <v>0</v>
      </c>
      <c r="S318" s="19">
        <v>0</v>
      </c>
      <c r="T318" s="19">
        <v>0</v>
      </c>
      <c r="U318" s="19">
        <v>0</v>
      </c>
      <c r="W318" s="19">
        <v>0</v>
      </c>
      <c r="X318" s="19">
        <v>0</v>
      </c>
      <c r="Y318" s="19">
        <v>0</v>
      </c>
      <c r="Z318" s="19">
        <v>0</v>
      </c>
      <c r="AA318" s="19">
        <v>0</v>
      </c>
      <c r="AB318" s="19">
        <v>0</v>
      </c>
      <c r="AC318" s="19">
        <v>0</v>
      </c>
      <c r="AD318" s="19">
        <v>0</v>
      </c>
      <c r="AE318" s="19">
        <v>0</v>
      </c>
      <c r="AF318" s="19">
        <v>0</v>
      </c>
      <c r="AG318" s="19">
        <v>0</v>
      </c>
      <c r="AH318" s="19">
        <v>0</v>
      </c>
      <c r="AI318" s="19">
        <v>0</v>
      </c>
      <c r="AL318" s="19">
        <v>0</v>
      </c>
      <c r="AM318" s="19">
        <f t="shared" si="20"/>
        <v>0</v>
      </c>
      <c r="AN318" s="19">
        <f t="shared" si="21"/>
        <v>0</v>
      </c>
      <c r="AP318" s="19">
        <f>VLOOKUP($B318,Kraftvärmeprod!$B$1:$BX$549,MATCH(AP$1,Kraftvärmeprod!$B$1:$BX$1,0),FALSE)</f>
        <v>0</v>
      </c>
      <c r="AQ318" s="19">
        <f>VLOOKUP($B318,Kraftvärmeprod!$B$1:$BX$549,MATCH(AQ$1,Kraftvärmeprod!$B$1:$BX$1,0),FALSE)</f>
        <v>0</v>
      </c>
      <c r="AR318" s="19">
        <f>VLOOKUP($B318,Kraftvärmeprod!$B$1:$BX$549,MATCH("Summa tillförd energi exklusive rökgaskondensering",Kraftvärmeprod!$B$1:$BX$1,0),FALSE)</f>
        <v>0</v>
      </c>
      <c r="AT318" s="21" t="str">
        <f t="shared" si="22"/>
        <v/>
      </c>
      <c r="AV318" s="19">
        <f t="shared" si="23"/>
        <v>0</v>
      </c>
      <c r="AX318" s="19" t="str">
        <f>VLOOKUP(B318,Totalt!$B$1:$BZ$554,MATCH(AX$1,Totalt!$B$1:$BZ$1,0),FALSE)</f>
        <v>Ja</v>
      </c>
      <c r="BA318" s="21" t="str">
        <f t="shared" si="24"/>
        <v/>
      </c>
    </row>
    <row r="319" spans="1:53">
      <c r="A319" s="19" t="s">
        <v>393</v>
      </c>
      <c r="B319" s="19" t="s">
        <v>415</v>
      </c>
      <c r="J319" s="19">
        <v>0</v>
      </c>
      <c r="K319" s="19">
        <v>0</v>
      </c>
      <c r="L319" s="19">
        <v>0</v>
      </c>
      <c r="M319" s="19">
        <v>0</v>
      </c>
      <c r="N319" s="19">
        <v>0</v>
      </c>
      <c r="O319" s="19">
        <v>0</v>
      </c>
      <c r="P319" s="19">
        <v>0</v>
      </c>
      <c r="Q319" s="19">
        <v>0</v>
      </c>
      <c r="R319" s="19">
        <v>0</v>
      </c>
      <c r="S319" s="19">
        <v>0</v>
      </c>
      <c r="T319" s="19">
        <v>0</v>
      </c>
      <c r="U319" s="19">
        <v>0</v>
      </c>
      <c r="W319" s="19">
        <v>0</v>
      </c>
      <c r="X319" s="19">
        <v>0</v>
      </c>
      <c r="Y319" s="19">
        <v>0</v>
      </c>
      <c r="Z319" s="19">
        <v>0</v>
      </c>
      <c r="AA319" s="19">
        <v>0</v>
      </c>
      <c r="AB319" s="19">
        <v>0</v>
      </c>
      <c r="AC319" s="19">
        <v>0</v>
      </c>
      <c r="AD319" s="19">
        <v>0</v>
      </c>
      <c r="AE319" s="19">
        <v>0</v>
      </c>
      <c r="AF319" s="19">
        <v>0</v>
      </c>
      <c r="AG319" s="19">
        <v>0</v>
      </c>
      <c r="AH319" s="19">
        <v>0</v>
      </c>
      <c r="AI319" s="19">
        <v>0</v>
      </c>
      <c r="AL319" s="19">
        <v>0</v>
      </c>
      <c r="AM319" s="19">
        <f t="shared" si="20"/>
        <v>0</v>
      </c>
      <c r="AN319" s="19">
        <f t="shared" si="21"/>
        <v>0</v>
      </c>
      <c r="AP319" s="19">
        <f>VLOOKUP($B319,Kraftvärmeprod!$B$1:$BX$549,MATCH(AP$1,Kraftvärmeprod!$B$1:$BX$1,0),FALSE)</f>
        <v>0</v>
      </c>
      <c r="AQ319" s="19">
        <f>VLOOKUP($B319,Kraftvärmeprod!$B$1:$BX$549,MATCH(AQ$1,Kraftvärmeprod!$B$1:$BX$1,0),FALSE)</f>
        <v>0</v>
      </c>
      <c r="AR319" s="19">
        <f>VLOOKUP($B319,Kraftvärmeprod!$B$1:$BX$549,MATCH("Summa tillförd energi exklusive rökgaskondensering",Kraftvärmeprod!$B$1:$BX$1,0),FALSE)</f>
        <v>0</v>
      </c>
      <c r="AT319" s="21" t="str">
        <f t="shared" si="22"/>
        <v/>
      </c>
      <c r="AV319" s="19">
        <f t="shared" si="23"/>
        <v>0</v>
      </c>
      <c r="AX319" s="19" t="e">
        <f>VLOOKUP(B319,Totalt!$B$1:$BZ$554,MATCH(AX$1,Totalt!$B$1:$BZ$1,0),FALSE)</f>
        <v>#N/A</v>
      </c>
      <c r="BA319" s="21" t="str">
        <f t="shared" si="24"/>
        <v/>
      </c>
    </row>
    <row r="320" spans="1:53">
      <c r="A320" s="19" t="s">
        <v>393</v>
      </c>
      <c r="B320" s="19" t="s">
        <v>418</v>
      </c>
      <c r="J320" s="19">
        <v>0</v>
      </c>
      <c r="K320" s="19">
        <v>0</v>
      </c>
      <c r="L320" s="19">
        <v>0</v>
      </c>
      <c r="M320" s="19">
        <v>0</v>
      </c>
      <c r="N320" s="19">
        <v>0</v>
      </c>
      <c r="O320" s="19">
        <v>0</v>
      </c>
      <c r="P320" s="19">
        <v>0</v>
      </c>
      <c r="Q320" s="19">
        <v>0</v>
      </c>
      <c r="R320" s="19">
        <v>0</v>
      </c>
      <c r="S320" s="19">
        <v>0</v>
      </c>
      <c r="T320" s="19">
        <v>0</v>
      </c>
      <c r="U320" s="19">
        <v>0</v>
      </c>
      <c r="W320" s="19">
        <v>0</v>
      </c>
      <c r="X320" s="19">
        <v>0</v>
      </c>
      <c r="Y320" s="19">
        <v>0</v>
      </c>
      <c r="Z320" s="19">
        <v>0</v>
      </c>
      <c r="AA320" s="19">
        <v>0</v>
      </c>
      <c r="AB320" s="19">
        <v>0</v>
      </c>
      <c r="AC320" s="19">
        <v>0</v>
      </c>
      <c r="AD320" s="19">
        <v>0</v>
      </c>
      <c r="AE320" s="19">
        <v>0</v>
      </c>
      <c r="AF320" s="19">
        <v>0</v>
      </c>
      <c r="AG320" s="19">
        <v>0</v>
      </c>
      <c r="AH320" s="19">
        <v>0</v>
      </c>
      <c r="AI320" s="19">
        <v>0</v>
      </c>
      <c r="AL320" s="19">
        <v>0</v>
      </c>
      <c r="AM320" s="19">
        <f t="shared" si="20"/>
        <v>0</v>
      </c>
      <c r="AN320" s="19">
        <f t="shared" si="21"/>
        <v>0</v>
      </c>
      <c r="AP320" s="19">
        <f>VLOOKUP($B320,Kraftvärmeprod!$B$1:$BX$549,MATCH(AP$1,Kraftvärmeprod!$B$1:$BX$1,0),FALSE)</f>
        <v>0</v>
      </c>
      <c r="AQ320" s="19">
        <f>VLOOKUP($B320,Kraftvärmeprod!$B$1:$BX$549,MATCH(AQ$1,Kraftvärmeprod!$B$1:$BX$1,0),FALSE)</f>
        <v>0</v>
      </c>
      <c r="AR320" s="19">
        <f>VLOOKUP($B320,Kraftvärmeprod!$B$1:$BX$549,MATCH("Summa tillförd energi exklusive rökgaskondensering",Kraftvärmeprod!$B$1:$BX$1,0),FALSE)</f>
        <v>0</v>
      </c>
      <c r="AT320" s="21" t="str">
        <f t="shared" si="22"/>
        <v/>
      </c>
      <c r="AV320" s="19">
        <f t="shared" si="23"/>
        <v>0</v>
      </c>
      <c r="AX320" s="19" t="e">
        <f>VLOOKUP(B320,Totalt!$B$1:$BZ$554,MATCH(AX$1,Totalt!$B$1:$BZ$1,0),FALSE)</f>
        <v>#N/A</v>
      </c>
      <c r="BA320" s="21" t="str">
        <f t="shared" si="24"/>
        <v/>
      </c>
    </row>
    <row r="321" spans="1:53">
      <c r="A321" s="19" t="s">
        <v>393</v>
      </c>
      <c r="B321" s="19" t="s">
        <v>419</v>
      </c>
      <c r="J321" s="19">
        <v>0</v>
      </c>
      <c r="K321" s="19">
        <v>0</v>
      </c>
      <c r="L321" s="19">
        <v>0</v>
      </c>
      <c r="M321" s="19">
        <v>0</v>
      </c>
      <c r="N321" s="19">
        <v>0</v>
      </c>
      <c r="O321" s="19">
        <v>0</v>
      </c>
      <c r="P321" s="19">
        <v>0</v>
      </c>
      <c r="Q321" s="19">
        <v>0</v>
      </c>
      <c r="R321" s="19">
        <v>0</v>
      </c>
      <c r="S321" s="19">
        <v>0</v>
      </c>
      <c r="T321" s="19">
        <v>0</v>
      </c>
      <c r="U321" s="19">
        <v>0</v>
      </c>
      <c r="W321" s="19">
        <v>0</v>
      </c>
      <c r="X321" s="19">
        <v>0</v>
      </c>
      <c r="Y321" s="19">
        <v>0</v>
      </c>
      <c r="Z321" s="19">
        <v>0</v>
      </c>
      <c r="AA321" s="19">
        <v>0</v>
      </c>
      <c r="AB321" s="19">
        <v>0</v>
      </c>
      <c r="AC321" s="19">
        <v>0</v>
      </c>
      <c r="AD321" s="19">
        <v>0</v>
      </c>
      <c r="AE321" s="19">
        <v>0</v>
      </c>
      <c r="AF321" s="19">
        <v>0</v>
      </c>
      <c r="AG321" s="19">
        <v>0</v>
      </c>
      <c r="AH321" s="19">
        <v>0</v>
      </c>
      <c r="AI321" s="19">
        <v>0</v>
      </c>
      <c r="AL321" s="19">
        <v>0</v>
      </c>
      <c r="AM321" s="19">
        <f t="shared" si="20"/>
        <v>0</v>
      </c>
      <c r="AN321" s="19">
        <f t="shared" si="21"/>
        <v>0</v>
      </c>
      <c r="AP321" s="19">
        <f>VLOOKUP($B321,Kraftvärmeprod!$B$1:$BX$549,MATCH(AP$1,Kraftvärmeprod!$B$1:$BX$1,0),FALSE)</f>
        <v>0</v>
      </c>
      <c r="AQ321" s="19">
        <f>VLOOKUP($B321,Kraftvärmeprod!$B$1:$BX$549,MATCH(AQ$1,Kraftvärmeprod!$B$1:$BX$1,0),FALSE)</f>
        <v>0</v>
      </c>
      <c r="AR321" s="19">
        <f>VLOOKUP($B321,Kraftvärmeprod!$B$1:$BX$549,MATCH("Summa tillförd energi exklusive rökgaskondensering",Kraftvärmeprod!$B$1:$BX$1,0),FALSE)</f>
        <v>0</v>
      </c>
      <c r="AT321" s="21" t="str">
        <f t="shared" si="22"/>
        <v/>
      </c>
      <c r="AV321" s="19">
        <f t="shared" si="23"/>
        <v>0</v>
      </c>
      <c r="AX321" s="19" t="str">
        <f>VLOOKUP(B321,Totalt!$B$1:$BZ$554,MATCH(AX$1,Totalt!$B$1:$BZ$1,0),FALSE)</f>
        <v>Ja</v>
      </c>
      <c r="BA321" s="21" t="str">
        <f t="shared" si="24"/>
        <v/>
      </c>
    </row>
    <row r="322" spans="1:53">
      <c r="A322" s="19" t="s">
        <v>393</v>
      </c>
      <c r="B322" s="19" t="s">
        <v>421</v>
      </c>
      <c r="J322" s="19">
        <v>0</v>
      </c>
      <c r="K322" s="19">
        <v>0</v>
      </c>
      <c r="L322" s="19">
        <v>0</v>
      </c>
      <c r="M322" s="19">
        <v>0</v>
      </c>
      <c r="N322" s="19">
        <v>0</v>
      </c>
      <c r="O322" s="19">
        <v>0</v>
      </c>
      <c r="P322" s="19">
        <v>0</v>
      </c>
      <c r="Q322" s="19">
        <v>0</v>
      </c>
      <c r="R322" s="19">
        <v>0</v>
      </c>
      <c r="S322" s="19">
        <v>0</v>
      </c>
      <c r="T322" s="19">
        <v>0</v>
      </c>
      <c r="U322" s="19">
        <v>0</v>
      </c>
      <c r="W322" s="19">
        <v>0</v>
      </c>
      <c r="X322" s="19">
        <v>0</v>
      </c>
      <c r="Y322" s="19">
        <v>0</v>
      </c>
      <c r="Z322" s="19">
        <v>0</v>
      </c>
      <c r="AA322" s="19">
        <v>0</v>
      </c>
      <c r="AB322" s="19">
        <v>0</v>
      </c>
      <c r="AC322" s="19">
        <v>0</v>
      </c>
      <c r="AD322" s="19">
        <v>0</v>
      </c>
      <c r="AE322" s="19">
        <v>0</v>
      </c>
      <c r="AF322" s="19">
        <v>0</v>
      </c>
      <c r="AG322" s="19">
        <v>0</v>
      </c>
      <c r="AH322" s="19">
        <v>0</v>
      </c>
      <c r="AI322" s="19">
        <v>0</v>
      </c>
      <c r="AL322" s="19">
        <v>0</v>
      </c>
      <c r="AM322" s="19">
        <f t="shared" si="20"/>
        <v>0</v>
      </c>
      <c r="AN322" s="19">
        <f t="shared" si="21"/>
        <v>0</v>
      </c>
      <c r="AP322" s="19">
        <f>VLOOKUP($B322,Kraftvärmeprod!$B$1:$BX$549,MATCH(AP$1,Kraftvärmeprod!$B$1:$BX$1,0),FALSE)</f>
        <v>0</v>
      </c>
      <c r="AQ322" s="19">
        <f>VLOOKUP($B322,Kraftvärmeprod!$B$1:$BX$549,MATCH(AQ$1,Kraftvärmeprod!$B$1:$BX$1,0),FALSE)</f>
        <v>0</v>
      </c>
      <c r="AR322" s="19">
        <f>VLOOKUP($B322,Kraftvärmeprod!$B$1:$BX$549,MATCH("Summa tillförd energi exklusive rökgaskondensering",Kraftvärmeprod!$B$1:$BX$1,0),FALSE)</f>
        <v>0</v>
      </c>
      <c r="AT322" s="21" t="str">
        <f t="shared" si="22"/>
        <v/>
      </c>
      <c r="AV322" s="19">
        <f t="shared" si="23"/>
        <v>0</v>
      </c>
      <c r="AX322" s="19" t="str">
        <f>VLOOKUP(B322,Totalt!$B$1:$BZ$554,MATCH(AX$1,Totalt!$B$1:$BZ$1,0),FALSE)</f>
        <v>Ja</v>
      </c>
      <c r="BA322" s="21" t="str">
        <f t="shared" si="24"/>
        <v/>
      </c>
    </row>
    <row r="323" spans="1:53">
      <c r="A323" s="19" t="s">
        <v>393</v>
      </c>
      <c r="B323" s="19" t="s">
        <v>438</v>
      </c>
      <c r="J323" s="19">
        <v>0</v>
      </c>
      <c r="K323" s="19">
        <v>0</v>
      </c>
      <c r="L323" s="19">
        <v>0</v>
      </c>
      <c r="M323" s="19">
        <v>0</v>
      </c>
      <c r="N323" s="19">
        <v>0</v>
      </c>
      <c r="O323" s="19">
        <v>0</v>
      </c>
      <c r="P323" s="19">
        <v>0</v>
      </c>
      <c r="Q323" s="19">
        <v>0</v>
      </c>
      <c r="R323" s="19">
        <v>0</v>
      </c>
      <c r="S323" s="19">
        <v>0</v>
      </c>
      <c r="T323" s="19">
        <v>0</v>
      </c>
      <c r="U323" s="19">
        <v>0</v>
      </c>
      <c r="W323" s="19">
        <v>0</v>
      </c>
      <c r="X323" s="19">
        <v>0</v>
      </c>
      <c r="Y323" s="19">
        <v>0</v>
      </c>
      <c r="Z323" s="19">
        <v>0</v>
      </c>
      <c r="AA323" s="19">
        <v>0</v>
      </c>
      <c r="AB323" s="19">
        <v>0</v>
      </c>
      <c r="AC323" s="19">
        <v>0</v>
      </c>
      <c r="AD323" s="19">
        <v>0</v>
      </c>
      <c r="AE323" s="19">
        <v>0</v>
      </c>
      <c r="AF323" s="19">
        <v>0</v>
      </c>
      <c r="AG323" s="19">
        <v>0</v>
      </c>
      <c r="AH323" s="19">
        <v>0</v>
      </c>
      <c r="AI323" s="19">
        <v>0</v>
      </c>
      <c r="AL323" s="19">
        <v>0</v>
      </c>
      <c r="AM323" s="19">
        <f t="shared" ref="AM323:AM386" si="25">AL323-IFERROR(AI323/1,0)</f>
        <v>0</v>
      </c>
      <c r="AN323" s="19">
        <f t="shared" ref="AN323:AN386" si="26">AM323-IFERROR(AH323/1,0)</f>
        <v>0</v>
      </c>
      <c r="AP323" s="19">
        <f>VLOOKUP($B323,Kraftvärmeprod!$B$1:$BX$549,MATCH(AP$1,Kraftvärmeprod!$B$1:$BX$1,0),FALSE)</f>
        <v>0</v>
      </c>
      <c r="AQ323" s="19">
        <f>VLOOKUP($B323,Kraftvärmeprod!$B$1:$BX$549,MATCH(AQ$1,Kraftvärmeprod!$B$1:$BX$1,0),FALSE)</f>
        <v>0</v>
      </c>
      <c r="AR323" s="19">
        <f>VLOOKUP($B323,Kraftvärmeprod!$B$1:$BX$549,MATCH("Summa tillförd energi exklusive rökgaskondensering",Kraftvärmeprod!$B$1:$BX$1,0),FALSE)</f>
        <v>0</v>
      </c>
      <c r="AT323" s="21" t="str">
        <f t="shared" ref="AT323:AT386" si="27">IF(AN323=0,"",AN323/AR323)</f>
        <v/>
      </c>
      <c r="AV323" s="19">
        <f t="shared" ref="AV323:AV386" si="28">Q323+R323+S323+T323+U323+P323+X323+Y323+Z323+AA323+AB323+AC323+W323</f>
        <v>0</v>
      </c>
      <c r="AX323" s="19" t="str">
        <f>VLOOKUP(B323,Totalt!$B$1:$BZ$554,MATCH(AX$1,Totalt!$B$1:$BZ$1,0),FALSE)</f>
        <v>Ja</v>
      </c>
      <c r="BA323" s="21" t="str">
        <f t="shared" ref="BA323:BA386" si="29">IFERROR(AP323/(AN323+AI323),"")</f>
        <v/>
      </c>
    </row>
    <row r="324" spans="1:53">
      <c r="A324" s="19" t="s">
        <v>393</v>
      </c>
      <c r="B324" s="19" t="s">
        <v>441</v>
      </c>
      <c r="J324" s="19">
        <v>0</v>
      </c>
      <c r="K324" s="19">
        <v>0</v>
      </c>
      <c r="L324" s="19">
        <v>0</v>
      </c>
      <c r="M324" s="19">
        <v>0</v>
      </c>
      <c r="N324" s="19">
        <v>0</v>
      </c>
      <c r="O324" s="19">
        <v>0</v>
      </c>
      <c r="P324" s="19">
        <v>0</v>
      </c>
      <c r="Q324" s="19">
        <v>0</v>
      </c>
      <c r="R324" s="19">
        <v>0</v>
      </c>
      <c r="S324" s="19">
        <v>0</v>
      </c>
      <c r="T324" s="19">
        <v>0</v>
      </c>
      <c r="U324" s="19">
        <v>0</v>
      </c>
      <c r="W324" s="19">
        <v>0</v>
      </c>
      <c r="X324" s="19">
        <v>0</v>
      </c>
      <c r="Y324" s="19">
        <v>0</v>
      </c>
      <c r="Z324" s="19">
        <v>0</v>
      </c>
      <c r="AA324" s="19">
        <v>0</v>
      </c>
      <c r="AB324" s="19">
        <v>0</v>
      </c>
      <c r="AC324" s="19">
        <v>0</v>
      </c>
      <c r="AD324" s="19">
        <v>0</v>
      </c>
      <c r="AE324" s="19">
        <v>0</v>
      </c>
      <c r="AF324" s="19">
        <v>0</v>
      </c>
      <c r="AG324" s="19">
        <v>0</v>
      </c>
      <c r="AH324" s="19">
        <v>0</v>
      </c>
      <c r="AI324" s="19">
        <v>0</v>
      </c>
      <c r="AL324" s="19">
        <v>0</v>
      </c>
      <c r="AM324" s="19">
        <f t="shared" si="25"/>
        <v>0</v>
      </c>
      <c r="AN324" s="19">
        <f t="shared" si="26"/>
        <v>0</v>
      </c>
      <c r="AP324" s="19">
        <f>VLOOKUP($B324,Kraftvärmeprod!$B$1:$BX$549,MATCH(AP$1,Kraftvärmeprod!$B$1:$BX$1,0),FALSE)</f>
        <v>0</v>
      </c>
      <c r="AQ324" s="19">
        <f>VLOOKUP($B324,Kraftvärmeprod!$B$1:$BX$549,MATCH(AQ$1,Kraftvärmeprod!$B$1:$BX$1,0),FALSE)</f>
        <v>0</v>
      </c>
      <c r="AR324" s="19">
        <f>VLOOKUP($B324,Kraftvärmeprod!$B$1:$BX$549,MATCH("Summa tillförd energi exklusive rökgaskondensering",Kraftvärmeprod!$B$1:$BX$1,0),FALSE)</f>
        <v>0</v>
      </c>
      <c r="AT324" s="21" t="str">
        <f t="shared" si="27"/>
        <v/>
      </c>
      <c r="AV324" s="19">
        <f t="shared" si="28"/>
        <v>0</v>
      </c>
      <c r="AX324" s="19" t="str">
        <f>VLOOKUP(B324,Totalt!$B$1:$BZ$554,MATCH(AX$1,Totalt!$B$1:$BZ$1,0),FALSE)</f>
        <v>Ja</v>
      </c>
      <c r="BA324" s="21" t="str">
        <f t="shared" si="29"/>
        <v/>
      </c>
    </row>
    <row r="325" spans="1:53">
      <c r="A325" s="19" t="s">
        <v>32</v>
      </c>
      <c r="B325" s="19" t="s">
        <v>34</v>
      </c>
      <c r="J325" s="19">
        <v>0</v>
      </c>
      <c r="K325" s="19">
        <v>0</v>
      </c>
      <c r="L325" s="19">
        <v>0</v>
      </c>
      <c r="M325" s="19">
        <v>0</v>
      </c>
      <c r="N325" s="19">
        <v>0</v>
      </c>
      <c r="O325" s="19">
        <v>0</v>
      </c>
      <c r="P325" s="19">
        <v>0</v>
      </c>
      <c r="Q325" s="19">
        <v>0</v>
      </c>
      <c r="R325" s="19">
        <v>0</v>
      </c>
      <c r="S325" s="19">
        <v>0</v>
      </c>
      <c r="T325" s="19">
        <v>0</v>
      </c>
      <c r="U325" s="19">
        <v>0</v>
      </c>
      <c r="W325" s="19">
        <v>0</v>
      </c>
      <c r="X325" s="19">
        <v>0</v>
      </c>
      <c r="Y325" s="19">
        <v>0</v>
      </c>
      <c r="Z325" s="19">
        <v>0</v>
      </c>
      <c r="AA325" s="19">
        <v>0</v>
      </c>
      <c r="AB325" s="19">
        <v>0</v>
      </c>
      <c r="AC325" s="19">
        <v>0</v>
      </c>
      <c r="AD325" s="19">
        <v>0</v>
      </c>
      <c r="AE325" s="19">
        <v>0</v>
      </c>
      <c r="AF325" s="19">
        <v>0</v>
      </c>
      <c r="AG325" s="19">
        <v>0</v>
      </c>
      <c r="AH325" s="19">
        <v>0</v>
      </c>
      <c r="AI325" s="19">
        <v>0</v>
      </c>
      <c r="AL325" s="19">
        <v>0</v>
      </c>
      <c r="AM325" s="19">
        <f t="shared" si="25"/>
        <v>0</v>
      </c>
      <c r="AN325" s="19">
        <f t="shared" si="26"/>
        <v>0</v>
      </c>
      <c r="AP325" s="19">
        <f>VLOOKUP($B325,Kraftvärmeprod!$B$1:$BX$549,MATCH(AP$1,Kraftvärmeprod!$B$1:$BX$1,0),FALSE)</f>
        <v>0</v>
      </c>
      <c r="AQ325" s="19">
        <f>VLOOKUP($B325,Kraftvärmeprod!$B$1:$BX$549,MATCH(AQ$1,Kraftvärmeprod!$B$1:$BX$1,0),FALSE)</f>
        <v>0</v>
      </c>
      <c r="AR325" s="19">
        <f>VLOOKUP($B325,Kraftvärmeprod!$B$1:$BX$549,MATCH("Summa tillförd energi exklusive rökgaskondensering",Kraftvärmeprod!$B$1:$BX$1,0),FALSE)</f>
        <v>0</v>
      </c>
      <c r="AT325" s="21" t="str">
        <f t="shared" si="27"/>
        <v/>
      </c>
      <c r="AV325" s="19">
        <f t="shared" si="28"/>
        <v>0</v>
      </c>
      <c r="AX325" s="19" t="str">
        <f>VLOOKUP(B325,Totalt!$B$1:$BZ$554,MATCH(AX$1,Totalt!$B$1:$BZ$1,0),FALSE)</f>
        <v>Ja</v>
      </c>
      <c r="BA325" s="21" t="str">
        <f t="shared" si="29"/>
        <v/>
      </c>
    </row>
    <row r="326" spans="1:53">
      <c r="A326" s="19" t="s">
        <v>393</v>
      </c>
      <c r="B326" s="19" t="s">
        <v>433</v>
      </c>
      <c r="J326" s="19">
        <v>0</v>
      </c>
      <c r="K326" s="19">
        <v>0</v>
      </c>
      <c r="L326" s="19">
        <v>0</v>
      </c>
      <c r="M326" s="19">
        <v>0</v>
      </c>
      <c r="N326" s="19">
        <v>0</v>
      </c>
      <c r="O326" s="19">
        <v>0</v>
      </c>
      <c r="P326" s="19">
        <v>0</v>
      </c>
      <c r="Q326" s="19">
        <v>0</v>
      </c>
      <c r="R326" s="19">
        <v>0</v>
      </c>
      <c r="S326" s="19">
        <v>0</v>
      </c>
      <c r="T326" s="19">
        <v>0</v>
      </c>
      <c r="U326" s="19">
        <v>0</v>
      </c>
      <c r="W326" s="19">
        <v>0</v>
      </c>
      <c r="X326" s="19">
        <v>0</v>
      </c>
      <c r="Y326" s="19">
        <v>0</v>
      </c>
      <c r="Z326" s="19">
        <v>0</v>
      </c>
      <c r="AA326" s="19">
        <v>0</v>
      </c>
      <c r="AB326" s="19">
        <v>0</v>
      </c>
      <c r="AC326" s="19">
        <v>0</v>
      </c>
      <c r="AD326" s="19">
        <v>0</v>
      </c>
      <c r="AE326" s="19">
        <v>0</v>
      </c>
      <c r="AF326" s="19">
        <v>0</v>
      </c>
      <c r="AG326" s="19">
        <v>0</v>
      </c>
      <c r="AH326" s="19">
        <v>0</v>
      </c>
      <c r="AI326" s="19">
        <v>0</v>
      </c>
      <c r="AL326" s="19">
        <v>0</v>
      </c>
      <c r="AM326" s="19">
        <f t="shared" si="25"/>
        <v>0</v>
      </c>
      <c r="AN326" s="19">
        <f t="shared" si="26"/>
        <v>0</v>
      </c>
      <c r="AP326" s="19">
        <f>VLOOKUP($B326,Kraftvärmeprod!$B$1:$BX$549,MATCH(AP$1,Kraftvärmeprod!$B$1:$BX$1,0),FALSE)</f>
        <v>0</v>
      </c>
      <c r="AQ326" s="19">
        <f>VLOOKUP($B326,Kraftvärmeprod!$B$1:$BX$549,MATCH(AQ$1,Kraftvärmeprod!$B$1:$BX$1,0),FALSE)</f>
        <v>0</v>
      </c>
      <c r="AR326" s="19">
        <f>VLOOKUP($B326,Kraftvärmeprod!$B$1:$BX$549,MATCH("Summa tillförd energi exklusive rökgaskondensering",Kraftvärmeprod!$B$1:$BX$1,0),FALSE)</f>
        <v>0</v>
      </c>
      <c r="AT326" s="21" t="str">
        <f t="shared" si="27"/>
        <v/>
      </c>
      <c r="AV326" s="19">
        <f t="shared" si="28"/>
        <v>0</v>
      </c>
      <c r="AX326" s="19" t="str">
        <f>VLOOKUP(B326,Totalt!$B$1:$BZ$554,MATCH(AX$1,Totalt!$B$1:$BZ$1,0),FALSE)</f>
        <v>Ja</v>
      </c>
      <c r="BA326" s="21" t="str">
        <f t="shared" si="29"/>
        <v/>
      </c>
    </row>
    <row r="327" spans="1:53">
      <c r="A327" s="19" t="s">
        <v>289</v>
      </c>
      <c r="B327" s="19" t="s">
        <v>292</v>
      </c>
      <c r="J327" s="19">
        <v>0</v>
      </c>
      <c r="K327" s="19">
        <v>0</v>
      </c>
      <c r="L327" s="19">
        <v>0</v>
      </c>
      <c r="M327" s="19">
        <v>0</v>
      </c>
      <c r="N327" s="19">
        <v>0</v>
      </c>
      <c r="O327" s="19">
        <v>0</v>
      </c>
      <c r="P327" s="19">
        <v>24.924600000000002</v>
      </c>
      <c r="Q327" s="19">
        <v>9.5366700000000009</v>
      </c>
      <c r="R327" s="19">
        <v>0</v>
      </c>
      <c r="S327" s="19">
        <v>0</v>
      </c>
      <c r="T327" s="19">
        <v>0</v>
      </c>
      <c r="U327" s="19">
        <v>0</v>
      </c>
      <c r="W327" s="19">
        <v>0</v>
      </c>
      <c r="X327" s="19">
        <v>0</v>
      </c>
      <c r="Y327" s="19">
        <v>0</v>
      </c>
      <c r="Z327" s="19">
        <v>0</v>
      </c>
      <c r="AA327" s="19">
        <v>0</v>
      </c>
      <c r="AB327" s="19">
        <v>0</v>
      </c>
      <c r="AC327" s="19">
        <v>0</v>
      </c>
      <c r="AD327" s="19">
        <v>0</v>
      </c>
      <c r="AE327" s="19">
        <v>0</v>
      </c>
      <c r="AF327" s="19">
        <v>0</v>
      </c>
      <c r="AG327" s="19">
        <v>0</v>
      </c>
      <c r="AH327" s="19">
        <v>18.192</v>
      </c>
      <c r="AI327" s="19">
        <v>1.1065799999999999</v>
      </c>
      <c r="AL327" s="19">
        <v>53.75985</v>
      </c>
      <c r="AM327" s="19">
        <f t="shared" si="25"/>
        <v>52.653269999999999</v>
      </c>
      <c r="AN327" s="19">
        <f t="shared" si="26"/>
        <v>34.461269999999999</v>
      </c>
      <c r="AP327" s="19">
        <f>VLOOKUP($B327,Kraftvärmeprod!$B$1:$BX$549,MATCH(AP$1,Kraftvärmeprod!$B$1:$BX$1,0),FALSE)</f>
        <v>42.302</v>
      </c>
      <c r="AQ327" s="19">
        <f>VLOOKUP($B327,Kraftvärmeprod!$B$1:$BX$549,MATCH(AQ$1,Kraftvärmeprod!$B$1:$BX$1,0),FALSE)</f>
        <v>15.994999999999999</v>
      </c>
      <c r="AR327" s="19">
        <f>VLOOKUP($B327,Kraftvärmeprod!$B$1:$BX$549,MATCH("Summa tillförd energi exklusive rökgaskondensering",Kraftvärmeprod!$B$1:$BX$1,0),FALSE)</f>
        <v>68.418999999999997</v>
      </c>
      <c r="AT327" s="21">
        <f t="shared" si="27"/>
        <v>0.50367982577938875</v>
      </c>
      <c r="AV327" s="19">
        <f t="shared" si="28"/>
        <v>34.461269999999999</v>
      </c>
      <c r="AX327" s="19" t="str">
        <f>VLOOKUP(B327,Totalt!$B$1:$BZ$554,MATCH(AX$1,Totalt!$B$1:$BZ$1,0),FALSE)</f>
        <v>Ja</v>
      </c>
      <c r="BA327" s="21">
        <f t="shared" si="29"/>
        <v>1.1893325011210967</v>
      </c>
    </row>
    <row r="328" spans="1:53">
      <c r="A328" s="19" t="s">
        <v>198</v>
      </c>
      <c r="B328" s="19" t="s">
        <v>201</v>
      </c>
      <c r="J328" s="19">
        <v>0</v>
      </c>
      <c r="K328" s="19">
        <v>0</v>
      </c>
      <c r="L328" s="19">
        <v>0</v>
      </c>
      <c r="M328" s="19">
        <v>0</v>
      </c>
      <c r="N328" s="19">
        <v>0</v>
      </c>
      <c r="O328" s="19">
        <v>0</v>
      </c>
      <c r="P328" s="19">
        <v>0</v>
      </c>
      <c r="Q328" s="19">
        <v>0</v>
      </c>
      <c r="R328" s="19">
        <v>0</v>
      </c>
      <c r="S328" s="19">
        <v>0</v>
      </c>
      <c r="T328" s="19">
        <v>0</v>
      </c>
      <c r="U328" s="19">
        <v>0</v>
      </c>
      <c r="W328" s="19">
        <v>0</v>
      </c>
      <c r="X328" s="19">
        <v>0</v>
      </c>
      <c r="Y328" s="19">
        <v>0</v>
      </c>
      <c r="Z328" s="19">
        <v>0</v>
      </c>
      <c r="AA328" s="19">
        <v>0</v>
      </c>
      <c r="AB328" s="19">
        <v>0</v>
      </c>
      <c r="AC328" s="19">
        <v>0</v>
      </c>
      <c r="AD328" s="19">
        <v>0</v>
      </c>
      <c r="AE328" s="19">
        <v>0</v>
      </c>
      <c r="AF328" s="19">
        <v>0</v>
      </c>
      <c r="AG328" s="19">
        <v>0</v>
      </c>
      <c r="AH328" s="19">
        <v>0</v>
      </c>
      <c r="AI328" s="19">
        <v>0</v>
      </c>
      <c r="AL328" s="19">
        <v>0</v>
      </c>
      <c r="AM328" s="19">
        <f t="shared" si="25"/>
        <v>0</v>
      </c>
      <c r="AN328" s="19">
        <f t="shared" si="26"/>
        <v>0</v>
      </c>
      <c r="AP328" s="19">
        <f>VLOOKUP($B328,Kraftvärmeprod!$B$1:$BX$549,MATCH(AP$1,Kraftvärmeprod!$B$1:$BX$1,0),FALSE)</f>
        <v>0</v>
      </c>
      <c r="AQ328" s="19">
        <f>VLOOKUP($B328,Kraftvärmeprod!$B$1:$BX$549,MATCH(AQ$1,Kraftvärmeprod!$B$1:$BX$1,0),FALSE)</f>
        <v>0</v>
      </c>
      <c r="AR328" s="19">
        <f>VLOOKUP($B328,Kraftvärmeprod!$B$1:$BX$549,MATCH("Summa tillförd energi exklusive rökgaskondensering",Kraftvärmeprod!$B$1:$BX$1,0),FALSE)</f>
        <v>0</v>
      </c>
      <c r="AT328" s="21" t="str">
        <f t="shared" si="27"/>
        <v/>
      </c>
      <c r="AV328" s="19">
        <f t="shared" si="28"/>
        <v>0</v>
      </c>
      <c r="AX328" s="19" t="str">
        <f>VLOOKUP(B328,Totalt!$B$1:$BZ$554,MATCH(AX$1,Totalt!$B$1:$BZ$1,0),FALSE)</f>
        <v>Ja</v>
      </c>
      <c r="BA328" s="21" t="str">
        <f t="shared" si="29"/>
        <v/>
      </c>
    </row>
    <row r="329" spans="1:53">
      <c r="A329" s="19" t="s">
        <v>148</v>
      </c>
      <c r="B329" s="19" t="s">
        <v>156</v>
      </c>
      <c r="J329" s="19">
        <v>0</v>
      </c>
      <c r="K329" s="19">
        <v>0</v>
      </c>
      <c r="L329" s="19">
        <v>0</v>
      </c>
      <c r="M329" s="19">
        <v>0</v>
      </c>
      <c r="N329" s="19">
        <v>0</v>
      </c>
      <c r="O329" s="19">
        <v>0</v>
      </c>
      <c r="P329" s="19">
        <v>0</v>
      </c>
      <c r="Q329" s="19">
        <v>0</v>
      </c>
      <c r="R329" s="19">
        <v>0</v>
      </c>
      <c r="S329" s="19">
        <v>0</v>
      </c>
      <c r="T329" s="19">
        <v>0</v>
      </c>
      <c r="U329" s="19">
        <v>0</v>
      </c>
      <c r="W329" s="19">
        <v>0</v>
      </c>
      <c r="X329" s="19">
        <v>0</v>
      </c>
      <c r="Y329" s="19">
        <v>0</v>
      </c>
      <c r="Z329" s="19">
        <v>0</v>
      </c>
      <c r="AA329" s="19">
        <v>0</v>
      </c>
      <c r="AB329" s="19">
        <v>0</v>
      </c>
      <c r="AC329" s="19">
        <v>0</v>
      </c>
      <c r="AD329" s="19">
        <v>0</v>
      </c>
      <c r="AE329" s="19">
        <v>0</v>
      </c>
      <c r="AF329" s="19">
        <v>0</v>
      </c>
      <c r="AG329" s="19">
        <v>0</v>
      </c>
      <c r="AH329" s="19">
        <v>0</v>
      </c>
      <c r="AI329" s="19">
        <v>0</v>
      </c>
      <c r="AL329" s="19">
        <v>0</v>
      </c>
      <c r="AM329" s="19">
        <f t="shared" si="25"/>
        <v>0</v>
      </c>
      <c r="AN329" s="19">
        <f t="shared" si="26"/>
        <v>0</v>
      </c>
      <c r="AP329" s="19">
        <f>VLOOKUP($B329,Kraftvärmeprod!$B$1:$BX$549,MATCH(AP$1,Kraftvärmeprod!$B$1:$BX$1,0),FALSE)</f>
        <v>0</v>
      </c>
      <c r="AQ329" s="19">
        <f>VLOOKUP($B329,Kraftvärmeprod!$B$1:$BX$549,MATCH(AQ$1,Kraftvärmeprod!$B$1:$BX$1,0),FALSE)</f>
        <v>0</v>
      </c>
      <c r="AR329" s="19">
        <f>VLOOKUP($B329,Kraftvärmeprod!$B$1:$BX$549,MATCH("Summa tillförd energi exklusive rökgaskondensering",Kraftvärmeprod!$B$1:$BX$1,0),FALSE)</f>
        <v>0</v>
      </c>
      <c r="AT329" s="21" t="str">
        <f t="shared" si="27"/>
        <v/>
      </c>
      <c r="AV329" s="19">
        <f t="shared" si="28"/>
        <v>0</v>
      </c>
      <c r="AX329" s="19" t="e">
        <f>VLOOKUP(B329,Totalt!$B$1:$BZ$554,MATCH(AX$1,Totalt!$B$1:$BZ$1,0),FALSE)</f>
        <v>#N/A</v>
      </c>
      <c r="BA329" s="21" t="str">
        <f t="shared" si="29"/>
        <v/>
      </c>
    </row>
    <row r="330" spans="1:53">
      <c r="A330" s="19" t="s">
        <v>148</v>
      </c>
      <c r="B330" s="19" t="s">
        <v>148</v>
      </c>
      <c r="J330" s="19">
        <v>0</v>
      </c>
      <c r="K330" s="19">
        <v>0</v>
      </c>
      <c r="L330" s="19">
        <v>0</v>
      </c>
      <c r="M330" s="19">
        <v>0</v>
      </c>
      <c r="N330" s="19">
        <v>0</v>
      </c>
      <c r="O330" s="19">
        <v>0</v>
      </c>
      <c r="P330" s="19">
        <v>0</v>
      </c>
      <c r="Q330" s="19">
        <v>0</v>
      </c>
      <c r="R330" s="19">
        <v>0</v>
      </c>
      <c r="S330" s="19">
        <v>0</v>
      </c>
      <c r="T330" s="19">
        <v>0</v>
      </c>
      <c r="U330" s="19">
        <v>0</v>
      </c>
      <c r="W330" s="19">
        <v>0</v>
      </c>
      <c r="X330" s="19">
        <v>0</v>
      </c>
      <c r="Y330" s="19">
        <v>0</v>
      </c>
      <c r="Z330" s="19">
        <v>0</v>
      </c>
      <c r="AA330" s="19">
        <v>0</v>
      </c>
      <c r="AB330" s="19">
        <v>0</v>
      </c>
      <c r="AC330" s="19">
        <v>0</v>
      </c>
      <c r="AD330" s="19">
        <v>0</v>
      </c>
      <c r="AE330" s="19">
        <v>0</v>
      </c>
      <c r="AF330" s="19">
        <v>0</v>
      </c>
      <c r="AG330" s="19">
        <v>0</v>
      </c>
      <c r="AH330" s="19">
        <v>0</v>
      </c>
      <c r="AI330" s="19">
        <v>0</v>
      </c>
      <c r="AL330" s="19">
        <v>0</v>
      </c>
      <c r="AM330" s="19">
        <f t="shared" si="25"/>
        <v>0</v>
      </c>
      <c r="AN330" s="19">
        <f t="shared" si="26"/>
        <v>0</v>
      </c>
      <c r="AP330" s="19">
        <f>VLOOKUP($B330,Kraftvärmeprod!$B$1:$BX$549,MATCH(AP$1,Kraftvärmeprod!$B$1:$BX$1,0),FALSE)</f>
        <v>0</v>
      </c>
      <c r="AQ330" s="19">
        <f>VLOOKUP($B330,Kraftvärmeprod!$B$1:$BX$549,MATCH(AQ$1,Kraftvärmeprod!$B$1:$BX$1,0),FALSE)</f>
        <v>0</v>
      </c>
      <c r="AR330" s="19">
        <f>VLOOKUP($B330,Kraftvärmeprod!$B$1:$BX$549,MATCH("Summa tillförd energi exklusive rökgaskondensering",Kraftvärmeprod!$B$1:$BX$1,0),FALSE)</f>
        <v>0</v>
      </c>
      <c r="AT330" s="21" t="str">
        <f t="shared" si="27"/>
        <v/>
      </c>
      <c r="AV330" s="19">
        <f t="shared" si="28"/>
        <v>0</v>
      </c>
      <c r="AX330" s="19" t="e">
        <f>VLOOKUP(B330,Totalt!$B$1:$BZ$554,MATCH(AX$1,Totalt!$B$1:$BZ$1,0),FALSE)</f>
        <v>#N/A</v>
      </c>
      <c r="BA330" s="21" t="str">
        <f t="shared" si="29"/>
        <v/>
      </c>
    </row>
    <row r="331" spans="1:53">
      <c r="A331" s="19" t="s">
        <v>148</v>
      </c>
      <c r="B331" s="19" t="s">
        <v>149</v>
      </c>
      <c r="J331" s="19">
        <v>0</v>
      </c>
      <c r="K331" s="19">
        <v>0</v>
      </c>
      <c r="L331" s="19">
        <v>0</v>
      </c>
      <c r="M331" s="19">
        <v>0</v>
      </c>
      <c r="N331" s="19">
        <v>0</v>
      </c>
      <c r="O331" s="19">
        <v>0</v>
      </c>
      <c r="P331" s="19">
        <v>0</v>
      </c>
      <c r="Q331" s="19">
        <v>0</v>
      </c>
      <c r="R331" s="19">
        <v>0</v>
      </c>
      <c r="S331" s="19">
        <v>0</v>
      </c>
      <c r="T331" s="19">
        <v>0</v>
      </c>
      <c r="U331" s="19">
        <v>0</v>
      </c>
      <c r="W331" s="19">
        <v>0</v>
      </c>
      <c r="X331" s="19">
        <v>0</v>
      </c>
      <c r="Y331" s="19">
        <v>0</v>
      </c>
      <c r="Z331" s="19">
        <v>0</v>
      </c>
      <c r="AA331" s="19">
        <v>0</v>
      </c>
      <c r="AB331" s="19">
        <v>0</v>
      </c>
      <c r="AC331" s="19">
        <v>0</v>
      </c>
      <c r="AD331" s="19">
        <v>0</v>
      </c>
      <c r="AE331" s="19">
        <v>0</v>
      </c>
      <c r="AF331" s="19">
        <v>0</v>
      </c>
      <c r="AG331" s="19">
        <v>0</v>
      </c>
      <c r="AH331" s="19">
        <v>0</v>
      </c>
      <c r="AI331" s="19">
        <v>0</v>
      </c>
      <c r="AL331" s="19">
        <v>0</v>
      </c>
      <c r="AM331" s="19">
        <f t="shared" si="25"/>
        <v>0</v>
      </c>
      <c r="AN331" s="19">
        <f t="shared" si="26"/>
        <v>0</v>
      </c>
      <c r="AP331" s="19">
        <f>VLOOKUP($B331,Kraftvärmeprod!$B$1:$BX$549,MATCH(AP$1,Kraftvärmeprod!$B$1:$BX$1,0),FALSE)</f>
        <v>0</v>
      </c>
      <c r="AQ331" s="19">
        <f>VLOOKUP($B331,Kraftvärmeprod!$B$1:$BX$549,MATCH(AQ$1,Kraftvärmeprod!$B$1:$BX$1,0),FALSE)</f>
        <v>0</v>
      </c>
      <c r="AR331" s="19">
        <f>VLOOKUP($B331,Kraftvärmeprod!$B$1:$BX$549,MATCH("Summa tillförd energi exklusive rökgaskondensering",Kraftvärmeprod!$B$1:$BX$1,0),FALSE)</f>
        <v>0</v>
      </c>
      <c r="AT331" s="21" t="str">
        <f t="shared" si="27"/>
        <v/>
      </c>
      <c r="AV331" s="19">
        <f t="shared" si="28"/>
        <v>0</v>
      </c>
      <c r="AX331" s="19" t="e">
        <f>VLOOKUP(B331,Totalt!$B$1:$BZ$554,MATCH(AX$1,Totalt!$B$1:$BZ$1,0),FALSE)</f>
        <v>#N/A</v>
      </c>
      <c r="BA331" s="21" t="str">
        <f t="shared" si="29"/>
        <v/>
      </c>
    </row>
    <row r="332" spans="1:53">
      <c r="A332" s="19" t="s">
        <v>148</v>
      </c>
      <c r="B332" s="19" t="s">
        <v>155</v>
      </c>
      <c r="J332" s="19">
        <v>0</v>
      </c>
      <c r="K332" s="19">
        <v>0</v>
      </c>
      <c r="L332" s="19">
        <v>0</v>
      </c>
      <c r="M332" s="19">
        <v>0</v>
      </c>
      <c r="N332" s="19">
        <v>0</v>
      </c>
      <c r="O332" s="19">
        <v>0</v>
      </c>
      <c r="P332" s="19">
        <v>0</v>
      </c>
      <c r="Q332" s="19">
        <v>0</v>
      </c>
      <c r="R332" s="19">
        <v>0</v>
      </c>
      <c r="S332" s="19">
        <v>0</v>
      </c>
      <c r="T332" s="19">
        <v>0</v>
      </c>
      <c r="U332" s="19">
        <v>0</v>
      </c>
      <c r="W332" s="19">
        <v>0</v>
      </c>
      <c r="X332" s="19">
        <v>0</v>
      </c>
      <c r="Y332" s="19">
        <v>0</v>
      </c>
      <c r="Z332" s="19">
        <v>0</v>
      </c>
      <c r="AA332" s="19">
        <v>0</v>
      </c>
      <c r="AB332" s="19">
        <v>0</v>
      </c>
      <c r="AC332" s="19">
        <v>0</v>
      </c>
      <c r="AD332" s="19">
        <v>0</v>
      </c>
      <c r="AE332" s="19">
        <v>0</v>
      </c>
      <c r="AF332" s="19">
        <v>0</v>
      </c>
      <c r="AG332" s="19">
        <v>0</v>
      </c>
      <c r="AH332" s="19">
        <v>0</v>
      </c>
      <c r="AI332" s="19">
        <v>0</v>
      </c>
      <c r="AL332" s="19">
        <v>0</v>
      </c>
      <c r="AM332" s="19">
        <f t="shared" si="25"/>
        <v>0</v>
      </c>
      <c r="AN332" s="19">
        <f t="shared" si="26"/>
        <v>0</v>
      </c>
      <c r="AP332" s="19">
        <f>VLOOKUP($B332,Kraftvärmeprod!$B$1:$BX$549,MATCH(AP$1,Kraftvärmeprod!$B$1:$BX$1,0),FALSE)</f>
        <v>0</v>
      </c>
      <c r="AQ332" s="19">
        <f>VLOOKUP($B332,Kraftvärmeprod!$B$1:$BX$549,MATCH(AQ$1,Kraftvärmeprod!$B$1:$BX$1,0),FALSE)</f>
        <v>0</v>
      </c>
      <c r="AR332" s="19">
        <f>VLOOKUP($B332,Kraftvärmeprod!$B$1:$BX$549,MATCH("Summa tillförd energi exklusive rökgaskondensering",Kraftvärmeprod!$B$1:$BX$1,0),FALSE)</f>
        <v>0</v>
      </c>
      <c r="AT332" s="21" t="str">
        <f t="shared" si="27"/>
        <v/>
      </c>
      <c r="AV332" s="19">
        <f t="shared" si="28"/>
        <v>0</v>
      </c>
      <c r="AX332" s="19" t="e">
        <f>VLOOKUP(B332,Totalt!$B$1:$BZ$554,MATCH(AX$1,Totalt!$B$1:$BZ$1,0),FALSE)</f>
        <v>#N/A</v>
      </c>
      <c r="BA332" s="21" t="str">
        <f t="shared" si="29"/>
        <v/>
      </c>
    </row>
    <row r="333" spans="1:53">
      <c r="A333" s="19" t="s">
        <v>63</v>
      </c>
      <c r="B333" s="19" t="s">
        <v>64</v>
      </c>
      <c r="J333" s="19">
        <v>0</v>
      </c>
      <c r="K333" s="19">
        <v>0</v>
      </c>
      <c r="L333" s="19">
        <v>0</v>
      </c>
      <c r="M333" s="19">
        <v>0</v>
      </c>
      <c r="N333" s="19">
        <v>0</v>
      </c>
      <c r="O333" s="19">
        <v>0</v>
      </c>
      <c r="P333" s="19">
        <v>0</v>
      </c>
      <c r="Q333" s="19">
        <v>0</v>
      </c>
      <c r="R333" s="19">
        <v>0</v>
      </c>
      <c r="S333" s="19">
        <v>0</v>
      </c>
      <c r="T333" s="19">
        <v>0</v>
      </c>
      <c r="U333" s="19">
        <v>0</v>
      </c>
      <c r="W333" s="19">
        <v>0</v>
      </c>
      <c r="X333" s="19">
        <v>0</v>
      </c>
      <c r="Y333" s="19">
        <v>0</v>
      </c>
      <c r="Z333" s="19">
        <v>9.2477499999999999</v>
      </c>
      <c r="AA333" s="19">
        <v>0</v>
      </c>
      <c r="AB333" s="19">
        <v>0</v>
      </c>
      <c r="AC333" s="19">
        <v>0</v>
      </c>
      <c r="AD333" s="19">
        <v>0</v>
      </c>
      <c r="AE333" s="19">
        <v>210.34399999999999</v>
      </c>
      <c r="AF333" s="19">
        <v>0</v>
      </c>
      <c r="AG333" s="19">
        <v>0</v>
      </c>
      <c r="AH333" s="19">
        <v>26.469000000000001</v>
      </c>
      <c r="AI333" s="19">
        <v>1.5928899999999999</v>
      </c>
      <c r="AL333" s="19">
        <v>247.65364</v>
      </c>
      <c r="AM333" s="19">
        <f t="shared" si="25"/>
        <v>246.06074999999998</v>
      </c>
      <c r="AN333" s="19">
        <f t="shared" si="26"/>
        <v>219.59174999999999</v>
      </c>
      <c r="AP333" s="19">
        <f>VLOOKUP($B333,Kraftvärmeprod!$B$1:$BX$549,MATCH(AP$1,Kraftvärmeprod!$B$1:$BX$1,0),FALSE)</f>
        <v>280.70999999999998</v>
      </c>
      <c r="AQ333" s="19">
        <f>VLOOKUP($B333,Kraftvärmeprod!$B$1:$BX$549,MATCH(AQ$1,Kraftvärmeprod!$B$1:$BX$1,0),FALSE)</f>
        <v>67</v>
      </c>
      <c r="AR333" s="19">
        <f>VLOOKUP($B333,Kraftvärmeprod!$B$1:$BX$549,MATCH("Summa tillförd energi exklusive rökgaskondensering",Kraftvärmeprod!$B$1:$BX$1,0),FALSE)</f>
        <v>386</v>
      </c>
      <c r="AT333" s="21">
        <f t="shared" si="27"/>
        <v>0.56889054404145079</v>
      </c>
      <c r="AV333" s="19">
        <f t="shared" si="28"/>
        <v>9.2477499999999999</v>
      </c>
      <c r="AX333" s="19" t="str">
        <f>VLOOKUP(B333,Totalt!$B$1:$BZ$554,MATCH(AX$1,Totalt!$B$1:$BZ$1,0),FALSE)</f>
        <v>Ja</v>
      </c>
      <c r="BA333" s="21">
        <f t="shared" si="29"/>
        <v>1.269120676734153</v>
      </c>
    </row>
    <row r="334" spans="1:53">
      <c r="A334" s="19" t="s">
        <v>84</v>
      </c>
      <c r="B334" s="19" t="s">
        <v>85</v>
      </c>
      <c r="J334" s="19">
        <v>0</v>
      </c>
      <c r="K334" s="19">
        <v>0</v>
      </c>
      <c r="L334" s="19">
        <v>0</v>
      </c>
      <c r="M334" s="19">
        <v>0</v>
      </c>
      <c r="N334" s="19">
        <v>0</v>
      </c>
      <c r="O334" s="19">
        <v>0</v>
      </c>
      <c r="P334" s="19">
        <v>0</v>
      </c>
      <c r="Q334" s="19">
        <v>0</v>
      </c>
      <c r="R334" s="19">
        <v>0</v>
      </c>
      <c r="S334" s="19">
        <v>0</v>
      </c>
      <c r="T334" s="19">
        <v>0</v>
      </c>
      <c r="U334" s="19">
        <v>0</v>
      </c>
      <c r="W334" s="19">
        <v>0</v>
      </c>
      <c r="X334" s="19">
        <v>0</v>
      </c>
      <c r="Y334" s="19">
        <v>0</v>
      </c>
      <c r="Z334" s="19">
        <v>0</v>
      </c>
      <c r="AA334" s="19">
        <v>0</v>
      </c>
      <c r="AB334" s="19">
        <v>0</v>
      </c>
      <c r="AC334" s="19">
        <v>0</v>
      </c>
      <c r="AD334" s="19">
        <v>0</v>
      </c>
      <c r="AE334" s="19">
        <v>0</v>
      </c>
      <c r="AF334" s="19">
        <v>0</v>
      </c>
      <c r="AG334" s="19">
        <v>0</v>
      </c>
      <c r="AH334" s="19">
        <v>0</v>
      </c>
      <c r="AI334" s="19">
        <v>0</v>
      </c>
      <c r="AL334" s="19">
        <v>0</v>
      </c>
      <c r="AM334" s="19">
        <f t="shared" si="25"/>
        <v>0</v>
      </c>
      <c r="AN334" s="19">
        <f t="shared" si="26"/>
        <v>0</v>
      </c>
      <c r="AP334" s="19">
        <f>VLOOKUP($B334,Kraftvärmeprod!$B$1:$BX$549,MATCH(AP$1,Kraftvärmeprod!$B$1:$BX$1,0),FALSE)</f>
        <v>0</v>
      </c>
      <c r="AQ334" s="19">
        <f>VLOOKUP($B334,Kraftvärmeprod!$B$1:$BX$549,MATCH(AQ$1,Kraftvärmeprod!$B$1:$BX$1,0),FALSE)</f>
        <v>0</v>
      </c>
      <c r="AR334" s="19">
        <f>VLOOKUP($B334,Kraftvärmeprod!$B$1:$BX$549,MATCH("Summa tillförd energi exklusive rökgaskondensering",Kraftvärmeprod!$B$1:$BX$1,0),FALSE)</f>
        <v>0</v>
      </c>
      <c r="AT334" s="21" t="str">
        <f t="shared" si="27"/>
        <v/>
      </c>
      <c r="AV334" s="19">
        <f t="shared" si="28"/>
        <v>0</v>
      </c>
      <c r="AX334" s="19" t="str">
        <f>VLOOKUP(B334,Totalt!$B$1:$BZ$554,MATCH(AX$1,Totalt!$B$1:$BZ$1,0),FALSE)</f>
        <v>Ja</v>
      </c>
      <c r="BA334" s="21" t="str">
        <f t="shared" si="29"/>
        <v/>
      </c>
    </row>
    <row r="335" spans="1:53">
      <c r="A335" s="19" t="s">
        <v>204</v>
      </c>
      <c r="B335" s="19" t="s">
        <v>205</v>
      </c>
      <c r="J335" s="19">
        <v>0</v>
      </c>
      <c r="K335" s="19">
        <v>0</v>
      </c>
      <c r="L335" s="19">
        <v>0</v>
      </c>
      <c r="M335" s="19">
        <v>0</v>
      </c>
      <c r="N335" s="19">
        <v>0</v>
      </c>
      <c r="O335" s="19">
        <v>0</v>
      </c>
      <c r="P335" s="19">
        <v>0</v>
      </c>
      <c r="Q335" s="19">
        <v>0</v>
      </c>
      <c r="R335" s="19">
        <v>0</v>
      </c>
      <c r="S335" s="19">
        <v>0</v>
      </c>
      <c r="T335" s="19">
        <v>0</v>
      </c>
      <c r="U335" s="19">
        <v>0</v>
      </c>
      <c r="W335" s="19">
        <v>0</v>
      </c>
      <c r="X335" s="19">
        <v>0</v>
      </c>
      <c r="Y335" s="19">
        <v>0</v>
      </c>
      <c r="Z335" s="19">
        <v>0</v>
      </c>
      <c r="AA335" s="19">
        <v>0</v>
      </c>
      <c r="AB335" s="19">
        <v>0</v>
      </c>
      <c r="AC335" s="19">
        <v>0</v>
      </c>
      <c r="AD335" s="19">
        <v>0</v>
      </c>
      <c r="AE335" s="19">
        <v>0</v>
      </c>
      <c r="AF335" s="19">
        <v>0</v>
      </c>
      <c r="AG335" s="19">
        <v>0</v>
      </c>
      <c r="AH335" s="19">
        <v>0</v>
      </c>
      <c r="AI335" s="19">
        <v>0</v>
      </c>
      <c r="AL335" s="19">
        <v>0</v>
      </c>
      <c r="AM335" s="19">
        <f t="shared" si="25"/>
        <v>0</v>
      </c>
      <c r="AN335" s="19">
        <f t="shared" si="26"/>
        <v>0</v>
      </c>
      <c r="AP335" s="19">
        <f>VLOOKUP($B335,Kraftvärmeprod!$B$1:$BX$549,MATCH(AP$1,Kraftvärmeprod!$B$1:$BX$1,0),FALSE)</f>
        <v>0</v>
      </c>
      <c r="AQ335" s="19">
        <f>VLOOKUP($B335,Kraftvärmeprod!$B$1:$BX$549,MATCH(AQ$1,Kraftvärmeprod!$B$1:$BX$1,0),FALSE)</f>
        <v>0</v>
      </c>
      <c r="AR335" s="19">
        <f>VLOOKUP($B335,Kraftvärmeprod!$B$1:$BX$549,MATCH("Summa tillförd energi exklusive rökgaskondensering",Kraftvärmeprod!$B$1:$BX$1,0),FALSE)</f>
        <v>0</v>
      </c>
      <c r="AT335" s="21" t="str">
        <f t="shared" si="27"/>
        <v/>
      </c>
      <c r="AV335" s="19">
        <f t="shared" si="28"/>
        <v>0</v>
      </c>
      <c r="AX335" s="19" t="str">
        <f>VLOOKUP(B335,Totalt!$B$1:$BZ$554,MATCH(AX$1,Totalt!$B$1:$BZ$1,0),FALSE)</f>
        <v>Ja</v>
      </c>
      <c r="BA335" s="21" t="str">
        <f t="shared" si="29"/>
        <v/>
      </c>
    </row>
    <row r="336" spans="1:53">
      <c r="A336" s="19" t="s">
        <v>244</v>
      </c>
      <c r="B336" s="19" t="s">
        <v>245</v>
      </c>
      <c r="J336" s="19">
        <v>0</v>
      </c>
      <c r="K336" s="19">
        <v>0</v>
      </c>
      <c r="L336" s="19">
        <v>0</v>
      </c>
      <c r="M336" s="19">
        <v>0</v>
      </c>
      <c r="N336" s="19">
        <v>0</v>
      </c>
      <c r="O336" s="19">
        <v>0</v>
      </c>
      <c r="P336" s="19">
        <v>0</v>
      </c>
      <c r="Q336" s="19">
        <v>0</v>
      </c>
      <c r="R336" s="19">
        <v>0</v>
      </c>
      <c r="S336" s="19">
        <v>0</v>
      </c>
      <c r="T336" s="19">
        <v>0</v>
      </c>
      <c r="U336" s="19">
        <v>0</v>
      </c>
      <c r="W336" s="19">
        <v>0</v>
      </c>
      <c r="X336" s="19">
        <v>0</v>
      </c>
      <c r="Y336" s="19">
        <v>0</v>
      </c>
      <c r="Z336" s="19">
        <v>0</v>
      </c>
      <c r="AA336" s="19">
        <v>0</v>
      </c>
      <c r="AB336" s="19">
        <v>0</v>
      </c>
      <c r="AC336" s="19">
        <v>0</v>
      </c>
      <c r="AD336" s="19">
        <v>0</v>
      </c>
      <c r="AE336" s="19">
        <v>0</v>
      </c>
      <c r="AF336" s="19">
        <v>0</v>
      </c>
      <c r="AG336" s="19">
        <v>0</v>
      </c>
      <c r="AH336" s="19">
        <v>0</v>
      </c>
      <c r="AI336" s="19">
        <v>0</v>
      </c>
      <c r="AL336" s="19">
        <v>0</v>
      </c>
      <c r="AM336" s="19">
        <f t="shared" si="25"/>
        <v>0</v>
      </c>
      <c r="AN336" s="19">
        <f t="shared" si="26"/>
        <v>0</v>
      </c>
      <c r="AP336" s="19">
        <f>VLOOKUP($B336,Kraftvärmeprod!$B$1:$BX$549,MATCH(AP$1,Kraftvärmeprod!$B$1:$BX$1,0),FALSE)</f>
        <v>0</v>
      </c>
      <c r="AQ336" s="19">
        <f>VLOOKUP($B336,Kraftvärmeprod!$B$1:$BX$549,MATCH(AQ$1,Kraftvärmeprod!$B$1:$BX$1,0),FALSE)</f>
        <v>0</v>
      </c>
      <c r="AR336" s="19">
        <f>VLOOKUP($B336,Kraftvärmeprod!$B$1:$BX$549,MATCH("Summa tillförd energi exklusive rökgaskondensering",Kraftvärmeprod!$B$1:$BX$1,0),FALSE)</f>
        <v>0</v>
      </c>
      <c r="AT336" s="21" t="str">
        <f t="shared" si="27"/>
        <v/>
      </c>
      <c r="AV336" s="19">
        <f t="shared" si="28"/>
        <v>0</v>
      </c>
      <c r="AX336" s="19" t="e">
        <f>VLOOKUP(B336,Totalt!$B$1:$BZ$554,MATCH(AX$1,Totalt!$B$1:$BZ$1,0),FALSE)</f>
        <v>#N/A</v>
      </c>
      <c r="BA336" s="21" t="str">
        <f t="shared" si="29"/>
        <v/>
      </c>
    </row>
    <row r="337" spans="1:53">
      <c r="A337" s="19" t="s">
        <v>339</v>
      </c>
      <c r="B337" s="19" t="s">
        <v>340</v>
      </c>
      <c r="J337" s="19">
        <v>0</v>
      </c>
      <c r="K337" s="19">
        <v>0</v>
      </c>
      <c r="L337" s="19">
        <v>0</v>
      </c>
      <c r="M337" s="19">
        <v>0</v>
      </c>
      <c r="N337" s="19">
        <v>0</v>
      </c>
      <c r="O337" s="19">
        <v>0</v>
      </c>
      <c r="P337" s="19">
        <v>0</v>
      </c>
      <c r="Q337" s="19">
        <v>0</v>
      </c>
      <c r="R337" s="19">
        <v>0</v>
      </c>
      <c r="S337" s="19">
        <v>0</v>
      </c>
      <c r="T337" s="19">
        <v>0</v>
      </c>
      <c r="U337" s="19">
        <v>0</v>
      </c>
      <c r="W337" s="19">
        <v>0</v>
      </c>
      <c r="X337" s="19">
        <v>0</v>
      </c>
      <c r="Y337" s="19">
        <v>0</v>
      </c>
      <c r="Z337" s="19">
        <v>0</v>
      </c>
      <c r="AA337" s="19">
        <v>0</v>
      </c>
      <c r="AB337" s="19">
        <v>0</v>
      </c>
      <c r="AC337" s="19">
        <v>0</v>
      </c>
      <c r="AD337" s="19">
        <v>0</v>
      </c>
      <c r="AE337" s="19">
        <v>0</v>
      </c>
      <c r="AF337" s="19">
        <v>0</v>
      </c>
      <c r="AG337" s="19">
        <v>0</v>
      </c>
      <c r="AH337" s="19">
        <v>0</v>
      </c>
      <c r="AI337" s="19">
        <v>0</v>
      </c>
      <c r="AL337" s="19">
        <v>0</v>
      </c>
      <c r="AM337" s="19">
        <f t="shared" si="25"/>
        <v>0</v>
      </c>
      <c r="AN337" s="19">
        <f t="shared" si="26"/>
        <v>0</v>
      </c>
      <c r="AP337" s="19">
        <f>VLOOKUP($B337,Kraftvärmeprod!$B$1:$BX$549,MATCH(AP$1,Kraftvärmeprod!$B$1:$BX$1,0),FALSE)</f>
        <v>0</v>
      </c>
      <c r="AQ337" s="19">
        <f>VLOOKUP($B337,Kraftvärmeprod!$B$1:$BX$549,MATCH(AQ$1,Kraftvärmeprod!$B$1:$BX$1,0),FALSE)</f>
        <v>0</v>
      </c>
      <c r="AR337" s="19">
        <f>VLOOKUP($B337,Kraftvärmeprod!$B$1:$BX$549,MATCH("Summa tillförd energi exklusive rökgaskondensering",Kraftvärmeprod!$B$1:$BX$1,0),FALSE)</f>
        <v>0</v>
      </c>
      <c r="AT337" s="21" t="str">
        <f t="shared" si="27"/>
        <v/>
      </c>
      <c r="AV337" s="19">
        <f t="shared" si="28"/>
        <v>0</v>
      </c>
      <c r="AX337" s="19" t="e">
        <f>VLOOKUP(B337,Totalt!$B$1:$BZ$554,MATCH(AX$1,Totalt!$B$1:$BZ$1,0),FALSE)</f>
        <v>#N/A</v>
      </c>
      <c r="BA337" s="21" t="str">
        <f t="shared" si="29"/>
        <v/>
      </c>
    </row>
    <row r="338" spans="1:53">
      <c r="A338" s="19" t="s">
        <v>613</v>
      </c>
      <c r="B338" s="19" t="s">
        <v>614</v>
      </c>
      <c r="J338" s="19">
        <v>0</v>
      </c>
      <c r="K338" s="19">
        <v>0</v>
      </c>
      <c r="L338" s="19">
        <v>0</v>
      </c>
      <c r="M338" s="19">
        <v>0</v>
      </c>
      <c r="N338" s="19">
        <v>0</v>
      </c>
      <c r="O338" s="19">
        <v>0</v>
      </c>
      <c r="P338" s="19">
        <v>0</v>
      </c>
      <c r="Q338" s="19">
        <v>0</v>
      </c>
      <c r="R338" s="19">
        <v>0</v>
      </c>
      <c r="S338" s="19">
        <v>0</v>
      </c>
      <c r="T338" s="19">
        <v>0</v>
      </c>
      <c r="U338" s="19">
        <v>0</v>
      </c>
      <c r="W338" s="19">
        <v>0</v>
      </c>
      <c r="X338" s="19">
        <v>0</v>
      </c>
      <c r="Y338" s="19">
        <v>0</v>
      </c>
      <c r="Z338" s="19">
        <v>0</v>
      </c>
      <c r="AA338" s="19">
        <v>0</v>
      </c>
      <c r="AB338" s="19">
        <v>0</v>
      </c>
      <c r="AC338" s="19">
        <v>0</v>
      </c>
      <c r="AD338" s="19">
        <v>0</v>
      </c>
      <c r="AE338" s="19">
        <v>0</v>
      </c>
      <c r="AF338" s="19">
        <v>0</v>
      </c>
      <c r="AG338" s="19">
        <v>0</v>
      </c>
      <c r="AH338" s="19">
        <v>0</v>
      </c>
      <c r="AI338" s="19">
        <v>0</v>
      </c>
      <c r="AL338" s="19">
        <v>0</v>
      </c>
      <c r="AM338" s="19">
        <f t="shared" si="25"/>
        <v>0</v>
      </c>
      <c r="AN338" s="19">
        <f t="shared" si="26"/>
        <v>0</v>
      </c>
      <c r="AP338" s="19">
        <f>VLOOKUP($B338,Kraftvärmeprod!$B$1:$BX$549,MATCH(AP$1,Kraftvärmeprod!$B$1:$BX$1,0),FALSE)</f>
        <v>0</v>
      </c>
      <c r="AQ338" s="19">
        <f>VLOOKUP($B338,Kraftvärmeprod!$B$1:$BX$549,MATCH(AQ$1,Kraftvärmeprod!$B$1:$BX$1,0),FALSE)</f>
        <v>0</v>
      </c>
      <c r="AR338" s="19">
        <f>VLOOKUP($B338,Kraftvärmeprod!$B$1:$BX$549,MATCH("Summa tillförd energi exklusive rökgaskondensering",Kraftvärmeprod!$B$1:$BX$1,0),FALSE)</f>
        <v>0</v>
      </c>
      <c r="AT338" s="21" t="str">
        <f t="shared" si="27"/>
        <v/>
      </c>
      <c r="AV338" s="19">
        <f t="shared" si="28"/>
        <v>0</v>
      </c>
      <c r="AX338" s="19" t="e">
        <f>VLOOKUP(B338,Totalt!$B$1:$BZ$554,MATCH(AX$1,Totalt!$B$1:$BZ$1,0),FALSE)</f>
        <v>#N/A</v>
      </c>
      <c r="BA338" s="21" t="str">
        <f t="shared" si="29"/>
        <v/>
      </c>
    </row>
    <row r="339" spans="1:53">
      <c r="A339" s="19" t="s">
        <v>480</v>
      </c>
      <c r="B339" s="19" t="s">
        <v>481</v>
      </c>
      <c r="J339" s="19">
        <v>0</v>
      </c>
      <c r="K339" s="19">
        <v>0</v>
      </c>
      <c r="L339" s="19">
        <v>0</v>
      </c>
      <c r="M339" s="19">
        <v>0</v>
      </c>
      <c r="N339" s="19">
        <v>0</v>
      </c>
      <c r="O339" s="19">
        <v>0</v>
      </c>
      <c r="P339" s="19">
        <v>0</v>
      </c>
      <c r="Q339" s="19">
        <v>0</v>
      </c>
      <c r="R339" s="19">
        <v>0</v>
      </c>
      <c r="S339" s="19">
        <v>0</v>
      </c>
      <c r="T339" s="19">
        <v>0</v>
      </c>
      <c r="U339" s="19">
        <v>0</v>
      </c>
      <c r="W339" s="19">
        <v>0</v>
      </c>
      <c r="X339" s="19">
        <v>0</v>
      </c>
      <c r="Y339" s="19">
        <v>0</v>
      </c>
      <c r="Z339" s="19">
        <v>0</v>
      </c>
      <c r="AA339" s="19">
        <v>0</v>
      </c>
      <c r="AB339" s="19">
        <v>0</v>
      </c>
      <c r="AC339" s="19">
        <v>0</v>
      </c>
      <c r="AD339" s="19">
        <v>0</v>
      </c>
      <c r="AE339" s="19">
        <v>0</v>
      </c>
      <c r="AF339" s="19">
        <v>0</v>
      </c>
      <c r="AG339" s="19">
        <v>0</v>
      </c>
      <c r="AH339" s="19">
        <v>0</v>
      </c>
      <c r="AI339" s="19">
        <v>0</v>
      </c>
      <c r="AL339" s="19">
        <v>0</v>
      </c>
      <c r="AM339" s="19">
        <f t="shared" si="25"/>
        <v>0</v>
      </c>
      <c r="AN339" s="19">
        <f t="shared" si="26"/>
        <v>0</v>
      </c>
      <c r="AP339" s="19">
        <f>VLOOKUP($B339,Kraftvärmeprod!$B$1:$BX$549,MATCH(AP$1,Kraftvärmeprod!$B$1:$BX$1,0),FALSE)</f>
        <v>0</v>
      </c>
      <c r="AQ339" s="19">
        <f>VLOOKUP($B339,Kraftvärmeprod!$B$1:$BX$549,MATCH(AQ$1,Kraftvärmeprod!$B$1:$BX$1,0),FALSE)</f>
        <v>0</v>
      </c>
      <c r="AR339" s="19">
        <f>VLOOKUP($B339,Kraftvärmeprod!$B$1:$BX$549,MATCH("Summa tillförd energi exklusive rökgaskondensering",Kraftvärmeprod!$B$1:$BX$1,0),FALSE)</f>
        <v>0</v>
      </c>
      <c r="AT339" s="21" t="str">
        <f t="shared" si="27"/>
        <v/>
      </c>
      <c r="AV339" s="19">
        <f t="shared" si="28"/>
        <v>0</v>
      </c>
      <c r="AX339" s="19" t="str">
        <f>VLOOKUP(B339,Totalt!$B$1:$BZ$554,MATCH(AX$1,Totalt!$B$1:$BZ$1,0),FALSE)</f>
        <v>Ja</v>
      </c>
      <c r="BA339" s="21" t="str">
        <f t="shared" si="29"/>
        <v/>
      </c>
    </row>
    <row r="340" spans="1:53">
      <c r="A340" s="19" t="s">
        <v>294</v>
      </c>
      <c r="B340" s="19" t="s">
        <v>296</v>
      </c>
      <c r="J340" s="19">
        <v>0</v>
      </c>
      <c r="K340" s="19">
        <v>0</v>
      </c>
      <c r="L340" s="19">
        <v>0</v>
      </c>
      <c r="M340" s="19">
        <v>0</v>
      </c>
      <c r="N340" s="19">
        <v>0</v>
      </c>
      <c r="O340" s="19">
        <v>0</v>
      </c>
      <c r="P340" s="19">
        <v>0</v>
      </c>
      <c r="Q340" s="19">
        <v>0</v>
      </c>
      <c r="R340" s="19">
        <v>0</v>
      </c>
      <c r="S340" s="19">
        <v>0</v>
      </c>
      <c r="T340" s="19">
        <v>0</v>
      </c>
      <c r="U340" s="19">
        <v>0</v>
      </c>
      <c r="W340" s="19">
        <v>0</v>
      </c>
      <c r="X340" s="19">
        <v>0</v>
      </c>
      <c r="Y340" s="19">
        <v>0</v>
      </c>
      <c r="Z340" s="19">
        <v>0</v>
      </c>
      <c r="AA340" s="19">
        <v>0</v>
      </c>
      <c r="AB340" s="19">
        <v>0</v>
      </c>
      <c r="AC340" s="19">
        <v>0</v>
      </c>
      <c r="AD340" s="19">
        <v>0</v>
      </c>
      <c r="AE340" s="19">
        <v>0</v>
      </c>
      <c r="AF340" s="19">
        <v>0</v>
      </c>
      <c r="AG340" s="19">
        <v>0</v>
      </c>
      <c r="AH340" s="19">
        <v>0</v>
      </c>
      <c r="AI340" s="19">
        <v>0</v>
      </c>
      <c r="AL340" s="19">
        <v>0</v>
      </c>
      <c r="AM340" s="19">
        <f t="shared" si="25"/>
        <v>0</v>
      </c>
      <c r="AN340" s="19">
        <f t="shared" si="26"/>
        <v>0</v>
      </c>
      <c r="AP340" s="19">
        <f>VLOOKUP($B340,Kraftvärmeprod!$B$1:$BX$549,MATCH(AP$1,Kraftvärmeprod!$B$1:$BX$1,0),FALSE)</f>
        <v>0</v>
      </c>
      <c r="AQ340" s="19">
        <f>VLOOKUP($B340,Kraftvärmeprod!$B$1:$BX$549,MATCH(AQ$1,Kraftvärmeprod!$B$1:$BX$1,0),FALSE)</f>
        <v>0</v>
      </c>
      <c r="AR340" s="19">
        <f>VLOOKUP($B340,Kraftvärmeprod!$B$1:$BX$549,MATCH("Summa tillförd energi exklusive rökgaskondensering",Kraftvärmeprod!$B$1:$BX$1,0),FALSE)</f>
        <v>0</v>
      </c>
      <c r="AT340" s="21" t="str">
        <f t="shared" si="27"/>
        <v/>
      </c>
      <c r="AV340" s="19">
        <f t="shared" si="28"/>
        <v>0</v>
      </c>
      <c r="AX340" s="19" t="str">
        <f>VLOOKUP(B340,Totalt!$B$1:$BZ$554,MATCH(AX$1,Totalt!$B$1:$BZ$1,0),FALSE)</f>
        <v>Ja</v>
      </c>
      <c r="BA340" s="21" t="str">
        <f t="shared" si="29"/>
        <v/>
      </c>
    </row>
    <row r="341" spans="1:53">
      <c r="A341" s="19" t="s">
        <v>294</v>
      </c>
      <c r="B341" s="19" t="s">
        <v>300</v>
      </c>
      <c r="J341" s="19">
        <v>0</v>
      </c>
      <c r="K341" s="19">
        <v>0</v>
      </c>
      <c r="L341" s="19">
        <v>0</v>
      </c>
      <c r="M341" s="19">
        <v>0</v>
      </c>
      <c r="N341" s="19">
        <v>0</v>
      </c>
      <c r="O341" s="19">
        <v>0</v>
      </c>
      <c r="P341" s="19">
        <v>0</v>
      </c>
      <c r="Q341" s="19">
        <v>0</v>
      </c>
      <c r="R341" s="19">
        <v>0</v>
      </c>
      <c r="S341" s="19">
        <v>0</v>
      </c>
      <c r="T341" s="19">
        <v>0</v>
      </c>
      <c r="U341" s="19">
        <v>0</v>
      </c>
      <c r="W341" s="19">
        <v>0</v>
      </c>
      <c r="X341" s="19">
        <v>0</v>
      </c>
      <c r="Y341" s="19">
        <v>0</v>
      </c>
      <c r="Z341" s="19">
        <v>0</v>
      </c>
      <c r="AA341" s="19">
        <v>0</v>
      </c>
      <c r="AB341" s="19">
        <v>0</v>
      </c>
      <c r="AC341" s="19">
        <v>0</v>
      </c>
      <c r="AD341" s="19">
        <v>0</v>
      </c>
      <c r="AE341" s="19">
        <v>0</v>
      </c>
      <c r="AF341" s="19">
        <v>0</v>
      </c>
      <c r="AG341" s="19">
        <v>0</v>
      </c>
      <c r="AH341" s="19">
        <v>0</v>
      </c>
      <c r="AI341" s="19">
        <v>0</v>
      </c>
      <c r="AL341" s="19">
        <v>0</v>
      </c>
      <c r="AM341" s="19">
        <f t="shared" si="25"/>
        <v>0</v>
      </c>
      <c r="AN341" s="19">
        <f t="shared" si="26"/>
        <v>0</v>
      </c>
      <c r="AP341" s="19">
        <f>VLOOKUP($B341,Kraftvärmeprod!$B$1:$BX$549,MATCH(AP$1,Kraftvärmeprod!$B$1:$BX$1,0),FALSE)</f>
        <v>0</v>
      </c>
      <c r="AQ341" s="19">
        <f>VLOOKUP($B341,Kraftvärmeprod!$B$1:$BX$549,MATCH(AQ$1,Kraftvärmeprod!$B$1:$BX$1,0),FALSE)</f>
        <v>0</v>
      </c>
      <c r="AR341" s="19">
        <f>VLOOKUP($B341,Kraftvärmeprod!$B$1:$BX$549,MATCH("Summa tillförd energi exklusive rökgaskondensering",Kraftvärmeprod!$B$1:$BX$1,0),FALSE)</f>
        <v>0</v>
      </c>
      <c r="AT341" s="21" t="str">
        <f t="shared" si="27"/>
        <v/>
      </c>
      <c r="AV341" s="19">
        <f t="shared" si="28"/>
        <v>0</v>
      </c>
      <c r="AX341" s="19" t="str">
        <f>VLOOKUP(B341,Totalt!$B$1:$BZ$554,MATCH(AX$1,Totalt!$B$1:$BZ$1,0),FALSE)</f>
        <v>Ja</v>
      </c>
      <c r="BA341" s="21" t="str">
        <f t="shared" si="29"/>
        <v/>
      </c>
    </row>
    <row r="342" spans="1:53">
      <c r="A342" s="19" t="s">
        <v>294</v>
      </c>
      <c r="B342" s="19" t="s">
        <v>301</v>
      </c>
      <c r="J342" s="19">
        <v>0</v>
      </c>
      <c r="K342" s="19">
        <v>0</v>
      </c>
      <c r="L342" s="19">
        <v>0</v>
      </c>
      <c r="M342" s="19">
        <v>0</v>
      </c>
      <c r="N342" s="19">
        <v>0</v>
      </c>
      <c r="O342" s="19">
        <v>0</v>
      </c>
      <c r="P342" s="19">
        <v>0</v>
      </c>
      <c r="Q342" s="19">
        <v>0</v>
      </c>
      <c r="R342" s="19">
        <v>0</v>
      </c>
      <c r="S342" s="19">
        <v>0</v>
      </c>
      <c r="T342" s="19">
        <v>0</v>
      </c>
      <c r="U342" s="19">
        <v>0</v>
      </c>
      <c r="W342" s="19">
        <v>0</v>
      </c>
      <c r="X342" s="19">
        <v>0</v>
      </c>
      <c r="Y342" s="19">
        <v>0</v>
      </c>
      <c r="Z342" s="19">
        <v>0</v>
      </c>
      <c r="AA342" s="19">
        <v>0</v>
      </c>
      <c r="AB342" s="19">
        <v>0</v>
      </c>
      <c r="AC342" s="19">
        <v>0</v>
      </c>
      <c r="AD342" s="19">
        <v>0</v>
      </c>
      <c r="AE342" s="19">
        <v>0</v>
      </c>
      <c r="AF342" s="19">
        <v>0</v>
      </c>
      <c r="AG342" s="19">
        <v>0</v>
      </c>
      <c r="AH342" s="19">
        <v>0</v>
      </c>
      <c r="AI342" s="19">
        <v>0</v>
      </c>
      <c r="AL342" s="19">
        <v>0</v>
      </c>
      <c r="AM342" s="19">
        <f t="shared" si="25"/>
        <v>0</v>
      </c>
      <c r="AN342" s="19">
        <f t="shared" si="26"/>
        <v>0</v>
      </c>
      <c r="AP342" s="19">
        <f>VLOOKUP($B342,Kraftvärmeprod!$B$1:$BX$549,MATCH(AP$1,Kraftvärmeprod!$B$1:$BX$1,0),FALSE)</f>
        <v>0</v>
      </c>
      <c r="AQ342" s="19">
        <f>VLOOKUP($B342,Kraftvärmeprod!$B$1:$BX$549,MATCH(AQ$1,Kraftvärmeprod!$B$1:$BX$1,0),FALSE)</f>
        <v>0</v>
      </c>
      <c r="AR342" s="19">
        <f>VLOOKUP($B342,Kraftvärmeprod!$B$1:$BX$549,MATCH("Summa tillförd energi exklusive rökgaskondensering",Kraftvärmeprod!$B$1:$BX$1,0),FALSE)</f>
        <v>0</v>
      </c>
      <c r="AT342" s="21" t="str">
        <f t="shared" si="27"/>
        <v/>
      </c>
      <c r="AV342" s="19">
        <f t="shared" si="28"/>
        <v>0</v>
      </c>
      <c r="AX342" s="19" t="str">
        <f>VLOOKUP(B342,Totalt!$B$1:$BZ$554,MATCH(AX$1,Totalt!$B$1:$BZ$1,0),FALSE)</f>
        <v>Ja</v>
      </c>
      <c r="BA342" s="21" t="str">
        <f t="shared" si="29"/>
        <v/>
      </c>
    </row>
    <row r="343" spans="1:53">
      <c r="A343" s="19" t="s">
        <v>294</v>
      </c>
      <c r="B343" s="19" t="s">
        <v>303</v>
      </c>
      <c r="J343" s="19">
        <v>0</v>
      </c>
      <c r="K343" s="19">
        <v>0</v>
      </c>
      <c r="L343" s="19">
        <v>0</v>
      </c>
      <c r="M343" s="19">
        <v>0</v>
      </c>
      <c r="N343" s="19">
        <v>0</v>
      </c>
      <c r="O343" s="19">
        <v>0</v>
      </c>
      <c r="P343" s="19">
        <v>0</v>
      </c>
      <c r="Q343" s="19">
        <v>0</v>
      </c>
      <c r="R343" s="19">
        <v>0</v>
      </c>
      <c r="S343" s="19">
        <v>0</v>
      </c>
      <c r="T343" s="19">
        <v>0</v>
      </c>
      <c r="U343" s="19">
        <v>0</v>
      </c>
      <c r="W343" s="19">
        <v>0</v>
      </c>
      <c r="X343" s="19">
        <v>0</v>
      </c>
      <c r="Y343" s="19">
        <v>0</v>
      </c>
      <c r="Z343" s="19">
        <v>0</v>
      </c>
      <c r="AA343" s="19">
        <v>0</v>
      </c>
      <c r="AB343" s="19">
        <v>0</v>
      </c>
      <c r="AC343" s="19">
        <v>0</v>
      </c>
      <c r="AD343" s="19">
        <v>0</v>
      </c>
      <c r="AE343" s="19">
        <v>0</v>
      </c>
      <c r="AF343" s="19">
        <v>0</v>
      </c>
      <c r="AG343" s="19">
        <v>0</v>
      </c>
      <c r="AH343" s="19">
        <v>0</v>
      </c>
      <c r="AI343" s="19">
        <v>0</v>
      </c>
      <c r="AL343" s="19">
        <v>0</v>
      </c>
      <c r="AM343" s="19">
        <f t="shared" si="25"/>
        <v>0</v>
      </c>
      <c r="AN343" s="19">
        <f t="shared" si="26"/>
        <v>0</v>
      </c>
      <c r="AP343" s="19">
        <f>VLOOKUP($B343,Kraftvärmeprod!$B$1:$BX$549,MATCH(AP$1,Kraftvärmeprod!$B$1:$BX$1,0),FALSE)</f>
        <v>0</v>
      </c>
      <c r="AQ343" s="19">
        <f>VLOOKUP($B343,Kraftvärmeprod!$B$1:$BX$549,MATCH(AQ$1,Kraftvärmeprod!$B$1:$BX$1,0),FALSE)</f>
        <v>0</v>
      </c>
      <c r="AR343" s="19">
        <f>VLOOKUP($B343,Kraftvärmeprod!$B$1:$BX$549,MATCH("Summa tillförd energi exklusive rökgaskondensering",Kraftvärmeprod!$B$1:$BX$1,0),FALSE)</f>
        <v>0</v>
      </c>
      <c r="AT343" s="21" t="str">
        <f t="shared" si="27"/>
        <v/>
      </c>
      <c r="AV343" s="19">
        <f t="shared" si="28"/>
        <v>0</v>
      </c>
      <c r="AX343" s="19" t="str">
        <f>VLOOKUP(B343,Totalt!$B$1:$BZ$554,MATCH(AX$1,Totalt!$B$1:$BZ$1,0),FALSE)</f>
        <v>Ja</v>
      </c>
      <c r="BA343" s="21" t="str">
        <f t="shared" si="29"/>
        <v/>
      </c>
    </row>
    <row r="344" spans="1:53">
      <c r="A344" s="19" t="s">
        <v>294</v>
      </c>
      <c r="B344" s="19" t="s">
        <v>304</v>
      </c>
      <c r="J344" s="19">
        <v>0</v>
      </c>
      <c r="K344" s="19">
        <v>0</v>
      </c>
      <c r="L344" s="19">
        <v>0</v>
      </c>
      <c r="M344" s="19">
        <v>0</v>
      </c>
      <c r="N344" s="19">
        <v>0</v>
      </c>
      <c r="O344" s="19">
        <v>0</v>
      </c>
      <c r="P344" s="19">
        <v>0</v>
      </c>
      <c r="Q344" s="19">
        <v>0</v>
      </c>
      <c r="R344" s="19">
        <v>0</v>
      </c>
      <c r="S344" s="19">
        <v>0</v>
      </c>
      <c r="T344" s="19">
        <v>0</v>
      </c>
      <c r="U344" s="19">
        <v>0</v>
      </c>
      <c r="W344" s="19">
        <v>0</v>
      </c>
      <c r="X344" s="19">
        <v>0</v>
      </c>
      <c r="Y344" s="19">
        <v>0</v>
      </c>
      <c r="Z344" s="19">
        <v>0</v>
      </c>
      <c r="AA344" s="19">
        <v>0</v>
      </c>
      <c r="AB344" s="19">
        <v>0</v>
      </c>
      <c r="AC344" s="19">
        <v>0</v>
      </c>
      <c r="AD344" s="19">
        <v>0</v>
      </c>
      <c r="AE344" s="19">
        <v>0</v>
      </c>
      <c r="AF344" s="19">
        <v>0</v>
      </c>
      <c r="AG344" s="19">
        <v>0</v>
      </c>
      <c r="AH344" s="19">
        <v>0</v>
      </c>
      <c r="AI344" s="19">
        <v>0</v>
      </c>
      <c r="AL344" s="19">
        <v>0</v>
      </c>
      <c r="AM344" s="19">
        <f t="shared" si="25"/>
        <v>0</v>
      </c>
      <c r="AN344" s="19">
        <f t="shared" si="26"/>
        <v>0</v>
      </c>
      <c r="AP344" s="19">
        <f>VLOOKUP($B344,Kraftvärmeprod!$B$1:$BX$549,MATCH(AP$1,Kraftvärmeprod!$B$1:$BX$1,0),FALSE)</f>
        <v>0</v>
      </c>
      <c r="AQ344" s="19">
        <f>VLOOKUP($B344,Kraftvärmeprod!$B$1:$BX$549,MATCH(AQ$1,Kraftvärmeprod!$B$1:$BX$1,0),FALSE)</f>
        <v>0</v>
      </c>
      <c r="AR344" s="19">
        <f>VLOOKUP($B344,Kraftvärmeprod!$B$1:$BX$549,MATCH("Summa tillförd energi exklusive rökgaskondensering",Kraftvärmeprod!$B$1:$BX$1,0),FALSE)</f>
        <v>0</v>
      </c>
      <c r="AT344" s="21" t="str">
        <f t="shared" si="27"/>
        <v/>
      </c>
      <c r="AV344" s="19">
        <f t="shared" si="28"/>
        <v>0</v>
      </c>
      <c r="AX344" s="19" t="str">
        <f>VLOOKUP(B344,Totalt!$B$1:$BZ$554,MATCH(AX$1,Totalt!$B$1:$BZ$1,0),FALSE)</f>
        <v>Ja</v>
      </c>
      <c r="BA344" s="21" t="str">
        <f t="shared" si="29"/>
        <v/>
      </c>
    </row>
    <row r="345" spans="1:53">
      <c r="A345" s="19" t="s">
        <v>294</v>
      </c>
      <c r="B345" s="19" t="s">
        <v>306</v>
      </c>
      <c r="J345" s="19">
        <v>0</v>
      </c>
      <c r="K345" s="19">
        <v>0</v>
      </c>
      <c r="L345" s="19">
        <v>0</v>
      </c>
      <c r="M345" s="19">
        <v>0</v>
      </c>
      <c r="N345" s="19">
        <v>0</v>
      </c>
      <c r="O345" s="19">
        <v>0</v>
      </c>
      <c r="P345" s="19">
        <v>0</v>
      </c>
      <c r="Q345" s="19">
        <v>0</v>
      </c>
      <c r="R345" s="19">
        <v>0</v>
      </c>
      <c r="S345" s="19">
        <v>0</v>
      </c>
      <c r="T345" s="19">
        <v>0</v>
      </c>
      <c r="U345" s="19">
        <v>0</v>
      </c>
      <c r="W345" s="19">
        <v>0</v>
      </c>
      <c r="X345" s="19">
        <v>0</v>
      </c>
      <c r="Y345" s="19">
        <v>0</v>
      </c>
      <c r="Z345" s="19">
        <v>0</v>
      </c>
      <c r="AA345" s="19">
        <v>0</v>
      </c>
      <c r="AB345" s="19">
        <v>0</v>
      </c>
      <c r="AC345" s="19">
        <v>0</v>
      </c>
      <c r="AD345" s="19">
        <v>0</v>
      </c>
      <c r="AE345" s="19">
        <v>0</v>
      </c>
      <c r="AF345" s="19">
        <v>0</v>
      </c>
      <c r="AG345" s="19">
        <v>0</v>
      </c>
      <c r="AH345" s="19">
        <v>0</v>
      </c>
      <c r="AI345" s="19">
        <v>0</v>
      </c>
      <c r="AL345" s="19">
        <v>0</v>
      </c>
      <c r="AM345" s="19">
        <f t="shared" si="25"/>
        <v>0</v>
      </c>
      <c r="AN345" s="19">
        <f t="shared" si="26"/>
        <v>0</v>
      </c>
      <c r="AP345" s="19">
        <f>VLOOKUP($B345,Kraftvärmeprod!$B$1:$BX$549,MATCH(AP$1,Kraftvärmeprod!$B$1:$BX$1,0),FALSE)</f>
        <v>0</v>
      </c>
      <c r="AQ345" s="19">
        <f>VLOOKUP($B345,Kraftvärmeprod!$B$1:$BX$549,MATCH(AQ$1,Kraftvärmeprod!$B$1:$BX$1,0),FALSE)</f>
        <v>0</v>
      </c>
      <c r="AR345" s="19">
        <f>VLOOKUP($B345,Kraftvärmeprod!$B$1:$BX$549,MATCH("Summa tillförd energi exklusive rökgaskondensering",Kraftvärmeprod!$B$1:$BX$1,0),FALSE)</f>
        <v>0</v>
      </c>
      <c r="AT345" s="21" t="str">
        <f t="shared" si="27"/>
        <v/>
      </c>
      <c r="AV345" s="19">
        <f t="shared" si="28"/>
        <v>0</v>
      </c>
      <c r="AX345" s="19" t="str">
        <f>VLOOKUP(B345,Totalt!$B$1:$BZ$554,MATCH(AX$1,Totalt!$B$1:$BZ$1,0),FALSE)</f>
        <v>Ja</v>
      </c>
      <c r="BA345" s="21" t="str">
        <f t="shared" si="29"/>
        <v/>
      </c>
    </row>
    <row r="346" spans="1:53">
      <c r="A346" s="19" t="s">
        <v>294</v>
      </c>
      <c r="B346" s="19" t="s">
        <v>308</v>
      </c>
      <c r="J346" s="19">
        <v>0</v>
      </c>
      <c r="K346" s="19">
        <v>0</v>
      </c>
      <c r="L346" s="19">
        <v>0</v>
      </c>
      <c r="M346" s="19">
        <v>0</v>
      </c>
      <c r="N346" s="19">
        <v>0</v>
      </c>
      <c r="O346" s="19">
        <v>0</v>
      </c>
      <c r="P346" s="19">
        <v>0</v>
      </c>
      <c r="Q346" s="19">
        <v>0</v>
      </c>
      <c r="R346" s="19">
        <v>0</v>
      </c>
      <c r="S346" s="19">
        <v>0</v>
      </c>
      <c r="T346" s="19">
        <v>0</v>
      </c>
      <c r="U346" s="19">
        <v>0</v>
      </c>
      <c r="W346" s="19">
        <v>0</v>
      </c>
      <c r="X346" s="19">
        <v>0</v>
      </c>
      <c r="Y346" s="19">
        <v>0</v>
      </c>
      <c r="Z346" s="19">
        <v>0</v>
      </c>
      <c r="AA346" s="19">
        <v>0</v>
      </c>
      <c r="AB346" s="19">
        <v>0</v>
      </c>
      <c r="AC346" s="19">
        <v>0</v>
      </c>
      <c r="AD346" s="19">
        <v>0</v>
      </c>
      <c r="AE346" s="19">
        <v>0</v>
      </c>
      <c r="AF346" s="19">
        <v>0</v>
      </c>
      <c r="AG346" s="19">
        <v>0</v>
      </c>
      <c r="AH346" s="19">
        <v>0</v>
      </c>
      <c r="AI346" s="19">
        <v>0</v>
      </c>
      <c r="AL346" s="19">
        <v>0</v>
      </c>
      <c r="AM346" s="19">
        <f t="shared" si="25"/>
        <v>0</v>
      </c>
      <c r="AN346" s="19">
        <f t="shared" si="26"/>
        <v>0</v>
      </c>
      <c r="AP346" s="19">
        <f>VLOOKUP($B346,Kraftvärmeprod!$B$1:$BX$549,MATCH(AP$1,Kraftvärmeprod!$B$1:$BX$1,0),FALSE)</f>
        <v>0</v>
      </c>
      <c r="AQ346" s="19">
        <f>VLOOKUP($B346,Kraftvärmeprod!$B$1:$BX$549,MATCH(AQ$1,Kraftvärmeprod!$B$1:$BX$1,0),FALSE)</f>
        <v>0</v>
      </c>
      <c r="AR346" s="19">
        <f>VLOOKUP($B346,Kraftvärmeprod!$B$1:$BX$549,MATCH("Summa tillförd energi exklusive rökgaskondensering",Kraftvärmeprod!$B$1:$BX$1,0),FALSE)</f>
        <v>0</v>
      </c>
      <c r="AT346" s="21" t="str">
        <f t="shared" si="27"/>
        <v/>
      </c>
      <c r="AV346" s="19">
        <f t="shared" si="28"/>
        <v>0</v>
      </c>
      <c r="AX346" s="19" t="str">
        <f>VLOOKUP(B346,Totalt!$B$1:$BZ$554,MATCH(AX$1,Totalt!$B$1:$BZ$1,0),FALSE)</f>
        <v>Ja</v>
      </c>
      <c r="BA346" s="21" t="str">
        <f t="shared" si="29"/>
        <v/>
      </c>
    </row>
    <row r="347" spans="1:53">
      <c r="A347" s="19" t="s">
        <v>294</v>
      </c>
      <c r="B347" s="19" t="s">
        <v>311</v>
      </c>
      <c r="J347" s="19">
        <v>0</v>
      </c>
      <c r="K347" s="19">
        <v>0</v>
      </c>
      <c r="L347" s="19">
        <v>0</v>
      </c>
      <c r="M347" s="19">
        <v>0</v>
      </c>
      <c r="N347" s="19">
        <v>0</v>
      </c>
      <c r="O347" s="19">
        <v>0</v>
      </c>
      <c r="P347" s="19">
        <v>0</v>
      </c>
      <c r="Q347" s="19">
        <v>0</v>
      </c>
      <c r="R347" s="19">
        <v>0</v>
      </c>
      <c r="S347" s="19">
        <v>0</v>
      </c>
      <c r="T347" s="19">
        <v>0</v>
      </c>
      <c r="U347" s="19">
        <v>0</v>
      </c>
      <c r="W347" s="19">
        <v>0</v>
      </c>
      <c r="X347" s="19">
        <v>0</v>
      </c>
      <c r="Y347" s="19">
        <v>0</v>
      </c>
      <c r="Z347" s="19">
        <v>0</v>
      </c>
      <c r="AA347" s="19">
        <v>0</v>
      </c>
      <c r="AB347" s="19">
        <v>0</v>
      </c>
      <c r="AC347" s="19">
        <v>0</v>
      </c>
      <c r="AD347" s="19">
        <v>0</v>
      </c>
      <c r="AE347" s="19">
        <v>0</v>
      </c>
      <c r="AF347" s="19">
        <v>0</v>
      </c>
      <c r="AG347" s="19">
        <v>0</v>
      </c>
      <c r="AH347" s="19">
        <v>0</v>
      </c>
      <c r="AI347" s="19">
        <v>0</v>
      </c>
      <c r="AL347" s="19">
        <v>0</v>
      </c>
      <c r="AM347" s="19">
        <f t="shared" si="25"/>
        <v>0</v>
      </c>
      <c r="AN347" s="19">
        <f t="shared" si="26"/>
        <v>0</v>
      </c>
      <c r="AP347" s="19">
        <f>VLOOKUP($B347,Kraftvärmeprod!$B$1:$BX$549,MATCH(AP$1,Kraftvärmeprod!$B$1:$BX$1,0),FALSE)</f>
        <v>0</v>
      </c>
      <c r="AQ347" s="19">
        <f>VLOOKUP($B347,Kraftvärmeprod!$B$1:$BX$549,MATCH(AQ$1,Kraftvärmeprod!$B$1:$BX$1,0),FALSE)</f>
        <v>0</v>
      </c>
      <c r="AR347" s="19">
        <f>VLOOKUP($B347,Kraftvärmeprod!$B$1:$BX$549,MATCH("Summa tillförd energi exklusive rökgaskondensering",Kraftvärmeprod!$B$1:$BX$1,0),FALSE)</f>
        <v>0</v>
      </c>
      <c r="AT347" s="21" t="str">
        <f t="shared" si="27"/>
        <v/>
      </c>
      <c r="AV347" s="19">
        <f t="shared" si="28"/>
        <v>0</v>
      </c>
      <c r="AX347" s="19" t="str">
        <f>VLOOKUP(B347,Totalt!$B$1:$BZ$554,MATCH(AX$1,Totalt!$B$1:$BZ$1,0),FALSE)</f>
        <v>Ja</v>
      </c>
      <c r="BA347" s="21" t="str">
        <f t="shared" si="29"/>
        <v/>
      </c>
    </row>
    <row r="348" spans="1:53">
      <c r="A348" s="19" t="s">
        <v>393</v>
      </c>
      <c r="B348" s="19" t="s">
        <v>405</v>
      </c>
      <c r="J348" s="19">
        <v>0</v>
      </c>
      <c r="K348" s="19">
        <v>0</v>
      </c>
      <c r="L348" s="19">
        <v>0</v>
      </c>
      <c r="M348" s="19">
        <v>0</v>
      </c>
      <c r="N348" s="19">
        <v>0</v>
      </c>
      <c r="O348" s="19">
        <v>0</v>
      </c>
      <c r="P348" s="19">
        <v>0</v>
      </c>
      <c r="Q348" s="19">
        <v>0</v>
      </c>
      <c r="R348" s="19">
        <v>0</v>
      </c>
      <c r="S348" s="19">
        <v>0</v>
      </c>
      <c r="T348" s="19">
        <v>0</v>
      </c>
      <c r="U348" s="19">
        <v>0</v>
      </c>
      <c r="W348" s="19">
        <v>0</v>
      </c>
      <c r="X348" s="19">
        <v>0</v>
      </c>
      <c r="Y348" s="19">
        <v>0</v>
      </c>
      <c r="Z348" s="19">
        <v>0</v>
      </c>
      <c r="AA348" s="19">
        <v>0</v>
      </c>
      <c r="AB348" s="19">
        <v>0</v>
      </c>
      <c r="AC348" s="19">
        <v>0</v>
      </c>
      <c r="AD348" s="19">
        <v>0</v>
      </c>
      <c r="AE348" s="19">
        <v>0</v>
      </c>
      <c r="AF348" s="19">
        <v>0</v>
      </c>
      <c r="AG348" s="19">
        <v>0</v>
      </c>
      <c r="AH348" s="19">
        <v>0</v>
      </c>
      <c r="AI348" s="19">
        <v>0</v>
      </c>
      <c r="AL348" s="19">
        <v>0</v>
      </c>
      <c r="AM348" s="19">
        <f t="shared" si="25"/>
        <v>0</v>
      </c>
      <c r="AN348" s="19">
        <f t="shared" si="26"/>
        <v>0</v>
      </c>
      <c r="AP348" s="19">
        <f>VLOOKUP($B348,Kraftvärmeprod!$B$1:$BX$549,MATCH(AP$1,Kraftvärmeprod!$B$1:$BX$1,0),FALSE)</f>
        <v>0</v>
      </c>
      <c r="AQ348" s="19">
        <f>VLOOKUP($B348,Kraftvärmeprod!$B$1:$BX$549,MATCH(AQ$1,Kraftvärmeprod!$B$1:$BX$1,0),FALSE)</f>
        <v>0</v>
      </c>
      <c r="AR348" s="19">
        <f>VLOOKUP($B348,Kraftvärmeprod!$B$1:$BX$549,MATCH("Summa tillförd energi exklusive rökgaskondensering",Kraftvärmeprod!$B$1:$BX$1,0),FALSE)</f>
        <v>0</v>
      </c>
      <c r="AT348" s="21" t="str">
        <f t="shared" si="27"/>
        <v/>
      </c>
      <c r="AV348" s="19">
        <f t="shared" si="28"/>
        <v>0</v>
      </c>
      <c r="AX348" s="19" t="e">
        <f>VLOOKUP(B348,Totalt!$B$1:$BZ$554,MATCH(AX$1,Totalt!$B$1:$BZ$1,0),FALSE)</f>
        <v>#N/A</v>
      </c>
      <c r="BA348" s="21" t="str">
        <f t="shared" si="29"/>
        <v/>
      </c>
    </row>
    <row r="349" spans="1:53">
      <c r="A349" s="19" t="s">
        <v>393</v>
      </c>
      <c r="B349" s="19" t="s">
        <v>406</v>
      </c>
      <c r="J349" s="19">
        <v>0</v>
      </c>
      <c r="K349" s="19">
        <v>0</v>
      </c>
      <c r="L349" s="19">
        <v>0</v>
      </c>
      <c r="M349" s="19">
        <v>0</v>
      </c>
      <c r="N349" s="19">
        <v>0</v>
      </c>
      <c r="O349" s="19">
        <v>0</v>
      </c>
      <c r="P349" s="19">
        <v>0</v>
      </c>
      <c r="Q349" s="19">
        <v>0</v>
      </c>
      <c r="R349" s="19">
        <v>0</v>
      </c>
      <c r="S349" s="19">
        <v>0</v>
      </c>
      <c r="T349" s="19">
        <v>0</v>
      </c>
      <c r="U349" s="19">
        <v>0</v>
      </c>
      <c r="W349" s="19">
        <v>0</v>
      </c>
      <c r="X349" s="19">
        <v>0</v>
      </c>
      <c r="Y349" s="19">
        <v>0</v>
      </c>
      <c r="Z349" s="19">
        <v>0</v>
      </c>
      <c r="AA349" s="19">
        <v>0</v>
      </c>
      <c r="AB349" s="19">
        <v>0</v>
      </c>
      <c r="AC349" s="19">
        <v>0</v>
      </c>
      <c r="AD349" s="19">
        <v>0</v>
      </c>
      <c r="AE349" s="19">
        <v>0</v>
      </c>
      <c r="AF349" s="19">
        <v>0</v>
      </c>
      <c r="AG349" s="19">
        <v>0</v>
      </c>
      <c r="AH349" s="19">
        <v>0</v>
      </c>
      <c r="AI349" s="19">
        <v>0</v>
      </c>
      <c r="AL349" s="19">
        <v>0</v>
      </c>
      <c r="AM349" s="19">
        <f t="shared" si="25"/>
        <v>0</v>
      </c>
      <c r="AN349" s="19">
        <f t="shared" si="26"/>
        <v>0</v>
      </c>
      <c r="AP349" s="19">
        <f>VLOOKUP($B349,Kraftvärmeprod!$B$1:$BX$549,MATCH(AP$1,Kraftvärmeprod!$B$1:$BX$1,0),FALSE)</f>
        <v>0</v>
      </c>
      <c r="AQ349" s="19">
        <f>VLOOKUP($B349,Kraftvärmeprod!$B$1:$BX$549,MATCH(AQ$1,Kraftvärmeprod!$B$1:$BX$1,0),FALSE)</f>
        <v>0</v>
      </c>
      <c r="AR349" s="19">
        <f>VLOOKUP($B349,Kraftvärmeprod!$B$1:$BX$549,MATCH("Summa tillförd energi exklusive rökgaskondensering",Kraftvärmeprod!$B$1:$BX$1,0),FALSE)</f>
        <v>0</v>
      </c>
      <c r="AT349" s="21" t="str">
        <f t="shared" si="27"/>
        <v/>
      </c>
      <c r="AV349" s="19">
        <f t="shared" si="28"/>
        <v>0</v>
      </c>
      <c r="AX349" s="19" t="e">
        <f>VLOOKUP(B349,Totalt!$B$1:$BZ$554,MATCH(AX$1,Totalt!$B$1:$BZ$1,0),FALSE)</f>
        <v>#N/A</v>
      </c>
      <c r="BA349" s="21" t="str">
        <f t="shared" si="29"/>
        <v/>
      </c>
    </row>
    <row r="350" spans="1:53">
      <c r="A350" s="19" t="s">
        <v>393</v>
      </c>
      <c r="B350" s="19" t="s">
        <v>432</v>
      </c>
      <c r="J350" s="19">
        <v>0</v>
      </c>
      <c r="K350" s="19">
        <v>0</v>
      </c>
      <c r="L350" s="19">
        <v>0</v>
      </c>
      <c r="M350" s="19">
        <v>0</v>
      </c>
      <c r="N350" s="19">
        <v>0</v>
      </c>
      <c r="O350" s="19">
        <v>0</v>
      </c>
      <c r="P350" s="19">
        <v>0</v>
      </c>
      <c r="Q350" s="19">
        <v>0</v>
      </c>
      <c r="R350" s="19">
        <v>0</v>
      </c>
      <c r="S350" s="19">
        <v>0</v>
      </c>
      <c r="T350" s="19">
        <v>0</v>
      </c>
      <c r="U350" s="19">
        <v>0</v>
      </c>
      <c r="W350" s="19">
        <v>0</v>
      </c>
      <c r="X350" s="19">
        <v>0</v>
      </c>
      <c r="Y350" s="19">
        <v>0</v>
      </c>
      <c r="Z350" s="19">
        <v>0</v>
      </c>
      <c r="AA350" s="19">
        <v>0</v>
      </c>
      <c r="AB350" s="19">
        <v>0</v>
      </c>
      <c r="AC350" s="19">
        <v>0</v>
      </c>
      <c r="AD350" s="19">
        <v>0</v>
      </c>
      <c r="AE350" s="19">
        <v>0</v>
      </c>
      <c r="AF350" s="19">
        <v>0</v>
      </c>
      <c r="AG350" s="19">
        <v>0</v>
      </c>
      <c r="AH350" s="19">
        <v>0</v>
      </c>
      <c r="AI350" s="19">
        <v>0</v>
      </c>
      <c r="AL350" s="19">
        <v>0</v>
      </c>
      <c r="AM350" s="19">
        <f t="shared" si="25"/>
        <v>0</v>
      </c>
      <c r="AN350" s="19">
        <f t="shared" si="26"/>
        <v>0</v>
      </c>
      <c r="AP350" s="19">
        <f>VLOOKUP($B350,Kraftvärmeprod!$B$1:$BX$549,MATCH(AP$1,Kraftvärmeprod!$B$1:$BX$1,0),FALSE)</f>
        <v>0</v>
      </c>
      <c r="AQ350" s="19">
        <f>VLOOKUP($B350,Kraftvärmeprod!$B$1:$BX$549,MATCH(AQ$1,Kraftvärmeprod!$B$1:$BX$1,0),FALSE)</f>
        <v>0</v>
      </c>
      <c r="AR350" s="19">
        <f>VLOOKUP($B350,Kraftvärmeprod!$B$1:$BX$549,MATCH("Summa tillförd energi exklusive rökgaskondensering",Kraftvärmeprod!$B$1:$BX$1,0),FALSE)</f>
        <v>0</v>
      </c>
      <c r="AT350" s="21" t="str">
        <f t="shared" si="27"/>
        <v/>
      </c>
      <c r="AV350" s="19">
        <f t="shared" si="28"/>
        <v>0</v>
      </c>
      <c r="AX350" s="19" t="e">
        <f>VLOOKUP(B350,Totalt!$B$1:$BZ$554,MATCH(AX$1,Totalt!$B$1:$BZ$1,0),FALSE)</f>
        <v>#N/A</v>
      </c>
      <c r="BA350" s="21" t="str">
        <f t="shared" si="29"/>
        <v/>
      </c>
    </row>
    <row r="351" spans="1:53">
      <c r="A351" s="19" t="s">
        <v>196</v>
      </c>
      <c r="B351" s="19" t="s">
        <v>197</v>
      </c>
      <c r="J351" s="19">
        <v>0</v>
      </c>
      <c r="K351" s="19">
        <v>0</v>
      </c>
      <c r="L351" s="19">
        <v>0</v>
      </c>
      <c r="M351" s="19">
        <v>0</v>
      </c>
      <c r="N351" s="19">
        <v>0</v>
      </c>
      <c r="O351" s="19">
        <v>0</v>
      </c>
      <c r="P351" s="19">
        <v>0</v>
      </c>
      <c r="Q351" s="19">
        <v>0</v>
      </c>
      <c r="R351" s="19">
        <v>0</v>
      </c>
      <c r="S351" s="19">
        <v>0</v>
      </c>
      <c r="T351" s="19">
        <v>0</v>
      </c>
      <c r="U351" s="19">
        <v>0</v>
      </c>
      <c r="W351" s="19">
        <v>0</v>
      </c>
      <c r="X351" s="19">
        <v>0</v>
      </c>
      <c r="Y351" s="19">
        <v>0</v>
      </c>
      <c r="Z351" s="19">
        <v>0</v>
      </c>
      <c r="AA351" s="19">
        <v>0</v>
      </c>
      <c r="AB351" s="19">
        <v>0</v>
      </c>
      <c r="AC351" s="19">
        <v>0</v>
      </c>
      <c r="AD351" s="19">
        <v>0</v>
      </c>
      <c r="AE351" s="19">
        <v>0</v>
      </c>
      <c r="AF351" s="19">
        <v>0</v>
      </c>
      <c r="AG351" s="19">
        <v>0</v>
      </c>
      <c r="AH351" s="19">
        <v>0</v>
      </c>
      <c r="AI351" s="19">
        <v>0</v>
      </c>
      <c r="AL351" s="19">
        <v>0</v>
      </c>
      <c r="AM351" s="19">
        <f t="shared" si="25"/>
        <v>0</v>
      </c>
      <c r="AN351" s="19">
        <f t="shared" si="26"/>
        <v>0</v>
      </c>
      <c r="AP351" s="19">
        <f>VLOOKUP($B351,Kraftvärmeprod!$B$1:$BX$549,MATCH(AP$1,Kraftvärmeprod!$B$1:$BX$1,0),FALSE)</f>
        <v>0</v>
      </c>
      <c r="AQ351" s="19">
        <f>VLOOKUP($B351,Kraftvärmeprod!$B$1:$BX$549,MATCH(AQ$1,Kraftvärmeprod!$B$1:$BX$1,0),FALSE)</f>
        <v>0</v>
      </c>
      <c r="AR351" s="19">
        <f>VLOOKUP($B351,Kraftvärmeprod!$B$1:$BX$549,MATCH("Summa tillförd energi exklusive rökgaskondensering",Kraftvärmeprod!$B$1:$BX$1,0),FALSE)</f>
        <v>0</v>
      </c>
      <c r="AT351" s="21" t="str">
        <f t="shared" si="27"/>
        <v/>
      </c>
      <c r="AV351" s="19">
        <f t="shared" si="28"/>
        <v>0</v>
      </c>
      <c r="AX351" s="19" t="str">
        <f>VLOOKUP(B351,Totalt!$B$1:$BZ$554,MATCH(AX$1,Totalt!$B$1:$BZ$1,0),FALSE)</f>
        <v>Ja</v>
      </c>
      <c r="BA351" s="21" t="str">
        <f t="shared" si="29"/>
        <v/>
      </c>
    </row>
    <row r="352" spans="1:53">
      <c r="A352" s="19" t="s">
        <v>208</v>
      </c>
      <c r="B352" s="19" t="s">
        <v>209</v>
      </c>
      <c r="J352" s="19">
        <v>0</v>
      </c>
      <c r="K352" s="19">
        <v>4.8379099999999999</v>
      </c>
      <c r="L352" s="19">
        <v>0</v>
      </c>
      <c r="M352" s="19">
        <v>0</v>
      </c>
      <c r="N352" s="19">
        <v>0</v>
      </c>
      <c r="O352" s="19">
        <v>0</v>
      </c>
      <c r="P352" s="19">
        <v>0</v>
      </c>
      <c r="Q352" s="19">
        <v>0</v>
      </c>
      <c r="R352" s="19">
        <v>0</v>
      </c>
      <c r="S352" s="19">
        <v>0</v>
      </c>
      <c r="T352" s="19">
        <v>0</v>
      </c>
      <c r="U352" s="19">
        <v>0</v>
      </c>
      <c r="W352" s="19">
        <v>0</v>
      </c>
      <c r="X352" s="19">
        <v>0</v>
      </c>
      <c r="Y352" s="19">
        <v>0</v>
      </c>
      <c r="Z352" s="19">
        <v>152.65299999999999</v>
      </c>
      <c r="AA352" s="19">
        <v>0</v>
      </c>
      <c r="AB352" s="19">
        <v>6.0261699999999996</v>
      </c>
      <c r="AC352" s="19">
        <v>6.9942399999999996</v>
      </c>
      <c r="AD352" s="19">
        <v>37.7639</v>
      </c>
      <c r="AE352" s="19">
        <v>58.038499999999999</v>
      </c>
      <c r="AF352" s="19">
        <v>0</v>
      </c>
      <c r="AG352" s="19">
        <v>0</v>
      </c>
      <c r="AH352" s="19">
        <v>21.3</v>
      </c>
      <c r="AI352" s="19">
        <v>11.589399999999999</v>
      </c>
      <c r="AL352" s="19">
        <v>299.20312000000001</v>
      </c>
      <c r="AM352" s="19">
        <f t="shared" si="25"/>
        <v>287.61372</v>
      </c>
      <c r="AN352" s="19">
        <f t="shared" si="26"/>
        <v>266.31371999999999</v>
      </c>
      <c r="AP352" s="19">
        <f>VLOOKUP($B352,Kraftvärmeprod!$B$1:$BX$549,MATCH(AP$1,Kraftvärmeprod!$B$1:$BX$1,0),FALSE)</f>
        <v>274.7</v>
      </c>
      <c r="AQ352" s="19">
        <f>VLOOKUP($B352,Kraftvärmeprod!$B$1:$BX$549,MATCH(AQ$1,Kraftvärmeprod!$B$1:$BX$1,0),FALSE)</f>
        <v>24.2</v>
      </c>
      <c r="AR352" s="19">
        <f>VLOOKUP($B352,Kraftvärmeprod!$B$1:$BX$549,MATCH("Summa tillförd energi exklusive rökgaskondensering",Kraftvärmeprod!$B$1:$BX$1,0),FALSE)</f>
        <v>328.59999999999997</v>
      </c>
      <c r="AT352" s="21">
        <f t="shared" si="27"/>
        <v>0.81044954351795506</v>
      </c>
      <c r="AV352" s="19">
        <f t="shared" si="28"/>
        <v>165.67340999999999</v>
      </c>
      <c r="AX352" s="19" t="str">
        <f>VLOOKUP(B352,Totalt!$B$1:$BZ$554,MATCH(AX$1,Totalt!$B$1:$BZ$1,0),FALSE)</f>
        <v>Ja</v>
      </c>
      <c r="BA352" s="21">
        <f t="shared" si="29"/>
        <v>0.98847396891405892</v>
      </c>
    </row>
    <row r="353" spans="1:53">
      <c r="A353" s="19" t="s">
        <v>294</v>
      </c>
      <c r="B353" s="19" t="s">
        <v>309</v>
      </c>
      <c r="J353" s="19">
        <v>0</v>
      </c>
      <c r="K353" s="19">
        <v>0</v>
      </c>
      <c r="L353" s="19">
        <v>0</v>
      </c>
      <c r="M353" s="19">
        <v>0</v>
      </c>
      <c r="N353" s="19">
        <v>0</v>
      </c>
      <c r="O353" s="19">
        <v>0</v>
      </c>
      <c r="P353" s="19">
        <v>0</v>
      </c>
      <c r="Q353" s="19">
        <v>0</v>
      </c>
      <c r="R353" s="19">
        <v>0</v>
      </c>
      <c r="S353" s="19">
        <v>0</v>
      </c>
      <c r="T353" s="19">
        <v>0</v>
      </c>
      <c r="U353" s="19">
        <v>0</v>
      </c>
      <c r="W353" s="19">
        <v>0</v>
      </c>
      <c r="X353" s="19">
        <v>0</v>
      </c>
      <c r="Y353" s="19">
        <v>0</v>
      </c>
      <c r="Z353" s="19">
        <v>0</v>
      </c>
      <c r="AA353" s="19">
        <v>0</v>
      </c>
      <c r="AB353" s="19">
        <v>0</v>
      </c>
      <c r="AC353" s="19">
        <v>0</v>
      </c>
      <c r="AD353" s="19">
        <v>0</v>
      </c>
      <c r="AE353" s="19">
        <v>0</v>
      </c>
      <c r="AF353" s="19">
        <v>0</v>
      </c>
      <c r="AG353" s="19">
        <v>0</v>
      </c>
      <c r="AH353" s="19">
        <v>0</v>
      </c>
      <c r="AI353" s="19">
        <v>0</v>
      </c>
      <c r="AL353" s="19">
        <v>0</v>
      </c>
      <c r="AM353" s="19">
        <f t="shared" si="25"/>
        <v>0</v>
      </c>
      <c r="AN353" s="19">
        <f t="shared" si="26"/>
        <v>0</v>
      </c>
      <c r="AP353" s="19">
        <f>VLOOKUP($B353,Kraftvärmeprod!$B$1:$BX$549,MATCH(AP$1,Kraftvärmeprod!$B$1:$BX$1,0),FALSE)</f>
        <v>0</v>
      </c>
      <c r="AQ353" s="19">
        <f>VLOOKUP($B353,Kraftvärmeprod!$B$1:$BX$549,MATCH(AQ$1,Kraftvärmeprod!$B$1:$BX$1,0),FALSE)</f>
        <v>0</v>
      </c>
      <c r="AR353" s="19">
        <f>VLOOKUP($B353,Kraftvärmeprod!$B$1:$BX$549,MATCH("Summa tillförd energi exklusive rökgaskondensering",Kraftvärmeprod!$B$1:$BX$1,0),FALSE)</f>
        <v>0</v>
      </c>
      <c r="AT353" s="21" t="str">
        <f t="shared" si="27"/>
        <v/>
      </c>
      <c r="AV353" s="19">
        <f t="shared" si="28"/>
        <v>0</v>
      </c>
      <c r="AX353" s="19" t="str">
        <f>VLOOKUP(B353,Totalt!$B$1:$BZ$554,MATCH(AX$1,Totalt!$B$1:$BZ$1,0),FALSE)</f>
        <v>Ja</v>
      </c>
      <c r="BA353" s="21" t="str">
        <f t="shared" si="29"/>
        <v/>
      </c>
    </row>
    <row r="354" spans="1:53">
      <c r="A354" s="19" t="s">
        <v>318</v>
      </c>
      <c r="B354" s="19" t="s">
        <v>319</v>
      </c>
      <c r="J354" s="19">
        <v>0</v>
      </c>
      <c r="K354" s="19">
        <v>0</v>
      </c>
      <c r="L354" s="19">
        <v>0</v>
      </c>
      <c r="M354" s="19">
        <v>0</v>
      </c>
      <c r="N354" s="19">
        <v>0</v>
      </c>
      <c r="O354" s="19">
        <v>0</v>
      </c>
      <c r="P354" s="19">
        <v>0</v>
      </c>
      <c r="Q354" s="19">
        <v>0</v>
      </c>
      <c r="R354" s="19">
        <v>0</v>
      </c>
      <c r="S354" s="19">
        <v>0</v>
      </c>
      <c r="T354" s="19">
        <v>0</v>
      </c>
      <c r="U354" s="19">
        <v>0</v>
      </c>
      <c r="W354" s="19">
        <v>0</v>
      </c>
      <c r="X354" s="19">
        <v>0</v>
      </c>
      <c r="Y354" s="19">
        <v>0</v>
      </c>
      <c r="Z354" s="19">
        <v>0</v>
      </c>
      <c r="AA354" s="19">
        <v>0</v>
      </c>
      <c r="AB354" s="19">
        <v>0</v>
      </c>
      <c r="AC354" s="19">
        <v>0</v>
      </c>
      <c r="AD354" s="19">
        <v>0</v>
      </c>
      <c r="AE354" s="19">
        <v>0</v>
      </c>
      <c r="AF354" s="19">
        <v>0</v>
      </c>
      <c r="AG354" s="19">
        <v>0</v>
      </c>
      <c r="AH354" s="19">
        <v>0</v>
      </c>
      <c r="AI354" s="19">
        <v>0</v>
      </c>
      <c r="AL354" s="19">
        <v>0</v>
      </c>
      <c r="AM354" s="19">
        <f t="shared" si="25"/>
        <v>0</v>
      </c>
      <c r="AN354" s="19">
        <f t="shared" si="26"/>
        <v>0</v>
      </c>
      <c r="AP354" s="19">
        <f>VLOOKUP($B354,Kraftvärmeprod!$B$1:$BX$549,MATCH(AP$1,Kraftvärmeprod!$B$1:$BX$1,0),FALSE)</f>
        <v>0</v>
      </c>
      <c r="AQ354" s="19">
        <f>VLOOKUP($B354,Kraftvärmeprod!$B$1:$BX$549,MATCH(AQ$1,Kraftvärmeprod!$B$1:$BX$1,0),FALSE)</f>
        <v>0</v>
      </c>
      <c r="AR354" s="19">
        <f>VLOOKUP($B354,Kraftvärmeprod!$B$1:$BX$549,MATCH("Summa tillförd energi exklusive rökgaskondensering",Kraftvärmeprod!$B$1:$BX$1,0),FALSE)</f>
        <v>0</v>
      </c>
      <c r="AT354" s="21" t="str">
        <f t="shared" si="27"/>
        <v/>
      </c>
      <c r="AV354" s="19">
        <f t="shared" si="28"/>
        <v>0</v>
      </c>
      <c r="AX354" s="19" t="e">
        <f>VLOOKUP(B354,Totalt!$B$1:$BZ$554,MATCH(AX$1,Totalt!$B$1:$BZ$1,0),FALSE)</f>
        <v>#N/A</v>
      </c>
      <c r="BA354" s="21" t="str">
        <f t="shared" si="29"/>
        <v/>
      </c>
    </row>
    <row r="355" spans="1:53">
      <c r="A355" s="19" t="s">
        <v>623</v>
      </c>
      <c r="B355" s="19" t="s">
        <v>624</v>
      </c>
      <c r="J355" s="19">
        <v>0</v>
      </c>
      <c r="K355" s="19">
        <v>0</v>
      </c>
      <c r="L355" s="19">
        <v>0</v>
      </c>
      <c r="M355" s="19">
        <v>0</v>
      </c>
      <c r="N355" s="19">
        <v>0</v>
      </c>
      <c r="O355" s="19">
        <v>0</v>
      </c>
      <c r="P355" s="19">
        <v>0</v>
      </c>
      <c r="Q355" s="19">
        <v>0</v>
      </c>
      <c r="R355" s="19">
        <v>0</v>
      </c>
      <c r="S355" s="19">
        <v>0</v>
      </c>
      <c r="T355" s="19">
        <v>0</v>
      </c>
      <c r="U355" s="19">
        <v>0</v>
      </c>
      <c r="W355" s="19">
        <v>0</v>
      </c>
      <c r="X355" s="19">
        <v>0</v>
      </c>
      <c r="Y355" s="19">
        <v>0</v>
      </c>
      <c r="Z355" s="19">
        <v>0</v>
      </c>
      <c r="AA355" s="19">
        <v>0</v>
      </c>
      <c r="AB355" s="19">
        <v>0</v>
      </c>
      <c r="AC355" s="19">
        <v>0</v>
      </c>
      <c r="AD355" s="19">
        <v>0</v>
      </c>
      <c r="AE355" s="19">
        <v>0</v>
      </c>
      <c r="AF355" s="19">
        <v>0</v>
      </c>
      <c r="AG355" s="19">
        <v>0</v>
      </c>
      <c r="AH355" s="19">
        <v>0</v>
      </c>
      <c r="AI355" s="19">
        <v>0</v>
      </c>
      <c r="AL355" s="19">
        <v>0</v>
      </c>
      <c r="AM355" s="19">
        <f t="shared" si="25"/>
        <v>0</v>
      </c>
      <c r="AN355" s="19">
        <f t="shared" si="26"/>
        <v>0</v>
      </c>
      <c r="AP355" s="19">
        <f>VLOOKUP($B355,Kraftvärmeprod!$B$1:$BX$549,MATCH(AP$1,Kraftvärmeprod!$B$1:$BX$1,0),FALSE)</f>
        <v>0</v>
      </c>
      <c r="AQ355" s="19">
        <f>VLOOKUP($B355,Kraftvärmeprod!$B$1:$BX$549,MATCH(AQ$1,Kraftvärmeprod!$B$1:$BX$1,0),FALSE)</f>
        <v>0</v>
      </c>
      <c r="AR355" s="19">
        <f>VLOOKUP($B355,Kraftvärmeprod!$B$1:$BX$549,MATCH("Summa tillförd energi exklusive rökgaskondensering",Kraftvärmeprod!$B$1:$BX$1,0),FALSE)</f>
        <v>0</v>
      </c>
      <c r="AT355" s="21" t="str">
        <f t="shared" si="27"/>
        <v/>
      </c>
      <c r="AV355" s="19">
        <f t="shared" si="28"/>
        <v>0</v>
      </c>
      <c r="AX355" s="19" t="e">
        <f>VLOOKUP(B355,Totalt!$B$1:$BZ$554,MATCH(AX$1,Totalt!$B$1:$BZ$1,0),FALSE)</f>
        <v>#N/A</v>
      </c>
      <c r="BA355" s="21" t="str">
        <f t="shared" si="29"/>
        <v/>
      </c>
    </row>
    <row r="356" spans="1:53">
      <c r="A356" s="19" t="s">
        <v>43</v>
      </c>
      <c r="B356" s="19" t="s">
        <v>44</v>
      </c>
      <c r="J356" s="19">
        <v>0</v>
      </c>
      <c r="K356" s="19">
        <v>0</v>
      </c>
      <c r="L356" s="19">
        <v>0</v>
      </c>
      <c r="M356" s="19">
        <v>0</v>
      </c>
      <c r="N356" s="19">
        <v>0</v>
      </c>
      <c r="O356" s="19">
        <v>0</v>
      </c>
      <c r="P356" s="19">
        <v>0</v>
      </c>
      <c r="Q356" s="19">
        <v>0</v>
      </c>
      <c r="R356" s="19">
        <v>0</v>
      </c>
      <c r="S356" s="19">
        <v>0</v>
      </c>
      <c r="T356" s="19">
        <v>0</v>
      </c>
      <c r="U356" s="19">
        <v>0</v>
      </c>
      <c r="W356" s="19">
        <v>0</v>
      </c>
      <c r="X356" s="19">
        <v>0</v>
      </c>
      <c r="Y356" s="19">
        <v>0</v>
      </c>
      <c r="Z356" s="19">
        <v>0</v>
      </c>
      <c r="AA356" s="19">
        <v>0</v>
      </c>
      <c r="AB356" s="19">
        <v>0</v>
      </c>
      <c r="AC356" s="19">
        <v>0</v>
      </c>
      <c r="AD356" s="19">
        <v>0</v>
      </c>
      <c r="AE356" s="19">
        <v>0</v>
      </c>
      <c r="AF356" s="19">
        <v>0</v>
      </c>
      <c r="AG356" s="19">
        <v>0</v>
      </c>
      <c r="AH356" s="19">
        <v>0</v>
      </c>
      <c r="AI356" s="19">
        <v>0</v>
      </c>
      <c r="AL356" s="19">
        <v>0</v>
      </c>
      <c r="AM356" s="19">
        <f t="shared" si="25"/>
        <v>0</v>
      </c>
      <c r="AN356" s="19">
        <f t="shared" si="26"/>
        <v>0</v>
      </c>
      <c r="AP356" s="19">
        <f>VLOOKUP($B356,Kraftvärmeprod!$B$1:$BX$549,MATCH(AP$1,Kraftvärmeprod!$B$1:$BX$1,0),FALSE)</f>
        <v>0</v>
      </c>
      <c r="AQ356" s="19">
        <f>VLOOKUP($B356,Kraftvärmeprod!$B$1:$BX$549,MATCH(AQ$1,Kraftvärmeprod!$B$1:$BX$1,0),FALSE)</f>
        <v>0</v>
      </c>
      <c r="AR356" s="19">
        <f>VLOOKUP($B356,Kraftvärmeprod!$B$1:$BX$549,MATCH("Summa tillförd energi exklusive rökgaskondensering",Kraftvärmeprod!$B$1:$BX$1,0),FALSE)</f>
        <v>0</v>
      </c>
      <c r="AT356" s="21" t="str">
        <f t="shared" si="27"/>
        <v/>
      </c>
      <c r="AV356" s="19">
        <f t="shared" si="28"/>
        <v>0</v>
      </c>
      <c r="AX356" s="19" t="str">
        <f>VLOOKUP(B356,Totalt!$B$1:$BZ$554,MATCH(AX$1,Totalt!$B$1:$BZ$1,0),FALSE)</f>
        <v>Ja</v>
      </c>
      <c r="BA356" s="21" t="str">
        <f t="shared" si="29"/>
        <v/>
      </c>
    </row>
    <row r="357" spans="1:53">
      <c r="A357" s="19" t="s">
        <v>270</v>
      </c>
      <c r="B357" s="19" t="s">
        <v>272</v>
      </c>
      <c r="J357" s="19">
        <v>0</v>
      </c>
      <c r="K357" s="19">
        <v>0</v>
      </c>
      <c r="L357" s="19">
        <v>0</v>
      </c>
      <c r="M357" s="19">
        <v>0</v>
      </c>
      <c r="N357" s="19">
        <v>0</v>
      </c>
      <c r="O357" s="19">
        <v>0</v>
      </c>
      <c r="P357" s="19">
        <v>0</v>
      </c>
      <c r="Q357" s="19">
        <v>0</v>
      </c>
      <c r="R357" s="19">
        <v>0</v>
      </c>
      <c r="S357" s="19">
        <v>0</v>
      </c>
      <c r="T357" s="19">
        <v>0</v>
      </c>
      <c r="U357" s="19">
        <v>0</v>
      </c>
      <c r="W357" s="19">
        <v>0</v>
      </c>
      <c r="X357" s="19">
        <v>0</v>
      </c>
      <c r="Y357" s="19">
        <v>0</v>
      </c>
      <c r="Z357" s="19">
        <v>0</v>
      </c>
      <c r="AA357" s="19">
        <v>0</v>
      </c>
      <c r="AB357" s="19">
        <v>0</v>
      </c>
      <c r="AC357" s="19">
        <v>0</v>
      </c>
      <c r="AD357" s="19">
        <v>0</v>
      </c>
      <c r="AE357" s="19">
        <v>0</v>
      </c>
      <c r="AF357" s="19">
        <v>0</v>
      </c>
      <c r="AG357" s="19">
        <v>0</v>
      </c>
      <c r="AH357" s="19">
        <v>0</v>
      </c>
      <c r="AI357" s="19">
        <v>0</v>
      </c>
      <c r="AL357" s="19">
        <v>0</v>
      </c>
      <c r="AM357" s="19">
        <f t="shared" si="25"/>
        <v>0</v>
      </c>
      <c r="AN357" s="19">
        <f t="shared" si="26"/>
        <v>0</v>
      </c>
      <c r="AP357" s="19">
        <f>VLOOKUP($B357,Kraftvärmeprod!$B$1:$BX$549,MATCH(AP$1,Kraftvärmeprod!$B$1:$BX$1,0),FALSE)</f>
        <v>0</v>
      </c>
      <c r="AQ357" s="19">
        <f>VLOOKUP($B357,Kraftvärmeprod!$B$1:$BX$549,MATCH(AQ$1,Kraftvärmeprod!$B$1:$BX$1,0),FALSE)</f>
        <v>0</v>
      </c>
      <c r="AR357" s="19">
        <f>VLOOKUP($B357,Kraftvärmeprod!$B$1:$BX$549,MATCH("Summa tillförd energi exklusive rökgaskondensering",Kraftvärmeprod!$B$1:$BX$1,0),FALSE)</f>
        <v>0</v>
      </c>
      <c r="AT357" s="21" t="str">
        <f t="shared" si="27"/>
        <v/>
      </c>
      <c r="AV357" s="19">
        <f t="shared" si="28"/>
        <v>0</v>
      </c>
      <c r="AX357" s="19" t="str">
        <f>VLOOKUP(B357,Totalt!$B$1:$BZ$554,MATCH(AX$1,Totalt!$B$1:$BZ$1,0),FALSE)</f>
        <v>Ja</v>
      </c>
      <c r="BA357" s="21" t="str">
        <f t="shared" si="29"/>
        <v/>
      </c>
    </row>
    <row r="358" spans="1:53">
      <c r="A358" s="19" t="s">
        <v>602</v>
      </c>
      <c r="B358" s="19" t="s">
        <v>606</v>
      </c>
      <c r="J358" s="19">
        <v>0</v>
      </c>
      <c r="K358" s="19">
        <v>0</v>
      </c>
      <c r="L358" s="19">
        <v>0</v>
      </c>
      <c r="M358" s="19">
        <v>0</v>
      </c>
      <c r="N358" s="19">
        <v>0</v>
      </c>
      <c r="O358" s="19">
        <v>0</v>
      </c>
      <c r="P358" s="19">
        <v>0</v>
      </c>
      <c r="Q358" s="19">
        <v>0</v>
      </c>
      <c r="R358" s="19">
        <v>0</v>
      </c>
      <c r="S358" s="19">
        <v>0</v>
      </c>
      <c r="T358" s="19">
        <v>0</v>
      </c>
      <c r="U358" s="19">
        <v>0</v>
      </c>
      <c r="W358" s="19">
        <v>0</v>
      </c>
      <c r="X358" s="19">
        <v>0</v>
      </c>
      <c r="Y358" s="19">
        <v>0</v>
      </c>
      <c r="Z358" s="19">
        <v>0</v>
      </c>
      <c r="AA358" s="19">
        <v>0</v>
      </c>
      <c r="AB358" s="19">
        <v>0</v>
      </c>
      <c r="AC358" s="19">
        <v>0</v>
      </c>
      <c r="AD358" s="19">
        <v>0</v>
      </c>
      <c r="AE358" s="19">
        <v>0</v>
      </c>
      <c r="AF358" s="19">
        <v>0</v>
      </c>
      <c r="AG358" s="19">
        <v>0</v>
      </c>
      <c r="AH358" s="19">
        <v>0</v>
      </c>
      <c r="AI358" s="19">
        <v>0</v>
      </c>
      <c r="AL358" s="19">
        <v>0</v>
      </c>
      <c r="AM358" s="19">
        <f t="shared" si="25"/>
        <v>0</v>
      </c>
      <c r="AN358" s="19">
        <f t="shared" si="26"/>
        <v>0</v>
      </c>
      <c r="AP358" s="19">
        <f>VLOOKUP($B358,Kraftvärmeprod!$B$1:$BX$549,MATCH(AP$1,Kraftvärmeprod!$B$1:$BX$1,0),FALSE)</f>
        <v>0</v>
      </c>
      <c r="AQ358" s="19">
        <f>VLOOKUP($B358,Kraftvärmeprod!$B$1:$BX$549,MATCH(AQ$1,Kraftvärmeprod!$B$1:$BX$1,0),FALSE)</f>
        <v>0</v>
      </c>
      <c r="AR358" s="19">
        <f>VLOOKUP($B358,Kraftvärmeprod!$B$1:$BX$549,MATCH("Summa tillförd energi exklusive rökgaskondensering",Kraftvärmeprod!$B$1:$BX$1,0),FALSE)</f>
        <v>0</v>
      </c>
      <c r="AT358" s="21" t="str">
        <f t="shared" si="27"/>
        <v/>
      </c>
      <c r="AV358" s="19">
        <f t="shared" si="28"/>
        <v>0</v>
      </c>
      <c r="AX358" s="19" t="str">
        <f>VLOOKUP(B358,Totalt!$B$1:$BZ$554,MATCH(AX$1,Totalt!$B$1:$BZ$1,0),FALSE)</f>
        <v>Ja</v>
      </c>
      <c r="BA358" s="21" t="str">
        <f t="shared" si="29"/>
        <v/>
      </c>
    </row>
    <row r="359" spans="1:53">
      <c r="A359" s="19" t="s">
        <v>231</v>
      </c>
      <c r="B359" s="19" t="s">
        <v>239</v>
      </c>
      <c r="J359" s="19">
        <v>0</v>
      </c>
      <c r="K359" s="19">
        <v>0</v>
      </c>
      <c r="L359" s="19">
        <v>0</v>
      </c>
      <c r="M359" s="19">
        <v>0</v>
      </c>
      <c r="N359" s="19">
        <v>0</v>
      </c>
      <c r="O359" s="19">
        <v>0</v>
      </c>
      <c r="P359" s="19">
        <v>0</v>
      </c>
      <c r="Q359" s="19">
        <v>0</v>
      </c>
      <c r="R359" s="19">
        <v>0</v>
      </c>
      <c r="S359" s="19">
        <v>0</v>
      </c>
      <c r="T359" s="19">
        <v>0</v>
      </c>
      <c r="U359" s="19">
        <v>0</v>
      </c>
      <c r="W359" s="19">
        <v>0</v>
      </c>
      <c r="X359" s="19">
        <v>0</v>
      </c>
      <c r="Y359" s="19">
        <v>0</v>
      </c>
      <c r="Z359" s="19">
        <v>0</v>
      </c>
      <c r="AA359" s="19">
        <v>0</v>
      </c>
      <c r="AB359" s="19">
        <v>0</v>
      </c>
      <c r="AC359" s="19">
        <v>0</v>
      </c>
      <c r="AD359" s="19">
        <v>0</v>
      </c>
      <c r="AE359" s="19">
        <v>0</v>
      </c>
      <c r="AF359" s="19">
        <v>0</v>
      </c>
      <c r="AG359" s="19">
        <v>0</v>
      </c>
      <c r="AH359" s="19">
        <v>0</v>
      </c>
      <c r="AI359" s="19">
        <v>0</v>
      </c>
      <c r="AL359" s="19">
        <v>0</v>
      </c>
      <c r="AM359" s="19">
        <f t="shared" si="25"/>
        <v>0</v>
      </c>
      <c r="AN359" s="19">
        <f t="shared" si="26"/>
        <v>0</v>
      </c>
      <c r="AP359" s="19">
        <f>VLOOKUP($B359,Kraftvärmeprod!$B$1:$BX$549,MATCH(AP$1,Kraftvärmeprod!$B$1:$BX$1,0),FALSE)</f>
        <v>0</v>
      </c>
      <c r="AQ359" s="19">
        <f>VLOOKUP($B359,Kraftvärmeprod!$B$1:$BX$549,MATCH(AQ$1,Kraftvärmeprod!$B$1:$BX$1,0),FALSE)</f>
        <v>0</v>
      </c>
      <c r="AR359" s="19">
        <f>VLOOKUP($B359,Kraftvärmeprod!$B$1:$BX$549,MATCH("Summa tillförd energi exklusive rökgaskondensering",Kraftvärmeprod!$B$1:$BX$1,0),FALSE)</f>
        <v>0</v>
      </c>
      <c r="AT359" s="21" t="str">
        <f t="shared" si="27"/>
        <v/>
      </c>
      <c r="AV359" s="19">
        <f t="shared" si="28"/>
        <v>0</v>
      </c>
      <c r="AX359" s="19" t="str">
        <f>VLOOKUP(B359,Totalt!$B$1:$BZ$554,MATCH(AX$1,Totalt!$B$1:$BZ$1,0),FALSE)</f>
        <v>Ja</v>
      </c>
      <c r="BA359" s="21" t="str">
        <f t="shared" si="29"/>
        <v/>
      </c>
    </row>
    <row r="360" spans="1:53">
      <c r="A360" s="19" t="s">
        <v>253</v>
      </c>
      <c r="B360" s="19" t="s">
        <v>254</v>
      </c>
      <c r="J360" s="19">
        <v>0</v>
      </c>
      <c r="K360" s="19">
        <v>0</v>
      </c>
      <c r="L360" s="19">
        <v>0</v>
      </c>
      <c r="M360" s="19">
        <v>0</v>
      </c>
      <c r="N360" s="19">
        <v>0</v>
      </c>
      <c r="O360" s="19">
        <v>0</v>
      </c>
      <c r="P360" s="19">
        <v>0</v>
      </c>
      <c r="Q360" s="19">
        <v>0</v>
      </c>
      <c r="R360" s="19">
        <v>0</v>
      </c>
      <c r="S360" s="19">
        <v>0</v>
      </c>
      <c r="T360" s="19">
        <v>0</v>
      </c>
      <c r="U360" s="19">
        <v>0</v>
      </c>
      <c r="W360" s="19">
        <v>0</v>
      </c>
      <c r="X360" s="19">
        <v>0</v>
      </c>
      <c r="Y360" s="19">
        <v>0</v>
      </c>
      <c r="Z360" s="19">
        <v>0</v>
      </c>
      <c r="AA360" s="19">
        <v>0</v>
      </c>
      <c r="AB360" s="19">
        <v>0</v>
      </c>
      <c r="AC360" s="19">
        <v>0</v>
      </c>
      <c r="AD360" s="19">
        <v>0</v>
      </c>
      <c r="AE360" s="19">
        <v>46.277000000000001</v>
      </c>
      <c r="AF360" s="19">
        <v>0</v>
      </c>
      <c r="AG360" s="19">
        <v>0</v>
      </c>
      <c r="AH360" s="19">
        <v>0</v>
      </c>
      <c r="AI360" s="19">
        <v>9.0090000000000003</v>
      </c>
      <c r="AL360" s="19">
        <v>55.286000000000001</v>
      </c>
      <c r="AM360" s="19">
        <f t="shared" si="25"/>
        <v>46.277000000000001</v>
      </c>
      <c r="AN360" s="19">
        <f t="shared" si="26"/>
        <v>46.277000000000001</v>
      </c>
      <c r="AP360" s="19">
        <f>VLOOKUP($B360,Kraftvärmeprod!$B$1:$BX$549,MATCH(AP$1,Kraftvärmeprod!$B$1:$BX$1,0),FALSE)</f>
        <v>64.75</v>
      </c>
      <c r="AQ360" s="19">
        <f>VLOOKUP($B360,Kraftvärmeprod!$B$1:$BX$549,MATCH(AQ$1,Kraftvärmeprod!$B$1:$BX$1,0),FALSE)</f>
        <v>0</v>
      </c>
      <c r="AR360" s="19">
        <f>VLOOKUP($B360,Kraftvärmeprod!$B$1:$BX$549,MATCH("Summa tillförd energi exklusive rökgaskondensering",Kraftvärmeprod!$B$1:$BX$1,0),FALSE)</f>
        <v>46.277000000000001</v>
      </c>
      <c r="AT360" s="21">
        <f t="shared" si="27"/>
        <v>1</v>
      </c>
      <c r="AV360" s="19">
        <f t="shared" si="28"/>
        <v>0</v>
      </c>
      <c r="AX360" s="19" t="str">
        <f>VLOOKUP(B360,Totalt!$B$1:$BZ$554,MATCH(AX$1,Totalt!$B$1:$BZ$1,0),FALSE)</f>
        <v>Ja</v>
      </c>
      <c r="BA360" s="21">
        <f t="shared" si="29"/>
        <v>1.1711825778678147</v>
      </c>
    </row>
    <row r="361" spans="1:53">
      <c r="A361" s="19" t="s">
        <v>276</v>
      </c>
      <c r="B361" s="19" t="s">
        <v>277</v>
      </c>
      <c r="J361" s="19">
        <v>0</v>
      </c>
      <c r="K361" s="19">
        <v>0</v>
      </c>
      <c r="L361" s="19">
        <v>0</v>
      </c>
      <c r="M361" s="19">
        <v>0</v>
      </c>
      <c r="N361" s="19">
        <v>0</v>
      </c>
      <c r="O361" s="19">
        <v>0</v>
      </c>
      <c r="P361" s="19">
        <v>48.655799999999999</v>
      </c>
      <c r="Q361" s="19">
        <v>0.159779</v>
      </c>
      <c r="R361" s="19">
        <v>21.209099999999999</v>
      </c>
      <c r="S361" s="19">
        <v>0</v>
      </c>
      <c r="T361" s="19">
        <v>0</v>
      </c>
      <c r="U361" s="19">
        <v>0</v>
      </c>
      <c r="W361" s="19">
        <v>0</v>
      </c>
      <c r="X361" s="19">
        <v>0</v>
      </c>
      <c r="Y361" s="19">
        <v>0</v>
      </c>
      <c r="Z361" s="19">
        <v>0</v>
      </c>
      <c r="AA361" s="19">
        <v>0</v>
      </c>
      <c r="AB361" s="19">
        <v>0</v>
      </c>
      <c r="AC361" s="19">
        <v>0</v>
      </c>
      <c r="AD361" s="19">
        <v>0</v>
      </c>
      <c r="AE361" s="19">
        <v>0</v>
      </c>
      <c r="AF361" s="19">
        <v>0</v>
      </c>
      <c r="AG361" s="19">
        <v>0</v>
      </c>
      <c r="AH361" s="19">
        <v>13.66</v>
      </c>
      <c r="AI361" s="19">
        <v>0.82962199999999997</v>
      </c>
      <c r="AL361" s="19">
        <v>84.514300999999989</v>
      </c>
      <c r="AM361" s="19">
        <f t="shared" si="25"/>
        <v>83.684678999999988</v>
      </c>
      <c r="AN361" s="19">
        <f t="shared" si="26"/>
        <v>70.024678999999992</v>
      </c>
      <c r="AP361" s="19">
        <f>VLOOKUP($B361,Kraftvärmeprod!$B$1:$BX$549,MATCH(AP$1,Kraftvärmeprod!$B$1:$BX$1,0),FALSE)</f>
        <v>63.9</v>
      </c>
      <c r="AQ361" s="19">
        <f>VLOOKUP($B361,Kraftvärmeprod!$B$1:$BX$549,MATCH(AQ$1,Kraftvärmeprod!$B$1:$BX$1,0),FALSE)</f>
        <v>7.4</v>
      </c>
      <c r="AR361" s="19">
        <f>VLOOKUP($B361,Kraftvärmeprod!$B$1:$BX$549,MATCH("Summa tillförd energi exklusive rökgaskondensering",Kraftvärmeprod!$B$1:$BX$1,0),FALSE)</f>
        <v>91.158000000000001</v>
      </c>
      <c r="AT361" s="21">
        <f t="shared" si="27"/>
        <v>0.76816822440158838</v>
      </c>
      <c r="AV361" s="19">
        <f t="shared" si="28"/>
        <v>70.024678999999992</v>
      </c>
      <c r="AX361" s="19" t="str">
        <f>VLOOKUP(B361,Totalt!$B$1:$BZ$554,MATCH(AX$1,Totalt!$B$1:$BZ$1,0),FALSE)</f>
        <v>Ja</v>
      </c>
      <c r="BA361" s="21">
        <f t="shared" si="29"/>
        <v>0.9018506865236029</v>
      </c>
    </row>
    <row r="362" spans="1:53">
      <c r="A362" s="19" t="s">
        <v>258</v>
      </c>
      <c r="B362" s="19" t="s">
        <v>260</v>
      </c>
      <c r="J362" s="19">
        <v>0</v>
      </c>
      <c r="K362" s="19">
        <v>0</v>
      </c>
      <c r="L362" s="19">
        <v>0</v>
      </c>
      <c r="M362" s="19">
        <v>0</v>
      </c>
      <c r="N362" s="19">
        <v>0</v>
      </c>
      <c r="O362" s="19">
        <v>0</v>
      </c>
      <c r="P362" s="19">
        <v>0</v>
      </c>
      <c r="Q362" s="19">
        <v>0</v>
      </c>
      <c r="R362" s="19">
        <v>0</v>
      </c>
      <c r="S362" s="19">
        <v>0</v>
      </c>
      <c r="T362" s="19">
        <v>0</v>
      </c>
      <c r="U362" s="19">
        <v>0</v>
      </c>
      <c r="W362" s="19">
        <v>0</v>
      </c>
      <c r="X362" s="19">
        <v>0</v>
      </c>
      <c r="Y362" s="19">
        <v>0</v>
      </c>
      <c r="Z362" s="19">
        <v>0</v>
      </c>
      <c r="AA362" s="19">
        <v>0</v>
      </c>
      <c r="AB362" s="19">
        <v>0</v>
      </c>
      <c r="AC362" s="19">
        <v>0</v>
      </c>
      <c r="AD362" s="19">
        <v>0</v>
      </c>
      <c r="AE362" s="19">
        <v>0</v>
      </c>
      <c r="AF362" s="19">
        <v>0</v>
      </c>
      <c r="AG362" s="19">
        <v>0</v>
      </c>
      <c r="AH362" s="19">
        <v>0</v>
      </c>
      <c r="AI362" s="19">
        <v>0</v>
      </c>
      <c r="AL362" s="19">
        <v>0</v>
      </c>
      <c r="AM362" s="19">
        <f t="shared" si="25"/>
        <v>0</v>
      </c>
      <c r="AN362" s="19">
        <f t="shared" si="26"/>
        <v>0</v>
      </c>
      <c r="AP362" s="19">
        <f>VLOOKUP($B362,Kraftvärmeprod!$B$1:$BX$549,MATCH(AP$1,Kraftvärmeprod!$B$1:$BX$1,0),FALSE)</f>
        <v>0</v>
      </c>
      <c r="AQ362" s="19">
        <f>VLOOKUP($B362,Kraftvärmeprod!$B$1:$BX$549,MATCH(AQ$1,Kraftvärmeprod!$B$1:$BX$1,0),FALSE)</f>
        <v>0</v>
      </c>
      <c r="AR362" s="19">
        <f>VLOOKUP($B362,Kraftvärmeprod!$B$1:$BX$549,MATCH("Summa tillförd energi exklusive rökgaskondensering",Kraftvärmeprod!$B$1:$BX$1,0),FALSE)</f>
        <v>0</v>
      </c>
      <c r="AT362" s="21" t="str">
        <f t="shared" si="27"/>
        <v/>
      </c>
      <c r="AV362" s="19">
        <f t="shared" si="28"/>
        <v>0</v>
      </c>
      <c r="AX362" s="19" t="str">
        <f>VLOOKUP(B362,Totalt!$B$1:$BZ$554,MATCH(AX$1,Totalt!$B$1:$BZ$1,0),FALSE)</f>
        <v>Ja</v>
      </c>
      <c r="BA362" s="21" t="str">
        <f t="shared" si="29"/>
        <v/>
      </c>
    </row>
    <row r="363" spans="1:53">
      <c r="A363" s="19" t="s">
        <v>341</v>
      </c>
      <c r="B363" s="19" t="s">
        <v>342</v>
      </c>
      <c r="J363" s="19">
        <v>0</v>
      </c>
      <c r="K363" s="19">
        <v>0</v>
      </c>
      <c r="L363" s="19">
        <v>0</v>
      </c>
      <c r="M363" s="19">
        <v>0</v>
      </c>
      <c r="N363" s="19">
        <v>0</v>
      </c>
      <c r="O363" s="19">
        <v>0</v>
      </c>
      <c r="P363" s="19">
        <v>0</v>
      </c>
      <c r="Q363" s="19">
        <v>0</v>
      </c>
      <c r="R363" s="19">
        <v>0</v>
      </c>
      <c r="S363" s="19">
        <v>0</v>
      </c>
      <c r="T363" s="19">
        <v>0</v>
      </c>
      <c r="U363" s="19">
        <v>0</v>
      </c>
      <c r="W363" s="19">
        <v>0</v>
      </c>
      <c r="X363" s="19">
        <v>0</v>
      </c>
      <c r="Y363" s="19">
        <v>0</v>
      </c>
      <c r="Z363" s="19">
        <v>0</v>
      </c>
      <c r="AA363" s="19">
        <v>0</v>
      </c>
      <c r="AB363" s="19">
        <v>0</v>
      </c>
      <c r="AC363" s="19">
        <v>0</v>
      </c>
      <c r="AD363" s="19">
        <v>0</v>
      </c>
      <c r="AE363" s="19">
        <v>0</v>
      </c>
      <c r="AF363" s="19">
        <v>0</v>
      </c>
      <c r="AG363" s="19">
        <v>0</v>
      </c>
      <c r="AH363" s="19">
        <v>0</v>
      </c>
      <c r="AI363" s="19">
        <v>0</v>
      </c>
      <c r="AL363" s="19">
        <v>0</v>
      </c>
      <c r="AM363" s="19">
        <f t="shared" si="25"/>
        <v>0</v>
      </c>
      <c r="AN363" s="19">
        <f t="shared" si="26"/>
        <v>0</v>
      </c>
      <c r="AP363" s="19">
        <f>VLOOKUP($B363,Kraftvärmeprod!$B$1:$BX$549,MATCH(AP$1,Kraftvärmeprod!$B$1:$BX$1,0),FALSE)</f>
        <v>0</v>
      </c>
      <c r="AQ363" s="19">
        <f>VLOOKUP($B363,Kraftvärmeprod!$B$1:$BX$549,MATCH(AQ$1,Kraftvärmeprod!$B$1:$BX$1,0),FALSE)</f>
        <v>0</v>
      </c>
      <c r="AR363" s="19">
        <f>VLOOKUP($B363,Kraftvärmeprod!$B$1:$BX$549,MATCH("Summa tillförd energi exklusive rökgaskondensering",Kraftvärmeprod!$B$1:$BX$1,0),FALSE)</f>
        <v>0</v>
      </c>
      <c r="AT363" s="21" t="str">
        <f t="shared" si="27"/>
        <v/>
      </c>
      <c r="AV363" s="19">
        <f t="shared" si="28"/>
        <v>0</v>
      </c>
      <c r="AX363" s="19" t="str">
        <f>VLOOKUP(B363,Totalt!$B$1:$BZ$554,MATCH(AX$1,Totalt!$B$1:$BZ$1,0),FALSE)</f>
        <v>Ja</v>
      </c>
      <c r="BA363" s="21" t="str">
        <f t="shared" si="29"/>
        <v/>
      </c>
    </row>
    <row r="364" spans="1:53">
      <c r="A364" s="19" t="s">
        <v>171</v>
      </c>
      <c r="B364" s="19" t="s">
        <v>173</v>
      </c>
      <c r="J364" s="19">
        <v>0</v>
      </c>
      <c r="K364" s="19">
        <v>0</v>
      </c>
      <c r="L364" s="19">
        <v>0</v>
      </c>
      <c r="M364" s="19">
        <v>0</v>
      </c>
      <c r="N364" s="19">
        <v>0</v>
      </c>
      <c r="O364" s="19">
        <v>0</v>
      </c>
      <c r="P364" s="19">
        <v>0</v>
      </c>
      <c r="Q364" s="19">
        <v>0</v>
      </c>
      <c r="R364" s="19">
        <v>0</v>
      </c>
      <c r="S364" s="19">
        <v>0</v>
      </c>
      <c r="T364" s="19">
        <v>0</v>
      </c>
      <c r="U364" s="19">
        <v>0</v>
      </c>
      <c r="W364" s="19">
        <v>0</v>
      </c>
      <c r="X364" s="19">
        <v>0</v>
      </c>
      <c r="Y364" s="19">
        <v>0</v>
      </c>
      <c r="Z364" s="19">
        <v>0</v>
      </c>
      <c r="AA364" s="19">
        <v>0</v>
      </c>
      <c r="AB364" s="19">
        <v>0</v>
      </c>
      <c r="AC364" s="19">
        <v>0</v>
      </c>
      <c r="AD364" s="19">
        <v>0</v>
      </c>
      <c r="AE364" s="19">
        <v>0</v>
      </c>
      <c r="AF364" s="19">
        <v>0</v>
      </c>
      <c r="AG364" s="19">
        <v>0</v>
      </c>
      <c r="AH364" s="19">
        <v>0</v>
      </c>
      <c r="AI364" s="19">
        <v>0</v>
      </c>
      <c r="AL364" s="19">
        <v>0</v>
      </c>
      <c r="AM364" s="19">
        <f t="shared" si="25"/>
        <v>0</v>
      </c>
      <c r="AN364" s="19">
        <f t="shared" si="26"/>
        <v>0</v>
      </c>
      <c r="AP364" s="19">
        <f>VLOOKUP($B364,Kraftvärmeprod!$B$1:$BX$549,MATCH(AP$1,Kraftvärmeprod!$B$1:$BX$1,0),FALSE)</f>
        <v>0</v>
      </c>
      <c r="AQ364" s="19">
        <f>VLOOKUP($B364,Kraftvärmeprod!$B$1:$BX$549,MATCH(AQ$1,Kraftvärmeprod!$B$1:$BX$1,0),FALSE)</f>
        <v>0</v>
      </c>
      <c r="AR364" s="19">
        <f>VLOOKUP($B364,Kraftvärmeprod!$B$1:$BX$549,MATCH("Summa tillförd energi exklusive rökgaskondensering",Kraftvärmeprod!$B$1:$BX$1,0),FALSE)</f>
        <v>0</v>
      </c>
      <c r="AT364" s="21" t="str">
        <f t="shared" si="27"/>
        <v/>
      </c>
      <c r="AV364" s="19">
        <f t="shared" si="28"/>
        <v>0</v>
      </c>
      <c r="AX364" s="19" t="str">
        <f>VLOOKUP(B364,Totalt!$B$1:$BZ$554,MATCH(AX$1,Totalt!$B$1:$BZ$1,0),FALSE)</f>
        <v>Ja</v>
      </c>
      <c r="BA364" s="21" t="str">
        <f t="shared" si="29"/>
        <v/>
      </c>
    </row>
    <row r="365" spans="1:53">
      <c r="A365" s="19" t="s">
        <v>598</v>
      </c>
      <c r="B365" s="19" t="s">
        <v>600</v>
      </c>
      <c r="J365" s="19">
        <v>0</v>
      </c>
      <c r="K365" s="19">
        <v>0</v>
      </c>
      <c r="L365" s="19">
        <v>0</v>
      </c>
      <c r="M365" s="19">
        <v>0</v>
      </c>
      <c r="N365" s="19">
        <v>0</v>
      </c>
      <c r="O365" s="19">
        <v>0</v>
      </c>
      <c r="P365" s="19">
        <v>0</v>
      </c>
      <c r="Q365" s="19">
        <v>0</v>
      </c>
      <c r="R365" s="19">
        <v>0</v>
      </c>
      <c r="S365" s="19">
        <v>0</v>
      </c>
      <c r="T365" s="19">
        <v>0</v>
      </c>
      <c r="U365" s="19">
        <v>0</v>
      </c>
      <c r="W365" s="19">
        <v>0</v>
      </c>
      <c r="X365" s="19">
        <v>0</v>
      </c>
      <c r="Y365" s="19">
        <v>0</v>
      </c>
      <c r="Z365" s="19">
        <v>0</v>
      </c>
      <c r="AA365" s="19">
        <v>0</v>
      </c>
      <c r="AB365" s="19">
        <v>0</v>
      </c>
      <c r="AC365" s="19">
        <v>0</v>
      </c>
      <c r="AD365" s="19">
        <v>0</v>
      </c>
      <c r="AE365" s="19">
        <v>0</v>
      </c>
      <c r="AF365" s="19">
        <v>0</v>
      </c>
      <c r="AG365" s="19">
        <v>0</v>
      </c>
      <c r="AH365" s="19">
        <v>0</v>
      </c>
      <c r="AI365" s="19">
        <v>0</v>
      </c>
      <c r="AL365" s="19">
        <v>0</v>
      </c>
      <c r="AM365" s="19">
        <f t="shared" si="25"/>
        <v>0</v>
      </c>
      <c r="AN365" s="19">
        <f t="shared" si="26"/>
        <v>0</v>
      </c>
      <c r="AP365" s="19">
        <f>VLOOKUP($B365,Kraftvärmeprod!$B$1:$BX$549,MATCH(AP$1,Kraftvärmeprod!$B$1:$BX$1,0),FALSE)</f>
        <v>0</v>
      </c>
      <c r="AQ365" s="19">
        <f>VLOOKUP($B365,Kraftvärmeprod!$B$1:$BX$549,MATCH(AQ$1,Kraftvärmeprod!$B$1:$BX$1,0),FALSE)</f>
        <v>0</v>
      </c>
      <c r="AR365" s="19">
        <f>VLOOKUP($B365,Kraftvärmeprod!$B$1:$BX$549,MATCH("Summa tillförd energi exklusive rökgaskondensering",Kraftvärmeprod!$B$1:$BX$1,0),FALSE)</f>
        <v>0</v>
      </c>
      <c r="AT365" s="21" t="str">
        <f t="shared" si="27"/>
        <v/>
      </c>
      <c r="AV365" s="19">
        <f t="shared" si="28"/>
        <v>0</v>
      </c>
      <c r="AX365" s="19" t="e">
        <f>VLOOKUP(B365,Totalt!$B$1:$BZ$554,MATCH(AX$1,Totalt!$B$1:$BZ$1,0),FALSE)</f>
        <v>#N/A</v>
      </c>
      <c r="BA365" s="21" t="str">
        <f t="shared" si="29"/>
        <v/>
      </c>
    </row>
    <row r="366" spans="1:53">
      <c r="A366" s="19" t="s">
        <v>598</v>
      </c>
      <c r="B366" s="19" t="s">
        <v>601</v>
      </c>
      <c r="J366" s="19">
        <v>0</v>
      </c>
      <c r="K366" s="19">
        <v>0</v>
      </c>
      <c r="L366" s="19">
        <v>0</v>
      </c>
      <c r="M366" s="19">
        <v>0</v>
      </c>
      <c r="N366" s="19">
        <v>0</v>
      </c>
      <c r="O366" s="19">
        <v>0</v>
      </c>
      <c r="P366" s="19">
        <v>0</v>
      </c>
      <c r="Q366" s="19">
        <v>0</v>
      </c>
      <c r="R366" s="19">
        <v>0</v>
      </c>
      <c r="S366" s="19">
        <v>0</v>
      </c>
      <c r="T366" s="19">
        <v>0</v>
      </c>
      <c r="U366" s="19">
        <v>0</v>
      </c>
      <c r="W366" s="19">
        <v>0</v>
      </c>
      <c r="X366" s="19">
        <v>0</v>
      </c>
      <c r="Y366" s="19">
        <v>0</v>
      </c>
      <c r="Z366" s="19">
        <v>0</v>
      </c>
      <c r="AA366" s="19">
        <v>0</v>
      </c>
      <c r="AB366" s="19">
        <v>0</v>
      </c>
      <c r="AC366" s="19">
        <v>0</v>
      </c>
      <c r="AD366" s="19">
        <v>0</v>
      </c>
      <c r="AE366" s="19">
        <v>0</v>
      </c>
      <c r="AF366" s="19">
        <v>0</v>
      </c>
      <c r="AG366" s="19">
        <v>0</v>
      </c>
      <c r="AH366" s="19">
        <v>0</v>
      </c>
      <c r="AI366" s="19">
        <v>0</v>
      </c>
      <c r="AL366" s="19">
        <v>0</v>
      </c>
      <c r="AM366" s="19">
        <f t="shared" si="25"/>
        <v>0</v>
      </c>
      <c r="AN366" s="19">
        <f t="shared" si="26"/>
        <v>0</v>
      </c>
      <c r="AP366" s="19">
        <f>VLOOKUP($B366,Kraftvärmeprod!$B$1:$BX$549,MATCH(AP$1,Kraftvärmeprod!$B$1:$BX$1,0),FALSE)</f>
        <v>0</v>
      </c>
      <c r="AQ366" s="19">
        <f>VLOOKUP($B366,Kraftvärmeprod!$B$1:$BX$549,MATCH(AQ$1,Kraftvärmeprod!$B$1:$BX$1,0),FALSE)</f>
        <v>0</v>
      </c>
      <c r="AR366" s="19">
        <f>VLOOKUP($B366,Kraftvärmeprod!$B$1:$BX$549,MATCH("Summa tillförd energi exklusive rökgaskondensering",Kraftvärmeprod!$B$1:$BX$1,0),FALSE)</f>
        <v>0</v>
      </c>
      <c r="AT366" s="21" t="str">
        <f t="shared" si="27"/>
        <v/>
      </c>
      <c r="AV366" s="19">
        <f t="shared" si="28"/>
        <v>0</v>
      </c>
      <c r="AX366" s="19" t="e">
        <f>VLOOKUP(B366,Totalt!$B$1:$BZ$554,MATCH(AX$1,Totalt!$B$1:$BZ$1,0),FALSE)</f>
        <v>#N/A</v>
      </c>
      <c r="BA366" s="21" t="str">
        <f t="shared" si="29"/>
        <v/>
      </c>
    </row>
    <row r="367" spans="1:53">
      <c r="A367" s="19" t="s">
        <v>598</v>
      </c>
      <c r="B367" s="19" t="s">
        <v>599</v>
      </c>
      <c r="J367" s="19">
        <v>0</v>
      </c>
      <c r="K367" s="19">
        <v>0</v>
      </c>
      <c r="L367" s="19">
        <v>0</v>
      </c>
      <c r="M367" s="19">
        <v>0</v>
      </c>
      <c r="N367" s="19">
        <v>0</v>
      </c>
      <c r="O367" s="19">
        <v>0</v>
      </c>
      <c r="P367" s="19">
        <v>0</v>
      </c>
      <c r="Q367" s="19">
        <v>0</v>
      </c>
      <c r="R367" s="19">
        <v>0</v>
      </c>
      <c r="S367" s="19">
        <v>0</v>
      </c>
      <c r="T367" s="19">
        <v>0</v>
      </c>
      <c r="U367" s="19">
        <v>0</v>
      </c>
      <c r="W367" s="19">
        <v>0</v>
      </c>
      <c r="X367" s="19">
        <v>0</v>
      </c>
      <c r="Y367" s="19">
        <v>0</v>
      </c>
      <c r="Z367" s="19">
        <v>0</v>
      </c>
      <c r="AA367" s="19">
        <v>0</v>
      </c>
      <c r="AB367" s="19">
        <v>0</v>
      </c>
      <c r="AC367" s="19">
        <v>0</v>
      </c>
      <c r="AD367" s="19">
        <v>0</v>
      </c>
      <c r="AE367" s="19">
        <v>0</v>
      </c>
      <c r="AF367" s="19">
        <v>0</v>
      </c>
      <c r="AG367" s="19">
        <v>0</v>
      </c>
      <c r="AH367" s="19">
        <v>0</v>
      </c>
      <c r="AI367" s="19">
        <v>0</v>
      </c>
      <c r="AL367" s="19">
        <v>0</v>
      </c>
      <c r="AM367" s="19">
        <f t="shared" si="25"/>
        <v>0</v>
      </c>
      <c r="AN367" s="19">
        <f t="shared" si="26"/>
        <v>0</v>
      </c>
      <c r="AP367" s="19">
        <f>VLOOKUP($B367,Kraftvärmeprod!$B$1:$BX$549,MATCH(AP$1,Kraftvärmeprod!$B$1:$BX$1,0),FALSE)</f>
        <v>0</v>
      </c>
      <c r="AQ367" s="19">
        <f>VLOOKUP($B367,Kraftvärmeprod!$B$1:$BX$549,MATCH(AQ$1,Kraftvärmeprod!$B$1:$BX$1,0),FALSE)</f>
        <v>0</v>
      </c>
      <c r="AR367" s="19">
        <f>VLOOKUP($B367,Kraftvärmeprod!$B$1:$BX$549,MATCH("Summa tillförd energi exklusive rökgaskondensering",Kraftvärmeprod!$B$1:$BX$1,0),FALSE)</f>
        <v>0</v>
      </c>
      <c r="AT367" s="21" t="str">
        <f t="shared" si="27"/>
        <v/>
      </c>
      <c r="AV367" s="19">
        <f t="shared" si="28"/>
        <v>0</v>
      </c>
      <c r="AX367" s="19" t="str">
        <f>VLOOKUP(B367,Totalt!$B$1:$BZ$554,MATCH(AX$1,Totalt!$B$1:$BZ$1,0),FALSE)</f>
        <v>Ja</v>
      </c>
      <c r="BA367" s="21" t="str">
        <f t="shared" si="29"/>
        <v/>
      </c>
    </row>
    <row r="368" spans="1:53">
      <c r="A368" s="19" t="s">
        <v>531</v>
      </c>
      <c r="B368" s="19" t="s">
        <v>532</v>
      </c>
      <c r="J368" s="19">
        <v>0</v>
      </c>
      <c r="K368" s="19">
        <v>0</v>
      </c>
      <c r="L368" s="19">
        <v>0</v>
      </c>
      <c r="M368" s="19">
        <v>0</v>
      </c>
      <c r="N368" s="19">
        <v>0</v>
      </c>
      <c r="O368" s="19">
        <v>0</v>
      </c>
      <c r="P368" s="19">
        <v>0</v>
      </c>
      <c r="Q368" s="19">
        <v>0</v>
      </c>
      <c r="R368" s="19">
        <v>0</v>
      </c>
      <c r="S368" s="19">
        <v>0</v>
      </c>
      <c r="T368" s="19">
        <v>0</v>
      </c>
      <c r="U368" s="19">
        <v>0</v>
      </c>
      <c r="W368" s="19">
        <v>0</v>
      </c>
      <c r="X368" s="19">
        <v>0</v>
      </c>
      <c r="Y368" s="19">
        <v>0</v>
      </c>
      <c r="Z368" s="19">
        <v>0</v>
      </c>
      <c r="AA368" s="19">
        <v>0</v>
      </c>
      <c r="AB368" s="19">
        <v>0</v>
      </c>
      <c r="AC368" s="19">
        <v>0</v>
      </c>
      <c r="AD368" s="19">
        <v>0</v>
      </c>
      <c r="AE368" s="19">
        <v>0</v>
      </c>
      <c r="AF368" s="19">
        <v>0</v>
      </c>
      <c r="AG368" s="19">
        <v>0</v>
      </c>
      <c r="AH368" s="19">
        <v>0</v>
      </c>
      <c r="AI368" s="19">
        <v>0</v>
      </c>
      <c r="AL368" s="19">
        <v>0</v>
      </c>
      <c r="AM368" s="19">
        <f t="shared" si="25"/>
        <v>0</v>
      </c>
      <c r="AN368" s="19">
        <f t="shared" si="26"/>
        <v>0</v>
      </c>
      <c r="AP368" s="19">
        <f>VLOOKUP($B368,Kraftvärmeprod!$B$1:$BX$549,MATCH(AP$1,Kraftvärmeprod!$B$1:$BX$1,0),FALSE)</f>
        <v>0</v>
      </c>
      <c r="AQ368" s="19">
        <f>VLOOKUP($B368,Kraftvärmeprod!$B$1:$BX$549,MATCH(AQ$1,Kraftvärmeprod!$B$1:$BX$1,0),FALSE)</f>
        <v>0</v>
      </c>
      <c r="AR368" s="19">
        <f>VLOOKUP($B368,Kraftvärmeprod!$B$1:$BX$549,MATCH("Summa tillförd energi exklusive rökgaskondensering",Kraftvärmeprod!$B$1:$BX$1,0),FALSE)</f>
        <v>0</v>
      </c>
      <c r="AT368" s="21" t="str">
        <f t="shared" si="27"/>
        <v/>
      </c>
      <c r="AV368" s="19">
        <f t="shared" si="28"/>
        <v>0</v>
      </c>
      <c r="AX368" s="19" t="str">
        <f>VLOOKUP(B368,Totalt!$B$1:$BZ$554,MATCH(AX$1,Totalt!$B$1:$BZ$1,0),FALSE)</f>
        <v>Ja</v>
      </c>
      <c r="BA368" s="21" t="str">
        <f t="shared" si="29"/>
        <v/>
      </c>
    </row>
    <row r="369" spans="1:53">
      <c r="A369" s="19" t="s">
        <v>531</v>
      </c>
      <c r="B369" s="19" t="s">
        <v>533</v>
      </c>
      <c r="J369" s="19">
        <v>0</v>
      </c>
      <c r="K369" s="19">
        <v>0</v>
      </c>
      <c r="L369" s="19">
        <v>0</v>
      </c>
      <c r="M369" s="19">
        <v>0</v>
      </c>
      <c r="N369" s="19">
        <v>0</v>
      </c>
      <c r="O369" s="19">
        <v>0</v>
      </c>
      <c r="P369" s="19">
        <v>0</v>
      </c>
      <c r="Q369" s="19">
        <v>0</v>
      </c>
      <c r="R369" s="19">
        <v>0</v>
      </c>
      <c r="S369" s="19">
        <v>0</v>
      </c>
      <c r="T369" s="19">
        <v>0</v>
      </c>
      <c r="U369" s="19">
        <v>0</v>
      </c>
      <c r="W369" s="19">
        <v>0</v>
      </c>
      <c r="X369" s="19">
        <v>0</v>
      </c>
      <c r="Y369" s="19">
        <v>0</v>
      </c>
      <c r="Z369" s="19">
        <v>0</v>
      </c>
      <c r="AA369" s="19">
        <v>0</v>
      </c>
      <c r="AB369" s="19">
        <v>0</v>
      </c>
      <c r="AC369" s="19">
        <v>0</v>
      </c>
      <c r="AD369" s="19">
        <v>0</v>
      </c>
      <c r="AE369" s="19">
        <v>0</v>
      </c>
      <c r="AF369" s="19">
        <v>0</v>
      </c>
      <c r="AG369" s="19">
        <v>0</v>
      </c>
      <c r="AH369" s="19">
        <v>0</v>
      </c>
      <c r="AI369" s="19">
        <v>0</v>
      </c>
      <c r="AL369" s="19">
        <v>0</v>
      </c>
      <c r="AM369" s="19">
        <f t="shared" si="25"/>
        <v>0</v>
      </c>
      <c r="AN369" s="19">
        <f t="shared" si="26"/>
        <v>0</v>
      </c>
      <c r="AP369" s="19">
        <f>VLOOKUP($B369,Kraftvärmeprod!$B$1:$BX$549,MATCH(AP$1,Kraftvärmeprod!$B$1:$BX$1,0),FALSE)</f>
        <v>0</v>
      </c>
      <c r="AQ369" s="19">
        <f>VLOOKUP($B369,Kraftvärmeprod!$B$1:$BX$549,MATCH(AQ$1,Kraftvärmeprod!$B$1:$BX$1,0),FALSE)</f>
        <v>0</v>
      </c>
      <c r="AR369" s="19">
        <f>VLOOKUP($B369,Kraftvärmeprod!$B$1:$BX$549,MATCH("Summa tillförd energi exklusive rökgaskondensering",Kraftvärmeprod!$B$1:$BX$1,0),FALSE)</f>
        <v>0</v>
      </c>
      <c r="AT369" s="21" t="str">
        <f t="shared" si="27"/>
        <v/>
      </c>
      <c r="AV369" s="19">
        <f t="shared" si="28"/>
        <v>0</v>
      </c>
      <c r="AX369" s="19" t="str">
        <f>VLOOKUP(B369,Totalt!$B$1:$BZ$554,MATCH(AX$1,Totalt!$B$1:$BZ$1,0),FALSE)</f>
        <v>Ja</v>
      </c>
      <c r="BA369" s="21" t="str">
        <f t="shared" si="29"/>
        <v/>
      </c>
    </row>
    <row r="370" spans="1:53">
      <c r="A370" s="19" t="s">
        <v>455</v>
      </c>
      <c r="B370" s="19" t="s">
        <v>462</v>
      </c>
      <c r="J370" s="19">
        <v>0</v>
      </c>
      <c r="K370" s="19">
        <v>0</v>
      </c>
      <c r="L370" s="19">
        <v>0</v>
      </c>
      <c r="M370" s="19">
        <v>0</v>
      </c>
      <c r="N370" s="19">
        <v>0</v>
      </c>
      <c r="O370" s="19">
        <v>0</v>
      </c>
      <c r="P370" s="19">
        <v>0</v>
      </c>
      <c r="Q370" s="19">
        <v>0</v>
      </c>
      <c r="R370" s="19">
        <v>0</v>
      </c>
      <c r="S370" s="19">
        <v>0</v>
      </c>
      <c r="T370" s="19">
        <v>0</v>
      </c>
      <c r="U370" s="19">
        <v>0</v>
      </c>
      <c r="W370" s="19">
        <v>0</v>
      </c>
      <c r="X370" s="19">
        <v>0</v>
      </c>
      <c r="Y370" s="19">
        <v>0</v>
      </c>
      <c r="Z370" s="19">
        <v>0</v>
      </c>
      <c r="AA370" s="19">
        <v>0</v>
      </c>
      <c r="AB370" s="19">
        <v>0</v>
      </c>
      <c r="AC370" s="19">
        <v>0</v>
      </c>
      <c r="AD370" s="19">
        <v>0</v>
      </c>
      <c r="AE370" s="19">
        <v>0</v>
      </c>
      <c r="AF370" s="19">
        <v>0</v>
      </c>
      <c r="AG370" s="19">
        <v>0</v>
      </c>
      <c r="AH370" s="19">
        <v>0</v>
      </c>
      <c r="AI370" s="19">
        <v>0</v>
      </c>
      <c r="AL370" s="19">
        <v>0</v>
      </c>
      <c r="AM370" s="19">
        <f t="shared" si="25"/>
        <v>0</v>
      </c>
      <c r="AN370" s="19">
        <f t="shared" si="26"/>
        <v>0</v>
      </c>
      <c r="AP370" s="19">
        <f>VLOOKUP($B370,Kraftvärmeprod!$B$1:$BX$549,MATCH(AP$1,Kraftvärmeprod!$B$1:$BX$1,0),FALSE)</f>
        <v>0</v>
      </c>
      <c r="AQ370" s="19">
        <f>VLOOKUP($B370,Kraftvärmeprod!$B$1:$BX$549,MATCH(AQ$1,Kraftvärmeprod!$B$1:$BX$1,0),FALSE)</f>
        <v>0</v>
      </c>
      <c r="AR370" s="19">
        <f>VLOOKUP($B370,Kraftvärmeprod!$B$1:$BX$549,MATCH("Summa tillförd energi exklusive rökgaskondensering",Kraftvärmeprod!$B$1:$BX$1,0),FALSE)</f>
        <v>0</v>
      </c>
      <c r="AT370" s="21" t="str">
        <f t="shared" si="27"/>
        <v/>
      </c>
      <c r="AV370" s="19">
        <f t="shared" si="28"/>
        <v>0</v>
      </c>
      <c r="AX370" s="19" t="e">
        <f>VLOOKUP(B370,Totalt!$B$1:$BZ$554,MATCH(AX$1,Totalt!$B$1:$BZ$1,0),FALSE)</f>
        <v>#N/A</v>
      </c>
      <c r="BA370" s="21" t="str">
        <f t="shared" si="29"/>
        <v/>
      </c>
    </row>
    <row r="371" spans="1:53">
      <c r="A371" s="19" t="s">
        <v>455</v>
      </c>
      <c r="B371" s="19" t="s">
        <v>460</v>
      </c>
      <c r="J371" s="19">
        <v>0</v>
      </c>
      <c r="K371" s="19">
        <v>0</v>
      </c>
      <c r="L371" s="19">
        <v>0</v>
      </c>
      <c r="M371" s="19">
        <v>0</v>
      </c>
      <c r="N371" s="19">
        <v>0</v>
      </c>
      <c r="O371" s="19">
        <v>0</v>
      </c>
      <c r="P371" s="19">
        <v>0</v>
      </c>
      <c r="Q371" s="19">
        <v>0</v>
      </c>
      <c r="R371" s="19">
        <v>0</v>
      </c>
      <c r="S371" s="19">
        <v>0</v>
      </c>
      <c r="T371" s="19">
        <v>0</v>
      </c>
      <c r="U371" s="19">
        <v>0</v>
      </c>
      <c r="W371" s="19">
        <v>0</v>
      </c>
      <c r="X371" s="19">
        <v>0</v>
      </c>
      <c r="Y371" s="19">
        <v>0</v>
      </c>
      <c r="Z371" s="19">
        <v>0</v>
      </c>
      <c r="AA371" s="19">
        <v>0</v>
      </c>
      <c r="AB371" s="19">
        <v>0</v>
      </c>
      <c r="AC371" s="19">
        <v>0</v>
      </c>
      <c r="AD371" s="19">
        <v>0</v>
      </c>
      <c r="AE371" s="19">
        <v>0</v>
      </c>
      <c r="AF371" s="19">
        <v>0</v>
      </c>
      <c r="AG371" s="19">
        <v>0</v>
      </c>
      <c r="AH371" s="19">
        <v>0</v>
      </c>
      <c r="AI371" s="19">
        <v>0</v>
      </c>
      <c r="AL371" s="19">
        <v>0</v>
      </c>
      <c r="AM371" s="19">
        <f t="shared" si="25"/>
        <v>0</v>
      </c>
      <c r="AN371" s="19">
        <f t="shared" si="26"/>
        <v>0</v>
      </c>
      <c r="AP371" s="19">
        <f>VLOOKUP($B371,Kraftvärmeprod!$B$1:$BX$549,MATCH(AP$1,Kraftvärmeprod!$B$1:$BX$1,0),FALSE)</f>
        <v>0</v>
      </c>
      <c r="AQ371" s="19">
        <f>VLOOKUP($B371,Kraftvärmeprod!$B$1:$BX$549,MATCH(AQ$1,Kraftvärmeprod!$B$1:$BX$1,0),FALSE)</f>
        <v>0</v>
      </c>
      <c r="AR371" s="19">
        <f>VLOOKUP($B371,Kraftvärmeprod!$B$1:$BX$549,MATCH("Summa tillförd energi exklusive rökgaskondensering",Kraftvärmeprod!$B$1:$BX$1,0),FALSE)</f>
        <v>0</v>
      </c>
      <c r="AT371" s="21" t="str">
        <f t="shared" si="27"/>
        <v/>
      </c>
      <c r="AV371" s="19">
        <f t="shared" si="28"/>
        <v>0</v>
      </c>
      <c r="AX371" s="19" t="e">
        <f>VLOOKUP(B371,Totalt!$B$1:$BZ$554,MATCH(AX$1,Totalt!$B$1:$BZ$1,0),FALSE)</f>
        <v>#N/A</v>
      </c>
      <c r="BA371" s="21" t="str">
        <f t="shared" si="29"/>
        <v/>
      </c>
    </row>
    <row r="372" spans="1:53">
      <c r="A372" s="19" t="s">
        <v>455</v>
      </c>
      <c r="B372" s="19" t="s">
        <v>461</v>
      </c>
      <c r="J372" s="19">
        <v>0</v>
      </c>
      <c r="K372" s="19">
        <v>0</v>
      </c>
      <c r="L372" s="19">
        <v>0</v>
      </c>
      <c r="M372" s="19">
        <v>0</v>
      </c>
      <c r="N372" s="19">
        <v>0</v>
      </c>
      <c r="O372" s="19">
        <v>0</v>
      </c>
      <c r="P372" s="19">
        <v>0</v>
      </c>
      <c r="Q372" s="19">
        <v>0</v>
      </c>
      <c r="R372" s="19">
        <v>0</v>
      </c>
      <c r="S372" s="19">
        <v>0</v>
      </c>
      <c r="T372" s="19">
        <v>0</v>
      </c>
      <c r="U372" s="19">
        <v>0</v>
      </c>
      <c r="W372" s="19">
        <v>0</v>
      </c>
      <c r="X372" s="19">
        <v>0</v>
      </c>
      <c r="Y372" s="19">
        <v>0</v>
      </c>
      <c r="Z372" s="19">
        <v>0</v>
      </c>
      <c r="AA372" s="19">
        <v>0</v>
      </c>
      <c r="AB372" s="19">
        <v>0</v>
      </c>
      <c r="AC372" s="19">
        <v>0</v>
      </c>
      <c r="AD372" s="19">
        <v>0</v>
      </c>
      <c r="AE372" s="19">
        <v>0</v>
      </c>
      <c r="AF372" s="19">
        <v>0</v>
      </c>
      <c r="AG372" s="19">
        <v>0</v>
      </c>
      <c r="AH372" s="19">
        <v>0</v>
      </c>
      <c r="AI372" s="19">
        <v>0</v>
      </c>
      <c r="AL372" s="19">
        <v>0</v>
      </c>
      <c r="AM372" s="19">
        <f t="shared" si="25"/>
        <v>0</v>
      </c>
      <c r="AN372" s="19">
        <f t="shared" si="26"/>
        <v>0</v>
      </c>
      <c r="AP372" s="19">
        <f>VLOOKUP($B372,Kraftvärmeprod!$B$1:$BX$549,MATCH(AP$1,Kraftvärmeprod!$B$1:$BX$1,0),FALSE)</f>
        <v>0</v>
      </c>
      <c r="AQ372" s="19">
        <f>VLOOKUP($B372,Kraftvärmeprod!$B$1:$BX$549,MATCH(AQ$1,Kraftvärmeprod!$B$1:$BX$1,0),FALSE)</f>
        <v>0</v>
      </c>
      <c r="AR372" s="19">
        <f>VLOOKUP($B372,Kraftvärmeprod!$B$1:$BX$549,MATCH("Summa tillförd energi exklusive rökgaskondensering",Kraftvärmeprod!$B$1:$BX$1,0),FALSE)</f>
        <v>0</v>
      </c>
      <c r="AT372" s="21" t="str">
        <f t="shared" si="27"/>
        <v/>
      </c>
      <c r="AV372" s="19">
        <f t="shared" si="28"/>
        <v>0</v>
      </c>
      <c r="AX372" s="19" t="e">
        <f>VLOOKUP(B372,Totalt!$B$1:$BZ$554,MATCH(AX$1,Totalt!$B$1:$BZ$1,0),FALSE)</f>
        <v>#N/A</v>
      </c>
      <c r="BA372" s="21" t="str">
        <f t="shared" si="29"/>
        <v/>
      </c>
    </row>
    <row r="373" spans="1:53">
      <c r="A373" s="19" t="s">
        <v>294</v>
      </c>
      <c r="B373" s="19" t="s">
        <v>302</v>
      </c>
      <c r="J373" s="19">
        <v>0</v>
      </c>
      <c r="K373" s="19">
        <v>0</v>
      </c>
      <c r="L373" s="19">
        <v>0</v>
      </c>
      <c r="M373" s="19">
        <v>0</v>
      </c>
      <c r="N373" s="19">
        <v>0</v>
      </c>
      <c r="O373" s="19">
        <v>0</v>
      </c>
      <c r="P373" s="19">
        <v>0</v>
      </c>
      <c r="Q373" s="19">
        <v>0</v>
      </c>
      <c r="R373" s="19">
        <v>0</v>
      </c>
      <c r="S373" s="19">
        <v>0</v>
      </c>
      <c r="T373" s="19">
        <v>0</v>
      </c>
      <c r="U373" s="19">
        <v>0</v>
      </c>
      <c r="W373" s="19">
        <v>0</v>
      </c>
      <c r="X373" s="19">
        <v>0</v>
      </c>
      <c r="Y373" s="19">
        <v>0</v>
      </c>
      <c r="Z373" s="19">
        <v>0</v>
      </c>
      <c r="AA373" s="19">
        <v>0</v>
      </c>
      <c r="AB373" s="19">
        <v>0</v>
      </c>
      <c r="AC373" s="19">
        <v>0</v>
      </c>
      <c r="AD373" s="19">
        <v>0</v>
      </c>
      <c r="AE373" s="19">
        <v>0</v>
      </c>
      <c r="AF373" s="19">
        <v>0</v>
      </c>
      <c r="AG373" s="19">
        <v>0</v>
      </c>
      <c r="AH373" s="19">
        <v>0</v>
      </c>
      <c r="AI373" s="19">
        <v>0</v>
      </c>
      <c r="AL373" s="19">
        <v>0</v>
      </c>
      <c r="AM373" s="19">
        <f t="shared" si="25"/>
        <v>0</v>
      </c>
      <c r="AN373" s="19">
        <f t="shared" si="26"/>
        <v>0</v>
      </c>
      <c r="AP373" s="19">
        <f>VLOOKUP($B373,Kraftvärmeprod!$B$1:$BX$549,MATCH(AP$1,Kraftvärmeprod!$B$1:$BX$1,0),FALSE)</f>
        <v>0</v>
      </c>
      <c r="AQ373" s="19">
        <f>VLOOKUP($B373,Kraftvärmeprod!$B$1:$BX$549,MATCH(AQ$1,Kraftvärmeprod!$B$1:$BX$1,0),FALSE)</f>
        <v>0</v>
      </c>
      <c r="AR373" s="19">
        <f>VLOOKUP($B373,Kraftvärmeprod!$B$1:$BX$549,MATCH("Summa tillförd energi exklusive rökgaskondensering",Kraftvärmeprod!$B$1:$BX$1,0),FALSE)</f>
        <v>0</v>
      </c>
      <c r="AT373" s="21" t="str">
        <f t="shared" si="27"/>
        <v/>
      </c>
      <c r="AV373" s="19">
        <f t="shared" si="28"/>
        <v>0</v>
      </c>
      <c r="AX373" s="19" t="str">
        <f>VLOOKUP(B373,Totalt!$B$1:$BZ$554,MATCH(AX$1,Totalt!$B$1:$BZ$1,0),FALSE)</f>
        <v>Ja</v>
      </c>
      <c r="BA373" s="21" t="str">
        <f t="shared" si="29"/>
        <v/>
      </c>
    </row>
    <row r="374" spans="1:53">
      <c r="A374" s="19" t="s">
        <v>171</v>
      </c>
      <c r="B374" s="19" t="s">
        <v>172</v>
      </c>
      <c r="J374" s="19">
        <v>0</v>
      </c>
      <c r="K374" s="19">
        <v>0</v>
      </c>
      <c r="L374" s="19">
        <v>0</v>
      </c>
      <c r="M374" s="19">
        <v>0</v>
      </c>
      <c r="N374" s="19">
        <v>0</v>
      </c>
      <c r="O374" s="19">
        <v>0</v>
      </c>
      <c r="P374" s="19">
        <v>0</v>
      </c>
      <c r="Q374" s="19">
        <v>0</v>
      </c>
      <c r="R374" s="19">
        <v>0</v>
      </c>
      <c r="S374" s="19">
        <v>0</v>
      </c>
      <c r="T374" s="19">
        <v>0</v>
      </c>
      <c r="U374" s="19">
        <v>0</v>
      </c>
      <c r="W374" s="19">
        <v>0</v>
      </c>
      <c r="X374" s="19">
        <v>0</v>
      </c>
      <c r="Y374" s="19">
        <v>0</v>
      </c>
      <c r="Z374" s="19">
        <v>0</v>
      </c>
      <c r="AA374" s="19">
        <v>0</v>
      </c>
      <c r="AB374" s="19">
        <v>0</v>
      </c>
      <c r="AC374" s="19">
        <v>0</v>
      </c>
      <c r="AD374" s="19">
        <v>0</v>
      </c>
      <c r="AE374" s="19">
        <v>0</v>
      </c>
      <c r="AF374" s="19">
        <v>0</v>
      </c>
      <c r="AG374" s="19">
        <v>0</v>
      </c>
      <c r="AH374" s="19">
        <v>0</v>
      </c>
      <c r="AI374" s="19">
        <v>0</v>
      </c>
      <c r="AL374" s="19">
        <v>0</v>
      </c>
      <c r="AM374" s="19">
        <f t="shared" si="25"/>
        <v>0</v>
      </c>
      <c r="AN374" s="19">
        <f t="shared" si="26"/>
        <v>0</v>
      </c>
      <c r="AP374" s="19">
        <f>VLOOKUP($B374,Kraftvärmeprod!$B$1:$BX$549,MATCH(AP$1,Kraftvärmeprod!$B$1:$BX$1,0),FALSE)</f>
        <v>0</v>
      </c>
      <c r="AQ374" s="19">
        <f>VLOOKUP($B374,Kraftvärmeprod!$B$1:$BX$549,MATCH(AQ$1,Kraftvärmeprod!$B$1:$BX$1,0),FALSE)</f>
        <v>0</v>
      </c>
      <c r="AR374" s="19">
        <f>VLOOKUP($B374,Kraftvärmeprod!$B$1:$BX$549,MATCH("Summa tillförd energi exklusive rökgaskondensering",Kraftvärmeprod!$B$1:$BX$1,0),FALSE)</f>
        <v>0</v>
      </c>
      <c r="AT374" s="21" t="str">
        <f t="shared" si="27"/>
        <v/>
      </c>
      <c r="AV374" s="19">
        <f t="shared" si="28"/>
        <v>0</v>
      </c>
      <c r="AX374" s="19" t="str">
        <f>VLOOKUP(B374,Totalt!$B$1:$BZ$554,MATCH(AX$1,Totalt!$B$1:$BZ$1,0),FALSE)</f>
        <v>Ja</v>
      </c>
      <c r="BA374" s="21" t="str">
        <f t="shared" si="29"/>
        <v/>
      </c>
    </row>
    <row r="375" spans="1:53">
      <c r="A375" s="19" t="s">
        <v>582</v>
      </c>
      <c r="B375" s="19" t="s">
        <v>586</v>
      </c>
      <c r="J375" s="19">
        <v>0</v>
      </c>
      <c r="K375" s="19">
        <v>0</v>
      </c>
      <c r="L375" s="19">
        <v>0</v>
      </c>
      <c r="M375" s="19">
        <v>0</v>
      </c>
      <c r="N375" s="19">
        <v>0</v>
      </c>
      <c r="O375" s="19">
        <v>0</v>
      </c>
      <c r="P375" s="19">
        <v>0</v>
      </c>
      <c r="Q375" s="19">
        <v>0</v>
      </c>
      <c r="R375" s="19">
        <v>0</v>
      </c>
      <c r="S375" s="19">
        <v>0</v>
      </c>
      <c r="T375" s="19">
        <v>0</v>
      </c>
      <c r="U375" s="19">
        <v>0</v>
      </c>
      <c r="W375" s="19">
        <v>0</v>
      </c>
      <c r="X375" s="19">
        <v>0</v>
      </c>
      <c r="Y375" s="19">
        <v>0</v>
      </c>
      <c r="Z375" s="19">
        <v>0</v>
      </c>
      <c r="AA375" s="19">
        <v>0</v>
      </c>
      <c r="AB375" s="19">
        <v>0</v>
      </c>
      <c r="AC375" s="19">
        <v>0</v>
      </c>
      <c r="AD375" s="19">
        <v>0</v>
      </c>
      <c r="AE375" s="19">
        <v>0</v>
      </c>
      <c r="AF375" s="19">
        <v>0</v>
      </c>
      <c r="AG375" s="19">
        <v>0</v>
      </c>
      <c r="AH375" s="19">
        <v>0</v>
      </c>
      <c r="AI375" s="19">
        <v>0</v>
      </c>
      <c r="AL375" s="19">
        <v>0</v>
      </c>
      <c r="AM375" s="19">
        <f t="shared" si="25"/>
        <v>0</v>
      </c>
      <c r="AN375" s="19">
        <f t="shared" si="26"/>
        <v>0</v>
      </c>
      <c r="AP375" s="19">
        <f>VLOOKUP($B375,Kraftvärmeprod!$B$1:$BX$549,MATCH(AP$1,Kraftvärmeprod!$B$1:$BX$1,0),FALSE)</f>
        <v>0</v>
      </c>
      <c r="AQ375" s="19">
        <f>VLOOKUP($B375,Kraftvärmeprod!$B$1:$BX$549,MATCH(AQ$1,Kraftvärmeprod!$B$1:$BX$1,0),FALSE)</f>
        <v>0</v>
      </c>
      <c r="AR375" s="19">
        <f>VLOOKUP($B375,Kraftvärmeprod!$B$1:$BX$549,MATCH("Summa tillförd energi exklusive rökgaskondensering",Kraftvärmeprod!$B$1:$BX$1,0),FALSE)</f>
        <v>0</v>
      </c>
      <c r="AT375" s="21" t="str">
        <f t="shared" si="27"/>
        <v/>
      </c>
      <c r="AV375" s="19">
        <f t="shared" si="28"/>
        <v>0</v>
      </c>
      <c r="AX375" s="19" t="str">
        <f>VLOOKUP(B375,Totalt!$B$1:$BZ$554,MATCH(AX$1,Totalt!$B$1:$BZ$1,0),FALSE)</f>
        <v>Ja</v>
      </c>
      <c r="BA375" s="21" t="str">
        <f t="shared" si="29"/>
        <v/>
      </c>
    </row>
    <row r="376" spans="1:53">
      <c r="A376" s="19" t="s">
        <v>582</v>
      </c>
      <c r="B376" s="19" t="s">
        <v>584</v>
      </c>
      <c r="J376" s="19">
        <v>0</v>
      </c>
      <c r="K376" s="19">
        <v>0</v>
      </c>
      <c r="L376" s="19">
        <v>0</v>
      </c>
      <c r="M376" s="19">
        <v>0</v>
      </c>
      <c r="N376" s="19">
        <v>0</v>
      </c>
      <c r="O376" s="19">
        <v>0</v>
      </c>
      <c r="P376" s="19">
        <v>0</v>
      </c>
      <c r="Q376" s="19">
        <v>0</v>
      </c>
      <c r="R376" s="19">
        <v>0</v>
      </c>
      <c r="S376" s="19">
        <v>0</v>
      </c>
      <c r="T376" s="19">
        <v>0</v>
      </c>
      <c r="U376" s="19">
        <v>0</v>
      </c>
      <c r="W376" s="19">
        <v>0</v>
      </c>
      <c r="X376" s="19">
        <v>0</v>
      </c>
      <c r="Y376" s="19">
        <v>0</v>
      </c>
      <c r="Z376" s="19">
        <v>0</v>
      </c>
      <c r="AA376" s="19">
        <v>0</v>
      </c>
      <c r="AB376" s="19">
        <v>0</v>
      </c>
      <c r="AC376" s="19">
        <v>0</v>
      </c>
      <c r="AD376" s="19">
        <v>0</v>
      </c>
      <c r="AE376" s="19">
        <v>0</v>
      </c>
      <c r="AF376" s="19">
        <v>0</v>
      </c>
      <c r="AG376" s="19">
        <v>0</v>
      </c>
      <c r="AH376" s="19">
        <v>0</v>
      </c>
      <c r="AI376" s="19">
        <v>0</v>
      </c>
      <c r="AL376" s="19">
        <v>0</v>
      </c>
      <c r="AM376" s="19">
        <f t="shared" si="25"/>
        <v>0</v>
      </c>
      <c r="AN376" s="19">
        <f t="shared" si="26"/>
        <v>0</v>
      </c>
      <c r="AP376" s="19">
        <f>VLOOKUP($B376,Kraftvärmeprod!$B$1:$BX$549,MATCH(AP$1,Kraftvärmeprod!$B$1:$BX$1,0),FALSE)</f>
        <v>0</v>
      </c>
      <c r="AQ376" s="19">
        <f>VLOOKUP($B376,Kraftvärmeprod!$B$1:$BX$549,MATCH(AQ$1,Kraftvärmeprod!$B$1:$BX$1,0),FALSE)</f>
        <v>0</v>
      </c>
      <c r="AR376" s="19">
        <f>VLOOKUP($B376,Kraftvärmeprod!$B$1:$BX$549,MATCH("Summa tillförd energi exklusive rökgaskondensering",Kraftvärmeprod!$B$1:$BX$1,0),FALSE)</f>
        <v>0</v>
      </c>
      <c r="AT376" s="21" t="str">
        <f t="shared" si="27"/>
        <v/>
      </c>
      <c r="AV376" s="19">
        <f t="shared" si="28"/>
        <v>0</v>
      </c>
      <c r="AX376" s="19" t="str">
        <f>VLOOKUP(B376,Totalt!$B$1:$BZ$554,MATCH(AX$1,Totalt!$B$1:$BZ$1,0),FALSE)</f>
        <v>Ja</v>
      </c>
      <c r="BA376" s="21" t="str">
        <f t="shared" si="29"/>
        <v/>
      </c>
    </row>
    <row r="377" spans="1:53">
      <c r="A377" s="19" t="s">
        <v>582</v>
      </c>
      <c r="B377" s="19" t="s">
        <v>585</v>
      </c>
      <c r="J377" s="19">
        <v>0</v>
      </c>
      <c r="K377" s="19">
        <v>0</v>
      </c>
      <c r="L377" s="19">
        <v>0</v>
      </c>
      <c r="M377" s="19">
        <v>0</v>
      </c>
      <c r="N377" s="19">
        <v>0</v>
      </c>
      <c r="O377" s="19">
        <v>0</v>
      </c>
      <c r="P377" s="19">
        <v>0</v>
      </c>
      <c r="Q377" s="19">
        <v>0</v>
      </c>
      <c r="R377" s="19">
        <v>0</v>
      </c>
      <c r="S377" s="19">
        <v>0</v>
      </c>
      <c r="T377" s="19">
        <v>0</v>
      </c>
      <c r="U377" s="19">
        <v>0</v>
      </c>
      <c r="W377" s="19">
        <v>0</v>
      </c>
      <c r="X377" s="19">
        <v>0</v>
      </c>
      <c r="Y377" s="19">
        <v>0</v>
      </c>
      <c r="Z377" s="19">
        <v>0</v>
      </c>
      <c r="AA377" s="19">
        <v>0</v>
      </c>
      <c r="AB377" s="19">
        <v>0</v>
      </c>
      <c r="AC377" s="19">
        <v>0</v>
      </c>
      <c r="AD377" s="19">
        <v>0</v>
      </c>
      <c r="AE377" s="19">
        <v>0</v>
      </c>
      <c r="AF377" s="19">
        <v>0</v>
      </c>
      <c r="AG377" s="19">
        <v>0</v>
      </c>
      <c r="AH377" s="19">
        <v>0</v>
      </c>
      <c r="AI377" s="19">
        <v>0</v>
      </c>
      <c r="AL377" s="19">
        <v>0</v>
      </c>
      <c r="AM377" s="19">
        <f t="shared" si="25"/>
        <v>0</v>
      </c>
      <c r="AN377" s="19">
        <f t="shared" si="26"/>
        <v>0</v>
      </c>
      <c r="AP377" s="19">
        <f>VLOOKUP($B377,Kraftvärmeprod!$B$1:$BX$549,MATCH(AP$1,Kraftvärmeprod!$B$1:$BX$1,0),FALSE)</f>
        <v>0</v>
      </c>
      <c r="AQ377" s="19">
        <f>VLOOKUP($B377,Kraftvärmeprod!$B$1:$BX$549,MATCH(AQ$1,Kraftvärmeprod!$B$1:$BX$1,0),FALSE)</f>
        <v>0</v>
      </c>
      <c r="AR377" s="19">
        <f>VLOOKUP($B377,Kraftvärmeprod!$B$1:$BX$549,MATCH("Summa tillförd energi exklusive rökgaskondensering",Kraftvärmeprod!$B$1:$BX$1,0),FALSE)</f>
        <v>0</v>
      </c>
      <c r="AT377" s="21" t="str">
        <f t="shared" si="27"/>
        <v/>
      </c>
      <c r="AV377" s="19">
        <f t="shared" si="28"/>
        <v>0</v>
      </c>
      <c r="AX377" s="19" t="str">
        <f>VLOOKUP(B377,Totalt!$B$1:$BZ$554,MATCH(AX$1,Totalt!$B$1:$BZ$1,0),FALSE)</f>
        <v>Ja</v>
      </c>
      <c r="BA377" s="21" t="str">
        <f t="shared" si="29"/>
        <v/>
      </c>
    </row>
    <row r="378" spans="1:53">
      <c r="A378" s="19" t="s">
        <v>582</v>
      </c>
      <c r="B378" s="19" t="s">
        <v>583</v>
      </c>
      <c r="J378" s="19">
        <v>0</v>
      </c>
      <c r="K378" s="19">
        <v>0</v>
      </c>
      <c r="L378" s="19">
        <v>0</v>
      </c>
      <c r="M378" s="19">
        <v>0</v>
      </c>
      <c r="N378" s="19">
        <v>0</v>
      </c>
      <c r="O378" s="19">
        <v>0</v>
      </c>
      <c r="P378" s="19">
        <v>0</v>
      </c>
      <c r="Q378" s="19">
        <v>0</v>
      </c>
      <c r="R378" s="19">
        <v>0</v>
      </c>
      <c r="S378" s="19">
        <v>0</v>
      </c>
      <c r="T378" s="19">
        <v>0</v>
      </c>
      <c r="U378" s="19">
        <v>0</v>
      </c>
      <c r="W378" s="19">
        <v>0</v>
      </c>
      <c r="X378" s="19">
        <v>0</v>
      </c>
      <c r="Y378" s="19">
        <v>0</v>
      </c>
      <c r="Z378" s="19">
        <v>0</v>
      </c>
      <c r="AA378" s="19">
        <v>0</v>
      </c>
      <c r="AB378" s="19">
        <v>0</v>
      </c>
      <c r="AC378" s="19">
        <v>0</v>
      </c>
      <c r="AD378" s="19">
        <v>0</v>
      </c>
      <c r="AE378" s="19">
        <v>0</v>
      </c>
      <c r="AF378" s="19">
        <v>0</v>
      </c>
      <c r="AG378" s="19">
        <v>0</v>
      </c>
      <c r="AH378" s="19">
        <v>0</v>
      </c>
      <c r="AI378" s="19">
        <v>0</v>
      </c>
      <c r="AL378" s="19">
        <v>0</v>
      </c>
      <c r="AM378" s="19">
        <f t="shared" si="25"/>
        <v>0</v>
      </c>
      <c r="AN378" s="19">
        <f t="shared" si="26"/>
        <v>0</v>
      </c>
      <c r="AP378" s="19">
        <f>VLOOKUP($B378,Kraftvärmeprod!$B$1:$BX$549,MATCH(AP$1,Kraftvärmeprod!$B$1:$BX$1,0),FALSE)</f>
        <v>0</v>
      </c>
      <c r="AQ378" s="19">
        <f>VLOOKUP($B378,Kraftvärmeprod!$B$1:$BX$549,MATCH(AQ$1,Kraftvärmeprod!$B$1:$BX$1,0),FALSE)</f>
        <v>0</v>
      </c>
      <c r="AR378" s="19">
        <f>VLOOKUP($B378,Kraftvärmeprod!$B$1:$BX$549,MATCH("Summa tillförd energi exklusive rökgaskondensering",Kraftvärmeprod!$B$1:$BX$1,0),FALSE)</f>
        <v>0</v>
      </c>
      <c r="AT378" s="21" t="str">
        <f t="shared" si="27"/>
        <v/>
      </c>
      <c r="AV378" s="19">
        <f t="shared" si="28"/>
        <v>0</v>
      </c>
      <c r="AX378" s="19" t="str">
        <f>VLOOKUP(B378,Totalt!$B$1:$BZ$554,MATCH(AX$1,Totalt!$B$1:$BZ$1,0),FALSE)</f>
        <v>Ja</v>
      </c>
      <c r="BA378" s="21" t="str">
        <f t="shared" si="29"/>
        <v/>
      </c>
    </row>
    <row r="379" spans="1:53">
      <c r="A379" s="19" t="s">
        <v>32</v>
      </c>
      <c r="B379" s="19" t="s">
        <v>38</v>
      </c>
      <c r="J379" s="19">
        <v>0</v>
      </c>
      <c r="K379" s="19">
        <v>0</v>
      </c>
      <c r="L379" s="19">
        <v>0</v>
      </c>
      <c r="M379" s="19">
        <v>0</v>
      </c>
      <c r="N379" s="19">
        <v>0</v>
      </c>
      <c r="O379" s="19">
        <v>0</v>
      </c>
      <c r="P379" s="19">
        <v>0</v>
      </c>
      <c r="Q379" s="19">
        <v>0</v>
      </c>
      <c r="R379" s="19">
        <v>0</v>
      </c>
      <c r="S379" s="19">
        <v>0</v>
      </c>
      <c r="T379" s="19">
        <v>0</v>
      </c>
      <c r="U379" s="19">
        <v>0</v>
      </c>
      <c r="W379" s="19">
        <v>0</v>
      </c>
      <c r="X379" s="19">
        <v>0</v>
      </c>
      <c r="Y379" s="19">
        <v>0</v>
      </c>
      <c r="Z379" s="19">
        <v>0</v>
      </c>
      <c r="AA379" s="19">
        <v>0</v>
      </c>
      <c r="AB379" s="19">
        <v>0</v>
      </c>
      <c r="AC379" s="19">
        <v>0</v>
      </c>
      <c r="AD379" s="19">
        <v>0</v>
      </c>
      <c r="AE379" s="19">
        <v>0</v>
      </c>
      <c r="AF379" s="19">
        <v>0</v>
      </c>
      <c r="AG379" s="19">
        <v>0</v>
      </c>
      <c r="AH379" s="19">
        <v>0</v>
      </c>
      <c r="AI379" s="19">
        <v>0</v>
      </c>
      <c r="AL379" s="19">
        <v>0</v>
      </c>
      <c r="AM379" s="19">
        <f t="shared" si="25"/>
        <v>0</v>
      </c>
      <c r="AN379" s="19">
        <f t="shared" si="26"/>
        <v>0</v>
      </c>
      <c r="AP379" s="19">
        <f>VLOOKUP($B379,Kraftvärmeprod!$B$1:$BX$549,MATCH(AP$1,Kraftvärmeprod!$B$1:$BX$1,0),FALSE)</f>
        <v>0</v>
      </c>
      <c r="AQ379" s="19">
        <f>VLOOKUP($B379,Kraftvärmeprod!$B$1:$BX$549,MATCH(AQ$1,Kraftvärmeprod!$B$1:$BX$1,0),FALSE)</f>
        <v>0</v>
      </c>
      <c r="AR379" s="19">
        <f>VLOOKUP($B379,Kraftvärmeprod!$B$1:$BX$549,MATCH("Summa tillförd energi exklusive rökgaskondensering",Kraftvärmeprod!$B$1:$BX$1,0),FALSE)</f>
        <v>0</v>
      </c>
      <c r="AT379" s="21" t="str">
        <f t="shared" si="27"/>
        <v/>
      </c>
      <c r="AV379" s="19">
        <f t="shared" si="28"/>
        <v>0</v>
      </c>
      <c r="AX379" s="19" t="str">
        <f>VLOOKUP(B379,Totalt!$B$1:$BZ$554,MATCH(AX$1,Totalt!$B$1:$BZ$1,0),FALSE)</f>
        <v>Ja</v>
      </c>
      <c r="BA379" s="21" t="str">
        <f t="shared" si="29"/>
        <v/>
      </c>
    </row>
    <row r="380" spans="1:53">
      <c r="A380" s="19" t="s">
        <v>32</v>
      </c>
      <c r="B380" s="19" t="s">
        <v>42</v>
      </c>
      <c r="J380" s="19">
        <v>0</v>
      </c>
      <c r="K380" s="19">
        <v>0</v>
      </c>
      <c r="L380" s="19">
        <v>0</v>
      </c>
      <c r="M380" s="19">
        <v>0</v>
      </c>
      <c r="N380" s="19">
        <v>0</v>
      </c>
      <c r="O380" s="19">
        <v>0</v>
      </c>
      <c r="P380" s="19">
        <v>0</v>
      </c>
      <c r="Q380" s="19">
        <v>0</v>
      </c>
      <c r="R380" s="19">
        <v>0</v>
      </c>
      <c r="S380" s="19">
        <v>0</v>
      </c>
      <c r="T380" s="19">
        <v>0</v>
      </c>
      <c r="U380" s="19">
        <v>0</v>
      </c>
      <c r="W380" s="19">
        <v>0</v>
      </c>
      <c r="X380" s="19">
        <v>0</v>
      </c>
      <c r="Y380" s="19">
        <v>0</v>
      </c>
      <c r="Z380" s="19">
        <v>0</v>
      </c>
      <c r="AA380" s="19">
        <v>0</v>
      </c>
      <c r="AB380" s="19">
        <v>0</v>
      </c>
      <c r="AC380" s="19">
        <v>0</v>
      </c>
      <c r="AD380" s="19">
        <v>0</v>
      </c>
      <c r="AE380" s="19">
        <v>0</v>
      </c>
      <c r="AF380" s="19">
        <v>0</v>
      </c>
      <c r="AG380" s="19">
        <v>0</v>
      </c>
      <c r="AH380" s="19">
        <v>0</v>
      </c>
      <c r="AI380" s="19">
        <v>0</v>
      </c>
      <c r="AL380" s="19">
        <v>0</v>
      </c>
      <c r="AM380" s="19">
        <f t="shared" si="25"/>
        <v>0</v>
      </c>
      <c r="AN380" s="19">
        <f t="shared" si="26"/>
        <v>0</v>
      </c>
      <c r="AP380" s="19">
        <f>VLOOKUP($B380,Kraftvärmeprod!$B$1:$BX$549,MATCH(AP$1,Kraftvärmeprod!$B$1:$BX$1,0),FALSE)</f>
        <v>0</v>
      </c>
      <c r="AQ380" s="19">
        <f>VLOOKUP($B380,Kraftvärmeprod!$B$1:$BX$549,MATCH(AQ$1,Kraftvärmeprod!$B$1:$BX$1,0),FALSE)</f>
        <v>0</v>
      </c>
      <c r="AR380" s="19">
        <f>VLOOKUP($B380,Kraftvärmeprod!$B$1:$BX$549,MATCH("Summa tillförd energi exklusive rökgaskondensering",Kraftvärmeprod!$B$1:$BX$1,0),FALSE)</f>
        <v>0</v>
      </c>
      <c r="AT380" s="21" t="str">
        <f t="shared" si="27"/>
        <v/>
      </c>
      <c r="AV380" s="19">
        <f t="shared" si="28"/>
        <v>0</v>
      </c>
      <c r="AX380" s="19" t="str">
        <f>VLOOKUP(B380,Totalt!$B$1:$BZ$554,MATCH(AX$1,Totalt!$B$1:$BZ$1,0),FALSE)</f>
        <v>Ja</v>
      </c>
      <c r="BA380" s="21" t="str">
        <f t="shared" si="29"/>
        <v/>
      </c>
    </row>
    <row r="381" spans="1:53">
      <c r="A381" s="19" t="s">
        <v>19</v>
      </c>
      <c r="B381" s="19" t="s">
        <v>27</v>
      </c>
      <c r="J381" s="19">
        <v>0</v>
      </c>
      <c r="K381" s="19">
        <v>0</v>
      </c>
      <c r="L381" s="19">
        <v>0</v>
      </c>
      <c r="M381" s="19">
        <v>0</v>
      </c>
      <c r="N381" s="19">
        <v>0</v>
      </c>
      <c r="O381" s="19">
        <v>0</v>
      </c>
      <c r="P381" s="19">
        <v>0</v>
      </c>
      <c r="Q381" s="19">
        <v>0</v>
      </c>
      <c r="R381" s="19">
        <v>0</v>
      </c>
      <c r="S381" s="19">
        <v>0</v>
      </c>
      <c r="T381" s="19">
        <v>0</v>
      </c>
      <c r="U381" s="19">
        <v>0</v>
      </c>
      <c r="W381" s="19">
        <v>0</v>
      </c>
      <c r="X381" s="19">
        <v>0</v>
      </c>
      <c r="Y381" s="19">
        <v>0</v>
      </c>
      <c r="Z381" s="19">
        <v>0</v>
      </c>
      <c r="AA381" s="19">
        <v>0</v>
      </c>
      <c r="AB381" s="19">
        <v>0</v>
      </c>
      <c r="AC381" s="19">
        <v>0</v>
      </c>
      <c r="AD381" s="19">
        <v>0</v>
      </c>
      <c r="AE381" s="19">
        <v>0</v>
      </c>
      <c r="AF381" s="19">
        <v>0</v>
      </c>
      <c r="AG381" s="19">
        <v>0</v>
      </c>
      <c r="AH381" s="19">
        <v>0</v>
      </c>
      <c r="AI381" s="19">
        <v>0</v>
      </c>
      <c r="AL381" s="19">
        <v>0</v>
      </c>
      <c r="AM381" s="19">
        <f t="shared" si="25"/>
        <v>0</v>
      </c>
      <c r="AN381" s="19">
        <f t="shared" si="26"/>
        <v>0</v>
      </c>
      <c r="AP381" s="19">
        <f>VLOOKUP($B381,Kraftvärmeprod!$B$1:$BX$549,MATCH(AP$1,Kraftvärmeprod!$B$1:$BX$1,0),FALSE)</f>
        <v>0</v>
      </c>
      <c r="AQ381" s="19">
        <f>VLOOKUP($B381,Kraftvärmeprod!$B$1:$BX$549,MATCH(AQ$1,Kraftvärmeprod!$B$1:$BX$1,0),FALSE)</f>
        <v>0</v>
      </c>
      <c r="AR381" s="19">
        <f>VLOOKUP($B381,Kraftvärmeprod!$B$1:$BX$549,MATCH("Summa tillförd energi exklusive rökgaskondensering",Kraftvärmeprod!$B$1:$BX$1,0),FALSE)</f>
        <v>0</v>
      </c>
      <c r="AT381" s="21" t="str">
        <f t="shared" si="27"/>
        <v/>
      </c>
      <c r="AV381" s="19">
        <f t="shared" si="28"/>
        <v>0</v>
      </c>
      <c r="AX381" s="19" t="str">
        <f>VLOOKUP(B381,Totalt!$B$1:$BZ$554,MATCH(AX$1,Totalt!$B$1:$BZ$1,0),FALSE)</f>
        <v>Ja</v>
      </c>
      <c r="BA381" s="21" t="str">
        <f t="shared" si="29"/>
        <v/>
      </c>
    </row>
    <row r="382" spans="1:53">
      <c r="A382" s="19" t="s">
        <v>19</v>
      </c>
      <c r="B382" s="19" t="s">
        <v>20</v>
      </c>
      <c r="J382" s="19">
        <v>0</v>
      </c>
      <c r="K382" s="19">
        <v>0</v>
      </c>
      <c r="L382" s="19">
        <v>0</v>
      </c>
      <c r="M382" s="19">
        <v>0</v>
      </c>
      <c r="N382" s="19">
        <v>0</v>
      </c>
      <c r="O382" s="19">
        <v>0</v>
      </c>
      <c r="P382" s="19">
        <v>0</v>
      </c>
      <c r="Q382" s="19">
        <v>0</v>
      </c>
      <c r="R382" s="19">
        <v>0</v>
      </c>
      <c r="S382" s="19">
        <v>0</v>
      </c>
      <c r="T382" s="19">
        <v>0</v>
      </c>
      <c r="U382" s="19">
        <v>0</v>
      </c>
      <c r="W382" s="19">
        <v>0</v>
      </c>
      <c r="X382" s="19">
        <v>0</v>
      </c>
      <c r="Y382" s="19">
        <v>0</v>
      </c>
      <c r="Z382" s="19">
        <v>0</v>
      </c>
      <c r="AA382" s="19">
        <v>0</v>
      </c>
      <c r="AB382" s="19">
        <v>0</v>
      </c>
      <c r="AC382" s="19">
        <v>0</v>
      </c>
      <c r="AD382" s="19">
        <v>0</v>
      </c>
      <c r="AE382" s="19">
        <v>0</v>
      </c>
      <c r="AF382" s="19">
        <v>0</v>
      </c>
      <c r="AG382" s="19">
        <v>0</v>
      </c>
      <c r="AH382" s="19">
        <v>0</v>
      </c>
      <c r="AI382" s="19">
        <v>0</v>
      </c>
      <c r="AL382" s="19">
        <v>0</v>
      </c>
      <c r="AM382" s="19">
        <f t="shared" si="25"/>
        <v>0</v>
      </c>
      <c r="AN382" s="19">
        <f t="shared" si="26"/>
        <v>0</v>
      </c>
      <c r="AP382" s="19">
        <f>VLOOKUP($B382,Kraftvärmeprod!$B$1:$BX$549,MATCH(AP$1,Kraftvärmeprod!$B$1:$BX$1,0),FALSE)</f>
        <v>0</v>
      </c>
      <c r="AQ382" s="19">
        <f>VLOOKUP($B382,Kraftvärmeprod!$B$1:$BX$549,MATCH(AQ$1,Kraftvärmeprod!$B$1:$BX$1,0),FALSE)</f>
        <v>0</v>
      </c>
      <c r="AR382" s="19">
        <f>VLOOKUP($B382,Kraftvärmeprod!$B$1:$BX$549,MATCH("Summa tillförd energi exklusive rökgaskondensering",Kraftvärmeprod!$B$1:$BX$1,0),FALSE)</f>
        <v>0</v>
      </c>
      <c r="AT382" s="21" t="str">
        <f t="shared" si="27"/>
        <v/>
      </c>
      <c r="AV382" s="19">
        <f t="shared" si="28"/>
        <v>0</v>
      </c>
      <c r="AX382" s="19" t="str">
        <f>VLOOKUP(B382,Totalt!$B$1:$BZ$554,MATCH(AX$1,Totalt!$B$1:$BZ$1,0),FALSE)</f>
        <v>Ja</v>
      </c>
      <c r="BA382" s="21" t="str">
        <f t="shared" si="29"/>
        <v/>
      </c>
    </row>
    <row r="383" spans="1:53">
      <c r="A383" s="19" t="s">
        <v>19</v>
      </c>
      <c r="B383" s="19" t="s">
        <v>23</v>
      </c>
      <c r="J383" s="19">
        <v>0</v>
      </c>
      <c r="K383" s="19">
        <v>0</v>
      </c>
      <c r="L383" s="19">
        <v>0</v>
      </c>
      <c r="M383" s="19">
        <v>0</v>
      </c>
      <c r="N383" s="19">
        <v>0</v>
      </c>
      <c r="O383" s="19">
        <v>0</v>
      </c>
      <c r="P383" s="19">
        <v>0</v>
      </c>
      <c r="Q383" s="19">
        <v>0</v>
      </c>
      <c r="R383" s="19">
        <v>0</v>
      </c>
      <c r="S383" s="19">
        <v>0</v>
      </c>
      <c r="T383" s="19">
        <v>0</v>
      </c>
      <c r="U383" s="19">
        <v>0</v>
      </c>
      <c r="W383" s="19">
        <v>0</v>
      </c>
      <c r="X383" s="19">
        <v>0</v>
      </c>
      <c r="Y383" s="19">
        <v>0</v>
      </c>
      <c r="Z383" s="19">
        <v>0</v>
      </c>
      <c r="AA383" s="19">
        <v>0</v>
      </c>
      <c r="AB383" s="19">
        <v>0</v>
      </c>
      <c r="AC383" s="19">
        <v>0</v>
      </c>
      <c r="AD383" s="19">
        <v>0</v>
      </c>
      <c r="AE383" s="19">
        <v>0</v>
      </c>
      <c r="AF383" s="19">
        <v>0</v>
      </c>
      <c r="AG383" s="19">
        <v>0</v>
      </c>
      <c r="AH383" s="19">
        <v>0</v>
      </c>
      <c r="AI383" s="19">
        <v>0</v>
      </c>
      <c r="AL383" s="19">
        <v>0</v>
      </c>
      <c r="AM383" s="19">
        <f t="shared" si="25"/>
        <v>0</v>
      </c>
      <c r="AN383" s="19">
        <f t="shared" si="26"/>
        <v>0</v>
      </c>
      <c r="AP383" s="19">
        <f>VLOOKUP($B383,Kraftvärmeprod!$B$1:$BX$549,MATCH(AP$1,Kraftvärmeprod!$B$1:$BX$1,0),FALSE)</f>
        <v>0</v>
      </c>
      <c r="AQ383" s="19">
        <f>VLOOKUP($B383,Kraftvärmeprod!$B$1:$BX$549,MATCH(AQ$1,Kraftvärmeprod!$B$1:$BX$1,0),FALSE)</f>
        <v>0</v>
      </c>
      <c r="AR383" s="19">
        <f>VLOOKUP($B383,Kraftvärmeprod!$B$1:$BX$549,MATCH("Summa tillförd energi exklusive rökgaskondensering",Kraftvärmeprod!$B$1:$BX$1,0),FALSE)</f>
        <v>0</v>
      </c>
      <c r="AT383" s="21" t="str">
        <f t="shared" si="27"/>
        <v/>
      </c>
      <c r="AV383" s="19">
        <f t="shared" si="28"/>
        <v>0</v>
      </c>
      <c r="AX383" s="19" t="str">
        <f>VLOOKUP(B383,Totalt!$B$1:$BZ$554,MATCH(AX$1,Totalt!$B$1:$BZ$1,0),FALSE)</f>
        <v>Ja</v>
      </c>
      <c r="BA383" s="21" t="str">
        <f t="shared" si="29"/>
        <v/>
      </c>
    </row>
    <row r="384" spans="1:53">
      <c r="A384" s="19" t="s">
        <v>19</v>
      </c>
      <c r="B384" s="19" t="s">
        <v>29</v>
      </c>
      <c r="J384" s="19">
        <v>0</v>
      </c>
      <c r="K384" s="19">
        <v>0</v>
      </c>
      <c r="L384" s="19">
        <v>0</v>
      </c>
      <c r="M384" s="19">
        <v>0</v>
      </c>
      <c r="N384" s="19">
        <v>0</v>
      </c>
      <c r="O384" s="19">
        <v>0</v>
      </c>
      <c r="P384" s="19">
        <v>0</v>
      </c>
      <c r="Q384" s="19">
        <v>0</v>
      </c>
      <c r="R384" s="19">
        <v>0</v>
      </c>
      <c r="S384" s="19">
        <v>0</v>
      </c>
      <c r="T384" s="19">
        <v>0</v>
      </c>
      <c r="U384" s="19">
        <v>0</v>
      </c>
      <c r="W384" s="19">
        <v>0</v>
      </c>
      <c r="X384" s="19">
        <v>0</v>
      </c>
      <c r="Y384" s="19">
        <v>0</v>
      </c>
      <c r="Z384" s="19">
        <v>0</v>
      </c>
      <c r="AA384" s="19">
        <v>0</v>
      </c>
      <c r="AB384" s="19">
        <v>0</v>
      </c>
      <c r="AC384" s="19">
        <v>0</v>
      </c>
      <c r="AD384" s="19">
        <v>0</v>
      </c>
      <c r="AE384" s="19">
        <v>0</v>
      </c>
      <c r="AF384" s="19">
        <v>0</v>
      </c>
      <c r="AG384" s="19">
        <v>0</v>
      </c>
      <c r="AH384" s="19">
        <v>0</v>
      </c>
      <c r="AI384" s="19">
        <v>0</v>
      </c>
      <c r="AL384" s="19">
        <v>0</v>
      </c>
      <c r="AM384" s="19">
        <f t="shared" si="25"/>
        <v>0</v>
      </c>
      <c r="AN384" s="19">
        <f t="shared" si="26"/>
        <v>0</v>
      </c>
      <c r="AP384" s="19">
        <f>VLOOKUP($B384,Kraftvärmeprod!$B$1:$BX$549,MATCH(AP$1,Kraftvärmeprod!$B$1:$BX$1,0),FALSE)</f>
        <v>0</v>
      </c>
      <c r="AQ384" s="19">
        <f>VLOOKUP($B384,Kraftvärmeprod!$B$1:$BX$549,MATCH(AQ$1,Kraftvärmeprod!$B$1:$BX$1,0),FALSE)</f>
        <v>0</v>
      </c>
      <c r="AR384" s="19">
        <f>VLOOKUP($B384,Kraftvärmeprod!$B$1:$BX$549,MATCH("Summa tillförd energi exklusive rökgaskondensering",Kraftvärmeprod!$B$1:$BX$1,0),FALSE)</f>
        <v>0</v>
      </c>
      <c r="AT384" s="21" t="str">
        <f t="shared" si="27"/>
        <v/>
      </c>
      <c r="AV384" s="19">
        <f t="shared" si="28"/>
        <v>0</v>
      </c>
      <c r="AX384" s="19" t="str">
        <f>VLOOKUP(B384,Totalt!$B$1:$BZ$554,MATCH(AX$1,Totalt!$B$1:$BZ$1,0),FALSE)</f>
        <v>Ja</v>
      </c>
      <c r="BA384" s="21" t="str">
        <f t="shared" si="29"/>
        <v/>
      </c>
    </row>
    <row r="385" spans="1:53">
      <c r="A385" s="19" t="s">
        <v>19</v>
      </c>
      <c r="B385" s="19" t="s">
        <v>26</v>
      </c>
      <c r="J385" s="19">
        <v>0</v>
      </c>
      <c r="K385" s="19">
        <v>0</v>
      </c>
      <c r="L385" s="19">
        <v>0</v>
      </c>
      <c r="M385" s="19">
        <v>0</v>
      </c>
      <c r="N385" s="19">
        <v>0</v>
      </c>
      <c r="O385" s="19">
        <v>0</v>
      </c>
      <c r="P385" s="19">
        <v>0</v>
      </c>
      <c r="Q385" s="19">
        <v>0</v>
      </c>
      <c r="R385" s="19">
        <v>0</v>
      </c>
      <c r="S385" s="19">
        <v>0</v>
      </c>
      <c r="T385" s="19">
        <v>0</v>
      </c>
      <c r="U385" s="19">
        <v>0</v>
      </c>
      <c r="W385" s="19">
        <v>0</v>
      </c>
      <c r="X385" s="19">
        <v>0</v>
      </c>
      <c r="Y385" s="19">
        <v>0</v>
      </c>
      <c r="Z385" s="19">
        <v>0</v>
      </c>
      <c r="AA385" s="19">
        <v>0</v>
      </c>
      <c r="AB385" s="19">
        <v>0</v>
      </c>
      <c r="AC385" s="19">
        <v>0</v>
      </c>
      <c r="AD385" s="19">
        <v>0</v>
      </c>
      <c r="AE385" s="19">
        <v>0</v>
      </c>
      <c r="AF385" s="19">
        <v>0</v>
      </c>
      <c r="AG385" s="19">
        <v>0</v>
      </c>
      <c r="AH385" s="19">
        <v>0</v>
      </c>
      <c r="AI385" s="19">
        <v>0</v>
      </c>
      <c r="AL385" s="19">
        <v>0</v>
      </c>
      <c r="AM385" s="19">
        <f t="shared" si="25"/>
        <v>0</v>
      </c>
      <c r="AN385" s="19">
        <f t="shared" si="26"/>
        <v>0</v>
      </c>
      <c r="AP385" s="19">
        <f>VLOOKUP($B385,Kraftvärmeprod!$B$1:$BX$549,MATCH(AP$1,Kraftvärmeprod!$B$1:$BX$1,0),FALSE)</f>
        <v>0</v>
      </c>
      <c r="AQ385" s="19">
        <f>VLOOKUP($B385,Kraftvärmeprod!$B$1:$BX$549,MATCH(AQ$1,Kraftvärmeprod!$B$1:$BX$1,0),FALSE)</f>
        <v>0</v>
      </c>
      <c r="AR385" s="19">
        <f>VLOOKUP($B385,Kraftvärmeprod!$B$1:$BX$549,MATCH("Summa tillförd energi exklusive rökgaskondensering",Kraftvärmeprod!$B$1:$BX$1,0),FALSE)</f>
        <v>0</v>
      </c>
      <c r="AT385" s="21" t="str">
        <f t="shared" si="27"/>
        <v/>
      </c>
      <c r="AV385" s="19">
        <f t="shared" si="28"/>
        <v>0</v>
      </c>
      <c r="AX385" s="19" t="str">
        <f>VLOOKUP(B385,Totalt!$B$1:$BZ$554,MATCH(AX$1,Totalt!$B$1:$BZ$1,0),FALSE)</f>
        <v>Ja</v>
      </c>
      <c r="BA385" s="21" t="str">
        <f t="shared" si="29"/>
        <v/>
      </c>
    </row>
    <row r="386" spans="1:53">
      <c r="A386" s="19" t="s">
        <v>19</v>
      </c>
      <c r="B386" s="19" t="s">
        <v>30</v>
      </c>
      <c r="J386" s="19">
        <v>0</v>
      </c>
      <c r="K386" s="19">
        <v>0</v>
      </c>
      <c r="L386" s="19">
        <v>0</v>
      </c>
      <c r="M386" s="19">
        <v>0</v>
      </c>
      <c r="N386" s="19">
        <v>0</v>
      </c>
      <c r="O386" s="19">
        <v>0</v>
      </c>
      <c r="P386" s="19">
        <v>0</v>
      </c>
      <c r="Q386" s="19">
        <v>0</v>
      </c>
      <c r="R386" s="19">
        <v>0</v>
      </c>
      <c r="S386" s="19">
        <v>0</v>
      </c>
      <c r="T386" s="19">
        <v>0</v>
      </c>
      <c r="U386" s="19">
        <v>0</v>
      </c>
      <c r="W386" s="19">
        <v>0</v>
      </c>
      <c r="X386" s="19">
        <v>0</v>
      </c>
      <c r="Y386" s="19">
        <v>0</v>
      </c>
      <c r="Z386" s="19">
        <v>0</v>
      </c>
      <c r="AA386" s="19">
        <v>0</v>
      </c>
      <c r="AB386" s="19">
        <v>0</v>
      </c>
      <c r="AC386" s="19">
        <v>0</v>
      </c>
      <c r="AD386" s="19">
        <v>0</v>
      </c>
      <c r="AE386" s="19">
        <v>0</v>
      </c>
      <c r="AF386" s="19">
        <v>0</v>
      </c>
      <c r="AG386" s="19">
        <v>0</v>
      </c>
      <c r="AH386" s="19">
        <v>0</v>
      </c>
      <c r="AI386" s="19">
        <v>0</v>
      </c>
      <c r="AL386" s="19">
        <v>0</v>
      </c>
      <c r="AM386" s="19">
        <f t="shared" si="25"/>
        <v>0</v>
      </c>
      <c r="AN386" s="19">
        <f t="shared" si="26"/>
        <v>0</v>
      </c>
      <c r="AP386" s="19">
        <f>VLOOKUP($B386,Kraftvärmeprod!$B$1:$BX$549,MATCH(AP$1,Kraftvärmeprod!$B$1:$BX$1,0),FALSE)</f>
        <v>0</v>
      </c>
      <c r="AQ386" s="19">
        <f>VLOOKUP($B386,Kraftvärmeprod!$B$1:$BX$549,MATCH(AQ$1,Kraftvärmeprod!$B$1:$BX$1,0),FALSE)</f>
        <v>0</v>
      </c>
      <c r="AR386" s="19">
        <f>VLOOKUP($B386,Kraftvärmeprod!$B$1:$BX$549,MATCH("Summa tillförd energi exklusive rökgaskondensering",Kraftvärmeprod!$B$1:$BX$1,0),FALSE)</f>
        <v>0</v>
      </c>
      <c r="AT386" s="21" t="str">
        <f t="shared" si="27"/>
        <v/>
      </c>
      <c r="AV386" s="19">
        <f t="shared" si="28"/>
        <v>0</v>
      </c>
      <c r="AX386" s="19" t="str">
        <f>VLOOKUP(B386,Totalt!$B$1:$BZ$554,MATCH(AX$1,Totalt!$B$1:$BZ$1,0),FALSE)</f>
        <v>Ja</v>
      </c>
      <c r="BA386" s="21" t="str">
        <f t="shared" si="29"/>
        <v/>
      </c>
    </row>
    <row r="387" spans="1:53">
      <c r="A387" s="19" t="s">
        <v>19</v>
      </c>
      <c r="B387" s="19" t="s">
        <v>28</v>
      </c>
      <c r="J387" s="19">
        <v>0</v>
      </c>
      <c r="K387" s="19">
        <v>0</v>
      </c>
      <c r="L387" s="19">
        <v>0</v>
      </c>
      <c r="M387" s="19">
        <v>0</v>
      </c>
      <c r="N387" s="19">
        <v>0</v>
      </c>
      <c r="O387" s="19">
        <v>0</v>
      </c>
      <c r="P387" s="19">
        <v>0</v>
      </c>
      <c r="Q387" s="19">
        <v>0</v>
      </c>
      <c r="R387" s="19">
        <v>0</v>
      </c>
      <c r="S387" s="19">
        <v>0</v>
      </c>
      <c r="T387" s="19">
        <v>0</v>
      </c>
      <c r="U387" s="19">
        <v>0</v>
      </c>
      <c r="W387" s="19">
        <v>0</v>
      </c>
      <c r="X387" s="19">
        <v>0</v>
      </c>
      <c r="Y387" s="19">
        <v>0</v>
      </c>
      <c r="Z387" s="19">
        <v>0</v>
      </c>
      <c r="AA387" s="19">
        <v>0</v>
      </c>
      <c r="AB387" s="19">
        <v>0</v>
      </c>
      <c r="AC387" s="19">
        <v>0</v>
      </c>
      <c r="AD387" s="19">
        <v>0</v>
      </c>
      <c r="AE387" s="19">
        <v>0</v>
      </c>
      <c r="AF387" s="19">
        <v>0</v>
      </c>
      <c r="AG387" s="19">
        <v>0</v>
      </c>
      <c r="AH387" s="19">
        <v>0</v>
      </c>
      <c r="AI387" s="19">
        <v>0</v>
      </c>
      <c r="AL387" s="19">
        <v>0</v>
      </c>
      <c r="AM387" s="19">
        <f t="shared" ref="AM387:AM450" si="30">AL387-IFERROR(AI387/1,0)</f>
        <v>0</v>
      </c>
      <c r="AN387" s="19">
        <f t="shared" ref="AN387:AN450" si="31">AM387-IFERROR(AH387/1,0)</f>
        <v>0</v>
      </c>
      <c r="AP387" s="19">
        <f>VLOOKUP($B387,Kraftvärmeprod!$B$1:$BX$549,MATCH(AP$1,Kraftvärmeprod!$B$1:$BX$1,0),FALSE)</f>
        <v>0</v>
      </c>
      <c r="AQ387" s="19">
        <f>VLOOKUP($B387,Kraftvärmeprod!$B$1:$BX$549,MATCH(AQ$1,Kraftvärmeprod!$B$1:$BX$1,0),FALSE)</f>
        <v>0</v>
      </c>
      <c r="AR387" s="19">
        <f>VLOOKUP($B387,Kraftvärmeprod!$B$1:$BX$549,MATCH("Summa tillförd energi exklusive rökgaskondensering",Kraftvärmeprod!$B$1:$BX$1,0),FALSE)</f>
        <v>0</v>
      </c>
      <c r="AT387" s="21" t="str">
        <f t="shared" ref="AT387:AT450" si="32">IF(AN387=0,"",AN387/AR387)</f>
        <v/>
      </c>
      <c r="AV387" s="19">
        <f t="shared" ref="AV387:AV450" si="33">Q387+R387+S387+T387+U387+P387+X387+Y387+Z387+AA387+AB387+AC387+W387</f>
        <v>0</v>
      </c>
      <c r="AX387" s="19" t="str">
        <f>VLOOKUP(B387,Totalt!$B$1:$BZ$554,MATCH(AX$1,Totalt!$B$1:$BZ$1,0),FALSE)</f>
        <v>Ja</v>
      </c>
      <c r="BA387" s="21" t="str">
        <f t="shared" ref="BA387:BA450" si="34">IFERROR(AP387/(AN387+AI387),"")</f>
        <v/>
      </c>
    </row>
    <row r="388" spans="1:53">
      <c r="A388" s="19" t="s">
        <v>19</v>
      </c>
      <c r="B388" s="19" t="s">
        <v>25</v>
      </c>
      <c r="J388" s="19">
        <v>0</v>
      </c>
      <c r="K388" s="19">
        <v>0</v>
      </c>
      <c r="L388" s="19">
        <v>0</v>
      </c>
      <c r="M388" s="19">
        <v>0</v>
      </c>
      <c r="N388" s="19">
        <v>0</v>
      </c>
      <c r="O388" s="19">
        <v>0</v>
      </c>
      <c r="P388" s="19">
        <v>0</v>
      </c>
      <c r="Q388" s="19">
        <v>0</v>
      </c>
      <c r="R388" s="19">
        <v>0</v>
      </c>
      <c r="S388" s="19">
        <v>0</v>
      </c>
      <c r="T388" s="19">
        <v>0</v>
      </c>
      <c r="U388" s="19">
        <v>0</v>
      </c>
      <c r="W388" s="19">
        <v>0</v>
      </c>
      <c r="X388" s="19">
        <v>0</v>
      </c>
      <c r="Y388" s="19">
        <v>0</v>
      </c>
      <c r="Z388" s="19">
        <v>0</v>
      </c>
      <c r="AA388" s="19">
        <v>0</v>
      </c>
      <c r="AB388" s="19">
        <v>0</v>
      </c>
      <c r="AC388" s="19">
        <v>0</v>
      </c>
      <c r="AD388" s="19">
        <v>0</v>
      </c>
      <c r="AE388" s="19">
        <v>0</v>
      </c>
      <c r="AF388" s="19">
        <v>0</v>
      </c>
      <c r="AG388" s="19">
        <v>0</v>
      </c>
      <c r="AH388" s="19">
        <v>0</v>
      </c>
      <c r="AI388" s="19">
        <v>0</v>
      </c>
      <c r="AL388" s="19">
        <v>0</v>
      </c>
      <c r="AM388" s="19">
        <f t="shared" si="30"/>
        <v>0</v>
      </c>
      <c r="AN388" s="19">
        <f t="shared" si="31"/>
        <v>0</v>
      </c>
      <c r="AP388" s="19">
        <f>VLOOKUP($B388,Kraftvärmeprod!$B$1:$BX$549,MATCH(AP$1,Kraftvärmeprod!$B$1:$BX$1,0),FALSE)</f>
        <v>0</v>
      </c>
      <c r="AQ388" s="19">
        <f>VLOOKUP($B388,Kraftvärmeprod!$B$1:$BX$549,MATCH(AQ$1,Kraftvärmeprod!$B$1:$BX$1,0),FALSE)</f>
        <v>0</v>
      </c>
      <c r="AR388" s="19">
        <f>VLOOKUP($B388,Kraftvärmeprod!$B$1:$BX$549,MATCH("Summa tillförd energi exklusive rökgaskondensering",Kraftvärmeprod!$B$1:$BX$1,0),FALSE)</f>
        <v>0</v>
      </c>
      <c r="AT388" s="21" t="str">
        <f t="shared" si="32"/>
        <v/>
      </c>
      <c r="AV388" s="19">
        <f t="shared" si="33"/>
        <v>0</v>
      </c>
      <c r="AX388" s="19" t="str">
        <f>VLOOKUP(B388,Totalt!$B$1:$BZ$554,MATCH(AX$1,Totalt!$B$1:$BZ$1,0),FALSE)</f>
        <v>Ja</v>
      </c>
      <c r="BA388" s="21" t="str">
        <f t="shared" si="34"/>
        <v/>
      </c>
    </row>
    <row r="389" spans="1:53">
      <c r="A389" s="19" t="s">
        <v>19</v>
      </c>
      <c r="B389" s="19" t="s">
        <v>31</v>
      </c>
      <c r="J389" s="19">
        <v>0</v>
      </c>
      <c r="K389" s="19">
        <v>0</v>
      </c>
      <c r="L389" s="19">
        <v>0</v>
      </c>
      <c r="M389" s="19">
        <v>0</v>
      </c>
      <c r="N389" s="19">
        <v>0</v>
      </c>
      <c r="O389" s="19">
        <v>0</v>
      </c>
      <c r="P389" s="19">
        <v>0</v>
      </c>
      <c r="Q389" s="19">
        <v>0</v>
      </c>
      <c r="R389" s="19">
        <v>0</v>
      </c>
      <c r="S389" s="19">
        <v>0</v>
      </c>
      <c r="T389" s="19">
        <v>0</v>
      </c>
      <c r="U389" s="19">
        <v>0</v>
      </c>
      <c r="W389" s="19">
        <v>0</v>
      </c>
      <c r="X389" s="19">
        <v>0</v>
      </c>
      <c r="Y389" s="19">
        <v>0</v>
      </c>
      <c r="Z389" s="19">
        <v>0</v>
      </c>
      <c r="AA389" s="19">
        <v>0</v>
      </c>
      <c r="AB389" s="19">
        <v>0</v>
      </c>
      <c r="AC389" s="19">
        <v>0</v>
      </c>
      <c r="AD389" s="19">
        <v>0</v>
      </c>
      <c r="AE389" s="19">
        <v>0</v>
      </c>
      <c r="AF389" s="19">
        <v>0</v>
      </c>
      <c r="AG389" s="19">
        <v>0</v>
      </c>
      <c r="AH389" s="19">
        <v>0</v>
      </c>
      <c r="AI389" s="19">
        <v>0</v>
      </c>
      <c r="AL389" s="19">
        <v>0</v>
      </c>
      <c r="AM389" s="19">
        <f t="shared" si="30"/>
        <v>0</v>
      </c>
      <c r="AN389" s="19">
        <f t="shared" si="31"/>
        <v>0</v>
      </c>
      <c r="AP389" s="19">
        <f>VLOOKUP($B389,Kraftvärmeprod!$B$1:$BX$549,MATCH(AP$1,Kraftvärmeprod!$B$1:$BX$1,0),FALSE)</f>
        <v>0</v>
      </c>
      <c r="AQ389" s="19">
        <f>VLOOKUP($B389,Kraftvärmeprod!$B$1:$BX$549,MATCH(AQ$1,Kraftvärmeprod!$B$1:$BX$1,0),FALSE)</f>
        <v>0</v>
      </c>
      <c r="AR389" s="19">
        <f>VLOOKUP($B389,Kraftvärmeprod!$B$1:$BX$549,MATCH("Summa tillförd energi exklusive rökgaskondensering",Kraftvärmeprod!$B$1:$BX$1,0),FALSE)</f>
        <v>0</v>
      </c>
      <c r="AT389" s="21" t="str">
        <f t="shared" si="32"/>
        <v/>
      </c>
      <c r="AV389" s="19">
        <f t="shared" si="33"/>
        <v>0</v>
      </c>
      <c r="AX389" s="19" t="str">
        <f>VLOOKUP(B389,Totalt!$B$1:$BZ$554,MATCH(AX$1,Totalt!$B$1:$BZ$1,0),FALSE)</f>
        <v>Ja</v>
      </c>
      <c r="BA389" s="21" t="str">
        <f t="shared" si="34"/>
        <v/>
      </c>
    </row>
    <row r="390" spans="1:53">
      <c r="A390" s="19" t="s">
        <v>294</v>
      </c>
      <c r="B390" s="19" t="s">
        <v>295</v>
      </c>
      <c r="J390" s="19">
        <v>0</v>
      </c>
      <c r="K390" s="19">
        <v>0</v>
      </c>
      <c r="L390" s="19">
        <v>0</v>
      </c>
      <c r="M390" s="19">
        <v>0</v>
      </c>
      <c r="N390" s="19">
        <v>0</v>
      </c>
      <c r="O390" s="19">
        <v>0</v>
      </c>
      <c r="P390" s="19">
        <v>0</v>
      </c>
      <c r="Q390" s="19">
        <v>0</v>
      </c>
      <c r="R390" s="19">
        <v>0</v>
      </c>
      <c r="S390" s="19">
        <v>0</v>
      </c>
      <c r="T390" s="19">
        <v>0</v>
      </c>
      <c r="U390" s="19">
        <v>0</v>
      </c>
      <c r="W390" s="19">
        <v>0</v>
      </c>
      <c r="X390" s="19">
        <v>0</v>
      </c>
      <c r="Y390" s="19">
        <v>0</v>
      </c>
      <c r="Z390" s="19">
        <v>0</v>
      </c>
      <c r="AA390" s="19">
        <v>0</v>
      </c>
      <c r="AB390" s="19">
        <v>0</v>
      </c>
      <c r="AC390" s="19">
        <v>0</v>
      </c>
      <c r="AD390" s="19">
        <v>0</v>
      </c>
      <c r="AE390" s="19">
        <v>0</v>
      </c>
      <c r="AF390" s="19">
        <v>0</v>
      </c>
      <c r="AG390" s="19">
        <v>0</v>
      </c>
      <c r="AH390" s="19">
        <v>0</v>
      </c>
      <c r="AI390" s="19">
        <v>0</v>
      </c>
      <c r="AL390" s="19">
        <v>0</v>
      </c>
      <c r="AM390" s="19">
        <f t="shared" si="30"/>
        <v>0</v>
      </c>
      <c r="AN390" s="19">
        <f t="shared" si="31"/>
        <v>0</v>
      </c>
      <c r="AP390" s="19">
        <f>VLOOKUP($B390,Kraftvärmeprod!$B$1:$BX$549,MATCH(AP$1,Kraftvärmeprod!$B$1:$BX$1,0),FALSE)</f>
        <v>0</v>
      </c>
      <c r="AQ390" s="19">
        <f>VLOOKUP($B390,Kraftvärmeprod!$B$1:$BX$549,MATCH(AQ$1,Kraftvärmeprod!$B$1:$BX$1,0),FALSE)</f>
        <v>0</v>
      </c>
      <c r="AR390" s="19">
        <f>VLOOKUP($B390,Kraftvärmeprod!$B$1:$BX$549,MATCH("Summa tillförd energi exklusive rökgaskondensering",Kraftvärmeprod!$B$1:$BX$1,0),FALSE)</f>
        <v>0</v>
      </c>
      <c r="AT390" s="21" t="str">
        <f t="shared" si="32"/>
        <v/>
      </c>
      <c r="AV390" s="19">
        <f t="shared" si="33"/>
        <v>0</v>
      </c>
      <c r="AX390" s="19" t="str">
        <f>VLOOKUP(B390,Totalt!$B$1:$BZ$554,MATCH(AX$1,Totalt!$B$1:$BZ$1,0),FALSE)</f>
        <v>Ja</v>
      </c>
      <c r="BA390" s="21" t="str">
        <f t="shared" si="34"/>
        <v/>
      </c>
    </row>
    <row r="391" spans="1:53">
      <c r="A391" s="19" t="s">
        <v>294</v>
      </c>
      <c r="B391" s="19" t="s">
        <v>310</v>
      </c>
      <c r="J391" s="19">
        <v>0</v>
      </c>
      <c r="K391" s="19">
        <v>0</v>
      </c>
      <c r="L391" s="19">
        <v>0</v>
      </c>
      <c r="M391" s="19">
        <v>0</v>
      </c>
      <c r="N391" s="19">
        <v>0</v>
      </c>
      <c r="O391" s="19">
        <v>0</v>
      </c>
      <c r="P391" s="19">
        <v>0</v>
      </c>
      <c r="Q391" s="19">
        <v>0</v>
      </c>
      <c r="R391" s="19">
        <v>0</v>
      </c>
      <c r="S391" s="19">
        <v>0</v>
      </c>
      <c r="T391" s="19">
        <v>0</v>
      </c>
      <c r="U391" s="19">
        <v>0</v>
      </c>
      <c r="W391" s="19">
        <v>0</v>
      </c>
      <c r="X391" s="19">
        <v>0</v>
      </c>
      <c r="Y391" s="19">
        <v>0</v>
      </c>
      <c r="Z391" s="19">
        <v>0</v>
      </c>
      <c r="AA391" s="19">
        <v>0</v>
      </c>
      <c r="AB391" s="19">
        <v>0</v>
      </c>
      <c r="AC391" s="19">
        <v>0</v>
      </c>
      <c r="AD391" s="19">
        <v>0</v>
      </c>
      <c r="AE391" s="19">
        <v>0</v>
      </c>
      <c r="AF391" s="19">
        <v>0</v>
      </c>
      <c r="AG391" s="19">
        <v>0</v>
      </c>
      <c r="AH391" s="19">
        <v>0</v>
      </c>
      <c r="AI391" s="19">
        <v>0</v>
      </c>
      <c r="AL391" s="19">
        <v>0</v>
      </c>
      <c r="AM391" s="19">
        <f t="shared" si="30"/>
        <v>0</v>
      </c>
      <c r="AN391" s="19">
        <f t="shared" si="31"/>
        <v>0</v>
      </c>
      <c r="AP391" s="19">
        <f>VLOOKUP($B391,Kraftvärmeprod!$B$1:$BX$549,MATCH(AP$1,Kraftvärmeprod!$B$1:$BX$1,0),FALSE)</f>
        <v>0</v>
      </c>
      <c r="AQ391" s="19">
        <f>VLOOKUP($B391,Kraftvärmeprod!$B$1:$BX$549,MATCH(AQ$1,Kraftvärmeprod!$B$1:$BX$1,0),FALSE)</f>
        <v>0</v>
      </c>
      <c r="AR391" s="19">
        <f>VLOOKUP($B391,Kraftvärmeprod!$B$1:$BX$549,MATCH("Summa tillförd energi exklusive rökgaskondensering",Kraftvärmeprod!$B$1:$BX$1,0),FALSE)</f>
        <v>0</v>
      </c>
      <c r="AT391" s="21" t="str">
        <f t="shared" si="32"/>
        <v/>
      </c>
      <c r="AV391" s="19">
        <f t="shared" si="33"/>
        <v>0</v>
      </c>
      <c r="AX391" s="19" t="str">
        <f>VLOOKUP(B391,Totalt!$B$1:$BZ$554,MATCH(AX$1,Totalt!$B$1:$BZ$1,0),FALSE)</f>
        <v>Ja</v>
      </c>
      <c r="BA391" s="21" t="str">
        <f t="shared" si="34"/>
        <v/>
      </c>
    </row>
    <row r="392" spans="1:53">
      <c r="A392" s="19" t="s">
        <v>294</v>
      </c>
      <c r="B392" s="19" t="s">
        <v>297</v>
      </c>
      <c r="J392" s="19">
        <v>0</v>
      </c>
      <c r="K392" s="19">
        <v>0</v>
      </c>
      <c r="L392" s="19">
        <v>0</v>
      </c>
      <c r="M392" s="19">
        <v>0</v>
      </c>
      <c r="N392" s="19">
        <v>0</v>
      </c>
      <c r="O392" s="19">
        <v>0</v>
      </c>
      <c r="P392" s="19">
        <v>0</v>
      </c>
      <c r="Q392" s="19">
        <v>0</v>
      </c>
      <c r="R392" s="19">
        <v>0</v>
      </c>
      <c r="S392" s="19">
        <v>0</v>
      </c>
      <c r="T392" s="19">
        <v>0</v>
      </c>
      <c r="U392" s="19">
        <v>0</v>
      </c>
      <c r="W392" s="19">
        <v>0</v>
      </c>
      <c r="X392" s="19">
        <v>0</v>
      </c>
      <c r="Y392" s="19">
        <v>0</v>
      </c>
      <c r="Z392" s="19">
        <v>0</v>
      </c>
      <c r="AA392" s="19">
        <v>0</v>
      </c>
      <c r="AB392" s="19">
        <v>0</v>
      </c>
      <c r="AC392" s="19">
        <v>0</v>
      </c>
      <c r="AD392" s="19">
        <v>0</v>
      </c>
      <c r="AE392" s="19">
        <v>0</v>
      </c>
      <c r="AF392" s="19">
        <v>0</v>
      </c>
      <c r="AG392" s="19">
        <v>0</v>
      </c>
      <c r="AH392" s="19">
        <v>0</v>
      </c>
      <c r="AI392" s="19">
        <v>0</v>
      </c>
      <c r="AL392" s="19">
        <v>0</v>
      </c>
      <c r="AM392" s="19">
        <f t="shared" si="30"/>
        <v>0</v>
      </c>
      <c r="AN392" s="19">
        <f t="shared" si="31"/>
        <v>0</v>
      </c>
      <c r="AP392" s="19">
        <f>VLOOKUP($B392,Kraftvärmeprod!$B$1:$BX$549,MATCH(AP$1,Kraftvärmeprod!$B$1:$BX$1,0),FALSE)</f>
        <v>0</v>
      </c>
      <c r="AQ392" s="19">
        <f>VLOOKUP($B392,Kraftvärmeprod!$B$1:$BX$549,MATCH(AQ$1,Kraftvärmeprod!$B$1:$BX$1,0),FALSE)</f>
        <v>0</v>
      </c>
      <c r="AR392" s="19">
        <f>VLOOKUP($B392,Kraftvärmeprod!$B$1:$BX$549,MATCH("Summa tillförd energi exklusive rökgaskondensering",Kraftvärmeprod!$B$1:$BX$1,0),FALSE)</f>
        <v>0</v>
      </c>
      <c r="AT392" s="21" t="str">
        <f t="shared" si="32"/>
        <v/>
      </c>
      <c r="AV392" s="19">
        <f t="shared" si="33"/>
        <v>0</v>
      </c>
      <c r="AX392" s="19" t="str">
        <f>VLOOKUP(B392,Totalt!$B$1:$BZ$554,MATCH(AX$1,Totalt!$B$1:$BZ$1,0),FALSE)</f>
        <v>Ja</v>
      </c>
      <c r="BA392" s="21" t="str">
        <f t="shared" si="34"/>
        <v/>
      </c>
    </row>
    <row r="393" spans="1:53">
      <c r="A393" s="19" t="s">
        <v>465</v>
      </c>
      <c r="B393" s="19" t="s">
        <v>469</v>
      </c>
      <c r="J393" s="19">
        <v>0</v>
      </c>
      <c r="K393" s="19">
        <v>0</v>
      </c>
      <c r="L393" s="19">
        <v>0</v>
      </c>
      <c r="M393" s="19">
        <v>0</v>
      </c>
      <c r="N393" s="19">
        <v>0</v>
      </c>
      <c r="O393" s="19">
        <v>0</v>
      </c>
      <c r="P393" s="19">
        <v>0</v>
      </c>
      <c r="Q393" s="19">
        <v>0</v>
      </c>
      <c r="R393" s="19">
        <v>0</v>
      </c>
      <c r="S393" s="19">
        <v>0</v>
      </c>
      <c r="T393" s="19">
        <v>0</v>
      </c>
      <c r="U393" s="19">
        <v>0</v>
      </c>
      <c r="W393" s="19">
        <v>0</v>
      </c>
      <c r="X393" s="19">
        <v>0</v>
      </c>
      <c r="Y393" s="19">
        <v>0</v>
      </c>
      <c r="Z393" s="19">
        <v>0</v>
      </c>
      <c r="AA393" s="19">
        <v>0</v>
      </c>
      <c r="AB393" s="19">
        <v>0</v>
      </c>
      <c r="AC393" s="19">
        <v>0</v>
      </c>
      <c r="AD393" s="19">
        <v>0</v>
      </c>
      <c r="AE393" s="19">
        <v>0</v>
      </c>
      <c r="AF393" s="19">
        <v>0</v>
      </c>
      <c r="AG393" s="19">
        <v>0</v>
      </c>
      <c r="AH393" s="19">
        <v>0</v>
      </c>
      <c r="AI393" s="19">
        <v>0</v>
      </c>
      <c r="AL393" s="19">
        <v>0</v>
      </c>
      <c r="AM393" s="19">
        <f t="shared" si="30"/>
        <v>0</v>
      </c>
      <c r="AN393" s="19">
        <f t="shared" si="31"/>
        <v>0</v>
      </c>
      <c r="AP393" s="19">
        <f>VLOOKUP($B393,Kraftvärmeprod!$B$1:$BX$549,MATCH(AP$1,Kraftvärmeprod!$B$1:$BX$1,0),FALSE)</f>
        <v>0</v>
      </c>
      <c r="AQ393" s="19">
        <f>VLOOKUP($B393,Kraftvärmeprod!$B$1:$BX$549,MATCH(AQ$1,Kraftvärmeprod!$B$1:$BX$1,0),FALSE)</f>
        <v>0</v>
      </c>
      <c r="AR393" s="19">
        <f>VLOOKUP($B393,Kraftvärmeprod!$B$1:$BX$549,MATCH("Summa tillförd energi exklusive rökgaskondensering",Kraftvärmeprod!$B$1:$BX$1,0),FALSE)</f>
        <v>0</v>
      </c>
      <c r="AT393" s="21" t="str">
        <f t="shared" si="32"/>
        <v/>
      </c>
      <c r="AV393" s="19">
        <f t="shared" si="33"/>
        <v>0</v>
      </c>
      <c r="AX393" s="19" t="e">
        <f>VLOOKUP(B393,Totalt!$B$1:$BZ$554,MATCH(AX$1,Totalt!$B$1:$BZ$1,0),FALSE)</f>
        <v>#N/A</v>
      </c>
      <c r="BA393" s="21" t="str">
        <f t="shared" si="34"/>
        <v/>
      </c>
    </row>
    <row r="394" spans="1:53">
      <c r="A394" s="19" t="s">
        <v>294</v>
      </c>
      <c r="B394" s="19" t="s">
        <v>298</v>
      </c>
      <c r="J394" s="19">
        <v>0</v>
      </c>
      <c r="K394" s="19">
        <v>0</v>
      </c>
      <c r="L394" s="19">
        <v>0</v>
      </c>
      <c r="M394" s="19">
        <v>0</v>
      </c>
      <c r="N394" s="19">
        <v>0</v>
      </c>
      <c r="O394" s="19">
        <v>0</v>
      </c>
      <c r="P394" s="19">
        <v>0</v>
      </c>
      <c r="Q394" s="19">
        <v>0</v>
      </c>
      <c r="R394" s="19">
        <v>0</v>
      </c>
      <c r="S394" s="19">
        <v>0</v>
      </c>
      <c r="T394" s="19">
        <v>0</v>
      </c>
      <c r="U394" s="19">
        <v>0</v>
      </c>
      <c r="W394" s="19">
        <v>0</v>
      </c>
      <c r="X394" s="19">
        <v>0</v>
      </c>
      <c r="Y394" s="19">
        <v>0</v>
      </c>
      <c r="Z394" s="19">
        <v>0</v>
      </c>
      <c r="AA394" s="19">
        <v>0</v>
      </c>
      <c r="AB394" s="19">
        <v>0</v>
      </c>
      <c r="AC394" s="19">
        <v>0</v>
      </c>
      <c r="AD394" s="19">
        <v>0</v>
      </c>
      <c r="AE394" s="19">
        <v>0</v>
      </c>
      <c r="AF394" s="19">
        <v>0</v>
      </c>
      <c r="AG394" s="19">
        <v>0</v>
      </c>
      <c r="AH394" s="19">
        <v>0</v>
      </c>
      <c r="AI394" s="19">
        <v>0</v>
      </c>
      <c r="AL394" s="19">
        <v>0</v>
      </c>
      <c r="AM394" s="19">
        <f t="shared" si="30"/>
        <v>0</v>
      </c>
      <c r="AN394" s="19">
        <f t="shared" si="31"/>
        <v>0</v>
      </c>
      <c r="AP394" s="19">
        <f>VLOOKUP($B394,Kraftvärmeprod!$B$1:$BX$549,MATCH(AP$1,Kraftvärmeprod!$B$1:$BX$1,0),FALSE)</f>
        <v>0</v>
      </c>
      <c r="AQ394" s="19">
        <f>VLOOKUP($B394,Kraftvärmeprod!$B$1:$BX$549,MATCH(AQ$1,Kraftvärmeprod!$B$1:$BX$1,0),FALSE)</f>
        <v>0</v>
      </c>
      <c r="AR394" s="19">
        <f>VLOOKUP($B394,Kraftvärmeprod!$B$1:$BX$549,MATCH("Summa tillförd energi exklusive rökgaskondensering",Kraftvärmeprod!$B$1:$BX$1,0),FALSE)</f>
        <v>0</v>
      </c>
      <c r="AT394" s="21" t="str">
        <f t="shared" si="32"/>
        <v/>
      </c>
      <c r="AV394" s="19">
        <f t="shared" si="33"/>
        <v>0</v>
      </c>
      <c r="AX394" s="19" t="str">
        <f>VLOOKUP(B394,Totalt!$B$1:$BZ$554,MATCH(AX$1,Totalt!$B$1:$BZ$1,0),FALSE)</f>
        <v>Ja</v>
      </c>
      <c r="BA394" s="21" t="str">
        <f t="shared" si="34"/>
        <v/>
      </c>
    </row>
    <row r="395" spans="1:53">
      <c r="A395" s="19" t="s">
        <v>190</v>
      </c>
      <c r="B395" s="19" t="s">
        <v>195</v>
      </c>
      <c r="J395" s="19">
        <v>0</v>
      </c>
      <c r="K395" s="19">
        <v>0</v>
      </c>
      <c r="L395" s="19">
        <v>0</v>
      </c>
      <c r="M395" s="19">
        <v>0</v>
      </c>
      <c r="N395" s="19">
        <v>0</v>
      </c>
      <c r="O395" s="19">
        <v>0</v>
      </c>
      <c r="P395" s="19">
        <v>0</v>
      </c>
      <c r="Q395" s="19">
        <v>0</v>
      </c>
      <c r="R395" s="19">
        <v>0</v>
      </c>
      <c r="S395" s="19">
        <v>0</v>
      </c>
      <c r="T395" s="19">
        <v>0</v>
      </c>
      <c r="U395" s="19">
        <v>0</v>
      </c>
      <c r="W395" s="19">
        <v>0</v>
      </c>
      <c r="X395" s="19">
        <v>0</v>
      </c>
      <c r="Y395" s="19">
        <v>0</v>
      </c>
      <c r="Z395" s="19">
        <v>0</v>
      </c>
      <c r="AA395" s="19">
        <v>0</v>
      </c>
      <c r="AB395" s="19">
        <v>0</v>
      </c>
      <c r="AC395" s="19">
        <v>0</v>
      </c>
      <c r="AD395" s="19">
        <v>0</v>
      </c>
      <c r="AE395" s="19">
        <v>0</v>
      </c>
      <c r="AF395" s="19">
        <v>0</v>
      </c>
      <c r="AG395" s="19">
        <v>0</v>
      </c>
      <c r="AH395" s="19">
        <v>1.702</v>
      </c>
      <c r="AI395" s="19">
        <v>0</v>
      </c>
      <c r="AL395" s="19">
        <v>1.702</v>
      </c>
      <c r="AM395" s="19">
        <f t="shared" si="30"/>
        <v>1.702</v>
      </c>
      <c r="AN395" s="19">
        <f t="shared" si="31"/>
        <v>0</v>
      </c>
      <c r="AP395" s="19">
        <f>VLOOKUP($B395,Kraftvärmeprod!$B$1:$BX$549,MATCH(AP$1,Kraftvärmeprod!$B$1:$BX$1,0),FALSE)</f>
        <v>0</v>
      </c>
      <c r="AQ395" s="19">
        <f>VLOOKUP($B395,Kraftvärmeprod!$B$1:$BX$549,MATCH(AQ$1,Kraftvärmeprod!$B$1:$BX$1,0),FALSE)</f>
        <v>0</v>
      </c>
      <c r="AR395" s="19">
        <f>VLOOKUP($B395,Kraftvärmeprod!$B$1:$BX$549,MATCH("Summa tillförd energi exklusive rökgaskondensering",Kraftvärmeprod!$B$1:$BX$1,0),FALSE)</f>
        <v>0</v>
      </c>
      <c r="AT395" s="21" t="str">
        <f t="shared" si="32"/>
        <v/>
      </c>
      <c r="AV395" s="19">
        <f t="shared" si="33"/>
        <v>0</v>
      </c>
      <c r="AX395" s="19" t="str">
        <f>VLOOKUP(B395,Totalt!$B$1:$BZ$554,MATCH(AX$1,Totalt!$B$1:$BZ$1,0),FALSE)</f>
        <v>Ja</v>
      </c>
      <c r="BA395" s="21" t="str">
        <f t="shared" si="34"/>
        <v/>
      </c>
    </row>
    <row r="396" spans="1:53">
      <c r="A396" s="19" t="s">
        <v>495</v>
      </c>
      <c r="B396" s="19" t="s">
        <v>496</v>
      </c>
      <c r="J396" s="19">
        <v>0</v>
      </c>
      <c r="K396" s="19">
        <v>0</v>
      </c>
      <c r="L396" s="19">
        <v>0</v>
      </c>
      <c r="M396" s="19">
        <v>0</v>
      </c>
      <c r="N396" s="19">
        <v>0</v>
      </c>
      <c r="O396" s="19">
        <v>0</v>
      </c>
      <c r="P396" s="19">
        <v>0</v>
      </c>
      <c r="Q396" s="19">
        <v>0</v>
      </c>
      <c r="R396" s="19">
        <v>0</v>
      </c>
      <c r="S396" s="19">
        <v>0</v>
      </c>
      <c r="T396" s="19">
        <v>0</v>
      </c>
      <c r="U396" s="19">
        <v>0</v>
      </c>
      <c r="W396" s="19">
        <v>0</v>
      </c>
      <c r="X396" s="19">
        <v>0</v>
      </c>
      <c r="Y396" s="19">
        <v>0</v>
      </c>
      <c r="Z396" s="19">
        <v>0</v>
      </c>
      <c r="AA396" s="19">
        <v>0</v>
      </c>
      <c r="AB396" s="19">
        <v>0</v>
      </c>
      <c r="AC396" s="19">
        <v>0</v>
      </c>
      <c r="AD396" s="19">
        <v>0</v>
      </c>
      <c r="AE396" s="19">
        <v>0</v>
      </c>
      <c r="AF396" s="19">
        <v>0</v>
      </c>
      <c r="AG396" s="19">
        <v>0</v>
      </c>
      <c r="AH396" s="19">
        <v>0</v>
      </c>
      <c r="AI396" s="19">
        <v>0</v>
      </c>
      <c r="AL396" s="19">
        <v>0</v>
      </c>
      <c r="AM396" s="19">
        <f t="shared" si="30"/>
        <v>0</v>
      </c>
      <c r="AN396" s="19">
        <f t="shared" si="31"/>
        <v>0</v>
      </c>
      <c r="AP396" s="19">
        <f>VLOOKUP($B396,Kraftvärmeprod!$B$1:$BX$549,MATCH(AP$1,Kraftvärmeprod!$B$1:$BX$1,0),FALSE)</f>
        <v>0</v>
      </c>
      <c r="AQ396" s="19">
        <f>VLOOKUP($B396,Kraftvärmeprod!$B$1:$BX$549,MATCH(AQ$1,Kraftvärmeprod!$B$1:$BX$1,0),FALSE)</f>
        <v>0</v>
      </c>
      <c r="AR396" s="19">
        <f>VLOOKUP($B396,Kraftvärmeprod!$B$1:$BX$549,MATCH("Summa tillförd energi exklusive rökgaskondensering",Kraftvärmeprod!$B$1:$BX$1,0),FALSE)</f>
        <v>0</v>
      </c>
      <c r="AT396" s="21" t="str">
        <f t="shared" si="32"/>
        <v/>
      </c>
      <c r="AV396" s="19">
        <f t="shared" si="33"/>
        <v>0</v>
      </c>
      <c r="AX396" s="19" t="str">
        <f>VLOOKUP(B396,Totalt!$B$1:$BZ$554,MATCH(AX$1,Totalt!$B$1:$BZ$1,0),FALSE)</f>
        <v>Ja</v>
      </c>
      <c r="BA396" s="21" t="str">
        <f t="shared" si="34"/>
        <v/>
      </c>
    </row>
    <row r="397" spans="1:53">
      <c r="A397" s="19" t="s">
        <v>294</v>
      </c>
      <c r="B397" s="19" t="s">
        <v>307</v>
      </c>
      <c r="J397" s="19">
        <v>0</v>
      </c>
      <c r="K397" s="19">
        <v>0</v>
      </c>
      <c r="L397" s="19">
        <v>0</v>
      </c>
      <c r="M397" s="19">
        <v>0</v>
      </c>
      <c r="N397" s="19">
        <v>0</v>
      </c>
      <c r="O397" s="19">
        <v>0</v>
      </c>
      <c r="P397" s="19">
        <v>0</v>
      </c>
      <c r="Q397" s="19">
        <v>0</v>
      </c>
      <c r="R397" s="19">
        <v>0</v>
      </c>
      <c r="S397" s="19">
        <v>0</v>
      </c>
      <c r="T397" s="19">
        <v>0</v>
      </c>
      <c r="U397" s="19">
        <v>0</v>
      </c>
      <c r="W397" s="19">
        <v>0</v>
      </c>
      <c r="X397" s="19">
        <v>0</v>
      </c>
      <c r="Y397" s="19">
        <v>0</v>
      </c>
      <c r="Z397" s="19">
        <v>0</v>
      </c>
      <c r="AA397" s="19">
        <v>0</v>
      </c>
      <c r="AB397" s="19">
        <v>0</v>
      </c>
      <c r="AC397" s="19">
        <v>0</v>
      </c>
      <c r="AD397" s="19">
        <v>0</v>
      </c>
      <c r="AE397" s="19">
        <v>0</v>
      </c>
      <c r="AF397" s="19">
        <v>0</v>
      </c>
      <c r="AG397" s="19">
        <v>0</v>
      </c>
      <c r="AH397" s="19">
        <v>0</v>
      </c>
      <c r="AI397" s="19">
        <v>0</v>
      </c>
      <c r="AL397" s="19">
        <v>0</v>
      </c>
      <c r="AM397" s="19">
        <f t="shared" si="30"/>
        <v>0</v>
      </c>
      <c r="AN397" s="19">
        <f t="shared" si="31"/>
        <v>0</v>
      </c>
      <c r="AP397" s="19">
        <f>VLOOKUP($B397,Kraftvärmeprod!$B$1:$BX$549,MATCH(AP$1,Kraftvärmeprod!$B$1:$BX$1,0),FALSE)</f>
        <v>0</v>
      </c>
      <c r="AQ397" s="19">
        <f>VLOOKUP($B397,Kraftvärmeprod!$B$1:$BX$549,MATCH(AQ$1,Kraftvärmeprod!$B$1:$BX$1,0),FALSE)</f>
        <v>0</v>
      </c>
      <c r="AR397" s="19">
        <f>VLOOKUP($B397,Kraftvärmeprod!$B$1:$BX$549,MATCH("Summa tillförd energi exklusive rökgaskondensering",Kraftvärmeprod!$B$1:$BX$1,0),FALSE)</f>
        <v>0</v>
      </c>
      <c r="AT397" s="21" t="str">
        <f t="shared" si="32"/>
        <v/>
      </c>
      <c r="AV397" s="19">
        <f t="shared" si="33"/>
        <v>0</v>
      </c>
      <c r="AX397" s="19" t="str">
        <f>VLOOKUP(B397,Totalt!$B$1:$BZ$554,MATCH(AX$1,Totalt!$B$1:$BZ$1,0),FALSE)</f>
        <v>Ja</v>
      </c>
      <c r="BA397" s="21" t="str">
        <f t="shared" si="34"/>
        <v/>
      </c>
    </row>
    <row r="398" spans="1:53">
      <c r="A398" s="19" t="s">
        <v>294</v>
      </c>
      <c r="B398" s="19" t="s">
        <v>299</v>
      </c>
      <c r="J398" s="19">
        <v>0</v>
      </c>
      <c r="K398" s="19">
        <v>0</v>
      </c>
      <c r="L398" s="19">
        <v>0</v>
      </c>
      <c r="M398" s="19">
        <v>0</v>
      </c>
      <c r="N398" s="19">
        <v>0</v>
      </c>
      <c r="O398" s="19">
        <v>0</v>
      </c>
      <c r="P398" s="19">
        <v>0</v>
      </c>
      <c r="Q398" s="19">
        <v>0</v>
      </c>
      <c r="R398" s="19">
        <v>0</v>
      </c>
      <c r="S398" s="19">
        <v>0</v>
      </c>
      <c r="T398" s="19">
        <v>0</v>
      </c>
      <c r="U398" s="19">
        <v>0</v>
      </c>
      <c r="W398" s="19">
        <v>0</v>
      </c>
      <c r="X398" s="19">
        <v>0</v>
      </c>
      <c r="Y398" s="19">
        <v>0</v>
      </c>
      <c r="Z398" s="19">
        <v>0</v>
      </c>
      <c r="AA398" s="19">
        <v>0</v>
      </c>
      <c r="AB398" s="19">
        <v>0</v>
      </c>
      <c r="AC398" s="19">
        <v>0</v>
      </c>
      <c r="AD398" s="19">
        <v>0</v>
      </c>
      <c r="AE398" s="19">
        <v>0</v>
      </c>
      <c r="AF398" s="19">
        <v>0</v>
      </c>
      <c r="AG398" s="19">
        <v>0</v>
      </c>
      <c r="AH398" s="19">
        <v>0</v>
      </c>
      <c r="AI398" s="19">
        <v>0</v>
      </c>
      <c r="AL398" s="19">
        <v>0</v>
      </c>
      <c r="AM398" s="19">
        <f t="shared" si="30"/>
        <v>0</v>
      </c>
      <c r="AN398" s="19">
        <f t="shared" si="31"/>
        <v>0</v>
      </c>
      <c r="AP398" s="19">
        <f>VLOOKUP($B398,Kraftvärmeprod!$B$1:$BX$549,MATCH(AP$1,Kraftvärmeprod!$B$1:$BX$1,0),FALSE)</f>
        <v>0</v>
      </c>
      <c r="AQ398" s="19">
        <f>VLOOKUP($B398,Kraftvärmeprod!$B$1:$BX$549,MATCH(AQ$1,Kraftvärmeprod!$B$1:$BX$1,0),FALSE)</f>
        <v>0</v>
      </c>
      <c r="AR398" s="19">
        <f>VLOOKUP($B398,Kraftvärmeprod!$B$1:$BX$549,MATCH("Summa tillförd energi exklusive rökgaskondensering",Kraftvärmeprod!$B$1:$BX$1,0),FALSE)</f>
        <v>0</v>
      </c>
      <c r="AT398" s="21" t="str">
        <f t="shared" si="32"/>
        <v/>
      </c>
      <c r="AV398" s="19">
        <f t="shared" si="33"/>
        <v>0</v>
      </c>
      <c r="AX398" s="19" t="str">
        <f>VLOOKUP(B398,Totalt!$B$1:$BZ$554,MATCH(AX$1,Totalt!$B$1:$BZ$1,0),FALSE)</f>
        <v>Ja</v>
      </c>
      <c r="BA398" s="21" t="str">
        <f t="shared" si="34"/>
        <v/>
      </c>
    </row>
    <row r="399" spans="1:53">
      <c r="A399" s="19" t="s">
        <v>94</v>
      </c>
      <c r="B399" s="19" t="s">
        <v>97</v>
      </c>
      <c r="J399" s="19">
        <v>0</v>
      </c>
      <c r="K399" s="19">
        <v>0</v>
      </c>
      <c r="L399" s="19">
        <v>0</v>
      </c>
      <c r="M399" s="19">
        <v>0</v>
      </c>
      <c r="N399" s="19">
        <v>0</v>
      </c>
      <c r="O399" s="19">
        <v>0</v>
      </c>
      <c r="P399" s="19">
        <v>0</v>
      </c>
      <c r="Q399" s="19">
        <v>0</v>
      </c>
      <c r="R399" s="19">
        <v>0</v>
      </c>
      <c r="S399" s="19">
        <v>0</v>
      </c>
      <c r="T399" s="19">
        <v>0</v>
      </c>
      <c r="U399" s="19">
        <v>0</v>
      </c>
      <c r="W399" s="19">
        <v>0</v>
      </c>
      <c r="X399" s="19">
        <v>0</v>
      </c>
      <c r="Y399" s="19">
        <v>0</v>
      </c>
      <c r="Z399" s="19">
        <v>0</v>
      </c>
      <c r="AA399" s="19">
        <v>0</v>
      </c>
      <c r="AB399" s="19">
        <v>0</v>
      </c>
      <c r="AC399" s="19">
        <v>0</v>
      </c>
      <c r="AD399" s="19">
        <v>0</v>
      </c>
      <c r="AE399" s="19">
        <v>199.03</v>
      </c>
      <c r="AF399" s="19">
        <v>0</v>
      </c>
      <c r="AG399" s="19">
        <v>0</v>
      </c>
      <c r="AH399" s="19">
        <v>40.5</v>
      </c>
      <c r="AI399" s="19">
        <v>7.7700800000000001</v>
      </c>
      <c r="AL399" s="19">
        <v>247.30008000000001</v>
      </c>
      <c r="AM399" s="19">
        <f t="shared" si="30"/>
        <v>239.53</v>
      </c>
      <c r="AN399" s="19">
        <f t="shared" si="31"/>
        <v>199.03</v>
      </c>
      <c r="AP399" s="19">
        <f>VLOOKUP($B399,Kraftvärmeprod!$B$1:$BX$549,MATCH(AP$1,Kraftvärmeprod!$B$1:$BX$1,0),FALSE)</f>
        <v>337</v>
      </c>
      <c r="AQ399" s="19">
        <f>VLOOKUP($B399,Kraftvärmeprod!$B$1:$BX$549,MATCH(AQ$1,Kraftvärmeprod!$B$1:$BX$1,0),FALSE)</f>
        <v>112.9</v>
      </c>
      <c r="AR399" s="19">
        <f>VLOOKUP($B399,Kraftvärmeprod!$B$1:$BX$549,MATCH("Summa tillförd energi exklusive rökgaskondensering",Kraftvärmeprod!$B$1:$BX$1,0),FALSE)</f>
        <v>412.4</v>
      </c>
      <c r="AT399" s="21">
        <f t="shared" si="32"/>
        <v>0.48261396702230847</v>
      </c>
      <c r="AV399" s="19">
        <f t="shared" si="33"/>
        <v>0</v>
      </c>
      <c r="AX399" s="19" t="str">
        <f>VLOOKUP(B399,Totalt!$B$1:$BZ$554,MATCH(AX$1,Totalt!$B$1:$BZ$1,0),FALSE)</f>
        <v>Ja</v>
      </c>
      <c r="BA399" s="21">
        <f t="shared" si="34"/>
        <v>1.629593180041323</v>
      </c>
    </row>
    <row r="400" spans="1:53">
      <c r="A400" s="19" t="s">
        <v>65</v>
      </c>
      <c r="B400" s="19" t="s">
        <v>69</v>
      </c>
      <c r="J400" s="19">
        <v>0</v>
      </c>
      <c r="K400" s="19">
        <v>0</v>
      </c>
      <c r="L400" s="19">
        <v>0</v>
      </c>
      <c r="M400" s="19">
        <v>0</v>
      </c>
      <c r="N400" s="19">
        <v>0</v>
      </c>
      <c r="O400" s="19">
        <v>0</v>
      </c>
      <c r="P400" s="19">
        <v>0</v>
      </c>
      <c r="Q400" s="19">
        <v>0</v>
      </c>
      <c r="R400" s="19">
        <v>0</v>
      </c>
      <c r="S400" s="19">
        <v>0</v>
      </c>
      <c r="T400" s="19">
        <v>0</v>
      </c>
      <c r="U400" s="19">
        <v>0</v>
      </c>
      <c r="W400" s="19">
        <v>0</v>
      </c>
      <c r="X400" s="19">
        <v>0</v>
      </c>
      <c r="Y400" s="19">
        <v>0</v>
      </c>
      <c r="Z400" s="19">
        <v>0</v>
      </c>
      <c r="AA400" s="19">
        <v>0</v>
      </c>
      <c r="AB400" s="19">
        <v>0</v>
      </c>
      <c r="AC400" s="19">
        <v>0</v>
      </c>
      <c r="AD400" s="19">
        <v>0</v>
      </c>
      <c r="AE400" s="19">
        <v>0</v>
      </c>
      <c r="AF400" s="19">
        <v>0</v>
      </c>
      <c r="AG400" s="19">
        <v>0</v>
      </c>
      <c r="AH400" s="19">
        <v>0</v>
      </c>
      <c r="AI400" s="19">
        <v>0</v>
      </c>
      <c r="AL400" s="19">
        <v>0</v>
      </c>
      <c r="AM400" s="19">
        <f t="shared" si="30"/>
        <v>0</v>
      </c>
      <c r="AN400" s="19">
        <f t="shared" si="31"/>
        <v>0</v>
      </c>
      <c r="AP400" s="19">
        <f>VLOOKUP($B400,Kraftvärmeprod!$B$1:$BX$549,MATCH(AP$1,Kraftvärmeprod!$B$1:$BX$1,0),FALSE)</f>
        <v>0</v>
      </c>
      <c r="AQ400" s="19">
        <f>VLOOKUP($B400,Kraftvärmeprod!$B$1:$BX$549,MATCH(AQ$1,Kraftvärmeprod!$B$1:$BX$1,0),FALSE)</f>
        <v>0</v>
      </c>
      <c r="AR400" s="19">
        <f>VLOOKUP($B400,Kraftvärmeprod!$B$1:$BX$549,MATCH("Summa tillförd energi exklusive rökgaskondensering",Kraftvärmeprod!$B$1:$BX$1,0),FALSE)</f>
        <v>0</v>
      </c>
      <c r="AT400" s="21" t="str">
        <f t="shared" si="32"/>
        <v/>
      </c>
      <c r="AV400" s="19">
        <f t="shared" si="33"/>
        <v>0</v>
      </c>
      <c r="AX400" s="19" t="str">
        <f>VLOOKUP(B400,Totalt!$B$1:$BZ$554,MATCH(AX$1,Totalt!$B$1:$BZ$1,0),FALSE)</f>
        <v>Ja</v>
      </c>
      <c r="BA400" s="21" t="str">
        <f t="shared" si="34"/>
        <v/>
      </c>
    </row>
    <row r="401" spans="1:53">
      <c r="A401" s="19" t="s">
        <v>393</v>
      </c>
      <c r="B401" s="19" t="s">
        <v>399</v>
      </c>
      <c r="J401" s="19">
        <v>0</v>
      </c>
      <c r="K401" s="19">
        <v>0</v>
      </c>
      <c r="L401" s="19">
        <v>0</v>
      </c>
      <c r="M401" s="19">
        <v>0</v>
      </c>
      <c r="N401" s="19">
        <v>0</v>
      </c>
      <c r="O401" s="19">
        <v>0</v>
      </c>
      <c r="P401" s="19">
        <v>0</v>
      </c>
      <c r="Q401" s="19">
        <v>0</v>
      </c>
      <c r="R401" s="19">
        <v>0</v>
      </c>
      <c r="S401" s="19">
        <v>0</v>
      </c>
      <c r="T401" s="19">
        <v>0</v>
      </c>
      <c r="U401" s="19">
        <v>0</v>
      </c>
      <c r="W401" s="19">
        <v>0</v>
      </c>
      <c r="X401" s="19">
        <v>0</v>
      </c>
      <c r="Y401" s="19">
        <v>0</v>
      </c>
      <c r="Z401" s="19">
        <v>0</v>
      </c>
      <c r="AA401" s="19">
        <v>0</v>
      </c>
      <c r="AB401" s="19">
        <v>0</v>
      </c>
      <c r="AC401" s="19">
        <v>0</v>
      </c>
      <c r="AD401" s="19">
        <v>0</v>
      </c>
      <c r="AE401" s="19">
        <v>0</v>
      </c>
      <c r="AF401" s="19">
        <v>0</v>
      </c>
      <c r="AG401" s="19">
        <v>0</v>
      </c>
      <c r="AH401" s="19">
        <v>0</v>
      </c>
      <c r="AI401" s="19">
        <v>0</v>
      </c>
      <c r="AL401" s="19">
        <v>0</v>
      </c>
      <c r="AM401" s="19">
        <f t="shared" si="30"/>
        <v>0</v>
      </c>
      <c r="AN401" s="19">
        <f t="shared" si="31"/>
        <v>0</v>
      </c>
      <c r="AP401" s="19">
        <f>VLOOKUP($B401,Kraftvärmeprod!$B$1:$BX$549,MATCH(AP$1,Kraftvärmeprod!$B$1:$BX$1,0),FALSE)</f>
        <v>0</v>
      </c>
      <c r="AQ401" s="19">
        <f>VLOOKUP($B401,Kraftvärmeprod!$B$1:$BX$549,MATCH(AQ$1,Kraftvärmeprod!$B$1:$BX$1,0),FALSE)</f>
        <v>0</v>
      </c>
      <c r="AR401" s="19">
        <f>VLOOKUP($B401,Kraftvärmeprod!$B$1:$BX$549,MATCH("Summa tillförd energi exklusive rökgaskondensering",Kraftvärmeprod!$B$1:$BX$1,0),FALSE)</f>
        <v>0</v>
      </c>
      <c r="AT401" s="21" t="str">
        <f t="shared" si="32"/>
        <v/>
      </c>
      <c r="AV401" s="19">
        <f t="shared" si="33"/>
        <v>0</v>
      </c>
      <c r="AX401" s="19" t="str">
        <f>VLOOKUP(B401,Totalt!$B$1:$BZ$554,MATCH(AX$1,Totalt!$B$1:$BZ$1,0),FALSE)</f>
        <v>Ja</v>
      </c>
      <c r="BA401" s="21" t="str">
        <f t="shared" si="34"/>
        <v/>
      </c>
    </row>
    <row r="402" spans="1:53">
      <c r="A402" s="19" t="s">
        <v>78</v>
      </c>
      <c r="B402" s="19" t="s">
        <v>80</v>
      </c>
      <c r="J402" s="19">
        <v>0</v>
      </c>
      <c r="K402" s="19">
        <v>0</v>
      </c>
      <c r="L402" s="19">
        <v>0</v>
      </c>
      <c r="M402" s="19">
        <v>0</v>
      </c>
      <c r="N402" s="19">
        <v>0</v>
      </c>
      <c r="O402" s="19">
        <v>0</v>
      </c>
      <c r="P402" s="19">
        <v>0</v>
      </c>
      <c r="Q402" s="19">
        <v>4.57782</v>
      </c>
      <c r="R402" s="19">
        <v>0</v>
      </c>
      <c r="S402" s="19">
        <v>0</v>
      </c>
      <c r="T402" s="19">
        <v>0</v>
      </c>
      <c r="U402" s="19">
        <v>0</v>
      </c>
      <c r="W402" s="19">
        <v>0</v>
      </c>
      <c r="X402" s="19">
        <v>0</v>
      </c>
      <c r="Y402" s="19">
        <v>0</v>
      </c>
      <c r="Z402" s="19">
        <v>0</v>
      </c>
      <c r="AA402" s="19">
        <v>0</v>
      </c>
      <c r="AB402" s="19">
        <v>0</v>
      </c>
      <c r="AC402" s="19">
        <v>0</v>
      </c>
      <c r="AD402" s="19">
        <v>0</v>
      </c>
      <c r="AE402" s="19">
        <v>0</v>
      </c>
      <c r="AF402" s="19">
        <v>0</v>
      </c>
      <c r="AG402" s="19">
        <v>0</v>
      </c>
      <c r="AH402" s="19">
        <v>2.09</v>
      </c>
      <c r="AI402" s="19">
        <v>0.235623</v>
      </c>
      <c r="AL402" s="19">
        <v>6.9034430000000002</v>
      </c>
      <c r="AM402" s="19">
        <f t="shared" si="30"/>
        <v>6.6678199999999999</v>
      </c>
      <c r="AN402" s="19">
        <f t="shared" si="31"/>
        <v>4.57782</v>
      </c>
      <c r="AP402" s="19">
        <f>VLOOKUP($B402,Kraftvärmeprod!$B$1:$BX$549,MATCH(AP$1,Kraftvärmeprod!$B$1:$BX$1,0),FALSE)</f>
        <v>5.89</v>
      </c>
      <c r="AQ402" s="19">
        <f>VLOOKUP($B402,Kraftvärmeprod!$B$1:$BX$549,MATCH(AQ$1,Kraftvärmeprod!$B$1:$BX$1,0),FALSE)</f>
        <v>2.44</v>
      </c>
      <c r="AR402" s="19">
        <f>VLOOKUP($B402,Kraftvärmeprod!$B$1:$BX$549,MATCH("Summa tillförd energi exklusive rökgaskondensering",Kraftvärmeprod!$B$1:$BX$1,0),FALSE)</f>
        <v>9.52</v>
      </c>
      <c r="AT402" s="21">
        <f t="shared" si="32"/>
        <v>0.48086344537815129</v>
      </c>
      <c r="AV402" s="19">
        <f t="shared" si="33"/>
        <v>4.57782</v>
      </c>
      <c r="AX402" s="19" t="str">
        <f>VLOOKUP(B402,Totalt!$B$1:$BZ$554,MATCH(AX$1,Totalt!$B$1:$BZ$1,0),FALSE)</f>
        <v>Ja</v>
      </c>
      <c r="BA402" s="21">
        <f t="shared" si="34"/>
        <v>1.2236563308218253</v>
      </c>
    </row>
    <row r="403" spans="1:53">
      <c r="A403" s="19" t="s">
        <v>526</v>
      </c>
      <c r="B403" s="19" t="s">
        <v>527</v>
      </c>
      <c r="J403" s="19">
        <v>0</v>
      </c>
      <c r="K403" s="19">
        <v>0</v>
      </c>
      <c r="L403" s="19">
        <v>0</v>
      </c>
      <c r="M403" s="19">
        <v>0</v>
      </c>
      <c r="N403" s="19">
        <v>0</v>
      </c>
      <c r="O403" s="19">
        <v>0</v>
      </c>
      <c r="P403" s="19">
        <v>0</v>
      </c>
      <c r="Q403" s="19">
        <v>0</v>
      </c>
      <c r="R403" s="19">
        <v>0</v>
      </c>
      <c r="S403" s="19">
        <v>0</v>
      </c>
      <c r="T403" s="19">
        <v>0</v>
      </c>
      <c r="U403" s="19">
        <v>0</v>
      </c>
      <c r="W403" s="19">
        <v>0</v>
      </c>
      <c r="X403" s="19">
        <v>0</v>
      </c>
      <c r="Y403" s="19">
        <v>0</v>
      </c>
      <c r="Z403" s="19">
        <v>0</v>
      </c>
      <c r="AA403" s="19">
        <v>0</v>
      </c>
      <c r="AB403" s="19">
        <v>0</v>
      </c>
      <c r="AC403" s="19">
        <v>0</v>
      </c>
      <c r="AD403" s="19">
        <v>0</v>
      </c>
      <c r="AE403" s="19">
        <v>0</v>
      </c>
      <c r="AF403" s="19">
        <v>0</v>
      </c>
      <c r="AG403" s="19">
        <v>0</v>
      </c>
      <c r="AH403" s="19">
        <v>0</v>
      </c>
      <c r="AI403" s="19">
        <v>0</v>
      </c>
      <c r="AL403" s="19">
        <v>0</v>
      </c>
      <c r="AM403" s="19">
        <f t="shared" si="30"/>
        <v>0</v>
      </c>
      <c r="AN403" s="19">
        <f t="shared" si="31"/>
        <v>0</v>
      </c>
      <c r="AP403" s="19">
        <f>VLOOKUP($B403,Kraftvärmeprod!$B$1:$BX$549,MATCH(AP$1,Kraftvärmeprod!$B$1:$BX$1,0),FALSE)</f>
        <v>0</v>
      </c>
      <c r="AQ403" s="19">
        <f>VLOOKUP($B403,Kraftvärmeprod!$B$1:$BX$549,MATCH(AQ$1,Kraftvärmeprod!$B$1:$BX$1,0),FALSE)</f>
        <v>0</v>
      </c>
      <c r="AR403" s="19">
        <f>VLOOKUP($B403,Kraftvärmeprod!$B$1:$BX$549,MATCH("Summa tillförd energi exklusive rökgaskondensering",Kraftvärmeprod!$B$1:$BX$1,0),FALSE)</f>
        <v>0</v>
      </c>
      <c r="AT403" s="21" t="str">
        <f t="shared" si="32"/>
        <v/>
      </c>
      <c r="AV403" s="19">
        <f t="shared" si="33"/>
        <v>0</v>
      </c>
      <c r="AX403" s="19" t="str">
        <f>VLOOKUP(B403,Totalt!$B$1:$BZ$554,MATCH(AX$1,Totalt!$B$1:$BZ$1,0),FALSE)</f>
        <v>Ja</v>
      </c>
      <c r="BA403" s="21" t="str">
        <f t="shared" si="34"/>
        <v/>
      </c>
    </row>
    <row r="404" spans="1:53">
      <c r="A404" s="19" t="s">
        <v>231</v>
      </c>
      <c r="B404" s="19" t="s">
        <v>234</v>
      </c>
      <c r="J404" s="19">
        <v>0</v>
      </c>
      <c r="K404" s="19">
        <v>0</v>
      </c>
      <c r="L404" s="19">
        <v>0</v>
      </c>
      <c r="M404" s="19">
        <v>0</v>
      </c>
      <c r="N404" s="19">
        <v>0</v>
      </c>
      <c r="O404" s="19">
        <v>0</v>
      </c>
      <c r="P404" s="19">
        <v>0</v>
      </c>
      <c r="Q404" s="19">
        <v>0</v>
      </c>
      <c r="R404" s="19">
        <v>0</v>
      </c>
      <c r="S404" s="19">
        <v>0</v>
      </c>
      <c r="T404" s="19">
        <v>0</v>
      </c>
      <c r="U404" s="19">
        <v>0</v>
      </c>
      <c r="W404" s="19">
        <v>0</v>
      </c>
      <c r="X404" s="19">
        <v>0</v>
      </c>
      <c r="Y404" s="19">
        <v>0</v>
      </c>
      <c r="Z404" s="19">
        <v>0</v>
      </c>
      <c r="AA404" s="19">
        <v>0</v>
      </c>
      <c r="AB404" s="19">
        <v>0</v>
      </c>
      <c r="AC404" s="19">
        <v>0</v>
      </c>
      <c r="AD404" s="19">
        <v>0</v>
      </c>
      <c r="AE404" s="19">
        <v>0</v>
      </c>
      <c r="AF404" s="19">
        <v>0</v>
      </c>
      <c r="AG404" s="19">
        <v>0</v>
      </c>
      <c r="AH404" s="19">
        <v>0</v>
      </c>
      <c r="AI404" s="19">
        <v>0</v>
      </c>
      <c r="AL404" s="19">
        <v>0</v>
      </c>
      <c r="AM404" s="19">
        <f t="shared" si="30"/>
        <v>0</v>
      </c>
      <c r="AN404" s="19">
        <f t="shared" si="31"/>
        <v>0</v>
      </c>
      <c r="AP404" s="19">
        <f>VLOOKUP($B404,Kraftvärmeprod!$B$1:$BX$549,MATCH(AP$1,Kraftvärmeprod!$B$1:$BX$1,0),FALSE)</f>
        <v>0</v>
      </c>
      <c r="AQ404" s="19">
        <f>VLOOKUP($B404,Kraftvärmeprod!$B$1:$BX$549,MATCH(AQ$1,Kraftvärmeprod!$B$1:$BX$1,0),FALSE)</f>
        <v>0</v>
      </c>
      <c r="AR404" s="19">
        <f>VLOOKUP($B404,Kraftvärmeprod!$B$1:$BX$549,MATCH("Summa tillförd energi exklusive rökgaskondensering",Kraftvärmeprod!$B$1:$BX$1,0),FALSE)</f>
        <v>0</v>
      </c>
      <c r="AT404" s="21" t="str">
        <f t="shared" si="32"/>
        <v/>
      </c>
      <c r="AV404" s="19">
        <f t="shared" si="33"/>
        <v>0</v>
      </c>
      <c r="AX404" s="19" t="str">
        <f>VLOOKUP(B404,Totalt!$B$1:$BZ$554,MATCH(AX$1,Totalt!$B$1:$BZ$1,0),FALSE)</f>
        <v>Ja</v>
      </c>
      <c r="BA404" s="21" t="str">
        <f t="shared" si="34"/>
        <v/>
      </c>
    </row>
    <row r="405" spans="1:53">
      <c r="A405" s="19" t="s">
        <v>393</v>
      </c>
      <c r="B405" s="19" t="s">
        <v>402</v>
      </c>
      <c r="J405" s="19">
        <v>0</v>
      </c>
      <c r="K405" s="19">
        <v>0</v>
      </c>
      <c r="L405" s="19">
        <v>0</v>
      </c>
      <c r="M405" s="19">
        <v>0</v>
      </c>
      <c r="N405" s="19">
        <v>0</v>
      </c>
      <c r="O405" s="19">
        <v>0</v>
      </c>
      <c r="P405" s="19">
        <v>0</v>
      </c>
      <c r="Q405" s="19">
        <v>0</v>
      </c>
      <c r="R405" s="19">
        <v>0</v>
      </c>
      <c r="S405" s="19">
        <v>0</v>
      </c>
      <c r="T405" s="19">
        <v>0</v>
      </c>
      <c r="U405" s="19">
        <v>0</v>
      </c>
      <c r="W405" s="19">
        <v>0</v>
      </c>
      <c r="X405" s="19">
        <v>0</v>
      </c>
      <c r="Y405" s="19">
        <v>0</v>
      </c>
      <c r="Z405" s="19">
        <v>0</v>
      </c>
      <c r="AA405" s="19">
        <v>0</v>
      </c>
      <c r="AB405" s="19">
        <v>0</v>
      </c>
      <c r="AC405" s="19">
        <v>0</v>
      </c>
      <c r="AD405" s="19">
        <v>0</v>
      </c>
      <c r="AE405" s="19">
        <v>0</v>
      </c>
      <c r="AF405" s="19">
        <v>0</v>
      </c>
      <c r="AG405" s="19">
        <v>0</v>
      </c>
      <c r="AH405" s="19">
        <v>0</v>
      </c>
      <c r="AI405" s="19">
        <v>0</v>
      </c>
      <c r="AL405" s="19">
        <v>0</v>
      </c>
      <c r="AM405" s="19">
        <f t="shared" si="30"/>
        <v>0</v>
      </c>
      <c r="AN405" s="19">
        <f t="shared" si="31"/>
        <v>0</v>
      </c>
      <c r="AP405" s="19">
        <f>VLOOKUP($B405,Kraftvärmeprod!$B$1:$BX$549,MATCH(AP$1,Kraftvärmeprod!$B$1:$BX$1,0),FALSE)</f>
        <v>0</v>
      </c>
      <c r="AQ405" s="19">
        <f>VLOOKUP($B405,Kraftvärmeprod!$B$1:$BX$549,MATCH(AQ$1,Kraftvärmeprod!$B$1:$BX$1,0),FALSE)</f>
        <v>0</v>
      </c>
      <c r="AR405" s="19">
        <f>VLOOKUP($B405,Kraftvärmeprod!$B$1:$BX$549,MATCH("Summa tillförd energi exklusive rökgaskondensering",Kraftvärmeprod!$B$1:$BX$1,0),FALSE)</f>
        <v>0</v>
      </c>
      <c r="AT405" s="21" t="str">
        <f t="shared" si="32"/>
        <v/>
      </c>
      <c r="AV405" s="19">
        <f t="shared" si="33"/>
        <v>0</v>
      </c>
      <c r="AX405" s="19" t="str">
        <f>VLOOKUP(B405,Totalt!$B$1:$BZ$554,MATCH(AX$1,Totalt!$B$1:$BZ$1,0),FALSE)</f>
        <v>Ja</v>
      </c>
      <c r="BA405" s="21" t="str">
        <f t="shared" si="34"/>
        <v/>
      </c>
    </row>
    <row r="406" spans="1:53">
      <c r="A406" s="19" t="s">
        <v>393</v>
      </c>
      <c r="B406" s="19" t="s">
        <v>437</v>
      </c>
      <c r="J406" s="19">
        <v>0</v>
      </c>
      <c r="K406" s="19">
        <v>0</v>
      </c>
      <c r="L406" s="19">
        <v>0</v>
      </c>
      <c r="M406" s="19">
        <v>0</v>
      </c>
      <c r="N406" s="19">
        <v>0</v>
      </c>
      <c r="O406" s="19">
        <v>0</v>
      </c>
      <c r="P406" s="19">
        <v>0</v>
      </c>
      <c r="Q406" s="19">
        <v>0</v>
      </c>
      <c r="R406" s="19">
        <v>0</v>
      </c>
      <c r="S406" s="19">
        <v>0</v>
      </c>
      <c r="T406" s="19">
        <v>0</v>
      </c>
      <c r="U406" s="19">
        <v>0</v>
      </c>
      <c r="W406" s="19">
        <v>0</v>
      </c>
      <c r="X406" s="19">
        <v>0</v>
      </c>
      <c r="Y406" s="19">
        <v>0</v>
      </c>
      <c r="Z406" s="19">
        <v>0</v>
      </c>
      <c r="AA406" s="19">
        <v>0</v>
      </c>
      <c r="AB406" s="19">
        <v>0</v>
      </c>
      <c r="AC406" s="19">
        <v>0</v>
      </c>
      <c r="AD406" s="19">
        <v>0</v>
      </c>
      <c r="AE406" s="19">
        <v>0</v>
      </c>
      <c r="AF406" s="19">
        <v>0</v>
      </c>
      <c r="AG406" s="19">
        <v>0</v>
      </c>
      <c r="AH406" s="19">
        <v>0</v>
      </c>
      <c r="AI406" s="19">
        <v>0</v>
      </c>
      <c r="AL406" s="19">
        <v>0</v>
      </c>
      <c r="AM406" s="19">
        <f t="shared" si="30"/>
        <v>0</v>
      </c>
      <c r="AN406" s="19">
        <f t="shared" si="31"/>
        <v>0</v>
      </c>
      <c r="AP406" s="19">
        <f>VLOOKUP($B406,Kraftvärmeprod!$B$1:$BX$549,MATCH(AP$1,Kraftvärmeprod!$B$1:$BX$1,0),FALSE)</f>
        <v>0</v>
      </c>
      <c r="AQ406" s="19">
        <f>VLOOKUP($B406,Kraftvärmeprod!$B$1:$BX$549,MATCH(AQ$1,Kraftvärmeprod!$B$1:$BX$1,0),FALSE)</f>
        <v>0</v>
      </c>
      <c r="AR406" s="19">
        <f>VLOOKUP($B406,Kraftvärmeprod!$B$1:$BX$549,MATCH("Summa tillförd energi exklusive rökgaskondensering",Kraftvärmeprod!$B$1:$BX$1,0),FALSE)</f>
        <v>0</v>
      </c>
      <c r="AT406" s="21" t="str">
        <f t="shared" si="32"/>
        <v/>
      </c>
      <c r="AV406" s="19">
        <f t="shared" si="33"/>
        <v>0</v>
      </c>
      <c r="AX406" s="19" t="str">
        <f>VLOOKUP(B406,Totalt!$B$1:$BZ$554,MATCH(AX$1,Totalt!$B$1:$BZ$1,0),FALSE)</f>
        <v>Ja</v>
      </c>
      <c r="BA406" s="21" t="str">
        <f t="shared" si="34"/>
        <v/>
      </c>
    </row>
    <row r="407" spans="1:53">
      <c r="A407" s="19" t="s">
        <v>393</v>
      </c>
      <c r="B407" s="19" t="s">
        <v>439</v>
      </c>
      <c r="J407" s="19">
        <v>0</v>
      </c>
      <c r="K407" s="19">
        <v>0</v>
      </c>
      <c r="L407" s="19">
        <v>0</v>
      </c>
      <c r="M407" s="19">
        <v>0</v>
      </c>
      <c r="N407" s="19">
        <v>0</v>
      </c>
      <c r="O407" s="19">
        <v>0</v>
      </c>
      <c r="P407" s="19">
        <v>0</v>
      </c>
      <c r="Q407" s="19">
        <v>0</v>
      </c>
      <c r="R407" s="19">
        <v>0</v>
      </c>
      <c r="S407" s="19">
        <v>0</v>
      </c>
      <c r="T407" s="19">
        <v>0</v>
      </c>
      <c r="U407" s="19">
        <v>0</v>
      </c>
      <c r="W407" s="19">
        <v>0</v>
      </c>
      <c r="X407" s="19">
        <v>0</v>
      </c>
      <c r="Y407" s="19">
        <v>0</v>
      </c>
      <c r="Z407" s="19">
        <v>0</v>
      </c>
      <c r="AA407" s="19">
        <v>0</v>
      </c>
      <c r="AB407" s="19">
        <v>0</v>
      </c>
      <c r="AC407" s="19">
        <v>0</v>
      </c>
      <c r="AD407" s="19">
        <v>0</v>
      </c>
      <c r="AE407" s="19">
        <v>0</v>
      </c>
      <c r="AF407" s="19">
        <v>0</v>
      </c>
      <c r="AG407" s="19">
        <v>0</v>
      </c>
      <c r="AH407" s="19">
        <v>0</v>
      </c>
      <c r="AI407" s="19">
        <v>0</v>
      </c>
      <c r="AL407" s="19">
        <v>0</v>
      </c>
      <c r="AM407" s="19">
        <f t="shared" si="30"/>
        <v>0</v>
      </c>
      <c r="AN407" s="19">
        <f t="shared" si="31"/>
        <v>0</v>
      </c>
      <c r="AP407" s="19">
        <f>VLOOKUP($B407,Kraftvärmeprod!$B$1:$BX$549,MATCH(AP$1,Kraftvärmeprod!$B$1:$BX$1,0),FALSE)</f>
        <v>0</v>
      </c>
      <c r="AQ407" s="19">
        <f>VLOOKUP($B407,Kraftvärmeprod!$B$1:$BX$549,MATCH(AQ$1,Kraftvärmeprod!$B$1:$BX$1,0),FALSE)</f>
        <v>0</v>
      </c>
      <c r="AR407" s="19">
        <f>VLOOKUP($B407,Kraftvärmeprod!$B$1:$BX$549,MATCH("Summa tillförd energi exklusive rökgaskondensering",Kraftvärmeprod!$B$1:$BX$1,0),FALSE)</f>
        <v>0</v>
      </c>
      <c r="AT407" s="21" t="str">
        <f t="shared" si="32"/>
        <v/>
      </c>
      <c r="AV407" s="19">
        <f t="shared" si="33"/>
        <v>0</v>
      </c>
      <c r="AX407" s="19" t="str">
        <f>VLOOKUP(B407,Totalt!$B$1:$BZ$554,MATCH(AX$1,Totalt!$B$1:$BZ$1,0),FALSE)</f>
        <v>Ja</v>
      </c>
      <c r="BA407" s="21" t="str">
        <f t="shared" si="34"/>
        <v/>
      </c>
    </row>
    <row r="408" spans="1:53">
      <c r="A408" s="19" t="s">
        <v>393</v>
      </c>
      <c r="B408" s="19" t="s">
        <v>403</v>
      </c>
      <c r="J408" s="19">
        <v>0</v>
      </c>
      <c r="K408" s="19">
        <v>0</v>
      </c>
      <c r="L408" s="19">
        <v>0</v>
      </c>
      <c r="M408" s="19">
        <v>0</v>
      </c>
      <c r="N408" s="19">
        <v>0</v>
      </c>
      <c r="O408" s="19">
        <v>0</v>
      </c>
      <c r="P408" s="19">
        <v>0</v>
      </c>
      <c r="Q408" s="19">
        <v>0</v>
      </c>
      <c r="R408" s="19">
        <v>0</v>
      </c>
      <c r="S408" s="19">
        <v>0</v>
      </c>
      <c r="T408" s="19">
        <v>0</v>
      </c>
      <c r="U408" s="19">
        <v>0</v>
      </c>
      <c r="W408" s="19">
        <v>0</v>
      </c>
      <c r="X408" s="19">
        <v>0</v>
      </c>
      <c r="Y408" s="19">
        <v>0</v>
      </c>
      <c r="Z408" s="19">
        <v>0</v>
      </c>
      <c r="AA408" s="19">
        <v>0</v>
      </c>
      <c r="AB408" s="19">
        <v>0</v>
      </c>
      <c r="AC408" s="19">
        <v>0</v>
      </c>
      <c r="AD408" s="19">
        <v>0</v>
      </c>
      <c r="AE408" s="19">
        <v>0</v>
      </c>
      <c r="AF408" s="19">
        <v>0</v>
      </c>
      <c r="AG408" s="19">
        <v>0</v>
      </c>
      <c r="AH408" s="19">
        <v>0</v>
      </c>
      <c r="AI408" s="19">
        <v>0</v>
      </c>
      <c r="AL408" s="19">
        <v>0</v>
      </c>
      <c r="AM408" s="19">
        <f t="shared" si="30"/>
        <v>0</v>
      </c>
      <c r="AN408" s="19">
        <f t="shared" si="31"/>
        <v>0</v>
      </c>
      <c r="AP408" s="19">
        <f>VLOOKUP($B408,Kraftvärmeprod!$B$1:$BX$549,MATCH(AP$1,Kraftvärmeprod!$B$1:$BX$1,0),FALSE)</f>
        <v>0</v>
      </c>
      <c r="AQ408" s="19">
        <f>VLOOKUP($B408,Kraftvärmeprod!$B$1:$BX$549,MATCH(AQ$1,Kraftvärmeprod!$B$1:$BX$1,0),FALSE)</f>
        <v>0</v>
      </c>
      <c r="AR408" s="19">
        <f>VLOOKUP($B408,Kraftvärmeprod!$B$1:$BX$549,MATCH("Summa tillförd energi exklusive rökgaskondensering",Kraftvärmeprod!$B$1:$BX$1,0),FALSE)</f>
        <v>0</v>
      </c>
      <c r="AT408" s="21" t="str">
        <f t="shared" si="32"/>
        <v/>
      </c>
      <c r="AV408" s="19">
        <f t="shared" si="33"/>
        <v>0</v>
      </c>
      <c r="AX408" s="19" t="e">
        <f>VLOOKUP(B408,Totalt!$B$1:$BZ$554,MATCH(AX$1,Totalt!$B$1:$BZ$1,0),FALSE)</f>
        <v>#N/A</v>
      </c>
      <c r="BA408" s="21" t="str">
        <f t="shared" si="34"/>
        <v/>
      </c>
    </row>
    <row r="409" spans="1:53">
      <c r="A409" s="19" t="s">
        <v>393</v>
      </c>
      <c r="B409" s="19" t="s">
        <v>440</v>
      </c>
      <c r="J409" s="19">
        <v>0</v>
      </c>
      <c r="K409" s="19">
        <v>0</v>
      </c>
      <c r="L409" s="19">
        <v>0</v>
      </c>
      <c r="M409" s="19">
        <v>0</v>
      </c>
      <c r="N409" s="19">
        <v>0</v>
      </c>
      <c r="O409" s="19">
        <v>0</v>
      </c>
      <c r="P409" s="19">
        <v>0</v>
      </c>
      <c r="Q409" s="19">
        <v>0</v>
      </c>
      <c r="R409" s="19">
        <v>0</v>
      </c>
      <c r="S409" s="19">
        <v>0</v>
      </c>
      <c r="T409" s="19">
        <v>0</v>
      </c>
      <c r="U409" s="19">
        <v>0</v>
      </c>
      <c r="W409" s="19">
        <v>0</v>
      </c>
      <c r="X409" s="19">
        <v>0</v>
      </c>
      <c r="Y409" s="19">
        <v>0</v>
      </c>
      <c r="Z409" s="19">
        <v>0</v>
      </c>
      <c r="AA409" s="19">
        <v>0</v>
      </c>
      <c r="AB409" s="19">
        <v>0</v>
      </c>
      <c r="AC409" s="19">
        <v>0</v>
      </c>
      <c r="AD409" s="19">
        <v>0</v>
      </c>
      <c r="AE409" s="19">
        <v>0</v>
      </c>
      <c r="AF409" s="19">
        <v>0</v>
      </c>
      <c r="AG409" s="19">
        <v>0</v>
      </c>
      <c r="AH409" s="19">
        <v>0</v>
      </c>
      <c r="AI409" s="19">
        <v>0</v>
      </c>
      <c r="AL409" s="19">
        <v>0</v>
      </c>
      <c r="AM409" s="19">
        <f t="shared" si="30"/>
        <v>0</v>
      </c>
      <c r="AN409" s="19">
        <f t="shared" si="31"/>
        <v>0</v>
      </c>
      <c r="AP409" s="19">
        <f>VLOOKUP($B409,Kraftvärmeprod!$B$1:$BX$549,MATCH(AP$1,Kraftvärmeprod!$B$1:$BX$1,0),FALSE)</f>
        <v>0</v>
      </c>
      <c r="AQ409" s="19">
        <f>VLOOKUP($B409,Kraftvärmeprod!$B$1:$BX$549,MATCH(AQ$1,Kraftvärmeprod!$B$1:$BX$1,0),FALSE)</f>
        <v>0</v>
      </c>
      <c r="AR409" s="19">
        <f>VLOOKUP($B409,Kraftvärmeprod!$B$1:$BX$549,MATCH("Summa tillförd energi exklusive rökgaskondensering",Kraftvärmeprod!$B$1:$BX$1,0),FALSE)</f>
        <v>0</v>
      </c>
      <c r="AT409" s="21" t="str">
        <f t="shared" si="32"/>
        <v/>
      </c>
      <c r="AV409" s="19">
        <f t="shared" si="33"/>
        <v>0</v>
      </c>
      <c r="AX409" s="19" t="str">
        <f>VLOOKUP(B409,Totalt!$B$1:$BZ$554,MATCH(AX$1,Totalt!$B$1:$BZ$1,0),FALSE)</f>
        <v>Ja</v>
      </c>
      <c r="BA409" s="21" t="str">
        <f t="shared" si="34"/>
        <v/>
      </c>
    </row>
    <row r="410" spans="1:53">
      <c r="A410" s="19" t="s">
        <v>393</v>
      </c>
      <c r="B410" s="19" t="s">
        <v>427</v>
      </c>
      <c r="J410" s="19">
        <v>0</v>
      </c>
      <c r="K410" s="19">
        <v>0</v>
      </c>
      <c r="L410" s="19">
        <v>0</v>
      </c>
      <c r="M410" s="19">
        <v>0</v>
      </c>
      <c r="N410" s="19">
        <v>0</v>
      </c>
      <c r="O410" s="19">
        <v>0</v>
      </c>
      <c r="P410" s="19">
        <v>0</v>
      </c>
      <c r="Q410" s="19">
        <v>0</v>
      </c>
      <c r="R410" s="19">
        <v>0</v>
      </c>
      <c r="S410" s="19">
        <v>0</v>
      </c>
      <c r="T410" s="19">
        <v>0</v>
      </c>
      <c r="U410" s="19">
        <v>0</v>
      </c>
      <c r="W410" s="19">
        <v>0</v>
      </c>
      <c r="X410" s="19">
        <v>0</v>
      </c>
      <c r="Y410" s="19">
        <v>0</v>
      </c>
      <c r="Z410" s="19">
        <v>0</v>
      </c>
      <c r="AA410" s="19">
        <v>0</v>
      </c>
      <c r="AB410" s="19">
        <v>0</v>
      </c>
      <c r="AC410" s="19">
        <v>0</v>
      </c>
      <c r="AD410" s="19">
        <v>0</v>
      </c>
      <c r="AE410" s="19">
        <v>0</v>
      </c>
      <c r="AF410" s="19">
        <v>0</v>
      </c>
      <c r="AG410" s="19">
        <v>0</v>
      </c>
      <c r="AH410" s="19">
        <v>0</v>
      </c>
      <c r="AI410" s="19">
        <v>0</v>
      </c>
      <c r="AL410" s="19">
        <v>0</v>
      </c>
      <c r="AM410" s="19">
        <f t="shared" si="30"/>
        <v>0</v>
      </c>
      <c r="AN410" s="19">
        <f t="shared" si="31"/>
        <v>0</v>
      </c>
      <c r="AP410" s="19">
        <f>VLOOKUP($B410,Kraftvärmeprod!$B$1:$BX$549,MATCH(AP$1,Kraftvärmeprod!$B$1:$BX$1,0),FALSE)</f>
        <v>0</v>
      </c>
      <c r="AQ410" s="19">
        <f>VLOOKUP($B410,Kraftvärmeprod!$B$1:$BX$549,MATCH(AQ$1,Kraftvärmeprod!$B$1:$BX$1,0),FALSE)</f>
        <v>0</v>
      </c>
      <c r="AR410" s="19">
        <f>VLOOKUP($B410,Kraftvärmeprod!$B$1:$BX$549,MATCH("Summa tillförd energi exklusive rökgaskondensering",Kraftvärmeprod!$B$1:$BX$1,0),FALSE)</f>
        <v>0</v>
      </c>
      <c r="AT410" s="21" t="str">
        <f t="shared" si="32"/>
        <v/>
      </c>
      <c r="AV410" s="19">
        <f t="shared" si="33"/>
        <v>0</v>
      </c>
      <c r="AX410" s="19" t="str">
        <f>VLOOKUP(B410,Totalt!$B$1:$BZ$554,MATCH(AX$1,Totalt!$B$1:$BZ$1,0),FALSE)</f>
        <v>Ja</v>
      </c>
      <c r="BA410" s="21" t="str">
        <f t="shared" si="34"/>
        <v/>
      </c>
    </row>
    <row r="411" spans="1:53">
      <c r="A411" s="19" t="s">
        <v>393</v>
      </c>
      <c r="B411" s="19" t="s">
        <v>436</v>
      </c>
      <c r="J411" s="19">
        <v>0</v>
      </c>
      <c r="K411" s="19">
        <v>0</v>
      </c>
      <c r="L411" s="19">
        <v>0</v>
      </c>
      <c r="M411" s="19">
        <v>0</v>
      </c>
      <c r="N411" s="19">
        <v>0</v>
      </c>
      <c r="O411" s="19">
        <v>0</v>
      </c>
      <c r="P411" s="19">
        <v>0</v>
      </c>
      <c r="Q411" s="19">
        <v>0</v>
      </c>
      <c r="R411" s="19">
        <v>0</v>
      </c>
      <c r="S411" s="19">
        <v>0</v>
      </c>
      <c r="T411" s="19">
        <v>0</v>
      </c>
      <c r="U411" s="19">
        <v>0</v>
      </c>
      <c r="W411" s="19">
        <v>0</v>
      </c>
      <c r="X411" s="19">
        <v>0</v>
      </c>
      <c r="Y411" s="19">
        <v>0</v>
      </c>
      <c r="Z411" s="19">
        <v>0</v>
      </c>
      <c r="AA411" s="19">
        <v>0</v>
      </c>
      <c r="AB411" s="19">
        <v>0</v>
      </c>
      <c r="AC411" s="19">
        <v>0</v>
      </c>
      <c r="AD411" s="19">
        <v>0</v>
      </c>
      <c r="AE411" s="19">
        <v>0</v>
      </c>
      <c r="AF411" s="19">
        <v>0</v>
      </c>
      <c r="AG411" s="19">
        <v>0</v>
      </c>
      <c r="AH411" s="19">
        <v>0</v>
      </c>
      <c r="AI411" s="19">
        <v>0</v>
      </c>
      <c r="AL411" s="19">
        <v>0</v>
      </c>
      <c r="AM411" s="19">
        <f t="shared" si="30"/>
        <v>0</v>
      </c>
      <c r="AN411" s="19">
        <f t="shared" si="31"/>
        <v>0</v>
      </c>
      <c r="AP411" s="19">
        <f>VLOOKUP($B411,Kraftvärmeprod!$B$1:$BX$549,MATCH(AP$1,Kraftvärmeprod!$B$1:$BX$1,0),FALSE)</f>
        <v>0</v>
      </c>
      <c r="AQ411" s="19">
        <f>VLOOKUP($B411,Kraftvärmeprod!$B$1:$BX$549,MATCH(AQ$1,Kraftvärmeprod!$B$1:$BX$1,0),FALSE)</f>
        <v>0</v>
      </c>
      <c r="AR411" s="19">
        <f>VLOOKUP($B411,Kraftvärmeprod!$B$1:$BX$549,MATCH("Summa tillförd energi exklusive rökgaskondensering",Kraftvärmeprod!$B$1:$BX$1,0),FALSE)</f>
        <v>0</v>
      </c>
      <c r="AT411" s="21" t="str">
        <f t="shared" si="32"/>
        <v/>
      </c>
      <c r="AV411" s="19">
        <f t="shared" si="33"/>
        <v>0</v>
      </c>
      <c r="AX411" s="19" t="str">
        <f>VLOOKUP(B411,Totalt!$B$1:$BZ$554,MATCH(AX$1,Totalt!$B$1:$BZ$1,0),FALSE)</f>
        <v>Ja</v>
      </c>
      <c r="BA411" s="21" t="str">
        <f t="shared" si="34"/>
        <v/>
      </c>
    </row>
    <row r="412" spans="1:53">
      <c r="A412" s="19" t="s">
        <v>393</v>
      </c>
      <c r="B412" s="19" t="s">
        <v>407</v>
      </c>
      <c r="J412" s="19">
        <v>0</v>
      </c>
      <c r="K412" s="19">
        <v>0</v>
      </c>
      <c r="L412" s="19">
        <v>0</v>
      </c>
      <c r="M412" s="19">
        <v>0</v>
      </c>
      <c r="N412" s="19">
        <v>0</v>
      </c>
      <c r="O412" s="19">
        <v>0</v>
      </c>
      <c r="P412" s="19">
        <v>0</v>
      </c>
      <c r="Q412" s="19">
        <v>0</v>
      </c>
      <c r="R412" s="19">
        <v>0</v>
      </c>
      <c r="S412" s="19">
        <v>0</v>
      </c>
      <c r="T412" s="19">
        <v>0</v>
      </c>
      <c r="U412" s="19">
        <v>0</v>
      </c>
      <c r="W412" s="19">
        <v>0</v>
      </c>
      <c r="X412" s="19">
        <v>0</v>
      </c>
      <c r="Y412" s="19">
        <v>0</v>
      </c>
      <c r="Z412" s="19">
        <v>0</v>
      </c>
      <c r="AA412" s="19">
        <v>0</v>
      </c>
      <c r="AB412" s="19">
        <v>0</v>
      </c>
      <c r="AC412" s="19">
        <v>0</v>
      </c>
      <c r="AD412" s="19">
        <v>0</v>
      </c>
      <c r="AE412" s="19">
        <v>0</v>
      </c>
      <c r="AF412" s="19">
        <v>0</v>
      </c>
      <c r="AG412" s="19">
        <v>0</v>
      </c>
      <c r="AH412" s="19">
        <v>0</v>
      </c>
      <c r="AI412" s="19">
        <v>0</v>
      </c>
      <c r="AL412" s="19">
        <v>0</v>
      </c>
      <c r="AM412" s="19">
        <f t="shared" si="30"/>
        <v>0</v>
      </c>
      <c r="AN412" s="19">
        <f t="shared" si="31"/>
        <v>0</v>
      </c>
      <c r="AP412" s="19">
        <f>VLOOKUP($B412,Kraftvärmeprod!$B$1:$BX$549,MATCH(AP$1,Kraftvärmeprod!$B$1:$BX$1,0),FALSE)</f>
        <v>0</v>
      </c>
      <c r="AQ412" s="19">
        <f>VLOOKUP($B412,Kraftvärmeprod!$B$1:$BX$549,MATCH(AQ$1,Kraftvärmeprod!$B$1:$BX$1,0),FALSE)</f>
        <v>0.24399999999999999</v>
      </c>
      <c r="AR412" s="19">
        <f>VLOOKUP($B412,Kraftvärmeprod!$B$1:$BX$549,MATCH("Summa tillförd energi exklusive rökgaskondensering",Kraftvärmeprod!$B$1:$BX$1,0),FALSE)</f>
        <v>0.3</v>
      </c>
      <c r="AT412" s="21" t="str">
        <f t="shared" si="32"/>
        <v/>
      </c>
      <c r="AV412" s="19">
        <f t="shared" si="33"/>
        <v>0</v>
      </c>
      <c r="AX412" s="19" t="str">
        <f>VLOOKUP(B412,Totalt!$B$1:$BZ$554,MATCH(AX$1,Totalt!$B$1:$BZ$1,0),FALSE)</f>
        <v>Ja</v>
      </c>
      <c r="BA412" s="21" t="str">
        <f t="shared" si="34"/>
        <v/>
      </c>
    </row>
    <row r="413" spans="1:53">
      <c r="A413" s="19" t="s">
        <v>393</v>
      </c>
      <c r="B413" s="19" t="s">
        <v>408</v>
      </c>
      <c r="J413" s="19">
        <v>0</v>
      </c>
      <c r="K413" s="19">
        <v>0</v>
      </c>
      <c r="L413" s="19">
        <v>0</v>
      </c>
      <c r="M413" s="19">
        <v>0</v>
      </c>
      <c r="N413" s="19">
        <v>0</v>
      </c>
      <c r="O413" s="19">
        <v>0</v>
      </c>
      <c r="P413" s="19">
        <v>0</v>
      </c>
      <c r="Q413" s="19">
        <v>0</v>
      </c>
      <c r="R413" s="19">
        <v>0</v>
      </c>
      <c r="S413" s="19">
        <v>0</v>
      </c>
      <c r="T413" s="19">
        <v>0</v>
      </c>
      <c r="U413" s="19">
        <v>0</v>
      </c>
      <c r="W413" s="19">
        <v>0</v>
      </c>
      <c r="X413" s="19">
        <v>0</v>
      </c>
      <c r="Y413" s="19">
        <v>0</v>
      </c>
      <c r="Z413" s="19">
        <v>0</v>
      </c>
      <c r="AA413" s="19">
        <v>0</v>
      </c>
      <c r="AB413" s="19">
        <v>0</v>
      </c>
      <c r="AC413" s="19">
        <v>0</v>
      </c>
      <c r="AD413" s="19">
        <v>0</v>
      </c>
      <c r="AE413" s="19">
        <v>0</v>
      </c>
      <c r="AF413" s="19">
        <v>0</v>
      </c>
      <c r="AG413" s="19">
        <v>0</v>
      </c>
      <c r="AH413" s="19">
        <v>0</v>
      </c>
      <c r="AI413" s="19">
        <v>0</v>
      </c>
      <c r="AL413" s="19">
        <v>0</v>
      </c>
      <c r="AM413" s="19">
        <f t="shared" si="30"/>
        <v>0</v>
      </c>
      <c r="AN413" s="19">
        <f t="shared" si="31"/>
        <v>0</v>
      </c>
      <c r="AP413" s="19">
        <f>VLOOKUP($B413,Kraftvärmeprod!$B$1:$BX$549,MATCH(AP$1,Kraftvärmeprod!$B$1:$BX$1,0),FALSE)</f>
        <v>0</v>
      </c>
      <c r="AQ413" s="19">
        <f>VLOOKUP($B413,Kraftvärmeprod!$B$1:$BX$549,MATCH(AQ$1,Kraftvärmeprod!$B$1:$BX$1,0),FALSE)</f>
        <v>0</v>
      </c>
      <c r="AR413" s="19">
        <f>VLOOKUP($B413,Kraftvärmeprod!$B$1:$BX$549,MATCH("Summa tillförd energi exklusive rökgaskondensering",Kraftvärmeprod!$B$1:$BX$1,0),FALSE)</f>
        <v>0</v>
      </c>
      <c r="AT413" s="21" t="str">
        <f t="shared" si="32"/>
        <v/>
      </c>
      <c r="AV413" s="19">
        <f t="shared" si="33"/>
        <v>0</v>
      </c>
      <c r="AX413" s="19" t="str">
        <f>VLOOKUP(B413,Totalt!$B$1:$BZ$554,MATCH(AX$1,Totalt!$B$1:$BZ$1,0),FALSE)</f>
        <v>Ja</v>
      </c>
      <c r="BA413" s="21" t="str">
        <f t="shared" si="34"/>
        <v/>
      </c>
    </row>
    <row r="414" spans="1:53">
      <c r="A414" s="19" t="s">
        <v>393</v>
      </c>
      <c r="B414" s="19" t="s">
        <v>431</v>
      </c>
      <c r="J414" s="19">
        <v>0</v>
      </c>
      <c r="K414" s="19">
        <v>0</v>
      </c>
      <c r="L414" s="19">
        <v>0</v>
      </c>
      <c r="M414" s="19">
        <v>0</v>
      </c>
      <c r="N414" s="19">
        <v>0</v>
      </c>
      <c r="O414" s="19">
        <v>0</v>
      </c>
      <c r="P414" s="19">
        <v>0</v>
      </c>
      <c r="Q414" s="19">
        <v>0</v>
      </c>
      <c r="R414" s="19">
        <v>0</v>
      </c>
      <c r="S414" s="19">
        <v>0</v>
      </c>
      <c r="T414" s="19">
        <v>0</v>
      </c>
      <c r="U414" s="19">
        <v>0</v>
      </c>
      <c r="W414" s="19">
        <v>0</v>
      </c>
      <c r="X414" s="19">
        <v>0</v>
      </c>
      <c r="Y414" s="19">
        <v>0</v>
      </c>
      <c r="Z414" s="19">
        <v>0</v>
      </c>
      <c r="AA414" s="19">
        <v>0</v>
      </c>
      <c r="AB414" s="19">
        <v>0</v>
      </c>
      <c r="AC414" s="19">
        <v>0</v>
      </c>
      <c r="AD414" s="19">
        <v>0</v>
      </c>
      <c r="AE414" s="19">
        <v>0</v>
      </c>
      <c r="AF414" s="19">
        <v>0</v>
      </c>
      <c r="AG414" s="19">
        <v>0</v>
      </c>
      <c r="AH414" s="19">
        <v>0</v>
      </c>
      <c r="AI414" s="19">
        <v>0</v>
      </c>
      <c r="AL414" s="19">
        <v>0</v>
      </c>
      <c r="AM414" s="19">
        <f t="shared" si="30"/>
        <v>0</v>
      </c>
      <c r="AN414" s="19">
        <f t="shared" si="31"/>
        <v>0</v>
      </c>
      <c r="AP414" s="19">
        <f>VLOOKUP($B414,Kraftvärmeprod!$B$1:$BX$549,MATCH(AP$1,Kraftvärmeprod!$B$1:$BX$1,0),FALSE)</f>
        <v>0</v>
      </c>
      <c r="AQ414" s="19">
        <f>VLOOKUP($B414,Kraftvärmeprod!$B$1:$BX$549,MATCH(AQ$1,Kraftvärmeprod!$B$1:$BX$1,0),FALSE)</f>
        <v>0</v>
      </c>
      <c r="AR414" s="19">
        <f>VLOOKUP($B414,Kraftvärmeprod!$B$1:$BX$549,MATCH("Summa tillförd energi exklusive rökgaskondensering",Kraftvärmeprod!$B$1:$BX$1,0),FALSE)</f>
        <v>0</v>
      </c>
      <c r="AT414" s="21" t="str">
        <f t="shared" si="32"/>
        <v/>
      </c>
      <c r="AV414" s="19">
        <f t="shared" si="33"/>
        <v>0</v>
      </c>
      <c r="AX414" s="19" t="str">
        <f>VLOOKUP(B414,Totalt!$B$1:$BZ$554,MATCH(AX$1,Totalt!$B$1:$BZ$1,0),FALSE)</f>
        <v>Ja</v>
      </c>
      <c r="BA414" s="21" t="str">
        <f t="shared" si="34"/>
        <v/>
      </c>
    </row>
    <row r="415" spans="1:53">
      <c r="A415" s="19" t="s">
        <v>393</v>
      </c>
      <c r="B415" s="19" t="s">
        <v>409</v>
      </c>
      <c r="J415" s="19">
        <v>0</v>
      </c>
      <c r="K415" s="19">
        <v>0</v>
      </c>
      <c r="L415" s="19">
        <v>0</v>
      </c>
      <c r="M415" s="19">
        <v>0</v>
      </c>
      <c r="N415" s="19">
        <v>0</v>
      </c>
      <c r="O415" s="19">
        <v>0</v>
      </c>
      <c r="P415" s="19">
        <v>0</v>
      </c>
      <c r="Q415" s="19">
        <v>0</v>
      </c>
      <c r="R415" s="19">
        <v>0</v>
      </c>
      <c r="S415" s="19">
        <v>0</v>
      </c>
      <c r="T415" s="19">
        <v>0</v>
      </c>
      <c r="U415" s="19">
        <v>0</v>
      </c>
      <c r="W415" s="19">
        <v>0</v>
      </c>
      <c r="X415" s="19">
        <v>0</v>
      </c>
      <c r="Y415" s="19">
        <v>0</v>
      </c>
      <c r="Z415" s="19">
        <v>0</v>
      </c>
      <c r="AA415" s="19">
        <v>0</v>
      </c>
      <c r="AB415" s="19">
        <v>0</v>
      </c>
      <c r="AC415" s="19">
        <v>0</v>
      </c>
      <c r="AD415" s="19">
        <v>0</v>
      </c>
      <c r="AE415" s="19">
        <v>0</v>
      </c>
      <c r="AF415" s="19">
        <v>0</v>
      </c>
      <c r="AG415" s="19">
        <v>0</v>
      </c>
      <c r="AH415" s="19">
        <v>0</v>
      </c>
      <c r="AI415" s="19">
        <v>0</v>
      </c>
      <c r="AL415" s="19">
        <v>0</v>
      </c>
      <c r="AM415" s="19">
        <f t="shared" si="30"/>
        <v>0</v>
      </c>
      <c r="AN415" s="19">
        <f t="shared" si="31"/>
        <v>0</v>
      </c>
      <c r="AP415" s="19">
        <f>VLOOKUP($B415,Kraftvärmeprod!$B$1:$BX$549,MATCH(AP$1,Kraftvärmeprod!$B$1:$BX$1,0),FALSE)</f>
        <v>0</v>
      </c>
      <c r="AQ415" s="19">
        <f>VLOOKUP($B415,Kraftvärmeprod!$B$1:$BX$549,MATCH(AQ$1,Kraftvärmeprod!$B$1:$BX$1,0),FALSE)</f>
        <v>0</v>
      </c>
      <c r="AR415" s="19">
        <f>VLOOKUP($B415,Kraftvärmeprod!$B$1:$BX$549,MATCH("Summa tillförd energi exklusive rökgaskondensering",Kraftvärmeprod!$B$1:$BX$1,0),FALSE)</f>
        <v>0</v>
      </c>
      <c r="AT415" s="21" t="str">
        <f t="shared" si="32"/>
        <v/>
      </c>
      <c r="AV415" s="19">
        <f t="shared" si="33"/>
        <v>0</v>
      </c>
      <c r="AX415" s="19" t="str">
        <f>VLOOKUP(B415,Totalt!$B$1:$BZ$554,MATCH(AX$1,Totalt!$B$1:$BZ$1,0),FALSE)</f>
        <v>Ja</v>
      </c>
      <c r="BA415" s="21" t="str">
        <f t="shared" si="34"/>
        <v/>
      </c>
    </row>
    <row r="416" spans="1:53">
      <c r="A416" s="19" t="s">
        <v>393</v>
      </c>
      <c r="B416" s="19" t="s">
        <v>396</v>
      </c>
      <c r="J416" s="19">
        <v>0</v>
      </c>
      <c r="K416" s="19">
        <v>0</v>
      </c>
      <c r="L416" s="19">
        <v>0</v>
      </c>
      <c r="M416" s="19">
        <v>0</v>
      </c>
      <c r="N416" s="19">
        <v>0</v>
      </c>
      <c r="O416" s="19">
        <v>0</v>
      </c>
      <c r="P416" s="19">
        <v>0</v>
      </c>
      <c r="Q416" s="19">
        <v>0</v>
      </c>
      <c r="R416" s="19">
        <v>0</v>
      </c>
      <c r="S416" s="19">
        <v>0</v>
      </c>
      <c r="T416" s="19">
        <v>0</v>
      </c>
      <c r="U416" s="19">
        <v>0</v>
      </c>
      <c r="W416" s="19">
        <v>0</v>
      </c>
      <c r="X416" s="19">
        <v>0</v>
      </c>
      <c r="Y416" s="19">
        <v>0</v>
      </c>
      <c r="Z416" s="19">
        <v>0</v>
      </c>
      <c r="AA416" s="19">
        <v>0</v>
      </c>
      <c r="AB416" s="19">
        <v>0</v>
      </c>
      <c r="AC416" s="19">
        <v>0</v>
      </c>
      <c r="AD416" s="19">
        <v>0</v>
      </c>
      <c r="AE416" s="19">
        <v>0</v>
      </c>
      <c r="AF416" s="19">
        <v>0</v>
      </c>
      <c r="AG416" s="19">
        <v>0</v>
      </c>
      <c r="AH416" s="19">
        <v>0</v>
      </c>
      <c r="AI416" s="19">
        <v>0</v>
      </c>
      <c r="AL416" s="19">
        <v>0</v>
      </c>
      <c r="AM416" s="19">
        <f t="shared" si="30"/>
        <v>0</v>
      </c>
      <c r="AN416" s="19">
        <f t="shared" si="31"/>
        <v>0</v>
      </c>
      <c r="AP416" s="19">
        <f>VLOOKUP($B416,Kraftvärmeprod!$B$1:$BX$549,MATCH(AP$1,Kraftvärmeprod!$B$1:$BX$1,0),FALSE)</f>
        <v>0</v>
      </c>
      <c r="AQ416" s="19">
        <f>VLOOKUP($B416,Kraftvärmeprod!$B$1:$BX$549,MATCH(AQ$1,Kraftvärmeprod!$B$1:$BX$1,0),FALSE)</f>
        <v>0</v>
      </c>
      <c r="AR416" s="19">
        <f>VLOOKUP($B416,Kraftvärmeprod!$B$1:$BX$549,MATCH("Summa tillförd energi exklusive rökgaskondensering",Kraftvärmeprod!$B$1:$BX$1,0),FALSE)</f>
        <v>0</v>
      </c>
      <c r="AT416" s="21" t="str">
        <f t="shared" si="32"/>
        <v/>
      </c>
      <c r="AV416" s="19">
        <f t="shared" si="33"/>
        <v>0</v>
      </c>
      <c r="AX416" s="19" t="str">
        <f>VLOOKUP(B416,Totalt!$B$1:$BZ$554,MATCH(AX$1,Totalt!$B$1:$BZ$1,0),FALSE)</f>
        <v>Ja</v>
      </c>
      <c r="BA416" s="21" t="str">
        <f t="shared" si="34"/>
        <v/>
      </c>
    </row>
    <row r="417" spans="1:53">
      <c r="A417" s="19" t="s">
        <v>393</v>
      </c>
      <c r="B417" s="19" t="s">
        <v>414</v>
      </c>
      <c r="J417" s="19">
        <v>0</v>
      </c>
      <c r="K417" s="19">
        <v>0</v>
      </c>
      <c r="L417" s="19">
        <v>0</v>
      </c>
      <c r="M417" s="19">
        <v>0</v>
      </c>
      <c r="N417" s="19">
        <v>0</v>
      </c>
      <c r="O417" s="19">
        <v>0</v>
      </c>
      <c r="P417" s="19">
        <v>0</v>
      </c>
      <c r="Q417" s="19">
        <v>0</v>
      </c>
      <c r="R417" s="19">
        <v>0</v>
      </c>
      <c r="S417" s="19">
        <v>0</v>
      </c>
      <c r="T417" s="19">
        <v>0</v>
      </c>
      <c r="U417" s="19">
        <v>0</v>
      </c>
      <c r="W417" s="19">
        <v>0</v>
      </c>
      <c r="X417" s="19">
        <v>0</v>
      </c>
      <c r="Y417" s="19">
        <v>0</v>
      </c>
      <c r="Z417" s="19">
        <v>0</v>
      </c>
      <c r="AA417" s="19">
        <v>0</v>
      </c>
      <c r="AB417" s="19">
        <v>0</v>
      </c>
      <c r="AC417" s="19">
        <v>0</v>
      </c>
      <c r="AD417" s="19">
        <v>0</v>
      </c>
      <c r="AE417" s="19">
        <v>0</v>
      </c>
      <c r="AF417" s="19">
        <v>0</v>
      </c>
      <c r="AG417" s="19">
        <v>0</v>
      </c>
      <c r="AH417" s="19">
        <v>0</v>
      </c>
      <c r="AI417" s="19">
        <v>0</v>
      </c>
      <c r="AL417" s="19">
        <v>0</v>
      </c>
      <c r="AM417" s="19">
        <f t="shared" si="30"/>
        <v>0</v>
      </c>
      <c r="AN417" s="19">
        <f t="shared" si="31"/>
        <v>0</v>
      </c>
      <c r="AP417" s="19">
        <f>VLOOKUP($B417,Kraftvärmeprod!$B$1:$BX$549,MATCH(AP$1,Kraftvärmeprod!$B$1:$BX$1,0),FALSE)</f>
        <v>0</v>
      </c>
      <c r="AQ417" s="19">
        <f>VLOOKUP($B417,Kraftvärmeprod!$B$1:$BX$549,MATCH(AQ$1,Kraftvärmeprod!$B$1:$BX$1,0),FALSE)</f>
        <v>0</v>
      </c>
      <c r="AR417" s="19">
        <f>VLOOKUP($B417,Kraftvärmeprod!$B$1:$BX$549,MATCH("Summa tillförd energi exklusive rökgaskondensering",Kraftvärmeprod!$B$1:$BX$1,0),FALSE)</f>
        <v>0</v>
      </c>
      <c r="AT417" s="21" t="str">
        <f t="shared" si="32"/>
        <v/>
      </c>
      <c r="AV417" s="19">
        <f t="shared" si="33"/>
        <v>0</v>
      </c>
      <c r="AX417" s="19" t="str">
        <f>VLOOKUP(B417,Totalt!$B$1:$BZ$554,MATCH(AX$1,Totalt!$B$1:$BZ$1,0),FALSE)</f>
        <v>Ja</v>
      </c>
      <c r="BA417" s="21" t="str">
        <f t="shared" si="34"/>
        <v/>
      </c>
    </row>
    <row r="418" spans="1:53">
      <c r="A418" s="19" t="s">
        <v>393</v>
      </c>
      <c r="B418" s="19" t="s">
        <v>411</v>
      </c>
      <c r="J418" s="19">
        <v>0</v>
      </c>
      <c r="K418" s="19">
        <v>0</v>
      </c>
      <c r="L418" s="19">
        <v>0</v>
      </c>
      <c r="M418" s="19">
        <v>0</v>
      </c>
      <c r="N418" s="19">
        <v>0</v>
      </c>
      <c r="O418" s="19">
        <v>0</v>
      </c>
      <c r="P418" s="19">
        <v>0</v>
      </c>
      <c r="Q418" s="19">
        <v>0</v>
      </c>
      <c r="R418" s="19">
        <v>0</v>
      </c>
      <c r="S418" s="19">
        <v>0</v>
      </c>
      <c r="T418" s="19">
        <v>0</v>
      </c>
      <c r="U418" s="19">
        <v>0</v>
      </c>
      <c r="W418" s="19">
        <v>0</v>
      </c>
      <c r="X418" s="19">
        <v>0</v>
      </c>
      <c r="Y418" s="19">
        <v>0</v>
      </c>
      <c r="Z418" s="19">
        <v>0</v>
      </c>
      <c r="AA418" s="19">
        <v>0</v>
      </c>
      <c r="AB418" s="19">
        <v>0</v>
      </c>
      <c r="AC418" s="19">
        <v>0</v>
      </c>
      <c r="AD418" s="19">
        <v>0</v>
      </c>
      <c r="AE418" s="19">
        <v>0</v>
      </c>
      <c r="AF418" s="19">
        <v>0</v>
      </c>
      <c r="AG418" s="19">
        <v>0</v>
      </c>
      <c r="AH418" s="19">
        <v>0</v>
      </c>
      <c r="AI418" s="19">
        <v>0</v>
      </c>
      <c r="AL418" s="19">
        <v>0</v>
      </c>
      <c r="AM418" s="19">
        <f t="shared" si="30"/>
        <v>0</v>
      </c>
      <c r="AN418" s="19">
        <f t="shared" si="31"/>
        <v>0</v>
      </c>
      <c r="AP418" s="19">
        <f>VLOOKUP($B418,Kraftvärmeprod!$B$1:$BX$549,MATCH(AP$1,Kraftvärmeprod!$B$1:$BX$1,0),FALSE)</f>
        <v>0</v>
      </c>
      <c r="AQ418" s="19">
        <f>VLOOKUP($B418,Kraftvärmeprod!$B$1:$BX$549,MATCH(AQ$1,Kraftvärmeprod!$B$1:$BX$1,0),FALSE)</f>
        <v>0</v>
      </c>
      <c r="AR418" s="19">
        <f>VLOOKUP($B418,Kraftvärmeprod!$B$1:$BX$549,MATCH("Summa tillförd energi exklusive rökgaskondensering",Kraftvärmeprod!$B$1:$BX$1,0),FALSE)</f>
        <v>0</v>
      </c>
      <c r="AT418" s="21" t="str">
        <f t="shared" si="32"/>
        <v/>
      </c>
      <c r="AV418" s="19">
        <f t="shared" si="33"/>
        <v>0</v>
      </c>
      <c r="AX418" s="19" t="str">
        <f>VLOOKUP(B418,Totalt!$B$1:$BZ$554,MATCH(AX$1,Totalt!$B$1:$BZ$1,0),FALSE)</f>
        <v>Ja</v>
      </c>
      <c r="BA418" s="21" t="str">
        <f t="shared" si="34"/>
        <v/>
      </c>
    </row>
    <row r="419" spans="1:53">
      <c r="A419" s="19" t="s">
        <v>393</v>
      </c>
      <c r="B419" s="19" t="s">
        <v>413</v>
      </c>
      <c r="J419" s="19">
        <v>0</v>
      </c>
      <c r="K419" s="19">
        <v>0</v>
      </c>
      <c r="L419" s="19">
        <v>0</v>
      </c>
      <c r="M419" s="19">
        <v>0</v>
      </c>
      <c r="N419" s="19">
        <v>0</v>
      </c>
      <c r="O419" s="19">
        <v>0</v>
      </c>
      <c r="P419" s="19">
        <v>0</v>
      </c>
      <c r="Q419" s="19">
        <v>0</v>
      </c>
      <c r="R419" s="19">
        <v>0</v>
      </c>
      <c r="S419" s="19">
        <v>0</v>
      </c>
      <c r="T419" s="19">
        <v>0</v>
      </c>
      <c r="U419" s="19">
        <v>0</v>
      </c>
      <c r="W419" s="19">
        <v>0</v>
      </c>
      <c r="X419" s="19">
        <v>0</v>
      </c>
      <c r="Y419" s="19">
        <v>0</v>
      </c>
      <c r="Z419" s="19">
        <v>0</v>
      </c>
      <c r="AA419" s="19">
        <v>0</v>
      </c>
      <c r="AB419" s="19">
        <v>0</v>
      </c>
      <c r="AC419" s="19">
        <v>0</v>
      </c>
      <c r="AD419" s="19">
        <v>0</v>
      </c>
      <c r="AE419" s="19">
        <v>0</v>
      </c>
      <c r="AF419" s="19">
        <v>0</v>
      </c>
      <c r="AG419" s="19">
        <v>0</v>
      </c>
      <c r="AH419" s="19">
        <v>0</v>
      </c>
      <c r="AI419" s="19">
        <v>0</v>
      </c>
      <c r="AL419" s="19">
        <v>0</v>
      </c>
      <c r="AM419" s="19">
        <f t="shared" si="30"/>
        <v>0</v>
      </c>
      <c r="AN419" s="19">
        <f t="shared" si="31"/>
        <v>0</v>
      </c>
      <c r="AP419" s="19">
        <f>VLOOKUP($B419,Kraftvärmeprod!$B$1:$BX$549,MATCH(AP$1,Kraftvärmeprod!$B$1:$BX$1,0),FALSE)</f>
        <v>0</v>
      </c>
      <c r="AQ419" s="19">
        <f>VLOOKUP($B419,Kraftvärmeprod!$B$1:$BX$549,MATCH(AQ$1,Kraftvärmeprod!$B$1:$BX$1,0),FALSE)</f>
        <v>0</v>
      </c>
      <c r="AR419" s="19">
        <f>VLOOKUP($B419,Kraftvärmeprod!$B$1:$BX$549,MATCH("Summa tillförd energi exklusive rökgaskondensering",Kraftvärmeprod!$B$1:$BX$1,0),FALSE)</f>
        <v>0</v>
      </c>
      <c r="AT419" s="21" t="str">
        <f t="shared" si="32"/>
        <v/>
      </c>
      <c r="AV419" s="19">
        <f t="shared" si="33"/>
        <v>0</v>
      </c>
      <c r="AX419" s="19" t="str">
        <f>VLOOKUP(B419,Totalt!$B$1:$BZ$554,MATCH(AX$1,Totalt!$B$1:$BZ$1,0),FALSE)</f>
        <v>Ja</v>
      </c>
      <c r="BA419" s="21" t="str">
        <f t="shared" si="34"/>
        <v/>
      </c>
    </row>
    <row r="420" spans="1:53">
      <c r="A420" s="19" t="s">
        <v>393</v>
      </c>
      <c r="B420" s="19" t="s">
        <v>410</v>
      </c>
      <c r="J420" s="19">
        <v>0</v>
      </c>
      <c r="K420" s="19">
        <v>0</v>
      </c>
      <c r="L420" s="19">
        <v>0</v>
      </c>
      <c r="M420" s="19">
        <v>0</v>
      </c>
      <c r="N420" s="19">
        <v>0</v>
      </c>
      <c r="O420" s="19">
        <v>0</v>
      </c>
      <c r="P420" s="19">
        <v>0</v>
      </c>
      <c r="Q420" s="19">
        <v>0</v>
      </c>
      <c r="R420" s="19">
        <v>0</v>
      </c>
      <c r="S420" s="19">
        <v>0</v>
      </c>
      <c r="T420" s="19">
        <v>0</v>
      </c>
      <c r="U420" s="19">
        <v>0</v>
      </c>
      <c r="W420" s="19">
        <v>0</v>
      </c>
      <c r="X420" s="19">
        <v>0</v>
      </c>
      <c r="Y420" s="19">
        <v>0</v>
      </c>
      <c r="Z420" s="19">
        <v>0</v>
      </c>
      <c r="AA420" s="19">
        <v>0</v>
      </c>
      <c r="AB420" s="19">
        <v>0</v>
      </c>
      <c r="AC420" s="19">
        <v>0</v>
      </c>
      <c r="AD420" s="19">
        <v>0</v>
      </c>
      <c r="AE420" s="19">
        <v>0</v>
      </c>
      <c r="AF420" s="19">
        <v>0</v>
      </c>
      <c r="AG420" s="19">
        <v>0</v>
      </c>
      <c r="AH420" s="19">
        <v>0</v>
      </c>
      <c r="AI420" s="19">
        <v>0</v>
      </c>
      <c r="AL420" s="19">
        <v>0</v>
      </c>
      <c r="AM420" s="19">
        <f t="shared" si="30"/>
        <v>0</v>
      </c>
      <c r="AN420" s="19">
        <f t="shared" si="31"/>
        <v>0</v>
      </c>
      <c r="AP420" s="19">
        <f>VLOOKUP($B420,Kraftvärmeprod!$B$1:$BX$549,MATCH(AP$1,Kraftvärmeprod!$B$1:$BX$1,0),FALSE)</f>
        <v>0</v>
      </c>
      <c r="AQ420" s="19">
        <f>VLOOKUP($B420,Kraftvärmeprod!$B$1:$BX$549,MATCH(AQ$1,Kraftvärmeprod!$B$1:$BX$1,0),FALSE)</f>
        <v>0</v>
      </c>
      <c r="AR420" s="19">
        <f>VLOOKUP($B420,Kraftvärmeprod!$B$1:$BX$549,MATCH("Summa tillförd energi exklusive rökgaskondensering",Kraftvärmeprod!$B$1:$BX$1,0),FALSE)</f>
        <v>0</v>
      </c>
      <c r="AT420" s="21" t="str">
        <f t="shared" si="32"/>
        <v/>
      </c>
      <c r="AV420" s="19">
        <f t="shared" si="33"/>
        <v>0</v>
      </c>
      <c r="AX420" s="19" t="str">
        <f>VLOOKUP(B420,Totalt!$B$1:$BZ$554,MATCH(AX$1,Totalt!$B$1:$BZ$1,0),FALSE)</f>
        <v>Ja</v>
      </c>
      <c r="BA420" s="21" t="str">
        <f t="shared" si="34"/>
        <v/>
      </c>
    </row>
    <row r="421" spans="1:53">
      <c r="A421" s="19" t="s">
        <v>393</v>
      </c>
      <c r="B421" s="19" t="s">
        <v>429</v>
      </c>
      <c r="J421" s="19">
        <v>0</v>
      </c>
      <c r="K421" s="19">
        <v>0</v>
      </c>
      <c r="L421" s="19">
        <v>0</v>
      </c>
      <c r="M421" s="19">
        <v>0</v>
      </c>
      <c r="N421" s="19">
        <v>0</v>
      </c>
      <c r="O421" s="19">
        <v>0</v>
      </c>
      <c r="P421" s="19">
        <v>0</v>
      </c>
      <c r="Q421" s="19">
        <v>0</v>
      </c>
      <c r="R421" s="19">
        <v>0</v>
      </c>
      <c r="S421" s="19">
        <v>0</v>
      </c>
      <c r="T421" s="19">
        <v>0</v>
      </c>
      <c r="U421" s="19">
        <v>0</v>
      </c>
      <c r="W421" s="19">
        <v>0</v>
      </c>
      <c r="X421" s="19">
        <v>0</v>
      </c>
      <c r="Y421" s="19">
        <v>0</v>
      </c>
      <c r="Z421" s="19">
        <v>0</v>
      </c>
      <c r="AA421" s="19">
        <v>0</v>
      </c>
      <c r="AB421" s="19">
        <v>0</v>
      </c>
      <c r="AC421" s="19">
        <v>0</v>
      </c>
      <c r="AD421" s="19">
        <v>0</v>
      </c>
      <c r="AE421" s="19">
        <v>0</v>
      </c>
      <c r="AF421" s="19">
        <v>0</v>
      </c>
      <c r="AG421" s="19">
        <v>0</v>
      </c>
      <c r="AH421" s="19">
        <v>0</v>
      </c>
      <c r="AI421" s="19">
        <v>0</v>
      </c>
      <c r="AL421" s="19">
        <v>0</v>
      </c>
      <c r="AM421" s="19">
        <f t="shared" si="30"/>
        <v>0</v>
      </c>
      <c r="AN421" s="19">
        <f t="shared" si="31"/>
        <v>0</v>
      </c>
      <c r="AP421" s="19">
        <f>VLOOKUP($B421,Kraftvärmeprod!$B$1:$BX$549,MATCH(AP$1,Kraftvärmeprod!$B$1:$BX$1,0),FALSE)</f>
        <v>0</v>
      </c>
      <c r="AQ421" s="19">
        <f>VLOOKUP($B421,Kraftvärmeprod!$B$1:$BX$549,MATCH(AQ$1,Kraftvärmeprod!$B$1:$BX$1,0),FALSE)</f>
        <v>0</v>
      </c>
      <c r="AR421" s="19">
        <f>VLOOKUP($B421,Kraftvärmeprod!$B$1:$BX$549,MATCH("Summa tillförd energi exklusive rökgaskondensering",Kraftvärmeprod!$B$1:$BX$1,0),FALSE)</f>
        <v>0</v>
      </c>
      <c r="AT421" s="21" t="str">
        <f t="shared" si="32"/>
        <v/>
      </c>
      <c r="AV421" s="19">
        <f t="shared" si="33"/>
        <v>0</v>
      </c>
      <c r="AX421" s="19" t="str">
        <f>VLOOKUP(B421,Totalt!$B$1:$BZ$554,MATCH(AX$1,Totalt!$B$1:$BZ$1,0),FALSE)</f>
        <v>Ja</v>
      </c>
      <c r="BA421" s="21" t="str">
        <f t="shared" si="34"/>
        <v/>
      </c>
    </row>
    <row r="422" spans="1:53">
      <c r="A422" s="19" t="s">
        <v>393</v>
      </c>
      <c r="B422" s="19" t="s">
        <v>400</v>
      </c>
      <c r="J422" s="19">
        <v>0</v>
      </c>
      <c r="K422" s="19">
        <v>0</v>
      </c>
      <c r="L422" s="19">
        <v>0</v>
      </c>
      <c r="M422" s="19">
        <v>0</v>
      </c>
      <c r="N422" s="19">
        <v>0</v>
      </c>
      <c r="O422" s="19">
        <v>0</v>
      </c>
      <c r="P422" s="19">
        <v>0</v>
      </c>
      <c r="Q422" s="19">
        <v>0</v>
      </c>
      <c r="R422" s="19">
        <v>0</v>
      </c>
      <c r="S422" s="19">
        <v>0</v>
      </c>
      <c r="T422" s="19">
        <v>0</v>
      </c>
      <c r="U422" s="19">
        <v>0</v>
      </c>
      <c r="W422" s="19">
        <v>0</v>
      </c>
      <c r="X422" s="19">
        <v>0</v>
      </c>
      <c r="Y422" s="19">
        <v>0</v>
      </c>
      <c r="Z422" s="19">
        <v>0</v>
      </c>
      <c r="AA422" s="19">
        <v>0</v>
      </c>
      <c r="AB422" s="19">
        <v>0</v>
      </c>
      <c r="AC422" s="19">
        <v>0</v>
      </c>
      <c r="AD422" s="19">
        <v>0</v>
      </c>
      <c r="AE422" s="19">
        <v>0</v>
      </c>
      <c r="AF422" s="19">
        <v>0</v>
      </c>
      <c r="AG422" s="19">
        <v>0</v>
      </c>
      <c r="AH422" s="19">
        <v>0</v>
      </c>
      <c r="AI422" s="19">
        <v>0</v>
      </c>
      <c r="AL422" s="19">
        <v>0</v>
      </c>
      <c r="AM422" s="19">
        <f t="shared" si="30"/>
        <v>0</v>
      </c>
      <c r="AN422" s="19">
        <f t="shared" si="31"/>
        <v>0</v>
      </c>
      <c r="AP422" s="19">
        <f>VLOOKUP($B422,Kraftvärmeprod!$B$1:$BX$549,MATCH(AP$1,Kraftvärmeprod!$B$1:$BX$1,0),FALSE)</f>
        <v>0</v>
      </c>
      <c r="AQ422" s="19">
        <f>VLOOKUP($B422,Kraftvärmeprod!$B$1:$BX$549,MATCH(AQ$1,Kraftvärmeprod!$B$1:$BX$1,0),FALSE)</f>
        <v>0</v>
      </c>
      <c r="AR422" s="19">
        <f>VLOOKUP($B422,Kraftvärmeprod!$B$1:$BX$549,MATCH("Summa tillförd energi exklusive rökgaskondensering",Kraftvärmeprod!$B$1:$BX$1,0),FALSE)</f>
        <v>0</v>
      </c>
      <c r="AT422" s="21" t="str">
        <f t="shared" si="32"/>
        <v/>
      </c>
      <c r="AV422" s="19">
        <f t="shared" si="33"/>
        <v>0</v>
      </c>
      <c r="AX422" s="19" t="str">
        <f>VLOOKUP(B422,Totalt!$B$1:$BZ$554,MATCH(AX$1,Totalt!$B$1:$BZ$1,0),FALSE)</f>
        <v>Ja</v>
      </c>
      <c r="BA422" s="21" t="str">
        <f t="shared" si="34"/>
        <v/>
      </c>
    </row>
    <row r="423" spans="1:53">
      <c r="A423" s="19" t="s">
        <v>393</v>
      </c>
      <c r="B423" s="19" t="s">
        <v>444</v>
      </c>
      <c r="J423" s="19">
        <v>0</v>
      </c>
      <c r="K423" s="19">
        <v>0</v>
      </c>
      <c r="L423" s="19">
        <v>0</v>
      </c>
      <c r="M423" s="19">
        <v>0</v>
      </c>
      <c r="N423" s="19">
        <v>0</v>
      </c>
      <c r="O423" s="19">
        <v>0</v>
      </c>
      <c r="P423" s="19">
        <v>0</v>
      </c>
      <c r="Q423" s="19">
        <v>0</v>
      </c>
      <c r="R423" s="19">
        <v>0</v>
      </c>
      <c r="S423" s="19">
        <v>0</v>
      </c>
      <c r="T423" s="19">
        <v>0</v>
      </c>
      <c r="U423" s="19">
        <v>0</v>
      </c>
      <c r="W423" s="19">
        <v>0</v>
      </c>
      <c r="X423" s="19">
        <v>0</v>
      </c>
      <c r="Y423" s="19">
        <v>0</v>
      </c>
      <c r="Z423" s="19">
        <v>0</v>
      </c>
      <c r="AA423" s="19">
        <v>0</v>
      </c>
      <c r="AB423" s="19">
        <v>0</v>
      </c>
      <c r="AC423" s="19">
        <v>0</v>
      </c>
      <c r="AD423" s="19">
        <v>0</v>
      </c>
      <c r="AE423" s="19">
        <v>0</v>
      </c>
      <c r="AF423" s="19">
        <v>0</v>
      </c>
      <c r="AG423" s="19">
        <v>0</v>
      </c>
      <c r="AH423" s="19">
        <v>0</v>
      </c>
      <c r="AI423" s="19">
        <v>0</v>
      </c>
      <c r="AL423" s="19">
        <v>0</v>
      </c>
      <c r="AM423" s="19">
        <f t="shared" si="30"/>
        <v>0</v>
      </c>
      <c r="AN423" s="19">
        <f t="shared" si="31"/>
        <v>0</v>
      </c>
      <c r="AP423" s="19">
        <f>VLOOKUP($B423,Kraftvärmeprod!$B$1:$BX$549,MATCH(AP$1,Kraftvärmeprod!$B$1:$BX$1,0),FALSE)</f>
        <v>0</v>
      </c>
      <c r="AQ423" s="19">
        <f>VLOOKUP($B423,Kraftvärmeprod!$B$1:$BX$549,MATCH(AQ$1,Kraftvärmeprod!$B$1:$BX$1,0),FALSE)</f>
        <v>0</v>
      </c>
      <c r="AR423" s="19">
        <f>VLOOKUP($B423,Kraftvärmeprod!$B$1:$BX$549,MATCH("Summa tillförd energi exklusive rökgaskondensering",Kraftvärmeprod!$B$1:$BX$1,0),FALSE)</f>
        <v>0</v>
      </c>
      <c r="AT423" s="21" t="str">
        <f t="shared" si="32"/>
        <v/>
      </c>
      <c r="AV423" s="19">
        <f t="shared" si="33"/>
        <v>0</v>
      </c>
      <c r="AX423" s="19" t="str">
        <f>VLOOKUP(B423,Totalt!$B$1:$BZ$554,MATCH(AX$1,Totalt!$B$1:$BZ$1,0),FALSE)</f>
        <v>Ja</v>
      </c>
      <c r="BA423" s="21" t="str">
        <f t="shared" si="34"/>
        <v/>
      </c>
    </row>
    <row r="424" spans="1:53">
      <c r="A424" s="19" t="s">
        <v>393</v>
      </c>
      <c r="B424" s="19" t="s">
        <v>417</v>
      </c>
      <c r="J424" s="19">
        <v>0</v>
      </c>
      <c r="K424" s="19">
        <v>0</v>
      </c>
      <c r="L424" s="19">
        <v>0</v>
      </c>
      <c r="M424" s="19">
        <v>0</v>
      </c>
      <c r="N424" s="19">
        <v>0</v>
      </c>
      <c r="O424" s="19">
        <v>0</v>
      </c>
      <c r="P424" s="19">
        <v>0</v>
      </c>
      <c r="Q424" s="19">
        <v>0</v>
      </c>
      <c r="R424" s="19">
        <v>0</v>
      </c>
      <c r="S424" s="19">
        <v>0</v>
      </c>
      <c r="T424" s="19">
        <v>0</v>
      </c>
      <c r="U424" s="19">
        <v>0</v>
      </c>
      <c r="W424" s="19">
        <v>0</v>
      </c>
      <c r="X424" s="19">
        <v>0</v>
      </c>
      <c r="Y424" s="19">
        <v>0</v>
      </c>
      <c r="Z424" s="19">
        <v>0</v>
      </c>
      <c r="AA424" s="19">
        <v>0</v>
      </c>
      <c r="AB424" s="19">
        <v>0</v>
      </c>
      <c r="AC424" s="19">
        <v>0</v>
      </c>
      <c r="AD424" s="19">
        <v>0</v>
      </c>
      <c r="AE424" s="19">
        <v>0</v>
      </c>
      <c r="AF424" s="19">
        <v>0</v>
      </c>
      <c r="AG424" s="19">
        <v>0</v>
      </c>
      <c r="AH424" s="19">
        <v>0</v>
      </c>
      <c r="AI424" s="19">
        <v>0</v>
      </c>
      <c r="AL424" s="19">
        <v>0</v>
      </c>
      <c r="AM424" s="19">
        <f t="shared" si="30"/>
        <v>0</v>
      </c>
      <c r="AN424" s="19">
        <f t="shared" si="31"/>
        <v>0</v>
      </c>
      <c r="AP424" s="19">
        <f>VLOOKUP($B424,Kraftvärmeprod!$B$1:$BX$549,MATCH(AP$1,Kraftvärmeprod!$B$1:$BX$1,0),FALSE)</f>
        <v>0</v>
      </c>
      <c r="AQ424" s="19">
        <f>VLOOKUP($B424,Kraftvärmeprod!$B$1:$BX$549,MATCH(AQ$1,Kraftvärmeprod!$B$1:$BX$1,0),FALSE)</f>
        <v>0</v>
      </c>
      <c r="AR424" s="19">
        <f>VLOOKUP($B424,Kraftvärmeprod!$B$1:$BX$549,MATCH("Summa tillförd energi exklusive rökgaskondensering",Kraftvärmeprod!$B$1:$BX$1,0),FALSE)</f>
        <v>0</v>
      </c>
      <c r="AT424" s="21" t="str">
        <f t="shared" si="32"/>
        <v/>
      </c>
      <c r="AV424" s="19">
        <f t="shared" si="33"/>
        <v>0</v>
      </c>
      <c r="AX424" s="19" t="str">
        <f>VLOOKUP(B424,Totalt!$B$1:$BZ$554,MATCH(AX$1,Totalt!$B$1:$BZ$1,0),FALSE)</f>
        <v>Ja</v>
      </c>
      <c r="BA424" s="21" t="str">
        <f t="shared" si="34"/>
        <v/>
      </c>
    </row>
    <row r="425" spans="1:53">
      <c r="A425" s="19" t="s">
        <v>393</v>
      </c>
      <c r="B425" s="19" t="s">
        <v>425</v>
      </c>
      <c r="J425" s="19">
        <v>0</v>
      </c>
      <c r="K425" s="19">
        <v>0</v>
      </c>
      <c r="L425" s="19">
        <v>0</v>
      </c>
      <c r="M425" s="19">
        <v>0</v>
      </c>
      <c r="N425" s="19">
        <v>0</v>
      </c>
      <c r="O425" s="19">
        <v>0</v>
      </c>
      <c r="P425" s="19">
        <v>0</v>
      </c>
      <c r="Q425" s="19">
        <v>0</v>
      </c>
      <c r="R425" s="19">
        <v>0</v>
      </c>
      <c r="S425" s="19">
        <v>0</v>
      </c>
      <c r="T425" s="19">
        <v>0</v>
      </c>
      <c r="U425" s="19">
        <v>0</v>
      </c>
      <c r="W425" s="19">
        <v>0</v>
      </c>
      <c r="X425" s="19">
        <v>0</v>
      </c>
      <c r="Y425" s="19">
        <v>0</v>
      </c>
      <c r="Z425" s="19">
        <v>0</v>
      </c>
      <c r="AA425" s="19">
        <v>0</v>
      </c>
      <c r="AB425" s="19">
        <v>0</v>
      </c>
      <c r="AC425" s="19">
        <v>0</v>
      </c>
      <c r="AD425" s="19">
        <v>0</v>
      </c>
      <c r="AE425" s="19">
        <v>0</v>
      </c>
      <c r="AF425" s="19">
        <v>0</v>
      </c>
      <c r="AG425" s="19">
        <v>0</v>
      </c>
      <c r="AH425" s="19">
        <v>0</v>
      </c>
      <c r="AI425" s="19">
        <v>0</v>
      </c>
      <c r="AL425" s="19">
        <v>0</v>
      </c>
      <c r="AM425" s="19">
        <f t="shared" si="30"/>
        <v>0</v>
      </c>
      <c r="AN425" s="19">
        <f t="shared" si="31"/>
        <v>0</v>
      </c>
      <c r="AP425" s="19">
        <f>VLOOKUP($B425,Kraftvärmeprod!$B$1:$BX$549,MATCH(AP$1,Kraftvärmeprod!$B$1:$BX$1,0),FALSE)</f>
        <v>0</v>
      </c>
      <c r="AQ425" s="19">
        <f>VLOOKUP($B425,Kraftvärmeprod!$B$1:$BX$549,MATCH(AQ$1,Kraftvärmeprod!$B$1:$BX$1,0),FALSE)</f>
        <v>0</v>
      </c>
      <c r="AR425" s="19">
        <f>VLOOKUP($B425,Kraftvärmeprod!$B$1:$BX$549,MATCH("Summa tillförd energi exklusive rökgaskondensering",Kraftvärmeprod!$B$1:$BX$1,0),FALSE)</f>
        <v>0</v>
      </c>
      <c r="AT425" s="21" t="str">
        <f t="shared" si="32"/>
        <v/>
      </c>
      <c r="AV425" s="19">
        <f t="shared" si="33"/>
        <v>0</v>
      </c>
      <c r="AX425" s="19" t="str">
        <f>VLOOKUP(B425,Totalt!$B$1:$BZ$554,MATCH(AX$1,Totalt!$B$1:$BZ$1,0),FALSE)</f>
        <v>Ja</v>
      </c>
      <c r="BA425" s="21" t="str">
        <f t="shared" si="34"/>
        <v/>
      </c>
    </row>
    <row r="426" spans="1:53">
      <c r="A426" s="19" t="s">
        <v>393</v>
      </c>
      <c r="B426" s="19" t="s">
        <v>428</v>
      </c>
      <c r="J426" s="19">
        <v>0</v>
      </c>
      <c r="K426" s="19">
        <v>0</v>
      </c>
      <c r="L426" s="19">
        <v>0</v>
      </c>
      <c r="M426" s="19">
        <v>0</v>
      </c>
      <c r="N426" s="19">
        <v>0</v>
      </c>
      <c r="O426" s="19">
        <v>0</v>
      </c>
      <c r="P426" s="19">
        <v>0</v>
      </c>
      <c r="Q426" s="19">
        <v>0</v>
      </c>
      <c r="R426" s="19">
        <v>0</v>
      </c>
      <c r="S426" s="19">
        <v>0</v>
      </c>
      <c r="T426" s="19">
        <v>0</v>
      </c>
      <c r="U426" s="19">
        <v>0</v>
      </c>
      <c r="W426" s="19">
        <v>0</v>
      </c>
      <c r="X426" s="19">
        <v>0</v>
      </c>
      <c r="Y426" s="19">
        <v>0</v>
      </c>
      <c r="Z426" s="19">
        <v>0</v>
      </c>
      <c r="AA426" s="19">
        <v>0</v>
      </c>
      <c r="AB426" s="19">
        <v>0</v>
      </c>
      <c r="AC426" s="19">
        <v>0</v>
      </c>
      <c r="AD426" s="19">
        <v>0</v>
      </c>
      <c r="AE426" s="19">
        <v>0</v>
      </c>
      <c r="AF426" s="19">
        <v>0</v>
      </c>
      <c r="AG426" s="19">
        <v>0</v>
      </c>
      <c r="AH426" s="19">
        <v>0</v>
      </c>
      <c r="AI426" s="19">
        <v>0</v>
      </c>
      <c r="AL426" s="19">
        <v>0</v>
      </c>
      <c r="AM426" s="19">
        <f t="shared" si="30"/>
        <v>0</v>
      </c>
      <c r="AN426" s="19">
        <f t="shared" si="31"/>
        <v>0</v>
      </c>
      <c r="AP426" s="19">
        <f>VLOOKUP($B426,Kraftvärmeprod!$B$1:$BX$549,MATCH(AP$1,Kraftvärmeprod!$B$1:$BX$1,0),FALSE)</f>
        <v>0</v>
      </c>
      <c r="AQ426" s="19">
        <f>VLOOKUP($B426,Kraftvärmeprod!$B$1:$BX$549,MATCH(AQ$1,Kraftvärmeprod!$B$1:$BX$1,0),FALSE)</f>
        <v>0</v>
      </c>
      <c r="AR426" s="19">
        <f>VLOOKUP($B426,Kraftvärmeprod!$B$1:$BX$549,MATCH("Summa tillförd energi exklusive rökgaskondensering",Kraftvärmeprod!$B$1:$BX$1,0),FALSE)</f>
        <v>0</v>
      </c>
      <c r="AT426" s="21" t="str">
        <f t="shared" si="32"/>
        <v/>
      </c>
      <c r="AV426" s="19">
        <f t="shared" si="33"/>
        <v>0</v>
      </c>
      <c r="AX426" s="19" t="str">
        <f>VLOOKUP(B426,Totalt!$B$1:$BZ$554,MATCH(AX$1,Totalt!$B$1:$BZ$1,0),FALSE)</f>
        <v>Ja</v>
      </c>
      <c r="BA426" s="21" t="str">
        <f t="shared" si="34"/>
        <v/>
      </c>
    </row>
    <row r="427" spans="1:53">
      <c r="A427" s="19" t="s">
        <v>393</v>
      </c>
      <c r="B427" s="19" t="s">
        <v>422</v>
      </c>
      <c r="J427" s="19">
        <v>0</v>
      </c>
      <c r="K427" s="19">
        <v>0</v>
      </c>
      <c r="L427" s="19">
        <v>0</v>
      </c>
      <c r="M427" s="19">
        <v>0</v>
      </c>
      <c r="N427" s="19">
        <v>0</v>
      </c>
      <c r="O427" s="19">
        <v>0</v>
      </c>
      <c r="P427" s="19">
        <v>0</v>
      </c>
      <c r="Q427" s="19">
        <v>0</v>
      </c>
      <c r="R427" s="19">
        <v>0</v>
      </c>
      <c r="S427" s="19">
        <v>0</v>
      </c>
      <c r="T427" s="19">
        <v>0</v>
      </c>
      <c r="U427" s="19">
        <v>0</v>
      </c>
      <c r="W427" s="19">
        <v>0</v>
      </c>
      <c r="X427" s="19">
        <v>0</v>
      </c>
      <c r="Y427" s="19">
        <v>0</v>
      </c>
      <c r="Z427" s="19">
        <v>0</v>
      </c>
      <c r="AA427" s="19">
        <v>0</v>
      </c>
      <c r="AB427" s="19">
        <v>0</v>
      </c>
      <c r="AC427" s="19">
        <v>0</v>
      </c>
      <c r="AD427" s="19">
        <v>0</v>
      </c>
      <c r="AE427" s="19">
        <v>0</v>
      </c>
      <c r="AF427" s="19">
        <v>0</v>
      </c>
      <c r="AG427" s="19">
        <v>0</v>
      </c>
      <c r="AH427" s="19">
        <v>0</v>
      </c>
      <c r="AI427" s="19">
        <v>0</v>
      </c>
      <c r="AL427" s="19">
        <v>0</v>
      </c>
      <c r="AM427" s="19">
        <f t="shared" si="30"/>
        <v>0</v>
      </c>
      <c r="AN427" s="19">
        <f t="shared" si="31"/>
        <v>0</v>
      </c>
      <c r="AP427" s="19">
        <f>VLOOKUP($B427,Kraftvärmeprod!$B$1:$BX$549,MATCH(AP$1,Kraftvärmeprod!$B$1:$BX$1,0),FALSE)</f>
        <v>0</v>
      </c>
      <c r="AQ427" s="19">
        <f>VLOOKUP($B427,Kraftvärmeprod!$B$1:$BX$549,MATCH(AQ$1,Kraftvärmeprod!$B$1:$BX$1,0),FALSE)</f>
        <v>0</v>
      </c>
      <c r="AR427" s="19">
        <f>VLOOKUP($B427,Kraftvärmeprod!$B$1:$BX$549,MATCH("Summa tillförd energi exklusive rökgaskondensering",Kraftvärmeprod!$B$1:$BX$1,0),FALSE)</f>
        <v>0</v>
      </c>
      <c r="AT427" s="21" t="str">
        <f t="shared" si="32"/>
        <v/>
      </c>
      <c r="AV427" s="19">
        <f t="shared" si="33"/>
        <v>0</v>
      </c>
      <c r="AX427" s="19" t="str">
        <f>VLOOKUP(B427,Totalt!$B$1:$BZ$554,MATCH(AX$1,Totalt!$B$1:$BZ$1,0),FALSE)</f>
        <v>Ja</v>
      </c>
      <c r="BA427" s="21" t="str">
        <f t="shared" si="34"/>
        <v/>
      </c>
    </row>
    <row r="428" spans="1:53">
      <c r="A428" s="19" t="s">
        <v>393</v>
      </c>
      <c r="B428" s="19" t="s">
        <v>401</v>
      </c>
      <c r="J428" s="19">
        <v>0</v>
      </c>
      <c r="K428" s="19">
        <v>0</v>
      </c>
      <c r="L428" s="19">
        <v>0</v>
      </c>
      <c r="M428" s="19">
        <v>0</v>
      </c>
      <c r="N428" s="19">
        <v>0</v>
      </c>
      <c r="O428" s="19">
        <v>0</v>
      </c>
      <c r="P428" s="19">
        <v>0</v>
      </c>
      <c r="Q428" s="19">
        <v>0</v>
      </c>
      <c r="R428" s="19">
        <v>0</v>
      </c>
      <c r="S428" s="19">
        <v>0</v>
      </c>
      <c r="T428" s="19">
        <v>0</v>
      </c>
      <c r="U428" s="19">
        <v>0</v>
      </c>
      <c r="W428" s="19">
        <v>0</v>
      </c>
      <c r="X428" s="19">
        <v>0</v>
      </c>
      <c r="Y428" s="19">
        <v>0</v>
      </c>
      <c r="Z428" s="19">
        <v>0</v>
      </c>
      <c r="AA428" s="19">
        <v>0</v>
      </c>
      <c r="AB428" s="19">
        <v>0</v>
      </c>
      <c r="AC428" s="19">
        <v>0</v>
      </c>
      <c r="AD428" s="19">
        <v>0</v>
      </c>
      <c r="AE428" s="19">
        <v>0</v>
      </c>
      <c r="AF428" s="19">
        <v>0</v>
      </c>
      <c r="AG428" s="19">
        <v>0</v>
      </c>
      <c r="AH428" s="19">
        <v>0</v>
      </c>
      <c r="AI428" s="19">
        <v>0</v>
      </c>
      <c r="AL428" s="19">
        <v>0</v>
      </c>
      <c r="AM428" s="19">
        <f t="shared" si="30"/>
        <v>0</v>
      </c>
      <c r="AN428" s="19">
        <f t="shared" si="31"/>
        <v>0</v>
      </c>
      <c r="AP428" s="19">
        <f>VLOOKUP($B428,Kraftvärmeprod!$B$1:$BX$549,MATCH(AP$1,Kraftvärmeprod!$B$1:$BX$1,0),FALSE)</f>
        <v>0</v>
      </c>
      <c r="AQ428" s="19">
        <f>VLOOKUP($B428,Kraftvärmeprod!$B$1:$BX$549,MATCH(AQ$1,Kraftvärmeprod!$B$1:$BX$1,0),FALSE)</f>
        <v>0</v>
      </c>
      <c r="AR428" s="19">
        <f>VLOOKUP($B428,Kraftvärmeprod!$B$1:$BX$549,MATCH("Summa tillförd energi exklusive rökgaskondensering",Kraftvärmeprod!$B$1:$BX$1,0),FALSE)</f>
        <v>0</v>
      </c>
      <c r="AT428" s="21" t="str">
        <f t="shared" si="32"/>
        <v/>
      </c>
      <c r="AV428" s="19">
        <f t="shared" si="33"/>
        <v>0</v>
      </c>
      <c r="AX428" s="19" t="str">
        <f>VLOOKUP(B428,Totalt!$B$1:$BZ$554,MATCH(AX$1,Totalt!$B$1:$BZ$1,0),FALSE)</f>
        <v>Ja</v>
      </c>
      <c r="BA428" s="21" t="str">
        <f t="shared" si="34"/>
        <v/>
      </c>
    </row>
    <row r="429" spans="1:53">
      <c r="A429" s="19" t="s">
        <v>393</v>
      </c>
      <c r="B429" s="19" t="s">
        <v>420</v>
      </c>
      <c r="J429" s="19">
        <v>0</v>
      </c>
      <c r="K429" s="19">
        <v>0</v>
      </c>
      <c r="L429" s="19">
        <v>0</v>
      </c>
      <c r="M429" s="19">
        <v>0</v>
      </c>
      <c r="N429" s="19">
        <v>0</v>
      </c>
      <c r="O429" s="19">
        <v>0</v>
      </c>
      <c r="P429" s="19">
        <v>0</v>
      </c>
      <c r="Q429" s="19">
        <v>0</v>
      </c>
      <c r="R429" s="19">
        <v>0</v>
      </c>
      <c r="S429" s="19">
        <v>0</v>
      </c>
      <c r="T429" s="19">
        <v>0</v>
      </c>
      <c r="U429" s="19">
        <v>0</v>
      </c>
      <c r="W429" s="19">
        <v>0</v>
      </c>
      <c r="X429" s="19">
        <v>0</v>
      </c>
      <c r="Y429" s="19">
        <v>0</v>
      </c>
      <c r="Z429" s="19">
        <v>0</v>
      </c>
      <c r="AA429" s="19">
        <v>0</v>
      </c>
      <c r="AB429" s="19">
        <v>0</v>
      </c>
      <c r="AC429" s="19">
        <v>0</v>
      </c>
      <c r="AD429" s="19">
        <v>0</v>
      </c>
      <c r="AE429" s="19">
        <v>0</v>
      </c>
      <c r="AF429" s="19">
        <v>0</v>
      </c>
      <c r="AG429" s="19">
        <v>0</v>
      </c>
      <c r="AH429" s="19">
        <v>0</v>
      </c>
      <c r="AI429" s="19">
        <v>0</v>
      </c>
      <c r="AL429" s="19">
        <v>0</v>
      </c>
      <c r="AM429" s="19">
        <f t="shared" si="30"/>
        <v>0</v>
      </c>
      <c r="AN429" s="19">
        <f t="shared" si="31"/>
        <v>0</v>
      </c>
      <c r="AP429" s="19">
        <f>VLOOKUP($B429,Kraftvärmeprod!$B$1:$BX$549,MATCH(AP$1,Kraftvärmeprod!$B$1:$BX$1,0),FALSE)</f>
        <v>0</v>
      </c>
      <c r="AQ429" s="19">
        <f>VLOOKUP($B429,Kraftvärmeprod!$B$1:$BX$549,MATCH(AQ$1,Kraftvärmeprod!$B$1:$BX$1,0),FALSE)</f>
        <v>0</v>
      </c>
      <c r="AR429" s="19">
        <f>VLOOKUP($B429,Kraftvärmeprod!$B$1:$BX$549,MATCH("Summa tillförd energi exklusive rökgaskondensering",Kraftvärmeprod!$B$1:$BX$1,0),FALSE)</f>
        <v>0</v>
      </c>
      <c r="AT429" s="21" t="str">
        <f t="shared" si="32"/>
        <v/>
      </c>
      <c r="AV429" s="19">
        <f t="shared" si="33"/>
        <v>0</v>
      </c>
      <c r="AX429" s="19" t="e">
        <f>VLOOKUP(B429,Totalt!$B$1:$BZ$554,MATCH(AX$1,Totalt!$B$1:$BZ$1,0),FALSE)</f>
        <v>#N/A</v>
      </c>
      <c r="BA429" s="21" t="str">
        <f t="shared" si="34"/>
        <v/>
      </c>
    </row>
    <row r="430" spans="1:53">
      <c r="A430" s="19" t="s">
        <v>393</v>
      </c>
      <c r="B430" s="19" t="s">
        <v>423</v>
      </c>
      <c r="J430" s="19">
        <v>0</v>
      </c>
      <c r="K430" s="19">
        <v>0</v>
      </c>
      <c r="L430" s="19">
        <v>0</v>
      </c>
      <c r="M430" s="19">
        <v>0</v>
      </c>
      <c r="N430" s="19">
        <v>0</v>
      </c>
      <c r="O430" s="19">
        <v>0</v>
      </c>
      <c r="P430" s="19">
        <v>0</v>
      </c>
      <c r="Q430" s="19">
        <v>0</v>
      </c>
      <c r="R430" s="19">
        <v>0</v>
      </c>
      <c r="S430" s="19">
        <v>0</v>
      </c>
      <c r="T430" s="19">
        <v>0</v>
      </c>
      <c r="U430" s="19">
        <v>0</v>
      </c>
      <c r="W430" s="19">
        <v>0</v>
      </c>
      <c r="X430" s="19">
        <v>0</v>
      </c>
      <c r="Y430" s="19">
        <v>0</v>
      </c>
      <c r="Z430" s="19">
        <v>0</v>
      </c>
      <c r="AA430" s="19">
        <v>0</v>
      </c>
      <c r="AB430" s="19">
        <v>0</v>
      </c>
      <c r="AC430" s="19">
        <v>0</v>
      </c>
      <c r="AD430" s="19">
        <v>0</v>
      </c>
      <c r="AE430" s="19">
        <v>0</v>
      </c>
      <c r="AF430" s="19">
        <v>0</v>
      </c>
      <c r="AG430" s="19">
        <v>0</v>
      </c>
      <c r="AH430" s="19">
        <v>0</v>
      </c>
      <c r="AI430" s="19">
        <v>0</v>
      </c>
      <c r="AL430" s="19">
        <v>0</v>
      </c>
      <c r="AM430" s="19">
        <f t="shared" si="30"/>
        <v>0</v>
      </c>
      <c r="AN430" s="19">
        <f t="shared" si="31"/>
        <v>0</v>
      </c>
      <c r="AP430" s="19">
        <f>VLOOKUP($B430,Kraftvärmeprod!$B$1:$BX$549,MATCH(AP$1,Kraftvärmeprod!$B$1:$BX$1,0),FALSE)</f>
        <v>0</v>
      </c>
      <c r="AQ430" s="19">
        <f>VLOOKUP($B430,Kraftvärmeprod!$B$1:$BX$549,MATCH(AQ$1,Kraftvärmeprod!$B$1:$BX$1,0),FALSE)</f>
        <v>0</v>
      </c>
      <c r="AR430" s="19">
        <f>VLOOKUP($B430,Kraftvärmeprod!$B$1:$BX$549,MATCH("Summa tillförd energi exklusive rökgaskondensering",Kraftvärmeprod!$B$1:$BX$1,0),FALSE)</f>
        <v>0</v>
      </c>
      <c r="AT430" s="21" t="str">
        <f t="shared" si="32"/>
        <v/>
      </c>
      <c r="AV430" s="19">
        <f t="shared" si="33"/>
        <v>0</v>
      </c>
      <c r="AX430" s="19" t="str">
        <f>VLOOKUP(B430,Totalt!$B$1:$BZ$554,MATCH(AX$1,Totalt!$B$1:$BZ$1,0),FALSE)</f>
        <v>Ja</v>
      </c>
      <c r="BA430" s="21" t="str">
        <f t="shared" si="34"/>
        <v/>
      </c>
    </row>
    <row r="431" spans="1:53">
      <c r="A431" s="19" t="s">
        <v>393</v>
      </c>
      <c r="B431" s="19" t="s">
        <v>416</v>
      </c>
      <c r="J431" s="19">
        <v>0</v>
      </c>
      <c r="K431" s="19">
        <v>0</v>
      </c>
      <c r="L431" s="19">
        <v>0</v>
      </c>
      <c r="M431" s="19">
        <v>0</v>
      </c>
      <c r="N431" s="19">
        <v>0</v>
      </c>
      <c r="O431" s="19">
        <v>0</v>
      </c>
      <c r="P431" s="19">
        <v>0</v>
      </c>
      <c r="Q431" s="19">
        <v>0</v>
      </c>
      <c r="R431" s="19">
        <v>0</v>
      </c>
      <c r="S431" s="19">
        <v>0</v>
      </c>
      <c r="T431" s="19">
        <v>0</v>
      </c>
      <c r="U431" s="19">
        <v>0</v>
      </c>
      <c r="W431" s="19">
        <v>0</v>
      </c>
      <c r="X431" s="19">
        <v>0</v>
      </c>
      <c r="Y431" s="19">
        <v>0</v>
      </c>
      <c r="Z431" s="19">
        <v>0</v>
      </c>
      <c r="AA431" s="19">
        <v>0</v>
      </c>
      <c r="AB431" s="19">
        <v>0</v>
      </c>
      <c r="AC431" s="19">
        <v>0</v>
      </c>
      <c r="AD431" s="19">
        <v>0</v>
      </c>
      <c r="AE431" s="19">
        <v>0</v>
      </c>
      <c r="AF431" s="19">
        <v>0</v>
      </c>
      <c r="AG431" s="19">
        <v>0</v>
      </c>
      <c r="AH431" s="19">
        <v>0</v>
      </c>
      <c r="AI431" s="19">
        <v>0</v>
      </c>
      <c r="AL431" s="19">
        <v>0</v>
      </c>
      <c r="AM431" s="19">
        <f t="shared" si="30"/>
        <v>0</v>
      </c>
      <c r="AN431" s="19">
        <f t="shared" si="31"/>
        <v>0</v>
      </c>
      <c r="AP431" s="19">
        <f>VLOOKUP($B431,Kraftvärmeprod!$B$1:$BX$549,MATCH(AP$1,Kraftvärmeprod!$B$1:$BX$1,0),FALSE)</f>
        <v>0</v>
      </c>
      <c r="AQ431" s="19">
        <f>VLOOKUP($B431,Kraftvärmeprod!$B$1:$BX$549,MATCH(AQ$1,Kraftvärmeprod!$B$1:$BX$1,0),FALSE)</f>
        <v>0</v>
      </c>
      <c r="AR431" s="19">
        <f>VLOOKUP($B431,Kraftvärmeprod!$B$1:$BX$549,MATCH("Summa tillförd energi exklusive rökgaskondensering",Kraftvärmeprod!$B$1:$BX$1,0),FALSE)</f>
        <v>0</v>
      </c>
      <c r="AT431" s="21" t="str">
        <f t="shared" si="32"/>
        <v/>
      </c>
      <c r="AV431" s="19">
        <f t="shared" si="33"/>
        <v>0</v>
      </c>
      <c r="AX431" s="19" t="str">
        <f>VLOOKUP(B431,Totalt!$B$1:$BZ$554,MATCH(AX$1,Totalt!$B$1:$BZ$1,0),FALSE)</f>
        <v>Ja</v>
      </c>
      <c r="BA431" s="21" t="str">
        <f t="shared" si="34"/>
        <v/>
      </c>
    </row>
    <row r="432" spans="1:53">
      <c r="A432" s="19" t="s">
        <v>393</v>
      </c>
      <c r="B432" s="19" t="s">
        <v>412</v>
      </c>
      <c r="J432" s="19">
        <v>0</v>
      </c>
      <c r="K432" s="19">
        <v>0</v>
      </c>
      <c r="L432" s="19">
        <v>0</v>
      </c>
      <c r="M432" s="19">
        <v>0</v>
      </c>
      <c r="N432" s="19">
        <v>0</v>
      </c>
      <c r="O432" s="19">
        <v>0</v>
      </c>
      <c r="P432" s="19">
        <v>0</v>
      </c>
      <c r="Q432" s="19">
        <v>0</v>
      </c>
      <c r="R432" s="19">
        <v>0</v>
      </c>
      <c r="S432" s="19">
        <v>0</v>
      </c>
      <c r="T432" s="19">
        <v>0</v>
      </c>
      <c r="U432" s="19">
        <v>0</v>
      </c>
      <c r="W432" s="19">
        <v>0</v>
      </c>
      <c r="X432" s="19">
        <v>0</v>
      </c>
      <c r="Y432" s="19">
        <v>0</v>
      </c>
      <c r="Z432" s="19">
        <v>0</v>
      </c>
      <c r="AA432" s="19">
        <v>0</v>
      </c>
      <c r="AB432" s="19">
        <v>0</v>
      </c>
      <c r="AC432" s="19">
        <v>0</v>
      </c>
      <c r="AD432" s="19">
        <v>0</v>
      </c>
      <c r="AE432" s="19">
        <v>0</v>
      </c>
      <c r="AF432" s="19">
        <v>0</v>
      </c>
      <c r="AG432" s="19">
        <v>0</v>
      </c>
      <c r="AH432" s="19">
        <v>0</v>
      </c>
      <c r="AI432" s="19">
        <v>0</v>
      </c>
      <c r="AL432" s="19">
        <v>0</v>
      </c>
      <c r="AM432" s="19">
        <f t="shared" si="30"/>
        <v>0</v>
      </c>
      <c r="AN432" s="19">
        <f t="shared" si="31"/>
        <v>0</v>
      </c>
      <c r="AP432" s="19">
        <f>VLOOKUP($B432,Kraftvärmeprod!$B$1:$BX$549,MATCH(AP$1,Kraftvärmeprod!$B$1:$BX$1,0),FALSE)</f>
        <v>0</v>
      </c>
      <c r="AQ432" s="19">
        <f>VLOOKUP($B432,Kraftvärmeprod!$B$1:$BX$549,MATCH(AQ$1,Kraftvärmeprod!$B$1:$BX$1,0),FALSE)</f>
        <v>0</v>
      </c>
      <c r="AR432" s="19">
        <f>VLOOKUP($B432,Kraftvärmeprod!$B$1:$BX$549,MATCH("Summa tillförd energi exklusive rökgaskondensering",Kraftvärmeprod!$B$1:$BX$1,0),FALSE)</f>
        <v>0</v>
      </c>
      <c r="AT432" s="21" t="str">
        <f t="shared" si="32"/>
        <v/>
      </c>
      <c r="AV432" s="19">
        <f t="shared" si="33"/>
        <v>0</v>
      </c>
      <c r="AX432" s="19" t="str">
        <f>VLOOKUP(B432,Totalt!$B$1:$BZ$554,MATCH(AX$1,Totalt!$B$1:$BZ$1,0),FALSE)</f>
        <v>Ja</v>
      </c>
      <c r="BA432" s="21" t="str">
        <f t="shared" si="34"/>
        <v/>
      </c>
    </row>
    <row r="433" spans="1:53">
      <c r="A433" s="19" t="s">
        <v>393</v>
      </c>
      <c r="B433" s="19" t="s">
        <v>435</v>
      </c>
      <c r="J433" s="19">
        <v>0</v>
      </c>
      <c r="K433" s="19">
        <v>0</v>
      </c>
      <c r="L433" s="19">
        <v>0</v>
      </c>
      <c r="M433" s="19">
        <v>0</v>
      </c>
      <c r="N433" s="19">
        <v>0</v>
      </c>
      <c r="O433" s="19">
        <v>0</v>
      </c>
      <c r="P433" s="19">
        <v>0</v>
      </c>
      <c r="Q433" s="19">
        <v>0</v>
      </c>
      <c r="R433" s="19">
        <v>0</v>
      </c>
      <c r="S433" s="19">
        <v>0</v>
      </c>
      <c r="T433" s="19">
        <v>0</v>
      </c>
      <c r="U433" s="19">
        <v>0</v>
      </c>
      <c r="W433" s="19">
        <v>0</v>
      </c>
      <c r="X433" s="19">
        <v>0</v>
      </c>
      <c r="Y433" s="19">
        <v>0</v>
      </c>
      <c r="Z433" s="19">
        <v>0</v>
      </c>
      <c r="AA433" s="19">
        <v>0</v>
      </c>
      <c r="AB433" s="19">
        <v>0</v>
      </c>
      <c r="AC433" s="19">
        <v>0</v>
      </c>
      <c r="AD433" s="19">
        <v>0</v>
      </c>
      <c r="AE433" s="19">
        <v>0</v>
      </c>
      <c r="AF433" s="19">
        <v>0</v>
      </c>
      <c r="AG433" s="19">
        <v>0</v>
      </c>
      <c r="AH433" s="19">
        <v>0</v>
      </c>
      <c r="AI433" s="19">
        <v>0</v>
      </c>
      <c r="AL433" s="19">
        <v>0</v>
      </c>
      <c r="AM433" s="19">
        <f t="shared" si="30"/>
        <v>0</v>
      </c>
      <c r="AN433" s="19">
        <f t="shared" si="31"/>
        <v>0</v>
      </c>
      <c r="AP433" s="19">
        <f>VLOOKUP($B433,Kraftvärmeprod!$B$1:$BX$549,MATCH(AP$1,Kraftvärmeprod!$B$1:$BX$1,0),FALSE)</f>
        <v>0</v>
      </c>
      <c r="AQ433" s="19">
        <f>VLOOKUP($B433,Kraftvärmeprod!$B$1:$BX$549,MATCH(AQ$1,Kraftvärmeprod!$B$1:$BX$1,0),FALSE)</f>
        <v>0</v>
      </c>
      <c r="AR433" s="19">
        <f>VLOOKUP($B433,Kraftvärmeprod!$B$1:$BX$549,MATCH("Summa tillförd energi exklusive rökgaskondensering",Kraftvärmeprod!$B$1:$BX$1,0),FALSE)</f>
        <v>0</v>
      </c>
      <c r="AT433" s="21" t="str">
        <f t="shared" si="32"/>
        <v/>
      </c>
      <c r="AV433" s="19">
        <f t="shared" si="33"/>
        <v>0</v>
      </c>
      <c r="AX433" s="19" t="str">
        <f>VLOOKUP(B433,Totalt!$B$1:$BZ$554,MATCH(AX$1,Totalt!$B$1:$BZ$1,0),FALSE)</f>
        <v>Ja</v>
      </c>
      <c r="BA433" s="21" t="str">
        <f t="shared" si="34"/>
        <v/>
      </c>
    </row>
    <row r="434" spans="1:53">
      <c r="A434" s="19" t="s">
        <v>393</v>
      </c>
      <c r="B434" s="19" t="s">
        <v>404</v>
      </c>
      <c r="J434" s="19">
        <v>0</v>
      </c>
      <c r="K434" s="19">
        <v>0</v>
      </c>
      <c r="L434" s="19">
        <v>0</v>
      </c>
      <c r="M434" s="19">
        <v>0</v>
      </c>
      <c r="N434" s="19">
        <v>0</v>
      </c>
      <c r="O434" s="19">
        <v>0</v>
      </c>
      <c r="P434" s="19">
        <v>0</v>
      </c>
      <c r="Q434" s="19">
        <v>0</v>
      </c>
      <c r="R434" s="19">
        <v>0</v>
      </c>
      <c r="S434" s="19">
        <v>0</v>
      </c>
      <c r="T434" s="19">
        <v>0</v>
      </c>
      <c r="U434" s="19">
        <v>0</v>
      </c>
      <c r="W434" s="19">
        <v>0</v>
      </c>
      <c r="X434" s="19">
        <v>0</v>
      </c>
      <c r="Y434" s="19">
        <v>0</v>
      </c>
      <c r="Z434" s="19">
        <v>0</v>
      </c>
      <c r="AA434" s="19">
        <v>0</v>
      </c>
      <c r="AB434" s="19">
        <v>0</v>
      </c>
      <c r="AC434" s="19">
        <v>0</v>
      </c>
      <c r="AD434" s="19">
        <v>0</v>
      </c>
      <c r="AE434" s="19">
        <v>0</v>
      </c>
      <c r="AF434" s="19">
        <v>0</v>
      </c>
      <c r="AG434" s="19">
        <v>0</v>
      </c>
      <c r="AH434" s="19">
        <v>0</v>
      </c>
      <c r="AI434" s="19">
        <v>0</v>
      </c>
      <c r="AL434" s="19">
        <v>0</v>
      </c>
      <c r="AM434" s="19">
        <f t="shared" si="30"/>
        <v>0</v>
      </c>
      <c r="AN434" s="19">
        <f t="shared" si="31"/>
        <v>0</v>
      </c>
      <c r="AP434" s="19">
        <f>VLOOKUP($B434,Kraftvärmeprod!$B$1:$BX$549,MATCH(AP$1,Kraftvärmeprod!$B$1:$BX$1,0),FALSE)</f>
        <v>0</v>
      </c>
      <c r="AQ434" s="19">
        <f>VLOOKUP($B434,Kraftvärmeprod!$B$1:$BX$549,MATCH(AQ$1,Kraftvärmeprod!$B$1:$BX$1,0),FALSE)</f>
        <v>0</v>
      </c>
      <c r="AR434" s="19">
        <f>VLOOKUP($B434,Kraftvärmeprod!$B$1:$BX$549,MATCH("Summa tillförd energi exklusive rökgaskondensering",Kraftvärmeprod!$B$1:$BX$1,0),FALSE)</f>
        <v>0</v>
      </c>
      <c r="AT434" s="21" t="str">
        <f t="shared" si="32"/>
        <v/>
      </c>
      <c r="AV434" s="19">
        <f t="shared" si="33"/>
        <v>0</v>
      </c>
      <c r="AX434" s="19" t="str">
        <f>VLOOKUP(B434,Totalt!$B$1:$BZ$554,MATCH(AX$1,Totalt!$B$1:$BZ$1,0),FALSE)</f>
        <v>Ja</v>
      </c>
      <c r="BA434" s="21" t="str">
        <f t="shared" si="34"/>
        <v/>
      </c>
    </row>
    <row r="435" spans="1:53">
      <c r="A435" s="19" t="s">
        <v>393</v>
      </c>
      <c r="B435" s="19" t="s">
        <v>395</v>
      </c>
      <c r="J435" s="19">
        <v>0</v>
      </c>
      <c r="K435" s="19">
        <v>0</v>
      </c>
      <c r="L435" s="19">
        <v>0</v>
      </c>
      <c r="M435" s="19">
        <v>0</v>
      </c>
      <c r="N435" s="19">
        <v>0</v>
      </c>
      <c r="O435" s="19">
        <v>0</v>
      </c>
      <c r="P435" s="19">
        <v>0</v>
      </c>
      <c r="Q435" s="19">
        <v>0</v>
      </c>
      <c r="R435" s="19">
        <v>0</v>
      </c>
      <c r="S435" s="19">
        <v>0</v>
      </c>
      <c r="T435" s="19">
        <v>0</v>
      </c>
      <c r="U435" s="19">
        <v>0</v>
      </c>
      <c r="W435" s="19">
        <v>0</v>
      </c>
      <c r="X435" s="19">
        <v>0</v>
      </c>
      <c r="Y435" s="19">
        <v>0</v>
      </c>
      <c r="Z435" s="19">
        <v>0</v>
      </c>
      <c r="AA435" s="19">
        <v>0</v>
      </c>
      <c r="AB435" s="19">
        <v>0</v>
      </c>
      <c r="AC435" s="19">
        <v>0</v>
      </c>
      <c r="AD435" s="19">
        <v>0</v>
      </c>
      <c r="AE435" s="19">
        <v>0</v>
      </c>
      <c r="AF435" s="19">
        <v>0</v>
      </c>
      <c r="AG435" s="19">
        <v>0</v>
      </c>
      <c r="AH435" s="19">
        <v>0</v>
      </c>
      <c r="AI435" s="19">
        <v>0</v>
      </c>
      <c r="AL435" s="19">
        <v>0</v>
      </c>
      <c r="AM435" s="19">
        <f t="shared" si="30"/>
        <v>0</v>
      </c>
      <c r="AN435" s="19">
        <f t="shared" si="31"/>
        <v>0</v>
      </c>
      <c r="AP435" s="19">
        <f>VLOOKUP($B435,Kraftvärmeprod!$B$1:$BX$549,MATCH(AP$1,Kraftvärmeprod!$B$1:$BX$1,0),FALSE)</f>
        <v>0</v>
      </c>
      <c r="AQ435" s="19">
        <f>VLOOKUP($B435,Kraftvärmeprod!$B$1:$BX$549,MATCH(AQ$1,Kraftvärmeprod!$B$1:$BX$1,0),FALSE)</f>
        <v>0</v>
      </c>
      <c r="AR435" s="19">
        <f>VLOOKUP($B435,Kraftvärmeprod!$B$1:$BX$549,MATCH("Summa tillförd energi exklusive rökgaskondensering",Kraftvärmeprod!$B$1:$BX$1,0),FALSE)</f>
        <v>0</v>
      </c>
      <c r="AT435" s="21" t="str">
        <f t="shared" si="32"/>
        <v/>
      </c>
      <c r="AV435" s="19">
        <f t="shared" si="33"/>
        <v>0</v>
      </c>
      <c r="AX435" s="19" t="str">
        <f>VLOOKUP(B435,Totalt!$B$1:$BZ$554,MATCH(AX$1,Totalt!$B$1:$BZ$1,0),FALSE)</f>
        <v>Ja</v>
      </c>
      <c r="BA435" s="21" t="str">
        <f t="shared" si="34"/>
        <v/>
      </c>
    </row>
    <row r="436" spans="1:53">
      <c r="A436" s="19" t="s">
        <v>393</v>
      </c>
      <c r="B436" s="19" t="s">
        <v>394</v>
      </c>
      <c r="J436" s="19">
        <v>0</v>
      </c>
      <c r="K436" s="19">
        <v>0</v>
      </c>
      <c r="L436" s="19">
        <v>0</v>
      </c>
      <c r="M436" s="19">
        <v>0</v>
      </c>
      <c r="N436" s="19">
        <v>0</v>
      </c>
      <c r="O436" s="19">
        <v>0</v>
      </c>
      <c r="P436" s="19">
        <v>0</v>
      </c>
      <c r="Q436" s="19">
        <v>0</v>
      </c>
      <c r="R436" s="19">
        <v>0</v>
      </c>
      <c r="S436" s="19">
        <v>0</v>
      </c>
      <c r="T436" s="19">
        <v>0</v>
      </c>
      <c r="U436" s="19">
        <v>0</v>
      </c>
      <c r="W436" s="19">
        <v>0</v>
      </c>
      <c r="X436" s="19">
        <v>0</v>
      </c>
      <c r="Y436" s="19">
        <v>0</v>
      </c>
      <c r="Z436" s="19">
        <v>0</v>
      </c>
      <c r="AA436" s="19">
        <v>0</v>
      </c>
      <c r="AB436" s="19">
        <v>0</v>
      </c>
      <c r="AC436" s="19">
        <v>0</v>
      </c>
      <c r="AD436" s="19">
        <v>0</v>
      </c>
      <c r="AE436" s="19">
        <v>0</v>
      </c>
      <c r="AF436" s="19">
        <v>0</v>
      </c>
      <c r="AG436" s="19">
        <v>0</v>
      </c>
      <c r="AH436" s="19">
        <v>0</v>
      </c>
      <c r="AI436" s="19">
        <v>0</v>
      </c>
      <c r="AL436" s="19">
        <v>0</v>
      </c>
      <c r="AM436" s="19">
        <f t="shared" si="30"/>
        <v>0</v>
      </c>
      <c r="AN436" s="19">
        <f t="shared" si="31"/>
        <v>0</v>
      </c>
      <c r="AP436" s="19">
        <f>VLOOKUP($B436,Kraftvärmeprod!$B$1:$BX$549,MATCH(AP$1,Kraftvärmeprod!$B$1:$BX$1,0),FALSE)</f>
        <v>0</v>
      </c>
      <c r="AQ436" s="19">
        <f>VLOOKUP($B436,Kraftvärmeprod!$B$1:$BX$549,MATCH(AQ$1,Kraftvärmeprod!$B$1:$BX$1,0),FALSE)</f>
        <v>0</v>
      </c>
      <c r="AR436" s="19">
        <f>VLOOKUP($B436,Kraftvärmeprod!$B$1:$BX$549,MATCH("Summa tillförd energi exklusive rökgaskondensering",Kraftvärmeprod!$B$1:$BX$1,0),FALSE)</f>
        <v>0</v>
      </c>
      <c r="AT436" s="21" t="str">
        <f t="shared" si="32"/>
        <v/>
      </c>
      <c r="AV436" s="19">
        <f t="shared" si="33"/>
        <v>0</v>
      </c>
      <c r="AX436" s="19" t="str">
        <f>VLOOKUP(B436,Totalt!$B$1:$BZ$554,MATCH(AX$1,Totalt!$B$1:$BZ$1,0),FALSE)</f>
        <v>Nej</v>
      </c>
      <c r="BA436" s="21" t="str">
        <f t="shared" si="34"/>
        <v/>
      </c>
    </row>
    <row r="437" spans="1:53">
      <c r="A437" s="19" t="s">
        <v>393</v>
      </c>
      <c r="B437" s="19" t="s">
        <v>426</v>
      </c>
      <c r="J437" s="19">
        <v>0</v>
      </c>
      <c r="K437" s="19">
        <v>0</v>
      </c>
      <c r="L437" s="19">
        <v>0</v>
      </c>
      <c r="M437" s="19">
        <v>0</v>
      </c>
      <c r="N437" s="19">
        <v>0</v>
      </c>
      <c r="O437" s="19">
        <v>0</v>
      </c>
      <c r="P437" s="19">
        <v>0</v>
      </c>
      <c r="Q437" s="19">
        <v>0</v>
      </c>
      <c r="R437" s="19">
        <v>0</v>
      </c>
      <c r="S437" s="19">
        <v>0</v>
      </c>
      <c r="T437" s="19">
        <v>0</v>
      </c>
      <c r="U437" s="19">
        <v>0</v>
      </c>
      <c r="W437" s="19">
        <v>0</v>
      </c>
      <c r="X437" s="19">
        <v>0</v>
      </c>
      <c r="Y437" s="19">
        <v>0</v>
      </c>
      <c r="Z437" s="19">
        <v>0</v>
      </c>
      <c r="AA437" s="19">
        <v>0</v>
      </c>
      <c r="AB437" s="19">
        <v>0</v>
      </c>
      <c r="AC437" s="19">
        <v>0</v>
      </c>
      <c r="AD437" s="19">
        <v>0</v>
      </c>
      <c r="AE437" s="19">
        <v>0</v>
      </c>
      <c r="AF437" s="19">
        <v>0</v>
      </c>
      <c r="AG437" s="19">
        <v>0</v>
      </c>
      <c r="AH437" s="19">
        <v>0</v>
      </c>
      <c r="AI437" s="19">
        <v>0</v>
      </c>
      <c r="AL437" s="19">
        <v>0</v>
      </c>
      <c r="AM437" s="19">
        <f t="shared" si="30"/>
        <v>0</v>
      </c>
      <c r="AN437" s="19">
        <f t="shared" si="31"/>
        <v>0</v>
      </c>
      <c r="AP437" s="19">
        <f>VLOOKUP($B437,Kraftvärmeprod!$B$1:$BX$549,MATCH(AP$1,Kraftvärmeprod!$B$1:$BX$1,0),FALSE)</f>
        <v>0</v>
      </c>
      <c r="AQ437" s="19">
        <f>VLOOKUP($B437,Kraftvärmeprod!$B$1:$BX$549,MATCH(AQ$1,Kraftvärmeprod!$B$1:$BX$1,0),FALSE)</f>
        <v>0</v>
      </c>
      <c r="AR437" s="19">
        <f>VLOOKUP($B437,Kraftvärmeprod!$B$1:$BX$549,MATCH("Summa tillförd energi exklusive rökgaskondensering",Kraftvärmeprod!$B$1:$BX$1,0),FALSE)</f>
        <v>0</v>
      </c>
      <c r="AT437" s="21" t="str">
        <f t="shared" si="32"/>
        <v/>
      </c>
      <c r="AV437" s="19">
        <f t="shared" si="33"/>
        <v>0</v>
      </c>
      <c r="AX437" s="19" t="str">
        <f>VLOOKUP(B437,Totalt!$B$1:$BZ$554,MATCH(AX$1,Totalt!$B$1:$BZ$1,0),FALSE)</f>
        <v>Ja</v>
      </c>
      <c r="BA437" s="21" t="str">
        <f t="shared" si="34"/>
        <v/>
      </c>
    </row>
    <row r="438" spans="1:53">
      <c r="A438" s="19" t="s">
        <v>393</v>
      </c>
      <c r="B438" s="19" t="s">
        <v>434</v>
      </c>
      <c r="J438" s="19">
        <v>0</v>
      </c>
      <c r="K438" s="19">
        <v>0</v>
      </c>
      <c r="L438" s="19">
        <v>0</v>
      </c>
      <c r="M438" s="19">
        <v>0</v>
      </c>
      <c r="N438" s="19">
        <v>0</v>
      </c>
      <c r="O438" s="19">
        <v>0</v>
      </c>
      <c r="P438" s="19">
        <v>0</v>
      </c>
      <c r="Q438" s="19">
        <v>0</v>
      </c>
      <c r="R438" s="19">
        <v>0</v>
      </c>
      <c r="S438" s="19">
        <v>0</v>
      </c>
      <c r="T438" s="19">
        <v>0</v>
      </c>
      <c r="U438" s="19">
        <v>0</v>
      </c>
      <c r="W438" s="19">
        <v>0</v>
      </c>
      <c r="X438" s="19">
        <v>0</v>
      </c>
      <c r="Y438" s="19">
        <v>0</v>
      </c>
      <c r="Z438" s="19">
        <v>0</v>
      </c>
      <c r="AA438" s="19">
        <v>0</v>
      </c>
      <c r="AB438" s="19">
        <v>0</v>
      </c>
      <c r="AC438" s="19">
        <v>0</v>
      </c>
      <c r="AD438" s="19">
        <v>0</v>
      </c>
      <c r="AE438" s="19">
        <v>0</v>
      </c>
      <c r="AF438" s="19">
        <v>0</v>
      </c>
      <c r="AG438" s="19">
        <v>0</v>
      </c>
      <c r="AH438" s="19">
        <v>0</v>
      </c>
      <c r="AI438" s="19">
        <v>0</v>
      </c>
      <c r="AL438" s="19">
        <v>0</v>
      </c>
      <c r="AM438" s="19">
        <f t="shared" si="30"/>
        <v>0</v>
      </c>
      <c r="AN438" s="19">
        <f t="shared" si="31"/>
        <v>0</v>
      </c>
      <c r="AP438" s="19">
        <f>VLOOKUP($B438,Kraftvärmeprod!$B$1:$BX$549,MATCH(AP$1,Kraftvärmeprod!$B$1:$BX$1,0),FALSE)</f>
        <v>0</v>
      </c>
      <c r="AQ438" s="19">
        <f>VLOOKUP($B438,Kraftvärmeprod!$B$1:$BX$549,MATCH(AQ$1,Kraftvärmeprod!$B$1:$BX$1,0),FALSE)</f>
        <v>0</v>
      </c>
      <c r="AR438" s="19">
        <f>VLOOKUP($B438,Kraftvärmeprod!$B$1:$BX$549,MATCH("Summa tillförd energi exklusive rökgaskondensering",Kraftvärmeprod!$B$1:$BX$1,0),FALSE)</f>
        <v>0</v>
      </c>
      <c r="AT438" s="21" t="str">
        <f t="shared" si="32"/>
        <v/>
      </c>
      <c r="AV438" s="19">
        <f t="shared" si="33"/>
        <v>0</v>
      </c>
      <c r="AX438" s="19" t="e">
        <f>VLOOKUP(B438,Totalt!$B$1:$BZ$554,MATCH(AX$1,Totalt!$B$1:$BZ$1,0),FALSE)</f>
        <v>#N/A</v>
      </c>
      <c r="BA438" s="21" t="str">
        <f t="shared" si="34"/>
        <v/>
      </c>
    </row>
    <row r="439" spans="1:53">
      <c r="A439" s="19" t="s">
        <v>393</v>
      </c>
      <c r="B439" s="19" t="s">
        <v>430</v>
      </c>
      <c r="J439" s="19">
        <v>0</v>
      </c>
      <c r="K439" s="19">
        <v>0</v>
      </c>
      <c r="L439" s="19">
        <v>0</v>
      </c>
      <c r="M439" s="19">
        <v>0</v>
      </c>
      <c r="N439" s="19">
        <v>0</v>
      </c>
      <c r="O439" s="19">
        <v>0</v>
      </c>
      <c r="P439" s="19">
        <v>0</v>
      </c>
      <c r="Q439" s="19">
        <v>0</v>
      </c>
      <c r="R439" s="19">
        <v>0</v>
      </c>
      <c r="S439" s="19">
        <v>0</v>
      </c>
      <c r="T439" s="19">
        <v>0</v>
      </c>
      <c r="U439" s="19">
        <v>0</v>
      </c>
      <c r="W439" s="19">
        <v>0</v>
      </c>
      <c r="X439" s="19">
        <v>0</v>
      </c>
      <c r="Y439" s="19">
        <v>0</v>
      </c>
      <c r="Z439" s="19">
        <v>0</v>
      </c>
      <c r="AA439" s="19">
        <v>0</v>
      </c>
      <c r="AB439" s="19">
        <v>0</v>
      </c>
      <c r="AC439" s="19">
        <v>0</v>
      </c>
      <c r="AD439" s="19">
        <v>0</v>
      </c>
      <c r="AE439" s="19">
        <v>0</v>
      </c>
      <c r="AF439" s="19">
        <v>0</v>
      </c>
      <c r="AG439" s="19">
        <v>0</v>
      </c>
      <c r="AH439" s="19">
        <v>0</v>
      </c>
      <c r="AI439" s="19">
        <v>0</v>
      </c>
      <c r="AL439" s="19">
        <v>0</v>
      </c>
      <c r="AM439" s="19">
        <f t="shared" si="30"/>
        <v>0</v>
      </c>
      <c r="AN439" s="19">
        <f t="shared" si="31"/>
        <v>0</v>
      </c>
      <c r="AP439" s="19">
        <f>VLOOKUP($B439,Kraftvärmeprod!$B$1:$BX$549,MATCH(AP$1,Kraftvärmeprod!$B$1:$BX$1,0),FALSE)</f>
        <v>0</v>
      </c>
      <c r="AQ439" s="19">
        <f>VLOOKUP($B439,Kraftvärmeprod!$B$1:$BX$549,MATCH(AQ$1,Kraftvärmeprod!$B$1:$BX$1,0),FALSE)</f>
        <v>0</v>
      </c>
      <c r="AR439" s="19">
        <f>VLOOKUP($B439,Kraftvärmeprod!$B$1:$BX$549,MATCH("Summa tillförd energi exklusive rökgaskondensering",Kraftvärmeprod!$B$1:$BX$1,0),FALSE)</f>
        <v>0</v>
      </c>
      <c r="AT439" s="21" t="str">
        <f t="shared" si="32"/>
        <v/>
      </c>
      <c r="AV439" s="19">
        <f t="shared" si="33"/>
        <v>0</v>
      </c>
      <c r="AX439" s="19" t="str">
        <f>VLOOKUP(B439,Totalt!$B$1:$BZ$554,MATCH(AX$1,Totalt!$B$1:$BZ$1,0),FALSE)</f>
        <v>Ja</v>
      </c>
      <c r="BA439" s="21" t="str">
        <f t="shared" si="34"/>
        <v/>
      </c>
    </row>
    <row r="440" spans="1:53">
      <c r="A440" s="19" t="s">
        <v>393</v>
      </c>
      <c r="B440" s="19" t="s">
        <v>445</v>
      </c>
      <c r="J440" s="19">
        <v>0</v>
      </c>
      <c r="K440" s="19">
        <v>0</v>
      </c>
      <c r="L440" s="19">
        <v>0</v>
      </c>
      <c r="M440" s="19">
        <v>0</v>
      </c>
      <c r="N440" s="19">
        <v>0</v>
      </c>
      <c r="O440" s="19">
        <v>0</v>
      </c>
      <c r="P440" s="19">
        <v>0</v>
      </c>
      <c r="Q440" s="19">
        <v>0</v>
      </c>
      <c r="R440" s="19">
        <v>0</v>
      </c>
      <c r="S440" s="19">
        <v>0</v>
      </c>
      <c r="T440" s="19">
        <v>0</v>
      </c>
      <c r="U440" s="19">
        <v>0</v>
      </c>
      <c r="W440" s="19">
        <v>0</v>
      </c>
      <c r="X440" s="19">
        <v>0</v>
      </c>
      <c r="Y440" s="19">
        <v>0</v>
      </c>
      <c r="Z440" s="19">
        <v>0</v>
      </c>
      <c r="AA440" s="19">
        <v>0</v>
      </c>
      <c r="AB440" s="19">
        <v>0</v>
      </c>
      <c r="AC440" s="19">
        <v>0</v>
      </c>
      <c r="AD440" s="19">
        <v>0</v>
      </c>
      <c r="AE440" s="19">
        <v>0</v>
      </c>
      <c r="AF440" s="19">
        <v>0</v>
      </c>
      <c r="AG440" s="19">
        <v>0</v>
      </c>
      <c r="AH440" s="19">
        <v>0</v>
      </c>
      <c r="AI440" s="19">
        <v>0</v>
      </c>
      <c r="AL440" s="19">
        <v>0</v>
      </c>
      <c r="AM440" s="19">
        <f t="shared" si="30"/>
        <v>0</v>
      </c>
      <c r="AN440" s="19">
        <f t="shared" si="31"/>
        <v>0</v>
      </c>
      <c r="AP440" s="19">
        <f>VLOOKUP($B440,Kraftvärmeprod!$B$1:$BX$549,MATCH(AP$1,Kraftvärmeprod!$B$1:$BX$1,0),FALSE)</f>
        <v>0</v>
      </c>
      <c r="AQ440" s="19">
        <f>VLOOKUP($B440,Kraftvärmeprod!$B$1:$BX$549,MATCH(AQ$1,Kraftvärmeprod!$B$1:$BX$1,0),FALSE)</f>
        <v>0</v>
      </c>
      <c r="AR440" s="19">
        <f>VLOOKUP($B440,Kraftvärmeprod!$B$1:$BX$549,MATCH("Summa tillförd energi exklusive rökgaskondensering",Kraftvärmeprod!$B$1:$BX$1,0),FALSE)</f>
        <v>0</v>
      </c>
      <c r="AT440" s="21" t="str">
        <f t="shared" si="32"/>
        <v/>
      </c>
      <c r="AV440" s="19">
        <f t="shared" si="33"/>
        <v>0</v>
      </c>
      <c r="AX440" s="19" t="str">
        <f>VLOOKUP(B440,Totalt!$B$1:$BZ$554,MATCH(AX$1,Totalt!$B$1:$BZ$1,0),FALSE)</f>
        <v>Ja</v>
      </c>
      <c r="BA440" s="21" t="str">
        <f t="shared" si="34"/>
        <v/>
      </c>
    </row>
    <row r="441" spans="1:53">
      <c r="A441" s="19" t="s">
        <v>393</v>
      </c>
      <c r="B441" s="19" t="s">
        <v>397</v>
      </c>
      <c r="J441" s="19">
        <v>0</v>
      </c>
      <c r="K441" s="19">
        <v>0</v>
      </c>
      <c r="L441" s="19">
        <v>0</v>
      </c>
      <c r="M441" s="19">
        <v>0</v>
      </c>
      <c r="N441" s="19">
        <v>0</v>
      </c>
      <c r="O441" s="19">
        <v>0</v>
      </c>
      <c r="P441" s="19">
        <v>0</v>
      </c>
      <c r="Q441" s="19">
        <v>0</v>
      </c>
      <c r="R441" s="19">
        <v>0</v>
      </c>
      <c r="S441" s="19">
        <v>0</v>
      </c>
      <c r="T441" s="19">
        <v>0</v>
      </c>
      <c r="U441" s="19">
        <v>0</v>
      </c>
      <c r="W441" s="19">
        <v>0</v>
      </c>
      <c r="X441" s="19">
        <v>0</v>
      </c>
      <c r="Y441" s="19">
        <v>0</v>
      </c>
      <c r="Z441" s="19">
        <v>0</v>
      </c>
      <c r="AA441" s="19">
        <v>0</v>
      </c>
      <c r="AB441" s="19">
        <v>0</v>
      </c>
      <c r="AC441" s="19">
        <v>0</v>
      </c>
      <c r="AD441" s="19">
        <v>0</v>
      </c>
      <c r="AE441" s="19">
        <v>0</v>
      </c>
      <c r="AF441" s="19">
        <v>0</v>
      </c>
      <c r="AG441" s="19">
        <v>0</v>
      </c>
      <c r="AH441" s="19">
        <v>0</v>
      </c>
      <c r="AI441" s="19">
        <v>0</v>
      </c>
      <c r="AL441" s="19">
        <v>0</v>
      </c>
      <c r="AM441" s="19">
        <f t="shared" si="30"/>
        <v>0</v>
      </c>
      <c r="AN441" s="19">
        <f t="shared" si="31"/>
        <v>0</v>
      </c>
      <c r="AP441" s="19">
        <f>VLOOKUP($B441,Kraftvärmeprod!$B$1:$BX$549,MATCH(AP$1,Kraftvärmeprod!$B$1:$BX$1,0),FALSE)</f>
        <v>0</v>
      </c>
      <c r="AQ441" s="19">
        <f>VLOOKUP($B441,Kraftvärmeprod!$B$1:$BX$549,MATCH(AQ$1,Kraftvärmeprod!$B$1:$BX$1,0),FALSE)</f>
        <v>0</v>
      </c>
      <c r="AR441" s="19">
        <f>VLOOKUP($B441,Kraftvärmeprod!$B$1:$BX$549,MATCH("Summa tillförd energi exklusive rökgaskondensering",Kraftvärmeprod!$B$1:$BX$1,0),FALSE)</f>
        <v>0</v>
      </c>
      <c r="AT441" s="21" t="str">
        <f t="shared" si="32"/>
        <v/>
      </c>
      <c r="AV441" s="19">
        <f t="shared" si="33"/>
        <v>0</v>
      </c>
      <c r="AX441" s="19" t="str">
        <f>VLOOKUP(B441,Totalt!$B$1:$BZ$554,MATCH(AX$1,Totalt!$B$1:$BZ$1,0),FALSE)</f>
        <v>Ja</v>
      </c>
      <c r="BA441" s="21" t="str">
        <f t="shared" si="34"/>
        <v/>
      </c>
    </row>
    <row r="442" spans="1:53">
      <c r="A442" s="19" t="s">
        <v>393</v>
      </c>
      <c r="B442" s="19" t="s">
        <v>443</v>
      </c>
      <c r="J442" s="19">
        <v>0</v>
      </c>
      <c r="K442" s="19">
        <v>0</v>
      </c>
      <c r="L442" s="19">
        <v>0</v>
      </c>
      <c r="M442" s="19">
        <v>0</v>
      </c>
      <c r="N442" s="19">
        <v>0</v>
      </c>
      <c r="O442" s="19">
        <v>0</v>
      </c>
      <c r="P442" s="19">
        <v>0</v>
      </c>
      <c r="Q442" s="19">
        <v>0</v>
      </c>
      <c r="R442" s="19">
        <v>0</v>
      </c>
      <c r="S442" s="19">
        <v>0</v>
      </c>
      <c r="T442" s="19">
        <v>0</v>
      </c>
      <c r="U442" s="19">
        <v>0</v>
      </c>
      <c r="W442" s="19">
        <v>0</v>
      </c>
      <c r="X442" s="19">
        <v>0</v>
      </c>
      <c r="Y442" s="19">
        <v>0</v>
      </c>
      <c r="Z442" s="19">
        <v>0</v>
      </c>
      <c r="AA442" s="19">
        <v>0</v>
      </c>
      <c r="AB442" s="19">
        <v>0</v>
      </c>
      <c r="AC442" s="19">
        <v>0</v>
      </c>
      <c r="AD442" s="19">
        <v>0</v>
      </c>
      <c r="AE442" s="19">
        <v>0</v>
      </c>
      <c r="AF442" s="19">
        <v>0</v>
      </c>
      <c r="AG442" s="19">
        <v>0</v>
      </c>
      <c r="AH442" s="19">
        <v>0</v>
      </c>
      <c r="AI442" s="19">
        <v>0</v>
      </c>
      <c r="AL442" s="19">
        <v>0</v>
      </c>
      <c r="AM442" s="19">
        <f t="shared" si="30"/>
        <v>0</v>
      </c>
      <c r="AN442" s="19">
        <f t="shared" si="31"/>
        <v>0</v>
      </c>
      <c r="AP442" s="19">
        <f>VLOOKUP($B442,Kraftvärmeprod!$B$1:$BX$549,MATCH(AP$1,Kraftvärmeprod!$B$1:$BX$1,0),FALSE)</f>
        <v>0</v>
      </c>
      <c r="AQ442" s="19">
        <f>VLOOKUP($B442,Kraftvärmeprod!$B$1:$BX$549,MATCH(AQ$1,Kraftvärmeprod!$B$1:$BX$1,0),FALSE)</f>
        <v>0</v>
      </c>
      <c r="AR442" s="19">
        <f>VLOOKUP($B442,Kraftvärmeprod!$B$1:$BX$549,MATCH("Summa tillförd energi exklusive rökgaskondensering",Kraftvärmeprod!$B$1:$BX$1,0),FALSE)</f>
        <v>0</v>
      </c>
      <c r="AT442" s="21" t="str">
        <f t="shared" si="32"/>
        <v/>
      </c>
      <c r="AV442" s="19">
        <f t="shared" si="33"/>
        <v>0</v>
      </c>
      <c r="AX442" s="19" t="str">
        <f>VLOOKUP(B442,Totalt!$B$1:$BZ$554,MATCH(AX$1,Totalt!$B$1:$BZ$1,0),FALSE)</f>
        <v>Ja</v>
      </c>
      <c r="BA442" s="21" t="str">
        <f t="shared" si="34"/>
        <v/>
      </c>
    </row>
    <row r="443" spans="1:53">
      <c r="A443" s="19" t="s">
        <v>393</v>
      </c>
      <c r="B443" s="19" t="s">
        <v>424</v>
      </c>
      <c r="J443" s="19">
        <v>0</v>
      </c>
      <c r="K443" s="19">
        <v>0</v>
      </c>
      <c r="L443" s="19">
        <v>0</v>
      </c>
      <c r="M443" s="19">
        <v>0</v>
      </c>
      <c r="N443" s="19">
        <v>0</v>
      </c>
      <c r="O443" s="19">
        <v>0</v>
      </c>
      <c r="P443" s="19">
        <v>0</v>
      </c>
      <c r="Q443" s="19">
        <v>0</v>
      </c>
      <c r="R443" s="19">
        <v>0</v>
      </c>
      <c r="S443" s="19">
        <v>0</v>
      </c>
      <c r="T443" s="19">
        <v>0</v>
      </c>
      <c r="U443" s="19">
        <v>0</v>
      </c>
      <c r="W443" s="19">
        <v>0</v>
      </c>
      <c r="X443" s="19">
        <v>0</v>
      </c>
      <c r="Y443" s="19">
        <v>0</v>
      </c>
      <c r="Z443" s="19">
        <v>0</v>
      </c>
      <c r="AA443" s="19">
        <v>0</v>
      </c>
      <c r="AB443" s="19">
        <v>0</v>
      </c>
      <c r="AC443" s="19">
        <v>0</v>
      </c>
      <c r="AD443" s="19">
        <v>0</v>
      </c>
      <c r="AE443" s="19">
        <v>0</v>
      </c>
      <c r="AF443" s="19">
        <v>0</v>
      </c>
      <c r="AG443" s="19">
        <v>0</v>
      </c>
      <c r="AH443" s="19">
        <v>0</v>
      </c>
      <c r="AI443" s="19">
        <v>0</v>
      </c>
      <c r="AL443" s="19">
        <v>0</v>
      </c>
      <c r="AM443" s="19">
        <f t="shared" si="30"/>
        <v>0</v>
      </c>
      <c r="AN443" s="19">
        <f t="shared" si="31"/>
        <v>0</v>
      </c>
      <c r="AP443" s="19">
        <f>VLOOKUP($B443,Kraftvärmeprod!$B$1:$BX$549,MATCH(AP$1,Kraftvärmeprod!$B$1:$BX$1,0),FALSE)</f>
        <v>0</v>
      </c>
      <c r="AQ443" s="19">
        <f>VLOOKUP($B443,Kraftvärmeprod!$B$1:$BX$549,MATCH(AQ$1,Kraftvärmeprod!$B$1:$BX$1,0),FALSE)</f>
        <v>0</v>
      </c>
      <c r="AR443" s="19">
        <f>VLOOKUP($B443,Kraftvärmeprod!$B$1:$BX$549,MATCH("Summa tillförd energi exklusive rökgaskondensering",Kraftvärmeprod!$B$1:$BX$1,0),FALSE)</f>
        <v>0</v>
      </c>
      <c r="AT443" s="21" t="str">
        <f t="shared" si="32"/>
        <v/>
      </c>
      <c r="AV443" s="19">
        <f t="shared" si="33"/>
        <v>0</v>
      </c>
      <c r="AX443" s="19" t="str">
        <f>VLOOKUP(B443,Totalt!$B$1:$BZ$554,MATCH(AX$1,Totalt!$B$1:$BZ$1,0),FALSE)</f>
        <v>Ja</v>
      </c>
      <c r="BA443" s="21" t="str">
        <f t="shared" si="34"/>
        <v/>
      </c>
    </row>
    <row r="444" spans="1:53">
      <c r="A444" s="19" t="s">
        <v>393</v>
      </c>
      <c r="B444" s="19" t="s">
        <v>442</v>
      </c>
      <c r="J444" s="19">
        <v>0</v>
      </c>
      <c r="K444" s="19">
        <v>0</v>
      </c>
      <c r="L444" s="19">
        <v>0</v>
      </c>
      <c r="M444" s="19">
        <v>0</v>
      </c>
      <c r="N444" s="19">
        <v>0</v>
      </c>
      <c r="O444" s="19">
        <v>0</v>
      </c>
      <c r="P444" s="19">
        <v>0</v>
      </c>
      <c r="Q444" s="19">
        <v>0</v>
      </c>
      <c r="R444" s="19">
        <v>0</v>
      </c>
      <c r="S444" s="19">
        <v>0</v>
      </c>
      <c r="T444" s="19">
        <v>0</v>
      </c>
      <c r="U444" s="19">
        <v>0</v>
      </c>
      <c r="W444" s="19">
        <v>0</v>
      </c>
      <c r="X444" s="19">
        <v>0</v>
      </c>
      <c r="Y444" s="19">
        <v>0</v>
      </c>
      <c r="Z444" s="19">
        <v>0</v>
      </c>
      <c r="AA444" s="19">
        <v>0</v>
      </c>
      <c r="AB444" s="19">
        <v>0</v>
      </c>
      <c r="AC444" s="19">
        <v>0</v>
      </c>
      <c r="AD444" s="19">
        <v>0</v>
      </c>
      <c r="AE444" s="19">
        <v>0</v>
      </c>
      <c r="AF444" s="19">
        <v>0</v>
      </c>
      <c r="AG444" s="19">
        <v>0</v>
      </c>
      <c r="AH444" s="19">
        <v>0</v>
      </c>
      <c r="AI444" s="19">
        <v>0</v>
      </c>
      <c r="AL444" s="19">
        <v>0</v>
      </c>
      <c r="AM444" s="19">
        <f t="shared" si="30"/>
        <v>0</v>
      </c>
      <c r="AN444" s="19">
        <f t="shared" si="31"/>
        <v>0</v>
      </c>
      <c r="AP444" s="19">
        <f>VLOOKUP($B444,Kraftvärmeprod!$B$1:$BX$549,MATCH(AP$1,Kraftvärmeprod!$B$1:$BX$1,0),FALSE)</f>
        <v>0</v>
      </c>
      <c r="AQ444" s="19">
        <f>VLOOKUP($B444,Kraftvärmeprod!$B$1:$BX$549,MATCH(AQ$1,Kraftvärmeprod!$B$1:$BX$1,0),FALSE)</f>
        <v>0</v>
      </c>
      <c r="AR444" s="19">
        <f>VLOOKUP($B444,Kraftvärmeprod!$B$1:$BX$549,MATCH("Summa tillförd energi exklusive rökgaskondensering",Kraftvärmeprod!$B$1:$BX$1,0),FALSE)</f>
        <v>0</v>
      </c>
      <c r="AT444" s="21" t="str">
        <f t="shared" si="32"/>
        <v/>
      </c>
      <c r="AV444" s="19">
        <f t="shared" si="33"/>
        <v>0</v>
      </c>
      <c r="AX444" s="19" t="str">
        <f>VLOOKUP(B444,Totalt!$B$1:$BZ$554,MATCH(AX$1,Totalt!$B$1:$BZ$1,0),FALSE)</f>
        <v>Ja</v>
      </c>
      <c r="BA444" s="21" t="str">
        <f t="shared" si="34"/>
        <v/>
      </c>
    </row>
    <row r="445" spans="1:53">
      <c r="A445" s="19" t="s">
        <v>560</v>
      </c>
      <c r="B445" s="19" t="s">
        <v>573</v>
      </c>
      <c r="J445" s="19">
        <v>0</v>
      </c>
      <c r="K445" s="19">
        <v>0</v>
      </c>
      <c r="L445" s="19">
        <v>0</v>
      </c>
      <c r="M445" s="19">
        <v>0</v>
      </c>
      <c r="N445" s="19">
        <v>0</v>
      </c>
      <c r="O445" s="19">
        <v>0</v>
      </c>
      <c r="P445" s="19">
        <v>0</v>
      </c>
      <c r="Q445" s="19">
        <v>0</v>
      </c>
      <c r="R445" s="19">
        <v>0</v>
      </c>
      <c r="S445" s="19">
        <v>0</v>
      </c>
      <c r="T445" s="19">
        <v>0</v>
      </c>
      <c r="U445" s="19">
        <v>0</v>
      </c>
      <c r="W445" s="19">
        <v>0</v>
      </c>
      <c r="X445" s="19">
        <v>0</v>
      </c>
      <c r="Y445" s="19">
        <v>0</v>
      </c>
      <c r="Z445" s="19">
        <v>0</v>
      </c>
      <c r="AA445" s="19">
        <v>0</v>
      </c>
      <c r="AB445" s="19">
        <v>0</v>
      </c>
      <c r="AC445" s="19">
        <v>0</v>
      </c>
      <c r="AD445" s="19">
        <v>0</v>
      </c>
      <c r="AE445" s="19">
        <v>0</v>
      </c>
      <c r="AF445" s="19">
        <v>0</v>
      </c>
      <c r="AG445" s="19">
        <v>0</v>
      </c>
      <c r="AH445" s="19">
        <v>0</v>
      </c>
      <c r="AI445" s="19">
        <v>0</v>
      </c>
      <c r="AL445" s="19">
        <v>0</v>
      </c>
      <c r="AM445" s="19">
        <f t="shared" si="30"/>
        <v>0</v>
      </c>
      <c r="AN445" s="19">
        <f t="shared" si="31"/>
        <v>0</v>
      </c>
      <c r="AP445" s="19">
        <f>VLOOKUP($B445,Kraftvärmeprod!$B$1:$BX$549,MATCH(AP$1,Kraftvärmeprod!$B$1:$BX$1,0),FALSE)</f>
        <v>0</v>
      </c>
      <c r="AQ445" s="19">
        <f>VLOOKUP($B445,Kraftvärmeprod!$B$1:$BX$549,MATCH(AQ$1,Kraftvärmeprod!$B$1:$BX$1,0),FALSE)</f>
        <v>0</v>
      </c>
      <c r="AR445" s="19">
        <f>VLOOKUP($B445,Kraftvärmeprod!$B$1:$BX$549,MATCH("Summa tillförd energi exklusive rökgaskondensering",Kraftvärmeprod!$B$1:$BX$1,0),FALSE)</f>
        <v>0</v>
      </c>
      <c r="AT445" s="21" t="str">
        <f t="shared" si="32"/>
        <v/>
      </c>
      <c r="AV445" s="19">
        <f t="shared" si="33"/>
        <v>0</v>
      </c>
      <c r="AX445" s="19" t="str">
        <f>VLOOKUP(B445,Totalt!$B$1:$BZ$554,MATCH(AX$1,Totalt!$B$1:$BZ$1,0),FALSE)</f>
        <v>Ja</v>
      </c>
      <c r="BA445" s="21" t="str">
        <f t="shared" si="34"/>
        <v/>
      </c>
    </row>
    <row r="446" spans="1:53">
      <c r="A446" s="19" t="s">
        <v>560</v>
      </c>
      <c r="B446" s="19" t="s">
        <v>570</v>
      </c>
      <c r="J446" s="19">
        <v>0</v>
      </c>
      <c r="K446" s="19">
        <v>0</v>
      </c>
      <c r="L446" s="19">
        <v>0</v>
      </c>
      <c r="M446" s="19">
        <v>0</v>
      </c>
      <c r="N446" s="19">
        <v>0</v>
      </c>
      <c r="O446" s="19">
        <v>0</v>
      </c>
      <c r="P446" s="19">
        <v>0</v>
      </c>
      <c r="Q446" s="19">
        <v>0</v>
      </c>
      <c r="R446" s="19">
        <v>0</v>
      </c>
      <c r="S446" s="19">
        <v>0</v>
      </c>
      <c r="T446" s="19">
        <v>0</v>
      </c>
      <c r="U446" s="19">
        <v>0</v>
      </c>
      <c r="W446" s="19">
        <v>0</v>
      </c>
      <c r="X446" s="19">
        <v>0</v>
      </c>
      <c r="Y446" s="19">
        <v>0</v>
      </c>
      <c r="Z446" s="19">
        <v>0</v>
      </c>
      <c r="AA446" s="19">
        <v>0</v>
      </c>
      <c r="AB446" s="19">
        <v>0</v>
      </c>
      <c r="AC446" s="19">
        <v>0</v>
      </c>
      <c r="AD446" s="19">
        <v>0</v>
      </c>
      <c r="AE446" s="19">
        <v>0</v>
      </c>
      <c r="AF446" s="19">
        <v>0</v>
      </c>
      <c r="AG446" s="19">
        <v>0</v>
      </c>
      <c r="AH446" s="19">
        <v>0</v>
      </c>
      <c r="AI446" s="19">
        <v>0</v>
      </c>
      <c r="AL446" s="19">
        <v>0</v>
      </c>
      <c r="AM446" s="19">
        <f t="shared" si="30"/>
        <v>0</v>
      </c>
      <c r="AN446" s="19">
        <f t="shared" si="31"/>
        <v>0</v>
      </c>
      <c r="AP446" s="19">
        <f>VLOOKUP($B446,Kraftvärmeprod!$B$1:$BX$549,MATCH(AP$1,Kraftvärmeprod!$B$1:$BX$1,0),FALSE)</f>
        <v>0</v>
      </c>
      <c r="AQ446" s="19">
        <f>VLOOKUP($B446,Kraftvärmeprod!$B$1:$BX$549,MATCH(AQ$1,Kraftvärmeprod!$B$1:$BX$1,0),FALSE)</f>
        <v>0</v>
      </c>
      <c r="AR446" s="19">
        <f>VLOOKUP($B446,Kraftvärmeprod!$B$1:$BX$549,MATCH("Summa tillförd energi exklusive rökgaskondensering",Kraftvärmeprod!$B$1:$BX$1,0),FALSE)</f>
        <v>0</v>
      </c>
      <c r="AT446" s="21" t="str">
        <f t="shared" si="32"/>
        <v/>
      </c>
      <c r="AV446" s="19">
        <f t="shared" si="33"/>
        <v>0</v>
      </c>
      <c r="AX446" s="19" t="str">
        <f>VLOOKUP(B446,Totalt!$B$1:$BZ$554,MATCH(AX$1,Totalt!$B$1:$BZ$1,0),FALSE)</f>
        <v>Ja</v>
      </c>
      <c r="BA446" s="21" t="str">
        <f t="shared" si="34"/>
        <v/>
      </c>
    </row>
    <row r="447" spans="1:53">
      <c r="A447" s="19" t="s">
        <v>560</v>
      </c>
      <c r="B447" s="19" t="s">
        <v>575</v>
      </c>
      <c r="J447" s="19">
        <v>0</v>
      </c>
      <c r="K447" s="19">
        <v>0</v>
      </c>
      <c r="L447" s="19">
        <v>0</v>
      </c>
      <c r="M447" s="19">
        <v>0</v>
      </c>
      <c r="N447" s="19">
        <v>0</v>
      </c>
      <c r="O447" s="19">
        <v>0</v>
      </c>
      <c r="P447" s="19">
        <v>0</v>
      </c>
      <c r="Q447" s="19">
        <v>0</v>
      </c>
      <c r="R447" s="19">
        <v>0</v>
      </c>
      <c r="S447" s="19">
        <v>0</v>
      </c>
      <c r="T447" s="19">
        <v>0</v>
      </c>
      <c r="U447" s="19">
        <v>0</v>
      </c>
      <c r="W447" s="19">
        <v>0</v>
      </c>
      <c r="X447" s="19">
        <v>0</v>
      </c>
      <c r="Y447" s="19">
        <v>0</v>
      </c>
      <c r="Z447" s="19">
        <v>0</v>
      </c>
      <c r="AA447" s="19">
        <v>0</v>
      </c>
      <c r="AB447" s="19">
        <v>0</v>
      </c>
      <c r="AC447" s="19">
        <v>0</v>
      </c>
      <c r="AD447" s="19">
        <v>0</v>
      </c>
      <c r="AE447" s="19">
        <v>0</v>
      </c>
      <c r="AF447" s="19">
        <v>0</v>
      </c>
      <c r="AG447" s="19">
        <v>0</v>
      </c>
      <c r="AH447" s="19">
        <v>0</v>
      </c>
      <c r="AI447" s="19">
        <v>0</v>
      </c>
      <c r="AL447" s="19">
        <v>0</v>
      </c>
      <c r="AM447" s="19">
        <f t="shared" si="30"/>
        <v>0</v>
      </c>
      <c r="AN447" s="19">
        <f t="shared" si="31"/>
        <v>0</v>
      </c>
      <c r="AP447" s="19">
        <f>VLOOKUP($B447,Kraftvärmeprod!$B$1:$BX$549,MATCH(AP$1,Kraftvärmeprod!$B$1:$BX$1,0),FALSE)</f>
        <v>0</v>
      </c>
      <c r="AQ447" s="19">
        <f>VLOOKUP($B447,Kraftvärmeprod!$B$1:$BX$549,MATCH(AQ$1,Kraftvärmeprod!$B$1:$BX$1,0),FALSE)</f>
        <v>0</v>
      </c>
      <c r="AR447" s="19">
        <f>VLOOKUP($B447,Kraftvärmeprod!$B$1:$BX$549,MATCH("Summa tillförd energi exklusive rökgaskondensering",Kraftvärmeprod!$B$1:$BX$1,0),FALSE)</f>
        <v>0</v>
      </c>
      <c r="AT447" s="21" t="str">
        <f t="shared" si="32"/>
        <v/>
      </c>
      <c r="AV447" s="19">
        <f t="shared" si="33"/>
        <v>0</v>
      </c>
      <c r="AX447" s="19" t="str">
        <f>VLOOKUP(B447,Totalt!$B$1:$BZ$554,MATCH(AX$1,Totalt!$B$1:$BZ$1,0),FALSE)</f>
        <v>Ja</v>
      </c>
      <c r="BA447" s="21" t="str">
        <f t="shared" si="34"/>
        <v/>
      </c>
    </row>
    <row r="448" spans="1:53">
      <c r="A448" s="19" t="s">
        <v>560</v>
      </c>
      <c r="B448" s="19" t="s">
        <v>562</v>
      </c>
      <c r="J448" s="19">
        <v>0</v>
      </c>
      <c r="K448" s="19">
        <v>0</v>
      </c>
      <c r="L448" s="19">
        <v>0</v>
      </c>
      <c r="M448" s="19">
        <v>0</v>
      </c>
      <c r="N448" s="19">
        <v>0</v>
      </c>
      <c r="O448" s="19">
        <v>0</v>
      </c>
      <c r="P448" s="19">
        <v>0</v>
      </c>
      <c r="Q448" s="19">
        <v>0</v>
      </c>
      <c r="R448" s="19">
        <v>0</v>
      </c>
      <c r="S448" s="19">
        <v>0</v>
      </c>
      <c r="T448" s="19">
        <v>0</v>
      </c>
      <c r="U448" s="19">
        <v>0</v>
      </c>
      <c r="W448" s="19">
        <v>0</v>
      </c>
      <c r="X448" s="19">
        <v>0</v>
      </c>
      <c r="Y448" s="19">
        <v>0</v>
      </c>
      <c r="Z448" s="19">
        <v>0</v>
      </c>
      <c r="AA448" s="19">
        <v>0</v>
      </c>
      <c r="AB448" s="19">
        <v>0</v>
      </c>
      <c r="AC448" s="19">
        <v>0</v>
      </c>
      <c r="AD448" s="19">
        <v>0</v>
      </c>
      <c r="AE448" s="19">
        <v>0</v>
      </c>
      <c r="AF448" s="19">
        <v>0</v>
      </c>
      <c r="AG448" s="19">
        <v>0</v>
      </c>
      <c r="AH448" s="19">
        <v>0</v>
      </c>
      <c r="AI448" s="19">
        <v>0</v>
      </c>
      <c r="AL448" s="19">
        <v>0</v>
      </c>
      <c r="AM448" s="19">
        <f t="shared" si="30"/>
        <v>0</v>
      </c>
      <c r="AN448" s="19">
        <f t="shared" si="31"/>
        <v>0</v>
      </c>
      <c r="AP448" s="19">
        <f>VLOOKUP($B448,Kraftvärmeprod!$B$1:$BX$549,MATCH(AP$1,Kraftvärmeprod!$B$1:$BX$1,0),FALSE)</f>
        <v>0</v>
      </c>
      <c r="AQ448" s="19">
        <f>VLOOKUP($B448,Kraftvärmeprod!$B$1:$BX$549,MATCH(AQ$1,Kraftvärmeprod!$B$1:$BX$1,0),FALSE)</f>
        <v>0</v>
      </c>
      <c r="AR448" s="19">
        <f>VLOOKUP($B448,Kraftvärmeprod!$B$1:$BX$549,MATCH("Summa tillförd energi exklusive rökgaskondensering",Kraftvärmeprod!$B$1:$BX$1,0),FALSE)</f>
        <v>0</v>
      </c>
      <c r="AT448" s="21" t="str">
        <f t="shared" si="32"/>
        <v/>
      </c>
      <c r="AV448" s="19">
        <f t="shared" si="33"/>
        <v>0</v>
      </c>
      <c r="AX448" s="19" t="str">
        <f>VLOOKUP(B448,Totalt!$B$1:$BZ$554,MATCH(AX$1,Totalt!$B$1:$BZ$1,0),FALSE)</f>
        <v>Ja</v>
      </c>
      <c r="BA448" s="21" t="str">
        <f t="shared" si="34"/>
        <v/>
      </c>
    </row>
    <row r="449" spans="1:53">
      <c r="A449" s="19" t="s">
        <v>560</v>
      </c>
      <c r="B449" s="19" t="s">
        <v>580</v>
      </c>
      <c r="J449" s="19">
        <v>0</v>
      </c>
      <c r="K449" s="19">
        <v>0</v>
      </c>
      <c r="L449" s="19">
        <v>0</v>
      </c>
      <c r="M449" s="19">
        <v>0</v>
      </c>
      <c r="N449" s="19">
        <v>0</v>
      </c>
      <c r="O449" s="19">
        <v>0</v>
      </c>
      <c r="P449" s="19">
        <v>0</v>
      </c>
      <c r="Q449" s="19">
        <v>0</v>
      </c>
      <c r="R449" s="19">
        <v>0</v>
      </c>
      <c r="S449" s="19">
        <v>0</v>
      </c>
      <c r="T449" s="19">
        <v>0</v>
      </c>
      <c r="U449" s="19">
        <v>0</v>
      </c>
      <c r="W449" s="19">
        <v>0</v>
      </c>
      <c r="X449" s="19">
        <v>0</v>
      </c>
      <c r="Y449" s="19">
        <v>0</v>
      </c>
      <c r="Z449" s="19">
        <v>0</v>
      </c>
      <c r="AA449" s="19">
        <v>0</v>
      </c>
      <c r="AB449" s="19">
        <v>0</v>
      </c>
      <c r="AC449" s="19">
        <v>0</v>
      </c>
      <c r="AD449" s="19">
        <v>0</v>
      </c>
      <c r="AE449" s="19">
        <v>0</v>
      </c>
      <c r="AF449" s="19">
        <v>0</v>
      </c>
      <c r="AG449" s="19">
        <v>0</v>
      </c>
      <c r="AH449" s="19">
        <v>0</v>
      </c>
      <c r="AI449" s="19">
        <v>0</v>
      </c>
      <c r="AL449" s="19">
        <v>0</v>
      </c>
      <c r="AM449" s="19">
        <f t="shared" si="30"/>
        <v>0</v>
      </c>
      <c r="AN449" s="19">
        <f t="shared" si="31"/>
        <v>0</v>
      </c>
      <c r="AP449" s="19">
        <f>VLOOKUP($B449,Kraftvärmeprod!$B$1:$BX$549,MATCH(AP$1,Kraftvärmeprod!$B$1:$BX$1,0),FALSE)</f>
        <v>0</v>
      </c>
      <c r="AQ449" s="19">
        <f>VLOOKUP($B449,Kraftvärmeprod!$B$1:$BX$549,MATCH(AQ$1,Kraftvärmeprod!$B$1:$BX$1,0),FALSE)</f>
        <v>0</v>
      </c>
      <c r="AR449" s="19">
        <f>VLOOKUP($B449,Kraftvärmeprod!$B$1:$BX$549,MATCH("Summa tillförd energi exklusive rökgaskondensering",Kraftvärmeprod!$B$1:$BX$1,0),FALSE)</f>
        <v>0</v>
      </c>
      <c r="AT449" s="21" t="str">
        <f t="shared" si="32"/>
        <v/>
      </c>
      <c r="AV449" s="19">
        <f t="shared" si="33"/>
        <v>0</v>
      </c>
      <c r="AX449" s="19" t="str">
        <f>VLOOKUP(B449,Totalt!$B$1:$BZ$554,MATCH(AX$1,Totalt!$B$1:$BZ$1,0),FALSE)</f>
        <v>Ja</v>
      </c>
      <c r="BA449" s="21" t="str">
        <f t="shared" si="34"/>
        <v/>
      </c>
    </row>
    <row r="450" spans="1:53">
      <c r="A450" s="19" t="s">
        <v>160</v>
      </c>
      <c r="B450" s="19" t="s">
        <v>161</v>
      </c>
      <c r="J450" s="19">
        <v>0</v>
      </c>
      <c r="K450" s="19">
        <v>0</v>
      </c>
      <c r="L450" s="19">
        <v>0</v>
      </c>
      <c r="M450" s="19">
        <v>0</v>
      </c>
      <c r="N450" s="19">
        <v>0</v>
      </c>
      <c r="O450" s="19">
        <v>0</v>
      </c>
      <c r="P450" s="19">
        <v>0</v>
      </c>
      <c r="Q450" s="19">
        <v>0</v>
      </c>
      <c r="R450" s="19">
        <v>0</v>
      </c>
      <c r="S450" s="19">
        <v>0</v>
      </c>
      <c r="T450" s="19">
        <v>0</v>
      </c>
      <c r="U450" s="19">
        <v>0</v>
      </c>
      <c r="W450" s="19">
        <v>0</v>
      </c>
      <c r="X450" s="19">
        <v>0</v>
      </c>
      <c r="Y450" s="19">
        <v>0</v>
      </c>
      <c r="Z450" s="19">
        <v>0</v>
      </c>
      <c r="AA450" s="19">
        <v>0</v>
      </c>
      <c r="AB450" s="19">
        <v>0</v>
      </c>
      <c r="AC450" s="19">
        <v>0</v>
      </c>
      <c r="AD450" s="19">
        <v>0</v>
      </c>
      <c r="AE450" s="19">
        <v>0</v>
      </c>
      <c r="AF450" s="19">
        <v>0</v>
      </c>
      <c r="AG450" s="19">
        <v>0</v>
      </c>
      <c r="AH450" s="19">
        <v>0</v>
      </c>
      <c r="AI450" s="19">
        <v>0</v>
      </c>
      <c r="AL450" s="19">
        <v>0</v>
      </c>
      <c r="AM450" s="19">
        <f t="shared" si="30"/>
        <v>0</v>
      </c>
      <c r="AN450" s="19">
        <f t="shared" si="31"/>
        <v>0</v>
      </c>
      <c r="AP450" s="19">
        <f>VLOOKUP($B450,Kraftvärmeprod!$B$1:$BX$549,MATCH(AP$1,Kraftvärmeprod!$B$1:$BX$1,0),FALSE)</f>
        <v>0</v>
      </c>
      <c r="AQ450" s="19">
        <f>VLOOKUP($B450,Kraftvärmeprod!$B$1:$BX$549,MATCH(AQ$1,Kraftvärmeprod!$B$1:$BX$1,0),FALSE)</f>
        <v>0</v>
      </c>
      <c r="AR450" s="19">
        <f>VLOOKUP($B450,Kraftvärmeprod!$B$1:$BX$549,MATCH("Summa tillförd energi exklusive rökgaskondensering",Kraftvärmeprod!$B$1:$BX$1,0),FALSE)</f>
        <v>0</v>
      </c>
      <c r="AT450" s="21" t="str">
        <f t="shared" si="32"/>
        <v/>
      </c>
      <c r="AV450" s="19">
        <f t="shared" si="33"/>
        <v>0</v>
      </c>
      <c r="AX450" s="19" t="e">
        <f>VLOOKUP(B450,Totalt!$B$1:$BZ$554,MATCH(AX$1,Totalt!$B$1:$BZ$1,0),FALSE)</f>
        <v>#N/A</v>
      </c>
      <c r="BA450" s="21" t="str">
        <f t="shared" si="34"/>
        <v/>
      </c>
    </row>
  </sheetData>
  <autoFilter ref="A1:BA450" xr:uid="{E006D1DE-08C8-40D7-A7F2-04F992C869D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E205-91DC-43B5-8853-9399439E2D02}">
  <sheetPr codeName="Blad7">
    <tabColor theme="7" tint="0.59999389629810485"/>
  </sheetPr>
  <dimension ref="A1:AT409"/>
  <sheetViews>
    <sheetView topLeftCell="S1" workbookViewId="0">
      <selection activeCell="AN20" sqref="AN20"/>
    </sheetView>
  </sheetViews>
  <sheetFormatPr defaultRowHeight="14.5"/>
  <cols>
    <col min="1" max="1" width="34.453125" bestFit="1" customWidth="1"/>
    <col min="2" max="2" width="33.90625" customWidth="1"/>
    <col min="44" max="44" width="17" customWidth="1"/>
  </cols>
  <sheetData>
    <row r="1" spans="1:46" ht="78" customHeight="1">
      <c r="A1" s="307" t="s">
        <v>1239</v>
      </c>
      <c r="B1" s="307"/>
      <c r="F1" s="22" t="s">
        <v>1231</v>
      </c>
      <c r="G1" s="23"/>
      <c r="H1" s="23"/>
      <c r="I1" s="23"/>
      <c r="J1" s="23"/>
      <c r="AI1" s="24"/>
    </row>
    <row r="2" spans="1:46" ht="160" thickBot="1">
      <c r="A2" s="7" t="s">
        <v>0</v>
      </c>
      <c r="B2" s="7" t="s">
        <v>1</v>
      </c>
      <c r="C2" s="7" t="s">
        <v>944</v>
      </c>
      <c r="D2" s="7" t="s">
        <v>945</v>
      </c>
      <c r="E2" s="7"/>
      <c r="F2" s="7" t="s">
        <v>886</v>
      </c>
      <c r="G2" s="7" t="s">
        <v>887</v>
      </c>
      <c r="H2" s="7" t="s">
        <v>888</v>
      </c>
      <c r="I2" s="7" t="s">
        <v>889</v>
      </c>
      <c r="J2" s="7" t="s">
        <v>890</v>
      </c>
      <c r="K2" s="7" t="s">
        <v>892</v>
      </c>
      <c r="L2" s="7" t="s">
        <v>894</v>
      </c>
      <c r="M2" s="7" t="s">
        <v>895</v>
      </c>
      <c r="N2" s="7" t="s">
        <v>896</v>
      </c>
      <c r="O2" s="7" t="s">
        <v>897</v>
      </c>
      <c r="P2" s="7" t="s">
        <v>898</v>
      </c>
      <c r="Q2" s="7" t="s">
        <v>899</v>
      </c>
      <c r="R2" s="7" t="s">
        <v>900</v>
      </c>
      <c r="S2" s="7" t="s">
        <v>901</v>
      </c>
      <c r="T2" s="7" t="s">
        <v>902</v>
      </c>
      <c r="U2" s="7" t="s">
        <v>903</v>
      </c>
      <c r="V2" s="7" t="s">
        <v>904</v>
      </c>
      <c r="W2" s="7" t="s">
        <v>905</v>
      </c>
      <c r="X2" s="7" t="s">
        <v>906</v>
      </c>
      <c r="Y2" s="7" t="s">
        <v>907</v>
      </c>
      <c r="Z2" s="7" t="s">
        <v>908</v>
      </c>
      <c r="AA2" s="7" t="s">
        <v>909</v>
      </c>
      <c r="AB2" s="7" t="s">
        <v>913</v>
      </c>
      <c r="AC2" s="7" t="s">
        <v>891</v>
      </c>
      <c r="AD2" s="7" t="s">
        <v>949</v>
      </c>
      <c r="AE2" s="25" t="s">
        <v>1222</v>
      </c>
      <c r="AI2" s="26" t="s">
        <v>1232</v>
      </c>
      <c r="AJ2" s="26"/>
      <c r="AK2" s="27" t="s">
        <v>1233</v>
      </c>
      <c r="AL2" s="26"/>
      <c r="AM2" s="28" t="s">
        <v>1234</v>
      </c>
      <c r="AO2" s="29" t="s">
        <v>1235</v>
      </c>
      <c r="AP2" t="s">
        <v>1236</v>
      </c>
      <c r="AR2" s="8" t="s">
        <v>1237</v>
      </c>
      <c r="AT2" t="s">
        <v>1238</v>
      </c>
    </row>
    <row r="3" spans="1:46">
      <c r="A3" t="s">
        <v>19</v>
      </c>
      <c r="B3" t="s">
        <v>20</v>
      </c>
      <c r="C3" t="str">
        <f>IFERROR(VLOOKUP($B3,Kraftvärmeprod!$B$1:$AH$479,MATCH(C$2,Kraftvärmeprod!$B$1:$AG$1,0),FALSE)/1,"")</f>
        <v/>
      </c>
      <c r="D3" t="str">
        <f>IFERROR(VLOOKUP($B3,Kraftvärmeprod!$B$1:$AH$479,MATCH(D$2,Kraftvärmeprod!$B$1:$AG$1,0),FALSE)/1,"")</f>
        <v/>
      </c>
      <c r="F3" t="str">
        <f>IF($D3="","",IFERROR(VLOOKUP($B3,Kraftvärmeprod!$B$1:$BX$550,MATCH(F$2,Kraftvärmeprod!$B$1:$VX$1,0),FALSE)/1,0)-IFERROR(VLOOKUP($B3,'Slutlig allokering kvv'!$B$2:$BX$550,MATCH(F$2,'Slutlig allokering kvv'!$B$1:$BX$1,0),FALSE)/1,0))</f>
        <v/>
      </c>
      <c r="G3" t="str">
        <f>IF($D3="","",IFERROR(VLOOKUP($B3,Kraftvärmeprod!$B$1:$BX$550,MATCH(G$2,Kraftvärmeprod!$B$1:$VX$1,0),FALSE)/1,0)-IFERROR(VLOOKUP($B3,'Slutlig allokering kvv'!$B$2:$BX$550,MATCH(G$2,'Slutlig allokering kvv'!$B$1:$BX$1,0),FALSE)/1,0))</f>
        <v/>
      </c>
      <c r="H3" t="str">
        <f>IF($D3="","",IFERROR(VLOOKUP($B3,Kraftvärmeprod!$B$1:$BX$550,MATCH(H$2,Kraftvärmeprod!$B$1:$VX$1,0),FALSE)/1,0)-IFERROR(VLOOKUP($B3,'Slutlig allokering kvv'!$B$2:$BX$550,MATCH(H$2,'Slutlig allokering kvv'!$B$1:$BX$1,0),FALSE)/1,0))</f>
        <v/>
      </c>
      <c r="I3" t="str">
        <f>IF($D3="","",IFERROR(VLOOKUP($B3,Kraftvärmeprod!$B$1:$BX$550,MATCH(I$2,Kraftvärmeprod!$B$1:$VX$1,0),FALSE)/1,0)-IFERROR(VLOOKUP($B3,'Slutlig allokering kvv'!$B$2:$BX$550,MATCH(I$2,'Slutlig allokering kvv'!$B$1:$BX$1,0),FALSE)/1,0))</f>
        <v/>
      </c>
      <c r="J3" t="str">
        <f>IF($D3="","",IFERROR(VLOOKUP($B3,Kraftvärmeprod!$B$1:$BX$550,MATCH(J$2,Kraftvärmeprod!$B$1:$VX$1,0),FALSE)/1,0)-IFERROR(VLOOKUP($B3,'Slutlig allokering kvv'!$B$2:$BX$550,MATCH(J$2,'Slutlig allokering kvv'!$B$1:$BX$1,0),FALSE)/1,0))</f>
        <v/>
      </c>
      <c r="K3" t="str">
        <f>IF($D3="","",IFERROR(VLOOKUP($B3,Kraftvärmeprod!$B$1:$BX$550,MATCH(K$2,Kraftvärmeprod!$B$1:$VX$1,0),FALSE)/1,0)-IFERROR(VLOOKUP($B3,'Slutlig allokering kvv'!$B$2:$BX$550,MATCH(K$2,'Slutlig allokering kvv'!$B$1:$BX$1,0),FALSE)/1,0))</f>
        <v/>
      </c>
      <c r="L3" t="str">
        <f>IF($D3="","",IFERROR(VLOOKUP($B3,Kraftvärmeprod!$B$1:$BX$550,MATCH(L$2,Kraftvärmeprod!$B$1:$VX$1,0),FALSE)/1,0)-IFERROR(VLOOKUP($B3,'Slutlig allokering kvv'!$B$2:$BX$550,MATCH(L$2,'Slutlig allokering kvv'!$B$1:$BX$1,0),FALSE)/1,0))</f>
        <v/>
      </c>
      <c r="M3" t="str">
        <f>IF($D3="","",IFERROR(VLOOKUP($B3,Kraftvärmeprod!$B$1:$BX$550,MATCH(M$2,Kraftvärmeprod!$B$1:$VX$1,0),FALSE)/1,0)-IFERROR(VLOOKUP($B3,'Slutlig allokering kvv'!$B$2:$BX$550,MATCH(M$2,'Slutlig allokering kvv'!$B$1:$BX$1,0),FALSE)/1,0))</f>
        <v/>
      </c>
      <c r="N3" t="str">
        <f>IF($D3="","",IFERROR(VLOOKUP($B3,Kraftvärmeprod!$B$1:$BX$550,MATCH(N$2,Kraftvärmeprod!$B$1:$VX$1,0),FALSE)/1,0)-IFERROR(VLOOKUP($B3,'Slutlig allokering kvv'!$B$2:$BX$550,MATCH(N$2,'Slutlig allokering kvv'!$B$1:$BX$1,0),FALSE)/1,0))</f>
        <v/>
      </c>
      <c r="O3" t="str">
        <f>IF($D3="","",IFERROR(VLOOKUP($B3,Kraftvärmeprod!$B$1:$BX$550,MATCH(O$2,Kraftvärmeprod!$B$1:$VX$1,0),FALSE)/1,0)-IFERROR(VLOOKUP($B3,'Slutlig allokering kvv'!$B$2:$BX$550,MATCH(O$2,'Slutlig allokering kvv'!$B$1:$BX$1,0),FALSE)/1,0))</f>
        <v/>
      </c>
      <c r="P3" t="str">
        <f>IF($D3="","",IFERROR(VLOOKUP($B3,Kraftvärmeprod!$B$1:$BX$550,MATCH(P$2,Kraftvärmeprod!$B$1:$VX$1,0),FALSE)/1,0)-IFERROR(VLOOKUP($B3,'Slutlig allokering kvv'!$B$2:$BX$550,MATCH(P$2,'Slutlig allokering kvv'!$B$1:$BX$1,0),FALSE)/1,0))</f>
        <v/>
      </c>
      <c r="Q3" t="str">
        <f>IF($D3="","",IFERROR(VLOOKUP($B3,Kraftvärmeprod!$B$1:$BX$550,MATCH(Q$2,Kraftvärmeprod!$B$1:$VX$1,0),FALSE)/1,0)-IFERROR(VLOOKUP($B3,'Slutlig allokering kvv'!$B$2:$BX$550,MATCH(Q$2,'Slutlig allokering kvv'!$B$1:$BX$1,0),FALSE)/1,0))</f>
        <v/>
      </c>
      <c r="R3" t="str">
        <f>IF($D3="","",IFERROR(VLOOKUP($B3,Kraftvärmeprod!$B$1:$BX$550,MATCH(R$2,Kraftvärmeprod!$B$1:$VX$1,0),FALSE)/1,0)-IFERROR(VLOOKUP($B3,'Slutlig allokering kvv'!$B$2:$BX$550,MATCH(R$2,'Slutlig allokering kvv'!$B$1:$BX$1,0),FALSE)/1,0))</f>
        <v/>
      </c>
      <c r="S3" t="str">
        <f>IF($D3="","",IFERROR(VLOOKUP($B3,Kraftvärmeprod!$B$1:$BX$550,MATCH(S$2,Kraftvärmeprod!$B$1:$VX$1,0),FALSE)/1,0)-IFERROR(VLOOKUP($B3,'Slutlig allokering kvv'!$B$2:$BX$550,MATCH(S$2,'Slutlig allokering kvv'!$B$1:$BX$1,0),FALSE)/1,0))</f>
        <v/>
      </c>
      <c r="T3" t="str">
        <f>IF($D3="","",IFERROR(VLOOKUP($B3,Kraftvärmeprod!$B$1:$BX$550,MATCH(T$2,Kraftvärmeprod!$B$1:$VX$1,0),FALSE)/1,0)-IFERROR(VLOOKUP($B3,'Slutlig allokering kvv'!$B$2:$BX$550,MATCH(T$2,'Slutlig allokering kvv'!$B$1:$BX$1,0),FALSE)/1,0))</f>
        <v/>
      </c>
      <c r="U3" t="str">
        <f>IF($D3="","",IFERROR(VLOOKUP($B3,Kraftvärmeprod!$B$1:$BX$550,MATCH(U$2,Kraftvärmeprod!$B$1:$VX$1,0),FALSE)/1,0)-IFERROR(VLOOKUP($B3,'Slutlig allokering kvv'!$B$2:$BX$550,MATCH(U$2,'Slutlig allokering kvv'!$B$1:$BX$1,0),FALSE)/1,0))</f>
        <v/>
      </c>
      <c r="V3" t="str">
        <f>IF($D3="","",IFERROR(VLOOKUP($B3,Kraftvärmeprod!$B$1:$BX$550,MATCH(V$2,Kraftvärmeprod!$B$1:$VX$1,0),FALSE)/1,0)-IFERROR(VLOOKUP($B3,'Slutlig allokering kvv'!$B$2:$BX$550,MATCH(V$2,'Slutlig allokering kvv'!$B$1:$BX$1,0),FALSE)/1,0))</f>
        <v/>
      </c>
      <c r="W3" t="str">
        <f>IF($D3="","",IFERROR(VLOOKUP($B3,Kraftvärmeprod!$B$1:$BX$550,MATCH(W$2,Kraftvärmeprod!$B$1:$VX$1,0),FALSE)/1,0)-IFERROR(VLOOKUP($B3,'Slutlig allokering kvv'!$B$2:$BX$550,MATCH(W$2,'Slutlig allokering kvv'!$B$1:$BX$1,0),FALSE)/1,0))</f>
        <v/>
      </c>
      <c r="X3" t="str">
        <f>IF($D3="","",IFERROR(VLOOKUP($B3,Kraftvärmeprod!$B$1:$BX$550,MATCH(X$2,Kraftvärmeprod!$B$1:$VX$1,0),FALSE)/1,0)-IFERROR(VLOOKUP($B3,'Slutlig allokering kvv'!$B$2:$BX$550,MATCH(X$2,'Slutlig allokering kvv'!$B$1:$BX$1,0),FALSE)/1,0))</f>
        <v/>
      </c>
      <c r="Y3" t="str">
        <f>IF($D3="","",IFERROR(VLOOKUP($B3,Kraftvärmeprod!$B$1:$BX$550,MATCH(Y$2,Kraftvärmeprod!$B$1:$VX$1,0),FALSE)/1,0)-IFERROR(VLOOKUP($B3,'Slutlig allokering kvv'!$B$2:$BX$550,MATCH(Y$2,'Slutlig allokering kvv'!$B$1:$BX$1,0),FALSE)/1,0))</f>
        <v/>
      </c>
      <c r="Z3" t="str">
        <f>IF($D3="","",IFERROR(VLOOKUP($B3,Kraftvärmeprod!$B$1:$BX$550,MATCH(Z$2,Kraftvärmeprod!$B$1:$VX$1,0),FALSE)/1,0)-IFERROR(VLOOKUP($B3,'Slutlig allokering kvv'!$B$2:$BX$550,MATCH(Z$2,'Slutlig allokering kvv'!$B$1:$BX$1,0),FALSE)/1,0))</f>
        <v/>
      </c>
      <c r="AA3" t="str">
        <f>IF($D3="","",IFERROR(VLOOKUP($B3,Kraftvärmeprod!$B$1:$BX$550,MATCH(AA$2,Kraftvärmeprod!$B$1:$VX$1,0),FALSE)/1,0)-IFERROR(VLOOKUP($B3,'Slutlig allokering kvv'!$B$2:$BX$550,MATCH(AA$2,'Slutlig allokering kvv'!$B$1:$BX$1,0),FALSE)/1,0))</f>
        <v/>
      </c>
      <c r="AB3" t="str">
        <f>IF($D3="","",IFERROR(VLOOKUP($B3,Kraftvärmeprod!$B$1:$BX$550,MATCH(AB$2,Kraftvärmeprod!$B$1:$VX$1,0),FALSE)/1,0)-IFERROR(VLOOKUP($B3,'Slutlig allokering kvv'!$B$2:$BX$550,MATCH(AB$2,'Slutlig allokering kvv'!$B$1:$BX$1,0),FALSE)/1,0))</f>
        <v/>
      </c>
      <c r="AC3" t="str">
        <f>IF($D3="","",IFERROR(VLOOKUP($B3,Kraftvärmeprod!$B$1:$BX$550,MATCH(AC$2,Kraftvärmeprod!$B$1:$VX$1,0),FALSE)/1,0)-IFERROR(VLOOKUP($B3,'Slutlig allokering kvv'!$B$2:$BX$550,MATCH(AC$2,'Slutlig allokering kvv'!$B$1:$BX$1,0),FALSE)/1,0))</f>
        <v/>
      </c>
      <c r="AD3" t="str">
        <f>IF($D3="","",IFERROR(VLOOKUP($B3,Kraftvärmeprod!$B$1:$BX$550,MATCH(AD$2,Kraftvärmeprod!$B$1:$VX$1,0),FALSE)/1,0)-IFERROR(VLOOKUP($B3,'Slutlig allokering kvv'!$B$2:$BX$550,MATCH(AD$2,'Slutlig allokering kvv'!$B$1:$BX$1,0),FALSE)/1,0))</f>
        <v/>
      </c>
      <c r="AE3" t="str">
        <f>IF($D3="","",IFERROR(VLOOKUP($B3,Miljö!$B$1:$E$550,MATCH("Hjälpel kraftvärme (GWh)",Miljö!$B$1:$E$1,0),FALSE)/1,0)-IFERROR(VLOOKUP($B3,'Slutlig allokering kvv'!$B$2:$BX$549,MATCH(AE$2,'Slutlig allokering kvv'!$B$1:$BX$1,0),FALSE)/1,0))</f>
        <v/>
      </c>
      <c r="AI3" s="274">
        <f>SUM(F3:AC3)</f>
        <v>0</v>
      </c>
      <c r="AK3">
        <f>IFERROR(VLOOKUP($B3,'Slutlig allokering kvv'!$B$2:$AX$549,MATCH("Summa slutlig allokerad tillförd energi (utan hjälpel och rökgaskondensering):",'Slutlig allokering kvv'!$B$1:$AX$1,0),FALSE)/1,"")</f>
        <v>0</v>
      </c>
      <c r="AM3" s="275" t="str">
        <f>IFERROR(1-VLOOKUP($B3,'Slutlig allokering kvv'!$B$2:$AX$549,MATCH("Andel av bränsle i kvv som allokerats till värme, exklusive rökgaskondensering och hjälpel",'Slutlig allokering kvv'!$B$1:$AX$1,0),FALSE),"")</f>
        <v/>
      </c>
      <c r="AO3" s="115" t="str">
        <f>IFERROR(AI3/(AI3+AK3),"")</f>
        <v/>
      </c>
      <c r="AP3" s="276" t="str">
        <f>IFERROR(AM3-AO3,"")</f>
        <v/>
      </c>
      <c r="AR3" s="115" t="str">
        <f>IFERROR(D3/(AI3+AE3),"")</f>
        <v/>
      </c>
    </row>
    <row r="4" spans="1:46">
      <c r="A4" t="s">
        <v>19</v>
      </c>
      <c r="B4" t="s">
        <v>23</v>
      </c>
      <c r="C4" t="str">
        <f>IFERROR(VLOOKUP($B4,Kraftvärmeprod!$B$1:$AH$479,MATCH(C$2,Kraftvärmeprod!$B$1:$AG$1,0),FALSE)/1,"")</f>
        <v/>
      </c>
      <c r="D4" t="str">
        <f>IFERROR(VLOOKUP($B4,Kraftvärmeprod!$B$1:$AH$479,MATCH(D$2,Kraftvärmeprod!$B$1:$AG$1,0),FALSE)/1,"")</f>
        <v/>
      </c>
      <c r="F4" t="str">
        <f>IF($D4="","",IFERROR(VLOOKUP($B4,Kraftvärmeprod!$B$1:$BX$550,MATCH(F$2,Kraftvärmeprod!$B$1:$VX$1,0),FALSE)/1,0)-IFERROR(VLOOKUP($B4,'Slutlig allokering kvv'!$B$2:$BX$550,MATCH(F$2,'Slutlig allokering kvv'!$B$1:$BX$1,0),FALSE)/1,0))</f>
        <v/>
      </c>
      <c r="G4" t="str">
        <f>IF($D4="","",IFERROR(VLOOKUP($B4,Kraftvärmeprod!$B$1:$BX$550,MATCH(G$2,Kraftvärmeprod!$B$1:$VX$1,0),FALSE)/1,0)-IFERROR(VLOOKUP($B4,'Slutlig allokering kvv'!$B$2:$BX$550,MATCH(G$2,'Slutlig allokering kvv'!$B$1:$BX$1,0),FALSE)/1,0))</f>
        <v/>
      </c>
      <c r="H4" t="str">
        <f>IF($D4="","",IFERROR(VLOOKUP($B4,Kraftvärmeprod!$B$1:$BX$550,MATCH(H$2,Kraftvärmeprod!$B$1:$VX$1,0),FALSE)/1,0)-IFERROR(VLOOKUP($B4,'Slutlig allokering kvv'!$B$2:$BX$550,MATCH(H$2,'Slutlig allokering kvv'!$B$1:$BX$1,0),FALSE)/1,0))</f>
        <v/>
      </c>
      <c r="I4" t="str">
        <f>IF($D4="","",IFERROR(VLOOKUP($B4,Kraftvärmeprod!$B$1:$BX$550,MATCH(I$2,Kraftvärmeprod!$B$1:$VX$1,0),FALSE)/1,0)-IFERROR(VLOOKUP($B4,'Slutlig allokering kvv'!$B$2:$BX$550,MATCH(I$2,'Slutlig allokering kvv'!$B$1:$BX$1,0),FALSE)/1,0))</f>
        <v/>
      </c>
      <c r="J4" t="str">
        <f>IF($D4="","",IFERROR(VLOOKUP($B4,Kraftvärmeprod!$B$1:$BX$550,MATCH(J$2,Kraftvärmeprod!$B$1:$VX$1,0),FALSE)/1,0)-IFERROR(VLOOKUP($B4,'Slutlig allokering kvv'!$B$2:$BX$550,MATCH(J$2,'Slutlig allokering kvv'!$B$1:$BX$1,0),FALSE)/1,0))</f>
        <v/>
      </c>
      <c r="K4" t="str">
        <f>IF($D4="","",IFERROR(VLOOKUP($B4,Kraftvärmeprod!$B$1:$BX$550,MATCH(K$2,Kraftvärmeprod!$B$1:$VX$1,0),FALSE)/1,0)-IFERROR(VLOOKUP($B4,'Slutlig allokering kvv'!$B$2:$BX$550,MATCH(K$2,'Slutlig allokering kvv'!$B$1:$BX$1,0),FALSE)/1,0))</f>
        <v/>
      </c>
      <c r="L4" t="str">
        <f>IF($D4="","",IFERROR(VLOOKUP($B4,Kraftvärmeprod!$B$1:$BX$550,MATCH(L$2,Kraftvärmeprod!$B$1:$VX$1,0),FALSE)/1,0)-IFERROR(VLOOKUP($B4,'Slutlig allokering kvv'!$B$2:$BX$550,MATCH(L$2,'Slutlig allokering kvv'!$B$1:$BX$1,0),FALSE)/1,0))</f>
        <v/>
      </c>
      <c r="M4" t="str">
        <f>IF($D4="","",IFERROR(VLOOKUP($B4,Kraftvärmeprod!$B$1:$BX$550,MATCH(M$2,Kraftvärmeprod!$B$1:$VX$1,0),FALSE)/1,0)-IFERROR(VLOOKUP($B4,'Slutlig allokering kvv'!$B$2:$BX$550,MATCH(M$2,'Slutlig allokering kvv'!$B$1:$BX$1,0),FALSE)/1,0))</f>
        <v/>
      </c>
      <c r="N4" t="str">
        <f>IF($D4="","",IFERROR(VLOOKUP($B4,Kraftvärmeprod!$B$1:$BX$550,MATCH(N$2,Kraftvärmeprod!$B$1:$VX$1,0),FALSE)/1,0)-IFERROR(VLOOKUP($B4,'Slutlig allokering kvv'!$B$2:$BX$550,MATCH(N$2,'Slutlig allokering kvv'!$B$1:$BX$1,0),FALSE)/1,0))</f>
        <v/>
      </c>
      <c r="O4" t="str">
        <f>IF($D4="","",IFERROR(VLOOKUP($B4,Kraftvärmeprod!$B$1:$BX$550,MATCH(O$2,Kraftvärmeprod!$B$1:$VX$1,0),FALSE)/1,0)-IFERROR(VLOOKUP($B4,'Slutlig allokering kvv'!$B$2:$BX$550,MATCH(O$2,'Slutlig allokering kvv'!$B$1:$BX$1,0),FALSE)/1,0))</f>
        <v/>
      </c>
      <c r="P4" t="str">
        <f>IF($D4="","",IFERROR(VLOOKUP($B4,Kraftvärmeprod!$B$1:$BX$550,MATCH(P$2,Kraftvärmeprod!$B$1:$VX$1,0),FALSE)/1,0)-IFERROR(VLOOKUP($B4,'Slutlig allokering kvv'!$B$2:$BX$550,MATCH(P$2,'Slutlig allokering kvv'!$B$1:$BX$1,0),FALSE)/1,0))</f>
        <v/>
      </c>
      <c r="Q4" t="str">
        <f>IF($D4="","",IFERROR(VLOOKUP($B4,Kraftvärmeprod!$B$1:$BX$550,MATCH(Q$2,Kraftvärmeprod!$B$1:$VX$1,0),FALSE)/1,0)-IFERROR(VLOOKUP($B4,'Slutlig allokering kvv'!$B$2:$BX$550,MATCH(Q$2,'Slutlig allokering kvv'!$B$1:$BX$1,0),FALSE)/1,0))</f>
        <v/>
      </c>
      <c r="R4" t="str">
        <f>IF($D4="","",IFERROR(VLOOKUP($B4,Kraftvärmeprod!$B$1:$BX$550,MATCH(R$2,Kraftvärmeprod!$B$1:$VX$1,0),FALSE)/1,0)-IFERROR(VLOOKUP($B4,'Slutlig allokering kvv'!$B$2:$BX$550,MATCH(R$2,'Slutlig allokering kvv'!$B$1:$BX$1,0),FALSE)/1,0))</f>
        <v/>
      </c>
      <c r="S4" t="str">
        <f>IF($D4="","",IFERROR(VLOOKUP($B4,Kraftvärmeprod!$B$1:$BX$550,MATCH(S$2,Kraftvärmeprod!$B$1:$VX$1,0),FALSE)/1,0)-IFERROR(VLOOKUP($B4,'Slutlig allokering kvv'!$B$2:$BX$550,MATCH(S$2,'Slutlig allokering kvv'!$B$1:$BX$1,0),FALSE)/1,0))</f>
        <v/>
      </c>
      <c r="T4" t="str">
        <f>IF($D4="","",IFERROR(VLOOKUP($B4,Kraftvärmeprod!$B$1:$BX$550,MATCH(T$2,Kraftvärmeprod!$B$1:$VX$1,0),FALSE)/1,0)-IFERROR(VLOOKUP($B4,'Slutlig allokering kvv'!$B$2:$BX$550,MATCH(T$2,'Slutlig allokering kvv'!$B$1:$BX$1,0),FALSE)/1,0))</f>
        <v/>
      </c>
      <c r="U4" t="str">
        <f>IF($D4="","",IFERROR(VLOOKUP($B4,Kraftvärmeprod!$B$1:$BX$550,MATCH(U$2,Kraftvärmeprod!$B$1:$VX$1,0),FALSE)/1,0)-IFERROR(VLOOKUP($B4,'Slutlig allokering kvv'!$B$2:$BX$550,MATCH(U$2,'Slutlig allokering kvv'!$B$1:$BX$1,0),FALSE)/1,0))</f>
        <v/>
      </c>
      <c r="V4" t="str">
        <f>IF($D4="","",IFERROR(VLOOKUP($B4,Kraftvärmeprod!$B$1:$BX$550,MATCH(V$2,Kraftvärmeprod!$B$1:$VX$1,0),FALSE)/1,0)-IFERROR(VLOOKUP($B4,'Slutlig allokering kvv'!$B$2:$BX$550,MATCH(V$2,'Slutlig allokering kvv'!$B$1:$BX$1,0),FALSE)/1,0))</f>
        <v/>
      </c>
      <c r="W4" t="str">
        <f>IF($D4="","",IFERROR(VLOOKUP($B4,Kraftvärmeprod!$B$1:$BX$550,MATCH(W$2,Kraftvärmeprod!$B$1:$VX$1,0),FALSE)/1,0)-IFERROR(VLOOKUP($B4,'Slutlig allokering kvv'!$B$2:$BX$550,MATCH(W$2,'Slutlig allokering kvv'!$B$1:$BX$1,0),FALSE)/1,0))</f>
        <v/>
      </c>
      <c r="X4" t="str">
        <f>IF($D4="","",IFERROR(VLOOKUP($B4,Kraftvärmeprod!$B$1:$BX$550,MATCH(X$2,Kraftvärmeprod!$B$1:$VX$1,0),FALSE)/1,0)-IFERROR(VLOOKUP($B4,'Slutlig allokering kvv'!$B$2:$BX$550,MATCH(X$2,'Slutlig allokering kvv'!$B$1:$BX$1,0),FALSE)/1,0))</f>
        <v/>
      </c>
      <c r="Y4" t="str">
        <f>IF($D4="","",IFERROR(VLOOKUP($B4,Kraftvärmeprod!$B$1:$BX$550,MATCH(Y$2,Kraftvärmeprod!$B$1:$VX$1,0),FALSE)/1,0)-IFERROR(VLOOKUP($B4,'Slutlig allokering kvv'!$B$2:$BX$550,MATCH(Y$2,'Slutlig allokering kvv'!$B$1:$BX$1,0),FALSE)/1,0))</f>
        <v/>
      </c>
      <c r="Z4" t="str">
        <f>IF($D4="","",IFERROR(VLOOKUP($B4,Kraftvärmeprod!$B$1:$BX$550,MATCH(Z$2,Kraftvärmeprod!$B$1:$VX$1,0),FALSE)/1,0)-IFERROR(VLOOKUP($B4,'Slutlig allokering kvv'!$B$2:$BX$550,MATCH(Z$2,'Slutlig allokering kvv'!$B$1:$BX$1,0),FALSE)/1,0))</f>
        <v/>
      </c>
      <c r="AA4" t="str">
        <f>IF($D4="","",IFERROR(VLOOKUP($B4,Kraftvärmeprod!$B$1:$BX$550,MATCH(AA$2,Kraftvärmeprod!$B$1:$VX$1,0),FALSE)/1,0)-IFERROR(VLOOKUP($B4,'Slutlig allokering kvv'!$B$2:$BX$550,MATCH(AA$2,'Slutlig allokering kvv'!$B$1:$BX$1,0),FALSE)/1,0))</f>
        <v/>
      </c>
      <c r="AB4" t="str">
        <f>IF($D4="","",IFERROR(VLOOKUP($B4,Kraftvärmeprod!$B$1:$BX$550,MATCH(AB$2,Kraftvärmeprod!$B$1:$VX$1,0),FALSE)/1,0)-IFERROR(VLOOKUP($B4,'Slutlig allokering kvv'!$B$2:$BX$550,MATCH(AB$2,'Slutlig allokering kvv'!$B$1:$BX$1,0),FALSE)/1,0))</f>
        <v/>
      </c>
      <c r="AC4" t="str">
        <f>IF($D4="","",IFERROR(VLOOKUP($B4,Kraftvärmeprod!$B$1:$BX$550,MATCH(AC$2,Kraftvärmeprod!$B$1:$VX$1,0),FALSE)/1,0)-IFERROR(VLOOKUP($B4,'Slutlig allokering kvv'!$B$2:$BX$550,MATCH(AC$2,'Slutlig allokering kvv'!$B$1:$BX$1,0),FALSE)/1,0))</f>
        <v/>
      </c>
      <c r="AD4" t="str">
        <f>IF($D4="","",IFERROR(VLOOKUP($B4,Kraftvärmeprod!$B$1:$BX$550,MATCH(AD$2,Kraftvärmeprod!$B$1:$VX$1,0),FALSE)/1,0)-IFERROR(VLOOKUP($B4,'Slutlig allokering kvv'!$B$2:$BX$550,MATCH(AD$2,'Slutlig allokering kvv'!$B$1:$BX$1,0),FALSE)/1,0))</f>
        <v/>
      </c>
      <c r="AE4" t="str">
        <f>IF($D4="","",IFERROR(VLOOKUP($B4,Miljö!$B$1:$E$550,MATCH("Hjälpel kraftvärme (GWh)",Miljö!$B$1:$E$1,0),FALSE)/1,0)-IFERROR(VLOOKUP($B4,'Slutlig allokering kvv'!$B$2:$BX$549,MATCH(AE$2,'Slutlig allokering kvv'!$B$1:$BX$1,0),FALSE)/1,0))</f>
        <v/>
      </c>
      <c r="AI4" s="274">
        <f t="shared" ref="AI4:AI67" si="0">SUM(F4:AC4)</f>
        <v>0</v>
      </c>
      <c r="AK4">
        <f>IFERROR(VLOOKUP($B4,'Slutlig allokering kvv'!$B$2:$AX$549,MATCH("Summa slutlig allokerad tillförd energi (utan hjälpel och rökgaskondensering):",'Slutlig allokering kvv'!$B$1:$AX$1,0),FALSE)/1,"")</f>
        <v>0</v>
      </c>
      <c r="AM4" s="275" t="str">
        <f>IFERROR(1-VLOOKUP($B4,'Slutlig allokering kvv'!$B$2:$AX$549,MATCH("Andel av bränsle i kvv som allokerats till värme, exklusive rökgaskondensering och hjälpel",'Slutlig allokering kvv'!$B$1:$AX$1,0),FALSE),"")</f>
        <v/>
      </c>
      <c r="AO4" s="115" t="str">
        <f t="shared" ref="AO4:AO67" si="1">IFERROR(AI4/(AI4+AK4),"")</f>
        <v/>
      </c>
      <c r="AP4" s="276" t="str">
        <f t="shared" ref="AP4:AP67" si="2">IFERROR(AM4-AO4,"")</f>
        <v/>
      </c>
      <c r="AR4" s="115" t="str">
        <f t="shared" ref="AR4:AR67" si="3">IFERROR(D4/(AI4+AE4),"")</f>
        <v/>
      </c>
    </row>
    <row r="5" spans="1:46">
      <c r="A5" t="s">
        <v>19</v>
      </c>
      <c r="B5" t="s">
        <v>25</v>
      </c>
      <c r="C5" t="str">
        <f>IFERROR(VLOOKUP($B5,Kraftvärmeprod!$B$1:$AH$479,MATCH(C$2,Kraftvärmeprod!$B$1:$AG$1,0),FALSE)/1,"")</f>
        <v/>
      </c>
      <c r="D5" t="str">
        <f>IFERROR(VLOOKUP($B5,Kraftvärmeprod!$B$1:$AH$479,MATCH(D$2,Kraftvärmeprod!$B$1:$AG$1,0),FALSE)/1,"")</f>
        <v/>
      </c>
      <c r="F5" t="str">
        <f>IF($D5="","",IFERROR(VLOOKUP($B5,Kraftvärmeprod!$B$1:$BX$550,MATCH(F$2,Kraftvärmeprod!$B$1:$VX$1,0),FALSE)/1,0)-IFERROR(VLOOKUP($B5,'Slutlig allokering kvv'!$B$2:$BX$550,MATCH(F$2,'Slutlig allokering kvv'!$B$1:$BX$1,0),FALSE)/1,0))</f>
        <v/>
      </c>
      <c r="G5" t="str">
        <f>IF($D5="","",IFERROR(VLOOKUP($B5,Kraftvärmeprod!$B$1:$BX$550,MATCH(G$2,Kraftvärmeprod!$B$1:$VX$1,0),FALSE)/1,0)-IFERROR(VLOOKUP($B5,'Slutlig allokering kvv'!$B$2:$BX$550,MATCH(G$2,'Slutlig allokering kvv'!$B$1:$BX$1,0),FALSE)/1,0))</f>
        <v/>
      </c>
      <c r="H5" t="str">
        <f>IF($D5="","",IFERROR(VLOOKUP($B5,Kraftvärmeprod!$B$1:$BX$550,MATCH(H$2,Kraftvärmeprod!$B$1:$VX$1,0),FALSE)/1,0)-IFERROR(VLOOKUP($B5,'Slutlig allokering kvv'!$B$2:$BX$550,MATCH(H$2,'Slutlig allokering kvv'!$B$1:$BX$1,0),FALSE)/1,0))</f>
        <v/>
      </c>
      <c r="I5" t="str">
        <f>IF($D5="","",IFERROR(VLOOKUP($B5,Kraftvärmeprod!$B$1:$BX$550,MATCH(I$2,Kraftvärmeprod!$B$1:$VX$1,0),FALSE)/1,0)-IFERROR(VLOOKUP($B5,'Slutlig allokering kvv'!$B$2:$BX$550,MATCH(I$2,'Slutlig allokering kvv'!$B$1:$BX$1,0),FALSE)/1,0))</f>
        <v/>
      </c>
      <c r="J5" t="str">
        <f>IF($D5="","",IFERROR(VLOOKUP($B5,Kraftvärmeprod!$B$1:$BX$550,MATCH(J$2,Kraftvärmeprod!$B$1:$VX$1,0),FALSE)/1,0)-IFERROR(VLOOKUP($B5,'Slutlig allokering kvv'!$B$2:$BX$550,MATCH(J$2,'Slutlig allokering kvv'!$B$1:$BX$1,0),FALSE)/1,0))</f>
        <v/>
      </c>
      <c r="K5" t="str">
        <f>IF($D5="","",IFERROR(VLOOKUP($B5,Kraftvärmeprod!$B$1:$BX$550,MATCH(K$2,Kraftvärmeprod!$B$1:$VX$1,0),FALSE)/1,0)-IFERROR(VLOOKUP($B5,'Slutlig allokering kvv'!$B$2:$BX$550,MATCH(K$2,'Slutlig allokering kvv'!$B$1:$BX$1,0),FALSE)/1,0))</f>
        <v/>
      </c>
      <c r="L5" t="str">
        <f>IF($D5="","",IFERROR(VLOOKUP($B5,Kraftvärmeprod!$B$1:$BX$550,MATCH(L$2,Kraftvärmeprod!$B$1:$VX$1,0),FALSE)/1,0)-IFERROR(VLOOKUP($B5,'Slutlig allokering kvv'!$B$2:$BX$550,MATCH(L$2,'Slutlig allokering kvv'!$B$1:$BX$1,0),FALSE)/1,0))</f>
        <v/>
      </c>
      <c r="M5" t="str">
        <f>IF($D5="","",IFERROR(VLOOKUP($B5,Kraftvärmeprod!$B$1:$BX$550,MATCH(M$2,Kraftvärmeprod!$B$1:$VX$1,0),FALSE)/1,0)-IFERROR(VLOOKUP($B5,'Slutlig allokering kvv'!$B$2:$BX$550,MATCH(M$2,'Slutlig allokering kvv'!$B$1:$BX$1,0),FALSE)/1,0))</f>
        <v/>
      </c>
      <c r="N5" t="str">
        <f>IF($D5="","",IFERROR(VLOOKUP($B5,Kraftvärmeprod!$B$1:$BX$550,MATCH(N$2,Kraftvärmeprod!$B$1:$VX$1,0),FALSE)/1,0)-IFERROR(VLOOKUP($B5,'Slutlig allokering kvv'!$B$2:$BX$550,MATCH(N$2,'Slutlig allokering kvv'!$B$1:$BX$1,0),FALSE)/1,0))</f>
        <v/>
      </c>
      <c r="O5" t="str">
        <f>IF($D5="","",IFERROR(VLOOKUP($B5,Kraftvärmeprod!$B$1:$BX$550,MATCH(O$2,Kraftvärmeprod!$B$1:$VX$1,0),FALSE)/1,0)-IFERROR(VLOOKUP($B5,'Slutlig allokering kvv'!$B$2:$BX$550,MATCH(O$2,'Slutlig allokering kvv'!$B$1:$BX$1,0),FALSE)/1,0))</f>
        <v/>
      </c>
      <c r="P5" t="str">
        <f>IF($D5="","",IFERROR(VLOOKUP($B5,Kraftvärmeprod!$B$1:$BX$550,MATCH(P$2,Kraftvärmeprod!$B$1:$VX$1,0),FALSE)/1,0)-IFERROR(VLOOKUP($B5,'Slutlig allokering kvv'!$B$2:$BX$550,MATCH(P$2,'Slutlig allokering kvv'!$B$1:$BX$1,0),FALSE)/1,0))</f>
        <v/>
      </c>
      <c r="Q5" t="str">
        <f>IF($D5="","",IFERROR(VLOOKUP($B5,Kraftvärmeprod!$B$1:$BX$550,MATCH(Q$2,Kraftvärmeprod!$B$1:$VX$1,0),FALSE)/1,0)-IFERROR(VLOOKUP($B5,'Slutlig allokering kvv'!$B$2:$BX$550,MATCH(Q$2,'Slutlig allokering kvv'!$B$1:$BX$1,0),FALSE)/1,0))</f>
        <v/>
      </c>
      <c r="R5" t="str">
        <f>IF($D5="","",IFERROR(VLOOKUP($B5,Kraftvärmeprod!$B$1:$BX$550,MATCH(R$2,Kraftvärmeprod!$B$1:$VX$1,0),FALSE)/1,0)-IFERROR(VLOOKUP($B5,'Slutlig allokering kvv'!$B$2:$BX$550,MATCH(R$2,'Slutlig allokering kvv'!$B$1:$BX$1,0),FALSE)/1,0))</f>
        <v/>
      </c>
      <c r="S5" t="str">
        <f>IF($D5="","",IFERROR(VLOOKUP($B5,Kraftvärmeprod!$B$1:$BX$550,MATCH(S$2,Kraftvärmeprod!$B$1:$VX$1,0),FALSE)/1,0)-IFERROR(VLOOKUP($B5,'Slutlig allokering kvv'!$B$2:$BX$550,MATCH(S$2,'Slutlig allokering kvv'!$B$1:$BX$1,0),FALSE)/1,0))</f>
        <v/>
      </c>
      <c r="T5" t="str">
        <f>IF($D5="","",IFERROR(VLOOKUP($B5,Kraftvärmeprod!$B$1:$BX$550,MATCH(T$2,Kraftvärmeprod!$B$1:$VX$1,0),FALSE)/1,0)-IFERROR(VLOOKUP($B5,'Slutlig allokering kvv'!$B$2:$BX$550,MATCH(T$2,'Slutlig allokering kvv'!$B$1:$BX$1,0),FALSE)/1,0))</f>
        <v/>
      </c>
      <c r="U5" t="str">
        <f>IF($D5="","",IFERROR(VLOOKUP($B5,Kraftvärmeprod!$B$1:$BX$550,MATCH(U$2,Kraftvärmeprod!$B$1:$VX$1,0),FALSE)/1,0)-IFERROR(VLOOKUP($B5,'Slutlig allokering kvv'!$B$2:$BX$550,MATCH(U$2,'Slutlig allokering kvv'!$B$1:$BX$1,0),FALSE)/1,0))</f>
        <v/>
      </c>
      <c r="V5" t="str">
        <f>IF($D5="","",IFERROR(VLOOKUP($B5,Kraftvärmeprod!$B$1:$BX$550,MATCH(V$2,Kraftvärmeprod!$B$1:$VX$1,0),FALSE)/1,0)-IFERROR(VLOOKUP($B5,'Slutlig allokering kvv'!$B$2:$BX$550,MATCH(V$2,'Slutlig allokering kvv'!$B$1:$BX$1,0),FALSE)/1,0))</f>
        <v/>
      </c>
      <c r="W5" t="str">
        <f>IF($D5="","",IFERROR(VLOOKUP($B5,Kraftvärmeprod!$B$1:$BX$550,MATCH(W$2,Kraftvärmeprod!$B$1:$VX$1,0),FALSE)/1,0)-IFERROR(VLOOKUP($B5,'Slutlig allokering kvv'!$B$2:$BX$550,MATCH(W$2,'Slutlig allokering kvv'!$B$1:$BX$1,0),FALSE)/1,0))</f>
        <v/>
      </c>
      <c r="X5" t="str">
        <f>IF($D5="","",IFERROR(VLOOKUP($B5,Kraftvärmeprod!$B$1:$BX$550,MATCH(X$2,Kraftvärmeprod!$B$1:$VX$1,0),FALSE)/1,0)-IFERROR(VLOOKUP($B5,'Slutlig allokering kvv'!$B$2:$BX$550,MATCH(X$2,'Slutlig allokering kvv'!$B$1:$BX$1,0),FALSE)/1,0))</f>
        <v/>
      </c>
      <c r="Y5" t="str">
        <f>IF($D5="","",IFERROR(VLOOKUP($B5,Kraftvärmeprod!$B$1:$BX$550,MATCH(Y$2,Kraftvärmeprod!$B$1:$VX$1,0),FALSE)/1,0)-IFERROR(VLOOKUP($B5,'Slutlig allokering kvv'!$B$2:$BX$550,MATCH(Y$2,'Slutlig allokering kvv'!$B$1:$BX$1,0),FALSE)/1,0))</f>
        <v/>
      </c>
      <c r="Z5" t="str">
        <f>IF($D5="","",IFERROR(VLOOKUP($B5,Kraftvärmeprod!$B$1:$BX$550,MATCH(Z$2,Kraftvärmeprod!$B$1:$VX$1,0),FALSE)/1,0)-IFERROR(VLOOKUP($B5,'Slutlig allokering kvv'!$B$2:$BX$550,MATCH(Z$2,'Slutlig allokering kvv'!$B$1:$BX$1,0),FALSE)/1,0))</f>
        <v/>
      </c>
      <c r="AA5" t="str">
        <f>IF($D5="","",IFERROR(VLOOKUP($B5,Kraftvärmeprod!$B$1:$BX$550,MATCH(AA$2,Kraftvärmeprod!$B$1:$VX$1,0),FALSE)/1,0)-IFERROR(VLOOKUP($B5,'Slutlig allokering kvv'!$B$2:$BX$550,MATCH(AA$2,'Slutlig allokering kvv'!$B$1:$BX$1,0),FALSE)/1,0))</f>
        <v/>
      </c>
      <c r="AB5" t="str">
        <f>IF($D5="","",IFERROR(VLOOKUP($B5,Kraftvärmeprod!$B$1:$BX$550,MATCH(AB$2,Kraftvärmeprod!$B$1:$VX$1,0),FALSE)/1,0)-IFERROR(VLOOKUP($B5,'Slutlig allokering kvv'!$B$2:$BX$550,MATCH(AB$2,'Slutlig allokering kvv'!$B$1:$BX$1,0),FALSE)/1,0))</f>
        <v/>
      </c>
      <c r="AC5" t="str">
        <f>IF($D5="","",IFERROR(VLOOKUP($B5,Kraftvärmeprod!$B$1:$BX$550,MATCH(AC$2,Kraftvärmeprod!$B$1:$VX$1,0),FALSE)/1,0)-IFERROR(VLOOKUP($B5,'Slutlig allokering kvv'!$B$2:$BX$550,MATCH(AC$2,'Slutlig allokering kvv'!$B$1:$BX$1,0),FALSE)/1,0))</f>
        <v/>
      </c>
      <c r="AD5" t="str">
        <f>IF($D5="","",IFERROR(VLOOKUP($B5,Kraftvärmeprod!$B$1:$BX$550,MATCH(AD$2,Kraftvärmeprod!$B$1:$VX$1,0),FALSE)/1,0)-IFERROR(VLOOKUP($B5,'Slutlig allokering kvv'!$B$2:$BX$550,MATCH(AD$2,'Slutlig allokering kvv'!$B$1:$BX$1,0),FALSE)/1,0))</f>
        <v/>
      </c>
      <c r="AE5" t="str">
        <f>IF($D5="","",IFERROR(VLOOKUP($B5,Miljö!$B$1:$E$550,MATCH("Hjälpel kraftvärme (GWh)",Miljö!$B$1:$E$1,0),FALSE)/1,0)-IFERROR(VLOOKUP($B5,'Slutlig allokering kvv'!$B$2:$BX$549,MATCH(AE$2,'Slutlig allokering kvv'!$B$1:$BX$1,0),FALSE)/1,0))</f>
        <v/>
      </c>
      <c r="AI5" s="274">
        <f t="shared" si="0"/>
        <v>0</v>
      </c>
      <c r="AK5">
        <f>IFERROR(VLOOKUP($B5,'Slutlig allokering kvv'!$B$2:$AX$549,MATCH("Summa slutlig allokerad tillförd energi (utan hjälpel och rökgaskondensering):",'Slutlig allokering kvv'!$B$1:$AX$1,0),FALSE)/1,"")</f>
        <v>0</v>
      </c>
      <c r="AM5" s="275" t="str">
        <f>IFERROR(1-VLOOKUP($B5,'Slutlig allokering kvv'!$B$2:$AX$549,MATCH("Andel av bränsle i kvv som allokerats till värme, exklusive rökgaskondensering och hjälpel",'Slutlig allokering kvv'!$B$1:$AX$1,0),FALSE),"")</f>
        <v/>
      </c>
      <c r="AO5" s="115" t="str">
        <f t="shared" si="1"/>
        <v/>
      </c>
      <c r="AP5" s="276" t="str">
        <f t="shared" si="2"/>
        <v/>
      </c>
      <c r="AR5" s="115" t="str">
        <f t="shared" si="3"/>
        <v/>
      </c>
    </row>
    <row r="6" spans="1:46">
      <c r="A6" t="s">
        <v>19</v>
      </c>
      <c r="B6" t="s">
        <v>26</v>
      </c>
      <c r="C6" t="str">
        <f>IFERROR(VLOOKUP($B6,Kraftvärmeprod!$B$1:$AH$479,MATCH(C$2,Kraftvärmeprod!$B$1:$AG$1,0),FALSE)/1,"")</f>
        <v/>
      </c>
      <c r="D6" t="str">
        <f>IFERROR(VLOOKUP($B6,Kraftvärmeprod!$B$1:$AH$479,MATCH(D$2,Kraftvärmeprod!$B$1:$AG$1,0),FALSE)/1,"")</f>
        <v/>
      </c>
      <c r="F6" t="str">
        <f>IF($D6="","",IFERROR(VLOOKUP($B6,Kraftvärmeprod!$B$1:$BX$550,MATCH(F$2,Kraftvärmeprod!$B$1:$VX$1,0),FALSE)/1,0)-IFERROR(VLOOKUP($B6,'Slutlig allokering kvv'!$B$2:$BX$550,MATCH(F$2,'Slutlig allokering kvv'!$B$1:$BX$1,0),FALSE)/1,0))</f>
        <v/>
      </c>
      <c r="G6" t="str">
        <f>IF($D6="","",IFERROR(VLOOKUP($B6,Kraftvärmeprod!$B$1:$BX$550,MATCH(G$2,Kraftvärmeprod!$B$1:$VX$1,0),FALSE)/1,0)-IFERROR(VLOOKUP($B6,'Slutlig allokering kvv'!$B$2:$BX$550,MATCH(G$2,'Slutlig allokering kvv'!$B$1:$BX$1,0),FALSE)/1,0))</f>
        <v/>
      </c>
      <c r="H6" t="str">
        <f>IF($D6="","",IFERROR(VLOOKUP($B6,Kraftvärmeprod!$B$1:$BX$550,MATCH(H$2,Kraftvärmeprod!$B$1:$VX$1,0),FALSE)/1,0)-IFERROR(VLOOKUP($B6,'Slutlig allokering kvv'!$B$2:$BX$550,MATCH(H$2,'Slutlig allokering kvv'!$B$1:$BX$1,0),FALSE)/1,0))</f>
        <v/>
      </c>
      <c r="I6" t="str">
        <f>IF($D6="","",IFERROR(VLOOKUP($B6,Kraftvärmeprod!$B$1:$BX$550,MATCH(I$2,Kraftvärmeprod!$B$1:$VX$1,0),FALSE)/1,0)-IFERROR(VLOOKUP($B6,'Slutlig allokering kvv'!$B$2:$BX$550,MATCH(I$2,'Slutlig allokering kvv'!$B$1:$BX$1,0),FALSE)/1,0))</f>
        <v/>
      </c>
      <c r="J6" t="str">
        <f>IF($D6="","",IFERROR(VLOOKUP($B6,Kraftvärmeprod!$B$1:$BX$550,MATCH(J$2,Kraftvärmeprod!$B$1:$VX$1,0),FALSE)/1,0)-IFERROR(VLOOKUP($B6,'Slutlig allokering kvv'!$B$2:$BX$550,MATCH(J$2,'Slutlig allokering kvv'!$B$1:$BX$1,0),FALSE)/1,0))</f>
        <v/>
      </c>
      <c r="K6" t="str">
        <f>IF($D6="","",IFERROR(VLOOKUP($B6,Kraftvärmeprod!$B$1:$BX$550,MATCH(K$2,Kraftvärmeprod!$B$1:$VX$1,0),FALSE)/1,0)-IFERROR(VLOOKUP($B6,'Slutlig allokering kvv'!$B$2:$BX$550,MATCH(K$2,'Slutlig allokering kvv'!$B$1:$BX$1,0),FALSE)/1,0))</f>
        <v/>
      </c>
      <c r="L6" t="str">
        <f>IF($D6="","",IFERROR(VLOOKUP($B6,Kraftvärmeprod!$B$1:$BX$550,MATCH(L$2,Kraftvärmeprod!$B$1:$VX$1,0),FALSE)/1,0)-IFERROR(VLOOKUP($B6,'Slutlig allokering kvv'!$B$2:$BX$550,MATCH(L$2,'Slutlig allokering kvv'!$B$1:$BX$1,0),FALSE)/1,0))</f>
        <v/>
      </c>
      <c r="M6" t="str">
        <f>IF($D6="","",IFERROR(VLOOKUP($B6,Kraftvärmeprod!$B$1:$BX$550,MATCH(M$2,Kraftvärmeprod!$B$1:$VX$1,0),FALSE)/1,0)-IFERROR(VLOOKUP($B6,'Slutlig allokering kvv'!$B$2:$BX$550,MATCH(M$2,'Slutlig allokering kvv'!$B$1:$BX$1,0),FALSE)/1,0))</f>
        <v/>
      </c>
      <c r="N6" t="str">
        <f>IF($D6="","",IFERROR(VLOOKUP($B6,Kraftvärmeprod!$B$1:$BX$550,MATCH(N$2,Kraftvärmeprod!$B$1:$VX$1,0),FALSE)/1,0)-IFERROR(VLOOKUP($B6,'Slutlig allokering kvv'!$B$2:$BX$550,MATCH(N$2,'Slutlig allokering kvv'!$B$1:$BX$1,0),FALSE)/1,0))</f>
        <v/>
      </c>
      <c r="O6" t="str">
        <f>IF($D6="","",IFERROR(VLOOKUP($B6,Kraftvärmeprod!$B$1:$BX$550,MATCH(O$2,Kraftvärmeprod!$B$1:$VX$1,0),FALSE)/1,0)-IFERROR(VLOOKUP($B6,'Slutlig allokering kvv'!$B$2:$BX$550,MATCH(O$2,'Slutlig allokering kvv'!$B$1:$BX$1,0),FALSE)/1,0))</f>
        <v/>
      </c>
      <c r="P6" t="str">
        <f>IF($D6="","",IFERROR(VLOOKUP($B6,Kraftvärmeprod!$B$1:$BX$550,MATCH(P$2,Kraftvärmeprod!$B$1:$VX$1,0),FALSE)/1,0)-IFERROR(VLOOKUP($B6,'Slutlig allokering kvv'!$B$2:$BX$550,MATCH(P$2,'Slutlig allokering kvv'!$B$1:$BX$1,0),FALSE)/1,0))</f>
        <v/>
      </c>
      <c r="Q6" t="str">
        <f>IF($D6="","",IFERROR(VLOOKUP($B6,Kraftvärmeprod!$B$1:$BX$550,MATCH(Q$2,Kraftvärmeprod!$B$1:$VX$1,0),FALSE)/1,0)-IFERROR(VLOOKUP($B6,'Slutlig allokering kvv'!$B$2:$BX$550,MATCH(Q$2,'Slutlig allokering kvv'!$B$1:$BX$1,0),FALSE)/1,0))</f>
        <v/>
      </c>
      <c r="R6" t="str">
        <f>IF($D6="","",IFERROR(VLOOKUP($B6,Kraftvärmeprod!$B$1:$BX$550,MATCH(R$2,Kraftvärmeprod!$B$1:$VX$1,0),FALSE)/1,0)-IFERROR(VLOOKUP($B6,'Slutlig allokering kvv'!$B$2:$BX$550,MATCH(R$2,'Slutlig allokering kvv'!$B$1:$BX$1,0),FALSE)/1,0))</f>
        <v/>
      </c>
      <c r="S6" t="str">
        <f>IF($D6="","",IFERROR(VLOOKUP($B6,Kraftvärmeprod!$B$1:$BX$550,MATCH(S$2,Kraftvärmeprod!$B$1:$VX$1,0),FALSE)/1,0)-IFERROR(VLOOKUP($B6,'Slutlig allokering kvv'!$B$2:$BX$550,MATCH(S$2,'Slutlig allokering kvv'!$B$1:$BX$1,0),FALSE)/1,0))</f>
        <v/>
      </c>
      <c r="T6" t="str">
        <f>IF($D6="","",IFERROR(VLOOKUP($B6,Kraftvärmeprod!$B$1:$BX$550,MATCH(T$2,Kraftvärmeprod!$B$1:$VX$1,0),FALSE)/1,0)-IFERROR(VLOOKUP($B6,'Slutlig allokering kvv'!$B$2:$BX$550,MATCH(T$2,'Slutlig allokering kvv'!$B$1:$BX$1,0),FALSE)/1,0))</f>
        <v/>
      </c>
      <c r="U6" t="str">
        <f>IF($D6="","",IFERROR(VLOOKUP($B6,Kraftvärmeprod!$B$1:$BX$550,MATCH(U$2,Kraftvärmeprod!$B$1:$VX$1,0),FALSE)/1,0)-IFERROR(VLOOKUP($B6,'Slutlig allokering kvv'!$B$2:$BX$550,MATCH(U$2,'Slutlig allokering kvv'!$B$1:$BX$1,0),FALSE)/1,0))</f>
        <v/>
      </c>
      <c r="V6" t="str">
        <f>IF($D6="","",IFERROR(VLOOKUP($B6,Kraftvärmeprod!$B$1:$BX$550,MATCH(V$2,Kraftvärmeprod!$B$1:$VX$1,0),FALSE)/1,0)-IFERROR(VLOOKUP($B6,'Slutlig allokering kvv'!$B$2:$BX$550,MATCH(V$2,'Slutlig allokering kvv'!$B$1:$BX$1,0),FALSE)/1,0))</f>
        <v/>
      </c>
      <c r="W6" t="str">
        <f>IF($D6="","",IFERROR(VLOOKUP($B6,Kraftvärmeprod!$B$1:$BX$550,MATCH(W$2,Kraftvärmeprod!$B$1:$VX$1,0),FALSE)/1,0)-IFERROR(VLOOKUP($B6,'Slutlig allokering kvv'!$B$2:$BX$550,MATCH(W$2,'Slutlig allokering kvv'!$B$1:$BX$1,0),FALSE)/1,0))</f>
        <v/>
      </c>
      <c r="X6" t="str">
        <f>IF($D6="","",IFERROR(VLOOKUP($B6,Kraftvärmeprod!$B$1:$BX$550,MATCH(X$2,Kraftvärmeprod!$B$1:$VX$1,0),FALSE)/1,0)-IFERROR(VLOOKUP($B6,'Slutlig allokering kvv'!$B$2:$BX$550,MATCH(X$2,'Slutlig allokering kvv'!$B$1:$BX$1,0),FALSE)/1,0))</f>
        <v/>
      </c>
      <c r="Y6" t="str">
        <f>IF($D6="","",IFERROR(VLOOKUP($B6,Kraftvärmeprod!$B$1:$BX$550,MATCH(Y$2,Kraftvärmeprod!$B$1:$VX$1,0),FALSE)/1,0)-IFERROR(VLOOKUP($B6,'Slutlig allokering kvv'!$B$2:$BX$550,MATCH(Y$2,'Slutlig allokering kvv'!$B$1:$BX$1,0),FALSE)/1,0))</f>
        <v/>
      </c>
      <c r="Z6" t="str">
        <f>IF($D6="","",IFERROR(VLOOKUP($B6,Kraftvärmeprod!$B$1:$BX$550,MATCH(Z$2,Kraftvärmeprod!$B$1:$VX$1,0),FALSE)/1,0)-IFERROR(VLOOKUP($B6,'Slutlig allokering kvv'!$B$2:$BX$550,MATCH(Z$2,'Slutlig allokering kvv'!$B$1:$BX$1,0),FALSE)/1,0))</f>
        <v/>
      </c>
      <c r="AA6" t="str">
        <f>IF($D6="","",IFERROR(VLOOKUP($B6,Kraftvärmeprod!$B$1:$BX$550,MATCH(AA$2,Kraftvärmeprod!$B$1:$VX$1,0),FALSE)/1,0)-IFERROR(VLOOKUP($B6,'Slutlig allokering kvv'!$B$2:$BX$550,MATCH(AA$2,'Slutlig allokering kvv'!$B$1:$BX$1,0),FALSE)/1,0))</f>
        <v/>
      </c>
      <c r="AB6" t="str">
        <f>IF($D6="","",IFERROR(VLOOKUP($B6,Kraftvärmeprod!$B$1:$BX$550,MATCH(AB$2,Kraftvärmeprod!$B$1:$VX$1,0),FALSE)/1,0)-IFERROR(VLOOKUP($B6,'Slutlig allokering kvv'!$B$2:$BX$550,MATCH(AB$2,'Slutlig allokering kvv'!$B$1:$BX$1,0),FALSE)/1,0))</f>
        <v/>
      </c>
      <c r="AC6" t="str">
        <f>IF($D6="","",IFERROR(VLOOKUP($B6,Kraftvärmeprod!$B$1:$BX$550,MATCH(AC$2,Kraftvärmeprod!$B$1:$VX$1,0),FALSE)/1,0)-IFERROR(VLOOKUP($B6,'Slutlig allokering kvv'!$B$2:$BX$550,MATCH(AC$2,'Slutlig allokering kvv'!$B$1:$BX$1,0),FALSE)/1,0))</f>
        <v/>
      </c>
      <c r="AD6" t="str">
        <f>IF($D6="","",IFERROR(VLOOKUP($B6,Kraftvärmeprod!$B$1:$BX$550,MATCH(AD$2,Kraftvärmeprod!$B$1:$VX$1,0),FALSE)/1,0)-IFERROR(VLOOKUP($B6,'Slutlig allokering kvv'!$B$2:$BX$550,MATCH(AD$2,'Slutlig allokering kvv'!$B$1:$BX$1,0),FALSE)/1,0))</f>
        <v/>
      </c>
      <c r="AE6" t="str">
        <f>IF($D6="","",IFERROR(VLOOKUP($B6,Miljö!$B$1:$E$550,MATCH("Hjälpel kraftvärme (GWh)",Miljö!$B$1:$E$1,0),FALSE)/1,0)-IFERROR(VLOOKUP($B6,'Slutlig allokering kvv'!$B$2:$BX$549,MATCH(AE$2,'Slutlig allokering kvv'!$B$1:$BX$1,0),FALSE)/1,0))</f>
        <v/>
      </c>
      <c r="AI6" s="274">
        <f t="shared" si="0"/>
        <v>0</v>
      </c>
      <c r="AK6">
        <f>IFERROR(VLOOKUP($B6,'Slutlig allokering kvv'!$B$2:$AX$549,MATCH("Summa slutlig allokerad tillförd energi (utan hjälpel och rökgaskondensering):",'Slutlig allokering kvv'!$B$1:$AX$1,0),FALSE)/1,"")</f>
        <v>0</v>
      </c>
      <c r="AM6" s="275" t="str">
        <f>IFERROR(1-VLOOKUP($B6,'Slutlig allokering kvv'!$B$2:$AX$549,MATCH("Andel av bränsle i kvv som allokerats till värme, exklusive rökgaskondensering och hjälpel",'Slutlig allokering kvv'!$B$1:$AX$1,0),FALSE),"")</f>
        <v/>
      </c>
      <c r="AO6" s="115" t="str">
        <f t="shared" si="1"/>
        <v/>
      </c>
      <c r="AP6" s="276" t="str">
        <f t="shared" si="2"/>
        <v/>
      </c>
      <c r="AR6" s="115" t="str">
        <f t="shared" si="3"/>
        <v/>
      </c>
    </row>
    <row r="7" spans="1:46">
      <c r="A7" t="s">
        <v>19</v>
      </c>
      <c r="B7" t="s">
        <v>27</v>
      </c>
      <c r="C7" t="str">
        <f>IFERROR(VLOOKUP($B7,Kraftvärmeprod!$B$1:$AH$479,MATCH(C$2,Kraftvärmeprod!$B$1:$AG$1,0),FALSE)/1,"")</f>
        <v/>
      </c>
      <c r="D7" t="str">
        <f>IFERROR(VLOOKUP($B7,Kraftvärmeprod!$B$1:$AH$479,MATCH(D$2,Kraftvärmeprod!$B$1:$AG$1,0),FALSE)/1,"")</f>
        <v/>
      </c>
      <c r="F7" t="str">
        <f>IF($D7="","",IFERROR(VLOOKUP($B7,Kraftvärmeprod!$B$1:$BX$550,MATCH(F$2,Kraftvärmeprod!$B$1:$VX$1,0),FALSE)/1,0)-IFERROR(VLOOKUP($B7,'Slutlig allokering kvv'!$B$2:$BX$550,MATCH(F$2,'Slutlig allokering kvv'!$B$1:$BX$1,0),FALSE)/1,0))</f>
        <v/>
      </c>
      <c r="G7" t="str">
        <f>IF($D7="","",IFERROR(VLOOKUP($B7,Kraftvärmeprod!$B$1:$BX$550,MATCH(G$2,Kraftvärmeprod!$B$1:$VX$1,0),FALSE)/1,0)-IFERROR(VLOOKUP($B7,'Slutlig allokering kvv'!$B$2:$BX$550,MATCH(G$2,'Slutlig allokering kvv'!$B$1:$BX$1,0),FALSE)/1,0))</f>
        <v/>
      </c>
      <c r="H7" t="str">
        <f>IF($D7="","",IFERROR(VLOOKUP($B7,Kraftvärmeprod!$B$1:$BX$550,MATCH(H$2,Kraftvärmeprod!$B$1:$VX$1,0),FALSE)/1,0)-IFERROR(VLOOKUP($B7,'Slutlig allokering kvv'!$B$2:$BX$550,MATCH(H$2,'Slutlig allokering kvv'!$B$1:$BX$1,0),FALSE)/1,0))</f>
        <v/>
      </c>
      <c r="I7" t="str">
        <f>IF($D7="","",IFERROR(VLOOKUP($B7,Kraftvärmeprod!$B$1:$BX$550,MATCH(I$2,Kraftvärmeprod!$B$1:$VX$1,0),FALSE)/1,0)-IFERROR(VLOOKUP($B7,'Slutlig allokering kvv'!$B$2:$BX$550,MATCH(I$2,'Slutlig allokering kvv'!$B$1:$BX$1,0),FALSE)/1,0))</f>
        <v/>
      </c>
      <c r="J7" t="str">
        <f>IF($D7="","",IFERROR(VLOOKUP($B7,Kraftvärmeprod!$B$1:$BX$550,MATCH(J$2,Kraftvärmeprod!$B$1:$VX$1,0),FALSE)/1,0)-IFERROR(VLOOKUP($B7,'Slutlig allokering kvv'!$B$2:$BX$550,MATCH(J$2,'Slutlig allokering kvv'!$B$1:$BX$1,0),FALSE)/1,0))</f>
        <v/>
      </c>
      <c r="K7" t="str">
        <f>IF($D7="","",IFERROR(VLOOKUP($B7,Kraftvärmeprod!$B$1:$BX$550,MATCH(K$2,Kraftvärmeprod!$B$1:$VX$1,0),FALSE)/1,0)-IFERROR(VLOOKUP($B7,'Slutlig allokering kvv'!$B$2:$BX$550,MATCH(K$2,'Slutlig allokering kvv'!$B$1:$BX$1,0),FALSE)/1,0))</f>
        <v/>
      </c>
      <c r="L7" t="str">
        <f>IF($D7="","",IFERROR(VLOOKUP($B7,Kraftvärmeprod!$B$1:$BX$550,MATCH(L$2,Kraftvärmeprod!$B$1:$VX$1,0),FALSE)/1,0)-IFERROR(VLOOKUP($B7,'Slutlig allokering kvv'!$B$2:$BX$550,MATCH(L$2,'Slutlig allokering kvv'!$B$1:$BX$1,0),FALSE)/1,0))</f>
        <v/>
      </c>
      <c r="M7" t="str">
        <f>IF($D7="","",IFERROR(VLOOKUP($B7,Kraftvärmeprod!$B$1:$BX$550,MATCH(M$2,Kraftvärmeprod!$B$1:$VX$1,0),FALSE)/1,0)-IFERROR(VLOOKUP($B7,'Slutlig allokering kvv'!$B$2:$BX$550,MATCH(M$2,'Slutlig allokering kvv'!$B$1:$BX$1,0),FALSE)/1,0))</f>
        <v/>
      </c>
      <c r="N7" t="str">
        <f>IF($D7="","",IFERROR(VLOOKUP($B7,Kraftvärmeprod!$B$1:$BX$550,MATCH(N$2,Kraftvärmeprod!$B$1:$VX$1,0),FALSE)/1,0)-IFERROR(VLOOKUP($B7,'Slutlig allokering kvv'!$B$2:$BX$550,MATCH(N$2,'Slutlig allokering kvv'!$B$1:$BX$1,0),FALSE)/1,0))</f>
        <v/>
      </c>
      <c r="O7" t="str">
        <f>IF($D7="","",IFERROR(VLOOKUP($B7,Kraftvärmeprod!$B$1:$BX$550,MATCH(O$2,Kraftvärmeprod!$B$1:$VX$1,0),FALSE)/1,0)-IFERROR(VLOOKUP($B7,'Slutlig allokering kvv'!$B$2:$BX$550,MATCH(O$2,'Slutlig allokering kvv'!$B$1:$BX$1,0),FALSE)/1,0))</f>
        <v/>
      </c>
      <c r="P7" t="str">
        <f>IF($D7="","",IFERROR(VLOOKUP($B7,Kraftvärmeprod!$B$1:$BX$550,MATCH(P$2,Kraftvärmeprod!$B$1:$VX$1,0),FALSE)/1,0)-IFERROR(VLOOKUP($B7,'Slutlig allokering kvv'!$B$2:$BX$550,MATCH(P$2,'Slutlig allokering kvv'!$B$1:$BX$1,0),FALSE)/1,0))</f>
        <v/>
      </c>
      <c r="Q7" t="str">
        <f>IF($D7="","",IFERROR(VLOOKUP($B7,Kraftvärmeprod!$B$1:$BX$550,MATCH(Q$2,Kraftvärmeprod!$B$1:$VX$1,0),FALSE)/1,0)-IFERROR(VLOOKUP($B7,'Slutlig allokering kvv'!$B$2:$BX$550,MATCH(Q$2,'Slutlig allokering kvv'!$B$1:$BX$1,0),FALSE)/1,0))</f>
        <v/>
      </c>
      <c r="R7" t="str">
        <f>IF($D7="","",IFERROR(VLOOKUP($B7,Kraftvärmeprod!$B$1:$BX$550,MATCH(R$2,Kraftvärmeprod!$B$1:$VX$1,0),FALSE)/1,0)-IFERROR(VLOOKUP($B7,'Slutlig allokering kvv'!$B$2:$BX$550,MATCH(R$2,'Slutlig allokering kvv'!$B$1:$BX$1,0),FALSE)/1,0))</f>
        <v/>
      </c>
      <c r="S7" t="str">
        <f>IF($D7="","",IFERROR(VLOOKUP($B7,Kraftvärmeprod!$B$1:$BX$550,MATCH(S$2,Kraftvärmeprod!$B$1:$VX$1,0),FALSE)/1,0)-IFERROR(VLOOKUP($B7,'Slutlig allokering kvv'!$B$2:$BX$550,MATCH(S$2,'Slutlig allokering kvv'!$B$1:$BX$1,0),FALSE)/1,0))</f>
        <v/>
      </c>
      <c r="T7" t="str">
        <f>IF($D7="","",IFERROR(VLOOKUP($B7,Kraftvärmeprod!$B$1:$BX$550,MATCH(T$2,Kraftvärmeprod!$B$1:$VX$1,0),FALSE)/1,0)-IFERROR(VLOOKUP($B7,'Slutlig allokering kvv'!$B$2:$BX$550,MATCH(T$2,'Slutlig allokering kvv'!$B$1:$BX$1,0),FALSE)/1,0))</f>
        <v/>
      </c>
      <c r="U7" t="str">
        <f>IF($D7="","",IFERROR(VLOOKUP($B7,Kraftvärmeprod!$B$1:$BX$550,MATCH(U$2,Kraftvärmeprod!$B$1:$VX$1,0),FALSE)/1,0)-IFERROR(VLOOKUP($B7,'Slutlig allokering kvv'!$B$2:$BX$550,MATCH(U$2,'Slutlig allokering kvv'!$B$1:$BX$1,0),FALSE)/1,0))</f>
        <v/>
      </c>
      <c r="V7" t="str">
        <f>IF($D7="","",IFERROR(VLOOKUP($B7,Kraftvärmeprod!$B$1:$BX$550,MATCH(V$2,Kraftvärmeprod!$B$1:$VX$1,0),FALSE)/1,0)-IFERROR(VLOOKUP($B7,'Slutlig allokering kvv'!$B$2:$BX$550,MATCH(V$2,'Slutlig allokering kvv'!$B$1:$BX$1,0),FALSE)/1,0))</f>
        <v/>
      </c>
      <c r="W7" t="str">
        <f>IF($D7="","",IFERROR(VLOOKUP($B7,Kraftvärmeprod!$B$1:$BX$550,MATCH(W$2,Kraftvärmeprod!$B$1:$VX$1,0),FALSE)/1,0)-IFERROR(VLOOKUP($B7,'Slutlig allokering kvv'!$B$2:$BX$550,MATCH(W$2,'Slutlig allokering kvv'!$B$1:$BX$1,0),FALSE)/1,0))</f>
        <v/>
      </c>
      <c r="X7" t="str">
        <f>IF($D7="","",IFERROR(VLOOKUP($B7,Kraftvärmeprod!$B$1:$BX$550,MATCH(X$2,Kraftvärmeprod!$B$1:$VX$1,0),FALSE)/1,0)-IFERROR(VLOOKUP($B7,'Slutlig allokering kvv'!$B$2:$BX$550,MATCH(X$2,'Slutlig allokering kvv'!$B$1:$BX$1,0),FALSE)/1,0))</f>
        <v/>
      </c>
      <c r="Y7" t="str">
        <f>IF($D7="","",IFERROR(VLOOKUP($B7,Kraftvärmeprod!$B$1:$BX$550,MATCH(Y$2,Kraftvärmeprod!$B$1:$VX$1,0),FALSE)/1,0)-IFERROR(VLOOKUP($B7,'Slutlig allokering kvv'!$B$2:$BX$550,MATCH(Y$2,'Slutlig allokering kvv'!$B$1:$BX$1,0),FALSE)/1,0))</f>
        <v/>
      </c>
      <c r="Z7" t="str">
        <f>IF($D7="","",IFERROR(VLOOKUP($B7,Kraftvärmeprod!$B$1:$BX$550,MATCH(Z$2,Kraftvärmeprod!$B$1:$VX$1,0),FALSE)/1,0)-IFERROR(VLOOKUP($B7,'Slutlig allokering kvv'!$B$2:$BX$550,MATCH(Z$2,'Slutlig allokering kvv'!$B$1:$BX$1,0),FALSE)/1,0))</f>
        <v/>
      </c>
      <c r="AA7" t="str">
        <f>IF($D7="","",IFERROR(VLOOKUP($B7,Kraftvärmeprod!$B$1:$BX$550,MATCH(AA$2,Kraftvärmeprod!$B$1:$VX$1,0),FALSE)/1,0)-IFERROR(VLOOKUP($B7,'Slutlig allokering kvv'!$B$2:$BX$550,MATCH(AA$2,'Slutlig allokering kvv'!$B$1:$BX$1,0),FALSE)/1,0))</f>
        <v/>
      </c>
      <c r="AB7" t="str">
        <f>IF($D7="","",IFERROR(VLOOKUP($B7,Kraftvärmeprod!$B$1:$BX$550,MATCH(AB$2,Kraftvärmeprod!$B$1:$VX$1,0),FALSE)/1,0)-IFERROR(VLOOKUP($B7,'Slutlig allokering kvv'!$B$2:$BX$550,MATCH(AB$2,'Slutlig allokering kvv'!$B$1:$BX$1,0),FALSE)/1,0))</f>
        <v/>
      </c>
      <c r="AC7" t="str">
        <f>IF($D7="","",IFERROR(VLOOKUP($B7,Kraftvärmeprod!$B$1:$BX$550,MATCH(AC$2,Kraftvärmeprod!$B$1:$VX$1,0),FALSE)/1,0)-IFERROR(VLOOKUP($B7,'Slutlig allokering kvv'!$B$2:$BX$550,MATCH(AC$2,'Slutlig allokering kvv'!$B$1:$BX$1,0),FALSE)/1,0))</f>
        <v/>
      </c>
      <c r="AD7" t="str">
        <f>IF($D7="","",IFERROR(VLOOKUP($B7,Kraftvärmeprod!$B$1:$BX$550,MATCH(AD$2,Kraftvärmeprod!$B$1:$VX$1,0),FALSE)/1,0)-IFERROR(VLOOKUP($B7,'Slutlig allokering kvv'!$B$2:$BX$550,MATCH(AD$2,'Slutlig allokering kvv'!$B$1:$BX$1,0),FALSE)/1,0))</f>
        <v/>
      </c>
      <c r="AE7" t="str">
        <f>IF($D7="","",IFERROR(VLOOKUP($B7,Miljö!$B$1:$E$550,MATCH("Hjälpel kraftvärme (GWh)",Miljö!$B$1:$E$1,0),FALSE)/1,0)-IFERROR(VLOOKUP($B7,'Slutlig allokering kvv'!$B$2:$BX$549,MATCH(AE$2,'Slutlig allokering kvv'!$B$1:$BX$1,0),FALSE)/1,0))</f>
        <v/>
      </c>
      <c r="AI7" s="274">
        <f t="shared" si="0"/>
        <v>0</v>
      </c>
      <c r="AK7">
        <f>IFERROR(VLOOKUP($B7,'Slutlig allokering kvv'!$B$2:$AX$549,MATCH("Summa slutlig allokerad tillförd energi (utan hjälpel och rökgaskondensering):",'Slutlig allokering kvv'!$B$1:$AX$1,0),FALSE)/1,"")</f>
        <v>0</v>
      </c>
      <c r="AM7" s="275" t="str">
        <f>IFERROR(1-VLOOKUP($B7,'Slutlig allokering kvv'!$B$2:$AX$549,MATCH("Andel av bränsle i kvv som allokerats till värme, exklusive rökgaskondensering och hjälpel",'Slutlig allokering kvv'!$B$1:$AX$1,0),FALSE),"")</f>
        <v/>
      </c>
      <c r="AO7" s="115" t="str">
        <f t="shared" si="1"/>
        <v/>
      </c>
      <c r="AP7" s="276" t="str">
        <f t="shared" si="2"/>
        <v/>
      </c>
      <c r="AR7" s="115" t="str">
        <f t="shared" si="3"/>
        <v/>
      </c>
    </row>
    <row r="8" spans="1:46">
      <c r="A8" t="s">
        <v>19</v>
      </c>
      <c r="B8" t="s">
        <v>28</v>
      </c>
      <c r="C8" t="str">
        <f>IFERROR(VLOOKUP($B8,Kraftvärmeprod!$B$1:$AH$479,MATCH(C$2,Kraftvärmeprod!$B$1:$AG$1,0),FALSE)/1,"")</f>
        <v/>
      </c>
      <c r="D8" t="str">
        <f>IFERROR(VLOOKUP($B8,Kraftvärmeprod!$B$1:$AH$479,MATCH(D$2,Kraftvärmeprod!$B$1:$AG$1,0),FALSE)/1,"")</f>
        <v/>
      </c>
      <c r="F8" t="str">
        <f>IF($D8="","",IFERROR(VLOOKUP($B8,Kraftvärmeprod!$B$1:$BX$550,MATCH(F$2,Kraftvärmeprod!$B$1:$VX$1,0),FALSE)/1,0)-IFERROR(VLOOKUP($B8,'Slutlig allokering kvv'!$B$2:$BX$550,MATCH(F$2,'Slutlig allokering kvv'!$B$1:$BX$1,0),FALSE)/1,0))</f>
        <v/>
      </c>
      <c r="G8" t="str">
        <f>IF($D8="","",IFERROR(VLOOKUP($B8,Kraftvärmeprod!$B$1:$BX$550,MATCH(G$2,Kraftvärmeprod!$B$1:$VX$1,0),FALSE)/1,0)-IFERROR(VLOOKUP($B8,'Slutlig allokering kvv'!$B$2:$BX$550,MATCH(G$2,'Slutlig allokering kvv'!$B$1:$BX$1,0),FALSE)/1,0))</f>
        <v/>
      </c>
      <c r="H8" t="str">
        <f>IF($D8="","",IFERROR(VLOOKUP($B8,Kraftvärmeprod!$B$1:$BX$550,MATCH(H$2,Kraftvärmeprod!$B$1:$VX$1,0),FALSE)/1,0)-IFERROR(VLOOKUP($B8,'Slutlig allokering kvv'!$B$2:$BX$550,MATCH(H$2,'Slutlig allokering kvv'!$B$1:$BX$1,0),FALSE)/1,0))</f>
        <v/>
      </c>
      <c r="I8" t="str">
        <f>IF($D8="","",IFERROR(VLOOKUP($B8,Kraftvärmeprod!$B$1:$BX$550,MATCH(I$2,Kraftvärmeprod!$B$1:$VX$1,0),FALSE)/1,0)-IFERROR(VLOOKUP($B8,'Slutlig allokering kvv'!$B$2:$BX$550,MATCH(I$2,'Slutlig allokering kvv'!$B$1:$BX$1,0),FALSE)/1,0))</f>
        <v/>
      </c>
      <c r="J8" t="str">
        <f>IF($D8="","",IFERROR(VLOOKUP($B8,Kraftvärmeprod!$B$1:$BX$550,MATCH(J$2,Kraftvärmeprod!$B$1:$VX$1,0),FALSE)/1,0)-IFERROR(VLOOKUP($B8,'Slutlig allokering kvv'!$B$2:$BX$550,MATCH(J$2,'Slutlig allokering kvv'!$B$1:$BX$1,0),FALSE)/1,0))</f>
        <v/>
      </c>
      <c r="K8" t="str">
        <f>IF($D8="","",IFERROR(VLOOKUP($B8,Kraftvärmeprod!$B$1:$BX$550,MATCH(K$2,Kraftvärmeprod!$B$1:$VX$1,0),FALSE)/1,0)-IFERROR(VLOOKUP($B8,'Slutlig allokering kvv'!$B$2:$BX$550,MATCH(K$2,'Slutlig allokering kvv'!$B$1:$BX$1,0),FALSE)/1,0))</f>
        <v/>
      </c>
      <c r="L8" t="str">
        <f>IF($D8="","",IFERROR(VLOOKUP($B8,Kraftvärmeprod!$B$1:$BX$550,MATCH(L$2,Kraftvärmeprod!$B$1:$VX$1,0),FALSE)/1,0)-IFERROR(VLOOKUP($B8,'Slutlig allokering kvv'!$B$2:$BX$550,MATCH(L$2,'Slutlig allokering kvv'!$B$1:$BX$1,0),FALSE)/1,0))</f>
        <v/>
      </c>
      <c r="M8" t="str">
        <f>IF($D8="","",IFERROR(VLOOKUP($B8,Kraftvärmeprod!$B$1:$BX$550,MATCH(M$2,Kraftvärmeprod!$B$1:$VX$1,0),FALSE)/1,0)-IFERROR(VLOOKUP($B8,'Slutlig allokering kvv'!$B$2:$BX$550,MATCH(M$2,'Slutlig allokering kvv'!$B$1:$BX$1,0),FALSE)/1,0))</f>
        <v/>
      </c>
      <c r="N8" t="str">
        <f>IF($D8="","",IFERROR(VLOOKUP($B8,Kraftvärmeprod!$B$1:$BX$550,MATCH(N$2,Kraftvärmeprod!$B$1:$VX$1,0),FALSE)/1,0)-IFERROR(VLOOKUP($B8,'Slutlig allokering kvv'!$B$2:$BX$550,MATCH(N$2,'Slutlig allokering kvv'!$B$1:$BX$1,0),FALSE)/1,0))</f>
        <v/>
      </c>
      <c r="O8" t="str">
        <f>IF($D8="","",IFERROR(VLOOKUP($B8,Kraftvärmeprod!$B$1:$BX$550,MATCH(O$2,Kraftvärmeprod!$B$1:$VX$1,0),FALSE)/1,0)-IFERROR(VLOOKUP($B8,'Slutlig allokering kvv'!$B$2:$BX$550,MATCH(O$2,'Slutlig allokering kvv'!$B$1:$BX$1,0),FALSE)/1,0))</f>
        <v/>
      </c>
      <c r="P8" t="str">
        <f>IF($D8="","",IFERROR(VLOOKUP($B8,Kraftvärmeprod!$B$1:$BX$550,MATCH(P$2,Kraftvärmeprod!$B$1:$VX$1,0),FALSE)/1,0)-IFERROR(VLOOKUP($B8,'Slutlig allokering kvv'!$B$2:$BX$550,MATCH(P$2,'Slutlig allokering kvv'!$B$1:$BX$1,0),FALSE)/1,0))</f>
        <v/>
      </c>
      <c r="Q8" t="str">
        <f>IF($D8="","",IFERROR(VLOOKUP($B8,Kraftvärmeprod!$B$1:$BX$550,MATCH(Q$2,Kraftvärmeprod!$B$1:$VX$1,0),FALSE)/1,0)-IFERROR(VLOOKUP($B8,'Slutlig allokering kvv'!$B$2:$BX$550,MATCH(Q$2,'Slutlig allokering kvv'!$B$1:$BX$1,0),FALSE)/1,0))</f>
        <v/>
      </c>
      <c r="R8" t="str">
        <f>IF($D8="","",IFERROR(VLOOKUP($B8,Kraftvärmeprod!$B$1:$BX$550,MATCH(R$2,Kraftvärmeprod!$B$1:$VX$1,0),FALSE)/1,0)-IFERROR(VLOOKUP($B8,'Slutlig allokering kvv'!$B$2:$BX$550,MATCH(R$2,'Slutlig allokering kvv'!$B$1:$BX$1,0),FALSE)/1,0))</f>
        <v/>
      </c>
      <c r="S8" t="str">
        <f>IF($D8="","",IFERROR(VLOOKUP($B8,Kraftvärmeprod!$B$1:$BX$550,MATCH(S$2,Kraftvärmeprod!$B$1:$VX$1,0),FALSE)/1,0)-IFERROR(VLOOKUP($B8,'Slutlig allokering kvv'!$B$2:$BX$550,MATCH(S$2,'Slutlig allokering kvv'!$B$1:$BX$1,0),FALSE)/1,0))</f>
        <v/>
      </c>
      <c r="T8" t="str">
        <f>IF($D8="","",IFERROR(VLOOKUP($B8,Kraftvärmeprod!$B$1:$BX$550,MATCH(T$2,Kraftvärmeprod!$B$1:$VX$1,0),FALSE)/1,0)-IFERROR(VLOOKUP($B8,'Slutlig allokering kvv'!$B$2:$BX$550,MATCH(T$2,'Slutlig allokering kvv'!$B$1:$BX$1,0),FALSE)/1,0))</f>
        <v/>
      </c>
      <c r="U8" t="str">
        <f>IF($D8="","",IFERROR(VLOOKUP($B8,Kraftvärmeprod!$B$1:$BX$550,MATCH(U$2,Kraftvärmeprod!$B$1:$VX$1,0),FALSE)/1,0)-IFERROR(VLOOKUP($B8,'Slutlig allokering kvv'!$B$2:$BX$550,MATCH(U$2,'Slutlig allokering kvv'!$B$1:$BX$1,0),FALSE)/1,0))</f>
        <v/>
      </c>
      <c r="V8" t="str">
        <f>IF($D8="","",IFERROR(VLOOKUP($B8,Kraftvärmeprod!$B$1:$BX$550,MATCH(V$2,Kraftvärmeprod!$B$1:$VX$1,0),FALSE)/1,0)-IFERROR(VLOOKUP($B8,'Slutlig allokering kvv'!$B$2:$BX$550,MATCH(V$2,'Slutlig allokering kvv'!$B$1:$BX$1,0),FALSE)/1,0))</f>
        <v/>
      </c>
      <c r="W8" t="str">
        <f>IF($D8="","",IFERROR(VLOOKUP($B8,Kraftvärmeprod!$B$1:$BX$550,MATCH(W$2,Kraftvärmeprod!$B$1:$VX$1,0),FALSE)/1,0)-IFERROR(VLOOKUP($B8,'Slutlig allokering kvv'!$B$2:$BX$550,MATCH(W$2,'Slutlig allokering kvv'!$B$1:$BX$1,0),FALSE)/1,0))</f>
        <v/>
      </c>
      <c r="X8" t="str">
        <f>IF($D8="","",IFERROR(VLOOKUP($B8,Kraftvärmeprod!$B$1:$BX$550,MATCH(X$2,Kraftvärmeprod!$B$1:$VX$1,0),FALSE)/1,0)-IFERROR(VLOOKUP($B8,'Slutlig allokering kvv'!$B$2:$BX$550,MATCH(X$2,'Slutlig allokering kvv'!$B$1:$BX$1,0),FALSE)/1,0))</f>
        <v/>
      </c>
      <c r="Y8" t="str">
        <f>IF($D8="","",IFERROR(VLOOKUP($B8,Kraftvärmeprod!$B$1:$BX$550,MATCH(Y$2,Kraftvärmeprod!$B$1:$VX$1,0),FALSE)/1,0)-IFERROR(VLOOKUP($B8,'Slutlig allokering kvv'!$B$2:$BX$550,MATCH(Y$2,'Slutlig allokering kvv'!$B$1:$BX$1,0),FALSE)/1,0))</f>
        <v/>
      </c>
      <c r="Z8" t="str">
        <f>IF($D8="","",IFERROR(VLOOKUP($B8,Kraftvärmeprod!$B$1:$BX$550,MATCH(Z$2,Kraftvärmeprod!$B$1:$VX$1,0),FALSE)/1,0)-IFERROR(VLOOKUP($B8,'Slutlig allokering kvv'!$B$2:$BX$550,MATCH(Z$2,'Slutlig allokering kvv'!$B$1:$BX$1,0),FALSE)/1,0))</f>
        <v/>
      </c>
      <c r="AA8" t="str">
        <f>IF($D8="","",IFERROR(VLOOKUP($B8,Kraftvärmeprod!$B$1:$BX$550,MATCH(AA$2,Kraftvärmeprod!$B$1:$VX$1,0),FALSE)/1,0)-IFERROR(VLOOKUP($B8,'Slutlig allokering kvv'!$B$2:$BX$550,MATCH(AA$2,'Slutlig allokering kvv'!$B$1:$BX$1,0),FALSE)/1,0))</f>
        <v/>
      </c>
      <c r="AB8" t="str">
        <f>IF($D8="","",IFERROR(VLOOKUP($B8,Kraftvärmeprod!$B$1:$BX$550,MATCH(AB$2,Kraftvärmeprod!$B$1:$VX$1,0),FALSE)/1,0)-IFERROR(VLOOKUP($B8,'Slutlig allokering kvv'!$B$2:$BX$550,MATCH(AB$2,'Slutlig allokering kvv'!$B$1:$BX$1,0),FALSE)/1,0))</f>
        <v/>
      </c>
      <c r="AC8" t="str">
        <f>IF($D8="","",IFERROR(VLOOKUP($B8,Kraftvärmeprod!$B$1:$BX$550,MATCH(AC$2,Kraftvärmeprod!$B$1:$VX$1,0),FALSE)/1,0)-IFERROR(VLOOKUP($B8,'Slutlig allokering kvv'!$B$2:$BX$550,MATCH(AC$2,'Slutlig allokering kvv'!$B$1:$BX$1,0),FALSE)/1,0))</f>
        <v/>
      </c>
      <c r="AD8" t="str">
        <f>IF($D8="","",IFERROR(VLOOKUP($B8,Kraftvärmeprod!$B$1:$BX$550,MATCH(AD$2,Kraftvärmeprod!$B$1:$VX$1,0),FALSE)/1,0)-IFERROR(VLOOKUP($B8,'Slutlig allokering kvv'!$B$2:$BX$550,MATCH(AD$2,'Slutlig allokering kvv'!$B$1:$BX$1,0),FALSE)/1,0))</f>
        <v/>
      </c>
      <c r="AE8" t="str">
        <f>IF($D8="","",IFERROR(VLOOKUP($B8,Miljö!$B$1:$E$550,MATCH("Hjälpel kraftvärme (GWh)",Miljö!$B$1:$E$1,0),FALSE)/1,0)-IFERROR(VLOOKUP($B8,'Slutlig allokering kvv'!$B$2:$BX$549,MATCH(AE$2,'Slutlig allokering kvv'!$B$1:$BX$1,0),FALSE)/1,0))</f>
        <v/>
      </c>
      <c r="AI8" s="274">
        <f t="shared" si="0"/>
        <v>0</v>
      </c>
      <c r="AK8">
        <f>IFERROR(VLOOKUP($B8,'Slutlig allokering kvv'!$B$2:$AX$549,MATCH("Summa slutlig allokerad tillförd energi (utan hjälpel och rökgaskondensering):",'Slutlig allokering kvv'!$B$1:$AX$1,0),FALSE)/1,"")</f>
        <v>0</v>
      </c>
      <c r="AM8" s="275" t="str">
        <f>IFERROR(1-VLOOKUP($B8,'Slutlig allokering kvv'!$B$2:$AX$549,MATCH("Andel av bränsle i kvv som allokerats till värme, exklusive rökgaskondensering och hjälpel",'Slutlig allokering kvv'!$B$1:$AX$1,0),FALSE),"")</f>
        <v/>
      </c>
      <c r="AO8" s="115" t="str">
        <f t="shared" si="1"/>
        <v/>
      </c>
      <c r="AP8" s="276" t="str">
        <f t="shared" si="2"/>
        <v/>
      </c>
      <c r="AR8" s="115" t="str">
        <f t="shared" si="3"/>
        <v/>
      </c>
    </row>
    <row r="9" spans="1:46">
      <c r="A9" t="s">
        <v>19</v>
      </c>
      <c r="B9" t="s">
        <v>29</v>
      </c>
      <c r="C9" t="str">
        <f>IFERROR(VLOOKUP($B9,Kraftvärmeprod!$B$1:$AH$479,MATCH(C$2,Kraftvärmeprod!$B$1:$AG$1,0),FALSE)/1,"")</f>
        <v/>
      </c>
      <c r="D9" t="str">
        <f>IFERROR(VLOOKUP($B9,Kraftvärmeprod!$B$1:$AH$479,MATCH(D$2,Kraftvärmeprod!$B$1:$AG$1,0),FALSE)/1,"")</f>
        <v/>
      </c>
      <c r="F9" t="str">
        <f>IF($D9="","",IFERROR(VLOOKUP($B9,Kraftvärmeprod!$B$1:$BX$550,MATCH(F$2,Kraftvärmeprod!$B$1:$VX$1,0),FALSE)/1,0)-IFERROR(VLOOKUP($B9,'Slutlig allokering kvv'!$B$2:$BX$550,MATCH(F$2,'Slutlig allokering kvv'!$B$1:$BX$1,0),FALSE)/1,0))</f>
        <v/>
      </c>
      <c r="G9" t="str">
        <f>IF($D9="","",IFERROR(VLOOKUP($B9,Kraftvärmeprod!$B$1:$BX$550,MATCH(G$2,Kraftvärmeprod!$B$1:$VX$1,0),FALSE)/1,0)-IFERROR(VLOOKUP($B9,'Slutlig allokering kvv'!$B$2:$BX$550,MATCH(G$2,'Slutlig allokering kvv'!$B$1:$BX$1,0),FALSE)/1,0))</f>
        <v/>
      </c>
      <c r="H9" t="str">
        <f>IF($D9="","",IFERROR(VLOOKUP($B9,Kraftvärmeprod!$B$1:$BX$550,MATCH(H$2,Kraftvärmeprod!$B$1:$VX$1,0),FALSE)/1,0)-IFERROR(VLOOKUP($B9,'Slutlig allokering kvv'!$B$2:$BX$550,MATCH(H$2,'Slutlig allokering kvv'!$B$1:$BX$1,0),FALSE)/1,0))</f>
        <v/>
      </c>
      <c r="I9" t="str">
        <f>IF($D9="","",IFERROR(VLOOKUP($B9,Kraftvärmeprod!$B$1:$BX$550,MATCH(I$2,Kraftvärmeprod!$B$1:$VX$1,0),FALSE)/1,0)-IFERROR(VLOOKUP($B9,'Slutlig allokering kvv'!$B$2:$BX$550,MATCH(I$2,'Slutlig allokering kvv'!$B$1:$BX$1,0),FALSE)/1,0))</f>
        <v/>
      </c>
      <c r="J9" t="str">
        <f>IF($D9="","",IFERROR(VLOOKUP($B9,Kraftvärmeprod!$B$1:$BX$550,MATCH(J$2,Kraftvärmeprod!$B$1:$VX$1,0),FALSE)/1,0)-IFERROR(VLOOKUP($B9,'Slutlig allokering kvv'!$B$2:$BX$550,MATCH(J$2,'Slutlig allokering kvv'!$B$1:$BX$1,0),FALSE)/1,0))</f>
        <v/>
      </c>
      <c r="K9" t="str">
        <f>IF($D9="","",IFERROR(VLOOKUP($B9,Kraftvärmeprod!$B$1:$BX$550,MATCH(K$2,Kraftvärmeprod!$B$1:$VX$1,0),FALSE)/1,0)-IFERROR(VLOOKUP($B9,'Slutlig allokering kvv'!$B$2:$BX$550,MATCH(K$2,'Slutlig allokering kvv'!$B$1:$BX$1,0),FALSE)/1,0))</f>
        <v/>
      </c>
      <c r="L9" t="str">
        <f>IF($D9="","",IFERROR(VLOOKUP($B9,Kraftvärmeprod!$B$1:$BX$550,MATCH(L$2,Kraftvärmeprod!$B$1:$VX$1,0),FALSE)/1,0)-IFERROR(VLOOKUP($B9,'Slutlig allokering kvv'!$B$2:$BX$550,MATCH(L$2,'Slutlig allokering kvv'!$B$1:$BX$1,0),FALSE)/1,0))</f>
        <v/>
      </c>
      <c r="M9" t="str">
        <f>IF($D9="","",IFERROR(VLOOKUP($B9,Kraftvärmeprod!$B$1:$BX$550,MATCH(M$2,Kraftvärmeprod!$B$1:$VX$1,0),FALSE)/1,0)-IFERROR(VLOOKUP($B9,'Slutlig allokering kvv'!$B$2:$BX$550,MATCH(M$2,'Slutlig allokering kvv'!$B$1:$BX$1,0),FALSE)/1,0))</f>
        <v/>
      </c>
      <c r="N9" t="str">
        <f>IF($D9="","",IFERROR(VLOOKUP($B9,Kraftvärmeprod!$B$1:$BX$550,MATCH(N$2,Kraftvärmeprod!$B$1:$VX$1,0),FALSE)/1,0)-IFERROR(VLOOKUP($B9,'Slutlig allokering kvv'!$B$2:$BX$550,MATCH(N$2,'Slutlig allokering kvv'!$B$1:$BX$1,0),FALSE)/1,0))</f>
        <v/>
      </c>
      <c r="O9" t="str">
        <f>IF($D9="","",IFERROR(VLOOKUP($B9,Kraftvärmeprod!$B$1:$BX$550,MATCH(O$2,Kraftvärmeprod!$B$1:$VX$1,0),FALSE)/1,0)-IFERROR(VLOOKUP($B9,'Slutlig allokering kvv'!$B$2:$BX$550,MATCH(O$2,'Slutlig allokering kvv'!$B$1:$BX$1,0),FALSE)/1,0))</f>
        <v/>
      </c>
      <c r="P9" t="str">
        <f>IF($D9="","",IFERROR(VLOOKUP($B9,Kraftvärmeprod!$B$1:$BX$550,MATCH(P$2,Kraftvärmeprod!$B$1:$VX$1,0),FALSE)/1,0)-IFERROR(VLOOKUP($B9,'Slutlig allokering kvv'!$B$2:$BX$550,MATCH(P$2,'Slutlig allokering kvv'!$B$1:$BX$1,0),FALSE)/1,0))</f>
        <v/>
      </c>
      <c r="Q9" t="str">
        <f>IF($D9="","",IFERROR(VLOOKUP($B9,Kraftvärmeprod!$B$1:$BX$550,MATCH(Q$2,Kraftvärmeprod!$B$1:$VX$1,0),FALSE)/1,0)-IFERROR(VLOOKUP($B9,'Slutlig allokering kvv'!$B$2:$BX$550,MATCH(Q$2,'Slutlig allokering kvv'!$B$1:$BX$1,0),FALSE)/1,0))</f>
        <v/>
      </c>
      <c r="R9" t="str">
        <f>IF($D9="","",IFERROR(VLOOKUP($B9,Kraftvärmeprod!$B$1:$BX$550,MATCH(R$2,Kraftvärmeprod!$B$1:$VX$1,0),FALSE)/1,0)-IFERROR(VLOOKUP($B9,'Slutlig allokering kvv'!$B$2:$BX$550,MATCH(R$2,'Slutlig allokering kvv'!$B$1:$BX$1,0),FALSE)/1,0))</f>
        <v/>
      </c>
      <c r="S9" t="str">
        <f>IF($D9="","",IFERROR(VLOOKUP($B9,Kraftvärmeprod!$B$1:$BX$550,MATCH(S$2,Kraftvärmeprod!$B$1:$VX$1,0),FALSE)/1,0)-IFERROR(VLOOKUP($B9,'Slutlig allokering kvv'!$B$2:$BX$550,MATCH(S$2,'Slutlig allokering kvv'!$B$1:$BX$1,0),FALSE)/1,0))</f>
        <v/>
      </c>
      <c r="T9" t="str">
        <f>IF($D9="","",IFERROR(VLOOKUP($B9,Kraftvärmeprod!$B$1:$BX$550,MATCH(T$2,Kraftvärmeprod!$B$1:$VX$1,0),FALSE)/1,0)-IFERROR(VLOOKUP($B9,'Slutlig allokering kvv'!$B$2:$BX$550,MATCH(T$2,'Slutlig allokering kvv'!$B$1:$BX$1,0),FALSE)/1,0))</f>
        <v/>
      </c>
      <c r="U9" t="str">
        <f>IF($D9="","",IFERROR(VLOOKUP($B9,Kraftvärmeprod!$B$1:$BX$550,MATCH(U$2,Kraftvärmeprod!$B$1:$VX$1,0),FALSE)/1,0)-IFERROR(VLOOKUP($B9,'Slutlig allokering kvv'!$B$2:$BX$550,MATCH(U$2,'Slutlig allokering kvv'!$B$1:$BX$1,0),FALSE)/1,0))</f>
        <v/>
      </c>
      <c r="V9" t="str">
        <f>IF($D9="","",IFERROR(VLOOKUP($B9,Kraftvärmeprod!$B$1:$BX$550,MATCH(V$2,Kraftvärmeprod!$B$1:$VX$1,0),FALSE)/1,0)-IFERROR(VLOOKUP($B9,'Slutlig allokering kvv'!$B$2:$BX$550,MATCH(V$2,'Slutlig allokering kvv'!$B$1:$BX$1,0),FALSE)/1,0))</f>
        <v/>
      </c>
      <c r="W9" t="str">
        <f>IF($D9="","",IFERROR(VLOOKUP($B9,Kraftvärmeprod!$B$1:$BX$550,MATCH(W$2,Kraftvärmeprod!$B$1:$VX$1,0),FALSE)/1,0)-IFERROR(VLOOKUP($B9,'Slutlig allokering kvv'!$B$2:$BX$550,MATCH(W$2,'Slutlig allokering kvv'!$B$1:$BX$1,0),FALSE)/1,0))</f>
        <v/>
      </c>
      <c r="X9" t="str">
        <f>IF($D9="","",IFERROR(VLOOKUP($B9,Kraftvärmeprod!$B$1:$BX$550,MATCH(X$2,Kraftvärmeprod!$B$1:$VX$1,0),FALSE)/1,0)-IFERROR(VLOOKUP($B9,'Slutlig allokering kvv'!$B$2:$BX$550,MATCH(X$2,'Slutlig allokering kvv'!$B$1:$BX$1,0),FALSE)/1,0))</f>
        <v/>
      </c>
      <c r="Y9" t="str">
        <f>IF($D9="","",IFERROR(VLOOKUP($B9,Kraftvärmeprod!$B$1:$BX$550,MATCH(Y$2,Kraftvärmeprod!$B$1:$VX$1,0),FALSE)/1,0)-IFERROR(VLOOKUP($B9,'Slutlig allokering kvv'!$B$2:$BX$550,MATCH(Y$2,'Slutlig allokering kvv'!$B$1:$BX$1,0),FALSE)/1,0))</f>
        <v/>
      </c>
      <c r="Z9" t="str">
        <f>IF($D9="","",IFERROR(VLOOKUP($B9,Kraftvärmeprod!$B$1:$BX$550,MATCH(Z$2,Kraftvärmeprod!$B$1:$VX$1,0),FALSE)/1,0)-IFERROR(VLOOKUP($B9,'Slutlig allokering kvv'!$B$2:$BX$550,MATCH(Z$2,'Slutlig allokering kvv'!$B$1:$BX$1,0),FALSE)/1,0))</f>
        <v/>
      </c>
      <c r="AA9" t="str">
        <f>IF($D9="","",IFERROR(VLOOKUP($B9,Kraftvärmeprod!$B$1:$BX$550,MATCH(AA$2,Kraftvärmeprod!$B$1:$VX$1,0),FALSE)/1,0)-IFERROR(VLOOKUP($B9,'Slutlig allokering kvv'!$B$2:$BX$550,MATCH(AA$2,'Slutlig allokering kvv'!$B$1:$BX$1,0),FALSE)/1,0))</f>
        <v/>
      </c>
      <c r="AB9" t="str">
        <f>IF($D9="","",IFERROR(VLOOKUP($B9,Kraftvärmeprod!$B$1:$BX$550,MATCH(AB$2,Kraftvärmeprod!$B$1:$VX$1,0),FALSE)/1,0)-IFERROR(VLOOKUP($B9,'Slutlig allokering kvv'!$B$2:$BX$550,MATCH(AB$2,'Slutlig allokering kvv'!$B$1:$BX$1,0),FALSE)/1,0))</f>
        <v/>
      </c>
      <c r="AC9" t="str">
        <f>IF($D9="","",IFERROR(VLOOKUP($B9,Kraftvärmeprod!$B$1:$BX$550,MATCH(AC$2,Kraftvärmeprod!$B$1:$VX$1,0),FALSE)/1,0)-IFERROR(VLOOKUP($B9,'Slutlig allokering kvv'!$B$2:$BX$550,MATCH(AC$2,'Slutlig allokering kvv'!$B$1:$BX$1,0),FALSE)/1,0))</f>
        <v/>
      </c>
      <c r="AD9" t="str">
        <f>IF($D9="","",IFERROR(VLOOKUP($B9,Kraftvärmeprod!$B$1:$BX$550,MATCH(AD$2,Kraftvärmeprod!$B$1:$VX$1,0),FALSE)/1,0)-IFERROR(VLOOKUP($B9,'Slutlig allokering kvv'!$B$2:$BX$550,MATCH(AD$2,'Slutlig allokering kvv'!$B$1:$BX$1,0),FALSE)/1,0))</f>
        <v/>
      </c>
      <c r="AE9" t="str">
        <f>IF($D9="","",IFERROR(VLOOKUP($B9,Miljö!$B$1:$E$550,MATCH("Hjälpel kraftvärme (GWh)",Miljö!$B$1:$E$1,0),FALSE)/1,0)-IFERROR(VLOOKUP($B9,'Slutlig allokering kvv'!$B$2:$BX$549,MATCH(AE$2,'Slutlig allokering kvv'!$B$1:$BX$1,0),FALSE)/1,0))</f>
        <v/>
      </c>
      <c r="AI9" s="274">
        <f t="shared" si="0"/>
        <v>0</v>
      </c>
      <c r="AK9">
        <f>IFERROR(VLOOKUP($B9,'Slutlig allokering kvv'!$B$2:$AX$549,MATCH("Summa slutlig allokerad tillförd energi (utan hjälpel och rökgaskondensering):",'Slutlig allokering kvv'!$B$1:$AX$1,0),FALSE)/1,"")</f>
        <v>0</v>
      </c>
      <c r="AM9" s="275" t="str">
        <f>IFERROR(1-VLOOKUP($B9,'Slutlig allokering kvv'!$B$2:$AX$549,MATCH("Andel av bränsle i kvv som allokerats till värme, exklusive rökgaskondensering och hjälpel",'Slutlig allokering kvv'!$B$1:$AX$1,0),FALSE),"")</f>
        <v/>
      </c>
      <c r="AO9" s="115" t="str">
        <f t="shared" si="1"/>
        <v/>
      </c>
      <c r="AP9" s="276" t="str">
        <f t="shared" si="2"/>
        <v/>
      </c>
      <c r="AR9" s="115" t="str">
        <f t="shared" si="3"/>
        <v/>
      </c>
    </row>
    <row r="10" spans="1:46">
      <c r="A10" t="s">
        <v>19</v>
      </c>
      <c r="B10" t="s">
        <v>30</v>
      </c>
      <c r="C10" t="str">
        <f>IFERROR(VLOOKUP($B10,Kraftvärmeprod!$B$1:$AH$479,MATCH(C$2,Kraftvärmeprod!$B$1:$AG$1,0),FALSE)/1,"")</f>
        <v/>
      </c>
      <c r="D10" t="str">
        <f>IFERROR(VLOOKUP($B10,Kraftvärmeprod!$B$1:$AH$479,MATCH(D$2,Kraftvärmeprod!$B$1:$AG$1,0),FALSE)/1,"")</f>
        <v/>
      </c>
      <c r="F10" t="str">
        <f>IF($D10="","",IFERROR(VLOOKUP($B10,Kraftvärmeprod!$B$1:$BX$550,MATCH(F$2,Kraftvärmeprod!$B$1:$VX$1,0),FALSE)/1,0)-IFERROR(VLOOKUP($B10,'Slutlig allokering kvv'!$B$2:$BX$550,MATCH(F$2,'Slutlig allokering kvv'!$B$1:$BX$1,0),FALSE)/1,0))</f>
        <v/>
      </c>
      <c r="G10" t="str">
        <f>IF($D10="","",IFERROR(VLOOKUP($B10,Kraftvärmeprod!$B$1:$BX$550,MATCH(G$2,Kraftvärmeprod!$B$1:$VX$1,0),FALSE)/1,0)-IFERROR(VLOOKUP($B10,'Slutlig allokering kvv'!$B$2:$BX$550,MATCH(G$2,'Slutlig allokering kvv'!$B$1:$BX$1,0),FALSE)/1,0))</f>
        <v/>
      </c>
      <c r="H10" t="str">
        <f>IF($D10="","",IFERROR(VLOOKUP($B10,Kraftvärmeprod!$B$1:$BX$550,MATCH(H$2,Kraftvärmeprod!$B$1:$VX$1,0),FALSE)/1,0)-IFERROR(VLOOKUP($B10,'Slutlig allokering kvv'!$B$2:$BX$550,MATCH(H$2,'Slutlig allokering kvv'!$B$1:$BX$1,0),FALSE)/1,0))</f>
        <v/>
      </c>
      <c r="I10" t="str">
        <f>IF($D10="","",IFERROR(VLOOKUP($B10,Kraftvärmeprod!$B$1:$BX$550,MATCH(I$2,Kraftvärmeprod!$B$1:$VX$1,0),FALSE)/1,0)-IFERROR(VLOOKUP($B10,'Slutlig allokering kvv'!$B$2:$BX$550,MATCH(I$2,'Slutlig allokering kvv'!$B$1:$BX$1,0),FALSE)/1,0))</f>
        <v/>
      </c>
      <c r="J10" t="str">
        <f>IF($D10="","",IFERROR(VLOOKUP($B10,Kraftvärmeprod!$B$1:$BX$550,MATCH(J$2,Kraftvärmeprod!$B$1:$VX$1,0),FALSE)/1,0)-IFERROR(VLOOKUP($B10,'Slutlig allokering kvv'!$B$2:$BX$550,MATCH(J$2,'Slutlig allokering kvv'!$B$1:$BX$1,0),FALSE)/1,0))</f>
        <v/>
      </c>
      <c r="K10" t="str">
        <f>IF($D10="","",IFERROR(VLOOKUP($B10,Kraftvärmeprod!$B$1:$BX$550,MATCH(K$2,Kraftvärmeprod!$B$1:$VX$1,0),FALSE)/1,0)-IFERROR(VLOOKUP($B10,'Slutlig allokering kvv'!$B$2:$BX$550,MATCH(K$2,'Slutlig allokering kvv'!$B$1:$BX$1,0),FALSE)/1,0))</f>
        <v/>
      </c>
      <c r="L10" t="str">
        <f>IF($D10="","",IFERROR(VLOOKUP($B10,Kraftvärmeprod!$B$1:$BX$550,MATCH(L$2,Kraftvärmeprod!$B$1:$VX$1,0),FALSE)/1,0)-IFERROR(VLOOKUP($B10,'Slutlig allokering kvv'!$B$2:$BX$550,MATCH(L$2,'Slutlig allokering kvv'!$B$1:$BX$1,0),FALSE)/1,0))</f>
        <v/>
      </c>
      <c r="M10" t="str">
        <f>IF($D10="","",IFERROR(VLOOKUP($B10,Kraftvärmeprod!$B$1:$BX$550,MATCH(M$2,Kraftvärmeprod!$B$1:$VX$1,0),FALSE)/1,0)-IFERROR(VLOOKUP($B10,'Slutlig allokering kvv'!$B$2:$BX$550,MATCH(M$2,'Slutlig allokering kvv'!$B$1:$BX$1,0),FALSE)/1,0))</f>
        <v/>
      </c>
      <c r="N10" t="str">
        <f>IF($D10="","",IFERROR(VLOOKUP($B10,Kraftvärmeprod!$B$1:$BX$550,MATCH(N$2,Kraftvärmeprod!$B$1:$VX$1,0),FALSE)/1,0)-IFERROR(VLOOKUP($B10,'Slutlig allokering kvv'!$B$2:$BX$550,MATCH(N$2,'Slutlig allokering kvv'!$B$1:$BX$1,0),FALSE)/1,0))</f>
        <v/>
      </c>
      <c r="O10" t="str">
        <f>IF($D10="","",IFERROR(VLOOKUP($B10,Kraftvärmeprod!$B$1:$BX$550,MATCH(O$2,Kraftvärmeprod!$B$1:$VX$1,0),FALSE)/1,0)-IFERROR(VLOOKUP($B10,'Slutlig allokering kvv'!$B$2:$BX$550,MATCH(O$2,'Slutlig allokering kvv'!$B$1:$BX$1,0),FALSE)/1,0))</f>
        <v/>
      </c>
      <c r="P10" t="str">
        <f>IF($D10="","",IFERROR(VLOOKUP($B10,Kraftvärmeprod!$B$1:$BX$550,MATCH(P$2,Kraftvärmeprod!$B$1:$VX$1,0),FALSE)/1,0)-IFERROR(VLOOKUP($B10,'Slutlig allokering kvv'!$B$2:$BX$550,MATCH(P$2,'Slutlig allokering kvv'!$B$1:$BX$1,0),FALSE)/1,0))</f>
        <v/>
      </c>
      <c r="Q10" t="str">
        <f>IF($D10="","",IFERROR(VLOOKUP($B10,Kraftvärmeprod!$B$1:$BX$550,MATCH(Q$2,Kraftvärmeprod!$B$1:$VX$1,0),FALSE)/1,0)-IFERROR(VLOOKUP($B10,'Slutlig allokering kvv'!$B$2:$BX$550,MATCH(Q$2,'Slutlig allokering kvv'!$B$1:$BX$1,0),FALSE)/1,0))</f>
        <v/>
      </c>
      <c r="R10" t="str">
        <f>IF($D10="","",IFERROR(VLOOKUP($B10,Kraftvärmeprod!$B$1:$BX$550,MATCH(R$2,Kraftvärmeprod!$B$1:$VX$1,0),FALSE)/1,0)-IFERROR(VLOOKUP($B10,'Slutlig allokering kvv'!$B$2:$BX$550,MATCH(R$2,'Slutlig allokering kvv'!$B$1:$BX$1,0),FALSE)/1,0))</f>
        <v/>
      </c>
      <c r="S10" t="str">
        <f>IF($D10="","",IFERROR(VLOOKUP($B10,Kraftvärmeprod!$B$1:$BX$550,MATCH(S$2,Kraftvärmeprod!$B$1:$VX$1,0),FALSE)/1,0)-IFERROR(VLOOKUP($B10,'Slutlig allokering kvv'!$B$2:$BX$550,MATCH(S$2,'Slutlig allokering kvv'!$B$1:$BX$1,0),FALSE)/1,0))</f>
        <v/>
      </c>
      <c r="T10" t="str">
        <f>IF($D10="","",IFERROR(VLOOKUP($B10,Kraftvärmeprod!$B$1:$BX$550,MATCH(T$2,Kraftvärmeprod!$B$1:$VX$1,0),FALSE)/1,0)-IFERROR(VLOOKUP($B10,'Slutlig allokering kvv'!$B$2:$BX$550,MATCH(T$2,'Slutlig allokering kvv'!$B$1:$BX$1,0),FALSE)/1,0))</f>
        <v/>
      </c>
      <c r="U10" t="str">
        <f>IF($D10="","",IFERROR(VLOOKUP($B10,Kraftvärmeprod!$B$1:$BX$550,MATCH(U$2,Kraftvärmeprod!$B$1:$VX$1,0),FALSE)/1,0)-IFERROR(VLOOKUP($B10,'Slutlig allokering kvv'!$B$2:$BX$550,MATCH(U$2,'Slutlig allokering kvv'!$B$1:$BX$1,0),FALSE)/1,0))</f>
        <v/>
      </c>
      <c r="V10" t="str">
        <f>IF($D10="","",IFERROR(VLOOKUP($B10,Kraftvärmeprod!$B$1:$BX$550,MATCH(V$2,Kraftvärmeprod!$B$1:$VX$1,0),FALSE)/1,0)-IFERROR(VLOOKUP($B10,'Slutlig allokering kvv'!$B$2:$BX$550,MATCH(V$2,'Slutlig allokering kvv'!$B$1:$BX$1,0),FALSE)/1,0))</f>
        <v/>
      </c>
      <c r="W10" t="str">
        <f>IF($D10="","",IFERROR(VLOOKUP($B10,Kraftvärmeprod!$B$1:$BX$550,MATCH(W$2,Kraftvärmeprod!$B$1:$VX$1,0),FALSE)/1,0)-IFERROR(VLOOKUP($B10,'Slutlig allokering kvv'!$B$2:$BX$550,MATCH(W$2,'Slutlig allokering kvv'!$B$1:$BX$1,0),FALSE)/1,0))</f>
        <v/>
      </c>
      <c r="X10" t="str">
        <f>IF($D10="","",IFERROR(VLOOKUP($B10,Kraftvärmeprod!$B$1:$BX$550,MATCH(X$2,Kraftvärmeprod!$B$1:$VX$1,0),FALSE)/1,0)-IFERROR(VLOOKUP($B10,'Slutlig allokering kvv'!$B$2:$BX$550,MATCH(X$2,'Slutlig allokering kvv'!$B$1:$BX$1,0),FALSE)/1,0))</f>
        <v/>
      </c>
      <c r="Y10" t="str">
        <f>IF($D10="","",IFERROR(VLOOKUP($B10,Kraftvärmeprod!$B$1:$BX$550,MATCH(Y$2,Kraftvärmeprod!$B$1:$VX$1,0),FALSE)/1,0)-IFERROR(VLOOKUP($B10,'Slutlig allokering kvv'!$B$2:$BX$550,MATCH(Y$2,'Slutlig allokering kvv'!$B$1:$BX$1,0),FALSE)/1,0))</f>
        <v/>
      </c>
      <c r="Z10" t="str">
        <f>IF($D10="","",IFERROR(VLOOKUP($B10,Kraftvärmeprod!$B$1:$BX$550,MATCH(Z$2,Kraftvärmeprod!$B$1:$VX$1,0),FALSE)/1,0)-IFERROR(VLOOKUP($B10,'Slutlig allokering kvv'!$B$2:$BX$550,MATCH(Z$2,'Slutlig allokering kvv'!$B$1:$BX$1,0),FALSE)/1,0))</f>
        <v/>
      </c>
      <c r="AA10" t="str">
        <f>IF($D10="","",IFERROR(VLOOKUP($B10,Kraftvärmeprod!$B$1:$BX$550,MATCH(AA$2,Kraftvärmeprod!$B$1:$VX$1,0),FALSE)/1,0)-IFERROR(VLOOKUP($B10,'Slutlig allokering kvv'!$B$2:$BX$550,MATCH(AA$2,'Slutlig allokering kvv'!$B$1:$BX$1,0),FALSE)/1,0))</f>
        <v/>
      </c>
      <c r="AB10" t="str">
        <f>IF($D10="","",IFERROR(VLOOKUP($B10,Kraftvärmeprod!$B$1:$BX$550,MATCH(AB$2,Kraftvärmeprod!$B$1:$VX$1,0),FALSE)/1,0)-IFERROR(VLOOKUP($B10,'Slutlig allokering kvv'!$B$2:$BX$550,MATCH(AB$2,'Slutlig allokering kvv'!$B$1:$BX$1,0),FALSE)/1,0))</f>
        <v/>
      </c>
      <c r="AC10" t="str">
        <f>IF($D10="","",IFERROR(VLOOKUP($B10,Kraftvärmeprod!$B$1:$BX$550,MATCH(AC$2,Kraftvärmeprod!$B$1:$VX$1,0),FALSE)/1,0)-IFERROR(VLOOKUP($B10,'Slutlig allokering kvv'!$B$2:$BX$550,MATCH(AC$2,'Slutlig allokering kvv'!$B$1:$BX$1,0),FALSE)/1,0))</f>
        <v/>
      </c>
      <c r="AD10" t="str">
        <f>IF($D10="","",IFERROR(VLOOKUP($B10,Kraftvärmeprod!$B$1:$BX$550,MATCH(AD$2,Kraftvärmeprod!$B$1:$VX$1,0),FALSE)/1,0)-IFERROR(VLOOKUP($B10,'Slutlig allokering kvv'!$B$2:$BX$550,MATCH(AD$2,'Slutlig allokering kvv'!$B$1:$BX$1,0),FALSE)/1,0))</f>
        <v/>
      </c>
      <c r="AE10" t="str">
        <f>IF($D10="","",IFERROR(VLOOKUP($B10,Miljö!$B$1:$E$550,MATCH("Hjälpel kraftvärme (GWh)",Miljö!$B$1:$E$1,0),FALSE)/1,0)-IFERROR(VLOOKUP($B10,'Slutlig allokering kvv'!$B$2:$BX$549,MATCH(AE$2,'Slutlig allokering kvv'!$B$1:$BX$1,0),FALSE)/1,0))</f>
        <v/>
      </c>
      <c r="AI10" s="274">
        <f t="shared" si="0"/>
        <v>0</v>
      </c>
      <c r="AK10">
        <f>IFERROR(VLOOKUP($B10,'Slutlig allokering kvv'!$B$2:$AX$549,MATCH("Summa slutlig allokerad tillförd energi (utan hjälpel och rökgaskondensering):",'Slutlig allokering kvv'!$B$1:$AX$1,0),FALSE)/1,"")</f>
        <v>0</v>
      </c>
      <c r="AM10" s="275" t="str">
        <f>IFERROR(1-VLOOKUP($B10,'Slutlig allokering kvv'!$B$2:$AX$549,MATCH("Andel av bränsle i kvv som allokerats till värme, exklusive rökgaskondensering och hjälpel",'Slutlig allokering kvv'!$B$1:$AX$1,0),FALSE),"")</f>
        <v/>
      </c>
      <c r="AO10" s="115" t="str">
        <f t="shared" si="1"/>
        <v/>
      </c>
      <c r="AP10" s="276" t="str">
        <f t="shared" si="2"/>
        <v/>
      </c>
      <c r="AR10" s="115" t="str">
        <f t="shared" si="3"/>
        <v/>
      </c>
    </row>
    <row r="11" spans="1:46">
      <c r="A11" t="s">
        <v>19</v>
      </c>
      <c r="B11" t="s">
        <v>31</v>
      </c>
      <c r="C11" t="str">
        <f>IFERROR(VLOOKUP($B11,Kraftvärmeprod!$B$1:$AH$479,MATCH(C$2,Kraftvärmeprod!$B$1:$AG$1,0),FALSE)/1,"")</f>
        <v/>
      </c>
      <c r="D11" t="str">
        <f>IFERROR(VLOOKUP($B11,Kraftvärmeprod!$B$1:$AH$479,MATCH(D$2,Kraftvärmeprod!$B$1:$AG$1,0),FALSE)/1,"")</f>
        <v/>
      </c>
      <c r="F11" t="str">
        <f>IF($D11="","",IFERROR(VLOOKUP($B11,Kraftvärmeprod!$B$1:$BX$550,MATCH(F$2,Kraftvärmeprod!$B$1:$VX$1,0),FALSE)/1,0)-IFERROR(VLOOKUP($B11,'Slutlig allokering kvv'!$B$2:$BX$550,MATCH(F$2,'Slutlig allokering kvv'!$B$1:$BX$1,0),FALSE)/1,0))</f>
        <v/>
      </c>
      <c r="G11" t="str">
        <f>IF($D11="","",IFERROR(VLOOKUP($B11,Kraftvärmeprod!$B$1:$BX$550,MATCH(G$2,Kraftvärmeprod!$B$1:$VX$1,0),FALSE)/1,0)-IFERROR(VLOOKUP($B11,'Slutlig allokering kvv'!$B$2:$BX$550,MATCH(G$2,'Slutlig allokering kvv'!$B$1:$BX$1,0),FALSE)/1,0))</f>
        <v/>
      </c>
      <c r="H11" t="str">
        <f>IF($D11="","",IFERROR(VLOOKUP($B11,Kraftvärmeprod!$B$1:$BX$550,MATCH(H$2,Kraftvärmeprod!$B$1:$VX$1,0),FALSE)/1,0)-IFERROR(VLOOKUP($B11,'Slutlig allokering kvv'!$B$2:$BX$550,MATCH(H$2,'Slutlig allokering kvv'!$B$1:$BX$1,0),FALSE)/1,0))</f>
        <v/>
      </c>
      <c r="I11" t="str">
        <f>IF($D11="","",IFERROR(VLOOKUP($B11,Kraftvärmeprod!$B$1:$BX$550,MATCH(I$2,Kraftvärmeprod!$B$1:$VX$1,0),FALSE)/1,0)-IFERROR(VLOOKUP($B11,'Slutlig allokering kvv'!$B$2:$BX$550,MATCH(I$2,'Slutlig allokering kvv'!$B$1:$BX$1,0),FALSE)/1,0))</f>
        <v/>
      </c>
      <c r="J11" t="str">
        <f>IF($D11="","",IFERROR(VLOOKUP($B11,Kraftvärmeprod!$B$1:$BX$550,MATCH(J$2,Kraftvärmeprod!$B$1:$VX$1,0),FALSE)/1,0)-IFERROR(VLOOKUP($B11,'Slutlig allokering kvv'!$B$2:$BX$550,MATCH(J$2,'Slutlig allokering kvv'!$B$1:$BX$1,0),FALSE)/1,0))</f>
        <v/>
      </c>
      <c r="K11" t="str">
        <f>IF($D11="","",IFERROR(VLOOKUP($B11,Kraftvärmeprod!$B$1:$BX$550,MATCH(K$2,Kraftvärmeprod!$B$1:$VX$1,0),FALSE)/1,0)-IFERROR(VLOOKUP($B11,'Slutlig allokering kvv'!$B$2:$BX$550,MATCH(K$2,'Slutlig allokering kvv'!$B$1:$BX$1,0),FALSE)/1,0))</f>
        <v/>
      </c>
      <c r="L11" t="str">
        <f>IF($D11="","",IFERROR(VLOOKUP($B11,Kraftvärmeprod!$B$1:$BX$550,MATCH(L$2,Kraftvärmeprod!$B$1:$VX$1,0),FALSE)/1,0)-IFERROR(VLOOKUP($B11,'Slutlig allokering kvv'!$B$2:$BX$550,MATCH(L$2,'Slutlig allokering kvv'!$B$1:$BX$1,0),FALSE)/1,0))</f>
        <v/>
      </c>
      <c r="M11" t="str">
        <f>IF($D11="","",IFERROR(VLOOKUP($B11,Kraftvärmeprod!$B$1:$BX$550,MATCH(M$2,Kraftvärmeprod!$B$1:$VX$1,0),FALSE)/1,0)-IFERROR(VLOOKUP($B11,'Slutlig allokering kvv'!$B$2:$BX$550,MATCH(M$2,'Slutlig allokering kvv'!$B$1:$BX$1,0),FALSE)/1,0))</f>
        <v/>
      </c>
      <c r="N11" t="str">
        <f>IF($D11="","",IFERROR(VLOOKUP($B11,Kraftvärmeprod!$B$1:$BX$550,MATCH(N$2,Kraftvärmeprod!$B$1:$VX$1,0),FALSE)/1,0)-IFERROR(VLOOKUP($B11,'Slutlig allokering kvv'!$B$2:$BX$550,MATCH(N$2,'Slutlig allokering kvv'!$B$1:$BX$1,0),FALSE)/1,0))</f>
        <v/>
      </c>
      <c r="O11" t="str">
        <f>IF($D11="","",IFERROR(VLOOKUP($B11,Kraftvärmeprod!$B$1:$BX$550,MATCH(O$2,Kraftvärmeprod!$B$1:$VX$1,0),FALSE)/1,0)-IFERROR(VLOOKUP($B11,'Slutlig allokering kvv'!$B$2:$BX$550,MATCH(O$2,'Slutlig allokering kvv'!$B$1:$BX$1,0),FALSE)/1,0))</f>
        <v/>
      </c>
      <c r="P11" t="str">
        <f>IF($D11="","",IFERROR(VLOOKUP($B11,Kraftvärmeprod!$B$1:$BX$550,MATCH(P$2,Kraftvärmeprod!$B$1:$VX$1,0),FALSE)/1,0)-IFERROR(VLOOKUP($B11,'Slutlig allokering kvv'!$B$2:$BX$550,MATCH(P$2,'Slutlig allokering kvv'!$B$1:$BX$1,0),FALSE)/1,0))</f>
        <v/>
      </c>
      <c r="Q11" t="str">
        <f>IF($D11="","",IFERROR(VLOOKUP($B11,Kraftvärmeprod!$B$1:$BX$550,MATCH(Q$2,Kraftvärmeprod!$B$1:$VX$1,0),FALSE)/1,0)-IFERROR(VLOOKUP($B11,'Slutlig allokering kvv'!$B$2:$BX$550,MATCH(Q$2,'Slutlig allokering kvv'!$B$1:$BX$1,0),FALSE)/1,0))</f>
        <v/>
      </c>
      <c r="R11" t="str">
        <f>IF($D11="","",IFERROR(VLOOKUP($B11,Kraftvärmeprod!$B$1:$BX$550,MATCH(R$2,Kraftvärmeprod!$B$1:$VX$1,0),FALSE)/1,0)-IFERROR(VLOOKUP($B11,'Slutlig allokering kvv'!$B$2:$BX$550,MATCH(R$2,'Slutlig allokering kvv'!$B$1:$BX$1,0),FALSE)/1,0))</f>
        <v/>
      </c>
      <c r="S11" t="str">
        <f>IF($D11="","",IFERROR(VLOOKUP($B11,Kraftvärmeprod!$B$1:$BX$550,MATCH(S$2,Kraftvärmeprod!$B$1:$VX$1,0),FALSE)/1,0)-IFERROR(VLOOKUP($B11,'Slutlig allokering kvv'!$B$2:$BX$550,MATCH(S$2,'Slutlig allokering kvv'!$B$1:$BX$1,0),FALSE)/1,0))</f>
        <v/>
      </c>
      <c r="T11" t="str">
        <f>IF($D11="","",IFERROR(VLOOKUP($B11,Kraftvärmeprod!$B$1:$BX$550,MATCH(T$2,Kraftvärmeprod!$B$1:$VX$1,0),FALSE)/1,0)-IFERROR(VLOOKUP($B11,'Slutlig allokering kvv'!$B$2:$BX$550,MATCH(T$2,'Slutlig allokering kvv'!$B$1:$BX$1,0),FALSE)/1,0))</f>
        <v/>
      </c>
      <c r="U11" t="str">
        <f>IF($D11="","",IFERROR(VLOOKUP($B11,Kraftvärmeprod!$B$1:$BX$550,MATCH(U$2,Kraftvärmeprod!$B$1:$VX$1,0),FALSE)/1,0)-IFERROR(VLOOKUP($B11,'Slutlig allokering kvv'!$B$2:$BX$550,MATCH(U$2,'Slutlig allokering kvv'!$B$1:$BX$1,0),FALSE)/1,0))</f>
        <v/>
      </c>
      <c r="V11" t="str">
        <f>IF($D11="","",IFERROR(VLOOKUP($B11,Kraftvärmeprod!$B$1:$BX$550,MATCH(V$2,Kraftvärmeprod!$B$1:$VX$1,0),FALSE)/1,0)-IFERROR(VLOOKUP($B11,'Slutlig allokering kvv'!$B$2:$BX$550,MATCH(V$2,'Slutlig allokering kvv'!$B$1:$BX$1,0),FALSE)/1,0))</f>
        <v/>
      </c>
      <c r="W11" t="str">
        <f>IF($D11="","",IFERROR(VLOOKUP($B11,Kraftvärmeprod!$B$1:$BX$550,MATCH(W$2,Kraftvärmeprod!$B$1:$VX$1,0),FALSE)/1,0)-IFERROR(VLOOKUP($B11,'Slutlig allokering kvv'!$B$2:$BX$550,MATCH(W$2,'Slutlig allokering kvv'!$B$1:$BX$1,0),FALSE)/1,0))</f>
        <v/>
      </c>
      <c r="X11" t="str">
        <f>IF($D11="","",IFERROR(VLOOKUP($B11,Kraftvärmeprod!$B$1:$BX$550,MATCH(X$2,Kraftvärmeprod!$B$1:$VX$1,0),FALSE)/1,0)-IFERROR(VLOOKUP($B11,'Slutlig allokering kvv'!$B$2:$BX$550,MATCH(X$2,'Slutlig allokering kvv'!$B$1:$BX$1,0),FALSE)/1,0))</f>
        <v/>
      </c>
      <c r="Y11" t="str">
        <f>IF($D11="","",IFERROR(VLOOKUP($B11,Kraftvärmeprod!$B$1:$BX$550,MATCH(Y$2,Kraftvärmeprod!$B$1:$VX$1,0),FALSE)/1,0)-IFERROR(VLOOKUP($B11,'Slutlig allokering kvv'!$B$2:$BX$550,MATCH(Y$2,'Slutlig allokering kvv'!$B$1:$BX$1,0),FALSE)/1,0))</f>
        <v/>
      </c>
      <c r="Z11" t="str">
        <f>IF($D11="","",IFERROR(VLOOKUP($B11,Kraftvärmeprod!$B$1:$BX$550,MATCH(Z$2,Kraftvärmeprod!$B$1:$VX$1,0),FALSE)/1,0)-IFERROR(VLOOKUP($B11,'Slutlig allokering kvv'!$B$2:$BX$550,MATCH(Z$2,'Slutlig allokering kvv'!$B$1:$BX$1,0),FALSE)/1,0))</f>
        <v/>
      </c>
      <c r="AA11" t="str">
        <f>IF($D11="","",IFERROR(VLOOKUP($B11,Kraftvärmeprod!$B$1:$BX$550,MATCH(AA$2,Kraftvärmeprod!$B$1:$VX$1,0),FALSE)/1,0)-IFERROR(VLOOKUP($B11,'Slutlig allokering kvv'!$B$2:$BX$550,MATCH(AA$2,'Slutlig allokering kvv'!$B$1:$BX$1,0),FALSE)/1,0))</f>
        <v/>
      </c>
      <c r="AB11" t="str">
        <f>IF($D11="","",IFERROR(VLOOKUP($B11,Kraftvärmeprod!$B$1:$BX$550,MATCH(AB$2,Kraftvärmeprod!$B$1:$VX$1,0),FALSE)/1,0)-IFERROR(VLOOKUP($B11,'Slutlig allokering kvv'!$B$2:$BX$550,MATCH(AB$2,'Slutlig allokering kvv'!$B$1:$BX$1,0),FALSE)/1,0))</f>
        <v/>
      </c>
      <c r="AC11" t="str">
        <f>IF($D11="","",IFERROR(VLOOKUP($B11,Kraftvärmeprod!$B$1:$BX$550,MATCH(AC$2,Kraftvärmeprod!$B$1:$VX$1,0),FALSE)/1,0)-IFERROR(VLOOKUP($B11,'Slutlig allokering kvv'!$B$2:$BX$550,MATCH(AC$2,'Slutlig allokering kvv'!$B$1:$BX$1,0),FALSE)/1,0))</f>
        <v/>
      </c>
      <c r="AD11" t="str">
        <f>IF($D11="","",IFERROR(VLOOKUP($B11,Kraftvärmeprod!$B$1:$BX$550,MATCH(AD$2,Kraftvärmeprod!$B$1:$VX$1,0),FALSE)/1,0)-IFERROR(VLOOKUP($B11,'Slutlig allokering kvv'!$B$2:$BX$550,MATCH(AD$2,'Slutlig allokering kvv'!$B$1:$BX$1,0),FALSE)/1,0))</f>
        <v/>
      </c>
      <c r="AE11" t="str">
        <f>IF($D11="","",IFERROR(VLOOKUP($B11,Miljö!$B$1:$E$550,MATCH("Hjälpel kraftvärme (GWh)",Miljö!$B$1:$E$1,0),FALSE)/1,0)-IFERROR(VLOOKUP($B11,'Slutlig allokering kvv'!$B$2:$BX$549,MATCH(AE$2,'Slutlig allokering kvv'!$B$1:$BX$1,0),FALSE)/1,0))</f>
        <v/>
      </c>
      <c r="AI11" s="274">
        <f t="shared" si="0"/>
        <v>0</v>
      </c>
      <c r="AK11">
        <f>IFERROR(VLOOKUP($B11,'Slutlig allokering kvv'!$B$2:$AX$549,MATCH("Summa slutlig allokerad tillförd energi (utan hjälpel och rökgaskondensering):",'Slutlig allokering kvv'!$B$1:$AX$1,0),FALSE)/1,"")</f>
        <v>0</v>
      </c>
      <c r="AM11" s="275" t="str">
        <f>IFERROR(1-VLOOKUP($B11,'Slutlig allokering kvv'!$B$2:$AX$549,MATCH("Andel av bränsle i kvv som allokerats till värme, exklusive rökgaskondensering och hjälpel",'Slutlig allokering kvv'!$B$1:$AX$1,0),FALSE),"")</f>
        <v/>
      </c>
      <c r="AO11" s="115" t="str">
        <f t="shared" si="1"/>
        <v/>
      </c>
      <c r="AP11" s="276" t="str">
        <f t="shared" si="2"/>
        <v/>
      </c>
      <c r="AR11" s="115" t="str">
        <f t="shared" si="3"/>
        <v/>
      </c>
    </row>
    <row r="12" spans="1:46">
      <c r="A12" t="s">
        <v>32</v>
      </c>
      <c r="B12" t="s">
        <v>33</v>
      </c>
      <c r="C12" t="str">
        <f>IFERROR(VLOOKUP($B12,Kraftvärmeprod!$B$1:$AH$479,MATCH(C$2,Kraftvärmeprod!$B$1:$AG$1,0),FALSE)/1,"")</f>
        <v/>
      </c>
      <c r="D12" t="str">
        <f>IFERROR(VLOOKUP($B12,Kraftvärmeprod!$B$1:$AH$479,MATCH(D$2,Kraftvärmeprod!$B$1:$AG$1,0),FALSE)/1,"")</f>
        <v/>
      </c>
      <c r="F12" t="str">
        <f>IF($D12="","",IFERROR(VLOOKUP($B12,Kraftvärmeprod!$B$1:$BX$550,MATCH(F$2,Kraftvärmeprod!$B$1:$VX$1,0),FALSE)/1,0)-IFERROR(VLOOKUP($B12,'Slutlig allokering kvv'!$B$2:$BX$550,MATCH(F$2,'Slutlig allokering kvv'!$B$1:$BX$1,0),FALSE)/1,0))</f>
        <v/>
      </c>
      <c r="G12" t="str">
        <f>IF($D12="","",IFERROR(VLOOKUP($B12,Kraftvärmeprod!$B$1:$BX$550,MATCH(G$2,Kraftvärmeprod!$B$1:$VX$1,0),FALSE)/1,0)-IFERROR(VLOOKUP($B12,'Slutlig allokering kvv'!$B$2:$BX$550,MATCH(G$2,'Slutlig allokering kvv'!$B$1:$BX$1,0),FALSE)/1,0))</f>
        <v/>
      </c>
      <c r="H12" t="str">
        <f>IF($D12="","",IFERROR(VLOOKUP($B12,Kraftvärmeprod!$B$1:$BX$550,MATCH(H$2,Kraftvärmeprod!$B$1:$VX$1,0),FALSE)/1,0)-IFERROR(VLOOKUP($B12,'Slutlig allokering kvv'!$B$2:$BX$550,MATCH(H$2,'Slutlig allokering kvv'!$B$1:$BX$1,0),FALSE)/1,0))</f>
        <v/>
      </c>
      <c r="I12" t="str">
        <f>IF($D12="","",IFERROR(VLOOKUP($B12,Kraftvärmeprod!$B$1:$BX$550,MATCH(I$2,Kraftvärmeprod!$B$1:$VX$1,0),FALSE)/1,0)-IFERROR(VLOOKUP($B12,'Slutlig allokering kvv'!$B$2:$BX$550,MATCH(I$2,'Slutlig allokering kvv'!$B$1:$BX$1,0),FALSE)/1,0))</f>
        <v/>
      </c>
      <c r="J12" t="str">
        <f>IF($D12="","",IFERROR(VLOOKUP($B12,Kraftvärmeprod!$B$1:$BX$550,MATCH(J$2,Kraftvärmeprod!$B$1:$VX$1,0),FALSE)/1,0)-IFERROR(VLOOKUP($B12,'Slutlig allokering kvv'!$B$2:$BX$550,MATCH(J$2,'Slutlig allokering kvv'!$B$1:$BX$1,0),FALSE)/1,0))</f>
        <v/>
      </c>
      <c r="K12" t="str">
        <f>IF($D12="","",IFERROR(VLOOKUP($B12,Kraftvärmeprod!$B$1:$BX$550,MATCH(K$2,Kraftvärmeprod!$B$1:$VX$1,0),FALSE)/1,0)-IFERROR(VLOOKUP($B12,'Slutlig allokering kvv'!$B$2:$BX$550,MATCH(K$2,'Slutlig allokering kvv'!$B$1:$BX$1,0),FALSE)/1,0))</f>
        <v/>
      </c>
      <c r="L12" t="str">
        <f>IF($D12="","",IFERROR(VLOOKUP($B12,Kraftvärmeprod!$B$1:$BX$550,MATCH(L$2,Kraftvärmeprod!$B$1:$VX$1,0),FALSE)/1,0)-IFERROR(VLOOKUP($B12,'Slutlig allokering kvv'!$B$2:$BX$550,MATCH(L$2,'Slutlig allokering kvv'!$B$1:$BX$1,0),FALSE)/1,0))</f>
        <v/>
      </c>
      <c r="M12" t="str">
        <f>IF($D12="","",IFERROR(VLOOKUP($B12,Kraftvärmeprod!$B$1:$BX$550,MATCH(M$2,Kraftvärmeprod!$B$1:$VX$1,0),FALSE)/1,0)-IFERROR(VLOOKUP($B12,'Slutlig allokering kvv'!$B$2:$BX$550,MATCH(M$2,'Slutlig allokering kvv'!$B$1:$BX$1,0),FALSE)/1,0))</f>
        <v/>
      </c>
      <c r="N12" t="str">
        <f>IF($D12="","",IFERROR(VLOOKUP($B12,Kraftvärmeprod!$B$1:$BX$550,MATCH(N$2,Kraftvärmeprod!$B$1:$VX$1,0),FALSE)/1,0)-IFERROR(VLOOKUP($B12,'Slutlig allokering kvv'!$B$2:$BX$550,MATCH(N$2,'Slutlig allokering kvv'!$B$1:$BX$1,0),FALSE)/1,0))</f>
        <v/>
      </c>
      <c r="O12" t="str">
        <f>IF($D12="","",IFERROR(VLOOKUP($B12,Kraftvärmeprod!$B$1:$BX$550,MATCH(O$2,Kraftvärmeprod!$B$1:$VX$1,0),FALSE)/1,0)-IFERROR(VLOOKUP($B12,'Slutlig allokering kvv'!$B$2:$BX$550,MATCH(O$2,'Slutlig allokering kvv'!$B$1:$BX$1,0),FALSE)/1,0))</f>
        <v/>
      </c>
      <c r="P12" t="str">
        <f>IF($D12="","",IFERROR(VLOOKUP($B12,Kraftvärmeprod!$B$1:$BX$550,MATCH(P$2,Kraftvärmeprod!$B$1:$VX$1,0),FALSE)/1,0)-IFERROR(VLOOKUP($B12,'Slutlig allokering kvv'!$B$2:$BX$550,MATCH(P$2,'Slutlig allokering kvv'!$B$1:$BX$1,0),FALSE)/1,0))</f>
        <v/>
      </c>
      <c r="Q12" t="str">
        <f>IF($D12="","",IFERROR(VLOOKUP($B12,Kraftvärmeprod!$B$1:$BX$550,MATCH(Q$2,Kraftvärmeprod!$B$1:$VX$1,0),FALSE)/1,0)-IFERROR(VLOOKUP($B12,'Slutlig allokering kvv'!$B$2:$BX$550,MATCH(Q$2,'Slutlig allokering kvv'!$B$1:$BX$1,0),FALSE)/1,0))</f>
        <v/>
      </c>
      <c r="R12" t="str">
        <f>IF($D12="","",IFERROR(VLOOKUP($B12,Kraftvärmeprod!$B$1:$BX$550,MATCH(R$2,Kraftvärmeprod!$B$1:$VX$1,0),FALSE)/1,0)-IFERROR(VLOOKUP($B12,'Slutlig allokering kvv'!$B$2:$BX$550,MATCH(R$2,'Slutlig allokering kvv'!$B$1:$BX$1,0),FALSE)/1,0))</f>
        <v/>
      </c>
      <c r="S12" t="str">
        <f>IF($D12="","",IFERROR(VLOOKUP($B12,Kraftvärmeprod!$B$1:$BX$550,MATCH(S$2,Kraftvärmeprod!$B$1:$VX$1,0),FALSE)/1,0)-IFERROR(VLOOKUP($B12,'Slutlig allokering kvv'!$B$2:$BX$550,MATCH(S$2,'Slutlig allokering kvv'!$B$1:$BX$1,0),FALSE)/1,0))</f>
        <v/>
      </c>
      <c r="T12" t="str">
        <f>IF($D12="","",IFERROR(VLOOKUP($B12,Kraftvärmeprod!$B$1:$BX$550,MATCH(T$2,Kraftvärmeprod!$B$1:$VX$1,0),FALSE)/1,0)-IFERROR(VLOOKUP($B12,'Slutlig allokering kvv'!$B$2:$BX$550,MATCH(T$2,'Slutlig allokering kvv'!$B$1:$BX$1,0),FALSE)/1,0))</f>
        <v/>
      </c>
      <c r="U12" t="str">
        <f>IF($D12="","",IFERROR(VLOOKUP($B12,Kraftvärmeprod!$B$1:$BX$550,MATCH(U$2,Kraftvärmeprod!$B$1:$VX$1,0),FALSE)/1,0)-IFERROR(VLOOKUP($B12,'Slutlig allokering kvv'!$B$2:$BX$550,MATCH(U$2,'Slutlig allokering kvv'!$B$1:$BX$1,0),FALSE)/1,0))</f>
        <v/>
      </c>
      <c r="V12" t="str">
        <f>IF($D12="","",IFERROR(VLOOKUP($B12,Kraftvärmeprod!$B$1:$BX$550,MATCH(V$2,Kraftvärmeprod!$B$1:$VX$1,0),FALSE)/1,0)-IFERROR(VLOOKUP($B12,'Slutlig allokering kvv'!$B$2:$BX$550,MATCH(V$2,'Slutlig allokering kvv'!$B$1:$BX$1,0),FALSE)/1,0))</f>
        <v/>
      </c>
      <c r="W12" t="str">
        <f>IF($D12="","",IFERROR(VLOOKUP($B12,Kraftvärmeprod!$B$1:$BX$550,MATCH(W$2,Kraftvärmeprod!$B$1:$VX$1,0),FALSE)/1,0)-IFERROR(VLOOKUP($B12,'Slutlig allokering kvv'!$B$2:$BX$550,MATCH(W$2,'Slutlig allokering kvv'!$B$1:$BX$1,0),FALSE)/1,0))</f>
        <v/>
      </c>
      <c r="X12" t="str">
        <f>IF($D12="","",IFERROR(VLOOKUP($B12,Kraftvärmeprod!$B$1:$BX$550,MATCH(X$2,Kraftvärmeprod!$B$1:$VX$1,0),FALSE)/1,0)-IFERROR(VLOOKUP($B12,'Slutlig allokering kvv'!$B$2:$BX$550,MATCH(X$2,'Slutlig allokering kvv'!$B$1:$BX$1,0),FALSE)/1,0))</f>
        <v/>
      </c>
      <c r="Y12" t="str">
        <f>IF($D12="","",IFERROR(VLOOKUP($B12,Kraftvärmeprod!$B$1:$BX$550,MATCH(Y$2,Kraftvärmeprod!$B$1:$VX$1,0),FALSE)/1,0)-IFERROR(VLOOKUP($B12,'Slutlig allokering kvv'!$B$2:$BX$550,MATCH(Y$2,'Slutlig allokering kvv'!$B$1:$BX$1,0),FALSE)/1,0))</f>
        <v/>
      </c>
      <c r="Z12" t="str">
        <f>IF($D12="","",IFERROR(VLOOKUP($B12,Kraftvärmeprod!$B$1:$BX$550,MATCH(Z$2,Kraftvärmeprod!$B$1:$VX$1,0),FALSE)/1,0)-IFERROR(VLOOKUP($B12,'Slutlig allokering kvv'!$B$2:$BX$550,MATCH(Z$2,'Slutlig allokering kvv'!$B$1:$BX$1,0),FALSE)/1,0))</f>
        <v/>
      </c>
      <c r="AA12" t="str">
        <f>IF($D12="","",IFERROR(VLOOKUP($B12,Kraftvärmeprod!$B$1:$BX$550,MATCH(AA$2,Kraftvärmeprod!$B$1:$VX$1,0),FALSE)/1,0)-IFERROR(VLOOKUP($B12,'Slutlig allokering kvv'!$B$2:$BX$550,MATCH(AA$2,'Slutlig allokering kvv'!$B$1:$BX$1,0),FALSE)/1,0))</f>
        <v/>
      </c>
      <c r="AB12" t="str">
        <f>IF($D12="","",IFERROR(VLOOKUP($B12,Kraftvärmeprod!$B$1:$BX$550,MATCH(AB$2,Kraftvärmeprod!$B$1:$VX$1,0),FALSE)/1,0)-IFERROR(VLOOKUP($B12,'Slutlig allokering kvv'!$B$2:$BX$550,MATCH(AB$2,'Slutlig allokering kvv'!$B$1:$BX$1,0),FALSE)/1,0))</f>
        <v/>
      </c>
      <c r="AC12" t="str">
        <f>IF($D12="","",IFERROR(VLOOKUP($B12,Kraftvärmeprod!$B$1:$BX$550,MATCH(AC$2,Kraftvärmeprod!$B$1:$VX$1,0),FALSE)/1,0)-IFERROR(VLOOKUP($B12,'Slutlig allokering kvv'!$B$2:$BX$550,MATCH(AC$2,'Slutlig allokering kvv'!$B$1:$BX$1,0),FALSE)/1,0))</f>
        <v/>
      </c>
      <c r="AD12" t="str">
        <f>IF($D12="","",IFERROR(VLOOKUP($B12,Kraftvärmeprod!$B$1:$BX$550,MATCH(AD$2,Kraftvärmeprod!$B$1:$VX$1,0),FALSE)/1,0)-IFERROR(VLOOKUP($B12,'Slutlig allokering kvv'!$B$2:$BX$550,MATCH(AD$2,'Slutlig allokering kvv'!$B$1:$BX$1,0),FALSE)/1,0))</f>
        <v/>
      </c>
      <c r="AE12" t="str">
        <f>IF($D12="","",IFERROR(VLOOKUP($B12,Miljö!$B$1:$E$550,MATCH("Hjälpel kraftvärme (GWh)",Miljö!$B$1:$E$1,0),FALSE)/1,0)-IFERROR(VLOOKUP($B12,'Slutlig allokering kvv'!$B$2:$BX$549,MATCH(AE$2,'Slutlig allokering kvv'!$B$1:$BX$1,0),FALSE)/1,0))</f>
        <v/>
      </c>
      <c r="AI12" s="274">
        <f t="shared" si="0"/>
        <v>0</v>
      </c>
      <c r="AK12">
        <f>IFERROR(VLOOKUP($B12,'Slutlig allokering kvv'!$B$2:$AX$549,MATCH("Summa slutlig allokerad tillförd energi (utan hjälpel och rökgaskondensering):",'Slutlig allokering kvv'!$B$1:$AX$1,0),FALSE)/1,"")</f>
        <v>0</v>
      </c>
      <c r="AM12" s="275" t="str">
        <f>IFERROR(1-VLOOKUP($B12,'Slutlig allokering kvv'!$B$2:$AX$549,MATCH("Andel av bränsle i kvv som allokerats till värme, exklusive rökgaskondensering och hjälpel",'Slutlig allokering kvv'!$B$1:$AX$1,0),FALSE),"")</f>
        <v/>
      </c>
      <c r="AO12" s="115" t="str">
        <f t="shared" si="1"/>
        <v/>
      </c>
      <c r="AP12" s="276" t="str">
        <f t="shared" si="2"/>
        <v/>
      </c>
      <c r="AR12" s="115" t="str">
        <f t="shared" si="3"/>
        <v/>
      </c>
    </row>
    <row r="13" spans="1:46">
      <c r="A13" t="s">
        <v>32</v>
      </c>
      <c r="B13" t="s">
        <v>34</v>
      </c>
      <c r="C13" t="str">
        <f>IFERROR(VLOOKUP($B13,Kraftvärmeprod!$B$1:$AH$479,MATCH(C$2,Kraftvärmeprod!$B$1:$AG$1,0),FALSE)/1,"")</f>
        <v/>
      </c>
      <c r="D13" t="str">
        <f>IFERROR(VLOOKUP($B13,Kraftvärmeprod!$B$1:$AH$479,MATCH(D$2,Kraftvärmeprod!$B$1:$AG$1,0),FALSE)/1,"")</f>
        <v/>
      </c>
      <c r="F13" t="str">
        <f>IF($D13="","",IFERROR(VLOOKUP($B13,Kraftvärmeprod!$B$1:$BX$550,MATCH(F$2,Kraftvärmeprod!$B$1:$VX$1,0),FALSE)/1,0)-IFERROR(VLOOKUP($B13,'Slutlig allokering kvv'!$B$2:$BX$550,MATCH(F$2,'Slutlig allokering kvv'!$B$1:$BX$1,0),FALSE)/1,0))</f>
        <v/>
      </c>
      <c r="G13" t="str">
        <f>IF($D13="","",IFERROR(VLOOKUP($B13,Kraftvärmeprod!$B$1:$BX$550,MATCH(G$2,Kraftvärmeprod!$B$1:$VX$1,0),FALSE)/1,0)-IFERROR(VLOOKUP($B13,'Slutlig allokering kvv'!$B$2:$BX$550,MATCH(G$2,'Slutlig allokering kvv'!$B$1:$BX$1,0),FALSE)/1,0))</f>
        <v/>
      </c>
      <c r="H13" t="str">
        <f>IF($D13="","",IFERROR(VLOOKUP($B13,Kraftvärmeprod!$B$1:$BX$550,MATCH(H$2,Kraftvärmeprod!$B$1:$VX$1,0),FALSE)/1,0)-IFERROR(VLOOKUP($B13,'Slutlig allokering kvv'!$B$2:$BX$550,MATCH(H$2,'Slutlig allokering kvv'!$B$1:$BX$1,0),FALSE)/1,0))</f>
        <v/>
      </c>
      <c r="I13" t="str">
        <f>IF($D13="","",IFERROR(VLOOKUP($B13,Kraftvärmeprod!$B$1:$BX$550,MATCH(I$2,Kraftvärmeprod!$B$1:$VX$1,0),FALSE)/1,0)-IFERROR(VLOOKUP($B13,'Slutlig allokering kvv'!$B$2:$BX$550,MATCH(I$2,'Slutlig allokering kvv'!$B$1:$BX$1,0),FALSE)/1,0))</f>
        <v/>
      </c>
      <c r="J13" t="str">
        <f>IF($D13="","",IFERROR(VLOOKUP($B13,Kraftvärmeprod!$B$1:$BX$550,MATCH(J$2,Kraftvärmeprod!$B$1:$VX$1,0),FALSE)/1,0)-IFERROR(VLOOKUP($B13,'Slutlig allokering kvv'!$B$2:$BX$550,MATCH(J$2,'Slutlig allokering kvv'!$B$1:$BX$1,0),FALSE)/1,0))</f>
        <v/>
      </c>
      <c r="K13" t="str">
        <f>IF($D13="","",IFERROR(VLOOKUP($B13,Kraftvärmeprod!$B$1:$BX$550,MATCH(K$2,Kraftvärmeprod!$B$1:$VX$1,0),FALSE)/1,0)-IFERROR(VLOOKUP($B13,'Slutlig allokering kvv'!$B$2:$BX$550,MATCH(K$2,'Slutlig allokering kvv'!$B$1:$BX$1,0),FALSE)/1,0))</f>
        <v/>
      </c>
      <c r="L13" t="str">
        <f>IF($D13="","",IFERROR(VLOOKUP($B13,Kraftvärmeprod!$B$1:$BX$550,MATCH(L$2,Kraftvärmeprod!$B$1:$VX$1,0),FALSE)/1,0)-IFERROR(VLOOKUP($B13,'Slutlig allokering kvv'!$B$2:$BX$550,MATCH(L$2,'Slutlig allokering kvv'!$B$1:$BX$1,0),FALSE)/1,0))</f>
        <v/>
      </c>
      <c r="M13" t="str">
        <f>IF($D13="","",IFERROR(VLOOKUP($B13,Kraftvärmeprod!$B$1:$BX$550,MATCH(M$2,Kraftvärmeprod!$B$1:$VX$1,0),FALSE)/1,0)-IFERROR(VLOOKUP($B13,'Slutlig allokering kvv'!$B$2:$BX$550,MATCH(M$2,'Slutlig allokering kvv'!$B$1:$BX$1,0),FALSE)/1,0))</f>
        <v/>
      </c>
      <c r="N13" t="str">
        <f>IF($D13="","",IFERROR(VLOOKUP($B13,Kraftvärmeprod!$B$1:$BX$550,MATCH(N$2,Kraftvärmeprod!$B$1:$VX$1,0),FALSE)/1,0)-IFERROR(VLOOKUP($B13,'Slutlig allokering kvv'!$B$2:$BX$550,MATCH(N$2,'Slutlig allokering kvv'!$B$1:$BX$1,0),FALSE)/1,0))</f>
        <v/>
      </c>
      <c r="O13" t="str">
        <f>IF($D13="","",IFERROR(VLOOKUP($B13,Kraftvärmeprod!$B$1:$BX$550,MATCH(O$2,Kraftvärmeprod!$B$1:$VX$1,0),FALSE)/1,0)-IFERROR(VLOOKUP($B13,'Slutlig allokering kvv'!$B$2:$BX$550,MATCH(O$2,'Slutlig allokering kvv'!$B$1:$BX$1,0),FALSE)/1,0))</f>
        <v/>
      </c>
      <c r="P13" t="str">
        <f>IF($D13="","",IFERROR(VLOOKUP($B13,Kraftvärmeprod!$B$1:$BX$550,MATCH(P$2,Kraftvärmeprod!$B$1:$VX$1,0),FALSE)/1,0)-IFERROR(VLOOKUP($B13,'Slutlig allokering kvv'!$B$2:$BX$550,MATCH(P$2,'Slutlig allokering kvv'!$B$1:$BX$1,0),FALSE)/1,0))</f>
        <v/>
      </c>
      <c r="Q13" t="str">
        <f>IF($D13="","",IFERROR(VLOOKUP($B13,Kraftvärmeprod!$B$1:$BX$550,MATCH(Q$2,Kraftvärmeprod!$B$1:$VX$1,0),FALSE)/1,0)-IFERROR(VLOOKUP($B13,'Slutlig allokering kvv'!$B$2:$BX$550,MATCH(Q$2,'Slutlig allokering kvv'!$B$1:$BX$1,0),FALSE)/1,0))</f>
        <v/>
      </c>
      <c r="R13" t="str">
        <f>IF($D13="","",IFERROR(VLOOKUP($B13,Kraftvärmeprod!$B$1:$BX$550,MATCH(R$2,Kraftvärmeprod!$B$1:$VX$1,0),FALSE)/1,0)-IFERROR(VLOOKUP($B13,'Slutlig allokering kvv'!$B$2:$BX$550,MATCH(R$2,'Slutlig allokering kvv'!$B$1:$BX$1,0),FALSE)/1,0))</f>
        <v/>
      </c>
      <c r="S13" t="str">
        <f>IF($D13="","",IFERROR(VLOOKUP($B13,Kraftvärmeprod!$B$1:$BX$550,MATCH(S$2,Kraftvärmeprod!$B$1:$VX$1,0),FALSE)/1,0)-IFERROR(VLOOKUP($B13,'Slutlig allokering kvv'!$B$2:$BX$550,MATCH(S$2,'Slutlig allokering kvv'!$B$1:$BX$1,0),FALSE)/1,0))</f>
        <v/>
      </c>
      <c r="T13" t="str">
        <f>IF($D13="","",IFERROR(VLOOKUP($B13,Kraftvärmeprod!$B$1:$BX$550,MATCH(T$2,Kraftvärmeprod!$B$1:$VX$1,0),FALSE)/1,0)-IFERROR(VLOOKUP($B13,'Slutlig allokering kvv'!$B$2:$BX$550,MATCH(T$2,'Slutlig allokering kvv'!$B$1:$BX$1,0),FALSE)/1,0))</f>
        <v/>
      </c>
      <c r="U13" t="str">
        <f>IF($D13="","",IFERROR(VLOOKUP($B13,Kraftvärmeprod!$B$1:$BX$550,MATCH(U$2,Kraftvärmeprod!$B$1:$VX$1,0),FALSE)/1,0)-IFERROR(VLOOKUP($B13,'Slutlig allokering kvv'!$B$2:$BX$550,MATCH(U$2,'Slutlig allokering kvv'!$B$1:$BX$1,0),FALSE)/1,0))</f>
        <v/>
      </c>
      <c r="V13" t="str">
        <f>IF($D13="","",IFERROR(VLOOKUP($B13,Kraftvärmeprod!$B$1:$BX$550,MATCH(V$2,Kraftvärmeprod!$B$1:$VX$1,0),FALSE)/1,0)-IFERROR(VLOOKUP($B13,'Slutlig allokering kvv'!$B$2:$BX$550,MATCH(V$2,'Slutlig allokering kvv'!$B$1:$BX$1,0),FALSE)/1,0))</f>
        <v/>
      </c>
      <c r="W13" t="str">
        <f>IF($D13="","",IFERROR(VLOOKUP($B13,Kraftvärmeprod!$B$1:$BX$550,MATCH(W$2,Kraftvärmeprod!$B$1:$VX$1,0),FALSE)/1,0)-IFERROR(VLOOKUP($B13,'Slutlig allokering kvv'!$B$2:$BX$550,MATCH(W$2,'Slutlig allokering kvv'!$B$1:$BX$1,0),FALSE)/1,0))</f>
        <v/>
      </c>
      <c r="X13" t="str">
        <f>IF($D13="","",IFERROR(VLOOKUP($B13,Kraftvärmeprod!$B$1:$BX$550,MATCH(X$2,Kraftvärmeprod!$B$1:$VX$1,0),FALSE)/1,0)-IFERROR(VLOOKUP($B13,'Slutlig allokering kvv'!$B$2:$BX$550,MATCH(X$2,'Slutlig allokering kvv'!$B$1:$BX$1,0),FALSE)/1,0))</f>
        <v/>
      </c>
      <c r="Y13" t="str">
        <f>IF($D13="","",IFERROR(VLOOKUP($B13,Kraftvärmeprod!$B$1:$BX$550,MATCH(Y$2,Kraftvärmeprod!$B$1:$VX$1,0),FALSE)/1,0)-IFERROR(VLOOKUP($B13,'Slutlig allokering kvv'!$B$2:$BX$550,MATCH(Y$2,'Slutlig allokering kvv'!$B$1:$BX$1,0),FALSE)/1,0))</f>
        <v/>
      </c>
      <c r="Z13" t="str">
        <f>IF($D13="","",IFERROR(VLOOKUP($B13,Kraftvärmeprod!$B$1:$BX$550,MATCH(Z$2,Kraftvärmeprod!$B$1:$VX$1,0),FALSE)/1,0)-IFERROR(VLOOKUP($B13,'Slutlig allokering kvv'!$B$2:$BX$550,MATCH(Z$2,'Slutlig allokering kvv'!$B$1:$BX$1,0),FALSE)/1,0))</f>
        <v/>
      </c>
      <c r="AA13" t="str">
        <f>IF($D13="","",IFERROR(VLOOKUP($B13,Kraftvärmeprod!$B$1:$BX$550,MATCH(AA$2,Kraftvärmeprod!$B$1:$VX$1,0),FALSE)/1,0)-IFERROR(VLOOKUP($B13,'Slutlig allokering kvv'!$B$2:$BX$550,MATCH(AA$2,'Slutlig allokering kvv'!$B$1:$BX$1,0),FALSE)/1,0))</f>
        <v/>
      </c>
      <c r="AB13" t="str">
        <f>IF($D13="","",IFERROR(VLOOKUP($B13,Kraftvärmeprod!$B$1:$BX$550,MATCH(AB$2,Kraftvärmeprod!$B$1:$VX$1,0),FALSE)/1,0)-IFERROR(VLOOKUP($B13,'Slutlig allokering kvv'!$B$2:$BX$550,MATCH(AB$2,'Slutlig allokering kvv'!$B$1:$BX$1,0),FALSE)/1,0))</f>
        <v/>
      </c>
      <c r="AC13" t="str">
        <f>IF($D13="","",IFERROR(VLOOKUP($B13,Kraftvärmeprod!$B$1:$BX$550,MATCH(AC$2,Kraftvärmeprod!$B$1:$VX$1,0),FALSE)/1,0)-IFERROR(VLOOKUP($B13,'Slutlig allokering kvv'!$B$2:$BX$550,MATCH(AC$2,'Slutlig allokering kvv'!$B$1:$BX$1,0),FALSE)/1,0))</f>
        <v/>
      </c>
      <c r="AD13" t="str">
        <f>IF($D13="","",IFERROR(VLOOKUP($B13,Kraftvärmeprod!$B$1:$BX$550,MATCH(AD$2,Kraftvärmeprod!$B$1:$VX$1,0),FALSE)/1,0)-IFERROR(VLOOKUP($B13,'Slutlig allokering kvv'!$B$2:$BX$550,MATCH(AD$2,'Slutlig allokering kvv'!$B$1:$BX$1,0),FALSE)/1,0))</f>
        <v/>
      </c>
      <c r="AE13" t="str">
        <f>IF($D13="","",IFERROR(VLOOKUP($B13,Miljö!$B$1:$E$550,MATCH("Hjälpel kraftvärme (GWh)",Miljö!$B$1:$E$1,0),FALSE)/1,0)-IFERROR(VLOOKUP($B13,'Slutlig allokering kvv'!$B$2:$BX$549,MATCH(AE$2,'Slutlig allokering kvv'!$B$1:$BX$1,0),FALSE)/1,0))</f>
        <v/>
      </c>
      <c r="AI13" s="274">
        <f t="shared" si="0"/>
        <v>0</v>
      </c>
      <c r="AK13">
        <f>IFERROR(VLOOKUP($B13,'Slutlig allokering kvv'!$B$2:$AX$549,MATCH("Summa slutlig allokerad tillförd energi (utan hjälpel och rökgaskondensering):",'Slutlig allokering kvv'!$B$1:$AX$1,0),FALSE)/1,"")</f>
        <v>0</v>
      </c>
      <c r="AM13" s="275" t="str">
        <f>IFERROR(1-VLOOKUP($B13,'Slutlig allokering kvv'!$B$2:$AX$549,MATCH("Andel av bränsle i kvv som allokerats till värme, exklusive rökgaskondensering och hjälpel",'Slutlig allokering kvv'!$B$1:$AX$1,0),FALSE),"")</f>
        <v/>
      </c>
      <c r="AO13" s="115" t="str">
        <f t="shared" si="1"/>
        <v/>
      </c>
      <c r="AP13" s="276" t="str">
        <f t="shared" si="2"/>
        <v/>
      </c>
      <c r="AR13" s="115" t="str">
        <f t="shared" si="3"/>
        <v/>
      </c>
    </row>
    <row r="14" spans="1:46">
      <c r="A14" t="s">
        <v>32</v>
      </c>
      <c r="B14" t="s">
        <v>35</v>
      </c>
      <c r="C14" t="str">
        <f>IFERROR(VLOOKUP($B14,Kraftvärmeprod!$B$1:$AH$479,MATCH(C$2,Kraftvärmeprod!$B$1:$AG$1,0),FALSE)/1,"")</f>
        <v/>
      </c>
      <c r="D14" t="str">
        <f>IFERROR(VLOOKUP($B14,Kraftvärmeprod!$B$1:$AH$479,MATCH(D$2,Kraftvärmeprod!$B$1:$AG$1,0),FALSE)/1,"")</f>
        <v/>
      </c>
      <c r="F14" t="str">
        <f>IF($D14="","",IFERROR(VLOOKUP($B14,Kraftvärmeprod!$B$1:$BX$550,MATCH(F$2,Kraftvärmeprod!$B$1:$VX$1,0),FALSE)/1,0)-IFERROR(VLOOKUP($B14,'Slutlig allokering kvv'!$B$2:$BX$550,MATCH(F$2,'Slutlig allokering kvv'!$B$1:$BX$1,0),FALSE)/1,0))</f>
        <v/>
      </c>
      <c r="G14" t="str">
        <f>IF($D14="","",IFERROR(VLOOKUP($B14,Kraftvärmeprod!$B$1:$BX$550,MATCH(G$2,Kraftvärmeprod!$B$1:$VX$1,0),FALSE)/1,0)-IFERROR(VLOOKUP($B14,'Slutlig allokering kvv'!$B$2:$BX$550,MATCH(G$2,'Slutlig allokering kvv'!$B$1:$BX$1,0),FALSE)/1,0))</f>
        <v/>
      </c>
      <c r="H14" t="str">
        <f>IF($D14="","",IFERROR(VLOOKUP($B14,Kraftvärmeprod!$B$1:$BX$550,MATCH(H$2,Kraftvärmeprod!$B$1:$VX$1,0),FALSE)/1,0)-IFERROR(VLOOKUP($B14,'Slutlig allokering kvv'!$B$2:$BX$550,MATCH(H$2,'Slutlig allokering kvv'!$B$1:$BX$1,0),FALSE)/1,0))</f>
        <v/>
      </c>
      <c r="I14" t="str">
        <f>IF($D14="","",IFERROR(VLOOKUP($B14,Kraftvärmeprod!$B$1:$BX$550,MATCH(I$2,Kraftvärmeprod!$B$1:$VX$1,0),FALSE)/1,0)-IFERROR(VLOOKUP($B14,'Slutlig allokering kvv'!$B$2:$BX$550,MATCH(I$2,'Slutlig allokering kvv'!$B$1:$BX$1,0),FALSE)/1,0))</f>
        <v/>
      </c>
      <c r="J14" t="str">
        <f>IF($D14="","",IFERROR(VLOOKUP($B14,Kraftvärmeprod!$B$1:$BX$550,MATCH(J$2,Kraftvärmeprod!$B$1:$VX$1,0),FALSE)/1,0)-IFERROR(VLOOKUP($B14,'Slutlig allokering kvv'!$B$2:$BX$550,MATCH(J$2,'Slutlig allokering kvv'!$B$1:$BX$1,0),FALSE)/1,0))</f>
        <v/>
      </c>
      <c r="K14" t="str">
        <f>IF($D14="","",IFERROR(VLOOKUP($B14,Kraftvärmeprod!$B$1:$BX$550,MATCH(K$2,Kraftvärmeprod!$B$1:$VX$1,0),FALSE)/1,0)-IFERROR(VLOOKUP($B14,'Slutlig allokering kvv'!$B$2:$BX$550,MATCH(K$2,'Slutlig allokering kvv'!$B$1:$BX$1,0),FALSE)/1,0))</f>
        <v/>
      </c>
      <c r="L14" t="str">
        <f>IF($D14="","",IFERROR(VLOOKUP($B14,Kraftvärmeprod!$B$1:$BX$550,MATCH(L$2,Kraftvärmeprod!$B$1:$VX$1,0),FALSE)/1,0)-IFERROR(VLOOKUP($B14,'Slutlig allokering kvv'!$B$2:$BX$550,MATCH(L$2,'Slutlig allokering kvv'!$B$1:$BX$1,0),FALSE)/1,0))</f>
        <v/>
      </c>
      <c r="M14" t="str">
        <f>IF($D14="","",IFERROR(VLOOKUP($B14,Kraftvärmeprod!$B$1:$BX$550,MATCH(M$2,Kraftvärmeprod!$B$1:$VX$1,0),FALSE)/1,0)-IFERROR(VLOOKUP($B14,'Slutlig allokering kvv'!$B$2:$BX$550,MATCH(M$2,'Slutlig allokering kvv'!$B$1:$BX$1,0),FALSE)/1,0))</f>
        <v/>
      </c>
      <c r="N14" t="str">
        <f>IF($D14="","",IFERROR(VLOOKUP($B14,Kraftvärmeprod!$B$1:$BX$550,MATCH(N$2,Kraftvärmeprod!$B$1:$VX$1,0),FALSE)/1,0)-IFERROR(VLOOKUP($B14,'Slutlig allokering kvv'!$B$2:$BX$550,MATCH(N$2,'Slutlig allokering kvv'!$B$1:$BX$1,0),FALSE)/1,0))</f>
        <v/>
      </c>
      <c r="O14" t="str">
        <f>IF($D14="","",IFERROR(VLOOKUP($B14,Kraftvärmeprod!$B$1:$BX$550,MATCH(O$2,Kraftvärmeprod!$B$1:$VX$1,0),FALSE)/1,0)-IFERROR(VLOOKUP($B14,'Slutlig allokering kvv'!$B$2:$BX$550,MATCH(O$2,'Slutlig allokering kvv'!$B$1:$BX$1,0),FALSE)/1,0))</f>
        <v/>
      </c>
      <c r="P14" t="str">
        <f>IF($D14="","",IFERROR(VLOOKUP($B14,Kraftvärmeprod!$B$1:$BX$550,MATCH(P$2,Kraftvärmeprod!$B$1:$VX$1,0),FALSE)/1,0)-IFERROR(VLOOKUP($B14,'Slutlig allokering kvv'!$B$2:$BX$550,MATCH(P$2,'Slutlig allokering kvv'!$B$1:$BX$1,0),FALSE)/1,0))</f>
        <v/>
      </c>
      <c r="Q14" t="str">
        <f>IF($D14="","",IFERROR(VLOOKUP($B14,Kraftvärmeprod!$B$1:$BX$550,MATCH(Q$2,Kraftvärmeprod!$B$1:$VX$1,0),FALSE)/1,0)-IFERROR(VLOOKUP($B14,'Slutlig allokering kvv'!$B$2:$BX$550,MATCH(Q$2,'Slutlig allokering kvv'!$B$1:$BX$1,0),FALSE)/1,0))</f>
        <v/>
      </c>
      <c r="R14" t="str">
        <f>IF($D14="","",IFERROR(VLOOKUP($B14,Kraftvärmeprod!$B$1:$BX$550,MATCH(R$2,Kraftvärmeprod!$B$1:$VX$1,0),FALSE)/1,0)-IFERROR(VLOOKUP($B14,'Slutlig allokering kvv'!$B$2:$BX$550,MATCH(R$2,'Slutlig allokering kvv'!$B$1:$BX$1,0),FALSE)/1,0))</f>
        <v/>
      </c>
      <c r="S14" t="str">
        <f>IF($D14="","",IFERROR(VLOOKUP($B14,Kraftvärmeprod!$B$1:$BX$550,MATCH(S$2,Kraftvärmeprod!$B$1:$VX$1,0),FALSE)/1,0)-IFERROR(VLOOKUP($B14,'Slutlig allokering kvv'!$B$2:$BX$550,MATCH(S$2,'Slutlig allokering kvv'!$B$1:$BX$1,0),FALSE)/1,0))</f>
        <v/>
      </c>
      <c r="T14" t="str">
        <f>IF($D14="","",IFERROR(VLOOKUP($B14,Kraftvärmeprod!$B$1:$BX$550,MATCH(T$2,Kraftvärmeprod!$B$1:$VX$1,0),FALSE)/1,0)-IFERROR(VLOOKUP($B14,'Slutlig allokering kvv'!$B$2:$BX$550,MATCH(T$2,'Slutlig allokering kvv'!$B$1:$BX$1,0),FALSE)/1,0))</f>
        <v/>
      </c>
      <c r="U14" t="str">
        <f>IF($D14="","",IFERROR(VLOOKUP($B14,Kraftvärmeprod!$B$1:$BX$550,MATCH(U$2,Kraftvärmeprod!$B$1:$VX$1,0),FALSE)/1,0)-IFERROR(VLOOKUP($B14,'Slutlig allokering kvv'!$B$2:$BX$550,MATCH(U$2,'Slutlig allokering kvv'!$B$1:$BX$1,0),FALSE)/1,0))</f>
        <v/>
      </c>
      <c r="V14" t="str">
        <f>IF($D14="","",IFERROR(VLOOKUP($B14,Kraftvärmeprod!$B$1:$BX$550,MATCH(V$2,Kraftvärmeprod!$B$1:$VX$1,0),FALSE)/1,0)-IFERROR(VLOOKUP($B14,'Slutlig allokering kvv'!$B$2:$BX$550,MATCH(V$2,'Slutlig allokering kvv'!$B$1:$BX$1,0),FALSE)/1,0))</f>
        <v/>
      </c>
      <c r="W14" t="str">
        <f>IF($D14="","",IFERROR(VLOOKUP($B14,Kraftvärmeprod!$B$1:$BX$550,MATCH(W$2,Kraftvärmeprod!$B$1:$VX$1,0),FALSE)/1,0)-IFERROR(VLOOKUP($B14,'Slutlig allokering kvv'!$B$2:$BX$550,MATCH(W$2,'Slutlig allokering kvv'!$B$1:$BX$1,0),FALSE)/1,0))</f>
        <v/>
      </c>
      <c r="X14" t="str">
        <f>IF($D14="","",IFERROR(VLOOKUP($B14,Kraftvärmeprod!$B$1:$BX$550,MATCH(X$2,Kraftvärmeprod!$B$1:$VX$1,0),FALSE)/1,0)-IFERROR(VLOOKUP($B14,'Slutlig allokering kvv'!$B$2:$BX$550,MATCH(X$2,'Slutlig allokering kvv'!$B$1:$BX$1,0),FALSE)/1,0))</f>
        <v/>
      </c>
      <c r="Y14" t="str">
        <f>IF($D14="","",IFERROR(VLOOKUP($B14,Kraftvärmeprod!$B$1:$BX$550,MATCH(Y$2,Kraftvärmeprod!$B$1:$VX$1,0),FALSE)/1,0)-IFERROR(VLOOKUP($B14,'Slutlig allokering kvv'!$B$2:$BX$550,MATCH(Y$2,'Slutlig allokering kvv'!$B$1:$BX$1,0),FALSE)/1,0))</f>
        <v/>
      </c>
      <c r="Z14" t="str">
        <f>IF($D14="","",IFERROR(VLOOKUP($B14,Kraftvärmeprod!$B$1:$BX$550,MATCH(Z$2,Kraftvärmeprod!$B$1:$VX$1,0),FALSE)/1,0)-IFERROR(VLOOKUP($B14,'Slutlig allokering kvv'!$B$2:$BX$550,MATCH(Z$2,'Slutlig allokering kvv'!$B$1:$BX$1,0),FALSE)/1,0))</f>
        <v/>
      </c>
      <c r="AA14" t="str">
        <f>IF($D14="","",IFERROR(VLOOKUP($B14,Kraftvärmeprod!$B$1:$BX$550,MATCH(AA$2,Kraftvärmeprod!$B$1:$VX$1,0),FALSE)/1,0)-IFERROR(VLOOKUP($B14,'Slutlig allokering kvv'!$B$2:$BX$550,MATCH(AA$2,'Slutlig allokering kvv'!$B$1:$BX$1,0),FALSE)/1,0))</f>
        <v/>
      </c>
      <c r="AB14" t="str">
        <f>IF($D14="","",IFERROR(VLOOKUP($B14,Kraftvärmeprod!$B$1:$BX$550,MATCH(AB$2,Kraftvärmeprod!$B$1:$VX$1,0),FALSE)/1,0)-IFERROR(VLOOKUP($B14,'Slutlig allokering kvv'!$B$2:$BX$550,MATCH(AB$2,'Slutlig allokering kvv'!$B$1:$BX$1,0),FALSE)/1,0))</f>
        <v/>
      </c>
      <c r="AC14" t="str">
        <f>IF($D14="","",IFERROR(VLOOKUP($B14,Kraftvärmeprod!$B$1:$BX$550,MATCH(AC$2,Kraftvärmeprod!$B$1:$VX$1,0),FALSE)/1,0)-IFERROR(VLOOKUP($B14,'Slutlig allokering kvv'!$B$2:$BX$550,MATCH(AC$2,'Slutlig allokering kvv'!$B$1:$BX$1,0),FALSE)/1,0))</f>
        <v/>
      </c>
      <c r="AD14" t="str">
        <f>IF($D14="","",IFERROR(VLOOKUP($B14,Kraftvärmeprod!$B$1:$BX$550,MATCH(AD$2,Kraftvärmeprod!$B$1:$VX$1,0),FALSE)/1,0)-IFERROR(VLOOKUP($B14,'Slutlig allokering kvv'!$B$2:$BX$550,MATCH(AD$2,'Slutlig allokering kvv'!$B$1:$BX$1,0),FALSE)/1,0))</f>
        <v/>
      </c>
      <c r="AE14" t="str">
        <f>IF($D14="","",IFERROR(VLOOKUP($B14,Miljö!$B$1:$E$550,MATCH("Hjälpel kraftvärme (GWh)",Miljö!$B$1:$E$1,0),FALSE)/1,0)-IFERROR(VLOOKUP($B14,'Slutlig allokering kvv'!$B$2:$BX$549,MATCH(AE$2,'Slutlig allokering kvv'!$B$1:$BX$1,0),FALSE)/1,0))</f>
        <v/>
      </c>
      <c r="AI14" s="274">
        <f t="shared" si="0"/>
        <v>0</v>
      </c>
      <c r="AK14">
        <f>IFERROR(VLOOKUP($B14,'Slutlig allokering kvv'!$B$2:$AX$549,MATCH("Summa slutlig allokerad tillförd energi (utan hjälpel och rökgaskondensering):",'Slutlig allokering kvv'!$B$1:$AX$1,0),FALSE)/1,"")</f>
        <v>0</v>
      </c>
      <c r="AM14" s="275" t="str">
        <f>IFERROR(1-VLOOKUP($B14,'Slutlig allokering kvv'!$B$2:$AX$549,MATCH("Andel av bränsle i kvv som allokerats till värme, exklusive rökgaskondensering och hjälpel",'Slutlig allokering kvv'!$B$1:$AX$1,0),FALSE),"")</f>
        <v/>
      </c>
      <c r="AO14" s="115" t="str">
        <f t="shared" si="1"/>
        <v/>
      </c>
      <c r="AP14" s="276" t="str">
        <f t="shared" si="2"/>
        <v/>
      </c>
      <c r="AR14" s="115" t="str">
        <f t="shared" si="3"/>
        <v/>
      </c>
    </row>
    <row r="15" spans="1:46">
      <c r="A15" t="s">
        <v>32</v>
      </c>
      <c r="B15" t="s">
        <v>36</v>
      </c>
      <c r="C15" t="str">
        <f>IFERROR(VLOOKUP($B15,Kraftvärmeprod!$B$1:$AH$479,MATCH(C$2,Kraftvärmeprod!$B$1:$AG$1,0),FALSE)/1,"")</f>
        <v/>
      </c>
      <c r="D15" t="str">
        <f>IFERROR(VLOOKUP($B15,Kraftvärmeprod!$B$1:$AH$479,MATCH(D$2,Kraftvärmeprod!$B$1:$AG$1,0),FALSE)/1,"")</f>
        <v/>
      </c>
      <c r="F15" t="str">
        <f>IF($D15="","",IFERROR(VLOOKUP($B15,Kraftvärmeprod!$B$1:$BX$550,MATCH(F$2,Kraftvärmeprod!$B$1:$VX$1,0),FALSE)/1,0)-IFERROR(VLOOKUP($B15,'Slutlig allokering kvv'!$B$2:$BX$550,MATCH(F$2,'Slutlig allokering kvv'!$B$1:$BX$1,0),FALSE)/1,0))</f>
        <v/>
      </c>
      <c r="G15" t="str">
        <f>IF($D15="","",IFERROR(VLOOKUP($B15,Kraftvärmeprod!$B$1:$BX$550,MATCH(G$2,Kraftvärmeprod!$B$1:$VX$1,0),FALSE)/1,0)-IFERROR(VLOOKUP($B15,'Slutlig allokering kvv'!$B$2:$BX$550,MATCH(G$2,'Slutlig allokering kvv'!$B$1:$BX$1,0),FALSE)/1,0))</f>
        <v/>
      </c>
      <c r="H15" t="str">
        <f>IF($D15="","",IFERROR(VLOOKUP($B15,Kraftvärmeprod!$B$1:$BX$550,MATCH(H$2,Kraftvärmeprod!$B$1:$VX$1,0),FALSE)/1,0)-IFERROR(VLOOKUP($B15,'Slutlig allokering kvv'!$B$2:$BX$550,MATCH(H$2,'Slutlig allokering kvv'!$B$1:$BX$1,0),FALSE)/1,0))</f>
        <v/>
      </c>
      <c r="I15" t="str">
        <f>IF($D15="","",IFERROR(VLOOKUP($B15,Kraftvärmeprod!$B$1:$BX$550,MATCH(I$2,Kraftvärmeprod!$B$1:$VX$1,0),FALSE)/1,0)-IFERROR(VLOOKUP($B15,'Slutlig allokering kvv'!$B$2:$BX$550,MATCH(I$2,'Slutlig allokering kvv'!$B$1:$BX$1,0),FALSE)/1,0))</f>
        <v/>
      </c>
      <c r="J15" t="str">
        <f>IF($D15="","",IFERROR(VLOOKUP($B15,Kraftvärmeprod!$B$1:$BX$550,MATCH(J$2,Kraftvärmeprod!$B$1:$VX$1,0),FALSE)/1,0)-IFERROR(VLOOKUP($B15,'Slutlig allokering kvv'!$B$2:$BX$550,MATCH(J$2,'Slutlig allokering kvv'!$B$1:$BX$1,0),FALSE)/1,0))</f>
        <v/>
      </c>
      <c r="K15" t="str">
        <f>IF($D15="","",IFERROR(VLOOKUP($B15,Kraftvärmeprod!$B$1:$BX$550,MATCH(K$2,Kraftvärmeprod!$B$1:$VX$1,0),FALSE)/1,0)-IFERROR(VLOOKUP($B15,'Slutlig allokering kvv'!$B$2:$BX$550,MATCH(K$2,'Slutlig allokering kvv'!$B$1:$BX$1,0),FALSE)/1,0))</f>
        <v/>
      </c>
      <c r="L15" t="str">
        <f>IF($D15="","",IFERROR(VLOOKUP($B15,Kraftvärmeprod!$B$1:$BX$550,MATCH(L$2,Kraftvärmeprod!$B$1:$VX$1,0),FALSE)/1,0)-IFERROR(VLOOKUP($B15,'Slutlig allokering kvv'!$B$2:$BX$550,MATCH(L$2,'Slutlig allokering kvv'!$B$1:$BX$1,0),FALSE)/1,0))</f>
        <v/>
      </c>
      <c r="M15" t="str">
        <f>IF($D15="","",IFERROR(VLOOKUP($B15,Kraftvärmeprod!$B$1:$BX$550,MATCH(M$2,Kraftvärmeprod!$B$1:$VX$1,0),FALSE)/1,0)-IFERROR(VLOOKUP($B15,'Slutlig allokering kvv'!$B$2:$BX$550,MATCH(M$2,'Slutlig allokering kvv'!$B$1:$BX$1,0),FALSE)/1,0))</f>
        <v/>
      </c>
      <c r="N15" t="str">
        <f>IF($D15="","",IFERROR(VLOOKUP($B15,Kraftvärmeprod!$B$1:$BX$550,MATCH(N$2,Kraftvärmeprod!$B$1:$VX$1,0),FALSE)/1,0)-IFERROR(VLOOKUP($B15,'Slutlig allokering kvv'!$B$2:$BX$550,MATCH(N$2,'Slutlig allokering kvv'!$B$1:$BX$1,0),FALSE)/1,0))</f>
        <v/>
      </c>
      <c r="O15" t="str">
        <f>IF($D15="","",IFERROR(VLOOKUP($B15,Kraftvärmeprod!$B$1:$BX$550,MATCH(O$2,Kraftvärmeprod!$B$1:$VX$1,0),FALSE)/1,0)-IFERROR(VLOOKUP($B15,'Slutlig allokering kvv'!$B$2:$BX$550,MATCH(O$2,'Slutlig allokering kvv'!$B$1:$BX$1,0),FALSE)/1,0))</f>
        <v/>
      </c>
      <c r="P15" t="str">
        <f>IF($D15="","",IFERROR(VLOOKUP($B15,Kraftvärmeprod!$B$1:$BX$550,MATCH(P$2,Kraftvärmeprod!$B$1:$VX$1,0),FALSE)/1,0)-IFERROR(VLOOKUP($B15,'Slutlig allokering kvv'!$B$2:$BX$550,MATCH(P$2,'Slutlig allokering kvv'!$B$1:$BX$1,0),FALSE)/1,0))</f>
        <v/>
      </c>
      <c r="Q15" t="str">
        <f>IF($D15="","",IFERROR(VLOOKUP($B15,Kraftvärmeprod!$B$1:$BX$550,MATCH(Q$2,Kraftvärmeprod!$B$1:$VX$1,0),FALSE)/1,0)-IFERROR(VLOOKUP($B15,'Slutlig allokering kvv'!$B$2:$BX$550,MATCH(Q$2,'Slutlig allokering kvv'!$B$1:$BX$1,0),FALSE)/1,0))</f>
        <v/>
      </c>
      <c r="R15" t="str">
        <f>IF($D15="","",IFERROR(VLOOKUP($B15,Kraftvärmeprod!$B$1:$BX$550,MATCH(R$2,Kraftvärmeprod!$B$1:$VX$1,0),FALSE)/1,0)-IFERROR(VLOOKUP($B15,'Slutlig allokering kvv'!$B$2:$BX$550,MATCH(R$2,'Slutlig allokering kvv'!$B$1:$BX$1,0),FALSE)/1,0))</f>
        <v/>
      </c>
      <c r="S15" t="str">
        <f>IF($D15="","",IFERROR(VLOOKUP($B15,Kraftvärmeprod!$B$1:$BX$550,MATCH(S$2,Kraftvärmeprod!$B$1:$VX$1,0),FALSE)/1,0)-IFERROR(VLOOKUP($B15,'Slutlig allokering kvv'!$B$2:$BX$550,MATCH(S$2,'Slutlig allokering kvv'!$B$1:$BX$1,0),FALSE)/1,0))</f>
        <v/>
      </c>
      <c r="T15" t="str">
        <f>IF($D15="","",IFERROR(VLOOKUP($B15,Kraftvärmeprod!$B$1:$BX$550,MATCH(T$2,Kraftvärmeprod!$B$1:$VX$1,0),FALSE)/1,0)-IFERROR(VLOOKUP($B15,'Slutlig allokering kvv'!$B$2:$BX$550,MATCH(T$2,'Slutlig allokering kvv'!$B$1:$BX$1,0),FALSE)/1,0))</f>
        <v/>
      </c>
      <c r="U15" t="str">
        <f>IF($D15="","",IFERROR(VLOOKUP($B15,Kraftvärmeprod!$B$1:$BX$550,MATCH(U$2,Kraftvärmeprod!$B$1:$VX$1,0),FALSE)/1,0)-IFERROR(VLOOKUP($B15,'Slutlig allokering kvv'!$B$2:$BX$550,MATCH(U$2,'Slutlig allokering kvv'!$B$1:$BX$1,0),FALSE)/1,0))</f>
        <v/>
      </c>
      <c r="V15" t="str">
        <f>IF($D15="","",IFERROR(VLOOKUP($B15,Kraftvärmeprod!$B$1:$BX$550,MATCH(V$2,Kraftvärmeprod!$B$1:$VX$1,0),FALSE)/1,0)-IFERROR(VLOOKUP($B15,'Slutlig allokering kvv'!$B$2:$BX$550,MATCH(V$2,'Slutlig allokering kvv'!$B$1:$BX$1,0),FALSE)/1,0))</f>
        <v/>
      </c>
      <c r="W15" t="str">
        <f>IF($D15="","",IFERROR(VLOOKUP($B15,Kraftvärmeprod!$B$1:$BX$550,MATCH(W$2,Kraftvärmeprod!$B$1:$VX$1,0),FALSE)/1,0)-IFERROR(VLOOKUP($B15,'Slutlig allokering kvv'!$B$2:$BX$550,MATCH(W$2,'Slutlig allokering kvv'!$B$1:$BX$1,0),FALSE)/1,0))</f>
        <v/>
      </c>
      <c r="X15" t="str">
        <f>IF($D15="","",IFERROR(VLOOKUP($B15,Kraftvärmeprod!$B$1:$BX$550,MATCH(X$2,Kraftvärmeprod!$B$1:$VX$1,0),FALSE)/1,0)-IFERROR(VLOOKUP($B15,'Slutlig allokering kvv'!$B$2:$BX$550,MATCH(X$2,'Slutlig allokering kvv'!$B$1:$BX$1,0),FALSE)/1,0))</f>
        <v/>
      </c>
      <c r="Y15" t="str">
        <f>IF($D15="","",IFERROR(VLOOKUP($B15,Kraftvärmeprod!$B$1:$BX$550,MATCH(Y$2,Kraftvärmeprod!$B$1:$VX$1,0),FALSE)/1,0)-IFERROR(VLOOKUP($B15,'Slutlig allokering kvv'!$B$2:$BX$550,MATCH(Y$2,'Slutlig allokering kvv'!$B$1:$BX$1,0),FALSE)/1,0))</f>
        <v/>
      </c>
      <c r="Z15" t="str">
        <f>IF($D15="","",IFERROR(VLOOKUP($B15,Kraftvärmeprod!$B$1:$BX$550,MATCH(Z$2,Kraftvärmeprod!$B$1:$VX$1,0),FALSE)/1,0)-IFERROR(VLOOKUP($B15,'Slutlig allokering kvv'!$B$2:$BX$550,MATCH(Z$2,'Slutlig allokering kvv'!$B$1:$BX$1,0),FALSE)/1,0))</f>
        <v/>
      </c>
      <c r="AA15" t="str">
        <f>IF($D15="","",IFERROR(VLOOKUP($B15,Kraftvärmeprod!$B$1:$BX$550,MATCH(AA$2,Kraftvärmeprod!$B$1:$VX$1,0),FALSE)/1,0)-IFERROR(VLOOKUP($B15,'Slutlig allokering kvv'!$B$2:$BX$550,MATCH(AA$2,'Slutlig allokering kvv'!$B$1:$BX$1,0),FALSE)/1,0))</f>
        <v/>
      </c>
      <c r="AB15" t="str">
        <f>IF($D15="","",IFERROR(VLOOKUP($B15,Kraftvärmeprod!$B$1:$BX$550,MATCH(AB$2,Kraftvärmeprod!$B$1:$VX$1,0),FALSE)/1,0)-IFERROR(VLOOKUP($B15,'Slutlig allokering kvv'!$B$2:$BX$550,MATCH(AB$2,'Slutlig allokering kvv'!$B$1:$BX$1,0),FALSE)/1,0))</f>
        <v/>
      </c>
      <c r="AC15" t="str">
        <f>IF($D15="","",IFERROR(VLOOKUP($B15,Kraftvärmeprod!$B$1:$BX$550,MATCH(AC$2,Kraftvärmeprod!$B$1:$VX$1,0),FALSE)/1,0)-IFERROR(VLOOKUP($B15,'Slutlig allokering kvv'!$B$2:$BX$550,MATCH(AC$2,'Slutlig allokering kvv'!$B$1:$BX$1,0),FALSE)/1,0))</f>
        <v/>
      </c>
      <c r="AD15" t="str">
        <f>IF($D15="","",IFERROR(VLOOKUP($B15,Kraftvärmeprod!$B$1:$BX$550,MATCH(AD$2,Kraftvärmeprod!$B$1:$VX$1,0),FALSE)/1,0)-IFERROR(VLOOKUP($B15,'Slutlig allokering kvv'!$B$2:$BX$550,MATCH(AD$2,'Slutlig allokering kvv'!$B$1:$BX$1,0),FALSE)/1,0))</f>
        <v/>
      </c>
      <c r="AE15" t="str">
        <f>IF($D15="","",IFERROR(VLOOKUP($B15,Miljö!$B$1:$E$550,MATCH("Hjälpel kraftvärme (GWh)",Miljö!$B$1:$E$1,0),FALSE)/1,0)-IFERROR(VLOOKUP($B15,'Slutlig allokering kvv'!$B$2:$BX$549,MATCH(AE$2,'Slutlig allokering kvv'!$B$1:$BX$1,0),FALSE)/1,0))</f>
        <v/>
      </c>
      <c r="AI15" s="274">
        <f t="shared" si="0"/>
        <v>0</v>
      </c>
      <c r="AK15">
        <f>IFERROR(VLOOKUP($B15,'Slutlig allokering kvv'!$B$2:$AX$549,MATCH("Summa slutlig allokerad tillförd energi (utan hjälpel och rökgaskondensering):",'Slutlig allokering kvv'!$B$1:$AX$1,0),FALSE)/1,"")</f>
        <v>0</v>
      </c>
      <c r="AM15" s="275" t="str">
        <f>IFERROR(1-VLOOKUP($B15,'Slutlig allokering kvv'!$B$2:$AX$549,MATCH("Andel av bränsle i kvv som allokerats till värme, exklusive rökgaskondensering och hjälpel",'Slutlig allokering kvv'!$B$1:$AX$1,0),FALSE),"")</f>
        <v/>
      </c>
      <c r="AO15" s="115" t="str">
        <f t="shared" si="1"/>
        <v/>
      </c>
      <c r="AP15" s="276" t="str">
        <f t="shared" si="2"/>
        <v/>
      </c>
      <c r="AR15" s="115" t="str">
        <f t="shared" si="3"/>
        <v/>
      </c>
    </row>
    <row r="16" spans="1:46">
      <c r="A16" t="s">
        <v>32</v>
      </c>
      <c r="B16" t="s">
        <v>37</v>
      </c>
      <c r="C16" t="str">
        <f>IFERROR(VLOOKUP($B16,Kraftvärmeprod!$B$1:$AH$479,MATCH(C$2,Kraftvärmeprod!$B$1:$AG$1,0),FALSE)/1,"")</f>
        <v/>
      </c>
      <c r="D16" t="str">
        <f>IFERROR(VLOOKUP($B16,Kraftvärmeprod!$B$1:$AH$479,MATCH(D$2,Kraftvärmeprod!$B$1:$AG$1,0),FALSE)/1,"")</f>
        <v/>
      </c>
      <c r="F16" t="str">
        <f>IF($D16="","",IFERROR(VLOOKUP($B16,Kraftvärmeprod!$B$1:$BX$550,MATCH(F$2,Kraftvärmeprod!$B$1:$VX$1,0),FALSE)/1,0)-IFERROR(VLOOKUP($B16,'Slutlig allokering kvv'!$B$2:$BX$550,MATCH(F$2,'Slutlig allokering kvv'!$B$1:$BX$1,0),FALSE)/1,0))</f>
        <v/>
      </c>
      <c r="G16" t="str">
        <f>IF($D16="","",IFERROR(VLOOKUP($B16,Kraftvärmeprod!$B$1:$BX$550,MATCH(G$2,Kraftvärmeprod!$B$1:$VX$1,0),FALSE)/1,0)-IFERROR(VLOOKUP($B16,'Slutlig allokering kvv'!$B$2:$BX$550,MATCH(G$2,'Slutlig allokering kvv'!$B$1:$BX$1,0),FALSE)/1,0))</f>
        <v/>
      </c>
      <c r="H16" t="str">
        <f>IF($D16="","",IFERROR(VLOOKUP($B16,Kraftvärmeprod!$B$1:$BX$550,MATCH(H$2,Kraftvärmeprod!$B$1:$VX$1,0),FALSE)/1,0)-IFERROR(VLOOKUP($B16,'Slutlig allokering kvv'!$B$2:$BX$550,MATCH(H$2,'Slutlig allokering kvv'!$B$1:$BX$1,0),FALSE)/1,0))</f>
        <v/>
      </c>
      <c r="I16" t="str">
        <f>IF($D16="","",IFERROR(VLOOKUP($B16,Kraftvärmeprod!$B$1:$BX$550,MATCH(I$2,Kraftvärmeprod!$B$1:$VX$1,0),FALSE)/1,0)-IFERROR(VLOOKUP($B16,'Slutlig allokering kvv'!$B$2:$BX$550,MATCH(I$2,'Slutlig allokering kvv'!$B$1:$BX$1,0),FALSE)/1,0))</f>
        <v/>
      </c>
      <c r="J16" t="str">
        <f>IF($D16="","",IFERROR(VLOOKUP($B16,Kraftvärmeprod!$B$1:$BX$550,MATCH(J$2,Kraftvärmeprod!$B$1:$VX$1,0),FALSE)/1,0)-IFERROR(VLOOKUP($B16,'Slutlig allokering kvv'!$B$2:$BX$550,MATCH(J$2,'Slutlig allokering kvv'!$B$1:$BX$1,0),FALSE)/1,0))</f>
        <v/>
      </c>
      <c r="K16" t="str">
        <f>IF($D16="","",IFERROR(VLOOKUP($B16,Kraftvärmeprod!$B$1:$BX$550,MATCH(K$2,Kraftvärmeprod!$B$1:$VX$1,0),FALSE)/1,0)-IFERROR(VLOOKUP($B16,'Slutlig allokering kvv'!$B$2:$BX$550,MATCH(K$2,'Slutlig allokering kvv'!$B$1:$BX$1,0),FALSE)/1,0))</f>
        <v/>
      </c>
      <c r="L16" t="str">
        <f>IF($D16="","",IFERROR(VLOOKUP($B16,Kraftvärmeprod!$B$1:$BX$550,MATCH(L$2,Kraftvärmeprod!$B$1:$VX$1,0),FALSE)/1,0)-IFERROR(VLOOKUP($B16,'Slutlig allokering kvv'!$B$2:$BX$550,MATCH(L$2,'Slutlig allokering kvv'!$B$1:$BX$1,0),FALSE)/1,0))</f>
        <v/>
      </c>
      <c r="M16" t="str">
        <f>IF($D16="","",IFERROR(VLOOKUP($B16,Kraftvärmeprod!$B$1:$BX$550,MATCH(M$2,Kraftvärmeprod!$B$1:$VX$1,0),FALSE)/1,0)-IFERROR(VLOOKUP($B16,'Slutlig allokering kvv'!$B$2:$BX$550,MATCH(M$2,'Slutlig allokering kvv'!$B$1:$BX$1,0),FALSE)/1,0))</f>
        <v/>
      </c>
      <c r="N16" t="str">
        <f>IF($D16="","",IFERROR(VLOOKUP($B16,Kraftvärmeprod!$B$1:$BX$550,MATCH(N$2,Kraftvärmeprod!$B$1:$VX$1,0),FALSE)/1,0)-IFERROR(VLOOKUP($B16,'Slutlig allokering kvv'!$B$2:$BX$550,MATCH(N$2,'Slutlig allokering kvv'!$B$1:$BX$1,0),FALSE)/1,0))</f>
        <v/>
      </c>
      <c r="O16" t="str">
        <f>IF($D16="","",IFERROR(VLOOKUP($B16,Kraftvärmeprod!$B$1:$BX$550,MATCH(O$2,Kraftvärmeprod!$B$1:$VX$1,0),FALSE)/1,0)-IFERROR(VLOOKUP($B16,'Slutlig allokering kvv'!$B$2:$BX$550,MATCH(O$2,'Slutlig allokering kvv'!$B$1:$BX$1,0),FALSE)/1,0))</f>
        <v/>
      </c>
      <c r="P16" t="str">
        <f>IF($D16="","",IFERROR(VLOOKUP($B16,Kraftvärmeprod!$B$1:$BX$550,MATCH(P$2,Kraftvärmeprod!$B$1:$VX$1,0),FALSE)/1,0)-IFERROR(VLOOKUP($B16,'Slutlig allokering kvv'!$B$2:$BX$550,MATCH(P$2,'Slutlig allokering kvv'!$B$1:$BX$1,0),FALSE)/1,0))</f>
        <v/>
      </c>
      <c r="Q16" t="str">
        <f>IF($D16="","",IFERROR(VLOOKUP($B16,Kraftvärmeprod!$B$1:$BX$550,MATCH(Q$2,Kraftvärmeprod!$B$1:$VX$1,0),FALSE)/1,0)-IFERROR(VLOOKUP($B16,'Slutlig allokering kvv'!$B$2:$BX$550,MATCH(Q$2,'Slutlig allokering kvv'!$B$1:$BX$1,0),FALSE)/1,0))</f>
        <v/>
      </c>
      <c r="R16" t="str">
        <f>IF($D16="","",IFERROR(VLOOKUP($B16,Kraftvärmeprod!$B$1:$BX$550,MATCH(R$2,Kraftvärmeprod!$B$1:$VX$1,0),FALSE)/1,0)-IFERROR(VLOOKUP($B16,'Slutlig allokering kvv'!$B$2:$BX$550,MATCH(R$2,'Slutlig allokering kvv'!$B$1:$BX$1,0),FALSE)/1,0))</f>
        <v/>
      </c>
      <c r="S16" t="str">
        <f>IF($D16="","",IFERROR(VLOOKUP($B16,Kraftvärmeprod!$B$1:$BX$550,MATCH(S$2,Kraftvärmeprod!$B$1:$VX$1,0),FALSE)/1,0)-IFERROR(VLOOKUP($B16,'Slutlig allokering kvv'!$B$2:$BX$550,MATCH(S$2,'Slutlig allokering kvv'!$B$1:$BX$1,0),FALSE)/1,0))</f>
        <v/>
      </c>
      <c r="T16" t="str">
        <f>IF($D16="","",IFERROR(VLOOKUP($B16,Kraftvärmeprod!$B$1:$BX$550,MATCH(T$2,Kraftvärmeprod!$B$1:$VX$1,0),FALSE)/1,0)-IFERROR(VLOOKUP($B16,'Slutlig allokering kvv'!$B$2:$BX$550,MATCH(T$2,'Slutlig allokering kvv'!$B$1:$BX$1,0),FALSE)/1,0))</f>
        <v/>
      </c>
      <c r="U16" t="str">
        <f>IF($D16="","",IFERROR(VLOOKUP($B16,Kraftvärmeprod!$B$1:$BX$550,MATCH(U$2,Kraftvärmeprod!$B$1:$VX$1,0),FALSE)/1,0)-IFERROR(VLOOKUP($B16,'Slutlig allokering kvv'!$B$2:$BX$550,MATCH(U$2,'Slutlig allokering kvv'!$B$1:$BX$1,0),FALSE)/1,0))</f>
        <v/>
      </c>
      <c r="V16" t="str">
        <f>IF($D16="","",IFERROR(VLOOKUP($B16,Kraftvärmeprod!$B$1:$BX$550,MATCH(V$2,Kraftvärmeprod!$B$1:$VX$1,0),FALSE)/1,0)-IFERROR(VLOOKUP($B16,'Slutlig allokering kvv'!$B$2:$BX$550,MATCH(V$2,'Slutlig allokering kvv'!$B$1:$BX$1,0),FALSE)/1,0))</f>
        <v/>
      </c>
      <c r="W16" t="str">
        <f>IF($D16="","",IFERROR(VLOOKUP($B16,Kraftvärmeprod!$B$1:$BX$550,MATCH(W$2,Kraftvärmeprod!$B$1:$VX$1,0),FALSE)/1,0)-IFERROR(VLOOKUP($B16,'Slutlig allokering kvv'!$B$2:$BX$550,MATCH(W$2,'Slutlig allokering kvv'!$B$1:$BX$1,0),FALSE)/1,0))</f>
        <v/>
      </c>
      <c r="X16" t="str">
        <f>IF($D16="","",IFERROR(VLOOKUP($B16,Kraftvärmeprod!$B$1:$BX$550,MATCH(X$2,Kraftvärmeprod!$B$1:$VX$1,0),FALSE)/1,0)-IFERROR(VLOOKUP($B16,'Slutlig allokering kvv'!$B$2:$BX$550,MATCH(X$2,'Slutlig allokering kvv'!$B$1:$BX$1,0),FALSE)/1,0))</f>
        <v/>
      </c>
      <c r="Y16" t="str">
        <f>IF($D16="","",IFERROR(VLOOKUP($B16,Kraftvärmeprod!$B$1:$BX$550,MATCH(Y$2,Kraftvärmeprod!$B$1:$VX$1,0),FALSE)/1,0)-IFERROR(VLOOKUP($B16,'Slutlig allokering kvv'!$B$2:$BX$550,MATCH(Y$2,'Slutlig allokering kvv'!$B$1:$BX$1,0),FALSE)/1,0))</f>
        <v/>
      </c>
      <c r="Z16" t="str">
        <f>IF($D16="","",IFERROR(VLOOKUP($B16,Kraftvärmeprod!$B$1:$BX$550,MATCH(Z$2,Kraftvärmeprod!$B$1:$VX$1,0),FALSE)/1,0)-IFERROR(VLOOKUP($B16,'Slutlig allokering kvv'!$B$2:$BX$550,MATCH(Z$2,'Slutlig allokering kvv'!$B$1:$BX$1,0),FALSE)/1,0))</f>
        <v/>
      </c>
      <c r="AA16" t="str">
        <f>IF($D16="","",IFERROR(VLOOKUP($B16,Kraftvärmeprod!$B$1:$BX$550,MATCH(AA$2,Kraftvärmeprod!$B$1:$VX$1,0),FALSE)/1,0)-IFERROR(VLOOKUP($B16,'Slutlig allokering kvv'!$B$2:$BX$550,MATCH(AA$2,'Slutlig allokering kvv'!$B$1:$BX$1,0),FALSE)/1,0))</f>
        <v/>
      </c>
      <c r="AB16" t="str">
        <f>IF($D16="","",IFERROR(VLOOKUP($B16,Kraftvärmeprod!$B$1:$BX$550,MATCH(AB$2,Kraftvärmeprod!$B$1:$VX$1,0),FALSE)/1,0)-IFERROR(VLOOKUP($B16,'Slutlig allokering kvv'!$B$2:$BX$550,MATCH(AB$2,'Slutlig allokering kvv'!$B$1:$BX$1,0),FALSE)/1,0))</f>
        <v/>
      </c>
      <c r="AC16" t="str">
        <f>IF($D16="","",IFERROR(VLOOKUP($B16,Kraftvärmeprod!$B$1:$BX$550,MATCH(AC$2,Kraftvärmeprod!$B$1:$VX$1,0),FALSE)/1,0)-IFERROR(VLOOKUP($B16,'Slutlig allokering kvv'!$B$2:$BX$550,MATCH(AC$2,'Slutlig allokering kvv'!$B$1:$BX$1,0),FALSE)/1,0))</f>
        <v/>
      </c>
      <c r="AD16" t="str">
        <f>IF($D16="","",IFERROR(VLOOKUP($B16,Kraftvärmeprod!$B$1:$BX$550,MATCH(AD$2,Kraftvärmeprod!$B$1:$VX$1,0),FALSE)/1,0)-IFERROR(VLOOKUP($B16,'Slutlig allokering kvv'!$B$2:$BX$550,MATCH(AD$2,'Slutlig allokering kvv'!$B$1:$BX$1,0),FALSE)/1,0))</f>
        <v/>
      </c>
      <c r="AE16" t="str">
        <f>IF($D16="","",IFERROR(VLOOKUP($B16,Miljö!$B$1:$E$550,MATCH("Hjälpel kraftvärme (GWh)",Miljö!$B$1:$E$1,0),FALSE)/1,0)-IFERROR(VLOOKUP($B16,'Slutlig allokering kvv'!$B$2:$BX$549,MATCH(AE$2,'Slutlig allokering kvv'!$B$1:$BX$1,0),FALSE)/1,0))</f>
        <v/>
      </c>
      <c r="AI16" s="274">
        <f t="shared" si="0"/>
        <v>0</v>
      </c>
      <c r="AK16">
        <f>IFERROR(VLOOKUP($B16,'Slutlig allokering kvv'!$B$2:$AX$549,MATCH("Summa slutlig allokerad tillförd energi (utan hjälpel och rökgaskondensering):",'Slutlig allokering kvv'!$B$1:$AX$1,0),FALSE)/1,"")</f>
        <v>0</v>
      </c>
      <c r="AM16" s="275" t="str">
        <f>IFERROR(1-VLOOKUP($B16,'Slutlig allokering kvv'!$B$2:$AX$549,MATCH("Andel av bränsle i kvv som allokerats till värme, exklusive rökgaskondensering och hjälpel",'Slutlig allokering kvv'!$B$1:$AX$1,0),FALSE),"")</f>
        <v/>
      </c>
      <c r="AO16" s="115" t="str">
        <f t="shared" si="1"/>
        <v/>
      </c>
      <c r="AP16" s="276" t="str">
        <f t="shared" si="2"/>
        <v/>
      </c>
      <c r="AR16" s="115" t="str">
        <f t="shared" si="3"/>
        <v/>
      </c>
    </row>
    <row r="17" spans="1:44">
      <c r="A17" t="s">
        <v>32</v>
      </c>
      <c r="B17" t="s">
        <v>38</v>
      </c>
      <c r="C17" t="str">
        <f>IFERROR(VLOOKUP($B17,Kraftvärmeprod!$B$1:$AH$479,MATCH(C$2,Kraftvärmeprod!$B$1:$AG$1,0),FALSE)/1,"")</f>
        <v/>
      </c>
      <c r="D17" t="str">
        <f>IFERROR(VLOOKUP($B17,Kraftvärmeprod!$B$1:$AH$479,MATCH(D$2,Kraftvärmeprod!$B$1:$AG$1,0),FALSE)/1,"")</f>
        <v/>
      </c>
      <c r="F17" t="str">
        <f>IF($D17="","",IFERROR(VLOOKUP($B17,Kraftvärmeprod!$B$1:$BX$550,MATCH(F$2,Kraftvärmeprod!$B$1:$VX$1,0),FALSE)/1,0)-IFERROR(VLOOKUP($B17,'Slutlig allokering kvv'!$B$2:$BX$550,MATCH(F$2,'Slutlig allokering kvv'!$B$1:$BX$1,0),FALSE)/1,0))</f>
        <v/>
      </c>
      <c r="G17" t="str">
        <f>IF($D17="","",IFERROR(VLOOKUP($B17,Kraftvärmeprod!$B$1:$BX$550,MATCH(G$2,Kraftvärmeprod!$B$1:$VX$1,0),FALSE)/1,0)-IFERROR(VLOOKUP($B17,'Slutlig allokering kvv'!$B$2:$BX$550,MATCH(G$2,'Slutlig allokering kvv'!$B$1:$BX$1,0),FALSE)/1,0))</f>
        <v/>
      </c>
      <c r="H17" t="str">
        <f>IF($D17="","",IFERROR(VLOOKUP($B17,Kraftvärmeprod!$B$1:$BX$550,MATCH(H$2,Kraftvärmeprod!$B$1:$VX$1,0),FALSE)/1,0)-IFERROR(VLOOKUP($B17,'Slutlig allokering kvv'!$B$2:$BX$550,MATCH(H$2,'Slutlig allokering kvv'!$B$1:$BX$1,0),FALSE)/1,0))</f>
        <v/>
      </c>
      <c r="I17" t="str">
        <f>IF($D17="","",IFERROR(VLOOKUP($B17,Kraftvärmeprod!$B$1:$BX$550,MATCH(I$2,Kraftvärmeprod!$B$1:$VX$1,0),FALSE)/1,0)-IFERROR(VLOOKUP($B17,'Slutlig allokering kvv'!$B$2:$BX$550,MATCH(I$2,'Slutlig allokering kvv'!$B$1:$BX$1,0),FALSE)/1,0))</f>
        <v/>
      </c>
      <c r="J17" t="str">
        <f>IF($D17="","",IFERROR(VLOOKUP($B17,Kraftvärmeprod!$B$1:$BX$550,MATCH(J$2,Kraftvärmeprod!$B$1:$VX$1,0),FALSE)/1,0)-IFERROR(VLOOKUP($B17,'Slutlig allokering kvv'!$B$2:$BX$550,MATCH(J$2,'Slutlig allokering kvv'!$B$1:$BX$1,0),FALSE)/1,0))</f>
        <v/>
      </c>
      <c r="K17" t="str">
        <f>IF($D17="","",IFERROR(VLOOKUP($B17,Kraftvärmeprod!$B$1:$BX$550,MATCH(K$2,Kraftvärmeprod!$B$1:$VX$1,0),FALSE)/1,0)-IFERROR(VLOOKUP($B17,'Slutlig allokering kvv'!$B$2:$BX$550,MATCH(K$2,'Slutlig allokering kvv'!$B$1:$BX$1,0),FALSE)/1,0))</f>
        <v/>
      </c>
      <c r="L17" t="str">
        <f>IF($D17="","",IFERROR(VLOOKUP($B17,Kraftvärmeprod!$B$1:$BX$550,MATCH(L$2,Kraftvärmeprod!$B$1:$VX$1,0),FALSE)/1,0)-IFERROR(VLOOKUP($B17,'Slutlig allokering kvv'!$B$2:$BX$550,MATCH(L$2,'Slutlig allokering kvv'!$B$1:$BX$1,0),FALSE)/1,0))</f>
        <v/>
      </c>
      <c r="M17" t="str">
        <f>IF($D17="","",IFERROR(VLOOKUP($B17,Kraftvärmeprod!$B$1:$BX$550,MATCH(M$2,Kraftvärmeprod!$B$1:$VX$1,0),FALSE)/1,0)-IFERROR(VLOOKUP($B17,'Slutlig allokering kvv'!$B$2:$BX$550,MATCH(M$2,'Slutlig allokering kvv'!$B$1:$BX$1,0),FALSE)/1,0))</f>
        <v/>
      </c>
      <c r="N17" t="str">
        <f>IF($D17="","",IFERROR(VLOOKUP($B17,Kraftvärmeprod!$B$1:$BX$550,MATCH(N$2,Kraftvärmeprod!$B$1:$VX$1,0),FALSE)/1,0)-IFERROR(VLOOKUP($B17,'Slutlig allokering kvv'!$B$2:$BX$550,MATCH(N$2,'Slutlig allokering kvv'!$B$1:$BX$1,0),FALSE)/1,0))</f>
        <v/>
      </c>
      <c r="O17" t="str">
        <f>IF($D17="","",IFERROR(VLOOKUP($B17,Kraftvärmeprod!$B$1:$BX$550,MATCH(O$2,Kraftvärmeprod!$B$1:$VX$1,0),FALSE)/1,0)-IFERROR(VLOOKUP($B17,'Slutlig allokering kvv'!$B$2:$BX$550,MATCH(O$2,'Slutlig allokering kvv'!$B$1:$BX$1,0),FALSE)/1,0))</f>
        <v/>
      </c>
      <c r="P17" t="str">
        <f>IF($D17="","",IFERROR(VLOOKUP($B17,Kraftvärmeprod!$B$1:$BX$550,MATCH(P$2,Kraftvärmeprod!$B$1:$VX$1,0),FALSE)/1,0)-IFERROR(VLOOKUP($B17,'Slutlig allokering kvv'!$B$2:$BX$550,MATCH(P$2,'Slutlig allokering kvv'!$B$1:$BX$1,0),FALSE)/1,0))</f>
        <v/>
      </c>
      <c r="Q17" t="str">
        <f>IF($D17="","",IFERROR(VLOOKUP($B17,Kraftvärmeprod!$B$1:$BX$550,MATCH(Q$2,Kraftvärmeprod!$B$1:$VX$1,0),FALSE)/1,0)-IFERROR(VLOOKUP($B17,'Slutlig allokering kvv'!$B$2:$BX$550,MATCH(Q$2,'Slutlig allokering kvv'!$B$1:$BX$1,0),FALSE)/1,0))</f>
        <v/>
      </c>
      <c r="R17" t="str">
        <f>IF($D17="","",IFERROR(VLOOKUP($B17,Kraftvärmeprod!$B$1:$BX$550,MATCH(R$2,Kraftvärmeprod!$B$1:$VX$1,0),FALSE)/1,0)-IFERROR(VLOOKUP($B17,'Slutlig allokering kvv'!$B$2:$BX$550,MATCH(R$2,'Slutlig allokering kvv'!$B$1:$BX$1,0),FALSE)/1,0))</f>
        <v/>
      </c>
      <c r="S17" t="str">
        <f>IF($D17="","",IFERROR(VLOOKUP($B17,Kraftvärmeprod!$B$1:$BX$550,MATCH(S$2,Kraftvärmeprod!$B$1:$VX$1,0),FALSE)/1,0)-IFERROR(VLOOKUP($B17,'Slutlig allokering kvv'!$B$2:$BX$550,MATCH(S$2,'Slutlig allokering kvv'!$B$1:$BX$1,0),FALSE)/1,0))</f>
        <v/>
      </c>
      <c r="T17" t="str">
        <f>IF($D17="","",IFERROR(VLOOKUP($B17,Kraftvärmeprod!$B$1:$BX$550,MATCH(T$2,Kraftvärmeprod!$B$1:$VX$1,0),FALSE)/1,0)-IFERROR(VLOOKUP($B17,'Slutlig allokering kvv'!$B$2:$BX$550,MATCH(T$2,'Slutlig allokering kvv'!$B$1:$BX$1,0),FALSE)/1,0))</f>
        <v/>
      </c>
      <c r="U17" t="str">
        <f>IF($D17="","",IFERROR(VLOOKUP($B17,Kraftvärmeprod!$B$1:$BX$550,MATCH(U$2,Kraftvärmeprod!$B$1:$VX$1,0),FALSE)/1,0)-IFERROR(VLOOKUP($B17,'Slutlig allokering kvv'!$B$2:$BX$550,MATCH(U$2,'Slutlig allokering kvv'!$B$1:$BX$1,0),FALSE)/1,0))</f>
        <v/>
      </c>
      <c r="V17" t="str">
        <f>IF($D17="","",IFERROR(VLOOKUP($B17,Kraftvärmeprod!$B$1:$BX$550,MATCH(V$2,Kraftvärmeprod!$B$1:$VX$1,0),FALSE)/1,0)-IFERROR(VLOOKUP($B17,'Slutlig allokering kvv'!$B$2:$BX$550,MATCH(V$2,'Slutlig allokering kvv'!$B$1:$BX$1,0),FALSE)/1,0))</f>
        <v/>
      </c>
      <c r="W17" t="str">
        <f>IF($D17="","",IFERROR(VLOOKUP($B17,Kraftvärmeprod!$B$1:$BX$550,MATCH(W$2,Kraftvärmeprod!$B$1:$VX$1,0),FALSE)/1,0)-IFERROR(VLOOKUP($B17,'Slutlig allokering kvv'!$B$2:$BX$550,MATCH(W$2,'Slutlig allokering kvv'!$B$1:$BX$1,0),FALSE)/1,0))</f>
        <v/>
      </c>
      <c r="X17" t="str">
        <f>IF($D17="","",IFERROR(VLOOKUP($B17,Kraftvärmeprod!$B$1:$BX$550,MATCH(X$2,Kraftvärmeprod!$B$1:$VX$1,0),FALSE)/1,0)-IFERROR(VLOOKUP($B17,'Slutlig allokering kvv'!$B$2:$BX$550,MATCH(X$2,'Slutlig allokering kvv'!$B$1:$BX$1,0),FALSE)/1,0))</f>
        <v/>
      </c>
      <c r="Y17" t="str">
        <f>IF($D17="","",IFERROR(VLOOKUP($B17,Kraftvärmeprod!$B$1:$BX$550,MATCH(Y$2,Kraftvärmeprod!$B$1:$VX$1,0),FALSE)/1,0)-IFERROR(VLOOKUP($B17,'Slutlig allokering kvv'!$B$2:$BX$550,MATCH(Y$2,'Slutlig allokering kvv'!$B$1:$BX$1,0),FALSE)/1,0))</f>
        <v/>
      </c>
      <c r="Z17" t="str">
        <f>IF($D17="","",IFERROR(VLOOKUP($B17,Kraftvärmeprod!$B$1:$BX$550,MATCH(Z$2,Kraftvärmeprod!$B$1:$VX$1,0),FALSE)/1,0)-IFERROR(VLOOKUP($B17,'Slutlig allokering kvv'!$B$2:$BX$550,MATCH(Z$2,'Slutlig allokering kvv'!$B$1:$BX$1,0),FALSE)/1,0))</f>
        <v/>
      </c>
      <c r="AA17" t="str">
        <f>IF($D17="","",IFERROR(VLOOKUP($B17,Kraftvärmeprod!$B$1:$BX$550,MATCH(AA$2,Kraftvärmeprod!$B$1:$VX$1,0),FALSE)/1,0)-IFERROR(VLOOKUP($B17,'Slutlig allokering kvv'!$B$2:$BX$550,MATCH(AA$2,'Slutlig allokering kvv'!$B$1:$BX$1,0),FALSE)/1,0))</f>
        <v/>
      </c>
      <c r="AB17" t="str">
        <f>IF($D17="","",IFERROR(VLOOKUP($B17,Kraftvärmeprod!$B$1:$BX$550,MATCH(AB$2,Kraftvärmeprod!$B$1:$VX$1,0),FALSE)/1,0)-IFERROR(VLOOKUP($B17,'Slutlig allokering kvv'!$B$2:$BX$550,MATCH(AB$2,'Slutlig allokering kvv'!$B$1:$BX$1,0),FALSE)/1,0))</f>
        <v/>
      </c>
      <c r="AC17" t="str">
        <f>IF($D17="","",IFERROR(VLOOKUP($B17,Kraftvärmeprod!$B$1:$BX$550,MATCH(AC$2,Kraftvärmeprod!$B$1:$VX$1,0),FALSE)/1,0)-IFERROR(VLOOKUP($B17,'Slutlig allokering kvv'!$B$2:$BX$550,MATCH(AC$2,'Slutlig allokering kvv'!$B$1:$BX$1,0),FALSE)/1,0))</f>
        <v/>
      </c>
      <c r="AD17" t="str">
        <f>IF($D17="","",IFERROR(VLOOKUP($B17,Kraftvärmeprod!$B$1:$BX$550,MATCH(AD$2,Kraftvärmeprod!$B$1:$VX$1,0),FALSE)/1,0)-IFERROR(VLOOKUP($B17,'Slutlig allokering kvv'!$B$2:$BX$550,MATCH(AD$2,'Slutlig allokering kvv'!$B$1:$BX$1,0),FALSE)/1,0))</f>
        <v/>
      </c>
      <c r="AE17" t="str">
        <f>IF($D17="","",IFERROR(VLOOKUP($B17,Miljö!$B$1:$E$550,MATCH("Hjälpel kraftvärme (GWh)",Miljö!$B$1:$E$1,0),FALSE)/1,0)-IFERROR(VLOOKUP($B17,'Slutlig allokering kvv'!$B$2:$BX$549,MATCH(AE$2,'Slutlig allokering kvv'!$B$1:$BX$1,0),FALSE)/1,0))</f>
        <v/>
      </c>
      <c r="AI17" s="274">
        <f t="shared" si="0"/>
        <v>0</v>
      </c>
      <c r="AK17">
        <f>IFERROR(VLOOKUP($B17,'Slutlig allokering kvv'!$B$2:$AX$549,MATCH("Summa slutlig allokerad tillförd energi (utan hjälpel och rökgaskondensering):",'Slutlig allokering kvv'!$B$1:$AX$1,0),FALSE)/1,"")</f>
        <v>0</v>
      </c>
      <c r="AM17" s="275" t="str">
        <f>IFERROR(1-VLOOKUP($B17,'Slutlig allokering kvv'!$B$2:$AX$549,MATCH("Andel av bränsle i kvv som allokerats till värme, exklusive rökgaskondensering och hjälpel",'Slutlig allokering kvv'!$B$1:$AX$1,0),FALSE),"")</f>
        <v/>
      </c>
      <c r="AO17" s="115" t="str">
        <f t="shared" si="1"/>
        <v/>
      </c>
      <c r="AP17" s="276" t="str">
        <f t="shared" si="2"/>
        <v/>
      </c>
      <c r="AR17" s="115" t="str">
        <f t="shared" si="3"/>
        <v/>
      </c>
    </row>
    <row r="18" spans="1:44">
      <c r="A18" t="s">
        <v>32</v>
      </c>
      <c r="B18" t="s">
        <v>39</v>
      </c>
      <c r="C18" t="str">
        <f>IFERROR(VLOOKUP($B18,Kraftvärmeprod!$B$1:$AH$479,MATCH(C$2,Kraftvärmeprod!$B$1:$AG$1,0),FALSE)/1,"")</f>
        <v/>
      </c>
      <c r="D18" t="str">
        <f>IFERROR(VLOOKUP($B18,Kraftvärmeprod!$B$1:$AH$479,MATCH(D$2,Kraftvärmeprod!$B$1:$AG$1,0),FALSE)/1,"")</f>
        <v/>
      </c>
      <c r="F18" t="str">
        <f>IF($D18="","",IFERROR(VLOOKUP($B18,Kraftvärmeprod!$B$1:$BX$550,MATCH(F$2,Kraftvärmeprod!$B$1:$VX$1,0),FALSE)/1,0)-IFERROR(VLOOKUP($B18,'Slutlig allokering kvv'!$B$2:$BX$550,MATCH(F$2,'Slutlig allokering kvv'!$B$1:$BX$1,0),FALSE)/1,0))</f>
        <v/>
      </c>
      <c r="G18" t="str">
        <f>IF($D18="","",IFERROR(VLOOKUP($B18,Kraftvärmeprod!$B$1:$BX$550,MATCH(G$2,Kraftvärmeprod!$B$1:$VX$1,0),FALSE)/1,0)-IFERROR(VLOOKUP($B18,'Slutlig allokering kvv'!$B$2:$BX$550,MATCH(G$2,'Slutlig allokering kvv'!$B$1:$BX$1,0),FALSE)/1,0))</f>
        <v/>
      </c>
      <c r="H18" t="str">
        <f>IF($D18="","",IFERROR(VLOOKUP($B18,Kraftvärmeprod!$B$1:$BX$550,MATCH(H$2,Kraftvärmeprod!$B$1:$VX$1,0),FALSE)/1,0)-IFERROR(VLOOKUP($B18,'Slutlig allokering kvv'!$B$2:$BX$550,MATCH(H$2,'Slutlig allokering kvv'!$B$1:$BX$1,0),FALSE)/1,0))</f>
        <v/>
      </c>
      <c r="I18" t="str">
        <f>IF($D18="","",IFERROR(VLOOKUP($B18,Kraftvärmeprod!$B$1:$BX$550,MATCH(I$2,Kraftvärmeprod!$B$1:$VX$1,0),FALSE)/1,0)-IFERROR(VLOOKUP($B18,'Slutlig allokering kvv'!$B$2:$BX$550,MATCH(I$2,'Slutlig allokering kvv'!$B$1:$BX$1,0),FALSE)/1,0))</f>
        <v/>
      </c>
      <c r="J18" t="str">
        <f>IF($D18="","",IFERROR(VLOOKUP($B18,Kraftvärmeprod!$B$1:$BX$550,MATCH(J$2,Kraftvärmeprod!$B$1:$VX$1,0),FALSE)/1,0)-IFERROR(VLOOKUP($B18,'Slutlig allokering kvv'!$B$2:$BX$550,MATCH(J$2,'Slutlig allokering kvv'!$B$1:$BX$1,0),FALSE)/1,0))</f>
        <v/>
      </c>
      <c r="K18" t="str">
        <f>IF($D18="","",IFERROR(VLOOKUP($B18,Kraftvärmeprod!$B$1:$BX$550,MATCH(K$2,Kraftvärmeprod!$B$1:$VX$1,0),FALSE)/1,0)-IFERROR(VLOOKUP($B18,'Slutlig allokering kvv'!$B$2:$BX$550,MATCH(K$2,'Slutlig allokering kvv'!$B$1:$BX$1,0),FALSE)/1,0))</f>
        <v/>
      </c>
      <c r="L18" t="str">
        <f>IF($D18="","",IFERROR(VLOOKUP($B18,Kraftvärmeprod!$B$1:$BX$550,MATCH(L$2,Kraftvärmeprod!$B$1:$VX$1,0),FALSE)/1,0)-IFERROR(VLOOKUP($B18,'Slutlig allokering kvv'!$B$2:$BX$550,MATCH(L$2,'Slutlig allokering kvv'!$B$1:$BX$1,0),FALSE)/1,0))</f>
        <v/>
      </c>
      <c r="M18" t="str">
        <f>IF($D18="","",IFERROR(VLOOKUP($B18,Kraftvärmeprod!$B$1:$BX$550,MATCH(M$2,Kraftvärmeprod!$B$1:$VX$1,0),FALSE)/1,0)-IFERROR(VLOOKUP($B18,'Slutlig allokering kvv'!$B$2:$BX$550,MATCH(M$2,'Slutlig allokering kvv'!$B$1:$BX$1,0),FALSE)/1,0))</f>
        <v/>
      </c>
      <c r="N18" t="str">
        <f>IF($D18="","",IFERROR(VLOOKUP($B18,Kraftvärmeprod!$B$1:$BX$550,MATCH(N$2,Kraftvärmeprod!$B$1:$VX$1,0),FALSE)/1,0)-IFERROR(VLOOKUP($B18,'Slutlig allokering kvv'!$B$2:$BX$550,MATCH(N$2,'Slutlig allokering kvv'!$B$1:$BX$1,0),FALSE)/1,0))</f>
        <v/>
      </c>
      <c r="O18" t="str">
        <f>IF($D18="","",IFERROR(VLOOKUP($B18,Kraftvärmeprod!$B$1:$BX$550,MATCH(O$2,Kraftvärmeprod!$B$1:$VX$1,0),FALSE)/1,0)-IFERROR(VLOOKUP($B18,'Slutlig allokering kvv'!$B$2:$BX$550,MATCH(O$2,'Slutlig allokering kvv'!$B$1:$BX$1,0),FALSE)/1,0))</f>
        <v/>
      </c>
      <c r="P18" t="str">
        <f>IF($D18="","",IFERROR(VLOOKUP($B18,Kraftvärmeprod!$B$1:$BX$550,MATCH(P$2,Kraftvärmeprod!$B$1:$VX$1,0),FALSE)/1,0)-IFERROR(VLOOKUP($B18,'Slutlig allokering kvv'!$B$2:$BX$550,MATCH(P$2,'Slutlig allokering kvv'!$B$1:$BX$1,0),FALSE)/1,0))</f>
        <v/>
      </c>
      <c r="Q18" t="str">
        <f>IF($D18="","",IFERROR(VLOOKUP($B18,Kraftvärmeprod!$B$1:$BX$550,MATCH(Q$2,Kraftvärmeprod!$B$1:$VX$1,0),FALSE)/1,0)-IFERROR(VLOOKUP($B18,'Slutlig allokering kvv'!$B$2:$BX$550,MATCH(Q$2,'Slutlig allokering kvv'!$B$1:$BX$1,0),FALSE)/1,0))</f>
        <v/>
      </c>
      <c r="R18" t="str">
        <f>IF($D18="","",IFERROR(VLOOKUP($B18,Kraftvärmeprod!$B$1:$BX$550,MATCH(R$2,Kraftvärmeprod!$B$1:$VX$1,0),FALSE)/1,0)-IFERROR(VLOOKUP($B18,'Slutlig allokering kvv'!$B$2:$BX$550,MATCH(R$2,'Slutlig allokering kvv'!$B$1:$BX$1,0),FALSE)/1,0))</f>
        <v/>
      </c>
      <c r="S18" t="str">
        <f>IF($D18="","",IFERROR(VLOOKUP($B18,Kraftvärmeprod!$B$1:$BX$550,MATCH(S$2,Kraftvärmeprod!$B$1:$VX$1,0),FALSE)/1,0)-IFERROR(VLOOKUP($B18,'Slutlig allokering kvv'!$B$2:$BX$550,MATCH(S$2,'Slutlig allokering kvv'!$B$1:$BX$1,0),FALSE)/1,0))</f>
        <v/>
      </c>
      <c r="T18" t="str">
        <f>IF($D18="","",IFERROR(VLOOKUP($B18,Kraftvärmeprod!$B$1:$BX$550,MATCH(T$2,Kraftvärmeprod!$B$1:$VX$1,0),FALSE)/1,0)-IFERROR(VLOOKUP($B18,'Slutlig allokering kvv'!$B$2:$BX$550,MATCH(T$2,'Slutlig allokering kvv'!$B$1:$BX$1,0),FALSE)/1,0))</f>
        <v/>
      </c>
      <c r="U18" t="str">
        <f>IF($D18="","",IFERROR(VLOOKUP($B18,Kraftvärmeprod!$B$1:$BX$550,MATCH(U$2,Kraftvärmeprod!$B$1:$VX$1,0),FALSE)/1,0)-IFERROR(VLOOKUP($B18,'Slutlig allokering kvv'!$B$2:$BX$550,MATCH(U$2,'Slutlig allokering kvv'!$B$1:$BX$1,0),FALSE)/1,0))</f>
        <v/>
      </c>
      <c r="V18" t="str">
        <f>IF($D18="","",IFERROR(VLOOKUP($B18,Kraftvärmeprod!$B$1:$BX$550,MATCH(V$2,Kraftvärmeprod!$B$1:$VX$1,0),FALSE)/1,0)-IFERROR(VLOOKUP($B18,'Slutlig allokering kvv'!$B$2:$BX$550,MATCH(V$2,'Slutlig allokering kvv'!$B$1:$BX$1,0),FALSE)/1,0))</f>
        <v/>
      </c>
      <c r="W18" t="str">
        <f>IF($D18="","",IFERROR(VLOOKUP($B18,Kraftvärmeprod!$B$1:$BX$550,MATCH(W$2,Kraftvärmeprod!$B$1:$VX$1,0),FALSE)/1,0)-IFERROR(VLOOKUP($B18,'Slutlig allokering kvv'!$B$2:$BX$550,MATCH(W$2,'Slutlig allokering kvv'!$B$1:$BX$1,0),FALSE)/1,0))</f>
        <v/>
      </c>
      <c r="X18" t="str">
        <f>IF($D18="","",IFERROR(VLOOKUP($B18,Kraftvärmeprod!$B$1:$BX$550,MATCH(X$2,Kraftvärmeprod!$B$1:$VX$1,0),FALSE)/1,0)-IFERROR(VLOOKUP($B18,'Slutlig allokering kvv'!$B$2:$BX$550,MATCH(X$2,'Slutlig allokering kvv'!$B$1:$BX$1,0),FALSE)/1,0))</f>
        <v/>
      </c>
      <c r="Y18" t="str">
        <f>IF($D18="","",IFERROR(VLOOKUP($B18,Kraftvärmeprod!$B$1:$BX$550,MATCH(Y$2,Kraftvärmeprod!$B$1:$VX$1,0),FALSE)/1,0)-IFERROR(VLOOKUP($B18,'Slutlig allokering kvv'!$B$2:$BX$550,MATCH(Y$2,'Slutlig allokering kvv'!$B$1:$BX$1,0),FALSE)/1,0))</f>
        <v/>
      </c>
      <c r="Z18" t="str">
        <f>IF($D18="","",IFERROR(VLOOKUP($B18,Kraftvärmeprod!$B$1:$BX$550,MATCH(Z$2,Kraftvärmeprod!$B$1:$VX$1,0),FALSE)/1,0)-IFERROR(VLOOKUP($B18,'Slutlig allokering kvv'!$B$2:$BX$550,MATCH(Z$2,'Slutlig allokering kvv'!$B$1:$BX$1,0),FALSE)/1,0))</f>
        <v/>
      </c>
      <c r="AA18" t="str">
        <f>IF($D18="","",IFERROR(VLOOKUP($B18,Kraftvärmeprod!$B$1:$BX$550,MATCH(AA$2,Kraftvärmeprod!$B$1:$VX$1,0),FALSE)/1,0)-IFERROR(VLOOKUP($B18,'Slutlig allokering kvv'!$B$2:$BX$550,MATCH(AA$2,'Slutlig allokering kvv'!$B$1:$BX$1,0),FALSE)/1,0))</f>
        <v/>
      </c>
      <c r="AB18" t="str">
        <f>IF($D18="","",IFERROR(VLOOKUP($B18,Kraftvärmeprod!$B$1:$BX$550,MATCH(AB$2,Kraftvärmeprod!$B$1:$VX$1,0),FALSE)/1,0)-IFERROR(VLOOKUP($B18,'Slutlig allokering kvv'!$B$2:$BX$550,MATCH(AB$2,'Slutlig allokering kvv'!$B$1:$BX$1,0),FALSE)/1,0))</f>
        <v/>
      </c>
      <c r="AC18" t="str">
        <f>IF($D18="","",IFERROR(VLOOKUP($B18,Kraftvärmeprod!$B$1:$BX$550,MATCH(AC$2,Kraftvärmeprod!$B$1:$VX$1,0),FALSE)/1,0)-IFERROR(VLOOKUP($B18,'Slutlig allokering kvv'!$B$2:$BX$550,MATCH(AC$2,'Slutlig allokering kvv'!$B$1:$BX$1,0),FALSE)/1,0))</f>
        <v/>
      </c>
      <c r="AD18" t="str">
        <f>IF($D18="","",IFERROR(VLOOKUP($B18,Kraftvärmeprod!$B$1:$BX$550,MATCH(AD$2,Kraftvärmeprod!$B$1:$VX$1,0),FALSE)/1,0)-IFERROR(VLOOKUP($B18,'Slutlig allokering kvv'!$B$2:$BX$550,MATCH(AD$2,'Slutlig allokering kvv'!$B$1:$BX$1,0),FALSE)/1,0))</f>
        <v/>
      </c>
      <c r="AE18" t="str">
        <f>IF($D18="","",IFERROR(VLOOKUP($B18,Miljö!$B$1:$E$550,MATCH("Hjälpel kraftvärme (GWh)",Miljö!$B$1:$E$1,0),FALSE)/1,0)-IFERROR(VLOOKUP($B18,'Slutlig allokering kvv'!$B$2:$BX$549,MATCH(AE$2,'Slutlig allokering kvv'!$B$1:$BX$1,0),FALSE)/1,0))</f>
        <v/>
      </c>
      <c r="AI18" s="274">
        <f t="shared" si="0"/>
        <v>0</v>
      </c>
      <c r="AK18">
        <f>IFERROR(VLOOKUP($B18,'Slutlig allokering kvv'!$B$2:$AX$549,MATCH("Summa slutlig allokerad tillförd energi (utan hjälpel och rökgaskondensering):",'Slutlig allokering kvv'!$B$1:$AX$1,0),FALSE)/1,"")</f>
        <v>0</v>
      </c>
      <c r="AM18" s="275" t="str">
        <f>IFERROR(1-VLOOKUP($B18,'Slutlig allokering kvv'!$B$2:$AX$549,MATCH("Andel av bränsle i kvv som allokerats till värme, exklusive rökgaskondensering och hjälpel",'Slutlig allokering kvv'!$B$1:$AX$1,0),FALSE),"")</f>
        <v/>
      </c>
      <c r="AO18" s="115" t="str">
        <f t="shared" si="1"/>
        <v/>
      </c>
      <c r="AP18" s="276" t="str">
        <f t="shared" si="2"/>
        <v/>
      </c>
      <c r="AR18" s="115" t="str">
        <f t="shared" si="3"/>
        <v/>
      </c>
    </row>
    <row r="19" spans="1:44">
      <c r="A19" t="s">
        <v>32</v>
      </c>
      <c r="B19" t="s">
        <v>40</v>
      </c>
      <c r="C19" t="str">
        <f>IFERROR(VLOOKUP($B19,Kraftvärmeprod!$B$1:$AH$479,MATCH(C$2,Kraftvärmeprod!$B$1:$AG$1,0),FALSE)/1,"")</f>
        <v/>
      </c>
      <c r="D19" t="str">
        <f>IFERROR(VLOOKUP($B19,Kraftvärmeprod!$B$1:$AH$479,MATCH(D$2,Kraftvärmeprod!$B$1:$AG$1,0),FALSE)/1,"")</f>
        <v/>
      </c>
      <c r="F19" t="str">
        <f>IF($D19="","",IFERROR(VLOOKUP($B19,Kraftvärmeprod!$B$1:$BX$550,MATCH(F$2,Kraftvärmeprod!$B$1:$VX$1,0),FALSE)/1,0)-IFERROR(VLOOKUP($B19,'Slutlig allokering kvv'!$B$2:$BX$550,MATCH(F$2,'Slutlig allokering kvv'!$B$1:$BX$1,0),FALSE)/1,0))</f>
        <v/>
      </c>
      <c r="G19" t="str">
        <f>IF($D19="","",IFERROR(VLOOKUP($B19,Kraftvärmeprod!$B$1:$BX$550,MATCH(G$2,Kraftvärmeprod!$B$1:$VX$1,0),FALSE)/1,0)-IFERROR(VLOOKUP($B19,'Slutlig allokering kvv'!$B$2:$BX$550,MATCH(G$2,'Slutlig allokering kvv'!$B$1:$BX$1,0),FALSE)/1,0))</f>
        <v/>
      </c>
      <c r="H19" t="str">
        <f>IF($D19="","",IFERROR(VLOOKUP($B19,Kraftvärmeprod!$B$1:$BX$550,MATCH(H$2,Kraftvärmeprod!$B$1:$VX$1,0),FALSE)/1,0)-IFERROR(VLOOKUP($B19,'Slutlig allokering kvv'!$B$2:$BX$550,MATCH(H$2,'Slutlig allokering kvv'!$B$1:$BX$1,0),FALSE)/1,0))</f>
        <v/>
      </c>
      <c r="I19" t="str">
        <f>IF($D19="","",IFERROR(VLOOKUP($B19,Kraftvärmeprod!$B$1:$BX$550,MATCH(I$2,Kraftvärmeprod!$B$1:$VX$1,0),FALSE)/1,0)-IFERROR(VLOOKUP($B19,'Slutlig allokering kvv'!$B$2:$BX$550,MATCH(I$2,'Slutlig allokering kvv'!$B$1:$BX$1,0),FALSE)/1,0))</f>
        <v/>
      </c>
      <c r="J19" t="str">
        <f>IF($D19="","",IFERROR(VLOOKUP($B19,Kraftvärmeprod!$B$1:$BX$550,MATCH(J$2,Kraftvärmeprod!$B$1:$VX$1,0),FALSE)/1,0)-IFERROR(VLOOKUP($B19,'Slutlig allokering kvv'!$B$2:$BX$550,MATCH(J$2,'Slutlig allokering kvv'!$B$1:$BX$1,0),FALSE)/1,0))</f>
        <v/>
      </c>
      <c r="K19" t="str">
        <f>IF($D19="","",IFERROR(VLOOKUP($B19,Kraftvärmeprod!$B$1:$BX$550,MATCH(K$2,Kraftvärmeprod!$B$1:$VX$1,0),FALSE)/1,0)-IFERROR(VLOOKUP($B19,'Slutlig allokering kvv'!$B$2:$BX$550,MATCH(K$2,'Slutlig allokering kvv'!$B$1:$BX$1,0),FALSE)/1,0))</f>
        <v/>
      </c>
      <c r="L19" t="str">
        <f>IF($D19="","",IFERROR(VLOOKUP($B19,Kraftvärmeprod!$B$1:$BX$550,MATCH(L$2,Kraftvärmeprod!$B$1:$VX$1,0),FALSE)/1,0)-IFERROR(VLOOKUP($B19,'Slutlig allokering kvv'!$B$2:$BX$550,MATCH(L$2,'Slutlig allokering kvv'!$B$1:$BX$1,0),FALSE)/1,0))</f>
        <v/>
      </c>
      <c r="M19" t="str">
        <f>IF($D19="","",IFERROR(VLOOKUP($B19,Kraftvärmeprod!$B$1:$BX$550,MATCH(M$2,Kraftvärmeprod!$B$1:$VX$1,0),FALSE)/1,0)-IFERROR(VLOOKUP($B19,'Slutlig allokering kvv'!$B$2:$BX$550,MATCH(M$2,'Slutlig allokering kvv'!$B$1:$BX$1,0),FALSE)/1,0))</f>
        <v/>
      </c>
      <c r="N19" t="str">
        <f>IF($D19="","",IFERROR(VLOOKUP($B19,Kraftvärmeprod!$B$1:$BX$550,MATCH(N$2,Kraftvärmeprod!$B$1:$VX$1,0),FALSE)/1,0)-IFERROR(VLOOKUP($B19,'Slutlig allokering kvv'!$B$2:$BX$550,MATCH(N$2,'Slutlig allokering kvv'!$B$1:$BX$1,0),FALSE)/1,0))</f>
        <v/>
      </c>
      <c r="O19" t="str">
        <f>IF($D19="","",IFERROR(VLOOKUP($B19,Kraftvärmeprod!$B$1:$BX$550,MATCH(O$2,Kraftvärmeprod!$B$1:$VX$1,0),FALSE)/1,0)-IFERROR(VLOOKUP($B19,'Slutlig allokering kvv'!$B$2:$BX$550,MATCH(O$2,'Slutlig allokering kvv'!$B$1:$BX$1,0),FALSE)/1,0))</f>
        <v/>
      </c>
      <c r="P19" t="str">
        <f>IF($D19="","",IFERROR(VLOOKUP($B19,Kraftvärmeprod!$B$1:$BX$550,MATCH(P$2,Kraftvärmeprod!$B$1:$VX$1,0),FALSE)/1,0)-IFERROR(VLOOKUP($B19,'Slutlig allokering kvv'!$B$2:$BX$550,MATCH(P$2,'Slutlig allokering kvv'!$B$1:$BX$1,0),FALSE)/1,0))</f>
        <v/>
      </c>
      <c r="Q19" t="str">
        <f>IF($D19="","",IFERROR(VLOOKUP($B19,Kraftvärmeprod!$B$1:$BX$550,MATCH(Q$2,Kraftvärmeprod!$B$1:$VX$1,0),FALSE)/1,0)-IFERROR(VLOOKUP($B19,'Slutlig allokering kvv'!$B$2:$BX$550,MATCH(Q$2,'Slutlig allokering kvv'!$B$1:$BX$1,0),FALSE)/1,0))</f>
        <v/>
      </c>
      <c r="R19" t="str">
        <f>IF($D19="","",IFERROR(VLOOKUP($B19,Kraftvärmeprod!$B$1:$BX$550,MATCH(R$2,Kraftvärmeprod!$B$1:$VX$1,0),FALSE)/1,0)-IFERROR(VLOOKUP($B19,'Slutlig allokering kvv'!$B$2:$BX$550,MATCH(R$2,'Slutlig allokering kvv'!$B$1:$BX$1,0),FALSE)/1,0))</f>
        <v/>
      </c>
      <c r="S19" t="str">
        <f>IF($D19="","",IFERROR(VLOOKUP($B19,Kraftvärmeprod!$B$1:$BX$550,MATCH(S$2,Kraftvärmeprod!$B$1:$VX$1,0),FALSE)/1,0)-IFERROR(VLOOKUP($B19,'Slutlig allokering kvv'!$B$2:$BX$550,MATCH(S$2,'Slutlig allokering kvv'!$B$1:$BX$1,0),FALSE)/1,0))</f>
        <v/>
      </c>
      <c r="T19" t="str">
        <f>IF($D19="","",IFERROR(VLOOKUP($B19,Kraftvärmeprod!$B$1:$BX$550,MATCH(T$2,Kraftvärmeprod!$B$1:$VX$1,0),FALSE)/1,0)-IFERROR(VLOOKUP($B19,'Slutlig allokering kvv'!$B$2:$BX$550,MATCH(T$2,'Slutlig allokering kvv'!$B$1:$BX$1,0),FALSE)/1,0))</f>
        <v/>
      </c>
      <c r="U19" t="str">
        <f>IF($D19="","",IFERROR(VLOOKUP($B19,Kraftvärmeprod!$B$1:$BX$550,MATCH(U$2,Kraftvärmeprod!$B$1:$VX$1,0),FALSE)/1,0)-IFERROR(VLOOKUP($B19,'Slutlig allokering kvv'!$B$2:$BX$550,MATCH(U$2,'Slutlig allokering kvv'!$B$1:$BX$1,0),FALSE)/1,0))</f>
        <v/>
      </c>
      <c r="V19" t="str">
        <f>IF($D19="","",IFERROR(VLOOKUP($B19,Kraftvärmeprod!$B$1:$BX$550,MATCH(V$2,Kraftvärmeprod!$B$1:$VX$1,0),FALSE)/1,0)-IFERROR(VLOOKUP($B19,'Slutlig allokering kvv'!$B$2:$BX$550,MATCH(V$2,'Slutlig allokering kvv'!$B$1:$BX$1,0),FALSE)/1,0))</f>
        <v/>
      </c>
      <c r="W19" t="str">
        <f>IF($D19="","",IFERROR(VLOOKUP($B19,Kraftvärmeprod!$B$1:$BX$550,MATCH(W$2,Kraftvärmeprod!$B$1:$VX$1,0),FALSE)/1,0)-IFERROR(VLOOKUP($B19,'Slutlig allokering kvv'!$B$2:$BX$550,MATCH(W$2,'Slutlig allokering kvv'!$B$1:$BX$1,0),FALSE)/1,0))</f>
        <v/>
      </c>
      <c r="X19" t="str">
        <f>IF($D19="","",IFERROR(VLOOKUP($B19,Kraftvärmeprod!$B$1:$BX$550,MATCH(X$2,Kraftvärmeprod!$B$1:$VX$1,0),FALSE)/1,0)-IFERROR(VLOOKUP($B19,'Slutlig allokering kvv'!$B$2:$BX$550,MATCH(X$2,'Slutlig allokering kvv'!$B$1:$BX$1,0),FALSE)/1,0))</f>
        <v/>
      </c>
      <c r="Y19" t="str">
        <f>IF($D19="","",IFERROR(VLOOKUP($B19,Kraftvärmeprod!$B$1:$BX$550,MATCH(Y$2,Kraftvärmeprod!$B$1:$VX$1,0),FALSE)/1,0)-IFERROR(VLOOKUP($B19,'Slutlig allokering kvv'!$B$2:$BX$550,MATCH(Y$2,'Slutlig allokering kvv'!$B$1:$BX$1,0),FALSE)/1,0))</f>
        <v/>
      </c>
      <c r="Z19" t="str">
        <f>IF($D19="","",IFERROR(VLOOKUP($B19,Kraftvärmeprod!$B$1:$BX$550,MATCH(Z$2,Kraftvärmeprod!$B$1:$VX$1,0),FALSE)/1,0)-IFERROR(VLOOKUP($B19,'Slutlig allokering kvv'!$B$2:$BX$550,MATCH(Z$2,'Slutlig allokering kvv'!$B$1:$BX$1,0),FALSE)/1,0))</f>
        <v/>
      </c>
      <c r="AA19" t="str">
        <f>IF($D19="","",IFERROR(VLOOKUP($B19,Kraftvärmeprod!$B$1:$BX$550,MATCH(AA$2,Kraftvärmeprod!$B$1:$VX$1,0),FALSE)/1,0)-IFERROR(VLOOKUP($B19,'Slutlig allokering kvv'!$B$2:$BX$550,MATCH(AA$2,'Slutlig allokering kvv'!$B$1:$BX$1,0),FALSE)/1,0))</f>
        <v/>
      </c>
      <c r="AB19" t="str">
        <f>IF($D19="","",IFERROR(VLOOKUP($B19,Kraftvärmeprod!$B$1:$BX$550,MATCH(AB$2,Kraftvärmeprod!$B$1:$VX$1,0),FALSE)/1,0)-IFERROR(VLOOKUP($B19,'Slutlig allokering kvv'!$B$2:$BX$550,MATCH(AB$2,'Slutlig allokering kvv'!$B$1:$BX$1,0),FALSE)/1,0))</f>
        <v/>
      </c>
      <c r="AC19" t="str">
        <f>IF($D19="","",IFERROR(VLOOKUP($B19,Kraftvärmeprod!$B$1:$BX$550,MATCH(AC$2,Kraftvärmeprod!$B$1:$VX$1,0),FALSE)/1,0)-IFERROR(VLOOKUP($B19,'Slutlig allokering kvv'!$B$2:$BX$550,MATCH(AC$2,'Slutlig allokering kvv'!$B$1:$BX$1,0),FALSE)/1,0))</f>
        <v/>
      </c>
      <c r="AD19" t="str">
        <f>IF($D19="","",IFERROR(VLOOKUP($B19,Kraftvärmeprod!$B$1:$BX$550,MATCH(AD$2,Kraftvärmeprod!$B$1:$VX$1,0),FALSE)/1,0)-IFERROR(VLOOKUP($B19,'Slutlig allokering kvv'!$B$2:$BX$550,MATCH(AD$2,'Slutlig allokering kvv'!$B$1:$BX$1,0),FALSE)/1,0))</f>
        <v/>
      </c>
      <c r="AE19" t="str">
        <f>IF($D19="","",IFERROR(VLOOKUP($B19,Miljö!$B$1:$E$550,MATCH("Hjälpel kraftvärme (GWh)",Miljö!$B$1:$E$1,0),FALSE)/1,0)-IFERROR(VLOOKUP($B19,'Slutlig allokering kvv'!$B$2:$BX$549,MATCH(AE$2,'Slutlig allokering kvv'!$B$1:$BX$1,0),FALSE)/1,0))</f>
        <v/>
      </c>
      <c r="AI19" s="274">
        <f t="shared" si="0"/>
        <v>0</v>
      </c>
      <c r="AK19">
        <f>IFERROR(VLOOKUP($B19,'Slutlig allokering kvv'!$B$2:$AX$549,MATCH("Summa slutlig allokerad tillförd energi (utan hjälpel och rökgaskondensering):",'Slutlig allokering kvv'!$B$1:$AX$1,0),FALSE)/1,"")</f>
        <v>0</v>
      </c>
      <c r="AM19" s="275" t="str">
        <f>IFERROR(1-VLOOKUP($B19,'Slutlig allokering kvv'!$B$2:$AX$549,MATCH("Andel av bränsle i kvv som allokerats till värme, exklusive rökgaskondensering och hjälpel",'Slutlig allokering kvv'!$B$1:$AX$1,0),FALSE),"")</f>
        <v/>
      </c>
      <c r="AO19" s="115" t="str">
        <f t="shared" si="1"/>
        <v/>
      </c>
      <c r="AP19" s="276" t="str">
        <f t="shared" si="2"/>
        <v/>
      </c>
      <c r="AR19" s="115" t="str">
        <f t="shared" si="3"/>
        <v/>
      </c>
    </row>
    <row r="20" spans="1:44">
      <c r="A20" t="s">
        <v>32</v>
      </c>
      <c r="B20" t="s">
        <v>41</v>
      </c>
      <c r="C20" t="str">
        <f>IFERROR(VLOOKUP($B20,Kraftvärmeprod!$B$1:$AH$479,MATCH(C$2,Kraftvärmeprod!$B$1:$AG$1,0),FALSE)/1,"")</f>
        <v/>
      </c>
      <c r="D20" t="str">
        <f>IFERROR(VLOOKUP($B20,Kraftvärmeprod!$B$1:$AH$479,MATCH(D$2,Kraftvärmeprod!$B$1:$AG$1,0),FALSE)/1,"")</f>
        <v/>
      </c>
      <c r="F20" t="str">
        <f>IF($D20="","",IFERROR(VLOOKUP($B20,Kraftvärmeprod!$B$1:$BX$550,MATCH(F$2,Kraftvärmeprod!$B$1:$VX$1,0),FALSE)/1,0)-IFERROR(VLOOKUP($B20,'Slutlig allokering kvv'!$B$2:$BX$550,MATCH(F$2,'Slutlig allokering kvv'!$B$1:$BX$1,0),FALSE)/1,0))</f>
        <v/>
      </c>
      <c r="G20" t="str">
        <f>IF($D20="","",IFERROR(VLOOKUP($B20,Kraftvärmeprod!$B$1:$BX$550,MATCH(G$2,Kraftvärmeprod!$B$1:$VX$1,0),FALSE)/1,0)-IFERROR(VLOOKUP($B20,'Slutlig allokering kvv'!$B$2:$BX$550,MATCH(G$2,'Slutlig allokering kvv'!$B$1:$BX$1,0),FALSE)/1,0))</f>
        <v/>
      </c>
      <c r="H20" t="str">
        <f>IF($D20="","",IFERROR(VLOOKUP($B20,Kraftvärmeprod!$B$1:$BX$550,MATCH(H$2,Kraftvärmeprod!$B$1:$VX$1,0),FALSE)/1,0)-IFERROR(VLOOKUP($B20,'Slutlig allokering kvv'!$B$2:$BX$550,MATCH(H$2,'Slutlig allokering kvv'!$B$1:$BX$1,0),FALSE)/1,0))</f>
        <v/>
      </c>
      <c r="I20" t="str">
        <f>IF($D20="","",IFERROR(VLOOKUP($B20,Kraftvärmeprod!$B$1:$BX$550,MATCH(I$2,Kraftvärmeprod!$B$1:$VX$1,0),FALSE)/1,0)-IFERROR(VLOOKUP($B20,'Slutlig allokering kvv'!$B$2:$BX$550,MATCH(I$2,'Slutlig allokering kvv'!$B$1:$BX$1,0),FALSE)/1,0))</f>
        <v/>
      </c>
      <c r="J20" t="str">
        <f>IF($D20="","",IFERROR(VLOOKUP($B20,Kraftvärmeprod!$B$1:$BX$550,MATCH(J$2,Kraftvärmeprod!$B$1:$VX$1,0),FALSE)/1,0)-IFERROR(VLOOKUP($B20,'Slutlig allokering kvv'!$B$2:$BX$550,MATCH(J$2,'Slutlig allokering kvv'!$B$1:$BX$1,0),FALSE)/1,0))</f>
        <v/>
      </c>
      <c r="K20" t="str">
        <f>IF($D20="","",IFERROR(VLOOKUP($B20,Kraftvärmeprod!$B$1:$BX$550,MATCH(K$2,Kraftvärmeprod!$B$1:$VX$1,0),FALSE)/1,0)-IFERROR(VLOOKUP($B20,'Slutlig allokering kvv'!$B$2:$BX$550,MATCH(K$2,'Slutlig allokering kvv'!$B$1:$BX$1,0),FALSE)/1,0))</f>
        <v/>
      </c>
      <c r="L20" t="str">
        <f>IF($D20="","",IFERROR(VLOOKUP($B20,Kraftvärmeprod!$B$1:$BX$550,MATCH(L$2,Kraftvärmeprod!$B$1:$VX$1,0),FALSE)/1,0)-IFERROR(VLOOKUP($B20,'Slutlig allokering kvv'!$B$2:$BX$550,MATCH(L$2,'Slutlig allokering kvv'!$B$1:$BX$1,0),FALSE)/1,0))</f>
        <v/>
      </c>
      <c r="M20" t="str">
        <f>IF($D20="","",IFERROR(VLOOKUP($B20,Kraftvärmeprod!$B$1:$BX$550,MATCH(M$2,Kraftvärmeprod!$B$1:$VX$1,0),FALSE)/1,0)-IFERROR(VLOOKUP($B20,'Slutlig allokering kvv'!$B$2:$BX$550,MATCH(M$2,'Slutlig allokering kvv'!$B$1:$BX$1,0),FALSE)/1,0))</f>
        <v/>
      </c>
      <c r="N20" t="str">
        <f>IF($D20="","",IFERROR(VLOOKUP($B20,Kraftvärmeprod!$B$1:$BX$550,MATCH(N$2,Kraftvärmeprod!$B$1:$VX$1,0),FALSE)/1,0)-IFERROR(VLOOKUP($B20,'Slutlig allokering kvv'!$B$2:$BX$550,MATCH(N$2,'Slutlig allokering kvv'!$B$1:$BX$1,0),FALSE)/1,0))</f>
        <v/>
      </c>
      <c r="O20" t="str">
        <f>IF($D20="","",IFERROR(VLOOKUP($B20,Kraftvärmeprod!$B$1:$BX$550,MATCH(O$2,Kraftvärmeprod!$B$1:$VX$1,0),FALSE)/1,0)-IFERROR(VLOOKUP($B20,'Slutlig allokering kvv'!$B$2:$BX$550,MATCH(O$2,'Slutlig allokering kvv'!$B$1:$BX$1,0),FALSE)/1,0))</f>
        <v/>
      </c>
      <c r="P20" t="str">
        <f>IF($D20="","",IFERROR(VLOOKUP($B20,Kraftvärmeprod!$B$1:$BX$550,MATCH(P$2,Kraftvärmeprod!$B$1:$VX$1,0),FALSE)/1,0)-IFERROR(VLOOKUP($B20,'Slutlig allokering kvv'!$B$2:$BX$550,MATCH(P$2,'Slutlig allokering kvv'!$B$1:$BX$1,0),FALSE)/1,0))</f>
        <v/>
      </c>
      <c r="Q20" t="str">
        <f>IF($D20="","",IFERROR(VLOOKUP($B20,Kraftvärmeprod!$B$1:$BX$550,MATCH(Q$2,Kraftvärmeprod!$B$1:$VX$1,0),FALSE)/1,0)-IFERROR(VLOOKUP($B20,'Slutlig allokering kvv'!$B$2:$BX$550,MATCH(Q$2,'Slutlig allokering kvv'!$B$1:$BX$1,0),FALSE)/1,0))</f>
        <v/>
      </c>
      <c r="R20" t="str">
        <f>IF($D20="","",IFERROR(VLOOKUP($B20,Kraftvärmeprod!$B$1:$BX$550,MATCH(R$2,Kraftvärmeprod!$B$1:$VX$1,0),FALSE)/1,0)-IFERROR(VLOOKUP($B20,'Slutlig allokering kvv'!$B$2:$BX$550,MATCH(R$2,'Slutlig allokering kvv'!$B$1:$BX$1,0),FALSE)/1,0))</f>
        <v/>
      </c>
      <c r="S20" t="str">
        <f>IF($D20="","",IFERROR(VLOOKUP($B20,Kraftvärmeprod!$B$1:$BX$550,MATCH(S$2,Kraftvärmeprod!$B$1:$VX$1,0),FALSE)/1,0)-IFERROR(VLOOKUP($B20,'Slutlig allokering kvv'!$B$2:$BX$550,MATCH(S$2,'Slutlig allokering kvv'!$B$1:$BX$1,0),FALSE)/1,0))</f>
        <v/>
      </c>
      <c r="T20" t="str">
        <f>IF($D20="","",IFERROR(VLOOKUP($B20,Kraftvärmeprod!$B$1:$BX$550,MATCH(T$2,Kraftvärmeprod!$B$1:$VX$1,0),FALSE)/1,0)-IFERROR(VLOOKUP($B20,'Slutlig allokering kvv'!$B$2:$BX$550,MATCH(T$2,'Slutlig allokering kvv'!$B$1:$BX$1,0),FALSE)/1,0))</f>
        <v/>
      </c>
      <c r="U20" t="str">
        <f>IF($D20="","",IFERROR(VLOOKUP($B20,Kraftvärmeprod!$B$1:$BX$550,MATCH(U$2,Kraftvärmeprod!$B$1:$VX$1,0),FALSE)/1,0)-IFERROR(VLOOKUP($B20,'Slutlig allokering kvv'!$B$2:$BX$550,MATCH(U$2,'Slutlig allokering kvv'!$B$1:$BX$1,0),FALSE)/1,0))</f>
        <v/>
      </c>
      <c r="V20" t="str">
        <f>IF($D20="","",IFERROR(VLOOKUP($B20,Kraftvärmeprod!$B$1:$BX$550,MATCH(V$2,Kraftvärmeprod!$B$1:$VX$1,0),FALSE)/1,0)-IFERROR(VLOOKUP($B20,'Slutlig allokering kvv'!$B$2:$BX$550,MATCH(V$2,'Slutlig allokering kvv'!$B$1:$BX$1,0),FALSE)/1,0))</f>
        <v/>
      </c>
      <c r="W20" t="str">
        <f>IF($D20="","",IFERROR(VLOOKUP($B20,Kraftvärmeprod!$B$1:$BX$550,MATCH(W$2,Kraftvärmeprod!$B$1:$VX$1,0),FALSE)/1,0)-IFERROR(VLOOKUP($B20,'Slutlig allokering kvv'!$B$2:$BX$550,MATCH(W$2,'Slutlig allokering kvv'!$B$1:$BX$1,0),FALSE)/1,0))</f>
        <v/>
      </c>
      <c r="X20" t="str">
        <f>IF($D20="","",IFERROR(VLOOKUP($B20,Kraftvärmeprod!$B$1:$BX$550,MATCH(X$2,Kraftvärmeprod!$B$1:$VX$1,0),FALSE)/1,0)-IFERROR(VLOOKUP($B20,'Slutlig allokering kvv'!$B$2:$BX$550,MATCH(X$2,'Slutlig allokering kvv'!$B$1:$BX$1,0),FALSE)/1,0))</f>
        <v/>
      </c>
      <c r="Y20" t="str">
        <f>IF($D20="","",IFERROR(VLOOKUP($B20,Kraftvärmeprod!$B$1:$BX$550,MATCH(Y$2,Kraftvärmeprod!$B$1:$VX$1,0),FALSE)/1,0)-IFERROR(VLOOKUP($B20,'Slutlig allokering kvv'!$B$2:$BX$550,MATCH(Y$2,'Slutlig allokering kvv'!$B$1:$BX$1,0),FALSE)/1,0))</f>
        <v/>
      </c>
      <c r="Z20" t="str">
        <f>IF($D20="","",IFERROR(VLOOKUP($B20,Kraftvärmeprod!$B$1:$BX$550,MATCH(Z$2,Kraftvärmeprod!$B$1:$VX$1,0),FALSE)/1,0)-IFERROR(VLOOKUP($B20,'Slutlig allokering kvv'!$B$2:$BX$550,MATCH(Z$2,'Slutlig allokering kvv'!$B$1:$BX$1,0),FALSE)/1,0))</f>
        <v/>
      </c>
      <c r="AA20" t="str">
        <f>IF($D20="","",IFERROR(VLOOKUP($B20,Kraftvärmeprod!$B$1:$BX$550,MATCH(AA$2,Kraftvärmeprod!$B$1:$VX$1,0),FALSE)/1,0)-IFERROR(VLOOKUP($B20,'Slutlig allokering kvv'!$B$2:$BX$550,MATCH(AA$2,'Slutlig allokering kvv'!$B$1:$BX$1,0),FALSE)/1,0))</f>
        <v/>
      </c>
      <c r="AB20" t="str">
        <f>IF($D20="","",IFERROR(VLOOKUP($B20,Kraftvärmeprod!$B$1:$BX$550,MATCH(AB$2,Kraftvärmeprod!$B$1:$VX$1,0),FALSE)/1,0)-IFERROR(VLOOKUP($B20,'Slutlig allokering kvv'!$B$2:$BX$550,MATCH(AB$2,'Slutlig allokering kvv'!$B$1:$BX$1,0),FALSE)/1,0))</f>
        <v/>
      </c>
      <c r="AC20" t="str">
        <f>IF($D20="","",IFERROR(VLOOKUP($B20,Kraftvärmeprod!$B$1:$BX$550,MATCH(AC$2,Kraftvärmeprod!$B$1:$VX$1,0),FALSE)/1,0)-IFERROR(VLOOKUP($B20,'Slutlig allokering kvv'!$B$2:$BX$550,MATCH(AC$2,'Slutlig allokering kvv'!$B$1:$BX$1,0),FALSE)/1,0))</f>
        <v/>
      </c>
      <c r="AD20" t="str">
        <f>IF($D20="","",IFERROR(VLOOKUP($B20,Kraftvärmeprod!$B$1:$BX$550,MATCH(AD$2,Kraftvärmeprod!$B$1:$VX$1,0),FALSE)/1,0)-IFERROR(VLOOKUP($B20,'Slutlig allokering kvv'!$B$2:$BX$550,MATCH(AD$2,'Slutlig allokering kvv'!$B$1:$BX$1,0),FALSE)/1,0))</f>
        <v/>
      </c>
      <c r="AE20" t="str">
        <f>IF($D20="","",IFERROR(VLOOKUP($B20,Miljö!$B$1:$E$550,MATCH("Hjälpel kraftvärme (GWh)",Miljö!$B$1:$E$1,0),FALSE)/1,0)-IFERROR(VLOOKUP($B20,'Slutlig allokering kvv'!$B$2:$BX$549,MATCH(AE$2,'Slutlig allokering kvv'!$B$1:$BX$1,0),FALSE)/1,0))</f>
        <v/>
      </c>
      <c r="AI20" s="274">
        <f t="shared" si="0"/>
        <v>0</v>
      </c>
      <c r="AK20">
        <f>IFERROR(VLOOKUP($B20,'Slutlig allokering kvv'!$B$2:$AX$549,MATCH("Summa slutlig allokerad tillförd energi (utan hjälpel och rökgaskondensering):",'Slutlig allokering kvv'!$B$1:$AX$1,0),FALSE)/1,"")</f>
        <v>0</v>
      </c>
      <c r="AM20" s="275" t="str">
        <f>IFERROR(1-VLOOKUP($B20,'Slutlig allokering kvv'!$B$2:$AX$549,MATCH("Andel av bränsle i kvv som allokerats till värme, exklusive rökgaskondensering och hjälpel",'Slutlig allokering kvv'!$B$1:$AX$1,0),FALSE),"")</f>
        <v/>
      </c>
      <c r="AO20" s="115" t="str">
        <f t="shared" si="1"/>
        <v/>
      </c>
      <c r="AP20" s="276" t="str">
        <f t="shared" si="2"/>
        <v/>
      </c>
      <c r="AR20" s="115" t="str">
        <f t="shared" si="3"/>
        <v/>
      </c>
    </row>
    <row r="21" spans="1:44">
      <c r="A21" t="s">
        <v>32</v>
      </c>
      <c r="B21" t="s">
        <v>42</v>
      </c>
      <c r="C21" t="str">
        <f>IFERROR(VLOOKUP($B21,Kraftvärmeprod!$B$1:$AH$479,MATCH(C$2,Kraftvärmeprod!$B$1:$AG$1,0),FALSE)/1,"")</f>
        <v/>
      </c>
      <c r="D21" t="str">
        <f>IFERROR(VLOOKUP($B21,Kraftvärmeprod!$B$1:$AH$479,MATCH(D$2,Kraftvärmeprod!$B$1:$AG$1,0),FALSE)/1,"")</f>
        <v/>
      </c>
      <c r="F21" t="str">
        <f>IF($D21="","",IFERROR(VLOOKUP($B21,Kraftvärmeprod!$B$1:$BX$550,MATCH(F$2,Kraftvärmeprod!$B$1:$VX$1,0),FALSE)/1,0)-IFERROR(VLOOKUP($B21,'Slutlig allokering kvv'!$B$2:$BX$550,MATCH(F$2,'Slutlig allokering kvv'!$B$1:$BX$1,0),FALSE)/1,0))</f>
        <v/>
      </c>
      <c r="G21" t="str">
        <f>IF($D21="","",IFERROR(VLOOKUP($B21,Kraftvärmeprod!$B$1:$BX$550,MATCH(G$2,Kraftvärmeprod!$B$1:$VX$1,0),FALSE)/1,0)-IFERROR(VLOOKUP($B21,'Slutlig allokering kvv'!$B$2:$BX$550,MATCH(G$2,'Slutlig allokering kvv'!$B$1:$BX$1,0),FALSE)/1,0))</f>
        <v/>
      </c>
      <c r="H21" t="str">
        <f>IF($D21="","",IFERROR(VLOOKUP($B21,Kraftvärmeprod!$B$1:$BX$550,MATCH(H$2,Kraftvärmeprod!$B$1:$VX$1,0),FALSE)/1,0)-IFERROR(VLOOKUP($B21,'Slutlig allokering kvv'!$B$2:$BX$550,MATCH(H$2,'Slutlig allokering kvv'!$B$1:$BX$1,0),FALSE)/1,0))</f>
        <v/>
      </c>
      <c r="I21" t="str">
        <f>IF($D21="","",IFERROR(VLOOKUP($B21,Kraftvärmeprod!$B$1:$BX$550,MATCH(I$2,Kraftvärmeprod!$B$1:$VX$1,0),FALSE)/1,0)-IFERROR(VLOOKUP($B21,'Slutlig allokering kvv'!$B$2:$BX$550,MATCH(I$2,'Slutlig allokering kvv'!$B$1:$BX$1,0),FALSE)/1,0))</f>
        <v/>
      </c>
      <c r="J21" t="str">
        <f>IF($D21="","",IFERROR(VLOOKUP($B21,Kraftvärmeprod!$B$1:$BX$550,MATCH(J$2,Kraftvärmeprod!$B$1:$VX$1,0),FALSE)/1,0)-IFERROR(VLOOKUP($B21,'Slutlig allokering kvv'!$B$2:$BX$550,MATCH(J$2,'Slutlig allokering kvv'!$B$1:$BX$1,0),FALSE)/1,0))</f>
        <v/>
      </c>
      <c r="K21" t="str">
        <f>IF($D21="","",IFERROR(VLOOKUP($B21,Kraftvärmeprod!$B$1:$BX$550,MATCH(K$2,Kraftvärmeprod!$B$1:$VX$1,0),FALSE)/1,0)-IFERROR(VLOOKUP($B21,'Slutlig allokering kvv'!$B$2:$BX$550,MATCH(K$2,'Slutlig allokering kvv'!$B$1:$BX$1,0),FALSE)/1,0))</f>
        <v/>
      </c>
      <c r="L21" t="str">
        <f>IF($D21="","",IFERROR(VLOOKUP($B21,Kraftvärmeprod!$B$1:$BX$550,MATCH(L$2,Kraftvärmeprod!$B$1:$VX$1,0),FALSE)/1,0)-IFERROR(VLOOKUP($B21,'Slutlig allokering kvv'!$B$2:$BX$550,MATCH(L$2,'Slutlig allokering kvv'!$B$1:$BX$1,0),FALSE)/1,0))</f>
        <v/>
      </c>
      <c r="M21" t="str">
        <f>IF($D21="","",IFERROR(VLOOKUP($B21,Kraftvärmeprod!$B$1:$BX$550,MATCH(M$2,Kraftvärmeprod!$B$1:$VX$1,0),FALSE)/1,0)-IFERROR(VLOOKUP($B21,'Slutlig allokering kvv'!$B$2:$BX$550,MATCH(M$2,'Slutlig allokering kvv'!$B$1:$BX$1,0),FALSE)/1,0))</f>
        <v/>
      </c>
      <c r="N21" t="str">
        <f>IF($D21="","",IFERROR(VLOOKUP($B21,Kraftvärmeprod!$B$1:$BX$550,MATCH(N$2,Kraftvärmeprod!$B$1:$VX$1,0),FALSE)/1,0)-IFERROR(VLOOKUP($B21,'Slutlig allokering kvv'!$B$2:$BX$550,MATCH(N$2,'Slutlig allokering kvv'!$B$1:$BX$1,0),FALSE)/1,0))</f>
        <v/>
      </c>
      <c r="O21" t="str">
        <f>IF($D21="","",IFERROR(VLOOKUP($B21,Kraftvärmeprod!$B$1:$BX$550,MATCH(O$2,Kraftvärmeprod!$B$1:$VX$1,0),FALSE)/1,0)-IFERROR(VLOOKUP($B21,'Slutlig allokering kvv'!$B$2:$BX$550,MATCH(O$2,'Slutlig allokering kvv'!$B$1:$BX$1,0),FALSE)/1,0))</f>
        <v/>
      </c>
      <c r="P21" t="str">
        <f>IF($D21="","",IFERROR(VLOOKUP($B21,Kraftvärmeprod!$B$1:$BX$550,MATCH(P$2,Kraftvärmeprod!$B$1:$VX$1,0),FALSE)/1,0)-IFERROR(VLOOKUP($B21,'Slutlig allokering kvv'!$B$2:$BX$550,MATCH(P$2,'Slutlig allokering kvv'!$B$1:$BX$1,0),FALSE)/1,0))</f>
        <v/>
      </c>
      <c r="Q21" t="str">
        <f>IF($D21="","",IFERROR(VLOOKUP($B21,Kraftvärmeprod!$B$1:$BX$550,MATCH(Q$2,Kraftvärmeprod!$B$1:$VX$1,0),FALSE)/1,0)-IFERROR(VLOOKUP($B21,'Slutlig allokering kvv'!$B$2:$BX$550,MATCH(Q$2,'Slutlig allokering kvv'!$B$1:$BX$1,0),FALSE)/1,0))</f>
        <v/>
      </c>
      <c r="R21" t="str">
        <f>IF($D21="","",IFERROR(VLOOKUP($B21,Kraftvärmeprod!$B$1:$BX$550,MATCH(R$2,Kraftvärmeprod!$B$1:$VX$1,0),FALSE)/1,0)-IFERROR(VLOOKUP($B21,'Slutlig allokering kvv'!$B$2:$BX$550,MATCH(R$2,'Slutlig allokering kvv'!$B$1:$BX$1,0),FALSE)/1,0))</f>
        <v/>
      </c>
      <c r="S21" t="str">
        <f>IF($D21="","",IFERROR(VLOOKUP($B21,Kraftvärmeprod!$B$1:$BX$550,MATCH(S$2,Kraftvärmeprod!$B$1:$VX$1,0),FALSE)/1,0)-IFERROR(VLOOKUP($B21,'Slutlig allokering kvv'!$B$2:$BX$550,MATCH(S$2,'Slutlig allokering kvv'!$B$1:$BX$1,0),FALSE)/1,0))</f>
        <v/>
      </c>
      <c r="T21" t="str">
        <f>IF($D21="","",IFERROR(VLOOKUP($B21,Kraftvärmeprod!$B$1:$BX$550,MATCH(T$2,Kraftvärmeprod!$B$1:$VX$1,0),FALSE)/1,0)-IFERROR(VLOOKUP($B21,'Slutlig allokering kvv'!$B$2:$BX$550,MATCH(T$2,'Slutlig allokering kvv'!$B$1:$BX$1,0),FALSE)/1,0))</f>
        <v/>
      </c>
      <c r="U21" t="str">
        <f>IF($D21="","",IFERROR(VLOOKUP($B21,Kraftvärmeprod!$B$1:$BX$550,MATCH(U$2,Kraftvärmeprod!$B$1:$VX$1,0),FALSE)/1,0)-IFERROR(VLOOKUP($B21,'Slutlig allokering kvv'!$B$2:$BX$550,MATCH(U$2,'Slutlig allokering kvv'!$B$1:$BX$1,0),FALSE)/1,0))</f>
        <v/>
      </c>
      <c r="V21" t="str">
        <f>IF($D21="","",IFERROR(VLOOKUP($B21,Kraftvärmeprod!$B$1:$BX$550,MATCH(V$2,Kraftvärmeprod!$B$1:$VX$1,0),FALSE)/1,0)-IFERROR(VLOOKUP($B21,'Slutlig allokering kvv'!$B$2:$BX$550,MATCH(V$2,'Slutlig allokering kvv'!$B$1:$BX$1,0),FALSE)/1,0))</f>
        <v/>
      </c>
      <c r="W21" t="str">
        <f>IF($D21="","",IFERROR(VLOOKUP($B21,Kraftvärmeprod!$B$1:$BX$550,MATCH(W$2,Kraftvärmeprod!$B$1:$VX$1,0),FALSE)/1,0)-IFERROR(VLOOKUP($B21,'Slutlig allokering kvv'!$B$2:$BX$550,MATCH(W$2,'Slutlig allokering kvv'!$B$1:$BX$1,0),FALSE)/1,0))</f>
        <v/>
      </c>
      <c r="X21" t="str">
        <f>IF($D21="","",IFERROR(VLOOKUP($B21,Kraftvärmeprod!$B$1:$BX$550,MATCH(X$2,Kraftvärmeprod!$B$1:$VX$1,0),FALSE)/1,0)-IFERROR(VLOOKUP($B21,'Slutlig allokering kvv'!$B$2:$BX$550,MATCH(X$2,'Slutlig allokering kvv'!$B$1:$BX$1,0),FALSE)/1,0))</f>
        <v/>
      </c>
      <c r="Y21" t="str">
        <f>IF($D21="","",IFERROR(VLOOKUP($B21,Kraftvärmeprod!$B$1:$BX$550,MATCH(Y$2,Kraftvärmeprod!$B$1:$VX$1,0),FALSE)/1,0)-IFERROR(VLOOKUP($B21,'Slutlig allokering kvv'!$B$2:$BX$550,MATCH(Y$2,'Slutlig allokering kvv'!$B$1:$BX$1,0),FALSE)/1,0))</f>
        <v/>
      </c>
      <c r="Z21" t="str">
        <f>IF($D21="","",IFERROR(VLOOKUP($B21,Kraftvärmeprod!$B$1:$BX$550,MATCH(Z$2,Kraftvärmeprod!$B$1:$VX$1,0),FALSE)/1,0)-IFERROR(VLOOKUP($B21,'Slutlig allokering kvv'!$B$2:$BX$550,MATCH(Z$2,'Slutlig allokering kvv'!$B$1:$BX$1,0),FALSE)/1,0))</f>
        <v/>
      </c>
      <c r="AA21" t="str">
        <f>IF($D21="","",IFERROR(VLOOKUP($B21,Kraftvärmeprod!$B$1:$BX$550,MATCH(AA$2,Kraftvärmeprod!$B$1:$VX$1,0),FALSE)/1,0)-IFERROR(VLOOKUP($B21,'Slutlig allokering kvv'!$B$2:$BX$550,MATCH(AA$2,'Slutlig allokering kvv'!$B$1:$BX$1,0),FALSE)/1,0))</f>
        <v/>
      </c>
      <c r="AB21" t="str">
        <f>IF($D21="","",IFERROR(VLOOKUP($B21,Kraftvärmeprod!$B$1:$BX$550,MATCH(AB$2,Kraftvärmeprod!$B$1:$VX$1,0),FALSE)/1,0)-IFERROR(VLOOKUP($B21,'Slutlig allokering kvv'!$B$2:$BX$550,MATCH(AB$2,'Slutlig allokering kvv'!$B$1:$BX$1,0),FALSE)/1,0))</f>
        <v/>
      </c>
      <c r="AC21" t="str">
        <f>IF($D21="","",IFERROR(VLOOKUP($B21,Kraftvärmeprod!$B$1:$BX$550,MATCH(AC$2,Kraftvärmeprod!$B$1:$VX$1,0),FALSE)/1,0)-IFERROR(VLOOKUP($B21,'Slutlig allokering kvv'!$B$2:$BX$550,MATCH(AC$2,'Slutlig allokering kvv'!$B$1:$BX$1,0),FALSE)/1,0))</f>
        <v/>
      </c>
      <c r="AD21" t="str">
        <f>IF($D21="","",IFERROR(VLOOKUP($B21,Kraftvärmeprod!$B$1:$BX$550,MATCH(AD$2,Kraftvärmeprod!$B$1:$VX$1,0),FALSE)/1,0)-IFERROR(VLOOKUP($B21,'Slutlig allokering kvv'!$B$2:$BX$550,MATCH(AD$2,'Slutlig allokering kvv'!$B$1:$BX$1,0),FALSE)/1,0))</f>
        <v/>
      </c>
      <c r="AE21" t="str">
        <f>IF($D21="","",IFERROR(VLOOKUP($B21,Miljö!$B$1:$E$550,MATCH("Hjälpel kraftvärme (GWh)",Miljö!$B$1:$E$1,0),FALSE)/1,0)-IFERROR(VLOOKUP($B21,'Slutlig allokering kvv'!$B$2:$BX$549,MATCH(AE$2,'Slutlig allokering kvv'!$B$1:$BX$1,0),FALSE)/1,0))</f>
        <v/>
      </c>
      <c r="AI21" s="274">
        <f t="shared" si="0"/>
        <v>0</v>
      </c>
      <c r="AK21">
        <f>IFERROR(VLOOKUP($B21,'Slutlig allokering kvv'!$B$2:$AX$549,MATCH("Summa slutlig allokerad tillförd energi (utan hjälpel och rökgaskondensering):",'Slutlig allokering kvv'!$B$1:$AX$1,0),FALSE)/1,"")</f>
        <v>0</v>
      </c>
      <c r="AM21" s="275" t="str">
        <f>IFERROR(1-VLOOKUP($B21,'Slutlig allokering kvv'!$B$2:$AX$549,MATCH("Andel av bränsle i kvv som allokerats till värme, exklusive rökgaskondensering och hjälpel",'Slutlig allokering kvv'!$B$1:$AX$1,0),FALSE),"")</f>
        <v/>
      </c>
      <c r="AO21" s="115" t="str">
        <f t="shared" si="1"/>
        <v/>
      </c>
      <c r="AP21" s="276" t="str">
        <f t="shared" si="2"/>
        <v/>
      </c>
      <c r="AR21" s="115" t="str">
        <f t="shared" si="3"/>
        <v/>
      </c>
    </row>
    <row r="22" spans="1:44">
      <c r="A22" t="s">
        <v>43</v>
      </c>
      <c r="B22" t="s">
        <v>44</v>
      </c>
      <c r="C22" t="str">
        <f>IFERROR(VLOOKUP($B22,Kraftvärmeprod!$B$1:$AH$479,MATCH(C$2,Kraftvärmeprod!$B$1:$AG$1,0),FALSE)/1,"")</f>
        <v/>
      </c>
      <c r="D22" t="str">
        <f>IFERROR(VLOOKUP($B22,Kraftvärmeprod!$B$1:$AH$479,MATCH(D$2,Kraftvärmeprod!$B$1:$AG$1,0),FALSE)/1,"")</f>
        <v/>
      </c>
      <c r="F22" t="str">
        <f>IF($D22="","",IFERROR(VLOOKUP($B22,Kraftvärmeprod!$B$1:$BX$550,MATCH(F$2,Kraftvärmeprod!$B$1:$VX$1,0),FALSE)/1,0)-IFERROR(VLOOKUP($B22,'Slutlig allokering kvv'!$B$2:$BX$550,MATCH(F$2,'Slutlig allokering kvv'!$B$1:$BX$1,0),FALSE)/1,0))</f>
        <v/>
      </c>
      <c r="G22" t="str">
        <f>IF($D22="","",IFERROR(VLOOKUP($B22,Kraftvärmeprod!$B$1:$BX$550,MATCH(G$2,Kraftvärmeprod!$B$1:$VX$1,0),FALSE)/1,0)-IFERROR(VLOOKUP($B22,'Slutlig allokering kvv'!$B$2:$BX$550,MATCH(G$2,'Slutlig allokering kvv'!$B$1:$BX$1,0),FALSE)/1,0))</f>
        <v/>
      </c>
      <c r="H22" t="str">
        <f>IF($D22="","",IFERROR(VLOOKUP($B22,Kraftvärmeprod!$B$1:$BX$550,MATCH(H$2,Kraftvärmeprod!$B$1:$VX$1,0),FALSE)/1,0)-IFERROR(VLOOKUP($B22,'Slutlig allokering kvv'!$B$2:$BX$550,MATCH(H$2,'Slutlig allokering kvv'!$B$1:$BX$1,0),FALSE)/1,0))</f>
        <v/>
      </c>
      <c r="I22" t="str">
        <f>IF($D22="","",IFERROR(VLOOKUP($B22,Kraftvärmeprod!$B$1:$BX$550,MATCH(I$2,Kraftvärmeprod!$B$1:$VX$1,0),FALSE)/1,0)-IFERROR(VLOOKUP($B22,'Slutlig allokering kvv'!$B$2:$BX$550,MATCH(I$2,'Slutlig allokering kvv'!$B$1:$BX$1,0),FALSE)/1,0))</f>
        <v/>
      </c>
      <c r="J22" t="str">
        <f>IF($D22="","",IFERROR(VLOOKUP($B22,Kraftvärmeprod!$B$1:$BX$550,MATCH(J$2,Kraftvärmeprod!$B$1:$VX$1,0),FALSE)/1,0)-IFERROR(VLOOKUP($B22,'Slutlig allokering kvv'!$B$2:$BX$550,MATCH(J$2,'Slutlig allokering kvv'!$B$1:$BX$1,0),FALSE)/1,0))</f>
        <v/>
      </c>
      <c r="K22" t="str">
        <f>IF($D22="","",IFERROR(VLOOKUP($B22,Kraftvärmeprod!$B$1:$BX$550,MATCH(K$2,Kraftvärmeprod!$B$1:$VX$1,0),FALSE)/1,0)-IFERROR(VLOOKUP($B22,'Slutlig allokering kvv'!$B$2:$BX$550,MATCH(K$2,'Slutlig allokering kvv'!$B$1:$BX$1,0),FALSE)/1,0))</f>
        <v/>
      </c>
      <c r="L22" t="str">
        <f>IF($D22="","",IFERROR(VLOOKUP($B22,Kraftvärmeprod!$B$1:$BX$550,MATCH(L$2,Kraftvärmeprod!$B$1:$VX$1,0),FALSE)/1,0)-IFERROR(VLOOKUP($B22,'Slutlig allokering kvv'!$B$2:$BX$550,MATCH(L$2,'Slutlig allokering kvv'!$B$1:$BX$1,0),FALSE)/1,0))</f>
        <v/>
      </c>
      <c r="M22" t="str">
        <f>IF($D22="","",IFERROR(VLOOKUP($B22,Kraftvärmeprod!$B$1:$BX$550,MATCH(M$2,Kraftvärmeprod!$B$1:$VX$1,0),FALSE)/1,0)-IFERROR(VLOOKUP($B22,'Slutlig allokering kvv'!$B$2:$BX$550,MATCH(M$2,'Slutlig allokering kvv'!$B$1:$BX$1,0),FALSE)/1,0))</f>
        <v/>
      </c>
      <c r="N22" t="str">
        <f>IF($D22="","",IFERROR(VLOOKUP($B22,Kraftvärmeprod!$B$1:$BX$550,MATCH(N$2,Kraftvärmeprod!$B$1:$VX$1,0),FALSE)/1,0)-IFERROR(VLOOKUP($B22,'Slutlig allokering kvv'!$B$2:$BX$550,MATCH(N$2,'Slutlig allokering kvv'!$B$1:$BX$1,0),FALSE)/1,0))</f>
        <v/>
      </c>
      <c r="O22" t="str">
        <f>IF($D22="","",IFERROR(VLOOKUP($B22,Kraftvärmeprod!$B$1:$BX$550,MATCH(O$2,Kraftvärmeprod!$B$1:$VX$1,0),FALSE)/1,0)-IFERROR(VLOOKUP($B22,'Slutlig allokering kvv'!$B$2:$BX$550,MATCH(O$2,'Slutlig allokering kvv'!$B$1:$BX$1,0),FALSE)/1,0))</f>
        <v/>
      </c>
      <c r="P22" t="str">
        <f>IF($D22="","",IFERROR(VLOOKUP($B22,Kraftvärmeprod!$B$1:$BX$550,MATCH(P$2,Kraftvärmeprod!$B$1:$VX$1,0),FALSE)/1,0)-IFERROR(VLOOKUP($B22,'Slutlig allokering kvv'!$B$2:$BX$550,MATCH(P$2,'Slutlig allokering kvv'!$B$1:$BX$1,0),FALSE)/1,0))</f>
        <v/>
      </c>
      <c r="Q22" t="str">
        <f>IF($D22="","",IFERROR(VLOOKUP($B22,Kraftvärmeprod!$B$1:$BX$550,MATCH(Q$2,Kraftvärmeprod!$B$1:$VX$1,0),FALSE)/1,0)-IFERROR(VLOOKUP($B22,'Slutlig allokering kvv'!$B$2:$BX$550,MATCH(Q$2,'Slutlig allokering kvv'!$B$1:$BX$1,0),FALSE)/1,0))</f>
        <v/>
      </c>
      <c r="R22" t="str">
        <f>IF($D22="","",IFERROR(VLOOKUP($B22,Kraftvärmeprod!$B$1:$BX$550,MATCH(R$2,Kraftvärmeprod!$B$1:$VX$1,0),FALSE)/1,0)-IFERROR(VLOOKUP($B22,'Slutlig allokering kvv'!$B$2:$BX$550,MATCH(R$2,'Slutlig allokering kvv'!$B$1:$BX$1,0),FALSE)/1,0))</f>
        <v/>
      </c>
      <c r="S22" t="str">
        <f>IF($D22="","",IFERROR(VLOOKUP($B22,Kraftvärmeprod!$B$1:$BX$550,MATCH(S$2,Kraftvärmeprod!$B$1:$VX$1,0),FALSE)/1,0)-IFERROR(VLOOKUP($B22,'Slutlig allokering kvv'!$B$2:$BX$550,MATCH(S$2,'Slutlig allokering kvv'!$B$1:$BX$1,0),FALSE)/1,0))</f>
        <v/>
      </c>
      <c r="T22" t="str">
        <f>IF($D22="","",IFERROR(VLOOKUP($B22,Kraftvärmeprod!$B$1:$BX$550,MATCH(T$2,Kraftvärmeprod!$B$1:$VX$1,0),FALSE)/1,0)-IFERROR(VLOOKUP($B22,'Slutlig allokering kvv'!$B$2:$BX$550,MATCH(T$2,'Slutlig allokering kvv'!$B$1:$BX$1,0),FALSE)/1,0))</f>
        <v/>
      </c>
      <c r="U22" t="str">
        <f>IF($D22="","",IFERROR(VLOOKUP($B22,Kraftvärmeprod!$B$1:$BX$550,MATCH(U$2,Kraftvärmeprod!$B$1:$VX$1,0),FALSE)/1,0)-IFERROR(VLOOKUP($B22,'Slutlig allokering kvv'!$B$2:$BX$550,MATCH(U$2,'Slutlig allokering kvv'!$B$1:$BX$1,0),FALSE)/1,0))</f>
        <v/>
      </c>
      <c r="V22" t="str">
        <f>IF($D22="","",IFERROR(VLOOKUP($B22,Kraftvärmeprod!$B$1:$BX$550,MATCH(V$2,Kraftvärmeprod!$B$1:$VX$1,0),FALSE)/1,0)-IFERROR(VLOOKUP($B22,'Slutlig allokering kvv'!$B$2:$BX$550,MATCH(V$2,'Slutlig allokering kvv'!$B$1:$BX$1,0),FALSE)/1,0))</f>
        <v/>
      </c>
      <c r="W22" t="str">
        <f>IF($D22="","",IFERROR(VLOOKUP($B22,Kraftvärmeprod!$B$1:$BX$550,MATCH(W$2,Kraftvärmeprod!$B$1:$VX$1,0),FALSE)/1,0)-IFERROR(VLOOKUP($B22,'Slutlig allokering kvv'!$B$2:$BX$550,MATCH(W$2,'Slutlig allokering kvv'!$B$1:$BX$1,0),FALSE)/1,0))</f>
        <v/>
      </c>
      <c r="X22" t="str">
        <f>IF($D22="","",IFERROR(VLOOKUP($B22,Kraftvärmeprod!$B$1:$BX$550,MATCH(X$2,Kraftvärmeprod!$B$1:$VX$1,0),FALSE)/1,0)-IFERROR(VLOOKUP($B22,'Slutlig allokering kvv'!$B$2:$BX$550,MATCH(X$2,'Slutlig allokering kvv'!$B$1:$BX$1,0),FALSE)/1,0))</f>
        <v/>
      </c>
      <c r="Y22" t="str">
        <f>IF($D22="","",IFERROR(VLOOKUP($B22,Kraftvärmeprod!$B$1:$BX$550,MATCH(Y$2,Kraftvärmeprod!$B$1:$VX$1,0),FALSE)/1,0)-IFERROR(VLOOKUP($B22,'Slutlig allokering kvv'!$B$2:$BX$550,MATCH(Y$2,'Slutlig allokering kvv'!$B$1:$BX$1,0),FALSE)/1,0))</f>
        <v/>
      </c>
      <c r="Z22" t="str">
        <f>IF($D22="","",IFERROR(VLOOKUP($B22,Kraftvärmeprod!$B$1:$BX$550,MATCH(Z$2,Kraftvärmeprod!$B$1:$VX$1,0),FALSE)/1,0)-IFERROR(VLOOKUP($B22,'Slutlig allokering kvv'!$B$2:$BX$550,MATCH(Z$2,'Slutlig allokering kvv'!$B$1:$BX$1,0),FALSE)/1,0))</f>
        <v/>
      </c>
      <c r="AA22" t="str">
        <f>IF($D22="","",IFERROR(VLOOKUP($B22,Kraftvärmeprod!$B$1:$BX$550,MATCH(AA$2,Kraftvärmeprod!$B$1:$VX$1,0),FALSE)/1,0)-IFERROR(VLOOKUP($B22,'Slutlig allokering kvv'!$B$2:$BX$550,MATCH(AA$2,'Slutlig allokering kvv'!$B$1:$BX$1,0),FALSE)/1,0))</f>
        <v/>
      </c>
      <c r="AB22" t="str">
        <f>IF($D22="","",IFERROR(VLOOKUP($B22,Kraftvärmeprod!$B$1:$BX$550,MATCH(AB$2,Kraftvärmeprod!$B$1:$VX$1,0),FALSE)/1,0)-IFERROR(VLOOKUP($B22,'Slutlig allokering kvv'!$B$2:$BX$550,MATCH(AB$2,'Slutlig allokering kvv'!$B$1:$BX$1,0),FALSE)/1,0))</f>
        <v/>
      </c>
      <c r="AC22" t="str">
        <f>IF($D22="","",IFERROR(VLOOKUP($B22,Kraftvärmeprod!$B$1:$BX$550,MATCH(AC$2,Kraftvärmeprod!$B$1:$VX$1,0),FALSE)/1,0)-IFERROR(VLOOKUP($B22,'Slutlig allokering kvv'!$B$2:$BX$550,MATCH(AC$2,'Slutlig allokering kvv'!$B$1:$BX$1,0),FALSE)/1,0))</f>
        <v/>
      </c>
      <c r="AD22" t="str">
        <f>IF($D22="","",IFERROR(VLOOKUP($B22,Kraftvärmeprod!$B$1:$BX$550,MATCH(AD$2,Kraftvärmeprod!$B$1:$VX$1,0),FALSE)/1,0)-IFERROR(VLOOKUP($B22,'Slutlig allokering kvv'!$B$2:$BX$550,MATCH(AD$2,'Slutlig allokering kvv'!$B$1:$BX$1,0),FALSE)/1,0))</f>
        <v/>
      </c>
      <c r="AE22" t="str">
        <f>IF($D22="","",IFERROR(VLOOKUP($B22,Miljö!$B$1:$E$550,MATCH("Hjälpel kraftvärme (GWh)",Miljö!$B$1:$E$1,0),FALSE)/1,0)-IFERROR(VLOOKUP($B22,'Slutlig allokering kvv'!$B$2:$BX$549,MATCH(AE$2,'Slutlig allokering kvv'!$B$1:$BX$1,0),FALSE)/1,0))</f>
        <v/>
      </c>
      <c r="AI22" s="274">
        <f t="shared" si="0"/>
        <v>0</v>
      </c>
      <c r="AK22">
        <f>IFERROR(VLOOKUP($B22,'Slutlig allokering kvv'!$B$2:$AX$549,MATCH("Summa slutlig allokerad tillförd energi (utan hjälpel och rökgaskondensering):",'Slutlig allokering kvv'!$B$1:$AX$1,0),FALSE)/1,"")</f>
        <v>0</v>
      </c>
      <c r="AM22" s="275" t="str">
        <f>IFERROR(1-VLOOKUP($B22,'Slutlig allokering kvv'!$B$2:$AX$549,MATCH("Andel av bränsle i kvv som allokerats till värme, exklusive rökgaskondensering och hjälpel",'Slutlig allokering kvv'!$B$1:$AX$1,0),FALSE),"")</f>
        <v/>
      </c>
      <c r="AO22" s="115" t="str">
        <f t="shared" si="1"/>
        <v/>
      </c>
      <c r="AP22" s="276" t="str">
        <f t="shared" si="2"/>
        <v/>
      </c>
      <c r="AR22" s="115" t="str">
        <f t="shared" si="3"/>
        <v/>
      </c>
    </row>
    <row r="23" spans="1:44">
      <c r="A23" t="s">
        <v>43</v>
      </c>
      <c r="B23" t="s">
        <v>45</v>
      </c>
      <c r="C23" t="str">
        <f>IFERROR(VLOOKUP($B23,Kraftvärmeprod!$B$1:$AH$479,MATCH(C$2,Kraftvärmeprod!$B$1:$AG$1,0),FALSE)/1,"")</f>
        <v/>
      </c>
      <c r="D23" t="str">
        <f>IFERROR(VLOOKUP($B23,Kraftvärmeprod!$B$1:$AH$479,MATCH(D$2,Kraftvärmeprod!$B$1:$AG$1,0),FALSE)/1,"")</f>
        <v/>
      </c>
      <c r="F23" t="str">
        <f>IF($D23="","",IFERROR(VLOOKUP($B23,Kraftvärmeprod!$B$1:$BX$550,MATCH(F$2,Kraftvärmeprod!$B$1:$VX$1,0),FALSE)/1,0)-IFERROR(VLOOKUP($B23,'Slutlig allokering kvv'!$B$2:$BX$550,MATCH(F$2,'Slutlig allokering kvv'!$B$1:$BX$1,0),FALSE)/1,0))</f>
        <v/>
      </c>
      <c r="G23" t="str">
        <f>IF($D23="","",IFERROR(VLOOKUP($B23,Kraftvärmeprod!$B$1:$BX$550,MATCH(G$2,Kraftvärmeprod!$B$1:$VX$1,0),FALSE)/1,0)-IFERROR(VLOOKUP($B23,'Slutlig allokering kvv'!$B$2:$BX$550,MATCH(G$2,'Slutlig allokering kvv'!$B$1:$BX$1,0),FALSE)/1,0))</f>
        <v/>
      </c>
      <c r="H23" t="str">
        <f>IF($D23="","",IFERROR(VLOOKUP($B23,Kraftvärmeprod!$B$1:$BX$550,MATCH(H$2,Kraftvärmeprod!$B$1:$VX$1,0),FALSE)/1,0)-IFERROR(VLOOKUP($B23,'Slutlig allokering kvv'!$B$2:$BX$550,MATCH(H$2,'Slutlig allokering kvv'!$B$1:$BX$1,0),FALSE)/1,0))</f>
        <v/>
      </c>
      <c r="I23" t="str">
        <f>IF($D23="","",IFERROR(VLOOKUP($B23,Kraftvärmeprod!$B$1:$BX$550,MATCH(I$2,Kraftvärmeprod!$B$1:$VX$1,0),FALSE)/1,0)-IFERROR(VLOOKUP($B23,'Slutlig allokering kvv'!$B$2:$BX$550,MATCH(I$2,'Slutlig allokering kvv'!$B$1:$BX$1,0),FALSE)/1,0))</f>
        <v/>
      </c>
      <c r="J23" t="str">
        <f>IF($D23="","",IFERROR(VLOOKUP($B23,Kraftvärmeprod!$B$1:$BX$550,MATCH(J$2,Kraftvärmeprod!$B$1:$VX$1,0),FALSE)/1,0)-IFERROR(VLOOKUP($B23,'Slutlig allokering kvv'!$B$2:$BX$550,MATCH(J$2,'Slutlig allokering kvv'!$B$1:$BX$1,0),FALSE)/1,0))</f>
        <v/>
      </c>
      <c r="K23" t="str">
        <f>IF($D23="","",IFERROR(VLOOKUP($B23,Kraftvärmeprod!$B$1:$BX$550,MATCH(K$2,Kraftvärmeprod!$B$1:$VX$1,0),FALSE)/1,0)-IFERROR(VLOOKUP($B23,'Slutlig allokering kvv'!$B$2:$BX$550,MATCH(K$2,'Slutlig allokering kvv'!$B$1:$BX$1,0),FALSE)/1,0))</f>
        <v/>
      </c>
      <c r="L23" t="str">
        <f>IF($D23="","",IFERROR(VLOOKUP($B23,Kraftvärmeprod!$B$1:$BX$550,MATCH(L$2,Kraftvärmeprod!$B$1:$VX$1,0),FALSE)/1,0)-IFERROR(VLOOKUP($B23,'Slutlig allokering kvv'!$B$2:$BX$550,MATCH(L$2,'Slutlig allokering kvv'!$B$1:$BX$1,0),FALSE)/1,0))</f>
        <v/>
      </c>
      <c r="M23" t="str">
        <f>IF($D23="","",IFERROR(VLOOKUP($B23,Kraftvärmeprod!$B$1:$BX$550,MATCH(M$2,Kraftvärmeprod!$B$1:$VX$1,0),FALSE)/1,0)-IFERROR(VLOOKUP($B23,'Slutlig allokering kvv'!$B$2:$BX$550,MATCH(M$2,'Slutlig allokering kvv'!$B$1:$BX$1,0),FALSE)/1,0))</f>
        <v/>
      </c>
      <c r="N23" t="str">
        <f>IF($D23="","",IFERROR(VLOOKUP($B23,Kraftvärmeprod!$B$1:$BX$550,MATCH(N$2,Kraftvärmeprod!$B$1:$VX$1,0),FALSE)/1,0)-IFERROR(VLOOKUP($B23,'Slutlig allokering kvv'!$B$2:$BX$550,MATCH(N$2,'Slutlig allokering kvv'!$B$1:$BX$1,0),FALSE)/1,0))</f>
        <v/>
      </c>
      <c r="O23" t="str">
        <f>IF($D23="","",IFERROR(VLOOKUP($B23,Kraftvärmeprod!$B$1:$BX$550,MATCH(O$2,Kraftvärmeprod!$B$1:$VX$1,0),FALSE)/1,0)-IFERROR(VLOOKUP($B23,'Slutlig allokering kvv'!$B$2:$BX$550,MATCH(O$2,'Slutlig allokering kvv'!$B$1:$BX$1,0),FALSE)/1,0))</f>
        <v/>
      </c>
      <c r="P23" t="str">
        <f>IF($D23="","",IFERROR(VLOOKUP($B23,Kraftvärmeprod!$B$1:$BX$550,MATCH(P$2,Kraftvärmeprod!$B$1:$VX$1,0),FALSE)/1,0)-IFERROR(VLOOKUP($B23,'Slutlig allokering kvv'!$B$2:$BX$550,MATCH(P$2,'Slutlig allokering kvv'!$B$1:$BX$1,0),FALSE)/1,0))</f>
        <v/>
      </c>
      <c r="Q23" t="str">
        <f>IF($D23="","",IFERROR(VLOOKUP($B23,Kraftvärmeprod!$B$1:$BX$550,MATCH(Q$2,Kraftvärmeprod!$B$1:$VX$1,0),FALSE)/1,0)-IFERROR(VLOOKUP($B23,'Slutlig allokering kvv'!$B$2:$BX$550,MATCH(Q$2,'Slutlig allokering kvv'!$B$1:$BX$1,0),FALSE)/1,0))</f>
        <v/>
      </c>
      <c r="R23" t="str">
        <f>IF($D23="","",IFERROR(VLOOKUP($B23,Kraftvärmeprod!$B$1:$BX$550,MATCH(R$2,Kraftvärmeprod!$B$1:$VX$1,0),FALSE)/1,0)-IFERROR(VLOOKUP($B23,'Slutlig allokering kvv'!$B$2:$BX$550,MATCH(R$2,'Slutlig allokering kvv'!$B$1:$BX$1,0),FALSE)/1,0))</f>
        <v/>
      </c>
      <c r="S23" t="str">
        <f>IF($D23="","",IFERROR(VLOOKUP($B23,Kraftvärmeprod!$B$1:$BX$550,MATCH(S$2,Kraftvärmeprod!$B$1:$VX$1,0),FALSE)/1,0)-IFERROR(VLOOKUP($B23,'Slutlig allokering kvv'!$B$2:$BX$550,MATCH(S$2,'Slutlig allokering kvv'!$B$1:$BX$1,0),FALSE)/1,0))</f>
        <v/>
      </c>
      <c r="T23" t="str">
        <f>IF($D23="","",IFERROR(VLOOKUP($B23,Kraftvärmeprod!$B$1:$BX$550,MATCH(T$2,Kraftvärmeprod!$B$1:$VX$1,0),FALSE)/1,0)-IFERROR(VLOOKUP($B23,'Slutlig allokering kvv'!$B$2:$BX$550,MATCH(T$2,'Slutlig allokering kvv'!$B$1:$BX$1,0),FALSE)/1,0))</f>
        <v/>
      </c>
      <c r="U23" t="str">
        <f>IF($D23="","",IFERROR(VLOOKUP($B23,Kraftvärmeprod!$B$1:$BX$550,MATCH(U$2,Kraftvärmeprod!$B$1:$VX$1,0),FALSE)/1,0)-IFERROR(VLOOKUP($B23,'Slutlig allokering kvv'!$B$2:$BX$550,MATCH(U$2,'Slutlig allokering kvv'!$B$1:$BX$1,0),FALSE)/1,0))</f>
        <v/>
      </c>
      <c r="V23" t="str">
        <f>IF($D23="","",IFERROR(VLOOKUP($B23,Kraftvärmeprod!$B$1:$BX$550,MATCH(V$2,Kraftvärmeprod!$B$1:$VX$1,0),FALSE)/1,0)-IFERROR(VLOOKUP($B23,'Slutlig allokering kvv'!$B$2:$BX$550,MATCH(V$2,'Slutlig allokering kvv'!$B$1:$BX$1,0),FALSE)/1,0))</f>
        <v/>
      </c>
      <c r="W23" t="str">
        <f>IF($D23="","",IFERROR(VLOOKUP($B23,Kraftvärmeprod!$B$1:$BX$550,MATCH(W$2,Kraftvärmeprod!$B$1:$VX$1,0),FALSE)/1,0)-IFERROR(VLOOKUP($B23,'Slutlig allokering kvv'!$B$2:$BX$550,MATCH(W$2,'Slutlig allokering kvv'!$B$1:$BX$1,0),FALSE)/1,0))</f>
        <v/>
      </c>
      <c r="X23" t="str">
        <f>IF($D23="","",IFERROR(VLOOKUP($B23,Kraftvärmeprod!$B$1:$BX$550,MATCH(X$2,Kraftvärmeprod!$B$1:$VX$1,0),FALSE)/1,0)-IFERROR(VLOOKUP($B23,'Slutlig allokering kvv'!$B$2:$BX$550,MATCH(X$2,'Slutlig allokering kvv'!$B$1:$BX$1,0),FALSE)/1,0))</f>
        <v/>
      </c>
      <c r="Y23" t="str">
        <f>IF($D23="","",IFERROR(VLOOKUP($B23,Kraftvärmeprod!$B$1:$BX$550,MATCH(Y$2,Kraftvärmeprod!$B$1:$VX$1,0),FALSE)/1,0)-IFERROR(VLOOKUP($B23,'Slutlig allokering kvv'!$B$2:$BX$550,MATCH(Y$2,'Slutlig allokering kvv'!$B$1:$BX$1,0),FALSE)/1,0))</f>
        <v/>
      </c>
      <c r="Z23" t="str">
        <f>IF($D23="","",IFERROR(VLOOKUP($B23,Kraftvärmeprod!$B$1:$BX$550,MATCH(Z$2,Kraftvärmeprod!$B$1:$VX$1,0),FALSE)/1,0)-IFERROR(VLOOKUP($B23,'Slutlig allokering kvv'!$B$2:$BX$550,MATCH(Z$2,'Slutlig allokering kvv'!$B$1:$BX$1,0),FALSE)/1,0))</f>
        <v/>
      </c>
      <c r="AA23" t="str">
        <f>IF($D23="","",IFERROR(VLOOKUP($B23,Kraftvärmeprod!$B$1:$BX$550,MATCH(AA$2,Kraftvärmeprod!$B$1:$VX$1,0),FALSE)/1,0)-IFERROR(VLOOKUP($B23,'Slutlig allokering kvv'!$B$2:$BX$550,MATCH(AA$2,'Slutlig allokering kvv'!$B$1:$BX$1,0),FALSE)/1,0))</f>
        <v/>
      </c>
      <c r="AB23" t="str">
        <f>IF($D23="","",IFERROR(VLOOKUP($B23,Kraftvärmeprod!$B$1:$BX$550,MATCH(AB$2,Kraftvärmeprod!$B$1:$VX$1,0),FALSE)/1,0)-IFERROR(VLOOKUP($B23,'Slutlig allokering kvv'!$B$2:$BX$550,MATCH(AB$2,'Slutlig allokering kvv'!$B$1:$BX$1,0),FALSE)/1,0))</f>
        <v/>
      </c>
      <c r="AC23" t="str">
        <f>IF($D23="","",IFERROR(VLOOKUP($B23,Kraftvärmeprod!$B$1:$BX$550,MATCH(AC$2,Kraftvärmeprod!$B$1:$VX$1,0),FALSE)/1,0)-IFERROR(VLOOKUP($B23,'Slutlig allokering kvv'!$B$2:$BX$550,MATCH(AC$2,'Slutlig allokering kvv'!$B$1:$BX$1,0),FALSE)/1,0))</f>
        <v/>
      </c>
      <c r="AD23" t="str">
        <f>IF($D23="","",IFERROR(VLOOKUP($B23,Kraftvärmeprod!$B$1:$BX$550,MATCH(AD$2,Kraftvärmeprod!$B$1:$VX$1,0),FALSE)/1,0)-IFERROR(VLOOKUP($B23,'Slutlig allokering kvv'!$B$2:$BX$550,MATCH(AD$2,'Slutlig allokering kvv'!$B$1:$BX$1,0),FALSE)/1,0))</f>
        <v/>
      </c>
      <c r="AE23" t="str">
        <f>IF($D23="","",IFERROR(VLOOKUP($B23,Miljö!$B$1:$E$550,MATCH("Hjälpel kraftvärme (GWh)",Miljö!$B$1:$E$1,0),FALSE)/1,0)-IFERROR(VLOOKUP($B23,'Slutlig allokering kvv'!$B$2:$BX$549,MATCH(AE$2,'Slutlig allokering kvv'!$B$1:$BX$1,0),FALSE)/1,0))</f>
        <v/>
      </c>
      <c r="AI23" s="274">
        <f t="shared" si="0"/>
        <v>0</v>
      </c>
      <c r="AK23">
        <f>IFERROR(VLOOKUP($B23,'Slutlig allokering kvv'!$B$2:$AX$549,MATCH("Summa slutlig allokerad tillförd energi (utan hjälpel och rökgaskondensering):",'Slutlig allokering kvv'!$B$1:$AX$1,0),FALSE)/1,"")</f>
        <v>0</v>
      </c>
      <c r="AM23" s="275" t="str">
        <f>IFERROR(1-VLOOKUP($B23,'Slutlig allokering kvv'!$B$2:$AX$549,MATCH("Andel av bränsle i kvv som allokerats till värme, exklusive rökgaskondensering och hjälpel",'Slutlig allokering kvv'!$B$1:$AX$1,0),FALSE),"")</f>
        <v/>
      </c>
      <c r="AO23" s="115" t="str">
        <f t="shared" si="1"/>
        <v/>
      </c>
      <c r="AP23" s="276" t="str">
        <f t="shared" si="2"/>
        <v/>
      </c>
      <c r="AR23" s="115" t="str">
        <f t="shared" si="3"/>
        <v/>
      </c>
    </row>
    <row r="24" spans="1:44">
      <c r="A24" t="s">
        <v>43</v>
      </c>
      <c r="B24" t="s">
        <v>46</v>
      </c>
      <c r="C24">
        <f>IFERROR(VLOOKUP($B24,Kraftvärmeprod!$B$1:$AH$479,MATCH(C$2,Kraftvärmeprod!$B$1:$AG$1,0),FALSE)/1,"")</f>
        <v>208.32300000000001</v>
      </c>
      <c r="D24">
        <f>IFERROR(VLOOKUP($B24,Kraftvärmeprod!$B$1:$AH$479,MATCH(D$2,Kraftvärmeprod!$B$1:$AG$1,0),FALSE)/1,"")</f>
        <v>38.393999999999998</v>
      </c>
      <c r="F24">
        <f>IF($D24="","",IFERROR(VLOOKUP($B24,Kraftvärmeprod!$B$1:$BX$550,MATCH(F$2,Kraftvärmeprod!$B$1:$VX$1,0),FALSE)/1,0)-IFERROR(VLOOKUP($B24,'Slutlig allokering kvv'!$B$2:$BX$550,MATCH(F$2,'Slutlig allokering kvv'!$B$1:$BX$1,0),FALSE)/1,0))</f>
        <v>0</v>
      </c>
      <c r="G24">
        <f>IF($D24="","",IFERROR(VLOOKUP($B24,Kraftvärmeprod!$B$1:$BX$550,MATCH(G$2,Kraftvärmeprod!$B$1:$VX$1,0),FALSE)/1,0)-IFERROR(VLOOKUP($B24,'Slutlig allokering kvv'!$B$2:$BX$550,MATCH(G$2,'Slutlig allokering kvv'!$B$1:$BX$1,0),FALSE)/1,0))</f>
        <v>0</v>
      </c>
      <c r="H24">
        <f>IF($D24="","",IFERROR(VLOOKUP($B24,Kraftvärmeprod!$B$1:$BX$550,MATCH(H$2,Kraftvärmeprod!$B$1:$VX$1,0),FALSE)/1,0)-IFERROR(VLOOKUP($B24,'Slutlig allokering kvv'!$B$2:$BX$550,MATCH(H$2,'Slutlig allokering kvv'!$B$1:$BX$1,0),FALSE)/1,0))</f>
        <v>0</v>
      </c>
      <c r="I24">
        <f>IF($D24="","",IFERROR(VLOOKUP($B24,Kraftvärmeprod!$B$1:$BX$550,MATCH(I$2,Kraftvärmeprod!$B$1:$VX$1,0),FALSE)/1,0)-IFERROR(VLOOKUP($B24,'Slutlig allokering kvv'!$B$2:$BX$550,MATCH(I$2,'Slutlig allokering kvv'!$B$1:$BX$1,0),FALSE)/1,0))</f>
        <v>0</v>
      </c>
      <c r="J24">
        <f>IF($D24="","",IFERROR(VLOOKUP($B24,Kraftvärmeprod!$B$1:$BX$550,MATCH(J$2,Kraftvärmeprod!$B$1:$VX$1,0),FALSE)/1,0)-IFERROR(VLOOKUP($B24,'Slutlig allokering kvv'!$B$2:$BX$550,MATCH(J$2,'Slutlig allokering kvv'!$B$1:$BX$1,0),FALSE)/1,0))</f>
        <v>0</v>
      </c>
      <c r="K24">
        <f>IF($D24="","",IFERROR(VLOOKUP($B24,Kraftvärmeprod!$B$1:$BX$550,MATCH(K$2,Kraftvärmeprod!$B$1:$VX$1,0),FALSE)/1,0)-IFERROR(VLOOKUP($B24,'Slutlig allokering kvv'!$B$2:$BX$550,MATCH(K$2,'Slutlig allokering kvv'!$B$1:$BX$1,0),FALSE)/1,0))</f>
        <v>0</v>
      </c>
      <c r="L24">
        <f>IF($D24="","",IFERROR(VLOOKUP($B24,Kraftvärmeprod!$B$1:$BX$550,MATCH(L$2,Kraftvärmeprod!$B$1:$VX$1,0),FALSE)/1,0)-IFERROR(VLOOKUP($B24,'Slutlig allokering kvv'!$B$2:$BX$550,MATCH(L$2,'Slutlig allokering kvv'!$B$1:$BX$1,0),FALSE)/1,0))</f>
        <v>47.851100000000017</v>
      </c>
      <c r="M24">
        <f>IF($D24="","",IFERROR(VLOOKUP($B24,Kraftvärmeprod!$B$1:$BX$550,MATCH(M$2,Kraftvärmeprod!$B$1:$VX$1,0),FALSE)/1,0)-IFERROR(VLOOKUP($B24,'Slutlig allokering kvv'!$B$2:$BX$550,MATCH(M$2,'Slutlig allokering kvv'!$B$1:$BX$1,0),FALSE)/1,0))</f>
        <v>7.7905999999999977</v>
      </c>
      <c r="N24">
        <f>IF($D24="","",IFERROR(VLOOKUP($B24,Kraftvärmeprod!$B$1:$BX$550,MATCH(N$2,Kraftvärmeprod!$B$1:$VX$1,0),FALSE)/1,0)-IFERROR(VLOOKUP($B24,'Slutlig allokering kvv'!$B$2:$BX$550,MATCH(N$2,'Slutlig allokering kvv'!$B$1:$BX$1,0),FALSE)/1,0))</f>
        <v>0</v>
      </c>
      <c r="O24">
        <f>IF($D24="","",IFERROR(VLOOKUP($B24,Kraftvärmeprod!$B$1:$BX$550,MATCH(O$2,Kraftvärmeprod!$B$1:$VX$1,0),FALSE)/1,0)-IFERROR(VLOOKUP($B24,'Slutlig allokering kvv'!$B$2:$BX$550,MATCH(O$2,'Slutlig allokering kvv'!$B$1:$BX$1,0),FALSE)/1,0))</f>
        <v>8.0531000000000006</v>
      </c>
      <c r="P24">
        <f>IF($D24="","",IFERROR(VLOOKUP($B24,Kraftvärmeprod!$B$1:$BX$550,MATCH(P$2,Kraftvärmeprod!$B$1:$VX$1,0),FALSE)/1,0)-IFERROR(VLOOKUP($B24,'Slutlig allokering kvv'!$B$2:$BX$550,MATCH(P$2,'Slutlig allokering kvv'!$B$1:$BX$1,0),FALSE)/1,0))</f>
        <v>0</v>
      </c>
      <c r="Q24">
        <f>IF($D24="","",IFERROR(VLOOKUP($B24,Kraftvärmeprod!$B$1:$BX$550,MATCH(Q$2,Kraftvärmeprod!$B$1:$VX$1,0),FALSE)/1,0)-IFERROR(VLOOKUP($B24,'Slutlig allokering kvv'!$B$2:$BX$550,MATCH(Q$2,'Slutlig allokering kvv'!$B$1:$BX$1,0),FALSE)/1,0))</f>
        <v>0</v>
      </c>
      <c r="R24">
        <f>IF($D24="","",IFERROR(VLOOKUP($B24,Kraftvärmeprod!$B$1:$BX$550,MATCH(R$2,Kraftvärmeprod!$B$1:$VX$1,0),FALSE)/1,0)-IFERROR(VLOOKUP($B24,'Slutlig allokering kvv'!$B$2:$BX$550,MATCH(R$2,'Slutlig allokering kvv'!$B$1:$BX$1,0),FALSE)/1,0))</f>
        <v>0</v>
      </c>
      <c r="S24">
        <f>IF($D24="","",IFERROR(VLOOKUP($B24,Kraftvärmeprod!$B$1:$BX$550,MATCH(S$2,Kraftvärmeprod!$B$1:$VX$1,0),FALSE)/1,0)-IFERROR(VLOOKUP($B24,'Slutlig allokering kvv'!$B$2:$BX$550,MATCH(S$2,'Slutlig allokering kvv'!$B$1:$BX$1,0),FALSE)/1,0))</f>
        <v>0</v>
      </c>
      <c r="T24">
        <f>IF($D24="","",IFERROR(VLOOKUP($B24,Kraftvärmeprod!$B$1:$BX$550,MATCH(T$2,Kraftvärmeprod!$B$1:$VX$1,0),FALSE)/1,0)-IFERROR(VLOOKUP($B24,'Slutlig allokering kvv'!$B$2:$BX$550,MATCH(T$2,'Slutlig allokering kvv'!$B$1:$BX$1,0),FALSE)/1,0))</f>
        <v>0</v>
      </c>
      <c r="U24">
        <f>IF($D24="","",IFERROR(VLOOKUP($B24,Kraftvärmeprod!$B$1:$BX$550,MATCH(U$2,Kraftvärmeprod!$B$1:$VX$1,0),FALSE)/1,0)-IFERROR(VLOOKUP($B24,'Slutlig allokering kvv'!$B$2:$BX$550,MATCH(U$2,'Slutlig allokering kvv'!$B$1:$BX$1,0),FALSE)/1,0))</f>
        <v>0</v>
      </c>
      <c r="V24">
        <f>IF($D24="","",IFERROR(VLOOKUP($B24,Kraftvärmeprod!$B$1:$BX$550,MATCH(V$2,Kraftvärmeprod!$B$1:$VX$1,0),FALSE)/1,0)-IFERROR(VLOOKUP($B24,'Slutlig allokering kvv'!$B$2:$BX$550,MATCH(V$2,'Slutlig allokering kvv'!$B$1:$BX$1,0),FALSE)/1,0))</f>
        <v>7.401600000000002</v>
      </c>
      <c r="W24">
        <f>IF($D24="","",IFERROR(VLOOKUP($B24,Kraftvärmeprod!$B$1:$BX$550,MATCH(W$2,Kraftvärmeprod!$B$1:$VX$1,0),FALSE)/1,0)-IFERROR(VLOOKUP($B24,'Slutlig allokering kvv'!$B$2:$BX$550,MATCH(W$2,'Slutlig allokering kvv'!$B$1:$BX$1,0),FALSE)/1,0))</f>
        <v>0</v>
      </c>
      <c r="X24">
        <f>IF($D24="","",IFERROR(VLOOKUP($B24,Kraftvärmeprod!$B$1:$BX$550,MATCH(X$2,Kraftvärmeprod!$B$1:$VX$1,0),FALSE)/1,0)-IFERROR(VLOOKUP($B24,'Slutlig allokering kvv'!$B$2:$BX$550,MATCH(X$2,'Slutlig allokering kvv'!$B$1:$BX$1,0),FALSE)/1,0))</f>
        <v>0.11025200000000002</v>
      </c>
      <c r="Y24">
        <f>IF($D24="","",IFERROR(VLOOKUP($B24,Kraftvärmeprod!$B$1:$BX$550,MATCH(Y$2,Kraftvärmeprod!$B$1:$VX$1,0),FALSE)/1,0)-IFERROR(VLOOKUP($B24,'Slutlig allokering kvv'!$B$2:$BX$550,MATCH(Y$2,'Slutlig allokering kvv'!$B$1:$BX$1,0),FALSE)/1,0))</f>
        <v>0</v>
      </c>
      <c r="Z24">
        <f>IF($D24="","",IFERROR(VLOOKUP($B24,Kraftvärmeprod!$B$1:$BX$550,MATCH(Z$2,Kraftvärmeprod!$B$1:$VX$1,0),FALSE)/1,0)-IFERROR(VLOOKUP($B24,'Slutlig allokering kvv'!$B$2:$BX$550,MATCH(Z$2,'Slutlig allokering kvv'!$B$1:$BX$1,0),FALSE)/1,0))</f>
        <v>0</v>
      </c>
      <c r="AA24">
        <f>IF($D24="","",IFERROR(VLOOKUP($B24,Kraftvärmeprod!$B$1:$BX$550,MATCH(AA$2,Kraftvärmeprod!$B$1:$VX$1,0),FALSE)/1,0)-IFERROR(VLOOKUP($B24,'Slutlig allokering kvv'!$B$2:$BX$550,MATCH(AA$2,'Slutlig allokering kvv'!$B$1:$BX$1,0),FALSE)/1,0))</f>
        <v>0</v>
      </c>
      <c r="AB24">
        <f>IF($D24="","",IFERROR(VLOOKUP($B24,Kraftvärmeprod!$B$1:$BX$550,MATCH(AB$2,Kraftvärmeprod!$B$1:$VX$1,0),FALSE)/1,0)-IFERROR(VLOOKUP($B24,'Slutlig allokering kvv'!$B$2:$BX$550,MATCH(AB$2,'Slutlig allokering kvv'!$B$1:$BX$1,0),FALSE)/1,0))</f>
        <v>0</v>
      </c>
      <c r="AC24">
        <f>IF($D24="","",IFERROR(VLOOKUP($B24,Kraftvärmeprod!$B$1:$BX$550,MATCH(AC$2,Kraftvärmeprod!$B$1:$VX$1,0),FALSE)/1,0)-IFERROR(VLOOKUP($B24,'Slutlig allokering kvv'!$B$2:$BX$550,MATCH(AC$2,'Slutlig allokering kvv'!$B$1:$BX$1,0),FALSE)/1,0))</f>
        <v>0</v>
      </c>
      <c r="AD24">
        <f>IF($D24="","",IFERROR(VLOOKUP($B24,Kraftvärmeprod!$B$1:$BX$550,MATCH(AD$2,Kraftvärmeprod!$B$1:$VX$1,0),FALSE)/1,0)-IFERROR(VLOOKUP($B24,'Slutlig allokering kvv'!$B$2:$BX$550,MATCH(AD$2,'Slutlig allokering kvv'!$B$1:$BX$1,0),FALSE)/1,0))</f>
        <v>0</v>
      </c>
      <c r="AE24">
        <f>IF($D24="","",IFERROR(VLOOKUP($B24,Miljö!$B$1:$E$550,MATCH("Hjälpel kraftvärme (GWh)",Miljö!$B$1:$E$1,0),FALSE)/1,0)-IFERROR(VLOOKUP($B24,'Slutlig allokering kvv'!$B$2:$BX$549,MATCH(AE$2,'Slutlig allokering kvv'!$B$1:$BX$1,0),FALSE)/1,0))</f>
        <v>3.2047000000000008</v>
      </c>
      <c r="AI24" s="274">
        <f t="shared" si="0"/>
        <v>71.20665200000002</v>
      </c>
      <c r="AK24">
        <f>IFERROR(VLOOKUP($B24,'Slutlig allokering kvv'!$B$2:$AX$549,MATCH("Summa slutlig allokerad tillförd energi (utan hjälpel och rökgaskondensering):",'Slutlig allokering kvv'!$B$1:$AX$1,0),FALSE)/1,"")</f>
        <v>148.321348</v>
      </c>
      <c r="AM24" s="275">
        <f>IFERROR(1-VLOOKUP($B24,'Slutlig allokering kvv'!$B$2:$AX$549,MATCH("Andel av bränsle i kvv som allokerats till värme, exklusive rökgaskondensering och hjälpel",'Slutlig allokering kvv'!$B$1:$AX$1,0),FALSE),"")</f>
        <v>0.32436250501075037</v>
      </c>
      <c r="AO24" s="115">
        <f t="shared" si="1"/>
        <v>0.32436250501075042</v>
      </c>
      <c r="AP24" s="276">
        <f t="shared" si="2"/>
        <v>-5.5511151231257827E-17</v>
      </c>
      <c r="AR24" s="115">
        <f t="shared" si="3"/>
        <v>0.51596966011315026</v>
      </c>
    </row>
    <row r="25" spans="1:44">
      <c r="A25" t="s">
        <v>43</v>
      </c>
      <c r="B25" t="s">
        <v>47</v>
      </c>
      <c r="C25" t="str">
        <f>IFERROR(VLOOKUP($B25,Kraftvärmeprod!$B$1:$AH$479,MATCH(C$2,Kraftvärmeprod!$B$1:$AG$1,0),FALSE)/1,"")</f>
        <v/>
      </c>
      <c r="D25" t="str">
        <f>IFERROR(VLOOKUP($B25,Kraftvärmeprod!$B$1:$AH$479,MATCH(D$2,Kraftvärmeprod!$B$1:$AG$1,0),FALSE)/1,"")</f>
        <v/>
      </c>
      <c r="F25" t="str">
        <f>IF($D25="","",IFERROR(VLOOKUP($B25,Kraftvärmeprod!$B$1:$BX$550,MATCH(F$2,Kraftvärmeprod!$B$1:$VX$1,0),FALSE)/1,0)-IFERROR(VLOOKUP($B25,'Slutlig allokering kvv'!$B$2:$BX$550,MATCH(F$2,'Slutlig allokering kvv'!$B$1:$BX$1,0),FALSE)/1,0))</f>
        <v/>
      </c>
      <c r="G25" t="str">
        <f>IF($D25="","",IFERROR(VLOOKUP($B25,Kraftvärmeprod!$B$1:$BX$550,MATCH(G$2,Kraftvärmeprod!$B$1:$VX$1,0),FALSE)/1,0)-IFERROR(VLOOKUP($B25,'Slutlig allokering kvv'!$B$2:$BX$550,MATCH(G$2,'Slutlig allokering kvv'!$B$1:$BX$1,0),FALSE)/1,0))</f>
        <v/>
      </c>
      <c r="H25" t="str">
        <f>IF($D25="","",IFERROR(VLOOKUP($B25,Kraftvärmeprod!$B$1:$BX$550,MATCH(H$2,Kraftvärmeprod!$B$1:$VX$1,0),FALSE)/1,0)-IFERROR(VLOOKUP($B25,'Slutlig allokering kvv'!$B$2:$BX$550,MATCH(H$2,'Slutlig allokering kvv'!$B$1:$BX$1,0),FALSE)/1,0))</f>
        <v/>
      </c>
      <c r="I25" t="str">
        <f>IF($D25="","",IFERROR(VLOOKUP($B25,Kraftvärmeprod!$B$1:$BX$550,MATCH(I$2,Kraftvärmeprod!$B$1:$VX$1,0),FALSE)/1,0)-IFERROR(VLOOKUP($B25,'Slutlig allokering kvv'!$B$2:$BX$550,MATCH(I$2,'Slutlig allokering kvv'!$B$1:$BX$1,0),FALSE)/1,0))</f>
        <v/>
      </c>
      <c r="J25" t="str">
        <f>IF($D25="","",IFERROR(VLOOKUP($B25,Kraftvärmeprod!$B$1:$BX$550,MATCH(J$2,Kraftvärmeprod!$B$1:$VX$1,0),FALSE)/1,0)-IFERROR(VLOOKUP($B25,'Slutlig allokering kvv'!$B$2:$BX$550,MATCH(J$2,'Slutlig allokering kvv'!$B$1:$BX$1,0),FALSE)/1,0))</f>
        <v/>
      </c>
      <c r="K25" t="str">
        <f>IF($D25="","",IFERROR(VLOOKUP($B25,Kraftvärmeprod!$B$1:$BX$550,MATCH(K$2,Kraftvärmeprod!$B$1:$VX$1,0),FALSE)/1,0)-IFERROR(VLOOKUP($B25,'Slutlig allokering kvv'!$B$2:$BX$550,MATCH(K$2,'Slutlig allokering kvv'!$B$1:$BX$1,0),FALSE)/1,0))</f>
        <v/>
      </c>
      <c r="L25" t="str">
        <f>IF($D25="","",IFERROR(VLOOKUP($B25,Kraftvärmeprod!$B$1:$BX$550,MATCH(L$2,Kraftvärmeprod!$B$1:$VX$1,0),FALSE)/1,0)-IFERROR(VLOOKUP($B25,'Slutlig allokering kvv'!$B$2:$BX$550,MATCH(L$2,'Slutlig allokering kvv'!$B$1:$BX$1,0),FALSE)/1,0))</f>
        <v/>
      </c>
      <c r="M25" t="str">
        <f>IF($D25="","",IFERROR(VLOOKUP($B25,Kraftvärmeprod!$B$1:$BX$550,MATCH(M$2,Kraftvärmeprod!$B$1:$VX$1,0),FALSE)/1,0)-IFERROR(VLOOKUP($B25,'Slutlig allokering kvv'!$B$2:$BX$550,MATCH(M$2,'Slutlig allokering kvv'!$B$1:$BX$1,0),FALSE)/1,0))</f>
        <v/>
      </c>
      <c r="N25" t="str">
        <f>IF($D25="","",IFERROR(VLOOKUP($B25,Kraftvärmeprod!$B$1:$BX$550,MATCH(N$2,Kraftvärmeprod!$B$1:$VX$1,0),FALSE)/1,0)-IFERROR(VLOOKUP($B25,'Slutlig allokering kvv'!$B$2:$BX$550,MATCH(N$2,'Slutlig allokering kvv'!$B$1:$BX$1,0),FALSE)/1,0))</f>
        <v/>
      </c>
      <c r="O25" t="str">
        <f>IF($D25="","",IFERROR(VLOOKUP($B25,Kraftvärmeprod!$B$1:$BX$550,MATCH(O$2,Kraftvärmeprod!$B$1:$VX$1,0),FALSE)/1,0)-IFERROR(VLOOKUP($B25,'Slutlig allokering kvv'!$B$2:$BX$550,MATCH(O$2,'Slutlig allokering kvv'!$B$1:$BX$1,0),FALSE)/1,0))</f>
        <v/>
      </c>
      <c r="P25" t="str">
        <f>IF($D25="","",IFERROR(VLOOKUP($B25,Kraftvärmeprod!$B$1:$BX$550,MATCH(P$2,Kraftvärmeprod!$B$1:$VX$1,0),FALSE)/1,0)-IFERROR(VLOOKUP($B25,'Slutlig allokering kvv'!$B$2:$BX$550,MATCH(P$2,'Slutlig allokering kvv'!$B$1:$BX$1,0),FALSE)/1,0))</f>
        <v/>
      </c>
      <c r="Q25" t="str">
        <f>IF($D25="","",IFERROR(VLOOKUP($B25,Kraftvärmeprod!$B$1:$BX$550,MATCH(Q$2,Kraftvärmeprod!$B$1:$VX$1,0),FALSE)/1,0)-IFERROR(VLOOKUP($B25,'Slutlig allokering kvv'!$B$2:$BX$550,MATCH(Q$2,'Slutlig allokering kvv'!$B$1:$BX$1,0),FALSE)/1,0))</f>
        <v/>
      </c>
      <c r="R25" t="str">
        <f>IF($D25="","",IFERROR(VLOOKUP($B25,Kraftvärmeprod!$B$1:$BX$550,MATCH(R$2,Kraftvärmeprod!$B$1:$VX$1,0),FALSE)/1,0)-IFERROR(VLOOKUP($B25,'Slutlig allokering kvv'!$B$2:$BX$550,MATCH(R$2,'Slutlig allokering kvv'!$B$1:$BX$1,0),FALSE)/1,0))</f>
        <v/>
      </c>
      <c r="S25" t="str">
        <f>IF($D25="","",IFERROR(VLOOKUP($B25,Kraftvärmeprod!$B$1:$BX$550,MATCH(S$2,Kraftvärmeprod!$B$1:$VX$1,0),FALSE)/1,0)-IFERROR(VLOOKUP($B25,'Slutlig allokering kvv'!$B$2:$BX$550,MATCH(S$2,'Slutlig allokering kvv'!$B$1:$BX$1,0),FALSE)/1,0))</f>
        <v/>
      </c>
      <c r="T25" t="str">
        <f>IF($D25="","",IFERROR(VLOOKUP($B25,Kraftvärmeprod!$B$1:$BX$550,MATCH(T$2,Kraftvärmeprod!$B$1:$VX$1,0),FALSE)/1,0)-IFERROR(VLOOKUP($B25,'Slutlig allokering kvv'!$B$2:$BX$550,MATCH(T$2,'Slutlig allokering kvv'!$B$1:$BX$1,0),FALSE)/1,0))</f>
        <v/>
      </c>
      <c r="U25" t="str">
        <f>IF($D25="","",IFERROR(VLOOKUP($B25,Kraftvärmeprod!$B$1:$BX$550,MATCH(U$2,Kraftvärmeprod!$B$1:$VX$1,0),FALSE)/1,0)-IFERROR(VLOOKUP($B25,'Slutlig allokering kvv'!$B$2:$BX$550,MATCH(U$2,'Slutlig allokering kvv'!$B$1:$BX$1,0),FALSE)/1,0))</f>
        <v/>
      </c>
      <c r="V25" t="str">
        <f>IF($D25="","",IFERROR(VLOOKUP($B25,Kraftvärmeprod!$B$1:$BX$550,MATCH(V$2,Kraftvärmeprod!$B$1:$VX$1,0),FALSE)/1,0)-IFERROR(VLOOKUP($B25,'Slutlig allokering kvv'!$B$2:$BX$550,MATCH(V$2,'Slutlig allokering kvv'!$B$1:$BX$1,0),FALSE)/1,0))</f>
        <v/>
      </c>
      <c r="W25" t="str">
        <f>IF($D25="","",IFERROR(VLOOKUP($B25,Kraftvärmeprod!$B$1:$BX$550,MATCH(W$2,Kraftvärmeprod!$B$1:$VX$1,0),FALSE)/1,0)-IFERROR(VLOOKUP($B25,'Slutlig allokering kvv'!$B$2:$BX$550,MATCH(W$2,'Slutlig allokering kvv'!$B$1:$BX$1,0),FALSE)/1,0))</f>
        <v/>
      </c>
      <c r="X25" t="str">
        <f>IF($D25="","",IFERROR(VLOOKUP($B25,Kraftvärmeprod!$B$1:$BX$550,MATCH(X$2,Kraftvärmeprod!$B$1:$VX$1,0),FALSE)/1,0)-IFERROR(VLOOKUP($B25,'Slutlig allokering kvv'!$B$2:$BX$550,MATCH(X$2,'Slutlig allokering kvv'!$B$1:$BX$1,0),FALSE)/1,0))</f>
        <v/>
      </c>
      <c r="Y25" t="str">
        <f>IF($D25="","",IFERROR(VLOOKUP($B25,Kraftvärmeprod!$B$1:$BX$550,MATCH(Y$2,Kraftvärmeprod!$B$1:$VX$1,0),FALSE)/1,0)-IFERROR(VLOOKUP($B25,'Slutlig allokering kvv'!$B$2:$BX$550,MATCH(Y$2,'Slutlig allokering kvv'!$B$1:$BX$1,0),FALSE)/1,0))</f>
        <v/>
      </c>
      <c r="Z25" t="str">
        <f>IF($D25="","",IFERROR(VLOOKUP($B25,Kraftvärmeprod!$B$1:$BX$550,MATCH(Z$2,Kraftvärmeprod!$B$1:$VX$1,0),FALSE)/1,0)-IFERROR(VLOOKUP($B25,'Slutlig allokering kvv'!$B$2:$BX$550,MATCH(Z$2,'Slutlig allokering kvv'!$B$1:$BX$1,0),FALSE)/1,0))</f>
        <v/>
      </c>
      <c r="AA25" t="str">
        <f>IF($D25="","",IFERROR(VLOOKUP($B25,Kraftvärmeprod!$B$1:$BX$550,MATCH(AA$2,Kraftvärmeprod!$B$1:$VX$1,0),FALSE)/1,0)-IFERROR(VLOOKUP($B25,'Slutlig allokering kvv'!$B$2:$BX$550,MATCH(AA$2,'Slutlig allokering kvv'!$B$1:$BX$1,0),FALSE)/1,0))</f>
        <v/>
      </c>
      <c r="AB25" t="str">
        <f>IF($D25="","",IFERROR(VLOOKUP($B25,Kraftvärmeprod!$B$1:$BX$550,MATCH(AB$2,Kraftvärmeprod!$B$1:$VX$1,0),FALSE)/1,0)-IFERROR(VLOOKUP($B25,'Slutlig allokering kvv'!$B$2:$BX$550,MATCH(AB$2,'Slutlig allokering kvv'!$B$1:$BX$1,0),FALSE)/1,0))</f>
        <v/>
      </c>
      <c r="AC25" t="str">
        <f>IF($D25="","",IFERROR(VLOOKUP($B25,Kraftvärmeprod!$B$1:$BX$550,MATCH(AC$2,Kraftvärmeprod!$B$1:$VX$1,0),FALSE)/1,0)-IFERROR(VLOOKUP($B25,'Slutlig allokering kvv'!$B$2:$BX$550,MATCH(AC$2,'Slutlig allokering kvv'!$B$1:$BX$1,0),FALSE)/1,0))</f>
        <v/>
      </c>
      <c r="AD25" t="str">
        <f>IF($D25="","",IFERROR(VLOOKUP($B25,Kraftvärmeprod!$B$1:$BX$550,MATCH(AD$2,Kraftvärmeprod!$B$1:$VX$1,0),FALSE)/1,0)-IFERROR(VLOOKUP($B25,'Slutlig allokering kvv'!$B$2:$BX$550,MATCH(AD$2,'Slutlig allokering kvv'!$B$1:$BX$1,0),FALSE)/1,0))</f>
        <v/>
      </c>
      <c r="AE25" t="str">
        <f>IF($D25="","",IFERROR(VLOOKUP($B25,Miljö!$B$1:$E$550,MATCH("Hjälpel kraftvärme (GWh)",Miljö!$B$1:$E$1,0),FALSE)/1,0)-IFERROR(VLOOKUP($B25,'Slutlig allokering kvv'!$B$2:$BX$549,MATCH(AE$2,'Slutlig allokering kvv'!$B$1:$BX$1,0),FALSE)/1,0))</f>
        <v/>
      </c>
      <c r="AI25" s="274">
        <f t="shared" si="0"/>
        <v>0</v>
      </c>
      <c r="AK25">
        <f>IFERROR(VLOOKUP($B25,'Slutlig allokering kvv'!$B$2:$AX$549,MATCH("Summa slutlig allokerad tillförd energi (utan hjälpel och rökgaskondensering):",'Slutlig allokering kvv'!$B$1:$AX$1,0),FALSE)/1,"")</f>
        <v>0</v>
      </c>
      <c r="AM25" s="275" t="str">
        <f>IFERROR(1-VLOOKUP($B25,'Slutlig allokering kvv'!$B$2:$AX$549,MATCH("Andel av bränsle i kvv som allokerats till värme, exklusive rökgaskondensering och hjälpel",'Slutlig allokering kvv'!$B$1:$AX$1,0),FALSE),"")</f>
        <v/>
      </c>
      <c r="AO25" s="115" t="str">
        <f t="shared" si="1"/>
        <v/>
      </c>
      <c r="AP25" s="276" t="str">
        <f t="shared" si="2"/>
        <v/>
      </c>
      <c r="AR25" s="115" t="str">
        <f t="shared" si="3"/>
        <v/>
      </c>
    </row>
    <row r="26" spans="1:44">
      <c r="A26" t="s">
        <v>43</v>
      </c>
      <c r="B26" t="s">
        <v>48</v>
      </c>
      <c r="C26" t="str">
        <f>IFERROR(VLOOKUP($B26,Kraftvärmeprod!$B$1:$AH$479,MATCH(C$2,Kraftvärmeprod!$B$1:$AG$1,0),FALSE)/1,"")</f>
        <v/>
      </c>
      <c r="D26" t="str">
        <f>IFERROR(VLOOKUP($B26,Kraftvärmeprod!$B$1:$AH$479,MATCH(D$2,Kraftvärmeprod!$B$1:$AG$1,0),FALSE)/1,"")</f>
        <v/>
      </c>
      <c r="F26" t="str">
        <f>IF($D26="","",IFERROR(VLOOKUP($B26,Kraftvärmeprod!$B$1:$BX$550,MATCH(F$2,Kraftvärmeprod!$B$1:$VX$1,0),FALSE)/1,0)-IFERROR(VLOOKUP($B26,'Slutlig allokering kvv'!$B$2:$BX$550,MATCH(F$2,'Slutlig allokering kvv'!$B$1:$BX$1,0),FALSE)/1,0))</f>
        <v/>
      </c>
      <c r="G26" t="str">
        <f>IF($D26="","",IFERROR(VLOOKUP($B26,Kraftvärmeprod!$B$1:$BX$550,MATCH(G$2,Kraftvärmeprod!$B$1:$VX$1,0),FALSE)/1,0)-IFERROR(VLOOKUP($B26,'Slutlig allokering kvv'!$B$2:$BX$550,MATCH(G$2,'Slutlig allokering kvv'!$B$1:$BX$1,0),FALSE)/1,0))</f>
        <v/>
      </c>
      <c r="H26" t="str">
        <f>IF($D26="","",IFERROR(VLOOKUP($B26,Kraftvärmeprod!$B$1:$BX$550,MATCH(H$2,Kraftvärmeprod!$B$1:$VX$1,0),FALSE)/1,0)-IFERROR(VLOOKUP($B26,'Slutlig allokering kvv'!$B$2:$BX$550,MATCH(H$2,'Slutlig allokering kvv'!$B$1:$BX$1,0),FALSE)/1,0))</f>
        <v/>
      </c>
      <c r="I26" t="str">
        <f>IF($D26="","",IFERROR(VLOOKUP($B26,Kraftvärmeprod!$B$1:$BX$550,MATCH(I$2,Kraftvärmeprod!$B$1:$VX$1,0),FALSE)/1,0)-IFERROR(VLOOKUP($B26,'Slutlig allokering kvv'!$B$2:$BX$550,MATCH(I$2,'Slutlig allokering kvv'!$B$1:$BX$1,0),FALSE)/1,0))</f>
        <v/>
      </c>
      <c r="J26" t="str">
        <f>IF($D26="","",IFERROR(VLOOKUP($B26,Kraftvärmeprod!$B$1:$BX$550,MATCH(J$2,Kraftvärmeprod!$B$1:$VX$1,0),FALSE)/1,0)-IFERROR(VLOOKUP($B26,'Slutlig allokering kvv'!$B$2:$BX$550,MATCH(J$2,'Slutlig allokering kvv'!$B$1:$BX$1,0),FALSE)/1,0))</f>
        <v/>
      </c>
      <c r="K26" t="str">
        <f>IF($D26="","",IFERROR(VLOOKUP($B26,Kraftvärmeprod!$B$1:$BX$550,MATCH(K$2,Kraftvärmeprod!$B$1:$VX$1,0),FALSE)/1,0)-IFERROR(VLOOKUP($B26,'Slutlig allokering kvv'!$B$2:$BX$550,MATCH(K$2,'Slutlig allokering kvv'!$B$1:$BX$1,0),FALSE)/1,0))</f>
        <v/>
      </c>
      <c r="L26" t="str">
        <f>IF($D26="","",IFERROR(VLOOKUP($B26,Kraftvärmeprod!$B$1:$BX$550,MATCH(L$2,Kraftvärmeprod!$B$1:$VX$1,0),FALSE)/1,0)-IFERROR(VLOOKUP($B26,'Slutlig allokering kvv'!$B$2:$BX$550,MATCH(L$2,'Slutlig allokering kvv'!$B$1:$BX$1,0),FALSE)/1,0))</f>
        <v/>
      </c>
      <c r="M26" t="str">
        <f>IF($D26="","",IFERROR(VLOOKUP($B26,Kraftvärmeprod!$B$1:$BX$550,MATCH(M$2,Kraftvärmeprod!$B$1:$VX$1,0),FALSE)/1,0)-IFERROR(VLOOKUP($B26,'Slutlig allokering kvv'!$B$2:$BX$550,MATCH(M$2,'Slutlig allokering kvv'!$B$1:$BX$1,0),FALSE)/1,0))</f>
        <v/>
      </c>
      <c r="N26" t="str">
        <f>IF($D26="","",IFERROR(VLOOKUP($B26,Kraftvärmeprod!$B$1:$BX$550,MATCH(N$2,Kraftvärmeprod!$B$1:$VX$1,0),FALSE)/1,0)-IFERROR(VLOOKUP($B26,'Slutlig allokering kvv'!$B$2:$BX$550,MATCH(N$2,'Slutlig allokering kvv'!$B$1:$BX$1,0),FALSE)/1,0))</f>
        <v/>
      </c>
      <c r="O26" t="str">
        <f>IF($D26="","",IFERROR(VLOOKUP($B26,Kraftvärmeprod!$B$1:$BX$550,MATCH(O$2,Kraftvärmeprod!$B$1:$VX$1,0),FALSE)/1,0)-IFERROR(VLOOKUP($B26,'Slutlig allokering kvv'!$B$2:$BX$550,MATCH(O$2,'Slutlig allokering kvv'!$B$1:$BX$1,0),FALSE)/1,0))</f>
        <v/>
      </c>
      <c r="P26" t="str">
        <f>IF($D26="","",IFERROR(VLOOKUP($B26,Kraftvärmeprod!$B$1:$BX$550,MATCH(P$2,Kraftvärmeprod!$B$1:$VX$1,0),FALSE)/1,0)-IFERROR(VLOOKUP($B26,'Slutlig allokering kvv'!$B$2:$BX$550,MATCH(P$2,'Slutlig allokering kvv'!$B$1:$BX$1,0),FALSE)/1,0))</f>
        <v/>
      </c>
      <c r="Q26" t="str">
        <f>IF($D26="","",IFERROR(VLOOKUP($B26,Kraftvärmeprod!$B$1:$BX$550,MATCH(Q$2,Kraftvärmeprod!$B$1:$VX$1,0),FALSE)/1,0)-IFERROR(VLOOKUP($B26,'Slutlig allokering kvv'!$B$2:$BX$550,MATCH(Q$2,'Slutlig allokering kvv'!$B$1:$BX$1,0),FALSE)/1,0))</f>
        <v/>
      </c>
      <c r="R26" t="str">
        <f>IF($D26="","",IFERROR(VLOOKUP($B26,Kraftvärmeprod!$B$1:$BX$550,MATCH(R$2,Kraftvärmeprod!$B$1:$VX$1,0),FALSE)/1,0)-IFERROR(VLOOKUP($B26,'Slutlig allokering kvv'!$B$2:$BX$550,MATCH(R$2,'Slutlig allokering kvv'!$B$1:$BX$1,0),FALSE)/1,0))</f>
        <v/>
      </c>
      <c r="S26" t="str">
        <f>IF($D26="","",IFERROR(VLOOKUP($B26,Kraftvärmeprod!$B$1:$BX$550,MATCH(S$2,Kraftvärmeprod!$B$1:$VX$1,0),FALSE)/1,0)-IFERROR(VLOOKUP($B26,'Slutlig allokering kvv'!$B$2:$BX$550,MATCH(S$2,'Slutlig allokering kvv'!$B$1:$BX$1,0),FALSE)/1,0))</f>
        <v/>
      </c>
      <c r="T26" t="str">
        <f>IF($D26="","",IFERROR(VLOOKUP($B26,Kraftvärmeprod!$B$1:$BX$550,MATCH(T$2,Kraftvärmeprod!$B$1:$VX$1,0),FALSE)/1,0)-IFERROR(VLOOKUP($B26,'Slutlig allokering kvv'!$B$2:$BX$550,MATCH(T$2,'Slutlig allokering kvv'!$B$1:$BX$1,0),FALSE)/1,0))</f>
        <v/>
      </c>
      <c r="U26" t="str">
        <f>IF($D26="","",IFERROR(VLOOKUP($B26,Kraftvärmeprod!$B$1:$BX$550,MATCH(U$2,Kraftvärmeprod!$B$1:$VX$1,0),FALSE)/1,0)-IFERROR(VLOOKUP($B26,'Slutlig allokering kvv'!$B$2:$BX$550,MATCH(U$2,'Slutlig allokering kvv'!$B$1:$BX$1,0),FALSE)/1,0))</f>
        <v/>
      </c>
      <c r="V26" t="str">
        <f>IF($D26="","",IFERROR(VLOOKUP($B26,Kraftvärmeprod!$B$1:$BX$550,MATCH(V$2,Kraftvärmeprod!$B$1:$VX$1,0),FALSE)/1,0)-IFERROR(VLOOKUP($B26,'Slutlig allokering kvv'!$B$2:$BX$550,MATCH(V$2,'Slutlig allokering kvv'!$B$1:$BX$1,0),FALSE)/1,0))</f>
        <v/>
      </c>
      <c r="W26" t="str">
        <f>IF($D26="","",IFERROR(VLOOKUP($B26,Kraftvärmeprod!$B$1:$BX$550,MATCH(W$2,Kraftvärmeprod!$B$1:$VX$1,0),FALSE)/1,0)-IFERROR(VLOOKUP($B26,'Slutlig allokering kvv'!$B$2:$BX$550,MATCH(W$2,'Slutlig allokering kvv'!$B$1:$BX$1,0),FALSE)/1,0))</f>
        <v/>
      </c>
      <c r="X26" t="str">
        <f>IF($D26="","",IFERROR(VLOOKUP($B26,Kraftvärmeprod!$B$1:$BX$550,MATCH(X$2,Kraftvärmeprod!$B$1:$VX$1,0),FALSE)/1,0)-IFERROR(VLOOKUP($B26,'Slutlig allokering kvv'!$B$2:$BX$550,MATCH(X$2,'Slutlig allokering kvv'!$B$1:$BX$1,0),FALSE)/1,0))</f>
        <v/>
      </c>
      <c r="Y26" t="str">
        <f>IF($D26="","",IFERROR(VLOOKUP($B26,Kraftvärmeprod!$B$1:$BX$550,MATCH(Y$2,Kraftvärmeprod!$B$1:$VX$1,0),FALSE)/1,0)-IFERROR(VLOOKUP($B26,'Slutlig allokering kvv'!$B$2:$BX$550,MATCH(Y$2,'Slutlig allokering kvv'!$B$1:$BX$1,0),FALSE)/1,0))</f>
        <v/>
      </c>
      <c r="Z26" t="str">
        <f>IF($D26="","",IFERROR(VLOOKUP($B26,Kraftvärmeprod!$B$1:$BX$550,MATCH(Z$2,Kraftvärmeprod!$B$1:$VX$1,0),FALSE)/1,0)-IFERROR(VLOOKUP($B26,'Slutlig allokering kvv'!$B$2:$BX$550,MATCH(Z$2,'Slutlig allokering kvv'!$B$1:$BX$1,0),FALSE)/1,0))</f>
        <v/>
      </c>
      <c r="AA26" t="str">
        <f>IF($D26="","",IFERROR(VLOOKUP($B26,Kraftvärmeprod!$B$1:$BX$550,MATCH(AA$2,Kraftvärmeprod!$B$1:$VX$1,0),FALSE)/1,0)-IFERROR(VLOOKUP($B26,'Slutlig allokering kvv'!$B$2:$BX$550,MATCH(AA$2,'Slutlig allokering kvv'!$B$1:$BX$1,0),FALSE)/1,0))</f>
        <v/>
      </c>
      <c r="AB26" t="str">
        <f>IF($D26="","",IFERROR(VLOOKUP($B26,Kraftvärmeprod!$B$1:$BX$550,MATCH(AB$2,Kraftvärmeprod!$B$1:$VX$1,0),FALSE)/1,0)-IFERROR(VLOOKUP($B26,'Slutlig allokering kvv'!$B$2:$BX$550,MATCH(AB$2,'Slutlig allokering kvv'!$B$1:$BX$1,0),FALSE)/1,0))</f>
        <v/>
      </c>
      <c r="AC26" t="str">
        <f>IF($D26="","",IFERROR(VLOOKUP($B26,Kraftvärmeprod!$B$1:$BX$550,MATCH(AC$2,Kraftvärmeprod!$B$1:$VX$1,0),FALSE)/1,0)-IFERROR(VLOOKUP($B26,'Slutlig allokering kvv'!$B$2:$BX$550,MATCH(AC$2,'Slutlig allokering kvv'!$B$1:$BX$1,0),FALSE)/1,0))</f>
        <v/>
      </c>
      <c r="AD26" t="str">
        <f>IF($D26="","",IFERROR(VLOOKUP($B26,Kraftvärmeprod!$B$1:$BX$550,MATCH(AD$2,Kraftvärmeprod!$B$1:$VX$1,0),FALSE)/1,0)-IFERROR(VLOOKUP($B26,'Slutlig allokering kvv'!$B$2:$BX$550,MATCH(AD$2,'Slutlig allokering kvv'!$B$1:$BX$1,0),FALSE)/1,0))</f>
        <v/>
      </c>
      <c r="AE26" t="str">
        <f>IF($D26="","",IFERROR(VLOOKUP($B26,Miljö!$B$1:$E$550,MATCH("Hjälpel kraftvärme (GWh)",Miljö!$B$1:$E$1,0),FALSE)/1,0)-IFERROR(VLOOKUP($B26,'Slutlig allokering kvv'!$B$2:$BX$549,MATCH(AE$2,'Slutlig allokering kvv'!$B$1:$BX$1,0),FALSE)/1,0))</f>
        <v/>
      </c>
      <c r="AI26" s="274">
        <f t="shared" si="0"/>
        <v>0</v>
      </c>
      <c r="AK26">
        <f>IFERROR(VLOOKUP($B26,'Slutlig allokering kvv'!$B$2:$AX$549,MATCH("Summa slutlig allokerad tillförd energi (utan hjälpel och rökgaskondensering):",'Slutlig allokering kvv'!$B$1:$AX$1,0),FALSE)/1,"")</f>
        <v>0</v>
      </c>
      <c r="AM26" s="275" t="str">
        <f>IFERROR(1-VLOOKUP($B26,'Slutlig allokering kvv'!$B$2:$AX$549,MATCH("Andel av bränsle i kvv som allokerats till värme, exklusive rökgaskondensering och hjälpel",'Slutlig allokering kvv'!$B$1:$AX$1,0),FALSE),"")</f>
        <v/>
      </c>
      <c r="AO26" s="115" t="str">
        <f t="shared" si="1"/>
        <v/>
      </c>
      <c r="AP26" s="276" t="str">
        <f t="shared" si="2"/>
        <v/>
      </c>
      <c r="AR26" s="115" t="str">
        <f t="shared" si="3"/>
        <v/>
      </c>
    </row>
    <row r="27" spans="1:44">
      <c r="A27" t="s">
        <v>49</v>
      </c>
      <c r="B27" t="s">
        <v>50</v>
      </c>
      <c r="C27" t="str">
        <f>IFERROR(VLOOKUP($B27,Kraftvärmeprod!$B$1:$AH$479,MATCH(C$2,Kraftvärmeprod!$B$1:$AG$1,0),FALSE)/1,"")</f>
        <v/>
      </c>
      <c r="D27" t="str">
        <f>IFERROR(VLOOKUP($B27,Kraftvärmeprod!$B$1:$AH$479,MATCH(D$2,Kraftvärmeprod!$B$1:$AG$1,0),FALSE)/1,"")</f>
        <v/>
      </c>
      <c r="F27" t="str">
        <f>IF($D27="","",IFERROR(VLOOKUP($B27,Kraftvärmeprod!$B$1:$BX$550,MATCH(F$2,Kraftvärmeprod!$B$1:$VX$1,0),FALSE)/1,0)-IFERROR(VLOOKUP($B27,'Slutlig allokering kvv'!$B$2:$BX$550,MATCH(F$2,'Slutlig allokering kvv'!$B$1:$BX$1,0),FALSE)/1,0))</f>
        <v/>
      </c>
      <c r="G27" t="str">
        <f>IF($D27="","",IFERROR(VLOOKUP($B27,Kraftvärmeprod!$B$1:$BX$550,MATCH(G$2,Kraftvärmeprod!$B$1:$VX$1,0),FALSE)/1,0)-IFERROR(VLOOKUP($B27,'Slutlig allokering kvv'!$B$2:$BX$550,MATCH(G$2,'Slutlig allokering kvv'!$B$1:$BX$1,0),FALSE)/1,0))</f>
        <v/>
      </c>
      <c r="H27" t="str">
        <f>IF($D27="","",IFERROR(VLOOKUP($B27,Kraftvärmeprod!$B$1:$BX$550,MATCH(H$2,Kraftvärmeprod!$B$1:$VX$1,0),FALSE)/1,0)-IFERROR(VLOOKUP($B27,'Slutlig allokering kvv'!$B$2:$BX$550,MATCH(H$2,'Slutlig allokering kvv'!$B$1:$BX$1,0),FALSE)/1,0))</f>
        <v/>
      </c>
      <c r="I27" t="str">
        <f>IF($D27="","",IFERROR(VLOOKUP($B27,Kraftvärmeprod!$B$1:$BX$550,MATCH(I$2,Kraftvärmeprod!$B$1:$VX$1,0),FALSE)/1,0)-IFERROR(VLOOKUP($B27,'Slutlig allokering kvv'!$B$2:$BX$550,MATCH(I$2,'Slutlig allokering kvv'!$B$1:$BX$1,0),FALSE)/1,0))</f>
        <v/>
      </c>
      <c r="J27" t="str">
        <f>IF($D27="","",IFERROR(VLOOKUP($B27,Kraftvärmeprod!$B$1:$BX$550,MATCH(J$2,Kraftvärmeprod!$B$1:$VX$1,0),FALSE)/1,0)-IFERROR(VLOOKUP($B27,'Slutlig allokering kvv'!$B$2:$BX$550,MATCH(J$2,'Slutlig allokering kvv'!$B$1:$BX$1,0),FALSE)/1,0))</f>
        <v/>
      </c>
      <c r="K27" t="str">
        <f>IF($D27="","",IFERROR(VLOOKUP($B27,Kraftvärmeprod!$B$1:$BX$550,MATCH(K$2,Kraftvärmeprod!$B$1:$VX$1,0),FALSE)/1,0)-IFERROR(VLOOKUP($B27,'Slutlig allokering kvv'!$B$2:$BX$550,MATCH(K$2,'Slutlig allokering kvv'!$B$1:$BX$1,0),FALSE)/1,0))</f>
        <v/>
      </c>
      <c r="L27" t="str">
        <f>IF($D27="","",IFERROR(VLOOKUP($B27,Kraftvärmeprod!$B$1:$BX$550,MATCH(L$2,Kraftvärmeprod!$B$1:$VX$1,0),FALSE)/1,0)-IFERROR(VLOOKUP($B27,'Slutlig allokering kvv'!$B$2:$BX$550,MATCH(L$2,'Slutlig allokering kvv'!$B$1:$BX$1,0),FALSE)/1,0))</f>
        <v/>
      </c>
      <c r="M27" t="str">
        <f>IF($D27="","",IFERROR(VLOOKUP($B27,Kraftvärmeprod!$B$1:$BX$550,MATCH(M$2,Kraftvärmeprod!$B$1:$VX$1,0),FALSE)/1,0)-IFERROR(VLOOKUP($B27,'Slutlig allokering kvv'!$B$2:$BX$550,MATCH(M$2,'Slutlig allokering kvv'!$B$1:$BX$1,0),FALSE)/1,0))</f>
        <v/>
      </c>
      <c r="N27" t="str">
        <f>IF($D27="","",IFERROR(VLOOKUP($B27,Kraftvärmeprod!$B$1:$BX$550,MATCH(N$2,Kraftvärmeprod!$B$1:$VX$1,0),FALSE)/1,0)-IFERROR(VLOOKUP($B27,'Slutlig allokering kvv'!$B$2:$BX$550,MATCH(N$2,'Slutlig allokering kvv'!$B$1:$BX$1,0),FALSE)/1,0))</f>
        <v/>
      </c>
      <c r="O27" t="str">
        <f>IF($D27="","",IFERROR(VLOOKUP($B27,Kraftvärmeprod!$B$1:$BX$550,MATCH(O$2,Kraftvärmeprod!$B$1:$VX$1,0),FALSE)/1,0)-IFERROR(VLOOKUP($B27,'Slutlig allokering kvv'!$B$2:$BX$550,MATCH(O$2,'Slutlig allokering kvv'!$B$1:$BX$1,0),FALSE)/1,0))</f>
        <v/>
      </c>
      <c r="P27" t="str">
        <f>IF($D27="","",IFERROR(VLOOKUP($B27,Kraftvärmeprod!$B$1:$BX$550,MATCH(P$2,Kraftvärmeprod!$B$1:$VX$1,0),FALSE)/1,0)-IFERROR(VLOOKUP($B27,'Slutlig allokering kvv'!$B$2:$BX$550,MATCH(P$2,'Slutlig allokering kvv'!$B$1:$BX$1,0),FALSE)/1,0))</f>
        <v/>
      </c>
      <c r="Q27" t="str">
        <f>IF($D27="","",IFERROR(VLOOKUP($B27,Kraftvärmeprod!$B$1:$BX$550,MATCH(Q$2,Kraftvärmeprod!$B$1:$VX$1,0),FALSE)/1,0)-IFERROR(VLOOKUP($B27,'Slutlig allokering kvv'!$B$2:$BX$550,MATCH(Q$2,'Slutlig allokering kvv'!$B$1:$BX$1,0),FALSE)/1,0))</f>
        <v/>
      </c>
      <c r="R27" t="str">
        <f>IF($D27="","",IFERROR(VLOOKUP($B27,Kraftvärmeprod!$B$1:$BX$550,MATCH(R$2,Kraftvärmeprod!$B$1:$VX$1,0),FALSE)/1,0)-IFERROR(VLOOKUP($B27,'Slutlig allokering kvv'!$B$2:$BX$550,MATCH(R$2,'Slutlig allokering kvv'!$B$1:$BX$1,0),FALSE)/1,0))</f>
        <v/>
      </c>
      <c r="S27" t="str">
        <f>IF($D27="","",IFERROR(VLOOKUP($B27,Kraftvärmeprod!$B$1:$BX$550,MATCH(S$2,Kraftvärmeprod!$B$1:$VX$1,0),FALSE)/1,0)-IFERROR(VLOOKUP($B27,'Slutlig allokering kvv'!$B$2:$BX$550,MATCH(S$2,'Slutlig allokering kvv'!$B$1:$BX$1,0),FALSE)/1,0))</f>
        <v/>
      </c>
      <c r="T27" t="str">
        <f>IF($D27="","",IFERROR(VLOOKUP($B27,Kraftvärmeprod!$B$1:$BX$550,MATCH(T$2,Kraftvärmeprod!$B$1:$VX$1,0),FALSE)/1,0)-IFERROR(VLOOKUP($B27,'Slutlig allokering kvv'!$B$2:$BX$550,MATCH(T$2,'Slutlig allokering kvv'!$B$1:$BX$1,0),FALSE)/1,0))</f>
        <v/>
      </c>
      <c r="U27" t="str">
        <f>IF($D27="","",IFERROR(VLOOKUP($B27,Kraftvärmeprod!$B$1:$BX$550,MATCH(U$2,Kraftvärmeprod!$B$1:$VX$1,0),FALSE)/1,0)-IFERROR(VLOOKUP($B27,'Slutlig allokering kvv'!$B$2:$BX$550,MATCH(U$2,'Slutlig allokering kvv'!$B$1:$BX$1,0),FALSE)/1,0))</f>
        <v/>
      </c>
      <c r="V27" t="str">
        <f>IF($D27="","",IFERROR(VLOOKUP($B27,Kraftvärmeprod!$B$1:$BX$550,MATCH(V$2,Kraftvärmeprod!$B$1:$VX$1,0),FALSE)/1,0)-IFERROR(VLOOKUP($B27,'Slutlig allokering kvv'!$B$2:$BX$550,MATCH(V$2,'Slutlig allokering kvv'!$B$1:$BX$1,0),FALSE)/1,0))</f>
        <v/>
      </c>
      <c r="W27" t="str">
        <f>IF($D27="","",IFERROR(VLOOKUP($B27,Kraftvärmeprod!$B$1:$BX$550,MATCH(W$2,Kraftvärmeprod!$B$1:$VX$1,0),FALSE)/1,0)-IFERROR(VLOOKUP($B27,'Slutlig allokering kvv'!$B$2:$BX$550,MATCH(W$2,'Slutlig allokering kvv'!$B$1:$BX$1,0),FALSE)/1,0))</f>
        <v/>
      </c>
      <c r="X27" t="str">
        <f>IF($D27="","",IFERROR(VLOOKUP($B27,Kraftvärmeprod!$B$1:$BX$550,MATCH(X$2,Kraftvärmeprod!$B$1:$VX$1,0),FALSE)/1,0)-IFERROR(VLOOKUP($B27,'Slutlig allokering kvv'!$B$2:$BX$550,MATCH(X$2,'Slutlig allokering kvv'!$B$1:$BX$1,0),FALSE)/1,0))</f>
        <v/>
      </c>
      <c r="Y27" t="str">
        <f>IF($D27="","",IFERROR(VLOOKUP($B27,Kraftvärmeprod!$B$1:$BX$550,MATCH(Y$2,Kraftvärmeprod!$B$1:$VX$1,0),FALSE)/1,0)-IFERROR(VLOOKUP($B27,'Slutlig allokering kvv'!$B$2:$BX$550,MATCH(Y$2,'Slutlig allokering kvv'!$B$1:$BX$1,0),FALSE)/1,0))</f>
        <v/>
      </c>
      <c r="Z27" t="str">
        <f>IF($D27="","",IFERROR(VLOOKUP($B27,Kraftvärmeprod!$B$1:$BX$550,MATCH(Z$2,Kraftvärmeprod!$B$1:$VX$1,0),FALSE)/1,0)-IFERROR(VLOOKUP($B27,'Slutlig allokering kvv'!$B$2:$BX$550,MATCH(Z$2,'Slutlig allokering kvv'!$B$1:$BX$1,0),FALSE)/1,0))</f>
        <v/>
      </c>
      <c r="AA27" t="str">
        <f>IF($D27="","",IFERROR(VLOOKUP($B27,Kraftvärmeprod!$B$1:$BX$550,MATCH(AA$2,Kraftvärmeprod!$B$1:$VX$1,0),FALSE)/1,0)-IFERROR(VLOOKUP($B27,'Slutlig allokering kvv'!$B$2:$BX$550,MATCH(AA$2,'Slutlig allokering kvv'!$B$1:$BX$1,0),FALSE)/1,0))</f>
        <v/>
      </c>
      <c r="AB27" t="str">
        <f>IF($D27="","",IFERROR(VLOOKUP($B27,Kraftvärmeprod!$B$1:$BX$550,MATCH(AB$2,Kraftvärmeprod!$B$1:$VX$1,0),FALSE)/1,0)-IFERROR(VLOOKUP($B27,'Slutlig allokering kvv'!$B$2:$BX$550,MATCH(AB$2,'Slutlig allokering kvv'!$B$1:$BX$1,0),FALSE)/1,0))</f>
        <v/>
      </c>
      <c r="AC27" t="str">
        <f>IF($D27="","",IFERROR(VLOOKUP($B27,Kraftvärmeprod!$B$1:$BX$550,MATCH(AC$2,Kraftvärmeprod!$B$1:$VX$1,0),FALSE)/1,0)-IFERROR(VLOOKUP($B27,'Slutlig allokering kvv'!$B$2:$BX$550,MATCH(AC$2,'Slutlig allokering kvv'!$B$1:$BX$1,0),FALSE)/1,0))</f>
        <v/>
      </c>
      <c r="AD27" t="str">
        <f>IF($D27="","",IFERROR(VLOOKUP($B27,Kraftvärmeprod!$B$1:$BX$550,MATCH(AD$2,Kraftvärmeprod!$B$1:$VX$1,0),FALSE)/1,0)-IFERROR(VLOOKUP($B27,'Slutlig allokering kvv'!$B$2:$BX$550,MATCH(AD$2,'Slutlig allokering kvv'!$B$1:$BX$1,0),FALSE)/1,0))</f>
        <v/>
      </c>
      <c r="AE27" t="str">
        <f>IF($D27="","",IFERROR(VLOOKUP($B27,Miljö!$B$1:$E$550,MATCH("Hjälpel kraftvärme (GWh)",Miljö!$B$1:$E$1,0),FALSE)/1,0)-IFERROR(VLOOKUP($B27,'Slutlig allokering kvv'!$B$2:$BX$549,MATCH(AE$2,'Slutlig allokering kvv'!$B$1:$BX$1,0),FALSE)/1,0))</f>
        <v/>
      </c>
      <c r="AI27" s="274">
        <f t="shared" si="0"/>
        <v>0</v>
      </c>
      <c r="AK27">
        <f>IFERROR(VLOOKUP($B27,'Slutlig allokering kvv'!$B$2:$AX$549,MATCH("Summa slutlig allokerad tillförd energi (utan hjälpel och rökgaskondensering):",'Slutlig allokering kvv'!$B$1:$AX$1,0),FALSE)/1,"")</f>
        <v>0</v>
      </c>
      <c r="AM27" s="275" t="str">
        <f>IFERROR(1-VLOOKUP($B27,'Slutlig allokering kvv'!$B$2:$AX$549,MATCH("Andel av bränsle i kvv som allokerats till värme, exklusive rökgaskondensering och hjälpel",'Slutlig allokering kvv'!$B$1:$AX$1,0),FALSE),"")</f>
        <v/>
      </c>
      <c r="AO27" s="115" t="str">
        <f t="shared" si="1"/>
        <v/>
      </c>
      <c r="AP27" s="276" t="str">
        <f t="shared" si="2"/>
        <v/>
      </c>
      <c r="AR27" s="115" t="str">
        <f t="shared" si="3"/>
        <v/>
      </c>
    </row>
    <row r="28" spans="1:44">
      <c r="A28" t="s">
        <v>51</v>
      </c>
      <c r="B28" t="s">
        <v>52</v>
      </c>
      <c r="C28" t="str">
        <f>IFERROR(VLOOKUP($B28,Kraftvärmeprod!$B$1:$AH$479,MATCH(C$2,Kraftvärmeprod!$B$1:$AG$1,0),FALSE)/1,"")</f>
        <v/>
      </c>
      <c r="D28" t="str">
        <f>IFERROR(VLOOKUP($B28,Kraftvärmeprod!$B$1:$AH$479,MATCH(D$2,Kraftvärmeprod!$B$1:$AG$1,0),FALSE)/1,"")</f>
        <v/>
      </c>
      <c r="F28" t="str">
        <f>IF($D28="","",IFERROR(VLOOKUP($B28,Kraftvärmeprod!$B$1:$BX$550,MATCH(F$2,Kraftvärmeprod!$B$1:$VX$1,0),FALSE)/1,0)-IFERROR(VLOOKUP($B28,'Slutlig allokering kvv'!$B$2:$BX$550,MATCH(F$2,'Slutlig allokering kvv'!$B$1:$BX$1,0),FALSE)/1,0))</f>
        <v/>
      </c>
      <c r="G28" t="str">
        <f>IF($D28="","",IFERROR(VLOOKUP($B28,Kraftvärmeprod!$B$1:$BX$550,MATCH(G$2,Kraftvärmeprod!$B$1:$VX$1,0),FALSE)/1,0)-IFERROR(VLOOKUP($B28,'Slutlig allokering kvv'!$B$2:$BX$550,MATCH(G$2,'Slutlig allokering kvv'!$B$1:$BX$1,0),FALSE)/1,0))</f>
        <v/>
      </c>
      <c r="H28" t="str">
        <f>IF($D28="","",IFERROR(VLOOKUP($B28,Kraftvärmeprod!$B$1:$BX$550,MATCH(H$2,Kraftvärmeprod!$B$1:$VX$1,0),FALSE)/1,0)-IFERROR(VLOOKUP($B28,'Slutlig allokering kvv'!$B$2:$BX$550,MATCH(H$2,'Slutlig allokering kvv'!$B$1:$BX$1,0),FALSE)/1,0))</f>
        <v/>
      </c>
      <c r="I28" t="str">
        <f>IF($D28="","",IFERROR(VLOOKUP($B28,Kraftvärmeprod!$B$1:$BX$550,MATCH(I$2,Kraftvärmeprod!$B$1:$VX$1,0),FALSE)/1,0)-IFERROR(VLOOKUP($B28,'Slutlig allokering kvv'!$B$2:$BX$550,MATCH(I$2,'Slutlig allokering kvv'!$B$1:$BX$1,0),FALSE)/1,0))</f>
        <v/>
      </c>
      <c r="J28" t="str">
        <f>IF($D28="","",IFERROR(VLOOKUP($B28,Kraftvärmeprod!$B$1:$BX$550,MATCH(J$2,Kraftvärmeprod!$B$1:$VX$1,0),FALSE)/1,0)-IFERROR(VLOOKUP($B28,'Slutlig allokering kvv'!$B$2:$BX$550,MATCH(J$2,'Slutlig allokering kvv'!$B$1:$BX$1,0),FALSE)/1,0))</f>
        <v/>
      </c>
      <c r="K28" t="str">
        <f>IF($D28="","",IFERROR(VLOOKUP($B28,Kraftvärmeprod!$B$1:$BX$550,MATCH(K$2,Kraftvärmeprod!$B$1:$VX$1,0),FALSE)/1,0)-IFERROR(VLOOKUP($B28,'Slutlig allokering kvv'!$B$2:$BX$550,MATCH(K$2,'Slutlig allokering kvv'!$B$1:$BX$1,0),FALSE)/1,0))</f>
        <v/>
      </c>
      <c r="L28" t="str">
        <f>IF($D28="","",IFERROR(VLOOKUP($B28,Kraftvärmeprod!$B$1:$BX$550,MATCH(L$2,Kraftvärmeprod!$B$1:$VX$1,0),FALSE)/1,0)-IFERROR(VLOOKUP($B28,'Slutlig allokering kvv'!$B$2:$BX$550,MATCH(L$2,'Slutlig allokering kvv'!$B$1:$BX$1,0),FALSE)/1,0))</f>
        <v/>
      </c>
      <c r="M28" t="str">
        <f>IF($D28="","",IFERROR(VLOOKUP($B28,Kraftvärmeprod!$B$1:$BX$550,MATCH(M$2,Kraftvärmeprod!$B$1:$VX$1,0),FALSE)/1,0)-IFERROR(VLOOKUP($B28,'Slutlig allokering kvv'!$B$2:$BX$550,MATCH(M$2,'Slutlig allokering kvv'!$B$1:$BX$1,0),FALSE)/1,0))</f>
        <v/>
      </c>
      <c r="N28" t="str">
        <f>IF($D28="","",IFERROR(VLOOKUP($B28,Kraftvärmeprod!$B$1:$BX$550,MATCH(N$2,Kraftvärmeprod!$B$1:$VX$1,0),FALSE)/1,0)-IFERROR(VLOOKUP($B28,'Slutlig allokering kvv'!$B$2:$BX$550,MATCH(N$2,'Slutlig allokering kvv'!$B$1:$BX$1,0),FALSE)/1,0))</f>
        <v/>
      </c>
      <c r="O28" t="str">
        <f>IF($D28="","",IFERROR(VLOOKUP($B28,Kraftvärmeprod!$B$1:$BX$550,MATCH(O$2,Kraftvärmeprod!$B$1:$VX$1,0),FALSE)/1,0)-IFERROR(VLOOKUP($B28,'Slutlig allokering kvv'!$B$2:$BX$550,MATCH(O$2,'Slutlig allokering kvv'!$B$1:$BX$1,0),FALSE)/1,0))</f>
        <v/>
      </c>
      <c r="P28" t="str">
        <f>IF($D28="","",IFERROR(VLOOKUP($B28,Kraftvärmeprod!$B$1:$BX$550,MATCH(P$2,Kraftvärmeprod!$B$1:$VX$1,0),FALSE)/1,0)-IFERROR(VLOOKUP($B28,'Slutlig allokering kvv'!$B$2:$BX$550,MATCH(P$2,'Slutlig allokering kvv'!$B$1:$BX$1,0),FALSE)/1,0))</f>
        <v/>
      </c>
      <c r="Q28" t="str">
        <f>IF($D28="","",IFERROR(VLOOKUP($B28,Kraftvärmeprod!$B$1:$BX$550,MATCH(Q$2,Kraftvärmeprod!$B$1:$VX$1,0),FALSE)/1,0)-IFERROR(VLOOKUP($B28,'Slutlig allokering kvv'!$B$2:$BX$550,MATCH(Q$2,'Slutlig allokering kvv'!$B$1:$BX$1,0),FALSE)/1,0))</f>
        <v/>
      </c>
      <c r="R28" t="str">
        <f>IF($D28="","",IFERROR(VLOOKUP($B28,Kraftvärmeprod!$B$1:$BX$550,MATCH(R$2,Kraftvärmeprod!$B$1:$VX$1,0),FALSE)/1,0)-IFERROR(VLOOKUP($B28,'Slutlig allokering kvv'!$B$2:$BX$550,MATCH(R$2,'Slutlig allokering kvv'!$B$1:$BX$1,0),FALSE)/1,0))</f>
        <v/>
      </c>
      <c r="S28" t="str">
        <f>IF($D28="","",IFERROR(VLOOKUP($B28,Kraftvärmeprod!$B$1:$BX$550,MATCH(S$2,Kraftvärmeprod!$B$1:$VX$1,0),FALSE)/1,0)-IFERROR(VLOOKUP($B28,'Slutlig allokering kvv'!$B$2:$BX$550,MATCH(S$2,'Slutlig allokering kvv'!$B$1:$BX$1,0),FALSE)/1,0))</f>
        <v/>
      </c>
      <c r="T28" t="str">
        <f>IF($D28="","",IFERROR(VLOOKUP($B28,Kraftvärmeprod!$B$1:$BX$550,MATCH(T$2,Kraftvärmeprod!$B$1:$VX$1,0),FALSE)/1,0)-IFERROR(VLOOKUP($B28,'Slutlig allokering kvv'!$B$2:$BX$550,MATCH(T$2,'Slutlig allokering kvv'!$B$1:$BX$1,0),FALSE)/1,0))</f>
        <v/>
      </c>
      <c r="U28" t="str">
        <f>IF($D28="","",IFERROR(VLOOKUP($B28,Kraftvärmeprod!$B$1:$BX$550,MATCH(U$2,Kraftvärmeprod!$B$1:$VX$1,0),FALSE)/1,0)-IFERROR(VLOOKUP($B28,'Slutlig allokering kvv'!$B$2:$BX$550,MATCH(U$2,'Slutlig allokering kvv'!$B$1:$BX$1,0),FALSE)/1,0))</f>
        <v/>
      </c>
      <c r="V28" t="str">
        <f>IF($D28="","",IFERROR(VLOOKUP($B28,Kraftvärmeprod!$B$1:$BX$550,MATCH(V$2,Kraftvärmeprod!$B$1:$VX$1,0),FALSE)/1,0)-IFERROR(VLOOKUP($B28,'Slutlig allokering kvv'!$B$2:$BX$550,MATCH(V$2,'Slutlig allokering kvv'!$B$1:$BX$1,0),FALSE)/1,0))</f>
        <v/>
      </c>
      <c r="W28" t="str">
        <f>IF($D28="","",IFERROR(VLOOKUP($B28,Kraftvärmeprod!$B$1:$BX$550,MATCH(W$2,Kraftvärmeprod!$B$1:$VX$1,0),FALSE)/1,0)-IFERROR(VLOOKUP($B28,'Slutlig allokering kvv'!$B$2:$BX$550,MATCH(W$2,'Slutlig allokering kvv'!$B$1:$BX$1,0),FALSE)/1,0))</f>
        <v/>
      </c>
      <c r="X28" t="str">
        <f>IF($D28="","",IFERROR(VLOOKUP($B28,Kraftvärmeprod!$B$1:$BX$550,MATCH(X$2,Kraftvärmeprod!$B$1:$VX$1,0),FALSE)/1,0)-IFERROR(VLOOKUP($B28,'Slutlig allokering kvv'!$B$2:$BX$550,MATCH(X$2,'Slutlig allokering kvv'!$B$1:$BX$1,0),FALSE)/1,0))</f>
        <v/>
      </c>
      <c r="Y28" t="str">
        <f>IF($D28="","",IFERROR(VLOOKUP($B28,Kraftvärmeprod!$B$1:$BX$550,MATCH(Y$2,Kraftvärmeprod!$B$1:$VX$1,0),FALSE)/1,0)-IFERROR(VLOOKUP($B28,'Slutlig allokering kvv'!$B$2:$BX$550,MATCH(Y$2,'Slutlig allokering kvv'!$B$1:$BX$1,0),FALSE)/1,0))</f>
        <v/>
      </c>
      <c r="Z28" t="str">
        <f>IF($D28="","",IFERROR(VLOOKUP($B28,Kraftvärmeprod!$B$1:$BX$550,MATCH(Z$2,Kraftvärmeprod!$B$1:$VX$1,0),FALSE)/1,0)-IFERROR(VLOOKUP($B28,'Slutlig allokering kvv'!$B$2:$BX$550,MATCH(Z$2,'Slutlig allokering kvv'!$B$1:$BX$1,0),FALSE)/1,0))</f>
        <v/>
      </c>
      <c r="AA28" t="str">
        <f>IF($D28="","",IFERROR(VLOOKUP($B28,Kraftvärmeprod!$B$1:$BX$550,MATCH(AA$2,Kraftvärmeprod!$B$1:$VX$1,0),FALSE)/1,0)-IFERROR(VLOOKUP($B28,'Slutlig allokering kvv'!$B$2:$BX$550,MATCH(AA$2,'Slutlig allokering kvv'!$B$1:$BX$1,0),FALSE)/1,0))</f>
        <v/>
      </c>
      <c r="AB28" t="str">
        <f>IF($D28="","",IFERROR(VLOOKUP($B28,Kraftvärmeprod!$B$1:$BX$550,MATCH(AB$2,Kraftvärmeprod!$B$1:$VX$1,0),FALSE)/1,0)-IFERROR(VLOOKUP($B28,'Slutlig allokering kvv'!$B$2:$BX$550,MATCH(AB$2,'Slutlig allokering kvv'!$B$1:$BX$1,0),FALSE)/1,0))</f>
        <v/>
      </c>
      <c r="AC28" t="str">
        <f>IF($D28="","",IFERROR(VLOOKUP($B28,Kraftvärmeprod!$B$1:$BX$550,MATCH(AC$2,Kraftvärmeprod!$B$1:$VX$1,0),FALSE)/1,0)-IFERROR(VLOOKUP($B28,'Slutlig allokering kvv'!$B$2:$BX$550,MATCH(AC$2,'Slutlig allokering kvv'!$B$1:$BX$1,0),FALSE)/1,0))</f>
        <v/>
      </c>
      <c r="AD28" t="str">
        <f>IF($D28="","",IFERROR(VLOOKUP($B28,Kraftvärmeprod!$B$1:$BX$550,MATCH(AD$2,Kraftvärmeprod!$B$1:$VX$1,0),FALSE)/1,0)-IFERROR(VLOOKUP($B28,'Slutlig allokering kvv'!$B$2:$BX$550,MATCH(AD$2,'Slutlig allokering kvv'!$B$1:$BX$1,0),FALSE)/1,0))</f>
        <v/>
      </c>
      <c r="AE28" t="str">
        <f>IF($D28="","",IFERROR(VLOOKUP($B28,Miljö!$B$1:$E$550,MATCH("Hjälpel kraftvärme (GWh)",Miljö!$B$1:$E$1,0),FALSE)/1,0)-IFERROR(VLOOKUP($B28,'Slutlig allokering kvv'!$B$2:$BX$549,MATCH(AE$2,'Slutlig allokering kvv'!$B$1:$BX$1,0),FALSE)/1,0))</f>
        <v/>
      </c>
      <c r="AI28" s="274">
        <f t="shared" si="0"/>
        <v>0</v>
      </c>
      <c r="AK28">
        <f>IFERROR(VLOOKUP($B28,'Slutlig allokering kvv'!$B$2:$AX$549,MATCH("Summa slutlig allokerad tillförd energi (utan hjälpel och rökgaskondensering):",'Slutlig allokering kvv'!$B$1:$AX$1,0),FALSE)/1,"")</f>
        <v>0</v>
      </c>
      <c r="AM28" s="275" t="str">
        <f>IFERROR(1-VLOOKUP($B28,'Slutlig allokering kvv'!$B$2:$AX$549,MATCH("Andel av bränsle i kvv som allokerats till värme, exklusive rökgaskondensering och hjälpel",'Slutlig allokering kvv'!$B$1:$AX$1,0),FALSE),"")</f>
        <v/>
      </c>
      <c r="AO28" s="115" t="str">
        <f t="shared" si="1"/>
        <v/>
      </c>
      <c r="AP28" s="276" t="str">
        <f t="shared" si="2"/>
        <v/>
      </c>
      <c r="AR28" s="115" t="str">
        <f t="shared" si="3"/>
        <v/>
      </c>
    </row>
    <row r="29" spans="1:44">
      <c r="A29" t="s">
        <v>51</v>
      </c>
      <c r="B29" t="s">
        <v>53</v>
      </c>
      <c r="C29" t="str">
        <f>IFERROR(VLOOKUP($B29,Kraftvärmeprod!$B$1:$AH$479,MATCH(C$2,Kraftvärmeprod!$B$1:$AG$1,0),FALSE)/1,"")</f>
        <v/>
      </c>
      <c r="D29" t="str">
        <f>IFERROR(VLOOKUP($B29,Kraftvärmeprod!$B$1:$AH$479,MATCH(D$2,Kraftvärmeprod!$B$1:$AG$1,0),FALSE)/1,"")</f>
        <v/>
      </c>
      <c r="F29" t="str">
        <f>IF($D29="","",IFERROR(VLOOKUP($B29,Kraftvärmeprod!$B$1:$BX$550,MATCH(F$2,Kraftvärmeprod!$B$1:$VX$1,0),FALSE)/1,0)-IFERROR(VLOOKUP($B29,'Slutlig allokering kvv'!$B$2:$BX$550,MATCH(F$2,'Slutlig allokering kvv'!$B$1:$BX$1,0),FALSE)/1,0))</f>
        <v/>
      </c>
      <c r="G29" t="str">
        <f>IF($D29="","",IFERROR(VLOOKUP($B29,Kraftvärmeprod!$B$1:$BX$550,MATCH(G$2,Kraftvärmeprod!$B$1:$VX$1,0),FALSE)/1,0)-IFERROR(VLOOKUP($B29,'Slutlig allokering kvv'!$B$2:$BX$550,MATCH(G$2,'Slutlig allokering kvv'!$B$1:$BX$1,0),FALSE)/1,0))</f>
        <v/>
      </c>
      <c r="H29" t="str">
        <f>IF($D29="","",IFERROR(VLOOKUP($B29,Kraftvärmeprod!$B$1:$BX$550,MATCH(H$2,Kraftvärmeprod!$B$1:$VX$1,0),FALSE)/1,0)-IFERROR(VLOOKUP($B29,'Slutlig allokering kvv'!$B$2:$BX$550,MATCH(H$2,'Slutlig allokering kvv'!$B$1:$BX$1,0),FALSE)/1,0))</f>
        <v/>
      </c>
      <c r="I29" t="str">
        <f>IF($D29="","",IFERROR(VLOOKUP($B29,Kraftvärmeprod!$B$1:$BX$550,MATCH(I$2,Kraftvärmeprod!$B$1:$VX$1,0),FALSE)/1,0)-IFERROR(VLOOKUP($B29,'Slutlig allokering kvv'!$B$2:$BX$550,MATCH(I$2,'Slutlig allokering kvv'!$B$1:$BX$1,0),FALSE)/1,0))</f>
        <v/>
      </c>
      <c r="J29" t="str">
        <f>IF($D29="","",IFERROR(VLOOKUP($B29,Kraftvärmeprod!$B$1:$BX$550,MATCH(J$2,Kraftvärmeprod!$B$1:$VX$1,0),FALSE)/1,0)-IFERROR(VLOOKUP($B29,'Slutlig allokering kvv'!$B$2:$BX$550,MATCH(J$2,'Slutlig allokering kvv'!$B$1:$BX$1,0),FALSE)/1,0))</f>
        <v/>
      </c>
      <c r="K29" t="str">
        <f>IF($D29="","",IFERROR(VLOOKUP($B29,Kraftvärmeprod!$B$1:$BX$550,MATCH(K$2,Kraftvärmeprod!$B$1:$VX$1,0),FALSE)/1,0)-IFERROR(VLOOKUP($B29,'Slutlig allokering kvv'!$B$2:$BX$550,MATCH(K$2,'Slutlig allokering kvv'!$B$1:$BX$1,0),FALSE)/1,0))</f>
        <v/>
      </c>
      <c r="L29" t="str">
        <f>IF($D29="","",IFERROR(VLOOKUP($B29,Kraftvärmeprod!$B$1:$BX$550,MATCH(L$2,Kraftvärmeprod!$B$1:$VX$1,0),FALSE)/1,0)-IFERROR(VLOOKUP($B29,'Slutlig allokering kvv'!$B$2:$BX$550,MATCH(L$2,'Slutlig allokering kvv'!$B$1:$BX$1,0),FALSE)/1,0))</f>
        <v/>
      </c>
      <c r="M29" t="str">
        <f>IF($D29="","",IFERROR(VLOOKUP($B29,Kraftvärmeprod!$B$1:$BX$550,MATCH(M$2,Kraftvärmeprod!$B$1:$VX$1,0),FALSE)/1,0)-IFERROR(VLOOKUP($B29,'Slutlig allokering kvv'!$B$2:$BX$550,MATCH(M$2,'Slutlig allokering kvv'!$B$1:$BX$1,0),FALSE)/1,0))</f>
        <v/>
      </c>
      <c r="N29" t="str">
        <f>IF($D29="","",IFERROR(VLOOKUP($B29,Kraftvärmeprod!$B$1:$BX$550,MATCH(N$2,Kraftvärmeprod!$B$1:$VX$1,0),FALSE)/1,0)-IFERROR(VLOOKUP($B29,'Slutlig allokering kvv'!$B$2:$BX$550,MATCH(N$2,'Slutlig allokering kvv'!$B$1:$BX$1,0),FALSE)/1,0))</f>
        <v/>
      </c>
      <c r="O29" t="str">
        <f>IF($D29="","",IFERROR(VLOOKUP($B29,Kraftvärmeprod!$B$1:$BX$550,MATCH(O$2,Kraftvärmeprod!$B$1:$VX$1,0),FALSE)/1,0)-IFERROR(VLOOKUP($B29,'Slutlig allokering kvv'!$B$2:$BX$550,MATCH(O$2,'Slutlig allokering kvv'!$B$1:$BX$1,0),FALSE)/1,0))</f>
        <v/>
      </c>
      <c r="P29" t="str">
        <f>IF($D29="","",IFERROR(VLOOKUP($B29,Kraftvärmeprod!$B$1:$BX$550,MATCH(P$2,Kraftvärmeprod!$B$1:$VX$1,0),FALSE)/1,0)-IFERROR(VLOOKUP($B29,'Slutlig allokering kvv'!$B$2:$BX$550,MATCH(P$2,'Slutlig allokering kvv'!$B$1:$BX$1,0),FALSE)/1,0))</f>
        <v/>
      </c>
      <c r="Q29" t="str">
        <f>IF($D29="","",IFERROR(VLOOKUP($B29,Kraftvärmeprod!$B$1:$BX$550,MATCH(Q$2,Kraftvärmeprod!$B$1:$VX$1,0),FALSE)/1,0)-IFERROR(VLOOKUP($B29,'Slutlig allokering kvv'!$B$2:$BX$550,MATCH(Q$2,'Slutlig allokering kvv'!$B$1:$BX$1,0),FALSE)/1,0))</f>
        <v/>
      </c>
      <c r="R29" t="str">
        <f>IF($D29="","",IFERROR(VLOOKUP($B29,Kraftvärmeprod!$B$1:$BX$550,MATCH(R$2,Kraftvärmeprod!$B$1:$VX$1,0),FALSE)/1,0)-IFERROR(VLOOKUP($B29,'Slutlig allokering kvv'!$B$2:$BX$550,MATCH(R$2,'Slutlig allokering kvv'!$B$1:$BX$1,0),FALSE)/1,0))</f>
        <v/>
      </c>
      <c r="S29" t="str">
        <f>IF($D29="","",IFERROR(VLOOKUP($B29,Kraftvärmeprod!$B$1:$BX$550,MATCH(S$2,Kraftvärmeprod!$B$1:$VX$1,0),FALSE)/1,0)-IFERROR(VLOOKUP($B29,'Slutlig allokering kvv'!$B$2:$BX$550,MATCH(S$2,'Slutlig allokering kvv'!$B$1:$BX$1,0),FALSE)/1,0))</f>
        <v/>
      </c>
      <c r="T29" t="str">
        <f>IF($D29="","",IFERROR(VLOOKUP($B29,Kraftvärmeprod!$B$1:$BX$550,MATCH(T$2,Kraftvärmeprod!$B$1:$VX$1,0),FALSE)/1,0)-IFERROR(VLOOKUP($B29,'Slutlig allokering kvv'!$B$2:$BX$550,MATCH(T$2,'Slutlig allokering kvv'!$B$1:$BX$1,0),FALSE)/1,0))</f>
        <v/>
      </c>
      <c r="U29" t="str">
        <f>IF($D29="","",IFERROR(VLOOKUP($B29,Kraftvärmeprod!$B$1:$BX$550,MATCH(U$2,Kraftvärmeprod!$B$1:$VX$1,0),FALSE)/1,0)-IFERROR(VLOOKUP($B29,'Slutlig allokering kvv'!$B$2:$BX$550,MATCH(U$2,'Slutlig allokering kvv'!$B$1:$BX$1,0),FALSE)/1,0))</f>
        <v/>
      </c>
      <c r="V29" t="str">
        <f>IF($D29="","",IFERROR(VLOOKUP($B29,Kraftvärmeprod!$B$1:$BX$550,MATCH(V$2,Kraftvärmeprod!$B$1:$VX$1,0),FALSE)/1,0)-IFERROR(VLOOKUP($B29,'Slutlig allokering kvv'!$B$2:$BX$550,MATCH(V$2,'Slutlig allokering kvv'!$B$1:$BX$1,0),FALSE)/1,0))</f>
        <v/>
      </c>
      <c r="W29" t="str">
        <f>IF($D29="","",IFERROR(VLOOKUP($B29,Kraftvärmeprod!$B$1:$BX$550,MATCH(W$2,Kraftvärmeprod!$B$1:$VX$1,0),FALSE)/1,0)-IFERROR(VLOOKUP($B29,'Slutlig allokering kvv'!$B$2:$BX$550,MATCH(W$2,'Slutlig allokering kvv'!$B$1:$BX$1,0),FALSE)/1,0))</f>
        <v/>
      </c>
      <c r="X29" t="str">
        <f>IF($D29="","",IFERROR(VLOOKUP($B29,Kraftvärmeprod!$B$1:$BX$550,MATCH(X$2,Kraftvärmeprod!$B$1:$VX$1,0),FALSE)/1,0)-IFERROR(VLOOKUP($B29,'Slutlig allokering kvv'!$B$2:$BX$550,MATCH(X$2,'Slutlig allokering kvv'!$B$1:$BX$1,0),FALSE)/1,0))</f>
        <v/>
      </c>
      <c r="Y29" t="str">
        <f>IF($D29="","",IFERROR(VLOOKUP($B29,Kraftvärmeprod!$B$1:$BX$550,MATCH(Y$2,Kraftvärmeprod!$B$1:$VX$1,0),FALSE)/1,0)-IFERROR(VLOOKUP($B29,'Slutlig allokering kvv'!$B$2:$BX$550,MATCH(Y$2,'Slutlig allokering kvv'!$B$1:$BX$1,0),FALSE)/1,0))</f>
        <v/>
      </c>
      <c r="Z29" t="str">
        <f>IF($D29="","",IFERROR(VLOOKUP($B29,Kraftvärmeprod!$B$1:$BX$550,MATCH(Z$2,Kraftvärmeprod!$B$1:$VX$1,0),FALSE)/1,0)-IFERROR(VLOOKUP($B29,'Slutlig allokering kvv'!$B$2:$BX$550,MATCH(Z$2,'Slutlig allokering kvv'!$B$1:$BX$1,0),FALSE)/1,0))</f>
        <v/>
      </c>
      <c r="AA29" t="str">
        <f>IF($D29="","",IFERROR(VLOOKUP($B29,Kraftvärmeprod!$B$1:$BX$550,MATCH(AA$2,Kraftvärmeprod!$B$1:$VX$1,0),FALSE)/1,0)-IFERROR(VLOOKUP($B29,'Slutlig allokering kvv'!$B$2:$BX$550,MATCH(AA$2,'Slutlig allokering kvv'!$B$1:$BX$1,0),FALSE)/1,0))</f>
        <v/>
      </c>
      <c r="AB29" t="str">
        <f>IF($D29="","",IFERROR(VLOOKUP($B29,Kraftvärmeprod!$B$1:$BX$550,MATCH(AB$2,Kraftvärmeprod!$B$1:$VX$1,0),FALSE)/1,0)-IFERROR(VLOOKUP($B29,'Slutlig allokering kvv'!$B$2:$BX$550,MATCH(AB$2,'Slutlig allokering kvv'!$B$1:$BX$1,0),FALSE)/1,0))</f>
        <v/>
      </c>
      <c r="AC29" t="str">
        <f>IF($D29="","",IFERROR(VLOOKUP($B29,Kraftvärmeprod!$B$1:$BX$550,MATCH(AC$2,Kraftvärmeprod!$B$1:$VX$1,0),FALSE)/1,0)-IFERROR(VLOOKUP($B29,'Slutlig allokering kvv'!$B$2:$BX$550,MATCH(AC$2,'Slutlig allokering kvv'!$B$1:$BX$1,0),FALSE)/1,0))</f>
        <v/>
      </c>
      <c r="AD29" t="str">
        <f>IF($D29="","",IFERROR(VLOOKUP($B29,Kraftvärmeprod!$B$1:$BX$550,MATCH(AD$2,Kraftvärmeprod!$B$1:$VX$1,0),FALSE)/1,0)-IFERROR(VLOOKUP($B29,'Slutlig allokering kvv'!$B$2:$BX$550,MATCH(AD$2,'Slutlig allokering kvv'!$B$1:$BX$1,0),FALSE)/1,0))</f>
        <v/>
      </c>
      <c r="AE29" t="str">
        <f>IF($D29="","",IFERROR(VLOOKUP($B29,Miljö!$B$1:$E$550,MATCH("Hjälpel kraftvärme (GWh)",Miljö!$B$1:$E$1,0),FALSE)/1,0)-IFERROR(VLOOKUP($B29,'Slutlig allokering kvv'!$B$2:$BX$549,MATCH(AE$2,'Slutlig allokering kvv'!$B$1:$BX$1,0),FALSE)/1,0))</f>
        <v/>
      </c>
      <c r="AI29" s="274">
        <f t="shared" si="0"/>
        <v>0</v>
      </c>
      <c r="AK29">
        <f>IFERROR(VLOOKUP($B29,'Slutlig allokering kvv'!$B$2:$AX$549,MATCH("Summa slutlig allokerad tillförd energi (utan hjälpel och rökgaskondensering):",'Slutlig allokering kvv'!$B$1:$AX$1,0),FALSE)/1,"")</f>
        <v>0</v>
      </c>
      <c r="AM29" s="275" t="str">
        <f>IFERROR(1-VLOOKUP($B29,'Slutlig allokering kvv'!$B$2:$AX$549,MATCH("Andel av bränsle i kvv som allokerats till värme, exklusive rökgaskondensering och hjälpel",'Slutlig allokering kvv'!$B$1:$AX$1,0),FALSE),"")</f>
        <v/>
      </c>
      <c r="AO29" s="115" t="str">
        <f t="shared" si="1"/>
        <v/>
      </c>
      <c r="AP29" s="276" t="str">
        <f t="shared" si="2"/>
        <v/>
      </c>
      <c r="AR29" s="115" t="str">
        <f t="shared" si="3"/>
        <v/>
      </c>
    </row>
    <row r="30" spans="1:44">
      <c r="A30" t="s">
        <v>51</v>
      </c>
      <c r="B30" t="s">
        <v>54</v>
      </c>
      <c r="C30" t="str">
        <f>IFERROR(VLOOKUP($B30,Kraftvärmeprod!$B$1:$AH$479,MATCH(C$2,Kraftvärmeprod!$B$1:$AG$1,0),FALSE)/1,"")</f>
        <v/>
      </c>
      <c r="D30" t="str">
        <f>IFERROR(VLOOKUP($B30,Kraftvärmeprod!$B$1:$AH$479,MATCH(D$2,Kraftvärmeprod!$B$1:$AG$1,0),FALSE)/1,"")</f>
        <v/>
      </c>
      <c r="F30" t="str">
        <f>IF($D30="","",IFERROR(VLOOKUP($B30,Kraftvärmeprod!$B$1:$BX$550,MATCH(F$2,Kraftvärmeprod!$B$1:$VX$1,0),FALSE)/1,0)-IFERROR(VLOOKUP($B30,'Slutlig allokering kvv'!$B$2:$BX$550,MATCH(F$2,'Slutlig allokering kvv'!$B$1:$BX$1,0),FALSE)/1,0))</f>
        <v/>
      </c>
      <c r="G30" t="str">
        <f>IF($D30="","",IFERROR(VLOOKUP($B30,Kraftvärmeprod!$B$1:$BX$550,MATCH(G$2,Kraftvärmeprod!$B$1:$VX$1,0),FALSE)/1,0)-IFERROR(VLOOKUP($B30,'Slutlig allokering kvv'!$B$2:$BX$550,MATCH(G$2,'Slutlig allokering kvv'!$B$1:$BX$1,0),FALSE)/1,0))</f>
        <v/>
      </c>
      <c r="H30" t="str">
        <f>IF($D30="","",IFERROR(VLOOKUP($B30,Kraftvärmeprod!$B$1:$BX$550,MATCH(H$2,Kraftvärmeprod!$B$1:$VX$1,0),FALSE)/1,0)-IFERROR(VLOOKUP($B30,'Slutlig allokering kvv'!$B$2:$BX$550,MATCH(H$2,'Slutlig allokering kvv'!$B$1:$BX$1,0),FALSE)/1,0))</f>
        <v/>
      </c>
      <c r="I30" t="str">
        <f>IF($D30="","",IFERROR(VLOOKUP($B30,Kraftvärmeprod!$B$1:$BX$550,MATCH(I$2,Kraftvärmeprod!$B$1:$VX$1,0),FALSE)/1,0)-IFERROR(VLOOKUP($B30,'Slutlig allokering kvv'!$B$2:$BX$550,MATCH(I$2,'Slutlig allokering kvv'!$B$1:$BX$1,0),FALSE)/1,0))</f>
        <v/>
      </c>
      <c r="J30" t="str">
        <f>IF($D30="","",IFERROR(VLOOKUP($B30,Kraftvärmeprod!$B$1:$BX$550,MATCH(J$2,Kraftvärmeprod!$B$1:$VX$1,0),FALSE)/1,0)-IFERROR(VLOOKUP($B30,'Slutlig allokering kvv'!$B$2:$BX$550,MATCH(J$2,'Slutlig allokering kvv'!$B$1:$BX$1,0),FALSE)/1,0))</f>
        <v/>
      </c>
      <c r="K30" t="str">
        <f>IF($D30="","",IFERROR(VLOOKUP($B30,Kraftvärmeprod!$B$1:$BX$550,MATCH(K$2,Kraftvärmeprod!$B$1:$VX$1,0),FALSE)/1,0)-IFERROR(VLOOKUP($B30,'Slutlig allokering kvv'!$B$2:$BX$550,MATCH(K$2,'Slutlig allokering kvv'!$B$1:$BX$1,0),FALSE)/1,0))</f>
        <v/>
      </c>
      <c r="L30" t="str">
        <f>IF($D30="","",IFERROR(VLOOKUP($B30,Kraftvärmeprod!$B$1:$BX$550,MATCH(L$2,Kraftvärmeprod!$B$1:$VX$1,0),FALSE)/1,0)-IFERROR(VLOOKUP($B30,'Slutlig allokering kvv'!$B$2:$BX$550,MATCH(L$2,'Slutlig allokering kvv'!$B$1:$BX$1,0),FALSE)/1,0))</f>
        <v/>
      </c>
      <c r="M30" t="str">
        <f>IF($D30="","",IFERROR(VLOOKUP($B30,Kraftvärmeprod!$B$1:$BX$550,MATCH(M$2,Kraftvärmeprod!$B$1:$VX$1,0),FALSE)/1,0)-IFERROR(VLOOKUP($B30,'Slutlig allokering kvv'!$B$2:$BX$550,MATCH(M$2,'Slutlig allokering kvv'!$B$1:$BX$1,0),FALSE)/1,0))</f>
        <v/>
      </c>
      <c r="N30" t="str">
        <f>IF($D30="","",IFERROR(VLOOKUP($B30,Kraftvärmeprod!$B$1:$BX$550,MATCH(N$2,Kraftvärmeprod!$B$1:$VX$1,0),FALSE)/1,0)-IFERROR(VLOOKUP($B30,'Slutlig allokering kvv'!$B$2:$BX$550,MATCH(N$2,'Slutlig allokering kvv'!$B$1:$BX$1,0),FALSE)/1,0))</f>
        <v/>
      </c>
      <c r="O30" t="str">
        <f>IF($D30="","",IFERROR(VLOOKUP($B30,Kraftvärmeprod!$B$1:$BX$550,MATCH(O$2,Kraftvärmeprod!$B$1:$VX$1,0),FALSE)/1,0)-IFERROR(VLOOKUP($B30,'Slutlig allokering kvv'!$B$2:$BX$550,MATCH(O$2,'Slutlig allokering kvv'!$B$1:$BX$1,0),FALSE)/1,0))</f>
        <v/>
      </c>
      <c r="P30" t="str">
        <f>IF($D30="","",IFERROR(VLOOKUP($B30,Kraftvärmeprod!$B$1:$BX$550,MATCH(P$2,Kraftvärmeprod!$B$1:$VX$1,0),FALSE)/1,0)-IFERROR(VLOOKUP($B30,'Slutlig allokering kvv'!$B$2:$BX$550,MATCH(P$2,'Slutlig allokering kvv'!$B$1:$BX$1,0),FALSE)/1,0))</f>
        <v/>
      </c>
      <c r="Q30" t="str">
        <f>IF($D30="","",IFERROR(VLOOKUP($B30,Kraftvärmeprod!$B$1:$BX$550,MATCH(Q$2,Kraftvärmeprod!$B$1:$VX$1,0),FALSE)/1,0)-IFERROR(VLOOKUP($B30,'Slutlig allokering kvv'!$B$2:$BX$550,MATCH(Q$2,'Slutlig allokering kvv'!$B$1:$BX$1,0),FALSE)/1,0))</f>
        <v/>
      </c>
      <c r="R30" t="str">
        <f>IF($D30="","",IFERROR(VLOOKUP($B30,Kraftvärmeprod!$B$1:$BX$550,MATCH(R$2,Kraftvärmeprod!$B$1:$VX$1,0),FALSE)/1,0)-IFERROR(VLOOKUP($B30,'Slutlig allokering kvv'!$B$2:$BX$550,MATCH(R$2,'Slutlig allokering kvv'!$B$1:$BX$1,0),FALSE)/1,0))</f>
        <v/>
      </c>
      <c r="S30" t="str">
        <f>IF($D30="","",IFERROR(VLOOKUP($B30,Kraftvärmeprod!$B$1:$BX$550,MATCH(S$2,Kraftvärmeprod!$B$1:$VX$1,0),FALSE)/1,0)-IFERROR(VLOOKUP($B30,'Slutlig allokering kvv'!$B$2:$BX$550,MATCH(S$2,'Slutlig allokering kvv'!$B$1:$BX$1,0),FALSE)/1,0))</f>
        <v/>
      </c>
      <c r="T30" t="str">
        <f>IF($D30="","",IFERROR(VLOOKUP($B30,Kraftvärmeprod!$B$1:$BX$550,MATCH(T$2,Kraftvärmeprod!$B$1:$VX$1,0),FALSE)/1,0)-IFERROR(VLOOKUP($B30,'Slutlig allokering kvv'!$B$2:$BX$550,MATCH(T$2,'Slutlig allokering kvv'!$B$1:$BX$1,0),FALSE)/1,0))</f>
        <v/>
      </c>
      <c r="U30" t="str">
        <f>IF($D30="","",IFERROR(VLOOKUP($B30,Kraftvärmeprod!$B$1:$BX$550,MATCH(U$2,Kraftvärmeprod!$B$1:$VX$1,0),FALSE)/1,0)-IFERROR(VLOOKUP($B30,'Slutlig allokering kvv'!$B$2:$BX$550,MATCH(U$2,'Slutlig allokering kvv'!$B$1:$BX$1,0),FALSE)/1,0))</f>
        <v/>
      </c>
      <c r="V30" t="str">
        <f>IF($D30="","",IFERROR(VLOOKUP($B30,Kraftvärmeprod!$B$1:$BX$550,MATCH(V$2,Kraftvärmeprod!$B$1:$VX$1,0),FALSE)/1,0)-IFERROR(VLOOKUP($B30,'Slutlig allokering kvv'!$B$2:$BX$550,MATCH(V$2,'Slutlig allokering kvv'!$B$1:$BX$1,0),FALSE)/1,0))</f>
        <v/>
      </c>
      <c r="W30" t="str">
        <f>IF($D30="","",IFERROR(VLOOKUP($B30,Kraftvärmeprod!$B$1:$BX$550,MATCH(W$2,Kraftvärmeprod!$B$1:$VX$1,0),FALSE)/1,0)-IFERROR(VLOOKUP($B30,'Slutlig allokering kvv'!$B$2:$BX$550,MATCH(W$2,'Slutlig allokering kvv'!$B$1:$BX$1,0),FALSE)/1,0))</f>
        <v/>
      </c>
      <c r="X30" t="str">
        <f>IF($D30="","",IFERROR(VLOOKUP($B30,Kraftvärmeprod!$B$1:$BX$550,MATCH(X$2,Kraftvärmeprod!$B$1:$VX$1,0),FALSE)/1,0)-IFERROR(VLOOKUP($B30,'Slutlig allokering kvv'!$B$2:$BX$550,MATCH(X$2,'Slutlig allokering kvv'!$B$1:$BX$1,0),FALSE)/1,0))</f>
        <v/>
      </c>
      <c r="Y30" t="str">
        <f>IF($D30="","",IFERROR(VLOOKUP($B30,Kraftvärmeprod!$B$1:$BX$550,MATCH(Y$2,Kraftvärmeprod!$B$1:$VX$1,0),FALSE)/1,0)-IFERROR(VLOOKUP($B30,'Slutlig allokering kvv'!$B$2:$BX$550,MATCH(Y$2,'Slutlig allokering kvv'!$B$1:$BX$1,0),FALSE)/1,0))</f>
        <v/>
      </c>
      <c r="Z30" t="str">
        <f>IF($D30="","",IFERROR(VLOOKUP($B30,Kraftvärmeprod!$B$1:$BX$550,MATCH(Z$2,Kraftvärmeprod!$B$1:$VX$1,0),FALSE)/1,0)-IFERROR(VLOOKUP($B30,'Slutlig allokering kvv'!$B$2:$BX$550,MATCH(Z$2,'Slutlig allokering kvv'!$B$1:$BX$1,0),FALSE)/1,0))</f>
        <v/>
      </c>
      <c r="AA30" t="str">
        <f>IF($D30="","",IFERROR(VLOOKUP($B30,Kraftvärmeprod!$B$1:$BX$550,MATCH(AA$2,Kraftvärmeprod!$B$1:$VX$1,0),FALSE)/1,0)-IFERROR(VLOOKUP($B30,'Slutlig allokering kvv'!$B$2:$BX$550,MATCH(AA$2,'Slutlig allokering kvv'!$B$1:$BX$1,0),FALSE)/1,0))</f>
        <v/>
      </c>
      <c r="AB30" t="str">
        <f>IF($D30="","",IFERROR(VLOOKUP($B30,Kraftvärmeprod!$B$1:$BX$550,MATCH(AB$2,Kraftvärmeprod!$B$1:$VX$1,0),FALSE)/1,0)-IFERROR(VLOOKUP($B30,'Slutlig allokering kvv'!$B$2:$BX$550,MATCH(AB$2,'Slutlig allokering kvv'!$B$1:$BX$1,0),FALSE)/1,0))</f>
        <v/>
      </c>
      <c r="AC30" t="str">
        <f>IF($D30="","",IFERROR(VLOOKUP($B30,Kraftvärmeprod!$B$1:$BX$550,MATCH(AC$2,Kraftvärmeprod!$B$1:$VX$1,0),FALSE)/1,0)-IFERROR(VLOOKUP($B30,'Slutlig allokering kvv'!$B$2:$BX$550,MATCH(AC$2,'Slutlig allokering kvv'!$B$1:$BX$1,0),FALSE)/1,0))</f>
        <v/>
      </c>
      <c r="AD30" t="str">
        <f>IF($D30="","",IFERROR(VLOOKUP($B30,Kraftvärmeprod!$B$1:$BX$550,MATCH(AD$2,Kraftvärmeprod!$B$1:$VX$1,0),FALSE)/1,0)-IFERROR(VLOOKUP($B30,'Slutlig allokering kvv'!$B$2:$BX$550,MATCH(AD$2,'Slutlig allokering kvv'!$B$1:$BX$1,0),FALSE)/1,0))</f>
        <v/>
      </c>
      <c r="AE30" t="str">
        <f>IF($D30="","",IFERROR(VLOOKUP($B30,Miljö!$B$1:$E$550,MATCH("Hjälpel kraftvärme (GWh)",Miljö!$B$1:$E$1,0),FALSE)/1,0)-IFERROR(VLOOKUP($B30,'Slutlig allokering kvv'!$B$2:$BX$549,MATCH(AE$2,'Slutlig allokering kvv'!$B$1:$BX$1,0),FALSE)/1,0))</f>
        <v/>
      </c>
      <c r="AI30" s="274">
        <f t="shared" si="0"/>
        <v>0</v>
      </c>
      <c r="AK30">
        <f>IFERROR(VLOOKUP($B30,'Slutlig allokering kvv'!$B$2:$AX$549,MATCH("Summa slutlig allokerad tillförd energi (utan hjälpel och rökgaskondensering):",'Slutlig allokering kvv'!$B$1:$AX$1,0),FALSE)/1,"")</f>
        <v>0</v>
      </c>
      <c r="AM30" s="275" t="str">
        <f>IFERROR(1-VLOOKUP($B30,'Slutlig allokering kvv'!$B$2:$AX$549,MATCH("Andel av bränsle i kvv som allokerats till värme, exklusive rökgaskondensering och hjälpel",'Slutlig allokering kvv'!$B$1:$AX$1,0),FALSE),"")</f>
        <v/>
      </c>
      <c r="AO30" s="115" t="str">
        <f t="shared" si="1"/>
        <v/>
      </c>
      <c r="AP30" s="276" t="str">
        <f t="shared" si="2"/>
        <v/>
      </c>
      <c r="AR30" s="115" t="str">
        <f t="shared" si="3"/>
        <v/>
      </c>
    </row>
    <row r="31" spans="1:44">
      <c r="A31" t="s">
        <v>55</v>
      </c>
      <c r="B31" t="s">
        <v>56</v>
      </c>
      <c r="C31" t="str">
        <f>IFERROR(VLOOKUP($B31,Kraftvärmeprod!$B$1:$AH$479,MATCH(C$2,Kraftvärmeprod!$B$1:$AG$1,0),FALSE)/1,"")</f>
        <v/>
      </c>
      <c r="D31" t="str">
        <f>IFERROR(VLOOKUP($B31,Kraftvärmeprod!$B$1:$AH$479,MATCH(D$2,Kraftvärmeprod!$B$1:$AG$1,0),FALSE)/1,"")</f>
        <v/>
      </c>
      <c r="F31" t="str">
        <f>IF($D31="","",IFERROR(VLOOKUP($B31,Kraftvärmeprod!$B$1:$BX$550,MATCH(F$2,Kraftvärmeprod!$B$1:$VX$1,0),FALSE)/1,0)-IFERROR(VLOOKUP($B31,'Slutlig allokering kvv'!$B$2:$BX$550,MATCH(F$2,'Slutlig allokering kvv'!$B$1:$BX$1,0),FALSE)/1,0))</f>
        <v/>
      </c>
      <c r="G31" t="str">
        <f>IF($D31="","",IFERROR(VLOOKUP($B31,Kraftvärmeprod!$B$1:$BX$550,MATCH(G$2,Kraftvärmeprod!$B$1:$VX$1,0),FALSE)/1,0)-IFERROR(VLOOKUP($B31,'Slutlig allokering kvv'!$B$2:$BX$550,MATCH(G$2,'Slutlig allokering kvv'!$B$1:$BX$1,0),FALSE)/1,0))</f>
        <v/>
      </c>
      <c r="H31" t="str">
        <f>IF($D31="","",IFERROR(VLOOKUP($B31,Kraftvärmeprod!$B$1:$BX$550,MATCH(H$2,Kraftvärmeprod!$B$1:$VX$1,0),FALSE)/1,0)-IFERROR(VLOOKUP($B31,'Slutlig allokering kvv'!$B$2:$BX$550,MATCH(H$2,'Slutlig allokering kvv'!$B$1:$BX$1,0),FALSE)/1,0))</f>
        <v/>
      </c>
      <c r="I31" t="str">
        <f>IF($D31="","",IFERROR(VLOOKUP($B31,Kraftvärmeprod!$B$1:$BX$550,MATCH(I$2,Kraftvärmeprod!$B$1:$VX$1,0),FALSE)/1,0)-IFERROR(VLOOKUP($B31,'Slutlig allokering kvv'!$B$2:$BX$550,MATCH(I$2,'Slutlig allokering kvv'!$B$1:$BX$1,0),FALSE)/1,0))</f>
        <v/>
      </c>
      <c r="J31" t="str">
        <f>IF($D31="","",IFERROR(VLOOKUP($B31,Kraftvärmeprod!$B$1:$BX$550,MATCH(J$2,Kraftvärmeprod!$B$1:$VX$1,0),FALSE)/1,0)-IFERROR(VLOOKUP($B31,'Slutlig allokering kvv'!$B$2:$BX$550,MATCH(J$2,'Slutlig allokering kvv'!$B$1:$BX$1,0),FALSE)/1,0))</f>
        <v/>
      </c>
      <c r="K31" t="str">
        <f>IF($D31="","",IFERROR(VLOOKUP($B31,Kraftvärmeprod!$B$1:$BX$550,MATCH(K$2,Kraftvärmeprod!$B$1:$VX$1,0),FALSE)/1,0)-IFERROR(VLOOKUP($B31,'Slutlig allokering kvv'!$B$2:$BX$550,MATCH(K$2,'Slutlig allokering kvv'!$B$1:$BX$1,0),FALSE)/1,0))</f>
        <v/>
      </c>
      <c r="L31" t="str">
        <f>IF($D31="","",IFERROR(VLOOKUP($B31,Kraftvärmeprod!$B$1:$BX$550,MATCH(L$2,Kraftvärmeprod!$B$1:$VX$1,0),FALSE)/1,0)-IFERROR(VLOOKUP($B31,'Slutlig allokering kvv'!$B$2:$BX$550,MATCH(L$2,'Slutlig allokering kvv'!$B$1:$BX$1,0),FALSE)/1,0))</f>
        <v/>
      </c>
      <c r="M31" t="str">
        <f>IF($D31="","",IFERROR(VLOOKUP($B31,Kraftvärmeprod!$B$1:$BX$550,MATCH(M$2,Kraftvärmeprod!$B$1:$VX$1,0),FALSE)/1,0)-IFERROR(VLOOKUP($B31,'Slutlig allokering kvv'!$B$2:$BX$550,MATCH(M$2,'Slutlig allokering kvv'!$B$1:$BX$1,0),FALSE)/1,0))</f>
        <v/>
      </c>
      <c r="N31" t="str">
        <f>IF($D31="","",IFERROR(VLOOKUP($B31,Kraftvärmeprod!$B$1:$BX$550,MATCH(N$2,Kraftvärmeprod!$B$1:$VX$1,0),FALSE)/1,0)-IFERROR(VLOOKUP($B31,'Slutlig allokering kvv'!$B$2:$BX$550,MATCH(N$2,'Slutlig allokering kvv'!$B$1:$BX$1,0),FALSE)/1,0))</f>
        <v/>
      </c>
      <c r="O31" t="str">
        <f>IF($D31="","",IFERROR(VLOOKUP($B31,Kraftvärmeprod!$B$1:$BX$550,MATCH(O$2,Kraftvärmeprod!$B$1:$VX$1,0),FALSE)/1,0)-IFERROR(VLOOKUP($B31,'Slutlig allokering kvv'!$B$2:$BX$550,MATCH(O$2,'Slutlig allokering kvv'!$B$1:$BX$1,0),FALSE)/1,0))</f>
        <v/>
      </c>
      <c r="P31" t="str">
        <f>IF($D31="","",IFERROR(VLOOKUP($B31,Kraftvärmeprod!$B$1:$BX$550,MATCH(P$2,Kraftvärmeprod!$B$1:$VX$1,0),FALSE)/1,0)-IFERROR(VLOOKUP($B31,'Slutlig allokering kvv'!$B$2:$BX$550,MATCH(P$2,'Slutlig allokering kvv'!$B$1:$BX$1,0),FALSE)/1,0))</f>
        <v/>
      </c>
      <c r="Q31" t="str">
        <f>IF($D31="","",IFERROR(VLOOKUP($B31,Kraftvärmeprod!$B$1:$BX$550,MATCH(Q$2,Kraftvärmeprod!$B$1:$VX$1,0),FALSE)/1,0)-IFERROR(VLOOKUP($B31,'Slutlig allokering kvv'!$B$2:$BX$550,MATCH(Q$2,'Slutlig allokering kvv'!$B$1:$BX$1,0),FALSE)/1,0))</f>
        <v/>
      </c>
      <c r="R31" t="str">
        <f>IF($D31="","",IFERROR(VLOOKUP($B31,Kraftvärmeprod!$B$1:$BX$550,MATCH(R$2,Kraftvärmeprod!$B$1:$VX$1,0),FALSE)/1,0)-IFERROR(VLOOKUP($B31,'Slutlig allokering kvv'!$B$2:$BX$550,MATCH(R$2,'Slutlig allokering kvv'!$B$1:$BX$1,0),FALSE)/1,0))</f>
        <v/>
      </c>
      <c r="S31" t="str">
        <f>IF($D31="","",IFERROR(VLOOKUP($B31,Kraftvärmeprod!$B$1:$BX$550,MATCH(S$2,Kraftvärmeprod!$B$1:$VX$1,0),FALSE)/1,0)-IFERROR(VLOOKUP($B31,'Slutlig allokering kvv'!$B$2:$BX$550,MATCH(S$2,'Slutlig allokering kvv'!$B$1:$BX$1,0),FALSE)/1,0))</f>
        <v/>
      </c>
      <c r="T31" t="str">
        <f>IF($D31="","",IFERROR(VLOOKUP($B31,Kraftvärmeprod!$B$1:$BX$550,MATCH(T$2,Kraftvärmeprod!$B$1:$VX$1,0),FALSE)/1,0)-IFERROR(VLOOKUP($B31,'Slutlig allokering kvv'!$B$2:$BX$550,MATCH(T$2,'Slutlig allokering kvv'!$B$1:$BX$1,0),FALSE)/1,0))</f>
        <v/>
      </c>
      <c r="U31" t="str">
        <f>IF($D31="","",IFERROR(VLOOKUP($B31,Kraftvärmeprod!$B$1:$BX$550,MATCH(U$2,Kraftvärmeprod!$B$1:$VX$1,0),FALSE)/1,0)-IFERROR(VLOOKUP($B31,'Slutlig allokering kvv'!$B$2:$BX$550,MATCH(U$2,'Slutlig allokering kvv'!$B$1:$BX$1,0),FALSE)/1,0))</f>
        <v/>
      </c>
      <c r="V31" t="str">
        <f>IF($D31="","",IFERROR(VLOOKUP($B31,Kraftvärmeprod!$B$1:$BX$550,MATCH(V$2,Kraftvärmeprod!$B$1:$VX$1,0),FALSE)/1,0)-IFERROR(VLOOKUP($B31,'Slutlig allokering kvv'!$B$2:$BX$550,MATCH(V$2,'Slutlig allokering kvv'!$B$1:$BX$1,0),FALSE)/1,0))</f>
        <v/>
      </c>
      <c r="W31" t="str">
        <f>IF($D31="","",IFERROR(VLOOKUP($B31,Kraftvärmeprod!$B$1:$BX$550,MATCH(W$2,Kraftvärmeprod!$B$1:$VX$1,0),FALSE)/1,0)-IFERROR(VLOOKUP($B31,'Slutlig allokering kvv'!$B$2:$BX$550,MATCH(W$2,'Slutlig allokering kvv'!$B$1:$BX$1,0),FALSE)/1,0))</f>
        <v/>
      </c>
      <c r="X31" t="str">
        <f>IF($D31="","",IFERROR(VLOOKUP($B31,Kraftvärmeprod!$B$1:$BX$550,MATCH(X$2,Kraftvärmeprod!$B$1:$VX$1,0),FALSE)/1,0)-IFERROR(VLOOKUP($B31,'Slutlig allokering kvv'!$B$2:$BX$550,MATCH(X$2,'Slutlig allokering kvv'!$B$1:$BX$1,0),FALSE)/1,0))</f>
        <v/>
      </c>
      <c r="Y31" t="str">
        <f>IF($D31="","",IFERROR(VLOOKUP($B31,Kraftvärmeprod!$B$1:$BX$550,MATCH(Y$2,Kraftvärmeprod!$B$1:$VX$1,0),FALSE)/1,0)-IFERROR(VLOOKUP($B31,'Slutlig allokering kvv'!$B$2:$BX$550,MATCH(Y$2,'Slutlig allokering kvv'!$B$1:$BX$1,0),FALSE)/1,0))</f>
        <v/>
      </c>
      <c r="Z31" t="str">
        <f>IF($D31="","",IFERROR(VLOOKUP($B31,Kraftvärmeprod!$B$1:$BX$550,MATCH(Z$2,Kraftvärmeprod!$B$1:$VX$1,0),FALSE)/1,0)-IFERROR(VLOOKUP($B31,'Slutlig allokering kvv'!$B$2:$BX$550,MATCH(Z$2,'Slutlig allokering kvv'!$B$1:$BX$1,0),FALSE)/1,0))</f>
        <v/>
      </c>
      <c r="AA31" t="str">
        <f>IF($D31="","",IFERROR(VLOOKUP($B31,Kraftvärmeprod!$B$1:$BX$550,MATCH(AA$2,Kraftvärmeprod!$B$1:$VX$1,0),FALSE)/1,0)-IFERROR(VLOOKUP($B31,'Slutlig allokering kvv'!$B$2:$BX$550,MATCH(AA$2,'Slutlig allokering kvv'!$B$1:$BX$1,0),FALSE)/1,0))</f>
        <v/>
      </c>
      <c r="AB31" t="str">
        <f>IF($D31="","",IFERROR(VLOOKUP($B31,Kraftvärmeprod!$B$1:$BX$550,MATCH(AB$2,Kraftvärmeprod!$B$1:$VX$1,0),FALSE)/1,0)-IFERROR(VLOOKUP($B31,'Slutlig allokering kvv'!$B$2:$BX$550,MATCH(AB$2,'Slutlig allokering kvv'!$B$1:$BX$1,0),FALSE)/1,0))</f>
        <v/>
      </c>
      <c r="AC31" t="str">
        <f>IF($D31="","",IFERROR(VLOOKUP($B31,Kraftvärmeprod!$B$1:$BX$550,MATCH(AC$2,Kraftvärmeprod!$B$1:$VX$1,0),FALSE)/1,0)-IFERROR(VLOOKUP($B31,'Slutlig allokering kvv'!$B$2:$BX$550,MATCH(AC$2,'Slutlig allokering kvv'!$B$1:$BX$1,0),FALSE)/1,0))</f>
        <v/>
      </c>
      <c r="AD31" t="str">
        <f>IF($D31="","",IFERROR(VLOOKUP($B31,Kraftvärmeprod!$B$1:$BX$550,MATCH(AD$2,Kraftvärmeprod!$B$1:$VX$1,0),FALSE)/1,0)-IFERROR(VLOOKUP($B31,'Slutlig allokering kvv'!$B$2:$BX$550,MATCH(AD$2,'Slutlig allokering kvv'!$B$1:$BX$1,0),FALSE)/1,0))</f>
        <v/>
      </c>
      <c r="AE31" t="str">
        <f>IF($D31="","",IFERROR(VLOOKUP($B31,Miljö!$B$1:$E$550,MATCH("Hjälpel kraftvärme (GWh)",Miljö!$B$1:$E$1,0),FALSE)/1,0)-IFERROR(VLOOKUP($B31,'Slutlig allokering kvv'!$B$2:$BX$549,MATCH(AE$2,'Slutlig allokering kvv'!$B$1:$BX$1,0),FALSE)/1,0))</f>
        <v/>
      </c>
      <c r="AI31" s="274">
        <f t="shared" si="0"/>
        <v>0</v>
      </c>
      <c r="AK31">
        <f>IFERROR(VLOOKUP($B31,'Slutlig allokering kvv'!$B$2:$AX$549,MATCH("Summa slutlig allokerad tillförd energi (utan hjälpel och rökgaskondensering):",'Slutlig allokering kvv'!$B$1:$AX$1,0),FALSE)/1,"")</f>
        <v>0</v>
      </c>
      <c r="AM31" s="275" t="str">
        <f>IFERROR(1-VLOOKUP($B31,'Slutlig allokering kvv'!$B$2:$AX$549,MATCH("Andel av bränsle i kvv som allokerats till värme, exklusive rökgaskondensering och hjälpel",'Slutlig allokering kvv'!$B$1:$AX$1,0),FALSE),"")</f>
        <v/>
      </c>
      <c r="AO31" s="115" t="str">
        <f t="shared" si="1"/>
        <v/>
      </c>
      <c r="AP31" s="276" t="str">
        <f t="shared" si="2"/>
        <v/>
      </c>
      <c r="AR31" s="115" t="str">
        <f t="shared" si="3"/>
        <v/>
      </c>
    </row>
    <row r="32" spans="1:44">
      <c r="A32" t="s">
        <v>57</v>
      </c>
      <c r="B32" t="s">
        <v>58</v>
      </c>
      <c r="C32" t="str">
        <f>IFERROR(VLOOKUP($B32,Kraftvärmeprod!$B$1:$AH$479,MATCH(C$2,Kraftvärmeprod!$B$1:$AG$1,0),FALSE)/1,"")</f>
        <v/>
      </c>
      <c r="D32" t="str">
        <f>IFERROR(VLOOKUP($B32,Kraftvärmeprod!$B$1:$AH$479,MATCH(D$2,Kraftvärmeprod!$B$1:$AG$1,0),FALSE)/1,"")</f>
        <v/>
      </c>
      <c r="F32" t="str">
        <f>IF($D32="","",IFERROR(VLOOKUP($B32,Kraftvärmeprod!$B$1:$BX$550,MATCH(F$2,Kraftvärmeprod!$B$1:$VX$1,0),FALSE)/1,0)-IFERROR(VLOOKUP($B32,'Slutlig allokering kvv'!$B$2:$BX$550,MATCH(F$2,'Slutlig allokering kvv'!$B$1:$BX$1,0),FALSE)/1,0))</f>
        <v/>
      </c>
      <c r="G32" t="str">
        <f>IF($D32="","",IFERROR(VLOOKUP($B32,Kraftvärmeprod!$B$1:$BX$550,MATCH(G$2,Kraftvärmeprod!$B$1:$VX$1,0),FALSE)/1,0)-IFERROR(VLOOKUP($B32,'Slutlig allokering kvv'!$B$2:$BX$550,MATCH(G$2,'Slutlig allokering kvv'!$B$1:$BX$1,0),FALSE)/1,0))</f>
        <v/>
      </c>
      <c r="H32" t="str">
        <f>IF($D32="","",IFERROR(VLOOKUP($B32,Kraftvärmeprod!$B$1:$BX$550,MATCH(H$2,Kraftvärmeprod!$B$1:$VX$1,0),FALSE)/1,0)-IFERROR(VLOOKUP($B32,'Slutlig allokering kvv'!$B$2:$BX$550,MATCH(H$2,'Slutlig allokering kvv'!$B$1:$BX$1,0),FALSE)/1,0))</f>
        <v/>
      </c>
      <c r="I32" t="str">
        <f>IF($D32="","",IFERROR(VLOOKUP($B32,Kraftvärmeprod!$B$1:$BX$550,MATCH(I$2,Kraftvärmeprod!$B$1:$VX$1,0),FALSE)/1,0)-IFERROR(VLOOKUP($B32,'Slutlig allokering kvv'!$B$2:$BX$550,MATCH(I$2,'Slutlig allokering kvv'!$B$1:$BX$1,0),FALSE)/1,0))</f>
        <v/>
      </c>
      <c r="J32" t="str">
        <f>IF($D32="","",IFERROR(VLOOKUP($B32,Kraftvärmeprod!$B$1:$BX$550,MATCH(J$2,Kraftvärmeprod!$B$1:$VX$1,0),FALSE)/1,0)-IFERROR(VLOOKUP($B32,'Slutlig allokering kvv'!$B$2:$BX$550,MATCH(J$2,'Slutlig allokering kvv'!$B$1:$BX$1,0),FALSE)/1,0))</f>
        <v/>
      </c>
      <c r="K32" t="str">
        <f>IF($D32="","",IFERROR(VLOOKUP($B32,Kraftvärmeprod!$B$1:$BX$550,MATCH(K$2,Kraftvärmeprod!$B$1:$VX$1,0),FALSE)/1,0)-IFERROR(VLOOKUP($B32,'Slutlig allokering kvv'!$B$2:$BX$550,MATCH(K$2,'Slutlig allokering kvv'!$B$1:$BX$1,0),FALSE)/1,0))</f>
        <v/>
      </c>
      <c r="L32" t="str">
        <f>IF($D32="","",IFERROR(VLOOKUP($B32,Kraftvärmeprod!$B$1:$BX$550,MATCH(L$2,Kraftvärmeprod!$B$1:$VX$1,0),FALSE)/1,0)-IFERROR(VLOOKUP($B32,'Slutlig allokering kvv'!$B$2:$BX$550,MATCH(L$2,'Slutlig allokering kvv'!$B$1:$BX$1,0),FALSE)/1,0))</f>
        <v/>
      </c>
      <c r="M32" t="str">
        <f>IF($D32="","",IFERROR(VLOOKUP($B32,Kraftvärmeprod!$B$1:$BX$550,MATCH(M$2,Kraftvärmeprod!$B$1:$VX$1,0),FALSE)/1,0)-IFERROR(VLOOKUP($B32,'Slutlig allokering kvv'!$B$2:$BX$550,MATCH(M$2,'Slutlig allokering kvv'!$B$1:$BX$1,0),FALSE)/1,0))</f>
        <v/>
      </c>
      <c r="N32" t="str">
        <f>IF($D32="","",IFERROR(VLOOKUP($B32,Kraftvärmeprod!$B$1:$BX$550,MATCH(N$2,Kraftvärmeprod!$B$1:$VX$1,0),FALSE)/1,0)-IFERROR(VLOOKUP($B32,'Slutlig allokering kvv'!$B$2:$BX$550,MATCH(N$2,'Slutlig allokering kvv'!$B$1:$BX$1,0),FALSE)/1,0))</f>
        <v/>
      </c>
      <c r="O32" t="str">
        <f>IF($D32="","",IFERROR(VLOOKUP($B32,Kraftvärmeprod!$B$1:$BX$550,MATCH(O$2,Kraftvärmeprod!$B$1:$VX$1,0),FALSE)/1,0)-IFERROR(VLOOKUP($B32,'Slutlig allokering kvv'!$B$2:$BX$550,MATCH(O$2,'Slutlig allokering kvv'!$B$1:$BX$1,0),FALSE)/1,0))</f>
        <v/>
      </c>
      <c r="P32" t="str">
        <f>IF($D32="","",IFERROR(VLOOKUP($B32,Kraftvärmeprod!$B$1:$BX$550,MATCH(P$2,Kraftvärmeprod!$B$1:$VX$1,0),FALSE)/1,0)-IFERROR(VLOOKUP($B32,'Slutlig allokering kvv'!$B$2:$BX$550,MATCH(P$2,'Slutlig allokering kvv'!$B$1:$BX$1,0),FALSE)/1,0))</f>
        <v/>
      </c>
      <c r="Q32" t="str">
        <f>IF($D32="","",IFERROR(VLOOKUP($B32,Kraftvärmeprod!$B$1:$BX$550,MATCH(Q$2,Kraftvärmeprod!$B$1:$VX$1,0),FALSE)/1,0)-IFERROR(VLOOKUP($B32,'Slutlig allokering kvv'!$B$2:$BX$550,MATCH(Q$2,'Slutlig allokering kvv'!$B$1:$BX$1,0),FALSE)/1,0))</f>
        <v/>
      </c>
      <c r="R32" t="str">
        <f>IF($D32="","",IFERROR(VLOOKUP($B32,Kraftvärmeprod!$B$1:$BX$550,MATCH(R$2,Kraftvärmeprod!$B$1:$VX$1,0),FALSE)/1,0)-IFERROR(VLOOKUP($B32,'Slutlig allokering kvv'!$B$2:$BX$550,MATCH(R$2,'Slutlig allokering kvv'!$B$1:$BX$1,0),FALSE)/1,0))</f>
        <v/>
      </c>
      <c r="S32" t="str">
        <f>IF($D32="","",IFERROR(VLOOKUP($B32,Kraftvärmeprod!$B$1:$BX$550,MATCH(S$2,Kraftvärmeprod!$B$1:$VX$1,0),FALSE)/1,0)-IFERROR(VLOOKUP($B32,'Slutlig allokering kvv'!$B$2:$BX$550,MATCH(S$2,'Slutlig allokering kvv'!$B$1:$BX$1,0),FALSE)/1,0))</f>
        <v/>
      </c>
      <c r="T32" t="str">
        <f>IF($D32="","",IFERROR(VLOOKUP($B32,Kraftvärmeprod!$B$1:$BX$550,MATCH(T$2,Kraftvärmeprod!$B$1:$VX$1,0),FALSE)/1,0)-IFERROR(VLOOKUP($B32,'Slutlig allokering kvv'!$B$2:$BX$550,MATCH(T$2,'Slutlig allokering kvv'!$B$1:$BX$1,0),FALSE)/1,0))</f>
        <v/>
      </c>
      <c r="U32" t="str">
        <f>IF($D32="","",IFERROR(VLOOKUP($B32,Kraftvärmeprod!$B$1:$BX$550,MATCH(U$2,Kraftvärmeprod!$B$1:$VX$1,0),FALSE)/1,0)-IFERROR(VLOOKUP($B32,'Slutlig allokering kvv'!$B$2:$BX$550,MATCH(U$2,'Slutlig allokering kvv'!$B$1:$BX$1,0),FALSE)/1,0))</f>
        <v/>
      </c>
      <c r="V32" t="str">
        <f>IF($D32="","",IFERROR(VLOOKUP($B32,Kraftvärmeprod!$B$1:$BX$550,MATCH(V$2,Kraftvärmeprod!$B$1:$VX$1,0),FALSE)/1,0)-IFERROR(VLOOKUP($B32,'Slutlig allokering kvv'!$B$2:$BX$550,MATCH(V$2,'Slutlig allokering kvv'!$B$1:$BX$1,0),FALSE)/1,0))</f>
        <v/>
      </c>
      <c r="W32" t="str">
        <f>IF($D32="","",IFERROR(VLOOKUP($B32,Kraftvärmeprod!$B$1:$BX$550,MATCH(W$2,Kraftvärmeprod!$B$1:$VX$1,0),FALSE)/1,0)-IFERROR(VLOOKUP($B32,'Slutlig allokering kvv'!$B$2:$BX$550,MATCH(W$2,'Slutlig allokering kvv'!$B$1:$BX$1,0),FALSE)/1,0))</f>
        <v/>
      </c>
      <c r="X32" t="str">
        <f>IF($D32="","",IFERROR(VLOOKUP($B32,Kraftvärmeprod!$B$1:$BX$550,MATCH(X$2,Kraftvärmeprod!$B$1:$VX$1,0),FALSE)/1,0)-IFERROR(VLOOKUP($B32,'Slutlig allokering kvv'!$B$2:$BX$550,MATCH(X$2,'Slutlig allokering kvv'!$B$1:$BX$1,0),FALSE)/1,0))</f>
        <v/>
      </c>
      <c r="Y32" t="str">
        <f>IF($D32="","",IFERROR(VLOOKUP($B32,Kraftvärmeprod!$B$1:$BX$550,MATCH(Y$2,Kraftvärmeprod!$B$1:$VX$1,0),FALSE)/1,0)-IFERROR(VLOOKUP($B32,'Slutlig allokering kvv'!$B$2:$BX$550,MATCH(Y$2,'Slutlig allokering kvv'!$B$1:$BX$1,0),FALSE)/1,0))</f>
        <v/>
      </c>
      <c r="Z32" t="str">
        <f>IF($D32="","",IFERROR(VLOOKUP($B32,Kraftvärmeprod!$B$1:$BX$550,MATCH(Z$2,Kraftvärmeprod!$B$1:$VX$1,0),FALSE)/1,0)-IFERROR(VLOOKUP($B32,'Slutlig allokering kvv'!$B$2:$BX$550,MATCH(Z$2,'Slutlig allokering kvv'!$B$1:$BX$1,0),FALSE)/1,0))</f>
        <v/>
      </c>
      <c r="AA32" t="str">
        <f>IF($D32="","",IFERROR(VLOOKUP($B32,Kraftvärmeprod!$B$1:$BX$550,MATCH(AA$2,Kraftvärmeprod!$B$1:$VX$1,0),FALSE)/1,0)-IFERROR(VLOOKUP($B32,'Slutlig allokering kvv'!$B$2:$BX$550,MATCH(AA$2,'Slutlig allokering kvv'!$B$1:$BX$1,0),FALSE)/1,0))</f>
        <v/>
      </c>
      <c r="AB32" t="str">
        <f>IF($D32="","",IFERROR(VLOOKUP($B32,Kraftvärmeprod!$B$1:$BX$550,MATCH(AB$2,Kraftvärmeprod!$B$1:$VX$1,0),FALSE)/1,0)-IFERROR(VLOOKUP($B32,'Slutlig allokering kvv'!$B$2:$BX$550,MATCH(AB$2,'Slutlig allokering kvv'!$B$1:$BX$1,0),FALSE)/1,0))</f>
        <v/>
      </c>
      <c r="AC32" t="str">
        <f>IF($D32="","",IFERROR(VLOOKUP($B32,Kraftvärmeprod!$B$1:$BX$550,MATCH(AC$2,Kraftvärmeprod!$B$1:$VX$1,0),FALSE)/1,0)-IFERROR(VLOOKUP($B32,'Slutlig allokering kvv'!$B$2:$BX$550,MATCH(AC$2,'Slutlig allokering kvv'!$B$1:$BX$1,0),FALSE)/1,0))</f>
        <v/>
      </c>
      <c r="AD32" t="str">
        <f>IF($D32="","",IFERROR(VLOOKUP($B32,Kraftvärmeprod!$B$1:$BX$550,MATCH(AD$2,Kraftvärmeprod!$B$1:$VX$1,0),FALSE)/1,0)-IFERROR(VLOOKUP($B32,'Slutlig allokering kvv'!$B$2:$BX$550,MATCH(AD$2,'Slutlig allokering kvv'!$B$1:$BX$1,0),FALSE)/1,0))</f>
        <v/>
      </c>
      <c r="AE32" t="str">
        <f>IF($D32="","",IFERROR(VLOOKUP($B32,Miljö!$B$1:$E$550,MATCH("Hjälpel kraftvärme (GWh)",Miljö!$B$1:$E$1,0),FALSE)/1,0)-IFERROR(VLOOKUP($B32,'Slutlig allokering kvv'!$B$2:$BX$549,MATCH(AE$2,'Slutlig allokering kvv'!$B$1:$BX$1,0),FALSE)/1,0))</f>
        <v/>
      </c>
      <c r="AI32" s="274">
        <f t="shared" si="0"/>
        <v>0</v>
      </c>
      <c r="AK32">
        <f>IFERROR(VLOOKUP($B32,'Slutlig allokering kvv'!$B$2:$AX$549,MATCH("Summa slutlig allokerad tillförd energi (utan hjälpel och rökgaskondensering):",'Slutlig allokering kvv'!$B$1:$AX$1,0),FALSE)/1,"")</f>
        <v>0</v>
      </c>
      <c r="AM32" s="275" t="str">
        <f>IFERROR(1-VLOOKUP($B32,'Slutlig allokering kvv'!$B$2:$AX$549,MATCH("Andel av bränsle i kvv som allokerats till värme, exklusive rökgaskondensering och hjälpel",'Slutlig allokering kvv'!$B$1:$AX$1,0),FALSE),"")</f>
        <v/>
      </c>
      <c r="AO32" s="115" t="str">
        <f t="shared" si="1"/>
        <v/>
      </c>
      <c r="AP32" s="276" t="str">
        <f t="shared" si="2"/>
        <v/>
      </c>
      <c r="AR32" s="115" t="str">
        <f t="shared" si="3"/>
        <v/>
      </c>
    </row>
    <row r="33" spans="1:44">
      <c r="A33" t="s">
        <v>59</v>
      </c>
      <c r="B33" t="s">
        <v>60</v>
      </c>
      <c r="C33" t="str">
        <f>IFERROR(VLOOKUP($B33,Kraftvärmeprod!$B$1:$AH$479,MATCH(C$2,Kraftvärmeprod!$B$1:$AG$1,0),FALSE)/1,"")</f>
        <v/>
      </c>
      <c r="D33" t="str">
        <f>IFERROR(VLOOKUP($B33,Kraftvärmeprod!$B$1:$AH$479,MATCH(D$2,Kraftvärmeprod!$B$1:$AG$1,0),FALSE)/1,"")</f>
        <v/>
      </c>
      <c r="F33" t="str">
        <f>IF($D33="","",IFERROR(VLOOKUP($B33,Kraftvärmeprod!$B$1:$BX$550,MATCH(F$2,Kraftvärmeprod!$B$1:$VX$1,0),FALSE)/1,0)-IFERROR(VLOOKUP($B33,'Slutlig allokering kvv'!$B$2:$BX$550,MATCH(F$2,'Slutlig allokering kvv'!$B$1:$BX$1,0),FALSE)/1,0))</f>
        <v/>
      </c>
      <c r="G33" t="str">
        <f>IF($D33="","",IFERROR(VLOOKUP($B33,Kraftvärmeprod!$B$1:$BX$550,MATCH(G$2,Kraftvärmeprod!$B$1:$VX$1,0),FALSE)/1,0)-IFERROR(VLOOKUP($B33,'Slutlig allokering kvv'!$B$2:$BX$550,MATCH(G$2,'Slutlig allokering kvv'!$B$1:$BX$1,0),FALSE)/1,0))</f>
        <v/>
      </c>
      <c r="H33" t="str">
        <f>IF($D33="","",IFERROR(VLOOKUP($B33,Kraftvärmeprod!$B$1:$BX$550,MATCH(H$2,Kraftvärmeprod!$B$1:$VX$1,0),FALSE)/1,0)-IFERROR(VLOOKUP($B33,'Slutlig allokering kvv'!$B$2:$BX$550,MATCH(H$2,'Slutlig allokering kvv'!$B$1:$BX$1,0),FALSE)/1,0))</f>
        <v/>
      </c>
      <c r="I33" t="str">
        <f>IF($D33="","",IFERROR(VLOOKUP($B33,Kraftvärmeprod!$B$1:$BX$550,MATCH(I$2,Kraftvärmeprod!$B$1:$VX$1,0),FALSE)/1,0)-IFERROR(VLOOKUP($B33,'Slutlig allokering kvv'!$B$2:$BX$550,MATCH(I$2,'Slutlig allokering kvv'!$B$1:$BX$1,0),FALSE)/1,0))</f>
        <v/>
      </c>
      <c r="J33" t="str">
        <f>IF($D33="","",IFERROR(VLOOKUP($B33,Kraftvärmeprod!$B$1:$BX$550,MATCH(J$2,Kraftvärmeprod!$B$1:$VX$1,0),FALSE)/1,0)-IFERROR(VLOOKUP($B33,'Slutlig allokering kvv'!$B$2:$BX$550,MATCH(J$2,'Slutlig allokering kvv'!$B$1:$BX$1,0),FALSE)/1,0))</f>
        <v/>
      </c>
      <c r="K33" t="str">
        <f>IF($D33="","",IFERROR(VLOOKUP($B33,Kraftvärmeprod!$B$1:$BX$550,MATCH(K$2,Kraftvärmeprod!$B$1:$VX$1,0),FALSE)/1,0)-IFERROR(VLOOKUP($B33,'Slutlig allokering kvv'!$B$2:$BX$550,MATCH(K$2,'Slutlig allokering kvv'!$B$1:$BX$1,0),FALSE)/1,0))</f>
        <v/>
      </c>
      <c r="L33" t="str">
        <f>IF($D33="","",IFERROR(VLOOKUP($B33,Kraftvärmeprod!$B$1:$BX$550,MATCH(L$2,Kraftvärmeprod!$B$1:$VX$1,0),FALSE)/1,0)-IFERROR(VLOOKUP($B33,'Slutlig allokering kvv'!$B$2:$BX$550,MATCH(L$2,'Slutlig allokering kvv'!$B$1:$BX$1,0),FALSE)/1,0))</f>
        <v/>
      </c>
      <c r="M33" t="str">
        <f>IF($D33="","",IFERROR(VLOOKUP($B33,Kraftvärmeprod!$B$1:$BX$550,MATCH(M$2,Kraftvärmeprod!$B$1:$VX$1,0),FALSE)/1,0)-IFERROR(VLOOKUP($B33,'Slutlig allokering kvv'!$B$2:$BX$550,MATCH(M$2,'Slutlig allokering kvv'!$B$1:$BX$1,0),FALSE)/1,0))</f>
        <v/>
      </c>
      <c r="N33" t="str">
        <f>IF($D33="","",IFERROR(VLOOKUP($B33,Kraftvärmeprod!$B$1:$BX$550,MATCH(N$2,Kraftvärmeprod!$B$1:$VX$1,0),FALSE)/1,0)-IFERROR(VLOOKUP($B33,'Slutlig allokering kvv'!$B$2:$BX$550,MATCH(N$2,'Slutlig allokering kvv'!$B$1:$BX$1,0),FALSE)/1,0))</f>
        <v/>
      </c>
      <c r="O33" t="str">
        <f>IF($D33="","",IFERROR(VLOOKUP($B33,Kraftvärmeprod!$B$1:$BX$550,MATCH(O$2,Kraftvärmeprod!$B$1:$VX$1,0),FALSE)/1,0)-IFERROR(VLOOKUP($B33,'Slutlig allokering kvv'!$B$2:$BX$550,MATCH(O$2,'Slutlig allokering kvv'!$B$1:$BX$1,0),FALSE)/1,0))</f>
        <v/>
      </c>
      <c r="P33" t="str">
        <f>IF($D33="","",IFERROR(VLOOKUP($B33,Kraftvärmeprod!$B$1:$BX$550,MATCH(P$2,Kraftvärmeprod!$B$1:$VX$1,0),FALSE)/1,0)-IFERROR(VLOOKUP($B33,'Slutlig allokering kvv'!$B$2:$BX$550,MATCH(P$2,'Slutlig allokering kvv'!$B$1:$BX$1,0),FALSE)/1,0))</f>
        <v/>
      </c>
      <c r="Q33" t="str">
        <f>IF($D33="","",IFERROR(VLOOKUP($B33,Kraftvärmeprod!$B$1:$BX$550,MATCH(Q$2,Kraftvärmeprod!$B$1:$VX$1,0),FALSE)/1,0)-IFERROR(VLOOKUP($B33,'Slutlig allokering kvv'!$B$2:$BX$550,MATCH(Q$2,'Slutlig allokering kvv'!$B$1:$BX$1,0),FALSE)/1,0))</f>
        <v/>
      </c>
      <c r="R33" t="str">
        <f>IF($D33="","",IFERROR(VLOOKUP($B33,Kraftvärmeprod!$B$1:$BX$550,MATCH(R$2,Kraftvärmeprod!$B$1:$VX$1,0),FALSE)/1,0)-IFERROR(VLOOKUP($B33,'Slutlig allokering kvv'!$B$2:$BX$550,MATCH(R$2,'Slutlig allokering kvv'!$B$1:$BX$1,0),FALSE)/1,0))</f>
        <v/>
      </c>
      <c r="S33" t="str">
        <f>IF($D33="","",IFERROR(VLOOKUP($B33,Kraftvärmeprod!$B$1:$BX$550,MATCH(S$2,Kraftvärmeprod!$B$1:$VX$1,0),FALSE)/1,0)-IFERROR(VLOOKUP($B33,'Slutlig allokering kvv'!$B$2:$BX$550,MATCH(S$2,'Slutlig allokering kvv'!$B$1:$BX$1,0),FALSE)/1,0))</f>
        <v/>
      </c>
      <c r="T33" t="str">
        <f>IF($D33="","",IFERROR(VLOOKUP($B33,Kraftvärmeprod!$B$1:$BX$550,MATCH(T$2,Kraftvärmeprod!$B$1:$VX$1,0),FALSE)/1,0)-IFERROR(VLOOKUP($B33,'Slutlig allokering kvv'!$B$2:$BX$550,MATCH(T$2,'Slutlig allokering kvv'!$B$1:$BX$1,0),FALSE)/1,0))</f>
        <v/>
      </c>
      <c r="U33" t="str">
        <f>IF($D33="","",IFERROR(VLOOKUP($B33,Kraftvärmeprod!$B$1:$BX$550,MATCH(U$2,Kraftvärmeprod!$B$1:$VX$1,0),FALSE)/1,0)-IFERROR(VLOOKUP($B33,'Slutlig allokering kvv'!$B$2:$BX$550,MATCH(U$2,'Slutlig allokering kvv'!$B$1:$BX$1,0),FALSE)/1,0))</f>
        <v/>
      </c>
      <c r="V33" t="str">
        <f>IF($D33="","",IFERROR(VLOOKUP($B33,Kraftvärmeprod!$B$1:$BX$550,MATCH(V$2,Kraftvärmeprod!$B$1:$VX$1,0),FALSE)/1,0)-IFERROR(VLOOKUP($B33,'Slutlig allokering kvv'!$B$2:$BX$550,MATCH(V$2,'Slutlig allokering kvv'!$B$1:$BX$1,0),FALSE)/1,0))</f>
        <v/>
      </c>
      <c r="W33" t="str">
        <f>IF($D33="","",IFERROR(VLOOKUP($B33,Kraftvärmeprod!$B$1:$BX$550,MATCH(W$2,Kraftvärmeprod!$B$1:$VX$1,0),FALSE)/1,0)-IFERROR(VLOOKUP($B33,'Slutlig allokering kvv'!$B$2:$BX$550,MATCH(W$2,'Slutlig allokering kvv'!$B$1:$BX$1,0),FALSE)/1,0))</f>
        <v/>
      </c>
      <c r="X33" t="str">
        <f>IF($D33="","",IFERROR(VLOOKUP($B33,Kraftvärmeprod!$B$1:$BX$550,MATCH(X$2,Kraftvärmeprod!$B$1:$VX$1,0),FALSE)/1,0)-IFERROR(VLOOKUP($B33,'Slutlig allokering kvv'!$B$2:$BX$550,MATCH(X$2,'Slutlig allokering kvv'!$B$1:$BX$1,0),FALSE)/1,0))</f>
        <v/>
      </c>
      <c r="Y33" t="str">
        <f>IF($D33="","",IFERROR(VLOOKUP($B33,Kraftvärmeprod!$B$1:$BX$550,MATCH(Y$2,Kraftvärmeprod!$B$1:$VX$1,0),FALSE)/1,0)-IFERROR(VLOOKUP($B33,'Slutlig allokering kvv'!$B$2:$BX$550,MATCH(Y$2,'Slutlig allokering kvv'!$B$1:$BX$1,0),FALSE)/1,0))</f>
        <v/>
      </c>
      <c r="Z33" t="str">
        <f>IF($D33="","",IFERROR(VLOOKUP($B33,Kraftvärmeprod!$B$1:$BX$550,MATCH(Z$2,Kraftvärmeprod!$B$1:$VX$1,0),FALSE)/1,0)-IFERROR(VLOOKUP($B33,'Slutlig allokering kvv'!$B$2:$BX$550,MATCH(Z$2,'Slutlig allokering kvv'!$B$1:$BX$1,0),FALSE)/1,0))</f>
        <v/>
      </c>
      <c r="AA33" t="str">
        <f>IF($D33="","",IFERROR(VLOOKUP($B33,Kraftvärmeprod!$B$1:$BX$550,MATCH(AA$2,Kraftvärmeprod!$B$1:$VX$1,0),FALSE)/1,0)-IFERROR(VLOOKUP($B33,'Slutlig allokering kvv'!$B$2:$BX$550,MATCH(AA$2,'Slutlig allokering kvv'!$B$1:$BX$1,0),FALSE)/1,0))</f>
        <v/>
      </c>
      <c r="AB33" t="str">
        <f>IF($D33="","",IFERROR(VLOOKUP($B33,Kraftvärmeprod!$B$1:$BX$550,MATCH(AB$2,Kraftvärmeprod!$B$1:$VX$1,0),FALSE)/1,0)-IFERROR(VLOOKUP($B33,'Slutlig allokering kvv'!$B$2:$BX$550,MATCH(AB$2,'Slutlig allokering kvv'!$B$1:$BX$1,0),FALSE)/1,0))</f>
        <v/>
      </c>
      <c r="AC33" t="str">
        <f>IF($D33="","",IFERROR(VLOOKUP($B33,Kraftvärmeprod!$B$1:$BX$550,MATCH(AC$2,Kraftvärmeprod!$B$1:$VX$1,0),FALSE)/1,0)-IFERROR(VLOOKUP($B33,'Slutlig allokering kvv'!$B$2:$BX$550,MATCH(AC$2,'Slutlig allokering kvv'!$B$1:$BX$1,0),FALSE)/1,0))</f>
        <v/>
      </c>
      <c r="AD33" t="str">
        <f>IF($D33="","",IFERROR(VLOOKUP($B33,Kraftvärmeprod!$B$1:$BX$550,MATCH(AD$2,Kraftvärmeprod!$B$1:$VX$1,0),FALSE)/1,0)-IFERROR(VLOOKUP($B33,'Slutlig allokering kvv'!$B$2:$BX$550,MATCH(AD$2,'Slutlig allokering kvv'!$B$1:$BX$1,0),FALSE)/1,0))</f>
        <v/>
      </c>
      <c r="AE33" t="str">
        <f>IF($D33="","",IFERROR(VLOOKUP($B33,Miljö!$B$1:$E$550,MATCH("Hjälpel kraftvärme (GWh)",Miljö!$B$1:$E$1,0),FALSE)/1,0)-IFERROR(VLOOKUP($B33,'Slutlig allokering kvv'!$B$2:$BX$549,MATCH(AE$2,'Slutlig allokering kvv'!$B$1:$BX$1,0),FALSE)/1,0))</f>
        <v/>
      </c>
      <c r="AI33" s="274">
        <f t="shared" si="0"/>
        <v>0</v>
      </c>
      <c r="AK33">
        <f>IFERROR(VLOOKUP($B33,'Slutlig allokering kvv'!$B$2:$AX$549,MATCH("Summa slutlig allokerad tillförd energi (utan hjälpel och rökgaskondensering):",'Slutlig allokering kvv'!$B$1:$AX$1,0),FALSE)/1,"")</f>
        <v>0</v>
      </c>
      <c r="AM33" s="275" t="str">
        <f>IFERROR(1-VLOOKUP($B33,'Slutlig allokering kvv'!$B$2:$AX$549,MATCH("Andel av bränsle i kvv som allokerats till värme, exklusive rökgaskondensering och hjälpel",'Slutlig allokering kvv'!$B$1:$AX$1,0),FALSE),"")</f>
        <v/>
      </c>
      <c r="AO33" s="115" t="str">
        <f t="shared" si="1"/>
        <v/>
      </c>
      <c r="AP33" s="276" t="str">
        <f t="shared" si="2"/>
        <v/>
      </c>
      <c r="AR33" s="115" t="str">
        <f t="shared" si="3"/>
        <v/>
      </c>
    </row>
    <row r="34" spans="1:44">
      <c r="A34" t="s">
        <v>61</v>
      </c>
      <c r="B34" t="s">
        <v>62</v>
      </c>
      <c r="C34" t="str">
        <f>IFERROR(VLOOKUP($B34,Kraftvärmeprod!$B$1:$AH$479,MATCH(C$2,Kraftvärmeprod!$B$1:$AG$1,0),FALSE)/1,"")</f>
        <v/>
      </c>
      <c r="D34" t="str">
        <f>IFERROR(VLOOKUP($B34,Kraftvärmeprod!$B$1:$AH$479,MATCH(D$2,Kraftvärmeprod!$B$1:$AG$1,0),FALSE)/1,"")</f>
        <v/>
      </c>
      <c r="F34" t="str">
        <f>IF($D34="","",IFERROR(VLOOKUP($B34,Kraftvärmeprod!$B$1:$BX$550,MATCH(F$2,Kraftvärmeprod!$B$1:$VX$1,0),FALSE)/1,0)-IFERROR(VLOOKUP($B34,'Slutlig allokering kvv'!$B$2:$BX$550,MATCH(F$2,'Slutlig allokering kvv'!$B$1:$BX$1,0),FALSE)/1,0))</f>
        <v/>
      </c>
      <c r="G34" t="str">
        <f>IF($D34="","",IFERROR(VLOOKUP($B34,Kraftvärmeprod!$B$1:$BX$550,MATCH(G$2,Kraftvärmeprod!$B$1:$VX$1,0),FALSE)/1,0)-IFERROR(VLOOKUP($B34,'Slutlig allokering kvv'!$B$2:$BX$550,MATCH(G$2,'Slutlig allokering kvv'!$B$1:$BX$1,0),FALSE)/1,0))</f>
        <v/>
      </c>
      <c r="H34" t="str">
        <f>IF($D34="","",IFERROR(VLOOKUP($B34,Kraftvärmeprod!$B$1:$BX$550,MATCH(H$2,Kraftvärmeprod!$B$1:$VX$1,0),FALSE)/1,0)-IFERROR(VLOOKUP($B34,'Slutlig allokering kvv'!$B$2:$BX$550,MATCH(H$2,'Slutlig allokering kvv'!$B$1:$BX$1,0),FALSE)/1,0))</f>
        <v/>
      </c>
      <c r="I34" t="str">
        <f>IF($D34="","",IFERROR(VLOOKUP($B34,Kraftvärmeprod!$B$1:$BX$550,MATCH(I$2,Kraftvärmeprod!$B$1:$VX$1,0),FALSE)/1,0)-IFERROR(VLOOKUP($B34,'Slutlig allokering kvv'!$B$2:$BX$550,MATCH(I$2,'Slutlig allokering kvv'!$B$1:$BX$1,0),FALSE)/1,0))</f>
        <v/>
      </c>
      <c r="J34" t="str">
        <f>IF($D34="","",IFERROR(VLOOKUP($B34,Kraftvärmeprod!$B$1:$BX$550,MATCH(J$2,Kraftvärmeprod!$B$1:$VX$1,0),FALSE)/1,0)-IFERROR(VLOOKUP($B34,'Slutlig allokering kvv'!$B$2:$BX$550,MATCH(J$2,'Slutlig allokering kvv'!$B$1:$BX$1,0),FALSE)/1,0))</f>
        <v/>
      </c>
      <c r="K34" t="str">
        <f>IF($D34="","",IFERROR(VLOOKUP($B34,Kraftvärmeprod!$B$1:$BX$550,MATCH(K$2,Kraftvärmeprod!$B$1:$VX$1,0),FALSE)/1,0)-IFERROR(VLOOKUP($B34,'Slutlig allokering kvv'!$B$2:$BX$550,MATCH(K$2,'Slutlig allokering kvv'!$B$1:$BX$1,0),FALSE)/1,0))</f>
        <v/>
      </c>
      <c r="L34" t="str">
        <f>IF($D34="","",IFERROR(VLOOKUP($B34,Kraftvärmeprod!$B$1:$BX$550,MATCH(L$2,Kraftvärmeprod!$B$1:$VX$1,0),FALSE)/1,0)-IFERROR(VLOOKUP($B34,'Slutlig allokering kvv'!$B$2:$BX$550,MATCH(L$2,'Slutlig allokering kvv'!$B$1:$BX$1,0),FALSE)/1,0))</f>
        <v/>
      </c>
      <c r="M34" t="str">
        <f>IF($D34="","",IFERROR(VLOOKUP($B34,Kraftvärmeprod!$B$1:$BX$550,MATCH(M$2,Kraftvärmeprod!$B$1:$VX$1,0),FALSE)/1,0)-IFERROR(VLOOKUP($B34,'Slutlig allokering kvv'!$B$2:$BX$550,MATCH(M$2,'Slutlig allokering kvv'!$B$1:$BX$1,0),FALSE)/1,0))</f>
        <v/>
      </c>
      <c r="N34" t="str">
        <f>IF($D34="","",IFERROR(VLOOKUP($B34,Kraftvärmeprod!$B$1:$BX$550,MATCH(N$2,Kraftvärmeprod!$B$1:$VX$1,0),FALSE)/1,0)-IFERROR(VLOOKUP($B34,'Slutlig allokering kvv'!$B$2:$BX$550,MATCH(N$2,'Slutlig allokering kvv'!$B$1:$BX$1,0),FALSE)/1,0))</f>
        <v/>
      </c>
      <c r="O34" t="str">
        <f>IF($D34="","",IFERROR(VLOOKUP($B34,Kraftvärmeprod!$B$1:$BX$550,MATCH(O$2,Kraftvärmeprod!$B$1:$VX$1,0),FALSE)/1,0)-IFERROR(VLOOKUP($B34,'Slutlig allokering kvv'!$B$2:$BX$550,MATCH(O$2,'Slutlig allokering kvv'!$B$1:$BX$1,0),FALSE)/1,0))</f>
        <v/>
      </c>
      <c r="P34" t="str">
        <f>IF($D34="","",IFERROR(VLOOKUP($B34,Kraftvärmeprod!$B$1:$BX$550,MATCH(P$2,Kraftvärmeprod!$B$1:$VX$1,0),FALSE)/1,0)-IFERROR(VLOOKUP($B34,'Slutlig allokering kvv'!$B$2:$BX$550,MATCH(P$2,'Slutlig allokering kvv'!$B$1:$BX$1,0),FALSE)/1,0))</f>
        <v/>
      </c>
      <c r="Q34" t="str">
        <f>IF($D34="","",IFERROR(VLOOKUP($B34,Kraftvärmeprod!$B$1:$BX$550,MATCH(Q$2,Kraftvärmeprod!$B$1:$VX$1,0),FALSE)/1,0)-IFERROR(VLOOKUP($B34,'Slutlig allokering kvv'!$B$2:$BX$550,MATCH(Q$2,'Slutlig allokering kvv'!$B$1:$BX$1,0),FALSE)/1,0))</f>
        <v/>
      </c>
      <c r="R34" t="str">
        <f>IF($D34="","",IFERROR(VLOOKUP($B34,Kraftvärmeprod!$B$1:$BX$550,MATCH(R$2,Kraftvärmeprod!$B$1:$VX$1,0),FALSE)/1,0)-IFERROR(VLOOKUP($B34,'Slutlig allokering kvv'!$B$2:$BX$550,MATCH(R$2,'Slutlig allokering kvv'!$B$1:$BX$1,0),FALSE)/1,0))</f>
        <v/>
      </c>
      <c r="S34" t="str">
        <f>IF($D34="","",IFERROR(VLOOKUP($B34,Kraftvärmeprod!$B$1:$BX$550,MATCH(S$2,Kraftvärmeprod!$B$1:$VX$1,0),FALSE)/1,0)-IFERROR(VLOOKUP($B34,'Slutlig allokering kvv'!$B$2:$BX$550,MATCH(S$2,'Slutlig allokering kvv'!$B$1:$BX$1,0),FALSE)/1,0))</f>
        <v/>
      </c>
      <c r="T34" t="str">
        <f>IF($D34="","",IFERROR(VLOOKUP($B34,Kraftvärmeprod!$B$1:$BX$550,MATCH(T$2,Kraftvärmeprod!$B$1:$VX$1,0),FALSE)/1,0)-IFERROR(VLOOKUP($B34,'Slutlig allokering kvv'!$B$2:$BX$550,MATCH(T$2,'Slutlig allokering kvv'!$B$1:$BX$1,0),FALSE)/1,0))</f>
        <v/>
      </c>
      <c r="U34" t="str">
        <f>IF($D34="","",IFERROR(VLOOKUP($B34,Kraftvärmeprod!$B$1:$BX$550,MATCH(U$2,Kraftvärmeprod!$B$1:$VX$1,0),FALSE)/1,0)-IFERROR(VLOOKUP($B34,'Slutlig allokering kvv'!$B$2:$BX$550,MATCH(U$2,'Slutlig allokering kvv'!$B$1:$BX$1,0),FALSE)/1,0))</f>
        <v/>
      </c>
      <c r="V34" t="str">
        <f>IF($D34="","",IFERROR(VLOOKUP($B34,Kraftvärmeprod!$B$1:$BX$550,MATCH(V$2,Kraftvärmeprod!$B$1:$VX$1,0),FALSE)/1,0)-IFERROR(VLOOKUP($B34,'Slutlig allokering kvv'!$B$2:$BX$550,MATCH(V$2,'Slutlig allokering kvv'!$B$1:$BX$1,0),FALSE)/1,0))</f>
        <v/>
      </c>
      <c r="W34" t="str">
        <f>IF($D34="","",IFERROR(VLOOKUP($B34,Kraftvärmeprod!$B$1:$BX$550,MATCH(W$2,Kraftvärmeprod!$B$1:$VX$1,0),FALSE)/1,0)-IFERROR(VLOOKUP($B34,'Slutlig allokering kvv'!$B$2:$BX$550,MATCH(W$2,'Slutlig allokering kvv'!$B$1:$BX$1,0),FALSE)/1,0))</f>
        <v/>
      </c>
      <c r="X34" t="str">
        <f>IF($D34="","",IFERROR(VLOOKUP($B34,Kraftvärmeprod!$B$1:$BX$550,MATCH(X$2,Kraftvärmeprod!$B$1:$VX$1,0),FALSE)/1,0)-IFERROR(VLOOKUP($B34,'Slutlig allokering kvv'!$B$2:$BX$550,MATCH(X$2,'Slutlig allokering kvv'!$B$1:$BX$1,0),FALSE)/1,0))</f>
        <v/>
      </c>
      <c r="Y34" t="str">
        <f>IF($D34="","",IFERROR(VLOOKUP($B34,Kraftvärmeprod!$B$1:$BX$550,MATCH(Y$2,Kraftvärmeprod!$B$1:$VX$1,0),FALSE)/1,0)-IFERROR(VLOOKUP($B34,'Slutlig allokering kvv'!$B$2:$BX$550,MATCH(Y$2,'Slutlig allokering kvv'!$B$1:$BX$1,0),FALSE)/1,0))</f>
        <v/>
      </c>
      <c r="Z34" t="str">
        <f>IF($D34="","",IFERROR(VLOOKUP($B34,Kraftvärmeprod!$B$1:$BX$550,MATCH(Z$2,Kraftvärmeprod!$B$1:$VX$1,0),FALSE)/1,0)-IFERROR(VLOOKUP($B34,'Slutlig allokering kvv'!$B$2:$BX$550,MATCH(Z$2,'Slutlig allokering kvv'!$B$1:$BX$1,0),FALSE)/1,0))</f>
        <v/>
      </c>
      <c r="AA34" t="str">
        <f>IF($D34="","",IFERROR(VLOOKUP($B34,Kraftvärmeprod!$B$1:$BX$550,MATCH(AA$2,Kraftvärmeprod!$B$1:$VX$1,0),FALSE)/1,0)-IFERROR(VLOOKUP($B34,'Slutlig allokering kvv'!$B$2:$BX$550,MATCH(AA$2,'Slutlig allokering kvv'!$B$1:$BX$1,0),FALSE)/1,0))</f>
        <v/>
      </c>
      <c r="AB34" t="str">
        <f>IF($D34="","",IFERROR(VLOOKUP($B34,Kraftvärmeprod!$B$1:$BX$550,MATCH(AB$2,Kraftvärmeprod!$B$1:$VX$1,0),FALSE)/1,0)-IFERROR(VLOOKUP($B34,'Slutlig allokering kvv'!$B$2:$BX$550,MATCH(AB$2,'Slutlig allokering kvv'!$B$1:$BX$1,0),FALSE)/1,0))</f>
        <v/>
      </c>
      <c r="AC34" t="str">
        <f>IF($D34="","",IFERROR(VLOOKUP($B34,Kraftvärmeprod!$B$1:$BX$550,MATCH(AC$2,Kraftvärmeprod!$B$1:$VX$1,0),FALSE)/1,0)-IFERROR(VLOOKUP($B34,'Slutlig allokering kvv'!$B$2:$BX$550,MATCH(AC$2,'Slutlig allokering kvv'!$B$1:$BX$1,0),FALSE)/1,0))</f>
        <v/>
      </c>
      <c r="AD34" t="str">
        <f>IF($D34="","",IFERROR(VLOOKUP($B34,Kraftvärmeprod!$B$1:$BX$550,MATCH(AD$2,Kraftvärmeprod!$B$1:$VX$1,0),FALSE)/1,0)-IFERROR(VLOOKUP($B34,'Slutlig allokering kvv'!$B$2:$BX$550,MATCH(AD$2,'Slutlig allokering kvv'!$B$1:$BX$1,0),FALSE)/1,0))</f>
        <v/>
      </c>
      <c r="AE34" t="str">
        <f>IF($D34="","",IFERROR(VLOOKUP($B34,Miljö!$B$1:$E$550,MATCH("Hjälpel kraftvärme (GWh)",Miljö!$B$1:$E$1,0),FALSE)/1,0)-IFERROR(VLOOKUP($B34,'Slutlig allokering kvv'!$B$2:$BX$549,MATCH(AE$2,'Slutlig allokering kvv'!$B$1:$BX$1,0),FALSE)/1,0))</f>
        <v/>
      </c>
      <c r="AI34" s="274">
        <f t="shared" si="0"/>
        <v>0</v>
      </c>
      <c r="AK34">
        <f>IFERROR(VLOOKUP($B34,'Slutlig allokering kvv'!$B$2:$AX$549,MATCH("Summa slutlig allokerad tillförd energi (utan hjälpel och rökgaskondensering):",'Slutlig allokering kvv'!$B$1:$AX$1,0),FALSE)/1,"")</f>
        <v>0</v>
      </c>
      <c r="AM34" s="275" t="str">
        <f>IFERROR(1-VLOOKUP($B34,'Slutlig allokering kvv'!$B$2:$AX$549,MATCH("Andel av bränsle i kvv som allokerats till värme, exklusive rökgaskondensering och hjälpel",'Slutlig allokering kvv'!$B$1:$AX$1,0),FALSE),"")</f>
        <v/>
      </c>
      <c r="AO34" s="115" t="str">
        <f t="shared" si="1"/>
        <v/>
      </c>
      <c r="AP34" s="276" t="str">
        <f t="shared" si="2"/>
        <v/>
      </c>
      <c r="AR34" s="115" t="str">
        <f t="shared" si="3"/>
        <v/>
      </c>
    </row>
    <row r="35" spans="1:44">
      <c r="A35" t="s">
        <v>63</v>
      </c>
      <c r="B35" t="s">
        <v>64</v>
      </c>
      <c r="C35">
        <f>IFERROR(VLOOKUP($B35,Kraftvärmeprod!$B$1:$AH$479,MATCH(C$2,Kraftvärmeprod!$B$1:$AG$1,0),FALSE)/1,"")</f>
        <v>280.70999999999998</v>
      </c>
      <c r="D35">
        <f>IFERROR(VLOOKUP($B35,Kraftvärmeprod!$B$1:$AH$479,MATCH(D$2,Kraftvärmeprod!$B$1:$AG$1,0),FALSE)/1,"")</f>
        <v>67</v>
      </c>
      <c r="F35">
        <f>IF($D35="","",IFERROR(VLOOKUP($B35,Kraftvärmeprod!$B$1:$BX$550,MATCH(F$2,Kraftvärmeprod!$B$1:$VX$1,0),FALSE)/1,0)-IFERROR(VLOOKUP($B35,'Slutlig allokering kvv'!$B$2:$BX$550,MATCH(F$2,'Slutlig allokering kvv'!$B$1:$BX$1,0),FALSE)/1,0))</f>
        <v>0</v>
      </c>
      <c r="G35">
        <f>IF($D35="","",IFERROR(VLOOKUP($B35,Kraftvärmeprod!$B$1:$BX$550,MATCH(G$2,Kraftvärmeprod!$B$1:$VX$1,0),FALSE)/1,0)-IFERROR(VLOOKUP($B35,'Slutlig allokering kvv'!$B$2:$BX$550,MATCH(G$2,'Slutlig allokering kvv'!$B$1:$BX$1,0),FALSE)/1,0))</f>
        <v>0</v>
      </c>
      <c r="H35">
        <f>IF($D35="","",IFERROR(VLOOKUP($B35,Kraftvärmeprod!$B$1:$BX$550,MATCH(H$2,Kraftvärmeprod!$B$1:$VX$1,0),FALSE)/1,0)-IFERROR(VLOOKUP($B35,'Slutlig allokering kvv'!$B$2:$BX$550,MATCH(H$2,'Slutlig allokering kvv'!$B$1:$BX$1,0),FALSE)/1,0))</f>
        <v>0</v>
      </c>
      <c r="I35">
        <f>IF($D35="","",IFERROR(VLOOKUP($B35,Kraftvärmeprod!$B$1:$BX$550,MATCH(I$2,Kraftvärmeprod!$B$1:$VX$1,0),FALSE)/1,0)-IFERROR(VLOOKUP($B35,'Slutlig allokering kvv'!$B$2:$BX$550,MATCH(I$2,'Slutlig allokering kvv'!$B$1:$BX$1,0),FALSE)/1,0))</f>
        <v>0</v>
      </c>
      <c r="J35">
        <f>IF($D35="","",IFERROR(VLOOKUP($B35,Kraftvärmeprod!$B$1:$BX$550,MATCH(J$2,Kraftvärmeprod!$B$1:$VX$1,0),FALSE)/1,0)-IFERROR(VLOOKUP($B35,'Slutlig allokering kvv'!$B$2:$BX$550,MATCH(J$2,'Slutlig allokering kvv'!$B$1:$BX$1,0),FALSE)/1,0))</f>
        <v>0</v>
      </c>
      <c r="K35">
        <f>IF($D35="","",IFERROR(VLOOKUP($B35,Kraftvärmeprod!$B$1:$BX$550,MATCH(K$2,Kraftvärmeprod!$B$1:$VX$1,0),FALSE)/1,0)-IFERROR(VLOOKUP($B35,'Slutlig allokering kvv'!$B$2:$BX$550,MATCH(K$2,'Slutlig allokering kvv'!$B$1:$BX$1,0),FALSE)/1,0))</f>
        <v>0</v>
      </c>
      <c r="L35">
        <f>IF($D35="","",IFERROR(VLOOKUP($B35,Kraftvärmeprod!$B$1:$BX$550,MATCH(L$2,Kraftvärmeprod!$B$1:$VX$1,0),FALSE)/1,0)-IFERROR(VLOOKUP($B35,'Slutlig allokering kvv'!$B$2:$BX$550,MATCH(L$2,'Slutlig allokering kvv'!$B$1:$BX$1,0),FALSE)/1,0))</f>
        <v>0</v>
      </c>
      <c r="M35">
        <f>IF($D35="","",IFERROR(VLOOKUP($B35,Kraftvärmeprod!$B$1:$BX$550,MATCH(M$2,Kraftvärmeprod!$B$1:$VX$1,0),FALSE)/1,0)-IFERROR(VLOOKUP($B35,'Slutlig allokering kvv'!$B$2:$BX$550,MATCH(M$2,'Slutlig allokering kvv'!$B$1:$BX$1,0),FALSE)/1,0))</f>
        <v>0</v>
      </c>
      <c r="N35">
        <f>IF($D35="","",IFERROR(VLOOKUP($B35,Kraftvärmeprod!$B$1:$BX$550,MATCH(N$2,Kraftvärmeprod!$B$1:$VX$1,0),FALSE)/1,0)-IFERROR(VLOOKUP($B35,'Slutlig allokering kvv'!$B$2:$BX$550,MATCH(N$2,'Slutlig allokering kvv'!$B$1:$BX$1,0),FALSE)/1,0))</f>
        <v>0</v>
      </c>
      <c r="O35">
        <f>IF($D35="","",IFERROR(VLOOKUP($B35,Kraftvärmeprod!$B$1:$BX$550,MATCH(O$2,Kraftvärmeprod!$B$1:$VX$1,0),FALSE)/1,0)-IFERROR(VLOOKUP($B35,'Slutlig allokering kvv'!$B$2:$BX$550,MATCH(O$2,'Slutlig allokering kvv'!$B$1:$BX$1,0),FALSE)/1,0))</f>
        <v>0</v>
      </c>
      <c r="P35">
        <f>IF($D35="","",IFERROR(VLOOKUP($B35,Kraftvärmeprod!$B$1:$BX$550,MATCH(P$2,Kraftvärmeprod!$B$1:$VX$1,0),FALSE)/1,0)-IFERROR(VLOOKUP($B35,'Slutlig allokering kvv'!$B$2:$BX$550,MATCH(P$2,'Slutlig allokering kvv'!$B$1:$BX$1,0),FALSE)/1,0))</f>
        <v>0</v>
      </c>
      <c r="Q35">
        <f>IF($D35="","",IFERROR(VLOOKUP($B35,Kraftvärmeprod!$B$1:$BX$550,MATCH(Q$2,Kraftvärmeprod!$B$1:$VX$1,0),FALSE)/1,0)-IFERROR(VLOOKUP($B35,'Slutlig allokering kvv'!$B$2:$BX$550,MATCH(Q$2,'Slutlig allokering kvv'!$B$1:$BX$1,0),FALSE)/1,0))</f>
        <v>0</v>
      </c>
      <c r="R35">
        <f>IF($D35="","",IFERROR(VLOOKUP($B35,Kraftvärmeprod!$B$1:$BX$550,MATCH(R$2,Kraftvärmeprod!$B$1:$VX$1,0),FALSE)/1,0)-IFERROR(VLOOKUP($B35,'Slutlig allokering kvv'!$B$2:$BX$550,MATCH(R$2,'Slutlig allokering kvv'!$B$1:$BX$1,0),FALSE)/1,0))</f>
        <v>0</v>
      </c>
      <c r="S35">
        <f>IF($D35="","",IFERROR(VLOOKUP($B35,Kraftvärmeprod!$B$1:$BX$550,MATCH(S$2,Kraftvärmeprod!$B$1:$VX$1,0),FALSE)/1,0)-IFERROR(VLOOKUP($B35,'Slutlig allokering kvv'!$B$2:$BX$550,MATCH(S$2,'Slutlig allokering kvv'!$B$1:$BX$1,0),FALSE)/1,0))</f>
        <v>0</v>
      </c>
      <c r="T35">
        <f>IF($D35="","",IFERROR(VLOOKUP($B35,Kraftvärmeprod!$B$1:$BX$550,MATCH(T$2,Kraftvärmeprod!$B$1:$VX$1,0),FALSE)/1,0)-IFERROR(VLOOKUP($B35,'Slutlig allokering kvv'!$B$2:$BX$550,MATCH(T$2,'Slutlig allokering kvv'!$B$1:$BX$1,0),FALSE)/1,0))</f>
        <v>0</v>
      </c>
      <c r="U35">
        <f>IF($D35="","",IFERROR(VLOOKUP($B35,Kraftvärmeprod!$B$1:$BX$550,MATCH(U$2,Kraftvärmeprod!$B$1:$VX$1,0),FALSE)/1,0)-IFERROR(VLOOKUP($B35,'Slutlig allokering kvv'!$B$2:$BX$550,MATCH(U$2,'Slutlig allokering kvv'!$B$1:$BX$1,0),FALSE)/1,0))</f>
        <v>0</v>
      </c>
      <c r="V35">
        <f>IF($D35="","",IFERROR(VLOOKUP($B35,Kraftvärmeprod!$B$1:$BX$550,MATCH(V$2,Kraftvärmeprod!$B$1:$VX$1,0),FALSE)/1,0)-IFERROR(VLOOKUP($B35,'Slutlig allokering kvv'!$B$2:$BX$550,MATCH(V$2,'Slutlig allokering kvv'!$B$1:$BX$1,0),FALSE)/1,0))</f>
        <v>5.7522500000000001</v>
      </c>
      <c r="W35">
        <f>IF($D35="","",IFERROR(VLOOKUP($B35,Kraftvärmeprod!$B$1:$BX$550,MATCH(W$2,Kraftvärmeprod!$B$1:$VX$1,0),FALSE)/1,0)-IFERROR(VLOOKUP($B35,'Slutlig allokering kvv'!$B$2:$BX$550,MATCH(W$2,'Slutlig allokering kvv'!$B$1:$BX$1,0),FALSE)/1,0))</f>
        <v>0</v>
      </c>
      <c r="X35">
        <f>IF($D35="","",IFERROR(VLOOKUP($B35,Kraftvärmeprod!$B$1:$BX$550,MATCH(X$2,Kraftvärmeprod!$B$1:$VX$1,0),FALSE)/1,0)-IFERROR(VLOOKUP($B35,'Slutlig allokering kvv'!$B$2:$BX$550,MATCH(X$2,'Slutlig allokering kvv'!$B$1:$BX$1,0),FALSE)/1,0))</f>
        <v>0</v>
      </c>
      <c r="Y35">
        <f>IF($D35="","",IFERROR(VLOOKUP($B35,Kraftvärmeprod!$B$1:$BX$550,MATCH(Y$2,Kraftvärmeprod!$B$1:$VX$1,0),FALSE)/1,0)-IFERROR(VLOOKUP($B35,'Slutlig allokering kvv'!$B$2:$BX$550,MATCH(Y$2,'Slutlig allokering kvv'!$B$1:$BX$1,0),FALSE)/1,0))</f>
        <v>0</v>
      </c>
      <c r="Z35">
        <f>IF($D35="","",IFERROR(VLOOKUP($B35,Kraftvärmeprod!$B$1:$BX$550,MATCH(Z$2,Kraftvärmeprod!$B$1:$VX$1,0),FALSE)/1,0)-IFERROR(VLOOKUP($B35,'Slutlig allokering kvv'!$B$2:$BX$550,MATCH(Z$2,'Slutlig allokering kvv'!$B$1:$BX$1,0),FALSE)/1,0))</f>
        <v>0</v>
      </c>
      <c r="AA35">
        <f>IF($D35="","",IFERROR(VLOOKUP($B35,Kraftvärmeprod!$B$1:$BX$550,MATCH(AA$2,Kraftvärmeprod!$B$1:$VX$1,0),FALSE)/1,0)-IFERROR(VLOOKUP($B35,'Slutlig allokering kvv'!$B$2:$BX$550,MATCH(AA$2,'Slutlig allokering kvv'!$B$1:$BX$1,0),FALSE)/1,0))</f>
        <v>160.65600000000001</v>
      </c>
      <c r="AB35">
        <f>IF($D35="","",IFERROR(VLOOKUP($B35,Kraftvärmeprod!$B$1:$BX$550,MATCH(AB$2,Kraftvärmeprod!$B$1:$VX$1,0),FALSE)/1,0)-IFERROR(VLOOKUP($B35,'Slutlig allokering kvv'!$B$2:$BX$550,MATCH(AB$2,'Slutlig allokering kvv'!$B$1:$BX$1,0),FALSE)/1,0))</f>
        <v>0</v>
      </c>
      <c r="AC35">
        <f>IF($D35="","",IFERROR(VLOOKUP($B35,Kraftvärmeprod!$B$1:$BX$550,MATCH(AC$2,Kraftvärmeprod!$B$1:$VX$1,0),FALSE)/1,0)-IFERROR(VLOOKUP($B35,'Slutlig allokering kvv'!$B$2:$BX$550,MATCH(AC$2,'Slutlig allokering kvv'!$B$1:$BX$1,0),FALSE)/1,0))</f>
        <v>0</v>
      </c>
      <c r="AD35">
        <f>IF($D35="","",IFERROR(VLOOKUP($B35,Kraftvärmeprod!$B$1:$BX$550,MATCH(AD$2,Kraftvärmeprod!$B$1:$VX$1,0),FALSE)/1,0)-IFERROR(VLOOKUP($B35,'Slutlig allokering kvv'!$B$2:$BX$550,MATCH(AD$2,'Slutlig allokering kvv'!$B$1:$BX$1,0),FALSE)/1,0))</f>
        <v>0</v>
      </c>
      <c r="AE35">
        <f>IF($D35="","",IFERROR(VLOOKUP($B35,Miljö!$B$1:$E$550,MATCH("Hjälpel kraftvärme (GWh)",Miljö!$B$1:$E$1,0),FALSE)/1,0)-IFERROR(VLOOKUP($B35,'Slutlig allokering kvv'!$B$2:$BX$549,MATCH(AE$2,'Slutlig allokering kvv'!$B$1:$BX$1,0),FALSE)/1,0))</f>
        <v>1.2071099999999999</v>
      </c>
      <c r="AI35" s="274">
        <f t="shared" si="0"/>
        <v>166.40825000000001</v>
      </c>
      <c r="AK35">
        <f>IFERROR(VLOOKUP($B35,'Slutlig allokering kvv'!$B$2:$AX$549,MATCH("Summa slutlig allokerad tillförd energi (utan hjälpel och rökgaskondensering):",'Slutlig allokering kvv'!$B$1:$AX$1,0),FALSE)/1,"")</f>
        <v>219.59174999999999</v>
      </c>
      <c r="AM35" s="275">
        <f>IFERROR(1-VLOOKUP($B35,'Slutlig allokering kvv'!$B$2:$AX$549,MATCH("Andel av bränsle i kvv som allokerats till värme, exklusive rökgaskondensering och hjälpel",'Slutlig allokering kvv'!$B$1:$AX$1,0),FALSE),"")</f>
        <v>0.43110945595854921</v>
      </c>
      <c r="AO35" s="115">
        <f t="shared" si="1"/>
        <v>0.43110945595854927</v>
      </c>
      <c r="AP35" s="276">
        <f t="shared" si="2"/>
        <v>-5.5511151231257827E-17</v>
      </c>
      <c r="AR35" s="115">
        <f t="shared" si="3"/>
        <v>0.39972470303437585</v>
      </c>
    </row>
    <row r="36" spans="1:44">
      <c r="A36" t="s">
        <v>65</v>
      </c>
      <c r="B36" t="s">
        <v>66</v>
      </c>
      <c r="C36" t="str">
        <f>IFERROR(VLOOKUP($B36,Kraftvärmeprod!$B$1:$AH$479,MATCH(C$2,Kraftvärmeprod!$B$1:$AG$1,0),FALSE)/1,"")</f>
        <v/>
      </c>
      <c r="D36" t="str">
        <f>IFERROR(VLOOKUP($B36,Kraftvärmeprod!$B$1:$AH$479,MATCH(D$2,Kraftvärmeprod!$B$1:$AG$1,0),FALSE)/1,"")</f>
        <v/>
      </c>
      <c r="F36" t="str">
        <f>IF($D36="","",IFERROR(VLOOKUP($B36,Kraftvärmeprod!$B$1:$BX$550,MATCH(F$2,Kraftvärmeprod!$B$1:$VX$1,0),FALSE)/1,0)-IFERROR(VLOOKUP($B36,'Slutlig allokering kvv'!$B$2:$BX$550,MATCH(F$2,'Slutlig allokering kvv'!$B$1:$BX$1,0),FALSE)/1,0))</f>
        <v/>
      </c>
      <c r="G36" t="str">
        <f>IF($D36="","",IFERROR(VLOOKUP($B36,Kraftvärmeprod!$B$1:$BX$550,MATCH(G$2,Kraftvärmeprod!$B$1:$VX$1,0),FALSE)/1,0)-IFERROR(VLOOKUP($B36,'Slutlig allokering kvv'!$B$2:$BX$550,MATCH(G$2,'Slutlig allokering kvv'!$B$1:$BX$1,0),FALSE)/1,0))</f>
        <v/>
      </c>
      <c r="H36" t="str">
        <f>IF($D36="","",IFERROR(VLOOKUP($B36,Kraftvärmeprod!$B$1:$BX$550,MATCH(H$2,Kraftvärmeprod!$B$1:$VX$1,0),FALSE)/1,0)-IFERROR(VLOOKUP($B36,'Slutlig allokering kvv'!$B$2:$BX$550,MATCH(H$2,'Slutlig allokering kvv'!$B$1:$BX$1,0),FALSE)/1,0))</f>
        <v/>
      </c>
      <c r="I36" t="str">
        <f>IF($D36="","",IFERROR(VLOOKUP($B36,Kraftvärmeprod!$B$1:$BX$550,MATCH(I$2,Kraftvärmeprod!$B$1:$VX$1,0),FALSE)/1,0)-IFERROR(VLOOKUP($B36,'Slutlig allokering kvv'!$B$2:$BX$550,MATCH(I$2,'Slutlig allokering kvv'!$B$1:$BX$1,0),FALSE)/1,0))</f>
        <v/>
      </c>
      <c r="J36" t="str">
        <f>IF($D36="","",IFERROR(VLOOKUP($B36,Kraftvärmeprod!$B$1:$BX$550,MATCH(J$2,Kraftvärmeprod!$B$1:$VX$1,0),FALSE)/1,0)-IFERROR(VLOOKUP($B36,'Slutlig allokering kvv'!$B$2:$BX$550,MATCH(J$2,'Slutlig allokering kvv'!$B$1:$BX$1,0),FALSE)/1,0))</f>
        <v/>
      </c>
      <c r="K36" t="str">
        <f>IF($D36="","",IFERROR(VLOOKUP($B36,Kraftvärmeprod!$B$1:$BX$550,MATCH(K$2,Kraftvärmeprod!$B$1:$VX$1,0),FALSE)/1,0)-IFERROR(VLOOKUP($B36,'Slutlig allokering kvv'!$B$2:$BX$550,MATCH(K$2,'Slutlig allokering kvv'!$B$1:$BX$1,0),FALSE)/1,0))</f>
        <v/>
      </c>
      <c r="L36" t="str">
        <f>IF($D36="","",IFERROR(VLOOKUP($B36,Kraftvärmeprod!$B$1:$BX$550,MATCH(L$2,Kraftvärmeprod!$B$1:$VX$1,0),FALSE)/1,0)-IFERROR(VLOOKUP($B36,'Slutlig allokering kvv'!$B$2:$BX$550,MATCH(L$2,'Slutlig allokering kvv'!$B$1:$BX$1,0),FALSE)/1,0))</f>
        <v/>
      </c>
      <c r="M36" t="str">
        <f>IF($D36="","",IFERROR(VLOOKUP($B36,Kraftvärmeprod!$B$1:$BX$550,MATCH(M$2,Kraftvärmeprod!$B$1:$VX$1,0),FALSE)/1,0)-IFERROR(VLOOKUP($B36,'Slutlig allokering kvv'!$B$2:$BX$550,MATCH(M$2,'Slutlig allokering kvv'!$B$1:$BX$1,0),FALSE)/1,0))</f>
        <v/>
      </c>
      <c r="N36" t="str">
        <f>IF($D36="","",IFERROR(VLOOKUP($B36,Kraftvärmeprod!$B$1:$BX$550,MATCH(N$2,Kraftvärmeprod!$B$1:$VX$1,0),FALSE)/1,0)-IFERROR(VLOOKUP($B36,'Slutlig allokering kvv'!$B$2:$BX$550,MATCH(N$2,'Slutlig allokering kvv'!$B$1:$BX$1,0),FALSE)/1,0))</f>
        <v/>
      </c>
      <c r="O36" t="str">
        <f>IF($D36="","",IFERROR(VLOOKUP($B36,Kraftvärmeprod!$B$1:$BX$550,MATCH(O$2,Kraftvärmeprod!$B$1:$VX$1,0),FALSE)/1,0)-IFERROR(VLOOKUP($B36,'Slutlig allokering kvv'!$B$2:$BX$550,MATCH(O$2,'Slutlig allokering kvv'!$B$1:$BX$1,0),FALSE)/1,0))</f>
        <v/>
      </c>
      <c r="P36" t="str">
        <f>IF($D36="","",IFERROR(VLOOKUP($B36,Kraftvärmeprod!$B$1:$BX$550,MATCH(P$2,Kraftvärmeprod!$B$1:$VX$1,0),FALSE)/1,0)-IFERROR(VLOOKUP($B36,'Slutlig allokering kvv'!$B$2:$BX$550,MATCH(P$2,'Slutlig allokering kvv'!$B$1:$BX$1,0),FALSE)/1,0))</f>
        <v/>
      </c>
      <c r="Q36" t="str">
        <f>IF($D36="","",IFERROR(VLOOKUP($B36,Kraftvärmeprod!$B$1:$BX$550,MATCH(Q$2,Kraftvärmeprod!$B$1:$VX$1,0),FALSE)/1,0)-IFERROR(VLOOKUP($B36,'Slutlig allokering kvv'!$B$2:$BX$550,MATCH(Q$2,'Slutlig allokering kvv'!$B$1:$BX$1,0),FALSE)/1,0))</f>
        <v/>
      </c>
      <c r="R36" t="str">
        <f>IF($D36="","",IFERROR(VLOOKUP($B36,Kraftvärmeprod!$B$1:$BX$550,MATCH(R$2,Kraftvärmeprod!$B$1:$VX$1,0),FALSE)/1,0)-IFERROR(VLOOKUP($B36,'Slutlig allokering kvv'!$B$2:$BX$550,MATCH(R$2,'Slutlig allokering kvv'!$B$1:$BX$1,0),FALSE)/1,0))</f>
        <v/>
      </c>
      <c r="S36" t="str">
        <f>IF($D36="","",IFERROR(VLOOKUP($B36,Kraftvärmeprod!$B$1:$BX$550,MATCH(S$2,Kraftvärmeprod!$B$1:$VX$1,0),FALSE)/1,0)-IFERROR(VLOOKUP($B36,'Slutlig allokering kvv'!$B$2:$BX$550,MATCH(S$2,'Slutlig allokering kvv'!$B$1:$BX$1,0),FALSE)/1,0))</f>
        <v/>
      </c>
      <c r="T36" t="str">
        <f>IF($D36="","",IFERROR(VLOOKUP($B36,Kraftvärmeprod!$B$1:$BX$550,MATCH(T$2,Kraftvärmeprod!$B$1:$VX$1,0),FALSE)/1,0)-IFERROR(VLOOKUP($B36,'Slutlig allokering kvv'!$B$2:$BX$550,MATCH(T$2,'Slutlig allokering kvv'!$B$1:$BX$1,0),FALSE)/1,0))</f>
        <v/>
      </c>
      <c r="U36" t="str">
        <f>IF($D36="","",IFERROR(VLOOKUP($B36,Kraftvärmeprod!$B$1:$BX$550,MATCH(U$2,Kraftvärmeprod!$B$1:$VX$1,0),FALSE)/1,0)-IFERROR(VLOOKUP($B36,'Slutlig allokering kvv'!$B$2:$BX$550,MATCH(U$2,'Slutlig allokering kvv'!$B$1:$BX$1,0),FALSE)/1,0))</f>
        <v/>
      </c>
      <c r="V36" t="str">
        <f>IF($D36="","",IFERROR(VLOOKUP($B36,Kraftvärmeprod!$B$1:$BX$550,MATCH(V$2,Kraftvärmeprod!$B$1:$VX$1,0),FALSE)/1,0)-IFERROR(VLOOKUP($B36,'Slutlig allokering kvv'!$B$2:$BX$550,MATCH(V$2,'Slutlig allokering kvv'!$B$1:$BX$1,0),FALSE)/1,0))</f>
        <v/>
      </c>
      <c r="W36" t="str">
        <f>IF($D36="","",IFERROR(VLOOKUP($B36,Kraftvärmeprod!$B$1:$BX$550,MATCH(W$2,Kraftvärmeprod!$B$1:$VX$1,0),FALSE)/1,0)-IFERROR(VLOOKUP($B36,'Slutlig allokering kvv'!$B$2:$BX$550,MATCH(W$2,'Slutlig allokering kvv'!$B$1:$BX$1,0),FALSE)/1,0))</f>
        <v/>
      </c>
      <c r="X36" t="str">
        <f>IF($D36="","",IFERROR(VLOOKUP($B36,Kraftvärmeprod!$B$1:$BX$550,MATCH(X$2,Kraftvärmeprod!$B$1:$VX$1,0),FALSE)/1,0)-IFERROR(VLOOKUP($B36,'Slutlig allokering kvv'!$B$2:$BX$550,MATCH(X$2,'Slutlig allokering kvv'!$B$1:$BX$1,0),FALSE)/1,0))</f>
        <v/>
      </c>
      <c r="Y36" t="str">
        <f>IF($D36="","",IFERROR(VLOOKUP($B36,Kraftvärmeprod!$B$1:$BX$550,MATCH(Y$2,Kraftvärmeprod!$B$1:$VX$1,0),FALSE)/1,0)-IFERROR(VLOOKUP($B36,'Slutlig allokering kvv'!$B$2:$BX$550,MATCH(Y$2,'Slutlig allokering kvv'!$B$1:$BX$1,0),FALSE)/1,0))</f>
        <v/>
      </c>
      <c r="Z36" t="str">
        <f>IF($D36="","",IFERROR(VLOOKUP($B36,Kraftvärmeprod!$B$1:$BX$550,MATCH(Z$2,Kraftvärmeprod!$B$1:$VX$1,0),FALSE)/1,0)-IFERROR(VLOOKUP($B36,'Slutlig allokering kvv'!$B$2:$BX$550,MATCH(Z$2,'Slutlig allokering kvv'!$B$1:$BX$1,0),FALSE)/1,0))</f>
        <v/>
      </c>
      <c r="AA36" t="str">
        <f>IF($D36="","",IFERROR(VLOOKUP($B36,Kraftvärmeprod!$B$1:$BX$550,MATCH(AA$2,Kraftvärmeprod!$B$1:$VX$1,0),FALSE)/1,0)-IFERROR(VLOOKUP($B36,'Slutlig allokering kvv'!$B$2:$BX$550,MATCH(AA$2,'Slutlig allokering kvv'!$B$1:$BX$1,0),FALSE)/1,0))</f>
        <v/>
      </c>
      <c r="AB36" t="str">
        <f>IF($D36="","",IFERROR(VLOOKUP($B36,Kraftvärmeprod!$B$1:$BX$550,MATCH(AB$2,Kraftvärmeprod!$B$1:$VX$1,0),FALSE)/1,0)-IFERROR(VLOOKUP($B36,'Slutlig allokering kvv'!$B$2:$BX$550,MATCH(AB$2,'Slutlig allokering kvv'!$B$1:$BX$1,0),FALSE)/1,0))</f>
        <v/>
      </c>
      <c r="AC36" t="str">
        <f>IF($D36="","",IFERROR(VLOOKUP($B36,Kraftvärmeprod!$B$1:$BX$550,MATCH(AC$2,Kraftvärmeprod!$B$1:$VX$1,0),FALSE)/1,0)-IFERROR(VLOOKUP($B36,'Slutlig allokering kvv'!$B$2:$BX$550,MATCH(AC$2,'Slutlig allokering kvv'!$B$1:$BX$1,0),FALSE)/1,0))</f>
        <v/>
      </c>
      <c r="AD36" t="str">
        <f>IF($D36="","",IFERROR(VLOOKUP($B36,Kraftvärmeprod!$B$1:$BX$550,MATCH(AD$2,Kraftvärmeprod!$B$1:$VX$1,0),FALSE)/1,0)-IFERROR(VLOOKUP($B36,'Slutlig allokering kvv'!$B$2:$BX$550,MATCH(AD$2,'Slutlig allokering kvv'!$B$1:$BX$1,0),FALSE)/1,0))</f>
        <v/>
      </c>
      <c r="AE36" t="str">
        <f>IF($D36="","",IFERROR(VLOOKUP($B36,Miljö!$B$1:$E$550,MATCH("Hjälpel kraftvärme (GWh)",Miljö!$B$1:$E$1,0),FALSE)/1,0)-IFERROR(VLOOKUP($B36,'Slutlig allokering kvv'!$B$2:$BX$549,MATCH(AE$2,'Slutlig allokering kvv'!$B$1:$BX$1,0),FALSE)/1,0))</f>
        <v/>
      </c>
      <c r="AI36" s="274">
        <f t="shared" si="0"/>
        <v>0</v>
      </c>
      <c r="AK36">
        <f>IFERROR(VLOOKUP($B36,'Slutlig allokering kvv'!$B$2:$AX$549,MATCH("Summa slutlig allokerad tillförd energi (utan hjälpel och rökgaskondensering):",'Slutlig allokering kvv'!$B$1:$AX$1,0),FALSE)/1,"")</f>
        <v>0</v>
      </c>
      <c r="AM36" s="275" t="str">
        <f>IFERROR(1-VLOOKUP($B36,'Slutlig allokering kvv'!$B$2:$AX$549,MATCH("Andel av bränsle i kvv som allokerats till värme, exklusive rökgaskondensering och hjälpel",'Slutlig allokering kvv'!$B$1:$AX$1,0),FALSE),"")</f>
        <v/>
      </c>
      <c r="AO36" s="115" t="str">
        <f t="shared" si="1"/>
        <v/>
      </c>
      <c r="AP36" s="276" t="str">
        <f t="shared" si="2"/>
        <v/>
      </c>
      <c r="AR36" s="115" t="str">
        <f t="shared" si="3"/>
        <v/>
      </c>
    </row>
    <row r="37" spans="1:44">
      <c r="A37" t="s">
        <v>65</v>
      </c>
      <c r="B37" t="s">
        <v>67</v>
      </c>
      <c r="C37">
        <f>IFERROR(VLOOKUP($B37,Kraftvärmeprod!$B$1:$AH$479,MATCH(C$2,Kraftvärmeprod!$B$1:$AG$1,0),FALSE)/1,"")</f>
        <v>126.54</v>
      </c>
      <c r="D37">
        <f>IFERROR(VLOOKUP($B37,Kraftvärmeprod!$B$1:$AH$479,MATCH(D$2,Kraftvärmeprod!$B$1:$AG$1,0),FALSE)/1,"")</f>
        <v>36.17</v>
      </c>
      <c r="F37">
        <f>IF($D37="","",IFERROR(VLOOKUP($B37,Kraftvärmeprod!$B$1:$BX$550,MATCH(F$2,Kraftvärmeprod!$B$1:$VX$1,0),FALSE)/1,0)-IFERROR(VLOOKUP($B37,'Slutlig allokering kvv'!$B$2:$BX$550,MATCH(F$2,'Slutlig allokering kvv'!$B$1:$BX$1,0),FALSE)/1,0))</f>
        <v>0</v>
      </c>
      <c r="G37">
        <f>IF($D37="","",IFERROR(VLOOKUP($B37,Kraftvärmeprod!$B$1:$BX$550,MATCH(G$2,Kraftvärmeprod!$B$1:$VX$1,0),FALSE)/1,0)-IFERROR(VLOOKUP($B37,'Slutlig allokering kvv'!$B$2:$BX$550,MATCH(G$2,'Slutlig allokering kvv'!$B$1:$BX$1,0),FALSE)/1,0))</f>
        <v>0.3004119999999999</v>
      </c>
      <c r="H37">
        <f>IF($D37="","",IFERROR(VLOOKUP($B37,Kraftvärmeprod!$B$1:$BX$550,MATCH(H$2,Kraftvärmeprod!$B$1:$VX$1,0),FALSE)/1,0)-IFERROR(VLOOKUP($B37,'Slutlig allokering kvv'!$B$2:$BX$550,MATCH(H$2,'Slutlig allokering kvv'!$B$1:$BX$1,0),FALSE)/1,0))</f>
        <v>0</v>
      </c>
      <c r="I37">
        <f>IF($D37="","",IFERROR(VLOOKUP($B37,Kraftvärmeprod!$B$1:$BX$550,MATCH(I$2,Kraftvärmeprod!$B$1:$VX$1,0),FALSE)/1,0)-IFERROR(VLOOKUP($B37,'Slutlig allokering kvv'!$B$2:$BX$550,MATCH(I$2,'Slutlig allokering kvv'!$B$1:$BX$1,0),FALSE)/1,0))</f>
        <v>0</v>
      </c>
      <c r="J37">
        <f>IF($D37="","",IFERROR(VLOOKUP($B37,Kraftvärmeprod!$B$1:$BX$550,MATCH(J$2,Kraftvärmeprod!$B$1:$VX$1,0),FALSE)/1,0)-IFERROR(VLOOKUP($B37,'Slutlig allokering kvv'!$B$2:$BX$550,MATCH(J$2,'Slutlig allokering kvv'!$B$1:$BX$1,0),FALSE)/1,0))</f>
        <v>0</v>
      </c>
      <c r="K37">
        <f>IF($D37="","",IFERROR(VLOOKUP($B37,Kraftvärmeprod!$B$1:$BX$550,MATCH(K$2,Kraftvärmeprod!$B$1:$VX$1,0),FALSE)/1,0)-IFERROR(VLOOKUP($B37,'Slutlig allokering kvv'!$B$2:$BX$550,MATCH(K$2,'Slutlig allokering kvv'!$B$1:$BX$1,0),FALSE)/1,0))</f>
        <v>0</v>
      </c>
      <c r="L37">
        <f>IF($D37="","",IFERROR(VLOOKUP($B37,Kraftvärmeprod!$B$1:$BX$550,MATCH(L$2,Kraftvärmeprod!$B$1:$VX$1,0),FALSE)/1,0)-IFERROR(VLOOKUP($B37,'Slutlig allokering kvv'!$B$2:$BX$550,MATCH(L$2,'Slutlig allokering kvv'!$B$1:$BX$1,0),FALSE)/1,0))</f>
        <v>0</v>
      </c>
      <c r="M37">
        <f>IF($D37="","",IFERROR(VLOOKUP($B37,Kraftvärmeprod!$B$1:$BX$550,MATCH(M$2,Kraftvärmeprod!$B$1:$VX$1,0),FALSE)/1,0)-IFERROR(VLOOKUP($B37,'Slutlig allokering kvv'!$B$2:$BX$550,MATCH(M$2,'Slutlig allokering kvv'!$B$1:$BX$1,0),FALSE)/1,0))</f>
        <v>3.8421499999999997E-2</v>
      </c>
      <c r="N37">
        <f>IF($D37="","",IFERROR(VLOOKUP($B37,Kraftvärmeprod!$B$1:$BX$550,MATCH(N$2,Kraftvärmeprod!$B$1:$VX$1,0),FALSE)/1,0)-IFERROR(VLOOKUP($B37,'Slutlig allokering kvv'!$B$2:$BX$550,MATCH(N$2,'Slutlig allokering kvv'!$B$1:$BX$1,0),FALSE)/1,0))</f>
        <v>0</v>
      </c>
      <c r="O37">
        <f>IF($D37="","",IFERROR(VLOOKUP($B37,Kraftvärmeprod!$B$1:$BX$550,MATCH(O$2,Kraftvärmeprod!$B$1:$VX$1,0),FALSE)/1,0)-IFERROR(VLOOKUP($B37,'Slutlig allokering kvv'!$B$2:$BX$550,MATCH(O$2,'Slutlig allokering kvv'!$B$1:$BX$1,0),FALSE)/1,0))</f>
        <v>0</v>
      </c>
      <c r="P37">
        <f>IF($D37="","",IFERROR(VLOOKUP($B37,Kraftvärmeprod!$B$1:$BX$550,MATCH(P$2,Kraftvärmeprod!$B$1:$VX$1,0),FALSE)/1,0)-IFERROR(VLOOKUP($B37,'Slutlig allokering kvv'!$B$2:$BX$550,MATCH(P$2,'Slutlig allokering kvv'!$B$1:$BX$1,0),FALSE)/1,0))</f>
        <v>0</v>
      </c>
      <c r="Q37">
        <f>IF($D37="","",IFERROR(VLOOKUP($B37,Kraftvärmeprod!$B$1:$BX$550,MATCH(Q$2,Kraftvärmeprod!$B$1:$VX$1,0),FALSE)/1,0)-IFERROR(VLOOKUP($B37,'Slutlig allokering kvv'!$B$2:$BX$550,MATCH(Q$2,'Slutlig allokering kvv'!$B$1:$BX$1,0),FALSE)/1,0))</f>
        <v>0</v>
      </c>
      <c r="R37">
        <f>IF($D37="","",IFERROR(VLOOKUP($B37,Kraftvärmeprod!$B$1:$BX$550,MATCH(R$2,Kraftvärmeprod!$B$1:$VX$1,0),FALSE)/1,0)-IFERROR(VLOOKUP($B37,'Slutlig allokering kvv'!$B$2:$BX$550,MATCH(R$2,'Slutlig allokering kvv'!$B$1:$BX$1,0),FALSE)/1,0))</f>
        <v>0</v>
      </c>
      <c r="S37">
        <f>IF($D37="","",IFERROR(VLOOKUP($B37,Kraftvärmeprod!$B$1:$BX$550,MATCH(S$2,Kraftvärmeprod!$B$1:$VX$1,0),FALSE)/1,0)-IFERROR(VLOOKUP($B37,'Slutlig allokering kvv'!$B$2:$BX$550,MATCH(S$2,'Slutlig allokering kvv'!$B$1:$BX$1,0),FALSE)/1,0))</f>
        <v>0</v>
      </c>
      <c r="T37">
        <f>IF($D37="","",IFERROR(VLOOKUP($B37,Kraftvärmeprod!$B$1:$BX$550,MATCH(T$2,Kraftvärmeprod!$B$1:$VX$1,0),FALSE)/1,0)-IFERROR(VLOOKUP($B37,'Slutlig allokering kvv'!$B$2:$BX$550,MATCH(T$2,'Slutlig allokering kvv'!$B$1:$BX$1,0),FALSE)/1,0))</f>
        <v>0</v>
      </c>
      <c r="U37">
        <f>IF($D37="","",IFERROR(VLOOKUP($B37,Kraftvärmeprod!$B$1:$BX$550,MATCH(U$2,Kraftvärmeprod!$B$1:$VX$1,0),FALSE)/1,0)-IFERROR(VLOOKUP($B37,'Slutlig allokering kvv'!$B$2:$BX$550,MATCH(U$2,'Slutlig allokering kvv'!$B$1:$BX$1,0),FALSE)/1,0))</f>
        <v>0</v>
      </c>
      <c r="V37">
        <f>IF($D37="","",IFERROR(VLOOKUP($B37,Kraftvärmeprod!$B$1:$BX$550,MATCH(V$2,Kraftvärmeprod!$B$1:$VX$1,0),FALSE)/1,0)-IFERROR(VLOOKUP($B37,'Slutlig allokering kvv'!$B$2:$BX$550,MATCH(V$2,'Slutlig allokering kvv'!$B$1:$BX$1,0),FALSE)/1,0))</f>
        <v>6.403579999999999E-2</v>
      </c>
      <c r="W37">
        <f>IF($D37="","",IFERROR(VLOOKUP($B37,Kraftvärmeprod!$B$1:$BX$550,MATCH(W$2,Kraftvärmeprod!$B$1:$VX$1,0),FALSE)/1,0)-IFERROR(VLOOKUP($B37,'Slutlig allokering kvv'!$B$2:$BX$550,MATCH(W$2,'Slutlig allokering kvv'!$B$1:$BX$1,0),FALSE)/1,0))</f>
        <v>0</v>
      </c>
      <c r="X37">
        <f>IF($D37="","",IFERROR(VLOOKUP($B37,Kraftvärmeprod!$B$1:$BX$550,MATCH(X$2,Kraftvärmeprod!$B$1:$VX$1,0),FALSE)/1,0)-IFERROR(VLOOKUP($B37,'Slutlig allokering kvv'!$B$2:$BX$550,MATCH(X$2,'Slutlig allokering kvv'!$B$1:$BX$1,0),FALSE)/1,0))</f>
        <v>0</v>
      </c>
      <c r="Y37">
        <f>IF($D37="","",IFERROR(VLOOKUP($B37,Kraftvärmeprod!$B$1:$BX$550,MATCH(Y$2,Kraftvärmeprod!$B$1:$VX$1,0),FALSE)/1,0)-IFERROR(VLOOKUP($B37,'Slutlig allokering kvv'!$B$2:$BX$550,MATCH(Y$2,'Slutlig allokering kvv'!$B$1:$BX$1,0),FALSE)/1,0))</f>
        <v>0</v>
      </c>
      <c r="Z37">
        <f>IF($D37="","",IFERROR(VLOOKUP($B37,Kraftvärmeprod!$B$1:$BX$550,MATCH(Z$2,Kraftvärmeprod!$B$1:$VX$1,0),FALSE)/1,0)-IFERROR(VLOOKUP($B37,'Slutlig allokering kvv'!$B$2:$BX$550,MATCH(Z$2,'Slutlig allokering kvv'!$B$1:$BX$1,0),FALSE)/1,0))</f>
        <v>0</v>
      </c>
      <c r="AA37">
        <f>IF($D37="","",IFERROR(VLOOKUP($B37,Kraftvärmeprod!$B$1:$BX$550,MATCH(AA$2,Kraftvärmeprod!$B$1:$VX$1,0),FALSE)/1,0)-IFERROR(VLOOKUP($B37,'Slutlig allokering kvv'!$B$2:$BX$550,MATCH(AA$2,'Slutlig allokering kvv'!$B$1:$BX$1,0),FALSE)/1,0))</f>
        <v>85.053299999999993</v>
      </c>
      <c r="AB37">
        <f>IF($D37="","",IFERROR(VLOOKUP($B37,Kraftvärmeprod!$B$1:$BX$550,MATCH(AB$2,Kraftvärmeprod!$B$1:$VX$1,0),FALSE)/1,0)-IFERROR(VLOOKUP($B37,'Slutlig allokering kvv'!$B$2:$BX$550,MATCH(AB$2,'Slutlig allokering kvv'!$B$1:$BX$1,0),FALSE)/1,0))</f>
        <v>0</v>
      </c>
      <c r="AC37">
        <f>IF($D37="","",IFERROR(VLOOKUP($B37,Kraftvärmeprod!$B$1:$BX$550,MATCH(AC$2,Kraftvärmeprod!$B$1:$VX$1,0),FALSE)/1,0)-IFERROR(VLOOKUP($B37,'Slutlig allokering kvv'!$B$2:$BX$550,MATCH(AC$2,'Slutlig allokering kvv'!$B$1:$BX$1,0),FALSE)/1,0))</f>
        <v>0</v>
      </c>
      <c r="AD37">
        <f>IF($D37="","",IFERROR(VLOOKUP($B37,Kraftvärmeprod!$B$1:$BX$550,MATCH(AD$2,Kraftvärmeprod!$B$1:$VX$1,0),FALSE)/1,0)-IFERROR(VLOOKUP($B37,'Slutlig allokering kvv'!$B$2:$BX$550,MATCH(AD$2,'Slutlig allokering kvv'!$B$1:$BX$1,0),FALSE)/1,0))</f>
        <v>0</v>
      </c>
      <c r="AE37">
        <f>IF($D37="","",IFERROR(VLOOKUP($B37,Miljö!$B$1:$E$550,MATCH("Hjälpel kraftvärme (GWh)",Miljö!$B$1:$E$1,0),FALSE)/1,0)-IFERROR(VLOOKUP($B37,'Slutlig allokering kvv'!$B$2:$BX$549,MATCH(AE$2,'Slutlig allokering kvv'!$B$1:$BX$1,0),FALSE)/1,0))</f>
        <v>4.1988500000000011</v>
      </c>
      <c r="AI37" s="274">
        <f t="shared" si="0"/>
        <v>85.456169299999999</v>
      </c>
      <c r="AK37">
        <f>IFERROR(VLOOKUP($B37,'Slutlig allokering kvv'!$B$2:$AX$549,MATCH("Summa slutlig allokerad tillförd energi (utan hjälpel och rökgaskondensering):",'Slutlig allokering kvv'!$B$1:$AX$1,0),FALSE)/1,"")</f>
        <v>93.643830700000009</v>
      </c>
      <c r="AM37" s="275">
        <f>IFERROR(1-VLOOKUP($B37,'Slutlig allokering kvv'!$B$2:$AX$549,MATCH("Andel av bränsle i kvv som allokerats till värme, exklusive rökgaskondensering och hjälpel",'Slutlig allokering kvv'!$B$1:$AX$1,0),FALSE),"")</f>
        <v>0.4771422071468453</v>
      </c>
      <c r="AO37" s="115">
        <f t="shared" si="1"/>
        <v>0.4771422071468453</v>
      </c>
      <c r="AP37" s="276">
        <f t="shared" si="2"/>
        <v>0</v>
      </c>
      <c r="AR37" s="115">
        <f t="shared" si="3"/>
        <v>0.40343530437453151</v>
      </c>
    </row>
    <row r="38" spans="1:44">
      <c r="A38" t="s">
        <v>65</v>
      </c>
      <c r="B38" t="s">
        <v>68</v>
      </c>
      <c r="C38" t="str">
        <f>IFERROR(VLOOKUP($B38,Kraftvärmeprod!$B$1:$AH$479,MATCH(C$2,Kraftvärmeprod!$B$1:$AG$1,0),FALSE)/1,"")</f>
        <v/>
      </c>
      <c r="D38" t="str">
        <f>IFERROR(VLOOKUP($B38,Kraftvärmeprod!$B$1:$AH$479,MATCH(D$2,Kraftvärmeprod!$B$1:$AG$1,0),FALSE)/1,"")</f>
        <v/>
      </c>
      <c r="F38" t="str">
        <f>IF($D38="","",IFERROR(VLOOKUP($B38,Kraftvärmeprod!$B$1:$BX$550,MATCH(F$2,Kraftvärmeprod!$B$1:$VX$1,0),FALSE)/1,0)-IFERROR(VLOOKUP($B38,'Slutlig allokering kvv'!$B$2:$BX$550,MATCH(F$2,'Slutlig allokering kvv'!$B$1:$BX$1,0),FALSE)/1,0))</f>
        <v/>
      </c>
      <c r="G38" t="str">
        <f>IF($D38="","",IFERROR(VLOOKUP($B38,Kraftvärmeprod!$B$1:$BX$550,MATCH(G$2,Kraftvärmeprod!$B$1:$VX$1,0),FALSE)/1,0)-IFERROR(VLOOKUP($B38,'Slutlig allokering kvv'!$B$2:$BX$550,MATCH(G$2,'Slutlig allokering kvv'!$B$1:$BX$1,0),FALSE)/1,0))</f>
        <v/>
      </c>
      <c r="H38" t="str">
        <f>IF($D38="","",IFERROR(VLOOKUP($B38,Kraftvärmeprod!$B$1:$BX$550,MATCH(H$2,Kraftvärmeprod!$B$1:$VX$1,0),FALSE)/1,0)-IFERROR(VLOOKUP($B38,'Slutlig allokering kvv'!$B$2:$BX$550,MATCH(H$2,'Slutlig allokering kvv'!$B$1:$BX$1,0),FALSE)/1,0))</f>
        <v/>
      </c>
      <c r="I38" t="str">
        <f>IF($D38="","",IFERROR(VLOOKUP($B38,Kraftvärmeprod!$B$1:$BX$550,MATCH(I$2,Kraftvärmeprod!$B$1:$VX$1,0),FALSE)/1,0)-IFERROR(VLOOKUP($B38,'Slutlig allokering kvv'!$B$2:$BX$550,MATCH(I$2,'Slutlig allokering kvv'!$B$1:$BX$1,0),FALSE)/1,0))</f>
        <v/>
      </c>
      <c r="J38" t="str">
        <f>IF($D38="","",IFERROR(VLOOKUP($B38,Kraftvärmeprod!$B$1:$BX$550,MATCH(J$2,Kraftvärmeprod!$B$1:$VX$1,0),FALSE)/1,0)-IFERROR(VLOOKUP($B38,'Slutlig allokering kvv'!$B$2:$BX$550,MATCH(J$2,'Slutlig allokering kvv'!$B$1:$BX$1,0),FALSE)/1,0))</f>
        <v/>
      </c>
      <c r="K38" t="str">
        <f>IF($D38="","",IFERROR(VLOOKUP($B38,Kraftvärmeprod!$B$1:$BX$550,MATCH(K$2,Kraftvärmeprod!$B$1:$VX$1,0),FALSE)/1,0)-IFERROR(VLOOKUP($B38,'Slutlig allokering kvv'!$B$2:$BX$550,MATCH(K$2,'Slutlig allokering kvv'!$B$1:$BX$1,0),FALSE)/1,0))</f>
        <v/>
      </c>
      <c r="L38" t="str">
        <f>IF($D38="","",IFERROR(VLOOKUP($B38,Kraftvärmeprod!$B$1:$BX$550,MATCH(L$2,Kraftvärmeprod!$B$1:$VX$1,0),FALSE)/1,0)-IFERROR(VLOOKUP($B38,'Slutlig allokering kvv'!$B$2:$BX$550,MATCH(L$2,'Slutlig allokering kvv'!$B$1:$BX$1,0),FALSE)/1,0))</f>
        <v/>
      </c>
      <c r="M38" t="str">
        <f>IF($D38="","",IFERROR(VLOOKUP($B38,Kraftvärmeprod!$B$1:$BX$550,MATCH(M$2,Kraftvärmeprod!$B$1:$VX$1,0),FALSE)/1,0)-IFERROR(VLOOKUP($B38,'Slutlig allokering kvv'!$B$2:$BX$550,MATCH(M$2,'Slutlig allokering kvv'!$B$1:$BX$1,0),FALSE)/1,0))</f>
        <v/>
      </c>
      <c r="N38" t="str">
        <f>IF($D38="","",IFERROR(VLOOKUP($B38,Kraftvärmeprod!$B$1:$BX$550,MATCH(N$2,Kraftvärmeprod!$B$1:$VX$1,0),FALSE)/1,0)-IFERROR(VLOOKUP($B38,'Slutlig allokering kvv'!$B$2:$BX$550,MATCH(N$2,'Slutlig allokering kvv'!$B$1:$BX$1,0),FALSE)/1,0))</f>
        <v/>
      </c>
      <c r="O38" t="str">
        <f>IF($D38="","",IFERROR(VLOOKUP($B38,Kraftvärmeprod!$B$1:$BX$550,MATCH(O$2,Kraftvärmeprod!$B$1:$VX$1,0),FALSE)/1,0)-IFERROR(VLOOKUP($B38,'Slutlig allokering kvv'!$B$2:$BX$550,MATCH(O$2,'Slutlig allokering kvv'!$B$1:$BX$1,0),FALSE)/1,0))</f>
        <v/>
      </c>
      <c r="P38" t="str">
        <f>IF($D38="","",IFERROR(VLOOKUP($B38,Kraftvärmeprod!$B$1:$BX$550,MATCH(P$2,Kraftvärmeprod!$B$1:$VX$1,0),FALSE)/1,0)-IFERROR(VLOOKUP($B38,'Slutlig allokering kvv'!$B$2:$BX$550,MATCH(P$2,'Slutlig allokering kvv'!$B$1:$BX$1,0),FALSE)/1,0))</f>
        <v/>
      </c>
      <c r="Q38" t="str">
        <f>IF($D38="","",IFERROR(VLOOKUP($B38,Kraftvärmeprod!$B$1:$BX$550,MATCH(Q$2,Kraftvärmeprod!$B$1:$VX$1,0),FALSE)/1,0)-IFERROR(VLOOKUP($B38,'Slutlig allokering kvv'!$B$2:$BX$550,MATCH(Q$2,'Slutlig allokering kvv'!$B$1:$BX$1,0),FALSE)/1,0))</f>
        <v/>
      </c>
      <c r="R38" t="str">
        <f>IF($D38="","",IFERROR(VLOOKUP($B38,Kraftvärmeprod!$B$1:$BX$550,MATCH(R$2,Kraftvärmeprod!$B$1:$VX$1,0),FALSE)/1,0)-IFERROR(VLOOKUP($B38,'Slutlig allokering kvv'!$B$2:$BX$550,MATCH(R$2,'Slutlig allokering kvv'!$B$1:$BX$1,0),FALSE)/1,0))</f>
        <v/>
      </c>
      <c r="S38" t="str">
        <f>IF($D38="","",IFERROR(VLOOKUP($B38,Kraftvärmeprod!$B$1:$BX$550,MATCH(S$2,Kraftvärmeprod!$B$1:$VX$1,0),FALSE)/1,0)-IFERROR(VLOOKUP($B38,'Slutlig allokering kvv'!$B$2:$BX$550,MATCH(S$2,'Slutlig allokering kvv'!$B$1:$BX$1,0),FALSE)/1,0))</f>
        <v/>
      </c>
      <c r="T38" t="str">
        <f>IF($D38="","",IFERROR(VLOOKUP($B38,Kraftvärmeprod!$B$1:$BX$550,MATCH(T$2,Kraftvärmeprod!$B$1:$VX$1,0),FALSE)/1,0)-IFERROR(VLOOKUP($B38,'Slutlig allokering kvv'!$B$2:$BX$550,MATCH(T$2,'Slutlig allokering kvv'!$B$1:$BX$1,0),FALSE)/1,0))</f>
        <v/>
      </c>
      <c r="U38" t="str">
        <f>IF($D38="","",IFERROR(VLOOKUP($B38,Kraftvärmeprod!$B$1:$BX$550,MATCH(U$2,Kraftvärmeprod!$B$1:$VX$1,0),FALSE)/1,0)-IFERROR(VLOOKUP($B38,'Slutlig allokering kvv'!$B$2:$BX$550,MATCH(U$2,'Slutlig allokering kvv'!$B$1:$BX$1,0),FALSE)/1,0))</f>
        <v/>
      </c>
      <c r="V38" t="str">
        <f>IF($D38="","",IFERROR(VLOOKUP($B38,Kraftvärmeprod!$B$1:$BX$550,MATCH(V$2,Kraftvärmeprod!$B$1:$VX$1,0),FALSE)/1,0)-IFERROR(VLOOKUP($B38,'Slutlig allokering kvv'!$B$2:$BX$550,MATCH(V$2,'Slutlig allokering kvv'!$B$1:$BX$1,0),FALSE)/1,0))</f>
        <v/>
      </c>
      <c r="W38" t="str">
        <f>IF($D38="","",IFERROR(VLOOKUP($B38,Kraftvärmeprod!$B$1:$BX$550,MATCH(W$2,Kraftvärmeprod!$B$1:$VX$1,0),FALSE)/1,0)-IFERROR(VLOOKUP($B38,'Slutlig allokering kvv'!$B$2:$BX$550,MATCH(W$2,'Slutlig allokering kvv'!$B$1:$BX$1,0),FALSE)/1,0))</f>
        <v/>
      </c>
      <c r="X38" t="str">
        <f>IF($D38="","",IFERROR(VLOOKUP($B38,Kraftvärmeprod!$B$1:$BX$550,MATCH(X$2,Kraftvärmeprod!$B$1:$VX$1,0),FALSE)/1,0)-IFERROR(VLOOKUP($B38,'Slutlig allokering kvv'!$B$2:$BX$550,MATCH(X$2,'Slutlig allokering kvv'!$B$1:$BX$1,0),FALSE)/1,0))</f>
        <v/>
      </c>
      <c r="Y38" t="str">
        <f>IF($D38="","",IFERROR(VLOOKUP($B38,Kraftvärmeprod!$B$1:$BX$550,MATCH(Y$2,Kraftvärmeprod!$B$1:$VX$1,0),FALSE)/1,0)-IFERROR(VLOOKUP($B38,'Slutlig allokering kvv'!$B$2:$BX$550,MATCH(Y$2,'Slutlig allokering kvv'!$B$1:$BX$1,0),FALSE)/1,0))</f>
        <v/>
      </c>
      <c r="Z38" t="str">
        <f>IF($D38="","",IFERROR(VLOOKUP($B38,Kraftvärmeprod!$B$1:$BX$550,MATCH(Z$2,Kraftvärmeprod!$B$1:$VX$1,0),FALSE)/1,0)-IFERROR(VLOOKUP($B38,'Slutlig allokering kvv'!$B$2:$BX$550,MATCH(Z$2,'Slutlig allokering kvv'!$B$1:$BX$1,0),FALSE)/1,0))</f>
        <v/>
      </c>
      <c r="AA38" t="str">
        <f>IF($D38="","",IFERROR(VLOOKUP($B38,Kraftvärmeprod!$B$1:$BX$550,MATCH(AA$2,Kraftvärmeprod!$B$1:$VX$1,0),FALSE)/1,0)-IFERROR(VLOOKUP($B38,'Slutlig allokering kvv'!$B$2:$BX$550,MATCH(AA$2,'Slutlig allokering kvv'!$B$1:$BX$1,0),FALSE)/1,0))</f>
        <v/>
      </c>
      <c r="AB38" t="str">
        <f>IF($D38="","",IFERROR(VLOOKUP($B38,Kraftvärmeprod!$B$1:$BX$550,MATCH(AB$2,Kraftvärmeprod!$B$1:$VX$1,0),FALSE)/1,0)-IFERROR(VLOOKUP($B38,'Slutlig allokering kvv'!$B$2:$BX$550,MATCH(AB$2,'Slutlig allokering kvv'!$B$1:$BX$1,0),FALSE)/1,0))</f>
        <v/>
      </c>
      <c r="AC38" t="str">
        <f>IF($D38="","",IFERROR(VLOOKUP($B38,Kraftvärmeprod!$B$1:$BX$550,MATCH(AC$2,Kraftvärmeprod!$B$1:$VX$1,0),FALSE)/1,0)-IFERROR(VLOOKUP($B38,'Slutlig allokering kvv'!$B$2:$BX$550,MATCH(AC$2,'Slutlig allokering kvv'!$B$1:$BX$1,0),FALSE)/1,0))</f>
        <v/>
      </c>
      <c r="AD38" t="str">
        <f>IF($D38="","",IFERROR(VLOOKUP($B38,Kraftvärmeprod!$B$1:$BX$550,MATCH(AD$2,Kraftvärmeprod!$B$1:$VX$1,0),FALSE)/1,0)-IFERROR(VLOOKUP($B38,'Slutlig allokering kvv'!$B$2:$BX$550,MATCH(AD$2,'Slutlig allokering kvv'!$B$1:$BX$1,0),FALSE)/1,0))</f>
        <v/>
      </c>
      <c r="AE38" t="str">
        <f>IF($D38="","",IFERROR(VLOOKUP($B38,Miljö!$B$1:$E$550,MATCH("Hjälpel kraftvärme (GWh)",Miljö!$B$1:$E$1,0),FALSE)/1,0)-IFERROR(VLOOKUP($B38,'Slutlig allokering kvv'!$B$2:$BX$549,MATCH(AE$2,'Slutlig allokering kvv'!$B$1:$BX$1,0),FALSE)/1,0))</f>
        <v/>
      </c>
      <c r="AI38" s="274">
        <f t="shared" si="0"/>
        <v>0</v>
      </c>
      <c r="AK38">
        <f>IFERROR(VLOOKUP($B38,'Slutlig allokering kvv'!$B$2:$AX$549,MATCH("Summa slutlig allokerad tillförd energi (utan hjälpel och rökgaskondensering):",'Slutlig allokering kvv'!$B$1:$AX$1,0),FALSE)/1,"")</f>
        <v>0</v>
      </c>
      <c r="AM38" s="275" t="str">
        <f>IFERROR(1-VLOOKUP($B38,'Slutlig allokering kvv'!$B$2:$AX$549,MATCH("Andel av bränsle i kvv som allokerats till värme, exklusive rökgaskondensering och hjälpel",'Slutlig allokering kvv'!$B$1:$AX$1,0),FALSE),"")</f>
        <v/>
      </c>
      <c r="AO38" s="115" t="str">
        <f t="shared" si="1"/>
        <v/>
      </c>
      <c r="AP38" s="276" t="str">
        <f t="shared" si="2"/>
        <v/>
      </c>
      <c r="AR38" s="115" t="str">
        <f t="shared" si="3"/>
        <v/>
      </c>
    </row>
    <row r="39" spans="1:44">
      <c r="A39" t="s">
        <v>65</v>
      </c>
      <c r="B39" t="s">
        <v>69</v>
      </c>
      <c r="C39" t="str">
        <f>IFERROR(VLOOKUP($B39,Kraftvärmeprod!$B$1:$AH$479,MATCH(C$2,Kraftvärmeprod!$B$1:$AG$1,0),FALSE)/1,"")</f>
        <v/>
      </c>
      <c r="D39" t="str">
        <f>IFERROR(VLOOKUP($B39,Kraftvärmeprod!$B$1:$AH$479,MATCH(D$2,Kraftvärmeprod!$B$1:$AG$1,0),FALSE)/1,"")</f>
        <v/>
      </c>
      <c r="F39" t="str">
        <f>IF($D39="","",IFERROR(VLOOKUP($B39,Kraftvärmeprod!$B$1:$BX$550,MATCH(F$2,Kraftvärmeprod!$B$1:$VX$1,0),FALSE)/1,0)-IFERROR(VLOOKUP($B39,'Slutlig allokering kvv'!$B$2:$BX$550,MATCH(F$2,'Slutlig allokering kvv'!$B$1:$BX$1,0),FALSE)/1,0))</f>
        <v/>
      </c>
      <c r="G39" t="str">
        <f>IF($D39="","",IFERROR(VLOOKUP($B39,Kraftvärmeprod!$B$1:$BX$550,MATCH(G$2,Kraftvärmeprod!$B$1:$VX$1,0),FALSE)/1,0)-IFERROR(VLOOKUP($B39,'Slutlig allokering kvv'!$B$2:$BX$550,MATCH(G$2,'Slutlig allokering kvv'!$B$1:$BX$1,0),FALSE)/1,0))</f>
        <v/>
      </c>
      <c r="H39" t="str">
        <f>IF($D39="","",IFERROR(VLOOKUP($B39,Kraftvärmeprod!$B$1:$BX$550,MATCH(H$2,Kraftvärmeprod!$B$1:$VX$1,0),FALSE)/1,0)-IFERROR(VLOOKUP($B39,'Slutlig allokering kvv'!$B$2:$BX$550,MATCH(H$2,'Slutlig allokering kvv'!$B$1:$BX$1,0),FALSE)/1,0))</f>
        <v/>
      </c>
      <c r="I39" t="str">
        <f>IF($D39="","",IFERROR(VLOOKUP($B39,Kraftvärmeprod!$B$1:$BX$550,MATCH(I$2,Kraftvärmeprod!$B$1:$VX$1,0),FALSE)/1,0)-IFERROR(VLOOKUP($B39,'Slutlig allokering kvv'!$B$2:$BX$550,MATCH(I$2,'Slutlig allokering kvv'!$B$1:$BX$1,0),FALSE)/1,0))</f>
        <v/>
      </c>
      <c r="J39" t="str">
        <f>IF($D39="","",IFERROR(VLOOKUP($B39,Kraftvärmeprod!$B$1:$BX$550,MATCH(J$2,Kraftvärmeprod!$B$1:$VX$1,0),FALSE)/1,0)-IFERROR(VLOOKUP($B39,'Slutlig allokering kvv'!$B$2:$BX$550,MATCH(J$2,'Slutlig allokering kvv'!$B$1:$BX$1,0),FALSE)/1,0))</f>
        <v/>
      </c>
      <c r="K39" t="str">
        <f>IF($D39="","",IFERROR(VLOOKUP($B39,Kraftvärmeprod!$B$1:$BX$550,MATCH(K$2,Kraftvärmeprod!$B$1:$VX$1,0),FALSE)/1,0)-IFERROR(VLOOKUP($B39,'Slutlig allokering kvv'!$B$2:$BX$550,MATCH(K$2,'Slutlig allokering kvv'!$B$1:$BX$1,0),FALSE)/1,0))</f>
        <v/>
      </c>
      <c r="L39" t="str">
        <f>IF($D39="","",IFERROR(VLOOKUP($B39,Kraftvärmeprod!$B$1:$BX$550,MATCH(L$2,Kraftvärmeprod!$B$1:$VX$1,0),FALSE)/1,0)-IFERROR(VLOOKUP($B39,'Slutlig allokering kvv'!$B$2:$BX$550,MATCH(L$2,'Slutlig allokering kvv'!$B$1:$BX$1,0),FALSE)/1,0))</f>
        <v/>
      </c>
      <c r="M39" t="str">
        <f>IF($D39="","",IFERROR(VLOOKUP($B39,Kraftvärmeprod!$B$1:$BX$550,MATCH(M$2,Kraftvärmeprod!$B$1:$VX$1,0),FALSE)/1,0)-IFERROR(VLOOKUP($B39,'Slutlig allokering kvv'!$B$2:$BX$550,MATCH(M$2,'Slutlig allokering kvv'!$B$1:$BX$1,0),FALSE)/1,0))</f>
        <v/>
      </c>
      <c r="N39" t="str">
        <f>IF($D39="","",IFERROR(VLOOKUP($B39,Kraftvärmeprod!$B$1:$BX$550,MATCH(N$2,Kraftvärmeprod!$B$1:$VX$1,0),FALSE)/1,0)-IFERROR(VLOOKUP($B39,'Slutlig allokering kvv'!$B$2:$BX$550,MATCH(N$2,'Slutlig allokering kvv'!$B$1:$BX$1,0),FALSE)/1,0))</f>
        <v/>
      </c>
      <c r="O39" t="str">
        <f>IF($D39="","",IFERROR(VLOOKUP($B39,Kraftvärmeprod!$B$1:$BX$550,MATCH(O$2,Kraftvärmeprod!$B$1:$VX$1,0),FALSE)/1,0)-IFERROR(VLOOKUP($B39,'Slutlig allokering kvv'!$B$2:$BX$550,MATCH(O$2,'Slutlig allokering kvv'!$B$1:$BX$1,0),FALSE)/1,0))</f>
        <v/>
      </c>
      <c r="P39" t="str">
        <f>IF($D39="","",IFERROR(VLOOKUP($B39,Kraftvärmeprod!$B$1:$BX$550,MATCH(P$2,Kraftvärmeprod!$B$1:$VX$1,0),FALSE)/1,0)-IFERROR(VLOOKUP($B39,'Slutlig allokering kvv'!$B$2:$BX$550,MATCH(P$2,'Slutlig allokering kvv'!$B$1:$BX$1,0),FALSE)/1,0))</f>
        <v/>
      </c>
      <c r="Q39" t="str">
        <f>IF($D39="","",IFERROR(VLOOKUP($B39,Kraftvärmeprod!$B$1:$BX$550,MATCH(Q$2,Kraftvärmeprod!$B$1:$VX$1,0),FALSE)/1,0)-IFERROR(VLOOKUP($B39,'Slutlig allokering kvv'!$B$2:$BX$550,MATCH(Q$2,'Slutlig allokering kvv'!$B$1:$BX$1,0),FALSE)/1,0))</f>
        <v/>
      </c>
      <c r="R39" t="str">
        <f>IF($D39="","",IFERROR(VLOOKUP($B39,Kraftvärmeprod!$B$1:$BX$550,MATCH(R$2,Kraftvärmeprod!$B$1:$VX$1,0),FALSE)/1,0)-IFERROR(VLOOKUP($B39,'Slutlig allokering kvv'!$B$2:$BX$550,MATCH(R$2,'Slutlig allokering kvv'!$B$1:$BX$1,0),FALSE)/1,0))</f>
        <v/>
      </c>
      <c r="S39" t="str">
        <f>IF($D39="","",IFERROR(VLOOKUP($B39,Kraftvärmeprod!$B$1:$BX$550,MATCH(S$2,Kraftvärmeprod!$B$1:$VX$1,0),FALSE)/1,0)-IFERROR(VLOOKUP($B39,'Slutlig allokering kvv'!$B$2:$BX$550,MATCH(S$2,'Slutlig allokering kvv'!$B$1:$BX$1,0),FALSE)/1,0))</f>
        <v/>
      </c>
      <c r="T39" t="str">
        <f>IF($D39="","",IFERROR(VLOOKUP($B39,Kraftvärmeprod!$B$1:$BX$550,MATCH(T$2,Kraftvärmeprod!$B$1:$VX$1,0),FALSE)/1,0)-IFERROR(VLOOKUP($B39,'Slutlig allokering kvv'!$B$2:$BX$550,MATCH(T$2,'Slutlig allokering kvv'!$B$1:$BX$1,0),FALSE)/1,0))</f>
        <v/>
      </c>
      <c r="U39" t="str">
        <f>IF($D39="","",IFERROR(VLOOKUP($B39,Kraftvärmeprod!$B$1:$BX$550,MATCH(U$2,Kraftvärmeprod!$B$1:$VX$1,0),FALSE)/1,0)-IFERROR(VLOOKUP($B39,'Slutlig allokering kvv'!$B$2:$BX$550,MATCH(U$2,'Slutlig allokering kvv'!$B$1:$BX$1,0),FALSE)/1,0))</f>
        <v/>
      </c>
      <c r="V39" t="str">
        <f>IF($D39="","",IFERROR(VLOOKUP($B39,Kraftvärmeprod!$B$1:$BX$550,MATCH(V$2,Kraftvärmeprod!$B$1:$VX$1,0),FALSE)/1,0)-IFERROR(VLOOKUP($B39,'Slutlig allokering kvv'!$B$2:$BX$550,MATCH(V$2,'Slutlig allokering kvv'!$B$1:$BX$1,0),FALSE)/1,0))</f>
        <v/>
      </c>
      <c r="W39" t="str">
        <f>IF($D39="","",IFERROR(VLOOKUP($B39,Kraftvärmeprod!$B$1:$BX$550,MATCH(W$2,Kraftvärmeprod!$B$1:$VX$1,0),FALSE)/1,0)-IFERROR(VLOOKUP($B39,'Slutlig allokering kvv'!$B$2:$BX$550,MATCH(W$2,'Slutlig allokering kvv'!$B$1:$BX$1,0),FALSE)/1,0))</f>
        <v/>
      </c>
      <c r="X39" t="str">
        <f>IF($D39="","",IFERROR(VLOOKUP($B39,Kraftvärmeprod!$B$1:$BX$550,MATCH(X$2,Kraftvärmeprod!$B$1:$VX$1,0),FALSE)/1,0)-IFERROR(VLOOKUP($B39,'Slutlig allokering kvv'!$B$2:$BX$550,MATCH(X$2,'Slutlig allokering kvv'!$B$1:$BX$1,0),FALSE)/1,0))</f>
        <v/>
      </c>
      <c r="Y39" t="str">
        <f>IF($D39="","",IFERROR(VLOOKUP($B39,Kraftvärmeprod!$B$1:$BX$550,MATCH(Y$2,Kraftvärmeprod!$B$1:$VX$1,0),FALSE)/1,0)-IFERROR(VLOOKUP($B39,'Slutlig allokering kvv'!$B$2:$BX$550,MATCH(Y$2,'Slutlig allokering kvv'!$B$1:$BX$1,0),FALSE)/1,0))</f>
        <v/>
      </c>
      <c r="Z39" t="str">
        <f>IF($D39="","",IFERROR(VLOOKUP($B39,Kraftvärmeprod!$B$1:$BX$550,MATCH(Z$2,Kraftvärmeprod!$B$1:$VX$1,0),FALSE)/1,0)-IFERROR(VLOOKUP($B39,'Slutlig allokering kvv'!$B$2:$BX$550,MATCH(Z$2,'Slutlig allokering kvv'!$B$1:$BX$1,0),FALSE)/1,0))</f>
        <v/>
      </c>
      <c r="AA39" t="str">
        <f>IF($D39="","",IFERROR(VLOOKUP($B39,Kraftvärmeprod!$B$1:$BX$550,MATCH(AA$2,Kraftvärmeprod!$B$1:$VX$1,0),FALSE)/1,0)-IFERROR(VLOOKUP($B39,'Slutlig allokering kvv'!$B$2:$BX$550,MATCH(AA$2,'Slutlig allokering kvv'!$B$1:$BX$1,0),FALSE)/1,0))</f>
        <v/>
      </c>
      <c r="AB39" t="str">
        <f>IF($D39="","",IFERROR(VLOOKUP($B39,Kraftvärmeprod!$B$1:$BX$550,MATCH(AB$2,Kraftvärmeprod!$B$1:$VX$1,0),FALSE)/1,0)-IFERROR(VLOOKUP($B39,'Slutlig allokering kvv'!$B$2:$BX$550,MATCH(AB$2,'Slutlig allokering kvv'!$B$1:$BX$1,0),FALSE)/1,0))</f>
        <v/>
      </c>
      <c r="AC39" t="str">
        <f>IF($D39="","",IFERROR(VLOOKUP($B39,Kraftvärmeprod!$B$1:$BX$550,MATCH(AC$2,Kraftvärmeprod!$B$1:$VX$1,0),FALSE)/1,0)-IFERROR(VLOOKUP($B39,'Slutlig allokering kvv'!$B$2:$BX$550,MATCH(AC$2,'Slutlig allokering kvv'!$B$1:$BX$1,0),FALSE)/1,0))</f>
        <v/>
      </c>
      <c r="AD39" t="str">
        <f>IF($D39="","",IFERROR(VLOOKUP($B39,Kraftvärmeprod!$B$1:$BX$550,MATCH(AD$2,Kraftvärmeprod!$B$1:$VX$1,0),FALSE)/1,0)-IFERROR(VLOOKUP($B39,'Slutlig allokering kvv'!$B$2:$BX$550,MATCH(AD$2,'Slutlig allokering kvv'!$B$1:$BX$1,0),FALSE)/1,0))</f>
        <v/>
      </c>
      <c r="AE39" t="str">
        <f>IF($D39="","",IFERROR(VLOOKUP($B39,Miljö!$B$1:$E$550,MATCH("Hjälpel kraftvärme (GWh)",Miljö!$B$1:$E$1,0),FALSE)/1,0)-IFERROR(VLOOKUP($B39,'Slutlig allokering kvv'!$B$2:$BX$549,MATCH(AE$2,'Slutlig allokering kvv'!$B$1:$BX$1,0),FALSE)/1,0))</f>
        <v/>
      </c>
      <c r="AI39" s="274">
        <f t="shared" si="0"/>
        <v>0</v>
      </c>
      <c r="AK39">
        <f>IFERROR(VLOOKUP($B39,'Slutlig allokering kvv'!$B$2:$AX$549,MATCH("Summa slutlig allokerad tillförd energi (utan hjälpel och rökgaskondensering):",'Slutlig allokering kvv'!$B$1:$AX$1,0),FALSE)/1,"")</f>
        <v>0</v>
      </c>
      <c r="AM39" s="275" t="str">
        <f>IFERROR(1-VLOOKUP($B39,'Slutlig allokering kvv'!$B$2:$AX$549,MATCH("Andel av bränsle i kvv som allokerats till värme, exklusive rökgaskondensering och hjälpel",'Slutlig allokering kvv'!$B$1:$AX$1,0),FALSE),"")</f>
        <v/>
      </c>
      <c r="AO39" s="115" t="str">
        <f t="shared" si="1"/>
        <v/>
      </c>
      <c r="AP39" s="276" t="str">
        <f t="shared" si="2"/>
        <v/>
      </c>
      <c r="AR39" s="115" t="str">
        <f t="shared" si="3"/>
        <v/>
      </c>
    </row>
    <row r="40" spans="1:44">
      <c r="A40" t="s">
        <v>70</v>
      </c>
      <c r="B40" t="s">
        <v>71</v>
      </c>
      <c r="C40" t="str">
        <f>IFERROR(VLOOKUP($B40,Kraftvärmeprod!$B$1:$AH$479,MATCH(C$2,Kraftvärmeprod!$B$1:$AG$1,0),FALSE)/1,"")</f>
        <v/>
      </c>
      <c r="D40" t="str">
        <f>IFERROR(VLOOKUP($B40,Kraftvärmeprod!$B$1:$AH$479,MATCH(D$2,Kraftvärmeprod!$B$1:$AG$1,0),FALSE)/1,"")</f>
        <v/>
      </c>
      <c r="F40" t="str">
        <f>IF($D40="","",IFERROR(VLOOKUP($B40,Kraftvärmeprod!$B$1:$BX$550,MATCH(F$2,Kraftvärmeprod!$B$1:$VX$1,0),FALSE)/1,0)-IFERROR(VLOOKUP($B40,'Slutlig allokering kvv'!$B$2:$BX$550,MATCH(F$2,'Slutlig allokering kvv'!$B$1:$BX$1,0),FALSE)/1,0))</f>
        <v/>
      </c>
      <c r="G40" t="str">
        <f>IF($D40="","",IFERROR(VLOOKUP($B40,Kraftvärmeprod!$B$1:$BX$550,MATCH(G$2,Kraftvärmeprod!$B$1:$VX$1,0),FALSE)/1,0)-IFERROR(VLOOKUP($B40,'Slutlig allokering kvv'!$B$2:$BX$550,MATCH(G$2,'Slutlig allokering kvv'!$B$1:$BX$1,0),FALSE)/1,0))</f>
        <v/>
      </c>
      <c r="H40" t="str">
        <f>IF($D40="","",IFERROR(VLOOKUP($B40,Kraftvärmeprod!$B$1:$BX$550,MATCH(H$2,Kraftvärmeprod!$B$1:$VX$1,0),FALSE)/1,0)-IFERROR(VLOOKUP($B40,'Slutlig allokering kvv'!$B$2:$BX$550,MATCH(H$2,'Slutlig allokering kvv'!$B$1:$BX$1,0),FALSE)/1,0))</f>
        <v/>
      </c>
      <c r="I40" t="str">
        <f>IF($D40="","",IFERROR(VLOOKUP($B40,Kraftvärmeprod!$B$1:$BX$550,MATCH(I$2,Kraftvärmeprod!$B$1:$VX$1,0),FALSE)/1,0)-IFERROR(VLOOKUP($B40,'Slutlig allokering kvv'!$B$2:$BX$550,MATCH(I$2,'Slutlig allokering kvv'!$B$1:$BX$1,0),FALSE)/1,0))</f>
        <v/>
      </c>
      <c r="J40" t="str">
        <f>IF($D40="","",IFERROR(VLOOKUP($B40,Kraftvärmeprod!$B$1:$BX$550,MATCH(J$2,Kraftvärmeprod!$B$1:$VX$1,0),FALSE)/1,0)-IFERROR(VLOOKUP($B40,'Slutlig allokering kvv'!$B$2:$BX$550,MATCH(J$2,'Slutlig allokering kvv'!$B$1:$BX$1,0),FALSE)/1,0))</f>
        <v/>
      </c>
      <c r="K40" t="str">
        <f>IF($D40="","",IFERROR(VLOOKUP($B40,Kraftvärmeprod!$B$1:$BX$550,MATCH(K$2,Kraftvärmeprod!$B$1:$VX$1,0),FALSE)/1,0)-IFERROR(VLOOKUP($B40,'Slutlig allokering kvv'!$B$2:$BX$550,MATCH(K$2,'Slutlig allokering kvv'!$B$1:$BX$1,0),FALSE)/1,0))</f>
        <v/>
      </c>
      <c r="L40" t="str">
        <f>IF($D40="","",IFERROR(VLOOKUP($B40,Kraftvärmeprod!$B$1:$BX$550,MATCH(L$2,Kraftvärmeprod!$B$1:$VX$1,0),FALSE)/1,0)-IFERROR(VLOOKUP($B40,'Slutlig allokering kvv'!$B$2:$BX$550,MATCH(L$2,'Slutlig allokering kvv'!$B$1:$BX$1,0),FALSE)/1,0))</f>
        <v/>
      </c>
      <c r="M40" t="str">
        <f>IF($D40="","",IFERROR(VLOOKUP($B40,Kraftvärmeprod!$B$1:$BX$550,MATCH(M$2,Kraftvärmeprod!$B$1:$VX$1,0),FALSE)/1,0)-IFERROR(VLOOKUP($B40,'Slutlig allokering kvv'!$B$2:$BX$550,MATCH(M$2,'Slutlig allokering kvv'!$B$1:$BX$1,0),FALSE)/1,0))</f>
        <v/>
      </c>
      <c r="N40" t="str">
        <f>IF($D40="","",IFERROR(VLOOKUP($B40,Kraftvärmeprod!$B$1:$BX$550,MATCH(N$2,Kraftvärmeprod!$B$1:$VX$1,0),FALSE)/1,0)-IFERROR(VLOOKUP($B40,'Slutlig allokering kvv'!$B$2:$BX$550,MATCH(N$2,'Slutlig allokering kvv'!$B$1:$BX$1,0),FALSE)/1,0))</f>
        <v/>
      </c>
      <c r="O40" t="str">
        <f>IF($D40="","",IFERROR(VLOOKUP($B40,Kraftvärmeprod!$B$1:$BX$550,MATCH(O$2,Kraftvärmeprod!$B$1:$VX$1,0),FALSE)/1,0)-IFERROR(VLOOKUP($B40,'Slutlig allokering kvv'!$B$2:$BX$550,MATCH(O$2,'Slutlig allokering kvv'!$B$1:$BX$1,0),FALSE)/1,0))</f>
        <v/>
      </c>
      <c r="P40" t="str">
        <f>IF($D40="","",IFERROR(VLOOKUP($B40,Kraftvärmeprod!$B$1:$BX$550,MATCH(P$2,Kraftvärmeprod!$B$1:$VX$1,0),FALSE)/1,0)-IFERROR(VLOOKUP($B40,'Slutlig allokering kvv'!$B$2:$BX$550,MATCH(P$2,'Slutlig allokering kvv'!$B$1:$BX$1,0),FALSE)/1,0))</f>
        <v/>
      </c>
      <c r="Q40" t="str">
        <f>IF($D40="","",IFERROR(VLOOKUP($B40,Kraftvärmeprod!$B$1:$BX$550,MATCH(Q$2,Kraftvärmeprod!$B$1:$VX$1,0),FALSE)/1,0)-IFERROR(VLOOKUP($B40,'Slutlig allokering kvv'!$B$2:$BX$550,MATCH(Q$2,'Slutlig allokering kvv'!$B$1:$BX$1,0),FALSE)/1,0))</f>
        <v/>
      </c>
      <c r="R40" t="str">
        <f>IF($D40="","",IFERROR(VLOOKUP($B40,Kraftvärmeprod!$B$1:$BX$550,MATCH(R$2,Kraftvärmeprod!$B$1:$VX$1,0),FALSE)/1,0)-IFERROR(VLOOKUP($B40,'Slutlig allokering kvv'!$B$2:$BX$550,MATCH(R$2,'Slutlig allokering kvv'!$B$1:$BX$1,0),FALSE)/1,0))</f>
        <v/>
      </c>
      <c r="S40" t="str">
        <f>IF($D40="","",IFERROR(VLOOKUP($B40,Kraftvärmeprod!$B$1:$BX$550,MATCH(S$2,Kraftvärmeprod!$B$1:$VX$1,0),FALSE)/1,0)-IFERROR(VLOOKUP($B40,'Slutlig allokering kvv'!$B$2:$BX$550,MATCH(S$2,'Slutlig allokering kvv'!$B$1:$BX$1,0),FALSE)/1,0))</f>
        <v/>
      </c>
      <c r="T40" t="str">
        <f>IF($D40="","",IFERROR(VLOOKUP($B40,Kraftvärmeprod!$B$1:$BX$550,MATCH(T$2,Kraftvärmeprod!$B$1:$VX$1,0),FALSE)/1,0)-IFERROR(VLOOKUP($B40,'Slutlig allokering kvv'!$B$2:$BX$550,MATCH(T$2,'Slutlig allokering kvv'!$B$1:$BX$1,0),FALSE)/1,0))</f>
        <v/>
      </c>
      <c r="U40" t="str">
        <f>IF($D40="","",IFERROR(VLOOKUP($B40,Kraftvärmeprod!$B$1:$BX$550,MATCH(U$2,Kraftvärmeprod!$B$1:$VX$1,0),FALSE)/1,0)-IFERROR(VLOOKUP($B40,'Slutlig allokering kvv'!$B$2:$BX$550,MATCH(U$2,'Slutlig allokering kvv'!$B$1:$BX$1,0),FALSE)/1,0))</f>
        <v/>
      </c>
      <c r="V40" t="str">
        <f>IF($D40="","",IFERROR(VLOOKUP($B40,Kraftvärmeprod!$B$1:$BX$550,MATCH(V$2,Kraftvärmeprod!$B$1:$VX$1,0),FALSE)/1,0)-IFERROR(VLOOKUP($B40,'Slutlig allokering kvv'!$B$2:$BX$550,MATCH(V$2,'Slutlig allokering kvv'!$B$1:$BX$1,0),FALSE)/1,0))</f>
        <v/>
      </c>
      <c r="W40" t="str">
        <f>IF($D40="","",IFERROR(VLOOKUP($B40,Kraftvärmeprod!$B$1:$BX$550,MATCH(W$2,Kraftvärmeprod!$B$1:$VX$1,0),FALSE)/1,0)-IFERROR(VLOOKUP($B40,'Slutlig allokering kvv'!$B$2:$BX$550,MATCH(W$2,'Slutlig allokering kvv'!$B$1:$BX$1,0),FALSE)/1,0))</f>
        <v/>
      </c>
      <c r="X40" t="str">
        <f>IF($D40="","",IFERROR(VLOOKUP($B40,Kraftvärmeprod!$B$1:$BX$550,MATCH(X$2,Kraftvärmeprod!$B$1:$VX$1,0),FALSE)/1,0)-IFERROR(VLOOKUP($B40,'Slutlig allokering kvv'!$B$2:$BX$550,MATCH(X$2,'Slutlig allokering kvv'!$B$1:$BX$1,0),FALSE)/1,0))</f>
        <v/>
      </c>
      <c r="Y40" t="str">
        <f>IF($D40="","",IFERROR(VLOOKUP($B40,Kraftvärmeprod!$B$1:$BX$550,MATCH(Y$2,Kraftvärmeprod!$B$1:$VX$1,0),FALSE)/1,0)-IFERROR(VLOOKUP($B40,'Slutlig allokering kvv'!$B$2:$BX$550,MATCH(Y$2,'Slutlig allokering kvv'!$B$1:$BX$1,0),FALSE)/1,0))</f>
        <v/>
      </c>
      <c r="Z40" t="str">
        <f>IF($D40="","",IFERROR(VLOOKUP($B40,Kraftvärmeprod!$B$1:$BX$550,MATCH(Z$2,Kraftvärmeprod!$B$1:$VX$1,0),FALSE)/1,0)-IFERROR(VLOOKUP($B40,'Slutlig allokering kvv'!$B$2:$BX$550,MATCH(Z$2,'Slutlig allokering kvv'!$B$1:$BX$1,0),FALSE)/1,0))</f>
        <v/>
      </c>
      <c r="AA40" t="str">
        <f>IF($D40="","",IFERROR(VLOOKUP($B40,Kraftvärmeprod!$B$1:$BX$550,MATCH(AA$2,Kraftvärmeprod!$B$1:$VX$1,0),FALSE)/1,0)-IFERROR(VLOOKUP($B40,'Slutlig allokering kvv'!$B$2:$BX$550,MATCH(AA$2,'Slutlig allokering kvv'!$B$1:$BX$1,0),FALSE)/1,0))</f>
        <v/>
      </c>
      <c r="AB40" t="str">
        <f>IF($D40="","",IFERROR(VLOOKUP($B40,Kraftvärmeprod!$B$1:$BX$550,MATCH(AB$2,Kraftvärmeprod!$B$1:$VX$1,0),FALSE)/1,0)-IFERROR(VLOOKUP($B40,'Slutlig allokering kvv'!$B$2:$BX$550,MATCH(AB$2,'Slutlig allokering kvv'!$B$1:$BX$1,0),FALSE)/1,0))</f>
        <v/>
      </c>
      <c r="AC40" t="str">
        <f>IF($D40="","",IFERROR(VLOOKUP($B40,Kraftvärmeprod!$B$1:$BX$550,MATCH(AC$2,Kraftvärmeprod!$B$1:$VX$1,0),FALSE)/1,0)-IFERROR(VLOOKUP($B40,'Slutlig allokering kvv'!$B$2:$BX$550,MATCH(AC$2,'Slutlig allokering kvv'!$B$1:$BX$1,0),FALSE)/1,0))</f>
        <v/>
      </c>
      <c r="AD40" t="str">
        <f>IF($D40="","",IFERROR(VLOOKUP($B40,Kraftvärmeprod!$B$1:$BX$550,MATCH(AD$2,Kraftvärmeprod!$B$1:$VX$1,0),FALSE)/1,0)-IFERROR(VLOOKUP($B40,'Slutlig allokering kvv'!$B$2:$BX$550,MATCH(AD$2,'Slutlig allokering kvv'!$B$1:$BX$1,0),FALSE)/1,0))</f>
        <v/>
      </c>
      <c r="AE40" t="str">
        <f>IF($D40="","",IFERROR(VLOOKUP($B40,Miljö!$B$1:$E$550,MATCH("Hjälpel kraftvärme (GWh)",Miljö!$B$1:$E$1,0),FALSE)/1,0)-IFERROR(VLOOKUP($B40,'Slutlig allokering kvv'!$B$2:$BX$549,MATCH(AE$2,'Slutlig allokering kvv'!$B$1:$BX$1,0),FALSE)/1,0))</f>
        <v/>
      </c>
      <c r="AI40" s="274">
        <f t="shared" si="0"/>
        <v>0</v>
      </c>
      <c r="AK40">
        <f>IFERROR(VLOOKUP($B40,'Slutlig allokering kvv'!$B$2:$AX$549,MATCH("Summa slutlig allokerad tillförd energi (utan hjälpel och rökgaskondensering):",'Slutlig allokering kvv'!$B$1:$AX$1,0),FALSE)/1,"")</f>
        <v>0</v>
      </c>
      <c r="AM40" s="275" t="str">
        <f>IFERROR(1-VLOOKUP($B40,'Slutlig allokering kvv'!$B$2:$AX$549,MATCH("Andel av bränsle i kvv som allokerats till värme, exklusive rökgaskondensering och hjälpel",'Slutlig allokering kvv'!$B$1:$AX$1,0),FALSE),"")</f>
        <v/>
      </c>
      <c r="AO40" s="115" t="str">
        <f t="shared" si="1"/>
        <v/>
      </c>
      <c r="AP40" s="276" t="str">
        <f t="shared" si="2"/>
        <v/>
      </c>
      <c r="AR40" s="115" t="str">
        <f t="shared" si="3"/>
        <v/>
      </c>
    </row>
    <row r="41" spans="1:44">
      <c r="A41" t="s">
        <v>70</v>
      </c>
      <c r="B41" t="s">
        <v>72</v>
      </c>
      <c r="C41" t="str">
        <f>IFERROR(VLOOKUP($B41,Kraftvärmeprod!$B$1:$AH$479,MATCH(C$2,Kraftvärmeprod!$B$1:$AG$1,0),FALSE)/1,"")</f>
        <v/>
      </c>
      <c r="D41" t="str">
        <f>IFERROR(VLOOKUP($B41,Kraftvärmeprod!$B$1:$AH$479,MATCH(D$2,Kraftvärmeprod!$B$1:$AG$1,0),FALSE)/1,"")</f>
        <v/>
      </c>
      <c r="F41" t="str">
        <f>IF($D41="","",IFERROR(VLOOKUP($B41,Kraftvärmeprod!$B$1:$BX$550,MATCH(F$2,Kraftvärmeprod!$B$1:$VX$1,0),FALSE)/1,0)-IFERROR(VLOOKUP($B41,'Slutlig allokering kvv'!$B$2:$BX$550,MATCH(F$2,'Slutlig allokering kvv'!$B$1:$BX$1,0),FALSE)/1,0))</f>
        <v/>
      </c>
      <c r="G41" t="str">
        <f>IF($D41="","",IFERROR(VLOOKUP($B41,Kraftvärmeprod!$B$1:$BX$550,MATCH(G$2,Kraftvärmeprod!$B$1:$VX$1,0),FALSE)/1,0)-IFERROR(VLOOKUP($B41,'Slutlig allokering kvv'!$B$2:$BX$550,MATCH(G$2,'Slutlig allokering kvv'!$B$1:$BX$1,0),FALSE)/1,0))</f>
        <v/>
      </c>
      <c r="H41" t="str">
        <f>IF($D41="","",IFERROR(VLOOKUP($B41,Kraftvärmeprod!$B$1:$BX$550,MATCH(H$2,Kraftvärmeprod!$B$1:$VX$1,0),FALSE)/1,0)-IFERROR(VLOOKUP($B41,'Slutlig allokering kvv'!$B$2:$BX$550,MATCH(H$2,'Slutlig allokering kvv'!$B$1:$BX$1,0),FALSE)/1,0))</f>
        <v/>
      </c>
      <c r="I41" t="str">
        <f>IF($D41="","",IFERROR(VLOOKUP($B41,Kraftvärmeprod!$B$1:$BX$550,MATCH(I$2,Kraftvärmeprod!$B$1:$VX$1,0),FALSE)/1,0)-IFERROR(VLOOKUP($B41,'Slutlig allokering kvv'!$B$2:$BX$550,MATCH(I$2,'Slutlig allokering kvv'!$B$1:$BX$1,0),FALSE)/1,0))</f>
        <v/>
      </c>
      <c r="J41" t="str">
        <f>IF($D41="","",IFERROR(VLOOKUP($B41,Kraftvärmeprod!$B$1:$BX$550,MATCH(J$2,Kraftvärmeprod!$B$1:$VX$1,0),FALSE)/1,0)-IFERROR(VLOOKUP($B41,'Slutlig allokering kvv'!$B$2:$BX$550,MATCH(J$2,'Slutlig allokering kvv'!$B$1:$BX$1,0),FALSE)/1,0))</f>
        <v/>
      </c>
      <c r="K41" t="str">
        <f>IF($D41="","",IFERROR(VLOOKUP($B41,Kraftvärmeprod!$B$1:$BX$550,MATCH(K$2,Kraftvärmeprod!$B$1:$VX$1,0),FALSE)/1,0)-IFERROR(VLOOKUP($B41,'Slutlig allokering kvv'!$B$2:$BX$550,MATCH(K$2,'Slutlig allokering kvv'!$B$1:$BX$1,0),FALSE)/1,0))</f>
        <v/>
      </c>
      <c r="L41" t="str">
        <f>IF($D41="","",IFERROR(VLOOKUP($B41,Kraftvärmeprod!$B$1:$BX$550,MATCH(L$2,Kraftvärmeprod!$B$1:$VX$1,0),FALSE)/1,0)-IFERROR(VLOOKUP($B41,'Slutlig allokering kvv'!$B$2:$BX$550,MATCH(L$2,'Slutlig allokering kvv'!$B$1:$BX$1,0),FALSE)/1,0))</f>
        <v/>
      </c>
      <c r="M41" t="str">
        <f>IF($D41="","",IFERROR(VLOOKUP($B41,Kraftvärmeprod!$B$1:$BX$550,MATCH(M$2,Kraftvärmeprod!$B$1:$VX$1,0),FALSE)/1,0)-IFERROR(VLOOKUP($B41,'Slutlig allokering kvv'!$B$2:$BX$550,MATCH(M$2,'Slutlig allokering kvv'!$B$1:$BX$1,0),FALSE)/1,0))</f>
        <v/>
      </c>
      <c r="N41" t="str">
        <f>IF($D41="","",IFERROR(VLOOKUP($B41,Kraftvärmeprod!$B$1:$BX$550,MATCH(N$2,Kraftvärmeprod!$B$1:$VX$1,0),FALSE)/1,0)-IFERROR(VLOOKUP($B41,'Slutlig allokering kvv'!$B$2:$BX$550,MATCH(N$2,'Slutlig allokering kvv'!$B$1:$BX$1,0),FALSE)/1,0))</f>
        <v/>
      </c>
      <c r="O41" t="str">
        <f>IF($D41="","",IFERROR(VLOOKUP($B41,Kraftvärmeprod!$B$1:$BX$550,MATCH(O$2,Kraftvärmeprod!$B$1:$VX$1,0),FALSE)/1,0)-IFERROR(VLOOKUP($B41,'Slutlig allokering kvv'!$B$2:$BX$550,MATCH(O$2,'Slutlig allokering kvv'!$B$1:$BX$1,0),FALSE)/1,0))</f>
        <v/>
      </c>
      <c r="P41" t="str">
        <f>IF($D41="","",IFERROR(VLOOKUP($B41,Kraftvärmeprod!$B$1:$BX$550,MATCH(P$2,Kraftvärmeprod!$B$1:$VX$1,0),FALSE)/1,0)-IFERROR(VLOOKUP($B41,'Slutlig allokering kvv'!$B$2:$BX$550,MATCH(P$2,'Slutlig allokering kvv'!$B$1:$BX$1,0),FALSE)/1,0))</f>
        <v/>
      </c>
      <c r="Q41" t="str">
        <f>IF($D41="","",IFERROR(VLOOKUP($B41,Kraftvärmeprod!$B$1:$BX$550,MATCH(Q$2,Kraftvärmeprod!$B$1:$VX$1,0),FALSE)/1,0)-IFERROR(VLOOKUP($B41,'Slutlig allokering kvv'!$B$2:$BX$550,MATCH(Q$2,'Slutlig allokering kvv'!$B$1:$BX$1,0),FALSE)/1,0))</f>
        <v/>
      </c>
      <c r="R41" t="str">
        <f>IF($D41="","",IFERROR(VLOOKUP($B41,Kraftvärmeprod!$B$1:$BX$550,MATCH(R$2,Kraftvärmeprod!$B$1:$VX$1,0),FALSE)/1,0)-IFERROR(VLOOKUP($B41,'Slutlig allokering kvv'!$B$2:$BX$550,MATCH(R$2,'Slutlig allokering kvv'!$B$1:$BX$1,0),FALSE)/1,0))</f>
        <v/>
      </c>
      <c r="S41" t="str">
        <f>IF($D41="","",IFERROR(VLOOKUP($B41,Kraftvärmeprod!$B$1:$BX$550,MATCH(S$2,Kraftvärmeprod!$B$1:$VX$1,0),FALSE)/1,0)-IFERROR(VLOOKUP($B41,'Slutlig allokering kvv'!$B$2:$BX$550,MATCH(S$2,'Slutlig allokering kvv'!$B$1:$BX$1,0),FALSE)/1,0))</f>
        <v/>
      </c>
      <c r="T41" t="str">
        <f>IF($D41="","",IFERROR(VLOOKUP($B41,Kraftvärmeprod!$B$1:$BX$550,MATCH(T$2,Kraftvärmeprod!$B$1:$VX$1,0),FALSE)/1,0)-IFERROR(VLOOKUP($B41,'Slutlig allokering kvv'!$B$2:$BX$550,MATCH(T$2,'Slutlig allokering kvv'!$B$1:$BX$1,0),FALSE)/1,0))</f>
        <v/>
      </c>
      <c r="U41" t="str">
        <f>IF($D41="","",IFERROR(VLOOKUP($B41,Kraftvärmeprod!$B$1:$BX$550,MATCH(U$2,Kraftvärmeprod!$B$1:$VX$1,0),FALSE)/1,0)-IFERROR(VLOOKUP($B41,'Slutlig allokering kvv'!$B$2:$BX$550,MATCH(U$2,'Slutlig allokering kvv'!$B$1:$BX$1,0),FALSE)/1,0))</f>
        <v/>
      </c>
      <c r="V41" t="str">
        <f>IF($D41="","",IFERROR(VLOOKUP($B41,Kraftvärmeprod!$B$1:$BX$550,MATCH(V$2,Kraftvärmeprod!$B$1:$VX$1,0),FALSE)/1,0)-IFERROR(VLOOKUP($B41,'Slutlig allokering kvv'!$B$2:$BX$550,MATCH(V$2,'Slutlig allokering kvv'!$B$1:$BX$1,0),FALSE)/1,0))</f>
        <v/>
      </c>
      <c r="W41" t="str">
        <f>IF($D41="","",IFERROR(VLOOKUP($B41,Kraftvärmeprod!$B$1:$BX$550,MATCH(W$2,Kraftvärmeprod!$B$1:$VX$1,0),FALSE)/1,0)-IFERROR(VLOOKUP($B41,'Slutlig allokering kvv'!$B$2:$BX$550,MATCH(W$2,'Slutlig allokering kvv'!$B$1:$BX$1,0),FALSE)/1,0))</f>
        <v/>
      </c>
      <c r="X41" t="str">
        <f>IF($D41="","",IFERROR(VLOOKUP($B41,Kraftvärmeprod!$B$1:$BX$550,MATCH(X$2,Kraftvärmeprod!$B$1:$VX$1,0),FALSE)/1,0)-IFERROR(VLOOKUP($B41,'Slutlig allokering kvv'!$B$2:$BX$550,MATCH(X$2,'Slutlig allokering kvv'!$B$1:$BX$1,0),FALSE)/1,0))</f>
        <v/>
      </c>
      <c r="Y41" t="str">
        <f>IF($D41="","",IFERROR(VLOOKUP($B41,Kraftvärmeprod!$B$1:$BX$550,MATCH(Y$2,Kraftvärmeprod!$B$1:$VX$1,0),FALSE)/1,0)-IFERROR(VLOOKUP($B41,'Slutlig allokering kvv'!$B$2:$BX$550,MATCH(Y$2,'Slutlig allokering kvv'!$B$1:$BX$1,0),FALSE)/1,0))</f>
        <v/>
      </c>
      <c r="Z41" t="str">
        <f>IF($D41="","",IFERROR(VLOOKUP($B41,Kraftvärmeprod!$B$1:$BX$550,MATCH(Z$2,Kraftvärmeprod!$B$1:$VX$1,0),FALSE)/1,0)-IFERROR(VLOOKUP($B41,'Slutlig allokering kvv'!$B$2:$BX$550,MATCH(Z$2,'Slutlig allokering kvv'!$B$1:$BX$1,0),FALSE)/1,0))</f>
        <v/>
      </c>
      <c r="AA41" t="str">
        <f>IF($D41="","",IFERROR(VLOOKUP($B41,Kraftvärmeprod!$B$1:$BX$550,MATCH(AA$2,Kraftvärmeprod!$B$1:$VX$1,0),FALSE)/1,0)-IFERROR(VLOOKUP($B41,'Slutlig allokering kvv'!$B$2:$BX$550,MATCH(AA$2,'Slutlig allokering kvv'!$B$1:$BX$1,0),FALSE)/1,0))</f>
        <v/>
      </c>
      <c r="AB41" t="str">
        <f>IF($D41="","",IFERROR(VLOOKUP($B41,Kraftvärmeprod!$B$1:$BX$550,MATCH(AB$2,Kraftvärmeprod!$B$1:$VX$1,0),FALSE)/1,0)-IFERROR(VLOOKUP($B41,'Slutlig allokering kvv'!$B$2:$BX$550,MATCH(AB$2,'Slutlig allokering kvv'!$B$1:$BX$1,0),FALSE)/1,0))</f>
        <v/>
      </c>
      <c r="AC41" t="str">
        <f>IF($D41="","",IFERROR(VLOOKUP($B41,Kraftvärmeprod!$B$1:$BX$550,MATCH(AC$2,Kraftvärmeprod!$B$1:$VX$1,0),FALSE)/1,0)-IFERROR(VLOOKUP($B41,'Slutlig allokering kvv'!$B$2:$BX$550,MATCH(AC$2,'Slutlig allokering kvv'!$B$1:$BX$1,0),FALSE)/1,0))</f>
        <v/>
      </c>
      <c r="AD41" t="str">
        <f>IF($D41="","",IFERROR(VLOOKUP($B41,Kraftvärmeprod!$B$1:$BX$550,MATCH(AD$2,Kraftvärmeprod!$B$1:$VX$1,0),FALSE)/1,0)-IFERROR(VLOOKUP($B41,'Slutlig allokering kvv'!$B$2:$BX$550,MATCH(AD$2,'Slutlig allokering kvv'!$B$1:$BX$1,0),FALSE)/1,0))</f>
        <v/>
      </c>
      <c r="AE41" t="str">
        <f>IF($D41="","",IFERROR(VLOOKUP($B41,Miljö!$B$1:$E$550,MATCH("Hjälpel kraftvärme (GWh)",Miljö!$B$1:$E$1,0),FALSE)/1,0)-IFERROR(VLOOKUP($B41,'Slutlig allokering kvv'!$B$2:$BX$549,MATCH(AE$2,'Slutlig allokering kvv'!$B$1:$BX$1,0),FALSE)/1,0))</f>
        <v/>
      </c>
      <c r="AI41" s="274">
        <f t="shared" si="0"/>
        <v>0</v>
      </c>
      <c r="AK41">
        <f>IFERROR(VLOOKUP($B41,'Slutlig allokering kvv'!$B$2:$AX$549,MATCH("Summa slutlig allokerad tillförd energi (utan hjälpel och rökgaskondensering):",'Slutlig allokering kvv'!$B$1:$AX$1,0),FALSE)/1,"")</f>
        <v>0</v>
      </c>
      <c r="AM41" s="275" t="str">
        <f>IFERROR(1-VLOOKUP($B41,'Slutlig allokering kvv'!$B$2:$AX$549,MATCH("Andel av bränsle i kvv som allokerats till värme, exklusive rökgaskondensering och hjälpel",'Slutlig allokering kvv'!$B$1:$AX$1,0),FALSE),"")</f>
        <v/>
      </c>
      <c r="AO41" s="115" t="str">
        <f t="shared" si="1"/>
        <v/>
      </c>
      <c r="AP41" s="276" t="str">
        <f t="shared" si="2"/>
        <v/>
      </c>
      <c r="AR41" s="115" t="str">
        <f t="shared" si="3"/>
        <v/>
      </c>
    </row>
    <row r="42" spans="1:44">
      <c r="A42" t="s">
        <v>73</v>
      </c>
      <c r="B42" t="s">
        <v>74</v>
      </c>
      <c r="C42">
        <f>IFERROR(VLOOKUP($B42,Kraftvärmeprod!$B$1:$AH$479,MATCH(C$2,Kraftvärmeprod!$B$1:$AG$1,0),FALSE)/1,"")</f>
        <v>193.98</v>
      </c>
      <c r="D42">
        <f>IFERROR(VLOOKUP($B42,Kraftvärmeprod!$B$1:$AH$479,MATCH(D$2,Kraftvärmeprod!$B$1:$AG$1,0),FALSE)/1,"")</f>
        <v>24.841999999999999</v>
      </c>
      <c r="F42">
        <f>IF($D42="","",IFERROR(VLOOKUP($B42,Kraftvärmeprod!$B$1:$BX$550,MATCH(F$2,Kraftvärmeprod!$B$1:$VX$1,0),FALSE)/1,0)-IFERROR(VLOOKUP($B42,'Slutlig allokering kvv'!$B$2:$BX$550,MATCH(F$2,'Slutlig allokering kvv'!$B$1:$BX$1,0),FALSE)/1,0))</f>
        <v>0</v>
      </c>
      <c r="G42">
        <f>IF($D42="","",IFERROR(VLOOKUP($B42,Kraftvärmeprod!$B$1:$BX$550,MATCH(G$2,Kraftvärmeprod!$B$1:$VX$1,0),FALSE)/1,0)-IFERROR(VLOOKUP($B42,'Slutlig allokering kvv'!$B$2:$BX$550,MATCH(G$2,'Slutlig allokering kvv'!$B$1:$BX$1,0),FALSE)/1,0))</f>
        <v>0</v>
      </c>
      <c r="H42">
        <f>IF($D42="","",IFERROR(VLOOKUP($B42,Kraftvärmeprod!$B$1:$BX$550,MATCH(H$2,Kraftvärmeprod!$B$1:$VX$1,0),FALSE)/1,0)-IFERROR(VLOOKUP($B42,'Slutlig allokering kvv'!$B$2:$BX$550,MATCH(H$2,'Slutlig allokering kvv'!$B$1:$BX$1,0),FALSE)/1,0))</f>
        <v>0</v>
      </c>
      <c r="I42">
        <f>IF($D42="","",IFERROR(VLOOKUP($B42,Kraftvärmeprod!$B$1:$BX$550,MATCH(I$2,Kraftvärmeprod!$B$1:$VX$1,0),FALSE)/1,0)-IFERROR(VLOOKUP($B42,'Slutlig allokering kvv'!$B$2:$BX$550,MATCH(I$2,'Slutlig allokering kvv'!$B$1:$BX$1,0),FALSE)/1,0))</f>
        <v>0</v>
      </c>
      <c r="J42">
        <f>IF($D42="","",IFERROR(VLOOKUP($B42,Kraftvärmeprod!$B$1:$BX$550,MATCH(J$2,Kraftvärmeprod!$B$1:$VX$1,0),FALSE)/1,0)-IFERROR(VLOOKUP($B42,'Slutlig allokering kvv'!$B$2:$BX$550,MATCH(J$2,'Slutlig allokering kvv'!$B$1:$BX$1,0),FALSE)/1,0))</f>
        <v>0</v>
      </c>
      <c r="K42">
        <f>IF($D42="","",IFERROR(VLOOKUP($B42,Kraftvärmeprod!$B$1:$BX$550,MATCH(K$2,Kraftvärmeprod!$B$1:$VX$1,0),FALSE)/1,0)-IFERROR(VLOOKUP($B42,'Slutlig allokering kvv'!$B$2:$BX$550,MATCH(K$2,'Slutlig allokering kvv'!$B$1:$BX$1,0),FALSE)/1,0))</f>
        <v>0</v>
      </c>
      <c r="L42">
        <f>IF($D42="","",IFERROR(VLOOKUP($B42,Kraftvärmeprod!$B$1:$BX$550,MATCH(L$2,Kraftvärmeprod!$B$1:$VX$1,0),FALSE)/1,0)-IFERROR(VLOOKUP($B42,'Slutlig allokering kvv'!$B$2:$BX$550,MATCH(L$2,'Slutlig allokering kvv'!$B$1:$BX$1,0),FALSE)/1,0))</f>
        <v>0</v>
      </c>
      <c r="M42">
        <f>IF($D42="","",IFERROR(VLOOKUP($B42,Kraftvärmeprod!$B$1:$BX$550,MATCH(M$2,Kraftvärmeprod!$B$1:$VX$1,0),FALSE)/1,0)-IFERROR(VLOOKUP($B42,'Slutlig allokering kvv'!$B$2:$BX$550,MATCH(M$2,'Slutlig allokering kvv'!$B$1:$BX$1,0),FALSE)/1,0))</f>
        <v>0</v>
      </c>
      <c r="N42">
        <f>IF($D42="","",IFERROR(VLOOKUP($B42,Kraftvärmeprod!$B$1:$BX$550,MATCH(N$2,Kraftvärmeprod!$B$1:$VX$1,0),FALSE)/1,0)-IFERROR(VLOOKUP($B42,'Slutlig allokering kvv'!$B$2:$BX$550,MATCH(N$2,'Slutlig allokering kvv'!$B$1:$BX$1,0),FALSE)/1,0))</f>
        <v>0</v>
      </c>
      <c r="O42">
        <f>IF($D42="","",IFERROR(VLOOKUP($B42,Kraftvärmeprod!$B$1:$BX$550,MATCH(O$2,Kraftvärmeprod!$B$1:$VX$1,0),FALSE)/1,0)-IFERROR(VLOOKUP($B42,'Slutlig allokering kvv'!$B$2:$BX$550,MATCH(O$2,'Slutlig allokering kvv'!$B$1:$BX$1,0),FALSE)/1,0))</f>
        <v>0</v>
      </c>
      <c r="P42">
        <f>IF($D42="","",IFERROR(VLOOKUP($B42,Kraftvärmeprod!$B$1:$BX$550,MATCH(P$2,Kraftvärmeprod!$B$1:$VX$1,0),FALSE)/1,0)-IFERROR(VLOOKUP($B42,'Slutlig allokering kvv'!$B$2:$BX$550,MATCH(P$2,'Slutlig allokering kvv'!$B$1:$BX$1,0),FALSE)/1,0))</f>
        <v>0</v>
      </c>
      <c r="Q42">
        <f>IF($D42="","",IFERROR(VLOOKUP($B42,Kraftvärmeprod!$B$1:$BX$550,MATCH(Q$2,Kraftvärmeprod!$B$1:$VX$1,0),FALSE)/1,0)-IFERROR(VLOOKUP($B42,'Slutlig allokering kvv'!$B$2:$BX$550,MATCH(Q$2,'Slutlig allokering kvv'!$B$1:$BX$1,0),FALSE)/1,0))</f>
        <v>0</v>
      </c>
      <c r="R42">
        <f>IF($D42="","",IFERROR(VLOOKUP($B42,Kraftvärmeprod!$B$1:$BX$550,MATCH(R$2,Kraftvärmeprod!$B$1:$VX$1,0),FALSE)/1,0)-IFERROR(VLOOKUP($B42,'Slutlig allokering kvv'!$B$2:$BX$550,MATCH(R$2,'Slutlig allokering kvv'!$B$1:$BX$1,0),FALSE)/1,0))</f>
        <v>0</v>
      </c>
      <c r="S42">
        <f>IF($D42="","",IFERROR(VLOOKUP($B42,Kraftvärmeprod!$B$1:$BX$550,MATCH(S$2,Kraftvärmeprod!$B$1:$VX$1,0),FALSE)/1,0)-IFERROR(VLOOKUP($B42,'Slutlig allokering kvv'!$B$2:$BX$550,MATCH(S$2,'Slutlig allokering kvv'!$B$1:$BX$1,0),FALSE)/1,0))</f>
        <v>0</v>
      </c>
      <c r="T42">
        <f>IF($D42="","",IFERROR(VLOOKUP($B42,Kraftvärmeprod!$B$1:$BX$550,MATCH(T$2,Kraftvärmeprod!$B$1:$VX$1,0),FALSE)/1,0)-IFERROR(VLOOKUP($B42,'Slutlig allokering kvv'!$B$2:$BX$550,MATCH(T$2,'Slutlig allokering kvv'!$B$1:$BX$1,0),FALSE)/1,0))</f>
        <v>0</v>
      </c>
      <c r="U42">
        <f>IF($D42="","",IFERROR(VLOOKUP($B42,Kraftvärmeprod!$B$1:$BX$550,MATCH(U$2,Kraftvärmeprod!$B$1:$VX$1,0),FALSE)/1,0)-IFERROR(VLOOKUP($B42,'Slutlig allokering kvv'!$B$2:$BX$550,MATCH(U$2,'Slutlig allokering kvv'!$B$1:$BX$1,0),FALSE)/1,0))</f>
        <v>0</v>
      </c>
      <c r="V42">
        <f>IF($D42="","",IFERROR(VLOOKUP($B42,Kraftvärmeprod!$B$1:$BX$550,MATCH(V$2,Kraftvärmeprod!$B$1:$VX$1,0),FALSE)/1,0)-IFERROR(VLOOKUP($B42,'Slutlig allokering kvv'!$B$2:$BX$550,MATCH(V$2,'Slutlig allokering kvv'!$B$1:$BX$1,0),FALSE)/1,0))</f>
        <v>0.84122999999999992</v>
      </c>
      <c r="W42">
        <f>IF($D42="","",IFERROR(VLOOKUP($B42,Kraftvärmeprod!$B$1:$BX$550,MATCH(W$2,Kraftvärmeprod!$B$1:$VX$1,0),FALSE)/1,0)-IFERROR(VLOOKUP($B42,'Slutlig allokering kvv'!$B$2:$BX$550,MATCH(W$2,'Slutlig allokering kvv'!$B$1:$BX$1,0),FALSE)/1,0))</f>
        <v>0</v>
      </c>
      <c r="X42">
        <f>IF($D42="","",IFERROR(VLOOKUP($B42,Kraftvärmeprod!$B$1:$BX$550,MATCH(X$2,Kraftvärmeprod!$B$1:$VX$1,0),FALSE)/1,0)-IFERROR(VLOOKUP($B42,'Slutlig allokering kvv'!$B$2:$BX$550,MATCH(X$2,'Slutlig allokering kvv'!$B$1:$BX$1,0),FALSE)/1,0))</f>
        <v>0.29750999999999994</v>
      </c>
      <c r="Y42">
        <f>IF($D42="","",IFERROR(VLOOKUP($B42,Kraftvärmeprod!$B$1:$BX$550,MATCH(Y$2,Kraftvärmeprod!$B$1:$VX$1,0),FALSE)/1,0)-IFERROR(VLOOKUP($B42,'Slutlig allokering kvv'!$B$2:$BX$550,MATCH(Y$2,'Slutlig allokering kvv'!$B$1:$BX$1,0),FALSE)/1,0))</f>
        <v>0</v>
      </c>
      <c r="Z42">
        <f>IF($D42="","",IFERROR(VLOOKUP($B42,Kraftvärmeprod!$B$1:$BX$550,MATCH(Z$2,Kraftvärmeprod!$B$1:$VX$1,0),FALSE)/1,0)-IFERROR(VLOOKUP($B42,'Slutlig allokering kvv'!$B$2:$BX$550,MATCH(Z$2,'Slutlig allokering kvv'!$B$1:$BX$1,0),FALSE)/1,0))</f>
        <v>0</v>
      </c>
      <c r="AA42">
        <f>IF($D42="","",IFERROR(VLOOKUP($B42,Kraftvärmeprod!$B$1:$BX$550,MATCH(AA$2,Kraftvärmeprod!$B$1:$VX$1,0),FALSE)/1,0)-IFERROR(VLOOKUP($B42,'Slutlig allokering kvv'!$B$2:$BX$550,MATCH(AA$2,'Slutlig allokering kvv'!$B$1:$BX$1,0),FALSE)/1,0))</f>
        <v>69.698000000000008</v>
      </c>
      <c r="AB42">
        <f>IF($D42="","",IFERROR(VLOOKUP($B42,Kraftvärmeprod!$B$1:$BX$550,MATCH(AB$2,Kraftvärmeprod!$B$1:$VX$1,0),FALSE)/1,0)-IFERROR(VLOOKUP($B42,'Slutlig allokering kvv'!$B$2:$BX$550,MATCH(AB$2,'Slutlig allokering kvv'!$B$1:$BX$1,0),FALSE)/1,0))</f>
        <v>0</v>
      </c>
      <c r="AC42">
        <f>IF($D42="","",IFERROR(VLOOKUP($B42,Kraftvärmeprod!$B$1:$BX$550,MATCH(AC$2,Kraftvärmeprod!$B$1:$VX$1,0),FALSE)/1,0)-IFERROR(VLOOKUP($B42,'Slutlig allokering kvv'!$B$2:$BX$550,MATCH(AC$2,'Slutlig allokering kvv'!$B$1:$BX$1,0),FALSE)/1,0))</f>
        <v>0</v>
      </c>
      <c r="AD42">
        <f>IF($D42="","",IFERROR(VLOOKUP($B42,Kraftvärmeprod!$B$1:$BX$550,MATCH(AD$2,Kraftvärmeprod!$B$1:$VX$1,0),FALSE)/1,0)-IFERROR(VLOOKUP($B42,'Slutlig allokering kvv'!$B$2:$BX$550,MATCH(AD$2,'Slutlig allokering kvv'!$B$1:$BX$1,0),FALSE)/1,0))</f>
        <v>0</v>
      </c>
      <c r="AE42">
        <f>IF($D42="","",IFERROR(VLOOKUP($B42,Miljö!$B$1:$E$550,MATCH("Hjälpel kraftvärme (GWh)",Miljö!$B$1:$E$1,0),FALSE)/1,0)-IFERROR(VLOOKUP($B42,'Slutlig allokering kvv'!$B$2:$BX$549,MATCH(AE$2,'Slutlig allokering kvv'!$B$1:$BX$1,0),FALSE)/1,0))</f>
        <v>1.9442500000000003</v>
      </c>
      <c r="AI42" s="274">
        <f t="shared" si="0"/>
        <v>70.836740000000006</v>
      </c>
      <c r="AK42">
        <f>IFERROR(VLOOKUP($B42,'Slutlig allokering kvv'!$B$2:$AX$549,MATCH("Summa slutlig allokerad tillförd energi (utan hjälpel och rökgaskondensering):",'Slutlig allokering kvv'!$B$1:$AX$1,0),FALSE)/1,"")</f>
        <v>173.74508</v>
      </c>
      <c r="AM42" s="275">
        <f>IFERROR(1-VLOOKUP($B42,'Slutlig allokering kvv'!$B$2:$AX$549,MATCH("Andel av bränsle i kvv som allokerats till värme, exklusive rökgaskondensering och hjälpel",'Slutlig allokering kvv'!$B$1:$AX$1,0),FALSE),"")</f>
        <v>0.28962389763883511</v>
      </c>
      <c r="AO42" s="115">
        <f t="shared" si="1"/>
        <v>0.28962389763883517</v>
      </c>
      <c r="AP42" s="276">
        <f t="shared" si="2"/>
        <v>-5.5511151231257827E-17</v>
      </c>
      <c r="AR42" s="115">
        <f t="shared" si="3"/>
        <v>0.3413253927983117</v>
      </c>
    </row>
    <row r="43" spans="1:44">
      <c r="A43" t="s">
        <v>73</v>
      </c>
      <c r="B43" t="s">
        <v>76</v>
      </c>
      <c r="C43" t="str">
        <f>IFERROR(VLOOKUP($B43,Kraftvärmeprod!$B$1:$AH$479,MATCH(C$2,Kraftvärmeprod!$B$1:$AG$1,0),FALSE)/1,"")</f>
        <v/>
      </c>
      <c r="D43" t="str">
        <f>IFERROR(VLOOKUP($B43,Kraftvärmeprod!$B$1:$AH$479,MATCH(D$2,Kraftvärmeprod!$B$1:$AG$1,0),FALSE)/1,"")</f>
        <v/>
      </c>
      <c r="F43" t="str">
        <f>IF($D43="","",IFERROR(VLOOKUP($B43,Kraftvärmeprod!$B$1:$BX$550,MATCH(F$2,Kraftvärmeprod!$B$1:$VX$1,0),FALSE)/1,0)-IFERROR(VLOOKUP($B43,'Slutlig allokering kvv'!$B$2:$BX$550,MATCH(F$2,'Slutlig allokering kvv'!$B$1:$BX$1,0),FALSE)/1,0))</f>
        <v/>
      </c>
      <c r="G43" t="str">
        <f>IF($D43="","",IFERROR(VLOOKUP($B43,Kraftvärmeprod!$B$1:$BX$550,MATCH(G$2,Kraftvärmeprod!$B$1:$VX$1,0),FALSE)/1,0)-IFERROR(VLOOKUP($B43,'Slutlig allokering kvv'!$B$2:$BX$550,MATCH(G$2,'Slutlig allokering kvv'!$B$1:$BX$1,0),FALSE)/1,0))</f>
        <v/>
      </c>
      <c r="H43" t="str">
        <f>IF($D43="","",IFERROR(VLOOKUP($B43,Kraftvärmeprod!$B$1:$BX$550,MATCH(H$2,Kraftvärmeprod!$B$1:$VX$1,0),FALSE)/1,0)-IFERROR(VLOOKUP($B43,'Slutlig allokering kvv'!$B$2:$BX$550,MATCH(H$2,'Slutlig allokering kvv'!$B$1:$BX$1,0),FALSE)/1,0))</f>
        <v/>
      </c>
      <c r="I43" t="str">
        <f>IF($D43="","",IFERROR(VLOOKUP($B43,Kraftvärmeprod!$B$1:$BX$550,MATCH(I$2,Kraftvärmeprod!$B$1:$VX$1,0),FALSE)/1,0)-IFERROR(VLOOKUP($B43,'Slutlig allokering kvv'!$B$2:$BX$550,MATCH(I$2,'Slutlig allokering kvv'!$B$1:$BX$1,0),FALSE)/1,0))</f>
        <v/>
      </c>
      <c r="J43" t="str">
        <f>IF($D43="","",IFERROR(VLOOKUP($B43,Kraftvärmeprod!$B$1:$BX$550,MATCH(J$2,Kraftvärmeprod!$B$1:$VX$1,0),FALSE)/1,0)-IFERROR(VLOOKUP($B43,'Slutlig allokering kvv'!$B$2:$BX$550,MATCH(J$2,'Slutlig allokering kvv'!$B$1:$BX$1,0),FALSE)/1,0))</f>
        <v/>
      </c>
      <c r="K43" t="str">
        <f>IF($D43="","",IFERROR(VLOOKUP($B43,Kraftvärmeprod!$B$1:$BX$550,MATCH(K$2,Kraftvärmeprod!$B$1:$VX$1,0),FALSE)/1,0)-IFERROR(VLOOKUP($B43,'Slutlig allokering kvv'!$B$2:$BX$550,MATCH(K$2,'Slutlig allokering kvv'!$B$1:$BX$1,0),FALSE)/1,0))</f>
        <v/>
      </c>
      <c r="L43" t="str">
        <f>IF($D43="","",IFERROR(VLOOKUP($B43,Kraftvärmeprod!$B$1:$BX$550,MATCH(L$2,Kraftvärmeprod!$B$1:$VX$1,0),FALSE)/1,0)-IFERROR(VLOOKUP($B43,'Slutlig allokering kvv'!$B$2:$BX$550,MATCH(L$2,'Slutlig allokering kvv'!$B$1:$BX$1,0),FALSE)/1,0))</f>
        <v/>
      </c>
      <c r="M43" t="str">
        <f>IF($D43="","",IFERROR(VLOOKUP($B43,Kraftvärmeprod!$B$1:$BX$550,MATCH(M$2,Kraftvärmeprod!$B$1:$VX$1,0),FALSE)/1,0)-IFERROR(VLOOKUP($B43,'Slutlig allokering kvv'!$B$2:$BX$550,MATCH(M$2,'Slutlig allokering kvv'!$B$1:$BX$1,0),FALSE)/1,0))</f>
        <v/>
      </c>
      <c r="N43" t="str">
        <f>IF($D43="","",IFERROR(VLOOKUP($B43,Kraftvärmeprod!$B$1:$BX$550,MATCH(N$2,Kraftvärmeprod!$B$1:$VX$1,0),FALSE)/1,0)-IFERROR(VLOOKUP($B43,'Slutlig allokering kvv'!$B$2:$BX$550,MATCH(N$2,'Slutlig allokering kvv'!$B$1:$BX$1,0),FALSE)/1,0))</f>
        <v/>
      </c>
      <c r="O43" t="str">
        <f>IF($D43="","",IFERROR(VLOOKUP($B43,Kraftvärmeprod!$B$1:$BX$550,MATCH(O$2,Kraftvärmeprod!$B$1:$VX$1,0),FALSE)/1,0)-IFERROR(VLOOKUP($B43,'Slutlig allokering kvv'!$B$2:$BX$550,MATCH(O$2,'Slutlig allokering kvv'!$B$1:$BX$1,0),FALSE)/1,0))</f>
        <v/>
      </c>
      <c r="P43" t="str">
        <f>IF($D43="","",IFERROR(VLOOKUP($B43,Kraftvärmeprod!$B$1:$BX$550,MATCH(P$2,Kraftvärmeprod!$B$1:$VX$1,0),FALSE)/1,0)-IFERROR(VLOOKUP($B43,'Slutlig allokering kvv'!$B$2:$BX$550,MATCH(P$2,'Slutlig allokering kvv'!$B$1:$BX$1,0),FALSE)/1,0))</f>
        <v/>
      </c>
      <c r="Q43" t="str">
        <f>IF($D43="","",IFERROR(VLOOKUP($B43,Kraftvärmeprod!$B$1:$BX$550,MATCH(Q$2,Kraftvärmeprod!$B$1:$VX$1,0),FALSE)/1,0)-IFERROR(VLOOKUP($B43,'Slutlig allokering kvv'!$B$2:$BX$550,MATCH(Q$2,'Slutlig allokering kvv'!$B$1:$BX$1,0),FALSE)/1,0))</f>
        <v/>
      </c>
      <c r="R43" t="str">
        <f>IF($D43="","",IFERROR(VLOOKUP($B43,Kraftvärmeprod!$B$1:$BX$550,MATCH(R$2,Kraftvärmeprod!$B$1:$VX$1,0),FALSE)/1,0)-IFERROR(VLOOKUP($B43,'Slutlig allokering kvv'!$B$2:$BX$550,MATCH(R$2,'Slutlig allokering kvv'!$B$1:$BX$1,0),FALSE)/1,0))</f>
        <v/>
      </c>
      <c r="S43" t="str">
        <f>IF($D43="","",IFERROR(VLOOKUP($B43,Kraftvärmeprod!$B$1:$BX$550,MATCH(S$2,Kraftvärmeprod!$B$1:$VX$1,0),FALSE)/1,0)-IFERROR(VLOOKUP($B43,'Slutlig allokering kvv'!$B$2:$BX$550,MATCH(S$2,'Slutlig allokering kvv'!$B$1:$BX$1,0),FALSE)/1,0))</f>
        <v/>
      </c>
      <c r="T43" t="str">
        <f>IF($D43="","",IFERROR(VLOOKUP($B43,Kraftvärmeprod!$B$1:$BX$550,MATCH(T$2,Kraftvärmeprod!$B$1:$VX$1,0),FALSE)/1,0)-IFERROR(VLOOKUP($B43,'Slutlig allokering kvv'!$B$2:$BX$550,MATCH(T$2,'Slutlig allokering kvv'!$B$1:$BX$1,0),FALSE)/1,0))</f>
        <v/>
      </c>
      <c r="U43" t="str">
        <f>IF($D43="","",IFERROR(VLOOKUP($B43,Kraftvärmeprod!$B$1:$BX$550,MATCH(U$2,Kraftvärmeprod!$B$1:$VX$1,0),FALSE)/1,0)-IFERROR(VLOOKUP($B43,'Slutlig allokering kvv'!$B$2:$BX$550,MATCH(U$2,'Slutlig allokering kvv'!$B$1:$BX$1,0),FALSE)/1,0))</f>
        <v/>
      </c>
      <c r="V43" t="str">
        <f>IF($D43="","",IFERROR(VLOOKUP($B43,Kraftvärmeprod!$B$1:$BX$550,MATCH(V$2,Kraftvärmeprod!$B$1:$VX$1,0),FALSE)/1,0)-IFERROR(VLOOKUP($B43,'Slutlig allokering kvv'!$B$2:$BX$550,MATCH(V$2,'Slutlig allokering kvv'!$B$1:$BX$1,0),FALSE)/1,0))</f>
        <v/>
      </c>
      <c r="W43" t="str">
        <f>IF($D43="","",IFERROR(VLOOKUP($B43,Kraftvärmeprod!$B$1:$BX$550,MATCH(W$2,Kraftvärmeprod!$B$1:$VX$1,0),FALSE)/1,0)-IFERROR(VLOOKUP($B43,'Slutlig allokering kvv'!$B$2:$BX$550,MATCH(W$2,'Slutlig allokering kvv'!$B$1:$BX$1,0),FALSE)/1,0))</f>
        <v/>
      </c>
      <c r="X43" t="str">
        <f>IF($D43="","",IFERROR(VLOOKUP($B43,Kraftvärmeprod!$B$1:$BX$550,MATCH(X$2,Kraftvärmeprod!$B$1:$VX$1,0),FALSE)/1,0)-IFERROR(VLOOKUP($B43,'Slutlig allokering kvv'!$B$2:$BX$550,MATCH(X$2,'Slutlig allokering kvv'!$B$1:$BX$1,0),FALSE)/1,0))</f>
        <v/>
      </c>
      <c r="Y43" t="str">
        <f>IF($D43="","",IFERROR(VLOOKUP($B43,Kraftvärmeprod!$B$1:$BX$550,MATCH(Y$2,Kraftvärmeprod!$B$1:$VX$1,0),FALSE)/1,0)-IFERROR(VLOOKUP($B43,'Slutlig allokering kvv'!$B$2:$BX$550,MATCH(Y$2,'Slutlig allokering kvv'!$B$1:$BX$1,0),FALSE)/1,0))</f>
        <v/>
      </c>
      <c r="Z43" t="str">
        <f>IF($D43="","",IFERROR(VLOOKUP($B43,Kraftvärmeprod!$B$1:$BX$550,MATCH(Z$2,Kraftvärmeprod!$B$1:$VX$1,0),FALSE)/1,0)-IFERROR(VLOOKUP($B43,'Slutlig allokering kvv'!$B$2:$BX$550,MATCH(Z$2,'Slutlig allokering kvv'!$B$1:$BX$1,0),FALSE)/1,0))</f>
        <v/>
      </c>
      <c r="AA43" t="str">
        <f>IF($D43="","",IFERROR(VLOOKUP($B43,Kraftvärmeprod!$B$1:$BX$550,MATCH(AA$2,Kraftvärmeprod!$B$1:$VX$1,0),FALSE)/1,0)-IFERROR(VLOOKUP($B43,'Slutlig allokering kvv'!$B$2:$BX$550,MATCH(AA$2,'Slutlig allokering kvv'!$B$1:$BX$1,0),FALSE)/1,0))</f>
        <v/>
      </c>
      <c r="AB43" t="str">
        <f>IF($D43="","",IFERROR(VLOOKUP($B43,Kraftvärmeprod!$B$1:$BX$550,MATCH(AB$2,Kraftvärmeprod!$B$1:$VX$1,0),FALSE)/1,0)-IFERROR(VLOOKUP($B43,'Slutlig allokering kvv'!$B$2:$BX$550,MATCH(AB$2,'Slutlig allokering kvv'!$B$1:$BX$1,0),FALSE)/1,0))</f>
        <v/>
      </c>
      <c r="AC43" t="str">
        <f>IF($D43="","",IFERROR(VLOOKUP($B43,Kraftvärmeprod!$B$1:$BX$550,MATCH(AC$2,Kraftvärmeprod!$B$1:$VX$1,0),FALSE)/1,0)-IFERROR(VLOOKUP($B43,'Slutlig allokering kvv'!$B$2:$BX$550,MATCH(AC$2,'Slutlig allokering kvv'!$B$1:$BX$1,0),FALSE)/1,0))</f>
        <v/>
      </c>
      <c r="AD43" t="str">
        <f>IF($D43="","",IFERROR(VLOOKUP($B43,Kraftvärmeprod!$B$1:$BX$550,MATCH(AD$2,Kraftvärmeprod!$B$1:$VX$1,0),FALSE)/1,0)-IFERROR(VLOOKUP($B43,'Slutlig allokering kvv'!$B$2:$BX$550,MATCH(AD$2,'Slutlig allokering kvv'!$B$1:$BX$1,0),FALSE)/1,0))</f>
        <v/>
      </c>
      <c r="AE43" t="str">
        <f>IF($D43="","",IFERROR(VLOOKUP($B43,Miljö!$B$1:$E$550,MATCH("Hjälpel kraftvärme (GWh)",Miljö!$B$1:$E$1,0),FALSE)/1,0)-IFERROR(VLOOKUP($B43,'Slutlig allokering kvv'!$B$2:$BX$549,MATCH(AE$2,'Slutlig allokering kvv'!$B$1:$BX$1,0),FALSE)/1,0))</f>
        <v/>
      </c>
      <c r="AI43" s="274">
        <f t="shared" si="0"/>
        <v>0</v>
      </c>
      <c r="AK43">
        <f>IFERROR(VLOOKUP($B43,'Slutlig allokering kvv'!$B$2:$AX$549,MATCH("Summa slutlig allokerad tillförd energi (utan hjälpel och rökgaskondensering):",'Slutlig allokering kvv'!$B$1:$AX$1,0),FALSE)/1,"")</f>
        <v>0</v>
      </c>
      <c r="AM43" s="275" t="str">
        <f>IFERROR(1-VLOOKUP($B43,'Slutlig allokering kvv'!$B$2:$AX$549,MATCH("Andel av bränsle i kvv som allokerats till värme, exklusive rökgaskondensering och hjälpel",'Slutlig allokering kvv'!$B$1:$AX$1,0),FALSE),"")</f>
        <v/>
      </c>
      <c r="AO43" s="115" t="str">
        <f t="shared" si="1"/>
        <v/>
      </c>
      <c r="AP43" s="276" t="str">
        <f t="shared" si="2"/>
        <v/>
      </c>
      <c r="AR43" s="115" t="str">
        <f t="shared" si="3"/>
        <v/>
      </c>
    </row>
    <row r="44" spans="1:44">
      <c r="A44" t="s">
        <v>73</v>
      </c>
      <c r="B44" t="s">
        <v>77</v>
      </c>
      <c r="C44" t="str">
        <f>IFERROR(VLOOKUP($B44,Kraftvärmeprod!$B$1:$AH$479,MATCH(C$2,Kraftvärmeprod!$B$1:$AG$1,0),FALSE)/1,"")</f>
        <v/>
      </c>
      <c r="D44" t="str">
        <f>IFERROR(VLOOKUP($B44,Kraftvärmeprod!$B$1:$AH$479,MATCH(D$2,Kraftvärmeprod!$B$1:$AG$1,0),FALSE)/1,"")</f>
        <v/>
      </c>
      <c r="F44" t="str">
        <f>IF($D44="","",IFERROR(VLOOKUP($B44,Kraftvärmeprod!$B$1:$BX$550,MATCH(F$2,Kraftvärmeprod!$B$1:$VX$1,0),FALSE)/1,0)-IFERROR(VLOOKUP($B44,'Slutlig allokering kvv'!$B$2:$BX$550,MATCH(F$2,'Slutlig allokering kvv'!$B$1:$BX$1,0),FALSE)/1,0))</f>
        <v/>
      </c>
      <c r="G44" t="str">
        <f>IF($D44="","",IFERROR(VLOOKUP($B44,Kraftvärmeprod!$B$1:$BX$550,MATCH(G$2,Kraftvärmeprod!$B$1:$VX$1,0),FALSE)/1,0)-IFERROR(VLOOKUP($B44,'Slutlig allokering kvv'!$B$2:$BX$550,MATCH(G$2,'Slutlig allokering kvv'!$B$1:$BX$1,0),FALSE)/1,0))</f>
        <v/>
      </c>
      <c r="H44" t="str">
        <f>IF($D44="","",IFERROR(VLOOKUP($B44,Kraftvärmeprod!$B$1:$BX$550,MATCH(H$2,Kraftvärmeprod!$B$1:$VX$1,0),FALSE)/1,0)-IFERROR(VLOOKUP($B44,'Slutlig allokering kvv'!$B$2:$BX$550,MATCH(H$2,'Slutlig allokering kvv'!$B$1:$BX$1,0),FALSE)/1,0))</f>
        <v/>
      </c>
      <c r="I44" t="str">
        <f>IF($D44="","",IFERROR(VLOOKUP($B44,Kraftvärmeprod!$B$1:$BX$550,MATCH(I$2,Kraftvärmeprod!$B$1:$VX$1,0),FALSE)/1,0)-IFERROR(VLOOKUP($B44,'Slutlig allokering kvv'!$B$2:$BX$550,MATCH(I$2,'Slutlig allokering kvv'!$B$1:$BX$1,0),FALSE)/1,0))</f>
        <v/>
      </c>
      <c r="J44" t="str">
        <f>IF($D44="","",IFERROR(VLOOKUP($B44,Kraftvärmeprod!$B$1:$BX$550,MATCH(J$2,Kraftvärmeprod!$B$1:$VX$1,0),FALSE)/1,0)-IFERROR(VLOOKUP($B44,'Slutlig allokering kvv'!$B$2:$BX$550,MATCH(J$2,'Slutlig allokering kvv'!$B$1:$BX$1,0),FALSE)/1,0))</f>
        <v/>
      </c>
      <c r="K44" t="str">
        <f>IF($D44="","",IFERROR(VLOOKUP($B44,Kraftvärmeprod!$B$1:$BX$550,MATCH(K$2,Kraftvärmeprod!$B$1:$VX$1,0),FALSE)/1,0)-IFERROR(VLOOKUP($B44,'Slutlig allokering kvv'!$B$2:$BX$550,MATCH(K$2,'Slutlig allokering kvv'!$B$1:$BX$1,0),FALSE)/1,0))</f>
        <v/>
      </c>
      <c r="L44" t="str">
        <f>IF($D44="","",IFERROR(VLOOKUP($B44,Kraftvärmeprod!$B$1:$BX$550,MATCH(L$2,Kraftvärmeprod!$B$1:$VX$1,0),FALSE)/1,0)-IFERROR(VLOOKUP($B44,'Slutlig allokering kvv'!$B$2:$BX$550,MATCH(L$2,'Slutlig allokering kvv'!$B$1:$BX$1,0),FALSE)/1,0))</f>
        <v/>
      </c>
      <c r="M44" t="str">
        <f>IF($D44="","",IFERROR(VLOOKUP($B44,Kraftvärmeprod!$B$1:$BX$550,MATCH(M$2,Kraftvärmeprod!$B$1:$VX$1,0),FALSE)/1,0)-IFERROR(VLOOKUP($B44,'Slutlig allokering kvv'!$B$2:$BX$550,MATCH(M$2,'Slutlig allokering kvv'!$B$1:$BX$1,0),FALSE)/1,0))</f>
        <v/>
      </c>
      <c r="N44" t="str">
        <f>IF($D44="","",IFERROR(VLOOKUP($B44,Kraftvärmeprod!$B$1:$BX$550,MATCH(N$2,Kraftvärmeprod!$B$1:$VX$1,0),FALSE)/1,0)-IFERROR(VLOOKUP($B44,'Slutlig allokering kvv'!$B$2:$BX$550,MATCH(N$2,'Slutlig allokering kvv'!$B$1:$BX$1,0),FALSE)/1,0))</f>
        <v/>
      </c>
      <c r="O44" t="str">
        <f>IF($D44="","",IFERROR(VLOOKUP($B44,Kraftvärmeprod!$B$1:$BX$550,MATCH(O$2,Kraftvärmeprod!$B$1:$VX$1,0),FALSE)/1,0)-IFERROR(VLOOKUP($B44,'Slutlig allokering kvv'!$B$2:$BX$550,MATCH(O$2,'Slutlig allokering kvv'!$B$1:$BX$1,0),FALSE)/1,0))</f>
        <v/>
      </c>
      <c r="P44" t="str">
        <f>IF($D44="","",IFERROR(VLOOKUP($B44,Kraftvärmeprod!$B$1:$BX$550,MATCH(P$2,Kraftvärmeprod!$B$1:$VX$1,0),FALSE)/1,0)-IFERROR(VLOOKUP($B44,'Slutlig allokering kvv'!$B$2:$BX$550,MATCH(P$2,'Slutlig allokering kvv'!$B$1:$BX$1,0),FALSE)/1,0))</f>
        <v/>
      </c>
      <c r="Q44" t="str">
        <f>IF($D44="","",IFERROR(VLOOKUP($B44,Kraftvärmeprod!$B$1:$BX$550,MATCH(Q$2,Kraftvärmeprod!$B$1:$VX$1,0),FALSE)/1,0)-IFERROR(VLOOKUP($B44,'Slutlig allokering kvv'!$B$2:$BX$550,MATCH(Q$2,'Slutlig allokering kvv'!$B$1:$BX$1,0),FALSE)/1,0))</f>
        <v/>
      </c>
      <c r="R44" t="str">
        <f>IF($D44="","",IFERROR(VLOOKUP($B44,Kraftvärmeprod!$B$1:$BX$550,MATCH(R$2,Kraftvärmeprod!$B$1:$VX$1,0),FALSE)/1,0)-IFERROR(VLOOKUP($B44,'Slutlig allokering kvv'!$B$2:$BX$550,MATCH(R$2,'Slutlig allokering kvv'!$B$1:$BX$1,0),FALSE)/1,0))</f>
        <v/>
      </c>
      <c r="S44" t="str">
        <f>IF($D44="","",IFERROR(VLOOKUP($B44,Kraftvärmeprod!$B$1:$BX$550,MATCH(S$2,Kraftvärmeprod!$B$1:$VX$1,0),FALSE)/1,0)-IFERROR(VLOOKUP($B44,'Slutlig allokering kvv'!$B$2:$BX$550,MATCH(S$2,'Slutlig allokering kvv'!$B$1:$BX$1,0),FALSE)/1,0))</f>
        <v/>
      </c>
      <c r="T44" t="str">
        <f>IF($D44="","",IFERROR(VLOOKUP($B44,Kraftvärmeprod!$B$1:$BX$550,MATCH(T$2,Kraftvärmeprod!$B$1:$VX$1,0),FALSE)/1,0)-IFERROR(VLOOKUP($B44,'Slutlig allokering kvv'!$B$2:$BX$550,MATCH(T$2,'Slutlig allokering kvv'!$B$1:$BX$1,0),FALSE)/1,0))</f>
        <v/>
      </c>
      <c r="U44" t="str">
        <f>IF($D44="","",IFERROR(VLOOKUP($B44,Kraftvärmeprod!$B$1:$BX$550,MATCH(U$2,Kraftvärmeprod!$B$1:$VX$1,0),FALSE)/1,0)-IFERROR(VLOOKUP($B44,'Slutlig allokering kvv'!$B$2:$BX$550,MATCH(U$2,'Slutlig allokering kvv'!$B$1:$BX$1,0),FALSE)/1,0))</f>
        <v/>
      </c>
      <c r="V44" t="str">
        <f>IF($D44="","",IFERROR(VLOOKUP($B44,Kraftvärmeprod!$B$1:$BX$550,MATCH(V$2,Kraftvärmeprod!$B$1:$VX$1,0),FALSE)/1,0)-IFERROR(VLOOKUP($B44,'Slutlig allokering kvv'!$B$2:$BX$550,MATCH(V$2,'Slutlig allokering kvv'!$B$1:$BX$1,0),FALSE)/1,0))</f>
        <v/>
      </c>
      <c r="W44" t="str">
        <f>IF($D44="","",IFERROR(VLOOKUP($B44,Kraftvärmeprod!$B$1:$BX$550,MATCH(W$2,Kraftvärmeprod!$B$1:$VX$1,0),FALSE)/1,0)-IFERROR(VLOOKUP($B44,'Slutlig allokering kvv'!$B$2:$BX$550,MATCH(W$2,'Slutlig allokering kvv'!$B$1:$BX$1,0),FALSE)/1,0))</f>
        <v/>
      </c>
      <c r="X44" t="str">
        <f>IF($D44="","",IFERROR(VLOOKUP($B44,Kraftvärmeprod!$B$1:$BX$550,MATCH(X$2,Kraftvärmeprod!$B$1:$VX$1,0),FALSE)/1,0)-IFERROR(VLOOKUP($B44,'Slutlig allokering kvv'!$B$2:$BX$550,MATCH(X$2,'Slutlig allokering kvv'!$B$1:$BX$1,0),FALSE)/1,0))</f>
        <v/>
      </c>
      <c r="Y44" t="str">
        <f>IF($D44="","",IFERROR(VLOOKUP($B44,Kraftvärmeprod!$B$1:$BX$550,MATCH(Y$2,Kraftvärmeprod!$B$1:$VX$1,0),FALSE)/1,0)-IFERROR(VLOOKUP($B44,'Slutlig allokering kvv'!$B$2:$BX$550,MATCH(Y$2,'Slutlig allokering kvv'!$B$1:$BX$1,0),FALSE)/1,0))</f>
        <v/>
      </c>
      <c r="Z44" t="str">
        <f>IF($D44="","",IFERROR(VLOOKUP($B44,Kraftvärmeprod!$B$1:$BX$550,MATCH(Z$2,Kraftvärmeprod!$B$1:$VX$1,0),FALSE)/1,0)-IFERROR(VLOOKUP($B44,'Slutlig allokering kvv'!$B$2:$BX$550,MATCH(Z$2,'Slutlig allokering kvv'!$B$1:$BX$1,0),FALSE)/1,0))</f>
        <v/>
      </c>
      <c r="AA44" t="str">
        <f>IF($D44="","",IFERROR(VLOOKUP($B44,Kraftvärmeprod!$B$1:$BX$550,MATCH(AA$2,Kraftvärmeprod!$B$1:$VX$1,0),FALSE)/1,0)-IFERROR(VLOOKUP($B44,'Slutlig allokering kvv'!$B$2:$BX$550,MATCH(AA$2,'Slutlig allokering kvv'!$B$1:$BX$1,0),FALSE)/1,0))</f>
        <v/>
      </c>
      <c r="AB44" t="str">
        <f>IF($D44="","",IFERROR(VLOOKUP($B44,Kraftvärmeprod!$B$1:$BX$550,MATCH(AB$2,Kraftvärmeprod!$B$1:$VX$1,0),FALSE)/1,0)-IFERROR(VLOOKUP($B44,'Slutlig allokering kvv'!$B$2:$BX$550,MATCH(AB$2,'Slutlig allokering kvv'!$B$1:$BX$1,0),FALSE)/1,0))</f>
        <v/>
      </c>
      <c r="AC44" t="str">
        <f>IF($D44="","",IFERROR(VLOOKUP($B44,Kraftvärmeprod!$B$1:$BX$550,MATCH(AC$2,Kraftvärmeprod!$B$1:$VX$1,0),FALSE)/1,0)-IFERROR(VLOOKUP($B44,'Slutlig allokering kvv'!$B$2:$BX$550,MATCH(AC$2,'Slutlig allokering kvv'!$B$1:$BX$1,0),FALSE)/1,0))</f>
        <v/>
      </c>
      <c r="AD44" t="str">
        <f>IF($D44="","",IFERROR(VLOOKUP($B44,Kraftvärmeprod!$B$1:$BX$550,MATCH(AD$2,Kraftvärmeprod!$B$1:$VX$1,0),FALSE)/1,0)-IFERROR(VLOOKUP($B44,'Slutlig allokering kvv'!$B$2:$BX$550,MATCH(AD$2,'Slutlig allokering kvv'!$B$1:$BX$1,0),FALSE)/1,0))</f>
        <v/>
      </c>
      <c r="AE44" t="str">
        <f>IF($D44="","",IFERROR(VLOOKUP($B44,Miljö!$B$1:$E$550,MATCH("Hjälpel kraftvärme (GWh)",Miljö!$B$1:$E$1,0),FALSE)/1,0)-IFERROR(VLOOKUP($B44,'Slutlig allokering kvv'!$B$2:$BX$549,MATCH(AE$2,'Slutlig allokering kvv'!$B$1:$BX$1,0),FALSE)/1,0))</f>
        <v/>
      </c>
      <c r="AI44" s="274">
        <f t="shared" si="0"/>
        <v>0</v>
      </c>
      <c r="AK44">
        <f>IFERROR(VLOOKUP($B44,'Slutlig allokering kvv'!$B$2:$AX$549,MATCH("Summa slutlig allokerad tillförd energi (utan hjälpel och rökgaskondensering):",'Slutlig allokering kvv'!$B$1:$AX$1,0),FALSE)/1,"")</f>
        <v>0</v>
      </c>
      <c r="AM44" s="275" t="str">
        <f>IFERROR(1-VLOOKUP($B44,'Slutlig allokering kvv'!$B$2:$AX$549,MATCH("Andel av bränsle i kvv som allokerats till värme, exklusive rökgaskondensering och hjälpel",'Slutlig allokering kvv'!$B$1:$AX$1,0),FALSE),"")</f>
        <v/>
      </c>
      <c r="AO44" s="115" t="str">
        <f t="shared" si="1"/>
        <v/>
      </c>
      <c r="AP44" s="276" t="str">
        <f t="shared" si="2"/>
        <v/>
      </c>
      <c r="AR44" s="115" t="str">
        <f t="shared" si="3"/>
        <v/>
      </c>
    </row>
    <row r="45" spans="1:44">
      <c r="A45" t="s">
        <v>78</v>
      </c>
      <c r="B45" t="s">
        <v>79</v>
      </c>
      <c r="C45">
        <f>IFERROR(VLOOKUP($B45,Kraftvärmeprod!$B$1:$AH$479,MATCH(C$2,Kraftvärmeprod!$B$1:$AG$1,0),FALSE)/1,"")</f>
        <v>522.4</v>
      </c>
      <c r="D45">
        <f>IFERROR(VLOOKUP($B45,Kraftvärmeprod!$B$1:$AH$479,MATCH(D$2,Kraftvärmeprod!$B$1:$AG$1,0),FALSE)/1,"")</f>
        <v>152.71</v>
      </c>
      <c r="F45">
        <f>IF($D45="","",IFERROR(VLOOKUP($B45,Kraftvärmeprod!$B$1:$BX$550,MATCH(F$2,Kraftvärmeprod!$B$1:$VX$1,0),FALSE)/1,0)-IFERROR(VLOOKUP($B45,'Slutlig allokering kvv'!$B$2:$BX$550,MATCH(F$2,'Slutlig allokering kvv'!$B$1:$BX$1,0),FALSE)/1,0))</f>
        <v>0</v>
      </c>
      <c r="G45">
        <f>IF($D45="","",IFERROR(VLOOKUP($B45,Kraftvärmeprod!$B$1:$BX$550,MATCH(G$2,Kraftvärmeprod!$B$1:$VX$1,0),FALSE)/1,0)-IFERROR(VLOOKUP($B45,'Slutlig allokering kvv'!$B$2:$BX$550,MATCH(G$2,'Slutlig allokering kvv'!$B$1:$BX$1,0),FALSE)/1,0))</f>
        <v>0.20808500000000008</v>
      </c>
      <c r="H45">
        <f>IF($D45="","",IFERROR(VLOOKUP($B45,Kraftvärmeprod!$B$1:$BX$550,MATCH(H$2,Kraftvärmeprod!$B$1:$VX$1,0),FALSE)/1,0)-IFERROR(VLOOKUP($B45,'Slutlig allokering kvv'!$B$2:$BX$550,MATCH(H$2,'Slutlig allokering kvv'!$B$1:$BX$1,0),FALSE)/1,0))</f>
        <v>0</v>
      </c>
      <c r="I45">
        <f>IF($D45="","",IFERROR(VLOOKUP($B45,Kraftvärmeprod!$B$1:$BX$550,MATCH(I$2,Kraftvärmeprod!$B$1:$VX$1,0),FALSE)/1,0)-IFERROR(VLOOKUP($B45,'Slutlig allokering kvv'!$B$2:$BX$550,MATCH(I$2,'Slutlig allokering kvv'!$B$1:$BX$1,0),FALSE)/1,0))</f>
        <v>0</v>
      </c>
      <c r="J45">
        <f>IF($D45="","",IFERROR(VLOOKUP($B45,Kraftvärmeprod!$B$1:$BX$550,MATCH(J$2,Kraftvärmeprod!$B$1:$VX$1,0),FALSE)/1,0)-IFERROR(VLOOKUP($B45,'Slutlig allokering kvv'!$B$2:$BX$550,MATCH(J$2,'Slutlig allokering kvv'!$B$1:$BX$1,0),FALSE)/1,0))</f>
        <v>0</v>
      </c>
      <c r="K45">
        <f>IF($D45="","",IFERROR(VLOOKUP($B45,Kraftvärmeprod!$B$1:$BX$550,MATCH(K$2,Kraftvärmeprod!$B$1:$VX$1,0),FALSE)/1,0)-IFERROR(VLOOKUP($B45,'Slutlig allokering kvv'!$B$2:$BX$550,MATCH(K$2,'Slutlig allokering kvv'!$B$1:$BX$1,0),FALSE)/1,0))</f>
        <v>0</v>
      </c>
      <c r="L45">
        <f>IF($D45="","",IFERROR(VLOOKUP($B45,Kraftvärmeprod!$B$1:$BX$550,MATCH(L$2,Kraftvärmeprod!$B$1:$VX$1,0),FALSE)/1,0)-IFERROR(VLOOKUP($B45,'Slutlig allokering kvv'!$B$2:$BX$550,MATCH(L$2,'Slutlig allokering kvv'!$B$1:$BX$1,0),FALSE)/1,0))</f>
        <v>104.52499999999998</v>
      </c>
      <c r="M45">
        <f>IF($D45="","",IFERROR(VLOOKUP($B45,Kraftvärmeprod!$B$1:$BX$550,MATCH(M$2,Kraftvärmeprod!$B$1:$VX$1,0),FALSE)/1,0)-IFERROR(VLOOKUP($B45,'Slutlig allokering kvv'!$B$2:$BX$550,MATCH(M$2,'Slutlig allokering kvv'!$B$1:$BX$1,0),FALSE)/1,0))</f>
        <v>33.100499999999997</v>
      </c>
      <c r="N45">
        <f>IF($D45="","",IFERROR(VLOOKUP($B45,Kraftvärmeprod!$B$1:$BX$550,MATCH(N$2,Kraftvärmeprod!$B$1:$VX$1,0),FALSE)/1,0)-IFERROR(VLOOKUP($B45,'Slutlig allokering kvv'!$B$2:$BX$550,MATCH(N$2,'Slutlig allokering kvv'!$B$1:$BX$1,0),FALSE)/1,0))</f>
        <v>2.3738900000000003</v>
      </c>
      <c r="O45">
        <f>IF($D45="","",IFERROR(VLOOKUP($B45,Kraftvärmeprod!$B$1:$BX$550,MATCH(O$2,Kraftvärmeprod!$B$1:$VX$1,0),FALSE)/1,0)-IFERROR(VLOOKUP($B45,'Slutlig allokering kvv'!$B$2:$BX$550,MATCH(O$2,'Slutlig allokering kvv'!$B$1:$BX$1,0),FALSE)/1,0))</f>
        <v>5.9282500000000011</v>
      </c>
      <c r="P45">
        <f>IF($D45="","",IFERROR(VLOOKUP($B45,Kraftvärmeprod!$B$1:$BX$550,MATCH(P$2,Kraftvärmeprod!$B$1:$VX$1,0),FALSE)/1,0)-IFERROR(VLOOKUP($B45,'Slutlig allokering kvv'!$B$2:$BX$550,MATCH(P$2,'Slutlig allokering kvv'!$B$1:$BX$1,0),FALSE)/1,0))</f>
        <v>0</v>
      </c>
      <c r="Q45">
        <f>IF($D45="","",IFERROR(VLOOKUP($B45,Kraftvärmeprod!$B$1:$BX$550,MATCH(Q$2,Kraftvärmeprod!$B$1:$VX$1,0),FALSE)/1,0)-IFERROR(VLOOKUP($B45,'Slutlig allokering kvv'!$B$2:$BX$550,MATCH(Q$2,'Slutlig allokering kvv'!$B$1:$BX$1,0),FALSE)/1,0))</f>
        <v>22.268799999999999</v>
      </c>
      <c r="R45">
        <f>IF($D45="","",IFERROR(VLOOKUP($B45,Kraftvärmeprod!$B$1:$BX$550,MATCH(R$2,Kraftvärmeprod!$B$1:$VX$1,0),FALSE)/1,0)-IFERROR(VLOOKUP($B45,'Slutlig allokering kvv'!$B$2:$BX$550,MATCH(R$2,'Slutlig allokering kvv'!$B$1:$BX$1,0),FALSE)/1,0))</f>
        <v>0</v>
      </c>
      <c r="S45">
        <f>IF($D45="","",IFERROR(VLOOKUP($B45,Kraftvärmeprod!$B$1:$BX$550,MATCH(S$2,Kraftvärmeprod!$B$1:$VX$1,0),FALSE)/1,0)-IFERROR(VLOOKUP($B45,'Slutlig allokering kvv'!$B$2:$BX$550,MATCH(S$2,'Slutlig allokering kvv'!$B$1:$BX$1,0),FALSE)/1,0))</f>
        <v>1.0593900000000003</v>
      </c>
      <c r="T45">
        <f>IF($D45="","",IFERROR(VLOOKUP($B45,Kraftvärmeprod!$B$1:$BX$550,MATCH(T$2,Kraftvärmeprod!$B$1:$VX$1,0),FALSE)/1,0)-IFERROR(VLOOKUP($B45,'Slutlig allokering kvv'!$B$2:$BX$550,MATCH(T$2,'Slutlig allokering kvv'!$B$1:$BX$1,0),FALSE)/1,0))</f>
        <v>0.95993000000000017</v>
      </c>
      <c r="U45">
        <f>IF($D45="","",IFERROR(VLOOKUP($B45,Kraftvärmeprod!$B$1:$BX$550,MATCH(U$2,Kraftvärmeprod!$B$1:$VX$1,0),FALSE)/1,0)-IFERROR(VLOOKUP($B45,'Slutlig allokering kvv'!$B$2:$BX$550,MATCH(U$2,'Slutlig allokering kvv'!$B$1:$BX$1,0),FALSE)/1,0))</f>
        <v>0</v>
      </c>
      <c r="V45">
        <f>IF($D45="","",IFERROR(VLOOKUP($B45,Kraftvärmeprod!$B$1:$BX$550,MATCH(V$2,Kraftvärmeprod!$B$1:$VX$1,0),FALSE)/1,0)-IFERROR(VLOOKUP($B45,'Slutlig allokering kvv'!$B$2:$BX$550,MATCH(V$2,'Slutlig allokering kvv'!$B$1:$BX$1,0),FALSE)/1,0))</f>
        <v>0</v>
      </c>
      <c r="W45">
        <f>IF($D45="","",IFERROR(VLOOKUP($B45,Kraftvärmeprod!$B$1:$BX$550,MATCH(W$2,Kraftvärmeprod!$B$1:$VX$1,0),FALSE)/1,0)-IFERROR(VLOOKUP($B45,'Slutlig allokering kvv'!$B$2:$BX$550,MATCH(W$2,'Slutlig allokering kvv'!$B$1:$BX$1,0),FALSE)/1,0))</f>
        <v>0</v>
      </c>
      <c r="X45">
        <f>IF($D45="","",IFERROR(VLOOKUP($B45,Kraftvärmeprod!$B$1:$BX$550,MATCH(X$2,Kraftvärmeprod!$B$1:$VX$1,0),FALSE)/1,0)-IFERROR(VLOOKUP($B45,'Slutlig allokering kvv'!$B$2:$BX$550,MATCH(X$2,'Slutlig allokering kvv'!$B$1:$BX$1,0),FALSE)/1,0))</f>
        <v>0</v>
      </c>
      <c r="Y45">
        <f>IF($D45="","",IFERROR(VLOOKUP($B45,Kraftvärmeprod!$B$1:$BX$550,MATCH(Y$2,Kraftvärmeprod!$B$1:$VX$1,0),FALSE)/1,0)-IFERROR(VLOOKUP($B45,'Slutlig allokering kvv'!$B$2:$BX$550,MATCH(Y$2,'Slutlig allokering kvv'!$B$1:$BX$1,0),FALSE)/1,0))</f>
        <v>28.893199999999993</v>
      </c>
      <c r="Z45">
        <f>IF($D45="","",IFERROR(VLOOKUP($B45,Kraftvärmeprod!$B$1:$BX$550,MATCH(Z$2,Kraftvärmeprod!$B$1:$VX$1,0),FALSE)/1,0)-IFERROR(VLOOKUP($B45,'Slutlig allokering kvv'!$B$2:$BX$550,MATCH(Z$2,'Slutlig allokering kvv'!$B$1:$BX$1,0),FALSE)/1,0))</f>
        <v>0</v>
      </c>
      <c r="AA45">
        <f>IF($D45="","",IFERROR(VLOOKUP($B45,Kraftvärmeprod!$B$1:$BX$550,MATCH(AA$2,Kraftvärmeprod!$B$1:$VX$1,0),FALSE)/1,0)-IFERROR(VLOOKUP($B45,'Slutlig allokering kvv'!$B$2:$BX$550,MATCH(AA$2,'Slutlig allokering kvv'!$B$1:$BX$1,0),FALSE)/1,0))</f>
        <v>150.74799999999999</v>
      </c>
      <c r="AB45">
        <f>IF($D45="","",IFERROR(VLOOKUP($B45,Kraftvärmeprod!$B$1:$BX$550,MATCH(AB$2,Kraftvärmeprod!$B$1:$VX$1,0),FALSE)/1,0)-IFERROR(VLOOKUP($B45,'Slutlig allokering kvv'!$B$2:$BX$550,MATCH(AB$2,'Slutlig allokering kvv'!$B$1:$BX$1,0),FALSE)/1,0))</f>
        <v>0</v>
      </c>
      <c r="AC45">
        <f>IF($D45="","",IFERROR(VLOOKUP($B45,Kraftvärmeprod!$B$1:$BX$550,MATCH(AC$2,Kraftvärmeprod!$B$1:$VX$1,0),FALSE)/1,0)-IFERROR(VLOOKUP($B45,'Slutlig allokering kvv'!$B$2:$BX$550,MATCH(AC$2,'Slutlig allokering kvv'!$B$1:$BX$1,0),FALSE)/1,0))</f>
        <v>0</v>
      </c>
      <c r="AD45">
        <f>IF($D45="","",IFERROR(VLOOKUP($B45,Kraftvärmeprod!$B$1:$BX$550,MATCH(AD$2,Kraftvärmeprod!$B$1:$VX$1,0),FALSE)/1,0)-IFERROR(VLOOKUP($B45,'Slutlig allokering kvv'!$B$2:$BX$550,MATCH(AD$2,'Slutlig allokering kvv'!$B$1:$BX$1,0),FALSE)/1,0))</f>
        <v>0</v>
      </c>
      <c r="AE45">
        <f>IF($D45="","",IFERROR(VLOOKUP($B45,Miljö!$B$1:$E$550,MATCH("Hjälpel kraftvärme (GWh)",Miljö!$B$1:$E$1,0),FALSE)/1,0)-IFERROR(VLOOKUP($B45,'Slutlig allokering kvv'!$B$2:$BX$549,MATCH(AE$2,'Slutlig allokering kvv'!$B$1:$BX$1,0),FALSE)/1,0))</f>
        <v>17.831400000000002</v>
      </c>
      <c r="AI45" s="274">
        <f t="shared" si="0"/>
        <v>350.06504499999994</v>
      </c>
      <c r="AK45">
        <f>IFERROR(VLOOKUP($B45,'Slutlig allokering kvv'!$B$2:$AX$549,MATCH("Summa slutlig allokerad tillförd energi (utan hjälpel och rökgaskondensering):",'Slutlig allokering kvv'!$B$1:$AX$1,0),FALSE)/1,"")</f>
        <v>422.8649549999999</v>
      </c>
      <c r="AM45" s="275">
        <f>IFERROR(1-VLOOKUP($B45,'Slutlig allokering kvv'!$B$2:$AX$549,MATCH("Andel av bränsle i kvv som allokerats till värme, exklusive rökgaskondensering och hjälpel",'Slutlig allokering kvv'!$B$1:$AX$1,0),FALSE),"")</f>
        <v>0.45290653099245737</v>
      </c>
      <c r="AO45" s="115">
        <f t="shared" si="1"/>
        <v>0.45290653099245731</v>
      </c>
      <c r="AP45" s="276">
        <f t="shared" si="2"/>
        <v>5.5511151231257827E-17</v>
      </c>
      <c r="AR45" s="115">
        <f t="shared" si="3"/>
        <v>0.41508963208383276</v>
      </c>
    </row>
    <row r="46" spans="1:44">
      <c r="A46" t="s">
        <v>78</v>
      </c>
      <c r="B46" t="s">
        <v>80</v>
      </c>
      <c r="C46">
        <f>IFERROR(VLOOKUP($B46,Kraftvärmeprod!$B$1:$AH$479,MATCH(C$2,Kraftvärmeprod!$B$1:$AG$1,0),FALSE)/1,"")</f>
        <v>5.89</v>
      </c>
      <c r="D46">
        <f>IFERROR(VLOOKUP($B46,Kraftvärmeprod!$B$1:$AH$479,MATCH(D$2,Kraftvärmeprod!$B$1:$AG$1,0),FALSE)/1,"")</f>
        <v>2.44</v>
      </c>
      <c r="F46">
        <f>IF($D46="","",IFERROR(VLOOKUP($B46,Kraftvärmeprod!$B$1:$BX$550,MATCH(F$2,Kraftvärmeprod!$B$1:$VX$1,0),FALSE)/1,0)-IFERROR(VLOOKUP($B46,'Slutlig allokering kvv'!$B$2:$BX$550,MATCH(F$2,'Slutlig allokering kvv'!$B$1:$BX$1,0),FALSE)/1,0))</f>
        <v>0</v>
      </c>
      <c r="G46">
        <f>IF($D46="","",IFERROR(VLOOKUP($B46,Kraftvärmeprod!$B$1:$BX$550,MATCH(G$2,Kraftvärmeprod!$B$1:$VX$1,0),FALSE)/1,0)-IFERROR(VLOOKUP($B46,'Slutlig allokering kvv'!$B$2:$BX$550,MATCH(G$2,'Slutlig allokering kvv'!$B$1:$BX$1,0),FALSE)/1,0))</f>
        <v>0</v>
      </c>
      <c r="H46">
        <f>IF($D46="","",IFERROR(VLOOKUP($B46,Kraftvärmeprod!$B$1:$BX$550,MATCH(H$2,Kraftvärmeprod!$B$1:$VX$1,0),FALSE)/1,0)-IFERROR(VLOOKUP($B46,'Slutlig allokering kvv'!$B$2:$BX$550,MATCH(H$2,'Slutlig allokering kvv'!$B$1:$BX$1,0),FALSE)/1,0))</f>
        <v>0</v>
      </c>
      <c r="I46">
        <f>IF($D46="","",IFERROR(VLOOKUP($B46,Kraftvärmeprod!$B$1:$BX$550,MATCH(I$2,Kraftvärmeprod!$B$1:$VX$1,0),FALSE)/1,0)-IFERROR(VLOOKUP($B46,'Slutlig allokering kvv'!$B$2:$BX$550,MATCH(I$2,'Slutlig allokering kvv'!$B$1:$BX$1,0),FALSE)/1,0))</f>
        <v>0</v>
      </c>
      <c r="J46">
        <f>IF($D46="","",IFERROR(VLOOKUP($B46,Kraftvärmeprod!$B$1:$BX$550,MATCH(J$2,Kraftvärmeprod!$B$1:$VX$1,0),FALSE)/1,0)-IFERROR(VLOOKUP($B46,'Slutlig allokering kvv'!$B$2:$BX$550,MATCH(J$2,'Slutlig allokering kvv'!$B$1:$BX$1,0),FALSE)/1,0))</f>
        <v>0</v>
      </c>
      <c r="K46">
        <f>IF($D46="","",IFERROR(VLOOKUP($B46,Kraftvärmeprod!$B$1:$BX$550,MATCH(K$2,Kraftvärmeprod!$B$1:$VX$1,0),FALSE)/1,0)-IFERROR(VLOOKUP($B46,'Slutlig allokering kvv'!$B$2:$BX$550,MATCH(K$2,'Slutlig allokering kvv'!$B$1:$BX$1,0),FALSE)/1,0))</f>
        <v>0</v>
      </c>
      <c r="L46">
        <f>IF($D46="","",IFERROR(VLOOKUP($B46,Kraftvärmeprod!$B$1:$BX$550,MATCH(L$2,Kraftvärmeprod!$B$1:$VX$1,0),FALSE)/1,0)-IFERROR(VLOOKUP($B46,'Slutlig allokering kvv'!$B$2:$BX$550,MATCH(L$2,'Slutlig allokering kvv'!$B$1:$BX$1,0),FALSE)/1,0))</f>
        <v>0</v>
      </c>
      <c r="M46">
        <f>IF($D46="","",IFERROR(VLOOKUP($B46,Kraftvärmeprod!$B$1:$BX$550,MATCH(M$2,Kraftvärmeprod!$B$1:$VX$1,0),FALSE)/1,0)-IFERROR(VLOOKUP($B46,'Slutlig allokering kvv'!$B$2:$BX$550,MATCH(M$2,'Slutlig allokering kvv'!$B$1:$BX$1,0),FALSE)/1,0))</f>
        <v>4.9421799999999996</v>
      </c>
      <c r="N46">
        <f>IF($D46="","",IFERROR(VLOOKUP($B46,Kraftvärmeprod!$B$1:$BX$550,MATCH(N$2,Kraftvärmeprod!$B$1:$VX$1,0),FALSE)/1,0)-IFERROR(VLOOKUP($B46,'Slutlig allokering kvv'!$B$2:$BX$550,MATCH(N$2,'Slutlig allokering kvv'!$B$1:$BX$1,0),FALSE)/1,0))</f>
        <v>0</v>
      </c>
      <c r="O46">
        <f>IF($D46="","",IFERROR(VLOOKUP($B46,Kraftvärmeprod!$B$1:$BX$550,MATCH(O$2,Kraftvärmeprod!$B$1:$VX$1,0),FALSE)/1,0)-IFERROR(VLOOKUP($B46,'Slutlig allokering kvv'!$B$2:$BX$550,MATCH(O$2,'Slutlig allokering kvv'!$B$1:$BX$1,0),FALSE)/1,0))</f>
        <v>0</v>
      </c>
      <c r="P46">
        <f>IF($D46="","",IFERROR(VLOOKUP($B46,Kraftvärmeprod!$B$1:$BX$550,MATCH(P$2,Kraftvärmeprod!$B$1:$VX$1,0),FALSE)/1,0)-IFERROR(VLOOKUP($B46,'Slutlig allokering kvv'!$B$2:$BX$550,MATCH(P$2,'Slutlig allokering kvv'!$B$1:$BX$1,0),FALSE)/1,0))</f>
        <v>0</v>
      </c>
      <c r="Q46">
        <f>IF($D46="","",IFERROR(VLOOKUP($B46,Kraftvärmeprod!$B$1:$BX$550,MATCH(Q$2,Kraftvärmeprod!$B$1:$VX$1,0),FALSE)/1,0)-IFERROR(VLOOKUP($B46,'Slutlig allokering kvv'!$B$2:$BX$550,MATCH(Q$2,'Slutlig allokering kvv'!$B$1:$BX$1,0),FALSE)/1,0))</f>
        <v>0</v>
      </c>
      <c r="R46">
        <f>IF($D46="","",IFERROR(VLOOKUP($B46,Kraftvärmeprod!$B$1:$BX$550,MATCH(R$2,Kraftvärmeprod!$B$1:$VX$1,0),FALSE)/1,0)-IFERROR(VLOOKUP($B46,'Slutlig allokering kvv'!$B$2:$BX$550,MATCH(R$2,'Slutlig allokering kvv'!$B$1:$BX$1,0),FALSE)/1,0))</f>
        <v>0</v>
      </c>
      <c r="S46">
        <f>IF($D46="","",IFERROR(VLOOKUP($B46,Kraftvärmeprod!$B$1:$BX$550,MATCH(S$2,Kraftvärmeprod!$B$1:$VX$1,0),FALSE)/1,0)-IFERROR(VLOOKUP($B46,'Slutlig allokering kvv'!$B$2:$BX$550,MATCH(S$2,'Slutlig allokering kvv'!$B$1:$BX$1,0),FALSE)/1,0))</f>
        <v>0</v>
      </c>
      <c r="T46">
        <f>IF($D46="","",IFERROR(VLOOKUP($B46,Kraftvärmeprod!$B$1:$BX$550,MATCH(T$2,Kraftvärmeprod!$B$1:$VX$1,0),FALSE)/1,0)-IFERROR(VLOOKUP($B46,'Slutlig allokering kvv'!$B$2:$BX$550,MATCH(T$2,'Slutlig allokering kvv'!$B$1:$BX$1,0),FALSE)/1,0))</f>
        <v>0</v>
      </c>
      <c r="U46">
        <f>IF($D46="","",IFERROR(VLOOKUP($B46,Kraftvärmeprod!$B$1:$BX$550,MATCH(U$2,Kraftvärmeprod!$B$1:$VX$1,0),FALSE)/1,0)-IFERROR(VLOOKUP($B46,'Slutlig allokering kvv'!$B$2:$BX$550,MATCH(U$2,'Slutlig allokering kvv'!$B$1:$BX$1,0),FALSE)/1,0))</f>
        <v>0</v>
      </c>
      <c r="V46">
        <f>IF($D46="","",IFERROR(VLOOKUP($B46,Kraftvärmeprod!$B$1:$BX$550,MATCH(V$2,Kraftvärmeprod!$B$1:$VX$1,0),FALSE)/1,0)-IFERROR(VLOOKUP($B46,'Slutlig allokering kvv'!$B$2:$BX$550,MATCH(V$2,'Slutlig allokering kvv'!$B$1:$BX$1,0),FALSE)/1,0))</f>
        <v>0</v>
      </c>
      <c r="W46">
        <f>IF($D46="","",IFERROR(VLOOKUP($B46,Kraftvärmeprod!$B$1:$BX$550,MATCH(W$2,Kraftvärmeprod!$B$1:$VX$1,0),FALSE)/1,0)-IFERROR(VLOOKUP($B46,'Slutlig allokering kvv'!$B$2:$BX$550,MATCH(W$2,'Slutlig allokering kvv'!$B$1:$BX$1,0),FALSE)/1,0))</f>
        <v>0</v>
      </c>
      <c r="X46">
        <f>IF($D46="","",IFERROR(VLOOKUP($B46,Kraftvärmeprod!$B$1:$BX$550,MATCH(X$2,Kraftvärmeprod!$B$1:$VX$1,0),FALSE)/1,0)-IFERROR(VLOOKUP($B46,'Slutlig allokering kvv'!$B$2:$BX$550,MATCH(X$2,'Slutlig allokering kvv'!$B$1:$BX$1,0),FALSE)/1,0))</f>
        <v>0</v>
      </c>
      <c r="Y46">
        <f>IF($D46="","",IFERROR(VLOOKUP($B46,Kraftvärmeprod!$B$1:$BX$550,MATCH(Y$2,Kraftvärmeprod!$B$1:$VX$1,0),FALSE)/1,0)-IFERROR(VLOOKUP($B46,'Slutlig allokering kvv'!$B$2:$BX$550,MATCH(Y$2,'Slutlig allokering kvv'!$B$1:$BX$1,0),FALSE)/1,0))</f>
        <v>0</v>
      </c>
      <c r="Z46">
        <f>IF($D46="","",IFERROR(VLOOKUP($B46,Kraftvärmeprod!$B$1:$BX$550,MATCH(Z$2,Kraftvärmeprod!$B$1:$VX$1,0),FALSE)/1,0)-IFERROR(VLOOKUP($B46,'Slutlig allokering kvv'!$B$2:$BX$550,MATCH(Z$2,'Slutlig allokering kvv'!$B$1:$BX$1,0),FALSE)/1,0))</f>
        <v>0</v>
      </c>
      <c r="AA46">
        <f>IF($D46="","",IFERROR(VLOOKUP($B46,Kraftvärmeprod!$B$1:$BX$550,MATCH(AA$2,Kraftvärmeprod!$B$1:$VX$1,0),FALSE)/1,0)-IFERROR(VLOOKUP($B46,'Slutlig allokering kvv'!$B$2:$BX$550,MATCH(AA$2,'Slutlig allokering kvv'!$B$1:$BX$1,0),FALSE)/1,0))</f>
        <v>0</v>
      </c>
      <c r="AB46">
        <f>IF($D46="","",IFERROR(VLOOKUP($B46,Kraftvärmeprod!$B$1:$BX$550,MATCH(AB$2,Kraftvärmeprod!$B$1:$VX$1,0),FALSE)/1,0)-IFERROR(VLOOKUP($B46,'Slutlig allokering kvv'!$B$2:$BX$550,MATCH(AB$2,'Slutlig allokering kvv'!$B$1:$BX$1,0),FALSE)/1,0))</f>
        <v>0</v>
      </c>
      <c r="AC46">
        <f>IF($D46="","",IFERROR(VLOOKUP($B46,Kraftvärmeprod!$B$1:$BX$550,MATCH(AC$2,Kraftvärmeprod!$B$1:$VX$1,0),FALSE)/1,0)-IFERROR(VLOOKUP($B46,'Slutlig allokering kvv'!$B$2:$BX$550,MATCH(AC$2,'Slutlig allokering kvv'!$B$1:$BX$1,0),FALSE)/1,0))</f>
        <v>0</v>
      </c>
      <c r="AD46">
        <f>IF($D46="","",IFERROR(VLOOKUP($B46,Kraftvärmeprod!$B$1:$BX$550,MATCH(AD$2,Kraftvärmeprod!$B$1:$VX$1,0),FALSE)/1,0)-IFERROR(VLOOKUP($B46,'Slutlig allokering kvv'!$B$2:$BX$550,MATCH(AD$2,'Slutlig allokering kvv'!$B$1:$BX$1,0),FALSE)/1,0))</f>
        <v>0</v>
      </c>
      <c r="AE46">
        <f>IF($D46="","",IFERROR(VLOOKUP($B46,Miljö!$B$1:$E$550,MATCH("Hjälpel kraftvärme (GWh)",Miljö!$B$1:$E$1,0),FALSE)/1,0)-IFERROR(VLOOKUP($B46,'Slutlig allokering kvv'!$B$2:$BX$549,MATCH(AE$2,'Slutlig allokering kvv'!$B$1:$BX$1,0),FALSE)/1,0))</f>
        <v>0.25437699999999996</v>
      </c>
      <c r="AI46" s="274">
        <f t="shared" si="0"/>
        <v>4.9421799999999996</v>
      </c>
      <c r="AK46">
        <f>IFERROR(VLOOKUP($B46,'Slutlig allokering kvv'!$B$2:$AX$549,MATCH("Summa slutlig allokerad tillförd energi (utan hjälpel och rökgaskondensering):",'Slutlig allokering kvv'!$B$1:$AX$1,0),FALSE)/1,"")</f>
        <v>4.57782</v>
      </c>
      <c r="AM46" s="275">
        <f>IFERROR(1-VLOOKUP($B46,'Slutlig allokering kvv'!$B$2:$AX$549,MATCH("Andel av bränsle i kvv som allokerats till värme, exklusive rökgaskondensering och hjälpel",'Slutlig allokering kvv'!$B$1:$AX$1,0),FALSE),"")</f>
        <v>0.51913655462184871</v>
      </c>
      <c r="AO46" s="115">
        <f t="shared" si="1"/>
        <v>0.51913655462184871</v>
      </c>
      <c r="AP46" s="276">
        <f t="shared" si="2"/>
        <v>0</v>
      </c>
      <c r="AR46" s="115">
        <f t="shared" si="3"/>
        <v>0.46954165998756486</v>
      </c>
    </row>
    <row r="47" spans="1:44">
      <c r="A47" t="s">
        <v>84</v>
      </c>
      <c r="B47" t="s">
        <v>85</v>
      </c>
      <c r="C47" t="str">
        <f>IFERROR(VLOOKUP($B47,Kraftvärmeprod!$B$1:$AH$479,MATCH(C$2,Kraftvärmeprod!$B$1:$AG$1,0),FALSE)/1,"")</f>
        <v/>
      </c>
      <c r="D47" t="str">
        <f>IFERROR(VLOOKUP($B47,Kraftvärmeprod!$B$1:$AH$479,MATCH(D$2,Kraftvärmeprod!$B$1:$AG$1,0),FALSE)/1,"")</f>
        <v/>
      </c>
      <c r="F47" t="str">
        <f>IF($D47="","",IFERROR(VLOOKUP($B47,Kraftvärmeprod!$B$1:$BX$550,MATCH(F$2,Kraftvärmeprod!$B$1:$VX$1,0),FALSE)/1,0)-IFERROR(VLOOKUP($B47,'Slutlig allokering kvv'!$B$2:$BX$550,MATCH(F$2,'Slutlig allokering kvv'!$B$1:$BX$1,0),FALSE)/1,0))</f>
        <v/>
      </c>
      <c r="G47" t="str">
        <f>IF($D47="","",IFERROR(VLOOKUP($B47,Kraftvärmeprod!$B$1:$BX$550,MATCH(G$2,Kraftvärmeprod!$B$1:$VX$1,0),FALSE)/1,0)-IFERROR(VLOOKUP($B47,'Slutlig allokering kvv'!$B$2:$BX$550,MATCH(G$2,'Slutlig allokering kvv'!$B$1:$BX$1,0),FALSE)/1,0))</f>
        <v/>
      </c>
      <c r="H47" t="str">
        <f>IF($D47="","",IFERROR(VLOOKUP($B47,Kraftvärmeprod!$B$1:$BX$550,MATCH(H$2,Kraftvärmeprod!$B$1:$VX$1,0),FALSE)/1,0)-IFERROR(VLOOKUP($B47,'Slutlig allokering kvv'!$B$2:$BX$550,MATCH(H$2,'Slutlig allokering kvv'!$B$1:$BX$1,0),FALSE)/1,0))</f>
        <v/>
      </c>
      <c r="I47" t="str">
        <f>IF($D47="","",IFERROR(VLOOKUP($B47,Kraftvärmeprod!$B$1:$BX$550,MATCH(I$2,Kraftvärmeprod!$B$1:$VX$1,0),FALSE)/1,0)-IFERROR(VLOOKUP($B47,'Slutlig allokering kvv'!$B$2:$BX$550,MATCH(I$2,'Slutlig allokering kvv'!$B$1:$BX$1,0),FALSE)/1,0))</f>
        <v/>
      </c>
      <c r="J47" t="str">
        <f>IF($D47="","",IFERROR(VLOOKUP($B47,Kraftvärmeprod!$B$1:$BX$550,MATCH(J$2,Kraftvärmeprod!$B$1:$VX$1,0),FALSE)/1,0)-IFERROR(VLOOKUP($B47,'Slutlig allokering kvv'!$B$2:$BX$550,MATCH(J$2,'Slutlig allokering kvv'!$B$1:$BX$1,0),FALSE)/1,0))</f>
        <v/>
      </c>
      <c r="K47" t="str">
        <f>IF($D47="","",IFERROR(VLOOKUP($B47,Kraftvärmeprod!$B$1:$BX$550,MATCH(K$2,Kraftvärmeprod!$B$1:$VX$1,0),FALSE)/1,0)-IFERROR(VLOOKUP($B47,'Slutlig allokering kvv'!$B$2:$BX$550,MATCH(K$2,'Slutlig allokering kvv'!$B$1:$BX$1,0),FALSE)/1,0))</f>
        <v/>
      </c>
      <c r="L47" t="str">
        <f>IF($D47="","",IFERROR(VLOOKUP($B47,Kraftvärmeprod!$B$1:$BX$550,MATCH(L$2,Kraftvärmeprod!$B$1:$VX$1,0),FALSE)/1,0)-IFERROR(VLOOKUP($B47,'Slutlig allokering kvv'!$B$2:$BX$550,MATCH(L$2,'Slutlig allokering kvv'!$B$1:$BX$1,0),FALSE)/1,0))</f>
        <v/>
      </c>
      <c r="M47" t="str">
        <f>IF($D47="","",IFERROR(VLOOKUP($B47,Kraftvärmeprod!$B$1:$BX$550,MATCH(M$2,Kraftvärmeprod!$B$1:$VX$1,0),FALSE)/1,0)-IFERROR(VLOOKUP($B47,'Slutlig allokering kvv'!$B$2:$BX$550,MATCH(M$2,'Slutlig allokering kvv'!$B$1:$BX$1,0),FALSE)/1,0))</f>
        <v/>
      </c>
      <c r="N47" t="str">
        <f>IF($D47="","",IFERROR(VLOOKUP($B47,Kraftvärmeprod!$B$1:$BX$550,MATCH(N$2,Kraftvärmeprod!$B$1:$VX$1,0),FALSE)/1,0)-IFERROR(VLOOKUP($B47,'Slutlig allokering kvv'!$B$2:$BX$550,MATCH(N$2,'Slutlig allokering kvv'!$B$1:$BX$1,0),FALSE)/1,0))</f>
        <v/>
      </c>
      <c r="O47" t="str">
        <f>IF($D47="","",IFERROR(VLOOKUP($B47,Kraftvärmeprod!$B$1:$BX$550,MATCH(O$2,Kraftvärmeprod!$B$1:$VX$1,0),FALSE)/1,0)-IFERROR(VLOOKUP($B47,'Slutlig allokering kvv'!$B$2:$BX$550,MATCH(O$2,'Slutlig allokering kvv'!$B$1:$BX$1,0),FALSE)/1,0))</f>
        <v/>
      </c>
      <c r="P47" t="str">
        <f>IF($D47="","",IFERROR(VLOOKUP($B47,Kraftvärmeprod!$B$1:$BX$550,MATCH(P$2,Kraftvärmeprod!$B$1:$VX$1,0),FALSE)/1,0)-IFERROR(VLOOKUP($B47,'Slutlig allokering kvv'!$B$2:$BX$550,MATCH(P$2,'Slutlig allokering kvv'!$B$1:$BX$1,0),FALSE)/1,0))</f>
        <v/>
      </c>
      <c r="Q47" t="str">
        <f>IF($D47="","",IFERROR(VLOOKUP($B47,Kraftvärmeprod!$B$1:$BX$550,MATCH(Q$2,Kraftvärmeprod!$B$1:$VX$1,0),FALSE)/1,0)-IFERROR(VLOOKUP($B47,'Slutlig allokering kvv'!$B$2:$BX$550,MATCH(Q$2,'Slutlig allokering kvv'!$B$1:$BX$1,0),FALSE)/1,0))</f>
        <v/>
      </c>
      <c r="R47" t="str">
        <f>IF($D47="","",IFERROR(VLOOKUP($B47,Kraftvärmeprod!$B$1:$BX$550,MATCH(R$2,Kraftvärmeprod!$B$1:$VX$1,0),FALSE)/1,0)-IFERROR(VLOOKUP($B47,'Slutlig allokering kvv'!$B$2:$BX$550,MATCH(R$2,'Slutlig allokering kvv'!$B$1:$BX$1,0),FALSE)/1,0))</f>
        <v/>
      </c>
      <c r="S47" t="str">
        <f>IF($D47="","",IFERROR(VLOOKUP($B47,Kraftvärmeprod!$B$1:$BX$550,MATCH(S$2,Kraftvärmeprod!$B$1:$VX$1,0),FALSE)/1,0)-IFERROR(VLOOKUP($B47,'Slutlig allokering kvv'!$B$2:$BX$550,MATCH(S$2,'Slutlig allokering kvv'!$B$1:$BX$1,0),FALSE)/1,0))</f>
        <v/>
      </c>
      <c r="T47" t="str">
        <f>IF($D47="","",IFERROR(VLOOKUP($B47,Kraftvärmeprod!$B$1:$BX$550,MATCH(T$2,Kraftvärmeprod!$B$1:$VX$1,0),FALSE)/1,0)-IFERROR(VLOOKUP($B47,'Slutlig allokering kvv'!$B$2:$BX$550,MATCH(T$2,'Slutlig allokering kvv'!$B$1:$BX$1,0),FALSE)/1,0))</f>
        <v/>
      </c>
      <c r="U47" t="str">
        <f>IF($D47="","",IFERROR(VLOOKUP($B47,Kraftvärmeprod!$B$1:$BX$550,MATCH(U$2,Kraftvärmeprod!$B$1:$VX$1,0),FALSE)/1,0)-IFERROR(VLOOKUP($B47,'Slutlig allokering kvv'!$B$2:$BX$550,MATCH(U$2,'Slutlig allokering kvv'!$B$1:$BX$1,0),FALSE)/1,0))</f>
        <v/>
      </c>
      <c r="V47" t="str">
        <f>IF($D47="","",IFERROR(VLOOKUP($B47,Kraftvärmeprod!$B$1:$BX$550,MATCH(V$2,Kraftvärmeprod!$B$1:$VX$1,0),FALSE)/1,0)-IFERROR(VLOOKUP($B47,'Slutlig allokering kvv'!$B$2:$BX$550,MATCH(V$2,'Slutlig allokering kvv'!$B$1:$BX$1,0),FALSE)/1,0))</f>
        <v/>
      </c>
      <c r="W47" t="str">
        <f>IF($D47="","",IFERROR(VLOOKUP($B47,Kraftvärmeprod!$B$1:$BX$550,MATCH(W$2,Kraftvärmeprod!$B$1:$VX$1,0),FALSE)/1,0)-IFERROR(VLOOKUP($B47,'Slutlig allokering kvv'!$B$2:$BX$550,MATCH(W$2,'Slutlig allokering kvv'!$B$1:$BX$1,0),FALSE)/1,0))</f>
        <v/>
      </c>
      <c r="X47" t="str">
        <f>IF($D47="","",IFERROR(VLOOKUP($B47,Kraftvärmeprod!$B$1:$BX$550,MATCH(X$2,Kraftvärmeprod!$B$1:$VX$1,0),FALSE)/1,0)-IFERROR(VLOOKUP($B47,'Slutlig allokering kvv'!$B$2:$BX$550,MATCH(X$2,'Slutlig allokering kvv'!$B$1:$BX$1,0),FALSE)/1,0))</f>
        <v/>
      </c>
      <c r="Y47" t="str">
        <f>IF($D47="","",IFERROR(VLOOKUP($B47,Kraftvärmeprod!$B$1:$BX$550,MATCH(Y$2,Kraftvärmeprod!$B$1:$VX$1,0),FALSE)/1,0)-IFERROR(VLOOKUP($B47,'Slutlig allokering kvv'!$B$2:$BX$550,MATCH(Y$2,'Slutlig allokering kvv'!$B$1:$BX$1,0),FALSE)/1,0))</f>
        <v/>
      </c>
      <c r="Z47" t="str">
        <f>IF($D47="","",IFERROR(VLOOKUP($B47,Kraftvärmeprod!$B$1:$BX$550,MATCH(Z$2,Kraftvärmeprod!$B$1:$VX$1,0),FALSE)/1,0)-IFERROR(VLOOKUP($B47,'Slutlig allokering kvv'!$B$2:$BX$550,MATCH(Z$2,'Slutlig allokering kvv'!$B$1:$BX$1,0),FALSE)/1,0))</f>
        <v/>
      </c>
      <c r="AA47" t="str">
        <f>IF($D47="","",IFERROR(VLOOKUP($B47,Kraftvärmeprod!$B$1:$BX$550,MATCH(AA$2,Kraftvärmeprod!$B$1:$VX$1,0),FALSE)/1,0)-IFERROR(VLOOKUP($B47,'Slutlig allokering kvv'!$B$2:$BX$550,MATCH(AA$2,'Slutlig allokering kvv'!$B$1:$BX$1,0),FALSE)/1,0))</f>
        <v/>
      </c>
      <c r="AB47" t="str">
        <f>IF($D47="","",IFERROR(VLOOKUP($B47,Kraftvärmeprod!$B$1:$BX$550,MATCH(AB$2,Kraftvärmeprod!$B$1:$VX$1,0),FALSE)/1,0)-IFERROR(VLOOKUP($B47,'Slutlig allokering kvv'!$B$2:$BX$550,MATCH(AB$2,'Slutlig allokering kvv'!$B$1:$BX$1,0),FALSE)/1,0))</f>
        <v/>
      </c>
      <c r="AC47" t="str">
        <f>IF($D47="","",IFERROR(VLOOKUP($B47,Kraftvärmeprod!$B$1:$BX$550,MATCH(AC$2,Kraftvärmeprod!$B$1:$VX$1,0),FALSE)/1,0)-IFERROR(VLOOKUP($B47,'Slutlig allokering kvv'!$B$2:$BX$550,MATCH(AC$2,'Slutlig allokering kvv'!$B$1:$BX$1,0),FALSE)/1,0))</f>
        <v/>
      </c>
      <c r="AD47" t="str">
        <f>IF($D47="","",IFERROR(VLOOKUP($B47,Kraftvärmeprod!$B$1:$BX$550,MATCH(AD$2,Kraftvärmeprod!$B$1:$VX$1,0),FALSE)/1,0)-IFERROR(VLOOKUP($B47,'Slutlig allokering kvv'!$B$2:$BX$550,MATCH(AD$2,'Slutlig allokering kvv'!$B$1:$BX$1,0),FALSE)/1,0))</f>
        <v/>
      </c>
      <c r="AE47" t="str">
        <f>IF($D47="","",IFERROR(VLOOKUP($B47,Miljö!$B$1:$E$550,MATCH("Hjälpel kraftvärme (GWh)",Miljö!$B$1:$E$1,0),FALSE)/1,0)-IFERROR(VLOOKUP($B47,'Slutlig allokering kvv'!$B$2:$BX$549,MATCH(AE$2,'Slutlig allokering kvv'!$B$1:$BX$1,0),FALSE)/1,0))</f>
        <v/>
      </c>
      <c r="AI47" s="274">
        <f t="shared" si="0"/>
        <v>0</v>
      </c>
      <c r="AK47">
        <f>IFERROR(VLOOKUP($B47,'Slutlig allokering kvv'!$B$2:$AX$549,MATCH("Summa slutlig allokerad tillförd energi (utan hjälpel och rökgaskondensering):",'Slutlig allokering kvv'!$B$1:$AX$1,0),FALSE)/1,"")</f>
        <v>0</v>
      </c>
      <c r="AM47" s="275" t="str">
        <f>IFERROR(1-VLOOKUP($B47,'Slutlig allokering kvv'!$B$2:$AX$549,MATCH("Andel av bränsle i kvv som allokerats till värme, exklusive rökgaskondensering och hjälpel",'Slutlig allokering kvv'!$B$1:$AX$1,0),FALSE),"")</f>
        <v/>
      </c>
      <c r="AO47" s="115" t="str">
        <f t="shared" si="1"/>
        <v/>
      </c>
      <c r="AP47" s="276" t="str">
        <f t="shared" si="2"/>
        <v/>
      </c>
      <c r="AR47" s="115" t="str">
        <f t="shared" si="3"/>
        <v/>
      </c>
    </row>
    <row r="48" spans="1:44">
      <c r="A48" t="s">
        <v>86</v>
      </c>
      <c r="B48" t="s">
        <v>87</v>
      </c>
      <c r="C48" t="str">
        <f>IFERROR(VLOOKUP($B48,Kraftvärmeprod!$B$1:$AH$479,MATCH(C$2,Kraftvärmeprod!$B$1:$AG$1,0),FALSE)/1,"")</f>
        <v/>
      </c>
      <c r="D48" t="str">
        <f>IFERROR(VLOOKUP($B48,Kraftvärmeprod!$B$1:$AH$479,MATCH(D$2,Kraftvärmeprod!$B$1:$AG$1,0),FALSE)/1,"")</f>
        <v/>
      </c>
      <c r="F48" t="str">
        <f>IF($D48="","",IFERROR(VLOOKUP($B48,Kraftvärmeprod!$B$1:$BX$550,MATCH(F$2,Kraftvärmeprod!$B$1:$VX$1,0),FALSE)/1,0)-IFERROR(VLOOKUP($B48,'Slutlig allokering kvv'!$B$2:$BX$550,MATCH(F$2,'Slutlig allokering kvv'!$B$1:$BX$1,0),FALSE)/1,0))</f>
        <v/>
      </c>
      <c r="G48" t="str">
        <f>IF($D48="","",IFERROR(VLOOKUP($B48,Kraftvärmeprod!$B$1:$BX$550,MATCH(G$2,Kraftvärmeprod!$B$1:$VX$1,0),FALSE)/1,0)-IFERROR(VLOOKUP($B48,'Slutlig allokering kvv'!$B$2:$BX$550,MATCH(G$2,'Slutlig allokering kvv'!$B$1:$BX$1,0),FALSE)/1,0))</f>
        <v/>
      </c>
      <c r="H48" t="str">
        <f>IF($D48="","",IFERROR(VLOOKUP($B48,Kraftvärmeprod!$B$1:$BX$550,MATCH(H$2,Kraftvärmeprod!$B$1:$VX$1,0),FALSE)/1,0)-IFERROR(VLOOKUP($B48,'Slutlig allokering kvv'!$B$2:$BX$550,MATCH(H$2,'Slutlig allokering kvv'!$B$1:$BX$1,0),FALSE)/1,0))</f>
        <v/>
      </c>
      <c r="I48" t="str">
        <f>IF($D48="","",IFERROR(VLOOKUP($B48,Kraftvärmeprod!$B$1:$BX$550,MATCH(I$2,Kraftvärmeprod!$B$1:$VX$1,0),FALSE)/1,0)-IFERROR(VLOOKUP($B48,'Slutlig allokering kvv'!$B$2:$BX$550,MATCH(I$2,'Slutlig allokering kvv'!$B$1:$BX$1,0),FALSE)/1,0))</f>
        <v/>
      </c>
      <c r="J48" t="str">
        <f>IF($D48="","",IFERROR(VLOOKUP($B48,Kraftvärmeprod!$B$1:$BX$550,MATCH(J$2,Kraftvärmeprod!$B$1:$VX$1,0),FALSE)/1,0)-IFERROR(VLOOKUP($B48,'Slutlig allokering kvv'!$B$2:$BX$550,MATCH(J$2,'Slutlig allokering kvv'!$B$1:$BX$1,0),FALSE)/1,0))</f>
        <v/>
      </c>
      <c r="K48" t="str">
        <f>IF($D48="","",IFERROR(VLOOKUP($B48,Kraftvärmeprod!$B$1:$BX$550,MATCH(K$2,Kraftvärmeprod!$B$1:$VX$1,0),FALSE)/1,0)-IFERROR(VLOOKUP($B48,'Slutlig allokering kvv'!$B$2:$BX$550,MATCH(K$2,'Slutlig allokering kvv'!$B$1:$BX$1,0),FALSE)/1,0))</f>
        <v/>
      </c>
      <c r="L48" t="str">
        <f>IF($D48="","",IFERROR(VLOOKUP($B48,Kraftvärmeprod!$B$1:$BX$550,MATCH(L$2,Kraftvärmeprod!$B$1:$VX$1,0),FALSE)/1,0)-IFERROR(VLOOKUP($B48,'Slutlig allokering kvv'!$B$2:$BX$550,MATCH(L$2,'Slutlig allokering kvv'!$B$1:$BX$1,0),FALSE)/1,0))</f>
        <v/>
      </c>
      <c r="M48" t="str">
        <f>IF($D48="","",IFERROR(VLOOKUP($B48,Kraftvärmeprod!$B$1:$BX$550,MATCH(M$2,Kraftvärmeprod!$B$1:$VX$1,0),FALSE)/1,0)-IFERROR(VLOOKUP($B48,'Slutlig allokering kvv'!$B$2:$BX$550,MATCH(M$2,'Slutlig allokering kvv'!$B$1:$BX$1,0),FALSE)/1,0))</f>
        <v/>
      </c>
      <c r="N48" t="str">
        <f>IF($D48="","",IFERROR(VLOOKUP($B48,Kraftvärmeprod!$B$1:$BX$550,MATCH(N$2,Kraftvärmeprod!$B$1:$VX$1,0),FALSE)/1,0)-IFERROR(VLOOKUP($B48,'Slutlig allokering kvv'!$B$2:$BX$550,MATCH(N$2,'Slutlig allokering kvv'!$B$1:$BX$1,0),FALSE)/1,0))</f>
        <v/>
      </c>
      <c r="O48" t="str">
        <f>IF($D48="","",IFERROR(VLOOKUP($B48,Kraftvärmeprod!$B$1:$BX$550,MATCH(O$2,Kraftvärmeprod!$B$1:$VX$1,0),FALSE)/1,0)-IFERROR(VLOOKUP($B48,'Slutlig allokering kvv'!$B$2:$BX$550,MATCH(O$2,'Slutlig allokering kvv'!$B$1:$BX$1,0),FALSE)/1,0))</f>
        <v/>
      </c>
      <c r="P48" t="str">
        <f>IF($D48="","",IFERROR(VLOOKUP($B48,Kraftvärmeprod!$B$1:$BX$550,MATCH(P$2,Kraftvärmeprod!$B$1:$VX$1,0),FALSE)/1,0)-IFERROR(VLOOKUP($B48,'Slutlig allokering kvv'!$B$2:$BX$550,MATCH(P$2,'Slutlig allokering kvv'!$B$1:$BX$1,0),FALSE)/1,0))</f>
        <v/>
      </c>
      <c r="Q48" t="str">
        <f>IF($D48="","",IFERROR(VLOOKUP($B48,Kraftvärmeprod!$B$1:$BX$550,MATCH(Q$2,Kraftvärmeprod!$B$1:$VX$1,0),FALSE)/1,0)-IFERROR(VLOOKUP($B48,'Slutlig allokering kvv'!$B$2:$BX$550,MATCH(Q$2,'Slutlig allokering kvv'!$B$1:$BX$1,0),FALSE)/1,0))</f>
        <v/>
      </c>
      <c r="R48" t="str">
        <f>IF($D48="","",IFERROR(VLOOKUP($B48,Kraftvärmeprod!$B$1:$BX$550,MATCH(R$2,Kraftvärmeprod!$B$1:$VX$1,0),FALSE)/1,0)-IFERROR(VLOOKUP($B48,'Slutlig allokering kvv'!$B$2:$BX$550,MATCH(R$2,'Slutlig allokering kvv'!$B$1:$BX$1,0),FALSE)/1,0))</f>
        <v/>
      </c>
      <c r="S48" t="str">
        <f>IF($D48="","",IFERROR(VLOOKUP($B48,Kraftvärmeprod!$B$1:$BX$550,MATCH(S$2,Kraftvärmeprod!$B$1:$VX$1,0),FALSE)/1,0)-IFERROR(VLOOKUP($B48,'Slutlig allokering kvv'!$B$2:$BX$550,MATCH(S$2,'Slutlig allokering kvv'!$B$1:$BX$1,0),FALSE)/1,0))</f>
        <v/>
      </c>
      <c r="T48" t="str">
        <f>IF($D48="","",IFERROR(VLOOKUP($B48,Kraftvärmeprod!$B$1:$BX$550,MATCH(T$2,Kraftvärmeprod!$B$1:$VX$1,0),FALSE)/1,0)-IFERROR(VLOOKUP($B48,'Slutlig allokering kvv'!$B$2:$BX$550,MATCH(T$2,'Slutlig allokering kvv'!$B$1:$BX$1,0),FALSE)/1,0))</f>
        <v/>
      </c>
      <c r="U48" t="str">
        <f>IF($D48="","",IFERROR(VLOOKUP($B48,Kraftvärmeprod!$B$1:$BX$550,MATCH(U$2,Kraftvärmeprod!$B$1:$VX$1,0),FALSE)/1,0)-IFERROR(VLOOKUP($B48,'Slutlig allokering kvv'!$B$2:$BX$550,MATCH(U$2,'Slutlig allokering kvv'!$B$1:$BX$1,0),FALSE)/1,0))</f>
        <v/>
      </c>
      <c r="V48" t="str">
        <f>IF($D48="","",IFERROR(VLOOKUP($B48,Kraftvärmeprod!$B$1:$BX$550,MATCH(V$2,Kraftvärmeprod!$B$1:$VX$1,0),FALSE)/1,0)-IFERROR(VLOOKUP($B48,'Slutlig allokering kvv'!$B$2:$BX$550,MATCH(V$2,'Slutlig allokering kvv'!$B$1:$BX$1,0),FALSE)/1,0))</f>
        <v/>
      </c>
      <c r="W48" t="str">
        <f>IF($D48="","",IFERROR(VLOOKUP($B48,Kraftvärmeprod!$B$1:$BX$550,MATCH(W$2,Kraftvärmeprod!$B$1:$VX$1,0),FALSE)/1,0)-IFERROR(VLOOKUP($B48,'Slutlig allokering kvv'!$B$2:$BX$550,MATCH(W$2,'Slutlig allokering kvv'!$B$1:$BX$1,0),FALSE)/1,0))</f>
        <v/>
      </c>
      <c r="X48" t="str">
        <f>IF($D48="","",IFERROR(VLOOKUP($B48,Kraftvärmeprod!$B$1:$BX$550,MATCH(X$2,Kraftvärmeprod!$B$1:$VX$1,0),FALSE)/1,0)-IFERROR(VLOOKUP($B48,'Slutlig allokering kvv'!$B$2:$BX$550,MATCH(X$2,'Slutlig allokering kvv'!$B$1:$BX$1,0),FALSE)/1,0))</f>
        <v/>
      </c>
      <c r="Y48" t="str">
        <f>IF($D48="","",IFERROR(VLOOKUP($B48,Kraftvärmeprod!$B$1:$BX$550,MATCH(Y$2,Kraftvärmeprod!$B$1:$VX$1,0),FALSE)/1,0)-IFERROR(VLOOKUP($B48,'Slutlig allokering kvv'!$B$2:$BX$550,MATCH(Y$2,'Slutlig allokering kvv'!$B$1:$BX$1,0),FALSE)/1,0))</f>
        <v/>
      </c>
      <c r="Z48" t="str">
        <f>IF($D48="","",IFERROR(VLOOKUP($B48,Kraftvärmeprod!$B$1:$BX$550,MATCH(Z$2,Kraftvärmeprod!$B$1:$VX$1,0),FALSE)/1,0)-IFERROR(VLOOKUP($B48,'Slutlig allokering kvv'!$B$2:$BX$550,MATCH(Z$2,'Slutlig allokering kvv'!$B$1:$BX$1,0),FALSE)/1,0))</f>
        <v/>
      </c>
      <c r="AA48" t="str">
        <f>IF($D48="","",IFERROR(VLOOKUP($B48,Kraftvärmeprod!$B$1:$BX$550,MATCH(AA$2,Kraftvärmeprod!$B$1:$VX$1,0),FALSE)/1,0)-IFERROR(VLOOKUP($B48,'Slutlig allokering kvv'!$B$2:$BX$550,MATCH(AA$2,'Slutlig allokering kvv'!$B$1:$BX$1,0),FALSE)/1,0))</f>
        <v/>
      </c>
      <c r="AB48" t="str">
        <f>IF($D48="","",IFERROR(VLOOKUP($B48,Kraftvärmeprod!$B$1:$BX$550,MATCH(AB$2,Kraftvärmeprod!$B$1:$VX$1,0),FALSE)/1,0)-IFERROR(VLOOKUP($B48,'Slutlig allokering kvv'!$B$2:$BX$550,MATCH(AB$2,'Slutlig allokering kvv'!$B$1:$BX$1,0),FALSE)/1,0))</f>
        <v/>
      </c>
      <c r="AC48" t="str">
        <f>IF($D48="","",IFERROR(VLOOKUP($B48,Kraftvärmeprod!$B$1:$BX$550,MATCH(AC$2,Kraftvärmeprod!$B$1:$VX$1,0),FALSE)/1,0)-IFERROR(VLOOKUP($B48,'Slutlig allokering kvv'!$B$2:$BX$550,MATCH(AC$2,'Slutlig allokering kvv'!$B$1:$BX$1,0),FALSE)/1,0))</f>
        <v/>
      </c>
      <c r="AD48" t="str">
        <f>IF($D48="","",IFERROR(VLOOKUP($B48,Kraftvärmeprod!$B$1:$BX$550,MATCH(AD$2,Kraftvärmeprod!$B$1:$VX$1,0),FALSE)/1,0)-IFERROR(VLOOKUP($B48,'Slutlig allokering kvv'!$B$2:$BX$550,MATCH(AD$2,'Slutlig allokering kvv'!$B$1:$BX$1,0),FALSE)/1,0))</f>
        <v/>
      </c>
      <c r="AE48" t="str">
        <f>IF($D48="","",IFERROR(VLOOKUP($B48,Miljö!$B$1:$E$550,MATCH("Hjälpel kraftvärme (GWh)",Miljö!$B$1:$E$1,0),FALSE)/1,0)-IFERROR(VLOOKUP($B48,'Slutlig allokering kvv'!$B$2:$BX$549,MATCH(AE$2,'Slutlig allokering kvv'!$B$1:$BX$1,0),FALSE)/1,0))</f>
        <v/>
      </c>
      <c r="AI48" s="274">
        <f t="shared" si="0"/>
        <v>0</v>
      </c>
      <c r="AK48">
        <f>IFERROR(VLOOKUP($B48,'Slutlig allokering kvv'!$B$2:$AX$549,MATCH("Summa slutlig allokerad tillförd energi (utan hjälpel och rökgaskondensering):",'Slutlig allokering kvv'!$B$1:$AX$1,0),FALSE)/1,"")</f>
        <v>0</v>
      </c>
      <c r="AM48" s="275" t="str">
        <f>IFERROR(1-VLOOKUP($B48,'Slutlig allokering kvv'!$B$2:$AX$549,MATCH("Andel av bränsle i kvv som allokerats till värme, exklusive rökgaskondensering och hjälpel",'Slutlig allokering kvv'!$B$1:$AX$1,0),FALSE),"")</f>
        <v/>
      </c>
      <c r="AO48" s="115" t="str">
        <f t="shared" si="1"/>
        <v/>
      </c>
      <c r="AP48" s="276" t="str">
        <f t="shared" si="2"/>
        <v/>
      </c>
      <c r="AR48" s="115" t="str">
        <f t="shared" si="3"/>
        <v/>
      </c>
    </row>
    <row r="49" spans="1:44">
      <c r="A49" t="s">
        <v>86</v>
      </c>
      <c r="B49" t="s">
        <v>88</v>
      </c>
      <c r="C49">
        <f>IFERROR(VLOOKUP($B49,Kraftvärmeprod!$B$1:$AH$479,MATCH(C$2,Kraftvärmeprod!$B$1:$AG$1,0),FALSE)/1,"")</f>
        <v>293.79000000000002</v>
      </c>
      <c r="D49">
        <f>IFERROR(VLOOKUP($B49,Kraftvärmeprod!$B$1:$AH$479,MATCH(D$2,Kraftvärmeprod!$B$1:$AG$1,0),FALSE)/1,"")</f>
        <v>62.040999999999997</v>
      </c>
      <c r="F49">
        <f>IF($D49="","",IFERROR(VLOOKUP($B49,Kraftvärmeprod!$B$1:$BX$550,MATCH(F$2,Kraftvärmeprod!$B$1:$VX$1,0),FALSE)/1,0)-IFERROR(VLOOKUP($B49,'Slutlig allokering kvv'!$B$2:$BX$550,MATCH(F$2,'Slutlig allokering kvv'!$B$1:$BX$1,0),FALSE)/1,0))</f>
        <v>0</v>
      </c>
      <c r="G49">
        <f>IF($D49="","",IFERROR(VLOOKUP($B49,Kraftvärmeprod!$B$1:$BX$550,MATCH(G$2,Kraftvärmeprod!$B$1:$VX$1,0),FALSE)/1,0)-IFERROR(VLOOKUP($B49,'Slutlig allokering kvv'!$B$2:$BX$550,MATCH(G$2,'Slutlig allokering kvv'!$B$1:$BX$1,0),FALSE)/1,0))</f>
        <v>4.6990000000000004E-2</v>
      </c>
      <c r="H49">
        <f>IF($D49="","",IFERROR(VLOOKUP($B49,Kraftvärmeprod!$B$1:$BX$550,MATCH(H$2,Kraftvärmeprod!$B$1:$VX$1,0),FALSE)/1,0)-IFERROR(VLOOKUP($B49,'Slutlig allokering kvv'!$B$2:$BX$550,MATCH(H$2,'Slutlig allokering kvv'!$B$1:$BX$1,0),FALSE)/1,0))</f>
        <v>0</v>
      </c>
      <c r="I49">
        <f>IF($D49="","",IFERROR(VLOOKUP($B49,Kraftvärmeprod!$B$1:$BX$550,MATCH(I$2,Kraftvärmeprod!$B$1:$VX$1,0),FALSE)/1,0)-IFERROR(VLOOKUP($B49,'Slutlig allokering kvv'!$B$2:$BX$550,MATCH(I$2,'Slutlig allokering kvv'!$B$1:$BX$1,0),FALSE)/1,0))</f>
        <v>0</v>
      </c>
      <c r="J49">
        <f>IF($D49="","",IFERROR(VLOOKUP($B49,Kraftvärmeprod!$B$1:$BX$550,MATCH(J$2,Kraftvärmeprod!$B$1:$VX$1,0),FALSE)/1,0)-IFERROR(VLOOKUP($B49,'Slutlig allokering kvv'!$B$2:$BX$550,MATCH(J$2,'Slutlig allokering kvv'!$B$1:$BX$1,0),FALSE)/1,0))</f>
        <v>0</v>
      </c>
      <c r="K49">
        <f>IF($D49="","",IFERROR(VLOOKUP($B49,Kraftvärmeprod!$B$1:$BX$550,MATCH(K$2,Kraftvärmeprod!$B$1:$VX$1,0),FALSE)/1,0)-IFERROR(VLOOKUP($B49,'Slutlig allokering kvv'!$B$2:$BX$550,MATCH(K$2,'Slutlig allokering kvv'!$B$1:$BX$1,0),FALSE)/1,0))</f>
        <v>0</v>
      </c>
      <c r="L49">
        <f>IF($D49="","",IFERROR(VLOOKUP($B49,Kraftvärmeprod!$B$1:$BX$550,MATCH(L$2,Kraftvärmeprod!$B$1:$VX$1,0),FALSE)/1,0)-IFERROR(VLOOKUP($B49,'Slutlig allokering kvv'!$B$2:$BX$550,MATCH(L$2,'Slutlig allokering kvv'!$B$1:$BX$1,0),FALSE)/1,0))</f>
        <v>106.774</v>
      </c>
      <c r="M49">
        <f>IF($D49="","",IFERROR(VLOOKUP($B49,Kraftvärmeprod!$B$1:$BX$550,MATCH(M$2,Kraftvärmeprod!$B$1:$VX$1,0),FALSE)/1,0)-IFERROR(VLOOKUP($B49,'Slutlig allokering kvv'!$B$2:$BX$550,MATCH(M$2,'Slutlig allokering kvv'!$B$1:$BX$1,0),FALSE)/1,0))</f>
        <v>11.638999999999996</v>
      </c>
      <c r="N49">
        <f>IF($D49="","",IFERROR(VLOOKUP($B49,Kraftvärmeprod!$B$1:$BX$550,MATCH(N$2,Kraftvärmeprod!$B$1:$VX$1,0),FALSE)/1,0)-IFERROR(VLOOKUP($B49,'Slutlig allokering kvv'!$B$2:$BX$550,MATCH(N$2,'Slutlig allokering kvv'!$B$1:$BX$1,0),FALSE)/1,0))</f>
        <v>16.517100000000003</v>
      </c>
      <c r="O49">
        <f>IF($D49="","",IFERROR(VLOOKUP($B49,Kraftvärmeprod!$B$1:$BX$550,MATCH(O$2,Kraftvärmeprod!$B$1:$VX$1,0),FALSE)/1,0)-IFERROR(VLOOKUP($B49,'Slutlig allokering kvv'!$B$2:$BX$550,MATCH(O$2,'Slutlig allokering kvv'!$B$1:$BX$1,0),FALSE)/1,0))</f>
        <v>0</v>
      </c>
      <c r="P49">
        <f>IF($D49="","",IFERROR(VLOOKUP($B49,Kraftvärmeprod!$B$1:$BX$550,MATCH(P$2,Kraftvärmeprod!$B$1:$VX$1,0),FALSE)/1,0)-IFERROR(VLOOKUP($B49,'Slutlig allokering kvv'!$B$2:$BX$550,MATCH(P$2,'Slutlig allokering kvv'!$B$1:$BX$1,0),FALSE)/1,0))</f>
        <v>0</v>
      </c>
      <c r="Q49">
        <f>IF($D49="","",IFERROR(VLOOKUP($B49,Kraftvärmeprod!$B$1:$BX$550,MATCH(Q$2,Kraftvärmeprod!$B$1:$VX$1,0),FALSE)/1,0)-IFERROR(VLOOKUP($B49,'Slutlig allokering kvv'!$B$2:$BX$550,MATCH(Q$2,'Slutlig allokering kvv'!$B$1:$BX$1,0),FALSE)/1,0))</f>
        <v>0</v>
      </c>
      <c r="R49">
        <f>IF($D49="","",IFERROR(VLOOKUP($B49,Kraftvärmeprod!$B$1:$BX$550,MATCH(R$2,Kraftvärmeprod!$B$1:$VX$1,0),FALSE)/1,0)-IFERROR(VLOOKUP($B49,'Slutlig allokering kvv'!$B$2:$BX$550,MATCH(R$2,'Slutlig allokering kvv'!$B$1:$BX$1,0),FALSE)/1,0))</f>
        <v>0</v>
      </c>
      <c r="S49">
        <f>IF($D49="","",IFERROR(VLOOKUP($B49,Kraftvärmeprod!$B$1:$BX$550,MATCH(S$2,Kraftvärmeprod!$B$1:$VX$1,0),FALSE)/1,0)-IFERROR(VLOOKUP($B49,'Slutlig allokering kvv'!$B$2:$BX$550,MATCH(S$2,'Slutlig allokering kvv'!$B$1:$BX$1,0),FALSE)/1,0))</f>
        <v>0</v>
      </c>
      <c r="T49">
        <f>IF($D49="","",IFERROR(VLOOKUP($B49,Kraftvärmeprod!$B$1:$BX$550,MATCH(T$2,Kraftvärmeprod!$B$1:$VX$1,0),FALSE)/1,0)-IFERROR(VLOOKUP($B49,'Slutlig allokering kvv'!$B$2:$BX$550,MATCH(T$2,'Slutlig allokering kvv'!$B$1:$BX$1,0),FALSE)/1,0))</f>
        <v>0</v>
      </c>
      <c r="U49">
        <f>IF($D49="","",IFERROR(VLOOKUP($B49,Kraftvärmeprod!$B$1:$BX$550,MATCH(U$2,Kraftvärmeprod!$B$1:$VX$1,0),FALSE)/1,0)-IFERROR(VLOOKUP($B49,'Slutlig allokering kvv'!$B$2:$BX$550,MATCH(U$2,'Slutlig allokering kvv'!$B$1:$BX$1,0),FALSE)/1,0))</f>
        <v>0</v>
      </c>
      <c r="V49">
        <f>IF($D49="","",IFERROR(VLOOKUP($B49,Kraftvärmeprod!$B$1:$BX$550,MATCH(V$2,Kraftvärmeprod!$B$1:$VX$1,0),FALSE)/1,0)-IFERROR(VLOOKUP($B49,'Slutlig allokering kvv'!$B$2:$BX$550,MATCH(V$2,'Slutlig allokering kvv'!$B$1:$BX$1,0),FALSE)/1,0))</f>
        <v>0</v>
      </c>
      <c r="W49">
        <f>IF($D49="","",IFERROR(VLOOKUP($B49,Kraftvärmeprod!$B$1:$BX$550,MATCH(W$2,Kraftvärmeprod!$B$1:$VX$1,0),FALSE)/1,0)-IFERROR(VLOOKUP($B49,'Slutlig allokering kvv'!$B$2:$BX$550,MATCH(W$2,'Slutlig allokering kvv'!$B$1:$BX$1,0),FALSE)/1,0))</f>
        <v>0</v>
      </c>
      <c r="X49">
        <f>IF($D49="","",IFERROR(VLOOKUP($B49,Kraftvärmeprod!$B$1:$BX$550,MATCH(X$2,Kraftvärmeprod!$B$1:$VX$1,0),FALSE)/1,0)-IFERROR(VLOOKUP($B49,'Slutlig allokering kvv'!$B$2:$BX$550,MATCH(X$2,'Slutlig allokering kvv'!$B$1:$BX$1,0),FALSE)/1,0))</f>
        <v>0</v>
      </c>
      <c r="Y49">
        <f>IF($D49="","",IFERROR(VLOOKUP($B49,Kraftvärmeprod!$B$1:$BX$550,MATCH(Y$2,Kraftvärmeprod!$B$1:$VX$1,0),FALSE)/1,0)-IFERROR(VLOOKUP($B49,'Slutlig allokering kvv'!$B$2:$BX$550,MATCH(Y$2,'Slutlig allokering kvv'!$B$1:$BX$1,0),FALSE)/1,0))</f>
        <v>0</v>
      </c>
      <c r="Z49">
        <f>IF($D49="","",IFERROR(VLOOKUP($B49,Kraftvärmeprod!$B$1:$BX$550,MATCH(Z$2,Kraftvärmeprod!$B$1:$VX$1,0),FALSE)/1,0)-IFERROR(VLOOKUP($B49,'Slutlig allokering kvv'!$B$2:$BX$550,MATCH(Z$2,'Slutlig allokering kvv'!$B$1:$BX$1,0),FALSE)/1,0))</f>
        <v>0</v>
      </c>
      <c r="AA49">
        <f>IF($D49="","",IFERROR(VLOOKUP($B49,Kraftvärmeprod!$B$1:$BX$550,MATCH(AA$2,Kraftvärmeprod!$B$1:$VX$1,0),FALSE)/1,0)-IFERROR(VLOOKUP($B49,'Slutlig allokering kvv'!$B$2:$BX$550,MATCH(AA$2,'Slutlig allokering kvv'!$B$1:$BX$1,0),FALSE)/1,0))</f>
        <v>0</v>
      </c>
      <c r="AB49">
        <f>IF($D49="","",IFERROR(VLOOKUP($B49,Kraftvärmeprod!$B$1:$BX$550,MATCH(AB$2,Kraftvärmeprod!$B$1:$VX$1,0),FALSE)/1,0)-IFERROR(VLOOKUP($B49,'Slutlig allokering kvv'!$B$2:$BX$550,MATCH(AB$2,'Slutlig allokering kvv'!$B$1:$BX$1,0),FALSE)/1,0))</f>
        <v>5.5196999999999985</v>
      </c>
      <c r="AC49">
        <f>IF($D49="","",IFERROR(VLOOKUP($B49,Kraftvärmeprod!$B$1:$BX$550,MATCH(AC$2,Kraftvärmeprod!$B$1:$VX$1,0),FALSE)/1,0)-IFERROR(VLOOKUP($B49,'Slutlig allokering kvv'!$B$2:$BX$550,MATCH(AC$2,'Slutlig allokering kvv'!$B$1:$BX$1,0),FALSE)/1,0))</f>
        <v>0</v>
      </c>
      <c r="AD49">
        <f>IF($D49="","",IFERROR(VLOOKUP($B49,Kraftvärmeprod!$B$1:$BX$550,MATCH(AD$2,Kraftvärmeprod!$B$1:$VX$1,0),FALSE)/1,0)-IFERROR(VLOOKUP($B49,'Slutlig allokering kvv'!$B$2:$BX$550,MATCH(AD$2,'Slutlig allokering kvv'!$B$1:$BX$1,0),FALSE)/1,0))</f>
        <v>0</v>
      </c>
      <c r="AE49">
        <f>IF($D49="","",IFERROR(VLOOKUP($B49,Miljö!$B$1:$E$550,MATCH("Hjälpel kraftvärme (GWh)",Miljö!$B$1:$E$1,0),FALSE)/1,0)-IFERROR(VLOOKUP($B49,'Slutlig allokering kvv'!$B$2:$BX$549,MATCH(AE$2,'Slutlig allokering kvv'!$B$1:$BX$1,0),FALSE)/1,0))</f>
        <v>5.6719000000000008</v>
      </c>
      <c r="AI49" s="274">
        <f t="shared" si="0"/>
        <v>140.49679</v>
      </c>
      <c r="AK49">
        <f>IFERROR(VLOOKUP($B49,'Slutlig allokering kvv'!$B$2:$AX$549,MATCH("Summa slutlig allokerad tillförd energi (utan hjälpel och rökgaskondensering):",'Slutlig allokering kvv'!$B$1:$AX$1,0),FALSE)/1,"")</f>
        <v>256.72420999999997</v>
      </c>
      <c r="AM49" s="275">
        <f>IFERROR(1-VLOOKUP($B49,'Slutlig allokering kvv'!$B$2:$AX$549,MATCH("Andel av bränsle i kvv som allokerats till värme, exklusive rökgaskondensering och hjälpel",'Slutlig allokering kvv'!$B$1:$AX$1,0),FALSE),"")</f>
        <v>0.35369930089295376</v>
      </c>
      <c r="AO49" s="115">
        <f t="shared" si="1"/>
        <v>0.35369930089295382</v>
      </c>
      <c r="AP49" s="276">
        <f t="shared" si="2"/>
        <v>-5.5511151231257827E-17</v>
      </c>
      <c r="AR49" s="115">
        <f t="shared" si="3"/>
        <v>0.42444794435798799</v>
      </c>
    </row>
    <row r="50" spans="1:44">
      <c r="A50" t="s">
        <v>89</v>
      </c>
      <c r="B50" t="s">
        <v>90</v>
      </c>
      <c r="C50" t="str">
        <f>IFERROR(VLOOKUP($B50,Kraftvärmeprod!$B$1:$AH$479,MATCH(C$2,Kraftvärmeprod!$B$1:$AG$1,0),FALSE)/1,"")</f>
        <v/>
      </c>
      <c r="D50" t="str">
        <f>IFERROR(VLOOKUP($B50,Kraftvärmeprod!$B$1:$AH$479,MATCH(D$2,Kraftvärmeprod!$B$1:$AG$1,0),FALSE)/1,"")</f>
        <v/>
      </c>
      <c r="F50" t="str">
        <f>IF($D50="","",IFERROR(VLOOKUP($B50,Kraftvärmeprod!$B$1:$BX$550,MATCH(F$2,Kraftvärmeprod!$B$1:$VX$1,0),FALSE)/1,0)-IFERROR(VLOOKUP($B50,'Slutlig allokering kvv'!$B$2:$BX$550,MATCH(F$2,'Slutlig allokering kvv'!$B$1:$BX$1,0),FALSE)/1,0))</f>
        <v/>
      </c>
      <c r="G50" t="str">
        <f>IF($D50="","",IFERROR(VLOOKUP($B50,Kraftvärmeprod!$B$1:$BX$550,MATCH(G$2,Kraftvärmeprod!$B$1:$VX$1,0),FALSE)/1,0)-IFERROR(VLOOKUP($B50,'Slutlig allokering kvv'!$B$2:$BX$550,MATCH(G$2,'Slutlig allokering kvv'!$B$1:$BX$1,0),FALSE)/1,0))</f>
        <v/>
      </c>
      <c r="H50" t="str">
        <f>IF($D50="","",IFERROR(VLOOKUP($B50,Kraftvärmeprod!$B$1:$BX$550,MATCH(H$2,Kraftvärmeprod!$B$1:$VX$1,0),FALSE)/1,0)-IFERROR(VLOOKUP($B50,'Slutlig allokering kvv'!$B$2:$BX$550,MATCH(H$2,'Slutlig allokering kvv'!$B$1:$BX$1,0),FALSE)/1,0))</f>
        <v/>
      </c>
      <c r="I50" t="str">
        <f>IF($D50="","",IFERROR(VLOOKUP($B50,Kraftvärmeprod!$B$1:$BX$550,MATCH(I$2,Kraftvärmeprod!$B$1:$VX$1,0),FALSE)/1,0)-IFERROR(VLOOKUP($B50,'Slutlig allokering kvv'!$B$2:$BX$550,MATCH(I$2,'Slutlig allokering kvv'!$B$1:$BX$1,0),FALSE)/1,0))</f>
        <v/>
      </c>
      <c r="J50" t="str">
        <f>IF($D50="","",IFERROR(VLOOKUP($B50,Kraftvärmeprod!$B$1:$BX$550,MATCH(J$2,Kraftvärmeprod!$B$1:$VX$1,0),FALSE)/1,0)-IFERROR(VLOOKUP($B50,'Slutlig allokering kvv'!$B$2:$BX$550,MATCH(J$2,'Slutlig allokering kvv'!$B$1:$BX$1,0),FALSE)/1,0))</f>
        <v/>
      </c>
      <c r="K50" t="str">
        <f>IF($D50="","",IFERROR(VLOOKUP($B50,Kraftvärmeprod!$B$1:$BX$550,MATCH(K$2,Kraftvärmeprod!$B$1:$VX$1,0),FALSE)/1,0)-IFERROR(VLOOKUP($B50,'Slutlig allokering kvv'!$B$2:$BX$550,MATCH(K$2,'Slutlig allokering kvv'!$B$1:$BX$1,0),FALSE)/1,0))</f>
        <v/>
      </c>
      <c r="L50" t="str">
        <f>IF($D50="","",IFERROR(VLOOKUP($B50,Kraftvärmeprod!$B$1:$BX$550,MATCH(L$2,Kraftvärmeprod!$B$1:$VX$1,0),FALSE)/1,0)-IFERROR(VLOOKUP($B50,'Slutlig allokering kvv'!$B$2:$BX$550,MATCH(L$2,'Slutlig allokering kvv'!$B$1:$BX$1,0),FALSE)/1,0))</f>
        <v/>
      </c>
      <c r="M50" t="str">
        <f>IF($D50="","",IFERROR(VLOOKUP($B50,Kraftvärmeprod!$B$1:$BX$550,MATCH(M$2,Kraftvärmeprod!$B$1:$VX$1,0),FALSE)/1,0)-IFERROR(VLOOKUP($B50,'Slutlig allokering kvv'!$B$2:$BX$550,MATCH(M$2,'Slutlig allokering kvv'!$B$1:$BX$1,0),FALSE)/1,0))</f>
        <v/>
      </c>
      <c r="N50" t="str">
        <f>IF($D50="","",IFERROR(VLOOKUP($B50,Kraftvärmeprod!$B$1:$BX$550,MATCH(N$2,Kraftvärmeprod!$B$1:$VX$1,0),FALSE)/1,0)-IFERROR(VLOOKUP($B50,'Slutlig allokering kvv'!$B$2:$BX$550,MATCH(N$2,'Slutlig allokering kvv'!$B$1:$BX$1,0),FALSE)/1,0))</f>
        <v/>
      </c>
      <c r="O50" t="str">
        <f>IF($D50="","",IFERROR(VLOOKUP($B50,Kraftvärmeprod!$B$1:$BX$550,MATCH(O$2,Kraftvärmeprod!$B$1:$VX$1,0),FALSE)/1,0)-IFERROR(VLOOKUP($B50,'Slutlig allokering kvv'!$B$2:$BX$550,MATCH(O$2,'Slutlig allokering kvv'!$B$1:$BX$1,0),FALSE)/1,0))</f>
        <v/>
      </c>
      <c r="P50" t="str">
        <f>IF($D50="","",IFERROR(VLOOKUP($B50,Kraftvärmeprod!$B$1:$BX$550,MATCH(P$2,Kraftvärmeprod!$B$1:$VX$1,0),FALSE)/1,0)-IFERROR(VLOOKUP($B50,'Slutlig allokering kvv'!$B$2:$BX$550,MATCH(P$2,'Slutlig allokering kvv'!$B$1:$BX$1,0),FALSE)/1,0))</f>
        <v/>
      </c>
      <c r="Q50" t="str">
        <f>IF($D50="","",IFERROR(VLOOKUP($B50,Kraftvärmeprod!$B$1:$BX$550,MATCH(Q$2,Kraftvärmeprod!$B$1:$VX$1,0),FALSE)/1,0)-IFERROR(VLOOKUP($B50,'Slutlig allokering kvv'!$B$2:$BX$550,MATCH(Q$2,'Slutlig allokering kvv'!$B$1:$BX$1,0),FALSE)/1,0))</f>
        <v/>
      </c>
      <c r="R50" t="str">
        <f>IF($D50="","",IFERROR(VLOOKUP($B50,Kraftvärmeprod!$B$1:$BX$550,MATCH(R$2,Kraftvärmeprod!$B$1:$VX$1,0),FALSE)/1,0)-IFERROR(VLOOKUP($B50,'Slutlig allokering kvv'!$B$2:$BX$550,MATCH(R$2,'Slutlig allokering kvv'!$B$1:$BX$1,0),FALSE)/1,0))</f>
        <v/>
      </c>
      <c r="S50" t="str">
        <f>IF($D50="","",IFERROR(VLOOKUP($B50,Kraftvärmeprod!$B$1:$BX$550,MATCH(S$2,Kraftvärmeprod!$B$1:$VX$1,0),FALSE)/1,0)-IFERROR(VLOOKUP($B50,'Slutlig allokering kvv'!$B$2:$BX$550,MATCH(S$2,'Slutlig allokering kvv'!$B$1:$BX$1,0),FALSE)/1,0))</f>
        <v/>
      </c>
      <c r="T50" t="str">
        <f>IF($D50="","",IFERROR(VLOOKUP($B50,Kraftvärmeprod!$B$1:$BX$550,MATCH(T$2,Kraftvärmeprod!$B$1:$VX$1,0),FALSE)/1,0)-IFERROR(VLOOKUP($B50,'Slutlig allokering kvv'!$B$2:$BX$550,MATCH(T$2,'Slutlig allokering kvv'!$B$1:$BX$1,0),FALSE)/1,0))</f>
        <v/>
      </c>
      <c r="U50" t="str">
        <f>IF($D50="","",IFERROR(VLOOKUP($B50,Kraftvärmeprod!$B$1:$BX$550,MATCH(U$2,Kraftvärmeprod!$B$1:$VX$1,0),FALSE)/1,0)-IFERROR(VLOOKUP($B50,'Slutlig allokering kvv'!$B$2:$BX$550,MATCH(U$2,'Slutlig allokering kvv'!$B$1:$BX$1,0),FALSE)/1,0))</f>
        <v/>
      </c>
      <c r="V50" t="str">
        <f>IF($D50="","",IFERROR(VLOOKUP($B50,Kraftvärmeprod!$B$1:$BX$550,MATCH(V$2,Kraftvärmeprod!$B$1:$VX$1,0),FALSE)/1,0)-IFERROR(VLOOKUP($B50,'Slutlig allokering kvv'!$B$2:$BX$550,MATCH(V$2,'Slutlig allokering kvv'!$B$1:$BX$1,0),FALSE)/1,0))</f>
        <v/>
      </c>
      <c r="W50" t="str">
        <f>IF($D50="","",IFERROR(VLOOKUP($B50,Kraftvärmeprod!$B$1:$BX$550,MATCH(W$2,Kraftvärmeprod!$B$1:$VX$1,0),FALSE)/1,0)-IFERROR(VLOOKUP($B50,'Slutlig allokering kvv'!$B$2:$BX$550,MATCH(W$2,'Slutlig allokering kvv'!$B$1:$BX$1,0),FALSE)/1,0))</f>
        <v/>
      </c>
      <c r="X50" t="str">
        <f>IF($D50="","",IFERROR(VLOOKUP($B50,Kraftvärmeprod!$B$1:$BX$550,MATCH(X$2,Kraftvärmeprod!$B$1:$VX$1,0),FALSE)/1,0)-IFERROR(VLOOKUP($B50,'Slutlig allokering kvv'!$B$2:$BX$550,MATCH(X$2,'Slutlig allokering kvv'!$B$1:$BX$1,0),FALSE)/1,0))</f>
        <v/>
      </c>
      <c r="Y50" t="str">
        <f>IF($D50="","",IFERROR(VLOOKUP($B50,Kraftvärmeprod!$B$1:$BX$550,MATCH(Y$2,Kraftvärmeprod!$B$1:$VX$1,0),FALSE)/1,0)-IFERROR(VLOOKUP($B50,'Slutlig allokering kvv'!$B$2:$BX$550,MATCH(Y$2,'Slutlig allokering kvv'!$B$1:$BX$1,0),FALSE)/1,0))</f>
        <v/>
      </c>
      <c r="Z50" t="str">
        <f>IF($D50="","",IFERROR(VLOOKUP($B50,Kraftvärmeprod!$B$1:$BX$550,MATCH(Z$2,Kraftvärmeprod!$B$1:$VX$1,0),FALSE)/1,0)-IFERROR(VLOOKUP($B50,'Slutlig allokering kvv'!$B$2:$BX$550,MATCH(Z$2,'Slutlig allokering kvv'!$B$1:$BX$1,0),FALSE)/1,0))</f>
        <v/>
      </c>
      <c r="AA50" t="str">
        <f>IF($D50="","",IFERROR(VLOOKUP($B50,Kraftvärmeprod!$B$1:$BX$550,MATCH(AA$2,Kraftvärmeprod!$B$1:$VX$1,0),FALSE)/1,0)-IFERROR(VLOOKUP($B50,'Slutlig allokering kvv'!$B$2:$BX$550,MATCH(AA$2,'Slutlig allokering kvv'!$B$1:$BX$1,0),FALSE)/1,0))</f>
        <v/>
      </c>
      <c r="AB50" t="str">
        <f>IF($D50="","",IFERROR(VLOOKUP($B50,Kraftvärmeprod!$B$1:$BX$550,MATCH(AB$2,Kraftvärmeprod!$B$1:$VX$1,0),FALSE)/1,0)-IFERROR(VLOOKUP($B50,'Slutlig allokering kvv'!$B$2:$BX$550,MATCH(AB$2,'Slutlig allokering kvv'!$B$1:$BX$1,0),FALSE)/1,0))</f>
        <v/>
      </c>
      <c r="AC50" t="str">
        <f>IF($D50="","",IFERROR(VLOOKUP($B50,Kraftvärmeprod!$B$1:$BX$550,MATCH(AC$2,Kraftvärmeprod!$B$1:$VX$1,0),FALSE)/1,0)-IFERROR(VLOOKUP($B50,'Slutlig allokering kvv'!$B$2:$BX$550,MATCH(AC$2,'Slutlig allokering kvv'!$B$1:$BX$1,0),FALSE)/1,0))</f>
        <v/>
      </c>
      <c r="AD50" t="str">
        <f>IF($D50="","",IFERROR(VLOOKUP($B50,Kraftvärmeprod!$B$1:$BX$550,MATCH(AD$2,Kraftvärmeprod!$B$1:$VX$1,0),FALSE)/1,0)-IFERROR(VLOOKUP($B50,'Slutlig allokering kvv'!$B$2:$BX$550,MATCH(AD$2,'Slutlig allokering kvv'!$B$1:$BX$1,0),FALSE)/1,0))</f>
        <v/>
      </c>
      <c r="AE50" t="str">
        <f>IF($D50="","",IFERROR(VLOOKUP($B50,Miljö!$B$1:$E$550,MATCH("Hjälpel kraftvärme (GWh)",Miljö!$B$1:$E$1,0),FALSE)/1,0)-IFERROR(VLOOKUP($B50,'Slutlig allokering kvv'!$B$2:$BX$549,MATCH(AE$2,'Slutlig allokering kvv'!$B$1:$BX$1,0),FALSE)/1,0))</f>
        <v/>
      </c>
      <c r="AI50" s="274">
        <f t="shared" si="0"/>
        <v>0</v>
      </c>
      <c r="AK50">
        <f>IFERROR(VLOOKUP($B50,'Slutlig allokering kvv'!$B$2:$AX$549,MATCH("Summa slutlig allokerad tillförd energi (utan hjälpel och rökgaskondensering):",'Slutlig allokering kvv'!$B$1:$AX$1,0),FALSE)/1,"")</f>
        <v>0</v>
      </c>
      <c r="AM50" s="275" t="str">
        <f>IFERROR(1-VLOOKUP($B50,'Slutlig allokering kvv'!$B$2:$AX$549,MATCH("Andel av bränsle i kvv som allokerats till värme, exklusive rökgaskondensering och hjälpel",'Slutlig allokering kvv'!$B$1:$AX$1,0),FALSE),"")</f>
        <v/>
      </c>
      <c r="AO50" s="115" t="str">
        <f t="shared" si="1"/>
        <v/>
      </c>
      <c r="AP50" s="276" t="str">
        <f t="shared" si="2"/>
        <v/>
      </c>
      <c r="AR50" s="115" t="str">
        <f t="shared" si="3"/>
        <v/>
      </c>
    </row>
    <row r="51" spans="1:44">
      <c r="A51" t="s">
        <v>89</v>
      </c>
      <c r="B51" t="s">
        <v>91</v>
      </c>
      <c r="C51" t="str">
        <f>IFERROR(VLOOKUP($B51,Kraftvärmeprod!$B$1:$AH$479,MATCH(C$2,Kraftvärmeprod!$B$1:$AG$1,0),FALSE)/1,"")</f>
        <v/>
      </c>
      <c r="D51" t="str">
        <f>IFERROR(VLOOKUP($B51,Kraftvärmeprod!$B$1:$AH$479,MATCH(D$2,Kraftvärmeprod!$B$1:$AG$1,0),FALSE)/1,"")</f>
        <v/>
      </c>
      <c r="F51" t="str">
        <f>IF($D51="","",IFERROR(VLOOKUP($B51,Kraftvärmeprod!$B$1:$BX$550,MATCH(F$2,Kraftvärmeprod!$B$1:$VX$1,0),FALSE)/1,0)-IFERROR(VLOOKUP($B51,'Slutlig allokering kvv'!$B$2:$BX$550,MATCH(F$2,'Slutlig allokering kvv'!$B$1:$BX$1,0),FALSE)/1,0))</f>
        <v/>
      </c>
      <c r="G51" t="str">
        <f>IF($D51="","",IFERROR(VLOOKUP($B51,Kraftvärmeprod!$B$1:$BX$550,MATCH(G$2,Kraftvärmeprod!$B$1:$VX$1,0),FALSE)/1,0)-IFERROR(VLOOKUP($B51,'Slutlig allokering kvv'!$B$2:$BX$550,MATCH(G$2,'Slutlig allokering kvv'!$B$1:$BX$1,0),FALSE)/1,0))</f>
        <v/>
      </c>
      <c r="H51" t="str">
        <f>IF($D51="","",IFERROR(VLOOKUP($B51,Kraftvärmeprod!$B$1:$BX$550,MATCH(H$2,Kraftvärmeprod!$B$1:$VX$1,0),FALSE)/1,0)-IFERROR(VLOOKUP($B51,'Slutlig allokering kvv'!$B$2:$BX$550,MATCH(H$2,'Slutlig allokering kvv'!$B$1:$BX$1,0),FALSE)/1,0))</f>
        <v/>
      </c>
      <c r="I51" t="str">
        <f>IF($D51="","",IFERROR(VLOOKUP($B51,Kraftvärmeprod!$B$1:$BX$550,MATCH(I$2,Kraftvärmeprod!$B$1:$VX$1,0),FALSE)/1,0)-IFERROR(VLOOKUP($B51,'Slutlig allokering kvv'!$B$2:$BX$550,MATCH(I$2,'Slutlig allokering kvv'!$B$1:$BX$1,0),FALSE)/1,0))</f>
        <v/>
      </c>
      <c r="J51" t="str">
        <f>IF($D51="","",IFERROR(VLOOKUP($B51,Kraftvärmeprod!$B$1:$BX$550,MATCH(J$2,Kraftvärmeprod!$B$1:$VX$1,0),FALSE)/1,0)-IFERROR(VLOOKUP($B51,'Slutlig allokering kvv'!$B$2:$BX$550,MATCH(J$2,'Slutlig allokering kvv'!$B$1:$BX$1,0),FALSE)/1,0))</f>
        <v/>
      </c>
      <c r="K51" t="str">
        <f>IF($D51="","",IFERROR(VLOOKUP($B51,Kraftvärmeprod!$B$1:$BX$550,MATCH(K$2,Kraftvärmeprod!$B$1:$VX$1,0),FALSE)/1,0)-IFERROR(VLOOKUP($B51,'Slutlig allokering kvv'!$B$2:$BX$550,MATCH(K$2,'Slutlig allokering kvv'!$B$1:$BX$1,0),FALSE)/1,0))</f>
        <v/>
      </c>
      <c r="L51" t="str">
        <f>IF($D51="","",IFERROR(VLOOKUP($B51,Kraftvärmeprod!$B$1:$BX$550,MATCH(L$2,Kraftvärmeprod!$B$1:$VX$1,0),FALSE)/1,0)-IFERROR(VLOOKUP($B51,'Slutlig allokering kvv'!$B$2:$BX$550,MATCH(L$2,'Slutlig allokering kvv'!$B$1:$BX$1,0),FALSE)/1,0))</f>
        <v/>
      </c>
      <c r="M51" t="str">
        <f>IF($D51="","",IFERROR(VLOOKUP($B51,Kraftvärmeprod!$B$1:$BX$550,MATCH(M$2,Kraftvärmeprod!$B$1:$VX$1,0),FALSE)/1,0)-IFERROR(VLOOKUP($B51,'Slutlig allokering kvv'!$B$2:$BX$550,MATCH(M$2,'Slutlig allokering kvv'!$B$1:$BX$1,0),FALSE)/1,0))</f>
        <v/>
      </c>
      <c r="N51" t="str">
        <f>IF($D51="","",IFERROR(VLOOKUP($B51,Kraftvärmeprod!$B$1:$BX$550,MATCH(N$2,Kraftvärmeprod!$B$1:$VX$1,0),FALSE)/1,0)-IFERROR(VLOOKUP($B51,'Slutlig allokering kvv'!$B$2:$BX$550,MATCH(N$2,'Slutlig allokering kvv'!$B$1:$BX$1,0),FALSE)/1,0))</f>
        <v/>
      </c>
      <c r="O51" t="str">
        <f>IF($D51="","",IFERROR(VLOOKUP($B51,Kraftvärmeprod!$B$1:$BX$550,MATCH(O$2,Kraftvärmeprod!$B$1:$VX$1,0),FALSE)/1,0)-IFERROR(VLOOKUP($B51,'Slutlig allokering kvv'!$B$2:$BX$550,MATCH(O$2,'Slutlig allokering kvv'!$B$1:$BX$1,0),FALSE)/1,0))</f>
        <v/>
      </c>
      <c r="P51" t="str">
        <f>IF($D51="","",IFERROR(VLOOKUP($B51,Kraftvärmeprod!$B$1:$BX$550,MATCH(P$2,Kraftvärmeprod!$B$1:$VX$1,0),FALSE)/1,0)-IFERROR(VLOOKUP($B51,'Slutlig allokering kvv'!$B$2:$BX$550,MATCH(P$2,'Slutlig allokering kvv'!$B$1:$BX$1,0),FALSE)/1,0))</f>
        <v/>
      </c>
      <c r="Q51" t="str">
        <f>IF($D51="","",IFERROR(VLOOKUP($B51,Kraftvärmeprod!$B$1:$BX$550,MATCH(Q$2,Kraftvärmeprod!$B$1:$VX$1,0),FALSE)/1,0)-IFERROR(VLOOKUP($B51,'Slutlig allokering kvv'!$B$2:$BX$550,MATCH(Q$2,'Slutlig allokering kvv'!$B$1:$BX$1,0),FALSE)/1,0))</f>
        <v/>
      </c>
      <c r="R51" t="str">
        <f>IF($D51="","",IFERROR(VLOOKUP($B51,Kraftvärmeprod!$B$1:$BX$550,MATCH(R$2,Kraftvärmeprod!$B$1:$VX$1,0),FALSE)/1,0)-IFERROR(VLOOKUP($B51,'Slutlig allokering kvv'!$B$2:$BX$550,MATCH(R$2,'Slutlig allokering kvv'!$B$1:$BX$1,0),FALSE)/1,0))</f>
        <v/>
      </c>
      <c r="S51" t="str">
        <f>IF($D51="","",IFERROR(VLOOKUP($B51,Kraftvärmeprod!$B$1:$BX$550,MATCH(S$2,Kraftvärmeprod!$B$1:$VX$1,0),FALSE)/1,0)-IFERROR(VLOOKUP($B51,'Slutlig allokering kvv'!$B$2:$BX$550,MATCH(S$2,'Slutlig allokering kvv'!$B$1:$BX$1,0),FALSE)/1,0))</f>
        <v/>
      </c>
      <c r="T51" t="str">
        <f>IF($D51="","",IFERROR(VLOOKUP($B51,Kraftvärmeprod!$B$1:$BX$550,MATCH(T$2,Kraftvärmeprod!$B$1:$VX$1,0),FALSE)/1,0)-IFERROR(VLOOKUP($B51,'Slutlig allokering kvv'!$B$2:$BX$550,MATCH(T$2,'Slutlig allokering kvv'!$B$1:$BX$1,0),FALSE)/1,0))</f>
        <v/>
      </c>
      <c r="U51" t="str">
        <f>IF($D51="","",IFERROR(VLOOKUP($B51,Kraftvärmeprod!$B$1:$BX$550,MATCH(U$2,Kraftvärmeprod!$B$1:$VX$1,0),FALSE)/1,0)-IFERROR(VLOOKUP($B51,'Slutlig allokering kvv'!$B$2:$BX$550,MATCH(U$2,'Slutlig allokering kvv'!$B$1:$BX$1,0),FALSE)/1,0))</f>
        <v/>
      </c>
      <c r="V51" t="str">
        <f>IF($D51="","",IFERROR(VLOOKUP($B51,Kraftvärmeprod!$B$1:$BX$550,MATCH(V$2,Kraftvärmeprod!$B$1:$VX$1,0),FALSE)/1,0)-IFERROR(VLOOKUP($B51,'Slutlig allokering kvv'!$B$2:$BX$550,MATCH(V$2,'Slutlig allokering kvv'!$B$1:$BX$1,0),FALSE)/1,0))</f>
        <v/>
      </c>
      <c r="W51" t="str">
        <f>IF($D51="","",IFERROR(VLOOKUP($B51,Kraftvärmeprod!$B$1:$BX$550,MATCH(W$2,Kraftvärmeprod!$B$1:$VX$1,0),FALSE)/1,0)-IFERROR(VLOOKUP($B51,'Slutlig allokering kvv'!$B$2:$BX$550,MATCH(W$2,'Slutlig allokering kvv'!$B$1:$BX$1,0),FALSE)/1,0))</f>
        <v/>
      </c>
      <c r="X51" t="str">
        <f>IF($D51="","",IFERROR(VLOOKUP($B51,Kraftvärmeprod!$B$1:$BX$550,MATCH(X$2,Kraftvärmeprod!$B$1:$VX$1,0),FALSE)/1,0)-IFERROR(VLOOKUP($B51,'Slutlig allokering kvv'!$B$2:$BX$550,MATCH(X$2,'Slutlig allokering kvv'!$B$1:$BX$1,0),FALSE)/1,0))</f>
        <v/>
      </c>
      <c r="Y51" t="str">
        <f>IF($D51="","",IFERROR(VLOOKUP($B51,Kraftvärmeprod!$B$1:$BX$550,MATCH(Y$2,Kraftvärmeprod!$B$1:$VX$1,0),FALSE)/1,0)-IFERROR(VLOOKUP($B51,'Slutlig allokering kvv'!$B$2:$BX$550,MATCH(Y$2,'Slutlig allokering kvv'!$B$1:$BX$1,0),FALSE)/1,0))</f>
        <v/>
      </c>
      <c r="Z51" t="str">
        <f>IF($D51="","",IFERROR(VLOOKUP($B51,Kraftvärmeprod!$B$1:$BX$550,MATCH(Z$2,Kraftvärmeprod!$B$1:$VX$1,0),FALSE)/1,0)-IFERROR(VLOOKUP($B51,'Slutlig allokering kvv'!$B$2:$BX$550,MATCH(Z$2,'Slutlig allokering kvv'!$B$1:$BX$1,0),FALSE)/1,0))</f>
        <v/>
      </c>
      <c r="AA51" t="str">
        <f>IF($D51="","",IFERROR(VLOOKUP($B51,Kraftvärmeprod!$B$1:$BX$550,MATCH(AA$2,Kraftvärmeprod!$B$1:$VX$1,0),FALSE)/1,0)-IFERROR(VLOOKUP($B51,'Slutlig allokering kvv'!$B$2:$BX$550,MATCH(AA$2,'Slutlig allokering kvv'!$B$1:$BX$1,0),FALSE)/1,0))</f>
        <v/>
      </c>
      <c r="AB51" t="str">
        <f>IF($D51="","",IFERROR(VLOOKUP($B51,Kraftvärmeprod!$B$1:$BX$550,MATCH(AB$2,Kraftvärmeprod!$B$1:$VX$1,0),FALSE)/1,0)-IFERROR(VLOOKUP($B51,'Slutlig allokering kvv'!$B$2:$BX$550,MATCH(AB$2,'Slutlig allokering kvv'!$B$1:$BX$1,0),FALSE)/1,0))</f>
        <v/>
      </c>
      <c r="AC51" t="str">
        <f>IF($D51="","",IFERROR(VLOOKUP($B51,Kraftvärmeprod!$B$1:$BX$550,MATCH(AC$2,Kraftvärmeprod!$B$1:$VX$1,0),FALSE)/1,0)-IFERROR(VLOOKUP($B51,'Slutlig allokering kvv'!$B$2:$BX$550,MATCH(AC$2,'Slutlig allokering kvv'!$B$1:$BX$1,0),FALSE)/1,0))</f>
        <v/>
      </c>
      <c r="AD51" t="str">
        <f>IF($D51="","",IFERROR(VLOOKUP($B51,Kraftvärmeprod!$B$1:$BX$550,MATCH(AD$2,Kraftvärmeprod!$B$1:$VX$1,0),FALSE)/1,0)-IFERROR(VLOOKUP($B51,'Slutlig allokering kvv'!$B$2:$BX$550,MATCH(AD$2,'Slutlig allokering kvv'!$B$1:$BX$1,0),FALSE)/1,0))</f>
        <v/>
      </c>
      <c r="AE51" t="str">
        <f>IF($D51="","",IFERROR(VLOOKUP($B51,Miljö!$B$1:$E$550,MATCH("Hjälpel kraftvärme (GWh)",Miljö!$B$1:$E$1,0),FALSE)/1,0)-IFERROR(VLOOKUP($B51,'Slutlig allokering kvv'!$B$2:$BX$549,MATCH(AE$2,'Slutlig allokering kvv'!$B$1:$BX$1,0),FALSE)/1,0))</f>
        <v/>
      </c>
      <c r="AI51" s="274">
        <f t="shared" si="0"/>
        <v>0</v>
      </c>
      <c r="AK51">
        <f>IFERROR(VLOOKUP($B51,'Slutlig allokering kvv'!$B$2:$AX$549,MATCH("Summa slutlig allokerad tillförd energi (utan hjälpel och rökgaskondensering):",'Slutlig allokering kvv'!$B$1:$AX$1,0),FALSE)/1,"")</f>
        <v>0</v>
      </c>
      <c r="AM51" s="275" t="str">
        <f>IFERROR(1-VLOOKUP($B51,'Slutlig allokering kvv'!$B$2:$AX$549,MATCH("Andel av bränsle i kvv som allokerats till värme, exklusive rökgaskondensering och hjälpel",'Slutlig allokering kvv'!$B$1:$AX$1,0),FALSE),"")</f>
        <v/>
      </c>
      <c r="AO51" s="115" t="str">
        <f t="shared" si="1"/>
        <v/>
      </c>
      <c r="AP51" s="276" t="str">
        <f t="shared" si="2"/>
        <v/>
      </c>
      <c r="AR51" s="115" t="str">
        <f t="shared" si="3"/>
        <v/>
      </c>
    </row>
    <row r="52" spans="1:44">
      <c r="A52" t="s">
        <v>89</v>
      </c>
      <c r="B52" t="s">
        <v>93</v>
      </c>
      <c r="C52" t="str">
        <f>IFERROR(VLOOKUP($B52,Kraftvärmeprod!$B$1:$AH$479,MATCH(C$2,Kraftvärmeprod!$B$1:$AG$1,0),FALSE)/1,"")</f>
        <v/>
      </c>
      <c r="D52" t="str">
        <f>IFERROR(VLOOKUP($B52,Kraftvärmeprod!$B$1:$AH$479,MATCH(D$2,Kraftvärmeprod!$B$1:$AG$1,0),FALSE)/1,"")</f>
        <v/>
      </c>
      <c r="F52" t="str">
        <f>IF($D52="","",IFERROR(VLOOKUP($B52,Kraftvärmeprod!$B$1:$BX$550,MATCH(F$2,Kraftvärmeprod!$B$1:$VX$1,0),FALSE)/1,0)-IFERROR(VLOOKUP($B52,'Slutlig allokering kvv'!$B$2:$BX$550,MATCH(F$2,'Slutlig allokering kvv'!$B$1:$BX$1,0),FALSE)/1,0))</f>
        <v/>
      </c>
      <c r="G52" t="str">
        <f>IF($D52="","",IFERROR(VLOOKUP($B52,Kraftvärmeprod!$B$1:$BX$550,MATCH(G$2,Kraftvärmeprod!$B$1:$VX$1,0),FALSE)/1,0)-IFERROR(VLOOKUP($B52,'Slutlig allokering kvv'!$B$2:$BX$550,MATCH(G$2,'Slutlig allokering kvv'!$B$1:$BX$1,0),FALSE)/1,0))</f>
        <v/>
      </c>
      <c r="H52" t="str">
        <f>IF($D52="","",IFERROR(VLOOKUP($B52,Kraftvärmeprod!$B$1:$BX$550,MATCH(H$2,Kraftvärmeprod!$B$1:$VX$1,0),FALSE)/1,0)-IFERROR(VLOOKUP($B52,'Slutlig allokering kvv'!$B$2:$BX$550,MATCH(H$2,'Slutlig allokering kvv'!$B$1:$BX$1,0),FALSE)/1,0))</f>
        <v/>
      </c>
      <c r="I52" t="str">
        <f>IF($D52="","",IFERROR(VLOOKUP($B52,Kraftvärmeprod!$B$1:$BX$550,MATCH(I$2,Kraftvärmeprod!$B$1:$VX$1,0),FALSE)/1,0)-IFERROR(VLOOKUP($B52,'Slutlig allokering kvv'!$B$2:$BX$550,MATCH(I$2,'Slutlig allokering kvv'!$B$1:$BX$1,0),FALSE)/1,0))</f>
        <v/>
      </c>
      <c r="J52" t="str">
        <f>IF($D52="","",IFERROR(VLOOKUP($B52,Kraftvärmeprod!$B$1:$BX$550,MATCH(J$2,Kraftvärmeprod!$B$1:$VX$1,0),FALSE)/1,0)-IFERROR(VLOOKUP($B52,'Slutlig allokering kvv'!$B$2:$BX$550,MATCH(J$2,'Slutlig allokering kvv'!$B$1:$BX$1,0),FALSE)/1,0))</f>
        <v/>
      </c>
      <c r="K52" t="str">
        <f>IF($D52="","",IFERROR(VLOOKUP($B52,Kraftvärmeprod!$B$1:$BX$550,MATCH(K$2,Kraftvärmeprod!$B$1:$VX$1,0),FALSE)/1,0)-IFERROR(VLOOKUP($B52,'Slutlig allokering kvv'!$B$2:$BX$550,MATCH(K$2,'Slutlig allokering kvv'!$B$1:$BX$1,0),FALSE)/1,0))</f>
        <v/>
      </c>
      <c r="L52" t="str">
        <f>IF($D52="","",IFERROR(VLOOKUP($B52,Kraftvärmeprod!$B$1:$BX$550,MATCH(L$2,Kraftvärmeprod!$B$1:$VX$1,0),FALSE)/1,0)-IFERROR(VLOOKUP($B52,'Slutlig allokering kvv'!$B$2:$BX$550,MATCH(L$2,'Slutlig allokering kvv'!$B$1:$BX$1,0),FALSE)/1,0))</f>
        <v/>
      </c>
      <c r="M52" t="str">
        <f>IF($D52="","",IFERROR(VLOOKUP($B52,Kraftvärmeprod!$B$1:$BX$550,MATCH(M$2,Kraftvärmeprod!$B$1:$VX$1,0),FALSE)/1,0)-IFERROR(VLOOKUP($B52,'Slutlig allokering kvv'!$B$2:$BX$550,MATCH(M$2,'Slutlig allokering kvv'!$B$1:$BX$1,0),FALSE)/1,0))</f>
        <v/>
      </c>
      <c r="N52" t="str">
        <f>IF($D52="","",IFERROR(VLOOKUP($B52,Kraftvärmeprod!$B$1:$BX$550,MATCH(N$2,Kraftvärmeprod!$B$1:$VX$1,0),FALSE)/1,0)-IFERROR(VLOOKUP($B52,'Slutlig allokering kvv'!$B$2:$BX$550,MATCH(N$2,'Slutlig allokering kvv'!$B$1:$BX$1,0),FALSE)/1,0))</f>
        <v/>
      </c>
      <c r="O52" t="str">
        <f>IF($D52="","",IFERROR(VLOOKUP($B52,Kraftvärmeprod!$B$1:$BX$550,MATCH(O$2,Kraftvärmeprod!$B$1:$VX$1,0),FALSE)/1,0)-IFERROR(VLOOKUP($B52,'Slutlig allokering kvv'!$B$2:$BX$550,MATCH(O$2,'Slutlig allokering kvv'!$B$1:$BX$1,0),FALSE)/1,0))</f>
        <v/>
      </c>
      <c r="P52" t="str">
        <f>IF($D52="","",IFERROR(VLOOKUP($B52,Kraftvärmeprod!$B$1:$BX$550,MATCH(P$2,Kraftvärmeprod!$B$1:$VX$1,0),FALSE)/1,0)-IFERROR(VLOOKUP($B52,'Slutlig allokering kvv'!$B$2:$BX$550,MATCH(P$2,'Slutlig allokering kvv'!$B$1:$BX$1,0),FALSE)/1,0))</f>
        <v/>
      </c>
      <c r="Q52" t="str">
        <f>IF($D52="","",IFERROR(VLOOKUP($B52,Kraftvärmeprod!$B$1:$BX$550,MATCH(Q$2,Kraftvärmeprod!$B$1:$VX$1,0),FALSE)/1,0)-IFERROR(VLOOKUP($B52,'Slutlig allokering kvv'!$B$2:$BX$550,MATCH(Q$2,'Slutlig allokering kvv'!$B$1:$BX$1,0),FALSE)/1,0))</f>
        <v/>
      </c>
      <c r="R52" t="str">
        <f>IF($D52="","",IFERROR(VLOOKUP($B52,Kraftvärmeprod!$B$1:$BX$550,MATCH(R$2,Kraftvärmeprod!$B$1:$VX$1,0),FALSE)/1,0)-IFERROR(VLOOKUP($B52,'Slutlig allokering kvv'!$B$2:$BX$550,MATCH(R$2,'Slutlig allokering kvv'!$B$1:$BX$1,0),FALSE)/1,0))</f>
        <v/>
      </c>
      <c r="S52" t="str">
        <f>IF($D52="","",IFERROR(VLOOKUP($B52,Kraftvärmeprod!$B$1:$BX$550,MATCH(S$2,Kraftvärmeprod!$B$1:$VX$1,0),FALSE)/1,0)-IFERROR(VLOOKUP($B52,'Slutlig allokering kvv'!$B$2:$BX$550,MATCH(S$2,'Slutlig allokering kvv'!$B$1:$BX$1,0),FALSE)/1,0))</f>
        <v/>
      </c>
      <c r="T52" t="str">
        <f>IF($D52="","",IFERROR(VLOOKUP($B52,Kraftvärmeprod!$B$1:$BX$550,MATCH(T$2,Kraftvärmeprod!$B$1:$VX$1,0),FALSE)/1,0)-IFERROR(VLOOKUP($B52,'Slutlig allokering kvv'!$B$2:$BX$550,MATCH(T$2,'Slutlig allokering kvv'!$B$1:$BX$1,0),FALSE)/1,0))</f>
        <v/>
      </c>
      <c r="U52" t="str">
        <f>IF($D52="","",IFERROR(VLOOKUP($B52,Kraftvärmeprod!$B$1:$BX$550,MATCH(U$2,Kraftvärmeprod!$B$1:$VX$1,0),FALSE)/1,0)-IFERROR(VLOOKUP($B52,'Slutlig allokering kvv'!$B$2:$BX$550,MATCH(U$2,'Slutlig allokering kvv'!$B$1:$BX$1,0),FALSE)/1,0))</f>
        <v/>
      </c>
      <c r="V52" t="str">
        <f>IF($D52="","",IFERROR(VLOOKUP($B52,Kraftvärmeprod!$B$1:$BX$550,MATCH(V$2,Kraftvärmeprod!$B$1:$VX$1,0),FALSE)/1,0)-IFERROR(VLOOKUP($B52,'Slutlig allokering kvv'!$B$2:$BX$550,MATCH(V$2,'Slutlig allokering kvv'!$B$1:$BX$1,0),FALSE)/1,0))</f>
        <v/>
      </c>
      <c r="W52" t="str">
        <f>IF($D52="","",IFERROR(VLOOKUP($B52,Kraftvärmeprod!$B$1:$BX$550,MATCH(W$2,Kraftvärmeprod!$B$1:$VX$1,0),FALSE)/1,0)-IFERROR(VLOOKUP($B52,'Slutlig allokering kvv'!$B$2:$BX$550,MATCH(W$2,'Slutlig allokering kvv'!$B$1:$BX$1,0),FALSE)/1,0))</f>
        <v/>
      </c>
      <c r="X52" t="str">
        <f>IF($D52="","",IFERROR(VLOOKUP($B52,Kraftvärmeprod!$B$1:$BX$550,MATCH(X$2,Kraftvärmeprod!$B$1:$VX$1,0),FALSE)/1,0)-IFERROR(VLOOKUP($B52,'Slutlig allokering kvv'!$B$2:$BX$550,MATCH(X$2,'Slutlig allokering kvv'!$B$1:$BX$1,0),FALSE)/1,0))</f>
        <v/>
      </c>
      <c r="Y52" t="str">
        <f>IF($D52="","",IFERROR(VLOOKUP($B52,Kraftvärmeprod!$B$1:$BX$550,MATCH(Y$2,Kraftvärmeprod!$B$1:$VX$1,0),FALSE)/1,0)-IFERROR(VLOOKUP($B52,'Slutlig allokering kvv'!$B$2:$BX$550,MATCH(Y$2,'Slutlig allokering kvv'!$B$1:$BX$1,0),FALSE)/1,0))</f>
        <v/>
      </c>
      <c r="Z52" t="str">
        <f>IF($D52="","",IFERROR(VLOOKUP($B52,Kraftvärmeprod!$B$1:$BX$550,MATCH(Z$2,Kraftvärmeprod!$B$1:$VX$1,0),FALSE)/1,0)-IFERROR(VLOOKUP($B52,'Slutlig allokering kvv'!$B$2:$BX$550,MATCH(Z$2,'Slutlig allokering kvv'!$B$1:$BX$1,0),FALSE)/1,0))</f>
        <v/>
      </c>
      <c r="AA52" t="str">
        <f>IF($D52="","",IFERROR(VLOOKUP($B52,Kraftvärmeprod!$B$1:$BX$550,MATCH(AA$2,Kraftvärmeprod!$B$1:$VX$1,0),FALSE)/1,0)-IFERROR(VLOOKUP($B52,'Slutlig allokering kvv'!$B$2:$BX$550,MATCH(AA$2,'Slutlig allokering kvv'!$B$1:$BX$1,0),FALSE)/1,0))</f>
        <v/>
      </c>
      <c r="AB52" t="str">
        <f>IF($D52="","",IFERROR(VLOOKUP($B52,Kraftvärmeprod!$B$1:$BX$550,MATCH(AB$2,Kraftvärmeprod!$B$1:$VX$1,0),FALSE)/1,0)-IFERROR(VLOOKUP($B52,'Slutlig allokering kvv'!$B$2:$BX$550,MATCH(AB$2,'Slutlig allokering kvv'!$B$1:$BX$1,0),FALSE)/1,0))</f>
        <v/>
      </c>
      <c r="AC52" t="str">
        <f>IF($D52="","",IFERROR(VLOOKUP($B52,Kraftvärmeprod!$B$1:$BX$550,MATCH(AC$2,Kraftvärmeprod!$B$1:$VX$1,0),FALSE)/1,0)-IFERROR(VLOOKUP($B52,'Slutlig allokering kvv'!$B$2:$BX$550,MATCH(AC$2,'Slutlig allokering kvv'!$B$1:$BX$1,0),FALSE)/1,0))</f>
        <v/>
      </c>
      <c r="AD52" t="str">
        <f>IF($D52="","",IFERROR(VLOOKUP($B52,Kraftvärmeprod!$B$1:$BX$550,MATCH(AD$2,Kraftvärmeprod!$B$1:$VX$1,0),FALSE)/1,0)-IFERROR(VLOOKUP($B52,'Slutlig allokering kvv'!$B$2:$BX$550,MATCH(AD$2,'Slutlig allokering kvv'!$B$1:$BX$1,0),FALSE)/1,0))</f>
        <v/>
      </c>
      <c r="AE52" t="str">
        <f>IF($D52="","",IFERROR(VLOOKUP($B52,Miljö!$B$1:$E$550,MATCH("Hjälpel kraftvärme (GWh)",Miljö!$B$1:$E$1,0),FALSE)/1,0)-IFERROR(VLOOKUP($B52,'Slutlig allokering kvv'!$B$2:$BX$549,MATCH(AE$2,'Slutlig allokering kvv'!$B$1:$BX$1,0),FALSE)/1,0))</f>
        <v/>
      </c>
      <c r="AI52" s="274">
        <f t="shared" si="0"/>
        <v>0</v>
      </c>
      <c r="AK52">
        <f>IFERROR(VLOOKUP($B52,'Slutlig allokering kvv'!$B$2:$AX$549,MATCH("Summa slutlig allokerad tillförd energi (utan hjälpel och rökgaskondensering):",'Slutlig allokering kvv'!$B$1:$AX$1,0),FALSE)/1,"")</f>
        <v>0</v>
      </c>
      <c r="AM52" s="275" t="str">
        <f>IFERROR(1-VLOOKUP($B52,'Slutlig allokering kvv'!$B$2:$AX$549,MATCH("Andel av bränsle i kvv som allokerats till värme, exklusive rökgaskondensering och hjälpel",'Slutlig allokering kvv'!$B$1:$AX$1,0),FALSE),"")</f>
        <v/>
      </c>
      <c r="AO52" s="115" t="str">
        <f t="shared" si="1"/>
        <v/>
      </c>
      <c r="AP52" s="276" t="str">
        <f t="shared" si="2"/>
        <v/>
      </c>
      <c r="AR52" s="115" t="str">
        <f t="shared" si="3"/>
        <v/>
      </c>
    </row>
    <row r="53" spans="1:44">
      <c r="A53" t="s">
        <v>94</v>
      </c>
      <c r="B53" t="s">
        <v>95</v>
      </c>
      <c r="C53" t="str">
        <f>IFERROR(VLOOKUP($B53,Kraftvärmeprod!$B$1:$AH$479,MATCH(C$2,Kraftvärmeprod!$B$1:$AG$1,0),FALSE)/1,"")</f>
        <v/>
      </c>
      <c r="D53" t="str">
        <f>IFERROR(VLOOKUP($B53,Kraftvärmeprod!$B$1:$AH$479,MATCH(D$2,Kraftvärmeprod!$B$1:$AG$1,0),FALSE)/1,"")</f>
        <v/>
      </c>
      <c r="F53" t="str">
        <f>IF($D53="","",IFERROR(VLOOKUP($B53,Kraftvärmeprod!$B$1:$BX$550,MATCH(F$2,Kraftvärmeprod!$B$1:$VX$1,0),FALSE)/1,0)-IFERROR(VLOOKUP($B53,'Slutlig allokering kvv'!$B$2:$BX$550,MATCH(F$2,'Slutlig allokering kvv'!$B$1:$BX$1,0),FALSE)/1,0))</f>
        <v/>
      </c>
      <c r="G53" t="str">
        <f>IF($D53="","",IFERROR(VLOOKUP($B53,Kraftvärmeprod!$B$1:$BX$550,MATCH(G$2,Kraftvärmeprod!$B$1:$VX$1,0),FALSE)/1,0)-IFERROR(VLOOKUP($B53,'Slutlig allokering kvv'!$B$2:$BX$550,MATCH(G$2,'Slutlig allokering kvv'!$B$1:$BX$1,0),FALSE)/1,0))</f>
        <v/>
      </c>
      <c r="H53" t="str">
        <f>IF($D53="","",IFERROR(VLOOKUP($B53,Kraftvärmeprod!$B$1:$BX$550,MATCH(H$2,Kraftvärmeprod!$B$1:$VX$1,0),FALSE)/1,0)-IFERROR(VLOOKUP($B53,'Slutlig allokering kvv'!$B$2:$BX$550,MATCH(H$2,'Slutlig allokering kvv'!$B$1:$BX$1,0),FALSE)/1,0))</f>
        <v/>
      </c>
      <c r="I53" t="str">
        <f>IF($D53="","",IFERROR(VLOOKUP($B53,Kraftvärmeprod!$B$1:$BX$550,MATCH(I$2,Kraftvärmeprod!$B$1:$VX$1,0),FALSE)/1,0)-IFERROR(VLOOKUP($B53,'Slutlig allokering kvv'!$B$2:$BX$550,MATCH(I$2,'Slutlig allokering kvv'!$B$1:$BX$1,0),FALSE)/1,0))</f>
        <v/>
      </c>
      <c r="J53" t="str">
        <f>IF($D53="","",IFERROR(VLOOKUP($B53,Kraftvärmeprod!$B$1:$BX$550,MATCH(J$2,Kraftvärmeprod!$B$1:$VX$1,0),FALSE)/1,0)-IFERROR(VLOOKUP($B53,'Slutlig allokering kvv'!$B$2:$BX$550,MATCH(J$2,'Slutlig allokering kvv'!$B$1:$BX$1,0),FALSE)/1,0))</f>
        <v/>
      </c>
      <c r="K53" t="str">
        <f>IF($D53="","",IFERROR(VLOOKUP($B53,Kraftvärmeprod!$B$1:$BX$550,MATCH(K$2,Kraftvärmeprod!$B$1:$VX$1,0),FALSE)/1,0)-IFERROR(VLOOKUP($B53,'Slutlig allokering kvv'!$B$2:$BX$550,MATCH(K$2,'Slutlig allokering kvv'!$B$1:$BX$1,0),FALSE)/1,0))</f>
        <v/>
      </c>
      <c r="L53" t="str">
        <f>IF($D53="","",IFERROR(VLOOKUP($B53,Kraftvärmeprod!$B$1:$BX$550,MATCH(L$2,Kraftvärmeprod!$B$1:$VX$1,0),FALSE)/1,0)-IFERROR(VLOOKUP($B53,'Slutlig allokering kvv'!$B$2:$BX$550,MATCH(L$2,'Slutlig allokering kvv'!$B$1:$BX$1,0),FALSE)/1,0))</f>
        <v/>
      </c>
      <c r="M53" t="str">
        <f>IF($D53="","",IFERROR(VLOOKUP($B53,Kraftvärmeprod!$B$1:$BX$550,MATCH(M$2,Kraftvärmeprod!$B$1:$VX$1,0),FALSE)/1,0)-IFERROR(VLOOKUP($B53,'Slutlig allokering kvv'!$B$2:$BX$550,MATCH(M$2,'Slutlig allokering kvv'!$B$1:$BX$1,0),FALSE)/1,0))</f>
        <v/>
      </c>
      <c r="N53" t="str">
        <f>IF($D53="","",IFERROR(VLOOKUP($B53,Kraftvärmeprod!$B$1:$BX$550,MATCH(N$2,Kraftvärmeprod!$B$1:$VX$1,0),FALSE)/1,0)-IFERROR(VLOOKUP($B53,'Slutlig allokering kvv'!$B$2:$BX$550,MATCH(N$2,'Slutlig allokering kvv'!$B$1:$BX$1,0),FALSE)/1,0))</f>
        <v/>
      </c>
      <c r="O53" t="str">
        <f>IF($D53="","",IFERROR(VLOOKUP($B53,Kraftvärmeprod!$B$1:$BX$550,MATCH(O$2,Kraftvärmeprod!$B$1:$VX$1,0),FALSE)/1,0)-IFERROR(VLOOKUP($B53,'Slutlig allokering kvv'!$B$2:$BX$550,MATCH(O$2,'Slutlig allokering kvv'!$B$1:$BX$1,0),FALSE)/1,0))</f>
        <v/>
      </c>
      <c r="P53" t="str">
        <f>IF($D53="","",IFERROR(VLOOKUP($B53,Kraftvärmeprod!$B$1:$BX$550,MATCH(P$2,Kraftvärmeprod!$B$1:$VX$1,0),FALSE)/1,0)-IFERROR(VLOOKUP($B53,'Slutlig allokering kvv'!$B$2:$BX$550,MATCH(P$2,'Slutlig allokering kvv'!$B$1:$BX$1,0),FALSE)/1,0))</f>
        <v/>
      </c>
      <c r="Q53" t="str">
        <f>IF($D53="","",IFERROR(VLOOKUP($B53,Kraftvärmeprod!$B$1:$BX$550,MATCH(Q$2,Kraftvärmeprod!$B$1:$VX$1,0),FALSE)/1,0)-IFERROR(VLOOKUP($B53,'Slutlig allokering kvv'!$B$2:$BX$550,MATCH(Q$2,'Slutlig allokering kvv'!$B$1:$BX$1,0),FALSE)/1,0))</f>
        <v/>
      </c>
      <c r="R53" t="str">
        <f>IF($D53="","",IFERROR(VLOOKUP($B53,Kraftvärmeprod!$B$1:$BX$550,MATCH(R$2,Kraftvärmeprod!$B$1:$VX$1,0),FALSE)/1,0)-IFERROR(VLOOKUP($B53,'Slutlig allokering kvv'!$B$2:$BX$550,MATCH(R$2,'Slutlig allokering kvv'!$B$1:$BX$1,0),FALSE)/1,0))</f>
        <v/>
      </c>
      <c r="S53" t="str">
        <f>IF($D53="","",IFERROR(VLOOKUP($B53,Kraftvärmeprod!$B$1:$BX$550,MATCH(S$2,Kraftvärmeprod!$B$1:$VX$1,0),FALSE)/1,0)-IFERROR(VLOOKUP($B53,'Slutlig allokering kvv'!$B$2:$BX$550,MATCH(S$2,'Slutlig allokering kvv'!$B$1:$BX$1,0),FALSE)/1,0))</f>
        <v/>
      </c>
      <c r="T53" t="str">
        <f>IF($D53="","",IFERROR(VLOOKUP($B53,Kraftvärmeprod!$B$1:$BX$550,MATCH(T$2,Kraftvärmeprod!$B$1:$VX$1,0),FALSE)/1,0)-IFERROR(VLOOKUP($B53,'Slutlig allokering kvv'!$B$2:$BX$550,MATCH(T$2,'Slutlig allokering kvv'!$B$1:$BX$1,0),FALSE)/1,0))</f>
        <v/>
      </c>
      <c r="U53" t="str">
        <f>IF($D53="","",IFERROR(VLOOKUP($B53,Kraftvärmeprod!$B$1:$BX$550,MATCH(U$2,Kraftvärmeprod!$B$1:$VX$1,0),FALSE)/1,0)-IFERROR(VLOOKUP($B53,'Slutlig allokering kvv'!$B$2:$BX$550,MATCH(U$2,'Slutlig allokering kvv'!$B$1:$BX$1,0),FALSE)/1,0))</f>
        <v/>
      </c>
      <c r="V53" t="str">
        <f>IF($D53="","",IFERROR(VLOOKUP($B53,Kraftvärmeprod!$B$1:$BX$550,MATCH(V$2,Kraftvärmeprod!$B$1:$VX$1,0),FALSE)/1,0)-IFERROR(VLOOKUP($B53,'Slutlig allokering kvv'!$B$2:$BX$550,MATCH(V$2,'Slutlig allokering kvv'!$B$1:$BX$1,0),FALSE)/1,0))</f>
        <v/>
      </c>
      <c r="W53" t="str">
        <f>IF($D53="","",IFERROR(VLOOKUP($B53,Kraftvärmeprod!$B$1:$BX$550,MATCH(W$2,Kraftvärmeprod!$B$1:$VX$1,0),FALSE)/1,0)-IFERROR(VLOOKUP($B53,'Slutlig allokering kvv'!$B$2:$BX$550,MATCH(W$2,'Slutlig allokering kvv'!$B$1:$BX$1,0),FALSE)/1,0))</f>
        <v/>
      </c>
      <c r="X53" t="str">
        <f>IF($D53="","",IFERROR(VLOOKUP($B53,Kraftvärmeprod!$B$1:$BX$550,MATCH(X$2,Kraftvärmeprod!$B$1:$VX$1,0),FALSE)/1,0)-IFERROR(VLOOKUP($B53,'Slutlig allokering kvv'!$B$2:$BX$550,MATCH(X$2,'Slutlig allokering kvv'!$B$1:$BX$1,0),FALSE)/1,0))</f>
        <v/>
      </c>
      <c r="Y53" t="str">
        <f>IF($D53="","",IFERROR(VLOOKUP($B53,Kraftvärmeprod!$B$1:$BX$550,MATCH(Y$2,Kraftvärmeprod!$B$1:$VX$1,0),FALSE)/1,0)-IFERROR(VLOOKUP($B53,'Slutlig allokering kvv'!$B$2:$BX$550,MATCH(Y$2,'Slutlig allokering kvv'!$B$1:$BX$1,0),FALSE)/1,0))</f>
        <v/>
      </c>
      <c r="Z53" t="str">
        <f>IF($D53="","",IFERROR(VLOOKUP($B53,Kraftvärmeprod!$B$1:$BX$550,MATCH(Z$2,Kraftvärmeprod!$B$1:$VX$1,0),FALSE)/1,0)-IFERROR(VLOOKUP($B53,'Slutlig allokering kvv'!$B$2:$BX$550,MATCH(Z$2,'Slutlig allokering kvv'!$B$1:$BX$1,0),FALSE)/1,0))</f>
        <v/>
      </c>
      <c r="AA53" t="str">
        <f>IF($D53="","",IFERROR(VLOOKUP($B53,Kraftvärmeprod!$B$1:$BX$550,MATCH(AA$2,Kraftvärmeprod!$B$1:$VX$1,0),FALSE)/1,0)-IFERROR(VLOOKUP($B53,'Slutlig allokering kvv'!$B$2:$BX$550,MATCH(AA$2,'Slutlig allokering kvv'!$B$1:$BX$1,0),FALSE)/1,0))</f>
        <v/>
      </c>
      <c r="AB53" t="str">
        <f>IF($D53="","",IFERROR(VLOOKUP($B53,Kraftvärmeprod!$B$1:$BX$550,MATCH(AB$2,Kraftvärmeprod!$B$1:$VX$1,0),FALSE)/1,0)-IFERROR(VLOOKUP($B53,'Slutlig allokering kvv'!$B$2:$BX$550,MATCH(AB$2,'Slutlig allokering kvv'!$B$1:$BX$1,0),FALSE)/1,0))</f>
        <v/>
      </c>
      <c r="AC53" t="str">
        <f>IF($D53="","",IFERROR(VLOOKUP($B53,Kraftvärmeprod!$B$1:$BX$550,MATCH(AC$2,Kraftvärmeprod!$B$1:$VX$1,0),FALSE)/1,0)-IFERROR(VLOOKUP($B53,'Slutlig allokering kvv'!$B$2:$BX$550,MATCH(AC$2,'Slutlig allokering kvv'!$B$1:$BX$1,0),FALSE)/1,0))</f>
        <v/>
      </c>
      <c r="AD53" t="str">
        <f>IF($D53="","",IFERROR(VLOOKUP($B53,Kraftvärmeprod!$B$1:$BX$550,MATCH(AD$2,Kraftvärmeprod!$B$1:$VX$1,0),FALSE)/1,0)-IFERROR(VLOOKUP($B53,'Slutlig allokering kvv'!$B$2:$BX$550,MATCH(AD$2,'Slutlig allokering kvv'!$B$1:$BX$1,0),FALSE)/1,0))</f>
        <v/>
      </c>
      <c r="AE53" t="str">
        <f>IF($D53="","",IFERROR(VLOOKUP($B53,Miljö!$B$1:$E$550,MATCH("Hjälpel kraftvärme (GWh)",Miljö!$B$1:$E$1,0),FALSE)/1,0)-IFERROR(VLOOKUP($B53,'Slutlig allokering kvv'!$B$2:$BX$549,MATCH(AE$2,'Slutlig allokering kvv'!$B$1:$BX$1,0),FALSE)/1,0))</f>
        <v/>
      </c>
      <c r="AI53" s="274">
        <f t="shared" si="0"/>
        <v>0</v>
      </c>
      <c r="AK53">
        <f>IFERROR(VLOOKUP($B53,'Slutlig allokering kvv'!$B$2:$AX$549,MATCH("Summa slutlig allokerad tillförd energi (utan hjälpel och rökgaskondensering):",'Slutlig allokering kvv'!$B$1:$AX$1,0),FALSE)/1,"")</f>
        <v>0</v>
      </c>
      <c r="AM53" s="275" t="str">
        <f>IFERROR(1-VLOOKUP($B53,'Slutlig allokering kvv'!$B$2:$AX$549,MATCH("Andel av bränsle i kvv som allokerats till värme, exklusive rökgaskondensering och hjälpel",'Slutlig allokering kvv'!$B$1:$AX$1,0),FALSE),"")</f>
        <v/>
      </c>
      <c r="AO53" s="115" t="str">
        <f t="shared" si="1"/>
        <v/>
      </c>
      <c r="AP53" s="276" t="str">
        <f t="shared" si="2"/>
        <v/>
      </c>
      <c r="AR53" s="115" t="str">
        <f t="shared" si="3"/>
        <v/>
      </c>
    </row>
    <row r="54" spans="1:44">
      <c r="A54" t="s">
        <v>94</v>
      </c>
      <c r="B54" t="s">
        <v>97</v>
      </c>
      <c r="C54">
        <f>IFERROR(VLOOKUP($B54,Kraftvärmeprod!$B$1:$AH$479,MATCH(C$2,Kraftvärmeprod!$B$1:$AG$1,0),FALSE)/1,"")</f>
        <v>337</v>
      </c>
      <c r="D54">
        <f>IFERROR(VLOOKUP($B54,Kraftvärmeprod!$B$1:$AH$479,MATCH(D$2,Kraftvärmeprod!$B$1:$AG$1,0),FALSE)/1,"")</f>
        <v>112.9</v>
      </c>
      <c r="F54">
        <f>IF($D54="","",IFERROR(VLOOKUP($B54,Kraftvärmeprod!$B$1:$BX$550,MATCH(F$2,Kraftvärmeprod!$B$1:$VX$1,0),FALSE)/1,0)-IFERROR(VLOOKUP($B54,'Slutlig allokering kvv'!$B$2:$BX$550,MATCH(F$2,'Slutlig allokering kvv'!$B$1:$BX$1,0),FALSE)/1,0))</f>
        <v>0</v>
      </c>
      <c r="G54">
        <f>IF($D54="","",IFERROR(VLOOKUP($B54,Kraftvärmeprod!$B$1:$BX$550,MATCH(G$2,Kraftvärmeprod!$B$1:$VX$1,0),FALSE)/1,0)-IFERROR(VLOOKUP($B54,'Slutlig allokering kvv'!$B$2:$BX$550,MATCH(G$2,'Slutlig allokering kvv'!$B$1:$BX$1,0),FALSE)/1,0))</f>
        <v>0</v>
      </c>
      <c r="H54">
        <f>IF($D54="","",IFERROR(VLOOKUP($B54,Kraftvärmeprod!$B$1:$BX$550,MATCH(H$2,Kraftvärmeprod!$B$1:$VX$1,0),FALSE)/1,0)-IFERROR(VLOOKUP($B54,'Slutlig allokering kvv'!$B$2:$BX$550,MATCH(H$2,'Slutlig allokering kvv'!$B$1:$BX$1,0),FALSE)/1,0))</f>
        <v>0</v>
      </c>
      <c r="I54">
        <f>IF($D54="","",IFERROR(VLOOKUP($B54,Kraftvärmeprod!$B$1:$BX$550,MATCH(I$2,Kraftvärmeprod!$B$1:$VX$1,0),FALSE)/1,0)-IFERROR(VLOOKUP($B54,'Slutlig allokering kvv'!$B$2:$BX$550,MATCH(I$2,'Slutlig allokering kvv'!$B$1:$BX$1,0),FALSE)/1,0))</f>
        <v>0</v>
      </c>
      <c r="J54">
        <f>IF($D54="","",IFERROR(VLOOKUP($B54,Kraftvärmeprod!$B$1:$BX$550,MATCH(J$2,Kraftvärmeprod!$B$1:$VX$1,0),FALSE)/1,0)-IFERROR(VLOOKUP($B54,'Slutlig allokering kvv'!$B$2:$BX$550,MATCH(J$2,'Slutlig allokering kvv'!$B$1:$BX$1,0),FALSE)/1,0))</f>
        <v>0</v>
      </c>
      <c r="K54">
        <f>IF($D54="","",IFERROR(VLOOKUP($B54,Kraftvärmeprod!$B$1:$BX$550,MATCH(K$2,Kraftvärmeprod!$B$1:$VX$1,0),FALSE)/1,0)-IFERROR(VLOOKUP($B54,'Slutlig allokering kvv'!$B$2:$BX$550,MATCH(K$2,'Slutlig allokering kvv'!$B$1:$BX$1,0),FALSE)/1,0))</f>
        <v>0</v>
      </c>
      <c r="L54">
        <f>IF($D54="","",IFERROR(VLOOKUP($B54,Kraftvärmeprod!$B$1:$BX$550,MATCH(L$2,Kraftvärmeprod!$B$1:$VX$1,0),FALSE)/1,0)-IFERROR(VLOOKUP($B54,'Slutlig allokering kvv'!$B$2:$BX$550,MATCH(L$2,'Slutlig allokering kvv'!$B$1:$BX$1,0),FALSE)/1,0))</f>
        <v>0</v>
      </c>
      <c r="M54">
        <f>IF($D54="","",IFERROR(VLOOKUP($B54,Kraftvärmeprod!$B$1:$BX$550,MATCH(M$2,Kraftvärmeprod!$B$1:$VX$1,0),FALSE)/1,0)-IFERROR(VLOOKUP($B54,'Slutlig allokering kvv'!$B$2:$BX$550,MATCH(M$2,'Slutlig allokering kvv'!$B$1:$BX$1,0),FALSE)/1,0))</f>
        <v>0</v>
      </c>
      <c r="N54">
        <f>IF($D54="","",IFERROR(VLOOKUP($B54,Kraftvärmeprod!$B$1:$BX$550,MATCH(N$2,Kraftvärmeprod!$B$1:$VX$1,0),FALSE)/1,0)-IFERROR(VLOOKUP($B54,'Slutlig allokering kvv'!$B$2:$BX$550,MATCH(N$2,'Slutlig allokering kvv'!$B$1:$BX$1,0),FALSE)/1,0))</f>
        <v>0</v>
      </c>
      <c r="O54">
        <f>IF($D54="","",IFERROR(VLOOKUP($B54,Kraftvärmeprod!$B$1:$BX$550,MATCH(O$2,Kraftvärmeprod!$B$1:$VX$1,0),FALSE)/1,0)-IFERROR(VLOOKUP($B54,'Slutlig allokering kvv'!$B$2:$BX$550,MATCH(O$2,'Slutlig allokering kvv'!$B$1:$BX$1,0),FALSE)/1,0))</f>
        <v>0</v>
      </c>
      <c r="P54">
        <f>IF($D54="","",IFERROR(VLOOKUP($B54,Kraftvärmeprod!$B$1:$BX$550,MATCH(P$2,Kraftvärmeprod!$B$1:$VX$1,0),FALSE)/1,0)-IFERROR(VLOOKUP($B54,'Slutlig allokering kvv'!$B$2:$BX$550,MATCH(P$2,'Slutlig allokering kvv'!$B$1:$BX$1,0),FALSE)/1,0))</f>
        <v>0</v>
      </c>
      <c r="Q54">
        <f>IF($D54="","",IFERROR(VLOOKUP($B54,Kraftvärmeprod!$B$1:$BX$550,MATCH(Q$2,Kraftvärmeprod!$B$1:$VX$1,0),FALSE)/1,0)-IFERROR(VLOOKUP($B54,'Slutlig allokering kvv'!$B$2:$BX$550,MATCH(Q$2,'Slutlig allokering kvv'!$B$1:$BX$1,0),FALSE)/1,0))</f>
        <v>0</v>
      </c>
      <c r="R54">
        <f>IF($D54="","",IFERROR(VLOOKUP($B54,Kraftvärmeprod!$B$1:$BX$550,MATCH(R$2,Kraftvärmeprod!$B$1:$VX$1,0),FALSE)/1,0)-IFERROR(VLOOKUP($B54,'Slutlig allokering kvv'!$B$2:$BX$550,MATCH(R$2,'Slutlig allokering kvv'!$B$1:$BX$1,0),FALSE)/1,0))</f>
        <v>0</v>
      </c>
      <c r="S54">
        <f>IF($D54="","",IFERROR(VLOOKUP($B54,Kraftvärmeprod!$B$1:$BX$550,MATCH(S$2,Kraftvärmeprod!$B$1:$VX$1,0),FALSE)/1,0)-IFERROR(VLOOKUP($B54,'Slutlig allokering kvv'!$B$2:$BX$550,MATCH(S$2,'Slutlig allokering kvv'!$B$1:$BX$1,0),FALSE)/1,0))</f>
        <v>0</v>
      </c>
      <c r="T54">
        <f>IF($D54="","",IFERROR(VLOOKUP($B54,Kraftvärmeprod!$B$1:$BX$550,MATCH(T$2,Kraftvärmeprod!$B$1:$VX$1,0),FALSE)/1,0)-IFERROR(VLOOKUP($B54,'Slutlig allokering kvv'!$B$2:$BX$550,MATCH(T$2,'Slutlig allokering kvv'!$B$1:$BX$1,0),FALSE)/1,0))</f>
        <v>0</v>
      </c>
      <c r="U54">
        <f>IF($D54="","",IFERROR(VLOOKUP($B54,Kraftvärmeprod!$B$1:$BX$550,MATCH(U$2,Kraftvärmeprod!$B$1:$VX$1,0),FALSE)/1,0)-IFERROR(VLOOKUP($B54,'Slutlig allokering kvv'!$B$2:$BX$550,MATCH(U$2,'Slutlig allokering kvv'!$B$1:$BX$1,0),FALSE)/1,0))</f>
        <v>0</v>
      </c>
      <c r="V54">
        <f>IF($D54="","",IFERROR(VLOOKUP($B54,Kraftvärmeprod!$B$1:$BX$550,MATCH(V$2,Kraftvärmeprod!$B$1:$VX$1,0),FALSE)/1,0)-IFERROR(VLOOKUP($B54,'Slutlig allokering kvv'!$B$2:$BX$550,MATCH(V$2,'Slutlig allokering kvv'!$B$1:$BX$1,0),FALSE)/1,0))</f>
        <v>0</v>
      </c>
      <c r="W54">
        <f>IF($D54="","",IFERROR(VLOOKUP($B54,Kraftvärmeprod!$B$1:$BX$550,MATCH(W$2,Kraftvärmeprod!$B$1:$VX$1,0),FALSE)/1,0)-IFERROR(VLOOKUP($B54,'Slutlig allokering kvv'!$B$2:$BX$550,MATCH(W$2,'Slutlig allokering kvv'!$B$1:$BX$1,0),FALSE)/1,0))</f>
        <v>0</v>
      </c>
      <c r="X54">
        <f>IF($D54="","",IFERROR(VLOOKUP($B54,Kraftvärmeprod!$B$1:$BX$550,MATCH(X$2,Kraftvärmeprod!$B$1:$VX$1,0),FALSE)/1,0)-IFERROR(VLOOKUP($B54,'Slutlig allokering kvv'!$B$2:$BX$550,MATCH(X$2,'Slutlig allokering kvv'!$B$1:$BX$1,0),FALSE)/1,0))</f>
        <v>0</v>
      </c>
      <c r="Y54">
        <f>IF($D54="","",IFERROR(VLOOKUP($B54,Kraftvärmeprod!$B$1:$BX$550,MATCH(Y$2,Kraftvärmeprod!$B$1:$VX$1,0),FALSE)/1,0)-IFERROR(VLOOKUP($B54,'Slutlig allokering kvv'!$B$2:$BX$550,MATCH(Y$2,'Slutlig allokering kvv'!$B$1:$BX$1,0),FALSE)/1,0))</f>
        <v>0</v>
      </c>
      <c r="Z54">
        <f>IF($D54="","",IFERROR(VLOOKUP($B54,Kraftvärmeprod!$B$1:$BX$550,MATCH(Z$2,Kraftvärmeprod!$B$1:$VX$1,0),FALSE)/1,0)-IFERROR(VLOOKUP($B54,'Slutlig allokering kvv'!$B$2:$BX$550,MATCH(Z$2,'Slutlig allokering kvv'!$B$1:$BX$1,0),FALSE)/1,0))</f>
        <v>0</v>
      </c>
      <c r="AA54">
        <f>IF($D54="","",IFERROR(VLOOKUP($B54,Kraftvärmeprod!$B$1:$BX$550,MATCH(AA$2,Kraftvärmeprod!$B$1:$VX$1,0),FALSE)/1,0)-IFERROR(VLOOKUP($B54,'Slutlig allokering kvv'!$B$2:$BX$550,MATCH(AA$2,'Slutlig allokering kvv'!$B$1:$BX$1,0),FALSE)/1,0))</f>
        <v>213.36999999999998</v>
      </c>
      <c r="AB54">
        <f>IF($D54="","",IFERROR(VLOOKUP($B54,Kraftvärmeprod!$B$1:$BX$550,MATCH(AB$2,Kraftvärmeprod!$B$1:$VX$1,0),FALSE)/1,0)-IFERROR(VLOOKUP($B54,'Slutlig allokering kvv'!$B$2:$BX$550,MATCH(AB$2,'Slutlig allokering kvv'!$B$1:$BX$1,0),FALSE)/1,0))</f>
        <v>0</v>
      </c>
      <c r="AC54">
        <f>IF($D54="","",IFERROR(VLOOKUP($B54,Kraftvärmeprod!$B$1:$BX$550,MATCH(AC$2,Kraftvärmeprod!$B$1:$VX$1,0),FALSE)/1,0)-IFERROR(VLOOKUP($B54,'Slutlig allokering kvv'!$B$2:$BX$550,MATCH(AC$2,'Slutlig allokering kvv'!$B$1:$BX$1,0),FALSE)/1,0))</f>
        <v>0</v>
      </c>
      <c r="AD54">
        <f>IF($D54="","",IFERROR(VLOOKUP($B54,Kraftvärmeprod!$B$1:$BX$550,MATCH(AD$2,Kraftvärmeprod!$B$1:$VX$1,0),FALSE)/1,0)-IFERROR(VLOOKUP($B54,'Slutlig allokering kvv'!$B$2:$BX$550,MATCH(AD$2,'Slutlig allokering kvv'!$B$1:$BX$1,0),FALSE)/1,0))</f>
        <v>0</v>
      </c>
      <c r="AE54">
        <f>IF($D54="","",IFERROR(VLOOKUP($B54,Miljö!$B$1:$E$550,MATCH("Hjälpel kraftvärme (GWh)",Miljö!$B$1:$E$1,0),FALSE)/1,0)-IFERROR(VLOOKUP($B54,'Slutlig allokering kvv'!$B$2:$BX$549,MATCH(AE$2,'Slutlig allokering kvv'!$B$1:$BX$1,0),FALSE)/1,0))</f>
        <v>8.3299200000000013</v>
      </c>
      <c r="AI54" s="274">
        <f t="shared" si="0"/>
        <v>213.36999999999998</v>
      </c>
      <c r="AK54">
        <f>IFERROR(VLOOKUP($B54,'Slutlig allokering kvv'!$B$2:$AX$549,MATCH("Summa slutlig allokerad tillförd energi (utan hjälpel och rökgaskondensering):",'Slutlig allokering kvv'!$B$1:$AX$1,0),FALSE)/1,"")</f>
        <v>199.03</v>
      </c>
      <c r="AM54" s="275">
        <f>IFERROR(1-VLOOKUP($B54,'Slutlig allokering kvv'!$B$2:$AX$549,MATCH("Andel av bränsle i kvv som allokerats till värme, exklusive rökgaskondensering och hjälpel",'Slutlig allokering kvv'!$B$1:$AX$1,0),FALSE),"")</f>
        <v>0.51738603297769159</v>
      </c>
      <c r="AO54" s="115">
        <f t="shared" si="1"/>
        <v>0.51738603297769148</v>
      </c>
      <c r="AP54" s="276">
        <f t="shared" si="2"/>
        <v>1.1102230246251565E-16</v>
      </c>
      <c r="AR54" s="115">
        <f t="shared" si="3"/>
        <v>0.5092469135757921</v>
      </c>
    </row>
    <row r="55" spans="1:44">
      <c r="A55" t="s">
        <v>94</v>
      </c>
      <c r="B55" t="s">
        <v>100</v>
      </c>
      <c r="C55">
        <f>IFERROR(VLOOKUP($B55,Kraftvärmeprod!$B$1:$AH$479,MATCH(C$2,Kraftvärmeprod!$B$1:$AG$1,0),FALSE)/1,"")</f>
        <v>1490.2</v>
      </c>
      <c r="D55">
        <f>IFERROR(VLOOKUP($B55,Kraftvärmeprod!$B$1:$AH$479,MATCH(D$2,Kraftvärmeprod!$B$1:$AG$1,0),FALSE)/1,"")</f>
        <v>287.8</v>
      </c>
      <c r="F55">
        <f>IF($D55="","",IFERROR(VLOOKUP($B55,Kraftvärmeprod!$B$1:$BX$550,MATCH(F$2,Kraftvärmeprod!$B$1:$VX$1,0),FALSE)/1,0)-IFERROR(VLOOKUP($B55,'Slutlig allokering kvv'!$B$2:$BX$550,MATCH(F$2,'Slutlig allokering kvv'!$B$1:$BX$1,0),FALSE)/1,0))</f>
        <v>0</v>
      </c>
      <c r="G55">
        <f>IF($D55="","",IFERROR(VLOOKUP($B55,Kraftvärmeprod!$B$1:$BX$550,MATCH(G$2,Kraftvärmeprod!$B$1:$VX$1,0),FALSE)/1,0)-IFERROR(VLOOKUP($B55,'Slutlig allokering kvv'!$B$2:$BX$550,MATCH(G$2,'Slutlig allokering kvv'!$B$1:$BX$1,0),FALSE)/1,0))</f>
        <v>0</v>
      </c>
      <c r="H55">
        <f>IF($D55="","",IFERROR(VLOOKUP($B55,Kraftvärmeprod!$B$1:$BX$550,MATCH(H$2,Kraftvärmeprod!$B$1:$VX$1,0),FALSE)/1,0)-IFERROR(VLOOKUP($B55,'Slutlig allokering kvv'!$B$2:$BX$550,MATCH(H$2,'Slutlig allokering kvv'!$B$1:$BX$1,0),FALSE)/1,0))</f>
        <v>0</v>
      </c>
      <c r="I55">
        <f>IF($D55="","",IFERROR(VLOOKUP($B55,Kraftvärmeprod!$B$1:$BX$550,MATCH(I$2,Kraftvärmeprod!$B$1:$VX$1,0),FALSE)/1,0)-IFERROR(VLOOKUP($B55,'Slutlig allokering kvv'!$B$2:$BX$550,MATCH(I$2,'Slutlig allokering kvv'!$B$1:$BX$1,0),FALSE)/1,0))</f>
        <v>0</v>
      </c>
      <c r="J55">
        <f>IF($D55="","",IFERROR(VLOOKUP($B55,Kraftvärmeprod!$B$1:$BX$550,MATCH(J$2,Kraftvärmeprod!$B$1:$VX$1,0),FALSE)/1,0)-IFERROR(VLOOKUP($B55,'Slutlig allokering kvv'!$B$2:$BX$550,MATCH(J$2,'Slutlig allokering kvv'!$B$1:$BX$1,0),FALSE)/1,0))</f>
        <v>0</v>
      </c>
      <c r="K55">
        <f>IF($D55="","",IFERROR(VLOOKUP($B55,Kraftvärmeprod!$B$1:$BX$550,MATCH(K$2,Kraftvärmeprod!$B$1:$VX$1,0),FALSE)/1,0)-IFERROR(VLOOKUP($B55,'Slutlig allokering kvv'!$B$2:$BX$550,MATCH(K$2,'Slutlig allokering kvv'!$B$1:$BX$1,0),FALSE)/1,0))</f>
        <v>0</v>
      </c>
      <c r="L55">
        <f>IF($D55="","",IFERROR(VLOOKUP($B55,Kraftvärmeprod!$B$1:$BX$550,MATCH(L$2,Kraftvärmeprod!$B$1:$VX$1,0),FALSE)/1,0)-IFERROR(VLOOKUP($B55,'Slutlig allokering kvv'!$B$2:$BX$550,MATCH(L$2,'Slutlig allokering kvv'!$B$1:$BX$1,0),FALSE)/1,0))</f>
        <v>0</v>
      </c>
      <c r="M55">
        <f>IF($D55="","",IFERROR(VLOOKUP($B55,Kraftvärmeprod!$B$1:$BX$550,MATCH(M$2,Kraftvärmeprod!$B$1:$VX$1,0),FALSE)/1,0)-IFERROR(VLOOKUP($B55,'Slutlig allokering kvv'!$B$2:$BX$550,MATCH(M$2,'Slutlig allokering kvv'!$B$1:$BX$1,0),FALSE)/1,0))</f>
        <v>0</v>
      </c>
      <c r="N55">
        <f>IF($D55="","",IFERROR(VLOOKUP($B55,Kraftvärmeprod!$B$1:$BX$550,MATCH(N$2,Kraftvärmeprod!$B$1:$VX$1,0),FALSE)/1,0)-IFERROR(VLOOKUP($B55,'Slutlig allokering kvv'!$B$2:$BX$550,MATCH(N$2,'Slutlig allokering kvv'!$B$1:$BX$1,0),FALSE)/1,0))</f>
        <v>0</v>
      </c>
      <c r="O55">
        <f>IF($D55="","",IFERROR(VLOOKUP($B55,Kraftvärmeprod!$B$1:$BX$550,MATCH(O$2,Kraftvärmeprod!$B$1:$VX$1,0),FALSE)/1,0)-IFERROR(VLOOKUP($B55,'Slutlig allokering kvv'!$B$2:$BX$550,MATCH(O$2,'Slutlig allokering kvv'!$B$1:$BX$1,0),FALSE)/1,0))</f>
        <v>0</v>
      </c>
      <c r="P55">
        <f>IF($D55="","",IFERROR(VLOOKUP($B55,Kraftvärmeprod!$B$1:$BX$550,MATCH(P$2,Kraftvärmeprod!$B$1:$VX$1,0),FALSE)/1,0)-IFERROR(VLOOKUP($B55,'Slutlig allokering kvv'!$B$2:$BX$550,MATCH(P$2,'Slutlig allokering kvv'!$B$1:$BX$1,0),FALSE)/1,0))</f>
        <v>0</v>
      </c>
      <c r="Q55">
        <f>IF($D55="","",IFERROR(VLOOKUP($B55,Kraftvärmeprod!$B$1:$BX$550,MATCH(Q$2,Kraftvärmeprod!$B$1:$VX$1,0),FALSE)/1,0)-IFERROR(VLOOKUP($B55,'Slutlig allokering kvv'!$B$2:$BX$550,MATCH(Q$2,'Slutlig allokering kvv'!$B$1:$BX$1,0),FALSE)/1,0))</f>
        <v>0</v>
      </c>
      <c r="R55">
        <f>IF($D55="","",IFERROR(VLOOKUP($B55,Kraftvärmeprod!$B$1:$BX$550,MATCH(R$2,Kraftvärmeprod!$B$1:$VX$1,0),FALSE)/1,0)-IFERROR(VLOOKUP($B55,'Slutlig allokering kvv'!$B$2:$BX$550,MATCH(R$2,'Slutlig allokering kvv'!$B$1:$BX$1,0),FALSE)/1,0))</f>
        <v>0</v>
      </c>
      <c r="S55">
        <f>IF($D55="","",IFERROR(VLOOKUP($B55,Kraftvärmeprod!$B$1:$BX$550,MATCH(S$2,Kraftvärmeprod!$B$1:$VX$1,0),FALSE)/1,0)-IFERROR(VLOOKUP($B55,'Slutlig allokering kvv'!$B$2:$BX$550,MATCH(S$2,'Slutlig allokering kvv'!$B$1:$BX$1,0),FALSE)/1,0))</f>
        <v>0</v>
      </c>
      <c r="T55">
        <f>IF($D55="","",IFERROR(VLOOKUP($B55,Kraftvärmeprod!$B$1:$BX$550,MATCH(T$2,Kraftvärmeprod!$B$1:$VX$1,0),FALSE)/1,0)-IFERROR(VLOOKUP($B55,'Slutlig allokering kvv'!$B$2:$BX$550,MATCH(T$2,'Slutlig allokering kvv'!$B$1:$BX$1,0),FALSE)/1,0))</f>
        <v>0</v>
      </c>
      <c r="U55">
        <f>IF($D55="","",IFERROR(VLOOKUP($B55,Kraftvärmeprod!$B$1:$BX$550,MATCH(U$2,Kraftvärmeprod!$B$1:$VX$1,0),FALSE)/1,0)-IFERROR(VLOOKUP($B55,'Slutlig allokering kvv'!$B$2:$BX$550,MATCH(U$2,'Slutlig allokering kvv'!$B$1:$BX$1,0),FALSE)/1,0))</f>
        <v>0</v>
      </c>
      <c r="V55">
        <f>IF($D55="","",IFERROR(VLOOKUP($B55,Kraftvärmeprod!$B$1:$BX$550,MATCH(V$2,Kraftvärmeprod!$B$1:$VX$1,0),FALSE)/1,0)-IFERROR(VLOOKUP($B55,'Slutlig allokering kvv'!$B$2:$BX$550,MATCH(V$2,'Slutlig allokering kvv'!$B$1:$BX$1,0),FALSE)/1,0))</f>
        <v>0</v>
      </c>
      <c r="W55">
        <f>IF($D55="","",IFERROR(VLOOKUP($B55,Kraftvärmeprod!$B$1:$BX$550,MATCH(W$2,Kraftvärmeprod!$B$1:$VX$1,0),FALSE)/1,0)-IFERROR(VLOOKUP($B55,'Slutlig allokering kvv'!$B$2:$BX$550,MATCH(W$2,'Slutlig allokering kvv'!$B$1:$BX$1,0),FALSE)/1,0))</f>
        <v>0</v>
      </c>
      <c r="X55">
        <f>IF($D55="","",IFERROR(VLOOKUP($B55,Kraftvärmeprod!$B$1:$BX$550,MATCH(X$2,Kraftvärmeprod!$B$1:$VX$1,0),FALSE)/1,0)-IFERROR(VLOOKUP($B55,'Slutlig allokering kvv'!$B$2:$BX$550,MATCH(X$2,'Slutlig allokering kvv'!$B$1:$BX$1,0),FALSE)/1,0))</f>
        <v>0</v>
      </c>
      <c r="Y55">
        <f>IF($D55="","",IFERROR(VLOOKUP($B55,Kraftvärmeprod!$B$1:$BX$550,MATCH(Y$2,Kraftvärmeprod!$B$1:$VX$1,0),FALSE)/1,0)-IFERROR(VLOOKUP($B55,'Slutlig allokering kvv'!$B$2:$BX$550,MATCH(Y$2,'Slutlig allokering kvv'!$B$1:$BX$1,0),FALSE)/1,0))</f>
        <v>0</v>
      </c>
      <c r="Z55">
        <f>IF($D55="","",IFERROR(VLOOKUP($B55,Kraftvärmeprod!$B$1:$BX$550,MATCH(Z$2,Kraftvärmeprod!$B$1:$VX$1,0),FALSE)/1,0)-IFERROR(VLOOKUP($B55,'Slutlig allokering kvv'!$B$2:$BX$550,MATCH(Z$2,'Slutlig allokering kvv'!$B$1:$BX$1,0),FALSE)/1,0))</f>
        <v>0</v>
      </c>
      <c r="AA55">
        <f>IF($D55="","",IFERROR(VLOOKUP($B55,Kraftvärmeprod!$B$1:$BX$550,MATCH(AA$2,Kraftvärmeprod!$B$1:$VX$1,0),FALSE)/1,0)-IFERROR(VLOOKUP($B55,'Slutlig allokering kvv'!$B$2:$BX$550,MATCH(AA$2,'Slutlig allokering kvv'!$B$1:$BX$1,0),FALSE)/1,0))</f>
        <v>657.95999999999981</v>
      </c>
      <c r="AB55">
        <f>IF($D55="","",IFERROR(VLOOKUP($B55,Kraftvärmeprod!$B$1:$BX$550,MATCH(AB$2,Kraftvärmeprod!$B$1:$VX$1,0),FALSE)/1,0)-IFERROR(VLOOKUP($B55,'Slutlig allokering kvv'!$B$2:$BX$550,MATCH(AB$2,'Slutlig allokering kvv'!$B$1:$BX$1,0),FALSE)/1,0))</f>
        <v>0.88780999999999999</v>
      </c>
      <c r="AC55">
        <f>IF($D55="","",IFERROR(VLOOKUP($B55,Kraftvärmeprod!$B$1:$BX$550,MATCH(AC$2,Kraftvärmeprod!$B$1:$VX$1,0),FALSE)/1,0)-IFERROR(VLOOKUP($B55,'Slutlig allokering kvv'!$B$2:$BX$550,MATCH(AC$2,'Slutlig allokering kvv'!$B$1:$BX$1,0),FALSE)/1,0))</f>
        <v>0</v>
      </c>
      <c r="AD55">
        <f>IF($D55="","",IFERROR(VLOOKUP($B55,Kraftvärmeprod!$B$1:$BX$550,MATCH(AD$2,Kraftvärmeprod!$B$1:$VX$1,0),FALSE)/1,0)-IFERROR(VLOOKUP($B55,'Slutlig allokering kvv'!$B$2:$BX$550,MATCH(AD$2,'Slutlig allokering kvv'!$B$1:$BX$1,0),FALSE)/1,0))</f>
        <v>0</v>
      </c>
      <c r="AE55">
        <f>IF($D55="","",IFERROR(VLOOKUP($B55,Miljö!$B$1:$E$550,MATCH("Hjälpel kraftvärme (GWh)",Miljö!$B$1:$E$1,0),FALSE)/1,0)-IFERROR(VLOOKUP($B55,'Slutlig allokering kvv'!$B$2:$BX$549,MATCH(AE$2,'Slutlig allokering kvv'!$B$1:$BX$1,0),FALSE)/1,0))</f>
        <v>3.7946300000000006</v>
      </c>
      <c r="AI55" s="274">
        <f t="shared" si="0"/>
        <v>658.84780999999975</v>
      </c>
      <c r="AK55">
        <f>IFERROR(VLOOKUP($B55,'Slutlig allokering kvv'!$B$2:$AX$549,MATCH("Summa slutlig allokerad tillförd energi (utan hjälpel och rökgaskondensering):",'Slutlig allokering kvv'!$B$1:$AX$1,0),FALSE)/1,"")</f>
        <v>1066.65119</v>
      </c>
      <c r="AM55" s="275">
        <f>IFERROR(1-VLOOKUP($B55,'Slutlig allokering kvv'!$B$2:$AX$549,MATCH("Andel av bränsle i kvv som allokerats till värme, exklusive rökgaskondensering och hjälpel",'Slutlig allokering kvv'!$B$1:$AX$1,0),FALSE),"")</f>
        <v>0.38183030532037388</v>
      </c>
      <c r="AO55" s="115">
        <f t="shared" si="1"/>
        <v>0.38183030532037388</v>
      </c>
      <c r="AP55" s="276">
        <f t="shared" si="2"/>
        <v>0</v>
      </c>
      <c r="AR55" s="115">
        <f t="shared" si="3"/>
        <v>0.43432171353226351</v>
      </c>
    </row>
    <row r="56" spans="1:44">
      <c r="A56" t="s">
        <v>94</v>
      </c>
      <c r="B56" t="s">
        <v>101</v>
      </c>
      <c r="C56">
        <f>IFERROR(VLOOKUP($B56,Kraftvärmeprod!$B$1:$AH$479,MATCH(C$2,Kraftvärmeprod!$B$1:$AG$1,0),FALSE)/1,"")</f>
        <v>681.8</v>
      </c>
      <c r="D56">
        <f>IFERROR(VLOOKUP($B56,Kraftvärmeprod!$B$1:$AH$479,MATCH(D$2,Kraftvärmeprod!$B$1:$AG$1,0),FALSE)/1,"")</f>
        <v>218.8</v>
      </c>
      <c r="F56">
        <f>IF($D56="","",IFERROR(VLOOKUP($B56,Kraftvärmeprod!$B$1:$BX$550,MATCH(F$2,Kraftvärmeprod!$B$1:$VX$1,0),FALSE)/1,0)-IFERROR(VLOOKUP($B56,'Slutlig allokering kvv'!$B$2:$BX$550,MATCH(F$2,'Slutlig allokering kvv'!$B$1:$BX$1,0),FALSE)/1,0))</f>
        <v>1.1727700000000001</v>
      </c>
      <c r="G56">
        <f>IF($D56="","",IFERROR(VLOOKUP($B56,Kraftvärmeprod!$B$1:$BX$550,MATCH(G$2,Kraftvärmeprod!$B$1:$VX$1,0),FALSE)/1,0)-IFERROR(VLOOKUP($B56,'Slutlig allokering kvv'!$B$2:$BX$550,MATCH(G$2,'Slutlig allokering kvv'!$B$1:$BX$1,0),FALSE)/1,0))</f>
        <v>0.98404000000000003</v>
      </c>
      <c r="H56">
        <f>IF($D56="","",IFERROR(VLOOKUP($B56,Kraftvärmeprod!$B$1:$BX$550,MATCH(H$2,Kraftvärmeprod!$B$1:$VX$1,0),FALSE)/1,0)-IFERROR(VLOOKUP($B56,'Slutlig allokering kvv'!$B$2:$BX$550,MATCH(H$2,'Slutlig allokering kvv'!$B$1:$BX$1,0),FALSE)/1,0))</f>
        <v>0</v>
      </c>
      <c r="I56">
        <f>IF($D56="","",IFERROR(VLOOKUP($B56,Kraftvärmeprod!$B$1:$BX$550,MATCH(I$2,Kraftvärmeprod!$B$1:$VX$1,0),FALSE)/1,0)-IFERROR(VLOOKUP($B56,'Slutlig allokering kvv'!$B$2:$BX$550,MATCH(I$2,'Slutlig allokering kvv'!$B$1:$BX$1,0),FALSE)/1,0))</f>
        <v>0</v>
      </c>
      <c r="J56">
        <f>IF($D56="","",IFERROR(VLOOKUP($B56,Kraftvärmeprod!$B$1:$BX$550,MATCH(J$2,Kraftvärmeprod!$B$1:$VX$1,0),FALSE)/1,0)-IFERROR(VLOOKUP($B56,'Slutlig allokering kvv'!$B$2:$BX$550,MATCH(J$2,'Slutlig allokering kvv'!$B$1:$BX$1,0),FALSE)/1,0))</f>
        <v>0</v>
      </c>
      <c r="K56">
        <f>IF($D56="","",IFERROR(VLOOKUP($B56,Kraftvärmeprod!$B$1:$BX$550,MATCH(K$2,Kraftvärmeprod!$B$1:$VX$1,0),FALSE)/1,0)-IFERROR(VLOOKUP($B56,'Slutlig allokering kvv'!$B$2:$BX$550,MATCH(K$2,'Slutlig allokering kvv'!$B$1:$BX$1,0),FALSE)/1,0))</f>
        <v>0</v>
      </c>
      <c r="L56">
        <f>IF($D56="","",IFERROR(VLOOKUP($B56,Kraftvärmeprod!$B$1:$BX$550,MATCH(L$2,Kraftvärmeprod!$B$1:$VX$1,0),FALSE)/1,0)-IFERROR(VLOOKUP($B56,'Slutlig allokering kvv'!$B$2:$BX$550,MATCH(L$2,'Slutlig allokering kvv'!$B$1:$BX$1,0),FALSE)/1,0))</f>
        <v>24.730099999999997</v>
      </c>
      <c r="M56">
        <f>IF($D56="","",IFERROR(VLOOKUP($B56,Kraftvärmeprod!$B$1:$BX$550,MATCH(M$2,Kraftvärmeprod!$B$1:$VX$1,0),FALSE)/1,0)-IFERROR(VLOOKUP($B56,'Slutlig allokering kvv'!$B$2:$BX$550,MATCH(M$2,'Slutlig allokering kvv'!$B$1:$BX$1,0),FALSE)/1,0))</f>
        <v>0</v>
      </c>
      <c r="N56">
        <f>IF($D56="","",IFERROR(VLOOKUP($B56,Kraftvärmeprod!$B$1:$BX$550,MATCH(N$2,Kraftvärmeprod!$B$1:$VX$1,0),FALSE)/1,0)-IFERROR(VLOOKUP($B56,'Slutlig allokering kvv'!$B$2:$BX$550,MATCH(N$2,'Slutlig allokering kvv'!$B$1:$BX$1,0),FALSE)/1,0))</f>
        <v>0</v>
      </c>
      <c r="O56">
        <f>IF($D56="","",IFERROR(VLOOKUP($B56,Kraftvärmeprod!$B$1:$BX$550,MATCH(O$2,Kraftvärmeprod!$B$1:$VX$1,0),FALSE)/1,0)-IFERROR(VLOOKUP($B56,'Slutlig allokering kvv'!$B$2:$BX$550,MATCH(O$2,'Slutlig allokering kvv'!$B$1:$BX$1,0),FALSE)/1,0))</f>
        <v>0</v>
      </c>
      <c r="P56">
        <f>IF($D56="","",IFERROR(VLOOKUP($B56,Kraftvärmeprod!$B$1:$BX$550,MATCH(P$2,Kraftvärmeprod!$B$1:$VX$1,0),FALSE)/1,0)-IFERROR(VLOOKUP($B56,'Slutlig allokering kvv'!$B$2:$BX$550,MATCH(P$2,'Slutlig allokering kvv'!$B$1:$BX$1,0),FALSE)/1,0))</f>
        <v>0</v>
      </c>
      <c r="Q56">
        <f>IF($D56="","",IFERROR(VLOOKUP($B56,Kraftvärmeprod!$B$1:$BX$550,MATCH(Q$2,Kraftvärmeprod!$B$1:$VX$1,0),FALSE)/1,0)-IFERROR(VLOOKUP($B56,'Slutlig allokering kvv'!$B$2:$BX$550,MATCH(Q$2,'Slutlig allokering kvv'!$B$1:$BX$1,0),FALSE)/1,0))</f>
        <v>0</v>
      </c>
      <c r="R56">
        <f>IF($D56="","",IFERROR(VLOOKUP($B56,Kraftvärmeprod!$B$1:$BX$550,MATCH(R$2,Kraftvärmeprod!$B$1:$VX$1,0),FALSE)/1,0)-IFERROR(VLOOKUP($B56,'Slutlig allokering kvv'!$B$2:$BX$550,MATCH(R$2,'Slutlig allokering kvv'!$B$1:$BX$1,0),FALSE)/1,0))</f>
        <v>0</v>
      </c>
      <c r="S56">
        <f>IF($D56="","",IFERROR(VLOOKUP($B56,Kraftvärmeprod!$B$1:$BX$550,MATCH(S$2,Kraftvärmeprod!$B$1:$VX$1,0),FALSE)/1,0)-IFERROR(VLOOKUP($B56,'Slutlig allokering kvv'!$B$2:$BX$550,MATCH(S$2,'Slutlig allokering kvv'!$B$1:$BX$1,0),FALSE)/1,0))</f>
        <v>0</v>
      </c>
      <c r="T56">
        <f>IF($D56="","",IFERROR(VLOOKUP($B56,Kraftvärmeprod!$B$1:$BX$550,MATCH(T$2,Kraftvärmeprod!$B$1:$VX$1,0),FALSE)/1,0)-IFERROR(VLOOKUP($B56,'Slutlig allokering kvv'!$B$2:$BX$550,MATCH(T$2,'Slutlig allokering kvv'!$B$1:$BX$1,0),FALSE)/1,0))</f>
        <v>0</v>
      </c>
      <c r="U56">
        <f>IF($D56="","",IFERROR(VLOOKUP($B56,Kraftvärmeprod!$B$1:$BX$550,MATCH(U$2,Kraftvärmeprod!$B$1:$VX$1,0),FALSE)/1,0)-IFERROR(VLOOKUP($B56,'Slutlig allokering kvv'!$B$2:$BX$550,MATCH(U$2,'Slutlig allokering kvv'!$B$1:$BX$1,0),FALSE)/1,0))</f>
        <v>0</v>
      </c>
      <c r="V56">
        <f>IF($D56="","",IFERROR(VLOOKUP($B56,Kraftvärmeprod!$B$1:$BX$550,MATCH(V$2,Kraftvärmeprod!$B$1:$VX$1,0),FALSE)/1,0)-IFERROR(VLOOKUP($B56,'Slutlig allokering kvv'!$B$2:$BX$550,MATCH(V$2,'Slutlig allokering kvv'!$B$1:$BX$1,0),FALSE)/1,0))</f>
        <v>28.282400000000003</v>
      </c>
      <c r="W56">
        <f>IF($D56="","",IFERROR(VLOOKUP($B56,Kraftvärmeprod!$B$1:$BX$550,MATCH(W$2,Kraftvärmeprod!$B$1:$VX$1,0),FALSE)/1,0)-IFERROR(VLOOKUP($B56,'Slutlig allokering kvv'!$B$2:$BX$550,MATCH(W$2,'Slutlig allokering kvv'!$B$1:$BX$1,0),FALSE)/1,0))</f>
        <v>0</v>
      </c>
      <c r="X56">
        <f>IF($D56="","",IFERROR(VLOOKUP($B56,Kraftvärmeprod!$B$1:$BX$550,MATCH(X$2,Kraftvärmeprod!$B$1:$VX$1,0),FALSE)/1,0)-IFERROR(VLOOKUP($B56,'Slutlig allokering kvv'!$B$2:$BX$550,MATCH(X$2,'Slutlig allokering kvv'!$B$1:$BX$1,0),FALSE)/1,0))</f>
        <v>0</v>
      </c>
      <c r="Y56">
        <f>IF($D56="","",IFERROR(VLOOKUP($B56,Kraftvärmeprod!$B$1:$BX$550,MATCH(Y$2,Kraftvärmeprod!$B$1:$VX$1,0),FALSE)/1,0)-IFERROR(VLOOKUP($B56,'Slutlig allokering kvv'!$B$2:$BX$550,MATCH(Y$2,'Slutlig allokering kvv'!$B$1:$BX$1,0),FALSE)/1,0))</f>
        <v>0</v>
      </c>
      <c r="Z56">
        <f>IF($D56="","",IFERROR(VLOOKUP($B56,Kraftvärmeprod!$B$1:$BX$550,MATCH(Z$2,Kraftvärmeprod!$B$1:$VX$1,0),FALSE)/1,0)-IFERROR(VLOOKUP($B56,'Slutlig allokering kvv'!$B$2:$BX$550,MATCH(Z$2,'Slutlig allokering kvv'!$B$1:$BX$1,0),FALSE)/1,0))</f>
        <v>0</v>
      </c>
      <c r="AA56">
        <f>IF($D56="","",IFERROR(VLOOKUP($B56,Kraftvärmeprod!$B$1:$BX$550,MATCH(AA$2,Kraftvärmeprod!$B$1:$VX$1,0),FALSE)/1,0)-IFERROR(VLOOKUP($B56,'Slutlig allokering kvv'!$B$2:$BX$550,MATCH(AA$2,'Slutlig allokering kvv'!$B$1:$BX$1,0),FALSE)/1,0))</f>
        <v>499.29599999999999</v>
      </c>
      <c r="AB56">
        <f>IF($D56="","",IFERROR(VLOOKUP($B56,Kraftvärmeprod!$B$1:$BX$550,MATCH(AB$2,Kraftvärmeprod!$B$1:$VX$1,0),FALSE)/1,0)-IFERROR(VLOOKUP($B56,'Slutlig allokering kvv'!$B$2:$BX$550,MATCH(AB$2,'Slutlig allokering kvv'!$B$1:$BX$1,0),FALSE)/1,0))</f>
        <v>0</v>
      </c>
      <c r="AC56">
        <f>IF($D56="","",IFERROR(VLOOKUP($B56,Kraftvärmeprod!$B$1:$BX$550,MATCH(AC$2,Kraftvärmeprod!$B$1:$VX$1,0),FALSE)/1,0)-IFERROR(VLOOKUP($B56,'Slutlig allokering kvv'!$B$2:$BX$550,MATCH(AC$2,'Slutlig allokering kvv'!$B$1:$BX$1,0),FALSE)/1,0))</f>
        <v>0</v>
      </c>
      <c r="AD56">
        <f>IF($D56="","",IFERROR(VLOOKUP($B56,Kraftvärmeprod!$B$1:$BX$550,MATCH(AD$2,Kraftvärmeprod!$B$1:$VX$1,0),FALSE)/1,0)-IFERROR(VLOOKUP($B56,'Slutlig allokering kvv'!$B$2:$BX$550,MATCH(AD$2,'Slutlig allokering kvv'!$B$1:$BX$1,0),FALSE)/1,0))</f>
        <v>0</v>
      </c>
      <c r="AE56">
        <f>IF($D56="","",IFERROR(VLOOKUP($B56,Miljö!$B$1:$E$550,MATCH("Hjälpel kraftvärme (GWh)",Miljö!$B$1:$E$1,0),FALSE)/1,0)-IFERROR(VLOOKUP($B56,'Slutlig allokering kvv'!$B$2:$BX$549,MATCH(AE$2,'Slutlig allokering kvv'!$B$1:$BX$1,0),FALSE)/1,0))</f>
        <v>28.7897</v>
      </c>
      <c r="AI56" s="274">
        <f t="shared" si="0"/>
        <v>554.46531000000004</v>
      </c>
      <c r="AK56">
        <f>IFERROR(VLOOKUP($B56,'Slutlig allokering kvv'!$B$2:$AX$549,MATCH("Summa slutlig allokerad tillförd energi (utan hjälpel och rökgaskondensering):",'Slutlig allokering kvv'!$B$1:$AX$1,0),FALSE)/1,"")</f>
        <v>552.93468999999993</v>
      </c>
      <c r="AM56" s="275">
        <f>IFERROR(1-VLOOKUP($B56,'Slutlig allokering kvv'!$B$2:$AX$549,MATCH("Andel av bränsle i kvv som allokerats till värme, exklusive rökgaskondensering och hjälpel",'Slutlig allokering kvv'!$B$1:$AX$1,0),FALSE),"")</f>
        <v>0.5006910872313528</v>
      </c>
      <c r="AO56" s="115">
        <f t="shared" si="1"/>
        <v>0.50069108723135269</v>
      </c>
      <c r="AP56" s="276">
        <f t="shared" si="2"/>
        <v>1.1102230246251565E-16</v>
      </c>
      <c r="AR56" s="115">
        <f t="shared" si="3"/>
        <v>0.37513608327170644</v>
      </c>
    </row>
    <row r="57" spans="1:44">
      <c r="A57" t="s">
        <v>94</v>
      </c>
      <c r="B57" t="s">
        <v>102</v>
      </c>
      <c r="C57" t="str">
        <f>IFERROR(VLOOKUP($B57,Kraftvärmeprod!$B$1:$AH$479,MATCH(C$2,Kraftvärmeprod!$B$1:$AG$1,0),FALSE)/1,"")</f>
        <v/>
      </c>
      <c r="D57" t="str">
        <f>IFERROR(VLOOKUP($B57,Kraftvärmeprod!$B$1:$AH$479,MATCH(D$2,Kraftvärmeprod!$B$1:$AG$1,0),FALSE)/1,"")</f>
        <v/>
      </c>
      <c r="F57" t="str">
        <f>IF($D57="","",IFERROR(VLOOKUP($B57,Kraftvärmeprod!$B$1:$BX$550,MATCH(F$2,Kraftvärmeprod!$B$1:$VX$1,0),FALSE)/1,0)-IFERROR(VLOOKUP($B57,'Slutlig allokering kvv'!$B$2:$BX$550,MATCH(F$2,'Slutlig allokering kvv'!$B$1:$BX$1,0),FALSE)/1,0))</f>
        <v/>
      </c>
      <c r="G57" t="str">
        <f>IF($D57="","",IFERROR(VLOOKUP($B57,Kraftvärmeprod!$B$1:$BX$550,MATCH(G$2,Kraftvärmeprod!$B$1:$VX$1,0),FALSE)/1,0)-IFERROR(VLOOKUP($B57,'Slutlig allokering kvv'!$B$2:$BX$550,MATCH(G$2,'Slutlig allokering kvv'!$B$1:$BX$1,0),FALSE)/1,0))</f>
        <v/>
      </c>
      <c r="H57" t="str">
        <f>IF($D57="","",IFERROR(VLOOKUP($B57,Kraftvärmeprod!$B$1:$BX$550,MATCH(H$2,Kraftvärmeprod!$B$1:$VX$1,0),FALSE)/1,0)-IFERROR(VLOOKUP($B57,'Slutlig allokering kvv'!$B$2:$BX$550,MATCH(H$2,'Slutlig allokering kvv'!$B$1:$BX$1,0),FALSE)/1,0))</f>
        <v/>
      </c>
      <c r="I57" t="str">
        <f>IF($D57="","",IFERROR(VLOOKUP($B57,Kraftvärmeprod!$B$1:$BX$550,MATCH(I$2,Kraftvärmeprod!$B$1:$VX$1,0),FALSE)/1,0)-IFERROR(VLOOKUP($B57,'Slutlig allokering kvv'!$B$2:$BX$550,MATCH(I$2,'Slutlig allokering kvv'!$B$1:$BX$1,0),FALSE)/1,0))</f>
        <v/>
      </c>
      <c r="J57" t="str">
        <f>IF($D57="","",IFERROR(VLOOKUP($B57,Kraftvärmeprod!$B$1:$BX$550,MATCH(J$2,Kraftvärmeprod!$B$1:$VX$1,0),FALSE)/1,0)-IFERROR(VLOOKUP($B57,'Slutlig allokering kvv'!$B$2:$BX$550,MATCH(J$2,'Slutlig allokering kvv'!$B$1:$BX$1,0),FALSE)/1,0))</f>
        <v/>
      </c>
      <c r="K57" t="str">
        <f>IF($D57="","",IFERROR(VLOOKUP($B57,Kraftvärmeprod!$B$1:$BX$550,MATCH(K$2,Kraftvärmeprod!$B$1:$VX$1,0),FALSE)/1,0)-IFERROR(VLOOKUP($B57,'Slutlig allokering kvv'!$B$2:$BX$550,MATCH(K$2,'Slutlig allokering kvv'!$B$1:$BX$1,0),FALSE)/1,0))</f>
        <v/>
      </c>
      <c r="L57" t="str">
        <f>IF($D57="","",IFERROR(VLOOKUP($B57,Kraftvärmeprod!$B$1:$BX$550,MATCH(L$2,Kraftvärmeprod!$B$1:$VX$1,0),FALSE)/1,0)-IFERROR(VLOOKUP($B57,'Slutlig allokering kvv'!$B$2:$BX$550,MATCH(L$2,'Slutlig allokering kvv'!$B$1:$BX$1,0),FALSE)/1,0))</f>
        <v/>
      </c>
      <c r="M57" t="str">
        <f>IF($D57="","",IFERROR(VLOOKUP($B57,Kraftvärmeprod!$B$1:$BX$550,MATCH(M$2,Kraftvärmeprod!$B$1:$VX$1,0),FALSE)/1,0)-IFERROR(VLOOKUP($B57,'Slutlig allokering kvv'!$B$2:$BX$550,MATCH(M$2,'Slutlig allokering kvv'!$B$1:$BX$1,0),FALSE)/1,0))</f>
        <v/>
      </c>
      <c r="N57" t="str">
        <f>IF($D57="","",IFERROR(VLOOKUP($B57,Kraftvärmeprod!$B$1:$BX$550,MATCH(N$2,Kraftvärmeprod!$B$1:$VX$1,0),FALSE)/1,0)-IFERROR(VLOOKUP($B57,'Slutlig allokering kvv'!$B$2:$BX$550,MATCH(N$2,'Slutlig allokering kvv'!$B$1:$BX$1,0),FALSE)/1,0))</f>
        <v/>
      </c>
      <c r="O57" t="str">
        <f>IF($D57="","",IFERROR(VLOOKUP($B57,Kraftvärmeprod!$B$1:$BX$550,MATCH(O$2,Kraftvärmeprod!$B$1:$VX$1,0),FALSE)/1,0)-IFERROR(VLOOKUP($B57,'Slutlig allokering kvv'!$B$2:$BX$550,MATCH(O$2,'Slutlig allokering kvv'!$B$1:$BX$1,0),FALSE)/1,0))</f>
        <v/>
      </c>
      <c r="P57" t="str">
        <f>IF($D57="","",IFERROR(VLOOKUP($B57,Kraftvärmeprod!$B$1:$BX$550,MATCH(P$2,Kraftvärmeprod!$B$1:$VX$1,0),FALSE)/1,0)-IFERROR(VLOOKUP($B57,'Slutlig allokering kvv'!$B$2:$BX$550,MATCH(P$2,'Slutlig allokering kvv'!$B$1:$BX$1,0),FALSE)/1,0))</f>
        <v/>
      </c>
      <c r="Q57" t="str">
        <f>IF($D57="","",IFERROR(VLOOKUP($B57,Kraftvärmeprod!$B$1:$BX$550,MATCH(Q$2,Kraftvärmeprod!$B$1:$VX$1,0),FALSE)/1,0)-IFERROR(VLOOKUP($B57,'Slutlig allokering kvv'!$B$2:$BX$550,MATCH(Q$2,'Slutlig allokering kvv'!$B$1:$BX$1,0),FALSE)/1,0))</f>
        <v/>
      </c>
      <c r="R57" t="str">
        <f>IF($D57="","",IFERROR(VLOOKUP($B57,Kraftvärmeprod!$B$1:$BX$550,MATCH(R$2,Kraftvärmeprod!$B$1:$VX$1,0),FALSE)/1,0)-IFERROR(VLOOKUP($B57,'Slutlig allokering kvv'!$B$2:$BX$550,MATCH(R$2,'Slutlig allokering kvv'!$B$1:$BX$1,0),FALSE)/1,0))</f>
        <v/>
      </c>
      <c r="S57" t="str">
        <f>IF($D57="","",IFERROR(VLOOKUP($B57,Kraftvärmeprod!$B$1:$BX$550,MATCH(S$2,Kraftvärmeprod!$B$1:$VX$1,0),FALSE)/1,0)-IFERROR(VLOOKUP($B57,'Slutlig allokering kvv'!$B$2:$BX$550,MATCH(S$2,'Slutlig allokering kvv'!$B$1:$BX$1,0),FALSE)/1,0))</f>
        <v/>
      </c>
      <c r="T57" t="str">
        <f>IF($D57="","",IFERROR(VLOOKUP($B57,Kraftvärmeprod!$B$1:$BX$550,MATCH(T$2,Kraftvärmeprod!$B$1:$VX$1,0),FALSE)/1,0)-IFERROR(VLOOKUP($B57,'Slutlig allokering kvv'!$B$2:$BX$550,MATCH(T$2,'Slutlig allokering kvv'!$B$1:$BX$1,0),FALSE)/1,0))</f>
        <v/>
      </c>
      <c r="U57" t="str">
        <f>IF($D57="","",IFERROR(VLOOKUP($B57,Kraftvärmeprod!$B$1:$BX$550,MATCH(U$2,Kraftvärmeprod!$B$1:$VX$1,0),FALSE)/1,0)-IFERROR(VLOOKUP($B57,'Slutlig allokering kvv'!$B$2:$BX$550,MATCH(U$2,'Slutlig allokering kvv'!$B$1:$BX$1,0),FALSE)/1,0))</f>
        <v/>
      </c>
      <c r="V57" t="str">
        <f>IF($D57="","",IFERROR(VLOOKUP($B57,Kraftvärmeprod!$B$1:$BX$550,MATCH(V$2,Kraftvärmeprod!$B$1:$VX$1,0),FALSE)/1,0)-IFERROR(VLOOKUP($B57,'Slutlig allokering kvv'!$B$2:$BX$550,MATCH(V$2,'Slutlig allokering kvv'!$B$1:$BX$1,0),FALSE)/1,0))</f>
        <v/>
      </c>
      <c r="W57" t="str">
        <f>IF($D57="","",IFERROR(VLOOKUP($B57,Kraftvärmeprod!$B$1:$BX$550,MATCH(W$2,Kraftvärmeprod!$B$1:$VX$1,0),FALSE)/1,0)-IFERROR(VLOOKUP($B57,'Slutlig allokering kvv'!$B$2:$BX$550,MATCH(W$2,'Slutlig allokering kvv'!$B$1:$BX$1,0),FALSE)/1,0))</f>
        <v/>
      </c>
      <c r="X57" t="str">
        <f>IF($D57="","",IFERROR(VLOOKUP($B57,Kraftvärmeprod!$B$1:$BX$550,MATCH(X$2,Kraftvärmeprod!$B$1:$VX$1,0),FALSE)/1,0)-IFERROR(VLOOKUP($B57,'Slutlig allokering kvv'!$B$2:$BX$550,MATCH(X$2,'Slutlig allokering kvv'!$B$1:$BX$1,0),FALSE)/1,0))</f>
        <v/>
      </c>
      <c r="Y57" t="str">
        <f>IF($D57="","",IFERROR(VLOOKUP($B57,Kraftvärmeprod!$B$1:$BX$550,MATCH(Y$2,Kraftvärmeprod!$B$1:$VX$1,0),FALSE)/1,0)-IFERROR(VLOOKUP($B57,'Slutlig allokering kvv'!$B$2:$BX$550,MATCH(Y$2,'Slutlig allokering kvv'!$B$1:$BX$1,0),FALSE)/1,0))</f>
        <v/>
      </c>
      <c r="Z57" t="str">
        <f>IF($D57="","",IFERROR(VLOOKUP($B57,Kraftvärmeprod!$B$1:$BX$550,MATCH(Z$2,Kraftvärmeprod!$B$1:$VX$1,0),FALSE)/1,0)-IFERROR(VLOOKUP($B57,'Slutlig allokering kvv'!$B$2:$BX$550,MATCH(Z$2,'Slutlig allokering kvv'!$B$1:$BX$1,0),FALSE)/1,0))</f>
        <v/>
      </c>
      <c r="AA57" t="str">
        <f>IF($D57="","",IFERROR(VLOOKUP($B57,Kraftvärmeprod!$B$1:$BX$550,MATCH(AA$2,Kraftvärmeprod!$B$1:$VX$1,0),FALSE)/1,0)-IFERROR(VLOOKUP($B57,'Slutlig allokering kvv'!$B$2:$BX$550,MATCH(AA$2,'Slutlig allokering kvv'!$B$1:$BX$1,0),FALSE)/1,0))</f>
        <v/>
      </c>
      <c r="AB57" t="str">
        <f>IF($D57="","",IFERROR(VLOOKUP($B57,Kraftvärmeprod!$B$1:$BX$550,MATCH(AB$2,Kraftvärmeprod!$B$1:$VX$1,0),FALSE)/1,0)-IFERROR(VLOOKUP($B57,'Slutlig allokering kvv'!$B$2:$BX$550,MATCH(AB$2,'Slutlig allokering kvv'!$B$1:$BX$1,0),FALSE)/1,0))</f>
        <v/>
      </c>
      <c r="AC57" t="str">
        <f>IF($D57="","",IFERROR(VLOOKUP($B57,Kraftvärmeprod!$B$1:$BX$550,MATCH(AC$2,Kraftvärmeprod!$B$1:$VX$1,0),FALSE)/1,0)-IFERROR(VLOOKUP($B57,'Slutlig allokering kvv'!$B$2:$BX$550,MATCH(AC$2,'Slutlig allokering kvv'!$B$1:$BX$1,0),FALSE)/1,0))</f>
        <v/>
      </c>
      <c r="AD57" t="str">
        <f>IF($D57="","",IFERROR(VLOOKUP($B57,Kraftvärmeprod!$B$1:$BX$550,MATCH(AD$2,Kraftvärmeprod!$B$1:$VX$1,0),FALSE)/1,0)-IFERROR(VLOOKUP($B57,'Slutlig allokering kvv'!$B$2:$BX$550,MATCH(AD$2,'Slutlig allokering kvv'!$B$1:$BX$1,0),FALSE)/1,0))</f>
        <v/>
      </c>
      <c r="AE57" t="str">
        <f>IF($D57="","",IFERROR(VLOOKUP($B57,Miljö!$B$1:$E$550,MATCH("Hjälpel kraftvärme (GWh)",Miljö!$B$1:$E$1,0),FALSE)/1,0)-IFERROR(VLOOKUP($B57,'Slutlig allokering kvv'!$B$2:$BX$549,MATCH(AE$2,'Slutlig allokering kvv'!$B$1:$BX$1,0),FALSE)/1,0))</f>
        <v/>
      </c>
      <c r="AI57" s="274">
        <f t="shared" si="0"/>
        <v>0</v>
      </c>
      <c r="AK57">
        <f>IFERROR(VLOOKUP($B57,'Slutlig allokering kvv'!$B$2:$AX$549,MATCH("Summa slutlig allokerad tillförd energi (utan hjälpel och rökgaskondensering):",'Slutlig allokering kvv'!$B$1:$AX$1,0),FALSE)/1,"")</f>
        <v>0</v>
      </c>
      <c r="AM57" s="275" t="str">
        <f>IFERROR(1-VLOOKUP($B57,'Slutlig allokering kvv'!$B$2:$AX$549,MATCH("Andel av bränsle i kvv som allokerats till värme, exklusive rökgaskondensering och hjälpel",'Slutlig allokering kvv'!$B$1:$AX$1,0),FALSE),"")</f>
        <v/>
      </c>
      <c r="AO57" s="115" t="str">
        <f t="shared" si="1"/>
        <v/>
      </c>
      <c r="AP57" s="276" t="str">
        <f t="shared" si="2"/>
        <v/>
      </c>
      <c r="AR57" s="115" t="str">
        <f t="shared" si="3"/>
        <v/>
      </c>
    </row>
    <row r="58" spans="1:44">
      <c r="A58" t="s">
        <v>94</v>
      </c>
      <c r="B58" t="s">
        <v>103</v>
      </c>
      <c r="C58" t="str">
        <f>IFERROR(VLOOKUP($B58,Kraftvärmeprod!$B$1:$AH$479,MATCH(C$2,Kraftvärmeprod!$B$1:$AG$1,0),FALSE)/1,"")</f>
        <v/>
      </c>
      <c r="D58" t="str">
        <f>IFERROR(VLOOKUP($B58,Kraftvärmeprod!$B$1:$AH$479,MATCH(D$2,Kraftvärmeprod!$B$1:$AG$1,0),FALSE)/1,"")</f>
        <v/>
      </c>
      <c r="F58" t="str">
        <f>IF($D58="","",IFERROR(VLOOKUP($B58,Kraftvärmeprod!$B$1:$BX$550,MATCH(F$2,Kraftvärmeprod!$B$1:$VX$1,0),FALSE)/1,0)-IFERROR(VLOOKUP($B58,'Slutlig allokering kvv'!$B$2:$BX$550,MATCH(F$2,'Slutlig allokering kvv'!$B$1:$BX$1,0),FALSE)/1,0))</f>
        <v/>
      </c>
      <c r="G58" t="str">
        <f>IF($D58="","",IFERROR(VLOOKUP($B58,Kraftvärmeprod!$B$1:$BX$550,MATCH(G$2,Kraftvärmeprod!$B$1:$VX$1,0),FALSE)/1,0)-IFERROR(VLOOKUP($B58,'Slutlig allokering kvv'!$B$2:$BX$550,MATCH(G$2,'Slutlig allokering kvv'!$B$1:$BX$1,0),FALSE)/1,0))</f>
        <v/>
      </c>
      <c r="H58" t="str">
        <f>IF($D58="","",IFERROR(VLOOKUP($B58,Kraftvärmeprod!$B$1:$BX$550,MATCH(H$2,Kraftvärmeprod!$B$1:$VX$1,0),FALSE)/1,0)-IFERROR(VLOOKUP($B58,'Slutlig allokering kvv'!$B$2:$BX$550,MATCH(H$2,'Slutlig allokering kvv'!$B$1:$BX$1,0),FALSE)/1,0))</f>
        <v/>
      </c>
      <c r="I58" t="str">
        <f>IF($D58="","",IFERROR(VLOOKUP($B58,Kraftvärmeprod!$B$1:$BX$550,MATCH(I$2,Kraftvärmeprod!$B$1:$VX$1,0),FALSE)/1,0)-IFERROR(VLOOKUP($B58,'Slutlig allokering kvv'!$B$2:$BX$550,MATCH(I$2,'Slutlig allokering kvv'!$B$1:$BX$1,0),FALSE)/1,0))</f>
        <v/>
      </c>
      <c r="J58" t="str">
        <f>IF($D58="","",IFERROR(VLOOKUP($B58,Kraftvärmeprod!$B$1:$BX$550,MATCH(J$2,Kraftvärmeprod!$B$1:$VX$1,0),FALSE)/1,0)-IFERROR(VLOOKUP($B58,'Slutlig allokering kvv'!$B$2:$BX$550,MATCH(J$2,'Slutlig allokering kvv'!$B$1:$BX$1,0),FALSE)/1,0))</f>
        <v/>
      </c>
      <c r="K58" t="str">
        <f>IF($D58="","",IFERROR(VLOOKUP($B58,Kraftvärmeprod!$B$1:$BX$550,MATCH(K$2,Kraftvärmeprod!$B$1:$VX$1,0),FALSE)/1,0)-IFERROR(VLOOKUP($B58,'Slutlig allokering kvv'!$B$2:$BX$550,MATCH(K$2,'Slutlig allokering kvv'!$B$1:$BX$1,0),FALSE)/1,0))</f>
        <v/>
      </c>
      <c r="L58" t="str">
        <f>IF($D58="","",IFERROR(VLOOKUP($B58,Kraftvärmeprod!$B$1:$BX$550,MATCH(L$2,Kraftvärmeprod!$B$1:$VX$1,0),FALSE)/1,0)-IFERROR(VLOOKUP($B58,'Slutlig allokering kvv'!$B$2:$BX$550,MATCH(L$2,'Slutlig allokering kvv'!$B$1:$BX$1,0),FALSE)/1,0))</f>
        <v/>
      </c>
      <c r="M58" t="str">
        <f>IF($D58="","",IFERROR(VLOOKUP($B58,Kraftvärmeprod!$B$1:$BX$550,MATCH(M$2,Kraftvärmeprod!$B$1:$VX$1,0),FALSE)/1,0)-IFERROR(VLOOKUP($B58,'Slutlig allokering kvv'!$B$2:$BX$550,MATCH(M$2,'Slutlig allokering kvv'!$B$1:$BX$1,0),FALSE)/1,0))</f>
        <v/>
      </c>
      <c r="N58" t="str">
        <f>IF($D58="","",IFERROR(VLOOKUP($B58,Kraftvärmeprod!$B$1:$BX$550,MATCH(N$2,Kraftvärmeprod!$B$1:$VX$1,0),FALSE)/1,0)-IFERROR(VLOOKUP($B58,'Slutlig allokering kvv'!$B$2:$BX$550,MATCH(N$2,'Slutlig allokering kvv'!$B$1:$BX$1,0),FALSE)/1,0))</f>
        <v/>
      </c>
      <c r="O58" t="str">
        <f>IF($D58="","",IFERROR(VLOOKUP($B58,Kraftvärmeprod!$B$1:$BX$550,MATCH(O$2,Kraftvärmeprod!$B$1:$VX$1,0),FALSE)/1,0)-IFERROR(VLOOKUP($B58,'Slutlig allokering kvv'!$B$2:$BX$550,MATCH(O$2,'Slutlig allokering kvv'!$B$1:$BX$1,0),FALSE)/1,0))</f>
        <v/>
      </c>
      <c r="P58" t="str">
        <f>IF($D58="","",IFERROR(VLOOKUP($B58,Kraftvärmeprod!$B$1:$BX$550,MATCH(P$2,Kraftvärmeprod!$B$1:$VX$1,0),FALSE)/1,0)-IFERROR(VLOOKUP($B58,'Slutlig allokering kvv'!$B$2:$BX$550,MATCH(P$2,'Slutlig allokering kvv'!$B$1:$BX$1,0),FALSE)/1,0))</f>
        <v/>
      </c>
      <c r="Q58" t="str">
        <f>IF($D58="","",IFERROR(VLOOKUP($B58,Kraftvärmeprod!$B$1:$BX$550,MATCH(Q$2,Kraftvärmeprod!$B$1:$VX$1,0),FALSE)/1,0)-IFERROR(VLOOKUP($B58,'Slutlig allokering kvv'!$B$2:$BX$550,MATCH(Q$2,'Slutlig allokering kvv'!$B$1:$BX$1,0),FALSE)/1,0))</f>
        <v/>
      </c>
      <c r="R58" t="str">
        <f>IF($D58="","",IFERROR(VLOOKUP($B58,Kraftvärmeprod!$B$1:$BX$550,MATCH(R$2,Kraftvärmeprod!$B$1:$VX$1,0),FALSE)/1,0)-IFERROR(VLOOKUP($B58,'Slutlig allokering kvv'!$B$2:$BX$550,MATCH(R$2,'Slutlig allokering kvv'!$B$1:$BX$1,0),FALSE)/1,0))</f>
        <v/>
      </c>
      <c r="S58" t="str">
        <f>IF($D58="","",IFERROR(VLOOKUP($B58,Kraftvärmeprod!$B$1:$BX$550,MATCH(S$2,Kraftvärmeprod!$B$1:$VX$1,0),FALSE)/1,0)-IFERROR(VLOOKUP($B58,'Slutlig allokering kvv'!$B$2:$BX$550,MATCH(S$2,'Slutlig allokering kvv'!$B$1:$BX$1,0),FALSE)/1,0))</f>
        <v/>
      </c>
      <c r="T58" t="str">
        <f>IF($D58="","",IFERROR(VLOOKUP($B58,Kraftvärmeprod!$B$1:$BX$550,MATCH(T$2,Kraftvärmeprod!$B$1:$VX$1,0),FALSE)/1,0)-IFERROR(VLOOKUP($B58,'Slutlig allokering kvv'!$B$2:$BX$550,MATCH(T$2,'Slutlig allokering kvv'!$B$1:$BX$1,0),FALSE)/1,0))</f>
        <v/>
      </c>
      <c r="U58" t="str">
        <f>IF($D58="","",IFERROR(VLOOKUP($B58,Kraftvärmeprod!$B$1:$BX$550,MATCH(U$2,Kraftvärmeprod!$B$1:$VX$1,0),FALSE)/1,0)-IFERROR(VLOOKUP($B58,'Slutlig allokering kvv'!$B$2:$BX$550,MATCH(U$2,'Slutlig allokering kvv'!$B$1:$BX$1,0),FALSE)/1,0))</f>
        <v/>
      </c>
      <c r="V58" t="str">
        <f>IF($D58="","",IFERROR(VLOOKUP($B58,Kraftvärmeprod!$B$1:$BX$550,MATCH(V$2,Kraftvärmeprod!$B$1:$VX$1,0),FALSE)/1,0)-IFERROR(VLOOKUP($B58,'Slutlig allokering kvv'!$B$2:$BX$550,MATCH(V$2,'Slutlig allokering kvv'!$B$1:$BX$1,0),FALSE)/1,0))</f>
        <v/>
      </c>
      <c r="W58" t="str">
        <f>IF($D58="","",IFERROR(VLOOKUP($B58,Kraftvärmeprod!$B$1:$BX$550,MATCH(W$2,Kraftvärmeprod!$B$1:$VX$1,0),FALSE)/1,0)-IFERROR(VLOOKUP($B58,'Slutlig allokering kvv'!$B$2:$BX$550,MATCH(W$2,'Slutlig allokering kvv'!$B$1:$BX$1,0),FALSE)/1,0))</f>
        <v/>
      </c>
      <c r="X58" t="str">
        <f>IF($D58="","",IFERROR(VLOOKUP($B58,Kraftvärmeprod!$B$1:$BX$550,MATCH(X$2,Kraftvärmeprod!$B$1:$VX$1,0),FALSE)/1,0)-IFERROR(VLOOKUP($B58,'Slutlig allokering kvv'!$B$2:$BX$550,MATCH(X$2,'Slutlig allokering kvv'!$B$1:$BX$1,0),FALSE)/1,0))</f>
        <v/>
      </c>
      <c r="Y58" t="str">
        <f>IF($D58="","",IFERROR(VLOOKUP($B58,Kraftvärmeprod!$B$1:$BX$550,MATCH(Y$2,Kraftvärmeprod!$B$1:$VX$1,0),FALSE)/1,0)-IFERROR(VLOOKUP($B58,'Slutlig allokering kvv'!$B$2:$BX$550,MATCH(Y$2,'Slutlig allokering kvv'!$B$1:$BX$1,0),FALSE)/1,0))</f>
        <v/>
      </c>
      <c r="Z58" t="str">
        <f>IF($D58="","",IFERROR(VLOOKUP($B58,Kraftvärmeprod!$B$1:$BX$550,MATCH(Z$2,Kraftvärmeprod!$B$1:$VX$1,0),FALSE)/1,0)-IFERROR(VLOOKUP($B58,'Slutlig allokering kvv'!$B$2:$BX$550,MATCH(Z$2,'Slutlig allokering kvv'!$B$1:$BX$1,0),FALSE)/1,0))</f>
        <v/>
      </c>
      <c r="AA58" t="str">
        <f>IF($D58="","",IFERROR(VLOOKUP($B58,Kraftvärmeprod!$B$1:$BX$550,MATCH(AA$2,Kraftvärmeprod!$B$1:$VX$1,0),FALSE)/1,0)-IFERROR(VLOOKUP($B58,'Slutlig allokering kvv'!$B$2:$BX$550,MATCH(AA$2,'Slutlig allokering kvv'!$B$1:$BX$1,0),FALSE)/1,0))</f>
        <v/>
      </c>
      <c r="AB58" t="str">
        <f>IF($D58="","",IFERROR(VLOOKUP($B58,Kraftvärmeprod!$B$1:$BX$550,MATCH(AB$2,Kraftvärmeprod!$B$1:$VX$1,0),FALSE)/1,0)-IFERROR(VLOOKUP($B58,'Slutlig allokering kvv'!$B$2:$BX$550,MATCH(AB$2,'Slutlig allokering kvv'!$B$1:$BX$1,0),FALSE)/1,0))</f>
        <v/>
      </c>
      <c r="AC58" t="str">
        <f>IF($D58="","",IFERROR(VLOOKUP($B58,Kraftvärmeprod!$B$1:$BX$550,MATCH(AC$2,Kraftvärmeprod!$B$1:$VX$1,0),FALSE)/1,0)-IFERROR(VLOOKUP($B58,'Slutlig allokering kvv'!$B$2:$BX$550,MATCH(AC$2,'Slutlig allokering kvv'!$B$1:$BX$1,0),FALSE)/1,0))</f>
        <v/>
      </c>
      <c r="AD58" t="str">
        <f>IF($D58="","",IFERROR(VLOOKUP($B58,Kraftvärmeprod!$B$1:$BX$550,MATCH(AD$2,Kraftvärmeprod!$B$1:$VX$1,0),FALSE)/1,0)-IFERROR(VLOOKUP($B58,'Slutlig allokering kvv'!$B$2:$BX$550,MATCH(AD$2,'Slutlig allokering kvv'!$B$1:$BX$1,0),FALSE)/1,0))</f>
        <v/>
      </c>
      <c r="AE58" t="str">
        <f>IF($D58="","",IFERROR(VLOOKUP($B58,Miljö!$B$1:$E$550,MATCH("Hjälpel kraftvärme (GWh)",Miljö!$B$1:$E$1,0),FALSE)/1,0)-IFERROR(VLOOKUP($B58,'Slutlig allokering kvv'!$B$2:$BX$549,MATCH(AE$2,'Slutlig allokering kvv'!$B$1:$BX$1,0),FALSE)/1,0))</f>
        <v/>
      </c>
      <c r="AI58" s="274">
        <f t="shared" si="0"/>
        <v>0</v>
      </c>
      <c r="AK58">
        <f>IFERROR(VLOOKUP($B58,'Slutlig allokering kvv'!$B$2:$AX$549,MATCH("Summa slutlig allokerad tillförd energi (utan hjälpel och rökgaskondensering):",'Slutlig allokering kvv'!$B$1:$AX$1,0),FALSE)/1,"")</f>
        <v>0</v>
      </c>
      <c r="AM58" s="275" t="str">
        <f>IFERROR(1-VLOOKUP($B58,'Slutlig allokering kvv'!$B$2:$AX$549,MATCH("Andel av bränsle i kvv som allokerats till värme, exklusive rökgaskondensering och hjälpel",'Slutlig allokering kvv'!$B$1:$AX$1,0),FALSE),"")</f>
        <v/>
      </c>
      <c r="AO58" s="115" t="str">
        <f t="shared" si="1"/>
        <v/>
      </c>
      <c r="AP58" s="276" t="str">
        <f t="shared" si="2"/>
        <v/>
      </c>
      <c r="AR58" s="115" t="str">
        <f t="shared" si="3"/>
        <v/>
      </c>
    </row>
    <row r="59" spans="1:44">
      <c r="A59" t="s">
        <v>94</v>
      </c>
      <c r="B59" t="s">
        <v>104</v>
      </c>
      <c r="C59">
        <f>IFERROR(VLOOKUP($B59,Kraftvärmeprod!$B$1:$AH$479,MATCH(C$2,Kraftvärmeprod!$B$1:$AG$1,0),FALSE)/1,"")</f>
        <v>536.1</v>
      </c>
      <c r="D59">
        <f>IFERROR(VLOOKUP($B59,Kraftvärmeprod!$B$1:$AH$479,MATCH(D$2,Kraftvärmeprod!$B$1:$AG$1,0),FALSE)/1,"")</f>
        <v>154.1</v>
      </c>
      <c r="F59">
        <f>IF($D59="","",IFERROR(VLOOKUP($B59,Kraftvärmeprod!$B$1:$BX$550,MATCH(F$2,Kraftvärmeprod!$B$1:$VX$1,0),FALSE)/1,0)-IFERROR(VLOOKUP($B59,'Slutlig allokering kvv'!$B$2:$BX$550,MATCH(F$2,'Slutlig allokering kvv'!$B$1:$BX$1,0),FALSE)/1,0))</f>
        <v>0.87608999999999981</v>
      </c>
      <c r="G59">
        <f>IF($D59="","",IFERROR(VLOOKUP($B59,Kraftvärmeprod!$B$1:$BX$550,MATCH(G$2,Kraftvärmeprod!$B$1:$VX$1,0),FALSE)/1,0)-IFERROR(VLOOKUP($B59,'Slutlig allokering kvv'!$B$2:$BX$550,MATCH(G$2,'Slutlig allokering kvv'!$B$1:$BX$1,0),FALSE)/1,0))</f>
        <v>0.62501999999999991</v>
      </c>
      <c r="H59">
        <f>IF($D59="","",IFERROR(VLOOKUP($B59,Kraftvärmeprod!$B$1:$BX$550,MATCH(H$2,Kraftvärmeprod!$B$1:$VX$1,0),FALSE)/1,0)-IFERROR(VLOOKUP($B59,'Slutlig allokering kvv'!$B$2:$BX$550,MATCH(H$2,'Slutlig allokering kvv'!$B$1:$BX$1,0),FALSE)/1,0))</f>
        <v>0</v>
      </c>
      <c r="I59">
        <f>IF($D59="","",IFERROR(VLOOKUP($B59,Kraftvärmeprod!$B$1:$BX$550,MATCH(I$2,Kraftvärmeprod!$B$1:$VX$1,0),FALSE)/1,0)-IFERROR(VLOOKUP($B59,'Slutlig allokering kvv'!$B$2:$BX$550,MATCH(I$2,'Slutlig allokering kvv'!$B$1:$BX$1,0),FALSE)/1,0))</f>
        <v>3.5295299999999994</v>
      </c>
      <c r="J59">
        <f>IF($D59="","",IFERROR(VLOOKUP($B59,Kraftvärmeprod!$B$1:$BX$550,MATCH(J$2,Kraftvärmeprod!$B$1:$VX$1,0),FALSE)/1,0)-IFERROR(VLOOKUP($B59,'Slutlig allokering kvv'!$B$2:$BX$550,MATCH(J$2,'Slutlig allokering kvv'!$B$1:$BX$1,0),FALSE)/1,0))</f>
        <v>0</v>
      </c>
      <c r="K59">
        <f>IF($D59="","",IFERROR(VLOOKUP($B59,Kraftvärmeprod!$B$1:$BX$550,MATCH(K$2,Kraftvärmeprod!$B$1:$VX$1,0),FALSE)/1,0)-IFERROR(VLOOKUP($B59,'Slutlig allokering kvv'!$B$2:$BX$550,MATCH(K$2,'Slutlig allokering kvv'!$B$1:$BX$1,0),FALSE)/1,0))</f>
        <v>0</v>
      </c>
      <c r="L59">
        <f>IF($D59="","",IFERROR(VLOOKUP($B59,Kraftvärmeprod!$B$1:$BX$550,MATCH(L$2,Kraftvärmeprod!$B$1:$VX$1,0),FALSE)/1,0)-IFERROR(VLOOKUP($B59,'Slutlig allokering kvv'!$B$2:$BX$550,MATCH(L$2,'Slutlig allokering kvv'!$B$1:$BX$1,0),FALSE)/1,0))</f>
        <v>78.674999999999983</v>
      </c>
      <c r="M59">
        <f>IF($D59="","",IFERROR(VLOOKUP($B59,Kraftvärmeprod!$B$1:$BX$550,MATCH(M$2,Kraftvärmeprod!$B$1:$VX$1,0),FALSE)/1,0)-IFERROR(VLOOKUP($B59,'Slutlig allokering kvv'!$B$2:$BX$550,MATCH(M$2,'Slutlig allokering kvv'!$B$1:$BX$1,0),FALSE)/1,0))</f>
        <v>39.7014</v>
      </c>
      <c r="N59">
        <f>IF($D59="","",IFERROR(VLOOKUP($B59,Kraftvärmeprod!$B$1:$BX$550,MATCH(N$2,Kraftvärmeprod!$B$1:$VX$1,0),FALSE)/1,0)-IFERROR(VLOOKUP($B59,'Slutlig allokering kvv'!$B$2:$BX$550,MATCH(N$2,'Slutlig allokering kvv'!$B$1:$BX$1,0),FALSE)/1,0))</f>
        <v>93.793000000000006</v>
      </c>
      <c r="O59">
        <f>IF($D59="","",IFERROR(VLOOKUP($B59,Kraftvärmeprod!$B$1:$BX$550,MATCH(O$2,Kraftvärmeprod!$B$1:$VX$1,0),FALSE)/1,0)-IFERROR(VLOOKUP($B59,'Slutlig allokering kvv'!$B$2:$BX$550,MATCH(O$2,'Slutlig allokering kvv'!$B$1:$BX$1,0),FALSE)/1,0))</f>
        <v>72.122100000000003</v>
      </c>
      <c r="P59">
        <f>IF($D59="","",IFERROR(VLOOKUP($B59,Kraftvärmeprod!$B$1:$BX$550,MATCH(P$2,Kraftvärmeprod!$B$1:$VX$1,0),FALSE)/1,0)-IFERROR(VLOOKUP($B59,'Slutlig allokering kvv'!$B$2:$BX$550,MATCH(P$2,'Slutlig allokering kvv'!$B$1:$BX$1,0),FALSE)/1,0))</f>
        <v>4.8391099999999998</v>
      </c>
      <c r="Q59">
        <f>IF($D59="","",IFERROR(VLOOKUP($B59,Kraftvärmeprod!$B$1:$BX$550,MATCH(Q$2,Kraftvärmeprod!$B$1:$VX$1,0),FALSE)/1,0)-IFERROR(VLOOKUP($B59,'Slutlig allokering kvv'!$B$2:$BX$550,MATCH(Q$2,'Slutlig allokering kvv'!$B$1:$BX$1,0),FALSE)/1,0))</f>
        <v>0</v>
      </c>
      <c r="R59">
        <f>IF($D59="","",IFERROR(VLOOKUP($B59,Kraftvärmeprod!$B$1:$BX$550,MATCH(R$2,Kraftvärmeprod!$B$1:$VX$1,0),FALSE)/1,0)-IFERROR(VLOOKUP($B59,'Slutlig allokering kvv'!$B$2:$BX$550,MATCH(R$2,'Slutlig allokering kvv'!$B$1:$BX$1,0),FALSE)/1,0))</f>
        <v>0</v>
      </c>
      <c r="S59">
        <f>IF($D59="","",IFERROR(VLOOKUP($B59,Kraftvärmeprod!$B$1:$BX$550,MATCH(S$2,Kraftvärmeprod!$B$1:$VX$1,0),FALSE)/1,0)-IFERROR(VLOOKUP($B59,'Slutlig allokering kvv'!$B$2:$BX$550,MATCH(S$2,'Slutlig allokering kvv'!$B$1:$BX$1,0),FALSE)/1,0))</f>
        <v>0</v>
      </c>
      <c r="T59">
        <f>IF($D59="","",IFERROR(VLOOKUP($B59,Kraftvärmeprod!$B$1:$BX$550,MATCH(T$2,Kraftvärmeprod!$B$1:$VX$1,0),FALSE)/1,0)-IFERROR(VLOOKUP($B59,'Slutlig allokering kvv'!$B$2:$BX$550,MATCH(T$2,'Slutlig allokering kvv'!$B$1:$BX$1,0),FALSE)/1,0))</f>
        <v>0</v>
      </c>
      <c r="U59">
        <f>IF($D59="","",IFERROR(VLOOKUP($B59,Kraftvärmeprod!$B$1:$BX$550,MATCH(U$2,Kraftvärmeprod!$B$1:$VX$1,0),FALSE)/1,0)-IFERROR(VLOOKUP($B59,'Slutlig allokering kvv'!$B$2:$BX$550,MATCH(U$2,'Slutlig allokering kvv'!$B$1:$BX$1,0),FALSE)/1,0))</f>
        <v>0</v>
      </c>
      <c r="V59">
        <f>IF($D59="","",IFERROR(VLOOKUP($B59,Kraftvärmeprod!$B$1:$BX$550,MATCH(V$2,Kraftvärmeprod!$B$1:$VX$1,0),FALSE)/1,0)-IFERROR(VLOOKUP($B59,'Slutlig allokering kvv'!$B$2:$BX$550,MATCH(V$2,'Slutlig allokering kvv'!$B$1:$BX$1,0),FALSE)/1,0))</f>
        <v>34.904699999999998</v>
      </c>
      <c r="W59">
        <f>IF($D59="","",IFERROR(VLOOKUP($B59,Kraftvärmeprod!$B$1:$BX$550,MATCH(W$2,Kraftvärmeprod!$B$1:$VX$1,0),FALSE)/1,0)-IFERROR(VLOOKUP($B59,'Slutlig allokering kvv'!$B$2:$BX$550,MATCH(W$2,'Slutlig allokering kvv'!$B$1:$BX$1,0),FALSE)/1,0))</f>
        <v>0</v>
      </c>
      <c r="X59">
        <f>IF($D59="","",IFERROR(VLOOKUP($B59,Kraftvärmeprod!$B$1:$BX$550,MATCH(X$2,Kraftvärmeprod!$B$1:$VX$1,0),FALSE)/1,0)-IFERROR(VLOOKUP($B59,'Slutlig allokering kvv'!$B$2:$BX$550,MATCH(X$2,'Slutlig allokering kvv'!$B$1:$BX$1,0),FALSE)/1,0))</f>
        <v>0</v>
      </c>
      <c r="Y59">
        <f>IF($D59="","",IFERROR(VLOOKUP($B59,Kraftvärmeprod!$B$1:$BX$550,MATCH(Y$2,Kraftvärmeprod!$B$1:$VX$1,0),FALSE)/1,0)-IFERROR(VLOOKUP($B59,'Slutlig allokering kvv'!$B$2:$BX$550,MATCH(Y$2,'Slutlig allokering kvv'!$B$1:$BX$1,0),FALSE)/1,0))</f>
        <v>0</v>
      </c>
      <c r="Z59">
        <f>IF($D59="","",IFERROR(VLOOKUP($B59,Kraftvärmeprod!$B$1:$BX$550,MATCH(Z$2,Kraftvärmeprod!$B$1:$VX$1,0),FALSE)/1,0)-IFERROR(VLOOKUP($B59,'Slutlig allokering kvv'!$B$2:$BX$550,MATCH(Z$2,'Slutlig allokering kvv'!$B$1:$BX$1,0),FALSE)/1,0))</f>
        <v>22.462399999999995</v>
      </c>
      <c r="AA59">
        <f>IF($D59="","",IFERROR(VLOOKUP($B59,Kraftvärmeprod!$B$1:$BX$550,MATCH(AA$2,Kraftvärmeprod!$B$1:$VX$1,0),FALSE)/1,0)-IFERROR(VLOOKUP($B59,'Slutlig allokering kvv'!$B$2:$BX$550,MATCH(AA$2,'Slutlig allokering kvv'!$B$1:$BX$1,0),FALSE)/1,0))</f>
        <v>0</v>
      </c>
      <c r="AB59">
        <f>IF($D59="","",IFERROR(VLOOKUP($B59,Kraftvärmeprod!$B$1:$BX$550,MATCH(AB$2,Kraftvärmeprod!$B$1:$VX$1,0),FALSE)/1,0)-IFERROR(VLOOKUP($B59,'Slutlig allokering kvv'!$B$2:$BX$550,MATCH(AB$2,'Slutlig allokering kvv'!$B$1:$BX$1,0),FALSE)/1,0))</f>
        <v>0</v>
      </c>
      <c r="AC59">
        <f>IF($D59="","",IFERROR(VLOOKUP($B59,Kraftvärmeprod!$B$1:$BX$550,MATCH(AC$2,Kraftvärmeprod!$B$1:$VX$1,0),FALSE)/1,0)-IFERROR(VLOOKUP($B59,'Slutlig allokering kvv'!$B$2:$BX$550,MATCH(AC$2,'Slutlig allokering kvv'!$B$1:$BX$1,0),FALSE)/1,0))</f>
        <v>0</v>
      </c>
      <c r="AD59">
        <f>IF($D59="","",IFERROR(VLOOKUP($B59,Kraftvärmeprod!$B$1:$BX$550,MATCH(AD$2,Kraftvärmeprod!$B$1:$VX$1,0),FALSE)/1,0)-IFERROR(VLOOKUP($B59,'Slutlig allokering kvv'!$B$2:$BX$550,MATCH(AD$2,'Slutlig allokering kvv'!$B$1:$BX$1,0),FALSE)/1,0))</f>
        <v>0</v>
      </c>
      <c r="AE59">
        <f>IF($D59="","",IFERROR(VLOOKUP($B59,Miljö!$B$1:$E$550,MATCH("Hjälpel kraftvärme (GWh)",Miljö!$B$1:$E$1,0),FALSE)/1,0)-IFERROR(VLOOKUP($B59,'Slutlig allokering kvv'!$B$2:$BX$549,MATCH(AE$2,'Slutlig allokering kvv'!$B$1:$BX$1,0),FALSE)/1,0))</f>
        <v>22.996000000000002</v>
      </c>
      <c r="AI59" s="274">
        <f t="shared" si="0"/>
        <v>351.52834999999999</v>
      </c>
      <c r="AK59">
        <f>IFERROR(VLOOKUP($B59,'Slutlig allokering kvv'!$B$2:$AX$549,MATCH("Summa slutlig allokerad tillförd energi (utan hjälpel och rökgaskondensering):",'Slutlig allokering kvv'!$B$1:$AX$1,0),FALSE)/1,"")</f>
        <v>475.47165000000001</v>
      </c>
      <c r="AM59" s="275">
        <f>IFERROR(1-VLOOKUP($B59,'Slutlig allokering kvv'!$B$2:$AX$549,MATCH("Andel av bränsle i kvv som allokerats till värme, exklusive rökgaskondensering och hjälpel",'Slutlig allokering kvv'!$B$1:$AX$1,0),FALSE),"")</f>
        <v>0.42506451027811365</v>
      </c>
      <c r="AO59" s="115">
        <f t="shared" si="1"/>
        <v>0.42506451027811365</v>
      </c>
      <c r="AP59" s="276">
        <f t="shared" si="2"/>
        <v>0</v>
      </c>
      <c r="AR59" s="115">
        <f t="shared" si="3"/>
        <v>0.41145522313836203</v>
      </c>
    </row>
    <row r="60" spans="1:44">
      <c r="A60" t="s">
        <v>94</v>
      </c>
      <c r="B60" t="s">
        <v>105</v>
      </c>
      <c r="C60" t="str">
        <f>IFERROR(VLOOKUP($B60,Kraftvärmeprod!$B$1:$AH$479,MATCH(C$2,Kraftvärmeprod!$B$1:$AG$1,0),FALSE)/1,"")</f>
        <v/>
      </c>
      <c r="D60" t="str">
        <f>IFERROR(VLOOKUP($B60,Kraftvärmeprod!$B$1:$AH$479,MATCH(D$2,Kraftvärmeprod!$B$1:$AG$1,0),FALSE)/1,"")</f>
        <v/>
      </c>
      <c r="F60" t="str">
        <f>IF($D60="","",IFERROR(VLOOKUP($B60,Kraftvärmeprod!$B$1:$BX$550,MATCH(F$2,Kraftvärmeprod!$B$1:$VX$1,0),FALSE)/1,0)-IFERROR(VLOOKUP($B60,'Slutlig allokering kvv'!$B$2:$BX$550,MATCH(F$2,'Slutlig allokering kvv'!$B$1:$BX$1,0),FALSE)/1,0))</f>
        <v/>
      </c>
      <c r="G60" t="str">
        <f>IF($D60="","",IFERROR(VLOOKUP($B60,Kraftvärmeprod!$B$1:$BX$550,MATCH(G$2,Kraftvärmeprod!$B$1:$VX$1,0),FALSE)/1,0)-IFERROR(VLOOKUP($B60,'Slutlig allokering kvv'!$B$2:$BX$550,MATCH(G$2,'Slutlig allokering kvv'!$B$1:$BX$1,0),FALSE)/1,0))</f>
        <v/>
      </c>
      <c r="H60" t="str">
        <f>IF($D60="","",IFERROR(VLOOKUP($B60,Kraftvärmeprod!$B$1:$BX$550,MATCH(H$2,Kraftvärmeprod!$B$1:$VX$1,0),FALSE)/1,0)-IFERROR(VLOOKUP($B60,'Slutlig allokering kvv'!$B$2:$BX$550,MATCH(H$2,'Slutlig allokering kvv'!$B$1:$BX$1,0),FALSE)/1,0))</f>
        <v/>
      </c>
      <c r="I60" t="str">
        <f>IF($D60="","",IFERROR(VLOOKUP($B60,Kraftvärmeprod!$B$1:$BX$550,MATCH(I$2,Kraftvärmeprod!$B$1:$VX$1,0),FALSE)/1,0)-IFERROR(VLOOKUP($B60,'Slutlig allokering kvv'!$B$2:$BX$550,MATCH(I$2,'Slutlig allokering kvv'!$B$1:$BX$1,0),FALSE)/1,0))</f>
        <v/>
      </c>
      <c r="J60" t="str">
        <f>IF($D60="","",IFERROR(VLOOKUP($B60,Kraftvärmeprod!$B$1:$BX$550,MATCH(J$2,Kraftvärmeprod!$B$1:$VX$1,0),FALSE)/1,0)-IFERROR(VLOOKUP($B60,'Slutlig allokering kvv'!$B$2:$BX$550,MATCH(J$2,'Slutlig allokering kvv'!$B$1:$BX$1,0),FALSE)/1,0))</f>
        <v/>
      </c>
      <c r="K60" t="str">
        <f>IF($D60="","",IFERROR(VLOOKUP($B60,Kraftvärmeprod!$B$1:$BX$550,MATCH(K$2,Kraftvärmeprod!$B$1:$VX$1,0),FALSE)/1,0)-IFERROR(VLOOKUP($B60,'Slutlig allokering kvv'!$B$2:$BX$550,MATCH(K$2,'Slutlig allokering kvv'!$B$1:$BX$1,0),FALSE)/1,0))</f>
        <v/>
      </c>
      <c r="L60" t="str">
        <f>IF($D60="","",IFERROR(VLOOKUP($B60,Kraftvärmeprod!$B$1:$BX$550,MATCH(L$2,Kraftvärmeprod!$B$1:$VX$1,0),FALSE)/1,0)-IFERROR(VLOOKUP($B60,'Slutlig allokering kvv'!$B$2:$BX$550,MATCH(L$2,'Slutlig allokering kvv'!$B$1:$BX$1,0),FALSE)/1,0))</f>
        <v/>
      </c>
      <c r="M60" t="str">
        <f>IF($D60="","",IFERROR(VLOOKUP($B60,Kraftvärmeprod!$B$1:$BX$550,MATCH(M$2,Kraftvärmeprod!$B$1:$VX$1,0),FALSE)/1,0)-IFERROR(VLOOKUP($B60,'Slutlig allokering kvv'!$B$2:$BX$550,MATCH(M$2,'Slutlig allokering kvv'!$B$1:$BX$1,0),FALSE)/1,0))</f>
        <v/>
      </c>
      <c r="N60" t="str">
        <f>IF($D60="","",IFERROR(VLOOKUP($B60,Kraftvärmeprod!$B$1:$BX$550,MATCH(N$2,Kraftvärmeprod!$B$1:$VX$1,0),FALSE)/1,0)-IFERROR(VLOOKUP($B60,'Slutlig allokering kvv'!$B$2:$BX$550,MATCH(N$2,'Slutlig allokering kvv'!$B$1:$BX$1,0),FALSE)/1,0))</f>
        <v/>
      </c>
      <c r="O60" t="str">
        <f>IF($D60="","",IFERROR(VLOOKUP($B60,Kraftvärmeprod!$B$1:$BX$550,MATCH(O$2,Kraftvärmeprod!$B$1:$VX$1,0),FALSE)/1,0)-IFERROR(VLOOKUP($B60,'Slutlig allokering kvv'!$B$2:$BX$550,MATCH(O$2,'Slutlig allokering kvv'!$B$1:$BX$1,0),FALSE)/1,0))</f>
        <v/>
      </c>
      <c r="P60" t="str">
        <f>IF($D60="","",IFERROR(VLOOKUP($B60,Kraftvärmeprod!$B$1:$BX$550,MATCH(P$2,Kraftvärmeprod!$B$1:$VX$1,0),FALSE)/1,0)-IFERROR(VLOOKUP($B60,'Slutlig allokering kvv'!$B$2:$BX$550,MATCH(P$2,'Slutlig allokering kvv'!$B$1:$BX$1,0),FALSE)/1,0))</f>
        <v/>
      </c>
      <c r="Q60" t="str">
        <f>IF($D60="","",IFERROR(VLOOKUP($B60,Kraftvärmeprod!$B$1:$BX$550,MATCH(Q$2,Kraftvärmeprod!$B$1:$VX$1,0),FALSE)/1,0)-IFERROR(VLOOKUP($B60,'Slutlig allokering kvv'!$B$2:$BX$550,MATCH(Q$2,'Slutlig allokering kvv'!$B$1:$BX$1,0),FALSE)/1,0))</f>
        <v/>
      </c>
      <c r="R60" t="str">
        <f>IF($D60="","",IFERROR(VLOOKUP($B60,Kraftvärmeprod!$B$1:$BX$550,MATCH(R$2,Kraftvärmeprod!$B$1:$VX$1,0),FALSE)/1,0)-IFERROR(VLOOKUP($B60,'Slutlig allokering kvv'!$B$2:$BX$550,MATCH(R$2,'Slutlig allokering kvv'!$B$1:$BX$1,0),FALSE)/1,0))</f>
        <v/>
      </c>
      <c r="S60" t="str">
        <f>IF($D60="","",IFERROR(VLOOKUP($B60,Kraftvärmeprod!$B$1:$BX$550,MATCH(S$2,Kraftvärmeprod!$B$1:$VX$1,0),FALSE)/1,0)-IFERROR(VLOOKUP($B60,'Slutlig allokering kvv'!$B$2:$BX$550,MATCH(S$2,'Slutlig allokering kvv'!$B$1:$BX$1,0),FALSE)/1,0))</f>
        <v/>
      </c>
      <c r="T60" t="str">
        <f>IF($D60="","",IFERROR(VLOOKUP($B60,Kraftvärmeprod!$B$1:$BX$550,MATCH(T$2,Kraftvärmeprod!$B$1:$VX$1,0),FALSE)/1,0)-IFERROR(VLOOKUP($B60,'Slutlig allokering kvv'!$B$2:$BX$550,MATCH(T$2,'Slutlig allokering kvv'!$B$1:$BX$1,0),FALSE)/1,0))</f>
        <v/>
      </c>
      <c r="U60" t="str">
        <f>IF($D60="","",IFERROR(VLOOKUP($B60,Kraftvärmeprod!$B$1:$BX$550,MATCH(U$2,Kraftvärmeprod!$B$1:$VX$1,0),FALSE)/1,0)-IFERROR(VLOOKUP($B60,'Slutlig allokering kvv'!$B$2:$BX$550,MATCH(U$2,'Slutlig allokering kvv'!$B$1:$BX$1,0),FALSE)/1,0))</f>
        <v/>
      </c>
      <c r="V60" t="str">
        <f>IF($D60="","",IFERROR(VLOOKUP($B60,Kraftvärmeprod!$B$1:$BX$550,MATCH(V$2,Kraftvärmeprod!$B$1:$VX$1,0),FALSE)/1,0)-IFERROR(VLOOKUP($B60,'Slutlig allokering kvv'!$B$2:$BX$550,MATCH(V$2,'Slutlig allokering kvv'!$B$1:$BX$1,0),FALSE)/1,0))</f>
        <v/>
      </c>
      <c r="W60" t="str">
        <f>IF($D60="","",IFERROR(VLOOKUP($B60,Kraftvärmeprod!$B$1:$BX$550,MATCH(W$2,Kraftvärmeprod!$B$1:$VX$1,0),FALSE)/1,0)-IFERROR(VLOOKUP($B60,'Slutlig allokering kvv'!$B$2:$BX$550,MATCH(W$2,'Slutlig allokering kvv'!$B$1:$BX$1,0),FALSE)/1,0))</f>
        <v/>
      </c>
      <c r="X60" t="str">
        <f>IF($D60="","",IFERROR(VLOOKUP($B60,Kraftvärmeprod!$B$1:$BX$550,MATCH(X$2,Kraftvärmeprod!$B$1:$VX$1,0),FALSE)/1,0)-IFERROR(VLOOKUP($B60,'Slutlig allokering kvv'!$B$2:$BX$550,MATCH(X$2,'Slutlig allokering kvv'!$B$1:$BX$1,0),FALSE)/1,0))</f>
        <v/>
      </c>
      <c r="Y60" t="str">
        <f>IF($D60="","",IFERROR(VLOOKUP($B60,Kraftvärmeprod!$B$1:$BX$550,MATCH(Y$2,Kraftvärmeprod!$B$1:$VX$1,0),FALSE)/1,0)-IFERROR(VLOOKUP($B60,'Slutlig allokering kvv'!$B$2:$BX$550,MATCH(Y$2,'Slutlig allokering kvv'!$B$1:$BX$1,0),FALSE)/1,0))</f>
        <v/>
      </c>
      <c r="Z60" t="str">
        <f>IF($D60="","",IFERROR(VLOOKUP($B60,Kraftvärmeprod!$B$1:$BX$550,MATCH(Z$2,Kraftvärmeprod!$B$1:$VX$1,0),FALSE)/1,0)-IFERROR(VLOOKUP($B60,'Slutlig allokering kvv'!$B$2:$BX$550,MATCH(Z$2,'Slutlig allokering kvv'!$B$1:$BX$1,0),FALSE)/1,0))</f>
        <v/>
      </c>
      <c r="AA60" t="str">
        <f>IF($D60="","",IFERROR(VLOOKUP($B60,Kraftvärmeprod!$B$1:$BX$550,MATCH(AA$2,Kraftvärmeprod!$B$1:$VX$1,0),FALSE)/1,0)-IFERROR(VLOOKUP($B60,'Slutlig allokering kvv'!$B$2:$BX$550,MATCH(AA$2,'Slutlig allokering kvv'!$B$1:$BX$1,0),FALSE)/1,0))</f>
        <v/>
      </c>
      <c r="AB60" t="str">
        <f>IF($D60="","",IFERROR(VLOOKUP($B60,Kraftvärmeprod!$B$1:$BX$550,MATCH(AB$2,Kraftvärmeprod!$B$1:$VX$1,0),FALSE)/1,0)-IFERROR(VLOOKUP($B60,'Slutlig allokering kvv'!$B$2:$BX$550,MATCH(AB$2,'Slutlig allokering kvv'!$B$1:$BX$1,0),FALSE)/1,0))</f>
        <v/>
      </c>
      <c r="AC60" t="str">
        <f>IF($D60="","",IFERROR(VLOOKUP($B60,Kraftvärmeprod!$B$1:$BX$550,MATCH(AC$2,Kraftvärmeprod!$B$1:$VX$1,0),FALSE)/1,0)-IFERROR(VLOOKUP($B60,'Slutlig allokering kvv'!$B$2:$BX$550,MATCH(AC$2,'Slutlig allokering kvv'!$B$1:$BX$1,0),FALSE)/1,0))</f>
        <v/>
      </c>
      <c r="AD60" t="str">
        <f>IF($D60="","",IFERROR(VLOOKUP($B60,Kraftvärmeprod!$B$1:$BX$550,MATCH(AD$2,Kraftvärmeprod!$B$1:$VX$1,0),FALSE)/1,0)-IFERROR(VLOOKUP($B60,'Slutlig allokering kvv'!$B$2:$BX$550,MATCH(AD$2,'Slutlig allokering kvv'!$B$1:$BX$1,0),FALSE)/1,0))</f>
        <v/>
      </c>
      <c r="AE60" t="str">
        <f>IF($D60="","",IFERROR(VLOOKUP($B60,Miljö!$B$1:$E$550,MATCH("Hjälpel kraftvärme (GWh)",Miljö!$B$1:$E$1,0),FALSE)/1,0)-IFERROR(VLOOKUP($B60,'Slutlig allokering kvv'!$B$2:$BX$549,MATCH(AE$2,'Slutlig allokering kvv'!$B$1:$BX$1,0),FALSE)/1,0))</f>
        <v/>
      </c>
      <c r="AI60" s="274">
        <f t="shared" si="0"/>
        <v>0</v>
      </c>
      <c r="AK60">
        <f>IFERROR(VLOOKUP($B60,'Slutlig allokering kvv'!$B$2:$AX$549,MATCH("Summa slutlig allokerad tillförd energi (utan hjälpel och rökgaskondensering):",'Slutlig allokering kvv'!$B$1:$AX$1,0),FALSE)/1,"")</f>
        <v>0</v>
      </c>
      <c r="AM60" s="275" t="str">
        <f>IFERROR(1-VLOOKUP($B60,'Slutlig allokering kvv'!$B$2:$AX$549,MATCH("Andel av bränsle i kvv som allokerats till värme, exklusive rökgaskondensering och hjälpel",'Slutlig allokering kvv'!$B$1:$AX$1,0),FALSE),"")</f>
        <v/>
      </c>
      <c r="AO60" s="115" t="str">
        <f t="shared" si="1"/>
        <v/>
      </c>
      <c r="AP60" s="276" t="str">
        <f t="shared" si="2"/>
        <v/>
      </c>
      <c r="AR60" s="115" t="str">
        <f t="shared" si="3"/>
        <v/>
      </c>
    </row>
    <row r="61" spans="1:44">
      <c r="A61" t="s">
        <v>107</v>
      </c>
      <c r="B61" t="s">
        <v>108</v>
      </c>
      <c r="C61">
        <f>IFERROR(VLOOKUP($B61,Kraftvärmeprod!$B$1:$AH$479,MATCH(C$2,Kraftvärmeprod!$B$1:$AG$1,0),FALSE)/1,"")</f>
        <v>141</v>
      </c>
      <c r="D61">
        <f>IFERROR(VLOOKUP($B61,Kraftvärmeprod!$B$1:$AH$479,MATCH(D$2,Kraftvärmeprod!$B$1:$AG$1,0),FALSE)/1,"")</f>
        <v>14.2</v>
      </c>
      <c r="F61">
        <f>IF($D61="","",IFERROR(VLOOKUP($B61,Kraftvärmeprod!$B$1:$BX$550,MATCH(F$2,Kraftvärmeprod!$B$1:$VX$1,0),FALSE)/1,0)-IFERROR(VLOOKUP($B61,'Slutlig allokering kvv'!$B$2:$BX$550,MATCH(F$2,'Slutlig allokering kvv'!$B$1:$BX$1,0),FALSE)/1,0))</f>
        <v>0</v>
      </c>
      <c r="G61">
        <f>IF($D61="","",IFERROR(VLOOKUP($B61,Kraftvärmeprod!$B$1:$BX$550,MATCH(G$2,Kraftvärmeprod!$B$1:$VX$1,0),FALSE)/1,0)-IFERROR(VLOOKUP($B61,'Slutlig allokering kvv'!$B$2:$BX$550,MATCH(G$2,'Slutlig allokering kvv'!$B$1:$BX$1,0),FALSE)/1,0))</f>
        <v>0</v>
      </c>
      <c r="H61">
        <f>IF($D61="","",IFERROR(VLOOKUP($B61,Kraftvärmeprod!$B$1:$BX$550,MATCH(H$2,Kraftvärmeprod!$B$1:$VX$1,0),FALSE)/1,0)-IFERROR(VLOOKUP($B61,'Slutlig allokering kvv'!$B$2:$BX$550,MATCH(H$2,'Slutlig allokering kvv'!$B$1:$BX$1,0),FALSE)/1,0))</f>
        <v>0</v>
      </c>
      <c r="I61">
        <f>IF($D61="","",IFERROR(VLOOKUP($B61,Kraftvärmeprod!$B$1:$BX$550,MATCH(I$2,Kraftvärmeprod!$B$1:$VX$1,0),FALSE)/1,0)-IFERROR(VLOOKUP($B61,'Slutlig allokering kvv'!$B$2:$BX$550,MATCH(I$2,'Slutlig allokering kvv'!$B$1:$BX$1,0),FALSE)/1,0))</f>
        <v>0</v>
      </c>
      <c r="J61">
        <f>IF($D61="","",IFERROR(VLOOKUP($B61,Kraftvärmeprod!$B$1:$BX$550,MATCH(J$2,Kraftvärmeprod!$B$1:$VX$1,0),FALSE)/1,0)-IFERROR(VLOOKUP($B61,'Slutlig allokering kvv'!$B$2:$BX$550,MATCH(J$2,'Slutlig allokering kvv'!$B$1:$BX$1,0),FALSE)/1,0))</f>
        <v>0</v>
      </c>
      <c r="K61">
        <f>IF($D61="","",IFERROR(VLOOKUP($B61,Kraftvärmeprod!$B$1:$BX$550,MATCH(K$2,Kraftvärmeprod!$B$1:$VX$1,0),FALSE)/1,0)-IFERROR(VLOOKUP($B61,'Slutlig allokering kvv'!$B$2:$BX$550,MATCH(K$2,'Slutlig allokering kvv'!$B$1:$BX$1,0),FALSE)/1,0))</f>
        <v>0</v>
      </c>
      <c r="L61">
        <f>IF($D61="","",IFERROR(VLOOKUP($B61,Kraftvärmeprod!$B$1:$BX$550,MATCH(L$2,Kraftvärmeprod!$B$1:$VX$1,0),FALSE)/1,0)-IFERROR(VLOOKUP($B61,'Slutlig allokering kvv'!$B$2:$BX$550,MATCH(L$2,'Slutlig allokering kvv'!$B$1:$BX$1,0),FALSE)/1,0))</f>
        <v>0</v>
      </c>
      <c r="M61">
        <f>IF($D61="","",IFERROR(VLOOKUP($B61,Kraftvärmeprod!$B$1:$BX$550,MATCH(M$2,Kraftvärmeprod!$B$1:$VX$1,0),FALSE)/1,0)-IFERROR(VLOOKUP($B61,'Slutlig allokering kvv'!$B$2:$BX$550,MATCH(M$2,'Slutlig allokering kvv'!$B$1:$BX$1,0),FALSE)/1,0))</f>
        <v>0</v>
      </c>
      <c r="N61">
        <f>IF($D61="","",IFERROR(VLOOKUP($B61,Kraftvärmeprod!$B$1:$BX$550,MATCH(N$2,Kraftvärmeprod!$B$1:$VX$1,0),FALSE)/1,0)-IFERROR(VLOOKUP($B61,'Slutlig allokering kvv'!$B$2:$BX$550,MATCH(N$2,'Slutlig allokering kvv'!$B$1:$BX$1,0),FALSE)/1,0))</f>
        <v>0</v>
      </c>
      <c r="O61">
        <f>IF($D61="","",IFERROR(VLOOKUP($B61,Kraftvärmeprod!$B$1:$BX$550,MATCH(O$2,Kraftvärmeprod!$B$1:$VX$1,0),FALSE)/1,0)-IFERROR(VLOOKUP($B61,'Slutlig allokering kvv'!$B$2:$BX$550,MATCH(O$2,'Slutlig allokering kvv'!$B$1:$BX$1,0),FALSE)/1,0))</f>
        <v>0</v>
      </c>
      <c r="P61">
        <f>IF($D61="","",IFERROR(VLOOKUP($B61,Kraftvärmeprod!$B$1:$BX$550,MATCH(P$2,Kraftvärmeprod!$B$1:$VX$1,0),FALSE)/1,0)-IFERROR(VLOOKUP($B61,'Slutlig allokering kvv'!$B$2:$BX$550,MATCH(P$2,'Slutlig allokering kvv'!$B$1:$BX$1,0),FALSE)/1,0))</f>
        <v>0</v>
      </c>
      <c r="Q61">
        <f>IF($D61="","",IFERROR(VLOOKUP($B61,Kraftvärmeprod!$B$1:$BX$550,MATCH(Q$2,Kraftvärmeprod!$B$1:$VX$1,0),FALSE)/1,0)-IFERROR(VLOOKUP($B61,'Slutlig allokering kvv'!$B$2:$BX$550,MATCH(Q$2,'Slutlig allokering kvv'!$B$1:$BX$1,0),FALSE)/1,0))</f>
        <v>0</v>
      </c>
      <c r="R61">
        <f>IF($D61="","",IFERROR(VLOOKUP($B61,Kraftvärmeprod!$B$1:$BX$550,MATCH(R$2,Kraftvärmeprod!$B$1:$VX$1,0),FALSE)/1,0)-IFERROR(VLOOKUP($B61,'Slutlig allokering kvv'!$B$2:$BX$550,MATCH(R$2,'Slutlig allokering kvv'!$B$1:$BX$1,0),FALSE)/1,0))</f>
        <v>0</v>
      </c>
      <c r="S61">
        <f>IF($D61="","",IFERROR(VLOOKUP($B61,Kraftvärmeprod!$B$1:$BX$550,MATCH(S$2,Kraftvärmeprod!$B$1:$VX$1,0),FALSE)/1,0)-IFERROR(VLOOKUP($B61,'Slutlig allokering kvv'!$B$2:$BX$550,MATCH(S$2,'Slutlig allokering kvv'!$B$1:$BX$1,0),FALSE)/1,0))</f>
        <v>0</v>
      </c>
      <c r="T61">
        <f>IF($D61="","",IFERROR(VLOOKUP($B61,Kraftvärmeprod!$B$1:$BX$550,MATCH(T$2,Kraftvärmeprod!$B$1:$VX$1,0),FALSE)/1,0)-IFERROR(VLOOKUP($B61,'Slutlig allokering kvv'!$B$2:$BX$550,MATCH(T$2,'Slutlig allokering kvv'!$B$1:$BX$1,0),FALSE)/1,0))</f>
        <v>0</v>
      </c>
      <c r="U61">
        <f>IF($D61="","",IFERROR(VLOOKUP($B61,Kraftvärmeprod!$B$1:$BX$550,MATCH(U$2,Kraftvärmeprod!$B$1:$VX$1,0),FALSE)/1,0)-IFERROR(VLOOKUP($B61,'Slutlig allokering kvv'!$B$2:$BX$550,MATCH(U$2,'Slutlig allokering kvv'!$B$1:$BX$1,0),FALSE)/1,0))</f>
        <v>0</v>
      </c>
      <c r="V61">
        <f>IF($D61="","",IFERROR(VLOOKUP($B61,Kraftvärmeprod!$B$1:$BX$550,MATCH(V$2,Kraftvärmeprod!$B$1:$VX$1,0),FALSE)/1,0)-IFERROR(VLOOKUP($B61,'Slutlig allokering kvv'!$B$2:$BX$550,MATCH(V$2,'Slutlig allokering kvv'!$B$1:$BX$1,0),FALSE)/1,0))</f>
        <v>0</v>
      </c>
      <c r="W61">
        <f>IF($D61="","",IFERROR(VLOOKUP($B61,Kraftvärmeprod!$B$1:$BX$550,MATCH(W$2,Kraftvärmeprod!$B$1:$VX$1,0),FALSE)/1,0)-IFERROR(VLOOKUP($B61,'Slutlig allokering kvv'!$B$2:$BX$550,MATCH(W$2,'Slutlig allokering kvv'!$B$1:$BX$1,0),FALSE)/1,0))</f>
        <v>0</v>
      </c>
      <c r="X61">
        <f>IF($D61="","",IFERROR(VLOOKUP($B61,Kraftvärmeprod!$B$1:$BX$550,MATCH(X$2,Kraftvärmeprod!$B$1:$VX$1,0),FALSE)/1,0)-IFERROR(VLOOKUP($B61,'Slutlig allokering kvv'!$B$2:$BX$550,MATCH(X$2,'Slutlig allokering kvv'!$B$1:$BX$1,0),FALSE)/1,0))</f>
        <v>5.4155000000000009E-2</v>
      </c>
      <c r="Y61">
        <f>IF($D61="","",IFERROR(VLOOKUP($B61,Kraftvärmeprod!$B$1:$BX$550,MATCH(Y$2,Kraftvärmeprod!$B$1:$VX$1,0),FALSE)/1,0)-IFERROR(VLOOKUP($B61,'Slutlig allokering kvv'!$B$2:$BX$550,MATCH(Y$2,'Slutlig allokering kvv'!$B$1:$BX$1,0),FALSE)/1,0))</f>
        <v>0</v>
      </c>
      <c r="Z61">
        <f>IF($D61="","",IFERROR(VLOOKUP($B61,Kraftvärmeprod!$B$1:$BX$550,MATCH(Z$2,Kraftvärmeprod!$B$1:$VX$1,0),FALSE)/1,0)-IFERROR(VLOOKUP($B61,'Slutlig allokering kvv'!$B$2:$BX$550,MATCH(Z$2,'Slutlig allokering kvv'!$B$1:$BX$1,0),FALSE)/1,0))</f>
        <v>0</v>
      </c>
      <c r="AA61">
        <f>IF($D61="","",IFERROR(VLOOKUP($B61,Kraftvärmeprod!$B$1:$BX$550,MATCH(AA$2,Kraftvärmeprod!$B$1:$VX$1,0),FALSE)/1,0)-IFERROR(VLOOKUP($B61,'Slutlig allokering kvv'!$B$2:$BX$550,MATCH(AA$2,'Slutlig allokering kvv'!$B$1:$BX$1,0),FALSE)/1,0))</f>
        <v>37.290000000000006</v>
      </c>
      <c r="AB61">
        <f>IF($D61="","",IFERROR(VLOOKUP($B61,Kraftvärmeprod!$B$1:$BX$550,MATCH(AB$2,Kraftvärmeprod!$B$1:$VX$1,0),FALSE)/1,0)-IFERROR(VLOOKUP($B61,'Slutlig allokering kvv'!$B$2:$BX$550,MATCH(AB$2,'Slutlig allokering kvv'!$B$1:$BX$1,0),FALSE)/1,0))</f>
        <v>0</v>
      </c>
      <c r="AC61">
        <f>IF($D61="","",IFERROR(VLOOKUP($B61,Kraftvärmeprod!$B$1:$BX$550,MATCH(AC$2,Kraftvärmeprod!$B$1:$VX$1,0),FALSE)/1,0)-IFERROR(VLOOKUP($B61,'Slutlig allokering kvv'!$B$2:$BX$550,MATCH(AC$2,'Slutlig allokering kvv'!$B$1:$BX$1,0),FALSE)/1,0))</f>
        <v>0</v>
      </c>
      <c r="AD61">
        <f>IF($D61="","",IFERROR(VLOOKUP($B61,Kraftvärmeprod!$B$1:$BX$550,MATCH(AD$2,Kraftvärmeprod!$B$1:$VX$1,0),FALSE)/1,0)-IFERROR(VLOOKUP($B61,'Slutlig allokering kvv'!$B$2:$BX$550,MATCH(AD$2,'Slutlig allokering kvv'!$B$1:$BX$1,0),FALSE)/1,0))</f>
        <v>0</v>
      </c>
      <c r="AE61">
        <f>IF($D61="","",IFERROR(VLOOKUP($B61,Miljö!$B$1:$E$550,MATCH("Hjälpel kraftvärme (GWh)",Miljö!$B$1:$E$1,0),FALSE)/1,0)-IFERROR(VLOOKUP($B61,'Slutlig allokering kvv'!$B$2:$BX$549,MATCH(AE$2,'Slutlig allokering kvv'!$B$1:$BX$1,0),FALSE)/1,0))</f>
        <v>1.3152800000000004</v>
      </c>
      <c r="AI61" s="274">
        <f t="shared" si="0"/>
        <v>37.344155000000008</v>
      </c>
      <c r="AK61">
        <f>IFERROR(VLOOKUP($B61,'Slutlig allokering kvv'!$B$2:$AX$549,MATCH("Summa slutlig allokerad tillförd energi (utan hjälpel och rökgaskondensering):",'Slutlig allokering kvv'!$B$1:$AX$1,0),FALSE)/1,"")</f>
        <v>115.97584499999999</v>
      </c>
      <c r="AM61" s="275">
        <f>IFERROR(1-VLOOKUP($B61,'Slutlig allokering kvv'!$B$2:$AX$549,MATCH("Andel av bränsle i kvv som allokerats till värme, exklusive rökgaskondensering och hjälpel",'Slutlig allokering kvv'!$B$1:$AX$1,0),FALSE),"")</f>
        <v>0.2435700169579964</v>
      </c>
      <c r="AO61" s="115">
        <f t="shared" si="1"/>
        <v>0.2435700169579964</v>
      </c>
      <c r="AP61" s="276">
        <f t="shared" si="2"/>
        <v>0</v>
      </c>
      <c r="AR61" s="115">
        <f t="shared" si="3"/>
        <v>0.36731007579391672</v>
      </c>
    </row>
    <row r="62" spans="1:44">
      <c r="A62" t="s">
        <v>107</v>
      </c>
      <c r="B62" t="s">
        <v>109</v>
      </c>
      <c r="C62" t="str">
        <f>IFERROR(VLOOKUP($B62,Kraftvärmeprod!$B$1:$AH$479,MATCH(C$2,Kraftvärmeprod!$B$1:$AG$1,0),FALSE)/1,"")</f>
        <v/>
      </c>
      <c r="D62" t="str">
        <f>IFERROR(VLOOKUP($B62,Kraftvärmeprod!$B$1:$AH$479,MATCH(D$2,Kraftvärmeprod!$B$1:$AG$1,0),FALSE)/1,"")</f>
        <v/>
      </c>
      <c r="F62" t="str">
        <f>IF($D62="","",IFERROR(VLOOKUP($B62,Kraftvärmeprod!$B$1:$BX$550,MATCH(F$2,Kraftvärmeprod!$B$1:$VX$1,0),FALSE)/1,0)-IFERROR(VLOOKUP($B62,'Slutlig allokering kvv'!$B$2:$BX$550,MATCH(F$2,'Slutlig allokering kvv'!$B$1:$BX$1,0),FALSE)/1,0))</f>
        <v/>
      </c>
      <c r="G62" t="str">
        <f>IF($D62="","",IFERROR(VLOOKUP($B62,Kraftvärmeprod!$B$1:$BX$550,MATCH(G$2,Kraftvärmeprod!$B$1:$VX$1,0),FALSE)/1,0)-IFERROR(VLOOKUP($B62,'Slutlig allokering kvv'!$B$2:$BX$550,MATCH(G$2,'Slutlig allokering kvv'!$B$1:$BX$1,0),FALSE)/1,0))</f>
        <v/>
      </c>
      <c r="H62" t="str">
        <f>IF($D62="","",IFERROR(VLOOKUP($B62,Kraftvärmeprod!$B$1:$BX$550,MATCH(H$2,Kraftvärmeprod!$B$1:$VX$1,0),FALSE)/1,0)-IFERROR(VLOOKUP($B62,'Slutlig allokering kvv'!$B$2:$BX$550,MATCH(H$2,'Slutlig allokering kvv'!$B$1:$BX$1,0),FALSE)/1,0))</f>
        <v/>
      </c>
      <c r="I62" t="str">
        <f>IF($D62="","",IFERROR(VLOOKUP($B62,Kraftvärmeprod!$B$1:$BX$550,MATCH(I$2,Kraftvärmeprod!$B$1:$VX$1,0),FALSE)/1,0)-IFERROR(VLOOKUP($B62,'Slutlig allokering kvv'!$B$2:$BX$550,MATCH(I$2,'Slutlig allokering kvv'!$B$1:$BX$1,0),FALSE)/1,0))</f>
        <v/>
      </c>
      <c r="J62" t="str">
        <f>IF($D62="","",IFERROR(VLOOKUP($B62,Kraftvärmeprod!$B$1:$BX$550,MATCH(J$2,Kraftvärmeprod!$B$1:$VX$1,0),FALSE)/1,0)-IFERROR(VLOOKUP($B62,'Slutlig allokering kvv'!$B$2:$BX$550,MATCH(J$2,'Slutlig allokering kvv'!$B$1:$BX$1,0),FALSE)/1,0))</f>
        <v/>
      </c>
      <c r="K62" t="str">
        <f>IF($D62="","",IFERROR(VLOOKUP($B62,Kraftvärmeprod!$B$1:$BX$550,MATCH(K$2,Kraftvärmeprod!$B$1:$VX$1,0),FALSE)/1,0)-IFERROR(VLOOKUP($B62,'Slutlig allokering kvv'!$B$2:$BX$550,MATCH(K$2,'Slutlig allokering kvv'!$B$1:$BX$1,0),FALSE)/1,0))</f>
        <v/>
      </c>
      <c r="L62" t="str">
        <f>IF($D62="","",IFERROR(VLOOKUP($B62,Kraftvärmeprod!$B$1:$BX$550,MATCH(L$2,Kraftvärmeprod!$B$1:$VX$1,0),FALSE)/1,0)-IFERROR(VLOOKUP($B62,'Slutlig allokering kvv'!$B$2:$BX$550,MATCH(L$2,'Slutlig allokering kvv'!$B$1:$BX$1,0),FALSE)/1,0))</f>
        <v/>
      </c>
      <c r="M62" t="str">
        <f>IF($D62="","",IFERROR(VLOOKUP($B62,Kraftvärmeprod!$B$1:$BX$550,MATCH(M$2,Kraftvärmeprod!$B$1:$VX$1,0),FALSE)/1,0)-IFERROR(VLOOKUP($B62,'Slutlig allokering kvv'!$B$2:$BX$550,MATCH(M$2,'Slutlig allokering kvv'!$B$1:$BX$1,0),FALSE)/1,0))</f>
        <v/>
      </c>
      <c r="N62" t="str">
        <f>IF($D62="","",IFERROR(VLOOKUP($B62,Kraftvärmeprod!$B$1:$BX$550,MATCH(N$2,Kraftvärmeprod!$B$1:$VX$1,0),FALSE)/1,0)-IFERROR(VLOOKUP($B62,'Slutlig allokering kvv'!$B$2:$BX$550,MATCH(N$2,'Slutlig allokering kvv'!$B$1:$BX$1,0),FALSE)/1,0))</f>
        <v/>
      </c>
      <c r="O62" t="str">
        <f>IF($D62="","",IFERROR(VLOOKUP($B62,Kraftvärmeprod!$B$1:$BX$550,MATCH(O$2,Kraftvärmeprod!$B$1:$VX$1,0),FALSE)/1,0)-IFERROR(VLOOKUP($B62,'Slutlig allokering kvv'!$B$2:$BX$550,MATCH(O$2,'Slutlig allokering kvv'!$B$1:$BX$1,0),FALSE)/1,0))</f>
        <v/>
      </c>
      <c r="P62" t="str">
        <f>IF($D62="","",IFERROR(VLOOKUP($B62,Kraftvärmeprod!$B$1:$BX$550,MATCH(P$2,Kraftvärmeprod!$B$1:$VX$1,0),FALSE)/1,0)-IFERROR(VLOOKUP($B62,'Slutlig allokering kvv'!$B$2:$BX$550,MATCH(P$2,'Slutlig allokering kvv'!$B$1:$BX$1,0),FALSE)/1,0))</f>
        <v/>
      </c>
      <c r="Q62" t="str">
        <f>IF($D62="","",IFERROR(VLOOKUP($B62,Kraftvärmeprod!$B$1:$BX$550,MATCH(Q$2,Kraftvärmeprod!$B$1:$VX$1,0),FALSE)/1,0)-IFERROR(VLOOKUP($B62,'Slutlig allokering kvv'!$B$2:$BX$550,MATCH(Q$2,'Slutlig allokering kvv'!$B$1:$BX$1,0),FALSE)/1,0))</f>
        <v/>
      </c>
      <c r="R62" t="str">
        <f>IF($D62="","",IFERROR(VLOOKUP($B62,Kraftvärmeprod!$B$1:$BX$550,MATCH(R$2,Kraftvärmeprod!$B$1:$VX$1,0),FALSE)/1,0)-IFERROR(VLOOKUP($B62,'Slutlig allokering kvv'!$B$2:$BX$550,MATCH(R$2,'Slutlig allokering kvv'!$B$1:$BX$1,0),FALSE)/1,0))</f>
        <v/>
      </c>
      <c r="S62" t="str">
        <f>IF($D62="","",IFERROR(VLOOKUP($B62,Kraftvärmeprod!$B$1:$BX$550,MATCH(S$2,Kraftvärmeprod!$B$1:$VX$1,0),FALSE)/1,0)-IFERROR(VLOOKUP($B62,'Slutlig allokering kvv'!$B$2:$BX$550,MATCH(S$2,'Slutlig allokering kvv'!$B$1:$BX$1,0),FALSE)/1,0))</f>
        <v/>
      </c>
      <c r="T62" t="str">
        <f>IF($D62="","",IFERROR(VLOOKUP($B62,Kraftvärmeprod!$B$1:$BX$550,MATCH(T$2,Kraftvärmeprod!$B$1:$VX$1,0),FALSE)/1,0)-IFERROR(VLOOKUP($B62,'Slutlig allokering kvv'!$B$2:$BX$550,MATCH(T$2,'Slutlig allokering kvv'!$B$1:$BX$1,0),FALSE)/1,0))</f>
        <v/>
      </c>
      <c r="U62" t="str">
        <f>IF($D62="","",IFERROR(VLOOKUP($B62,Kraftvärmeprod!$B$1:$BX$550,MATCH(U$2,Kraftvärmeprod!$B$1:$VX$1,0),FALSE)/1,0)-IFERROR(VLOOKUP($B62,'Slutlig allokering kvv'!$B$2:$BX$550,MATCH(U$2,'Slutlig allokering kvv'!$B$1:$BX$1,0),FALSE)/1,0))</f>
        <v/>
      </c>
      <c r="V62" t="str">
        <f>IF($D62="","",IFERROR(VLOOKUP($B62,Kraftvärmeprod!$B$1:$BX$550,MATCH(V$2,Kraftvärmeprod!$B$1:$VX$1,0),FALSE)/1,0)-IFERROR(VLOOKUP($B62,'Slutlig allokering kvv'!$B$2:$BX$550,MATCH(V$2,'Slutlig allokering kvv'!$B$1:$BX$1,0),FALSE)/1,0))</f>
        <v/>
      </c>
      <c r="W62" t="str">
        <f>IF($D62="","",IFERROR(VLOOKUP($B62,Kraftvärmeprod!$B$1:$BX$550,MATCH(W$2,Kraftvärmeprod!$B$1:$VX$1,0),FALSE)/1,0)-IFERROR(VLOOKUP($B62,'Slutlig allokering kvv'!$B$2:$BX$550,MATCH(W$2,'Slutlig allokering kvv'!$B$1:$BX$1,0),FALSE)/1,0))</f>
        <v/>
      </c>
      <c r="X62" t="str">
        <f>IF($D62="","",IFERROR(VLOOKUP($B62,Kraftvärmeprod!$B$1:$BX$550,MATCH(X$2,Kraftvärmeprod!$B$1:$VX$1,0),FALSE)/1,0)-IFERROR(VLOOKUP($B62,'Slutlig allokering kvv'!$B$2:$BX$550,MATCH(X$2,'Slutlig allokering kvv'!$B$1:$BX$1,0),FALSE)/1,0))</f>
        <v/>
      </c>
      <c r="Y62" t="str">
        <f>IF($D62="","",IFERROR(VLOOKUP($B62,Kraftvärmeprod!$B$1:$BX$550,MATCH(Y$2,Kraftvärmeprod!$B$1:$VX$1,0),FALSE)/1,0)-IFERROR(VLOOKUP($B62,'Slutlig allokering kvv'!$B$2:$BX$550,MATCH(Y$2,'Slutlig allokering kvv'!$B$1:$BX$1,0),FALSE)/1,0))</f>
        <v/>
      </c>
      <c r="Z62" t="str">
        <f>IF($D62="","",IFERROR(VLOOKUP($B62,Kraftvärmeprod!$B$1:$BX$550,MATCH(Z$2,Kraftvärmeprod!$B$1:$VX$1,0),FALSE)/1,0)-IFERROR(VLOOKUP($B62,'Slutlig allokering kvv'!$B$2:$BX$550,MATCH(Z$2,'Slutlig allokering kvv'!$B$1:$BX$1,0),FALSE)/1,0))</f>
        <v/>
      </c>
      <c r="AA62" t="str">
        <f>IF($D62="","",IFERROR(VLOOKUP($B62,Kraftvärmeprod!$B$1:$BX$550,MATCH(AA$2,Kraftvärmeprod!$B$1:$VX$1,0),FALSE)/1,0)-IFERROR(VLOOKUP($B62,'Slutlig allokering kvv'!$B$2:$BX$550,MATCH(AA$2,'Slutlig allokering kvv'!$B$1:$BX$1,0),FALSE)/1,0))</f>
        <v/>
      </c>
      <c r="AB62" t="str">
        <f>IF($D62="","",IFERROR(VLOOKUP($B62,Kraftvärmeprod!$B$1:$BX$550,MATCH(AB$2,Kraftvärmeprod!$B$1:$VX$1,0),FALSE)/1,0)-IFERROR(VLOOKUP($B62,'Slutlig allokering kvv'!$B$2:$BX$550,MATCH(AB$2,'Slutlig allokering kvv'!$B$1:$BX$1,0),FALSE)/1,0))</f>
        <v/>
      </c>
      <c r="AC62" t="str">
        <f>IF($D62="","",IFERROR(VLOOKUP($B62,Kraftvärmeprod!$B$1:$BX$550,MATCH(AC$2,Kraftvärmeprod!$B$1:$VX$1,0),FALSE)/1,0)-IFERROR(VLOOKUP($B62,'Slutlig allokering kvv'!$B$2:$BX$550,MATCH(AC$2,'Slutlig allokering kvv'!$B$1:$BX$1,0),FALSE)/1,0))</f>
        <v/>
      </c>
      <c r="AD62" t="str">
        <f>IF($D62="","",IFERROR(VLOOKUP($B62,Kraftvärmeprod!$B$1:$BX$550,MATCH(AD$2,Kraftvärmeprod!$B$1:$VX$1,0),FALSE)/1,0)-IFERROR(VLOOKUP($B62,'Slutlig allokering kvv'!$B$2:$BX$550,MATCH(AD$2,'Slutlig allokering kvv'!$B$1:$BX$1,0),FALSE)/1,0))</f>
        <v/>
      </c>
      <c r="AE62" t="str">
        <f>IF($D62="","",IFERROR(VLOOKUP($B62,Miljö!$B$1:$E$550,MATCH("Hjälpel kraftvärme (GWh)",Miljö!$B$1:$E$1,0),FALSE)/1,0)-IFERROR(VLOOKUP($B62,'Slutlig allokering kvv'!$B$2:$BX$549,MATCH(AE$2,'Slutlig allokering kvv'!$B$1:$BX$1,0),FALSE)/1,0))</f>
        <v/>
      </c>
      <c r="AI62" s="274">
        <f t="shared" si="0"/>
        <v>0</v>
      </c>
      <c r="AK62">
        <f>IFERROR(VLOOKUP($B62,'Slutlig allokering kvv'!$B$2:$AX$549,MATCH("Summa slutlig allokerad tillförd energi (utan hjälpel och rökgaskondensering):",'Slutlig allokering kvv'!$B$1:$AX$1,0),FALSE)/1,"")</f>
        <v>0</v>
      </c>
      <c r="AM62" s="275" t="str">
        <f>IFERROR(1-VLOOKUP($B62,'Slutlig allokering kvv'!$B$2:$AX$549,MATCH("Andel av bränsle i kvv som allokerats till värme, exklusive rökgaskondensering och hjälpel",'Slutlig allokering kvv'!$B$1:$AX$1,0),FALSE),"")</f>
        <v/>
      </c>
      <c r="AO62" s="115" t="str">
        <f t="shared" si="1"/>
        <v/>
      </c>
      <c r="AP62" s="276" t="str">
        <f t="shared" si="2"/>
        <v/>
      </c>
      <c r="AR62" s="115" t="str">
        <f t="shared" si="3"/>
        <v/>
      </c>
    </row>
    <row r="63" spans="1:44">
      <c r="A63" t="s">
        <v>107</v>
      </c>
      <c r="B63" t="s">
        <v>110</v>
      </c>
      <c r="C63" t="str">
        <f>IFERROR(VLOOKUP($B63,Kraftvärmeprod!$B$1:$AH$479,MATCH(C$2,Kraftvärmeprod!$B$1:$AG$1,0),FALSE)/1,"")</f>
        <v/>
      </c>
      <c r="D63" t="str">
        <f>IFERROR(VLOOKUP($B63,Kraftvärmeprod!$B$1:$AH$479,MATCH(D$2,Kraftvärmeprod!$B$1:$AG$1,0),FALSE)/1,"")</f>
        <v/>
      </c>
      <c r="F63" t="str">
        <f>IF($D63="","",IFERROR(VLOOKUP($B63,Kraftvärmeprod!$B$1:$BX$550,MATCH(F$2,Kraftvärmeprod!$B$1:$VX$1,0),FALSE)/1,0)-IFERROR(VLOOKUP($B63,'Slutlig allokering kvv'!$B$2:$BX$550,MATCH(F$2,'Slutlig allokering kvv'!$B$1:$BX$1,0),FALSE)/1,0))</f>
        <v/>
      </c>
      <c r="G63" t="str">
        <f>IF($D63="","",IFERROR(VLOOKUP($B63,Kraftvärmeprod!$B$1:$BX$550,MATCH(G$2,Kraftvärmeprod!$B$1:$VX$1,0),FALSE)/1,0)-IFERROR(VLOOKUP($B63,'Slutlig allokering kvv'!$B$2:$BX$550,MATCH(G$2,'Slutlig allokering kvv'!$B$1:$BX$1,0),FALSE)/1,0))</f>
        <v/>
      </c>
      <c r="H63" t="str">
        <f>IF($D63="","",IFERROR(VLOOKUP($B63,Kraftvärmeprod!$B$1:$BX$550,MATCH(H$2,Kraftvärmeprod!$B$1:$VX$1,0),FALSE)/1,0)-IFERROR(VLOOKUP($B63,'Slutlig allokering kvv'!$B$2:$BX$550,MATCH(H$2,'Slutlig allokering kvv'!$B$1:$BX$1,0),FALSE)/1,0))</f>
        <v/>
      </c>
      <c r="I63" t="str">
        <f>IF($D63="","",IFERROR(VLOOKUP($B63,Kraftvärmeprod!$B$1:$BX$550,MATCH(I$2,Kraftvärmeprod!$B$1:$VX$1,0),FALSE)/1,0)-IFERROR(VLOOKUP($B63,'Slutlig allokering kvv'!$B$2:$BX$550,MATCH(I$2,'Slutlig allokering kvv'!$B$1:$BX$1,0),FALSE)/1,0))</f>
        <v/>
      </c>
      <c r="J63" t="str">
        <f>IF($D63="","",IFERROR(VLOOKUP($B63,Kraftvärmeprod!$B$1:$BX$550,MATCH(J$2,Kraftvärmeprod!$B$1:$VX$1,0),FALSE)/1,0)-IFERROR(VLOOKUP($B63,'Slutlig allokering kvv'!$B$2:$BX$550,MATCH(J$2,'Slutlig allokering kvv'!$B$1:$BX$1,0),FALSE)/1,0))</f>
        <v/>
      </c>
      <c r="K63" t="str">
        <f>IF($D63="","",IFERROR(VLOOKUP($B63,Kraftvärmeprod!$B$1:$BX$550,MATCH(K$2,Kraftvärmeprod!$B$1:$VX$1,0),FALSE)/1,0)-IFERROR(VLOOKUP($B63,'Slutlig allokering kvv'!$B$2:$BX$550,MATCH(K$2,'Slutlig allokering kvv'!$B$1:$BX$1,0),FALSE)/1,0))</f>
        <v/>
      </c>
      <c r="L63" t="str">
        <f>IF($D63="","",IFERROR(VLOOKUP($B63,Kraftvärmeprod!$B$1:$BX$550,MATCH(L$2,Kraftvärmeprod!$B$1:$VX$1,0),FALSE)/1,0)-IFERROR(VLOOKUP($B63,'Slutlig allokering kvv'!$B$2:$BX$550,MATCH(L$2,'Slutlig allokering kvv'!$B$1:$BX$1,0),FALSE)/1,0))</f>
        <v/>
      </c>
      <c r="M63" t="str">
        <f>IF($D63="","",IFERROR(VLOOKUP($B63,Kraftvärmeprod!$B$1:$BX$550,MATCH(M$2,Kraftvärmeprod!$B$1:$VX$1,0),FALSE)/1,0)-IFERROR(VLOOKUP($B63,'Slutlig allokering kvv'!$B$2:$BX$550,MATCH(M$2,'Slutlig allokering kvv'!$B$1:$BX$1,0),FALSE)/1,0))</f>
        <v/>
      </c>
      <c r="N63" t="str">
        <f>IF($D63="","",IFERROR(VLOOKUP($B63,Kraftvärmeprod!$B$1:$BX$550,MATCH(N$2,Kraftvärmeprod!$B$1:$VX$1,0),FALSE)/1,0)-IFERROR(VLOOKUP($B63,'Slutlig allokering kvv'!$B$2:$BX$550,MATCH(N$2,'Slutlig allokering kvv'!$B$1:$BX$1,0),FALSE)/1,0))</f>
        <v/>
      </c>
      <c r="O63" t="str">
        <f>IF($D63="","",IFERROR(VLOOKUP($B63,Kraftvärmeprod!$B$1:$BX$550,MATCH(O$2,Kraftvärmeprod!$B$1:$VX$1,0),FALSE)/1,0)-IFERROR(VLOOKUP($B63,'Slutlig allokering kvv'!$B$2:$BX$550,MATCH(O$2,'Slutlig allokering kvv'!$B$1:$BX$1,0),FALSE)/1,0))</f>
        <v/>
      </c>
      <c r="P63" t="str">
        <f>IF($D63="","",IFERROR(VLOOKUP($B63,Kraftvärmeprod!$B$1:$BX$550,MATCH(P$2,Kraftvärmeprod!$B$1:$VX$1,0),FALSE)/1,0)-IFERROR(VLOOKUP($B63,'Slutlig allokering kvv'!$B$2:$BX$550,MATCH(P$2,'Slutlig allokering kvv'!$B$1:$BX$1,0),FALSE)/1,0))</f>
        <v/>
      </c>
      <c r="Q63" t="str">
        <f>IF($D63="","",IFERROR(VLOOKUP($B63,Kraftvärmeprod!$B$1:$BX$550,MATCH(Q$2,Kraftvärmeprod!$B$1:$VX$1,0),FALSE)/1,0)-IFERROR(VLOOKUP($B63,'Slutlig allokering kvv'!$B$2:$BX$550,MATCH(Q$2,'Slutlig allokering kvv'!$B$1:$BX$1,0),FALSE)/1,0))</f>
        <v/>
      </c>
      <c r="R63" t="str">
        <f>IF($D63="","",IFERROR(VLOOKUP($B63,Kraftvärmeprod!$B$1:$BX$550,MATCH(R$2,Kraftvärmeprod!$B$1:$VX$1,0),FALSE)/1,0)-IFERROR(VLOOKUP($B63,'Slutlig allokering kvv'!$B$2:$BX$550,MATCH(R$2,'Slutlig allokering kvv'!$B$1:$BX$1,0),FALSE)/1,0))</f>
        <v/>
      </c>
      <c r="S63" t="str">
        <f>IF($D63="","",IFERROR(VLOOKUP($B63,Kraftvärmeprod!$B$1:$BX$550,MATCH(S$2,Kraftvärmeprod!$B$1:$VX$1,0),FALSE)/1,0)-IFERROR(VLOOKUP($B63,'Slutlig allokering kvv'!$B$2:$BX$550,MATCH(S$2,'Slutlig allokering kvv'!$B$1:$BX$1,0),FALSE)/1,0))</f>
        <v/>
      </c>
      <c r="T63" t="str">
        <f>IF($D63="","",IFERROR(VLOOKUP($B63,Kraftvärmeprod!$B$1:$BX$550,MATCH(T$2,Kraftvärmeprod!$B$1:$VX$1,0),FALSE)/1,0)-IFERROR(VLOOKUP($B63,'Slutlig allokering kvv'!$B$2:$BX$550,MATCH(T$2,'Slutlig allokering kvv'!$B$1:$BX$1,0),FALSE)/1,0))</f>
        <v/>
      </c>
      <c r="U63" t="str">
        <f>IF($D63="","",IFERROR(VLOOKUP($B63,Kraftvärmeprod!$B$1:$BX$550,MATCH(U$2,Kraftvärmeprod!$B$1:$VX$1,0),FALSE)/1,0)-IFERROR(VLOOKUP($B63,'Slutlig allokering kvv'!$B$2:$BX$550,MATCH(U$2,'Slutlig allokering kvv'!$B$1:$BX$1,0),FALSE)/1,0))</f>
        <v/>
      </c>
      <c r="V63" t="str">
        <f>IF($D63="","",IFERROR(VLOOKUP($B63,Kraftvärmeprod!$B$1:$BX$550,MATCH(V$2,Kraftvärmeprod!$B$1:$VX$1,0),FALSE)/1,0)-IFERROR(VLOOKUP($B63,'Slutlig allokering kvv'!$B$2:$BX$550,MATCH(V$2,'Slutlig allokering kvv'!$B$1:$BX$1,0),FALSE)/1,0))</f>
        <v/>
      </c>
      <c r="W63" t="str">
        <f>IF($D63="","",IFERROR(VLOOKUP($B63,Kraftvärmeprod!$B$1:$BX$550,MATCH(W$2,Kraftvärmeprod!$B$1:$VX$1,0),FALSE)/1,0)-IFERROR(VLOOKUP($B63,'Slutlig allokering kvv'!$B$2:$BX$550,MATCH(W$2,'Slutlig allokering kvv'!$B$1:$BX$1,0),FALSE)/1,0))</f>
        <v/>
      </c>
      <c r="X63" t="str">
        <f>IF($D63="","",IFERROR(VLOOKUP($B63,Kraftvärmeprod!$B$1:$BX$550,MATCH(X$2,Kraftvärmeprod!$B$1:$VX$1,0),FALSE)/1,0)-IFERROR(VLOOKUP($B63,'Slutlig allokering kvv'!$B$2:$BX$550,MATCH(X$2,'Slutlig allokering kvv'!$B$1:$BX$1,0),FALSE)/1,0))</f>
        <v/>
      </c>
      <c r="Y63" t="str">
        <f>IF($D63="","",IFERROR(VLOOKUP($B63,Kraftvärmeprod!$B$1:$BX$550,MATCH(Y$2,Kraftvärmeprod!$B$1:$VX$1,0),FALSE)/1,0)-IFERROR(VLOOKUP($B63,'Slutlig allokering kvv'!$B$2:$BX$550,MATCH(Y$2,'Slutlig allokering kvv'!$B$1:$BX$1,0),FALSE)/1,0))</f>
        <v/>
      </c>
      <c r="Z63" t="str">
        <f>IF($D63="","",IFERROR(VLOOKUP($B63,Kraftvärmeprod!$B$1:$BX$550,MATCH(Z$2,Kraftvärmeprod!$B$1:$VX$1,0),FALSE)/1,0)-IFERROR(VLOOKUP($B63,'Slutlig allokering kvv'!$B$2:$BX$550,MATCH(Z$2,'Slutlig allokering kvv'!$B$1:$BX$1,0),FALSE)/1,0))</f>
        <v/>
      </c>
      <c r="AA63" t="str">
        <f>IF($D63="","",IFERROR(VLOOKUP($B63,Kraftvärmeprod!$B$1:$BX$550,MATCH(AA$2,Kraftvärmeprod!$B$1:$VX$1,0),FALSE)/1,0)-IFERROR(VLOOKUP($B63,'Slutlig allokering kvv'!$B$2:$BX$550,MATCH(AA$2,'Slutlig allokering kvv'!$B$1:$BX$1,0),FALSE)/1,0))</f>
        <v/>
      </c>
      <c r="AB63" t="str">
        <f>IF($D63="","",IFERROR(VLOOKUP($B63,Kraftvärmeprod!$B$1:$BX$550,MATCH(AB$2,Kraftvärmeprod!$B$1:$VX$1,0),FALSE)/1,0)-IFERROR(VLOOKUP($B63,'Slutlig allokering kvv'!$B$2:$BX$550,MATCH(AB$2,'Slutlig allokering kvv'!$B$1:$BX$1,0),FALSE)/1,0))</f>
        <v/>
      </c>
      <c r="AC63" t="str">
        <f>IF($D63="","",IFERROR(VLOOKUP($B63,Kraftvärmeprod!$B$1:$BX$550,MATCH(AC$2,Kraftvärmeprod!$B$1:$VX$1,0),FALSE)/1,0)-IFERROR(VLOOKUP($B63,'Slutlig allokering kvv'!$B$2:$BX$550,MATCH(AC$2,'Slutlig allokering kvv'!$B$1:$BX$1,0),FALSE)/1,0))</f>
        <v/>
      </c>
      <c r="AD63" t="str">
        <f>IF($D63="","",IFERROR(VLOOKUP($B63,Kraftvärmeprod!$B$1:$BX$550,MATCH(AD$2,Kraftvärmeprod!$B$1:$VX$1,0),FALSE)/1,0)-IFERROR(VLOOKUP($B63,'Slutlig allokering kvv'!$B$2:$BX$550,MATCH(AD$2,'Slutlig allokering kvv'!$B$1:$BX$1,0),FALSE)/1,0))</f>
        <v/>
      </c>
      <c r="AE63" t="str">
        <f>IF($D63="","",IFERROR(VLOOKUP($B63,Miljö!$B$1:$E$550,MATCH("Hjälpel kraftvärme (GWh)",Miljö!$B$1:$E$1,0),FALSE)/1,0)-IFERROR(VLOOKUP($B63,'Slutlig allokering kvv'!$B$2:$BX$549,MATCH(AE$2,'Slutlig allokering kvv'!$B$1:$BX$1,0),FALSE)/1,0))</f>
        <v/>
      </c>
      <c r="AI63" s="274">
        <f t="shared" si="0"/>
        <v>0</v>
      </c>
      <c r="AK63">
        <f>IFERROR(VLOOKUP($B63,'Slutlig allokering kvv'!$B$2:$AX$549,MATCH("Summa slutlig allokerad tillförd energi (utan hjälpel och rökgaskondensering):",'Slutlig allokering kvv'!$B$1:$AX$1,0),FALSE)/1,"")</f>
        <v>0</v>
      </c>
      <c r="AM63" s="275" t="str">
        <f>IFERROR(1-VLOOKUP($B63,'Slutlig allokering kvv'!$B$2:$AX$549,MATCH("Andel av bränsle i kvv som allokerats till värme, exklusive rökgaskondensering och hjälpel",'Slutlig allokering kvv'!$B$1:$AX$1,0),FALSE),"")</f>
        <v/>
      </c>
      <c r="AO63" s="115" t="str">
        <f t="shared" si="1"/>
        <v/>
      </c>
      <c r="AP63" s="276" t="str">
        <f t="shared" si="2"/>
        <v/>
      </c>
      <c r="AR63" s="115" t="str">
        <f t="shared" si="3"/>
        <v/>
      </c>
    </row>
    <row r="64" spans="1:44">
      <c r="A64" t="s">
        <v>111</v>
      </c>
      <c r="B64" t="s">
        <v>112</v>
      </c>
      <c r="C64" t="str">
        <f>IFERROR(VLOOKUP($B64,Kraftvärmeprod!$B$1:$AH$479,MATCH(C$2,Kraftvärmeprod!$B$1:$AG$1,0),FALSE)/1,"")</f>
        <v/>
      </c>
      <c r="D64" t="str">
        <f>IFERROR(VLOOKUP($B64,Kraftvärmeprod!$B$1:$AH$479,MATCH(D$2,Kraftvärmeprod!$B$1:$AG$1,0),FALSE)/1,"")</f>
        <v/>
      </c>
      <c r="F64" t="str">
        <f>IF($D64="","",IFERROR(VLOOKUP($B64,Kraftvärmeprod!$B$1:$BX$550,MATCH(F$2,Kraftvärmeprod!$B$1:$VX$1,0),FALSE)/1,0)-IFERROR(VLOOKUP($B64,'Slutlig allokering kvv'!$B$2:$BX$550,MATCH(F$2,'Slutlig allokering kvv'!$B$1:$BX$1,0),FALSE)/1,0))</f>
        <v/>
      </c>
      <c r="G64" t="str">
        <f>IF($D64="","",IFERROR(VLOOKUP($B64,Kraftvärmeprod!$B$1:$BX$550,MATCH(G$2,Kraftvärmeprod!$B$1:$VX$1,0),FALSE)/1,0)-IFERROR(VLOOKUP($B64,'Slutlig allokering kvv'!$B$2:$BX$550,MATCH(G$2,'Slutlig allokering kvv'!$B$1:$BX$1,0),FALSE)/1,0))</f>
        <v/>
      </c>
      <c r="H64" t="str">
        <f>IF($D64="","",IFERROR(VLOOKUP($B64,Kraftvärmeprod!$B$1:$BX$550,MATCH(H$2,Kraftvärmeprod!$B$1:$VX$1,0),FALSE)/1,0)-IFERROR(VLOOKUP($B64,'Slutlig allokering kvv'!$B$2:$BX$550,MATCH(H$2,'Slutlig allokering kvv'!$B$1:$BX$1,0),FALSE)/1,0))</f>
        <v/>
      </c>
      <c r="I64" t="str">
        <f>IF($D64="","",IFERROR(VLOOKUP($B64,Kraftvärmeprod!$B$1:$BX$550,MATCH(I$2,Kraftvärmeprod!$B$1:$VX$1,0),FALSE)/1,0)-IFERROR(VLOOKUP($B64,'Slutlig allokering kvv'!$B$2:$BX$550,MATCH(I$2,'Slutlig allokering kvv'!$B$1:$BX$1,0),FALSE)/1,0))</f>
        <v/>
      </c>
      <c r="J64" t="str">
        <f>IF($D64="","",IFERROR(VLOOKUP($B64,Kraftvärmeprod!$B$1:$BX$550,MATCH(J$2,Kraftvärmeprod!$B$1:$VX$1,0),FALSE)/1,0)-IFERROR(VLOOKUP($B64,'Slutlig allokering kvv'!$B$2:$BX$550,MATCH(J$2,'Slutlig allokering kvv'!$B$1:$BX$1,0),FALSE)/1,0))</f>
        <v/>
      </c>
      <c r="K64" t="str">
        <f>IF($D64="","",IFERROR(VLOOKUP($B64,Kraftvärmeprod!$B$1:$BX$550,MATCH(K$2,Kraftvärmeprod!$B$1:$VX$1,0),FALSE)/1,0)-IFERROR(VLOOKUP($B64,'Slutlig allokering kvv'!$B$2:$BX$550,MATCH(K$2,'Slutlig allokering kvv'!$B$1:$BX$1,0),FALSE)/1,0))</f>
        <v/>
      </c>
      <c r="L64" t="str">
        <f>IF($D64="","",IFERROR(VLOOKUP($B64,Kraftvärmeprod!$B$1:$BX$550,MATCH(L$2,Kraftvärmeprod!$B$1:$VX$1,0),FALSE)/1,0)-IFERROR(VLOOKUP($B64,'Slutlig allokering kvv'!$B$2:$BX$550,MATCH(L$2,'Slutlig allokering kvv'!$B$1:$BX$1,0),FALSE)/1,0))</f>
        <v/>
      </c>
      <c r="M64" t="str">
        <f>IF($D64="","",IFERROR(VLOOKUP($B64,Kraftvärmeprod!$B$1:$BX$550,MATCH(M$2,Kraftvärmeprod!$B$1:$VX$1,0),FALSE)/1,0)-IFERROR(VLOOKUP($B64,'Slutlig allokering kvv'!$B$2:$BX$550,MATCH(M$2,'Slutlig allokering kvv'!$B$1:$BX$1,0),FALSE)/1,0))</f>
        <v/>
      </c>
      <c r="N64" t="str">
        <f>IF($D64="","",IFERROR(VLOOKUP($B64,Kraftvärmeprod!$B$1:$BX$550,MATCH(N$2,Kraftvärmeprod!$B$1:$VX$1,0),FALSE)/1,0)-IFERROR(VLOOKUP($B64,'Slutlig allokering kvv'!$B$2:$BX$550,MATCH(N$2,'Slutlig allokering kvv'!$B$1:$BX$1,0),FALSE)/1,0))</f>
        <v/>
      </c>
      <c r="O64" t="str">
        <f>IF($D64="","",IFERROR(VLOOKUP($B64,Kraftvärmeprod!$B$1:$BX$550,MATCH(O$2,Kraftvärmeprod!$B$1:$VX$1,0),FALSE)/1,0)-IFERROR(VLOOKUP($B64,'Slutlig allokering kvv'!$B$2:$BX$550,MATCH(O$2,'Slutlig allokering kvv'!$B$1:$BX$1,0),FALSE)/1,0))</f>
        <v/>
      </c>
      <c r="P64" t="str">
        <f>IF($D64="","",IFERROR(VLOOKUP($B64,Kraftvärmeprod!$B$1:$BX$550,MATCH(P$2,Kraftvärmeprod!$B$1:$VX$1,0),FALSE)/1,0)-IFERROR(VLOOKUP($B64,'Slutlig allokering kvv'!$B$2:$BX$550,MATCH(P$2,'Slutlig allokering kvv'!$B$1:$BX$1,0),FALSE)/1,0))</f>
        <v/>
      </c>
      <c r="Q64" t="str">
        <f>IF($D64="","",IFERROR(VLOOKUP($B64,Kraftvärmeprod!$B$1:$BX$550,MATCH(Q$2,Kraftvärmeprod!$B$1:$VX$1,0),FALSE)/1,0)-IFERROR(VLOOKUP($B64,'Slutlig allokering kvv'!$B$2:$BX$550,MATCH(Q$2,'Slutlig allokering kvv'!$B$1:$BX$1,0),FALSE)/1,0))</f>
        <v/>
      </c>
      <c r="R64" t="str">
        <f>IF($D64="","",IFERROR(VLOOKUP($B64,Kraftvärmeprod!$B$1:$BX$550,MATCH(R$2,Kraftvärmeprod!$B$1:$VX$1,0),FALSE)/1,0)-IFERROR(VLOOKUP($B64,'Slutlig allokering kvv'!$B$2:$BX$550,MATCH(R$2,'Slutlig allokering kvv'!$B$1:$BX$1,0),FALSE)/1,0))</f>
        <v/>
      </c>
      <c r="S64" t="str">
        <f>IF($D64="","",IFERROR(VLOOKUP($B64,Kraftvärmeprod!$B$1:$BX$550,MATCH(S$2,Kraftvärmeprod!$B$1:$VX$1,0),FALSE)/1,0)-IFERROR(VLOOKUP($B64,'Slutlig allokering kvv'!$B$2:$BX$550,MATCH(S$2,'Slutlig allokering kvv'!$B$1:$BX$1,0),FALSE)/1,0))</f>
        <v/>
      </c>
      <c r="T64" t="str">
        <f>IF($D64="","",IFERROR(VLOOKUP($B64,Kraftvärmeprod!$B$1:$BX$550,MATCH(T$2,Kraftvärmeprod!$B$1:$VX$1,0),FALSE)/1,0)-IFERROR(VLOOKUP($B64,'Slutlig allokering kvv'!$B$2:$BX$550,MATCH(T$2,'Slutlig allokering kvv'!$B$1:$BX$1,0),FALSE)/1,0))</f>
        <v/>
      </c>
      <c r="U64" t="str">
        <f>IF($D64="","",IFERROR(VLOOKUP($B64,Kraftvärmeprod!$B$1:$BX$550,MATCH(U$2,Kraftvärmeprod!$B$1:$VX$1,0),FALSE)/1,0)-IFERROR(VLOOKUP($B64,'Slutlig allokering kvv'!$B$2:$BX$550,MATCH(U$2,'Slutlig allokering kvv'!$B$1:$BX$1,0),FALSE)/1,0))</f>
        <v/>
      </c>
      <c r="V64" t="str">
        <f>IF($D64="","",IFERROR(VLOOKUP($B64,Kraftvärmeprod!$B$1:$BX$550,MATCH(V$2,Kraftvärmeprod!$B$1:$VX$1,0),FALSE)/1,0)-IFERROR(VLOOKUP($B64,'Slutlig allokering kvv'!$B$2:$BX$550,MATCH(V$2,'Slutlig allokering kvv'!$B$1:$BX$1,0),FALSE)/1,0))</f>
        <v/>
      </c>
      <c r="W64" t="str">
        <f>IF($D64="","",IFERROR(VLOOKUP($B64,Kraftvärmeprod!$B$1:$BX$550,MATCH(W$2,Kraftvärmeprod!$B$1:$VX$1,0),FALSE)/1,0)-IFERROR(VLOOKUP($B64,'Slutlig allokering kvv'!$B$2:$BX$550,MATCH(W$2,'Slutlig allokering kvv'!$B$1:$BX$1,0),FALSE)/1,0))</f>
        <v/>
      </c>
      <c r="X64" t="str">
        <f>IF($D64="","",IFERROR(VLOOKUP($B64,Kraftvärmeprod!$B$1:$BX$550,MATCH(X$2,Kraftvärmeprod!$B$1:$VX$1,0),FALSE)/1,0)-IFERROR(VLOOKUP($B64,'Slutlig allokering kvv'!$B$2:$BX$550,MATCH(X$2,'Slutlig allokering kvv'!$B$1:$BX$1,0),FALSE)/1,0))</f>
        <v/>
      </c>
      <c r="Y64" t="str">
        <f>IF($D64="","",IFERROR(VLOOKUP($B64,Kraftvärmeprod!$B$1:$BX$550,MATCH(Y$2,Kraftvärmeprod!$B$1:$VX$1,0),FALSE)/1,0)-IFERROR(VLOOKUP($B64,'Slutlig allokering kvv'!$B$2:$BX$550,MATCH(Y$2,'Slutlig allokering kvv'!$B$1:$BX$1,0),FALSE)/1,0))</f>
        <v/>
      </c>
      <c r="Z64" t="str">
        <f>IF($D64="","",IFERROR(VLOOKUP($B64,Kraftvärmeprod!$B$1:$BX$550,MATCH(Z$2,Kraftvärmeprod!$B$1:$VX$1,0),FALSE)/1,0)-IFERROR(VLOOKUP($B64,'Slutlig allokering kvv'!$B$2:$BX$550,MATCH(Z$2,'Slutlig allokering kvv'!$B$1:$BX$1,0),FALSE)/1,0))</f>
        <v/>
      </c>
      <c r="AA64" t="str">
        <f>IF($D64="","",IFERROR(VLOOKUP($B64,Kraftvärmeprod!$B$1:$BX$550,MATCH(AA$2,Kraftvärmeprod!$B$1:$VX$1,0),FALSE)/1,0)-IFERROR(VLOOKUP($B64,'Slutlig allokering kvv'!$B$2:$BX$550,MATCH(AA$2,'Slutlig allokering kvv'!$B$1:$BX$1,0),FALSE)/1,0))</f>
        <v/>
      </c>
      <c r="AB64" t="str">
        <f>IF($D64="","",IFERROR(VLOOKUP($B64,Kraftvärmeprod!$B$1:$BX$550,MATCH(AB$2,Kraftvärmeprod!$B$1:$VX$1,0),FALSE)/1,0)-IFERROR(VLOOKUP($B64,'Slutlig allokering kvv'!$B$2:$BX$550,MATCH(AB$2,'Slutlig allokering kvv'!$B$1:$BX$1,0),FALSE)/1,0))</f>
        <v/>
      </c>
      <c r="AC64" t="str">
        <f>IF($D64="","",IFERROR(VLOOKUP($B64,Kraftvärmeprod!$B$1:$BX$550,MATCH(AC$2,Kraftvärmeprod!$B$1:$VX$1,0),FALSE)/1,0)-IFERROR(VLOOKUP($B64,'Slutlig allokering kvv'!$B$2:$BX$550,MATCH(AC$2,'Slutlig allokering kvv'!$B$1:$BX$1,0),FALSE)/1,0))</f>
        <v/>
      </c>
      <c r="AD64" t="str">
        <f>IF($D64="","",IFERROR(VLOOKUP($B64,Kraftvärmeprod!$B$1:$BX$550,MATCH(AD$2,Kraftvärmeprod!$B$1:$VX$1,0),FALSE)/1,0)-IFERROR(VLOOKUP($B64,'Slutlig allokering kvv'!$B$2:$BX$550,MATCH(AD$2,'Slutlig allokering kvv'!$B$1:$BX$1,0),FALSE)/1,0))</f>
        <v/>
      </c>
      <c r="AE64" t="str">
        <f>IF($D64="","",IFERROR(VLOOKUP($B64,Miljö!$B$1:$E$550,MATCH("Hjälpel kraftvärme (GWh)",Miljö!$B$1:$E$1,0),FALSE)/1,0)-IFERROR(VLOOKUP($B64,'Slutlig allokering kvv'!$B$2:$BX$549,MATCH(AE$2,'Slutlig allokering kvv'!$B$1:$BX$1,0),FALSE)/1,0))</f>
        <v/>
      </c>
      <c r="AI64" s="274">
        <f t="shared" si="0"/>
        <v>0</v>
      </c>
      <c r="AK64">
        <f>IFERROR(VLOOKUP($B64,'Slutlig allokering kvv'!$B$2:$AX$549,MATCH("Summa slutlig allokerad tillförd energi (utan hjälpel och rökgaskondensering):",'Slutlig allokering kvv'!$B$1:$AX$1,0),FALSE)/1,"")</f>
        <v>0</v>
      </c>
      <c r="AM64" s="275" t="str">
        <f>IFERROR(1-VLOOKUP($B64,'Slutlig allokering kvv'!$B$2:$AX$549,MATCH("Andel av bränsle i kvv som allokerats till värme, exklusive rökgaskondensering och hjälpel",'Slutlig allokering kvv'!$B$1:$AX$1,0),FALSE),"")</f>
        <v/>
      </c>
      <c r="AO64" s="115" t="str">
        <f t="shared" si="1"/>
        <v/>
      </c>
      <c r="AP64" s="276" t="str">
        <f t="shared" si="2"/>
        <v/>
      </c>
      <c r="AR64" s="115" t="str">
        <f t="shared" si="3"/>
        <v/>
      </c>
    </row>
    <row r="65" spans="1:44">
      <c r="A65" t="s">
        <v>113</v>
      </c>
      <c r="B65" t="s">
        <v>114</v>
      </c>
      <c r="C65">
        <f>IFERROR(VLOOKUP($B65,Kraftvärmeprod!$B$1:$AH$479,MATCH(C$2,Kraftvärmeprod!$B$1:$AG$1,0),FALSE)/1,"")</f>
        <v>187</v>
      </c>
      <c r="D65">
        <f>IFERROR(VLOOKUP($B65,Kraftvärmeprod!$B$1:$AH$479,MATCH(D$2,Kraftvärmeprod!$B$1:$AG$1,0),FALSE)/1,"")</f>
        <v>56</v>
      </c>
      <c r="F65">
        <f>IF($D65="","",IFERROR(VLOOKUP($B65,Kraftvärmeprod!$B$1:$BX$550,MATCH(F$2,Kraftvärmeprod!$B$1:$VX$1,0),FALSE)/1,0)-IFERROR(VLOOKUP($B65,'Slutlig allokering kvv'!$B$2:$BX$550,MATCH(F$2,'Slutlig allokering kvv'!$B$1:$BX$1,0),FALSE)/1,0))</f>
        <v>0</v>
      </c>
      <c r="G65">
        <f>IF($D65="","",IFERROR(VLOOKUP($B65,Kraftvärmeprod!$B$1:$BX$550,MATCH(G$2,Kraftvärmeprod!$B$1:$VX$1,0),FALSE)/1,0)-IFERROR(VLOOKUP($B65,'Slutlig allokering kvv'!$B$2:$BX$550,MATCH(G$2,'Slutlig allokering kvv'!$B$1:$BX$1,0),FALSE)/1,0))</f>
        <v>0.21879499999999996</v>
      </c>
      <c r="H65">
        <f>IF($D65="","",IFERROR(VLOOKUP($B65,Kraftvärmeprod!$B$1:$BX$550,MATCH(H$2,Kraftvärmeprod!$B$1:$VX$1,0),FALSE)/1,0)-IFERROR(VLOOKUP($B65,'Slutlig allokering kvv'!$B$2:$BX$550,MATCH(H$2,'Slutlig allokering kvv'!$B$1:$BX$1,0),FALSE)/1,0))</f>
        <v>0</v>
      </c>
      <c r="I65">
        <f>IF($D65="","",IFERROR(VLOOKUP($B65,Kraftvärmeprod!$B$1:$BX$550,MATCH(I$2,Kraftvärmeprod!$B$1:$VX$1,0),FALSE)/1,0)-IFERROR(VLOOKUP($B65,'Slutlig allokering kvv'!$B$2:$BX$550,MATCH(I$2,'Slutlig allokering kvv'!$B$1:$BX$1,0),FALSE)/1,0))</f>
        <v>0</v>
      </c>
      <c r="J65">
        <f>IF($D65="","",IFERROR(VLOOKUP($B65,Kraftvärmeprod!$B$1:$BX$550,MATCH(J$2,Kraftvärmeprod!$B$1:$VX$1,0),FALSE)/1,0)-IFERROR(VLOOKUP($B65,'Slutlig allokering kvv'!$B$2:$BX$550,MATCH(J$2,'Slutlig allokering kvv'!$B$1:$BX$1,0),FALSE)/1,0))</f>
        <v>0</v>
      </c>
      <c r="K65">
        <f>IF($D65="","",IFERROR(VLOOKUP($B65,Kraftvärmeprod!$B$1:$BX$550,MATCH(K$2,Kraftvärmeprod!$B$1:$VX$1,0),FALSE)/1,0)-IFERROR(VLOOKUP($B65,'Slutlig allokering kvv'!$B$2:$BX$550,MATCH(K$2,'Slutlig allokering kvv'!$B$1:$BX$1,0),FALSE)/1,0))</f>
        <v>0</v>
      </c>
      <c r="L65">
        <f>IF($D65="","",IFERROR(VLOOKUP($B65,Kraftvärmeprod!$B$1:$BX$550,MATCH(L$2,Kraftvärmeprod!$B$1:$VX$1,0),FALSE)/1,0)-IFERROR(VLOOKUP($B65,'Slutlig allokering kvv'!$B$2:$BX$550,MATCH(L$2,'Slutlig allokering kvv'!$B$1:$BX$1,0),FALSE)/1,0))</f>
        <v>14.026800000000001</v>
      </c>
      <c r="M65">
        <f>IF($D65="","",IFERROR(VLOOKUP($B65,Kraftvärmeprod!$B$1:$BX$550,MATCH(M$2,Kraftvärmeprod!$B$1:$VX$1,0),FALSE)/1,0)-IFERROR(VLOOKUP($B65,'Slutlig allokering kvv'!$B$2:$BX$550,MATCH(M$2,'Slutlig allokering kvv'!$B$1:$BX$1,0),FALSE)/1,0))</f>
        <v>0</v>
      </c>
      <c r="N65">
        <f>IF($D65="","",IFERROR(VLOOKUP($B65,Kraftvärmeprod!$B$1:$BX$550,MATCH(N$2,Kraftvärmeprod!$B$1:$VX$1,0),FALSE)/1,0)-IFERROR(VLOOKUP($B65,'Slutlig allokering kvv'!$B$2:$BX$550,MATCH(N$2,'Slutlig allokering kvv'!$B$1:$BX$1,0),FALSE)/1,0))</f>
        <v>5.5668699999999989</v>
      </c>
      <c r="O65">
        <f>IF($D65="","",IFERROR(VLOOKUP($B65,Kraftvärmeprod!$B$1:$BX$550,MATCH(O$2,Kraftvärmeprod!$B$1:$VX$1,0),FALSE)/1,0)-IFERROR(VLOOKUP($B65,'Slutlig allokering kvv'!$B$2:$BX$550,MATCH(O$2,'Slutlig allokering kvv'!$B$1:$BX$1,0),FALSE)/1,0))</f>
        <v>0</v>
      </c>
      <c r="P65">
        <f>IF($D65="","",IFERROR(VLOOKUP($B65,Kraftvärmeprod!$B$1:$BX$550,MATCH(P$2,Kraftvärmeprod!$B$1:$VX$1,0),FALSE)/1,0)-IFERROR(VLOOKUP($B65,'Slutlig allokering kvv'!$B$2:$BX$550,MATCH(P$2,'Slutlig allokering kvv'!$B$1:$BX$1,0),FALSE)/1,0))</f>
        <v>1.1255099999999998</v>
      </c>
      <c r="Q65">
        <f>IF($D65="","",IFERROR(VLOOKUP($B65,Kraftvärmeprod!$B$1:$BX$550,MATCH(Q$2,Kraftvärmeprod!$B$1:$VX$1,0),FALSE)/1,0)-IFERROR(VLOOKUP($B65,'Slutlig allokering kvv'!$B$2:$BX$550,MATCH(Q$2,'Slutlig allokering kvv'!$B$1:$BX$1,0),FALSE)/1,0))</f>
        <v>0</v>
      </c>
      <c r="R65">
        <f>IF($D65="","",IFERROR(VLOOKUP($B65,Kraftvärmeprod!$B$1:$BX$550,MATCH(R$2,Kraftvärmeprod!$B$1:$VX$1,0),FALSE)/1,0)-IFERROR(VLOOKUP($B65,'Slutlig allokering kvv'!$B$2:$BX$550,MATCH(R$2,'Slutlig allokering kvv'!$B$1:$BX$1,0),FALSE)/1,0))</f>
        <v>0</v>
      </c>
      <c r="S65">
        <f>IF($D65="","",IFERROR(VLOOKUP($B65,Kraftvärmeprod!$B$1:$BX$550,MATCH(S$2,Kraftvärmeprod!$B$1:$VX$1,0),FALSE)/1,0)-IFERROR(VLOOKUP($B65,'Slutlig allokering kvv'!$B$2:$BX$550,MATCH(S$2,'Slutlig allokering kvv'!$B$1:$BX$1,0),FALSE)/1,0))</f>
        <v>0</v>
      </c>
      <c r="T65">
        <f>IF($D65="","",IFERROR(VLOOKUP($B65,Kraftvärmeprod!$B$1:$BX$550,MATCH(T$2,Kraftvärmeprod!$B$1:$VX$1,0),FALSE)/1,0)-IFERROR(VLOOKUP($B65,'Slutlig allokering kvv'!$B$2:$BX$550,MATCH(T$2,'Slutlig allokering kvv'!$B$1:$BX$1,0),FALSE)/1,0))</f>
        <v>0</v>
      </c>
      <c r="U65">
        <f>IF($D65="","",IFERROR(VLOOKUP($B65,Kraftvärmeprod!$B$1:$BX$550,MATCH(U$2,Kraftvärmeprod!$B$1:$VX$1,0),FALSE)/1,0)-IFERROR(VLOOKUP($B65,'Slutlig allokering kvv'!$B$2:$BX$550,MATCH(U$2,'Slutlig allokering kvv'!$B$1:$BX$1,0),FALSE)/1,0))</f>
        <v>0</v>
      </c>
      <c r="V65">
        <f>IF($D65="","",IFERROR(VLOOKUP($B65,Kraftvärmeprod!$B$1:$BX$550,MATCH(V$2,Kraftvärmeprod!$B$1:$VX$1,0),FALSE)/1,0)-IFERROR(VLOOKUP($B65,'Slutlig allokering kvv'!$B$2:$BX$550,MATCH(V$2,'Slutlig allokering kvv'!$B$1:$BX$1,0),FALSE)/1,0))</f>
        <v>132.684</v>
      </c>
      <c r="W65">
        <f>IF($D65="","",IFERROR(VLOOKUP($B65,Kraftvärmeprod!$B$1:$BX$550,MATCH(W$2,Kraftvärmeprod!$B$1:$VX$1,0),FALSE)/1,0)-IFERROR(VLOOKUP($B65,'Slutlig allokering kvv'!$B$2:$BX$550,MATCH(W$2,'Slutlig allokering kvv'!$B$1:$BX$1,0),FALSE)/1,0))</f>
        <v>0</v>
      </c>
      <c r="X65">
        <f>IF($D65="","",IFERROR(VLOOKUP($B65,Kraftvärmeprod!$B$1:$BX$550,MATCH(X$2,Kraftvärmeprod!$B$1:$VX$1,0),FALSE)/1,0)-IFERROR(VLOOKUP($B65,'Slutlig allokering kvv'!$B$2:$BX$550,MATCH(X$2,'Slutlig allokering kvv'!$B$1:$BX$1,0),FALSE)/1,0))</f>
        <v>0</v>
      </c>
      <c r="Y65">
        <f>IF($D65="","",IFERROR(VLOOKUP($B65,Kraftvärmeprod!$B$1:$BX$550,MATCH(Y$2,Kraftvärmeprod!$B$1:$VX$1,0),FALSE)/1,0)-IFERROR(VLOOKUP($B65,'Slutlig allokering kvv'!$B$2:$BX$550,MATCH(Y$2,'Slutlig allokering kvv'!$B$1:$BX$1,0),FALSE)/1,0))</f>
        <v>0</v>
      </c>
      <c r="Z65">
        <f>IF($D65="","",IFERROR(VLOOKUP($B65,Kraftvärmeprod!$B$1:$BX$550,MATCH(Z$2,Kraftvärmeprod!$B$1:$VX$1,0),FALSE)/1,0)-IFERROR(VLOOKUP($B65,'Slutlig allokering kvv'!$B$2:$BX$550,MATCH(Z$2,'Slutlig allokering kvv'!$B$1:$BX$1,0),FALSE)/1,0))</f>
        <v>0</v>
      </c>
      <c r="AA65">
        <f>IF($D65="","",IFERROR(VLOOKUP($B65,Kraftvärmeprod!$B$1:$BX$550,MATCH(AA$2,Kraftvärmeprod!$B$1:$VX$1,0),FALSE)/1,0)-IFERROR(VLOOKUP($B65,'Slutlig allokering kvv'!$B$2:$BX$550,MATCH(AA$2,'Slutlig allokering kvv'!$B$1:$BX$1,0),FALSE)/1,0))</f>
        <v>0</v>
      </c>
      <c r="AB65">
        <f>IF($D65="","",IFERROR(VLOOKUP($B65,Kraftvärmeprod!$B$1:$BX$550,MATCH(AB$2,Kraftvärmeprod!$B$1:$VX$1,0),FALSE)/1,0)-IFERROR(VLOOKUP($B65,'Slutlig allokering kvv'!$B$2:$BX$550,MATCH(AB$2,'Slutlig allokering kvv'!$B$1:$BX$1,0),FALSE)/1,0))</f>
        <v>0</v>
      </c>
      <c r="AC65">
        <f>IF($D65="","",IFERROR(VLOOKUP($B65,Kraftvärmeprod!$B$1:$BX$550,MATCH(AC$2,Kraftvärmeprod!$B$1:$VX$1,0),FALSE)/1,0)-IFERROR(VLOOKUP($B65,'Slutlig allokering kvv'!$B$2:$BX$550,MATCH(AC$2,'Slutlig allokering kvv'!$B$1:$BX$1,0),FALSE)/1,0))</f>
        <v>0</v>
      </c>
      <c r="AD65">
        <f>IF($D65="","",IFERROR(VLOOKUP($B65,Kraftvärmeprod!$B$1:$BX$550,MATCH(AD$2,Kraftvärmeprod!$B$1:$VX$1,0),FALSE)/1,0)-IFERROR(VLOOKUP($B65,'Slutlig allokering kvv'!$B$2:$BX$550,MATCH(AD$2,'Slutlig allokering kvv'!$B$1:$BX$1,0),FALSE)/1,0))</f>
        <v>0</v>
      </c>
      <c r="AE65">
        <f>IF($D65="","",IFERROR(VLOOKUP($B65,Miljö!$B$1:$E$550,MATCH("Hjälpel kraftvärme (GWh)",Miljö!$B$1:$E$1,0),FALSE)/1,0)-IFERROR(VLOOKUP($B65,'Slutlig allokering kvv'!$B$2:$BX$549,MATCH(AE$2,'Slutlig allokering kvv'!$B$1:$BX$1,0),FALSE)/1,0))</f>
        <v>3.94712</v>
      </c>
      <c r="AI65" s="274">
        <f t="shared" si="0"/>
        <v>153.62197499999999</v>
      </c>
      <c r="AK65">
        <f>IFERROR(VLOOKUP($B65,'Slutlig allokering kvv'!$B$2:$AX$549,MATCH("Summa slutlig allokerad tillförd energi (utan hjälpel och rökgaskondensering):",'Slutlig allokering kvv'!$B$1:$AX$1,0),FALSE)/1,"")</f>
        <v>196.65802499999998</v>
      </c>
      <c r="AM65" s="275">
        <f>IFERROR(1-VLOOKUP($B65,'Slutlig allokering kvv'!$B$2:$AX$549,MATCH("Andel av bränsle i kvv som allokerats till värme, exklusive rökgaskondensering och hjälpel",'Slutlig allokering kvv'!$B$1:$AX$1,0),FALSE),"")</f>
        <v>0.43856907331277839</v>
      </c>
      <c r="AO65" s="115">
        <f t="shared" si="1"/>
        <v>0.43856907331277833</v>
      </c>
      <c r="AP65" s="276">
        <f t="shared" si="2"/>
        <v>5.5511151231257827E-17</v>
      </c>
      <c r="AR65" s="115">
        <f t="shared" si="3"/>
        <v>0.35539964229660642</v>
      </c>
    </row>
    <row r="66" spans="1:44">
      <c r="A66" t="s">
        <v>115</v>
      </c>
      <c r="B66" t="s">
        <v>116</v>
      </c>
      <c r="C66">
        <f>IFERROR(VLOOKUP($B66,Kraftvärmeprod!$B$1:$AH$479,MATCH(C$2,Kraftvärmeprod!$B$1:$AG$1,0),FALSE)/1,"")</f>
        <v>527.94899999999996</v>
      </c>
      <c r="D66">
        <f>IFERROR(VLOOKUP($B66,Kraftvärmeprod!$B$1:$AH$479,MATCH(D$2,Kraftvärmeprod!$B$1:$AG$1,0),FALSE)/1,"")</f>
        <v>88.518000000000001</v>
      </c>
      <c r="F66">
        <f>IF($D66="","",IFERROR(VLOOKUP($B66,Kraftvärmeprod!$B$1:$BX$550,MATCH(F$2,Kraftvärmeprod!$B$1:$VX$1,0),FALSE)/1,0)-IFERROR(VLOOKUP($B66,'Slutlig allokering kvv'!$B$2:$BX$550,MATCH(F$2,'Slutlig allokering kvv'!$B$1:$BX$1,0),FALSE)/1,0))</f>
        <v>0</v>
      </c>
      <c r="G66">
        <f>IF($D66="","",IFERROR(VLOOKUP($B66,Kraftvärmeprod!$B$1:$BX$550,MATCH(G$2,Kraftvärmeprod!$B$1:$VX$1,0),FALSE)/1,0)-IFERROR(VLOOKUP($B66,'Slutlig allokering kvv'!$B$2:$BX$550,MATCH(G$2,'Slutlig allokering kvv'!$B$1:$BX$1,0),FALSE)/1,0))</f>
        <v>0.14891199999999999</v>
      </c>
      <c r="H66">
        <f>IF($D66="","",IFERROR(VLOOKUP($B66,Kraftvärmeprod!$B$1:$BX$550,MATCH(H$2,Kraftvärmeprod!$B$1:$VX$1,0),FALSE)/1,0)-IFERROR(VLOOKUP($B66,'Slutlig allokering kvv'!$B$2:$BX$550,MATCH(H$2,'Slutlig allokering kvv'!$B$1:$BX$1,0),FALSE)/1,0))</f>
        <v>0</v>
      </c>
      <c r="I66">
        <f>IF($D66="","",IFERROR(VLOOKUP($B66,Kraftvärmeprod!$B$1:$BX$550,MATCH(I$2,Kraftvärmeprod!$B$1:$VX$1,0),FALSE)/1,0)-IFERROR(VLOOKUP($B66,'Slutlig allokering kvv'!$B$2:$BX$550,MATCH(I$2,'Slutlig allokering kvv'!$B$1:$BX$1,0),FALSE)/1,0))</f>
        <v>0</v>
      </c>
      <c r="J66">
        <f>IF($D66="","",IFERROR(VLOOKUP($B66,Kraftvärmeprod!$B$1:$BX$550,MATCH(J$2,Kraftvärmeprod!$B$1:$VX$1,0),FALSE)/1,0)-IFERROR(VLOOKUP($B66,'Slutlig allokering kvv'!$B$2:$BX$550,MATCH(J$2,'Slutlig allokering kvv'!$B$1:$BX$1,0),FALSE)/1,0))</f>
        <v>0</v>
      </c>
      <c r="K66">
        <f>IF($D66="","",IFERROR(VLOOKUP($B66,Kraftvärmeprod!$B$1:$BX$550,MATCH(K$2,Kraftvärmeprod!$B$1:$VX$1,0),FALSE)/1,0)-IFERROR(VLOOKUP($B66,'Slutlig allokering kvv'!$B$2:$BX$550,MATCH(K$2,'Slutlig allokering kvv'!$B$1:$BX$1,0),FALSE)/1,0))</f>
        <v>0</v>
      </c>
      <c r="L66">
        <f>IF($D66="","",IFERROR(VLOOKUP($B66,Kraftvärmeprod!$B$1:$BX$550,MATCH(L$2,Kraftvärmeprod!$B$1:$VX$1,0),FALSE)/1,0)-IFERROR(VLOOKUP($B66,'Slutlig allokering kvv'!$B$2:$BX$550,MATCH(L$2,'Slutlig allokering kvv'!$B$1:$BX$1,0),FALSE)/1,0))</f>
        <v>124.22299999999996</v>
      </c>
      <c r="M66">
        <f>IF($D66="","",IFERROR(VLOOKUP($B66,Kraftvärmeprod!$B$1:$BX$550,MATCH(M$2,Kraftvärmeprod!$B$1:$VX$1,0),FALSE)/1,0)-IFERROR(VLOOKUP($B66,'Slutlig allokering kvv'!$B$2:$BX$550,MATCH(M$2,'Slutlig allokering kvv'!$B$1:$BX$1,0),FALSE)/1,0))</f>
        <v>33.333299999999994</v>
      </c>
      <c r="N66">
        <f>IF($D66="","",IFERROR(VLOOKUP($B66,Kraftvärmeprod!$B$1:$BX$550,MATCH(N$2,Kraftvärmeprod!$B$1:$VX$1,0),FALSE)/1,0)-IFERROR(VLOOKUP($B66,'Slutlig allokering kvv'!$B$2:$BX$550,MATCH(N$2,'Slutlig allokering kvv'!$B$1:$BX$1,0),FALSE)/1,0))</f>
        <v>0</v>
      </c>
      <c r="O66">
        <f>IF($D66="","",IFERROR(VLOOKUP($B66,Kraftvärmeprod!$B$1:$BX$550,MATCH(O$2,Kraftvärmeprod!$B$1:$VX$1,0),FALSE)/1,0)-IFERROR(VLOOKUP($B66,'Slutlig allokering kvv'!$B$2:$BX$550,MATCH(O$2,'Slutlig allokering kvv'!$B$1:$BX$1,0),FALSE)/1,0))</f>
        <v>4.7827999999999999</v>
      </c>
      <c r="P66">
        <f>IF($D66="","",IFERROR(VLOOKUP($B66,Kraftvärmeprod!$B$1:$BX$550,MATCH(P$2,Kraftvärmeprod!$B$1:$VX$1,0),FALSE)/1,0)-IFERROR(VLOOKUP($B66,'Slutlig allokering kvv'!$B$2:$BX$550,MATCH(P$2,'Slutlig allokering kvv'!$B$1:$BX$1,0),FALSE)/1,0))</f>
        <v>0</v>
      </c>
      <c r="Q66">
        <f>IF($D66="","",IFERROR(VLOOKUP($B66,Kraftvärmeprod!$B$1:$BX$550,MATCH(Q$2,Kraftvärmeprod!$B$1:$VX$1,0),FALSE)/1,0)-IFERROR(VLOOKUP($B66,'Slutlig allokering kvv'!$B$2:$BX$550,MATCH(Q$2,'Slutlig allokering kvv'!$B$1:$BX$1,0),FALSE)/1,0))</f>
        <v>0</v>
      </c>
      <c r="R66">
        <f>IF($D66="","",IFERROR(VLOOKUP($B66,Kraftvärmeprod!$B$1:$BX$550,MATCH(R$2,Kraftvärmeprod!$B$1:$VX$1,0),FALSE)/1,0)-IFERROR(VLOOKUP($B66,'Slutlig allokering kvv'!$B$2:$BX$550,MATCH(R$2,'Slutlig allokering kvv'!$B$1:$BX$1,0),FALSE)/1,0))</f>
        <v>0</v>
      </c>
      <c r="S66">
        <f>IF($D66="","",IFERROR(VLOOKUP($B66,Kraftvärmeprod!$B$1:$BX$550,MATCH(S$2,Kraftvärmeprod!$B$1:$VX$1,0),FALSE)/1,0)-IFERROR(VLOOKUP($B66,'Slutlig allokering kvv'!$B$2:$BX$550,MATCH(S$2,'Slutlig allokering kvv'!$B$1:$BX$1,0),FALSE)/1,0))</f>
        <v>0</v>
      </c>
      <c r="T66">
        <f>IF($D66="","",IFERROR(VLOOKUP($B66,Kraftvärmeprod!$B$1:$BX$550,MATCH(T$2,Kraftvärmeprod!$B$1:$VX$1,0),FALSE)/1,0)-IFERROR(VLOOKUP($B66,'Slutlig allokering kvv'!$B$2:$BX$550,MATCH(T$2,'Slutlig allokering kvv'!$B$1:$BX$1,0),FALSE)/1,0))</f>
        <v>0</v>
      </c>
      <c r="U66">
        <f>IF($D66="","",IFERROR(VLOOKUP($B66,Kraftvärmeprod!$B$1:$BX$550,MATCH(U$2,Kraftvärmeprod!$B$1:$VX$1,0),FALSE)/1,0)-IFERROR(VLOOKUP($B66,'Slutlig allokering kvv'!$B$2:$BX$550,MATCH(U$2,'Slutlig allokering kvv'!$B$1:$BX$1,0),FALSE)/1,0))</f>
        <v>0</v>
      </c>
      <c r="V66">
        <f>IF($D66="","",IFERROR(VLOOKUP($B66,Kraftvärmeprod!$B$1:$BX$550,MATCH(V$2,Kraftvärmeprod!$B$1:$VX$1,0),FALSE)/1,0)-IFERROR(VLOOKUP($B66,'Slutlig allokering kvv'!$B$2:$BX$550,MATCH(V$2,'Slutlig allokering kvv'!$B$1:$BX$1,0),FALSE)/1,0))</f>
        <v>0</v>
      </c>
      <c r="W66">
        <f>IF($D66="","",IFERROR(VLOOKUP($B66,Kraftvärmeprod!$B$1:$BX$550,MATCH(W$2,Kraftvärmeprod!$B$1:$VX$1,0),FALSE)/1,0)-IFERROR(VLOOKUP($B66,'Slutlig allokering kvv'!$B$2:$BX$550,MATCH(W$2,'Slutlig allokering kvv'!$B$1:$BX$1,0),FALSE)/1,0))</f>
        <v>0</v>
      </c>
      <c r="X66">
        <f>IF($D66="","",IFERROR(VLOOKUP($B66,Kraftvärmeprod!$B$1:$BX$550,MATCH(X$2,Kraftvärmeprod!$B$1:$VX$1,0),FALSE)/1,0)-IFERROR(VLOOKUP($B66,'Slutlig allokering kvv'!$B$2:$BX$550,MATCH(X$2,'Slutlig allokering kvv'!$B$1:$BX$1,0),FALSE)/1,0))</f>
        <v>0</v>
      </c>
      <c r="Y66">
        <f>IF($D66="","",IFERROR(VLOOKUP($B66,Kraftvärmeprod!$B$1:$BX$550,MATCH(Y$2,Kraftvärmeprod!$B$1:$VX$1,0),FALSE)/1,0)-IFERROR(VLOOKUP($B66,'Slutlig allokering kvv'!$B$2:$BX$550,MATCH(Y$2,'Slutlig allokering kvv'!$B$1:$BX$1,0),FALSE)/1,0))</f>
        <v>0</v>
      </c>
      <c r="Z66">
        <f>IF($D66="","",IFERROR(VLOOKUP($B66,Kraftvärmeprod!$B$1:$BX$550,MATCH(Z$2,Kraftvärmeprod!$B$1:$VX$1,0),FALSE)/1,0)-IFERROR(VLOOKUP($B66,'Slutlig allokering kvv'!$B$2:$BX$550,MATCH(Z$2,'Slutlig allokering kvv'!$B$1:$BX$1,0),FALSE)/1,0))</f>
        <v>0</v>
      </c>
      <c r="AA66">
        <f>IF($D66="","",IFERROR(VLOOKUP($B66,Kraftvärmeprod!$B$1:$BX$550,MATCH(AA$2,Kraftvärmeprod!$B$1:$VX$1,0),FALSE)/1,0)-IFERROR(VLOOKUP($B66,'Slutlig allokering kvv'!$B$2:$BX$550,MATCH(AA$2,'Slutlig allokering kvv'!$B$1:$BX$1,0),FALSE)/1,0))</f>
        <v>0</v>
      </c>
      <c r="AB66">
        <f>IF($D66="","",IFERROR(VLOOKUP($B66,Kraftvärmeprod!$B$1:$BX$550,MATCH(AB$2,Kraftvärmeprod!$B$1:$VX$1,0),FALSE)/1,0)-IFERROR(VLOOKUP($B66,'Slutlig allokering kvv'!$B$2:$BX$550,MATCH(AB$2,'Slutlig allokering kvv'!$B$1:$BX$1,0),FALSE)/1,0))</f>
        <v>0</v>
      </c>
      <c r="AC66">
        <f>IF($D66="","",IFERROR(VLOOKUP($B66,Kraftvärmeprod!$B$1:$BX$550,MATCH(AC$2,Kraftvärmeprod!$B$1:$VX$1,0),FALSE)/1,0)-IFERROR(VLOOKUP($B66,'Slutlig allokering kvv'!$B$2:$BX$550,MATCH(AC$2,'Slutlig allokering kvv'!$B$1:$BX$1,0),FALSE)/1,0))</f>
        <v>0</v>
      </c>
      <c r="AD66">
        <f>IF($D66="","",IFERROR(VLOOKUP($B66,Kraftvärmeprod!$B$1:$BX$550,MATCH(AD$2,Kraftvärmeprod!$B$1:$VX$1,0),FALSE)/1,0)-IFERROR(VLOOKUP($B66,'Slutlig allokering kvv'!$B$2:$BX$550,MATCH(AD$2,'Slutlig allokering kvv'!$B$1:$BX$1,0),FALSE)/1,0))</f>
        <v>0</v>
      </c>
      <c r="AE66">
        <f>IF($D66="","",IFERROR(VLOOKUP($B66,Miljö!$B$1:$E$550,MATCH("Hjälpel kraftvärme (GWh)",Miljö!$B$1:$E$1,0),FALSE)/1,0)-IFERROR(VLOOKUP($B66,'Slutlig allokering kvv'!$B$2:$BX$549,MATCH(AE$2,'Slutlig allokering kvv'!$B$1:$BX$1,0),FALSE)/1,0))</f>
        <v>5.357800000000001</v>
      </c>
      <c r="AI66" s="274">
        <f t="shared" si="0"/>
        <v>162.48801199999997</v>
      </c>
      <c r="AK66">
        <f>IFERROR(VLOOKUP($B66,'Slutlig allokering kvv'!$B$2:$AX$549,MATCH("Summa slutlig allokerad tillförd energi (utan hjälpel och rökgaskondensering):",'Slutlig allokering kvv'!$B$1:$AX$1,0),FALSE)/1,"")</f>
        <v>371.974988</v>
      </c>
      <c r="AM66" s="275">
        <f>IFERROR(1-VLOOKUP($B66,'Slutlig allokering kvv'!$B$2:$AX$549,MATCH("Andel av bränsle i kvv som allokerats till värme, exklusive rökgaskondensering och hjälpel",'Slutlig allokering kvv'!$B$1:$AX$1,0),FALSE),"")</f>
        <v>0.30402106787560612</v>
      </c>
      <c r="AO66" s="115">
        <f t="shared" si="1"/>
        <v>0.30402106787560595</v>
      </c>
      <c r="AP66" s="276">
        <f t="shared" si="2"/>
        <v>1.6653345369377348E-16</v>
      </c>
      <c r="AR66" s="115">
        <f t="shared" si="3"/>
        <v>0.52737687610579176</v>
      </c>
    </row>
    <row r="67" spans="1:44">
      <c r="A67" t="s">
        <v>115</v>
      </c>
      <c r="B67" t="s">
        <v>117</v>
      </c>
      <c r="C67" t="str">
        <f>IFERROR(VLOOKUP($B67,Kraftvärmeprod!$B$1:$AH$479,MATCH(C$2,Kraftvärmeprod!$B$1:$AG$1,0),FALSE)/1,"")</f>
        <v/>
      </c>
      <c r="D67" t="str">
        <f>IFERROR(VLOOKUP($B67,Kraftvärmeprod!$B$1:$AH$479,MATCH(D$2,Kraftvärmeprod!$B$1:$AG$1,0),FALSE)/1,"")</f>
        <v/>
      </c>
      <c r="F67" t="str">
        <f>IF($D67="","",IFERROR(VLOOKUP($B67,Kraftvärmeprod!$B$1:$BX$550,MATCH(F$2,Kraftvärmeprod!$B$1:$VX$1,0),FALSE)/1,0)-IFERROR(VLOOKUP($B67,'Slutlig allokering kvv'!$B$2:$BX$550,MATCH(F$2,'Slutlig allokering kvv'!$B$1:$BX$1,0),FALSE)/1,0))</f>
        <v/>
      </c>
      <c r="G67" t="str">
        <f>IF($D67="","",IFERROR(VLOOKUP($B67,Kraftvärmeprod!$B$1:$BX$550,MATCH(G$2,Kraftvärmeprod!$B$1:$VX$1,0),FALSE)/1,0)-IFERROR(VLOOKUP($B67,'Slutlig allokering kvv'!$B$2:$BX$550,MATCH(G$2,'Slutlig allokering kvv'!$B$1:$BX$1,0),FALSE)/1,0))</f>
        <v/>
      </c>
      <c r="H67" t="str">
        <f>IF($D67="","",IFERROR(VLOOKUP($B67,Kraftvärmeprod!$B$1:$BX$550,MATCH(H$2,Kraftvärmeprod!$B$1:$VX$1,0),FALSE)/1,0)-IFERROR(VLOOKUP($B67,'Slutlig allokering kvv'!$B$2:$BX$550,MATCH(H$2,'Slutlig allokering kvv'!$B$1:$BX$1,0),FALSE)/1,0))</f>
        <v/>
      </c>
      <c r="I67" t="str">
        <f>IF($D67="","",IFERROR(VLOOKUP($B67,Kraftvärmeprod!$B$1:$BX$550,MATCH(I$2,Kraftvärmeprod!$B$1:$VX$1,0),FALSE)/1,0)-IFERROR(VLOOKUP($B67,'Slutlig allokering kvv'!$B$2:$BX$550,MATCH(I$2,'Slutlig allokering kvv'!$B$1:$BX$1,0),FALSE)/1,0))</f>
        <v/>
      </c>
      <c r="J67" t="str">
        <f>IF($D67="","",IFERROR(VLOOKUP($B67,Kraftvärmeprod!$B$1:$BX$550,MATCH(J$2,Kraftvärmeprod!$B$1:$VX$1,0),FALSE)/1,0)-IFERROR(VLOOKUP($B67,'Slutlig allokering kvv'!$B$2:$BX$550,MATCH(J$2,'Slutlig allokering kvv'!$B$1:$BX$1,0),FALSE)/1,0))</f>
        <v/>
      </c>
      <c r="K67" t="str">
        <f>IF($D67="","",IFERROR(VLOOKUP($B67,Kraftvärmeprod!$B$1:$BX$550,MATCH(K$2,Kraftvärmeprod!$B$1:$VX$1,0),FALSE)/1,0)-IFERROR(VLOOKUP($B67,'Slutlig allokering kvv'!$B$2:$BX$550,MATCH(K$2,'Slutlig allokering kvv'!$B$1:$BX$1,0),FALSE)/1,0))</f>
        <v/>
      </c>
      <c r="L67" t="str">
        <f>IF($D67="","",IFERROR(VLOOKUP($B67,Kraftvärmeprod!$B$1:$BX$550,MATCH(L$2,Kraftvärmeprod!$B$1:$VX$1,0),FALSE)/1,0)-IFERROR(VLOOKUP($B67,'Slutlig allokering kvv'!$B$2:$BX$550,MATCH(L$2,'Slutlig allokering kvv'!$B$1:$BX$1,0),FALSE)/1,0))</f>
        <v/>
      </c>
      <c r="M67" t="str">
        <f>IF($D67="","",IFERROR(VLOOKUP($B67,Kraftvärmeprod!$B$1:$BX$550,MATCH(M$2,Kraftvärmeprod!$B$1:$VX$1,0),FALSE)/1,0)-IFERROR(VLOOKUP($B67,'Slutlig allokering kvv'!$B$2:$BX$550,MATCH(M$2,'Slutlig allokering kvv'!$B$1:$BX$1,0),FALSE)/1,0))</f>
        <v/>
      </c>
      <c r="N67" t="str">
        <f>IF($D67="","",IFERROR(VLOOKUP($B67,Kraftvärmeprod!$B$1:$BX$550,MATCH(N$2,Kraftvärmeprod!$B$1:$VX$1,0),FALSE)/1,0)-IFERROR(VLOOKUP($B67,'Slutlig allokering kvv'!$B$2:$BX$550,MATCH(N$2,'Slutlig allokering kvv'!$B$1:$BX$1,0),FALSE)/1,0))</f>
        <v/>
      </c>
      <c r="O67" t="str">
        <f>IF($D67="","",IFERROR(VLOOKUP($B67,Kraftvärmeprod!$B$1:$BX$550,MATCH(O$2,Kraftvärmeprod!$B$1:$VX$1,0),FALSE)/1,0)-IFERROR(VLOOKUP($B67,'Slutlig allokering kvv'!$B$2:$BX$550,MATCH(O$2,'Slutlig allokering kvv'!$B$1:$BX$1,0),FALSE)/1,0))</f>
        <v/>
      </c>
      <c r="P67" t="str">
        <f>IF($D67="","",IFERROR(VLOOKUP($B67,Kraftvärmeprod!$B$1:$BX$550,MATCH(P$2,Kraftvärmeprod!$B$1:$VX$1,0),FALSE)/1,0)-IFERROR(VLOOKUP($B67,'Slutlig allokering kvv'!$B$2:$BX$550,MATCH(P$2,'Slutlig allokering kvv'!$B$1:$BX$1,0),FALSE)/1,0))</f>
        <v/>
      </c>
      <c r="Q67" t="str">
        <f>IF($D67="","",IFERROR(VLOOKUP($B67,Kraftvärmeprod!$B$1:$BX$550,MATCH(Q$2,Kraftvärmeprod!$B$1:$VX$1,0),FALSE)/1,0)-IFERROR(VLOOKUP($B67,'Slutlig allokering kvv'!$B$2:$BX$550,MATCH(Q$2,'Slutlig allokering kvv'!$B$1:$BX$1,0),FALSE)/1,0))</f>
        <v/>
      </c>
      <c r="R67" t="str">
        <f>IF($D67="","",IFERROR(VLOOKUP($B67,Kraftvärmeprod!$B$1:$BX$550,MATCH(R$2,Kraftvärmeprod!$B$1:$VX$1,0),FALSE)/1,0)-IFERROR(VLOOKUP($B67,'Slutlig allokering kvv'!$B$2:$BX$550,MATCH(R$2,'Slutlig allokering kvv'!$B$1:$BX$1,0),FALSE)/1,0))</f>
        <v/>
      </c>
      <c r="S67" t="str">
        <f>IF($D67="","",IFERROR(VLOOKUP($B67,Kraftvärmeprod!$B$1:$BX$550,MATCH(S$2,Kraftvärmeprod!$B$1:$VX$1,0),FALSE)/1,0)-IFERROR(VLOOKUP($B67,'Slutlig allokering kvv'!$B$2:$BX$550,MATCH(S$2,'Slutlig allokering kvv'!$B$1:$BX$1,0),FALSE)/1,0))</f>
        <v/>
      </c>
      <c r="T67" t="str">
        <f>IF($D67="","",IFERROR(VLOOKUP($B67,Kraftvärmeprod!$B$1:$BX$550,MATCH(T$2,Kraftvärmeprod!$B$1:$VX$1,0),FALSE)/1,0)-IFERROR(VLOOKUP($B67,'Slutlig allokering kvv'!$B$2:$BX$550,MATCH(T$2,'Slutlig allokering kvv'!$B$1:$BX$1,0),FALSE)/1,0))</f>
        <v/>
      </c>
      <c r="U67" t="str">
        <f>IF($D67="","",IFERROR(VLOOKUP($B67,Kraftvärmeprod!$B$1:$BX$550,MATCH(U$2,Kraftvärmeprod!$B$1:$VX$1,0),FALSE)/1,0)-IFERROR(VLOOKUP($B67,'Slutlig allokering kvv'!$B$2:$BX$550,MATCH(U$2,'Slutlig allokering kvv'!$B$1:$BX$1,0),FALSE)/1,0))</f>
        <v/>
      </c>
      <c r="V67" t="str">
        <f>IF($D67="","",IFERROR(VLOOKUP($B67,Kraftvärmeprod!$B$1:$BX$550,MATCH(V$2,Kraftvärmeprod!$B$1:$VX$1,0),FALSE)/1,0)-IFERROR(VLOOKUP($B67,'Slutlig allokering kvv'!$B$2:$BX$550,MATCH(V$2,'Slutlig allokering kvv'!$B$1:$BX$1,0),FALSE)/1,0))</f>
        <v/>
      </c>
      <c r="W67" t="str">
        <f>IF($D67="","",IFERROR(VLOOKUP($B67,Kraftvärmeprod!$B$1:$BX$550,MATCH(W$2,Kraftvärmeprod!$B$1:$VX$1,0),FALSE)/1,0)-IFERROR(VLOOKUP($B67,'Slutlig allokering kvv'!$B$2:$BX$550,MATCH(W$2,'Slutlig allokering kvv'!$B$1:$BX$1,0),FALSE)/1,0))</f>
        <v/>
      </c>
      <c r="X67" t="str">
        <f>IF($D67="","",IFERROR(VLOOKUP($B67,Kraftvärmeprod!$B$1:$BX$550,MATCH(X$2,Kraftvärmeprod!$B$1:$VX$1,0),FALSE)/1,0)-IFERROR(VLOOKUP($B67,'Slutlig allokering kvv'!$B$2:$BX$550,MATCH(X$2,'Slutlig allokering kvv'!$B$1:$BX$1,0),FALSE)/1,0))</f>
        <v/>
      </c>
      <c r="Y67" t="str">
        <f>IF($D67="","",IFERROR(VLOOKUP($B67,Kraftvärmeprod!$B$1:$BX$550,MATCH(Y$2,Kraftvärmeprod!$B$1:$VX$1,0),FALSE)/1,0)-IFERROR(VLOOKUP($B67,'Slutlig allokering kvv'!$B$2:$BX$550,MATCH(Y$2,'Slutlig allokering kvv'!$B$1:$BX$1,0),FALSE)/1,0))</f>
        <v/>
      </c>
      <c r="Z67" t="str">
        <f>IF($D67="","",IFERROR(VLOOKUP($B67,Kraftvärmeprod!$B$1:$BX$550,MATCH(Z$2,Kraftvärmeprod!$B$1:$VX$1,0),FALSE)/1,0)-IFERROR(VLOOKUP($B67,'Slutlig allokering kvv'!$B$2:$BX$550,MATCH(Z$2,'Slutlig allokering kvv'!$B$1:$BX$1,0),FALSE)/1,0))</f>
        <v/>
      </c>
      <c r="AA67" t="str">
        <f>IF($D67="","",IFERROR(VLOOKUP($B67,Kraftvärmeprod!$B$1:$BX$550,MATCH(AA$2,Kraftvärmeprod!$B$1:$VX$1,0),FALSE)/1,0)-IFERROR(VLOOKUP($B67,'Slutlig allokering kvv'!$B$2:$BX$550,MATCH(AA$2,'Slutlig allokering kvv'!$B$1:$BX$1,0),FALSE)/1,0))</f>
        <v/>
      </c>
      <c r="AB67" t="str">
        <f>IF($D67="","",IFERROR(VLOOKUP($B67,Kraftvärmeprod!$B$1:$BX$550,MATCH(AB$2,Kraftvärmeprod!$B$1:$VX$1,0),FALSE)/1,0)-IFERROR(VLOOKUP($B67,'Slutlig allokering kvv'!$B$2:$BX$550,MATCH(AB$2,'Slutlig allokering kvv'!$B$1:$BX$1,0),FALSE)/1,0))</f>
        <v/>
      </c>
      <c r="AC67" t="str">
        <f>IF($D67="","",IFERROR(VLOOKUP($B67,Kraftvärmeprod!$B$1:$BX$550,MATCH(AC$2,Kraftvärmeprod!$B$1:$VX$1,0),FALSE)/1,0)-IFERROR(VLOOKUP($B67,'Slutlig allokering kvv'!$B$2:$BX$550,MATCH(AC$2,'Slutlig allokering kvv'!$B$1:$BX$1,0),FALSE)/1,0))</f>
        <v/>
      </c>
      <c r="AD67" t="str">
        <f>IF($D67="","",IFERROR(VLOOKUP($B67,Kraftvärmeprod!$B$1:$BX$550,MATCH(AD$2,Kraftvärmeprod!$B$1:$VX$1,0),FALSE)/1,0)-IFERROR(VLOOKUP($B67,'Slutlig allokering kvv'!$B$2:$BX$550,MATCH(AD$2,'Slutlig allokering kvv'!$B$1:$BX$1,0),FALSE)/1,0))</f>
        <v/>
      </c>
      <c r="AE67" t="str">
        <f>IF($D67="","",IFERROR(VLOOKUP($B67,Miljö!$B$1:$E$550,MATCH("Hjälpel kraftvärme (GWh)",Miljö!$B$1:$E$1,0),FALSE)/1,0)-IFERROR(VLOOKUP($B67,'Slutlig allokering kvv'!$B$2:$BX$549,MATCH(AE$2,'Slutlig allokering kvv'!$B$1:$BX$1,0),FALSE)/1,0))</f>
        <v/>
      </c>
      <c r="AI67" s="274">
        <f t="shared" si="0"/>
        <v>0</v>
      </c>
      <c r="AK67">
        <f>IFERROR(VLOOKUP($B67,'Slutlig allokering kvv'!$B$2:$AX$549,MATCH("Summa slutlig allokerad tillförd energi (utan hjälpel och rökgaskondensering):",'Slutlig allokering kvv'!$B$1:$AX$1,0),FALSE)/1,"")</f>
        <v>0</v>
      </c>
      <c r="AM67" s="275" t="str">
        <f>IFERROR(1-VLOOKUP($B67,'Slutlig allokering kvv'!$B$2:$AX$549,MATCH("Andel av bränsle i kvv som allokerats till värme, exklusive rökgaskondensering och hjälpel",'Slutlig allokering kvv'!$B$1:$AX$1,0),FALSE),"")</f>
        <v/>
      </c>
      <c r="AO67" s="115" t="str">
        <f t="shared" si="1"/>
        <v/>
      </c>
      <c r="AP67" s="276" t="str">
        <f t="shared" si="2"/>
        <v/>
      </c>
      <c r="AR67" s="115" t="str">
        <f t="shared" si="3"/>
        <v/>
      </c>
    </row>
    <row r="68" spans="1:44">
      <c r="A68" t="s">
        <v>115</v>
      </c>
      <c r="B68" t="s">
        <v>118</v>
      </c>
      <c r="C68" t="str">
        <f>IFERROR(VLOOKUP($B68,Kraftvärmeprod!$B$1:$AH$479,MATCH(C$2,Kraftvärmeprod!$B$1:$AG$1,0),FALSE)/1,"")</f>
        <v/>
      </c>
      <c r="D68" t="str">
        <f>IFERROR(VLOOKUP($B68,Kraftvärmeprod!$B$1:$AH$479,MATCH(D$2,Kraftvärmeprod!$B$1:$AG$1,0),FALSE)/1,"")</f>
        <v/>
      </c>
      <c r="F68" t="str">
        <f>IF($D68="","",IFERROR(VLOOKUP($B68,Kraftvärmeprod!$B$1:$BX$550,MATCH(F$2,Kraftvärmeprod!$B$1:$VX$1,0),FALSE)/1,0)-IFERROR(VLOOKUP($B68,'Slutlig allokering kvv'!$B$2:$BX$550,MATCH(F$2,'Slutlig allokering kvv'!$B$1:$BX$1,0),FALSE)/1,0))</f>
        <v/>
      </c>
      <c r="G68" t="str">
        <f>IF($D68="","",IFERROR(VLOOKUP($B68,Kraftvärmeprod!$B$1:$BX$550,MATCH(G$2,Kraftvärmeprod!$B$1:$VX$1,0),FALSE)/1,0)-IFERROR(VLOOKUP($B68,'Slutlig allokering kvv'!$B$2:$BX$550,MATCH(G$2,'Slutlig allokering kvv'!$B$1:$BX$1,0),FALSE)/1,0))</f>
        <v/>
      </c>
      <c r="H68" t="str">
        <f>IF($D68="","",IFERROR(VLOOKUP($B68,Kraftvärmeprod!$B$1:$BX$550,MATCH(H$2,Kraftvärmeprod!$B$1:$VX$1,0),FALSE)/1,0)-IFERROR(VLOOKUP($B68,'Slutlig allokering kvv'!$B$2:$BX$550,MATCH(H$2,'Slutlig allokering kvv'!$B$1:$BX$1,0),FALSE)/1,0))</f>
        <v/>
      </c>
      <c r="I68" t="str">
        <f>IF($D68="","",IFERROR(VLOOKUP($B68,Kraftvärmeprod!$B$1:$BX$550,MATCH(I$2,Kraftvärmeprod!$B$1:$VX$1,0),FALSE)/1,0)-IFERROR(VLOOKUP($B68,'Slutlig allokering kvv'!$B$2:$BX$550,MATCH(I$2,'Slutlig allokering kvv'!$B$1:$BX$1,0),FALSE)/1,0))</f>
        <v/>
      </c>
      <c r="J68" t="str">
        <f>IF($D68="","",IFERROR(VLOOKUP($B68,Kraftvärmeprod!$B$1:$BX$550,MATCH(J$2,Kraftvärmeprod!$B$1:$VX$1,0),FALSE)/1,0)-IFERROR(VLOOKUP($B68,'Slutlig allokering kvv'!$B$2:$BX$550,MATCH(J$2,'Slutlig allokering kvv'!$B$1:$BX$1,0),FALSE)/1,0))</f>
        <v/>
      </c>
      <c r="K68" t="str">
        <f>IF($D68="","",IFERROR(VLOOKUP($B68,Kraftvärmeprod!$B$1:$BX$550,MATCH(K$2,Kraftvärmeprod!$B$1:$VX$1,0),FALSE)/1,0)-IFERROR(VLOOKUP($B68,'Slutlig allokering kvv'!$B$2:$BX$550,MATCH(K$2,'Slutlig allokering kvv'!$B$1:$BX$1,0),FALSE)/1,0))</f>
        <v/>
      </c>
      <c r="L68" t="str">
        <f>IF($D68="","",IFERROR(VLOOKUP($B68,Kraftvärmeprod!$B$1:$BX$550,MATCH(L$2,Kraftvärmeprod!$B$1:$VX$1,0),FALSE)/1,0)-IFERROR(VLOOKUP($B68,'Slutlig allokering kvv'!$B$2:$BX$550,MATCH(L$2,'Slutlig allokering kvv'!$B$1:$BX$1,0),FALSE)/1,0))</f>
        <v/>
      </c>
      <c r="M68" t="str">
        <f>IF($D68="","",IFERROR(VLOOKUP($B68,Kraftvärmeprod!$B$1:$BX$550,MATCH(M$2,Kraftvärmeprod!$B$1:$VX$1,0),FALSE)/1,0)-IFERROR(VLOOKUP($B68,'Slutlig allokering kvv'!$B$2:$BX$550,MATCH(M$2,'Slutlig allokering kvv'!$B$1:$BX$1,0),FALSE)/1,0))</f>
        <v/>
      </c>
      <c r="N68" t="str">
        <f>IF($D68="","",IFERROR(VLOOKUP($B68,Kraftvärmeprod!$B$1:$BX$550,MATCH(N$2,Kraftvärmeprod!$B$1:$VX$1,0),FALSE)/1,0)-IFERROR(VLOOKUP($B68,'Slutlig allokering kvv'!$B$2:$BX$550,MATCH(N$2,'Slutlig allokering kvv'!$B$1:$BX$1,0),FALSE)/1,0))</f>
        <v/>
      </c>
      <c r="O68" t="str">
        <f>IF($D68="","",IFERROR(VLOOKUP($B68,Kraftvärmeprod!$B$1:$BX$550,MATCH(O$2,Kraftvärmeprod!$B$1:$VX$1,0),FALSE)/1,0)-IFERROR(VLOOKUP($B68,'Slutlig allokering kvv'!$B$2:$BX$550,MATCH(O$2,'Slutlig allokering kvv'!$B$1:$BX$1,0),FALSE)/1,0))</f>
        <v/>
      </c>
      <c r="P68" t="str">
        <f>IF($D68="","",IFERROR(VLOOKUP($B68,Kraftvärmeprod!$B$1:$BX$550,MATCH(P$2,Kraftvärmeprod!$B$1:$VX$1,0),FALSE)/1,0)-IFERROR(VLOOKUP($B68,'Slutlig allokering kvv'!$B$2:$BX$550,MATCH(P$2,'Slutlig allokering kvv'!$B$1:$BX$1,0),FALSE)/1,0))</f>
        <v/>
      </c>
      <c r="Q68" t="str">
        <f>IF($D68="","",IFERROR(VLOOKUP($B68,Kraftvärmeprod!$B$1:$BX$550,MATCH(Q$2,Kraftvärmeprod!$B$1:$VX$1,0),FALSE)/1,0)-IFERROR(VLOOKUP($B68,'Slutlig allokering kvv'!$B$2:$BX$550,MATCH(Q$2,'Slutlig allokering kvv'!$B$1:$BX$1,0),FALSE)/1,0))</f>
        <v/>
      </c>
      <c r="R68" t="str">
        <f>IF($D68="","",IFERROR(VLOOKUP($B68,Kraftvärmeprod!$B$1:$BX$550,MATCH(R$2,Kraftvärmeprod!$B$1:$VX$1,0),FALSE)/1,0)-IFERROR(VLOOKUP($B68,'Slutlig allokering kvv'!$B$2:$BX$550,MATCH(R$2,'Slutlig allokering kvv'!$B$1:$BX$1,0),FALSE)/1,0))</f>
        <v/>
      </c>
      <c r="S68" t="str">
        <f>IF($D68="","",IFERROR(VLOOKUP($B68,Kraftvärmeprod!$B$1:$BX$550,MATCH(S$2,Kraftvärmeprod!$B$1:$VX$1,0),FALSE)/1,0)-IFERROR(VLOOKUP($B68,'Slutlig allokering kvv'!$B$2:$BX$550,MATCH(S$2,'Slutlig allokering kvv'!$B$1:$BX$1,0),FALSE)/1,0))</f>
        <v/>
      </c>
      <c r="T68" t="str">
        <f>IF($D68="","",IFERROR(VLOOKUP($B68,Kraftvärmeprod!$B$1:$BX$550,MATCH(T$2,Kraftvärmeprod!$B$1:$VX$1,0),FALSE)/1,0)-IFERROR(VLOOKUP($B68,'Slutlig allokering kvv'!$B$2:$BX$550,MATCH(T$2,'Slutlig allokering kvv'!$B$1:$BX$1,0),FALSE)/1,0))</f>
        <v/>
      </c>
      <c r="U68" t="str">
        <f>IF($D68="","",IFERROR(VLOOKUP($B68,Kraftvärmeprod!$B$1:$BX$550,MATCH(U$2,Kraftvärmeprod!$B$1:$VX$1,0),FALSE)/1,0)-IFERROR(VLOOKUP($B68,'Slutlig allokering kvv'!$B$2:$BX$550,MATCH(U$2,'Slutlig allokering kvv'!$B$1:$BX$1,0),FALSE)/1,0))</f>
        <v/>
      </c>
      <c r="V68" t="str">
        <f>IF($D68="","",IFERROR(VLOOKUP($B68,Kraftvärmeprod!$B$1:$BX$550,MATCH(V$2,Kraftvärmeprod!$B$1:$VX$1,0),FALSE)/1,0)-IFERROR(VLOOKUP($B68,'Slutlig allokering kvv'!$B$2:$BX$550,MATCH(V$2,'Slutlig allokering kvv'!$B$1:$BX$1,0),FALSE)/1,0))</f>
        <v/>
      </c>
      <c r="W68" t="str">
        <f>IF($D68="","",IFERROR(VLOOKUP($B68,Kraftvärmeprod!$B$1:$BX$550,MATCH(W$2,Kraftvärmeprod!$B$1:$VX$1,0),FALSE)/1,0)-IFERROR(VLOOKUP($B68,'Slutlig allokering kvv'!$B$2:$BX$550,MATCH(W$2,'Slutlig allokering kvv'!$B$1:$BX$1,0),FALSE)/1,0))</f>
        <v/>
      </c>
      <c r="X68" t="str">
        <f>IF($D68="","",IFERROR(VLOOKUP($B68,Kraftvärmeprod!$B$1:$BX$550,MATCH(X$2,Kraftvärmeprod!$B$1:$VX$1,0),FALSE)/1,0)-IFERROR(VLOOKUP($B68,'Slutlig allokering kvv'!$B$2:$BX$550,MATCH(X$2,'Slutlig allokering kvv'!$B$1:$BX$1,0),FALSE)/1,0))</f>
        <v/>
      </c>
      <c r="Y68" t="str">
        <f>IF($D68="","",IFERROR(VLOOKUP($B68,Kraftvärmeprod!$B$1:$BX$550,MATCH(Y$2,Kraftvärmeprod!$B$1:$VX$1,0),FALSE)/1,0)-IFERROR(VLOOKUP($B68,'Slutlig allokering kvv'!$B$2:$BX$550,MATCH(Y$2,'Slutlig allokering kvv'!$B$1:$BX$1,0),FALSE)/1,0))</f>
        <v/>
      </c>
      <c r="Z68" t="str">
        <f>IF($D68="","",IFERROR(VLOOKUP($B68,Kraftvärmeprod!$B$1:$BX$550,MATCH(Z$2,Kraftvärmeprod!$B$1:$VX$1,0),FALSE)/1,0)-IFERROR(VLOOKUP($B68,'Slutlig allokering kvv'!$B$2:$BX$550,MATCH(Z$2,'Slutlig allokering kvv'!$B$1:$BX$1,0),FALSE)/1,0))</f>
        <v/>
      </c>
      <c r="AA68" t="str">
        <f>IF($D68="","",IFERROR(VLOOKUP($B68,Kraftvärmeprod!$B$1:$BX$550,MATCH(AA$2,Kraftvärmeprod!$B$1:$VX$1,0),FALSE)/1,0)-IFERROR(VLOOKUP($B68,'Slutlig allokering kvv'!$B$2:$BX$550,MATCH(AA$2,'Slutlig allokering kvv'!$B$1:$BX$1,0),FALSE)/1,0))</f>
        <v/>
      </c>
      <c r="AB68" t="str">
        <f>IF($D68="","",IFERROR(VLOOKUP($B68,Kraftvärmeprod!$B$1:$BX$550,MATCH(AB$2,Kraftvärmeprod!$B$1:$VX$1,0),FALSE)/1,0)-IFERROR(VLOOKUP($B68,'Slutlig allokering kvv'!$B$2:$BX$550,MATCH(AB$2,'Slutlig allokering kvv'!$B$1:$BX$1,0),FALSE)/1,0))</f>
        <v/>
      </c>
      <c r="AC68" t="str">
        <f>IF($D68="","",IFERROR(VLOOKUP($B68,Kraftvärmeprod!$B$1:$BX$550,MATCH(AC$2,Kraftvärmeprod!$B$1:$VX$1,0),FALSE)/1,0)-IFERROR(VLOOKUP($B68,'Slutlig allokering kvv'!$B$2:$BX$550,MATCH(AC$2,'Slutlig allokering kvv'!$B$1:$BX$1,0),FALSE)/1,0))</f>
        <v/>
      </c>
      <c r="AD68" t="str">
        <f>IF($D68="","",IFERROR(VLOOKUP($B68,Kraftvärmeprod!$B$1:$BX$550,MATCH(AD$2,Kraftvärmeprod!$B$1:$VX$1,0),FALSE)/1,0)-IFERROR(VLOOKUP($B68,'Slutlig allokering kvv'!$B$2:$BX$550,MATCH(AD$2,'Slutlig allokering kvv'!$B$1:$BX$1,0),FALSE)/1,0))</f>
        <v/>
      </c>
      <c r="AE68" t="str">
        <f>IF($D68="","",IFERROR(VLOOKUP($B68,Miljö!$B$1:$E$550,MATCH("Hjälpel kraftvärme (GWh)",Miljö!$B$1:$E$1,0),FALSE)/1,0)-IFERROR(VLOOKUP($B68,'Slutlig allokering kvv'!$B$2:$BX$549,MATCH(AE$2,'Slutlig allokering kvv'!$B$1:$BX$1,0),FALSE)/1,0))</f>
        <v/>
      </c>
      <c r="AI68" s="274">
        <f t="shared" ref="AI68:AI131" si="4">SUM(F68:AC68)</f>
        <v>0</v>
      </c>
      <c r="AK68">
        <f>IFERROR(VLOOKUP($B68,'Slutlig allokering kvv'!$B$2:$AX$549,MATCH("Summa slutlig allokerad tillförd energi (utan hjälpel och rökgaskondensering):",'Slutlig allokering kvv'!$B$1:$AX$1,0),FALSE)/1,"")</f>
        <v>0</v>
      </c>
      <c r="AM68" s="275" t="str">
        <f>IFERROR(1-VLOOKUP($B68,'Slutlig allokering kvv'!$B$2:$AX$549,MATCH("Andel av bränsle i kvv som allokerats till värme, exklusive rökgaskondensering och hjälpel",'Slutlig allokering kvv'!$B$1:$AX$1,0),FALSE),"")</f>
        <v/>
      </c>
      <c r="AO68" s="115" t="str">
        <f t="shared" ref="AO68:AO131" si="5">IFERROR(AI68/(AI68+AK68),"")</f>
        <v/>
      </c>
      <c r="AP68" s="276" t="str">
        <f t="shared" ref="AP68:AP131" si="6">IFERROR(AM68-AO68,"")</f>
        <v/>
      </c>
      <c r="AR68" s="115" t="str">
        <f t="shared" ref="AR68:AR131" si="7">IFERROR(D68/(AI68+AE68),"")</f>
        <v/>
      </c>
    </row>
    <row r="69" spans="1:44">
      <c r="A69" t="s">
        <v>119</v>
      </c>
      <c r="B69" t="s">
        <v>120</v>
      </c>
      <c r="C69">
        <f>IFERROR(VLOOKUP($B69,Kraftvärmeprod!$B$1:$AH$479,MATCH(C$2,Kraftvärmeprod!$B$1:$AG$1,0),FALSE)/1,"")</f>
        <v>87.9</v>
      </c>
      <c r="D69">
        <f>IFERROR(VLOOKUP($B69,Kraftvärmeprod!$B$1:$AH$479,MATCH(D$2,Kraftvärmeprod!$B$1:$AG$1,0),FALSE)/1,"")</f>
        <v>8.6</v>
      </c>
      <c r="F69">
        <f>IF($D69="","",IFERROR(VLOOKUP($B69,Kraftvärmeprod!$B$1:$BX$550,MATCH(F$2,Kraftvärmeprod!$B$1:$VX$1,0),FALSE)/1,0)-IFERROR(VLOOKUP($B69,'Slutlig allokering kvv'!$B$2:$BX$550,MATCH(F$2,'Slutlig allokering kvv'!$B$1:$BX$1,0),FALSE)/1,0))</f>
        <v>0</v>
      </c>
      <c r="G69">
        <f>IF($D69="","",IFERROR(VLOOKUP($B69,Kraftvärmeprod!$B$1:$BX$550,MATCH(G$2,Kraftvärmeprod!$B$1:$VX$1,0),FALSE)/1,0)-IFERROR(VLOOKUP($B69,'Slutlig allokering kvv'!$B$2:$BX$550,MATCH(G$2,'Slutlig allokering kvv'!$B$1:$BX$1,0),FALSE)/1,0))</f>
        <v>0</v>
      </c>
      <c r="H69">
        <f>IF($D69="","",IFERROR(VLOOKUP($B69,Kraftvärmeprod!$B$1:$BX$550,MATCH(H$2,Kraftvärmeprod!$B$1:$VX$1,0),FALSE)/1,0)-IFERROR(VLOOKUP($B69,'Slutlig allokering kvv'!$B$2:$BX$550,MATCH(H$2,'Slutlig allokering kvv'!$B$1:$BX$1,0),FALSE)/1,0))</f>
        <v>0</v>
      </c>
      <c r="I69">
        <f>IF($D69="","",IFERROR(VLOOKUP($B69,Kraftvärmeprod!$B$1:$BX$550,MATCH(I$2,Kraftvärmeprod!$B$1:$VX$1,0),FALSE)/1,0)-IFERROR(VLOOKUP($B69,'Slutlig allokering kvv'!$B$2:$BX$550,MATCH(I$2,'Slutlig allokering kvv'!$B$1:$BX$1,0),FALSE)/1,0))</f>
        <v>0</v>
      </c>
      <c r="J69">
        <f>IF($D69="","",IFERROR(VLOOKUP($B69,Kraftvärmeprod!$B$1:$BX$550,MATCH(J$2,Kraftvärmeprod!$B$1:$VX$1,0),FALSE)/1,0)-IFERROR(VLOOKUP($B69,'Slutlig allokering kvv'!$B$2:$BX$550,MATCH(J$2,'Slutlig allokering kvv'!$B$1:$BX$1,0),FALSE)/1,0))</f>
        <v>0</v>
      </c>
      <c r="K69">
        <f>IF($D69="","",IFERROR(VLOOKUP($B69,Kraftvärmeprod!$B$1:$BX$550,MATCH(K$2,Kraftvärmeprod!$B$1:$VX$1,0),FALSE)/1,0)-IFERROR(VLOOKUP($B69,'Slutlig allokering kvv'!$B$2:$BX$550,MATCH(K$2,'Slutlig allokering kvv'!$B$1:$BX$1,0),FALSE)/1,0))</f>
        <v>0</v>
      </c>
      <c r="L69">
        <f>IF($D69="","",IFERROR(VLOOKUP($B69,Kraftvärmeprod!$B$1:$BX$550,MATCH(L$2,Kraftvärmeprod!$B$1:$VX$1,0),FALSE)/1,0)-IFERROR(VLOOKUP($B69,'Slutlig allokering kvv'!$B$2:$BX$550,MATCH(L$2,'Slutlig allokering kvv'!$B$1:$BX$1,0),FALSE)/1,0))</f>
        <v>23.080099999999987</v>
      </c>
      <c r="M69">
        <f>IF($D69="","",IFERROR(VLOOKUP($B69,Kraftvärmeprod!$B$1:$BX$550,MATCH(M$2,Kraftvärmeprod!$B$1:$VX$1,0),FALSE)/1,0)-IFERROR(VLOOKUP($B69,'Slutlig allokering kvv'!$B$2:$BX$550,MATCH(M$2,'Slutlig allokering kvv'!$B$1:$BX$1,0),FALSE)/1,0))</f>
        <v>0.93457999999999952</v>
      </c>
      <c r="N69">
        <f>IF($D69="","",IFERROR(VLOOKUP($B69,Kraftvärmeprod!$B$1:$BX$550,MATCH(N$2,Kraftvärmeprod!$B$1:$VX$1,0),FALSE)/1,0)-IFERROR(VLOOKUP($B69,'Slutlig allokering kvv'!$B$2:$BX$550,MATCH(N$2,'Slutlig allokering kvv'!$B$1:$BX$1,0),FALSE)/1,0))</f>
        <v>0</v>
      </c>
      <c r="O69">
        <f>IF($D69="","",IFERROR(VLOOKUP($B69,Kraftvärmeprod!$B$1:$BX$550,MATCH(O$2,Kraftvärmeprod!$B$1:$VX$1,0),FALSE)/1,0)-IFERROR(VLOOKUP($B69,'Slutlig allokering kvv'!$B$2:$BX$550,MATCH(O$2,'Slutlig allokering kvv'!$B$1:$BX$1,0),FALSE)/1,0))</f>
        <v>0</v>
      </c>
      <c r="P69">
        <f>IF($D69="","",IFERROR(VLOOKUP($B69,Kraftvärmeprod!$B$1:$BX$550,MATCH(P$2,Kraftvärmeprod!$B$1:$VX$1,0),FALSE)/1,0)-IFERROR(VLOOKUP($B69,'Slutlig allokering kvv'!$B$2:$BX$550,MATCH(P$2,'Slutlig allokering kvv'!$B$1:$BX$1,0),FALSE)/1,0))</f>
        <v>0</v>
      </c>
      <c r="Q69">
        <f>IF($D69="","",IFERROR(VLOOKUP($B69,Kraftvärmeprod!$B$1:$BX$550,MATCH(Q$2,Kraftvärmeprod!$B$1:$VX$1,0),FALSE)/1,0)-IFERROR(VLOOKUP($B69,'Slutlig allokering kvv'!$B$2:$BX$550,MATCH(Q$2,'Slutlig allokering kvv'!$B$1:$BX$1,0),FALSE)/1,0))</f>
        <v>4.7948000000000022</v>
      </c>
      <c r="R69">
        <f>IF($D69="","",IFERROR(VLOOKUP($B69,Kraftvärmeprod!$B$1:$BX$550,MATCH(R$2,Kraftvärmeprod!$B$1:$VX$1,0),FALSE)/1,0)-IFERROR(VLOOKUP($B69,'Slutlig allokering kvv'!$B$2:$BX$550,MATCH(R$2,'Slutlig allokering kvv'!$B$1:$BX$1,0),FALSE)/1,0))</f>
        <v>0</v>
      </c>
      <c r="S69">
        <f>IF($D69="","",IFERROR(VLOOKUP($B69,Kraftvärmeprod!$B$1:$BX$550,MATCH(S$2,Kraftvärmeprod!$B$1:$VX$1,0),FALSE)/1,0)-IFERROR(VLOOKUP($B69,'Slutlig allokering kvv'!$B$2:$BX$550,MATCH(S$2,'Slutlig allokering kvv'!$B$1:$BX$1,0),FALSE)/1,0))</f>
        <v>0</v>
      </c>
      <c r="T69">
        <f>IF($D69="","",IFERROR(VLOOKUP($B69,Kraftvärmeprod!$B$1:$BX$550,MATCH(T$2,Kraftvärmeprod!$B$1:$VX$1,0),FALSE)/1,0)-IFERROR(VLOOKUP($B69,'Slutlig allokering kvv'!$B$2:$BX$550,MATCH(T$2,'Slutlig allokering kvv'!$B$1:$BX$1,0),FALSE)/1,0))</f>
        <v>0</v>
      </c>
      <c r="U69">
        <f>IF($D69="","",IFERROR(VLOOKUP($B69,Kraftvärmeprod!$B$1:$BX$550,MATCH(U$2,Kraftvärmeprod!$B$1:$VX$1,0),FALSE)/1,0)-IFERROR(VLOOKUP($B69,'Slutlig allokering kvv'!$B$2:$BX$550,MATCH(U$2,'Slutlig allokering kvv'!$B$1:$BX$1,0),FALSE)/1,0))</f>
        <v>0</v>
      </c>
      <c r="V69">
        <f>IF($D69="","",IFERROR(VLOOKUP($B69,Kraftvärmeprod!$B$1:$BX$550,MATCH(V$2,Kraftvärmeprod!$B$1:$VX$1,0),FALSE)/1,0)-IFERROR(VLOOKUP($B69,'Slutlig allokering kvv'!$B$2:$BX$550,MATCH(V$2,'Slutlig allokering kvv'!$B$1:$BX$1,0),FALSE)/1,0))</f>
        <v>0</v>
      </c>
      <c r="W69">
        <f>IF($D69="","",IFERROR(VLOOKUP($B69,Kraftvärmeprod!$B$1:$BX$550,MATCH(W$2,Kraftvärmeprod!$B$1:$VX$1,0),FALSE)/1,0)-IFERROR(VLOOKUP($B69,'Slutlig allokering kvv'!$B$2:$BX$550,MATCH(W$2,'Slutlig allokering kvv'!$B$1:$BX$1,0),FALSE)/1,0))</f>
        <v>0</v>
      </c>
      <c r="X69">
        <f>IF($D69="","",IFERROR(VLOOKUP($B69,Kraftvärmeprod!$B$1:$BX$550,MATCH(X$2,Kraftvärmeprod!$B$1:$VX$1,0),FALSE)/1,0)-IFERROR(VLOOKUP($B69,'Slutlig allokering kvv'!$B$2:$BX$550,MATCH(X$2,'Slutlig allokering kvv'!$B$1:$BX$1,0),FALSE)/1,0))</f>
        <v>3.3041000000000015E-2</v>
      </c>
      <c r="Y69">
        <f>IF($D69="","",IFERROR(VLOOKUP($B69,Kraftvärmeprod!$B$1:$BX$550,MATCH(Y$2,Kraftvärmeprod!$B$1:$VX$1,0),FALSE)/1,0)-IFERROR(VLOOKUP($B69,'Slutlig allokering kvv'!$B$2:$BX$550,MATCH(Y$2,'Slutlig allokering kvv'!$B$1:$BX$1,0),FALSE)/1,0))</f>
        <v>0</v>
      </c>
      <c r="Z69">
        <f>IF($D69="","",IFERROR(VLOOKUP($B69,Kraftvärmeprod!$B$1:$BX$550,MATCH(Z$2,Kraftvärmeprod!$B$1:$VX$1,0),FALSE)/1,0)-IFERROR(VLOOKUP($B69,'Slutlig allokering kvv'!$B$2:$BX$550,MATCH(Z$2,'Slutlig allokering kvv'!$B$1:$BX$1,0),FALSE)/1,0))</f>
        <v>0</v>
      </c>
      <c r="AA69">
        <f>IF($D69="","",IFERROR(VLOOKUP($B69,Kraftvärmeprod!$B$1:$BX$550,MATCH(AA$2,Kraftvärmeprod!$B$1:$VX$1,0),FALSE)/1,0)-IFERROR(VLOOKUP($B69,'Slutlig allokering kvv'!$B$2:$BX$550,MATCH(AA$2,'Slutlig allokering kvv'!$B$1:$BX$1,0),FALSE)/1,0))</f>
        <v>0</v>
      </c>
      <c r="AB69">
        <f>IF($D69="","",IFERROR(VLOOKUP($B69,Kraftvärmeprod!$B$1:$BX$550,MATCH(AB$2,Kraftvärmeprod!$B$1:$VX$1,0),FALSE)/1,0)-IFERROR(VLOOKUP($B69,'Slutlig allokering kvv'!$B$2:$BX$550,MATCH(AB$2,'Slutlig allokering kvv'!$B$1:$BX$1,0),FALSE)/1,0))</f>
        <v>0</v>
      </c>
      <c r="AC69">
        <f>IF($D69="","",IFERROR(VLOOKUP($B69,Kraftvärmeprod!$B$1:$BX$550,MATCH(AC$2,Kraftvärmeprod!$B$1:$VX$1,0),FALSE)/1,0)-IFERROR(VLOOKUP($B69,'Slutlig allokering kvv'!$B$2:$BX$550,MATCH(AC$2,'Slutlig allokering kvv'!$B$1:$BX$1,0),FALSE)/1,0))</f>
        <v>0</v>
      </c>
      <c r="AD69">
        <f>IF($D69="","",IFERROR(VLOOKUP($B69,Kraftvärmeprod!$B$1:$BX$550,MATCH(AD$2,Kraftvärmeprod!$B$1:$VX$1,0),FALSE)/1,0)-IFERROR(VLOOKUP($B69,'Slutlig allokering kvv'!$B$2:$BX$550,MATCH(AD$2,'Slutlig allokering kvv'!$B$1:$BX$1,0),FALSE)/1,0))</f>
        <v>0</v>
      </c>
      <c r="AE69">
        <f>IF($D69="","",IFERROR(VLOOKUP($B69,Miljö!$B$1:$E$550,MATCH("Hjälpel kraftvärme (GWh)",Miljö!$B$1:$E$1,0),FALSE)/1,0)-IFERROR(VLOOKUP($B69,'Slutlig allokering kvv'!$B$2:$BX$549,MATCH(AE$2,'Slutlig allokering kvv'!$B$1:$BX$1,0),FALSE)/1,0))</f>
        <v>0.12796300000000005</v>
      </c>
      <c r="AI69" s="274">
        <f t="shared" si="4"/>
        <v>28.842520999999991</v>
      </c>
      <c r="AK69">
        <f>IFERROR(VLOOKUP($B69,'Slutlig allokering kvv'!$B$2:$AX$549,MATCH("Summa slutlig allokerad tillförd energi (utan hjälpel och rökgaskondensering):",'Slutlig allokering kvv'!$B$1:$AX$1,0),FALSE)/1,"")</f>
        <v>113.15747900000002</v>
      </c>
      <c r="AM69" s="275">
        <f>IFERROR(1-VLOOKUP($B69,'Slutlig allokering kvv'!$B$2:$AX$549,MATCH("Andel av bränsle i kvv som allokerats till värme, exklusive rökgaskondensering och hjälpel",'Slutlig allokering kvv'!$B$1:$AX$1,0),FALSE),"")</f>
        <v>0.2031163450704222</v>
      </c>
      <c r="AO69" s="115">
        <f t="shared" si="5"/>
        <v>0.20311634507042248</v>
      </c>
      <c r="AP69" s="276">
        <f t="shared" si="6"/>
        <v>-2.7755575615628914E-16</v>
      </c>
      <c r="AR69" s="115">
        <f t="shared" si="7"/>
        <v>0.29685385994931951</v>
      </c>
    </row>
    <row r="70" spans="1:44">
      <c r="A70" t="s">
        <v>119</v>
      </c>
      <c r="B70" t="s">
        <v>121</v>
      </c>
      <c r="C70" t="str">
        <f>IFERROR(VLOOKUP($B70,Kraftvärmeprod!$B$1:$AH$479,MATCH(C$2,Kraftvärmeprod!$B$1:$AG$1,0),FALSE)/1,"")</f>
        <v/>
      </c>
      <c r="D70" t="str">
        <f>IFERROR(VLOOKUP($B70,Kraftvärmeprod!$B$1:$AH$479,MATCH(D$2,Kraftvärmeprod!$B$1:$AG$1,0),FALSE)/1,"")</f>
        <v/>
      </c>
      <c r="F70" t="str">
        <f>IF($D70="","",IFERROR(VLOOKUP($B70,Kraftvärmeprod!$B$1:$BX$550,MATCH(F$2,Kraftvärmeprod!$B$1:$VX$1,0),FALSE)/1,0)-IFERROR(VLOOKUP($B70,'Slutlig allokering kvv'!$B$2:$BX$550,MATCH(F$2,'Slutlig allokering kvv'!$B$1:$BX$1,0),FALSE)/1,0))</f>
        <v/>
      </c>
      <c r="G70" t="str">
        <f>IF($D70="","",IFERROR(VLOOKUP($B70,Kraftvärmeprod!$B$1:$BX$550,MATCH(G$2,Kraftvärmeprod!$B$1:$VX$1,0),FALSE)/1,0)-IFERROR(VLOOKUP($B70,'Slutlig allokering kvv'!$B$2:$BX$550,MATCH(G$2,'Slutlig allokering kvv'!$B$1:$BX$1,0),FALSE)/1,0))</f>
        <v/>
      </c>
      <c r="H70" t="str">
        <f>IF($D70="","",IFERROR(VLOOKUP($B70,Kraftvärmeprod!$B$1:$BX$550,MATCH(H$2,Kraftvärmeprod!$B$1:$VX$1,0),FALSE)/1,0)-IFERROR(VLOOKUP($B70,'Slutlig allokering kvv'!$B$2:$BX$550,MATCH(H$2,'Slutlig allokering kvv'!$B$1:$BX$1,0),FALSE)/1,0))</f>
        <v/>
      </c>
      <c r="I70" t="str">
        <f>IF($D70="","",IFERROR(VLOOKUP($B70,Kraftvärmeprod!$B$1:$BX$550,MATCH(I$2,Kraftvärmeprod!$B$1:$VX$1,0),FALSE)/1,0)-IFERROR(VLOOKUP($B70,'Slutlig allokering kvv'!$B$2:$BX$550,MATCH(I$2,'Slutlig allokering kvv'!$B$1:$BX$1,0),FALSE)/1,0))</f>
        <v/>
      </c>
      <c r="J70" t="str">
        <f>IF($D70="","",IFERROR(VLOOKUP($B70,Kraftvärmeprod!$B$1:$BX$550,MATCH(J$2,Kraftvärmeprod!$B$1:$VX$1,0),FALSE)/1,0)-IFERROR(VLOOKUP($B70,'Slutlig allokering kvv'!$B$2:$BX$550,MATCH(J$2,'Slutlig allokering kvv'!$B$1:$BX$1,0),FALSE)/1,0))</f>
        <v/>
      </c>
      <c r="K70" t="str">
        <f>IF($D70="","",IFERROR(VLOOKUP($B70,Kraftvärmeprod!$B$1:$BX$550,MATCH(K$2,Kraftvärmeprod!$B$1:$VX$1,0),FALSE)/1,0)-IFERROR(VLOOKUP($B70,'Slutlig allokering kvv'!$B$2:$BX$550,MATCH(K$2,'Slutlig allokering kvv'!$B$1:$BX$1,0),FALSE)/1,0))</f>
        <v/>
      </c>
      <c r="L70" t="str">
        <f>IF($D70="","",IFERROR(VLOOKUP($B70,Kraftvärmeprod!$B$1:$BX$550,MATCH(L$2,Kraftvärmeprod!$B$1:$VX$1,0),FALSE)/1,0)-IFERROR(VLOOKUP($B70,'Slutlig allokering kvv'!$B$2:$BX$550,MATCH(L$2,'Slutlig allokering kvv'!$B$1:$BX$1,0),FALSE)/1,0))</f>
        <v/>
      </c>
      <c r="M70" t="str">
        <f>IF($D70="","",IFERROR(VLOOKUP($B70,Kraftvärmeprod!$B$1:$BX$550,MATCH(M$2,Kraftvärmeprod!$B$1:$VX$1,0),FALSE)/1,0)-IFERROR(VLOOKUP($B70,'Slutlig allokering kvv'!$B$2:$BX$550,MATCH(M$2,'Slutlig allokering kvv'!$B$1:$BX$1,0),FALSE)/1,0))</f>
        <v/>
      </c>
      <c r="N70" t="str">
        <f>IF($D70="","",IFERROR(VLOOKUP($B70,Kraftvärmeprod!$B$1:$BX$550,MATCH(N$2,Kraftvärmeprod!$B$1:$VX$1,0),FALSE)/1,0)-IFERROR(VLOOKUP($B70,'Slutlig allokering kvv'!$B$2:$BX$550,MATCH(N$2,'Slutlig allokering kvv'!$B$1:$BX$1,0),FALSE)/1,0))</f>
        <v/>
      </c>
      <c r="O70" t="str">
        <f>IF($D70="","",IFERROR(VLOOKUP($B70,Kraftvärmeprod!$B$1:$BX$550,MATCH(O$2,Kraftvärmeprod!$B$1:$VX$1,0),FALSE)/1,0)-IFERROR(VLOOKUP($B70,'Slutlig allokering kvv'!$B$2:$BX$550,MATCH(O$2,'Slutlig allokering kvv'!$B$1:$BX$1,0),FALSE)/1,0))</f>
        <v/>
      </c>
      <c r="P70" t="str">
        <f>IF($D70="","",IFERROR(VLOOKUP($B70,Kraftvärmeprod!$B$1:$BX$550,MATCH(P$2,Kraftvärmeprod!$B$1:$VX$1,0),FALSE)/1,0)-IFERROR(VLOOKUP($B70,'Slutlig allokering kvv'!$B$2:$BX$550,MATCH(P$2,'Slutlig allokering kvv'!$B$1:$BX$1,0),FALSE)/1,0))</f>
        <v/>
      </c>
      <c r="Q70" t="str">
        <f>IF($D70="","",IFERROR(VLOOKUP($B70,Kraftvärmeprod!$B$1:$BX$550,MATCH(Q$2,Kraftvärmeprod!$B$1:$VX$1,0),FALSE)/1,0)-IFERROR(VLOOKUP($B70,'Slutlig allokering kvv'!$B$2:$BX$550,MATCH(Q$2,'Slutlig allokering kvv'!$B$1:$BX$1,0),FALSE)/1,0))</f>
        <v/>
      </c>
      <c r="R70" t="str">
        <f>IF($D70="","",IFERROR(VLOOKUP($B70,Kraftvärmeprod!$B$1:$BX$550,MATCH(R$2,Kraftvärmeprod!$B$1:$VX$1,0),FALSE)/1,0)-IFERROR(VLOOKUP($B70,'Slutlig allokering kvv'!$B$2:$BX$550,MATCH(R$2,'Slutlig allokering kvv'!$B$1:$BX$1,0),FALSE)/1,0))</f>
        <v/>
      </c>
      <c r="S70" t="str">
        <f>IF($D70="","",IFERROR(VLOOKUP($B70,Kraftvärmeprod!$B$1:$BX$550,MATCH(S$2,Kraftvärmeprod!$B$1:$VX$1,0),FALSE)/1,0)-IFERROR(VLOOKUP($B70,'Slutlig allokering kvv'!$B$2:$BX$550,MATCH(S$2,'Slutlig allokering kvv'!$B$1:$BX$1,0),FALSE)/1,0))</f>
        <v/>
      </c>
      <c r="T70" t="str">
        <f>IF($D70="","",IFERROR(VLOOKUP($B70,Kraftvärmeprod!$B$1:$BX$550,MATCH(T$2,Kraftvärmeprod!$B$1:$VX$1,0),FALSE)/1,0)-IFERROR(VLOOKUP($B70,'Slutlig allokering kvv'!$B$2:$BX$550,MATCH(T$2,'Slutlig allokering kvv'!$B$1:$BX$1,0),FALSE)/1,0))</f>
        <v/>
      </c>
      <c r="U70" t="str">
        <f>IF($D70="","",IFERROR(VLOOKUP($B70,Kraftvärmeprod!$B$1:$BX$550,MATCH(U$2,Kraftvärmeprod!$B$1:$VX$1,0),FALSE)/1,0)-IFERROR(VLOOKUP($B70,'Slutlig allokering kvv'!$B$2:$BX$550,MATCH(U$2,'Slutlig allokering kvv'!$B$1:$BX$1,0),FALSE)/1,0))</f>
        <v/>
      </c>
      <c r="V70" t="str">
        <f>IF($D70="","",IFERROR(VLOOKUP($B70,Kraftvärmeprod!$B$1:$BX$550,MATCH(V$2,Kraftvärmeprod!$B$1:$VX$1,0),FALSE)/1,0)-IFERROR(VLOOKUP($B70,'Slutlig allokering kvv'!$B$2:$BX$550,MATCH(V$2,'Slutlig allokering kvv'!$B$1:$BX$1,0),FALSE)/1,0))</f>
        <v/>
      </c>
      <c r="W70" t="str">
        <f>IF($D70="","",IFERROR(VLOOKUP($B70,Kraftvärmeprod!$B$1:$BX$550,MATCH(W$2,Kraftvärmeprod!$B$1:$VX$1,0),FALSE)/1,0)-IFERROR(VLOOKUP($B70,'Slutlig allokering kvv'!$B$2:$BX$550,MATCH(W$2,'Slutlig allokering kvv'!$B$1:$BX$1,0),FALSE)/1,0))</f>
        <v/>
      </c>
      <c r="X70" t="str">
        <f>IF($D70="","",IFERROR(VLOOKUP($B70,Kraftvärmeprod!$B$1:$BX$550,MATCH(X$2,Kraftvärmeprod!$B$1:$VX$1,0),FALSE)/1,0)-IFERROR(VLOOKUP($B70,'Slutlig allokering kvv'!$B$2:$BX$550,MATCH(X$2,'Slutlig allokering kvv'!$B$1:$BX$1,0),FALSE)/1,0))</f>
        <v/>
      </c>
      <c r="Y70" t="str">
        <f>IF($D70="","",IFERROR(VLOOKUP($B70,Kraftvärmeprod!$B$1:$BX$550,MATCH(Y$2,Kraftvärmeprod!$B$1:$VX$1,0),FALSE)/1,0)-IFERROR(VLOOKUP($B70,'Slutlig allokering kvv'!$B$2:$BX$550,MATCH(Y$2,'Slutlig allokering kvv'!$B$1:$BX$1,0),FALSE)/1,0))</f>
        <v/>
      </c>
      <c r="Z70" t="str">
        <f>IF($D70="","",IFERROR(VLOOKUP($B70,Kraftvärmeprod!$B$1:$BX$550,MATCH(Z$2,Kraftvärmeprod!$B$1:$VX$1,0),FALSE)/1,0)-IFERROR(VLOOKUP($B70,'Slutlig allokering kvv'!$B$2:$BX$550,MATCH(Z$2,'Slutlig allokering kvv'!$B$1:$BX$1,0),FALSE)/1,0))</f>
        <v/>
      </c>
      <c r="AA70" t="str">
        <f>IF($D70="","",IFERROR(VLOOKUP($B70,Kraftvärmeprod!$B$1:$BX$550,MATCH(AA$2,Kraftvärmeprod!$B$1:$VX$1,0),FALSE)/1,0)-IFERROR(VLOOKUP($B70,'Slutlig allokering kvv'!$B$2:$BX$550,MATCH(AA$2,'Slutlig allokering kvv'!$B$1:$BX$1,0),FALSE)/1,0))</f>
        <v/>
      </c>
      <c r="AB70" t="str">
        <f>IF($D70="","",IFERROR(VLOOKUP($B70,Kraftvärmeprod!$B$1:$BX$550,MATCH(AB$2,Kraftvärmeprod!$B$1:$VX$1,0),FALSE)/1,0)-IFERROR(VLOOKUP($B70,'Slutlig allokering kvv'!$B$2:$BX$550,MATCH(AB$2,'Slutlig allokering kvv'!$B$1:$BX$1,0),FALSE)/1,0))</f>
        <v/>
      </c>
      <c r="AC70" t="str">
        <f>IF($D70="","",IFERROR(VLOOKUP($B70,Kraftvärmeprod!$B$1:$BX$550,MATCH(AC$2,Kraftvärmeprod!$B$1:$VX$1,0),FALSE)/1,0)-IFERROR(VLOOKUP($B70,'Slutlig allokering kvv'!$B$2:$BX$550,MATCH(AC$2,'Slutlig allokering kvv'!$B$1:$BX$1,0),FALSE)/1,0))</f>
        <v/>
      </c>
      <c r="AD70" t="str">
        <f>IF($D70="","",IFERROR(VLOOKUP($B70,Kraftvärmeprod!$B$1:$BX$550,MATCH(AD$2,Kraftvärmeprod!$B$1:$VX$1,0),FALSE)/1,0)-IFERROR(VLOOKUP($B70,'Slutlig allokering kvv'!$B$2:$BX$550,MATCH(AD$2,'Slutlig allokering kvv'!$B$1:$BX$1,0),FALSE)/1,0))</f>
        <v/>
      </c>
      <c r="AE70" t="str">
        <f>IF($D70="","",IFERROR(VLOOKUP($B70,Miljö!$B$1:$E$550,MATCH("Hjälpel kraftvärme (GWh)",Miljö!$B$1:$E$1,0),FALSE)/1,0)-IFERROR(VLOOKUP($B70,'Slutlig allokering kvv'!$B$2:$BX$549,MATCH(AE$2,'Slutlig allokering kvv'!$B$1:$BX$1,0),FALSE)/1,0))</f>
        <v/>
      </c>
      <c r="AI70" s="274">
        <f t="shared" si="4"/>
        <v>0</v>
      </c>
      <c r="AK70">
        <f>IFERROR(VLOOKUP($B70,'Slutlig allokering kvv'!$B$2:$AX$549,MATCH("Summa slutlig allokerad tillförd energi (utan hjälpel och rökgaskondensering):",'Slutlig allokering kvv'!$B$1:$AX$1,0),FALSE)/1,"")</f>
        <v>0</v>
      </c>
      <c r="AM70" s="275" t="str">
        <f>IFERROR(1-VLOOKUP($B70,'Slutlig allokering kvv'!$B$2:$AX$549,MATCH("Andel av bränsle i kvv som allokerats till värme, exklusive rökgaskondensering och hjälpel",'Slutlig allokering kvv'!$B$1:$AX$1,0),FALSE),"")</f>
        <v/>
      </c>
      <c r="AO70" s="115" t="str">
        <f t="shared" si="5"/>
        <v/>
      </c>
      <c r="AP70" s="276" t="str">
        <f t="shared" si="6"/>
        <v/>
      </c>
      <c r="AR70" s="115" t="str">
        <f t="shared" si="7"/>
        <v/>
      </c>
    </row>
    <row r="71" spans="1:44">
      <c r="A71" t="s">
        <v>119</v>
      </c>
      <c r="B71" t="s">
        <v>122</v>
      </c>
      <c r="C71" t="str">
        <f>IFERROR(VLOOKUP($B71,Kraftvärmeprod!$B$1:$AH$479,MATCH(C$2,Kraftvärmeprod!$B$1:$AG$1,0),FALSE)/1,"")</f>
        <v/>
      </c>
      <c r="D71" t="str">
        <f>IFERROR(VLOOKUP($B71,Kraftvärmeprod!$B$1:$AH$479,MATCH(D$2,Kraftvärmeprod!$B$1:$AG$1,0),FALSE)/1,"")</f>
        <v/>
      </c>
      <c r="F71" t="str">
        <f>IF($D71="","",IFERROR(VLOOKUP($B71,Kraftvärmeprod!$B$1:$BX$550,MATCH(F$2,Kraftvärmeprod!$B$1:$VX$1,0),FALSE)/1,0)-IFERROR(VLOOKUP($B71,'Slutlig allokering kvv'!$B$2:$BX$550,MATCH(F$2,'Slutlig allokering kvv'!$B$1:$BX$1,0),FALSE)/1,0))</f>
        <v/>
      </c>
      <c r="G71" t="str">
        <f>IF($D71="","",IFERROR(VLOOKUP($B71,Kraftvärmeprod!$B$1:$BX$550,MATCH(G$2,Kraftvärmeprod!$B$1:$VX$1,0),FALSE)/1,0)-IFERROR(VLOOKUP($B71,'Slutlig allokering kvv'!$B$2:$BX$550,MATCH(G$2,'Slutlig allokering kvv'!$B$1:$BX$1,0),FALSE)/1,0))</f>
        <v/>
      </c>
      <c r="H71" t="str">
        <f>IF($D71="","",IFERROR(VLOOKUP($B71,Kraftvärmeprod!$B$1:$BX$550,MATCH(H$2,Kraftvärmeprod!$B$1:$VX$1,0),FALSE)/1,0)-IFERROR(VLOOKUP($B71,'Slutlig allokering kvv'!$B$2:$BX$550,MATCH(H$2,'Slutlig allokering kvv'!$B$1:$BX$1,0),FALSE)/1,0))</f>
        <v/>
      </c>
      <c r="I71" t="str">
        <f>IF($D71="","",IFERROR(VLOOKUP($B71,Kraftvärmeprod!$B$1:$BX$550,MATCH(I$2,Kraftvärmeprod!$B$1:$VX$1,0),FALSE)/1,0)-IFERROR(VLOOKUP($B71,'Slutlig allokering kvv'!$B$2:$BX$550,MATCH(I$2,'Slutlig allokering kvv'!$B$1:$BX$1,0),FALSE)/1,0))</f>
        <v/>
      </c>
      <c r="J71" t="str">
        <f>IF($D71="","",IFERROR(VLOOKUP($B71,Kraftvärmeprod!$B$1:$BX$550,MATCH(J$2,Kraftvärmeprod!$B$1:$VX$1,0),FALSE)/1,0)-IFERROR(VLOOKUP($B71,'Slutlig allokering kvv'!$B$2:$BX$550,MATCH(J$2,'Slutlig allokering kvv'!$B$1:$BX$1,0),FALSE)/1,0))</f>
        <v/>
      </c>
      <c r="K71" t="str">
        <f>IF($D71="","",IFERROR(VLOOKUP($B71,Kraftvärmeprod!$B$1:$BX$550,MATCH(K$2,Kraftvärmeprod!$B$1:$VX$1,0),FALSE)/1,0)-IFERROR(VLOOKUP($B71,'Slutlig allokering kvv'!$B$2:$BX$550,MATCH(K$2,'Slutlig allokering kvv'!$B$1:$BX$1,0),FALSE)/1,0))</f>
        <v/>
      </c>
      <c r="L71" t="str">
        <f>IF($D71="","",IFERROR(VLOOKUP($B71,Kraftvärmeprod!$B$1:$BX$550,MATCH(L$2,Kraftvärmeprod!$B$1:$VX$1,0),FALSE)/1,0)-IFERROR(VLOOKUP($B71,'Slutlig allokering kvv'!$B$2:$BX$550,MATCH(L$2,'Slutlig allokering kvv'!$B$1:$BX$1,0),FALSE)/1,0))</f>
        <v/>
      </c>
      <c r="M71" t="str">
        <f>IF($D71="","",IFERROR(VLOOKUP($B71,Kraftvärmeprod!$B$1:$BX$550,MATCH(M$2,Kraftvärmeprod!$B$1:$VX$1,0),FALSE)/1,0)-IFERROR(VLOOKUP($B71,'Slutlig allokering kvv'!$B$2:$BX$550,MATCH(M$2,'Slutlig allokering kvv'!$B$1:$BX$1,0),FALSE)/1,0))</f>
        <v/>
      </c>
      <c r="N71" t="str">
        <f>IF($D71="","",IFERROR(VLOOKUP($B71,Kraftvärmeprod!$B$1:$BX$550,MATCH(N$2,Kraftvärmeprod!$B$1:$VX$1,0),FALSE)/1,0)-IFERROR(VLOOKUP($B71,'Slutlig allokering kvv'!$B$2:$BX$550,MATCH(N$2,'Slutlig allokering kvv'!$B$1:$BX$1,0),FALSE)/1,0))</f>
        <v/>
      </c>
      <c r="O71" t="str">
        <f>IF($D71="","",IFERROR(VLOOKUP($B71,Kraftvärmeprod!$B$1:$BX$550,MATCH(O$2,Kraftvärmeprod!$B$1:$VX$1,0),FALSE)/1,0)-IFERROR(VLOOKUP($B71,'Slutlig allokering kvv'!$B$2:$BX$550,MATCH(O$2,'Slutlig allokering kvv'!$B$1:$BX$1,0),FALSE)/1,0))</f>
        <v/>
      </c>
      <c r="P71" t="str">
        <f>IF($D71="","",IFERROR(VLOOKUP($B71,Kraftvärmeprod!$B$1:$BX$550,MATCH(P$2,Kraftvärmeprod!$B$1:$VX$1,0),FALSE)/1,0)-IFERROR(VLOOKUP($B71,'Slutlig allokering kvv'!$B$2:$BX$550,MATCH(P$2,'Slutlig allokering kvv'!$B$1:$BX$1,0),FALSE)/1,0))</f>
        <v/>
      </c>
      <c r="Q71" t="str">
        <f>IF($D71="","",IFERROR(VLOOKUP($B71,Kraftvärmeprod!$B$1:$BX$550,MATCH(Q$2,Kraftvärmeprod!$B$1:$VX$1,0),FALSE)/1,0)-IFERROR(VLOOKUP($B71,'Slutlig allokering kvv'!$B$2:$BX$550,MATCH(Q$2,'Slutlig allokering kvv'!$B$1:$BX$1,0),FALSE)/1,0))</f>
        <v/>
      </c>
      <c r="R71" t="str">
        <f>IF($D71="","",IFERROR(VLOOKUP($B71,Kraftvärmeprod!$B$1:$BX$550,MATCH(R$2,Kraftvärmeprod!$B$1:$VX$1,0),FALSE)/1,0)-IFERROR(VLOOKUP($B71,'Slutlig allokering kvv'!$B$2:$BX$550,MATCH(R$2,'Slutlig allokering kvv'!$B$1:$BX$1,0),FALSE)/1,0))</f>
        <v/>
      </c>
      <c r="S71" t="str">
        <f>IF($D71="","",IFERROR(VLOOKUP($B71,Kraftvärmeprod!$B$1:$BX$550,MATCH(S$2,Kraftvärmeprod!$B$1:$VX$1,0),FALSE)/1,0)-IFERROR(VLOOKUP($B71,'Slutlig allokering kvv'!$B$2:$BX$550,MATCH(S$2,'Slutlig allokering kvv'!$B$1:$BX$1,0),FALSE)/1,0))</f>
        <v/>
      </c>
      <c r="T71" t="str">
        <f>IF($D71="","",IFERROR(VLOOKUP($B71,Kraftvärmeprod!$B$1:$BX$550,MATCH(T$2,Kraftvärmeprod!$B$1:$VX$1,0),FALSE)/1,0)-IFERROR(VLOOKUP($B71,'Slutlig allokering kvv'!$B$2:$BX$550,MATCH(T$2,'Slutlig allokering kvv'!$B$1:$BX$1,0),FALSE)/1,0))</f>
        <v/>
      </c>
      <c r="U71" t="str">
        <f>IF($D71="","",IFERROR(VLOOKUP($B71,Kraftvärmeprod!$B$1:$BX$550,MATCH(U$2,Kraftvärmeprod!$B$1:$VX$1,0),FALSE)/1,0)-IFERROR(VLOOKUP($B71,'Slutlig allokering kvv'!$B$2:$BX$550,MATCH(U$2,'Slutlig allokering kvv'!$B$1:$BX$1,0),FALSE)/1,0))</f>
        <v/>
      </c>
      <c r="V71" t="str">
        <f>IF($D71="","",IFERROR(VLOOKUP($B71,Kraftvärmeprod!$B$1:$BX$550,MATCH(V$2,Kraftvärmeprod!$B$1:$VX$1,0),FALSE)/1,0)-IFERROR(VLOOKUP($B71,'Slutlig allokering kvv'!$B$2:$BX$550,MATCH(V$2,'Slutlig allokering kvv'!$B$1:$BX$1,0),FALSE)/1,0))</f>
        <v/>
      </c>
      <c r="W71" t="str">
        <f>IF($D71="","",IFERROR(VLOOKUP($B71,Kraftvärmeprod!$B$1:$BX$550,MATCH(W$2,Kraftvärmeprod!$B$1:$VX$1,0),FALSE)/1,0)-IFERROR(VLOOKUP($B71,'Slutlig allokering kvv'!$B$2:$BX$550,MATCH(W$2,'Slutlig allokering kvv'!$B$1:$BX$1,0),FALSE)/1,0))</f>
        <v/>
      </c>
      <c r="X71" t="str">
        <f>IF($D71="","",IFERROR(VLOOKUP($B71,Kraftvärmeprod!$B$1:$BX$550,MATCH(X$2,Kraftvärmeprod!$B$1:$VX$1,0),FALSE)/1,0)-IFERROR(VLOOKUP($B71,'Slutlig allokering kvv'!$B$2:$BX$550,MATCH(X$2,'Slutlig allokering kvv'!$B$1:$BX$1,0),FALSE)/1,0))</f>
        <v/>
      </c>
      <c r="Y71" t="str">
        <f>IF($D71="","",IFERROR(VLOOKUP($B71,Kraftvärmeprod!$B$1:$BX$550,MATCH(Y$2,Kraftvärmeprod!$B$1:$VX$1,0),FALSE)/1,0)-IFERROR(VLOOKUP($B71,'Slutlig allokering kvv'!$B$2:$BX$550,MATCH(Y$2,'Slutlig allokering kvv'!$B$1:$BX$1,0),FALSE)/1,0))</f>
        <v/>
      </c>
      <c r="Z71" t="str">
        <f>IF($D71="","",IFERROR(VLOOKUP($B71,Kraftvärmeprod!$B$1:$BX$550,MATCH(Z$2,Kraftvärmeprod!$B$1:$VX$1,0),FALSE)/1,0)-IFERROR(VLOOKUP($B71,'Slutlig allokering kvv'!$B$2:$BX$550,MATCH(Z$2,'Slutlig allokering kvv'!$B$1:$BX$1,0),FALSE)/1,0))</f>
        <v/>
      </c>
      <c r="AA71" t="str">
        <f>IF($D71="","",IFERROR(VLOOKUP($B71,Kraftvärmeprod!$B$1:$BX$550,MATCH(AA$2,Kraftvärmeprod!$B$1:$VX$1,0),FALSE)/1,0)-IFERROR(VLOOKUP($B71,'Slutlig allokering kvv'!$B$2:$BX$550,MATCH(AA$2,'Slutlig allokering kvv'!$B$1:$BX$1,0),FALSE)/1,0))</f>
        <v/>
      </c>
      <c r="AB71" t="str">
        <f>IF($D71="","",IFERROR(VLOOKUP($B71,Kraftvärmeprod!$B$1:$BX$550,MATCH(AB$2,Kraftvärmeprod!$B$1:$VX$1,0),FALSE)/1,0)-IFERROR(VLOOKUP($B71,'Slutlig allokering kvv'!$B$2:$BX$550,MATCH(AB$2,'Slutlig allokering kvv'!$B$1:$BX$1,0),FALSE)/1,0))</f>
        <v/>
      </c>
      <c r="AC71" t="str">
        <f>IF($D71="","",IFERROR(VLOOKUP($B71,Kraftvärmeprod!$B$1:$BX$550,MATCH(AC$2,Kraftvärmeprod!$B$1:$VX$1,0),FALSE)/1,0)-IFERROR(VLOOKUP($B71,'Slutlig allokering kvv'!$B$2:$BX$550,MATCH(AC$2,'Slutlig allokering kvv'!$B$1:$BX$1,0),FALSE)/1,0))</f>
        <v/>
      </c>
      <c r="AD71" t="str">
        <f>IF($D71="","",IFERROR(VLOOKUP($B71,Kraftvärmeprod!$B$1:$BX$550,MATCH(AD$2,Kraftvärmeprod!$B$1:$VX$1,0),FALSE)/1,0)-IFERROR(VLOOKUP($B71,'Slutlig allokering kvv'!$B$2:$BX$550,MATCH(AD$2,'Slutlig allokering kvv'!$B$1:$BX$1,0),FALSE)/1,0))</f>
        <v/>
      </c>
      <c r="AE71" t="str">
        <f>IF($D71="","",IFERROR(VLOOKUP($B71,Miljö!$B$1:$E$550,MATCH("Hjälpel kraftvärme (GWh)",Miljö!$B$1:$E$1,0),FALSE)/1,0)-IFERROR(VLOOKUP($B71,'Slutlig allokering kvv'!$B$2:$BX$549,MATCH(AE$2,'Slutlig allokering kvv'!$B$1:$BX$1,0),FALSE)/1,0))</f>
        <v/>
      </c>
      <c r="AI71" s="274">
        <f t="shared" si="4"/>
        <v>0</v>
      </c>
      <c r="AK71">
        <f>IFERROR(VLOOKUP($B71,'Slutlig allokering kvv'!$B$2:$AX$549,MATCH("Summa slutlig allokerad tillförd energi (utan hjälpel och rökgaskondensering):",'Slutlig allokering kvv'!$B$1:$AX$1,0),FALSE)/1,"")</f>
        <v>0</v>
      </c>
      <c r="AM71" s="275" t="str">
        <f>IFERROR(1-VLOOKUP($B71,'Slutlig allokering kvv'!$B$2:$AX$549,MATCH("Andel av bränsle i kvv som allokerats till värme, exklusive rökgaskondensering och hjälpel",'Slutlig allokering kvv'!$B$1:$AX$1,0),FALSE),"")</f>
        <v/>
      </c>
      <c r="AO71" s="115" t="str">
        <f t="shared" si="5"/>
        <v/>
      </c>
      <c r="AP71" s="276" t="str">
        <f t="shared" si="6"/>
        <v/>
      </c>
      <c r="AR71" s="115" t="str">
        <f t="shared" si="7"/>
        <v/>
      </c>
    </row>
    <row r="72" spans="1:44">
      <c r="A72" t="s">
        <v>123</v>
      </c>
      <c r="B72" t="s">
        <v>124</v>
      </c>
      <c r="C72" t="str">
        <f>IFERROR(VLOOKUP($B72,Kraftvärmeprod!$B$1:$AH$479,MATCH(C$2,Kraftvärmeprod!$B$1:$AG$1,0),FALSE)/1,"")</f>
        <v/>
      </c>
      <c r="D72" t="str">
        <f>IFERROR(VLOOKUP($B72,Kraftvärmeprod!$B$1:$AH$479,MATCH(D$2,Kraftvärmeprod!$B$1:$AG$1,0),FALSE)/1,"")</f>
        <v/>
      </c>
      <c r="F72" t="str">
        <f>IF($D72="","",IFERROR(VLOOKUP($B72,Kraftvärmeprod!$B$1:$BX$550,MATCH(F$2,Kraftvärmeprod!$B$1:$VX$1,0),FALSE)/1,0)-IFERROR(VLOOKUP($B72,'Slutlig allokering kvv'!$B$2:$BX$550,MATCH(F$2,'Slutlig allokering kvv'!$B$1:$BX$1,0),FALSE)/1,0))</f>
        <v/>
      </c>
      <c r="G72" t="str">
        <f>IF($D72="","",IFERROR(VLOOKUP($B72,Kraftvärmeprod!$B$1:$BX$550,MATCH(G$2,Kraftvärmeprod!$B$1:$VX$1,0),FALSE)/1,0)-IFERROR(VLOOKUP($B72,'Slutlig allokering kvv'!$B$2:$BX$550,MATCH(G$2,'Slutlig allokering kvv'!$B$1:$BX$1,0),FALSE)/1,0))</f>
        <v/>
      </c>
      <c r="H72" t="str">
        <f>IF($D72="","",IFERROR(VLOOKUP($B72,Kraftvärmeprod!$B$1:$BX$550,MATCH(H$2,Kraftvärmeprod!$B$1:$VX$1,0),FALSE)/1,0)-IFERROR(VLOOKUP($B72,'Slutlig allokering kvv'!$B$2:$BX$550,MATCH(H$2,'Slutlig allokering kvv'!$B$1:$BX$1,0),FALSE)/1,0))</f>
        <v/>
      </c>
      <c r="I72" t="str">
        <f>IF($D72="","",IFERROR(VLOOKUP($B72,Kraftvärmeprod!$B$1:$BX$550,MATCH(I$2,Kraftvärmeprod!$B$1:$VX$1,0),FALSE)/1,0)-IFERROR(VLOOKUP($B72,'Slutlig allokering kvv'!$B$2:$BX$550,MATCH(I$2,'Slutlig allokering kvv'!$B$1:$BX$1,0),FALSE)/1,0))</f>
        <v/>
      </c>
      <c r="J72" t="str">
        <f>IF($D72="","",IFERROR(VLOOKUP($B72,Kraftvärmeprod!$B$1:$BX$550,MATCH(J$2,Kraftvärmeprod!$B$1:$VX$1,0),FALSE)/1,0)-IFERROR(VLOOKUP($B72,'Slutlig allokering kvv'!$B$2:$BX$550,MATCH(J$2,'Slutlig allokering kvv'!$B$1:$BX$1,0),FALSE)/1,0))</f>
        <v/>
      </c>
      <c r="K72" t="str">
        <f>IF($D72="","",IFERROR(VLOOKUP($B72,Kraftvärmeprod!$B$1:$BX$550,MATCH(K$2,Kraftvärmeprod!$B$1:$VX$1,0),FALSE)/1,0)-IFERROR(VLOOKUP($B72,'Slutlig allokering kvv'!$B$2:$BX$550,MATCH(K$2,'Slutlig allokering kvv'!$B$1:$BX$1,0),FALSE)/1,0))</f>
        <v/>
      </c>
      <c r="L72" t="str">
        <f>IF($D72="","",IFERROR(VLOOKUP($B72,Kraftvärmeprod!$B$1:$BX$550,MATCH(L$2,Kraftvärmeprod!$B$1:$VX$1,0),FALSE)/1,0)-IFERROR(VLOOKUP($B72,'Slutlig allokering kvv'!$B$2:$BX$550,MATCH(L$2,'Slutlig allokering kvv'!$B$1:$BX$1,0),FALSE)/1,0))</f>
        <v/>
      </c>
      <c r="M72" t="str">
        <f>IF($D72="","",IFERROR(VLOOKUP($B72,Kraftvärmeprod!$B$1:$BX$550,MATCH(M$2,Kraftvärmeprod!$B$1:$VX$1,0),FALSE)/1,0)-IFERROR(VLOOKUP($B72,'Slutlig allokering kvv'!$B$2:$BX$550,MATCH(M$2,'Slutlig allokering kvv'!$B$1:$BX$1,0),FALSE)/1,0))</f>
        <v/>
      </c>
      <c r="N72" t="str">
        <f>IF($D72="","",IFERROR(VLOOKUP($B72,Kraftvärmeprod!$B$1:$BX$550,MATCH(N$2,Kraftvärmeprod!$B$1:$VX$1,0),FALSE)/1,0)-IFERROR(VLOOKUP($B72,'Slutlig allokering kvv'!$B$2:$BX$550,MATCH(N$2,'Slutlig allokering kvv'!$B$1:$BX$1,0),FALSE)/1,0))</f>
        <v/>
      </c>
      <c r="O72" t="str">
        <f>IF($D72="","",IFERROR(VLOOKUP($B72,Kraftvärmeprod!$B$1:$BX$550,MATCH(O$2,Kraftvärmeprod!$B$1:$VX$1,0),FALSE)/1,0)-IFERROR(VLOOKUP($B72,'Slutlig allokering kvv'!$B$2:$BX$550,MATCH(O$2,'Slutlig allokering kvv'!$B$1:$BX$1,0),FALSE)/1,0))</f>
        <v/>
      </c>
      <c r="P72" t="str">
        <f>IF($D72="","",IFERROR(VLOOKUP($B72,Kraftvärmeprod!$B$1:$BX$550,MATCH(P$2,Kraftvärmeprod!$B$1:$VX$1,0),FALSE)/1,0)-IFERROR(VLOOKUP($B72,'Slutlig allokering kvv'!$B$2:$BX$550,MATCH(P$2,'Slutlig allokering kvv'!$B$1:$BX$1,0),FALSE)/1,0))</f>
        <v/>
      </c>
      <c r="Q72" t="str">
        <f>IF($D72="","",IFERROR(VLOOKUP($B72,Kraftvärmeprod!$B$1:$BX$550,MATCH(Q$2,Kraftvärmeprod!$B$1:$VX$1,0),FALSE)/1,0)-IFERROR(VLOOKUP($B72,'Slutlig allokering kvv'!$B$2:$BX$550,MATCH(Q$2,'Slutlig allokering kvv'!$B$1:$BX$1,0),FALSE)/1,0))</f>
        <v/>
      </c>
      <c r="R72" t="str">
        <f>IF($D72="","",IFERROR(VLOOKUP($B72,Kraftvärmeprod!$B$1:$BX$550,MATCH(R$2,Kraftvärmeprod!$B$1:$VX$1,0),FALSE)/1,0)-IFERROR(VLOOKUP($B72,'Slutlig allokering kvv'!$B$2:$BX$550,MATCH(R$2,'Slutlig allokering kvv'!$B$1:$BX$1,0),FALSE)/1,0))</f>
        <v/>
      </c>
      <c r="S72" t="str">
        <f>IF($D72="","",IFERROR(VLOOKUP($B72,Kraftvärmeprod!$B$1:$BX$550,MATCH(S$2,Kraftvärmeprod!$B$1:$VX$1,0),FALSE)/1,0)-IFERROR(VLOOKUP($B72,'Slutlig allokering kvv'!$B$2:$BX$550,MATCH(S$2,'Slutlig allokering kvv'!$B$1:$BX$1,0),FALSE)/1,0))</f>
        <v/>
      </c>
      <c r="T72" t="str">
        <f>IF($D72="","",IFERROR(VLOOKUP($B72,Kraftvärmeprod!$B$1:$BX$550,MATCH(T$2,Kraftvärmeprod!$B$1:$VX$1,0),FALSE)/1,0)-IFERROR(VLOOKUP($B72,'Slutlig allokering kvv'!$B$2:$BX$550,MATCH(T$2,'Slutlig allokering kvv'!$B$1:$BX$1,0),FALSE)/1,0))</f>
        <v/>
      </c>
      <c r="U72" t="str">
        <f>IF($D72="","",IFERROR(VLOOKUP($B72,Kraftvärmeprod!$B$1:$BX$550,MATCH(U$2,Kraftvärmeprod!$B$1:$VX$1,0),FALSE)/1,0)-IFERROR(VLOOKUP($B72,'Slutlig allokering kvv'!$B$2:$BX$550,MATCH(U$2,'Slutlig allokering kvv'!$B$1:$BX$1,0),FALSE)/1,0))</f>
        <v/>
      </c>
      <c r="V72" t="str">
        <f>IF($D72="","",IFERROR(VLOOKUP($B72,Kraftvärmeprod!$B$1:$BX$550,MATCH(V$2,Kraftvärmeprod!$B$1:$VX$1,0),FALSE)/1,0)-IFERROR(VLOOKUP($B72,'Slutlig allokering kvv'!$B$2:$BX$550,MATCH(V$2,'Slutlig allokering kvv'!$B$1:$BX$1,0),FALSE)/1,0))</f>
        <v/>
      </c>
      <c r="W72" t="str">
        <f>IF($D72="","",IFERROR(VLOOKUP($B72,Kraftvärmeprod!$B$1:$BX$550,MATCH(W$2,Kraftvärmeprod!$B$1:$VX$1,0),FALSE)/1,0)-IFERROR(VLOOKUP($B72,'Slutlig allokering kvv'!$B$2:$BX$550,MATCH(W$2,'Slutlig allokering kvv'!$B$1:$BX$1,0),FALSE)/1,0))</f>
        <v/>
      </c>
      <c r="X72" t="str">
        <f>IF($D72="","",IFERROR(VLOOKUP($B72,Kraftvärmeprod!$B$1:$BX$550,MATCH(X$2,Kraftvärmeprod!$B$1:$VX$1,0),FALSE)/1,0)-IFERROR(VLOOKUP($B72,'Slutlig allokering kvv'!$B$2:$BX$550,MATCH(X$2,'Slutlig allokering kvv'!$B$1:$BX$1,0),FALSE)/1,0))</f>
        <v/>
      </c>
      <c r="Y72" t="str">
        <f>IF($D72="","",IFERROR(VLOOKUP($B72,Kraftvärmeprod!$B$1:$BX$550,MATCH(Y$2,Kraftvärmeprod!$B$1:$VX$1,0),FALSE)/1,0)-IFERROR(VLOOKUP($B72,'Slutlig allokering kvv'!$B$2:$BX$550,MATCH(Y$2,'Slutlig allokering kvv'!$B$1:$BX$1,0),FALSE)/1,0))</f>
        <v/>
      </c>
      <c r="Z72" t="str">
        <f>IF($D72="","",IFERROR(VLOOKUP($B72,Kraftvärmeprod!$B$1:$BX$550,MATCH(Z$2,Kraftvärmeprod!$B$1:$VX$1,0),FALSE)/1,0)-IFERROR(VLOOKUP($B72,'Slutlig allokering kvv'!$B$2:$BX$550,MATCH(Z$2,'Slutlig allokering kvv'!$B$1:$BX$1,0),FALSE)/1,0))</f>
        <v/>
      </c>
      <c r="AA72" t="str">
        <f>IF($D72="","",IFERROR(VLOOKUP($B72,Kraftvärmeprod!$B$1:$BX$550,MATCH(AA$2,Kraftvärmeprod!$B$1:$VX$1,0),FALSE)/1,0)-IFERROR(VLOOKUP($B72,'Slutlig allokering kvv'!$B$2:$BX$550,MATCH(AA$2,'Slutlig allokering kvv'!$B$1:$BX$1,0),FALSE)/1,0))</f>
        <v/>
      </c>
      <c r="AB72" t="str">
        <f>IF($D72="","",IFERROR(VLOOKUP($B72,Kraftvärmeprod!$B$1:$BX$550,MATCH(AB$2,Kraftvärmeprod!$B$1:$VX$1,0),FALSE)/1,0)-IFERROR(VLOOKUP($B72,'Slutlig allokering kvv'!$B$2:$BX$550,MATCH(AB$2,'Slutlig allokering kvv'!$B$1:$BX$1,0),FALSE)/1,0))</f>
        <v/>
      </c>
      <c r="AC72" t="str">
        <f>IF($D72="","",IFERROR(VLOOKUP($B72,Kraftvärmeprod!$B$1:$BX$550,MATCH(AC$2,Kraftvärmeprod!$B$1:$VX$1,0),FALSE)/1,0)-IFERROR(VLOOKUP($B72,'Slutlig allokering kvv'!$B$2:$BX$550,MATCH(AC$2,'Slutlig allokering kvv'!$B$1:$BX$1,0),FALSE)/1,0))</f>
        <v/>
      </c>
      <c r="AD72" t="str">
        <f>IF($D72="","",IFERROR(VLOOKUP($B72,Kraftvärmeprod!$B$1:$BX$550,MATCH(AD$2,Kraftvärmeprod!$B$1:$VX$1,0),FALSE)/1,0)-IFERROR(VLOOKUP($B72,'Slutlig allokering kvv'!$B$2:$BX$550,MATCH(AD$2,'Slutlig allokering kvv'!$B$1:$BX$1,0),FALSE)/1,0))</f>
        <v/>
      </c>
      <c r="AE72" t="str">
        <f>IF($D72="","",IFERROR(VLOOKUP($B72,Miljö!$B$1:$E$550,MATCH("Hjälpel kraftvärme (GWh)",Miljö!$B$1:$E$1,0),FALSE)/1,0)-IFERROR(VLOOKUP($B72,'Slutlig allokering kvv'!$B$2:$BX$549,MATCH(AE$2,'Slutlig allokering kvv'!$B$1:$BX$1,0),FALSE)/1,0))</f>
        <v/>
      </c>
      <c r="AI72" s="274">
        <f t="shared" si="4"/>
        <v>0</v>
      </c>
      <c r="AK72">
        <f>IFERROR(VLOOKUP($B72,'Slutlig allokering kvv'!$B$2:$AX$549,MATCH("Summa slutlig allokerad tillförd energi (utan hjälpel och rökgaskondensering):",'Slutlig allokering kvv'!$B$1:$AX$1,0),FALSE)/1,"")</f>
        <v>0</v>
      </c>
      <c r="AM72" s="275" t="str">
        <f>IFERROR(1-VLOOKUP($B72,'Slutlig allokering kvv'!$B$2:$AX$549,MATCH("Andel av bränsle i kvv som allokerats till värme, exklusive rökgaskondensering och hjälpel",'Slutlig allokering kvv'!$B$1:$AX$1,0),FALSE),"")</f>
        <v/>
      </c>
      <c r="AO72" s="115" t="str">
        <f t="shared" si="5"/>
        <v/>
      </c>
      <c r="AP72" s="276" t="str">
        <f t="shared" si="6"/>
        <v/>
      </c>
      <c r="AR72" s="115" t="str">
        <f t="shared" si="7"/>
        <v/>
      </c>
    </row>
    <row r="73" spans="1:44">
      <c r="A73" t="s">
        <v>123</v>
      </c>
      <c r="B73" t="s">
        <v>125</v>
      </c>
      <c r="C73" t="str">
        <f>IFERROR(VLOOKUP($B73,Kraftvärmeprod!$B$1:$AH$479,MATCH(C$2,Kraftvärmeprod!$B$1:$AG$1,0),FALSE)/1,"")</f>
        <v/>
      </c>
      <c r="D73" t="str">
        <f>IFERROR(VLOOKUP($B73,Kraftvärmeprod!$B$1:$AH$479,MATCH(D$2,Kraftvärmeprod!$B$1:$AG$1,0),FALSE)/1,"")</f>
        <v/>
      </c>
      <c r="F73" t="str">
        <f>IF($D73="","",IFERROR(VLOOKUP($B73,Kraftvärmeprod!$B$1:$BX$550,MATCH(F$2,Kraftvärmeprod!$B$1:$VX$1,0),FALSE)/1,0)-IFERROR(VLOOKUP($B73,'Slutlig allokering kvv'!$B$2:$BX$550,MATCH(F$2,'Slutlig allokering kvv'!$B$1:$BX$1,0),FALSE)/1,0))</f>
        <v/>
      </c>
      <c r="G73" t="str">
        <f>IF($D73="","",IFERROR(VLOOKUP($B73,Kraftvärmeprod!$B$1:$BX$550,MATCH(G$2,Kraftvärmeprod!$B$1:$VX$1,0),FALSE)/1,0)-IFERROR(VLOOKUP($B73,'Slutlig allokering kvv'!$B$2:$BX$550,MATCH(G$2,'Slutlig allokering kvv'!$B$1:$BX$1,0),FALSE)/1,0))</f>
        <v/>
      </c>
      <c r="H73" t="str">
        <f>IF($D73="","",IFERROR(VLOOKUP($B73,Kraftvärmeprod!$B$1:$BX$550,MATCH(H$2,Kraftvärmeprod!$B$1:$VX$1,0),FALSE)/1,0)-IFERROR(VLOOKUP($B73,'Slutlig allokering kvv'!$B$2:$BX$550,MATCH(H$2,'Slutlig allokering kvv'!$B$1:$BX$1,0),FALSE)/1,0))</f>
        <v/>
      </c>
      <c r="I73" t="str">
        <f>IF($D73="","",IFERROR(VLOOKUP($B73,Kraftvärmeprod!$B$1:$BX$550,MATCH(I$2,Kraftvärmeprod!$B$1:$VX$1,0),FALSE)/1,0)-IFERROR(VLOOKUP($B73,'Slutlig allokering kvv'!$B$2:$BX$550,MATCH(I$2,'Slutlig allokering kvv'!$B$1:$BX$1,0),FALSE)/1,0))</f>
        <v/>
      </c>
      <c r="J73" t="str">
        <f>IF($D73="","",IFERROR(VLOOKUP($B73,Kraftvärmeprod!$B$1:$BX$550,MATCH(J$2,Kraftvärmeprod!$B$1:$VX$1,0),FALSE)/1,0)-IFERROR(VLOOKUP($B73,'Slutlig allokering kvv'!$B$2:$BX$550,MATCH(J$2,'Slutlig allokering kvv'!$B$1:$BX$1,0),FALSE)/1,0))</f>
        <v/>
      </c>
      <c r="K73" t="str">
        <f>IF($D73="","",IFERROR(VLOOKUP($B73,Kraftvärmeprod!$B$1:$BX$550,MATCH(K$2,Kraftvärmeprod!$B$1:$VX$1,0),FALSE)/1,0)-IFERROR(VLOOKUP($B73,'Slutlig allokering kvv'!$B$2:$BX$550,MATCH(K$2,'Slutlig allokering kvv'!$B$1:$BX$1,0),FALSE)/1,0))</f>
        <v/>
      </c>
      <c r="L73" t="str">
        <f>IF($D73="","",IFERROR(VLOOKUP($B73,Kraftvärmeprod!$B$1:$BX$550,MATCH(L$2,Kraftvärmeprod!$B$1:$VX$1,0),FALSE)/1,0)-IFERROR(VLOOKUP($B73,'Slutlig allokering kvv'!$B$2:$BX$550,MATCH(L$2,'Slutlig allokering kvv'!$B$1:$BX$1,0),FALSE)/1,0))</f>
        <v/>
      </c>
      <c r="M73" t="str">
        <f>IF($D73="","",IFERROR(VLOOKUP($B73,Kraftvärmeprod!$B$1:$BX$550,MATCH(M$2,Kraftvärmeprod!$B$1:$VX$1,0),FALSE)/1,0)-IFERROR(VLOOKUP($B73,'Slutlig allokering kvv'!$B$2:$BX$550,MATCH(M$2,'Slutlig allokering kvv'!$B$1:$BX$1,0),FALSE)/1,0))</f>
        <v/>
      </c>
      <c r="N73" t="str">
        <f>IF($D73="","",IFERROR(VLOOKUP($B73,Kraftvärmeprod!$B$1:$BX$550,MATCH(N$2,Kraftvärmeprod!$B$1:$VX$1,0),FALSE)/1,0)-IFERROR(VLOOKUP($B73,'Slutlig allokering kvv'!$B$2:$BX$550,MATCH(N$2,'Slutlig allokering kvv'!$B$1:$BX$1,0),FALSE)/1,0))</f>
        <v/>
      </c>
      <c r="O73" t="str">
        <f>IF($D73="","",IFERROR(VLOOKUP($B73,Kraftvärmeprod!$B$1:$BX$550,MATCH(O$2,Kraftvärmeprod!$B$1:$VX$1,0),FALSE)/1,0)-IFERROR(VLOOKUP($B73,'Slutlig allokering kvv'!$B$2:$BX$550,MATCH(O$2,'Slutlig allokering kvv'!$B$1:$BX$1,0),FALSE)/1,0))</f>
        <v/>
      </c>
      <c r="P73" t="str">
        <f>IF($D73="","",IFERROR(VLOOKUP($B73,Kraftvärmeprod!$B$1:$BX$550,MATCH(P$2,Kraftvärmeprod!$B$1:$VX$1,0),FALSE)/1,0)-IFERROR(VLOOKUP($B73,'Slutlig allokering kvv'!$B$2:$BX$550,MATCH(P$2,'Slutlig allokering kvv'!$B$1:$BX$1,0),FALSE)/1,0))</f>
        <v/>
      </c>
      <c r="Q73" t="str">
        <f>IF($D73="","",IFERROR(VLOOKUP($B73,Kraftvärmeprod!$B$1:$BX$550,MATCH(Q$2,Kraftvärmeprod!$B$1:$VX$1,0),FALSE)/1,0)-IFERROR(VLOOKUP($B73,'Slutlig allokering kvv'!$B$2:$BX$550,MATCH(Q$2,'Slutlig allokering kvv'!$B$1:$BX$1,0),FALSE)/1,0))</f>
        <v/>
      </c>
      <c r="R73" t="str">
        <f>IF($D73="","",IFERROR(VLOOKUP($B73,Kraftvärmeprod!$B$1:$BX$550,MATCH(R$2,Kraftvärmeprod!$B$1:$VX$1,0),FALSE)/1,0)-IFERROR(VLOOKUP($B73,'Slutlig allokering kvv'!$B$2:$BX$550,MATCH(R$2,'Slutlig allokering kvv'!$B$1:$BX$1,0),FALSE)/1,0))</f>
        <v/>
      </c>
      <c r="S73" t="str">
        <f>IF($D73="","",IFERROR(VLOOKUP($B73,Kraftvärmeprod!$B$1:$BX$550,MATCH(S$2,Kraftvärmeprod!$B$1:$VX$1,0),FALSE)/1,0)-IFERROR(VLOOKUP($B73,'Slutlig allokering kvv'!$B$2:$BX$550,MATCH(S$2,'Slutlig allokering kvv'!$B$1:$BX$1,0),FALSE)/1,0))</f>
        <v/>
      </c>
      <c r="T73" t="str">
        <f>IF($D73="","",IFERROR(VLOOKUP($B73,Kraftvärmeprod!$B$1:$BX$550,MATCH(T$2,Kraftvärmeprod!$B$1:$VX$1,0),FALSE)/1,0)-IFERROR(VLOOKUP($B73,'Slutlig allokering kvv'!$B$2:$BX$550,MATCH(T$2,'Slutlig allokering kvv'!$B$1:$BX$1,0),FALSE)/1,0))</f>
        <v/>
      </c>
      <c r="U73" t="str">
        <f>IF($D73="","",IFERROR(VLOOKUP($B73,Kraftvärmeprod!$B$1:$BX$550,MATCH(U$2,Kraftvärmeprod!$B$1:$VX$1,0),FALSE)/1,0)-IFERROR(VLOOKUP($B73,'Slutlig allokering kvv'!$B$2:$BX$550,MATCH(U$2,'Slutlig allokering kvv'!$B$1:$BX$1,0),FALSE)/1,0))</f>
        <v/>
      </c>
      <c r="V73" t="str">
        <f>IF($D73="","",IFERROR(VLOOKUP($B73,Kraftvärmeprod!$B$1:$BX$550,MATCH(V$2,Kraftvärmeprod!$B$1:$VX$1,0),FALSE)/1,0)-IFERROR(VLOOKUP($B73,'Slutlig allokering kvv'!$B$2:$BX$550,MATCH(V$2,'Slutlig allokering kvv'!$B$1:$BX$1,0),FALSE)/1,0))</f>
        <v/>
      </c>
      <c r="W73" t="str">
        <f>IF($D73="","",IFERROR(VLOOKUP($B73,Kraftvärmeprod!$B$1:$BX$550,MATCH(W$2,Kraftvärmeprod!$B$1:$VX$1,0),FALSE)/1,0)-IFERROR(VLOOKUP($B73,'Slutlig allokering kvv'!$B$2:$BX$550,MATCH(W$2,'Slutlig allokering kvv'!$B$1:$BX$1,0),FALSE)/1,0))</f>
        <v/>
      </c>
      <c r="X73" t="str">
        <f>IF($D73="","",IFERROR(VLOOKUP($B73,Kraftvärmeprod!$B$1:$BX$550,MATCH(X$2,Kraftvärmeprod!$B$1:$VX$1,0),FALSE)/1,0)-IFERROR(VLOOKUP($B73,'Slutlig allokering kvv'!$B$2:$BX$550,MATCH(X$2,'Slutlig allokering kvv'!$B$1:$BX$1,0),FALSE)/1,0))</f>
        <v/>
      </c>
      <c r="Y73" t="str">
        <f>IF($D73="","",IFERROR(VLOOKUP($B73,Kraftvärmeprod!$B$1:$BX$550,MATCH(Y$2,Kraftvärmeprod!$B$1:$VX$1,0),FALSE)/1,0)-IFERROR(VLOOKUP($B73,'Slutlig allokering kvv'!$B$2:$BX$550,MATCH(Y$2,'Slutlig allokering kvv'!$B$1:$BX$1,0),FALSE)/1,0))</f>
        <v/>
      </c>
      <c r="Z73" t="str">
        <f>IF($D73="","",IFERROR(VLOOKUP($B73,Kraftvärmeprod!$B$1:$BX$550,MATCH(Z$2,Kraftvärmeprod!$B$1:$VX$1,0),FALSE)/1,0)-IFERROR(VLOOKUP($B73,'Slutlig allokering kvv'!$B$2:$BX$550,MATCH(Z$2,'Slutlig allokering kvv'!$B$1:$BX$1,0),FALSE)/1,0))</f>
        <v/>
      </c>
      <c r="AA73" t="str">
        <f>IF($D73="","",IFERROR(VLOOKUP($B73,Kraftvärmeprod!$B$1:$BX$550,MATCH(AA$2,Kraftvärmeprod!$B$1:$VX$1,0),FALSE)/1,0)-IFERROR(VLOOKUP($B73,'Slutlig allokering kvv'!$B$2:$BX$550,MATCH(AA$2,'Slutlig allokering kvv'!$B$1:$BX$1,0),FALSE)/1,0))</f>
        <v/>
      </c>
      <c r="AB73" t="str">
        <f>IF($D73="","",IFERROR(VLOOKUP($B73,Kraftvärmeprod!$B$1:$BX$550,MATCH(AB$2,Kraftvärmeprod!$B$1:$VX$1,0),FALSE)/1,0)-IFERROR(VLOOKUP($B73,'Slutlig allokering kvv'!$B$2:$BX$550,MATCH(AB$2,'Slutlig allokering kvv'!$B$1:$BX$1,0),FALSE)/1,0))</f>
        <v/>
      </c>
      <c r="AC73" t="str">
        <f>IF($D73="","",IFERROR(VLOOKUP($B73,Kraftvärmeprod!$B$1:$BX$550,MATCH(AC$2,Kraftvärmeprod!$B$1:$VX$1,0),FALSE)/1,0)-IFERROR(VLOOKUP($B73,'Slutlig allokering kvv'!$B$2:$BX$550,MATCH(AC$2,'Slutlig allokering kvv'!$B$1:$BX$1,0),FALSE)/1,0))</f>
        <v/>
      </c>
      <c r="AD73" t="str">
        <f>IF($D73="","",IFERROR(VLOOKUP($B73,Kraftvärmeprod!$B$1:$BX$550,MATCH(AD$2,Kraftvärmeprod!$B$1:$VX$1,0),FALSE)/1,0)-IFERROR(VLOOKUP($B73,'Slutlig allokering kvv'!$B$2:$BX$550,MATCH(AD$2,'Slutlig allokering kvv'!$B$1:$BX$1,0),FALSE)/1,0))</f>
        <v/>
      </c>
      <c r="AE73" t="str">
        <f>IF($D73="","",IFERROR(VLOOKUP($B73,Miljö!$B$1:$E$550,MATCH("Hjälpel kraftvärme (GWh)",Miljö!$B$1:$E$1,0),FALSE)/1,0)-IFERROR(VLOOKUP($B73,'Slutlig allokering kvv'!$B$2:$BX$549,MATCH(AE$2,'Slutlig allokering kvv'!$B$1:$BX$1,0),FALSE)/1,0))</f>
        <v/>
      </c>
      <c r="AI73" s="274">
        <f t="shared" si="4"/>
        <v>0</v>
      </c>
      <c r="AK73">
        <f>IFERROR(VLOOKUP($B73,'Slutlig allokering kvv'!$B$2:$AX$549,MATCH("Summa slutlig allokerad tillförd energi (utan hjälpel och rökgaskondensering):",'Slutlig allokering kvv'!$B$1:$AX$1,0),FALSE)/1,"")</f>
        <v>0</v>
      </c>
      <c r="AM73" s="275" t="str">
        <f>IFERROR(1-VLOOKUP($B73,'Slutlig allokering kvv'!$B$2:$AX$549,MATCH("Andel av bränsle i kvv som allokerats till värme, exklusive rökgaskondensering och hjälpel",'Slutlig allokering kvv'!$B$1:$AX$1,0),FALSE),"")</f>
        <v/>
      </c>
      <c r="AO73" s="115" t="str">
        <f t="shared" si="5"/>
        <v/>
      </c>
      <c r="AP73" s="276" t="str">
        <f t="shared" si="6"/>
        <v/>
      </c>
      <c r="AR73" s="115" t="str">
        <f t="shared" si="7"/>
        <v/>
      </c>
    </row>
    <row r="74" spans="1:44">
      <c r="A74" t="s">
        <v>123</v>
      </c>
      <c r="B74" t="s">
        <v>126</v>
      </c>
      <c r="C74" t="str">
        <f>IFERROR(VLOOKUP($B74,Kraftvärmeprod!$B$1:$AH$479,MATCH(C$2,Kraftvärmeprod!$B$1:$AG$1,0),FALSE)/1,"")</f>
        <v/>
      </c>
      <c r="D74" t="str">
        <f>IFERROR(VLOOKUP($B74,Kraftvärmeprod!$B$1:$AH$479,MATCH(D$2,Kraftvärmeprod!$B$1:$AG$1,0),FALSE)/1,"")</f>
        <v/>
      </c>
      <c r="F74" t="str">
        <f>IF($D74="","",IFERROR(VLOOKUP($B74,Kraftvärmeprod!$B$1:$BX$550,MATCH(F$2,Kraftvärmeprod!$B$1:$VX$1,0),FALSE)/1,0)-IFERROR(VLOOKUP($B74,'Slutlig allokering kvv'!$B$2:$BX$550,MATCH(F$2,'Slutlig allokering kvv'!$B$1:$BX$1,0),FALSE)/1,0))</f>
        <v/>
      </c>
      <c r="G74" t="str">
        <f>IF($D74="","",IFERROR(VLOOKUP($B74,Kraftvärmeprod!$B$1:$BX$550,MATCH(G$2,Kraftvärmeprod!$B$1:$VX$1,0),FALSE)/1,0)-IFERROR(VLOOKUP($B74,'Slutlig allokering kvv'!$B$2:$BX$550,MATCH(G$2,'Slutlig allokering kvv'!$B$1:$BX$1,0),FALSE)/1,0))</f>
        <v/>
      </c>
      <c r="H74" t="str">
        <f>IF($D74="","",IFERROR(VLOOKUP($B74,Kraftvärmeprod!$B$1:$BX$550,MATCH(H$2,Kraftvärmeprod!$B$1:$VX$1,0),FALSE)/1,0)-IFERROR(VLOOKUP($B74,'Slutlig allokering kvv'!$B$2:$BX$550,MATCH(H$2,'Slutlig allokering kvv'!$B$1:$BX$1,0),FALSE)/1,0))</f>
        <v/>
      </c>
      <c r="I74" t="str">
        <f>IF($D74="","",IFERROR(VLOOKUP($B74,Kraftvärmeprod!$B$1:$BX$550,MATCH(I$2,Kraftvärmeprod!$B$1:$VX$1,0),FALSE)/1,0)-IFERROR(VLOOKUP($B74,'Slutlig allokering kvv'!$B$2:$BX$550,MATCH(I$2,'Slutlig allokering kvv'!$B$1:$BX$1,0),FALSE)/1,0))</f>
        <v/>
      </c>
      <c r="J74" t="str">
        <f>IF($D74="","",IFERROR(VLOOKUP($B74,Kraftvärmeprod!$B$1:$BX$550,MATCH(J$2,Kraftvärmeprod!$B$1:$VX$1,0),FALSE)/1,0)-IFERROR(VLOOKUP($B74,'Slutlig allokering kvv'!$B$2:$BX$550,MATCH(J$2,'Slutlig allokering kvv'!$B$1:$BX$1,0),FALSE)/1,0))</f>
        <v/>
      </c>
      <c r="K74" t="str">
        <f>IF($D74="","",IFERROR(VLOOKUP($B74,Kraftvärmeprod!$B$1:$BX$550,MATCH(K$2,Kraftvärmeprod!$B$1:$VX$1,0),FALSE)/1,0)-IFERROR(VLOOKUP($B74,'Slutlig allokering kvv'!$B$2:$BX$550,MATCH(K$2,'Slutlig allokering kvv'!$B$1:$BX$1,0),FALSE)/1,0))</f>
        <v/>
      </c>
      <c r="L74" t="str">
        <f>IF($D74="","",IFERROR(VLOOKUP($B74,Kraftvärmeprod!$B$1:$BX$550,MATCH(L$2,Kraftvärmeprod!$B$1:$VX$1,0),FALSE)/1,0)-IFERROR(VLOOKUP($B74,'Slutlig allokering kvv'!$B$2:$BX$550,MATCH(L$2,'Slutlig allokering kvv'!$B$1:$BX$1,0),FALSE)/1,0))</f>
        <v/>
      </c>
      <c r="M74" t="str">
        <f>IF($D74="","",IFERROR(VLOOKUP($B74,Kraftvärmeprod!$B$1:$BX$550,MATCH(M$2,Kraftvärmeprod!$B$1:$VX$1,0),FALSE)/1,0)-IFERROR(VLOOKUP($B74,'Slutlig allokering kvv'!$B$2:$BX$550,MATCH(M$2,'Slutlig allokering kvv'!$B$1:$BX$1,0),FALSE)/1,0))</f>
        <v/>
      </c>
      <c r="N74" t="str">
        <f>IF($D74="","",IFERROR(VLOOKUP($B74,Kraftvärmeprod!$B$1:$BX$550,MATCH(N$2,Kraftvärmeprod!$B$1:$VX$1,0),FALSE)/1,0)-IFERROR(VLOOKUP($B74,'Slutlig allokering kvv'!$B$2:$BX$550,MATCH(N$2,'Slutlig allokering kvv'!$B$1:$BX$1,0),FALSE)/1,0))</f>
        <v/>
      </c>
      <c r="O74" t="str">
        <f>IF($D74="","",IFERROR(VLOOKUP($B74,Kraftvärmeprod!$B$1:$BX$550,MATCH(O$2,Kraftvärmeprod!$B$1:$VX$1,0),FALSE)/1,0)-IFERROR(VLOOKUP($B74,'Slutlig allokering kvv'!$B$2:$BX$550,MATCH(O$2,'Slutlig allokering kvv'!$B$1:$BX$1,0),FALSE)/1,0))</f>
        <v/>
      </c>
      <c r="P74" t="str">
        <f>IF($D74="","",IFERROR(VLOOKUP($B74,Kraftvärmeprod!$B$1:$BX$550,MATCH(P$2,Kraftvärmeprod!$B$1:$VX$1,0),FALSE)/1,0)-IFERROR(VLOOKUP($B74,'Slutlig allokering kvv'!$B$2:$BX$550,MATCH(P$2,'Slutlig allokering kvv'!$B$1:$BX$1,0),FALSE)/1,0))</f>
        <v/>
      </c>
      <c r="Q74" t="str">
        <f>IF($D74="","",IFERROR(VLOOKUP($B74,Kraftvärmeprod!$B$1:$BX$550,MATCH(Q$2,Kraftvärmeprod!$B$1:$VX$1,0),FALSE)/1,0)-IFERROR(VLOOKUP($B74,'Slutlig allokering kvv'!$B$2:$BX$550,MATCH(Q$2,'Slutlig allokering kvv'!$B$1:$BX$1,0),FALSE)/1,0))</f>
        <v/>
      </c>
      <c r="R74" t="str">
        <f>IF($D74="","",IFERROR(VLOOKUP($B74,Kraftvärmeprod!$B$1:$BX$550,MATCH(R$2,Kraftvärmeprod!$B$1:$VX$1,0),FALSE)/1,0)-IFERROR(VLOOKUP($B74,'Slutlig allokering kvv'!$B$2:$BX$550,MATCH(R$2,'Slutlig allokering kvv'!$B$1:$BX$1,0),FALSE)/1,0))</f>
        <v/>
      </c>
      <c r="S74" t="str">
        <f>IF($D74="","",IFERROR(VLOOKUP($B74,Kraftvärmeprod!$B$1:$BX$550,MATCH(S$2,Kraftvärmeprod!$B$1:$VX$1,0),FALSE)/1,0)-IFERROR(VLOOKUP($B74,'Slutlig allokering kvv'!$B$2:$BX$550,MATCH(S$2,'Slutlig allokering kvv'!$B$1:$BX$1,0),FALSE)/1,0))</f>
        <v/>
      </c>
      <c r="T74" t="str">
        <f>IF($D74="","",IFERROR(VLOOKUP($B74,Kraftvärmeprod!$B$1:$BX$550,MATCH(T$2,Kraftvärmeprod!$B$1:$VX$1,0),FALSE)/1,0)-IFERROR(VLOOKUP($B74,'Slutlig allokering kvv'!$B$2:$BX$550,MATCH(T$2,'Slutlig allokering kvv'!$B$1:$BX$1,0),FALSE)/1,0))</f>
        <v/>
      </c>
      <c r="U74" t="str">
        <f>IF($D74="","",IFERROR(VLOOKUP($B74,Kraftvärmeprod!$B$1:$BX$550,MATCH(U$2,Kraftvärmeprod!$B$1:$VX$1,0),FALSE)/1,0)-IFERROR(VLOOKUP($B74,'Slutlig allokering kvv'!$B$2:$BX$550,MATCH(U$2,'Slutlig allokering kvv'!$B$1:$BX$1,0),FALSE)/1,0))</f>
        <v/>
      </c>
      <c r="V74" t="str">
        <f>IF($D74="","",IFERROR(VLOOKUP($B74,Kraftvärmeprod!$B$1:$BX$550,MATCH(V$2,Kraftvärmeprod!$B$1:$VX$1,0),FALSE)/1,0)-IFERROR(VLOOKUP($B74,'Slutlig allokering kvv'!$B$2:$BX$550,MATCH(V$2,'Slutlig allokering kvv'!$B$1:$BX$1,0),FALSE)/1,0))</f>
        <v/>
      </c>
      <c r="W74" t="str">
        <f>IF($D74="","",IFERROR(VLOOKUP($B74,Kraftvärmeprod!$B$1:$BX$550,MATCH(W$2,Kraftvärmeprod!$B$1:$VX$1,0),FALSE)/1,0)-IFERROR(VLOOKUP($B74,'Slutlig allokering kvv'!$B$2:$BX$550,MATCH(W$2,'Slutlig allokering kvv'!$B$1:$BX$1,0),FALSE)/1,0))</f>
        <v/>
      </c>
      <c r="X74" t="str">
        <f>IF($D74="","",IFERROR(VLOOKUP($B74,Kraftvärmeprod!$B$1:$BX$550,MATCH(X$2,Kraftvärmeprod!$B$1:$VX$1,0),FALSE)/1,0)-IFERROR(VLOOKUP($B74,'Slutlig allokering kvv'!$B$2:$BX$550,MATCH(X$2,'Slutlig allokering kvv'!$B$1:$BX$1,0),FALSE)/1,0))</f>
        <v/>
      </c>
      <c r="Y74" t="str">
        <f>IF($D74="","",IFERROR(VLOOKUP($B74,Kraftvärmeprod!$B$1:$BX$550,MATCH(Y$2,Kraftvärmeprod!$B$1:$VX$1,0),FALSE)/1,0)-IFERROR(VLOOKUP($B74,'Slutlig allokering kvv'!$B$2:$BX$550,MATCH(Y$2,'Slutlig allokering kvv'!$B$1:$BX$1,0),FALSE)/1,0))</f>
        <v/>
      </c>
      <c r="Z74" t="str">
        <f>IF($D74="","",IFERROR(VLOOKUP($B74,Kraftvärmeprod!$B$1:$BX$550,MATCH(Z$2,Kraftvärmeprod!$B$1:$VX$1,0),FALSE)/1,0)-IFERROR(VLOOKUP($B74,'Slutlig allokering kvv'!$B$2:$BX$550,MATCH(Z$2,'Slutlig allokering kvv'!$B$1:$BX$1,0),FALSE)/1,0))</f>
        <v/>
      </c>
      <c r="AA74" t="str">
        <f>IF($D74="","",IFERROR(VLOOKUP($B74,Kraftvärmeprod!$B$1:$BX$550,MATCH(AA$2,Kraftvärmeprod!$B$1:$VX$1,0),FALSE)/1,0)-IFERROR(VLOOKUP($B74,'Slutlig allokering kvv'!$B$2:$BX$550,MATCH(AA$2,'Slutlig allokering kvv'!$B$1:$BX$1,0),FALSE)/1,0))</f>
        <v/>
      </c>
      <c r="AB74" t="str">
        <f>IF($D74="","",IFERROR(VLOOKUP($B74,Kraftvärmeprod!$B$1:$BX$550,MATCH(AB$2,Kraftvärmeprod!$B$1:$VX$1,0),FALSE)/1,0)-IFERROR(VLOOKUP($B74,'Slutlig allokering kvv'!$B$2:$BX$550,MATCH(AB$2,'Slutlig allokering kvv'!$B$1:$BX$1,0),FALSE)/1,0))</f>
        <v/>
      </c>
      <c r="AC74" t="str">
        <f>IF($D74="","",IFERROR(VLOOKUP($B74,Kraftvärmeprod!$B$1:$BX$550,MATCH(AC$2,Kraftvärmeprod!$B$1:$VX$1,0),FALSE)/1,0)-IFERROR(VLOOKUP($B74,'Slutlig allokering kvv'!$B$2:$BX$550,MATCH(AC$2,'Slutlig allokering kvv'!$B$1:$BX$1,0),FALSE)/1,0))</f>
        <v/>
      </c>
      <c r="AD74" t="str">
        <f>IF($D74="","",IFERROR(VLOOKUP($B74,Kraftvärmeprod!$B$1:$BX$550,MATCH(AD$2,Kraftvärmeprod!$B$1:$VX$1,0),FALSE)/1,0)-IFERROR(VLOOKUP($B74,'Slutlig allokering kvv'!$B$2:$BX$550,MATCH(AD$2,'Slutlig allokering kvv'!$B$1:$BX$1,0),FALSE)/1,0))</f>
        <v/>
      </c>
      <c r="AE74" t="str">
        <f>IF($D74="","",IFERROR(VLOOKUP($B74,Miljö!$B$1:$E$550,MATCH("Hjälpel kraftvärme (GWh)",Miljö!$B$1:$E$1,0),FALSE)/1,0)-IFERROR(VLOOKUP($B74,'Slutlig allokering kvv'!$B$2:$BX$549,MATCH(AE$2,'Slutlig allokering kvv'!$B$1:$BX$1,0),FALSE)/1,0))</f>
        <v/>
      </c>
      <c r="AI74" s="274">
        <f t="shared" si="4"/>
        <v>0</v>
      </c>
      <c r="AK74">
        <f>IFERROR(VLOOKUP($B74,'Slutlig allokering kvv'!$B$2:$AX$549,MATCH("Summa slutlig allokerad tillförd energi (utan hjälpel och rökgaskondensering):",'Slutlig allokering kvv'!$B$1:$AX$1,0),FALSE)/1,"")</f>
        <v>0</v>
      </c>
      <c r="AM74" s="275" t="str">
        <f>IFERROR(1-VLOOKUP($B74,'Slutlig allokering kvv'!$B$2:$AX$549,MATCH("Andel av bränsle i kvv som allokerats till värme, exklusive rökgaskondensering och hjälpel",'Slutlig allokering kvv'!$B$1:$AX$1,0),FALSE),"")</f>
        <v/>
      </c>
      <c r="AO74" s="115" t="str">
        <f t="shared" si="5"/>
        <v/>
      </c>
      <c r="AP74" s="276" t="str">
        <f t="shared" si="6"/>
        <v/>
      </c>
      <c r="AR74" s="115" t="str">
        <f t="shared" si="7"/>
        <v/>
      </c>
    </row>
    <row r="75" spans="1:44">
      <c r="A75" t="s">
        <v>127</v>
      </c>
      <c r="B75" t="s">
        <v>128</v>
      </c>
      <c r="C75" t="str">
        <f>IFERROR(VLOOKUP($B75,Kraftvärmeprod!$B$1:$AH$479,MATCH(C$2,Kraftvärmeprod!$B$1:$AG$1,0),FALSE)/1,"")</f>
        <v/>
      </c>
      <c r="D75" t="str">
        <f>IFERROR(VLOOKUP($B75,Kraftvärmeprod!$B$1:$AH$479,MATCH(D$2,Kraftvärmeprod!$B$1:$AG$1,0),FALSE)/1,"")</f>
        <v/>
      </c>
      <c r="F75" t="str">
        <f>IF($D75="","",IFERROR(VLOOKUP($B75,Kraftvärmeprod!$B$1:$BX$550,MATCH(F$2,Kraftvärmeprod!$B$1:$VX$1,0),FALSE)/1,0)-IFERROR(VLOOKUP($B75,'Slutlig allokering kvv'!$B$2:$BX$550,MATCH(F$2,'Slutlig allokering kvv'!$B$1:$BX$1,0),FALSE)/1,0))</f>
        <v/>
      </c>
      <c r="G75" t="str">
        <f>IF($D75="","",IFERROR(VLOOKUP($B75,Kraftvärmeprod!$B$1:$BX$550,MATCH(G$2,Kraftvärmeprod!$B$1:$VX$1,0),FALSE)/1,0)-IFERROR(VLOOKUP($B75,'Slutlig allokering kvv'!$B$2:$BX$550,MATCH(G$2,'Slutlig allokering kvv'!$B$1:$BX$1,0),FALSE)/1,0))</f>
        <v/>
      </c>
      <c r="H75" t="str">
        <f>IF($D75="","",IFERROR(VLOOKUP($B75,Kraftvärmeprod!$B$1:$BX$550,MATCH(H$2,Kraftvärmeprod!$B$1:$VX$1,0),FALSE)/1,0)-IFERROR(VLOOKUP($B75,'Slutlig allokering kvv'!$B$2:$BX$550,MATCH(H$2,'Slutlig allokering kvv'!$B$1:$BX$1,0),FALSE)/1,0))</f>
        <v/>
      </c>
      <c r="I75" t="str">
        <f>IF($D75="","",IFERROR(VLOOKUP($B75,Kraftvärmeprod!$B$1:$BX$550,MATCH(I$2,Kraftvärmeprod!$B$1:$VX$1,0),FALSE)/1,0)-IFERROR(VLOOKUP($B75,'Slutlig allokering kvv'!$B$2:$BX$550,MATCH(I$2,'Slutlig allokering kvv'!$B$1:$BX$1,0),FALSE)/1,0))</f>
        <v/>
      </c>
      <c r="J75" t="str">
        <f>IF($D75="","",IFERROR(VLOOKUP($B75,Kraftvärmeprod!$B$1:$BX$550,MATCH(J$2,Kraftvärmeprod!$B$1:$VX$1,0),FALSE)/1,0)-IFERROR(VLOOKUP($B75,'Slutlig allokering kvv'!$B$2:$BX$550,MATCH(J$2,'Slutlig allokering kvv'!$B$1:$BX$1,0),FALSE)/1,0))</f>
        <v/>
      </c>
      <c r="K75" t="str">
        <f>IF($D75="","",IFERROR(VLOOKUP($B75,Kraftvärmeprod!$B$1:$BX$550,MATCH(K$2,Kraftvärmeprod!$B$1:$VX$1,0),FALSE)/1,0)-IFERROR(VLOOKUP($B75,'Slutlig allokering kvv'!$B$2:$BX$550,MATCH(K$2,'Slutlig allokering kvv'!$B$1:$BX$1,0),FALSE)/1,0))</f>
        <v/>
      </c>
      <c r="L75" t="str">
        <f>IF($D75="","",IFERROR(VLOOKUP($B75,Kraftvärmeprod!$B$1:$BX$550,MATCH(L$2,Kraftvärmeprod!$B$1:$VX$1,0),FALSE)/1,0)-IFERROR(VLOOKUP($B75,'Slutlig allokering kvv'!$B$2:$BX$550,MATCH(L$2,'Slutlig allokering kvv'!$B$1:$BX$1,0),FALSE)/1,0))</f>
        <v/>
      </c>
      <c r="M75" t="str">
        <f>IF($D75="","",IFERROR(VLOOKUP($B75,Kraftvärmeprod!$B$1:$BX$550,MATCH(M$2,Kraftvärmeprod!$B$1:$VX$1,0),FALSE)/1,0)-IFERROR(VLOOKUP($B75,'Slutlig allokering kvv'!$B$2:$BX$550,MATCH(M$2,'Slutlig allokering kvv'!$B$1:$BX$1,0),FALSE)/1,0))</f>
        <v/>
      </c>
      <c r="N75" t="str">
        <f>IF($D75="","",IFERROR(VLOOKUP($B75,Kraftvärmeprod!$B$1:$BX$550,MATCH(N$2,Kraftvärmeprod!$B$1:$VX$1,0),FALSE)/1,0)-IFERROR(VLOOKUP($B75,'Slutlig allokering kvv'!$B$2:$BX$550,MATCH(N$2,'Slutlig allokering kvv'!$B$1:$BX$1,0),FALSE)/1,0))</f>
        <v/>
      </c>
      <c r="O75" t="str">
        <f>IF($D75="","",IFERROR(VLOOKUP($B75,Kraftvärmeprod!$B$1:$BX$550,MATCH(O$2,Kraftvärmeprod!$B$1:$VX$1,0),FALSE)/1,0)-IFERROR(VLOOKUP($B75,'Slutlig allokering kvv'!$B$2:$BX$550,MATCH(O$2,'Slutlig allokering kvv'!$B$1:$BX$1,0),FALSE)/1,0))</f>
        <v/>
      </c>
      <c r="P75" t="str">
        <f>IF($D75="","",IFERROR(VLOOKUP($B75,Kraftvärmeprod!$B$1:$BX$550,MATCH(P$2,Kraftvärmeprod!$B$1:$VX$1,0),FALSE)/1,0)-IFERROR(VLOOKUP($B75,'Slutlig allokering kvv'!$B$2:$BX$550,MATCH(P$2,'Slutlig allokering kvv'!$B$1:$BX$1,0),FALSE)/1,0))</f>
        <v/>
      </c>
      <c r="Q75" t="str">
        <f>IF($D75="","",IFERROR(VLOOKUP($B75,Kraftvärmeprod!$B$1:$BX$550,MATCH(Q$2,Kraftvärmeprod!$B$1:$VX$1,0),FALSE)/1,0)-IFERROR(VLOOKUP($B75,'Slutlig allokering kvv'!$B$2:$BX$550,MATCH(Q$2,'Slutlig allokering kvv'!$B$1:$BX$1,0),FALSE)/1,0))</f>
        <v/>
      </c>
      <c r="R75" t="str">
        <f>IF($D75="","",IFERROR(VLOOKUP($B75,Kraftvärmeprod!$B$1:$BX$550,MATCH(R$2,Kraftvärmeprod!$B$1:$VX$1,0),FALSE)/1,0)-IFERROR(VLOOKUP($B75,'Slutlig allokering kvv'!$B$2:$BX$550,MATCH(R$2,'Slutlig allokering kvv'!$B$1:$BX$1,0),FALSE)/1,0))</f>
        <v/>
      </c>
      <c r="S75" t="str">
        <f>IF($D75="","",IFERROR(VLOOKUP($B75,Kraftvärmeprod!$B$1:$BX$550,MATCH(S$2,Kraftvärmeprod!$B$1:$VX$1,0),FALSE)/1,0)-IFERROR(VLOOKUP($B75,'Slutlig allokering kvv'!$B$2:$BX$550,MATCH(S$2,'Slutlig allokering kvv'!$B$1:$BX$1,0),FALSE)/1,0))</f>
        <v/>
      </c>
      <c r="T75" t="str">
        <f>IF($D75="","",IFERROR(VLOOKUP($B75,Kraftvärmeprod!$B$1:$BX$550,MATCH(T$2,Kraftvärmeprod!$B$1:$VX$1,0),FALSE)/1,0)-IFERROR(VLOOKUP($B75,'Slutlig allokering kvv'!$B$2:$BX$550,MATCH(T$2,'Slutlig allokering kvv'!$B$1:$BX$1,0),FALSE)/1,0))</f>
        <v/>
      </c>
      <c r="U75" t="str">
        <f>IF($D75="","",IFERROR(VLOOKUP($B75,Kraftvärmeprod!$B$1:$BX$550,MATCH(U$2,Kraftvärmeprod!$B$1:$VX$1,0),FALSE)/1,0)-IFERROR(VLOOKUP($B75,'Slutlig allokering kvv'!$B$2:$BX$550,MATCH(U$2,'Slutlig allokering kvv'!$B$1:$BX$1,0),FALSE)/1,0))</f>
        <v/>
      </c>
      <c r="V75" t="str">
        <f>IF($D75="","",IFERROR(VLOOKUP($B75,Kraftvärmeprod!$B$1:$BX$550,MATCH(V$2,Kraftvärmeprod!$B$1:$VX$1,0),FALSE)/1,0)-IFERROR(VLOOKUP($B75,'Slutlig allokering kvv'!$B$2:$BX$550,MATCH(V$2,'Slutlig allokering kvv'!$B$1:$BX$1,0),FALSE)/1,0))</f>
        <v/>
      </c>
      <c r="W75" t="str">
        <f>IF($D75="","",IFERROR(VLOOKUP($B75,Kraftvärmeprod!$B$1:$BX$550,MATCH(W$2,Kraftvärmeprod!$B$1:$VX$1,0),FALSE)/1,0)-IFERROR(VLOOKUP($B75,'Slutlig allokering kvv'!$B$2:$BX$550,MATCH(W$2,'Slutlig allokering kvv'!$B$1:$BX$1,0),FALSE)/1,0))</f>
        <v/>
      </c>
      <c r="X75" t="str">
        <f>IF($D75="","",IFERROR(VLOOKUP($B75,Kraftvärmeprod!$B$1:$BX$550,MATCH(X$2,Kraftvärmeprod!$B$1:$VX$1,0),FALSE)/1,0)-IFERROR(VLOOKUP($B75,'Slutlig allokering kvv'!$B$2:$BX$550,MATCH(X$2,'Slutlig allokering kvv'!$B$1:$BX$1,0),FALSE)/1,0))</f>
        <v/>
      </c>
      <c r="Y75" t="str">
        <f>IF($D75="","",IFERROR(VLOOKUP($B75,Kraftvärmeprod!$B$1:$BX$550,MATCH(Y$2,Kraftvärmeprod!$B$1:$VX$1,0),FALSE)/1,0)-IFERROR(VLOOKUP($B75,'Slutlig allokering kvv'!$B$2:$BX$550,MATCH(Y$2,'Slutlig allokering kvv'!$B$1:$BX$1,0),FALSE)/1,0))</f>
        <v/>
      </c>
      <c r="Z75" t="str">
        <f>IF($D75="","",IFERROR(VLOOKUP($B75,Kraftvärmeprod!$B$1:$BX$550,MATCH(Z$2,Kraftvärmeprod!$B$1:$VX$1,0),FALSE)/1,0)-IFERROR(VLOOKUP($B75,'Slutlig allokering kvv'!$B$2:$BX$550,MATCH(Z$2,'Slutlig allokering kvv'!$B$1:$BX$1,0),FALSE)/1,0))</f>
        <v/>
      </c>
      <c r="AA75" t="str">
        <f>IF($D75="","",IFERROR(VLOOKUP($B75,Kraftvärmeprod!$B$1:$BX$550,MATCH(AA$2,Kraftvärmeprod!$B$1:$VX$1,0),FALSE)/1,0)-IFERROR(VLOOKUP($B75,'Slutlig allokering kvv'!$B$2:$BX$550,MATCH(AA$2,'Slutlig allokering kvv'!$B$1:$BX$1,0),FALSE)/1,0))</f>
        <v/>
      </c>
      <c r="AB75" t="str">
        <f>IF($D75="","",IFERROR(VLOOKUP($B75,Kraftvärmeprod!$B$1:$BX$550,MATCH(AB$2,Kraftvärmeprod!$B$1:$VX$1,0),FALSE)/1,0)-IFERROR(VLOOKUP($B75,'Slutlig allokering kvv'!$B$2:$BX$550,MATCH(AB$2,'Slutlig allokering kvv'!$B$1:$BX$1,0),FALSE)/1,0))</f>
        <v/>
      </c>
      <c r="AC75" t="str">
        <f>IF($D75="","",IFERROR(VLOOKUP($B75,Kraftvärmeprod!$B$1:$BX$550,MATCH(AC$2,Kraftvärmeprod!$B$1:$VX$1,0),FALSE)/1,0)-IFERROR(VLOOKUP($B75,'Slutlig allokering kvv'!$B$2:$BX$550,MATCH(AC$2,'Slutlig allokering kvv'!$B$1:$BX$1,0),FALSE)/1,0))</f>
        <v/>
      </c>
      <c r="AD75" t="str">
        <f>IF($D75="","",IFERROR(VLOOKUP($B75,Kraftvärmeprod!$B$1:$BX$550,MATCH(AD$2,Kraftvärmeprod!$B$1:$VX$1,0),FALSE)/1,0)-IFERROR(VLOOKUP($B75,'Slutlig allokering kvv'!$B$2:$BX$550,MATCH(AD$2,'Slutlig allokering kvv'!$B$1:$BX$1,0),FALSE)/1,0))</f>
        <v/>
      </c>
      <c r="AE75" t="str">
        <f>IF($D75="","",IFERROR(VLOOKUP($B75,Miljö!$B$1:$E$550,MATCH("Hjälpel kraftvärme (GWh)",Miljö!$B$1:$E$1,0),FALSE)/1,0)-IFERROR(VLOOKUP($B75,'Slutlig allokering kvv'!$B$2:$BX$549,MATCH(AE$2,'Slutlig allokering kvv'!$B$1:$BX$1,0),FALSE)/1,0))</f>
        <v/>
      </c>
      <c r="AI75" s="274">
        <f t="shared" si="4"/>
        <v>0</v>
      </c>
      <c r="AK75">
        <f>IFERROR(VLOOKUP($B75,'Slutlig allokering kvv'!$B$2:$AX$549,MATCH("Summa slutlig allokerad tillförd energi (utan hjälpel och rökgaskondensering):",'Slutlig allokering kvv'!$B$1:$AX$1,0),FALSE)/1,"")</f>
        <v>0</v>
      </c>
      <c r="AM75" s="275" t="str">
        <f>IFERROR(1-VLOOKUP($B75,'Slutlig allokering kvv'!$B$2:$AX$549,MATCH("Andel av bränsle i kvv som allokerats till värme, exklusive rökgaskondensering och hjälpel",'Slutlig allokering kvv'!$B$1:$AX$1,0),FALSE),"")</f>
        <v/>
      </c>
      <c r="AO75" s="115" t="str">
        <f t="shared" si="5"/>
        <v/>
      </c>
      <c r="AP75" s="276" t="str">
        <f t="shared" si="6"/>
        <v/>
      </c>
      <c r="AR75" s="115" t="str">
        <f t="shared" si="7"/>
        <v/>
      </c>
    </row>
    <row r="76" spans="1:44">
      <c r="A76" t="s">
        <v>127</v>
      </c>
      <c r="B76" t="s">
        <v>129</v>
      </c>
      <c r="C76">
        <f>IFERROR(VLOOKUP($B76,Kraftvärmeprod!$B$1:$AH$479,MATCH(C$2,Kraftvärmeprod!$B$1:$AG$1,0),FALSE)/1,"")</f>
        <v>261.39999999999998</v>
      </c>
      <c r="D76">
        <f>IFERROR(VLOOKUP($B76,Kraftvärmeprod!$B$1:$AH$479,MATCH(D$2,Kraftvärmeprod!$B$1:$AG$1,0),FALSE)/1,"")</f>
        <v>41</v>
      </c>
      <c r="F76">
        <f>IF($D76="","",IFERROR(VLOOKUP($B76,Kraftvärmeprod!$B$1:$BX$550,MATCH(F$2,Kraftvärmeprod!$B$1:$VX$1,0),FALSE)/1,0)-IFERROR(VLOOKUP($B76,'Slutlig allokering kvv'!$B$2:$BX$550,MATCH(F$2,'Slutlig allokering kvv'!$B$1:$BX$1,0),FALSE)/1,0))</f>
        <v>0</v>
      </c>
      <c r="G76">
        <f>IF($D76="","",IFERROR(VLOOKUP($B76,Kraftvärmeprod!$B$1:$BX$550,MATCH(G$2,Kraftvärmeprod!$B$1:$VX$1,0),FALSE)/1,0)-IFERROR(VLOOKUP($B76,'Slutlig allokering kvv'!$B$2:$BX$550,MATCH(G$2,'Slutlig allokering kvv'!$B$1:$BX$1,0),FALSE)/1,0))</f>
        <v>0</v>
      </c>
      <c r="H76">
        <f>IF($D76="","",IFERROR(VLOOKUP($B76,Kraftvärmeprod!$B$1:$BX$550,MATCH(H$2,Kraftvärmeprod!$B$1:$VX$1,0),FALSE)/1,0)-IFERROR(VLOOKUP($B76,'Slutlig allokering kvv'!$B$2:$BX$550,MATCH(H$2,'Slutlig allokering kvv'!$B$1:$BX$1,0),FALSE)/1,0))</f>
        <v>0</v>
      </c>
      <c r="I76">
        <f>IF($D76="","",IFERROR(VLOOKUP($B76,Kraftvärmeprod!$B$1:$BX$550,MATCH(I$2,Kraftvärmeprod!$B$1:$VX$1,0),FALSE)/1,0)-IFERROR(VLOOKUP($B76,'Slutlig allokering kvv'!$B$2:$BX$550,MATCH(I$2,'Slutlig allokering kvv'!$B$1:$BX$1,0),FALSE)/1,0))</f>
        <v>0</v>
      </c>
      <c r="J76">
        <f>IF($D76="","",IFERROR(VLOOKUP($B76,Kraftvärmeprod!$B$1:$BX$550,MATCH(J$2,Kraftvärmeprod!$B$1:$VX$1,0),FALSE)/1,0)-IFERROR(VLOOKUP($B76,'Slutlig allokering kvv'!$B$2:$BX$550,MATCH(J$2,'Slutlig allokering kvv'!$B$1:$BX$1,0),FALSE)/1,0))</f>
        <v>0</v>
      </c>
      <c r="K76">
        <f>IF($D76="","",IFERROR(VLOOKUP($B76,Kraftvärmeprod!$B$1:$BX$550,MATCH(K$2,Kraftvärmeprod!$B$1:$VX$1,0),FALSE)/1,0)-IFERROR(VLOOKUP($B76,'Slutlig allokering kvv'!$B$2:$BX$550,MATCH(K$2,'Slutlig allokering kvv'!$B$1:$BX$1,0),FALSE)/1,0))</f>
        <v>0</v>
      </c>
      <c r="L76">
        <f>IF($D76="","",IFERROR(VLOOKUP($B76,Kraftvärmeprod!$B$1:$BX$550,MATCH(L$2,Kraftvärmeprod!$B$1:$VX$1,0),FALSE)/1,0)-IFERROR(VLOOKUP($B76,'Slutlig allokering kvv'!$B$2:$BX$550,MATCH(L$2,'Slutlig allokering kvv'!$B$1:$BX$1,0),FALSE)/1,0))</f>
        <v>22.167700000000004</v>
      </c>
      <c r="M76">
        <f>IF($D76="","",IFERROR(VLOOKUP($B76,Kraftvärmeprod!$B$1:$BX$550,MATCH(M$2,Kraftvärmeprod!$B$1:$VX$1,0),FALSE)/1,0)-IFERROR(VLOOKUP($B76,'Slutlig allokering kvv'!$B$2:$BX$550,MATCH(M$2,'Slutlig allokering kvv'!$B$1:$BX$1,0),FALSE)/1,0))</f>
        <v>29.392499999999998</v>
      </c>
      <c r="N76">
        <f>IF($D76="","",IFERROR(VLOOKUP($B76,Kraftvärmeprod!$B$1:$BX$550,MATCH(N$2,Kraftvärmeprod!$B$1:$VX$1,0),FALSE)/1,0)-IFERROR(VLOOKUP($B76,'Slutlig allokering kvv'!$B$2:$BX$550,MATCH(N$2,'Slutlig allokering kvv'!$B$1:$BX$1,0),FALSE)/1,0))</f>
        <v>14.287100000000002</v>
      </c>
      <c r="O76">
        <f>IF($D76="","",IFERROR(VLOOKUP($B76,Kraftvärmeprod!$B$1:$BX$550,MATCH(O$2,Kraftvärmeprod!$B$1:$VX$1,0),FALSE)/1,0)-IFERROR(VLOOKUP($B76,'Slutlig allokering kvv'!$B$2:$BX$550,MATCH(O$2,'Slutlig allokering kvv'!$B$1:$BX$1,0),FALSE)/1,0))</f>
        <v>4.8455999999999992</v>
      </c>
      <c r="P76">
        <f>IF($D76="","",IFERROR(VLOOKUP($B76,Kraftvärmeprod!$B$1:$BX$550,MATCH(P$2,Kraftvärmeprod!$B$1:$VX$1,0),FALSE)/1,0)-IFERROR(VLOOKUP($B76,'Slutlig allokering kvv'!$B$2:$BX$550,MATCH(P$2,'Slutlig allokering kvv'!$B$1:$BX$1,0),FALSE)/1,0))</f>
        <v>0</v>
      </c>
      <c r="Q76">
        <f>IF($D76="","",IFERROR(VLOOKUP($B76,Kraftvärmeprod!$B$1:$BX$550,MATCH(Q$2,Kraftvärmeprod!$B$1:$VX$1,0),FALSE)/1,0)-IFERROR(VLOOKUP($B76,'Slutlig allokering kvv'!$B$2:$BX$550,MATCH(Q$2,'Slutlig allokering kvv'!$B$1:$BX$1,0),FALSE)/1,0))</f>
        <v>9.9232000000000014</v>
      </c>
      <c r="R76">
        <f>IF($D76="","",IFERROR(VLOOKUP($B76,Kraftvärmeprod!$B$1:$BX$550,MATCH(R$2,Kraftvärmeprod!$B$1:$VX$1,0),FALSE)/1,0)-IFERROR(VLOOKUP($B76,'Slutlig allokering kvv'!$B$2:$BX$550,MATCH(R$2,'Slutlig allokering kvv'!$B$1:$BX$1,0),FALSE)/1,0))</f>
        <v>0</v>
      </c>
      <c r="S76">
        <f>IF($D76="","",IFERROR(VLOOKUP($B76,Kraftvärmeprod!$B$1:$BX$550,MATCH(S$2,Kraftvärmeprod!$B$1:$VX$1,0),FALSE)/1,0)-IFERROR(VLOOKUP($B76,'Slutlig allokering kvv'!$B$2:$BX$550,MATCH(S$2,'Slutlig allokering kvv'!$B$1:$BX$1,0),FALSE)/1,0))</f>
        <v>0</v>
      </c>
      <c r="T76">
        <f>IF($D76="","",IFERROR(VLOOKUP($B76,Kraftvärmeprod!$B$1:$BX$550,MATCH(T$2,Kraftvärmeprod!$B$1:$VX$1,0),FALSE)/1,0)-IFERROR(VLOOKUP($B76,'Slutlig allokering kvv'!$B$2:$BX$550,MATCH(T$2,'Slutlig allokering kvv'!$B$1:$BX$1,0),FALSE)/1,0))</f>
        <v>0</v>
      </c>
      <c r="U76">
        <f>IF($D76="","",IFERROR(VLOOKUP($B76,Kraftvärmeprod!$B$1:$BX$550,MATCH(U$2,Kraftvärmeprod!$B$1:$VX$1,0),FALSE)/1,0)-IFERROR(VLOOKUP($B76,'Slutlig allokering kvv'!$B$2:$BX$550,MATCH(U$2,'Slutlig allokering kvv'!$B$1:$BX$1,0),FALSE)/1,0))</f>
        <v>0</v>
      </c>
      <c r="V76">
        <f>IF($D76="","",IFERROR(VLOOKUP($B76,Kraftvärmeprod!$B$1:$BX$550,MATCH(V$2,Kraftvärmeprod!$B$1:$VX$1,0),FALSE)/1,0)-IFERROR(VLOOKUP($B76,'Slutlig allokering kvv'!$B$2:$BX$550,MATCH(V$2,'Slutlig allokering kvv'!$B$1:$BX$1,0),FALSE)/1,0))</f>
        <v>20.119200000000006</v>
      </c>
      <c r="W76">
        <f>IF($D76="","",IFERROR(VLOOKUP($B76,Kraftvärmeprod!$B$1:$BX$550,MATCH(W$2,Kraftvärmeprod!$B$1:$VX$1,0),FALSE)/1,0)-IFERROR(VLOOKUP($B76,'Slutlig allokering kvv'!$B$2:$BX$550,MATCH(W$2,'Slutlig allokering kvv'!$B$1:$BX$1,0),FALSE)/1,0))</f>
        <v>0</v>
      </c>
      <c r="X76">
        <f>IF($D76="","",IFERROR(VLOOKUP($B76,Kraftvärmeprod!$B$1:$BX$550,MATCH(X$2,Kraftvärmeprod!$B$1:$VX$1,0),FALSE)/1,0)-IFERROR(VLOOKUP($B76,'Slutlig allokering kvv'!$B$2:$BX$550,MATCH(X$2,'Slutlig allokering kvv'!$B$1:$BX$1,0),FALSE)/1,0))</f>
        <v>0</v>
      </c>
      <c r="Y76">
        <f>IF($D76="","",IFERROR(VLOOKUP($B76,Kraftvärmeprod!$B$1:$BX$550,MATCH(Y$2,Kraftvärmeprod!$B$1:$VX$1,0),FALSE)/1,0)-IFERROR(VLOOKUP($B76,'Slutlig allokering kvv'!$B$2:$BX$550,MATCH(Y$2,'Slutlig allokering kvv'!$B$1:$BX$1,0),FALSE)/1,0))</f>
        <v>0</v>
      </c>
      <c r="Z76">
        <f>IF($D76="","",IFERROR(VLOOKUP($B76,Kraftvärmeprod!$B$1:$BX$550,MATCH(Z$2,Kraftvärmeprod!$B$1:$VX$1,0),FALSE)/1,0)-IFERROR(VLOOKUP($B76,'Slutlig allokering kvv'!$B$2:$BX$550,MATCH(Z$2,'Slutlig allokering kvv'!$B$1:$BX$1,0),FALSE)/1,0))</f>
        <v>0</v>
      </c>
      <c r="AA76">
        <f>IF($D76="","",IFERROR(VLOOKUP($B76,Kraftvärmeprod!$B$1:$BX$550,MATCH(AA$2,Kraftvärmeprod!$B$1:$VX$1,0),FALSE)/1,0)-IFERROR(VLOOKUP($B76,'Slutlig allokering kvv'!$B$2:$BX$550,MATCH(AA$2,'Slutlig allokering kvv'!$B$1:$BX$1,0),FALSE)/1,0))</f>
        <v>0</v>
      </c>
      <c r="AB76">
        <f>IF($D76="","",IFERROR(VLOOKUP($B76,Kraftvärmeprod!$B$1:$BX$550,MATCH(AB$2,Kraftvärmeprod!$B$1:$VX$1,0),FALSE)/1,0)-IFERROR(VLOOKUP($B76,'Slutlig allokering kvv'!$B$2:$BX$550,MATCH(AB$2,'Slutlig allokering kvv'!$B$1:$BX$1,0),FALSE)/1,0))</f>
        <v>0</v>
      </c>
      <c r="AC76">
        <f>IF($D76="","",IFERROR(VLOOKUP($B76,Kraftvärmeprod!$B$1:$BX$550,MATCH(AC$2,Kraftvärmeprod!$B$1:$VX$1,0),FALSE)/1,0)-IFERROR(VLOOKUP($B76,'Slutlig allokering kvv'!$B$2:$BX$550,MATCH(AC$2,'Slutlig allokering kvv'!$B$1:$BX$1,0),FALSE)/1,0))</f>
        <v>0</v>
      </c>
      <c r="AD76">
        <f>IF($D76="","",IFERROR(VLOOKUP($B76,Kraftvärmeprod!$B$1:$BX$550,MATCH(AD$2,Kraftvärmeprod!$B$1:$VX$1,0),FALSE)/1,0)-IFERROR(VLOOKUP($B76,'Slutlig allokering kvv'!$B$2:$BX$550,MATCH(AD$2,'Slutlig allokering kvv'!$B$1:$BX$1,0),FALSE)/1,0))</f>
        <v>0</v>
      </c>
      <c r="AE76">
        <f>IF($D76="","",IFERROR(VLOOKUP($B76,Miljö!$B$1:$E$550,MATCH("Hjälpel kraftvärme (GWh)",Miljö!$B$1:$E$1,0),FALSE)/1,0)-IFERROR(VLOOKUP($B76,'Slutlig allokering kvv'!$B$2:$BX$549,MATCH(AE$2,'Slutlig allokering kvv'!$B$1:$BX$1,0),FALSE)/1,0))</f>
        <v>4.3622999999999994</v>
      </c>
      <c r="AI76" s="274">
        <f t="shared" si="4"/>
        <v>100.73530000000002</v>
      </c>
      <c r="AK76">
        <f>IFERROR(VLOOKUP($B76,'Slutlig allokering kvv'!$B$2:$AX$549,MATCH("Summa slutlig allokerad tillförd energi (utan hjälpel och rökgaskondensering):",'Slutlig allokering kvv'!$B$1:$AX$1,0),FALSE)/1,"")</f>
        <v>247.72469999999998</v>
      </c>
      <c r="AM76" s="275">
        <f>IFERROR(1-VLOOKUP($B76,'Slutlig allokering kvv'!$B$2:$AX$549,MATCH("Andel av bränsle i kvv som allokerats till värme, exklusive rökgaskondensering och hjälpel",'Slutlig allokering kvv'!$B$1:$AX$1,0),FALSE),"")</f>
        <v>0.2890871262124779</v>
      </c>
      <c r="AO76" s="115">
        <f t="shared" si="5"/>
        <v>0.28908712621247779</v>
      </c>
      <c r="AP76" s="276">
        <f t="shared" si="6"/>
        <v>1.1102230246251565E-16</v>
      </c>
      <c r="AR76" s="115">
        <f t="shared" si="7"/>
        <v>0.39011357062387714</v>
      </c>
    </row>
    <row r="77" spans="1:44">
      <c r="A77" t="s">
        <v>127</v>
      </c>
      <c r="B77" t="s">
        <v>131</v>
      </c>
      <c r="C77" t="str">
        <f>IFERROR(VLOOKUP($B77,Kraftvärmeprod!$B$1:$AH$479,MATCH(C$2,Kraftvärmeprod!$B$1:$AG$1,0),FALSE)/1,"")</f>
        <v/>
      </c>
      <c r="D77" t="str">
        <f>IFERROR(VLOOKUP($B77,Kraftvärmeprod!$B$1:$AH$479,MATCH(D$2,Kraftvärmeprod!$B$1:$AG$1,0),FALSE)/1,"")</f>
        <v/>
      </c>
      <c r="F77" t="str">
        <f>IF($D77="","",IFERROR(VLOOKUP($B77,Kraftvärmeprod!$B$1:$BX$550,MATCH(F$2,Kraftvärmeprod!$B$1:$VX$1,0),FALSE)/1,0)-IFERROR(VLOOKUP($B77,'Slutlig allokering kvv'!$B$2:$BX$550,MATCH(F$2,'Slutlig allokering kvv'!$B$1:$BX$1,0),FALSE)/1,0))</f>
        <v/>
      </c>
      <c r="G77" t="str">
        <f>IF($D77="","",IFERROR(VLOOKUP($B77,Kraftvärmeprod!$B$1:$BX$550,MATCH(G$2,Kraftvärmeprod!$B$1:$VX$1,0),FALSE)/1,0)-IFERROR(VLOOKUP($B77,'Slutlig allokering kvv'!$B$2:$BX$550,MATCH(G$2,'Slutlig allokering kvv'!$B$1:$BX$1,0),FALSE)/1,0))</f>
        <v/>
      </c>
      <c r="H77" t="str">
        <f>IF($D77="","",IFERROR(VLOOKUP($B77,Kraftvärmeprod!$B$1:$BX$550,MATCH(H$2,Kraftvärmeprod!$B$1:$VX$1,0),FALSE)/1,0)-IFERROR(VLOOKUP($B77,'Slutlig allokering kvv'!$B$2:$BX$550,MATCH(H$2,'Slutlig allokering kvv'!$B$1:$BX$1,0),FALSE)/1,0))</f>
        <v/>
      </c>
      <c r="I77" t="str">
        <f>IF($D77="","",IFERROR(VLOOKUP($B77,Kraftvärmeprod!$B$1:$BX$550,MATCH(I$2,Kraftvärmeprod!$B$1:$VX$1,0),FALSE)/1,0)-IFERROR(VLOOKUP($B77,'Slutlig allokering kvv'!$B$2:$BX$550,MATCH(I$2,'Slutlig allokering kvv'!$B$1:$BX$1,0),FALSE)/1,0))</f>
        <v/>
      </c>
      <c r="J77" t="str">
        <f>IF($D77="","",IFERROR(VLOOKUP($B77,Kraftvärmeprod!$B$1:$BX$550,MATCH(J$2,Kraftvärmeprod!$B$1:$VX$1,0),FALSE)/1,0)-IFERROR(VLOOKUP($B77,'Slutlig allokering kvv'!$B$2:$BX$550,MATCH(J$2,'Slutlig allokering kvv'!$B$1:$BX$1,0),FALSE)/1,0))</f>
        <v/>
      </c>
      <c r="K77" t="str">
        <f>IF($D77="","",IFERROR(VLOOKUP($B77,Kraftvärmeprod!$B$1:$BX$550,MATCH(K$2,Kraftvärmeprod!$B$1:$VX$1,0),FALSE)/1,0)-IFERROR(VLOOKUP($B77,'Slutlig allokering kvv'!$B$2:$BX$550,MATCH(K$2,'Slutlig allokering kvv'!$B$1:$BX$1,0),FALSE)/1,0))</f>
        <v/>
      </c>
      <c r="L77" t="str">
        <f>IF($D77="","",IFERROR(VLOOKUP($B77,Kraftvärmeprod!$B$1:$BX$550,MATCH(L$2,Kraftvärmeprod!$B$1:$VX$1,0),FALSE)/1,0)-IFERROR(VLOOKUP($B77,'Slutlig allokering kvv'!$B$2:$BX$550,MATCH(L$2,'Slutlig allokering kvv'!$B$1:$BX$1,0),FALSE)/1,0))</f>
        <v/>
      </c>
      <c r="M77" t="str">
        <f>IF($D77="","",IFERROR(VLOOKUP($B77,Kraftvärmeprod!$B$1:$BX$550,MATCH(M$2,Kraftvärmeprod!$B$1:$VX$1,0),FALSE)/1,0)-IFERROR(VLOOKUP($B77,'Slutlig allokering kvv'!$B$2:$BX$550,MATCH(M$2,'Slutlig allokering kvv'!$B$1:$BX$1,0),FALSE)/1,0))</f>
        <v/>
      </c>
      <c r="N77" t="str">
        <f>IF($D77="","",IFERROR(VLOOKUP($B77,Kraftvärmeprod!$B$1:$BX$550,MATCH(N$2,Kraftvärmeprod!$B$1:$VX$1,0),FALSE)/1,0)-IFERROR(VLOOKUP($B77,'Slutlig allokering kvv'!$B$2:$BX$550,MATCH(N$2,'Slutlig allokering kvv'!$B$1:$BX$1,0),FALSE)/1,0))</f>
        <v/>
      </c>
      <c r="O77" t="str">
        <f>IF($D77="","",IFERROR(VLOOKUP($B77,Kraftvärmeprod!$B$1:$BX$550,MATCH(O$2,Kraftvärmeprod!$B$1:$VX$1,0),FALSE)/1,0)-IFERROR(VLOOKUP($B77,'Slutlig allokering kvv'!$B$2:$BX$550,MATCH(O$2,'Slutlig allokering kvv'!$B$1:$BX$1,0),FALSE)/1,0))</f>
        <v/>
      </c>
      <c r="P77" t="str">
        <f>IF($D77="","",IFERROR(VLOOKUP($B77,Kraftvärmeprod!$B$1:$BX$550,MATCH(P$2,Kraftvärmeprod!$B$1:$VX$1,0),FALSE)/1,0)-IFERROR(VLOOKUP($B77,'Slutlig allokering kvv'!$B$2:$BX$550,MATCH(P$2,'Slutlig allokering kvv'!$B$1:$BX$1,0),FALSE)/1,0))</f>
        <v/>
      </c>
      <c r="Q77" t="str">
        <f>IF($D77="","",IFERROR(VLOOKUP($B77,Kraftvärmeprod!$B$1:$BX$550,MATCH(Q$2,Kraftvärmeprod!$B$1:$VX$1,0),FALSE)/1,0)-IFERROR(VLOOKUP($B77,'Slutlig allokering kvv'!$B$2:$BX$550,MATCH(Q$2,'Slutlig allokering kvv'!$B$1:$BX$1,0),FALSE)/1,0))</f>
        <v/>
      </c>
      <c r="R77" t="str">
        <f>IF($D77="","",IFERROR(VLOOKUP($B77,Kraftvärmeprod!$B$1:$BX$550,MATCH(R$2,Kraftvärmeprod!$B$1:$VX$1,0),FALSE)/1,0)-IFERROR(VLOOKUP($B77,'Slutlig allokering kvv'!$B$2:$BX$550,MATCH(R$2,'Slutlig allokering kvv'!$B$1:$BX$1,0),FALSE)/1,0))</f>
        <v/>
      </c>
      <c r="S77" t="str">
        <f>IF($D77="","",IFERROR(VLOOKUP($B77,Kraftvärmeprod!$B$1:$BX$550,MATCH(S$2,Kraftvärmeprod!$B$1:$VX$1,0),FALSE)/1,0)-IFERROR(VLOOKUP($B77,'Slutlig allokering kvv'!$B$2:$BX$550,MATCH(S$2,'Slutlig allokering kvv'!$B$1:$BX$1,0),FALSE)/1,0))</f>
        <v/>
      </c>
      <c r="T77" t="str">
        <f>IF($D77="","",IFERROR(VLOOKUP($B77,Kraftvärmeprod!$B$1:$BX$550,MATCH(T$2,Kraftvärmeprod!$B$1:$VX$1,0),FALSE)/1,0)-IFERROR(VLOOKUP($B77,'Slutlig allokering kvv'!$B$2:$BX$550,MATCH(T$2,'Slutlig allokering kvv'!$B$1:$BX$1,0),FALSE)/1,0))</f>
        <v/>
      </c>
      <c r="U77" t="str">
        <f>IF($D77="","",IFERROR(VLOOKUP($B77,Kraftvärmeprod!$B$1:$BX$550,MATCH(U$2,Kraftvärmeprod!$B$1:$VX$1,0),FALSE)/1,0)-IFERROR(VLOOKUP($B77,'Slutlig allokering kvv'!$B$2:$BX$550,MATCH(U$2,'Slutlig allokering kvv'!$B$1:$BX$1,0),FALSE)/1,0))</f>
        <v/>
      </c>
      <c r="V77" t="str">
        <f>IF($D77="","",IFERROR(VLOOKUP($B77,Kraftvärmeprod!$B$1:$BX$550,MATCH(V$2,Kraftvärmeprod!$B$1:$VX$1,0),FALSE)/1,0)-IFERROR(VLOOKUP($B77,'Slutlig allokering kvv'!$B$2:$BX$550,MATCH(V$2,'Slutlig allokering kvv'!$B$1:$BX$1,0),FALSE)/1,0))</f>
        <v/>
      </c>
      <c r="W77" t="str">
        <f>IF($D77="","",IFERROR(VLOOKUP($B77,Kraftvärmeprod!$B$1:$BX$550,MATCH(W$2,Kraftvärmeprod!$B$1:$VX$1,0),FALSE)/1,0)-IFERROR(VLOOKUP($B77,'Slutlig allokering kvv'!$B$2:$BX$550,MATCH(W$2,'Slutlig allokering kvv'!$B$1:$BX$1,0),FALSE)/1,0))</f>
        <v/>
      </c>
      <c r="X77" t="str">
        <f>IF($D77="","",IFERROR(VLOOKUP($B77,Kraftvärmeprod!$B$1:$BX$550,MATCH(X$2,Kraftvärmeprod!$B$1:$VX$1,0),FALSE)/1,0)-IFERROR(VLOOKUP($B77,'Slutlig allokering kvv'!$B$2:$BX$550,MATCH(X$2,'Slutlig allokering kvv'!$B$1:$BX$1,0),FALSE)/1,0))</f>
        <v/>
      </c>
      <c r="Y77" t="str">
        <f>IF($D77="","",IFERROR(VLOOKUP($B77,Kraftvärmeprod!$B$1:$BX$550,MATCH(Y$2,Kraftvärmeprod!$B$1:$VX$1,0),FALSE)/1,0)-IFERROR(VLOOKUP($B77,'Slutlig allokering kvv'!$B$2:$BX$550,MATCH(Y$2,'Slutlig allokering kvv'!$B$1:$BX$1,0),FALSE)/1,0))</f>
        <v/>
      </c>
      <c r="Z77" t="str">
        <f>IF($D77="","",IFERROR(VLOOKUP($B77,Kraftvärmeprod!$B$1:$BX$550,MATCH(Z$2,Kraftvärmeprod!$B$1:$VX$1,0),FALSE)/1,0)-IFERROR(VLOOKUP($B77,'Slutlig allokering kvv'!$B$2:$BX$550,MATCH(Z$2,'Slutlig allokering kvv'!$B$1:$BX$1,0),FALSE)/1,0))</f>
        <v/>
      </c>
      <c r="AA77" t="str">
        <f>IF($D77="","",IFERROR(VLOOKUP($B77,Kraftvärmeprod!$B$1:$BX$550,MATCH(AA$2,Kraftvärmeprod!$B$1:$VX$1,0),FALSE)/1,0)-IFERROR(VLOOKUP($B77,'Slutlig allokering kvv'!$B$2:$BX$550,MATCH(AA$2,'Slutlig allokering kvv'!$B$1:$BX$1,0),FALSE)/1,0))</f>
        <v/>
      </c>
      <c r="AB77" t="str">
        <f>IF($D77="","",IFERROR(VLOOKUP($B77,Kraftvärmeprod!$B$1:$BX$550,MATCH(AB$2,Kraftvärmeprod!$B$1:$VX$1,0),FALSE)/1,0)-IFERROR(VLOOKUP($B77,'Slutlig allokering kvv'!$B$2:$BX$550,MATCH(AB$2,'Slutlig allokering kvv'!$B$1:$BX$1,0),FALSE)/1,0))</f>
        <v/>
      </c>
      <c r="AC77" t="str">
        <f>IF($D77="","",IFERROR(VLOOKUP($B77,Kraftvärmeprod!$B$1:$BX$550,MATCH(AC$2,Kraftvärmeprod!$B$1:$VX$1,0),FALSE)/1,0)-IFERROR(VLOOKUP($B77,'Slutlig allokering kvv'!$B$2:$BX$550,MATCH(AC$2,'Slutlig allokering kvv'!$B$1:$BX$1,0),FALSE)/1,0))</f>
        <v/>
      </c>
      <c r="AD77" t="str">
        <f>IF($D77="","",IFERROR(VLOOKUP($B77,Kraftvärmeprod!$B$1:$BX$550,MATCH(AD$2,Kraftvärmeprod!$B$1:$VX$1,0),FALSE)/1,0)-IFERROR(VLOOKUP($B77,'Slutlig allokering kvv'!$B$2:$BX$550,MATCH(AD$2,'Slutlig allokering kvv'!$B$1:$BX$1,0),FALSE)/1,0))</f>
        <v/>
      </c>
      <c r="AE77" t="str">
        <f>IF($D77="","",IFERROR(VLOOKUP($B77,Miljö!$B$1:$E$550,MATCH("Hjälpel kraftvärme (GWh)",Miljö!$B$1:$E$1,0),FALSE)/1,0)-IFERROR(VLOOKUP($B77,'Slutlig allokering kvv'!$B$2:$BX$549,MATCH(AE$2,'Slutlig allokering kvv'!$B$1:$BX$1,0),FALSE)/1,0))</f>
        <v/>
      </c>
      <c r="AI77" s="274">
        <f t="shared" si="4"/>
        <v>0</v>
      </c>
      <c r="AK77">
        <f>IFERROR(VLOOKUP($B77,'Slutlig allokering kvv'!$B$2:$AX$549,MATCH("Summa slutlig allokerad tillförd energi (utan hjälpel och rökgaskondensering):",'Slutlig allokering kvv'!$B$1:$AX$1,0),FALSE)/1,"")</f>
        <v>0</v>
      </c>
      <c r="AM77" s="275" t="str">
        <f>IFERROR(1-VLOOKUP($B77,'Slutlig allokering kvv'!$B$2:$AX$549,MATCH("Andel av bränsle i kvv som allokerats till värme, exklusive rökgaskondensering och hjälpel",'Slutlig allokering kvv'!$B$1:$AX$1,0),FALSE),"")</f>
        <v/>
      </c>
      <c r="AO77" s="115" t="str">
        <f t="shared" si="5"/>
        <v/>
      </c>
      <c r="AP77" s="276" t="str">
        <f t="shared" si="6"/>
        <v/>
      </c>
      <c r="AR77" s="115" t="str">
        <f t="shared" si="7"/>
        <v/>
      </c>
    </row>
    <row r="78" spans="1:44">
      <c r="A78" t="s">
        <v>127</v>
      </c>
      <c r="B78" t="s">
        <v>132</v>
      </c>
      <c r="C78" t="str">
        <f>IFERROR(VLOOKUP($B78,Kraftvärmeprod!$B$1:$AH$479,MATCH(C$2,Kraftvärmeprod!$B$1:$AG$1,0),FALSE)/1,"")</f>
        <v/>
      </c>
      <c r="D78" t="str">
        <f>IFERROR(VLOOKUP($B78,Kraftvärmeprod!$B$1:$AH$479,MATCH(D$2,Kraftvärmeprod!$B$1:$AG$1,0),FALSE)/1,"")</f>
        <v/>
      </c>
      <c r="F78" t="str">
        <f>IF($D78="","",IFERROR(VLOOKUP($B78,Kraftvärmeprod!$B$1:$BX$550,MATCH(F$2,Kraftvärmeprod!$B$1:$VX$1,0),FALSE)/1,0)-IFERROR(VLOOKUP($B78,'Slutlig allokering kvv'!$B$2:$BX$550,MATCH(F$2,'Slutlig allokering kvv'!$B$1:$BX$1,0),FALSE)/1,0))</f>
        <v/>
      </c>
      <c r="G78" t="str">
        <f>IF($D78="","",IFERROR(VLOOKUP($B78,Kraftvärmeprod!$B$1:$BX$550,MATCH(G$2,Kraftvärmeprod!$B$1:$VX$1,0),FALSE)/1,0)-IFERROR(VLOOKUP($B78,'Slutlig allokering kvv'!$B$2:$BX$550,MATCH(G$2,'Slutlig allokering kvv'!$B$1:$BX$1,0),FALSE)/1,0))</f>
        <v/>
      </c>
      <c r="H78" t="str">
        <f>IF($D78="","",IFERROR(VLOOKUP($B78,Kraftvärmeprod!$B$1:$BX$550,MATCH(H$2,Kraftvärmeprod!$B$1:$VX$1,0),FALSE)/1,0)-IFERROR(VLOOKUP($B78,'Slutlig allokering kvv'!$B$2:$BX$550,MATCH(H$2,'Slutlig allokering kvv'!$B$1:$BX$1,0),FALSE)/1,0))</f>
        <v/>
      </c>
      <c r="I78" t="str">
        <f>IF($D78="","",IFERROR(VLOOKUP($B78,Kraftvärmeprod!$B$1:$BX$550,MATCH(I$2,Kraftvärmeprod!$B$1:$VX$1,0),FALSE)/1,0)-IFERROR(VLOOKUP($B78,'Slutlig allokering kvv'!$B$2:$BX$550,MATCH(I$2,'Slutlig allokering kvv'!$B$1:$BX$1,0),FALSE)/1,0))</f>
        <v/>
      </c>
      <c r="J78" t="str">
        <f>IF($D78="","",IFERROR(VLOOKUP($B78,Kraftvärmeprod!$B$1:$BX$550,MATCH(J$2,Kraftvärmeprod!$B$1:$VX$1,0),FALSE)/1,0)-IFERROR(VLOOKUP($B78,'Slutlig allokering kvv'!$B$2:$BX$550,MATCH(J$2,'Slutlig allokering kvv'!$B$1:$BX$1,0),FALSE)/1,0))</f>
        <v/>
      </c>
      <c r="K78" t="str">
        <f>IF($D78="","",IFERROR(VLOOKUP($B78,Kraftvärmeprod!$B$1:$BX$550,MATCH(K$2,Kraftvärmeprod!$B$1:$VX$1,0),FALSE)/1,0)-IFERROR(VLOOKUP($B78,'Slutlig allokering kvv'!$B$2:$BX$550,MATCH(K$2,'Slutlig allokering kvv'!$B$1:$BX$1,0),FALSE)/1,0))</f>
        <v/>
      </c>
      <c r="L78" t="str">
        <f>IF($D78="","",IFERROR(VLOOKUP($B78,Kraftvärmeprod!$B$1:$BX$550,MATCH(L$2,Kraftvärmeprod!$B$1:$VX$1,0),FALSE)/1,0)-IFERROR(VLOOKUP($B78,'Slutlig allokering kvv'!$B$2:$BX$550,MATCH(L$2,'Slutlig allokering kvv'!$B$1:$BX$1,0),FALSE)/1,0))</f>
        <v/>
      </c>
      <c r="M78" t="str">
        <f>IF($D78="","",IFERROR(VLOOKUP($B78,Kraftvärmeprod!$B$1:$BX$550,MATCH(M$2,Kraftvärmeprod!$B$1:$VX$1,0),FALSE)/1,0)-IFERROR(VLOOKUP($B78,'Slutlig allokering kvv'!$B$2:$BX$550,MATCH(M$2,'Slutlig allokering kvv'!$B$1:$BX$1,0),FALSE)/1,0))</f>
        <v/>
      </c>
      <c r="N78" t="str">
        <f>IF($D78="","",IFERROR(VLOOKUP($B78,Kraftvärmeprod!$B$1:$BX$550,MATCH(N$2,Kraftvärmeprod!$B$1:$VX$1,0),FALSE)/1,0)-IFERROR(VLOOKUP($B78,'Slutlig allokering kvv'!$B$2:$BX$550,MATCH(N$2,'Slutlig allokering kvv'!$B$1:$BX$1,0),FALSE)/1,0))</f>
        <v/>
      </c>
      <c r="O78" t="str">
        <f>IF($D78="","",IFERROR(VLOOKUP($B78,Kraftvärmeprod!$B$1:$BX$550,MATCH(O$2,Kraftvärmeprod!$B$1:$VX$1,0),FALSE)/1,0)-IFERROR(VLOOKUP($B78,'Slutlig allokering kvv'!$B$2:$BX$550,MATCH(O$2,'Slutlig allokering kvv'!$B$1:$BX$1,0),FALSE)/1,0))</f>
        <v/>
      </c>
      <c r="P78" t="str">
        <f>IF($D78="","",IFERROR(VLOOKUP($B78,Kraftvärmeprod!$B$1:$BX$550,MATCH(P$2,Kraftvärmeprod!$B$1:$VX$1,0),FALSE)/1,0)-IFERROR(VLOOKUP($B78,'Slutlig allokering kvv'!$B$2:$BX$550,MATCH(P$2,'Slutlig allokering kvv'!$B$1:$BX$1,0),FALSE)/1,0))</f>
        <v/>
      </c>
      <c r="Q78" t="str">
        <f>IF($D78="","",IFERROR(VLOOKUP($B78,Kraftvärmeprod!$B$1:$BX$550,MATCH(Q$2,Kraftvärmeprod!$B$1:$VX$1,0),FALSE)/1,0)-IFERROR(VLOOKUP($B78,'Slutlig allokering kvv'!$B$2:$BX$550,MATCH(Q$2,'Slutlig allokering kvv'!$B$1:$BX$1,0),FALSE)/1,0))</f>
        <v/>
      </c>
      <c r="R78" t="str">
        <f>IF($D78="","",IFERROR(VLOOKUP($B78,Kraftvärmeprod!$B$1:$BX$550,MATCH(R$2,Kraftvärmeprod!$B$1:$VX$1,0),FALSE)/1,0)-IFERROR(VLOOKUP($B78,'Slutlig allokering kvv'!$B$2:$BX$550,MATCH(R$2,'Slutlig allokering kvv'!$B$1:$BX$1,0),FALSE)/1,0))</f>
        <v/>
      </c>
      <c r="S78" t="str">
        <f>IF($D78="","",IFERROR(VLOOKUP($B78,Kraftvärmeprod!$B$1:$BX$550,MATCH(S$2,Kraftvärmeprod!$B$1:$VX$1,0),FALSE)/1,0)-IFERROR(VLOOKUP($B78,'Slutlig allokering kvv'!$B$2:$BX$550,MATCH(S$2,'Slutlig allokering kvv'!$B$1:$BX$1,0),FALSE)/1,0))</f>
        <v/>
      </c>
      <c r="T78" t="str">
        <f>IF($D78="","",IFERROR(VLOOKUP($B78,Kraftvärmeprod!$B$1:$BX$550,MATCH(T$2,Kraftvärmeprod!$B$1:$VX$1,0),FALSE)/1,0)-IFERROR(VLOOKUP($B78,'Slutlig allokering kvv'!$B$2:$BX$550,MATCH(T$2,'Slutlig allokering kvv'!$B$1:$BX$1,0),FALSE)/1,0))</f>
        <v/>
      </c>
      <c r="U78" t="str">
        <f>IF($D78="","",IFERROR(VLOOKUP($B78,Kraftvärmeprod!$B$1:$BX$550,MATCH(U$2,Kraftvärmeprod!$B$1:$VX$1,0),FALSE)/1,0)-IFERROR(VLOOKUP($B78,'Slutlig allokering kvv'!$B$2:$BX$550,MATCH(U$2,'Slutlig allokering kvv'!$B$1:$BX$1,0),FALSE)/1,0))</f>
        <v/>
      </c>
      <c r="V78" t="str">
        <f>IF($D78="","",IFERROR(VLOOKUP($B78,Kraftvärmeprod!$B$1:$BX$550,MATCH(V$2,Kraftvärmeprod!$B$1:$VX$1,0),FALSE)/1,0)-IFERROR(VLOOKUP($B78,'Slutlig allokering kvv'!$B$2:$BX$550,MATCH(V$2,'Slutlig allokering kvv'!$B$1:$BX$1,0),FALSE)/1,0))</f>
        <v/>
      </c>
      <c r="W78" t="str">
        <f>IF($D78="","",IFERROR(VLOOKUP($B78,Kraftvärmeprod!$B$1:$BX$550,MATCH(W$2,Kraftvärmeprod!$B$1:$VX$1,0),FALSE)/1,0)-IFERROR(VLOOKUP($B78,'Slutlig allokering kvv'!$B$2:$BX$550,MATCH(W$2,'Slutlig allokering kvv'!$B$1:$BX$1,0),FALSE)/1,0))</f>
        <v/>
      </c>
      <c r="X78" t="str">
        <f>IF($D78="","",IFERROR(VLOOKUP($B78,Kraftvärmeprod!$B$1:$BX$550,MATCH(X$2,Kraftvärmeprod!$B$1:$VX$1,0),FALSE)/1,0)-IFERROR(VLOOKUP($B78,'Slutlig allokering kvv'!$B$2:$BX$550,MATCH(X$2,'Slutlig allokering kvv'!$B$1:$BX$1,0),FALSE)/1,0))</f>
        <v/>
      </c>
      <c r="Y78" t="str">
        <f>IF($D78="","",IFERROR(VLOOKUP($B78,Kraftvärmeprod!$B$1:$BX$550,MATCH(Y$2,Kraftvärmeprod!$B$1:$VX$1,0),FALSE)/1,0)-IFERROR(VLOOKUP($B78,'Slutlig allokering kvv'!$B$2:$BX$550,MATCH(Y$2,'Slutlig allokering kvv'!$B$1:$BX$1,0),FALSE)/1,0))</f>
        <v/>
      </c>
      <c r="Z78" t="str">
        <f>IF($D78="","",IFERROR(VLOOKUP($B78,Kraftvärmeprod!$B$1:$BX$550,MATCH(Z$2,Kraftvärmeprod!$B$1:$VX$1,0),FALSE)/1,0)-IFERROR(VLOOKUP($B78,'Slutlig allokering kvv'!$B$2:$BX$550,MATCH(Z$2,'Slutlig allokering kvv'!$B$1:$BX$1,0),FALSE)/1,0))</f>
        <v/>
      </c>
      <c r="AA78" t="str">
        <f>IF($D78="","",IFERROR(VLOOKUP($B78,Kraftvärmeprod!$B$1:$BX$550,MATCH(AA$2,Kraftvärmeprod!$B$1:$VX$1,0),FALSE)/1,0)-IFERROR(VLOOKUP($B78,'Slutlig allokering kvv'!$B$2:$BX$550,MATCH(AA$2,'Slutlig allokering kvv'!$B$1:$BX$1,0),FALSE)/1,0))</f>
        <v/>
      </c>
      <c r="AB78" t="str">
        <f>IF($D78="","",IFERROR(VLOOKUP($B78,Kraftvärmeprod!$B$1:$BX$550,MATCH(AB$2,Kraftvärmeprod!$B$1:$VX$1,0),FALSE)/1,0)-IFERROR(VLOOKUP($B78,'Slutlig allokering kvv'!$B$2:$BX$550,MATCH(AB$2,'Slutlig allokering kvv'!$B$1:$BX$1,0),FALSE)/1,0))</f>
        <v/>
      </c>
      <c r="AC78" t="str">
        <f>IF($D78="","",IFERROR(VLOOKUP($B78,Kraftvärmeprod!$B$1:$BX$550,MATCH(AC$2,Kraftvärmeprod!$B$1:$VX$1,0),FALSE)/1,0)-IFERROR(VLOOKUP($B78,'Slutlig allokering kvv'!$B$2:$BX$550,MATCH(AC$2,'Slutlig allokering kvv'!$B$1:$BX$1,0),FALSE)/1,0))</f>
        <v/>
      </c>
      <c r="AD78" t="str">
        <f>IF($D78="","",IFERROR(VLOOKUP($B78,Kraftvärmeprod!$B$1:$BX$550,MATCH(AD$2,Kraftvärmeprod!$B$1:$VX$1,0),FALSE)/1,0)-IFERROR(VLOOKUP($B78,'Slutlig allokering kvv'!$B$2:$BX$550,MATCH(AD$2,'Slutlig allokering kvv'!$B$1:$BX$1,0),FALSE)/1,0))</f>
        <v/>
      </c>
      <c r="AE78" t="str">
        <f>IF($D78="","",IFERROR(VLOOKUP($B78,Miljö!$B$1:$E$550,MATCH("Hjälpel kraftvärme (GWh)",Miljö!$B$1:$E$1,0),FALSE)/1,0)-IFERROR(VLOOKUP($B78,'Slutlig allokering kvv'!$B$2:$BX$549,MATCH(AE$2,'Slutlig allokering kvv'!$B$1:$BX$1,0),FALSE)/1,0))</f>
        <v/>
      </c>
      <c r="AI78" s="274">
        <f t="shared" si="4"/>
        <v>0</v>
      </c>
      <c r="AK78">
        <f>IFERROR(VLOOKUP($B78,'Slutlig allokering kvv'!$B$2:$AX$549,MATCH("Summa slutlig allokerad tillförd energi (utan hjälpel och rökgaskondensering):",'Slutlig allokering kvv'!$B$1:$AX$1,0),FALSE)/1,"")</f>
        <v>0</v>
      </c>
      <c r="AM78" s="275" t="str">
        <f>IFERROR(1-VLOOKUP($B78,'Slutlig allokering kvv'!$B$2:$AX$549,MATCH("Andel av bränsle i kvv som allokerats till värme, exklusive rökgaskondensering och hjälpel",'Slutlig allokering kvv'!$B$1:$AX$1,0),FALSE),"")</f>
        <v/>
      </c>
      <c r="AO78" s="115" t="str">
        <f t="shared" si="5"/>
        <v/>
      </c>
      <c r="AP78" s="276" t="str">
        <f t="shared" si="6"/>
        <v/>
      </c>
      <c r="AR78" s="115" t="str">
        <f t="shared" si="7"/>
        <v/>
      </c>
    </row>
    <row r="79" spans="1:44">
      <c r="A79" t="s">
        <v>133</v>
      </c>
      <c r="B79" t="s">
        <v>134</v>
      </c>
      <c r="C79" t="str">
        <f>IFERROR(VLOOKUP($B79,Kraftvärmeprod!$B$1:$AH$479,MATCH(C$2,Kraftvärmeprod!$B$1:$AG$1,0),FALSE)/1,"")</f>
        <v/>
      </c>
      <c r="D79" t="str">
        <f>IFERROR(VLOOKUP($B79,Kraftvärmeprod!$B$1:$AH$479,MATCH(D$2,Kraftvärmeprod!$B$1:$AG$1,0),FALSE)/1,"")</f>
        <v/>
      </c>
      <c r="F79" t="str">
        <f>IF($D79="","",IFERROR(VLOOKUP($B79,Kraftvärmeprod!$B$1:$BX$550,MATCH(F$2,Kraftvärmeprod!$B$1:$VX$1,0),FALSE)/1,0)-IFERROR(VLOOKUP($B79,'Slutlig allokering kvv'!$B$2:$BX$550,MATCH(F$2,'Slutlig allokering kvv'!$B$1:$BX$1,0),FALSE)/1,0))</f>
        <v/>
      </c>
      <c r="G79" t="str">
        <f>IF($D79="","",IFERROR(VLOOKUP($B79,Kraftvärmeprod!$B$1:$BX$550,MATCH(G$2,Kraftvärmeprod!$B$1:$VX$1,0),FALSE)/1,0)-IFERROR(VLOOKUP($B79,'Slutlig allokering kvv'!$B$2:$BX$550,MATCH(G$2,'Slutlig allokering kvv'!$B$1:$BX$1,0),FALSE)/1,0))</f>
        <v/>
      </c>
      <c r="H79" t="str">
        <f>IF($D79="","",IFERROR(VLOOKUP($B79,Kraftvärmeprod!$B$1:$BX$550,MATCH(H$2,Kraftvärmeprod!$B$1:$VX$1,0),FALSE)/1,0)-IFERROR(VLOOKUP($B79,'Slutlig allokering kvv'!$B$2:$BX$550,MATCH(H$2,'Slutlig allokering kvv'!$B$1:$BX$1,0),FALSE)/1,0))</f>
        <v/>
      </c>
      <c r="I79" t="str">
        <f>IF($D79="","",IFERROR(VLOOKUP($B79,Kraftvärmeprod!$B$1:$BX$550,MATCH(I$2,Kraftvärmeprod!$B$1:$VX$1,0),FALSE)/1,0)-IFERROR(VLOOKUP($B79,'Slutlig allokering kvv'!$B$2:$BX$550,MATCH(I$2,'Slutlig allokering kvv'!$B$1:$BX$1,0),FALSE)/1,0))</f>
        <v/>
      </c>
      <c r="J79" t="str">
        <f>IF($D79="","",IFERROR(VLOOKUP($B79,Kraftvärmeprod!$B$1:$BX$550,MATCH(J$2,Kraftvärmeprod!$B$1:$VX$1,0),FALSE)/1,0)-IFERROR(VLOOKUP($B79,'Slutlig allokering kvv'!$B$2:$BX$550,MATCH(J$2,'Slutlig allokering kvv'!$B$1:$BX$1,0),FALSE)/1,0))</f>
        <v/>
      </c>
      <c r="K79" t="str">
        <f>IF($D79="","",IFERROR(VLOOKUP($B79,Kraftvärmeprod!$B$1:$BX$550,MATCH(K$2,Kraftvärmeprod!$B$1:$VX$1,0),FALSE)/1,0)-IFERROR(VLOOKUP($B79,'Slutlig allokering kvv'!$B$2:$BX$550,MATCH(K$2,'Slutlig allokering kvv'!$B$1:$BX$1,0),FALSE)/1,0))</f>
        <v/>
      </c>
      <c r="L79" t="str">
        <f>IF($D79="","",IFERROR(VLOOKUP($B79,Kraftvärmeprod!$B$1:$BX$550,MATCH(L$2,Kraftvärmeprod!$B$1:$VX$1,0),FALSE)/1,0)-IFERROR(VLOOKUP($B79,'Slutlig allokering kvv'!$B$2:$BX$550,MATCH(L$2,'Slutlig allokering kvv'!$B$1:$BX$1,0),FALSE)/1,0))</f>
        <v/>
      </c>
      <c r="M79" t="str">
        <f>IF($D79="","",IFERROR(VLOOKUP($B79,Kraftvärmeprod!$B$1:$BX$550,MATCH(M$2,Kraftvärmeprod!$B$1:$VX$1,0),FALSE)/1,0)-IFERROR(VLOOKUP($B79,'Slutlig allokering kvv'!$B$2:$BX$550,MATCH(M$2,'Slutlig allokering kvv'!$B$1:$BX$1,0),FALSE)/1,0))</f>
        <v/>
      </c>
      <c r="N79" t="str">
        <f>IF($D79="","",IFERROR(VLOOKUP($B79,Kraftvärmeprod!$B$1:$BX$550,MATCH(N$2,Kraftvärmeprod!$B$1:$VX$1,0),FALSE)/1,0)-IFERROR(VLOOKUP($B79,'Slutlig allokering kvv'!$B$2:$BX$550,MATCH(N$2,'Slutlig allokering kvv'!$B$1:$BX$1,0),FALSE)/1,0))</f>
        <v/>
      </c>
      <c r="O79" t="str">
        <f>IF($D79="","",IFERROR(VLOOKUP($B79,Kraftvärmeprod!$B$1:$BX$550,MATCH(O$2,Kraftvärmeprod!$B$1:$VX$1,0),FALSE)/1,0)-IFERROR(VLOOKUP($B79,'Slutlig allokering kvv'!$B$2:$BX$550,MATCH(O$2,'Slutlig allokering kvv'!$B$1:$BX$1,0),FALSE)/1,0))</f>
        <v/>
      </c>
      <c r="P79" t="str">
        <f>IF($D79="","",IFERROR(VLOOKUP($B79,Kraftvärmeprod!$B$1:$BX$550,MATCH(P$2,Kraftvärmeprod!$B$1:$VX$1,0),FALSE)/1,0)-IFERROR(VLOOKUP($B79,'Slutlig allokering kvv'!$B$2:$BX$550,MATCH(P$2,'Slutlig allokering kvv'!$B$1:$BX$1,0),FALSE)/1,0))</f>
        <v/>
      </c>
      <c r="Q79" t="str">
        <f>IF($D79="","",IFERROR(VLOOKUP($B79,Kraftvärmeprod!$B$1:$BX$550,MATCH(Q$2,Kraftvärmeprod!$B$1:$VX$1,0),FALSE)/1,0)-IFERROR(VLOOKUP($B79,'Slutlig allokering kvv'!$B$2:$BX$550,MATCH(Q$2,'Slutlig allokering kvv'!$B$1:$BX$1,0),FALSE)/1,0))</f>
        <v/>
      </c>
      <c r="R79" t="str">
        <f>IF($D79="","",IFERROR(VLOOKUP($B79,Kraftvärmeprod!$B$1:$BX$550,MATCH(R$2,Kraftvärmeprod!$B$1:$VX$1,0),FALSE)/1,0)-IFERROR(VLOOKUP($B79,'Slutlig allokering kvv'!$B$2:$BX$550,MATCH(R$2,'Slutlig allokering kvv'!$B$1:$BX$1,0),FALSE)/1,0))</f>
        <v/>
      </c>
      <c r="S79" t="str">
        <f>IF($D79="","",IFERROR(VLOOKUP($B79,Kraftvärmeprod!$B$1:$BX$550,MATCH(S$2,Kraftvärmeprod!$B$1:$VX$1,0),FALSE)/1,0)-IFERROR(VLOOKUP($B79,'Slutlig allokering kvv'!$B$2:$BX$550,MATCH(S$2,'Slutlig allokering kvv'!$B$1:$BX$1,0),FALSE)/1,0))</f>
        <v/>
      </c>
      <c r="T79" t="str">
        <f>IF($D79="","",IFERROR(VLOOKUP($B79,Kraftvärmeprod!$B$1:$BX$550,MATCH(T$2,Kraftvärmeprod!$B$1:$VX$1,0),FALSE)/1,0)-IFERROR(VLOOKUP($B79,'Slutlig allokering kvv'!$B$2:$BX$550,MATCH(T$2,'Slutlig allokering kvv'!$B$1:$BX$1,0),FALSE)/1,0))</f>
        <v/>
      </c>
      <c r="U79" t="str">
        <f>IF($D79="","",IFERROR(VLOOKUP($B79,Kraftvärmeprod!$B$1:$BX$550,MATCH(U$2,Kraftvärmeprod!$B$1:$VX$1,0),FALSE)/1,0)-IFERROR(VLOOKUP($B79,'Slutlig allokering kvv'!$B$2:$BX$550,MATCH(U$2,'Slutlig allokering kvv'!$B$1:$BX$1,0),FALSE)/1,0))</f>
        <v/>
      </c>
      <c r="V79" t="str">
        <f>IF($D79="","",IFERROR(VLOOKUP($B79,Kraftvärmeprod!$B$1:$BX$550,MATCH(V$2,Kraftvärmeprod!$B$1:$VX$1,0),FALSE)/1,0)-IFERROR(VLOOKUP($B79,'Slutlig allokering kvv'!$B$2:$BX$550,MATCH(V$2,'Slutlig allokering kvv'!$B$1:$BX$1,0),FALSE)/1,0))</f>
        <v/>
      </c>
      <c r="W79" t="str">
        <f>IF($D79="","",IFERROR(VLOOKUP($B79,Kraftvärmeprod!$B$1:$BX$550,MATCH(W$2,Kraftvärmeprod!$B$1:$VX$1,0),FALSE)/1,0)-IFERROR(VLOOKUP($B79,'Slutlig allokering kvv'!$B$2:$BX$550,MATCH(W$2,'Slutlig allokering kvv'!$B$1:$BX$1,0),FALSE)/1,0))</f>
        <v/>
      </c>
      <c r="X79" t="str">
        <f>IF($D79="","",IFERROR(VLOOKUP($B79,Kraftvärmeprod!$B$1:$BX$550,MATCH(X$2,Kraftvärmeprod!$B$1:$VX$1,0),FALSE)/1,0)-IFERROR(VLOOKUP($B79,'Slutlig allokering kvv'!$B$2:$BX$550,MATCH(X$2,'Slutlig allokering kvv'!$B$1:$BX$1,0),FALSE)/1,0))</f>
        <v/>
      </c>
      <c r="Y79" t="str">
        <f>IF($D79="","",IFERROR(VLOOKUP($B79,Kraftvärmeprod!$B$1:$BX$550,MATCH(Y$2,Kraftvärmeprod!$B$1:$VX$1,0),FALSE)/1,0)-IFERROR(VLOOKUP($B79,'Slutlig allokering kvv'!$B$2:$BX$550,MATCH(Y$2,'Slutlig allokering kvv'!$B$1:$BX$1,0),FALSE)/1,0))</f>
        <v/>
      </c>
      <c r="Z79" t="str">
        <f>IF($D79="","",IFERROR(VLOOKUP($B79,Kraftvärmeprod!$B$1:$BX$550,MATCH(Z$2,Kraftvärmeprod!$B$1:$VX$1,0),FALSE)/1,0)-IFERROR(VLOOKUP($B79,'Slutlig allokering kvv'!$B$2:$BX$550,MATCH(Z$2,'Slutlig allokering kvv'!$B$1:$BX$1,0),FALSE)/1,0))</f>
        <v/>
      </c>
      <c r="AA79" t="str">
        <f>IF($D79="","",IFERROR(VLOOKUP($B79,Kraftvärmeprod!$B$1:$BX$550,MATCH(AA$2,Kraftvärmeprod!$B$1:$VX$1,0),FALSE)/1,0)-IFERROR(VLOOKUP($B79,'Slutlig allokering kvv'!$B$2:$BX$550,MATCH(AA$2,'Slutlig allokering kvv'!$B$1:$BX$1,0),FALSE)/1,0))</f>
        <v/>
      </c>
      <c r="AB79" t="str">
        <f>IF($D79="","",IFERROR(VLOOKUP($B79,Kraftvärmeprod!$B$1:$BX$550,MATCH(AB$2,Kraftvärmeprod!$B$1:$VX$1,0),FALSE)/1,0)-IFERROR(VLOOKUP($B79,'Slutlig allokering kvv'!$B$2:$BX$550,MATCH(AB$2,'Slutlig allokering kvv'!$B$1:$BX$1,0),FALSE)/1,0))</f>
        <v/>
      </c>
      <c r="AC79" t="str">
        <f>IF($D79="","",IFERROR(VLOOKUP($B79,Kraftvärmeprod!$B$1:$BX$550,MATCH(AC$2,Kraftvärmeprod!$B$1:$VX$1,0),FALSE)/1,0)-IFERROR(VLOOKUP($B79,'Slutlig allokering kvv'!$B$2:$BX$550,MATCH(AC$2,'Slutlig allokering kvv'!$B$1:$BX$1,0),FALSE)/1,0))</f>
        <v/>
      </c>
      <c r="AD79" t="str">
        <f>IF($D79="","",IFERROR(VLOOKUP($B79,Kraftvärmeprod!$B$1:$BX$550,MATCH(AD$2,Kraftvärmeprod!$B$1:$VX$1,0),FALSE)/1,0)-IFERROR(VLOOKUP($B79,'Slutlig allokering kvv'!$B$2:$BX$550,MATCH(AD$2,'Slutlig allokering kvv'!$B$1:$BX$1,0),FALSE)/1,0))</f>
        <v/>
      </c>
      <c r="AE79" t="str">
        <f>IF($D79="","",IFERROR(VLOOKUP($B79,Miljö!$B$1:$E$550,MATCH("Hjälpel kraftvärme (GWh)",Miljö!$B$1:$E$1,0),FALSE)/1,0)-IFERROR(VLOOKUP($B79,'Slutlig allokering kvv'!$B$2:$BX$549,MATCH(AE$2,'Slutlig allokering kvv'!$B$1:$BX$1,0),FALSE)/1,0))</f>
        <v/>
      </c>
      <c r="AI79" s="274">
        <f t="shared" si="4"/>
        <v>0</v>
      </c>
      <c r="AK79">
        <f>IFERROR(VLOOKUP($B79,'Slutlig allokering kvv'!$B$2:$AX$549,MATCH("Summa slutlig allokerad tillförd energi (utan hjälpel och rökgaskondensering):",'Slutlig allokering kvv'!$B$1:$AX$1,0),FALSE)/1,"")</f>
        <v>0</v>
      </c>
      <c r="AM79" s="275" t="str">
        <f>IFERROR(1-VLOOKUP($B79,'Slutlig allokering kvv'!$B$2:$AX$549,MATCH("Andel av bränsle i kvv som allokerats till värme, exklusive rökgaskondensering och hjälpel",'Slutlig allokering kvv'!$B$1:$AX$1,0),FALSE),"")</f>
        <v/>
      </c>
      <c r="AO79" s="115" t="str">
        <f t="shared" si="5"/>
        <v/>
      </c>
      <c r="AP79" s="276" t="str">
        <f t="shared" si="6"/>
        <v/>
      </c>
      <c r="AR79" s="115" t="str">
        <f t="shared" si="7"/>
        <v/>
      </c>
    </row>
    <row r="80" spans="1:44">
      <c r="A80" t="s">
        <v>135</v>
      </c>
      <c r="B80" t="s">
        <v>136</v>
      </c>
      <c r="C80" t="str">
        <f>IFERROR(VLOOKUP($B80,Kraftvärmeprod!$B$1:$AH$479,MATCH(C$2,Kraftvärmeprod!$B$1:$AG$1,0),FALSE)/1,"")</f>
        <v/>
      </c>
      <c r="D80" t="str">
        <f>IFERROR(VLOOKUP($B80,Kraftvärmeprod!$B$1:$AH$479,MATCH(D$2,Kraftvärmeprod!$B$1:$AG$1,0),FALSE)/1,"")</f>
        <v/>
      </c>
      <c r="F80" t="str">
        <f>IF($D80="","",IFERROR(VLOOKUP($B80,Kraftvärmeprod!$B$1:$BX$550,MATCH(F$2,Kraftvärmeprod!$B$1:$VX$1,0),FALSE)/1,0)-IFERROR(VLOOKUP($B80,'Slutlig allokering kvv'!$B$2:$BX$550,MATCH(F$2,'Slutlig allokering kvv'!$B$1:$BX$1,0),FALSE)/1,0))</f>
        <v/>
      </c>
      <c r="G80" t="str">
        <f>IF($D80="","",IFERROR(VLOOKUP($B80,Kraftvärmeprod!$B$1:$BX$550,MATCH(G$2,Kraftvärmeprod!$B$1:$VX$1,0),FALSE)/1,0)-IFERROR(VLOOKUP($B80,'Slutlig allokering kvv'!$B$2:$BX$550,MATCH(G$2,'Slutlig allokering kvv'!$B$1:$BX$1,0),FALSE)/1,0))</f>
        <v/>
      </c>
      <c r="H80" t="str">
        <f>IF($D80="","",IFERROR(VLOOKUP($B80,Kraftvärmeprod!$B$1:$BX$550,MATCH(H$2,Kraftvärmeprod!$B$1:$VX$1,0),FALSE)/1,0)-IFERROR(VLOOKUP($B80,'Slutlig allokering kvv'!$B$2:$BX$550,MATCH(H$2,'Slutlig allokering kvv'!$B$1:$BX$1,0),FALSE)/1,0))</f>
        <v/>
      </c>
      <c r="I80" t="str">
        <f>IF($D80="","",IFERROR(VLOOKUP($B80,Kraftvärmeprod!$B$1:$BX$550,MATCH(I$2,Kraftvärmeprod!$B$1:$VX$1,0),FALSE)/1,0)-IFERROR(VLOOKUP($B80,'Slutlig allokering kvv'!$B$2:$BX$550,MATCH(I$2,'Slutlig allokering kvv'!$B$1:$BX$1,0),FALSE)/1,0))</f>
        <v/>
      </c>
      <c r="J80" t="str">
        <f>IF($D80="","",IFERROR(VLOOKUP($B80,Kraftvärmeprod!$B$1:$BX$550,MATCH(J$2,Kraftvärmeprod!$B$1:$VX$1,0),FALSE)/1,0)-IFERROR(VLOOKUP($B80,'Slutlig allokering kvv'!$B$2:$BX$550,MATCH(J$2,'Slutlig allokering kvv'!$B$1:$BX$1,0),FALSE)/1,0))</f>
        <v/>
      </c>
      <c r="K80" t="str">
        <f>IF($D80="","",IFERROR(VLOOKUP($B80,Kraftvärmeprod!$B$1:$BX$550,MATCH(K$2,Kraftvärmeprod!$B$1:$VX$1,0),FALSE)/1,0)-IFERROR(VLOOKUP($B80,'Slutlig allokering kvv'!$B$2:$BX$550,MATCH(K$2,'Slutlig allokering kvv'!$B$1:$BX$1,0),FALSE)/1,0))</f>
        <v/>
      </c>
      <c r="L80" t="str">
        <f>IF($D80="","",IFERROR(VLOOKUP($B80,Kraftvärmeprod!$B$1:$BX$550,MATCH(L$2,Kraftvärmeprod!$B$1:$VX$1,0),FALSE)/1,0)-IFERROR(VLOOKUP($B80,'Slutlig allokering kvv'!$B$2:$BX$550,MATCH(L$2,'Slutlig allokering kvv'!$B$1:$BX$1,0),FALSE)/1,0))</f>
        <v/>
      </c>
      <c r="M80" t="str">
        <f>IF($D80="","",IFERROR(VLOOKUP($B80,Kraftvärmeprod!$B$1:$BX$550,MATCH(M$2,Kraftvärmeprod!$B$1:$VX$1,0),FALSE)/1,0)-IFERROR(VLOOKUP($B80,'Slutlig allokering kvv'!$B$2:$BX$550,MATCH(M$2,'Slutlig allokering kvv'!$B$1:$BX$1,0),FALSE)/1,0))</f>
        <v/>
      </c>
      <c r="N80" t="str">
        <f>IF($D80="","",IFERROR(VLOOKUP($B80,Kraftvärmeprod!$B$1:$BX$550,MATCH(N$2,Kraftvärmeprod!$B$1:$VX$1,0),FALSE)/1,0)-IFERROR(VLOOKUP($B80,'Slutlig allokering kvv'!$B$2:$BX$550,MATCH(N$2,'Slutlig allokering kvv'!$B$1:$BX$1,0),FALSE)/1,0))</f>
        <v/>
      </c>
      <c r="O80" t="str">
        <f>IF($D80="","",IFERROR(VLOOKUP($B80,Kraftvärmeprod!$B$1:$BX$550,MATCH(O$2,Kraftvärmeprod!$B$1:$VX$1,0),FALSE)/1,0)-IFERROR(VLOOKUP($B80,'Slutlig allokering kvv'!$B$2:$BX$550,MATCH(O$2,'Slutlig allokering kvv'!$B$1:$BX$1,0),FALSE)/1,0))</f>
        <v/>
      </c>
      <c r="P80" t="str">
        <f>IF($D80="","",IFERROR(VLOOKUP($B80,Kraftvärmeprod!$B$1:$BX$550,MATCH(P$2,Kraftvärmeprod!$B$1:$VX$1,0),FALSE)/1,0)-IFERROR(VLOOKUP($B80,'Slutlig allokering kvv'!$B$2:$BX$550,MATCH(P$2,'Slutlig allokering kvv'!$B$1:$BX$1,0),FALSE)/1,0))</f>
        <v/>
      </c>
      <c r="Q80" t="str">
        <f>IF($D80="","",IFERROR(VLOOKUP($B80,Kraftvärmeprod!$B$1:$BX$550,MATCH(Q$2,Kraftvärmeprod!$B$1:$VX$1,0),FALSE)/1,0)-IFERROR(VLOOKUP($B80,'Slutlig allokering kvv'!$B$2:$BX$550,MATCH(Q$2,'Slutlig allokering kvv'!$B$1:$BX$1,0),FALSE)/1,0))</f>
        <v/>
      </c>
      <c r="R80" t="str">
        <f>IF($D80="","",IFERROR(VLOOKUP($B80,Kraftvärmeprod!$B$1:$BX$550,MATCH(R$2,Kraftvärmeprod!$B$1:$VX$1,0),FALSE)/1,0)-IFERROR(VLOOKUP($B80,'Slutlig allokering kvv'!$B$2:$BX$550,MATCH(R$2,'Slutlig allokering kvv'!$B$1:$BX$1,0),FALSE)/1,0))</f>
        <v/>
      </c>
      <c r="S80" t="str">
        <f>IF($D80="","",IFERROR(VLOOKUP($B80,Kraftvärmeprod!$B$1:$BX$550,MATCH(S$2,Kraftvärmeprod!$B$1:$VX$1,0),FALSE)/1,0)-IFERROR(VLOOKUP($B80,'Slutlig allokering kvv'!$B$2:$BX$550,MATCH(S$2,'Slutlig allokering kvv'!$B$1:$BX$1,0),FALSE)/1,0))</f>
        <v/>
      </c>
      <c r="T80" t="str">
        <f>IF($D80="","",IFERROR(VLOOKUP($B80,Kraftvärmeprod!$B$1:$BX$550,MATCH(T$2,Kraftvärmeprod!$B$1:$VX$1,0),FALSE)/1,0)-IFERROR(VLOOKUP($B80,'Slutlig allokering kvv'!$B$2:$BX$550,MATCH(T$2,'Slutlig allokering kvv'!$B$1:$BX$1,0),FALSE)/1,0))</f>
        <v/>
      </c>
      <c r="U80" t="str">
        <f>IF($D80="","",IFERROR(VLOOKUP($B80,Kraftvärmeprod!$B$1:$BX$550,MATCH(U$2,Kraftvärmeprod!$B$1:$VX$1,0),FALSE)/1,0)-IFERROR(VLOOKUP($B80,'Slutlig allokering kvv'!$B$2:$BX$550,MATCH(U$2,'Slutlig allokering kvv'!$B$1:$BX$1,0),FALSE)/1,0))</f>
        <v/>
      </c>
      <c r="V80" t="str">
        <f>IF($D80="","",IFERROR(VLOOKUP($B80,Kraftvärmeprod!$B$1:$BX$550,MATCH(V$2,Kraftvärmeprod!$B$1:$VX$1,0),FALSE)/1,0)-IFERROR(VLOOKUP($B80,'Slutlig allokering kvv'!$B$2:$BX$550,MATCH(V$2,'Slutlig allokering kvv'!$B$1:$BX$1,0),FALSE)/1,0))</f>
        <v/>
      </c>
      <c r="W80" t="str">
        <f>IF($D80="","",IFERROR(VLOOKUP($B80,Kraftvärmeprod!$B$1:$BX$550,MATCH(W$2,Kraftvärmeprod!$B$1:$VX$1,0),FALSE)/1,0)-IFERROR(VLOOKUP($B80,'Slutlig allokering kvv'!$B$2:$BX$550,MATCH(W$2,'Slutlig allokering kvv'!$B$1:$BX$1,0),FALSE)/1,0))</f>
        <v/>
      </c>
      <c r="X80" t="str">
        <f>IF($D80="","",IFERROR(VLOOKUP($B80,Kraftvärmeprod!$B$1:$BX$550,MATCH(X$2,Kraftvärmeprod!$B$1:$VX$1,0),FALSE)/1,0)-IFERROR(VLOOKUP($B80,'Slutlig allokering kvv'!$B$2:$BX$550,MATCH(X$2,'Slutlig allokering kvv'!$B$1:$BX$1,0),FALSE)/1,0))</f>
        <v/>
      </c>
      <c r="Y80" t="str">
        <f>IF($D80="","",IFERROR(VLOOKUP($B80,Kraftvärmeprod!$B$1:$BX$550,MATCH(Y$2,Kraftvärmeprod!$B$1:$VX$1,0),FALSE)/1,0)-IFERROR(VLOOKUP($B80,'Slutlig allokering kvv'!$B$2:$BX$550,MATCH(Y$2,'Slutlig allokering kvv'!$B$1:$BX$1,0),FALSE)/1,0))</f>
        <v/>
      </c>
      <c r="Z80" t="str">
        <f>IF($D80="","",IFERROR(VLOOKUP($B80,Kraftvärmeprod!$B$1:$BX$550,MATCH(Z$2,Kraftvärmeprod!$B$1:$VX$1,0),FALSE)/1,0)-IFERROR(VLOOKUP($B80,'Slutlig allokering kvv'!$B$2:$BX$550,MATCH(Z$2,'Slutlig allokering kvv'!$B$1:$BX$1,0),FALSE)/1,0))</f>
        <v/>
      </c>
      <c r="AA80" t="str">
        <f>IF($D80="","",IFERROR(VLOOKUP($B80,Kraftvärmeprod!$B$1:$BX$550,MATCH(AA$2,Kraftvärmeprod!$B$1:$VX$1,0),FALSE)/1,0)-IFERROR(VLOOKUP($B80,'Slutlig allokering kvv'!$B$2:$BX$550,MATCH(AA$2,'Slutlig allokering kvv'!$B$1:$BX$1,0),FALSE)/1,0))</f>
        <v/>
      </c>
      <c r="AB80" t="str">
        <f>IF($D80="","",IFERROR(VLOOKUP($B80,Kraftvärmeprod!$B$1:$BX$550,MATCH(AB$2,Kraftvärmeprod!$B$1:$VX$1,0),FALSE)/1,0)-IFERROR(VLOOKUP($B80,'Slutlig allokering kvv'!$B$2:$BX$550,MATCH(AB$2,'Slutlig allokering kvv'!$B$1:$BX$1,0),FALSE)/1,0))</f>
        <v/>
      </c>
      <c r="AC80" t="str">
        <f>IF($D80="","",IFERROR(VLOOKUP($B80,Kraftvärmeprod!$B$1:$BX$550,MATCH(AC$2,Kraftvärmeprod!$B$1:$VX$1,0),FALSE)/1,0)-IFERROR(VLOOKUP($B80,'Slutlig allokering kvv'!$B$2:$BX$550,MATCH(AC$2,'Slutlig allokering kvv'!$B$1:$BX$1,0),FALSE)/1,0))</f>
        <v/>
      </c>
      <c r="AD80" t="str">
        <f>IF($D80="","",IFERROR(VLOOKUP($B80,Kraftvärmeprod!$B$1:$BX$550,MATCH(AD$2,Kraftvärmeprod!$B$1:$VX$1,0),FALSE)/1,0)-IFERROR(VLOOKUP($B80,'Slutlig allokering kvv'!$B$2:$BX$550,MATCH(AD$2,'Slutlig allokering kvv'!$B$1:$BX$1,0),FALSE)/1,0))</f>
        <v/>
      </c>
      <c r="AE80" t="str">
        <f>IF($D80="","",IFERROR(VLOOKUP($B80,Miljö!$B$1:$E$550,MATCH("Hjälpel kraftvärme (GWh)",Miljö!$B$1:$E$1,0),FALSE)/1,0)-IFERROR(VLOOKUP($B80,'Slutlig allokering kvv'!$B$2:$BX$549,MATCH(AE$2,'Slutlig allokering kvv'!$B$1:$BX$1,0),FALSE)/1,0))</f>
        <v/>
      </c>
      <c r="AI80" s="274">
        <f t="shared" si="4"/>
        <v>0</v>
      </c>
      <c r="AK80">
        <f>IFERROR(VLOOKUP($B80,'Slutlig allokering kvv'!$B$2:$AX$549,MATCH("Summa slutlig allokerad tillförd energi (utan hjälpel och rökgaskondensering):",'Slutlig allokering kvv'!$B$1:$AX$1,0),FALSE)/1,"")</f>
        <v>0</v>
      </c>
      <c r="AM80" s="275" t="str">
        <f>IFERROR(1-VLOOKUP($B80,'Slutlig allokering kvv'!$B$2:$AX$549,MATCH("Andel av bränsle i kvv som allokerats till värme, exklusive rökgaskondensering och hjälpel",'Slutlig allokering kvv'!$B$1:$AX$1,0),FALSE),"")</f>
        <v/>
      </c>
      <c r="AO80" s="115" t="str">
        <f t="shared" si="5"/>
        <v/>
      </c>
      <c r="AP80" s="276" t="str">
        <f t="shared" si="6"/>
        <v/>
      </c>
      <c r="AR80" s="115" t="str">
        <f t="shared" si="7"/>
        <v/>
      </c>
    </row>
    <row r="81" spans="1:44">
      <c r="A81" t="s">
        <v>135</v>
      </c>
      <c r="B81" t="s">
        <v>137</v>
      </c>
      <c r="C81" t="str">
        <f>IFERROR(VLOOKUP($B81,Kraftvärmeprod!$B$1:$AH$479,MATCH(C$2,Kraftvärmeprod!$B$1:$AG$1,0),FALSE)/1,"")</f>
        <v/>
      </c>
      <c r="D81" t="str">
        <f>IFERROR(VLOOKUP($B81,Kraftvärmeprod!$B$1:$AH$479,MATCH(D$2,Kraftvärmeprod!$B$1:$AG$1,0),FALSE)/1,"")</f>
        <v/>
      </c>
      <c r="F81" t="str">
        <f>IF($D81="","",IFERROR(VLOOKUP($B81,Kraftvärmeprod!$B$1:$BX$550,MATCH(F$2,Kraftvärmeprod!$B$1:$VX$1,0),FALSE)/1,0)-IFERROR(VLOOKUP($B81,'Slutlig allokering kvv'!$B$2:$BX$550,MATCH(F$2,'Slutlig allokering kvv'!$B$1:$BX$1,0),FALSE)/1,0))</f>
        <v/>
      </c>
      <c r="G81" t="str">
        <f>IF($D81="","",IFERROR(VLOOKUP($B81,Kraftvärmeprod!$B$1:$BX$550,MATCH(G$2,Kraftvärmeprod!$B$1:$VX$1,0),FALSE)/1,0)-IFERROR(VLOOKUP($B81,'Slutlig allokering kvv'!$B$2:$BX$550,MATCH(G$2,'Slutlig allokering kvv'!$B$1:$BX$1,0),FALSE)/1,0))</f>
        <v/>
      </c>
      <c r="H81" t="str">
        <f>IF($D81="","",IFERROR(VLOOKUP($B81,Kraftvärmeprod!$B$1:$BX$550,MATCH(H$2,Kraftvärmeprod!$B$1:$VX$1,0),FALSE)/1,0)-IFERROR(VLOOKUP($B81,'Slutlig allokering kvv'!$B$2:$BX$550,MATCH(H$2,'Slutlig allokering kvv'!$B$1:$BX$1,0),FALSE)/1,0))</f>
        <v/>
      </c>
      <c r="I81" t="str">
        <f>IF($D81="","",IFERROR(VLOOKUP($B81,Kraftvärmeprod!$B$1:$BX$550,MATCH(I$2,Kraftvärmeprod!$B$1:$VX$1,0),FALSE)/1,0)-IFERROR(VLOOKUP($B81,'Slutlig allokering kvv'!$B$2:$BX$550,MATCH(I$2,'Slutlig allokering kvv'!$B$1:$BX$1,0),FALSE)/1,0))</f>
        <v/>
      </c>
      <c r="J81" t="str">
        <f>IF($D81="","",IFERROR(VLOOKUP($B81,Kraftvärmeprod!$B$1:$BX$550,MATCH(J$2,Kraftvärmeprod!$B$1:$VX$1,0),FALSE)/1,0)-IFERROR(VLOOKUP($B81,'Slutlig allokering kvv'!$B$2:$BX$550,MATCH(J$2,'Slutlig allokering kvv'!$B$1:$BX$1,0),FALSE)/1,0))</f>
        <v/>
      </c>
      <c r="K81" t="str">
        <f>IF($D81="","",IFERROR(VLOOKUP($B81,Kraftvärmeprod!$B$1:$BX$550,MATCH(K$2,Kraftvärmeprod!$B$1:$VX$1,0),FALSE)/1,0)-IFERROR(VLOOKUP($B81,'Slutlig allokering kvv'!$B$2:$BX$550,MATCH(K$2,'Slutlig allokering kvv'!$B$1:$BX$1,0),FALSE)/1,0))</f>
        <v/>
      </c>
      <c r="L81" t="str">
        <f>IF($D81="","",IFERROR(VLOOKUP($B81,Kraftvärmeprod!$B$1:$BX$550,MATCH(L$2,Kraftvärmeprod!$B$1:$VX$1,0),FALSE)/1,0)-IFERROR(VLOOKUP($B81,'Slutlig allokering kvv'!$B$2:$BX$550,MATCH(L$2,'Slutlig allokering kvv'!$B$1:$BX$1,0),FALSE)/1,0))</f>
        <v/>
      </c>
      <c r="M81" t="str">
        <f>IF($D81="","",IFERROR(VLOOKUP($B81,Kraftvärmeprod!$B$1:$BX$550,MATCH(M$2,Kraftvärmeprod!$B$1:$VX$1,0),FALSE)/1,0)-IFERROR(VLOOKUP($B81,'Slutlig allokering kvv'!$B$2:$BX$550,MATCH(M$2,'Slutlig allokering kvv'!$B$1:$BX$1,0),FALSE)/1,0))</f>
        <v/>
      </c>
      <c r="N81" t="str">
        <f>IF($D81="","",IFERROR(VLOOKUP($B81,Kraftvärmeprod!$B$1:$BX$550,MATCH(N$2,Kraftvärmeprod!$B$1:$VX$1,0),FALSE)/1,0)-IFERROR(VLOOKUP($B81,'Slutlig allokering kvv'!$B$2:$BX$550,MATCH(N$2,'Slutlig allokering kvv'!$B$1:$BX$1,0),FALSE)/1,0))</f>
        <v/>
      </c>
      <c r="O81" t="str">
        <f>IF($D81="","",IFERROR(VLOOKUP($B81,Kraftvärmeprod!$B$1:$BX$550,MATCH(O$2,Kraftvärmeprod!$B$1:$VX$1,0),FALSE)/1,0)-IFERROR(VLOOKUP($B81,'Slutlig allokering kvv'!$B$2:$BX$550,MATCH(O$2,'Slutlig allokering kvv'!$B$1:$BX$1,0),FALSE)/1,0))</f>
        <v/>
      </c>
      <c r="P81" t="str">
        <f>IF($D81="","",IFERROR(VLOOKUP($B81,Kraftvärmeprod!$B$1:$BX$550,MATCH(P$2,Kraftvärmeprod!$B$1:$VX$1,0),FALSE)/1,0)-IFERROR(VLOOKUP($B81,'Slutlig allokering kvv'!$B$2:$BX$550,MATCH(P$2,'Slutlig allokering kvv'!$B$1:$BX$1,0),FALSE)/1,0))</f>
        <v/>
      </c>
      <c r="Q81" t="str">
        <f>IF($D81="","",IFERROR(VLOOKUP($B81,Kraftvärmeprod!$B$1:$BX$550,MATCH(Q$2,Kraftvärmeprod!$B$1:$VX$1,0),FALSE)/1,0)-IFERROR(VLOOKUP($B81,'Slutlig allokering kvv'!$B$2:$BX$550,MATCH(Q$2,'Slutlig allokering kvv'!$B$1:$BX$1,0),FALSE)/1,0))</f>
        <v/>
      </c>
      <c r="R81" t="str">
        <f>IF($D81="","",IFERROR(VLOOKUP($B81,Kraftvärmeprod!$B$1:$BX$550,MATCH(R$2,Kraftvärmeprod!$B$1:$VX$1,0),FALSE)/1,0)-IFERROR(VLOOKUP($B81,'Slutlig allokering kvv'!$B$2:$BX$550,MATCH(R$2,'Slutlig allokering kvv'!$B$1:$BX$1,0),FALSE)/1,0))</f>
        <v/>
      </c>
      <c r="S81" t="str">
        <f>IF($D81="","",IFERROR(VLOOKUP($B81,Kraftvärmeprod!$B$1:$BX$550,MATCH(S$2,Kraftvärmeprod!$B$1:$VX$1,0),FALSE)/1,0)-IFERROR(VLOOKUP($B81,'Slutlig allokering kvv'!$B$2:$BX$550,MATCH(S$2,'Slutlig allokering kvv'!$B$1:$BX$1,0),FALSE)/1,0))</f>
        <v/>
      </c>
      <c r="T81" t="str">
        <f>IF($D81="","",IFERROR(VLOOKUP($B81,Kraftvärmeprod!$B$1:$BX$550,MATCH(T$2,Kraftvärmeprod!$B$1:$VX$1,0),FALSE)/1,0)-IFERROR(VLOOKUP($B81,'Slutlig allokering kvv'!$B$2:$BX$550,MATCH(T$2,'Slutlig allokering kvv'!$B$1:$BX$1,0),FALSE)/1,0))</f>
        <v/>
      </c>
      <c r="U81" t="str">
        <f>IF($D81="","",IFERROR(VLOOKUP($B81,Kraftvärmeprod!$B$1:$BX$550,MATCH(U$2,Kraftvärmeprod!$B$1:$VX$1,0),FALSE)/1,0)-IFERROR(VLOOKUP($B81,'Slutlig allokering kvv'!$B$2:$BX$550,MATCH(U$2,'Slutlig allokering kvv'!$B$1:$BX$1,0),FALSE)/1,0))</f>
        <v/>
      </c>
      <c r="V81" t="str">
        <f>IF($D81="","",IFERROR(VLOOKUP($B81,Kraftvärmeprod!$B$1:$BX$550,MATCH(V$2,Kraftvärmeprod!$B$1:$VX$1,0),FALSE)/1,0)-IFERROR(VLOOKUP($B81,'Slutlig allokering kvv'!$B$2:$BX$550,MATCH(V$2,'Slutlig allokering kvv'!$B$1:$BX$1,0),FALSE)/1,0))</f>
        <v/>
      </c>
      <c r="W81" t="str">
        <f>IF($D81="","",IFERROR(VLOOKUP($B81,Kraftvärmeprod!$B$1:$BX$550,MATCH(W$2,Kraftvärmeprod!$B$1:$VX$1,0),FALSE)/1,0)-IFERROR(VLOOKUP($B81,'Slutlig allokering kvv'!$B$2:$BX$550,MATCH(W$2,'Slutlig allokering kvv'!$B$1:$BX$1,0),FALSE)/1,0))</f>
        <v/>
      </c>
      <c r="X81" t="str">
        <f>IF($D81="","",IFERROR(VLOOKUP($B81,Kraftvärmeprod!$B$1:$BX$550,MATCH(X$2,Kraftvärmeprod!$B$1:$VX$1,0),FALSE)/1,0)-IFERROR(VLOOKUP($B81,'Slutlig allokering kvv'!$B$2:$BX$550,MATCH(X$2,'Slutlig allokering kvv'!$B$1:$BX$1,0),FALSE)/1,0))</f>
        <v/>
      </c>
      <c r="Y81" t="str">
        <f>IF($D81="","",IFERROR(VLOOKUP($B81,Kraftvärmeprod!$B$1:$BX$550,MATCH(Y$2,Kraftvärmeprod!$B$1:$VX$1,0),FALSE)/1,0)-IFERROR(VLOOKUP($B81,'Slutlig allokering kvv'!$B$2:$BX$550,MATCH(Y$2,'Slutlig allokering kvv'!$B$1:$BX$1,0),FALSE)/1,0))</f>
        <v/>
      </c>
      <c r="Z81" t="str">
        <f>IF($D81="","",IFERROR(VLOOKUP($B81,Kraftvärmeprod!$B$1:$BX$550,MATCH(Z$2,Kraftvärmeprod!$B$1:$VX$1,0),FALSE)/1,0)-IFERROR(VLOOKUP($B81,'Slutlig allokering kvv'!$B$2:$BX$550,MATCH(Z$2,'Slutlig allokering kvv'!$B$1:$BX$1,0),FALSE)/1,0))</f>
        <v/>
      </c>
      <c r="AA81" t="str">
        <f>IF($D81="","",IFERROR(VLOOKUP($B81,Kraftvärmeprod!$B$1:$BX$550,MATCH(AA$2,Kraftvärmeprod!$B$1:$VX$1,0),FALSE)/1,0)-IFERROR(VLOOKUP($B81,'Slutlig allokering kvv'!$B$2:$BX$550,MATCH(AA$2,'Slutlig allokering kvv'!$B$1:$BX$1,0),FALSE)/1,0))</f>
        <v/>
      </c>
      <c r="AB81" t="str">
        <f>IF($D81="","",IFERROR(VLOOKUP($B81,Kraftvärmeprod!$B$1:$BX$550,MATCH(AB$2,Kraftvärmeprod!$B$1:$VX$1,0),FALSE)/1,0)-IFERROR(VLOOKUP($B81,'Slutlig allokering kvv'!$B$2:$BX$550,MATCH(AB$2,'Slutlig allokering kvv'!$B$1:$BX$1,0),FALSE)/1,0))</f>
        <v/>
      </c>
      <c r="AC81" t="str">
        <f>IF($D81="","",IFERROR(VLOOKUP($B81,Kraftvärmeprod!$B$1:$BX$550,MATCH(AC$2,Kraftvärmeprod!$B$1:$VX$1,0),FALSE)/1,0)-IFERROR(VLOOKUP($B81,'Slutlig allokering kvv'!$B$2:$BX$550,MATCH(AC$2,'Slutlig allokering kvv'!$B$1:$BX$1,0),FALSE)/1,0))</f>
        <v/>
      </c>
      <c r="AD81" t="str">
        <f>IF($D81="","",IFERROR(VLOOKUP($B81,Kraftvärmeprod!$B$1:$BX$550,MATCH(AD$2,Kraftvärmeprod!$B$1:$VX$1,0),FALSE)/1,0)-IFERROR(VLOOKUP($B81,'Slutlig allokering kvv'!$B$2:$BX$550,MATCH(AD$2,'Slutlig allokering kvv'!$B$1:$BX$1,0),FALSE)/1,0))</f>
        <v/>
      </c>
      <c r="AE81" t="str">
        <f>IF($D81="","",IFERROR(VLOOKUP($B81,Miljö!$B$1:$E$550,MATCH("Hjälpel kraftvärme (GWh)",Miljö!$B$1:$E$1,0),FALSE)/1,0)-IFERROR(VLOOKUP($B81,'Slutlig allokering kvv'!$B$2:$BX$549,MATCH(AE$2,'Slutlig allokering kvv'!$B$1:$BX$1,0),FALSE)/1,0))</f>
        <v/>
      </c>
      <c r="AI81" s="274">
        <f t="shared" si="4"/>
        <v>0</v>
      </c>
      <c r="AK81">
        <f>IFERROR(VLOOKUP($B81,'Slutlig allokering kvv'!$B$2:$AX$549,MATCH("Summa slutlig allokerad tillförd energi (utan hjälpel och rökgaskondensering):",'Slutlig allokering kvv'!$B$1:$AX$1,0),FALSE)/1,"")</f>
        <v>0</v>
      </c>
      <c r="AM81" s="275" t="str">
        <f>IFERROR(1-VLOOKUP($B81,'Slutlig allokering kvv'!$B$2:$AX$549,MATCH("Andel av bränsle i kvv som allokerats till värme, exklusive rökgaskondensering och hjälpel",'Slutlig allokering kvv'!$B$1:$AX$1,0),FALSE),"")</f>
        <v/>
      </c>
      <c r="AO81" s="115" t="str">
        <f t="shared" si="5"/>
        <v/>
      </c>
      <c r="AP81" s="276" t="str">
        <f t="shared" si="6"/>
        <v/>
      </c>
      <c r="AR81" s="115" t="str">
        <f t="shared" si="7"/>
        <v/>
      </c>
    </row>
    <row r="82" spans="1:44">
      <c r="A82" t="s">
        <v>135</v>
      </c>
      <c r="B82" t="s">
        <v>138</v>
      </c>
      <c r="C82" t="str">
        <f>IFERROR(VLOOKUP($B82,Kraftvärmeprod!$B$1:$AH$479,MATCH(C$2,Kraftvärmeprod!$B$1:$AG$1,0),FALSE)/1,"")</f>
        <v/>
      </c>
      <c r="D82" t="str">
        <f>IFERROR(VLOOKUP($B82,Kraftvärmeprod!$B$1:$AH$479,MATCH(D$2,Kraftvärmeprod!$B$1:$AG$1,0),FALSE)/1,"")</f>
        <v/>
      </c>
      <c r="F82" t="str">
        <f>IF($D82="","",IFERROR(VLOOKUP($B82,Kraftvärmeprod!$B$1:$BX$550,MATCH(F$2,Kraftvärmeprod!$B$1:$VX$1,0),FALSE)/1,0)-IFERROR(VLOOKUP($B82,'Slutlig allokering kvv'!$B$2:$BX$550,MATCH(F$2,'Slutlig allokering kvv'!$B$1:$BX$1,0),FALSE)/1,0))</f>
        <v/>
      </c>
      <c r="G82" t="str">
        <f>IF($D82="","",IFERROR(VLOOKUP($B82,Kraftvärmeprod!$B$1:$BX$550,MATCH(G$2,Kraftvärmeprod!$B$1:$VX$1,0),FALSE)/1,0)-IFERROR(VLOOKUP($B82,'Slutlig allokering kvv'!$B$2:$BX$550,MATCH(G$2,'Slutlig allokering kvv'!$B$1:$BX$1,0),FALSE)/1,0))</f>
        <v/>
      </c>
      <c r="H82" t="str">
        <f>IF($D82="","",IFERROR(VLOOKUP($B82,Kraftvärmeprod!$B$1:$BX$550,MATCH(H$2,Kraftvärmeprod!$B$1:$VX$1,0),FALSE)/1,0)-IFERROR(VLOOKUP($B82,'Slutlig allokering kvv'!$B$2:$BX$550,MATCH(H$2,'Slutlig allokering kvv'!$B$1:$BX$1,0),FALSE)/1,0))</f>
        <v/>
      </c>
      <c r="I82" t="str">
        <f>IF($D82="","",IFERROR(VLOOKUP($B82,Kraftvärmeprod!$B$1:$BX$550,MATCH(I$2,Kraftvärmeprod!$B$1:$VX$1,0),FALSE)/1,0)-IFERROR(VLOOKUP($B82,'Slutlig allokering kvv'!$B$2:$BX$550,MATCH(I$2,'Slutlig allokering kvv'!$B$1:$BX$1,0),FALSE)/1,0))</f>
        <v/>
      </c>
      <c r="J82" t="str">
        <f>IF($D82="","",IFERROR(VLOOKUP($B82,Kraftvärmeprod!$B$1:$BX$550,MATCH(J$2,Kraftvärmeprod!$B$1:$VX$1,0),FALSE)/1,0)-IFERROR(VLOOKUP($B82,'Slutlig allokering kvv'!$B$2:$BX$550,MATCH(J$2,'Slutlig allokering kvv'!$B$1:$BX$1,0),FALSE)/1,0))</f>
        <v/>
      </c>
      <c r="K82" t="str">
        <f>IF($D82="","",IFERROR(VLOOKUP($B82,Kraftvärmeprod!$B$1:$BX$550,MATCH(K$2,Kraftvärmeprod!$B$1:$VX$1,0),FALSE)/1,0)-IFERROR(VLOOKUP($B82,'Slutlig allokering kvv'!$B$2:$BX$550,MATCH(K$2,'Slutlig allokering kvv'!$B$1:$BX$1,0),FALSE)/1,0))</f>
        <v/>
      </c>
      <c r="L82" t="str">
        <f>IF($D82="","",IFERROR(VLOOKUP($B82,Kraftvärmeprod!$B$1:$BX$550,MATCH(L$2,Kraftvärmeprod!$B$1:$VX$1,0),FALSE)/1,0)-IFERROR(VLOOKUP($B82,'Slutlig allokering kvv'!$B$2:$BX$550,MATCH(L$2,'Slutlig allokering kvv'!$B$1:$BX$1,0),FALSE)/1,0))</f>
        <v/>
      </c>
      <c r="M82" t="str">
        <f>IF($D82="","",IFERROR(VLOOKUP($B82,Kraftvärmeprod!$B$1:$BX$550,MATCH(M$2,Kraftvärmeprod!$B$1:$VX$1,0),FALSE)/1,0)-IFERROR(VLOOKUP($B82,'Slutlig allokering kvv'!$B$2:$BX$550,MATCH(M$2,'Slutlig allokering kvv'!$B$1:$BX$1,0),FALSE)/1,0))</f>
        <v/>
      </c>
      <c r="N82" t="str">
        <f>IF($D82="","",IFERROR(VLOOKUP($B82,Kraftvärmeprod!$B$1:$BX$550,MATCH(N$2,Kraftvärmeprod!$B$1:$VX$1,0),FALSE)/1,0)-IFERROR(VLOOKUP($B82,'Slutlig allokering kvv'!$B$2:$BX$550,MATCH(N$2,'Slutlig allokering kvv'!$B$1:$BX$1,0),FALSE)/1,0))</f>
        <v/>
      </c>
      <c r="O82" t="str">
        <f>IF($D82="","",IFERROR(VLOOKUP($B82,Kraftvärmeprod!$B$1:$BX$550,MATCH(O$2,Kraftvärmeprod!$B$1:$VX$1,0),FALSE)/1,0)-IFERROR(VLOOKUP($B82,'Slutlig allokering kvv'!$B$2:$BX$550,MATCH(O$2,'Slutlig allokering kvv'!$B$1:$BX$1,0),FALSE)/1,0))</f>
        <v/>
      </c>
      <c r="P82" t="str">
        <f>IF($D82="","",IFERROR(VLOOKUP($B82,Kraftvärmeprod!$B$1:$BX$550,MATCH(P$2,Kraftvärmeprod!$B$1:$VX$1,0),FALSE)/1,0)-IFERROR(VLOOKUP($B82,'Slutlig allokering kvv'!$B$2:$BX$550,MATCH(P$2,'Slutlig allokering kvv'!$B$1:$BX$1,0),FALSE)/1,0))</f>
        <v/>
      </c>
      <c r="Q82" t="str">
        <f>IF($D82="","",IFERROR(VLOOKUP($B82,Kraftvärmeprod!$B$1:$BX$550,MATCH(Q$2,Kraftvärmeprod!$B$1:$VX$1,0),FALSE)/1,0)-IFERROR(VLOOKUP($B82,'Slutlig allokering kvv'!$B$2:$BX$550,MATCH(Q$2,'Slutlig allokering kvv'!$B$1:$BX$1,0),FALSE)/1,0))</f>
        <v/>
      </c>
      <c r="R82" t="str">
        <f>IF($D82="","",IFERROR(VLOOKUP($B82,Kraftvärmeprod!$B$1:$BX$550,MATCH(R$2,Kraftvärmeprod!$B$1:$VX$1,0),FALSE)/1,0)-IFERROR(VLOOKUP($B82,'Slutlig allokering kvv'!$B$2:$BX$550,MATCH(R$2,'Slutlig allokering kvv'!$B$1:$BX$1,0),FALSE)/1,0))</f>
        <v/>
      </c>
      <c r="S82" t="str">
        <f>IF($D82="","",IFERROR(VLOOKUP($B82,Kraftvärmeprod!$B$1:$BX$550,MATCH(S$2,Kraftvärmeprod!$B$1:$VX$1,0),FALSE)/1,0)-IFERROR(VLOOKUP($B82,'Slutlig allokering kvv'!$B$2:$BX$550,MATCH(S$2,'Slutlig allokering kvv'!$B$1:$BX$1,0),FALSE)/1,0))</f>
        <v/>
      </c>
      <c r="T82" t="str">
        <f>IF($D82="","",IFERROR(VLOOKUP($B82,Kraftvärmeprod!$B$1:$BX$550,MATCH(T$2,Kraftvärmeprod!$B$1:$VX$1,0),FALSE)/1,0)-IFERROR(VLOOKUP($B82,'Slutlig allokering kvv'!$B$2:$BX$550,MATCH(T$2,'Slutlig allokering kvv'!$B$1:$BX$1,0),FALSE)/1,0))</f>
        <v/>
      </c>
      <c r="U82" t="str">
        <f>IF($D82="","",IFERROR(VLOOKUP($B82,Kraftvärmeprod!$B$1:$BX$550,MATCH(U$2,Kraftvärmeprod!$B$1:$VX$1,0),FALSE)/1,0)-IFERROR(VLOOKUP($B82,'Slutlig allokering kvv'!$B$2:$BX$550,MATCH(U$2,'Slutlig allokering kvv'!$B$1:$BX$1,0),FALSE)/1,0))</f>
        <v/>
      </c>
      <c r="V82" t="str">
        <f>IF($D82="","",IFERROR(VLOOKUP($B82,Kraftvärmeprod!$B$1:$BX$550,MATCH(V$2,Kraftvärmeprod!$B$1:$VX$1,0),FALSE)/1,0)-IFERROR(VLOOKUP($B82,'Slutlig allokering kvv'!$B$2:$BX$550,MATCH(V$2,'Slutlig allokering kvv'!$B$1:$BX$1,0),FALSE)/1,0))</f>
        <v/>
      </c>
      <c r="W82" t="str">
        <f>IF($D82="","",IFERROR(VLOOKUP($B82,Kraftvärmeprod!$B$1:$BX$550,MATCH(W$2,Kraftvärmeprod!$B$1:$VX$1,0),FALSE)/1,0)-IFERROR(VLOOKUP($B82,'Slutlig allokering kvv'!$B$2:$BX$550,MATCH(W$2,'Slutlig allokering kvv'!$B$1:$BX$1,0),FALSE)/1,0))</f>
        <v/>
      </c>
      <c r="X82" t="str">
        <f>IF($D82="","",IFERROR(VLOOKUP($B82,Kraftvärmeprod!$B$1:$BX$550,MATCH(X$2,Kraftvärmeprod!$B$1:$VX$1,0),FALSE)/1,0)-IFERROR(VLOOKUP($B82,'Slutlig allokering kvv'!$B$2:$BX$550,MATCH(X$2,'Slutlig allokering kvv'!$B$1:$BX$1,0),FALSE)/1,0))</f>
        <v/>
      </c>
      <c r="Y82" t="str">
        <f>IF($D82="","",IFERROR(VLOOKUP($B82,Kraftvärmeprod!$B$1:$BX$550,MATCH(Y$2,Kraftvärmeprod!$B$1:$VX$1,0),FALSE)/1,0)-IFERROR(VLOOKUP($B82,'Slutlig allokering kvv'!$B$2:$BX$550,MATCH(Y$2,'Slutlig allokering kvv'!$B$1:$BX$1,0),FALSE)/1,0))</f>
        <v/>
      </c>
      <c r="Z82" t="str">
        <f>IF($D82="","",IFERROR(VLOOKUP($B82,Kraftvärmeprod!$B$1:$BX$550,MATCH(Z$2,Kraftvärmeprod!$B$1:$VX$1,0),FALSE)/1,0)-IFERROR(VLOOKUP($B82,'Slutlig allokering kvv'!$B$2:$BX$550,MATCH(Z$2,'Slutlig allokering kvv'!$B$1:$BX$1,0),FALSE)/1,0))</f>
        <v/>
      </c>
      <c r="AA82" t="str">
        <f>IF($D82="","",IFERROR(VLOOKUP($B82,Kraftvärmeprod!$B$1:$BX$550,MATCH(AA$2,Kraftvärmeprod!$B$1:$VX$1,0),FALSE)/1,0)-IFERROR(VLOOKUP($B82,'Slutlig allokering kvv'!$B$2:$BX$550,MATCH(AA$2,'Slutlig allokering kvv'!$B$1:$BX$1,0),FALSE)/1,0))</f>
        <v/>
      </c>
      <c r="AB82" t="str">
        <f>IF($D82="","",IFERROR(VLOOKUP($B82,Kraftvärmeprod!$B$1:$BX$550,MATCH(AB$2,Kraftvärmeprod!$B$1:$VX$1,0),FALSE)/1,0)-IFERROR(VLOOKUP($B82,'Slutlig allokering kvv'!$B$2:$BX$550,MATCH(AB$2,'Slutlig allokering kvv'!$B$1:$BX$1,0),FALSE)/1,0))</f>
        <v/>
      </c>
      <c r="AC82" t="str">
        <f>IF($D82="","",IFERROR(VLOOKUP($B82,Kraftvärmeprod!$B$1:$BX$550,MATCH(AC$2,Kraftvärmeprod!$B$1:$VX$1,0),FALSE)/1,0)-IFERROR(VLOOKUP($B82,'Slutlig allokering kvv'!$B$2:$BX$550,MATCH(AC$2,'Slutlig allokering kvv'!$B$1:$BX$1,0),FALSE)/1,0))</f>
        <v/>
      </c>
      <c r="AD82" t="str">
        <f>IF($D82="","",IFERROR(VLOOKUP($B82,Kraftvärmeprod!$B$1:$BX$550,MATCH(AD$2,Kraftvärmeprod!$B$1:$VX$1,0),FALSE)/1,0)-IFERROR(VLOOKUP($B82,'Slutlig allokering kvv'!$B$2:$BX$550,MATCH(AD$2,'Slutlig allokering kvv'!$B$1:$BX$1,0),FALSE)/1,0))</f>
        <v/>
      </c>
      <c r="AE82" t="str">
        <f>IF($D82="","",IFERROR(VLOOKUP($B82,Miljö!$B$1:$E$550,MATCH("Hjälpel kraftvärme (GWh)",Miljö!$B$1:$E$1,0),FALSE)/1,0)-IFERROR(VLOOKUP($B82,'Slutlig allokering kvv'!$B$2:$BX$549,MATCH(AE$2,'Slutlig allokering kvv'!$B$1:$BX$1,0),FALSE)/1,0))</f>
        <v/>
      </c>
      <c r="AI82" s="274">
        <f t="shared" si="4"/>
        <v>0</v>
      </c>
      <c r="AK82">
        <f>IFERROR(VLOOKUP($B82,'Slutlig allokering kvv'!$B$2:$AX$549,MATCH("Summa slutlig allokerad tillförd energi (utan hjälpel och rökgaskondensering):",'Slutlig allokering kvv'!$B$1:$AX$1,0),FALSE)/1,"")</f>
        <v>0</v>
      </c>
      <c r="AM82" s="275" t="str">
        <f>IFERROR(1-VLOOKUP($B82,'Slutlig allokering kvv'!$B$2:$AX$549,MATCH("Andel av bränsle i kvv som allokerats till värme, exklusive rökgaskondensering och hjälpel",'Slutlig allokering kvv'!$B$1:$AX$1,0),FALSE),"")</f>
        <v/>
      </c>
      <c r="AO82" s="115" t="str">
        <f t="shared" si="5"/>
        <v/>
      </c>
      <c r="AP82" s="276" t="str">
        <f t="shared" si="6"/>
        <v/>
      </c>
      <c r="AR82" s="115" t="str">
        <f t="shared" si="7"/>
        <v/>
      </c>
    </row>
    <row r="83" spans="1:44">
      <c r="A83" t="s">
        <v>139</v>
      </c>
      <c r="B83" t="s">
        <v>140</v>
      </c>
      <c r="C83" t="str">
        <f>IFERROR(VLOOKUP($B83,Kraftvärmeprod!$B$1:$AH$479,MATCH(C$2,Kraftvärmeprod!$B$1:$AG$1,0),FALSE)/1,"")</f>
        <v/>
      </c>
      <c r="D83" t="str">
        <f>IFERROR(VLOOKUP($B83,Kraftvärmeprod!$B$1:$AH$479,MATCH(D$2,Kraftvärmeprod!$B$1:$AG$1,0),FALSE)/1,"")</f>
        <v/>
      </c>
      <c r="F83" t="str">
        <f>IF($D83="","",IFERROR(VLOOKUP($B83,Kraftvärmeprod!$B$1:$BX$550,MATCH(F$2,Kraftvärmeprod!$B$1:$VX$1,0),FALSE)/1,0)-IFERROR(VLOOKUP($B83,'Slutlig allokering kvv'!$B$2:$BX$550,MATCH(F$2,'Slutlig allokering kvv'!$B$1:$BX$1,0),FALSE)/1,0))</f>
        <v/>
      </c>
      <c r="G83" t="str">
        <f>IF($D83="","",IFERROR(VLOOKUP($B83,Kraftvärmeprod!$B$1:$BX$550,MATCH(G$2,Kraftvärmeprod!$B$1:$VX$1,0),FALSE)/1,0)-IFERROR(VLOOKUP($B83,'Slutlig allokering kvv'!$B$2:$BX$550,MATCH(G$2,'Slutlig allokering kvv'!$B$1:$BX$1,0),FALSE)/1,0))</f>
        <v/>
      </c>
      <c r="H83" t="str">
        <f>IF($D83="","",IFERROR(VLOOKUP($B83,Kraftvärmeprod!$B$1:$BX$550,MATCH(H$2,Kraftvärmeprod!$B$1:$VX$1,0),FALSE)/1,0)-IFERROR(VLOOKUP($B83,'Slutlig allokering kvv'!$B$2:$BX$550,MATCH(H$2,'Slutlig allokering kvv'!$B$1:$BX$1,0),FALSE)/1,0))</f>
        <v/>
      </c>
      <c r="I83" t="str">
        <f>IF($D83="","",IFERROR(VLOOKUP($B83,Kraftvärmeprod!$B$1:$BX$550,MATCH(I$2,Kraftvärmeprod!$B$1:$VX$1,0),FALSE)/1,0)-IFERROR(VLOOKUP($B83,'Slutlig allokering kvv'!$B$2:$BX$550,MATCH(I$2,'Slutlig allokering kvv'!$B$1:$BX$1,0),FALSE)/1,0))</f>
        <v/>
      </c>
      <c r="J83" t="str">
        <f>IF($D83="","",IFERROR(VLOOKUP($B83,Kraftvärmeprod!$B$1:$BX$550,MATCH(J$2,Kraftvärmeprod!$B$1:$VX$1,0),FALSE)/1,0)-IFERROR(VLOOKUP($B83,'Slutlig allokering kvv'!$B$2:$BX$550,MATCH(J$2,'Slutlig allokering kvv'!$B$1:$BX$1,0),FALSE)/1,0))</f>
        <v/>
      </c>
      <c r="K83" t="str">
        <f>IF($D83="","",IFERROR(VLOOKUP($B83,Kraftvärmeprod!$B$1:$BX$550,MATCH(K$2,Kraftvärmeprod!$B$1:$VX$1,0),FALSE)/1,0)-IFERROR(VLOOKUP($B83,'Slutlig allokering kvv'!$B$2:$BX$550,MATCH(K$2,'Slutlig allokering kvv'!$B$1:$BX$1,0),FALSE)/1,0))</f>
        <v/>
      </c>
      <c r="L83" t="str">
        <f>IF($D83="","",IFERROR(VLOOKUP($B83,Kraftvärmeprod!$B$1:$BX$550,MATCH(L$2,Kraftvärmeprod!$B$1:$VX$1,0),FALSE)/1,0)-IFERROR(VLOOKUP($B83,'Slutlig allokering kvv'!$B$2:$BX$550,MATCH(L$2,'Slutlig allokering kvv'!$B$1:$BX$1,0),FALSE)/1,0))</f>
        <v/>
      </c>
      <c r="M83" t="str">
        <f>IF($D83="","",IFERROR(VLOOKUP($B83,Kraftvärmeprod!$B$1:$BX$550,MATCH(M$2,Kraftvärmeprod!$B$1:$VX$1,0),FALSE)/1,0)-IFERROR(VLOOKUP($B83,'Slutlig allokering kvv'!$B$2:$BX$550,MATCH(M$2,'Slutlig allokering kvv'!$B$1:$BX$1,0),FALSE)/1,0))</f>
        <v/>
      </c>
      <c r="N83" t="str">
        <f>IF($D83="","",IFERROR(VLOOKUP($B83,Kraftvärmeprod!$B$1:$BX$550,MATCH(N$2,Kraftvärmeprod!$B$1:$VX$1,0),FALSE)/1,0)-IFERROR(VLOOKUP($B83,'Slutlig allokering kvv'!$B$2:$BX$550,MATCH(N$2,'Slutlig allokering kvv'!$B$1:$BX$1,0),FALSE)/1,0))</f>
        <v/>
      </c>
      <c r="O83" t="str">
        <f>IF($D83="","",IFERROR(VLOOKUP($B83,Kraftvärmeprod!$B$1:$BX$550,MATCH(O$2,Kraftvärmeprod!$B$1:$VX$1,0),FALSE)/1,0)-IFERROR(VLOOKUP($B83,'Slutlig allokering kvv'!$B$2:$BX$550,MATCH(O$2,'Slutlig allokering kvv'!$B$1:$BX$1,0),FALSE)/1,0))</f>
        <v/>
      </c>
      <c r="P83" t="str">
        <f>IF($D83="","",IFERROR(VLOOKUP($B83,Kraftvärmeprod!$B$1:$BX$550,MATCH(P$2,Kraftvärmeprod!$B$1:$VX$1,0),FALSE)/1,0)-IFERROR(VLOOKUP($B83,'Slutlig allokering kvv'!$B$2:$BX$550,MATCH(P$2,'Slutlig allokering kvv'!$B$1:$BX$1,0),FALSE)/1,0))</f>
        <v/>
      </c>
      <c r="Q83" t="str">
        <f>IF($D83="","",IFERROR(VLOOKUP($B83,Kraftvärmeprod!$B$1:$BX$550,MATCH(Q$2,Kraftvärmeprod!$B$1:$VX$1,0),FALSE)/1,0)-IFERROR(VLOOKUP($B83,'Slutlig allokering kvv'!$B$2:$BX$550,MATCH(Q$2,'Slutlig allokering kvv'!$B$1:$BX$1,0),FALSE)/1,0))</f>
        <v/>
      </c>
      <c r="R83" t="str">
        <f>IF($D83="","",IFERROR(VLOOKUP($B83,Kraftvärmeprod!$B$1:$BX$550,MATCH(R$2,Kraftvärmeprod!$B$1:$VX$1,0),FALSE)/1,0)-IFERROR(VLOOKUP($B83,'Slutlig allokering kvv'!$B$2:$BX$550,MATCH(R$2,'Slutlig allokering kvv'!$B$1:$BX$1,0),FALSE)/1,0))</f>
        <v/>
      </c>
      <c r="S83" t="str">
        <f>IF($D83="","",IFERROR(VLOOKUP($B83,Kraftvärmeprod!$B$1:$BX$550,MATCH(S$2,Kraftvärmeprod!$B$1:$VX$1,0),FALSE)/1,0)-IFERROR(VLOOKUP($B83,'Slutlig allokering kvv'!$B$2:$BX$550,MATCH(S$2,'Slutlig allokering kvv'!$B$1:$BX$1,0),FALSE)/1,0))</f>
        <v/>
      </c>
      <c r="T83" t="str">
        <f>IF($D83="","",IFERROR(VLOOKUP($B83,Kraftvärmeprod!$B$1:$BX$550,MATCH(T$2,Kraftvärmeprod!$B$1:$VX$1,0),FALSE)/1,0)-IFERROR(VLOOKUP($B83,'Slutlig allokering kvv'!$B$2:$BX$550,MATCH(T$2,'Slutlig allokering kvv'!$B$1:$BX$1,0),FALSE)/1,0))</f>
        <v/>
      </c>
      <c r="U83" t="str">
        <f>IF($D83="","",IFERROR(VLOOKUP($B83,Kraftvärmeprod!$B$1:$BX$550,MATCH(U$2,Kraftvärmeprod!$B$1:$VX$1,0),FALSE)/1,0)-IFERROR(VLOOKUP($B83,'Slutlig allokering kvv'!$B$2:$BX$550,MATCH(U$2,'Slutlig allokering kvv'!$B$1:$BX$1,0),FALSE)/1,0))</f>
        <v/>
      </c>
      <c r="V83" t="str">
        <f>IF($D83="","",IFERROR(VLOOKUP($B83,Kraftvärmeprod!$B$1:$BX$550,MATCH(V$2,Kraftvärmeprod!$B$1:$VX$1,0),FALSE)/1,0)-IFERROR(VLOOKUP($B83,'Slutlig allokering kvv'!$B$2:$BX$550,MATCH(V$2,'Slutlig allokering kvv'!$B$1:$BX$1,0),FALSE)/1,0))</f>
        <v/>
      </c>
      <c r="W83" t="str">
        <f>IF($D83="","",IFERROR(VLOOKUP($B83,Kraftvärmeprod!$B$1:$BX$550,MATCH(W$2,Kraftvärmeprod!$B$1:$VX$1,0),FALSE)/1,0)-IFERROR(VLOOKUP($B83,'Slutlig allokering kvv'!$B$2:$BX$550,MATCH(W$2,'Slutlig allokering kvv'!$B$1:$BX$1,0),FALSE)/1,0))</f>
        <v/>
      </c>
      <c r="X83" t="str">
        <f>IF($D83="","",IFERROR(VLOOKUP($B83,Kraftvärmeprod!$B$1:$BX$550,MATCH(X$2,Kraftvärmeprod!$B$1:$VX$1,0),FALSE)/1,0)-IFERROR(VLOOKUP($B83,'Slutlig allokering kvv'!$B$2:$BX$550,MATCH(X$2,'Slutlig allokering kvv'!$B$1:$BX$1,0),FALSE)/1,0))</f>
        <v/>
      </c>
      <c r="Y83" t="str">
        <f>IF($D83="","",IFERROR(VLOOKUP($B83,Kraftvärmeprod!$B$1:$BX$550,MATCH(Y$2,Kraftvärmeprod!$B$1:$VX$1,0),FALSE)/1,0)-IFERROR(VLOOKUP($B83,'Slutlig allokering kvv'!$B$2:$BX$550,MATCH(Y$2,'Slutlig allokering kvv'!$B$1:$BX$1,0),FALSE)/1,0))</f>
        <v/>
      </c>
      <c r="Z83" t="str">
        <f>IF($D83="","",IFERROR(VLOOKUP($B83,Kraftvärmeprod!$B$1:$BX$550,MATCH(Z$2,Kraftvärmeprod!$B$1:$VX$1,0),FALSE)/1,0)-IFERROR(VLOOKUP($B83,'Slutlig allokering kvv'!$B$2:$BX$550,MATCH(Z$2,'Slutlig allokering kvv'!$B$1:$BX$1,0),FALSE)/1,0))</f>
        <v/>
      </c>
      <c r="AA83" t="str">
        <f>IF($D83="","",IFERROR(VLOOKUP($B83,Kraftvärmeprod!$B$1:$BX$550,MATCH(AA$2,Kraftvärmeprod!$B$1:$VX$1,0),FALSE)/1,0)-IFERROR(VLOOKUP($B83,'Slutlig allokering kvv'!$B$2:$BX$550,MATCH(AA$2,'Slutlig allokering kvv'!$B$1:$BX$1,0),FALSE)/1,0))</f>
        <v/>
      </c>
      <c r="AB83" t="str">
        <f>IF($D83="","",IFERROR(VLOOKUP($B83,Kraftvärmeprod!$B$1:$BX$550,MATCH(AB$2,Kraftvärmeprod!$B$1:$VX$1,0),FALSE)/1,0)-IFERROR(VLOOKUP($B83,'Slutlig allokering kvv'!$B$2:$BX$550,MATCH(AB$2,'Slutlig allokering kvv'!$B$1:$BX$1,0),FALSE)/1,0))</f>
        <v/>
      </c>
      <c r="AC83" t="str">
        <f>IF($D83="","",IFERROR(VLOOKUP($B83,Kraftvärmeprod!$B$1:$BX$550,MATCH(AC$2,Kraftvärmeprod!$B$1:$VX$1,0),FALSE)/1,0)-IFERROR(VLOOKUP($B83,'Slutlig allokering kvv'!$B$2:$BX$550,MATCH(AC$2,'Slutlig allokering kvv'!$B$1:$BX$1,0),FALSE)/1,0))</f>
        <v/>
      </c>
      <c r="AD83" t="str">
        <f>IF($D83="","",IFERROR(VLOOKUP($B83,Kraftvärmeprod!$B$1:$BX$550,MATCH(AD$2,Kraftvärmeprod!$B$1:$VX$1,0),FALSE)/1,0)-IFERROR(VLOOKUP($B83,'Slutlig allokering kvv'!$B$2:$BX$550,MATCH(AD$2,'Slutlig allokering kvv'!$B$1:$BX$1,0),FALSE)/1,0))</f>
        <v/>
      </c>
      <c r="AE83" t="str">
        <f>IF($D83="","",IFERROR(VLOOKUP($B83,Miljö!$B$1:$E$550,MATCH("Hjälpel kraftvärme (GWh)",Miljö!$B$1:$E$1,0),FALSE)/1,0)-IFERROR(VLOOKUP($B83,'Slutlig allokering kvv'!$B$2:$BX$549,MATCH(AE$2,'Slutlig allokering kvv'!$B$1:$BX$1,0),FALSE)/1,0))</f>
        <v/>
      </c>
      <c r="AI83" s="274">
        <f t="shared" si="4"/>
        <v>0</v>
      </c>
      <c r="AK83">
        <f>IFERROR(VLOOKUP($B83,'Slutlig allokering kvv'!$B$2:$AX$549,MATCH("Summa slutlig allokerad tillförd energi (utan hjälpel och rökgaskondensering):",'Slutlig allokering kvv'!$B$1:$AX$1,0),FALSE)/1,"")</f>
        <v>0</v>
      </c>
      <c r="AM83" s="275" t="str">
        <f>IFERROR(1-VLOOKUP($B83,'Slutlig allokering kvv'!$B$2:$AX$549,MATCH("Andel av bränsle i kvv som allokerats till värme, exklusive rökgaskondensering och hjälpel",'Slutlig allokering kvv'!$B$1:$AX$1,0),FALSE),"")</f>
        <v/>
      </c>
      <c r="AO83" s="115" t="str">
        <f t="shared" si="5"/>
        <v/>
      </c>
      <c r="AP83" s="276" t="str">
        <f t="shared" si="6"/>
        <v/>
      </c>
      <c r="AR83" s="115" t="str">
        <f t="shared" si="7"/>
        <v/>
      </c>
    </row>
    <row r="84" spans="1:44">
      <c r="A84" t="s">
        <v>139</v>
      </c>
      <c r="B84" t="s">
        <v>141</v>
      </c>
      <c r="C84" t="str">
        <f>IFERROR(VLOOKUP($B84,Kraftvärmeprod!$B$1:$AH$479,MATCH(C$2,Kraftvärmeprod!$B$1:$AG$1,0),FALSE)/1,"")</f>
        <v/>
      </c>
      <c r="D84" t="str">
        <f>IFERROR(VLOOKUP($B84,Kraftvärmeprod!$B$1:$AH$479,MATCH(D$2,Kraftvärmeprod!$B$1:$AG$1,0),FALSE)/1,"")</f>
        <v/>
      </c>
      <c r="F84" t="str">
        <f>IF($D84="","",IFERROR(VLOOKUP($B84,Kraftvärmeprod!$B$1:$BX$550,MATCH(F$2,Kraftvärmeprod!$B$1:$VX$1,0),FALSE)/1,0)-IFERROR(VLOOKUP($B84,'Slutlig allokering kvv'!$B$2:$BX$550,MATCH(F$2,'Slutlig allokering kvv'!$B$1:$BX$1,0),FALSE)/1,0))</f>
        <v/>
      </c>
      <c r="G84" t="str">
        <f>IF($D84="","",IFERROR(VLOOKUP($B84,Kraftvärmeprod!$B$1:$BX$550,MATCH(G$2,Kraftvärmeprod!$B$1:$VX$1,0),FALSE)/1,0)-IFERROR(VLOOKUP($B84,'Slutlig allokering kvv'!$B$2:$BX$550,MATCH(G$2,'Slutlig allokering kvv'!$B$1:$BX$1,0),FALSE)/1,0))</f>
        <v/>
      </c>
      <c r="H84" t="str">
        <f>IF($D84="","",IFERROR(VLOOKUP($B84,Kraftvärmeprod!$B$1:$BX$550,MATCH(H$2,Kraftvärmeprod!$B$1:$VX$1,0),FALSE)/1,0)-IFERROR(VLOOKUP($B84,'Slutlig allokering kvv'!$B$2:$BX$550,MATCH(H$2,'Slutlig allokering kvv'!$B$1:$BX$1,0),FALSE)/1,0))</f>
        <v/>
      </c>
      <c r="I84" t="str">
        <f>IF($D84="","",IFERROR(VLOOKUP($B84,Kraftvärmeprod!$B$1:$BX$550,MATCH(I$2,Kraftvärmeprod!$B$1:$VX$1,0),FALSE)/1,0)-IFERROR(VLOOKUP($B84,'Slutlig allokering kvv'!$B$2:$BX$550,MATCH(I$2,'Slutlig allokering kvv'!$B$1:$BX$1,0),FALSE)/1,0))</f>
        <v/>
      </c>
      <c r="J84" t="str">
        <f>IF($D84="","",IFERROR(VLOOKUP($B84,Kraftvärmeprod!$B$1:$BX$550,MATCH(J$2,Kraftvärmeprod!$B$1:$VX$1,0),FALSE)/1,0)-IFERROR(VLOOKUP($B84,'Slutlig allokering kvv'!$B$2:$BX$550,MATCH(J$2,'Slutlig allokering kvv'!$B$1:$BX$1,0),FALSE)/1,0))</f>
        <v/>
      </c>
      <c r="K84" t="str">
        <f>IF($D84="","",IFERROR(VLOOKUP($B84,Kraftvärmeprod!$B$1:$BX$550,MATCH(K$2,Kraftvärmeprod!$B$1:$VX$1,0),FALSE)/1,0)-IFERROR(VLOOKUP($B84,'Slutlig allokering kvv'!$B$2:$BX$550,MATCH(K$2,'Slutlig allokering kvv'!$B$1:$BX$1,0),FALSE)/1,0))</f>
        <v/>
      </c>
      <c r="L84" t="str">
        <f>IF($D84="","",IFERROR(VLOOKUP($B84,Kraftvärmeprod!$B$1:$BX$550,MATCH(L$2,Kraftvärmeprod!$B$1:$VX$1,0),FALSE)/1,0)-IFERROR(VLOOKUP($B84,'Slutlig allokering kvv'!$B$2:$BX$550,MATCH(L$2,'Slutlig allokering kvv'!$B$1:$BX$1,0),FALSE)/1,0))</f>
        <v/>
      </c>
      <c r="M84" t="str">
        <f>IF($D84="","",IFERROR(VLOOKUP($B84,Kraftvärmeprod!$B$1:$BX$550,MATCH(M$2,Kraftvärmeprod!$B$1:$VX$1,0),FALSE)/1,0)-IFERROR(VLOOKUP($B84,'Slutlig allokering kvv'!$B$2:$BX$550,MATCH(M$2,'Slutlig allokering kvv'!$B$1:$BX$1,0),FALSE)/1,0))</f>
        <v/>
      </c>
      <c r="N84" t="str">
        <f>IF($D84="","",IFERROR(VLOOKUP($B84,Kraftvärmeprod!$B$1:$BX$550,MATCH(N$2,Kraftvärmeprod!$B$1:$VX$1,0),FALSE)/1,0)-IFERROR(VLOOKUP($B84,'Slutlig allokering kvv'!$B$2:$BX$550,MATCH(N$2,'Slutlig allokering kvv'!$B$1:$BX$1,0),FALSE)/1,0))</f>
        <v/>
      </c>
      <c r="O84" t="str">
        <f>IF($D84="","",IFERROR(VLOOKUP($B84,Kraftvärmeprod!$B$1:$BX$550,MATCH(O$2,Kraftvärmeprod!$B$1:$VX$1,0),FALSE)/1,0)-IFERROR(VLOOKUP($B84,'Slutlig allokering kvv'!$B$2:$BX$550,MATCH(O$2,'Slutlig allokering kvv'!$B$1:$BX$1,0),FALSE)/1,0))</f>
        <v/>
      </c>
      <c r="P84" t="str">
        <f>IF($D84="","",IFERROR(VLOOKUP($B84,Kraftvärmeprod!$B$1:$BX$550,MATCH(P$2,Kraftvärmeprod!$B$1:$VX$1,0),FALSE)/1,0)-IFERROR(VLOOKUP($B84,'Slutlig allokering kvv'!$B$2:$BX$550,MATCH(P$2,'Slutlig allokering kvv'!$B$1:$BX$1,0),FALSE)/1,0))</f>
        <v/>
      </c>
      <c r="Q84" t="str">
        <f>IF($D84="","",IFERROR(VLOOKUP($B84,Kraftvärmeprod!$B$1:$BX$550,MATCH(Q$2,Kraftvärmeprod!$B$1:$VX$1,0),FALSE)/1,0)-IFERROR(VLOOKUP($B84,'Slutlig allokering kvv'!$B$2:$BX$550,MATCH(Q$2,'Slutlig allokering kvv'!$B$1:$BX$1,0),FALSE)/1,0))</f>
        <v/>
      </c>
      <c r="R84" t="str">
        <f>IF($D84="","",IFERROR(VLOOKUP($B84,Kraftvärmeprod!$B$1:$BX$550,MATCH(R$2,Kraftvärmeprod!$B$1:$VX$1,0),FALSE)/1,0)-IFERROR(VLOOKUP($B84,'Slutlig allokering kvv'!$B$2:$BX$550,MATCH(R$2,'Slutlig allokering kvv'!$B$1:$BX$1,0),FALSE)/1,0))</f>
        <v/>
      </c>
      <c r="S84" t="str">
        <f>IF($D84="","",IFERROR(VLOOKUP($B84,Kraftvärmeprod!$B$1:$BX$550,MATCH(S$2,Kraftvärmeprod!$B$1:$VX$1,0),FALSE)/1,0)-IFERROR(VLOOKUP($B84,'Slutlig allokering kvv'!$B$2:$BX$550,MATCH(S$2,'Slutlig allokering kvv'!$B$1:$BX$1,0),FALSE)/1,0))</f>
        <v/>
      </c>
      <c r="T84" t="str">
        <f>IF($D84="","",IFERROR(VLOOKUP($B84,Kraftvärmeprod!$B$1:$BX$550,MATCH(T$2,Kraftvärmeprod!$B$1:$VX$1,0),FALSE)/1,0)-IFERROR(VLOOKUP($B84,'Slutlig allokering kvv'!$B$2:$BX$550,MATCH(T$2,'Slutlig allokering kvv'!$B$1:$BX$1,0),FALSE)/1,0))</f>
        <v/>
      </c>
      <c r="U84" t="str">
        <f>IF($D84="","",IFERROR(VLOOKUP($B84,Kraftvärmeprod!$B$1:$BX$550,MATCH(U$2,Kraftvärmeprod!$B$1:$VX$1,0),FALSE)/1,0)-IFERROR(VLOOKUP($B84,'Slutlig allokering kvv'!$B$2:$BX$550,MATCH(U$2,'Slutlig allokering kvv'!$B$1:$BX$1,0),FALSE)/1,0))</f>
        <v/>
      </c>
      <c r="V84" t="str">
        <f>IF($D84="","",IFERROR(VLOOKUP($B84,Kraftvärmeprod!$B$1:$BX$550,MATCH(V$2,Kraftvärmeprod!$B$1:$VX$1,0),FALSE)/1,0)-IFERROR(VLOOKUP($B84,'Slutlig allokering kvv'!$B$2:$BX$550,MATCH(V$2,'Slutlig allokering kvv'!$B$1:$BX$1,0),FALSE)/1,0))</f>
        <v/>
      </c>
      <c r="W84" t="str">
        <f>IF($D84="","",IFERROR(VLOOKUP($B84,Kraftvärmeprod!$B$1:$BX$550,MATCH(W$2,Kraftvärmeprod!$B$1:$VX$1,0),FALSE)/1,0)-IFERROR(VLOOKUP($B84,'Slutlig allokering kvv'!$B$2:$BX$550,MATCH(W$2,'Slutlig allokering kvv'!$B$1:$BX$1,0),FALSE)/1,0))</f>
        <v/>
      </c>
      <c r="X84" t="str">
        <f>IF($D84="","",IFERROR(VLOOKUP($B84,Kraftvärmeprod!$B$1:$BX$550,MATCH(X$2,Kraftvärmeprod!$B$1:$VX$1,0),FALSE)/1,0)-IFERROR(VLOOKUP($B84,'Slutlig allokering kvv'!$B$2:$BX$550,MATCH(X$2,'Slutlig allokering kvv'!$B$1:$BX$1,0),FALSE)/1,0))</f>
        <v/>
      </c>
      <c r="Y84" t="str">
        <f>IF($D84="","",IFERROR(VLOOKUP($B84,Kraftvärmeprod!$B$1:$BX$550,MATCH(Y$2,Kraftvärmeprod!$B$1:$VX$1,0),FALSE)/1,0)-IFERROR(VLOOKUP($B84,'Slutlig allokering kvv'!$B$2:$BX$550,MATCH(Y$2,'Slutlig allokering kvv'!$B$1:$BX$1,0),FALSE)/1,0))</f>
        <v/>
      </c>
      <c r="Z84" t="str">
        <f>IF($D84="","",IFERROR(VLOOKUP($B84,Kraftvärmeprod!$B$1:$BX$550,MATCH(Z$2,Kraftvärmeprod!$B$1:$VX$1,0),FALSE)/1,0)-IFERROR(VLOOKUP($B84,'Slutlig allokering kvv'!$B$2:$BX$550,MATCH(Z$2,'Slutlig allokering kvv'!$B$1:$BX$1,0),FALSE)/1,0))</f>
        <v/>
      </c>
      <c r="AA84" t="str">
        <f>IF($D84="","",IFERROR(VLOOKUP($B84,Kraftvärmeprod!$B$1:$BX$550,MATCH(AA$2,Kraftvärmeprod!$B$1:$VX$1,0),FALSE)/1,0)-IFERROR(VLOOKUP($B84,'Slutlig allokering kvv'!$B$2:$BX$550,MATCH(AA$2,'Slutlig allokering kvv'!$B$1:$BX$1,0),FALSE)/1,0))</f>
        <v/>
      </c>
      <c r="AB84" t="str">
        <f>IF($D84="","",IFERROR(VLOOKUP($B84,Kraftvärmeprod!$B$1:$BX$550,MATCH(AB$2,Kraftvärmeprod!$B$1:$VX$1,0),FALSE)/1,0)-IFERROR(VLOOKUP($B84,'Slutlig allokering kvv'!$B$2:$BX$550,MATCH(AB$2,'Slutlig allokering kvv'!$B$1:$BX$1,0),FALSE)/1,0))</f>
        <v/>
      </c>
      <c r="AC84" t="str">
        <f>IF($D84="","",IFERROR(VLOOKUP($B84,Kraftvärmeprod!$B$1:$BX$550,MATCH(AC$2,Kraftvärmeprod!$B$1:$VX$1,0),FALSE)/1,0)-IFERROR(VLOOKUP($B84,'Slutlig allokering kvv'!$B$2:$BX$550,MATCH(AC$2,'Slutlig allokering kvv'!$B$1:$BX$1,0),FALSE)/1,0))</f>
        <v/>
      </c>
      <c r="AD84" t="str">
        <f>IF($D84="","",IFERROR(VLOOKUP($B84,Kraftvärmeprod!$B$1:$BX$550,MATCH(AD$2,Kraftvärmeprod!$B$1:$VX$1,0),FALSE)/1,0)-IFERROR(VLOOKUP($B84,'Slutlig allokering kvv'!$B$2:$BX$550,MATCH(AD$2,'Slutlig allokering kvv'!$B$1:$BX$1,0),FALSE)/1,0))</f>
        <v/>
      </c>
      <c r="AE84" t="str">
        <f>IF($D84="","",IFERROR(VLOOKUP($B84,Miljö!$B$1:$E$550,MATCH("Hjälpel kraftvärme (GWh)",Miljö!$B$1:$E$1,0),FALSE)/1,0)-IFERROR(VLOOKUP($B84,'Slutlig allokering kvv'!$B$2:$BX$549,MATCH(AE$2,'Slutlig allokering kvv'!$B$1:$BX$1,0),FALSE)/1,0))</f>
        <v/>
      </c>
      <c r="AI84" s="274">
        <f t="shared" si="4"/>
        <v>0</v>
      </c>
      <c r="AK84">
        <f>IFERROR(VLOOKUP($B84,'Slutlig allokering kvv'!$B$2:$AX$549,MATCH("Summa slutlig allokerad tillförd energi (utan hjälpel och rökgaskondensering):",'Slutlig allokering kvv'!$B$1:$AX$1,0),FALSE)/1,"")</f>
        <v>0</v>
      </c>
      <c r="AM84" s="275" t="str">
        <f>IFERROR(1-VLOOKUP($B84,'Slutlig allokering kvv'!$B$2:$AX$549,MATCH("Andel av bränsle i kvv som allokerats till värme, exklusive rökgaskondensering och hjälpel",'Slutlig allokering kvv'!$B$1:$AX$1,0),FALSE),"")</f>
        <v/>
      </c>
      <c r="AO84" s="115" t="str">
        <f t="shared" si="5"/>
        <v/>
      </c>
      <c r="AP84" s="276" t="str">
        <f t="shared" si="6"/>
        <v/>
      </c>
      <c r="AR84" s="115" t="str">
        <f t="shared" si="7"/>
        <v/>
      </c>
    </row>
    <row r="85" spans="1:44">
      <c r="A85" t="s">
        <v>139</v>
      </c>
      <c r="B85" t="s">
        <v>142</v>
      </c>
      <c r="C85" t="str">
        <f>IFERROR(VLOOKUP($B85,Kraftvärmeprod!$B$1:$AH$479,MATCH(C$2,Kraftvärmeprod!$B$1:$AG$1,0),FALSE)/1,"")</f>
        <v/>
      </c>
      <c r="D85" t="str">
        <f>IFERROR(VLOOKUP($B85,Kraftvärmeprod!$B$1:$AH$479,MATCH(D$2,Kraftvärmeprod!$B$1:$AG$1,0),FALSE)/1,"")</f>
        <v/>
      </c>
      <c r="F85" t="str">
        <f>IF($D85="","",IFERROR(VLOOKUP($B85,Kraftvärmeprod!$B$1:$BX$550,MATCH(F$2,Kraftvärmeprod!$B$1:$VX$1,0),FALSE)/1,0)-IFERROR(VLOOKUP($B85,'Slutlig allokering kvv'!$B$2:$BX$550,MATCH(F$2,'Slutlig allokering kvv'!$B$1:$BX$1,0),FALSE)/1,0))</f>
        <v/>
      </c>
      <c r="G85" t="str">
        <f>IF($D85="","",IFERROR(VLOOKUP($B85,Kraftvärmeprod!$B$1:$BX$550,MATCH(G$2,Kraftvärmeprod!$B$1:$VX$1,0),FALSE)/1,0)-IFERROR(VLOOKUP($B85,'Slutlig allokering kvv'!$B$2:$BX$550,MATCH(G$2,'Slutlig allokering kvv'!$B$1:$BX$1,0),FALSE)/1,0))</f>
        <v/>
      </c>
      <c r="H85" t="str">
        <f>IF($D85="","",IFERROR(VLOOKUP($B85,Kraftvärmeprod!$B$1:$BX$550,MATCH(H$2,Kraftvärmeprod!$B$1:$VX$1,0),FALSE)/1,0)-IFERROR(VLOOKUP($B85,'Slutlig allokering kvv'!$B$2:$BX$550,MATCH(H$2,'Slutlig allokering kvv'!$B$1:$BX$1,0),FALSE)/1,0))</f>
        <v/>
      </c>
      <c r="I85" t="str">
        <f>IF($D85="","",IFERROR(VLOOKUP($B85,Kraftvärmeprod!$B$1:$BX$550,MATCH(I$2,Kraftvärmeprod!$B$1:$VX$1,0),FALSE)/1,0)-IFERROR(VLOOKUP($B85,'Slutlig allokering kvv'!$B$2:$BX$550,MATCH(I$2,'Slutlig allokering kvv'!$B$1:$BX$1,0),FALSE)/1,0))</f>
        <v/>
      </c>
      <c r="J85" t="str">
        <f>IF($D85="","",IFERROR(VLOOKUP($B85,Kraftvärmeprod!$B$1:$BX$550,MATCH(J$2,Kraftvärmeprod!$B$1:$VX$1,0),FALSE)/1,0)-IFERROR(VLOOKUP($B85,'Slutlig allokering kvv'!$B$2:$BX$550,MATCH(J$2,'Slutlig allokering kvv'!$B$1:$BX$1,0),FALSE)/1,0))</f>
        <v/>
      </c>
      <c r="K85" t="str">
        <f>IF($D85="","",IFERROR(VLOOKUP($B85,Kraftvärmeprod!$B$1:$BX$550,MATCH(K$2,Kraftvärmeprod!$B$1:$VX$1,0),FALSE)/1,0)-IFERROR(VLOOKUP($B85,'Slutlig allokering kvv'!$B$2:$BX$550,MATCH(K$2,'Slutlig allokering kvv'!$B$1:$BX$1,0),FALSE)/1,0))</f>
        <v/>
      </c>
      <c r="L85" t="str">
        <f>IF($D85="","",IFERROR(VLOOKUP($B85,Kraftvärmeprod!$B$1:$BX$550,MATCH(L$2,Kraftvärmeprod!$B$1:$VX$1,0),FALSE)/1,0)-IFERROR(VLOOKUP($B85,'Slutlig allokering kvv'!$B$2:$BX$550,MATCH(L$2,'Slutlig allokering kvv'!$B$1:$BX$1,0),FALSE)/1,0))</f>
        <v/>
      </c>
      <c r="M85" t="str">
        <f>IF($D85="","",IFERROR(VLOOKUP($B85,Kraftvärmeprod!$B$1:$BX$550,MATCH(M$2,Kraftvärmeprod!$B$1:$VX$1,0),FALSE)/1,0)-IFERROR(VLOOKUP($B85,'Slutlig allokering kvv'!$B$2:$BX$550,MATCH(M$2,'Slutlig allokering kvv'!$B$1:$BX$1,0),FALSE)/1,0))</f>
        <v/>
      </c>
      <c r="N85" t="str">
        <f>IF($D85="","",IFERROR(VLOOKUP($B85,Kraftvärmeprod!$B$1:$BX$550,MATCH(N$2,Kraftvärmeprod!$B$1:$VX$1,0),FALSE)/1,0)-IFERROR(VLOOKUP($B85,'Slutlig allokering kvv'!$B$2:$BX$550,MATCH(N$2,'Slutlig allokering kvv'!$B$1:$BX$1,0),FALSE)/1,0))</f>
        <v/>
      </c>
      <c r="O85" t="str">
        <f>IF($D85="","",IFERROR(VLOOKUP($B85,Kraftvärmeprod!$B$1:$BX$550,MATCH(O$2,Kraftvärmeprod!$B$1:$VX$1,0),FALSE)/1,0)-IFERROR(VLOOKUP($B85,'Slutlig allokering kvv'!$B$2:$BX$550,MATCH(O$2,'Slutlig allokering kvv'!$B$1:$BX$1,0),FALSE)/1,0))</f>
        <v/>
      </c>
      <c r="P85" t="str">
        <f>IF($D85="","",IFERROR(VLOOKUP($B85,Kraftvärmeprod!$B$1:$BX$550,MATCH(P$2,Kraftvärmeprod!$B$1:$VX$1,0),FALSE)/1,0)-IFERROR(VLOOKUP($B85,'Slutlig allokering kvv'!$B$2:$BX$550,MATCH(P$2,'Slutlig allokering kvv'!$B$1:$BX$1,0),FALSE)/1,0))</f>
        <v/>
      </c>
      <c r="Q85" t="str">
        <f>IF($D85="","",IFERROR(VLOOKUP($B85,Kraftvärmeprod!$B$1:$BX$550,MATCH(Q$2,Kraftvärmeprod!$B$1:$VX$1,0),FALSE)/1,0)-IFERROR(VLOOKUP($B85,'Slutlig allokering kvv'!$B$2:$BX$550,MATCH(Q$2,'Slutlig allokering kvv'!$B$1:$BX$1,0),FALSE)/1,0))</f>
        <v/>
      </c>
      <c r="R85" t="str">
        <f>IF($D85="","",IFERROR(VLOOKUP($B85,Kraftvärmeprod!$B$1:$BX$550,MATCH(R$2,Kraftvärmeprod!$B$1:$VX$1,0),FALSE)/1,0)-IFERROR(VLOOKUP($B85,'Slutlig allokering kvv'!$B$2:$BX$550,MATCH(R$2,'Slutlig allokering kvv'!$B$1:$BX$1,0),FALSE)/1,0))</f>
        <v/>
      </c>
      <c r="S85" t="str">
        <f>IF($D85="","",IFERROR(VLOOKUP($B85,Kraftvärmeprod!$B$1:$BX$550,MATCH(S$2,Kraftvärmeprod!$B$1:$VX$1,0),FALSE)/1,0)-IFERROR(VLOOKUP($B85,'Slutlig allokering kvv'!$B$2:$BX$550,MATCH(S$2,'Slutlig allokering kvv'!$B$1:$BX$1,0),FALSE)/1,0))</f>
        <v/>
      </c>
      <c r="T85" t="str">
        <f>IF($D85="","",IFERROR(VLOOKUP($B85,Kraftvärmeprod!$B$1:$BX$550,MATCH(T$2,Kraftvärmeprod!$B$1:$VX$1,0),FALSE)/1,0)-IFERROR(VLOOKUP($B85,'Slutlig allokering kvv'!$B$2:$BX$550,MATCH(T$2,'Slutlig allokering kvv'!$B$1:$BX$1,0),FALSE)/1,0))</f>
        <v/>
      </c>
      <c r="U85" t="str">
        <f>IF($D85="","",IFERROR(VLOOKUP($B85,Kraftvärmeprod!$B$1:$BX$550,MATCH(U$2,Kraftvärmeprod!$B$1:$VX$1,0),FALSE)/1,0)-IFERROR(VLOOKUP($B85,'Slutlig allokering kvv'!$B$2:$BX$550,MATCH(U$2,'Slutlig allokering kvv'!$B$1:$BX$1,0),FALSE)/1,0))</f>
        <v/>
      </c>
      <c r="V85" t="str">
        <f>IF($D85="","",IFERROR(VLOOKUP($B85,Kraftvärmeprod!$B$1:$BX$550,MATCH(V$2,Kraftvärmeprod!$B$1:$VX$1,0),FALSE)/1,0)-IFERROR(VLOOKUP($B85,'Slutlig allokering kvv'!$B$2:$BX$550,MATCH(V$2,'Slutlig allokering kvv'!$B$1:$BX$1,0),FALSE)/1,0))</f>
        <v/>
      </c>
      <c r="W85" t="str">
        <f>IF($D85="","",IFERROR(VLOOKUP($B85,Kraftvärmeprod!$B$1:$BX$550,MATCH(W$2,Kraftvärmeprod!$B$1:$VX$1,0),FALSE)/1,0)-IFERROR(VLOOKUP($B85,'Slutlig allokering kvv'!$B$2:$BX$550,MATCH(W$2,'Slutlig allokering kvv'!$B$1:$BX$1,0),FALSE)/1,0))</f>
        <v/>
      </c>
      <c r="X85" t="str">
        <f>IF($D85="","",IFERROR(VLOOKUP($B85,Kraftvärmeprod!$B$1:$BX$550,MATCH(X$2,Kraftvärmeprod!$B$1:$VX$1,0),FALSE)/1,0)-IFERROR(VLOOKUP($B85,'Slutlig allokering kvv'!$B$2:$BX$550,MATCH(X$2,'Slutlig allokering kvv'!$B$1:$BX$1,0),FALSE)/1,0))</f>
        <v/>
      </c>
      <c r="Y85" t="str">
        <f>IF($D85="","",IFERROR(VLOOKUP($B85,Kraftvärmeprod!$B$1:$BX$550,MATCH(Y$2,Kraftvärmeprod!$B$1:$VX$1,0),FALSE)/1,0)-IFERROR(VLOOKUP($B85,'Slutlig allokering kvv'!$B$2:$BX$550,MATCH(Y$2,'Slutlig allokering kvv'!$B$1:$BX$1,0),FALSE)/1,0))</f>
        <v/>
      </c>
      <c r="Z85" t="str">
        <f>IF($D85="","",IFERROR(VLOOKUP($B85,Kraftvärmeprod!$B$1:$BX$550,MATCH(Z$2,Kraftvärmeprod!$B$1:$VX$1,0),FALSE)/1,0)-IFERROR(VLOOKUP($B85,'Slutlig allokering kvv'!$B$2:$BX$550,MATCH(Z$2,'Slutlig allokering kvv'!$B$1:$BX$1,0),FALSE)/1,0))</f>
        <v/>
      </c>
      <c r="AA85" t="str">
        <f>IF($D85="","",IFERROR(VLOOKUP($B85,Kraftvärmeprod!$B$1:$BX$550,MATCH(AA$2,Kraftvärmeprod!$B$1:$VX$1,0),FALSE)/1,0)-IFERROR(VLOOKUP($B85,'Slutlig allokering kvv'!$B$2:$BX$550,MATCH(AA$2,'Slutlig allokering kvv'!$B$1:$BX$1,0),FALSE)/1,0))</f>
        <v/>
      </c>
      <c r="AB85" t="str">
        <f>IF($D85="","",IFERROR(VLOOKUP($B85,Kraftvärmeprod!$B$1:$BX$550,MATCH(AB$2,Kraftvärmeprod!$B$1:$VX$1,0),FALSE)/1,0)-IFERROR(VLOOKUP($B85,'Slutlig allokering kvv'!$B$2:$BX$550,MATCH(AB$2,'Slutlig allokering kvv'!$B$1:$BX$1,0),FALSE)/1,0))</f>
        <v/>
      </c>
      <c r="AC85" t="str">
        <f>IF($D85="","",IFERROR(VLOOKUP($B85,Kraftvärmeprod!$B$1:$BX$550,MATCH(AC$2,Kraftvärmeprod!$B$1:$VX$1,0),FALSE)/1,0)-IFERROR(VLOOKUP($B85,'Slutlig allokering kvv'!$B$2:$BX$550,MATCH(AC$2,'Slutlig allokering kvv'!$B$1:$BX$1,0),FALSE)/1,0))</f>
        <v/>
      </c>
      <c r="AD85" t="str">
        <f>IF($D85="","",IFERROR(VLOOKUP($B85,Kraftvärmeprod!$B$1:$BX$550,MATCH(AD$2,Kraftvärmeprod!$B$1:$VX$1,0),FALSE)/1,0)-IFERROR(VLOOKUP($B85,'Slutlig allokering kvv'!$B$2:$BX$550,MATCH(AD$2,'Slutlig allokering kvv'!$B$1:$BX$1,0),FALSE)/1,0))</f>
        <v/>
      </c>
      <c r="AE85" t="str">
        <f>IF($D85="","",IFERROR(VLOOKUP($B85,Miljö!$B$1:$E$550,MATCH("Hjälpel kraftvärme (GWh)",Miljö!$B$1:$E$1,0),FALSE)/1,0)-IFERROR(VLOOKUP($B85,'Slutlig allokering kvv'!$B$2:$BX$549,MATCH(AE$2,'Slutlig allokering kvv'!$B$1:$BX$1,0),FALSE)/1,0))</f>
        <v/>
      </c>
      <c r="AI85" s="274">
        <f t="shared" si="4"/>
        <v>0</v>
      </c>
      <c r="AK85">
        <f>IFERROR(VLOOKUP($B85,'Slutlig allokering kvv'!$B$2:$AX$549,MATCH("Summa slutlig allokerad tillförd energi (utan hjälpel och rökgaskondensering):",'Slutlig allokering kvv'!$B$1:$AX$1,0),FALSE)/1,"")</f>
        <v>0</v>
      </c>
      <c r="AM85" s="275" t="str">
        <f>IFERROR(1-VLOOKUP($B85,'Slutlig allokering kvv'!$B$2:$AX$549,MATCH("Andel av bränsle i kvv som allokerats till värme, exklusive rökgaskondensering och hjälpel",'Slutlig allokering kvv'!$B$1:$AX$1,0),FALSE),"")</f>
        <v/>
      </c>
      <c r="AO85" s="115" t="str">
        <f t="shared" si="5"/>
        <v/>
      </c>
      <c r="AP85" s="276" t="str">
        <f t="shared" si="6"/>
        <v/>
      </c>
      <c r="AR85" s="115" t="str">
        <f t="shared" si="7"/>
        <v/>
      </c>
    </row>
    <row r="86" spans="1:44">
      <c r="A86" t="s">
        <v>139</v>
      </c>
      <c r="B86" t="s">
        <v>143</v>
      </c>
      <c r="C86" t="str">
        <f>IFERROR(VLOOKUP($B86,Kraftvärmeprod!$B$1:$AH$479,MATCH(C$2,Kraftvärmeprod!$B$1:$AG$1,0),FALSE)/1,"")</f>
        <v/>
      </c>
      <c r="D86" t="str">
        <f>IFERROR(VLOOKUP($B86,Kraftvärmeprod!$B$1:$AH$479,MATCH(D$2,Kraftvärmeprod!$B$1:$AG$1,0),FALSE)/1,"")</f>
        <v/>
      </c>
      <c r="F86" t="str">
        <f>IF($D86="","",IFERROR(VLOOKUP($B86,Kraftvärmeprod!$B$1:$BX$550,MATCH(F$2,Kraftvärmeprod!$B$1:$VX$1,0),FALSE)/1,0)-IFERROR(VLOOKUP($B86,'Slutlig allokering kvv'!$B$2:$BX$550,MATCH(F$2,'Slutlig allokering kvv'!$B$1:$BX$1,0),FALSE)/1,0))</f>
        <v/>
      </c>
      <c r="G86" t="str">
        <f>IF($D86="","",IFERROR(VLOOKUP($B86,Kraftvärmeprod!$B$1:$BX$550,MATCH(G$2,Kraftvärmeprod!$B$1:$VX$1,0),FALSE)/1,0)-IFERROR(VLOOKUP($B86,'Slutlig allokering kvv'!$B$2:$BX$550,MATCH(G$2,'Slutlig allokering kvv'!$B$1:$BX$1,0),FALSE)/1,0))</f>
        <v/>
      </c>
      <c r="H86" t="str">
        <f>IF($D86="","",IFERROR(VLOOKUP($B86,Kraftvärmeprod!$B$1:$BX$550,MATCH(H$2,Kraftvärmeprod!$B$1:$VX$1,0),FALSE)/1,0)-IFERROR(VLOOKUP($B86,'Slutlig allokering kvv'!$B$2:$BX$550,MATCH(H$2,'Slutlig allokering kvv'!$B$1:$BX$1,0),FALSE)/1,0))</f>
        <v/>
      </c>
      <c r="I86" t="str">
        <f>IF($D86="","",IFERROR(VLOOKUP($B86,Kraftvärmeprod!$B$1:$BX$550,MATCH(I$2,Kraftvärmeprod!$B$1:$VX$1,0),FALSE)/1,0)-IFERROR(VLOOKUP($B86,'Slutlig allokering kvv'!$B$2:$BX$550,MATCH(I$2,'Slutlig allokering kvv'!$B$1:$BX$1,0),FALSE)/1,0))</f>
        <v/>
      </c>
      <c r="J86" t="str">
        <f>IF($D86="","",IFERROR(VLOOKUP($B86,Kraftvärmeprod!$B$1:$BX$550,MATCH(J$2,Kraftvärmeprod!$B$1:$VX$1,0),FALSE)/1,0)-IFERROR(VLOOKUP($B86,'Slutlig allokering kvv'!$B$2:$BX$550,MATCH(J$2,'Slutlig allokering kvv'!$B$1:$BX$1,0),FALSE)/1,0))</f>
        <v/>
      </c>
      <c r="K86" t="str">
        <f>IF($D86="","",IFERROR(VLOOKUP($B86,Kraftvärmeprod!$B$1:$BX$550,MATCH(K$2,Kraftvärmeprod!$B$1:$VX$1,0),FALSE)/1,0)-IFERROR(VLOOKUP($B86,'Slutlig allokering kvv'!$B$2:$BX$550,MATCH(K$2,'Slutlig allokering kvv'!$B$1:$BX$1,0),FALSE)/1,0))</f>
        <v/>
      </c>
      <c r="L86" t="str">
        <f>IF($D86="","",IFERROR(VLOOKUP($B86,Kraftvärmeprod!$B$1:$BX$550,MATCH(L$2,Kraftvärmeprod!$B$1:$VX$1,0),FALSE)/1,0)-IFERROR(VLOOKUP($B86,'Slutlig allokering kvv'!$B$2:$BX$550,MATCH(L$2,'Slutlig allokering kvv'!$B$1:$BX$1,0),FALSE)/1,0))</f>
        <v/>
      </c>
      <c r="M86" t="str">
        <f>IF($D86="","",IFERROR(VLOOKUP($B86,Kraftvärmeprod!$B$1:$BX$550,MATCH(M$2,Kraftvärmeprod!$B$1:$VX$1,0),FALSE)/1,0)-IFERROR(VLOOKUP($B86,'Slutlig allokering kvv'!$B$2:$BX$550,MATCH(M$2,'Slutlig allokering kvv'!$B$1:$BX$1,0),FALSE)/1,0))</f>
        <v/>
      </c>
      <c r="N86" t="str">
        <f>IF($D86="","",IFERROR(VLOOKUP($B86,Kraftvärmeprod!$B$1:$BX$550,MATCH(N$2,Kraftvärmeprod!$B$1:$VX$1,0),FALSE)/1,0)-IFERROR(VLOOKUP($B86,'Slutlig allokering kvv'!$B$2:$BX$550,MATCH(N$2,'Slutlig allokering kvv'!$B$1:$BX$1,0),FALSE)/1,0))</f>
        <v/>
      </c>
      <c r="O86" t="str">
        <f>IF($D86="","",IFERROR(VLOOKUP($B86,Kraftvärmeprod!$B$1:$BX$550,MATCH(O$2,Kraftvärmeprod!$B$1:$VX$1,0),FALSE)/1,0)-IFERROR(VLOOKUP($B86,'Slutlig allokering kvv'!$B$2:$BX$550,MATCH(O$2,'Slutlig allokering kvv'!$B$1:$BX$1,0),FALSE)/1,0))</f>
        <v/>
      </c>
      <c r="P86" t="str">
        <f>IF($D86="","",IFERROR(VLOOKUP($B86,Kraftvärmeprod!$B$1:$BX$550,MATCH(P$2,Kraftvärmeprod!$B$1:$VX$1,0),FALSE)/1,0)-IFERROR(VLOOKUP($B86,'Slutlig allokering kvv'!$B$2:$BX$550,MATCH(P$2,'Slutlig allokering kvv'!$B$1:$BX$1,0),FALSE)/1,0))</f>
        <v/>
      </c>
      <c r="Q86" t="str">
        <f>IF($D86="","",IFERROR(VLOOKUP($B86,Kraftvärmeprod!$B$1:$BX$550,MATCH(Q$2,Kraftvärmeprod!$B$1:$VX$1,0),FALSE)/1,0)-IFERROR(VLOOKUP($B86,'Slutlig allokering kvv'!$B$2:$BX$550,MATCH(Q$2,'Slutlig allokering kvv'!$B$1:$BX$1,0),FALSE)/1,0))</f>
        <v/>
      </c>
      <c r="R86" t="str">
        <f>IF($D86="","",IFERROR(VLOOKUP($B86,Kraftvärmeprod!$B$1:$BX$550,MATCH(R$2,Kraftvärmeprod!$B$1:$VX$1,0),FALSE)/1,0)-IFERROR(VLOOKUP($B86,'Slutlig allokering kvv'!$B$2:$BX$550,MATCH(R$2,'Slutlig allokering kvv'!$B$1:$BX$1,0),FALSE)/1,0))</f>
        <v/>
      </c>
      <c r="S86" t="str">
        <f>IF($D86="","",IFERROR(VLOOKUP($B86,Kraftvärmeprod!$B$1:$BX$550,MATCH(S$2,Kraftvärmeprod!$B$1:$VX$1,0),FALSE)/1,0)-IFERROR(VLOOKUP($B86,'Slutlig allokering kvv'!$B$2:$BX$550,MATCH(S$2,'Slutlig allokering kvv'!$B$1:$BX$1,0),FALSE)/1,0))</f>
        <v/>
      </c>
      <c r="T86" t="str">
        <f>IF($D86="","",IFERROR(VLOOKUP($B86,Kraftvärmeprod!$B$1:$BX$550,MATCH(T$2,Kraftvärmeprod!$B$1:$VX$1,0),FALSE)/1,0)-IFERROR(VLOOKUP($B86,'Slutlig allokering kvv'!$B$2:$BX$550,MATCH(T$2,'Slutlig allokering kvv'!$B$1:$BX$1,0),FALSE)/1,0))</f>
        <v/>
      </c>
      <c r="U86" t="str">
        <f>IF($D86="","",IFERROR(VLOOKUP($B86,Kraftvärmeprod!$B$1:$BX$550,MATCH(U$2,Kraftvärmeprod!$B$1:$VX$1,0),FALSE)/1,0)-IFERROR(VLOOKUP($B86,'Slutlig allokering kvv'!$B$2:$BX$550,MATCH(U$2,'Slutlig allokering kvv'!$B$1:$BX$1,0),FALSE)/1,0))</f>
        <v/>
      </c>
      <c r="V86" t="str">
        <f>IF($D86="","",IFERROR(VLOOKUP($B86,Kraftvärmeprod!$B$1:$BX$550,MATCH(V$2,Kraftvärmeprod!$B$1:$VX$1,0),FALSE)/1,0)-IFERROR(VLOOKUP($B86,'Slutlig allokering kvv'!$B$2:$BX$550,MATCH(V$2,'Slutlig allokering kvv'!$B$1:$BX$1,0),FALSE)/1,0))</f>
        <v/>
      </c>
      <c r="W86" t="str">
        <f>IF($D86="","",IFERROR(VLOOKUP($B86,Kraftvärmeprod!$B$1:$BX$550,MATCH(W$2,Kraftvärmeprod!$B$1:$VX$1,0),FALSE)/1,0)-IFERROR(VLOOKUP($B86,'Slutlig allokering kvv'!$B$2:$BX$550,MATCH(W$2,'Slutlig allokering kvv'!$B$1:$BX$1,0),FALSE)/1,0))</f>
        <v/>
      </c>
      <c r="X86" t="str">
        <f>IF($D86="","",IFERROR(VLOOKUP($B86,Kraftvärmeprod!$B$1:$BX$550,MATCH(X$2,Kraftvärmeprod!$B$1:$VX$1,0),FALSE)/1,0)-IFERROR(VLOOKUP($B86,'Slutlig allokering kvv'!$B$2:$BX$550,MATCH(X$2,'Slutlig allokering kvv'!$B$1:$BX$1,0),FALSE)/1,0))</f>
        <v/>
      </c>
      <c r="Y86" t="str">
        <f>IF($D86="","",IFERROR(VLOOKUP($B86,Kraftvärmeprod!$B$1:$BX$550,MATCH(Y$2,Kraftvärmeprod!$B$1:$VX$1,0),FALSE)/1,0)-IFERROR(VLOOKUP($B86,'Slutlig allokering kvv'!$B$2:$BX$550,MATCH(Y$2,'Slutlig allokering kvv'!$B$1:$BX$1,0),FALSE)/1,0))</f>
        <v/>
      </c>
      <c r="Z86" t="str">
        <f>IF($D86="","",IFERROR(VLOOKUP($B86,Kraftvärmeprod!$B$1:$BX$550,MATCH(Z$2,Kraftvärmeprod!$B$1:$VX$1,0),FALSE)/1,0)-IFERROR(VLOOKUP($B86,'Slutlig allokering kvv'!$B$2:$BX$550,MATCH(Z$2,'Slutlig allokering kvv'!$B$1:$BX$1,0),FALSE)/1,0))</f>
        <v/>
      </c>
      <c r="AA86" t="str">
        <f>IF($D86="","",IFERROR(VLOOKUP($B86,Kraftvärmeprod!$B$1:$BX$550,MATCH(AA$2,Kraftvärmeprod!$B$1:$VX$1,0),FALSE)/1,0)-IFERROR(VLOOKUP($B86,'Slutlig allokering kvv'!$B$2:$BX$550,MATCH(AA$2,'Slutlig allokering kvv'!$B$1:$BX$1,0),FALSE)/1,0))</f>
        <v/>
      </c>
      <c r="AB86" t="str">
        <f>IF($D86="","",IFERROR(VLOOKUP($B86,Kraftvärmeprod!$B$1:$BX$550,MATCH(AB$2,Kraftvärmeprod!$B$1:$VX$1,0),FALSE)/1,0)-IFERROR(VLOOKUP($B86,'Slutlig allokering kvv'!$B$2:$BX$550,MATCH(AB$2,'Slutlig allokering kvv'!$B$1:$BX$1,0),FALSE)/1,0))</f>
        <v/>
      </c>
      <c r="AC86" t="str">
        <f>IF($D86="","",IFERROR(VLOOKUP($B86,Kraftvärmeprod!$B$1:$BX$550,MATCH(AC$2,Kraftvärmeprod!$B$1:$VX$1,0),FALSE)/1,0)-IFERROR(VLOOKUP($B86,'Slutlig allokering kvv'!$B$2:$BX$550,MATCH(AC$2,'Slutlig allokering kvv'!$B$1:$BX$1,0),FALSE)/1,0))</f>
        <v/>
      </c>
      <c r="AD86" t="str">
        <f>IF($D86="","",IFERROR(VLOOKUP($B86,Kraftvärmeprod!$B$1:$BX$550,MATCH(AD$2,Kraftvärmeprod!$B$1:$VX$1,0),FALSE)/1,0)-IFERROR(VLOOKUP($B86,'Slutlig allokering kvv'!$B$2:$BX$550,MATCH(AD$2,'Slutlig allokering kvv'!$B$1:$BX$1,0),FALSE)/1,0))</f>
        <v/>
      </c>
      <c r="AE86" t="str">
        <f>IF($D86="","",IFERROR(VLOOKUP($B86,Miljö!$B$1:$E$550,MATCH("Hjälpel kraftvärme (GWh)",Miljö!$B$1:$E$1,0),FALSE)/1,0)-IFERROR(VLOOKUP($B86,'Slutlig allokering kvv'!$B$2:$BX$549,MATCH(AE$2,'Slutlig allokering kvv'!$B$1:$BX$1,0),FALSE)/1,0))</f>
        <v/>
      </c>
      <c r="AI86" s="274">
        <f t="shared" si="4"/>
        <v>0</v>
      </c>
      <c r="AK86">
        <f>IFERROR(VLOOKUP($B86,'Slutlig allokering kvv'!$B$2:$AX$549,MATCH("Summa slutlig allokerad tillförd energi (utan hjälpel och rökgaskondensering):",'Slutlig allokering kvv'!$B$1:$AX$1,0),FALSE)/1,"")</f>
        <v>0</v>
      </c>
      <c r="AM86" s="275" t="str">
        <f>IFERROR(1-VLOOKUP($B86,'Slutlig allokering kvv'!$B$2:$AX$549,MATCH("Andel av bränsle i kvv som allokerats till värme, exklusive rökgaskondensering och hjälpel",'Slutlig allokering kvv'!$B$1:$AX$1,0),FALSE),"")</f>
        <v/>
      </c>
      <c r="AO86" s="115" t="str">
        <f t="shared" si="5"/>
        <v/>
      </c>
      <c r="AP86" s="276" t="str">
        <f t="shared" si="6"/>
        <v/>
      </c>
      <c r="AR86" s="115" t="str">
        <f t="shared" si="7"/>
        <v/>
      </c>
    </row>
    <row r="87" spans="1:44">
      <c r="A87" t="s">
        <v>144</v>
      </c>
      <c r="B87" t="s">
        <v>145</v>
      </c>
      <c r="C87">
        <f>IFERROR(VLOOKUP($B87,Kraftvärmeprod!$B$1:$AH$479,MATCH(C$2,Kraftvärmeprod!$B$1:$AG$1,0),FALSE)/1,"")</f>
        <v>151.6</v>
      </c>
      <c r="D87">
        <f>IFERROR(VLOOKUP($B87,Kraftvärmeprod!$B$1:$AH$479,MATCH(D$2,Kraftvärmeprod!$B$1:$AG$1,0),FALSE)/1,"")</f>
        <v>7.9</v>
      </c>
      <c r="F87">
        <f>IF($D87="","",IFERROR(VLOOKUP($B87,Kraftvärmeprod!$B$1:$BX$550,MATCH(F$2,Kraftvärmeprod!$B$1:$VX$1,0),FALSE)/1,0)-IFERROR(VLOOKUP($B87,'Slutlig allokering kvv'!$B$2:$BX$550,MATCH(F$2,'Slutlig allokering kvv'!$B$1:$BX$1,0),FALSE)/1,0))</f>
        <v>0</v>
      </c>
      <c r="G87">
        <f>IF($D87="","",IFERROR(VLOOKUP($B87,Kraftvärmeprod!$B$1:$BX$550,MATCH(G$2,Kraftvärmeprod!$B$1:$VX$1,0),FALSE)/1,0)-IFERROR(VLOOKUP($B87,'Slutlig allokering kvv'!$B$2:$BX$550,MATCH(G$2,'Slutlig allokering kvv'!$B$1:$BX$1,0),FALSE)/1,0))</f>
        <v>0</v>
      </c>
      <c r="H87">
        <f>IF($D87="","",IFERROR(VLOOKUP($B87,Kraftvärmeprod!$B$1:$BX$550,MATCH(H$2,Kraftvärmeprod!$B$1:$VX$1,0),FALSE)/1,0)-IFERROR(VLOOKUP($B87,'Slutlig allokering kvv'!$B$2:$BX$550,MATCH(H$2,'Slutlig allokering kvv'!$B$1:$BX$1,0),FALSE)/1,0))</f>
        <v>0</v>
      </c>
      <c r="I87">
        <f>IF($D87="","",IFERROR(VLOOKUP($B87,Kraftvärmeprod!$B$1:$BX$550,MATCH(I$2,Kraftvärmeprod!$B$1:$VX$1,0),FALSE)/1,0)-IFERROR(VLOOKUP($B87,'Slutlig allokering kvv'!$B$2:$BX$550,MATCH(I$2,'Slutlig allokering kvv'!$B$1:$BX$1,0),FALSE)/1,0))</f>
        <v>0</v>
      </c>
      <c r="J87">
        <f>IF($D87="","",IFERROR(VLOOKUP($B87,Kraftvärmeprod!$B$1:$BX$550,MATCH(J$2,Kraftvärmeprod!$B$1:$VX$1,0),FALSE)/1,0)-IFERROR(VLOOKUP($B87,'Slutlig allokering kvv'!$B$2:$BX$550,MATCH(J$2,'Slutlig allokering kvv'!$B$1:$BX$1,0),FALSE)/1,0))</f>
        <v>0</v>
      </c>
      <c r="K87">
        <f>IF($D87="","",IFERROR(VLOOKUP($B87,Kraftvärmeprod!$B$1:$BX$550,MATCH(K$2,Kraftvärmeprod!$B$1:$VX$1,0),FALSE)/1,0)-IFERROR(VLOOKUP($B87,'Slutlig allokering kvv'!$B$2:$BX$550,MATCH(K$2,'Slutlig allokering kvv'!$B$1:$BX$1,0),FALSE)/1,0))</f>
        <v>0</v>
      </c>
      <c r="L87">
        <f>IF($D87="","",IFERROR(VLOOKUP($B87,Kraftvärmeprod!$B$1:$BX$550,MATCH(L$2,Kraftvärmeprod!$B$1:$VX$1,0),FALSE)/1,0)-IFERROR(VLOOKUP($B87,'Slutlig allokering kvv'!$B$2:$BX$550,MATCH(L$2,'Slutlig allokering kvv'!$B$1:$BX$1,0),FALSE)/1,0))</f>
        <v>0</v>
      </c>
      <c r="M87">
        <f>IF($D87="","",IFERROR(VLOOKUP($B87,Kraftvärmeprod!$B$1:$BX$550,MATCH(M$2,Kraftvärmeprod!$B$1:$VX$1,0),FALSE)/1,0)-IFERROR(VLOOKUP($B87,'Slutlig allokering kvv'!$B$2:$BX$550,MATCH(M$2,'Slutlig allokering kvv'!$B$1:$BX$1,0),FALSE)/1,0))</f>
        <v>0.59783000000000008</v>
      </c>
      <c r="N87">
        <f>IF($D87="","",IFERROR(VLOOKUP($B87,Kraftvärmeprod!$B$1:$BX$550,MATCH(N$2,Kraftvärmeprod!$B$1:$VX$1,0),FALSE)/1,0)-IFERROR(VLOOKUP($B87,'Slutlig allokering kvv'!$B$2:$BX$550,MATCH(N$2,'Slutlig allokering kvv'!$B$1:$BX$1,0),FALSE)/1,0))</f>
        <v>6.0979000000000028</v>
      </c>
      <c r="O87">
        <f>IF($D87="","",IFERROR(VLOOKUP($B87,Kraftvärmeprod!$B$1:$BX$550,MATCH(O$2,Kraftvärmeprod!$B$1:$VX$1,0),FALSE)/1,0)-IFERROR(VLOOKUP($B87,'Slutlig allokering kvv'!$B$2:$BX$550,MATCH(O$2,'Slutlig allokering kvv'!$B$1:$BX$1,0),FALSE)/1,0))</f>
        <v>5.8588000000000022</v>
      </c>
      <c r="P87">
        <f>IF($D87="","",IFERROR(VLOOKUP($B87,Kraftvärmeprod!$B$1:$BX$550,MATCH(P$2,Kraftvärmeprod!$B$1:$VX$1,0),FALSE)/1,0)-IFERROR(VLOOKUP($B87,'Slutlig allokering kvv'!$B$2:$BX$550,MATCH(P$2,'Slutlig allokering kvv'!$B$1:$BX$1,0),FALSE)/1,0))</f>
        <v>0</v>
      </c>
      <c r="Q87">
        <f>IF($D87="","",IFERROR(VLOOKUP($B87,Kraftvärmeprod!$B$1:$BX$550,MATCH(Q$2,Kraftvärmeprod!$B$1:$VX$1,0),FALSE)/1,0)-IFERROR(VLOOKUP($B87,'Slutlig allokering kvv'!$B$2:$BX$550,MATCH(Q$2,'Slutlig allokering kvv'!$B$1:$BX$1,0),FALSE)/1,0))</f>
        <v>0</v>
      </c>
      <c r="R87">
        <f>IF($D87="","",IFERROR(VLOOKUP($B87,Kraftvärmeprod!$B$1:$BX$550,MATCH(R$2,Kraftvärmeprod!$B$1:$VX$1,0),FALSE)/1,0)-IFERROR(VLOOKUP($B87,'Slutlig allokering kvv'!$B$2:$BX$550,MATCH(R$2,'Slutlig allokering kvv'!$B$1:$BX$1,0),FALSE)/1,0))</f>
        <v>0</v>
      </c>
      <c r="S87">
        <f>IF($D87="","",IFERROR(VLOOKUP($B87,Kraftvärmeprod!$B$1:$BX$550,MATCH(S$2,Kraftvärmeprod!$B$1:$VX$1,0),FALSE)/1,0)-IFERROR(VLOOKUP($B87,'Slutlig allokering kvv'!$B$2:$BX$550,MATCH(S$2,'Slutlig allokering kvv'!$B$1:$BX$1,0),FALSE)/1,0))</f>
        <v>0</v>
      </c>
      <c r="T87">
        <f>IF($D87="","",IFERROR(VLOOKUP($B87,Kraftvärmeprod!$B$1:$BX$550,MATCH(T$2,Kraftvärmeprod!$B$1:$VX$1,0),FALSE)/1,0)-IFERROR(VLOOKUP($B87,'Slutlig allokering kvv'!$B$2:$BX$550,MATCH(T$2,'Slutlig allokering kvv'!$B$1:$BX$1,0),FALSE)/1,0))</f>
        <v>0</v>
      </c>
      <c r="U87">
        <f>IF($D87="","",IFERROR(VLOOKUP($B87,Kraftvärmeprod!$B$1:$BX$550,MATCH(U$2,Kraftvärmeprod!$B$1:$VX$1,0),FALSE)/1,0)-IFERROR(VLOOKUP($B87,'Slutlig allokering kvv'!$B$2:$BX$550,MATCH(U$2,'Slutlig allokering kvv'!$B$1:$BX$1,0),FALSE)/1,0))</f>
        <v>0</v>
      </c>
      <c r="V87">
        <f>IF($D87="","",IFERROR(VLOOKUP($B87,Kraftvärmeprod!$B$1:$BX$550,MATCH(V$2,Kraftvärmeprod!$B$1:$VX$1,0),FALSE)/1,0)-IFERROR(VLOOKUP($B87,'Slutlig allokering kvv'!$B$2:$BX$550,MATCH(V$2,'Slutlig allokering kvv'!$B$1:$BX$1,0),FALSE)/1,0))</f>
        <v>0</v>
      </c>
      <c r="W87">
        <f>IF($D87="","",IFERROR(VLOOKUP($B87,Kraftvärmeprod!$B$1:$BX$550,MATCH(W$2,Kraftvärmeprod!$B$1:$VX$1,0),FALSE)/1,0)-IFERROR(VLOOKUP($B87,'Slutlig allokering kvv'!$B$2:$BX$550,MATCH(W$2,'Slutlig allokering kvv'!$B$1:$BX$1,0),FALSE)/1,0))</f>
        <v>0</v>
      </c>
      <c r="X87">
        <f>IF($D87="","",IFERROR(VLOOKUP($B87,Kraftvärmeprod!$B$1:$BX$550,MATCH(X$2,Kraftvärmeprod!$B$1:$VX$1,0),FALSE)/1,0)-IFERROR(VLOOKUP($B87,'Slutlig allokering kvv'!$B$2:$BX$550,MATCH(X$2,'Slutlig allokering kvv'!$B$1:$BX$1,0),FALSE)/1,0))</f>
        <v>0</v>
      </c>
      <c r="Y87">
        <f>IF($D87="","",IFERROR(VLOOKUP($B87,Kraftvärmeprod!$B$1:$BX$550,MATCH(Y$2,Kraftvärmeprod!$B$1:$VX$1,0),FALSE)/1,0)-IFERROR(VLOOKUP($B87,'Slutlig allokering kvv'!$B$2:$BX$550,MATCH(Y$2,'Slutlig allokering kvv'!$B$1:$BX$1,0),FALSE)/1,0))</f>
        <v>0</v>
      </c>
      <c r="Z87">
        <f>IF($D87="","",IFERROR(VLOOKUP($B87,Kraftvärmeprod!$B$1:$BX$550,MATCH(Z$2,Kraftvärmeprod!$B$1:$VX$1,0),FALSE)/1,0)-IFERROR(VLOOKUP($B87,'Slutlig allokering kvv'!$B$2:$BX$550,MATCH(Z$2,'Slutlig allokering kvv'!$B$1:$BX$1,0),FALSE)/1,0))</f>
        <v>10.049099999999996</v>
      </c>
      <c r="AA87">
        <f>IF($D87="","",IFERROR(VLOOKUP($B87,Kraftvärmeprod!$B$1:$BX$550,MATCH(AA$2,Kraftvärmeprod!$B$1:$VX$1,0),FALSE)/1,0)-IFERROR(VLOOKUP($B87,'Slutlig allokering kvv'!$B$2:$BX$550,MATCH(AA$2,'Slutlig allokering kvv'!$B$1:$BX$1,0),FALSE)/1,0))</f>
        <v>0</v>
      </c>
      <c r="AB87">
        <f>IF($D87="","",IFERROR(VLOOKUP($B87,Kraftvärmeprod!$B$1:$BX$550,MATCH(AB$2,Kraftvärmeprod!$B$1:$VX$1,0),FALSE)/1,0)-IFERROR(VLOOKUP($B87,'Slutlig allokering kvv'!$B$2:$BX$550,MATCH(AB$2,'Slutlig allokering kvv'!$B$1:$BX$1,0),FALSE)/1,0))</f>
        <v>0</v>
      </c>
      <c r="AC87">
        <f>IF($D87="","",IFERROR(VLOOKUP($B87,Kraftvärmeprod!$B$1:$BX$550,MATCH(AC$2,Kraftvärmeprod!$B$1:$VX$1,0),FALSE)/1,0)-IFERROR(VLOOKUP($B87,'Slutlig allokering kvv'!$B$2:$BX$550,MATCH(AC$2,'Slutlig allokering kvv'!$B$1:$BX$1,0),FALSE)/1,0))</f>
        <v>0</v>
      </c>
      <c r="AD87">
        <f>IF($D87="","",IFERROR(VLOOKUP($B87,Kraftvärmeprod!$B$1:$BX$550,MATCH(AD$2,Kraftvärmeprod!$B$1:$VX$1,0),FALSE)/1,0)-IFERROR(VLOOKUP($B87,'Slutlig allokering kvv'!$B$2:$BX$550,MATCH(AD$2,'Slutlig allokering kvv'!$B$1:$BX$1,0),FALSE)/1,0))</f>
        <v>0</v>
      </c>
      <c r="AE87">
        <f>IF($D87="","",IFERROR(VLOOKUP($B87,Miljö!$B$1:$E$550,MATCH("Hjälpel kraftvärme (GWh)",Miljö!$B$1:$E$1,0),FALSE)/1,0)-IFERROR(VLOOKUP($B87,'Slutlig allokering kvv'!$B$2:$BX$549,MATCH(AE$2,'Slutlig allokering kvv'!$B$1:$BX$1,0),FALSE)/1,0))</f>
        <v>0.66526999999999958</v>
      </c>
      <c r="AI87" s="274">
        <f t="shared" si="4"/>
        <v>22.603630000000003</v>
      </c>
      <c r="AK87">
        <f>IFERROR(VLOOKUP($B87,'Slutlig allokering kvv'!$B$2:$AX$549,MATCH("Summa slutlig allokerad tillförd energi (utan hjälpel och rökgaskondensering):",'Slutlig allokering kvv'!$B$1:$AX$1,0),FALSE)/1,"")</f>
        <v>179.89636999999999</v>
      </c>
      <c r="AM87" s="275">
        <f>IFERROR(1-VLOOKUP($B87,'Slutlig allokering kvv'!$B$2:$AX$549,MATCH("Andel av bränsle i kvv som allokerats till värme, exklusive rökgaskondensering och hjälpel",'Slutlig allokering kvv'!$B$1:$AX$1,0),FALSE),"")</f>
        <v>0.11162286419753087</v>
      </c>
      <c r="AO87" s="115">
        <f t="shared" si="5"/>
        <v>0.11162286419753088</v>
      </c>
      <c r="AP87" s="276">
        <f t="shared" si="6"/>
        <v>-1.3877787807814457E-17</v>
      </c>
      <c r="AR87" s="115">
        <f t="shared" si="7"/>
        <v>0.33950895830915945</v>
      </c>
    </row>
    <row r="88" spans="1:44">
      <c r="A88" t="s">
        <v>146</v>
      </c>
      <c r="B88" t="s">
        <v>147</v>
      </c>
      <c r="C88">
        <f>IFERROR(VLOOKUP($B88,Kraftvärmeprod!$B$1:$AH$479,MATCH(C$2,Kraftvärmeprod!$B$1:$AG$1,0),FALSE)/1,"")</f>
        <v>188.7</v>
      </c>
      <c r="D88">
        <f>IFERROR(VLOOKUP($B88,Kraftvärmeprod!$B$1:$AH$479,MATCH(D$2,Kraftvärmeprod!$B$1:$AG$1,0),FALSE)/1,"")</f>
        <v>45.88</v>
      </c>
      <c r="F88">
        <f>IF($D88="","",IFERROR(VLOOKUP($B88,Kraftvärmeprod!$B$1:$BX$550,MATCH(F$2,Kraftvärmeprod!$B$1:$VX$1,0),FALSE)/1,0)-IFERROR(VLOOKUP($B88,'Slutlig allokering kvv'!$B$2:$BX$550,MATCH(F$2,'Slutlig allokering kvv'!$B$1:$BX$1,0),FALSE)/1,0))</f>
        <v>0</v>
      </c>
      <c r="G88">
        <f>IF($D88="","",IFERROR(VLOOKUP($B88,Kraftvärmeprod!$B$1:$BX$550,MATCH(G$2,Kraftvärmeprod!$B$1:$VX$1,0),FALSE)/1,0)-IFERROR(VLOOKUP($B88,'Slutlig allokering kvv'!$B$2:$BX$550,MATCH(G$2,'Slutlig allokering kvv'!$B$1:$BX$1,0),FALSE)/1,0))</f>
        <v>0</v>
      </c>
      <c r="H88">
        <f>IF($D88="","",IFERROR(VLOOKUP($B88,Kraftvärmeprod!$B$1:$BX$550,MATCH(H$2,Kraftvärmeprod!$B$1:$VX$1,0),FALSE)/1,0)-IFERROR(VLOOKUP($B88,'Slutlig allokering kvv'!$B$2:$BX$550,MATCH(H$2,'Slutlig allokering kvv'!$B$1:$BX$1,0),FALSE)/1,0))</f>
        <v>0</v>
      </c>
      <c r="I88">
        <f>IF($D88="","",IFERROR(VLOOKUP($B88,Kraftvärmeprod!$B$1:$BX$550,MATCH(I$2,Kraftvärmeprod!$B$1:$VX$1,0),FALSE)/1,0)-IFERROR(VLOOKUP($B88,'Slutlig allokering kvv'!$B$2:$BX$550,MATCH(I$2,'Slutlig allokering kvv'!$B$1:$BX$1,0),FALSE)/1,0))</f>
        <v>0</v>
      </c>
      <c r="J88">
        <f>IF($D88="","",IFERROR(VLOOKUP($B88,Kraftvärmeprod!$B$1:$BX$550,MATCH(J$2,Kraftvärmeprod!$B$1:$VX$1,0),FALSE)/1,0)-IFERROR(VLOOKUP($B88,'Slutlig allokering kvv'!$B$2:$BX$550,MATCH(J$2,'Slutlig allokering kvv'!$B$1:$BX$1,0),FALSE)/1,0))</f>
        <v>0</v>
      </c>
      <c r="K88">
        <f>IF($D88="","",IFERROR(VLOOKUP($B88,Kraftvärmeprod!$B$1:$BX$550,MATCH(K$2,Kraftvärmeprod!$B$1:$VX$1,0),FALSE)/1,0)-IFERROR(VLOOKUP($B88,'Slutlig allokering kvv'!$B$2:$BX$550,MATCH(K$2,'Slutlig allokering kvv'!$B$1:$BX$1,0),FALSE)/1,0))</f>
        <v>0</v>
      </c>
      <c r="L88">
        <f>IF($D88="","",IFERROR(VLOOKUP($B88,Kraftvärmeprod!$B$1:$BX$550,MATCH(L$2,Kraftvärmeprod!$B$1:$VX$1,0),FALSE)/1,0)-IFERROR(VLOOKUP($B88,'Slutlig allokering kvv'!$B$2:$BX$550,MATCH(L$2,'Slutlig allokering kvv'!$B$1:$BX$1,0),FALSE)/1,0))</f>
        <v>10.5977</v>
      </c>
      <c r="M88">
        <f>IF($D88="","",IFERROR(VLOOKUP($B88,Kraftvärmeprod!$B$1:$BX$550,MATCH(M$2,Kraftvärmeprod!$B$1:$VX$1,0),FALSE)/1,0)-IFERROR(VLOOKUP($B88,'Slutlig allokering kvv'!$B$2:$BX$550,MATCH(M$2,'Slutlig allokering kvv'!$B$1:$BX$1,0),FALSE)/1,0))</f>
        <v>40.001799999999996</v>
      </c>
      <c r="N88">
        <f>IF($D88="","",IFERROR(VLOOKUP($B88,Kraftvärmeprod!$B$1:$BX$550,MATCH(N$2,Kraftvärmeprod!$B$1:$VX$1,0),FALSE)/1,0)-IFERROR(VLOOKUP($B88,'Slutlig allokering kvv'!$B$2:$BX$550,MATCH(N$2,'Slutlig allokering kvv'!$B$1:$BX$1,0),FALSE)/1,0))</f>
        <v>4.2362800000000007</v>
      </c>
      <c r="O88">
        <f>IF($D88="","",IFERROR(VLOOKUP($B88,Kraftvärmeprod!$B$1:$BX$550,MATCH(O$2,Kraftvärmeprod!$B$1:$VX$1,0),FALSE)/1,0)-IFERROR(VLOOKUP($B88,'Slutlig allokering kvv'!$B$2:$BX$550,MATCH(O$2,'Slutlig allokering kvv'!$B$1:$BX$1,0),FALSE)/1,0))</f>
        <v>0</v>
      </c>
      <c r="P88">
        <f>IF($D88="","",IFERROR(VLOOKUP($B88,Kraftvärmeprod!$B$1:$BX$550,MATCH(P$2,Kraftvärmeprod!$B$1:$VX$1,0),FALSE)/1,0)-IFERROR(VLOOKUP($B88,'Slutlig allokering kvv'!$B$2:$BX$550,MATCH(P$2,'Slutlig allokering kvv'!$B$1:$BX$1,0),FALSE)/1,0))</f>
        <v>0</v>
      </c>
      <c r="Q88">
        <f>IF($D88="","",IFERROR(VLOOKUP($B88,Kraftvärmeprod!$B$1:$BX$550,MATCH(Q$2,Kraftvärmeprod!$B$1:$VX$1,0),FALSE)/1,0)-IFERROR(VLOOKUP($B88,'Slutlig allokering kvv'!$B$2:$BX$550,MATCH(Q$2,'Slutlig allokering kvv'!$B$1:$BX$1,0),FALSE)/1,0))</f>
        <v>0</v>
      </c>
      <c r="R88">
        <f>IF($D88="","",IFERROR(VLOOKUP($B88,Kraftvärmeprod!$B$1:$BX$550,MATCH(R$2,Kraftvärmeprod!$B$1:$VX$1,0),FALSE)/1,0)-IFERROR(VLOOKUP($B88,'Slutlig allokering kvv'!$B$2:$BX$550,MATCH(R$2,'Slutlig allokering kvv'!$B$1:$BX$1,0),FALSE)/1,0))</f>
        <v>0</v>
      </c>
      <c r="S88">
        <f>IF($D88="","",IFERROR(VLOOKUP($B88,Kraftvärmeprod!$B$1:$BX$550,MATCH(S$2,Kraftvärmeprod!$B$1:$VX$1,0),FALSE)/1,0)-IFERROR(VLOOKUP($B88,'Slutlig allokering kvv'!$B$2:$BX$550,MATCH(S$2,'Slutlig allokering kvv'!$B$1:$BX$1,0),FALSE)/1,0))</f>
        <v>0</v>
      </c>
      <c r="T88">
        <f>IF($D88="","",IFERROR(VLOOKUP($B88,Kraftvärmeprod!$B$1:$BX$550,MATCH(T$2,Kraftvärmeprod!$B$1:$VX$1,0),FALSE)/1,0)-IFERROR(VLOOKUP($B88,'Slutlig allokering kvv'!$B$2:$BX$550,MATCH(T$2,'Slutlig allokering kvv'!$B$1:$BX$1,0),FALSE)/1,0))</f>
        <v>0</v>
      </c>
      <c r="U88">
        <f>IF($D88="","",IFERROR(VLOOKUP($B88,Kraftvärmeprod!$B$1:$BX$550,MATCH(U$2,Kraftvärmeprod!$B$1:$VX$1,0),FALSE)/1,0)-IFERROR(VLOOKUP($B88,'Slutlig allokering kvv'!$B$2:$BX$550,MATCH(U$2,'Slutlig allokering kvv'!$B$1:$BX$1,0),FALSE)/1,0))</f>
        <v>0</v>
      </c>
      <c r="V88">
        <f>IF($D88="","",IFERROR(VLOOKUP($B88,Kraftvärmeprod!$B$1:$BX$550,MATCH(V$2,Kraftvärmeprod!$B$1:$VX$1,0),FALSE)/1,0)-IFERROR(VLOOKUP($B88,'Slutlig allokering kvv'!$B$2:$BX$550,MATCH(V$2,'Slutlig allokering kvv'!$B$1:$BX$1,0),FALSE)/1,0))</f>
        <v>29.394800000000004</v>
      </c>
      <c r="W88">
        <f>IF($D88="","",IFERROR(VLOOKUP($B88,Kraftvärmeprod!$B$1:$BX$550,MATCH(W$2,Kraftvärmeprod!$B$1:$VX$1,0),FALSE)/1,0)-IFERROR(VLOOKUP($B88,'Slutlig allokering kvv'!$B$2:$BX$550,MATCH(W$2,'Slutlig allokering kvv'!$B$1:$BX$1,0),FALSE)/1,0))</f>
        <v>0</v>
      </c>
      <c r="X88">
        <f>IF($D88="","",IFERROR(VLOOKUP($B88,Kraftvärmeprod!$B$1:$BX$550,MATCH(X$2,Kraftvärmeprod!$B$1:$VX$1,0),FALSE)/1,0)-IFERROR(VLOOKUP($B88,'Slutlig allokering kvv'!$B$2:$BX$550,MATCH(X$2,'Slutlig allokering kvv'!$B$1:$BX$1,0),FALSE)/1,0))</f>
        <v>0</v>
      </c>
      <c r="Y88">
        <f>IF($D88="","",IFERROR(VLOOKUP($B88,Kraftvärmeprod!$B$1:$BX$550,MATCH(Y$2,Kraftvärmeprod!$B$1:$VX$1,0),FALSE)/1,0)-IFERROR(VLOOKUP($B88,'Slutlig allokering kvv'!$B$2:$BX$550,MATCH(Y$2,'Slutlig allokering kvv'!$B$1:$BX$1,0),FALSE)/1,0))</f>
        <v>0.24474400000000002</v>
      </c>
      <c r="Z88">
        <f>IF($D88="","",IFERROR(VLOOKUP($B88,Kraftvärmeprod!$B$1:$BX$550,MATCH(Z$2,Kraftvärmeprod!$B$1:$VX$1,0),FALSE)/1,0)-IFERROR(VLOOKUP($B88,'Slutlig allokering kvv'!$B$2:$BX$550,MATCH(Z$2,'Slutlig allokering kvv'!$B$1:$BX$1,0),FALSE)/1,0))</f>
        <v>0</v>
      </c>
      <c r="AA88">
        <f>IF($D88="","",IFERROR(VLOOKUP($B88,Kraftvärmeprod!$B$1:$BX$550,MATCH(AA$2,Kraftvärmeprod!$B$1:$VX$1,0),FALSE)/1,0)-IFERROR(VLOOKUP($B88,'Slutlig allokering kvv'!$B$2:$BX$550,MATCH(AA$2,'Slutlig allokering kvv'!$B$1:$BX$1,0),FALSE)/1,0))</f>
        <v>0</v>
      </c>
      <c r="AB88">
        <f>IF($D88="","",IFERROR(VLOOKUP($B88,Kraftvärmeprod!$B$1:$BX$550,MATCH(AB$2,Kraftvärmeprod!$B$1:$VX$1,0),FALSE)/1,0)-IFERROR(VLOOKUP($B88,'Slutlig allokering kvv'!$B$2:$BX$550,MATCH(AB$2,'Slutlig allokering kvv'!$B$1:$BX$1,0),FALSE)/1,0))</f>
        <v>0</v>
      </c>
      <c r="AC88">
        <f>IF($D88="","",IFERROR(VLOOKUP($B88,Kraftvärmeprod!$B$1:$BX$550,MATCH(AC$2,Kraftvärmeprod!$B$1:$VX$1,0),FALSE)/1,0)-IFERROR(VLOOKUP($B88,'Slutlig allokering kvv'!$B$2:$BX$550,MATCH(AC$2,'Slutlig allokering kvv'!$B$1:$BX$1,0),FALSE)/1,0))</f>
        <v>0</v>
      </c>
      <c r="AD88">
        <f>IF($D88="","",IFERROR(VLOOKUP($B88,Kraftvärmeprod!$B$1:$BX$550,MATCH(AD$2,Kraftvärmeprod!$B$1:$VX$1,0),FALSE)/1,0)-IFERROR(VLOOKUP($B88,'Slutlig allokering kvv'!$B$2:$BX$550,MATCH(AD$2,'Slutlig allokering kvv'!$B$1:$BX$1,0),FALSE)/1,0))</f>
        <v>0</v>
      </c>
      <c r="AE88">
        <f>IF($D88="","",IFERROR(VLOOKUP($B88,Miljö!$B$1:$E$550,MATCH("Hjälpel kraftvärme (GWh)",Miljö!$B$1:$E$1,0),FALSE)/1,0)-IFERROR(VLOOKUP($B88,'Slutlig allokering kvv'!$B$2:$BX$549,MATCH(AE$2,'Slutlig allokering kvv'!$B$1:$BX$1,0),FALSE)/1,0))</f>
        <v>5.0732900000000001</v>
      </c>
      <c r="AI88" s="274">
        <f t="shared" si="4"/>
        <v>84.475324000000001</v>
      </c>
      <c r="AK88">
        <f>IFERROR(VLOOKUP($B88,'Slutlig allokering kvv'!$B$2:$AX$549,MATCH("Summa slutlig allokerad tillförd energi (utan hjälpel och rökgaskondensering):",'Slutlig allokering kvv'!$B$1:$AX$1,0),FALSE)/1,"")</f>
        <v>133.31967600000002</v>
      </c>
      <c r="AM88" s="275">
        <f>IFERROR(1-VLOOKUP($B88,'Slutlig allokering kvv'!$B$2:$AX$549,MATCH("Andel av bränsle i kvv som allokerats till värme, exklusive rökgaskondensering och hjälpel",'Slutlig allokering kvv'!$B$1:$AX$1,0),FALSE),"")</f>
        <v>0.38786622282421535</v>
      </c>
      <c r="AO88" s="115">
        <f t="shared" si="5"/>
        <v>0.3878662228242154</v>
      </c>
      <c r="AP88" s="276">
        <f t="shared" si="6"/>
        <v>-5.5511151231257827E-17</v>
      </c>
      <c r="AR88" s="115">
        <f t="shared" si="7"/>
        <v>0.51234740495257691</v>
      </c>
    </row>
    <row r="89" spans="1:44">
      <c r="A89" t="s">
        <v>148</v>
      </c>
      <c r="B89" t="s">
        <v>150</v>
      </c>
      <c r="C89">
        <f>IFERROR(VLOOKUP($B89,Kraftvärmeprod!$B$1:$AH$479,MATCH(C$2,Kraftvärmeprod!$B$1:$AG$1,0),FALSE)/1,"")</f>
        <v>144.73699999999999</v>
      </c>
      <c r="D89">
        <f>IFERROR(VLOOKUP($B89,Kraftvärmeprod!$B$1:$AH$479,MATCH(D$2,Kraftvärmeprod!$B$1:$AG$1,0),FALSE)/1,"")</f>
        <v>62.155000000000001</v>
      </c>
      <c r="F89">
        <f>IF($D89="","",IFERROR(VLOOKUP($B89,Kraftvärmeprod!$B$1:$BX$550,MATCH(F$2,Kraftvärmeprod!$B$1:$VX$1,0),FALSE)/1,0)-IFERROR(VLOOKUP($B89,'Slutlig allokering kvv'!$B$2:$BX$550,MATCH(F$2,'Slutlig allokering kvv'!$B$1:$BX$1,0),FALSE)/1,0))</f>
        <v>0</v>
      </c>
      <c r="G89">
        <f>IF($D89="","",IFERROR(VLOOKUP($B89,Kraftvärmeprod!$B$1:$BX$550,MATCH(G$2,Kraftvärmeprod!$B$1:$VX$1,0),FALSE)/1,0)-IFERROR(VLOOKUP($B89,'Slutlig allokering kvv'!$B$2:$BX$550,MATCH(G$2,'Slutlig allokering kvv'!$B$1:$BX$1,0),FALSE)/1,0))</f>
        <v>0.39900000000000002</v>
      </c>
      <c r="H89">
        <f>IF($D89="","",IFERROR(VLOOKUP($B89,Kraftvärmeprod!$B$1:$BX$550,MATCH(H$2,Kraftvärmeprod!$B$1:$VX$1,0),FALSE)/1,0)-IFERROR(VLOOKUP($B89,'Slutlig allokering kvv'!$B$2:$BX$550,MATCH(H$2,'Slutlig allokering kvv'!$B$1:$BX$1,0),FALSE)/1,0))</f>
        <v>0</v>
      </c>
      <c r="I89">
        <f>IF($D89="","",IFERROR(VLOOKUP($B89,Kraftvärmeprod!$B$1:$BX$550,MATCH(I$2,Kraftvärmeprod!$B$1:$VX$1,0),FALSE)/1,0)-IFERROR(VLOOKUP($B89,'Slutlig allokering kvv'!$B$2:$BX$550,MATCH(I$2,'Slutlig allokering kvv'!$B$1:$BX$1,0),FALSE)/1,0))</f>
        <v>0</v>
      </c>
      <c r="J89">
        <f>IF($D89="","",IFERROR(VLOOKUP($B89,Kraftvärmeprod!$B$1:$BX$550,MATCH(J$2,Kraftvärmeprod!$B$1:$VX$1,0),FALSE)/1,0)-IFERROR(VLOOKUP($B89,'Slutlig allokering kvv'!$B$2:$BX$550,MATCH(J$2,'Slutlig allokering kvv'!$B$1:$BX$1,0),FALSE)/1,0))</f>
        <v>103.33450000000002</v>
      </c>
      <c r="K89">
        <f>IF($D89="","",IFERROR(VLOOKUP($B89,Kraftvärmeprod!$B$1:$BX$550,MATCH(K$2,Kraftvärmeprod!$B$1:$VX$1,0),FALSE)/1,0)-IFERROR(VLOOKUP($B89,'Slutlig allokering kvv'!$B$2:$BX$550,MATCH(K$2,'Slutlig allokering kvv'!$B$1:$BX$1,0),FALSE)/1,0))</f>
        <v>0</v>
      </c>
      <c r="L89">
        <f>IF($D89="","",IFERROR(VLOOKUP($B89,Kraftvärmeprod!$B$1:$BX$550,MATCH(L$2,Kraftvärmeprod!$B$1:$VX$1,0),FALSE)/1,0)-IFERROR(VLOOKUP($B89,'Slutlig allokering kvv'!$B$2:$BX$550,MATCH(L$2,'Slutlig allokering kvv'!$B$1:$BX$1,0),FALSE)/1,0))</f>
        <v>13.682000000000002</v>
      </c>
      <c r="M89">
        <f>IF($D89="","",IFERROR(VLOOKUP($B89,Kraftvärmeprod!$B$1:$BX$550,MATCH(M$2,Kraftvärmeprod!$B$1:$VX$1,0),FALSE)/1,0)-IFERROR(VLOOKUP($B89,'Slutlig allokering kvv'!$B$2:$BX$550,MATCH(M$2,'Slutlig allokering kvv'!$B$1:$BX$1,0),FALSE)/1,0))</f>
        <v>3.3889999999999993</v>
      </c>
      <c r="N89">
        <f>IF($D89="","",IFERROR(VLOOKUP($B89,Kraftvärmeprod!$B$1:$BX$550,MATCH(N$2,Kraftvärmeprod!$B$1:$VX$1,0),FALSE)/1,0)-IFERROR(VLOOKUP($B89,'Slutlig allokering kvv'!$B$2:$BX$550,MATCH(N$2,'Slutlig allokering kvv'!$B$1:$BX$1,0),FALSE)/1,0))</f>
        <v>4.3939999999999984</v>
      </c>
      <c r="O89">
        <f>IF($D89="","",IFERROR(VLOOKUP($B89,Kraftvärmeprod!$B$1:$BX$550,MATCH(O$2,Kraftvärmeprod!$B$1:$VX$1,0),FALSE)/1,0)-IFERROR(VLOOKUP($B89,'Slutlig allokering kvv'!$B$2:$BX$550,MATCH(O$2,'Slutlig allokering kvv'!$B$1:$BX$1,0),FALSE)/1,0))</f>
        <v>0</v>
      </c>
      <c r="P89">
        <f>IF($D89="","",IFERROR(VLOOKUP($B89,Kraftvärmeprod!$B$1:$BX$550,MATCH(P$2,Kraftvärmeprod!$B$1:$VX$1,0),FALSE)/1,0)-IFERROR(VLOOKUP($B89,'Slutlig allokering kvv'!$B$2:$BX$550,MATCH(P$2,'Slutlig allokering kvv'!$B$1:$BX$1,0),FALSE)/1,0))</f>
        <v>0</v>
      </c>
      <c r="Q89">
        <f>IF($D89="","",IFERROR(VLOOKUP($B89,Kraftvärmeprod!$B$1:$BX$550,MATCH(Q$2,Kraftvärmeprod!$B$1:$VX$1,0),FALSE)/1,0)-IFERROR(VLOOKUP($B89,'Slutlig allokering kvv'!$B$2:$BX$550,MATCH(Q$2,'Slutlig allokering kvv'!$B$1:$BX$1,0),FALSE)/1,0))</f>
        <v>4.4480000000000004</v>
      </c>
      <c r="R89">
        <f>IF($D89="","",IFERROR(VLOOKUP($B89,Kraftvärmeprod!$B$1:$BX$550,MATCH(R$2,Kraftvärmeprod!$B$1:$VX$1,0),FALSE)/1,0)-IFERROR(VLOOKUP($B89,'Slutlig allokering kvv'!$B$2:$BX$550,MATCH(R$2,'Slutlig allokering kvv'!$B$1:$BX$1,0),FALSE)/1,0))</f>
        <v>0</v>
      </c>
      <c r="S89">
        <f>IF($D89="","",IFERROR(VLOOKUP($B89,Kraftvärmeprod!$B$1:$BX$550,MATCH(S$2,Kraftvärmeprod!$B$1:$VX$1,0),FALSE)/1,0)-IFERROR(VLOOKUP($B89,'Slutlig allokering kvv'!$B$2:$BX$550,MATCH(S$2,'Slutlig allokering kvv'!$B$1:$BX$1,0),FALSE)/1,0))</f>
        <v>0</v>
      </c>
      <c r="T89">
        <f>IF($D89="","",IFERROR(VLOOKUP($B89,Kraftvärmeprod!$B$1:$BX$550,MATCH(T$2,Kraftvärmeprod!$B$1:$VX$1,0),FALSE)/1,0)-IFERROR(VLOOKUP($B89,'Slutlig allokering kvv'!$B$2:$BX$550,MATCH(T$2,'Slutlig allokering kvv'!$B$1:$BX$1,0),FALSE)/1,0))</f>
        <v>0</v>
      </c>
      <c r="U89">
        <f>IF($D89="","",IFERROR(VLOOKUP($B89,Kraftvärmeprod!$B$1:$BX$550,MATCH(U$2,Kraftvärmeprod!$B$1:$VX$1,0),FALSE)/1,0)-IFERROR(VLOOKUP($B89,'Slutlig allokering kvv'!$B$2:$BX$550,MATCH(U$2,'Slutlig allokering kvv'!$B$1:$BX$1,0),FALSE)/1,0))</f>
        <v>0</v>
      </c>
      <c r="V89">
        <f>IF($D89="","",IFERROR(VLOOKUP($B89,Kraftvärmeprod!$B$1:$BX$550,MATCH(V$2,Kraftvärmeprod!$B$1:$VX$1,0),FALSE)/1,0)-IFERROR(VLOOKUP($B89,'Slutlig allokering kvv'!$B$2:$BX$550,MATCH(V$2,'Slutlig allokering kvv'!$B$1:$BX$1,0),FALSE)/1,0))</f>
        <v>0</v>
      </c>
      <c r="W89">
        <f>IF($D89="","",IFERROR(VLOOKUP($B89,Kraftvärmeprod!$B$1:$BX$550,MATCH(W$2,Kraftvärmeprod!$B$1:$VX$1,0),FALSE)/1,0)-IFERROR(VLOOKUP($B89,'Slutlig allokering kvv'!$B$2:$BX$550,MATCH(W$2,'Slutlig allokering kvv'!$B$1:$BX$1,0),FALSE)/1,0))</f>
        <v>0</v>
      </c>
      <c r="X89">
        <f>IF($D89="","",IFERROR(VLOOKUP($B89,Kraftvärmeprod!$B$1:$BX$550,MATCH(X$2,Kraftvärmeprod!$B$1:$VX$1,0),FALSE)/1,0)-IFERROR(VLOOKUP($B89,'Slutlig allokering kvv'!$B$2:$BX$550,MATCH(X$2,'Slutlig allokering kvv'!$B$1:$BX$1,0),FALSE)/1,0))</f>
        <v>5.1999999999999991E-2</v>
      </c>
      <c r="Y89">
        <f>IF($D89="","",IFERROR(VLOOKUP($B89,Kraftvärmeprod!$B$1:$BX$550,MATCH(Y$2,Kraftvärmeprod!$B$1:$VX$1,0),FALSE)/1,0)-IFERROR(VLOOKUP($B89,'Slutlig allokering kvv'!$B$2:$BX$550,MATCH(Y$2,'Slutlig allokering kvv'!$B$1:$BX$1,0),FALSE)/1,0))</f>
        <v>0</v>
      </c>
      <c r="Z89">
        <f>IF($D89="","",IFERROR(VLOOKUP($B89,Kraftvärmeprod!$B$1:$BX$550,MATCH(Z$2,Kraftvärmeprod!$B$1:$VX$1,0),FALSE)/1,0)-IFERROR(VLOOKUP($B89,'Slutlig allokering kvv'!$B$2:$BX$550,MATCH(Z$2,'Slutlig allokering kvv'!$B$1:$BX$1,0),FALSE)/1,0))</f>
        <v>0</v>
      </c>
      <c r="AA89">
        <f>IF($D89="","",IFERROR(VLOOKUP($B89,Kraftvärmeprod!$B$1:$BX$550,MATCH(AA$2,Kraftvärmeprod!$B$1:$VX$1,0),FALSE)/1,0)-IFERROR(VLOOKUP($B89,'Slutlig allokering kvv'!$B$2:$BX$550,MATCH(AA$2,'Slutlig allokering kvv'!$B$1:$BX$1,0),FALSE)/1,0))</f>
        <v>0</v>
      </c>
      <c r="AB89">
        <f>IF($D89="","",IFERROR(VLOOKUP($B89,Kraftvärmeprod!$B$1:$BX$550,MATCH(AB$2,Kraftvärmeprod!$B$1:$VX$1,0),FALSE)/1,0)-IFERROR(VLOOKUP($B89,'Slutlig allokering kvv'!$B$2:$BX$550,MATCH(AB$2,'Slutlig allokering kvv'!$B$1:$BX$1,0),FALSE)/1,0))</f>
        <v>23.634</v>
      </c>
      <c r="AC89">
        <f>IF($D89="","",IFERROR(VLOOKUP($B89,Kraftvärmeprod!$B$1:$BX$550,MATCH(AC$2,Kraftvärmeprod!$B$1:$VX$1,0),FALSE)/1,0)-IFERROR(VLOOKUP($B89,'Slutlig allokering kvv'!$B$2:$BX$550,MATCH(AC$2,'Slutlig allokering kvv'!$B$1:$BX$1,0),FALSE)/1,0))</f>
        <v>0</v>
      </c>
      <c r="AD89">
        <f>IF($D89="","",IFERROR(VLOOKUP($B89,Kraftvärmeprod!$B$1:$BX$550,MATCH(AD$2,Kraftvärmeprod!$B$1:$VX$1,0),FALSE)/1,0)-IFERROR(VLOOKUP($B89,'Slutlig allokering kvv'!$B$2:$BX$550,MATCH(AD$2,'Slutlig allokering kvv'!$B$1:$BX$1,0),FALSE)/1,0))</f>
        <v>0</v>
      </c>
      <c r="AE89">
        <f>IF($D89="","",IFERROR(VLOOKUP($B89,Miljö!$B$1:$E$550,MATCH("Hjälpel kraftvärme (GWh)",Miljö!$B$1:$E$1,0),FALSE)/1,0)-IFERROR(VLOOKUP($B89,'Slutlig allokering kvv'!$B$2:$BX$549,MATCH(AE$2,'Slutlig allokering kvv'!$B$1:$BX$1,0),FALSE)/1,0))</f>
        <v>0.94799999999999995</v>
      </c>
      <c r="AI89" s="274">
        <f t="shared" si="4"/>
        <v>153.33250000000004</v>
      </c>
      <c r="AK89">
        <f>IFERROR(VLOOKUP($B89,'Slutlig allokering kvv'!$B$2:$AX$549,MATCH("Summa slutlig allokerad tillförd energi (utan hjälpel och rökgaskondensering):",'Slutlig allokering kvv'!$B$1:$AX$1,0),FALSE)/1,"")</f>
        <v>160.06549999999999</v>
      </c>
      <c r="AM89" s="275">
        <f>IFERROR(1-VLOOKUP($B89,'Slutlig allokering kvv'!$B$2:$AX$549,MATCH("Andel av bränsle i kvv som allokerats till värme, exklusive rökgaskondensering och hjälpel",'Slutlig allokering kvv'!$B$1:$AX$1,0),FALSE),"")</f>
        <v>0.48925806801575011</v>
      </c>
      <c r="AO89" s="115">
        <f t="shared" si="5"/>
        <v>0.48925806801575</v>
      </c>
      <c r="AP89" s="276">
        <f t="shared" si="6"/>
        <v>1.1102230246251565E-16</v>
      </c>
      <c r="AR89" s="115">
        <f t="shared" si="7"/>
        <v>0.40287009699864845</v>
      </c>
    </row>
    <row r="90" spans="1:44">
      <c r="A90" t="s">
        <v>148</v>
      </c>
      <c r="B90" t="s">
        <v>154</v>
      </c>
      <c r="C90">
        <f>IFERROR(VLOOKUP($B90,Kraftvärmeprod!$B$1:$AH$479,MATCH(C$2,Kraftvärmeprod!$B$1:$AG$1,0),FALSE)/1,"")</f>
        <v>136.49299999999999</v>
      </c>
      <c r="D90">
        <f>IFERROR(VLOOKUP($B90,Kraftvärmeprod!$B$1:$AH$479,MATCH(D$2,Kraftvärmeprod!$B$1:$AG$1,0),FALSE)/1,"")</f>
        <v>12.007999999999999</v>
      </c>
      <c r="F90">
        <f>IF($D90="","",IFERROR(VLOOKUP($B90,Kraftvärmeprod!$B$1:$BX$550,MATCH(F$2,Kraftvärmeprod!$B$1:$VX$1,0),FALSE)/1,0)-IFERROR(VLOOKUP($B90,'Slutlig allokering kvv'!$B$2:$BX$550,MATCH(F$2,'Slutlig allokering kvv'!$B$1:$BX$1,0),FALSE)/1,0))</f>
        <v>0</v>
      </c>
      <c r="G90">
        <f>IF($D90="","",IFERROR(VLOOKUP($B90,Kraftvärmeprod!$B$1:$BX$550,MATCH(G$2,Kraftvärmeprod!$B$1:$VX$1,0),FALSE)/1,0)-IFERROR(VLOOKUP($B90,'Slutlig allokering kvv'!$B$2:$BX$550,MATCH(G$2,'Slutlig allokering kvv'!$B$1:$BX$1,0),FALSE)/1,0))</f>
        <v>0</v>
      </c>
      <c r="H90">
        <f>IF($D90="","",IFERROR(VLOOKUP($B90,Kraftvärmeprod!$B$1:$BX$550,MATCH(H$2,Kraftvärmeprod!$B$1:$VX$1,0),FALSE)/1,0)-IFERROR(VLOOKUP($B90,'Slutlig allokering kvv'!$B$2:$BX$550,MATCH(H$2,'Slutlig allokering kvv'!$B$1:$BX$1,0),FALSE)/1,0))</f>
        <v>0</v>
      </c>
      <c r="I90">
        <f>IF($D90="","",IFERROR(VLOOKUP($B90,Kraftvärmeprod!$B$1:$BX$550,MATCH(I$2,Kraftvärmeprod!$B$1:$VX$1,0),FALSE)/1,0)-IFERROR(VLOOKUP($B90,'Slutlig allokering kvv'!$B$2:$BX$550,MATCH(I$2,'Slutlig allokering kvv'!$B$1:$BX$1,0),FALSE)/1,0))</f>
        <v>0</v>
      </c>
      <c r="J90">
        <f>IF($D90="","",IFERROR(VLOOKUP($B90,Kraftvärmeprod!$B$1:$BX$550,MATCH(J$2,Kraftvärmeprod!$B$1:$VX$1,0),FALSE)/1,0)-IFERROR(VLOOKUP($B90,'Slutlig allokering kvv'!$B$2:$BX$550,MATCH(J$2,'Slutlig allokering kvv'!$B$1:$BX$1,0),FALSE)/1,0))</f>
        <v>0</v>
      </c>
      <c r="K90">
        <f>IF($D90="","",IFERROR(VLOOKUP($B90,Kraftvärmeprod!$B$1:$BX$550,MATCH(K$2,Kraftvärmeprod!$B$1:$VX$1,0),FALSE)/1,0)-IFERROR(VLOOKUP($B90,'Slutlig allokering kvv'!$B$2:$BX$550,MATCH(K$2,'Slutlig allokering kvv'!$B$1:$BX$1,0),FALSE)/1,0))</f>
        <v>0</v>
      </c>
      <c r="L90">
        <f>IF($D90="","",IFERROR(VLOOKUP($B90,Kraftvärmeprod!$B$1:$BX$550,MATCH(L$2,Kraftvärmeprod!$B$1:$VX$1,0),FALSE)/1,0)-IFERROR(VLOOKUP($B90,'Slutlig allokering kvv'!$B$2:$BX$550,MATCH(L$2,'Slutlig allokering kvv'!$B$1:$BX$1,0),FALSE)/1,0))</f>
        <v>17.132999999999996</v>
      </c>
      <c r="M90">
        <f>IF($D90="","",IFERROR(VLOOKUP($B90,Kraftvärmeprod!$B$1:$BX$550,MATCH(M$2,Kraftvärmeprod!$B$1:$VX$1,0),FALSE)/1,0)-IFERROR(VLOOKUP($B90,'Slutlig allokering kvv'!$B$2:$BX$550,MATCH(M$2,'Slutlig allokering kvv'!$B$1:$BX$1,0),FALSE)/1,0))</f>
        <v>4.2480000000000011</v>
      </c>
      <c r="N90">
        <f>IF($D90="","",IFERROR(VLOOKUP($B90,Kraftvärmeprod!$B$1:$BX$550,MATCH(N$2,Kraftvärmeprod!$B$1:$VX$1,0),FALSE)/1,0)-IFERROR(VLOOKUP($B90,'Slutlig allokering kvv'!$B$2:$BX$550,MATCH(N$2,'Slutlig allokering kvv'!$B$1:$BX$1,0),FALSE)/1,0))</f>
        <v>5.5040000000000013</v>
      </c>
      <c r="O90">
        <f>IF($D90="","",IFERROR(VLOOKUP($B90,Kraftvärmeprod!$B$1:$BX$550,MATCH(O$2,Kraftvärmeprod!$B$1:$VX$1,0),FALSE)/1,0)-IFERROR(VLOOKUP($B90,'Slutlig allokering kvv'!$B$2:$BX$550,MATCH(O$2,'Slutlig allokering kvv'!$B$1:$BX$1,0),FALSE)/1,0))</f>
        <v>0</v>
      </c>
      <c r="P90">
        <f>IF($D90="","",IFERROR(VLOOKUP($B90,Kraftvärmeprod!$B$1:$BX$550,MATCH(P$2,Kraftvärmeprod!$B$1:$VX$1,0),FALSE)/1,0)-IFERROR(VLOOKUP($B90,'Slutlig allokering kvv'!$B$2:$BX$550,MATCH(P$2,'Slutlig allokering kvv'!$B$1:$BX$1,0),FALSE)/1,0))</f>
        <v>0</v>
      </c>
      <c r="Q90">
        <f>IF($D90="","",IFERROR(VLOOKUP($B90,Kraftvärmeprod!$B$1:$BX$550,MATCH(Q$2,Kraftvärmeprod!$B$1:$VX$1,0),FALSE)/1,0)-IFERROR(VLOOKUP($B90,'Slutlig allokering kvv'!$B$2:$BX$550,MATCH(Q$2,'Slutlig allokering kvv'!$B$1:$BX$1,0),FALSE)/1,0))</f>
        <v>5.5730000000000004</v>
      </c>
      <c r="R90">
        <f>IF($D90="","",IFERROR(VLOOKUP($B90,Kraftvärmeprod!$B$1:$BX$550,MATCH(R$2,Kraftvärmeprod!$B$1:$VX$1,0),FALSE)/1,0)-IFERROR(VLOOKUP($B90,'Slutlig allokering kvv'!$B$2:$BX$550,MATCH(R$2,'Slutlig allokering kvv'!$B$1:$BX$1,0),FALSE)/1,0))</f>
        <v>0</v>
      </c>
      <c r="S90">
        <f>IF($D90="","",IFERROR(VLOOKUP($B90,Kraftvärmeprod!$B$1:$BX$550,MATCH(S$2,Kraftvärmeprod!$B$1:$VX$1,0),FALSE)/1,0)-IFERROR(VLOOKUP($B90,'Slutlig allokering kvv'!$B$2:$BX$550,MATCH(S$2,'Slutlig allokering kvv'!$B$1:$BX$1,0),FALSE)/1,0))</f>
        <v>0</v>
      </c>
      <c r="T90">
        <f>IF($D90="","",IFERROR(VLOOKUP($B90,Kraftvärmeprod!$B$1:$BX$550,MATCH(T$2,Kraftvärmeprod!$B$1:$VX$1,0),FALSE)/1,0)-IFERROR(VLOOKUP($B90,'Slutlig allokering kvv'!$B$2:$BX$550,MATCH(T$2,'Slutlig allokering kvv'!$B$1:$BX$1,0),FALSE)/1,0))</f>
        <v>0</v>
      </c>
      <c r="U90">
        <f>IF($D90="","",IFERROR(VLOOKUP($B90,Kraftvärmeprod!$B$1:$BX$550,MATCH(U$2,Kraftvärmeprod!$B$1:$VX$1,0),FALSE)/1,0)-IFERROR(VLOOKUP($B90,'Slutlig allokering kvv'!$B$2:$BX$550,MATCH(U$2,'Slutlig allokering kvv'!$B$1:$BX$1,0),FALSE)/1,0))</f>
        <v>0</v>
      </c>
      <c r="V90">
        <f>IF($D90="","",IFERROR(VLOOKUP($B90,Kraftvärmeprod!$B$1:$BX$550,MATCH(V$2,Kraftvärmeprod!$B$1:$VX$1,0),FALSE)/1,0)-IFERROR(VLOOKUP($B90,'Slutlig allokering kvv'!$B$2:$BX$550,MATCH(V$2,'Slutlig allokering kvv'!$B$1:$BX$1,0),FALSE)/1,0))</f>
        <v>0</v>
      </c>
      <c r="W90">
        <f>IF($D90="","",IFERROR(VLOOKUP($B90,Kraftvärmeprod!$B$1:$BX$550,MATCH(W$2,Kraftvärmeprod!$B$1:$VX$1,0),FALSE)/1,0)-IFERROR(VLOOKUP($B90,'Slutlig allokering kvv'!$B$2:$BX$550,MATCH(W$2,'Slutlig allokering kvv'!$B$1:$BX$1,0),FALSE)/1,0))</f>
        <v>0</v>
      </c>
      <c r="X90">
        <f>IF($D90="","",IFERROR(VLOOKUP($B90,Kraftvärmeprod!$B$1:$BX$550,MATCH(X$2,Kraftvärmeprod!$B$1:$VX$1,0),FALSE)/1,0)-IFERROR(VLOOKUP($B90,'Slutlig allokering kvv'!$B$2:$BX$550,MATCH(X$2,'Slutlig allokering kvv'!$B$1:$BX$1,0),FALSE)/1,0))</f>
        <v>5.4999999999999993E-2</v>
      </c>
      <c r="Y90">
        <f>IF($D90="","",IFERROR(VLOOKUP($B90,Kraftvärmeprod!$B$1:$BX$550,MATCH(Y$2,Kraftvärmeprod!$B$1:$VX$1,0),FALSE)/1,0)-IFERROR(VLOOKUP($B90,'Slutlig allokering kvv'!$B$2:$BX$550,MATCH(Y$2,'Slutlig allokering kvv'!$B$1:$BX$1,0),FALSE)/1,0))</f>
        <v>0</v>
      </c>
      <c r="Z90">
        <f>IF($D90="","",IFERROR(VLOOKUP($B90,Kraftvärmeprod!$B$1:$BX$550,MATCH(Z$2,Kraftvärmeprod!$B$1:$VX$1,0),FALSE)/1,0)-IFERROR(VLOOKUP($B90,'Slutlig allokering kvv'!$B$2:$BX$550,MATCH(Z$2,'Slutlig allokering kvv'!$B$1:$BX$1,0),FALSE)/1,0))</f>
        <v>0</v>
      </c>
      <c r="AA90">
        <f>IF($D90="","",IFERROR(VLOOKUP($B90,Kraftvärmeprod!$B$1:$BX$550,MATCH(AA$2,Kraftvärmeprod!$B$1:$VX$1,0),FALSE)/1,0)-IFERROR(VLOOKUP($B90,'Slutlig allokering kvv'!$B$2:$BX$550,MATCH(AA$2,'Slutlig allokering kvv'!$B$1:$BX$1,0),FALSE)/1,0))</f>
        <v>0</v>
      </c>
      <c r="AB90">
        <f>IF($D90="","",IFERROR(VLOOKUP($B90,Kraftvärmeprod!$B$1:$BX$550,MATCH(AB$2,Kraftvärmeprod!$B$1:$VX$1,0),FALSE)/1,0)-IFERROR(VLOOKUP($B90,'Slutlig allokering kvv'!$B$2:$BX$550,MATCH(AB$2,'Slutlig allokering kvv'!$B$1:$BX$1,0),FALSE)/1,0))</f>
        <v>0</v>
      </c>
      <c r="AC90">
        <f>IF($D90="","",IFERROR(VLOOKUP($B90,Kraftvärmeprod!$B$1:$BX$550,MATCH(AC$2,Kraftvärmeprod!$B$1:$VX$1,0),FALSE)/1,0)-IFERROR(VLOOKUP($B90,'Slutlig allokering kvv'!$B$2:$BX$550,MATCH(AC$2,'Slutlig allokering kvv'!$B$1:$BX$1,0),FALSE)/1,0))</f>
        <v>0</v>
      </c>
      <c r="AD90">
        <f>IF($D90="","",IFERROR(VLOOKUP($B90,Kraftvärmeprod!$B$1:$BX$550,MATCH(AD$2,Kraftvärmeprod!$B$1:$VX$1,0),FALSE)/1,0)-IFERROR(VLOOKUP($B90,'Slutlig allokering kvv'!$B$2:$BX$550,MATCH(AD$2,'Slutlig allokering kvv'!$B$1:$BX$1,0),FALSE)/1,0))</f>
        <v>0</v>
      </c>
      <c r="AE90">
        <f>IF($D90="","",IFERROR(VLOOKUP($B90,Miljö!$B$1:$E$550,MATCH("Hjälpel kraftvärme (GWh)",Miljö!$B$1:$E$1,0),FALSE)/1,0)-IFERROR(VLOOKUP($B90,'Slutlig allokering kvv'!$B$2:$BX$549,MATCH(AE$2,'Slutlig allokering kvv'!$B$1:$BX$1,0),FALSE)/1,0))</f>
        <v>3.3399999999999985E-2</v>
      </c>
      <c r="AI90" s="274">
        <f t="shared" si="4"/>
        <v>32.512999999999998</v>
      </c>
      <c r="AK90">
        <f>IFERROR(VLOOKUP($B90,'Slutlig allokering kvv'!$B$2:$AX$549,MATCH("Summa slutlig allokerad tillförd energi (utan hjälpel och rökgaskondensering):",'Slutlig allokering kvv'!$B$1:$AX$1,0),FALSE)/1,"")</f>
        <v>141.92699999999996</v>
      </c>
      <c r="AM90" s="275">
        <f>IFERROR(1-VLOOKUP($B90,'Slutlig allokering kvv'!$B$2:$AX$549,MATCH("Andel av bränsle i kvv som allokerats till värme, exklusive rökgaskondensering och hjälpel",'Slutlig allokering kvv'!$B$1:$AX$1,0),FALSE),"")</f>
        <v>0.18638500343957831</v>
      </c>
      <c r="AO90" s="115">
        <f t="shared" si="5"/>
        <v>0.18638500343957809</v>
      </c>
      <c r="AP90" s="276">
        <f t="shared" si="6"/>
        <v>2.2204460492503131E-16</v>
      </c>
      <c r="AR90" s="115">
        <f t="shared" si="7"/>
        <v>0.3689501757490844</v>
      </c>
    </row>
    <row r="91" spans="1:44">
      <c r="A91" t="s">
        <v>157</v>
      </c>
      <c r="B91" t="s">
        <v>158</v>
      </c>
      <c r="C91" t="str">
        <f>IFERROR(VLOOKUP($B91,Kraftvärmeprod!$B$1:$AH$479,MATCH(C$2,Kraftvärmeprod!$B$1:$AG$1,0),FALSE)/1,"")</f>
        <v/>
      </c>
      <c r="D91" t="str">
        <f>IFERROR(VLOOKUP($B91,Kraftvärmeprod!$B$1:$AH$479,MATCH(D$2,Kraftvärmeprod!$B$1:$AG$1,0),FALSE)/1,"")</f>
        <v/>
      </c>
      <c r="F91" t="str">
        <f>IF($D91="","",IFERROR(VLOOKUP($B91,Kraftvärmeprod!$B$1:$BX$550,MATCH(F$2,Kraftvärmeprod!$B$1:$VX$1,0),FALSE)/1,0)-IFERROR(VLOOKUP($B91,'Slutlig allokering kvv'!$B$2:$BX$550,MATCH(F$2,'Slutlig allokering kvv'!$B$1:$BX$1,0),FALSE)/1,0))</f>
        <v/>
      </c>
      <c r="G91" t="str">
        <f>IF($D91="","",IFERROR(VLOOKUP($B91,Kraftvärmeprod!$B$1:$BX$550,MATCH(G$2,Kraftvärmeprod!$B$1:$VX$1,0),FALSE)/1,0)-IFERROR(VLOOKUP($B91,'Slutlig allokering kvv'!$B$2:$BX$550,MATCH(G$2,'Slutlig allokering kvv'!$B$1:$BX$1,0),FALSE)/1,0))</f>
        <v/>
      </c>
      <c r="H91" t="str">
        <f>IF($D91="","",IFERROR(VLOOKUP($B91,Kraftvärmeprod!$B$1:$BX$550,MATCH(H$2,Kraftvärmeprod!$B$1:$VX$1,0),FALSE)/1,0)-IFERROR(VLOOKUP($B91,'Slutlig allokering kvv'!$B$2:$BX$550,MATCH(H$2,'Slutlig allokering kvv'!$B$1:$BX$1,0),FALSE)/1,0))</f>
        <v/>
      </c>
      <c r="I91" t="str">
        <f>IF($D91="","",IFERROR(VLOOKUP($B91,Kraftvärmeprod!$B$1:$BX$550,MATCH(I$2,Kraftvärmeprod!$B$1:$VX$1,0),FALSE)/1,0)-IFERROR(VLOOKUP($B91,'Slutlig allokering kvv'!$B$2:$BX$550,MATCH(I$2,'Slutlig allokering kvv'!$B$1:$BX$1,0),FALSE)/1,0))</f>
        <v/>
      </c>
      <c r="J91" t="str">
        <f>IF($D91="","",IFERROR(VLOOKUP($B91,Kraftvärmeprod!$B$1:$BX$550,MATCH(J$2,Kraftvärmeprod!$B$1:$VX$1,0),FALSE)/1,0)-IFERROR(VLOOKUP($B91,'Slutlig allokering kvv'!$B$2:$BX$550,MATCH(J$2,'Slutlig allokering kvv'!$B$1:$BX$1,0),FALSE)/1,0))</f>
        <v/>
      </c>
      <c r="K91" t="str">
        <f>IF($D91="","",IFERROR(VLOOKUP($B91,Kraftvärmeprod!$B$1:$BX$550,MATCH(K$2,Kraftvärmeprod!$B$1:$VX$1,0),FALSE)/1,0)-IFERROR(VLOOKUP($B91,'Slutlig allokering kvv'!$B$2:$BX$550,MATCH(K$2,'Slutlig allokering kvv'!$B$1:$BX$1,0),FALSE)/1,0))</f>
        <v/>
      </c>
      <c r="L91" t="str">
        <f>IF($D91="","",IFERROR(VLOOKUP($B91,Kraftvärmeprod!$B$1:$BX$550,MATCH(L$2,Kraftvärmeprod!$B$1:$VX$1,0),FALSE)/1,0)-IFERROR(VLOOKUP($B91,'Slutlig allokering kvv'!$B$2:$BX$550,MATCH(L$2,'Slutlig allokering kvv'!$B$1:$BX$1,0),FALSE)/1,0))</f>
        <v/>
      </c>
      <c r="M91" t="str">
        <f>IF($D91="","",IFERROR(VLOOKUP($B91,Kraftvärmeprod!$B$1:$BX$550,MATCH(M$2,Kraftvärmeprod!$B$1:$VX$1,0),FALSE)/1,0)-IFERROR(VLOOKUP($B91,'Slutlig allokering kvv'!$B$2:$BX$550,MATCH(M$2,'Slutlig allokering kvv'!$B$1:$BX$1,0),FALSE)/1,0))</f>
        <v/>
      </c>
      <c r="N91" t="str">
        <f>IF($D91="","",IFERROR(VLOOKUP($B91,Kraftvärmeprod!$B$1:$BX$550,MATCH(N$2,Kraftvärmeprod!$B$1:$VX$1,0),FALSE)/1,0)-IFERROR(VLOOKUP($B91,'Slutlig allokering kvv'!$B$2:$BX$550,MATCH(N$2,'Slutlig allokering kvv'!$B$1:$BX$1,0),FALSE)/1,0))</f>
        <v/>
      </c>
      <c r="O91" t="str">
        <f>IF($D91="","",IFERROR(VLOOKUP($B91,Kraftvärmeprod!$B$1:$BX$550,MATCH(O$2,Kraftvärmeprod!$B$1:$VX$1,0),FALSE)/1,0)-IFERROR(VLOOKUP($B91,'Slutlig allokering kvv'!$B$2:$BX$550,MATCH(O$2,'Slutlig allokering kvv'!$B$1:$BX$1,0),FALSE)/1,0))</f>
        <v/>
      </c>
      <c r="P91" t="str">
        <f>IF($D91="","",IFERROR(VLOOKUP($B91,Kraftvärmeprod!$B$1:$BX$550,MATCH(P$2,Kraftvärmeprod!$B$1:$VX$1,0),FALSE)/1,0)-IFERROR(VLOOKUP($B91,'Slutlig allokering kvv'!$B$2:$BX$550,MATCH(P$2,'Slutlig allokering kvv'!$B$1:$BX$1,0),FALSE)/1,0))</f>
        <v/>
      </c>
      <c r="Q91" t="str">
        <f>IF($D91="","",IFERROR(VLOOKUP($B91,Kraftvärmeprod!$B$1:$BX$550,MATCH(Q$2,Kraftvärmeprod!$B$1:$VX$1,0),FALSE)/1,0)-IFERROR(VLOOKUP($B91,'Slutlig allokering kvv'!$B$2:$BX$550,MATCH(Q$2,'Slutlig allokering kvv'!$B$1:$BX$1,0),FALSE)/1,0))</f>
        <v/>
      </c>
      <c r="R91" t="str">
        <f>IF($D91="","",IFERROR(VLOOKUP($B91,Kraftvärmeprod!$B$1:$BX$550,MATCH(R$2,Kraftvärmeprod!$B$1:$VX$1,0),FALSE)/1,0)-IFERROR(VLOOKUP($B91,'Slutlig allokering kvv'!$B$2:$BX$550,MATCH(R$2,'Slutlig allokering kvv'!$B$1:$BX$1,0),FALSE)/1,0))</f>
        <v/>
      </c>
      <c r="S91" t="str">
        <f>IF($D91="","",IFERROR(VLOOKUP($B91,Kraftvärmeprod!$B$1:$BX$550,MATCH(S$2,Kraftvärmeprod!$B$1:$VX$1,0),FALSE)/1,0)-IFERROR(VLOOKUP($B91,'Slutlig allokering kvv'!$B$2:$BX$550,MATCH(S$2,'Slutlig allokering kvv'!$B$1:$BX$1,0),FALSE)/1,0))</f>
        <v/>
      </c>
      <c r="T91" t="str">
        <f>IF($D91="","",IFERROR(VLOOKUP($B91,Kraftvärmeprod!$B$1:$BX$550,MATCH(T$2,Kraftvärmeprod!$B$1:$VX$1,0),FALSE)/1,0)-IFERROR(VLOOKUP($B91,'Slutlig allokering kvv'!$B$2:$BX$550,MATCH(T$2,'Slutlig allokering kvv'!$B$1:$BX$1,0),FALSE)/1,0))</f>
        <v/>
      </c>
      <c r="U91" t="str">
        <f>IF($D91="","",IFERROR(VLOOKUP($B91,Kraftvärmeprod!$B$1:$BX$550,MATCH(U$2,Kraftvärmeprod!$B$1:$VX$1,0),FALSE)/1,0)-IFERROR(VLOOKUP($B91,'Slutlig allokering kvv'!$B$2:$BX$550,MATCH(U$2,'Slutlig allokering kvv'!$B$1:$BX$1,0),FALSE)/1,0))</f>
        <v/>
      </c>
      <c r="V91" t="str">
        <f>IF($D91="","",IFERROR(VLOOKUP($B91,Kraftvärmeprod!$B$1:$BX$550,MATCH(V$2,Kraftvärmeprod!$B$1:$VX$1,0),FALSE)/1,0)-IFERROR(VLOOKUP($B91,'Slutlig allokering kvv'!$B$2:$BX$550,MATCH(V$2,'Slutlig allokering kvv'!$B$1:$BX$1,0),FALSE)/1,0))</f>
        <v/>
      </c>
      <c r="W91" t="str">
        <f>IF($D91="","",IFERROR(VLOOKUP($B91,Kraftvärmeprod!$B$1:$BX$550,MATCH(W$2,Kraftvärmeprod!$B$1:$VX$1,0),FALSE)/1,0)-IFERROR(VLOOKUP($B91,'Slutlig allokering kvv'!$B$2:$BX$550,MATCH(W$2,'Slutlig allokering kvv'!$B$1:$BX$1,0),FALSE)/1,0))</f>
        <v/>
      </c>
      <c r="X91" t="str">
        <f>IF($D91="","",IFERROR(VLOOKUP($B91,Kraftvärmeprod!$B$1:$BX$550,MATCH(X$2,Kraftvärmeprod!$B$1:$VX$1,0),FALSE)/1,0)-IFERROR(VLOOKUP($B91,'Slutlig allokering kvv'!$B$2:$BX$550,MATCH(X$2,'Slutlig allokering kvv'!$B$1:$BX$1,0),FALSE)/1,0))</f>
        <v/>
      </c>
      <c r="Y91" t="str">
        <f>IF($D91="","",IFERROR(VLOOKUP($B91,Kraftvärmeprod!$B$1:$BX$550,MATCH(Y$2,Kraftvärmeprod!$B$1:$VX$1,0),FALSE)/1,0)-IFERROR(VLOOKUP($B91,'Slutlig allokering kvv'!$B$2:$BX$550,MATCH(Y$2,'Slutlig allokering kvv'!$B$1:$BX$1,0),FALSE)/1,0))</f>
        <v/>
      </c>
      <c r="Z91" t="str">
        <f>IF($D91="","",IFERROR(VLOOKUP($B91,Kraftvärmeprod!$B$1:$BX$550,MATCH(Z$2,Kraftvärmeprod!$B$1:$VX$1,0),FALSE)/1,0)-IFERROR(VLOOKUP($B91,'Slutlig allokering kvv'!$B$2:$BX$550,MATCH(Z$2,'Slutlig allokering kvv'!$B$1:$BX$1,0),FALSE)/1,0))</f>
        <v/>
      </c>
      <c r="AA91" t="str">
        <f>IF($D91="","",IFERROR(VLOOKUP($B91,Kraftvärmeprod!$B$1:$BX$550,MATCH(AA$2,Kraftvärmeprod!$B$1:$VX$1,0),FALSE)/1,0)-IFERROR(VLOOKUP($B91,'Slutlig allokering kvv'!$B$2:$BX$550,MATCH(AA$2,'Slutlig allokering kvv'!$B$1:$BX$1,0),FALSE)/1,0))</f>
        <v/>
      </c>
      <c r="AB91" t="str">
        <f>IF($D91="","",IFERROR(VLOOKUP($B91,Kraftvärmeprod!$B$1:$BX$550,MATCH(AB$2,Kraftvärmeprod!$B$1:$VX$1,0),FALSE)/1,0)-IFERROR(VLOOKUP($B91,'Slutlig allokering kvv'!$B$2:$BX$550,MATCH(AB$2,'Slutlig allokering kvv'!$B$1:$BX$1,0),FALSE)/1,0))</f>
        <v/>
      </c>
      <c r="AC91" t="str">
        <f>IF($D91="","",IFERROR(VLOOKUP($B91,Kraftvärmeprod!$B$1:$BX$550,MATCH(AC$2,Kraftvärmeprod!$B$1:$VX$1,0),FALSE)/1,0)-IFERROR(VLOOKUP($B91,'Slutlig allokering kvv'!$B$2:$BX$550,MATCH(AC$2,'Slutlig allokering kvv'!$B$1:$BX$1,0),FALSE)/1,0))</f>
        <v/>
      </c>
      <c r="AD91" t="str">
        <f>IF($D91="","",IFERROR(VLOOKUP($B91,Kraftvärmeprod!$B$1:$BX$550,MATCH(AD$2,Kraftvärmeprod!$B$1:$VX$1,0),FALSE)/1,0)-IFERROR(VLOOKUP($B91,'Slutlig allokering kvv'!$B$2:$BX$550,MATCH(AD$2,'Slutlig allokering kvv'!$B$1:$BX$1,0),FALSE)/1,0))</f>
        <v/>
      </c>
      <c r="AE91" t="str">
        <f>IF($D91="","",IFERROR(VLOOKUP($B91,Miljö!$B$1:$E$550,MATCH("Hjälpel kraftvärme (GWh)",Miljö!$B$1:$E$1,0),FALSE)/1,0)-IFERROR(VLOOKUP($B91,'Slutlig allokering kvv'!$B$2:$BX$549,MATCH(AE$2,'Slutlig allokering kvv'!$B$1:$BX$1,0),FALSE)/1,0))</f>
        <v/>
      </c>
      <c r="AI91" s="274">
        <f t="shared" si="4"/>
        <v>0</v>
      </c>
      <c r="AK91">
        <f>IFERROR(VLOOKUP($B91,'Slutlig allokering kvv'!$B$2:$AX$549,MATCH("Summa slutlig allokerad tillförd energi (utan hjälpel och rökgaskondensering):",'Slutlig allokering kvv'!$B$1:$AX$1,0),FALSE)/1,"")</f>
        <v>0</v>
      </c>
      <c r="AM91" s="275" t="str">
        <f>IFERROR(1-VLOOKUP($B91,'Slutlig allokering kvv'!$B$2:$AX$549,MATCH("Andel av bränsle i kvv som allokerats till värme, exklusive rökgaskondensering och hjälpel",'Slutlig allokering kvv'!$B$1:$AX$1,0),FALSE),"")</f>
        <v/>
      </c>
      <c r="AO91" s="115" t="str">
        <f t="shared" si="5"/>
        <v/>
      </c>
      <c r="AP91" s="276" t="str">
        <f t="shared" si="6"/>
        <v/>
      </c>
      <c r="AR91" s="115" t="str">
        <f t="shared" si="7"/>
        <v/>
      </c>
    </row>
    <row r="92" spans="1:44">
      <c r="A92" t="s">
        <v>157</v>
      </c>
      <c r="B92" t="s">
        <v>159</v>
      </c>
      <c r="C92" t="str">
        <f>IFERROR(VLOOKUP($B92,Kraftvärmeprod!$B$1:$AH$479,MATCH(C$2,Kraftvärmeprod!$B$1:$AG$1,0),FALSE)/1,"")</f>
        <v/>
      </c>
      <c r="D92" t="str">
        <f>IFERROR(VLOOKUP($B92,Kraftvärmeprod!$B$1:$AH$479,MATCH(D$2,Kraftvärmeprod!$B$1:$AG$1,0),FALSE)/1,"")</f>
        <v/>
      </c>
      <c r="F92" t="str">
        <f>IF($D92="","",IFERROR(VLOOKUP($B92,Kraftvärmeprod!$B$1:$BX$550,MATCH(F$2,Kraftvärmeprod!$B$1:$VX$1,0),FALSE)/1,0)-IFERROR(VLOOKUP($B92,'Slutlig allokering kvv'!$B$2:$BX$550,MATCH(F$2,'Slutlig allokering kvv'!$B$1:$BX$1,0),FALSE)/1,0))</f>
        <v/>
      </c>
      <c r="G92" t="str">
        <f>IF($D92="","",IFERROR(VLOOKUP($B92,Kraftvärmeprod!$B$1:$BX$550,MATCH(G$2,Kraftvärmeprod!$B$1:$VX$1,0),FALSE)/1,0)-IFERROR(VLOOKUP($B92,'Slutlig allokering kvv'!$B$2:$BX$550,MATCH(G$2,'Slutlig allokering kvv'!$B$1:$BX$1,0),FALSE)/1,0))</f>
        <v/>
      </c>
      <c r="H92" t="str">
        <f>IF($D92="","",IFERROR(VLOOKUP($B92,Kraftvärmeprod!$B$1:$BX$550,MATCH(H$2,Kraftvärmeprod!$B$1:$VX$1,0),FALSE)/1,0)-IFERROR(VLOOKUP($B92,'Slutlig allokering kvv'!$B$2:$BX$550,MATCH(H$2,'Slutlig allokering kvv'!$B$1:$BX$1,0),FALSE)/1,0))</f>
        <v/>
      </c>
      <c r="I92" t="str">
        <f>IF($D92="","",IFERROR(VLOOKUP($B92,Kraftvärmeprod!$B$1:$BX$550,MATCH(I$2,Kraftvärmeprod!$B$1:$VX$1,0),FALSE)/1,0)-IFERROR(VLOOKUP($B92,'Slutlig allokering kvv'!$B$2:$BX$550,MATCH(I$2,'Slutlig allokering kvv'!$B$1:$BX$1,0),FALSE)/1,0))</f>
        <v/>
      </c>
      <c r="J92" t="str">
        <f>IF($D92="","",IFERROR(VLOOKUP($B92,Kraftvärmeprod!$B$1:$BX$550,MATCH(J$2,Kraftvärmeprod!$B$1:$VX$1,0),FALSE)/1,0)-IFERROR(VLOOKUP($B92,'Slutlig allokering kvv'!$B$2:$BX$550,MATCH(J$2,'Slutlig allokering kvv'!$B$1:$BX$1,0),FALSE)/1,0))</f>
        <v/>
      </c>
      <c r="K92" t="str">
        <f>IF($D92="","",IFERROR(VLOOKUP($B92,Kraftvärmeprod!$B$1:$BX$550,MATCH(K$2,Kraftvärmeprod!$B$1:$VX$1,0),FALSE)/1,0)-IFERROR(VLOOKUP($B92,'Slutlig allokering kvv'!$B$2:$BX$550,MATCH(K$2,'Slutlig allokering kvv'!$B$1:$BX$1,0),FALSE)/1,0))</f>
        <v/>
      </c>
      <c r="L92" t="str">
        <f>IF($D92="","",IFERROR(VLOOKUP($B92,Kraftvärmeprod!$B$1:$BX$550,MATCH(L$2,Kraftvärmeprod!$B$1:$VX$1,0),FALSE)/1,0)-IFERROR(VLOOKUP($B92,'Slutlig allokering kvv'!$B$2:$BX$550,MATCH(L$2,'Slutlig allokering kvv'!$B$1:$BX$1,0),FALSE)/1,0))</f>
        <v/>
      </c>
      <c r="M92" t="str">
        <f>IF($D92="","",IFERROR(VLOOKUP($B92,Kraftvärmeprod!$B$1:$BX$550,MATCH(M$2,Kraftvärmeprod!$B$1:$VX$1,0),FALSE)/1,0)-IFERROR(VLOOKUP($B92,'Slutlig allokering kvv'!$B$2:$BX$550,MATCH(M$2,'Slutlig allokering kvv'!$B$1:$BX$1,0),FALSE)/1,0))</f>
        <v/>
      </c>
      <c r="N92" t="str">
        <f>IF($D92="","",IFERROR(VLOOKUP($B92,Kraftvärmeprod!$B$1:$BX$550,MATCH(N$2,Kraftvärmeprod!$B$1:$VX$1,0),FALSE)/1,0)-IFERROR(VLOOKUP($B92,'Slutlig allokering kvv'!$B$2:$BX$550,MATCH(N$2,'Slutlig allokering kvv'!$B$1:$BX$1,0),FALSE)/1,0))</f>
        <v/>
      </c>
      <c r="O92" t="str">
        <f>IF($D92="","",IFERROR(VLOOKUP($B92,Kraftvärmeprod!$B$1:$BX$550,MATCH(O$2,Kraftvärmeprod!$B$1:$VX$1,0),FALSE)/1,0)-IFERROR(VLOOKUP($B92,'Slutlig allokering kvv'!$B$2:$BX$550,MATCH(O$2,'Slutlig allokering kvv'!$B$1:$BX$1,0),FALSE)/1,0))</f>
        <v/>
      </c>
      <c r="P92" t="str">
        <f>IF($D92="","",IFERROR(VLOOKUP($B92,Kraftvärmeprod!$B$1:$BX$550,MATCH(P$2,Kraftvärmeprod!$B$1:$VX$1,0),FALSE)/1,0)-IFERROR(VLOOKUP($B92,'Slutlig allokering kvv'!$B$2:$BX$550,MATCH(P$2,'Slutlig allokering kvv'!$B$1:$BX$1,0),FALSE)/1,0))</f>
        <v/>
      </c>
      <c r="Q92" t="str">
        <f>IF($D92="","",IFERROR(VLOOKUP($B92,Kraftvärmeprod!$B$1:$BX$550,MATCH(Q$2,Kraftvärmeprod!$B$1:$VX$1,0),FALSE)/1,0)-IFERROR(VLOOKUP($B92,'Slutlig allokering kvv'!$B$2:$BX$550,MATCH(Q$2,'Slutlig allokering kvv'!$B$1:$BX$1,0),FALSE)/1,0))</f>
        <v/>
      </c>
      <c r="R92" t="str">
        <f>IF($D92="","",IFERROR(VLOOKUP($B92,Kraftvärmeprod!$B$1:$BX$550,MATCH(R$2,Kraftvärmeprod!$B$1:$VX$1,0),FALSE)/1,0)-IFERROR(VLOOKUP($B92,'Slutlig allokering kvv'!$B$2:$BX$550,MATCH(R$2,'Slutlig allokering kvv'!$B$1:$BX$1,0),FALSE)/1,0))</f>
        <v/>
      </c>
      <c r="S92" t="str">
        <f>IF($D92="","",IFERROR(VLOOKUP($B92,Kraftvärmeprod!$B$1:$BX$550,MATCH(S$2,Kraftvärmeprod!$B$1:$VX$1,0),FALSE)/1,0)-IFERROR(VLOOKUP($B92,'Slutlig allokering kvv'!$B$2:$BX$550,MATCH(S$2,'Slutlig allokering kvv'!$B$1:$BX$1,0),FALSE)/1,0))</f>
        <v/>
      </c>
      <c r="T92" t="str">
        <f>IF($D92="","",IFERROR(VLOOKUP($B92,Kraftvärmeprod!$B$1:$BX$550,MATCH(T$2,Kraftvärmeprod!$B$1:$VX$1,0),FALSE)/1,0)-IFERROR(VLOOKUP($B92,'Slutlig allokering kvv'!$B$2:$BX$550,MATCH(T$2,'Slutlig allokering kvv'!$B$1:$BX$1,0),FALSE)/1,0))</f>
        <v/>
      </c>
      <c r="U92" t="str">
        <f>IF($D92="","",IFERROR(VLOOKUP($B92,Kraftvärmeprod!$B$1:$BX$550,MATCH(U$2,Kraftvärmeprod!$B$1:$VX$1,0),FALSE)/1,0)-IFERROR(VLOOKUP($B92,'Slutlig allokering kvv'!$B$2:$BX$550,MATCH(U$2,'Slutlig allokering kvv'!$B$1:$BX$1,0),FALSE)/1,0))</f>
        <v/>
      </c>
      <c r="V92" t="str">
        <f>IF($D92="","",IFERROR(VLOOKUP($B92,Kraftvärmeprod!$B$1:$BX$550,MATCH(V$2,Kraftvärmeprod!$B$1:$VX$1,0),FALSE)/1,0)-IFERROR(VLOOKUP($B92,'Slutlig allokering kvv'!$B$2:$BX$550,MATCH(V$2,'Slutlig allokering kvv'!$B$1:$BX$1,0),FALSE)/1,0))</f>
        <v/>
      </c>
      <c r="W92" t="str">
        <f>IF($D92="","",IFERROR(VLOOKUP($B92,Kraftvärmeprod!$B$1:$BX$550,MATCH(W$2,Kraftvärmeprod!$B$1:$VX$1,0),FALSE)/1,0)-IFERROR(VLOOKUP($B92,'Slutlig allokering kvv'!$B$2:$BX$550,MATCH(W$2,'Slutlig allokering kvv'!$B$1:$BX$1,0),FALSE)/1,0))</f>
        <v/>
      </c>
      <c r="X92" t="str">
        <f>IF($D92="","",IFERROR(VLOOKUP($B92,Kraftvärmeprod!$B$1:$BX$550,MATCH(X$2,Kraftvärmeprod!$B$1:$VX$1,0),FALSE)/1,0)-IFERROR(VLOOKUP($B92,'Slutlig allokering kvv'!$B$2:$BX$550,MATCH(X$2,'Slutlig allokering kvv'!$B$1:$BX$1,0),FALSE)/1,0))</f>
        <v/>
      </c>
      <c r="Y92" t="str">
        <f>IF($D92="","",IFERROR(VLOOKUP($B92,Kraftvärmeprod!$B$1:$BX$550,MATCH(Y$2,Kraftvärmeprod!$B$1:$VX$1,0),FALSE)/1,0)-IFERROR(VLOOKUP($B92,'Slutlig allokering kvv'!$B$2:$BX$550,MATCH(Y$2,'Slutlig allokering kvv'!$B$1:$BX$1,0),FALSE)/1,0))</f>
        <v/>
      </c>
      <c r="Z92" t="str">
        <f>IF($D92="","",IFERROR(VLOOKUP($B92,Kraftvärmeprod!$B$1:$BX$550,MATCH(Z$2,Kraftvärmeprod!$B$1:$VX$1,0),FALSE)/1,0)-IFERROR(VLOOKUP($B92,'Slutlig allokering kvv'!$B$2:$BX$550,MATCH(Z$2,'Slutlig allokering kvv'!$B$1:$BX$1,0),FALSE)/1,0))</f>
        <v/>
      </c>
      <c r="AA92" t="str">
        <f>IF($D92="","",IFERROR(VLOOKUP($B92,Kraftvärmeprod!$B$1:$BX$550,MATCH(AA$2,Kraftvärmeprod!$B$1:$VX$1,0),FALSE)/1,0)-IFERROR(VLOOKUP($B92,'Slutlig allokering kvv'!$B$2:$BX$550,MATCH(AA$2,'Slutlig allokering kvv'!$B$1:$BX$1,0),FALSE)/1,0))</f>
        <v/>
      </c>
      <c r="AB92" t="str">
        <f>IF($D92="","",IFERROR(VLOOKUP($B92,Kraftvärmeprod!$B$1:$BX$550,MATCH(AB$2,Kraftvärmeprod!$B$1:$VX$1,0),FALSE)/1,0)-IFERROR(VLOOKUP($B92,'Slutlig allokering kvv'!$B$2:$BX$550,MATCH(AB$2,'Slutlig allokering kvv'!$B$1:$BX$1,0),FALSE)/1,0))</f>
        <v/>
      </c>
      <c r="AC92" t="str">
        <f>IF($D92="","",IFERROR(VLOOKUP($B92,Kraftvärmeprod!$B$1:$BX$550,MATCH(AC$2,Kraftvärmeprod!$B$1:$VX$1,0),FALSE)/1,0)-IFERROR(VLOOKUP($B92,'Slutlig allokering kvv'!$B$2:$BX$550,MATCH(AC$2,'Slutlig allokering kvv'!$B$1:$BX$1,0),FALSE)/1,0))</f>
        <v/>
      </c>
      <c r="AD92" t="str">
        <f>IF($D92="","",IFERROR(VLOOKUP($B92,Kraftvärmeprod!$B$1:$BX$550,MATCH(AD$2,Kraftvärmeprod!$B$1:$VX$1,0),FALSE)/1,0)-IFERROR(VLOOKUP($B92,'Slutlig allokering kvv'!$B$2:$BX$550,MATCH(AD$2,'Slutlig allokering kvv'!$B$1:$BX$1,0),FALSE)/1,0))</f>
        <v/>
      </c>
      <c r="AE92" t="str">
        <f>IF($D92="","",IFERROR(VLOOKUP($B92,Miljö!$B$1:$E$550,MATCH("Hjälpel kraftvärme (GWh)",Miljö!$B$1:$E$1,0),FALSE)/1,0)-IFERROR(VLOOKUP($B92,'Slutlig allokering kvv'!$B$2:$BX$549,MATCH(AE$2,'Slutlig allokering kvv'!$B$1:$BX$1,0),FALSE)/1,0))</f>
        <v/>
      </c>
      <c r="AI92" s="274">
        <f t="shared" si="4"/>
        <v>0</v>
      </c>
      <c r="AK92">
        <f>IFERROR(VLOOKUP($B92,'Slutlig allokering kvv'!$B$2:$AX$549,MATCH("Summa slutlig allokerad tillförd energi (utan hjälpel och rökgaskondensering):",'Slutlig allokering kvv'!$B$1:$AX$1,0),FALSE)/1,"")</f>
        <v>0</v>
      </c>
      <c r="AM92" s="275" t="str">
        <f>IFERROR(1-VLOOKUP($B92,'Slutlig allokering kvv'!$B$2:$AX$549,MATCH("Andel av bränsle i kvv som allokerats till värme, exklusive rökgaskondensering och hjälpel",'Slutlig allokering kvv'!$B$1:$AX$1,0),FALSE),"")</f>
        <v/>
      </c>
      <c r="AO92" s="115" t="str">
        <f t="shared" si="5"/>
        <v/>
      </c>
      <c r="AP92" s="276" t="str">
        <f t="shared" si="6"/>
        <v/>
      </c>
      <c r="AR92" s="115" t="str">
        <f t="shared" si="7"/>
        <v/>
      </c>
    </row>
    <row r="93" spans="1:44">
      <c r="A93" t="s">
        <v>163</v>
      </c>
      <c r="B93" t="s">
        <v>164</v>
      </c>
      <c r="C93" t="str">
        <f>IFERROR(VLOOKUP($B93,Kraftvärmeprod!$B$1:$AH$479,MATCH(C$2,Kraftvärmeprod!$B$1:$AG$1,0),FALSE)/1,"")</f>
        <v/>
      </c>
      <c r="D93" t="str">
        <f>IFERROR(VLOOKUP($B93,Kraftvärmeprod!$B$1:$AH$479,MATCH(D$2,Kraftvärmeprod!$B$1:$AG$1,0),FALSE)/1,"")</f>
        <v/>
      </c>
      <c r="F93" t="str">
        <f>IF($D93="","",IFERROR(VLOOKUP($B93,Kraftvärmeprod!$B$1:$BX$550,MATCH(F$2,Kraftvärmeprod!$B$1:$VX$1,0),FALSE)/1,0)-IFERROR(VLOOKUP($B93,'Slutlig allokering kvv'!$B$2:$BX$550,MATCH(F$2,'Slutlig allokering kvv'!$B$1:$BX$1,0),FALSE)/1,0))</f>
        <v/>
      </c>
      <c r="G93" t="str">
        <f>IF($D93="","",IFERROR(VLOOKUP($B93,Kraftvärmeprod!$B$1:$BX$550,MATCH(G$2,Kraftvärmeprod!$B$1:$VX$1,0),FALSE)/1,0)-IFERROR(VLOOKUP($B93,'Slutlig allokering kvv'!$B$2:$BX$550,MATCH(G$2,'Slutlig allokering kvv'!$B$1:$BX$1,0),FALSE)/1,0))</f>
        <v/>
      </c>
      <c r="H93" t="str">
        <f>IF($D93="","",IFERROR(VLOOKUP($B93,Kraftvärmeprod!$B$1:$BX$550,MATCH(H$2,Kraftvärmeprod!$B$1:$VX$1,0),FALSE)/1,0)-IFERROR(VLOOKUP($B93,'Slutlig allokering kvv'!$B$2:$BX$550,MATCH(H$2,'Slutlig allokering kvv'!$B$1:$BX$1,0),FALSE)/1,0))</f>
        <v/>
      </c>
      <c r="I93" t="str">
        <f>IF($D93="","",IFERROR(VLOOKUP($B93,Kraftvärmeprod!$B$1:$BX$550,MATCH(I$2,Kraftvärmeprod!$B$1:$VX$1,0),FALSE)/1,0)-IFERROR(VLOOKUP($B93,'Slutlig allokering kvv'!$B$2:$BX$550,MATCH(I$2,'Slutlig allokering kvv'!$B$1:$BX$1,0),FALSE)/1,0))</f>
        <v/>
      </c>
      <c r="J93" t="str">
        <f>IF($D93="","",IFERROR(VLOOKUP($B93,Kraftvärmeprod!$B$1:$BX$550,MATCH(J$2,Kraftvärmeprod!$B$1:$VX$1,0),FALSE)/1,0)-IFERROR(VLOOKUP($B93,'Slutlig allokering kvv'!$B$2:$BX$550,MATCH(J$2,'Slutlig allokering kvv'!$B$1:$BX$1,0),FALSE)/1,0))</f>
        <v/>
      </c>
      <c r="K93" t="str">
        <f>IF($D93="","",IFERROR(VLOOKUP($B93,Kraftvärmeprod!$B$1:$BX$550,MATCH(K$2,Kraftvärmeprod!$B$1:$VX$1,0),FALSE)/1,0)-IFERROR(VLOOKUP($B93,'Slutlig allokering kvv'!$B$2:$BX$550,MATCH(K$2,'Slutlig allokering kvv'!$B$1:$BX$1,0),FALSE)/1,0))</f>
        <v/>
      </c>
      <c r="L93" t="str">
        <f>IF($D93="","",IFERROR(VLOOKUP($B93,Kraftvärmeprod!$B$1:$BX$550,MATCH(L$2,Kraftvärmeprod!$B$1:$VX$1,0),FALSE)/1,0)-IFERROR(VLOOKUP($B93,'Slutlig allokering kvv'!$B$2:$BX$550,MATCH(L$2,'Slutlig allokering kvv'!$B$1:$BX$1,0),FALSE)/1,0))</f>
        <v/>
      </c>
      <c r="M93" t="str">
        <f>IF($D93="","",IFERROR(VLOOKUP($B93,Kraftvärmeprod!$B$1:$BX$550,MATCH(M$2,Kraftvärmeprod!$B$1:$VX$1,0),FALSE)/1,0)-IFERROR(VLOOKUP($B93,'Slutlig allokering kvv'!$B$2:$BX$550,MATCH(M$2,'Slutlig allokering kvv'!$B$1:$BX$1,0),FALSE)/1,0))</f>
        <v/>
      </c>
      <c r="N93" t="str">
        <f>IF($D93="","",IFERROR(VLOOKUP($B93,Kraftvärmeprod!$B$1:$BX$550,MATCH(N$2,Kraftvärmeprod!$B$1:$VX$1,0),FALSE)/1,0)-IFERROR(VLOOKUP($B93,'Slutlig allokering kvv'!$B$2:$BX$550,MATCH(N$2,'Slutlig allokering kvv'!$B$1:$BX$1,0),FALSE)/1,0))</f>
        <v/>
      </c>
      <c r="O93" t="str">
        <f>IF($D93="","",IFERROR(VLOOKUP($B93,Kraftvärmeprod!$B$1:$BX$550,MATCH(O$2,Kraftvärmeprod!$B$1:$VX$1,0),FALSE)/1,0)-IFERROR(VLOOKUP($B93,'Slutlig allokering kvv'!$B$2:$BX$550,MATCH(O$2,'Slutlig allokering kvv'!$B$1:$BX$1,0),FALSE)/1,0))</f>
        <v/>
      </c>
      <c r="P93" t="str">
        <f>IF($D93="","",IFERROR(VLOOKUP($B93,Kraftvärmeprod!$B$1:$BX$550,MATCH(P$2,Kraftvärmeprod!$B$1:$VX$1,0),FALSE)/1,0)-IFERROR(VLOOKUP($B93,'Slutlig allokering kvv'!$B$2:$BX$550,MATCH(P$2,'Slutlig allokering kvv'!$B$1:$BX$1,0),FALSE)/1,0))</f>
        <v/>
      </c>
      <c r="Q93" t="str">
        <f>IF($D93="","",IFERROR(VLOOKUP($B93,Kraftvärmeprod!$B$1:$BX$550,MATCH(Q$2,Kraftvärmeprod!$B$1:$VX$1,0),FALSE)/1,0)-IFERROR(VLOOKUP($B93,'Slutlig allokering kvv'!$B$2:$BX$550,MATCH(Q$2,'Slutlig allokering kvv'!$B$1:$BX$1,0),FALSE)/1,0))</f>
        <v/>
      </c>
      <c r="R93" t="str">
        <f>IF($D93="","",IFERROR(VLOOKUP($B93,Kraftvärmeprod!$B$1:$BX$550,MATCH(R$2,Kraftvärmeprod!$B$1:$VX$1,0),FALSE)/1,0)-IFERROR(VLOOKUP($B93,'Slutlig allokering kvv'!$B$2:$BX$550,MATCH(R$2,'Slutlig allokering kvv'!$B$1:$BX$1,0),FALSE)/1,0))</f>
        <v/>
      </c>
      <c r="S93" t="str">
        <f>IF($D93="","",IFERROR(VLOOKUP($B93,Kraftvärmeprod!$B$1:$BX$550,MATCH(S$2,Kraftvärmeprod!$B$1:$VX$1,0),FALSE)/1,0)-IFERROR(VLOOKUP($B93,'Slutlig allokering kvv'!$B$2:$BX$550,MATCH(S$2,'Slutlig allokering kvv'!$B$1:$BX$1,0),FALSE)/1,0))</f>
        <v/>
      </c>
      <c r="T93" t="str">
        <f>IF($D93="","",IFERROR(VLOOKUP($B93,Kraftvärmeprod!$B$1:$BX$550,MATCH(T$2,Kraftvärmeprod!$B$1:$VX$1,0),FALSE)/1,0)-IFERROR(VLOOKUP($B93,'Slutlig allokering kvv'!$B$2:$BX$550,MATCH(T$2,'Slutlig allokering kvv'!$B$1:$BX$1,0),FALSE)/1,0))</f>
        <v/>
      </c>
      <c r="U93" t="str">
        <f>IF($D93="","",IFERROR(VLOOKUP($B93,Kraftvärmeprod!$B$1:$BX$550,MATCH(U$2,Kraftvärmeprod!$B$1:$VX$1,0),FALSE)/1,0)-IFERROR(VLOOKUP($B93,'Slutlig allokering kvv'!$B$2:$BX$550,MATCH(U$2,'Slutlig allokering kvv'!$B$1:$BX$1,0),FALSE)/1,0))</f>
        <v/>
      </c>
      <c r="V93" t="str">
        <f>IF($D93="","",IFERROR(VLOOKUP($B93,Kraftvärmeprod!$B$1:$BX$550,MATCH(V$2,Kraftvärmeprod!$B$1:$VX$1,0),FALSE)/1,0)-IFERROR(VLOOKUP($B93,'Slutlig allokering kvv'!$B$2:$BX$550,MATCH(V$2,'Slutlig allokering kvv'!$B$1:$BX$1,0),FALSE)/1,0))</f>
        <v/>
      </c>
      <c r="W93" t="str">
        <f>IF($D93="","",IFERROR(VLOOKUP($B93,Kraftvärmeprod!$B$1:$BX$550,MATCH(W$2,Kraftvärmeprod!$B$1:$VX$1,0),FALSE)/1,0)-IFERROR(VLOOKUP($B93,'Slutlig allokering kvv'!$B$2:$BX$550,MATCH(W$2,'Slutlig allokering kvv'!$B$1:$BX$1,0),FALSE)/1,0))</f>
        <v/>
      </c>
      <c r="X93" t="str">
        <f>IF($D93="","",IFERROR(VLOOKUP($B93,Kraftvärmeprod!$B$1:$BX$550,MATCH(X$2,Kraftvärmeprod!$B$1:$VX$1,0),FALSE)/1,0)-IFERROR(VLOOKUP($B93,'Slutlig allokering kvv'!$B$2:$BX$550,MATCH(X$2,'Slutlig allokering kvv'!$B$1:$BX$1,0),FALSE)/1,0))</f>
        <v/>
      </c>
      <c r="Y93" t="str">
        <f>IF($D93="","",IFERROR(VLOOKUP($B93,Kraftvärmeprod!$B$1:$BX$550,MATCH(Y$2,Kraftvärmeprod!$B$1:$VX$1,0),FALSE)/1,0)-IFERROR(VLOOKUP($B93,'Slutlig allokering kvv'!$B$2:$BX$550,MATCH(Y$2,'Slutlig allokering kvv'!$B$1:$BX$1,0),FALSE)/1,0))</f>
        <v/>
      </c>
      <c r="Z93" t="str">
        <f>IF($D93="","",IFERROR(VLOOKUP($B93,Kraftvärmeprod!$B$1:$BX$550,MATCH(Z$2,Kraftvärmeprod!$B$1:$VX$1,0),FALSE)/1,0)-IFERROR(VLOOKUP($B93,'Slutlig allokering kvv'!$B$2:$BX$550,MATCH(Z$2,'Slutlig allokering kvv'!$B$1:$BX$1,0),FALSE)/1,0))</f>
        <v/>
      </c>
      <c r="AA93" t="str">
        <f>IF($D93="","",IFERROR(VLOOKUP($B93,Kraftvärmeprod!$B$1:$BX$550,MATCH(AA$2,Kraftvärmeprod!$B$1:$VX$1,0),FALSE)/1,0)-IFERROR(VLOOKUP($B93,'Slutlig allokering kvv'!$B$2:$BX$550,MATCH(AA$2,'Slutlig allokering kvv'!$B$1:$BX$1,0),FALSE)/1,0))</f>
        <v/>
      </c>
      <c r="AB93" t="str">
        <f>IF($D93="","",IFERROR(VLOOKUP($B93,Kraftvärmeprod!$B$1:$BX$550,MATCH(AB$2,Kraftvärmeprod!$B$1:$VX$1,0),FALSE)/1,0)-IFERROR(VLOOKUP($B93,'Slutlig allokering kvv'!$B$2:$BX$550,MATCH(AB$2,'Slutlig allokering kvv'!$B$1:$BX$1,0),FALSE)/1,0))</f>
        <v/>
      </c>
      <c r="AC93" t="str">
        <f>IF($D93="","",IFERROR(VLOOKUP($B93,Kraftvärmeprod!$B$1:$BX$550,MATCH(AC$2,Kraftvärmeprod!$B$1:$VX$1,0),FALSE)/1,0)-IFERROR(VLOOKUP($B93,'Slutlig allokering kvv'!$B$2:$BX$550,MATCH(AC$2,'Slutlig allokering kvv'!$B$1:$BX$1,0),FALSE)/1,0))</f>
        <v/>
      </c>
      <c r="AD93" t="str">
        <f>IF($D93="","",IFERROR(VLOOKUP($B93,Kraftvärmeprod!$B$1:$BX$550,MATCH(AD$2,Kraftvärmeprod!$B$1:$VX$1,0),FALSE)/1,0)-IFERROR(VLOOKUP($B93,'Slutlig allokering kvv'!$B$2:$BX$550,MATCH(AD$2,'Slutlig allokering kvv'!$B$1:$BX$1,0),FALSE)/1,0))</f>
        <v/>
      </c>
      <c r="AE93" t="str">
        <f>IF($D93="","",IFERROR(VLOOKUP($B93,Miljö!$B$1:$E$550,MATCH("Hjälpel kraftvärme (GWh)",Miljö!$B$1:$E$1,0),FALSE)/1,0)-IFERROR(VLOOKUP($B93,'Slutlig allokering kvv'!$B$2:$BX$549,MATCH(AE$2,'Slutlig allokering kvv'!$B$1:$BX$1,0),FALSE)/1,0))</f>
        <v/>
      </c>
      <c r="AI93" s="274">
        <f t="shared" si="4"/>
        <v>0</v>
      </c>
      <c r="AK93">
        <f>IFERROR(VLOOKUP($B93,'Slutlig allokering kvv'!$B$2:$AX$549,MATCH("Summa slutlig allokerad tillförd energi (utan hjälpel och rökgaskondensering):",'Slutlig allokering kvv'!$B$1:$AX$1,0),FALSE)/1,"")</f>
        <v>0</v>
      </c>
      <c r="AM93" s="275" t="str">
        <f>IFERROR(1-VLOOKUP($B93,'Slutlig allokering kvv'!$B$2:$AX$549,MATCH("Andel av bränsle i kvv som allokerats till värme, exklusive rökgaskondensering och hjälpel",'Slutlig allokering kvv'!$B$1:$AX$1,0),FALSE),"")</f>
        <v/>
      </c>
      <c r="AO93" s="115" t="str">
        <f t="shared" si="5"/>
        <v/>
      </c>
      <c r="AP93" s="276" t="str">
        <f t="shared" si="6"/>
        <v/>
      </c>
      <c r="AR93" s="115" t="str">
        <f t="shared" si="7"/>
        <v/>
      </c>
    </row>
    <row r="94" spans="1:44">
      <c r="A94" t="s">
        <v>163</v>
      </c>
      <c r="B94" t="s">
        <v>165</v>
      </c>
      <c r="C94" t="str">
        <f>IFERROR(VLOOKUP($B94,Kraftvärmeprod!$B$1:$AH$479,MATCH(C$2,Kraftvärmeprod!$B$1:$AG$1,0),FALSE)/1,"")</f>
        <v/>
      </c>
      <c r="D94" t="str">
        <f>IFERROR(VLOOKUP($B94,Kraftvärmeprod!$B$1:$AH$479,MATCH(D$2,Kraftvärmeprod!$B$1:$AG$1,0),FALSE)/1,"")</f>
        <v/>
      </c>
      <c r="F94" t="str">
        <f>IF($D94="","",IFERROR(VLOOKUP($B94,Kraftvärmeprod!$B$1:$BX$550,MATCH(F$2,Kraftvärmeprod!$B$1:$VX$1,0),FALSE)/1,0)-IFERROR(VLOOKUP($B94,'Slutlig allokering kvv'!$B$2:$BX$550,MATCH(F$2,'Slutlig allokering kvv'!$B$1:$BX$1,0),FALSE)/1,0))</f>
        <v/>
      </c>
      <c r="G94" t="str">
        <f>IF($D94="","",IFERROR(VLOOKUP($B94,Kraftvärmeprod!$B$1:$BX$550,MATCH(G$2,Kraftvärmeprod!$B$1:$VX$1,0),FALSE)/1,0)-IFERROR(VLOOKUP($B94,'Slutlig allokering kvv'!$B$2:$BX$550,MATCH(G$2,'Slutlig allokering kvv'!$B$1:$BX$1,0),FALSE)/1,0))</f>
        <v/>
      </c>
      <c r="H94" t="str">
        <f>IF($D94="","",IFERROR(VLOOKUP($B94,Kraftvärmeprod!$B$1:$BX$550,MATCH(H$2,Kraftvärmeprod!$B$1:$VX$1,0),FALSE)/1,0)-IFERROR(VLOOKUP($B94,'Slutlig allokering kvv'!$B$2:$BX$550,MATCH(H$2,'Slutlig allokering kvv'!$B$1:$BX$1,0),FALSE)/1,0))</f>
        <v/>
      </c>
      <c r="I94" t="str">
        <f>IF($D94="","",IFERROR(VLOOKUP($B94,Kraftvärmeprod!$B$1:$BX$550,MATCH(I$2,Kraftvärmeprod!$B$1:$VX$1,0),FALSE)/1,0)-IFERROR(VLOOKUP($B94,'Slutlig allokering kvv'!$B$2:$BX$550,MATCH(I$2,'Slutlig allokering kvv'!$B$1:$BX$1,0),FALSE)/1,0))</f>
        <v/>
      </c>
      <c r="J94" t="str">
        <f>IF($D94="","",IFERROR(VLOOKUP($B94,Kraftvärmeprod!$B$1:$BX$550,MATCH(J$2,Kraftvärmeprod!$B$1:$VX$1,0),FALSE)/1,0)-IFERROR(VLOOKUP($B94,'Slutlig allokering kvv'!$B$2:$BX$550,MATCH(J$2,'Slutlig allokering kvv'!$B$1:$BX$1,0),FALSE)/1,0))</f>
        <v/>
      </c>
      <c r="K94" t="str">
        <f>IF($D94="","",IFERROR(VLOOKUP($B94,Kraftvärmeprod!$B$1:$BX$550,MATCH(K$2,Kraftvärmeprod!$B$1:$VX$1,0),FALSE)/1,0)-IFERROR(VLOOKUP($B94,'Slutlig allokering kvv'!$B$2:$BX$550,MATCH(K$2,'Slutlig allokering kvv'!$B$1:$BX$1,0),FALSE)/1,0))</f>
        <v/>
      </c>
      <c r="L94" t="str">
        <f>IF($D94="","",IFERROR(VLOOKUP($B94,Kraftvärmeprod!$B$1:$BX$550,MATCH(L$2,Kraftvärmeprod!$B$1:$VX$1,0),FALSE)/1,0)-IFERROR(VLOOKUP($B94,'Slutlig allokering kvv'!$B$2:$BX$550,MATCH(L$2,'Slutlig allokering kvv'!$B$1:$BX$1,0),FALSE)/1,0))</f>
        <v/>
      </c>
      <c r="M94" t="str">
        <f>IF($D94="","",IFERROR(VLOOKUP($B94,Kraftvärmeprod!$B$1:$BX$550,MATCH(M$2,Kraftvärmeprod!$B$1:$VX$1,0),FALSE)/1,0)-IFERROR(VLOOKUP($B94,'Slutlig allokering kvv'!$B$2:$BX$550,MATCH(M$2,'Slutlig allokering kvv'!$B$1:$BX$1,0),FALSE)/1,0))</f>
        <v/>
      </c>
      <c r="N94" t="str">
        <f>IF($D94="","",IFERROR(VLOOKUP($B94,Kraftvärmeprod!$B$1:$BX$550,MATCH(N$2,Kraftvärmeprod!$B$1:$VX$1,0),FALSE)/1,0)-IFERROR(VLOOKUP($B94,'Slutlig allokering kvv'!$B$2:$BX$550,MATCH(N$2,'Slutlig allokering kvv'!$B$1:$BX$1,0),FALSE)/1,0))</f>
        <v/>
      </c>
      <c r="O94" t="str">
        <f>IF($D94="","",IFERROR(VLOOKUP($B94,Kraftvärmeprod!$B$1:$BX$550,MATCH(O$2,Kraftvärmeprod!$B$1:$VX$1,0),FALSE)/1,0)-IFERROR(VLOOKUP($B94,'Slutlig allokering kvv'!$B$2:$BX$550,MATCH(O$2,'Slutlig allokering kvv'!$B$1:$BX$1,0),FALSE)/1,0))</f>
        <v/>
      </c>
      <c r="P94" t="str">
        <f>IF($D94="","",IFERROR(VLOOKUP($B94,Kraftvärmeprod!$B$1:$BX$550,MATCH(P$2,Kraftvärmeprod!$B$1:$VX$1,0),FALSE)/1,0)-IFERROR(VLOOKUP($B94,'Slutlig allokering kvv'!$B$2:$BX$550,MATCH(P$2,'Slutlig allokering kvv'!$B$1:$BX$1,0),FALSE)/1,0))</f>
        <v/>
      </c>
      <c r="Q94" t="str">
        <f>IF($D94="","",IFERROR(VLOOKUP($B94,Kraftvärmeprod!$B$1:$BX$550,MATCH(Q$2,Kraftvärmeprod!$B$1:$VX$1,0),FALSE)/1,0)-IFERROR(VLOOKUP($B94,'Slutlig allokering kvv'!$B$2:$BX$550,MATCH(Q$2,'Slutlig allokering kvv'!$B$1:$BX$1,0),FALSE)/1,0))</f>
        <v/>
      </c>
      <c r="R94" t="str">
        <f>IF($D94="","",IFERROR(VLOOKUP($B94,Kraftvärmeprod!$B$1:$BX$550,MATCH(R$2,Kraftvärmeprod!$B$1:$VX$1,0),FALSE)/1,0)-IFERROR(VLOOKUP($B94,'Slutlig allokering kvv'!$B$2:$BX$550,MATCH(R$2,'Slutlig allokering kvv'!$B$1:$BX$1,0),FALSE)/1,0))</f>
        <v/>
      </c>
      <c r="S94" t="str">
        <f>IF($D94="","",IFERROR(VLOOKUP($B94,Kraftvärmeprod!$B$1:$BX$550,MATCH(S$2,Kraftvärmeprod!$B$1:$VX$1,0),FALSE)/1,0)-IFERROR(VLOOKUP($B94,'Slutlig allokering kvv'!$B$2:$BX$550,MATCH(S$2,'Slutlig allokering kvv'!$B$1:$BX$1,0),FALSE)/1,0))</f>
        <v/>
      </c>
      <c r="T94" t="str">
        <f>IF($D94="","",IFERROR(VLOOKUP($B94,Kraftvärmeprod!$B$1:$BX$550,MATCH(T$2,Kraftvärmeprod!$B$1:$VX$1,0),FALSE)/1,0)-IFERROR(VLOOKUP($B94,'Slutlig allokering kvv'!$B$2:$BX$550,MATCH(T$2,'Slutlig allokering kvv'!$B$1:$BX$1,0),FALSE)/1,0))</f>
        <v/>
      </c>
      <c r="U94" t="str">
        <f>IF($D94="","",IFERROR(VLOOKUP($B94,Kraftvärmeprod!$B$1:$BX$550,MATCH(U$2,Kraftvärmeprod!$B$1:$VX$1,0),FALSE)/1,0)-IFERROR(VLOOKUP($B94,'Slutlig allokering kvv'!$B$2:$BX$550,MATCH(U$2,'Slutlig allokering kvv'!$B$1:$BX$1,0),FALSE)/1,0))</f>
        <v/>
      </c>
      <c r="V94" t="str">
        <f>IF($D94="","",IFERROR(VLOOKUP($B94,Kraftvärmeprod!$B$1:$BX$550,MATCH(V$2,Kraftvärmeprod!$B$1:$VX$1,0),FALSE)/1,0)-IFERROR(VLOOKUP($B94,'Slutlig allokering kvv'!$B$2:$BX$550,MATCH(V$2,'Slutlig allokering kvv'!$B$1:$BX$1,0),FALSE)/1,0))</f>
        <v/>
      </c>
      <c r="W94" t="str">
        <f>IF($D94="","",IFERROR(VLOOKUP($B94,Kraftvärmeprod!$B$1:$BX$550,MATCH(W$2,Kraftvärmeprod!$B$1:$VX$1,0),FALSE)/1,0)-IFERROR(VLOOKUP($B94,'Slutlig allokering kvv'!$B$2:$BX$550,MATCH(W$2,'Slutlig allokering kvv'!$B$1:$BX$1,0),FALSE)/1,0))</f>
        <v/>
      </c>
      <c r="X94" t="str">
        <f>IF($D94="","",IFERROR(VLOOKUP($B94,Kraftvärmeprod!$B$1:$BX$550,MATCH(X$2,Kraftvärmeprod!$B$1:$VX$1,0),FALSE)/1,0)-IFERROR(VLOOKUP($B94,'Slutlig allokering kvv'!$B$2:$BX$550,MATCH(X$2,'Slutlig allokering kvv'!$B$1:$BX$1,0),FALSE)/1,0))</f>
        <v/>
      </c>
      <c r="Y94" t="str">
        <f>IF($D94="","",IFERROR(VLOOKUP($B94,Kraftvärmeprod!$B$1:$BX$550,MATCH(Y$2,Kraftvärmeprod!$B$1:$VX$1,0),FALSE)/1,0)-IFERROR(VLOOKUP($B94,'Slutlig allokering kvv'!$B$2:$BX$550,MATCH(Y$2,'Slutlig allokering kvv'!$B$1:$BX$1,0),FALSE)/1,0))</f>
        <v/>
      </c>
      <c r="Z94" t="str">
        <f>IF($D94="","",IFERROR(VLOOKUP($B94,Kraftvärmeprod!$B$1:$BX$550,MATCH(Z$2,Kraftvärmeprod!$B$1:$VX$1,0),FALSE)/1,0)-IFERROR(VLOOKUP($B94,'Slutlig allokering kvv'!$B$2:$BX$550,MATCH(Z$2,'Slutlig allokering kvv'!$B$1:$BX$1,0),FALSE)/1,0))</f>
        <v/>
      </c>
      <c r="AA94" t="str">
        <f>IF($D94="","",IFERROR(VLOOKUP($B94,Kraftvärmeprod!$B$1:$BX$550,MATCH(AA$2,Kraftvärmeprod!$B$1:$VX$1,0),FALSE)/1,0)-IFERROR(VLOOKUP($B94,'Slutlig allokering kvv'!$B$2:$BX$550,MATCH(AA$2,'Slutlig allokering kvv'!$B$1:$BX$1,0),FALSE)/1,0))</f>
        <v/>
      </c>
      <c r="AB94" t="str">
        <f>IF($D94="","",IFERROR(VLOOKUP($B94,Kraftvärmeprod!$B$1:$BX$550,MATCH(AB$2,Kraftvärmeprod!$B$1:$VX$1,0),FALSE)/1,0)-IFERROR(VLOOKUP($B94,'Slutlig allokering kvv'!$B$2:$BX$550,MATCH(AB$2,'Slutlig allokering kvv'!$B$1:$BX$1,0),FALSE)/1,0))</f>
        <v/>
      </c>
      <c r="AC94" t="str">
        <f>IF($D94="","",IFERROR(VLOOKUP($B94,Kraftvärmeprod!$B$1:$BX$550,MATCH(AC$2,Kraftvärmeprod!$B$1:$VX$1,0),FALSE)/1,0)-IFERROR(VLOOKUP($B94,'Slutlig allokering kvv'!$B$2:$BX$550,MATCH(AC$2,'Slutlig allokering kvv'!$B$1:$BX$1,0),FALSE)/1,0))</f>
        <v/>
      </c>
      <c r="AD94" t="str">
        <f>IF($D94="","",IFERROR(VLOOKUP($B94,Kraftvärmeprod!$B$1:$BX$550,MATCH(AD$2,Kraftvärmeprod!$B$1:$VX$1,0),FALSE)/1,0)-IFERROR(VLOOKUP($B94,'Slutlig allokering kvv'!$B$2:$BX$550,MATCH(AD$2,'Slutlig allokering kvv'!$B$1:$BX$1,0),FALSE)/1,0))</f>
        <v/>
      </c>
      <c r="AE94" t="str">
        <f>IF($D94="","",IFERROR(VLOOKUP($B94,Miljö!$B$1:$E$550,MATCH("Hjälpel kraftvärme (GWh)",Miljö!$B$1:$E$1,0),FALSE)/1,0)-IFERROR(VLOOKUP($B94,'Slutlig allokering kvv'!$B$2:$BX$549,MATCH(AE$2,'Slutlig allokering kvv'!$B$1:$BX$1,0),FALSE)/1,0))</f>
        <v/>
      </c>
      <c r="AI94" s="274">
        <f t="shared" si="4"/>
        <v>0</v>
      </c>
      <c r="AK94">
        <f>IFERROR(VLOOKUP($B94,'Slutlig allokering kvv'!$B$2:$AX$549,MATCH("Summa slutlig allokerad tillförd energi (utan hjälpel och rökgaskondensering):",'Slutlig allokering kvv'!$B$1:$AX$1,0),FALSE)/1,"")</f>
        <v>0</v>
      </c>
      <c r="AM94" s="275" t="str">
        <f>IFERROR(1-VLOOKUP($B94,'Slutlig allokering kvv'!$B$2:$AX$549,MATCH("Andel av bränsle i kvv som allokerats till värme, exklusive rökgaskondensering och hjälpel",'Slutlig allokering kvv'!$B$1:$AX$1,0),FALSE),"")</f>
        <v/>
      </c>
      <c r="AO94" s="115" t="str">
        <f t="shared" si="5"/>
        <v/>
      </c>
      <c r="AP94" s="276" t="str">
        <f t="shared" si="6"/>
        <v/>
      </c>
      <c r="AR94" s="115" t="str">
        <f t="shared" si="7"/>
        <v/>
      </c>
    </row>
    <row r="95" spans="1:44">
      <c r="A95" t="s">
        <v>163</v>
      </c>
      <c r="B95" t="s">
        <v>166</v>
      </c>
      <c r="C95" t="str">
        <f>IFERROR(VLOOKUP($B95,Kraftvärmeprod!$B$1:$AH$479,MATCH(C$2,Kraftvärmeprod!$B$1:$AG$1,0),FALSE)/1,"")</f>
        <v/>
      </c>
      <c r="D95" t="str">
        <f>IFERROR(VLOOKUP($B95,Kraftvärmeprod!$B$1:$AH$479,MATCH(D$2,Kraftvärmeprod!$B$1:$AG$1,0),FALSE)/1,"")</f>
        <v/>
      </c>
      <c r="F95" t="str">
        <f>IF($D95="","",IFERROR(VLOOKUP($B95,Kraftvärmeprod!$B$1:$BX$550,MATCH(F$2,Kraftvärmeprod!$B$1:$VX$1,0),FALSE)/1,0)-IFERROR(VLOOKUP($B95,'Slutlig allokering kvv'!$B$2:$BX$550,MATCH(F$2,'Slutlig allokering kvv'!$B$1:$BX$1,0),FALSE)/1,0))</f>
        <v/>
      </c>
      <c r="G95" t="str">
        <f>IF($D95="","",IFERROR(VLOOKUP($B95,Kraftvärmeprod!$B$1:$BX$550,MATCH(G$2,Kraftvärmeprod!$B$1:$VX$1,0),FALSE)/1,0)-IFERROR(VLOOKUP($B95,'Slutlig allokering kvv'!$B$2:$BX$550,MATCH(G$2,'Slutlig allokering kvv'!$B$1:$BX$1,0),FALSE)/1,0))</f>
        <v/>
      </c>
      <c r="H95" t="str">
        <f>IF($D95="","",IFERROR(VLOOKUP($B95,Kraftvärmeprod!$B$1:$BX$550,MATCH(H$2,Kraftvärmeprod!$B$1:$VX$1,0),FALSE)/1,0)-IFERROR(VLOOKUP($B95,'Slutlig allokering kvv'!$B$2:$BX$550,MATCH(H$2,'Slutlig allokering kvv'!$B$1:$BX$1,0),FALSE)/1,0))</f>
        <v/>
      </c>
      <c r="I95" t="str">
        <f>IF($D95="","",IFERROR(VLOOKUP($B95,Kraftvärmeprod!$B$1:$BX$550,MATCH(I$2,Kraftvärmeprod!$B$1:$VX$1,0),FALSE)/1,0)-IFERROR(VLOOKUP($B95,'Slutlig allokering kvv'!$B$2:$BX$550,MATCH(I$2,'Slutlig allokering kvv'!$B$1:$BX$1,0),FALSE)/1,0))</f>
        <v/>
      </c>
      <c r="J95" t="str">
        <f>IF($D95="","",IFERROR(VLOOKUP($B95,Kraftvärmeprod!$B$1:$BX$550,MATCH(J$2,Kraftvärmeprod!$B$1:$VX$1,0),FALSE)/1,0)-IFERROR(VLOOKUP($B95,'Slutlig allokering kvv'!$B$2:$BX$550,MATCH(J$2,'Slutlig allokering kvv'!$B$1:$BX$1,0),FALSE)/1,0))</f>
        <v/>
      </c>
      <c r="K95" t="str">
        <f>IF($D95="","",IFERROR(VLOOKUP($B95,Kraftvärmeprod!$B$1:$BX$550,MATCH(K$2,Kraftvärmeprod!$B$1:$VX$1,0),FALSE)/1,0)-IFERROR(VLOOKUP($B95,'Slutlig allokering kvv'!$B$2:$BX$550,MATCH(K$2,'Slutlig allokering kvv'!$B$1:$BX$1,0),FALSE)/1,0))</f>
        <v/>
      </c>
      <c r="L95" t="str">
        <f>IF($D95="","",IFERROR(VLOOKUP($B95,Kraftvärmeprod!$B$1:$BX$550,MATCH(L$2,Kraftvärmeprod!$B$1:$VX$1,0),FALSE)/1,0)-IFERROR(VLOOKUP($B95,'Slutlig allokering kvv'!$B$2:$BX$550,MATCH(L$2,'Slutlig allokering kvv'!$B$1:$BX$1,0),FALSE)/1,0))</f>
        <v/>
      </c>
      <c r="M95" t="str">
        <f>IF($D95="","",IFERROR(VLOOKUP($B95,Kraftvärmeprod!$B$1:$BX$550,MATCH(M$2,Kraftvärmeprod!$B$1:$VX$1,0),FALSE)/1,0)-IFERROR(VLOOKUP($B95,'Slutlig allokering kvv'!$B$2:$BX$550,MATCH(M$2,'Slutlig allokering kvv'!$B$1:$BX$1,0),FALSE)/1,0))</f>
        <v/>
      </c>
      <c r="N95" t="str">
        <f>IF($D95="","",IFERROR(VLOOKUP($B95,Kraftvärmeprod!$B$1:$BX$550,MATCH(N$2,Kraftvärmeprod!$B$1:$VX$1,0),FALSE)/1,0)-IFERROR(VLOOKUP($B95,'Slutlig allokering kvv'!$B$2:$BX$550,MATCH(N$2,'Slutlig allokering kvv'!$B$1:$BX$1,0),FALSE)/1,0))</f>
        <v/>
      </c>
      <c r="O95" t="str">
        <f>IF($D95="","",IFERROR(VLOOKUP($B95,Kraftvärmeprod!$B$1:$BX$550,MATCH(O$2,Kraftvärmeprod!$B$1:$VX$1,0),FALSE)/1,0)-IFERROR(VLOOKUP($B95,'Slutlig allokering kvv'!$B$2:$BX$550,MATCH(O$2,'Slutlig allokering kvv'!$B$1:$BX$1,0),FALSE)/1,0))</f>
        <v/>
      </c>
      <c r="P95" t="str">
        <f>IF($D95="","",IFERROR(VLOOKUP($B95,Kraftvärmeprod!$B$1:$BX$550,MATCH(P$2,Kraftvärmeprod!$B$1:$VX$1,0),FALSE)/1,0)-IFERROR(VLOOKUP($B95,'Slutlig allokering kvv'!$B$2:$BX$550,MATCH(P$2,'Slutlig allokering kvv'!$B$1:$BX$1,0),FALSE)/1,0))</f>
        <v/>
      </c>
      <c r="Q95" t="str">
        <f>IF($D95="","",IFERROR(VLOOKUP($B95,Kraftvärmeprod!$B$1:$BX$550,MATCH(Q$2,Kraftvärmeprod!$B$1:$VX$1,0),FALSE)/1,0)-IFERROR(VLOOKUP($B95,'Slutlig allokering kvv'!$B$2:$BX$550,MATCH(Q$2,'Slutlig allokering kvv'!$B$1:$BX$1,0),FALSE)/1,0))</f>
        <v/>
      </c>
      <c r="R95" t="str">
        <f>IF($D95="","",IFERROR(VLOOKUP($B95,Kraftvärmeprod!$B$1:$BX$550,MATCH(R$2,Kraftvärmeprod!$B$1:$VX$1,0),FALSE)/1,0)-IFERROR(VLOOKUP($B95,'Slutlig allokering kvv'!$B$2:$BX$550,MATCH(R$2,'Slutlig allokering kvv'!$B$1:$BX$1,0),FALSE)/1,0))</f>
        <v/>
      </c>
      <c r="S95" t="str">
        <f>IF($D95="","",IFERROR(VLOOKUP($B95,Kraftvärmeprod!$B$1:$BX$550,MATCH(S$2,Kraftvärmeprod!$B$1:$VX$1,0),FALSE)/1,0)-IFERROR(VLOOKUP($B95,'Slutlig allokering kvv'!$B$2:$BX$550,MATCH(S$2,'Slutlig allokering kvv'!$B$1:$BX$1,0),FALSE)/1,0))</f>
        <v/>
      </c>
      <c r="T95" t="str">
        <f>IF($D95="","",IFERROR(VLOOKUP($B95,Kraftvärmeprod!$B$1:$BX$550,MATCH(T$2,Kraftvärmeprod!$B$1:$VX$1,0),FALSE)/1,0)-IFERROR(VLOOKUP($B95,'Slutlig allokering kvv'!$B$2:$BX$550,MATCH(T$2,'Slutlig allokering kvv'!$B$1:$BX$1,0),FALSE)/1,0))</f>
        <v/>
      </c>
      <c r="U95" t="str">
        <f>IF($D95="","",IFERROR(VLOOKUP($B95,Kraftvärmeprod!$B$1:$BX$550,MATCH(U$2,Kraftvärmeprod!$B$1:$VX$1,0),FALSE)/1,0)-IFERROR(VLOOKUP($B95,'Slutlig allokering kvv'!$B$2:$BX$550,MATCH(U$2,'Slutlig allokering kvv'!$B$1:$BX$1,0),FALSE)/1,0))</f>
        <v/>
      </c>
      <c r="V95" t="str">
        <f>IF($D95="","",IFERROR(VLOOKUP($B95,Kraftvärmeprod!$B$1:$BX$550,MATCH(V$2,Kraftvärmeprod!$B$1:$VX$1,0),FALSE)/1,0)-IFERROR(VLOOKUP($B95,'Slutlig allokering kvv'!$B$2:$BX$550,MATCH(V$2,'Slutlig allokering kvv'!$B$1:$BX$1,0),FALSE)/1,0))</f>
        <v/>
      </c>
      <c r="W95" t="str">
        <f>IF($D95="","",IFERROR(VLOOKUP($B95,Kraftvärmeprod!$B$1:$BX$550,MATCH(W$2,Kraftvärmeprod!$B$1:$VX$1,0),FALSE)/1,0)-IFERROR(VLOOKUP($B95,'Slutlig allokering kvv'!$B$2:$BX$550,MATCH(W$2,'Slutlig allokering kvv'!$B$1:$BX$1,0),FALSE)/1,0))</f>
        <v/>
      </c>
      <c r="X95" t="str">
        <f>IF($D95="","",IFERROR(VLOOKUP($B95,Kraftvärmeprod!$B$1:$BX$550,MATCH(X$2,Kraftvärmeprod!$B$1:$VX$1,0),FALSE)/1,0)-IFERROR(VLOOKUP($B95,'Slutlig allokering kvv'!$B$2:$BX$550,MATCH(X$2,'Slutlig allokering kvv'!$B$1:$BX$1,0),FALSE)/1,0))</f>
        <v/>
      </c>
      <c r="Y95" t="str">
        <f>IF($D95="","",IFERROR(VLOOKUP($B95,Kraftvärmeprod!$B$1:$BX$550,MATCH(Y$2,Kraftvärmeprod!$B$1:$VX$1,0),FALSE)/1,0)-IFERROR(VLOOKUP($B95,'Slutlig allokering kvv'!$B$2:$BX$550,MATCH(Y$2,'Slutlig allokering kvv'!$B$1:$BX$1,0),FALSE)/1,0))</f>
        <v/>
      </c>
      <c r="Z95" t="str">
        <f>IF($D95="","",IFERROR(VLOOKUP($B95,Kraftvärmeprod!$B$1:$BX$550,MATCH(Z$2,Kraftvärmeprod!$B$1:$VX$1,0),FALSE)/1,0)-IFERROR(VLOOKUP($B95,'Slutlig allokering kvv'!$B$2:$BX$550,MATCH(Z$2,'Slutlig allokering kvv'!$B$1:$BX$1,0),FALSE)/1,0))</f>
        <v/>
      </c>
      <c r="AA95" t="str">
        <f>IF($D95="","",IFERROR(VLOOKUP($B95,Kraftvärmeprod!$B$1:$BX$550,MATCH(AA$2,Kraftvärmeprod!$B$1:$VX$1,0),FALSE)/1,0)-IFERROR(VLOOKUP($B95,'Slutlig allokering kvv'!$B$2:$BX$550,MATCH(AA$2,'Slutlig allokering kvv'!$B$1:$BX$1,0),FALSE)/1,0))</f>
        <v/>
      </c>
      <c r="AB95" t="str">
        <f>IF($D95="","",IFERROR(VLOOKUP($B95,Kraftvärmeprod!$B$1:$BX$550,MATCH(AB$2,Kraftvärmeprod!$B$1:$VX$1,0),FALSE)/1,0)-IFERROR(VLOOKUP($B95,'Slutlig allokering kvv'!$B$2:$BX$550,MATCH(AB$2,'Slutlig allokering kvv'!$B$1:$BX$1,0),FALSE)/1,0))</f>
        <v/>
      </c>
      <c r="AC95" t="str">
        <f>IF($D95="","",IFERROR(VLOOKUP($B95,Kraftvärmeprod!$B$1:$BX$550,MATCH(AC$2,Kraftvärmeprod!$B$1:$VX$1,0),FALSE)/1,0)-IFERROR(VLOOKUP($B95,'Slutlig allokering kvv'!$B$2:$BX$550,MATCH(AC$2,'Slutlig allokering kvv'!$B$1:$BX$1,0),FALSE)/1,0))</f>
        <v/>
      </c>
      <c r="AD95" t="str">
        <f>IF($D95="","",IFERROR(VLOOKUP($B95,Kraftvärmeprod!$B$1:$BX$550,MATCH(AD$2,Kraftvärmeprod!$B$1:$VX$1,0),FALSE)/1,0)-IFERROR(VLOOKUP($B95,'Slutlig allokering kvv'!$B$2:$BX$550,MATCH(AD$2,'Slutlig allokering kvv'!$B$1:$BX$1,0),FALSE)/1,0))</f>
        <v/>
      </c>
      <c r="AE95" t="str">
        <f>IF($D95="","",IFERROR(VLOOKUP($B95,Miljö!$B$1:$E$550,MATCH("Hjälpel kraftvärme (GWh)",Miljö!$B$1:$E$1,0),FALSE)/1,0)-IFERROR(VLOOKUP($B95,'Slutlig allokering kvv'!$B$2:$BX$549,MATCH(AE$2,'Slutlig allokering kvv'!$B$1:$BX$1,0),FALSE)/1,0))</f>
        <v/>
      </c>
      <c r="AI95" s="274">
        <f t="shared" si="4"/>
        <v>0</v>
      </c>
      <c r="AK95">
        <f>IFERROR(VLOOKUP($B95,'Slutlig allokering kvv'!$B$2:$AX$549,MATCH("Summa slutlig allokerad tillförd energi (utan hjälpel och rökgaskondensering):",'Slutlig allokering kvv'!$B$1:$AX$1,0),FALSE)/1,"")</f>
        <v>0</v>
      </c>
      <c r="AM95" s="275" t="str">
        <f>IFERROR(1-VLOOKUP($B95,'Slutlig allokering kvv'!$B$2:$AX$549,MATCH("Andel av bränsle i kvv som allokerats till värme, exklusive rökgaskondensering och hjälpel",'Slutlig allokering kvv'!$B$1:$AX$1,0),FALSE),"")</f>
        <v/>
      </c>
      <c r="AO95" s="115" t="str">
        <f t="shared" si="5"/>
        <v/>
      </c>
      <c r="AP95" s="276" t="str">
        <f t="shared" si="6"/>
        <v/>
      </c>
      <c r="AR95" s="115" t="str">
        <f t="shared" si="7"/>
        <v/>
      </c>
    </row>
    <row r="96" spans="1:44">
      <c r="A96" t="s">
        <v>167</v>
      </c>
      <c r="B96" t="s">
        <v>168</v>
      </c>
      <c r="C96">
        <f>IFERROR(VLOOKUP($B96,Kraftvärmeprod!$B$1:$AH$479,MATCH(C$2,Kraftvärmeprod!$B$1:$AG$1,0),FALSE)/1,"")</f>
        <v>327</v>
      </c>
      <c r="D96">
        <f>IFERROR(VLOOKUP($B96,Kraftvärmeprod!$B$1:$AH$479,MATCH(D$2,Kraftvärmeprod!$B$1:$AG$1,0),FALSE)/1,"")</f>
        <v>64.3</v>
      </c>
      <c r="F96">
        <f>IF($D96="","",IFERROR(VLOOKUP($B96,Kraftvärmeprod!$B$1:$BX$550,MATCH(F$2,Kraftvärmeprod!$B$1:$VX$1,0),FALSE)/1,0)-IFERROR(VLOOKUP($B96,'Slutlig allokering kvv'!$B$2:$BX$550,MATCH(F$2,'Slutlig allokering kvv'!$B$1:$BX$1,0),FALSE)/1,0))</f>
        <v>0</v>
      </c>
      <c r="G96">
        <f>IF($D96="","",IFERROR(VLOOKUP($B96,Kraftvärmeprod!$B$1:$BX$550,MATCH(G$2,Kraftvärmeprod!$B$1:$VX$1,0),FALSE)/1,0)-IFERROR(VLOOKUP($B96,'Slutlig allokering kvv'!$B$2:$BX$550,MATCH(G$2,'Slutlig allokering kvv'!$B$1:$BX$1,0),FALSE)/1,0))</f>
        <v>0.49798000000000009</v>
      </c>
      <c r="H96">
        <f>IF($D96="","",IFERROR(VLOOKUP($B96,Kraftvärmeprod!$B$1:$BX$550,MATCH(H$2,Kraftvärmeprod!$B$1:$VX$1,0),FALSE)/1,0)-IFERROR(VLOOKUP($B96,'Slutlig allokering kvv'!$B$2:$BX$550,MATCH(H$2,'Slutlig allokering kvv'!$B$1:$BX$1,0),FALSE)/1,0))</f>
        <v>0</v>
      </c>
      <c r="I96">
        <f>IF($D96="","",IFERROR(VLOOKUP($B96,Kraftvärmeprod!$B$1:$BX$550,MATCH(I$2,Kraftvärmeprod!$B$1:$VX$1,0),FALSE)/1,0)-IFERROR(VLOOKUP($B96,'Slutlig allokering kvv'!$B$2:$BX$550,MATCH(I$2,'Slutlig allokering kvv'!$B$1:$BX$1,0),FALSE)/1,0))</f>
        <v>0</v>
      </c>
      <c r="J96">
        <f>IF($D96="","",IFERROR(VLOOKUP($B96,Kraftvärmeprod!$B$1:$BX$550,MATCH(J$2,Kraftvärmeprod!$B$1:$VX$1,0),FALSE)/1,0)-IFERROR(VLOOKUP($B96,'Slutlig allokering kvv'!$B$2:$BX$550,MATCH(J$2,'Slutlig allokering kvv'!$B$1:$BX$1,0),FALSE)/1,0))</f>
        <v>0</v>
      </c>
      <c r="K96">
        <f>IF($D96="","",IFERROR(VLOOKUP($B96,Kraftvärmeprod!$B$1:$BX$550,MATCH(K$2,Kraftvärmeprod!$B$1:$VX$1,0),FALSE)/1,0)-IFERROR(VLOOKUP($B96,'Slutlig allokering kvv'!$B$2:$BX$550,MATCH(K$2,'Slutlig allokering kvv'!$B$1:$BX$1,0),FALSE)/1,0))</f>
        <v>0</v>
      </c>
      <c r="L96">
        <f>IF($D96="","",IFERROR(VLOOKUP($B96,Kraftvärmeprod!$B$1:$BX$550,MATCH(L$2,Kraftvärmeprod!$B$1:$VX$1,0),FALSE)/1,0)-IFERROR(VLOOKUP($B96,'Slutlig allokering kvv'!$B$2:$BX$550,MATCH(L$2,'Slutlig allokering kvv'!$B$1:$BX$1,0),FALSE)/1,0))</f>
        <v>31.977799999999995</v>
      </c>
      <c r="M96">
        <f>IF($D96="","",IFERROR(VLOOKUP($B96,Kraftvärmeprod!$B$1:$BX$550,MATCH(M$2,Kraftvärmeprod!$B$1:$VX$1,0),FALSE)/1,0)-IFERROR(VLOOKUP($B96,'Slutlig allokering kvv'!$B$2:$BX$550,MATCH(M$2,'Slutlig allokering kvv'!$B$1:$BX$1,0),FALSE)/1,0))</f>
        <v>0</v>
      </c>
      <c r="N96">
        <f>IF($D96="","",IFERROR(VLOOKUP($B96,Kraftvärmeprod!$B$1:$BX$550,MATCH(N$2,Kraftvärmeprod!$B$1:$VX$1,0),FALSE)/1,0)-IFERROR(VLOOKUP($B96,'Slutlig allokering kvv'!$B$2:$BX$550,MATCH(N$2,'Slutlig allokering kvv'!$B$1:$BX$1,0),FALSE)/1,0))</f>
        <v>0</v>
      </c>
      <c r="O96">
        <f>IF($D96="","",IFERROR(VLOOKUP($B96,Kraftvärmeprod!$B$1:$BX$550,MATCH(O$2,Kraftvärmeprod!$B$1:$VX$1,0),FALSE)/1,0)-IFERROR(VLOOKUP($B96,'Slutlig allokering kvv'!$B$2:$BX$550,MATCH(O$2,'Slutlig allokering kvv'!$B$1:$BX$1,0),FALSE)/1,0))</f>
        <v>0</v>
      </c>
      <c r="P96">
        <f>IF($D96="","",IFERROR(VLOOKUP($B96,Kraftvärmeprod!$B$1:$BX$550,MATCH(P$2,Kraftvärmeprod!$B$1:$VX$1,0),FALSE)/1,0)-IFERROR(VLOOKUP($B96,'Slutlig allokering kvv'!$B$2:$BX$550,MATCH(P$2,'Slutlig allokering kvv'!$B$1:$BX$1,0),FALSE)/1,0))</f>
        <v>0</v>
      </c>
      <c r="Q96">
        <f>IF($D96="","",IFERROR(VLOOKUP($B96,Kraftvärmeprod!$B$1:$BX$550,MATCH(Q$2,Kraftvärmeprod!$B$1:$VX$1,0),FALSE)/1,0)-IFERROR(VLOOKUP($B96,'Slutlig allokering kvv'!$B$2:$BX$550,MATCH(Q$2,'Slutlig allokering kvv'!$B$1:$BX$1,0),FALSE)/1,0))</f>
        <v>0</v>
      </c>
      <c r="R96">
        <f>IF($D96="","",IFERROR(VLOOKUP($B96,Kraftvärmeprod!$B$1:$BX$550,MATCH(R$2,Kraftvärmeprod!$B$1:$VX$1,0),FALSE)/1,0)-IFERROR(VLOOKUP($B96,'Slutlig allokering kvv'!$B$2:$BX$550,MATCH(R$2,'Slutlig allokering kvv'!$B$1:$BX$1,0),FALSE)/1,0))</f>
        <v>0</v>
      </c>
      <c r="S96">
        <f>IF($D96="","",IFERROR(VLOOKUP($B96,Kraftvärmeprod!$B$1:$BX$550,MATCH(S$2,Kraftvärmeprod!$B$1:$VX$1,0),FALSE)/1,0)-IFERROR(VLOOKUP($B96,'Slutlig allokering kvv'!$B$2:$BX$550,MATCH(S$2,'Slutlig allokering kvv'!$B$1:$BX$1,0),FALSE)/1,0))</f>
        <v>0</v>
      </c>
      <c r="T96">
        <f>IF($D96="","",IFERROR(VLOOKUP($B96,Kraftvärmeprod!$B$1:$BX$550,MATCH(T$2,Kraftvärmeprod!$B$1:$VX$1,0),FALSE)/1,0)-IFERROR(VLOOKUP($B96,'Slutlig allokering kvv'!$B$2:$BX$550,MATCH(T$2,'Slutlig allokering kvv'!$B$1:$BX$1,0),FALSE)/1,0))</f>
        <v>0</v>
      </c>
      <c r="U96">
        <f>IF($D96="","",IFERROR(VLOOKUP($B96,Kraftvärmeprod!$B$1:$BX$550,MATCH(U$2,Kraftvärmeprod!$B$1:$VX$1,0),FALSE)/1,0)-IFERROR(VLOOKUP($B96,'Slutlig allokering kvv'!$B$2:$BX$550,MATCH(U$2,'Slutlig allokering kvv'!$B$1:$BX$1,0),FALSE)/1,0))</f>
        <v>0</v>
      </c>
      <c r="V96">
        <f>IF($D96="","",IFERROR(VLOOKUP($B96,Kraftvärmeprod!$B$1:$BX$550,MATCH(V$2,Kraftvärmeprod!$B$1:$VX$1,0),FALSE)/1,0)-IFERROR(VLOOKUP($B96,'Slutlig allokering kvv'!$B$2:$BX$550,MATCH(V$2,'Slutlig allokering kvv'!$B$1:$BX$1,0),FALSE)/1,0))</f>
        <v>0</v>
      </c>
      <c r="W96">
        <f>IF($D96="","",IFERROR(VLOOKUP($B96,Kraftvärmeprod!$B$1:$BX$550,MATCH(W$2,Kraftvärmeprod!$B$1:$VX$1,0),FALSE)/1,0)-IFERROR(VLOOKUP($B96,'Slutlig allokering kvv'!$B$2:$BX$550,MATCH(W$2,'Slutlig allokering kvv'!$B$1:$BX$1,0),FALSE)/1,0))</f>
        <v>0</v>
      </c>
      <c r="X96">
        <f>IF($D96="","",IFERROR(VLOOKUP($B96,Kraftvärmeprod!$B$1:$BX$550,MATCH(X$2,Kraftvärmeprod!$B$1:$VX$1,0),FALSE)/1,0)-IFERROR(VLOOKUP($B96,'Slutlig allokering kvv'!$B$2:$BX$550,MATCH(X$2,'Slutlig allokering kvv'!$B$1:$BX$1,0),FALSE)/1,0))</f>
        <v>0</v>
      </c>
      <c r="Y96">
        <f>IF($D96="","",IFERROR(VLOOKUP($B96,Kraftvärmeprod!$B$1:$BX$550,MATCH(Y$2,Kraftvärmeprod!$B$1:$VX$1,0),FALSE)/1,0)-IFERROR(VLOOKUP($B96,'Slutlig allokering kvv'!$B$2:$BX$550,MATCH(Y$2,'Slutlig allokering kvv'!$B$1:$BX$1,0),FALSE)/1,0))</f>
        <v>0</v>
      </c>
      <c r="Z96">
        <f>IF($D96="","",IFERROR(VLOOKUP($B96,Kraftvärmeprod!$B$1:$BX$550,MATCH(Z$2,Kraftvärmeprod!$B$1:$VX$1,0),FALSE)/1,0)-IFERROR(VLOOKUP($B96,'Slutlig allokering kvv'!$B$2:$BX$550,MATCH(Z$2,'Slutlig allokering kvv'!$B$1:$BX$1,0),FALSE)/1,0))</f>
        <v>0</v>
      </c>
      <c r="AA96">
        <f>IF($D96="","",IFERROR(VLOOKUP($B96,Kraftvärmeprod!$B$1:$BX$550,MATCH(AA$2,Kraftvärmeprod!$B$1:$VX$1,0),FALSE)/1,0)-IFERROR(VLOOKUP($B96,'Slutlig allokering kvv'!$B$2:$BX$550,MATCH(AA$2,'Slutlig allokering kvv'!$B$1:$BX$1,0),FALSE)/1,0))</f>
        <v>116.46300000000002</v>
      </c>
      <c r="AB96">
        <f>IF($D96="","",IFERROR(VLOOKUP($B96,Kraftvärmeprod!$B$1:$BX$550,MATCH(AB$2,Kraftvärmeprod!$B$1:$VX$1,0),FALSE)/1,0)-IFERROR(VLOOKUP($B96,'Slutlig allokering kvv'!$B$2:$BX$550,MATCH(AB$2,'Slutlig allokering kvv'!$B$1:$BX$1,0),FALSE)/1,0))</f>
        <v>0</v>
      </c>
      <c r="AC96">
        <f>IF($D96="","",IFERROR(VLOOKUP($B96,Kraftvärmeprod!$B$1:$BX$550,MATCH(AC$2,Kraftvärmeprod!$B$1:$VX$1,0),FALSE)/1,0)-IFERROR(VLOOKUP($B96,'Slutlig allokering kvv'!$B$2:$BX$550,MATCH(AC$2,'Slutlig allokering kvv'!$B$1:$BX$1,0),FALSE)/1,0))</f>
        <v>0</v>
      </c>
      <c r="AD96">
        <f>IF($D96="","",IFERROR(VLOOKUP($B96,Kraftvärmeprod!$B$1:$BX$550,MATCH(AD$2,Kraftvärmeprod!$B$1:$VX$1,0),FALSE)/1,0)-IFERROR(VLOOKUP($B96,'Slutlig allokering kvv'!$B$2:$BX$550,MATCH(AD$2,'Slutlig allokering kvv'!$B$1:$BX$1,0),FALSE)/1,0))</f>
        <v>0</v>
      </c>
      <c r="AE96">
        <f>IF($D96="","",IFERROR(VLOOKUP($B96,Miljö!$B$1:$E$550,MATCH("Hjälpel kraftvärme (GWh)",Miljö!$B$1:$E$1,0),FALSE)/1,0)-IFERROR(VLOOKUP($B96,'Slutlig allokering kvv'!$B$2:$BX$549,MATCH(AE$2,'Slutlig allokering kvv'!$B$1:$BX$1,0),FALSE)/1,0))</f>
        <v>7.1218999999999983</v>
      </c>
      <c r="AI96" s="274">
        <f t="shared" si="4"/>
        <v>148.93878000000001</v>
      </c>
      <c r="AK96">
        <f>IFERROR(VLOOKUP($B96,'Slutlig allokering kvv'!$B$2:$AX$549,MATCH("Summa slutlig allokerad tillförd energi (utan hjälpel och rökgaskondensering):",'Slutlig allokering kvv'!$B$1:$AX$1,0),FALSE)/1,"")</f>
        <v>248.74121999999994</v>
      </c>
      <c r="AM96" s="275">
        <f>IFERROR(1-VLOOKUP($B96,'Slutlig allokering kvv'!$B$2:$AX$549,MATCH("Andel av bränsle i kvv som allokerats till värme, exklusive rökgaskondensering och hjälpel",'Slutlig allokering kvv'!$B$1:$AX$1,0),FALSE),"")</f>
        <v>0.37451916113458072</v>
      </c>
      <c r="AO96" s="115">
        <f t="shared" si="5"/>
        <v>0.37451916113458061</v>
      </c>
      <c r="AP96" s="276">
        <f t="shared" si="6"/>
        <v>1.1102230246251565E-16</v>
      </c>
      <c r="AR96" s="115">
        <f t="shared" si="7"/>
        <v>0.41201922226662085</v>
      </c>
    </row>
    <row r="97" spans="1:44">
      <c r="A97" t="s">
        <v>169</v>
      </c>
      <c r="B97" t="s">
        <v>170</v>
      </c>
      <c r="C97" t="str">
        <f>IFERROR(VLOOKUP($B97,Kraftvärmeprod!$B$1:$AH$479,MATCH(C$2,Kraftvärmeprod!$B$1:$AG$1,0),FALSE)/1,"")</f>
        <v/>
      </c>
      <c r="D97" t="str">
        <f>IFERROR(VLOOKUP($B97,Kraftvärmeprod!$B$1:$AH$479,MATCH(D$2,Kraftvärmeprod!$B$1:$AG$1,0),FALSE)/1,"")</f>
        <v/>
      </c>
      <c r="F97" t="str">
        <f>IF($D97="","",IFERROR(VLOOKUP($B97,Kraftvärmeprod!$B$1:$BX$550,MATCH(F$2,Kraftvärmeprod!$B$1:$VX$1,0),FALSE)/1,0)-IFERROR(VLOOKUP($B97,'Slutlig allokering kvv'!$B$2:$BX$550,MATCH(F$2,'Slutlig allokering kvv'!$B$1:$BX$1,0),FALSE)/1,0))</f>
        <v/>
      </c>
      <c r="G97" t="str">
        <f>IF($D97="","",IFERROR(VLOOKUP($B97,Kraftvärmeprod!$B$1:$BX$550,MATCH(G$2,Kraftvärmeprod!$B$1:$VX$1,0),FALSE)/1,0)-IFERROR(VLOOKUP($B97,'Slutlig allokering kvv'!$B$2:$BX$550,MATCH(G$2,'Slutlig allokering kvv'!$B$1:$BX$1,0),FALSE)/1,0))</f>
        <v/>
      </c>
      <c r="H97" t="str">
        <f>IF($D97="","",IFERROR(VLOOKUP($B97,Kraftvärmeprod!$B$1:$BX$550,MATCH(H$2,Kraftvärmeprod!$B$1:$VX$1,0),FALSE)/1,0)-IFERROR(VLOOKUP($B97,'Slutlig allokering kvv'!$B$2:$BX$550,MATCH(H$2,'Slutlig allokering kvv'!$B$1:$BX$1,0),FALSE)/1,0))</f>
        <v/>
      </c>
      <c r="I97" t="str">
        <f>IF($D97="","",IFERROR(VLOOKUP($B97,Kraftvärmeprod!$B$1:$BX$550,MATCH(I$2,Kraftvärmeprod!$B$1:$VX$1,0),FALSE)/1,0)-IFERROR(VLOOKUP($B97,'Slutlig allokering kvv'!$B$2:$BX$550,MATCH(I$2,'Slutlig allokering kvv'!$B$1:$BX$1,0),FALSE)/1,0))</f>
        <v/>
      </c>
      <c r="J97" t="str">
        <f>IF($D97="","",IFERROR(VLOOKUP($B97,Kraftvärmeprod!$B$1:$BX$550,MATCH(J$2,Kraftvärmeprod!$B$1:$VX$1,0),FALSE)/1,0)-IFERROR(VLOOKUP($B97,'Slutlig allokering kvv'!$B$2:$BX$550,MATCH(J$2,'Slutlig allokering kvv'!$B$1:$BX$1,0),FALSE)/1,0))</f>
        <v/>
      </c>
      <c r="K97" t="str">
        <f>IF($D97="","",IFERROR(VLOOKUP($B97,Kraftvärmeprod!$B$1:$BX$550,MATCH(K$2,Kraftvärmeprod!$B$1:$VX$1,0),FALSE)/1,0)-IFERROR(VLOOKUP($B97,'Slutlig allokering kvv'!$B$2:$BX$550,MATCH(K$2,'Slutlig allokering kvv'!$B$1:$BX$1,0),FALSE)/1,0))</f>
        <v/>
      </c>
      <c r="L97" t="str">
        <f>IF($D97="","",IFERROR(VLOOKUP($B97,Kraftvärmeprod!$B$1:$BX$550,MATCH(L$2,Kraftvärmeprod!$B$1:$VX$1,0),FALSE)/1,0)-IFERROR(VLOOKUP($B97,'Slutlig allokering kvv'!$B$2:$BX$550,MATCH(L$2,'Slutlig allokering kvv'!$B$1:$BX$1,0),FALSE)/1,0))</f>
        <v/>
      </c>
      <c r="M97" t="str">
        <f>IF($D97="","",IFERROR(VLOOKUP($B97,Kraftvärmeprod!$B$1:$BX$550,MATCH(M$2,Kraftvärmeprod!$B$1:$VX$1,0),FALSE)/1,0)-IFERROR(VLOOKUP($B97,'Slutlig allokering kvv'!$B$2:$BX$550,MATCH(M$2,'Slutlig allokering kvv'!$B$1:$BX$1,0),FALSE)/1,0))</f>
        <v/>
      </c>
      <c r="N97" t="str">
        <f>IF($D97="","",IFERROR(VLOOKUP($B97,Kraftvärmeprod!$B$1:$BX$550,MATCH(N$2,Kraftvärmeprod!$B$1:$VX$1,0),FALSE)/1,0)-IFERROR(VLOOKUP($B97,'Slutlig allokering kvv'!$B$2:$BX$550,MATCH(N$2,'Slutlig allokering kvv'!$B$1:$BX$1,0),FALSE)/1,0))</f>
        <v/>
      </c>
      <c r="O97" t="str">
        <f>IF($D97="","",IFERROR(VLOOKUP($B97,Kraftvärmeprod!$B$1:$BX$550,MATCH(O$2,Kraftvärmeprod!$B$1:$VX$1,0),FALSE)/1,0)-IFERROR(VLOOKUP($B97,'Slutlig allokering kvv'!$B$2:$BX$550,MATCH(O$2,'Slutlig allokering kvv'!$B$1:$BX$1,0),FALSE)/1,0))</f>
        <v/>
      </c>
      <c r="P97" t="str">
        <f>IF($D97="","",IFERROR(VLOOKUP($B97,Kraftvärmeprod!$B$1:$BX$550,MATCH(P$2,Kraftvärmeprod!$B$1:$VX$1,0),FALSE)/1,0)-IFERROR(VLOOKUP($B97,'Slutlig allokering kvv'!$B$2:$BX$550,MATCH(P$2,'Slutlig allokering kvv'!$B$1:$BX$1,0),FALSE)/1,0))</f>
        <v/>
      </c>
      <c r="Q97" t="str">
        <f>IF($D97="","",IFERROR(VLOOKUP($B97,Kraftvärmeprod!$B$1:$BX$550,MATCH(Q$2,Kraftvärmeprod!$B$1:$VX$1,0),FALSE)/1,0)-IFERROR(VLOOKUP($B97,'Slutlig allokering kvv'!$B$2:$BX$550,MATCH(Q$2,'Slutlig allokering kvv'!$B$1:$BX$1,0),FALSE)/1,0))</f>
        <v/>
      </c>
      <c r="R97" t="str">
        <f>IF($D97="","",IFERROR(VLOOKUP($B97,Kraftvärmeprod!$B$1:$BX$550,MATCH(R$2,Kraftvärmeprod!$B$1:$VX$1,0),FALSE)/1,0)-IFERROR(VLOOKUP($B97,'Slutlig allokering kvv'!$B$2:$BX$550,MATCH(R$2,'Slutlig allokering kvv'!$B$1:$BX$1,0),FALSE)/1,0))</f>
        <v/>
      </c>
      <c r="S97" t="str">
        <f>IF($D97="","",IFERROR(VLOOKUP($B97,Kraftvärmeprod!$B$1:$BX$550,MATCH(S$2,Kraftvärmeprod!$B$1:$VX$1,0),FALSE)/1,0)-IFERROR(VLOOKUP($B97,'Slutlig allokering kvv'!$B$2:$BX$550,MATCH(S$2,'Slutlig allokering kvv'!$B$1:$BX$1,0),FALSE)/1,0))</f>
        <v/>
      </c>
      <c r="T97" t="str">
        <f>IF($D97="","",IFERROR(VLOOKUP($B97,Kraftvärmeprod!$B$1:$BX$550,MATCH(T$2,Kraftvärmeprod!$B$1:$VX$1,0),FALSE)/1,0)-IFERROR(VLOOKUP($B97,'Slutlig allokering kvv'!$B$2:$BX$550,MATCH(T$2,'Slutlig allokering kvv'!$B$1:$BX$1,0),FALSE)/1,0))</f>
        <v/>
      </c>
      <c r="U97" t="str">
        <f>IF($D97="","",IFERROR(VLOOKUP($B97,Kraftvärmeprod!$B$1:$BX$550,MATCH(U$2,Kraftvärmeprod!$B$1:$VX$1,0),FALSE)/1,0)-IFERROR(VLOOKUP($B97,'Slutlig allokering kvv'!$B$2:$BX$550,MATCH(U$2,'Slutlig allokering kvv'!$B$1:$BX$1,0),FALSE)/1,0))</f>
        <v/>
      </c>
      <c r="V97" t="str">
        <f>IF($D97="","",IFERROR(VLOOKUP($B97,Kraftvärmeprod!$B$1:$BX$550,MATCH(V$2,Kraftvärmeprod!$B$1:$VX$1,0),FALSE)/1,0)-IFERROR(VLOOKUP($B97,'Slutlig allokering kvv'!$B$2:$BX$550,MATCH(V$2,'Slutlig allokering kvv'!$B$1:$BX$1,0),FALSE)/1,0))</f>
        <v/>
      </c>
      <c r="W97" t="str">
        <f>IF($D97="","",IFERROR(VLOOKUP($B97,Kraftvärmeprod!$B$1:$BX$550,MATCH(W$2,Kraftvärmeprod!$B$1:$VX$1,0),FALSE)/1,0)-IFERROR(VLOOKUP($B97,'Slutlig allokering kvv'!$B$2:$BX$550,MATCH(W$2,'Slutlig allokering kvv'!$B$1:$BX$1,0),FALSE)/1,0))</f>
        <v/>
      </c>
      <c r="X97" t="str">
        <f>IF($D97="","",IFERROR(VLOOKUP($B97,Kraftvärmeprod!$B$1:$BX$550,MATCH(X$2,Kraftvärmeprod!$B$1:$VX$1,0),FALSE)/1,0)-IFERROR(VLOOKUP($B97,'Slutlig allokering kvv'!$B$2:$BX$550,MATCH(X$2,'Slutlig allokering kvv'!$B$1:$BX$1,0),FALSE)/1,0))</f>
        <v/>
      </c>
      <c r="Y97" t="str">
        <f>IF($D97="","",IFERROR(VLOOKUP($B97,Kraftvärmeprod!$B$1:$BX$550,MATCH(Y$2,Kraftvärmeprod!$B$1:$VX$1,0),FALSE)/1,0)-IFERROR(VLOOKUP($B97,'Slutlig allokering kvv'!$B$2:$BX$550,MATCH(Y$2,'Slutlig allokering kvv'!$B$1:$BX$1,0),FALSE)/1,0))</f>
        <v/>
      </c>
      <c r="Z97" t="str">
        <f>IF($D97="","",IFERROR(VLOOKUP($B97,Kraftvärmeprod!$B$1:$BX$550,MATCH(Z$2,Kraftvärmeprod!$B$1:$VX$1,0),FALSE)/1,0)-IFERROR(VLOOKUP($B97,'Slutlig allokering kvv'!$B$2:$BX$550,MATCH(Z$2,'Slutlig allokering kvv'!$B$1:$BX$1,0),FALSE)/1,0))</f>
        <v/>
      </c>
      <c r="AA97" t="str">
        <f>IF($D97="","",IFERROR(VLOOKUP($B97,Kraftvärmeprod!$B$1:$BX$550,MATCH(AA$2,Kraftvärmeprod!$B$1:$VX$1,0),FALSE)/1,0)-IFERROR(VLOOKUP($B97,'Slutlig allokering kvv'!$B$2:$BX$550,MATCH(AA$2,'Slutlig allokering kvv'!$B$1:$BX$1,0),FALSE)/1,0))</f>
        <v/>
      </c>
      <c r="AB97" t="str">
        <f>IF($D97="","",IFERROR(VLOOKUP($B97,Kraftvärmeprod!$B$1:$BX$550,MATCH(AB$2,Kraftvärmeprod!$B$1:$VX$1,0),FALSE)/1,0)-IFERROR(VLOOKUP($B97,'Slutlig allokering kvv'!$B$2:$BX$550,MATCH(AB$2,'Slutlig allokering kvv'!$B$1:$BX$1,0),FALSE)/1,0))</f>
        <v/>
      </c>
      <c r="AC97" t="str">
        <f>IF($D97="","",IFERROR(VLOOKUP($B97,Kraftvärmeprod!$B$1:$BX$550,MATCH(AC$2,Kraftvärmeprod!$B$1:$VX$1,0),FALSE)/1,0)-IFERROR(VLOOKUP($B97,'Slutlig allokering kvv'!$B$2:$BX$550,MATCH(AC$2,'Slutlig allokering kvv'!$B$1:$BX$1,0),FALSE)/1,0))</f>
        <v/>
      </c>
      <c r="AD97" t="str">
        <f>IF($D97="","",IFERROR(VLOOKUP($B97,Kraftvärmeprod!$B$1:$BX$550,MATCH(AD$2,Kraftvärmeprod!$B$1:$VX$1,0),FALSE)/1,0)-IFERROR(VLOOKUP($B97,'Slutlig allokering kvv'!$B$2:$BX$550,MATCH(AD$2,'Slutlig allokering kvv'!$B$1:$BX$1,0),FALSE)/1,0))</f>
        <v/>
      </c>
      <c r="AE97" t="str">
        <f>IF($D97="","",IFERROR(VLOOKUP($B97,Miljö!$B$1:$E$550,MATCH("Hjälpel kraftvärme (GWh)",Miljö!$B$1:$E$1,0),FALSE)/1,0)-IFERROR(VLOOKUP($B97,'Slutlig allokering kvv'!$B$2:$BX$549,MATCH(AE$2,'Slutlig allokering kvv'!$B$1:$BX$1,0),FALSE)/1,0))</f>
        <v/>
      </c>
      <c r="AI97" s="274">
        <f t="shared" si="4"/>
        <v>0</v>
      </c>
      <c r="AK97">
        <f>IFERROR(VLOOKUP($B97,'Slutlig allokering kvv'!$B$2:$AX$549,MATCH("Summa slutlig allokerad tillförd energi (utan hjälpel och rökgaskondensering):",'Slutlig allokering kvv'!$B$1:$AX$1,0),FALSE)/1,"")</f>
        <v>0</v>
      </c>
      <c r="AM97" s="275" t="str">
        <f>IFERROR(1-VLOOKUP($B97,'Slutlig allokering kvv'!$B$2:$AX$549,MATCH("Andel av bränsle i kvv som allokerats till värme, exklusive rökgaskondensering och hjälpel",'Slutlig allokering kvv'!$B$1:$AX$1,0),FALSE),"")</f>
        <v/>
      </c>
      <c r="AO97" s="115" t="str">
        <f t="shared" si="5"/>
        <v/>
      </c>
      <c r="AP97" s="276" t="str">
        <f t="shared" si="6"/>
        <v/>
      </c>
      <c r="AR97" s="115" t="str">
        <f t="shared" si="7"/>
        <v/>
      </c>
    </row>
    <row r="98" spans="1:44">
      <c r="A98" t="s">
        <v>171</v>
      </c>
      <c r="B98" t="s">
        <v>172</v>
      </c>
      <c r="C98" t="str">
        <f>IFERROR(VLOOKUP($B98,Kraftvärmeprod!$B$1:$AH$479,MATCH(C$2,Kraftvärmeprod!$B$1:$AG$1,0),FALSE)/1,"")</f>
        <v/>
      </c>
      <c r="D98" t="str">
        <f>IFERROR(VLOOKUP($B98,Kraftvärmeprod!$B$1:$AH$479,MATCH(D$2,Kraftvärmeprod!$B$1:$AG$1,0),FALSE)/1,"")</f>
        <v/>
      </c>
      <c r="F98" t="str">
        <f>IF($D98="","",IFERROR(VLOOKUP($B98,Kraftvärmeprod!$B$1:$BX$550,MATCH(F$2,Kraftvärmeprod!$B$1:$VX$1,0),FALSE)/1,0)-IFERROR(VLOOKUP($B98,'Slutlig allokering kvv'!$B$2:$BX$550,MATCH(F$2,'Slutlig allokering kvv'!$B$1:$BX$1,0),FALSE)/1,0))</f>
        <v/>
      </c>
      <c r="G98" t="str">
        <f>IF($D98="","",IFERROR(VLOOKUP($B98,Kraftvärmeprod!$B$1:$BX$550,MATCH(G$2,Kraftvärmeprod!$B$1:$VX$1,0),FALSE)/1,0)-IFERROR(VLOOKUP($B98,'Slutlig allokering kvv'!$B$2:$BX$550,MATCH(G$2,'Slutlig allokering kvv'!$B$1:$BX$1,0),FALSE)/1,0))</f>
        <v/>
      </c>
      <c r="H98" t="str">
        <f>IF($D98="","",IFERROR(VLOOKUP($B98,Kraftvärmeprod!$B$1:$BX$550,MATCH(H$2,Kraftvärmeprod!$B$1:$VX$1,0),FALSE)/1,0)-IFERROR(VLOOKUP($B98,'Slutlig allokering kvv'!$B$2:$BX$550,MATCH(H$2,'Slutlig allokering kvv'!$B$1:$BX$1,0),FALSE)/1,0))</f>
        <v/>
      </c>
      <c r="I98" t="str">
        <f>IF($D98="","",IFERROR(VLOOKUP($B98,Kraftvärmeprod!$B$1:$BX$550,MATCH(I$2,Kraftvärmeprod!$B$1:$VX$1,0),FALSE)/1,0)-IFERROR(VLOOKUP($B98,'Slutlig allokering kvv'!$B$2:$BX$550,MATCH(I$2,'Slutlig allokering kvv'!$B$1:$BX$1,0),FALSE)/1,0))</f>
        <v/>
      </c>
      <c r="J98" t="str">
        <f>IF($D98="","",IFERROR(VLOOKUP($B98,Kraftvärmeprod!$B$1:$BX$550,MATCH(J$2,Kraftvärmeprod!$B$1:$VX$1,0),FALSE)/1,0)-IFERROR(VLOOKUP($B98,'Slutlig allokering kvv'!$B$2:$BX$550,MATCH(J$2,'Slutlig allokering kvv'!$B$1:$BX$1,0),FALSE)/1,0))</f>
        <v/>
      </c>
      <c r="K98" t="str">
        <f>IF($D98="","",IFERROR(VLOOKUP($B98,Kraftvärmeprod!$B$1:$BX$550,MATCH(K$2,Kraftvärmeprod!$B$1:$VX$1,0),FALSE)/1,0)-IFERROR(VLOOKUP($B98,'Slutlig allokering kvv'!$B$2:$BX$550,MATCH(K$2,'Slutlig allokering kvv'!$B$1:$BX$1,0),FALSE)/1,0))</f>
        <v/>
      </c>
      <c r="L98" t="str">
        <f>IF($D98="","",IFERROR(VLOOKUP($B98,Kraftvärmeprod!$B$1:$BX$550,MATCH(L$2,Kraftvärmeprod!$B$1:$VX$1,0),FALSE)/1,0)-IFERROR(VLOOKUP($B98,'Slutlig allokering kvv'!$B$2:$BX$550,MATCH(L$2,'Slutlig allokering kvv'!$B$1:$BX$1,0),FALSE)/1,0))</f>
        <v/>
      </c>
      <c r="M98" t="str">
        <f>IF($D98="","",IFERROR(VLOOKUP($B98,Kraftvärmeprod!$B$1:$BX$550,MATCH(M$2,Kraftvärmeprod!$B$1:$VX$1,0),FALSE)/1,0)-IFERROR(VLOOKUP($B98,'Slutlig allokering kvv'!$B$2:$BX$550,MATCH(M$2,'Slutlig allokering kvv'!$B$1:$BX$1,0),FALSE)/1,0))</f>
        <v/>
      </c>
      <c r="N98" t="str">
        <f>IF($D98="","",IFERROR(VLOOKUP($B98,Kraftvärmeprod!$B$1:$BX$550,MATCH(N$2,Kraftvärmeprod!$B$1:$VX$1,0),FALSE)/1,0)-IFERROR(VLOOKUP($B98,'Slutlig allokering kvv'!$B$2:$BX$550,MATCH(N$2,'Slutlig allokering kvv'!$B$1:$BX$1,0),FALSE)/1,0))</f>
        <v/>
      </c>
      <c r="O98" t="str">
        <f>IF($D98="","",IFERROR(VLOOKUP($B98,Kraftvärmeprod!$B$1:$BX$550,MATCH(O$2,Kraftvärmeprod!$B$1:$VX$1,0),FALSE)/1,0)-IFERROR(VLOOKUP($B98,'Slutlig allokering kvv'!$B$2:$BX$550,MATCH(O$2,'Slutlig allokering kvv'!$B$1:$BX$1,0),FALSE)/1,0))</f>
        <v/>
      </c>
      <c r="P98" t="str">
        <f>IF($D98="","",IFERROR(VLOOKUP($B98,Kraftvärmeprod!$B$1:$BX$550,MATCH(P$2,Kraftvärmeprod!$B$1:$VX$1,0),FALSE)/1,0)-IFERROR(VLOOKUP($B98,'Slutlig allokering kvv'!$B$2:$BX$550,MATCH(P$2,'Slutlig allokering kvv'!$B$1:$BX$1,0),FALSE)/1,0))</f>
        <v/>
      </c>
      <c r="Q98" t="str">
        <f>IF($D98="","",IFERROR(VLOOKUP($B98,Kraftvärmeprod!$B$1:$BX$550,MATCH(Q$2,Kraftvärmeprod!$B$1:$VX$1,0),FALSE)/1,0)-IFERROR(VLOOKUP($B98,'Slutlig allokering kvv'!$B$2:$BX$550,MATCH(Q$2,'Slutlig allokering kvv'!$B$1:$BX$1,0),FALSE)/1,0))</f>
        <v/>
      </c>
      <c r="R98" t="str">
        <f>IF($D98="","",IFERROR(VLOOKUP($B98,Kraftvärmeprod!$B$1:$BX$550,MATCH(R$2,Kraftvärmeprod!$B$1:$VX$1,0),FALSE)/1,0)-IFERROR(VLOOKUP($B98,'Slutlig allokering kvv'!$B$2:$BX$550,MATCH(R$2,'Slutlig allokering kvv'!$B$1:$BX$1,0),FALSE)/1,0))</f>
        <v/>
      </c>
      <c r="S98" t="str">
        <f>IF($D98="","",IFERROR(VLOOKUP($B98,Kraftvärmeprod!$B$1:$BX$550,MATCH(S$2,Kraftvärmeprod!$B$1:$VX$1,0),FALSE)/1,0)-IFERROR(VLOOKUP($B98,'Slutlig allokering kvv'!$B$2:$BX$550,MATCH(S$2,'Slutlig allokering kvv'!$B$1:$BX$1,0),FALSE)/1,0))</f>
        <v/>
      </c>
      <c r="T98" t="str">
        <f>IF($D98="","",IFERROR(VLOOKUP($B98,Kraftvärmeprod!$B$1:$BX$550,MATCH(T$2,Kraftvärmeprod!$B$1:$VX$1,0),FALSE)/1,0)-IFERROR(VLOOKUP($B98,'Slutlig allokering kvv'!$B$2:$BX$550,MATCH(T$2,'Slutlig allokering kvv'!$B$1:$BX$1,0),FALSE)/1,0))</f>
        <v/>
      </c>
      <c r="U98" t="str">
        <f>IF($D98="","",IFERROR(VLOOKUP($B98,Kraftvärmeprod!$B$1:$BX$550,MATCH(U$2,Kraftvärmeprod!$B$1:$VX$1,0),FALSE)/1,0)-IFERROR(VLOOKUP($B98,'Slutlig allokering kvv'!$B$2:$BX$550,MATCH(U$2,'Slutlig allokering kvv'!$B$1:$BX$1,0),FALSE)/1,0))</f>
        <v/>
      </c>
      <c r="V98" t="str">
        <f>IF($D98="","",IFERROR(VLOOKUP($B98,Kraftvärmeprod!$B$1:$BX$550,MATCH(V$2,Kraftvärmeprod!$B$1:$VX$1,0),FALSE)/1,0)-IFERROR(VLOOKUP($B98,'Slutlig allokering kvv'!$B$2:$BX$550,MATCH(V$2,'Slutlig allokering kvv'!$B$1:$BX$1,0),FALSE)/1,0))</f>
        <v/>
      </c>
      <c r="W98" t="str">
        <f>IF($D98="","",IFERROR(VLOOKUP($B98,Kraftvärmeprod!$B$1:$BX$550,MATCH(W$2,Kraftvärmeprod!$B$1:$VX$1,0),FALSE)/1,0)-IFERROR(VLOOKUP($B98,'Slutlig allokering kvv'!$B$2:$BX$550,MATCH(W$2,'Slutlig allokering kvv'!$B$1:$BX$1,0),FALSE)/1,0))</f>
        <v/>
      </c>
      <c r="X98" t="str">
        <f>IF($D98="","",IFERROR(VLOOKUP($B98,Kraftvärmeprod!$B$1:$BX$550,MATCH(X$2,Kraftvärmeprod!$B$1:$VX$1,0),FALSE)/1,0)-IFERROR(VLOOKUP($B98,'Slutlig allokering kvv'!$B$2:$BX$550,MATCH(X$2,'Slutlig allokering kvv'!$B$1:$BX$1,0),FALSE)/1,0))</f>
        <v/>
      </c>
      <c r="Y98" t="str">
        <f>IF($D98="","",IFERROR(VLOOKUP($B98,Kraftvärmeprod!$B$1:$BX$550,MATCH(Y$2,Kraftvärmeprod!$B$1:$VX$1,0),FALSE)/1,0)-IFERROR(VLOOKUP($B98,'Slutlig allokering kvv'!$B$2:$BX$550,MATCH(Y$2,'Slutlig allokering kvv'!$B$1:$BX$1,0),FALSE)/1,0))</f>
        <v/>
      </c>
      <c r="Z98" t="str">
        <f>IF($D98="","",IFERROR(VLOOKUP($B98,Kraftvärmeprod!$B$1:$BX$550,MATCH(Z$2,Kraftvärmeprod!$B$1:$VX$1,0),FALSE)/1,0)-IFERROR(VLOOKUP($B98,'Slutlig allokering kvv'!$B$2:$BX$550,MATCH(Z$2,'Slutlig allokering kvv'!$B$1:$BX$1,0),FALSE)/1,0))</f>
        <v/>
      </c>
      <c r="AA98" t="str">
        <f>IF($D98="","",IFERROR(VLOOKUP($B98,Kraftvärmeprod!$B$1:$BX$550,MATCH(AA$2,Kraftvärmeprod!$B$1:$VX$1,0),FALSE)/1,0)-IFERROR(VLOOKUP($B98,'Slutlig allokering kvv'!$B$2:$BX$550,MATCH(AA$2,'Slutlig allokering kvv'!$B$1:$BX$1,0),FALSE)/1,0))</f>
        <v/>
      </c>
      <c r="AB98" t="str">
        <f>IF($D98="","",IFERROR(VLOOKUP($B98,Kraftvärmeprod!$B$1:$BX$550,MATCH(AB$2,Kraftvärmeprod!$B$1:$VX$1,0),FALSE)/1,0)-IFERROR(VLOOKUP($B98,'Slutlig allokering kvv'!$B$2:$BX$550,MATCH(AB$2,'Slutlig allokering kvv'!$B$1:$BX$1,0),FALSE)/1,0))</f>
        <v/>
      </c>
      <c r="AC98" t="str">
        <f>IF($D98="","",IFERROR(VLOOKUP($B98,Kraftvärmeprod!$B$1:$BX$550,MATCH(AC$2,Kraftvärmeprod!$B$1:$VX$1,0),FALSE)/1,0)-IFERROR(VLOOKUP($B98,'Slutlig allokering kvv'!$B$2:$BX$550,MATCH(AC$2,'Slutlig allokering kvv'!$B$1:$BX$1,0),FALSE)/1,0))</f>
        <v/>
      </c>
      <c r="AD98" t="str">
        <f>IF($D98="","",IFERROR(VLOOKUP($B98,Kraftvärmeprod!$B$1:$BX$550,MATCH(AD$2,Kraftvärmeprod!$B$1:$VX$1,0),FALSE)/1,0)-IFERROR(VLOOKUP($B98,'Slutlig allokering kvv'!$B$2:$BX$550,MATCH(AD$2,'Slutlig allokering kvv'!$B$1:$BX$1,0),FALSE)/1,0))</f>
        <v/>
      </c>
      <c r="AE98" t="str">
        <f>IF($D98="","",IFERROR(VLOOKUP($B98,Miljö!$B$1:$E$550,MATCH("Hjälpel kraftvärme (GWh)",Miljö!$B$1:$E$1,0),FALSE)/1,0)-IFERROR(VLOOKUP($B98,'Slutlig allokering kvv'!$B$2:$BX$549,MATCH(AE$2,'Slutlig allokering kvv'!$B$1:$BX$1,0),FALSE)/1,0))</f>
        <v/>
      </c>
      <c r="AI98" s="274">
        <f t="shared" si="4"/>
        <v>0</v>
      </c>
      <c r="AK98">
        <f>IFERROR(VLOOKUP($B98,'Slutlig allokering kvv'!$B$2:$AX$549,MATCH("Summa slutlig allokerad tillförd energi (utan hjälpel och rökgaskondensering):",'Slutlig allokering kvv'!$B$1:$AX$1,0),FALSE)/1,"")</f>
        <v>0</v>
      </c>
      <c r="AM98" s="275" t="str">
        <f>IFERROR(1-VLOOKUP($B98,'Slutlig allokering kvv'!$B$2:$AX$549,MATCH("Andel av bränsle i kvv som allokerats till värme, exklusive rökgaskondensering och hjälpel",'Slutlig allokering kvv'!$B$1:$AX$1,0),FALSE),"")</f>
        <v/>
      </c>
      <c r="AO98" s="115" t="str">
        <f t="shared" si="5"/>
        <v/>
      </c>
      <c r="AP98" s="276" t="str">
        <f t="shared" si="6"/>
        <v/>
      </c>
      <c r="AR98" s="115" t="str">
        <f t="shared" si="7"/>
        <v/>
      </c>
    </row>
    <row r="99" spans="1:44">
      <c r="A99" t="s">
        <v>171</v>
      </c>
      <c r="B99" t="s">
        <v>173</v>
      </c>
      <c r="C99" t="str">
        <f>IFERROR(VLOOKUP($B99,Kraftvärmeprod!$B$1:$AH$479,MATCH(C$2,Kraftvärmeprod!$B$1:$AG$1,0),FALSE)/1,"")</f>
        <v/>
      </c>
      <c r="D99" t="str">
        <f>IFERROR(VLOOKUP($B99,Kraftvärmeprod!$B$1:$AH$479,MATCH(D$2,Kraftvärmeprod!$B$1:$AG$1,0),FALSE)/1,"")</f>
        <v/>
      </c>
      <c r="F99" t="str">
        <f>IF($D99="","",IFERROR(VLOOKUP($B99,Kraftvärmeprod!$B$1:$BX$550,MATCH(F$2,Kraftvärmeprod!$B$1:$VX$1,0),FALSE)/1,0)-IFERROR(VLOOKUP($B99,'Slutlig allokering kvv'!$B$2:$BX$550,MATCH(F$2,'Slutlig allokering kvv'!$B$1:$BX$1,0),FALSE)/1,0))</f>
        <v/>
      </c>
      <c r="G99" t="str">
        <f>IF($D99="","",IFERROR(VLOOKUP($B99,Kraftvärmeprod!$B$1:$BX$550,MATCH(G$2,Kraftvärmeprod!$B$1:$VX$1,0),FALSE)/1,0)-IFERROR(VLOOKUP($B99,'Slutlig allokering kvv'!$B$2:$BX$550,MATCH(G$2,'Slutlig allokering kvv'!$B$1:$BX$1,0),FALSE)/1,0))</f>
        <v/>
      </c>
      <c r="H99" t="str">
        <f>IF($D99="","",IFERROR(VLOOKUP($B99,Kraftvärmeprod!$B$1:$BX$550,MATCH(H$2,Kraftvärmeprod!$B$1:$VX$1,0),FALSE)/1,0)-IFERROR(VLOOKUP($B99,'Slutlig allokering kvv'!$B$2:$BX$550,MATCH(H$2,'Slutlig allokering kvv'!$B$1:$BX$1,0),FALSE)/1,0))</f>
        <v/>
      </c>
      <c r="I99" t="str">
        <f>IF($D99="","",IFERROR(VLOOKUP($B99,Kraftvärmeprod!$B$1:$BX$550,MATCH(I$2,Kraftvärmeprod!$B$1:$VX$1,0),FALSE)/1,0)-IFERROR(VLOOKUP($B99,'Slutlig allokering kvv'!$B$2:$BX$550,MATCH(I$2,'Slutlig allokering kvv'!$B$1:$BX$1,0),FALSE)/1,0))</f>
        <v/>
      </c>
      <c r="J99" t="str">
        <f>IF($D99="","",IFERROR(VLOOKUP($B99,Kraftvärmeprod!$B$1:$BX$550,MATCH(J$2,Kraftvärmeprod!$B$1:$VX$1,0),FALSE)/1,0)-IFERROR(VLOOKUP($B99,'Slutlig allokering kvv'!$B$2:$BX$550,MATCH(J$2,'Slutlig allokering kvv'!$B$1:$BX$1,0),FALSE)/1,0))</f>
        <v/>
      </c>
      <c r="K99" t="str">
        <f>IF($D99="","",IFERROR(VLOOKUP($B99,Kraftvärmeprod!$B$1:$BX$550,MATCH(K$2,Kraftvärmeprod!$B$1:$VX$1,0),FALSE)/1,0)-IFERROR(VLOOKUP($B99,'Slutlig allokering kvv'!$B$2:$BX$550,MATCH(K$2,'Slutlig allokering kvv'!$B$1:$BX$1,0),FALSE)/1,0))</f>
        <v/>
      </c>
      <c r="L99" t="str">
        <f>IF($D99="","",IFERROR(VLOOKUP($B99,Kraftvärmeprod!$B$1:$BX$550,MATCH(L$2,Kraftvärmeprod!$B$1:$VX$1,0),FALSE)/1,0)-IFERROR(VLOOKUP($B99,'Slutlig allokering kvv'!$B$2:$BX$550,MATCH(L$2,'Slutlig allokering kvv'!$B$1:$BX$1,0),FALSE)/1,0))</f>
        <v/>
      </c>
      <c r="M99" t="str">
        <f>IF($D99="","",IFERROR(VLOOKUP($B99,Kraftvärmeprod!$B$1:$BX$550,MATCH(M$2,Kraftvärmeprod!$B$1:$VX$1,0),FALSE)/1,0)-IFERROR(VLOOKUP($B99,'Slutlig allokering kvv'!$B$2:$BX$550,MATCH(M$2,'Slutlig allokering kvv'!$B$1:$BX$1,0),FALSE)/1,0))</f>
        <v/>
      </c>
      <c r="N99" t="str">
        <f>IF($D99="","",IFERROR(VLOOKUP($B99,Kraftvärmeprod!$B$1:$BX$550,MATCH(N$2,Kraftvärmeprod!$B$1:$VX$1,0),FALSE)/1,0)-IFERROR(VLOOKUP($B99,'Slutlig allokering kvv'!$B$2:$BX$550,MATCH(N$2,'Slutlig allokering kvv'!$B$1:$BX$1,0),FALSE)/1,0))</f>
        <v/>
      </c>
      <c r="O99" t="str">
        <f>IF($D99="","",IFERROR(VLOOKUP($B99,Kraftvärmeprod!$B$1:$BX$550,MATCH(O$2,Kraftvärmeprod!$B$1:$VX$1,0),FALSE)/1,0)-IFERROR(VLOOKUP($B99,'Slutlig allokering kvv'!$B$2:$BX$550,MATCH(O$2,'Slutlig allokering kvv'!$B$1:$BX$1,0),FALSE)/1,0))</f>
        <v/>
      </c>
      <c r="P99" t="str">
        <f>IF($D99="","",IFERROR(VLOOKUP($B99,Kraftvärmeprod!$B$1:$BX$550,MATCH(P$2,Kraftvärmeprod!$B$1:$VX$1,0),FALSE)/1,0)-IFERROR(VLOOKUP($B99,'Slutlig allokering kvv'!$B$2:$BX$550,MATCH(P$2,'Slutlig allokering kvv'!$B$1:$BX$1,0),FALSE)/1,0))</f>
        <v/>
      </c>
      <c r="Q99" t="str">
        <f>IF($D99="","",IFERROR(VLOOKUP($B99,Kraftvärmeprod!$B$1:$BX$550,MATCH(Q$2,Kraftvärmeprod!$B$1:$VX$1,0),FALSE)/1,0)-IFERROR(VLOOKUP($B99,'Slutlig allokering kvv'!$B$2:$BX$550,MATCH(Q$2,'Slutlig allokering kvv'!$B$1:$BX$1,0),FALSE)/1,0))</f>
        <v/>
      </c>
      <c r="R99" t="str">
        <f>IF($D99="","",IFERROR(VLOOKUP($B99,Kraftvärmeprod!$B$1:$BX$550,MATCH(R$2,Kraftvärmeprod!$B$1:$VX$1,0),FALSE)/1,0)-IFERROR(VLOOKUP($B99,'Slutlig allokering kvv'!$B$2:$BX$550,MATCH(R$2,'Slutlig allokering kvv'!$B$1:$BX$1,0),FALSE)/1,0))</f>
        <v/>
      </c>
      <c r="S99" t="str">
        <f>IF($D99="","",IFERROR(VLOOKUP($B99,Kraftvärmeprod!$B$1:$BX$550,MATCH(S$2,Kraftvärmeprod!$B$1:$VX$1,0),FALSE)/1,0)-IFERROR(VLOOKUP($B99,'Slutlig allokering kvv'!$B$2:$BX$550,MATCH(S$2,'Slutlig allokering kvv'!$B$1:$BX$1,0),FALSE)/1,0))</f>
        <v/>
      </c>
      <c r="T99" t="str">
        <f>IF($D99="","",IFERROR(VLOOKUP($B99,Kraftvärmeprod!$B$1:$BX$550,MATCH(T$2,Kraftvärmeprod!$B$1:$VX$1,0),FALSE)/1,0)-IFERROR(VLOOKUP($B99,'Slutlig allokering kvv'!$B$2:$BX$550,MATCH(T$2,'Slutlig allokering kvv'!$B$1:$BX$1,0),FALSE)/1,0))</f>
        <v/>
      </c>
      <c r="U99" t="str">
        <f>IF($D99="","",IFERROR(VLOOKUP($B99,Kraftvärmeprod!$B$1:$BX$550,MATCH(U$2,Kraftvärmeprod!$B$1:$VX$1,0),FALSE)/1,0)-IFERROR(VLOOKUP($B99,'Slutlig allokering kvv'!$B$2:$BX$550,MATCH(U$2,'Slutlig allokering kvv'!$B$1:$BX$1,0),FALSE)/1,0))</f>
        <v/>
      </c>
      <c r="V99" t="str">
        <f>IF($D99="","",IFERROR(VLOOKUP($B99,Kraftvärmeprod!$B$1:$BX$550,MATCH(V$2,Kraftvärmeprod!$B$1:$VX$1,0),FALSE)/1,0)-IFERROR(VLOOKUP($B99,'Slutlig allokering kvv'!$B$2:$BX$550,MATCH(V$2,'Slutlig allokering kvv'!$B$1:$BX$1,0),FALSE)/1,0))</f>
        <v/>
      </c>
      <c r="W99" t="str">
        <f>IF($D99="","",IFERROR(VLOOKUP($B99,Kraftvärmeprod!$B$1:$BX$550,MATCH(W$2,Kraftvärmeprod!$B$1:$VX$1,0),FALSE)/1,0)-IFERROR(VLOOKUP($B99,'Slutlig allokering kvv'!$B$2:$BX$550,MATCH(W$2,'Slutlig allokering kvv'!$B$1:$BX$1,0),FALSE)/1,0))</f>
        <v/>
      </c>
      <c r="X99" t="str">
        <f>IF($D99="","",IFERROR(VLOOKUP($B99,Kraftvärmeprod!$B$1:$BX$550,MATCH(X$2,Kraftvärmeprod!$B$1:$VX$1,0),FALSE)/1,0)-IFERROR(VLOOKUP($B99,'Slutlig allokering kvv'!$B$2:$BX$550,MATCH(X$2,'Slutlig allokering kvv'!$B$1:$BX$1,0),FALSE)/1,0))</f>
        <v/>
      </c>
      <c r="Y99" t="str">
        <f>IF($D99="","",IFERROR(VLOOKUP($B99,Kraftvärmeprod!$B$1:$BX$550,MATCH(Y$2,Kraftvärmeprod!$B$1:$VX$1,0),FALSE)/1,0)-IFERROR(VLOOKUP($B99,'Slutlig allokering kvv'!$B$2:$BX$550,MATCH(Y$2,'Slutlig allokering kvv'!$B$1:$BX$1,0),FALSE)/1,0))</f>
        <v/>
      </c>
      <c r="Z99" t="str">
        <f>IF($D99="","",IFERROR(VLOOKUP($B99,Kraftvärmeprod!$B$1:$BX$550,MATCH(Z$2,Kraftvärmeprod!$B$1:$VX$1,0),FALSE)/1,0)-IFERROR(VLOOKUP($B99,'Slutlig allokering kvv'!$B$2:$BX$550,MATCH(Z$2,'Slutlig allokering kvv'!$B$1:$BX$1,0),FALSE)/1,0))</f>
        <v/>
      </c>
      <c r="AA99" t="str">
        <f>IF($D99="","",IFERROR(VLOOKUP($B99,Kraftvärmeprod!$B$1:$BX$550,MATCH(AA$2,Kraftvärmeprod!$B$1:$VX$1,0),FALSE)/1,0)-IFERROR(VLOOKUP($B99,'Slutlig allokering kvv'!$B$2:$BX$550,MATCH(AA$2,'Slutlig allokering kvv'!$B$1:$BX$1,0),FALSE)/1,0))</f>
        <v/>
      </c>
      <c r="AB99" t="str">
        <f>IF($D99="","",IFERROR(VLOOKUP($B99,Kraftvärmeprod!$B$1:$BX$550,MATCH(AB$2,Kraftvärmeprod!$B$1:$VX$1,0),FALSE)/1,0)-IFERROR(VLOOKUP($B99,'Slutlig allokering kvv'!$B$2:$BX$550,MATCH(AB$2,'Slutlig allokering kvv'!$B$1:$BX$1,0),FALSE)/1,0))</f>
        <v/>
      </c>
      <c r="AC99" t="str">
        <f>IF($D99="","",IFERROR(VLOOKUP($B99,Kraftvärmeprod!$B$1:$BX$550,MATCH(AC$2,Kraftvärmeprod!$B$1:$VX$1,0),FALSE)/1,0)-IFERROR(VLOOKUP($B99,'Slutlig allokering kvv'!$B$2:$BX$550,MATCH(AC$2,'Slutlig allokering kvv'!$B$1:$BX$1,0),FALSE)/1,0))</f>
        <v/>
      </c>
      <c r="AD99" t="str">
        <f>IF($D99="","",IFERROR(VLOOKUP($B99,Kraftvärmeprod!$B$1:$BX$550,MATCH(AD$2,Kraftvärmeprod!$B$1:$VX$1,0),FALSE)/1,0)-IFERROR(VLOOKUP($B99,'Slutlig allokering kvv'!$B$2:$BX$550,MATCH(AD$2,'Slutlig allokering kvv'!$B$1:$BX$1,0),FALSE)/1,0))</f>
        <v/>
      </c>
      <c r="AE99" t="str">
        <f>IF($D99="","",IFERROR(VLOOKUP($B99,Miljö!$B$1:$E$550,MATCH("Hjälpel kraftvärme (GWh)",Miljö!$B$1:$E$1,0),FALSE)/1,0)-IFERROR(VLOOKUP($B99,'Slutlig allokering kvv'!$B$2:$BX$549,MATCH(AE$2,'Slutlig allokering kvv'!$B$1:$BX$1,0),FALSE)/1,0))</f>
        <v/>
      </c>
      <c r="AI99" s="274">
        <f t="shared" si="4"/>
        <v>0</v>
      </c>
      <c r="AK99">
        <f>IFERROR(VLOOKUP($B99,'Slutlig allokering kvv'!$B$2:$AX$549,MATCH("Summa slutlig allokerad tillförd energi (utan hjälpel och rökgaskondensering):",'Slutlig allokering kvv'!$B$1:$AX$1,0),FALSE)/1,"")</f>
        <v>0</v>
      </c>
      <c r="AM99" s="275" t="str">
        <f>IFERROR(1-VLOOKUP($B99,'Slutlig allokering kvv'!$B$2:$AX$549,MATCH("Andel av bränsle i kvv som allokerats till värme, exklusive rökgaskondensering och hjälpel",'Slutlig allokering kvv'!$B$1:$AX$1,0),FALSE),"")</f>
        <v/>
      </c>
      <c r="AO99" s="115" t="str">
        <f t="shared" si="5"/>
        <v/>
      </c>
      <c r="AP99" s="276" t="str">
        <f t="shared" si="6"/>
        <v/>
      </c>
      <c r="AR99" s="115" t="str">
        <f t="shared" si="7"/>
        <v/>
      </c>
    </row>
    <row r="100" spans="1:44">
      <c r="A100" t="s">
        <v>174</v>
      </c>
      <c r="B100" t="s">
        <v>175</v>
      </c>
      <c r="C100">
        <f>IFERROR(VLOOKUP($B100,Kraftvärmeprod!$B$1:$AH$479,MATCH(C$2,Kraftvärmeprod!$B$1:$AG$1,0),FALSE)/1,"")</f>
        <v>33.299999999999997</v>
      </c>
      <c r="D100">
        <f>IFERROR(VLOOKUP($B100,Kraftvärmeprod!$B$1:$AH$479,MATCH(D$2,Kraftvärmeprod!$B$1:$AG$1,0),FALSE)/1,"")</f>
        <v>5</v>
      </c>
      <c r="F100">
        <f>IF($D100="","",IFERROR(VLOOKUP($B100,Kraftvärmeprod!$B$1:$BX$550,MATCH(F$2,Kraftvärmeprod!$B$1:$VX$1,0),FALSE)/1,0)-IFERROR(VLOOKUP($B100,'Slutlig allokering kvv'!$B$2:$BX$550,MATCH(F$2,'Slutlig allokering kvv'!$B$1:$BX$1,0),FALSE)/1,0))</f>
        <v>0</v>
      </c>
      <c r="G100">
        <f>IF($D100="","",IFERROR(VLOOKUP($B100,Kraftvärmeprod!$B$1:$BX$550,MATCH(G$2,Kraftvärmeprod!$B$1:$VX$1,0),FALSE)/1,0)-IFERROR(VLOOKUP($B100,'Slutlig allokering kvv'!$B$2:$BX$550,MATCH(G$2,'Slutlig allokering kvv'!$B$1:$BX$1,0),FALSE)/1,0))</f>
        <v>0</v>
      </c>
      <c r="H100">
        <f>IF($D100="","",IFERROR(VLOOKUP($B100,Kraftvärmeprod!$B$1:$BX$550,MATCH(H$2,Kraftvärmeprod!$B$1:$VX$1,0),FALSE)/1,0)-IFERROR(VLOOKUP($B100,'Slutlig allokering kvv'!$B$2:$BX$550,MATCH(H$2,'Slutlig allokering kvv'!$B$1:$BX$1,0),FALSE)/1,0))</f>
        <v>0</v>
      </c>
      <c r="I100">
        <f>IF($D100="","",IFERROR(VLOOKUP($B100,Kraftvärmeprod!$B$1:$BX$550,MATCH(I$2,Kraftvärmeprod!$B$1:$VX$1,0),FALSE)/1,0)-IFERROR(VLOOKUP($B100,'Slutlig allokering kvv'!$B$2:$BX$550,MATCH(I$2,'Slutlig allokering kvv'!$B$1:$BX$1,0),FALSE)/1,0))</f>
        <v>0</v>
      </c>
      <c r="J100">
        <f>IF($D100="","",IFERROR(VLOOKUP($B100,Kraftvärmeprod!$B$1:$BX$550,MATCH(J$2,Kraftvärmeprod!$B$1:$VX$1,0),FALSE)/1,0)-IFERROR(VLOOKUP($B100,'Slutlig allokering kvv'!$B$2:$BX$550,MATCH(J$2,'Slutlig allokering kvv'!$B$1:$BX$1,0),FALSE)/1,0))</f>
        <v>0</v>
      </c>
      <c r="K100">
        <f>IF($D100="","",IFERROR(VLOOKUP($B100,Kraftvärmeprod!$B$1:$BX$550,MATCH(K$2,Kraftvärmeprod!$B$1:$VX$1,0),FALSE)/1,0)-IFERROR(VLOOKUP($B100,'Slutlig allokering kvv'!$B$2:$BX$550,MATCH(K$2,'Slutlig allokering kvv'!$B$1:$BX$1,0),FALSE)/1,0))</f>
        <v>0</v>
      </c>
      <c r="L100">
        <f>IF($D100="","",IFERROR(VLOOKUP($B100,Kraftvärmeprod!$B$1:$BX$550,MATCH(L$2,Kraftvärmeprod!$B$1:$VX$1,0),FALSE)/1,0)-IFERROR(VLOOKUP($B100,'Slutlig allokering kvv'!$B$2:$BX$550,MATCH(L$2,'Slutlig allokering kvv'!$B$1:$BX$1,0),FALSE)/1,0))</f>
        <v>2.16561</v>
      </c>
      <c r="M100">
        <f>IF($D100="","",IFERROR(VLOOKUP($B100,Kraftvärmeprod!$B$1:$BX$550,MATCH(M$2,Kraftvärmeprod!$B$1:$VX$1,0),FALSE)/1,0)-IFERROR(VLOOKUP($B100,'Slutlig allokering kvv'!$B$2:$BX$550,MATCH(M$2,'Slutlig allokering kvv'!$B$1:$BX$1,0),FALSE)/1,0))</f>
        <v>2.7843500000000008</v>
      </c>
      <c r="N100">
        <f>IF($D100="","",IFERROR(VLOOKUP($B100,Kraftvärmeprod!$B$1:$BX$550,MATCH(N$2,Kraftvärmeprod!$B$1:$VX$1,0),FALSE)/1,0)-IFERROR(VLOOKUP($B100,'Slutlig allokering kvv'!$B$2:$BX$550,MATCH(N$2,'Slutlig allokering kvv'!$B$1:$BX$1,0),FALSE)/1,0))</f>
        <v>2.6718599999999997</v>
      </c>
      <c r="O100">
        <f>IF($D100="","",IFERROR(VLOOKUP($B100,Kraftvärmeprod!$B$1:$BX$550,MATCH(O$2,Kraftvärmeprod!$B$1:$VX$1,0),FALSE)/1,0)-IFERROR(VLOOKUP($B100,'Slutlig allokering kvv'!$B$2:$BX$550,MATCH(O$2,'Slutlig allokering kvv'!$B$1:$BX$1,0),FALSE)/1,0))</f>
        <v>2.7843500000000008</v>
      </c>
      <c r="P100">
        <f>IF($D100="","",IFERROR(VLOOKUP($B100,Kraftvärmeprod!$B$1:$BX$550,MATCH(P$2,Kraftvärmeprod!$B$1:$VX$1,0),FALSE)/1,0)-IFERROR(VLOOKUP($B100,'Slutlig allokering kvv'!$B$2:$BX$550,MATCH(P$2,'Slutlig allokering kvv'!$B$1:$BX$1,0),FALSE)/1,0))</f>
        <v>0</v>
      </c>
      <c r="Q100">
        <f>IF($D100="","",IFERROR(VLOOKUP($B100,Kraftvärmeprod!$B$1:$BX$550,MATCH(Q$2,Kraftvärmeprod!$B$1:$VX$1,0),FALSE)/1,0)-IFERROR(VLOOKUP($B100,'Slutlig allokering kvv'!$B$2:$BX$550,MATCH(Q$2,'Slutlig allokering kvv'!$B$1:$BX$1,0),FALSE)/1,0))</f>
        <v>2.2781099999999999</v>
      </c>
      <c r="R100">
        <f>IF($D100="","",IFERROR(VLOOKUP($B100,Kraftvärmeprod!$B$1:$BX$550,MATCH(R$2,Kraftvärmeprod!$B$1:$VX$1,0),FALSE)/1,0)-IFERROR(VLOOKUP($B100,'Slutlig allokering kvv'!$B$2:$BX$550,MATCH(R$2,'Slutlig allokering kvv'!$B$1:$BX$1,0),FALSE)/1,0))</f>
        <v>0</v>
      </c>
      <c r="S100">
        <f>IF($D100="","",IFERROR(VLOOKUP($B100,Kraftvärmeprod!$B$1:$BX$550,MATCH(S$2,Kraftvärmeprod!$B$1:$VX$1,0),FALSE)/1,0)-IFERROR(VLOOKUP($B100,'Slutlig allokering kvv'!$B$2:$BX$550,MATCH(S$2,'Slutlig allokering kvv'!$B$1:$BX$1,0),FALSE)/1,0))</f>
        <v>0</v>
      </c>
      <c r="T100">
        <f>IF($D100="","",IFERROR(VLOOKUP($B100,Kraftvärmeprod!$B$1:$BX$550,MATCH(T$2,Kraftvärmeprod!$B$1:$VX$1,0),FALSE)/1,0)-IFERROR(VLOOKUP($B100,'Slutlig allokering kvv'!$B$2:$BX$550,MATCH(T$2,'Slutlig allokering kvv'!$B$1:$BX$1,0),FALSE)/1,0))</f>
        <v>0</v>
      </c>
      <c r="U100">
        <f>IF($D100="","",IFERROR(VLOOKUP($B100,Kraftvärmeprod!$B$1:$BX$550,MATCH(U$2,Kraftvärmeprod!$B$1:$VX$1,0),FALSE)/1,0)-IFERROR(VLOOKUP($B100,'Slutlig allokering kvv'!$B$2:$BX$550,MATCH(U$2,'Slutlig allokering kvv'!$B$1:$BX$1,0),FALSE)/1,0))</f>
        <v>0</v>
      </c>
      <c r="V100">
        <f>IF($D100="","",IFERROR(VLOOKUP($B100,Kraftvärmeprod!$B$1:$BX$550,MATCH(V$2,Kraftvärmeprod!$B$1:$VX$1,0),FALSE)/1,0)-IFERROR(VLOOKUP($B100,'Slutlig allokering kvv'!$B$2:$BX$550,MATCH(V$2,'Slutlig allokering kvv'!$B$1:$BX$1,0),FALSE)/1,0))</f>
        <v>0</v>
      </c>
      <c r="W100">
        <f>IF($D100="","",IFERROR(VLOOKUP($B100,Kraftvärmeprod!$B$1:$BX$550,MATCH(W$2,Kraftvärmeprod!$B$1:$VX$1,0),FALSE)/1,0)-IFERROR(VLOOKUP($B100,'Slutlig allokering kvv'!$B$2:$BX$550,MATCH(W$2,'Slutlig allokering kvv'!$B$1:$BX$1,0),FALSE)/1,0))</f>
        <v>0</v>
      </c>
      <c r="X100">
        <f>IF($D100="","",IFERROR(VLOOKUP($B100,Kraftvärmeprod!$B$1:$BX$550,MATCH(X$2,Kraftvärmeprod!$B$1:$VX$1,0),FALSE)/1,0)-IFERROR(VLOOKUP($B100,'Slutlig allokering kvv'!$B$2:$BX$550,MATCH(X$2,'Slutlig allokering kvv'!$B$1:$BX$1,0),FALSE)/1,0))</f>
        <v>0</v>
      </c>
      <c r="Y100">
        <f>IF($D100="","",IFERROR(VLOOKUP($B100,Kraftvärmeprod!$B$1:$BX$550,MATCH(Y$2,Kraftvärmeprod!$B$1:$VX$1,0),FALSE)/1,0)-IFERROR(VLOOKUP($B100,'Slutlig allokering kvv'!$B$2:$BX$550,MATCH(Y$2,'Slutlig allokering kvv'!$B$1:$BX$1,0),FALSE)/1,0))</f>
        <v>0</v>
      </c>
      <c r="Z100">
        <f>IF($D100="","",IFERROR(VLOOKUP($B100,Kraftvärmeprod!$B$1:$BX$550,MATCH(Z$2,Kraftvärmeprod!$B$1:$VX$1,0),FALSE)/1,0)-IFERROR(VLOOKUP($B100,'Slutlig allokering kvv'!$B$2:$BX$550,MATCH(Z$2,'Slutlig allokering kvv'!$B$1:$BX$1,0),FALSE)/1,0))</f>
        <v>0</v>
      </c>
      <c r="AA100">
        <f>IF($D100="","",IFERROR(VLOOKUP($B100,Kraftvärmeprod!$B$1:$BX$550,MATCH(AA$2,Kraftvärmeprod!$B$1:$VX$1,0),FALSE)/1,0)-IFERROR(VLOOKUP($B100,'Slutlig allokering kvv'!$B$2:$BX$550,MATCH(AA$2,'Slutlig allokering kvv'!$B$1:$BX$1,0),FALSE)/1,0))</f>
        <v>0</v>
      </c>
      <c r="AB100">
        <f>IF($D100="","",IFERROR(VLOOKUP($B100,Kraftvärmeprod!$B$1:$BX$550,MATCH(AB$2,Kraftvärmeprod!$B$1:$VX$1,0),FALSE)/1,0)-IFERROR(VLOOKUP($B100,'Slutlig allokering kvv'!$B$2:$BX$550,MATCH(AB$2,'Slutlig allokering kvv'!$B$1:$BX$1,0),FALSE)/1,0))</f>
        <v>0</v>
      </c>
      <c r="AC100">
        <f>IF($D100="","",IFERROR(VLOOKUP($B100,Kraftvärmeprod!$B$1:$BX$550,MATCH(AC$2,Kraftvärmeprod!$B$1:$VX$1,0),FALSE)/1,0)-IFERROR(VLOOKUP($B100,'Slutlig allokering kvv'!$B$2:$BX$550,MATCH(AC$2,'Slutlig allokering kvv'!$B$1:$BX$1,0),FALSE)/1,0))</f>
        <v>0</v>
      </c>
      <c r="AD100">
        <f>IF($D100="","",IFERROR(VLOOKUP($B100,Kraftvärmeprod!$B$1:$BX$550,MATCH(AD$2,Kraftvärmeprod!$B$1:$VX$1,0),FALSE)/1,0)-IFERROR(VLOOKUP($B100,'Slutlig allokering kvv'!$B$2:$BX$550,MATCH(AD$2,'Slutlig allokering kvv'!$B$1:$BX$1,0),FALSE)/1,0))</f>
        <v>0</v>
      </c>
      <c r="AE100">
        <f>IF($D100="","",IFERROR(VLOOKUP($B100,Miljö!$B$1:$E$550,MATCH("Hjälpel kraftvärme (GWh)",Miljö!$B$1:$E$1,0),FALSE)/1,0)-IFERROR(VLOOKUP($B100,'Slutlig allokering kvv'!$B$2:$BX$549,MATCH(AE$2,'Slutlig allokering kvv'!$B$1:$BX$1,0),FALSE)/1,0))</f>
        <v>0.45000000000000018</v>
      </c>
      <c r="AI100" s="274">
        <f t="shared" si="4"/>
        <v>12.684280000000001</v>
      </c>
      <c r="AK100">
        <f>IFERROR(VLOOKUP($B100,'Slutlig allokering kvv'!$B$2:$AX$549,MATCH("Summa slutlig allokerad tillförd energi (utan hjälpel och rökgaskondensering):",'Slutlig allokering kvv'!$B$1:$AX$1,0),FALSE)/1,"")</f>
        <v>32.41572</v>
      </c>
      <c r="AM100" s="275">
        <f>IFERROR(1-VLOOKUP($B100,'Slutlig allokering kvv'!$B$2:$AX$549,MATCH("Andel av bränsle i kvv som allokerats till värme, exklusive rökgaskondensering och hjälpel",'Slutlig allokering kvv'!$B$1:$AX$1,0),FALSE),"")</f>
        <v>0.28124789356984481</v>
      </c>
      <c r="AO100" s="115">
        <f t="shared" si="5"/>
        <v>0.28124789356984481</v>
      </c>
      <c r="AP100" s="276">
        <f t="shared" si="6"/>
        <v>0</v>
      </c>
      <c r="AR100" s="115">
        <f t="shared" si="7"/>
        <v>0.38068321978821829</v>
      </c>
    </row>
    <row r="101" spans="1:44">
      <c r="A101" t="s">
        <v>174</v>
      </c>
      <c r="B101" t="s">
        <v>176</v>
      </c>
      <c r="C101" t="str">
        <f>IFERROR(VLOOKUP($B101,Kraftvärmeprod!$B$1:$AH$479,MATCH(C$2,Kraftvärmeprod!$B$1:$AG$1,0),FALSE)/1,"")</f>
        <v/>
      </c>
      <c r="D101" t="str">
        <f>IFERROR(VLOOKUP($B101,Kraftvärmeprod!$B$1:$AH$479,MATCH(D$2,Kraftvärmeprod!$B$1:$AG$1,0),FALSE)/1,"")</f>
        <v/>
      </c>
      <c r="F101" t="str">
        <f>IF($D101="","",IFERROR(VLOOKUP($B101,Kraftvärmeprod!$B$1:$BX$550,MATCH(F$2,Kraftvärmeprod!$B$1:$VX$1,0),FALSE)/1,0)-IFERROR(VLOOKUP($B101,'Slutlig allokering kvv'!$B$2:$BX$550,MATCH(F$2,'Slutlig allokering kvv'!$B$1:$BX$1,0),FALSE)/1,0))</f>
        <v/>
      </c>
      <c r="G101" t="str">
        <f>IF($D101="","",IFERROR(VLOOKUP($B101,Kraftvärmeprod!$B$1:$BX$550,MATCH(G$2,Kraftvärmeprod!$B$1:$VX$1,0),FALSE)/1,0)-IFERROR(VLOOKUP($B101,'Slutlig allokering kvv'!$B$2:$BX$550,MATCH(G$2,'Slutlig allokering kvv'!$B$1:$BX$1,0),FALSE)/1,0))</f>
        <v/>
      </c>
      <c r="H101" t="str">
        <f>IF($D101="","",IFERROR(VLOOKUP($B101,Kraftvärmeprod!$B$1:$BX$550,MATCH(H$2,Kraftvärmeprod!$B$1:$VX$1,0),FALSE)/1,0)-IFERROR(VLOOKUP($B101,'Slutlig allokering kvv'!$B$2:$BX$550,MATCH(H$2,'Slutlig allokering kvv'!$B$1:$BX$1,0),FALSE)/1,0))</f>
        <v/>
      </c>
      <c r="I101" t="str">
        <f>IF($D101="","",IFERROR(VLOOKUP($B101,Kraftvärmeprod!$B$1:$BX$550,MATCH(I$2,Kraftvärmeprod!$B$1:$VX$1,0),FALSE)/1,0)-IFERROR(VLOOKUP($B101,'Slutlig allokering kvv'!$B$2:$BX$550,MATCH(I$2,'Slutlig allokering kvv'!$B$1:$BX$1,0),FALSE)/1,0))</f>
        <v/>
      </c>
      <c r="J101" t="str">
        <f>IF($D101="","",IFERROR(VLOOKUP($B101,Kraftvärmeprod!$B$1:$BX$550,MATCH(J$2,Kraftvärmeprod!$B$1:$VX$1,0),FALSE)/1,0)-IFERROR(VLOOKUP($B101,'Slutlig allokering kvv'!$B$2:$BX$550,MATCH(J$2,'Slutlig allokering kvv'!$B$1:$BX$1,0),FALSE)/1,0))</f>
        <v/>
      </c>
      <c r="K101" t="str">
        <f>IF($D101="","",IFERROR(VLOOKUP($B101,Kraftvärmeprod!$B$1:$BX$550,MATCH(K$2,Kraftvärmeprod!$B$1:$VX$1,0),FALSE)/1,0)-IFERROR(VLOOKUP($B101,'Slutlig allokering kvv'!$B$2:$BX$550,MATCH(K$2,'Slutlig allokering kvv'!$B$1:$BX$1,0),FALSE)/1,0))</f>
        <v/>
      </c>
      <c r="L101" t="str">
        <f>IF($D101="","",IFERROR(VLOOKUP($B101,Kraftvärmeprod!$B$1:$BX$550,MATCH(L$2,Kraftvärmeprod!$B$1:$VX$1,0),FALSE)/1,0)-IFERROR(VLOOKUP($B101,'Slutlig allokering kvv'!$B$2:$BX$550,MATCH(L$2,'Slutlig allokering kvv'!$B$1:$BX$1,0),FALSE)/1,0))</f>
        <v/>
      </c>
      <c r="M101" t="str">
        <f>IF($D101="","",IFERROR(VLOOKUP($B101,Kraftvärmeprod!$B$1:$BX$550,MATCH(M$2,Kraftvärmeprod!$B$1:$VX$1,0),FALSE)/1,0)-IFERROR(VLOOKUP($B101,'Slutlig allokering kvv'!$B$2:$BX$550,MATCH(M$2,'Slutlig allokering kvv'!$B$1:$BX$1,0),FALSE)/1,0))</f>
        <v/>
      </c>
      <c r="N101" t="str">
        <f>IF($D101="","",IFERROR(VLOOKUP($B101,Kraftvärmeprod!$B$1:$BX$550,MATCH(N$2,Kraftvärmeprod!$B$1:$VX$1,0),FALSE)/1,0)-IFERROR(VLOOKUP($B101,'Slutlig allokering kvv'!$B$2:$BX$550,MATCH(N$2,'Slutlig allokering kvv'!$B$1:$BX$1,0),FALSE)/1,0))</f>
        <v/>
      </c>
      <c r="O101" t="str">
        <f>IF($D101="","",IFERROR(VLOOKUP($B101,Kraftvärmeprod!$B$1:$BX$550,MATCH(O$2,Kraftvärmeprod!$B$1:$VX$1,0),FALSE)/1,0)-IFERROR(VLOOKUP($B101,'Slutlig allokering kvv'!$B$2:$BX$550,MATCH(O$2,'Slutlig allokering kvv'!$B$1:$BX$1,0),FALSE)/1,0))</f>
        <v/>
      </c>
      <c r="P101" t="str">
        <f>IF($D101="","",IFERROR(VLOOKUP($B101,Kraftvärmeprod!$B$1:$BX$550,MATCH(P$2,Kraftvärmeprod!$B$1:$VX$1,0),FALSE)/1,0)-IFERROR(VLOOKUP($B101,'Slutlig allokering kvv'!$B$2:$BX$550,MATCH(P$2,'Slutlig allokering kvv'!$B$1:$BX$1,0),FALSE)/1,0))</f>
        <v/>
      </c>
      <c r="Q101" t="str">
        <f>IF($D101="","",IFERROR(VLOOKUP($B101,Kraftvärmeprod!$B$1:$BX$550,MATCH(Q$2,Kraftvärmeprod!$B$1:$VX$1,0),FALSE)/1,0)-IFERROR(VLOOKUP($B101,'Slutlig allokering kvv'!$B$2:$BX$550,MATCH(Q$2,'Slutlig allokering kvv'!$B$1:$BX$1,0),FALSE)/1,0))</f>
        <v/>
      </c>
      <c r="R101" t="str">
        <f>IF($D101="","",IFERROR(VLOOKUP($B101,Kraftvärmeprod!$B$1:$BX$550,MATCH(R$2,Kraftvärmeprod!$B$1:$VX$1,0),FALSE)/1,0)-IFERROR(VLOOKUP($B101,'Slutlig allokering kvv'!$B$2:$BX$550,MATCH(R$2,'Slutlig allokering kvv'!$B$1:$BX$1,0),FALSE)/1,0))</f>
        <v/>
      </c>
      <c r="S101" t="str">
        <f>IF($D101="","",IFERROR(VLOOKUP($B101,Kraftvärmeprod!$B$1:$BX$550,MATCH(S$2,Kraftvärmeprod!$B$1:$VX$1,0),FALSE)/1,0)-IFERROR(VLOOKUP($B101,'Slutlig allokering kvv'!$B$2:$BX$550,MATCH(S$2,'Slutlig allokering kvv'!$B$1:$BX$1,0),FALSE)/1,0))</f>
        <v/>
      </c>
      <c r="T101" t="str">
        <f>IF($D101="","",IFERROR(VLOOKUP($B101,Kraftvärmeprod!$B$1:$BX$550,MATCH(T$2,Kraftvärmeprod!$B$1:$VX$1,0),FALSE)/1,0)-IFERROR(VLOOKUP($B101,'Slutlig allokering kvv'!$B$2:$BX$550,MATCH(T$2,'Slutlig allokering kvv'!$B$1:$BX$1,0),FALSE)/1,0))</f>
        <v/>
      </c>
      <c r="U101" t="str">
        <f>IF($D101="","",IFERROR(VLOOKUP($B101,Kraftvärmeprod!$B$1:$BX$550,MATCH(U$2,Kraftvärmeprod!$B$1:$VX$1,0),FALSE)/1,0)-IFERROR(VLOOKUP($B101,'Slutlig allokering kvv'!$B$2:$BX$550,MATCH(U$2,'Slutlig allokering kvv'!$B$1:$BX$1,0),FALSE)/1,0))</f>
        <v/>
      </c>
      <c r="V101" t="str">
        <f>IF($D101="","",IFERROR(VLOOKUP($B101,Kraftvärmeprod!$B$1:$BX$550,MATCH(V$2,Kraftvärmeprod!$B$1:$VX$1,0),FALSE)/1,0)-IFERROR(VLOOKUP($B101,'Slutlig allokering kvv'!$B$2:$BX$550,MATCH(V$2,'Slutlig allokering kvv'!$B$1:$BX$1,0),FALSE)/1,0))</f>
        <v/>
      </c>
      <c r="W101" t="str">
        <f>IF($D101="","",IFERROR(VLOOKUP($B101,Kraftvärmeprod!$B$1:$BX$550,MATCH(W$2,Kraftvärmeprod!$B$1:$VX$1,0),FALSE)/1,0)-IFERROR(VLOOKUP($B101,'Slutlig allokering kvv'!$B$2:$BX$550,MATCH(W$2,'Slutlig allokering kvv'!$B$1:$BX$1,0),FALSE)/1,0))</f>
        <v/>
      </c>
      <c r="X101" t="str">
        <f>IF($D101="","",IFERROR(VLOOKUP($B101,Kraftvärmeprod!$B$1:$BX$550,MATCH(X$2,Kraftvärmeprod!$B$1:$VX$1,0),FALSE)/1,0)-IFERROR(VLOOKUP($B101,'Slutlig allokering kvv'!$B$2:$BX$550,MATCH(X$2,'Slutlig allokering kvv'!$B$1:$BX$1,0),FALSE)/1,0))</f>
        <v/>
      </c>
      <c r="Y101" t="str">
        <f>IF($D101="","",IFERROR(VLOOKUP($B101,Kraftvärmeprod!$B$1:$BX$550,MATCH(Y$2,Kraftvärmeprod!$B$1:$VX$1,0),FALSE)/1,0)-IFERROR(VLOOKUP($B101,'Slutlig allokering kvv'!$B$2:$BX$550,MATCH(Y$2,'Slutlig allokering kvv'!$B$1:$BX$1,0),FALSE)/1,0))</f>
        <v/>
      </c>
      <c r="Z101" t="str">
        <f>IF($D101="","",IFERROR(VLOOKUP($B101,Kraftvärmeprod!$B$1:$BX$550,MATCH(Z$2,Kraftvärmeprod!$B$1:$VX$1,0),FALSE)/1,0)-IFERROR(VLOOKUP($B101,'Slutlig allokering kvv'!$B$2:$BX$550,MATCH(Z$2,'Slutlig allokering kvv'!$B$1:$BX$1,0),FALSE)/1,0))</f>
        <v/>
      </c>
      <c r="AA101" t="str">
        <f>IF($D101="","",IFERROR(VLOOKUP($B101,Kraftvärmeprod!$B$1:$BX$550,MATCH(AA$2,Kraftvärmeprod!$B$1:$VX$1,0),FALSE)/1,0)-IFERROR(VLOOKUP($B101,'Slutlig allokering kvv'!$B$2:$BX$550,MATCH(AA$2,'Slutlig allokering kvv'!$B$1:$BX$1,0),FALSE)/1,0))</f>
        <v/>
      </c>
      <c r="AB101" t="str">
        <f>IF($D101="","",IFERROR(VLOOKUP($B101,Kraftvärmeprod!$B$1:$BX$550,MATCH(AB$2,Kraftvärmeprod!$B$1:$VX$1,0),FALSE)/1,0)-IFERROR(VLOOKUP($B101,'Slutlig allokering kvv'!$B$2:$BX$550,MATCH(AB$2,'Slutlig allokering kvv'!$B$1:$BX$1,0),FALSE)/1,0))</f>
        <v/>
      </c>
      <c r="AC101" t="str">
        <f>IF($D101="","",IFERROR(VLOOKUP($B101,Kraftvärmeprod!$B$1:$BX$550,MATCH(AC$2,Kraftvärmeprod!$B$1:$VX$1,0),FALSE)/1,0)-IFERROR(VLOOKUP($B101,'Slutlig allokering kvv'!$B$2:$BX$550,MATCH(AC$2,'Slutlig allokering kvv'!$B$1:$BX$1,0),FALSE)/1,0))</f>
        <v/>
      </c>
      <c r="AD101" t="str">
        <f>IF($D101="","",IFERROR(VLOOKUP($B101,Kraftvärmeprod!$B$1:$BX$550,MATCH(AD$2,Kraftvärmeprod!$B$1:$VX$1,0),FALSE)/1,0)-IFERROR(VLOOKUP($B101,'Slutlig allokering kvv'!$B$2:$BX$550,MATCH(AD$2,'Slutlig allokering kvv'!$B$1:$BX$1,0),FALSE)/1,0))</f>
        <v/>
      </c>
      <c r="AE101" t="str">
        <f>IF($D101="","",IFERROR(VLOOKUP($B101,Miljö!$B$1:$E$550,MATCH("Hjälpel kraftvärme (GWh)",Miljö!$B$1:$E$1,0),FALSE)/1,0)-IFERROR(VLOOKUP($B101,'Slutlig allokering kvv'!$B$2:$BX$549,MATCH(AE$2,'Slutlig allokering kvv'!$B$1:$BX$1,0),FALSE)/1,0))</f>
        <v/>
      </c>
      <c r="AI101" s="274">
        <f t="shared" si="4"/>
        <v>0</v>
      </c>
      <c r="AK101">
        <f>IFERROR(VLOOKUP($B101,'Slutlig allokering kvv'!$B$2:$AX$549,MATCH("Summa slutlig allokerad tillförd energi (utan hjälpel och rökgaskondensering):",'Slutlig allokering kvv'!$B$1:$AX$1,0),FALSE)/1,"")</f>
        <v>0</v>
      </c>
      <c r="AM101" s="275" t="str">
        <f>IFERROR(1-VLOOKUP($B101,'Slutlig allokering kvv'!$B$2:$AX$549,MATCH("Andel av bränsle i kvv som allokerats till värme, exklusive rökgaskondensering och hjälpel",'Slutlig allokering kvv'!$B$1:$AX$1,0),FALSE),"")</f>
        <v/>
      </c>
      <c r="AO101" s="115" t="str">
        <f t="shared" si="5"/>
        <v/>
      </c>
      <c r="AP101" s="276" t="str">
        <f t="shared" si="6"/>
        <v/>
      </c>
      <c r="AR101" s="115" t="str">
        <f t="shared" si="7"/>
        <v/>
      </c>
    </row>
    <row r="102" spans="1:44">
      <c r="A102" t="s">
        <v>174</v>
      </c>
      <c r="B102" t="s">
        <v>177</v>
      </c>
      <c r="C102" t="str">
        <f>IFERROR(VLOOKUP($B102,Kraftvärmeprod!$B$1:$AH$479,MATCH(C$2,Kraftvärmeprod!$B$1:$AG$1,0),FALSE)/1,"")</f>
        <v/>
      </c>
      <c r="D102" t="str">
        <f>IFERROR(VLOOKUP($B102,Kraftvärmeprod!$B$1:$AH$479,MATCH(D$2,Kraftvärmeprod!$B$1:$AG$1,0),FALSE)/1,"")</f>
        <v/>
      </c>
      <c r="F102" t="str">
        <f>IF($D102="","",IFERROR(VLOOKUP($B102,Kraftvärmeprod!$B$1:$BX$550,MATCH(F$2,Kraftvärmeprod!$B$1:$VX$1,0),FALSE)/1,0)-IFERROR(VLOOKUP($B102,'Slutlig allokering kvv'!$B$2:$BX$550,MATCH(F$2,'Slutlig allokering kvv'!$B$1:$BX$1,0),FALSE)/1,0))</f>
        <v/>
      </c>
      <c r="G102" t="str">
        <f>IF($D102="","",IFERROR(VLOOKUP($B102,Kraftvärmeprod!$B$1:$BX$550,MATCH(G$2,Kraftvärmeprod!$B$1:$VX$1,0),FALSE)/1,0)-IFERROR(VLOOKUP($B102,'Slutlig allokering kvv'!$B$2:$BX$550,MATCH(G$2,'Slutlig allokering kvv'!$B$1:$BX$1,0),FALSE)/1,0))</f>
        <v/>
      </c>
      <c r="H102" t="str">
        <f>IF($D102="","",IFERROR(VLOOKUP($B102,Kraftvärmeprod!$B$1:$BX$550,MATCH(H$2,Kraftvärmeprod!$B$1:$VX$1,0),FALSE)/1,0)-IFERROR(VLOOKUP($B102,'Slutlig allokering kvv'!$B$2:$BX$550,MATCH(H$2,'Slutlig allokering kvv'!$B$1:$BX$1,0),FALSE)/1,0))</f>
        <v/>
      </c>
      <c r="I102" t="str">
        <f>IF($D102="","",IFERROR(VLOOKUP($B102,Kraftvärmeprod!$B$1:$BX$550,MATCH(I$2,Kraftvärmeprod!$B$1:$VX$1,0),FALSE)/1,0)-IFERROR(VLOOKUP($B102,'Slutlig allokering kvv'!$B$2:$BX$550,MATCH(I$2,'Slutlig allokering kvv'!$B$1:$BX$1,0),FALSE)/1,0))</f>
        <v/>
      </c>
      <c r="J102" t="str">
        <f>IF($D102="","",IFERROR(VLOOKUP($B102,Kraftvärmeprod!$B$1:$BX$550,MATCH(J$2,Kraftvärmeprod!$B$1:$VX$1,0),FALSE)/1,0)-IFERROR(VLOOKUP($B102,'Slutlig allokering kvv'!$B$2:$BX$550,MATCH(J$2,'Slutlig allokering kvv'!$B$1:$BX$1,0),FALSE)/1,0))</f>
        <v/>
      </c>
      <c r="K102" t="str">
        <f>IF($D102="","",IFERROR(VLOOKUP($B102,Kraftvärmeprod!$B$1:$BX$550,MATCH(K$2,Kraftvärmeprod!$B$1:$VX$1,0),FALSE)/1,0)-IFERROR(VLOOKUP($B102,'Slutlig allokering kvv'!$B$2:$BX$550,MATCH(K$2,'Slutlig allokering kvv'!$B$1:$BX$1,0),FALSE)/1,0))</f>
        <v/>
      </c>
      <c r="L102" t="str">
        <f>IF($D102="","",IFERROR(VLOOKUP($B102,Kraftvärmeprod!$B$1:$BX$550,MATCH(L$2,Kraftvärmeprod!$B$1:$VX$1,0),FALSE)/1,0)-IFERROR(VLOOKUP($B102,'Slutlig allokering kvv'!$B$2:$BX$550,MATCH(L$2,'Slutlig allokering kvv'!$B$1:$BX$1,0),FALSE)/1,0))</f>
        <v/>
      </c>
      <c r="M102" t="str">
        <f>IF($D102="","",IFERROR(VLOOKUP($B102,Kraftvärmeprod!$B$1:$BX$550,MATCH(M$2,Kraftvärmeprod!$B$1:$VX$1,0),FALSE)/1,0)-IFERROR(VLOOKUP($B102,'Slutlig allokering kvv'!$B$2:$BX$550,MATCH(M$2,'Slutlig allokering kvv'!$B$1:$BX$1,0),FALSE)/1,0))</f>
        <v/>
      </c>
      <c r="N102" t="str">
        <f>IF($D102="","",IFERROR(VLOOKUP($B102,Kraftvärmeprod!$B$1:$BX$550,MATCH(N$2,Kraftvärmeprod!$B$1:$VX$1,0),FALSE)/1,0)-IFERROR(VLOOKUP($B102,'Slutlig allokering kvv'!$B$2:$BX$550,MATCH(N$2,'Slutlig allokering kvv'!$B$1:$BX$1,0),FALSE)/1,0))</f>
        <v/>
      </c>
      <c r="O102" t="str">
        <f>IF($D102="","",IFERROR(VLOOKUP($B102,Kraftvärmeprod!$B$1:$BX$550,MATCH(O$2,Kraftvärmeprod!$B$1:$VX$1,0),FALSE)/1,0)-IFERROR(VLOOKUP($B102,'Slutlig allokering kvv'!$B$2:$BX$550,MATCH(O$2,'Slutlig allokering kvv'!$B$1:$BX$1,0),FALSE)/1,0))</f>
        <v/>
      </c>
      <c r="P102" t="str">
        <f>IF($D102="","",IFERROR(VLOOKUP($B102,Kraftvärmeprod!$B$1:$BX$550,MATCH(P$2,Kraftvärmeprod!$B$1:$VX$1,0),FALSE)/1,0)-IFERROR(VLOOKUP($B102,'Slutlig allokering kvv'!$B$2:$BX$550,MATCH(P$2,'Slutlig allokering kvv'!$B$1:$BX$1,0),FALSE)/1,0))</f>
        <v/>
      </c>
      <c r="Q102" t="str">
        <f>IF($D102="","",IFERROR(VLOOKUP($B102,Kraftvärmeprod!$B$1:$BX$550,MATCH(Q$2,Kraftvärmeprod!$B$1:$VX$1,0),FALSE)/1,0)-IFERROR(VLOOKUP($B102,'Slutlig allokering kvv'!$B$2:$BX$550,MATCH(Q$2,'Slutlig allokering kvv'!$B$1:$BX$1,0),FALSE)/1,0))</f>
        <v/>
      </c>
      <c r="R102" t="str">
        <f>IF($D102="","",IFERROR(VLOOKUP($B102,Kraftvärmeprod!$B$1:$BX$550,MATCH(R$2,Kraftvärmeprod!$B$1:$VX$1,0),FALSE)/1,0)-IFERROR(VLOOKUP($B102,'Slutlig allokering kvv'!$B$2:$BX$550,MATCH(R$2,'Slutlig allokering kvv'!$B$1:$BX$1,0),FALSE)/1,0))</f>
        <v/>
      </c>
      <c r="S102" t="str">
        <f>IF($D102="","",IFERROR(VLOOKUP($B102,Kraftvärmeprod!$B$1:$BX$550,MATCH(S$2,Kraftvärmeprod!$B$1:$VX$1,0),FALSE)/1,0)-IFERROR(VLOOKUP($B102,'Slutlig allokering kvv'!$B$2:$BX$550,MATCH(S$2,'Slutlig allokering kvv'!$B$1:$BX$1,0),FALSE)/1,0))</f>
        <v/>
      </c>
      <c r="T102" t="str">
        <f>IF($D102="","",IFERROR(VLOOKUP($B102,Kraftvärmeprod!$B$1:$BX$550,MATCH(T$2,Kraftvärmeprod!$B$1:$VX$1,0),FALSE)/1,0)-IFERROR(VLOOKUP($B102,'Slutlig allokering kvv'!$B$2:$BX$550,MATCH(T$2,'Slutlig allokering kvv'!$B$1:$BX$1,0),FALSE)/1,0))</f>
        <v/>
      </c>
      <c r="U102" t="str">
        <f>IF($D102="","",IFERROR(VLOOKUP($B102,Kraftvärmeprod!$B$1:$BX$550,MATCH(U$2,Kraftvärmeprod!$B$1:$VX$1,0),FALSE)/1,0)-IFERROR(VLOOKUP($B102,'Slutlig allokering kvv'!$B$2:$BX$550,MATCH(U$2,'Slutlig allokering kvv'!$B$1:$BX$1,0),FALSE)/1,0))</f>
        <v/>
      </c>
      <c r="V102" t="str">
        <f>IF($D102="","",IFERROR(VLOOKUP($B102,Kraftvärmeprod!$B$1:$BX$550,MATCH(V$2,Kraftvärmeprod!$B$1:$VX$1,0),FALSE)/1,0)-IFERROR(VLOOKUP($B102,'Slutlig allokering kvv'!$B$2:$BX$550,MATCH(V$2,'Slutlig allokering kvv'!$B$1:$BX$1,0),FALSE)/1,0))</f>
        <v/>
      </c>
      <c r="W102" t="str">
        <f>IF($D102="","",IFERROR(VLOOKUP($B102,Kraftvärmeprod!$B$1:$BX$550,MATCH(W$2,Kraftvärmeprod!$B$1:$VX$1,0),FALSE)/1,0)-IFERROR(VLOOKUP($B102,'Slutlig allokering kvv'!$B$2:$BX$550,MATCH(W$2,'Slutlig allokering kvv'!$B$1:$BX$1,0),FALSE)/1,0))</f>
        <v/>
      </c>
      <c r="X102" t="str">
        <f>IF($D102="","",IFERROR(VLOOKUP($B102,Kraftvärmeprod!$B$1:$BX$550,MATCH(X$2,Kraftvärmeprod!$B$1:$VX$1,0),FALSE)/1,0)-IFERROR(VLOOKUP($B102,'Slutlig allokering kvv'!$B$2:$BX$550,MATCH(X$2,'Slutlig allokering kvv'!$B$1:$BX$1,0),FALSE)/1,0))</f>
        <v/>
      </c>
      <c r="Y102" t="str">
        <f>IF($D102="","",IFERROR(VLOOKUP($B102,Kraftvärmeprod!$B$1:$BX$550,MATCH(Y$2,Kraftvärmeprod!$B$1:$VX$1,0),FALSE)/1,0)-IFERROR(VLOOKUP($B102,'Slutlig allokering kvv'!$B$2:$BX$550,MATCH(Y$2,'Slutlig allokering kvv'!$B$1:$BX$1,0),FALSE)/1,0))</f>
        <v/>
      </c>
      <c r="Z102" t="str">
        <f>IF($D102="","",IFERROR(VLOOKUP($B102,Kraftvärmeprod!$B$1:$BX$550,MATCH(Z$2,Kraftvärmeprod!$B$1:$VX$1,0),FALSE)/1,0)-IFERROR(VLOOKUP($B102,'Slutlig allokering kvv'!$B$2:$BX$550,MATCH(Z$2,'Slutlig allokering kvv'!$B$1:$BX$1,0),FALSE)/1,0))</f>
        <v/>
      </c>
      <c r="AA102" t="str">
        <f>IF($D102="","",IFERROR(VLOOKUP($B102,Kraftvärmeprod!$B$1:$BX$550,MATCH(AA$2,Kraftvärmeprod!$B$1:$VX$1,0),FALSE)/1,0)-IFERROR(VLOOKUP($B102,'Slutlig allokering kvv'!$B$2:$BX$550,MATCH(AA$2,'Slutlig allokering kvv'!$B$1:$BX$1,0),FALSE)/1,0))</f>
        <v/>
      </c>
      <c r="AB102" t="str">
        <f>IF($D102="","",IFERROR(VLOOKUP($B102,Kraftvärmeprod!$B$1:$BX$550,MATCH(AB$2,Kraftvärmeprod!$B$1:$VX$1,0),FALSE)/1,0)-IFERROR(VLOOKUP($B102,'Slutlig allokering kvv'!$B$2:$BX$550,MATCH(AB$2,'Slutlig allokering kvv'!$B$1:$BX$1,0),FALSE)/1,0))</f>
        <v/>
      </c>
      <c r="AC102" t="str">
        <f>IF($D102="","",IFERROR(VLOOKUP($B102,Kraftvärmeprod!$B$1:$BX$550,MATCH(AC$2,Kraftvärmeprod!$B$1:$VX$1,0),FALSE)/1,0)-IFERROR(VLOOKUP($B102,'Slutlig allokering kvv'!$B$2:$BX$550,MATCH(AC$2,'Slutlig allokering kvv'!$B$1:$BX$1,0),FALSE)/1,0))</f>
        <v/>
      </c>
      <c r="AD102" t="str">
        <f>IF($D102="","",IFERROR(VLOOKUP($B102,Kraftvärmeprod!$B$1:$BX$550,MATCH(AD$2,Kraftvärmeprod!$B$1:$VX$1,0),FALSE)/1,0)-IFERROR(VLOOKUP($B102,'Slutlig allokering kvv'!$B$2:$BX$550,MATCH(AD$2,'Slutlig allokering kvv'!$B$1:$BX$1,0),FALSE)/1,0))</f>
        <v/>
      </c>
      <c r="AE102" t="str">
        <f>IF($D102="","",IFERROR(VLOOKUP($B102,Miljö!$B$1:$E$550,MATCH("Hjälpel kraftvärme (GWh)",Miljö!$B$1:$E$1,0),FALSE)/1,0)-IFERROR(VLOOKUP($B102,'Slutlig allokering kvv'!$B$2:$BX$549,MATCH(AE$2,'Slutlig allokering kvv'!$B$1:$BX$1,0),FALSE)/1,0))</f>
        <v/>
      </c>
      <c r="AI102" s="274">
        <f t="shared" si="4"/>
        <v>0</v>
      </c>
      <c r="AK102">
        <f>IFERROR(VLOOKUP($B102,'Slutlig allokering kvv'!$B$2:$AX$549,MATCH("Summa slutlig allokerad tillförd energi (utan hjälpel och rökgaskondensering):",'Slutlig allokering kvv'!$B$1:$AX$1,0),FALSE)/1,"")</f>
        <v>0</v>
      </c>
      <c r="AM102" s="275" t="str">
        <f>IFERROR(1-VLOOKUP($B102,'Slutlig allokering kvv'!$B$2:$AX$549,MATCH("Andel av bränsle i kvv som allokerats till värme, exklusive rökgaskondensering och hjälpel",'Slutlig allokering kvv'!$B$1:$AX$1,0),FALSE),"")</f>
        <v/>
      </c>
      <c r="AO102" s="115" t="str">
        <f t="shared" si="5"/>
        <v/>
      </c>
      <c r="AP102" s="276" t="str">
        <f t="shared" si="6"/>
        <v/>
      </c>
      <c r="AR102" s="115" t="str">
        <f t="shared" si="7"/>
        <v/>
      </c>
    </row>
    <row r="103" spans="1:44">
      <c r="A103" t="s">
        <v>174</v>
      </c>
      <c r="B103" t="s">
        <v>178</v>
      </c>
      <c r="C103">
        <f>IFERROR(VLOOKUP($B103,Kraftvärmeprod!$B$1:$AH$479,MATCH(C$2,Kraftvärmeprod!$B$1:$AG$1,0),FALSE)/1,"")</f>
        <v>27.1</v>
      </c>
      <c r="D103">
        <f>IFERROR(VLOOKUP($B103,Kraftvärmeprod!$B$1:$AH$479,MATCH(D$2,Kraftvärmeprod!$B$1:$AG$1,0),FALSE)/1,"")</f>
        <v>4.5999999999999996</v>
      </c>
      <c r="F103">
        <f>IF($D103="","",IFERROR(VLOOKUP($B103,Kraftvärmeprod!$B$1:$BX$550,MATCH(F$2,Kraftvärmeprod!$B$1:$VX$1,0),FALSE)/1,0)-IFERROR(VLOOKUP($B103,'Slutlig allokering kvv'!$B$2:$BX$550,MATCH(F$2,'Slutlig allokering kvv'!$B$1:$BX$1,0),FALSE)/1,0))</f>
        <v>0</v>
      </c>
      <c r="G103">
        <f>IF($D103="","",IFERROR(VLOOKUP($B103,Kraftvärmeprod!$B$1:$BX$550,MATCH(G$2,Kraftvärmeprod!$B$1:$VX$1,0),FALSE)/1,0)-IFERROR(VLOOKUP($B103,'Slutlig allokering kvv'!$B$2:$BX$550,MATCH(G$2,'Slutlig allokering kvv'!$B$1:$BX$1,0),FALSE)/1,0))</f>
        <v>0</v>
      </c>
      <c r="H103">
        <f>IF($D103="","",IFERROR(VLOOKUP($B103,Kraftvärmeprod!$B$1:$BX$550,MATCH(H$2,Kraftvärmeprod!$B$1:$VX$1,0),FALSE)/1,0)-IFERROR(VLOOKUP($B103,'Slutlig allokering kvv'!$B$2:$BX$550,MATCH(H$2,'Slutlig allokering kvv'!$B$1:$BX$1,0),FALSE)/1,0))</f>
        <v>0</v>
      </c>
      <c r="I103">
        <f>IF($D103="","",IFERROR(VLOOKUP($B103,Kraftvärmeprod!$B$1:$BX$550,MATCH(I$2,Kraftvärmeprod!$B$1:$VX$1,0),FALSE)/1,0)-IFERROR(VLOOKUP($B103,'Slutlig allokering kvv'!$B$2:$BX$550,MATCH(I$2,'Slutlig allokering kvv'!$B$1:$BX$1,0),FALSE)/1,0))</f>
        <v>0</v>
      </c>
      <c r="J103">
        <f>IF($D103="","",IFERROR(VLOOKUP($B103,Kraftvärmeprod!$B$1:$BX$550,MATCH(J$2,Kraftvärmeprod!$B$1:$VX$1,0),FALSE)/1,0)-IFERROR(VLOOKUP($B103,'Slutlig allokering kvv'!$B$2:$BX$550,MATCH(J$2,'Slutlig allokering kvv'!$B$1:$BX$1,0),FALSE)/1,0))</f>
        <v>0</v>
      </c>
      <c r="K103">
        <f>IF($D103="","",IFERROR(VLOOKUP($B103,Kraftvärmeprod!$B$1:$BX$550,MATCH(K$2,Kraftvärmeprod!$B$1:$VX$1,0),FALSE)/1,0)-IFERROR(VLOOKUP($B103,'Slutlig allokering kvv'!$B$2:$BX$550,MATCH(K$2,'Slutlig allokering kvv'!$B$1:$BX$1,0),FALSE)/1,0))</f>
        <v>0</v>
      </c>
      <c r="L103">
        <f>IF($D103="","",IFERROR(VLOOKUP($B103,Kraftvärmeprod!$B$1:$BX$550,MATCH(L$2,Kraftvärmeprod!$B$1:$VX$1,0),FALSE)/1,0)-IFERROR(VLOOKUP($B103,'Slutlig allokering kvv'!$B$2:$BX$550,MATCH(L$2,'Slutlig allokering kvv'!$B$1:$BX$1,0),FALSE)/1,0))</f>
        <v>1.8708099999999996</v>
      </c>
      <c r="M103">
        <f>IF($D103="","",IFERROR(VLOOKUP($B103,Kraftvärmeprod!$B$1:$BX$550,MATCH(M$2,Kraftvärmeprod!$B$1:$VX$1,0),FALSE)/1,0)-IFERROR(VLOOKUP($B103,'Slutlig allokering kvv'!$B$2:$BX$550,MATCH(M$2,'Slutlig allokering kvv'!$B$1:$BX$1,0),FALSE)/1,0))</f>
        <v>2.4228500000000004</v>
      </c>
      <c r="N103">
        <f>IF($D103="","",IFERROR(VLOOKUP($B103,Kraftvärmeprod!$B$1:$BX$550,MATCH(N$2,Kraftvärmeprod!$B$1:$VX$1,0),FALSE)/1,0)-IFERROR(VLOOKUP($B103,'Slutlig allokering kvv'!$B$2:$BX$550,MATCH(N$2,'Slutlig allokering kvv'!$B$1:$BX$1,0),FALSE)/1,0))</f>
        <v>2.3308499999999999</v>
      </c>
      <c r="O103">
        <f>IF($D103="","",IFERROR(VLOOKUP($B103,Kraftvärmeprod!$B$1:$BX$550,MATCH(O$2,Kraftvärmeprod!$B$1:$VX$1,0),FALSE)/1,0)-IFERROR(VLOOKUP($B103,'Slutlig allokering kvv'!$B$2:$BX$550,MATCH(O$2,'Slutlig allokering kvv'!$B$1:$BX$1,0),FALSE)/1,0))</f>
        <v>2.4228500000000004</v>
      </c>
      <c r="P103">
        <f>IF($D103="","",IFERROR(VLOOKUP($B103,Kraftvärmeprod!$B$1:$BX$550,MATCH(P$2,Kraftvärmeprod!$B$1:$VX$1,0),FALSE)/1,0)-IFERROR(VLOOKUP($B103,'Slutlig allokering kvv'!$B$2:$BX$550,MATCH(P$2,'Slutlig allokering kvv'!$B$1:$BX$1,0),FALSE)/1,0))</f>
        <v>0</v>
      </c>
      <c r="Q103">
        <f>IF($D103="","",IFERROR(VLOOKUP($B103,Kraftvärmeprod!$B$1:$BX$550,MATCH(Q$2,Kraftvärmeprod!$B$1:$VX$1,0),FALSE)/1,0)-IFERROR(VLOOKUP($B103,'Slutlig allokering kvv'!$B$2:$BX$550,MATCH(Q$2,'Slutlig allokering kvv'!$B$1:$BX$1,0),FALSE)/1,0))</f>
        <v>1.9934900000000004</v>
      </c>
      <c r="R103">
        <f>IF($D103="","",IFERROR(VLOOKUP($B103,Kraftvärmeprod!$B$1:$BX$550,MATCH(R$2,Kraftvärmeprod!$B$1:$VX$1,0),FALSE)/1,0)-IFERROR(VLOOKUP($B103,'Slutlig allokering kvv'!$B$2:$BX$550,MATCH(R$2,'Slutlig allokering kvv'!$B$1:$BX$1,0),FALSE)/1,0))</f>
        <v>0</v>
      </c>
      <c r="S103">
        <f>IF($D103="","",IFERROR(VLOOKUP($B103,Kraftvärmeprod!$B$1:$BX$550,MATCH(S$2,Kraftvärmeprod!$B$1:$VX$1,0),FALSE)/1,0)-IFERROR(VLOOKUP($B103,'Slutlig allokering kvv'!$B$2:$BX$550,MATCH(S$2,'Slutlig allokering kvv'!$B$1:$BX$1,0),FALSE)/1,0))</f>
        <v>0</v>
      </c>
      <c r="T103">
        <f>IF($D103="","",IFERROR(VLOOKUP($B103,Kraftvärmeprod!$B$1:$BX$550,MATCH(T$2,Kraftvärmeprod!$B$1:$VX$1,0),FALSE)/1,0)-IFERROR(VLOOKUP($B103,'Slutlig allokering kvv'!$B$2:$BX$550,MATCH(T$2,'Slutlig allokering kvv'!$B$1:$BX$1,0),FALSE)/1,0))</f>
        <v>0</v>
      </c>
      <c r="U103">
        <f>IF($D103="","",IFERROR(VLOOKUP($B103,Kraftvärmeprod!$B$1:$BX$550,MATCH(U$2,Kraftvärmeprod!$B$1:$VX$1,0),FALSE)/1,0)-IFERROR(VLOOKUP($B103,'Slutlig allokering kvv'!$B$2:$BX$550,MATCH(U$2,'Slutlig allokering kvv'!$B$1:$BX$1,0),FALSE)/1,0))</f>
        <v>0</v>
      </c>
      <c r="V103">
        <f>IF($D103="","",IFERROR(VLOOKUP($B103,Kraftvärmeprod!$B$1:$BX$550,MATCH(V$2,Kraftvärmeprod!$B$1:$VX$1,0),FALSE)/1,0)-IFERROR(VLOOKUP($B103,'Slutlig allokering kvv'!$B$2:$BX$550,MATCH(V$2,'Slutlig allokering kvv'!$B$1:$BX$1,0),FALSE)/1,0))</f>
        <v>0</v>
      </c>
      <c r="W103">
        <f>IF($D103="","",IFERROR(VLOOKUP($B103,Kraftvärmeprod!$B$1:$BX$550,MATCH(W$2,Kraftvärmeprod!$B$1:$VX$1,0),FALSE)/1,0)-IFERROR(VLOOKUP($B103,'Slutlig allokering kvv'!$B$2:$BX$550,MATCH(W$2,'Slutlig allokering kvv'!$B$1:$BX$1,0),FALSE)/1,0))</f>
        <v>0</v>
      </c>
      <c r="X103">
        <f>IF($D103="","",IFERROR(VLOOKUP($B103,Kraftvärmeprod!$B$1:$BX$550,MATCH(X$2,Kraftvärmeprod!$B$1:$VX$1,0),FALSE)/1,0)-IFERROR(VLOOKUP($B103,'Slutlig allokering kvv'!$B$2:$BX$550,MATCH(X$2,'Slutlig allokering kvv'!$B$1:$BX$1,0),FALSE)/1,0))</f>
        <v>0</v>
      </c>
      <c r="Y103">
        <f>IF($D103="","",IFERROR(VLOOKUP($B103,Kraftvärmeprod!$B$1:$BX$550,MATCH(Y$2,Kraftvärmeprod!$B$1:$VX$1,0),FALSE)/1,0)-IFERROR(VLOOKUP($B103,'Slutlig allokering kvv'!$B$2:$BX$550,MATCH(Y$2,'Slutlig allokering kvv'!$B$1:$BX$1,0),FALSE)/1,0))</f>
        <v>0</v>
      </c>
      <c r="Z103">
        <f>IF($D103="","",IFERROR(VLOOKUP($B103,Kraftvärmeprod!$B$1:$BX$550,MATCH(Z$2,Kraftvärmeprod!$B$1:$VX$1,0),FALSE)/1,0)-IFERROR(VLOOKUP($B103,'Slutlig allokering kvv'!$B$2:$BX$550,MATCH(Z$2,'Slutlig allokering kvv'!$B$1:$BX$1,0),FALSE)/1,0))</f>
        <v>0</v>
      </c>
      <c r="AA103">
        <f>IF($D103="","",IFERROR(VLOOKUP($B103,Kraftvärmeprod!$B$1:$BX$550,MATCH(AA$2,Kraftvärmeprod!$B$1:$VX$1,0),FALSE)/1,0)-IFERROR(VLOOKUP($B103,'Slutlig allokering kvv'!$B$2:$BX$550,MATCH(AA$2,'Slutlig allokering kvv'!$B$1:$BX$1,0),FALSE)/1,0))</f>
        <v>0</v>
      </c>
      <c r="AB103">
        <f>IF($D103="","",IFERROR(VLOOKUP($B103,Kraftvärmeprod!$B$1:$BX$550,MATCH(AB$2,Kraftvärmeprod!$B$1:$VX$1,0),FALSE)/1,0)-IFERROR(VLOOKUP($B103,'Slutlig allokering kvv'!$B$2:$BX$550,MATCH(AB$2,'Slutlig allokering kvv'!$B$1:$BX$1,0),FALSE)/1,0))</f>
        <v>0</v>
      </c>
      <c r="AC103">
        <f>IF($D103="","",IFERROR(VLOOKUP($B103,Kraftvärmeprod!$B$1:$BX$550,MATCH(AC$2,Kraftvärmeprod!$B$1:$VX$1,0),FALSE)/1,0)-IFERROR(VLOOKUP($B103,'Slutlig allokering kvv'!$B$2:$BX$550,MATCH(AC$2,'Slutlig allokering kvv'!$B$1:$BX$1,0),FALSE)/1,0))</f>
        <v>0</v>
      </c>
      <c r="AD103">
        <f>IF($D103="","",IFERROR(VLOOKUP($B103,Kraftvärmeprod!$B$1:$BX$550,MATCH(AD$2,Kraftvärmeprod!$B$1:$VX$1,0),FALSE)/1,0)-IFERROR(VLOOKUP($B103,'Slutlig allokering kvv'!$B$2:$BX$550,MATCH(AD$2,'Slutlig allokering kvv'!$B$1:$BX$1,0),FALSE)/1,0))</f>
        <v>0</v>
      </c>
      <c r="AE103">
        <f>IF($D103="","",IFERROR(VLOOKUP($B103,Miljö!$B$1:$E$550,MATCH("Hjälpel kraftvärme (GWh)",Miljö!$B$1:$E$1,0),FALSE)/1,0)-IFERROR(VLOOKUP($B103,'Slutlig allokering kvv'!$B$2:$BX$549,MATCH(AE$2,'Slutlig allokering kvv'!$B$1:$BX$1,0),FALSE)/1,0))</f>
        <v>0.44777</v>
      </c>
      <c r="AI103" s="274">
        <f t="shared" si="4"/>
        <v>11.040850000000002</v>
      </c>
      <c r="AK103">
        <f>IFERROR(VLOOKUP($B103,'Slutlig allokering kvv'!$B$2:$AX$549,MATCH("Summa slutlig allokerad tillförd energi (utan hjälpel och rökgaskondensering):",'Slutlig allokering kvv'!$B$1:$AX$1,0),FALSE)/1,"")</f>
        <v>24.959150000000001</v>
      </c>
      <c r="AM103" s="275">
        <f>IFERROR(1-VLOOKUP($B103,'Slutlig allokering kvv'!$B$2:$AX$549,MATCH("Andel av bränsle i kvv som allokerats till värme, exklusive rökgaskondensering och hjälpel",'Slutlig allokering kvv'!$B$1:$AX$1,0),FALSE),"")</f>
        <v>0.3066902777777778</v>
      </c>
      <c r="AO103" s="115">
        <f t="shared" si="5"/>
        <v>0.30669027777777785</v>
      </c>
      <c r="AP103" s="276">
        <f t="shared" si="6"/>
        <v>-5.5511151231257827E-17</v>
      </c>
      <c r="AR103" s="115">
        <f t="shared" si="7"/>
        <v>0.40039621817067661</v>
      </c>
    </row>
    <row r="104" spans="1:44">
      <c r="A104" t="s">
        <v>179</v>
      </c>
      <c r="B104" t="s">
        <v>180</v>
      </c>
      <c r="C104" t="str">
        <f>IFERROR(VLOOKUP($B104,Kraftvärmeprod!$B$1:$AH$479,MATCH(C$2,Kraftvärmeprod!$B$1:$AG$1,0),FALSE)/1,"")</f>
        <v/>
      </c>
      <c r="D104" t="str">
        <f>IFERROR(VLOOKUP($B104,Kraftvärmeprod!$B$1:$AH$479,MATCH(D$2,Kraftvärmeprod!$B$1:$AG$1,0),FALSE)/1,"")</f>
        <v/>
      </c>
      <c r="F104" t="str">
        <f>IF($D104="","",IFERROR(VLOOKUP($B104,Kraftvärmeprod!$B$1:$BX$550,MATCH(F$2,Kraftvärmeprod!$B$1:$VX$1,0),FALSE)/1,0)-IFERROR(VLOOKUP($B104,'Slutlig allokering kvv'!$B$2:$BX$550,MATCH(F$2,'Slutlig allokering kvv'!$B$1:$BX$1,0),FALSE)/1,0))</f>
        <v/>
      </c>
      <c r="G104" t="str">
        <f>IF($D104="","",IFERROR(VLOOKUP($B104,Kraftvärmeprod!$B$1:$BX$550,MATCH(G$2,Kraftvärmeprod!$B$1:$VX$1,0),FALSE)/1,0)-IFERROR(VLOOKUP($B104,'Slutlig allokering kvv'!$B$2:$BX$550,MATCH(G$2,'Slutlig allokering kvv'!$B$1:$BX$1,0),FALSE)/1,0))</f>
        <v/>
      </c>
      <c r="H104" t="str">
        <f>IF($D104="","",IFERROR(VLOOKUP($B104,Kraftvärmeprod!$B$1:$BX$550,MATCH(H$2,Kraftvärmeprod!$B$1:$VX$1,0),FALSE)/1,0)-IFERROR(VLOOKUP($B104,'Slutlig allokering kvv'!$B$2:$BX$550,MATCH(H$2,'Slutlig allokering kvv'!$B$1:$BX$1,0),FALSE)/1,0))</f>
        <v/>
      </c>
      <c r="I104" t="str">
        <f>IF($D104="","",IFERROR(VLOOKUP($B104,Kraftvärmeprod!$B$1:$BX$550,MATCH(I$2,Kraftvärmeprod!$B$1:$VX$1,0),FALSE)/1,0)-IFERROR(VLOOKUP($B104,'Slutlig allokering kvv'!$B$2:$BX$550,MATCH(I$2,'Slutlig allokering kvv'!$B$1:$BX$1,0),FALSE)/1,0))</f>
        <v/>
      </c>
      <c r="J104" t="str">
        <f>IF($D104="","",IFERROR(VLOOKUP($B104,Kraftvärmeprod!$B$1:$BX$550,MATCH(J$2,Kraftvärmeprod!$B$1:$VX$1,0),FALSE)/1,0)-IFERROR(VLOOKUP($B104,'Slutlig allokering kvv'!$B$2:$BX$550,MATCH(J$2,'Slutlig allokering kvv'!$B$1:$BX$1,0),FALSE)/1,0))</f>
        <v/>
      </c>
      <c r="K104" t="str">
        <f>IF($D104="","",IFERROR(VLOOKUP($B104,Kraftvärmeprod!$B$1:$BX$550,MATCH(K$2,Kraftvärmeprod!$B$1:$VX$1,0),FALSE)/1,0)-IFERROR(VLOOKUP($B104,'Slutlig allokering kvv'!$B$2:$BX$550,MATCH(K$2,'Slutlig allokering kvv'!$B$1:$BX$1,0),FALSE)/1,0))</f>
        <v/>
      </c>
      <c r="L104" t="str">
        <f>IF($D104="","",IFERROR(VLOOKUP($B104,Kraftvärmeprod!$B$1:$BX$550,MATCH(L$2,Kraftvärmeprod!$B$1:$VX$1,0),FALSE)/1,0)-IFERROR(VLOOKUP($B104,'Slutlig allokering kvv'!$B$2:$BX$550,MATCH(L$2,'Slutlig allokering kvv'!$B$1:$BX$1,0),FALSE)/1,0))</f>
        <v/>
      </c>
      <c r="M104" t="str">
        <f>IF($D104="","",IFERROR(VLOOKUP($B104,Kraftvärmeprod!$B$1:$BX$550,MATCH(M$2,Kraftvärmeprod!$B$1:$VX$1,0),FALSE)/1,0)-IFERROR(VLOOKUP($B104,'Slutlig allokering kvv'!$B$2:$BX$550,MATCH(M$2,'Slutlig allokering kvv'!$B$1:$BX$1,0),FALSE)/1,0))</f>
        <v/>
      </c>
      <c r="N104" t="str">
        <f>IF($D104="","",IFERROR(VLOOKUP($B104,Kraftvärmeprod!$B$1:$BX$550,MATCH(N$2,Kraftvärmeprod!$B$1:$VX$1,0),FALSE)/1,0)-IFERROR(VLOOKUP($B104,'Slutlig allokering kvv'!$B$2:$BX$550,MATCH(N$2,'Slutlig allokering kvv'!$B$1:$BX$1,0),FALSE)/1,0))</f>
        <v/>
      </c>
      <c r="O104" t="str">
        <f>IF($D104="","",IFERROR(VLOOKUP($B104,Kraftvärmeprod!$B$1:$BX$550,MATCH(O$2,Kraftvärmeprod!$B$1:$VX$1,0),FALSE)/1,0)-IFERROR(VLOOKUP($B104,'Slutlig allokering kvv'!$B$2:$BX$550,MATCH(O$2,'Slutlig allokering kvv'!$B$1:$BX$1,0),FALSE)/1,0))</f>
        <v/>
      </c>
      <c r="P104" t="str">
        <f>IF($D104="","",IFERROR(VLOOKUP($B104,Kraftvärmeprod!$B$1:$BX$550,MATCH(P$2,Kraftvärmeprod!$B$1:$VX$1,0),FALSE)/1,0)-IFERROR(VLOOKUP($B104,'Slutlig allokering kvv'!$B$2:$BX$550,MATCH(P$2,'Slutlig allokering kvv'!$B$1:$BX$1,0),FALSE)/1,0))</f>
        <v/>
      </c>
      <c r="Q104" t="str">
        <f>IF($D104="","",IFERROR(VLOOKUP($B104,Kraftvärmeprod!$B$1:$BX$550,MATCH(Q$2,Kraftvärmeprod!$B$1:$VX$1,0),FALSE)/1,0)-IFERROR(VLOOKUP($B104,'Slutlig allokering kvv'!$B$2:$BX$550,MATCH(Q$2,'Slutlig allokering kvv'!$B$1:$BX$1,0),FALSE)/1,0))</f>
        <v/>
      </c>
      <c r="R104" t="str">
        <f>IF($D104="","",IFERROR(VLOOKUP($B104,Kraftvärmeprod!$B$1:$BX$550,MATCH(R$2,Kraftvärmeprod!$B$1:$VX$1,0),FALSE)/1,0)-IFERROR(VLOOKUP($B104,'Slutlig allokering kvv'!$B$2:$BX$550,MATCH(R$2,'Slutlig allokering kvv'!$B$1:$BX$1,0),FALSE)/1,0))</f>
        <v/>
      </c>
      <c r="S104" t="str">
        <f>IF($D104="","",IFERROR(VLOOKUP($B104,Kraftvärmeprod!$B$1:$BX$550,MATCH(S$2,Kraftvärmeprod!$B$1:$VX$1,0),FALSE)/1,0)-IFERROR(VLOOKUP($B104,'Slutlig allokering kvv'!$B$2:$BX$550,MATCH(S$2,'Slutlig allokering kvv'!$B$1:$BX$1,0),FALSE)/1,0))</f>
        <v/>
      </c>
      <c r="T104" t="str">
        <f>IF($D104="","",IFERROR(VLOOKUP($B104,Kraftvärmeprod!$B$1:$BX$550,MATCH(T$2,Kraftvärmeprod!$B$1:$VX$1,0),FALSE)/1,0)-IFERROR(VLOOKUP($B104,'Slutlig allokering kvv'!$B$2:$BX$550,MATCH(T$2,'Slutlig allokering kvv'!$B$1:$BX$1,0),FALSE)/1,0))</f>
        <v/>
      </c>
      <c r="U104" t="str">
        <f>IF($D104="","",IFERROR(VLOOKUP($B104,Kraftvärmeprod!$B$1:$BX$550,MATCH(U$2,Kraftvärmeprod!$B$1:$VX$1,0),FALSE)/1,0)-IFERROR(VLOOKUP($B104,'Slutlig allokering kvv'!$B$2:$BX$550,MATCH(U$2,'Slutlig allokering kvv'!$B$1:$BX$1,0),FALSE)/1,0))</f>
        <v/>
      </c>
      <c r="V104" t="str">
        <f>IF($D104="","",IFERROR(VLOOKUP($B104,Kraftvärmeprod!$B$1:$BX$550,MATCH(V$2,Kraftvärmeprod!$B$1:$VX$1,0),FALSE)/1,0)-IFERROR(VLOOKUP($B104,'Slutlig allokering kvv'!$B$2:$BX$550,MATCH(V$2,'Slutlig allokering kvv'!$B$1:$BX$1,0),FALSE)/1,0))</f>
        <v/>
      </c>
      <c r="W104" t="str">
        <f>IF($D104="","",IFERROR(VLOOKUP($B104,Kraftvärmeprod!$B$1:$BX$550,MATCH(W$2,Kraftvärmeprod!$B$1:$VX$1,0),FALSE)/1,0)-IFERROR(VLOOKUP($B104,'Slutlig allokering kvv'!$B$2:$BX$550,MATCH(W$2,'Slutlig allokering kvv'!$B$1:$BX$1,0),FALSE)/1,0))</f>
        <v/>
      </c>
      <c r="X104" t="str">
        <f>IF($D104="","",IFERROR(VLOOKUP($B104,Kraftvärmeprod!$B$1:$BX$550,MATCH(X$2,Kraftvärmeprod!$B$1:$VX$1,0),FALSE)/1,0)-IFERROR(VLOOKUP($B104,'Slutlig allokering kvv'!$B$2:$BX$550,MATCH(X$2,'Slutlig allokering kvv'!$B$1:$BX$1,0),FALSE)/1,0))</f>
        <v/>
      </c>
      <c r="Y104" t="str">
        <f>IF($D104="","",IFERROR(VLOOKUP($B104,Kraftvärmeprod!$B$1:$BX$550,MATCH(Y$2,Kraftvärmeprod!$B$1:$VX$1,0),FALSE)/1,0)-IFERROR(VLOOKUP($B104,'Slutlig allokering kvv'!$B$2:$BX$550,MATCH(Y$2,'Slutlig allokering kvv'!$B$1:$BX$1,0),FALSE)/1,0))</f>
        <v/>
      </c>
      <c r="Z104" t="str">
        <f>IF($D104="","",IFERROR(VLOOKUP($B104,Kraftvärmeprod!$B$1:$BX$550,MATCH(Z$2,Kraftvärmeprod!$B$1:$VX$1,0),FALSE)/1,0)-IFERROR(VLOOKUP($B104,'Slutlig allokering kvv'!$B$2:$BX$550,MATCH(Z$2,'Slutlig allokering kvv'!$B$1:$BX$1,0),FALSE)/1,0))</f>
        <v/>
      </c>
      <c r="AA104" t="str">
        <f>IF($D104="","",IFERROR(VLOOKUP($B104,Kraftvärmeprod!$B$1:$BX$550,MATCH(AA$2,Kraftvärmeprod!$B$1:$VX$1,0),FALSE)/1,0)-IFERROR(VLOOKUP($B104,'Slutlig allokering kvv'!$B$2:$BX$550,MATCH(AA$2,'Slutlig allokering kvv'!$B$1:$BX$1,0),FALSE)/1,0))</f>
        <v/>
      </c>
      <c r="AB104" t="str">
        <f>IF($D104="","",IFERROR(VLOOKUP($B104,Kraftvärmeprod!$B$1:$BX$550,MATCH(AB$2,Kraftvärmeprod!$B$1:$VX$1,0),FALSE)/1,0)-IFERROR(VLOOKUP($B104,'Slutlig allokering kvv'!$B$2:$BX$550,MATCH(AB$2,'Slutlig allokering kvv'!$B$1:$BX$1,0),FALSE)/1,0))</f>
        <v/>
      </c>
      <c r="AC104" t="str">
        <f>IF($D104="","",IFERROR(VLOOKUP($B104,Kraftvärmeprod!$B$1:$BX$550,MATCH(AC$2,Kraftvärmeprod!$B$1:$VX$1,0),FALSE)/1,0)-IFERROR(VLOOKUP($B104,'Slutlig allokering kvv'!$B$2:$BX$550,MATCH(AC$2,'Slutlig allokering kvv'!$B$1:$BX$1,0),FALSE)/1,0))</f>
        <v/>
      </c>
      <c r="AD104" t="str">
        <f>IF($D104="","",IFERROR(VLOOKUP($B104,Kraftvärmeprod!$B$1:$BX$550,MATCH(AD$2,Kraftvärmeprod!$B$1:$VX$1,0),FALSE)/1,0)-IFERROR(VLOOKUP($B104,'Slutlig allokering kvv'!$B$2:$BX$550,MATCH(AD$2,'Slutlig allokering kvv'!$B$1:$BX$1,0),FALSE)/1,0))</f>
        <v/>
      </c>
      <c r="AE104" t="str">
        <f>IF($D104="","",IFERROR(VLOOKUP($B104,Miljö!$B$1:$E$550,MATCH("Hjälpel kraftvärme (GWh)",Miljö!$B$1:$E$1,0),FALSE)/1,0)-IFERROR(VLOOKUP($B104,'Slutlig allokering kvv'!$B$2:$BX$549,MATCH(AE$2,'Slutlig allokering kvv'!$B$1:$BX$1,0),FALSE)/1,0))</f>
        <v/>
      </c>
      <c r="AI104" s="274">
        <f t="shared" si="4"/>
        <v>0</v>
      </c>
      <c r="AK104">
        <f>IFERROR(VLOOKUP($B104,'Slutlig allokering kvv'!$B$2:$AX$549,MATCH("Summa slutlig allokerad tillförd energi (utan hjälpel och rökgaskondensering):",'Slutlig allokering kvv'!$B$1:$AX$1,0),FALSE)/1,"")</f>
        <v>0</v>
      </c>
      <c r="AM104" s="275" t="str">
        <f>IFERROR(1-VLOOKUP($B104,'Slutlig allokering kvv'!$B$2:$AX$549,MATCH("Andel av bränsle i kvv som allokerats till värme, exklusive rökgaskondensering och hjälpel",'Slutlig allokering kvv'!$B$1:$AX$1,0),FALSE),"")</f>
        <v/>
      </c>
      <c r="AO104" s="115" t="str">
        <f t="shared" si="5"/>
        <v/>
      </c>
      <c r="AP104" s="276" t="str">
        <f t="shared" si="6"/>
        <v/>
      </c>
      <c r="AR104" s="115" t="str">
        <f t="shared" si="7"/>
        <v/>
      </c>
    </row>
    <row r="105" spans="1:44">
      <c r="A105" t="s">
        <v>181</v>
      </c>
      <c r="B105" t="s">
        <v>182</v>
      </c>
      <c r="C105">
        <f>IFERROR(VLOOKUP($B105,Kraftvärmeprod!$B$1:$AH$479,MATCH(C$2,Kraftvärmeprod!$B$1:$AG$1,0),FALSE)/1,"")</f>
        <v>87.65</v>
      </c>
      <c r="D105">
        <f>IFERROR(VLOOKUP($B105,Kraftvärmeprod!$B$1:$AH$479,MATCH(D$2,Kraftvärmeprod!$B$1:$AG$1,0),FALSE)/1,"")</f>
        <v>16.899999999999999</v>
      </c>
      <c r="F105">
        <f>IF($D105="","",IFERROR(VLOOKUP($B105,Kraftvärmeprod!$B$1:$BX$550,MATCH(F$2,Kraftvärmeprod!$B$1:$VX$1,0),FALSE)/1,0)-IFERROR(VLOOKUP($B105,'Slutlig allokering kvv'!$B$2:$BX$550,MATCH(F$2,'Slutlig allokering kvv'!$B$1:$BX$1,0),FALSE)/1,0))</f>
        <v>0</v>
      </c>
      <c r="G105">
        <f>IF($D105="","",IFERROR(VLOOKUP($B105,Kraftvärmeprod!$B$1:$BX$550,MATCH(G$2,Kraftvärmeprod!$B$1:$VX$1,0),FALSE)/1,0)-IFERROR(VLOOKUP($B105,'Slutlig allokering kvv'!$B$2:$BX$550,MATCH(G$2,'Slutlig allokering kvv'!$B$1:$BX$1,0),FALSE)/1,0))</f>
        <v>0</v>
      </c>
      <c r="H105">
        <f>IF($D105="","",IFERROR(VLOOKUP($B105,Kraftvärmeprod!$B$1:$BX$550,MATCH(H$2,Kraftvärmeprod!$B$1:$VX$1,0),FALSE)/1,0)-IFERROR(VLOOKUP($B105,'Slutlig allokering kvv'!$B$2:$BX$550,MATCH(H$2,'Slutlig allokering kvv'!$B$1:$BX$1,0),FALSE)/1,0))</f>
        <v>0</v>
      </c>
      <c r="I105">
        <f>IF($D105="","",IFERROR(VLOOKUP($B105,Kraftvärmeprod!$B$1:$BX$550,MATCH(I$2,Kraftvärmeprod!$B$1:$VX$1,0),FALSE)/1,0)-IFERROR(VLOOKUP($B105,'Slutlig allokering kvv'!$B$2:$BX$550,MATCH(I$2,'Slutlig allokering kvv'!$B$1:$BX$1,0),FALSE)/1,0))</f>
        <v>0</v>
      </c>
      <c r="J105">
        <f>IF($D105="","",IFERROR(VLOOKUP($B105,Kraftvärmeprod!$B$1:$BX$550,MATCH(J$2,Kraftvärmeprod!$B$1:$VX$1,0),FALSE)/1,0)-IFERROR(VLOOKUP($B105,'Slutlig allokering kvv'!$B$2:$BX$550,MATCH(J$2,'Slutlig allokering kvv'!$B$1:$BX$1,0),FALSE)/1,0))</f>
        <v>0</v>
      </c>
      <c r="K105">
        <f>IF($D105="","",IFERROR(VLOOKUP($B105,Kraftvärmeprod!$B$1:$BX$550,MATCH(K$2,Kraftvärmeprod!$B$1:$VX$1,0),FALSE)/1,0)-IFERROR(VLOOKUP($B105,'Slutlig allokering kvv'!$B$2:$BX$550,MATCH(K$2,'Slutlig allokering kvv'!$B$1:$BX$1,0),FALSE)/1,0))</f>
        <v>0</v>
      </c>
      <c r="L105">
        <f>IF($D105="","",IFERROR(VLOOKUP($B105,Kraftvärmeprod!$B$1:$BX$550,MATCH(L$2,Kraftvärmeprod!$B$1:$VX$1,0),FALSE)/1,0)-IFERROR(VLOOKUP($B105,'Slutlig allokering kvv'!$B$2:$BX$550,MATCH(L$2,'Slutlig allokering kvv'!$B$1:$BX$1,0),FALSE)/1,0))</f>
        <v>5.9863999999999979</v>
      </c>
      <c r="M105">
        <f>IF($D105="","",IFERROR(VLOOKUP($B105,Kraftvärmeprod!$B$1:$BX$550,MATCH(M$2,Kraftvärmeprod!$B$1:$VX$1,0),FALSE)/1,0)-IFERROR(VLOOKUP($B105,'Slutlig allokering kvv'!$B$2:$BX$550,MATCH(M$2,'Slutlig allokering kvv'!$B$1:$BX$1,0),FALSE)/1,0))</f>
        <v>11.0029</v>
      </c>
      <c r="N105">
        <f>IF($D105="","",IFERROR(VLOOKUP($B105,Kraftvärmeprod!$B$1:$BX$550,MATCH(N$2,Kraftvärmeprod!$B$1:$VX$1,0),FALSE)/1,0)-IFERROR(VLOOKUP($B105,'Slutlig allokering kvv'!$B$2:$BX$550,MATCH(N$2,'Slutlig allokering kvv'!$B$1:$BX$1,0),FALSE)/1,0))</f>
        <v>16.554499999999997</v>
      </c>
      <c r="O105">
        <f>IF($D105="","",IFERROR(VLOOKUP($B105,Kraftvärmeprod!$B$1:$BX$550,MATCH(O$2,Kraftvärmeprod!$B$1:$VX$1,0),FALSE)/1,0)-IFERROR(VLOOKUP($B105,'Slutlig allokering kvv'!$B$2:$BX$550,MATCH(O$2,'Slutlig allokering kvv'!$B$1:$BX$1,0),FALSE)/1,0))</f>
        <v>1.9062700000000001</v>
      </c>
      <c r="P105">
        <f>IF($D105="","",IFERROR(VLOOKUP($B105,Kraftvärmeprod!$B$1:$BX$550,MATCH(P$2,Kraftvärmeprod!$B$1:$VX$1,0),FALSE)/1,0)-IFERROR(VLOOKUP($B105,'Slutlig allokering kvv'!$B$2:$BX$550,MATCH(P$2,'Slutlig allokering kvv'!$B$1:$BX$1,0),FALSE)/1,0))</f>
        <v>0</v>
      </c>
      <c r="Q105">
        <f>IF($D105="","",IFERROR(VLOOKUP($B105,Kraftvärmeprod!$B$1:$BX$550,MATCH(Q$2,Kraftvärmeprod!$B$1:$VX$1,0),FALSE)/1,0)-IFERROR(VLOOKUP($B105,'Slutlig allokering kvv'!$B$2:$BX$550,MATCH(Q$2,'Slutlig allokering kvv'!$B$1:$BX$1,0),FALSE)/1,0))</f>
        <v>0</v>
      </c>
      <c r="R105">
        <f>IF($D105="","",IFERROR(VLOOKUP($B105,Kraftvärmeprod!$B$1:$BX$550,MATCH(R$2,Kraftvärmeprod!$B$1:$VX$1,0),FALSE)/1,0)-IFERROR(VLOOKUP($B105,'Slutlig allokering kvv'!$B$2:$BX$550,MATCH(R$2,'Slutlig allokering kvv'!$B$1:$BX$1,0),FALSE)/1,0))</f>
        <v>0</v>
      </c>
      <c r="S105">
        <f>IF($D105="","",IFERROR(VLOOKUP($B105,Kraftvärmeprod!$B$1:$BX$550,MATCH(S$2,Kraftvärmeprod!$B$1:$VX$1,0),FALSE)/1,0)-IFERROR(VLOOKUP($B105,'Slutlig allokering kvv'!$B$2:$BX$550,MATCH(S$2,'Slutlig allokering kvv'!$B$1:$BX$1,0),FALSE)/1,0))</f>
        <v>0</v>
      </c>
      <c r="T105">
        <f>IF($D105="","",IFERROR(VLOOKUP($B105,Kraftvärmeprod!$B$1:$BX$550,MATCH(T$2,Kraftvärmeprod!$B$1:$VX$1,0),FALSE)/1,0)-IFERROR(VLOOKUP($B105,'Slutlig allokering kvv'!$B$2:$BX$550,MATCH(T$2,'Slutlig allokering kvv'!$B$1:$BX$1,0),FALSE)/1,0))</f>
        <v>0</v>
      </c>
      <c r="U105">
        <f>IF($D105="","",IFERROR(VLOOKUP($B105,Kraftvärmeprod!$B$1:$BX$550,MATCH(U$2,Kraftvärmeprod!$B$1:$VX$1,0),FALSE)/1,0)-IFERROR(VLOOKUP($B105,'Slutlig allokering kvv'!$B$2:$BX$550,MATCH(U$2,'Slutlig allokering kvv'!$B$1:$BX$1,0),FALSE)/1,0))</f>
        <v>0</v>
      </c>
      <c r="V105">
        <f>IF($D105="","",IFERROR(VLOOKUP($B105,Kraftvärmeprod!$B$1:$BX$550,MATCH(V$2,Kraftvärmeprod!$B$1:$VX$1,0),FALSE)/1,0)-IFERROR(VLOOKUP($B105,'Slutlig allokering kvv'!$B$2:$BX$550,MATCH(V$2,'Slutlig allokering kvv'!$B$1:$BX$1,0),FALSE)/1,0))</f>
        <v>0</v>
      </c>
      <c r="W105">
        <f>IF($D105="","",IFERROR(VLOOKUP($B105,Kraftvärmeprod!$B$1:$BX$550,MATCH(W$2,Kraftvärmeprod!$B$1:$VX$1,0),FALSE)/1,0)-IFERROR(VLOOKUP($B105,'Slutlig allokering kvv'!$B$2:$BX$550,MATCH(W$2,'Slutlig allokering kvv'!$B$1:$BX$1,0),FALSE)/1,0))</f>
        <v>0</v>
      </c>
      <c r="X105">
        <f>IF($D105="","",IFERROR(VLOOKUP($B105,Kraftvärmeprod!$B$1:$BX$550,MATCH(X$2,Kraftvärmeprod!$B$1:$VX$1,0),FALSE)/1,0)-IFERROR(VLOOKUP($B105,'Slutlig allokering kvv'!$B$2:$BX$550,MATCH(X$2,'Slutlig allokering kvv'!$B$1:$BX$1,0),FALSE)/1,0))</f>
        <v>0</v>
      </c>
      <c r="Y105">
        <f>IF($D105="","",IFERROR(VLOOKUP($B105,Kraftvärmeprod!$B$1:$BX$550,MATCH(Y$2,Kraftvärmeprod!$B$1:$VX$1,0),FALSE)/1,0)-IFERROR(VLOOKUP($B105,'Slutlig allokering kvv'!$B$2:$BX$550,MATCH(Y$2,'Slutlig allokering kvv'!$B$1:$BX$1,0),FALSE)/1,0))</f>
        <v>0</v>
      </c>
      <c r="Z105">
        <f>IF($D105="","",IFERROR(VLOOKUP($B105,Kraftvärmeprod!$B$1:$BX$550,MATCH(Z$2,Kraftvärmeprod!$B$1:$VX$1,0),FALSE)/1,0)-IFERROR(VLOOKUP($B105,'Slutlig allokering kvv'!$B$2:$BX$550,MATCH(Z$2,'Slutlig allokering kvv'!$B$1:$BX$1,0),FALSE)/1,0))</f>
        <v>6.742300000000002</v>
      </c>
      <c r="AA105">
        <f>IF($D105="","",IFERROR(VLOOKUP($B105,Kraftvärmeprod!$B$1:$BX$550,MATCH(AA$2,Kraftvärmeprod!$B$1:$VX$1,0),FALSE)/1,0)-IFERROR(VLOOKUP($B105,'Slutlig allokering kvv'!$B$2:$BX$550,MATCH(AA$2,'Slutlig allokering kvv'!$B$1:$BX$1,0),FALSE)/1,0))</f>
        <v>0</v>
      </c>
      <c r="AB105">
        <f>IF($D105="","",IFERROR(VLOOKUP($B105,Kraftvärmeprod!$B$1:$BX$550,MATCH(AB$2,Kraftvärmeprod!$B$1:$VX$1,0),FALSE)/1,0)-IFERROR(VLOOKUP($B105,'Slutlig allokering kvv'!$B$2:$BX$550,MATCH(AB$2,'Slutlig allokering kvv'!$B$1:$BX$1,0),FALSE)/1,0))</f>
        <v>0</v>
      </c>
      <c r="AC105">
        <f>IF($D105="","",IFERROR(VLOOKUP($B105,Kraftvärmeprod!$B$1:$BX$550,MATCH(AC$2,Kraftvärmeprod!$B$1:$VX$1,0),FALSE)/1,0)-IFERROR(VLOOKUP($B105,'Slutlig allokering kvv'!$B$2:$BX$550,MATCH(AC$2,'Slutlig allokering kvv'!$B$1:$BX$1,0),FALSE)/1,0))</f>
        <v>0</v>
      </c>
      <c r="AD105">
        <f>IF($D105="","",IFERROR(VLOOKUP($B105,Kraftvärmeprod!$B$1:$BX$550,MATCH(AD$2,Kraftvärmeprod!$B$1:$VX$1,0),FALSE)/1,0)-IFERROR(VLOOKUP($B105,'Slutlig allokering kvv'!$B$2:$BX$550,MATCH(AD$2,'Slutlig allokering kvv'!$B$1:$BX$1,0),FALSE)/1,0))</f>
        <v>0</v>
      </c>
      <c r="AE105">
        <f>IF($D105="","",IFERROR(VLOOKUP($B105,Miljö!$B$1:$E$550,MATCH("Hjälpel kraftvärme (GWh)",Miljö!$B$1:$E$1,0),FALSE)/1,0)-IFERROR(VLOOKUP($B105,'Slutlig allokering kvv'!$B$2:$BX$549,MATCH(AE$2,'Slutlig allokering kvv'!$B$1:$BX$1,0),FALSE)/1,0))</f>
        <v>1.4436000000000004</v>
      </c>
      <c r="AI105" s="274">
        <f t="shared" si="4"/>
        <v>42.192369999999997</v>
      </c>
      <c r="AK105">
        <f>IFERROR(VLOOKUP($B105,'Slutlig allokering kvv'!$B$2:$AX$549,MATCH("Summa slutlig allokerad tillförd energi (utan hjälpel och rökgaskondensering):",'Slutlig allokering kvv'!$B$1:$AX$1,0),FALSE)/1,"")</f>
        <v>86.407629999999983</v>
      </c>
      <c r="AM105" s="275">
        <f>IFERROR(1-VLOOKUP($B105,'Slutlig allokering kvv'!$B$2:$AX$549,MATCH("Andel av bränsle i kvv som allokerats till värme, exklusive rökgaskondensering och hjälpel",'Slutlig allokering kvv'!$B$1:$AX$1,0),FALSE),"")</f>
        <v>0.328089968895801</v>
      </c>
      <c r="AO105" s="115">
        <f t="shared" si="5"/>
        <v>0.328089968895801</v>
      </c>
      <c r="AP105" s="276">
        <f t="shared" si="6"/>
        <v>0</v>
      </c>
      <c r="AR105" s="115">
        <f t="shared" si="7"/>
        <v>0.38729516039175932</v>
      </c>
    </row>
    <row r="106" spans="1:44">
      <c r="A106" t="s">
        <v>183</v>
      </c>
      <c r="B106" t="s">
        <v>184</v>
      </c>
      <c r="C106">
        <f>IFERROR(VLOOKUP($B106,Kraftvärmeprod!$B$1:$AH$479,MATCH(C$2,Kraftvärmeprod!$B$1:$AG$1,0),FALSE)/1,"")</f>
        <v>115.4</v>
      </c>
      <c r="D106">
        <f>IFERROR(VLOOKUP($B106,Kraftvärmeprod!$B$1:$AH$479,MATCH(D$2,Kraftvärmeprod!$B$1:$AG$1,0),FALSE)/1,"")</f>
        <v>10.6</v>
      </c>
      <c r="F106">
        <f>IF($D106="","",IFERROR(VLOOKUP($B106,Kraftvärmeprod!$B$1:$BX$550,MATCH(F$2,Kraftvärmeprod!$B$1:$VX$1,0),FALSE)/1,0)-IFERROR(VLOOKUP($B106,'Slutlig allokering kvv'!$B$2:$BX$550,MATCH(F$2,'Slutlig allokering kvv'!$B$1:$BX$1,0),FALSE)/1,0))</f>
        <v>0</v>
      </c>
      <c r="G106">
        <f>IF($D106="","",IFERROR(VLOOKUP($B106,Kraftvärmeprod!$B$1:$BX$550,MATCH(G$2,Kraftvärmeprod!$B$1:$VX$1,0),FALSE)/1,0)-IFERROR(VLOOKUP($B106,'Slutlig allokering kvv'!$B$2:$BX$550,MATCH(G$2,'Slutlig allokering kvv'!$B$1:$BX$1,0),FALSE)/1,0))</f>
        <v>1.2534799999999999E-2</v>
      </c>
      <c r="H106">
        <f>IF($D106="","",IFERROR(VLOOKUP($B106,Kraftvärmeprod!$B$1:$BX$550,MATCH(H$2,Kraftvärmeprod!$B$1:$VX$1,0),FALSE)/1,0)-IFERROR(VLOOKUP($B106,'Slutlig allokering kvv'!$B$2:$BX$550,MATCH(H$2,'Slutlig allokering kvv'!$B$1:$BX$1,0),FALSE)/1,0))</f>
        <v>0</v>
      </c>
      <c r="I106">
        <f>IF($D106="","",IFERROR(VLOOKUP($B106,Kraftvärmeprod!$B$1:$BX$550,MATCH(I$2,Kraftvärmeprod!$B$1:$VX$1,0),FALSE)/1,0)-IFERROR(VLOOKUP($B106,'Slutlig allokering kvv'!$B$2:$BX$550,MATCH(I$2,'Slutlig allokering kvv'!$B$1:$BX$1,0),FALSE)/1,0))</f>
        <v>0</v>
      </c>
      <c r="J106">
        <f>IF($D106="","",IFERROR(VLOOKUP($B106,Kraftvärmeprod!$B$1:$BX$550,MATCH(J$2,Kraftvärmeprod!$B$1:$VX$1,0),FALSE)/1,0)-IFERROR(VLOOKUP($B106,'Slutlig allokering kvv'!$B$2:$BX$550,MATCH(J$2,'Slutlig allokering kvv'!$B$1:$BX$1,0),FALSE)/1,0))</f>
        <v>0</v>
      </c>
      <c r="K106">
        <f>IF($D106="","",IFERROR(VLOOKUP($B106,Kraftvärmeprod!$B$1:$BX$550,MATCH(K$2,Kraftvärmeprod!$B$1:$VX$1,0),FALSE)/1,0)-IFERROR(VLOOKUP($B106,'Slutlig allokering kvv'!$B$2:$BX$550,MATCH(K$2,'Slutlig allokering kvv'!$B$1:$BX$1,0),FALSE)/1,0))</f>
        <v>0</v>
      </c>
      <c r="L106">
        <f>IF($D106="","",IFERROR(VLOOKUP($B106,Kraftvärmeprod!$B$1:$BX$550,MATCH(L$2,Kraftvärmeprod!$B$1:$VX$1,0),FALSE)/1,0)-IFERROR(VLOOKUP($B106,'Slutlig allokering kvv'!$B$2:$BX$550,MATCH(L$2,'Slutlig allokering kvv'!$B$1:$BX$1,0),FALSE)/1,0))</f>
        <v>0</v>
      </c>
      <c r="M106">
        <f>IF($D106="","",IFERROR(VLOOKUP($B106,Kraftvärmeprod!$B$1:$BX$550,MATCH(M$2,Kraftvärmeprod!$B$1:$VX$1,0),FALSE)/1,0)-IFERROR(VLOOKUP($B106,'Slutlig allokering kvv'!$B$2:$BX$550,MATCH(M$2,'Slutlig allokering kvv'!$B$1:$BX$1,0),FALSE)/1,0))</f>
        <v>0</v>
      </c>
      <c r="N106">
        <f>IF($D106="","",IFERROR(VLOOKUP($B106,Kraftvärmeprod!$B$1:$BX$550,MATCH(N$2,Kraftvärmeprod!$B$1:$VX$1,0),FALSE)/1,0)-IFERROR(VLOOKUP($B106,'Slutlig allokering kvv'!$B$2:$BX$550,MATCH(N$2,'Slutlig allokering kvv'!$B$1:$BX$1,0),FALSE)/1,0))</f>
        <v>0</v>
      </c>
      <c r="O106">
        <f>IF($D106="","",IFERROR(VLOOKUP($B106,Kraftvärmeprod!$B$1:$BX$550,MATCH(O$2,Kraftvärmeprod!$B$1:$VX$1,0),FALSE)/1,0)-IFERROR(VLOOKUP($B106,'Slutlig allokering kvv'!$B$2:$BX$550,MATCH(O$2,'Slutlig allokering kvv'!$B$1:$BX$1,0),FALSE)/1,0))</f>
        <v>0</v>
      </c>
      <c r="P106">
        <f>IF($D106="","",IFERROR(VLOOKUP($B106,Kraftvärmeprod!$B$1:$BX$550,MATCH(P$2,Kraftvärmeprod!$B$1:$VX$1,0),FALSE)/1,0)-IFERROR(VLOOKUP($B106,'Slutlig allokering kvv'!$B$2:$BX$550,MATCH(P$2,'Slutlig allokering kvv'!$B$1:$BX$1,0),FALSE)/1,0))</f>
        <v>0</v>
      </c>
      <c r="Q106">
        <f>IF($D106="","",IFERROR(VLOOKUP($B106,Kraftvärmeprod!$B$1:$BX$550,MATCH(Q$2,Kraftvärmeprod!$B$1:$VX$1,0),FALSE)/1,0)-IFERROR(VLOOKUP($B106,'Slutlig allokering kvv'!$B$2:$BX$550,MATCH(Q$2,'Slutlig allokering kvv'!$B$1:$BX$1,0),FALSE)/1,0))</f>
        <v>0</v>
      </c>
      <c r="R106">
        <f>IF($D106="","",IFERROR(VLOOKUP($B106,Kraftvärmeprod!$B$1:$BX$550,MATCH(R$2,Kraftvärmeprod!$B$1:$VX$1,0),FALSE)/1,0)-IFERROR(VLOOKUP($B106,'Slutlig allokering kvv'!$B$2:$BX$550,MATCH(R$2,'Slutlig allokering kvv'!$B$1:$BX$1,0),FALSE)/1,0))</f>
        <v>0</v>
      </c>
      <c r="S106">
        <f>IF($D106="","",IFERROR(VLOOKUP($B106,Kraftvärmeprod!$B$1:$BX$550,MATCH(S$2,Kraftvärmeprod!$B$1:$VX$1,0),FALSE)/1,0)-IFERROR(VLOOKUP($B106,'Slutlig allokering kvv'!$B$2:$BX$550,MATCH(S$2,'Slutlig allokering kvv'!$B$1:$BX$1,0),FALSE)/1,0))</f>
        <v>0</v>
      </c>
      <c r="T106">
        <f>IF($D106="","",IFERROR(VLOOKUP($B106,Kraftvärmeprod!$B$1:$BX$550,MATCH(T$2,Kraftvärmeprod!$B$1:$VX$1,0),FALSE)/1,0)-IFERROR(VLOOKUP($B106,'Slutlig allokering kvv'!$B$2:$BX$550,MATCH(T$2,'Slutlig allokering kvv'!$B$1:$BX$1,0),FALSE)/1,0))</f>
        <v>0</v>
      </c>
      <c r="U106">
        <f>IF($D106="","",IFERROR(VLOOKUP($B106,Kraftvärmeprod!$B$1:$BX$550,MATCH(U$2,Kraftvärmeprod!$B$1:$VX$1,0),FALSE)/1,0)-IFERROR(VLOOKUP($B106,'Slutlig allokering kvv'!$B$2:$BX$550,MATCH(U$2,'Slutlig allokering kvv'!$B$1:$BX$1,0),FALSE)/1,0))</f>
        <v>0</v>
      </c>
      <c r="V106">
        <f>IF($D106="","",IFERROR(VLOOKUP($B106,Kraftvärmeprod!$B$1:$BX$550,MATCH(V$2,Kraftvärmeprod!$B$1:$VX$1,0),FALSE)/1,0)-IFERROR(VLOOKUP($B106,'Slutlig allokering kvv'!$B$2:$BX$550,MATCH(V$2,'Slutlig allokering kvv'!$B$1:$BX$1,0),FALSE)/1,0))</f>
        <v>0</v>
      </c>
      <c r="W106">
        <f>IF($D106="","",IFERROR(VLOOKUP($B106,Kraftvärmeprod!$B$1:$BX$550,MATCH(W$2,Kraftvärmeprod!$B$1:$VX$1,0),FALSE)/1,0)-IFERROR(VLOOKUP($B106,'Slutlig allokering kvv'!$B$2:$BX$550,MATCH(W$2,'Slutlig allokering kvv'!$B$1:$BX$1,0),FALSE)/1,0))</f>
        <v>0</v>
      </c>
      <c r="X106">
        <f>IF($D106="","",IFERROR(VLOOKUP($B106,Kraftvärmeprod!$B$1:$BX$550,MATCH(X$2,Kraftvärmeprod!$B$1:$VX$1,0),FALSE)/1,0)-IFERROR(VLOOKUP($B106,'Slutlig allokering kvv'!$B$2:$BX$550,MATCH(X$2,'Slutlig allokering kvv'!$B$1:$BX$1,0),FALSE)/1,0))</f>
        <v>1.5668499999999998E-3</v>
      </c>
      <c r="Y106">
        <f>IF($D106="","",IFERROR(VLOOKUP($B106,Kraftvärmeprod!$B$1:$BX$550,MATCH(Y$2,Kraftvärmeprod!$B$1:$VX$1,0),FALSE)/1,0)-IFERROR(VLOOKUP($B106,'Slutlig allokering kvv'!$B$2:$BX$550,MATCH(Y$2,'Slutlig allokering kvv'!$B$1:$BX$1,0),FALSE)/1,0))</f>
        <v>0</v>
      </c>
      <c r="Z106">
        <f>IF($D106="","",IFERROR(VLOOKUP($B106,Kraftvärmeprod!$B$1:$BX$550,MATCH(Z$2,Kraftvärmeprod!$B$1:$VX$1,0),FALSE)/1,0)-IFERROR(VLOOKUP($B106,'Slutlig allokering kvv'!$B$2:$BX$550,MATCH(Z$2,'Slutlig allokering kvv'!$B$1:$BX$1,0),FALSE)/1,0))</f>
        <v>0</v>
      </c>
      <c r="AA106">
        <f>IF($D106="","",IFERROR(VLOOKUP($B106,Kraftvärmeprod!$B$1:$BX$550,MATCH(AA$2,Kraftvärmeprod!$B$1:$VX$1,0),FALSE)/1,0)-IFERROR(VLOOKUP($B106,'Slutlig allokering kvv'!$B$2:$BX$550,MATCH(AA$2,'Slutlig allokering kvv'!$B$1:$BX$1,0),FALSE)/1,0))</f>
        <v>34.620000000000005</v>
      </c>
      <c r="AB106">
        <f>IF($D106="","",IFERROR(VLOOKUP($B106,Kraftvärmeprod!$B$1:$BX$550,MATCH(AB$2,Kraftvärmeprod!$B$1:$VX$1,0),FALSE)/1,0)-IFERROR(VLOOKUP($B106,'Slutlig allokering kvv'!$B$2:$BX$550,MATCH(AB$2,'Slutlig allokering kvv'!$B$1:$BX$1,0),FALSE)/1,0))</f>
        <v>0</v>
      </c>
      <c r="AC106">
        <f>IF($D106="","",IFERROR(VLOOKUP($B106,Kraftvärmeprod!$B$1:$BX$550,MATCH(AC$2,Kraftvärmeprod!$B$1:$VX$1,0),FALSE)/1,0)-IFERROR(VLOOKUP($B106,'Slutlig allokering kvv'!$B$2:$BX$550,MATCH(AC$2,'Slutlig allokering kvv'!$B$1:$BX$1,0),FALSE)/1,0))</f>
        <v>0</v>
      </c>
      <c r="AD106">
        <f>IF($D106="","",IFERROR(VLOOKUP($B106,Kraftvärmeprod!$B$1:$BX$550,MATCH(AD$2,Kraftvärmeprod!$B$1:$VX$1,0),FALSE)/1,0)-IFERROR(VLOOKUP($B106,'Slutlig allokering kvv'!$B$2:$BX$550,MATCH(AD$2,'Slutlig allokering kvv'!$B$1:$BX$1,0),FALSE)/1,0))</f>
        <v>0</v>
      </c>
      <c r="AE106">
        <f>IF($D106="","",IFERROR(VLOOKUP($B106,Miljö!$B$1:$E$550,MATCH("Hjälpel kraftvärme (GWh)",Miljö!$B$1:$E$1,0),FALSE)/1,0)-IFERROR(VLOOKUP($B106,'Slutlig allokering kvv'!$B$2:$BX$549,MATCH(AE$2,'Slutlig allokering kvv'!$B$1:$BX$1,0),FALSE)/1,0))</f>
        <v>0</v>
      </c>
      <c r="AI106" s="274">
        <f t="shared" si="4"/>
        <v>34.634101650000005</v>
      </c>
      <c r="AK106">
        <f>IFERROR(VLOOKUP($B106,'Slutlig allokering kvv'!$B$2:$AX$549,MATCH("Summa slutlig allokerad tillförd energi (utan hjälpel och rökgaskondensering):",'Slutlig allokering kvv'!$B$1:$AX$1,0),FALSE)/1,"")</f>
        <v>117.85589835</v>
      </c>
      <c r="AM106" s="275">
        <f>IFERROR(1-VLOOKUP($B106,'Slutlig allokering kvv'!$B$2:$AX$549,MATCH("Andel av bränsle i kvv som allokerats till värme, exklusive rökgaskondensering och hjälpel",'Slutlig allokering kvv'!$B$1:$AX$1,0),FALSE),"")</f>
        <v>0.22712375663977968</v>
      </c>
      <c r="AO106" s="115">
        <f t="shared" si="5"/>
        <v>0.22712375663977968</v>
      </c>
      <c r="AP106" s="276">
        <f t="shared" si="6"/>
        <v>0</v>
      </c>
      <c r="AR106" s="115">
        <f t="shared" si="7"/>
        <v>0.3060567329598976</v>
      </c>
    </row>
    <row r="107" spans="1:44">
      <c r="A107" t="s">
        <v>183</v>
      </c>
      <c r="B107" t="s">
        <v>185</v>
      </c>
      <c r="C107" t="str">
        <f>IFERROR(VLOOKUP($B107,Kraftvärmeprod!$B$1:$AH$479,MATCH(C$2,Kraftvärmeprod!$B$1:$AG$1,0),FALSE)/1,"")</f>
        <v/>
      </c>
      <c r="D107" t="str">
        <f>IFERROR(VLOOKUP($B107,Kraftvärmeprod!$B$1:$AH$479,MATCH(D$2,Kraftvärmeprod!$B$1:$AG$1,0),FALSE)/1,"")</f>
        <v/>
      </c>
      <c r="F107" t="str">
        <f>IF($D107="","",IFERROR(VLOOKUP($B107,Kraftvärmeprod!$B$1:$BX$550,MATCH(F$2,Kraftvärmeprod!$B$1:$VX$1,0),FALSE)/1,0)-IFERROR(VLOOKUP($B107,'Slutlig allokering kvv'!$B$2:$BX$550,MATCH(F$2,'Slutlig allokering kvv'!$B$1:$BX$1,0),FALSE)/1,0))</f>
        <v/>
      </c>
      <c r="G107" t="str">
        <f>IF($D107="","",IFERROR(VLOOKUP($B107,Kraftvärmeprod!$B$1:$BX$550,MATCH(G$2,Kraftvärmeprod!$B$1:$VX$1,0),FALSE)/1,0)-IFERROR(VLOOKUP($B107,'Slutlig allokering kvv'!$B$2:$BX$550,MATCH(G$2,'Slutlig allokering kvv'!$B$1:$BX$1,0),FALSE)/1,0))</f>
        <v/>
      </c>
      <c r="H107" t="str">
        <f>IF($D107="","",IFERROR(VLOOKUP($B107,Kraftvärmeprod!$B$1:$BX$550,MATCH(H$2,Kraftvärmeprod!$B$1:$VX$1,0),FALSE)/1,0)-IFERROR(VLOOKUP($B107,'Slutlig allokering kvv'!$B$2:$BX$550,MATCH(H$2,'Slutlig allokering kvv'!$B$1:$BX$1,0),FALSE)/1,0))</f>
        <v/>
      </c>
      <c r="I107" t="str">
        <f>IF($D107="","",IFERROR(VLOOKUP($B107,Kraftvärmeprod!$B$1:$BX$550,MATCH(I$2,Kraftvärmeprod!$B$1:$VX$1,0),FALSE)/1,0)-IFERROR(VLOOKUP($B107,'Slutlig allokering kvv'!$B$2:$BX$550,MATCH(I$2,'Slutlig allokering kvv'!$B$1:$BX$1,0),FALSE)/1,0))</f>
        <v/>
      </c>
      <c r="J107" t="str">
        <f>IF($D107="","",IFERROR(VLOOKUP($B107,Kraftvärmeprod!$B$1:$BX$550,MATCH(J$2,Kraftvärmeprod!$B$1:$VX$1,0),FALSE)/1,0)-IFERROR(VLOOKUP($B107,'Slutlig allokering kvv'!$B$2:$BX$550,MATCH(J$2,'Slutlig allokering kvv'!$B$1:$BX$1,0),FALSE)/1,0))</f>
        <v/>
      </c>
      <c r="K107" t="str">
        <f>IF($D107="","",IFERROR(VLOOKUP($B107,Kraftvärmeprod!$B$1:$BX$550,MATCH(K$2,Kraftvärmeprod!$B$1:$VX$1,0),FALSE)/1,0)-IFERROR(VLOOKUP($B107,'Slutlig allokering kvv'!$B$2:$BX$550,MATCH(K$2,'Slutlig allokering kvv'!$B$1:$BX$1,0),FALSE)/1,0))</f>
        <v/>
      </c>
      <c r="L107" t="str">
        <f>IF($D107="","",IFERROR(VLOOKUP($B107,Kraftvärmeprod!$B$1:$BX$550,MATCH(L$2,Kraftvärmeprod!$B$1:$VX$1,0),FALSE)/1,0)-IFERROR(VLOOKUP($B107,'Slutlig allokering kvv'!$B$2:$BX$550,MATCH(L$2,'Slutlig allokering kvv'!$B$1:$BX$1,0),FALSE)/1,0))</f>
        <v/>
      </c>
      <c r="M107" t="str">
        <f>IF($D107="","",IFERROR(VLOOKUP($B107,Kraftvärmeprod!$B$1:$BX$550,MATCH(M$2,Kraftvärmeprod!$B$1:$VX$1,0),FALSE)/1,0)-IFERROR(VLOOKUP($B107,'Slutlig allokering kvv'!$B$2:$BX$550,MATCH(M$2,'Slutlig allokering kvv'!$B$1:$BX$1,0),FALSE)/1,0))</f>
        <v/>
      </c>
      <c r="N107" t="str">
        <f>IF($D107="","",IFERROR(VLOOKUP($B107,Kraftvärmeprod!$B$1:$BX$550,MATCH(N$2,Kraftvärmeprod!$B$1:$VX$1,0),FALSE)/1,0)-IFERROR(VLOOKUP($B107,'Slutlig allokering kvv'!$B$2:$BX$550,MATCH(N$2,'Slutlig allokering kvv'!$B$1:$BX$1,0),FALSE)/1,0))</f>
        <v/>
      </c>
      <c r="O107" t="str">
        <f>IF($D107="","",IFERROR(VLOOKUP($B107,Kraftvärmeprod!$B$1:$BX$550,MATCH(O$2,Kraftvärmeprod!$B$1:$VX$1,0),FALSE)/1,0)-IFERROR(VLOOKUP($B107,'Slutlig allokering kvv'!$B$2:$BX$550,MATCH(O$2,'Slutlig allokering kvv'!$B$1:$BX$1,0),FALSE)/1,0))</f>
        <v/>
      </c>
      <c r="P107" t="str">
        <f>IF($D107="","",IFERROR(VLOOKUP($B107,Kraftvärmeprod!$B$1:$BX$550,MATCH(P$2,Kraftvärmeprod!$B$1:$VX$1,0),FALSE)/1,0)-IFERROR(VLOOKUP($B107,'Slutlig allokering kvv'!$B$2:$BX$550,MATCH(P$2,'Slutlig allokering kvv'!$B$1:$BX$1,0),FALSE)/1,0))</f>
        <v/>
      </c>
      <c r="Q107" t="str">
        <f>IF($D107="","",IFERROR(VLOOKUP($B107,Kraftvärmeprod!$B$1:$BX$550,MATCH(Q$2,Kraftvärmeprod!$B$1:$VX$1,0),FALSE)/1,0)-IFERROR(VLOOKUP($B107,'Slutlig allokering kvv'!$B$2:$BX$550,MATCH(Q$2,'Slutlig allokering kvv'!$B$1:$BX$1,0),FALSE)/1,0))</f>
        <v/>
      </c>
      <c r="R107" t="str">
        <f>IF($D107="","",IFERROR(VLOOKUP($B107,Kraftvärmeprod!$B$1:$BX$550,MATCH(R$2,Kraftvärmeprod!$B$1:$VX$1,0),FALSE)/1,0)-IFERROR(VLOOKUP($B107,'Slutlig allokering kvv'!$B$2:$BX$550,MATCH(R$2,'Slutlig allokering kvv'!$B$1:$BX$1,0),FALSE)/1,0))</f>
        <v/>
      </c>
      <c r="S107" t="str">
        <f>IF($D107="","",IFERROR(VLOOKUP($B107,Kraftvärmeprod!$B$1:$BX$550,MATCH(S$2,Kraftvärmeprod!$B$1:$VX$1,0),FALSE)/1,0)-IFERROR(VLOOKUP($B107,'Slutlig allokering kvv'!$B$2:$BX$550,MATCH(S$2,'Slutlig allokering kvv'!$B$1:$BX$1,0),FALSE)/1,0))</f>
        <v/>
      </c>
      <c r="T107" t="str">
        <f>IF($D107="","",IFERROR(VLOOKUP($B107,Kraftvärmeprod!$B$1:$BX$550,MATCH(T$2,Kraftvärmeprod!$B$1:$VX$1,0),FALSE)/1,0)-IFERROR(VLOOKUP($B107,'Slutlig allokering kvv'!$B$2:$BX$550,MATCH(T$2,'Slutlig allokering kvv'!$B$1:$BX$1,0),FALSE)/1,0))</f>
        <v/>
      </c>
      <c r="U107" t="str">
        <f>IF($D107="","",IFERROR(VLOOKUP($B107,Kraftvärmeprod!$B$1:$BX$550,MATCH(U$2,Kraftvärmeprod!$B$1:$VX$1,0),FALSE)/1,0)-IFERROR(VLOOKUP($B107,'Slutlig allokering kvv'!$B$2:$BX$550,MATCH(U$2,'Slutlig allokering kvv'!$B$1:$BX$1,0),FALSE)/1,0))</f>
        <v/>
      </c>
      <c r="V107" t="str">
        <f>IF($D107="","",IFERROR(VLOOKUP($B107,Kraftvärmeprod!$B$1:$BX$550,MATCH(V$2,Kraftvärmeprod!$B$1:$VX$1,0),FALSE)/1,0)-IFERROR(VLOOKUP($B107,'Slutlig allokering kvv'!$B$2:$BX$550,MATCH(V$2,'Slutlig allokering kvv'!$B$1:$BX$1,0),FALSE)/1,0))</f>
        <v/>
      </c>
      <c r="W107" t="str">
        <f>IF($D107="","",IFERROR(VLOOKUP($B107,Kraftvärmeprod!$B$1:$BX$550,MATCH(W$2,Kraftvärmeprod!$B$1:$VX$1,0),FALSE)/1,0)-IFERROR(VLOOKUP($B107,'Slutlig allokering kvv'!$B$2:$BX$550,MATCH(W$2,'Slutlig allokering kvv'!$B$1:$BX$1,0),FALSE)/1,0))</f>
        <v/>
      </c>
      <c r="X107" t="str">
        <f>IF($D107="","",IFERROR(VLOOKUP($B107,Kraftvärmeprod!$B$1:$BX$550,MATCH(X$2,Kraftvärmeprod!$B$1:$VX$1,0),FALSE)/1,0)-IFERROR(VLOOKUP($B107,'Slutlig allokering kvv'!$B$2:$BX$550,MATCH(X$2,'Slutlig allokering kvv'!$B$1:$BX$1,0),FALSE)/1,0))</f>
        <v/>
      </c>
      <c r="Y107" t="str">
        <f>IF($D107="","",IFERROR(VLOOKUP($B107,Kraftvärmeprod!$B$1:$BX$550,MATCH(Y$2,Kraftvärmeprod!$B$1:$VX$1,0),FALSE)/1,0)-IFERROR(VLOOKUP($B107,'Slutlig allokering kvv'!$B$2:$BX$550,MATCH(Y$2,'Slutlig allokering kvv'!$B$1:$BX$1,0),FALSE)/1,0))</f>
        <v/>
      </c>
      <c r="Z107" t="str">
        <f>IF($D107="","",IFERROR(VLOOKUP($B107,Kraftvärmeprod!$B$1:$BX$550,MATCH(Z$2,Kraftvärmeprod!$B$1:$VX$1,0),FALSE)/1,0)-IFERROR(VLOOKUP($B107,'Slutlig allokering kvv'!$B$2:$BX$550,MATCH(Z$2,'Slutlig allokering kvv'!$B$1:$BX$1,0),FALSE)/1,0))</f>
        <v/>
      </c>
      <c r="AA107" t="str">
        <f>IF($D107="","",IFERROR(VLOOKUP($B107,Kraftvärmeprod!$B$1:$BX$550,MATCH(AA$2,Kraftvärmeprod!$B$1:$VX$1,0),FALSE)/1,0)-IFERROR(VLOOKUP($B107,'Slutlig allokering kvv'!$B$2:$BX$550,MATCH(AA$2,'Slutlig allokering kvv'!$B$1:$BX$1,0),FALSE)/1,0))</f>
        <v/>
      </c>
      <c r="AB107" t="str">
        <f>IF($D107="","",IFERROR(VLOOKUP($B107,Kraftvärmeprod!$B$1:$BX$550,MATCH(AB$2,Kraftvärmeprod!$B$1:$VX$1,0),FALSE)/1,0)-IFERROR(VLOOKUP($B107,'Slutlig allokering kvv'!$B$2:$BX$550,MATCH(AB$2,'Slutlig allokering kvv'!$B$1:$BX$1,0),FALSE)/1,0))</f>
        <v/>
      </c>
      <c r="AC107" t="str">
        <f>IF($D107="","",IFERROR(VLOOKUP($B107,Kraftvärmeprod!$B$1:$BX$550,MATCH(AC$2,Kraftvärmeprod!$B$1:$VX$1,0),FALSE)/1,0)-IFERROR(VLOOKUP($B107,'Slutlig allokering kvv'!$B$2:$BX$550,MATCH(AC$2,'Slutlig allokering kvv'!$B$1:$BX$1,0),FALSE)/1,0))</f>
        <v/>
      </c>
      <c r="AD107" t="str">
        <f>IF($D107="","",IFERROR(VLOOKUP($B107,Kraftvärmeprod!$B$1:$BX$550,MATCH(AD$2,Kraftvärmeprod!$B$1:$VX$1,0),FALSE)/1,0)-IFERROR(VLOOKUP($B107,'Slutlig allokering kvv'!$B$2:$BX$550,MATCH(AD$2,'Slutlig allokering kvv'!$B$1:$BX$1,0),FALSE)/1,0))</f>
        <v/>
      </c>
      <c r="AE107" t="str">
        <f>IF($D107="","",IFERROR(VLOOKUP($B107,Miljö!$B$1:$E$550,MATCH("Hjälpel kraftvärme (GWh)",Miljö!$B$1:$E$1,0),FALSE)/1,0)-IFERROR(VLOOKUP($B107,'Slutlig allokering kvv'!$B$2:$BX$549,MATCH(AE$2,'Slutlig allokering kvv'!$B$1:$BX$1,0),FALSE)/1,0))</f>
        <v/>
      </c>
      <c r="AI107" s="274">
        <f t="shared" si="4"/>
        <v>0</v>
      </c>
      <c r="AK107">
        <f>IFERROR(VLOOKUP($B107,'Slutlig allokering kvv'!$B$2:$AX$549,MATCH("Summa slutlig allokerad tillförd energi (utan hjälpel och rökgaskondensering):",'Slutlig allokering kvv'!$B$1:$AX$1,0),FALSE)/1,"")</f>
        <v>0</v>
      </c>
      <c r="AM107" s="275" t="str">
        <f>IFERROR(1-VLOOKUP($B107,'Slutlig allokering kvv'!$B$2:$AX$549,MATCH("Andel av bränsle i kvv som allokerats till värme, exklusive rökgaskondensering och hjälpel",'Slutlig allokering kvv'!$B$1:$AX$1,0),FALSE),"")</f>
        <v/>
      </c>
      <c r="AO107" s="115" t="str">
        <f t="shared" si="5"/>
        <v/>
      </c>
      <c r="AP107" s="276" t="str">
        <f t="shared" si="6"/>
        <v/>
      </c>
      <c r="AR107" s="115" t="str">
        <f t="shared" si="7"/>
        <v/>
      </c>
    </row>
    <row r="108" spans="1:44">
      <c r="A108" t="s">
        <v>186</v>
      </c>
      <c r="B108" t="s">
        <v>187</v>
      </c>
      <c r="C108" t="str">
        <f>IFERROR(VLOOKUP($B108,Kraftvärmeprod!$B$1:$AH$479,MATCH(C$2,Kraftvärmeprod!$B$1:$AG$1,0),FALSE)/1,"")</f>
        <v/>
      </c>
      <c r="D108" t="str">
        <f>IFERROR(VLOOKUP($B108,Kraftvärmeprod!$B$1:$AH$479,MATCH(D$2,Kraftvärmeprod!$B$1:$AG$1,0),FALSE)/1,"")</f>
        <v/>
      </c>
      <c r="F108" t="str">
        <f>IF($D108="","",IFERROR(VLOOKUP($B108,Kraftvärmeprod!$B$1:$BX$550,MATCH(F$2,Kraftvärmeprod!$B$1:$VX$1,0),FALSE)/1,0)-IFERROR(VLOOKUP($B108,'Slutlig allokering kvv'!$B$2:$BX$550,MATCH(F$2,'Slutlig allokering kvv'!$B$1:$BX$1,0),FALSE)/1,0))</f>
        <v/>
      </c>
      <c r="G108" t="str">
        <f>IF($D108="","",IFERROR(VLOOKUP($B108,Kraftvärmeprod!$B$1:$BX$550,MATCH(G$2,Kraftvärmeprod!$B$1:$VX$1,0),FALSE)/1,0)-IFERROR(VLOOKUP($B108,'Slutlig allokering kvv'!$B$2:$BX$550,MATCH(G$2,'Slutlig allokering kvv'!$B$1:$BX$1,0),FALSE)/1,0))</f>
        <v/>
      </c>
      <c r="H108" t="str">
        <f>IF($D108="","",IFERROR(VLOOKUP($B108,Kraftvärmeprod!$B$1:$BX$550,MATCH(H$2,Kraftvärmeprod!$B$1:$VX$1,0),FALSE)/1,0)-IFERROR(VLOOKUP($B108,'Slutlig allokering kvv'!$B$2:$BX$550,MATCH(H$2,'Slutlig allokering kvv'!$B$1:$BX$1,0),FALSE)/1,0))</f>
        <v/>
      </c>
      <c r="I108" t="str">
        <f>IF($D108="","",IFERROR(VLOOKUP($B108,Kraftvärmeprod!$B$1:$BX$550,MATCH(I$2,Kraftvärmeprod!$B$1:$VX$1,0),FALSE)/1,0)-IFERROR(VLOOKUP($B108,'Slutlig allokering kvv'!$B$2:$BX$550,MATCH(I$2,'Slutlig allokering kvv'!$B$1:$BX$1,0),FALSE)/1,0))</f>
        <v/>
      </c>
      <c r="J108" t="str">
        <f>IF($D108="","",IFERROR(VLOOKUP($B108,Kraftvärmeprod!$B$1:$BX$550,MATCH(J$2,Kraftvärmeprod!$B$1:$VX$1,0),FALSE)/1,0)-IFERROR(VLOOKUP($B108,'Slutlig allokering kvv'!$B$2:$BX$550,MATCH(J$2,'Slutlig allokering kvv'!$B$1:$BX$1,0),FALSE)/1,0))</f>
        <v/>
      </c>
      <c r="K108" t="str">
        <f>IF($D108="","",IFERROR(VLOOKUP($B108,Kraftvärmeprod!$B$1:$BX$550,MATCH(K$2,Kraftvärmeprod!$B$1:$VX$1,0),FALSE)/1,0)-IFERROR(VLOOKUP($B108,'Slutlig allokering kvv'!$B$2:$BX$550,MATCH(K$2,'Slutlig allokering kvv'!$B$1:$BX$1,0),FALSE)/1,0))</f>
        <v/>
      </c>
      <c r="L108" t="str">
        <f>IF($D108="","",IFERROR(VLOOKUP($B108,Kraftvärmeprod!$B$1:$BX$550,MATCH(L$2,Kraftvärmeprod!$B$1:$VX$1,0),FALSE)/1,0)-IFERROR(VLOOKUP($B108,'Slutlig allokering kvv'!$B$2:$BX$550,MATCH(L$2,'Slutlig allokering kvv'!$B$1:$BX$1,0),FALSE)/1,0))</f>
        <v/>
      </c>
      <c r="M108" t="str">
        <f>IF($D108="","",IFERROR(VLOOKUP($B108,Kraftvärmeprod!$B$1:$BX$550,MATCH(M$2,Kraftvärmeprod!$B$1:$VX$1,0),FALSE)/1,0)-IFERROR(VLOOKUP($B108,'Slutlig allokering kvv'!$B$2:$BX$550,MATCH(M$2,'Slutlig allokering kvv'!$B$1:$BX$1,0),FALSE)/1,0))</f>
        <v/>
      </c>
      <c r="N108" t="str">
        <f>IF($D108="","",IFERROR(VLOOKUP($B108,Kraftvärmeprod!$B$1:$BX$550,MATCH(N$2,Kraftvärmeprod!$B$1:$VX$1,0),FALSE)/1,0)-IFERROR(VLOOKUP($B108,'Slutlig allokering kvv'!$B$2:$BX$550,MATCH(N$2,'Slutlig allokering kvv'!$B$1:$BX$1,0),FALSE)/1,0))</f>
        <v/>
      </c>
      <c r="O108" t="str">
        <f>IF($D108="","",IFERROR(VLOOKUP($B108,Kraftvärmeprod!$B$1:$BX$550,MATCH(O$2,Kraftvärmeprod!$B$1:$VX$1,0),FALSE)/1,0)-IFERROR(VLOOKUP($B108,'Slutlig allokering kvv'!$B$2:$BX$550,MATCH(O$2,'Slutlig allokering kvv'!$B$1:$BX$1,0),FALSE)/1,0))</f>
        <v/>
      </c>
      <c r="P108" t="str">
        <f>IF($D108="","",IFERROR(VLOOKUP($B108,Kraftvärmeprod!$B$1:$BX$550,MATCH(P$2,Kraftvärmeprod!$B$1:$VX$1,0),FALSE)/1,0)-IFERROR(VLOOKUP($B108,'Slutlig allokering kvv'!$B$2:$BX$550,MATCH(P$2,'Slutlig allokering kvv'!$B$1:$BX$1,0),FALSE)/1,0))</f>
        <v/>
      </c>
      <c r="Q108" t="str">
        <f>IF($D108="","",IFERROR(VLOOKUP($B108,Kraftvärmeprod!$B$1:$BX$550,MATCH(Q$2,Kraftvärmeprod!$B$1:$VX$1,0),FALSE)/1,0)-IFERROR(VLOOKUP($B108,'Slutlig allokering kvv'!$B$2:$BX$550,MATCH(Q$2,'Slutlig allokering kvv'!$B$1:$BX$1,0),FALSE)/1,0))</f>
        <v/>
      </c>
      <c r="R108" t="str">
        <f>IF($D108="","",IFERROR(VLOOKUP($B108,Kraftvärmeprod!$B$1:$BX$550,MATCH(R$2,Kraftvärmeprod!$B$1:$VX$1,0),FALSE)/1,0)-IFERROR(VLOOKUP($B108,'Slutlig allokering kvv'!$B$2:$BX$550,MATCH(R$2,'Slutlig allokering kvv'!$B$1:$BX$1,0),FALSE)/1,0))</f>
        <v/>
      </c>
      <c r="S108" t="str">
        <f>IF($D108="","",IFERROR(VLOOKUP($B108,Kraftvärmeprod!$B$1:$BX$550,MATCH(S$2,Kraftvärmeprod!$B$1:$VX$1,0),FALSE)/1,0)-IFERROR(VLOOKUP($B108,'Slutlig allokering kvv'!$B$2:$BX$550,MATCH(S$2,'Slutlig allokering kvv'!$B$1:$BX$1,0),FALSE)/1,0))</f>
        <v/>
      </c>
      <c r="T108" t="str">
        <f>IF($D108="","",IFERROR(VLOOKUP($B108,Kraftvärmeprod!$B$1:$BX$550,MATCH(T$2,Kraftvärmeprod!$B$1:$VX$1,0),FALSE)/1,0)-IFERROR(VLOOKUP($B108,'Slutlig allokering kvv'!$B$2:$BX$550,MATCH(T$2,'Slutlig allokering kvv'!$B$1:$BX$1,0),FALSE)/1,0))</f>
        <v/>
      </c>
      <c r="U108" t="str">
        <f>IF($D108="","",IFERROR(VLOOKUP($B108,Kraftvärmeprod!$B$1:$BX$550,MATCH(U$2,Kraftvärmeprod!$B$1:$VX$1,0),FALSE)/1,0)-IFERROR(VLOOKUP($B108,'Slutlig allokering kvv'!$B$2:$BX$550,MATCH(U$2,'Slutlig allokering kvv'!$B$1:$BX$1,0),FALSE)/1,0))</f>
        <v/>
      </c>
      <c r="V108" t="str">
        <f>IF($D108="","",IFERROR(VLOOKUP($B108,Kraftvärmeprod!$B$1:$BX$550,MATCH(V$2,Kraftvärmeprod!$B$1:$VX$1,0),FALSE)/1,0)-IFERROR(VLOOKUP($B108,'Slutlig allokering kvv'!$B$2:$BX$550,MATCH(V$2,'Slutlig allokering kvv'!$B$1:$BX$1,0),FALSE)/1,0))</f>
        <v/>
      </c>
      <c r="W108" t="str">
        <f>IF($D108="","",IFERROR(VLOOKUP($B108,Kraftvärmeprod!$B$1:$BX$550,MATCH(W$2,Kraftvärmeprod!$B$1:$VX$1,0),FALSE)/1,0)-IFERROR(VLOOKUP($B108,'Slutlig allokering kvv'!$B$2:$BX$550,MATCH(W$2,'Slutlig allokering kvv'!$B$1:$BX$1,0),FALSE)/1,0))</f>
        <v/>
      </c>
      <c r="X108" t="str">
        <f>IF($D108="","",IFERROR(VLOOKUP($B108,Kraftvärmeprod!$B$1:$BX$550,MATCH(X$2,Kraftvärmeprod!$B$1:$VX$1,0),FALSE)/1,0)-IFERROR(VLOOKUP($B108,'Slutlig allokering kvv'!$B$2:$BX$550,MATCH(X$2,'Slutlig allokering kvv'!$B$1:$BX$1,0),FALSE)/1,0))</f>
        <v/>
      </c>
      <c r="Y108" t="str">
        <f>IF($D108="","",IFERROR(VLOOKUP($B108,Kraftvärmeprod!$B$1:$BX$550,MATCH(Y$2,Kraftvärmeprod!$B$1:$VX$1,0),FALSE)/1,0)-IFERROR(VLOOKUP($B108,'Slutlig allokering kvv'!$B$2:$BX$550,MATCH(Y$2,'Slutlig allokering kvv'!$B$1:$BX$1,0),FALSE)/1,0))</f>
        <v/>
      </c>
      <c r="Z108" t="str">
        <f>IF($D108="","",IFERROR(VLOOKUP($B108,Kraftvärmeprod!$B$1:$BX$550,MATCH(Z$2,Kraftvärmeprod!$B$1:$VX$1,0),FALSE)/1,0)-IFERROR(VLOOKUP($B108,'Slutlig allokering kvv'!$B$2:$BX$550,MATCH(Z$2,'Slutlig allokering kvv'!$B$1:$BX$1,0),FALSE)/1,0))</f>
        <v/>
      </c>
      <c r="AA108" t="str">
        <f>IF($D108="","",IFERROR(VLOOKUP($B108,Kraftvärmeprod!$B$1:$BX$550,MATCH(AA$2,Kraftvärmeprod!$B$1:$VX$1,0),FALSE)/1,0)-IFERROR(VLOOKUP($B108,'Slutlig allokering kvv'!$B$2:$BX$550,MATCH(AA$2,'Slutlig allokering kvv'!$B$1:$BX$1,0),FALSE)/1,0))</f>
        <v/>
      </c>
      <c r="AB108" t="str">
        <f>IF($D108="","",IFERROR(VLOOKUP($B108,Kraftvärmeprod!$B$1:$BX$550,MATCH(AB$2,Kraftvärmeprod!$B$1:$VX$1,0),FALSE)/1,0)-IFERROR(VLOOKUP($B108,'Slutlig allokering kvv'!$B$2:$BX$550,MATCH(AB$2,'Slutlig allokering kvv'!$B$1:$BX$1,0),FALSE)/1,0))</f>
        <v/>
      </c>
      <c r="AC108" t="str">
        <f>IF($D108="","",IFERROR(VLOOKUP($B108,Kraftvärmeprod!$B$1:$BX$550,MATCH(AC$2,Kraftvärmeprod!$B$1:$VX$1,0),FALSE)/1,0)-IFERROR(VLOOKUP($B108,'Slutlig allokering kvv'!$B$2:$BX$550,MATCH(AC$2,'Slutlig allokering kvv'!$B$1:$BX$1,0),FALSE)/1,0))</f>
        <v/>
      </c>
      <c r="AD108" t="str">
        <f>IF($D108="","",IFERROR(VLOOKUP($B108,Kraftvärmeprod!$B$1:$BX$550,MATCH(AD$2,Kraftvärmeprod!$B$1:$VX$1,0),FALSE)/1,0)-IFERROR(VLOOKUP($B108,'Slutlig allokering kvv'!$B$2:$BX$550,MATCH(AD$2,'Slutlig allokering kvv'!$B$1:$BX$1,0),FALSE)/1,0))</f>
        <v/>
      </c>
      <c r="AE108" t="str">
        <f>IF($D108="","",IFERROR(VLOOKUP($B108,Miljö!$B$1:$E$550,MATCH("Hjälpel kraftvärme (GWh)",Miljö!$B$1:$E$1,0),FALSE)/1,0)-IFERROR(VLOOKUP($B108,'Slutlig allokering kvv'!$B$2:$BX$549,MATCH(AE$2,'Slutlig allokering kvv'!$B$1:$BX$1,0),FALSE)/1,0))</f>
        <v/>
      </c>
      <c r="AI108" s="274">
        <f t="shared" si="4"/>
        <v>0</v>
      </c>
      <c r="AK108">
        <f>IFERROR(VLOOKUP($B108,'Slutlig allokering kvv'!$B$2:$AX$549,MATCH("Summa slutlig allokerad tillförd energi (utan hjälpel och rökgaskondensering):",'Slutlig allokering kvv'!$B$1:$AX$1,0),FALSE)/1,"")</f>
        <v>0</v>
      </c>
      <c r="AM108" s="275" t="str">
        <f>IFERROR(1-VLOOKUP($B108,'Slutlig allokering kvv'!$B$2:$AX$549,MATCH("Andel av bränsle i kvv som allokerats till värme, exklusive rökgaskondensering och hjälpel",'Slutlig allokering kvv'!$B$1:$AX$1,0),FALSE),"")</f>
        <v/>
      </c>
      <c r="AO108" s="115" t="str">
        <f t="shared" si="5"/>
        <v/>
      </c>
      <c r="AP108" s="276" t="str">
        <f t="shared" si="6"/>
        <v/>
      </c>
      <c r="AR108" s="115" t="str">
        <f t="shared" si="7"/>
        <v/>
      </c>
    </row>
    <row r="109" spans="1:44">
      <c r="A109" t="s">
        <v>188</v>
      </c>
      <c r="B109" t="s">
        <v>189</v>
      </c>
      <c r="C109" t="str">
        <f>IFERROR(VLOOKUP($B109,Kraftvärmeprod!$B$1:$AH$479,MATCH(C$2,Kraftvärmeprod!$B$1:$AG$1,0),FALSE)/1,"")</f>
        <v/>
      </c>
      <c r="D109" t="str">
        <f>IFERROR(VLOOKUP($B109,Kraftvärmeprod!$B$1:$AH$479,MATCH(D$2,Kraftvärmeprod!$B$1:$AG$1,0),FALSE)/1,"")</f>
        <v/>
      </c>
      <c r="F109" t="str">
        <f>IF($D109="","",IFERROR(VLOOKUP($B109,Kraftvärmeprod!$B$1:$BX$550,MATCH(F$2,Kraftvärmeprod!$B$1:$VX$1,0),FALSE)/1,0)-IFERROR(VLOOKUP($B109,'Slutlig allokering kvv'!$B$2:$BX$550,MATCH(F$2,'Slutlig allokering kvv'!$B$1:$BX$1,0),FALSE)/1,0))</f>
        <v/>
      </c>
      <c r="G109" t="str">
        <f>IF($D109="","",IFERROR(VLOOKUP($B109,Kraftvärmeprod!$B$1:$BX$550,MATCH(G$2,Kraftvärmeprod!$B$1:$VX$1,0),FALSE)/1,0)-IFERROR(VLOOKUP($B109,'Slutlig allokering kvv'!$B$2:$BX$550,MATCH(G$2,'Slutlig allokering kvv'!$B$1:$BX$1,0),FALSE)/1,0))</f>
        <v/>
      </c>
      <c r="H109" t="str">
        <f>IF($D109="","",IFERROR(VLOOKUP($B109,Kraftvärmeprod!$B$1:$BX$550,MATCH(H$2,Kraftvärmeprod!$B$1:$VX$1,0),FALSE)/1,0)-IFERROR(VLOOKUP($B109,'Slutlig allokering kvv'!$B$2:$BX$550,MATCH(H$2,'Slutlig allokering kvv'!$B$1:$BX$1,0),FALSE)/1,0))</f>
        <v/>
      </c>
      <c r="I109" t="str">
        <f>IF($D109="","",IFERROR(VLOOKUP($B109,Kraftvärmeprod!$B$1:$BX$550,MATCH(I$2,Kraftvärmeprod!$B$1:$VX$1,0),FALSE)/1,0)-IFERROR(VLOOKUP($B109,'Slutlig allokering kvv'!$B$2:$BX$550,MATCH(I$2,'Slutlig allokering kvv'!$B$1:$BX$1,0),FALSE)/1,0))</f>
        <v/>
      </c>
      <c r="J109" t="str">
        <f>IF($D109="","",IFERROR(VLOOKUP($B109,Kraftvärmeprod!$B$1:$BX$550,MATCH(J$2,Kraftvärmeprod!$B$1:$VX$1,0),FALSE)/1,0)-IFERROR(VLOOKUP($B109,'Slutlig allokering kvv'!$B$2:$BX$550,MATCH(J$2,'Slutlig allokering kvv'!$B$1:$BX$1,0),FALSE)/1,0))</f>
        <v/>
      </c>
      <c r="K109" t="str">
        <f>IF($D109="","",IFERROR(VLOOKUP($B109,Kraftvärmeprod!$B$1:$BX$550,MATCH(K$2,Kraftvärmeprod!$B$1:$VX$1,0),FALSE)/1,0)-IFERROR(VLOOKUP($B109,'Slutlig allokering kvv'!$B$2:$BX$550,MATCH(K$2,'Slutlig allokering kvv'!$B$1:$BX$1,0),FALSE)/1,0))</f>
        <v/>
      </c>
      <c r="L109" t="str">
        <f>IF($D109="","",IFERROR(VLOOKUP($B109,Kraftvärmeprod!$B$1:$BX$550,MATCH(L$2,Kraftvärmeprod!$B$1:$VX$1,0),FALSE)/1,0)-IFERROR(VLOOKUP($B109,'Slutlig allokering kvv'!$B$2:$BX$550,MATCH(L$2,'Slutlig allokering kvv'!$B$1:$BX$1,0),FALSE)/1,0))</f>
        <v/>
      </c>
      <c r="M109" t="str">
        <f>IF($D109="","",IFERROR(VLOOKUP($B109,Kraftvärmeprod!$B$1:$BX$550,MATCH(M$2,Kraftvärmeprod!$B$1:$VX$1,0),FALSE)/1,0)-IFERROR(VLOOKUP($B109,'Slutlig allokering kvv'!$B$2:$BX$550,MATCH(M$2,'Slutlig allokering kvv'!$B$1:$BX$1,0),FALSE)/1,0))</f>
        <v/>
      </c>
      <c r="N109" t="str">
        <f>IF($D109="","",IFERROR(VLOOKUP($B109,Kraftvärmeprod!$B$1:$BX$550,MATCH(N$2,Kraftvärmeprod!$B$1:$VX$1,0),FALSE)/1,0)-IFERROR(VLOOKUP($B109,'Slutlig allokering kvv'!$B$2:$BX$550,MATCH(N$2,'Slutlig allokering kvv'!$B$1:$BX$1,0),FALSE)/1,0))</f>
        <v/>
      </c>
      <c r="O109" t="str">
        <f>IF($D109="","",IFERROR(VLOOKUP($B109,Kraftvärmeprod!$B$1:$BX$550,MATCH(O$2,Kraftvärmeprod!$B$1:$VX$1,0),FALSE)/1,0)-IFERROR(VLOOKUP($B109,'Slutlig allokering kvv'!$B$2:$BX$550,MATCH(O$2,'Slutlig allokering kvv'!$B$1:$BX$1,0),FALSE)/1,0))</f>
        <v/>
      </c>
      <c r="P109" t="str">
        <f>IF($D109="","",IFERROR(VLOOKUP($B109,Kraftvärmeprod!$B$1:$BX$550,MATCH(P$2,Kraftvärmeprod!$B$1:$VX$1,0),FALSE)/1,0)-IFERROR(VLOOKUP($B109,'Slutlig allokering kvv'!$B$2:$BX$550,MATCH(P$2,'Slutlig allokering kvv'!$B$1:$BX$1,0),FALSE)/1,0))</f>
        <v/>
      </c>
      <c r="Q109" t="str">
        <f>IF($D109="","",IFERROR(VLOOKUP($B109,Kraftvärmeprod!$B$1:$BX$550,MATCH(Q$2,Kraftvärmeprod!$B$1:$VX$1,0),FALSE)/1,0)-IFERROR(VLOOKUP($B109,'Slutlig allokering kvv'!$B$2:$BX$550,MATCH(Q$2,'Slutlig allokering kvv'!$B$1:$BX$1,0),FALSE)/1,0))</f>
        <v/>
      </c>
      <c r="R109" t="str">
        <f>IF($D109="","",IFERROR(VLOOKUP($B109,Kraftvärmeprod!$B$1:$BX$550,MATCH(R$2,Kraftvärmeprod!$B$1:$VX$1,0),FALSE)/1,0)-IFERROR(VLOOKUP($B109,'Slutlig allokering kvv'!$B$2:$BX$550,MATCH(R$2,'Slutlig allokering kvv'!$B$1:$BX$1,0),FALSE)/1,0))</f>
        <v/>
      </c>
      <c r="S109" t="str">
        <f>IF($D109="","",IFERROR(VLOOKUP($B109,Kraftvärmeprod!$B$1:$BX$550,MATCH(S$2,Kraftvärmeprod!$B$1:$VX$1,0),FALSE)/1,0)-IFERROR(VLOOKUP($B109,'Slutlig allokering kvv'!$B$2:$BX$550,MATCH(S$2,'Slutlig allokering kvv'!$B$1:$BX$1,0),FALSE)/1,0))</f>
        <v/>
      </c>
      <c r="T109" t="str">
        <f>IF($D109="","",IFERROR(VLOOKUP($B109,Kraftvärmeprod!$B$1:$BX$550,MATCH(T$2,Kraftvärmeprod!$B$1:$VX$1,0),FALSE)/1,0)-IFERROR(VLOOKUP($B109,'Slutlig allokering kvv'!$B$2:$BX$550,MATCH(T$2,'Slutlig allokering kvv'!$B$1:$BX$1,0),FALSE)/1,0))</f>
        <v/>
      </c>
      <c r="U109" t="str">
        <f>IF($D109="","",IFERROR(VLOOKUP($B109,Kraftvärmeprod!$B$1:$BX$550,MATCH(U$2,Kraftvärmeprod!$B$1:$VX$1,0),FALSE)/1,0)-IFERROR(VLOOKUP($B109,'Slutlig allokering kvv'!$B$2:$BX$550,MATCH(U$2,'Slutlig allokering kvv'!$B$1:$BX$1,0),FALSE)/1,0))</f>
        <v/>
      </c>
      <c r="V109" t="str">
        <f>IF($D109="","",IFERROR(VLOOKUP($B109,Kraftvärmeprod!$B$1:$BX$550,MATCH(V$2,Kraftvärmeprod!$B$1:$VX$1,0),FALSE)/1,0)-IFERROR(VLOOKUP($B109,'Slutlig allokering kvv'!$B$2:$BX$550,MATCH(V$2,'Slutlig allokering kvv'!$B$1:$BX$1,0),FALSE)/1,0))</f>
        <v/>
      </c>
      <c r="W109" t="str">
        <f>IF($D109="","",IFERROR(VLOOKUP($B109,Kraftvärmeprod!$B$1:$BX$550,MATCH(W$2,Kraftvärmeprod!$B$1:$VX$1,0),FALSE)/1,0)-IFERROR(VLOOKUP($B109,'Slutlig allokering kvv'!$B$2:$BX$550,MATCH(W$2,'Slutlig allokering kvv'!$B$1:$BX$1,0),FALSE)/1,0))</f>
        <v/>
      </c>
      <c r="X109" t="str">
        <f>IF($D109="","",IFERROR(VLOOKUP($B109,Kraftvärmeprod!$B$1:$BX$550,MATCH(X$2,Kraftvärmeprod!$B$1:$VX$1,0),FALSE)/1,0)-IFERROR(VLOOKUP($B109,'Slutlig allokering kvv'!$B$2:$BX$550,MATCH(X$2,'Slutlig allokering kvv'!$B$1:$BX$1,0),FALSE)/1,0))</f>
        <v/>
      </c>
      <c r="Y109" t="str">
        <f>IF($D109="","",IFERROR(VLOOKUP($B109,Kraftvärmeprod!$B$1:$BX$550,MATCH(Y$2,Kraftvärmeprod!$B$1:$VX$1,0),FALSE)/1,0)-IFERROR(VLOOKUP($B109,'Slutlig allokering kvv'!$B$2:$BX$550,MATCH(Y$2,'Slutlig allokering kvv'!$B$1:$BX$1,0),FALSE)/1,0))</f>
        <v/>
      </c>
      <c r="Z109" t="str">
        <f>IF($D109="","",IFERROR(VLOOKUP($B109,Kraftvärmeprod!$B$1:$BX$550,MATCH(Z$2,Kraftvärmeprod!$B$1:$VX$1,0),FALSE)/1,0)-IFERROR(VLOOKUP($B109,'Slutlig allokering kvv'!$B$2:$BX$550,MATCH(Z$2,'Slutlig allokering kvv'!$B$1:$BX$1,0),FALSE)/1,0))</f>
        <v/>
      </c>
      <c r="AA109" t="str">
        <f>IF($D109="","",IFERROR(VLOOKUP($B109,Kraftvärmeprod!$B$1:$BX$550,MATCH(AA$2,Kraftvärmeprod!$B$1:$VX$1,0),FALSE)/1,0)-IFERROR(VLOOKUP($B109,'Slutlig allokering kvv'!$B$2:$BX$550,MATCH(AA$2,'Slutlig allokering kvv'!$B$1:$BX$1,0),FALSE)/1,0))</f>
        <v/>
      </c>
      <c r="AB109" t="str">
        <f>IF($D109="","",IFERROR(VLOOKUP($B109,Kraftvärmeprod!$B$1:$BX$550,MATCH(AB$2,Kraftvärmeprod!$B$1:$VX$1,0),FALSE)/1,0)-IFERROR(VLOOKUP($B109,'Slutlig allokering kvv'!$B$2:$BX$550,MATCH(AB$2,'Slutlig allokering kvv'!$B$1:$BX$1,0),FALSE)/1,0))</f>
        <v/>
      </c>
      <c r="AC109" t="str">
        <f>IF($D109="","",IFERROR(VLOOKUP($B109,Kraftvärmeprod!$B$1:$BX$550,MATCH(AC$2,Kraftvärmeprod!$B$1:$VX$1,0),FALSE)/1,0)-IFERROR(VLOOKUP($B109,'Slutlig allokering kvv'!$B$2:$BX$550,MATCH(AC$2,'Slutlig allokering kvv'!$B$1:$BX$1,0),FALSE)/1,0))</f>
        <v/>
      </c>
      <c r="AD109" t="str">
        <f>IF($D109="","",IFERROR(VLOOKUP($B109,Kraftvärmeprod!$B$1:$BX$550,MATCH(AD$2,Kraftvärmeprod!$B$1:$VX$1,0),FALSE)/1,0)-IFERROR(VLOOKUP($B109,'Slutlig allokering kvv'!$B$2:$BX$550,MATCH(AD$2,'Slutlig allokering kvv'!$B$1:$BX$1,0),FALSE)/1,0))</f>
        <v/>
      </c>
      <c r="AE109" t="str">
        <f>IF($D109="","",IFERROR(VLOOKUP($B109,Miljö!$B$1:$E$550,MATCH("Hjälpel kraftvärme (GWh)",Miljö!$B$1:$E$1,0),FALSE)/1,0)-IFERROR(VLOOKUP($B109,'Slutlig allokering kvv'!$B$2:$BX$549,MATCH(AE$2,'Slutlig allokering kvv'!$B$1:$BX$1,0),FALSE)/1,0))</f>
        <v/>
      </c>
      <c r="AI109" s="274">
        <f t="shared" si="4"/>
        <v>0</v>
      </c>
      <c r="AK109">
        <f>IFERROR(VLOOKUP($B109,'Slutlig allokering kvv'!$B$2:$AX$549,MATCH("Summa slutlig allokerad tillförd energi (utan hjälpel och rökgaskondensering):",'Slutlig allokering kvv'!$B$1:$AX$1,0),FALSE)/1,"")</f>
        <v>0</v>
      </c>
      <c r="AM109" s="275" t="str">
        <f>IFERROR(1-VLOOKUP($B109,'Slutlig allokering kvv'!$B$2:$AX$549,MATCH("Andel av bränsle i kvv som allokerats till värme, exklusive rökgaskondensering och hjälpel",'Slutlig allokering kvv'!$B$1:$AX$1,0),FALSE),"")</f>
        <v/>
      </c>
      <c r="AO109" s="115" t="str">
        <f t="shared" si="5"/>
        <v/>
      </c>
      <c r="AP109" s="276" t="str">
        <f t="shared" si="6"/>
        <v/>
      </c>
      <c r="AR109" s="115" t="str">
        <f t="shared" si="7"/>
        <v/>
      </c>
    </row>
    <row r="110" spans="1:44">
      <c r="A110" t="s">
        <v>190</v>
      </c>
      <c r="B110" t="s">
        <v>192</v>
      </c>
      <c r="C110" t="str">
        <f>IFERROR(VLOOKUP($B110,Kraftvärmeprod!$B$1:$AH$479,MATCH(C$2,Kraftvärmeprod!$B$1:$AG$1,0),FALSE)/1,"")</f>
        <v/>
      </c>
      <c r="D110" t="str">
        <f>IFERROR(VLOOKUP($B110,Kraftvärmeprod!$B$1:$AH$479,MATCH(D$2,Kraftvärmeprod!$B$1:$AG$1,0),FALSE)/1,"")</f>
        <v/>
      </c>
      <c r="F110" t="str">
        <f>IF($D110="","",IFERROR(VLOOKUP($B110,Kraftvärmeprod!$B$1:$BX$550,MATCH(F$2,Kraftvärmeprod!$B$1:$VX$1,0),FALSE)/1,0)-IFERROR(VLOOKUP($B110,'Slutlig allokering kvv'!$B$2:$BX$550,MATCH(F$2,'Slutlig allokering kvv'!$B$1:$BX$1,0),FALSE)/1,0))</f>
        <v/>
      </c>
      <c r="G110" t="str">
        <f>IF($D110="","",IFERROR(VLOOKUP($B110,Kraftvärmeprod!$B$1:$BX$550,MATCH(G$2,Kraftvärmeprod!$B$1:$VX$1,0),FALSE)/1,0)-IFERROR(VLOOKUP($B110,'Slutlig allokering kvv'!$B$2:$BX$550,MATCH(G$2,'Slutlig allokering kvv'!$B$1:$BX$1,0),FALSE)/1,0))</f>
        <v/>
      </c>
      <c r="H110" t="str">
        <f>IF($D110="","",IFERROR(VLOOKUP($B110,Kraftvärmeprod!$B$1:$BX$550,MATCH(H$2,Kraftvärmeprod!$B$1:$VX$1,0),FALSE)/1,0)-IFERROR(VLOOKUP($B110,'Slutlig allokering kvv'!$B$2:$BX$550,MATCH(H$2,'Slutlig allokering kvv'!$B$1:$BX$1,0),FALSE)/1,0))</f>
        <v/>
      </c>
      <c r="I110" t="str">
        <f>IF($D110="","",IFERROR(VLOOKUP($B110,Kraftvärmeprod!$B$1:$BX$550,MATCH(I$2,Kraftvärmeprod!$B$1:$VX$1,0),FALSE)/1,0)-IFERROR(VLOOKUP($B110,'Slutlig allokering kvv'!$B$2:$BX$550,MATCH(I$2,'Slutlig allokering kvv'!$B$1:$BX$1,0),FALSE)/1,0))</f>
        <v/>
      </c>
      <c r="J110" t="str">
        <f>IF($D110="","",IFERROR(VLOOKUP($B110,Kraftvärmeprod!$B$1:$BX$550,MATCH(J$2,Kraftvärmeprod!$B$1:$VX$1,0),FALSE)/1,0)-IFERROR(VLOOKUP($B110,'Slutlig allokering kvv'!$B$2:$BX$550,MATCH(J$2,'Slutlig allokering kvv'!$B$1:$BX$1,0),FALSE)/1,0))</f>
        <v/>
      </c>
      <c r="K110" t="str">
        <f>IF($D110="","",IFERROR(VLOOKUP($B110,Kraftvärmeprod!$B$1:$BX$550,MATCH(K$2,Kraftvärmeprod!$B$1:$VX$1,0),FALSE)/1,0)-IFERROR(VLOOKUP($B110,'Slutlig allokering kvv'!$B$2:$BX$550,MATCH(K$2,'Slutlig allokering kvv'!$B$1:$BX$1,0),FALSE)/1,0))</f>
        <v/>
      </c>
      <c r="L110" t="str">
        <f>IF($D110="","",IFERROR(VLOOKUP($B110,Kraftvärmeprod!$B$1:$BX$550,MATCH(L$2,Kraftvärmeprod!$B$1:$VX$1,0),FALSE)/1,0)-IFERROR(VLOOKUP($B110,'Slutlig allokering kvv'!$B$2:$BX$550,MATCH(L$2,'Slutlig allokering kvv'!$B$1:$BX$1,0),FALSE)/1,0))</f>
        <v/>
      </c>
      <c r="M110" t="str">
        <f>IF($D110="","",IFERROR(VLOOKUP($B110,Kraftvärmeprod!$B$1:$BX$550,MATCH(M$2,Kraftvärmeprod!$B$1:$VX$1,0),FALSE)/1,0)-IFERROR(VLOOKUP($B110,'Slutlig allokering kvv'!$B$2:$BX$550,MATCH(M$2,'Slutlig allokering kvv'!$B$1:$BX$1,0),FALSE)/1,0))</f>
        <v/>
      </c>
      <c r="N110" t="str">
        <f>IF($D110="","",IFERROR(VLOOKUP($B110,Kraftvärmeprod!$B$1:$BX$550,MATCH(N$2,Kraftvärmeprod!$B$1:$VX$1,0),FALSE)/1,0)-IFERROR(VLOOKUP($B110,'Slutlig allokering kvv'!$B$2:$BX$550,MATCH(N$2,'Slutlig allokering kvv'!$B$1:$BX$1,0),FALSE)/1,0))</f>
        <v/>
      </c>
      <c r="O110" t="str">
        <f>IF($D110="","",IFERROR(VLOOKUP($B110,Kraftvärmeprod!$B$1:$BX$550,MATCH(O$2,Kraftvärmeprod!$B$1:$VX$1,0),FALSE)/1,0)-IFERROR(VLOOKUP($B110,'Slutlig allokering kvv'!$B$2:$BX$550,MATCH(O$2,'Slutlig allokering kvv'!$B$1:$BX$1,0),FALSE)/1,0))</f>
        <v/>
      </c>
      <c r="P110" t="str">
        <f>IF($D110="","",IFERROR(VLOOKUP($B110,Kraftvärmeprod!$B$1:$BX$550,MATCH(P$2,Kraftvärmeprod!$B$1:$VX$1,0),FALSE)/1,0)-IFERROR(VLOOKUP($B110,'Slutlig allokering kvv'!$B$2:$BX$550,MATCH(P$2,'Slutlig allokering kvv'!$B$1:$BX$1,0),FALSE)/1,0))</f>
        <v/>
      </c>
      <c r="Q110" t="str">
        <f>IF($D110="","",IFERROR(VLOOKUP($B110,Kraftvärmeprod!$B$1:$BX$550,MATCH(Q$2,Kraftvärmeprod!$B$1:$VX$1,0),FALSE)/1,0)-IFERROR(VLOOKUP($B110,'Slutlig allokering kvv'!$B$2:$BX$550,MATCH(Q$2,'Slutlig allokering kvv'!$B$1:$BX$1,0),FALSE)/1,0))</f>
        <v/>
      </c>
      <c r="R110" t="str">
        <f>IF($D110="","",IFERROR(VLOOKUP($B110,Kraftvärmeprod!$B$1:$BX$550,MATCH(R$2,Kraftvärmeprod!$B$1:$VX$1,0),FALSE)/1,0)-IFERROR(VLOOKUP($B110,'Slutlig allokering kvv'!$B$2:$BX$550,MATCH(R$2,'Slutlig allokering kvv'!$B$1:$BX$1,0),FALSE)/1,0))</f>
        <v/>
      </c>
      <c r="S110" t="str">
        <f>IF($D110="","",IFERROR(VLOOKUP($B110,Kraftvärmeprod!$B$1:$BX$550,MATCH(S$2,Kraftvärmeprod!$B$1:$VX$1,0),FALSE)/1,0)-IFERROR(VLOOKUP($B110,'Slutlig allokering kvv'!$B$2:$BX$550,MATCH(S$2,'Slutlig allokering kvv'!$B$1:$BX$1,0),FALSE)/1,0))</f>
        <v/>
      </c>
      <c r="T110" t="str">
        <f>IF($D110="","",IFERROR(VLOOKUP($B110,Kraftvärmeprod!$B$1:$BX$550,MATCH(T$2,Kraftvärmeprod!$B$1:$VX$1,0),FALSE)/1,0)-IFERROR(VLOOKUP($B110,'Slutlig allokering kvv'!$B$2:$BX$550,MATCH(T$2,'Slutlig allokering kvv'!$B$1:$BX$1,0),FALSE)/1,0))</f>
        <v/>
      </c>
      <c r="U110" t="str">
        <f>IF($D110="","",IFERROR(VLOOKUP($B110,Kraftvärmeprod!$B$1:$BX$550,MATCH(U$2,Kraftvärmeprod!$B$1:$VX$1,0),FALSE)/1,0)-IFERROR(VLOOKUP($B110,'Slutlig allokering kvv'!$B$2:$BX$550,MATCH(U$2,'Slutlig allokering kvv'!$B$1:$BX$1,0),FALSE)/1,0))</f>
        <v/>
      </c>
      <c r="V110" t="str">
        <f>IF($D110="","",IFERROR(VLOOKUP($B110,Kraftvärmeprod!$B$1:$BX$550,MATCH(V$2,Kraftvärmeprod!$B$1:$VX$1,0),FALSE)/1,0)-IFERROR(VLOOKUP($B110,'Slutlig allokering kvv'!$B$2:$BX$550,MATCH(V$2,'Slutlig allokering kvv'!$B$1:$BX$1,0),FALSE)/1,0))</f>
        <v/>
      </c>
      <c r="W110" t="str">
        <f>IF($D110="","",IFERROR(VLOOKUP($B110,Kraftvärmeprod!$B$1:$BX$550,MATCH(W$2,Kraftvärmeprod!$B$1:$VX$1,0),FALSE)/1,0)-IFERROR(VLOOKUP($B110,'Slutlig allokering kvv'!$B$2:$BX$550,MATCH(W$2,'Slutlig allokering kvv'!$B$1:$BX$1,0),FALSE)/1,0))</f>
        <v/>
      </c>
      <c r="X110" t="str">
        <f>IF($D110="","",IFERROR(VLOOKUP($B110,Kraftvärmeprod!$B$1:$BX$550,MATCH(X$2,Kraftvärmeprod!$B$1:$VX$1,0),FALSE)/1,0)-IFERROR(VLOOKUP($B110,'Slutlig allokering kvv'!$B$2:$BX$550,MATCH(X$2,'Slutlig allokering kvv'!$B$1:$BX$1,0),FALSE)/1,0))</f>
        <v/>
      </c>
      <c r="Y110" t="str">
        <f>IF($D110="","",IFERROR(VLOOKUP($B110,Kraftvärmeprod!$B$1:$BX$550,MATCH(Y$2,Kraftvärmeprod!$B$1:$VX$1,0),FALSE)/1,0)-IFERROR(VLOOKUP($B110,'Slutlig allokering kvv'!$B$2:$BX$550,MATCH(Y$2,'Slutlig allokering kvv'!$B$1:$BX$1,0),FALSE)/1,0))</f>
        <v/>
      </c>
      <c r="Z110" t="str">
        <f>IF($D110="","",IFERROR(VLOOKUP($B110,Kraftvärmeprod!$B$1:$BX$550,MATCH(Z$2,Kraftvärmeprod!$B$1:$VX$1,0),FALSE)/1,0)-IFERROR(VLOOKUP($B110,'Slutlig allokering kvv'!$B$2:$BX$550,MATCH(Z$2,'Slutlig allokering kvv'!$B$1:$BX$1,0),FALSE)/1,0))</f>
        <v/>
      </c>
      <c r="AA110" t="str">
        <f>IF($D110="","",IFERROR(VLOOKUP($B110,Kraftvärmeprod!$B$1:$BX$550,MATCH(AA$2,Kraftvärmeprod!$B$1:$VX$1,0),FALSE)/1,0)-IFERROR(VLOOKUP($B110,'Slutlig allokering kvv'!$B$2:$BX$550,MATCH(AA$2,'Slutlig allokering kvv'!$B$1:$BX$1,0),FALSE)/1,0))</f>
        <v/>
      </c>
      <c r="AB110" t="str">
        <f>IF($D110="","",IFERROR(VLOOKUP($B110,Kraftvärmeprod!$B$1:$BX$550,MATCH(AB$2,Kraftvärmeprod!$B$1:$VX$1,0),FALSE)/1,0)-IFERROR(VLOOKUP($B110,'Slutlig allokering kvv'!$B$2:$BX$550,MATCH(AB$2,'Slutlig allokering kvv'!$B$1:$BX$1,0),FALSE)/1,0))</f>
        <v/>
      </c>
      <c r="AC110" t="str">
        <f>IF($D110="","",IFERROR(VLOOKUP($B110,Kraftvärmeprod!$B$1:$BX$550,MATCH(AC$2,Kraftvärmeprod!$B$1:$VX$1,0),FALSE)/1,0)-IFERROR(VLOOKUP($B110,'Slutlig allokering kvv'!$B$2:$BX$550,MATCH(AC$2,'Slutlig allokering kvv'!$B$1:$BX$1,0),FALSE)/1,0))</f>
        <v/>
      </c>
      <c r="AD110" t="str">
        <f>IF($D110="","",IFERROR(VLOOKUP($B110,Kraftvärmeprod!$B$1:$BX$550,MATCH(AD$2,Kraftvärmeprod!$B$1:$VX$1,0),FALSE)/1,0)-IFERROR(VLOOKUP($B110,'Slutlig allokering kvv'!$B$2:$BX$550,MATCH(AD$2,'Slutlig allokering kvv'!$B$1:$BX$1,0),FALSE)/1,0))</f>
        <v/>
      </c>
      <c r="AE110" t="str">
        <f>IF($D110="","",IFERROR(VLOOKUP($B110,Miljö!$B$1:$E$550,MATCH("Hjälpel kraftvärme (GWh)",Miljö!$B$1:$E$1,0),FALSE)/1,0)-IFERROR(VLOOKUP($B110,'Slutlig allokering kvv'!$B$2:$BX$549,MATCH(AE$2,'Slutlig allokering kvv'!$B$1:$BX$1,0),FALSE)/1,0))</f>
        <v/>
      </c>
      <c r="AI110" s="274">
        <f t="shared" si="4"/>
        <v>0</v>
      </c>
      <c r="AK110">
        <f>IFERROR(VLOOKUP($B110,'Slutlig allokering kvv'!$B$2:$AX$549,MATCH("Summa slutlig allokerad tillförd energi (utan hjälpel och rökgaskondensering):",'Slutlig allokering kvv'!$B$1:$AX$1,0),FALSE)/1,"")</f>
        <v>0</v>
      </c>
      <c r="AM110" s="275" t="str">
        <f>IFERROR(1-VLOOKUP($B110,'Slutlig allokering kvv'!$B$2:$AX$549,MATCH("Andel av bränsle i kvv som allokerats till värme, exklusive rökgaskondensering och hjälpel",'Slutlig allokering kvv'!$B$1:$AX$1,0),FALSE),"")</f>
        <v/>
      </c>
      <c r="AO110" s="115" t="str">
        <f t="shared" si="5"/>
        <v/>
      </c>
      <c r="AP110" s="276" t="str">
        <f t="shared" si="6"/>
        <v/>
      </c>
      <c r="AR110" s="115" t="str">
        <f t="shared" si="7"/>
        <v/>
      </c>
    </row>
    <row r="111" spans="1:44">
      <c r="A111" t="s">
        <v>190</v>
      </c>
      <c r="B111" t="s">
        <v>193</v>
      </c>
      <c r="C111" t="str">
        <f>IFERROR(VLOOKUP($B111,Kraftvärmeprod!$B$1:$AH$479,MATCH(C$2,Kraftvärmeprod!$B$1:$AG$1,0),FALSE)/1,"")</f>
        <v/>
      </c>
      <c r="D111" t="str">
        <f>IFERROR(VLOOKUP($B111,Kraftvärmeprod!$B$1:$AH$479,MATCH(D$2,Kraftvärmeprod!$B$1:$AG$1,0),FALSE)/1,"")</f>
        <v/>
      </c>
      <c r="F111" t="str">
        <f>IF($D111="","",IFERROR(VLOOKUP($B111,Kraftvärmeprod!$B$1:$BX$550,MATCH(F$2,Kraftvärmeprod!$B$1:$VX$1,0),FALSE)/1,0)-IFERROR(VLOOKUP($B111,'Slutlig allokering kvv'!$B$2:$BX$550,MATCH(F$2,'Slutlig allokering kvv'!$B$1:$BX$1,0),FALSE)/1,0))</f>
        <v/>
      </c>
      <c r="G111" t="str">
        <f>IF($D111="","",IFERROR(VLOOKUP($B111,Kraftvärmeprod!$B$1:$BX$550,MATCH(G$2,Kraftvärmeprod!$B$1:$VX$1,0),FALSE)/1,0)-IFERROR(VLOOKUP($B111,'Slutlig allokering kvv'!$B$2:$BX$550,MATCH(G$2,'Slutlig allokering kvv'!$B$1:$BX$1,0),FALSE)/1,0))</f>
        <v/>
      </c>
      <c r="H111" t="str">
        <f>IF($D111="","",IFERROR(VLOOKUP($B111,Kraftvärmeprod!$B$1:$BX$550,MATCH(H$2,Kraftvärmeprod!$B$1:$VX$1,0),FALSE)/1,0)-IFERROR(VLOOKUP($B111,'Slutlig allokering kvv'!$B$2:$BX$550,MATCH(H$2,'Slutlig allokering kvv'!$B$1:$BX$1,0),FALSE)/1,0))</f>
        <v/>
      </c>
      <c r="I111" t="str">
        <f>IF($D111="","",IFERROR(VLOOKUP($B111,Kraftvärmeprod!$B$1:$BX$550,MATCH(I$2,Kraftvärmeprod!$B$1:$VX$1,0),FALSE)/1,0)-IFERROR(VLOOKUP($B111,'Slutlig allokering kvv'!$B$2:$BX$550,MATCH(I$2,'Slutlig allokering kvv'!$B$1:$BX$1,0),FALSE)/1,0))</f>
        <v/>
      </c>
      <c r="J111" t="str">
        <f>IF($D111="","",IFERROR(VLOOKUP($B111,Kraftvärmeprod!$B$1:$BX$550,MATCH(J$2,Kraftvärmeprod!$B$1:$VX$1,0),FALSE)/1,0)-IFERROR(VLOOKUP($B111,'Slutlig allokering kvv'!$B$2:$BX$550,MATCH(J$2,'Slutlig allokering kvv'!$B$1:$BX$1,0),FALSE)/1,0))</f>
        <v/>
      </c>
      <c r="K111" t="str">
        <f>IF($D111="","",IFERROR(VLOOKUP($B111,Kraftvärmeprod!$B$1:$BX$550,MATCH(K$2,Kraftvärmeprod!$B$1:$VX$1,0),FALSE)/1,0)-IFERROR(VLOOKUP($B111,'Slutlig allokering kvv'!$B$2:$BX$550,MATCH(K$2,'Slutlig allokering kvv'!$B$1:$BX$1,0),FALSE)/1,0))</f>
        <v/>
      </c>
      <c r="L111" t="str">
        <f>IF($D111="","",IFERROR(VLOOKUP($B111,Kraftvärmeprod!$B$1:$BX$550,MATCH(L$2,Kraftvärmeprod!$B$1:$VX$1,0),FALSE)/1,0)-IFERROR(VLOOKUP($B111,'Slutlig allokering kvv'!$B$2:$BX$550,MATCH(L$2,'Slutlig allokering kvv'!$B$1:$BX$1,0),FALSE)/1,0))</f>
        <v/>
      </c>
      <c r="M111" t="str">
        <f>IF($D111="","",IFERROR(VLOOKUP($B111,Kraftvärmeprod!$B$1:$BX$550,MATCH(M$2,Kraftvärmeprod!$B$1:$VX$1,0),FALSE)/1,0)-IFERROR(VLOOKUP($B111,'Slutlig allokering kvv'!$B$2:$BX$550,MATCH(M$2,'Slutlig allokering kvv'!$B$1:$BX$1,0),FALSE)/1,0))</f>
        <v/>
      </c>
      <c r="N111" t="str">
        <f>IF($D111="","",IFERROR(VLOOKUP($B111,Kraftvärmeprod!$B$1:$BX$550,MATCH(N$2,Kraftvärmeprod!$B$1:$VX$1,0),FALSE)/1,0)-IFERROR(VLOOKUP($B111,'Slutlig allokering kvv'!$B$2:$BX$550,MATCH(N$2,'Slutlig allokering kvv'!$B$1:$BX$1,0),FALSE)/1,0))</f>
        <v/>
      </c>
      <c r="O111" t="str">
        <f>IF($D111="","",IFERROR(VLOOKUP($B111,Kraftvärmeprod!$B$1:$BX$550,MATCH(O$2,Kraftvärmeprod!$B$1:$VX$1,0),FALSE)/1,0)-IFERROR(VLOOKUP($B111,'Slutlig allokering kvv'!$B$2:$BX$550,MATCH(O$2,'Slutlig allokering kvv'!$B$1:$BX$1,0),FALSE)/1,0))</f>
        <v/>
      </c>
      <c r="P111" t="str">
        <f>IF($D111="","",IFERROR(VLOOKUP($B111,Kraftvärmeprod!$B$1:$BX$550,MATCH(P$2,Kraftvärmeprod!$B$1:$VX$1,0),FALSE)/1,0)-IFERROR(VLOOKUP($B111,'Slutlig allokering kvv'!$B$2:$BX$550,MATCH(P$2,'Slutlig allokering kvv'!$B$1:$BX$1,0),FALSE)/1,0))</f>
        <v/>
      </c>
      <c r="Q111" t="str">
        <f>IF($D111="","",IFERROR(VLOOKUP($B111,Kraftvärmeprod!$B$1:$BX$550,MATCH(Q$2,Kraftvärmeprod!$B$1:$VX$1,0),FALSE)/1,0)-IFERROR(VLOOKUP($B111,'Slutlig allokering kvv'!$B$2:$BX$550,MATCH(Q$2,'Slutlig allokering kvv'!$B$1:$BX$1,0),FALSE)/1,0))</f>
        <v/>
      </c>
      <c r="R111" t="str">
        <f>IF($D111="","",IFERROR(VLOOKUP($B111,Kraftvärmeprod!$B$1:$BX$550,MATCH(R$2,Kraftvärmeprod!$B$1:$VX$1,0),FALSE)/1,0)-IFERROR(VLOOKUP($B111,'Slutlig allokering kvv'!$B$2:$BX$550,MATCH(R$2,'Slutlig allokering kvv'!$B$1:$BX$1,0),FALSE)/1,0))</f>
        <v/>
      </c>
      <c r="S111" t="str">
        <f>IF($D111="","",IFERROR(VLOOKUP($B111,Kraftvärmeprod!$B$1:$BX$550,MATCH(S$2,Kraftvärmeprod!$B$1:$VX$1,0),FALSE)/1,0)-IFERROR(VLOOKUP($B111,'Slutlig allokering kvv'!$B$2:$BX$550,MATCH(S$2,'Slutlig allokering kvv'!$B$1:$BX$1,0),FALSE)/1,0))</f>
        <v/>
      </c>
      <c r="T111" t="str">
        <f>IF($D111="","",IFERROR(VLOOKUP($B111,Kraftvärmeprod!$B$1:$BX$550,MATCH(T$2,Kraftvärmeprod!$B$1:$VX$1,0),FALSE)/1,0)-IFERROR(VLOOKUP($B111,'Slutlig allokering kvv'!$B$2:$BX$550,MATCH(T$2,'Slutlig allokering kvv'!$B$1:$BX$1,0),FALSE)/1,0))</f>
        <v/>
      </c>
      <c r="U111" t="str">
        <f>IF($D111="","",IFERROR(VLOOKUP($B111,Kraftvärmeprod!$B$1:$BX$550,MATCH(U$2,Kraftvärmeprod!$B$1:$VX$1,0),FALSE)/1,0)-IFERROR(VLOOKUP($B111,'Slutlig allokering kvv'!$B$2:$BX$550,MATCH(U$2,'Slutlig allokering kvv'!$B$1:$BX$1,0),FALSE)/1,0))</f>
        <v/>
      </c>
      <c r="V111" t="str">
        <f>IF($D111="","",IFERROR(VLOOKUP($B111,Kraftvärmeprod!$B$1:$BX$550,MATCH(V$2,Kraftvärmeprod!$B$1:$VX$1,0),FALSE)/1,0)-IFERROR(VLOOKUP($B111,'Slutlig allokering kvv'!$B$2:$BX$550,MATCH(V$2,'Slutlig allokering kvv'!$B$1:$BX$1,0),FALSE)/1,0))</f>
        <v/>
      </c>
      <c r="W111" t="str">
        <f>IF($D111="","",IFERROR(VLOOKUP($B111,Kraftvärmeprod!$B$1:$BX$550,MATCH(W$2,Kraftvärmeprod!$B$1:$VX$1,0),FALSE)/1,0)-IFERROR(VLOOKUP($B111,'Slutlig allokering kvv'!$B$2:$BX$550,MATCH(W$2,'Slutlig allokering kvv'!$B$1:$BX$1,0),FALSE)/1,0))</f>
        <v/>
      </c>
      <c r="X111" t="str">
        <f>IF($D111="","",IFERROR(VLOOKUP($B111,Kraftvärmeprod!$B$1:$BX$550,MATCH(X$2,Kraftvärmeprod!$B$1:$VX$1,0),FALSE)/1,0)-IFERROR(VLOOKUP($B111,'Slutlig allokering kvv'!$B$2:$BX$550,MATCH(X$2,'Slutlig allokering kvv'!$B$1:$BX$1,0),FALSE)/1,0))</f>
        <v/>
      </c>
      <c r="Y111" t="str">
        <f>IF($D111="","",IFERROR(VLOOKUP($B111,Kraftvärmeprod!$B$1:$BX$550,MATCH(Y$2,Kraftvärmeprod!$B$1:$VX$1,0),FALSE)/1,0)-IFERROR(VLOOKUP($B111,'Slutlig allokering kvv'!$B$2:$BX$550,MATCH(Y$2,'Slutlig allokering kvv'!$B$1:$BX$1,0),FALSE)/1,0))</f>
        <v/>
      </c>
      <c r="Z111" t="str">
        <f>IF($D111="","",IFERROR(VLOOKUP($B111,Kraftvärmeprod!$B$1:$BX$550,MATCH(Z$2,Kraftvärmeprod!$B$1:$VX$1,0),FALSE)/1,0)-IFERROR(VLOOKUP($B111,'Slutlig allokering kvv'!$B$2:$BX$550,MATCH(Z$2,'Slutlig allokering kvv'!$B$1:$BX$1,0),FALSE)/1,0))</f>
        <v/>
      </c>
      <c r="AA111" t="str">
        <f>IF($D111="","",IFERROR(VLOOKUP($B111,Kraftvärmeprod!$B$1:$BX$550,MATCH(AA$2,Kraftvärmeprod!$B$1:$VX$1,0),FALSE)/1,0)-IFERROR(VLOOKUP($B111,'Slutlig allokering kvv'!$B$2:$BX$550,MATCH(AA$2,'Slutlig allokering kvv'!$B$1:$BX$1,0),FALSE)/1,0))</f>
        <v/>
      </c>
      <c r="AB111" t="str">
        <f>IF($D111="","",IFERROR(VLOOKUP($B111,Kraftvärmeprod!$B$1:$BX$550,MATCH(AB$2,Kraftvärmeprod!$B$1:$VX$1,0),FALSE)/1,0)-IFERROR(VLOOKUP($B111,'Slutlig allokering kvv'!$B$2:$BX$550,MATCH(AB$2,'Slutlig allokering kvv'!$B$1:$BX$1,0),FALSE)/1,0))</f>
        <v/>
      </c>
      <c r="AC111" t="str">
        <f>IF($D111="","",IFERROR(VLOOKUP($B111,Kraftvärmeprod!$B$1:$BX$550,MATCH(AC$2,Kraftvärmeprod!$B$1:$VX$1,0),FALSE)/1,0)-IFERROR(VLOOKUP($B111,'Slutlig allokering kvv'!$B$2:$BX$550,MATCH(AC$2,'Slutlig allokering kvv'!$B$1:$BX$1,0),FALSE)/1,0))</f>
        <v/>
      </c>
      <c r="AD111" t="str">
        <f>IF($D111="","",IFERROR(VLOOKUP($B111,Kraftvärmeprod!$B$1:$BX$550,MATCH(AD$2,Kraftvärmeprod!$B$1:$VX$1,0),FALSE)/1,0)-IFERROR(VLOOKUP($B111,'Slutlig allokering kvv'!$B$2:$BX$550,MATCH(AD$2,'Slutlig allokering kvv'!$B$1:$BX$1,0),FALSE)/1,0))</f>
        <v/>
      </c>
      <c r="AE111" t="str">
        <f>IF($D111="","",IFERROR(VLOOKUP($B111,Miljö!$B$1:$E$550,MATCH("Hjälpel kraftvärme (GWh)",Miljö!$B$1:$E$1,0),FALSE)/1,0)-IFERROR(VLOOKUP($B111,'Slutlig allokering kvv'!$B$2:$BX$549,MATCH(AE$2,'Slutlig allokering kvv'!$B$1:$BX$1,0),FALSE)/1,0))</f>
        <v/>
      </c>
      <c r="AI111" s="274">
        <f t="shared" si="4"/>
        <v>0</v>
      </c>
      <c r="AK111">
        <f>IFERROR(VLOOKUP($B111,'Slutlig allokering kvv'!$B$2:$AX$549,MATCH("Summa slutlig allokerad tillförd energi (utan hjälpel och rökgaskondensering):",'Slutlig allokering kvv'!$B$1:$AX$1,0),FALSE)/1,"")</f>
        <v>0</v>
      </c>
      <c r="AM111" s="275" t="str">
        <f>IFERROR(1-VLOOKUP($B111,'Slutlig allokering kvv'!$B$2:$AX$549,MATCH("Andel av bränsle i kvv som allokerats till värme, exklusive rökgaskondensering och hjälpel",'Slutlig allokering kvv'!$B$1:$AX$1,0),FALSE),"")</f>
        <v/>
      </c>
      <c r="AO111" s="115" t="str">
        <f t="shared" si="5"/>
        <v/>
      </c>
      <c r="AP111" s="276" t="str">
        <f t="shared" si="6"/>
        <v/>
      </c>
      <c r="AR111" s="115" t="str">
        <f t="shared" si="7"/>
        <v/>
      </c>
    </row>
    <row r="112" spans="1:44">
      <c r="A112" t="s">
        <v>190</v>
      </c>
      <c r="B112" t="s">
        <v>194</v>
      </c>
      <c r="C112">
        <f>IFERROR(VLOOKUP($B112,Kraftvärmeprod!$B$1:$AH$479,MATCH(C$2,Kraftvärmeprod!$B$1:$AG$1,0),FALSE)/1,"")</f>
        <v>372</v>
      </c>
      <c r="D112">
        <f>IFERROR(VLOOKUP($B112,Kraftvärmeprod!$B$1:$AH$479,MATCH(D$2,Kraftvärmeprod!$B$1:$AG$1,0),FALSE)/1,"")</f>
        <v>139</v>
      </c>
      <c r="F112">
        <f>IF($D112="","",IFERROR(VLOOKUP($B112,Kraftvärmeprod!$B$1:$BX$550,MATCH(F$2,Kraftvärmeprod!$B$1:$VX$1,0),FALSE)/1,0)-IFERROR(VLOOKUP($B112,'Slutlig allokering kvv'!$B$2:$BX$550,MATCH(F$2,'Slutlig allokering kvv'!$B$1:$BX$1,0),FALSE)/1,0))</f>
        <v>0</v>
      </c>
      <c r="G112">
        <f>IF($D112="","",IFERROR(VLOOKUP($B112,Kraftvärmeprod!$B$1:$BX$550,MATCH(G$2,Kraftvärmeprod!$B$1:$VX$1,0),FALSE)/1,0)-IFERROR(VLOOKUP($B112,'Slutlig allokering kvv'!$B$2:$BX$550,MATCH(G$2,'Slutlig allokering kvv'!$B$1:$BX$1,0),FALSE)/1,0))</f>
        <v>0</v>
      </c>
      <c r="H112">
        <f>IF($D112="","",IFERROR(VLOOKUP($B112,Kraftvärmeprod!$B$1:$BX$550,MATCH(H$2,Kraftvärmeprod!$B$1:$VX$1,0),FALSE)/1,0)-IFERROR(VLOOKUP($B112,'Slutlig allokering kvv'!$B$2:$BX$550,MATCH(H$2,'Slutlig allokering kvv'!$B$1:$BX$1,0),FALSE)/1,0))</f>
        <v>0</v>
      </c>
      <c r="I112">
        <f>IF($D112="","",IFERROR(VLOOKUP($B112,Kraftvärmeprod!$B$1:$BX$550,MATCH(I$2,Kraftvärmeprod!$B$1:$VX$1,0),FALSE)/1,0)-IFERROR(VLOOKUP($B112,'Slutlig allokering kvv'!$B$2:$BX$550,MATCH(I$2,'Slutlig allokering kvv'!$B$1:$BX$1,0),FALSE)/1,0))</f>
        <v>0</v>
      </c>
      <c r="J112">
        <f>IF($D112="","",IFERROR(VLOOKUP($B112,Kraftvärmeprod!$B$1:$BX$550,MATCH(J$2,Kraftvärmeprod!$B$1:$VX$1,0),FALSE)/1,0)-IFERROR(VLOOKUP($B112,'Slutlig allokering kvv'!$B$2:$BX$550,MATCH(J$2,'Slutlig allokering kvv'!$B$1:$BX$1,0),FALSE)/1,0))</f>
        <v>0</v>
      </c>
      <c r="K112">
        <f>IF($D112="","",IFERROR(VLOOKUP($B112,Kraftvärmeprod!$B$1:$BX$550,MATCH(K$2,Kraftvärmeprod!$B$1:$VX$1,0),FALSE)/1,0)-IFERROR(VLOOKUP($B112,'Slutlig allokering kvv'!$B$2:$BX$550,MATCH(K$2,'Slutlig allokering kvv'!$B$1:$BX$1,0),FALSE)/1,0))</f>
        <v>0</v>
      </c>
      <c r="L112">
        <f>IF($D112="","",IFERROR(VLOOKUP($B112,Kraftvärmeprod!$B$1:$BX$550,MATCH(L$2,Kraftvärmeprod!$B$1:$VX$1,0),FALSE)/1,0)-IFERROR(VLOOKUP($B112,'Slutlig allokering kvv'!$B$2:$BX$550,MATCH(L$2,'Slutlig allokering kvv'!$B$1:$BX$1,0),FALSE)/1,0))</f>
        <v>3.6014899999999996</v>
      </c>
      <c r="M112">
        <f>IF($D112="","",IFERROR(VLOOKUP($B112,Kraftvärmeprod!$B$1:$BX$550,MATCH(M$2,Kraftvärmeprod!$B$1:$VX$1,0),FALSE)/1,0)-IFERROR(VLOOKUP($B112,'Slutlig allokering kvv'!$B$2:$BX$550,MATCH(M$2,'Slutlig allokering kvv'!$B$1:$BX$1,0),FALSE)/1,0))</f>
        <v>79.923599999999993</v>
      </c>
      <c r="N112">
        <f>IF($D112="","",IFERROR(VLOOKUP($B112,Kraftvärmeprod!$B$1:$BX$550,MATCH(N$2,Kraftvärmeprod!$B$1:$VX$1,0),FALSE)/1,0)-IFERROR(VLOOKUP($B112,'Slutlig allokering kvv'!$B$2:$BX$550,MATCH(N$2,'Slutlig allokering kvv'!$B$1:$BX$1,0),FALSE)/1,0))</f>
        <v>82.932999999999993</v>
      </c>
      <c r="O112">
        <f>IF($D112="","",IFERROR(VLOOKUP($B112,Kraftvärmeprod!$B$1:$BX$550,MATCH(O$2,Kraftvärmeprod!$B$1:$VX$1,0),FALSE)/1,0)-IFERROR(VLOOKUP($B112,'Slutlig allokering kvv'!$B$2:$BX$550,MATCH(O$2,'Slutlig allokering kvv'!$B$1:$BX$1,0),FALSE)/1,0))</f>
        <v>45.832700000000003</v>
      </c>
      <c r="P112">
        <f>IF($D112="","",IFERROR(VLOOKUP($B112,Kraftvärmeprod!$B$1:$BX$550,MATCH(P$2,Kraftvärmeprod!$B$1:$VX$1,0),FALSE)/1,0)-IFERROR(VLOOKUP($B112,'Slutlig allokering kvv'!$B$2:$BX$550,MATCH(P$2,'Slutlig allokering kvv'!$B$1:$BX$1,0),FALSE)/1,0))</f>
        <v>0</v>
      </c>
      <c r="Q112">
        <f>IF($D112="","",IFERROR(VLOOKUP($B112,Kraftvärmeprod!$B$1:$BX$550,MATCH(Q$2,Kraftvärmeprod!$B$1:$VX$1,0),FALSE)/1,0)-IFERROR(VLOOKUP($B112,'Slutlig allokering kvv'!$B$2:$BX$550,MATCH(Q$2,'Slutlig allokering kvv'!$B$1:$BX$1,0),FALSE)/1,0))</f>
        <v>0</v>
      </c>
      <c r="R112">
        <f>IF($D112="","",IFERROR(VLOOKUP($B112,Kraftvärmeprod!$B$1:$BX$550,MATCH(R$2,Kraftvärmeprod!$B$1:$VX$1,0),FALSE)/1,0)-IFERROR(VLOOKUP($B112,'Slutlig allokering kvv'!$B$2:$BX$550,MATCH(R$2,'Slutlig allokering kvv'!$B$1:$BX$1,0),FALSE)/1,0))</f>
        <v>0</v>
      </c>
      <c r="S112">
        <f>IF($D112="","",IFERROR(VLOOKUP($B112,Kraftvärmeprod!$B$1:$BX$550,MATCH(S$2,Kraftvärmeprod!$B$1:$VX$1,0),FALSE)/1,0)-IFERROR(VLOOKUP($B112,'Slutlig allokering kvv'!$B$2:$BX$550,MATCH(S$2,'Slutlig allokering kvv'!$B$1:$BX$1,0),FALSE)/1,0))</f>
        <v>4.1935200000000004</v>
      </c>
      <c r="T112">
        <f>IF($D112="","",IFERROR(VLOOKUP($B112,Kraftvärmeprod!$B$1:$BX$550,MATCH(T$2,Kraftvärmeprod!$B$1:$VX$1,0),FALSE)/1,0)-IFERROR(VLOOKUP($B112,'Slutlig allokering kvv'!$B$2:$BX$550,MATCH(T$2,'Slutlig allokering kvv'!$B$1:$BX$1,0),FALSE)/1,0))</f>
        <v>0</v>
      </c>
      <c r="U112">
        <f>IF($D112="","",IFERROR(VLOOKUP($B112,Kraftvärmeprod!$B$1:$BX$550,MATCH(U$2,Kraftvärmeprod!$B$1:$VX$1,0),FALSE)/1,0)-IFERROR(VLOOKUP($B112,'Slutlig allokering kvv'!$B$2:$BX$550,MATCH(U$2,'Slutlig allokering kvv'!$B$1:$BX$1,0),FALSE)/1,0))</f>
        <v>0</v>
      </c>
      <c r="V112">
        <f>IF($D112="","",IFERROR(VLOOKUP($B112,Kraftvärmeprod!$B$1:$BX$550,MATCH(V$2,Kraftvärmeprod!$B$1:$VX$1,0),FALSE)/1,0)-IFERROR(VLOOKUP($B112,'Slutlig allokering kvv'!$B$2:$BX$550,MATCH(V$2,'Slutlig allokering kvv'!$B$1:$BX$1,0),FALSE)/1,0))</f>
        <v>70.895199999999988</v>
      </c>
      <c r="W112">
        <f>IF($D112="","",IFERROR(VLOOKUP($B112,Kraftvärmeprod!$B$1:$BX$550,MATCH(W$2,Kraftvärmeprod!$B$1:$VX$1,0),FALSE)/1,0)-IFERROR(VLOOKUP($B112,'Slutlig allokering kvv'!$B$2:$BX$550,MATCH(W$2,'Slutlig allokering kvv'!$B$1:$BX$1,0),FALSE)/1,0))</f>
        <v>0</v>
      </c>
      <c r="X112">
        <f>IF($D112="","",IFERROR(VLOOKUP($B112,Kraftvärmeprod!$B$1:$BX$550,MATCH(X$2,Kraftvärmeprod!$B$1:$VX$1,0),FALSE)/1,0)-IFERROR(VLOOKUP($B112,'Slutlig allokering kvv'!$B$2:$BX$550,MATCH(X$2,'Slutlig allokering kvv'!$B$1:$BX$1,0),FALSE)/1,0))</f>
        <v>0</v>
      </c>
      <c r="Y112">
        <f>IF($D112="","",IFERROR(VLOOKUP($B112,Kraftvärmeprod!$B$1:$BX$550,MATCH(Y$2,Kraftvärmeprod!$B$1:$VX$1,0),FALSE)/1,0)-IFERROR(VLOOKUP($B112,'Slutlig allokering kvv'!$B$2:$BX$550,MATCH(Y$2,'Slutlig allokering kvv'!$B$1:$BX$1,0),FALSE)/1,0))</f>
        <v>0</v>
      </c>
      <c r="Z112">
        <f>IF($D112="","",IFERROR(VLOOKUP($B112,Kraftvärmeprod!$B$1:$BX$550,MATCH(Z$2,Kraftvärmeprod!$B$1:$VX$1,0),FALSE)/1,0)-IFERROR(VLOOKUP($B112,'Slutlig allokering kvv'!$B$2:$BX$550,MATCH(Z$2,'Slutlig allokering kvv'!$B$1:$BX$1,0),FALSE)/1,0))</f>
        <v>6.3695599999999999</v>
      </c>
      <c r="AA112">
        <f>IF($D112="","",IFERROR(VLOOKUP($B112,Kraftvärmeprod!$B$1:$BX$550,MATCH(AA$2,Kraftvärmeprod!$B$1:$VX$1,0),FALSE)/1,0)-IFERROR(VLOOKUP($B112,'Slutlig allokering kvv'!$B$2:$BX$550,MATCH(AA$2,'Slutlig allokering kvv'!$B$1:$BX$1,0),FALSE)/1,0))</f>
        <v>0</v>
      </c>
      <c r="AB112">
        <f>IF($D112="","",IFERROR(VLOOKUP($B112,Kraftvärmeprod!$B$1:$BX$550,MATCH(AB$2,Kraftvärmeprod!$B$1:$VX$1,0),FALSE)/1,0)-IFERROR(VLOOKUP($B112,'Slutlig allokering kvv'!$B$2:$BX$550,MATCH(AB$2,'Slutlig allokering kvv'!$B$1:$BX$1,0),FALSE)/1,0))</f>
        <v>0</v>
      </c>
      <c r="AC112">
        <f>IF($D112="","",IFERROR(VLOOKUP($B112,Kraftvärmeprod!$B$1:$BX$550,MATCH(AC$2,Kraftvärmeprod!$B$1:$VX$1,0),FALSE)/1,0)-IFERROR(VLOOKUP($B112,'Slutlig allokering kvv'!$B$2:$BX$550,MATCH(AC$2,'Slutlig allokering kvv'!$B$1:$BX$1,0),FALSE)/1,0))</f>
        <v>0</v>
      </c>
      <c r="AD112">
        <f>IF($D112="","",IFERROR(VLOOKUP($B112,Kraftvärmeprod!$B$1:$BX$550,MATCH(AD$2,Kraftvärmeprod!$B$1:$VX$1,0),FALSE)/1,0)-IFERROR(VLOOKUP($B112,'Slutlig allokering kvv'!$B$2:$BX$550,MATCH(AD$2,'Slutlig allokering kvv'!$B$1:$BX$1,0),FALSE)/1,0))</f>
        <v>0</v>
      </c>
      <c r="AE112">
        <f>IF($D112="","",IFERROR(VLOOKUP($B112,Miljö!$B$1:$E$550,MATCH("Hjälpel kraftvärme (GWh)",Miljö!$B$1:$E$1,0),FALSE)/1,0)-IFERROR(VLOOKUP($B112,'Slutlig allokering kvv'!$B$2:$BX$549,MATCH(AE$2,'Slutlig allokering kvv'!$B$1:$BX$1,0),FALSE)/1,0))</f>
        <v>0</v>
      </c>
      <c r="AI112" s="274">
        <f t="shared" si="4"/>
        <v>293.74906999999996</v>
      </c>
      <c r="AK112">
        <f>IFERROR(VLOOKUP($B112,'Slutlig allokering kvv'!$B$2:$AX$549,MATCH("Summa slutlig allokerad tillförd energi (utan hjälpel och rökgaskondensering):",'Slutlig allokering kvv'!$B$1:$AX$1,0),FALSE)/1,"")</f>
        <v>302.85093000000006</v>
      </c>
      <c r="AM112" s="275">
        <f>IFERROR(1-VLOOKUP($B112,'Slutlig allokering kvv'!$B$2:$AX$549,MATCH("Andel av bränsle i kvv som allokerats till värme, exklusive rökgaskondensering och hjälpel",'Slutlig allokering kvv'!$B$1:$AX$1,0),FALSE),"")</f>
        <v>0.49237189071404619</v>
      </c>
      <c r="AO112" s="115">
        <f t="shared" si="5"/>
        <v>0.49237189071404619</v>
      </c>
      <c r="AP112" s="276">
        <f t="shared" si="6"/>
        <v>0</v>
      </c>
      <c r="AR112" s="115">
        <f t="shared" si="7"/>
        <v>0.47319298747056465</v>
      </c>
    </row>
    <row r="113" spans="1:44">
      <c r="A113" t="s">
        <v>190</v>
      </c>
      <c r="B113" t="s">
        <v>195</v>
      </c>
      <c r="C113" t="str">
        <f>IFERROR(VLOOKUP($B113,Kraftvärmeprod!$B$1:$AH$479,MATCH(C$2,Kraftvärmeprod!$B$1:$AG$1,0),FALSE)/1,"")</f>
        <v/>
      </c>
      <c r="D113" t="str">
        <f>IFERROR(VLOOKUP($B113,Kraftvärmeprod!$B$1:$AH$479,MATCH(D$2,Kraftvärmeprod!$B$1:$AG$1,0),FALSE)/1,"")</f>
        <v/>
      </c>
      <c r="F113" t="str">
        <f>IF($D113="","",IFERROR(VLOOKUP($B113,Kraftvärmeprod!$B$1:$BX$550,MATCH(F$2,Kraftvärmeprod!$B$1:$VX$1,0),FALSE)/1,0)-IFERROR(VLOOKUP($B113,'Slutlig allokering kvv'!$B$2:$BX$550,MATCH(F$2,'Slutlig allokering kvv'!$B$1:$BX$1,0),FALSE)/1,0))</f>
        <v/>
      </c>
      <c r="G113" t="str">
        <f>IF($D113="","",IFERROR(VLOOKUP($B113,Kraftvärmeprod!$B$1:$BX$550,MATCH(G$2,Kraftvärmeprod!$B$1:$VX$1,0),FALSE)/1,0)-IFERROR(VLOOKUP($B113,'Slutlig allokering kvv'!$B$2:$BX$550,MATCH(G$2,'Slutlig allokering kvv'!$B$1:$BX$1,0),FALSE)/1,0))</f>
        <v/>
      </c>
      <c r="H113" t="str">
        <f>IF($D113="","",IFERROR(VLOOKUP($B113,Kraftvärmeprod!$B$1:$BX$550,MATCH(H$2,Kraftvärmeprod!$B$1:$VX$1,0),FALSE)/1,0)-IFERROR(VLOOKUP($B113,'Slutlig allokering kvv'!$B$2:$BX$550,MATCH(H$2,'Slutlig allokering kvv'!$B$1:$BX$1,0),FALSE)/1,0))</f>
        <v/>
      </c>
      <c r="I113" t="str">
        <f>IF($D113="","",IFERROR(VLOOKUP($B113,Kraftvärmeprod!$B$1:$BX$550,MATCH(I$2,Kraftvärmeprod!$B$1:$VX$1,0),FALSE)/1,0)-IFERROR(VLOOKUP($B113,'Slutlig allokering kvv'!$B$2:$BX$550,MATCH(I$2,'Slutlig allokering kvv'!$B$1:$BX$1,0),FALSE)/1,0))</f>
        <v/>
      </c>
      <c r="J113" t="str">
        <f>IF($D113="","",IFERROR(VLOOKUP($B113,Kraftvärmeprod!$B$1:$BX$550,MATCH(J$2,Kraftvärmeprod!$B$1:$VX$1,0),FALSE)/1,0)-IFERROR(VLOOKUP($B113,'Slutlig allokering kvv'!$B$2:$BX$550,MATCH(J$2,'Slutlig allokering kvv'!$B$1:$BX$1,0),FALSE)/1,0))</f>
        <v/>
      </c>
      <c r="K113" t="str">
        <f>IF($D113="","",IFERROR(VLOOKUP($B113,Kraftvärmeprod!$B$1:$BX$550,MATCH(K$2,Kraftvärmeprod!$B$1:$VX$1,0),FALSE)/1,0)-IFERROR(VLOOKUP($B113,'Slutlig allokering kvv'!$B$2:$BX$550,MATCH(K$2,'Slutlig allokering kvv'!$B$1:$BX$1,0),FALSE)/1,0))</f>
        <v/>
      </c>
      <c r="L113" t="str">
        <f>IF($D113="","",IFERROR(VLOOKUP($B113,Kraftvärmeprod!$B$1:$BX$550,MATCH(L$2,Kraftvärmeprod!$B$1:$VX$1,0),FALSE)/1,0)-IFERROR(VLOOKUP($B113,'Slutlig allokering kvv'!$B$2:$BX$550,MATCH(L$2,'Slutlig allokering kvv'!$B$1:$BX$1,0),FALSE)/1,0))</f>
        <v/>
      </c>
      <c r="M113" t="str">
        <f>IF($D113="","",IFERROR(VLOOKUP($B113,Kraftvärmeprod!$B$1:$BX$550,MATCH(M$2,Kraftvärmeprod!$B$1:$VX$1,0),FALSE)/1,0)-IFERROR(VLOOKUP($B113,'Slutlig allokering kvv'!$B$2:$BX$550,MATCH(M$2,'Slutlig allokering kvv'!$B$1:$BX$1,0),FALSE)/1,0))</f>
        <v/>
      </c>
      <c r="N113" t="str">
        <f>IF($D113="","",IFERROR(VLOOKUP($B113,Kraftvärmeprod!$B$1:$BX$550,MATCH(N$2,Kraftvärmeprod!$B$1:$VX$1,0),FALSE)/1,0)-IFERROR(VLOOKUP($B113,'Slutlig allokering kvv'!$B$2:$BX$550,MATCH(N$2,'Slutlig allokering kvv'!$B$1:$BX$1,0),FALSE)/1,0))</f>
        <v/>
      </c>
      <c r="O113" t="str">
        <f>IF($D113="","",IFERROR(VLOOKUP($B113,Kraftvärmeprod!$B$1:$BX$550,MATCH(O$2,Kraftvärmeprod!$B$1:$VX$1,0),FALSE)/1,0)-IFERROR(VLOOKUP($B113,'Slutlig allokering kvv'!$B$2:$BX$550,MATCH(O$2,'Slutlig allokering kvv'!$B$1:$BX$1,0),FALSE)/1,0))</f>
        <v/>
      </c>
      <c r="P113" t="str">
        <f>IF($D113="","",IFERROR(VLOOKUP($B113,Kraftvärmeprod!$B$1:$BX$550,MATCH(P$2,Kraftvärmeprod!$B$1:$VX$1,0),FALSE)/1,0)-IFERROR(VLOOKUP($B113,'Slutlig allokering kvv'!$B$2:$BX$550,MATCH(P$2,'Slutlig allokering kvv'!$B$1:$BX$1,0),FALSE)/1,0))</f>
        <v/>
      </c>
      <c r="Q113" t="str">
        <f>IF($D113="","",IFERROR(VLOOKUP($B113,Kraftvärmeprod!$B$1:$BX$550,MATCH(Q$2,Kraftvärmeprod!$B$1:$VX$1,0),FALSE)/1,0)-IFERROR(VLOOKUP($B113,'Slutlig allokering kvv'!$B$2:$BX$550,MATCH(Q$2,'Slutlig allokering kvv'!$B$1:$BX$1,0),FALSE)/1,0))</f>
        <v/>
      </c>
      <c r="R113" t="str">
        <f>IF($D113="","",IFERROR(VLOOKUP($B113,Kraftvärmeprod!$B$1:$BX$550,MATCH(R$2,Kraftvärmeprod!$B$1:$VX$1,0),FALSE)/1,0)-IFERROR(VLOOKUP($B113,'Slutlig allokering kvv'!$B$2:$BX$550,MATCH(R$2,'Slutlig allokering kvv'!$B$1:$BX$1,0),FALSE)/1,0))</f>
        <v/>
      </c>
      <c r="S113" t="str">
        <f>IF($D113="","",IFERROR(VLOOKUP($B113,Kraftvärmeprod!$B$1:$BX$550,MATCH(S$2,Kraftvärmeprod!$B$1:$VX$1,0),FALSE)/1,0)-IFERROR(VLOOKUP($B113,'Slutlig allokering kvv'!$B$2:$BX$550,MATCH(S$2,'Slutlig allokering kvv'!$B$1:$BX$1,0),FALSE)/1,0))</f>
        <v/>
      </c>
      <c r="T113" t="str">
        <f>IF($D113="","",IFERROR(VLOOKUP($B113,Kraftvärmeprod!$B$1:$BX$550,MATCH(T$2,Kraftvärmeprod!$B$1:$VX$1,0),FALSE)/1,0)-IFERROR(VLOOKUP($B113,'Slutlig allokering kvv'!$B$2:$BX$550,MATCH(T$2,'Slutlig allokering kvv'!$B$1:$BX$1,0),FALSE)/1,0))</f>
        <v/>
      </c>
      <c r="U113" t="str">
        <f>IF($D113="","",IFERROR(VLOOKUP($B113,Kraftvärmeprod!$B$1:$BX$550,MATCH(U$2,Kraftvärmeprod!$B$1:$VX$1,0),FALSE)/1,0)-IFERROR(VLOOKUP($B113,'Slutlig allokering kvv'!$B$2:$BX$550,MATCH(U$2,'Slutlig allokering kvv'!$B$1:$BX$1,0),FALSE)/1,0))</f>
        <v/>
      </c>
      <c r="V113" t="str">
        <f>IF($D113="","",IFERROR(VLOOKUP($B113,Kraftvärmeprod!$B$1:$BX$550,MATCH(V$2,Kraftvärmeprod!$B$1:$VX$1,0),FALSE)/1,0)-IFERROR(VLOOKUP($B113,'Slutlig allokering kvv'!$B$2:$BX$550,MATCH(V$2,'Slutlig allokering kvv'!$B$1:$BX$1,0),FALSE)/1,0))</f>
        <v/>
      </c>
      <c r="W113" t="str">
        <f>IF($D113="","",IFERROR(VLOOKUP($B113,Kraftvärmeprod!$B$1:$BX$550,MATCH(W$2,Kraftvärmeprod!$B$1:$VX$1,0),FALSE)/1,0)-IFERROR(VLOOKUP($B113,'Slutlig allokering kvv'!$B$2:$BX$550,MATCH(W$2,'Slutlig allokering kvv'!$B$1:$BX$1,0),FALSE)/1,0))</f>
        <v/>
      </c>
      <c r="X113" t="str">
        <f>IF($D113="","",IFERROR(VLOOKUP($B113,Kraftvärmeprod!$B$1:$BX$550,MATCH(X$2,Kraftvärmeprod!$B$1:$VX$1,0),FALSE)/1,0)-IFERROR(VLOOKUP($B113,'Slutlig allokering kvv'!$B$2:$BX$550,MATCH(X$2,'Slutlig allokering kvv'!$B$1:$BX$1,0),FALSE)/1,0))</f>
        <v/>
      </c>
      <c r="Y113" t="str">
        <f>IF($D113="","",IFERROR(VLOOKUP($B113,Kraftvärmeprod!$B$1:$BX$550,MATCH(Y$2,Kraftvärmeprod!$B$1:$VX$1,0),FALSE)/1,0)-IFERROR(VLOOKUP($B113,'Slutlig allokering kvv'!$B$2:$BX$550,MATCH(Y$2,'Slutlig allokering kvv'!$B$1:$BX$1,0),FALSE)/1,0))</f>
        <v/>
      </c>
      <c r="Z113" t="str">
        <f>IF($D113="","",IFERROR(VLOOKUP($B113,Kraftvärmeprod!$B$1:$BX$550,MATCH(Z$2,Kraftvärmeprod!$B$1:$VX$1,0),FALSE)/1,0)-IFERROR(VLOOKUP($B113,'Slutlig allokering kvv'!$B$2:$BX$550,MATCH(Z$2,'Slutlig allokering kvv'!$B$1:$BX$1,0),FALSE)/1,0))</f>
        <v/>
      </c>
      <c r="AA113" t="str">
        <f>IF($D113="","",IFERROR(VLOOKUP($B113,Kraftvärmeprod!$B$1:$BX$550,MATCH(AA$2,Kraftvärmeprod!$B$1:$VX$1,0),FALSE)/1,0)-IFERROR(VLOOKUP($B113,'Slutlig allokering kvv'!$B$2:$BX$550,MATCH(AA$2,'Slutlig allokering kvv'!$B$1:$BX$1,0),FALSE)/1,0))</f>
        <v/>
      </c>
      <c r="AB113" t="str">
        <f>IF($D113="","",IFERROR(VLOOKUP($B113,Kraftvärmeprod!$B$1:$BX$550,MATCH(AB$2,Kraftvärmeprod!$B$1:$VX$1,0),FALSE)/1,0)-IFERROR(VLOOKUP($B113,'Slutlig allokering kvv'!$B$2:$BX$550,MATCH(AB$2,'Slutlig allokering kvv'!$B$1:$BX$1,0),FALSE)/1,0))</f>
        <v/>
      </c>
      <c r="AC113" t="str">
        <f>IF($D113="","",IFERROR(VLOOKUP($B113,Kraftvärmeprod!$B$1:$BX$550,MATCH(AC$2,Kraftvärmeprod!$B$1:$VX$1,0),FALSE)/1,0)-IFERROR(VLOOKUP($B113,'Slutlig allokering kvv'!$B$2:$BX$550,MATCH(AC$2,'Slutlig allokering kvv'!$B$1:$BX$1,0),FALSE)/1,0))</f>
        <v/>
      </c>
      <c r="AD113" t="str">
        <f>IF($D113="","",IFERROR(VLOOKUP($B113,Kraftvärmeprod!$B$1:$BX$550,MATCH(AD$2,Kraftvärmeprod!$B$1:$VX$1,0),FALSE)/1,0)-IFERROR(VLOOKUP($B113,'Slutlig allokering kvv'!$B$2:$BX$550,MATCH(AD$2,'Slutlig allokering kvv'!$B$1:$BX$1,0),FALSE)/1,0))</f>
        <v/>
      </c>
      <c r="AE113" t="str">
        <f>IF($D113="","",IFERROR(VLOOKUP($B113,Miljö!$B$1:$E$550,MATCH("Hjälpel kraftvärme (GWh)",Miljö!$B$1:$E$1,0),FALSE)/1,0)-IFERROR(VLOOKUP($B113,'Slutlig allokering kvv'!$B$2:$BX$549,MATCH(AE$2,'Slutlig allokering kvv'!$B$1:$BX$1,0),FALSE)/1,0))</f>
        <v/>
      </c>
      <c r="AI113" s="274">
        <f t="shared" si="4"/>
        <v>0</v>
      </c>
      <c r="AK113">
        <f>IFERROR(VLOOKUP($B113,'Slutlig allokering kvv'!$B$2:$AX$549,MATCH("Summa slutlig allokerad tillförd energi (utan hjälpel och rökgaskondensering):",'Slutlig allokering kvv'!$B$1:$AX$1,0),FALSE)/1,"")</f>
        <v>0</v>
      </c>
      <c r="AM113" s="275" t="str">
        <f>IFERROR(1-VLOOKUP($B113,'Slutlig allokering kvv'!$B$2:$AX$549,MATCH("Andel av bränsle i kvv som allokerats till värme, exklusive rökgaskondensering och hjälpel",'Slutlig allokering kvv'!$B$1:$AX$1,0),FALSE),"")</f>
        <v/>
      </c>
      <c r="AO113" s="115" t="str">
        <f t="shared" si="5"/>
        <v/>
      </c>
      <c r="AP113" s="276" t="str">
        <f t="shared" si="6"/>
        <v/>
      </c>
      <c r="AR113" s="115" t="str">
        <f t="shared" si="7"/>
        <v/>
      </c>
    </row>
    <row r="114" spans="1:44">
      <c r="A114" t="s">
        <v>196</v>
      </c>
      <c r="B114" t="s">
        <v>197</v>
      </c>
      <c r="C114" t="str">
        <f>IFERROR(VLOOKUP($B114,Kraftvärmeprod!$B$1:$AH$479,MATCH(C$2,Kraftvärmeprod!$B$1:$AG$1,0),FALSE)/1,"")</f>
        <v/>
      </c>
      <c r="D114" t="str">
        <f>IFERROR(VLOOKUP($B114,Kraftvärmeprod!$B$1:$AH$479,MATCH(D$2,Kraftvärmeprod!$B$1:$AG$1,0),FALSE)/1,"")</f>
        <v/>
      </c>
      <c r="F114" t="str">
        <f>IF($D114="","",IFERROR(VLOOKUP($B114,Kraftvärmeprod!$B$1:$BX$550,MATCH(F$2,Kraftvärmeprod!$B$1:$VX$1,0),FALSE)/1,0)-IFERROR(VLOOKUP($B114,'Slutlig allokering kvv'!$B$2:$BX$550,MATCH(F$2,'Slutlig allokering kvv'!$B$1:$BX$1,0),FALSE)/1,0))</f>
        <v/>
      </c>
      <c r="G114" t="str">
        <f>IF($D114="","",IFERROR(VLOOKUP($B114,Kraftvärmeprod!$B$1:$BX$550,MATCH(G$2,Kraftvärmeprod!$B$1:$VX$1,0),FALSE)/1,0)-IFERROR(VLOOKUP($B114,'Slutlig allokering kvv'!$B$2:$BX$550,MATCH(G$2,'Slutlig allokering kvv'!$B$1:$BX$1,0),FALSE)/1,0))</f>
        <v/>
      </c>
      <c r="H114" t="str">
        <f>IF($D114="","",IFERROR(VLOOKUP($B114,Kraftvärmeprod!$B$1:$BX$550,MATCH(H$2,Kraftvärmeprod!$B$1:$VX$1,0),FALSE)/1,0)-IFERROR(VLOOKUP($B114,'Slutlig allokering kvv'!$B$2:$BX$550,MATCH(H$2,'Slutlig allokering kvv'!$B$1:$BX$1,0),FALSE)/1,0))</f>
        <v/>
      </c>
      <c r="I114" t="str">
        <f>IF($D114="","",IFERROR(VLOOKUP($B114,Kraftvärmeprod!$B$1:$BX$550,MATCH(I$2,Kraftvärmeprod!$B$1:$VX$1,0),FALSE)/1,0)-IFERROR(VLOOKUP($B114,'Slutlig allokering kvv'!$B$2:$BX$550,MATCH(I$2,'Slutlig allokering kvv'!$B$1:$BX$1,0),FALSE)/1,0))</f>
        <v/>
      </c>
      <c r="J114" t="str">
        <f>IF($D114="","",IFERROR(VLOOKUP($B114,Kraftvärmeprod!$B$1:$BX$550,MATCH(J$2,Kraftvärmeprod!$B$1:$VX$1,0),FALSE)/1,0)-IFERROR(VLOOKUP($B114,'Slutlig allokering kvv'!$B$2:$BX$550,MATCH(J$2,'Slutlig allokering kvv'!$B$1:$BX$1,0),FALSE)/1,0))</f>
        <v/>
      </c>
      <c r="K114" t="str">
        <f>IF($D114="","",IFERROR(VLOOKUP($B114,Kraftvärmeprod!$B$1:$BX$550,MATCH(K$2,Kraftvärmeprod!$B$1:$VX$1,0),FALSE)/1,0)-IFERROR(VLOOKUP($B114,'Slutlig allokering kvv'!$B$2:$BX$550,MATCH(K$2,'Slutlig allokering kvv'!$B$1:$BX$1,0),FALSE)/1,0))</f>
        <v/>
      </c>
      <c r="L114" t="str">
        <f>IF($D114="","",IFERROR(VLOOKUP($B114,Kraftvärmeprod!$B$1:$BX$550,MATCH(L$2,Kraftvärmeprod!$B$1:$VX$1,0),FALSE)/1,0)-IFERROR(VLOOKUP($B114,'Slutlig allokering kvv'!$B$2:$BX$550,MATCH(L$2,'Slutlig allokering kvv'!$B$1:$BX$1,0),FALSE)/1,0))</f>
        <v/>
      </c>
      <c r="M114" t="str">
        <f>IF($D114="","",IFERROR(VLOOKUP($B114,Kraftvärmeprod!$B$1:$BX$550,MATCH(M$2,Kraftvärmeprod!$B$1:$VX$1,0),FALSE)/1,0)-IFERROR(VLOOKUP($B114,'Slutlig allokering kvv'!$B$2:$BX$550,MATCH(M$2,'Slutlig allokering kvv'!$B$1:$BX$1,0),FALSE)/1,0))</f>
        <v/>
      </c>
      <c r="N114" t="str">
        <f>IF($D114="","",IFERROR(VLOOKUP($B114,Kraftvärmeprod!$B$1:$BX$550,MATCH(N$2,Kraftvärmeprod!$B$1:$VX$1,0),FALSE)/1,0)-IFERROR(VLOOKUP($B114,'Slutlig allokering kvv'!$B$2:$BX$550,MATCH(N$2,'Slutlig allokering kvv'!$B$1:$BX$1,0),FALSE)/1,0))</f>
        <v/>
      </c>
      <c r="O114" t="str">
        <f>IF($D114="","",IFERROR(VLOOKUP($B114,Kraftvärmeprod!$B$1:$BX$550,MATCH(O$2,Kraftvärmeprod!$B$1:$VX$1,0),FALSE)/1,0)-IFERROR(VLOOKUP($B114,'Slutlig allokering kvv'!$B$2:$BX$550,MATCH(O$2,'Slutlig allokering kvv'!$B$1:$BX$1,0),FALSE)/1,0))</f>
        <v/>
      </c>
      <c r="P114" t="str">
        <f>IF($D114="","",IFERROR(VLOOKUP($B114,Kraftvärmeprod!$B$1:$BX$550,MATCH(P$2,Kraftvärmeprod!$B$1:$VX$1,0),FALSE)/1,0)-IFERROR(VLOOKUP($B114,'Slutlig allokering kvv'!$B$2:$BX$550,MATCH(P$2,'Slutlig allokering kvv'!$B$1:$BX$1,0),FALSE)/1,0))</f>
        <v/>
      </c>
      <c r="Q114" t="str">
        <f>IF($D114="","",IFERROR(VLOOKUP($B114,Kraftvärmeprod!$B$1:$BX$550,MATCH(Q$2,Kraftvärmeprod!$B$1:$VX$1,0),FALSE)/1,0)-IFERROR(VLOOKUP($B114,'Slutlig allokering kvv'!$B$2:$BX$550,MATCH(Q$2,'Slutlig allokering kvv'!$B$1:$BX$1,0),FALSE)/1,0))</f>
        <v/>
      </c>
      <c r="R114" t="str">
        <f>IF($D114="","",IFERROR(VLOOKUP($B114,Kraftvärmeprod!$B$1:$BX$550,MATCH(R$2,Kraftvärmeprod!$B$1:$VX$1,0),FALSE)/1,0)-IFERROR(VLOOKUP($B114,'Slutlig allokering kvv'!$B$2:$BX$550,MATCH(R$2,'Slutlig allokering kvv'!$B$1:$BX$1,0),FALSE)/1,0))</f>
        <v/>
      </c>
      <c r="S114" t="str">
        <f>IF($D114="","",IFERROR(VLOOKUP($B114,Kraftvärmeprod!$B$1:$BX$550,MATCH(S$2,Kraftvärmeprod!$B$1:$VX$1,0),FALSE)/1,0)-IFERROR(VLOOKUP($B114,'Slutlig allokering kvv'!$B$2:$BX$550,MATCH(S$2,'Slutlig allokering kvv'!$B$1:$BX$1,0),FALSE)/1,0))</f>
        <v/>
      </c>
      <c r="T114" t="str">
        <f>IF($D114="","",IFERROR(VLOOKUP($B114,Kraftvärmeprod!$B$1:$BX$550,MATCH(T$2,Kraftvärmeprod!$B$1:$VX$1,0),FALSE)/1,0)-IFERROR(VLOOKUP($B114,'Slutlig allokering kvv'!$B$2:$BX$550,MATCH(T$2,'Slutlig allokering kvv'!$B$1:$BX$1,0),FALSE)/1,0))</f>
        <v/>
      </c>
      <c r="U114" t="str">
        <f>IF($D114="","",IFERROR(VLOOKUP($B114,Kraftvärmeprod!$B$1:$BX$550,MATCH(U$2,Kraftvärmeprod!$B$1:$VX$1,0),FALSE)/1,0)-IFERROR(VLOOKUP($B114,'Slutlig allokering kvv'!$B$2:$BX$550,MATCH(U$2,'Slutlig allokering kvv'!$B$1:$BX$1,0),FALSE)/1,0))</f>
        <v/>
      </c>
      <c r="V114" t="str">
        <f>IF($D114="","",IFERROR(VLOOKUP($B114,Kraftvärmeprod!$B$1:$BX$550,MATCH(V$2,Kraftvärmeprod!$B$1:$VX$1,0),FALSE)/1,0)-IFERROR(VLOOKUP($B114,'Slutlig allokering kvv'!$B$2:$BX$550,MATCH(V$2,'Slutlig allokering kvv'!$B$1:$BX$1,0),FALSE)/1,0))</f>
        <v/>
      </c>
      <c r="W114" t="str">
        <f>IF($D114="","",IFERROR(VLOOKUP($B114,Kraftvärmeprod!$B$1:$BX$550,MATCH(W$2,Kraftvärmeprod!$B$1:$VX$1,0),FALSE)/1,0)-IFERROR(VLOOKUP($B114,'Slutlig allokering kvv'!$B$2:$BX$550,MATCH(W$2,'Slutlig allokering kvv'!$B$1:$BX$1,0),FALSE)/1,0))</f>
        <v/>
      </c>
      <c r="X114" t="str">
        <f>IF($D114="","",IFERROR(VLOOKUP($B114,Kraftvärmeprod!$B$1:$BX$550,MATCH(X$2,Kraftvärmeprod!$B$1:$VX$1,0),FALSE)/1,0)-IFERROR(VLOOKUP($B114,'Slutlig allokering kvv'!$B$2:$BX$550,MATCH(X$2,'Slutlig allokering kvv'!$B$1:$BX$1,0),FALSE)/1,0))</f>
        <v/>
      </c>
      <c r="Y114" t="str">
        <f>IF($D114="","",IFERROR(VLOOKUP($B114,Kraftvärmeprod!$B$1:$BX$550,MATCH(Y$2,Kraftvärmeprod!$B$1:$VX$1,0),FALSE)/1,0)-IFERROR(VLOOKUP($B114,'Slutlig allokering kvv'!$B$2:$BX$550,MATCH(Y$2,'Slutlig allokering kvv'!$B$1:$BX$1,0),FALSE)/1,0))</f>
        <v/>
      </c>
      <c r="Z114" t="str">
        <f>IF($D114="","",IFERROR(VLOOKUP($B114,Kraftvärmeprod!$B$1:$BX$550,MATCH(Z$2,Kraftvärmeprod!$B$1:$VX$1,0),FALSE)/1,0)-IFERROR(VLOOKUP($B114,'Slutlig allokering kvv'!$B$2:$BX$550,MATCH(Z$2,'Slutlig allokering kvv'!$B$1:$BX$1,0),FALSE)/1,0))</f>
        <v/>
      </c>
      <c r="AA114" t="str">
        <f>IF($D114="","",IFERROR(VLOOKUP($B114,Kraftvärmeprod!$B$1:$BX$550,MATCH(AA$2,Kraftvärmeprod!$B$1:$VX$1,0),FALSE)/1,0)-IFERROR(VLOOKUP($B114,'Slutlig allokering kvv'!$B$2:$BX$550,MATCH(AA$2,'Slutlig allokering kvv'!$B$1:$BX$1,0),FALSE)/1,0))</f>
        <v/>
      </c>
      <c r="AB114" t="str">
        <f>IF($D114="","",IFERROR(VLOOKUP($B114,Kraftvärmeprod!$B$1:$BX$550,MATCH(AB$2,Kraftvärmeprod!$B$1:$VX$1,0),FALSE)/1,0)-IFERROR(VLOOKUP($B114,'Slutlig allokering kvv'!$B$2:$BX$550,MATCH(AB$2,'Slutlig allokering kvv'!$B$1:$BX$1,0),FALSE)/1,0))</f>
        <v/>
      </c>
      <c r="AC114" t="str">
        <f>IF($D114="","",IFERROR(VLOOKUP($B114,Kraftvärmeprod!$B$1:$BX$550,MATCH(AC$2,Kraftvärmeprod!$B$1:$VX$1,0),FALSE)/1,0)-IFERROR(VLOOKUP($B114,'Slutlig allokering kvv'!$B$2:$BX$550,MATCH(AC$2,'Slutlig allokering kvv'!$B$1:$BX$1,0),FALSE)/1,0))</f>
        <v/>
      </c>
      <c r="AD114" t="str">
        <f>IF($D114="","",IFERROR(VLOOKUP($B114,Kraftvärmeprod!$B$1:$BX$550,MATCH(AD$2,Kraftvärmeprod!$B$1:$VX$1,0),FALSE)/1,0)-IFERROR(VLOOKUP($B114,'Slutlig allokering kvv'!$B$2:$BX$550,MATCH(AD$2,'Slutlig allokering kvv'!$B$1:$BX$1,0),FALSE)/1,0))</f>
        <v/>
      </c>
      <c r="AE114" t="str">
        <f>IF($D114="","",IFERROR(VLOOKUP($B114,Miljö!$B$1:$E$550,MATCH("Hjälpel kraftvärme (GWh)",Miljö!$B$1:$E$1,0),FALSE)/1,0)-IFERROR(VLOOKUP($B114,'Slutlig allokering kvv'!$B$2:$BX$549,MATCH(AE$2,'Slutlig allokering kvv'!$B$1:$BX$1,0),FALSE)/1,0))</f>
        <v/>
      </c>
      <c r="AI114" s="274">
        <f t="shared" si="4"/>
        <v>0</v>
      </c>
      <c r="AK114">
        <f>IFERROR(VLOOKUP($B114,'Slutlig allokering kvv'!$B$2:$AX$549,MATCH("Summa slutlig allokerad tillförd energi (utan hjälpel och rökgaskondensering):",'Slutlig allokering kvv'!$B$1:$AX$1,0),FALSE)/1,"")</f>
        <v>0</v>
      </c>
      <c r="AM114" s="275" t="str">
        <f>IFERROR(1-VLOOKUP($B114,'Slutlig allokering kvv'!$B$2:$AX$549,MATCH("Andel av bränsle i kvv som allokerats till värme, exklusive rökgaskondensering och hjälpel",'Slutlig allokering kvv'!$B$1:$AX$1,0),FALSE),"")</f>
        <v/>
      </c>
      <c r="AO114" s="115" t="str">
        <f t="shared" si="5"/>
        <v/>
      </c>
      <c r="AP114" s="276" t="str">
        <f t="shared" si="6"/>
        <v/>
      </c>
      <c r="AR114" s="115" t="str">
        <f t="shared" si="7"/>
        <v/>
      </c>
    </row>
    <row r="115" spans="1:44">
      <c r="A115" t="s">
        <v>198</v>
      </c>
      <c r="B115" t="s">
        <v>199</v>
      </c>
      <c r="C115" t="str">
        <f>IFERROR(VLOOKUP($B115,Kraftvärmeprod!$B$1:$AH$479,MATCH(C$2,Kraftvärmeprod!$B$1:$AG$1,0),FALSE)/1,"")</f>
        <v/>
      </c>
      <c r="D115" t="str">
        <f>IFERROR(VLOOKUP($B115,Kraftvärmeprod!$B$1:$AH$479,MATCH(D$2,Kraftvärmeprod!$B$1:$AG$1,0),FALSE)/1,"")</f>
        <v/>
      </c>
      <c r="F115" t="str">
        <f>IF($D115="","",IFERROR(VLOOKUP($B115,Kraftvärmeprod!$B$1:$BX$550,MATCH(F$2,Kraftvärmeprod!$B$1:$VX$1,0),FALSE)/1,0)-IFERROR(VLOOKUP($B115,'Slutlig allokering kvv'!$B$2:$BX$550,MATCH(F$2,'Slutlig allokering kvv'!$B$1:$BX$1,0),FALSE)/1,0))</f>
        <v/>
      </c>
      <c r="G115" t="str">
        <f>IF($D115="","",IFERROR(VLOOKUP($B115,Kraftvärmeprod!$B$1:$BX$550,MATCH(G$2,Kraftvärmeprod!$B$1:$VX$1,0),FALSE)/1,0)-IFERROR(VLOOKUP($B115,'Slutlig allokering kvv'!$B$2:$BX$550,MATCH(G$2,'Slutlig allokering kvv'!$B$1:$BX$1,0),FALSE)/1,0))</f>
        <v/>
      </c>
      <c r="H115" t="str">
        <f>IF($D115="","",IFERROR(VLOOKUP($B115,Kraftvärmeprod!$B$1:$BX$550,MATCH(H$2,Kraftvärmeprod!$B$1:$VX$1,0),FALSE)/1,0)-IFERROR(VLOOKUP($B115,'Slutlig allokering kvv'!$B$2:$BX$550,MATCH(H$2,'Slutlig allokering kvv'!$B$1:$BX$1,0),FALSE)/1,0))</f>
        <v/>
      </c>
      <c r="I115" t="str">
        <f>IF($D115="","",IFERROR(VLOOKUP($B115,Kraftvärmeprod!$B$1:$BX$550,MATCH(I$2,Kraftvärmeprod!$B$1:$VX$1,0),FALSE)/1,0)-IFERROR(VLOOKUP($B115,'Slutlig allokering kvv'!$B$2:$BX$550,MATCH(I$2,'Slutlig allokering kvv'!$B$1:$BX$1,0),FALSE)/1,0))</f>
        <v/>
      </c>
      <c r="J115" t="str">
        <f>IF($D115="","",IFERROR(VLOOKUP($B115,Kraftvärmeprod!$B$1:$BX$550,MATCH(J$2,Kraftvärmeprod!$B$1:$VX$1,0),FALSE)/1,0)-IFERROR(VLOOKUP($B115,'Slutlig allokering kvv'!$B$2:$BX$550,MATCH(J$2,'Slutlig allokering kvv'!$B$1:$BX$1,0),FALSE)/1,0))</f>
        <v/>
      </c>
      <c r="K115" t="str">
        <f>IF($D115="","",IFERROR(VLOOKUP($B115,Kraftvärmeprod!$B$1:$BX$550,MATCH(K$2,Kraftvärmeprod!$B$1:$VX$1,0),FALSE)/1,0)-IFERROR(VLOOKUP($B115,'Slutlig allokering kvv'!$B$2:$BX$550,MATCH(K$2,'Slutlig allokering kvv'!$B$1:$BX$1,0),FALSE)/1,0))</f>
        <v/>
      </c>
      <c r="L115" t="str">
        <f>IF($D115="","",IFERROR(VLOOKUP($B115,Kraftvärmeprod!$B$1:$BX$550,MATCH(L$2,Kraftvärmeprod!$B$1:$VX$1,0),FALSE)/1,0)-IFERROR(VLOOKUP($B115,'Slutlig allokering kvv'!$B$2:$BX$550,MATCH(L$2,'Slutlig allokering kvv'!$B$1:$BX$1,0),FALSE)/1,0))</f>
        <v/>
      </c>
      <c r="M115" t="str">
        <f>IF($D115="","",IFERROR(VLOOKUP($B115,Kraftvärmeprod!$B$1:$BX$550,MATCH(M$2,Kraftvärmeprod!$B$1:$VX$1,0),FALSE)/1,0)-IFERROR(VLOOKUP($B115,'Slutlig allokering kvv'!$B$2:$BX$550,MATCH(M$2,'Slutlig allokering kvv'!$B$1:$BX$1,0),FALSE)/1,0))</f>
        <v/>
      </c>
      <c r="N115" t="str">
        <f>IF($D115="","",IFERROR(VLOOKUP($B115,Kraftvärmeprod!$B$1:$BX$550,MATCH(N$2,Kraftvärmeprod!$B$1:$VX$1,0),FALSE)/1,0)-IFERROR(VLOOKUP($B115,'Slutlig allokering kvv'!$B$2:$BX$550,MATCH(N$2,'Slutlig allokering kvv'!$B$1:$BX$1,0),FALSE)/1,0))</f>
        <v/>
      </c>
      <c r="O115" t="str">
        <f>IF($D115="","",IFERROR(VLOOKUP($B115,Kraftvärmeprod!$B$1:$BX$550,MATCH(O$2,Kraftvärmeprod!$B$1:$VX$1,0),FALSE)/1,0)-IFERROR(VLOOKUP($B115,'Slutlig allokering kvv'!$B$2:$BX$550,MATCH(O$2,'Slutlig allokering kvv'!$B$1:$BX$1,0),FALSE)/1,0))</f>
        <v/>
      </c>
      <c r="P115" t="str">
        <f>IF($D115="","",IFERROR(VLOOKUP($B115,Kraftvärmeprod!$B$1:$BX$550,MATCH(P$2,Kraftvärmeprod!$B$1:$VX$1,0),FALSE)/1,0)-IFERROR(VLOOKUP($B115,'Slutlig allokering kvv'!$B$2:$BX$550,MATCH(P$2,'Slutlig allokering kvv'!$B$1:$BX$1,0),FALSE)/1,0))</f>
        <v/>
      </c>
      <c r="Q115" t="str">
        <f>IF($D115="","",IFERROR(VLOOKUP($B115,Kraftvärmeprod!$B$1:$BX$550,MATCH(Q$2,Kraftvärmeprod!$B$1:$VX$1,0),FALSE)/1,0)-IFERROR(VLOOKUP($B115,'Slutlig allokering kvv'!$B$2:$BX$550,MATCH(Q$2,'Slutlig allokering kvv'!$B$1:$BX$1,0),FALSE)/1,0))</f>
        <v/>
      </c>
      <c r="R115" t="str">
        <f>IF($D115="","",IFERROR(VLOOKUP($B115,Kraftvärmeprod!$B$1:$BX$550,MATCH(R$2,Kraftvärmeprod!$B$1:$VX$1,0),FALSE)/1,0)-IFERROR(VLOOKUP($B115,'Slutlig allokering kvv'!$B$2:$BX$550,MATCH(R$2,'Slutlig allokering kvv'!$B$1:$BX$1,0),FALSE)/1,0))</f>
        <v/>
      </c>
      <c r="S115" t="str">
        <f>IF($D115="","",IFERROR(VLOOKUP($B115,Kraftvärmeprod!$B$1:$BX$550,MATCH(S$2,Kraftvärmeprod!$B$1:$VX$1,0),FALSE)/1,0)-IFERROR(VLOOKUP($B115,'Slutlig allokering kvv'!$B$2:$BX$550,MATCH(S$2,'Slutlig allokering kvv'!$B$1:$BX$1,0),FALSE)/1,0))</f>
        <v/>
      </c>
      <c r="T115" t="str">
        <f>IF($D115="","",IFERROR(VLOOKUP($B115,Kraftvärmeprod!$B$1:$BX$550,MATCH(T$2,Kraftvärmeprod!$B$1:$VX$1,0),FALSE)/1,0)-IFERROR(VLOOKUP($B115,'Slutlig allokering kvv'!$B$2:$BX$550,MATCH(T$2,'Slutlig allokering kvv'!$B$1:$BX$1,0),FALSE)/1,0))</f>
        <v/>
      </c>
      <c r="U115" t="str">
        <f>IF($D115="","",IFERROR(VLOOKUP($B115,Kraftvärmeprod!$B$1:$BX$550,MATCH(U$2,Kraftvärmeprod!$B$1:$VX$1,0),FALSE)/1,0)-IFERROR(VLOOKUP($B115,'Slutlig allokering kvv'!$B$2:$BX$550,MATCH(U$2,'Slutlig allokering kvv'!$B$1:$BX$1,0),FALSE)/1,0))</f>
        <v/>
      </c>
      <c r="V115" t="str">
        <f>IF($D115="","",IFERROR(VLOOKUP($B115,Kraftvärmeprod!$B$1:$BX$550,MATCH(V$2,Kraftvärmeprod!$B$1:$VX$1,0),FALSE)/1,0)-IFERROR(VLOOKUP($B115,'Slutlig allokering kvv'!$B$2:$BX$550,MATCH(V$2,'Slutlig allokering kvv'!$B$1:$BX$1,0),FALSE)/1,0))</f>
        <v/>
      </c>
      <c r="W115" t="str">
        <f>IF($D115="","",IFERROR(VLOOKUP($B115,Kraftvärmeprod!$B$1:$BX$550,MATCH(W$2,Kraftvärmeprod!$B$1:$VX$1,0),FALSE)/1,0)-IFERROR(VLOOKUP($B115,'Slutlig allokering kvv'!$B$2:$BX$550,MATCH(W$2,'Slutlig allokering kvv'!$B$1:$BX$1,0),FALSE)/1,0))</f>
        <v/>
      </c>
      <c r="X115" t="str">
        <f>IF($D115="","",IFERROR(VLOOKUP($B115,Kraftvärmeprod!$B$1:$BX$550,MATCH(X$2,Kraftvärmeprod!$B$1:$VX$1,0),FALSE)/1,0)-IFERROR(VLOOKUP($B115,'Slutlig allokering kvv'!$B$2:$BX$550,MATCH(X$2,'Slutlig allokering kvv'!$B$1:$BX$1,0),FALSE)/1,0))</f>
        <v/>
      </c>
      <c r="Y115" t="str">
        <f>IF($D115="","",IFERROR(VLOOKUP($B115,Kraftvärmeprod!$B$1:$BX$550,MATCH(Y$2,Kraftvärmeprod!$B$1:$VX$1,0),FALSE)/1,0)-IFERROR(VLOOKUP($B115,'Slutlig allokering kvv'!$B$2:$BX$550,MATCH(Y$2,'Slutlig allokering kvv'!$B$1:$BX$1,0),FALSE)/1,0))</f>
        <v/>
      </c>
      <c r="Z115" t="str">
        <f>IF($D115="","",IFERROR(VLOOKUP($B115,Kraftvärmeprod!$B$1:$BX$550,MATCH(Z$2,Kraftvärmeprod!$B$1:$VX$1,0),FALSE)/1,0)-IFERROR(VLOOKUP($B115,'Slutlig allokering kvv'!$B$2:$BX$550,MATCH(Z$2,'Slutlig allokering kvv'!$B$1:$BX$1,0),FALSE)/1,0))</f>
        <v/>
      </c>
      <c r="AA115" t="str">
        <f>IF($D115="","",IFERROR(VLOOKUP($B115,Kraftvärmeprod!$B$1:$BX$550,MATCH(AA$2,Kraftvärmeprod!$B$1:$VX$1,0),FALSE)/1,0)-IFERROR(VLOOKUP($B115,'Slutlig allokering kvv'!$B$2:$BX$550,MATCH(AA$2,'Slutlig allokering kvv'!$B$1:$BX$1,0),FALSE)/1,0))</f>
        <v/>
      </c>
      <c r="AB115" t="str">
        <f>IF($D115="","",IFERROR(VLOOKUP($B115,Kraftvärmeprod!$B$1:$BX$550,MATCH(AB$2,Kraftvärmeprod!$B$1:$VX$1,0),FALSE)/1,0)-IFERROR(VLOOKUP($B115,'Slutlig allokering kvv'!$B$2:$BX$550,MATCH(AB$2,'Slutlig allokering kvv'!$B$1:$BX$1,0),FALSE)/1,0))</f>
        <v/>
      </c>
      <c r="AC115" t="str">
        <f>IF($D115="","",IFERROR(VLOOKUP($B115,Kraftvärmeprod!$B$1:$BX$550,MATCH(AC$2,Kraftvärmeprod!$B$1:$VX$1,0),FALSE)/1,0)-IFERROR(VLOOKUP($B115,'Slutlig allokering kvv'!$B$2:$BX$550,MATCH(AC$2,'Slutlig allokering kvv'!$B$1:$BX$1,0),FALSE)/1,0))</f>
        <v/>
      </c>
      <c r="AD115" t="str">
        <f>IF($D115="","",IFERROR(VLOOKUP($B115,Kraftvärmeprod!$B$1:$BX$550,MATCH(AD$2,Kraftvärmeprod!$B$1:$VX$1,0),FALSE)/1,0)-IFERROR(VLOOKUP($B115,'Slutlig allokering kvv'!$B$2:$BX$550,MATCH(AD$2,'Slutlig allokering kvv'!$B$1:$BX$1,0),FALSE)/1,0))</f>
        <v/>
      </c>
      <c r="AE115" t="str">
        <f>IF($D115="","",IFERROR(VLOOKUP($B115,Miljö!$B$1:$E$550,MATCH("Hjälpel kraftvärme (GWh)",Miljö!$B$1:$E$1,0),FALSE)/1,0)-IFERROR(VLOOKUP($B115,'Slutlig allokering kvv'!$B$2:$BX$549,MATCH(AE$2,'Slutlig allokering kvv'!$B$1:$BX$1,0),FALSE)/1,0))</f>
        <v/>
      </c>
      <c r="AI115" s="274">
        <f t="shared" si="4"/>
        <v>0</v>
      </c>
      <c r="AK115">
        <f>IFERROR(VLOOKUP($B115,'Slutlig allokering kvv'!$B$2:$AX$549,MATCH("Summa slutlig allokerad tillförd energi (utan hjälpel och rökgaskondensering):",'Slutlig allokering kvv'!$B$1:$AX$1,0),FALSE)/1,"")</f>
        <v>0</v>
      </c>
      <c r="AM115" s="275" t="str">
        <f>IFERROR(1-VLOOKUP($B115,'Slutlig allokering kvv'!$B$2:$AX$549,MATCH("Andel av bränsle i kvv som allokerats till värme, exklusive rökgaskondensering och hjälpel",'Slutlig allokering kvv'!$B$1:$AX$1,0),FALSE),"")</f>
        <v/>
      </c>
      <c r="AO115" s="115" t="str">
        <f t="shared" si="5"/>
        <v/>
      </c>
      <c r="AP115" s="276" t="str">
        <f t="shared" si="6"/>
        <v/>
      </c>
      <c r="AR115" s="115" t="str">
        <f t="shared" si="7"/>
        <v/>
      </c>
    </row>
    <row r="116" spans="1:44">
      <c r="A116" t="s">
        <v>198</v>
      </c>
      <c r="B116" t="s">
        <v>200</v>
      </c>
      <c r="C116">
        <f>IFERROR(VLOOKUP($B116,Kraftvärmeprod!$B$1:$AH$479,MATCH(C$2,Kraftvärmeprod!$B$1:$AG$1,0),FALSE)/1,"")</f>
        <v>607.29999999999995</v>
      </c>
      <c r="D116">
        <f>IFERROR(VLOOKUP($B116,Kraftvärmeprod!$B$1:$AH$479,MATCH(D$2,Kraftvärmeprod!$B$1:$AG$1,0),FALSE)/1,"")</f>
        <v>190.99</v>
      </c>
      <c r="F116">
        <f>IF($D116="","",IFERROR(VLOOKUP($B116,Kraftvärmeprod!$B$1:$BX$550,MATCH(F$2,Kraftvärmeprod!$B$1:$VX$1,0),FALSE)/1,0)-IFERROR(VLOOKUP($B116,'Slutlig allokering kvv'!$B$2:$BX$550,MATCH(F$2,'Slutlig allokering kvv'!$B$1:$BX$1,0),FALSE)/1,0))</f>
        <v>0</v>
      </c>
      <c r="G116">
        <f>IF($D116="","",IFERROR(VLOOKUP($B116,Kraftvärmeprod!$B$1:$BX$550,MATCH(G$2,Kraftvärmeprod!$B$1:$VX$1,0),FALSE)/1,0)-IFERROR(VLOOKUP($B116,'Slutlig allokering kvv'!$B$2:$BX$550,MATCH(G$2,'Slutlig allokering kvv'!$B$1:$BX$1,0),FALSE)/1,0))</f>
        <v>0.68818000000000001</v>
      </c>
      <c r="H116">
        <f>IF($D116="","",IFERROR(VLOOKUP($B116,Kraftvärmeprod!$B$1:$BX$550,MATCH(H$2,Kraftvärmeprod!$B$1:$VX$1,0),FALSE)/1,0)-IFERROR(VLOOKUP($B116,'Slutlig allokering kvv'!$B$2:$BX$550,MATCH(H$2,'Slutlig allokering kvv'!$B$1:$BX$1,0),FALSE)/1,0))</f>
        <v>0</v>
      </c>
      <c r="I116">
        <f>IF($D116="","",IFERROR(VLOOKUP($B116,Kraftvärmeprod!$B$1:$BX$550,MATCH(I$2,Kraftvärmeprod!$B$1:$VX$1,0),FALSE)/1,0)-IFERROR(VLOOKUP($B116,'Slutlig allokering kvv'!$B$2:$BX$550,MATCH(I$2,'Slutlig allokering kvv'!$B$1:$BX$1,0),FALSE)/1,0))</f>
        <v>0</v>
      </c>
      <c r="J116">
        <f>IF($D116="","",IFERROR(VLOOKUP($B116,Kraftvärmeprod!$B$1:$BX$550,MATCH(J$2,Kraftvärmeprod!$B$1:$VX$1,0),FALSE)/1,0)-IFERROR(VLOOKUP($B116,'Slutlig allokering kvv'!$B$2:$BX$550,MATCH(J$2,'Slutlig allokering kvv'!$B$1:$BX$1,0),FALSE)/1,0))</f>
        <v>0</v>
      </c>
      <c r="K116">
        <f>IF($D116="","",IFERROR(VLOOKUP($B116,Kraftvärmeprod!$B$1:$BX$550,MATCH(K$2,Kraftvärmeprod!$B$1:$VX$1,0),FALSE)/1,0)-IFERROR(VLOOKUP($B116,'Slutlig allokering kvv'!$B$2:$BX$550,MATCH(K$2,'Slutlig allokering kvv'!$B$1:$BX$1,0),FALSE)/1,0))</f>
        <v>0</v>
      </c>
      <c r="L116">
        <f>IF($D116="","",IFERROR(VLOOKUP($B116,Kraftvärmeprod!$B$1:$BX$550,MATCH(L$2,Kraftvärmeprod!$B$1:$VX$1,0),FALSE)/1,0)-IFERROR(VLOOKUP($B116,'Slutlig allokering kvv'!$B$2:$BX$550,MATCH(L$2,'Slutlig allokering kvv'!$B$1:$BX$1,0),FALSE)/1,0))</f>
        <v>108.95699999999999</v>
      </c>
      <c r="M116">
        <f>IF($D116="","",IFERROR(VLOOKUP($B116,Kraftvärmeprod!$B$1:$BX$550,MATCH(M$2,Kraftvärmeprod!$B$1:$VX$1,0),FALSE)/1,0)-IFERROR(VLOOKUP($B116,'Slutlig allokering kvv'!$B$2:$BX$550,MATCH(M$2,'Slutlig allokering kvv'!$B$1:$BX$1,0),FALSE)/1,0))</f>
        <v>17.062000000000001</v>
      </c>
      <c r="N116">
        <f>IF($D116="","",IFERROR(VLOOKUP($B116,Kraftvärmeprod!$B$1:$BX$550,MATCH(N$2,Kraftvärmeprod!$B$1:$VX$1,0),FALSE)/1,0)-IFERROR(VLOOKUP($B116,'Slutlig allokering kvv'!$B$2:$BX$550,MATCH(N$2,'Slutlig allokering kvv'!$B$1:$BX$1,0),FALSE)/1,0))</f>
        <v>3.8691300000000002</v>
      </c>
      <c r="O116">
        <f>IF($D116="","",IFERROR(VLOOKUP($B116,Kraftvärmeprod!$B$1:$BX$550,MATCH(O$2,Kraftvärmeprod!$B$1:$VX$1,0),FALSE)/1,0)-IFERROR(VLOOKUP($B116,'Slutlig allokering kvv'!$B$2:$BX$550,MATCH(O$2,'Slutlig allokering kvv'!$B$1:$BX$1,0),FALSE)/1,0))</f>
        <v>2.6710099999999999</v>
      </c>
      <c r="P116">
        <f>IF($D116="","",IFERROR(VLOOKUP($B116,Kraftvärmeprod!$B$1:$BX$550,MATCH(P$2,Kraftvärmeprod!$B$1:$VX$1,0),FALSE)/1,0)-IFERROR(VLOOKUP($B116,'Slutlig allokering kvv'!$B$2:$BX$550,MATCH(P$2,'Slutlig allokering kvv'!$B$1:$BX$1,0),FALSE)/1,0))</f>
        <v>0</v>
      </c>
      <c r="Q116">
        <f>IF($D116="","",IFERROR(VLOOKUP($B116,Kraftvärmeprod!$B$1:$BX$550,MATCH(Q$2,Kraftvärmeprod!$B$1:$VX$1,0),FALSE)/1,0)-IFERROR(VLOOKUP($B116,'Slutlig allokering kvv'!$B$2:$BX$550,MATCH(Q$2,'Slutlig allokering kvv'!$B$1:$BX$1,0),FALSE)/1,0))</f>
        <v>32.826799999999999</v>
      </c>
      <c r="R116">
        <f>IF($D116="","",IFERROR(VLOOKUP($B116,Kraftvärmeprod!$B$1:$BX$550,MATCH(R$2,Kraftvärmeprod!$B$1:$VX$1,0),FALSE)/1,0)-IFERROR(VLOOKUP($B116,'Slutlig allokering kvv'!$B$2:$BX$550,MATCH(R$2,'Slutlig allokering kvv'!$B$1:$BX$1,0),FALSE)/1,0))</f>
        <v>0</v>
      </c>
      <c r="S116">
        <f>IF($D116="","",IFERROR(VLOOKUP($B116,Kraftvärmeprod!$B$1:$BX$550,MATCH(S$2,Kraftvärmeprod!$B$1:$VX$1,0),FALSE)/1,0)-IFERROR(VLOOKUP($B116,'Slutlig allokering kvv'!$B$2:$BX$550,MATCH(S$2,'Slutlig allokering kvv'!$B$1:$BX$1,0),FALSE)/1,0))</f>
        <v>0</v>
      </c>
      <c r="T116">
        <f>IF($D116="","",IFERROR(VLOOKUP($B116,Kraftvärmeprod!$B$1:$BX$550,MATCH(T$2,Kraftvärmeprod!$B$1:$VX$1,0),FALSE)/1,0)-IFERROR(VLOOKUP($B116,'Slutlig allokering kvv'!$B$2:$BX$550,MATCH(T$2,'Slutlig allokering kvv'!$B$1:$BX$1,0),FALSE)/1,0))</f>
        <v>0</v>
      </c>
      <c r="U116">
        <f>IF($D116="","",IFERROR(VLOOKUP($B116,Kraftvärmeprod!$B$1:$BX$550,MATCH(U$2,Kraftvärmeprod!$B$1:$VX$1,0),FALSE)/1,0)-IFERROR(VLOOKUP($B116,'Slutlig allokering kvv'!$B$2:$BX$550,MATCH(U$2,'Slutlig allokering kvv'!$B$1:$BX$1,0),FALSE)/1,0))</f>
        <v>0</v>
      </c>
      <c r="V116">
        <f>IF($D116="","",IFERROR(VLOOKUP($B116,Kraftvärmeprod!$B$1:$BX$550,MATCH(V$2,Kraftvärmeprod!$B$1:$VX$1,0),FALSE)/1,0)-IFERROR(VLOOKUP($B116,'Slutlig allokering kvv'!$B$2:$BX$550,MATCH(V$2,'Slutlig allokering kvv'!$B$1:$BX$1,0),FALSE)/1,0))</f>
        <v>3.7925599999999999</v>
      </c>
      <c r="W116">
        <f>IF($D116="","",IFERROR(VLOOKUP($B116,Kraftvärmeprod!$B$1:$BX$550,MATCH(W$2,Kraftvärmeprod!$B$1:$VX$1,0),FALSE)/1,0)-IFERROR(VLOOKUP($B116,'Slutlig allokering kvv'!$B$2:$BX$550,MATCH(W$2,'Slutlig allokering kvv'!$B$1:$BX$1,0),FALSE)/1,0))</f>
        <v>0</v>
      </c>
      <c r="X116">
        <f>IF($D116="","",IFERROR(VLOOKUP($B116,Kraftvärmeprod!$B$1:$BX$550,MATCH(X$2,Kraftvärmeprod!$B$1:$VX$1,0),FALSE)/1,0)-IFERROR(VLOOKUP($B116,'Slutlig allokering kvv'!$B$2:$BX$550,MATCH(X$2,'Slutlig allokering kvv'!$B$1:$BX$1,0),FALSE)/1,0))</f>
        <v>0.59875300000000009</v>
      </c>
      <c r="Y116">
        <f>IF($D116="","",IFERROR(VLOOKUP($B116,Kraftvärmeprod!$B$1:$BX$550,MATCH(Y$2,Kraftvärmeprod!$B$1:$VX$1,0),FALSE)/1,0)-IFERROR(VLOOKUP($B116,'Slutlig allokering kvv'!$B$2:$BX$550,MATCH(Y$2,'Slutlig allokering kvv'!$B$1:$BX$1,0),FALSE)/1,0))</f>
        <v>0</v>
      </c>
      <c r="Z116">
        <f>IF($D116="","",IFERROR(VLOOKUP($B116,Kraftvärmeprod!$B$1:$BX$550,MATCH(Z$2,Kraftvärmeprod!$B$1:$VX$1,0),FALSE)/1,0)-IFERROR(VLOOKUP($B116,'Slutlig allokering kvv'!$B$2:$BX$550,MATCH(Z$2,'Slutlig allokering kvv'!$B$1:$BX$1,0),FALSE)/1,0))</f>
        <v>0</v>
      </c>
      <c r="AA116">
        <f>IF($D116="","",IFERROR(VLOOKUP($B116,Kraftvärmeprod!$B$1:$BX$550,MATCH(AA$2,Kraftvärmeprod!$B$1:$VX$1,0),FALSE)/1,0)-IFERROR(VLOOKUP($B116,'Slutlig allokering kvv'!$B$2:$BX$550,MATCH(AA$2,'Slutlig allokering kvv'!$B$1:$BX$1,0),FALSE)/1,0))</f>
        <v>268.81599999999997</v>
      </c>
      <c r="AB116">
        <f>IF($D116="","",IFERROR(VLOOKUP($B116,Kraftvärmeprod!$B$1:$BX$550,MATCH(AB$2,Kraftvärmeprod!$B$1:$VX$1,0),FALSE)/1,0)-IFERROR(VLOOKUP($B116,'Slutlig allokering kvv'!$B$2:$BX$550,MATCH(AB$2,'Slutlig allokering kvv'!$B$1:$BX$1,0),FALSE)/1,0))</f>
        <v>0</v>
      </c>
      <c r="AC116">
        <f>IF($D116="","",IFERROR(VLOOKUP($B116,Kraftvärmeprod!$B$1:$BX$550,MATCH(AC$2,Kraftvärmeprod!$B$1:$VX$1,0),FALSE)/1,0)-IFERROR(VLOOKUP($B116,'Slutlig allokering kvv'!$B$2:$BX$550,MATCH(AC$2,'Slutlig allokering kvv'!$B$1:$BX$1,0),FALSE)/1,0))</f>
        <v>0</v>
      </c>
      <c r="AD116">
        <f>IF($D116="","",IFERROR(VLOOKUP($B116,Kraftvärmeprod!$B$1:$BX$550,MATCH(AD$2,Kraftvärmeprod!$B$1:$VX$1,0),FALSE)/1,0)-IFERROR(VLOOKUP($B116,'Slutlig allokering kvv'!$B$2:$BX$550,MATCH(AD$2,'Slutlig allokering kvv'!$B$1:$BX$1,0),FALSE)/1,0))</f>
        <v>0</v>
      </c>
      <c r="AE116">
        <f>IF($D116="","",IFERROR(VLOOKUP($B116,Miljö!$B$1:$E$550,MATCH("Hjälpel kraftvärme (GWh)",Miljö!$B$1:$E$1,0),FALSE)/1,0)-IFERROR(VLOOKUP($B116,'Slutlig allokering kvv'!$B$2:$BX$549,MATCH(AE$2,'Slutlig allokering kvv'!$B$1:$BX$1,0),FALSE)/1,0))</f>
        <v>14.5588</v>
      </c>
      <c r="AI116" s="274">
        <f t="shared" si="4"/>
        <v>439.28143299999999</v>
      </c>
      <c r="AK116">
        <f>IFERROR(VLOOKUP($B116,'Slutlig allokering kvv'!$B$2:$AX$549,MATCH("Summa slutlig allokerad tillförd energi (utan hjälpel och rökgaskondensering):",'Slutlig allokering kvv'!$B$1:$AX$1,0),FALSE)/1,"")</f>
        <v>475.55856699999993</v>
      </c>
      <c r="AM116" s="275">
        <f>IFERROR(1-VLOOKUP($B116,'Slutlig allokering kvv'!$B$2:$AX$549,MATCH("Andel av bränsle i kvv som allokerats till värme, exklusive rökgaskondensering och hjälpel",'Slutlig allokering kvv'!$B$1:$AX$1,0),FALSE),"")</f>
        <v>0.48017296248524333</v>
      </c>
      <c r="AO116" s="115">
        <f t="shared" si="5"/>
        <v>0.48017296248524338</v>
      </c>
      <c r="AP116" s="276">
        <f t="shared" si="6"/>
        <v>-5.5511151231257827E-17</v>
      </c>
      <c r="AR116" s="115">
        <f t="shared" si="7"/>
        <v>0.4208309138603849</v>
      </c>
    </row>
    <row r="117" spans="1:44">
      <c r="A117" t="s">
        <v>198</v>
      </c>
      <c r="B117" t="s">
        <v>201</v>
      </c>
      <c r="C117" t="str">
        <f>IFERROR(VLOOKUP($B117,Kraftvärmeprod!$B$1:$AH$479,MATCH(C$2,Kraftvärmeprod!$B$1:$AG$1,0),FALSE)/1,"")</f>
        <v/>
      </c>
      <c r="D117" t="str">
        <f>IFERROR(VLOOKUP($B117,Kraftvärmeprod!$B$1:$AH$479,MATCH(D$2,Kraftvärmeprod!$B$1:$AG$1,0),FALSE)/1,"")</f>
        <v/>
      </c>
      <c r="F117" t="str">
        <f>IF($D117="","",IFERROR(VLOOKUP($B117,Kraftvärmeprod!$B$1:$BX$550,MATCH(F$2,Kraftvärmeprod!$B$1:$VX$1,0),FALSE)/1,0)-IFERROR(VLOOKUP($B117,'Slutlig allokering kvv'!$B$2:$BX$550,MATCH(F$2,'Slutlig allokering kvv'!$B$1:$BX$1,0),FALSE)/1,0))</f>
        <v/>
      </c>
      <c r="G117" t="str">
        <f>IF($D117="","",IFERROR(VLOOKUP($B117,Kraftvärmeprod!$B$1:$BX$550,MATCH(G$2,Kraftvärmeprod!$B$1:$VX$1,0),FALSE)/1,0)-IFERROR(VLOOKUP($B117,'Slutlig allokering kvv'!$B$2:$BX$550,MATCH(G$2,'Slutlig allokering kvv'!$B$1:$BX$1,0),FALSE)/1,0))</f>
        <v/>
      </c>
      <c r="H117" t="str">
        <f>IF($D117="","",IFERROR(VLOOKUP($B117,Kraftvärmeprod!$B$1:$BX$550,MATCH(H$2,Kraftvärmeprod!$B$1:$VX$1,0),FALSE)/1,0)-IFERROR(VLOOKUP($B117,'Slutlig allokering kvv'!$B$2:$BX$550,MATCH(H$2,'Slutlig allokering kvv'!$B$1:$BX$1,0),FALSE)/1,0))</f>
        <v/>
      </c>
      <c r="I117" t="str">
        <f>IF($D117="","",IFERROR(VLOOKUP($B117,Kraftvärmeprod!$B$1:$BX$550,MATCH(I$2,Kraftvärmeprod!$B$1:$VX$1,0),FALSE)/1,0)-IFERROR(VLOOKUP($B117,'Slutlig allokering kvv'!$B$2:$BX$550,MATCH(I$2,'Slutlig allokering kvv'!$B$1:$BX$1,0),FALSE)/1,0))</f>
        <v/>
      </c>
      <c r="J117" t="str">
        <f>IF($D117="","",IFERROR(VLOOKUP($B117,Kraftvärmeprod!$B$1:$BX$550,MATCH(J$2,Kraftvärmeprod!$B$1:$VX$1,0),FALSE)/1,0)-IFERROR(VLOOKUP($B117,'Slutlig allokering kvv'!$B$2:$BX$550,MATCH(J$2,'Slutlig allokering kvv'!$B$1:$BX$1,0),FALSE)/1,0))</f>
        <v/>
      </c>
      <c r="K117" t="str">
        <f>IF($D117="","",IFERROR(VLOOKUP($B117,Kraftvärmeprod!$B$1:$BX$550,MATCH(K$2,Kraftvärmeprod!$B$1:$VX$1,0),FALSE)/1,0)-IFERROR(VLOOKUP($B117,'Slutlig allokering kvv'!$B$2:$BX$550,MATCH(K$2,'Slutlig allokering kvv'!$B$1:$BX$1,0),FALSE)/1,0))</f>
        <v/>
      </c>
      <c r="L117" t="str">
        <f>IF($D117="","",IFERROR(VLOOKUP($B117,Kraftvärmeprod!$B$1:$BX$550,MATCH(L$2,Kraftvärmeprod!$B$1:$VX$1,0),FALSE)/1,0)-IFERROR(VLOOKUP($B117,'Slutlig allokering kvv'!$B$2:$BX$550,MATCH(L$2,'Slutlig allokering kvv'!$B$1:$BX$1,0),FALSE)/1,0))</f>
        <v/>
      </c>
      <c r="M117" t="str">
        <f>IF($D117="","",IFERROR(VLOOKUP($B117,Kraftvärmeprod!$B$1:$BX$550,MATCH(M$2,Kraftvärmeprod!$B$1:$VX$1,0),FALSE)/1,0)-IFERROR(VLOOKUP($B117,'Slutlig allokering kvv'!$B$2:$BX$550,MATCH(M$2,'Slutlig allokering kvv'!$B$1:$BX$1,0),FALSE)/1,0))</f>
        <v/>
      </c>
      <c r="N117" t="str">
        <f>IF($D117="","",IFERROR(VLOOKUP($B117,Kraftvärmeprod!$B$1:$BX$550,MATCH(N$2,Kraftvärmeprod!$B$1:$VX$1,0),FALSE)/1,0)-IFERROR(VLOOKUP($B117,'Slutlig allokering kvv'!$B$2:$BX$550,MATCH(N$2,'Slutlig allokering kvv'!$B$1:$BX$1,0),FALSE)/1,0))</f>
        <v/>
      </c>
      <c r="O117" t="str">
        <f>IF($D117="","",IFERROR(VLOOKUP($B117,Kraftvärmeprod!$B$1:$BX$550,MATCH(O$2,Kraftvärmeprod!$B$1:$VX$1,0),FALSE)/1,0)-IFERROR(VLOOKUP($B117,'Slutlig allokering kvv'!$B$2:$BX$550,MATCH(O$2,'Slutlig allokering kvv'!$B$1:$BX$1,0),FALSE)/1,0))</f>
        <v/>
      </c>
      <c r="P117" t="str">
        <f>IF($D117="","",IFERROR(VLOOKUP($B117,Kraftvärmeprod!$B$1:$BX$550,MATCH(P$2,Kraftvärmeprod!$B$1:$VX$1,0),FALSE)/1,0)-IFERROR(VLOOKUP($B117,'Slutlig allokering kvv'!$B$2:$BX$550,MATCH(P$2,'Slutlig allokering kvv'!$B$1:$BX$1,0),FALSE)/1,0))</f>
        <v/>
      </c>
      <c r="Q117" t="str">
        <f>IF($D117="","",IFERROR(VLOOKUP($B117,Kraftvärmeprod!$B$1:$BX$550,MATCH(Q$2,Kraftvärmeprod!$B$1:$VX$1,0),FALSE)/1,0)-IFERROR(VLOOKUP($B117,'Slutlig allokering kvv'!$B$2:$BX$550,MATCH(Q$2,'Slutlig allokering kvv'!$B$1:$BX$1,0),FALSE)/1,0))</f>
        <v/>
      </c>
      <c r="R117" t="str">
        <f>IF($D117="","",IFERROR(VLOOKUP($B117,Kraftvärmeprod!$B$1:$BX$550,MATCH(R$2,Kraftvärmeprod!$B$1:$VX$1,0),FALSE)/1,0)-IFERROR(VLOOKUP($B117,'Slutlig allokering kvv'!$B$2:$BX$550,MATCH(R$2,'Slutlig allokering kvv'!$B$1:$BX$1,0),FALSE)/1,0))</f>
        <v/>
      </c>
      <c r="S117" t="str">
        <f>IF($D117="","",IFERROR(VLOOKUP($B117,Kraftvärmeprod!$B$1:$BX$550,MATCH(S$2,Kraftvärmeprod!$B$1:$VX$1,0),FALSE)/1,0)-IFERROR(VLOOKUP($B117,'Slutlig allokering kvv'!$B$2:$BX$550,MATCH(S$2,'Slutlig allokering kvv'!$B$1:$BX$1,0),FALSE)/1,0))</f>
        <v/>
      </c>
      <c r="T117" t="str">
        <f>IF($D117="","",IFERROR(VLOOKUP($B117,Kraftvärmeprod!$B$1:$BX$550,MATCH(T$2,Kraftvärmeprod!$B$1:$VX$1,0),FALSE)/1,0)-IFERROR(VLOOKUP($B117,'Slutlig allokering kvv'!$B$2:$BX$550,MATCH(T$2,'Slutlig allokering kvv'!$B$1:$BX$1,0),FALSE)/1,0))</f>
        <v/>
      </c>
      <c r="U117" t="str">
        <f>IF($D117="","",IFERROR(VLOOKUP($B117,Kraftvärmeprod!$B$1:$BX$550,MATCH(U$2,Kraftvärmeprod!$B$1:$VX$1,0),FALSE)/1,0)-IFERROR(VLOOKUP($B117,'Slutlig allokering kvv'!$B$2:$BX$550,MATCH(U$2,'Slutlig allokering kvv'!$B$1:$BX$1,0),FALSE)/1,0))</f>
        <v/>
      </c>
      <c r="V117" t="str">
        <f>IF($D117="","",IFERROR(VLOOKUP($B117,Kraftvärmeprod!$B$1:$BX$550,MATCH(V$2,Kraftvärmeprod!$B$1:$VX$1,0),FALSE)/1,0)-IFERROR(VLOOKUP($B117,'Slutlig allokering kvv'!$B$2:$BX$550,MATCH(V$2,'Slutlig allokering kvv'!$B$1:$BX$1,0),FALSE)/1,0))</f>
        <v/>
      </c>
      <c r="W117" t="str">
        <f>IF($D117="","",IFERROR(VLOOKUP($B117,Kraftvärmeprod!$B$1:$BX$550,MATCH(W$2,Kraftvärmeprod!$B$1:$VX$1,0),FALSE)/1,0)-IFERROR(VLOOKUP($B117,'Slutlig allokering kvv'!$B$2:$BX$550,MATCH(W$2,'Slutlig allokering kvv'!$B$1:$BX$1,0),FALSE)/1,0))</f>
        <v/>
      </c>
      <c r="X117" t="str">
        <f>IF($D117="","",IFERROR(VLOOKUP($B117,Kraftvärmeprod!$B$1:$BX$550,MATCH(X$2,Kraftvärmeprod!$B$1:$VX$1,0),FALSE)/1,0)-IFERROR(VLOOKUP($B117,'Slutlig allokering kvv'!$B$2:$BX$550,MATCH(X$2,'Slutlig allokering kvv'!$B$1:$BX$1,0),FALSE)/1,0))</f>
        <v/>
      </c>
      <c r="Y117" t="str">
        <f>IF($D117="","",IFERROR(VLOOKUP($B117,Kraftvärmeprod!$B$1:$BX$550,MATCH(Y$2,Kraftvärmeprod!$B$1:$VX$1,0),FALSE)/1,0)-IFERROR(VLOOKUP($B117,'Slutlig allokering kvv'!$B$2:$BX$550,MATCH(Y$2,'Slutlig allokering kvv'!$B$1:$BX$1,0),FALSE)/1,0))</f>
        <v/>
      </c>
      <c r="Z117" t="str">
        <f>IF($D117="","",IFERROR(VLOOKUP($B117,Kraftvärmeprod!$B$1:$BX$550,MATCH(Z$2,Kraftvärmeprod!$B$1:$VX$1,0),FALSE)/1,0)-IFERROR(VLOOKUP($B117,'Slutlig allokering kvv'!$B$2:$BX$550,MATCH(Z$2,'Slutlig allokering kvv'!$B$1:$BX$1,0),FALSE)/1,0))</f>
        <v/>
      </c>
      <c r="AA117" t="str">
        <f>IF($D117="","",IFERROR(VLOOKUP($B117,Kraftvärmeprod!$B$1:$BX$550,MATCH(AA$2,Kraftvärmeprod!$B$1:$VX$1,0),FALSE)/1,0)-IFERROR(VLOOKUP($B117,'Slutlig allokering kvv'!$B$2:$BX$550,MATCH(AA$2,'Slutlig allokering kvv'!$B$1:$BX$1,0),FALSE)/1,0))</f>
        <v/>
      </c>
      <c r="AB117" t="str">
        <f>IF($D117="","",IFERROR(VLOOKUP($B117,Kraftvärmeprod!$B$1:$BX$550,MATCH(AB$2,Kraftvärmeprod!$B$1:$VX$1,0),FALSE)/1,0)-IFERROR(VLOOKUP($B117,'Slutlig allokering kvv'!$B$2:$BX$550,MATCH(AB$2,'Slutlig allokering kvv'!$B$1:$BX$1,0),FALSE)/1,0))</f>
        <v/>
      </c>
      <c r="AC117" t="str">
        <f>IF($D117="","",IFERROR(VLOOKUP($B117,Kraftvärmeprod!$B$1:$BX$550,MATCH(AC$2,Kraftvärmeprod!$B$1:$VX$1,0),FALSE)/1,0)-IFERROR(VLOOKUP($B117,'Slutlig allokering kvv'!$B$2:$BX$550,MATCH(AC$2,'Slutlig allokering kvv'!$B$1:$BX$1,0),FALSE)/1,0))</f>
        <v/>
      </c>
      <c r="AD117" t="str">
        <f>IF($D117="","",IFERROR(VLOOKUP($B117,Kraftvärmeprod!$B$1:$BX$550,MATCH(AD$2,Kraftvärmeprod!$B$1:$VX$1,0),FALSE)/1,0)-IFERROR(VLOOKUP($B117,'Slutlig allokering kvv'!$B$2:$BX$550,MATCH(AD$2,'Slutlig allokering kvv'!$B$1:$BX$1,0),FALSE)/1,0))</f>
        <v/>
      </c>
      <c r="AE117" t="str">
        <f>IF($D117="","",IFERROR(VLOOKUP($B117,Miljö!$B$1:$E$550,MATCH("Hjälpel kraftvärme (GWh)",Miljö!$B$1:$E$1,0),FALSE)/1,0)-IFERROR(VLOOKUP($B117,'Slutlig allokering kvv'!$B$2:$BX$549,MATCH(AE$2,'Slutlig allokering kvv'!$B$1:$BX$1,0),FALSE)/1,0))</f>
        <v/>
      </c>
      <c r="AI117" s="274">
        <f t="shared" si="4"/>
        <v>0</v>
      </c>
      <c r="AK117">
        <f>IFERROR(VLOOKUP($B117,'Slutlig allokering kvv'!$B$2:$AX$549,MATCH("Summa slutlig allokerad tillförd energi (utan hjälpel och rökgaskondensering):",'Slutlig allokering kvv'!$B$1:$AX$1,0),FALSE)/1,"")</f>
        <v>0</v>
      </c>
      <c r="AM117" s="275" t="str">
        <f>IFERROR(1-VLOOKUP($B117,'Slutlig allokering kvv'!$B$2:$AX$549,MATCH("Andel av bränsle i kvv som allokerats till värme, exklusive rökgaskondensering och hjälpel",'Slutlig allokering kvv'!$B$1:$AX$1,0),FALSE),"")</f>
        <v/>
      </c>
      <c r="AO117" s="115" t="str">
        <f t="shared" si="5"/>
        <v/>
      </c>
      <c r="AP117" s="276" t="str">
        <f t="shared" si="6"/>
        <v/>
      </c>
      <c r="AR117" s="115" t="str">
        <f t="shared" si="7"/>
        <v/>
      </c>
    </row>
    <row r="118" spans="1:44">
      <c r="A118" t="s">
        <v>202</v>
      </c>
      <c r="B118" t="s">
        <v>203</v>
      </c>
      <c r="C118">
        <f>IFERROR(VLOOKUP($B118,Kraftvärmeprod!$B$1:$AH$479,MATCH(C$2,Kraftvärmeprod!$B$1:$AG$1,0),FALSE)/1,"")</f>
        <v>269.8</v>
      </c>
      <c r="D118">
        <f>IFERROR(VLOOKUP($B118,Kraftvärmeprod!$B$1:$AH$479,MATCH(D$2,Kraftvärmeprod!$B$1:$AG$1,0),FALSE)/1,"")</f>
        <v>101.4</v>
      </c>
      <c r="F118">
        <f>IF($D118="","",IFERROR(VLOOKUP($B118,Kraftvärmeprod!$B$1:$BX$550,MATCH(F$2,Kraftvärmeprod!$B$1:$VX$1,0),FALSE)/1,0)-IFERROR(VLOOKUP($B118,'Slutlig allokering kvv'!$B$2:$BX$550,MATCH(F$2,'Slutlig allokering kvv'!$B$1:$BX$1,0),FALSE)/1,0))</f>
        <v>0</v>
      </c>
      <c r="G118">
        <f>IF($D118="","",IFERROR(VLOOKUP($B118,Kraftvärmeprod!$B$1:$BX$550,MATCH(G$2,Kraftvärmeprod!$B$1:$VX$1,0),FALSE)/1,0)-IFERROR(VLOOKUP($B118,'Slutlig allokering kvv'!$B$2:$BX$550,MATCH(G$2,'Slutlig allokering kvv'!$B$1:$BX$1,0),FALSE)/1,0))</f>
        <v>0</v>
      </c>
      <c r="H118">
        <f>IF($D118="","",IFERROR(VLOOKUP($B118,Kraftvärmeprod!$B$1:$BX$550,MATCH(H$2,Kraftvärmeprod!$B$1:$VX$1,0),FALSE)/1,0)-IFERROR(VLOOKUP($B118,'Slutlig allokering kvv'!$B$2:$BX$550,MATCH(H$2,'Slutlig allokering kvv'!$B$1:$BX$1,0),FALSE)/1,0))</f>
        <v>0</v>
      </c>
      <c r="I118">
        <f>IF($D118="","",IFERROR(VLOOKUP($B118,Kraftvärmeprod!$B$1:$BX$550,MATCH(I$2,Kraftvärmeprod!$B$1:$VX$1,0),FALSE)/1,0)-IFERROR(VLOOKUP($B118,'Slutlig allokering kvv'!$B$2:$BX$550,MATCH(I$2,'Slutlig allokering kvv'!$B$1:$BX$1,0),FALSE)/1,0))</f>
        <v>0</v>
      </c>
      <c r="J118">
        <f>IF($D118="","",IFERROR(VLOOKUP($B118,Kraftvärmeprod!$B$1:$BX$550,MATCH(J$2,Kraftvärmeprod!$B$1:$VX$1,0),FALSE)/1,0)-IFERROR(VLOOKUP($B118,'Slutlig allokering kvv'!$B$2:$BX$550,MATCH(J$2,'Slutlig allokering kvv'!$B$1:$BX$1,0),FALSE)/1,0))</f>
        <v>0</v>
      </c>
      <c r="K118">
        <f>IF($D118="","",IFERROR(VLOOKUP($B118,Kraftvärmeprod!$B$1:$BX$550,MATCH(K$2,Kraftvärmeprod!$B$1:$VX$1,0),FALSE)/1,0)-IFERROR(VLOOKUP($B118,'Slutlig allokering kvv'!$B$2:$BX$550,MATCH(K$2,'Slutlig allokering kvv'!$B$1:$BX$1,0),FALSE)/1,0))</f>
        <v>0</v>
      </c>
      <c r="L118">
        <f>IF($D118="","",IFERROR(VLOOKUP($B118,Kraftvärmeprod!$B$1:$BX$550,MATCH(L$2,Kraftvärmeprod!$B$1:$VX$1,0),FALSE)/1,0)-IFERROR(VLOOKUP($B118,'Slutlig allokering kvv'!$B$2:$BX$550,MATCH(L$2,'Slutlig allokering kvv'!$B$1:$BX$1,0),FALSE)/1,0))</f>
        <v>135.03299999999999</v>
      </c>
      <c r="M118">
        <f>IF($D118="","",IFERROR(VLOOKUP($B118,Kraftvärmeprod!$B$1:$BX$550,MATCH(M$2,Kraftvärmeprod!$B$1:$VX$1,0),FALSE)/1,0)-IFERROR(VLOOKUP($B118,'Slutlig allokering kvv'!$B$2:$BX$550,MATCH(M$2,'Slutlig allokering kvv'!$B$1:$BX$1,0),FALSE)/1,0))</f>
        <v>56.408099999999997</v>
      </c>
      <c r="N118">
        <f>IF($D118="","",IFERROR(VLOOKUP($B118,Kraftvärmeprod!$B$1:$BX$550,MATCH(N$2,Kraftvärmeprod!$B$1:$VX$1,0),FALSE)/1,0)-IFERROR(VLOOKUP($B118,'Slutlig allokering kvv'!$B$2:$BX$550,MATCH(N$2,'Slutlig allokering kvv'!$B$1:$BX$1,0),FALSE)/1,0))</f>
        <v>1.5833900000000001</v>
      </c>
      <c r="O118">
        <f>IF($D118="","",IFERROR(VLOOKUP($B118,Kraftvärmeprod!$B$1:$BX$550,MATCH(O$2,Kraftvärmeprod!$B$1:$VX$1,0),FALSE)/1,0)-IFERROR(VLOOKUP($B118,'Slutlig allokering kvv'!$B$2:$BX$550,MATCH(O$2,'Slutlig allokering kvv'!$B$1:$BX$1,0),FALSE)/1,0))</f>
        <v>17.318300000000001</v>
      </c>
      <c r="P118">
        <f>IF($D118="","",IFERROR(VLOOKUP($B118,Kraftvärmeprod!$B$1:$BX$550,MATCH(P$2,Kraftvärmeprod!$B$1:$VX$1,0),FALSE)/1,0)-IFERROR(VLOOKUP($B118,'Slutlig allokering kvv'!$B$2:$BX$550,MATCH(P$2,'Slutlig allokering kvv'!$B$1:$BX$1,0),FALSE)/1,0))</f>
        <v>0</v>
      </c>
      <c r="Q118">
        <f>IF($D118="","",IFERROR(VLOOKUP($B118,Kraftvärmeprod!$B$1:$BX$550,MATCH(Q$2,Kraftvärmeprod!$B$1:$VX$1,0),FALSE)/1,0)-IFERROR(VLOOKUP($B118,'Slutlig allokering kvv'!$B$2:$BX$550,MATCH(Q$2,'Slutlig allokering kvv'!$B$1:$BX$1,0),FALSE)/1,0))</f>
        <v>0</v>
      </c>
      <c r="R118">
        <f>IF($D118="","",IFERROR(VLOOKUP($B118,Kraftvärmeprod!$B$1:$BX$550,MATCH(R$2,Kraftvärmeprod!$B$1:$VX$1,0),FALSE)/1,0)-IFERROR(VLOOKUP($B118,'Slutlig allokering kvv'!$B$2:$BX$550,MATCH(R$2,'Slutlig allokering kvv'!$B$1:$BX$1,0),FALSE)/1,0))</f>
        <v>0</v>
      </c>
      <c r="S118">
        <f>IF($D118="","",IFERROR(VLOOKUP($B118,Kraftvärmeprod!$B$1:$BX$550,MATCH(S$2,Kraftvärmeprod!$B$1:$VX$1,0),FALSE)/1,0)-IFERROR(VLOOKUP($B118,'Slutlig allokering kvv'!$B$2:$BX$550,MATCH(S$2,'Slutlig allokering kvv'!$B$1:$BX$1,0),FALSE)/1,0))</f>
        <v>0</v>
      </c>
      <c r="T118">
        <f>IF($D118="","",IFERROR(VLOOKUP($B118,Kraftvärmeprod!$B$1:$BX$550,MATCH(T$2,Kraftvärmeprod!$B$1:$VX$1,0),FALSE)/1,0)-IFERROR(VLOOKUP($B118,'Slutlig allokering kvv'!$B$2:$BX$550,MATCH(T$2,'Slutlig allokering kvv'!$B$1:$BX$1,0),FALSE)/1,0))</f>
        <v>0</v>
      </c>
      <c r="U118">
        <f>IF($D118="","",IFERROR(VLOOKUP($B118,Kraftvärmeprod!$B$1:$BX$550,MATCH(U$2,Kraftvärmeprod!$B$1:$VX$1,0),FALSE)/1,0)-IFERROR(VLOOKUP($B118,'Slutlig allokering kvv'!$B$2:$BX$550,MATCH(U$2,'Slutlig allokering kvv'!$B$1:$BX$1,0),FALSE)/1,0))</f>
        <v>0</v>
      </c>
      <c r="V118">
        <f>IF($D118="","",IFERROR(VLOOKUP($B118,Kraftvärmeprod!$B$1:$BX$550,MATCH(V$2,Kraftvärmeprod!$B$1:$VX$1,0),FALSE)/1,0)-IFERROR(VLOOKUP($B118,'Slutlig allokering kvv'!$B$2:$BX$550,MATCH(V$2,'Slutlig allokering kvv'!$B$1:$BX$1,0),FALSE)/1,0))</f>
        <v>0</v>
      </c>
      <c r="W118">
        <f>IF($D118="","",IFERROR(VLOOKUP($B118,Kraftvärmeprod!$B$1:$BX$550,MATCH(W$2,Kraftvärmeprod!$B$1:$VX$1,0),FALSE)/1,0)-IFERROR(VLOOKUP($B118,'Slutlig allokering kvv'!$B$2:$BX$550,MATCH(W$2,'Slutlig allokering kvv'!$B$1:$BX$1,0),FALSE)/1,0))</f>
        <v>0</v>
      </c>
      <c r="X118">
        <f>IF($D118="","",IFERROR(VLOOKUP($B118,Kraftvärmeprod!$B$1:$BX$550,MATCH(X$2,Kraftvärmeprod!$B$1:$VX$1,0),FALSE)/1,0)-IFERROR(VLOOKUP($B118,'Slutlig allokering kvv'!$B$2:$BX$550,MATCH(X$2,'Slutlig allokering kvv'!$B$1:$BX$1,0),FALSE)/1,0))</f>
        <v>0</v>
      </c>
      <c r="Y118">
        <f>IF($D118="","",IFERROR(VLOOKUP($B118,Kraftvärmeprod!$B$1:$BX$550,MATCH(Y$2,Kraftvärmeprod!$B$1:$VX$1,0),FALSE)/1,0)-IFERROR(VLOOKUP($B118,'Slutlig allokering kvv'!$B$2:$BX$550,MATCH(Y$2,'Slutlig allokering kvv'!$B$1:$BX$1,0),FALSE)/1,0))</f>
        <v>0</v>
      </c>
      <c r="Z118">
        <f>IF($D118="","",IFERROR(VLOOKUP($B118,Kraftvärmeprod!$B$1:$BX$550,MATCH(Z$2,Kraftvärmeprod!$B$1:$VX$1,0),FALSE)/1,0)-IFERROR(VLOOKUP($B118,'Slutlig allokering kvv'!$B$2:$BX$550,MATCH(Z$2,'Slutlig allokering kvv'!$B$1:$BX$1,0),FALSE)/1,0))</f>
        <v>0</v>
      </c>
      <c r="AA118">
        <f>IF($D118="","",IFERROR(VLOOKUP($B118,Kraftvärmeprod!$B$1:$BX$550,MATCH(AA$2,Kraftvärmeprod!$B$1:$VX$1,0),FALSE)/1,0)-IFERROR(VLOOKUP($B118,'Slutlig allokering kvv'!$B$2:$BX$550,MATCH(AA$2,'Slutlig allokering kvv'!$B$1:$BX$1,0),FALSE)/1,0))</f>
        <v>0</v>
      </c>
      <c r="AB118">
        <f>IF($D118="","",IFERROR(VLOOKUP($B118,Kraftvärmeprod!$B$1:$BX$550,MATCH(AB$2,Kraftvärmeprod!$B$1:$VX$1,0),FALSE)/1,0)-IFERROR(VLOOKUP($B118,'Slutlig allokering kvv'!$B$2:$BX$550,MATCH(AB$2,'Slutlig allokering kvv'!$B$1:$BX$1,0),FALSE)/1,0))</f>
        <v>0</v>
      </c>
      <c r="AC118">
        <f>IF($D118="","",IFERROR(VLOOKUP($B118,Kraftvärmeprod!$B$1:$BX$550,MATCH(AC$2,Kraftvärmeprod!$B$1:$VX$1,0),FALSE)/1,0)-IFERROR(VLOOKUP($B118,'Slutlig allokering kvv'!$B$2:$BX$550,MATCH(AC$2,'Slutlig allokering kvv'!$B$1:$BX$1,0),FALSE)/1,0))</f>
        <v>0</v>
      </c>
      <c r="AD118">
        <f>IF($D118="","",IFERROR(VLOOKUP($B118,Kraftvärmeprod!$B$1:$BX$550,MATCH(AD$2,Kraftvärmeprod!$B$1:$VX$1,0),FALSE)/1,0)-IFERROR(VLOOKUP($B118,'Slutlig allokering kvv'!$B$2:$BX$550,MATCH(AD$2,'Slutlig allokering kvv'!$B$1:$BX$1,0),FALSE)/1,0))</f>
        <v>0</v>
      </c>
      <c r="AE118">
        <f>IF($D118="","",IFERROR(VLOOKUP($B118,Miljö!$B$1:$E$550,MATCH("Hjälpel kraftvärme (GWh)",Miljö!$B$1:$E$1,0),FALSE)/1,0)-IFERROR(VLOOKUP($B118,'Slutlig allokering kvv'!$B$2:$BX$549,MATCH(AE$2,'Slutlig allokering kvv'!$B$1:$BX$1,0),FALSE)/1,0))</f>
        <v>7.1252300000000002</v>
      </c>
      <c r="AI118" s="274">
        <f t="shared" si="4"/>
        <v>210.34278999999998</v>
      </c>
      <c r="AK118">
        <f>IFERROR(VLOOKUP($B118,'Slutlig allokering kvv'!$B$2:$AX$549,MATCH("Summa slutlig allokerad tillförd energi (utan hjälpel och rökgaskondensering):",'Slutlig allokering kvv'!$B$1:$AX$1,0),FALSE)/1,"")</f>
        <v>214.75720999999999</v>
      </c>
      <c r="AM118" s="275">
        <f>IFERROR(1-VLOOKUP($B118,'Slutlig allokering kvv'!$B$2:$AX$549,MATCH("Andel av bränsle i kvv som allokerats till värme, exklusive rökgaskondensering och hjälpel",'Slutlig allokering kvv'!$B$1:$AX$1,0),FALSE),"")</f>
        <v>0.49480778640319922</v>
      </c>
      <c r="AO118" s="115">
        <f t="shared" si="5"/>
        <v>0.49480778640319922</v>
      </c>
      <c r="AP118" s="276">
        <f t="shared" si="6"/>
        <v>0</v>
      </c>
      <c r="AR118" s="115">
        <f t="shared" si="7"/>
        <v>0.46627545512209118</v>
      </c>
    </row>
    <row r="119" spans="1:44">
      <c r="A119" t="s">
        <v>204</v>
      </c>
      <c r="B119" t="s">
        <v>205</v>
      </c>
      <c r="C119" t="str">
        <f>IFERROR(VLOOKUP($B119,Kraftvärmeprod!$B$1:$AH$479,MATCH(C$2,Kraftvärmeprod!$B$1:$AG$1,0),FALSE)/1,"")</f>
        <v/>
      </c>
      <c r="D119" t="str">
        <f>IFERROR(VLOOKUP($B119,Kraftvärmeprod!$B$1:$AH$479,MATCH(D$2,Kraftvärmeprod!$B$1:$AG$1,0),FALSE)/1,"")</f>
        <v/>
      </c>
      <c r="F119" t="str">
        <f>IF($D119="","",IFERROR(VLOOKUP($B119,Kraftvärmeprod!$B$1:$BX$550,MATCH(F$2,Kraftvärmeprod!$B$1:$VX$1,0),FALSE)/1,0)-IFERROR(VLOOKUP($B119,'Slutlig allokering kvv'!$B$2:$BX$550,MATCH(F$2,'Slutlig allokering kvv'!$B$1:$BX$1,0),FALSE)/1,0))</f>
        <v/>
      </c>
      <c r="G119" t="str">
        <f>IF($D119="","",IFERROR(VLOOKUP($B119,Kraftvärmeprod!$B$1:$BX$550,MATCH(G$2,Kraftvärmeprod!$B$1:$VX$1,0),FALSE)/1,0)-IFERROR(VLOOKUP($B119,'Slutlig allokering kvv'!$B$2:$BX$550,MATCH(G$2,'Slutlig allokering kvv'!$B$1:$BX$1,0),FALSE)/1,0))</f>
        <v/>
      </c>
      <c r="H119" t="str">
        <f>IF($D119="","",IFERROR(VLOOKUP($B119,Kraftvärmeprod!$B$1:$BX$550,MATCH(H$2,Kraftvärmeprod!$B$1:$VX$1,0),FALSE)/1,0)-IFERROR(VLOOKUP($B119,'Slutlig allokering kvv'!$B$2:$BX$550,MATCH(H$2,'Slutlig allokering kvv'!$B$1:$BX$1,0),FALSE)/1,0))</f>
        <v/>
      </c>
      <c r="I119" t="str">
        <f>IF($D119="","",IFERROR(VLOOKUP($B119,Kraftvärmeprod!$B$1:$BX$550,MATCH(I$2,Kraftvärmeprod!$B$1:$VX$1,0),FALSE)/1,0)-IFERROR(VLOOKUP($B119,'Slutlig allokering kvv'!$B$2:$BX$550,MATCH(I$2,'Slutlig allokering kvv'!$B$1:$BX$1,0),FALSE)/1,0))</f>
        <v/>
      </c>
      <c r="J119" t="str">
        <f>IF($D119="","",IFERROR(VLOOKUP($B119,Kraftvärmeprod!$B$1:$BX$550,MATCH(J$2,Kraftvärmeprod!$B$1:$VX$1,0),FALSE)/1,0)-IFERROR(VLOOKUP($B119,'Slutlig allokering kvv'!$B$2:$BX$550,MATCH(J$2,'Slutlig allokering kvv'!$B$1:$BX$1,0),FALSE)/1,0))</f>
        <v/>
      </c>
      <c r="K119" t="str">
        <f>IF($D119="","",IFERROR(VLOOKUP($B119,Kraftvärmeprod!$B$1:$BX$550,MATCH(K$2,Kraftvärmeprod!$B$1:$VX$1,0),FALSE)/1,0)-IFERROR(VLOOKUP($B119,'Slutlig allokering kvv'!$B$2:$BX$550,MATCH(K$2,'Slutlig allokering kvv'!$B$1:$BX$1,0),FALSE)/1,0))</f>
        <v/>
      </c>
      <c r="L119" t="str">
        <f>IF($D119="","",IFERROR(VLOOKUP($B119,Kraftvärmeprod!$B$1:$BX$550,MATCH(L$2,Kraftvärmeprod!$B$1:$VX$1,0),FALSE)/1,0)-IFERROR(VLOOKUP($B119,'Slutlig allokering kvv'!$B$2:$BX$550,MATCH(L$2,'Slutlig allokering kvv'!$B$1:$BX$1,0),FALSE)/1,0))</f>
        <v/>
      </c>
      <c r="M119" t="str">
        <f>IF($D119="","",IFERROR(VLOOKUP($B119,Kraftvärmeprod!$B$1:$BX$550,MATCH(M$2,Kraftvärmeprod!$B$1:$VX$1,0),FALSE)/1,0)-IFERROR(VLOOKUP($B119,'Slutlig allokering kvv'!$B$2:$BX$550,MATCH(M$2,'Slutlig allokering kvv'!$B$1:$BX$1,0),FALSE)/1,0))</f>
        <v/>
      </c>
      <c r="N119" t="str">
        <f>IF($D119="","",IFERROR(VLOOKUP($B119,Kraftvärmeprod!$B$1:$BX$550,MATCH(N$2,Kraftvärmeprod!$B$1:$VX$1,0),FALSE)/1,0)-IFERROR(VLOOKUP($B119,'Slutlig allokering kvv'!$B$2:$BX$550,MATCH(N$2,'Slutlig allokering kvv'!$B$1:$BX$1,0),FALSE)/1,0))</f>
        <v/>
      </c>
      <c r="O119" t="str">
        <f>IF($D119="","",IFERROR(VLOOKUP($B119,Kraftvärmeprod!$B$1:$BX$550,MATCH(O$2,Kraftvärmeprod!$B$1:$VX$1,0),FALSE)/1,0)-IFERROR(VLOOKUP($B119,'Slutlig allokering kvv'!$B$2:$BX$550,MATCH(O$2,'Slutlig allokering kvv'!$B$1:$BX$1,0),FALSE)/1,0))</f>
        <v/>
      </c>
      <c r="P119" t="str">
        <f>IF($D119="","",IFERROR(VLOOKUP($B119,Kraftvärmeprod!$B$1:$BX$550,MATCH(P$2,Kraftvärmeprod!$B$1:$VX$1,0),FALSE)/1,0)-IFERROR(VLOOKUP($B119,'Slutlig allokering kvv'!$B$2:$BX$550,MATCH(P$2,'Slutlig allokering kvv'!$B$1:$BX$1,0),FALSE)/1,0))</f>
        <v/>
      </c>
      <c r="Q119" t="str">
        <f>IF($D119="","",IFERROR(VLOOKUP($B119,Kraftvärmeprod!$B$1:$BX$550,MATCH(Q$2,Kraftvärmeprod!$B$1:$VX$1,0),FALSE)/1,0)-IFERROR(VLOOKUP($B119,'Slutlig allokering kvv'!$B$2:$BX$550,MATCH(Q$2,'Slutlig allokering kvv'!$B$1:$BX$1,0),FALSE)/1,0))</f>
        <v/>
      </c>
      <c r="R119" t="str">
        <f>IF($D119="","",IFERROR(VLOOKUP($B119,Kraftvärmeprod!$B$1:$BX$550,MATCH(R$2,Kraftvärmeprod!$B$1:$VX$1,0),FALSE)/1,0)-IFERROR(VLOOKUP($B119,'Slutlig allokering kvv'!$B$2:$BX$550,MATCH(R$2,'Slutlig allokering kvv'!$B$1:$BX$1,0),FALSE)/1,0))</f>
        <v/>
      </c>
      <c r="S119" t="str">
        <f>IF($D119="","",IFERROR(VLOOKUP($B119,Kraftvärmeprod!$B$1:$BX$550,MATCH(S$2,Kraftvärmeprod!$B$1:$VX$1,0),FALSE)/1,0)-IFERROR(VLOOKUP($B119,'Slutlig allokering kvv'!$B$2:$BX$550,MATCH(S$2,'Slutlig allokering kvv'!$B$1:$BX$1,0),FALSE)/1,0))</f>
        <v/>
      </c>
      <c r="T119" t="str">
        <f>IF($D119="","",IFERROR(VLOOKUP($B119,Kraftvärmeprod!$B$1:$BX$550,MATCH(T$2,Kraftvärmeprod!$B$1:$VX$1,0),FALSE)/1,0)-IFERROR(VLOOKUP($B119,'Slutlig allokering kvv'!$B$2:$BX$550,MATCH(T$2,'Slutlig allokering kvv'!$B$1:$BX$1,0),FALSE)/1,0))</f>
        <v/>
      </c>
      <c r="U119" t="str">
        <f>IF($D119="","",IFERROR(VLOOKUP($B119,Kraftvärmeprod!$B$1:$BX$550,MATCH(U$2,Kraftvärmeprod!$B$1:$VX$1,0),FALSE)/1,0)-IFERROR(VLOOKUP($B119,'Slutlig allokering kvv'!$B$2:$BX$550,MATCH(U$2,'Slutlig allokering kvv'!$B$1:$BX$1,0),FALSE)/1,0))</f>
        <v/>
      </c>
      <c r="V119" t="str">
        <f>IF($D119="","",IFERROR(VLOOKUP($B119,Kraftvärmeprod!$B$1:$BX$550,MATCH(V$2,Kraftvärmeprod!$B$1:$VX$1,0),FALSE)/1,0)-IFERROR(VLOOKUP($B119,'Slutlig allokering kvv'!$B$2:$BX$550,MATCH(V$2,'Slutlig allokering kvv'!$B$1:$BX$1,0),FALSE)/1,0))</f>
        <v/>
      </c>
      <c r="W119" t="str">
        <f>IF($D119="","",IFERROR(VLOOKUP($B119,Kraftvärmeprod!$B$1:$BX$550,MATCH(W$2,Kraftvärmeprod!$B$1:$VX$1,0),FALSE)/1,0)-IFERROR(VLOOKUP($B119,'Slutlig allokering kvv'!$B$2:$BX$550,MATCH(W$2,'Slutlig allokering kvv'!$B$1:$BX$1,0),FALSE)/1,0))</f>
        <v/>
      </c>
      <c r="X119" t="str">
        <f>IF($D119="","",IFERROR(VLOOKUP($B119,Kraftvärmeprod!$B$1:$BX$550,MATCH(X$2,Kraftvärmeprod!$B$1:$VX$1,0),FALSE)/1,0)-IFERROR(VLOOKUP($B119,'Slutlig allokering kvv'!$B$2:$BX$550,MATCH(X$2,'Slutlig allokering kvv'!$B$1:$BX$1,0),FALSE)/1,0))</f>
        <v/>
      </c>
      <c r="Y119" t="str">
        <f>IF($D119="","",IFERROR(VLOOKUP($B119,Kraftvärmeprod!$B$1:$BX$550,MATCH(Y$2,Kraftvärmeprod!$B$1:$VX$1,0),FALSE)/1,0)-IFERROR(VLOOKUP($B119,'Slutlig allokering kvv'!$B$2:$BX$550,MATCH(Y$2,'Slutlig allokering kvv'!$B$1:$BX$1,0),FALSE)/1,0))</f>
        <v/>
      </c>
      <c r="Z119" t="str">
        <f>IF($D119="","",IFERROR(VLOOKUP($B119,Kraftvärmeprod!$B$1:$BX$550,MATCH(Z$2,Kraftvärmeprod!$B$1:$VX$1,0),FALSE)/1,0)-IFERROR(VLOOKUP($B119,'Slutlig allokering kvv'!$B$2:$BX$550,MATCH(Z$2,'Slutlig allokering kvv'!$B$1:$BX$1,0),FALSE)/1,0))</f>
        <v/>
      </c>
      <c r="AA119" t="str">
        <f>IF($D119="","",IFERROR(VLOOKUP($B119,Kraftvärmeprod!$B$1:$BX$550,MATCH(AA$2,Kraftvärmeprod!$B$1:$VX$1,0),FALSE)/1,0)-IFERROR(VLOOKUP($B119,'Slutlig allokering kvv'!$B$2:$BX$550,MATCH(AA$2,'Slutlig allokering kvv'!$B$1:$BX$1,0),FALSE)/1,0))</f>
        <v/>
      </c>
      <c r="AB119" t="str">
        <f>IF($D119="","",IFERROR(VLOOKUP($B119,Kraftvärmeprod!$B$1:$BX$550,MATCH(AB$2,Kraftvärmeprod!$B$1:$VX$1,0),FALSE)/1,0)-IFERROR(VLOOKUP($B119,'Slutlig allokering kvv'!$B$2:$BX$550,MATCH(AB$2,'Slutlig allokering kvv'!$B$1:$BX$1,0),FALSE)/1,0))</f>
        <v/>
      </c>
      <c r="AC119" t="str">
        <f>IF($D119="","",IFERROR(VLOOKUP($B119,Kraftvärmeprod!$B$1:$BX$550,MATCH(AC$2,Kraftvärmeprod!$B$1:$VX$1,0),FALSE)/1,0)-IFERROR(VLOOKUP($B119,'Slutlig allokering kvv'!$B$2:$BX$550,MATCH(AC$2,'Slutlig allokering kvv'!$B$1:$BX$1,0),FALSE)/1,0))</f>
        <v/>
      </c>
      <c r="AD119" t="str">
        <f>IF($D119="","",IFERROR(VLOOKUP($B119,Kraftvärmeprod!$B$1:$BX$550,MATCH(AD$2,Kraftvärmeprod!$B$1:$VX$1,0),FALSE)/1,0)-IFERROR(VLOOKUP($B119,'Slutlig allokering kvv'!$B$2:$BX$550,MATCH(AD$2,'Slutlig allokering kvv'!$B$1:$BX$1,0),FALSE)/1,0))</f>
        <v/>
      </c>
      <c r="AE119" t="str">
        <f>IF($D119="","",IFERROR(VLOOKUP($B119,Miljö!$B$1:$E$550,MATCH("Hjälpel kraftvärme (GWh)",Miljö!$B$1:$E$1,0),FALSE)/1,0)-IFERROR(VLOOKUP($B119,'Slutlig allokering kvv'!$B$2:$BX$549,MATCH(AE$2,'Slutlig allokering kvv'!$B$1:$BX$1,0),FALSE)/1,0))</f>
        <v/>
      </c>
      <c r="AI119" s="274">
        <f t="shared" si="4"/>
        <v>0</v>
      </c>
      <c r="AK119">
        <f>IFERROR(VLOOKUP($B119,'Slutlig allokering kvv'!$B$2:$AX$549,MATCH("Summa slutlig allokerad tillförd energi (utan hjälpel och rökgaskondensering):",'Slutlig allokering kvv'!$B$1:$AX$1,0),FALSE)/1,"")</f>
        <v>0</v>
      </c>
      <c r="AM119" s="275" t="str">
        <f>IFERROR(1-VLOOKUP($B119,'Slutlig allokering kvv'!$B$2:$AX$549,MATCH("Andel av bränsle i kvv som allokerats till värme, exklusive rökgaskondensering och hjälpel",'Slutlig allokering kvv'!$B$1:$AX$1,0),FALSE),"")</f>
        <v/>
      </c>
      <c r="AO119" s="115" t="str">
        <f t="shared" si="5"/>
        <v/>
      </c>
      <c r="AP119" s="276" t="str">
        <f t="shared" si="6"/>
        <v/>
      </c>
      <c r="AR119" s="115" t="str">
        <f t="shared" si="7"/>
        <v/>
      </c>
    </row>
    <row r="120" spans="1:44">
      <c r="A120" t="s">
        <v>206</v>
      </c>
      <c r="B120" t="s">
        <v>207</v>
      </c>
      <c r="C120" t="str">
        <f>IFERROR(VLOOKUP($B120,Kraftvärmeprod!$B$1:$AH$479,MATCH(C$2,Kraftvärmeprod!$B$1:$AG$1,0),FALSE)/1,"")</f>
        <v/>
      </c>
      <c r="D120" t="str">
        <f>IFERROR(VLOOKUP($B120,Kraftvärmeprod!$B$1:$AH$479,MATCH(D$2,Kraftvärmeprod!$B$1:$AG$1,0),FALSE)/1,"")</f>
        <v/>
      </c>
      <c r="F120" t="str">
        <f>IF($D120="","",IFERROR(VLOOKUP($B120,Kraftvärmeprod!$B$1:$BX$550,MATCH(F$2,Kraftvärmeprod!$B$1:$VX$1,0),FALSE)/1,0)-IFERROR(VLOOKUP($B120,'Slutlig allokering kvv'!$B$2:$BX$550,MATCH(F$2,'Slutlig allokering kvv'!$B$1:$BX$1,0),FALSE)/1,0))</f>
        <v/>
      </c>
      <c r="G120" t="str">
        <f>IF($D120="","",IFERROR(VLOOKUP($B120,Kraftvärmeprod!$B$1:$BX$550,MATCH(G$2,Kraftvärmeprod!$B$1:$VX$1,0),FALSE)/1,0)-IFERROR(VLOOKUP($B120,'Slutlig allokering kvv'!$B$2:$BX$550,MATCH(G$2,'Slutlig allokering kvv'!$B$1:$BX$1,0),FALSE)/1,0))</f>
        <v/>
      </c>
      <c r="H120" t="str">
        <f>IF($D120="","",IFERROR(VLOOKUP($B120,Kraftvärmeprod!$B$1:$BX$550,MATCH(H$2,Kraftvärmeprod!$B$1:$VX$1,0),FALSE)/1,0)-IFERROR(VLOOKUP($B120,'Slutlig allokering kvv'!$B$2:$BX$550,MATCH(H$2,'Slutlig allokering kvv'!$B$1:$BX$1,0),FALSE)/1,0))</f>
        <v/>
      </c>
      <c r="I120" t="str">
        <f>IF($D120="","",IFERROR(VLOOKUP($B120,Kraftvärmeprod!$B$1:$BX$550,MATCH(I$2,Kraftvärmeprod!$B$1:$VX$1,0),FALSE)/1,0)-IFERROR(VLOOKUP($B120,'Slutlig allokering kvv'!$B$2:$BX$550,MATCH(I$2,'Slutlig allokering kvv'!$B$1:$BX$1,0),FALSE)/1,0))</f>
        <v/>
      </c>
      <c r="J120" t="str">
        <f>IF($D120="","",IFERROR(VLOOKUP($B120,Kraftvärmeprod!$B$1:$BX$550,MATCH(J$2,Kraftvärmeprod!$B$1:$VX$1,0),FALSE)/1,0)-IFERROR(VLOOKUP($B120,'Slutlig allokering kvv'!$B$2:$BX$550,MATCH(J$2,'Slutlig allokering kvv'!$B$1:$BX$1,0),FALSE)/1,0))</f>
        <v/>
      </c>
      <c r="K120" t="str">
        <f>IF($D120="","",IFERROR(VLOOKUP($B120,Kraftvärmeprod!$B$1:$BX$550,MATCH(K$2,Kraftvärmeprod!$B$1:$VX$1,0),FALSE)/1,0)-IFERROR(VLOOKUP($B120,'Slutlig allokering kvv'!$B$2:$BX$550,MATCH(K$2,'Slutlig allokering kvv'!$B$1:$BX$1,0),FALSE)/1,0))</f>
        <v/>
      </c>
      <c r="L120" t="str">
        <f>IF($D120="","",IFERROR(VLOOKUP($B120,Kraftvärmeprod!$B$1:$BX$550,MATCH(L$2,Kraftvärmeprod!$B$1:$VX$1,0),FALSE)/1,0)-IFERROR(VLOOKUP($B120,'Slutlig allokering kvv'!$B$2:$BX$550,MATCH(L$2,'Slutlig allokering kvv'!$B$1:$BX$1,0),FALSE)/1,0))</f>
        <v/>
      </c>
      <c r="M120" t="str">
        <f>IF($D120="","",IFERROR(VLOOKUP($B120,Kraftvärmeprod!$B$1:$BX$550,MATCH(M$2,Kraftvärmeprod!$B$1:$VX$1,0),FALSE)/1,0)-IFERROR(VLOOKUP($B120,'Slutlig allokering kvv'!$B$2:$BX$550,MATCH(M$2,'Slutlig allokering kvv'!$B$1:$BX$1,0),FALSE)/1,0))</f>
        <v/>
      </c>
      <c r="N120" t="str">
        <f>IF($D120="","",IFERROR(VLOOKUP($B120,Kraftvärmeprod!$B$1:$BX$550,MATCH(N$2,Kraftvärmeprod!$B$1:$VX$1,0),FALSE)/1,0)-IFERROR(VLOOKUP($B120,'Slutlig allokering kvv'!$B$2:$BX$550,MATCH(N$2,'Slutlig allokering kvv'!$B$1:$BX$1,0),FALSE)/1,0))</f>
        <v/>
      </c>
      <c r="O120" t="str">
        <f>IF($D120="","",IFERROR(VLOOKUP($B120,Kraftvärmeprod!$B$1:$BX$550,MATCH(O$2,Kraftvärmeprod!$B$1:$VX$1,0),FALSE)/1,0)-IFERROR(VLOOKUP($B120,'Slutlig allokering kvv'!$B$2:$BX$550,MATCH(O$2,'Slutlig allokering kvv'!$B$1:$BX$1,0),FALSE)/1,0))</f>
        <v/>
      </c>
      <c r="P120" t="str">
        <f>IF($D120="","",IFERROR(VLOOKUP($B120,Kraftvärmeprod!$B$1:$BX$550,MATCH(P$2,Kraftvärmeprod!$B$1:$VX$1,0),FALSE)/1,0)-IFERROR(VLOOKUP($B120,'Slutlig allokering kvv'!$B$2:$BX$550,MATCH(P$2,'Slutlig allokering kvv'!$B$1:$BX$1,0),FALSE)/1,0))</f>
        <v/>
      </c>
      <c r="Q120" t="str">
        <f>IF($D120="","",IFERROR(VLOOKUP($B120,Kraftvärmeprod!$B$1:$BX$550,MATCH(Q$2,Kraftvärmeprod!$B$1:$VX$1,0),FALSE)/1,0)-IFERROR(VLOOKUP($B120,'Slutlig allokering kvv'!$B$2:$BX$550,MATCH(Q$2,'Slutlig allokering kvv'!$B$1:$BX$1,0),FALSE)/1,0))</f>
        <v/>
      </c>
      <c r="R120" t="str">
        <f>IF($D120="","",IFERROR(VLOOKUP($B120,Kraftvärmeprod!$B$1:$BX$550,MATCH(R$2,Kraftvärmeprod!$B$1:$VX$1,0),FALSE)/1,0)-IFERROR(VLOOKUP($B120,'Slutlig allokering kvv'!$B$2:$BX$550,MATCH(R$2,'Slutlig allokering kvv'!$B$1:$BX$1,0),FALSE)/1,0))</f>
        <v/>
      </c>
      <c r="S120" t="str">
        <f>IF($D120="","",IFERROR(VLOOKUP($B120,Kraftvärmeprod!$B$1:$BX$550,MATCH(S$2,Kraftvärmeprod!$B$1:$VX$1,0),FALSE)/1,0)-IFERROR(VLOOKUP($B120,'Slutlig allokering kvv'!$B$2:$BX$550,MATCH(S$2,'Slutlig allokering kvv'!$B$1:$BX$1,0),FALSE)/1,0))</f>
        <v/>
      </c>
      <c r="T120" t="str">
        <f>IF($D120="","",IFERROR(VLOOKUP($B120,Kraftvärmeprod!$B$1:$BX$550,MATCH(T$2,Kraftvärmeprod!$B$1:$VX$1,0),FALSE)/1,0)-IFERROR(VLOOKUP($B120,'Slutlig allokering kvv'!$B$2:$BX$550,MATCH(T$2,'Slutlig allokering kvv'!$B$1:$BX$1,0),FALSE)/1,0))</f>
        <v/>
      </c>
      <c r="U120" t="str">
        <f>IF($D120="","",IFERROR(VLOOKUP($B120,Kraftvärmeprod!$B$1:$BX$550,MATCH(U$2,Kraftvärmeprod!$B$1:$VX$1,0),FALSE)/1,0)-IFERROR(VLOOKUP($B120,'Slutlig allokering kvv'!$B$2:$BX$550,MATCH(U$2,'Slutlig allokering kvv'!$B$1:$BX$1,0),FALSE)/1,0))</f>
        <v/>
      </c>
      <c r="V120" t="str">
        <f>IF($D120="","",IFERROR(VLOOKUP($B120,Kraftvärmeprod!$B$1:$BX$550,MATCH(V$2,Kraftvärmeprod!$B$1:$VX$1,0),FALSE)/1,0)-IFERROR(VLOOKUP($B120,'Slutlig allokering kvv'!$B$2:$BX$550,MATCH(V$2,'Slutlig allokering kvv'!$B$1:$BX$1,0),FALSE)/1,0))</f>
        <v/>
      </c>
      <c r="W120" t="str">
        <f>IF($D120="","",IFERROR(VLOOKUP($B120,Kraftvärmeprod!$B$1:$BX$550,MATCH(W$2,Kraftvärmeprod!$B$1:$VX$1,0),FALSE)/1,0)-IFERROR(VLOOKUP($B120,'Slutlig allokering kvv'!$B$2:$BX$550,MATCH(W$2,'Slutlig allokering kvv'!$B$1:$BX$1,0),FALSE)/1,0))</f>
        <v/>
      </c>
      <c r="X120" t="str">
        <f>IF($D120="","",IFERROR(VLOOKUP($B120,Kraftvärmeprod!$B$1:$BX$550,MATCH(X$2,Kraftvärmeprod!$B$1:$VX$1,0),FALSE)/1,0)-IFERROR(VLOOKUP($B120,'Slutlig allokering kvv'!$B$2:$BX$550,MATCH(X$2,'Slutlig allokering kvv'!$B$1:$BX$1,0),FALSE)/1,0))</f>
        <v/>
      </c>
      <c r="Y120" t="str">
        <f>IF($D120="","",IFERROR(VLOOKUP($B120,Kraftvärmeprod!$B$1:$BX$550,MATCH(Y$2,Kraftvärmeprod!$B$1:$VX$1,0),FALSE)/1,0)-IFERROR(VLOOKUP($B120,'Slutlig allokering kvv'!$B$2:$BX$550,MATCH(Y$2,'Slutlig allokering kvv'!$B$1:$BX$1,0),FALSE)/1,0))</f>
        <v/>
      </c>
      <c r="Z120" t="str">
        <f>IF($D120="","",IFERROR(VLOOKUP($B120,Kraftvärmeprod!$B$1:$BX$550,MATCH(Z$2,Kraftvärmeprod!$B$1:$VX$1,0),FALSE)/1,0)-IFERROR(VLOOKUP($B120,'Slutlig allokering kvv'!$B$2:$BX$550,MATCH(Z$2,'Slutlig allokering kvv'!$B$1:$BX$1,0),FALSE)/1,0))</f>
        <v/>
      </c>
      <c r="AA120" t="str">
        <f>IF($D120="","",IFERROR(VLOOKUP($B120,Kraftvärmeprod!$B$1:$BX$550,MATCH(AA$2,Kraftvärmeprod!$B$1:$VX$1,0),FALSE)/1,0)-IFERROR(VLOOKUP($B120,'Slutlig allokering kvv'!$B$2:$BX$550,MATCH(AA$2,'Slutlig allokering kvv'!$B$1:$BX$1,0),FALSE)/1,0))</f>
        <v/>
      </c>
      <c r="AB120" t="str">
        <f>IF($D120="","",IFERROR(VLOOKUP($B120,Kraftvärmeprod!$B$1:$BX$550,MATCH(AB$2,Kraftvärmeprod!$B$1:$VX$1,0),FALSE)/1,0)-IFERROR(VLOOKUP($B120,'Slutlig allokering kvv'!$B$2:$BX$550,MATCH(AB$2,'Slutlig allokering kvv'!$B$1:$BX$1,0),FALSE)/1,0))</f>
        <v/>
      </c>
      <c r="AC120" t="str">
        <f>IF($D120="","",IFERROR(VLOOKUP($B120,Kraftvärmeprod!$B$1:$BX$550,MATCH(AC$2,Kraftvärmeprod!$B$1:$VX$1,0),FALSE)/1,0)-IFERROR(VLOOKUP($B120,'Slutlig allokering kvv'!$B$2:$BX$550,MATCH(AC$2,'Slutlig allokering kvv'!$B$1:$BX$1,0),FALSE)/1,0))</f>
        <v/>
      </c>
      <c r="AD120" t="str">
        <f>IF($D120="","",IFERROR(VLOOKUP($B120,Kraftvärmeprod!$B$1:$BX$550,MATCH(AD$2,Kraftvärmeprod!$B$1:$VX$1,0),FALSE)/1,0)-IFERROR(VLOOKUP($B120,'Slutlig allokering kvv'!$B$2:$BX$550,MATCH(AD$2,'Slutlig allokering kvv'!$B$1:$BX$1,0),FALSE)/1,0))</f>
        <v/>
      </c>
      <c r="AE120" t="str">
        <f>IF($D120="","",IFERROR(VLOOKUP($B120,Miljö!$B$1:$E$550,MATCH("Hjälpel kraftvärme (GWh)",Miljö!$B$1:$E$1,0),FALSE)/1,0)-IFERROR(VLOOKUP($B120,'Slutlig allokering kvv'!$B$2:$BX$549,MATCH(AE$2,'Slutlig allokering kvv'!$B$1:$BX$1,0),FALSE)/1,0))</f>
        <v/>
      </c>
      <c r="AI120" s="274">
        <f t="shared" si="4"/>
        <v>0</v>
      </c>
      <c r="AK120">
        <f>IFERROR(VLOOKUP($B120,'Slutlig allokering kvv'!$B$2:$AX$549,MATCH("Summa slutlig allokerad tillförd energi (utan hjälpel och rökgaskondensering):",'Slutlig allokering kvv'!$B$1:$AX$1,0),FALSE)/1,"")</f>
        <v>0</v>
      </c>
      <c r="AM120" s="275" t="str">
        <f>IFERROR(1-VLOOKUP($B120,'Slutlig allokering kvv'!$B$2:$AX$549,MATCH("Andel av bränsle i kvv som allokerats till värme, exklusive rökgaskondensering och hjälpel",'Slutlig allokering kvv'!$B$1:$AX$1,0),FALSE),"")</f>
        <v/>
      </c>
      <c r="AO120" s="115" t="str">
        <f t="shared" si="5"/>
        <v/>
      </c>
      <c r="AP120" s="276" t="str">
        <f t="shared" si="6"/>
        <v/>
      </c>
      <c r="AR120" s="115" t="str">
        <f t="shared" si="7"/>
        <v/>
      </c>
    </row>
    <row r="121" spans="1:44">
      <c r="A121" t="s">
        <v>208</v>
      </c>
      <c r="B121" t="s">
        <v>209</v>
      </c>
      <c r="C121">
        <f>IFERROR(VLOOKUP($B121,Kraftvärmeprod!$B$1:$AH$479,MATCH(C$2,Kraftvärmeprod!$B$1:$AG$1,0),FALSE)/1,"")</f>
        <v>274.7</v>
      </c>
      <c r="D121">
        <f>IFERROR(VLOOKUP($B121,Kraftvärmeprod!$B$1:$AH$479,MATCH(D$2,Kraftvärmeprod!$B$1:$AG$1,0),FALSE)/1,"")</f>
        <v>24.2</v>
      </c>
      <c r="F121">
        <f>IF($D121="","",IFERROR(VLOOKUP($B121,Kraftvärmeprod!$B$1:$BX$550,MATCH(F$2,Kraftvärmeprod!$B$1:$VX$1,0),FALSE)/1,0)-IFERROR(VLOOKUP($B121,'Slutlig allokering kvv'!$B$2:$BX$550,MATCH(F$2,'Slutlig allokering kvv'!$B$1:$BX$1,0),FALSE)/1,0))</f>
        <v>0</v>
      </c>
      <c r="G121">
        <f>IF($D121="","",IFERROR(VLOOKUP($B121,Kraftvärmeprod!$B$1:$BX$550,MATCH(G$2,Kraftvärmeprod!$B$1:$VX$1,0),FALSE)/1,0)-IFERROR(VLOOKUP($B121,'Slutlig allokering kvv'!$B$2:$BX$550,MATCH(G$2,'Slutlig allokering kvv'!$B$1:$BX$1,0),FALSE)/1,0))</f>
        <v>0.86209000000000024</v>
      </c>
      <c r="H121">
        <f>IF($D121="","",IFERROR(VLOOKUP($B121,Kraftvärmeprod!$B$1:$BX$550,MATCH(H$2,Kraftvärmeprod!$B$1:$VX$1,0),FALSE)/1,0)-IFERROR(VLOOKUP($B121,'Slutlig allokering kvv'!$B$2:$BX$550,MATCH(H$2,'Slutlig allokering kvv'!$B$1:$BX$1,0),FALSE)/1,0))</f>
        <v>0</v>
      </c>
      <c r="I121">
        <f>IF($D121="","",IFERROR(VLOOKUP($B121,Kraftvärmeprod!$B$1:$BX$550,MATCH(I$2,Kraftvärmeprod!$B$1:$VX$1,0),FALSE)/1,0)-IFERROR(VLOOKUP($B121,'Slutlig allokering kvv'!$B$2:$BX$550,MATCH(I$2,'Slutlig allokering kvv'!$B$1:$BX$1,0),FALSE)/1,0))</f>
        <v>0</v>
      </c>
      <c r="J121">
        <f>IF($D121="","",IFERROR(VLOOKUP($B121,Kraftvärmeprod!$B$1:$BX$550,MATCH(J$2,Kraftvärmeprod!$B$1:$VX$1,0),FALSE)/1,0)-IFERROR(VLOOKUP($B121,'Slutlig allokering kvv'!$B$2:$BX$550,MATCH(J$2,'Slutlig allokering kvv'!$B$1:$BX$1,0),FALSE)/1,0))</f>
        <v>0</v>
      </c>
      <c r="K121">
        <f>IF($D121="","",IFERROR(VLOOKUP($B121,Kraftvärmeprod!$B$1:$BX$550,MATCH(K$2,Kraftvärmeprod!$B$1:$VX$1,0),FALSE)/1,0)-IFERROR(VLOOKUP($B121,'Slutlig allokering kvv'!$B$2:$BX$550,MATCH(K$2,'Slutlig allokering kvv'!$B$1:$BX$1,0),FALSE)/1,0))</f>
        <v>0</v>
      </c>
      <c r="L121">
        <f>IF($D121="","",IFERROR(VLOOKUP($B121,Kraftvärmeprod!$B$1:$BX$550,MATCH(L$2,Kraftvärmeprod!$B$1:$VX$1,0),FALSE)/1,0)-IFERROR(VLOOKUP($B121,'Slutlig allokering kvv'!$B$2:$BX$550,MATCH(L$2,'Slutlig allokering kvv'!$B$1:$BX$1,0),FALSE)/1,0))</f>
        <v>0</v>
      </c>
      <c r="M121">
        <f>IF($D121="","",IFERROR(VLOOKUP($B121,Kraftvärmeprod!$B$1:$BX$550,MATCH(M$2,Kraftvärmeprod!$B$1:$VX$1,0),FALSE)/1,0)-IFERROR(VLOOKUP($B121,'Slutlig allokering kvv'!$B$2:$BX$550,MATCH(M$2,'Slutlig allokering kvv'!$B$1:$BX$1,0),FALSE)/1,0))</f>
        <v>0</v>
      </c>
      <c r="N121">
        <f>IF($D121="","",IFERROR(VLOOKUP($B121,Kraftvärmeprod!$B$1:$BX$550,MATCH(N$2,Kraftvärmeprod!$B$1:$VX$1,0),FALSE)/1,0)-IFERROR(VLOOKUP($B121,'Slutlig allokering kvv'!$B$2:$BX$550,MATCH(N$2,'Slutlig allokering kvv'!$B$1:$BX$1,0),FALSE)/1,0))</f>
        <v>0</v>
      </c>
      <c r="O121">
        <f>IF($D121="","",IFERROR(VLOOKUP($B121,Kraftvärmeprod!$B$1:$BX$550,MATCH(O$2,Kraftvärmeprod!$B$1:$VX$1,0),FALSE)/1,0)-IFERROR(VLOOKUP($B121,'Slutlig allokering kvv'!$B$2:$BX$550,MATCH(O$2,'Slutlig allokering kvv'!$B$1:$BX$1,0),FALSE)/1,0))</f>
        <v>0</v>
      </c>
      <c r="P121">
        <f>IF($D121="","",IFERROR(VLOOKUP($B121,Kraftvärmeprod!$B$1:$BX$550,MATCH(P$2,Kraftvärmeprod!$B$1:$VX$1,0),FALSE)/1,0)-IFERROR(VLOOKUP($B121,'Slutlig allokering kvv'!$B$2:$BX$550,MATCH(P$2,'Slutlig allokering kvv'!$B$1:$BX$1,0),FALSE)/1,0))</f>
        <v>0</v>
      </c>
      <c r="Q121">
        <f>IF($D121="","",IFERROR(VLOOKUP($B121,Kraftvärmeprod!$B$1:$BX$550,MATCH(Q$2,Kraftvärmeprod!$B$1:$VX$1,0),FALSE)/1,0)-IFERROR(VLOOKUP($B121,'Slutlig allokering kvv'!$B$2:$BX$550,MATCH(Q$2,'Slutlig allokering kvv'!$B$1:$BX$1,0),FALSE)/1,0))</f>
        <v>0</v>
      </c>
      <c r="R121">
        <f>IF($D121="","",IFERROR(VLOOKUP($B121,Kraftvärmeprod!$B$1:$BX$550,MATCH(R$2,Kraftvärmeprod!$B$1:$VX$1,0),FALSE)/1,0)-IFERROR(VLOOKUP($B121,'Slutlig allokering kvv'!$B$2:$BX$550,MATCH(R$2,'Slutlig allokering kvv'!$B$1:$BX$1,0),FALSE)/1,0))</f>
        <v>0</v>
      </c>
      <c r="S121">
        <f>IF($D121="","",IFERROR(VLOOKUP($B121,Kraftvärmeprod!$B$1:$BX$550,MATCH(S$2,Kraftvärmeprod!$B$1:$VX$1,0),FALSE)/1,0)-IFERROR(VLOOKUP($B121,'Slutlig allokering kvv'!$B$2:$BX$550,MATCH(S$2,'Slutlig allokering kvv'!$B$1:$BX$1,0),FALSE)/1,0))</f>
        <v>0</v>
      </c>
      <c r="T121">
        <f>IF($D121="","",IFERROR(VLOOKUP($B121,Kraftvärmeprod!$B$1:$BX$550,MATCH(T$2,Kraftvärmeprod!$B$1:$VX$1,0),FALSE)/1,0)-IFERROR(VLOOKUP($B121,'Slutlig allokering kvv'!$B$2:$BX$550,MATCH(T$2,'Slutlig allokering kvv'!$B$1:$BX$1,0),FALSE)/1,0))</f>
        <v>0</v>
      </c>
      <c r="U121">
        <f>IF($D121="","",IFERROR(VLOOKUP($B121,Kraftvärmeprod!$B$1:$BX$550,MATCH(U$2,Kraftvärmeprod!$B$1:$VX$1,0),FALSE)/1,0)-IFERROR(VLOOKUP($B121,'Slutlig allokering kvv'!$B$2:$BX$550,MATCH(U$2,'Slutlig allokering kvv'!$B$1:$BX$1,0),FALSE)/1,0))</f>
        <v>0</v>
      </c>
      <c r="V121">
        <f>IF($D121="","",IFERROR(VLOOKUP($B121,Kraftvärmeprod!$B$1:$BX$550,MATCH(V$2,Kraftvärmeprod!$B$1:$VX$1,0),FALSE)/1,0)-IFERROR(VLOOKUP($B121,'Slutlig allokering kvv'!$B$2:$BX$550,MATCH(V$2,'Slutlig allokering kvv'!$B$1:$BX$1,0),FALSE)/1,0))</f>
        <v>35.046999999999997</v>
      </c>
      <c r="W121">
        <f>IF($D121="","",IFERROR(VLOOKUP($B121,Kraftvärmeprod!$B$1:$BX$550,MATCH(W$2,Kraftvärmeprod!$B$1:$VX$1,0),FALSE)/1,0)-IFERROR(VLOOKUP($B121,'Slutlig allokering kvv'!$B$2:$BX$550,MATCH(W$2,'Slutlig allokering kvv'!$B$1:$BX$1,0),FALSE)/1,0))</f>
        <v>0</v>
      </c>
      <c r="X121">
        <f>IF($D121="","",IFERROR(VLOOKUP($B121,Kraftvärmeprod!$B$1:$BX$550,MATCH(X$2,Kraftvärmeprod!$B$1:$VX$1,0),FALSE)/1,0)-IFERROR(VLOOKUP($B121,'Slutlig allokering kvv'!$B$2:$BX$550,MATCH(X$2,'Slutlig allokering kvv'!$B$1:$BX$1,0),FALSE)/1,0))</f>
        <v>1.0738300000000001</v>
      </c>
      <c r="Y121">
        <f>IF($D121="","",IFERROR(VLOOKUP($B121,Kraftvärmeprod!$B$1:$BX$550,MATCH(Y$2,Kraftvärmeprod!$B$1:$VX$1,0),FALSE)/1,0)-IFERROR(VLOOKUP($B121,'Slutlig allokering kvv'!$B$2:$BX$550,MATCH(Y$2,'Slutlig allokering kvv'!$B$1:$BX$1,0),FALSE)/1,0))</f>
        <v>1.6057600000000001</v>
      </c>
      <c r="Z121">
        <f>IF($D121="","",IFERROR(VLOOKUP($B121,Kraftvärmeprod!$B$1:$BX$550,MATCH(Z$2,Kraftvärmeprod!$B$1:$VX$1,0),FALSE)/1,0)-IFERROR(VLOOKUP($B121,'Slutlig allokering kvv'!$B$2:$BX$550,MATCH(Z$2,'Slutlig allokering kvv'!$B$1:$BX$1,0),FALSE)/1,0))</f>
        <v>7.3361000000000018</v>
      </c>
      <c r="AA121">
        <f>IF($D121="","",IFERROR(VLOOKUP($B121,Kraftvärmeprod!$B$1:$BX$550,MATCH(AA$2,Kraftvärmeprod!$B$1:$VX$1,0),FALSE)/1,0)-IFERROR(VLOOKUP($B121,'Slutlig allokering kvv'!$B$2:$BX$550,MATCH(AA$2,'Slutlig allokering kvv'!$B$1:$BX$1,0),FALSE)/1,0))</f>
        <v>16.361500000000007</v>
      </c>
      <c r="AB121">
        <f>IF($D121="","",IFERROR(VLOOKUP($B121,Kraftvärmeprod!$B$1:$BX$550,MATCH(AB$2,Kraftvärmeprod!$B$1:$VX$1,0),FALSE)/1,0)-IFERROR(VLOOKUP($B121,'Slutlig allokering kvv'!$B$2:$BX$550,MATCH(AB$2,'Slutlig allokering kvv'!$B$1:$BX$1,0),FALSE)/1,0))</f>
        <v>0</v>
      </c>
      <c r="AC121">
        <f>IF($D121="","",IFERROR(VLOOKUP($B121,Kraftvärmeprod!$B$1:$BX$550,MATCH(AC$2,Kraftvärmeprod!$B$1:$VX$1,0),FALSE)/1,0)-IFERROR(VLOOKUP($B121,'Slutlig allokering kvv'!$B$2:$BX$550,MATCH(AC$2,'Slutlig allokering kvv'!$B$1:$BX$1,0),FALSE)/1,0))</f>
        <v>0</v>
      </c>
      <c r="AD121">
        <f>IF($D121="","",IFERROR(VLOOKUP($B121,Kraftvärmeprod!$B$1:$BX$550,MATCH(AD$2,Kraftvärmeprod!$B$1:$VX$1,0),FALSE)/1,0)-IFERROR(VLOOKUP($B121,'Slutlig allokering kvv'!$B$2:$BX$550,MATCH(AD$2,'Slutlig allokering kvv'!$B$1:$BX$1,0),FALSE)/1,0))</f>
        <v>0</v>
      </c>
      <c r="AE121">
        <f>IF($D121="","",IFERROR(VLOOKUP($B121,Miljö!$B$1:$E$550,MATCH("Hjälpel kraftvärme (GWh)",Miljö!$B$1:$E$1,0),FALSE)/1,0)-IFERROR(VLOOKUP($B121,'Slutlig allokering kvv'!$B$2:$BX$549,MATCH(AE$2,'Slutlig allokering kvv'!$B$1:$BX$1,0),FALSE)/1,0))</f>
        <v>2.7106000000000012</v>
      </c>
      <c r="AI121" s="274">
        <f t="shared" si="4"/>
        <v>62.286280000000005</v>
      </c>
      <c r="AK121">
        <f>IFERROR(VLOOKUP($B121,'Slutlig allokering kvv'!$B$2:$AX$549,MATCH("Summa slutlig allokerad tillförd energi (utan hjälpel och rökgaskondensering):",'Slutlig allokering kvv'!$B$1:$AX$1,0),FALSE)/1,"")</f>
        <v>266.31371999999999</v>
      </c>
      <c r="AM121" s="275">
        <f>IFERROR(1-VLOOKUP($B121,'Slutlig allokering kvv'!$B$2:$AX$549,MATCH("Andel av bränsle i kvv som allokerats till värme, exklusive rökgaskondensering och hjälpel",'Slutlig allokering kvv'!$B$1:$AX$1,0),FALSE),"")</f>
        <v>0.18955045648204494</v>
      </c>
      <c r="AO121" s="115">
        <f t="shared" si="5"/>
        <v>0.18955045648204505</v>
      </c>
      <c r="AP121" s="276">
        <f t="shared" si="6"/>
        <v>-1.1102230246251565E-16</v>
      </c>
      <c r="AR121" s="115">
        <f t="shared" si="7"/>
        <v>0.37232556393476113</v>
      </c>
    </row>
    <row r="122" spans="1:44">
      <c r="A122" t="s">
        <v>210</v>
      </c>
      <c r="B122" t="s">
        <v>211</v>
      </c>
      <c r="C122">
        <f>IFERROR(VLOOKUP($B122,Kraftvärmeprod!$B$1:$AH$479,MATCH(C$2,Kraftvärmeprod!$B$1:$AG$1,0),FALSE)/1,"")</f>
        <v>389.779</v>
      </c>
      <c r="D122">
        <f>IFERROR(VLOOKUP($B122,Kraftvärmeprod!$B$1:$AH$479,MATCH(D$2,Kraftvärmeprod!$B$1:$AG$1,0),FALSE)/1,"")</f>
        <v>71.262</v>
      </c>
      <c r="F122">
        <f>IF($D122="","",IFERROR(VLOOKUP($B122,Kraftvärmeprod!$B$1:$BX$550,MATCH(F$2,Kraftvärmeprod!$B$1:$VX$1,0),FALSE)/1,0)-IFERROR(VLOOKUP($B122,'Slutlig allokering kvv'!$B$2:$BX$550,MATCH(F$2,'Slutlig allokering kvv'!$B$1:$BX$1,0),FALSE)/1,0))</f>
        <v>0</v>
      </c>
      <c r="G122">
        <f>IF($D122="","",IFERROR(VLOOKUP($B122,Kraftvärmeprod!$B$1:$BX$550,MATCH(G$2,Kraftvärmeprod!$B$1:$VX$1,0),FALSE)/1,0)-IFERROR(VLOOKUP($B122,'Slutlig allokering kvv'!$B$2:$BX$550,MATCH(G$2,'Slutlig allokering kvv'!$B$1:$BX$1,0),FALSE)/1,0))</f>
        <v>0.44680000000000009</v>
      </c>
      <c r="H122">
        <f>IF($D122="","",IFERROR(VLOOKUP($B122,Kraftvärmeprod!$B$1:$BX$550,MATCH(H$2,Kraftvärmeprod!$B$1:$VX$1,0),FALSE)/1,0)-IFERROR(VLOOKUP($B122,'Slutlig allokering kvv'!$B$2:$BX$550,MATCH(H$2,'Slutlig allokering kvv'!$B$1:$BX$1,0),FALSE)/1,0))</f>
        <v>0</v>
      </c>
      <c r="I122">
        <f>IF($D122="","",IFERROR(VLOOKUP($B122,Kraftvärmeprod!$B$1:$BX$550,MATCH(I$2,Kraftvärmeprod!$B$1:$VX$1,0),FALSE)/1,0)-IFERROR(VLOOKUP($B122,'Slutlig allokering kvv'!$B$2:$BX$550,MATCH(I$2,'Slutlig allokering kvv'!$B$1:$BX$1,0),FALSE)/1,0))</f>
        <v>0</v>
      </c>
      <c r="J122">
        <f>IF($D122="","",IFERROR(VLOOKUP($B122,Kraftvärmeprod!$B$1:$BX$550,MATCH(J$2,Kraftvärmeprod!$B$1:$VX$1,0),FALSE)/1,0)-IFERROR(VLOOKUP($B122,'Slutlig allokering kvv'!$B$2:$BX$550,MATCH(J$2,'Slutlig allokering kvv'!$B$1:$BX$1,0),FALSE)/1,0))</f>
        <v>0</v>
      </c>
      <c r="K122">
        <f>IF($D122="","",IFERROR(VLOOKUP($B122,Kraftvärmeprod!$B$1:$BX$550,MATCH(K$2,Kraftvärmeprod!$B$1:$VX$1,0),FALSE)/1,0)-IFERROR(VLOOKUP($B122,'Slutlig allokering kvv'!$B$2:$BX$550,MATCH(K$2,'Slutlig allokering kvv'!$B$1:$BX$1,0),FALSE)/1,0))</f>
        <v>0</v>
      </c>
      <c r="L122">
        <f>IF($D122="","",IFERROR(VLOOKUP($B122,Kraftvärmeprod!$B$1:$BX$550,MATCH(L$2,Kraftvärmeprod!$B$1:$VX$1,0),FALSE)/1,0)-IFERROR(VLOOKUP($B122,'Slutlig allokering kvv'!$B$2:$BX$550,MATCH(L$2,'Slutlig allokering kvv'!$B$1:$BX$1,0),FALSE)/1,0))</f>
        <v>0</v>
      </c>
      <c r="M122">
        <f>IF($D122="","",IFERROR(VLOOKUP($B122,Kraftvärmeprod!$B$1:$BX$550,MATCH(M$2,Kraftvärmeprod!$B$1:$VX$1,0),FALSE)/1,0)-IFERROR(VLOOKUP($B122,'Slutlig allokering kvv'!$B$2:$BX$550,MATCH(M$2,'Slutlig allokering kvv'!$B$1:$BX$1,0),FALSE)/1,0))</f>
        <v>0</v>
      </c>
      <c r="N122">
        <f>IF($D122="","",IFERROR(VLOOKUP($B122,Kraftvärmeprod!$B$1:$BX$550,MATCH(N$2,Kraftvärmeprod!$B$1:$VX$1,0),FALSE)/1,0)-IFERROR(VLOOKUP($B122,'Slutlig allokering kvv'!$B$2:$BX$550,MATCH(N$2,'Slutlig allokering kvv'!$B$1:$BX$1,0),FALSE)/1,0))</f>
        <v>0</v>
      </c>
      <c r="O122">
        <f>IF($D122="","",IFERROR(VLOOKUP($B122,Kraftvärmeprod!$B$1:$BX$550,MATCH(O$2,Kraftvärmeprod!$B$1:$VX$1,0),FALSE)/1,0)-IFERROR(VLOOKUP($B122,'Slutlig allokering kvv'!$B$2:$BX$550,MATCH(O$2,'Slutlig allokering kvv'!$B$1:$BX$1,0),FALSE)/1,0))</f>
        <v>0</v>
      </c>
      <c r="P122">
        <f>IF($D122="","",IFERROR(VLOOKUP($B122,Kraftvärmeprod!$B$1:$BX$550,MATCH(P$2,Kraftvärmeprod!$B$1:$VX$1,0),FALSE)/1,0)-IFERROR(VLOOKUP($B122,'Slutlig allokering kvv'!$B$2:$BX$550,MATCH(P$2,'Slutlig allokering kvv'!$B$1:$BX$1,0),FALSE)/1,0))</f>
        <v>0</v>
      </c>
      <c r="Q122">
        <f>IF($D122="","",IFERROR(VLOOKUP($B122,Kraftvärmeprod!$B$1:$BX$550,MATCH(Q$2,Kraftvärmeprod!$B$1:$VX$1,0),FALSE)/1,0)-IFERROR(VLOOKUP($B122,'Slutlig allokering kvv'!$B$2:$BX$550,MATCH(Q$2,'Slutlig allokering kvv'!$B$1:$BX$1,0),FALSE)/1,0))</f>
        <v>130.91199999999998</v>
      </c>
      <c r="R122">
        <f>IF($D122="","",IFERROR(VLOOKUP($B122,Kraftvärmeprod!$B$1:$BX$550,MATCH(R$2,Kraftvärmeprod!$B$1:$VX$1,0),FALSE)/1,0)-IFERROR(VLOOKUP($B122,'Slutlig allokering kvv'!$B$2:$BX$550,MATCH(R$2,'Slutlig allokering kvv'!$B$1:$BX$1,0),FALSE)/1,0))</f>
        <v>0</v>
      </c>
      <c r="S122">
        <f>IF($D122="","",IFERROR(VLOOKUP($B122,Kraftvärmeprod!$B$1:$BX$550,MATCH(S$2,Kraftvärmeprod!$B$1:$VX$1,0),FALSE)/1,0)-IFERROR(VLOOKUP($B122,'Slutlig allokering kvv'!$B$2:$BX$550,MATCH(S$2,'Slutlig allokering kvv'!$B$1:$BX$1,0),FALSE)/1,0))</f>
        <v>0</v>
      </c>
      <c r="T122">
        <f>IF($D122="","",IFERROR(VLOOKUP($B122,Kraftvärmeprod!$B$1:$BX$550,MATCH(T$2,Kraftvärmeprod!$B$1:$VX$1,0),FALSE)/1,0)-IFERROR(VLOOKUP($B122,'Slutlig allokering kvv'!$B$2:$BX$550,MATCH(T$2,'Slutlig allokering kvv'!$B$1:$BX$1,0),FALSE)/1,0))</f>
        <v>0</v>
      </c>
      <c r="U122">
        <f>IF($D122="","",IFERROR(VLOOKUP($B122,Kraftvärmeprod!$B$1:$BX$550,MATCH(U$2,Kraftvärmeprod!$B$1:$VX$1,0),FALSE)/1,0)-IFERROR(VLOOKUP($B122,'Slutlig allokering kvv'!$B$2:$BX$550,MATCH(U$2,'Slutlig allokering kvv'!$B$1:$BX$1,0),FALSE)/1,0))</f>
        <v>0</v>
      </c>
      <c r="V122">
        <f>IF($D122="","",IFERROR(VLOOKUP($B122,Kraftvärmeprod!$B$1:$BX$550,MATCH(V$2,Kraftvärmeprod!$B$1:$VX$1,0),FALSE)/1,0)-IFERROR(VLOOKUP($B122,'Slutlig allokering kvv'!$B$2:$BX$550,MATCH(V$2,'Slutlig allokering kvv'!$B$1:$BX$1,0),FALSE)/1,0))</f>
        <v>0</v>
      </c>
      <c r="W122">
        <f>IF($D122="","",IFERROR(VLOOKUP($B122,Kraftvärmeprod!$B$1:$BX$550,MATCH(W$2,Kraftvärmeprod!$B$1:$VX$1,0),FALSE)/1,0)-IFERROR(VLOOKUP($B122,'Slutlig allokering kvv'!$B$2:$BX$550,MATCH(W$2,'Slutlig allokering kvv'!$B$1:$BX$1,0),FALSE)/1,0))</f>
        <v>0</v>
      </c>
      <c r="X122">
        <f>IF($D122="","",IFERROR(VLOOKUP($B122,Kraftvärmeprod!$B$1:$BX$550,MATCH(X$2,Kraftvärmeprod!$B$1:$VX$1,0),FALSE)/1,0)-IFERROR(VLOOKUP($B122,'Slutlig allokering kvv'!$B$2:$BX$550,MATCH(X$2,'Slutlig allokering kvv'!$B$1:$BX$1,0),FALSE)/1,0))</f>
        <v>0</v>
      </c>
      <c r="Y122">
        <f>IF($D122="","",IFERROR(VLOOKUP($B122,Kraftvärmeprod!$B$1:$BX$550,MATCH(Y$2,Kraftvärmeprod!$B$1:$VX$1,0),FALSE)/1,0)-IFERROR(VLOOKUP($B122,'Slutlig allokering kvv'!$B$2:$BX$550,MATCH(Y$2,'Slutlig allokering kvv'!$B$1:$BX$1,0),FALSE)/1,0))</f>
        <v>0</v>
      </c>
      <c r="Z122">
        <f>IF($D122="","",IFERROR(VLOOKUP($B122,Kraftvärmeprod!$B$1:$BX$550,MATCH(Z$2,Kraftvärmeprod!$B$1:$VX$1,0),FALSE)/1,0)-IFERROR(VLOOKUP($B122,'Slutlig allokering kvv'!$B$2:$BX$550,MATCH(Z$2,'Slutlig allokering kvv'!$B$1:$BX$1,0),FALSE)/1,0))</f>
        <v>0</v>
      </c>
      <c r="AA122">
        <f>IF($D122="","",IFERROR(VLOOKUP($B122,Kraftvärmeprod!$B$1:$BX$550,MATCH(AA$2,Kraftvärmeprod!$B$1:$VX$1,0),FALSE)/1,0)-IFERROR(VLOOKUP($B122,'Slutlig allokering kvv'!$B$2:$BX$550,MATCH(AA$2,'Slutlig allokering kvv'!$B$1:$BX$1,0),FALSE)/1,0))</f>
        <v>0</v>
      </c>
      <c r="AB122">
        <f>IF($D122="","",IFERROR(VLOOKUP($B122,Kraftvärmeprod!$B$1:$BX$550,MATCH(AB$2,Kraftvärmeprod!$B$1:$VX$1,0),FALSE)/1,0)-IFERROR(VLOOKUP($B122,'Slutlig allokering kvv'!$B$2:$BX$550,MATCH(AB$2,'Slutlig allokering kvv'!$B$1:$BX$1,0),FALSE)/1,0))</f>
        <v>0</v>
      </c>
      <c r="AC122">
        <f>IF($D122="","",IFERROR(VLOOKUP($B122,Kraftvärmeprod!$B$1:$BX$550,MATCH(AC$2,Kraftvärmeprod!$B$1:$VX$1,0),FALSE)/1,0)-IFERROR(VLOOKUP($B122,'Slutlig allokering kvv'!$B$2:$BX$550,MATCH(AC$2,'Slutlig allokering kvv'!$B$1:$BX$1,0),FALSE)/1,0))</f>
        <v>0</v>
      </c>
      <c r="AD122">
        <f>IF($D122="","",IFERROR(VLOOKUP($B122,Kraftvärmeprod!$B$1:$BX$550,MATCH(AD$2,Kraftvärmeprod!$B$1:$VX$1,0),FALSE)/1,0)-IFERROR(VLOOKUP($B122,'Slutlig allokering kvv'!$B$2:$BX$550,MATCH(AD$2,'Slutlig allokering kvv'!$B$1:$BX$1,0),FALSE)/1,0))</f>
        <v>-1.0000000000331966E-4</v>
      </c>
      <c r="AE122">
        <f>IF($D122="","",IFERROR(VLOOKUP($B122,Miljö!$B$1:$E$550,MATCH("Hjälpel kraftvärme (GWh)",Miljö!$B$1:$E$1,0),FALSE)/1,0)-IFERROR(VLOOKUP($B122,'Slutlig allokering kvv'!$B$2:$BX$549,MATCH(AE$2,'Slutlig allokering kvv'!$B$1:$BX$1,0),FALSE)/1,0))</f>
        <v>7.5427</v>
      </c>
      <c r="AI122" s="274">
        <f t="shared" si="4"/>
        <v>131.35879999999997</v>
      </c>
      <c r="AK122">
        <f>IFERROR(VLOOKUP($B122,'Slutlig allokering kvv'!$B$2:$AX$549,MATCH("Summa slutlig allokerad tillförd energi (utan hjälpel och rökgaskondensering):",'Slutlig allokering kvv'!$B$1:$AX$1,0),FALSE)/1,"")</f>
        <v>275.9692</v>
      </c>
      <c r="AM122" s="275">
        <f>IFERROR(1-VLOOKUP($B122,'Slutlig allokering kvv'!$B$2:$AX$549,MATCH("Andel av bränsle i kvv som allokerats till värme, exklusive rökgaskondensering och hjälpel",'Slutlig allokering kvv'!$B$1:$AX$1,0),FALSE),"")</f>
        <v>0.32248900149265447</v>
      </c>
      <c r="AO122" s="115">
        <f t="shared" si="5"/>
        <v>0.32248900149265453</v>
      </c>
      <c r="AP122" s="276">
        <f t="shared" si="6"/>
        <v>-5.5511151231257827E-17</v>
      </c>
      <c r="AR122" s="115">
        <f t="shared" si="7"/>
        <v>0.51303981598470871</v>
      </c>
    </row>
    <row r="123" spans="1:44">
      <c r="A123" t="s">
        <v>212</v>
      </c>
      <c r="B123" t="s">
        <v>213</v>
      </c>
      <c r="C123" t="str">
        <f>IFERROR(VLOOKUP($B123,Kraftvärmeprod!$B$1:$AH$479,MATCH(C$2,Kraftvärmeprod!$B$1:$AG$1,0),FALSE)/1,"")</f>
        <v/>
      </c>
      <c r="D123" t="str">
        <f>IFERROR(VLOOKUP($B123,Kraftvärmeprod!$B$1:$AH$479,MATCH(D$2,Kraftvärmeprod!$B$1:$AG$1,0),FALSE)/1,"")</f>
        <v/>
      </c>
      <c r="F123" t="str">
        <f>IF($D123="","",IFERROR(VLOOKUP($B123,Kraftvärmeprod!$B$1:$BX$550,MATCH(F$2,Kraftvärmeprod!$B$1:$VX$1,0),FALSE)/1,0)-IFERROR(VLOOKUP($B123,'Slutlig allokering kvv'!$B$2:$BX$550,MATCH(F$2,'Slutlig allokering kvv'!$B$1:$BX$1,0),FALSE)/1,0))</f>
        <v/>
      </c>
      <c r="G123" t="str">
        <f>IF($D123="","",IFERROR(VLOOKUP($B123,Kraftvärmeprod!$B$1:$BX$550,MATCH(G$2,Kraftvärmeprod!$B$1:$VX$1,0),FALSE)/1,0)-IFERROR(VLOOKUP($B123,'Slutlig allokering kvv'!$B$2:$BX$550,MATCH(G$2,'Slutlig allokering kvv'!$B$1:$BX$1,0),FALSE)/1,0))</f>
        <v/>
      </c>
      <c r="H123" t="str">
        <f>IF($D123="","",IFERROR(VLOOKUP($B123,Kraftvärmeprod!$B$1:$BX$550,MATCH(H$2,Kraftvärmeprod!$B$1:$VX$1,0),FALSE)/1,0)-IFERROR(VLOOKUP($B123,'Slutlig allokering kvv'!$B$2:$BX$550,MATCH(H$2,'Slutlig allokering kvv'!$B$1:$BX$1,0),FALSE)/1,0))</f>
        <v/>
      </c>
      <c r="I123" t="str">
        <f>IF($D123="","",IFERROR(VLOOKUP($B123,Kraftvärmeprod!$B$1:$BX$550,MATCH(I$2,Kraftvärmeprod!$B$1:$VX$1,0),FALSE)/1,0)-IFERROR(VLOOKUP($B123,'Slutlig allokering kvv'!$B$2:$BX$550,MATCH(I$2,'Slutlig allokering kvv'!$B$1:$BX$1,0),FALSE)/1,0))</f>
        <v/>
      </c>
      <c r="J123" t="str">
        <f>IF($D123="","",IFERROR(VLOOKUP($B123,Kraftvärmeprod!$B$1:$BX$550,MATCH(J$2,Kraftvärmeprod!$B$1:$VX$1,0),FALSE)/1,0)-IFERROR(VLOOKUP($B123,'Slutlig allokering kvv'!$B$2:$BX$550,MATCH(J$2,'Slutlig allokering kvv'!$B$1:$BX$1,0),FALSE)/1,0))</f>
        <v/>
      </c>
      <c r="K123" t="str">
        <f>IF($D123="","",IFERROR(VLOOKUP($B123,Kraftvärmeprod!$B$1:$BX$550,MATCH(K$2,Kraftvärmeprod!$B$1:$VX$1,0),FALSE)/1,0)-IFERROR(VLOOKUP($B123,'Slutlig allokering kvv'!$B$2:$BX$550,MATCH(K$2,'Slutlig allokering kvv'!$B$1:$BX$1,0),FALSE)/1,0))</f>
        <v/>
      </c>
      <c r="L123" t="str">
        <f>IF($D123="","",IFERROR(VLOOKUP($B123,Kraftvärmeprod!$B$1:$BX$550,MATCH(L$2,Kraftvärmeprod!$B$1:$VX$1,0),FALSE)/1,0)-IFERROR(VLOOKUP($B123,'Slutlig allokering kvv'!$B$2:$BX$550,MATCH(L$2,'Slutlig allokering kvv'!$B$1:$BX$1,0),FALSE)/1,0))</f>
        <v/>
      </c>
      <c r="M123" t="str">
        <f>IF($D123="","",IFERROR(VLOOKUP($B123,Kraftvärmeprod!$B$1:$BX$550,MATCH(M$2,Kraftvärmeprod!$B$1:$VX$1,0),FALSE)/1,0)-IFERROR(VLOOKUP($B123,'Slutlig allokering kvv'!$B$2:$BX$550,MATCH(M$2,'Slutlig allokering kvv'!$B$1:$BX$1,0),FALSE)/1,0))</f>
        <v/>
      </c>
      <c r="N123" t="str">
        <f>IF($D123="","",IFERROR(VLOOKUP($B123,Kraftvärmeprod!$B$1:$BX$550,MATCH(N$2,Kraftvärmeprod!$B$1:$VX$1,0),FALSE)/1,0)-IFERROR(VLOOKUP($B123,'Slutlig allokering kvv'!$B$2:$BX$550,MATCH(N$2,'Slutlig allokering kvv'!$B$1:$BX$1,0),FALSE)/1,0))</f>
        <v/>
      </c>
      <c r="O123" t="str">
        <f>IF($D123="","",IFERROR(VLOOKUP($B123,Kraftvärmeprod!$B$1:$BX$550,MATCH(O$2,Kraftvärmeprod!$B$1:$VX$1,0),FALSE)/1,0)-IFERROR(VLOOKUP($B123,'Slutlig allokering kvv'!$B$2:$BX$550,MATCH(O$2,'Slutlig allokering kvv'!$B$1:$BX$1,0),FALSE)/1,0))</f>
        <v/>
      </c>
      <c r="P123" t="str">
        <f>IF($D123="","",IFERROR(VLOOKUP($B123,Kraftvärmeprod!$B$1:$BX$550,MATCH(P$2,Kraftvärmeprod!$B$1:$VX$1,0),FALSE)/1,0)-IFERROR(VLOOKUP($B123,'Slutlig allokering kvv'!$B$2:$BX$550,MATCH(P$2,'Slutlig allokering kvv'!$B$1:$BX$1,0),FALSE)/1,0))</f>
        <v/>
      </c>
      <c r="Q123" t="str">
        <f>IF($D123="","",IFERROR(VLOOKUP($B123,Kraftvärmeprod!$B$1:$BX$550,MATCH(Q$2,Kraftvärmeprod!$B$1:$VX$1,0),FALSE)/1,0)-IFERROR(VLOOKUP($B123,'Slutlig allokering kvv'!$B$2:$BX$550,MATCH(Q$2,'Slutlig allokering kvv'!$B$1:$BX$1,0),FALSE)/1,0))</f>
        <v/>
      </c>
      <c r="R123" t="str">
        <f>IF($D123="","",IFERROR(VLOOKUP($B123,Kraftvärmeprod!$B$1:$BX$550,MATCH(R$2,Kraftvärmeprod!$B$1:$VX$1,0),FALSE)/1,0)-IFERROR(VLOOKUP($B123,'Slutlig allokering kvv'!$B$2:$BX$550,MATCH(R$2,'Slutlig allokering kvv'!$B$1:$BX$1,0),FALSE)/1,0))</f>
        <v/>
      </c>
      <c r="S123" t="str">
        <f>IF($D123="","",IFERROR(VLOOKUP($B123,Kraftvärmeprod!$B$1:$BX$550,MATCH(S$2,Kraftvärmeprod!$B$1:$VX$1,0),FALSE)/1,0)-IFERROR(VLOOKUP($B123,'Slutlig allokering kvv'!$B$2:$BX$550,MATCH(S$2,'Slutlig allokering kvv'!$B$1:$BX$1,0),FALSE)/1,0))</f>
        <v/>
      </c>
      <c r="T123" t="str">
        <f>IF($D123="","",IFERROR(VLOOKUP($B123,Kraftvärmeprod!$B$1:$BX$550,MATCH(T$2,Kraftvärmeprod!$B$1:$VX$1,0),FALSE)/1,0)-IFERROR(VLOOKUP($B123,'Slutlig allokering kvv'!$B$2:$BX$550,MATCH(T$2,'Slutlig allokering kvv'!$B$1:$BX$1,0),FALSE)/1,0))</f>
        <v/>
      </c>
      <c r="U123" t="str">
        <f>IF($D123="","",IFERROR(VLOOKUP($B123,Kraftvärmeprod!$B$1:$BX$550,MATCH(U$2,Kraftvärmeprod!$B$1:$VX$1,0),FALSE)/1,0)-IFERROR(VLOOKUP($B123,'Slutlig allokering kvv'!$B$2:$BX$550,MATCH(U$2,'Slutlig allokering kvv'!$B$1:$BX$1,0),FALSE)/1,0))</f>
        <v/>
      </c>
      <c r="V123" t="str">
        <f>IF($D123="","",IFERROR(VLOOKUP($B123,Kraftvärmeprod!$B$1:$BX$550,MATCH(V$2,Kraftvärmeprod!$B$1:$VX$1,0),FALSE)/1,0)-IFERROR(VLOOKUP($B123,'Slutlig allokering kvv'!$B$2:$BX$550,MATCH(V$2,'Slutlig allokering kvv'!$B$1:$BX$1,0),FALSE)/1,0))</f>
        <v/>
      </c>
      <c r="W123" t="str">
        <f>IF($D123="","",IFERROR(VLOOKUP($B123,Kraftvärmeprod!$B$1:$BX$550,MATCH(W$2,Kraftvärmeprod!$B$1:$VX$1,0),FALSE)/1,0)-IFERROR(VLOOKUP($B123,'Slutlig allokering kvv'!$B$2:$BX$550,MATCH(W$2,'Slutlig allokering kvv'!$B$1:$BX$1,0),FALSE)/1,0))</f>
        <v/>
      </c>
      <c r="X123" t="str">
        <f>IF($D123="","",IFERROR(VLOOKUP($B123,Kraftvärmeprod!$B$1:$BX$550,MATCH(X$2,Kraftvärmeprod!$B$1:$VX$1,0),FALSE)/1,0)-IFERROR(VLOOKUP($B123,'Slutlig allokering kvv'!$B$2:$BX$550,MATCH(X$2,'Slutlig allokering kvv'!$B$1:$BX$1,0),FALSE)/1,0))</f>
        <v/>
      </c>
      <c r="Y123" t="str">
        <f>IF($D123="","",IFERROR(VLOOKUP($B123,Kraftvärmeprod!$B$1:$BX$550,MATCH(Y$2,Kraftvärmeprod!$B$1:$VX$1,0),FALSE)/1,0)-IFERROR(VLOOKUP($B123,'Slutlig allokering kvv'!$B$2:$BX$550,MATCH(Y$2,'Slutlig allokering kvv'!$B$1:$BX$1,0),FALSE)/1,0))</f>
        <v/>
      </c>
      <c r="Z123" t="str">
        <f>IF($D123="","",IFERROR(VLOOKUP($B123,Kraftvärmeprod!$B$1:$BX$550,MATCH(Z$2,Kraftvärmeprod!$B$1:$VX$1,0),FALSE)/1,0)-IFERROR(VLOOKUP($B123,'Slutlig allokering kvv'!$B$2:$BX$550,MATCH(Z$2,'Slutlig allokering kvv'!$B$1:$BX$1,0),FALSE)/1,0))</f>
        <v/>
      </c>
      <c r="AA123" t="str">
        <f>IF($D123="","",IFERROR(VLOOKUP($B123,Kraftvärmeprod!$B$1:$BX$550,MATCH(AA$2,Kraftvärmeprod!$B$1:$VX$1,0),FALSE)/1,0)-IFERROR(VLOOKUP($B123,'Slutlig allokering kvv'!$B$2:$BX$550,MATCH(AA$2,'Slutlig allokering kvv'!$B$1:$BX$1,0),FALSE)/1,0))</f>
        <v/>
      </c>
      <c r="AB123" t="str">
        <f>IF($D123="","",IFERROR(VLOOKUP($B123,Kraftvärmeprod!$B$1:$BX$550,MATCH(AB$2,Kraftvärmeprod!$B$1:$VX$1,0),FALSE)/1,0)-IFERROR(VLOOKUP($B123,'Slutlig allokering kvv'!$B$2:$BX$550,MATCH(AB$2,'Slutlig allokering kvv'!$B$1:$BX$1,0),FALSE)/1,0))</f>
        <v/>
      </c>
      <c r="AC123" t="str">
        <f>IF($D123="","",IFERROR(VLOOKUP($B123,Kraftvärmeprod!$B$1:$BX$550,MATCH(AC$2,Kraftvärmeprod!$B$1:$VX$1,0),FALSE)/1,0)-IFERROR(VLOOKUP($B123,'Slutlig allokering kvv'!$B$2:$BX$550,MATCH(AC$2,'Slutlig allokering kvv'!$B$1:$BX$1,0),FALSE)/1,0))</f>
        <v/>
      </c>
      <c r="AD123" t="str">
        <f>IF($D123="","",IFERROR(VLOOKUP($B123,Kraftvärmeprod!$B$1:$BX$550,MATCH(AD$2,Kraftvärmeprod!$B$1:$VX$1,0),FALSE)/1,0)-IFERROR(VLOOKUP($B123,'Slutlig allokering kvv'!$B$2:$BX$550,MATCH(AD$2,'Slutlig allokering kvv'!$B$1:$BX$1,0),FALSE)/1,0))</f>
        <v/>
      </c>
      <c r="AE123" t="str">
        <f>IF($D123="","",IFERROR(VLOOKUP($B123,Miljö!$B$1:$E$550,MATCH("Hjälpel kraftvärme (GWh)",Miljö!$B$1:$E$1,0),FALSE)/1,0)-IFERROR(VLOOKUP($B123,'Slutlig allokering kvv'!$B$2:$BX$549,MATCH(AE$2,'Slutlig allokering kvv'!$B$1:$BX$1,0),FALSE)/1,0))</f>
        <v/>
      </c>
      <c r="AI123" s="274">
        <f t="shared" si="4"/>
        <v>0</v>
      </c>
      <c r="AK123">
        <f>IFERROR(VLOOKUP($B123,'Slutlig allokering kvv'!$B$2:$AX$549,MATCH("Summa slutlig allokerad tillförd energi (utan hjälpel och rökgaskondensering):",'Slutlig allokering kvv'!$B$1:$AX$1,0),FALSE)/1,"")</f>
        <v>0</v>
      </c>
      <c r="AM123" s="275" t="str">
        <f>IFERROR(1-VLOOKUP($B123,'Slutlig allokering kvv'!$B$2:$AX$549,MATCH("Andel av bränsle i kvv som allokerats till värme, exklusive rökgaskondensering och hjälpel",'Slutlig allokering kvv'!$B$1:$AX$1,0),FALSE),"")</f>
        <v/>
      </c>
      <c r="AO123" s="115" t="str">
        <f t="shared" si="5"/>
        <v/>
      </c>
      <c r="AP123" s="276" t="str">
        <f t="shared" si="6"/>
        <v/>
      </c>
      <c r="AR123" s="115" t="str">
        <f t="shared" si="7"/>
        <v/>
      </c>
    </row>
    <row r="124" spans="1:44">
      <c r="A124" t="s">
        <v>214</v>
      </c>
      <c r="B124" t="s">
        <v>215</v>
      </c>
      <c r="C124">
        <f>IFERROR(VLOOKUP($B124,Kraftvärmeprod!$B$1:$AH$479,MATCH(C$2,Kraftvärmeprod!$B$1:$AG$1,0),FALSE)/1,"")</f>
        <v>126.49</v>
      </c>
      <c r="D124">
        <f>IFERROR(VLOOKUP($B124,Kraftvärmeprod!$B$1:$AH$479,MATCH(D$2,Kraftvärmeprod!$B$1:$AG$1,0),FALSE)/1,"")</f>
        <v>20.704000000000001</v>
      </c>
      <c r="F124">
        <f>IF($D124="","",IFERROR(VLOOKUP($B124,Kraftvärmeprod!$B$1:$BX$550,MATCH(F$2,Kraftvärmeprod!$B$1:$VX$1,0),FALSE)/1,0)-IFERROR(VLOOKUP($B124,'Slutlig allokering kvv'!$B$2:$BX$550,MATCH(F$2,'Slutlig allokering kvv'!$B$1:$BX$1,0),FALSE)/1,0))</f>
        <v>0</v>
      </c>
      <c r="G124">
        <f>IF($D124="","",IFERROR(VLOOKUP($B124,Kraftvärmeprod!$B$1:$BX$550,MATCH(G$2,Kraftvärmeprod!$B$1:$VX$1,0),FALSE)/1,0)-IFERROR(VLOOKUP($B124,'Slutlig allokering kvv'!$B$2:$BX$550,MATCH(G$2,'Slutlig allokering kvv'!$B$1:$BX$1,0),FALSE)/1,0))</f>
        <v>0</v>
      </c>
      <c r="H124">
        <f>IF($D124="","",IFERROR(VLOOKUP($B124,Kraftvärmeprod!$B$1:$BX$550,MATCH(H$2,Kraftvärmeprod!$B$1:$VX$1,0),FALSE)/1,0)-IFERROR(VLOOKUP($B124,'Slutlig allokering kvv'!$B$2:$BX$550,MATCH(H$2,'Slutlig allokering kvv'!$B$1:$BX$1,0),FALSE)/1,0))</f>
        <v>0</v>
      </c>
      <c r="I124">
        <f>IF($D124="","",IFERROR(VLOOKUP($B124,Kraftvärmeprod!$B$1:$BX$550,MATCH(I$2,Kraftvärmeprod!$B$1:$VX$1,0),FALSE)/1,0)-IFERROR(VLOOKUP($B124,'Slutlig allokering kvv'!$B$2:$BX$550,MATCH(I$2,'Slutlig allokering kvv'!$B$1:$BX$1,0),FALSE)/1,0))</f>
        <v>0</v>
      </c>
      <c r="J124">
        <f>IF($D124="","",IFERROR(VLOOKUP($B124,Kraftvärmeprod!$B$1:$BX$550,MATCH(J$2,Kraftvärmeprod!$B$1:$VX$1,0),FALSE)/1,0)-IFERROR(VLOOKUP($B124,'Slutlig allokering kvv'!$B$2:$BX$550,MATCH(J$2,'Slutlig allokering kvv'!$B$1:$BX$1,0),FALSE)/1,0))</f>
        <v>0</v>
      </c>
      <c r="K124">
        <f>IF($D124="","",IFERROR(VLOOKUP($B124,Kraftvärmeprod!$B$1:$BX$550,MATCH(K$2,Kraftvärmeprod!$B$1:$VX$1,0),FALSE)/1,0)-IFERROR(VLOOKUP($B124,'Slutlig allokering kvv'!$B$2:$BX$550,MATCH(K$2,'Slutlig allokering kvv'!$B$1:$BX$1,0),FALSE)/1,0))</f>
        <v>0</v>
      </c>
      <c r="L124">
        <f>IF($D124="","",IFERROR(VLOOKUP($B124,Kraftvärmeprod!$B$1:$BX$550,MATCH(L$2,Kraftvärmeprod!$B$1:$VX$1,0),FALSE)/1,0)-IFERROR(VLOOKUP($B124,'Slutlig allokering kvv'!$B$2:$BX$550,MATCH(L$2,'Slutlig allokering kvv'!$B$1:$BX$1,0),FALSE)/1,0))</f>
        <v>0</v>
      </c>
      <c r="M124">
        <f>IF($D124="","",IFERROR(VLOOKUP($B124,Kraftvärmeprod!$B$1:$BX$550,MATCH(M$2,Kraftvärmeprod!$B$1:$VX$1,0),FALSE)/1,0)-IFERROR(VLOOKUP($B124,'Slutlig allokering kvv'!$B$2:$BX$550,MATCH(M$2,'Slutlig allokering kvv'!$B$1:$BX$1,0),FALSE)/1,0))</f>
        <v>0</v>
      </c>
      <c r="N124">
        <f>IF($D124="","",IFERROR(VLOOKUP($B124,Kraftvärmeprod!$B$1:$BX$550,MATCH(N$2,Kraftvärmeprod!$B$1:$VX$1,0),FALSE)/1,0)-IFERROR(VLOOKUP($B124,'Slutlig allokering kvv'!$B$2:$BX$550,MATCH(N$2,'Slutlig allokering kvv'!$B$1:$BX$1,0),FALSE)/1,0))</f>
        <v>0.10315999999999997</v>
      </c>
      <c r="O124">
        <f>IF($D124="","",IFERROR(VLOOKUP($B124,Kraftvärmeprod!$B$1:$BX$550,MATCH(O$2,Kraftvärmeprod!$B$1:$VX$1,0),FALSE)/1,0)-IFERROR(VLOOKUP($B124,'Slutlig allokering kvv'!$B$2:$BX$550,MATCH(O$2,'Slutlig allokering kvv'!$B$1:$BX$1,0),FALSE)/1,0))</f>
        <v>0</v>
      </c>
      <c r="P124">
        <f>IF($D124="","",IFERROR(VLOOKUP($B124,Kraftvärmeprod!$B$1:$BX$550,MATCH(P$2,Kraftvärmeprod!$B$1:$VX$1,0),FALSE)/1,0)-IFERROR(VLOOKUP($B124,'Slutlig allokering kvv'!$B$2:$BX$550,MATCH(P$2,'Slutlig allokering kvv'!$B$1:$BX$1,0),FALSE)/1,0))</f>
        <v>0</v>
      </c>
      <c r="Q124">
        <f>IF($D124="","",IFERROR(VLOOKUP($B124,Kraftvärmeprod!$B$1:$BX$550,MATCH(Q$2,Kraftvärmeprod!$B$1:$VX$1,0),FALSE)/1,0)-IFERROR(VLOOKUP($B124,'Slutlig allokering kvv'!$B$2:$BX$550,MATCH(Q$2,'Slutlig allokering kvv'!$B$1:$BX$1,0),FALSE)/1,0))</f>
        <v>0</v>
      </c>
      <c r="R124">
        <f>IF($D124="","",IFERROR(VLOOKUP($B124,Kraftvärmeprod!$B$1:$BX$550,MATCH(R$2,Kraftvärmeprod!$B$1:$VX$1,0),FALSE)/1,0)-IFERROR(VLOOKUP($B124,'Slutlig allokering kvv'!$B$2:$BX$550,MATCH(R$2,'Slutlig allokering kvv'!$B$1:$BX$1,0),FALSE)/1,0))</f>
        <v>0</v>
      </c>
      <c r="S124">
        <f>IF($D124="","",IFERROR(VLOOKUP($B124,Kraftvärmeprod!$B$1:$BX$550,MATCH(S$2,Kraftvärmeprod!$B$1:$VX$1,0),FALSE)/1,0)-IFERROR(VLOOKUP($B124,'Slutlig allokering kvv'!$B$2:$BX$550,MATCH(S$2,'Slutlig allokering kvv'!$B$1:$BX$1,0),FALSE)/1,0))</f>
        <v>0</v>
      </c>
      <c r="T124">
        <f>IF($D124="","",IFERROR(VLOOKUP($B124,Kraftvärmeprod!$B$1:$BX$550,MATCH(T$2,Kraftvärmeprod!$B$1:$VX$1,0),FALSE)/1,0)-IFERROR(VLOOKUP($B124,'Slutlig allokering kvv'!$B$2:$BX$550,MATCH(T$2,'Slutlig allokering kvv'!$B$1:$BX$1,0),FALSE)/1,0))</f>
        <v>0</v>
      </c>
      <c r="U124">
        <f>IF($D124="","",IFERROR(VLOOKUP($B124,Kraftvärmeprod!$B$1:$BX$550,MATCH(U$2,Kraftvärmeprod!$B$1:$VX$1,0),FALSE)/1,0)-IFERROR(VLOOKUP($B124,'Slutlig allokering kvv'!$B$2:$BX$550,MATCH(U$2,'Slutlig allokering kvv'!$B$1:$BX$1,0),FALSE)/1,0))</f>
        <v>0</v>
      </c>
      <c r="V124">
        <f>IF($D124="","",IFERROR(VLOOKUP($B124,Kraftvärmeprod!$B$1:$BX$550,MATCH(V$2,Kraftvärmeprod!$B$1:$VX$1,0),FALSE)/1,0)-IFERROR(VLOOKUP($B124,'Slutlig allokering kvv'!$B$2:$BX$550,MATCH(V$2,'Slutlig allokering kvv'!$B$1:$BX$1,0),FALSE)/1,0))</f>
        <v>2.3541400000000001</v>
      </c>
      <c r="W124">
        <f>IF($D124="","",IFERROR(VLOOKUP($B124,Kraftvärmeprod!$B$1:$BX$550,MATCH(W$2,Kraftvärmeprod!$B$1:$VX$1,0),FALSE)/1,0)-IFERROR(VLOOKUP($B124,'Slutlig allokering kvv'!$B$2:$BX$550,MATCH(W$2,'Slutlig allokering kvv'!$B$1:$BX$1,0),FALSE)/1,0))</f>
        <v>0</v>
      </c>
      <c r="X124">
        <f>IF($D124="","",IFERROR(VLOOKUP($B124,Kraftvärmeprod!$B$1:$BX$550,MATCH(X$2,Kraftvärmeprod!$B$1:$VX$1,0),FALSE)/1,0)-IFERROR(VLOOKUP($B124,'Slutlig allokering kvv'!$B$2:$BX$550,MATCH(X$2,'Slutlig allokering kvv'!$B$1:$BX$1,0),FALSE)/1,0))</f>
        <v>0</v>
      </c>
      <c r="Y124">
        <f>IF($D124="","",IFERROR(VLOOKUP($B124,Kraftvärmeprod!$B$1:$BX$550,MATCH(Y$2,Kraftvärmeprod!$B$1:$VX$1,0),FALSE)/1,0)-IFERROR(VLOOKUP($B124,'Slutlig allokering kvv'!$B$2:$BX$550,MATCH(Y$2,'Slutlig allokering kvv'!$B$1:$BX$1,0),FALSE)/1,0))</f>
        <v>0</v>
      </c>
      <c r="Z124">
        <f>IF($D124="","",IFERROR(VLOOKUP($B124,Kraftvärmeprod!$B$1:$BX$550,MATCH(Z$2,Kraftvärmeprod!$B$1:$VX$1,0),FALSE)/1,0)-IFERROR(VLOOKUP($B124,'Slutlig allokering kvv'!$B$2:$BX$550,MATCH(Z$2,'Slutlig allokering kvv'!$B$1:$BX$1,0),FALSE)/1,0))</f>
        <v>0</v>
      </c>
      <c r="AA124">
        <f>IF($D124="","",IFERROR(VLOOKUP($B124,Kraftvärmeprod!$B$1:$BX$550,MATCH(AA$2,Kraftvärmeprod!$B$1:$VX$1,0),FALSE)/1,0)-IFERROR(VLOOKUP($B124,'Slutlig allokering kvv'!$B$2:$BX$550,MATCH(AA$2,'Slutlig allokering kvv'!$B$1:$BX$1,0),FALSE)/1,0))</f>
        <v>57.893000000000001</v>
      </c>
      <c r="AB124">
        <f>IF($D124="","",IFERROR(VLOOKUP($B124,Kraftvärmeprod!$B$1:$BX$550,MATCH(AB$2,Kraftvärmeprod!$B$1:$VX$1,0),FALSE)/1,0)-IFERROR(VLOOKUP($B124,'Slutlig allokering kvv'!$B$2:$BX$550,MATCH(AB$2,'Slutlig allokering kvv'!$B$1:$BX$1,0),FALSE)/1,0))</f>
        <v>0</v>
      </c>
      <c r="AC124">
        <f>IF($D124="","",IFERROR(VLOOKUP($B124,Kraftvärmeprod!$B$1:$BX$550,MATCH(AC$2,Kraftvärmeprod!$B$1:$VX$1,0),FALSE)/1,0)-IFERROR(VLOOKUP($B124,'Slutlig allokering kvv'!$B$2:$BX$550,MATCH(AC$2,'Slutlig allokering kvv'!$B$1:$BX$1,0),FALSE)/1,0))</f>
        <v>0</v>
      </c>
      <c r="AD124">
        <f>IF($D124="","",IFERROR(VLOOKUP($B124,Kraftvärmeprod!$B$1:$BX$550,MATCH(AD$2,Kraftvärmeprod!$B$1:$VX$1,0),FALSE)/1,0)-IFERROR(VLOOKUP($B124,'Slutlig allokering kvv'!$B$2:$BX$550,MATCH(AD$2,'Slutlig allokering kvv'!$B$1:$BX$1,0),FALSE)/1,0))</f>
        <v>0</v>
      </c>
      <c r="AE124">
        <f>IF($D124="","",IFERROR(VLOOKUP($B124,Miljö!$B$1:$E$550,MATCH("Hjälpel kraftvärme (GWh)",Miljö!$B$1:$E$1,0),FALSE)/1,0)-IFERROR(VLOOKUP($B124,'Slutlig allokering kvv'!$B$2:$BX$549,MATCH(AE$2,'Slutlig allokering kvv'!$B$1:$BX$1,0),FALSE)/1,0))</f>
        <v>2.8278999999999996</v>
      </c>
      <c r="AI124" s="274">
        <f t="shared" si="4"/>
        <v>60.350300000000004</v>
      </c>
      <c r="AK124">
        <f>IFERROR(VLOOKUP($B124,'Slutlig allokering kvv'!$B$2:$AX$549,MATCH("Summa slutlig allokerad tillförd energi (utan hjälpel och rökgaskondensering):",'Slutlig allokering kvv'!$B$1:$AX$1,0),FALSE)/1,"")</f>
        <v>116.2897</v>
      </c>
      <c r="AM124" s="275">
        <f>IFERROR(1-VLOOKUP($B124,'Slutlig allokering kvv'!$B$2:$AX$549,MATCH("Andel av bränsle i kvv som allokerats till värme, exklusive rökgaskondensering och hjälpel",'Slutlig allokering kvv'!$B$1:$AX$1,0),FALSE),"")</f>
        <v>0.34165704257246376</v>
      </c>
      <c r="AO124" s="115">
        <f t="shared" si="5"/>
        <v>0.34165704257246382</v>
      </c>
      <c r="AP124" s="276">
        <f t="shared" si="6"/>
        <v>-5.5511151231257827E-17</v>
      </c>
      <c r="AR124" s="115">
        <f t="shared" si="7"/>
        <v>0.32770797521930034</v>
      </c>
    </row>
    <row r="125" spans="1:44">
      <c r="A125" t="s">
        <v>214</v>
      </c>
      <c r="B125" t="s">
        <v>216</v>
      </c>
      <c r="C125" t="str">
        <f>IFERROR(VLOOKUP($B125,Kraftvärmeprod!$B$1:$AH$479,MATCH(C$2,Kraftvärmeprod!$B$1:$AG$1,0),FALSE)/1,"")</f>
        <v/>
      </c>
      <c r="D125" t="str">
        <f>IFERROR(VLOOKUP($B125,Kraftvärmeprod!$B$1:$AH$479,MATCH(D$2,Kraftvärmeprod!$B$1:$AG$1,0),FALSE)/1,"")</f>
        <v/>
      </c>
      <c r="F125" t="str">
        <f>IF($D125="","",IFERROR(VLOOKUP($B125,Kraftvärmeprod!$B$1:$BX$550,MATCH(F$2,Kraftvärmeprod!$B$1:$VX$1,0),FALSE)/1,0)-IFERROR(VLOOKUP($B125,'Slutlig allokering kvv'!$B$2:$BX$550,MATCH(F$2,'Slutlig allokering kvv'!$B$1:$BX$1,0),FALSE)/1,0))</f>
        <v/>
      </c>
      <c r="G125" t="str">
        <f>IF($D125="","",IFERROR(VLOOKUP($B125,Kraftvärmeprod!$B$1:$BX$550,MATCH(G$2,Kraftvärmeprod!$B$1:$VX$1,0),FALSE)/1,0)-IFERROR(VLOOKUP($B125,'Slutlig allokering kvv'!$B$2:$BX$550,MATCH(G$2,'Slutlig allokering kvv'!$B$1:$BX$1,0),FALSE)/1,0))</f>
        <v/>
      </c>
      <c r="H125" t="str">
        <f>IF($D125="","",IFERROR(VLOOKUP($B125,Kraftvärmeprod!$B$1:$BX$550,MATCH(H$2,Kraftvärmeprod!$B$1:$VX$1,0),FALSE)/1,0)-IFERROR(VLOOKUP($B125,'Slutlig allokering kvv'!$B$2:$BX$550,MATCH(H$2,'Slutlig allokering kvv'!$B$1:$BX$1,0),FALSE)/1,0))</f>
        <v/>
      </c>
      <c r="I125" t="str">
        <f>IF($D125="","",IFERROR(VLOOKUP($B125,Kraftvärmeprod!$B$1:$BX$550,MATCH(I$2,Kraftvärmeprod!$B$1:$VX$1,0),FALSE)/1,0)-IFERROR(VLOOKUP($B125,'Slutlig allokering kvv'!$B$2:$BX$550,MATCH(I$2,'Slutlig allokering kvv'!$B$1:$BX$1,0),FALSE)/1,0))</f>
        <v/>
      </c>
      <c r="J125" t="str">
        <f>IF($D125="","",IFERROR(VLOOKUP($B125,Kraftvärmeprod!$B$1:$BX$550,MATCH(J$2,Kraftvärmeprod!$B$1:$VX$1,0),FALSE)/1,0)-IFERROR(VLOOKUP($B125,'Slutlig allokering kvv'!$B$2:$BX$550,MATCH(J$2,'Slutlig allokering kvv'!$B$1:$BX$1,0),FALSE)/1,0))</f>
        <v/>
      </c>
      <c r="K125" t="str">
        <f>IF($D125="","",IFERROR(VLOOKUP($B125,Kraftvärmeprod!$B$1:$BX$550,MATCH(K$2,Kraftvärmeprod!$B$1:$VX$1,0),FALSE)/1,0)-IFERROR(VLOOKUP($B125,'Slutlig allokering kvv'!$B$2:$BX$550,MATCH(K$2,'Slutlig allokering kvv'!$B$1:$BX$1,0),FALSE)/1,0))</f>
        <v/>
      </c>
      <c r="L125" t="str">
        <f>IF($D125="","",IFERROR(VLOOKUP($B125,Kraftvärmeprod!$B$1:$BX$550,MATCH(L$2,Kraftvärmeprod!$B$1:$VX$1,0),FALSE)/1,0)-IFERROR(VLOOKUP($B125,'Slutlig allokering kvv'!$B$2:$BX$550,MATCH(L$2,'Slutlig allokering kvv'!$B$1:$BX$1,0),FALSE)/1,0))</f>
        <v/>
      </c>
      <c r="M125" t="str">
        <f>IF($D125="","",IFERROR(VLOOKUP($B125,Kraftvärmeprod!$B$1:$BX$550,MATCH(M$2,Kraftvärmeprod!$B$1:$VX$1,0),FALSE)/1,0)-IFERROR(VLOOKUP($B125,'Slutlig allokering kvv'!$B$2:$BX$550,MATCH(M$2,'Slutlig allokering kvv'!$B$1:$BX$1,0),FALSE)/1,0))</f>
        <v/>
      </c>
      <c r="N125" t="str">
        <f>IF($D125="","",IFERROR(VLOOKUP($B125,Kraftvärmeprod!$B$1:$BX$550,MATCH(N$2,Kraftvärmeprod!$B$1:$VX$1,0),FALSE)/1,0)-IFERROR(VLOOKUP($B125,'Slutlig allokering kvv'!$B$2:$BX$550,MATCH(N$2,'Slutlig allokering kvv'!$B$1:$BX$1,0),FALSE)/1,0))</f>
        <v/>
      </c>
      <c r="O125" t="str">
        <f>IF($D125="","",IFERROR(VLOOKUP($B125,Kraftvärmeprod!$B$1:$BX$550,MATCH(O$2,Kraftvärmeprod!$B$1:$VX$1,0),FALSE)/1,0)-IFERROR(VLOOKUP($B125,'Slutlig allokering kvv'!$B$2:$BX$550,MATCH(O$2,'Slutlig allokering kvv'!$B$1:$BX$1,0),FALSE)/1,0))</f>
        <v/>
      </c>
      <c r="P125" t="str">
        <f>IF($D125="","",IFERROR(VLOOKUP($B125,Kraftvärmeprod!$B$1:$BX$550,MATCH(P$2,Kraftvärmeprod!$B$1:$VX$1,0),FALSE)/1,0)-IFERROR(VLOOKUP($B125,'Slutlig allokering kvv'!$B$2:$BX$550,MATCH(P$2,'Slutlig allokering kvv'!$B$1:$BX$1,0),FALSE)/1,0))</f>
        <v/>
      </c>
      <c r="Q125" t="str">
        <f>IF($D125="","",IFERROR(VLOOKUP($B125,Kraftvärmeprod!$B$1:$BX$550,MATCH(Q$2,Kraftvärmeprod!$B$1:$VX$1,0),FALSE)/1,0)-IFERROR(VLOOKUP($B125,'Slutlig allokering kvv'!$B$2:$BX$550,MATCH(Q$2,'Slutlig allokering kvv'!$B$1:$BX$1,0),FALSE)/1,0))</f>
        <v/>
      </c>
      <c r="R125" t="str">
        <f>IF($D125="","",IFERROR(VLOOKUP($B125,Kraftvärmeprod!$B$1:$BX$550,MATCH(R$2,Kraftvärmeprod!$B$1:$VX$1,0),FALSE)/1,0)-IFERROR(VLOOKUP($B125,'Slutlig allokering kvv'!$B$2:$BX$550,MATCH(R$2,'Slutlig allokering kvv'!$B$1:$BX$1,0),FALSE)/1,0))</f>
        <v/>
      </c>
      <c r="S125" t="str">
        <f>IF($D125="","",IFERROR(VLOOKUP($B125,Kraftvärmeprod!$B$1:$BX$550,MATCH(S$2,Kraftvärmeprod!$B$1:$VX$1,0),FALSE)/1,0)-IFERROR(VLOOKUP($B125,'Slutlig allokering kvv'!$B$2:$BX$550,MATCH(S$2,'Slutlig allokering kvv'!$B$1:$BX$1,0),FALSE)/1,0))</f>
        <v/>
      </c>
      <c r="T125" t="str">
        <f>IF($D125="","",IFERROR(VLOOKUP($B125,Kraftvärmeprod!$B$1:$BX$550,MATCH(T$2,Kraftvärmeprod!$B$1:$VX$1,0),FALSE)/1,0)-IFERROR(VLOOKUP($B125,'Slutlig allokering kvv'!$B$2:$BX$550,MATCH(T$2,'Slutlig allokering kvv'!$B$1:$BX$1,0),FALSE)/1,0))</f>
        <v/>
      </c>
      <c r="U125" t="str">
        <f>IF($D125="","",IFERROR(VLOOKUP($B125,Kraftvärmeprod!$B$1:$BX$550,MATCH(U$2,Kraftvärmeprod!$B$1:$VX$1,0),FALSE)/1,0)-IFERROR(VLOOKUP($B125,'Slutlig allokering kvv'!$B$2:$BX$550,MATCH(U$2,'Slutlig allokering kvv'!$B$1:$BX$1,0),FALSE)/1,0))</f>
        <v/>
      </c>
      <c r="V125" t="str">
        <f>IF($D125="","",IFERROR(VLOOKUP($B125,Kraftvärmeprod!$B$1:$BX$550,MATCH(V$2,Kraftvärmeprod!$B$1:$VX$1,0),FALSE)/1,0)-IFERROR(VLOOKUP($B125,'Slutlig allokering kvv'!$B$2:$BX$550,MATCH(V$2,'Slutlig allokering kvv'!$B$1:$BX$1,0),FALSE)/1,0))</f>
        <v/>
      </c>
      <c r="W125" t="str">
        <f>IF($D125="","",IFERROR(VLOOKUP($B125,Kraftvärmeprod!$B$1:$BX$550,MATCH(W$2,Kraftvärmeprod!$B$1:$VX$1,0),FALSE)/1,0)-IFERROR(VLOOKUP($B125,'Slutlig allokering kvv'!$B$2:$BX$550,MATCH(W$2,'Slutlig allokering kvv'!$B$1:$BX$1,0),FALSE)/1,0))</f>
        <v/>
      </c>
      <c r="X125" t="str">
        <f>IF($D125="","",IFERROR(VLOOKUP($B125,Kraftvärmeprod!$B$1:$BX$550,MATCH(X$2,Kraftvärmeprod!$B$1:$VX$1,0),FALSE)/1,0)-IFERROR(VLOOKUP($B125,'Slutlig allokering kvv'!$B$2:$BX$550,MATCH(X$2,'Slutlig allokering kvv'!$B$1:$BX$1,0),FALSE)/1,0))</f>
        <v/>
      </c>
      <c r="Y125" t="str">
        <f>IF($D125="","",IFERROR(VLOOKUP($B125,Kraftvärmeprod!$B$1:$BX$550,MATCH(Y$2,Kraftvärmeprod!$B$1:$VX$1,0),FALSE)/1,0)-IFERROR(VLOOKUP($B125,'Slutlig allokering kvv'!$B$2:$BX$550,MATCH(Y$2,'Slutlig allokering kvv'!$B$1:$BX$1,0),FALSE)/1,0))</f>
        <v/>
      </c>
      <c r="Z125" t="str">
        <f>IF($D125="","",IFERROR(VLOOKUP($B125,Kraftvärmeprod!$B$1:$BX$550,MATCH(Z$2,Kraftvärmeprod!$B$1:$VX$1,0),FALSE)/1,0)-IFERROR(VLOOKUP($B125,'Slutlig allokering kvv'!$B$2:$BX$550,MATCH(Z$2,'Slutlig allokering kvv'!$B$1:$BX$1,0),FALSE)/1,0))</f>
        <v/>
      </c>
      <c r="AA125" t="str">
        <f>IF($D125="","",IFERROR(VLOOKUP($B125,Kraftvärmeprod!$B$1:$BX$550,MATCH(AA$2,Kraftvärmeprod!$B$1:$VX$1,0),FALSE)/1,0)-IFERROR(VLOOKUP($B125,'Slutlig allokering kvv'!$B$2:$BX$550,MATCH(AA$2,'Slutlig allokering kvv'!$B$1:$BX$1,0),FALSE)/1,0))</f>
        <v/>
      </c>
      <c r="AB125" t="str">
        <f>IF($D125="","",IFERROR(VLOOKUP($B125,Kraftvärmeprod!$B$1:$BX$550,MATCH(AB$2,Kraftvärmeprod!$B$1:$VX$1,0),FALSE)/1,0)-IFERROR(VLOOKUP($B125,'Slutlig allokering kvv'!$B$2:$BX$550,MATCH(AB$2,'Slutlig allokering kvv'!$B$1:$BX$1,0),FALSE)/1,0))</f>
        <v/>
      </c>
      <c r="AC125" t="str">
        <f>IF($D125="","",IFERROR(VLOOKUP($B125,Kraftvärmeprod!$B$1:$BX$550,MATCH(AC$2,Kraftvärmeprod!$B$1:$VX$1,0),FALSE)/1,0)-IFERROR(VLOOKUP($B125,'Slutlig allokering kvv'!$B$2:$BX$550,MATCH(AC$2,'Slutlig allokering kvv'!$B$1:$BX$1,0),FALSE)/1,0))</f>
        <v/>
      </c>
      <c r="AD125" t="str">
        <f>IF($D125="","",IFERROR(VLOOKUP($B125,Kraftvärmeprod!$B$1:$BX$550,MATCH(AD$2,Kraftvärmeprod!$B$1:$VX$1,0),FALSE)/1,0)-IFERROR(VLOOKUP($B125,'Slutlig allokering kvv'!$B$2:$BX$550,MATCH(AD$2,'Slutlig allokering kvv'!$B$1:$BX$1,0),FALSE)/1,0))</f>
        <v/>
      </c>
      <c r="AE125" t="str">
        <f>IF($D125="","",IFERROR(VLOOKUP($B125,Miljö!$B$1:$E$550,MATCH("Hjälpel kraftvärme (GWh)",Miljö!$B$1:$E$1,0),FALSE)/1,0)-IFERROR(VLOOKUP($B125,'Slutlig allokering kvv'!$B$2:$BX$549,MATCH(AE$2,'Slutlig allokering kvv'!$B$1:$BX$1,0),FALSE)/1,0))</f>
        <v/>
      </c>
      <c r="AI125" s="274">
        <f t="shared" si="4"/>
        <v>0</v>
      </c>
      <c r="AK125">
        <f>IFERROR(VLOOKUP($B125,'Slutlig allokering kvv'!$B$2:$AX$549,MATCH("Summa slutlig allokerad tillförd energi (utan hjälpel och rökgaskondensering):",'Slutlig allokering kvv'!$B$1:$AX$1,0),FALSE)/1,"")</f>
        <v>0</v>
      </c>
      <c r="AM125" s="275" t="str">
        <f>IFERROR(1-VLOOKUP($B125,'Slutlig allokering kvv'!$B$2:$AX$549,MATCH("Andel av bränsle i kvv som allokerats till värme, exklusive rökgaskondensering och hjälpel",'Slutlig allokering kvv'!$B$1:$AX$1,0),FALSE),"")</f>
        <v/>
      </c>
      <c r="AO125" s="115" t="str">
        <f t="shared" si="5"/>
        <v/>
      </c>
      <c r="AP125" s="276" t="str">
        <f t="shared" si="6"/>
        <v/>
      </c>
      <c r="AR125" s="115" t="str">
        <f t="shared" si="7"/>
        <v/>
      </c>
    </row>
    <row r="126" spans="1:44">
      <c r="A126" t="s">
        <v>217</v>
      </c>
      <c r="B126" t="s">
        <v>218</v>
      </c>
      <c r="C126">
        <f>IFERROR(VLOOKUP($B126,Kraftvärmeprod!$B$1:$AH$479,MATCH(C$2,Kraftvärmeprod!$B$1:$AG$1,0),FALSE)/1,"")</f>
        <v>536.91999999999996</v>
      </c>
      <c r="D126">
        <f>IFERROR(VLOOKUP($B126,Kraftvärmeprod!$B$1:$AH$479,MATCH(D$2,Kraftvärmeprod!$B$1:$AG$1,0),FALSE)/1,"")</f>
        <v>146.16499999999999</v>
      </c>
      <c r="F126">
        <f>IF($D126="","",IFERROR(VLOOKUP($B126,Kraftvärmeprod!$B$1:$BX$550,MATCH(F$2,Kraftvärmeprod!$B$1:$VX$1,0),FALSE)/1,0)-IFERROR(VLOOKUP($B126,'Slutlig allokering kvv'!$B$2:$BX$550,MATCH(F$2,'Slutlig allokering kvv'!$B$1:$BX$1,0),FALSE)/1,0))</f>
        <v>0</v>
      </c>
      <c r="G126">
        <f>IF($D126="","",IFERROR(VLOOKUP($B126,Kraftvärmeprod!$B$1:$BX$550,MATCH(G$2,Kraftvärmeprod!$B$1:$VX$1,0),FALSE)/1,0)-IFERROR(VLOOKUP($B126,'Slutlig allokering kvv'!$B$2:$BX$550,MATCH(G$2,'Slutlig allokering kvv'!$B$1:$BX$1,0),FALSE)/1,0))</f>
        <v>0</v>
      </c>
      <c r="H126">
        <f>IF($D126="","",IFERROR(VLOOKUP($B126,Kraftvärmeprod!$B$1:$BX$550,MATCH(H$2,Kraftvärmeprod!$B$1:$VX$1,0),FALSE)/1,0)-IFERROR(VLOOKUP($B126,'Slutlig allokering kvv'!$B$2:$BX$550,MATCH(H$2,'Slutlig allokering kvv'!$B$1:$BX$1,0),FALSE)/1,0))</f>
        <v>0</v>
      </c>
      <c r="I126">
        <f>IF($D126="","",IFERROR(VLOOKUP($B126,Kraftvärmeprod!$B$1:$BX$550,MATCH(I$2,Kraftvärmeprod!$B$1:$VX$1,0),FALSE)/1,0)-IFERROR(VLOOKUP($B126,'Slutlig allokering kvv'!$B$2:$BX$550,MATCH(I$2,'Slutlig allokering kvv'!$B$1:$BX$1,0),FALSE)/1,0))</f>
        <v>0</v>
      </c>
      <c r="J126">
        <f>IF($D126="","",IFERROR(VLOOKUP($B126,Kraftvärmeprod!$B$1:$BX$550,MATCH(J$2,Kraftvärmeprod!$B$1:$VX$1,0),FALSE)/1,0)-IFERROR(VLOOKUP($B126,'Slutlig allokering kvv'!$B$2:$BX$550,MATCH(J$2,'Slutlig allokering kvv'!$B$1:$BX$1,0),FALSE)/1,0))</f>
        <v>0</v>
      </c>
      <c r="K126">
        <f>IF($D126="","",IFERROR(VLOOKUP($B126,Kraftvärmeprod!$B$1:$BX$550,MATCH(K$2,Kraftvärmeprod!$B$1:$VX$1,0),FALSE)/1,0)-IFERROR(VLOOKUP($B126,'Slutlig allokering kvv'!$B$2:$BX$550,MATCH(K$2,'Slutlig allokering kvv'!$B$1:$BX$1,0),FALSE)/1,0))</f>
        <v>0</v>
      </c>
      <c r="L126">
        <f>IF($D126="","",IFERROR(VLOOKUP($B126,Kraftvärmeprod!$B$1:$BX$550,MATCH(L$2,Kraftvärmeprod!$B$1:$VX$1,0),FALSE)/1,0)-IFERROR(VLOOKUP($B126,'Slutlig allokering kvv'!$B$2:$BX$550,MATCH(L$2,'Slutlig allokering kvv'!$B$1:$BX$1,0),FALSE)/1,0))</f>
        <v>0</v>
      </c>
      <c r="M126">
        <f>IF($D126="","",IFERROR(VLOOKUP($B126,Kraftvärmeprod!$B$1:$BX$550,MATCH(M$2,Kraftvärmeprod!$B$1:$VX$1,0),FALSE)/1,0)-IFERROR(VLOOKUP($B126,'Slutlig allokering kvv'!$B$2:$BX$550,MATCH(M$2,'Slutlig allokering kvv'!$B$1:$BX$1,0),FALSE)/1,0))</f>
        <v>0</v>
      </c>
      <c r="N126">
        <f>IF($D126="","",IFERROR(VLOOKUP($B126,Kraftvärmeprod!$B$1:$BX$550,MATCH(N$2,Kraftvärmeprod!$B$1:$VX$1,0),FALSE)/1,0)-IFERROR(VLOOKUP($B126,'Slutlig allokering kvv'!$B$2:$BX$550,MATCH(N$2,'Slutlig allokering kvv'!$B$1:$BX$1,0),FALSE)/1,0))</f>
        <v>190.10300000000001</v>
      </c>
      <c r="O126">
        <f>IF($D126="","",IFERROR(VLOOKUP($B126,Kraftvärmeprod!$B$1:$BX$550,MATCH(O$2,Kraftvärmeprod!$B$1:$VX$1,0),FALSE)/1,0)-IFERROR(VLOOKUP($B126,'Slutlig allokering kvv'!$B$2:$BX$550,MATCH(O$2,'Slutlig allokering kvv'!$B$1:$BX$1,0),FALSE)/1,0))</f>
        <v>0</v>
      </c>
      <c r="P126">
        <f>IF($D126="","",IFERROR(VLOOKUP($B126,Kraftvärmeprod!$B$1:$BX$550,MATCH(P$2,Kraftvärmeprod!$B$1:$VX$1,0),FALSE)/1,0)-IFERROR(VLOOKUP($B126,'Slutlig allokering kvv'!$B$2:$BX$550,MATCH(P$2,'Slutlig allokering kvv'!$B$1:$BX$1,0),FALSE)/1,0))</f>
        <v>0</v>
      </c>
      <c r="Q126">
        <f>IF($D126="","",IFERROR(VLOOKUP($B126,Kraftvärmeprod!$B$1:$BX$550,MATCH(Q$2,Kraftvärmeprod!$B$1:$VX$1,0),FALSE)/1,0)-IFERROR(VLOOKUP($B126,'Slutlig allokering kvv'!$B$2:$BX$550,MATCH(Q$2,'Slutlig allokering kvv'!$B$1:$BX$1,0),FALSE)/1,0))</f>
        <v>0</v>
      </c>
      <c r="R126">
        <f>IF($D126="","",IFERROR(VLOOKUP($B126,Kraftvärmeprod!$B$1:$BX$550,MATCH(R$2,Kraftvärmeprod!$B$1:$VX$1,0),FALSE)/1,0)-IFERROR(VLOOKUP($B126,'Slutlig allokering kvv'!$B$2:$BX$550,MATCH(R$2,'Slutlig allokering kvv'!$B$1:$BX$1,0),FALSE)/1,0))</f>
        <v>0</v>
      </c>
      <c r="S126">
        <f>IF($D126="","",IFERROR(VLOOKUP($B126,Kraftvärmeprod!$B$1:$BX$550,MATCH(S$2,Kraftvärmeprod!$B$1:$VX$1,0),FALSE)/1,0)-IFERROR(VLOOKUP($B126,'Slutlig allokering kvv'!$B$2:$BX$550,MATCH(S$2,'Slutlig allokering kvv'!$B$1:$BX$1,0),FALSE)/1,0))</f>
        <v>0</v>
      </c>
      <c r="T126">
        <f>IF($D126="","",IFERROR(VLOOKUP($B126,Kraftvärmeprod!$B$1:$BX$550,MATCH(T$2,Kraftvärmeprod!$B$1:$VX$1,0),FALSE)/1,0)-IFERROR(VLOOKUP($B126,'Slutlig allokering kvv'!$B$2:$BX$550,MATCH(T$2,'Slutlig allokering kvv'!$B$1:$BX$1,0),FALSE)/1,0))</f>
        <v>0</v>
      </c>
      <c r="U126">
        <f>IF($D126="","",IFERROR(VLOOKUP($B126,Kraftvärmeprod!$B$1:$BX$550,MATCH(U$2,Kraftvärmeprod!$B$1:$VX$1,0),FALSE)/1,0)-IFERROR(VLOOKUP($B126,'Slutlig allokering kvv'!$B$2:$BX$550,MATCH(U$2,'Slutlig allokering kvv'!$B$1:$BX$1,0),FALSE)/1,0))</f>
        <v>0</v>
      </c>
      <c r="V126">
        <f>IF($D126="","",IFERROR(VLOOKUP($B126,Kraftvärmeprod!$B$1:$BX$550,MATCH(V$2,Kraftvärmeprod!$B$1:$VX$1,0),FALSE)/1,0)-IFERROR(VLOOKUP($B126,'Slutlig allokering kvv'!$B$2:$BX$550,MATCH(V$2,'Slutlig allokering kvv'!$B$1:$BX$1,0),FALSE)/1,0))</f>
        <v>119.26199999999997</v>
      </c>
      <c r="W126">
        <f>IF($D126="","",IFERROR(VLOOKUP($B126,Kraftvärmeprod!$B$1:$BX$550,MATCH(W$2,Kraftvärmeprod!$B$1:$VX$1,0),FALSE)/1,0)-IFERROR(VLOOKUP($B126,'Slutlig allokering kvv'!$B$2:$BX$550,MATCH(W$2,'Slutlig allokering kvv'!$B$1:$BX$1,0),FALSE)/1,0))</f>
        <v>0</v>
      </c>
      <c r="X126">
        <f>IF($D126="","",IFERROR(VLOOKUP($B126,Kraftvärmeprod!$B$1:$BX$550,MATCH(X$2,Kraftvärmeprod!$B$1:$VX$1,0),FALSE)/1,0)-IFERROR(VLOOKUP($B126,'Slutlig allokering kvv'!$B$2:$BX$550,MATCH(X$2,'Slutlig allokering kvv'!$B$1:$BX$1,0),FALSE)/1,0))</f>
        <v>0</v>
      </c>
      <c r="Y126">
        <f>IF($D126="","",IFERROR(VLOOKUP($B126,Kraftvärmeprod!$B$1:$BX$550,MATCH(Y$2,Kraftvärmeprod!$B$1:$VX$1,0),FALSE)/1,0)-IFERROR(VLOOKUP($B126,'Slutlig allokering kvv'!$B$2:$BX$550,MATCH(Y$2,'Slutlig allokering kvv'!$B$1:$BX$1,0),FALSE)/1,0))</f>
        <v>0</v>
      </c>
      <c r="Z126">
        <f>IF($D126="","",IFERROR(VLOOKUP($B126,Kraftvärmeprod!$B$1:$BX$550,MATCH(Z$2,Kraftvärmeprod!$B$1:$VX$1,0),FALSE)/1,0)-IFERROR(VLOOKUP($B126,'Slutlig allokering kvv'!$B$2:$BX$550,MATCH(Z$2,'Slutlig allokering kvv'!$B$1:$BX$1,0),FALSE)/1,0))</f>
        <v>0</v>
      </c>
      <c r="AA126">
        <f>IF($D126="","",IFERROR(VLOOKUP($B126,Kraftvärmeprod!$B$1:$BX$550,MATCH(AA$2,Kraftvärmeprod!$B$1:$VX$1,0),FALSE)/1,0)-IFERROR(VLOOKUP($B126,'Slutlig allokering kvv'!$B$2:$BX$550,MATCH(AA$2,'Slutlig allokering kvv'!$B$1:$BX$1,0),FALSE)/1,0))</f>
        <v>0</v>
      </c>
      <c r="AB126">
        <f>IF($D126="","",IFERROR(VLOOKUP($B126,Kraftvärmeprod!$B$1:$BX$550,MATCH(AB$2,Kraftvärmeprod!$B$1:$VX$1,0),FALSE)/1,0)-IFERROR(VLOOKUP($B126,'Slutlig allokering kvv'!$B$2:$BX$550,MATCH(AB$2,'Slutlig allokering kvv'!$B$1:$BX$1,0),FALSE)/1,0))</f>
        <v>0</v>
      </c>
      <c r="AC126">
        <f>IF($D126="","",IFERROR(VLOOKUP($B126,Kraftvärmeprod!$B$1:$BX$550,MATCH(AC$2,Kraftvärmeprod!$B$1:$VX$1,0),FALSE)/1,0)-IFERROR(VLOOKUP($B126,'Slutlig allokering kvv'!$B$2:$BX$550,MATCH(AC$2,'Slutlig allokering kvv'!$B$1:$BX$1,0),FALSE)/1,0))</f>
        <v>0</v>
      </c>
      <c r="AD126">
        <f>IF($D126="","",IFERROR(VLOOKUP($B126,Kraftvärmeprod!$B$1:$BX$550,MATCH(AD$2,Kraftvärmeprod!$B$1:$VX$1,0),FALSE)/1,0)-IFERROR(VLOOKUP($B126,'Slutlig allokering kvv'!$B$2:$BX$550,MATCH(AD$2,'Slutlig allokering kvv'!$B$1:$BX$1,0),FALSE)/1,0))</f>
        <v>0</v>
      </c>
      <c r="AE126">
        <f>IF($D126="","",IFERROR(VLOOKUP($B126,Miljö!$B$1:$E$550,MATCH("Hjälpel kraftvärme (GWh)",Miljö!$B$1:$E$1,0),FALSE)/1,0)-IFERROR(VLOOKUP($B126,'Slutlig allokering kvv'!$B$2:$BX$549,MATCH(AE$2,'Slutlig allokering kvv'!$B$1:$BX$1,0),FALSE)/1,0))</f>
        <v>0</v>
      </c>
      <c r="AI126" s="274">
        <f t="shared" si="4"/>
        <v>309.36500000000001</v>
      </c>
      <c r="AK126">
        <f>IFERROR(VLOOKUP($B126,'Slutlig allokering kvv'!$B$2:$AX$549,MATCH("Summa slutlig allokerad tillförd energi (utan hjälpel och rökgaskondensering):",'Slutlig allokering kvv'!$B$1:$AX$1,0),FALSE)/1,"")</f>
        <v>378.45299999999997</v>
      </c>
      <c r="AM126" s="275">
        <f>IFERROR(1-VLOOKUP($B126,'Slutlig allokering kvv'!$B$2:$AX$549,MATCH("Andel av bränsle i kvv som allokerats till värme, exklusive rökgaskondensering och hjälpel",'Slutlig allokering kvv'!$B$1:$AX$1,0),FALSE),"")</f>
        <v>0.44977741204795452</v>
      </c>
      <c r="AO126" s="115">
        <f t="shared" si="5"/>
        <v>0.44977741204795457</v>
      </c>
      <c r="AP126" s="276">
        <f t="shared" si="6"/>
        <v>-5.5511151231257827E-17</v>
      </c>
      <c r="AR126" s="115">
        <f t="shared" si="7"/>
        <v>0.4724677969388909</v>
      </c>
    </row>
    <row r="127" spans="1:44">
      <c r="A127" t="s">
        <v>217</v>
      </c>
      <c r="B127" t="s">
        <v>221</v>
      </c>
      <c r="C127" t="str">
        <f>IFERROR(VLOOKUP($B127,Kraftvärmeprod!$B$1:$AH$479,MATCH(C$2,Kraftvärmeprod!$B$1:$AG$1,0),FALSE)/1,"")</f>
        <v/>
      </c>
      <c r="D127" t="str">
        <f>IFERROR(VLOOKUP($B127,Kraftvärmeprod!$B$1:$AH$479,MATCH(D$2,Kraftvärmeprod!$B$1:$AG$1,0),FALSE)/1,"")</f>
        <v/>
      </c>
      <c r="F127" t="str">
        <f>IF($D127="","",IFERROR(VLOOKUP($B127,Kraftvärmeprod!$B$1:$BX$550,MATCH(F$2,Kraftvärmeprod!$B$1:$VX$1,0),FALSE)/1,0)-IFERROR(VLOOKUP($B127,'Slutlig allokering kvv'!$B$2:$BX$550,MATCH(F$2,'Slutlig allokering kvv'!$B$1:$BX$1,0),FALSE)/1,0))</f>
        <v/>
      </c>
      <c r="G127" t="str">
        <f>IF($D127="","",IFERROR(VLOOKUP($B127,Kraftvärmeprod!$B$1:$BX$550,MATCH(G$2,Kraftvärmeprod!$B$1:$VX$1,0),FALSE)/1,0)-IFERROR(VLOOKUP($B127,'Slutlig allokering kvv'!$B$2:$BX$550,MATCH(G$2,'Slutlig allokering kvv'!$B$1:$BX$1,0),FALSE)/1,0))</f>
        <v/>
      </c>
      <c r="H127" t="str">
        <f>IF($D127="","",IFERROR(VLOOKUP($B127,Kraftvärmeprod!$B$1:$BX$550,MATCH(H$2,Kraftvärmeprod!$B$1:$VX$1,0),FALSE)/1,0)-IFERROR(VLOOKUP($B127,'Slutlig allokering kvv'!$B$2:$BX$550,MATCH(H$2,'Slutlig allokering kvv'!$B$1:$BX$1,0),FALSE)/1,0))</f>
        <v/>
      </c>
      <c r="I127" t="str">
        <f>IF($D127="","",IFERROR(VLOOKUP($B127,Kraftvärmeprod!$B$1:$BX$550,MATCH(I$2,Kraftvärmeprod!$B$1:$VX$1,0),FALSE)/1,0)-IFERROR(VLOOKUP($B127,'Slutlig allokering kvv'!$B$2:$BX$550,MATCH(I$2,'Slutlig allokering kvv'!$B$1:$BX$1,0),FALSE)/1,0))</f>
        <v/>
      </c>
      <c r="J127" t="str">
        <f>IF($D127="","",IFERROR(VLOOKUP($B127,Kraftvärmeprod!$B$1:$BX$550,MATCH(J$2,Kraftvärmeprod!$B$1:$VX$1,0),FALSE)/1,0)-IFERROR(VLOOKUP($B127,'Slutlig allokering kvv'!$B$2:$BX$550,MATCH(J$2,'Slutlig allokering kvv'!$B$1:$BX$1,0),FALSE)/1,0))</f>
        <v/>
      </c>
      <c r="K127" t="str">
        <f>IF($D127="","",IFERROR(VLOOKUP($B127,Kraftvärmeprod!$B$1:$BX$550,MATCH(K$2,Kraftvärmeprod!$B$1:$VX$1,0),FALSE)/1,0)-IFERROR(VLOOKUP($B127,'Slutlig allokering kvv'!$B$2:$BX$550,MATCH(K$2,'Slutlig allokering kvv'!$B$1:$BX$1,0),FALSE)/1,0))</f>
        <v/>
      </c>
      <c r="L127" t="str">
        <f>IF($D127="","",IFERROR(VLOOKUP($B127,Kraftvärmeprod!$B$1:$BX$550,MATCH(L$2,Kraftvärmeprod!$B$1:$VX$1,0),FALSE)/1,0)-IFERROR(VLOOKUP($B127,'Slutlig allokering kvv'!$B$2:$BX$550,MATCH(L$2,'Slutlig allokering kvv'!$B$1:$BX$1,0),FALSE)/1,0))</f>
        <v/>
      </c>
      <c r="M127" t="str">
        <f>IF($D127="","",IFERROR(VLOOKUP($B127,Kraftvärmeprod!$B$1:$BX$550,MATCH(M$2,Kraftvärmeprod!$B$1:$VX$1,0),FALSE)/1,0)-IFERROR(VLOOKUP($B127,'Slutlig allokering kvv'!$B$2:$BX$550,MATCH(M$2,'Slutlig allokering kvv'!$B$1:$BX$1,0),FALSE)/1,0))</f>
        <v/>
      </c>
      <c r="N127" t="str">
        <f>IF($D127="","",IFERROR(VLOOKUP($B127,Kraftvärmeprod!$B$1:$BX$550,MATCH(N$2,Kraftvärmeprod!$B$1:$VX$1,0),FALSE)/1,0)-IFERROR(VLOOKUP($B127,'Slutlig allokering kvv'!$B$2:$BX$550,MATCH(N$2,'Slutlig allokering kvv'!$B$1:$BX$1,0),FALSE)/1,0))</f>
        <v/>
      </c>
      <c r="O127" t="str">
        <f>IF($D127="","",IFERROR(VLOOKUP($B127,Kraftvärmeprod!$B$1:$BX$550,MATCH(O$2,Kraftvärmeprod!$B$1:$VX$1,0),FALSE)/1,0)-IFERROR(VLOOKUP($B127,'Slutlig allokering kvv'!$B$2:$BX$550,MATCH(O$2,'Slutlig allokering kvv'!$B$1:$BX$1,0),FALSE)/1,0))</f>
        <v/>
      </c>
      <c r="P127" t="str">
        <f>IF($D127="","",IFERROR(VLOOKUP($B127,Kraftvärmeprod!$B$1:$BX$550,MATCH(P$2,Kraftvärmeprod!$B$1:$VX$1,0),FALSE)/1,0)-IFERROR(VLOOKUP($B127,'Slutlig allokering kvv'!$B$2:$BX$550,MATCH(P$2,'Slutlig allokering kvv'!$B$1:$BX$1,0),FALSE)/1,0))</f>
        <v/>
      </c>
      <c r="Q127" t="str">
        <f>IF($D127="","",IFERROR(VLOOKUP($B127,Kraftvärmeprod!$B$1:$BX$550,MATCH(Q$2,Kraftvärmeprod!$B$1:$VX$1,0),FALSE)/1,0)-IFERROR(VLOOKUP($B127,'Slutlig allokering kvv'!$B$2:$BX$550,MATCH(Q$2,'Slutlig allokering kvv'!$B$1:$BX$1,0),FALSE)/1,0))</f>
        <v/>
      </c>
      <c r="R127" t="str">
        <f>IF($D127="","",IFERROR(VLOOKUP($B127,Kraftvärmeprod!$B$1:$BX$550,MATCH(R$2,Kraftvärmeprod!$B$1:$VX$1,0),FALSE)/1,0)-IFERROR(VLOOKUP($B127,'Slutlig allokering kvv'!$B$2:$BX$550,MATCH(R$2,'Slutlig allokering kvv'!$B$1:$BX$1,0),FALSE)/1,0))</f>
        <v/>
      </c>
      <c r="S127" t="str">
        <f>IF($D127="","",IFERROR(VLOOKUP($B127,Kraftvärmeprod!$B$1:$BX$550,MATCH(S$2,Kraftvärmeprod!$B$1:$VX$1,0),FALSE)/1,0)-IFERROR(VLOOKUP($B127,'Slutlig allokering kvv'!$B$2:$BX$550,MATCH(S$2,'Slutlig allokering kvv'!$B$1:$BX$1,0),FALSE)/1,0))</f>
        <v/>
      </c>
      <c r="T127" t="str">
        <f>IF($D127="","",IFERROR(VLOOKUP($B127,Kraftvärmeprod!$B$1:$BX$550,MATCH(T$2,Kraftvärmeprod!$B$1:$VX$1,0),FALSE)/1,0)-IFERROR(VLOOKUP($B127,'Slutlig allokering kvv'!$B$2:$BX$550,MATCH(T$2,'Slutlig allokering kvv'!$B$1:$BX$1,0),FALSE)/1,0))</f>
        <v/>
      </c>
      <c r="U127" t="str">
        <f>IF($D127="","",IFERROR(VLOOKUP($B127,Kraftvärmeprod!$B$1:$BX$550,MATCH(U$2,Kraftvärmeprod!$B$1:$VX$1,0),FALSE)/1,0)-IFERROR(VLOOKUP($B127,'Slutlig allokering kvv'!$B$2:$BX$550,MATCH(U$2,'Slutlig allokering kvv'!$B$1:$BX$1,0),FALSE)/1,0))</f>
        <v/>
      </c>
      <c r="V127" t="str">
        <f>IF($D127="","",IFERROR(VLOOKUP($B127,Kraftvärmeprod!$B$1:$BX$550,MATCH(V$2,Kraftvärmeprod!$B$1:$VX$1,0),FALSE)/1,0)-IFERROR(VLOOKUP($B127,'Slutlig allokering kvv'!$B$2:$BX$550,MATCH(V$2,'Slutlig allokering kvv'!$B$1:$BX$1,0),FALSE)/1,0))</f>
        <v/>
      </c>
      <c r="W127" t="str">
        <f>IF($D127="","",IFERROR(VLOOKUP($B127,Kraftvärmeprod!$B$1:$BX$550,MATCH(W$2,Kraftvärmeprod!$B$1:$VX$1,0),FALSE)/1,0)-IFERROR(VLOOKUP($B127,'Slutlig allokering kvv'!$B$2:$BX$550,MATCH(W$2,'Slutlig allokering kvv'!$B$1:$BX$1,0),FALSE)/1,0))</f>
        <v/>
      </c>
      <c r="X127" t="str">
        <f>IF($D127="","",IFERROR(VLOOKUP($B127,Kraftvärmeprod!$B$1:$BX$550,MATCH(X$2,Kraftvärmeprod!$B$1:$VX$1,0),FALSE)/1,0)-IFERROR(VLOOKUP($B127,'Slutlig allokering kvv'!$B$2:$BX$550,MATCH(X$2,'Slutlig allokering kvv'!$B$1:$BX$1,0),FALSE)/1,0))</f>
        <v/>
      </c>
      <c r="Y127" t="str">
        <f>IF($D127="","",IFERROR(VLOOKUP($B127,Kraftvärmeprod!$B$1:$BX$550,MATCH(Y$2,Kraftvärmeprod!$B$1:$VX$1,0),FALSE)/1,0)-IFERROR(VLOOKUP($B127,'Slutlig allokering kvv'!$B$2:$BX$550,MATCH(Y$2,'Slutlig allokering kvv'!$B$1:$BX$1,0),FALSE)/1,0))</f>
        <v/>
      </c>
      <c r="Z127" t="str">
        <f>IF($D127="","",IFERROR(VLOOKUP($B127,Kraftvärmeprod!$B$1:$BX$550,MATCH(Z$2,Kraftvärmeprod!$B$1:$VX$1,0),FALSE)/1,0)-IFERROR(VLOOKUP($B127,'Slutlig allokering kvv'!$B$2:$BX$550,MATCH(Z$2,'Slutlig allokering kvv'!$B$1:$BX$1,0),FALSE)/1,0))</f>
        <v/>
      </c>
      <c r="AA127" t="str">
        <f>IF($D127="","",IFERROR(VLOOKUP($B127,Kraftvärmeprod!$B$1:$BX$550,MATCH(AA$2,Kraftvärmeprod!$B$1:$VX$1,0),FALSE)/1,0)-IFERROR(VLOOKUP($B127,'Slutlig allokering kvv'!$B$2:$BX$550,MATCH(AA$2,'Slutlig allokering kvv'!$B$1:$BX$1,0),FALSE)/1,0))</f>
        <v/>
      </c>
      <c r="AB127" t="str">
        <f>IF($D127="","",IFERROR(VLOOKUP($B127,Kraftvärmeprod!$B$1:$BX$550,MATCH(AB$2,Kraftvärmeprod!$B$1:$VX$1,0),FALSE)/1,0)-IFERROR(VLOOKUP($B127,'Slutlig allokering kvv'!$B$2:$BX$550,MATCH(AB$2,'Slutlig allokering kvv'!$B$1:$BX$1,0),FALSE)/1,0))</f>
        <v/>
      </c>
      <c r="AC127" t="str">
        <f>IF($D127="","",IFERROR(VLOOKUP($B127,Kraftvärmeprod!$B$1:$BX$550,MATCH(AC$2,Kraftvärmeprod!$B$1:$VX$1,0),FALSE)/1,0)-IFERROR(VLOOKUP($B127,'Slutlig allokering kvv'!$B$2:$BX$550,MATCH(AC$2,'Slutlig allokering kvv'!$B$1:$BX$1,0),FALSE)/1,0))</f>
        <v/>
      </c>
      <c r="AD127" t="str">
        <f>IF($D127="","",IFERROR(VLOOKUP($B127,Kraftvärmeprod!$B$1:$BX$550,MATCH(AD$2,Kraftvärmeprod!$B$1:$VX$1,0),FALSE)/1,0)-IFERROR(VLOOKUP($B127,'Slutlig allokering kvv'!$B$2:$BX$550,MATCH(AD$2,'Slutlig allokering kvv'!$B$1:$BX$1,0),FALSE)/1,0))</f>
        <v/>
      </c>
      <c r="AE127" t="str">
        <f>IF($D127="","",IFERROR(VLOOKUP($B127,Miljö!$B$1:$E$550,MATCH("Hjälpel kraftvärme (GWh)",Miljö!$B$1:$E$1,0),FALSE)/1,0)-IFERROR(VLOOKUP($B127,'Slutlig allokering kvv'!$B$2:$BX$549,MATCH(AE$2,'Slutlig allokering kvv'!$B$1:$BX$1,0),FALSE)/1,0))</f>
        <v/>
      </c>
      <c r="AI127" s="274">
        <f t="shared" si="4"/>
        <v>0</v>
      </c>
      <c r="AK127">
        <f>IFERROR(VLOOKUP($B127,'Slutlig allokering kvv'!$B$2:$AX$549,MATCH("Summa slutlig allokerad tillförd energi (utan hjälpel och rökgaskondensering):",'Slutlig allokering kvv'!$B$1:$AX$1,0),FALSE)/1,"")</f>
        <v>0</v>
      </c>
      <c r="AM127" s="275" t="str">
        <f>IFERROR(1-VLOOKUP($B127,'Slutlig allokering kvv'!$B$2:$AX$549,MATCH("Andel av bränsle i kvv som allokerats till värme, exklusive rökgaskondensering och hjälpel",'Slutlig allokering kvv'!$B$1:$AX$1,0),FALSE),"")</f>
        <v/>
      </c>
      <c r="AO127" s="115" t="str">
        <f t="shared" si="5"/>
        <v/>
      </c>
      <c r="AP127" s="276" t="str">
        <f t="shared" si="6"/>
        <v/>
      </c>
      <c r="AR127" s="115" t="str">
        <f t="shared" si="7"/>
        <v/>
      </c>
    </row>
    <row r="128" spans="1:44">
      <c r="A128" t="s">
        <v>222</v>
      </c>
      <c r="B128" t="s">
        <v>223</v>
      </c>
      <c r="C128" t="str">
        <f>IFERROR(VLOOKUP($B128,Kraftvärmeprod!$B$1:$AH$479,MATCH(C$2,Kraftvärmeprod!$B$1:$AG$1,0),FALSE)/1,"")</f>
        <v/>
      </c>
      <c r="D128" t="str">
        <f>IFERROR(VLOOKUP($B128,Kraftvärmeprod!$B$1:$AH$479,MATCH(D$2,Kraftvärmeprod!$B$1:$AG$1,0),FALSE)/1,"")</f>
        <v/>
      </c>
      <c r="F128" t="str">
        <f>IF($D128="","",IFERROR(VLOOKUP($B128,Kraftvärmeprod!$B$1:$BX$550,MATCH(F$2,Kraftvärmeprod!$B$1:$VX$1,0),FALSE)/1,0)-IFERROR(VLOOKUP($B128,'Slutlig allokering kvv'!$B$2:$BX$550,MATCH(F$2,'Slutlig allokering kvv'!$B$1:$BX$1,0),FALSE)/1,0))</f>
        <v/>
      </c>
      <c r="G128" t="str">
        <f>IF($D128="","",IFERROR(VLOOKUP($B128,Kraftvärmeprod!$B$1:$BX$550,MATCH(G$2,Kraftvärmeprod!$B$1:$VX$1,0),FALSE)/1,0)-IFERROR(VLOOKUP($B128,'Slutlig allokering kvv'!$B$2:$BX$550,MATCH(G$2,'Slutlig allokering kvv'!$B$1:$BX$1,0),FALSE)/1,0))</f>
        <v/>
      </c>
      <c r="H128" t="str">
        <f>IF($D128="","",IFERROR(VLOOKUP($B128,Kraftvärmeprod!$B$1:$BX$550,MATCH(H$2,Kraftvärmeprod!$B$1:$VX$1,0),FALSE)/1,0)-IFERROR(VLOOKUP($B128,'Slutlig allokering kvv'!$B$2:$BX$550,MATCH(H$2,'Slutlig allokering kvv'!$B$1:$BX$1,0),FALSE)/1,0))</f>
        <v/>
      </c>
      <c r="I128" t="str">
        <f>IF($D128="","",IFERROR(VLOOKUP($B128,Kraftvärmeprod!$B$1:$BX$550,MATCH(I$2,Kraftvärmeprod!$B$1:$VX$1,0),FALSE)/1,0)-IFERROR(VLOOKUP($B128,'Slutlig allokering kvv'!$B$2:$BX$550,MATCH(I$2,'Slutlig allokering kvv'!$B$1:$BX$1,0),FALSE)/1,0))</f>
        <v/>
      </c>
      <c r="J128" t="str">
        <f>IF($D128="","",IFERROR(VLOOKUP($B128,Kraftvärmeprod!$B$1:$BX$550,MATCH(J$2,Kraftvärmeprod!$B$1:$VX$1,0),FALSE)/1,0)-IFERROR(VLOOKUP($B128,'Slutlig allokering kvv'!$B$2:$BX$550,MATCH(J$2,'Slutlig allokering kvv'!$B$1:$BX$1,0),FALSE)/1,0))</f>
        <v/>
      </c>
      <c r="K128" t="str">
        <f>IF($D128="","",IFERROR(VLOOKUP($B128,Kraftvärmeprod!$B$1:$BX$550,MATCH(K$2,Kraftvärmeprod!$B$1:$VX$1,0),FALSE)/1,0)-IFERROR(VLOOKUP($B128,'Slutlig allokering kvv'!$B$2:$BX$550,MATCH(K$2,'Slutlig allokering kvv'!$B$1:$BX$1,0),FALSE)/1,0))</f>
        <v/>
      </c>
      <c r="L128" t="str">
        <f>IF($D128="","",IFERROR(VLOOKUP($B128,Kraftvärmeprod!$B$1:$BX$550,MATCH(L$2,Kraftvärmeprod!$B$1:$VX$1,0),FALSE)/1,0)-IFERROR(VLOOKUP($B128,'Slutlig allokering kvv'!$B$2:$BX$550,MATCH(L$2,'Slutlig allokering kvv'!$B$1:$BX$1,0),FALSE)/1,0))</f>
        <v/>
      </c>
      <c r="M128" t="str">
        <f>IF($D128="","",IFERROR(VLOOKUP($B128,Kraftvärmeprod!$B$1:$BX$550,MATCH(M$2,Kraftvärmeprod!$B$1:$VX$1,0),FALSE)/1,0)-IFERROR(VLOOKUP($B128,'Slutlig allokering kvv'!$B$2:$BX$550,MATCH(M$2,'Slutlig allokering kvv'!$B$1:$BX$1,0),FALSE)/1,0))</f>
        <v/>
      </c>
      <c r="N128" t="str">
        <f>IF($D128="","",IFERROR(VLOOKUP($B128,Kraftvärmeprod!$B$1:$BX$550,MATCH(N$2,Kraftvärmeprod!$B$1:$VX$1,0),FALSE)/1,0)-IFERROR(VLOOKUP($B128,'Slutlig allokering kvv'!$B$2:$BX$550,MATCH(N$2,'Slutlig allokering kvv'!$B$1:$BX$1,0),FALSE)/1,0))</f>
        <v/>
      </c>
      <c r="O128" t="str">
        <f>IF($D128="","",IFERROR(VLOOKUP($B128,Kraftvärmeprod!$B$1:$BX$550,MATCH(O$2,Kraftvärmeprod!$B$1:$VX$1,0),FALSE)/1,0)-IFERROR(VLOOKUP($B128,'Slutlig allokering kvv'!$B$2:$BX$550,MATCH(O$2,'Slutlig allokering kvv'!$B$1:$BX$1,0),FALSE)/1,0))</f>
        <v/>
      </c>
      <c r="P128" t="str">
        <f>IF($D128="","",IFERROR(VLOOKUP($B128,Kraftvärmeprod!$B$1:$BX$550,MATCH(P$2,Kraftvärmeprod!$B$1:$VX$1,0),FALSE)/1,0)-IFERROR(VLOOKUP($B128,'Slutlig allokering kvv'!$B$2:$BX$550,MATCH(P$2,'Slutlig allokering kvv'!$B$1:$BX$1,0),FALSE)/1,0))</f>
        <v/>
      </c>
      <c r="Q128" t="str">
        <f>IF($D128="","",IFERROR(VLOOKUP($B128,Kraftvärmeprod!$B$1:$BX$550,MATCH(Q$2,Kraftvärmeprod!$B$1:$VX$1,0),FALSE)/1,0)-IFERROR(VLOOKUP($B128,'Slutlig allokering kvv'!$B$2:$BX$550,MATCH(Q$2,'Slutlig allokering kvv'!$B$1:$BX$1,0),FALSE)/1,0))</f>
        <v/>
      </c>
      <c r="R128" t="str">
        <f>IF($D128="","",IFERROR(VLOOKUP($B128,Kraftvärmeprod!$B$1:$BX$550,MATCH(R$2,Kraftvärmeprod!$B$1:$VX$1,0),FALSE)/1,0)-IFERROR(VLOOKUP($B128,'Slutlig allokering kvv'!$B$2:$BX$550,MATCH(R$2,'Slutlig allokering kvv'!$B$1:$BX$1,0),FALSE)/1,0))</f>
        <v/>
      </c>
      <c r="S128" t="str">
        <f>IF($D128="","",IFERROR(VLOOKUP($B128,Kraftvärmeprod!$B$1:$BX$550,MATCH(S$2,Kraftvärmeprod!$B$1:$VX$1,0),FALSE)/1,0)-IFERROR(VLOOKUP($B128,'Slutlig allokering kvv'!$B$2:$BX$550,MATCH(S$2,'Slutlig allokering kvv'!$B$1:$BX$1,0),FALSE)/1,0))</f>
        <v/>
      </c>
      <c r="T128" t="str">
        <f>IF($D128="","",IFERROR(VLOOKUP($B128,Kraftvärmeprod!$B$1:$BX$550,MATCH(T$2,Kraftvärmeprod!$B$1:$VX$1,0),FALSE)/1,0)-IFERROR(VLOOKUP($B128,'Slutlig allokering kvv'!$B$2:$BX$550,MATCH(T$2,'Slutlig allokering kvv'!$B$1:$BX$1,0),FALSE)/1,0))</f>
        <v/>
      </c>
      <c r="U128" t="str">
        <f>IF($D128="","",IFERROR(VLOOKUP($B128,Kraftvärmeprod!$B$1:$BX$550,MATCH(U$2,Kraftvärmeprod!$B$1:$VX$1,0),FALSE)/1,0)-IFERROR(VLOOKUP($B128,'Slutlig allokering kvv'!$B$2:$BX$550,MATCH(U$2,'Slutlig allokering kvv'!$B$1:$BX$1,0),FALSE)/1,0))</f>
        <v/>
      </c>
      <c r="V128" t="str">
        <f>IF($D128="","",IFERROR(VLOOKUP($B128,Kraftvärmeprod!$B$1:$BX$550,MATCH(V$2,Kraftvärmeprod!$B$1:$VX$1,0),FALSE)/1,0)-IFERROR(VLOOKUP($B128,'Slutlig allokering kvv'!$B$2:$BX$550,MATCH(V$2,'Slutlig allokering kvv'!$B$1:$BX$1,0),FALSE)/1,0))</f>
        <v/>
      </c>
      <c r="W128" t="str">
        <f>IF($D128="","",IFERROR(VLOOKUP($B128,Kraftvärmeprod!$B$1:$BX$550,MATCH(W$2,Kraftvärmeprod!$B$1:$VX$1,0),FALSE)/1,0)-IFERROR(VLOOKUP($B128,'Slutlig allokering kvv'!$B$2:$BX$550,MATCH(W$2,'Slutlig allokering kvv'!$B$1:$BX$1,0),FALSE)/1,0))</f>
        <v/>
      </c>
      <c r="X128" t="str">
        <f>IF($D128="","",IFERROR(VLOOKUP($B128,Kraftvärmeprod!$B$1:$BX$550,MATCH(X$2,Kraftvärmeprod!$B$1:$VX$1,0),FALSE)/1,0)-IFERROR(VLOOKUP($B128,'Slutlig allokering kvv'!$B$2:$BX$550,MATCH(X$2,'Slutlig allokering kvv'!$B$1:$BX$1,0),FALSE)/1,0))</f>
        <v/>
      </c>
      <c r="Y128" t="str">
        <f>IF($D128="","",IFERROR(VLOOKUP($B128,Kraftvärmeprod!$B$1:$BX$550,MATCH(Y$2,Kraftvärmeprod!$B$1:$VX$1,0),FALSE)/1,0)-IFERROR(VLOOKUP($B128,'Slutlig allokering kvv'!$B$2:$BX$550,MATCH(Y$2,'Slutlig allokering kvv'!$B$1:$BX$1,0),FALSE)/1,0))</f>
        <v/>
      </c>
      <c r="Z128" t="str">
        <f>IF($D128="","",IFERROR(VLOOKUP($B128,Kraftvärmeprod!$B$1:$BX$550,MATCH(Z$2,Kraftvärmeprod!$B$1:$VX$1,0),FALSE)/1,0)-IFERROR(VLOOKUP($B128,'Slutlig allokering kvv'!$B$2:$BX$550,MATCH(Z$2,'Slutlig allokering kvv'!$B$1:$BX$1,0),FALSE)/1,0))</f>
        <v/>
      </c>
      <c r="AA128" t="str">
        <f>IF($D128="","",IFERROR(VLOOKUP($B128,Kraftvärmeprod!$B$1:$BX$550,MATCH(AA$2,Kraftvärmeprod!$B$1:$VX$1,0),FALSE)/1,0)-IFERROR(VLOOKUP($B128,'Slutlig allokering kvv'!$B$2:$BX$550,MATCH(AA$2,'Slutlig allokering kvv'!$B$1:$BX$1,0),FALSE)/1,0))</f>
        <v/>
      </c>
      <c r="AB128" t="str">
        <f>IF($D128="","",IFERROR(VLOOKUP($B128,Kraftvärmeprod!$B$1:$BX$550,MATCH(AB$2,Kraftvärmeprod!$B$1:$VX$1,0),FALSE)/1,0)-IFERROR(VLOOKUP($B128,'Slutlig allokering kvv'!$B$2:$BX$550,MATCH(AB$2,'Slutlig allokering kvv'!$B$1:$BX$1,0),FALSE)/1,0))</f>
        <v/>
      </c>
      <c r="AC128" t="str">
        <f>IF($D128="","",IFERROR(VLOOKUP($B128,Kraftvärmeprod!$B$1:$BX$550,MATCH(AC$2,Kraftvärmeprod!$B$1:$VX$1,0),FALSE)/1,0)-IFERROR(VLOOKUP($B128,'Slutlig allokering kvv'!$B$2:$BX$550,MATCH(AC$2,'Slutlig allokering kvv'!$B$1:$BX$1,0),FALSE)/1,0))</f>
        <v/>
      </c>
      <c r="AD128" t="str">
        <f>IF($D128="","",IFERROR(VLOOKUP($B128,Kraftvärmeprod!$B$1:$BX$550,MATCH(AD$2,Kraftvärmeprod!$B$1:$VX$1,0),FALSE)/1,0)-IFERROR(VLOOKUP($B128,'Slutlig allokering kvv'!$B$2:$BX$550,MATCH(AD$2,'Slutlig allokering kvv'!$B$1:$BX$1,0),FALSE)/1,0))</f>
        <v/>
      </c>
      <c r="AE128" t="str">
        <f>IF($D128="","",IFERROR(VLOOKUP($B128,Miljö!$B$1:$E$550,MATCH("Hjälpel kraftvärme (GWh)",Miljö!$B$1:$E$1,0),FALSE)/1,0)-IFERROR(VLOOKUP($B128,'Slutlig allokering kvv'!$B$2:$BX$549,MATCH(AE$2,'Slutlig allokering kvv'!$B$1:$BX$1,0),FALSE)/1,0))</f>
        <v/>
      </c>
      <c r="AI128" s="274">
        <f t="shared" si="4"/>
        <v>0</v>
      </c>
      <c r="AK128">
        <f>IFERROR(VLOOKUP($B128,'Slutlig allokering kvv'!$B$2:$AX$549,MATCH("Summa slutlig allokerad tillförd energi (utan hjälpel och rökgaskondensering):",'Slutlig allokering kvv'!$B$1:$AX$1,0),FALSE)/1,"")</f>
        <v>0</v>
      </c>
      <c r="AM128" s="275" t="str">
        <f>IFERROR(1-VLOOKUP($B128,'Slutlig allokering kvv'!$B$2:$AX$549,MATCH("Andel av bränsle i kvv som allokerats till värme, exklusive rökgaskondensering och hjälpel",'Slutlig allokering kvv'!$B$1:$AX$1,0),FALSE),"")</f>
        <v/>
      </c>
      <c r="AO128" s="115" t="str">
        <f t="shared" si="5"/>
        <v/>
      </c>
      <c r="AP128" s="276" t="str">
        <f t="shared" si="6"/>
        <v/>
      </c>
      <c r="AR128" s="115" t="str">
        <f t="shared" si="7"/>
        <v/>
      </c>
    </row>
    <row r="129" spans="1:44">
      <c r="A129" t="s">
        <v>222</v>
      </c>
      <c r="B129" t="s">
        <v>224</v>
      </c>
      <c r="C129" t="str">
        <f>IFERROR(VLOOKUP($B129,Kraftvärmeprod!$B$1:$AH$479,MATCH(C$2,Kraftvärmeprod!$B$1:$AG$1,0),FALSE)/1,"")</f>
        <v/>
      </c>
      <c r="D129" t="str">
        <f>IFERROR(VLOOKUP($B129,Kraftvärmeprod!$B$1:$AH$479,MATCH(D$2,Kraftvärmeprod!$B$1:$AG$1,0),FALSE)/1,"")</f>
        <v/>
      </c>
      <c r="F129" t="str">
        <f>IF($D129="","",IFERROR(VLOOKUP($B129,Kraftvärmeprod!$B$1:$BX$550,MATCH(F$2,Kraftvärmeprod!$B$1:$VX$1,0),FALSE)/1,0)-IFERROR(VLOOKUP($B129,'Slutlig allokering kvv'!$B$2:$BX$550,MATCH(F$2,'Slutlig allokering kvv'!$B$1:$BX$1,0),FALSE)/1,0))</f>
        <v/>
      </c>
      <c r="G129" t="str">
        <f>IF($D129="","",IFERROR(VLOOKUP($B129,Kraftvärmeprod!$B$1:$BX$550,MATCH(G$2,Kraftvärmeprod!$B$1:$VX$1,0),FALSE)/1,0)-IFERROR(VLOOKUP($B129,'Slutlig allokering kvv'!$B$2:$BX$550,MATCH(G$2,'Slutlig allokering kvv'!$B$1:$BX$1,0),FALSE)/1,0))</f>
        <v/>
      </c>
      <c r="H129" t="str">
        <f>IF($D129="","",IFERROR(VLOOKUP($B129,Kraftvärmeprod!$B$1:$BX$550,MATCH(H$2,Kraftvärmeprod!$B$1:$VX$1,0),FALSE)/1,0)-IFERROR(VLOOKUP($B129,'Slutlig allokering kvv'!$B$2:$BX$550,MATCH(H$2,'Slutlig allokering kvv'!$B$1:$BX$1,0),FALSE)/1,0))</f>
        <v/>
      </c>
      <c r="I129" t="str">
        <f>IF($D129="","",IFERROR(VLOOKUP($B129,Kraftvärmeprod!$B$1:$BX$550,MATCH(I$2,Kraftvärmeprod!$B$1:$VX$1,0),FALSE)/1,0)-IFERROR(VLOOKUP($B129,'Slutlig allokering kvv'!$B$2:$BX$550,MATCH(I$2,'Slutlig allokering kvv'!$B$1:$BX$1,0),FALSE)/1,0))</f>
        <v/>
      </c>
      <c r="J129" t="str">
        <f>IF($D129="","",IFERROR(VLOOKUP($B129,Kraftvärmeprod!$B$1:$BX$550,MATCH(J$2,Kraftvärmeprod!$B$1:$VX$1,0),FALSE)/1,0)-IFERROR(VLOOKUP($B129,'Slutlig allokering kvv'!$B$2:$BX$550,MATCH(J$2,'Slutlig allokering kvv'!$B$1:$BX$1,0),FALSE)/1,0))</f>
        <v/>
      </c>
      <c r="K129" t="str">
        <f>IF($D129="","",IFERROR(VLOOKUP($B129,Kraftvärmeprod!$B$1:$BX$550,MATCH(K$2,Kraftvärmeprod!$B$1:$VX$1,0),FALSE)/1,0)-IFERROR(VLOOKUP($B129,'Slutlig allokering kvv'!$B$2:$BX$550,MATCH(K$2,'Slutlig allokering kvv'!$B$1:$BX$1,0),FALSE)/1,0))</f>
        <v/>
      </c>
      <c r="L129" t="str">
        <f>IF($D129="","",IFERROR(VLOOKUP($B129,Kraftvärmeprod!$B$1:$BX$550,MATCH(L$2,Kraftvärmeprod!$B$1:$VX$1,0),FALSE)/1,0)-IFERROR(VLOOKUP($B129,'Slutlig allokering kvv'!$B$2:$BX$550,MATCH(L$2,'Slutlig allokering kvv'!$B$1:$BX$1,0),FALSE)/1,0))</f>
        <v/>
      </c>
      <c r="M129" t="str">
        <f>IF($D129="","",IFERROR(VLOOKUP($B129,Kraftvärmeprod!$B$1:$BX$550,MATCH(M$2,Kraftvärmeprod!$B$1:$VX$1,0),FALSE)/1,0)-IFERROR(VLOOKUP($B129,'Slutlig allokering kvv'!$B$2:$BX$550,MATCH(M$2,'Slutlig allokering kvv'!$B$1:$BX$1,0),FALSE)/1,0))</f>
        <v/>
      </c>
      <c r="N129" t="str">
        <f>IF($D129="","",IFERROR(VLOOKUP($B129,Kraftvärmeprod!$B$1:$BX$550,MATCH(N$2,Kraftvärmeprod!$B$1:$VX$1,0),FALSE)/1,0)-IFERROR(VLOOKUP($B129,'Slutlig allokering kvv'!$B$2:$BX$550,MATCH(N$2,'Slutlig allokering kvv'!$B$1:$BX$1,0),FALSE)/1,0))</f>
        <v/>
      </c>
      <c r="O129" t="str">
        <f>IF($D129="","",IFERROR(VLOOKUP($B129,Kraftvärmeprod!$B$1:$BX$550,MATCH(O$2,Kraftvärmeprod!$B$1:$VX$1,0),FALSE)/1,0)-IFERROR(VLOOKUP($B129,'Slutlig allokering kvv'!$B$2:$BX$550,MATCH(O$2,'Slutlig allokering kvv'!$B$1:$BX$1,0),FALSE)/1,0))</f>
        <v/>
      </c>
      <c r="P129" t="str">
        <f>IF($D129="","",IFERROR(VLOOKUP($B129,Kraftvärmeprod!$B$1:$BX$550,MATCH(P$2,Kraftvärmeprod!$B$1:$VX$1,0),FALSE)/1,0)-IFERROR(VLOOKUP($B129,'Slutlig allokering kvv'!$B$2:$BX$550,MATCH(P$2,'Slutlig allokering kvv'!$B$1:$BX$1,0),FALSE)/1,0))</f>
        <v/>
      </c>
      <c r="Q129" t="str">
        <f>IF($D129="","",IFERROR(VLOOKUP($B129,Kraftvärmeprod!$B$1:$BX$550,MATCH(Q$2,Kraftvärmeprod!$B$1:$VX$1,0),FALSE)/1,0)-IFERROR(VLOOKUP($B129,'Slutlig allokering kvv'!$B$2:$BX$550,MATCH(Q$2,'Slutlig allokering kvv'!$B$1:$BX$1,0),FALSE)/1,0))</f>
        <v/>
      </c>
      <c r="R129" t="str">
        <f>IF($D129="","",IFERROR(VLOOKUP($B129,Kraftvärmeprod!$B$1:$BX$550,MATCH(R$2,Kraftvärmeprod!$B$1:$VX$1,0),FALSE)/1,0)-IFERROR(VLOOKUP($B129,'Slutlig allokering kvv'!$B$2:$BX$550,MATCH(R$2,'Slutlig allokering kvv'!$B$1:$BX$1,0),FALSE)/1,0))</f>
        <v/>
      </c>
      <c r="S129" t="str">
        <f>IF($D129="","",IFERROR(VLOOKUP($B129,Kraftvärmeprod!$B$1:$BX$550,MATCH(S$2,Kraftvärmeprod!$B$1:$VX$1,0),FALSE)/1,0)-IFERROR(VLOOKUP($B129,'Slutlig allokering kvv'!$B$2:$BX$550,MATCH(S$2,'Slutlig allokering kvv'!$B$1:$BX$1,0),FALSE)/1,0))</f>
        <v/>
      </c>
      <c r="T129" t="str">
        <f>IF($D129="","",IFERROR(VLOOKUP($B129,Kraftvärmeprod!$B$1:$BX$550,MATCH(T$2,Kraftvärmeprod!$B$1:$VX$1,0),FALSE)/1,0)-IFERROR(VLOOKUP($B129,'Slutlig allokering kvv'!$B$2:$BX$550,MATCH(T$2,'Slutlig allokering kvv'!$B$1:$BX$1,0),FALSE)/1,0))</f>
        <v/>
      </c>
      <c r="U129" t="str">
        <f>IF($D129="","",IFERROR(VLOOKUP($B129,Kraftvärmeprod!$B$1:$BX$550,MATCH(U$2,Kraftvärmeprod!$B$1:$VX$1,0),FALSE)/1,0)-IFERROR(VLOOKUP($B129,'Slutlig allokering kvv'!$B$2:$BX$550,MATCH(U$2,'Slutlig allokering kvv'!$B$1:$BX$1,0),FALSE)/1,0))</f>
        <v/>
      </c>
      <c r="V129" t="str">
        <f>IF($D129="","",IFERROR(VLOOKUP($B129,Kraftvärmeprod!$B$1:$BX$550,MATCH(V$2,Kraftvärmeprod!$B$1:$VX$1,0),FALSE)/1,0)-IFERROR(VLOOKUP($B129,'Slutlig allokering kvv'!$B$2:$BX$550,MATCH(V$2,'Slutlig allokering kvv'!$B$1:$BX$1,0),FALSE)/1,0))</f>
        <v/>
      </c>
      <c r="W129" t="str">
        <f>IF($D129="","",IFERROR(VLOOKUP($B129,Kraftvärmeprod!$B$1:$BX$550,MATCH(W$2,Kraftvärmeprod!$B$1:$VX$1,0),FALSE)/1,0)-IFERROR(VLOOKUP($B129,'Slutlig allokering kvv'!$B$2:$BX$550,MATCH(W$2,'Slutlig allokering kvv'!$B$1:$BX$1,0),FALSE)/1,0))</f>
        <v/>
      </c>
      <c r="X129" t="str">
        <f>IF($D129="","",IFERROR(VLOOKUP($B129,Kraftvärmeprod!$B$1:$BX$550,MATCH(X$2,Kraftvärmeprod!$B$1:$VX$1,0),FALSE)/1,0)-IFERROR(VLOOKUP($B129,'Slutlig allokering kvv'!$B$2:$BX$550,MATCH(X$2,'Slutlig allokering kvv'!$B$1:$BX$1,0),FALSE)/1,0))</f>
        <v/>
      </c>
      <c r="Y129" t="str">
        <f>IF($D129="","",IFERROR(VLOOKUP($B129,Kraftvärmeprod!$B$1:$BX$550,MATCH(Y$2,Kraftvärmeprod!$B$1:$VX$1,0),FALSE)/1,0)-IFERROR(VLOOKUP($B129,'Slutlig allokering kvv'!$B$2:$BX$550,MATCH(Y$2,'Slutlig allokering kvv'!$B$1:$BX$1,0),FALSE)/1,0))</f>
        <v/>
      </c>
      <c r="Z129" t="str">
        <f>IF($D129="","",IFERROR(VLOOKUP($B129,Kraftvärmeprod!$B$1:$BX$550,MATCH(Z$2,Kraftvärmeprod!$B$1:$VX$1,0),FALSE)/1,0)-IFERROR(VLOOKUP($B129,'Slutlig allokering kvv'!$B$2:$BX$550,MATCH(Z$2,'Slutlig allokering kvv'!$B$1:$BX$1,0),FALSE)/1,0))</f>
        <v/>
      </c>
      <c r="AA129" t="str">
        <f>IF($D129="","",IFERROR(VLOOKUP($B129,Kraftvärmeprod!$B$1:$BX$550,MATCH(AA$2,Kraftvärmeprod!$B$1:$VX$1,0),FALSE)/1,0)-IFERROR(VLOOKUP($B129,'Slutlig allokering kvv'!$B$2:$BX$550,MATCH(AA$2,'Slutlig allokering kvv'!$B$1:$BX$1,0),FALSE)/1,0))</f>
        <v/>
      </c>
      <c r="AB129" t="str">
        <f>IF($D129="","",IFERROR(VLOOKUP($B129,Kraftvärmeprod!$B$1:$BX$550,MATCH(AB$2,Kraftvärmeprod!$B$1:$VX$1,0),FALSE)/1,0)-IFERROR(VLOOKUP($B129,'Slutlig allokering kvv'!$B$2:$BX$550,MATCH(AB$2,'Slutlig allokering kvv'!$B$1:$BX$1,0),FALSE)/1,0))</f>
        <v/>
      </c>
      <c r="AC129" t="str">
        <f>IF($D129="","",IFERROR(VLOOKUP($B129,Kraftvärmeprod!$B$1:$BX$550,MATCH(AC$2,Kraftvärmeprod!$B$1:$VX$1,0),FALSE)/1,0)-IFERROR(VLOOKUP($B129,'Slutlig allokering kvv'!$B$2:$BX$550,MATCH(AC$2,'Slutlig allokering kvv'!$B$1:$BX$1,0),FALSE)/1,0))</f>
        <v/>
      </c>
      <c r="AD129" t="str">
        <f>IF($D129="","",IFERROR(VLOOKUP($B129,Kraftvärmeprod!$B$1:$BX$550,MATCH(AD$2,Kraftvärmeprod!$B$1:$VX$1,0),FALSE)/1,0)-IFERROR(VLOOKUP($B129,'Slutlig allokering kvv'!$B$2:$BX$550,MATCH(AD$2,'Slutlig allokering kvv'!$B$1:$BX$1,0),FALSE)/1,0))</f>
        <v/>
      </c>
      <c r="AE129" t="str">
        <f>IF($D129="","",IFERROR(VLOOKUP($B129,Miljö!$B$1:$E$550,MATCH("Hjälpel kraftvärme (GWh)",Miljö!$B$1:$E$1,0),FALSE)/1,0)-IFERROR(VLOOKUP($B129,'Slutlig allokering kvv'!$B$2:$BX$549,MATCH(AE$2,'Slutlig allokering kvv'!$B$1:$BX$1,0),FALSE)/1,0))</f>
        <v/>
      </c>
      <c r="AI129" s="274">
        <f t="shared" si="4"/>
        <v>0</v>
      </c>
      <c r="AK129">
        <f>IFERROR(VLOOKUP($B129,'Slutlig allokering kvv'!$B$2:$AX$549,MATCH("Summa slutlig allokerad tillförd energi (utan hjälpel och rökgaskondensering):",'Slutlig allokering kvv'!$B$1:$AX$1,0),FALSE)/1,"")</f>
        <v>0</v>
      </c>
      <c r="AM129" s="275" t="str">
        <f>IFERROR(1-VLOOKUP($B129,'Slutlig allokering kvv'!$B$2:$AX$549,MATCH("Andel av bränsle i kvv som allokerats till värme, exklusive rökgaskondensering och hjälpel",'Slutlig allokering kvv'!$B$1:$AX$1,0),FALSE),"")</f>
        <v/>
      </c>
      <c r="AO129" s="115" t="str">
        <f t="shared" si="5"/>
        <v/>
      </c>
      <c r="AP129" s="276" t="str">
        <f t="shared" si="6"/>
        <v/>
      </c>
      <c r="AR129" s="115" t="str">
        <f t="shared" si="7"/>
        <v/>
      </c>
    </row>
    <row r="130" spans="1:44">
      <c r="A130" t="s">
        <v>222</v>
      </c>
      <c r="B130" t="s">
        <v>225</v>
      </c>
      <c r="C130" t="str">
        <f>IFERROR(VLOOKUP($B130,Kraftvärmeprod!$B$1:$AH$479,MATCH(C$2,Kraftvärmeprod!$B$1:$AG$1,0),FALSE)/1,"")</f>
        <v/>
      </c>
      <c r="D130" t="str">
        <f>IFERROR(VLOOKUP($B130,Kraftvärmeprod!$B$1:$AH$479,MATCH(D$2,Kraftvärmeprod!$B$1:$AG$1,0),FALSE)/1,"")</f>
        <v/>
      </c>
      <c r="F130" t="str">
        <f>IF($D130="","",IFERROR(VLOOKUP($B130,Kraftvärmeprod!$B$1:$BX$550,MATCH(F$2,Kraftvärmeprod!$B$1:$VX$1,0),FALSE)/1,0)-IFERROR(VLOOKUP($B130,'Slutlig allokering kvv'!$B$2:$BX$550,MATCH(F$2,'Slutlig allokering kvv'!$B$1:$BX$1,0),FALSE)/1,0))</f>
        <v/>
      </c>
      <c r="G130" t="str">
        <f>IF($D130="","",IFERROR(VLOOKUP($B130,Kraftvärmeprod!$B$1:$BX$550,MATCH(G$2,Kraftvärmeprod!$B$1:$VX$1,0),FALSE)/1,0)-IFERROR(VLOOKUP($B130,'Slutlig allokering kvv'!$B$2:$BX$550,MATCH(G$2,'Slutlig allokering kvv'!$B$1:$BX$1,0),FALSE)/1,0))</f>
        <v/>
      </c>
      <c r="H130" t="str">
        <f>IF($D130="","",IFERROR(VLOOKUP($B130,Kraftvärmeprod!$B$1:$BX$550,MATCH(H$2,Kraftvärmeprod!$B$1:$VX$1,0),FALSE)/1,0)-IFERROR(VLOOKUP($B130,'Slutlig allokering kvv'!$B$2:$BX$550,MATCH(H$2,'Slutlig allokering kvv'!$B$1:$BX$1,0),FALSE)/1,0))</f>
        <v/>
      </c>
      <c r="I130" t="str">
        <f>IF($D130="","",IFERROR(VLOOKUP($B130,Kraftvärmeprod!$B$1:$BX$550,MATCH(I$2,Kraftvärmeprod!$B$1:$VX$1,0),FALSE)/1,0)-IFERROR(VLOOKUP($B130,'Slutlig allokering kvv'!$B$2:$BX$550,MATCH(I$2,'Slutlig allokering kvv'!$B$1:$BX$1,0),FALSE)/1,0))</f>
        <v/>
      </c>
      <c r="J130" t="str">
        <f>IF($D130="","",IFERROR(VLOOKUP($B130,Kraftvärmeprod!$B$1:$BX$550,MATCH(J$2,Kraftvärmeprod!$B$1:$VX$1,0),FALSE)/1,0)-IFERROR(VLOOKUP($B130,'Slutlig allokering kvv'!$B$2:$BX$550,MATCH(J$2,'Slutlig allokering kvv'!$B$1:$BX$1,0),FALSE)/1,0))</f>
        <v/>
      </c>
      <c r="K130" t="str">
        <f>IF($D130="","",IFERROR(VLOOKUP($B130,Kraftvärmeprod!$B$1:$BX$550,MATCH(K$2,Kraftvärmeprod!$B$1:$VX$1,0),FALSE)/1,0)-IFERROR(VLOOKUP($B130,'Slutlig allokering kvv'!$B$2:$BX$550,MATCH(K$2,'Slutlig allokering kvv'!$B$1:$BX$1,0),FALSE)/1,0))</f>
        <v/>
      </c>
      <c r="L130" t="str">
        <f>IF($D130="","",IFERROR(VLOOKUP($B130,Kraftvärmeprod!$B$1:$BX$550,MATCH(L$2,Kraftvärmeprod!$B$1:$VX$1,0),FALSE)/1,0)-IFERROR(VLOOKUP($B130,'Slutlig allokering kvv'!$B$2:$BX$550,MATCH(L$2,'Slutlig allokering kvv'!$B$1:$BX$1,0),FALSE)/1,0))</f>
        <v/>
      </c>
      <c r="M130" t="str">
        <f>IF($D130="","",IFERROR(VLOOKUP($B130,Kraftvärmeprod!$B$1:$BX$550,MATCH(M$2,Kraftvärmeprod!$B$1:$VX$1,0),FALSE)/1,0)-IFERROR(VLOOKUP($B130,'Slutlig allokering kvv'!$B$2:$BX$550,MATCH(M$2,'Slutlig allokering kvv'!$B$1:$BX$1,0),FALSE)/1,0))</f>
        <v/>
      </c>
      <c r="N130" t="str">
        <f>IF($D130="","",IFERROR(VLOOKUP($B130,Kraftvärmeprod!$B$1:$BX$550,MATCH(N$2,Kraftvärmeprod!$B$1:$VX$1,0),FALSE)/1,0)-IFERROR(VLOOKUP($B130,'Slutlig allokering kvv'!$B$2:$BX$550,MATCH(N$2,'Slutlig allokering kvv'!$B$1:$BX$1,0),FALSE)/1,0))</f>
        <v/>
      </c>
      <c r="O130" t="str">
        <f>IF($D130="","",IFERROR(VLOOKUP($B130,Kraftvärmeprod!$B$1:$BX$550,MATCH(O$2,Kraftvärmeprod!$B$1:$VX$1,0),FALSE)/1,0)-IFERROR(VLOOKUP($B130,'Slutlig allokering kvv'!$B$2:$BX$550,MATCH(O$2,'Slutlig allokering kvv'!$B$1:$BX$1,0),FALSE)/1,0))</f>
        <v/>
      </c>
      <c r="P130" t="str">
        <f>IF($D130="","",IFERROR(VLOOKUP($B130,Kraftvärmeprod!$B$1:$BX$550,MATCH(P$2,Kraftvärmeprod!$B$1:$VX$1,0),FALSE)/1,0)-IFERROR(VLOOKUP($B130,'Slutlig allokering kvv'!$B$2:$BX$550,MATCH(P$2,'Slutlig allokering kvv'!$B$1:$BX$1,0),FALSE)/1,0))</f>
        <v/>
      </c>
      <c r="Q130" t="str">
        <f>IF($D130="","",IFERROR(VLOOKUP($B130,Kraftvärmeprod!$B$1:$BX$550,MATCH(Q$2,Kraftvärmeprod!$B$1:$VX$1,0),FALSE)/1,0)-IFERROR(VLOOKUP($B130,'Slutlig allokering kvv'!$B$2:$BX$550,MATCH(Q$2,'Slutlig allokering kvv'!$B$1:$BX$1,0),FALSE)/1,0))</f>
        <v/>
      </c>
      <c r="R130" t="str">
        <f>IF($D130="","",IFERROR(VLOOKUP($B130,Kraftvärmeprod!$B$1:$BX$550,MATCH(R$2,Kraftvärmeprod!$B$1:$VX$1,0),FALSE)/1,0)-IFERROR(VLOOKUP($B130,'Slutlig allokering kvv'!$B$2:$BX$550,MATCH(R$2,'Slutlig allokering kvv'!$B$1:$BX$1,0),FALSE)/1,0))</f>
        <v/>
      </c>
      <c r="S130" t="str">
        <f>IF($D130="","",IFERROR(VLOOKUP($B130,Kraftvärmeprod!$B$1:$BX$550,MATCH(S$2,Kraftvärmeprod!$B$1:$VX$1,0),FALSE)/1,0)-IFERROR(VLOOKUP($B130,'Slutlig allokering kvv'!$B$2:$BX$550,MATCH(S$2,'Slutlig allokering kvv'!$B$1:$BX$1,0),FALSE)/1,0))</f>
        <v/>
      </c>
      <c r="T130" t="str">
        <f>IF($D130="","",IFERROR(VLOOKUP($B130,Kraftvärmeprod!$B$1:$BX$550,MATCH(T$2,Kraftvärmeprod!$B$1:$VX$1,0),FALSE)/1,0)-IFERROR(VLOOKUP($B130,'Slutlig allokering kvv'!$B$2:$BX$550,MATCH(T$2,'Slutlig allokering kvv'!$B$1:$BX$1,0),FALSE)/1,0))</f>
        <v/>
      </c>
      <c r="U130" t="str">
        <f>IF($D130="","",IFERROR(VLOOKUP($B130,Kraftvärmeprod!$B$1:$BX$550,MATCH(U$2,Kraftvärmeprod!$B$1:$VX$1,0),FALSE)/1,0)-IFERROR(VLOOKUP($B130,'Slutlig allokering kvv'!$B$2:$BX$550,MATCH(U$2,'Slutlig allokering kvv'!$B$1:$BX$1,0),FALSE)/1,0))</f>
        <v/>
      </c>
      <c r="V130" t="str">
        <f>IF($D130="","",IFERROR(VLOOKUP($B130,Kraftvärmeprod!$B$1:$BX$550,MATCH(V$2,Kraftvärmeprod!$B$1:$VX$1,0),FALSE)/1,0)-IFERROR(VLOOKUP($B130,'Slutlig allokering kvv'!$B$2:$BX$550,MATCH(V$2,'Slutlig allokering kvv'!$B$1:$BX$1,0),FALSE)/1,0))</f>
        <v/>
      </c>
      <c r="W130" t="str">
        <f>IF($D130="","",IFERROR(VLOOKUP($B130,Kraftvärmeprod!$B$1:$BX$550,MATCH(W$2,Kraftvärmeprod!$B$1:$VX$1,0),FALSE)/1,0)-IFERROR(VLOOKUP($B130,'Slutlig allokering kvv'!$B$2:$BX$550,MATCH(W$2,'Slutlig allokering kvv'!$B$1:$BX$1,0),FALSE)/1,0))</f>
        <v/>
      </c>
      <c r="X130" t="str">
        <f>IF($D130="","",IFERROR(VLOOKUP($B130,Kraftvärmeprod!$B$1:$BX$550,MATCH(X$2,Kraftvärmeprod!$B$1:$VX$1,0),FALSE)/1,0)-IFERROR(VLOOKUP($B130,'Slutlig allokering kvv'!$B$2:$BX$550,MATCH(X$2,'Slutlig allokering kvv'!$B$1:$BX$1,0),FALSE)/1,0))</f>
        <v/>
      </c>
      <c r="Y130" t="str">
        <f>IF($D130="","",IFERROR(VLOOKUP($B130,Kraftvärmeprod!$B$1:$BX$550,MATCH(Y$2,Kraftvärmeprod!$B$1:$VX$1,0),FALSE)/1,0)-IFERROR(VLOOKUP($B130,'Slutlig allokering kvv'!$B$2:$BX$550,MATCH(Y$2,'Slutlig allokering kvv'!$B$1:$BX$1,0),FALSE)/1,0))</f>
        <v/>
      </c>
      <c r="Z130" t="str">
        <f>IF($D130="","",IFERROR(VLOOKUP($B130,Kraftvärmeprod!$B$1:$BX$550,MATCH(Z$2,Kraftvärmeprod!$B$1:$VX$1,0),FALSE)/1,0)-IFERROR(VLOOKUP($B130,'Slutlig allokering kvv'!$B$2:$BX$550,MATCH(Z$2,'Slutlig allokering kvv'!$B$1:$BX$1,0),FALSE)/1,0))</f>
        <v/>
      </c>
      <c r="AA130" t="str">
        <f>IF($D130="","",IFERROR(VLOOKUP($B130,Kraftvärmeprod!$B$1:$BX$550,MATCH(AA$2,Kraftvärmeprod!$B$1:$VX$1,0),FALSE)/1,0)-IFERROR(VLOOKUP($B130,'Slutlig allokering kvv'!$B$2:$BX$550,MATCH(AA$2,'Slutlig allokering kvv'!$B$1:$BX$1,0),FALSE)/1,0))</f>
        <v/>
      </c>
      <c r="AB130" t="str">
        <f>IF($D130="","",IFERROR(VLOOKUP($B130,Kraftvärmeprod!$B$1:$BX$550,MATCH(AB$2,Kraftvärmeprod!$B$1:$VX$1,0),FALSE)/1,0)-IFERROR(VLOOKUP($B130,'Slutlig allokering kvv'!$B$2:$BX$550,MATCH(AB$2,'Slutlig allokering kvv'!$B$1:$BX$1,0),FALSE)/1,0))</f>
        <v/>
      </c>
      <c r="AC130" t="str">
        <f>IF($D130="","",IFERROR(VLOOKUP($B130,Kraftvärmeprod!$B$1:$BX$550,MATCH(AC$2,Kraftvärmeprod!$B$1:$VX$1,0),FALSE)/1,0)-IFERROR(VLOOKUP($B130,'Slutlig allokering kvv'!$B$2:$BX$550,MATCH(AC$2,'Slutlig allokering kvv'!$B$1:$BX$1,0),FALSE)/1,0))</f>
        <v/>
      </c>
      <c r="AD130" t="str">
        <f>IF($D130="","",IFERROR(VLOOKUP($B130,Kraftvärmeprod!$B$1:$BX$550,MATCH(AD$2,Kraftvärmeprod!$B$1:$VX$1,0),FALSE)/1,0)-IFERROR(VLOOKUP($B130,'Slutlig allokering kvv'!$B$2:$BX$550,MATCH(AD$2,'Slutlig allokering kvv'!$B$1:$BX$1,0),FALSE)/1,0))</f>
        <v/>
      </c>
      <c r="AE130" t="str">
        <f>IF($D130="","",IFERROR(VLOOKUP($B130,Miljö!$B$1:$E$550,MATCH("Hjälpel kraftvärme (GWh)",Miljö!$B$1:$E$1,0),FALSE)/1,0)-IFERROR(VLOOKUP($B130,'Slutlig allokering kvv'!$B$2:$BX$549,MATCH(AE$2,'Slutlig allokering kvv'!$B$1:$BX$1,0),FALSE)/1,0))</f>
        <v/>
      </c>
      <c r="AI130" s="274">
        <f t="shared" si="4"/>
        <v>0</v>
      </c>
      <c r="AK130">
        <f>IFERROR(VLOOKUP($B130,'Slutlig allokering kvv'!$B$2:$AX$549,MATCH("Summa slutlig allokerad tillförd energi (utan hjälpel och rökgaskondensering):",'Slutlig allokering kvv'!$B$1:$AX$1,0),FALSE)/1,"")</f>
        <v>0</v>
      </c>
      <c r="AM130" s="275" t="str">
        <f>IFERROR(1-VLOOKUP($B130,'Slutlig allokering kvv'!$B$2:$AX$549,MATCH("Andel av bränsle i kvv som allokerats till värme, exklusive rökgaskondensering och hjälpel",'Slutlig allokering kvv'!$B$1:$AX$1,0),FALSE),"")</f>
        <v/>
      </c>
      <c r="AO130" s="115" t="str">
        <f t="shared" si="5"/>
        <v/>
      </c>
      <c r="AP130" s="276" t="str">
        <f t="shared" si="6"/>
        <v/>
      </c>
      <c r="AR130" s="115" t="str">
        <f t="shared" si="7"/>
        <v/>
      </c>
    </row>
    <row r="131" spans="1:44">
      <c r="A131" t="s">
        <v>222</v>
      </c>
      <c r="B131" t="s">
        <v>226</v>
      </c>
      <c r="C131">
        <f>IFERROR(VLOOKUP($B131,Kraftvärmeprod!$B$1:$AH$479,MATCH(C$2,Kraftvärmeprod!$B$1:$AG$1,0),FALSE)/1,"")</f>
        <v>64.2</v>
      </c>
      <c r="D131">
        <f>IFERROR(VLOOKUP($B131,Kraftvärmeprod!$B$1:$AH$479,MATCH(D$2,Kraftvärmeprod!$B$1:$AG$1,0),FALSE)/1,"")</f>
        <v>3.5</v>
      </c>
      <c r="F131">
        <f>IF($D131="","",IFERROR(VLOOKUP($B131,Kraftvärmeprod!$B$1:$BX$550,MATCH(F$2,Kraftvärmeprod!$B$1:$VX$1,0),FALSE)/1,0)-IFERROR(VLOOKUP($B131,'Slutlig allokering kvv'!$B$2:$BX$550,MATCH(F$2,'Slutlig allokering kvv'!$B$1:$BX$1,0),FALSE)/1,0))</f>
        <v>0</v>
      </c>
      <c r="G131">
        <f>IF($D131="","",IFERROR(VLOOKUP($B131,Kraftvärmeprod!$B$1:$BX$550,MATCH(G$2,Kraftvärmeprod!$B$1:$VX$1,0),FALSE)/1,0)-IFERROR(VLOOKUP($B131,'Slutlig allokering kvv'!$B$2:$BX$550,MATCH(G$2,'Slutlig allokering kvv'!$B$1:$BX$1,0),FALSE)/1,0))</f>
        <v>0</v>
      </c>
      <c r="H131">
        <f>IF($D131="","",IFERROR(VLOOKUP($B131,Kraftvärmeprod!$B$1:$BX$550,MATCH(H$2,Kraftvärmeprod!$B$1:$VX$1,0),FALSE)/1,0)-IFERROR(VLOOKUP($B131,'Slutlig allokering kvv'!$B$2:$BX$550,MATCH(H$2,'Slutlig allokering kvv'!$B$1:$BX$1,0),FALSE)/1,0))</f>
        <v>0</v>
      </c>
      <c r="I131">
        <f>IF($D131="","",IFERROR(VLOOKUP($B131,Kraftvärmeprod!$B$1:$BX$550,MATCH(I$2,Kraftvärmeprod!$B$1:$VX$1,0),FALSE)/1,0)-IFERROR(VLOOKUP($B131,'Slutlig allokering kvv'!$B$2:$BX$550,MATCH(I$2,'Slutlig allokering kvv'!$B$1:$BX$1,0),FALSE)/1,0))</f>
        <v>0</v>
      </c>
      <c r="J131">
        <f>IF($D131="","",IFERROR(VLOOKUP($B131,Kraftvärmeprod!$B$1:$BX$550,MATCH(J$2,Kraftvärmeprod!$B$1:$VX$1,0),FALSE)/1,0)-IFERROR(VLOOKUP($B131,'Slutlig allokering kvv'!$B$2:$BX$550,MATCH(J$2,'Slutlig allokering kvv'!$B$1:$BX$1,0),FALSE)/1,0))</f>
        <v>0</v>
      </c>
      <c r="K131">
        <f>IF($D131="","",IFERROR(VLOOKUP($B131,Kraftvärmeprod!$B$1:$BX$550,MATCH(K$2,Kraftvärmeprod!$B$1:$VX$1,0),FALSE)/1,0)-IFERROR(VLOOKUP($B131,'Slutlig allokering kvv'!$B$2:$BX$550,MATCH(K$2,'Slutlig allokering kvv'!$B$1:$BX$1,0),FALSE)/1,0))</f>
        <v>0</v>
      </c>
      <c r="L131">
        <f>IF($D131="","",IFERROR(VLOOKUP($B131,Kraftvärmeprod!$B$1:$BX$550,MATCH(L$2,Kraftvärmeprod!$B$1:$VX$1,0),FALSE)/1,0)-IFERROR(VLOOKUP($B131,'Slutlig allokering kvv'!$B$2:$BX$550,MATCH(L$2,'Slutlig allokering kvv'!$B$1:$BX$1,0),FALSE)/1,0))</f>
        <v>5.9089999999999989</v>
      </c>
      <c r="M131">
        <f>IF($D131="","",IFERROR(VLOOKUP($B131,Kraftvärmeprod!$B$1:$BX$550,MATCH(M$2,Kraftvärmeprod!$B$1:$VX$1,0),FALSE)/1,0)-IFERROR(VLOOKUP($B131,'Slutlig allokering kvv'!$B$2:$BX$550,MATCH(M$2,'Slutlig allokering kvv'!$B$1:$BX$1,0),FALSE)/1,0))</f>
        <v>2.9981000000000009</v>
      </c>
      <c r="N131">
        <f>IF($D131="","",IFERROR(VLOOKUP($B131,Kraftvärmeprod!$B$1:$BX$550,MATCH(N$2,Kraftvärmeprod!$B$1:$VX$1,0),FALSE)/1,0)-IFERROR(VLOOKUP($B131,'Slutlig allokering kvv'!$B$2:$BX$550,MATCH(N$2,'Slutlig allokering kvv'!$B$1:$BX$1,0),FALSE)/1,0))</f>
        <v>2.2640999999999991</v>
      </c>
      <c r="O131">
        <f>IF($D131="","",IFERROR(VLOOKUP($B131,Kraftvärmeprod!$B$1:$BX$550,MATCH(O$2,Kraftvärmeprod!$B$1:$VX$1,0),FALSE)/1,0)-IFERROR(VLOOKUP($B131,'Slutlig allokering kvv'!$B$2:$BX$550,MATCH(O$2,'Slutlig allokering kvv'!$B$1:$BX$1,0),FALSE)/1,0))</f>
        <v>0</v>
      </c>
      <c r="P131">
        <f>IF($D131="","",IFERROR(VLOOKUP($B131,Kraftvärmeprod!$B$1:$BX$550,MATCH(P$2,Kraftvärmeprod!$B$1:$VX$1,0),FALSE)/1,0)-IFERROR(VLOOKUP($B131,'Slutlig allokering kvv'!$B$2:$BX$550,MATCH(P$2,'Slutlig allokering kvv'!$B$1:$BX$1,0),FALSE)/1,0))</f>
        <v>0</v>
      </c>
      <c r="Q131">
        <f>IF($D131="","",IFERROR(VLOOKUP($B131,Kraftvärmeprod!$B$1:$BX$550,MATCH(Q$2,Kraftvärmeprod!$B$1:$VX$1,0),FALSE)/1,0)-IFERROR(VLOOKUP($B131,'Slutlig allokering kvv'!$B$2:$BX$550,MATCH(Q$2,'Slutlig allokering kvv'!$B$1:$BX$1,0),FALSE)/1,0))</f>
        <v>0</v>
      </c>
      <c r="R131">
        <f>IF($D131="","",IFERROR(VLOOKUP($B131,Kraftvärmeprod!$B$1:$BX$550,MATCH(R$2,Kraftvärmeprod!$B$1:$VX$1,0),FALSE)/1,0)-IFERROR(VLOOKUP($B131,'Slutlig allokering kvv'!$B$2:$BX$550,MATCH(R$2,'Slutlig allokering kvv'!$B$1:$BX$1,0),FALSE)/1,0))</f>
        <v>0</v>
      </c>
      <c r="S131">
        <f>IF($D131="","",IFERROR(VLOOKUP($B131,Kraftvärmeprod!$B$1:$BX$550,MATCH(S$2,Kraftvärmeprod!$B$1:$VX$1,0),FALSE)/1,0)-IFERROR(VLOOKUP($B131,'Slutlig allokering kvv'!$B$2:$BX$550,MATCH(S$2,'Slutlig allokering kvv'!$B$1:$BX$1,0),FALSE)/1,0))</f>
        <v>0</v>
      </c>
      <c r="T131">
        <f>IF($D131="","",IFERROR(VLOOKUP($B131,Kraftvärmeprod!$B$1:$BX$550,MATCH(T$2,Kraftvärmeprod!$B$1:$VX$1,0),FALSE)/1,0)-IFERROR(VLOOKUP($B131,'Slutlig allokering kvv'!$B$2:$BX$550,MATCH(T$2,'Slutlig allokering kvv'!$B$1:$BX$1,0),FALSE)/1,0))</f>
        <v>0</v>
      </c>
      <c r="U131">
        <f>IF($D131="","",IFERROR(VLOOKUP($B131,Kraftvärmeprod!$B$1:$BX$550,MATCH(U$2,Kraftvärmeprod!$B$1:$VX$1,0),FALSE)/1,0)-IFERROR(VLOOKUP($B131,'Slutlig allokering kvv'!$B$2:$BX$550,MATCH(U$2,'Slutlig allokering kvv'!$B$1:$BX$1,0),FALSE)/1,0))</f>
        <v>0</v>
      </c>
      <c r="V131">
        <f>IF($D131="","",IFERROR(VLOOKUP($B131,Kraftvärmeprod!$B$1:$BX$550,MATCH(V$2,Kraftvärmeprod!$B$1:$VX$1,0),FALSE)/1,0)-IFERROR(VLOOKUP($B131,'Slutlig allokering kvv'!$B$2:$BX$550,MATCH(V$2,'Slutlig allokering kvv'!$B$1:$BX$1,0),FALSE)/1,0))</f>
        <v>0</v>
      </c>
      <c r="W131">
        <f>IF($D131="","",IFERROR(VLOOKUP($B131,Kraftvärmeprod!$B$1:$BX$550,MATCH(W$2,Kraftvärmeprod!$B$1:$VX$1,0),FALSE)/1,0)-IFERROR(VLOOKUP($B131,'Slutlig allokering kvv'!$B$2:$BX$550,MATCH(W$2,'Slutlig allokering kvv'!$B$1:$BX$1,0),FALSE)/1,0))</f>
        <v>0</v>
      </c>
      <c r="X131">
        <f>IF($D131="","",IFERROR(VLOOKUP($B131,Kraftvärmeprod!$B$1:$BX$550,MATCH(X$2,Kraftvärmeprod!$B$1:$VX$1,0),FALSE)/1,0)-IFERROR(VLOOKUP($B131,'Slutlig allokering kvv'!$B$2:$BX$550,MATCH(X$2,'Slutlig allokering kvv'!$B$1:$BX$1,0),FALSE)/1,0))</f>
        <v>0</v>
      </c>
      <c r="Y131">
        <f>IF($D131="","",IFERROR(VLOOKUP($B131,Kraftvärmeprod!$B$1:$BX$550,MATCH(Y$2,Kraftvärmeprod!$B$1:$VX$1,0),FALSE)/1,0)-IFERROR(VLOOKUP($B131,'Slutlig allokering kvv'!$B$2:$BX$550,MATCH(Y$2,'Slutlig allokering kvv'!$B$1:$BX$1,0),FALSE)/1,0))</f>
        <v>0</v>
      </c>
      <c r="Z131">
        <f>IF($D131="","",IFERROR(VLOOKUP($B131,Kraftvärmeprod!$B$1:$BX$550,MATCH(Z$2,Kraftvärmeprod!$B$1:$VX$1,0),FALSE)/1,0)-IFERROR(VLOOKUP($B131,'Slutlig allokering kvv'!$B$2:$BX$550,MATCH(Z$2,'Slutlig allokering kvv'!$B$1:$BX$1,0),FALSE)/1,0))</f>
        <v>0</v>
      </c>
      <c r="AA131">
        <f>IF($D131="","",IFERROR(VLOOKUP($B131,Kraftvärmeprod!$B$1:$BX$550,MATCH(AA$2,Kraftvärmeprod!$B$1:$VX$1,0),FALSE)/1,0)-IFERROR(VLOOKUP($B131,'Slutlig allokering kvv'!$B$2:$BX$550,MATCH(AA$2,'Slutlig allokering kvv'!$B$1:$BX$1,0),FALSE)/1,0))</f>
        <v>0</v>
      </c>
      <c r="AB131">
        <f>IF($D131="","",IFERROR(VLOOKUP($B131,Kraftvärmeprod!$B$1:$BX$550,MATCH(AB$2,Kraftvärmeprod!$B$1:$VX$1,0),FALSE)/1,0)-IFERROR(VLOOKUP($B131,'Slutlig allokering kvv'!$B$2:$BX$550,MATCH(AB$2,'Slutlig allokering kvv'!$B$1:$BX$1,0),FALSE)/1,0))</f>
        <v>0</v>
      </c>
      <c r="AC131">
        <f>IF($D131="","",IFERROR(VLOOKUP($B131,Kraftvärmeprod!$B$1:$BX$550,MATCH(AC$2,Kraftvärmeprod!$B$1:$VX$1,0),FALSE)/1,0)-IFERROR(VLOOKUP($B131,'Slutlig allokering kvv'!$B$2:$BX$550,MATCH(AC$2,'Slutlig allokering kvv'!$B$1:$BX$1,0),FALSE)/1,0))</f>
        <v>0</v>
      </c>
      <c r="AD131">
        <f>IF($D131="","",IFERROR(VLOOKUP($B131,Kraftvärmeprod!$B$1:$BX$550,MATCH(AD$2,Kraftvärmeprod!$B$1:$VX$1,0),FALSE)/1,0)-IFERROR(VLOOKUP($B131,'Slutlig allokering kvv'!$B$2:$BX$550,MATCH(AD$2,'Slutlig allokering kvv'!$B$1:$BX$1,0),FALSE)/1,0))</f>
        <v>0</v>
      </c>
      <c r="AE131">
        <f>IF($D131="","",IFERROR(VLOOKUP($B131,Miljö!$B$1:$E$550,MATCH("Hjälpel kraftvärme (GWh)",Miljö!$B$1:$E$1,0),FALSE)/1,0)-IFERROR(VLOOKUP($B131,'Slutlig allokering kvv'!$B$2:$BX$549,MATCH(AE$2,'Slutlig allokering kvv'!$B$1:$BX$1,0),FALSE)/1,0))</f>
        <v>0.36324999999999985</v>
      </c>
      <c r="AI131" s="274">
        <f t="shared" si="4"/>
        <v>11.171199999999999</v>
      </c>
      <c r="AK131">
        <f>IFERROR(VLOOKUP($B131,'Slutlig allokering kvv'!$B$2:$AX$549,MATCH("Summa slutlig allokerad tillförd energi (utan hjälpel och rökgaskondensering):",'Slutlig allokering kvv'!$B$1:$AX$1,0),FALSE)/1,"")</f>
        <v>78.628799999999984</v>
      </c>
      <c r="AM131" s="275">
        <f>IFERROR(1-VLOOKUP($B131,'Slutlig allokering kvv'!$B$2:$AX$549,MATCH("Andel av bränsle i kvv som allokerats till värme, exklusive rökgaskondensering och hjälpel",'Slutlig allokering kvv'!$B$1:$AX$1,0),FALSE),"")</f>
        <v>0.12440089086859707</v>
      </c>
      <c r="AO131" s="115">
        <f t="shared" si="5"/>
        <v>0.12440089086859689</v>
      </c>
      <c r="AP131" s="276">
        <f t="shared" si="6"/>
        <v>1.8041124150158794E-16</v>
      </c>
      <c r="AR131" s="115">
        <f t="shared" si="7"/>
        <v>0.30343882889951407</v>
      </c>
    </row>
    <row r="132" spans="1:44">
      <c r="A132" t="s">
        <v>227</v>
      </c>
      <c r="B132" t="s">
        <v>228</v>
      </c>
      <c r="C132">
        <f>IFERROR(VLOOKUP($B132,Kraftvärmeprod!$B$1:$AH$479,MATCH(C$2,Kraftvärmeprod!$B$1:$AG$1,0),FALSE)/1,"")</f>
        <v>189.4</v>
      </c>
      <c r="D132">
        <f>IFERROR(VLOOKUP($B132,Kraftvärmeprod!$B$1:$AH$479,MATCH(D$2,Kraftvärmeprod!$B$1:$AG$1,0),FALSE)/1,"")</f>
        <v>27.55</v>
      </c>
      <c r="F132">
        <f>IF($D132="","",IFERROR(VLOOKUP($B132,Kraftvärmeprod!$B$1:$BX$550,MATCH(F$2,Kraftvärmeprod!$B$1:$VX$1,0),FALSE)/1,0)-IFERROR(VLOOKUP($B132,'Slutlig allokering kvv'!$B$2:$BX$550,MATCH(F$2,'Slutlig allokering kvv'!$B$1:$BX$1,0),FALSE)/1,0))</f>
        <v>0</v>
      </c>
      <c r="G132">
        <f>IF($D132="","",IFERROR(VLOOKUP($B132,Kraftvärmeprod!$B$1:$BX$550,MATCH(G$2,Kraftvärmeprod!$B$1:$VX$1,0),FALSE)/1,0)-IFERROR(VLOOKUP($B132,'Slutlig allokering kvv'!$B$2:$BX$550,MATCH(G$2,'Slutlig allokering kvv'!$B$1:$BX$1,0),FALSE)/1,0))</f>
        <v>0.31372</v>
      </c>
      <c r="H132">
        <f>IF($D132="","",IFERROR(VLOOKUP($B132,Kraftvärmeprod!$B$1:$BX$550,MATCH(H$2,Kraftvärmeprod!$B$1:$VX$1,0),FALSE)/1,0)-IFERROR(VLOOKUP($B132,'Slutlig allokering kvv'!$B$2:$BX$550,MATCH(H$2,'Slutlig allokering kvv'!$B$1:$BX$1,0),FALSE)/1,0))</f>
        <v>0</v>
      </c>
      <c r="I132">
        <f>IF($D132="","",IFERROR(VLOOKUP($B132,Kraftvärmeprod!$B$1:$BX$550,MATCH(I$2,Kraftvärmeprod!$B$1:$VX$1,0),FALSE)/1,0)-IFERROR(VLOOKUP($B132,'Slutlig allokering kvv'!$B$2:$BX$550,MATCH(I$2,'Slutlig allokering kvv'!$B$1:$BX$1,0),FALSE)/1,0))</f>
        <v>0</v>
      </c>
      <c r="J132">
        <f>IF($D132="","",IFERROR(VLOOKUP($B132,Kraftvärmeprod!$B$1:$BX$550,MATCH(J$2,Kraftvärmeprod!$B$1:$VX$1,0),FALSE)/1,0)-IFERROR(VLOOKUP($B132,'Slutlig allokering kvv'!$B$2:$BX$550,MATCH(J$2,'Slutlig allokering kvv'!$B$1:$BX$1,0),FALSE)/1,0))</f>
        <v>0</v>
      </c>
      <c r="K132">
        <f>IF($D132="","",IFERROR(VLOOKUP($B132,Kraftvärmeprod!$B$1:$BX$550,MATCH(K$2,Kraftvärmeprod!$B$1:$VX$1,0),FALSE)/1,0)-IFERROR(VLOOKUP($B132,'Slutlig allokering kvv'!$B$2:$BX$550,MATCH(K$2,'Slutlig allokering kvv'!$B$1:$BX$1,0),FALSE)/1,0))</f>
        <v>0</v>
      </c>
      <c r="L132">
        <f>IF($D132="","",IFERROR(VLOOKUP($B132,Kraftvärmeprod!$B$1:$BX$550,MATCH(L$2,Kraftvärmeprod!$B$1:$VX$1,0),FALSE)/1,0)-IFERROR(VLOOKUP($B132,'Slutlig allokering kvv'!$B$2:$BX$550,MATCH(L$2,'Slutlig allokering kvv'!$B$1:$BX$1,0),FALSE)/1,0))</f>
        <v>0</v>
      </c>
      <c r="M132">
        <f>IF($D132="","",IFERROR(VLOOKUP($B132,Kraftvärmeprod!$B$1:$BX$550,MATCH(M$2,Kraftvärmeprod!$B$1:$VX$1,0),FALSE)/1,0)-IFERROR(VLOOKUP($B132,'Slutlig allokering kvv'!$B$2:$BX$550,MATCH(M$2,'Slutlig allokering kvv'!$B$1:$BX$1,0),FALSE)/1,0))</f>
        <v>0</v>
      </c>
      <c r="N132">
        <f>IF($D132="","",IFERROR(VLOOKUP($B132,Kraftvärmeprod!$B$1:$BX$550,MATCH(N$2,Kraftvärmeprod!$B$1:$VX$1,0),FALSE)/1,0)-IFERROR(VLOOKUP($B132,'Slutlig allokering kvv'!$B$2:$BX$550,MATCH(N$2,'Slutlig allokering kvv'!$B$1:$BX$1,0),FALSE)/1,0))</f>
        <v>0</v>
      </c>
      <c r="O132">
        <f>IF($D132="","",IFERROR(VLOOKUP($B132,Kraftvärmeprod!$B$1:$BX$550,MATCH(O$2,Kraftvärmeprod!$B$1:$VX$1,0),FALSE)/1,0)-IFERROR(VLOOKUP($B132,'Slutlig allokering kvv'!$B$2:$BX$550,MATCH(O$2,'Slutlig allokering kvv'!$B$1:$BX$1,0),FALSE)/1,0))</f>
        <v>0</v>
      </c>
      <c r="P132">
        <f>IF($D132="","",IFERROR(VLOOKUP($B132,Kraftvärmeprod!$B$1:$BX$550,MATCH(P$2,Kraftvärmeprod!$B$1:$VX$1,0),FALSE)/1,0)-IFERROR(VLOOKUP($B132,'Slutlig allokering kvv'!$B$2:$BX$550,MATCH(P$2,'Slutlig allokering kvv'!$B$1:$BX$1,0),FALSE)/1,0))</f>
        <v>0</v>
      </c>
      <c r="Q132">
        <f>IF($D132="","",IFERROR(VLOOKUP($B132,Kraftvärmeprod!$B$1:$BX$550,MATCH(Q$2,Kraftvärmeprod!$B$1:$VX$1,0),FALSE)/1,0)-IFERROR(VLOOKUP($B132,'Slutlig allokering kvv'!$B$2:$BX$550,MATCH(Q$2,'Slutlig allokering kvv'!$B$1:$BX$1,0),FALSE)/1,0))</f>
        <v>0</v>
      </c>
      <c r="R132">
        <f>IF($D132="","",IFERROR(VLOOKUP($B132,Kraftvärmeprod!$B$1:$BX$550,MATCH(R$2,Kraftvärmeprod!$B$1:$VX$1,0),FALSE)/1,0)-IFERROR(VLOOKUP($B132,'Slutlig allokering kvv'!$B$2:$BX$550,MATCH(R$2,'Slutlig allokering kvv'!$B$1:$BX$1,0),FALSE)/1,0))</f>
        <v>0</v>
      </c>
      <c r="S132">
        <f>IF($D132="","",IFERROR(VLOOKUP($B132,Kraftvärmeprod!$B$1:$BX$550,MATCH(S$2,Kraftvärmeprod!$B$1:$VX$1,0),FALSE)/1,0)-IFERROR(VLOOKUP($B132,'Slutlig allokering kvv'!$B$2:$BX$550,MATCH(S$2,'Slutlig allokering kvv'!$B$1:$BX$1,0),FALSE)/1,0))</f>
        <v>0</v>
      </c>
      <c r="T132">
        <f>IF($D132="","",IFERROR(VLOOKUP($B132,Kraftvärmeprod!$B$1:$BX$550,MATCH(T$2,Kraftvärmeprod!$B$1:$VX$1,0),FALSE)/1,0)-IFERROR(VLOOKUP($B132,'Slutlig allokering kvv'!$B$2:$BX$550,MATCH(T$2,'Slutlig allokering kvv'!$B$1:$BX$1,0),FALSE)/1,0))</f>
        <v>0</v>
      </c>
      <c r="U132">
        <f>IF($D132="","",IFERROR(VLOOKUP($B132,Kraftvärmeprod!$B$1:$BX$550,MATCH(U$2,Kraftvärmeprod!$B$1:$VX$1,0),FALSE)/1,0)-IFERROR(VLOOKUP($B132,'Slutlig allokering kvv'!$B$2:$BX$550,MATCH(U$2,'Slutlig allokering kvv'!$B$1:$BX$1,0),FALSE)/1,0))</f>
        <v>0</v>
      </c>
      <c r="V132">
        <f>IF($D132="","",IFERROR(VLOOKUP($B132,Kraftvärmeprod!$B$1:$BX$550,MATCH(V$2,Kraftvärmeprod!$B$1:$VX$1,0),FALSE)/1,0)-IFERROR(VLOOKUP($B132,'Slutlig allokering kvv'!$B$2:$BX$550,MATCH(V$2,'Slutlig allokering kvv'!$B$1:$BX$1,0),FALSE)/1,0))</f>
        <v>1.5063200000000005</v>
      </c>
      <c r="W132">
        <f>IF($D132="","",IFERROR(VLOOKUP($B132,Kraftvärmeprod!$B$1:$BX$550,MATCH(W$2,Kraftvärmeprod!$B$1:$VX$1,0),FALSE)/1,0)-IFERROR(VLOOKUP($B132,'Slutlig allokering kvv'!$B$2:$BX$550,MATCH(W$2,'Slutlig allokering kvv'!$B$1:$BX$1,0),FALSE)/1,0))</f>
        <v>0</v>
      </c>
      <c r="X132">
        <f>IF($D132="","",IFERROR(VLOOKUP($B132,Kraftvärmeprod!$B$1:$BX$550,MATCH(X$2,Kraftvärmeprod!$B$1:$VX$1,0),FALSE)/1,0)-IFERROR(VLOOKUP($B132,'Slutlig allokering kvv'!$B$2:$BX$550,MATCH(X$2,'Slutlig allokering kvv'!$B$1:$BX$1,0),FALSE)/1,0))</f>
        <v>0</v>
      </c>
      <c r="Y132">
        <f>IF($D132="","",IFERROR(VLOOKUP($B132,Kraftvärmeprod!$B$1:$BX$550,MATCH(Y$2,Kraftvärmeprod!$B$1:$VX$1,0),FALSE)/1,0)-IFERROR(VLOOKUP($B132,'Slutlig allokering kvv'!$B$2:$BX$550,MATCH(Y$2,'Slutlig allokering kvv'!$B$1:$BX$1,0),FALSE)/1,0))</f>
        <v>0</v>
      </c>
      <c r="Z132">
        <f>IF($D132="","",IFERROR(VLOOKUP($B132,Kraftvärmeprod!$B$1:$BX$550,MATCH(Z$2,Kraftvärmeprod!$B$1:$VX$1,0),FALSE)/1,0)-IFERROR(VLOOKUP($B132,'Slutlig allokering kvv'!$B$2:$BX$550,MATCH(Z$2,'Slutlig allokering kvv'!$B$1:$BX$1,0),FALSE)/1,0))</f>
        <v>0</v>
      </c>
      <c r="AA132">
        <f>IF($D132="","",IFERROR(VLOOKUP($B132,Kraftvärmeprod!$B$1:$BX$550,MATCH(AA$2,Kraftvärmeprod!$B$1:$VX$1,0),FALSE)/1,0)-IFERROR(VLOOKUP($B132,'Slutlig allokering kvv'!$B$2:$BX$550,MATCH(AA$2,'Slutlig allokering kvv'!$B$1:$BX$1,0),FALSE)/1,0))</f>
        <v>70.871999999999986</v>
      </c>
      <c r="AB132">
        <f>IF($D132="","",IFERROR(VLOOKUP($B132,Kraftvärmeprod!$B$1:$BX$550,MATCH(AB$2,Kraftvärmeprod!$B$1:$VX$1,0),FALSE)/1,0)-IFERROR(VLOOKUP($B132,'Slutlig allokering kvv'!$B$2:$BX$550,MATCH(AB$2,'Slutlig allokering kvv'!$B$1:$BX$1,0),FALSE)/1,0))</f>
        <v>0</v>
      </c>
      <c r="AC132">
        <f>IF($D132="","",IFERROR(VLOOKUP($B132,Kraftvärmeprod!$B$1:$BX$550,MATCH(AC$2,Kraftvärmeprod!$B$1:$VX$1,0),FALSE)/1,0)-IFERROR(VLOOKUP($B132,'Slutlig allokering kvv'!$B$2:$BX$550,MATCH(AC$2,'Slutlig allokering kvv'!$B$1:$BX$1,0),FALSE)/1,0))</f>
        <v>0</v>
      </c>
      <c r="AD132">
        <f>IF($D132="","",IFERROR(VLOOKUP($B132,Kraftvärmeprod!$B$1:$BX$550,MATCH(AD$2,Kraftvärmeprod!$B$1:$VX$1,0),FALSE)/1,0)-IFERROR(VLOOKUP($B132,'Slutlig allokering kvv'!$B$2:$BX$550,MATCH(AD$2,'Slutlig allokering kvv'!$B$1:$BX$1,0),FALSE)/1,0))</f>
        <v>0</v>
      </c>
      <c r="AE132">
        <f>IF($D132="","",IFERROR(VLOOKUP($B132,Miljö!$B$1:$E$550,MATCH("Hjälpel kraftvärme (GWh)",Miljö!$B$1:$E$1,0),FALSE)/1,0)-IFERROR(VLOOKUP($B132,'Slutlig allokering kvv'!$B$2:$BX$549,MATCH(AE$2,'Slutlig allokering kvv'!$B$1:$BX$1,0),FALSE)/1,0))</f>
        <v>2.9078099999999996</v>
      </c>
      <c r="AI132" s="274">
        <f t="shared" ref="AI132:AI195" si="8">SUM(F132:AC132)</f>
        <v>72.692039999999992</v>
      </c>
      <c r="AK132">
        <f>IFERROR(VLOOKUP($B132,'Slutlig allokering kvv'!$B$2:$AX$549,MATCH("Summa slutlig allokerad tillförd energi (utan hjälpel och rökgaskondensering):",'Slutlig allokering kvv'!$B$1:$AX$1,0),FALSE)/1,"")</f>
        <v>157.29796000000002</v>
      </c>
      <c r="AM132" s="275">
        <f>IFERROR(1-VLOOKUP($B132,'Slutlig allokering kvv'!$B$2:$AX$549,MATCH("Andel av bränsle i kvv som allokerats till värme, exklusive rökgaskondensering och hjälpel",'Slutlig allokering kvv'!$B$1:$AX$1,0),FALSE),"")</f>
        <v>0.31606608982999251</v>
      </c>
      <c r="AO132" s="115">
        <f t="shared" ref="AO132:AO195" si="9">IFERROR(AI132/(AI132+AK132),"")</f>
        <v>0.31606608982999257</v>
      </c>
      <c r="AP132" s="276">
        <f t="shared" ref="AP132:AP195" si="10">IFERROR(AM132-AO132,"")</f>
        <v>-5.5511151231257827E-17</v>
      </c>
      <c r="AR132" s="115">
        <f t="shared" ref="AR132:AR195" si="11">IFERROR(D132/(AI132+AE132),"")</f>
        <v>0.36441871247099039</v>
      </c>
    </row>
    <row r="133" spans="1:44">
      <c r="A133" t="s">
        <v>231</v>
      </c>
      <c r="B133" t="s">
        <v>232</v>
      </c>
      <c r="C133" t="str">
        <f>IFERROR(VLOOKUP($B133,Kraftvärmeprod!$B$1:$AH$479,MATCH(C$2,Kraftvärmeprod!$B$1:$AG$1,0),FALSE)/1,"")</f>
        <v/>
      </c>
      <c r="D133" t="str">
        <f>IFERROR(VLOOKUP($B133,Kraftvärmeprod!$B$1:$AH$479,MATCH(D$2,Kraftvärmeprod!$B$1:$AG$1,0),FALSE)/1,"")</f>
        <v/>
      </c>
      <c r="F133" t="str">
        <f>IF($D133="","",IFERROR(VLOOKUP($B133,Kraftvärmeprod!$B$1:$BX$550,MATCH(F$2,Kraftvärmeprod!$B$1:$VX$1,0),FALSE)/1,0)-IFERROR(VLOOKUP($B133,'Slutlig allokering kvv'!$B$2:$BX$550,MATCH(F$2,'Slutlig allokering kvv'!$B$1:$BX$1,0),FALSE)/1,0))</f>
        <v/>
      </c>
      <c r="G133" t="str">
        <f>IF($D133="","",IFERROR(VLOOKUP($B133,Kraftvärmeprod!$B$1:$BX$550,MATCH(G$2,Kraftvärmeprod!$B$1:$VX$1,0),FALSE)/1,0)-IFERROR(VLOOKUP($B133,'Slutlig allokering kvv'!$B$2:$BX$550,MATCH(G$2,'Slutlig allokering kvv'!$B$1:$BX$1,0),FALSE)/1,0))</f>
        <v/>
      </c>
      <c r="H133" t="str">
        <f>IF($D133="","",IFERROR(VLOOKUP($B133,Kraftvärmeprod!$B$1:$BX$550,MATCH(H$2,Kraftvärmeprod!$B$1:$VX$1,0),FALSE)/1,0)-IFERROR(VLOOKUP($B133,'Slutlig allokering kvv'!$B$2:$BX$550,MATCH(H$2,'Slutlig allokering kvv'!$B$1:$BX$1,0),FALSE)/1,0))</f>
        <v/>
      </c>
      <c r="I133" t="str">
        <f>IF($D133="","",IFERROR(VLOOKUP($B133,Kraftvärmeprod!$B$1:$BX$550,MATCH(I$2,Kraftvärmeprod!$B$1:$VX$1,0),FALSE)/1,0)-IFERROR(VLOOKUP($B133,'Slutlig allokering kvv'!$B$2:$BX$550,MATCH(I$2,'Slutlig allokering kvv'!$B$1:$BX$1,0),FALSE)/1,0))</f>
        <v/>
      </c>
      <c r="J133" t="str">
        <f>IF($D133="","",IFERROR(VLOOKUP($B133,Kraftvärmeprod!$B$1:$BX$550,MATCH(J$2,Kraftvärmeprod!$B$1:$VX$1,0),FALSE)/1,0)-IFERROR(VLOOKUP($B133,'Slutlig allokering kvv'!$B$2:$BX$550,MATCH(J$2,'Slutlig allokering kvv'!$B$1:$BX$1,0),FALSE)/1,0))</f>
        <v/>
      </c>
      <c r="K133" t="str">
        <f>IF($D133="","",IFERROR(VLOOKUP($B133,Kraftvärmeprod!$B$1:$BX$550,MATCH(K$2,Kraftvärmeprod!$B$1:$VX$1,0),FALSE)/1,0)-IFERROR(VLOOKUP($B133,'Slutlig allokering kvv'!$B$2:$BX$550,MATCH(K$2,'Slutlig allokering kvv'!$B$1:$BX$1,0),FALSE)/1,0))</f>
        <v/>
      </c>
      <c r="L133" t="str">
        <f>IF($D133="","",IFERROR(VLOOKUP($B133,Kraftvärmeprod!$B$1:$BX$550,MATCH(L$2,Kraftvärmeprod!$B$1:$VX$1,0),FALSE)/1,0)-IFERROR(VLOOKUP($B133,'Slutlig allokering kvv'!$B$2:$BX$550,MATCH(L$2,'Slutlig allokering kvv'!$B$1:$BX$1,0),FALSE)/1,0))</f>
        <v/>
      </c>
      <c r="M133" t="str">
        <f>IF($D133="","",IFERROR(VLOOKUP($B133,Kraftvärmeprod!$B$1:$BX$550,MATCH(M$2,Kraftvärmeprod!$B$1:$VX$1,0),FALSE)/1,0)-IFERROR(VLOOKUP($B133,'Slutlig allokering kvv'!$B$2:$BX$550,MATCH(M$2,'Slutlig allokering kvv'!$B$1:$BX$1,0),FALSE)/1,0))</f>
        <v/>
      </c>
      <c r="N133" t="str">
        <f>IF($D133="","",IFERROR(VLOOKUP($B133,Kraftvärmeprod!$B$1:$BX$550,MATCH(N$2,Kraftvärmeprod!$B$1:$VX$1,0),FALSE)/1,0)-IFERROR(VLOOKUP($B133,'Slutlig allokering kvv'!$B$2:$BX$550,MATCH(N$2,'Slutlig allokering kvv'!$B$1:$BX$1,0),FALSE)/1,0))</f>
        <v/>
      </c>
      <c r="O133" t="str">
        <f>IF($D133="","",IFERROR(VLOOKUP($B133,Kraftvärmeprod!$B$1:$BX$550,MATCH(O$2,Kraftvärmeprod!$B$1:$VX$1,0),FALSE)/1,0)-IFERROR(VLOOKUP($B133,'Slutlig allokering kvv'!$B$2:$BX$550,MATCH(O$2,'Slutlig allokering kvv'!$B$1:$BX$1,0),FALSE)/1,0))</f>
        <v/>
      </c>
      <c r="P133" t="str">
        <f>IF($D133="","",IFERROR(VLOOKUP($B133,Kraftvärmeprod!$B$1:$BX$550,MATCH(P$2,Kraftvärmeprod!$B$1:$VX$1,0),FALSE)/1,0)-IFERROR(VLOOKUP($B133,'Slutlig allokering kvv'!$B$2:$BX$550,MATCH(P$2,'Slutlig allokering kvv'!$B$1:$BX$1,0),FALSE)/1,0))</f>
        <v/>
      </c>
      <c r="Q133" t="str">
        <f>IF($D133="","",IFERROR(VLOOKUP($B133,Kraftvärmeprod!$B$1:$BX$550,MATCH(Q$2,Kraftvärmeprod!$B$1:$VX$1,0),FALSE)/1,0)-IFERROR(VLOOKUP($B133,'Slutlig allokering kvv'!$B$2:$BX$550,MATCH(Q$2,'Slutlig allokering kvv'!$B$1:$BX$1,0),FALSE)/1,0))</f>
        <v/>
      </c>
      <c r="R133" t="str">
        <f>IF($D133="","",IFERROR(VLOOKUP($B133,Kraftvärmeprod!$B$1:$BX$550,MATCH(R$2,Kraftvärmeprod!$B$1:$VX$1,0),FALSE)/1,0)-IFERROR(VLOOKUP($B133,'Slutlig allokering kvv'!$B$2:$BX$550,MATCH(R$2,'Slutlig allokering kvv'!$B$1:$BX$1,0),FALSE)/1,0))</f>
        <v/>
      </c>
      <c r="S133" t="str">
        <f>IF($D133="","",IFERROR(VLOOKUP($B133,Kraftvärmeprod!$B$1:$BX$550,MATCH(S$2,Kraftvärmeprod!$B$1:$VX$1,0),FALSE)/1,0)-IFERROR(VLOOKUP($B133,'Slutlig allokering kvv'!$B$2:$BX$550,MATCH(S$2,'Slutlig allokering kvv'!$B$1:$BX$1,0),FALSE)/1,0))</f>
        <v/>
      </c>
      <c r="T133" t="str">
        <f>IF($D133="","",IFERROR(VLOOKUP($B133,Kraftvärmeprod!$B$1:$BX$550,MATCH(T$2,Kraftvärmeprod!$B$1:$VX$1,0),FALSE)/1,0)-IFERROR(VLOOKUP($B133,'Slutlig allokering kvv'!$B$2:$BX$550,MATCH(T$2,'Slutlig allokering kvv'!$B$1:$BX$1,0),FALSE)/1,0))</f>
        <v/>
      </c>
      <c r="U133" t="str">
        <f>IF($D133="","",IFERROR(VLOOKUP($B133,Kraftvärmeprod!$B$1:$BX$550,MATCH(U$2,Kraftvärmeprod!$B$1:$VX$1,0),FALSE)/1,0)-IFERROR(VLOOKUP($B133,'Slutlig allokering kvv'!$B$2:$BX$550,MATCH(U$2,'Slutlig allokering kvv'!$B$1:$BX$1,0),FALSE)/1,0))</f>
        <v/>
      </c>
      <c r="V133" t="str">
        <f>IF($D133="","",IFERROR(VLOOKUP($B133,Kraftvärmeprod!$B$1:$BX$550,MATCH(V$2,Kraftvärmeprod!$B$1:$VX$1,0),FALSE)/1,0)-IFERROR(VLOOKUP($B133,'Slutlig allokering kvv'!$B$2:$BX$550,MATCH(V$2,'Slutlig allokering kvv'!$B$1:$BX$1,0),FALSE)/1,0))</f>
        <v/>
      </c>
      <c r="W133" t="str">
        <f>IF($D133="","",IFERROR(VLOOKUP($B133,Kraftvärmeprod!$B$1:$BX$550,MATCH(W$2,Kraftvärmeprod!$B$1:$VX$1,0),FALSE)/1,0)-IFERROR(VLOOKUP($B133,'Slutlig allokering kvv'!$B$2:$BX$550,MATCH(W$2,'Slutlig allokering kvv'!$B$1:$BX$1,0),FALSE)/1,0))</f>
        <v/>
      </c>
      <c r="X133" t="str">
        <f>IF($D133="","",IFERROR(VLOOKUP($B133,Kraftvärmeprod!$B$1:$BX$550,MATCH(X$2,Kraftvärmeprod!$B$1:$VX$1,0),FALSE)/1,0)-IFERROR(VLOOKUP($B133,'Slutlig allokering kvv'!$B$2:$BX$550,MATCH(X$2,'Slutlig allokering kvv'!$B$1:$BX$1,0),FALSE)/1,0))</f>
        <v/>
      </c>
      <c r="Y133" t="str">
        <f>IF($D133="","",IFERROR(VLOOKUP($B133,Kraftvärmeprod!$B$1:$BX$550,MATCH(Y$2,Kraftvärmeprod!$B$1:$VX$1,0),FALSE)/1,0)-IFERROR(VLOOKUP($B133,'Slutlig allokering kvv'!$B$2:$BX$550,MATCH(Y$2,'Slutlig allokering kvv'!$B$1:$BX$1,0),FALSE)/1,0))</f>
        <v/>
      </c>
      <c r="Z133" t="str">
        <f>IF($D133="","",IFERROR(VLOOKUP($B133,Kraftvärmeprod!$B$1:$BX$550,MATCH(Z$2,Kraftvärmeprod!$B$1:$VX$1,0),FALSE)/1,0)-IFERROR(VLOOKUP($B133,'Slutlig allokering kvv'!$B$2:$BX$550,MATCH(Z$2,'Slutlig allokering kvv'!$B$1:$BX$1,0),FALSE)/1,0))</f>
        <v/>
      </c>
      <c r="AA133" t="str">
        <f>IF($D133="","",IFERROR(VLOOKUP($B133,Kraftvärmeprod!$B$1:$BX$550,MATCH(AA$2,Kraftvärmeprod!$B$1:$VX$1,0),FALSE)/1,0)-IFERROR(VLOOKUP($B133,'Slutlig allokering kvv'!$B$2:$BX$550,MATCH(AA$2,'Slutlig allokering kvv'!$B$1:$BX$1,0),FALSE)/1,0))</f>
        <v/>
      </c>
      <c r="AB133" t="str">
        <f>IF($D133="","",IFERROR(VLOOKUP($B133,Kraftvärmeprod!$B$1:$BX$550,MATCH(AB$2,Kraftvärmeprod!$B$1:$VX$1,0),FALSE)/1,0)-IFERROR(VLOOKUP($B133,'Slutlig allokering kvv'!$B$2:$BX$550,MATCH(AB$2,'Slutlig allokering kvv'!$B$1:$BX$1,0),FALSE)/1,0))</f>
        <v/>
      </c>
      <c r="AC133" t="str">
        <f>IF($D133="","",IFERROR(VLOOKUP($B133,Kraftvärmeprod!$B$1:$BX$550,MATCH(AC$2,Kraftvärmeprod!$B$1:$VX$1,0),FALSE)/1,0)-IFERROR(VLOOKUP($B133,'Slutlig allokering kvv'!$B$2:$BX$550,MATCH(AC$2,'Slutlig allokering kvv'!$B$1:$BX$1,0),FALSE)/1,0))</f>
        <v/>
      </c>
      <c r="AD133" t="str">
        <f>IF($D133="","",IFERROR(VLOOKUP($B133,Kraftvärmeprod!$B$1:$BX$550,MATCH(AD$2,Kraftvärmeprod!$B$1:$VX$1,0),FALSE)/1,0)-IFERROR(VLOOKUP($B133,'Slutlig allokering kvv'!$B$2:$BX$550,MATCH(AD$2,'Slutlig allokering kvv'!$B$1:$BX$1,0),FALSE)/1,0))</f>
        <v/>
      </c>
      <c r="AE133" t="str">
        <f>IF($D133="","",IFERROR(VLOOKUP($B133,Miljö!$B$1:$E$550,MATCH("Hjälpel kraftvärme (GWh)",Miljö!$B$1:$E$1,0),FALSE)/1,0)-IFERROR(VLOOKUP($B133,'Slutlig allokering kvv'!$B$2:$BX$549,MATCH(AE$2,'Slutlig allokering kvv'!$B$1:$BX$1,0),FALSE)/1,0))</f>
        <v/>
      </c>
      <c r="AI133" s="274">
        <f t="shared" si="8"/>
        <v>0</v>
      </c>
      <c r="AK133">
        <f>IFERROR(VLOOKUP($B133,'Slutlig allokering kvv'!$B$2:$AX$549,MATCH("Summa slutlig allokerad tillförd energi (utan hjälpel och rökgaskondensering):",'Slutlig allokering kvv'!$B$1:$AX$1,0),FALSE)/1,"")</f>
        <v>0</v>
      </c>
      <c r="AM133" s="275" t="str">
        <f>IFERROR(1-VLOOKUP($B133,'Slutlig allokering kvv'!$B$2:$AX$549,MATCH("Andel av bränsle i kvv som allokerats till värme, exklusive rökgaskondensering och hjälpel",'Slutlig allokering kvv'!$B$1:$AX$1,0),FALSE),"")</f>
        <v/>
      </c>
      <c r="AO133" s="115" t="str">
        <f t="shared" si="9"/>
        <v/>
      </c>
      <c r="AP133" s="276" t="str">
        <f t="shared" si="10"/>
        <v/>
      </c>
      <c r="AR133" s="115" t="str">
        <f t="shared" si="11"/>
        <v/>
      </c>
    </row>
    <row r="134" spans="1:44">
      <c r="A134" t="s">
        <v>231</v>
      </c>
      <c r="B134" t="s">
        <v>233</v>
      </c>
      <c r="C134" t="str">
        <f>IFERROR(VLOOKUP($B134,Kraftvärmeprod!$B$1:$AH$479,MATCH(C$2,Kraftvärmeprod!$B$1:$AG$1,0),FALSE)/1,"")</f>
        <v/>
      </c>
      <c r="D134" t="str">
        <f>IFERROR(VLOOKUP($B134,Kraftvärmeprod!$B$1:$AH$479,MATCH(D$2,Kraftvärmeprod!$B$1:$AG$1,0),FALSE)/1,"")</f>
        <v/>
      </c>
      <c r="F134" t="str">
        <f>IF($D134="","",IFERROR(VLOOKUP($B134,Kraftvärmeprod!$B$1:$BX$550,MATCH(F$2,Kraftvärmeprod!$B$1:$VX$1,0),FALSE)/1,0)-IFERROR(VLOOKUP($B134,'Slutlig allokering kvv'!$B$2:$BX$550,MATCH(F$2,'Slutlig allokering kvv'!$B$1:$BX$1,0),FALSE)/1,0))</f>
        <v/>
      </c>
      <c r="G134" t="str">
        <f>IF($D134="","",IFERROR(VLOOKUP($B134,Kraftvärmeprod!$B$1:$BX$550,MATCH(G$2,Kraftvärmeprod!$B$1:$VX$1,0),FALSE)/1,0)-IFERROR(VLOOKUP($B134,'Slutlig allokering kvv'!$B$2:$BX$550,MATCH(G$2,'Slutlig allokering kvv'!$B$1:$BX$1,0),FALSE)/1,0))</f>
        <v/>
      </c>
      <c r="H134" t="str">
        <f>IF($D134="","",IFERROR(VLOOKUP($B134,Kraftvärmeprod!$B$1:$BX$550,MATCH(H$2,Kraftvärmeprod!$B$1:$VX$1,0),FALSE)/1,0)-IFERROR(VLOOKUP($B134,'Slutlig allokering kvv'!$B$2:$BX$550,MATCH(H$2,'Slutlig allokering kvv'!$B$1:$BX$1,0),FALSE)/1,0))</f>
        <v/>
      </c>
      <c r="I134" t="str">
        <f>IF($D134="","",IFERROR(VLOOKUP($B134,Kraftvärmeprod!$B$1:$BX$550,MATCH(I$2,Kraftvärmeprod!$B$1:$VX$1,0),FALSE)/1,0)-IFERROR(VLOOKUP($B134,'Slutlig allokering kvv'!$B$2:$BX$550,MATCH(I$2,'Slutlig allokering kvv'!$B$1:$BX$1,0),FALSE)/1,0))</f>
        <v/>
      </c>
      <c r="J134" t="str">
        <f>IF($D134="","",IFERROR(VLOOKUP($B134,Kraftvärmeprod!$B$1:$BX$550,MATCH(J$2,Kraftvärmeprod!$B$1:$VX$1,0),FALSE)/1,0)-IFERROR(VLOOKUP($B134,'Slutlig allokering kvv'!$B$2:$BX$550,MATCH(J$2,'Slutlig allokering kvv'!$B$1:$BX$1,0),FALSE)/1,0))</f>
        <v/>
      </c>
      <c r="K134" t="str">
        <f>IF($D134="","",IFERROR(VLOOKUP($B134,Kraftvärmeprod!$B$1:$BX$550,MATCH(K$2,Kraftvärmeprod!$B$1:$VX$1,0),FALSE)/1,0)-IFERROR(VLOOKUP($B134,'Slutlig allokering kvv'!$B$2:$BX$550,MATCH(K$2,'Slutlig allokering kvv'!$B$1:$BX$1,0),FALSE)/1,0))</f>
        <v/>
      </c>
      <c r="L134" t="str">
        <f>IF($D134="","",IFERROR(VLOOKUP($B134,Kraftvärmeprod!$B$1:$BX$550,MATCH(L$2,Kraftvärmeprod!$B$1:$VX$1,0),FALSE)/1,0)-IFERROR(VLOOKUP($B134,'Slutlig allokering kvv'!$B$2:$BX$550,MATCH(L$2,'Slutlig allokering kvv'!$B$1:$BX$1,0),FALSE)/1,0))</f>
        <v/>
      </c>
      <c r="M134" t="str">
        <f>IF($D134="","",IFERROR(VLOOKUP($B134,Kraftvärmeprod!$B$1:$BX$550,MATCH(M$2,Kraftvärmeprod!$B$1:$VX$1,0),FALSE)/1,0)-IFERROR(VLOOKUP($B134,'Slutlig allokering kvv'!$B$2:$BX$550,MATCH(M$2,'Slutlig allokering kvv'!$B$1:$BX$1,0),FALSE)/1,0))</f>
        <v/>
      </c>
      <c r="N134" t="str">
        <f>IF($D134="","",IFERROR(VLOOKUP($B134,Kraftvärmeprod!$B$1:$BX$550,MATCH(N$2,Kraftvärmeprod!$B$1:$VX$1,0),FALSE)/1,0)-IFERROR(VLOOKUP($B134,'Slutlig allokering kvv'!$B$2:$BX$550,MATCH(N$2,'Slutlig allokering kvv'!$B$1:$BX$1,0),FALSE)/1,0))</f>
        <v/>
      </c>
      <c r="O134" t="str">
        <f>IF($D134="","",IFERROR(VLOOKUP($B134,Kraftvärmeprod!$B$1:$BX$550,MATCH(O$2,Kraftvärmeprod!$B$1:$VX$1,0),FALSE)/1,0)-IFERROR(VLOOKUP($B134,'Slutlig allokering kvv'!$B$2:$BX$550,MATCH(O$2,'Slutlig allokering kvv'!$B$1:$BX$1,0),FALSE)/1,0))</f>
        <v/>
      </c>
      <c r="P134" t="str">
        <f>IF($D134="","",IFERROR(VLOOKUP($B134,Kraftvärmeprod!$B$1:$BX$550,MATCH(P$2,Kraftvärmeprod!$B$1:$VX$1,0),FALSE)/1,0)-IFERROR(VLOOKUP($B134,'Slutlig allokering kvv'!$B$2:$BX$550,MATCH(P$2,'Slutlig allokering kvv'!$B$1:$BX$1,0),FALSE)/1,0))</f>
        <v/>
      </c>
      <c r="Q134" t="str">
        <f>IF($D134="","",IFERROR(VLOOKUP($B134,Kraftvärmeprod!$B$1:$BX$550,MATCH(Q$2,Kraftvärmeprod!$B$1:$VX$1,0),FALSE)/1,0)-IFERROR(VLOOKUP($B134,'Slutlig allokering kvv'!$B$2:$BX$550,MATCH(Q$2,'Slutlig allokering kvv'!$B$1:$BX$1,0),FALSE)/1,0))</f>
        <v/>
      </c>
      <c r="R134" t="str">
        <f>IF($D134="","",IFERROR(VLOOKUP($B134,Kraftvärmeprod!$B$1:$BX$550,MATCH(R$2,Kraftvärmeprod!$B$1:$VX$1,0),FALSE)/1,0)-IFERROR(VLOOKUP($B134,'Slutlig allokering kvv'!$B$2:$BX$550,MATCH(R$2,'Slutlig allokering kvv'!$B$1:$BX$1,0),FALSE)/1,0))</f>
        <v/>
      </c>
      <c r="S134" t="str">
        <f>IF($D134="","",IFERROR(VLOOKUP($B134,Kraftvärmeprod!$B$1:$BX$550,MATCH(S$2,Kraftvärmeprod!$B$1:$VX$1,0),FALSE)/1,0)-IFERROR(VLOOKUP($B134,'Slutlig allokering kvv'!$B$2:$BX$550,MATCH(S$2,'Slutlig allokering kvv'!$B$1:$BX$1,0),FALSE)/1,0))</f>
        <v/>
      </c>
      <c r="T134" t="str">
        <f>IF($D134="","",IFERROR(VLOOKUP($B134,Kraftvärmeprod!$B$1:$BX$550,MATCH(T$2,Kraftvärmeprod!$B$1:$VX$1,0),FALSE)/1,0)-IFERROR(VLOOKUP($B134,'Slutlig allokering kvv'!$B$2:$BX$550,MATCH(T$2,'Slutlig allokering kvv'!$B$1:$BX$1,0),FALSE)/1,0))</f>
        <v/>
      </c>
      <c r="U134" t="str">
        <f>IF($D134="","",IFERROR(VLOOKUP($B134,Kraftvärmeprod!$B$1:$BX$550,MATCH(U$2,Kraftvärmeprod!$B$1:$VX$1,0),FALSE)/1,0)-IFERROR(VLOOKUP($B134,'Slutlig allokering kvv'!$B$2:$BX$550,MATCH(U$2,'Slutlig allokering kvv'!$B$1:$BX$1,0),FALSE)/1,0))</f>
        <v/>
      </c>
      <c r="V134" t="str">
        <f>IF($D134="","",IFERROR(VLOOKUP($B134,Kraftvärmeprod!$B$1:$BX$550,MATCH(V$2,Kraftvärmeprod!$B$1:$VX$1,0),FALSE)/1,0)-IFERROR(VLOOKUP($B134,'Slutlig allokering kvv'!$B$2:$BX$550,MATCH(V$2,'Slutlig allokering kvv'!$B$1:$BX$1,0),FALSE)/1,0))</f>
        <v/>
      </c>
      <c r="W134" t="str">
        <f>IF($D134="","",IFERROR(VLOOKUP($B134,Kraftvärmeprod!$B$1:$BX$550,MATCH(W$2,Kraftvärmeprod!$B$1:$VX$1,0),FALSE)/1,0)-IFERROR(VLOOKUP($B134,'Slutlig allokering kvv'!$B$2:$BX$550,MATCH(W$2,'Slutlig allokering kvv'!$B$1:$BX$1,0),FALSE)/1,0))</f>
        <v/>
      </c>
      <c r="X134" t="str">
        <f>IF($D134="","",IFERROR(VLOOKUP($B134,Kraftvärmeprod!$B$1:$BX$550,MATCH(X$2,Kraftvärmeprod!$B$1:$VX$1,0),FALSE)/1,0)-IFERROR(VLOOKUP($B134,'Slutlig allokering kvv'!$B$2:$BX$550,MATCH(X$2,'Slutlig allokering kvv'!$B$1:$BX$1,0),FALSE)/1,0))</f>
        <v/>
      </c>
      <c r="Y134" t="str">
        <f>IF($D134="","",IFERROR(VLOOKUP($B134,Kraftvärmeprod!$B$1:$BX$550,MATCH(Y$2,Kraftvärmeprod!$B$1:$VX$1,0),FALSE)/1,0)-IFERROR(VLOOKUP($B134,'Slutlig allokering kvv'!$B$2:$BX$550,MATCH(Y$2,'Slutlig allokering kvv'!$B$1:$BX$1,0),FALSE)/1,0))</f>
        <v/>
      </c>
      <c r="Z134" t="str">
        <f>IF($D134="","",IFERROR(VLOOKUP($B134,Kraftvärmeprod!$B$1:$BX$550,MATCH(Z$2,Kraftvärmeprod!$B$1:$VX$1,0),FALSE)/1,0)-IFERROR(VLOOKUP($B134,'Slutlig allokering kvv'!$B$2:$BX$550,MATCH(Z$2,'Slutlig allokering kvv'!$B$1:$BX$1,0),FALSE)/1,0))</f>
        <v/>
      </c>
      <c r="AA134" t="str">
        <f>IF($D134="","",IFERROR(VLOOKUP($B134,Kraftvärmeprod!$B$1:$BX$550,MATCH(AA$2,Kraftvärmeprod!$B$1:$VX$1,0),FALSE)/1,0)-IFERROR(VLOOKUP($B134,'Slutlig allokering kvv'!$B$2:$BX$550,MATCH(AA$2,'Slutlig allokering kvv'!$B$1:$BX$1,0),FALSE)/1,0))</f>
        <v/>
      </c>
      <c r="AB134" t="str">
        <f>IF($D134="","",IFERROR(VLOOKUP($B134,Kraftvärmeprod!$B$1:$BX$550,MATCH(AB$2,Kraftvärmeprod!$B$1:$VX$1,0),FALSE)/1,0)-IFERROR(VLOOKUP($B134,'Slutlig allokering kvv'!$B$2:$BX$550,MATCH(AB$2,'Slutlig allokering kvv'!$B$1:$BX$1,0),FALSE)/1,0))</f>
        <v/>
      </c>
      <c r="AC134" t="str">
        <f>IF($D134="","",IFERROR(VLOOKUP($B134,Kraftvärmeprod!$B$1:$BX$550,MATCH(AC$2,Kraftvärmeprod!$B$1:$VX$1,0),FALSE)/1,0)-IFERROR(VLOOKUP($B134,'Slutlig allokering kvv'!$B$2:$BX$550,MATCH(AC$2,'Slutlig allokering kvv'!$B$1:$BX$1,0),FALSE)/1,0))</f>
        <v/>
      </c>
      <c r="AD134" t="str">
        <f>IF($D134="","",IFERROR(VLOOKUP($B134,Kraftvärmeprod!$B$1:$BX$550,MATCH(AD$2,Kraftvärmeprod!$B$1:$VX$1,0),FALSE)/1,0)-IFERROR(VLOOKUP($B134,'Slutlig allokering kvv'!$B$2:$BX$550,MATCH(AD$2,'Slutlig allokering kvv'!$B$1:$BX$1,0),FALSE)/1,0))</f>
        <v/>
      </c>
      <c r="AE134" t="str">
        <f>IF($D134="","",IFERROR(VLOOKUP($B134,Miljö!$B$1:$E$550,MATCH("Hjälpel kraftvärme (GWh)",Miljö!$B$1:$E$1,0),FALSE)/1,0)-IFERROR(VLOOKUP($B134,'Slutlig allokering kvv'!$B$2:$BX$549,MATCH(AE$2,'Slutlig allokering kvv'!$B$1:$BX$1,0),FALSE)/1,0))</f>
        <v/>
      </c>
      <c r="AI134" s="274">
        <f t="shared" si="8"/>
        <v>0</v>
      </c>
      <c r="AK134">
        <f>IFERROR(VLOOKUP($B134,'Slutlig allokering kvv'!$B$2:$AX$549,MATCH("Summa slutlig allokerad tillförd energi (utan hjälpel och rökgaskondensering):",'Slutlig allokering kvv'!$B$1:$AX$1,0),FALSE)/1,"")</f>
        <v>0</v>
      </c>
      <c r="AM134" s="275" t="str">
        <f>IFERROR(1-VLOOKUP($B134,'Slutlig allokering kvv'!$B$2:$AX$549,MATCH("Andel av bränsle i kvv som allokerats till värme, exklusive rökgaskondensering och hjälpel",'Slutlig allokering kvv'!$B$1:$AX$1,0),FALSE),"")</f>
        <v/>
      </c>
      <c r="AO134" s="115" t="str">
        <f t="shared" si="9"/>
        <v/>
      </c>
      <c r="AP134" s="276" t="str">
        <f t="shared" si="10"/>
        <v/>
      </c>
      <c r="AR134" s="115" t="str">
        <f t="shared" si="11"/>
        <v/>
      </c>
    </row>
    <row r="135" spans="1:44">
      <c r="A135" t="s">
        <v>231</v>
      </c>
      <c r="B135" t="s">
        <v>234</v>
      </c>
      <c r="C135" t="str">
        <f>IFERROR(VLOOKUP($B135,Kraftvärmeprod!$B$1:$AH$479,MATCH(C$2,Kraftvärmeprod!$B$1:$AG$1,0),FALSE)/1,"")</f>
        <v/>
      </c>
      <c r="D135" t="str">
        <f>IFERROR(VLOOKUP($B135,Kraftvärmeprod!$B$1:$AH$479,MATCH(D$2,Kraftvärmeprod!$B$1:$AG$1,0),FALSE)/1,"")</f>
        <v/>
      </c>
      <c r="F135" t="str">
        <f>IF($D135="","",IFERROR(VLOOKUP($B135,Kraftvärmeprod!$B$1:$BX$550,MATCH(F$2,Kraftvärmeprod!$B$1:$VX$1,0),FALSE)/1,0)-IFERROR(VLOOKUP($B135,'Slutlig allokering kvv'!$B$2:$BX$550,MATCH(F$2,'Slutlig allokering kvv'!$B$1:$BX$1,0),FALSE)/1,0))</f>
        <v/>
      </c>
      <c r="G135" t="str">
        <f>IF($D135="","",IFERROR(VLOOKUP($B135,Kraftvärmeprod!$B$1:$BX$550,MATCH(G$2,Kraftvärmeprod!$B$1:$VX$1,0),FALSE)/1,0)-IFERROR(VLOOKUP($B135,'Slutlig allokering kvv'!$B$2:$BX$550,MATCH(G$2,'Slutlig allokering kvv'!$B$1:$BX$1,0),FALSE)/1,0))</f>
        <v/>
      </c>
      <c r="H135" t="str">
        <f>IF($D135="","",IFERROR(VLOOKUP($B135,Kraftvärmeprod!$B$1:$BX$550,MATCH(H$2,Kraftvärmeprod!$B$1:$VX$1,0),FALSE)/1,0)-IFERROR(VLOOKUP($B135,'Slutlig allokering kvv'!$B$2:$BX$550,MATCH(H$2,'Slutlig allokering kvv'!$B$1:$BX$1,0),FALSE)/1,0))</f>
        <v/>
      </c>
      <c r="I135" t="str">
        <f>IF($D135="","",IFERROR(VLOOKUP($B135,Kraftvärmeprod!$B$1:$BX$550,MATCH(I$2,Kraftvärmeprod!$B$1:$VX$1,0),FALSE)/1,0)-IFERROR(VLOOKUP($B135,'Slutlig allokering kvv'!$B$2:$BX$550,MATCH(I$2,'Slutlig allokering kvv'!$B$1:$BX$1,0),FALSE)/1,0))</f>
        <v/>
      </c>
      <c r="J135" t="str">
        <f>IF($D135="","",IFERROR(VLOOKUP($B135,Kraftvärmeprod!$B$1:$BX$550,MATCH(J$2,Kraftvärmeprod!$B$1:$VX$1,0),FALSE)/1,0)-IFERROR(VLOOKUP($B135,'Slutlig allokering kvv'!$B$2:$BX$550,MATCH(J$2,'Slutlig allokering kvv'!$B$1:$BX$1,0),FALSE)/1,0))</f>
        <v/>
      </c>
      <c r="K135" t="str">
        <f>IF($D135="","",IFERROR(VLOOKUP($B135,Kraftvärmeprod!$B$1:$BX$550,MATCH(K$2,Kraftvärmeprod!$B$1:$VX$1,0),FALSE)/1,0)-IFERROR(VLOOKUP($B135,'Slutlig allokering kvv'!$B$2:$BX$550,MATCH(K$2,'Slutlig allokering kvv'!$B$1:$BX$1,0),FALSE)/1,0))</f>
        <v/>
      </c>
      <c r="L135" t="str">
        <f>IF($D135="","",IFERROR(VLOOKUP($B135,Kraftvärmeprod!$B$1:$BX$550,MATCH(L$2,Kraftvärmeprod!$B$1:$VX$1,0),FALSE)/1,0)-IFERROR(VLOOKUP($B135,'Slutlig allokering kvv'!$B$2:$BX$550,MATCH(L$2,'Slutlig allokering kvv'!$B$1:$BX$1,0),FALSE)/1,0))</f>
        <v/>
      </c>
      <c r="M135" t="str">
        <f>IF($D135="","",IFERROR(VLOOKUP($B135,Kraftvärmeprod!$B$1:$BX$550,MATCH(M$2,Kraftvärmeprod!$B$1:$VX$1,0),FALSE)/1,0)-IFERROR(VLOOKUP($B135,'Slutlig allokering kvv'!$B$2:$BX$550,MATCH(M$2,'Slutlig allokering kvv'!$B$1:$BX$1,0),FALSE)/1,0))</f>
        <v/>
      </c>
      <c r="N135" t="str">
        <f>IF($D135="","",IFERROR(VLOOKUP($B135,Kraftvärmeprod!$B$1:$BX$550,MATCH(N$2,Kraftvärmeprod!$B$1:$VX$1,0),FALSE)/1,0)-IFERROR(VLOOKUP($B135,'Slutlig allokering kvv'!$B$2:$BX$550,MATCH(N$2,'Slutlig allokering kvv'!$B$1:$BX$1,0),FALSE)/1,0))</f>
        <v/>
      </c>
      <c r="O135" t="str">
        <f>IF($D135="","",IFERROR(VLOOKUP($B135,Kraftvärmeprod!$B$1:$BX$550,MATCH(O$2,Kraftvärmeprod!$B$1:$VX$1,0),FALSE)/1,0)-IFERROR(VLOOKUP($B135,'Slutlig allokering kvv'!$B$2:$BX$550,MATCH(O$2,'Slutlig allokering kvv'!$B$1:$BX$1,0),FALSE)/1,0))</f>
        <v/>
      </c>
      <c r="P135" t="str">
        <f>IF($D135="","",IFERROR(VLOOKUP($B135,Kraftvärmeprod!$B$1:$BX$550,MATCH(P$2,Kraftvärmeprod!$B$1:$VX$1,0),FALSE)/1,0)-IFERROR(VLOOKUP($B135,'Slutlig allokering kvv'!$B$2:$BX$550,MATCH(P$2,'Slutlig allokering kvv'!$B$1:$BX$1,0),FALSE)/1,0))</f>
        <v/>
      </c>
      <c r="Q135" t="str">
        <f>IF($D135="","",IFERROR(VLOOKUP($B135,Kraftvärmeprod!$B$1:$BX$550,MATCH(Q$2,Kraftvärmeprod!$B$1:$VX$1,0),FALSE)/1,0)-IFERROR(VLOOKUP($B135,'Slutlig allokering kvv'!$B$2:$BX$550,MATCH(Q$2,'Slutlig allokering kvv'!$B$1:$BX$1,0),FALSE)/1,0))</f>
        <v/>
      </c>
      <c r="R135" t="str">
        <f>IF($D135="","",IFERROR(VLOOKUP($B135,Kraftvärmeprod!$B$1:$BX$550,MATCH(R$2,Kraftvärmeprod!$B$1:$VX$1,0),FALSE)/1,0)-IFERROR(VLOOKUP($B135,'Slutlig allokering kvv'!$B$2:$BX$550,MATCH(R$2,'Slutlig allokering kvv'!$B$1:$BX$1,0),FALSE)/1,0))</f>
        <v/>
      </c>
      <c r="S135" t="str">
        <f>IF($D135="","",IFERROR(VLOOKUP($B135,Kraftvärmeprod!$B$1:$BX$550,MATCH(S$2,Kraftvärmeprod!$B$1:$VX$1,0),FALSE)/1,0)-IFERROR(VLOOKUP($B135,'Slutlig allokering kvv'!$B$2:$BX$550,MATCH(S$2,'Slutlig allokering kvv'!$B$1:$BX$1,0),FALSE)/1,0))</f>
        <v/>
      </c>
      <c r="T135" t="str">
        <f>IF($D135="","",IFERROR(VLOOKUP($B135,Kraftvärmeprod!$B$1:$BX$550,MATCH(T$2,Kraftvärmeprod!$B$1:$VX$1,0),FALSE)/1,0)-IFERROR(VLOOKUP($B135,'Slutlig allokering kvv'!$B$2:$BX$550,MATCH(T$2,'Slutlig allokering kvv'!$B$1:$BX$1,0),FALSE)/1,0))</f>
        <v/>
      </c>
      <c r="U135" t="str">
        <f>IF($D135="","",IFERROR(VLOOKUP($B135,Kraftvärmeprod!$B$1:$BX$550,MATCH(U$2,Kraftvärmeprod!$B$1:$VX$1,0),FALSE)/1,0)-IFERROR(VLOOKUP($B135,'Slutlig allokering kvv'!$B$2:$BX$550,MATCH(U$2,'Slutlig allokering kvv'!$B$1:$BX$1,0),FALSE)/1,0))</f>
        <v/>
      </c>
      <c r="V135" t="str">
        <f>IF($D135="","",IFERROR(VLOOKUP($B135,Kraftvärmeprod!$B$1:$BX$550,MATCH(V$2,Kraftvärmeprod!$B$1:$VX$1,0),FALSE)/1,0)-IFERROR(VLOOKUP($B135,'Slutlig allokering kvv'!$B$2:$BX$550,MATCH(V$2,'Slutlig allokering kvv'!$B$1:$BX$1,0),FALSE)/1,0))</f>
        <v/>
      </c>
      <c r="W135" t="str">
        <f>IF($D135="","",IFERROR(VLOOKUP($B135,Kraftvärmeprod!$B$1:$BX$550,MATCH(W$2,Kraftvärmeprod!$B$1:$VX$1,0),FALSE)/1,0)-IFERROR(VLOOKUP($B135,'Slutlig allokering kvv'!$B$2:$BX$550,MATCH(W$2,'Slutlig allokering kvv'!$B$1:$BX$1,0),FALSE)/1,0))</f>
        <v/>
      </c>
      <c r="X135" t="str">
        <f>IF($D135="","",IFERROR(VLOOKUP($B135,Kraftvärmeprod!$B$1:$BX$550,MATCH(X$2,Kraftvärmeprod!$B$1:$VX$1,0),FALSE)/1,0)-IFERROR(VLOOKUP($B135,'Slutlig allokering kvv'!$B$2:$BX$550,MATCH(X$2,'Slutlig allokering kvv'!$B$1:$BX$1,0),FALSE)/1,0))</f>
        <v/>
      </c>
      <c r="Y135" t="str">
        <f>IF($D135="","",IFERROR(VLOOKUP($B135,Kraftvärmeprod!$B$1:$BX$550,MATCH(Y$2,Kraftvärmeprod!$B$1:$VX$1,0),FALSE)/1,0)-IFERROR(VLOOKUP($B135,'Slutlig allokering kvv'!$B$2:$BX$550,MATCH(Y$2,'Slutlig allokering kvv'!$B$1:$BX$1,0),FALSE)/1,0))</f>
        <v/>
      </c>
      <c r="Z135" t="str">
        <f>IF($D135="","",IFERROR(VLOOKUP($B135,Kraftvärmeprod!$B$1:$BX$550,MATCH(Z$2,Kraftvärmeprod!$B$1:$VX$1,0),FALSE)/1,0)-IFERROR(VLOOKUP($B135,'Slutlig allokering kvv'!$B$2:$BX$550,MATCH(Z$2,'Slutlig allokering kvv'!$B$1:$BX$1,0),FALSE)/1,0))</f>
        <v/>
      </c>
      <c r="AA135" t="str">
        <f>IF($D135="","",IFERROR(VLOOKUP($B135,Kraftvärmeprod!$B$1:$BX$550,MATCH(AA$2,Kraftvärmeprod!$B$1:$VX$1,0),FALSE)/1,0)-IFERROR(VLOOKUP($B135,'Slutlig allokering kvv'!$B$2:$BX$550,MATCH(AA$2,'Slutlig allokering kvv'!$B$1:$BX$1,0),FALSE)/1,0))</f>
        <v/>
      </c>
      <c r="AB135" t="str">
        <f>IF($D135="","",IFERROR(VLOOKUP($B135,Kraftvärmeprod!$B$1:$BX$550,MATCH(AB$2,Kraftvärmeprod!$B$1:$VX$1,0),FALSE)/1,0)-IFERROR(VLOOKUP($B135,'Slutlig allokering kvv'!$B$2:$BX$550,MATCH(AB$2,'Slutlig allokering kvv'!$B$1:$BX$1,0),FALSE)/1,0))</f>
        <v/>
      </c>
      <c r="AC135" t="str">
        <f>IF($D135="","",IFERROR(VLOOKUP($B135,Kraftvärmeprod!$B$1:$BX$550,MATCH(AC$2,Kraftvärmeprod!$B$1:$VX$1,0),FALSE)/1,0)-IFERROR(VLOOKUP($B135,'Slutlig allokering kvv'!$B$2:$BX$550,MATCH(AC$2,'Slutlig allokering kvv'!$B$1:$BX$1,0),FALSE)/1,0))</f>
        <v/>
      </c>
      <c r="AD135" t="str">
        <f>IF($D135="","",IFERROR(VLOOKUP($B135,Kraftvärmeprod!$B$1:$BX$550,MATCH(AD$2,Kraftvärmeprod!$B$1:$VX$1,0),FALSE)/1,0)-IFERROR(VLOOKUP($B135,'Slutlig allokering kvv'!$B$2:$BX$550,MATCH(AD$2,'Slutlig allokering kvv'!$B$1:$BX$1,0),FALSE)/1,0))</f>
        <v/>
      </c>
      <c r="AE135" t="str">
        <f>IF($D135="","",IFERROR(VLOOKUP($B135,Miljö!$B$1:$E$550,MATCH("Hjälpel kraftvärme (GWh)",Miljö!$B$1:$E$1,0),FALSE)/1,0)-IFERROR(VLOOKUP($B135,'Slutlig allokering kvv'!$B$2:$BX$549,MATCH(AE$2,'Slutlig allokering kvv'!$B$1:$BX$1,0),FALSE)/1,0))</f>
        <v/>
      </c>
      <c r="AI135" s="274">
        <f t="shared" si="8"/>
        <v>0</v>
      </c>
      <c r="AK135">
        <f>IFERROR(VLOOKUP($B135,'Slutlig allokering kvv'!$B$2:$AX$549,MATCH("Summa slutlig allokerad tillförd energi (utan hjälpel och rökgaskondensering):",'Slutlig allokering kvv'!$B$1:$AX$1,0),FALSE)/1,"")</f>
        <v>0</v>
      </c>
      <c r="AM135" s="275" t="str">
        <f>IFERROR(1-VLOOKUP($B135,'Slutlig allokering kvv'!$B$2:$AX$549,MATCH("Andel av bränsle i kvv som allokerats till värme, exklusive rökgaskondensering och hjälpel",'Slutlig allokering kvv'!$B$1:$AX$1,0),FALSE),"")</f>
        <v/>
      </c>
      <c r="AO135" s="115" t="str">
        <f t="shared" si="9"/>
        <v/>
      </c>
      <c r="AP135" s="276" t="str">
        <f t="shared" si="10"/>
        <v/>
      </c>
      <c r="AR135" s="115" t="str">
        <f t="shared" si="11"/>
        <v/>
      </c>
    </row>
    <row r="136" spans="1:44">
      <c r="A136" t="s">
        <v>231</v>
      </c>
      <c r="B136" t="s">
        <v>235</v>
      </c>
      <c r="C136" t="str">
        <f>IFERROR(VLOOKUP($B136,Kraftvärmeprod!$B$1:$AH$479,MATCH(C$2,Kraftvärmeprod!$B$1:$AG$1,0),FALSE)/1,"")</f>
        <v/>
      </c>
      <c r="D136" t="str">
        <f>IFERROR(VLOOKUP($B136,Kraftvärmeprod!$B$1:$AH$479,MATCH(D$2,Kraftvärmeprod!$B$1:$AG$1,0),FALSE)/1,"")</f>
        <v/>
      </c>
      <c r="F136" t="str">
        <f>IF($D136="","",IFERROR(VLOOKUP($B136,Kraftvärmeprod!$B$1:$BX$550,MATCH(F$2,Kraftvärmeprod!$B$1:$VX$1,0),FALSE)/1,0)-IFERROR(VLOOKUP($B136,'Slutlig allokering kvv'!$B$2:$BX$550,MATCH(F$2,'Slutlig allokering kvv'!$B$1:$BX$1,0),FALSE)/1,0))</f>
        <v/>
      </c>
      <c r="G136" t="str">
        <f>IF($D136="","",IFERROR(VLOOKUP($B136,Kraftvärmeprod!$B$1:$BX$550,MATCH(G$2,Kraftvärmeprod!$B$1:$VX$1,0),FALSE)/1,0)-IFERROR(VLOOKUP($B136,'Slutlig allokering kvv'!$B$2:$BX$550,MATCH(G$2,'Slutlig allokering kvv'!$B$1:$BX$1,0),FALSE)/1,0))</f>
        <v/>
      </c>
      <c r="H136" t="str">
        <f>IF($D136="","",IFERROR(VLOOKUP($B136,Kraftvärmeprod!$B$1:$BX$550,MATCH(H$2,Kraftvärmeprod!$B$1:$VX$1,0),FALSE)/1,0)-IFERROR(VLOOKUP($B136,'Slutlig allokering kvv'!$B$2:$BX$550,MATCH(H$2,'Slutlig allokering kvv'!$B$1:$BX$1,0),FALSE)/1,0))</f>
        <v/>
      </c>
      <c r="I136" t="str">
        <f>IF($D136="","",IFERROR(VLOOKUP($B136,Kraftvärmeprod!$B$1:$BX$550,MATCH(I$2,Kraftvärmeprod!$B$1:$VX$1,0),FALSE)/1,0)-IFERROR(VLOOKUP($B136,'Slutlig allokering kvv'!$B$2:$BX$550,MATCH(I$2,'Slutlig allokering kvv'!$B$1:$BX$1,0),FALSE)/1,0))</f>
        <v/>
      </c>
      <c r="J136" t="str">
        <f>IF($D136="","",IFERROR(VLOOKUP($B136,Kraftvärmeprod!$B$1:$BX$550,MATCH(J$2,Kraftvärmeprod!$B$1:$VX$1,0),FALSE)/1,0)-IFERROR(VLOOKUP($B136,'Slutlig allokering kvv'!$B$2:$BX$550,MATCH(J$2,'Slutlig allokering kvv'!$B$1:$BX$1,0),FALSE)/1,0))</f>
        <v/>
      </c>
      <c r="K136" t="str">
        <f>IF($D136="","",IFERROR(VLOOKUP($B136,Kraftvärmeprod!$B$1:$BX$550,MATCH(K$2,Kraftvärmeprod!$B$1:$VX$1,0),FALSE)/1,0)-IFERROR(VLOOKUP($B136,'Slutlig allokering kvv'!$B$2:$BX$550,MATCH(K$2,'Slutlig allokering kvv'!$B$1:$BX$1,0),FALSE)/1,0))</f>
        <v/>
      </c>
      <c r="L136" t="str">
        <f>IF($D136="","",IFERROR(VLOOKUP($B136,Kraftvärmeprod!$B$1:$BX$550,MATCH(L$2,Kraftvärmeprod!$B$1:$VX$1,0),FALSE)/1,0)-IFERROR(VLOOKUP($B136,'Slutlig allokering kvv'!$B$2:$BX$550,MATCH(L$2,'Slutlig allokering kvv'!$B$1:$BX$1,0),FALSE)/1,0))</f>
        <v/>
      </c>
      <c r="M136" t="str">
        <f>IF($D136="","",IFERROR(VLOOKUP($B136,Kraftvärmeprod!$B$1:$BX$550,MATCH(M$2,Kraftvärmeprod!$B$1:$VX$1,0),FALSE)/1,0)-IFERROR(VLOOKUP($B136,'Slutlig allokering kvv'!$B$2:$BX$550,MATCH(M$2,'Slutlig allokering kvv'!$B$1:$BX$1,0),FALSE)/1,0))</f>
        <v/>
      </c>
      <c r="N136" t="str">
        <f>IF($D136="","",IFERROR(VLOOKUP($B136,Kraftvärmeprod!$B$1:$BX$550,MATCH(N$2,Kraftvärmeprod!$B$1:$VX$1,0),FALSE)/1,0)-IFERROR(VLOOKUP($B136,'Slutlig allokering kvv'!$B$2:$BX$550,MATCH(N$2,'Slutlig allokering kvv'!$B$1:$BX$1,0),FALSE)/1,0))</f>
        <v/>
      </c>
      <c r="O136" t="str">
        <f>IF($D136="","",IFERROR(VLOOKUP($B136,Kraftvärmeprod!$B$1:$BX$550,MATCH(O$2,Kraftvärmeprod!$B$1:$VX$1,0),FALSE)/1,0)-IFERROR(VLOOKUP($B136,'Slutlig allokering kvv'!$B$2:$BX$550,MATCH(O$2,'Slutlig allokering kvv'!$B$1:$BX$1,0),FALSE)/1,0))</f>
        <v/>
      </c>
      <c r="P136" t="str">
        <f>IF($D136="","",IFERROR(VLOOKUP($B136,Kraftvärmeprod!$B$1:$BX$550,MATCH(P$2,Kraftvärmeprod!$B$1:$VX$1,0),FALSE)/1,0)-IFERROR(VLOOKUP($B136,'Slutlig allokering kvv'!$B$2:$BX$550,MATCH(P$2,'Slutlig allokering kvv'!$B$1:$BX$1,0),FALSE)/1,0))</f>
        <v/>
      </c>
      <c r="Q136" t="str">
        <f>IF($D136="","",IFERROR(VLOOKUP($B136,Kraftvärmeprod!$B$1:$BX$550,MATCH(Q$2,Kraftvärmeprod!$B$1:$VX$1,0),FALSE)/1,0)-IFERROR(VLOOKUP($B136,'Slutlig allokering kvv'!$B$2:$BX$550,MATCH(Q$2,'Slutlig allokering kvv'!$B$1:$BX$1,0),FALSE)/1,0))</f>
        <v/>
      </c>
      <c r="R136" t="str">
        <f>IF($D136="","",IFERROR(VLOOKUP($B136,Kraftvärmeprod!$B$1:$BX$550,MATCH(R$2,Kraftvärmeprod!$B$1:$VX$1,0),FALSE)/1,0)-IFERROR(VLOOKUP($B136,'Slutlig allokering kvv'!$B$2:$BX$550,MATCH(R$2,'Slutlig allokering kvv'!$B$1:$BX$1,0),FALSE)/1,0))</f>
        <v/>
      </c>
      <c r="S136" t="str">
        <f>IF($D136="","",IFERROR(VLOOKUP($B136,Kraftvärmeprod!$B$1:$BX$550,MATCH(S$2,Kraftvärmeprod!$B$1:$VX$1,0),FALSE)/1,0)-IFERROR(VLOOKUP($B136,'Slutlig allokering kvv'!$B$2:$BX$550,MATCH(S$2,'Slutlig allokering kvv'!$B$1:$BX$1,0),FALSE)/1,0))</f>
        <v/>
      </c>
      <c r="T136" t="str">
        <f>IF($D136="","",IFERROR(VLOOKUP($B136,Kraftvärmeprod!$B$1:$BX$550,MATCH(T$2,Kraftvärmeprod!$B$1:$VX$1,0),FALSE)/1,0)-IFERROR(VLOOKUP($B136,'Slutlig allokering kvv'!$B$2:$BX$550,MATCH(T$2,'Slutlig allokering kvv'!$B$1:$BX$1,0),FALSE)/1,0))</f>
        <v/>
      </c>
      <c r="U136" t="str">
        <f>IF($D136="","",IFERROR(VLOOKUP($B136,Kraftvärmeprod!$B$1:$BX$550,MATCH(U$2,Kraftvärmeprod!$B$1:$VX$1,0),FALSE)/1,0)-IFERROR(VLOOKUP($B136,'Slutlig allokering kvv'!$B$2:$BX$550,MATCH(U$2,'Slutlig allokering kvv'!$B$1:$BX$1,0),FALSE)/1,0))</f>
        <v/>
      </c>
      <c r="V136" t="str">
        <f>IF($D136="","",IFERROR(VLOOKUP($B136,Kraftvärmeprod!$B$1:$BX$550,MATCH(V$2,Kraftvärmeprod!$B$1:$VX$1,0),FALSE)/1,0)-IFERROR(VLOOKUP($B136,'Slutlig allokering kvv'!$B$2:$BX$550,MATCH(V$2,'Slutlig allokering kvv'!$B$1:$BX$1,0),FALSE)/1,0))</f>
        <v/>
      </c>
      <c r="W136" t="str">
        <f>IF($D136="","",IFERROR(VLOOKUP($B136,Kraftvärmeprod!$B$1:$BX$550,MATCH(W$2,Kraftvärmeprod!$B$1:$VX$1,0),FALSE)/1,0)-IFERROR(VLOOKUP($B136,'Slutlig allokering kvv'!$B$2:$BX$550,MATCH(W$2,'Slutlig allokering kvv'!$B$1:$BX$1,0),FALSE)/1,0))</f>
        <v/>
      </c>
      <c r="X136" t="str">
        <f>IF($D136="","",IFERROR(VLOOKUP($B136,Kraftvärmeprod!$B$1:$BX$550,MATCH(X$2,Kraftvärmeprod!$B$1:$VX$1,0),FALSE)/1,0)-IFERROR(VLOOKUP($B136,'Slutlig allokering kvv'!$B$2:$BX$550,MATCH(X$2,'Slutlig allokering kvv'!$B$1:$BX$1,0),FALSE)/1,0))</f>
        <v/>
      </c>
      <c r="Y136" t="str">
        <f>IF($D136="","",IFERROR(VLOOKUP($B136,Kraftvärmeprod!$B$1:$BX$550,MATCH(Y$2,Kraftvärmeprod!$B$1:$VX$1,0),FALSE)/1,0)-IFERROR(VLOOKUP($B136,'Slutlig allokering kvv'!$B$2:$BX$550,MATCH(Y$2,'Slutlig allokering kvv'!$B$1:$BX$1,0),FALSE)/1,0))</f>
        <v/>
      </c>
      <c r="Z136" t="str">
        <f>IF($D136="","",IFERROR(VLOOKUP($B136,Kraftvärmeprod!$B$1:$BX$550,MATCH(Z$2,Kraftvärmeprod!$B$1:$VX$1,0),FALSE)/1,0)-IFERROR(VLOOKUP($B136,'Slutlig allokering kvv'!$B$2:$BX$550,MATCH(Z$2,'Slutlig allokering kvv'!$B$1:$BX$1,0),FALSE)/1,0))</f>
        <v/>
      </c>
      <c r="AA136" t="str">
        <f>IF($D136="","",IFERROR(VLOOKUP($B136,Kraftvärmeprod!$B$1:$BX$550,MATCH(AA$2,Kraftvärmeprod!$B$1:$VX$1,0),FALSE)/1,0)-IFERROR(VLOOKUP($B136,'Slutlig allokering kvv'!$B$2:$BX$550,MATCH(AA$2,'Slutlig allokering kvv'!$B$1:$BX$1,0),FALSE)/1,0))</f>
        <v/>
      </c>
      <c r="AB136" t="str">
        <f>IF($D136="","",IFERROR(VLOOKUP($B136,Kraftvärmeprod!$B$1:$BX$550,MATCH(AB$2,Kraftvärmeprod!$B$1:$VX$1,0),FALSE)/1,0)-IFERROR(VLOOKUP($B136,'Slutlig allokering kvv'!$B$2:$BX$550,MATCH(AB$2,'Slutlig allokering kvv'!$B$1:$BX$1,0),FALSE)/1,0))</f>
        <v/>
      </c>
      <c r="AC136" t="str">
        <f>IF($D136="","",IFERROR(VLOOKUP($B136,Kraftvärmeprod!$B$1:$BX$550,MATCH(AC$2,Kraftvärmeprod!$B$1:$VX$1,0),FALSE)/1,0)-IFERROR(VLOOKUP($B136,'Slutlig allokering kvv'!$B$2:$BX$550,MATCH(AC$2,'Slutlig allokering kvv'!$B$1:$BX$1,0),FALSE)/1,0))</f>
        <v/>
      </c>
      <c r="AD136" t="str">
        <f>IF($D136="","",IFERROR(VLOOKUP($B136,Kraftvärmeprod!$B$1:$BX$550,MATCH(AD$2,Kraftvärmeprod!$B$1:$VX$1,0),FALSE)/1,0)-IFERROR(VLOOKUP($B136,'Slutlig allokering kvv'!$B$2:$BX$550,MATCH(AD$2,'Slutlig allokering kvv'!$B$1:$BX$1,0),FALSE)/1,0))</f>
        <v/>
      </c>
      <c r="AE136" t="str">
        <f>IF($D136="","",IFERROR(VLOOKUP($B136,Miljö!$B$1:$E$550,MATCH("Hjälpel kraftvärme (GWh)",Miljö!$B$1:$E$1,0),FALSE)/1,0)-IFERROR(VLOOKUP($B136,'Slutlig allokering kvv'!$B$2:$BX$549,MATCH(AE$2,'Slutlig allokering kvv'!$B$1:$BX$1,0),FALSE)/1,0))</f>
        <v/>
      </c>
      <c r="AI136" s="274">
        <f t="shared" si="8"/>
        <v>0</v>
      </c>
      <c r="AK136">
        <f>IFERROR(VLOOKUP($B136,'Slutlig allokering kvv'!$B$2:$AX$549,MATCH("Summa slutlig allokerad tillförd energi (utan hjälpel och rökgaskondensering):",'Slutlig allokering kvv'!$B$1:$AX$1,0),FALSE)/1,"")</f>
        <v>0</v>
      </c>
      <c r="AM136" s="275" t="str">
        <f>IFERROR(1-VLOOKUP($B136,'Slutlig allokering kvv'!$B$2:$AX$549,MATCH("Andel av bränsle i kvv som allokerats till värme, exklusive rökgaskondensering och hjälpel",'Slutlig allokering kvv'!$B$1:$AX$1,0),FALSE),"")</f>
        <v/>
      </c>
      <c r="AO136" s="115" t="str">
        <f t="shared" si="9"/>
        <v/>
      </c>
      <c r="AP136" s="276" t="str">
        <f t="shared" si="10"/>
        <v/>
      </c>
      <c r="AR136" s="115" t="str">
        <f t="shared" si="11"/>
        <v/>
      </c>
    </row>
    <row r="137" spans="1:44">
      <c r="A137" t="s">
        <v>231</v>
      </c>
      <c r="B137" t="s">
        <v>236</v>
      </c>
      <c r="C137" t="str">
        <f>IFERROR(VLOOKUP($B137,Kraftvärmeprod!$B$1:$AH$479,MATCH(C$2,Kraftvärmeprod!$B$1:$AG$1,0),FALSE)/1,"")</f>
        <v/>
      </c>
      <c r="D137" t="str">
        <f>IFERROR(VLOOKUP($B137,Kraftvärmeprod!$B$1:$AH$479,MATCH(D$2,Kraftvärmeprod!$B$1:$AG$1,0),FALSE)/1,"")</f>
        <v/>
      </c>
      <c r="F137" t="str">
        <f>IF($D137="","",IFERROR(VLOOKUP($B137,Kraftvärmeprod!$B$1:$BX$550,MATCH(F$2,Kraftvärmeprod!$B$1:$VX$1,0),FALSE)/1,0)-IFERROR(VLOOKUP($B137,'Slutlig allokering kvv'!$B$2:$BX$550,MATCH(F$2,'Slutlig allokering kvv'!$B$1:$BX$1,0),FALSE)/1,0))</f>
        <v/>
      </c>
      <c r="G137" t="str">
        <f>IF($D137="","",IFERROR(VLOOKUP($B137,Kraftvärmeprod!$B$1:$BX$550,MATCH(G$2,Kraftvärmeprod!$B$1:$VX$1,0),FALSE)/1,0)-IFERROR(VLOOKUP($B137,'Slutlig allokering kvv'!$B$2:$BX$550,MATCH(G$2,'Slutlig allokering kvv'!$B$1:$BX$1,0),FALSE)/1,0))</f>
        <v/>
      </c>
      <c r="H137" t="str">
        <f>IF($D137="","",IFERROR(VLOOKUP($B137,Kraftvärmeprod!$B$1:$BX$550,MATCH(H$2,Kraftvärmeprod!$B$1:$VX$1,0),FALSE)/1,0)-IFERROR(VLOOKUP($B137,'Slutlig allokering kvv'!$B$2:$BX$550,MATCH(H$2,'Slutlig allokering kvv'!$B$1:$BX$1,0),FALSE)/1,0))</f>
        <v/>
      </c>
      <c r="I137" t="str">
        <f>IF($D137="","",IFERROR(VLOOKUP($B137,Kraftvärmeprod!$B$1:$BX$550,MATCH(I$2,Kraftvärmeprod!$B$1:$VX$1,0),FALSE)/1,0)-IFERROR(VLOOKUP($B137,'Slutlig allokering kvv'!$B$2:$BX$550,MATCH(I$2,'Slutlig allokering kvv'!$B$1:$BX$1,0),FALSE)/1,0))</f>
        <v/>
      </c>
      <c r="J137" t="str">
        <f>IF($D137="","",IFERROR(VLOOKUP($B137,Kraftvärmeprod!$B$1:$BX$550,MATCH(J$2,Kraftvärmeprod!$B$1:$VX$1,0),FALSE)/1,0)-IFERROR(VLOOKUP($B137,'Slutlig allokering kvv'!$B$2:$BX$550,MATCH(J$2,'Slutlig allokering kvv'!$B$1:$BX$1,0),FALSE)/1,0))</f>
        <v/>
      </c>
      <c r="K137" t="str">
        <f>IF($D137="","",IFERROR(VLOOKUP($B137,Kraftvärmeprod!$B$1:$BX$550,MATCH(K$2,Kraftvärmeprod!$B$1:$VX$1,0),FALSE)/1,0)-IFERROR(VLOOKUP($B137,'Slutlig allokering kvv'!$B$2:$BX$550,MATCH(K$2,'Slutlig allokering kvv'!$B$1:$BX$1,0),FALSE)/1,0))</f>
        <v/>
      </c>
      <c r="L137" t="str">
        <f>IF($D137="","",IFERROR(VLOOKUP($B137,Kraftvärmeprod!$B$1:$BX$550,MATCH(L$2,Kraftvärmeprod!$B$1:$VX$1,0),FALSE)/1,0)-IFERROR(VLOOKUP($B137,'Slutlig allokering kvv'!$B$2:$BX$550,MATCH(L$2,'Slutlig allokering kvv'!$B$1:$BX$1,0),FALSE)/1,0))</f>
        <v/>
      </c>
      <c r="M137" t="str">
        <f>IF($D137="","",IFERROR(VLOOKUP($B137,Kraftvärmeprod!$B$1:$BX$550,MATCH(M$2,Kraftvärmeprod!$B$1:$VX$1,0),FALSE)/1,0)-IFERROR(VLOOKUP($B137,'Slutlig allokering kvv'!$B$2:$BX$550,MATCH(M$2,'Slutlig allokering kvv'!$B$1:$BX$1,0),FALSE)/1,0))</f>
        <v/>
      </c>
      <c r="N137" t="str">
        <f>IF($D137="","",IFERROR(VLOOKUP($B137,Kraftvärmeprod!$B$1:$BX$550,MATCH(N$2,Kraftvärmeprod!$B$1:$VX$1,0),FALSE)/1,0)-IFERROR(VLOOKUP($B137,'Slutlig allokering kvv'!$B$2:$BX$550,MATCH(N$2,'Slutlig allokering kvv'!$B$1:$BX$1,0),FALSE)/1,0))</f>
        <v/>
      </c>
      <c r="O137" t="str">
        <f>IF($D137="","",IFERROR(VLOOKUP($B137,Kraftvärmeprod!$B$1:$BX$550,MATCH(O$2,Kraftvärmeprod!$B$1:$VX$1,0),FALSE)/1,0)-IFERROR(VLOOKUP($B137,'Slutlig allokering kvv'!$B$2:$BX$550,MATCH(O$2,'Slutlig allokering kvv'!$B$1:$BX$1,0),FALSE)/1,0))</f>
        <v/>
      </c>
      <c r="P137" t="str">
        <f>IF($D137="","",IFERROR(VLOOKUP($B137,Kraftvärmeprod!$B$1:$BX$550,MATCH(P$2,Kraftvärmeprod!$B$1:$VX$1,0),FALSE)/1,0)-IFERROR(VLOOKUP($B137,'Slutlig allokering kvv'!$B$2:$BX$550,MATCH(P$2,'Slutlig allokering kvv'!$B$1:$BX$1,0),FALSE)/1,0))</f>
        <v/>
      </c>
      <c r="Q137" t="str">
        <f>IF($D137="","",IFERROR(VLOOKUP($B137,Kraftvärmeprod!$B$1:$BX$550,MATCH(Q$2,Kraftvärmeprod!$B$1:$VX$1,0),FALSE)/1,0)-IFERROR(VLOOKUP($B137,'Slutlig allokering kvv'!$B$2:$BX$550,MATCH(Q$2,'Slutlig allokering kvv'!$B$1:$BX$1,0),FALSE)/1,0))</f>
        <v/>
      </c>
      <c r="R137" t="str">
        <f>IF($D137="","",IFERROR(VLOOKUP($B137,Kraftvärmeprod!$B$1:$BX$550,MATCH(R$2,Kraftvärmeprod!$B$1:$VX$1,0),FALSE)/1,0)-IFERROR(VLOOKUP($B137,'Slutlig allokering kvv'!$B$2:$BX$550,MATCH(R$2,'Slutlig allokering kvv'!$B$1:$BX$1,0),FALSE)/1,0))</f>
        <v/>
      </c>
      <c r="S137" t="str">
        <f>IF($D137="","",IFERROR(VLOOKUP($B137,Kraftvärmeprod!$B$1:$BX$550,MATCH(S$2,Kraftvärmeprod!$B$1:$VX$1,0),FALSE)/1,0)-IFERROR(VLOOKUP($B137,'Slutlig allokering kvv'!$B$2:$BX$550,MATCH(S$2,'Slutlig allokering kvv'!$B$1:$BX$1,0),FALSE)/1,0))</f>
        <v/>
      </c>
      <c r="T137" t="str">
        <f>IF($D137="","",IFERROR(VLOOKUP($B137,Kraftvärmeprod!$B$1:$BX$550,MATCH(T$2,Kraftvärmeprod!$B$1:$VX$1,0),FALSE)/1,0)-IFERROR(VLOOKUP($B137,'Slutlig allokering kvv'!$B$2:$BX$550,MATCH(T$2,'Slutlig allokering kvv'!$B$1:$BX$1,0),FALSE)/1,0))</f>
        <v/>
      </c>
      <c r="U137" t="str">
        <f>IF($D137="","",IFERROR(VLOOKUP($B137,Kraftvärmeprod!$B$1:$BX$550,MATCH(U$2,Kraftvärmeprod!$B$1:$VX$1,0),FALSE)/1,0)-IFERROR(VLOOKUP($B137,'Slutlig allokering kvv'!$B$2:$BX$550,MATCH(U$2,'Slutlig allokering kvv'!$B$1:$BX$1,0),FALSE)/1,0))</f>
        <v/>
      </c>
      <c r="V137" t="str">
        <f>IF($D137="","",IFERROR(VLOOKUP($B137,Kraftvärmeprod!$B$1:$BX$550,MATCH(V$2,Kraftvärmeprod!$B$1:$VX$1,0),FALSE)/1,0)-IFERROR(VLOOKUP($B137,'Slutlig allokering kvv'!$B$2:$BX$550,MATCH(V$2,'Slutlig allokering kvv'!$B$1:$BX$1,0),FALSE)/1,0))</f>
        <v/>
      </c>
      <c r="W137" t="str">
        <f>IF($D137="","",IFERROR(VLOOKUP($B137,Kraftvärmeprod!$B$1:$BX$550,MATCH(W$2,Kraftvärmeprod!$B$1:$VX$1,0),FALSE)/1,0)-IFERROR(VLOOKUP($B137,'Slutlig allokering kvv'!$B$2:$BX$550,MATCH(W$2,'Slutlig allokering kvv'!$B$1:$BX$1,0),FALSE)/1,0))</f>
        <v/>
      </c>
      <c r="X137" t="str">
        <f>IF($D137="","",IFERROR(VLOOKUP($B137,Kraftvärmeprod!$B$1:$BX$550,MATCH(X$2,Kraftvärmeprod!$B$1:$VX$1,0),FALSE)/1,0)-IFERROR(VLOOKUP($B137,'Slutlig allokering kvv'!$B$2:$BX$550,MATCH(X$2,'Slutlig allokering kvv'!$B$1:$BX$1,0),FALSE)/1,0))</f>
        <v/>
      </c>
      <c r="Y137" t="str">
        <f>IF($D137="","",IFERROR(VLOOKUP($B137,Kraftvärmeprod!$B$1:$BX$550,MATCH(Y$2,Kraftvärmeprod!$B$1:$VX$1,0),FALSE)/1,0)-IFERROR(VLOOKUP($B137,'Slutlig allokering kvv'!$B$2:$BX$550,MATCH(Y$2,'Slutlig allokering kvv'!$B$1:$BX$1,0),FALSE)/1,0))</f>
        <v/>
      </c>
      <c r="Z137" t="str">
        <f>IF($D137="","",IFERROR(VLOOKUP($B137,Kraftvärmeprod!$B$1:$BX$550,MATCH(Z$2,Kraftvärmeprod!$B$1:$VX$1,0),FALSE)/1,0)-IFERROR(VLOOKUP($B137,'Slutlig allokering kvv'!$B$2:$BX$550,MATCH(Z$2,'Slutlig allokering kvv'!$B$1:$BX$1,0),FALSE)/1,0))</f>
        <v/>
      </c>
      <c r="AA137" t="str">
        <f>IF($D137="","",IFERROR(VLOOKUP($B137,Kraftvärmeprod!$B$1:$BX$550,MATCH(AA$2,Kraftvärmeprod!$B$1:$VX$1,0),FALSE)/1,0)-IFERROR(VLOOKUP($B137,'Slutlig allokering kvv'!$B$2:$BX$550,MATCH(AA$2,'Slutlig allokering kvv'!$B$1:$BX$1,0),FALSE)/1,0))</f>
        <v/>
      </c>
      <c r="AB137" t="str">
        <f>IF($D137="","",IFERROR(VLOOKUP($B137,Kraftvärmeprod!$B$1:$BX$550,MATCH(AB$2,Kraftvärmeprod!$B$1:$VX$1,0),FALSE)/1,0)-IFERROR(VLOOKUP($B137,'Slutlig allokering kvv'!$B$2:$BX$550,MATCH(AB$2,'Slutlig allokering kvv'!$B$1:$BX$1,0),FALSE)/1,0))</f>
        <v/>
      </c>
      <c r="AC137" t="str">
        <f>IF($D137="","",IFERROR(VLOOKUP($B137,Kraftvärmeprod!$B$1:$BX$550,MATCH(AC$2,Kraftvärmeprod!$B$1:$VX$1,0),FALSE)/1,0)-IFERROR(VLOOKUP($B137,'Slutlig allokering kvv'!$B$2:$BX$550,MATCH(AC$2,'Slutlig allokering kvv'!$B$1:$BX$1,0),FALSE)/1,0))</f>
        <v/>
      </c>
      <c r="AD137" t="str">
        <f>IF($D137="","",IFERROR(VLOOKUP($B137,Kraftvärmeprod!$B$1:$BX$550,MATCH(AD$2,Kraftvärmeprod!$B$1:$VX$1,0),FALSE)/1,0)-IFERROR(VLOOKUP($B137,'Slutlig allokering kvv'!$B$2:$BX$550,MATCH(AD$2,'Slutlig allokering kvv'!$B$1:$BX$1,0),FALSE)/1,0))</f>
        <v/>
      </c>
      <c r="AE137" t="str">
        <f>IF($D137="","",IFERROR(VLOOKUP($B137,Miljö!$B$1:$E$550,MATCH("Hjälpel kraftvärme (GWh)",Miljö!$B$1:$E$1,0),FALSE)/1,0)-IFERROR(VLOOKUP($B137,'Slutlig allokering kvv'!$B$2:$BX$549,MATCH(AE$2,'Slutlig allokering kvv'!$B$1:$BX$1,0),FALSE)/1,0))</f>
        <v/>
      </c>
      <c r="AI137" s="274">
        <f t="shared" si="8"/>
        <v>0</v>
      </c>
      <c r="AK137">
        <f>IFERROR(VLOOKUP($B137,'Slutlig allokering kvv'!$B$2:$AX$549,MATCH("Summa slutlig allokerad tillförd energi (utan hjälpel och rökgaskondensering):",'Slutlig allokering kvv'!$B$1:$AX$1,0),FALSE)/1,"")</f>
        <v>0</v>
      </c>
      <c r="AM137" s="275" t="str">
        <f>IFERROR(1-VLOOKUP($B137,'Slutlig allokering kvv'!$B$2:$AX$549,MATCH("Andel av bränsle i kvv som allokerats till värme, exklusive rökgaskondensering och hjälpel",'Slutlig allokering kvv'!$B$1:$AX$1,0),FALSE),"")</f>
        <v/>
      </c>
      <c r="AO137" s="115" t="str">
        <f t="shared" si="9"/>
        <v/>
      </c>
      <c r="AP137" s="276" t="str">
        <f t="shared" si="10"/>
        <v/>
      </c>
      <c r="AR137" s="115" t="str">
        <f t="shared" si="11"/>
        <v/>
      </c>
    </row>
    <row r="138" spans="1:44">
      <c r="A138" t="s">
        <v>231</v>
      </c>
      <c r="B138" t="s">
        <v>237</v>
      </c>
      <c r="C138" t="str">
        <f>IFERROR(VLOOKUP($B138,Kraftvärmeprod!$B$1:$AH$479,MATCH(C$2,Kraftvärmeprod!$B$1:$AG$1,0),FALSE)/1,"")</f>
        <v/>
      </c>
      <c r="D138" t="str">
        <f>IFERROR(VLOOKUP($B138,Kraftvärmeprod!$B$1:$AH$479,MATCH(D$2,Kraftvärmeprod!$B$1:$AG$1,0),FALSE)/1,"")</f>
        <v/>
      </c>
      <c r="F138" t="str">
        <f>IF($D138="","",IFERROR(VLOOKUP($B138,Kraftvärmeprod!$B$1:$BX$550,MATCH(F$2,Kraftvärmeprod!$B$1:$VX$1,0),FALSE)/1,0)-IFERROR(VLOOKUP($B138,'Slutlig allokering kvv'!$B$2:$BX$550,MATCH(F$2,'Slutlig allokering kvv'!$B$1:$BX$1,0),FALSE)/1,0))</f>
        <v/>
      </c>
      <c r="G138" t="str">
        <f>IF($D138="","",IFERROR(VLOOKUP($B138,Kraftvärmeprod!$B$1:$BX$550,MATCH(G$2,Kraftvärmeprod!$B$1:$VX$1,0),FALSE)/1,0)-IFERROR(VLOOKUP($B138,'Slutlig allokering kvv'!$B$2:$BX$550,MATCH(G$2,'Slutlig allokering kvv'!$B$1:$BX$1,0),FALSE)/1,0))</f>
        <v/>
      </c>
      <c r="H138" t="str">
        <f>IF($D138="","",IFERROR(VLOOKUP($B138,Kraftvärmeprod!$B$1:$BX$550,MATCH(H$2,Kraftvärmeprod!$B$1:$VX$1,0),FALSE)/1,0)-IFERROR(VLOOKUP($B138,'Slutlig allokering kvv'!$B$2:$BX$550,MATCH(H$2,'Slutlig allokering kvv'!$B$1:$BX$1,0),FALSE)/1,0))</f>
        <v/>
      </c>
      <c r="I138" t="str">
        <f>IF($D138="","",IFERROR(VLOOKUP($B138,Kraftvärmeprod!$B$1:$BX$550,MATCH(I$2,Kraftvärmeprod!$B$1:$VX$1,0),FALSE)/1,0)-IFERROR(VLOOKUP($B138,'Slutlig allokering kvv'!$B$2:$BX$550,MATCH(I$2,'Slutlig allokering kvv'!$B$1:$BX$1,0),FALSE)/1,0))</f>
        <v/>
      </c>
      <c r="J138" t="str">
        <f>IF($D138="","",IFERROR(VLOOKUP($B138,Kraftvärmeprod!$B$1:$BX$550,MATCH(J$2,Kraftvärmeprod!$B$1:$VX$1,0),FALSE)/1,0)-IFERROR(VLOOKUP($B138,'Slutlig allokering kvv'!$B$2:$BX$550,MATCH(J$2,'Slutlig allokering kvv'!$B$1:$BX$1,0),FALSE)/1,0))</f>
        <v/>
      </c>
      <c r="K138" t="str">
        <f>IF($D138="","",IFERROR(VLOOKUP($B138,Kraftvärmeprod!$B$1:$BX$550,MATCH(K$2,Kraftvärmeprod!$B$1:$VX$1,0),FALSE)/1,0)-IFERROR(VLOOKUP($B138,'Slutlig allokering kvv'!$B$2:$BX$550,MATCH(K$2,'Slutlig allokering kvv'!$B$1:$BX$1,0),FALSE)/1,0))</f>
        <v/>
      </c>
      <c r="L138" t="str">
        <f>IF($D138="","",IFERROR(VLOOKUP($B138,Kraftvärmeprod!$B$1:$BX$550,MATCH(L$2,Kraftvärmeprod!$B$1:$VX$1,0),FALSE)/1,0)-IFERROR(VLOOKUP($B138,'Slutlig allokering kvv'!$B$2:$BX$550,MATCH(L$2,'Slutlig allokering kvv'!$B$1:$BX$1,0),FALSE)/1,0))</f>
        <v/>
      </c>
      <c r="M138" t="str">
        <f>IF($D138="","",IFERROR(VLOOKUP($B138,Kraftvärmeprod!$B$1:$BX$550,MATCH(M$2,Kraftvärmeprod!$B$1:$VX$1,0),FALSE)/1,0)-IFERROR(VLOOKUP($B138,'Slutlig allokering kvv'!$B$2:$BX$550,MATCH(M$2,'Slutlig allokering kvv'!$B$1:$BX$1,0),FALSE)/1,0))</f>
        <v/>
      </c>
      <c r="N138" t="str">
        <f>IF($D138="","",IFERROR(VLOOKUP($B138,Kraftvärmeprod!$B$1:$BX$550,MATCH(N$2,Kraftvärmeprod!$B$1:$VX$1,0),FALSE)/1,0)-IFERROR(VLOOKUP($B138,'Slutlig allokering kvv'!$B$2:$BX$550,MATCH(N$2,'Slutlig allokering kvv'!$B$1:$BX$1,0),FALSE)/1,0))</f>
        <v/>
      </c>
      <c r="O138" t="str">
        <f>IF($D138="","",IFERROR(VLOOKUP($B138,Kraftvärmeprod!$B$1:$BX$550,MATCH(O$2,Kraftvärmeprod!$B$1:$VX$1,0),FALSE)/1,0)-IFERROR(VLOOKUP($B138,'Slutlig allokering kvv'!$B$2:$BX$550,MATCH(O$2,'Slutlig allokering kvv'!$B$1:$BX$1,0),FALSE)/1,0))</f>
        <v/>
      </c>
      <c r="P138" t="str">
        <f>IF($D138="","",IFERROR(VLOOKUP($B138,Kraftvärmeprod!$B$1:$BX$550,MATCH(P$2,Kraftvärmeprod!$B$1:$VX$1,0),FALSE)/1,0)-IFERROR(VLOOKUP($B138,'Slutlig allokering kvv'!$B$2:$BX$550,MATCH(P$2,'Slutlig allokering kvv'!$B$1:$BX$1,0),FALSE)/1,0))</f>
        <v/>
      </c>
      <c r="Q138" t="str">
        <f>IF($D138="","",IFERROR(VLOOKUP($B138,Kraftvärmeprod!$B$1:$BX$550,MATCH(Q$2,Kraftvärmeprod!$B$1:$VX$1,0),FALSE)/1,0)-IFERROR(VLOOKUP($B138,'Slutlig allokering kvv'!$B$2:$BX$550,MATCH(Q$2,'Slutlig allokering kvv'!$B$1:$BX$1,0),FALSE)/1,0))</f>
        <v/>
      </c>
      <c r="R138" t="str">
        <f>IF($D138="","",IFERROR(VLOOKUP($B138,Kraftvärmeprod!$B$1:$BX$550,MATCH(R$2,Kraftvärmeprod!$B$1:$VX$1,0),FALSE)/1,0)-IFERROR(VLOOKUP($B138,'Slutlig allokering kvv'!$B$2:$BX$550,MATCH(R$2,'Slutlig allokering kvv'!$B$1:$BX$1,0),FALSE)/1,0))</f>
        <v/>
      </c>
      <c r="S138" t="str">
        <f>IF($D138="","",IFERROR(VLOOKUP($B138,Kraftvärmeprod!$B$1:$BX$550,MATCH(S$2,Kraftvärmeprod!$B$1:$VX$1,0),FALSE)/1,0)-IFERROR(VLOOKUP($B138,'Slutlig allokering kvv'!$B$2:$BX$550,MATCH(S$2,'Slutlig allokering kvv'!$B$1:$BX$1,0),FALSE)/1,0))</f>
        <v/>
      </c>
      <c r="T138" t="str">
        <f>IF($D138="","",IFERROR(VLOOKUP($B138,Kraftvärmeprod!$B$1:$BX$550,MATCH(T$2,Kraftvärmeprod!$B$1:$VX$1,0),FALSE)/1,0)-IFERROR(VLOOKUP($B138,'Slutlig allokering kvv'!$B$2:$BX$550,MATCH(T$2,'Slutlig allokering kvv'!$B$1:$BX$1,0),FALSE)/1,0))</f>
        <v/>
      </c>
      <c r="U138" t="str">
        <f>IF($D138="","",IFERROR(VLOOKUP($B138,Kraftvärmeprod!$B$1:$BX$550,MATCH(U$2,Kraftvärmeprod!$B$1:$VX$1,0),FALSE)/1,0)-IFERROR(VLOOKUP($B138,'Slutlig allokering kvv'!$B$2:$BX$550,MATCH(U$2,'Slutlig allokering kvv'!$B$1:$BX$1,0),FALSE)/1,0))</f>
        <v/>
      </c>
      <c r="V138" t="str">
        <f>IF($D138="","",IFERROR(VLOOKUP($B138,Kraftvärmeprod!$B$1:$BX$550,MATCH(V$2,Kraftvärmeprod!$B$1:$VX$1,0),FALSE)/1,0)-IFERROR(VLOOKUP($B138,'Slutlig allokering kvv'!$B$2:$BX$550,MATCH(V$2,'Slutlig allokering kvv'!$B$1:$BX$1,0),FALSE)/1,0))</f>
        <v/>
      </c>
      <c r="W138" t="str">
        <f>IF($D138="","",IFERROR(VLOOKUP($B138,Kraftvärmeprod!$B$1:$BX$550,MATCH(W$2,Kraftvärmeprod!$B$1:$VX$1,0),FALSE)/1,0)-IFERROR(VLOOKUP($B138,'Slutlig allokering kvv'!$B$2:$BX$550,MATCH(W$2,'Slutlig allokering kvv'!$B$1:$BX$1,0),FALSE)/1,0))</f>
        <v/>
      </c>
      <c r="X138" t="str">
        <f>IF($D138="","",IFERROR(VLOOKUP($B138,Kraftvärmeprod!$B$1:$BX$550,MATCH(X$2,Kraftvärmeprod!$B$1:$VX$1,0),FALSE)/1,0)-IFERROR(VLOOKUP($B138,'Slutlig allokering kvv'!$B$2:$BX$550,MATCH(X$2,'Slutlig allokering kvv'!$B$1:$BX$1,0),FALSE)/1,0))</f>
        <v/>
      </c>
      <c r="Y138" t="str">
        <f>IF($D138="","",IFERROR(VLOOKUP($B138,Kraftvärmeprod!$B$1:$BX$550,MATCH(Y$2,Kraftvärmeprod!$B$1:$VX$1,0),FALSE)/1,0)-IFERROR(VLOOKUP($B138,'Slutlig allokering kvv'!$B$2:$BX$550,MATCH(Y$2,'Slutlig allokering kvv'!$B$1:$BX$1,0),FALSE)/1,0))</f>
        <v/>
      </c>
      <c r="Z138" t="str">
        <f>IF($D138="","",IFERROR(VLOOKUP($B138,Kraftvärmeprod!$B$1:$BX$550,MATCH(Z$2,Kraftvärmeprod!$B$1:$VX$1,0),FALSE)/1,0)-IFERROR(VLOOKUP($B138,'Slutlig allokering kvv'!$B$2:$BX$550,MATCH(Z$2,'Slutlig allokering kvv'!$B$1:$BX$1,0),FALSE)/1,0))</f>
        <v/>
      </c>
      <c r="AA138" t="str">
        <f>IF($D138="","",IFERROR(VLOOKUP($B138,Kraftvärmeprod!$B$1:$BX$550,MATCH(AA$2,Kraftvärmeprod!$B$1:$VX$1,0),FALSE)/1,0)-IFERROR(VLOOKUP($B138,'Slutlig allokering kvv'!$B$2:$BX$550,MATCH(AA$2,'Slutlig allokering kvv'!$B$1:$BX$1,0),FALSE)/1,0))</f>
        <v/>
      </c>
      <c r="AB138" t="str">
        <f>IF($D138="","",IFERROR(VLOOKUP($B138,Kraftvärmeprod!$B$1:$BX$550,MATCH(AB$2,Kraftvärmeprod!$B$1:$VX$1,0),FALSE)/1,0)-IFERROR(VLOOKUP($B138,'Slutlig allokering kvv'!$B$2:$BX$550,MATCH(AB$2,'Slutlig allokering kvv'!$B$1:$BX$1,0),FALSE)/1,0))</f>
        <v/>
      </c>
      <c r="AC138" t="str">
        <f>IF($D138="","",IFERROR(VLOOKUP($B138,Kraftvärmeprod!$B$1:$BX$550,MATCH(AC$2,Kraftvärmeprod!$B$1:$VX$1,0),FALSE)/1,0)-IFERROR(VLOOKUP($B138,'Slutlig allokering kvv'!$B$2:$BX$550,MATCH(AC$2,'Slutlig allokering kvv'!$B$1:$BX$1,0),FALSE)/1,0))</f>
        <v/>
      </c>
      <c r="AD138" t="str">
        <f>IF($D138="","",IFERROR(VLOOKUP($B138,Kraftvärmeprod!$B$1:$BX$550,MATCH(AD$2,Kraftvärmeprod!$B$1:$VX$1,0),FALSE)/1,0)-IFERROR(VLOOKUP($B138,'Slutlig allokering kvv'!$B$2:$BX$550,MATCH(AD$2,'Slutlig allokering kvv'!$B$1:$BX$1,0),FALSE)/1,0))</f>
        <v/>
      </c>
      <c r="AE138" t="str">
        <f>IF($D138="","",IFERROR(VLOOKUP($B138,Miljö!$B$1:$E$550,MATCH("Hjälpel kraftvärme (GWh)",Miljö!$B$1:$E$1,0),FALSE)/1,0)-IFERROR(VLOOKUP($B138,'Slutlig allokering kvv'!$B$2:$BX$549,MATCH(AE$2,'Slutlig allokering kvv'!$B$1:$BX$1,0),FALSE)/1,0))</f>
        <v/>
      </c>
      <c r="AI138" s="274">
        <f t="shared" si="8"/>
        <v>0</v>
      </c>
      <c r="AK138">
        <f>IFERROR(VLOOKUP($B138,'Slutlig allokering kvv'!$B$2:$AX$549,MATCH("Summa slutlig allokerad tillförd energi (utan hjälpel och rökgaskondensering):",'Slutlig allokering kvv'!$B$1:$AX$1,0),FALSE)/1,"")</f>
        <v>0</v>
      </c>
      <c r="AM138" s="275" t="str">
        <f>IFERROR(1-VLOOKUP($B138,'Slutlig allokering kvv'!$B$2:$AX$549,MATCH("Andel av bränsle i kvv som allokerats till värme, exklusive rökgaskondensering och hjälpel",'Slutlig allokering kvv'!$B$1:$AX$1,0),FALSE),"")</f>
        <v/>
      </c>
      <c r="AO138" s="115" t="str">
        <f t="shared" si="9"/>
        <v/>
      </c>
      <c r="AP138" s="276" t="str">
        <f t="shared" si="10"/>
        <v/>
      </c>
      <c r="AR138" s="115" t="str">
        <f t="shared" si="11"/>
        <v/>
      </c>
    </row>
    <row r="139" spans="1:44">
      <c r="A139" t="s">
        <v>231</v>
      </c>
      <c r="B139" t="s">
        <v>238</v>
      </c>
      <c r="C139" t="str">
        <f>IFERROR(VLOOKUP($B139,Kraftvärmeprod!$B$1:$AH$479,MATCH(C$2,Kraftvärmeprod!$B$1:$AG$1,0),FALSE)/1,"")</f>
        <v/>
      </c>
      <c r="D139" t="str">
        <f>IFERROR(VLOOKUP($B139,Kraftvärmeprod!$B$1:$AH$479,MATCH(D$2,Kraftvärmeprod!$B$1:$AG$1,0),FALSE)/1,"")</f>
        <v/>
      </c>
      <c r="F139" t="str">
        <f>IF($D139="","",IFERROR(VLOOKUP($B139,Kraftvärmeprod!$B$1:$BX$550,MATCH(F$2,Kraftvärmeprod!$B$1:$VX$1,0),FALSE)/1,0)-IFERROR(VLOOKUP($B139,'Slutlig allokering kvv'!$B$2:$BX$550,MATCH(F$2,'Slutlig allokering kvv'!$B$1:$BX$1,0),FALSE)/1,0))</f>
        <v/>
      </c>
      <c r="G139" t="str">
        <f>IF($D139="","",IFERROR(VLOOKUP($B139,Kraftvärmeprod!$B$1:$BX$550,MATCH(G$2,Kraftvärmeprod!$B$1:$VX$1,0),FALSE)/1,0)-IFERROR(VLOOKUP($B139,'Slutlig allokering kvv'!$B$2:$BX$550,MATCH(G$2,'Slutlig allokering kvv'!$B$1:$BX$1,0),FALSE)/1,0))</f>
        <v/>
      </c>
      <c r="H139" t="str">
        <f>IF($D139="","",IFERROR(VLOOKUP($B139,Kraftvärmeprod!$B$1:$BX$550,MATCH(H$2,Kraftvärmeprod!$B$1:$VX$1,0),FALSE)/1,0)-IFERROR(VLOOKUP($B139,'Slutlig allokering kvv'!$B$2:$BX$550,MATCH(H$2,'Slutlig allokering kvv'!$B$1:$BX$1,0),FALSE)/1,0))</f>
        <v/>
      </c>
      <c r="I139" t="str">
        <f>IF($D139="","",IFERROR(VLOOKUP($B139,Kraftvärmeprod!$B$1:$BX$550,MATCH(I$2,Kraftvärmeprod!$B$1:$VX$1,0),FALSE)/1,0)-IFERROR(VLOOKUP($B139,'Slutlig allokering kvv'!$B$2:$BX$550,MATCH(I$2,'Slutlig allokering kvv'!$B$1:$BX$1,0),FALSE)/1,0))</f>
        <v/>
      </c>
      <c r="J139" t="str">
        <f>IF($D139="","",IFERROR(VLOOKUP($B139,Kraftvärmeprod!$B$1:$BX$550,MATCH(J$2,Kraftvärmeprod!$B$1:$VX$1,0),FALSE)/1,0)-IFERROR(VLOOKUP($B139,'Slutlig allokering kvv'!$B$2:$BX$550,MATCH(J$2,'Slutlig allokering kvv'!$B$1:$BX$1,0),FALSE)/1,0))</f>
        <v/>
      </c>
      <c r="K139" t="str">
        <f>IF($D139="","",IFERROR(VLOOKUP($B139,Kraftvärmeprod!$B$1:$BX$550,MATCH(K$2,Kraftvärmeprod!$B$1:$VX$1,0),FALSE)/1,0)-IFERROR(VLOOKUP($B139,'Slutlig allokering kvv'!$B$2:$BX$550,MATCH(K$2,'Slutlig allokering kvv'!$B$1:$BX$1,0),FALSE)/1,0))</f>
        <v/>
      </c>
      <c r="L139" t="str">
        <f>IF($D139="","",IFERROR(VLOOKUP($B139,Kraftvärmeprod!$B$1:$BX$550,MATCH(L$2,Kraftvärmeprod!$B$1:$VX$1,0),FALSE)/1,0)-IFERROR(VLOOKUP($B139,'Slutlig allokering kvv'!$B$2:$BX$550,MATCH(L$2,'Slutlig allokering kvv'!$B$1:$BX$1,0),FALSE)/1,0))</f>
        <v/>
      </c>
      <c r="M139" t="str">
        <f>IF($D139="","",IFERROR(VLOOKUP($B139,Kraftvärmeprod!$B$1:$BX$550,MATCH(M$2,Kraftvärmeprod!$B$1:$VX$1,0),FALSE)/1,0)-IFERROR(VLOOKUP($B139,'Slutlig allokering kvv'!$B$2:$BX$550,MATCH(M$2,'Slutlig allokering kvv'!$B$1:$BX$1,0),FALSE)/1,0))</f>
        <v/>
      </c>
      <c r="N139" t="str">
        <f>IF($D139="","",IFERROR(VLOOKUP($B139,Kraftvärmeprod!$B$1:$BX$550,MATCH(N$2,Kraftvärmeprod!$B$1:$VX$1,0),FALSE)/1,0)-IFERROR(VLOOKUP($B139,'Slutlig allokering kvv'!$B$2:$BX$550,MATCH(N$2,'Slutlig allokering kvv'!$B$1:$BX$1,0),FALSE)/1,0))</f>
        <v/>
      </c>
      <c r="O139" t="str">
        <f>IF($D139="","",IFERROR(VLOOKUP($B139,Kraftvärmeprod!$B$1:$BX$550,MATCH(O$2,Kraftvärmeprod!$B$1:$VX$1,0),FALSE)/1,0)-IFERROR(VLOOKUP($B139,'Slutlig allokering kvv'!$B$2:$BX$550,MATCH(O$2,'Slutlig allokering kvv'!$B$1:$BX$1,0),FALSE)/1,0))</f>
        <v/>
      </c>
      <c r="P139" t="str">
        <f>IF($D139="","",IFERROR(VLOOKUP($B139,Kraftvärmeprod!$B$1:$BX$550,MATCH(P$2,Kraftvärmeprod!$B$1:$VX$1,0),FALSE)/1,0)-IFERROR(VLOOKUP($B139,'Slutlig allokering kvv'!$B$2:$BX$550,MATCH(P$2,'Slutlig allokering kvv'!$B$1:$BX$1,0),FALSE)/1,0))</f>
        <v/>
      </c>
      <c r="Q139" t="str">
        <f>IF($D139="","",IFERROR(VLOOKUP($B139,Kraftvärmeprod!$B$1:$BX$550,MATCH(Q$2,Kraftvärmeprod!$B$1:$VX$1,0),FALSE)/1,0)-IFERROR(VLOOKUP($B139,'Slutlig allokering kvv'!$B$2:$BX$550,MATCH(Q$2,'Slutlig allokering kvv'!$B$1:$BX$1,0),FALSE)/1,0))</f>
        <v/>
      </c>
      <c r="R139" t="str">
        <f>IF($D139="","",IFERROR(VLOOKUP($B139,Kraftvärmeprod!$B$1:$BX$550,MATCH(R$2,Kraftvärmeprod!$B$1:$VX$1,0),FALSE)/1,0)-IFERROR(VLOOKUP($B139,'Slutlig allokering kvv'!$B$2:$BX$550,MATCH(R$2,'Slutlig allokering kvv'!$B$1:$BX$1,0),FALSE)/1,0))</f>
        <v/>
      </c>
      <c r="S139" t="str">
        <f>IF($D139="","",IFERROR(VLOOKUP($B139,Kraftvärmeprod!$B$1:$BX$550,MATCH(S$2,Kraftvärmeprod!$B$1:$VX$1,0),FALSE)/1,0)-IFERROR(VLOOKUP($B139,'Slutlig allokering kvv'!$B$2:$BX$550,MATCH(S$2,'Slutlig allokering kvv'!$B$1:$BX$1,0),FALSE)/1,0))</f>
        <v/>
      </c>
      <c r="T139" t="str">
        <f>IF($D139="","",IFERROR(VLOOKUP($B139,Kraftvärmeprod!$B$1:$BX$550,MATCH(T$2,Kraftvärmeprod!$B$1:$VX$1,0),FALSE)/1,0)-IFERROR(VLOOKUP($B139,'Slutlig allokering kvv'!$B$2:$BX$550,MATCH(T$2,'Slutlig allokering kvv'!$B$1:$BX$1,0),FALSE)/1,0))</f>
        <v/>
      </c>
      <c r="U139" t="str">
        <f>IF($D139="","",IFERROR(VLOOKUP($B139,Kraftvärmeprod!$B$1:$BX$550,MATCH(U$2,Kraftvärmeprod!$B$1:$VX$1,0),FALSE)/1,0)-IFERROR(VLOOKUP($B139,'Slutlig allokering kvv'!$B$2:$BX$550,MATCH(U$2,'Slutlig allokering kvv'!$B$1:$BX$1,0),FALSE)/1,0))</f>
        <v/>
      </c>
      <c r="V139" t="str">
        <f>IF($D139="","",IFERROR(VLOOKUP($B139,Kraftvärmeprod!$B$1:$BX$550,MATCH(V$2,Kraftvärmeprod!$B$1:$VX$1,0),FALSE)/1,0)-IFERROR(VLOOKUP($B139,'Slutlig allokering kvv'!$B$2:$BX$550,MATCH(V$2,'Slutlig allokering kvv'!$B$1:$BX$1,0),FALSE)/1,0))</f>
        <v/>
      </c>
      <c r="W139" t="str">
        <f>IF($D139="","",IFERROR(VLOOKUP($B139,Kraftvärmeprod!$B$1:$BX$550,MATCH(W$2,Kraftvärmeprod!$B$1:$VX$1,0),FALSE)/1,0)-IFERROR(VLOOKUP($B139,'Slutlig allokering kvv'!$B$2:$BX$550,MATCH(W$2,'Slutlig allokering kvv'!$B$1:$BX$1,0),FALSE)/1,0))</f>
        <v/>
      </c>
      <c r="X139" t="str">
        <f>IF($D139="","",IFERROR(VLOOKUP($B139,Kraftvärmeprod!$B$1:$BX$550,MATCH(X$2,Kraftvärmeprod!$B$1:$VX$1,0),FALSE)/1,0)-IFERROR(VLOOKUP($B139,'Slutlig allokering kvv'!$B$2:$BX$550,MATCH(X$2,'Slutlig allokering kvv'!$B$1:$BX$1,0),FALSE)/1,0))</f>
        <v/>
      </c>
      <c r="Y139" t="str">
        <f>IF($D139="","",IFERROR(VLOOKUP($B139,Kraftvärmeprod!$B$1:$BX$550,MATCH(Y$2,Kraftvärmeprod!$B$1:$VX$1,0),FALSE)/1,0)-IFERROR(VLOOKUP($B139,'Slutlig allokering kvv'!$B$2:$BX$550,MATCH(Y$2,'Slutlig allokering kvv'!$B$1:$BX$1,0),FALSE)/1,0))</f>
        <v/>
      </c>
      <c r="Z139" t="str">
        <f>IF($D139="","",IFERROR(VLOOKUP($B139,Kraftvärmeprod!$B$1:$BX$550,MATCH(Z$2,Kraftvärmeprod!$B$1:$VX$1,0),FALSE)/1,0)-IFERROR(VLOOKUP($B139,'Slutlig allokering kvv'!$B$2:$BX$550,MATCH(Z$2,'Slutlig allokering kvv'!$B$1:$BX$1,0),FALSE)/1,0))</f>
        <v/>
      </c>
      <c r="AA139" t="str">
        <f>IF($D139="","",IFERROR(VLOOKUP($B139,Kraftvärmeprod!$B$1:$BX$550,MATCH(AA$2,Kraftvärmeprod!$B$1:$VX$1,0),FALSE)/1,0)-IFERROR(VLOOKUP($B139,'Slutlig allokering kvv'!$B$2:$BX$550,MATCH(AA$2,'Slutlig allokering kvv'!$B$1:$BX$1,0),FALSE)/1,0))</f>
        <v/>
      </c>
      <c r="AB139" t="str">
        <f>IF($D139="","",IFERROR(VLOOKUP($B139,Kraftvärmeprod!$B$1:$BX$550,MATCH(AB$2,Kraftvärmeprod!$B$1:$VX$1,0),FALSE)/1,0)-IFERROR(VLOOKUP($B139,'Slutlig allokering kvv'!$B$2:$BX$550,MATCH(AB$2,'Slutlig allokering kvv'!$B$1:$BX$1,0),FALSE)/1,0))</f>
        <v/>
      </c>
      <c r="AC139" t="str">
        <f>IF($D139="","",IFERROR(VLOOKUP($B139,Kraftvärmeprod!$B$1:$BX$550,MATCH(AC$2,Kraftvärmeprod!$B$1:$VX$1,0),FALSE)/1,0)-IFERROR(VLOOKUP($B139,'Slutlig allokering kvv'!$B$2:$BX$550,MATCH(AC$2,'Slutlig allokering kvv'!$B$1:$BX$1,0),FALSE)/1,0))</f>
        <v/>
      </c>
      <c r="AD139" t="str">
        <f>IF($D139="","",IFERROR(VLOOKUP($B139,Kraftvärmeprod!$B$1:$BX$550,MATCH(AD$2,Kraftvärmeprod!$B$1:$VX$1,0),FALSE)/1,0)-IFERROR(VLOOKUP($B139,'Slutlig allokering kvv'!$B$2:$BX$550,MATCH(AD$2,'Slutlig allokering kvv'!$B$1:$BX$1,0),FALSE)/1,0))</f>
        <v/>
      </c>
      <c r="AE139" t="str">
        <f>IF($D139="","",IFERROR(VLOOKUP($B139,Miljö!$B$1:$E$550,MATCH("Hjälpel kraftvärme (GWh)",Miljö!$B$1:$E$1,0),FALSE)/1,0)-IFERROR(VLOOKUP($B139,'Slutlig allokering kvv'!$B$2:$BX$549,MATCH(AE$2,'Slutlig allokering kvv'!$B$1:$BX$1,0),FALSE)/1,0))</f>
        <v/>
      </c>
      <c r="AI139" s="274">
        <f t="shared" si="8"/>
        <v>0</v>
      </c>
      <c r="AK139">
        <f>IFERROR(VLOOKUP($B139,'Slutlig allokering kvv'!$B$2:$AX$549,MATCH("Summa slutlig allokerad tillförd energi (utan hjälpel och rökgaskondensering):",'Slutlig allokering kvv'!$B$1:$AX$1,0),FALSE)/1,"")</f>
        <v>0</v>
      </c>
      <c r="AM139" s="275" t="str">
        <f>IFERROR(1-VLOOKUP($B139,'Slutlig allokering kvv'!$B$2:$AX$549,MATCH("Andel av bränsle i kvv som allokerats till värme, exklusive rökgaskondensering och hjälpel",'Slutlig allokering kvv'!$B$1:$AX$1,0),FALSE),"")</f>
        <v/>
      </c>
      <c r="AO139" s="115" t="str">
        <f t="shared" si="9"/>
        <v/>
      </c>
      <c r="AP139" s="276" t="str">
        <f t="shared" si="10"/>
        <v/>
      </c>
      <c r="AR139" s="115" t="str">
        <f t="shared" si="11"/>
        <v/>
      </c>
    </row>
    <row r="140" spans="1:44">
      <c r="A140" t="s">
        <v>231</v>
      </c>
      <c r="B140" t="s">
        <v>239</v>
      </c>
      <c r="C140" t="str">
        <f>IFERROR(VLOOKUP($B140,Kraftvärmeprod!$B$1:$AH$479,MATCH(C$2,Kraftvärmeprod!$B$1:$AG$1,0),FALSE)/1,"")</f>
        <v/>
      </c>
      <c r="D140" t="str">
        <f>IFERROR(VLOOKUP($B140,Kraftvärmeprod!$B$1:$AH$479,MATCH(D$2,Kraftvärmeprod!$B$1:$AG$1,0),FALSE)/1,"")</f>
        <v/>
      </c>
      <c r="F140" t="str">
        <f>IF($D140="","",IFERROR(VLOOKUP($B140,Kraftvärmeprod!$B$1:$BX$550,MATCH(F$2,Kraftvärmeprod!$B$1:$VX$1,0),FALSE)/1,0)-IFERROR(VLOOKUP($B140,'Slutlig allokering kvv'!$B$2:$BX$550,MATCH(F$2,'Slutlig allokering kvv'!$B$1:$BX$1,0),FALSE)/1,0))</f>
        <v/>
      </c>
      <c r="G140" t="str">
        <f>IF($D140="","",IFERROR(VLOOKUP($B140,Kraftvärmeprod!$B$1:$BX$550,MATCH(G$2,Kraftvärmeprod!$B$1:$VX$1,0),FALSE)/1,0)-IFERROR(VLOOKUP($B140,'Slutlig allokering kvv'!$B$2:$BX$550,MATCH(G$2,'Slutlig allokering kvv'!$B$1:$BX$1,0),FALSE)/1,0))</f>
        <v/>
      </c>
      <c r="H140" t="str">
        <f>IF($D140="","",IFERROR(VLOOKUP($B140,Kraftvärmeprod!$B$1:$BX$550,MATCH(H$2,Kraftvärmeprod!$B$1:$VX$1,0),FALSE)/1,0)-IFERROR(VLOOKUP($B140,'Slutlig allokering kvv'!$B$2:$BX$550,MATCH(H$2,'Slutlig allokering kvv'!$B$1:$BX$1,0),FALSE)/1,0))</f>
        <v/>
      </c>
      <c r="I140" t="str">
        <f>IF($D140="","",IFERROR(VLOOKUP($B140,Kraftvärmeprod!$B$1:$BX$550,MATCH(I$2,Kraftvärmeprod!$B$1:$VX$1,0),FALSE)/1,0)-IFERROR(VLOOKUP($B140,'Slutlig allokering kvv'!$B$2:$BX$550,MATCH(I$2,'Slutlig allokering kvv'!$B$1:$BX$1,0),FALSE)/1,0))</f>
        <v/>
      </c>
      <c r="J140" t="str">
        <f>IF($D140="","",IFERROR(VLOOKUP($B140,Kraftvärmeprod!$B$1:$BX$550,MATCH(J$2,Kraftvärmeprod!$B$1:$VX$1,0),FALSE)/1,0)-IFERROR(VLOOKUP($B140,'Slutlig allokering kvv'!$B$2:$BX$550,MATCH(J$2,'Slutlig allokering kvv'!$B$1:$BX$1,0),FALSE)/1,0))</f>
        <v/>
      </c>
      <c r="K140" t="str">
        <f>IF($D140="","",IFERROR(VLOOKUP($B140,Kraftvärmeprod!$B$1:$BX$550,MATCH(K$2,Kraftvärmeprod!$B$1:$VX$1,0),FALSE)/1,0)-IFERROR(VLOOKUP($B140,'Slutlig allokering kvv'!$B$2:$BX$550,MATCH(K$2,'Slutlig allokering kvv'!$B$1:$BX$1,0),FALSE)/1,0))</f>
        <v/>
      </c>
      <c r="L140" t="str">
        <f>IF($D140="","",IFERROR(VLOOKUP($B140,Kraftvärmeprod!$B$1:$BX$550,MATCH(L$2,Kraftvärmeprod!$B$1:$VX$1,0),FALSE)/1,0)-IFERROR(VLOOKUP($B140,'Slutlig allokering kvv'!$B$2:$BX$550,MATCH(L$2,'Slutlig allokering kvv'!$B$1:$BX$1,0),FALSE)/1,0))</f>
        <v/>
      </c>
      <c r="M140" t="str">
        <f>IF($D140="","",IFERROR(VLOOKUP($B140,Kraftvärmeprod!$B$1:$BX$550,MATCH(M$2,Kraftvärmeprod!$B$1:$VX$1,0),FALSE)/1,0)-IFERROR(VLOOKUP($B140,'Slutlig allokering kvv'!$B$2:$BX$550,MATCH(M$2,'Slutlig allokering kvv'!$B$1:$BX$1,0),FALSE)/1,0))</f>
        <v/>
      </c>
      <c r="N140" t="str">
        <f>IF($D140="","",IFERROR(VLOOKUP($B140,Kraftvärmeprod!$B$1:$BX$550,MATCH(N$2,Kraftvärmeprod!$B$1:$VX$1,0),FALSE)/1,0)-IFERROR(VLOOKUP($B140,'Slutlig allokering kvv'!$B$2:$BX$550,MATCH(N$2,'Slutlig allokering kvv'!$B$1:$BX$1,0),FALSE)/1,0))</f>
        <v/>
      </c>
      <c r="O140" t="str">
        <f>IF($D140="","",IFERROR(VLOOKUP($B140,Kraftvärmeprod!$B$1:$BX$550,MATCH(O$2,Kraftvärmeprod!$B$1:$VX$1,0),FALSE)/1,0)-IFERROR(VLOOKUP($B140,'Slutlig allokering kvv'!$B$2:$BX$550,MATCH(O$2,'Slutlig allokering kvv'!$B$1:$BX$1,0),FALSE)/1,0))</f>
        <v/>
      </c>
      <c r="P140" t="str">
        <f>IF($D140="","",IFERROR(VLOOKUP($B140,Kraftvärmeprod!$B$1:$BX$550,MATCH(P$2,Kraftvärmeprod!$B$1:$VX$1,0),FALSE)/1,0)-IFERROR(VLOOKUP($B140,'Slutlig allokering kvv'!$B$2:$BX$550,MATCH(P$2,'Slutlig allokering kvv'!$B$1:$BX$1,0),FALSE)/1,0))</f>
        <v/>
      </c>
      <c r="Q140" t="str">
        <f>IF($D140="","",IFERROR(VLOOKUP($B140,Kraftvärmeprod!$B$1:$BX$550,MATCH(Q$2,Kraftvärmeprod!$B$1:$VX$1,0),FALSE)/1,0)-IFERROR(VLOOKUP($B140,'Slutlig allokering kvv'!$B$2:$BX$550,MATCH(Q$2,'Slutlig allokering kvv'!$B$1:$BX$1,0),FALSE)/1,0))</f>
        <v/>
      </c>
      <c r="R140" t="str">
        <f>IF($D140="","",IFERROR(VLOOKUP($B140,Kraftvärmeprod!$B$1:$BX$550,MATCH(R$2,Kraftvärmeprod!$B$1:$VX$1,0),FALSE)/1,0)-IFERROR(VLOOKUP($B140,'Slutlig allokering kvv'!$B$2:$BX$550,MATCH(R$2,'Slutlig allokering kvv'!$B$1:$BX$1,0),FALSE)/1,0))</f>
        <v/>
      </c>
      <c r="S140" t="str">
        <f>IF($D140="","",IFERROR(VLOOKUP($B140,Kraftvärmeprod!$B$1:$BX$550,MATCH(S$2,Kraftvärmeprod!$B$1:$VX$1,0),FALSE)/1,0)-IFERROR(VLOOKUP($B140,'Slutlig allokering kvv'!$B$2:$BX$550,MATCH(S$2,'Slutlig allokering kvv'!$B$1:$BX$1,0),FALSE)/1,0))</f>
        <v/>
      </c>
      <c r="T140" t="str">
        <f>IF($D140="","",IFERROR(VLOOKUP($B140,Kraftvärmeprod!$B$1:$BX$550,MATCH(T$2,Kraftvärmeprod!$B$1:$VX$1,0),FALSE)/1,0)-IFERROR(VLOOKUP($B140,'Slutlig allokering kvv'!$B$2:$BX$550,MATCH(T$2,'Slutlig allokering kvv'!$B$1:$BX$1,0),FALSE)/1,0))</f>
        <v/>
      </c>
      <c r="U140" t="str">
        <f>IF($D140="","",IFERROR(VLOOKUP($B140,Kraftvärmeprod!$B$1:$BX$550,MATCH(U$2,Kraftvärmeprod!$B$1:$VX$1,0),FALSE)/1,0)-IFERROR(VLOOKUP($B140,'Slutlig allokering kvv'!$B$2:$BX$550,MATCH(U$2,'Slutlig allokering kvv'!$B$1:$BX$1,0),FALSE)/1,0))</f>
        <v/>
      </c>
      <c r="V140" t="str">
        <f>IF($D140="","",IFERROR(VLOOKUP($B140,Kraftvärmeprod!$B$1:$BX$550,MATCH(V$2,Kraftvärmeprod!$B$1:$VX$1,0),FALSE)/1,0)-IFERROR(VLOOKUP($B140,'Slutlig allokering kvv'!$B$2:$BX$550,MATCH(V$2,'Slutlig allokering kvv'!$B$1:$BX$1,0),FALSE)/1,0))</f>
        <v/>
      </c>
      <c r="W140" t="str">
        <f>IF($D140="","",IFERROR(VLOOKUP($B140,Kraftvärmeprod!$B$1:$BX$550,MATCH(W$2,Kraftvärmeprod!$B$1:$VX$1,0),FALSE)/1,0)-IFERROR(VLOOKUP($B140,'Slutlig allokering kvv'!$B$2:$BX$550,MATCH(W$2,'Slutlig allokering kvv'!$B$1:$BX$1,0),FALSE)/1,0))</f>
        <v/>
      </c>
      <c r="X140" t="str">
        <f>IF($D140="","",IFERROR(VLOOKUP($B140,Kraftvärmeprod!$B$1:$BX$550,MATCH(X$2,Kraftvärmeprod!$B$1:$VX$1,0),FALSE)/1,0)-IFERROR(VLOOKUP($B140,'Slutlig allokering kvv'!$B$2:$BX$550,MATCH(X$2,'Slutlig allokering kvv'!$B$1:$BX$1,0),FALSE)/1,0))</f>
        <v/>
      </c>
      <c r="Y140" t="str">
        <f>IF($D140="","",IFERROR(VLOOKUP($B140,Kraftvärmeprod!$B$1:$BX$550,MATCH(Y$2,Kraftvärmeprod!$B$1:$VX$1,0),FALSE)/1,0)-IFERROR(VLOOKUP($B140,'Slutlig allokering kvv'!$B$2:$BX$550,MATCH(Y$2,'Slutlig allokering kvv'!$B$1:$BX$1,0),FALSE)/1,0))</f>
        <v/>
      </c>
      <c r="Z140" t="str">
        <f>IF($D140="","",IFERROR(VLOOKUP($B140,Kraftvärmeprod!$B$1:$BX$550,MATCH(Z$2,Kraftvärmeprod!$B$1:$VX$1,0),FALSE)/1,0)-IFERROR(VLOOKUP($B140,'Slutlig allokering kvv'!$B$2:$BX$550,MATCH(Z$2,'Slutlig allokering kvv'!$B$1:$BX$1,0),FALSE)/1,0))</f>
        <v/>
      </c>
      <c r="AA140" t="str">
        <f>IF($D140="","",IFERROR(VLOOKUP($B140,Kraftvärmeprod!$B$1:$BX$550,MATCH(AA$2,Kraftvärmeprod!$B$1:$VX$1,0),FALSE)/1,0)-IFERROR(VLOOKUP($B140,'Slutlig allokering kvv'!$B$2:$BX$550,MATCH(AA$2,'Slutlig allokering kvv'!$B$1:$BX$1,0),FALSE)/1,0))</f>
        <v/>
      </c>
      <c r="AB140" t="str">
        <f>IF($D140="","",IFERROR(VLOOKUP($B140,Kraftvärmeprod!$B$1:$BX$550,MATCH(AB$2,Kraftvärmeprod!$B$1:$VX$1,0),FALSE)/1,0)-IFERROR(VLOOKUP($B140,'Slutlig allokering kvv'!$B$2:$BX$550,MATCH(AB$2,'Slutlig allokering kvv'!$B$1:$BX$1,0),FALSE)/1,0))</f>
        <v/>
      </c>
      <c r="AC140" t="str">
        <f>IF($D140="","",IFERROR(VLOOKUP($B140,Kraftvärmeprod!$B$1:$BX$550,MATCH(AC$2,Kraftvärmeprod!$B$1:$VX$1,0),FALSE)/1,0)-IFERROR(VLOOKUP($B140,'Slutlig allokering kvv'!$B$2:$BX$550,MATCH(AC$2,'Slutlig allokering kvv'!$B$1:$BX$1,0),FALSE)/1,0))</f>
        <v/>
      </c>
      <c r="AD140" t="str">
        <f>IF($D140="","",IFERROR(VLOOKUP($B140,Kraftvärmeprod!$B$1:$BX$550,MATCH(AD$2,Kraftvärmeprod!$B$1:$VX$1,0),FALSE)/1,0)-IFERROR(VLOOKUP($B140,'Slutlig allokering kvv'!$B$2:$BX$550,MATCH(AD$2,'Slutlig allokering kvv'!$B$1:$BX$1,0),FALSE)/1,0))</f>
        <v/>
      </c>
      <c r="AE140" t="str">
        <f>IF($D140="","",IFERROR(VLOOKUP($B140,Miljö!$B$1:$E$550,MATCH("Hjälpel kraftvärme (GWh)",Miljö!$B$1:$E$1,0),FALSE)/1,0)-IFERROR(VLOOKUP($B140,'Slutlig allokering kvv'!$B$2:$BX$549,MATCH(AE$2,'Slutlig allokering kvv'!$B$1:$BX$1,0),FALSE)/1,0))</f>
        <v/>
      </c>
      <c r="AI140" s="274">
        <f t="shared" si="8"/>
        <v>0</v>
      </c>
      <c r="AK140">
        <f>IFERROR(VLOOKUP($B140,'Slutlig allokering kvv'!$B$2:$AX$549,MATCH("Summa slutlig allokerad tillförd energi (utan hjälpel och rökgaskondensering):",'Slutlig allokering kvv'!$B$1:$AX$1,0),FALSE)/1,"")</f>
        <v>0</v>
      </c>
      <c r="AM140" s="275" t="str">
        <f>IFERROR(1-VLOOKUP($B140,'Slutlig allokering kvv'!$B$2:$AX$549,MATCH("Andel av bränsle i kvv som allokerats till värme, exklusive rökgaskondensering och hjälpel",'Slutlig allokering kvv'!$B$1:$AX$1,0),FALSE),"")</f>
        <v/>
      </c>
      <c r="AO140" s="115" t="str">
        <f t="shared" si="9"/>
        <v/>
      </c>
      <c r="AP140" s="276" t="str">
        <f t="shared" si="10"/>
        <v/>
      </c>
      <c r="AR140" s="115" t="str">
        <f t="shared" si="11"/>
        <v/>
      </c>
    </row>
    <row r="141" spans="1:44">
      <c r="A141" t="s">
        <v>231</v>
      </c>
      <c r="B141" t="s">
        <v>240</v>
      </c>
      <c r="C141" t="str">
        <f>IFERROR(VLOOKUP($B141,Kraftvärmeprod!$B$1:$AH$479,MATCH(C$2,Kraftvärmeprod!$B$1:$AG$1,0),FALSE)/1,"")</f>
        <v/>
      </c>
      <c r="D141" t="str">
        <f>IFERROR(VLOOKUP($B141,Kraftvärmeprod!$B$1:$AH$479,MATCH(D$2,Kraftvärmeprod!$B$1:$AG$1,0),FALSE)/1,"")</f>
        <v/>
      </c>
      <c r="F141" t="str">
        <f>IF($D141="","",IFERROR(VLOOKUP($B141,Kraftvärmeprod!$B$1:$BX$550,MATCH(F$2,Kraftvärmeprod!$B$1:$VX$1,0),FALSE)/1,0)-IFERROR(VLOOKUP($B141,'Slutlig allokering kvv'!$B$2:$BX$550,MATCH(F$2,'Slutlig allokering kvv'!$B$1:$BX$1,0),FALSE)/1,0))</f>
        <v/>
      </c>
      <c r="G141" t="str">
        <f>IF($D141="","",IFERROR(VLOOKUP($B141,Kraftvärmeprod!$B$1:$BX$550,MATCH(G$2,Kraftvärmeprod!$B$1:$VX$1,0),FALSE)/1,0)-IFERROR(VLOOKUP($B141,'Slutlig allokering kvv'!$B$2:$BX$550,MATCH(G$2,'Slutlig allokering kvv'!$B$1:$BX$1,0),FALSE)/1,0))</f>
        <v/>
      </c>
      <c r="H141" t="str">
        <f>IF($D141="","",IFERROR(VLOOKUP($B141,Kraftvärmeprod!$B$1:$BX$550,MATCH(H$2,Kraftvärmeprod!$B$1:$VX$1,0),FALSE)/1,0)-IFERROR(VLOOKUP($B141,'Slutlig allokering kvv'!$B$2:$BX$550,MATCH(H$2,'Slutlig allokering kvv'!$B$1:$BX$1,0),FALSE)/1,0))</f>
        <v/>
      </c>
      <c r="I141" t="str">
        <f>IF($D141="","",IFERROR(VLOOKUP($B141,Kraftvärmeprod!$B$1:$BX$550,MATCH(I$2,Kraftvärmeprod!$B$1:$VX$1,0),FALSE)/1,0)-IFERROR(VLOOKUP($B141,'Slutlig allokering kvv'!$B$2:$BX$550,MATCH(I$2,'Slutlig allokering kvv'!$B$1:$BX$1,0),FALSE)/1,0))</f>
        <v/>
      </c>
      <c r="J141" t="str">
        <f>IF($D141="","",IFERROR(VLOOKUP($B141,Kraftvärmeprod!$B$1:$BX$550,MATCH(J$2,Kraftvärmeprod!$B$1:$VX$1,0),FALSE)/1,0)-IFERROR(VLOOKUP($B141,'Slutlig allokering kvv'!$B$2:$BX$550,MATCH(J$2,'Slutlig allokering kvv'!$B$1:$BX$1,0),FALSE)/1,0))</f>
        <v/>
      </c>
      <c r="K141" t="str">
        <f>IF($D141="","",IFERROR(VLOOKUP($B141,Kraftvärmeprod!$B$1:$BX$550,MATCH(K$2,Kraftvärmeprod!$B$1:$VX$1,0),FALSE)/1,0)-IFERROR(VLOOKUP($B141,'Slutlig allokering kvv'!$B$2:$BX$550,MATCH(K$2,'Slutlig allokering kvv'!$B$1:$BX$1,0),FALSE)/1,0))</f>
        <v/>
      </c>
      <c r="L141" t="str">
        <f>IF($D141="","",IFERROR(VLOOKUP($B141,Kraftvärmeprod!$B$1:$BX$550,MATCH(L$2,Kraftvärmeprod!$B$1:$VX$1,0),FALSE)/1,0)-IFERROR(VLOOKUP($B141,'Slutlig allokering kvv'!$B$2:$BX$550,MATCH(L$2,'Slutlig allokering kvv'!$B$1:$BX$1,0),FALSE)/1,0))</f>
        <v/>
      </c>
      <c r="M141" t="str">
        <f>IF($D141="","",IFERROR(VLOOKUP($B141,Kraftvärmeprod!$B$1:$BX$550,MATCH(M$2,Kraftvärmeprod!$B$1:$VX$1,0),FALSE)/1,0)-IFERROR(VLOOKUP($B141,'Slutlig allokering kvv'!$B$2:$BX$550,MATCH(M$2,'Slutlig allokering kvv'!$B$1:$BX$1,0),FALSE)/1,0))</f>
        <v/>
      </c>
      <c r="N141" t="str">
        <f>IF($D141="","",IFERROR(VLOOKUP($B141,Kraftvärmeprod!$B$1:$BX$550,MATCH(N$2,Kraftvärmeprod!$B$1:$VX$1,0),FALSE)/1,0)-IFERROR(VLOOKUP($B141,'Slutlig allokering kvv'!$B$2:$BX$550,MATCH(N$2,'Slutlig allokering kvv'!$B$1:$BX$1,0),FALSE)/1,0))</f>
        <v/>
      </c>
      <c r="O141" t="str">
        <f>IF($D141="","",IFERROR(VLOOKUP($B141,Kraftvärmeprod!$B$1:$BX$550,MATCH(O$2,Kraftvärmeprod!$B$1:$VX$1,0),FALSE)/1,0)-IFERROR(VLOOKUP($B141,'Slutlig allokering kvv'!$B$2:$BX$550,MATCH(O$2,'Slutlig allokering kvv'!$B$1:$BX$1,0),FALSE)/1,0))</f>
        <v/>
      </c>
      <c r="P141" t="str">
        <f>IF($D141="","",IFERROR(VLOOKUP($B141,Kraftvärmeprod!$B$1:$BX$550,MATCH(P$2,Kraftvärmeprod!$B$1:$VX$1,0),FALSE)/1,0)-IFERROR(VLOOKUP($B141,'Slutlig allokering kvv'!$B$2:$BX$550,MATCH(P$2,'Slutlig allokering kvv'!$B$1:$BX$1,0),FALSE)/1,0))</f>
        <v/>
      </c>
      <c r="Q141" t="str">
        <f>IF($D141="","",IFERROR(VLOOKUP($B141,Kraftvärmeprod!$B$1:$BX$550,MATCH(Q$2,Kraftvärmeprod!$B$1:$VX$1,0),FALSE)/1,0)-IFERROR(VLOOKUP($B141,'Slutlig allokering kvv'!$B$2:$BX$550,MATCH(Q$2,'Slutlig allokering kvv'!$B$1:$BX$1,0),FALSE)/1,0))</f>
        <v/>
      </c>
      <c r="R141" t="str">
        <f>IF($D141="","",IFERROR(VLOOKUP($B141,Kraftvärmeprod!$B$1:$BX$550,MATCH(R$2,Kraftvärmeprod!$B$1:$VX$1,0),FALSE)/1,0)-IFERROR(VLOOKUP($B141,'Slutlig allokering kvv'!$B$2:$BX$550,MATCH(R$2,'Slutlig allokering kvv'!$B$1:$BX$1,0),FALSE)/1,0))</f>
        <v/>
      </c>
      <c r="S141" t="str">
        <f>IF($D141="","",IFERROR(VLOOKUP($B141,Kraftvärmeprod!$B$1:$BX$550,MATCH(S$2,Kraftvärmeprod!$B$1:$VX$1,0),FALSE)/1,0)-IFERROR(VLOOKUP($B141,'Slutlig allokering kvv'!$B$2:$BX$550,MATCH(S$2,'Slutlig allokering kvv'!$B$1:$BX$1,0),FALSE)/1,0))</f>
        <v/>
      </c>
      <c r="T141" t="str">
        <f>IF($D141="","",IFERROR(VLOOKUP($B141,Kraftvärmeprod!$B$1:$BX$550,MATCH(T$2,Kraftvärmeprod!$B$1:$VX$1,0),FALSE)/1,0)-IFERROR(VLOOKUP($B141,'Slutlig allokering kvv'!$B$2:$BX$550,MATCH(T$2,'Slutlig allokering kvv'!$B$1:$BX$1,0),FALSE)/1,0))</f>
        <v/>
      </c>
      <c r="U141" t="str">
        <f>IF($D141="","",IFERROR(VLOOKUP($B141,Kraftvärmeprod!$B$1:$BX$550,MATCH(U$2,Kraftvärmeprod!$B$1:$VX$1,0),FALSE)/1,0)-IFERROR(VLOOKUP($B141,'Slutlig allokering kvv'!$B$2:$BX$550,MATCH(U$2,'Slutlig allokering kvv'!$B$1:$BX$1,0),FALSE)/1,0))</f>
        <v/>
      </c>
      <c r="V141" t="str">
        <f>IF($D141="","",IFERROR(VLOOKUP($B141,Kraftvärmeprod!$B$1:$BX$550,MATCH(V$2,Kraftvärmeprod!$B$1:$VX$1,0),FALSE)/1,0)-IFERROR(VLOOKUP($B141,'Slutlig allokering kvv'!$B$2:$BX$550,MATCH(V$2,'Slutlig allokering kvv'!$B$1:$BX$1,0),FALSE)/1,0))</f>
        <v/>
      </c>
      <c r="W141" t="str">
        <f>IF($D141="","",IFERROR(VLOOKUP($B141,Kraftvärmeprod!$B$1:$BX$550,MATCH(W$2,Kraftvärmeprod!$B$1:$VX$1,0),FALSE)/1,0)-IFERROR(VLOOKUP($B141,'Slutlig allokering kvv'!$B$2:$BX$550,MATCH(W$2,'Slutlig allokering kvv'!$B$1:$BX$1,0),FALSE)/1,0))</f>
        <v/>
      </c>
      <c r="X141" t="str">
        <f>IF($D141="","",IFERROR(VLOOKUP($B141,Kraftvärmeprod!$B$1:$BX$550,MATCH(X$2,Kraftvärmeprod!$B$1:$VX$1,0),FALSE)/1,0)-IFERROR(VLOOKUP($B141,'Slutlig allokering kvv'!$B$2:$BX$550,MATCH(X$2,'Slutlig allokering kvv'!$B$1:$BX$1,0),FALSE)/1,0))</f>
        <v/>
      </c>
      <c r="Y141" t="str">
        <f>IF($D141="","",IFERROR(VLOOKUP($B141,Kraftvärmeprod!$B$1:$BX$550,MATCH(Y$2,Kraftvärmeprod!$B$1:$VX$1,0),FALSE)/1,0)-IFERROR(VLOOKUP($B141,'Slutlig allokering kvv'!$B$2:$BX$550,MATCH(Y$2,'Slutlig allokering kvv'!$B$1:$BX$1,0),FALSE)/1,0))</f>
        <v/>
      </c>
      <c r="Z141" t="str">
        <f>IF($D141="","",IFERROR(VLOOKUP($B141,Kraftvärmeprod!$B$1:$BX$550,MATCH(Z$2,Kraftvärmeprod!$B$1:$VX$1,0),FALSE)/1,0)-IFERROR(VLOOKUP($B141,'Slutlig allokering kvv'!$B$2:$BX$550,MATCH(Z$2,'Slutlig allokering kvv'!$B$1:$BX$1,0),FALSE)/1,0))</f>
        <v/>
      </c>
      <c r="AA141" t="str">
        <f>IF($D141="","",IFERROR(VLOOKUP($B141,Kraftvärmeprod!$B$1:$BX$550,MATCH(AA$2,Kraftvärmeprod!$B$1:$VX$1,0),FALSE)/1,0)-IFERROR(VLOOKUP($B141,'Slutlig allokering kvv'!$B$2:$BX$550,MATCH(AA$2,'Slutlig allokering kvv'!$B$1:$BX$1,0),FALSE)/1,0))</f>
        <v/>
      </c>
      <c r="AB141" t="str">
        <f>IF($D141="","",IFERROR(VLOOKUP($B141,Kraftvärmeprod!$B$1:$BX$550,MATCH(AB$2,Kraftvärmeprod!$B$1:$VX$1,0),FALSE)/1,0)-IFERROR(VLOOKUP($B141,'Slutlig allokering kvv'!$B$2:$BX$550,MATCH(AB$2,'Slutlig allokering kvv'!$B$1:$BX$1,0),FALSE)/1,0))</f>
        <v/>
      </c>
      <c r="AC141" t="str">
        <f>IF($D141="","",IFERROR(VLOOKUP($B141,Kraftvärmeprod!$B$1:$BX$550,MATCH(AC$2,Kraftvärmeprod!$B$1:$VX$1,0),FALSE)/1,0)-IFERROR(VLOOKUP($B141,'Slutlig allokering kvv'!$B$2:$BX$550,MATCH(AC$2,'Slutlig allokering kvv'!$B$1:$BX$1,0),FALSE)/1,0))</f>
        <v/>
      </c>
      <c r="AD141" t="str">
        <f>IF($D141="","",IFERROR(VLOOKUP($B141,Kraftvärmeprod!$B$1:$BX$550,MATCH(AD$2,Kraftvärmeprod!$B$1:$VX$1,0),FALSE)/1,0)-IFERROR(VLOOKUP($B141,'Slutlig allokering kvv'!$B$2:$BX$550,MATCH(AD$2,'Slutlig allokering kvv'!$B$1:$BX$1,0),FALSE)/1,0))</f>
        <v/>
      </c>
      <c r="AE141" t="str">
        <f>IF($D141="","",IFERROR(VLOOKUP($B141,Miljö!$B$1:$E$550,MATCH("Hjälpel kraftvärme (GWh)",Miljö!$B$1:$E$1,0),FALSE)/1,0)-IFERROR(VLOOKUP($B141,'Slutlig allokering kvv'!$B$2:$BX$549,MATCH(AE$2,'Slutlig allokering kvv'!$B$1:$BX$1,0),FALSE)/1,0))</f>
        <v/>
      </c>
      <c r="AI141" s="274">
        <f t="shared" si="8"/>
        <v>0</v>
      </c>
      <c r="AK141">
        <f>IFERROR(VLOOKUP($B141,'Slutlig allokering kvv'!$B$2:$AX$549,MATCH("Summa slutlig allokerad tillförd energi (utan hjälpel och rökgaskondensering):",'Slutlig allokering kvv'!$B$1:$AX$1,0),FALSE)/1,"")</f>
        <v>0</v>
      </c>
      <c r="AM141" s="275" t="str">
        <f>IFERROR(1-VLOOKUP($B141,'Slutlig allokering kvv'!$B$2:$AX$549,MATCH("Andel av bränsle i kvv som allokerats till värme, exklusive rökgaskondensering och hjälpel",'Slutlig allokering kvv'!$B$1:$AX$1,0),FALSE),"")</f>
        <v/>
      </c>
      <c r="AO141" s="115" t="str">
        <f t="shared" si="9"/>
        <v/>
      </c>
      <c r="AP141" s="276" t="str">
        <f t="shared" si="10"/>
        <v/>
      </c>
      <c r="AR141" s="115" t="str">
        <f t="shared" si="11"/>
        <v/>
      </c>
    </row>
    <row r="142" spans="1:44">
      <c r="A142" t="s">
        <v>231</v>
      </c>
      <c r="B142" t="s">
        <v>241</v>
      </c>
      <c r="C142" t="str">
        <f>IFERROR(VLOOKUP($B142,Kraftvärmeprod!$B$1:$AH$479,MATCH(C$2,Kraftvärmeprod!$B$1:$AG$1,0),FALSE)/1,"")</f>
        <v/>
      </c>
      <c r="D142" t="str">
        <f>IFERROR(VLOOKUP($B142,Kraftvärmeprod!$B$1:$AH$479,MATCH(D$2,Kraftvärmeprod!$B$1:$AG$1,0),FALSE)/1,"")</f>
        <v/>
      </c>
      <c r="F142" t="str">
        <f>IF($D142="","",IFERROR(VLOOKUP($B142,Kraftvärmeprod!$B$1:$BX$550,MATCH(F$2,Kraftvärmeprod!$B$1:$VX$1,0),FALSE)/1,0)-IFERROR(VLOOKUP($B142,'Slutlig allokering kvv'!$B$2:$BX$550,MATCH(F$2,'Slutlig allokering kvv'!$B$1:$BX$1,0),FALSE)/1,0))</f>
        <v/>
      </c>
      <c r="G142" t="str">
        <f>IF($D142="","",IFERROR(VLOOKUP($B142,Kraftvärmeprod!$B$1:$BX$550,MATCH(G$2,Kraftvärmeprod!$B$1:$VX$1,0),FALSE)/1,0)-IFERROR(VLOOKUP($B142,'Slutlig allokering kvv'!$B$2:$BX$550,MATCH(G$2,'Slutlig allokering kvv'!$B$1:$BX$1,0),FALSE)/1,0))</f>
        <v/>
      </c>
      <c r="H142" t="str">
        <f>IF($D142="","",IFERROR(VLOOKUP($B142,Kraftvärmeprod!$B$1:$BX$550,MATCH(H$2,Kraftvärmeprod!$B$1:$VX$1,0),FALSE)/1,0)-IFERROR(VLOOKUP($B142,'Slutlig allokering kvv'!$B$2:$BX$550,MATCH(H$2,'Slutlig allokering kvv'!$B$1:$BX$1,0),FALSE)/1,0))</f>
        <v/>
      </c>
      <c r="I142" t="str">
        <f>IF($D142="","",IFERROR(VLOOKUP($B142,Kraftvärmeprod!$B$1:$BX$550,MATCH(I$2,Kraftvärmeprod!$B$1:$VX$1,0),FALSE)/1,0)-IFERROR(VLOOKUP($B142,'Slutlig allokering kvv'!$B$2:$BX$550,MATCH(I$2,'Slutlig allokering kvv'!$B$1:$BX$1,0),FALSE)/1,0))</f>
        <v/>
      </c>
      <c r="J142" t="str">
        <f>IF($D142="","",IFERROR(VLOOKUP($B142,Kraftvärmeprod!$B$1:$BX$550,MATCH(J$2,Kraftvärmeprod!$B$1:$VX$1,0),FALSE)/1,0)-IFERROR(VLOOKUP($B142,'Slutlig allokering kvv'!$B$2:$BX$550,MATCH(J$2,'Slutlig allokering kvv'!$B$1:$BX$1,0),FALSE)/1,0))</f>
        <v/>
      </c>
      <c r="K142" t="str">
        <f>IF($D142="","",IFERROR(VLOOKUP($B142,Kraftvärmeprod!$B$1:$BX$550,MATCH(K$2,Kraftvärmeprod!$B$1:$VX$1,0),FALSE)/1,0)-IFERROR(VLOOKUP($B142,'Slutlig allokering kvv'!$B$2:$BX$550,MATCH(K$2,'Slutlig allokering kvv'!$B$1:$BX$1,0),FALSE)/1,0))</f>
        <v/>
      </c>
      <c r="L142" t="str">
        <f>IF($D142="","",IFERROR(VLOOKUP($B142,Kraftvärmeprod!$B$1:$BX$550,MATCH(L$2,Kraftvärmeprod!$B$1:$VX$1,0),FALSE)/1,0)-IFERROR(VLOOKUP($B142,'Slutlig allokering kvv'!$B$2:$BX$550,MATCH(L$2,'Slutlig allokering kvv'!$B$1:$BX$1,0),FALSE)/1,0))</f>
        <v/>
      </c>
      <c r="M142" t="str">
        <f>IF($D142="","",IFERROR(VLOOKUP($B142,Kraftvärmeprod!$B$1:$BX$550,MATCH(M$2,Kraftvärmeprod!$B$1:$VX$1,0),FALSE)/1,0)-IFERROR(VLOOKUP($B142,'Slutlig allokering kvv'!$B$2:$BX$550,MATCH(M$2,'Slutlig allokering kvv'!$B$1:$BX$1,0),FALSE)/1,0))</f>
        <v/>
      </c>
      <c r="N142" t="str">
        <f>IF($D142="","",IFERROR(VLOOKUP($B142,Kraftvärmeprod!$B$1:$BX$550,MATCH(N$2,Kraftvärmeprod!$B$1:$VX$1,0),FALSE)/1,0)-IFERROR(VLOOKUP($B142,'Slutlig allokering kvv'!$B$2:$BX$550,MATCH(N$2,'Slutlig allokering kvv'!$B$1:$BX$1,0),FALSE)/1,0))</f>
        <v/>
      </c>
      <c r="O142" t="str">
        <f>IF($D142="","",IFERROR(VLOOKUP($B142,Kraftvärmeprod!$B$1:$BX$550,MATCH(O$2,Kraftvärmeprod!$B$1:$VX$1,0),FALSE)/1,0)-IFERROR(VLOOKUP($B142,'Slutlig allokering kvv'!$B$2:$BX$550,MATCH(O$2,'Slutlig allokering kvv'!$B$1:$BX$1,0),FALSE)/1,0))</f>
        <v/>
      </c>
      <c r="P142" t="str">
        <f>IF($D142="","",IFERROR(VLOOKUP($B142,Kraftvärmeprod!$B$1:$BX$550,MATCH(P$2,Kraftvärmeprod!$B$1:$VX$1,0),FALSE)/1,0)-IFERROR(VLOOKUP($B142,'Slutlig allokering kvv'!$B$2:$BX$550,MATCH(P$2,'Slutlig allokering kvv'!$B$1:$BX$1,0),FALSE)/1,0))</f>
        <v/>
      </c>
      <c r="Q142" t="str">
        <f>IF($D142="","",IFERROR(VLOOKUP($B142,Kraftvärmeprod!$B$1:$BX$550,MATCH(Q$2,Kraftvärmeprod!$B$1:$VX$1,0),FALSE)/1,0)-IFERROR(VLOOKUP($B142,'Slutlig allokering kvv'!$B$2:$BX$550,MATCH(Q$2,'Slutlig allokering kvv'!$B$1:$BX$1,0),FALSE)/1,0))</f>
        <v/>
      </c>
      <c r="R142" t="str">
        <f>IF($D142="","",IFERROR(VLOOKUP($B142,Kraftvärmeprod!$B$1:$BX$550,MATCH(R$2,Kraftvärmeprod!$B$1:$VX$1,0),FALSE)/1,0)-IFERROR(VLOOKUP($B142,'Slutlig allokering kvv'!$B$2:$BX$550,MATCH(R$2,'Slutlig allokering kvv'!$B$1:$BX$1,0),FALSE)/1,0))</f>
        <v/>
      </c>
      <c r="S142" t="str">
        <f>IF($D142="","",IFERROR(VLOOKUP($B142,Kraftvärmeprod!$B$1:$BX$550,MATCH(S$2,Kraftvärmeprod!$B$1:$VX$1,0),FALSE)/1,0)-IFERROR(VLOOKUP($B142,'Slutlig allokering kvv'!$B$2:$BX$550,MATCH(S$2,'Slutlig allokering kvv'!$B$1:$BX$1,0),FALSE)/1,0))</f>
        <v/>
      </c>
      <c r="T142" t="str">
        <f>IF($D142="","",IFERROR(VLOOKUP($B142,Kraftvärmeprod!$B$1:$BX$550,MATCH(T$2,Kraftvärmeprod!$B$1:$VX$1,0),FALSE)/1,0)-IFERROR(VLOOKUP($B142,'Slutlig allokering kvv'!$B$2:$BX$550,MATCH(T$2,'Slutlig allokering kvv'!$B$1:$BX$1,0),FALSE)/1,0))</f>
        <v/>
      </c>
      <c r="U142" t="str">
        <f>IF($D142="","",IFERROR(VLOOKUP($B142,Kraftvärmeprod!$B$1:$BX$550,MATCH(U$2,Kraftvärmeprod!$B$1:$VX$1,0),FALSE)/1,0)-IFERROR(VLOOKUP($B142,'Slutlig allokering kvv'!$B$2:$BX$550,MATCH(U$2,'Slutlig allokering kvv'!$B$1:$BX$1,0),FALSE)/1,0))</f>
        <v/>
      </c>
      <c r="V142" t="str">
        <f>IF($D142="","",IFERROR(VLOOKUP($B142,Kraftvärmeprod!$B$1:$BX$550,MATCH(V$2,Kraftvärmeprod!$B$1:$VX$1,0),FALSE)/1,0)-IFERROR(VLOOKUP($B142,'Slutlig allokering kvv'!$B$2:$BX$550,MATCH(V$2,'Slutlig allokering kvv'!$B$1:$BX$1,0),FALSE)/1,0))</f>
        <v/>
      </c>
      <c r="W142" t="str">
        <f>IF($D142="","",IFERROR(VLOOKUP($B142,Kraftvärmeprod!$B$1:$BX$550,MATCH(W$2,Kraftvärmeprod!$B$1:$VX$1,0),FALSE)/1,0)-IFERROR(VLOOKUP($B142,'Slutlig allokering kvv'!$B$2:$BX$550,MATCH(W$2,'Slutlig allokering kvv'!$B$1:$BX$1,0),FALSE)/1,0))</f>
        <v/>
      </c>
      <c r="X142" t="str">
        <f>IF($D142="","",IFERROR(VLOOKUP($B142,Kraftvärmeprod!$B$1:$BX$550,MATCH(X$2,Kraftvärmeprod!$B$1:$VX$1,0),FALSE)/1,0)-IFERROR(VLOOKUP($B142,'Slutlig allokering kvv'!$B$2:$BX$550,MATCH(X$2,'Slutlig allokering kvv'!$B$1:$BX$1,0),FALSE)/1,0))</f>
        <v/>
      </c>
      <c r="Y142" t="str">
        <f>IF($D142="","",IFERROR(VLOOKUP($B142,Kraftvärmeprod!$B$1:$BX$550,MATCH(Y$2,Kraftvärmeprod!$B$1:$VX$1,0),FALSE)/1,0)-IFERROR(VLOOKUP($B142,'Slutlig allokering kvv'!$B$2:$BX$550,MATCH(Y$2,'Slutlig allokering kvv'!$B$1:$BX$1,0),FALSE)/1,0))</f>
        <v/>
      </c>
      <c r="Z142" t="str">
        <f>IF($D142="","",IFERROR(VLOOKUP($B142,Kraftvärmeprod!$B$1:$BX$550,MATCH(Z$2,Kraftvärmeprod!$B$1:$VX$1,0),FALSE)/1,0)-IFERROR(VLOOKUP($B142,'Slutlig allokering kvv'!$B$2:$BX$550,MATCH(Z$2,'Slutlig allokering kvv'!$B$1:$BX$1,0),FALSE)/1,0))</f>
        <v/>
      </c>
      <c r="AA142" t="str">
        <f>IF($D142="","",IFERROR(VLOOKUP($B142,Kraftvärmeprod!$B$1:$BX$550,MATCH(AA$2,Kraftvärmeprod!$B$1:$VX$1,0),FALSE)/1,0)-IFERROR(VLOOKUP($B142,'Slutlig allokering kvv'!$B$2:$BX$550,MATCH(AA$2,'Slutlig allokering kvv'!$B$1:$BX$1,0),FALSE)/1,0))</f>
        <v/>
      </c>
      <c r="AB142" t="str">
        <f>IF($D142="","",IFERROR(VLOOKUP($B142,Kraftvärmeprod!$B$1:$BX$550,MATCH(AB$2,Kraftvärmeprod!$B$1:$VX$1,0),FALSE)/1,0)-IFERROR(VLOOKUP($B142,'Slutlig allokering kvv'!$B$2:$BX$550,MATCH(AB$2,'Slutlig allokering kvv'!$B$1:$BX$1,0),FALSE)/1,0))</f>
        <v/>
      </c>
      <c r="AC142" t="str">
        <f>IF($D142="","",IFERROR(VLOOKUP($B142,Kraftvärmeprod!$B$1:$BX$550,MATCH(AC$2,Kraftvärmeprod!$B$1:$VX$1,0),FALSE)/1,0)-IFERROR(VLOOKUP($B142,'Slutlig allokering kvv'!$B$2:$BX$550,MATCH(AC$2,'Slutlig allokering kvv'!$B$1:$BX$1,0),FALSE)/1,0))</f>
        <v/>
      </c>
      <c r="AD142" t="str">
        <f>IF($D142="","",IFERROR(VLOOKUP($B142,Kraftvärmeprod!$B$1:$BX$550,MATCH(AD$2,Kraftvärmeprod!$B$1:$VX$1,0),FALSE)/1,0)-IFERROR(VLOOKUP($B142,'Slutlig allokering kvv'!$B$2:$BX$550,MATCH(AD$2,'Slutlig allokering kvv'!$B$1:$BX$1,0),FALSE)/1,0))</f>
        <v/>
      </c>
      <c r="AE142" t="str">
        <f>IF($D142="","",IFERROR(VLOOKUP($B142,Miljö!$B$1:$E$550,MATCH("Hjälpel kraftvärme (GWh)",Miljö!$B$1:$E$1,0),FALSE)/1,0)-IFERROR(VLOOKUP($B142,'Slutlig allokering kvv'!$B$2:$BX$549,MATCH(AE$2,'Slutlig allokering kvv'!$B$1:$BX$1,0),FALSE)/1,0))</f>
        <v/>
      </c>
      <c r="AI142" s="274">
        <f t="shared" si="8"/>
        <v>0</v>
      </c>
      <c r="AK142">
        <f>IFERROR(VLOOKUP($B142,'Slutlig allokering kvv'!$B$2:$AX$549,MATCH("Summa slutlig allokerad tillförd energi (utan hjälpel och rökgaskondensering):",'Slutlig allokering kvv'!$B$1:$AX$1,0),FALSE)/1,"")</f>
        <v>0</v>
      </c>
      <c r="AM142" s="275" t="str">
        <f>IFERROR(1-VLOOKUP($B142,'Slutlig allokering kvv'!$B$2:$AX$549,MATCH("Andel av bränsle i kvv som allokerats till värme, exklusive rökgaskondensering och hjälpel",'Slutlig allokering kvv'!$B$1:$AX$1,0),FALSE),"")</f>
        <v/>
      </c>
      <c r="AO142" s="115" t="str">
        <f t="shared" si="9"/>
        <v/>
      </c>
      <c r="AP142" s="276" t="str">
        <f t="shared" si="10"/>
        <v/>
      </c>
      <c r="AR142" s="115" t="str">
        <f t="shared" si="11"/>
        <v/>
      </c>
    </row>
    <row r="143" spans="1:44">
      <c r="A143" t="s">
        <v>242</v>
      </c>
      <c r="B143" t="s">
        <v>243</v>
      </c>
      <c r="C143" t="str">
        <f>IFERROR(VLOOKUP($B143,Kraftvärmeprod!$B$1:$AH$479,MATCH(C$2,Kraftvärmeprod!$B$1:$AG$1,0),FALSE)/1,"")</f>
        <v/>
      </c>
      <c r="D143" t="str">
        <f>IFERROR(VLOOKUP($B143,Kraftvärmeprod!$B$1:$AH$479,MATCH(D$2,Kraftvärmeprod!$B$1:$AG$1,0),FALSE)/1,"")</f>
        <v/>
      </c>
      <c r="F143" t="str">
        <f>IF($D143="","",IFERROR(VLOOKUP($B143,Kraftvärmeprod!$B$1:$BX$550,MATCH(F$2,Kraftvärmeprod!$B$1:$VX$1,0),FALSE)/1,0)-IFERROR(VLOOKUP($B143,'Slutlig allokering kvv'!$B$2:$BX$550,MATCH(F$2,'Slutlig allokering kvv'!$B$1:$BX$1,0),FALSE)/1,0))</f>
        <v/>
      </c>
      <c r="G143" t="str">
        <f>IF($D143="","",IFERROR(VLOOKUP($B143,Kraftvärmeprod!$B$1:$BX$550,MATCH(G$2,Kraftvärmeprod!$B$1:$VX$1,0),FALSE)/1,0)-IFERROR(VLOOKUP($B143,'Slutlig allokering kvv'!$B$2:$BX$550,MATCH(G$2,'Slutlig allokering kvv'!$B$1:$BX$1,0),FALSE)/1,0))</f>
        <v/>
      </c>
      <c r="H143" t="str">
        <f>IF($D143="","",IFERROR(VLOOKUP($B143,Kraftvärmeprod!$B$1:$BX$550,MATCH(H$2,Kraftvärmeprod!$B$1:$VX$1,0),FALSE)/1,0)-IFERROR(VLOOKUP($B143,'Slutlig allokering kvv'!$B$2:$BX$550,MATCH(H$2,'Slutlig allokering kvv'!$B$1:$BX$1,0),FALSE)/1,0))</f>
        <v/>
      </c>
      <c r="I143" t="str">
        <f>IF($D143="","",IFERROR(VLOOKUP($B143,Kraftvärmeprod!$B$1:$BX$550,MATCH(I$2,Kraftvärmeprod!$B$1:$VX$1,0),FALSE)/1,0)-IFERROR(VLOOKUP($B143,'Slutlig allokering kvv'!$B$2:$BX$550,MATCH(I$2,'Slutlig allokering kvv'!$B$1:$BX$1,0),FALSE)/1,0))</f>
        <v/>
      </c>
      <c r="J143" t="str">
        <f>IF($D143="","",IFERROR(VLOOKUP($B143,Kraftvärmeprod!$B$1:$BX$550,MATCH(J$2,Kraftvärmeprod!$B$1:$VX$1,0),FALSE)/1,0)-IFERROR(VLOOKUP($B143,'Slutlig allokering kvv'!$B$2:$BX$550,MATCH(J$2,'Slutlig allokering kvv'!$B$1:$BX$1,0),FALSE)/1,0))</f>
        <v/>
      </c>
      <c r="K143" t="str">
        <f>IF($D143="","",IFERROR(VLOOKUP($B143,Kraftvärmeprod!$B$1:$BX$550,MATCH(K$2,Kraftvärmeprod!$B$1:$VX$1,0),FALSE)/1,0)-IFERROR(VLOOKUP($B143,'Slutlig allokering kvv'!$B$2:$BX$550,MATCH(K$2,'Slutlig allokering kvv'!$B$1:$BX$1,0),FALSE)/1,0))</f>
        <v/>
      </c>
      <c r="L143" t="str">
        <f>IF($D143="","",IFERROR(VLOOKUP($B143,Kraftvärmeprod!$B$1:$BX$550,MATCH(L$2,Kraftvärmeprod!$B$1:$VX$1,0),FALSE)/1,0)-IFERROR(VLOOKUP($B143,'Slutlig allokering kvv'!$B$2:$BX$550,MATCH(L$2,'Slutlig allokering kvv'!$B$1:$BX$1,0),FALSE)/1,0))</f>
        <v/>
      </c>
      <c r="M143" t="str">
        <f>IF($D143="","",IFERROR(VLOOKUP($B143,Kraftvärmeprod!$B$1:$BX$550,MATCH(M$2,Kraftvärmeprod!$B$1:$VX$1,0),FALSE)/1,0)-IFERROR(VLOOKUP($B143,'Slutlig allokering kvv'!$B$2:$BX$550,MATCH(M$2,'Slutlig allokering kvv'!$B$1:$BX$1,0),FALSE)/1,0))</f>
        <v/>
      </c>
      <c r="N143" t="str">
        <f>IF($D143="","",IFERROR(VLOOKUP($B143,Kraftvärmeprod!$B$1:$BX$550,MATCH(N$2,Kraftvärmeprod!$B$1:$VX$1,0),FALSE)/1,0)-IFERROR(VLOOKUP($B143,'Slutlig allokering kvv'!$B$2:$BX$550,MATCH(N$2,'Slutlig allokering kvv'!$B$1:$BX$1,0),FALSE)/1,0))</f>
        <v/>
      </c>
      <c r="O143" t="str">
        <f>IF($D143="","",IFERROR(VLOOKUP($B143,Kraftvärmeprod!$B$1:$BX$550,MATCH(O$2,Kraftvärmeprod!$B$1:$VX$1,0),FALSE)/1,0)-IFERROR(VLOOKUP($B143,'Slutlig allokering kvv'!$B$2:$BX$550,MATCH(O$2,'Slutlig allokering kvv'!$B$1:$BX$1,0),FALSE)/1,0))</f>
        <v/>
      </c>
      <c r="P143" t="str">
        <f>IF($D143="","",IFERROR(VLOOKUP($B143,Kraftvärmeprod!$B$1:$BX$550,MATCH(P$2,Kraftvärmeprod!$B$1:$VX$1,0),FALSE)/1,0)-IFERROR(VLOOKUP($B143,'Slutlig allokering kvv'!$B$2:$BX$550,MATCH(P$2,'Slutlig allokering kvv'!$B$1:$BX$1,0),FALSE)/1,0))</f>
        <v/>
      </c>
      <c r="Q143" t="str">
        <f>IF($D143="","",IFERROR(VLOOKUP($B143,Kraftvärmeprod!$B$1:$BX$550,MATCH(Q$2,Kraftvärmeprod!$B$1:$VX$1,0),FALSE)/1,0)-IFERROR(VLOOKUP($B143,'Slutlig allokering kvv'!$B$2:$BX$550,MATCH(Q$2,'Slutlig allokering kvv'!$B$1:$BX$1,0),FALSE)/1,0))</f>
        <v/>
      </c>
      <c r="R143" t="str">
        <f>IF($D143="","",IFERROR(VLOOKUP($B143,Kraftvärmeprod!$B$1:$BX$550,MATCH(R$2,Kraftvärmeprod!$B$1:$VX$1,0),FALSE)/1,0)-IFERROR(VLOOKUP($B143,'Slutlig allokering kvv'!$B$2:$BX$550,MATCH(R$2,'Slutlig allokering kvv'!$B$1:$BX$1,0),FALSE)/1,0))</f>
        <v/>
      </c>
      <c r="S143" t="str">
        <f>IF($D143="","",IFERROR(VLOOKUP($B143,Kraftvärmeprod!$B$1:$BX$550,MATCH(S$2,Kraftvärmeprod!$B$1:$VX$1,0),FALSE)/1,0)-IFERROR(VLOOKUP($B143,'Slutlig allokering kvv'!$B$2:$BX$550,MATCH(S$2,'Slutlig allokering kvv'!$B$1:$BX$1,0),FALSE)/1,0))</f>
        <v/>
      </c>
      <c r="T143" t="str">
        <f>IF($D143="","",IFERROR(VLOOKUP($B143,Kraftvärmeprod!$B$1:$BX$550,MATCH(T$2,Kraftvärmeprod!$B$1:$VX$1,0),FALSE)/1,0)-IFERROR(VLOOKUP($B143,'Slutlig allokering kvv'!$B$2:$BX$550,MATCH(T$2,'Slutlig allokering kvv'!$B$1:$BX$1,0),FALSE)/1,0))</f>
        <v/>
      </c>
      <c r="U143" t="str">
        <f>IF($D143="","",IFERROR(VLOOKUP($B143,Kraftvärmeprod!$B$1:$BX$550,MATCH(U$2,Kraftvärmeprod!$B$1:$VX$1,0),FALSE)/1,0)-IFERROR(VLOOKUP($B143,'Slutlig allokering kvv'!$B$2:$BX$550,MATCH(U$2,'Slutlig allokering kvv'!$B$1:$BX$1,0),FALSE)/1,0))</f>
        <v/>
      </c>
      <c r="V143" t="str">
        <f>IF($D143="","",IFERROR(VLOOKUP($B143,Kraftvärmeprod!$B$1:$BX$550,MATCH(V$2,Kraftvärmeprod!$B$1:$VX$1,0),FALSE)/1,0)-IFERROR(VLOOKUP($B143,'Slutlig allokering kvv'!$B$2:$BX$550,MATCH(V$2,'Slutlig allokering kvv'!$B$1:$BX$1,0),FALSE)/1,0))</f>
        <v/>
      </c>
      <c r="W143" t="str">
        <f>IF($D143="","",IFERROR(VLOOKUP($B143,Kraftvärmeprod!$B$1:$BX$550,MATCH(W$2,Kraftvärmeprod!$B$1:$VX$1,0),FALSE)/1,0)-IFERROR(VLOOKUP($B143,'Slutlig allokering kvv'!$B$2:$BX$550,MATCH(W$2,'Slutlig allokering kvv'!$B$1:$BX$1,0),FALSE)/1,0))</f>
        <v/>
      </c>
      <c r="X143" t="str">
        <f>IF($D143="","",IFERROR(VLOOKUP($B143,Kraftvärmeprod!$B$1:$BX$550,MATCH(X$2,Kraftvärmeprod!$B$1:$VX$1,0),FALSE)/1,0)-IFERROR(VLOOKUP($B143,'Slutlig allokering kvv'!$B$2:$BX$550,MATCH(X$2,'Slutlig allokering kvv'!$B$1:$BX$1,0),FALSE)/1,0))</f>
        <v/>
      </c>
      <c r="Y143" t="str">
        <f>IF($D143="","",IFERROR(VLOOKUP($B143,Kraftvärmeprod!$B$1:$BX$550,MATCH(Y$2,Kraftvärmeprod!$B$1:$VX$1,0),FALSE)/1,0)-IFERROR(VLOOKUP($B143,'Slutlig allokering kvv'!$B$2:$BX$550,MATCH(Y$2,'Slutlig allokering kvv'!$B$1:$BX$1,0),FALSE)/1,0))</f>
        <v/>
      </c>
      <c r="Z143" t="str">
        <f>IF($D143="","",IFERROR(VLOOKUP($B143,Kraftvärmeprod!$B$1:$BX$550,MATCH(Z$2,Kraftvärmeprod!$B$1:$VX$1,0),FALSE)/1,0)-IFERROR(VLOOKUP($B143,'Slutlig allokering kvv'!$B$2:$BX$550,MATCH(Z$2,'Slutlig allokering kvv'!$B$1:$BX$1,0),FALSE)/1,0))</f>
        <v/>
      </c>
      <c r="AA143" t="str">
        <f>IF($D143="","",IFERROR(VLOOKUP($B143,Kraftvärmeprod!$B$1:$BX$550,MATCH(AA$2,Kraftvärmeprod!$B$1:$VX$1,0),FALSE)/1,0)-IFERROR(VLOOKUP($B143,'Slutlig allokering kvv'!$B$2:$BX$550,MATCH(AA$2,'Slutlig allokering kvv'!$B$1:$BX$1,0),FALSE)/1,0))</f>
        <v/>
      </c>
      <c r="AB143" t="str">
        <f>IF($D143="","",IFERROR(VLOOKUP($B143,Kraftvärmeprod!$B$1:$BX$550,MATCH(AB$2,Kraftvärmeprod!$B$1:$VX$1,0),FALSE)/1,0)-IFERROR(VLOOKUP($B143,'Slutlig allokering kvv'!$B$2:$BX$550,MATCH(AB$2,'Slutlig allokering kvv'!$B$1:$BX$1,0),FALSE)/1,0))</f>
        <v/>
      </c>
      <c r="AC143" t="str">
        <f>IF($D143="","",IFERROR(VLOOKUP($B143,Kraftvärmeprod!$B$1:$BX$550,MATCH(AC$2,Kraftvärmeprod!$B$1:$VX$1,0),FALSE)/1,0)-IFERROR(VLOOKUP($B143,'Slutlig allokering kvv'!$B$2:$BX$550,MATCH(AC$2,'Slutlig allokering kvv'!$B$1:$BX$1,0),FALSE)/1,0))</f>
        <v/>
      </c>
      <c r="AD143" t="str">
        <f>IF($D143="","",IFERROR(VLOOKUP($B143,Kraftvärmeprod!$B$1:$BX$550,MATCH(AD$2,Kraftvärmeprod!$B$1:$VX$1,0),FALSE)/1,0)-IFERROR(VLOOKUP($B143,'Slutlig allokering kvv'!$B$2:$BX$550,MATCH(AD$2,'Slutlig allokering kvv'!$B$1:$BX$1,0),FALSE)/1,0))</f>
        <v/>
      </c>
      <c r="AE143" t="str">
        <f>IF($D143="","",IFERROR(VLOOKUP($B143,Miljö!$B$1:$E$550,MATCH("Hjälpel kraftvärme (GWh)",Miljö!$B$1:$E$1,0),FALSE)/1,0)-IFERROR(VLOOKUP($B143,'Slutlig allokering kvv'!$B$2:$BX$549,MATCH(AE$2,'Slutlig allokering kvv'!$B$1:$BX$1,0),FALSE)/1,0))</f>
        <v/>
      </c>
      <c r="AI143" s="274">
        <f t="shared" si="8"/>
        <v>0</v>
      </c>
      <c r="AK143">
        <f>IFERROR(VLOOKUP($B143,'Slutlig allokering kvv'!$B$2:$AX$549,MATCH("Summa slutlig allokerad tillförd energi (utan hjälpel och rökgaskondensering):",'Slutlig allokering kvv'!$B$1:$AX$1,0),FALSE)/1,"")</f>
        <v>0</v>
      </c>
      <c r="AM143" s="275" t="str">
        <f>IFERROR(1-VLOOKUP($B143,'Slutlig allokering kvv'!$B$2:$AX$549,MATCH("Andel av bränsle i kvv som allokerats till värme, exklusive rökgaskondensering och hjälpel",'Slutlig allokering kvv'!$B$1:$AX$1,0),FALSE),"")</f>
        <v/>
      </c>
      <c r="AO143" s="115" t="str">
        <f t="shared" si="9"/>
        <v/>
      </c>
      <c r="AP143" s="276" t="str">
        <f t="shared" si="10"/>
        <v/>
      </c>
      <c r="AR143" s="115" t="str">
        <f t="shared" si="11"/>
        <v/>
      </c>
    </row>
    <row r="144" spans="1:44">
      <c r="A144" t="s">
        <v>246</v>
      </c>
      <c r="B144" t="s">
        <v>247</v>
      </c>
      <c r="C144" t="str">
        <f>IFERROR(VLOOKUP($B144,Kraftvärmeprod!$B$1:$AH$479,MATCH(C$2,Kraftvärmeprod!$B$1:$AG$1,0),FALSE)/1,"")</f>
        <v/>
      </c>
      <c r="D144" t="str">
        <f>IFERROR(VLOOKUP($B144,Kraftvärmeprod!$B$1:$AH$479,MATCH(D$2,Kraftvärmeprod!$B$1:$AG$1,0),FALSE)/1,"")</f>
        <v/>
      </c>
      <c r="F144" t="str">
        <f>IF($D144="","",IFERROR(VLOOKUP($B144,Kraftvärmeprod!$B$1:$BX$550,MATCH(F$2,Kraftvärmeprod!$B$1:$VX$1,0),FALSE)/1,0)-IFERROR(VLOOKUP($B144,'Slutlig allokering kvv'!$B$2:$BX$550,MATCH(F$2,'Slutlig allokering kvv'!$B$1:$BX$1,0),FALSE)/1,0))</f>
        <v/>
      </c>
      <c r="G144" t="str">
        <f>IF($D144="","",IFERROR(VLOOKUP($B144,Kraftvärmeprod!$B$1:$BX$550,MATCH(G$2,Kraftvärmeprod!$B$1:$VX$1,0),FALSE)/1,0)-IFERROR(VLOOKUP($B144,'Slutlig allokering kvv'!$B$2:$BX$550,MATCH(G$2,'Slutlig allokering kvv'!$B$1:$BX$1,0),FALSE)/1,0))</f>
        <v/>
      </c>
      <c r="H144" t="str">
        <f>IF($D144="","",IFERROR(VLOOKUP($B144,Kraftvärmeprod!$B$1:$BX$550,MATCH(H$2,Kraftvärmeprod!$B$1:$VX$1,0),FALSE)/1,0)-IFERROR(VLOOKUP($B144,'Slutlig allokering kvv'!$B$2:$BX$550,MATCH(H$2,'Slutlig allokering kvv'!$B$1:$BX$1,0),FALSE)/1,0))</f>
        <v/>
      </c>
      <c r="I144" t="str">
        <f>IF($D144="","",IFERROR(VLOOKUP($B144,Kraftvärmeprod!$B$1:$BX$550,MATCH(I$2,Kraftvärmeprod!$B$1:$VX$1,0),FALSE)/1,0)-IFERROR(VLOOKUP($B144,'Slutlig allokering kvv'!$B$2:$BX$550,MATCH(I$2,'Slutlig allokering kvv'!$B$1:$BX$1,0),FALSE)/1,0))</f>
        <v/>
      </c>
      <c r="J144" t="str">
        <f>IF($D144="","",IFERROR(VLOOKUP($B144,Kraftvärmeprod!$B$1:$BX$550,MATCH(J$2,Kraftvärmeprod!$B$1:$VX$1,0),FALSE)/1,0)-IFERROR(VLOOKUP($B144,'Slutlig allokering kvv'!$B$2:$BX$550,MATCH(J$2,'Slutlig allokering kvv'!$B$1:$BX$1,0),FALSE)/1,0))</f>
        <v/>
      </c>
      <c r="K144" t="str">
        <f>IF($D144="","",IFERROR(VLOOKUP($B144,Kraftvärmeprod!$B$1:$BX$550,MATCH(K$2,Kraftvärmeprod!$B$1:$VX$1,0),FALSE)/1,0)-IFERROR(VLOOKUP($B144,'Slutlig allokering kvv'!$B$2:$BX$550,MATCH(K$2,'Slutlig allokering kvv'!$B$1:$BX$1,0),FALSE)/1,0))</f>
        <v/>
      </c>
      <c r="L144" t="str">
        <f>IF($D144="","",IFERROR(VLOOKUP($B144,Kraftvärmeprod!$B$1:$BX$550,MATCH(L$2,Kraftvärmeprod!$B$1:$VX$1,0),FALSE)/1,0)-IFERROR(VLOOKUP($B144,'Slutlig allokering kvv'!$B$2:$BX$550,MATCH(L$2,'Slutlig allokering kvv'!$B$1:$BX$1,0),FALSE)/1,0))</f>
        <v/>
      </c>
      <c r="M144" t="str">
        <f>IF($D144="","",IFERROR(VLOOKUP($B144,Kraftvärmeprod!$B$1:$BX$550,MATCH(M$2,Kraftvärmeprod!$B$1:$VX$1,0),FALSE)/1,0)-IFERROR(VLOOKUP($B144,'Slutlig allokering kvv'!$B$2:$BX$550,MATCH(M$2,'Slutlig allokering kvv'!$B$1:$BX$1,0),FALSE)/1,0))</f>
        <v/>
      </c>
      <c r="N144" t="str">
        <f>IF($D144="","",IFERROR(VLOOKUP($B144,Kraftvärmeprod!$B$1:$BX$550,MATCH(N$2,Kraftvärmeprod!$B$1:$VX$1,0),FALSE)/1,0)-IFERROR(VLOOKUP($B144,'Slutlig allokering kvv'!$B$2:$BX$550,MATCH(N$2,'Slutlig allokering kvv'!$B$1:$BX$1,0),FALSE)/1,0))</f>
        <v/>
      </c>
      <c r="O144" t="str">
        <f>IF($D144="","",IFERROR(VLOOKUP($B144,Kraftvärmeprod!$B$1:$BX$550,MATCH(O$2,Kraftvärmeprod!$B$1:$VX$1,0),FALSE)/1,0)-IFERROR(VLOOKUP($B144,'Slutlig allokering kvv'!$B$2:$BX$550,MATCH(O$2,'Slutlig allokering kvv'!$B$1:$BX$1,0),FALSE)/1,0))</f>
        <v/>
      </c>
      <c r="P144" t="str">
        <f>IF($D144="","",IFERROR(VLOOKUP($B144,Kraftvärmeprod!$B$1:$BX$550,MATCH(P$2,Kraftvärmeprod!$B$1:$VX$1,0),FALSE)/1,0)-IFERROR(VLOOKUP($B144,'Slutlig allokering kvv'!$B$2:$BX$550,MATCH(P$2,'Slutlig allokering kvv'!$B$1:$BX$1,0),FALSE)/1,0))</f>
        <v/>
      </c>
      <c r="Q144" t="str">
        <f>IF($D144="","",IFERROR(VLOOKUP($B144,Kraftvärmeprod!$B$1:$BX$550,MATCH(Q$2,Kraftvärmeprod!$B$1:$VX$1,0),FALSE)/1,0)-IFERROR(VLOOKUP($B144,'Slutlig allokering kvv'!$B$2:$BX$550,MATCH(Q$2,'Slutlig allokering kvv'!$B$1:$BX$1,0),FALSE)/1,0))</f>
        <v/>
      </c>
      <c r="R144" t="str">
        <f>IF($D144="","",IFERROR(VLOOKUP($B144,Kraftvärmeprod!$B$1:$BX$550,MATCH(R$2,Kraftvärmeprod!$B$1:$VX$1,0),FALSE)/1,0)-IFERROR(VLOOKUP($B144,'Slutlig allokering kvv'!$B$2:$BX$550,MATCH(R$2,'Slutlig allokering kvv'!$B$1:$BX$1,0),FALSE)/1,0))</f>
        <v/>
      </c>
      <c r="S144" t="str">
        <f>IF($D144="","",IFERROR(VLOOKUP($B144,Kraftvärmeprod!$B$1:$BX$550,MATCH(S$2,Kraftvärmeprod!$B$1:$VX$1,0),FALSE)/1,0)-IFERROR(VLOOKUP($B144,'Slutlig allokering kvv'!$B$2:$BX$550,MATCH(S$2,'Slutlig allokering kvv'!$B$1:$BX$1,0),FALSE)/1,0))</f>
        <v/>
      </c>
      <c r="T144" t="str">
        <f>IF($D144="","",IFERROR(VLOOKUP($B144,Kraftvärmeprod!$B$1:$BX$550,MATCH(T$2,Kraftvärmeprod!$B$1:$VX$1,0),FALSE)/1,0)-IFERROR(VLOOKUP($B144,'Slutlig allokering kvv'!$B$2:$BX$550,MATCH(T$2,'Slutlig allokering kvv'!$B$1:$BX$1,0),FALSE)/1,0))</f>
        <v/>
      </c>
      <c r="U144" t="str">
        <f>IF($D144="","",IFERROR(VLOOKUP($B144,Kraftvärmeprod!$B$1:$BX$550,MATCH(U$2,Kraftvärmeprod!$B$1:$VX$1,0),FALSE)/1,0)-IFERROR(VLOOKUP($B144,'Slutlig allokering kvv'!$B$2:$BX$550,MATCH(U$2,'Slutlig allokering kvv'!$B$1:$BX$1,0),FALSE)/1,0))</f>
        <v/>
      </c>
      <c r="V144" t="str">
        <f>IF($D144="","",IFERROR(VLOOKUP($B144,Kraftvärmeprod!$B$1:$BX$550,MATCH(V$2,Kraftvärmeprod!$B$1:$VX$1,0),FALSE)/1,0)-IFERROR(VLOOKUP($B144,'Slutlig allokering kvv'!$B$2:$BX$550,MATCH(V$2,'Slutlig allokering kvv'!$B$1:$BX$1,0),FALSE)/1,0))</f>
        <v/>
      </c>
      <c r="W144" t="str">
        <f>IF($D144="","",IFERROR(VLOOKUP($B144,Kraftvärmeprod!$B$1:$BX$550,MATCH(W$2,Kraftvärmeprod!$B$1:$VX$1,0),FALSE)/1,0)-IFERROR(VLOOKUP($B144,'Slutlig allokering kvv'!$B$2:$BX$550,MATCH(W$2,'Slutlig allokering kvv'!$B$1:$BX$1,0),FALSE)/1,0))</f>
        <v/>
      </c>
      <c r="X144" t="str">
        <f>IF($D144="","",IFERROR(VLOOKUP($B144,Kraftvärmeprod!$B$1:$BX$550,MATCH(X$2,Kraftvärmeprod!$B$1:$VX$1,0),FALSE)/1,0)-IFERROR(VLOOKUP($B144,'Slutlig allokering kvv'!$B$2:$BX$550,MATCH(X$2,'Slutlig allokering kvv'!$B$1:$BX$1,0),FALSE)/1,0))</f>
        <v/>
      </c>
      <c r="Y144" t="str">
        <f>IF($D144="","",IFERROR(VLOOKUP($B144,Kraftvärmeprod!$B$1:$BX$550,MATCH(Y$2,Kraftvärmeprod!$B$1:$VX$1,0),FALSE)/1,0)-IFERROR(VLOOKUP($B144,'Slutlig allokering kvv'!$B$2:$BX$550,MATCH(Y$2,'Slutlig allokering kvv'!$B$1:$BX$1,0),FALSE)/1,0))</f>
        <v/>
      </c>
      <c r="Z144" t="str">
        <f>IF($D144="","",IFERROR(VLOOKUP($B144,Kraftvärmeprod!$B$1:$BX$550,MATCH(Z$2,Kraftvärmeprod!$B$1:$VX$1,0),FALSE)/1,0)-IFERROR(VLOOKUP($B144,'Slutlig allokering kvv'!$B$2:$BX$550,MATCH(Z$2,'Slutlig allokering kvv'!$B$1:$BX$1,0),FALSE)/1,0))</f>
        <v/>
      </c>
      <c r="AA144" t="str">
        <f>IF($D144="","",IFERROR(VLOOKUP($B144,Kraftvärmeprod!$B$1:$BX$550,MATCH(AA$2,Kraftvärmeprod!$B$1:$VX$1,0),FALSE)/1,0)-IFERROR(VLOOKUP($B144,'Slutlig allokering kvv'!$B$2:$BX$550,MATCH(AA$2,'Slutlig allokering kvv'!$B$1:$BX$1,0),FALSE)/1,0))</f>
        <v/>
      </c>
      <c r="AB144" t="str">
        <f>IF($D144="","",IFERROR(VLOOKUP($B144,Kraftvärmeprod!$B$1:$BX$550,MATCH(AB$2,Kraftvärmeprod!$B$1:$VX$1,0),FALSE)/1,0)-IFERROR(VLOOKUP($B144,'Slutlig allokering kvv'!$B$2:$BX$550,MATCH(AB$2,'Slutlig allokering kvv'!$B$1:$BX$1,0),FALSE)/1,0))</f>
        <v/>
      </c>
      <c r="AC144" t="str">
        <f>IF($D144="","",IFERROR(VLOOKUP($B144,Kraftvärmeprod!$B$1:$BX$550,MATCH(AC$2,Kraftvärmeprod!$B$1:$VX$1,0),FALSE)/1,0)-IFERROR(VLOOKUP($B144,'Slutlig allokering kvv'!$B$2:$BX$550,MATCH(AC$2,'Slutlig allokering kvv'!$B$1:$BX$1,0),FALSE)/1,0))</f>
        <v/>
      </c>
      <c r="AD144" t="str">
        <f>IF($D144="","",IFERROR(VLOOKUP($B144,Kraftvärmeprod!$B$1:$BX$550,MATCH(AD$2,Kraftvärmeprod!$B$1:$VX$1,0),FALSE)/1,0)-IFERROR(VLOOKUP($B144,'Slutlig allokering kvv'!$B$2:$BX$550,MATCH(AD$2,'Slutlig allokering kvv'!$B$1:$BX$1,0),FALSE)/1,0))</f>
        <v/>
      </c>
      <c r="AE144" t="str">
        <f>IF($D144="","",IFERROR(VLOOKUP($B144,Miljö!$B$1:$E$550,MATCH("Hjälpel kraftvärme (GWh)",Miljö!$B$1:$E$1,0),FALSE)/1,0)-IFERROR(VLOOKUP($B144,'Slutlig allokering kvv'!$B$2:$BX$549,MATCH(AE$2,'Slutlig allokering kvv'!$B$1:$BX$1,0),FALSE)/1,0))</f>
        <v/>
      </c>
      <c r="AI144" s="274">
        <f t="shared" si="8"/>
        <v>0</v>
      </c>
      <c r="AK144">
        <f>IFERROR(VLOOKUP($B144,'Slutlig allokering kvv'!$B$2:$AX$549,MATCH("Summa slutlig allokerad tillförd energi (utan hjälpel och rökgaskondensering):",'Slutlig allokering kvv'!$B$1:$AX$1,0),FALSE)/1,"")</f>
        <v>0</v>
      </c>
      <c r="AM144" s="275" t="str">
        <f>IFERROR(1-VLOOKUP($B144,'Slutlig allokering kvv'!$B$2:$AX$549,MATCH("Andel av bränsle i kvv som allokerats till värme, exklusive rökgaskondensering och hjälpel",'Slutlig allokering kvv'!$B$1:$AX$1,0),FALSE),"")</f>
        <v/>
      </c>
      <c r="AO144" s="115" t="str">
        <f t="shared" si="9"/>
        <v/>
      </c>
      <c r="AP144" s="276" t="str">
        <f t="shared" si="10"/>
        <v/>
      </c>
      <c r="AR144" s="115" t="str">
        <f t="shared" si="11"/>
        <v/>
      </c>
    </row>
    <row r="145" spans="1:44">
      <c r="A145" t="s">
        <v>246</v>
      </c>
      <c r="B145" t="s">
        <v>248</v>
      </c>
      <c r="C145" t="str">
        <f>IFERROR(VLOOKUP($B145,Kraftvärmeprod!$B$1:$AH$479,MATCH(C$2,Kraftvärmeprod!$B$1:$AG$1,0),FALSE)/1,"")</f>
        <v/>
      </c>
      <c r="D145" t="str">
        <f>IFERROR(VLOOKUP($B145,Kraftvärmeprod!$B$1:$AH$479,MATCH(D$2,Kraftvärmeprod!$B$1:$AG$1,0),FALSE)/1,"")</f>
        <v/>
      </c>
      <c r="F145" t="str">
        <f>IF($D145="","",IFERROR(VLOOKUP($B145,Kraftvärmeprod!$B$1:$BX$550,MATCH(F$2,Kraftvärmeprod!$B$1:$VX$1,0),FALSE)/1,0)-IFERROR(VLOOKUP($B145,'Slutlig allokering kvv'!$B$2:$BX$550,MATCH(F$2,'Slutlig allokering kvv'!$B$1:$BX$1,0),FALSE)/1,0))</f>
        <v/>
      </c>
      <c r="G145" t="str">
        <f>IF($D145="","",IFERROR(VLOOKUP($B145,Kraftvärmeprod!$B$1:$BX$550,MATCH(G$2,Kraftvärmeprod!$B$1:$VX$1,0),FALSE)/1,0)-IFERROR(VLOOKUP($B145,'Slutlig allokering kvv'!$B$2:$BX$550,MATCH(G$2,'Slutlig allokering kvv'!$B$1:$BX$1,0),FALSE)/1,0))</f>
        <v/>
      </c>
      <c r="H145" t="str">
        <f>IF($D145="","",IFERROR(VLOOKUP($B145,Kraftvärmeprod!$B$1:$BX$550,MATCH(H$2,Kraftvärmeprod!$B$1:$VX$1,0),FALSE)/1,0)-IFERROR(VLOOKUP($B145,'Slutlig allokering kvv'!$B$2:$BX$550,MATCH(H$2,'Slutlig allokering kvv'!$B$1:$BX$1,0),FALSE)/1,0))</f>
        <v/>
      </c>
      <c r="I145" t="str">
        <f>IF($D145="","",IFERROR(VLOOKUP($B145,Kraftvärmeprod!$B$1:$BX$550,MATCH(I$2,Kraftvärmeprod!$B$1:$VX$1,0),FALSE)/1,0)-IFERROR(VLOOKUP($B145,'Slutlig allokering kvv'!$B$2:$BX$550,MATCH(I$2,'Slutlig allokering kvv'!$B$1:$BX$1,0),FALSE)/1,0))</f>
        <v/>
      </c>
      <c r="J145" t="str">
        <f>IF($D145="","",IFERROR(VLOOKUP($B145,Kraftvärmeprod!$B$1:$BX$550,MATCH(J$2,Kraftvärmeprod!$B$1:$VX$1,0),FALSE)/1,0)-IFERROR(VLOOKUP($B145,'Slutlig allokering kvv'!$B$2:$BX$550,MATCH(J$2,'Slutlig allokering kvv'!$B$1:$BX$1,0),FALSE)/1,0))</f>
        <v/>
      </c>
      <c r="K145" t="str">
        <f>IF($D145="","",IFERROR(VLOOKUP($B145,Kraftvärmeprod!$B$1:$BX$550,MATCH(K$2,Kraftvärmeprod!$B$1:$VX$1,0),FALSE)/1,0)-IFERROR(VLOOKUP($B145,'Slutlig allokering kvv'!$B$2:$BX$550,MATCH(K$2,'Slutlig allokering kvv'!$B$1:$BX$1,0),FALSE)/1,0))</f>
        <v/>
      </c>
      <c r="L145" t="str">
        <f>IF($D145="","",IFERROR(VLOOKUP($B145,Kraftvärmeprod!$B$1:$BX$550,MATCH(L$2,Kraftvärmeprod!$B$1:$VX$1,0),FALSE)/1,0)-IFERROR(VLOOKUP($B145,'Slutlig allokering kvv'!$B$2:$BX$550,MATCH(L$2,'Slutlig allokering kvv'!$B$1:$BX$1,0),FALSE)/1,0))</f>
        <v/>
      </c>
      <c r="M145" t="str">
        <f>IF($D145="","",IFERROR(VLOOKUP($B145,Kraftvärmeprod!$B$1:$BX$550,MATCH(M$2,Kraftvärmeprod!$B$1:$VX$1,0),FALSE)/1,0)-IFERROR(VLOOKUP($B145,'Slutlig allokering kvv'!$B$2:$BX$550,MATCH(M$2,'Slutlig allokering kvv'!$B$1:$BX$1,0),FALSE)/1,0))</f>
        <v/>
      </c>
      <c r="N145" t="str">
        <f>IF($D145="","",IFERROR(VLOOKUP($B145,Kraftvärmeprod!$B$1:$BX$550,MATCH(N$2,Kraftvärmeprod!$B$1:$VX$1,0),FALSE)/1,0)-IFERROR(VLOOKUP($B145,'Slutlig allokering kvv'!$B$2:$BX$550,MATCH(N$2,'Slutlig allokering kvv'!$B$1:$BX$1,0),FALSE)/1,0))</f>
        <v/>
      </c>
      <c r="O145" t="str">
        <f>IF($D145="","",IFERROR(VLOOKUP($B145,Kraftvärmeprod!$B$1:$BX$550,MATCH(O$2,Kraftvärmeprod!$B$1:$VX$1,0),FALSE)/1,0)-IFERROR(VLOOKUP($B145,'Slutlig allokering kvv'!$B$2:$BX$550,MATCH(O$2,'Slutlig allokering kvv'!$B$1:$BX$1,0),FALSE)/1,0))</f>
        <v/>
      </c>
      <c r="P145" t="str">
        <f>IF($D145="","",IFERROR(VLOOKUP($B145,Kraftvärmeprod!$B$1:$BX$550,MATCH(P$2,Kraftvärmeprod!$B$1:$VX$1,0),FALSE)/1,0)-IFERROR(VLOOKUP($B145,'Slutlig allokering kvv'!$B$2:$BX$550,MATCH(P$2,'Slutlig allokering kvv'!$B$1:$BX$1,0),FALSE)/1,0))</f>
        <v/>
      </c>
      <c r="Q145" t="str">
        <f>IF($D145="","",IFERROR(VLOOKUP($B145,Kraftvärmeprod!$B$1:$BX$550,MATCH(Q$2,Kraftvärmeprod!$B$1:$VX$1,0),FALSE)/1,0)-IFERROR(VLOOKUP($B145,'Slutlig allokering kvv'!$B$2:$BX$550,MATCH(Q$2,'Slutlig allokering kvv'!$B$1:$BX$1,0),FALSE)/1,0))</f>
        <v/>
      </c>
      <c r="R145" t="str">
        <f>IF($D145="","",IFERROR(VLOOKUP($B145,Kraftvärmeprod!$B$1:$BX$550,MATCH(R$2,Kraftvärmeprod!$B$1:$VX$1,0),FALSE)/1,0)-IFERROR(VLOOKUP($B145,'Slutlig allokering kvv'!$B$2:$BX$550,MATCH(R$2,'Slutlig allokering kvv'!$B$1:$BX$1,0),FALSE)/1,0))</f>
        <v/>
      </c>
      <c r="S145" t="str">
        <f>IF($D145="","",IFERROR(VLOOKUP($B145,Kraftvärmeprod!$B$1:$BX$550,MATCH(S$2,Kraftvärmeprod!$B$1:$VX$1,0),FALSE)/1,0)-IFERROR(VLOOKUP($B145,'Slutlig allokering kvv'!$B$2:$BX$550,MATCH(S$2,'Slutlig allokering kvv'!$B$1:$BX$1,0),FALSE)/1,0))</f>
        <v/>
      </c>
      <c r="T145" t="str">
        <f>IF($D145="","",IFERROR(VLOOKUP($B145,Kraftvärmeprod!$B$1:$BX$550,MATCH(T$2,Kraftvärmeprod!$B$1:$VX$1,0),FALSE)/1,0)-IFERROR(VLOOKUP($B145,'Slutlig allokering kvv'!$B$2:$BX$550,MATCH(T$2,'Slutlig allokering kvv'!$B$1:$BX$1,0),FALSE)/1,0))</f>
        <v/>
      </c>
      <c r="U145" t="str">
        <f>IF($D145="","",IFERROR(VLOOKUP($B145,Kraftvärmeprod!$B$1:$BX$550,MATCH(U$2,Kraftvärmeprod!$B$1:$VX$1,0),FALSE)/1,0)-IFERROR(VLOOKUP($B145,'Slutlig allokering kvv'!$B$2:$BX$550,MATCH(U$2,'Slutlig allokering kvv'!$B$1:$BX$1,0),FALSE)/1,0))</f>
        <v/>
      </c>
      <c r="V145" t="str">
        <f>IF($D145="","",IFERROR(VLOOKUP($B145,Kraftvärmeprod!$B$1:$BX$550,MATCH(V$2,Kraftvärmeprod!$B$1:$VX$1,0),FALSE)/1,0)-IFERROR(VLOOKUP($B145,'Slutlig allokering kvv'!$B$2:$BX$550,MATCH(V$2,'Slutlig allokering kvv'!$B$1:$BX$1,0),FALSE)/1,0))</f>
        <v/>
      </c>
      <c r="W145" t="str">
        <f>IF($D145="","",IFERROR(VLOOKUP($B145,Kraftvärmeprod!$B$1:$BX$550,MATCH(W$2,Kraftvärmeprod!$B$1:$VX$1,0),FALSE)/1,0)-IFERROR(VLOOKUP($B145,'Slutlig allokering kvv'!$B$2:$BX$550,MATCH(W$2,'Slutlig allokering kvv'!$B$1:$BX$1,0),FALSE)/1,0))</f>
        <v/>
      </c>
      <c r="X145" t="str">
        <f>IF($D145="","",IFERROR(VLOOKUP($B145,Kraftvärmeprod!$B$1:$BX$550,MATCH(X$2,Kraftvärmeprod!$B$1:$VX$1,0),FALSE)/1,0)-IFERROR(VLOOKUP($B145,'Slutlig allokering kvv'!$B$2:$BX$550,MATCH(X$2,'Slutlig allokering kvv'!$B$1:$BX$1,0),FALSE)/1,0))</f>
        <v/>
      </c>
      <c r="Y145" t="str">
        <f>IF($D145="","",IFERROR(VLOOKUP($B145,Kraftvärmeprod!$B$1:$BX$550,MATCH(Y$2,Kraftvärmeprod!$B$1:$VX$1,0),FALSE)/1,0)-IFERROR(VLOOKUP($B145,'Slutlig allokering kvv'!$B$2:$BX$550,MATCH(Y$2,'Slutlig allokering kvv'!$B$1:$BX$1,0),FALSE)/1,0))</f>
        <v/>
      </c>
      <c r="Z145" t="str">
        <f>IF($D145="","",IFERROR(VLOOKUP($B145,Kraftvärmeprod!$B$1:$BX$550,MATCH(Z$2,Kraftvärmeprod!$B$1:$VX$1,0),FALSE)/1,0)-IFERROR(VLOOKUP($B145,'Slutlig allokering kvv'!$B$2:$BX$550,MATCH(Z$2,'Slutlig allokering kvv'!$B$1:$BX$1,0),FALSE)/1,0))</f>
        <v/>
      </c>
      <c r="AA145" t="str">
        <f>IF($D145="","",IFERROR(VLOOKUP($B145,Kraftvärmeprod!$B$1:$BX$550,MATCH(AA$2,Kraftvärmeprod!$B$1:$VX$1,0),FALSE)/1,0)-IFERROR(VLOOKUP($B145,'Slutlig allokering kvv'!$B$2:$BX$550,MATCH(AA$2,'Slutlig allokering kvv'!$B$1:$BX$1,0),FALSE)/1,0))</f>
        <v/>
      </c>
      <c r="AB145" t="str">
        <f>IF($D145="","",IFERROR(VLOOKUP($B145,Kraftvärmeprod!$B$1:$BX$550,MATCH(AB$2,Kraftvärmeprod!$B$1:$VX$1,0),FALSE)/1,0)-IFERROR(VLOOKUP($B145,'Slutlig allokering kvv'!$B$2:$BX$550,MATCH(AB$2,'Slutlig allokering kvv'!$B$1:$BX$1,0),FALSE)/1,0))</f>
        <v/>
      </c>
      <c r="AC145" t="str">
        <f>IF($D145="","",IFERROR(VLOOKUP($B145,Kraftvärmeprod!$B$1:$BX$550,MATCH(AC$2,Kraftvärmeprod!$B$1:$VX$1,0),FALSE)/1,0)-IFERROR(VLOOKUP($B145,'Slutlig allokering kvv'!$B$2:$BX$550,MATCH(AC$2,'Slutlig allokering kvv'!$B$1:$BX$1,0),FALSE)/1,0))</f>
        <v/>
      </c>
      <c r="AD145" t="str">
        <f>IF($D145="","",IFERROR(VLOOKUP($B145,Kraftvärmeprod!$B$1:$BX$550,MATCH(AD$2,Kraftvärmeprod!$B$1:$VX$1,0),FALSE)/1,0)-IFERROR(VLOOKUP($B145,'Slutlig allokering kvv'!$B$2:$BX$550,MATCH(AD$2,'Slutlig allokering kvv'!$B$1:$BX$1,0),FALSE)/1,0))</f>
        <v/>
      </c>
      <c r="AE145" t="str">
        <f>IF($D145="","",IFERROR(VLOOKUP($B145,Miljö!$B$1:$E$550,MATCH("Hjälpel kraftvärme (GWh)",Miljö!$B$1:$E$1,0),FALSE)/1,0)-IFERROR(VLOOKUP($B145,'Slutlig allokering kvv'!$B$2:$BX$549,MATCH(AE$2,'Slutlig allokering kvv'!$B$1:$BX$1,0),FALSE)/1,0))</f>
        <v/>
      </c>
      <c r="AI145" s="274">
        <f t="shared" si="8"/>
        <v>0</v>
      </c>
      <c r="AK145">
        <f>IFERROR(VLOOKUP($B145,'Slutlig allokering kvv'!$B$2:$AX$549,MATCH("Summa slutlig allokerad tillförd energi (utan hjälpel och rökgaskondensering):",'Slutlig allokering kvv'!$B$1:$AX$1,0),FALSE)/1,"")</f>
        <v>0</v>
      </c>
      <c r="AM145" s="275" t="str">
        <f>IFERROR(1-VLOOKUP($B145,'Slutlig allokering kvv'!$B$2:$AX$549,MATCH("Andel av bränsle i kvv som allokerats till värme, exklusive rökgaskondensering och hjälpel",'Slutlig allokering kvv'!$B$1:$AX$1,0),FALSE),"")</f>
        <v/>
      </c>
      <c r="AO145" s="115" t="str">
        <f t="shared" si="9"/>
        <v/>
      </c>
      <c r="AP145" s="276" t="str">
        <f t="shared" si="10"/>
        <v/>
      </c>
      <c r="AR145" s="115" t="str">
        <f t="shared" si="11"/>
        <v/>
      </c>
    </row>
    <row r="146" spans="1:44">
      <c r="A146" t="s">
        <v>246</v>
      </c>
      <c r="B146" t="s">
        <v>249</v>
      </c>
      <c r="C146" t="str">
        <f>IFERROR(VLOOKUP($B146,Kraftvärmeprod!$B$1:$AH$479,MATCH(C$2,Kraftvärmeprod!$B$1:$AG$1,0),FALSE)/1,"")</f>
        <v/>
      </c>
      <c r="D146" t="str">
        <f>IFERROR(VLOOKUP($B146,Kraftvärmeprod!$B$1:$AH$479,MATCH(D$2,Kraftvärmeprod!$B$1:$AG$1,0),FALSE)/1,"")</f>
        <v/>
      </c>
      <c r="F146" t="str">
        <f>IF($D146="","",IFERROR(VLOOKUP($B146,Kraftvärmeprod!$B$1:$BX$550,MATCH(F$2,Kraftvärmeprod!$B$1:$VX$1,0),FALSE)/1,0)-IFERROR(VLOOKUP($B146,'Slutlig allokering kvv'!$B$2:$BX$550,MATCH(F$2,'Slutlig allokering kvv'!$B$1:$BX$1,0),FALSE)/1,0))</f>
        <v/>
      </c>
      <c r="G146" t="str">
        <f>IF($D146="","",IFERROR(VLOOKUP($B146,Kraftvärmeprod!$B$1:$BX$550,MATCH(G$2,Kraftvärmeprod!$B$1:$VX$1,0),FALSE)/1,0)-IFERROR(VLOOKUP($B146,'Slutlig allokering kvv'!$B$2:$BX$550,MATCH(G$2,'Slutlig allokering kvv'!$B$1:$BX$1,0),FALSE)/1,0))</f>
        <v/>
      </c>
      <c r="H146" t="str">
        <f>IF($D146="","",IFERROR(VLOOKUP($B146,Kraftvärmeprod!$B$1:$BX$550,MATCH(H$2,Kraftvärmeprod!$B$1:$VX$1,0),FALSE)/1,0)-IFERROR(VLOOKUP($B146,'Slutlig allokering kvv'!$B$2:$BX$550,MATCH(H$2,'Slutlig allokering kvv'!$B$1:$BX$1,0),FALSE)/1,0))</f>
        <v/>
      </c>
      <c r="I146" t="str">
        <f>IF($D146="","",IFERROR(VLOOKUP($B146,Kraftvärmeprod!$B$1:$BX$550,MATCH(I$2,Kraftvärmeprod!$B$1:$VX$1,0),FALSE)/1,0)-IFERROR(VLOOKUP($B146,'Slutlig allokering kvv'!$B$2:$BX$550,MATCH(I$2,'Slutlig allokering kvv'!$B$1:$BX$1,0),FALSE)/1,0))</f>
        <v/>
      </c>
      <c r="J146" t="str">
        <f>IF($D146="","",IFERROR(VLOOKUP($B146,Kraftvärmeprod!$B$1:$BX$550,MATCH(J$2,Kraftvärmeprod!$B$1:$VX$1,0),FALSE)/1,0)-IFERROR(VLOOKUP($B146,'Slutlig allokering kvv'!$B$2:$BX$550,MATCH(J$2,'Slutlig allokering kvv'!$B$1:$BX$1,0),FALSE)/1,0))</f>
        <v/>
      </c>
      <c r="K146" t="str">
        <f>IF($D146="","",IFERROR(VLOOKUP($B146,Kraftvärmeprod!$B$1:$BX$550,MATCH(K$2,Kraftvärmeprod!$B$1:$VX$1,0),FALSE)/1,0)-IFERROR(VLOOKUP($B146,'Slutlig allokering kvv'!$B$2:$BX$550,MATCH(K$2,'Slutlig allokering kvv'!$B$1:$BX$1,0),FALSE)/1,0))</f>
        <v/>
      </c>
      <c r="L146" t="str">
        <f>IF($D146="","",IFERROR(VLOOKUP($B146,Kraftvärmeprod!$B$1:$BX$550,MATCH(L$2,Kraftvärmeprod!$B$1:$VX$1,0),FALSE)/1,0)-IFERROR(VLOOKUP($B146,'Slutlig allokering kvv'!$B$2:$BX$550,MATCH(L$2,'Slutlig allokering kvv'!$B$1:$BX$1,0),FALSE)/1,0))</f>
        <v/>
      </c>
      <c r="M146" t="str">
        <f>IF($D146="","",IFERROR(VLOOKUP($B146,Kraftvärmeprod!$B$1:$BX$550,MATCH(M$2,Kraftvärmeprod!$B$1:$VX$1,0),FALSE)/1,0)-IFERROR(VLOOKUP($B146,'Slutlig allokering kvv'!$B$2:$BX$550,MATCH(M$2,'Slutlig allokering kvv'!$B$1:$BX$1,0),FALSE)/1,0))</f>
        <v/>
      </c>
      <c r="N146" t="str">
        <f>IF($D146="","",IFERROR(VLOOKUP($B146,Kraftvärmeprod!$B$1:$BX$550,MATCH(N$2,Kraftvärmeprod!$B$1:$VX$1,0),FALSE)/1,0)-IFERROR(VLOOKUP($B146,'Slutlig allokering kvv'!$B$2:$BX$550,MATCH(N$2,'Slutlig allokering kvv'!$B$1:$BX$1,0),FALSE)/1,0))</f>
        <v/>
      </c>
      <c r="O146" t="str">
        <f>IF($D146="","",IFERROR(VLOOKUP($B146,Kraftvärmeprod!$B$1:$BX$550,MATCH(O$2,Kraftvärmeprod!$B$1:$VX$1,0),FALSE)/1,0)-IFERROR(VLOOKUP($B146,'Slutlig allokering kvv'!$B$2:$BX$550,MATCH(O$2,'Slutlig allokering kvv'!$B$1:$BX$1,0),FALSE)/1,0))</f>
        <v/>
      </c>
      <c r="P146" t="str">
        <f>IF($D146="","",IFERROR(VLOOKUP($B146,Kraftvärmeprod!$B$1:$BX$550,MATCH(P$2,Kraftvärmeprod!$B$1:$VX$1,0),FALSE)/1,0)-IFERROR(VLOOKUP($B146,'Slutlig allokering kvv'!$B$2:$BX$550,MATCH(P$2,'Slutlig allokering kvv'!$B$1:$BX$1,0),FALSE)/1,0))</f>
        <v/>
      </c>
      <c r="Q146" t="str">
        <f>IF($D146="","",IFERROR(VLOOKUP($B146,Kraftvärmeprod!$B$1:$BX$550,MATCH(Q$2,Kraftvärmeprod!$B$1:$VX$1,0),FALSE)/1,0)-IFERROR(VLOOKUP($B146,'Slutlig allokering kvv'!$B$2:$BX$550,MATCH(Q$2,'Slutlig allokering kvv'!$B$1:$BX$1,0),FALSE)/1,0))</f>
        <v/>
      </c>
      <c r="R146" t="str">
        <f>IF($D146="","",IFERROR(VLOOKUP($B146,Kraftvärmeprod!$B$1:$BX$550,MATCH(R$2,Kraftvärmeprod!$B$1:$VX$1,0),FALSE)/1,0)-IFERROR(VLOOKUP($B146,'Slutlig allokering kvv'!$B$2:$BX$550,MATCH(R$2,'Slutlig allokering kvv'!$B$1:$BX$1,0),FALSE)/1,0))</f>
        <v/>
      </c>
      <c r="S146" t="str">
        <f>IF($D146="","",IFERROR(VLOOKUP($B146,Kraftvärmeprod!$B$1:$BX$550,MATCH(S$2,Kraftvärmeprod!$B$1:$VX$1,0),FALSE)/1,0)-IFERROR(VLOOKUP($B146,'Slutlig allokering kvv'!$B$2:$BX$550,MATCH(S$2,'Slutlig allokering kvv'!$B$1:$BX$1,0),FALSE)/1,0))</f>
        <v/>
      </c>
      <c r="T146" t="str">
        <f>IF($D146="","",IFERROR(VLOOKUP($B146,Kraftvärmeprod!$B$1:$BX$550,MATCH(T$2,Kraftvärmeprod!$B$1:$VX$1,0),FALSE)/1,0)-IFERROR(VLOOKUP($B146,'Slutlig allokering kvv'!$B$2:$BX$550,MATCH(T$2,'Slutlig allokering kvv'!$B$1:$BX$1,0),FALSE)/1,0))</f>
        <v/>
      </c>
      <c r="U146" t="str">
        <f>IF($D146="","",IFERROR(VLOOKUP($B146,Kraftvärmeprod!$B$1:$BX$550,MATCH(U$2,Kraftvärmeprod!$B$1:$VX$1,0),FALSE)/1,0)-IFERROR(VLOOKUP($B146,'Slutlig allokering kvv'!$B$2:$BX$550,MATCH(U$2,'Slutlig allokering kvv'!$B$1:$BX$1,0),FALSE)/1,0))</f>
        <v/>
      </c>
      <c r="V146" t="str">
        <f>IF($D146="","",IFERROR(VLOOKUP($B146,Kraftvärmeprod!$B$1:$BX$550,MATCH(V$2,Kraftvärmeprod!$B$1:$VX$1,0),FALSE)/1,0)-IFERROR(VLOOKUP($B146,'Slutlig allokering kvv'!$B$2:$BX$550,MATCH(V$2,'Slutlig allokering kvv'!$B$1:$BX$1,0),FALSE)/1,0))</f>
        <v/>
      </c>
      <c r="W146" t="str">
        <f>IF($D146="","",IFERROR(VLOOKUP($B146,Kraftvärmeprod!$B$1:$BX$550,MATCH(W$2,Kraftvärmeprod!$B$1:$VX$1,0),FALSE)/1,0)-IFERROR(VLOOKUP($B146,'Slutlig allokering kvv'!$B$2:$BX$550,MATCH(W$2,'Slutlig allokering kvv'!$B$1:$BX$1,0),FALSE)/1,0))</f>
        <v/>
      </c>
      <c r="X146" t="str">
        <f>IF($D146="","",IFERROR(VLOOKUP($B146,Kraftvärmeprod!$B$1:$BX$550,MATCH(X$2,Kraftvärmeprod!$B$1:$VX$1,0),FALSE)/1,0)-IFERROR(VLOOKUP($B146,'Slutlig allokering kvv'!$B$2:$BX$550,MATCH(X$2,'Slutlig allokering kvv'!$B$1:$BX$1,0),FALSE)/1,0))</f>
        <v/>
      </c>
      <c r="Y146" t="str">
        <f>IF($D146="","",IFERROR(VLOOKUP($B146,Kraftvärmeprod!$B$1:$BX$550,MATCH(Y$2,Kraftvärmeprod!$B$1:$VX$1,0),FALSE)/1,0)-IFERROR(VLOOKUP($B146,'Slutlig allokering kvv'!$B$2:$BX$550,MATCH(Y$2,'Slutlig allokering kvv'!$B$1:$BX$1,0),FALSE)/1,0))</f>
        <v/>
      </c>
      <c r="Z146" t="str">
        <f>IF($D146="","",IFERROR(VLOOKUP($B146,Kraftvärmeprod!$B$1:$BX$550,MATCH(Z$2,Kraftvärmeprod!$B$1:$VX$1,0),FALSE)/1,0)-IFERROR(VLOOKUP($B146,'Slutlig allokering kvv'!$B$2:$BX$550,MATCH(Z$2,'Slutlig allokering kvv'!$B$1:$BX$1,0),FALSE)/1,0))</f>
        <v/>
      </c>
      <c r="AA146" t="str">
        <f>IF($D146="","",IFERROR(VLOOKUP($B146,Kraftvärmeprod!$B$1:$BX$550,MATCH(AA$2,Kraftvärmeprod!$B$1:$VX$1,0),FALSE)/1,0)-IFERROR(VLOOKUP($B146,'Slutlig allokering kvv'!$B$2:$BX$550,MATCH(AA$2,'Slutlig allokering kvv'!$B$1:$BX$1,0),FALSE)/1,0))</f>
        <v/>
      </c>
      <c r="AB146" t="str">
        <f>IF($D146="","",IFERROR(VLOOKUP($B146,Kraftvärmeprod!$B$1:$BX$550,MATCH(AB$2,Kraftvärmeprod!$B$1:$VX$1,0),FALSE)/1,0)-IFERROR(VLOOKUP($B146,'Slutlig allokering kvv'!$B$2:$BX$550,MATCH(AB$2,'Slutlig allokering kvv'!$B$1:$BX$1,0),FALSE)/1,0))</f>
        <v/>
      </c>
      <c r="AC146" t="str">
        <f>IF($D146="","",IFERROR(VLOOKUP($B146,Kraftvärmeprod!$B$1:$BX$550,MATCH(AC$2,Kraftvärmeprod!$B$1:$VX$1,0),FALSE)/1,0)-IFERROR(VLOOKUP($B146,'Slutlig allokering kvv'!$B$2:$BX$550,MATCH(AC$2,'Slutlig allokering kvv'!$B$1:$BX$1,0),FALSE)/1,0))</f>
        <v/>
      </c>
      <c r="AD146" t="str">
        <f>IF($D146="","",IFERROR(VLOOKUP($B146,Kraftvärmeprod!$B$1:$BX$550,MATCH(AD$2,Kraftvärmeprod!$B$1:$VX$1,0),FALSE)/1,0)-IFERROR(VLOOKUP($B146,'Slutlig allokering kvv'!$B$2:$BX$550,MATCH(AD$2,'Slutlig allokering kvv'!$B$1:$BX$1,0),FALSE)/1,0))</f>
        <v/>
      </c>
      <c r="AE146" t="str">
        <f>IF($D146="","",IFERROR(VLOOKUP($B146,Miljö!$B$1:$E$550,MATCH("Hjälpel kraftvärme (GWh)",Miljö!$B$1:$E$1,0),FALSE)/1,0)-IFERROR(VLOOKUP($B146,'Slutlig allokering kvv'!$B$2:$BX$549,MATCH(AE$2,'Slutlig allokering kvv'!$B$1:$BX$1,0),FALSE)/1,0))</f>
        <v/>
      </c>
      <c r="AI146" s="274">
        <f t="shared" si="8"/>
        <v>0</v>
      </c>
      <c r="AK146">
        <f>IFERROR(VLOOKUP($B146,'Slutlig allokering kvv'!$B$2:$AX$549,MATCH("Summa slutlig allokerad tillförd energi (utan hjälpel och rökgaskondensering):",'Slutlig allokering kvv'!$B$1:$AX$1,0),FALSE)/1,"")</f>
        <v>0</v>
      </c>
      <c r="AM146" s="275" t="str">
        <f>IFERROR(1-VLOOKUP($B146,'Slutlig allokering kvv'!$B$2:$AX$549,MATCH("Andel av bränsle i kvv som allokerats till värme, exklusive rökgaskondensering och hjälpel",'Slutlig allokering kvv'!$B$1:$AX$1,0),FALSE),"")</f>
        <v/>
      </c>
      <c r="AO146" s="115" t="str">
        <f t="shared" si="9"/>
        <v/>
      </c>
      <c r="AP146" s="276" t="str">
        <f t="shared" si="10"/>
        <v/>
      </c>
      <c r="AR146" s="115" t="str">
        <f t="shared" si="11"/>
        <v/>
      </c>
    </row>
    <row r="147" spans="1:44">
      <c r="A147" t="s">
        <v>246</v>
      </c>
      <c r="B147" t="s">
        <v>250</v>
      </c>
      <c r="C147" t="str">
        <f>IFERROR(VLOOKUP($B147,Kraftvärmeprod!$B$1:$AH$479,MATCH(C$2,Kraftvärmeprod!$B$1:$AG$1,0),FALSE)/1,"")</f>
        <v/>
      </c>
      <c r="D147" t="str">
        <f>IFERROR(VLOOKUP($B147,Kraftvärmeprod!$B$1:$AH$479,MATCH(D$2,Kraftvärmeprod!$B$1:$AG$1,0),FALSE)/1,"")</f>
        <v/>
      </c>
      <c r="F147" t="str">
        <f>IF($D147="","",IFERROR(VLOOKUP($B147,Kraftvärmeprod!$B$1:$BX$550,MATCH(F$2,Kraftvärmeprod!$B$1:$VX$1,0),FALSE)/1,0)-IFERROR(VLOOKUP($B147,'Slutlig allokering kvv'!$B$2:$BX$550,MATCH(F$2,'Slutlig allokering kvv'!$B$1:$BX$1,0),FALSE)/1,0))</f>
        <v/>
      </c>
      <c r="G147" t="str">
        <f>IF($D147="","",IFERROR(VLOOKUP($B147,Kraftvärmeprod!$B$1:$BX$550,MATCH(G$2,Kraftvärmeprod!$B$1:$VX$1,0),FALSE)/1,0)-IFERROR(VLOOKUP($B147,'Slutlig allokering kvv'!$B$2:$BX$550,MATCH(G$2,'Slutlig allokering kvv'!$B$1:$BX$1,0),FALSE)/1,0))</f>
        <v/>
      </c>
      <c r="H147" t="str">
        <f>IF($D147="","",IFERROR(VLOOKUP($B147,Kraftvärmeprod!$B$1:$BX$550,MATCH(H$2,Kraftvärmeprod!$B$1:$VX$1,0),FALSE)/1,0)-IFERROR(VLOOKUP($B147,'Slutlig allokering kvv'!$B$2:$BX$550,MATCH(H$2,'Slutlig allokering kvv'!$B$1:$BX$1,0),FALSE)/1,0))</f>
        <v/>
      </c>
      <c r="I147" t="str">
        <f>IF($D147="","",IFERROR(VLOOKUP($B147,Kraftvärmeprod!$B$1:$BX$550,MATCH(I$2,Kraftvärmeprod!$B$1:$VX$1,0),FALSE)/1,0)-IFERROR(VLOOKUP($B147,'Slutlig allokering kvv'!$B$2:$BX$550,MATCH(I$2,'Slutlig allokering kvv'!$B$1:$BX$1,0),FALSE)/1,0))</f>
        <v/>
      </c>
      <c r="J147" t="str">
        <f>IF($D147="","",IFERROR(VLOOKUP($B147,Kraftvärmeprod!$B$1:$BX$550,MATCH(J$2,Kraftvärmeprod!$B$1:$VX$1,0),FALSE)/1,0)-IFERROR(VLOOKUP($B147,'Slutlig allokering kvv'!$B$2:$BX$550,MATCH(J$2,'Slutlig allokering kvv'!$B$1:$BX$1,0),FALSE)/1,0))</f>
        <v/>
      </c>
      <c r="K147" t="str">
        <f>IF($D147="","",IFERROR(VLOOKUP($B147,Kraftvärmeprod!$B$1:$BX$550,MATCH(K$2,Kraftvärmeprod!$B$1:$VX$1,0),FALSE)/1,0)-IFERROR(VLOOKUP($B147,'Slutlig allokering kvv'!$B$2:$BX$550,MATCH(K$2,'Slutlig allokering kvv'!$B$1:$BX$1,0),FALSE)/1,0))</f>
        <v/>
      </c>
      <c r="L147" t="str">
        <f>IF($D147="","",IFERROR(VLOOKUP($B147,Kraftvärmeprod!$B$1:$BX$550,MATCH(L$2,Kraftvärmeprod!$B$1:$VX$1,0),FALSE)/1,0)-IFERROR(VLOOKUP($B147,'Slutlig allokering kvv'!$B$2:$BX$550,MATCH(L$2,'Slutlig allokering kvv'!$B$1:$BX$1,0),FALSE)/1,0))</f>
        <v/>
      </c>
      <c r="M147" t="str">
        <f>IF($D147="","",IFERROR(VLOOKUP($B147,Kraftvärmeprod!$B$1:$BX$550,MATCH(M$2,Kraftvärmeprod!$B$1:$VX$1,0),FALSE)/1,0)-IFERROR(VLOOKUP($B147,'Slutlig allokering kvv'!$B$2:$BX$550,MATCH(M$2,'Slutlig allokering kvv'!$B$1:$BX$1,0),FALSE)/1,0))</f>
        <v/>
      </c>
      <c r="N147" t="str">
        <f>IF($D147="","",IFERROR(VLOOKUP($B147,Kraftvärmeprod!$B$1:$BX$550,MATCH(N$2,Kraftvärmeprod!$B$1:$VX$1,0),FALSE)/1,0)-IFERROR(VLOOKUP($B147,'Slutlig allokering kvv'!$B$2:$BX$550,MATCH(N$2,'Slutlig allokering kvv'!$B$1:$BX$1,0),FALSE)/1,0))</f>
        <v/>
      </c>
      <c r="O147" t="str">
        <f>IF($D147="","",IFERROR(VLOOKUP($B147,Kraftvärmeprod!$B$1:$BX$550,MATCH(O$2,Kraftvärmeprod!$B$1:$VX$1,0),FALSE)/1,0)-IFERROR(VLOOKUP($B147,'Slutlig allokering kvv'!$B$2:$BX$550,MATCH(O$2,'Slutlig allokering kvv'!$B$1:$BX$1,0),FALSE)/1,0))</f>
        <v/>
      </c>
      <c r="P147" t="str">
        <f>IF($D147="","",IFERROR(VLOOKUP($B147,Kraftvärmeprod!$B$1:$BX$550,MATCH(P$2,Kraftvärmeprod!$B$1:$VX$1,0),FALSE)/1,0)-IFERROR(VLOOKUP($B147,'Slutlig allokering kvv'!$B$2:$BX$550,MATCH(P$2,'Slutlig allokering kvv'!$B$1:$BX$1,0),FALSE)/1,0))</f>
        <v/>
      </c>
      <c r="Q147" t="str">
        <f>IF($D147="","",IFERROR(VLOOKUP($B147,Kraftvärmeprod!$B$1:$BX$550,MATCH(Q$2,Kraftvärmeprod!$B$1:$VX$1,0),FALSE)/1,0)-IFERROR(VLOOKUP($B147,'Slutlig allokering kvv'!$B$2:$BX$550,MATCH(Q$2,'Slutlig allokering kvv'!$B$1:$BX$1,0),FALSE)/1,0))</f>
        <v/>
      </c>
      <c r="R147" t="str">
        <f>IF($D147="","",IFERROR(VLOOKUP($B147,Kraftvärmeprod!$B$1:$BX$550,MATCH(R$2,Kraftvärmeprod!$B$1:$VX$1,0),FALSE)/1,0)-IFERROR(VLOOKUP($B147,'Slutlig allokering kvv'!$B$2:$BX$550,MATCH(R$2,'Slutlig allokering kvv'!$B$1:$BX$1,0),FALSE)/1,0))</f>
        <v/>
      </c>
      <c r="S147" t="str">
        <f>IF($D147="","",IFERROR(VLOOKUP($B147,Kraftvärmeprod!$B$1:$BX$550,MATCH(S$2,Kraftvärmeprod!$B$1:$VX$1,0),FALSE)/1,0)-IFERROR(VLOOKUP($B147,'Slutlig allokering kvv'!$B$2:$BX$550,MATCH(S$2,'Slutlig allokering kvv'!$B$1:$BX$1,0),FALSE)/1,0))</f>
        <v/>
      </c>
      <c r="T147" t="str">
        <f>IF($D147="","",IFERROR(VLOOKUP($B147,Kraftvärmeprod!$B$1:$BX$550,MATCH(T$2,Kraftvärmeprod!$B$1:$VX$1,0),FALSE)/1,0)-IFERROR(VLOOKUP($B147,'Slutlig allokering kvv'!$B$2:$BX$550,MATCH(T$2,'Slutlig allokering kvv'!$B$1:$BX$1,0),FALSE)/1,0))</f>
        <v/>
      </c>
      <c r="U147" t="str">
        <f>IF($D147="","",IFERROR(VLOOKUP($B147,Kraftvärmeprod!$B$1:$BX$550,MATCH(U$2,Kraftvärmeprod!$B$1:$VX$1,0),FALSE)/1,0)-IFERROR(VLOOKUP($B147,'Slutlig allokering kvv'!$B$2:$BX$550,MATCH(U$2,'Slutlig allokering kvv'!$B$1:$BX$1,0),FALSE)/1,0))</f>
        <v/>
      </c>
      <c r="V147" t="str">
        <f>IF($D147="","",IFERROR(VLOOKUP($B147,Kraftvärmeprod!$B$1:$BX$550,MATCH(V$2,Kraftvärmeprod!$B$1:$VX$1,0),FALSE)/1,0)-IFERROR(VLOOKUP($B147,'Slutlig allokering kvv'!$B$2:$BX$550,MATCH(V$2,'Slutlig allokering kvv'!$B$1:$BX$1,0),FALSE)/1,0))</f>
        <v/>
      </c>
      <c r="W147" t="str">
        <f>IF($D147="","",IFERROR(VLOOKUP($B147,Kraftvärmeprod!$B$1:$BX$550,MATCH(W$2,Kraftvärmeprod!$B$1:$VX$1,0),FALSE)/1,0)-IFERROR(VLOOKUP($B147,'Slutlig allokering kvv'!$B$2:$BX$550,MATCH(W$2,'Slutlig allokering kvv'!$B$1:$BX$1,0),FALSE)/1,0))</f>
        <v/>
      </c>
      <c r="X147" t="str">
        <f>IF($D147="","",IFERROR(VLOOKUP($B147,Kraftvärmeprod!$B$1:$BX$550,MATCH(X$2,Kraftvärmeprod!$B$1:$VX$1,0),FALSE)/1,0)-IFERROR(VLOOKUP($B147,'Slutlig allokering kvv'!$B$2:$BX$550,MATCH(X$2,'Slutlig allokering kvv'!$B$1:$BX$1,0),FALSE)/1,0))</f>
        <v/>
      </c>
      <c r="Y147" t="str">
        <f>IF($D147="","",IFERROR(VLOOKUP($B147,Kraftvärmeprod!$B$1:$BX$550,MATCH(Y$2,Kraftvärmeprod!$B$1:$VX$1,0),FALSE)/1,0)-IFERROR(VLOOKUP($B147,'Slutlig allokering kvv'!$B$2:$BX$550,MATCH(Y$2,'Slutlig allokering kvv'!$B$1:$BX$1,0),FALSE)/1,0))</f>
        <v/>
      </c>
      <c r="Z147" t="str">
        <f>IF($D147="","",IFERROR(VLOOKUP($B147,Kraftvärmeprod!$B$1:$BX$550,MATCH(Z$2,Kraftvärmeprod!$B$1:$VX$1,0),FALSE)/1,0)-IFERROR(VLOOKUP($B147,'Slutlig allokering kvv'!$B$2:$BX$550,MATCH(Z$2,'Slutlig allokering kvv'!$B$1:$BX$1,0),FALSE)/1,0))</f>
        <v/>
      </c>
      <c r="AA147" t="str">
        <f>IF($D147="","",IFERROR(VLOOKUP($B147,Kraftvärmeprod!$B$1:$BX$550,MATCH(AA$2,Kraftvärmeprod!$B$1:$VX$1,0),FALSE)/1,0)-IFERROR(VLOOKUP($B147,'Slutlig allokering kvv'!$B$2:$BX$550,MATCH(AA$2,'Slutlig allokering kvv'!$B$1:$BX$1,0),FALSE)/1,0))</f>
        <v/>
      </c>
      <c r="AB147" t="str">
        <f>IF($D147="","",IFERROR(VLOOKUP($B147,Kraftvärmeprod!$B$1:$BX$550,MATCH(AB$2,Kraftvärmeprod!$B$1:$VX$1,0),FALSE)/1,0)-IFERROR(VLOOKUP($B147,'Slutlig allokering kvv'!$B$2:$BX$550,MATCH(AB$2,'Slutlig allokering kvv'!$B$1:$BX$1,0),FALSE)/1,0))</f>
        <v/>
      </c>
      <c r="AC147" t="str">
        <f>IF($D147="","",IFERROR(VLOOKUP($B147,Kraftvärmeprod!$B$1:$BX$550,MATCH(AC$2,Kraftvärmeprod!$B$1:$VX$1,0),FALSE)/1,0)-IFERROR(VLOOKUP($B147,'Slutlig allokering kvv'!$B$2:$BX$550,MATCH(AC$2,'Slutlig allokering kvv'!$B$1:$BX$1,0),FALSE)/1,0))</f>
        <v/>
      </c>
      <c r="AD147" t="str">
        <f>IF($D147="","",IFERROR(VLOOKUP($B147,Kraftvärmeprod!$B$1:$BX$550,MATCH(AD$2,Kraftvärmeprod!$B$1:$VX$1,0),FALSE)/1,0)-IFERROR(VLOOKUP($B147,'Slutlig allokering kvv'!$B$2:$BX$550,MATCH(AD$2,'Slutlig allokering kvv'!$B$1:$BX$1,0),FALSE)/1,0))</f>
        <v/>
      </c>
      <c r="AE147" t="str">
        <f>IF($D147="","",IFERROR(VLOOKUP($B147,Miljö!$B$1:$E$550,MATCH("Hjälpel kraftvärme (GWh)",Miljö!$B$1:$E$1,0),FALSE)/1,0)-IFERROR(VLOOKUP($B147,'Slutlig allokering kvv'!$B$2:$BX$549,MATCH(AE$2,'Slutlig allokering kvv'!$B$1:$BX$1,0),FALSE)/1,0))</f>
        <v/>
      </c>
      <c r="AI147" s="274">
        <f t="shared" si="8"/>
        <v>0</v>
      </c>
      <c r="AK147">
        <f>IFERROR(VLOOKUP($B147,'Slutlig allokering kvv'!$B$2:$AX$549,MATCH("Summa slutlig allokerad tillförd energi (utan hjälpel och rökgaskondensering):",'Slutlig allokering kvv'!$B$1:$AX$1,0),FALSE)/1,"")</f>
        <v>0</v>
      </c>
      <c r="AM147" s="275" t="str">
        <f>IFERROR(1-VLOOKUP($B147,'Slutlig allokering kvv'!$B$2:$AX$549,MATCH("Andel av bränsle i kvv som allokerats till värme, exklusive rökgaskondensering och hjälpel",'Slutlig allokering kvv'!$B$1:$AX$1,0),FALSE),"")</f>
        <v/>
      </c>
      <c r="AO147" s="115" t="str">
        <f t="shared" si="9"/>
        <v/>
      </c>
      <c r="AP147" s="276" t="str">
        <f t="shared" si="10"/>
        <v/>
      </c>
      <c r="AR147" s="115" t="str">
        <f t="shared" si="11"/>
        <v/>
      </c>
    </row>
    <row r="148" spans="1:44">
      <c r="A148" t="s">
        <v>251</v>
      </c>
      <c r="B148" t="s">
        <v>252</v>
      </c>
      <c r="C148" t="str">
        <f>IFERROR(VLOOKUP($B148,Kraftvärmeprod!$B$1:$AH$479,MATCH(C$2,Kraftvärmeprod!$B$1:$AG$1,0),FALSE)/1,"")</f>
        <v/>
      </c>
      <c r="D148" t="str">
        <f>IFERROR(VLOOKUP($B148,Kraftvärmeprod!$B$1:$AH$479,MATCH(D$2,Kraftvärmeprod!$B$1:$AG$1,0),FALSE)/1,"")</f>
        <v/>
      </c>
      <c r="F148" t="str">
        <f>IF($D148="","",IFERROR(VLOOKUP($B148,Kraftvärmeprod!$B$1:$BX$550,MATCH(F$2,Kraftvärmeprod!$B$1:$VX$1,0),FALSE)/1,0)-IFERROR(VLOOKUP($B148,'Slutlig allokering kvv'!$B$2:$BX$550,MATCH(F$2,'Slutlig allokering kvv'!$B$1:$BX$1,0),FALSE)/1,0))</f>
        <v/>
      </c>
      <c r="G148" t="str">
        <f>IF($D148="","",IFERROR(VLOOKUP($B148,Kraftvärmeprod!$B$1:$BX$550,MATCH(G$2,Kraftvärmeprod!$B$1:$VX$1,0),FALSE)/1,0)-IFERROR(VLOOKUP($B148,'Slutlig allokering kvv'!$B$2:$BX$550,MATCH(G$2,'Slutlig allokering kvv'!$B$1:$BX$1,0),FALSE)/1,0))</f>
        <v/>
      </c>
      <c r="H148" t="str">
        <f>IF($D148="","",IFERROR(VLOOKUP($B148,Kraftvärmeprod!$B$1:$BX$550,MATCH(H$2,Kraftvärmeprod!$B$1:$VX$1,0),FALSE)/1,0)-IFERROR(VLOOKUP($B148,'Slutlig allokering kvv'!$B$2:$BX$550,MATCH(H$2,'Slutlig allokering kvv'!$B$1:$BX$1,0),FALSE)/1,0))</f>
        <v/>
      </c>
      <c r="I148" t="str">
        <f>IF($D148="","",IFERROR(VLOOKUP($B148,Kraftvärmeprod!$B$1:$BX$550,MATCH(I$2,Kraftvärmeprod!$B$1:$VX$1,0),FALSE)/1,0)-IFERROR(VLOOKUP($B148,'Slutlig allokering kvv'!$B$2:$BX$550,MATCH(I$2,'Slutlig allokering kvv'!$B$1:$BX$1,0),FALSE)/1,0))</f>
        <v/>
      </c>
      <c r="J148" t="str">
        <f>IF($D148="","",IFERROR(VLOOKUP($B148,Kraftvärmeprod!$B$1:$BX$550,MATCH(J$2,Kraftvärmeprod!$B$1:$VX$1,0),FALSE)/1,0)-IFERROR(VLOOKUP($B148,'Slutlig allokering kvv'!$B$2:$BX$550,MATCH(J$2,'Slutlig allokering kvv'!$B$1:$BX$1,0),FALSE)/1,0))</f>
        <v/>
      </c>
      <c r="K148" t="str">
        <f>IF($D148="","",IFERROR(VLOOKUP($B148,Kraftvärmeprod!$B$1:$BX$550,MATCH(K$2,Kraftvärmeprod!$B$1:$VX$1,0),FALSE)/1,0)-IFERROR(VLOOKUP($B148,'Slutlig allokering kvv'!$B$2:$BX$550,MATCH(K$2,'Slutlig allokering kvv'!$B$1:$BX$1,0),FALSE)/1,0))</f>
        <v/>
      </c>
      <c r="L148" t="str">
        <f>IF($D148="","",IFERROR(VLOOKUP($B148,Kraftvärmeprod!$B$1:$BX$550,MATCH(L$2,Kraftvärmeprod!$B$1:$VX$1,0),FALSE)/1,0)-IFERROR(VLOOKUP($B148,'Slutlig allokering kvv'!$B$2:$BX$550,MATCH(L$2,'Slutlig allokering kvv'!$B$1:$BX$1,0),FALSE)/1,0))</f>
        <v/>
      </c>
      <c r="M148" t="str">
        <f>IF($D148="","",IFERROR(VLOOKUP($B148,Kraftvärmeprod!$B$1:$BX$550,MATCH(M$2,Kraftvärmeprod!$B$1:$VX$1,0),FALSE)/1,0)-IFERROR(VLOOKUP($B148,'Slutlig allokering kvv'!$B$2:$BX$550,MATCH(M$2,'Slutlig allokering kvv'!$B$1:$BX$1,0),FALSE)/1,0))</f>
        <v/>
      </c>
      <c r="N148" t="str">
        <f>IF($D148="","",IFERROR(VLOOKUP($B148,Kraftvärmeprod!$B$1:$BX$550,MATCH(N$2,Kraftvärmeprod!$B$1:$VX$1,0),FALSE)/1,0)-IFERROR(VLOOKUP($B148,'Slutlig allokering kvv'!$B$2:$BX$550,MATCH(N$2,'Slutlig allokering kvv'!$B$1:$BX$1,0),FALSE)/1,0))</f>
        <v/>
      </c>
      <c r="O148" t="str">
        <f>IF($D148="","",IFERROR(VLOOKUP($B148,Kraftvärmeprod!$B$1:$BX$550,MATCH(O$2,Kraftvärmeprod!$B$1:$VX$1,0),FALSE)/1,0)-IFERROR(VLOOKUP($B148,'Slutlig allokering kvv'!$B$2:$BX$550,MATCH(O$2,'Slutlig allokering kvv'!$B$1:$BX$1,0),FALSE)/1,0))</f>
        <v/>
      </c>
      <c r="P148" t="str">
        <f>IF($D148="","",IFERROR(VLOOKUP($B148,Kraftvärmeprod!$B$1:$BX$550,MATCH(P$2,Kraftvärmeprod!$B$1:$VX$1,0),FALSE)/1,0)-IFERROR(VLOOKUP($B148,'Slutlig allokering kvv'!$B$2:$BX$550,MATCH(P$2,'Slutlig allokering kvv'!$B$1:$BX$1,0),FALSE)/1,0))</f>
        <v/>
      </c>
      <c r="Q148" t="str">
        <f>IF($D148="","",IFERROR(VLOOKUP($B148,Kraftvärmeprod!$B$1:$BX$550,MATCH(Q$2,Kraftvärmeprod!$B$1:$VX$1,0),FALSE)/1,0)-IFERROR(VLOOKUP($B148,'Slutlig allokering kvv'!$B$2:$BX$550,MATCH(Q$2,'Slutlig allokering kvv'!$B$1:$BX$1,0),FALSE)/1,0))</f>
        <v/>
      </c>
      <c r="R148" t="str">
        <f>IF($D148="","",IFERROR(VLOOKUP($B148,Kraftvärmeprod!$B$1:$BX$550,MATCH(R$2,Kraftvärmeprod!$B$1:$VX$1,0),FALSE)/1,0)-IFERROR(VLOOKUP($B148,'Slutlig allokering kvv'!$B$2:$BX$550,MATCH(R$2,'Slutlig allokering kvv'!$B$1:$BX$1,0),FALSE)/1,0))</f>
        <v/>
      </c>
      <c r="S148" t="str">
        <f>IF($D148="","",IFERROR(VLOOKUP($B148,Kraftvärmeprod!$B$1:$BX$550,MATCH(S$2,Kraftvärmeprod!$B$1:$VX$1,0),FALSE)/1,0)-IFERROR(VLOOKUP($B148,'Slutlig allokering kvv'!$B$2:$BX$550,MATCH(S$2,'Slutlig allokering kvv'!$B$1:$BX$1,0),FALSE)/1,0))</f>
        <v/>
      </c>
      <c r="T148" t="str">
        <f>IF($D148="","",IFERROR(VLOOKUP($B148,Kraftvärmeprod!$B$1:$BX$550,MATCH(T$2,Kraftvärmeprod!$B$1:$VX$1,0),FALSE)/1,0)-IFERROR(VLOOKUP($B148,'Slutlig allokering kvv'!$B$2:$BX$550,MATCH(T$2,'Slutlig allokering kvv'!$B$1:$BX$1,0),FALSE)/1,0))</f>
        <v/>
      </c>
      <c r="U148" t="str">
        <f>IF($D148="","",IFERROR(VLOOKUP($B148,Kraftvärmeprod!$B$1:$BX$550,MATCH(U$2,Kraftvärmeprod!$B$1:$VX$1,0),FALSE)/1,0)-IFERROR(VLOOKUP($B148,'Slutlig allokering kvv'!$B$2:$BX$550,MATCH(U$2,'Slutlig allokering kvv'!$B$1:$BX$1,0),FALSE)/1,0))</f>
        <v/>
      </c>
      <c r="V148" t="str">
        <f>IF($D148="","",IFERROR(VLOOKUP($B148,Kraftvärmeprod!$B$1:$BX$550,MATCH(V$2,Kraftvärmeprod!$B$1:$VX$1,0),FALSE)/1,0)-IFERROR(VLOOKUP($B148,'Slutlig allokering kvv'!$B$2:$BX$550,MATCH(V$2,'Slutlig allokering kvv'!$B$1:$BX$1,0),FALSE)/1,0))</f>
        <v/>
      </c>
      <c r="W148" t="str">
        <f>IF($D148="","",IFERROR(VLOOKUP($B148,Kraftvärmeprod!$B$1:$BX$550,MATCH(W$2,Kraftvärmeprod!$B$1:$VX$1,0),FALSE)/1,0)-IFERROR(VLOOKUP($B148,'Slutlig allokering kvv'!$B$2:$BX$550,MATCH(W$2,'Slutlig allokering kvv'!$B$1:$BX$1,0),FALSE)/1,0))</f>
        <v/>
      </c>
      <c r="X148" t="str">
        <f>IF($D148="","",IFERROR(VLOOKUP($B148,Kraftvärmeprod!$B$1:$BX$550,MATCH(X$2,Kraftvärmeprod!$B$1:$VX$1,0),FALSE)/1,0)-IFERROR(VLOOKUP($B148,'Slutlig allokering kvv'!$B$2:$BX$550,MATCH(X$2,'Slutlig allokering kvv'!$B$1:$BX$1,0),FALSE)/1,0))</f>
        <v/>
      </c>
      <c r="Y148" t="str">
        <f>IF($D148="","",IFERROR(VLOOKUP($B148,Kraftvärmeprod!$B$1:$BX$550,MATCH(Y$2,Kraftvärmeprod!$B$1:$VX$1,0),FALSE)/1,0)-IFERROR(VLOOKUP($B148,'Slutlig allokering kvv'!$B$2:$BX$550,MATCH(Y$2,'Slutlig allokering kvv'!$B$1:$BX$1,0),FALSE)/1,0))</f>
        <v/>
      </c>
      <c r="Z148" t="str">
        <f>IF($D148="","",IFERROR(VLOOKUP($B148,Kraftvärmeprod!$B$1:$BX$550,MATCH(Z$2,Kraftvärmeprod!$B$1:$VX$1,0),FALSE)/1,0)-IFERROR(VLOOKUP($B148,'Slutlig allokering kvv'!$B$2:$BX$550,MATCH(Z$2,'Slutlig allokering kvv'!$B$1:$BX$1,0),FALSE)/1,0))</f>
        <v/>
      </c>
      <c r="AA148" t="str">
        <f>IF($D148="","",IFERROR(VLOOKUP($B148,Kraftvärmeprod!$B$1:$BX$550,MATCH(AA$2,Kraftvärmeprod!$B$1:$VX$1,0),FALSE)/1,0)-IFERROR(VLOOKUP($B148,'Slutlig allokering kvv'!$B$2:$BX$550,MATCH(AA$2,'Slutlig allokering kvv'!$B$1:$BX$1,0),FALSE)/1,0))</f>
        <v/>
      </c>
      <c r="AB148" t="str">
        <f>IF($D148="","",IFERROR(VLOOKUP($B148,Kraftvärmeprod!$B$1:$BX$550,MATCH(AB$2,Kraftvärmeprod!$B$1:$VX$1,0),FALSE)/1,0)-IFERROR(VLOOKUP($B148,'Slutlig allokering kvv'!$B$2:$BX$550,MATCH(AB$2,'Slutlig allokering kvv'!$B$1:$BX$1,0),FALSE)/1,0))</f>
        <v/>
      </c>
      <c r="AC148" t="str">
        <f>IF($D148="","",IFERROR(VLOOKUP($B148,Kraftvärmeprod!$B$1:$BX$550,MATCH(AC$2,Kraftvärmeprod!$B$1:$VX$1,0),FALSE)/1,0)-IFERROR(VLOOKUP($B148,'Slutlig allokering kvv'!$B$2:$BX$550,MATCH(AC$2,'Slutlig allokering kvv'!$B$1:$BX$1,0),FALSE)/1,0))</f>
        <v/>
      </c>
      <c r="AD148" t="str">
        <f>IF($D148="","",IFERROR(VLOOKUP($B148,Kraftvärmeprod!$B$1:$BX$550,MATCH(AD$2,Kraftvärmeprod!$B$1:$VX$1,0),FALSE)/1,0)-IFERROR(VLOOKUP($B148,'Slutlig allokering kvv'!$B$2:$BX$550,MATCH(AD$2,'Slutlig allokering kvv'!$B$1:$BX$1,0),FALSE)/1,0))</f>
        <v/>
      </c>
      <c r="AE148" t="str">
        <f>IF($D148="","",IFERROR(VLOOKUP($B148,Miljö!$B$1:$E$550,MATCH("Hjälpel kraftvärme (GWh)",Miljö!$B$1:$E$1,0),FALSE)/1,0)-IFERROR(VLOOKUP($B148,'Slutlig allokering kvv'!$B$2:$BX$549,MATCH(AE$2,'Slutlig allokering kvv'!$B$1:$BX$1,0),FALSE)/1,0))</f>
        <v/>
      </c>
      <c r="AI148" s="274">
        <f t="shared" si="8"/>
        <v>0</v>
      </c>
      <c r="AK148">
        <f>IFERROR(VLOOKUP($B148,'Slutlig allokering kvv'!$B$2:$AX$549,MATCH("Summa slutlig allokerad tillförd energi (utan hjälpel och rökgaskondensering):",'Slutlig allokering kvv'!$B$1:$AX$1,0),FALSE)/1,"")</f>
        <v>0</v>
      </c>
      <c r="AM148" s="275" t="str">
        <f>IFERROR(1-VLOOKUP($B148,'Slutlig allokering kvv'!$B$2:$AX$549,MATCH("Andel av bränsle i kvv som allokerats till värme, exklusive rökgaskondensering och hjälpel",'Slutlig allokering kvv'!$B$1:$AX$1,0),FALSE),"")</f>
        <v/>
      </c>
      <c r="AO148" s="115" t="str">
        <f t="shared" si="9"/>
        <v/>
      </c>
      <c r="AP148" s="276" t="str">
        <f t="shared" si="10"/>
        <v/>
      </c>
      <c r="AR148" s="115" t="str">
        <f t="shared" si="11"/>
        <v/>
      </c>
    </row>
    <row r="149" spans="1:44">
      <c r="A149" t="s">
        <v>253</v>
      </c>
      <c r="B149" t="s">
        <v>254</v>
      </c>
      <c r="C149">
        <f>IFERROR(VLOOKUP($B149,Kraftvärmeprod!$B$1:$AH$479,MATCH(C$2,Kraftvärmeprod!$B$1:$AG$1,0),FALSE)/1,"")</f>
        <v>64.75</v>
      </c>
      <c r="D149" t="str">
        <f>IFERROR(VLOOKUP($B149,Kraftvärmeprod!$B$1:$AH$479,MATCH(D$2,Kraftvärmeprod!$B$1:$AG$1,0),FALSE)/1,"")</f>
        <v/>
      </c>
      <c r="F149" t="str">
        <f>IF($D149="","",IFERROR(VLOOKUP($B149,Kraftvärmeprod!$B$1:$BX$550,MATCH(F$2,Kraftvärmeprod!$B$1:$VX$1,0),FALSE)/1,0)-IFERROR(VLOOKUP($B149,'Slutlig allokering kvv'!$B$2:$BX$550,MATCH(F$2,'Slutlig allokering kvv'!$B$1:$BX$1,0),FALSE)/1,0))</f>
        <v/>
      </c>
      <c r="G149" t="str">
        <f>IF($D149="","",IFERROR(VLOOKUP($B149,Kraftvärmeprod!$B$1:$BX$550,MATCH(G$2,Kraftvärmeprod!$B$1:$VX$1,0),FALSE)/1,0)-IFERROR(VLOOKUP($B149,'Slutlig allokering kvv'!$B$2:$BX$550,MATCH(G$2,'Slutlig allokering kvv'!$B$1:$BX$1,0),FALSE)/1,0))</f>
        <v/>
      </c>
      <c r="H149" t="str">
        <f>IF($D149="","",IFERROR(VLOOKUP($B149,Kraftvärmeprod!$B$1:$BX$550,MATCH(H$2,Kraftvärmeprod!$B$1:$VX$1,0),FALSE)/1,0)-IFERROR(VLOOKUP($B149,'Slutlig allokering kvv'!$B$2:$BX$550,MATCH(H$2,'Slutlig allokering kvv'!$B$1:$BX$1,0),FALSE)/1,0))</f>
        <v/>
      </c>
      <c r="I149" t="str">
        <f>IF($D149="","",IFERROR(VLOOKUP($B149,Kraftvärmeprod!$B$1:$BX$550,MATCH(I$2,Kraftvärmeprod!$B$1:$VX$1,0),FALSE)/1,0)-IFERROR(VLOOKUP($B149,'Slutlig allokering kvv'!$B$2:$BX$550,MATCH(I$2,'Slutlig allokering kvv'!$B$1:$BX$1,0),FALSE)/1,0))</f>
        <v/>
      </c>
      <c r="J149" t="str">
        <f>IF($D149="","",IFERROR(VLOOKUP($B149,Kraftvärmeprod!$B$1:$BX$550,MATCH(J$2,Kraftvärmeprod!$B$1:$VX$1,0),FALSE)/1,0)-IFERROR(VLOOKUP($B149,'Slutlig allokering kvv'!$B$2:$BX$550,MATCH(J$2,'Slutlig allokering kvv'!$B$1:$BX$1,0),FALSE)/1,0))</f>
        <v/>
      </c>
      <c r="K149" t="str">
        <f>IF($D149="","",IFERROR(VLOOKUP($B149,Kraftvärmeprod!$B$1:$BX$550,MATCH(K$2,Kraftvärmeprod!$B$1:$VX$1,0),FALSE)/1,0)-IFERROR(VLOOKUP($B149,'Slutlig allokering kvv'!$B$2:$BX$550,MATCH(K$2,'Slutlig allokering kvv'!$B$1:$BX$1,0),FALSE)/1,0))</f>
        <v/>
      </c>
      <c r="L149" t="str">
        <f>IF($D149="","",IFERROR(VLOOKUP($B149,Kraftvärmeprod!$B$1:$BX$550,MATCH(L$2,Kraftvärmeprod!$B$1:$VX$1,0),FALSE)/1,0)-IFERROR(VLOOKUP($B149,'Slutlig allokering kvv'!$B$2:$BX$550,MATCH(L$2,'Slutlig allokering kvv'!$B$1:$BX$1,0),FALSE)/1,0))</f>
        <v/>
      </c>
      <c r="M149" t="str">
        <f>IF($D149="","",IFERROR(VLOOKUP($B149,Kraftvärmeprod!$B$1:$BX$550,MATCH(M$2,Kraftvärmeprod!$B$1:$VX$1,0),FALSE)/1,0)-IFERROR(VLOOKUP($B149,'Slutlig allokering kvv'!$B$2:$BX$550,MATCH(M$2,'Slutlig allokering kvv'!$B$1:$BX$1,0),FALSE)/1,0))</f>
        <v/>
      </c>
      <c r="N149" t="str">
        <f>IF($D149="","",IFERROR(VLOOKUP($B149,Kraftvärmeprod!$B$1:$BX$550,MATCH(N$2,Kraftvärmeprod!$B$1:$VX$1,0),FALSE)/1,0)-IFERROR(VLOOKUP($B149,'Slutlig allokering kvv'!$B$2:$BX$550,MATCH(N$2,'Slutlig allokering kvv'!$B$1:$BX$1,0),FALSE)/1,0))</f>
        <v/>
      </c>
      <c r="O149" t="str">
        <f>IF($D149="","",IFERROR(VLOOKUP($B149,Kraftvärmeprod!$B$1:$BX$550,MATCH(O$2,Kraftvärmeprod!$B$1:$VX$1,0),FALSE)/1,0)-IFERROR(VLOOKUP($B149,'Slutlig allokering kvv'!$B$2:$BX$550,MATCH(O$2,'Slutlig allokering kvv'!$B$1:$BX$1,0),FALSE)/1,0))</f>
        <v/>
      </c>
      <c r="P149" t="str">
        <f>IF($D149="","",IFERROR(VLOOKUP($B149,Kraftvärmeprod!$B$1:$BX$550,MATCH(P$2,Kraftvärmeprod!$B$1:$VX$1,0),FALSE)/1,0)-IFERROR(VLOOKUP($B149,'Slutlig allokering kvv'!$B$2:$BX$550,MATCH(P$2,'Slutlig allokering kvv'!$B$1:$BX$1,0),FALSE)/1,0))</f>
        <v/>
      </c>
      <c r="Q149" t="str">
        <f>IF($D149="","",IFERROR(VLOOKUP($B149,Kraftvärmeprod!$B$1:$BX$550,MATCH(Q$2,Kraftvärmeprod!$B$1:$VX$1,0),FALSE)/1,0)-IFERROR(VLOOKUP($B149,'Slutlig allokering kvv'!$B$2:$BX$550,MATCH(Q$2,'Slutlig allokering kvv'!$B$1:$BX$1,0),FALSE)/1,0))</f>
        <v/>
      </c>
      <c r="R149" t="str">
        <f>IF($D149="","",IFERROR(VLOOKUP($B149,Kraftvärmeprod!$B$1:$BX$550,MATCH(R$2,Kraftvärmeprod!$B$1:$VX$1,0),FALSE)/1,0)-IFERROR(VLOOKUP($B149,'Slutlig allokering kvv'!$B$2:$BX$550,MATCH(R$2,'Slutlig allokering kvv'!$B$1:$BX$1,0),FALSE)/1,0))</f>
        <v/>
      </c>
      <c r="S149" t="str">
        <f>IF($D149="","",IFERROR(VLOOKUP($B149,Kraftvärmeprod!$B$1:$BX$550,MATCH(S$2,Kraftvärmeprod!$B$1:$VX$1,0),FALSE)/1,0)-IFERROR(VLOOKUP($B149,'Slutlig allokering kvv'!$B$2:$BX$550,MATCH(S$2,'Slutlig allokering kvv'!$B$1:$BX$1,0),FALSE)/1,0))</f>
        <v/>
      </c>
      <c r="T149" t="str">
        <f>IF($D149="","",IFERROR(VLOOKUP($B149,Kraftvärmeprod!$B$1:$BX$550,MATCH(T$2,Kraftvärmeprod!$B$1:$VX$1,0),FALSE)/1,0)-IFERROR(VLOOKUP($B149,'Slutlig allokering kvv'!$B$2:$BX$550,MATCH(T$2,'Slutlig allokering kvv'!$B$1:$BX$1,0),FALSE)/1,0))</f>
        <v/>
      </c>
      <c r="U149" t="str">
        <f>IF($D149="","",IFERROR(VLOOKUP($B149,Kraftvärmeprod!$B$1:$BX$550,MATCH(U$2,Kraftvärmeprod!$B$1:$VX$1,0),FALSE)/1,0)-IFERROR(VLOOKUP($B149,'Slutlig allokering kvv'!$B$2:$BX$550,MATCH(U$2,'Slutlig allokering kvv'!$B$1:$BX$1,0),FALSE)/1,0))</f>
        <v/>
      </c>
      <c r="V149" t="str">
        <f>IF($D149="","",IFERROR(VLOOKUP($B149,Kraftvärmeprod!$B$1:$BX$550,MATCH(V$2,Kraftvärmeprod!$B$1:$VX$1,0),FALSE)/1,0)-IFERROR(VLOOKUP($B149,'Slutlig allokering kvv'!$B$2:$BX$550,MATCH(V$2,'Slutlig allokering kvv'!$B$1:$BX$1,0),FALSE)/1,0))</f>
        <v/>
      </c>
      <c r="W149" t="str">
        <f>IF($D149="","",IFERROR(VLOOKUP($B149,Kraftvärmeprod!$B$1:$BX$550,MATCH(W$2,Kraftvärmeprod!$B$1:$VX$1,0),FALSE)/1,0)-IFERROR(VLOOKUP($B149,'Slutlig allokering kvv'!$B$2:$BX$550,MATCH(W$2,'Slutlig allokering kvv'!$B$1:$BX$1,0),FALSE)/1,0))</f>
        <v/>
      </c>
      <c r="X149" t="str">
        <f>IF($D149="","",IFERROR(VLOOKUP($B149,Kraftvärmeprod!$B$1:$BX$550,MATCH(X$2,Kraftvärmeprod!$B$1:$VX$1,0),FALSE)/1,0)-IFERROR(VLOOKUP($B149,'Slutlig allokering kvv'!$B$2:$BX$550,MATCH(X$2,'Slutlig allokering kvv'!$B$1:$BX$1,0),FALSE)/1,0))</f>
        <v/>
      </c>
      <c r="Y149" t="str">
        <f>IF($D149="","",IFERROR(VLOOKUP($B149,Kraftvärmeprod!$B$1:$BX$550,MATCH(Y$2,Kraftvärmeprod!$B$1:$VX$1,0),FALSE)/1,0)-IFERROR(VLOOKUP($B149,'Slutlig allokering kvv'!$B$2:$BX$550,MATCH(Y$2,'Slutlig allokering kvv'!$B$1:$BX$1,0),FALSE)/1,0))</f>
        <v/>
      </c>
      <c r="Z149" t="str">
        <f>IF($D149="","",IFERROR(VLOOKUP($B149,Kraftvärmeprod!$B$1:$BX$550,MATCH(Z$2,Kraftvärmeprod!$B$1:$VX$1,0),FALSE)/1,0)-IFERROR(VLOOKUP($B149,'Slutlig allokering kvv'!$B$2:$BX$550,MATCH(Z$2,'Slutlig allokering kvv'!$B$1:$BX$1,0),FALSE)/1,0))</f>
        <v/>
      </c>
      <c r="AA149" t="str">
        <f>IF($D149="","",IFERROR(VLOOKUP($B149,Kraftvärmeprod!$B$1:$BX$550,MATCH(AA$2,Kraftvärmeprod!$B$1:$VX$1,0),FALSE)/1,0)-IFERROR(VLOOKUP($B149,'Slutlig allokering kvv'!$B$2:$BX$550,MATCH(AA$2,'Slutlig allokering kvv'!$B$1:$BX$1,0),FALSE)/1,0))</f>
        <v/>
      </c>
      <c r="AB149" t="str">
        <f>IF($D149="","",IFERROR(VLOOKUP($B149,Kraftvärmeprod!$B$1:$BX$550,MATCH(AB$2,Kraftvärmeprod!$B$1:$VX$1,0),FALSE)/1,0)-IFERROR(VLOOKUP($B149,'Slutlig allokering kvv'!$B$2:$BX$550,MATCH(AB$2,'Slutlig allokering kvv'!$B$1:$BX$1,0),FALSE)/1,0))</f>
        <v/>
      </c>
      <c r="AC149" t="str">
        <f>IF($D149="","",IFERROR(VLOOKUP($B149,Kraftvärmeprod!$B$1:$BX$550,MATCH(AC$2,Kraftvärmeprod!$B$1:$VX$1,0),FALSE)/1,0)-IFERROR(VLOOKUP($B149,'Slutlig allokering kvv'!$B$2:$BX$550,MATCH(AC$2,'Slutlig allokering kvv'!$B$1:$BX$1,0),FALSE)/1,0))</f>
        <v/>
      </c>
      <c r="AD149" t="str">
        <f>IF($D149="","",IFERROR(VLOOKUP($B149,Kraftvärmeprod!$B$1:$BX$550,MATCH(AD$2,Kraftvärmeprod!$B$1:$VX$1,0),FALSE)/1,0)-IFERROR(VLOOKUP($B149,'Slutlig allokering kvv'!$B$2:$BX$550,MATCH(AD$2,'Slutlig allokering kvv'!$B$1:$BX$1,0),FALSE)/1,0))</f>
        <v/>
      </c>
      <c r="AE149" t="str">
        <f>IF($D149="","",IFERROR(VLOOKUP($B149,Miljö!$B$1:$E$550,MATCH("Hjälpel kraftvärme (GWh)",Miljö!$B$1:$E$1,0),FALSE)/1,0)-IFERROR(VLOOKUP($B149,'Slutlig allokering kvv'!$B$2:$BX$549,MATCH(AE$2,'Slutlig allokering kvv'!$B$1:$BX$1,0),FALSE)/1,0))</f>
        <v/>
      </c>
      <c r="AI149" s="274">
        <f t="shared" si="8"/>
        <v>0</v>
      </c>
      <c r="AK149">
        <f>IFERROR(VLOOKUP($B149,'Slutlig allokering kvv'!$B$2:$AX$549,MATCH("Summa slutlig allokerad tillförd energi (utan hjälpel och rökgaskondensering):",'Slutlig allokering kvv'!$B$1:$AX$1,0),FALSE)/1,"")</f>
        <v>46.277000000000001</v>
      </c>
      <c r="AM149" s="275">
        <f>IFERROR(1-VLOOKUP($B149,'Slutlig allokering kvv'!$B$2:$AX$549,MATCH("Andel av bränsle i kvv som allokerats till värme, exklusive rökgaskondensering och hjälpel",'Slutlig allokering kvv'!$B$1:$AX$1,0),FALSE),"")</f>
        <v>0</v>
      </c>
      <c r="AO149" s="115">
        <f t="shared" si="9"/>
        <v>0</v>
      </c>
      <c r="AP149" s="276">
        <f t="shared" si="10"/>
        <v>0</v>
      </c>
      <c r="AR149" s="115" t="str">
        <f t="shared" si="11"/>
        <v/>
      </c>
    </row>
    <row r="150" spans="1:44">
      <c r="A150" t="s">
        <v>253</v>
      </c>
      <c r="B150" t="s">
        <v>255</v>
      </c>
      <c r="C150">
        <f>IFERROR(VLOOKUP($B150,Kraftvärmeprod!$B$1:$AH$479,MATCH(C$2,Kraftvärmeprod!$B$1:$AG$1,0),FALSE)/1,"")</f>
        <v>94.98</v>
      </c>
      <c r="D150">
        <f>IFERROR(VLOOKUP($B150,Kraftvärmeprod!$B$1:$AH$479,MATCH(D$2,Kraftvärmeprod!$B$1:$AG$1,0),FALSE)/1,"")</f>
        <v>16.43</v>
      </c>
      <c r="F150">
        <f>IF($D150="","",IFERROR(VLOOKUP($B150,Kraftvärmeprod!$B$1:$BX$550,MATCH(F$2,Kraftvärmeprod!$B$1:$VX$1,0),FALSE)/1,0)-IFERROR(VLOOKUP($B150,'Slutlig allokering kvv'!$B$2:$BX$550,MATCH(F$2,'Slutlig allokering kvv'!$B$1:$BX$1,0),FALSE)/1,0))</f>
        <v>0</v>
      </c>
      <c r="G150">
        <f>IF($D150="","",IFERROR(VLOOKUP($B150,Kraftvärmeprod!$B$1:$BX$550,MATCH(G$2,Kraftvärmeprod!$B$1:$VX$1,0),FALSE)/1,0)-IFERROR(VLOOKUP($B150,'Slutlig allokering kvv'!$B$2:$BX$550,MATCH(G$2,'Slutlig allokering kvv'!$B$1:$BX$1,0),FALSE)/1,0))</f>
        <v>0</v>
      </c>
      <c r="H150">
        <f>IF($D150="","",IFERROR(VLOOKUP($B150,Kraftvärmeprod!$B$1:$BX$550,MATCH(H$2,Kraftvärmeprod!$B$1:$VX$1,0),FALSE)/1,0)-IFERROR(VLOOKUP($B150,'Slutlig allokering kvv'!$B$2:$BX$550,MATCH(H$2,'Slutlig allokering kvv'!$B$1:$BX$1,0),FALSE)/1,0))</f>
        <v>0</v>
      </c>
      <c r="I150">
        <f>IF($D150="","",IFERROR(VLOOKUP($B150,Kraftvärmeprod!$B$1:$BX$550,MATCH(I$2,Kraftvärmeprod!$B$1:$VX$1,0),FALSE)/1,0)-IFERROR(VLOOKUP($B150,'Slutlig allokering kvv'!$B$2:$BX$550,MATCH(I$2,'Slutlig allokering kvv'!$B$1:$BX$1,0),FALSE)/1,0))</f>
        <v>0</v>
      </c>
      <c r="J150">
        <f>IF($D150="","",IFERROR(VLOOKUP($B150,Kraftvärmeprod!$B$1:$BX$550,MATCH(J$2,Kraftvärmeprod!$B$1:$VX$1,0),FALSE)/1,0)-IFERROR(VLOOKUP($B150,'Slutlig allokering kvv'!$B$2:$BX$550,MATCH(J$2,'Slutlig allokering kvv'!$B$1:$BX$1,0),FALSE)/1,0))</f>
        <v>0</v>
      </c>
      <c r="K150">
        <f>IF($D150="","",IFERROR(VLOOKUP($B150,Kraftvärmeprod!$B$1:$BX$550,MATCH(K$2,Kraftvärmeprod!$B$1:$VX$1,0),FALSE)/1,0)-IFERROR(VLOOKUP($B150,'Slutlig allokering kvv'!$B$2:$BX$550,MATCH(K$2,'Slutlig allokering kvv'!$B$1:$BX$1,0),FALSE)/1,0))</f>
        <v>0</v>
      </c>
      <c r="L150">
        <f>IF($D150="","",IFERROR(VLOOKUP($B150,Kraftvärmeprod!$B$1:$BX$550,MATCH(L$2,Kraftvärmeprod!$B$1:$VX$1,0),FALSE)/1,0)-IFERROR(VLOOKUP($B150,'Slutlig allokering kvv'!$B$2:$BX$550,MATCH(L$2,'Slutlig allokering kvv'!$B$1:$BX$1,0),FALSE)/1,0))</f>
        <v>0</v>
      </c>
      <c r="M150">
        <f>IF($D150="","",IFERROR(VLOOKUP($B150,Kraftvärmeprod!$B$1:$BX$550,MATCH(M$2,Kraftvärmeprod!$B$1:$VX$1,0),FALSE)/1,0)-IFERROR(VLOOKUP($B150,'Slutlig allokering kvv'!$B$2:$BX$550,MATCH(M$2,'Slutlig allokering kvv'!$B$1:$BX$1,0),FALSE)/1,0))</f>
        <v>0</v>
      </c>
      <c r="N150">
        <f>IF($D150="","",IFERROR(VLOOKUP($B150,Kraftvärmeprod!$B$1:$BX$550,MATCH(N$2,Kraftvärmeprod!$B$1:$VX$1,0),FALSE)/1,0)-IFERROR(VLOOKUP($B150,'Slutlig allokering kvv'!$B$2:$BX$550,MATCH(N$2,'Slutlig allokering kvv'!$B$1:$BX$1,0),FALSE)/1,0))</f>
        <v>0</v>
      </c>
      <c r="O150">
        <f>IF($D150="","",IFERROR(VLOOKUP($B150,Kraftvärmeprod!$B$1:$BX$550,MATCH(O$2,Kraftvärmeprod!$B$1:$VX$1,0),FALSE)/1,0)-IFERROR(VLOOKUP($B150,'Slutlig allokering kvv'!$B$2:$BX$550,MATCH(O$2,'Slutlig allokering kvv'!$B$1:$BX$1,0),FALSE)/1,0))</f>
        <v>0</v>
      </c>
      <c r="P150">
        <f>IF($D150="","",IFERROR(VLOOKUP($B150,Kraftvärmeprod!$B$1:$BX$550,MATCH(P$2,Kraftvärmeprod!$B$1:$VX$1,0),FALSE)/1,0)-IFERROR(VLOOKUP($B150,'Slutlig allokering kvv'!$B$2:$BX$550,MATCH(P$2,'Slutlig allokering kvv'!$B$1:$BX$1,0),FALSE)/1,0))</f>
        <v>0</v>
      </c>
      <c r="Q150">
        <f>IF($D150="","",IFERROR(VLOOKUP($B150,Kraftvärmeprod!$B$1:$BX$550,MATCH(Q$2,Kraftvärmeprod!$B$1:$VX$1,0),FALSE)/1,0)-IFERROR(VLOOKUP($B150,'Slutlig allokering kvv'!$B$2:$BX$550,MATCH(Q$2,'Slutlig allokering kvv'!$B$1:$BX$1,0),FALSE)/1,0))</f>
        <v>0</v>
      </c>
      <c r="R150">
        <f>IF($D150="","",IFERROR(VLOOKUP($B150,Kraftvärmeprod!$B$1:$BX$550,MATCH(R$2,Kraftvärmeprod!$B$1:$VX$1,0),FALSE)/1,0)-IFERROR(VLOOKUP($B150,'Slutlig allokering kvv'!$B$2:$BX$550,MATCH(R$2,'Slutlig allokering kvv'!$B$1:$BX$1,0),FALSE)/1,0))</f>
        <v>0</v>
      </c>
      <c r="S150">
        <f>IF($D150="","",IFERROR(VLOOKUP($B150,Kraftvärmeprod!$B$1:$BX$550,MATCH(S$2,Kraftvärmeprod!$B$1:$VX$1,0),FALSE)/1,0)-IFERROR(VLOOKUP($B150,'Slutlig allokering kvv'!$B$2:$BX$550,MATCH(S$2,'Slutlig allokering kvv'!$B$1:$BX$1,0),FALSE)/1,0))</f>
        <v>0</v>
      </c>
      <c r="T150">
        <f>IF($D150="","",IFERROR(VLOOKUP($B150,Kraftvärmeprod!$B$1:$BX$550,MATCH(T$2,Kraftvärmeprod!$B$1:$VX$1,0),FALSE)/1,0)-IFERROR(VLOOKUP($B150,'Slutlig allokering kvv'!$B$2:$BX$550,MATCH(T$2,'Slutlig allokering kvv'!$B$1:$BX$1,0),FALSE)/1,0))</f>
        <v>0</v>
      </c>
      <c r="U150">
        <f>IF($D150="","",IFERROR(VLOOKUP($B150,Kraftvärmeprod!$B$1:$BX$550,MATCH(U$2,Kraftvärmeprod!$B$1:$VX$1,0),FALSE)/1,0)-IFERROR(VLOOKUP($B150,'Slutlig allokering kvv'!$B$2:$BX$550,MATCH(U$2,'Slutlig allokering kvv'!$B$1:$BX$1,0),FALSE)/1,0))</f>
        <v>0</v>
      </c>
      <c r="V150">
        <f>IF($D150="","",IFERROR(VLOOKUP($B150,Kraftvärmeprod!$B$1:$BX$550,MATCH(V$2,Kraftvärmeprod!$B$1:$VX$1,0),FALSE)/1,0)-IFERROR(VLOOKUP($B150,'Slutlig allokering kvv'!$B$2:$BX$550,MATCH(V$2,'Slutlig allokering kvv'!$B$1:$BX$1,0),FALSE)/1,0))</f>
        <v>0</v>
      </c>
      <c r="W150">
        <f>IF($D150="","",IFERROR(VLOOKUP($B150,Kraftvärmeprod!$B$1:$BX$550,MATCH(W$2,Kraftvärmeprod!$B$1:$VX$1,0),FALSE)/1,0)-IFERROR(VLOOKUP($B150,'Slutlig allokering kvv'!$B$2:$BX$550,MATCH(W$2,'Slutlig allokering kvv'!$B$1:$BX$1,0),FALSE)/1,0))</f>
        <v>0</v>
      </c>
      <c r="X150">
        <f>IF($D150="","",IFERROR(VLOOKUP($B150,Kraftvärmeprod!$B$1:$BX$550,MATCH(X$2,Kraftvärmeprod!$B$1:$VX$1,0),FALSE)/1,0)-IFERROR(VLOOKUP($B150,'Slutlig allokering kvv'!$B$2:$BX$550,MATCH(X$2,'Slutlig allokering kvv'!$B$1:$BX$1,0),FALSE)/1,0))</f>
        <v>0</v>
      </c>
      <c r="Y150">
        <f>IF($D150="","",IFERROR(VLOOKUP($B150,Kraftvärmeprod!$B$1:$BX$550,MATCH(Y$2,Kraftvärmeprod!$B$1:$VX$1,0),FALSE)/1,0)-IFERROR(VLOOKUP($B150,'Slutlig allokering kvv'!$B$2:$BX$550,MATCH(Y$2,'Slutlig allokering kvv'!$B$1:$BX$1,0),FALSE)/1,0))</f>
        <v>0</v>
      </c>
      <c r="Z150">
        <f>IF($D150="","",IFERROR(VLOOKUP($B150,Kraftvärmeprod!$B$1:$BX$550,MATCH(Z$2,Kraftvärmeprod!$B$1:$VX$1,0),FALSE)/1,0)-IFERROR(VLOOKUP($B150,'Slutlig allokering kvv'!$B$2:$BX$550,MATCH(Z$2,'Slutlig allokering kvv'!$B$1:$BX$1,0),FALSE)/1,0))</f>
        <v>0</v>
      </c>
      <c r="AA150">
        <f>IF($D150="","",IFERROR(VLOOKUP($B150,Kraftvärmeprod!$B$1:$BX$550,MATCH(AA$2,Kraftvärmeprod!$B$1:$VX$1,0),FALSE)/1,0)-IFERROR(VLOOKUP($B150,'Slutlig allokering kvv'!$B$2:$BX$550,MATCH(AA$2,'Slutlig allokering kvv'!$B$1:$BX$1,0),FALSE)/1,0))</f>
        <v>24.207799999999999</v>
      </c>
      <c r="AB150">
        <f>IF($D150="","",IFERROR(VLOOKUP($B150,Kraftvärmeprod!$B$1:$BX$550,MATCH(AB$2,Kraftvärmeprod!$B$1:$VX$1,0),FALSE)/1,0)-IFERROR(VLOOKUP($B150,'Slutlig allokering kvv'!$B$2:$BX$550,MATCH(AB$2,'Slutlig allokering kvv'!$B$1:$BX$1,0),FALSE)/1,0))</f>
        <v>0</v>
      </c>
      <c r="AC150">
        <f>IF($D150="","",IFERROR(VLOOKUP($B150,Kraftvärmeprod!$B$1:$BX$550,MATCH(AC$2,Kraftvärmeprod!$B$1:$VX$1,0),FALSE)/1,0)-IFERROR(VLOOKUP($B150,'Slutlig allokering kvv'!$B$2:$BX$550,MATCH(AC$2,'Slutlig allokering kvv'!$B$1:$BX$1,0),FALSE)/1,0))</f>
        <v>0</v>
      </c>
      <c r="AD150">
        <f>IF($D150="","",IFERROR(VLOOKUP($B150,Kraftvärmeprod!$B$1:$BX$550,MATCH(AD$2,Kraftvärmeprod!$B$1:$VX$1,0),FALSE)/1,0)-IFERROR(VLOOKUP($B150,'Slutlig allokering kvv'!$B$2:$BX$550,MATCH(AD$2,'Slutlig allokering kvv'!$B$1:$BX$1,0),FALSE)/1,0))</f>
        <v>0</v>
      </c>
      <c r="AE150">
        <f>IF($D150="","",IFERROR(VLOOKUP($B150,Miljö!$B$1:$E$550,MATCH("Hjälpel kraftvärme (GWh)",Miljö!$B$1:$E$1,0),FALSE)/1,0)-IFERROR(VLOOKUP($B150,'Slutlig allokering kvv'!$B$2:$BX$549,MATCH(AE$2,'Slutlig allokering kvv'!$B$1:$BX$1,0),FALSE)/1,0))</f>
        <v>0</v>
      </c>
      <c r="AI150" s="274">
        <f t="shared" si="8"/>
        <v>24.207799999999999</v>
      </c>
      <c r="AK150">
        <f>IFERROR(VLOOKUP($B150,'Slutlig allokering kvv'!$B$2:$AX$549,MATCH("Summa slutlig allokerad tillförd energi (utan hjälpel och rökgaskondensering):",'Slutlig allokering kvv'!$B$1:$AX$1,0),FALSE)/1,"")</f>
        <v>43.732199999999999</v>
      </c>
      <c r="AM150" s="275">
        <f>IFERROR(1-VLOOKUP($B150,'Slutlig allokering kvv'!$B$2:$AX$549,MATCH("Andel av bränsle i kvv som allokerats till värme, exklusive rökgaskondensering och hjälpel",'Slutlig allokering kvv'!$B$1:$AX$1,0),FALSE),"")</f>
        <v>0.35631145128054165</v>
      </c>
      <c r="AO150" s="115">
        <f t="shared" si="9"/>
        <v>0.35631145128054165</v>
      </c>
      <c r="AP150" s="276">
        <f t="shared" si="10"/>
        <v>0</v>
      </c>
      <c r="AR150" s="115">
        <f t="shared" si="11"/>
        <v>0.67870686307718997</v>
      </c>
    </row>
    <row r="151" spans="1:44">
      <c r="A151" t="s">
        <v>256</v>
      </c>
      <c r="B151" t="s">
        <v>257</v>
      </c>
      <c r="C151" t="str">
        <f>IFERROR(VLOOKUP($B151,Kraftvärmeprod!$B$1:$AH$479,MATCH(C$2,Kraftvärmeprod!$B$1:$AG$1,0),FALSE)/1,"")</f>
        <v/>
      </c>
      <c r="D151" t="str">
        <f>IFERROR(VLOOKUP($B151,Kraftvärmeprod!$B$1:$AH$479,MATCH(D$2,Kraftvärmeprod!$B$1:$AG$1,0),FALSE)/1,"")</f>
        <v/>
      </c>
      <c r="F151" t="str">
        <f>IF($D151="","",IFERROR(VLOOKUP($B151,Kraftvärmeprod!$B$1:$BX$550,MATCH(F$2,Kraftvärmeprod!$B$1:$VX$1,0),FALSE)/1,0)-IFERROR(VLOOKUP($B151,'Slutlig allokering kvv'!$B$2:$BX$550,MATCH(F$2,'Slutlig allokering kvv'!$B$1:$BX$1,0),FALSE)/1,0))</f>
        <v/>
      </c>
      <c r="G151" t="str">
        <f>IF($D151="","",IFERROR(VLOOKUP($B151,Kraftvärmeprod!$B$1:$BX$550,MATCH(G$2,Kraftvärmeprod!$B$1:$VX$1,0),FALSE)/1,0)-IFERROR(VLOOKUP($B151,'Slutlig allokering kvv'!$B$2:$BX$550,MATCH(G$2,'Slutlig allokering kvv'!$B$1:$BX$1,0),FALSE)/1,0))</f>
        <v/>
      </c>
      <c r="H151" t="str">
        <f>IF($D151="","",IFERROR(VLOOKUP($B151,Kraftvärmeprod!$B$1:$BX$550,MATCH(H$2,Kraftvärmeprod!$B$1:$VX$1,0),FALSE)/1,0)-IFERROR(VLOOKUP($B151,'Slutlig allokering kvv'!$B$2:$BX$550,MATCH(H$2,'Slutlig allokering kvv'!$B$1:$BX$1,0),FALSE)/1,0))</f>
        <v/>
      </c>
      <c r="I151" t="str">
        <f>IF($D151="","",IFERROR(VLOOKUP($B151,Kraftvärmeprod!$B$1:$BX$550,MATCH(I$2,Kraftvärmeprod!$B$1:$VX$1,0),FALSE)/1,0)-IFERROR(VLOOKUP($B151,'Slutlig allokering kvv'!$B$2:$BX$550,MATCH(I$2,'Slutlig allokering kvv'!$B$1:$BX$1,0),FALSE)/1,0))</f>
        <v/>
      </c>
      <c r="J151" t="str">
        <f>IF($D151="","",IFERROR(VLOOKUP($B151,Kraftvärmeprod!$B$1:$BX$550,MATCH(J$2,Kraftvärmeprod!$B$1:$VX$1,0),FALSE)/1,0)-IFERROR(VLOOKUP($B151,'Slutlig allokering kvv'!$B$2:$BX$550,MATCH(J$2,'Slutlig allokering kvv'!$B$1:$BX$1,0),FALSE)/1,0))</f>
        <v/>
      </c>
      <c r="K151" t="str">
        <f>IF($D151="","",IFERROR(VLOOKUP($B151,Kraftvärmeprod!$B$1:$BX$550,MATCH(K$2,Kraftvärmeprod!$B$1:$VX$1,0),FALSE)/1,0)-IFERROR(VLOOKUP($B151,'Slutlig allokering kvv'!$B$2:$BX$550,MATCH(K$2,'Slutlig allokering kvv'!$B$1:$BX$1,0),FALSE)/1,0))</f>
        <v/>
      </c>
      <c r="L151" t="str">
        <f>IF($D151="","",IFERROR(VLOOKUP($B151,Kraftvärmeprod!$B$1:$BX$550,MATCH(L$2,Kraftvärmeprod!$B$1:$VX$1,0),FALSE)/1,0)-IFERROR(VLOOKUP($B151,'Slutlig allokering kvv'!$B$2:$BX$550,MATCH(L$2,'Slutlig allokering kvv'!$B$1:$BX$1,0),FALSE)/1,0))</f>
        <v/>
      </c>
      <c r="M151" t="str">
        <f>IF($D151="","",IFERROR(VLOOKUP($B151,Kraftvärmeprod!$B$1:$BX$550,MATCH(M$2,Kraftvärmeprod!$B$1:$VX$1,0),FALSE)/1,0)-IFERROR(VLOOKUP($B151,'Slutlig allokering kvv'!$B$2:$BX$550,MATCH(M$2,'Slutlig allokering kvv'!$B$1:$BX$1,0),FALSE)/1,0))</f>
        <v/>
      </c>
      <c r="N151" t="str">
        <f>IF($D151="","",IFERROR(VLOOKUP($B151,Kraftvärmeprod!$B$1:$BX$550,MATCH(N$2,Kraftvärmeprod!$B$1:$VX$1,0),FALSE)/1,0)-IFERROR(VLOOKUP($B151,'Slutlig allokering kvv'!$B$2:$BX$550,MATCH(N$2,'Slutlig allokering kvv'!$B$1:$BX$1,0),FALSE)/1,0))</f>
        <v/>
      </c>
      <c r="O151" t="str">
        <f>IF($D151="","",IFERROR(VLOOKUP($B151,Kraftvärmeprod!$B$1:$BX$550,MATCH(O$2,Kraftvärmeprod!$B$1:$VX$1,0),FALSE)/1,0)-IFERROR(VLOOKUP($B151,'Slutlig allokering kvv'!$B$2:$BX$550,MATCH(O$2,'Slutlig allokering kvv'!$B$1:$BX$1,0),FALSE)/1,0))</f>
        <v/>
      </c>
      <c r="P151" t="str">
        <f>IF($D151="","",IFERROR(VLOOKUP($B151,Kraftvärmeprod!$B$1:$BX$550,MATCH(P$2,Kraftvärmeprod!$B$1:$VX$1,0),FALSE)/1,0)-IFERROR(VLOOKUP($B151,'Slutlig allokering kvv'!$B$2:$BX$550,MATCH(P$2,'Slutlig allokering kvv'!$B$1:$BX$1,0),FALSE)/1,0))</f>
        <v/>
      </c>
      <c r="Q151" t="str">
        <f>IF($D151="","",IFERROR(VLOOKUP($B151,Kraftvärmeprod!$B$1:$BX$550,MATCH(Q$2,Kraftvärmeprod!$B$1:$VX$1,0),FALSE)/1,0)-IFERROR(VLOOKUP($B151,'Slutlig allokering kvv'!$B$2:$BX$550,MATCH(Q$2,'Slutlig allokering kvv'!$B$1:$BX$1,0),FALSE)/1,0))</f>
        <v/>
      </c>
      <c r="R151" t="str">
        <f>IF($D151="","",IFERROR(VLOOKUP($B151,Kraftvärmeprod!$B$1:$BX$550,MATCH(R$2,Kraftvärmeprod!$B$1:$VX$1,0),FALSE)/1,0)-IFERROR(VLOOKUP($B151,'Slutlig allokering kvv'!$B$2:$BX$550,MATCH(R$2,'Slutlig allokering kvv'!$B$1:$BX$1,0),FALSE)/1,0))</f>
        <v/>
      </c>
      <c r="S151" t="str">
        <f>IF($D151="","",IFERROR(VLOOKUP($B151,Kraftvärmeprod!$B$1:$BX$550,MATCH(S$2,Kraftvärmeprod!$B$1:$VX$1,0),FALSE)/1,0)-IFERROR(VLOOKUP($B151,'Slutlig allokering kvv'!$B$2:$BX$550,MATCH(S$2,'Slutlig allokering kvv'!$B$1:$BX$1,0),FALSE)/1,0))</f>
        <v/>
      </c>
      <c r="T151" t="str">
        <f>IF($D151="","",IFERROR(VLOOKUP($B151,Kraftvärmeprod!$B$1:$BX$550,MATCH(T$2,Kraftvärmeprod!$B$1:$VX$1,0),FALSE)/1,0)-IFERROR(VLOOKUP($B151,'Slutlig allokering kvv'!$B$2:$BX$550,MATCH(T$2,'Slutlig allokering kvv'!$B$1:$BX$1,0),FALSE)/1,0))</f>
        <v/>
      </c>
      <c r="U151" t="str">
        <f>IF($D151="","",IFERROR(VLOOKUP($B151,Kraftvärmeprod!$B$1:$BX$550,MATCH(U$2,Kraftvärmeprod!$B$1:$VX$1,0),FALSE)/1,0)-IFERROR(VLOOKUP($B151,'Slutlig allokering kvv'!$B$2:$BX$550,MATCH(U$2,'Slutlig allokering kvv'!$B$1:$BX$1,0),FALSE)/1,0))</f>
        <v/>
      </c>
      <c r="V151" t="str">
        <f>IF($D151="","",IFERROR(VLOOKUP($B151,Kraftvärmeprod!$B$1:$BX$550,MATCH(V$2,Kraftvärmeprod!$B$1:$VX$1,0),FALSE)/1,0)-IFERROR(VLOOKUP($B151,'Slutlig allokering kvv'!$B$2:$BX$550,MATCH(V$2,'Slutlig allokering kvv'!$B$1:$BX$1,0),FALSE)/1,0))</f>
        <v/>
      </c>
      <c r="W151" t="str">
        <f>IF($D151="","",IFERROR(VLOOKUP($B151,Kraftvärmeprod!$B$1:$BX$550,MATCH(W$2,Kraftvärmeprod!$B$1:$VX$1,0),FALSE)/1,0)-IFERROR(VLOOKUP($B151,'Slutlig allokering kvv'!$B$2:$BX$550,MATCH(W$2,'Slutlig allokering kvv'!$B$1:$BX$1,0),FALSE)/1,0))</f>
        <v/>
      </c>
      <c r="X151" t="str">
        <f>IF($D151="","",IFERROR(VLOOKUP($B151,Kraftvärmeprod!$B$1:$BX$550,MATCH(X$2,Kraftvärmeprod!$B$1:$VX$1,0),FALSE)/1,0)-IFERROR(VLOOKUP($B151,'Slutlig allokering kvv'!$B$2:$BX$550,MATCH(X$2,'Slutlig allokering kvv'!$B$1:$BX$1,0),FALSE)/1,0))</f>
        <v/>
      </c>
      <c r="Y151" t="str">
        <f>IF($D151="","",IFERROR(VLOOKUP($B151,Kraftvärmeprod!$B$1:$BX$550,MATCH(Y$2,Kraftvärmeprod!$B$1:$VX$1,0),FALSE)/1,0)-IFERROR(VLOOKUP($B151,'Slutlig allokering kvv'!$B$2:$BX$550,MATCH(Y$2,'Slutlig allokering kvv'!$B$1:$BX$1,0),FALSE)/1,0))</f>
        <v/>
      </c>
      <c r="Z151" t="str">
        <f>IF($D151="","",IFERROR(VLOOKUP($B151,Kraftvärmeprod!$B$1:$BX$550,MATCH(Z$2,Kraftvärmeprod!$B$1:$VX$1,0),FALSE)/1,0)-IFERROR(VLOOKUP($B151,'Slutlig allokering kvv'!$B$2:$BX$550,MATCH(Z$2,'Slutlig allokering kvv'!$B$1:$BX$1,0),FALSE)/1,0))</f>
        <v/>
      </c>
      <c r="AA151" t="str">
        <f>IF($D151="","",IFERROR(VLOOKUP($B151,Kraftvärmeprod!$B$1:$BX$550,MATCH(AA$2,Kraftvärmeprod!$B$1:$VX$1,0),FALSE)/1,0)-IFERROR(VLOOKUP($B151,'Slutlig allokering kvv'!$B$2:$BX$550,MATCH(AA$2,'Slutlig allokering kvv'!$B$1:$BX$1,0),FALSE)/1,0))</f>
        <v/>
      </c>
      <c r="AB151" t="str">
        <f>IF($D151="","",IFERROR(VLOOKUP($B151,Kraftvärmeprod!$B$1:$BX$550,MATCH(AB$2,Kraftvärmeprod!$B$1:$VX$1,0),FALSE)/1,0)-IFERROR(VLOOKUP($B151,'Slutlig allokering kvv'!$B$2:$BX$550,MATCH(AB$2,'Slutlig allokering kvv'!$B$1:$BX$1,0),FALSE)/1,0))</f>
        <v/>
      </c>
      <c r="AC151" t="str">
        <f>IF($D151="","",IFERROR(VLOOKUP($B151,Kraftvärmeprod!$B$1:$BX$550,MATCH(AC$2,Kraftvärmeprod!$B$1:$VX$1,0),FALSE)/1,0)-IFERROR(VLOOKUP($B151,'Slutlig allokering kvv'!$B$2:$BX$550,MATCH(AC$2,'Slutlig allokering kvv'!$B$1:$BX$1,0),FALSE)/1,0))</f>
        <v/>
      </c>
      <c r="AD151" t="str">
        <f>IF($D151="","",IFERROR(VLOOKUP($B151,Kraftvärmeprod!$B$1:$BX$550,MATCH(AD$2,Kraftvärmeprod!$B$1:$VX$1,0),FALSE)/1,0)-IFERROR(VLOOKUP($B151,'Slutlig allokering kvv'!$B$2:$BX$550,MATCH(AD$2,'Slutlig allokering kvv'!$B$1:$BX$1,0),FALSE)/1,0))</f>
        <v/>
      </c>
      <c r="AE151" t="str">
        <f>IF($D151="","",IFERROR(VLOOKUP($B151,Miljö!$B$1:$E$550,MATCH("Hjälpel kraftvärme (GWh)",Miljö!$B$1:$E$1,0),FALSE)/1,0)-IFERROR(VLOOKUP($B151,'Slutlig allokering kvv'!$B$2:$BX$549,MATCH(AE$2,'Slutlig allokering kvv'!$B$1:$BX$1,0),FALSE)/1,0))</f>
        <v/>
      </c>
      <c r="AI151" s="274">
        <f t="shared" si="8"/>
        <v>0</v>
      </c>
      <c r="AK151">
        <f>IFERROR(VLOOKUP($B151,'Slutlig allokering kvv'!$B$2:$AX$549,MATCH("Summa slutlig allokerad tillförd energi (utan hjälpel och rökgaskondensering):",'Slutlig allokering kvv'!$B$1:$AX$1,0),FALSE)/1,"")</f>
        <v>0</v>
      </c>
      <c r="AM151" s="275" t="str">
        <f>IFERROR(1-VLOOKUP($B151,'Slutlig allokering kvv'!$B$2:$AX$549,MATCH("Andel av bränsle i kvv som allokerats till värme, exklusive rökgaskondensering och hjälpel",'Slutlig allokering kvv'!$B$1:$AX$1,0),FALSE),"")</f>
        <v/>
      </c>
      <c r="AO151" s="115" t="str">
        <f t="shared" si="9"/>
        <v/>
      </c>
      <c r="AP151" s="276" t="str">
        <f t="shared" si="10"/>
        <v/>
      </c>
      <c r="AR151" s="115" t="str">
        <f t="shared" si="11"/>
        <v/>
      </c>
    </row>
    <row r="152" spans="1:44">
      <c r="A152" t="s">
        <v>258</v>
      </c>
      <c r="B152" t="s">
        <v>259</v>
      </c>
      <c r="C152" t="str">
        <f>IFERROR(VLOOKUP($B152,Kraftvärmeprod!$B$1:$AH$479,MATCH(C$2,Kraftvärmeprod!$B$1:$AG$1,0),FALSE)/1,"")</f>
        <v/>
      </c>
      <c r="D152" t="str">
        <f>IFERROR(VLOOKUP($B152,Kraftvärmeprod!$B$1:$AH$479,MATCH(D$2,Kraftvärmeprod!$B$1:$AG$1,0),FALSE)/1,"")</f>
        <v/>
      </c>
      <c r="F152" t="str">
        <f>IF($D152="","",IFERROR(VLOOKUP($B152,Kraftvärmeprod!$B$1:$BX$550,MATCH(F$2,Kraftvärmeprod!$B$1:$VX$1,0),FALSE)/1,0)-IFERROR(VLOOKUP($B152,'Slutlig allokering kvv'!$B$2:$BX$550,MATCH(F$2,'Slutlig allokering kvv'!$B$1:$BX$1,0),FALSE)/1,0))</f>
        <v/>
      </c>
      <c r="G152" t="str">
        <f>IF($D152="","",IFERROR(VLOOKUP($B152,Kraftvärmeprod!$B$1:$BX$550,MATCH(G$2,Kraftvärmeprod!$B$1:$VX$1,0),FALSE)/1,0)-IFERROR(VLOOKUP($B152,'Slutlig allokering kvv'!$B$2:$BX$550,MATCH(G$2,'Slutlig allokering kvv'!$B$1:$BX$1,0),FALSE)/1,0))</f>
        <v/>
      </c>
      <c r="H152" t="str">
        <f>IF($D152="","",IFERROR(VLOOKUP($B152,Kraftvärmeprod!$B$1:$BX$550,MATCH(H$2,Kraftvärmeprod!$B$1:$VX$1,0),FALSE)/1,0)-IFERROR(VLOOKUP($B152,'Slutlig allokering kvv'!$B$2:$BX$550,MATCH(H$2,'Slutlig allokering kvv'!$B$1:$BX$1,0),FALSE)/1,0))</f>
        <v/>
      </c>
      <c r="I152" t="str">
        <f>IF($D152="","",IFERROR(VLOOKUP($B152,Kraftvärmeprod!$B$1:$BX$550,MATCH(I$2,Kraftvärmeprod!$B$1:$VX$1,0),FALSE)/1,0)-IFERROR(VLOOKUP($B152,'Slutlig allokering kvv'!$B$2:$BX$550,MATCH(I$2,'Slutlig allokering kvv'!$B$1:$BX$1,0),FALSE)/1,0))</f>
        <v/>
      </c>
      <c r="J152" t="str">
        <f>IF($D152="","",IFERROR(VLOOKUP($B152,Kraftvärmeprod!$B$1:$BX$550,MATCH(J$2,Kraftvärmeprod!$B$1:$VX$1,0),FALSE)/1,0)-IFERROR(VLOOKUP($B152,'Slutlig allokering kvv'!$B$2:$BX$550,MATCH(J$2,'Slutlig allokering kvv'!$B$1:$BX$1,0),FALSE)/1,0))</f>
        <v/>
      </c>
      <c r="K152" t="str">
        <f>IF($D152="","",IFERROR(VLOOKUP($B152,Kraftvärmeprod!$B$1:$BX$550,MATCH(K$2,Kraftvärmeprod!$B$1:$VX$1,0),FALSE)/1,0)-IFERROR(VLOOKUP($B152,'Slutlig allokering kvv'!$B$2:$BX$550,MATCH(K$2,'Slutlig allokering kvv'!$B$1:$BX$1,0),FALSE)/1,0))</f>
        <v/>
      </c>
      <c r="L152" t="str">
        <f>IF($D152="","",IFERROR(VLOOKUP($B152,Kraftvärmeprod!$B$1:$BX$550,MATCH(L$2,Kraftvärmeprod!$B$1:$VX$1,0),FALSE)/1,0)-IFERROR(VLOOKUP($B152,'Slutlig allokering kvv'!$B$2:$BX$550,MATCH(L$2,'Slutlig allokering kvv'!$B$1:$BX$1,0),FALSE)/1,0))</f>
        <v/>
      </c>
      <c r="M152" t="str">
        <f>IF($D152="","",IFERROR(VLOOKUP($B152,Kraftvärmeprod!$B$1:$BX$550,MATCH(M$2,Kraftvärmeprod!$B$1:$VX$1,0),FALSE)/1,0)-IFERROR(VLOOKUP($B152,'Slutlig allokering kvv'!$B$2:$BX$550,MATCH(M$2,'Slutlig allokering kvv'!$B$1:$BX$1,0),FALSE)/1,0))</f>
        <v/>
      </c>
      <c r="N152" t="str">
        <f>IF($D152="","",IFERROR(VLOOKUP($B152,Kraftvärmeprod!$B$1:$BX$550,MATCH(N$2,Kraftvärmeprod!$B$1:$VX$1,0),FALSE)/1,0)-IFERROR(VLOOKUP($B152,'Slutlig allokering kvv'!$B$2:$BX$550,MATCH(N$2,'Slutlig allokering kvv'!$B$1:$BX$1,0),FALSE)/1,0))</f>
        <v/>
      </c>
      <c r="O152" t="str">
        <f>IF($D152="","",IFERROR(VLOOKUP($B152,Kraftvärmeprod!$B$1:$BX$550,MATCH(O$2,Kraftvärmeprod!$B$1:$VX$1,0),FALSE)/1,0)-IFERROR(VLOOKUP($B152,'Slutlig allokering kvv'!$B$2:$BX$550,MATCH(O$2,'Slutlig allokering kvv'!$B$1:$BX$1,0),FALSE)/1,0))</f>
        <v/>
      </c>
      <c r="P152" t="str">
        <f>IF($D152="","",IFERROR(VLOOKUP($B152,Kraftvärmeprod!$B$1:$BX$550,MATCH(P$2,Kraftvärmeprod!$B$1:$VX$1,0),FALSE)/1,0)-IFERROR(VLOOKUP($B152,'Slutlig allokering kvv'!$B$2:$BX$550,MATCH(P$2,'Slutlig allokering kvv'!$B$1:$BX$1,0),FALSE)/1,0))</f>
        <v/>
      </c>
      <c r="Q152" t="str">
        <f>IF($D152="","",IFERROR(VLOOKUP($B152,Kraftvärmeprod!$B$1:$BX$550,MATCH(Q$2,Kraftvärmeprod!$B$1:$VX$1,0),FALSE)/1,0)-IFERROR(VLOOKUP($B152,'Slutlig allokering kvv'!$B$2:$BX$550,MATCH(Q$2,'Slutlig allokering kvv'!$B$1:$BX$1,0),FALSE)/1,0))</f>
        <v/>
      </c>
      <c r="R152" t="str">
        <f>IF($D152="","",IFERROR(VLOOKUP($B152,Kraftvärmeprod!$B$1:$BX$550,MATCH(R$2,Kraftvärmeprod!$B$1:$VX$1,0),FALSE)/1,0)-IFERROR(VLOOKUP($B152,'Slutlig allokering kvv'!$B$2:$BX$550,MATCH(R$2,'Slutlig allokering kvv'!$B$1:$BX$1,0),FALSE)/1,0))</f>
        <v/>
      </c>
      <c r="S152" t="str">
        <f>IF($D152="","",IFERROR(VLOOKUP($B152,Kraftvärmeprod!$B$1:$BX$550,MATCH(S$2,Kraftvärmeprod!$B$1:$VX$1,0),FALSE)/1,0)-IFERROR(VLOOKUP($B152,'Slutlig allokering kvv'!$B$2:$BX$550,MATCH(S$2,'Slutlig allokering kvv'!$B$1:$BX$1,0),FALSE)/1,0))</f>
        <v/>
      </c>
      <c r="T152" t="str">
        <f>IF($D152="","",IFERROR(VLOOKUP($B152,Kraftvärmeprod!$B$1:$BX$550,MATCH(T$2,Kraftvärmeprod!$B$1:$VX$1,0),FALSE)/1,0)-IFERROR(VLOOKUP($B152,'Slutlig allokering kvv'!$B$2:$BX$550,MATCH(T$2,'Slutlig allokering kvv'!$B$1:$BX$1,0),FALSE)/1,0))</f>
        <v/>
      </c>
      <c r="U152" t="str">
        <f>IF($D152="","",IFERROR(VLOOKUP($B152,Kraftvärmeprod!$B$1:$BX$550,MATCH(U$2,Kraftvärmeprod!$B$1:$VX$1,0),FALSE)/1,0)-IFERROR(VLOOKUP($B152,'Slutlig allokering kvv'!$B$2:$BX$550,MATCH(U$2,'Slutlig allokering kvv'!$B$1:$BX$1,0),FALSE)/1,0))</f>
        <v/>
      </c>
      <c r="V152" t="str">
        <f>IF($D152="","",IFERROR(VLOOKUP($B152,Kraftvärmeprod!$B$1:$BX$550,MATCH(V$2,Kraftvärmeprod!$B$1:$VX$1,0),FALSE)/1,0)-IFERROR(VLOOKUP($B152,'Slutlig allokering kvv'!$B$2:$BX$550,MATCH(V$2,'Slutlig allokering kvv'!$B$1:$BX$1,0),FALSE)/1,0))</f>
        <v/>
      </c>
      <c r="W152" t="str">
        <f>IF($D152="","",IFERROR(VLOOKUP($B152,Kraftvärmeprod!$B$1:$BX$550,MATCH(W$2,Kraftvärmeprod!$B$1:$VX$1,0),FALSE)/1,0)-IFERROR(VLOOKUP($B152,'Slutlig allokering kvv'!$B$2:$BX$550,MATCH(W$2,'Slutlig allokering kvv'!$B$1:$BX$1,0),FALSE)/1,0))</f>
        <v/>
      </c>
      <c r="X152" t="str">
        <f>IF($D152="","",IFERROR(VLOOKUP($B152,Kraftvärmeprod!$B$1:$BX$550,MATCH(X$2,Kraftvärmeprod!$B$1:$VX$1,0),FALSE)/1,0)-IFERROR(VLOOKUP($B152,'Slutlig allokering kvv'!$B$2:$BX$550,MATCH(X$2,'Slutlig allokering kvv'!$B$1:$BX$1,0),FALSE)/1,0))</f>
        <v/>
      </c>
      <c r="Y152" t="str">
        <f>IF($D152="","",IFERROR(VLOOKUP($B152,Kraftvärmeprod!$B$1:$BX$550,MATCH(Y$2,Kraftvärmeprod!$B$1:$VX$1,0),FALSE)/1,0)-IFERROR(VLOOKUP($B152,'Slutlig allokering kvv'!$B$2:$BX$550,MATCH(Y$2,'Slutlig allokering kvv'!$B$1:$BX$1,0),FALSE)/1,0))</f>
        <v/>
      </c>
      <c r="Z152" t="str">
        <f>IF($D152="","",IFERROR(VLOOKUP($B152,Kraftvärmeprod!$B$1:$BX$550,MATCH(Z$2,Kraftvärmeprod!$B$1:$VX$1,0),FALSE)/1,0)-IFERROR(VLOOKUP($B152,'Slutlig allokering kvv'!$B$2:$BX$550,MATCH(Z$2,'Slutlig allokering kvv'!$B$1:$BX$1,0),FALSE)/1,0))</f>
        <v/>
      </c>
      <c r="AA152" t="str">
        <f>IF($D152="","",IFERROR(VLOOKUP($B152,Kraftvärmeprod!$B$1:$BX$550,MATCH(AA$2,Kraftvärmeprod!$B$1:$VX$1,0),FALSE)/1,0)-IFERROR(VLOOKUP($B152,'Slutlig allokering kvv'!$B$2:$BX$550,MATCH(AA$2,'Slutlig allokering kvv'!$B$1:$BX$1,0),FALSE)/1,0))</f>
        <v/>
      </c>
      <c r="AB152" t="str">
        <f>IF($D152="","",IFERROR(VLOOKUP($B152,Kraftvärmeprod!$B$1:$BX$550,MATCH(AB$2,Kraftvärmeprod!$B$1:$VX$1,0),FALSE)/1,0)-IFERROR(VLOOKUP($B152,'Slutlig allokering kvv'!$B$2:$BX$550,MATCH(AB$2,'Slutlig allokering kvv'!$B$1:$BX$1,0),FALSE)/1,0))</f>
        <v/>
      </c>
      <c r="AC152" t="str">
        <f>IF($D152="","",IFERROR(VLOOKUP($B152,Kraftvärmeprod!$B$1:$BX$550,MATCH(AC$2,Kraftvärmeprod!$B$1:$VX$1,0),FALSE)/1,0)-IFERROR(VLOOKUP($B152,'Slutlig allokering kvv'!$B$2:$BX$550,MATCH(AC$2,'Slutlig allokering kvv'!$B$1:$BX$1,0),FALSE)/1,0))</f>
        <v/>
      </c>
      <c r="AD152" t="str">
        <f>IF($D152="","",IFERROR(VLOOKUP($B152,Kraftvärmeprod!$B$1:$BX$550,MATCH(AD$2,Kraftvärmeprod!$B$1:$VX$1,0),FALSE)/1,0)-IFERROR(VLOOKUP($B152,'Slutlig allokering kvv'!$B$2:$BX$550,MATCH(AD$2,'Slutlig allokering kvv'!$B$1:$BX$1,0),FALSE)/1,0))</f>
        <v/>
      </c>
      <c r="AE152" t="str">
        <f>IF($D152="","",IFERROR(VLOOKUP($B152,Miljö!$B$1:$E$550,MATCH("Hjälpel kraftvärme (GWh)",Miljö!$B$1:$E$1,0),FALSE)/1,0)-IFERROR(VLOOKUP($B152,'Slutlig allokering kvv'!$B$2:$BX$549,MATCH(AE$2,'Slutlig allokering kvv'!$B$1:$BX$1,0),FALSE)/1,0))</f>
        <v/>
      </c>
      <c r="AI152" s="274">
        <f t="shared" si="8"/>
        <v>0</v>
      </c>
      <c r="AK152">
        <f>IFERROR(VLOOKUP($B152,'Slutlig allokering kvv'!$B$2:$AX$549,MATCH("Summa slutlig allokerad tillförd energi (utan hjälpel och rökgaskondensering):",'Slutlig allokering kvv'!$B$1:$AX$1,0),FALSE)/1,"")</f>
        <v>0</v>
      </c>
      <c r="AM152" s="275" t="str">
        <f>IFERROR(1-VLOOKUP($B152,'Slutlig allokering kvv'!$B$2:$AX$549,MATCH("Andel av bränsle i kvv som allokerats till värme, exklusive rökgaskondensering och hjälpel",'Slutlig allokering kvv'!$B$1:$AX$1,0),FALSE),"")</f>
        <v/>
      </c>
      <c r="AO152" s="115" t="str">
        <f t="shared" si="9"/>
        <v/>
      </c>
      <c r="AP152" s="276" t="str">
        <f t="shared" si="10"/>
        <v/>
      </c>
      <c r="AR152" s="115" t="str">
        <f t="shared" si="11"/>
        <v/>
      </c>
    </row>
    <row r="153" spans="1:44">
      <c r="A153" t="s">
        <v>258</v>
      </c>
      <c r="B153" t="s">
        <v>260</v>
      </c>
      <c r="C153" t="str">
        <f>IFERROR(VLOOKUP($B153,Kraftvärmeprod!$B$1:$AH$479,MATCH(C$2,Kraftvärmeprod!$B$1:$AG$1,0),FALSE)/1,"")</f>
        <v/>
      </c>
      <c r="D153" t="str">
        <f>IFERROR(VLOOKUP($B153,Kraftvärmeprod!$B$1:$AH$479,MATCH(D$2,Kraftvärmeprod!$B$1:$AG$1,0),FALSE)/1,"")</f>
        <v/>
      </c>
      <c r="F153" t="str">
        <f>IF($D153="","",IFERROR(VLOOKUP($B153,Kraftvärmeprod!$B$1:$BX$550,MATCH(F$2,Kraftvärmeprod!$B$1:$VX$1,0),FALSE)/1,0)-IFERROR(VLOOKUP($B153,'Slutlig allokering kvv'!$B$2:$BX$550,MATCH(F$2,'Slutlig allokering kvv'!$B$1:$BX$1,0),FALSE)/1,0))</f>
        <v/>
      </c>
      <c r="G153" t="str">
        <f>IF($D153="","",IFERROR(VLOOKUP($B153,Kraftvärmeprod!$B$1:$BX$550,MATCH(G$2,Kraftvärmeprod!$B$1:$VX$1,0),FALSE)/1,0)-IFERROR(VLOOKUP($B153,'Slutlig allokering kvv'!$B$2:$BX$550,MATCH(G$2,'Slutlig allokering kvv'!$B$1:$BX$1,0),FALSE)/1,0))</f>
        <v/>
      </c>
      <c r="H153" t="str">
        <f>IF($D153="","",IFERROR(VLOOKUP($B153,Kraftvärmeprod!$B$1:$BX$550,MATCH(H$2,Kraftvärmeprod!$B$1:$VX$1,0),FALSE)/1,0)-IFERROR(VLOOKUP($B153,'Slutlig allokering kvv'!$B$2:$BX$550,MATCH(H$2,'Slutlig allokering kvv'!$B$1:$BX$1,0),FALSE)/1,0))</f>
        <v/>
      </c>
      <c r="I153" t="str">
        <f>IF($D153="","",IFERROR(VLOOKUP($B153,Kraftvärmeprod!$B$1:$BX$550,MATCH(I$2,Kraftvärmeprod!$B$1:$VX$1,0),FALSE)/1,0)-IFERROR(VLOOKUP($B153,'Slutlig allokering kvv'!$B$2:$BX$550,MATCH(I$2,'Slutlig allokering kvv'!$B$1:$BX$1,0),FALSE)/1,0))</f>
        <v/>
      </c>
      <c r="J153" t="str">
        <f>IF($D153="","",IFERROR(VLOOKUP($B153,Kraftvärmeprod!$B$1:$BX$550,MATCH(J$2,Kraftvärmeprod!$B$1:$VX$1,0),FALSE)/1,0)-IFERROR(VLOOKUP($B153,'Slutlig allokering kvv'!$B$2:$BX$550,MATCH(J$2,'Slutlig allokering kvv'!$B$1:$BX$1,0),FALSE)/1,0))</f>
        <v/>
      </c>
      <c r="K153" t="str">
        <f>IF($D153="","",IFERROR(VLOOKUP($B153,Kraftvärmeprod!$B$1:$BX$550,MATCH(K$2,Kraftvärmeprod!$B$1:$VX$1,0),FALSE)/1,0)-IFERROR(VLOOKUP($B153,'Slutlig allokering kvv'!$B$2:$BX$550,MATCH(K$2,'Slutlig allokering kvv'!$B$1:$BX$1,0),FALSE)/1,0))</f>
        <v/>
      </c>
      <c r="L153" t="str">
        <f>IF($D153="","",IFERROR(VLOOKUP($B153,Kraftvärmeprod!$B$1:$BX$550,MATCH(L$2,Kraftvärmeprod!$B$1:$VX$1,0),FALSE)/1,0)-IFERROR(VLOOKUP($B153,'Slutlig allokering kvv'!$B$2:$BX$550,MATCH(L$2,'Slutlig allokering kvv'!$B$1:$BX$1,0),FALSE)/1,0))</f>
        <v/>
      </c>
      <c r="M153" t="str">
        <f>IF($D153="","",IFERROR(VLOOKUP($B153,Kraftvärmeprod!$B$1:$BX$550,MATCH(M$2,Kraftvärmeprod!$B$1:$VX$1,0),FALSE)/1,0)-IFERROR(VLOOKUP($B153,'Slutlig allokering kvv'!$B$2:$BX$550,MATCH(M$2,'Slutlig allokering kvv'!$B$1:$BX$1,0),FALSE)/1,0))</f>
        <v/>
      </c>
      <c r="N153" t="str">
        <f>IF($D153="","",IFERROR(VLOOKUP($B153,Kraftvärmeprod!$B$1:$BX$550,MATCH(N$2,Kraftvärmeprod!$B$1:$VX$1,0),FALSE)/1,0)-IFERROR(VLOOKUP($B153,'Slutlig allokering kvv'!$B$2:$BX$550,MATCH(N$2,'Slutlig allokering kvv'!$B$1:$BX$1,0),FALSE)/1,0))</f>
        <v/>
      </c>
      <c r="O153" t="str">
        <f>IF($D153="","",IFERROR(VLOOKUP($B153,Kraftvärmeprod!$B$1:$BX$550,MATCH(O$2,Kraftvärmeprod!$B$1:$VX$1,0),FALSE)/1,0)-IFERROR(VLOOKUP($B153,'Slutlig allokering kvv'!$B$2:$BX$550,MATCH(O$2,'Slutlig allokering kvv'!$B$1:$BX$1,0),FALSE)/1,0))</f>
        <v/>
      </c>
      <c r="P153" t="str">
        <f>IF($D153="","",IFERROR(VLOOKUP($B153,Kraftvärmeprod!$B$1:$BX$550,MATCH(P$2,Kraftvärmeprod!$B$1:$VX$1,0),FALSE)/1,0)-IFERROR(VLOOKUP($B153,'Slutlig allokering kvv'!$B$2:$BX$550,MATCH(P$2,'Slutlig allokering kvv'!$B$1:$BX$1,0),FALSE)/1,0))</f>
        <v/>
      </c>
      <c r="Q153" t="str">
        <f>IF($D153="","",IFERROR(VLOOKUP($B153,Kraftvärmeprod!$B$1:$BX$550,MATCH(Q$2,Kraftvärmeprod!$B$1:$VX$1,0),FALSE)/1,0)-IFERROR(VLOOKUP($B153,'Slutlig allokering kvv'!$B$2:$BX$550,MATCH(Q$2,'Slutlig allokering kvv'!$B$1:$BX$1,0),FALSE)/1,0))</f>
        <v/>
      </c>
      <c r="R153" t="str">
        <f>IF($D153="","",IFERROR(VLOOKUP($B153,Kraftvärmeprod!$B$1:$BX$550,MATCH(R$2,Kraftvärmeprod!$B$1:$VX$1,0),FALSE)/1,0)-IFERROR(VLOOKUP($B153,'Slutlig allokering kvv'!$B$2:$BX$550,MATCH(R$2,'Slutlig allokering kvv'!$B$1:$BX$1,0),FALSE)/1,0))</f>
        <v/>
      </c>
      <c r="S153" t="str">
        <f>IF($D153="","",IFERROR(VLOOKUP($B153,Kraftvärmeprod!$B$1:$BX$550,MATCH(S$2,Kraftvärmeprod!$B$1:$VX$1,0),FALSE)/1,0)-IFERROR(VLOOKUP($B153,'Slutlig allokering kvv'!$B$2:$BX$550,MATCH(S$2,'Slutlig allokering kvv'!$B$1:$BX$1,0),FALSE)/1,0))</f>
        <v/>
      </c>
      <c r="T153" t="str">
        <f>IF($D153="","",IFERROR(VLOOKUP($B153,Kraftvärmeprod!$B$1:$BX$550,MATCH(T$2,Kraftvärmeprod!$B$1:$VX$1,0),FALSE)/1,0)-IFERROR(VLOOKUP($B153,'Slutlig allokering kvv'!$B$2:$BX$550,MATCH(T$2,'Slutlig allokering kvv'!$B$1:$BX$1,0),FALSE)/1,0))</f>
        <v/>
      </c>
      <c r="U153" t="str">
        <f>IF($D153="","",IFERROR(VLOOKUP($B153,Kraftvärmeprod!$B$1:$BX$550,MATCH(U$2,Kraftvärmeprod!$B$1:$VX$1,0),FALSE)/1,0)-IFERROR(VLOOKUP($B153,'Slutlig allokering kvv'!$B$2:$BX$550,MATCH(U$2,'Slutlig allokering kvv'!$B$1:$BX$1,0),FALSE)/1,0))</f>
        <v/>
      </c>
      <c r="V153" t="str">
        <f>IF($D153="","",IFERROR(VLOOKUP($B153,Kraftvärmeprod!$B$1:$BX$550,MATCH(V$2,Kraftvärmeprod!$B$1:$VX$1,0),FALSE)/1,0)-IFERROR(VLOOKUP($B153,'Slutlig allokering kvv'!$B$2:$BX$550,MATCH(V$2,'Slutlig allokering kvv'!$B$1:$BX$1,0),FALSE)/1,0))</f>
        <v/>
      </c>
      <c r="W153" t="str">
        <f>IF($D153="","",IFERROR(VLOOKUP($B153,Kraftvärmeprod!$B$1:$BX$550,MATCH(W$2,Kraftvärmeprod!$B$1:$VX$1,0),FALSE)/1,0)-IFERROR(VLOOKUP($B153,'Slutlig allokering kvv'!$B$2:$BX$550,MATCH(W$2,'Slutlig allokering kvv'!$B$1:$BX$1,0),FALSE)/1,0))</f>
        <v/>
      </c>
      <c r="X153" t="str">
        <f>IF($D153="","",IFERROR(VLOOKUP($B153,Kraftvärmeprod!$B$1:$BX$550,MATCH(X$2,Kraftvärmeprod!$B$1:$VX$1,0),FALSE)/1,0)-IFERROR(VLOOKUP($B153,'Slutlig allokering kvv'!$B$2:$BX$550,MATCH(X$2,'Slutlig allokering kvv'!$B$1:$BX$1,0),FALSE)/1,0))</f>
        <v/>
      </c>
      <c r="Y153" t="str">
        <f>IF($D153="","",IFERROR(VLOOKUP($B153,Kraftvärmeprod!$B$1:$BX$550,MATCH(Y$2,Kraftvärmeprod!$B$1:$VX$1,0),FALSE)/1,0)-IFERROR(VLOOKUP($B153,'Slutlig allokering kvv'!$B$2:$BX$550,MATCH(Y$2,'Slutlig allokering kvv'!$B$1:$BX$1,0),FALSE)/1,0))</f>
        <v/>
      </c>
      <c r="Z153" t="str">
        <f>IF($D153="","",IFERROR(VLOOKUP($B153,Kraftvärmeprod!$B$1:$BX$550,MATCH(Z$2,Kraftvärmeprod!$B$1:$VX$1,0),FALSE)/1,0)-IFERROR(VLOOKUP($B153,'Slutlig allokering kvv'!$B$2:$BX$550,MATCH(Z$2,'Slutlig allokering kvv'!$B$1:$BX$1,0),FALSE)/1,0))</f>
        <v/>
      </c>
      <c r="AA153" t="str">
        <f>IF($D153="","",IFERROR(VLOOKUP($B153,Kraftvärmeprod!$B$1:$BX$550,MATCH(AA$2,Kraftvärmeprod!$B$1:$VX$1,0),FALSE)/1,0)-IFERROR(VLOOKUP($B153,'Slutlig allokering kvv'!$B$2:$BX$550,MATCH(AA$2,'Slutlig allokering kvv'!$B$1:$BX$1,0),FALSE)/1,0))</f>
        <v/>
      </c>
      <c r="AB153" t="str">
        <f>IF($D153="","",IFERROR(VLOOKUP($B153,Kraftvärmeprod!$B$1:$BX$550,MATCH(AB$2,Kraftvärmeprod!$B$1:$VX$1,0),FALSE)/1,0)-IFERROR(VLOOKUP($B153,'Slutlig allokering kvv'!$B$2:$BX$550,MATCH(AB$2,'Slutlig allokering kvv'!$B$1:$BX$1,0),FALSE)/1,0))</f>
        <v/>
      </c>
      <c r="AC153" t="str">
        <f>IF($D153="","",IFERROR(VLOOKUP($B153,Kraftvärmeprod!$B$1:$BX$550,MATCH(AC$2,Kraftvärmeprod!$B$1:$VX$1,0),FALSE)/1,0)-IFERROR(VLOOKUP($B153,'Slutlig allokering kvv'!$B$2:$BX$550,MATCH(AC$2,'Slutlig allokering kvv'!$B$1:$BX$1,0),FALSE)/1,0))</f>
        <v/>
      </c>
      <c r="AD153" t="str">
        <f>IF($D153="","",IFERROR(VLOOKUP($B153,Kraftvärmeprod!$B$1:$BX$550,MATCH(AD$2,Kraftvärmeprod!$B$1:$VX$1,0),FALSE)/1,0)-IFERROR(VLOOKUP($B153,'Slutlig allokering kvv'!$B$2:$BX$550,MATCH(AD$2,'Slutlig allokering kvv'!$B$1:$BX$1,0),FALSE)/1,0))</f>
        <v/>
      </c>
      <c r="AE153" t="str">
        <f>IF($D153="","",IFERROR(VLOOKUP($B153,Miljö!$B$1:$E$550,MATCH("Hjälpel kraftvärme (GWh)",Miljö!$B$1:$E$1,0),FALSE)/1,0)-IFERROR(VLOOKUP($B153,'Slutlig allokering kvv'!$B$2:$BX$549,MATCH(AE$2,'Slutlig allokering kvv'!$B$1:$BX$1,0),FALSE)/1,0))</f>
        <v/>
      </c>
      <c r="AI153" s="274">
        <f t="shared" si="8"/>
        <v>0</v>
      </c>
      <c r="AK153">
        <f>IFERROR(VLOOKUP($B153,'Slutlig allokering kvv'!$B$2:$AX$549,MATCH("Summa slutlig allokerad tillförd energi (utan hjälpel och rökgaskondensering):",'Slutlig allokering kvv'!$B$1:$AX$1,0),FALSE)/1,"")</f>
        <v>0</v>
      </c>
      <c r="AM153" s="275" t="str">
        <f>IFERROR(1-VLOOKUP($B153,'Slutlig allokering kvv'!$B$2:$AX$549,MATCH("Andel av bränsle i kvv som allokerats till värme, exklusive rökgaskondensering och hjälpel",'Slutlig allokering kvv'!$B$1:$AX$1,0),FALSE),"")</f>
        <v/>
      </c>
      <c r="AO153" s="115" t="str">
        <f t="shared" si="9"/>
        <v/>
      </c>
      <c r="AP153" s="276" t="str">
        <f t="shared" si="10"/>
        <v/>
      </c>
      <c r="AR153" s="115" t="str">
        <f t="shared" si="11"/>
        <v/>
      </c>
    </row>
    <row r="154" spans="1:44">
      <c r="A154" t="s">
        <v>258</v>
      </c>
      <c r="B154" t="s">
        <v>261</v>
      </c>
      <c r="C154" t="str">
        <f>IFERROR(VLOOKUP($B154,Kraftvärmeprod!$B$1:$AH$479,MATCH(C$2,Kraftvärmeprod!$B$1:$AG$1,0),FALSE)/1,"")</f>
        <v/>
      </c>
      <c r="D154" t="str">
        <f>IFERROR(VLOOKUP($B154,Kraftvärmeprod!$B$1:$AH$479,MATCH(D$2,Kraftvärmeprod!$B$1:$AG$1,0),FALSE)/1,"")</f>
        <v/>
      </c>
      <c r="F154" t="str">
        <f>IF($D154="","",IFERROR(VLOOKUP($B154,Kraftvärmeprod!$B$1:$BX$550,MATCH(F$2,Kraftvärmeprod!$B$1:$VX$1,0),FALSE)/1,0)-IFERROR(VLOOKUP($B154,'Slutlig allokering kvv'!$B$2:$BX$550,MATCH(F$2,'Slutlig allokering kvv'!$B$1:$BX$1,0),FALSE)/1,0))</f>
        <v/>
      </c>
      <c r="G154" t="str">
        <f>IF($D154="","",IFERROR(VLOOKUP($B154,Kraftvärmeprod!$B$1:$BX$550,MATCH(G$2,Kraftvärmeprod!$B$1:$VX$1,0),FALSE)/1,0)-IFERROR(VLOOKUP($B154,'Slutlig allokering kvv'!$B$2:$BX$550,MATCH(G$2,'Slutlig allokering kvv'!$B$1:$BX$1,0),FALSE)/1,0))</f>
        <v/>
      </c>
      <c r="H154" t="str">
        <f>IF($D154="","",IFERROR(VLOOKUP($B154,Kraftvärmeprod!$B$1:$BX$550,MATCH(H$2,Kraftvärmeprod!$B$1:$VX$1,0),FALSE)/1,0)-IFERROR(VLOOKUP($B154,'Slutlig allokering kvv'!$B$2:$BX$550,MATCH(H$2,'Slutlig allokering kvv'!$B$1:$BX$1,0),FALSE)/1,0))</f>
        <v/>
      </c>
      <c r="I154" t="str">
        <f>IF($D154="","",IFERROR(VLOOKUP($B154,Kraftvärmeprod!$B$1:$BX$550,MATCH(I$2,Kraftvärmeprod!$B$1:$VX$1,0),FALSE)/1,0)-IFERROR(VLOOKUP($B154,'Slutlig allokering kvv'!$B$2:$BX$550,MATCH(I$2,'Slutlig allokering kvv'!$B$1:$BX$1,0),FALSE)/1,0))</f>
        <v/>
      </c>
      <c r="J154" t="str">
        <f>IF($D154="","",IFERROR(VLOOKUP($B154,Kraftvärmeprod!$B$1:$BX$550,MATCH(J$2,Kraftvärmeprod!$B$1:$VX$1,0),FALSE)/1,0)-IFERROR(VLOOKUP($B154,'Slutlig allokering kvv'!$B$2:$BX$550,MATCH(J$2,'Slutlig allokering kvv'!$B$1:$BX$1,0),FALSE)/1,0))</f>
        <v/>
      </c>
      <c r="K154" t="str">
        <f>IF($D154="","",IFERROR(VLOOKUP($B154,Kraftvärmeprod!$B$1:$BX$550,MATCH(K$2,Kraftvärmeprod!$B$1:$VX$1,0),FALSE)/1,0)-IFERROR(VLOOKUP($B154,'Slutlig allokering kvv'!$B$2:$BX$550,MATCH(K$2,'Slutlig allokering kvv'!$B$1:$BX$1,0),FALSE)/1,0))</f>
        <v/>
      </c>
      <c r="L154" t="str">
        <f>IF($D154="","",IFERROR(VLOOKUP($B154,Kraftvärmeprod!$B$1:$BX$550,MATCH(L$2,Kraftvärmeprod!$B$1:$VX$1,0),FALSE)/1,0)-IFERROR(VLOOKUP($B154,'Slutlig allokering kvv'!$B$2:$BX$550,MATCH(L$2,'Slutlig allokering kvv'!$B$1:$BX$1,0),FALSE)/1,0))</f>
        <v/>
      </c>
      <c r="M154" t="str">
        <f>IF($D154="","",IFERROR(VLOOKUP($B154,Kraftvärmeprod!$B$1:$BX$550,MATCH(M$2,Kraftvärmeprod!$B$1:$VX$1,0),FALSE)/1,0)-IFERROR(VLOOKUP($B154,'Slutlig allokering kvv'!$B$2:$BX$550,MATCH(M$2,'Slutlig allokering kvv'!$B$1:$BX$1,0),FALSE)/1,0))</f>
        <v/>
      </c>
      <c r="N154" t="str">
        <f>IF($D154="","",IFERROR(VLOOKUP($B154,Kraftvärmeprod!$B$1:$BX$550,MATCH(N$2,Kraftvärmeprod!$B$1:$VX$1,0),FALSE)/1,0)-IFERROR(VLOOKUP($B154,'Slutlig allokering kvv'!$B$2:$BX$550,MATCH(N$2,'Slutlig allokering kvv'!$B$1:$BX$1,0),FALSE)/1,0))</f>
        <v/>
      </c>
      <c r="O154" t="str">
        <f>IF($D154="","",IFERROR(VLOOKUP($B154,Kraftvärmeprod!$B$1:$BX$550,MATCH(O$2,Kraftvärmeprod!$B$1:$VX$1,0),FALSE)/1,0)-IFERROR(VLOOKUP($B154,'Slutlig allokering kvv'!$B$2:$BX$550,MATCH(O$2,'Slutlig allokering kvv'!$B$1:$BX$1,0),FALSE)/1,0))</f>
        <v/>
      </c>
      <c r="P154" t="str">
        <f>IF($D154="","",IFERROR(VLOOKUP($B154,Kraftvärmeprod!$B$1:$BX$550,MATCH(P$2,Kraftvärmeprod!$B$1:$VX$1,0),FALSE)/1,0)-IFERROR(VLOOKUP($B154,'Slutlig allokering kvv'!$B$2:$BX$550,MATCH(P$2,'Slutlig allokering kvv'!$B$1:$BX$1,0),FALSE)/1,0))</f>
        <v/>
      </c>
      <c r="Q154" t="str">
        <f>IF($D154="","",IFERROR(VLOOKUP($B154,Kraftvärmeprod!$B$1:$BX$550,MATCH(Q$2,Kraftvärmeprod!$B$1:$VX$1,0),FALSE)/1,0)-IFERROR(VLOOKUP($B154,'Slutlig allokering kvv'!$B$2:$BX$550,MATCH(Q$2,'Slutlig allokering kvv'!$B$1:$BX$1,0),FALSE)/1,0))</f>
        <v/>
      </c>
      <c r="R154" t="str">
        <f>IF($D154="","",IFERROR(VLOOKUP($B154,Kraftvärmeprod!$B$1:$BX$550,MATCH(R$2,Kraftvärmeprod!$B$1:$VX$1,0),FALSE)/1,0)-IFERROR(VLOOKUP($B154,'Slutlig allokering kvv'!$B$2:$BX$550,MATCH(R$2,'Slutlig allokering kvv'!$B$1:$BX$1,0),FALSE)/1,0))</f>
        <v/>
      </c>
      <c r="S154" t="str">
        <f>IF($D154="","",IFERROR(VLOOKUP($B154,Kraftvärmeprod!$B$1:$BX$550,MATCH(S$2,Kraftvärmeprod!$B$1:$VX$1,0),FALSE)/1,0)-IFERROR(VLOOKUP($B154,'Slutlig allokering kvv'!$B$2:$BX$550,MATCH(S$2,'Slutlig allokering kvv'!$B$1:$BX$1,0),FALSE)/1,0))</f>
        <v/>
      </c>
      <c r="T154" t="str">
        <f>IF($D154="","",IFERROR(VLOOKUP($B154,Kraftvärmeprod!$B$1:$BX$550,MATCH(T$2,Kraftvärmeprod!$B$1:$VX$1,0),FALSE)/1,0)-IFERROR(VLOOKUP($B154,'Slutlig allokering kvv'!$B$2:$BX$550,MATCH(T$2,'Slutlig allokering kvv'!$B$1:$BX$1,0),FALSE)/1,0))</f>
        <v/>
      </c>
      <c r="U154" t="str">
        <f>IF($D154="","",IFERROR(VLOOKUP($B154,Kraftvärmeprod!$B$1:$BX$550,MATCH(U$2,Kraftvärmeprod!$B$1:$VX$1,0),FALSE)/1,0)-IFERROR(VLOOKUP($B154,'Slutlig allokering kvv'!$B$2:$BX$550,MATCH(U$2,'Slutlig allokering kvv'!$B$1:$BX$1,0),FALSE)/1,0))</f>
        <v/>
      </c>
      <c r="V154" t="str">
        <f>IF($D154="","",IFERROR(VLOOKUP($B154,Kraftvärmeprod!$B$1:$BX$550,MATCH(V$2,Kraftvärmeprod!$B$1:$VX$1,0),FALSE)/1,0)-IFERROR(VLOOKUP($B154,'Slutlig allokering kvv'!$B$2:$BX$550,MATCH(V$2,'Slutlig allokering kvv'!$B$1:$BX$1,0),FALSE)/1,0))</f>
        <v/>
      </c>
      <c r="W154" t="str">
        <f>IF($D154="","",IFERROR(VLOOKUP($B154,Kraftvärmeprod!$B$1:$BX$550,MATCH(W$2,Kraftvärmeprod!$B$1:$VX$1,0),FALSE)/1,0)-IFERROR(VLOOKUP($B154,'Slutlig allokering kvv'!$B$2:$BX$550,MATCH(W$2,'Slutlig allokering kvv'!$B$1:$BX$1,0),FALSE)/1,0))</f>
        <v/>
      </c>
      <c r="X154" t="str">
        <f>IF($D154="","",IFERROR(VLOOKUP($B154,Kraftvärmeprod!$B$1:$BX$550,MATCH(X$2,Kraftvärmeprod!$B$1:$VX$1,0),FALSE)/1,0)-IFERROR(VLOOKUP($B154,'Slutlig allokering kvv'!$B$2:$BX$550,MATCH(X$2,'Slutlig allokering kvv'!$B$1:$BX$1,0),FALSE)/1,0))</f>
        <v/>
      </c>
      <c r="Y154" t="str">
        <f>IF($D154="","",IFERROR(VLOOKUP($B154,Kraftvärmeprod!$B$1:$BX$550,MATCH(Y$2,Kraftvärmeprod!$B$1:$VX$1,0),FALSE)/1,0)-IFERROR(VLOOKUP($B154,'Slutlig allokering kvv'!$B$2:$BX$550,MATCH(Y$2,'Slutlig allokering kvv'!$B$1:$BX$1,0),FALSE)/1,0))</f>
        <v/>
      </c>
      <c r="Z154" t="str">
        <f>IF($D154="","",IFERROR(VLOOKUP($B154,Kraftvärmeprod!$B$1:$BX$550,MATCH(Z$2,Kraftvärmeprod!$B$1:$VX$1,0),FALSE)/1,0)-IFERROR(VLOOKUP($B154,'Slutlig allokering kvv'!$B$2:$BX$550,MATCH(Z$2,'Slutlig allokering kvv'!$B$1:$BX$1,0),FALSE)/1,0))</f>
        <v/>
      </c>
      <c r="AA154" t="str">
        <f>IF($D154="","",IFERROR(VLOOKUP($B154,Kraftvärmeprod!$B$1:$BX$550,MATCH(AA$2,Kraftvärmeprod!$B$1:$VX$1,0),FALSE)/1,0)-IFERROR(VLOOKUP($B154,'Slutlig allokering kvv'!$B$2:$BX$550,MATCH(AA$2,'Slutlig allokering kvv'!$B$1:$BX$1,0),FALSE)/1,0))</f>
        <v/>
      </c>
      <c r="AB154" t="str">
        <f>IF($D154="","",IFERROR(VLOOKUP($B154,Kraftvärmeprod!$B$1:$BX$550,MATCH(AB$2,Kraftvärmeprod!$B$1:$VX$1,0),FALSE)/1,0)-IFERROR(VLOOKUP($B154,'Slutlig allokering kvv'!$B$2:$BX$550,MATCH(AB$2,'Slutlig allokering kvv'!$B$1:$BX$1,0),FALSE)/1,0))</f>
        <v/>
      </c>
      <c r="AC154" t="str">
        <f>IF($D154="","",IFERROR(VLOOKUP($B154,Kraftvärmeprod!$B$1:$BX$550,MATCH(AC$2,Kraftvärmeprod!$B$1:$VX$1,0),FALSE)/1,0)-IFERROR(VLOOKUP($B154,'Slutlig allokering kvv'!$B$2:$BX$550,MATCH(AC$2,'Slutlig allokering kvv'!$B$1:$BX$1,0),FALSE)/1,0))</f>
        <v/>
      </c>
      <c r="AD154" t="str">
        <f>IF($D154="","",IFERROR(VLOOKUP($B154,Kraftvärmeprod!$B$1:$BX$550,MATCH(AD$2,Kraftvärmeprod!$B$1:$VX$1,0),FALSE)/1,0)-IFERROR(VLOOKUP($B154,'Slutlig allokering kvv'!$B$2:$BX$550,MATCH(AD$2,'Slutlig allokering kvv'!$B$1:$BX$1,0),FALSE)/1,0))</f>
        <v/>
      </c>
      <c r="AE154" t="str">
        <f>IF($D154="","",IFERROR(VLOOKUP($B154,Miljö!$B$1:$E$550,MATCH("Hjälpel kraftvärme (GWh)",Miljö!$B$1:$E$1,0),FALSE)/1,0)-IFERROR(VLOOKUP($B154,'Slutlig allokering kvv'!$B$2:$BX$549,MATCH(AE$2,'Slutlig allokering kvv'!$B$1:$BX$1,0),FALSE)/1,0))</f>
        <v/>
      </c>
      <c r="AI154" s="274">
        <f t="shared" si="8"/>
        <v>0</v>
      </c>
      <c r="AK154">
        <f>IFERROR(VLOOKUP($B154,'Slutlig allokering kvv'!$B$2:$AX$549,MATCH("Summa slutlig allokerad tillförd energi (utan hjälpel och rökgaskondensering):",'Slutlig allokering kvv'!$B$1:$AX$1,0),FALSE)/1,"")</f>
        <v>0</v>
      </c>
      <c r="AM154" s="275" t="str">
        <f>IFERROR(1-VLOOKUP($B154,'Slutlig allokering kvv'!$B$2:$AX$549,MATCH("Andel av bränsle i kvv som allokerats till värme, exklusive rökgaskondensering och hjälpel",'Slutlig allokering kvv'!$B$1:$AX$1,0),FALSE),"")</f>
        <v/>
      </c>
      <c r="AO154" s="115" t="str">
        <f t="shared" si="9"/>
        <v/>
      </c>
      <c r="AP154" s="276" t="str">
        <f t="shared" si="10"/>
        <v/>
      </c>
      <c r="AR154" s="115" t="str">
        <f t="shared" si="11"/>
        <v/>
      </c>
    </row>
    <row r="155" spans="1:44">
      <c r="A155" t="s">
        <v>258</v>
      </c>
      <c r="B155" t="s">
        <v>262</v>
      </c>
      <c r="C155" t="str">
        <f>IFERROR(VLOOKUP($B155,Kraftvärmeprod!$B$1:$AH$479,MATCH(C$2,Kraftvärmeprod!$B$1:$AG$1,0),FALSE)/1,"")</f>
        <v/>
      </c>
      <c r="D155" t="str">
        <f>IFERROR(VLOOKUP($B155,Kraftvärmeprod!$B$1:$AH$479,MATCH(D$2,Kraftvärmeprod!$B$1:$AG$1,0),FALSE)/1,"")</f>
        <v/>
      </c>
      <c r="F155" t="str">
        <f>IF($D155="","",IFERROR(VLOOKUP($B155,Kraftvärmeprod!$B$1:$BX$550,MATCH(F$2,Kraftvärmeprod!$B$1:$VX$1,0),FALSE)/1,0)-IFERROR(VLOOKUP($B155,'Slutlig allokering kvv'!$B$2:$BX$550,MATCH(F$2,'Slutlig allokering kvv'!$B$1:$BX$1,0),FALSE)/1,0))</f>
        <v/>
      </c>
      <c r="G155" t="str">
        <f>IF($D155="","",IFERROR(VLOOKUP($B155,Kraftvärmeprod!$B$1:$BX$550,MATCH(G$2,Kraftvärmeprod!$B$1:$VX$1,0),FALSE)/1,0)-IFERROR(VLOOKUP($B155,'Slutlig allokering kvv'!$B$2:$BX$550,MATCH(G$2,'Slutlig allokering kvv'!$B$1:$BX$1,0),FALSE)/1,0))</f>
        <v/>
      </c>
      <c r="H155" t="str">
        <f>IF($D155="","",IFERROR(VLOOKUP($B155,Kraftvärmeprod!$B$1:$BX$550,MATCH(H$2,Kraftvärmeprod!$B$1:$VX$1,0),FALSE)/1,0)-IFERROR(VLOOKUP($B155,'Slutlig allokering kvv'!$B$2:$BX$550,MATCH(H$2,'Slutlig allokering kvv'!$B$1:$BX$1,0),FALSE)/1,0))</f>
        <v/>
      </c>
      <c r="I155" t="str">
        <f>IF($D155="","",IFERROR(VLOOKUP($B155,Kraftvärmeprod!$B$1:$BX$550,MATCH(I$2,Kraftvärmeprod!$B$1:$VX$1,0),FALSE)/1,0)-IFERROR(VLOOKUP($B155,'Slutlig allokering kvv'!$B$2:$BX$550,MATCH(I$2,'Slutlig allokering kvv'!$B$1:$BX$1,0),FALSE)/1,0))</f>
        <v/>
      </c>
      <c r="J155" t="str">
        <f>IF($D155="","",IFERROR(VLOOKUP($B155,Kraftvärmeprod!$B$1:$BX$550,MATCH(J$2,Kraftvärmeprod!$B$1:$VX$1,0),FALSE)/1,0)-IFERROR(VLOOKUP($B155,'Slutlig allokering kvv'!$B$2:$BX$550,MATCH(J$2,'Slutlig allokering kvv'!$B$1:$BX$1,0),FALSE)/1,0))</f>
        <v/>
      </c>
      <c r="K155" t="str">
        <f>IF($D155="","",IFERROR(VLOOKUP($B155,Kraftvärmeprod!$B$1:$BX$550,MATCH(K$2,Kraftvärmeprod!$B$1:$VX$1,0),FALSE)/1,0)-IFERROR(VLOOKUP($B155,'Slutlig allokering kvv'!$B$2:$BX$550,MATCH(K$2,'Slutlig allokering kvv'!$B$1:$BX$1,0),FALSE)/1,0))</f>
        <v/>
      </c>
      <c r="L155" t="str">
        <f>IF($D155="","",IFERROR(VLOOKUP($B155,Kraftvärmeprod!$B$1:$BX$550,MATCH(L$2,Kraftvärmeprod!$B$1:$VX$1,0),FALSE)/1,0)-IFERROR(VLOOKUP($B155,'Slutlig allokering kvv'!$B$2:$BX$550,MATCH(L$2,'Slutlig allokering kvv'!$B$1:$BX$1,0),FALSE)/1,0))</f>
        <v/>
      </c>
      <c r="M155" t="str">
        <f>IF($D155="","",IFERROR(VLOOKUP($B155,Kraftvärmeprod!$B$1:$BX$550,MATCH(M$2,Kraftvärmeprod!$B$1:$VX$1,0),FALSE)/1,0)-IFERROR(VLOOKUP($B155,'Slutlig allokering kvv'!$B$2:$BX$550,MATCH(M$2,'Slutlig allokering kvv'!$B$1:$BX$1,0),FALSE)/1,0))</f>
        <v/>
      </c>
      <c r="N155" t="str">
        <f>IF($D155="","",IFERROR(VLOOKUP($B155,Kraftvärmeprod!$B$1:$BX$550,MATCH(N$2,Kraftvärmeprod!$B$1:$VX$1,0),FALSE)/1,0)-IFERROR(VLOOKUP($B155,'Slutlig allokering kvv'!$B$2:$BX$550,MATCH(N$2,'Slutlig allokering kvv'!$B$1:$BX$1,0),FALSE)/1,0))</f>
        <v/>
      </c>
      <c r="O155" t="str">
        <f>IF($D155="","",IFERROR(VLOOKUP($B155,Kraftvärmeprod!$B$1:$BX$550,MATCH(O$2,Kraftvärmeprod!$B$1:$VX$1,0),FALSE)/1,0)-IFERROR(VLOOKUP($B155,'Slutlig allokering kvv'!$B$2:$BX$550,MATCH(O$2,'Slutlig allokering kvv'!$B$1:$BX$1,0),FALSE)/1,0))</f>
        <v/>
      </c>
      <c r="P155" t="str">
        <f>IF($D155="","",IFERROR(VLOOKUP($B155,Kraftvärmeprod!$B$1:$BX$550,MATCH(P$2,Kraftvärmeprod!$B$1:$VX$1,0),FALSE)/1,0)-IFERROR(VLOOKUP($B155,'Slutlig allokering kvv'!$B$2:$BX$550,MATCH(P$2,'Slutlig allokering kvv'!$B$1:$BX$1,0),FALSE)/1,0))</f>
        <v/>
      </c>
      <c r="Q155" t="str">
        <f>IF($D155="","",IFERROR(VLOOKUP($B155,Kraftvärmeprod!$B$1:$BX$550,MATCH(Q$2,Kraftvärmeprod!$B$1:$VX$1,0),FALSE)/1,0)-IFERROR(VLOOKUP($B155,'Slutlig allokering kvv'!$B$2:$BX$550,MATCH(Q$2,'Slutlig allokering kvv'!$B$1:$BX$1,0),FALSE)/1,0))</f>
        <v/>
      </c>
      <c r="R155" t="str">
        <f>IF($D155="","",IFERROR(VLOOKUP($B155,Kraftvärmeprod!$B$1:$BX$550,MATCH(R$2,Kraftvärmeprod!$B$1:$VX$1,0),FALSE)/1,0)-IFERROR(VLOOKUP($B155,'Slutlig allokering kvv'!$B$2:$BX$550,MATCH(R$2,'Slutlig allokering kvv'!$B$1:$BX$1,0),FALSE)/1,0))</f>
        <v/>
      </c>
      <c r="S155" t="str">
        <f>IF($D155="","",IFERROR(VLOOKUP($B155,Kraftvärmeprod!$B$1:$BX$550,MATCH(S$2,Kraftvärmeprod!$B$1:$VX$1,0),FALSE)/1,0)-IFERROR(VLOOKUP($B155,'Slutlig allokering kvv'!$B$2:$BX$550,MATCH(S$2,'Slutlig allokering kvv'!$B$1:$BX$1,0),FALSE)/1,0))</f>
        <v/>
      </c>
      <c r="T155" t="str">
        <f>IF($D155="","",IFERROR(VLOOKUP($B155,Kraftvärmeprod!$B$1:$BX$550,MATCH(T$2,Kraftvärmeprod!$B$1:$VX$1,0),FALSE)/1,0)-IFERROR(VLOOKUP($B155,'Slutlig allokering kvv'!$B$2:$BX$550,MATCH(T$2,'Slutlig allokering kvv'!$B$1:$BX$1,0),FALSE)/1,0))</f>
        <v/>
      </c>
      <c r="U155" t="str">
        <f>IF($D155="","",IFERROR(VLOOKUP($B155,Kraftvärmeprod!$B$1:$BX$550,MATCH(U$2,Kraftvärmeprod!$B$1:$VX$1,0),FALSE)/1,0)-IFERROR(VLOOKUP($B155,'Slutlig allokering kvv'!$B$2:$BX$550,MATCH(U$2,'Slutlig allokering kvv'!$B$1:$BX$1,0),FALSE)/1,0))</f>
        <v/>
      </c>
      <c r="V155" t="str">
        <f>IF($D155="","",IFERROR(VLOOKUP($B155,Kraftvärmeprod!$B$1:$BX$550,MATCH(V$2,Kraftvärmeprod!$B$1:$VX$1,0),FALSE)/1,0)-IFERROR(VLOOKUP($B155,'Slutlig allokering kvv'!$B$2:$BX$550,MATCH(V$2,'Slutlig allokering kvv'!$B$1:$BX$1,0),FALSE)/1,0))</f>
        <v/>
      </c>
      <c r="W155" t="str">
        <f>IF($D155="","",IFERROR(VLOOKUP($B155,Kraftvärmeprod!$B$1:$BX$550,MATCH(W$2,Kraftvärmeprod!$B$1:$VX$1,0),FALSE)/1,0)-IFERROR(VLOOKUP($B155,'Slutlig allokering kvv'!$B$2:$BX$550,MATCH(W$2,'Slutlig allokering kvv'!$B$1:$BX$1,0),FALSE)/1,0))</f>
        <v/>
      </c>
      <c r="X155" t="str">
        <f>IF($D155="","",IFERROR(VLOOKUP($B155,Kraftvärmeprod!$B$1:$BX$550,MATCH(X$2,Kraftvärmeprod!$B$1:$VX$1,0),FALSE)/1,0)-IFERROR(VLOOKUP($B155,'Slutlig allokering kvv'!$B$2:$BX$550,MATCH(X$2,'Slutlig allokering kvv'!$B$1:$BX$1,0),FALSE)/1,0))</f>
        <v/>
      </c>
      <c r="Y155" t="str">
        <f>IF($D155="","",IFERROR(VLOOKUP($B155,Kraftvärmeprod!$B$1:$BX$550,MATCH(Y$2,Kraftvärmeprod!$B$1:$VX$1,0),FALSE)/1,0)-IFERROR(VLOOKUP($B155,'Slutlig allokering kvv'!$B$2:$BX$550,MATCH(Y$2,'Slutlig allokering kvv'!$B$1:$BX$1,0),FALSE)/1,0))</f>
        <v/>
      </c>
      <c r="Z155" t="str">
        <f>IF($D155="","",IFERROR(VLOOKUP($B155,Kraftvärmeprod!$B$1:$BX$550,MATCH(Z$2,Kraftvärmeprod!$B$1:$VX$1,0),FALSE)/1,0)-IFERROR(VLOOKUP($B155,'Slutlig allokering kvv'!$B$2:$BX$550,MATCH(Z$2,'Slutlig allokering kvv'!$B$1:$BX$1,0),FALSE)/1,0))</f>
        <v/>
      </c>
      <c r="AA155" t="str">
        <f>IF($D155="","",IFERROR(VLOOKUP($B155,Kraftvärmeprod!$B$1:$BX$550,MATCH(AA$2,Kraftvärmeprod!$B$1:$VX$1,0),FALSE)/1,0)-IFERROR(VLOOKUP($B155,'Slutlig allokering kvv'!$B$2:$BX$550,MATCH(AA$2,'Slutlig allokering kvv'!$B$1:$BX$1,0),FALSE)/1,0))</f>
        <v/>
      </c>
      <c r="AB155" t="str">
        <f>IF($D155="","",IFERROR(VLOOKUP($B155,Kraftvärmeprod!$B$1:$BX$550,MATCH(AB$2,Kraftvärmeprod!$B$1:$VX$1,0),FALSE)/1,0)-IFERROR(VLOOKUP($B155,'Slutlig allokering kvv'!$B$2:$BX$550,MATCH(AB$2,'Slutlig allokering kvv'!$B$1:$BX$1,0),FALSE)/1,0))</f>
        <v/>
      </c>
      <c r="AC155" t="str">
        <f>IF($D155="","",IFERROR(VLOOKUP($B155,Kraftvärmeprod!$B$1:$BX$550,MATCH(AC$2,Kraftvärmeprod!$B$1:$VX$1,0),FALSE)/1,0)-IFERROR(VLOOKUP($B155,'Slutlig allokering kvv'!$B$2:$BX$550,MATCH(AC$2,'Slutlig allokering kvv'!$B$1:$BX$1,0),FALSE)/1,0))</f>
        <v/>
      </c>
      <c r="AD155" t="str">
        <f>IF($D155="","",IFERROR(VLOOKUP($B155,Kraftvärmeprod!$B$1:$BX$550,MATCH(AD$2,Kraftvärmeprod!$B$1:$VX$1,0),FALSE)/1,0)-IFERROR(VLOOKUP($B155,'Slutlig allokering kvv'!$B$2:$BX$550,MATCH(AD$2,'Slutlig allokering kvv'!$B$1:$BX$1,0),FALSE)/1,0))</f>
        <v/>
      </c>
      <c r="AE155" t="str">
        <f>IF($D155="","",IFERROR(VLOOKUP($B155,Miljö!$B$1:$E$550,MATCH("Hjälpel kraftvärme (GWh)",Miljö!$B$1:$E$1,0),FALSE)/1,0)-IFERROR(VLOOKUP($B155,'Slutlig allokering kvv'!$B$2:$BX$549,MATCH(AE$2,'Slutlig allokering kvv'!$B$1:$BX$1,0),FALSE)/1,0))</f>
        <v/>
      </c>
      <c r="AI155" s="274">
        <f t="shared" si="8"/>
        <v>0</v>
      </c>
      <c r="AK155">
        <f>IFERROR(VLOOKUP($B155,'Slutlig allokering kvv'!$B$2:$AX$549,MATCH("Summa slutlig allokerad tillförd energi (utan hjälpel och rökgaskondensering):",'Slutlig allokering kvv'!$B$1:$AX$1,0),FALSE)/1,"")</f>
        <v>0</v>
      </c>
      <c r="AM155" s="275" t="str">
        <f>IFERROR(1-VLOOKUP($B155,'Slutlig allokering kvv'!$B$2:$AX$549,MATCH("Andel av bränsle i kvv som allokerats till värme, exklusive rökgaskondensering och hjälpel",'Slutlig allokering kvv'!$B$1:$AX$1,0),FALSE),"")</f>
        <v/>
      </c>
      <c r="AO155" s="115" t="str">
        <f t="shared" si="9"/>
        <v/>
      </c>
      <c r="AP155" s="276" t="str">
        <f t="shared" si="10"/>
        <v/>
      </c>
      <c r="AR155" s="115" t="str">
        <f t="shared" si="11"/>
        <v/>
      </c>
    </row>
    <row r="156" spans="1:44">
      <c r="A156" t="s">
        <v>263</v>
      </c>
      <c r="B156" t="s">
        <v>264</v>
      </c>
      <c r="C156">
        <f>IFERROR(VLOOKUP($B156,Kraftvärmeprod!$B$1:$AH$479,MATCH(C$2,Kraftvärmeprod!$B$1:$AG$1,0),FALSE)/1,"")</f>
        <v>193.9</v>
      </c>
      <c r="D156">
        <f>IFERROR(VLOOKUP($B156,Kraftvärmeprod!$B$1:$AH$479,MATCH(D$2,Kraftvärmeprod!$B$1:$AG$1,0),FALSE)/1,"")</f>
        <v>18.3</v>
      </c>
      <c r="F156">
        <f>IF($D156="","",IFERROR(VLOOKUP($B156,Kraftvärmeprod!$B$1:$BX$550,MATCH(F$2,Kraftvärmeprod!$B$1:$VX$1,0),FALSE)/1,0)-IFERROR(VLOOKUP($B156,'Slutlig allokering kvv'!$B$2:$BX$550,MATCH(F$2,'Slutlig allokering kvv'!$B$1:$BX$1,0),FALSE)/1,0))</f>
        <v>0</v>
      </c>
      <c r="G156">
        <f>IF($D156="","",IFERROR(VLOOKUP($B156,Kraftvärmeprod!$B$1:$BX$550,MATCH(G$2,Kraftvärmeprod!$B$1:$VX$1,0),FALSE)/1,0)-IFERROR(VLOOKUP($B156,'Slutlig allokering kvv'!$B$2:$BX$550,MATCH(G$2,'Slutlig allokering kvv'!$B$1:$BX$1,0),FALSE)/1,0))</f>
        <v>0</v>
      </c>
      <c r="H156">
        <f>IF($D156="","",IFERROR(VLOOKUP($B156,Kraftvärmeprod!$B$1:$BX$550,MATCH(H$2,Kraftvärmeprod!$B$1:$VX$1,0),FALSE)/1,0)-IFERROR(VLOOKUP($B156,'Slutlig allokering kvv'!$B$2:$BX$550,MATCH(H$2,'Slutlig allokering kvv'!$B$1:$BX$1,0),FALSE)/1,0))</f>
        <v>0</v>
      </c>
      <c r="I156">
        <f>IF($D156="","",IFERROR(VLOOKUP($B156,Kraftvärmeprod!$B$1:$BX$550,MATCH(I$2,Kraftvärmeprod!$B$1:$VX$1,0),FALSE)/1,0)-IFERROR(VLOOKUP($B156,'Slutlig allokering kvv'!$B$2:$BX$550,MATCH(I$2,'Slutlig allokering kvv'!$B$1:$BX$1,0),FALSE)/1,0))</f>
        <v>0</v>
      </c>
      <c r="J156">
        <f>IF($D156="","",IFERROR(VLOOKUP($B156,Kraftvärmeprod!$B$1:$BX$550,MATCH(J$2,Kraftvärmeprod!$B$1:$VX$1,0),FALSE)/1,0)-IFERROR(VLOOKUP($B156,'Slutlig allokering kvv'!$B$2:$BX$550,MATCH(J$2,'Slutlig allokering kvv'!$B$1:$BX$1,0),FALSE)/1,0))</f>
        <v>0</v>
      </c>
      <c r="K156">
        <f>IF($D156="","",IFERROR(VLOOKUP($B156,Kraftvärmeprod!$B$1:$BX$550,MATCH(K$2,Kraftvärmeprod!$B$1:$VX$1,0),FALSE)/1,0)-IFERROR(VLOOKUP($B156,'Slutlig allokering kvv'!$B$2:$BX$550,MATCH(K$2,'Slutlig allokering kvv'!$B$1:$BX$1,0),FALSE)/1,0))</f>
        <v>0</v>
      </c>
      <c r="L156">
        <f>IF($D156="","",IFERROR(VLOOKUP($B156,Kraftvärmeprod!$B$1:$BX$550,MATCH(L$2,Kraftvärmeprod!$B$1:$VX$1,0),FALSE)/1,0)-IFERROR(VLOOKUP($B156,'Slutlig allokering kvv'!$B$2:$BX$550,MATCH(L$2,'Slutlig allokering kvv'!$B$1:$BX$1,0),FALSE)/1,0))</f>
        <v>8.3422999999999945</v>
      </c>
      <c r="M156">
        <f>IF($D156="","",IFERROR(VLOOKUP($B156,Kraftvärmeprod!$B$1:$BX$550,MATCH(M$2,Kraftvärmeprod!$B$1:$VX$1,0),FALSE)/1,0)-IFERROR(VLOOKUP($B156,'Slutlig allokering kvv'!$B$2:$BX$550,MATCH(M$2,'Slutlig allokering kvv'!$B$1:$BX$1,0),FALSE)/1,0))</f>
        <v>0</v>
      </c>
      <c r="N156">
        <f>IF($D156="","",IFERROR(VLOOKUP($B156,Kraftvärmeprod!$B$1:$BX$550,MATCH(N$2,Kraftvärmeprod!$B$1:$VX$1,0),FALSE)/1,0)-IFERROR(VLOOKUP($B156,'Slutlig allokering kvv'!$B$2:$BX$550,MATCH(N$2,'Slutlig allokering kvv'!$B$1:$BX$1,0),FALSE)/1,0))</f>
        <v>0</v>
      </c>
      <c r="O156">
        <f>IF($D156="","",IFERROR(VLOOKUP($B156,Kraftvärmeprod!$B$1:$BX$550,MATCH(O$2,Kraftvärmeprod!$B$1:$VX$1,0),FALSE)/1,0)-IFERROR(VLOOKUP($B156,'Slutlig allokering kvv'!$B$2:$BX$550,MATCH(O$2,'Slutlig allokering kvv'!$B$1:$BX$1,0),FALSE)/1,0))</f>
        <v>0</v>
      </c>
      <c r="P156">
        <f>IF($D156="","",IFERROR(VLOOKUP($B156,Kraftvärmeprod!$B$1:$BX$550,MATCH(P$2,Kraftvärmeprod!$B$1:$VX$1,0),FALSE)/1,0)-IFERROR(VLOOKUP($B156,'Slutlig allokering kvv'!$B$2:$BX$550,MATCH(P$2,'Slutlig allokering kvv'!$B$1:$BX$1,0),FALSE)/1,0))</f>
        <v>0</v>
      </c>
      <c r="Q156">
        <f>IF($D156="","",IFERROR(VLOOKUP($B156,Kraftvärmeprod!$B$1:$BX$550,MATCH(Q$2,Kraftvärmeprod!$B$1:$VX$1,0),FALSE)/1,0)-IFERROR(VLOOKUP($B156,'Slutlig allokering kvv'!$B$2:$BX$550,MATCH(Q$2,'Slutlig allokering kvv'!$B$1:$BX$1,0),FALSE)/1,0))</f>
        <v>0</v>
      </c>
      <c r="R156">
        <f>IF($D156="","",IFERROR(VLOOKUP($B156,Kraftvärmeprod!$B$1:$BX$550,MATCH(R$2,Kraftvärmeprod!$B$1:$VX$1,0),FALSE)/1,0)-IFERROR(VLOOKUP($B156,'Slutlig allokering kvv'!$B$2:$BX$550,MATCH(R$2,'Slutlig allokering kvv'!$B$1:$BX$1,0),FALSE)/1,0))</f>
        <v>0</v>
      </c>
      <c r="S156">
        <f>IF($D156="","",IFERROR(VLOOKUP($B156,Kraftvärmeprod!$B$1:$BX$550,MATCH(S$2,Kraftvärmeprod!$B$1:$VX$1,0),FALSE)/1,0)-IFERROR(VLOOKUP($B156,'Slutlig allokering kvv'!$B$2:$BX$550,MATCH(S$2,'Slutlig allokering kvv'!$B$1:$BX$1,0),FALSE)/1,0))</f>
        <v>0</v>
      </c>
      <c r="T156">
        <f>IF($D156="","",IFERROR(VLOOKUP($B156,Kraftvärmeprod!$B$1:$BX$550,MATCH(T$2,Kraftvärmeprod!$B$1:$VX$1,0),FALSE)/1,0)-IFERROR(VLOOKUP($B156,'Slutlig allokering kvv'!$B$2:$BX$550,MATCH(T$2,'Slutlig allokering kvv'!$B$1:$BX$1,0),FALSE)/1,0))</f>
        <v>0</v>
      </c>
      <c r="U156">
        <f>IF($D156="","",IFERROR(VLOOKUP($B156,Kraftvärmeprod!$B$1:$BX$550,MATCH(U$2,Kraftvärmeprod!$B$1:$VX$1,0),FALSE)/1,0)-IFERROR(VLOOKUP($B156,'Slutlig allokering kvv'!$B$2:$BX$550,MATCH(U$2,'Slutlig allokering kvv'!$B$1:$BX$1,0),FALSE)/1,0))</f>
        <v>0</v>
      </c>
      <c r="V156">
        <f>IF($D156="","",IFERROR(VLOOKUP($B156,Kraftvärmeprod!$B$1:$BX$550,MATCH(V$2,Kraftvärmeprod!$B$1:$VX$1,0),FALSE)/1,0)-IFERROR(VLOOKUP($B156,'Slutlig allokering kvv'!$B$2:$BX$550,MATCH(V$2,'Slutlig allokering kvv'!$B$1:$BX$1,0),FALSE)/1,0))</f>
        <v>4.6784999999999997</v>
      </c>
      <c r="W156">
        <f>IF($D156="","",IFERROR(VLOOKUP($B156,Kraftvärmeprod!$B$1:$BX$550,MATCH(W$2,Kraftvärmeprod!$B$1:$VX$1,0),FALSE)/1,0)-IFERROR(VLOOKUP($B156,'Slutlig allokering kvv'!$B$2:$BX$550,MATCH(W$2,'Slutlig allokering kvv'!$B$1:$BX$1,0),FALSE)/1,0))</f>
        <v>0</v>
      </c>
      <c r="X156">
        <f>IF($D156="","",IFERROR(VLOOKUP($B156,Kraftvärmeprod!$B$1:$BX$550,MATCH(X$2,Kraftvärmeprod!$B$1:$VX$1,0),FALSE)/1,0)-IFERROR(VLOOKUP($B156,'Slutlig allokering kvv'!$B$2:$BX$550,MATCH(X$2,'Slutlig allokering kvv'!$B$1:$BX$1,0),FALSE)/1,0))</f>
        <v>0</v>
      </c>
      <c r="Y156">
        <f>IF($D156="","",IFERROR(VLOOKUP($B156,Kraftvärmeprod!$B$1:$BX$550,MATCH(Y$2,Kraftvärmeprod!$B$1:$VX$1,0),FALSE)/1,0)-IFERROR(VLOOKUP($B156,'Slutlig allokering kvv'!$B$2:$BX$550,MATCH(Y$2,'Slutlig allokering kvv'!$B$1:$BX$1,0),FALSE)/1,0))</f>
        <v>0</v>
      </c>
      <c r="Z156">
        <f>IF($D156="","",IFERROR(VLOOKUP($B156,Kraftvärmeprod!$B$1:$BX$550,MATCH(Z$2,Kraftvärmeprod!$B$1:$VX$1,0),FALSE)/1,0)-IFERROR(VLOOKUP($B156,'Slutlig allokering kvv'!$B$2:$BX$550,MATCH(Z$2,'Slutlig allokering kvv'!$B$1:$BX$1,0),FALSE)/1,0))</f>
        <v>0</v>
      </c>
      <c r="AA156">
        <f>IF($D156="","",IFERROR(VLOOKUP($B156,Kraftvärmeprod!$B$1:$BX$550,MATCH(AA$2,Kraftvärmeprod!$B$1:$VX$1,0),FALSE)/1,0)-IFERROR(VLOOKUP($B156,'Slutlig allokering kvv'!$B$2:$BX$550,MATCH(AA$2,'Slutlig allokering kvv'!$B$1:$BX$1,0),FALSE)/1,0))</f>
        <v>35.879000000000005</v>
      </c>
      <c r="AB156">
        <f>IF($D156="","",IFERROR(VLOOKUP($B156,Kraftvärmeprod!$B$1:$BX$550,MATCH(AB$2,Kraftvärmeprod!$B$1:$VX$1,0),FALSE)/1,0)-IFERROR(VLOOKUP($B156,'Slutlig allokering kvv'!$B$2:$BX$550,MATCH(AB$2,'Slutlig allokering kvv'!$B$1:$BX$1,0),FALSE)/1,0))</f>
        <v>0</v>
      </c>
      <c r="AC156">
        <f>IF($D156="","",IFERROR(VLOOKUP($B156,Kraftvärmeprod!$B$1:$BX$550,MATCH(AC$2,Kraftvärmeprod!$B$1:$VX$1,0),FALSE)/1,0)-IFERROR(VLOOKUP($B156,'Slutlig allokering kvv'!$B$2:$BX$550,MATCH(AC$2,'Slutlig allokering kvv'!$B$1:$BX$1,0),FALSE)/1,0))</f>
        <v>0</v>
      </c>
      <c r="AD156">
        <f>IF($D156="","",IFERROR(VLOOKUP($B156,Kraftvärmeprod!$B$1:$BX$550,MATCH(AD$2,Kraftvärmeprod!$B$1:$VX$1,0),FALSE)/1,0)-IFERROR(VLOOKUP($B156,'Slutlig allokering kvv'!$B$2:$BX$550,MATCH(AD$2,'Slutlig allokering kvv'!$B$1:$BX$1,0),FALSE)/1,0))</f>
        <v>0</v>
      </c>
      <c r="AE156">
        <f>IF($D156="","",IFERROR(VLOOKUP($B156,Miljö!$B$1:$E$550,MATCH("Hjälpel kraftvärme (GWh)",Miljö!$B$1:$E$1,0),FALSE)/1,0)-IFERROR(VLOOKUP($B156,'Slutlig allokering kvv'!$B$2:$BX$549,MATCH(AE$2,'Slutlig allokering kvv'!$B$1:$BX$1,0),FALSE)/1,0))</f>
        <v>0</v>
      </c>
      <c r="AI156" s="274">
        <f t="shared" si="8"/>
        <v>48.899799999999999</v>
      </c>
      <c r="AK156">
        <f>IFERROR(VLOOKUP($B156,'Slutlig allokering kvv'!$B$2:$AX$549,MATCH("Summa slutlig allokerad tillförd energi (utan hjälpel och rökgaskondensering):",'Slutlig allokering kvv'!$B$1:$AX$1,0),FALSE)/1,"")</f>
        <v>171.74019999999999</v>
      </c>
      <c r="AM156" s="275">
        <f>IFERROR(1-VLOOKUP($B156,'Slutlig allokering kvv'!$B$2:$AX$549,MATCH("Andel av bränsle i kvv som allokerats till värme, exklusive rökgaskondensering och hjälpel",'Slutlig allokering kvv'!$B$1:$AX$1,0),FALSE),"")</f>
        <v>0.22162708484408988</v>
      </c>
      <c r="AO156" s="115">
        <f t="shared" si="9"/>
        <v>0.22162708484408994</v>
      </c>
      <c r="AP156" s="276">
        <f t="shared" si="10"/>
        <v>-5.5511151231257827E-17</v>
      </c>
      <c r="AR156" s="115">
        <f t="shared" si="11"/>
        <v>0.37423465944645995</v>
      </c>
    </row>
    <row r="157" spans="1:44">
      <c r="A157" t="s">
        <v>266</v>
      </c>
      <c r="B157" t="s">
        <v>267</v>
      </c>
      <c r="C157" t="str">
        <f>IFERROR(VLOOKUP($B157,Kraftvärmeprod!$B$1:$AH$479,MATCH(C$2,Kraftvärmeprod!$B$1:$AG$1,0),FALSE)/1,"")</f>
        <v/>
      </c>
      <c r="D157" t="str">
        <f>IFERROR(VLOOKUP($B157,Kraftvärmeprod!$B$1:$AH$479,MATCH(D$2,Kraftvärmeprod!$B$1:$AG$1,0),FALSE)/1,"")</f>
        <v/>
      </c>
      <c r="F157" t="str">
        <f>IF($D157="","",IFERROR(VLOOKUP($B157,Kraftvärmeprod!$B$1:$BX$550,MATCH(F$2,Kraftvärmeprod!$B$1:$VX$1,0),FALSE)/1,0)-IFERROR(VLOOKUP($B157,'Slutlig allokering kvv'!$B$2:$BX$550,MATCH(F$2,'Slutlig allokering kvv'!$B$1:$BX$1,0),FALSE)/1,0))</f>
        <v/>
      </c>
      <c r="G157" t="str">
        <f>IF($D157="","",IFERROR(VLOOKUP($B157,Kraftvärmeprod!$B$1:$BX$550,MATCH(G$2,Kraftvärmeprod!$B$1:$VX$1,0),FALSE)/1,0)-IFERROR(VLOOKUP($B157,'Slutlig allokering kvv'!$B$2:$BX$550,MATCH(G$2,'Slutlig allokering kvv'!$B$1:$BX$1,0),FALSE)/1,0))</f>
        <v/>
      </c>
      <c r="H157" t="str">
        <f>IF($D157="","",IFERROR(VLOOKUP($B157,Kraftvärmeprod!$B$1:$BX$550,MATCH(H$2,Kraftvärmeprod!$B$1:$VX$1,0),FALSE)/1,0)-IFERROR(VLOOKUP($B157,'Slutlig allokering kvv'!$B$2:$BX$550,MATCH(H$2,'Slutlig allokering kvv'!$B$1:$BX$1,0),FALSE)/1,0))</f>
        <v/>
      </c>
      <c r="I157" t="str">
        <f>IF($D157="","",IFERROR(VLOOKUP($B157,Kraftvärmeprod!$B$1:$BX$550,MATCH(I$2,Kraftvärmeprod!$B$1:$VX$1,0),FALSE)/1,0)-IFERROR(VLOOKUP($B157,'Slutlig allokering kvv'!$B$2:$BX$550,MATCH(I$2,'Slutlig allokering kvv'!$B$1:$BX$1,0),FALSE)/1,0))</f>
        <v/>
      </c>
      <c r="J157" t="str">
        <f>IF($D157="","",IFERROR(VLOOKUP($B157,Kraftvärmeprod!$B$1:$BX$550,MATCH(J$2,Kraftvärmeprod!$B$1:$VX$1,0),FALSE)/1,0)-IFERROR(VLOOKUP($B157,'Slutlig allokering kvv'!$B$2:$BX$550,MATCH(J$2,'Slutlig allokering kvv'!$B$1:$BX$1,0),FALSE)/1,0))</f>
        <v/>
      </c>
      <c r="K157" t="str">
        <f>IF($D157="","",IFERROR(VLOOKUP($B157,Kraftvärmeprod!$B$1:$BX$550,MATCH(K$2,Kraftvärmeprod!$B$1:$VX$1,0),FALSE)/1,0)-IFERROR(VLOOKUP($B157,'Slutlig allokering kvv'!$B$2:$BX$550,MATCH(K$2,'Slutlig allokering kvv'!$B$1:$BX$1,0),FALSE)/1,0))</f>
        <v/>
      </c>
      <c r="L157" t="str">
        <f>IF($D157="","",IFERROR(VLOOKUP($B157,Kraftvärmeprod!$B$1:$BX$550,MATCH(L$2,Kraftvärmeprod!$B$1:$VX$1,0),FALSE)/1,0)-IFERROR(VLOOKUP($B157,'Slutlig allokering kvv'!$B$2:$BX$550,MATCH(L$2,'Slutlig allokering kvv'!$B$1:$BX$1,0),FALSE)/1,0))</f>
        <v/>
      </c>
      <c r="M157" t="str">
        <f>IF($D157="","",IFERROR(VLOOKUP($B157,Kraftvärmeprod!$B$1:$BX$550,MATCH(M$2,Kraftvärmeprod!$B$1:$VX$1,0),FALSE)/1,0)-IFERROR(VLOOKUP($B157,'Slutlig allokering kvv'!$B$2:$BX$550,MATCH(M$2,'Slutlig allokering kvv'!$B$1:$BX$1,0),FALSE)/1,0))</f>
        <v/>
      </c>
      <c r="N157" t="str">
        <f>IF($D157="","",IFERROR(VLOOKUP($B157,Kraftvärmeprod!$B$1:$BX$550,MATCH(N$2,Kraftvärmeprod!$B$1:$VX$1,0),FALSE)/1,0)-IFERROR(VLOOKUP($B157,'Slutlig allokering kvv'!$B$2:$BX$550,MATCH(N$2,'Slutlig allokering kvv'!$B$1:$BX$1,0),FALSE)/1,0))</f>
        <v/>
      </c>
      <c r="O157" t="str">
        <f>IF($D157="","",IFERROR(VLOOKUP($B157,Kraftvärmeprod!$B$1:$BX$550,MATCH(O$2,Kraftvärmeprod!$B$1:$VX$1,0),FALSE)/1,0)-IFERROR(VLOOKUP($B157,'Slutlig allokering kvv'!$B$2:$BX$550,MATCH(O$2,'Slutlig allokering kvv'!$B$1:$BX$1,0),FALSE)/1,0))</f>
        <v/>
      </c>
      <c r="P157" t="str">
        <f>IF($D157="","",IFERROR(VLOOKUP($B157,Kraftvärmeprod!$B$1:$BX$550,MATCH(P$2,Kraftvärmeprod!$B$1:$VX$1,0),FALSE)/1,0)-IFERROR(VLOOKUP($B157,'Slutlig allokering kvv'!$B$2:$BX$550,MATCH(P$2,'Slutlig allokering kvv'!$B$1:$BX$1,0),FALSE)/1,0))</f>
        <v/>
      </c>
      <c r="Q157" t="str">
        <f>IF($D157="","",IFERROR(VLOOKUP($B157,Kraftvärmeprod!$B$1:$BX$550,MATCH(Q$2,Kraftvärmeprod!$B$1:$VX$1,0),FALSE)/1,0)-IFERROR(VLOOKUP($B157,'Slutlig allokering kvv'!$B$2:$BX$550,MATCH(Q$2,'Slutlig allokering kvv'!$B$1:$BX$1,0),FALSE)/1,0))</f>
        <v/>
      </c>
      <c r="R157" t="str">
        <f>IF($D157="","",IFERROR(VLOOKUP($B157,Kraftvärmeprod!$B$1:$BX$550,MATCH(R$2,Kraftvärmeprod!$B$1:$VX$1,0),FALSE)/1,0)-IFERROR(VLOOKUP($B157,'Slutlig allokering kvv'!$B$2:$BX$550,MATCH(R$2,'Slutlig allokering kvv'!$B$1:$BX$1,0),FALSE)/1,0))</f>
        <v/>
      </c>
      <c r="S157" t="str">
        <f>IF($D157="","",IFERROR(VLOOKUP($B157,Kraftvärmeprod!$B$1:$BX$550,MATCH(S$2,Kraftvärmeprod!$B$1:$VX$1,0),FALSE)/1,0)-IFERROR(VLOOKUP($B157,'Slutlig allokering kvv'!$B$2:$BX$550,MATCH(S$2,'Slutlig allokering kvv'!$B$1:$BX$1,0),FALSE)/1,0))</f>
        <v/>
      </c>
      <c r="T157" t="str">
        <f>IF($D157="","",IFERROR(VLOOKUP($B157,Kraftvärmeprod!$B$1:$BX$550,MATCH(T$2,Kraftvärmeprod!$B$1:$VX$1,0),FALSE)/1,0)-IFERROR(VLOOKUP($B157,'Slutlig allokering kvv'!$B$2:$BX$550,MATCH(T$2,'Slutlig allokering kvv'!$B$1:$BX$1,0),FALSE)/1,0))</f>
        <v/>
      </c>
      <c r="U157" t="str">
        <f>IF($D157="","",IFERROR(VLOOKUP($B157,Kraftvärmeprod!$B$1:$BX$550,MATCH(U$2,Kraftvärmeprod!$B$1:$VX$1,0),FALSE)/1,0)-IFERROR(VLOOKUP($B157,'Slutlig allokering kvv'!$B$2:$BX$550,MATCH(U$2,'Slutlig allokering kvv'!$B$1:$BX$1,0),FALSE)/1,0))</f>
        <v/>
      </c>
      <c r="V157" t="str">
        <f>IF($D157="","",IFERROR(VLOOKUP($B157,Kraftvärmeprod!$B$1:$BX$550,MATCH(V$2,Kraftvärmeprod!$B$1:$VX$1,0),FALSE)/1,0)-IFERROR(VLOOKUP($B157,'Slutlig allokering kvv'!$B$2:$BX$550,MATCH(V$2,'Slutlig allokering kvv'!$B$1:$BX$1,0),FALSE)/1,0))</f>
        <v/>
      </c>
      <c r="W157" t="str">
        <f>IF($D157="","",IFERROR(VLOOKUP($B157,Kraftvärmeprod!$B$1:$BX$550,MATCH(W$2,Kraftvärmeprod!$B$1:$VX$1,0),FALSE)/1,0)-IFERROR(VLOOKUP($B157,'Slutlig allokering kvv'!$B$2:$BX$550,MATCH(W$2,'Slutlig allokering kvv'!$B$1:$BX$1,0),FALSE)/1,0))</f>
        <v/>
      </c>
      <c r="X157" t="str">
        <f>IF($D157="","",IFERROR(VLOOKUP($B157,Kraftvärmeprod!$B$1:$BX$550,MATCH(X$2,Kraftvärmeprod!$B$1:$VX$1,0),FALSE)/1,0)-IFERROR(VLOOKUP($B157,'Slutlig allokering kvv'!$B$2:$BX$550,MATCH(X$2,'Slutlig allokering kvv'!$B$1:$BX$1,0),FALSE)/1,0))</f>
        <v/>
      </c>
      <c r="Y157" t="str">
        <f>IF($D157="","",IFERROR(VLOOKUP($B157,Kraftvärmeprod!$B$1:$BX$550,MATCH(Y$2,Kraftvärmeprod!$B$1:$VX$1,0),FALSE)/1,0)-IFERROR(VLOOKUP($B157,'Slutlig allokering kvv'!$B$2:$BX$550,MATCH(Y$2,'Slutlig allokering kvv'!$B$1:$BX$1,0),FALSE)/1,0))</f>
        <v/>
      </c>
      <c r="Z157" t="str">
        <f>IF($D157="","",IFERROR(VLOOKUP($B157,Kraftvärmeprod!$B$1:$BX$550,MATCH(Z$2,Kraftvärmeprod!$B$1:$VX$1,0),FALSE)/1,0)-IFERROR(VLOOKUP($B157,'Slutlig allokering kvv'!$B$2:$BX$550,MATCH(Z$2,'Slutlig allokering kvv'!$B$1:$BX$1,0),FALSE)/1,0))</f>
        <v/>
      </c>
      <c r="AA157" t="str">
        <f>IF($D157="","",IFERROR(VLOOKUP($B157,Kraftvärmeprod!$B$1:$BX$550,MATCH(AA$2,Kraftvärmeprod!$B$1:$VX$1,0),FALSE)/1,0)-IFERROR(VLOOKUP($B157,'Slutlig allokering kvv'!$B$2:$BX$550,MATCH(AA$2,'Slutlig allokering kvv'!$B$1:$BX$1,0),FALSE)/1,0))</f>
        <v/>
      </c>
      <c r="AB157" t="str">
        <f>IF($D157="","",IFERROR(VLOOKUP($B157,Kraftvärmeprod!$B$1:$BX$550,MATCH(AB$2,Kraftvärmeprod!$B$1:$VX$1,0),FALSE)/1,0)-IFERROR(VLOOKUP($B157,'Slutlig allokering kvv'!$B$2:$BX$550,MATCH(AB$2,'Slutlig allokering kvv'!$B$1:$BX$1,0),FALSE)/1,0))</f>
        <v/>
      </c>
      <c r="AC157" t="str">
        <f>IF($D157="","",IFERROR(VLOOKUP($B157,Kraftvärmeprod!$B$1:$BX$550,MATCH(AC$2,Kraftvärmeprod!$B$1:$VX$1,0),FALSE)/1,0)-IFERROR(VLOOKUP($B157,'Slutlig allokering kvv'!$B$2:$BX$550,MATCH(AC$2,'Slutlig allokering kvv'!$B$1:$BX$1,0),FALSE)/1,0))</f>
        <v/>
      </c>
      <c r="AD157" t="str">
        <f>IF($D157="","",IFERROR(VLOOKUP($B157,Kraftvärmeprod!$B$1:$BX$550,MATCH(AD$2,Kraftvärmeprod!$B$1:$VX$1,0),FALSE)/1,0)-IFERROR(VLOOKUP($B157,'Slutlig allokering kvv'!$B$2:$BX$550,MATCH(AD$2,'Slutlig allokering kvv'!$B$1:$BX$1,0),FALSE)/1,0))</f>
        <v/>
      </c>
      <c r="AE157" t="str">
        <f>IF($D157="","",IFERROR(VLOOKUP($B157,Miljö!$B$1:$E$550,MATCH("Hjälpel kraftvärme (GWh)",Miljö!$B$1:$E$1,0),FALSE)/1,0)-IFERROR(VLOOKUP($B157,'Slutlig allokering kvv'!$B$2:$BX$549,MATCH(AE$2,'Slutlig allokering kvv'!$B$1:$BX$1,0),FALSE)/1,0))</f>
        <v/>
      </c>
      <c r="AI157" s="274">
        <f t="shared" si="8"/>
        <v>0</v>
      </c>
      <c r="AK157">
        <f>IFERROR(VLOOKUP($B157,'Slutlig allokering kvv'!$B$2:$AX$549,MATCH("Summa slutlig allokerad tillförd energi (utan hjälpel och rökgaskondensering):",'Slutlig allokering kvv'!$B$1:$AX$1,0),FALSE)/1,"")</f>
        <v>0</v>
      </c>
      <c r="AM157" s="275" t="str">
        <f>IFERROR(1-VLOOKUP($B157,'Slutlig allokering kvv'!$B$2:$AX$549,MATCH("Andel av bränsle i kvv som allokerats till värme, exklusive rökgaskondensering och hjälpel",'Slutlig allokering kvv'!$B$1:$AX$1,0),FALSE),"")</f>
        <v/>
      </c>
      <c r="AO157" s="115" t="str">
        <f t="shared" si="9"/>
        <v/>
      </c>
      <c r="AP157" s="276" t="str">
        <f t="shared" si="10"/>
        <v/>
      </c>
      <c r="AR157" s="115" t="str">
        <f t="shared" si="11"/>
        <v/>
      </c>
    </row>
    <row r="158" spans="1:44">
      <c r="A158" t="s">
        <v>266</v>
      </c>
      <c r="B158" t="s">
        <v>268</v>
      </c>
      <c r="C158" t="str">
        <f>IFERROR(VLOOKUP($B158,Kraftvärmeprod!$B$1:$AH$479,MATCH(C$2,Kraftvärmeprod!$B$1:$AG$1,0),FALSE)/1,"")</f>
        <v/>
      </c>
      <c r="D158" t="str">
        <f>IFERROR(VLOOKUP($B158,Kraftvärmeprod!$B$1:$AH$479,MATCH(D$2,Kraftvärmeprod!$B$1:$AG$1,0),FALSE)/1,"")</f>
        <v/>
      </c>
      <c r="F158" t="str">
        <f>IF($D158="","",IFERROR(VLOOKUP($B158,Kraftvärmeprod!$B$1:$BX$550,MATCH(F$2,Kraftvärmeprod!$B$1:$VX$1,0),FALSE)/1,0)-IFERROR(VLOOKUP($B158,'Slutlig allokering kvv'!$B$2:$BX$550,MATCH(F$2,'Slutlig allokering kvv'!$B$1:$BX$1,0),FALSE)/1,0))</f>
        <v/>
      </c>
      <c r="G158" t="str">
        <f>IF($D158="","",IFERROR(VLOOKUP($B158,Kraftvärmeprod!$B$1:$BX$550,MATCH(G$2,Kraftvärmeprod!$B$1:$VX$1,0),FALSE)/1,0)-IFERROR(VLOOKUP($B158,'Slutlig allokering kvv'!$B$2:$BX$550,MATCH(G$2,'Slutlig allokering kvv'!$B$1:$BX$1,0),FALSE)/1,0))</f>
        <v/>
      </c>
      <c r="H158" t="str">
        <f>IF($D158="","",IFERROR(VLOOKUP($B158,Kraftvärmeprod!$B$1:$BX$550,MATCH(H$2,Kraftvärmeprod!$B$1:$VX$1,0),FALSE)/1,0)-IFERROR(VLOOKUP($B158,'Slutlig allokering kvv'!$B$2:$BX$550,MATCH(H$2,'Slutlig allokering kvv'!$B$1:$BX$1,0),FALSE)/1,0))</f>
        <v/>
      </c>
      <c r="I158" t="str">
        <f>IF($D158="","",IFERROR(VLOOKUP($B158,Kraftvärmeprod!$B$1:$BX$550,MATCH(I$2,Kraftvärmeprod!$B$1:$VX$1,0),FALSE)/1,0)-IFERROR(VLOOKUP($B158,'Slutlig allokering kvv'!$B$2:$BX$550,MATCH(I$2,'Slutlig allokering kvv'!$B$1:$BX$1,0),FALSE)/1,0))</f>
        <v/>
      </c>
      <c r="J158" t="str">
        <f>IF($D158="","",IFERROR(VLOOKUP($B158,Kraftvärmeprod!$B$1:$BX$550,MATCH(J$2,Kraftvärmeprod!$B$1:$VX$1,0),FALSE)/1,0)-IFERROR(VLOOKUP($B158,'Slutlig allokering kvv'!$B$2:$BX$550,MATCH(J$2,'Slutlig allokering kvv'!$B$1:$BX$1,0),FALSE)/1,0))</f>
        <v/>
      </c>
      <c r="K158" t="str">
        <f>IF($D158="","",IFERROR(VLOOKUP($B158,Kraftvärmeprod!$B$1:$BX$550,MATCH(K$2,Kraftvärmeprod!$B$1:$VX$1,0),FALSE)/1,0)-IFERROR(VLOOKUP($B158,'Slutlig allokering kvv'!$B$2:$BX$550,MATCH(K$2,'Slutlig allokering kvv'!$B$1:$BX$1,0),FALSE)/1,0))</f>
        <v/>
      </c>
      <c r="L158" t="str">
        <f>IF($D158="","",IFERROR(VLOOKUP($B158,Kraftvärmeprod!$B$1:$BX$550,MATCH(L$2,Kraftvärmeprod!$B$1:$VX$1,0),FALSE)/1,0)-IFERROR(VLOOKUP($B158,'Slutlig allokering kvv'!$B$2:$BX$550,MATCH(L$2,'Slutlig allokering kvv'!$B$1:$BX$1,0),FALSE)/1,0))</f>
        <v/>
      </c>
      <c r="M158" t="str">
        <f>IF($D158="","",IFERROR(VLOOKUP($B158,Kraftvärmeprod!$B$1:$BX$550,MATCH(M$2,Kraftvärmeprod!$B$1:$VX$1,0),FALSE)/1,0)-IFERROR(VLOOKUP($B158,'Slutlig allokering kvv'!$B$2:$BX$550,MATCH(M$2,'Slutlig allokering kvv'!$B$1:$BX$1,0),FALSE)/1,0))</f>
        <v/>
      </c>
      <c r="N158" t="str">
        <f>IF($D158="","",IFERROR(VLOOKUP($B158,Kraftvärmeprod!$B$1:$BX$550,MATCH(N$2,Kraftvärmeprod!$B$1:$VX$1,0),FALSE)/1,0)-IFERROR(VLOOKUP($B158,'Slutlig allokering kvv'!$B$2:$BX$550,MATCH(N$2,'Slutlig allokering kvv'!$B$1:$BX$1,0),FALSE)/1,0))</f>
        <v/>
      </c>
      <c r="O158" t="str">
        <f>IF($D158="","",IFERROR(VLOOKUP($B158,Kraftvärmeprod!$B$1:$BX$550,MATCH(O$2,Kraftvärmeprod!$B$1:$VX$1,0),FALSE)/1,0)-IFERROR(VLOOKUP($B158,'Slutlig allokering kvv'!$B$2:$BX$550,MATCH(O$2,'Slutlig allokering kvv'!$B$1:$BX$1,0),FALSE)/1,0))</f>
        <v/>
      </c>
      <c r="P158" t="str">
        <f>IF($D158="","",IFERROR(VLOOKUP($B158,Kraftvärmeprod!$B$1:$BX$550,MATCH(P$2,Kraftvärmeprod!$B$1:$VX$1,0),FALSE)/1,0)-IFERROR(VLOOKUP($B158,'Slutlig allokering kvv'!$B$2:$BX$550,MATCH(P$2,'Slutlig allokering kvv'!$B$1:$BX$1,0),FALSE)/1,0))</f>
        <v/>
      </c>
      <c r="Q158" t="str">
        <f>IF($D158="","",IFERROR(VLOOKUP($B158,Kraftvärmeprod!$B$1:$BX$550,MATCH(Q$2,Kraftvärmeprod!$B$1:$VX$1,0),FALSE)/1,0)-IFERROR(VLOOKUP($B158,'Slutlig allokering kvv'!$B$2:$BX$550,MATCH(Q$2,'Slutlig allokering kvv'!$B$1:$BX$1,0),FALSE)/1,0))</f>
        <v/>
      </c>
      <c r="R158" t="str">
        <f>IF($D158="","",IFERROR(VLOOKUP($B158,Kraftvärmeprod!$B$1:$BX$550,MATCH(R$2,Kraftvärmeprod!$B$1:$VX$1,0),FALSE)/1,0)-IFERROR(VLOOKUP($B158,'Slutlig allokering kvv'!$B$2:$BX$550,MATCH(R$2,'Slutlig allokering kvv'!$B$1:$BX$1,0),FALSE)/1,0))</f>
        <v/>
      </c>
      <c r="S158" t="str">
        <f>IF($D158="","",IFERROR(VLOOKUP($B158,Kraftvärmeprod!$B$1:$BX$550,MATCH(S$2,Kraftvärmeprod!$B$1:$VX$1,0),FALSE)/1,0)-IFERROR(VLOOKUP($B158,'Slutlig allokering kvv'!$B$2:$BX$550,MATCH(S$2,'Slutlig allokering kvv'!$B$1:$BX$1,0),FALSE)/1,0))</f>
        <v/>
      </c>
      <c r="T158" t="str">
        <f>IF($D158="","",IFERROR(VLOOKUP($B158,Kraftvärmeprod!$B$1:$BX$550,MATCH(T$2,Kraftvärmeprod!$B$1:$VX$1,0),FALSE)/1,0)-IFERROR(VLOOKUP($B158,'Slutlig allokering kvv'!$B$2:$BX$550,MATCH(T$2,'Slutlig allokering kvv'!$B$1:$BX$1,0),FALSE)/1,0))</f>
        <v/>
      </c>
      <c r="U158" t="str">
        <f>IF($D158="","",IFERROR(VLOOKUP($B158,Kraftvärmeprod!$B$1:$BX$550,MATCH(U$2,Kraftvärmeprod!$B$1:$VX$1,0),FALSE)/1,0)-IFERROR(VLOOKUP($B158,'Slutlig allokering kvv'!$B$2:$BX$550,MATCH(U$2,'Slutlig allokering kvv'!$B$1:$BX$1,0),FALSE)/1,0))</f>
        <v/>
      </c>
      <c r="V158" t="str">
        <f>IF($D158="","",IFERROR(VLOOKUP($B158,Kraftvärmeprod!$B$1:$BX$550,MATCH(V$2,Kraftvärmeprod!$B$1:$VX$1,0),FALSE)/1,0)-IFERROR(VLOOKUP($B158,'Slutlig allokering kvv'!$B$2:$BX$550,MATCH(V$2,'Slutlig allokering kvv'!$B$1:$BX$1,0),FALSE)/1,0))</f>
        <v/>
      </c>
      <c r="W158" t="str">
        <f>IF($D158="","",IFERROR(VLOOKUP($B158,Kraftvärmeprod!$B$1:$BX$550,MATCH(W$2,Kraftvärmeprod!$B$1:$VX$1,0),FALSE)/1,0)-IFERROR(VLOOKUP($B158,'Slutlig allokering kvv'!$B$2:$BX$550,MATCH(W$2,'Slutlig allokering kvv'!$B$1:$BX$1,0),FALSE)/1,0))</f>
        <v/>
      </c>
      <c r="X158" t="str">
        <f>IF($D158="","",IFERROR(VLOOKUP($B158,Kraftvärmeprod!$B$1:$BX$550,MATCH(X$2,Kraftvärmeprod!$B$1:$VX$1,0),FALSE)/1,0)-IFERROR(VLOOKUP($B158,'Slutlig allokering kvv'!$B$2:$BX$550,MATCH(X$2,'Slutlig allokering kvv'!$B$1:$BX$1,0),FALSE)/1,0))</f>
        <v/>
      </c>
      <c r="Y158" t="str">
        <f>IF($D158="","",IFERROR(VLOOKUP($B158,Kraftvärmeprod!$B$1:$BX$550,MATCH(Y$2,Kraftvärmeprod!$B$1:$VX$1,0),FALSE)/1,0)-IFERROR(VLOOKUP($B158,'Slutlig allokering kvv'!$B$2:$BX$550,MATCH(Y$2,'Slutlig allokering kvv'!$B$1:$BX$1,0),FALSE)/1,0))</f>
        <v/>
      </c>
      <c r="Z158" t="str">
        <f>IF($D158="","",IFERROR(VLOOKUP($B158,Kraftvärmeprod!$B$1:$BX$550,MATCH(Z$2,Kraftvärmeprod!$B$1:$VX$1,0),FALSE)/1,0)-IFERROR(VLOOKUP($B158,'Slutlig allokering kvv'!$B$2:$BX$550,MATCH(Z$2,'Slutlig allokering kvv'!$B$1:$BX$1,0),FALSE)/1,0))</f>
        <v/>
      </c>
      <c r="AA158" t="str">
        <f>IF($D158="","",IFERROR(VLOOKUP($B158,Kraftvärmeprod!$B$1:$BX$550,MATCH(AA$2,Kraftvärmeprod!$B$1:$VX$1,0),FALSE)/1,0)-IFERROR(VLOOKUP($B158,'Slutlig allokering kvv'!$B$2:$BX$550,MATCH(AA$2,'Slutlig allokering kvv'!$B$1:$BX$1,0),FALSE)/1,0))</f>
        <v/>
      </c>
      <c r="AB158" t="str">
        <f>IF($D158="","",IFERROR(VLOOKUP($B158,Kraftvärmeprod!$B$1:$BX$550,MATCH(AB$2,Kraftvärmeprod!$B$1:$VX$1,0),FALSE)/1,0)-IFERROR(VLOOKUP($B158,'Slutlig allokering kvv'!$B$2:$BX$550,MATCH(AB$2,'Slutlig allokering kvv'!$B$1:$BX$1,0),FALSE)/1,0))</f>
        <v/>
      </c>
      <c r="AC158" t="str">
        <f>IF($D158="","",IFERROR(VLOOKUP($B158,Kraftvärmeprod!$B$1:$BX$550,MATCH(AC$2,Kraftvärmeprod!$B$1:$VX$1,0),FALSE)/1,0)-IFERROR(VLOOKUP($B158,'Slutlig allokering kvv'!$B$2:$BX$550,MATCH(AC$2,'Slutlig allokering kvv'!$B$1:$BX$1,0),FALSE)/1,0))</f>
        <v/>
      </c>
      <c r="AD158" t="str">
        <f>IF($D158="","",IFERROR(VLOOKUP($B158,Kraftvärmeprod!$B$1:$BX$550,MATCH(AD$2,Kraftvärmeprod!$B$1:$VX$1,0),FALSE)/1,0)-IFERROR(VLOOKUP($B158,'Slutlig allokering kvv'!$B$2:$BX$550,MATCH(AD$2,'Slutlig allokering kvv'!$B$1:$BX$1,0),FALSE)/1,0))</f>
        <v/>
      </c>
      <c r="AE158" t="str">
        <f>IF($D158="","",IFERROR(VLOOKUP($B158,Miljö!$B$1:$E$550,MATCH("Hjälpel kraftvärme (GWh)",Miljö!$B$1:$E$1,0),FALSE)/1,0)-IFERROR(VLOOKUP($B158,'Slutlig allokering kvv'!$B$2:$BX$549,MATCH(AE$2,'Slutlig allokering kvv'!$B$1:$BX$1,0),FALSE)/1,0))</f>
        <v/>
      </c>
      <c r="AI158" s="274">
        <f t="shared" si="8"/>
        <v>0</v>
      </c>
      <c r="AK158">
        <f>IFERROR(VLOOKUP($B158,'Slutlig allokering kvv'!$B$2:$AX$549,MATCH("Summa slutlig allokerad tillförd energi (utan hjälpel och rökgaskondensering):",'Slutlig allokering kvv'!$B$1:$AX$1,0),FALSE)/1,"")</f>
        <v>0</v>
      </c>
      <c r="AM158" s="275" t="str">
        <f>IFERROR(1-VLOOKUP($B158,'Slutlig allokering kvv'!$B$2:$AX$549,MATCH("Andel av bränsle i kvv som allokerats till värme, exklusive rökgaskondensering och hjälpel",'Slutlig allokering kvv'!$B$1:$AX$1,0),FALSE),"")</f>
        <v/>
      </c>
      <c r="AO158" s="115" t="str">
        <f t="shared" si="9"/>
        <v/>
      </c>
      <c r="AP158" s="276" t="str">
        <f t="shared" si="10"/>
        <v/>
      </c>
      <c r="AR158" s="115" t="str">
        <f t="shared" si="11"/>
        <v/>
      </c>
    </row>
    <row r="159" spans="1:44">
      <c r="A159" t="s">
        <v>266</v>
      </c>
      <c r="B159" t="s">
        <v>269</v>
      </c>
      <c r="C159" t="str">
        <f>IFERROR(VLOOKUP($B159,Kraftvärmeprod!$B$1:$AH$479,MATCH(C$2,Kraftvärmeprod!$B$1:$AG$1,0),FALSE)/1,"")</f>
        <v/>
      </c>
      <c r="D159" t="str">
        <f>IFERROR(VLOOKUP($B159,Kraftvärmeprod!$B$1:$AH$479,MATCH(D$2,Kraftvärmeprod!$B$1:$AG$1,0),FALSE)/1,"")</f>
        <v/>
      </c>
      <c r="F159" t="str">
        <f>IF($D159="","",IFERROR(VLOOKUP($B159,Kraftvärmeprod!$B$1:$BX$550,MATCH(F$2,Kraftvärmeprod!$B$1:$VX$1,0),FALSE)/1,0)-IFERROR(VLOOKUP($B159,'Slutlig allokering kvv'!$B$2:$BX$550,MATCH(F$2,'Slutlig allokering kvv'!$B$1:$BX$1,0),FALSE)/1,0))</f>
        <v/>
      </c>
      <c r="G159" t="str">
        <f>IF($D159="","",IFERROR(VLOOKUP($B159,Kraftvärmeprod!$B$1:$BX$550,MATCH(G$2,Kraftvärmeprod!$B$1:$VX$1,0),FALSE)/1,0)-IFERROR(VLOOKUP($B159,'Slutlig allokering kvv'!$B$2:$BX$550,MATCH(G$2,'Slutlig allokering kvv'!$B$1:$BX$1,0),FALSE)/1,0))</f>
        <v/>
      </c>
      <c r="H159" t="str">
        <f>IF($D159="","",IFERROR(VLOOKUP($B159,Kraftvärmeprod!$B$1:$BX$550,MATCH(H$2,Kraftvärmeprod!$B$1:$VX$1,0),FALSE)/1,0)-IFERROR(VLOOKUP($B159,'Slutlig allokering kvv'!$B$2:$BX$550,MATCH(H$2,'Slutlig allokering kvv'!$B$1:$BX$1,0),FALSE)/1,0))</f>
        <v/>
      </c>
      <c r="I159" t="str">
        <f>IF($D159="","",IFERROR(VLOOKUP($B159,Kraftvärmeprod!$B$1:$BX$550,MATCH(I$2,Kraftvärmeprod!$B$1:$VX$1,0),FALSE)/1,0)-IFERROR(VLOOKUP($B159,'Slutlig allokering kvv'!$B$2:$BX$550,MATCH(I$2,'Slutlig allokering kvv'!$B$1:$BX$1,0),FALSE)/1,0))</f>
        <v/>
      </c>
      <c r="J159" t="str">
        <f>IF($D159="","",IFERROR(VLOOKUP($B159,Kraftvärmeprod!$B$1:$BX$550,MATCH(J$2,Kraftvärmeprod!$B$1:$VX$1,0),FALSE)/1,0)-IFERROR(VLOOKUP($B159,'Slutlig allokering kvv'!$B$2:$BX$550,MATCH(J$2,'Slutlig allokering kvv'!$B$1:$BX$1,0),FALSE)/1,0))</f>
        <v/>
      </c>
      <c r="K159" t="str">
        <f>IF($D159="","",IFERROR(VLOOKUP($B159,Kraftvärmeprod!$B$1:$BX$550,MATCH(K$2,Kraftvärmeprod!$B$1:$VX$1,0),FALSE)/1,0)-IFERROR(VLOOKUP($B159,'Slutlig allokering kvv'!$B$2:$BX$550,MATCH(K$2,'Slutlig allokering kvv'!$B$1:$BX$1,0),FALSE)/1,0))</f>
        <v/>
      </c>
      <c r="L159" t="str">
        <f>IF($D159="","",IFERROR(VLOOKUP($B159,Kraftvärmeprod!$B$1:$BX$550,MATCH(L$2,Kraftvärmeprod!$B$1:$VX$1,0),FALSE)/1,0)-IFERROR(VLOOKUP($B159,'Slutlig allokering kvv'!$B$2:$BX$550,MATCH(L$2,'Slutlig allokering kvv'!$B$1:$BX$1,0),FALSE)/1,0))</f>
        <v/>
      </c>
      <c r="M159" t="str">
        <f>IF($D159="","",IFERROR(VLOOKUP($B159,Kraftvärmeprod!$B$1:$BX$550,MATCH(M$2,Kraftvärmeprod!$B$1:$VX$1,0),FALSE)/1,0)-IFERROR(VLOOKUP($B159,'Slutlig allokering kvv'!$B$2:$BX$550,MATCH(M$2,'Slutlig allokering kvv'!$B$1:$BX$1,0),FALSE)/1,0))</f>
        <v/>
      </c>
      <c r="N159" t="str">
        <f>IF($D159="","",IFERROR(VLOOKUP($B159,Kraftvärmeprod!$B$1:$BX$550,MATCH(N$2,Kraftvärmeprod!$B$1:$VX$1,0),FALSE)/1,0)-IFERROR(VLOOKUP($B159,'Slutlig allokering kvv'!$B$2:$BX$550,MATCH(N$2,'Slutlig allokering kvv'!$B$1:$BX$1,0),FALSE)/1,0))</f>
        <v/>
      </c>
      <c r="O159" t="str">
        <f>IF($D159="","",IFERROR(VLOOKUP($B159,Kraftvärmeprod!$B$1:$BX$550,MATCH(O$2,Kraftvärmeprod!$B$1:$VX$1,0),FALSE)/1,0)-IFERROR(VLOOKUP($B159,'Slutlig allokering kvv'!$B$2:$BX$550,MATCH(O$2,'Slutlig allokering kvv'!$B$1:$BX$1,0),FALSE)/1,0))</f>
        <v/>
      </c>
      <c r="P159" t="str">
        <f>IF($D159="","",IFERROR(VLOOKUP($B159,Kraftvärmeprod!$B$1:$BX$550,MATCH(P$2,Kraftvärmeprod!$B$1:$VX$1,0),FALSE)/1,0)-IFERROR(VLOOKUP($B159,'Slutlig allokering kvv'!$B$2:$BX$550,MATCH(P$2,'Slutlig allokering kvv'!$B$1:$BX$1,0),FALSE)/1,0))</f>
        <v/>
      </c>
      <c r="Q159" t="str">
        <f>IF($D159="","",IFERROR(VLOOKUP($B159,Kraftvärmeprod!$B$1:$BX$550,MATCH(Q$2,Kraftvärmeprod!$B$1:$VX$1,0),FALSE)/1,0)-IFERROR(VLOOKUP($B159,'Slutlig allokering kvv'!$B$2:$BX$550,MATCH(Q$2,'Slutlig allokering kvv'!$B$1:$BX$1,0),FALSE)/1,0))</f>
        <v/>
      </c>
      <c r="R159" t="str">
        <f>IF($D159="","",IFERROR(VLOOKUP($B159,Kraftvärmeprod!$B$1:$BX$550,MATCH(R$2,Kraftvärmeprod!$B$1:$VX$1,0),FALSE)/1,0)-IFERROR(VLOOKUP($B159,'Slutlig allokering kvv'!$B$2:$BX$550,MATCH(R$2,'Slutlig allokering kvv'!$B$1:$BX$1,0),FALSE)/1,0))</f>
        <v/>
      </c>
      <c r="S159" t="str">
        <f>IF($D159="","",IFERROR(VLOOKUP($B159,Kraftvärmeprod!$B$1:$BX$550,MATCH(S$2,Kraftvärmeprod!$B$1:$VX$1,0),FALSE)/1,0)-IFERROR(VLOOKUP($B159,'Slutlig allokering kvv'!$B$2:$BX$550,MATCH(S$2,'Slutlig allokering kvv'!$B$1:$BX$1,0),FALSE)/1,0))</f>
        <v/>
      </c>
      <c r="T159" t="str">
        <f>IF($D159="","",IFERROR(VLOOKUP($B159,Kraftvärmeprod!$B$1:$BX$550,MATCH(T$2,Kraftvärmeprod!$B$1:$VX$1,0),FALSE)/1,0)-IFERROR(VLOOKUP($B159,'Slutlig allokering kvv'!$B$2:$BX$550,MATCH(T$2,'Slutlig allokering kvv'!$B$1:$BX$1,0),FALSE)/1,0))</f>
        <v/>
      </c>
      <c r="U159" t="str">
        <f>IF($D159="","",IFERROR(VLOOKUP($B159,Kraftvärmeprod!$B$1:$BX$550,MATCH(U$2,Kraftvärmeprod!$B$1:$VX$1,0),FALSE)/1,0)-IFERROR(VLOOKUP($B159,'Slutlig allokering kvv'!$B$2:$BX$550,MATCH(U$2,'Slutlig allokering kvv'!$B$1:$BX$1,0),FALSE)/1,0))</f>
        <v/>
      </c>
      <c r="V159" t="str">
        <f>IF($D159="","",IFERROR(VLOOKUP($B159,Kraftvärmeprod!$B$1:$BX$550,MATCH(V$2,Kraftvärmeprod!$B$1:$VX$1,0),FALSE)/1,0)-IFERROR(VLOOKUP($B159,'Slutlig allokering kvv'!$B$2:$BX$550,MATCH(V$2,'Slutlig allokering kvv'!$B$1:$BX$1,0),FALSE)/1,0))</f>
        <v/>
      </c>
      <c r="W159" t="str">
        <f>IF($D159="","",IFERROR(VLOOKUP($B159,Kraftvärmeprod!$B$1:$BX$550,MATCH(W$2,Kraftvärmeprod!$B$1:$VX$1,0),FALSE)/1,0)-IFERROR(VLOOKUP($B159,'Slutlig allokering kvv'!$B$2:$BX$550,MATCH(W$2,'Slutlig allokering kvv'!$B$1:$BX$1,0),FALSE)/1,0))</f>
        <v/>
      </c>
      <c r="X159" t="str">
        <f>IF($D159="","",IFERROR(VLOOKUP($B159,Kraftvärmeprod!$B$1:$BX$550,MATCH(X$2,Kraftvärmeprod!$B$1:$VX$1,0),FALSE)/1,0)-IFERROR(VLOOKUP($B159,'Slutlig allokering kvv'!$B$2:$BX$550,MATCH(X$2,'Slutlig allokering kvv'!$B$1:$BX$1,0),FALSE)/1,0))</f>
        <v/>
      </c>
      <c r="Y159" t="str">
        <f>IF($D159="","",IFERROR(VLOOKUP($B159,Kraftvärmeprod!$B$1:$BX$550,MATCH(Y$2,Kraftvärmeprod!$B$1:$VX$1,0),FALSE)/1,0)-IFERROR(VLOOKUP($B159,'Slutlig allokering kvv'!$B$2:$BX$550,MATCH(Y$2,'Slutlig allokering kvv'!$B$1:$BX$1,0),FALSE)/1,0))</f>
        <v/>
      </c>
      <c r="Z159" t="str">
        <f>IF($D159="","",IFERROR(VLOOKUP($B159,Kraftvärmeprod!$B$1:$BX$550,MATCH(Z$2,Kraftvärmeprod!$B$1:$VX$1,0),FALSE)/1,0)-IFERROR(VLOOKUP($B159,'Slutlig allokering kvv'!$B$2:$BX$550,MATCH(Z$2,'Slutlig allokering kvv'!$B$1:$BX$1,0),FALSE)/1,0))</f>
        <v/>
      </c>
      <c r="AA159" t="str">
        <f>IF($D159="","",IFERROR(VLOOKUP($B159,Kraftvärmeprod!$B$1:$BX$550,MATCH(AA$2,Kraftvärmeprod!$B$1:$VX$1,0),FALSE)/1,0)-IFERROR(VLOOKUP($B159,'Slutlig allokering kvv'!$B$2:$BX$550,MATCH(AA$2,'Slutlig allokering kvv'!$B$1:$BX$1,0),FALSE)/1,0))</f>
        <v/>
      </c>
      <c r="AB159" t="str">
        <f>IF($D159="","",IFERROR(VLOOKUP($B159,Kraftvärmeprod!$B$1:$BX$550,MATCH(AB$2,Kraftvärmeprod!$B$1:$VX$1,0),FALSE)/1,0)-IFERROR(VLOOKUP($B159,'Slutlig allokering kvv'!$B$2:$BX$550,MATCH(AB$2,'Slutlig allokering kvv'!$B$1:$BX$1,0),FALSE)/1,0))</f>
        <v/>
      </c>
      <c r="AC159" t="str">
        <f>IF($D159="","",IFERROR(VLOOKUP($B159,Kraftvärmeprod!$B$1:$BX$550,MATCH(AC$2,Kraftvärmeprod!$B$1:$VX$1,0),FALSE)/1,0)-IFERROR(VLOOKUP($B159,'Slutlig allokering kvv'!$B$2:$BX$550,MATCH(AC$2,'Slutlig allokering kvv'!$B$1:$BX$1,0),FALSE)/1,0))</f>
        <v/>
      </c>
      <c r="AD159" t="str">
        <f>IF($D159="","",IFERROR(VLOOKUP($B159,Kraftvärmeprod!$B$1:$BX$550,MATCH(AD$2,Kraftvärmeprod!$B$1:$VX$1,0),FALSE)/1,0)-IFERROR(VLOOKUP($B159,'Slutlig allokering kvv'!$B$2:$BX$550,MATCH(AD$2,'Slutlig allokering kvv'!$B$1:$BX$1,0),FALSE)/1,0))</f>
        <v/>
      </c>
      <c r="AE159" t="str">
        <f>IF($D159="","",IFERROR(VLOOKUP($B159,Miljö!$B$1:$E$550,MATCH("Hjälpel kraftvärme (GWh)",Miljö!$B$1:$E$1,0),FALSE)/1,0)-IFERROR(VLOOKUP($B159,'Slutlig allokering kvv'!$B$2:$BX$549,MATCH(AE$2,'Slutlig allokering kvv'!$B$1:$BX$1,0),FALSE)/1,0))</f>
        <v/>
      </c>
      <c r="AI159" s="274">
        <f t="shared" si="8"/>
        <v>0</v>
      </c>
      <c r="AK159">
        <f>IFERROR(VLOOKUP($B159,'Slutlig allokering kvv'!$B$2:$AX$549,MATCH("Summa slutlig allokerad tillförd energi (utan hjälpel och rökgaskondensering):",'Slutlig allokering kvv'!$B$1:$AX$1,0),FALSE)/1,"")</f>
        <v>0</v>
      </c>
      <c r="AM159" s="275" t="str">
        <f>IFERROR(1-VLOOKUP($B159,'Slutlig allokering kvv'!$B$2:$AX$549,MATCH("Andel av bränsle i kvv som allokerats till värme, exklusive rökgaskondensering och hjälpel",'Slutlig allokering kvv'!$B$1:$AX$1,0),FALSE),"")</f>
        <v/>
      </c>
      <c r="AO159" s="115" t="str">
        <f t="shared" si="9"/>
        <v/>
      </c>
      <c r="AP159" s="276" t="str">
        <f t="shared" si="10"/>
        <v/>
      </c>
      <c r="AR159" s="115" t="str">
        <f t="shared" si="11"/>
        <v/>
      </c>
    </row>
    <row r="160" spans="1:44">
      <c r="A160" t="s">
        <v>270</v>
      </c>
      <c r="B160" t="s">
        <v>271</v>
      </c>
      <c r="C160" t="str">
        <f>IFERROR(VLOOKUP($B160,Kraftvärmeprod!$B$1:$AH$479,MATCH(C$2,Kraftvärmeprod!$B$1:$AG$1,0),FALSE)/1,"")</f>
        <v/>
      </c>
      <c r="D160" t="str">
        <f>IFERROR(VLOOKUP($B160,Kraftvärmeprod!$B$1:$AH$479,MATCH(D$2,Kraftvärmeprod!$B$1:$AG$1,0),FALSE)/1,"")</f>
        <v/>
      </c>
      <c r="F160" t="str">
        <f>IF($D160="","",IFERROR(VLOOKUP($B160,Kraftvärmeprod!$B$1:$BX$550,MATCH(F$2,Kraftvärmeprod!$B$1:$VX$1,0),FALSE)/1,0)-IFERROR(VLOOKUP($B160,'Slutlig allokering kvv'!$B$2:$BX$550,MATCH(F$2,'Slutlig allokering kvv'!$B$1:$BX$1,0),FALSE)/1,0))</f>
        <v/>
      </c>
      <c r="G160" t="str">
        <f>IF($D160="","",IFERROR(VLOOKUP($B160,Kraftvärmeprod!$B$1:$BX$550,MATCH(G$2,Kraftvärmeprod!$B$1:$VX$1,0),FALSE)/1,0)-IFERROR(VLOOKUP($B160,'Slutlig allokering kvv'!$B$2:$BX$550,MATCH(G$2,'Slutlig allokering kvv'!$B$1:$BX$1,0),FALSE)/1,0))</f>
        <v/>
      </c>
      <c r="H160" t="str">
        <f>IF($D160="","",IFERROR(VLOOKUP($B160,Kraftvärmeprod!$B$1:$BX$550,MATCH(H$2,Kraftvärmeprod!$B$1:$VX$1,0),FALSE)/1,0)-IFERROR(VLOOKUP($B160,'Slutlig allokering kvv'!$B$2:$BX$550,MATCH(H$2,'Slutlig allokering kvv'!$B$1:$BX$1,0),FALSE)/1,0))</f>
        <v/>
      </c>
      <c r="I160" t="str">
        <f>IF($D160="","",IFERROR(VLOOKUP($B160,Kraftvärmeprod!$B$1:$BX$550,MATCH(I$2,Kraftvärmeprod!$B$1:$VX$1,0),FALSE)/1,0)-IFERROR(VLOOKUP($B160,'Slutlig allokering kvv'!$B$2:$BX$550,MATCH(I$2,'Slutlig allokering kvv'!$B$1:$BX$1,0),FALSE)/1,0))</f>
        <v/>
      </c>
      <c r="J160" t="str">
        <f>IF($D160="","",IFERROR(VLOOKUP($B160,Kraftvärmeprod!$B$1:$BX$550,MATCH(J$2,Kraftvärmeprod!$B$1:$VX$1,0),FALSE)/1,0)-IFERROR(VLOOKUP($B160,'Slutlig allokering kvv'!$B$2:$BX$550,MATCH(J$2,'Slutlig allokering kvv'!$B$1:$BX$1,0),FALSE)/1,0))</f>
        <v/>
      </c>
      <c r="K160" t="str">
        <f>IF($D160="","",IFERROR(VLOOKUP($B160,Kraftvärmeprod!$B$1:$BX$550,MATCH(K$2,Kraftvärmeprod!$B$1:$VX$1,0),FALSE)/1,0)-IFERROR(VLOOKUP($B160,'Slutlig allokering kvv'!$B$2:$BX$550,MATCH(K$2,'Slutlig allokering kvv'!$B$1:$BX$1,0),FALSE)/1,0))</f>
        <v/>
      </c>
      <c r="L160" t="str">
        <f>IF($D160="","",IFERROR(VLOOKUP($B160,Kraftvärmeprod!$B$1:$BX$550,MATCH(L$2,Kraftvärmeprod!$B$1:$VX$1,0),FALSE)/1,0)-IFERROR(VLOOKUP($B160,'Slutlig allokering kvv'!$B$2:$BX$550,MATCH(L$2,'Slutlig allokering kvv'!$B$1:$BX$1,0),FALSE)/1,0))</f>
        <v/>
      </c>
      <c r="M160" t="str">
        <f>IF($D160="","",IFERROR(VLOOKUP($B160,Kraftvärmeprod!$B$1:$BX$550,MATCH(M$2,Kraftvärmeprod!$B$1:$VX$1,0),FALSE)/1,0)-IFERROR(VLOOKUP($B160,'Slutlig allokering kvv'!$B$2:$BX$550,MATCH(M$2,'Slutlig allokering kvv'!$B$1:$BX$1,0),FALSE)/1,0))</f>
        <v/>
      </c>
      <c r="N160" t="str">
        <f>IF($D160="","",IFERROR(VLOOKUP($B160,Kraftvärmeprod!$B$1:$BX$550,MATCH(N$2,Kraftvärmeprod!$B$1:$VX$1,0),FALSE)/1,0)-IFERROR(VLOOKUP($B160,'Slutlig allokering kvv'!$B$2:$BX$550,MATCH(N$2,'Slutlig allokering kvv'!$B$1:$BX$1,0),FALSE)/1,0))</f>
        <v/>
      </c>
      <c r="O160" t="str">
        <f>IF($D160="","",IFERROR(VLOOKUP($B160,Kraftvärmeprod!$B$1:$BX$550,MATCH(O$2,Kraftvärmeprod!$B$1:$VX$1,0),FALSE)/1,0)-IFERROR(VLOOKUP($B160,'Slutlig allokering kvv'!$B$2:$BX$550,MATCH(O$2,'Slutlig allokering kvv'!$B$1:$BX$1,0),FALSE)/1,0))</f>
        <v/>
      </c>
      <c r="P160" t="str">
        <f>IF($D160="","",IFERROR(VLOOKUP($B160,Kraftvärmeprod!$B$1:$BX$550,MATCH(P$2,Kraftvärmeprod!$B$1:$VX$1,0),FALSE)/1,0)-IFERROR(VLOOKUP($B160,'Slutlig allokering kvv'!$B$2:$BX$550,MATCH(P$2,'Slutlig allokering kvv'!$B$1:$BX$1,0),FALSE)/1,0))</f>
        <v/>
      </c>
      <c r="Q160" t="str">
        <f>IF($D160="","",IFERROR(VLOOKUP($B160,Kraftvärmeprod!$B$1:$BX$550,MATCH(Q$2,Kraftvärmeprod!$B$1:$VX$1,0),FALSE)/1,0)-IFERROR(VLOOKUP($B160,'Slutlig allokering kvv'!$B$2:$BX$550,MATCH(Q$2,'Slutlig allokering kvv'!$B$1:$BX$1,0),FALSE)/1,0))</f>
        <v/>
      </c>
      <c r="R160" t="str">
        <f>IF($D160="","",IFERROR(VLOOKUP($B160,Kraftvärmeprod!$B$1:$BX$550,MATCH(R$2,Kraftvärmeprod!$B$1:$VX$1,0),FALSE)/1,0)-IFERROR(VLOOKUP($B160,'Slutlig allokering kvv'!$B$2:$BX$550,MATCH(R$2,'Slutlig allokering kvv'!$B$1:$BX$1,0),FALSE)/1,0))</f>
        <v/>
      </c>
      <c r="S160" t="str">
        <f>IF($D160="","",IFERROR(VLOOKUP($B160,Kraftvärmeprod!$B$1:$BX$550,MATCH(S$2,Kraftvärmeprod!$B$1:$VX$1,0),FALSE)/1,0)-IFERROR(VLOOKUP($B160,'Slutlig allokering kvv'!$B$2:$BX$550,MATCH(S$2,'Slutlig allokering kvv'!$B$1:$BX$1,0),FALSE)/1,0))</f>
        <v/>
      </c>
      <c r="T160" t="str">
        <f>IF($D160="","",IFERROR(VLOOKUP($B160,Kraftvärmeprod!$B$1:$BX$550,MATCH(T$2,Kraftvärmeprod!$B$1:$VX$1,0),FALSE)/1,0)-IFERROR(VLOOKUP($B160,'Slutlig allokering kvv'!$B$2:$BX$550,MATCH(T$2,'Slutlig allokering kvv'!$B$1:$BX$1,0),FALSE)/1,0))</f>
        <v/>
      </c>
      <c r="U160" t="str">
        <f>IF($D160="","",IFERROR(VLOOKUP($B160,Kraftvärmeprod!$B$1:$BX$550,MATCH(U$2,Kraftvärmeprod!$B$1:$VX$1,0),FALSE)/1,0)-IFERROR(VLOOKUP($B160,'Slutlig allokering kvv'!$B$2:$BX$550,MATCH(U$2,'Slutlig allokering kvv'!$B$1:$BX$1,0),FALSE)/1,0))</f>
        <v/>
      </c>
      <c r="V160" t="str">
        <f>IF($D160="","",IFERROR(VLOOKUP($B160,Kraftvärmeprod!$B$1:$BX$550,MATCH(V$2,Kraftvärmeprod!$B$1:$VX$1,0),FALSE)/1,0)-IFERROR(VLOOKUP($B160,'Slutlig allokering kvv'!$B$2:$BX$550,MATCH(V$2,'Slutlig allokering kvv'!$B$1:$BX$1,0),FALSE)/1,0))</f>
        <v/>
      </c>
      <c r="W160" t="str">
        <f>IF($D160="","",IFERROR(VLOOKUP($B160,Kraftvärmeprod!$B$1:$BX$550,MATCH(W$2,Kraftvärmeprod!$B$1:$VX$1,0),FALSE)/1,0)-IFERROR(VLOOKUP($B160,'Slutlig allokering kvv'!$B$2:$BX$550,MATCH(W$2,'Slutlig allokering kvv'!$B$1:$BX$1,0),FALSE)/1,0))</f>
        <v/>
      </c>
      <c r="X160" t="str">
        <f>IF($D160="","",IFERROR(VLOOKUP($B160,Kraftvärmeprod!$B$1:$BX$550,MATCH(X$2,Kraftvärmeprod!$B$1:$VX$1,0),FALSE)/1,0)-IFERROR(VLOOKUP($B160,'Slutlig allokering kvv'!$B$2:$BX$550,MATCH(X$2,'Slutlig allokering kvv'!$B$1:$BX$1,0),FALSE)/1,0))</f>
        <v/>
      </c>
      <c r="Y160" t="str">
        <f>IF($D160="","",IFERROR(VLOOKUP($B160,Kraftvärmeprod!$B$1:$BX$550,MATCH(Y$2,Kraftvärmeprod!$B$1:$VX$1,0),FALSE)/1,0)-IFERROR(VLOOKUP($B160,'Slutlig allokering kvv'!$B$2:$BX$550,MATCH(Y$2,'Slutlig allokering kvv'!$B$1:$BX$1,0),FALSE)/1,0))</f>
        <v/>
      </c>
      <c r="Z160" t="str">
        <f>IF($D160="","",IFERROR(VLOOKUP($B160,Kraftvärmeprod!$B$1:$BX$550,MATCH(Z$2,Kraftvärmeprod!$B$1:$VX$1,0),FALSE)/1,0)-IFERROR(VLOOKUP($B160,'Slutlig allokering kvv'!$B$2:$BX$550,MATCH(Z$2,'Slutlig allokering kvv'!$B$1:$BX$1,0),FALSE)/1,0))</f>
        <v/>
      </c>
      <c r="AA160" t="str">
        <f>IF($D160="","",IFERROR(VLOOKUP($B160,Kraftvärmeprod!$B$1:$BX$550,MATCH(AA$2,Kraftvärmeprod!$B$1:$VX$1,0),FALSE)/1,0)-IFERROR(VLOOKUP($B160,'Slutlig allokering kvv'!$B$2:$BX$550,MATCH(AA$2,'Slutlig allokering kvv'!$B$1:$BX$1,0),FALSE)/1,0))</f>
        <v/>
      </c>
      <c r="AB160" t="str">
        <f>IF($D160="","",IFERROR(VLOOKUP($B160,Kraftvärmeprod!$B$1:$BX$550,MATCH(AB$2,Kraftvärmeprod!$B$1:$VX$1,0),FALSE)/1,0)-IFERROR(VLOOKUP($B160,'Slutlig allokering kvv'!$B$2:$BX$550,MATCH(AB$2,'Slutlig allokering kvv'!$B$1:$BX$1,0),FALSE)/1,0))</f>
        <v/>
      </c>
      <c r="AC160" t="str">
        <f>IF($D160="","",IFERROR(VLOOKUP($B160,Kraftvärmeprod!$B$1:$BX$550,MATCH(AC$2,Kraftvärmeprod!$B$1:$VX$1,0),FALSE)/1,0)-IFERROR(VLOOKUP($B160,'Slutlig allokering kvv'!$B$2:$BX$550,MATCH(AC$2,'Slutlig allokering kvv'!$B$1:$BX$1,0),FALSE)/1,0))</f>
        <v/>
      </c>
      <c r="AD160" t="str">
        <f>IF($D160="","",IFERROR(VLOOKUP($B160,Kraftvärmeprod!$B$1:$BX$550,MATCH(AD$2,Kraftvärmeprod!$B$1:$VX$1,0),FALSE)/1,0)-IFERROR(VLOOKUP($B160,'Slutlig allokering kvv'!$B$2:$BX$550,MATCH(AD$2,'Slutlig allokering kvv'!$B$1:$BX$1,0),FALSE)/1,0))</f>
        <v/>
      </c>
      <c r="AE160" t="str">
        <f>IF($D160="","",IFERROR(VLOOKUP($B160,Miljö!$B$1:$E$550,MATCH("Hjälpel kraftvärme (GWh)",Miljö!$B$1:$E$1,0),FALSE)/1,0)-IFERROR(VLOOKUP($B160,'Slutlig allokering kvv'!$B$2:$BX$549,MATCH(AE$2,'Slutlig allokering kvv'!$B$1:$BX$1,0),FALSE)/1,0))</f>
        <v/>
      </c>
      <c r="AI160" s="274">
        <f t="shared" si="8"/>
        <v>0</v>
      </c>
      <c r="AK160">
        <f>IFERROR(VLOOKUP($B160,'Slutlig allokering kvv'!$B$2:$AX$549,MATCH("Summa slutlig allokerad tillförd energi (utan hjälpel och rökgaskondensering):",'Slutlig allokering kvv'!$B$1:$AX$1,0),FALSE)/1,"")</f>
        <v>0</v>
      </c>
      <c r="AM160" s="275" t="str">
        <f>IFERROR(1-VLOOKUP($B160,'Slutlig allokering kvv'!$B$2:$AX$549,MATCH("Andel av bränsle i kvv som allokerats till värme, exklusive rökgaskondensering och hjälpel",'Slutlig allokering kvv'!$B$1:$AX$1,0),FALSE),"")</f>
        <v/>
      </c>
      <c r="AO160" s="115" t="str">
        <f t="shared" si="9"/>
        <v/>
      </c>
      <c r="AP160" s="276" t="str">
        <f t="shared" si="10"/>
        <v/>
      </c>
      <c r="AR160" s="115" t="str">
        <f t="shared" si="11"/>
        <v/>
      </c>
    </row>
    <row r="161" spans="1:44">
      <c r="A161" t="s">
        <v>270</v>
      </c>
      <c r="B161" t="s">
        <v>272</v>
      </c>
      <c r="C161" t="str">
        <f>IFERROR(VLOOKUP($B161,Kraftvärmeprod!$B$1:$AH$479,MATCH(C$2,Kraftvärmeprod!$B$1:$AG$1,0),FALSE)/1,"")</f>
        <v/>
      </c>
      <c r="D161" t="str">
        <f>IFERROR(VLOOKUP($B161,Kraftvärmeprod!$B$1:$AH$479,MATCH(D$2,Kraftvärmeprod!$B$1:$AG$1,0),FALSE)/1,"")</f>
        <v/>
      </c>
      <c r="F161" t="str">
        <f>IF($D161="","",IFERROR(VLOOKUP($B161,Kraftvärmeprod!$B$1:$BX$550,MATCH(F$2,Kraftvärmeprod!$B$1:$VX$1,0),FALSE)/1,0)-IFERROR(VLOOKUP($B161,'Slutlig allokering kvv'!$B$2:$BX$550,MATCH(F$2,'Slutlig allokering kvv'!$B$1:$BX$1,0),FALSE)/1,0))</f>
        <v/>
      </c>
      <c r="G161" t="str">
        <f>IF($D161="","",IFERROR(VLOOKUP($B161,Kraftvärmeprod!$B$1:$BX$550,MATCH(G$2,Kraftvärmeprod!$B$1:$VX$1,0),FALSE)/1,0)-IFERROR(VLOOKUP($B161,'Slutlig allokering kvv'!$B$2:$BX$550,MATCH(G$2,'Slutlig allokering kvv'!$B$1:$BX$1,0),FALSE)/1,0))</f>
        <v/>
      </c>
      <c r="H161" t="str">
        <f>IF($D161="","",IFERROR(VLOOKUP($B161,Kraftvärmeprod!$B$1:$BX$550,MATCH(H$2,Kraftvärmeprod!$B$1:$VX$1,0),FALSE)/1,0)-IFERROR(VLOOKUP($B161,'Slutlig allokering kvv'!$B$2:$BX$550,MATCH(H$2,'Slutlig allokering kvv'!$B$1:$BX$1,0),FALSE)/1,0))</f>
        <v/>
      </c>
      <c r="I161" t="str">
        <f>IF($D161="","",IFERROR(VLOOKUP($B161,Kraftvärmeprod!$B$1:$BX$550,MATCH(I$2,Kraftvärmeprod!$B$1:$VX$1,0),FALSE)/1,0)-IFERROR(VLOOKUP($B161,'Slutlig allokering kvv'!$B$2:$BX$550,MATCH(I$2,'Slutlig allokering kvv'!$B$1:$BX$1,0),FALSE)/1,0))</f>
        <v/>
      </c>
      <c r="J161" t="str">
        <f>IF($D161="","",IFERROR(VLOOKUP($B161,Kraftvärmeprod!$B$1:$BX$550,MATCH(J$2,Kraftvärmeprod!$B$1:$VX$1,0),FALSE)/1,0)-IFERROR(VLOOKUP($B161,'Slutlig allokering kvv'!$B$2:$BX$550,MATCH(J$2,'Slutlig allokering kvv'!$B$1:$BX$1,0),FALSE)/1,0))</f>
        <v/>
      </c>
      <c r="K161" t="str">
        <f>IF($D161="","",IFERROR(VLOOKUP($B161,Kraftvärmeprod!$B$1:$BX$550,MATCH(K$2,Kraftvärmeprod!$B$1:$VX$1,0),FALSE)/1,0)-IFERROR(VLOOKUP($B161,'Slutlig allokering kvv'!$B$2:$BX$550,MATCH(K$2,'Slutlig allokering kvv'!$B$1:$BX$1,0),FALSE)/1,0))</f>
        <v/>
      </c>
      <c r="L161" t="str">
        <f>IF($D161="","",IFERROR(VLOOKUP($B161,Kraftvärmeprod!$B$1:$BX$550,MATCH(L$2,Kraftvärmeprod!$B$1:$VX$1,0),FALSE)/1,0)-IFERROR(VLOOKUP($B161,'Slutlig allokering kvv'!$B$2:$BX$550,MATCH(L$2,'Slutlig allokering kvv'!$B$1:$BX$1,0),FALSE)/1,0))</f>
        <v/>
      </c>
      <c r="M161" t="str">
        <f>IF($D161="","",IFERROR(VLOOKUP($B161,Kraftvärmeprod!$B$1:$BX$550,MATCH(M$2,Kraftvärmeprod!$B$1:$VX$1,0),FALSE)/1,0)-IFERROR(VLOOKUP($B161,'Slutlig allokering kvv'!$B$2:$BX$550,MATCH(M$2,'Slutlig allokering kvv'!$B$1:$BX$1,0),FALSE)/1,0))</f>
        <v/>
      </c>
      <c r="N161" t="str">
        <f>IF($D161="","",IFERROR(VLOOKUP($B161,Kraftvärmeprod!$B$1:$BX$550,MATCH(N$2,Kraftvärmeprod!$B$1:$VX$1,0),FALSE)/1,0)-IFERROR(VLOOKUP($B161,'Slutlig allokering kvv'!$B$2:$BX$550,MATCH(N$2,'Slutlig allokering kvv'!$B$1:$BX$1,0),FALSE)/1,0))</f>
        <v/>
      </c>
      <c r="O161" t="str">
        <f>IF($D161="","",IFERROR(VLOOKUP($B161,Kraftvärmeprod!$B$1:$BX$550,MATCH(O$2,Kraftvärmeprod!$B$1:$VX$1,0),FALSE)/1,0)-IFERROR(VLOOKUP($B161,'Slutlig allokering kvv'!$B$2:$BX$550,MATCH(O$2,'Slutlig allokering kvv'!$B$1:$BX$1,0),FALSE)/1,0))</f>
        <v/>
      </c>
      <c r="P161" t="str">
        <f>IF($D161="","",IFERROR(VLOOKUP($B161,Kraftvärmeprod!$B$1:$BX$550,MATCH(P$2,Kraftvärmeprod!$B$1:$VX$1,0),FALSE)/1,0)-IFERROR(VLOOKUP($B161,'Slutlig allokering kvv'!$B$2:$BX$550,MATCH(P$2,'Slutlig allokering kvv'!$B$1:$BX$1,0),FALSE)/1,0))</f>
        <v/>
      </c>
      <c r="Q161" t="str">
        <f>IF($D161="","",IFERROR(VLOOKUP($B161,Kraftvärmeprod!$B$1:$BX$550,MATCH(Q$2,Kraftvärmeprod!$B$1:$VX$1,0),FALSE)/1,0)-IFERROR(VLOOKUP($B161,'Slutlig allokering kvv'!$B$2:$BX$550,MATCH(Q$2,'Slutlig allokering kvv'!$B$1:$BX$1,0),FALSE)/1,0))</f>
        <v/>
      </c>
      <c r="R161" t="str">
        <f>IF($D161="","",IFERROR(VLOOKUP($B161,Kraftvärmeprod!$B$1:$BX$550,MATCH(R$2,Kraftvärmeprod!$B$1:$VX$1,0),FALSE)/1,0)-IFERROR(VLOOKUP($B161,'Slutlig allokering kvv'!$B$2:$BX$550,MATCH(R$2,'Slutlig allokering kvv'!$B$1:$BX$1,0),FALSE)/1,0))</f>
        <v/>
      </c>
      <c r="S161" t="str">
        <f>IF($D161="","",IFERROR(VLOOKUP($B161,Kraftvärmeprod!$B$1:$BX$550,MATCH(S$2,Kraftvärmeprod!$B$1:$VX$1,0),FALSE)/1,0)-IFERROR(VLOOKUP($B161,'Slutlig allokering kvv'!$B$2:$BX$550,MATCH(S$2,'Slutlig allokering kvv'!$B$1:$BX$1,0),FALSE)/1,0))</f>
        <v/>
      </c>
      <c r="T161" t="str">
        <f>IF($D161="","",IFERROR(VLOOKUP($B161,Kraftvärmeprod!$B$1:$BX$550,MATCH(T$2,Kraftvärmeprod!$B$1:$VX$1,0),FALSE)/1,0)-IFERROR(VLOOKUP($B161,'Slutlig allokering kvv'!$B$2:$BX$550,MATCH(T$2,'Slutlig allokering kvv'!$B$1:$BX$1,0),FALSE)/1,0))</f>
        <v/>
      </c>
      <c r="U161" t="str">
        <f>IF($D161="","",IFERROR(VLOOKUP($B161,Kraftvärmeprod!$B$1:$BX$550,MATCH(U$2,Kraftvärmeprod!$B$1:$VX$1,0),FALSE)/1,0)-IFERROR(VLOOKUP($B161,'Slutlig allokering kvv'!$B$2:$BX$550,MATCH(U$2,'Slutlig allokering kvv'!$B$1:$BX$1,0),FALSE)/1,0))</f>
        <v/>
      </c>
      <c r="V161" t="str">
        <f>IF($D161="","",IFERROR(VLOOKUP($B161,Kraftvärmeprod!$B$1:$BX$550,MATCH(V$2,Kraftvärmeprod!$B$1:$VX$1,0),FALSE)/1,0)-IFERROR(VLOOKUP($B161,'Slutlig allokering kvv'!$B$2:$BX$550,MATCH(V$2,'Slutlig allokering kvv'!$B$1:$BX$1,0),FALSE)/1,0))</f>
        <v/>
      </c>
      <c r="W161" t="str">
        <f>IF($D161="","",IFERROR(VLOOKUP($B161,Kraftvärmeprod!$B$1:$BX$550,MATCH(W$2,Kraftvärmeprod!$B$1:$VX$1,0),FALSE)/1,0)-IFERROR(VLOOKUP($B161,'Slutlig allokering kvv'!$B$2:$BX$550,MATCH(W$2,'Slutlig allokering kvv'!$B$1:$BX$1,0),FALSE)/1,0))</f>
        <v/>
      </c>
      <c r="X161" t="str">
        <f>IF($D161="","",IFERROR(VLOOKUP($B161,Kraftvärmeprod!$B$1:$BX$550,MATCH(X$2,Kraftvärmeprod!$B$1:$VX$1,0),FALSE)/1,0)-IFERROR(VLOOKUP($B161,'Slutlig allokering kvv'!$B$2:$BX$550,MATCH(X$2,'Slutlig allokering kvv'!$B$1:$BX$1,0),FALSE)/1,0))</f>
        <v/>
      </c>
      <c r="Y161" t="str">
        <f>IF($D161="","",IFERROR(VLOOKUP($B161,Kraftvärmeprod!$B$1:$BX$550,MATCH(Y$2,Kraftvärmeprod!$B$1:$VX$1,0),FALSE)/1,0)-IFERROR(VLOOKUP($B161,'Slutlig allokering kvv'!$B$2:$BX$550,MATCH(Y$2,'Slutlig allokering kvv'!$B$1:$BX$1,0),FALSE)/1,0))</f>
        <v/>
      </c>
      <c r="Z161" t="str">
        <f>IF($D161="","",IFERROR(VLOOKUP($B161,Kraftvärmeprod!$B$1:$BX$550,MATCH(Z$2,Kraftvärmeprod!$B$1:$VX$1,0),FALSE)/1,0)-IFERROR(VLOOKUP($B161,'Slutlig allokering kvv'!$B$2:$BX$550,MATCH(Z$2,'Slutlig allokering kvv'!$B$1:$BX$1,0),FALSE)/1,0))</f>
        <v/>
      </c>
      <c r="AA161" t="str">
        <f>IF($D161="","",IFERROR(VLOOKUP($B161,Kraftvärmeprod!$B$1:$BX$550,MATCH(AA$2,Kraftvärmeprod!$B$1:$VX$1,0),FALSE)/1,0)-IFERROR(VLOOKUP($B161,'Slutlig allokering kvv'!$B$2:$BX$550,MATCH(AA$2,'Slutlig allokering kvv'!$B$1:$BX$1,0),FALSE)/1,0))</f>
        <v/>
      </c>
      <c r="AB161" t="str">
        <f>IF($D161="","",IFERROR(VLOOKUP($B161,Kraftvärmeprod!$B$1:$BX$550,MATCH(AB$2,Kraftvärmeprod!$B$1:$VX$1,0),FALSE)/1,0)-IFERROR(VLOOKUP($B161,'Slutlig allokering kvv'!$B$2:$BX$550,MATCH(AB$2,'Slutlig allokering kvv'!$B$1:$BX$1,0),FALSE)/1,0))</f>
        <v/>
      </c>
      <c r="AC161" t="str">
        <f>IF($D161="","",IFERROR(VLOOKUP($B161,Kraftvärmeprod!$B$1:$BX$550,MATCH(AC$2,Kraftvärmeprod!$B$1:$VX$1,0),FALSE)/1,0)-IFERROR(VLOOKUP($B161,'Slutlig allokering kvv'!$B$2:$BX$550,MATCH(AC$2,'Slutlig allokering kvv'!$B$1:$BX$1,0),FALSE)/1,0))</f>
        <v/>
      </c>
      <c r="AD161" t="str">
        <f>IF($D161="","",IFERROR(VLOOKUP($B161,Kraftvärmeprod!$B$1:$BX$550,MATCH(AD$2,Kraftvärmeprod!$B$1:$VX$1,0),FALSE)/1,0)-IFERROR(VLOOKUP($B161,'Slutlig allokering kvv'!$B$2:$BX$550,MATCH(AD$2,'Slutlig allokering kvv'!$B$1:$BX$1,0),FALSE)/1,0))</f>
        <v/>
      </c>
      <c r="AE161" t="str">
        <f>IF($D161="","",IFERROR(VLOOKUP($B161,Miljö!$B$1:$E$550,MATCH("Hjälpel kraftvärme (GWh)",Miljö!$B$1:$E$1,0),FALSE)/1,0)-IFERROR(VLOOKUP($B161,'Slutlig allokering kvv'!$B$2:$BX$549,MATCH(AE$2,'Slutlig allokering kvv'!$B$1:$BX$1,0),FALSE)/1,0))</f>
        <v/>
      </c>
      <c r="AI161" s="274">
        <f t="shared" si="8"/>
        <v>0</v>
      </c>
      <c r="AK161">
        <f>IFERROR(VLOOKUP($B161,'Slutlig allokering kvv'!$B$2:$AX$549,MATCH("Summa slutlig allokerad tillförd energi (utan hjälpel och rökgaskondensering):",'Slutlig allokering kvv'!$B$1:$AX$1,0),FALSE)/1,"")</f>
        <v>0</v>
      </c>
      <c r="AM161" s="275" t="str">
        <f>IFERROR(1-VLOOKUP($B161,'Slutlig allokering kvv'!$B$2:$AX$549,MATCH("Andel av bränsle i kvv som allokerats till värme, exklusive rökgaskondensering och hjälpel",'Slutlig allokering kvv'!$B$1:$AX$1,0),FALSE),"")</f>
        <v/>
      </c>
      <c r="AO161" s="115" t="str">
        <f t="shared" si="9"/>
        <v/>
      </c>
      <c r="AP161" s="276" t="str">
        <f t="shared" si="10"/>
        <v/>
      </c>
      <c r="AR161" s="115" t="str">
        <f t="shared" si="11"/>
        <v/>
      </c>
    </row>
    <row r="162" spans="1:44">
      <c r="A162" t="s">
        <v>270</v>
      </c>
      <c r="B162" t="s">
        <v>273</v>
      </c>
      <c r="C162" t="str">
        <f>IFERROR(VLOOKUP($B162,Kraftvärmeprod!$B$1:$AH$479,MATCH(C$2,Kraftvärmeprod!$B$1:$AG$1,0),FALSE)/1,"")</f>
        <v/>
      </c>
      <c r="D162" t="str">
        <f>IFERROR(VLOOKUP($B162,Kraftvärmeprod!$B$1:$AH$479,MATCH(D$2,Kraftvärmeprod!$B$1:$AG$1,0),FALSE)/1,"")</f>
        <v/>
      </c>
      <c r="F162" t="str">
        <f>IF($D162="","",IFERROR(VLOOKUP($B162,Kraftvärmeprod!$B$1:$BX$550,MATCH(F$2,Kraftvärmeprod!$B$1:$VX$1,0),FALSE)/1,0)-IFERROR(VLOOKUP($B162,'Slutlig allokering kvv'!$B$2:$BX$550,MATCH(F$2,'Slutlig allokering kvv'!$B$1:$BX$1,0),FALSE)/1,0))</f>
        <v/>
      </c>
      <c r="G162" t="str">
        <f>IF($D162="","",IFERROR(VLOOKUP($B162,Kraftvärmeprod!$B$1:$BX$550,MATCH(G$2,Kraftvärmeprod!$B$1:$VX$1,0),FALSE)/1,0)-IFERROR(VLOOKUP($B162,'Slutlig allokering kvv'!$B$2:$BX$550,MATCH(G$2,'Slutlig allokering kvv'!$B$1:$BX$1,0),FALSE)/1,0))</f>
        <v/>
      </c>
      <c r="H162" t="str">
        <f>IF($D162="","",IFERROR(VLOOKUP($B162,Kraftvärmeprod!$B$1:$BX$550,MATCH(H$2,Kraftvärmeprod!$B$1:$VX$1,0),FALSE)/1,0)-IFERROR(VLOOKUP($B162,'Slutlig allokering kvv'!$B$2:$BX$550,MATCH(H$2,'Slutlig allokering kvv'!$B$1:$BX$1,0),FALSE)/1,0))</f>
        <v/>
      </c>
      <c r="I162" t="str">
        <f>IF($D162="","",IFERROR(VLOOKUP($B162,Kraftvärmeprod!$B$1:$BX$550,MATCH(I$2,Kraftvärmeprod!$B$1:$VX$1,0),FALSE)/1,0)-IFERROR(VLOOKUP($B162,'Slutlig allokering kvv'!$B$2:$BX$550,MATCH(I$2,'Slutlig allokering kvv'!$B$1:$BX$1,0),FALSE)/1,0))</f>
        <v/>
      </c>
      <c r="J162" t="str">
        <f>IF($D162="","",IFERROR(VLOOKUP($B162,Kraftvärmeprod!$B$1:$BX$550,MATCH(J$2,Kraftvärmeprod!$B$1:$VX$1,0),FALSE)/1,0)-IFERROR(VLOOKUP($B162,'Slutlig allokering kvv'!$B$2:$BX$550,MATCH(J$2,'Slutlig allokering kvv'!$B$1:$BX$1,0),FALSE)/1,0))</f>
        <v/>
      </c>
      <c r="K162" t="str">
        <f>IF($D162="","",IFERROR(VLOOKUP($B162,Kraftvärmeprod!$B$1:$BX$550,MATCH(K$2,Kraftvärmeprod!$B$1:$VX$1,0),FALSE)/1,0)-IFERROR(VLOOKUP($B162,'Slutlig allokering kvv'!$B$2:$BX$550,MATCH(K$2,'Slutlig allokering kvv'!$B$1:$BX$1,0),FALSE)/1,0))</f>
        <v/>
      </c>
      <c r="L162" t="str">
        <f>IF($D162="","",IFERROR(VLOOKUP($B162,Kraftvärmeprod!$B$1:$BX$550,MATCH(L$2,Kraftvärmeprod!$B$1:$VX$1,0),FALSE)/1,0)-IFERROR(VLOOKUP($B162,'Slutlig allokering kvv'!$B$2:$BX$550,MATCH(L$2,'Slutlig allokering kvv'!$B$1:$BX$1,0),FALSE)/1,0))</f>
        <v/>
      </c>
      <c r="M162" t="str">
        <f>IF($D162="","",IFERROR(VLOOKUP($B162,Kraftvärmeprod!$B$1:$BX$550,MATCH(M$2,Kraftvärmeprod!$B$1:$VX$1,0),FALSE)/1,0)-IFERROR(VLOOKUP($B162,'Slutlig allokering kvv'!$B$2:$BX$550,MATCH(M$2,'Slutlig allokering kvv'!$B$1:$BX$1,0),FALSE)/1,0))</f>
        <v/>
      </c>
      <c r="N162" t="str">
        <f>IF($D162="","",IFERROR(VLOOKUP($B162,Kraftvärmeprod!$B$1:$BX$550,MATCH(N$2,Kraftvärmeprod!$B$1:$VX$1,0),FALSE)/1,0)-IFERROR(VLOOKUP($B162,'Slutlig allokering kvv'!$B$2:$BX$550,MATCH(N$2,'Slutlig allokering kvv'!$B$1:$BX$1,0),FALSE)/1,0))</f>
        <v/>
      </c>
      <c r="O162" t="str">
        <f>IF($D162="","",IFERROR(VLOOKUP($B162,Kraftvärmeprod!$B$1:$BX$550,MATCH(O$2,Kraftvärmeprod!$B$1:$VX$1,0),FALSE)/1,0)-IFERROR(VLOOKUP($B162,'Slutlig allokering kvv'!$B$2:$BX$550,MATCH(O$2,'Slutlig allokering kvv'!$B$1:$BX$1,0),FALSE)/1,0))</f>
        <v/>
      </c>
      <c r="P162" t="str">
        <f>IF($D162="","",IFERROR(VLOOKUP($B162,Kraftvärmeprod!$B$1:$BX$550,MATCH(P$2,Kraftvärmeprod!$B$1:$VX$1,0),FALSE)/1,0)-IFERROR(VLOOKUP($B162,'Slutlig allokering kvv'!$B$2:$BX$550,MATCH(P$2,'Slutlig allokering kvv'!$B$1:$BX$1,0),FALSE)/1,0))</f>
        <v/>
      </c>
      <c r="Q162" t="str">
        <f>IF($D162="","",IFERROR(VLOOKUP($B162,Kraftvärmeprod!$B$1:$BX$550,MATCH(Q$2,Kraftvärmeprod!$B$1:$VX$1,0),FALSE)/1,0)-IFERROR(VLOOKUP($B162,'Slutlig allokering kvv'!$B$2:$BX$550,MATCH(Q$2,'Slutlig allokering kvv'!$B$1:$BX$1,0),FALSE)/1,0))</f>
        <v/>
      </c>
      <c r="R162" t="str">
        <f>IF($D162="","",IFERROR(VLOOKUP($B162,Kraftvärmeprod!$B$1:$BX$550,MATCH(R$2,Kraftvärmeprod!$B$1:$VX$1,0),FALSE)/1,0)-IFERROR(VLOOKUP($B162,'Slutlig allokering kvv'!$B$2:$BX$550,MATCH(R$2,'Slutlig allokering kvv'!$B$1:$BX$1,0),FALSE)/1,0))</f>
        <v/>
      </c>
      <c r="S162" t="str">
        <f>IF($D162="","",IFERROR(VLOOKUP($B162,Kraftvärmeprod!$B$1:$BX$550,MATCH(S$2,Kraftvärmeprod!$B$1:$VX$1,0),FALSE)/1,0)-IFERROR(VLOOKUP($B162,'Slutlig allokering kvv'!$B$2:$BX$550,MATCH(S$2,'Slutlig allokering kvv'!$B$1:$BX$1,0),FALSE)/1,0))</f>
        <v/>
      </c>
      <c r="T162" t="str">
        <f>IF($D162="","",IFERROR(VLOOKUP($B162,Kraftvärmeprod!$B$1:$BX$550,MATCH(T$2,Kraftvärmeprod!$B$1:$VX$1,0),FALSE)/1,0)-IFERROR(VLOOKUP($B162,'Slutlig allokering kvv'!$B$2:$BX$550,MATCH(T$2,'Slutlig allokering kvv'!$B$1:$BX$1,0),FALSE)/1,0))</f>
        <v/>
      </c>
      <c r="U162" t="str">
        <f>IF($D162="","",IFERROR(VLOOKUP($B162,Kraftvärmeprod!$B$1:$BX$550,MATCH(U$2,Kraftvärmeprod!$B$1:$VX$1,0),FALSE)/1,0)-IFERROR(VLOOKUP($B162,'Slutlig allokering kvv'!$B$2:$BX$550,MATCH(U$2,'Slutlig allokering kvv'!$B$1:$BX$1,0),FALSE)/1,0))</f>
        <v/>
      </c>
      <c r="V162" t="str">
        <f>IF($D162="","",IFERROR(VLOOKUP($B162,Kraftvärmeprod!$B$1:$BX$550,MATCH(V$2,Kraftvärmeprod!$B$1:$VX$1,0),FALSE)/1,0)-IFERROR(VLOOKUP($B162,'Slutlig allokering kvv'!$B$2:$BX$550,MATCH(V$2,'Slutlig allokering kvv'!$B$1:$BX$1,0),FALSE)/1,0))</f>
        <v/>
      </c>
      <c r="W162" t="str">
        <f>IF($D162="","",IFERROR(VLOOKUP($B162,Kraftvärmeprod!$B$1:$BX$550,MATCH(W$2,Kraftvärmeprod!$B$1:$VX$1,0),FALSE)/1,0)-IFERROR(VLOOKUP($B162,'Slutlig allokering kvv'!$B$2:$BX$550,MATCH(W$2,'Slutlig allokering kvv'!$B$1:$BX$1,0),FALSE)/1,0))</f>
        <v/>
      </c>
      <c r="X162" t="str">
        <f>IF($D162="","",IFERROR(VLOOKUP($B162,Kraftvärmeprod!$B$1:$BX$550,MATCH(X$2,Kraftvärmeprod!$B$1:$VX$1,0),FALSE)/1,0)-IFERROR(VLOOKUP($B162,'Slutlig allokering kvv'!$B$2:$BX$550,MATCH(X$2,'Slutlig allokering kvv'!$B$1:$BX$1,0),FALSE)/1,0))</f>
        <v/>
      </c>
      <c r="Y162" t="str">
        <f>IF($D162="","",IFERROR(VLOOKUP($B162,Kraftvärmeprod!$B$1:$BX$550,MATCH(Y$2,Kraftvärmeprod!$B$1:$VX$1,0),FALSE)/1,0)-IFERROR(VLOOKUP($B162,'Slutlig allokering kvv'!$B$2:$BX$550,MATCH(Y$2,'Slutlig allokering kvv'!$B$1:$BX$1,0),FALSE)/1,0))</f>
        <v/>
      </c>
      <c r="Z162" t="str">
        <f>IF($D162="","",IFERROR(VLOOKUP($B162,Kraftvärmeprod!$B$1:$BX$550,MATCH(Z$2,Kraftvärmeprod!$B$1:$VX$1,0),FALSE)/1,0)-IFERROR(VLOOKUP($B162,'Slutlig allokering kvv'!$B$2:$BX$550,MATCH(Z$2,'Slutlig allokering kvv'!$B$1:$BX$1,0),FALSE)/1,0))</f>
        <v/>
      </c>
      <c r="AA162" t="str">
        <f>IF($D162="","",IFERROR(VLOOKUP($B162,Kraftvärmeprod!$B$1:$BX$550,MATCH(AA$2,Kraftvärmeprod!$B$1:$VX$1,0),FALSE)/1,0)-IFERROR(VLOOKUP($B162,'Slutlig allokering kvv'!$B$2:$BX$550,MATCH(AA$2,'Slutlig allokering kvv'!$B$1:$BX$1,0),FALSE)/1,0))</f>
        <v/>
      </c>
      <c r="AB162" t="str">
        <f>IF($D162="","",IFERROR(VLOOKUP($B162,Kraftvärmeprod!$B$1:$BX$550,MATCH(AB$2,Kraftvärmeprod!$B$1:$VX$1,0),FALSE)/1,0)-IFERROR(VLOOKUP($B162,'Slutlig allokering kvv'!$B$2:$BX$550,MATCH(AB$2,'Slutlig allokering kvv'!$B$1:$BX$1,0),FALSE)/1,0))</f>
        <v/>
      </c>
      <c r="AC162" t="str">
        <f>IF($D162="","",IFERROR(VLOOKUP($B162,Kraftvärmeprod!$B$1:$BX$550,MATCH(AC$2,Kraftvärmeprod!$B$1:$VX$1,0),FALSE)/1,0)-IFERROR(VLOOKUP($B162,'Slutlig allokering kvv'!$B$2:$BX$550,MATCH(AC$2,'Slutlig allokering kvv'!$B$1:$BX$1,0),FALSE)/1,0))</f>
        <v/>
      </c>
      <c r="AD162" t="str">
        <f>IF($D162="","",IFERROR(VLOOKUP($B162,Kraftvärmeprod!$B$1:$BX$550,MATCH(AD$2,Kraftvärmeprod!$B$1:$VX$1,0),FALSE)/1,0)-IFERROR(VLOOKUP($B162,'Slutlig allokering kvv'!$B$2:$BX$550,MATCH(AD$2,'Slutlig allokering kvv'!$B$1:$BX$1,0),FALSE)/1,0))</f>
        <v/>
      </c>
      <c r="AE162" t="str">
        <f>IF($D162="","",IFERROR(VLOOKUP($B162,Miljö!$B$1:$E$550,MATCH("Hjälpel kraftvärme (GWh)",Miljö!$B$1:$E$1,0),FALSE)/1,0)-IFERROR(VLOOKUP($B162,'Slutlig allokering kvv'!$B$2:$BX$549,MATCH(AE$2,'Slutlig allokering kvv'!$B$1:$BX$1,0),FALSE)/1,0))</f>
        <v/>
      </c>
      <c r="AI162" s="274">
        <f t="shared" si="8"/>
        <v>0</v>
      </c>
      <c r="AK162">
        <f>IFERROR(VLOOKUP($B162,'Slutlig allokering kvv'!$B$2:$AX$549,MATCH("Summa slutlig allokerad tillförd energi (utan hjälpel och rökgaskondensering):",'Slutlig allokering kvv'!$B$1:$AX$1,0),FALSE)/1,"")</f>
        <v>0</v>
      </c>
      <c r="AM162" s="275" t="str">
        <f>IFERROR(1-VLOOKUP($B162,'Slutlig allokering kvv'!$B$2:$AX$549,MATCH("Andel av bränsle i kvv som allokerats till värme, exklusive rökgaskondensering och hjälpel",'Slutlig allokering kvv'!$B$1:$AX$1,0),FALSE),"")</f>
        <v/>
      </c>
      <c r="AO162" s="115" t="str">
        <f t="shared" si="9"/>
        <v/>
      </c>
      <c r="AP162" s="276" t="str">
        <f t="shared" si="10"/>
        <v/>
      </c>
      <c r="AR162" s="115" t="str">
        <f t="shared" si="11"/>
        <v/>
      </c>
    </row>
    <row r="163" spans="1:44">
      <c r="A163" t="s">
        <v>274</v>
      </c>
      <c r="B163" t="s">
        <v>275</v>
      </c>
      <c r="C163" t="str">
        <f>IFERROR(VLOOKUP($B163,Kraftvärmeprod!$B$1:$AH$479,MATCH(C$2,Kraftvärmeprod!$B$1:$AG$1,0),FALSE)/1,"")</f>
        <v/>
      </c>
      <c r="D163" t="str">
        <f>IFERROR(VLOOKUP($B163,Kraftvärmeprod!$B$1:$AH$479,MATCH(D$2,Kraftvärmeprod!$B$1:$AG$1,0),FALSE)/1,"")</f>
        <v/>
      </c>
      <c r="F163" t="str">
        <f>IF($D163="","",IFERROR(VLOOKUP($B163,Kraftvärmeprod!$B$1:$BX$550,MATCH(F$2,Kraftvärmeprod!$B$1:$VX$1,0),FALSE)/1,0)-IFERROR(VLOOKUP($B163,'Slutlig allokering kvv'!$B$2:$BX$550,MATCH(F$2,'Slutlig allokering kvv'!$B$1:$BX$1,0),FALSE)/1,0))</f>
        <v/>
      </c>
      <c r="G163" t="str">
        <f>IF($D163="","",IFERROR(VLOOKUP($B163,Kraftvärmeprod!$B$1:$BX$550,MATCH(G$2,Kraftvärmeprod!$B$1:$VX$1,0),FALSE)/1,0)-IFERROR(VLOOKUP($B163,'Slutlig allokering kvv'!$B$2:$BX$550,MATCH(G$2,'Slutlig allokering kvv'!$B$1:$BX$1,0),FALSE)/1,0))</f>
        <v/>
      </c>
      <c r="H163" t="str">
        <f>IF($D163="","",IFERROR(VLOOKUP($B163,Kraftvärmeprod!$B$1:$BX$550,MATCH(H$2,Kraftvärmeprod!$B$1:$VX$1,0),FALSE)/1,0)-IFERROR(VLOOKUP($B163,'Slutlig allokering kvv'!$B$2:$BX$550,MATCH(H$2,'Slutlig allokering kvv'!$B$1:$BX$1,0),FALSE)/1,0))</f>
        <v/>
      </c>
      <c r="I163" t="str">
        <f>IF($D163="","",IFERROR(VLOOKUP($B163,Kraftvärmeprod!$B$1:$BX$550,MATCH(I$2,Kraftvärmeprod!$B$1:$VX$1,0),FALSE)/1,0)-IFERROR(VLOOKUP($B163,'Slutlig allokering kvv'!$B$2:$BX$550,MATCH(I$2,'Slutlig allokering kvv'!$B$1:$BX$1,0),FALSE)/1,0))</f>
        <v/>
      </c>
      <c r="J163" t="str">
        <f>IF($D163="","",IFERROR(VLOOKUP($B163,Kraftvärmeprod!$B$1:$BX$550,MATCH(J$2,Kraftvärmeprod!$B$1:$VX$1,0),FALSE)/1,0)-IFERROR(VLOOKUP($B163,'Slutlig allokering kvv'!$B$2:$BX$550,MATCH(J$2,'Slutlig allokering kvv'!$B$1:$BX$1,0),FALSE)/1,0))</f>
        <v/>
      </c>
      <c r="K163" t="str">
        <f>IF($D163="","",IFERROR(VLOOKUP($B163,Kraftvärmeprod!$B$1:$BX$550,MATCH(K$2,Kraftvärmeprod!$B$1:$VX$1,0),FALSE)/1,0)-IFERROR(VLOOKUP($B163,'Slutlig allokering kvv'!$B$2:$BX$550,MATCH(K$2,'Slutlig allokering kvv'!$B$1:$BX$1,0),FALSE)/1,0))</f>
        <v/>
      </c>
      <c r="L163" t="str">
        <f>IF($D163="","",IFERROR(VLOOKUP($B163,Kraftvärmeprod!$B$1:$BX$550,MATCH(L$2,Kraftvärmeprod!$B$1:$VX$1,0),FALSE)/1,0)-IFERROR(VLOOKUP($B163,'Slutlig allokering kvv'!$B$2:$BX$550,MATCH(L$2,'Slutlig allokering kvv'!$B$1:$BX$1,0),FALSE)/1,0))</f>
        <v/>
      </c>
      <c r="M163" t="str">
        <f>IF($D163="","",IFERROR(VLOOKUP($B163,Kraftvärmeprod!$B$1:$BX$550,MATCH(M$2,Kraftvärmeprod!$B$1:$VX$1,0),FALSE)/1,0)-IFERROR(VLOOKUP($B163,'Slutlig allokering kvv'!$B$2:$BX$550,MATCH(M$2,'Slutlig allokering kvv'!$B$1:$BX$1,0),FALSE)/1,0))</f>
        <v/>
      </c>
      <c r="N163" t="str">
        <f>IF($D163="","",IFERROR(VLOOKUP($B163,Kraftvärmeprod!$B$1:$BX$550,MATCH(N$2,Kraftvärmeprod!$B$1:$VX$1,0),FALSE)/1,0)-IFERROR(VLOOKUP($B163,'Slutlig allokering kvv'!$B$2:$BX$550,MATCH(N$2,'Slutlig allokering kvv'!$B$1:$BX$1,0),FALSE)/1,0))</f>
        <v/>
      </c>
      <c r="O163" t="str">
        <f>IF($D163="","",IFERROR(VLOOKUP($B163,Kraftvärmeprod!$B$1:$BX$550,MATCH(O$2,Kraftvärmeprod!$B$1:$VX$1,0),FALSE)/1,0)-IFERROR(VLOOKUP($B163,'Slutlig allokering kvv'!$B$2:$BX$550,MATCH(O$2,'Slutlig allokering kvv'!$B$1:$BX$1,0),FALSE)/1,0))</f>
        <v/>
      </c>
      <c r="P163" t="str">
        <f>IF($D163="","",IFERROR(VLOOKUP($B163,Kraftvärmeprod!$B$1:$BX$550,MATCH(P$2,Kraftvärmeprod!$B$1:$VX$1,0),FALSE)/1,0)-IFERROR(VLOOKUP($B163,'Slutlig allokering kvv'!$B$2:$BX$550,MATCH(P$2,'Slutlig allokering kvv'!$B$1:$BX$1,0),FALSE)/1,0))</f>
        <v/>
      </c>
      <c r="Q163" t="str">
        <f>IF($D163="","",IFERROR(VLOOKUP($B163,Kraftvärmeprod!$B$1:$BX$550,MATCH(Q$2,Kraftvärmeprod!$B$1:$VX$1,0),FALSE)/1,0)-IFERROR(VLOOKUP($B163,'Slutlig allokering kvv'!$B$2:$BX$550,MATCH(Q$2,'Slutlig allokering kvv'!$B$1:$BX$1,0),FALSE)/1,0))</f>
        <v/>
      </c>
      <c r="R163" t="str">
        <f>IF($D163="","",IFERROR(VLOOKUP($B163,Kraftvärmeprod!$B$1:$BX$550,MATCH(R$2,Kraftvärmeprod!$B$1:$VX$1,0),FALSE)/1,0)-IFERROR(VLOOKUP($B163,'Slutlig allokering kvv'!$B$2:$BX$550,MATCH(R$2,'Slutlig allokering kvv'!$B$1:$BX$1,0),FALSE)/1,0))</f>
        <v/>
      </c>
      <c r="S163" t="str">
        <f>IF($D163="","",IFERROR(VLOOKUP($B163,Kraftvärmeprod!$B$1:$BX$550,MATCH(S$2,Kraftvärmeprod!$B$1:$VX$1,0),FALSE)/1,0)-IFERROR(VLOOKUP($B163,'Slutlig allokering kvv'!$B$2:$BX$550,MATCH(S$2,'Slutlig allokering kvv'!$B$1:$BX$1,0),FALSE)/1,0))</f>
        <v/>
      </c>
      <c r="T163" t="str">
        <f>IF($D163="","",IFERROR(VLOOKUP($B163,Kraftvärmeprod!$B$1:$BX$550,MATCH(T$2,Kraftvärmeprod!$B$1:$VX$1,0),FALSE)/1,0)-IFERROR(VLOOKUP($B163,'Slutlig allokering kvv'!$B$2:$BX$550,MATCH(T$2,'Slutlig allokering kvv'!$B$1:$BX$1,0),FALSE)/1,0))</f>
        <v/>
      </c>
      <c r="U163" t="str">
        <f>IF($D163="","",IFERROR(VLOOKUP($B163,Kraftvärmeprod!$B$1:$BX$550,MATCH(U$2,Kraftvärmeprod!$B$1:$VX$1,0),FALSE)/1,0)-IFERROR(VLOOKUP($B163,'Slutlig allokering kvv'!$B$2:$BX$550,MATCH(U$2,'Slutlig allokering kvv'!$B$1:$BX$1,0),FALSE)/1,0))</f>
        <v/>
      </c>
      <c r="V163" t="str">
        <f>IF($D163="","",IFERROR(VLOOKUP($B163,Kraftvärmeprod!$B$1:$BX$550,MATCH(V$2,Kraftvärmeprod!$B$1:$VX$1,0),FALSE)/1,0)-IFERROR(VLOOKUP($B163,'Slutlig allokering kvv'!$B$2:$BX$550,MATCH(V$2,'Slutlig allokering kvv'!$B$1:$BX$1,0),FALSE)/1,0))</f>
        <v/>
      </c>
      <c r="W163" t="str">
        <f>IF($D163="","",IFERROR(VLOOKUP($B163,Kraftvärmeprod!$B$1:$BX$550,MATCH(W$2,Kraftvärmeprod!$B$1:$VX$1,0),FALSE)/1,0)-IFERROR(VLOOKUP($B163,'Slutlig allokering kvv'!$B$2:$BX$550,MATCH(W$2,'Slutlig allokering kvv'!$B$1:$BX$1,0),FALSE)/1,0))</f>
        <v/>
      </c>
      <c r="X163" t="str">
        <f>IF($D163="","",IFERROR(VLOOKUP($B163,Kraftvärmeprod!$B$1:$BX$550,MATCH(X$2,Kraftvärmeprod!$B$1:$VX$1,0),FALSE)/1,0)-IFERROR(VLOOKUP($B163,'Slutlig allokering kvv'!$B$2:$BX$550,MATCH(X$2,'Slutlig allokering kvv'!$B$1:$BX$1,0),FALSE)/1,0))</f>
        <v/>
      </c>
      <c r="Y163" t="str">
        <f>IF($D163="","",IFERROR(VLOOKUP($B163,Kraftvärmeprod!$B$1:$BX$550,MATCH(Y$2,Kraftvärmeprod!$B$1:$VX$1,0),FALSE)/1,0)-IFERROR(VLOOKUP($B163,'Slutlig allokering kvv'!$B$2:$BX$550,MATCH(Y$2,'Slutlig allokering kvv'!$B$1:$BX$1,0),FALSE)/1,0))</f>
        <v/>
      </c>
      <c r="Z163" t="str">
        <f>IF($D163="","",IFERROR(VLOOKUP($B163,Kraftvärmeprod!$B$1:$BX$550,MATCH(Z$2,Kraftvärmeprod!$B$1:$VX$1,0),FALSE)/1,0)-IFERROR(VLOOKUP($B163,'Slutlig allokering kvv'!$B$2:$BX$550,MATCH(Z$2,'Slutlig allokering kvv'!$B$1:$BX$1,0),FALSE)/1,0))</f>
        <v/>
      </c>
      <c r="AA163" t="str">
        <f>IF($D163="","",IFERROR(VLOOKUP($B163,Kraftvärmeprod!$B$1:$BX$550,MATCH(AA$2,Kraftvärmeprod!$B$1:$VX$1,0),FALSE)/1,0)-IFERROR(VLOOKUP($B163,'Slutlig allokering kvv'!$B$2:$BX$550,MATCH(AA$2,'Slutlig allokering kvv'!$B$1:$BX$1,0),FALSE)/1,0))</f>
        <v/>
      </c>
      <c r="AB163" t="str">
        <f>IF($D163="","",IFERROR(VLOOKUP($B163,Kraftvärmeprod!$B$1:$BX$550,MATCH(AB$2,Kraftvärmeprod!$B$1:$VX$1,0),FALSE)/1,0)-IFERROR(VLOOKUP($B163,'Slutlig allokering kvv'!$B$2:$BX$550,MATCH(AB$2,'Slutlig allokering kvv'!$B$1:$BX$1,0),FALSE)/1,0))</f>
        <v/>
      </c>
      <c r="AC163" t="str">
        <f>IF($D163="","",IFERROR(VLOOKUP($B163,Kraftvärmeprod!$B$1:$BX$550,MATCH(AC$2,Kraftvärmeprod!$B$1:$VX$1,0),FALSE)/1,0)-IFERROR(VLOOKUP($B163,'Slutlig allokering kvv'!$B$2:$BX$550,MATCH(AC$2,'Slutlig allokering kvv'!$B$1:$BX$1,0),FALSE)/1,0))</f>
        <v/>
      </c>
      <c r="AD163" t="str">
        <f>IF($D163="","",IFERROR(VLOOKUP($B163,Kraftvärmeprod!$B$1:$BX$550,MATCH(AD$2,Kraftvärmeprod!$B$1:$VX$1,0),FALSE)/1,0)-IFERROR(VLOOKUP($B163,'Slutlig allokering kvv'!$B$2:$BX$550,MATCH(AD$2,'Slutlig allokering kvv'!$B$1:$BX$1,0),FALSE)/1,0))</f>
        <v/>
      </c>
      <c r="AE163" t="str">
        <f>IF($D163="","",IFERROR(VLOOKUP($B163,Miljö!$B$1:$E$550,MATCH("Hjälpel kraftvärme (GWh)",Miljö!$B$1:$E$1,0),FALSE)/1,0)-IFERROR(VLOOKUP($B163,'Slutlig allokering kvv'!$B$2:$BX$549,MATCH(AE$2,'Slutlig allokering kvv'!$B$1:$BX$1,0),FALSE)/1,0))</f>
        <v/>
      </c>
      <c r="AI163" s="274">
        <f t="shared" si="8"/>
        <v>0</v>
      </c>
      <c r="AK163">
        <f>IFERROR(VLOOKUP($B163,'Slutlig allokering kvv'!$B$2:$AX$549,MATCH("Summa slutlig allokerad tillförd energi (utan hjälpel och rökgaskondensering):",'Slutlig allokering kvv'!$B$1:$AX$1,0),FALSE)/1,"")</f>
        <v>0</v>
      </c>
      <c r="AM163" s="275" t="str">
        <f>IFERROR(1-VLOOKUP($B163,'Slutlig allokering kvv'!$B$2:$AX$549,MATCH("Andel av bränsle i kvv som allokerats till värme, exklusive rökgaskondensering och hjälpel",'Slutlig allokering kvv'!$B$1:$AX$1,0),FALSE),"")</f>
        <v/>
      </c>
      <c r="AO163" s="115" t="str">
        <f t="shared" si="9"/>
        <v/>
      </c>
      <c r="AP163" s="276" t="str">
        <f t="shared" si="10"/>
        <v/>
      </c>
      <c r="AR163" s="115" t="str">
        <f t="shared" si="11"/>
        <v/>
      </c>
    </row>
    <row r="164" spans="1:44">
      <c r="A164" t="s">
        <v>276</v>
      </c>
      <c r="B164" t="s">
        <v>277</v>
      </c>
      <c r="C164">
        <f>IFERROR(VLOOKUP($B164,Kraftvärmeprod!$B$1:$AH$479,MATCH(C$2,Kraftvärmeprod!$B$1:$AG$1,0),FALSE)/1,"")</f>
        <v>63.9</v>
      </c>
      <c r="D164">
        <f>IFERROR(VLOOKUP($B164,Kraftvärmeprod!$B$1:$AH$479,MATCH(D$2,Kraftvärmeprod!$B$1:$AG$1,0),FALSE)/1,"")</f>
        <v>7.4</v>
      </c>
      <c r="F164">
        <f>IF($D164="","",IFERROR(VLOOKUP($B164,Kraftvärmeprod!$B$1:$BX$550,MATCH(F$2,Kraftvärmeprod!$B$1:$VX$1,0),FALSE)/1,0)-IFERROR(VLOOKUP($B164,'Slutlig allokering kvv'!$B$2:$BX$550,MATCH(F$2,'Slutlig allokering kvv'!$B$1:$BX$1,0),FALSE)/1,0))</f>
        <v>0</v>
      </c>
      <c r="G164">
        <f>IF($D164="","",IFERROR(VLOOKUP($B164,Kraftvärmeprod!$B$1:$BX$550,MATCH(G$2,Kraftvärmeprod!$B$1:$VX$1,0),FALSE)/1,0)-IFERROR(VLOOKUP($B164,'Slutlig allokering kvv'!$B$2:$BX$550,MATCH(G$2,'Slutlig allokering kvv'!$B$1:$BX$1,0),FALSE)/1,0))</f>
        <v>0</v>
      </c>
      <c r="H164">
        <f>IF($D164="","",IFERROR(VLOOKUP($B164,Kraftvärmeprod!$B$1:$BX$550,MATCH(H$2,Kraftvärmeprod!$B$1:$VX$1,0),FALSE)/1,0)-IFERROR(VLOOKUP($B164,'Slutlig allokering kvv'!$B$2:$BX$550,MATCH(H$2,'Slutlig allokering kvv'!$B$1:$BX$1,0),FALSE)/1,0))</f>
        <v>0</v>
      </c>
      <c r="I164">
        <f>IF($D164="","",IFERROR(VLOOKUP($B164,Kraftvärmeprod!$B$1:$BX$550,MATCH(I$2,Kraftvärmeprod!$B$1:$VX$1,0),FALSE)/1,0)-IFERROR(VLOOKUP($B164,'Slutlig allokering kvv'!$B$2:$BX$550,MATCH(I$2,'Slutlig allokering kvv'!$B$1:$BX$1,0),FALSE)/1,0))</f>
        <v>0</v>
      </c>
      <c r="J164">
        <f>IF($D164="","",IFERROR(VLOOKUP($B164,Kraftvärmeprod!$B$1:$BX$550,MATCH(J$2,Kraftvärmeprod!$B$1:$VX$1,0),FALSE)/1,0)-IFERROR(VLOOKUP($B164,'Slutlig allokering kvv'!$B$2:$BX$550,MATCH(J$2,'Slutlig allokering kvv'!$B$1:$BX$1,0),FALSE)/1,0))</f>
        <v>0</v>
      </c>
      <c r="K164">
        <f>IF($D164="","",IFERROR(VLOOKUP($B164,Kraftvärmeprod!$B$1:$BX$550,MATCH(K$2,Kraftvärmeprod!$B$1:$VX$1,0),FALSE)/1,0)-IFERROR(VLOOKUP($B164,'Slutlig allokering kvv'!$B$2:$BX$550,MATCH(K$2,'Slutlig allokering kvv'!$B$1:$BX$1,0),FALSE)/1,0))</f>
        <v>0</v>
      </c>
      <c r="L164">
        <f>IF($D164="","",IFERROR(VLOOKUP($B164,Kraftvärmeprod!$B$1:$BX$550,MATCH(L$2,Kraftvärmeprod!$B$1:$VX$1,0),FALSE)/1,0)-IFERROR(VLOOKUP($B164,'Slutlig allokering kvv'!$B$2:$BX$550,MATCH(L$2,'Slutlig allokering kvv'!$B$1:$BX$1,0),FALSE)/1,0))</f>
        <v>14.684200000000004</v>
      </c>
      <c r="M164">
        <f>IF($D164="","",IFERROR(VLOOKUP($B164,Kraftvärmeprod!$B$1:$BX$550,MATCH(M$2,Kraftvärmeprod!$B$1:$VX$1,0),FALSE)/1,0)-IFERROR(VLOOKUP($B164,'Slutlig allokering kvv'!$B$2:$BX$550,MATCH(M$2,'Slutlig allokering kvv'!$B$1:$BX$1,0),FALSE)/1,0))</f>
        <v>4.8220999999999986E-2</v>
      </c>
      <c r="N164">
        <f>IF($D164="","",IFERROR(VLOOKUP($B164,Kraftvärmeprod!$B$1:$BX$550,MATCH(N$2,Kraftvärmeprod!$B$1:$VX$1,0),FALSE)/1,0)-IFERROR(VLOOKUP($B164,'Slutlig allokering kvv'!$B$2:$BX$550,MATCH(N$2,'Slutlig allokering kvv'!$B$1:$BX$1,0),FALSE)/1,0))</f>
        <v>6.4009</v>
      </c>
      <c r="O164">
        <f>IF($D164="","",IFERROR(VLOOKUP($B164,Kraftvärmeprod!$B$1:$BX$550,MATCH(O$2,Kraftvärmeprod!$B$1:$VX$1,0),FALSE)/1,0)-IFERROR(VLOOKUP($B164,'Slutlig allokering kvv'!$B$2:$BX$550,MATCH(O$2,'Slutlig allokering kvv'!$B$1:$BX$1,0),FALSE)/1,0))</f>
        <v>0</v>
      </c>
      <c r="P164">
        <f>IF($D164="","",IFERROR(VLOOKUP($B164,Kraftvärmeprod!$B$1:$BX$550,MATCH(P$2,Kraftvärmeprod!$B$1:$VX$1,0),FALSE)/1,0)-IFERROR(VLOOKUP($B164,'Slutlig allokering kvv'!$B$2:$BX$550,MATCH(P$2,'Slutlig allokering kvv'!$B$1:$BX$1,0),FALSE)/1,0))</f>
        <v>0</v>
      </c>
      <c r="Q164">
        <f>IF($D164="","",IFERROR(VLOOKUP($B164,Kraftvärmeprod!$B$1:$BX$550,MATCH(Q$2,Kraftvärmeprod!$B$1:$VX$1,0),FALSE)/1,0)-IFERROR(VLOOKUP($B164,'Slutlig allokering kvv'!$B$2:$BX$550,MATCH(Q$2,'Slutlig allokering kvv'!$B$1:$BX$1,0),FALSE)/1,0))</f>
        <v>0</v>
      </c>
      <c r="R164">
        <f>IF($D164="","",IFERROR(VLOOKUP($B164,Kraftvärmeprod!$B$1:$BX$550,MATCH(R$2,Kraftvärmeprod!$B$1:$VX$1,0),FALSE)/1,0)-IFERROR(VLOOKUP($B164,'Slutlig allokering kvv'!$B$2:$BX$550,MATCH(R$2,'Slutlig allokering kvv'!$B$1:$BX$1,0),FALSE)/1,0))</f>
        <v>0</v>
      </c>
      <c r="S164">
        <f>IF($D164="","",IFERROR(VLOOKUP($B164,Kraftvärmeprod!$B$1:$BX$550,MATCH(S$2,Kraftvärmeprod!$B$1:$VX$1,0),FALSE)/1,0)-IFERROR(VLOOKUP($B164,'Slutlig allokering kvv'!$B$2:$BX$550,MATCH(S$2,'Slutlig allokering kvv'!$B$1:$BX$1,0),FALSE)/1,0))</f>
        <v>0</v>
      </c>
      <c r="T164">
        <f>IF($D164="","",IFERROR(VLOOKUP($B164,Kraftvärmeprod!$B$1:$BX$550,MATCH(T$2,Kraftvärmeprod!$B$1:$VX$1,0),FALSE)/1,0)-IFERROR(VLOOKUP($B164,'Slutlig allokering kvv'!$B$2:$BX$550,MATCH(T$2,'Slutlig allokering kvv'!$B$1:$BX$1,0),FALSE)/1,0))</f>
        <v>0</v>
      </c>
      <c r="U164">
        <f>IF($D164="","",IFERROR(VLOOKUP($B164,Kraftvärmeprod!$B$1:$BX$550,MATCH(U$2,Kraftvärmeprod!$B$1:$VX$1,0),FALSE)/1,0)-IFERROR(VLOOKUP($B164,'Slutlig allokering kvv'!$B$2:$BX$550,MATCH(U$2,'Slutlig allokering kvv'!$B$1:$BX$1,0),FALSE)/1,0))</f>
        <v>0</v>
      </c>
      <c r="V164">
        <f>IF($D164="","",IFERROR(VLOOKUP($B164,Kraftvärmeprod!$B$1:$BX$550,MATCH(V$2,Kraftvärmeprod!$B$1:$VX$1,0),FALSE)/1,0)-IFERROR(VLOOKUP($B164,'Slutlig allokering kvv'!$B$2:$BX$550,MATCH(V$2,'Slutlig allokering kvv'!$B$1:$BX$1,0),FALSE)/1,0))</f>
        <v>0</v>
      </c>
      <c r="W164">
        <f>IF($D164="","",IFERROR(VLOOKUP($B164,Kraftvärmeprod!$B$1:$BX$550,MATCH(W$2,Kraftvärmeprod!$B$1:$VX$1,0),FALSE)/1,0)-IFERROR(VLOOKUP($B164,'Slutlig allokering kvv'!$B$2:$BX$550,MATCH(W$2,'Slutlig allokering kvv'!$B$1:$BX$1,0),FALSE)/1,0))</f>
        <v>0</v>
      </c>
      <c r="X164">
        <f>IF($D164="","",IFERROR(VLOOKUP($B164,Kraftvärmeprod!$B$1:$BX$550,MATCH(X$2,Kraftvärmeprod!$B$1:$VX$1,0),FALSE)/1,0)-IFERROR(VLOOKUP($B164,'Slutlig allokering kvv'!$B$2:$BX$550,MATCH(X$2,'Slutlig allokering kvv'!$B$1:$BX$1,0),FALSE)/1,0))</f>
        <v>0</v>
      </c>
      <c r="Y164">
        <f>IF($D164="","",IFERROR(VLOOKUP($B164,Kraftvärmeprod!$B$1:$BX$550,MATCH(Y$2,Kraftvärmeprod!$B$1:$VX$1,0),FALSE)/1,0)-IFERROR(VLOOKUP($B164,'Slutlig allokering kvv'!$B$2:$BX$550,MATCH(Y$2,'Slutlig allokering kvv'!$B$1:$BX$1,0),FALSE)/1,0))</f>
        <v>0</v>
      </c>
      <c r="Z164">
        <f>IF($D164="","",IFERROR(VLOOKUP($B164,Kraftvärmeprod!$B$1:$BX$550,MATCH(Z$2,Kraftvärmeprod!$B$1:$VX$1,0),FALSE)/1,0)-IFERROR(VLOOKUP($B164,'Slutlig allokering kvv'!$B$2:$BX$550,MATCH(Z$2,'Slutlig allokering kvv'!$B$1:$BX$1,0),FALSE)/1,0))</f>
        <v>0</v>
      </c>
      <c r="AA164">
        <f>IF($D164="","",IFERROR(VLOOKUP($B164,Kraftvärmeprod!$B$1:$BX$550,MATCH(AA$2,Kraftvärmeprod!$B$1:$VX$1,0),FALSE)/1,0)-IFERROR(VLOOKUP($B164,'Slutlig allokering kvv'!$B$2:$BX$550,MATCH(AA$2,'Slutlig allokering kvv'!$B$1:$BX$1,0),FALSE)/1,0))</f>
        <v>0</v>
      </c>
      <c r="AB164">
        <f>IF($D164="","",IFERROR(VLOOKUP($B164,Kraftvärmeprod!$B$1:$BX$550,MATCH(AB$2,Kraftvärmeprod!$B$1:$VX$1,0),FALSE)/1,0)-IFERROR(VLOOKUP($B164,'Slutlig allokering kvv'!$B$2:$BX$550,MATCH(AB$2,'Slutlig allokering kvv'!$B$1:$BX$1,0),FALSE)/1,0))</f>
        <v>0</v>
      </c>
      <c r="AC164">
        <f>IF($D164="","",IFERROR(VLOOKUP($B164,Kraftvärmeprod!$B$1:$BX$550,MATCH(AC$2,Kraftvärmeprod!$B$1:$VX$1,0),FALSE)/1,0)-IFERROR(VLOOKUP($B164,'Slutlig allokering kvv'!$B$2:$BX$550,MATCH(AC$2,'Slutlig allokering kvv'!$B$1:$BX$1,0),FALSE)/1,0))</f>
        <v>0</v>
      </c>
      <c r="AD164">
        <f>IF($D164="","",IFERROR(VLOOKUP($B164,Kraftvärmeprod!$B$1:$BX$550,MATCH(AD$2,Kraftvärmeprod!$B$1:$VX$1,0),FALSE)/1,0)-IFERROR(VLOOKUP($B164,'Slutlig allokering kvv'!$B$2:$BX$550,MATCH(AD$2,'Slutlig allokering kvv'!$B$1:$BX$1,0),FALSE)/1,0))</f>
        <v>0</v>
      </c>
      <c r="AE164">
        <f>IF($D164="","",IFERROR(VLOOKUP($B164,Miljö!$B$1:$E$550,MATCH("Hjälpel kraftvärme (GWh)",Miljö!$B$1:$E$1,0),FALSE)/1,0)-IFERROR(VLOOKUP($B164,'Slutlig allokering kvv'!$B$2:$BX$549,MATCH(AE$2,'Slutlig allokering kvv'!$B$1:$BX$1,0),FALSE)/1,0))</f>
        <v>0.2503780000000001</v>
      </c>
      <c r="AI164" s="274">
        <f t="shared" si="8"/>
        <v>21.133321000000002</v>
      </c>
      <c r="AK164">
        <f>IFERROR(VLOOKUP($B164,'Slutlig allokering kvv'!$B$2:$AX$549,MATCH("Summa slutlig allokerad tillförd energi (utan hjälpel och rökgaskondensering):",'Slutlig allokering kvv'!$B$1:$AX$1,0),FALSE)/1,"")</f>
        <v>70.024678999999992</v>
      </c>
      <c r="AM164" s="275">
        <f>IFERROR(1-VLOOKUP($B164,'Slutlig allokering kvv'!$B$2:$AX$549,MATCH("Andel av bränsle i kvv som allokerats till värme, exklusive rökgaskondensering och hjälpel",'Slutlig allokering kvv'!$B$1:$AX$1,0),FALSE),"")</f>
        <v>0.23183177559841162</v>
      </c>
      <c r="AO164" s="115">
        <f t="shared" si="9"/>
        <v>0.23183177559841162</v>
      </c>
      <c r="AP164" s="276">
        <f t="shared" si="10"/>
        <v>0</v>
      </c>
      <c r="AR164" s="115">
        <f t="shared" si="11"/>
        <v>0.34605799492407741</v>
      </c>
    </row>
    <row r="165" spans="1:44">
      <c r="A165" t="s">
        <v>276</v>
      </c>
      <c r="B165" t="s">
        <v>278</v>
      </c>
      <c r="C165" t="str">
        <f>IFERROR(VLOOKUP($B165,Kraftvärmeprod!$B$1:$AH$479,MATCH(C$2,Kraftvärmeprod!$B$1:$AG$1,0),FALSE)/1,"")</f>
        <v/>
      </c>
      <c r="D165" t="str">
        <f>IFERROR(VLOOKUP($B165,Kraftvärmeprod!$B$1:$AH$479,MATCH(D$2,Kraftvärmeprod!$B$1:$AG$1,0),FALSE)/1,"")</f>
        <v/>
      </c>
      <c r="F165" t="str">
        <f>IF($D165="","",IFERROR(VLOOKUP($B165,Kraftvärmeprod!$B$1:$BX$550,MATCH(F$2,Kraftvärmeprod!$B$1:$VX$1,0),FALSE)/1,0)-IFERROR(VLOOKUP($B165,'Slutlig allokering kvv'!$B$2:$BX$550,MATCH(F$2,'Slutlig allokering kvv'!$B$1:$BX$1,0),FALSE)/1,0))</f>
        <v/>
      </c>
      <c r="G165" t="str">
        <f>IF($D165="","",IFERROR(VLOOKUP($B165,Kraftvärmeprod!$B$1:$BX$550,MATCH(G$2,Kraftvärmeprod!$B$1:$VX$1,0),FALSE)/1,0)-IFERROR(VLOOKUP($B165,'Slutlig allokering kvv'!$B$2:$BX$550,MATCH(G$2,'Slutlig allokering kvv'!$B$1:$BX$1,0),FALSE)/1,0))</f>
        <v/>
      </c>
      <c r="H165" t="str">
        <f>IF($D165="","",IFERROR(VLOOKUP($B165,Kraftvärmeprod!$B$1:$BX$550,MATCH(H$2,Kraftvärmeprod!$B$1:$VX$1,0),FALSE)/1,0)-IFERROR(VLOOKUP($B165,'Slutlig allokering kvv'!$B$2:$BX$550,MATCH(H$2,'Slutlig allokering kvv'!$B$1:$BX$1,0),FALSE)/1,0))</f>
        <v/>
      </c>
      <c r="I165" t="str">
        <f>IF($D165="","",IFERROR(VLOOKUP($B165,Kraftvärmeprod!$B$1:$BX$550,MATCH(I$2,Kraftvärmeprod!$B$1:$VX$1,0),FALSE)/1,0)-IFERROR(VLOOKUP($B165,'Slutlig allokering kvv'!$B$2:$BX$550,MATCH(I$2,'Slutlig allokering kvv'!$B$1:$BX$1,0),FALSE)/1,0))</f>
        <v/>
      </c>
      <c r="J165" t="str">
        <f>IF($D165="","",IFERROR(VLOOKUP($B165,Kraftvärmeprod!$B$1:$BX$550,MATCH(J$2,Kraftvärmeprod!$B$1:$VX$1,0),FALSE)/1,0)-IFERROR(VLOOKUP($B165,'Slutlig allokering kvv'!$B$2:$BX$550,MATCH(J$2,'Slutlig allokering kvv'!$B$1:$BX$1,0),FALSE)/1,0))</f>
        <v/>
      </c>
      <c r="K165" t="str">
        <f>IF($D165="","",IFERROR(VLOOKUP($B165,Kraftvärmeprod!$B$1:$BX$550,MATCH(K$2,Kraftvärmeprod!$B$1:$VX$1,0),FALSE)/1,0)-IFERROR(VLOOKUP($B165,'Slutlig allokering kvv'!$B$2:$BX$550,MATCH(K$2,'Slutlig allokering kvv'!$B$1:$BX$1,0),FALSE)/1,0))</f>
        <v/>
      </c>
      <c r="L165" t="str">
        <f>IF($D165="","",IFERROR(VLOOKUP($B165,Kraftvärmeprod!$B$1:$BX$550,MATCH(L$2,Kraftvärmeprod!$B$1:$VX$1,0),FALSE)/1,0)-IFERROR(VLOOKUP($B165,'Slutlig allokering kvv'!$B$2:$BX$550,MATCH(L$2,'Slutlig allokering kvv'!$B$1:$BX$1,0),FALSE)/1,0))</f>
        <v/>
      </c>
      <c r="M165" t="str">
        <f>IF($D165="","",IFERROR(VLOOKUP($B165,Kraftvärmeprod!$B$1:$BX$550,MATCH(M$2,Kraftvärmeprod!$B$1:$VX$1,0),FALSE)/1,0)-IFERROR(VLOOKUP($B165,'Slutlig allokering kvv'!$B$2:$BX$550,MATCH(M$2,'Slutlig allokering kvv'!$B$1:$BX$1,0),FALSE)/1,0))</f>
        <v/>
      </c>
      <c r="N165" t="str">
        <f>IF($D165="","",IFERROR(VLOOKUP($B165,Kraftvärmeprod!$B$1:$BX$550,MATCH(N$2,Kraftvärmeprod!$B$1:$VX$1,0),FALSE)/1,0)-IFERROR(VLOOKUP($B165,'Slutlig allokering kvv'!$B$2:$BX$550,MATCH(N$2,'Slutlig allokering kvv'!$B$1:$BX$1,0),FALSE)/1,0))</f>
        <v/>
      </c>
      <c r="O165" t="str">
        <f>IF($D165="","",IFERROR(VLOOKUP($B165,Kraftvärmeprod!$B$1:$BX$550,MATCH(O$2,Kraftvärmeprod!$B$1:$VX$1,0),FALSE)/1,0)-IFERROR(VLOOKUP($B165,'Slutlig allokering kvv'!$B$2:$BX$550,MATCH(O$2,'Slutlig allokering kvv'!$B$1:$BX$1,0),FALSE)/1,0))</f>
        <v/>
      </c>
      <c r="P165" t="str">
        <f>IF($D165="","",IFERROR(VLOOKUP($B165,Kraftvärmeprod!$B$1:$BX$550,MATCH(P$2,Kraftvärmeprod!$B$1:$VX$1,0),FALSE)/1,0)-IFERROR(VLOOKUP($B165,'Slutlig allokering kvv'!$B$2:$BX$550,MATCH(P$2,'Slutlig allokering kvv'!$B$1:$BX$1,0),FALSE)/1,0))</f>
        <v/>
      </c>
      <c r="Q165" t="str">
        <f>IF($D165="","",IFERROR(VLOOKUP($B165,Kraftvärmeprod!$B$1:$BX$550,MATCH(Q$2,Kraftvärmeprod!$B$1:$VX$1,0),FALSE)/1,0)-IFERROR(VLOOKUP($B165,'Slutlig allokering kvv'!$B$2:$BX$550,MATCH(Q$2,'Slutlig allokering kvv'!$B$1:$BX$1,0),FALSE)/1,0))</f>
        <v/>
      </c>
      <c r="R165" t="str">
        <f>IF($D165="","",IFERROR(VLOOKUP($B165,Kraftvärmeprod!$B$1:$BX$550,MATCH(R$2,Kraftvärmeprod!$B$1:$VX$1,0),FALSE)/1,0)-IFERROR(VLOOKUP($B165,'Slutlig allokering kvv'!$B$2:$BX$550,MATCH(R$2,'Slutlig allokering kvv'!$B$1:$BX$1,0),FALSE)/1,0))</f>
        <v/>
      </c>
      <c r="S165" t="str">
        <f>IF($D165="","",IFERROR(VLOOKUP($B165,Kraftvärmeprod!$B$1:$BX$550,MATCH(S$2,Kraftvärmeprod!$B$1:$VX$1,0),FALSE)/1,0)-IFERROR(VLOOKUP($B165,'Slutlig allokering kvv'!$B$2:$BX$550,MATCH(S$2,'Slutlig allokering kvv'!$B$1:$BX$1,0),FALSE)/1,0))</f>
        <v/>
      </c>
      <c r="T165" t="str">
        <f>IF($D165="","",IFERROR(VLOOKUP($B165,Kraftvärmeprod!$B$1:$BX$550,MATCH(T$2,Kraftvärmeprod!$B$1:$VX$1,0),FALSE)/1,0)-IFERROR(VLOOKUP($B165,'Slutlig allokering kvv'!$B$2:$BX$550,MATCH(T$2,'Slutlig allokering kvv'!$B$1:$BX$1,0),FALSE)/1,0))</f>
        <v/>
      </c>
      <c r="U165" t="str">
        <f>IF($D165="","",IFERROR(VLOOKUP($B165,Kraftvärmeprod!$B$1:$BX$550,MATCH(U$2,Kraftvärmeprod!$B$1:$VX$1,0),FALSE)/1,0)-IFERROR(VLOOKUP($B165,'Slutlig allokering kvv'!$B$2:$BX$550,MATCH(U$2,'Slutlig allokering kvv'!$B$1:$BX$1,0),FALSE)/1,0))</f>
        <v/>
      </c>
      <c r="V165" t="str">
        <f>IF($D165="","",IFERROR(VLOOKUP($B165,Kraftvärmeprod!$B$1:$BX$550,MATCH(V$2,Kraftvärmeprod!$B$1:$VX$1,0),FALSE)/1,0)-IFERROR(VLOOKUP($B165,'Slutlig allokering kvv'!$B$2:$BX$550,MATCH(V$2,'Slutlig allokering kvv'!$B$1:$BX$1,0),FALSE)/1,0))</f>
        <v/>
      </c>
      <c r="W165" t="str">
        <f>IF($D165="","",IFERROR(VLOOKUP($B165,Kraftvärmeprod!$B$1:$BX$550,MATCH(W$2,Kraftvärmeprod!$B$1:$VX$1,0),FALSE)/1,0)-IFERROR(VLOOKUP($B165,'Slutlig allokering kvv'!$B$2:$BX$550,MATCH(W$2,'Slutlig allokering kvv'!$B$1:$BX$1,0),FALSE)/1,0))</f>
        <v/>
      </c>
      <c r="X165" t="str">
        <f>IF($D165="","",IFERROR(VLOOKUP($B165,Kraftvärmeprod!$B$1:$BX$550,MATCH(X$2,Kraftvärmeprod!$B$1:$VX$1,0),FALSE)/1,0)-IFERROR(VLOOKUP($B165,'Slutlig allokering kvv'!$B$2:$BX$550,MATCH(X$2,'Slutlig allokering kvv'!$B$1:$BX$1,0),FALSE)/1,0))</f>
        <v/>
      </c>
      <c r="Y165" t="str">
        <f>IF($D165="","",IFERROR(VLOOKUP($B165,Kraftvärmeprod!$B$1:$BX$550,MATCH(Y$2,Kraftvärmeprod!$B$1:$VX$1,0),FALSE)/1,0)-IFERROR(VLOOKUP($B165,'Slutlig allokering kvv'!$B$2:$BX$550,MATCH(Y$2,'Slutlig allokering kvv'!$B$1:$BX$1,0),FALSE)/1,0))</f>
        <v/>
      </c>
      <c r="Z165" t="str">
        <f>IF($D165="","",IFERROR(VLOOKUP($B165,Kraftvärmeprod!$B$1:$BX$550,MATCH(Z$2,Kraftvärmeprod!$B$1:$VX$1,0),FALSE)/1,0)-IFERROR(VLOOKUP($B165,'Slutlig allokering kvv'!$B$2:$BX$550,MATCH(Z$2,'Slutlig allokering kvv'!$B$1:$BX$1,0),FALSE)/1,0))</f>
        <v/>
      </c>
      <c r="AA165" t="str">
        <f>IF($D165="","",IFERROR(VLOOKUP($B165,Kraftvärmeprod!$B$1:$BX$550,MATCH(AA$2,Kraftvärmeprod!$B$1:$VX$1,0),FALSE)/1,0)-IFERROR(VLOOKUP($B165,'Slutlig allokering kvv'!$B$2:$BX$550,MATCH(AA$2,'Slutlig allokering kvv'!$B$1:$BX$1,0),FALSE)/1,0))</f>
        <v/>
      </c>
      <c r="AB165" t="str">
        <f>IF($D165="","",IFERROR(VLOOKUP($B165,Kraftvärmeprod!$B$1:$BX$550,MATCH(AB$2,Kraftvärmeprod!$B$1:$VX$1,0),FALSE)/1,0)-IFERROR(VLOOKUP($B165,'Slutlig allokering kvv'!$B$2:$BX$550,MATCH(AB$2,'Slutlig allokering kvv'!$B$1:$BX$1,0),FALSE)/1,0))</f>
        <v/>
      </c>
      <c r="AC165" t="str">
        <f>IF($D165="","",IFERROR(VLOOKUP($B165,Kraftvärmeprod!$B$1:$BX$550,MATCH(AC$2,Kraftvärmeprod!$B$1:$VX$1,0),FALSE)/1,0)-IFERROR(VLOOKUP($B165,'Slutlig allokering kvv'!$B$2:$BX$550,MATCH(AC$2,'Slutlig allokering kvv'!$B$1:$BX$1,0),FALSE)/1,0))</f>
        <v/>
      </c>
      <c r="AD165" t="str">
        <f>IF($D165="","",IFERROR(VLOOKUP($B165,Kraftvärmeprod!$B$1:$BX$550,MATCH(AD$2,Kraftvärmeprod!$B$1:$VX$1,0),FALSE)/1,0)-IFERROR(VLOOKUP($B165,'Slutlig allokering kvv'!$B$2:$BX$550,MATCH(AD$2,'Slutlig allokering kvv'!$B$1:$BX$1,0),FALSE)/1,0))</f>
        <v/>
      </c>
      <c r="AE165" t="str">
        <f>IF($D165="","",IFERROR(VLOOKUP($B165,Miljö!$B$1:$E$550,MATCH("Hjälpel kraftvärme (GWh)",Miljö!$B$1:$E$1,0),FALSE)/1,0)-IFERROR(VLOOKUP($B165,'Slutlig allokering kvv'!$B$2:$BX$549,MATCH(AE$2,'Slutlig allokering kvv'!$B$1:$BX$1,0),FALSE)/1,0))</f>
        <v/>
      </c>
      <c r="AI165" s="274">
        <f t="shared" si="8"/>
        <v>0</v>
      </c>
      <c r="AK165">
        <f>IFERROR(VLOOKUP($B165,'Slutlig allokering kvv'!$B$2:$AX$549,MATCH("Summa slutlig allokerad tillförd energi (utan hjälpel och rökgaskondensering):",'Slutlig allokering kvv'!$B$1:$AX$1,0),FALSE)/1,"")</f>
        <v>0</v>
      </c>
      <c r="AM165" s="275" t="str">
        <f>IFERROR(1-VLOOKUP($B165,'Slutlig allokering kvv'!$B$2:$AX$549,MATCH("Andel av bränsle i kvv som allokerats till värme, exklusive rökgaskondensering och hjälpel",'Slutlig allokering kvv'!$B$1:$AX$1,0),FALSE),"")</f>
        <v/>
      </c>
      <c r="AO165" s="115" t="str">
        <f t="shared" si="9"/>
        <v/>
      </c>
      <c r="AP165" s="276" t="str">
        <f t="shared" si="10"/>
        <v/>
      </c>
      <c r="AR165" s="115" t="str">
        <f t="shared" si="11"/>
        <v/>
      </c>
    </row>
    <row r="166" spans="1:44">
      <c r="A166" t="s">
        <v>279</v>
      </c>
      <c r="B166" t="s">
        <v>280</v>
      </c>
      <c r="C166">
        <f>IFERROR(VLOOKUP($B166,Kraftvärmeprod!$B$1:$AH$479,MATCH(C$2,Kraftvärmeprod!$B$1:$AG$1,0),FALSE)/1,"")</f>
        <v>63.9</v>
      </c>
      <c r="D166">
        <f>IFERROR(VLOOKUP($B166,Kraftvärmeprod!$B$1:$AH$479,MATCH(D$2,Kraftvärmeprod!$B$1:$AG$1,0),FALSE)/1,"")</f>
        <v>20</v>
      </c>
      <c r="F166">
        <f>IF($D166="","",IFERROR(VLOOKUP($B166,Kraftvärmeprod!$B$1:$BX$550,MATCH(F$2,Kraftvärmeprod!$B$1:$VX$1,0),FALSE)/1,0)-IFERROR(VLOOKUP($B166,'Slutlig allokering kvv'!$B$2:$BX$550,MATCH(F$2,'Slutlig allokering kvv'!$B$1:$BX$1,0),FALSE)/1,0))</f>
        <v>0</v>
      </c>
      <c r="G166">
        <f>IF($D166="","",IFERROR(VLOOKUP($B166,Kraftvärmeprod!$B$1:$BX$550,MATCH(G$2,Kraftvärmeprod!$B$1:$VX$1,0),FALSE)/1,0)-IFERROR(VLOOKUP($B166,'Slutlig allokering kvv'!$B$2:$BX$550,MATCH(G$2,'Slutlig allokering kvv'!$B$1:$BX$1,0),FALSE)/1,0))</f>
        <v>0.11242299999999997</v>
      </c>
      <c r="H166">
        <f>IF($D166="","",IFERROR(VLOOKUP($B166,Kraftvärmeprod!$B$1:$BX$550,MATCH(H$2,Kraftvärmeprod!$B$1:$VX$1,0),FALSE)/1,0)-IFERROR(VLOOKUP($B166,'Slutlig allokering kvv'!$B$2:$BX$550,MATCH(H$2,'Slutlig allokering kvv'!$B$1:$BX$1,0),FALSE)/1,0))</f>
        <v>0</v>
      </c>
      <c r="I166">
        <f>IF($D166="","",IFERROR(VLOOKUP($B166,Kraftvärmeprod!$B$1:$BX$550,MATCH(I$2,Kraftvärmeprod!$B$1:$VX$1,0),FALSE)/1,0)-IFERROR(VLOOKUP($B166,'Slutlig allokering kvv'!$B$2:$BX$550,MATCH(I$2,'Slutlig allokering kvv'!$B$1:$BX$1,0),FALSE)/1,0))</f>
        <v>0</v>
      </c>
      <c r="J166">
        <f>IF($D166="","",IFERROR(VLOOKUP($B166,Kraftvärmeprod!$B$1:$BX$550,MATCH(J$2,Kraftvärmeprod!$B$1:$VX$1,0),FALSE)/1,0)-IFERROR(VLOOKUP($B166,'Slutlig allokering kvv'!$B$2:$BX$550,MATCH(J$2,'Slutlig allokering kvv'!$B$1:$BX$1,0),FALSE)/1,0))</f>
        <v>0</v>
      </c>
      <c r="K166">
        <f>IF($D166="","",IFERROR(VLOOKUP($B166,Kraftvärmeprod!$B$1:$BX$550,MATCH(K$2,Kraftvärmeprod!$B$1:$VX$1,0),FALSE)/1,0)-IFERROR(VLOOKUP($B166,'Slutlig allokering kvv'!$B$2:$BX$550,MATCH(K$2,'Slutlig allokering kvv'!$B$1:$BX$1,0),FALSE)/1,0))</f>
        <v>0</v>
      </c>
      <c r="L166">
        <f>IF($D166="","",IFERROR(VLOOKUP($B166,Kraftvärmeprod!$B$1:$BX$550,MATCH(L$2,Kraftvärmeprod!$B$1:$VX$1,0),FALSE)/1,0)-IFERROR(VLOOKUP($B166,'Slutlig allokering kvv'!$B$2:$BX$550,MATCH(L$2,'Slutlig allokering kvv'!$B$1:$BX$1,0),FALSE)/1,0))</f>
        <v>42.992100000000001</v>
      </c>
      <c r="M166">
        <f>IF($D166="","",IFERROR(VLOOKUP($B166,Kraftvärmeprod!$B$1:$BX$550,MATCH(M$2,Kraftvärmeprod!$B$1:$VX$1,0),FALSE)/1,0)-IFERROR(VLOOKUP($B166,'Slutlig allokering kvv'!$B$2:$BX$550,MATCH(M$2,'Slutlig allokering kvv'!$B$1:$BX$1,0),FALSE)/1,0))</f>
        <v>0</v>
      </c>
      <c r="N166">
        <f>IF($D166="","",IFERROR(VLOOKUP($B166,Kraftvärmeprod!$B$1:$BX$550,MATCH(N$2,Kraftvärmeprod!$B$1:$VX$1,0),FALSE)/1,0)-IFERROR(VLOOKUP($B166,'Slutlig allokering kvv'!$B$2:$BX$550,MATCH(N$2,'Slutlig allokering kvv'!$B$1:$BX$1,0),FALSE)/1,0))</f>
        <v>2.69543</v>
      </c>
      <c r="O166">
        <f>IF($D166="","",IFERROR(VLOOKUP($B166,Kraftvärmeprod!$B$1:$BX$550,MATCH(O$2,Kraftvärmeprod!$B$1:$VX$1,0),FALSE)/1,0)-IFERROR(VLOOKUP($B166,'Slutlig allokering kvv'!$B$2:$BX$550,MATCH(O$2,'Slutlig allokering kvv'!$B$1:$BX$1,0),FALSE)/1,0))</f>
        <v>0</v>
      </c>
      <c r="P166">
        <f>IF($D166="","",IFERROR(VLOOKUP($B166,Kraftvärmeprod!$B$1:$BX$550,MATCH(P$2,Kraftvärmeprod!$B$1:$VX$1,0),FALSE)/1,0)-IFERROR(VLOOKUP($B166,'Slutlig allokering kvv'!$B$2:$BX$550,MATCH(P$2,'Slutlig allokering kvv'!$B$1:$BX$1,0),FALSE)/1,0))</f>
        <v>0</v>
      </c>
      <c r="Q166">
        <f>IF($D166="","",IFERROR(VLOOKUP($B166,Kraftvärmeprod!$B$1:$BX$550,MATCH(Q$2,Kraftvärmeprod!$B$1:$VX$1,0),FALSE)/1,0)-IFERROR(VLOOKUP($B166,'Slutlig allokering kvv'!$B$2:$BX$550,MATCH(Q$2,'Slutlig allokering kvv'!$B$1:$BX$1,0),FALSE)/1,0))</f>
        <v>0</v>
      </c>
      <c r="R166">
        <f>IF($D166="","",IFERROR(VLOOKUP($B166,Kraftvärmeprod!$B$1:$BX$550,MATCH(R$2,Kraftvärmeprod!$B$1:$VX$1,0),FALSE)/1,0)-IFERROR(VLOOKUP($B166,'Slutlig allokering kvv'!$B$2:$BX$550,MATCH(R$2,'Slutlig allokering kvv'!$B$1:$BX$1,0),FALSE)/1,0))</f>
        <v>0</v>
      </c>
      <c r="S166">
        <f>IF($D166="","",IFERROR(VLOOKUP($B166,Kraftvärmeprod!$B$1:$BX$550,MATCH(S$2,Kraftvärmeprod!$B$1:$VX$1,0),FALSE)/1,0)-IFERROR(VLOOKUP($B166,'Slutlig allokering kvv'!$B$2:$BX$550,MATCH(S$2,'Slutlig allokering kvv'!$B$1:$BX$1,0),FALSE)/1,0))</f>
        <v>0</v>
      </c>
      <c r="T166">
        <f>IF($D166="","",IFERROR(VLOOKUP($B166,Kraftvärmeprod!$B$1:$BX$550,MATCH(T$2,Kraftvärmeprod!$B$1:$VX$1,0),FALSE)/1,0)-IFERROR(VLOOKUP($B166,'Slutlig allokering kvv'!$B$2:$BX$550,MATCH(T$2,'Slutlig allokering kvv'!$B$1:$BX$1,0),FALSE)/1,0))</f>
        <v>0</v>
      </c>
      <c r="U166">
        <f>IF($D166="","",IFERROR(VLOOKUP($B166,Kraftvärmeprod!$B$1:$BX$550,MATCH(U$2,Kraftvärmeprod!$B$1:$VX$1,0),FALSE)/1,0)-IFERROR(VLOOKUP($B166,'Slutlig allokering kvv'!$B$2:$BX$550,MATCH(U$2,'Slutlig allokering kvv'!$B$1:$BX$1,0),FALSE)/1,0))</f>
        <v>0</v>
      </c>
      <c r="V166">
        <f>IF($D166="","",IFERROR(VLOOKUP($B166,Kraftvärmeprod!$B$1:$BX$550,MATCH(V$2,Kraftvärmeprod!$B$1:$VX$1,0),FALSE)/1,0)-IFERROR(VLOOKUP($B166,'Slutlig allokering kvv'!$B$2:$BX$550,MATCH(V$2,'Slutlig allokering kvv'!$B$1:$BX$1,0),FALSE)/1,0))</f>
        <v>0</v>
      </c>
      <c r="W166">
        <f>IF($D166="","",IFERROR(VLOOKUP($B166,Kraftvärmeprod!$B$1:$BX$550,MATCH(W$2,Kraftvärmeprod!$B$1:$VX$1,0),FALSE)/1,0)-IFERROR(VLOOKUP($B166,'Slutlig allokering kvv'!$B$2:$BX$550,MATCH(W$2,'Slutlig allokering kvv'!$B$1:$BX$1,0),FALSE)/1,0))</f>
        <v>0</v>
      </c>
      <c r="X166">
        <f>IF($D166="","",IFERROR(VLOOKUP($B166,Kraftvärmeprod!$B$1:$BX$550,MATCH(X$2,Kraftvärmeprod!$B$1:$VX$1,0),FALSE)/1,0)-IFERROR(VLOOKUP($B166,'Slutlig allokering kvv'!$B$2:$BX$550,MATCH(X$2,'Slutlig allokering kvv'!$B$1:$BX$1,0),FALSE)/1,0))</f>
        <v>0</v>
      </c>
      <c r="Y166">
        <f>IF($D166="","",IFERROR(VLOOKUP($B166,Kraftvärmeprod!$B$1:$BX$550,MATCH(Y$2,Kraftvärmeprod!$B$1:$VX$1,0),FALSE)/1,0)-IFERROR(VLOOKUP($B166,'Slutlig allokering kvv'!$B$2:$BX$550,MATCH(Y$2,'Slutlig allokering kvv'!$B$1:$BX$1,0),FALSE)/1,0))</f>
        <v>0</v>
      </c>
      <c r="Z166">
        <f>IF($D166="","",IFERROR(VLOOKUP($B166,Kraftvärmeprod!$B$1:$BX$550,MATCH(Z$2,Kraftvärmeprod!$B$1:$VX$1,0),FALSE)/1,0)-IFERROR(VLOOKUP($B166,'Slutlig allokering kvv'!$B$2:$BX$550,MATCH(Z$2,'Slutlig allokering kvv'!$B$1:$BX$1,0),FALSE)/1,0))</f>
        <v>0</v>
      </c>
      <c r="AA166">
        <f>IF($D166="","",IFERROR(VLOOKUP($B166,Kraftvärmeprod!$B$1:$BX$550,MATCH(AA$2,Kraftvärmeprod!$B$1:$VX$1,0),FALSE)/1,0)-IFERROR(VLOOKUP($B166,'Slutlig allokering kvv'!$B$2:$BX$550,MATCH(AA$2,'Slutlig allokering kvv'!$B$1:$BX$1,0),FALSE)/1,0))</f>
        <v>0</v>
      </c>
      <c r="AB166">
        <f>IF($D166="","",IFERROR(VLOOKUP($B166,Kraftvärmeprod!$B$1:$BX$550,MATCH(AB$2,Kraftvärmeprod!$B$1:$VX$1,0),FALSE)/1,0)-IFERROR(VLOOKUP($B166,'Slutlig allokering kvv'!$B$2:$BX$550,MATCH(AB$2,'Slutlig allokering kvv'!$B$1:$BX$1,0),FALSE)/1,0))</f>
        <v>0</v>
      </c>
      <c r="AC166">
        <f>IF($D166="","",IFERROR(VLOOKUP($B166,Kraftvärmeprod!$B$1:$BX$550,MATCH(AC$2,Kraftvärmeprod!$B$1:$VX$1,0),FALSE)/1,0)-IFERROR(VLOOKUP($B166,'Slutlig allokering kvv'!$B$2:$BX$550,MATCH(AC$2,'Slutlig allokering kvv'!$B$1:$BX$1,0),FALSE)/1,0))</f>
        <v>0</v>
      </c>
      <c r="AD166">
        <f>IF($D166="","",IFERROR(VLOOKUP($B166,Kraftvärmeprod!$B$1:$BX$550,MATCH(AD$2,Kraftvärmeprod!$B$1:$VX$1,0),FALSE)/1,0)-IFERROR(VLOOKUP($B166,'Slutlig allokering kvv'!$B$2:$BX$550,MATCH(AD$2,'Slutlig allokering kvv'!$B$1:$BX$1,0),FALSE)/1,0))</f>
        <v>0</v>
      </c>
      <c r="AE166">
        <f>IF($D166="","",IFERROR(VLOOKUP($B166,Miljö!$B$1:$E$550,MATCH("Hjälpel kraftvärme (GWh)",Miljö!$B$1:$E$1,0),FALSE)/1,0)-IFERROR(VLOOKUP($B166,'Slutlig allokering kvv'!$B$2:$BX$549,MATCH(AE$2,'Slutlig allokering kvv'!$B$1:$BX$1,0),FALSE)/1,0))</f>
        <v>1.8860700000000001</v>
      </c>
      <c r="AI166" s="274">
        <f t="shared" si="8"/>
        <v>45.799953000000002</v>
      </c>
      <c r="AK166">
        <f>IFERROR(VLOOKUP($B166,'Slutlig allokering kvv'!$B$2:$AX$549,MATCH("Summa slutlig allokerad tillförd energi (utan hjälpel och rökgaskondensering):",'Slutlig allokering kvv'!$B$1:$AX$1,0),FALSE)/1,"")</f>
        <v>56.190046999999993</v>
      </c>
      <c r="AM166" s="275">
        <f>IFERROR(1-VLOOKUP($B166,'Slutlig allokering kvv'!$B$2:$AX$549,MATCH("Andel av bränsle i kvv som allokerats till värme, exklusive rökgaskondensering och hjälpel",'Slutlig allokering kvv'!$B$1:$AX$1,0),FALSE),"")</f>
        <v>0.44906317286008446</v>
      </c>
      <c r="AO166" s="115">
        <f t="shared" si="9"/>
        <v>0.44906317286008435</v>
      </c>
      <c r="AP166" s="276">
        <f t="shared" si="10"/>
        <v>1.1102230246251565E-16</v>
      </c>
      <c r="AR166" s="115">
        <f t="shared" si="11"/>
        <v>0.41941010681473684</v>
      </c>
    </row>
    <row r="167" spans="1:44">
      <c r="A167" t="s">
        <v>284</v>
      </c>
      <c r="B167" t="s">
        <v>285</v>
      </c>
      <c r="C167" t="str">
        <f>IFERROR(VLOOKUP($B167,Kraftvärmeprod!$B$1:$AH$479,MATCH(C$2,Kraftvärmeprod!$B$1:$AG$1,0),FALSE)/1,"")</f>
        <v/>
      </c>
      <c r="D167" t="str">
        <f>IFERROR(VLOOKUP($B167,Kraftvärmeprod!$B$1:$AH$479,MATCH(D$2,Kraftvärmeprod!$B$1:$AG$1,0),FALSE)/1,"")</f>
        <v/>
      </c>
      <c r="F167" t="str">
        <f>IF($D167="","",IFERROR(VLOOKUP($B167,Kraftvärmeprod!$B$1:$BX$550,MATCH(F$2,Kraftvärmeprod!$B$1:$VX$1,0),FALSE)/1,0)-IFERROR(VLOOKUP($B167,'Slutlig allokering kvv'!$B$2:$BX$550,MATCH(F$2,'Slutlig allokering kvv'!$B$1:$BX$1,0),FALSE)/1,0))</f>
        <v/>
      </c>
      <c r="G167" t="str">
        <f>IF($D167="","",IFERROR(VLOOKUP($B167,Kraftvärmeprod!$B$1:$BX$550,MATCH(G$2,Kraftvärmeprod!$B$1:$VX$1,0),FALSE)/1,0)-IFERROR(VLOOKUP($B167,'Slutlig allokering kvv'!$B$2:$BX$550,MATCH(G$2,'Slutlig allokering kvv'!$B$1:$BX$1,0),FALSE)/1,0))</f>
        <v/>
      </c>
      <c r="H167" t="str">
        <f>IF($D167="","",IFERROR(VLOOKUP($B167,Kraftvärmeprod!$B$1:$BX$550,MATCH(H$2,Kraftvärmeprod!$B$1:$VX$1,0),FALSE)/1,0)-IFERROR(VLOOKUP($B167,'Slutlig allokering kvv'!$B$2:$BX$550,MATCH(H$2,'Slutlig allokering kvv'!$B$1:$BX$1,0),FALSE)/1,0))</f>
        <v/>
      </c>
      <c r="I167" t="str">
        <f>IF($D167="","",IFERROR(VLOOKUP($B167,Kraftvärmeprod!$B$1:$BX$550,MATCH(I$2,Kraftvärmeprod!$B$1:$VX$1,0),FALSE)/1,0)-IFERROR(VLOOKUP($B167,'Slutlig allokering kvv'!$B$2:$BX$550,MATCH(I$2,'Slutlig allokering kvv'!$B$1:$BX$1,0),FALSE)/1,0))</f>
        <v/>
      </c>
      <c r="J167" t="str">
        <f>IF($D167="","",IFERROR(VLOOKUP($B167,Kraftvärmeprod!$B$1:$BX$550,MATCH(J$2,Kraftvärmeprod!$B$1:$VX$1,0),FALSE)/1,0)-IFERROR(VLOOKUP($B167,'Slutlig allokering kvv'!$B$2:$BX$550,MATCH(J$2,'Slutlig allokering kvv'!$B$1:$BX$1,0),FALSE)/1,0))</f>
        <v/>
      </c>
      <c r="K167" t="str">
        <f>IF($D167="","",IFERROR(VLOOKUP($B167,Kraftvärmeprod!$B$1:$BX$550,MATCH(K$2,Kraftvärmeprod!$B$1:$VX$1,0),FALSE)/1,0)-IFERROR(VLOOKUP($B167,'Slutlig allokering kvv'!$B$2:$BX$550,MATCH(K$2,'Slutlig allokering kvv'!$B$1:$BX$1,0),FALSE)/1,0))</f>
        <v/>
      </c>
      <c r="L167" t="str">
        <f>IF($D167="","",IFERROR(VLOOKUP($B167,Kraftvärmeprod!$B$1:$BX$550,MATCH(L$2,Kraftvärmeprod!$B$1:$VX$1,0),FALSE)/1,0)-IFERROR(VLOOKUP($B167,'Slutlig allokering kvv'!$B$2:$BX$550,MATCH(L$2,'Slutlig allokering kvv'!$B$1:$BX$1,0),FALSE)/1,0))</f>
        <v/>
      </c>
      <c r="M167" t="str">
        <f>IF($D167="","",IFERROR(VLOOKUP($B167,Kraftvärmeprod!$B$1:$BX$550,MATCH(M$2,Kraftvärmeprod!$B$1:$VX$1,0),FALSE)/1,0)-IFERROR(VLOOKUP($B167,'Slutlig allokering kvv'!$B$2:$BX$550,MATCH(M$2,'Slutlig allokering kvv'!$B$1:$BX$1,0),FALSE)/1,0))</f>
        <v/>
      </c>
      <c r="N167" t="str">
        <f>IF($D167="","",IFERROR(VLOOKUP($B167,Kraftvärmeprod!$B$1:$BX$550,MATCH(N$2,Kraftvärmeprod!$B$1:$VX$1,0),FALSE)/1,0)-IFERROR(VLOOKUP($B167,'Slutlig allokering kvv'!$B$2:$BX$550,MATCH(N$2,'Slutlig allokering kvv'!$B$1:$BX$1,0),FALSE)/1,0))</f>
        <v/>
      </c>
      <c r="O167" t="str">
        <f>IF($D167="","",IFERROR(VLOOKUP($B167,Kraftvärmeprod!$B$1:$BX$550,MATCH(O$2,Kraftvärmeprod!$B$1:$VX$1,0),FALSE)/1,0)-IFERROR(VLOOKUP($B167,'Slutlig allokering kvv'!$B$2:$BX$550,MATCH(O$2,'Slutlig allokering kvv'!$B$1:$BX$1,0),FALSE)/1,0))</f>
        <v/>
      </c>
      <c r="P167" t="str">
        <f>IF($D167="","",IFERROR(VLOOKUP($B167,Kraftvärmeprod!$B$1:$BX$550,MATCH(P$2,Kraftvärmeprod!$B$1:$VX$1,0),FALSE)/1,0)-IFERROR(VLOOKUP($B167,'Slutlig allokering kvv'!$B$2:$BX$550,MATCH(P$2,'Slutlig allokering kvv'!$B$1:$BX$1,0),FALSE)/1,0))</f>
        <v/>
      </c>
      <c r="Q167" t="str">
        <f>IF($D167="","",IFERROR(VLOOKUP($B167,Kraftvärmeprod!$B$1:$BX$550,MATCH(Q$2,Kraftvärmeprod!$B$1:$VX$1,0),FALSE)/1,0)-IFERROR(VLOOKUP($B167,'Slutlig allokering kvv'!$B$2:$BX$550,MATCH(Q$2,'Slutlig allokering kvv'!$B$1:$BX$1,0),FALSE)/1,0))</f>
        <v/>
      </c>
      <c r="R167" t="str">
        <f>IF($D167="","",IFERROR(VLOOKUP($B167,Kraftvärmeprod!$B$1:$BX$550,MATCH(R$2,Kraftvärmeprod!$B$1:$VX$1,0),FALSE)/1,0)-IFERROR(VLOOKUP($B167,'Slutlig allokering kvv'!$B$2:$BX$550,MATCH(R$2,'Slutlig allokering kvv'!$B$1:$BX$1,0),FALSE)/1,0))</f>
        <v/>
      </c>
      <c r="S167" t="str">
        <f>IF($D167="","",IFERROR(VLOOKUP($B167,Kraftvärmeprod!$B$1:$BX$550,MATCH(S$2,Kraftvärmeprod!$B$1:$VX$1,0),FALSE)/1,0)-IFERROR(VLOOKUP($B167,'Slutlig allokering kvv'!$B$2:$BX$550,MATCH(S$2,'Slutlig allokering kvv'!$B$1:$BX$1,0),FALSE)/1,0))</f>
        <v/>
      </c>
      <c r="T167" t="str">
        <f>IF($D167="","",IFERROR(VLOOKUP($B167,Kraftvärmeprod!$B$1:$BX$550,MATCH(T$2,Kraftvärmeprod!$B$1:$VX$1,0),FALSE)/1,0)-IFERROR(VLOOKUP($B167,'Slutlig allokering kvv'!$B$2:$BX$550,MATCH(T$2,'Slutlig allokering kvv'!$B$1:$BX$1,0),FALSE)/1,0))</f>
        <v/>
      </c>
      <c r="U167" t="str">
        <f>IF($D167="","",IFERROR(VLOOKUP($B167,Kraftvärmeprod!$B$1:$BX$550,MATCH(U$2,Kraftvärmeprod!$B$1:$VX$1,0),FALSE)/1,0)-IFERROR(VLOOKUP($B167,'Slutlig allokering kvv'!$B$2:$BX$550,MATCH(U$2,'Slutlig allokering kvv'!$B$1:$BX$1,0),FALSE)/1,0))</f>
        <v/>
      </c>
      <c r="V167" t="str">
        <f>IF($D167="","",IFERROR(VLOOKUP($B167,Kraftvärmeprod!$B$1:$BX$550,MATCH(V$2,Kraftvärmeprod!$B$1:$VX$1,0),FALSE)/1,0)-IFERROR(VLOOKUP($B167,'Slutlig allokering kvv'!$B$2:$BX$550,MATCH(V$2,'Slutlig allokering kvv'!$B$1:$BX$1,0),FALSE)/1,0))</f>
        <v/>
      </c>
      <c r="W167" t="str">
        <f>IF($D167="","",IFERROR(VLOOKUP($B167,Kraftvärmeprod!$B$1:$BX$550,MATCH(W$2,Kraftvärmeprod!$B$1:$VX$1,0),FALSE)/1,0)-IFERROR(VLOOKUP($B167,'Slutlig allokering kvv'!$B$2:$BX$550,MATCH(W$2,'Slutlig allokering kvv'!$B$1:$BX$1,0),FALSE)/1,0))</f>
        <v/>
      </c>
      <c r="X167" t="str">
        <f>IF($D167="","",IFERROR(VLOOKUP($B167,Kraftvärmeprod!$B$1:$BX$550,MATCH(X$2,Kraftvärmeprod!$B$1:$VX$1,0),FALSE)/1,0)-IFERROR(VLOOKUP($B167,'Slutlig allokering kvv'!$B$2:$BX$550,MATCH(X$2,'Slutlig allokering kvv'!$B$1:$BX$1,0),FALSE)/1,0))</f>
        <v/>
      </c>
      <c r="Y167" t="str">
        <f>IF($D167="","",IFERROR(VLOOKUP($B167,Kraftvärmeprod!$B$1:$BX$550,MATCH(Y$2,Kraftvärmeprod!$B$1:$VX$1,0),FALSE)/1,0)-IFERROR(VLOOKUP($B167,'Slutlig allokering kvv'!$B$2:$BX$550,MATCH(Y$2,'Slutlig allokering kvv'!$B$1:$BX$1,0),FALSE)/1,0))</f>
        <v/>
      </c>
      <c r="Z167" t="str">
        <f>IF($D167="","",IFERROR(VLOOKUP($B167,Kraftvärmeprod!$B$1:$BX$550,MATCH(Z$2,Kraftvärmeprod!$B$1:$VX$1,0),FALSE)/1,0)-IFERROR(VLOOKUP($B167,'Slutlig allokering kvv'!$B$2:$BX$550,MATCH(Z$2,'Slutlig allokering kvv'!$B$1:$BX$1,0),FALSE)/1,0))</f>
        <v/>
      </c>
      <c r="AA167" t="str">
        <f>IF($D167="","",IFERROR(VLOOKUP($B167,Kraftvärmeprod!$B$1:$BX$550,MATCH(AA$2,Kraftvärmeprod!$B$1:$VX$1,0),FALSE)/1,0)-IFERROR(VLOOKUP($B167,'Slutlig allokering kvv'!$B$2:$BX$550,MATCH(AA$2,'Slutlig allokering kvv'!$B$1:$BX$1,0),FALSE)/1,0))</f>
        <v/>
      </c>
      <c r="AB167" t="str">
        <f>IF($D167="","",IFERROR(VLOOKUP($B167,Kraftvärmeprod!$B$1:$BX$550,MATCH(AB$2,Kraftvärmeprod!$B$1:$VX$1,0),FALSE)/1,0)-IFERROR(VLOOKUP($B167,'Slutlig allokering kvv'!$B$2:$BX$550,MATCH(AB$2,'Slutlig allokering kvv'!$B$1:$BX$1,0),FALSE)/1,0))</f>
        <v/>
      </c>
      <c r="AC167" t="str">
        <f>IF($D167="","",IFERROR(VLOOKUP($B167,Kraftvärmeprod!$B$1:$BX$550,MATCH(AC$2,Kraftvärmeprod!$B$1:$VX$1,0),FALSE)/1,0)-IFERROR(VLOOKUP($B167,'Slutlig allokering kvv'!$B$2:$BX$550,MATCH(AC$2,'Slutlig allokering kvv'!$B$1:$BX$1,0),FALSE)/1,0))</f>
        <v/>
      </c>
      <c r="AD167" t="str">
        <f>IF($D167="","",IFERROR(VLOOKUP($B167,Kraftvärmeprod!$B$1:$BX$550,MATCH(AD$2,Kraftvärmeprod!$B$1:$VX$1,0),FALSE)/1,0)-IFERROR(VLOOKUP($B167,'Slutlig allokering kvv'!$B$2:$BX$550,MATCH(AD$2,'Slutlig allokering kvv'!$B$1:$BX$1,0),FALSE)/1,0))</f>
        <v/>
      </c>
      <c r="AE167" t="str">
        <f>IF($D167="","",IFERROR(VLOOKUP($B167,Miljö!$B$1:$E$550,MATCH("Hjälpel kraftvärme (GWh)",Miljö!$B$1:$E$1,0),FALSE)/1,0)-IFERROR(VLOOKUP($B167,'Slutlig allokering kvv'!$B$2:$BX$549,MATCH(AE$2,'Slutlig allokering kvv'!$B$1:$BX$1,0),FALSE)/1,0))</f>
        <v/>
      </c>
      <c r="AI167" s="274">
        <f t="shared" si="8"/>
        <v>0</v>
      </c>
      <c r="AK167">
        <f>IFERROR(VLOOKUP($B167,'Slutlig allokering kvv'!$B$2:$AX$549,MATCH("Summa slutlig allokerad tillförd energi (utan hjälpel och rökgaskondensering):",'Slutlig allokering kvv'!$B$1:$AX$1,0),FALSE)/1,"")</f>
        <v>0</v>
      </c>
      <c r="AM167" s="275" t="str">
        <f>IFERROR(1-VLOOKUP($B167,'Slutlig allokering kvv'!$B$2:$AX$549,MATCH("Andel av bränsle i kvv som allokerats till värme, exklusive rökgaskondensering och hjälpel",'Slutlig allokering kvv'!$B$1:$AX$1,0),FALSE),"")</f>
        <v/>
      </c>
      <c r="AO167" s="115" t="str">
        <f t="shared" si="9"/>
        <v/>
      </c>
      <c r="AP167" s="276" t="str">
        <f t="shared" si="10"/>
        <v/>
      </c>
      <c r="AR167" s="115" t="str">
        <f t="shared" si="11"/>
        <v/>
      </c>
    </row>
    <row r="168" spans="1:44">
      <c r="A168" t="s">
        <v>284</v>
      </c>
      <c r="B168" t="s">
        <v>287</v>
      </c>
      <c r="C168">
        <f>IFERROR(VLOOKUP($B168,Kraftvärmeprod!$B$1:$AH$479,MATCH(C$2,Kraftvärmeprod!$B$1:$AG$1,0),FALSE)/1,"")</f>
        <v>952.31</v>
      </c>
      <c r="D168">
        <f>IFERROR(VLOOKUP($B168,Kraftvärmeprod!$B$1:$AH$479,MATCH(D$2,Kraftvärmeprod!$B$1:$AG$1,0),FALSE)/1,"")</f>
        <v>427.04</v>
      </c>
      <c r="F168">
        <f>IF($D168="","",IFERROR(VLOOKUP($B168,Kraftvärmeprod!$B$1:$BX$550,MATCH(F$2,Kraftvärmeprod!$B$1:$VX$1,0),FALSE)/1,0)-IFERROR(VLOOKUP($B168,'Slutlig allokering kvv'!$B$2:$BX$550,MATCH(F$2,'Slutlig allokering kvv'!$B$1:$BX$1,0),FALSE)/1,0))</f>
        <v>9.4561999999999997E-3</v>
      </c>
      <c r="G168">
        <f>IF($D168="","",IFERROR(VLOOKUP($B168,Kraftvärmeprod!$B$1:$BX$550,MATCH(G$2,Kraftvärmeprod!$B$1:$VX$1,0),FALSE)/1,0)-IFERROR(VLOOKUP($B168,'Slutlig allokering kvv'!$B$2:$BX$550,MATCH(G$2,'Slutlig allokering kvv'!$B$1:$BX$1,0),FALSE)/1,0))</f>
        <v>1.4696899999999999</v>
      </c>
      <c r="H168">
        <f>IF($D168="","",IFERROR(VLOOKUP($B168,Kraftvärmeprod!$B$1:$BX$550,MATCH(H$2,Kraftvärmeprod!$B$1:$VX$1,0),FALSE)/1,0)-IFERROR(VLOOKUP($B168,'Slutlig allokering kvv'!$B$2:$BX$550,MATCH(H$2,'Slutlig allokering kvv'!$B$1:$BX$1,0),FALSE)/1,0))</f>
        <v>0</v>
      </c>
      <c r="I168">
        <f>IF($D168="","",IFERROR(VLOOKUP($B168,Kraftvärmeprod!$B$1:$BX$550,MATCH(I$2,Kraftvärmeprod!$B$1:$VX$1,0),FALSE)/1,0)-IFERROR(VLOOKUP($B168,'Slutlig allokering kvv'!$B$2:$BX$550,MATCH(I$2,'Slutlig allokering kvv'!$B$1:$BX$1,0),FALSE)/1,0))</f>
        <v>0</v>
      </c>
      <c r="J168">
        <f>IF($D168="","",IFERROR(VLOOKUP($B168,Kraftvärmeprod!$B$1:$BX$550,MATCH(J$2,Kraftvärmeprod!$B$1:$VX$1,0),FALSE)/1,0)-IFERROR(VLOOKUP($B168,'Slutlig allokering kvv'!$B$2:$BX$550,MATCH(J$2,'Slutlig allokering kvv'!$B$1:$BX$1,0),FALSE)/1,0))</f>
        <v>0</v>
      </c>
      <c r="K168">
        <f>IF($D168="","",IFERROR(VLOOKUP($B168,Kraftvärmeprod!$B$1:$BX$550,MATCH(K$2,Kraftvärmeprod!$B$1:$VX$1,0),FALSE)/1,0)-IFERROR(VLOOKUP($B168,'Slutlig allokering kvv'!$B$2:$BX$550,MATCH(K$2,'Slutlig allokering kvv'!$B$1:$BX$1,0),FALSE)/1,0))</f>
        <v>0</v>
      </c>
      <c r="L168">
        <f>IF($D168="","",IFERROR(VLOOKUP($B168,Kraftvärmeprod!$B$1:$BX$550,MATCH(L$2,Kraftvärmeprod!$B$1:$VX$1,0),FALSE)/1,0)-IFERROR(VLOOKUP($B168,'Slutlig allokering kvv'!$B$2:$BX$550,MATCH(L$2,'Slutlig allokering kvv'!$B$1:$BX$1,0),FALSE)/1,0))</f>
        <v>14.512</v>
      </c>
      <c r="M168">
        <f>IF($D168="","",IFERROR(VLOOKUP($B168,Kraftvärmeprod!$B$1:$BX$550,MATCH(M$2,Kraftvärmeprod!$B$1:$VX$1,0),FALSE)/1,0)-IFERROR(VLOOKUP($B168,'Slutlig allokering kvv'!$B$2:$BX$550,MATCH(M$2,'Slutlig allokering kvv'!$B$1:$BX$1,0),FALSE)/1,0))</f>
        <v>8.0616200000000013</v>
      </c>
      <c r="N168">
        <f>IF($D168="","",IFERROR(VLOOKUP($B168,Kraftvärmeprod!$B$1:$BX$550,MATCH(N$2,Kraftvärmeprod!$B$1:$VX$1,0),FALSE)/1,0)-IFERROR(VLOOKUP($B168,'Slutlig allokering kvv'!$B$2:$BX$550,MATCH(N$2,'Slutlig allokering kvv'!$B$1:$BX$1,0),FALSE)/1,0))</f>
        <v>20.930000000000003</v>
      </c>
      <c r="O168">
        <f>IF($D168="","",IFERROR(VLOOKUP($B168,Kraftvärmeprod!$B$1:$BX$550,MATCH(O$2,Kraftvärmeprod!$B$1:$VX$1,0),FALSE)/1,0)-IFERROR(VLOOKUP($B168,'Slutlig allokering kvv'!$B$2:$BX$550,MATCH(O$2,'Slutlig allokering kvv'!$B$1:$BX$1,0),FALSE)/1,0))</f>
        <v>14.5282</v>
      </c>
      <c r="P168">
        <f>IF($D168="","",IFERROR(VLOOKUP($B168,Kraftvärmeprod!$B$1:$BX$550,MATCH(P$2,Kraftvärmeprod!$B$1:$VX$1,0),FALSE)/1,0)-IFERROR(VLOOKUP($B168,'Slutlig allokering kvv'!$B$2:$BX$550,MATCH(P$2,'Slutlig allokering kvv'!$B$1:$BX$1,0),FALSE)/1,0))</f>
        <v>0.73664499999999999</v>
      </c>
      <c r="Q168">
        <f>IF($D168="","",IFERROR(VLOOKUP($B168,Kraftvärmeprod!$B$1:$BX$550,MATCH(Q$2,Kraftvärmeprod!$B$1:$VX$1,0),FALSE)/1,0)-IFERROR(VLOOKUP($B168,'Slutlig allokering kvv'!$B$2:$BX$550,MATCH(Q$2,'Slutlig allokering kvv'!$B$1:$BX$1,0),FALSE)/1,0))</f>
        <v>0</v>
      </c>
      <c r="R168">
        <f>IF($D168="","",IFERROR(VLOOKUP($B168,Kraftvärmeprod!$B$1:$BX$550,MATCH(R$2,Kraftvärmeprod!$B$1:$VX$1,0),FALSE)/1,0)-IFERROR(VLOOKUP($B168,'Slutlig allokering kvv'!$B$2:$BX$550,MATCH(R$2,'Slutlig allokering kvv'!$B$1:$BX$1,0),FALSE)/1,0))</f>
        <v>0</v>
      </c>
      <c r="S168">
        <f>IF($D168="","",IFERROR(VLOOKUP($B168,Kraftvärmeprod!$B$1:$BX$550,MATCH(S$2,Kraftvärmeprod!$B$1:$VX$1,0),FALSE)/1,0)-IFERROR(VLOOKUP($B168,'Slutlig allokering kvv'!$B$2:$BX$550,MATCH(S$2,'Slutlig allokering kvv'!$B$1:$BX$1,0),FALSE)/1,0))</f>
        <v>0</v>
      </c>
      <c r="T168">
        <f>IF($D168="","",IFERROR(VLOOKUP($B168,Kraftvärmeprod!$B$1:$BX$550,MATCH(T$2,Kraftvärmeprod!$B$1:$VX$1,0),FALSE)/1,0)-IFERROR(VLOOKUP($B168,'Slutlig allokering kvv'!$B$2:$BX$550,MATCH(T$2,'Slutlig allokering kvv'!$B$1:$BX$1,0),FALSE)/1,0))</f>
        <v>0</v>
      </c>
      <c r="U168">
        <f>IF($D168="","",IFERROR(VLOOKUP($B168,Kraftvärmeprod!$B$1:$BX$550,MATCH(U$2,Kraftvärmeprod!$B$1:$VX$1,0),FALSE)/1,0)-IFERROR(VLOOKUP($B168,'Slutlig allokering kvv'!$B$2:$BX$550,MATCH(U$2,'Slutlig allokering kvv'!$B$1:$BX$1,0),FALSE)/1,0))</f>
        <v>0</v>
      </c>
      <c r="V168">
        <f>IF($D168="","",IFERROR(VLOOKUP($B168,Kraftvärmeprod!$B$1:$BX$550,MATCH(V$2,Kraftvärmeprod!$B$1:$VX$1,0),FALSE)/1,0)-IFERROR(VLOOKUP($B168,'Slutlig allokering kvv'!$B$2:$BX$550,MATCH(V$2,'Slutlig allokering kvv'!$B$1:$BX$1,0),FALSE)/1,0))</f>
        <v>313.49200000000002</v>
      </c>
      <c r="W168">
        <f>IF($D168="","",IFERROR(VLOOKUP($B168,Kraftvärmeprod!$B$1:$BX$550,MATCH(W$2,Kraftvärmeprod!$B$1:$VX$1,0),FALSE)/1,0)-IFERROR(VLOOKUP($B168,'Slutlig allokering kvv'!$B$2:$BX$550,MATCH(W$2,'Slutlig allokering kvv'!$B$1:$BX$1,0),FALSE)/1,0))</f>
        <v>0</v>
      </c>
      <c r="X168">
        <f>IF($D168="","",IFERROR(VLOOKUP($B168,Kraftvärmeprod!$B$1:$BX$550,MATCH(X$2,Kraftvärmeprod!$B$1:$VX$1,0),FALSE)/1,0)-IFERROR(VLOOKUP($B168,'Slutlig allokering kvv'!$B$2:$BX$550,MATCH(X$2,'Slutlig allokering kvv'!$B$1:$BX$1,0),FALSE)/1,0))</f>
        <v>0</v>
      </c>
      <c r="Y168">
        <f>IF($D168="","",IFERROR(VLOOKUP($B168,Kraftvärmeprod!$B$1:$BX$550,MATCH(Y$2,Kraftvärmeprod!$B$1:$VX$1,0),FALSE)/1,0)-IFERROR(VLOOKUP($B168,'Slutlig allokering kvv'!$B$2:$BX$550,MATCH(Y$2,'Slutlig allokering kvv'!$B$1:$BX$1,0),FALSE)/1,0))</f>
        <v>0</v>
      </c>
      <c r="Z168">
        <f>IF($D168="","",IFERROR(VLOOKUP($B168,Kraftvärmeprod!$B$1:$BX$550,MATCH(Z$2,Kraftvärmeprod!$B$1:$VX$1,0),FALSE)/1,0)-IFERROR(VLOOKUP($B168,'Slutlig allokering kvv'!$B$2:$BX$550,MATCH(Z$2,'Slutlig allokering kvv'!$B$1:$BX$1,0),FALSE)/1,0))</f>
        <v>5.8619099999999991</v>
      </c>
      <c r="AA168">
        <f>IF($D168="","",IFERROR(VLOOKUP($B168,Kraftvärmeprod!$B$1:$BX$550,MATCH(AA$2,Kraftvärmeprod!$B$1:$VX$1,0),FALSE)/1,0)-IFERROR(VLOOKUP($B168,'Slutlig allokering kvv'!$B$2:$BX$550,MATCH(AA$2,'Slutlig allokering kvv'!$B$1:$BX$1,0),FALSE)/1,0))</f>
        <v>448.41599999999994</v>
      </c>
      <c r="AB168">
        <f>IF($D168="","",IFERROR(VLOOKUP($B168,Kraftvärmeprod!$B$1:$BX$550,MATCH(AB$2,Kraftvärmeprod!$B$1:$VX$1,0),FALSE)/1,0)-IFERROR(VLOOKUP($B168,'Slutlig allokering kvv'!$B$2:$BX$550,MATCH(AB$2,'Slutlig allokering kvv'!$B$1:$BX$1,0),FALSE)/1,0))</f>
        <v>0</v>
      </c>
      <c r="AC168">
        <f>IF($D168="","",IFERROR(VLOOKUP($B168,Kraftvärmeprod!$B$1:$BX$550,MATCH(AC$2,Kraftvärmeprod!$B$1:$VX$1,0),FALSE)/1,0)-IFERROR(VLOOKUP($B168,'Slutlig allokering kvv'!$B$2:$BX$550,MATCH(AC$2,'Slutlig allokering kvv'!$B$1:$BX$1,0),FALSE)/1,0))</f>
        <v>0</v>
      </c>
      <c r="AD168">
        <f>IF($D168="","",IFERROR(VLOOKUP($B168,Kraftvärmeprod!$B$1:$BX$550,MATCH(AD$2,Kraftvärmeprod!$B$1:$VX$1,0),FALSE)/1,0)-IFERROR(VLOOKUP($B168,'Slutlig allokering kvv'!$B$2:$BX$550,MATCH(AD$2,'Slutlig allokering kvv'!$B$1:$BX$1,0),FALSE)/1,0))</f>
        <v>0</v>
      </c>
      <c r="AE168">
        <f>IF($D168="","",IFERROR(VLOOKUP($B168,Miljö!$B$1:$E$550,MATCH("Hjälpel kraftvärme (GWh)",Miljö!$B$1:$E$1,0),FALSE)/1,0)-IFERROR(VLOOKUP($B168,'Slutlig allokering kvv'!$B$2:$BX$549,MATCH(AE$2,'Slutlig allokering kvv'!$B$1:$BX$1,0),FALSE)/1,0))</f>
        <v>50.437599999999996</v>
      </c>
      <c r="AI168" s="274">
        <f t="shared" si="8"/>
        <v>828.01752119999992</v>
      </c>
      <c r="AK168">
        <f>IFERROR(VLOOKUP($B168,'Slutlig allokering kvv'!$B$2:$AX$549,MATCH("Summa slutlig allokerad tillförd energi (utan hjälpel och rökgaskondensering):",'Slutlig allokering kvv'!$B$1:$AX$1,0),FALSE)/1,"")</f>
        <v>638.48247879999997</v>
      </c>
      <c r="AM168" s="275">
        <f>IFERROR(1-VLOOKUP($B168,'Slutlig allokering kvv'!$B$2:$AX$549,MATCH("Andel av bränsle i kvv som allokerats till värme, exklusive rökgaskondensering och hjälpel",'Slutlig allokering kvv'!$B$1:$AX$1,0),FALSE),"")</f>
        <v>0.56462156235935912</v>
      </c>
      <c r="AO168" s="115">
        <f t="shared" si="9"/>
        <v>0.56462156235935901</v>
      </c>
      <c r="AP168" s="276">
        <f t="shared" si="10"/>
        <v>1.1102230246251565E-16</v>
      </c>
      <c r="AR168" s="115">
        <f t="shared" si="11"/>
        <v>0.48612614315077213</v>
      </c>
    </row>
    <row r="169" spans="1:44">
      <c r="A169" t="s">
        <v>284</v>
      </c>
      <c r="B169" t="s">
        <v>288</v>
      </c>
      <c r="C169">
        <f>IFERROR(VLOOKUP($B169,Kraftvärmeprod!$B$1:$AH$479,MATCH(C$2,Kraftvärmeprod!$B$1:$AG$1,0),FALSE)/1,"")</f>
        <v>53.920638199999999</v>
      </c>
      <c r="D169">
        <f>IFERROR(VLOOKUP($B169,Kraftvärmeprod!$B$1:$AH$479,MATCH(D$2,Kraftvärmeprod!$B$1:$AG$1,0),FALSE)/1,"")</f>
        <v>24.179430490000001</v>
      </c>
      <c r="F169">
        <f>IF($D169="","",IFERROR(VLOOKUP($B169,Kraftvärmeprod!$B$1:$BX$550,MATCH(F$2,Kraftvärmeprod!$B$1:$VX$1,0),FALSE)/1,0)-IFERROR(VLOOKUP($B169,'Slutlig allokering kvv'!$B$2:$BX$550,MATCH(F$2,'Slutlig allokering kvv'!$B$1:$BX$1,0),FALSE)/1,0))</f>
        <v>3.3811999999999997E-4</v>
      </c>
      <c r="G169">
        <f>IF($D169="","",IFERROR(VLOOKUP($B169,Kraftvärmeprod!$B$1:$BX$550,MATCH(G$2,Kraftvärmeprod!$B$1:$VX$1,0),FALSE)/1,0)-IFERROR(VLOOKUP($B169,'Slutlig allokering kvv'!$B$2:$BX$550,MATCH(G$2,'Slutlig allokering kvv'!$B$1:$BX$1,0),FALSE)/1,0))</f>
        <v>0.20958300500000002</v>
      </c>
      <c r="H169">
        <f>IF($D169="","",IFERROR(VLOOKUP($B169,Kraftvärmeprod!$B$1:$BX$550,MATCH(H$2,Kraftvärmeprod!$B$1:$VX$1,0),FALSE)/1,0)-IFERROR(VLOOKUP($B169,'Slutlig allokering kvv'!$B$2:$BX$550,MATCH(H$2,'Slutlig allokering kvv'!$B$1:$BX$1,0),FALSE)/1,0))</f>
        <v>0</v>
      </c>
      <c r="I169">
        <f>IF($D169="","",IFERROR(VLOOKUP($B169,Kraftvärmeprod!$B$1:$BX$550,MATCH(I$2,Kraftvärmeprod!$B$1:$VX$1,0),FALSE)/1,0)-IFERROR(VLOOKUP($B169,'Slutlig allokering kvv'!$B$2:$BX$550,MATCH(I$2,'Slutlig allokering kvv'!$B$1:$BX$1,0),FALSE)/1,0))</f>
        <v>1.4660539999999998E-3</v>
      </c>
      <c r="J169">
        <f>IF($D169="","",IFERROR(VLOOKUP($B169,Kraftvärmeprod!$B$1:$BX$550,MATCH(J$2,Kraftvärmeprod!$B$1:$VX$1,0),FALSE)/1,0)-IFERROR(VLOOKUP($B169,'Slutlig allokering kvv'!$B$2:$BX$550,MATCH(J$2,'Slutlig allokering kvv'!$B$1:$BX$1,0),FALSE)/1,0))</f>
        <v>0</v>
      </c>
      <c r="K169">
        <f>IF($D169="","",IFERROR(VLOOKUP($B169,Kraftvärmeprod!$B$1:$BX$550,MATCH(K$2,Kraftvärmeprod!$B$1:$VX$1,0),FALSE)/1,0)-IFERROR(VLOOKUP($B169,'Slutlig allokering kvv'!$B$2:$BX$550,MATCH(K$2,'Slutlig allokering kvv'!$B$1:$BX$1,0),FALSE)/1,0))</f>
        <v>0</v>
      </c>
      <c r="L169">
        <f>IF($D169="","",IFERROR(VLOOKUP($B169,Kraftvärmeprod!$B$1:$BX$550,MATCH(L$2,Kraftvärmeprod!$B$1:$VX$1,0),FALSE)/1,0)-IFERROR(VLOOKUP($B169,'Slutlig allokering kvv'!$B$2:$BX$550,MATCH(L$2,'Slutlig allokering kvv'!$B$1:$BX$1,0),FALSE)/1,0))</f>
        <v>1.002011183</v>
      </c>
      <c r="M169">
        <f>IF($D169="","",IFERROR(VLOOKUP($B169,Kraftvärmeprod!$B$1:$BX$550,MATCH(M$2,Kraftvärmeprod!$B$1:$VX$1,0),FALSE)/1,0)-IFERROR(VLOOKUP($B169,'Slutlig allokering kvv'!$B$2:$BX$550,MATCH(M$2,'Slutlig allokering kvv'!$B$1:$BX$1,0),FALSE)/1,0))</f>
        <v>0.55654908299999994</v>
      </c>
      <c r="N169">
        <f>IF($D169="","",IFERROR(VLOOKUP($B169,Kraftvärmeprod!$B$1:$BX$550,MATCH(N$2,Kraftvärmeprod!$B$1:$VX$1,0),FALSE)/1,0)-IFERROR(VLOOKUP($B169,'Slutlig allokering kvv'!$B$2:$BX$550,MATCH(N$2,'Slutlig allokering kvv'!$B$1:$BX$1,0),FALSE)/1,0))</f>
        <v>1.445088701</v>
      </c>
      <c r="O169">
        <f>IF($D169="","",IFERROR(VLOOKUP($B169,Kraftvärmeprod!$B$1:$BX$550,MATCH(O$2,Kraftvärmeprod!$B$1:$VX$1,0),FALSE)/1,0)-IFERROR(VLOOKUP($B169,'Slutlig allokering kvv'!$B$2:$BX$550,MATCH(O$2,'Slutlig allokering kvv'!$B$1:$BX$1,0),FALSE)/1,0))</f>
        <v>1.0029818849999999</v>
      </c>
      <c r="P169">
        <f>IF($D169="","",IFERROR(VLOOKUP($B169,Kraftvärmeprod!$B$1:$BX$550,MATCH(P$2,Kraftvärmeprod!$B$1:$VX$1,0),FALSE)/1,0)-IFERROR(VLOOKUP($B169,'Slutlig allokering kvv'!$B$2:$BX$550,MATCH(P$2,'Slutlig allokering kvv'!$B$1:$BX$1,0),FALSE)/1,0))</f>
        <v>5.0980888999999995E-2</v>
      </c>
      <c r="Q169">
        <f>IF($D169="","",IFERROR(VLOOKUP($B169,Kraftvärmeprod!$B$1:$BX$550,MATCH(Q$2,Kraftvärmeprod!$B$1:$VX$1,0),FALSE)/1,0)-IFERROR(VLOOKUP($B169,'Slutlig allokering kvv'!$B$2:$BX$550,MATCH(Q$2,'Slutlig allokering kvv'!$B$1:$BX$1,0),FALSE)/1,0))</f>
        <v>0</v>
      </c>
      <c r="R169">
        <f>IF($D169="","",IFERROR(VLOOKUP($B169,Kraftvärmeprod!$B$1:$BX$550,MATCH(R$2,Kraftvärmeprod!$B$1:$VX$1,0),FALSE)/1,0)-IFERROR(VLOOKUP($B169,'Slutlig allokering kvv'!$B$2:$BX$550,MATCH(R$2,'Slutlig allokering kvv'!$B$1:$BX$1,0),FALSE)/1,0))</f>
        <v>0</v>
      </c>
      <c r="S169">
        <f>IF($D169="","",IFERROR(VLOOKUP($B169,Kraftvärmeprod!$B$1:$BX$550,MATCH(S$2,Kraftvärmeprod!$B$1:$VX$1,0),FALSE)/1,0)-IFERROR(VLOOKUP($B169,'Slutlig allokering kvv'!$B$2:$BX$550,MATCH(S$2,'Slutlig allokering kvv'!$B$1:$BX$1,0),FALSE)/1,0))</f>
        <v>0</v>
      </c>
      <c r="T169">
        <f>IF($D169="","",IFERROR(VLOOKUP($B169,Kraftvärmeprod!$B$1:$BX$550,MATCH(T$2,Kraftvärmeprod!$B$1:$VX$1,0),FALSE)/1,0)-IFERROR(VLOOKUP($B169,'Slutlig allokering kvv'!$B$2:$BX$550,MATCH(T$2,'Slutlig allokering kvv'!$B$1:$BX$1,0),FALSE)/1,0))</f>
        <v>0</v>
      </c>
      <c r="U169">
        <f>IF($D169="","",IFERROR(VLOOKUP($B169,Kraftvärmeprod!$B$1:$BX$550,MATCH(U$2,Kraftvärmeprod!$B$1:$VX$1,0),FALSE)/1,0)-IFERROR(VLOOKUP($B169,'Slutlig allokering kvv'!$B$2:$BX$550,MATCH(U$2,'Slutlig allokering kvv'!$B$1:$BX$1,0),FALSE)/1,0))</f>
        <v>0</v>
      </c>
      <c r="V169">
        <f>IF($D169="","",IFERROR(VLOOKUP($B169,Kraftvärmeprod!$B$1:$BX$550,MATCH(V$2,Kraftvärmeprod!$B$1:$VX$1,0),FALSE)/1,0)-IFERROR(VLOOKUP($B169,'Slutlig allokering kvv'!$B$2:$BX$550,MATCH(V$2,'Slutlig allokering kvv'!$B$1:$BX$1,0),FALSE)/1,0))</f>
        <v>18.678430349999999</v>
      </c>
      <c r="W169">
        <f>IF($D169="","",IFERROR(VLOOKUP($B169,Kraftvärmeprod!$B$1:$BX$550,MATCH(W$2,Kraftvärmeprod!$B$1:$VX$1,0),FALSE)/1,0)-IFERROR(VLOOKUP($B169,'Slutlig allokering kvv'!$B$2:$BX$550,MATCH(W$2,'Slutlig allokering kvv'!$B$1:$BX$1,0),FALSE)/1,0))</f>
        <v>0</v>
      </c>
      <c r="X169">
        <f>IF($D169="","",IFERROR(VLOOKUP($B169,Kraftvärmeprod!$B$1:$BX$550,MATCH(X$2,Kraftvärmeprod!$B$1:$VX$1,0),FALSE)/1,0)-IFERROR(VLOOKUP($B169,'Slutlig allokering kvv'!$B$2:$BX$550,MATCH(X$2,'Slutlig allokering kvv'!$B$1:$BX$1,0),FALSE)/1,0))</f>
        <v>0</v>
      </c>
      <c r="Y169">
        <f>IF($D169="","",IFERROR(VLOOKUP($B169,Kraftvärmeprod!$B$1:$BX$550,MATCH(Y$2,Kraftvärmeprod!$B$1:$VX$1,0),FALSE)/1,0)-IFERROR(VLOOKUP($B169,'Slutlig allokering kvv'!$B$2:$BX$550,MATCH(Y$2,'Slutlig allokering kvv'!$B$1:$BX$1,0),FALSE)/1,0))</f>
        <v>0</v>
      </c>
      <c r="Z169">
        <f>IF($D169="","",IFERROR(VLOOKUP($B169,Kraftvärmeprod!$B$1:$BX$550,MATCH(Z$2,Kraftvärmeprod!$B$1:$VX$1,0),FALSE)/1,0)-IFERROR(VLOOKUP($B169,'Slutlig allokering kvv'!$B$2:$BX$550,MATCH(Z$2,'Slutlig allokering kvv'!$B$1:$BX$1,0),FALSE)/1,0))</f>
        <v>0.25819977000000005</v>
      </c>
      <c r="AA169">
        <f>IF($D169="","",IFERROR(VLOOKUP($B169,Kraftvärmeprod!$B$1:$BX$550,MATCH(AA$2,Kraftvärmeprod!$B$1:$VX$1,0),FALSE)/1,0)-IFERROR(VLOOKUP($B169,'Slutlig allokering kvv'!$B$2:$BX$550,MATCH(AA$2,'Slutlig allokering kvv'!$B$1:$BX$1,0),FALSE)/1,0))</f>
        <v>21.675810269999999</v>
      </c>
      <c r="AB169">
        <f>IF($D169="","",IFERROR(VLOOKUP($B169,Kraftvärmeprod!$B$1:$BX$550,MATCH(AB$2,Kraftvärmeprod!$B$1:$VX$1,0),FALSE)/1,0)-IFERROR(VLOOKUP($B169,'Slutlig allokering kvv'!$B$2:$BX$550,MATCH(AB$2,'Slutlig allokering kvv'!$B$1:$BX$1,0),FALSE)/1,0))</f>
        <v>0</v>
      </c>
      <c r="AC169">
        <f>IF($D169="","",IFERROR(VLOOKUP($B169,Kraftvärmeprod!$B$1:$BX$550,MATCH(AC$2,Kraftvärmeprod!$B$1:$VX$1,0),FALSE)/1,0)-IFERROR(VLOOKUP($B169,'Slutlig allokering kvv'!$B$2:$BX$550,MATCH(AC$2,'Slutlig allokering kvv'!$B$1:$BX$1,0),FALSE)/1,0))</f>
        <v>0</v>
      </c>
      <c r="AD169">
        <f>IF($D169="","",IFERROR(VLOOKUP($B169,Kraftvärmeprod!$B$1:$BX$550,MATCH(AD$2,Kraftvärmeprod!$B$1:$VX$1,0),FALSE)/1,0)-IFERROR(VLOOKUP($B169,'Slutlig allokering kvv'!$B$2:$BX$550,MATCH(AD$2,'Slutlig allokering kvv'!$B$1:$BX$1,0),FALSE)/1,0))</f>
        <v>0</v>
      </c>
      <c r="AE169">
        <f>IF($D169="","",IFERROR(VLOOKUP($B169,Miljö!$B$1:$E$550,MATCH("Hjälpel kraftvärme (GWh)",Miljö!$B$1:$E$1,0),FALSE)/1,0)-IFERROR(VLOOKUP($B169,'Slutlig allokering kvv'!$B$2:$BX$549,MATCH(AE$2,'Slutlig allokering kvv'!$B$1:$BX$1,0),FALSE)/1,0))</f>
        <v>2.2962230969999995</v>
      </c>
      <c r="AI169" s="274">
        <f t="shared" si="8"/>
        <v>44.881439310000005</v>
      </c>
      <c r="AK169">
        <f>IFERROR(VLOOKUP($B169,'Slutlig allokering kvv'!$B$2:$AX$549,MATCH("Summa slutlig allokerad tillförd energi (utan hjälpel och rökgaskondensering):",'Slutlig allokering kvv'!$B$1:$AX$1,0),FALSE)/1,"")</f>
        <v>35.046993008000001</v>
      </c>
      <c r="AM169" s="275">
        <f>IFERROR(1-VLOOKUP($B169,'Slutlig allokering kvv'!$B$2:$AX$549,MATCH("Andel av bränsle i kvv som allokerats till värme, exklusive rökgaskondensering och hjälpel",'Slutlig allokering kvv'!$B$1:$AX$1,0),FALSE),"")</f>
        <v>0.56152032522590378</v>
      </c>
      <c r="AO169" s="115">
        <f t="shared" si="9"/>
        <v>0.56152032522590378</v>
      </c>
      <c r="AP169" s="276">
        <f t="shared" si="10"/>
        <v>0</v>
      </c>
      <c r="AR169" s="115">
        <f t="shared" si="11"/>
        <v>0.51251862123656999</v>
      </c>
    </row>
    <row r="170" spans="1:44">
      <c r="A170" t="s">
        <v>289</v>
      </c>
      <c r="B170" t="s">
        <v>290</v>
      </c>
      <c r="C170">
        <f>IFERROR(VLOOKUP($B170,Kraftvärmeprod!$B$1:$AH$479,MATCH(C$2,Kraftvärmeprod!$B$1:$AG$1,0),FALSE)/1,"")</f>
        <v>197.60900000000001</v>
      </c>
      <c r="D170">
        <f>IFERROR(VLOOKUP($B170,Kraftvärmeprod!$B$1:$AH$479,MATCH(D$2,Kraftvärmeprod!$B$1:$AG$1,0),FALSE)/1,"")</f>
        <v>74.716999999999999</v>
      </c>
      <c r="F170">
        <f>IF($D170="","",IFERROR(VLOOKUP($B170,Kraftvärmeprod!$B$1:$BX$550,MATCH(F$2,Kraftvärmeprod!$B$1:$VX$1,0),FALSE)/1,0)-IFERROR(VLOOKUP($B170,'Slutlig allokering kvv'!$B$2:$BX$550,MATCH(F$2,'Slutlig allokering kvv'!$B$1:$BX$1,0),FALSE)/1,0))</f>
        <v>0</v>
      </c>
      <c r="G170">
        <f>IF($D170="","",IFERROR(VLOOKUP($B170,Kraftvärmeprod!$B$1:$BX$550,MATCH(G$2,Kraftvärmeprod!$B$1:$VX$1,0),FALSE)/1,0)-IFERROR(VLOOKUP($B170,'Slutlig allokering kvv'!$B$2:$BX$550,MATCH(G$2,'Slutlig allokering kvv'!$B$1:$BX$1,0),FALSE)/1,0))</f>
        <v>0</v>
      </c>
      <c r="H170">
        <f>IF($D170="","",IFERROR(VLOOKUP($B170,Kraftvärmeprod!$B$1:$BX$550,MATCH(H$2,Kraftvärmeprod!$B$1:$VX$1,0),FALSE)/1,0)-IFERROR(VLOOKUP($B170,'Slutlig allokering kvv'!$B$2:$BX$550,MATCH(H$2,'Slutlig allokering kvv'!$B$1:$BX$1,0),FALSE)/1,0))</f>
        <v>0</v>
      </c>
      <c r="I170">
        <f>IF($D170="","",IFERROR(VLOOKUP($B170,Kraftvärmeprod!$B$1:$BX$550,MATCH(I$2,Kraftvärmeprod!$B$1:$VX$1,0),FALSE)/1,0)-IFERROR(VLOOKUP($B170,'Slutlig allokering kvv'!$B$2:$BX$550,MATCH(I$2,'Slutlig allokering kvv'!$B$1:$BX$1,0),FALSE)/1,0))</f>
        <v>0</v>
      </c>
      <c r="J170">
        <f>IF($D170="","",IFERROR(VLOOKUP($B170,Kraftvärmeprod!$B$1:$BX$550,MATCH(J$2,Kraftvärmeprod!$B$1:$VX$1,0),FALSE)/1,0)-IFERROR(VLOOKUP($B170,'Slutlig allokering kvv'!$B$2:$BX$550,MATCH(J$2,'Slutlig allokering kvv'!$B$1:$BX$1,0),FALSE)/1,0))</f>
        <v>0</v>
      </c>
      <c r="K170">
        <f>IF($D170="","",IFERROR(VLOOKUP($B170,Kraftvärmeprod!$B$1:$BX$550,MATCH(K$2,Kraftvärmeprod!$B$1:$VX$1,0),FALSE)/1,0)-IFERROR(VLOOKUP($B170,'Slutlig allokering kvv'!$B$2:$BX$550,MATCH(K$2,'Slutlig allokering kvv'!$B$1:$BX$1,0),FALSE)/1,0))</f>
        <v>0</v>
      </c>
      <c r="L170">
        <f>IF($D170="","",IFERROR(VLOOKUP($B170,Kraftvärmeprod!$B$1:$BX$550,MATCH(L$2,Kraftvärmeprod!$B$1:$VX$1,0),FALSE)/1,0)-IFERROR(VLOOKUP($B170,'Slutlig allokering kvv'!$B$2:$BX$550,MATCH(L$2,'Slutlig allokering kvv'!$B$1:$BX$1,0),FALSE)/1,0))</f>
        <v>0</v>
      </c>
      <c r="M170">
        <f>IF($D170="","",IFERROR(VLOOKUP($B170,Kraftvärmeprod!$B$1:$BX$550,MATCH(M$2,Kraftvärmeprod!$B$1:$VX$1,0),FALSE)/1,0)-IFERROR(VLOOKUP($B170,'Slutlig allokering kvv'!$B$2:$BX$550,MATCH(M$2,'Slutlig allokering kvv'!$B$1:$BX$1,0),FALSE)/1,0))</f>
        <v>52.215699999999991</v>
      </c>
      <c r="N170">
        <f>IF($D170="","",IFERROR(VLOOKUP($B170,Kraftvärmeprod!$B$1:$BX$550,MATCH(N$2,Kraftvärmeprod!$B$1:$VX$1,0),FALSE)/1,0)-IFERROR(VLOOKUP($B170,'Slutlig allokering kvv'!$B$2:$BX$550,MATCH(N$2,'Slutlig allokering kvv'!$B$1:$BX$1,0),FALSE)/1,0))</f>
        <v>7.2099599999999988</v>
      </c>
      <c r="O170">
        <f>IF($D170="","",IFERROR(VLOOKUP($B170,Kraftvärmeprod!$B$1:$BX$550,MATCH(O$2,Kraftvärmeprod!$B$1:$VX$1,0),FALSE)/1,0)-IFERROR(VLOOKUP($B170,'Slutlig allokering kvv'!$B$2:$BX$550,MATCH(O$2,'Slutlig allokering kvv'!$B$1:$BX$1,0),FALSE)/1,0))</f>
        <v>0</v>
      </c>
      <c r="P170">
        <f>IF($D170="","",IFERROR(VLOOKUP($B170,Kraftvärmeprod!$B$1:$BX$550,MATCH(P$2,Kraftvärmeprod!$B$1:$VX$1,0),FALSE)/1,0)-IFERROR(VLOOKUP($B170,'Slutlig allokering kvv'!$B$2:$BX$550,MATCH(P$2,'Slutlig allokering kvv'!$B$1:$BX$1,0),FALSE)/1,0))</f>
        <v>0</v>
      </c>
      <c r="Q170">
        <f>IF($D170="","",IFERROR(VLOOKUP($B170,Kraftvärmeprod!$B$1:$BX$550,MATCH(Q$2,Kraftvärmeprod!$B$1:$VX$1,0),FALSE)/1,0)-IFERROR(VLOOKUP($B170,'Slutlig allokering kvv'!$B$2:$BX$550,MATCH(Q$2,'Slutlig allokering kvv'!$B$1:$BX$1,0),FALSE)/1,0))</f>
        <v>0</v>
      </c>
      <c r="R170">
        <f>IF($D170="","",IFERROR(VLOOKUP($B170,Kraftvärmeprod!$B$1:$BX$550,MATCH(R$2,Kraftvärmeprod!$B$1:$VX$1,0),FALSE)/1,0)-IFERROR(VLOOKUP($B170,'Slutlig allokering kvv'!$B$2:$BX$550,MATCH(R$2,'Slutlig allokering kvv'!$B$1:$BX$1,0),FALSE)/1,0))</f>
        <v>0</v>
      </c>
      <c r="S170">
        <f>IF($D170="","",IFERROR(VLOOKUP($B170,Kraftvärmeprod!$B$1:$BX$550,MATCH(S$2,Kraftvärmeprod!$B$1:$VX$1,0),FALSE)/1,0)-IFERROR(VLOOKUP($B170,'Slutlig allokering kvv'!$B$2:$BX$550,MATCH(S$2,'Slutlig allokering kvv'!$B$1:$BX$1,0),FALSE)/1,0))</f>
        <v>0</v>
      </c>
      <c r="T170">
        <f>IF($D170="","",IFERROR(VLOOKUP($B170,Kraftvärmeprod!$B$1:$BX$550,MATCH(T$2,Kraftvärmeprod!$B$1:$VX$1,0),FALSE)/1,0)-IFERROR(VLOOKUP($B170,'Slutlig allokering kvv'!$B$2:$BX$550,MATCH(T$2,'Slutlig allokering kvv'!$B$1:$BX$1,0),FALSE)/1,0))</f>
        <v>0</v>
      </c>
      <c r="U170">
        <f>IF($D170="","",IFERROR(VLOOKUP($B170,Kraftvärmeprod!$B$1:$BX$550,MATCH(U$2,Kraftvärmeprod!$B$1:$VX$1,0),FALSE)/1,0)-IFERROR(VLOOKUP($B170,'Slutlig allokering kvv'!$B$2:$BX$550,MATCH(U$2,'Slutlig allokering kvv'!$B$1:$BX$1,0),FALSE)/1,0))</f>
        <v>0</v>
      </c>
      <c r="V170">
        <f>IF($D170="","",IFERROR(VLOOKUP($B170,Kraftvärmeprod!$B$1:$BX$550,MATCH(V$2,Kraftvärmeprod!$B$1:$VX$1,0),FALSE)/1,0)-IFERROR(VLOOKUP($B170,'Slutlig allokering kvv'!$B$2:$BX$550,MATCH(V$2,'Slutlig allokering kvv'!$B$1:$BX$1,0),FALSE)/1,0))</f>
        <v>98.998000000000005</v>
      </c>
      <c r="W170">
        <f>IF($D170="","",IFERROR(VLOOKUP($B170,Kraftvärmeprod!$B$1:$BX$550,MATCH(W$2,Kraftvärmeprod!$B$1:$VX$1,0),FALSE)/1,0)-IFERROR(VLOOKUP($B170,'Slutlig allokering kvv'!$B$2:$BX$550,MATCH(W$2,'Slutlig allokering kvv'!$B$1:$BX$1,0),FALSE)/1,0))</f>
        <v>0</v>
      </c>
      <c r="X170">
        <f>IF($D170="","",IFERROR(VLOOKUP($B170,Kraftvärmeprod!$B$1:$BX$550,MATCH(X$2,Kraftvärmeprod!$B$1:$VX$1,0),FALSE)/1,0)-IFERROR(VLOOKUP($B170,'Slutlig allokering kvv'!$B$2:$BX$550,MATCH(X$2,'Slutlig allokering kvv'!$B$1:$BX$1,0),FALSE)/1,0))</f>
        <v>0.17681299999999997</v>
      </c>
      <c r="Y170">
        <f>IF($D170="","",IFERROR(VLOOKUP($B170,Kraftvärmeprod!$B$1:$BX$550,MATCH(Y$2,Kraftvärmeprod!$B$1:$VX$1,0),FALSE)/1,0)-IFERROR(VLOOKUP($B170,'Slutlig allokering kvv'!$B$2:$BX$550,MATCH(Y$2,'Slutlig allokering kvv'!$B$1:$BX$1,0),FALSE)/1,0))</f>
        <v>0</v>
      </c>
      <c r="Z170">
        <f>IF($D170="","",IFERROR(VLOOKUP($B170,Kraftvärmeprod!$B$1:$BX$550,MATCH(Z$2,Kraftvärmeprod!$B$1:$VX$1,0),FALSE)/1,0)-IFERROR(VLOOKUP($B170,'Slutlig allokering kvv'!$B$2:$BX$550,MATCH(Z$2,'Slutlig allokering kvv'!$B$1:$BX$1,0),FALSE)/1,0))</f>
        <v>0</v>
      </c>
      <c r="AA170">
        <f>IF($D170="","",IFERROR(VLOOKUP($B170,Kraftvärmeprod!$B$1:$BX$550,MATCH(AA$2,Kraftvärmeprod!$B$1:$VX$1,0),FALSE)/1,0)-IFERROR(VLOOKUP($B170,'Slutlig allokering kvv'!$B$2:$BX$550,MATCH(AA$2,'Slutlig allokering kvv'!$B$1:$BX$1,0),FALSE)/1,0))</f>
        <v>0</v>
      </c>
      <c r="AB170">
        <f>IF($D170="","",IFERROR(VLOOKUP($B170,Kraftvärmeprod!$B$1:$BX$550,MATCH(AB$2,Kraftvärmeprod!$B$1:$VX$1,0),FALSE)/1,0)-IFERROR(VLOOKUP($B170,'Slutlig allokering kvv'!$B$2:$BX$550,MATCH(AB$2,'Slutlig allokering kvv'!$B$1:$BX$1,0),FALSE)/1,0))</f>
        <v>0</v>
      </c>
      <c r="AC170">
        <f>IF($D170="","",IFERROR(VLOOKUP($B170,Kraftvärmeprod!$B$1:$BX$550,MATCH(AC$2,Kraftvärmeprod!$B$1:$VX$1,0),FALSE)/1,0)-IFERROR(VLOOKUP($B170,'Slutlig allokering kvv'!$B$2:$BX$550,MATCH(AC$2,'Slutlig allokering kvv'!$B$1:$BX$1,0),FALSE)/1,0))</f>
        <v>0</v>
      </c>
      <c r="AD170">
        <f>IF($D170="","",IFERROR(VLOOKUP($B170,Kraftvärmeprod!$B$1:$BX$550,MATCH(AD$2,Kraftvärmeprod!$B$1:$VX$1,0),FALSE)/1,0)-IFERROR(VLOOKUP($B170,'Slutlig allokering kvv'!$B$2:$BX$550,MATCH(AD$2,'Slutlig allokering kvv'!$B$1:$BX$1,0),FALSE)/1,0))</f>
        <v>0</v>
      </c>
      <c r="AE170">
        <f>IF($D170="","",IFERROR(VLOOKUP($B170,Miljö!$B$1:$E$550,MATCH("Hjälpel kraftvärme (GWh)",Miljö!$B$1:$E$1,0),FALSE)/1,0)-IFERROR(VLOOKUP($B170,'Slutlig allokering kvv'!$B$2:$BX$549,MATCH(AE$2,'Slutlig allokering kvv'!$B$1:$BX$1,0),FALSE)/1,0))</f>
        <v>7.4648499999999993</v>
      </c>
      <c r="AI170" s="274">
        <f t="shared" si="8"/>
        <v>158.60047299999999</v>
      </c>
      <c r="AK170">
        <f>IFERROR(VLOOKUP($B170,'Slutlig allokering kvv'!$B$2:$AX$549,MATCH("Summa slutlig allokerad tillförd energi (utan hjälpel och rökgaskondensering):",'Slutlig allokering kvv'!$B$1:$AX$1,0),FALSE)/1,"")</f>
        <v>161.00752700000004</v>
      </c>
      <c r="AM170" s="275">
        <f>IFERROR(1-VLOOKUP($B170,'Slutlig allokering kvv'!$B$2:$AX$549,MATCH("Andel av bränsle i kvv som allokerats till värme, exklusive rökgaskondensering och hjälpel",'Slutlig allokering kvv'!$B$1:$AX$1,0),FALSE),"")</f>
        <v>0.49623436522239728</v>
      </c>
      <c r="AO170" s="115">
        <f t="shared" si="9"/>
        <v>0.49623436522239733</v>
      </c>
      <c r="AP170" s="276">
        <f t="shared" si="10"/>
        <v>-5.5511151231257827E-17</v>
      </c>
      <c r="AR170" s="115">
        <f t="shared" si="11"/>
        <v>0.44992535858916188</v>
      </c>
    </row>
    <row r="171" spans="1:44">
      <c r="A171" t="s">
        <v>289</v>
      </c>
      <c r="B171" t="s">
        <v>292</v>
      </c>
      <c r="C171">
        <f>IFERROR(VLOOKUP($B171,Kraftvärmeprod!$B$1:$AH$479,MATCH(C$2,Kraftvärmeprod!$B$1:$AG$1,0),FALSE)/1,"")</f>
        <v>42.302</v>
      </c>
      <c r="D171">
        <f>IFERROR(VLOOKUP($B171,Kraftvärmeprod!$B$1:$AH$479,MATCH(D$2,Kraftvärmeprod!$B$1:$AG$1,0),FALSE)/1,"")</f>
        <v>15.994999999999999</v>
      </c>
      <c r="F171">
        <f>IF($D171="","",IFERROR(VLOOKUP($B171,Kraftvärmeprod!$B$1:$BX$550,MATCH(F$2,Kraftvärmeprod!$B$1:$VX$1,0),FALSE)/1,0)-IFERROR(VLOOKUP($B171,'Slutlig allokering kvv'!$B$2:$BX$550,MATCH(F$2,'Slutlig allokering kvv'!$B$1:$BX$1,0),FALSE)/1,0))</f>
        <v>0</v>
      </c>
      <c r="G171">
        <f>IF($D171="","",IFERROR(VLOOKUP($B171,Kraftvärmeprod!$B$1:$BX$550,MATCH(G$2,Kraftvärmeprod!$B$1:$VX$1,0),FALSE)/1,0)-IFERROR(VLOOKUP($B171,'Slutlig allokering kvv'!$B$2:$BX$550,MATCH(G$2,'Slutlig allokering kvv'!$B$1:$BX$1,0),FALSE)/1,0))</f>
        <v>0</v>
      </c>
      <c r="H171">
        <f>IF($D171="","",IFERROR(VLOOKUP($B171,Kraftvärmeprod!$B$1:$BX$550,MATCH(H$2,Kraftvärmeprod!$B$1:$VX$1,0),FALSE)/1,0)-IFERROR(VLOOKUP($B171,'Slutlig allokering kvv'!$B$2:$BX$550,MATCH(H$2,'Slutlig allokering kvv'!$B$1:$BX$1,0),FALSE)/1,0))</f>
        <v>0</v>
      </c>
      <c r="I171">
        <f>IF($D171="","",IFERROR(VLOOKUP($B171,Kraftvärmeprod!$B$1:$BX$550,MATCH(I$2,Kraftvärmeprod!$B$1:$VX$1,0),FALSE)/1,0)-IFERROR(VLOOKUP($B171,'Slutlig allokering kvv'!$B$2:$BX$550,MATCH(I$2,'Slutlig allokering kvv'!$B$1:$BX$1,0),FALSE)/1,0))</f>
        <v>0</v>
      </c>
      <c r="J171">
        <f>IF($D171="","",IFERROR(VLOOKUP($B171,Kraftvärmeprod!$B$1:$BX$550,MATCH(J$2,Kraftvärmeprod!$B$1:$VX$1,0),FALSE)/1,0)-IFERROR(VLOOKUP($B171,'Slutlig allokering kvv'!$B$2:$BX$550,MATCH(J$2,'Slutlig allokering kvv'!$B$1:$BX$1,0),FALSE)/1,0))</f>
        <v>0</v>
      </c>
      <c r="K171">
        <f>IF($D171="","",IFERROR(VLOOKUP($B171,Kraftvärmeprod!$B$1:$BX$550,MATCH(K$2,Kraftvärmeprod!$B$1:$VX$1,0),FALSE)/1,0)-IFERROR(VLOOKUP($B171,'Slutlig allokering kvv'!$B$2:$BX$550,MATCH(K$2,'Slutlig allokering kvv'!$B$1:$BX$1,0),FALSE)/1,0))</f>
        <v>0</v>
      </c>
      <c r="L171">
        <f>IF($D171="","",IFERROR(VLOOKUP($B171,Kraftvärmeprod!$B$1:$BX$550,MATCH(L$2,Kraftvärmeprod!$B$1:$VX$1,0),FALSE)/1,0)-IFERROR(VLOOKUP($B171,'Slutlig allokering kvv'!$B$2:$BX$550,MATCH(L$2,'Slutlig allokering kvv'!$B$1:$BX$1,0),FALSE)/1,0))</f>
        <v>24.560399999999998</v>
      </c>
      <c r="M171">
        <f>IF($D171="","",IFERROR(VLOOKUP($B171,Kraftvärmeprod!$B$1:$BX$550,MATCH(M$2,Kraftvärmeprod!$B$1:$VX$1,0),FALSE)/1,0)-IFERROR(VLOOKUP($B171,'Slutlig allokering kvv'!$B$2:$BX$550,MATCH(M$2,'Slutlig allokering kvv'!$B$1:$BX$1,0),FALSE)/1,0))</f>
        <v>9.3973300000000002</v>
      </c>
      <c r="N171">
        <f>IF($D171="","",IFERROR(VLOOKUP($B171,Kraftvärmeprod!$B$1:$BX$550,MATCH(N$2,Kraftvärmeprod!$B$1:$VX$1,0),FALSE)/1,0)-IFERROR(VLOOKUP($B171,'Slutlig allokering kvv'!$B$2:$BX$550,MATCH(N$2,'Slutlig allokering kvv'!$B$1:$BX$1,0),FALSE)/1,0))</f>
        <v>0</v>
      </c>
      <c r="O171">
        <f>IF($D171="","",IFERROR(VLOOKUP($B171,Kraftvärmeprod!$B$1:$BX$550,MATCH(O$2,Kraftvärmeprod!$B$1:$VX$1,0),FALSE)/1,0)-IFERROR(VLOOKUP($B171,'Slutlig allokering kvv'!$B$2:$BX$550,MATCH(O$2,'Slutlig allokering kvv'!$B$1:$BX$1,0),FALSE)/1,0))</f>
        <v>0</v>
      </c>
      <c r="P171">
        <f>IF($D171="","",IFERROR(VLOOKUP($B171,Kraftvärmeprod!$B$1:$BX$550,MATCH(P$2,Kraftvärmeprod!$B$1:$VX$1,0),FALSE)/1,0)-IFERROR(VLOOKUP($B171,'Slutlig allokering kvv'!$B$2:$BX$550,MATCH(P$2,'Slutlig allokering kvv'!$B$1:$BX$1,0),FALSE)/1,0))</f>
        <v>0</v>
      </c>
      <c r="Q171">
        <f>IF($D171="","",IFERROR(VLOOKUP($B171,Kraftvärmeprod!$B$1:$BX$550,MATCH(Q$2,Kraftvärmeprod!$B$1:$VX$1,0),FALSE)/1,0)-IFERROR(VLOOKUP($B171,'Slutlig allokering kvv'!$B$2:$BX$550,MATCH(Q$2,'Slutlig allokering kvv'!$B$1:$BX$1,0),FALSE)/1,0))</f>
        <v>0</v>
      </c>
      <c r="R171">
        <f>IF($D171="","",IFERROR(VLOOKUP($B171,Kraftvärmeprod!$B$1:$BX$550,MATCH(R$2,Kraftvärmeprod!$B$1:$VX$1,0),FALSE)/1,0)-IFERROR(VLOOKUP($B171,'Slutlig allokering kvv'!$B$2:$BX$550,MATCH(R$2,'Slutlig allokering kvv'!$B$1:$BX$1,0),FALSE)/1,0))</f>
        <v>0</v>
      </c>
      <c r="S171">
        <f>IF($D171="","",IFERROR(VLOOKUP($B171,Kraftvärmeprod!$B$1:$BX$550,MATCH(S$2,Kraftvärmeprod!$B$1:$VX$1,0),FALSE)/1,0)-IFERROR(VLOOKUP($B171,'Slutlig allokering kvv'!$B$2:$BX$550,MATCH(S$2,'Slutlig allokering kvv'!$B$1:$BX$1,0),FALSE)/1,0))</f>
        <v>0</v>
      </c>
      <c r="T171">
        <f>IF($D171="","",IFERROR(VLOOKUP($B171,Kraftvärmeprod!$B$1:$BX$550,MATCH(T$2,Kraftvärmeprod!$B$1:$VX$1,0),FALSE)/1,0)-IFERROR(VLOOKUP($B171,'Slutlig allokering kvv'!$B$2:$BX$550,MATCH(T$2,'Slutlig allokering kvv'!$B$1:$BX$1,0),FALSE)/1,0))</f>
        <v>0</v>
      </c>
      <c r="U171">
        <f>IF($D171="","",IFERROR(VLOOKUP($B171,Kraftvärmeprod!$B$1:$BX$550,MATCH(U$2,Kraftvärmeprod!$B$1:$VX$1,0),FALSE)/1,0)-IFERROR(VLOOKUP($B171,'Slutlig allokering kvv'!$B$2:$BX$550,MATCH(U$2,'Slutlig allokering kvv'!$B$1:$BX$1,0),FALSE)/1,0))</f>
        <v>0</v>
      </c>
      <c r="V171">
        <f>IF($D171="","",IFERROR(VLOOKUP($B171,Kraftvärmeprod!$B$1:$BX$550,MATCH(V$2,Kraftvärmeprod!$B$1:$VX$1,0),FALSE)/1,0)-IFERROR(VLOOKUP($B171,'Slutlig allokering kvv'!$B$2:$BX$550,MATCH(V$2,'Slutlig allokering kvv'!$B$1:$BX$1,0),FALSE)/1,0))</f>
        <v>0</v>
      </c>
      <c r="W171">
        <f>IF($D171="","",IFERROR(VLOOKUP($B171,Kraftvärmeprod!$B$1:$BX$550,MATCH(W$2,Kraftvärmeprod!$B$1:$VX$1,0),FALSE)/1,0)-IFERROR(VLOOKUP($B171,'Slutlig allokering kvv'!$B$2:$BX$550,MATCH(W$2,'Slutlig allokering kvv'!$B$1:$BX$1,0),FALSE)/1,0))</f>
        <v>0</v>
      </c>
      <c r="X171">
        <f>IF($D171="","",IFERROR(VLOOKUP($B171,Kraftvärmeprod!$B$1:$BX$550,MATCH(X$2,Kraftvärmeprod!$B$1:$VX$1,0),FALSE)/1,0)-IFERROR(VLOOKUP($B171,'Slutlig allokering kvv'!$B$2:$BX$550,MATCH(X$2,'Slutlig allokering kvv'!$B$1:$BX$1,0),FALSE)/1,0))</f>
        <v>0</v>
      </c>
      <c r="Y171">
        <f>IF($D171="","",IFERROR(VLOOKUP($B171,Kraftvärmeprod!$B$1:$BX$550,MATCH(Y$2,Kraftvärmeprod!$B$1:$VX$1,0),FALSE)/1,0)-IFERROR(VLOOKUP($B171,'Slutlig allokering kvv'!$B$2:$BX$550,MATCH(Y$2,'Slutlig allokering kvv'!$B$1:$BX$1,0),FALSE)/1,0))</f>
        <v>0</v>
      </c>
      <c r="Z171">
        <f>IF($D171="","",IFERROR(VLOOKUP($B171,Kraftvärmeprod!$B$1:$BX$550,MATCH(Z$2,Kraftvärmeprod!$B$1:$VX$1,0),FALSE)/1,0)-IFERROR(VLOOKUP($B171,'Slutlig allokering kvv'!$B$2:$BX$550,MATCH(Z$2,'Slutlig allokering kvv'!$B$1:$BX$1,0),FALSE)/1,0))</f>
        <v>0</v>
      </c>
      <c r="AA171">
        <f>IF($D171="","",IFERROR(VLOOKUP($B171,Kraftvärmeprod!$B$1:$BX$550,MATCH(AA$2,Kraftvärmeprod!$B$1:$VX$1,0),FALSE)/1,0)-IFERROR(VLOOKUP($B171,'Slutlig allokering kvv'!$B$2:$BX$550,MATCH(AA$2,'Slutlig allokering kvv'!$B$1:$BX$1,0),FALSE)/1,0))</f>
        <v>0</v>
      </c>
      <c r="AB171">
        <f>IF($D171="","",IFERROR(VLOOKUP($B171,Kraftvärmeprod!$B$1:$BX$550,MATCH(AB$2,Kraftvärmeprod!$B$1:$VX$1,0),FALSE)/1,0)-IFERROR(VLOOKUP($B171,'Slutlig allokering kvv'!$B$2:$BX$550,MATCH(AB$2,'Slutlig allokering kvv'!$B$1:$BX$1,0),FALSE)/1,0))</f>
        <v>0</v>
      </c>
      <c r="AC171">
        <f>IF($D171="","",IFERROR(VLOOKUP($B171,Kraftvärmeprod!$B$1:$BX$550,MATCH(AC$2,Kraftvärmeprod!$B$1:$VX$1,0),FALSE)/1,0)-IFERROR(VLOOKUP($B171,'Slutlig allokering kvv'!$B$2:$BX$550,MATCH(AC$2,'Slutlig allokering kvv'!$B$1:$BX$1,0),FALSE)/1,0))</f>
        <v>0</v>
      </c>
      <c r="AD171">
        <f>IF($D171="","",IFERROR(VLOOKUP($B171,Kraftvärmeprod!$B$1:$BX$550,MATCH(AD$2,Kraftvärmeprod!$B$1:$VX$1,0),FALSE)/1,0)-IFERROR(VLOOKUP($B171,'Slutlig allokering kvv'!$B$2:$BX$550,MATCH(AD$2,'Slutlig allokering kvv'!$B$1:$BX$1,0),FALSE)/1,0))</f>
        <v>0</v>
      </c>
      <c r="AE171">
        <f>IF($D171="","",IFERROR(VLOOKUP($B171,Miljö!$B$1:$E$550,MATCH("Hjälpel kraftvärme (GWh)",Miljö!$B$1:$E$1,0),FALSE)/1,0)-IFERROR(VLOOKUP($B171,'Slutlig allokering kvv'!$B$2:$BX$549,MATCH(AE$2,'Slutlig allokering kvv'!$B$1:$BX$1,0),FALSE)/1,0))</f>
        <v>1.0904200000000002</v>
      </c>
      <c r="AI171" s="274">
        <f t="shared" si="8"/>
        <v>33.957729999999998</v>
      </c>
      <c r="AK171">
        <f>IFERROR(VLOOKUP($B171,'Slutlig allokering kvv'!$B$2:$AX$549,MATCH("Summa slutlig allokerad tillförd energi (utan hjälpel och rökgaskondensering):",'Slutlig allokering kvv'!$B$1:$AX$1,0),FALSE)/1,"")</f>
        <v>34.461269999999999</v>
      </c>
      <c r="AM171" s="275">
        <f>IFERROR(1-VLOOKUP($B171,'Slutlig allokering kvv'!$B$2:$AX$549,MATCH("Andel av bränsle i kvv som allokerats till värme, exklusive rökgaskondensering och hjälpel",'Slutlig allokering kvv'!$B$1:$AX$1,0),FALSE),"")</f>
        <v>0.49632017422061125</v>
      </c>
      <c r="AO171" s="115">
        <f t="shared" si="9"/>
        <v>0.4963201742206112</v>
      </c>
      <c r="AP171" s="276">
        <f t="shared" si="10"/>
        <v>5.5511151231257827E-17</v>
      </c>
      <c r="AR171" s="115">
        <f t="shared" si="11"/>
        <v>0.45637216229672606</v>
      </c>
    </row>
    <row r="172" spans="1:44">
      <c r="A172" t="s">
        <v>294</v>
      </c>
      <c r="B172" t="s">
        <v>295</v>
      </c>
      <c r="C172" t="str">
        <f>IFERROR(VLOOKUP($B172,Kraftvärmeprod!$B$1:$AH$479,MATCH(C$2,Kraftvärmeprod!$B$1:$AG$1,0),FALSE)/1,"")</f>
        <v/>
      </c>
      <c r="D172" t="str">
        <f>IFERROR(VLOOKUP($B172,Kraftvärmeprod!$B$1:$AH$479,MATCH(D$2,Kraftvärmeprod!$B$1:$AG$1,0),FALSE)/1,"")</f>
        <v/>
      </c>
      <c r="F172" t="str">
        <f>IF($D172="","",IFERROR(VLOOKUP($B172,Kraftvärmeprod!$B$1:$BX$550,MATCH(F$2,Kraftvärmeprod!$B$1:$VX$1,0),FALSE)/1,0)-IFERROR(VLOOKUP($B172,'Slutlig allokering kvv'!$B$2:$BX$550,MATCH(F$2,'Slutlig allokering kvv'!$B$1:$BX$1,0),FALSE)/1,0))</f>
        <v/>
      </c>
      <c r="G172" t="str">
        <f>IF($D172="","",IFERROR(VLOOKUP($B172,Kraftvärmeprod!$B$1:$BX$550,MATCH(G$2,Kraftvärmeprod!$B$1:$VX$1,0),FALSE)/1,0)-IFERROR(VLOOKUP($B172,'Slutlig allokering kvv'!$B$2:$BX$550,MATCH(G$2,'Slutlig allokering kvv'!$B$1:$BX$1,0),FALSE)/1,0))</f>
        <v/>
      </c>
      <c r="H172" t="str">
        <f>IF($D172="","",IFERROR(VLOOKUP($B172,Kraftvärmeprod!$B$1:$BX$550,MATCH(H$2,Kraftvärmeprod!$B$1:$VX$1,0),FALSE)/1,0)-IFERROR(VLOOKUP($B172,'Slutlig allokering kvv'!$B$2:$BX$550,MATCH(H$2,'Slutlig allokering kvv'!$B$1:$BX$1,0),FALSE)/1,0))</f>
        <v/>
      </c>
      <c r="I172" t="str">
        <f>IF($D172="","",IFERROR(VLOOKUP($B172,Kraftvärmeprod!$B$1:$BX$550,MATCH(I$2,Kraftvärmeprod!$B$1:$VX$1,0),FALSE)/1,0)-IFERROR(VLOOKUP($B172,'Slutlig allokering kvv'!$B$2:$BX$550,MATCH(I$2,'Slutlig allokering kvv'!$B$1:$BX$1,0),FALSE)/1,0))</f>
        <v/>
      </c>
      <c r="J172" t="str">
        <f>IF($D172="","",IFERROR(VLOOKUP($B172,Kraftvärmeprod!$B$1:$BX$550,MATCH(J$2,Kraftvärmeprod!$B$1:$VX$1,0),FALSE)/1,0)-IFERROR(VLOOKUP($B172,'Slutlig allokering kvv'!$B$2:$BX$550,MATCH(J$2,'Slutlig allokering kvv'!$B$1:$BX$1,0),FALSE)/1,0))</f>
        <v/>
      </c>
      <c r="K172" t="str">
        <f>IF($D172="","",IFERROR(VLOOKUP($B172,Kraftvärmeprod!$B$1:$BX$550,MATCH(K$2,Kraftvärmeprod!$B$1:$VX$1,0),FALSE)/1,0)-IFERROR(VLOOKUP($B172,'Slutlig allokering kvv'!$B$2:$BX$550,MATCH(K$2,'Slutlig allokering kvv'!$B$1:$BX$1,0),FALSE)/1,0))</f>
        <v/>
      </c>
      <c r="L172" t="str">
        <f>IF($D172="","",IFERROR(VLOOKUP($B172,Kraftvärmeprod!$B$1:$BX$550,MATCH(L$2,Kraftvärmeprod!$B$1:$VX$1,0),FALSE)/1,0)-IFERROR(VLOOKUP($B172,'Slutlig allokering kvv'!$B$2:$BX$550,MATCH(L$2,'Slutlig allokering kvv'!$B$1:$BX$1,0),FALSE)/1,0))</f>
        <v/>
      </c>
      <c r="M172" t="str">
        <f>IF($D172="","",IFERROR(VLOOKUP($B172,Kraftvärmeprod!$B$1:$BX$550,MATCH(M$2,Kraftvärmeprod!$B$1:$VX$1,0),FALSE)/1,0)-IFERROR(VLOOKUP($B172,'Slutlig allokering kvv'!$B$2:$BX$550,MATCH(M$2,'Slutlig allokering kvv'!$B$1:$BX$1,0),FALSE)/1,0))</f>
        <v/>
      </c>
      <c r="N172" t="str">
        <f>IF($D172="","",IFERROR(VLOOKUP($B172,Kraftvärmeprod!$B$1:$BX$550,MATCH(N$2,Kraftvärmeprod!$B$1:$VX$1,0),FALSE)/1,0)-IFERROR(VLOOKUP($B172,'Slutlig allokering kvv'!$B$2:$BX$550,MATCH(N$2,'Slutlig allokering kvv'!$B$1:$BX$1,0),FALSE)/1,0))</f>
        <v/>
      </c>
      <c r="O172" t="str">
        <f>IF($D172="","",IFERROR(VLOOKUP($B172,Kraftvärmeprod!$B$1:$BX$550,MATCH(O$2,Kraftvärmeprod!$B$1:$VX$1,0),FALSE)/1,0)-IFERROR(VLOOKUP($B172,'Slutlig allokering kvv'!$B$2:$BX$550,MATCH(O$2,'Slutlig allokering kvv'!$B$1:$BX$1,0),FALSE)/1,0))</f>
        <v/>
      </c>
      <c r="P172" t="str">
        <f>IF($D172="","",IFERROR(VLOOKUP($B172,Kraftvärmeprod!$B$1:$BX$550,MATCH(P$2,Kraftvärmeprod!$B$1:$VX$1,0),FALSE)/1,0)-IFERROR(VLOOKUP($B172,'Slutlig allokering kvv'!$B$2:$BX$550,MATCH(P$2,'Slutlig allokering kvv'!$B$1:$BX$1,0),FALSE)/1,0))</f>
        <v/>
      </c>
      <c r="Q172" t="str">
        <f>IF($D172="","",IFERROR(VLOOKUP($B172,Kraftvärmeprod!$B$1:$BX$550,MATCH(Q$2,Kraftvärmeprod!$B$1:$VX$1,0),FALSE)/1,0)-IFERROR(VLOOKUP($B172,'Slutlig allokering kvv'!$B$2:$BX$550,MATCH(Q$2,'Slutlig allokering kvv'!$B$1:$BX$1,0),FALSE)/1,0))</f>
        <v/>
      </c>
      <c r="R172" t="str">
        <f>IF($D172="","",IFERROR(VLOOKUP($B172,Kraftvärmeprod!$B$1:$BX$550,MATCH(R$2,Kraftvärmeprod!$B$1:$VX$1,0),FALSE)/1,0)-IFERROR(VLOOKUP($B172,'Slutlig allokering kvv'!$B$2:$BX$550,MATCH(R$2,'Slutlig allokering kvv'!$B$1:$BX$1,0),FALSE)/1,0))</f>
        <v/>
      </c>
      <c r="S172" t="str">
        <f>IF($D172="","",IFERROR(VLOOKUP($B172,Kraftvärmeprod!$B$1:$BX$550,MATCH(S$2,Kraftvärmeprod!$B$1:$VX$1,0),FALSE)/1,0)-IFERROR(VLOOKUP($B172,'Slutlig allokering kvv'!$B$2:$BX$550,MATCH(S$2,'Slutlig allokering kvv'!$B$1:$BX$1,0),FALSE)/1,0))</f>
        <v/>
      </c>
      <c r="T172" t="str">
        <f>IF($D172="","",IFERROR(VLOOKUP($B172,Kraftvärmeprod!$B$1:$BX$550,MATCH(T$2,Kraftvärmeprod!$B$1:$VX$1,0),FALSE)/1,0)-IFERROR(VLOOKUP($B172,'Slutlig allokering kvv'!$B$2:$BX$550,MATCH(T$2,'Slutlig allokering kvv'!$B$1:$BX$1,0),FALSE)/1,0))</f>
        <v/>
      </c>
      <c r="U172" t="str">
        <f>IF($D172="","",IFERROR(VLOOKUP($B172,Kraftvärmeprod!$B$1:$BX$550,MATCH(U$2,Kraftvärmeprod!$B$1:$VX$1,0),FALSE)/1,0)-IFERROR(VLOOKUP($B172,'Slutlig allokering kvv'!$B$2:$BX$550,MATCH(U$2,'Slutlig allokering kvv'!$B$1:$BX$1,0),FALSE)/1,0))</f>
        <v/>
      </c>
      <c r="V172" t="str">
        <f>IF($D172="","",IFERROR(VLOOKUP($B172,Kraftvärmeprod!$B$1:$BX$550,MATCH(V$2,Kraftvärmeprod!$B$1:$VX$1,0),FALSE)/1,0)-IFERROR(VLOOKUP($B172,'Slutlig allokering kvv'!$B$2:$BX$550,MATCH(V$2,'Slutlig allokering kvv'!$B$1:$BX$1,0),FALSE)/1,0))</f>
        <v/>
      </c>
      <c r="W172" t="str">
        <f>IF($D172="","",IFERROR(VLOOKUP($B172,Kraftvärmeprod!$B$1:$BX$550,MATCH(W$2,Kraftvärmeprod!$B$1:$VX$1,0),FALSE)/1,0)-IFERROR(VLOOKUP($B172,'Slutlig allokering kvv'!$B$2:$BX$550,MATCH(W$2,'Slutlig allokering kvv'!$B$1:$BX$1,0),FALSE)/1,0))</f>
        <v/>
      </c>
      <c r="X172" t="str">
        <f>IF($D172="","",IFERROR(VLOOKUP($B172,Kraftvärmeprod!$B$1:$BX$550,MATCH(X$2,Kraftvärmeprod!$B$1:$VX$1,0),FALSE)/1,0)-IFERROR(VLOOKUP($B172,'Slutlig allokering kvv'!$B$2:$BX$550,MATCH(X$2,'Slutlig allokering kvv'!$B$1:$BX$1,0),FALSE)/1,0))</f>
        <v/>
      </c>
      <c r="Y172" t="str">
        <f>IF($D172="","",IFERROR(VLOOKUP($B172,Kraftvärmeprod!$B$1:$BX$550,MATCH(Y$2,Kraftvärmeprod!$B$1:$VX$1,0),FALSE)/1,0)-IFERROR(VLOOKUP($B172,'Slutlig allokering kvv'!$B$2:$BX$550,MATCH(Y$2,'Slutlig allokering kvv'!$B$1:$BX$1,0),FALSE)/1,0))</f>
        <v/>
      </c>
      <c r="Z172" t="str">
        <f>IF($D172="","",IFERROR(VLOOKUP($B172,Kraftvärmeprod!$B$1:$BX$550,MATCH(Z$2,Kraftvärmeprod!$B$1:$VX$1,0),FALSE)/1,0)-IFERROR(VLOOKUP($B172,'Slutlig allokering kvv'!$B$2:$BX$550,MATCH(Z$2,'Slutlig allokering kvv'!$B$1:$BX$1,0),FALSE)/1,0))</f>
        <v/>
      </c>
      <c r="AA172" t="str">
        <f>IF($D172="","",IFERROR(VLOOKUP($B172,Kraftvärmeprod!$B$1:$BX$550,MATCH(AA$2,Kraftvärmeprod!$B$1:$VX$1,0),FALSE)/1,0)-IFERROR(VLOOKUP($B172,'Slutlig allokering kvv'!$B$2:$BX$550,MATCH(AA$2,'Slutlig allokering kvv'!$B$1:$BX$1,0),FALSE)/1,0))</f>
        <v/>
      </c>
      <c r="AB172" t="str">
        <f>IF($D172="","",IFERROR(VLOOKUP($B172,Kraftvärmeprod!$B$1:$BX$550,MATCH(AB$2,Kraftvärmeprod!$B$1:$VX$1,0),FALSE)/1,0)-IFERROR(VLOOKUP($B172,'Slutlig allokering kvv'!$B$2:$BX$550,MATCH(AB$2,'Slutlig allokering kvv'!$B$1:$BX$1,0),FALSE)/1,0))</f>
        <v/>
      </c>
      <c r="AC172" t="str">
        <f>IF($D172="","",IFERROR(VLOOKUP($B172,Kraftvärmeprod!$B$1:$BX$550,MATCH(AC$2,Kraftvärmeprod!$B$1:$VX$1,0),FALSE)/1,0)-IFERROR(VLOOKUP($B172,'Slutlig allokering kvv'!$B$2:$BX$550,MATCH(AC$2,'Slutlig allokering kvv'!$B$1:$BX$1,0),FALSE)/1,0))</f>
        <v/>
      </c>
      <c r="AD172" t="str">
        <f>IF($D172="","",IFERROR(VLOOKUP($B172,Kraftvärmeprod!$B$1:$BX$550,MATCH(AD$2,Kraftvärmeprod!$B$1:$VX$1,0),FALSE)/1,0)-IFERROR(VLOOKUP($B172,'Slutlig allokering kvv'!$B$2:$BX$550,MATCH(AD$2,'Slutlig allokering kvv'!$B$1:$BX$1,0),FALSE)/1,0))</f>
        <v/>
      </c>
      <c r="AE172" t="str">
        <f>IF($D172="","",IFERROR(VLOOKUP($B172,Miljö!$B$1:$E$550,MATCH("Hjälpel kraftvärme (GWh)",Miljö!$B$1:$E$1,0),FALSE)/1,0)-IFERROR(VLOOKUP($B172,'Slutlig allokering kvv'!$B$2:$BX$549,MATCH(AE$2,'Slutlig allokering kvv'!$B$1:$BX$1,0),FALSE)/1,0))</f>
        <v/>
      </c>
      <c r="AI172" s="274">
        <f t="shared" si="8"/>
        <v>0</v>
      </c>
      <c r="AK172">
        <f>IFERROR(VLOOKUP($B172,'Slutlig allokering kvv'!$B$2:$AX$549,MATCH("Summa slutlig allokerad tillförd energi (utan hjälpel och rökgaskondensering):",'Slutlig allokering kvv'!$B$1:$AX$1,0),FALSE)/1,"")</f>
        <v>0</v>
      </c>
      <c r="AM172" s="275" t="str">
        <f>IFERROR(1-VLOOKUP($B172,'Slutlig allokering kvv'!$B$2:$AX$549,MATCH("Andel av bränsle i kvv som allokerats till värme, exklusive rökgaskondensering och hjälpel",'Slutlig allokering kvv'!$B$1:$AX$1,0),FALSE),"")</f>
        <v/>
      </c>
      <c r="AO172" s="115" t="str">
        <f t="shared" si="9"/>
        <v/>
      </c>
      <c r="AP172" s="276" t="str">
        <f t="shared" si="10"/>
        <v/>
      </c>
      <c r="AR172" s="115" t="str">
        <f t="shared" si="11"/>
        <v/>
      </c>
    </row>
    <row r="173" spans="1:44">
      <c r="A173" t="s">
        <v>294</v>
      </c>
      <c r="B173" t="s">
        <v>296</v>
      </c>
      <c r="C173" t="str">
        <f>IFERROR(VLOOKUP($B173,Kraftvärmeprod!$B$1:$AH$479,MATCH(C$2,Kraftvärmeprod!$B$1:$AG$1,0),FALSE)/1,"")</f>
        <v/>
      </c>
      <c r="D173" t="str">
        <f>IFERROR(VLOOKUP($B173,Kraftvärmeprod!$B$1:$AH$479,MATCH(D$2,Kraftvärmeprod!$B$1:$AG$1,0),FALSE)/1,"")</f>
        <v/>
      </c>
      <c r="F173" t="str">
        <f>IF($D173="","",IFERROR(VLOOKUP($B173,Kraftvärmeprod!$B$1:$BX$550,MATCH(F$2,Kraftvärmeprod!$B$1:$VX$1,0),FALSE)/1,0)-IFERROR(VLOOKUP($B173,'Slutlig allokering kvv'!$B$2:$BX$550,MATCH(F$2,'Slutlig allokering kvv'!$B$1:$BX$1,0),FALSE)/1,0))</f>
        <v/>
      </c>
      <c r="G173" t="str">
        <f>IF($D173="","",IFERROR(VLOOKUP($B173,Kraftvärmeprod!$B$1:$BX$550,MATCH(G$2,Kraftvärmeprod!$B$1:$VX$1,0),FALSE)/1,0)-IFERROR(VLOOKUP($B173,'Slutlig allokering kvv'!$B$2:$BX$550,MATCH(G$2,'Slutlig allokering kvv'!$B$1:$BX$1,0),FALSE)/1,0))</f>
        <v/>
      </c>
      <c r="H173" t="str">
        <f>IF($D173="","",IFERROR(VLOOKUP($B173,Kraftvärmeprod!$B$1:$BX$550,MATCH(H$2,Kraftvärmeprod!$B$1:$VX$1,0),FALSE)/1,0)-IFERROR(VLOOKUP($B173,'Slutlig allokering kvv'!$B$2:$BX$550,MATCH(H$2,'Slutlig allokering kvv'!$B$1:$BX$1,0),FALSE)/1,0))</f>
        <v/>
      </c>
      <c r="I173" t="str">
        <f>IF($D173="","",IFERROR(VLOOKUP($B173,Kraftvärmeprod!$B$1:$BX$550,MATCH(I$2,Kraftvärmeprod!$B$1:$VX$1,0),FALSE)/1,0)-IFERROR(VLOOKUP($B173,'Slutlig allokering kvv'!$B$2:$BX$550,MATCH(I$2,'Slutlig allokering kvv'!$B$1:$BX$1,0),FALSE)/1,0))</f>
        <v/>
      </c>
      <c r="J173" t="str">
        <f>IF($D173="","",IFERROR(VLOOKUP($B173,Kraftvärmeprod!$B$1:$BX$550,MATCH(J$2,Kraftvärmeprod!$B$1:$VX$1,0),FALSE)/1,0)-IFERROR(VLOOKUP($B173,'Slutlig allokering kvv'!$B$2:$BX$550,MATCH(J$2,'Slutlig allokering kvv'!$B$1:$BX$1,0),FALSE)/1,0))</f>
        <v/>
      </c>
      <c r="K173" t="str">
        <f>IF($D173="","",IFERROR(VLOOKUP($B173,Kraftvärmeprod!$B$1:$BX$550,MATCH(K$2,Kraftvärmeprod!$B$1:$VX$1,0),FALSE)/1,0)-IFERROR(VLOOKUP($B173,'Slutlig allokering kvv'!$B$2:$BX$550,MATCH(K$2,'Slutlig allokering kvv'!$B$1:$BX$1,0),FALSE)/1,0))</f>
        <v/>
      </c>
      <c r="L173" t="str">
        <f>IF($D173="","",IFERROR(VLOOKUP($B173,Kraftvärmeprod!$B$1:$BX$550,MATCH(L$2,Kraftvärmeprod!$B$1:$VX$1,0),FALSE)/1,0)-IFERROR(VLOOKUP($B173,'Slutlig allokering kvv'!$B$2:$BX$550,MATCH(L$2,'Slutlig allokering kvv'!$B$1:$BX$1,0),FALSE)/1,0))</f>
        <v/>
      </c>
      <c r="M173" t="str">
        <f>IF($D173="","",IFERROR(VLOOKUP($B173,Kraftvärmeprod!$B$1:$BX$550,MATCH(M$2,Kraftvärmeprod!$B$1:$VX$1,0),FALSE)/1,0)-IFERROR(VLOOKUP($B173,'Slutlig allokering kvv'!$B$2:$BX$550,MATCH(M$2,'Slutlig allokering kvv'!$B$1:$BX$1,0),FALSE)/1,0))</f>
        <v/>
      </c>
      <c r="N173" t="str">
        <f>IF($D173="","",IFERROR(VLOOKUP($B173,Kraftvärmeprod!$B$1:$BX$550,MATCH(N$2,Kraftvärmeprod!$B$1:$VX$1,0),FALSE)/1,0)-IFERROR(VLOOKUP($B173,'Slutlig allokering kvv'!$B$2:$BX$550,MATCH(N$2,'Slutlig allokering kvv'!$B$1:$BX$1,0),FALSE)/1,0))</f>
        <v/>
      </c>
      <c r="O173" t="str">
        <f>IF($D173="","",IFERROR(VLOOKUP($B173,Kraftvärmeprod!$B$1:$BX$550,MATCH(O$2,Kraftvärmeprod!$B$1:$VX$1,0),FALSE)/1,0)-IFERROR(VLOOKUP($B173,'Slutlig allokering kvv'!$B$2:$BX$550,MATCH(O$2,'Slutlig allokering kvv'!$B$1:$BX$1,0),FALSE)/1,0))</f>
        <v/>
      </c>
      <c r="P173" t="str">
        <f>IF($D173="","",IFERROR(VLOOKUP($B173,Kraftvärmeprod!$B$1:$BX$550,MATCH(P$2,Kraftvärmeprod!$B$1:$VX$1,0),FALSE)/1,0)-IFERROR(VLOOKUP($B173,'Slutlig allokering kvv'!$B$2:$BX$550,MATCH(P$2,'Slutlig allokering kvv'!$B$1:$BX$1,0),FALSE)/1,0))</f>
        <v/>
      </c>
      <c r="Q173" t="str">
        <f>IF($D173="","",IFERROR(VLOOKUP($B173,Kraftvärmeprod!$B$1:$BX$550,MATCH(Q$2,Kraftvärmeprod!$B$1:$VX$1,0),FALSE)/1,0)-IFERROR(VLOOKUP($B173,'Slutlig allokering kvv'!$B$2:$BX$550,MATCH(Q$2,'Slutlig allokering kvv'!$B$1:$BX$1,0),FALSE)/1,0))</f>
        <v/>
      </c>
      <c r="R173" t="str">
        <f>IF($D173="","",IFERROR(VLOOKUP($B173,Kraftvärmeprod!$B$1:$BX$550,MATCH(R$2,Kraftvärmeprod!$B$1:$VX$1,0),FALSE)/1,0)-IFERROR(VLOOKUP($B173,'Slutlig allokering kvv'!$B$2:$BX$550,MATCH(R$2,'Slutlig allokering kvv'!$B$1:$BX$1,0),FALSE)/1,0))</f>
        <v/>
      </c>
      <c r="S173" t="str">
        <f>IF($D173="","",IFERROR(VLOOKUP($B173,Kraftvärmeprod!$B$1:$BX$550,MATCH(S$2,Kraftvärmeprod!$B$1:$VX$1,0),FALSE)/1,0)-IFERROR(VLOOKUP($B173,'Slutlig allokering kvv'!$B$2:$BX$550,MATCH(S$2,'Slutlig allokering kvv'!$B$1:$BX$1,0),FALSE)/1,0))</f>
        <v/>
      </c>
      <c r="T173" t="str">
        <f>IF($D173="","",IFERROR(VLOOKUP($B173,Kraftvärmeprod!$B$1:$BX$550,MATCH(T$2,Kraftvärmeprod!$B$1:$VX$1,0),FALSE)/1,0)-IFERROR(VLOOKUP($B173,'Slutlig allokering kvv'!$B$2:$BX$550,MATCH(T$2,'Slutlig allokering kvv'!$B$1:$BX$1,0),FALSE)/1,0))</f>
        <v/>
      </c>
      <c r="U173" t="str">
        <f>IF($D173="","",IFERROR(VLOOKUP($B173,Kraftvärmeprod!$B$1:$BX$550,MATCH(U$2,Kraftvärmeprod!$B$1:$VX$1,0),FALSE)/1,0)-IFERROR(VLOOKUP($B173,'Slutlig allokering kvv'!$B$2:$BX$550,MATCH(U$2,'Slutlig allokering kvv'!$B$1:$BX$1,0),FALSE)/1,0))</f>
        <v/>
      </c>
      <c r="V173" t="str">
        <f>IF($D173="","",IFERROR(VLOOKUP($B173,Kraftvärmeprod!$B$1:$BX$550,MATCH(V$2,Kraftvärmeprod!$B$1:$VX$1,0),FALSE)/1,0)-IFERROR(VLOOKUP($B173,'Slutlig allokering kvv'!$B$2:$BX$550,MATCH(V$2,'Slutlig allokering kvv'!$B$1:$BX$1,0),FALSE)/1,0))</f>
        <v/>
      </c>
      <c r="W173" t="str">
        <f>IF($D173="","",IFERROR(VLOOKUP($B173,Kraftvärmeprod!$B$1:$BX$550,MATCH(W$2,Kraftvärmeprod!$B$1:$VX$1,0),FALSE)/1,0)-IFERROR(VLOOKUP($B173,'Slutlig allokering kvv'!$B$2:$BX$550,MATCH(W$2,'Slutlig allokering kvv'!$B$1:$BX$1,0),FALSE)/1,0))</f>
        <v/>
      </c>
      <c r="X173" t="str">
        <f>IF($D173="","",IFERROR(VLOOKUP($B173,Kraftvärmeprod!$B$1:$BX$550,MATCH(X$2,Kraftvärmeprod!$B$1:$VX$1,0),FALSE)/1,0)-IFERROR(VLOOKUP($B173,'Slutlig allokering kvv'!$B$2:$BX$550,MATCH(X$2,'Slutlig allokering kvv'!$B$1:$BX$1,0),FALSE)/1,0))</f>
        <v/>
      </c>
      <c r="Y173" t="str">
        <f>IF($D173="","",IFERROR(VLOOKUP($B173,Kraftvärmeprod!$B$1:$BX$550,MATCH(Y$2,Kraftvärmeprod!$B$1:$VX$1,0),FALSE)/1,0)-IFERROR(VLOOKUP($B173,'Slutlig allokering kvv'!$B$2:$BX$550,MATCH(Y$2,'Slutlig allokering kvv'!$B$1:$BX$1,0),FALSE)/1,0))</f>
        <v/>
      </c>
      <c r="Z173" t="str">
        <f>IF($D173="","",IFERROR(VLOOKUP($B173,Kraftvärmeprod!$B$1:$BX$550,MATCH(Z$2,Kraftvärmeprod!$B$1:$VX$1,0),FALSE)/1,0)-IFERROR(VLOOKUP($B173,'Slutlig allokering kvv'!$B$2:$BX$550,MATCH(Z$2,'Slutlig allokering kvv'!$B$1:$BX$1,0),FALSE)/1,0))</f>
        <v/>
      </c>
      <c r="AA173" t="str">
        <f>IF($D173="","",IFERROR(VLOOKUP($B173,Kraftvärmeprod!$B$1:$BX$550,MATCH(AA$2,Kraftvärmeprod!$B$1:$VX$1,0),FALSE)/1,0)-IFERROR(VLOOKUP($B173,'Slutlig allokering kvv'!$B$2:$BX$550,MATCH(AA$2,'Slutlig allokering kvv'!$B$1:$BX$1,0),FALSE)/1,0))</f>
        <v/>
      </c>
      <c r="AB173" t="str">
        <f>IF($D173="","",IFERROR(VLOOKUP($B173,Kraftvärmeprod!$B$1:$BX$550,MATCH(AB$2,Kraftvärmeprod!$B$1:$VX$1,0),FALSE)/1,0)-IFERROR(VLOOKUP($B173,'Slutlig allokering kvv'!$B$2:$BX$550,MATCH(AB$2,'Slutlig allokering kvv'!$B$1:$BX$1,0),FALSE)/1,0))</f>
        <v/>
      </c>
      <c r="AC173" t="str">
        <f>IF($D173="","",IFERROR(VLOOKUP($B173,Kraftvärmeprod!$B$1:$BX$550,MATCH(AC$2,Kraftvärmeprod!$B$1:$VX$1,0),FALSE)/1,0)-IFERROR(VLOOKUP($B173,'Slutlig allokering kvv'!$B$2:$BX$550,MATCH(AC$2,'Slutlig allokering kvv'!$B$1:$BX$1,0),FALSE)/1,0))</f>
        <v/>
      </c>
      <c r="AD173" t="str">
        <f>IF($D173="","",IFERROR(VLOOKUP($B173,Kraftvärmeprod!$B$1:$BX$550,MATCH(AD$2,Kraftvärmeprod!$B$1:$VX$1,0),FALSE)/1,0)-IFERROR(VLOOKUP($B173,'Slutlig allokering kvv'!$B$2:$BX$550,MATCH(AD$2,'Slutlig allokering kvv'!$B$1:$BX$1,0),FALSE)/1,0))</f>
        <v/>
      </c>
      <c r="AE173" t="str">
        <f>IF($D173="","",IFERROR(VLOOKUP($B173,Miljö!$B$1:$E$550,MATCH("Hjälpel kraftvärme (GWh)",Miljö!$B$1:$E$1,0),FALSE)/1,0)-IFERROR(VLOOKUP($B173,'Slutlig allokering kvv'!$B$2:$BX$549,MATCH(AE$2,'Slutlig allokering kvv'!$B$1:$BX$1,0),FALSE)/1,0))</f>
        <v/>
      </c>
      <c r="AI173" s="274">
        <f t="shared" si="8"/>
        <v>0</v>
      </c>
      <c r="AK173">
        <f>IFERROR(VLOOKUP($B173,'Slutlig allokering kvv'!$B$2:$AX$549,MATCH("Summa slutlig allokerad tillförd energi (utan hjälpel och rökgaskondensering):",'Slutlig allokering kvv'!$B$1:$AX$1,0),FALSE)/1,"")</f>
        <v>0</v>
      </c>
      <c r="AM173" s="275" t="str">
        <f>IFERROR(1-VLOOKUP($B173,'Slutlig allokering kvv'!$B$2:$AX$549,MATCH("Andel av bränsle i kvv som allokerats till värme, exklusive rökgaskondensering och hjälpel",'Slutlig allokering kvv'!$B$1:$AX$1,0),FALSE),"")</f>
        <v/>
      </c>
      <c r="AO173" s="115" t="str">
        <f t="shared" si="9"/>
        <v/>
      </c>
      <c r="AP173" s="276" t="str">
        <f t="shared" si="10"/>
        <v/>
      </c>
      <c r="AR173" s="115" t="str">
        <f t="shared" si="11"/>
        <v/>
      </c>
    </row>
    <row r="174" spans="1:44">
      <c r="A174" t="s">
        <v>294</v>
      </c>
      <c r="B174" t="s">
        <v>297</v>
      </c>
      <c r="C174" t="str">
        <f>IFERROR(VLOOKUP($B174,Kraftvärmeprod!$B$1:$AH$479,MATCH(C$2,Kraftvärmeprod!$B$1:$AG$1,0),FALSE)/1,"")</f>
        <v/>
      </c>
      <c r="D174" t="str">
        <f>IFERROR(VLOOKUP($B174,Kraftvärmeprod!$B$1:$AH$479,MATCH(D$2,Kraftvärmeprod!$B$1:$AG$1,0),FALSE)/1,"")</f>
        <v/>
      </c>
      <c r="F174" t="str">
        <f>IF($D174="","",IFERROR(VLOOKUP($B174,Kraftvärmeprod!$B$1:$BX$550,MATCH(F$2,Kraftvärmeprod!$B$1:$VX$1,0),FALSE)/1,0)-IFERROR(VLOOKUP($B174,'Slutlig allokering kvv'!$B$2:$BX$550,MATCH(F$2,'Slutlig allokering kvv'!$B$1:$BX$1,0),FALSE)/1,0))</f>
        <v/>
      </c>
      <c r="G174" t="str">
        <f>IF($D174="","",IFERROR(VLOOKUP($B174,Kraftvärmeprod!$B$1:$BX$550,MATCH(G$2,Kraftvärmeprod!$B$1:$VX$1,0),FALSE)/1,0)-IFERROR(VLOOKUP($B174,'Slutlig allokering kvv'!$B$2:$BX$550,MATCH(G$2,'Slutlig allokering kvv'!$B$1:$BX$1,0),FALSE)/1,0))</f>
        <v/>
      </c>
      <c r="H174" t="str">
        <f>IF($D174="","",IFERROR(VLOOKUP($B174,Kraftvärmeprod!$B$1:$BX$550,MATCH(H$2,Kraftvärmeprod!$B$1:$VX$1,0),FALSE)/1,0)-IFERROR(VLOOKUP($B174,'Slutlig allokering kvv'!$B$2:$BX$550,MATCH(H$2,'Slutlig allokering kvv'!$B$1:$BX$1,0),FALSE)/1,0))</f>
        <v/>
      </c>
      <c r="I174" t="str">
        <f>IF($D174="","",IFERROR(VLOOKUP($B174,Kraftvärmeprod!$B$1:$BX$550,MATCH(I$2,Kraftvärmeprod!$B$1:$VX$1,0),FALSE)/1,0)-IFERROR(VLOOKUP($B174,'Slutlig allokering kvv'!$B$2:$BX$550,MATCH(I$2,'Slutlig allokering kvv'!$B$1:$BX$1,0),FALSE)/1,0))</f>
        <v/>
      </c>
      <c r="J174" t="str">
        <f>IF($D174="","",IFERROR(VLOOKUP($B174,Kraftvärmeprod!$B$1:$BX$550,MATCH(J$2,Kraftvärmeprod!$B$1:$VX$1,0),FALSE)/1,0)-IFERROR(VLOOKUP($B174,'Slutlig allokering kvv'!$B$2:$BX$550,MATCH(J$2,'Slutlig allokering kvv'!$B$1:$BX$1,0),FALSE)/1,0))</f>
        <v/>
      </c>
      <c r="K174" t="str">
        <f>IF($D174="","",IFERROR(VLOOKUP($B174,Kraftvärmeprod!$B$1:$BX$550,MATCH(K$2,Kraftvärmeprod!$B$1:$VX$1,0),FALSE)/1,0)-IFERROR(VLOOKUP($B174,'Slutlig allokering kvv'!$B$2:$BX$550,MATCH(K$2,'Slutlig allokering kvv'!$B$1:$BX$1,0),FALSE)/1,0))</f>
        <v/>
      </c>
      <c r="L174" t="str">
        <f>IF($D174="","",IFERROR(VLOOKUP($B174,Kraftvärmeprod!$B$1:$BX$550,MATCH(L$2,Kraftvärmeprod!$B$1:$VX$1,0),FALSE)/1,0)-IFERROR(VLOOKUP($B174,'Slutlig allokering kvv'!$B$2:$BX$550,MATCH(L$2,'Slutlig allokering kvv'!$B$1:$BX$1,0),FALSE)/1,0))</f>
        <v/>
      </c>
      <c r="M174" t="str">
        <f>IF($D174="","",IFERROR(VLOOKUP($B174,Kraftvärmeprod!$B$1:$BX$550,MATCH(M$2,Kraftvärmeprod!$B$1:$VX$1,0),FALSE)/1,0)-IFERROR(VLOOKUP($B174,'Slutlig allokering kvv'!$B$2:$BX$550,MATCH(M$2,'Slutlig allokering kvv'!$B$1:$BX$1,0),FALSE)/1,0))</f>
        <v/>
      </c>
      <c r="N174" t="str">
        <f>IF($D174="","",IFERROR(VLOOKUP($B174,Kraftvärmeprod!$B$1:$BX$550,MATCH(N$2,Kraftvärmeprod!$B$1:$VX$1,0),FALSE)/1,0)-IFERROR(VLOOKUP($B174,'Slutlig allokering kvv'!$B$2:$BX$550,MATCH(N$2,'Slutlig allokering kvv'!$B$1:$BX$1,0),FALSE)/1,0))</f>
        <v/>
      </c>
      <c r="O174" t="str">
        <f>IF($D174="","",IFERROR(VLOOKUP($B174,Kraftvärmeprod!$B$1:$BX$550,MATCH(O$2,Kraftvärmeprod!$B$1:$VX$1,0),FALSE)/1,0)-IFERROR(VLOOKUP($B174,'Slutlig allokering kvv'!$B$2:$BX$550,MATCH(O$2,'Slutlig allokering kvv'!$B$1:$BX$1,0),FALSE)/1,0))</f>
        <v/>
      </c>
      <c r="P174" t="str">
        <f>IF($D174="","",IFERROR(VLOOKUP($B174,Kraftvärmeprod!$B$1:$BX$550,MATCH(P$2,Kraftvärmeprod!$B$1:$VX$1,0),FALSE)/1,0)-IFERROR(VLOOKUP($B174,'Slutlig allokering kvv'!$B$2:$BX$550,MATCH(P$2,'Slutlig allokering kvv'!$B$1:$BX$1,0),FALSE)/1,0))</f>
        <v/>
      </c>
      <c r="Q174" t="str">
        <f>IF($D174="","",IFERROR(VLOOKUP($B174,Kraftvärmeprod!$B$1:$BX$550,MATCH(Q$2,Kraftvärmeprod!$B$1:$VX$1,0),FALSE)/1,0)-IFERROR(VLOOKUP($B174,'Slutlig allokering kvv'!$B$2:$BX$550,MATCH(Q$2,'Slutlig allokering kvv'!$B$1:$BX$1,0),FALSE)/1,0))</f>
        <v/>
      </c>
      <c r="R174" t="str">
        <f>IF($D174="","",IFERROR(VLOOKUP($B174,Kraftvärmeprod!$B$1:$BX$550,MATCH(R$2,Kraftvärmeprod!$B$1:$VX$1,0),FALSE)/1,0)-IFERROR(VLOOKUP($B174,'Slutlig allokering kvv'!$B$2:$BX$550,MATCH(R$2,'Slutlig allokering kvv'!$B$1:$BX$1,0),FALSE)/1,0))</f>
        <v/>
      </c>
      <c r="S174" t="str">
        <f>IF($D174="","",IFERROR(VLOOKUP($B174,Kraftvärmeprod!$B$1:$BX$550,MATCH(S$2,Kraftvärmeprod!$B$1:$VX$1,0),FALSE)/1,0)-IFERROR(VLOOKUP($B174,'Slutlig allokering kvv'!$B$2:$BX$550,MATCH(S$2,'Slutlig allokering kvv'!$B$1:$BX$1,0),FALSE)/1,0))</f>
        <v/>
      </c>
      <c r="T174" t="str">
        <f>IF($D174="","",IFERROR(VLOOKUP($B174,Kraftvärmeprod!$B$1:$BX$550,MATCH(T$2,Kraftvärmeprod!$B$1:$VX$1,0),FALSE)/1,0)-IFERROR(VLOOKUP($B174,'Slutlig allokering kvv'!$B$2:$BX$550,MATCH(T$2,'Slutlig allokering kvv'!$B$1:$BX$1,0),FALSE)/1,0))</f>
        <v/>
      </c>
      <c r="U174" t="str">
        <f>IF($D174="","",IFERROR(VLOOKUP($B174,Kraftvärmeprod!$B$1:$BX$550,MATCH(U$2,Kraftvärmeprod!$B$1:$VX$1,0),FALSE)/1,0)-IFERROR(VLOOKUP($B174,'Slutlig allokering kvv'!$B$2:$BX$550,MATCH(U$2,'Slutlig allokering kvv'!$B$1:$BX$1,0),FALSE)/1,0))</f>
        <v/>
      </c>
      <c r="V174" t="str">
        <f>IF($D174="","",IFERROR(VLOOKUP($B174,Kraftvärmeprod!$B$1:$BX$550,MATCH(V$2,Kraftvärmeprod!$B$1:$VX$1,0),FALSE)/1,0)-IFERROR(VLOOKUP($B174,'Slutlig allokering kvv'!$B$2:$BX$550,MATCH(V$2,'Slutlig allokering kvv'!$B$1:$BX$1,0),FALSE)/1,0))</f>
        <v/>
      </c>
      <c r="W174" t="str">
        <f>IF($D174="","",IFERROR(VLOOKUP($B174,Kraftvärmeprod!$B$1:$BX$550,MATCH(W$2,Kraftvärmeprod!$B$1:$VX$1,0),FALSE)/1,0)-IFERROR(VLOOKUP($B174,'Slutlig allokering kvv'!$B$2:$BX$550,MATCH(W$2,'Slutlig allokering kvv'!$B$1:$BX$1,0),FALSE)/1,0))</f>
        <v/>
      </c>
      <c r="X174" t="str">
        <f>IF($D174="","",IFERROR(VLOOKUP($B174,Kraftvärmeprod!$B$1:$BX$550,MATCH(X$2,Kraftvärmeprod!$B$1:$VX$1,0),FALSE)/1,0)-IFERROR(VLOOKUP($B174,'Slutlig allokering kvv'!$B$2:$BX$550,MATCH(X$2,'Slutlig allokering kvv'!$B$1:$BX$1,0),FALSE)/1,0))</f>
        <v/>
      </c>
      <c r="Y174" t="str">
        <f>IF($D174="","",IFERROR(VLOOKUP($B174,Kraftvärmeprod!$B$1:$BX$550,MATCH(Y$2,Kraftvärmeprod!$B$1:$VX$1,0),FALSE)/1,0)-IFERROR(VLOOKUP($B174,'Slutlig allokering kvv'!$B$2:$BX$550,MATCH(Y$2,'Slutlig allokering kvv'!$B$1:$BX$1,0),FALSE)/1,0))</f>
        <v/>
      </c>
      <c r="Z174" t="str">
        <f>IF($D174="","",IFERROR(VLOOKUP($B174,Kraftvärmeprod!$B$1:$BX$550,MATCH(Z$2,Kraftvärmeprod!$B$1:$VX$1,0),FALSE)/1,0)-IFERROR(VLOOKUP($B174,'Slutlig allokering kvv'!$B$2:$BX$550,MATCH(Z$2,'Slutlig allokering kvv'!$B$1:$BX$1,0),FALSE)/1,0))</f>
        <v/>
      </c>
      <c r="AA174" t="str">
        <f>IF($D174="","",IFERROR(VLOOKUP($B174,Kraftvärmeprod!$B$1:$BX$550,MATCH(AA$2,Kraftvärmeprod!$B$1:$VX$1,0),FALSE)/1,0)-IFERROR(VLOOKUP($B174,'Slutlig allokering kvv'!$B$2:$BX$550,MATCH(AA$2,'Slutlig allokering kvv'!$B$1:$BX$1,0),FALSE)/1,0))</f>
        <v/>
      </c>
      <c r="AB174" t="str">
        <f>IF($D174="","",IFERROR(VLOOKUP($B174,Kraftvärmeprod!$B$1:$BX$550,MATCH(AB$2,Kraftvärmeprod!$B$1:$VX$1,0),FALSE)/1,0)-IFERROR(VLOOKUP($B174,'Slutlig allokering kvv'!$B$2:$BX$550,MATCH(AB$2,'Slutlig allokering kvv'!$B$1:$BX$1,0),FALSE)/1,0))</f>
        <v/>
      </c>
      <c r="AC174" t="str">
        <f>IF($D174="","",IFERROR(VLOOKUP($B174,Kraftvärmeprod!$B$1:$BX$550,MATCH(AC$2,Kraftvärmeprod!$B$1:$VX$1,0),FALSE)/1,0)-IFERROR(VLOOKUP($B174,'Slutlig allokering kvv'!$B$2:$BX$550,MATCH(AC$2,'Slutlig allokering kvv'!$B$1:$BX$1,0),FALSE)/1,0))</f>
        <v/>
      </c>
      <c r="AD174" t="str">
        <f>IF($D174="","",IFERROR(VLOOKUP($B174,Kraftvärmeprod!$B$1:$BX$550,MATCH(AD$2,Kraftvärmeprod!$B$1:$VX$1,0),FALSE)/1,0)-IFERROR(VLOOKUP($B174,'Slutlig allokering kvv'!$B$2:$BX$550,MATCH(AD$2,'Slutlig allokering kvv'!$B$1:$BX$1,0),FALSE)/1,0))</f>
        <v/>
      </c>
      <c r="AE174" t="str">
        <f>IF($D174="","",IFERROR(VLOOKUP($B174,Miljö!$B$1:$E$550,MATCH("Hjälpel kraftvärme (GWh)",Miljö!$B$1:$E$1,0),FALSE)/1,0)-IFERROR(VLOOKUP($B174,'Slutlig allokering kvv'!$B$2:$BX$549,MATCH(AE$2,'Slutlig allokering kvv'!$B$1:$BX$1,0),FALSE)/1,0))</f>
        <v/>
      </c>
      <c r="AI174" s="274">
        <f t="shared" si="8"/>
        <v>0</v>
      </c>
      <c r="AK174">
        <f>IFERROR(VLOOKUP($B174,'Slutlig allokering kvv'!$B$2:$AX$549,MATCH("Summa slutlig allokerad tillförd energi (utan hjälpel och rökgaskondensering):",'Slutlig allokering kvv'!$B$1:$AX$1,0),FALSE)/1,"")</f>
        <v>0</v>
      </c>
      <c r="AM174" s="275" t="str">
        <f>IFERROR(1-VLOOKUP($B174,'Slutlig allokering kvv'!$B$2:$AX$549,MATCH("Andel av bränsle i kvv som allokerats till värme, exklusive rökgaskondensering och hjälpel",'Slutlig allokering kvv'!$B$1:$AX$1,0),FALSE),"")</f>
        <v/>
      </c>
      <c r="AO174" s="115" t="str">
        <f t="shared" si="9"/>
        <v/>
      </c>
      <c r="AP174" s="276" t="str">
        <f t="shared" si="10"/>
        <v/>
      </c>
      <c r="AR174" s="115" t="str">
        <f t="shared" si="11"/>
        <v/>
      </c>
    </row>
    <row r="175" spans="1:44">
      <c r="A175" t="s">
        <v>294</v>
      </c>
      <c r="B175" t="s">
        <v>298</v>
      </c>
      <c r="C175" t="str">
        <f>IFERROR(VLOOKUP($B175,Kraftvärmeprod!$B$1:$AH$479,MATCH(C$2,Kraftvärmeprod!$B$1:$AG$1,0),FALSE)/1,"")</f>
        <v/>
      </c>
      <c r="D175" t="str">
        <f>IFERROR(VLOOKUP($B175,Kraftvärmeprod!$B$1:$AH$479,MATCH(D$2,Kraftvärmeprod!$B$1:$AG$1,0),FALSE)/1,"")</f>
        <v/>
      </c>
      <c r="F175" t="str">
        <f>IF($D175="","",IFERROR(VLOOKUP($B175,Kraftvärmeprod!$B$1:$BX$550,MATCH(F$2,Kraftvärmeprod!$B$1:$VX$1,0),FALSE)/1,0)-IFERROR(VLOOKUP($B175,'Slutlig allokering kvv'!$B$2:$BX$550,MATCH(F$2,'Slutlig allokering kvv'!$B$1:$BX$1,0),FALSE)/1,0))</f>
        <v/>
      </c>
      <c r="G175" t="str">
        <f>IF($D175="","",IFERROR(VLOOKUP($B175,Kraftvärmeprod!$B$1:$BX$550,MATCH(G$2,Kraftvärmeprod!$B$1:$VX$1,0),FALSE)/1,0)-IFERROR(VLOOKUP($B175,'Slutlig allokering kvv'!$B$2:$BX$550,MATCH(G$2,'Slutlig allokering kvv'!$B$1:$BX$1,0),FALSE)/1,0))</f>
        <v/>
      </c>
      <c r="H175" t="str">
        <f>IF($D175="","",IFERROR(VLOOKUP($B175,Kraftvärmeprod!$B$1:$BX$550,MATCH(H$2,Kraftvärmeprod!$B$1:$VX$1,0),FALSE)/1,0)-IFERROR(VLOOKUP($B175,'Slutlig allokering kvv'!$B$2:$BX$550,MATCH(H$2,'Slutlig allokering kvv'!$B$1:$BX$1,0),FALSE)/1,0))</f>
        <v/>
      </c>
      <c r="I175" t="str">
        <f>IF($D175="","",IFERROR(VLOOKUP($B175,Kraftvärmeprod!$B$1:$BX$550,MATCH(I$2,Kraftvärmeprod!$B$1:$VX$1,0),FALSE)/1,0)-IFERROR(VLOOKUP($B175,'Slutlig allokering kvv'!$B$2:$BX$550,MATCH(I$2,'Slutlig allokering kvv'!$B$1:$BX$1,0),FALSE)/1,0))</f>
        <v/>
      </c>
      <c r="J175" t="str">
        <f>IF($D175="","",IFERROR(VLOOKUP($B175,Kraftvärmeprod!$B$1:$BX$550,MATCH(J$2,Kraftvärmeprod!$B$1:$VX$1,0),FALSE)/1,0)-IFERROR(VLOOKUP($B175,'Slutlig allokering kvv'!$B$2:$BX$550,MATCH(J$2,'Slutlig allokering kvv'!$B$1:$BX$1,0),FALSE)/1,0))</f>
        <v/>
      </c>
      <c r="K175" t="str">
        <f>IF($D175="","",IFERROR(VLOOKUP($B175,Kraftvärmeprod!$B$1:$BX$550,MATCH(K$2,Kraftvärmeprod!$B$1:$VX$1,0),FALSE)/1,0)-IFERROR(VLOOKUP($B175,'Slutlig allokering kvv'!$B$2:$BX$550,MATCH(K$2,'Slutlig allokering kvv'!$B$1:$BX$1,0),FALSE)/1,0))</f>
        <v/>
      </c>
      <c r="L175" t="str">
        <f>IF($D175="","",IFERROR(VLOOKUP($B175,Kraftvärmeprod!$B$1:$BX$550,MATCH(L$2,Kraftvärmeprod!$B$1:$VX$1,0),FALSE)/1,0)-IFERROR(VLOOKUP($B175,'Slutlig allokering kvv'!$B$2:$BX$550,MATCH(L$2,'Slutlig allokering kvv'!$B$1:$BX$1,0),FALSE)/1,0))</f>
        <v/>
      </c>
      <c r="M175" t="str">
        <f>IF($D175="","",IFERROR(VLOOKUP($B175,Kraftvärmeprod!$B$1:$BX$550,MATCH(M$2,Kraftvärmeprod!$B$1:$VX$1,0),FALSE)/1,0)-IFERROR(VLOOKUP($B175,'Slutlig allokering kvv'!$B$2:$BX$550,MATCH(M$2,'Slutlig allokering kvv'!$B$1:$BX$1,0),FALSE)/1,0))</f>
        <v/>
      </c>
      <c r="N175" t="str">
        <f>IF($D175="","",IFERROR(VLOOKUP($B175,Kraftvärmeprod!$B$1:$BX$550,MATCH(N$2,Kraftvärmeprod!$B$1:$VX$1,0),FALSE)/1,0)-IFERROR(VLOOKUP($B175,'Slutlig allokering kvv'!$B$2:$BX$550,MATCH(N$2,'Slutlig allokering kvv'!$B$1:$BX$1,0),FALSE)/1,0))</f>
        <v/>
      </c>
      <c r="O175" t="str">
        <f>IF($D175="","",IFERROR(VLOOKUP($B175,Kraftvärmeprod!$B$1:$BX$550,MATCH(O$2,Kraftvärmeprod!$B$1:$VX$1,0),FALSE)/1,0)-IFERROR(VLOOKUP($B175,'Slutlig allokering kvv'!$B$2:$BX$550,MATCH(O$2,'Slutlig allokering kvv'!$B$1:$BX$1,0),FALSE)/1,0))</f>
        <v/>
      </c>
      <c r="P175" t="str">
        <f>IF($D175="","",IFERROR(VLOOKUP($B175,Kraftvärmeprod!$B$1:$BX$550,MATCH(P$2,Kraftvärmeprod!$B$1:$VX$1,0),FALSE)/1,0)-IFERROR(VLOOKUP($B175,'Slutlig allokering kvv'!$B$2:$BX$550,MATCH(P$2,'Slutlig allokering kvv'!$B$1:$BX$1,0),FALSE)/1,0))</f>
        <v/>
      </c>
      <c r="Q175" t="str">
        <f>IF($D175="","",IFERROR(VLOOKUP($B175,Kraftvärmeprod!$B$1:$BX$550,MATCH(Q$2,Kraftvärmeprod!$B$1:$VX$1,0),FALSE)/1,0)-IFERROR(VLOOKUP($B175,'Slutlig allokering kvv'!$B$2:$BX$550,MATCH(Q$2,'Slutlig allokering kvv'!$B$1:$BX$1,0),FALSE)/1,0))</f>
        <v/>
      </c>
      <c r="R175" t="str">
        <f>IF($D175="","",IFERROR(VLOOKUP($B175,Kraftvärmeprod!$B$1:$BX$550,MATCH(R$2,Kraftvärmeprod!$B$1:$VX$1,0),FALSE)/1,0)-IFERROR(VLOOKUP($B175,'Slutlig allokering kvv'!$B$2:$BX$550,MATCH(R$2,'Slutlig allokering kvv'!$B$1:$BX$1,0),FALSE)/1,0))</f>
        <v/>
      </c>
      <c r="S175" t="str">
        <f>IF($D175="","",IFERROR(VLOOKUP($B175,Kraftvärmeprod!$B$1:$BX$550,MATCH(S$2,Kraftvärmeprod!$B$1:$VX$1,0),FALSE)/1,0)-IFERROR(VLOOKUP($B175,'Slutlig allokering kvv'!$B$2:$BX$550,MATCH(S$2,'Slutlig allokering kvv'!$B$1:$BX$1,0),FALSE)/1,0))</f>
        <v/>
      </c>
      <c r="T175" t="str">
        <f>IF($D175="","",IFERROR(VLOOKUP($B175,Kraftvärmeprod!$B$1:$BX$550,MATCH(T$2,Kraftvärmeprod!$B$1:$VX$1,0),FALSE)/1,0)-IFERROR(VLOOKUP($B175,'Slutlig allokering kvv'!$B$2:$BX$550,MATCH(T$2,'Slutlig allokering kvv'!$B$1:$BX$1,0),FALSE)/1,0))</f>
        <v/>
      </c>
      <c r="U175" t="str">
        <f>IF($D175="","",IFERROR(VLOOKUP($B175,Kraftvärmeprod!$B$1:$BX$550,MATCH(U$2,Kraftvärmeprod!$B$1:$VX$1,0),FALSE)/1,0)-IFERROR(VLOOKUP($B175,'Slutlig allokering kvv'!$B$2:$BX$550,MATCH(U$2,'Slutlig allokering kvv'!$B$1:$BX$1,0),FALSE)/1,0))</f>
        <v/>
      </c>
      <c r="V175" t="str">
        <f>IF($D175="","",IFERROR(VLOOKUP($B175,Kraftvärmeprod!$B$1:$BX$550,MATCH(V$2,Kraftvärmeprod!$B$1:$VX$1,0),FALSE)/1,0)-IFERROR(VLOOKUP($B175,'Slutlig allokering kvv'!$B$2:$BX$550,MATCH(V$2,'Slutlig allokering kvv'!$B$1:$BX$1,0),FALSE)/1,0))</f>
        <v/>
      </c>
      <c r="W175" t="str">
        <f>IF($D175="","",IFERROR(VLOOKUP($B175,Kraftvärmeprod!$B$1:$BX$550,MATCH(W$2,Kraftvärmeprod!$B$1:$VX$1,0),FALSE)/1,0)-IFERROR(VLOOKUP($B175,'Slutlig allokering kvv'!$B$2:$BX$550,MATCH(W$2,'Slutlig allokering kvv'!$B$1:$BX$1,0),FALSE)/1,0))</f>
        <v/>
      </c>
      <c r="X175" t="str">
        <f>IF($D175="","",IFERROR(VLOOKUP($B175,Kraftvärmeprod!$B$1:$BX$550,MATCH(X$2,Kraftvärmeprod!$B$1:$VX$1,0),FALSE)/1,0)-IFERROR(VLOOKUP($B175,'Slutlig allokering kvv'!$B$2:$BX$550,MATCH(X$2,'Slutlig allokering kvv'!$B$1:$BX$1,0),FALSE)/1,0))</f>
        <v/>
      </c>
      <c r="Y175" t="str">
        <f>IF($D175="","",IFERROR(VLOOKUP($B175,Kraftvärmeprod!$B$1:$BX$550,MATCH(Y$2,Kraftvärmeprod!$B$1:$VX$1,0),FALSE)/1,0)-IFERROR(VLOOKUP($B175,'Slutlig allokering kvv'!$B$2:$BX$550,MATCH(Y$2,'Slutlig allokering kvv'!$B$1:$BX$1,0),FALSE)/1,0))</f>
        <v/>
      </c>
      <c r="Z175" t="str">
        <f>IF($D175="","",IFERROR(VLOOKUP($B175,Kraftvärmeprod!$B$1:$BX$550,MATCH(Z$2,Kraftvärmeprod!$B$1:$VX$1,0),FALSE)/1,0)-IFERROR(VLOOKUP($B175,'Slutlig allokering kvv'!$B$2:$BX$550,MATCH(Z$2,'Slutlig allokering kvv'!$B$1:$BX$1,0),FALSE)/1,0))</f>
        <v/>
      </c>
      <c r="AA175" t="str">
        <f>IF($D175="","",IFERROR(VLOOKUP($B175,Kraftvärmeprod!$B$1:$BX$550,MATCH(AA$2,Kraftvärmeprod!$B$1:$VX$1,0),FALSE)/1,0)-IFERROR(VLOOKUP($B175,'Slutlig allokering kvv'!$B$2:$BX$550,MATCH(AA$2,'Slutlig allokering kvv'!$B$1:$BX$1,0),FALSE)/1,0))</f>
        <v/>
      </c>
      <c r="AB175" t="str">
        <f>IF($D175="","",IFERROR(VLOOKUP($B175,Kraftvärmeprod!$B$1:$BX$550,MATCH(AB$2,Kraftvärmeprod!$B$1:$VX$1,0),FALSE)/1,0)-IFERROR(VLOOKUP($B175,'Slutlig allokering kvv'!$B$2:$BX$550,MATCH(AB$2,'Slutlig allokering kvv'!$B$1:$BX$1,0),FALSE)/1,0))</f>
        <v/>
      </c>
      <c r="AC175" t="str">
        <f>IF($D175="","",IFERROR(VLOOKUP($B175,Kraftvärmeprod!$B$1:$BX$550,MATCH(AC$2,Kraftvärmeprod!$B$1:$VX$1,0),FALSE)/1,0)-IFERROR(VLOOKUP($B175,'Slutlig allokering kvv'!$B$2:$BX$550,MATCH(AC$2,'Slutlig allokering kvv'!$B$1:$BX$1,0),FALSE)/1,0))</f>
        <v/>
      </c>
      <c r="AD175" t="str">
        <f>IF($D175="","",IFERROR(VLOOKUP($B175,Kraftvärmeprod!$B$1:$BX$550,MATCH(AD$2,Kraftvärmeprod!$B$1:$VX$1,0),FALSE)/1,0)-IFERROR(VLOOKUP($B175,'Slutlig allokering kvv'!$B$2:$BX$550,MATCH(AD$2,'Slutlig allokering kvv'!$B$1:$BX$1,0),FALSE)/1,0))</f>
        <v/>
      </c>
      <c r="AE175" t="str">
        <f>IF($D175="","",IFERROR(VLOOKUP($B175,Miljö!$B$1:$E$550,MATCH("Hjälpel kraftvärme (GWh)",Miljö!$B$1:$E$1,0),FALSE)/1,0)-IFERROR(VLOOKUP($B175,'Slutlig allokering kvv'!$B$2:$BX$549,MATCH(AE$2,'Slutlig allokering kvv'!$B$1:$BX$1,0),FALSE)/1,0))</f>
        <v/>
      </c>
      <c r="AI175" s="274">
        <f t="shared" si="8"/>
        <v>0</v>
      </c>
      <c r="AK175">
        <f>IFERROR(VLOOKUP($B175,'Slutlig allokering kvv'!$B$2:$AX$549,MATCH("Summa slutlig allokerad tillförd energi (utan hjälpel och rökgaskondensering):",'Slutlig allokering kvv'!$B$1:$AX$1,0),FALSE)/1,"")</f>
        <v>0</v>
      </c>
      <c r="AM175" s="275" t="str">
        <f>IFERROR(1-VLOOKUP($B175,'Slutlig allokering kvv'!$B$2:$AX$549,MATCH("Andel av bränsle i kvv som allokerats till värme, exklusive rökgaskondensering och hjälpel",'Slutlig allokering kvv'!$B$1:$AX$1,0),FALSE),"")</f>
        <v/>
      </c>
      <c r="AO175" s="115" t="str">
        <f t="shared" si="9"/>
        <v/>
      </c>
      <c r="AP175" s="276" t="str">
        <f t="shared" si="10"/>
        <v/>
      </c>
      <c r="AR175" s="115" t="str">
        <f t="shared" si="11"/>
        <v/>
      </c>
    </row>
    <row r="176" spans="1:44">
      <c r="A176" t="s">
        <v>294</v>
      </c>
      <c r="B176" t="s">
        <v>299</v>
      </c>
      <c r="C176" t="str">
        <f>IFERROR(VLOOKUP($B176,Kraftvärmeprod!$B$1:$AH$479,MATCH(C$2,Kraftvärmeprod!$B$1:$AG$1,0),FALSE)/1,"")</f>
        <v/>
      </c>
      <c r="D176" t="str">
        <f>IFERROR(VLOOKUP($B176,Kraftvärmeprod!$B$1:$AH$479,MATCH(D$2,Kraftvärmeprod!$B$1:$AG$1,0),FALSE)/1,"")</f>
        <v/>
      </c>
      <c r="F176" t="str">
        <f>IF($D176="","",IFERROR(VLOOKUP($B176,Kraftvärmeprod!$B$1:$BX$550,MATCH(F$2,Kraftvärmeprod!$B$1:$VX$1,0),FALSE)/1,0)-IFERROR(VLOOKUP($B176,'Slutlig allokering kvv'!$B$2:$BX$550,MATCH(F$2,'Slutlig allokering kvv'!$B$1:$BX$1,0),FALSE)/1,0))</f>
        <v/>
      </c>
      <c r="G176" t="str">
        <f>IF($D176="","",IFERROR(VLOOKUP($B176,Kraftvärmeprod!$B$1:$BX$550,MATCH(G$2,Kraftvärmeprod!$B$1:$VX$1,0),FALSE)/1,0)-IFERROR(VLOOKUP($B176,'Slutlig allokering kvv'!$B$2:$BX$550,MATCH(G$2,'Slutlig allokering kvv'!$B$1:$BX$1,0),FALSE)/1,0))</f>
        <v/>
      </c>
      <c r="H176" t="str">
        <f>IF($D176="","",IFERROR(VLOOKUP($B176,Kraftvärmeprod!$B$1:$BX$550,MATCH(H$2,Kraftvärmeprod!$B$1:$VX$1,0),FALSE)/1,0)-IFERROR(VLOOKUP($B176,'Slutlig allokering kvv'!$B$2:$BX$550,MATCH(H$2,'Slutlig allokering kvv'!$B$1:$BX$1,0),FALSE)/1,0))</f>
        <v/>
      </c>
      <c r="I176" t="str">
        <f>IF($D176="","",IFERROR(VLOOKUP($B176,Kraftvärmeprod!$B$1:$BX$550,MATCH(I$2,Kraftvärmeprod!$B$1:$VX$1,0),FALSE)/1,0)-IFERROR(VLOOKUP($B176,'Slutlig allokering kvv'!$B$2:$BX$550,MATCH(I$2,'Slutlig allokering kvv'!$B$1:$BX$1,0),FALSE)/1,0))</f>
        <v/>
      </c>
      <c r="J176" t="str">
        <f>IF($D176="","",IFERROR(VLOOKUP($B176,Kraftvärmeprod!$B$1:$BX$550,MATCH(J$2,Kraftvärmeprod!$B$1:$VX$1,0),FALSE)/1,0)-IFERROR(VLOOKUP($B176,'Slutlig allokering kvv'!$B$2:$BX$550,MATCH(J$2,'Slutlig allokering kvv'!$B$1:$BX$1,0),FALSE)/1,0))</f>
        <v/>
      </c>
      <c r="K176" t="str">
        <f>IF($D176="","",IFERROR(VLOOKUP($B176,Kraftvärmeprod!$B$1:$BX$550,MATCH(K$2,Kraftvärmeprod!$B$1:$VX$1,0),FALSE)/1,0)-IFERROR(VLOOKUP($B176,'Slutlig allokering kvv'!$B$2:$BX$550,MATCH(K$2,'Slutlig allokering kvv'!$B$1:$BX$1,0),FALSE)/1,0))</f>
        <v/>
      </c>
      <c r="L176" t="str">
        <f>IF($D176="","",IFERROR(VLOOKUP($B176,Kraftvärmeprod!$B$1:$BX$550,MATCH(L$2,Kraftvärmeprod!$B$1:$VX$1,0),FALSE)/1,0)-IFERROR(VLOOKUP($B176,'Slutlig allokering kvv'!$B$2:$BX$550,MATCH(L$2,'Slutlig allokering kvv'!$B$1:$BX$1,0),FALSE)/1,0))</f>
        <v/>
      </c>
      <c r="M176" t="str">
        <f>IF($D176="","",IFERROR(VLOOKUP($B176,Kraftvärmeprod!$B$1:$BX$550,MATCH(M$2,Kraftvärmeprod!$B$1:$VX$1,0),FALSE)/1,0)-IFERROR(VLOOKUP($B176,'Slutlig allokering kvv'!$B$2:$BX$550,MATCH(M$2,'Slutlig allokering kvv'!$B$1:$BX$1,0),FALSE)/1,0))</f>
        <v/>
      </c>
      <c r="N176" t="str">
        <f>IF($D176="","",IFERROR(VLOOKUP($B176,Kraftvärmeprod!$B$1:$BX$550,MATCH(N$2,Kraftvärmeprod!$B$1:$VX$1,0),FALSE)/1,0)-IFERROR(VLOOKUP($B176,'Slutlig allokering kvv'!$B$2:$BX$550,MATCH(N$2,'Slutlig allokering kvv'!$B$1:$BX$1,0),FALSE)/1,0))</f>
        <v/>
      </c>
      <c r="O176" t="str">
        <f>IF($D176="","",IFERROR(VLOOKUP($B176,Kraftvärmeprod!$B$1:$BX$550,MATCH(O$2,Kraftvärmeprod!$B$1:$VX$1,0),FALSE)/1,0)-IFERROR(VLOOKUP($B176,'Slutlig allokering kvv'!$B$2:$BX$550,MATCH(O$2,'Slutlig allokering kvv'!$B$1:$BX$1,0),FALSE)/1,0))</f>
        <v/>
      </c>
      <c r="P176" t="str">
        <f>IF($D176="","",IFERROR(VLOOKUP($B176,Kraftvärmeprod!$B$1:$BX$550,MATCH(P$2,Kraftvärmeprod!$B$1:$VX$1,0),FALSE)/1,0)-IFERROR(VLOOKUP($B176,'Slutlig allokering kvv'!$B$2:$BX$550,MATCH(P$2,'Slutlig allokering kvv'!$B$1:$BX$1,0),FALSE)/1,0))</f>
        <v/>
      </c>
      <c r="Q176" t="str">
        <f>IF($D176="","",IFERROR(VLOOKUP($B176,Kraftvärmeprod!$B$1:$BX$550,MATCH(Q$2,Kraftvärmeprod!$B$1:$VX$1,0),FALSE)/1,0)-IFERROR(VLOOKUP($B176,'Slutlig allokering kvv'!$B$2:$BX$550,MATCH(Q$2,'Slutlig allokering kvv'!$B$1:$BX$1,0),FALSE)/1,0))</f>
        <v/>
      </c>
      <c r="R176" t="str">
        <f>IF($D176="","",IFERROR(VLOOKUP($B176,Kraftvärmeprod!$B$1:$BX$550,MATCH(R$2,Kraftvärmeprod!$B$1:$VX$1,0),FALSE)/1,0)-IFERROR(VLOOKUP($B176,'Slutlig allokering kvv'!$B$2:$BX$550,MATCH(R$2,'Slutlig allokering kvv'!$B$1:$BX$1,0),FALSE)/1,0))</f>
        <v/>
      </c>
      <c r="S176" t="str">
        <f>IF($D176="","",IFERROR(VLOOKUP($B176,Kraftvärmeprod!$B$1:$BX$550,MATCH(S$2,Kraftvärmeprod!$B$1:$VX$1,0),FALSE)/1,0)-IFERROR(VLOOKUP($B176,'Slutlig allokering kvv'!$B$2:$BX$550,MATCH(S$2,'Slutlig allokering kvv'!$B$1:$BX$1,0),FALSE)/1,0))</f>
        <v/>
      </c>
      <c r="T176" t="str">
        <f>IF($D176="","",IFERROR(VLOOKUP($B176,Kraftvärmeprod!$B$1:$BX$550,MATCH(T$2,Kraftvärmeprod!$B$1:$VX$1,0),FALSE)/1,0)-IFERROR(VLOOKUP($B176,'Slutlig allokering kvv'!$B$2:$BX$550,MATCH(T$2,'Slutlig allokering kvv'!$B$1:$BX$1,0),FALSE)/1,0))</f>
        <v/>
      </c>
      <c r="U176" t="str">
        <f>IF($D176="","",IFERROR(VLOOKUP($B176,Kraftvärmeprod!$B$1:$BX$550,MATCH(U$2,Kraftvärmeprod!$B$1:$VX$1,0),FALSE)/1,0)-IFERROR(VLOOKUP($B176,'Slutlig allokering kvv'!$B$2:$BX$550,MATCH(U$2,'Slutlig allokering kvv'!$B$1:$BX$1,0),FALSE)/1,0))</f>
        <v/>
      </c>
      <c r="V176" t="str">
        <f>IF($D176="","",IFERROR(VLOOKUP($B176,Kraftvärmeprod!$B$1:$BX$550,MATCH(V$2,Kraftvärmeprod!$B$1:$VX$1,0),FALSE)/1,0)-IFERROR(VLOOKUP($B176,'Slutlig allokering kvv'!$B$2:$BX$550,MATCH(V$2,'Slutlig allokering kvv'!$B$1:$BX$1,0),FALSE)/1,0))</f>
        <v/>
      </c>
      <c r="W176" t="str">
        <f>IF($D176="","",IFERROR(VLOOKUP($B176,Kraftvärmeprod!$B$1:$BX$550,MATCH(W$2,Kraftvärmeprod!$B$1:$VX$1,0),FALSE)/1,0)-IFERROR(VLOOKUP($B176,'Slutlig allokering kvv'!$B$2:$BX$550,MATCH(W$2,'Slutlig allokering kvv'!$B$1:$BX$1,0),FALSE)/1,0))</f>
        <v/>
      </c>
      <c r="X176" t="str">
        <f>IF($D176="","",IFERROR(VLOOKUP($B176,Kraftvärmeprod!$B$1:$BX$550,MATCH(X$2,Kraftvärmeprod!$B$1:$VX$1,0),FALSE)/1,0)-IFERROR(VLOOKUP($B176,'Slutlig allokering kvv'!$B$2:$BX$550,MATCH(X$2,'Slutlig allokering kvv'!$B$1:$BX$1,0),FALSE)/1,0))</f>
        <v/>
      </c>
      <c r="Y176" t="str">
        <f>IF($D176="","",IFERROR(VLOOKUP($B176,Kraftvärmeprod!$B$1:$BX$550,MATCH(Y$2,Kraftvärmeprod!$B$1:$VX$1,0),FALSE)/1,0)-IFERROR(VLOOKUP($B176,'Slutlig allokering kvv'!$B$2:$BX$550,MATCH(Y$2,'Slutlig allokering kvv'!$B$1:$BX$1,0),FALSE)/1,0))</f>
        <v/>
      </c>
      <c r="Z176" t="str">
        <f>IF($D176="","",IFERROR(VLOOKUP($B176,Kraftvärmeprod!$B$1:$BX$550,MATCH(Z$2,Kraftvärmeprod!$B$1:$VX$1,0),FALSE)/1,0)-IFERROR(VLOOKUP($B176,'Slutlig allokering kvv'!$B$2:$BX$550,MATCH(Z$2,'Slutlig allokering kvv'!$B$1:$BX$1,0),FALSE)/1,0))</f>
        <v/>
      </c>
      <c r="AA176" t="str">
        <f>IF($D176="","",IFERROR(VLOOKUP($B176,Kraftvärmeprod!$B$1:$BX$550,MATCH(AA$2,Kraftvärmeprod!$B$1:$VX$1,0),FALSE)/1,0)-IFERROR(VLOOKUP($B176,'Slutlig allokering kvv'!$B$2:$BX$550,MATCH(AA$2,'Slutlig allokering kvv'!$B$1:$BX$1,0),FALSE)/1,0))</f>
        <v/>
      </c>
      <c r="AB176" t="str">
        <f>IF($D176="","",IFERROR(VLOOKUP($B176,Kraftvärmeprod!$B$1:$BX$550,MATCH(AB$2,Kraftvärmeprod!$B$1:$VX$1,0),FALSE)/1,0)-IFERROR(VLOOKUP($B176,'Slutlig allokering kvv'!$B$2:$BX$550,MATCH(AB$2,'Slutlig allokering kvv'!$B$1:$BX$1,0),FALSE)/1,0))</f>
        <v/>
      </c>
      <c r="AC176" t="str">
        <f>IF($D176="","",IFERROR(VLOOKUP($B176,Kraftvärmeprod!$B$1:$BX$550,MATCH(AC$2,Kraftvärmeprod!$B$1:$VX$1,0),FALSE)/1,0)-IFERROR(VLOOKUP($B176,'Slutlig allokering kvv'!$B$2:$BX$550,MATCH(AC$2,'Slutlig allokering kvv'!$B$1:$BX$1,0),FALSE)/1,0))</f>
        <v/>
      </c>
      <c r="AD176" t="str">
        <f>IF($D176="","",IFERROR(VLOOKUP($B176,Kraftvärmeprod!$B$1:$BX$550,MATCH(AD$2,Kraftvärmeprod!$B$1:$VX$1,0),FALSE)/1,0)-IFERROR(VLOOKUP($B176,'Slutlig allokering kvv'!$B$2:$BX$550,MATCH(AD$2,'Slutlig allokering kvv'!$B$1:$BX$1,0),FALSE)/1,0))</f>
        <v/>
      </c>
      <c r="AE176" t="str">
        <f>IF($D176="","",IFERROR(VLOOKUP($B176,Miljö!$B$1:$E$550,MATCH("Hjälpel kraftvärme (GWh)",Miljö!$B$1:$E$1,0),FALSE)/1,0)-IFERROR(VLOOKUP($B176,'Slutlig allokering kvv'!$B$2:$BX$549,MATCH(AE$2,'Slutlig allokering kvv'!$B$1:$BX$1,0),FALSE)/1,0))</f>
        <v/>
      </c>
      <c r="AI176" s="274">
        <f t="shared" si="8"/>
        <v>0</v>
      </c>
      <c r="AK176">
        <f>IFERROR(VLOOKUP($B176,'Slutlig allokering kvv'!$B$2:$AX$549,MATCH("Summa slutlig allokerad tillförd energi (utan hjälpel och rökgaskondensering):",'Slutlig allokering kvv'!$B$1:$AX$1,0),FALSE)/1,"")</f>
        <v>0</v>
      </c>
      <c r="AM176" s="275" t="str">
        <f>IFERROR(1-VLOOKUP($B176,'Slutlig allokering kvv'!$B$2:$AX$549,MATCH("Andel av bränsle i kvv som allokerats till värme, exklusive rökgaskondensering och hjälpel",'Slutlig allokering kvv'!$B$1:$AX$1,0),FALSE),"")</f>
        <v/>
      </c>
      <c r="AO176" s="115" t="str">
        <f t="shared" si="9"/>
        <v/>
      </c>
      <c r="AP176" s="276" t="str">
        <f t="shared" si="10"/>
        <v/>
      </c>
      <c r="AR176" s="115" t="str">
        <f t="shared" si="11"/>
        <v/>
      </c>
    </row>
    <row r="177" spans="1:44">
      <c r="A177" t="s">
        <v>294</v>
      </c>
      <c r="B177" t="s">
        <v>300</v>
      </c>
      <c r="C177" t="str">
        <f>IFERROR(VLOOKUP($B177,Kraftvärmeprod!$B$1:$AH$479,MATCH(C$2,Kraftvärmeprod!$B$1:$AG$1,0),FALSE)/1,"")</f>
        <v/>
      </c>
      <c r="D177" t="str">
        <f>IFERROR(VLOOKUP($B177,Kraftvärmeprod!$B$1:$AH$479,MATCH(D$2,Kraftvärmeprod!$B$1:$AG$1,0),FALSE)/1,"")</f>
        <v/>
      </c>
      <c r="F177" t="str">
        <f>IF($D177="","",IFERROR(VLOOKUP($B177,Kraftvärmeprod!$B$1:$BX$550,MATCH(F$2,Kraftvärmeprod!$B$1:$VX$1,0),FALSE)/1,0)-IFERROR(VLOOKUP($B177,'Slutlig allokering kvv'!$B$2:$BX$550,MATCH(F$2,'Slutlig allokering kvv'!$B$1:$BX$1,0),FALSE)/1,0))</f>
        <v/>
      </c>
      <c r="G177" t="str">
        <f>IF($D177="","",IFERROR(VLOOKUP($B177,Kraftvärmeprod!$B$1:$BX$550,MATCH(G$2,Kraftvärmeprod!$B$1:$VX$1,0),FALSE)/1,0)-IFERROR(VLOOKUP($B177,'Slutlig allokering kvv'!$B$2:$BX$550,MATCH(G$2,'Slutlig allokering kvv'!$B$1:$BX$1,0),FALSE)/1,0))</f>
        <v/>
      </c>
      <c r="H177" t="str">
        <f>IF($D177="","",IFERROR(VLOOKUP($B177,Kraftvärmeprod!$B$1:$BX$550,MATCH(H$2,Kraftvärmeprod!$B$1:$VX$1,0),FALSE)/1,0)-IFERROR(VLOOKUP($B177,'Slutlig allokering kvv'!$B$2:$BX$550,MATCH(H$2,'Slutlig allokering kvv'!$B$1:$BX$1,0),FALSE)/1,0))</f>
        <v/>
      </c>
      <c r="I177" t="str">
        <f>IF($D177="","",IFERROR(VLOOKUP($B177,Kraftvärmeprod!$B$1:$BX$550,MATCH(I$2,Kraftvärmeprod!$B$1:$VX$1,0),FALSE)/1,0)-IFERROR(VLOOKUP($B177,'Slutlig allokering kvv'!$B$2:$BX$550,MATCH(I$2,'Slutlig allokering kvv'!$B$1:$BX$1,0),FALSE)/1,0))</f>
        <v/>
      </c>
      <c r="J177" t="str">
        <f>IF($D177="","",IFERROR(VLOOKUP($B177,Kraftvärmeprod!$B$1:$BX$550,MATCH(J$2,Kraftvärmeprod!$B$1:$VX$1,0),FALSE)/1,0)-IFERROR(VLOOKUP($B177,'Slutlig allokering kvv'!$B$2:$BX$550,MATCH(J$2,'Slutlig allokering kvv'!$B$1:$BX$1,0),FALSE)/1,0))</f>
        <v/>
      </c>
      <c r="K177" t="str">
        <f>IF($D177="","",IFERROR(VLOOKUP($B177,Kraftvärmeprod!$B$1:$BX$550,MATCH(K$2,Kraftvärmeprod!$B$1:$VX$1,0),FALSE)/1,0)-IFERROR(VLOOKUP($B177,'Slutlig allokering kvv'!$B$2:$BX$550,MATCH(K$2,'Slutlig allokering kvv'!$B$1:$BX$1,0),FALSE)/1,0))</f>
        <v/>
      </c>
      <c r="L177" t="str">
        <f>IF($D177="","",IFERROR(VLOOKUP($B177,Kraftvärmeprod!$B$1:$BX$550,MATCH(L$2,Kraftvärmeprod!$B$1:$VX$1,0),FALSE)/1,0)-IFERROR(VLOOKUP($B177,'Slutlig allokering kvv'!$B$2:$BX$550,MATCH(L$2,'Slutlig allokering kvv'!$B$1:$BX$1,0),FALSE)/1,0))</f>
        <v/>
      </c>
      <c r="M177" t="str">
        <f>IF($D177="","",IFERROR(VLOOKUP($B177,Kraftvärmeprod!$B$1:$BX$550,MATCH(M$2,Kraftvärmeprod!$B$1:$VX$1,0),FALSE)/1,0)-IFERROR(VLOOKUP($B177,'Slutlig allokering kvv'!$B$2:$BX$550,MATCH(M$2,'Slutlig allokering kvv'!$B$1:$BX$1,0),FALSE)/1,0))</f>
        <v/>
      </c>
      <c r="N177" t="str">
        <f>IF($D177="","",IFERROR(VLOOKUP($B177,Kraftvärmeprod!$B$1:$BX$550,MATCH(N$2,Kraftvärmeprod!$B$1:$VX$1,0),FALSE)/1,0)-IFERROR(VLOOKUP($B177,'Slutlig allokering kvv'!$B$2:$BX$550,MATCH(N$2,'Slutlig allokering kvv'!$B$1:$BX$1,0),FALSE)/1,0))</f>
        <v/>
      </c>
      <c r="O177" t="str">
        <f>IF($D177="","",IFERROR(VLOOKUP($B177,Kraftvärmeprod!$B$1:$BX$550,MATCH(O$2,Kraftvärmeprod!$B$1:$VX$1,0),FALSE)/1,0)-IFERROR(VLOOKUP($B177,'Slutlig allokering kvv'!$B$2:$BX$550,MATCH(O$2,'Slutlig allokering kvv'!$B$1:$BX$1,0),FALSE)/1,0))</f>
        <v/>
      </c>
      <c r="P177" t="str">
        <f>IF($D177="","",IFERROR(VLOOKUP($B177,Kraftvärmeprod!$B$1:$BX$550,MATCH(P$2,Kraftvärmeprod!$B$1:$VX$1,0),FALSE)/1,0)-IFERROR(VLOOKUP($B177,'Slutlig allokering kvv'!$B$2:$BX$550,MATCH(P$2,'Slutlig allokering kvv'!$B$1:$BX$1,0),FALSE)/1,0))</f>
        <v/>
      </c>
      <c r="Q177" t="str">
        <f>IF($D177="","",IFERROR(VLOOKUP($B177,Kraftvärmeprod!$B$1:$BX$550,MATCH(Q$2,Kraftvärmeprod!$B$1:$VX$1,0),FALSE)/1,0)-IFERROR(VLOOKUP($B177,'Slutlig allokering kvv'!$B$2:$BX$550,MATCH(Q$2,'Slutlig allokering kvv'!$B$1:$BX$1,0),FALSE)/1,0))</f>
        <v/>
      </c>
      <c r="R177" t="str">
        <f>IF($D177="","",IFERROR(VLOOKUP($B177,Kraftvärmeprod!$B$1:$BX$550,MATCH(R$2,Kraftvärmeprod!$B$1:$VX$1,0),FALSE)/1,0)-IFERROR(VLOOKUP($B177,'Slutlig allokering kvv'!$B$2:$BX$550,MATCH(R$2,'Slutlig allokering kvv'!$B$1:$BX$1,0),FALSE)/1,0))</f>
        <v/>
      </c>
      <c r="S177" t="str">
        <f>IF($D177="","",IFERROR(VLOOKUP($B177,Kraftvärmeprod!$B$1:$BX$550,MATCH(S$2,Kraftvärmeprod!$B$1:$VX$1,0),FALSE)/1,0)-IFERROR(VLOOKUP($B177,'Slutlig allokering kvv'!$B$2:$BX$550,MATCH(S$2,'Slutlig allokering kvv'!$B$1:$BX$1,0),FALSE)/1,0))</f>
        <v/>
      </c>
      <c r="T177" t="str">
        <f>IF($D177="","",IFERROR(VLOOKUP($B177,Kraftvärmeprod!$B$1:$BX$550,MATCH(T$2,Kraftvärmeprod!$B$1:$VX$1,0),FALSE)/1,0)-IFERROR(VLOOKUP($B177,'Slutlig allokering kvv'!$B$2:$BX$550,MATCH(T$2,'Slutlig allokering kvv'!$B$1:$BX$1,0),FALSE)/1,0))</f>
        <v/>
      </c>
      <c r="U177" t="str">
        <f>IF($D177="","",IFERROR(VLOOKUP($B177,Kraftvärmeprod!$B$1:$BX$550,MATCH(U$2,Kraftvärmeprod!$B$1:$VX$1,0),FALSE)/1,0)-IFERROR(VLOOKUP($B177,'Slutlig allokering kvv'!$B$2:$BX$550,MATCH(U$2,'Slutlig allokering kvv'!$B$1:$BX$1,0),FALSE)/1,0))</f>
        <v/>
      </c>
      <c r="V177" t="str">
        <f>IF($D177="","",IFERROR(VLOOKUP($B177,Kraftvärmeprod!$B$1:$BX$550,MATCH(V$2,Kraftvärmeprod!$B$1:$VX$1,0),FALSE)/1,0)-IFERROR(VLOOKUP($B177,'Slutlig allokering kvv'!$B$2:$BX$550,MATCH(V$2,'Slutlig allokering kvv'!$B$1:$BX$1,0),FALSE)/1,0))</f>
        <v/>
      </c>
      <c r="W177" t="str">
        <f>IF($D177="","",IFERROR(VLOOKUP($B177,Kraftvärmeprod!$B$1:$BX$550,MATCH(W$2,Kraftvärmeprod!$B$1:$VX$1,0),FALSE)/1,0)-IFERROR(VLOOKUP($B177,'Slutlig allokering kvv'!$B$2:$BX$550,MATCH(W$2,'Slutlig allokering kvv'!$B$1:$BX$1,0),FALSE)/1,0))</f>
        <v/>
      </c>
      <c r="X177" t="str">
        <f>IF($D177="","",IFERROR(VLOOKUP($B177,Kraftvärmeprod!$B$1:$BX$550,MATCH(X$2,Kraftvärmeprod!$B$1:$VX$1,0),FALSE)/1,0)-IFERROR(VLOOKUP($B177,'Slutlig allokering kvv'!$B$2:$BX$550,MATCH(X$2,'Slutlig allokering kvv'!$B$1:$BX$1,0),FALSE)/1,0))</f>
        <v/>
      </c>
      <c r="Y177" t="str">
        <f>IF($D177="","",IFERROR(VLOOKUP($B177,Kraftvärmeprod!$B$1:$BX$550,MATCH(Y$2,Kraftvärmeprod!$B$1:$VX$1,0),FALSE)/1,0)-IFERROR(VLOOKUP($B177,'Slutlig allokering kvv'!$B$2:$BX$550,MATCH(Y$2,'Slutlig allokering kvv'!$B$1:$BX$1,0),FALSE)/1,0))</f>
        <v/>
      </c>
      <c r="Z177" t="str">
        <f>IF($D177="","",IFERROR(VLOOKUP($B177,Kraftvärmeprod!$B$1:$BX$550,MATCH(Z$2,Kraftvärmeprod!$B$1:$VX$1,0),FALSE)/1,0)-IFERROR(VLOOKUP($B177,'Slutlig allokering kvv'!$B$2:$BX$550,MATCH(Z$2,'Slutlig allokering kvv'!$B$1:$BX$1,0),FALSE)/1,0))</f>
        <v/>
      </c>
      <c r="AA177" t="str">
        <f>IF($D177="","",IFERROR(VLOOKUP($B177,Kraftvärmeprod!$B$1:$BX$550,MATCH(AA$2,Kraftvärmeprod!$B$1:$VX$1,0),FALSE)/1,0)-IFERROR(VLOOKUP($B177,'Slutlig allokering kvv'!$B$2:$BX$550,MATCH(AA$2,'Slutlig allokering kvv'!$B$1:$BX$1,0),FALSE)/1,0))</f>
        <v/>
      </c>
      <c r="AB177" t="str">
        <f>IF($D177="","",IFERROR(VLOOKUP($B177,Kraftvärmeprod!$B$1:$BX$550,MATCH(AB$2,Kraftvärmeprod!$B$1:$VX$1,0),FALSE)/1,0)-IFERROR(VLOOKUP($B177,'Slutlig allokering kvv'!$B$2:$BX$550,MATCH(AB$2,'Slutlig allokering kvv'!$B$1:$BX$1,0),FALSE)/1,0))</f>
        <v/>
      </c>
      <c r="AC177" t="str">
        <f>IF($D177="","",IFERROR(VLOOKUP($B177,Kraftvärmeprod!$B$1:$BX$550,MATCH(AC$2,Kraftvärmeprod!$B$1:$VX$1,0),FALSE)/1,0)-IFERROR(VLOOKUP($B177,'Slutlig allokering kvv'!$B$2:$BX$550,MATCH(AC$2,'Slutlig allokering kvv'!$B$1:$BX$1,0),FALSE)/1,0))</f>
        <v/>
      </c>
      <c r="AD177" t="str">
        <f>IF($D177="","",IFERROR(VLOOKUP($B177,Kraftvärmeprod!$B$1:$BX$550,MATCH(AD$2,Kraftvärmeprod!$B$1:$VX$1,0),FALSE)/1,0)-IFERROR(VLOOKUP($B177,'Slutlig allokering kvv'!$B$2:$BX$550,MATCH(AD$2,'Slutlig allokering kvv'!$B$1:$BX$1,0),FALSE)/1,0))</f>
        <v/>
      </c>
      <c r="AE177" t="str">
        <f>IF($D177="","",IFERROR(VLOOKUP($B177,Miljö!$B$1:$E$550,MATCH("Hjälpel kraftvärme (GWh)",Miljö!$B$1:$E$1,0),FALSE)/1,0)-IFERROR(VLOOKUP($B177,'Slutlig allokering kvv'!$B$2:$BX$549,MATCH(AE$2,'Slutlig allokering kvv'!$B$1:$BX$1,0),FALSE)/1,0))</f>
        <v/>
      </c>
      <c r="AI177" s="274">
        <f t="shared" si="8"/>
        <v>0</v>
      </c>
      <c r="AK177">
        <f>IFERROR(VLOOKUP($B177,'Slutlig allokering kvv'!$B$2:$AX$549,MATCH("Summa slutlig allokerad tillförd energi (utan hjälpel och rökgaskondensering):",'Slutlig allokering kvv'!$B$1:$AX$1,0),FALSE)/1,"")</f>
        <v>0</v>
      </c>
      <c r="AM177" s="275" t="str">
        <f>IFERROR(1-VLOOKUP($B177,'Slutlig allokering kvv'!$B$2:$AX$549,MATCH("Andel av bränsle i kvv som allokerats till värme, exklusive rökgaskondensering och hjälpel",'Slutlig allokering kvv'!$B$1:$AX$1,0),FALSE),"")</f>
        <v/>
      </c>
      <c r="AO177" s="115" t="str">
        <f t="shared" si="9"/>
        <v/>
      </c>
      <c r="AP177" s="276" t="str">
        <f t="shared" si="10"/>
        <v/>
      </c>
      <c r="AR177" s="115" t="str">
        <f t="shared" si="11"/>
        <v/>
      </c>
    </row>
    <row r="178" spans="1:44">
      <c r="A178" t="s">
        <v>294</v>
      </c>
      <c r="B178" t="s">
        <v>301</v>
      </c>
      <c r="C178" t="str">
        <f>IFERROR(VLOOKUP($B178,Kraftvärmeprod!$B$1:$AH$479,MATCH(C$2,Kraftvärmeprod!$B$1:$AG$1,0),FALSE)/1,"")</f>
        <v/>
      </c>
      <c r="D178" t="str">
        <f>IFERROR(VLOOKUP($B178,Kraftvärmeprod!$B$1:$AH$479,MATCH(D$2,Kraftvärmeprod!$B$1:$AG$1,0),FALSE)/1,"")</f>
        <v/>
      </c>
      <c r="F178" t="str">
        <f>IF($D178="","",IFERROR(VLOOKUP($B178,Kraftvärmeprod!$B$1:$BX$550,MATCH(F$2,Kraftvärmeprod!$B$1:$VX$1,0),FALSE)/1,0)-IFERROR(VLOOKUP($B178,'Slutlig allokering kvv'!$B$2:$BX$550,MATCH(F$2,'Slutlig allokering kvv'!$B$1:$BX$1,0),FALSE)/1,0))</f>
        <v/>
      </c>
      <c r="G178" t="str">
        <f>IF($D178="","",IFERROR(VLOOKUP($B178,Kraftvärmeprod!$B$1:$BX$550,MATCH(G$2,Kraftvärmeprod!$B$1:$VX$1,0),FALSE)/1,0)-IFERROR(VLOOKUP($B178,'Slutlig allokering kvv'!$B$2:$BX$550,MATCH(G$2,'Slutlig allokering kvv'!$B$1:$BX$1,0),FALSE)/1,0))</f>
        <v/>
      </c>
      <c r="H178" t="str">
        <f>IF($D178="","",IFERROR(VLOOKUP($B178,Kraftvärmeprod!$B$1:$BX$550,MATCH(H$2,Kraftvärmeprod!$B$1:$VX$1,0),FALSE)/1,0)-IFERROR(VLOOKUP($B178,'Slutlig allokering kvv'!$B$2:$BX$550,MATCH(H$2,'Slutlig allokering kvv'!$B$1:$BX$1,0),FALSE)/1,0))</f>
        <v/>
      </c>
      <c r="I178" t="str">
        <f>IF($D178="","",IFERROR(VLOOKUP($B178,Kraftvärmeprod!$B$1:$BX$550,MATCH(I$2,Kraftvärmeprod!$B$1:$VX$1,0),FALSE)/1,0)-IFERROR(VLOOKUP($B178,'Slutlig allokering kvv'!$B$2:$BX$550,MATCH(I$2,'Slutlig allokering kvv'!$B$1:$BX$1,0),FALSE)/1,0))</f>
        <v/>
      </c>
      <c r="J178" t="str">
        <f>IF($D178="","",IFERROR(VLOOKUP($B178,Kraftvärmeprod!$B$1:$BX$550,MATCH(J$2,Kraftvärmeprod!$B$1:$VX$1,0),FALSE)/1,0)-IFERROR(VLOOKUP($B178,'Slutlig allokering kvv'!$B$2:$BX$550,MATCH(J$2,'Slutlig allokering kvv'!$B$1:$BX$1,0),FALSE)/1,0))</f>
        <v/>
      </c>
      <c r="K178" t="str">
        <f>IF($D178="","",IFERROR(VLOOKUP($B178,Kraftvärmeprod!$B$1:$BX$550,MATCH(K$2,Kraftvärmeprod!$B$1:$VX$1,0),FALSE)/1,0)-IFERROR(VLOOKUP($B178,'Slutlig allokering kvv'!$B$2:$BX$550,MATCH(K$2,'Slutlig allokering kvv'!$B$1:$BX$1,0),FALSE)/1,0))</f>
        <v/>
      </c>
      <c r="L178" t="str">
        <f>IF($D178="","",IFERROR(VLOOKUP($B178,Kraftvärmeprod!$B$1:$BX$550,MATCH(L$2,Kraftvärmeprod!$B$1:$VX$1,0),FALSE)/1,0)-IFERROR(VLOOKUP($B178,'Slutlig allokering kvv'!$B$2:$BX$550,MATCH(L$2,'Slutlig allokering kvv'!$B$1:$BX$1,0),FALSE)/1,0))</f>
        <v/>
      </c>
      <c r="M178" t="str">
        <f>IF($D178="","",IFERROR(VLOOKUP($B178,Kraftvärmeprod!$B$1:$BX$550,MATCH(M$2,Kraftvärmeprod!$B$1:$VX$1,0),FALSE)/1,0)-IFERROR(VLOOKUP($B178,'Slutlig allokering kvv'!$B$2:$BX$550,MATCH(M$2,'Slutlig allokering kvv'!$B$1:$BX$1,0),FALSE)/1,0))</f>
        <v/>
      </c>
      <c r="N178" t="str">
        <f>IF($D178="","",IFERROR(VLOOKUP($B178,Kraftvärmeprod!$B$1:$BX$550,MATCH(N$2,Kraftvärmeprod!$B$1:$VX$1,0),FALSE)/1,0)-IFERROR(VLOOKUP($B178,'Slutlig allokering kvv'!$B$2:$BX$550,MATCH(N$2,'Slutlig allokering kvv'!$B$1:$BX$1,0),FALSE)/1,0))</f>
        <v/>
      </c>
      <c r="O178" t="str">
        <f>IF($D178="","",IFERROR(VLOOKUP($B178,Kraftvärmeprod!$B$1:$BX$550,MATCH(O$2,Kraftvärmeprod!$B$1:$VX$1,0),FALSE)/1,0)-IFERROR(VLOOKUP($B178,'Slutlig allokering kvv'!$B$2:$BX$550,MATCH(O$2,'Slutlig allokering kvv'!$B$1:$BX$1,0),FALSE)/1,0))</f>
        <v/>
      </c>
      <c r="P178" t="str">
        <f>IF($D178="","",IFERROR(VLOOKUP($B178,Kraftvärmeprod!$B$1:$BX$550,MATCH(P$2,Kraftvärmeprod!$B$1:$VX$1,0),FALSE)/1,0)-IFERROR(VLOOKUP($B178,'Slutlig allokering kvv'!$B$2:$BX$550,MATCH(P$2,'Slutlig allokering kvv'!$B$1:$BX$1,0),FALSE)/1,0))</f>
        <v/>
      </c>
      <c r="Q178" t="str">
        <f>IF($D178="","",IFERROR(VLOOKUP($B178,Kraftvärmeprod!$B$1:$BX$550,MATCH(Q$2,Kraftvärmeprod!$B$1:$VX$1,0),FALSE)/1,0)-IFERROR(VLOOKUP($B178,'Slutlig allokering kvv'!$B$2:$BX$550,MATCH(Q$2,'Slutlig allokering kvv'!$B$1:$BX$1,0),FALSE)/1,0))</f>
        <v/>
      </c>
      <c r="R178" t="str">
        <f>IF($D178="","",IFERROR(VLOOKUP($B178,Kraftvärmeprod!$B$1:$BX$550,MATCH(R$2,Kraftvärmeprod!$B$1:$VX$1,0),FALSE)/1,0)-IFERROR(VLOOKUP($B178,'Slutlig allokering kvv'!$B$2:$BX$550,MATCH(R$2,'Slutlig allokering kvv'!$B$1:$BX$1,0),FALSE)/1,0))</f>
        <v/>
      </c>
      <c r="S178" t="str">
        <f>IF($D178="","",IFERROR(VLOOKUP($B178,Kraftvärmeprod!$B$1:$BX$550,MATCH(S$2,Kraftvärmeprod!$B$1:$VX$1,0),FALSE)/1,0)-IFERROR(VLOOKUP($B178,'Slutlig allokering kvv'!$B$2:$BX$550,MATCH(S$2,'Slutlig allokering kvv'!$B$1:$BX$1,0),FALSE)/1,0))</f>
        <v/>
      </c>
      <c r="T178" t="str">
        <f>IF($D178="","",IFERROR(VLOOKUP($B178,Kraftvärmeprod!$B$1:$BX$550,MATCH(T$2,Kraftvärmeprod!$B$1:$VX$1,0),FALSE)/1,0)-IFERROR(VLOOKUP($B178,'Slutlig allokering kvv'!$B$2:$BX$550,MATCH(T$2,'Slutlig allokering kvv'!$B$1:$BX$1,0),FALSE)/1,0))</f>
        <v/>
      </c>
      <c r="U178" t="str">
        <f>IF($D178="","",IFERROR(VLOOKUP($B178,Kraftvärmeprod!$B$1:$BX$550,MATCH(U$2,Kraftvärmeprod!$B$1:$VX$1,0),FALSE)/1,0)-IFERROR(VLOOKUP($B178,'Slutlig allokering kvv'!$B$2:$BX$550,MATCH(U$2,'Slutlig allokering kvv'!$B$1:$BX$1,0),FALSE)/1,0))</f>
        <v/>
      </c>
      <c r="V178" t="str">
        <f>IF($D178="","",IFERROR(VLOOKUP($B178,Kraftvärmeprod!$B$1:$BX$550,MATCH(V$2,Kraftvärmeprod!$B$1:$VX$1,0),FALSE)/1,0)-IFERROR(VLOOKUP($B178,'Slutlig allokering kvv'!$B$2:$BX$550,MATCH(V$2,'Slutlig allokering kvv'!$B$1:$BX$1,0),FALSE)/1,0))</f>
        <v/>
      </c>
      <c r="W178" t="str">
        <f>IF($D178="","",IFERROR(VLOOKUP($B178,Kraftvärmeprod!$B$1:$BX$550,MATCH(W$2,Kraftvärmeprod!$B$1:$VX$1,0),FALSE)/1,0)-IFERROR(VLOOKUP($B178,'Slutlig allokering kvv'!$B$2:$BX$550,MATCH(W$2,'Slutlig allokering kvv'!$B$1:$BX$1,0),FALSE)/1,0))</f>
        <v/>
      </c>
      <c r="X178" t="str">
        <f>IF($D178="","",IFERROR(VLOOKUP($B178,Kraftvärmeprod!$B$1:$BX$550,MATCH(X$2,Kraftvärmeprod!$B$1:$VX$1,0),FALSE)/1,0)-IFERROR(VLOOKUP($B178,'Slutlig allokering kvv'!$B$2:$BX$550,MATCH(X$2,'Slutlig allokering kvv'!$B$1:$BX$1,0),FALSE)/1,0))</f>
        <v/>
      </c>
      <c r="Y178" t="str">
        <f>IF($D178="","",IFERROR(VLOOKUP($B178,Kraftvärmeprod!$B$1:$BX$550,MATCH(Y$2,Kraftvärmeprod!$B$1:$VX$1,0),FALSE)/1,0)-IFERROR(VLOOKUP($B178,'Slutlig allokering kvv'!$B$2:$BX$550,MATCH(Y$2,'Slutlig allokering kvv'!$B$1:$BX$1,0),FALSE)/1,0))</f>
        <v/>
      </c>
      <c r="Z178" t="str">
        <f>IF($D178="","",IFERROR(VLOOKUP($B178,Kraftvärmeprod!$B$1:$BX$550,MATCH(Z$2,Kraftvärmeprod!$B$1:$VX$1,0),FALSE)/1,0)-IFERROR(VLOOKUP($B178,'Slutlig allokering kvv'!$B$2:$BX$550,MATCH(Z$2,'Slutlig allokering kvv'!$B$1:$BX$1,0),FALSE)/1,0))</f>
        <v/>
      </c>
      <c r="AA178" t="str">
        <f>IF($D178="","",IFERROR(VLOOKUP($B178,Kraftvärmeprod!$B$1:$BX$550,MATCH(AA$2,Kraftvärmeprod!$B$1:$VX$1,0),FALSE)/1,0)-IFERROR(VLOOKUP($B178,'Slutlig allokering kvv'!$B$2:$BX$550,MATCH(AA$2,'Slutlig allokering kvv'!$B$1:$BX$1,0),FALSE)/1,0))</f>
        <v/>
      </c>
      <c r="AB178" t="str">
        <f>IF($D178="","",IFERROR(VLOOKUP($B178,Kraftvärmeprod!$B$1:$BX$550,MATCH(AB$2,Kraftvärmeprod!$B$1:$VX$1,0),FALSE)/1,0)-IFERROR(VLOOKUP($B178,'Slutlig allokering kvv'!$B$2:$BX$550,MATCH(AB$2,'Slutlig allokering kvv'!$B$1:$BX$1,0),FALSE)/1,0))</f>
        <v/>
      </c>
      <c r="AC178" t="str">
        <f>IF($D178="","",IFERROR(VLOOKUP($B178,Kraftvärmeprod!$B$1:$BX$550,MATCH(AC$2,Kraftvärmeprod!$B$1:$VX$1,0),FALSE)/1,0)-IFERROR(VLOOKUP($B178,'Slutlig allokering kvv'!$B$2:$BX$550,MATCH(AC$2,'Slutlig allokering kvv'!$B$1:$BX$1,0),FALSE)/1,0))</f>
        <v/>
      </c>
      <c r="AD178" t="str">
        <f>IF($D178="","",IFERROR(VLOOKUP($B178,Kraftvärmeprod!$B$1:$BX$550,MATCH(AD$2,Kraftvärmeprod!$B$1:$VX$1,0),FALSE)/1,0)-IFERROR(VLOOKUP($B178,'Slutlig allokering kvv'!$B$2:$BX$550,MATCH(AD$2,'Slutlig allokering kvv'!$B$1:$BX$1,0),FALSE)/1,0))</f>
        <v/>
      </c>
      <c r="AE178" t="str">
        <f>IF($D178="","",IFERROR(VLOOKUP($B178,Miljö!$B$1:$E$550,MATCH("Hjälpel kraftvärme (GWh)",Miljö!$B$1:$E$1,0),FALSE)/1,0)-IFERROR(VLOOKUP($B178,'Slutlig allokering kvv'!$B$2:$BX$549,MATCH(AE$2,'Slutlig allokering kvv'!$B$1:$BX$1,0),FALSE)/1,0))</f>
        <v/>
      </c>
      <c r="AI178" s="274">
        <f t="shared" si="8"/>
        <v>0</v>
      </c>
      <c r="AK178">
        <f>IFERROR(VLOOKUP($B178,'Slutlig allokering kvv'!$B$2:$AX$549,MATCH("Summa slutlig allokerad tillförd energi (utan hjälpel och rökgaskondensering):",'Slutlig allokering kvv'!$B$1:$AX$1,0),FALSE)/1,"")</f>
        <v>0</v>
      </c>
      <c r="AM178" s="275" t="str">
        <f>IFERROR(1-VLOOKUP($B178,'Slutlig allokering kvv'!$B$2:$AX$549,MATCH("Andel av bränsle i kvv som allokerats till värme, exklusive rökgaskondensering och hjälpel",'Slutlig allokering kvv'!$B$1:$AX$1,0),FALSE),"")</f>
        <v/>
      </c>
      <c r="AO178" s="115" t="str">
        <f t="shared" si="9"/>
        <v/>
      </c>
      <c r="AP178" s="276" t="str">
        <f t="shared" si="10"/>
        <v/>
      </c>
      <c r="AR178" s="115" t="str">
        <f t="shared" si="11"/>
        <v/>
      </c>
    </row>
    <row r="179" spans="1:44">
      <c r="A179" t="s">
        <v>294</v>
      </c>
      <c r="B179" t="s">
        <v>302</v>
      </c>
      <c r="C179" t="str">
        <f>IFERROR(VLOOKUP($B179,Kraftvärmeprod!$B$1:$AH$479,MATCH(C$2,Kraftvärmeprod!$B$1:$AG$1,0),FALSE)/1,"")</f>
        <v/>
      </c>
      <c r="D179" t="str">
        <f>IFERROR(VLOOKUP($B179,Kraftvärmeprod!$B$1:$AH$479,MATCH(D$2,Kraftvärmeprod!$B$1:$AG$1,0),FALSE)/1,"")</f>
        <v/>
      </c>
      <c r="F179" t="str">
        <f>IF($D179="","",IFERROR(VLOOKUP($B179,Kraftvärmeprod!$B$1:$BX$550,MATCH(F$2,Kraftvärmeprod!$B$1:$VX$1,0),FALSE)/1,0)-IFERROR(VLOOKUP($B179,'Slutlig allokering kvv'!$B$2:$BX$550,MATCH(F$2,'Slutlig allokering kvv'!$B$1:$BX$1,0),FALSE)/1,0))</f>
        <v/>
      </c>
      <c r="G179" t="str">
        <f>IF($D179="","",IFERROR(VLOOKUP($B179,Kraftvärmeprod!$B$1:$BX$550,MATCH(G$2,Kraftvärmeprod!$B$1:$VX$1,0),FALSE)/1,0)-IFERROR(VLOOKUP($B179,'Slutlig allokering kvv'!$B$2:$BX$550,MATCH(G$2,'Slutlig allokering kvv'!$B$1:$BX$1,0),FALSE)/1,0))</f>
        <v/>
      </c>
      <c r="H179" t="str">
        <f>IF($D179="","",IFERROR(VLOOKUP($B179,Kraftvärmeprod!$B$1:$BX$550,MATCH(H$2,Kraftvärmeprod!$B$1:$VX$1,0),FALSE)/1,0)-IFERROR(VLOOKUP($B179,'Slutlig allokering kvv'!$B$2:$BX$550,MATCH(H$2,'Slutlig allokering kvv'!$B$1:$BX$1,0),FALSE)/1,0))</f>
        <v/>
      </c>
      <c r="I179" t="str">
        <f>IF($D179="","",IFERROR(VLOOKUP($B179,Kraftvärmeprod!$B$1:$BX$550,MATCH(I$2,Kraftvärmeprod!$B$1:$VX$1,0),FALSE)/1,0)-IFERROR(VLOOKUP($B179,'Slutlig allokering kvv'!$B$2:$BX$550,MATCH(I$2,'Slutlig allokering kvv'!$B$1:$BX$1,0),FALSE)/1,0))</f>
        <v/>
      </c>
      <c r="J179" t="str">
        <f>IF($D179="","",IFERROR(VLOOKUP($B179,Kraftvärmeprod!$B$1:$BX$550,MATCH(J$2,Kraftvärmeprod!$B$1:$VX$1,0),FALSE)/1,0)-IFERROR(VLOOKUP($B179,'Slutlig allokering kvv'!$B$2:$BX$550,MATCH(J$2,'Slutlig allokering kvv'!$B$1:$BX$1,0),FALSE)/1,0))</f>
        <v/>
      </c>
      <c r="K179" t="str">
        <f>IF($D179="","",IFERROR(VLOOKUP($B179,Kraftvärmeprod!$B$1:$BX$550,MATCH(K$2,Kraftvärmeprod!$B$1:$VX$1,0),FALSE)/1,0)-IFERROR(VLOOKUP($B179,'Slutlig allokering kvv'!$B$2:$BX$550,MATCH(K$2,'Slutlig allokering kvv'!$B$1:$BX$1,0),FALSE)/1,0))</f>
        <v/>
      </c>
      <c r="L179" t="str">
        <f>IF($D179="","",IFERROR(VLOOKUP($B179,Kraftvärmeprod!$B$1:$BX$550,MATCH(L$2,Kraftvärmeprod!$B$1:$VX$1,0),FALSE)/1,0)-IFERROR(VLOOKUP($B179,'Slutlig allokering kvv'!$B$2:$BX$550,MATCH(L$2,'Slutlig allokering kvv'!$B$1:$BX$1,0),FALSE)/1,0))</f>
        <v/>
      </c>
      <c r="M179" t="str">
        <f>IF($D179="","",IFERROR(VLOOKUP($B179,Kraftvärmeprod!$B$1:$BX$550,MATCH(M$2,Kraftvärmeprod!$B$1:$VX$1,0),FALSE)/1,0)-IFERROR(VLOOKUP($B179,'Slutlig allokering kvv'!$B$2:$BX$550,MATCH(M$2,'Slutlig allokering kvv'!$B$1:$BX$1,0),FALSE)/1,0))</f>
        <v/>
      </c>
      <c r="N179" t="str">
        <f>IF($D179="","",IFERROR(VLOOKUP($B179,Kraftvärmeprod!$B$1:$BX$550,MATCH(N$2,Kraftvärmeprod!$B$1:$VX$1,0),FALSE)/1,0)-IFERROR(VLOOKUP($B179,'Slutlig allokering kvv'!$B$2:$BX$550,MATCH(N$2,'Slutlig allokering kvv'!$B$1:$BX$1,0),FALSE)/1,0))</f>
        <v/>
      </c>
      <c r="O179" t="str">
        <f>IF($D179="","",IFERROR(VLOOKUP($B179,Kraftvärmeprod!$B$1:$BX$550,MATCH(O$2,Kraftvärmeprod!$B$1:$VX$1,0),FALSE)/1,0)-IFERROR(VLOOKUP($B179,'Slutlig allokering kvv'!$B$2:$BX$550,MATCH(O$2,'Slutlig allokering kvv'!$B$1:$BX$1,0),FALSE)/1,0))</f>
        <v/>
      </c>
      <c r="P179" t="str">
        <f>IF($D179="","",IFERROR(VLOOKUP($B179,Kraftvärmeprod!$B$1:$BX$550,MATCH(P$2,Kraftvärmeprod!$B$1:$VX$1,0),FALSE)/1,0)-IFERROR(VLOOKUP($B179,'Slutlig allokering kvv'!$B$2:$BX$550,MATCH(P$2,'Slutlig allokering kvv'!$B$1:$BX$1,0),FALSE)/1,0))</f>
        <v/>
      </c>
      <c r="Q179" t="str">
        <f>IF($D179="","",IFERROR(VLOOKUP($B179,Kraftvärmeprod!$B$1:$BX$550,MATCH(Q$2,Kraftvärmeprod!$B$1:$VX$1,0),FALSE)/1,0)-IFERROR(VLOOKUP($B179,'Slutlig allokering kvv'!$B$2:$BX$550,MATCH(Q$2,'Slutlig allokering kvv'!$B$1:$BX$1,0),FALSE)/1,0))</f>
        <v/>
      </c>
      <c r="R179" t="str">
        <f>IF($D179="","",IFERROR(VLOOKUP($B179,Kraftvärmeprod!$B$1:$BX$550,MATCH(R$2,Kraftvärmeprod!$B$1:$VX$1,0),FALSE)/1,0)-IFERROR(VLOOKUP($B179,'Slutlig allokering kvv'!$B$2:$BX$550,MATCH(R$2,'Slutlig allokering kvv'!$B$1:$BX$1,0),FALSE)/1,0))</f>
        <v/>
      </c>
      <c r="S179" t="str">
        <f>IF($D179="","",IFERROR(VLOOKUP($B179,Kraftvärmeprod!$B$1:$BX$550,MATCH(S$2,Kraftvärmeprod!$B$1:$VX$1,0),FALSE)/1,0)-IFERROR(VLOOKUP($B179,'Slutlig allokering kvv'!$B$2:$BX$550,MATCH(S$2,'Slutlig allokering kvv'!$B$1:$BX$1,0),FALSE)/1,0))</f>
        <v/>
      </c>
      <c r="T179" t="str">
        <f>IF($D179="","",IFERROR(VLOOKUP($B179,Kraftvärmeprod!$B$1:$BX$550,MATCH(T$2,Kraftvärmeprod!$B$1:$VX$1,0),FALSE)/1,0)-IFERROR(VLOOKUP($B179,'Slutlig allokering kvv'!$B$2:$BX$550,MATCH(T$2,'Slutlig allokering kvv'!$B$1:$BX$1,0),FALSE)/1,0))</f>
        <v/>
      </c>
      <c r="U179" t="str">
        <f>IF($D179="","",IFERROR(VLOOKUP($B179,Kraftvärmeprod!$B$1:$BX$550,MATCH(U$2,Kraftvärmeprod!$B$1:$VX$1,0),FALSE)/1,0)-IFERROR(VLOOKUP($B179,'Slutlig allokering kvv'!$B$2:$BX$550,MATCH(U$2,'Slutlig allokering kvv'!$B$1:$BX$1,0),FALSE)/1,0))</f>
        <v/>
      </c>
      <c r="V179" t="str">
        <f>IF($D179="","",IFERROR(VLOOKUP($B179,Kraftvärmeprod!$B$1:$BX$550,MATCH(V$2,Kraftvärmeprod!$B$1:$VX$1,0),FALSE)/1,0)-IFERROR(VLOOKUP($B179,'Slutlig allokering kvv'!$B$2:$BX$550,MATCH(V$2,'Slutlig allokering kvv'!$B$1:$BX$1,0),FALSE)/1,0))</f>
        <v/>
      </c>
      <c r="W179" t="str">
        <f>IF($D179="","",IFERROR(VLOOKUP($B179,Kraftvärmeprod!$B$1:$BX$550,MATCH(W$2,Kraftvärmeprod!$B$1:$VX$1,0),FALSE)/1,0)-IFERROR(VLOOKUP($B179,'Slutlig allokering kvv'!$B$2:$BX$550,MATCH(W$2,'Slutlig allokering kvv'!$B$1:$BX$1,0),FALSE)/1,0))</f>
        <v/>
      </c>
      <c r="X179" t="str">
        <f>IF($D179="","",IFERROR(VLOOKUP($B179,Kraftvärmeprod!$B$1:$BX$550,MATCH(X$2,Kraftvärmeprod!$B$1:$VX$1,0),FALSE)/1,0)-IFERROR(VLOOKUP($B179,'Slutlig allokering kvv'!$B$2:$BX$550,MATCH(X$2,'Slutlig allokering kvv'!$B$1:$BX$1,0),FALSE)/1,0))</f>
        <v/>
      </c>
      <c r="Y179" t="str">
        <f>IF($D179="","",IFERROR(VLOOKUP($B179,Kraftvärmeprod!$B$1:$BX$550,MATCH(Y$2,Kraftvärmeprod!$B$1:$VX$1,0),FALSE)/1,0)-IFERROR(VLOOKUP($B179,'Slutlig allokering kvv'!$B$2:$BX$550,MATCH(Y$2,'Slutlig allokering kvv'!$B$1:$BX$1,0),FALSE)/1,0))</f>
        <v/>
      </c>
      <c r="Z179" t="str">
        <f>IF($D179="","",IFERROR(VLOOKUP($B179,Kraftvärmeprod!$B$1:$BX$550,MATCH(Z$2,Kraftvärmeprod!$B$1:$VX$1,0),FALSE)/1,0)-IFERROR(VLOOKUP($B179,'Slutlig allokering kvv'!$B$2:$BX$550,MATCH(Z$2,'Slutlig allokering kvv'!$B$1:$BX$1,0),FALSE)/1,0))</f>
        <v/>
      </c>
      <c r="AA179" t="str">
        <f>IF($D179="","",IFERROR(VLOOKUP($B179,Kraftvärmeprod!$B$1:$BX$550,MATCH(AA$2,Kraftvärmeprod!$B$1:$VX$1,0),FALSE)/1,0)-IFERROR(VLOOKUP($B179,'Slutlig allokering kvv'!$B$2:$BX$550,MATCH(AA$2,'Slutlig allokering kvv'!$B$1:$BX$1,0),FALSE)/1,0))</f>
        <v/>
      </c>
      <c r="AB179" t="str">
        <f>IF($D179="","",IFERROR(VLOOKUP($B179,Kraftvärmeprod!$B$1:$BX$550,MATCH(AB$2,Kraftvärmeprod!$B$1:$VX$1,0),FALSE)/1,0)-IFERROR(VLOOKUP($B179,'Slutlig allokering kvv'!$B$2:$BX$550,MATCH(AB$2,'Slutlig allokering kvv'!$B$1:$BX$1,0),FALSE)/1,0))</f>
        <v/>
      </c>
      <c r="AC179" t="str">
        <f>IF($D179="","",IFERROR(VLOOKUP($B179,Kraftvärmeprod!$B$1:$BX$550,MATCH(AC$2,Kraftvärmeprod!$B$1:$VX$1,0),FALSE)/1,0)-IFERROR(VLOOKUP($B179,'Slutlig allokering kvv'!$B$2:$BX$550,MATCH(AC$2,'Slutlig allokering kvv'!$B$1:$BX$1,0),FALSE)/1,0))</f>
        <v/>
      </c>
      <c r="AD179" t="str">
        <f>IF($D179="","",IFERROR(VLOOKUP($B179,Kraftvärmeprod!$B$1:$BX$550,MATCH(AD$2,Kraftvärmeprod!$B$1:$VX$1,0),FALSE)/1,0)-IFERROR(VLOOKUP($B179,'Slutlig allokering kvv'!$B$2:$BX$550,MATCH(AD$2,'Slutlig allokering kvv'!$B$1:$BX$1,0),FALSE)/1,0))</f>
        <v/>
      </c>
      <c r="AE179" t="str">
        <f>IF($D179="","",IFERROR(VLOOKUP($B179,Miljö!$B$1:$E$550,MATCH("Hjälpel kraftvärme (GWh)",Miljö!$B$1:$E$1,0),FALSE)/1,0)-IFERROR(VLOOKUP($B179,'Slutlig allokering kvv'!$B$2:$BX$549,MATCH(AE$2,'Slutlig allokering kvv'!$B$1:$BX$1,0),FALSE)/1,0))</f>
        <v/>
      </c>
      <c r="AI179" s="274">
        <f t="shared" si="8"/>
        <v>0</v>
      </c>
      <c r="AK179">
        <f>IFERROR(VLOOKUP($B179,'Slutlig allokering kvv'!$B$2:$AX$549,MATCH("Summa slutlig allokerad tillförd energi (utan hjälpel och rökgaskondensering):",'Slutlig allokering kvv'!$B$1:$AX$1,0),FALSE)/1,"")</f>
        <v>0</v>
      </c>
      <c r="AM179" s="275" t="str">
        <f>IFERROR(1-VLOOKUP($B179,'Slutlig allokering kvv'!$B$2:$AX$549,MATCH("Andel av bränsle i kvv som allokerats till värme, exklusive rökgaskondensering och hjälpel",'Slutlig allokering kvv'!$B$1:$AX$1,0),FALSE),"")</f>
        <v/>
      </c>
      <c r="AO179" s="115" t="str">
        <f t="shared" si="9"/>
        <v/>
      </c>
      <c r="AP179" s="276" t="str">
        <f t="shared" si="10"/>
        <v/>
      </c>
      <c r="AR179" s="115" t="str">
        <f t="shared" si="11"/>
        <v/>
      </c>
    </row>
    <row r="180" spans="1:44">
      <c r="A180" t="s">
        <v>294</v>
      </c>
      <c r="B180" t="s">
        <v>303</v>
      </c>
      <c r="C180" t="str">
        <f>IFERROR(VLOOKUP($B180,Kraftvärmeprod!$B$1:$AH$479,MATCH(C$2,Kraftvärmeprod!$B$1:$AG$1,0),FALSE)/1,"")</f>
        <v/>
      </c>
      <c r="D180" t="str">
        <f>IFERROR(VLOOKUP($B180,Kraftvärmeprod!$B$1:$AH$479,MATCH(D$2,Kraftvärmeprod!$B$1:$AG$1,0),FALSE)/1,"")</f>
        <v/>
      </c>
      <c r="F180" t="str">
        <f>IF($D180="","",IFERROR(VLOOKUP($B180,Kraftvärmeprod!$B$1:$BX$550,MATCH(F$2,Kraftvärmeprod!$B$1:$VX$1,0),FALSE)/1,0)-IFERROR(VLOOKUP($B180,'Slutlig allokering kvv'!$B$2:$BX$550,MATCH(F$2,'Slutlig allokering kvv'!$B$1:$BX$1,0),FALSE)/1,0))</f>
        <v/>
      </c>
      <c r="G180" t="str">
        <f>IF($D180="","",IFERROR(VLOOKUP($B180,Kraftvärmeprod!$B$1:$BX$550,MATCH(G$2,Kraftvärmeprod!$B$1:$VX$1,0),FALSE)/1,0)-IFERROR(VLOOKUP($B180,'Slutlig allokering kvv'!$B$2:$BX$550,MATCH(G$2,'Slutlig allokering kvv'!$B$1:$BX$1,0),FALSE)/1,0))</f>
        <v/>
      </c>
      <c r="H180" t="str">
        <f>IF($D180="","",IFERROR(VLOOKUP($B180,Kraftvärmeprod!$B$1:$BX$550,MATCH(H$2,Kraftvärmeprod!$B$1:$VX$1,0),FALSE)/1,0)-IFERROR(VLOOKUP($B180,'Slutlig allokering kvv'!$B$2:$BX$550,MATCH(H$2,'Slutlig allokering kvv'!$B$1:$BX$1,0),FALSE)/1,0))</f>
        <v/>
      </c>
      <c r="I180" t="str">
        <f>IF($D180="","",IFERROR(VLOOKUP($B180,Kraftvärmeprod!$B$1:$BX$550,MATCH(I$2,Kraftvärmeprod!$B$1:$VX$1,0),FALSE)/1,0)-IFERROR(VLOOKUP($B180,'Slutlig allokering kvv'!$B$2:$BX$550,MATCH(I$2,'Slutlig allokering kvv'!$B$1:$BX$1,0),FALSE)/1,0))</f>
        <v/>
      </c>
      <c r="J180" t="str">
        <f>IF($D180="","",IFERROR(VLOOKUP($B180,Kraftvärmeprod!$B$1:$BX$550,MATCH(J$2,Kraftvärmeprod!$B$1:$VX$1,0),FALSE)/1,0)-IFERROR(VLOOKUP($B180,'Slutlig allokering kvv'!$B$2:$BX$550,MATCH(J$2,'Slutlig allokering kvv'!$B$1:$BX$1,0),FALSE)/1,0))</f>
        <v/>
      </c>
      <c r="K180" t="str">
        <f>IF($D180="","",IFERROR(VLOOKUP($B180,Kraftvärmeprod!$B$1:$BX$550,MATCH(K$2,Kraftvärmeprod!$B$1:$VX$1,0),FALSE)/1,0)-IFERROR(VLOOKUP($B180,'Slutlig allokering kvv'!$B$2:$BX$550,MATCH(K$2,'Slutlig allokering kvv'!$B$1:$BX$1,0),FALSE)/1,0))</f>
        <v/>
      </c>
      <c r="L180" t="str">
        <f>IF($D180="","",IFERROR(VLOOKUP($B180,Kraftvärmeprod!$B$1:$BX$550,MATCH(L$2,Kraftvärmeprod!$B$1:$VX$1,0),FALSE)/1,0)-IFERROR(VLOOKUP($B180,'Slutlig allokering kvv'!$B$2:$BX$550,MATCH(L$2,'Slutlig allokering kvv'!$B$1:$BX$1,0),FALSE)/1,0))</f>
        <v/>
      </c>
      <c r="M180" t="str">
        <f>IF($D180="","",IFERROR(VLOOKUP($B180,Kraftvärmeprod!$B$1:$BX$550,MATCH(M$2,Kraftvärmeprod!$B$1:$VX$1,0),FALSE)/1,0)-IFERROR(VLOOKUP($B180,'Slutlig allokering kvv'!$B$2:$BX$550,MATCH(M$2,'Slutlig allokering kvv'!$B$1:$BX$1,0),FALSE)/1,0))</f>
        <v/>
      </c>
      <c r="N180" t="str">
        <f>IF($D180="","",IFERROR(VLOOKUP($B180,Kraftvärmeprod!$B$1:$BX$550,MATCH(N$2,Kraftvärmeprod!$B$1:$VX$1,0),FALSE)/1,0)-IFERROR(VLOOKUP($B180,'Slutlig allokering kvv'!$B$2:$BX$550,MATCH(N$2,'Slutlig allokering kvv'!$B$1:$BX$1,0),FALSE)/1,0))</f>
        <v/>
      </c>
      <c r="O180" t="str">
        <f>IF($D180="","",IFERROR(VLOOKUP($B180,Kraftvärmeprod!$B$1:$BX$550,MATCH(O$2,Kraftvärmeprod!$B$1:$VX$1,0),FALSE)/1,0)-IFERROR(VLOOKUP($B180,'Slutlig allokering kvv'!$B$2:$BX$550,MATCH(O$2,'Slutlig allokering kvv'!$B$1:$BX$1,0),FALSE)/1,0))</f>
        <v/>
      </c>
      <c r="P180" t="str">
        <f>IF($D180="","",IFERROR(VLOOKUP($B180,Kraftvärmeprod!$B$1:$BX$550,MATCH(P$2,Kraftvärmeprod!$B$1:$VX$1,0),FALSE)/1,0)-IFERROR(VLOOKUP($B180,'Slutlig allokering kvv'!$B$2:$BX$550,MATCH(P$2,'Slutlig allokering kvv'!$B$1:$BX$1,0),FALSE)/1,0))</f>
        <v/>
      </c>
      <c r="Q180" t="str">
        <f>IF($D180="","",IFERROR(VLOOKUP($B180,Kraftvärmeprod!$B$1:$BX$550,MATCH(Q$2,Kraftvärmeprod!$B$1:$VX$1,0),FALSE)/1,0)-IFERROR(VLOOKUP($B180,'Slutlig allokering kvv'!$B$2:$BX$550,MATCH(Q$2,'Slutlig allokering kvv'!$B$1:$BX$1,0),FALSE)/1,0))</f>
        <v/>
      </c>
      <c r="R180" t="str">
        <f>IF($D180="","",IFERROR(VLOOKUP($B180,Kraftvärmeprod!$B$1:$BX$550,MATCH(R$2,Kraftvärmeprod!$B$1:$VX$1,0),FALSE)/1,0)-IFERROR(VLOOKUP($B180,'Slutlig allokering kvv'!$B$2:$BX$550,MATCH(R$2,'Slutlig allokering kvv'!$B$1:$BX$1,0),FALSE)/1,0))</f>
        <v/>
      </c>
      <c r="S180" t="str">
        <f>IF($D180="","",IFERROR(VLOOKUP($B180,Kraftvärmeprod!$B$1:$BX$550,MATCH(S$2,Kraftvärmeprod!$B$1:$VX$1,0),FALSE)/1,0)-IFERROR(VLOOKUP($B180,'Slutlig allokering kvv'!$B$2:$BX$550,MATCH(S$2,'Slutlig allokering kvv'!$B$1:$BX$1,0),FALSE)/1,0))</f>
        <v/>
      </c>
      <c r="T180" t="str">
        <f>IF($D180="","",IFERROR(VLOOKUP($B180,Kraftvärmeprod!$B$1:$BX$550,MATCH(T$2,Kraftvärmeprod!$B$1:$VX$1,0),FALSE)/1,0)-IFERROR(VLOOKUP($B180,'Slutlig allokering kvv'!$B$2:$BX$550,MATCH(T$2,'Slutlig allokering kvv'!$B$1:$BX$1,0),FALSE)/1,0))</f>
        <v/>
      </c>
      <c r="U180" t="str">
        <f>IF($D180="","",IFERROR(VLOOKUP($B180,Kraftvärmeprod!$B$1:$BX$550,MATCH(U$2,Kraftvärmeprod!$B$1:$VX$1,0),FALSE)/1,0)-IFERROR(VLOOKUP($B180,'Slutlig allokering kvv'!$B$2:$BX$550,MATCH(U$2,'Slutlig allokering kvv'!$B$1:$BX$1,0),FALSE)/1,0))</f>
        <v/>
      </c>
      <c r="V180" t="str">
        <f>IF($D180="","",IFERROR(VLOOKUP($B180,Kraftvärmeprod!$B$1:$BX$550,MATCH(V$2,Kraftvärmeprod!$B$1:$VX$1,0),FALSE)/1,0)-IFERROR(VLOOKUP($B180,'Slutlig allokering kvv'!$B$2:$BX$550,MATCH(V$2,'Slutlig allokering kvv'!$B$1:$BX$1,0),FALSE)/1,0))</f>
        <v/>
      </c>
      <c r="W180" t="str">
        <f>IF($D180="","",IFERROR(VLOOKUP($B180,Kraftvärmeprod!$B$1:$BX$550,MATCH(W$2,Kraftvärmeprod!$B$1:$VX$1,0),FALSE)/1,0)-IFERROR(VLOOKUP($B180,'Slutlig allokering kvv'!$B$2:$BX$550,MATCH(W$2,'Slutlig allokering kvv'!$B$1:$BX$1,0),FALSE)/1,0))</f>
        <v/>
      </c>
      <c r="X180" t="str">
        <f>IF($D180="","",IFERROR(VLOOKUP($B180,Kraftvärmeprod!$B$1:$BX$550,MATCH(X$2,Kraftvärmeprod!$B$1:$VX$1,0),FALSE)/1,0)-IFERROR(VLOOKUP($B180,'Slutlig allokering kvv'!$B$2:$BX$550,MATCH(X$2,'Slutlig allokering kvv'!$B$1:$BX$1,0),FALSE)/1,0))</f>
        <v/>
      </c>
      <c r="Y180" t="str">
        <f>IF($D180="","",IFERROR(VLOOKUP($B180,Kraftvärmeprod!$B$1:$BX$550,MATCH(Y$2,Kraftvärmeprod!$B$1:$VX$1,0),FALSE)/1,0)-IFERROR(VLOOKUP($B180,'Slutlig allokering kvv'!$B$2:$BX$550,MATCH(Y$2,'Slutlig allokering kvv'!$B$1:$BX$1,0),FALSE)/1,0))</f>
        <v/>
      </c>
      <c r="Z180" t="str">
        <f>IF($D180="","",IFERROR(VLOOKUP($B180,Kraftvärmeprod!$B$1:$BX$550,MATCH(Z$2,Kraftvärmeprod!$B$1:$VX$1,0),FALSE)/1,0)-IFERROR(VLOOKUP($B180,'Slutlig allokering kvv'!$B$2:$BX$550,MATCH(Z$2,'Slutlig allokering kvv'!$B$1:$BX$1,0),FALSE)/1,0))</f>
        <v/>
      </c>
      <c r="AA180" t="str">
        <f>IF($D180="","",IFERROR(VLOOKUP($B180,Kraftvärmeprod!$B$1:$BX$550,MATCH(AA$2,Kraftvärmeprod!$B$1:$VX$1,0),FALSE)/1,0)-IFERROR(VLOOKUP($B180,'Slutlig allokering kvv'!$B$2:$BX$550,MATCH(AA$2,'Slutlig allokering kvv'!$B$1:$BX$1,0),FALSE)/1,0))</f>
        <v/>
      </c>
      <c r="AB180" t="str">
        <f>IF($D180="","",IFERROR(VLOOKUP($B180,Kraftvärmeprod!$B$1:$BX$550,MATCH(AB$2,Kraftvärmeprod!$B$1:$VX$1,0),FALSE)/1,0)-IFERROR(VLOOKUP($B180,'Slutlig allokering kvv'!$B$2:$BX$550,MATCH(AB$2,'Slutlig allokering kvv'!$B$1:$BX$1,0),FALSE)/1,0))</f>
        <v/>
      </c>
      <c r="AC180" t="str">
        <f>IF($D180="","",IFERROR(VLOOKUP($B180,Kraftvärmeprod!$B$1:$BX$550,MATCH(AC$2,Kraftvärmeprod!$B$1:$VX$1,0),FALSE)/1,0)-IFERROR(VLOOKUP($B180,'Slutlig allokering kvv'!$B$2:$BX$550,MATCH(AC$2,'Slutlig allokering kvv'!$B$1:$BX$1,0),FALSE)/1,0))</f>
        <v/>
      </c>
      <c r="AD180" t="str">
        <f>IF($D180="","",IFERROR(VLOOKUP($B180,Kraftvärmeprod!$B$1:$BX$550,MATCH(AD$2,Kraftvärmeprod!$B$1:$VX$1,0),FALSE)/1,0)-IFERROR(VLOOKUP($B180,'Slutlig allokering kvv'!$B$2:$BX$550,MATCH(AD$2,'Slutlig allokering kvv'!$B$1:$BX$1,0),FALSE)/1,0))</f>
        <v/>
      </c>
      <c r="AE180" t="str">
        <f>IF($D180="","",IFERROR(VLOOKUP($B180,Miljö!$B$1:$E$550,MATCH("Hjälpel kraftvärme (GWh)",Miljö!$B$1:$E$1,0),FALSE)/1,0)-IFERROR(VLOOKUP($B180,'Slutlig allokering kvv'!$B$2:$BX$549,MATCH(AE$2,'Slutlig allokering kvv'!$B$1:$BX$1,0),FALSE)/1,0))</f>
        <v/>
      </c>
      <c r="AI180" s="274">
        <f t="shared" si="8"/>
        <v>0</v>
      </c>
      <c r="AK180">
        <f>IFERROR(VLOOKUP($B180,'Slutlig allokering kvv'!$B$2:$AX$549,MATCH("Summa slutlig allokerad tillförd energi (utan hjälpel och rökgaskondensering):",'Slutlig allokering kvv'!$B$1:$AX$1,0),FALSE)/1,"")</f>
        <v>0</v>
      </c>
      <c r="AM180" s="275" t="str">
        <f>IFERROR(1-VLOOKUP($B180,'Slutlig allokering kvv'!$B$2:$AX$549,MATCH("Andel av bränsle i kvv som allokerats till värme, exklusive rökgaskondensering och hjälpel",'Slutlig allokering kvv'!$B$1:$AX$1,0),FALSE),"")</f>
        <v/>
      </c>
      <c r="AO180" s="115" t="str">
        <f t="shared" si="9"/>
        <v/>
      </c>
      <c r="AP180" s="276" t="str">
        <f t="shared" si="10"/>
        <v/>
      </c>
      <c r="AR180" s="115" t="str">
        <f t="shared" si="11"/>
        <v/>
      </c>
    </row>
    <row r="181" spans="1:44">
      <c r="A181" t="s">
        <v>294</v>
      </c>
      <c r="B181" t="s">
        <v>304</v>
      </c>
      <c r="C181" t="str">
        <f>IFERROR(VLOOKUP($B181,Kraftvärmeprod!$B$1:$AH$479,MATCH(C$2,Kraftvärmeprod!$B$1:$AG$1,0),FALSE)/1,"")</f>
        <v/>
      </c>
      <c r="D181" t="str">
        <f>IFERROR(VLOOKUP($B181,Kraftvärmeprod!$B$1:$AH$479,MATCH(D$2,Kraftvärmeprod!$B$1:$AG$1,0),FALSE)/1,"")</f>
        <v/>
      </c>
      <c r="F181" t="str">
        <f>IF($D181="","",IFERROR(VLOOKUP($B181,Kraftvärmeprod!$B$1:$BX$550,MATCH(F$2,Kraftvärmeprod!$B$1:$VX$1,0),FALSE)/1,0)-IFERROR(VLOOKUP($B181,'Slutlig allokering kvv'!$B$2:$BX$550,MATCH(F$2,'Slutlig allokering kvv'!$B$1:$BX$1,0),FALSE)/1,0))</f>
        <v/>
      </c>
      <c r="G181" t="str">
        <f>IF($D181="","",IFERROR(VLOOKUP($B181,Kraftvärmeprod!$B$1:$BX$550,MATCH(G$2,Kraftvärmeprod!$B$1:$VX$1,0),FALSE)/1,0)-IFERROR(VLOOKUP($B181,'Slutlig allokering kvv'!$B$2:$BX$550,MATCH(G$2,'Slutlig allokering kvv'!$B$1:$BX$1,0),FALSE)/1,0))</f>
        <v/>
      </c>
      <c r="H181" t="str">
        <f>IF($D181="","",IFERROR(VLOOKUP($B181,Kraftvärmeprod!$B$1:$BX$550,MATCH(H$2,Kraftvärmeprod!$B$1:$VX$1,0),FALSE)/1,0)-IFERROR(VLOOKUP($B181,'Slutlig allokering kvv'!$B$2:$BX$550,MATCH(H$2,'Slutlig allokering kvv'!$B$1:$BX$1,0),FALSE)/1,0))</f>
        <v/>
      </c>
      <c r="I181" t="str">
        <f>IF($D181="","",IFERROR(VLOOKUP($B181,Kraftvärmeprod!$B$1:$BX$550,MATCH(I$2,Kraftvärmeprod!$B$1:$VX$1,0),FALSE)/1,0)-IFERROR(VLOOKUP($B181,'Slutlig allokering kvv'!$B$2:$BX$550,MATCH(I$2,'Slutlig allokering kvv'!$B$1:$BX$1,0),FALSE)/1,0))</f>
        <v/>
      </c>
      <c r="J181" t="str">
        <f>IF($D181="","",IFERROR(VLOOKUP($B181,Kraftvärmeprod!$B$1:$BX$550,MATCH(J$2,Kraftvärmeprod!$B$1:$VX$1,0),FALSE)/1,0)-IFERROR(VLOOKUP($B181,'Slutlig allokering kvv'!$B$2:$BX$550,MATCH(J$2,'Slutlig allokering kvv'!$B$1:$BX$1,0),FALSE)/1,0))</f>
        <v/>
      </c>
      <c r="K181" t="str">
        <f>IF($D181="","",IFERROR(VLOOKUP($B181,Kraftvärmeprod!$B$1:$BX$550,MATCH(K$2,Kraftvärmeprod!$B$1:$VX$1,0),FALSE)/1,0)-IFERROR(VLOOKUP($B181,'Slutlig allokering kvv'!$B$2:$BX$550,MATCH(K$2,'Slutlig allokering kvv'!$B$1:$BX$1,0),FALSE)/1,0))</f>
        <v/>
      </c>
      <c r="L181" t="str">
        <f>IF($D181="","",IFERROR(VLOOKUP($B181,Kraftvärmeprod!$B$1:$BX$550,MATCH(L$2,Kraftvärmeprod!$B$1:$VX$1,0),FALSE)/1,0)-IFERROR(VLOOKUP($B181,'Slutlig allokering kvv'!$B$2:$BX$550,MATCH(L$2,'Slutlig allokering kvv'!$B$1:$BX$1,0),FALSE)/1,0))</f>
        <v/>
      </c>
      <c r="M181" t="str">
        <f>IF($D181="","",IFERROR(VLOOKUP($B181,Kraftvärmeprod!$B$1:$BX$550,MATCH(M$2,Kraftvärmeprod!$B$1:$VX$1,0),FALSE)/1,0)-IFERROR(VLOOKUP($B181,'Slutlig allokering kvv'!$B$2:$BX$550,MATCH(M$2,'Slutlig allokering kvv'!$B$1:$BX$1,0),FALSE)/1,0))</f>
        <v/>
      </c>
      <c r="N181" t="str">
        <f>IF($D181="","",IFERROR(VLOOKUP($B181,Kraftvärmeprod!$B$1:$BX$550,MATCH(N$2,Kraftvärmeprod!$B$1:$VX$1,0),FALSE)/1,0)-IFERROR(VLOOKUP($B181,'Slutlig allokering kvv'!$B$2:$BX$550,MATCH(N$2,'Slutlig allokering kvv'!$B$1:$BX$1,0),FALSE)/1,0))</f>
        <v/>
      </c>
      <c r="O181" t="str">
        <f>IF($D181="","",IFERROR(VLOOKUP($B181,Kraftvärmeprod!$B$1:$BX$550,MATCH(O$2,Kraftvärmeprod!$B$1:$VX$1,0),FALSE)/1,0)-IFERROR(VLOOKUP($B181,'Slutlig allokering kvv'!$B$2:$BX$550,MATCH(O$2,'Slutlig allokering kvv'!$B$1:$BX$1,0),FALSE)/1,0))</f>
        <v/>
      </c>
      <c r="P181" t="str">
        <f>IF($D181="","",IFERROR(VLOOKUP($B181,Kraftvärmeprod!$B$1:$BX$550,MATCH(P$2,Kraftvärmeprod!$B$1:$VX$1,0),FALSE)/1,0)-IFERROR(VLOOKUP($B181,'Slutlig allokering kvv'!$B$2:$BX$550,MATCH(P$2,'Slutlig allokering kvv'!$B$1:$BX$1,0),FALSE)/1,0))</f>
        <v/>
      </c>
      <c r="Q181" t="str">
        <f>IF($D181="","",IFERROR(VLOOKUP($B181,Kraftvärmeprod!$B$1:$BX$550,MATCH(Q$2,Kraftvärmeprod!$B$1:$VX$1,0),FALSE)/1,0)-IFERROR(VLOOKUP($B181,'Slutlig allokering kvv'!$B$2:$BX$550,MATCH(Q$2,'Slutlig allokering kvv'!$B$1:$BX$1,0),FALSE)/1,0))</f>
        <v/>
      </c>
      <c r="R181" t="str">
        <f>IF($D181="","",IFERROR(VLOOKUP($B181,Kraftvärmeprod!$B$1:$BX$550,MATCH(R$2,Kraftvärmeprod!$B$1:$VX$1,0),FALSE)/1,0)-IFERROR(VLOOKUP($B181,'Slutlig allokering kvv'!$B$2:$BX$550,MATCH(R$2,'Slutlig allokering kvv'!$B$1:$BX$1,0),FALSE)/1,0))</f>
        <v/>
      </c>
      <c r="S181" t="str">
        <f>IF($D181="","",IFERROR(VLOOKUP($B181,Kraftvärmeprod!$B$1:$BX$550,MATCH(S$2,Kraftvärmeprod!$B$1:$VX$1,0),FALSE)/1,0)-IFERROR(VLOOKUP($B181,'Slutlig allokering kvv'!$B$2:$BX$550,MATCH(S$2,'Slutlig allokering kvv'!$B$1:$BX$1,0),FALSE)/1,0))</f>
        <v/>
      </c>
      <c r="T181" t="str">
        <f>IF($D181="","",IFERROR(VLOOKUP($B181,Kraftvärmeprod!$B$1:$BX$550,MATCH(T$2,Kraftvärmeprod!$B$1:$VX$1,0),FALSE)/1,0)-IFERROR(VLOOKUP($B181,'Slutlig allokering kvv'!$B$2:$BX$550,MATCH(T$2,'Slutlig allokering kvv'!$B$1:$BX$1,0),FALSE)/1,0))</f>
        <v/>
      </c>
      <c r="U181" t="str">
        <f>IF($D181="","",IFERROR(VLOOKUP($B181,Kraftvärmeprod!$B$1:$BX$550,MATCH(U$2,Kraftvärmeprod!$B$1:$VX$1,0),FALSE)/1,0)-IFERROR(VLOOKUP($B181,'Slutlig allokering kvv'!$B$2:$BX$550,MATCH(U$2,'Slutlig allokering kvv'!$B$1:$BX$1,0),FALSE)/1,0))</f>
        <v/>
      </c>
      <c r="V181" t="str">
        <f>IF($D181="","",IFERROR(VLOOKUP($B181,Kraftvärmeprod!$B$1:$BX$550,MATCH(V$2,Kraftvärmeprod!$B$1:$VX$1,0),FALSE)/1,0)-IFERROR(VLOOKUP($B181,'Slutlig allokering kvv'!$B$2:$BX$550,MATCH(V$2,'Slutlig allokering kvv'!$B$1:$BX$1,0),FALSE)/1,0))</f>
        <v/>
      </c>
      <c r="W181" t="str">
        <f>IF($D181="","",IFERROR(VLOOKUP($B181,Kraftvärmeprod!$B$1:$BX$550,MATCH(W$2,Kraftvärmeprod!$B$1:$VX$1,0),FALSE)/1,0)-IFERROR(VLOOKUP($B181,'Slutlig allokering kvv'!$B$2:$BX$550,MATCH(W$2,'Slutlig allokering kvv'!$B$1:$BX$1,0),FALSE)/1,0))</f>
        <v/>
      </c>
      <c r="X181" t="str">
        <f>IF($D181="","",IFERROR(VLOOKUP($B181,Kraftvärmeprod!$B$1:$BX$550,MATCH(X$2,Kraftvärmeprod!$B$1:$VX$1,0),FALSE)/1,0)-IFERROR(VLOOKUP($B181,'Slutlig allokering kvv'!$B$2:$BX$550,MATCH(X$2,'Slutlig allokering kvv'!$B$1:$BX$1,0),FALSE)/1,0))</f>
        <v/>
      </c>
      <c r="Y181" t="str">
        <f>IF($D181="","",IFERROR(VLOOKUP($B181,Kraftvärmeprod!$B$1:$BX$550,MATCH(Y$2,Kraftvärmeprod!$B$1:$VX$1,0),FALSE)/1,0)-IFERROR(VLOOKUP($B181,'Slutlig allokering kvv'!$B$2:$BX$550,MATCH(Y$2,'Slutlig allokering kvv'!$B$1:$BX$1,0),FALSE)/1,0))</f>
        <v/>
      </c>
      <c r="Z181" t="str">
        <f>IF($D181="","",IFERROR(VLOOKUP($B181,Kraftvärmeprod!$B$1:$BX$550,MATCH(Z$2,Kraftvärmeprod!$B$1:$VX$1,0),FALSE)/1,0)-IFERROR(VLOOKUP($B181,'Slutlig allokering kvv'!$B$2:$BX$550,MATCH(Z$2,'Slutlig allokering kvv'!$B$1:$BX$1,0),FALSE)/1,0))</f>
        <v/>
      </c>
      <c r="AA181" t="str">
        <f>IF($D181="","",IFERROR(VLOOKUP($B181,Kraftvärmeprod!$B$1:$BX$550,MATCH(AA$2,Kraftvärmeprod!$B$1:$VX$1,0),FALSE)/1,0)-IFERROR(VLOOKUP($B181,'Slutlig allokering kvv'!$B$2:$BX$550,MATCH(AA$2,'Slutlig allokering kvv'!$B$1:$BX$1,0),FALSE)/1,0))</f>
        <v/>
      </c>
      <c r="AB181" t="str">
        <f>IF($D181="","",IFERROR(VLOOKUP($B181,Kraftvärmeprod!$B$1:$BX$550,MATCH(AB$2,Kraftvärmeprod!$B$1:$VX$1,0),FALSE)/1,0)-IFERROR(VLOOKUP($B181,'Slutlig allokering kvv'!$B$2:$BX$550,MATCH(AB$2,'Slutlig allokering kvv'!$B$1:$BX$1,0),FALSE)/1,0))</f>
        <v/>
      </c>
      <c r="AC181" t="str">
        <f>IF($D181="","",IFERROR(VLOOKUP($B181,Kraftvärmeprod!$B$1:$BX$550,MATCH(AC$2,Kraftvärmeprod!$B$1:$VX$1,0),FALSE)/1,0)-IFERROR(VLOOKUP($B181,'Slutlig allokering kvv'!$B$2:$BX$550,MATCH(AC$2,'Slutlig allokering kvv'!$B$1:$BX$1,0),FALSE)/1,0))</f>
        <v/>
      </c>
      <c r="AD181" t="str">
        <f>IF($D181="","",IFERROR(VLOOKUP($B181,Kraftvärmeprod!$B$1:$BX$550,MATCH(AD$2,Kraftvärmeprod!$B$1:$VX$1,0),FALSE)/1,0)-IFERROR(VLOOKUP($B181,'Slutlig allokering kvv'!$B$2:$BX$550,MATCH(AD$2,'Slutlig allokering kvv'!$B$1:$BX$1,0),FALSE)/1,0))</f>
        <v/>
      </c>
      <c r="AE181" t="str">
        <f>IF($D181="","",IFERROR(VLOOKUP($B181,Miljö!$B$1:$E$550,MATCH("Hjälpel kraftvärme (GWh)",Miljö!$B$1:$E$1,0),FALSE)/1,0)-IFERROR(VLOOKUP($B181,'Slutlig allokering kvv'!$B$2:$BX$549,MATCH(AE$2,'Slutlig allokering kvv'!$B$1:$BX$1,0),FALSE)/1,0))</f>
        <v/>
      </c>
      <c r="AI181" s="274">
        <f t="shared" si="8"/>
        <v>0</v>
      </c>
      <c r="AK181">
        <f>IFERROR(VLOOKUP($B181,'Slutlig allokering kvv'!$B$2:$AX$549,MATCH("Summa slutlig allokerad tillförd energi (utan hjälpel och rökgaskondensering):",'Slutlig allokering kvv'!$B$1:$AX$1,0),FALSE)/1,"")</f>
        <v>0</v>
      </c>
      <c r="AM181" s="275" t="str">
        <f>IFERROR(1-VLOOKUP($B181,'Slutlig allokering kvv'!$B$2:$AX$549,MATCH("Andel av bränsle i kvv som allokerats till värme, exklusive rökgaskondensering och hjälpel",'Slutlig allokering kvv'!$B$1:$AX$1,0),FALSE),"")</f>
        <v/>
      </c>
      <c r="AO181" s="115" t="str">
        <f t="shared" si="9"/>
        <v/>
      </c>
      <c r="AP181" s="276" t="str">
        <f t="shared" si="10"/>
        <v/>
      </c>
      <c r="AR181" s="115" t="str">
        <f t="shared" si="11"/>
        <v/>
      </c>
    </row>
    <row r="182" spans="1:44">
      <c r="A182" t="s">
        <v>294</v>
      </c>
      <c r="B182" t="s">
        <v>306</v>
      </c>
      <c r="C182" t="str">
        <f>IFERROR(VLOOKUP($B182,Kraftvärmeprod!$B$1:$AH$479,MATCH(C$2,Kraftvärmeprod!$B$1:$AG$1,0),FALSE)/1,"")</f>
        <v/>
      </c>
      <c r="D182" t="str">
        <f>IFERROR(VLOOKUP($B182,Kraftvärmeprod!$B$1:$AH$479,MATCH(D$2,Kraftvärmeprod!$B$1:$AG$1,0),FALSE)/1,"")</f>
        <v/>
      </c>
      <c r="F182" t="str">
        <f>IF($D182="","",IFERROR(VLOOKUP($B182,Kraftvärmeprod!$B$1:$BX$550,MATCH(F$2,Kraftvärmeprod!$B$1:$VX$1,0),FALSE)/1,0)-IFERROR(VLOOKUP($B182,'Slutlig allokering kvv'!$B$2:$BX$550,MATCH(F$2,'Slutlig allokering kvv'!$B$1:$BX$1,0),FALSE)/1,0))</f>
        <v/>
      </c>
      <c r="G182" t="str">
        <f>IF($D182="","",IFERROR(VLOOKUP($B182,Kraftvärmeprod!$B$1:$BX$550,MATCH(G$2,Kraftvärmeprod!$B$1:$VX$1,0),FALSE)/1,0)-IFERROR(VLOOKUP($B182,'Slutlig allokering kvv'!$B$2:$BX$550,MATCH(G$2,'Slutlig allokering kvv'!$B$1:$BX$1,0),FALSE)/1,0))</f>
        <v/>
      </c>
      <c r="H182" t="str">
        <f>IF($D182="","",IFERROR(VLOOKUP($B182,Kraftvärmeprod!$B$1:$BX$550,MATCH(H$2,Kraftvärmeprod!$B$1:$VX$1,0),FALSE)/1,0)-IFERROR(VLOOKUP($B182,'Slutlig allokering kvv'!$B$2:$BX$550,MATCH(H$2,'Slutlig allokering kvv'!$B$1:$BX$1,0),FALSE)/1,0))</f>
        <v/>
      </c>
      <c r="I182" t="str">
        <f>IF($D182="","",IFERROR(VLOOKUP($B182,Kraftvärmeprod!$B$1:$BX$550,MATCH(I$2,Kraftvärmeprod!$B$1:$VX$1,0),FALSE)/1,0)-IFERROR(VLOOKUP($B182,'Slutlig allokering kvv'!$B$2:$BX$550,MATCH(I$2,'Slutlig allokering kvv'!$B$1:$BX$1,0),FALSE)/1,0))</f>
        <v/>
      </c>
      <c r="J182" t="str">
        <f>IF($D182="","",IFERROR(VLOOKUP($B182,Kraftvärmeprod!$B$1:$BX$550,MATCH(J$2,Kraftvärmeprod!$B$1:$VX$1,0),FALSE)/1,0)-IFERROR(VLOOKUP($B182,'Slutlig allokering kvv'!$B$2:$BX$550,MATCH(J$2,'Slutlig allokering kvv'!$B$1:$BX$1,0),FALSE)/1,0))</f>
        <v/>
      </c>
      <c r="K182" t="str">
        <f>IF($D182="","",IFERROR(VLOOKUP($B182,Kraftvärmeprod!$B$1:$BX$550,MATCH(K$2,Kraftvärmeprod!$B$1:$VX$1,0),FALSE)/1,0)-IFERROR(VLOOKUP($B182,'Slutlig allokering kvv'!$B$2:$BX$550,MATCH(K$2,'Slutlig allokering kvv'!$B$1:$BX$1,0),FALSE)/1,0))</f>
        <v/>
      </c>
      <c r="L182" t="str">
        <f>IF($D182="","",IFERROR(VLOOKUP($B182,Kraftvärmeprod!$B$1:$BX$550,MATCH(L$2,Kraftvärmeprod!$B$1:$VX$1,0),FALSE)/1,0)-IFERROR(VLOOKUP($B182,'Slutlig allokering kvv'!$B$2:$BX$550,MATCH(L$2,'Slutlig allokering kvv'!$B$1:$BX$1,0),FALSE)/1,0))</f>
        <v/>
      </c>
      <c r="M182" t="str">
        <f>IF($D182="","",IFERROR(VLOOKUP($B182,Kraftvärmeprod!$B$1:$BX$550,MATCH(M$2,Kraftvärmeprod!$B$1:$VX$1,0),FALSE)/1,0)-IFERROR(VLOOKUP($B182,'Slutlig allokering kvv'!$B$2:$BX$550,MATCH(M$2,'Slutlig allokering kvv'!$B$1:$BX$1,0),FALSE)/1,0))</f>
        <v/>
      </c>
      <c r="N182" t="str">
        <f>IF($D182="","",IFERROR(VLOOKUP($B182,Kraftvärmeprod!$B$1:$BX$550,MATCH(N$2,Kraftvärmeprod!$B$1:$VX$1,0),FALSE)/1,0)-IFERROR(VLOOKUP($B182,'Slutlig allokering kvv'!$B$2:$BX$550,MATCH(N$2,'Slutlig allokering kvv'!$B$1:$BX$1,0),FALSE)/1,0))</f>
        <v/>
      </c>
      <c r="O182" t="str">
        <f>IF($D182="","",IFERROR(VLOOKUP($B182,Kraftvärmeprod!$B$1:$BX$550,MATCH(O$2,Kraftvärmeprod!$B$1:$VX$1,0),FALSE)/1,0)-IFERROR(VLOOKUP($B182,'Slutlig allokering kvv'!$B$2:$BX$550,MATCH(O$2,'Slutlig allokering kvv'!$B$1:$BX$1,0),FALSE)/1,0))</f>
        <v/>
      </c>
      <c r="P182" t="str">
        <f>IF($D182="","",IFERROR(VLOOKUP($B182,Kraftvärmeprod!$B$1:$BX$550,MATCH(P$2,Kraftvärmeprod!$B$1:$VX$1,0),FALSE)/1,0)-IFERROR(VLOOKUP($B182,'Slutlig allokering kvv'!$B$2:$BX$550,MATCH(P$2,'Slutlig allokering kvv'!$B$1:$BX$1,0),FALSE)/1,0))</f>
        <v/>
      </c>
      <c r="Q182" t="str">
        <f>IF($D182="","",IFERROR(VLOOKUP($B182,Kraftvärmeprod!$B$1:$BX$550,MATCH(Q$2,Kraftvärmeprod!$B$1:$VX$1,0),FALSE)/1,0)-IFERROR(VLOOKUP($B182,'Slutlig allokering kvv'!$B$2:$BX$550,MATCH(Q$2,'Slutlig allokering kvv'!$B$1:$BX$1,0),FALSE)/1,0))</f>
        <v/>
      </c>
      <c r="R182" t="str">
        <f>IF($D182="","",IFERROR(VLOOKUP($B182,Kraftvärmeprod!$B$1:$BX$550,MATCH(R$2,Kraftvärmeprod!$B$1:$VX$1,0),FALSE)/1,0)-IFERROR(VLOOKUP($B182,'Slutlig allokering kvv'!$B$2:$BX$550,MATCH(R$2,'Slutlig allokering kvv'!$B$1:$BX$1,0),FALSE)/1,0))</f>
        <v/>
      </c>
      <c r="S182" t="str">
        <f>IF($D182="","",IFERROR(VLOOKUP($B182,Kraftvärmeprod!$B$1:$BX$550,MATCH(S$2,Kraftvärmeprod!$B$1:$VX$1,0),FALSE)/1,0)-IFERROR(VLOOKUP($B182,'Slutlig allokering kvv'!$B$2:$BX$550,MATCH(S$2,'Slutlig allokering kvv'!$B$1:$BX$1,0),FALSE)/1,0))</f>
        <v/>
      </c>
      <c r="T182" t="str">
        <f>IF($D182="","",IFERROR(VLOOKUP($B182,Kraftvärmeprod!$B$1:$BX$550,MATCH(T$2,Kraftvärmeprod!$B$1:$VX$1,0),FALSE)/1,0)-IFERROR(VLOOKUP($B182,'Slutlig allokering kvv'!$B$2:$BX$550,MATCH(T$2,'Slutlig allokering kvv'!$B$1:$BX$1,0),FALSE)/1,0))</f>
        <v/>
      </c>
      <c r="U182" t="str">
        <f>IF($D182="","",IFERROR(VLOOKUP($B182,Kraftvärmeprod!$B$1:$BX$550,MATCH(U$2,Kraftvärmeprod!$B$1:$VX$1,0),FALSE)/1,0)-IFERROR(VLOOKUP($B182,'Slutlig allokering kvv'!$B$2:$BX$550,MATCH(U$2,'Slutlig allokering kvv'!$B$1:$BX$1,0),FALSE)/1,0))</f>
        <v/>
      </c>
      <c r="V182" t="str">
        <f>IF($D182="","",IFERROR(VLOOKUP($B182,Kraftvärmeprod!$B$1:$BX$550,MATCH(V$2,Kraftvärmeprod!$B$1:$VX$1,0),FALSE)/1,0)-IFERROR(VLOOKUP($B182,'Slutlig allokering kvv'!$B$2:$BX$550,MATCH(V$2,'Slutlig allokering kvv'!$B$1:$BX$1,0),FALSE)/1,0))</f>
        <v/>
      </c>
      <c r="W182" t="str">
        <f>IF($D182="","",IFERROR(VLOOKUP($B182,Kraftvärmeprod!$B$1:$BX$550,MATCH(W$2,Kraftvärmeprod!$B$1:$VX$1,0),FALSE)/1,0)-IFERROR(VLOOKUP($B182,'Slutlig allokering kvv'!$B$2:$BX$550,MATCH(W$2,'Slutlig allokering kvv'!$B$1:$BX$1,0),FALSE)/1,0))</f>
        <v/>
      </c>
      <c r="X182" t="str">
        <f>IF($D182="","",IFERROR(VLOOKUP($B182,Kraftvärmeprod!$B$1:$BX$550,MATCH(X$2,Kraftvärmeprod!$B$1:$VX$1,0),FALSE)/1,0)-IFERROR(VLOOKUP($B182,'Slutlig allokering kvv'!$B$2:$BX$550,MATCH(X$2,'Slutlig allokering kvv'!$B$1:$BX$1,0),FALSE)/1,0))</f>
        <v/>
      </c>
      <c r="Y182" t="str">
        <f>IF($D182="","",IFERROR(VLOOKUP($B182,Kraftvärmeprod!$B$1:$BX$550,MATCH(Y$2,Kraftvärmeprod!$B$1:$VX$1,0),FALSE)/1,0)-IFERROR(VLOOKUP($B182,'Slutlig allokering kvv'!$B$2:$BX$550,MATCH(Y$2,'Slutlig allokering kvv'!$B$1:$BX$1,0),FALSE)/1,0))</f>
        <v/>
      </c>
      <c r="Z182" t="str">
        <f>IF($D182="","",IFERROR(VLOOKUP($B182,Kraftvärmeprod!$B$1:$BX$550,MATCH(Z$2,Kraftvärmeprod!$B$1:$VX$1,0),FALSE)/1,0)-IFERROR(VLOOKUP($B182,'Slutlig allokering kvv'!$B$2:$BX$550,MATCH(Z$2,'Slutlig allokering kvv'!$B$1:$BX$1,0),FALSE)/1,0))</f>
        <v/>
      </c>
      <c r="AA182" t="str">
        <f>IF($D182="","",IFERROR(VLOOKUP($B182,Kraftvärmeprod!$B$1:$BX$550,MATCH(AA$2,Kraftvärmeprod!$B$1:$VX$1,0),FALSE)/1,0)-IFERROR(VLOOKUP($B182,'Slutlig allokering kvv'!$B$2:$BX$550,MATCH(AA$2,'Slutlig allokering kvv'!$B$1:$BX$1,0),FALSE)/1,0))</f>
        <v/>
      </c>
      <c r="AB182" t="str">
        <f>IF($D182="","",IFERROR(VLOOKUP($B182,Kraftvärmeprod!$B$1:$BX$550,MATCH(AB$2,Kraftvärmeprod!$B$1:$VX$1,0),FALSE)/1,0)-IFERROR(VLOOKUP($B182,'Slutlig allokering kvv'!$B$2:$BX$550,MATCH(AB$2,'Slutlig allokering kvv'!$B$1:$BX$1,0),FALSE)/1,0))</f>
        <v/>
      </c>
      <c r="AC182" t="str">
        <f>IF($D182="","",IFERROR(VLOOKUP($B182,Kraftvärmeprod!$B$1:$BX$550,MATCH(AC$2,Kraftvärmeprod!$B$1:$VX$1,0),FALSE)/1,0)-IFERROR(VLOOKUP($B182,'Slutlig allokering kvv'!$B$2:$BX$550,MATCH(AC$2,'Slutlig allokering kvv'!$B$1:$BX$1,0),FALSE)/1,0))</f>
        <v/>
      </c>
      <c r="AD182" t="str">
        <f>IF($D182="","",IFERROR(VLOOKUP($B182,Kraftvärmeprod!$B$1:$BX$550,MATCH(AD$2,Kraftvärmeprod!$B$1:$VX$1,0),FALSE)/1,0)-IFERROR(VLOOKUP($B182,'Slutlig allokering kvv'!$B$2:$BX$550,MATCH(AD$2,'Slutlig allokering kvv'!$B$1:$BX$1,0),FALSE)/1,0))</f>
        <v/>
      </c>
      <c r="AE182" t="str">
        <f>IF($D182="","",IFERROR(VLOOKUP($B182,Miljö!$B$1:$E$550,MATCH("Hjälpel kraftvärme (GWh)",Miljö!$B$1:$E$1,0),FALSE)/1,0)-IFERROR(VLOOKUP($B182,'Slutlig allokering kvv'!$B$2:$BX$549,MATCH(AE$2,'Slutlig allokering kvv'!$B$1:$BX$1,0),FALSE)/1,0))</f>
        <v/>
      </c>
      <c r="AI182" s="274">
        <f t="shared" si="8"/>
        <v>0</v>
      </c>
      <c r="AK182">
        <f>IFERROR(VLOOKUP($B182,'Slutlig allokering kvv'!$B$2:$AX$549,MATCH("Summa slutlig allokerad tillförd energi (utan hjälpel och rökgaskondensering):",'Slutlig allokering kvv'!$B$1:$AX$1,0),FALSE)/1,"")</f>
        <v>0</v>
      </c>
      <c r="AM182" s="275" t="str">
        <f>IFERROR(1-VLOOKUP($B182,'Slutlig allokering kvv'!$B$2:$AX$549,MATCH("Andel av bränsle i kvv som allokerats till värme, exklusive rökgaskondensering och hjälpel",'Slutlig allokering kvv'!$B$1:$AX$1,0),FALSE),"")</f>
        <v/>
      </c>
      <c r="AO182" s="115" t="str">
        <f t="shared" si="9"/>
        <v/>
      </c>
      <c r="AP182" s="276" t="str">
        <f t="shared" si="10"/>
        <v/>
      </c>
      <c r="AR182" s="115" t="str">
        <f t="shared" si="11"/>
        <v/>
      </c>
    </row>
    <row r="183" spans="1:44">
      <c r="A183" t="s">
        <v>294</v>
      </c>
      <c r="B183" t="s">
        <v>307</v>
      </c>
      <c r="C183" t="str">
        <f>IFERROR(VLOOKUP($B183,Kraftvärmeprod!$B$1:$AH$479,MATCH(C$2,Kraftvärmeprod!$B$1:$AG$1,0),FALSE)/1,"")</f>
        <v/>
      </c>
      <c r="D183" t="str">
        <f>IFERROR(VLOOKUP($B183,Kraftvärmeprod!$B$1:$AH$479,MATCH(D$2,Kraftvärmeprod!$B$1:$AG$1,0),FALSE)/1,"")</f>
        <v/>
      </c>
      <c r="F183" t="str">
        <f>IF($D183="","",IFERROR(VLOOKUP($B183,Kraftvärmeprod!$B$1:$BX$550,MATCH(F$2,Kraftvärmeprod!$B$1:$VX$1,0),FALSE)/1,0)-IFERROR(VLOOKUP($B183,'Slutlig allokering kvv'!$B$2:$BX$550,MATCH(F$2,'Slutlig allokering kvv'!$B$1:$BX$1,0),FALSE)/1,0))</f>
        <v/>
      </c>
      <c r="G183" t="str">
        <f>IF($D183="","",IFERROR(VLOOKUP($B183,Kraftvärmeprod!$B$1:$BX$550,MATCH(G$2,Kraftvärmeprod!$B$1:$VX$1,0),FALSE)/1,0)-IFERROR(VLOOKUP($B183,'Slutlig allokering kvv'!$B$2:$BX$550,MATCH(G$2,'Slutlig allokering kvv'!$B$1:$BX$1,0),FALSE)/1,0))</f>
        <v/>
      </c>
      <c r="H183" t="str">
        <f>IF($D183="","",IFERROR(VLOOKUP($B183,Kraftvärmeprod!$B$1:$BX$550,MATCH(H$2,Kraftvärmeprod!$B$1:$VX$1,0),FALSE)/1,0)-IFERROR(VLOOKUP($B183,'Slutlig allokering kvv'!$B$2:$BX$550,MATCH(H$2,'Slutlig allokering kvv'!$B$1:$BX$1,0),FALSE)/1,0))</f>
        <v/>
      </c>
      <c r="I183" t="str">
        <f>IF($D183="","",IFERROR(VLOOKUP($B183,Kraftvärmeprod!$B$1:$BX$550,MATCH(I$2,Kraftvärmeprod!$B$1:$VX$1,0),FALSE)/1,0)-IFERROR(VLOOKUP($B183,'Slutlig allokering kvv'!$B$2:$BX$550,MATCH(I$2,'Slutlig allokering kvv'!$B$1:$BX$1,0),FALSE)/1,0))</f>
        <v/>
      </c>
      <c r="J183" t="str">
        <f>IF($D183="","",IFERROR(VLOOKUP($B183,Kraftvärmeprod!$B$1:$BX$550,MATCH(J$2,Kraftvärmeprod!$B$1:$VX$1,0),FALSE)/1,0)-IFERROR(VLOOKUP($B183,'Slutlig allokering kvv'!$B$2:$BX$550,MATCH(J$2,'Slutlig allokering kvv'!$B$1:$BX$1,0),FALSE)/1,0))</f>
        <v/>
      </c>
      <c r="K183" t="str">
        <f>IF($D183="","",IFERROR(VLOOKUP($B183,Kraftvärmeprod!$B$1:$BX$550,MATCH(K$2,Kraftvärmeprod!$B$1:$VX$1,0),FALSE)/1,0)-IFERROR(VLOOKUP($B183,'Slutlig allokering kvv'!$B$2:$BX$550,MATCH(K$2,'Slutlig allokering kvv'!$B$1:$BX$1,0),FALSE)/1,0))</f>
        <v/>
      </c>
      <c r="L183" t="str">
        <f>IF($D183="","",IFERROR(VLOOKUP($B183,Kraftvärmeprod!$B$1:$BX$550,MATCH(L$2,Kraftvärmeprod!$B$1:$VX$1,0),FALSE)/1,0)-IFERROR(VLOOKUP($B183,'Slutlig allokering kvv'!$B$2:$BX$550,MATCH(L$2,'Slutlig allokering kvv'!$B$1:$BX$1,0),FALSE)/1,0))</f>
        <v/>
      </c>
      <c r="M183" t="str">
        <f>IF($D183="","",IFERROR(VLOOKUP($B183,Kraftvärmeprod!$B$1:$BX$550,MATCH(M$2,Kraftvärmeprod!$B$1:$VX$1,0),FALSE)/1,0)-IFERROR(VLOOKUP($B183,'Slutlig allokering kvv'!$B$2:$BX$550,MATCH(M$2,'Slutlig allokering kvv'!$B$1:$BX$1,0),FALSE)/1,0))</f>
        <v/>
      </c>
      <c r="N183" t="str">
        <f>IF($D183="","",IFERROR(VLOOKUP($B183,Kraftvärmeprod!$B$1:$BX$550,MATCH(N$2,Kraftvärmeprod!$B$1:$VX$1,0),FALSE)/1,0)-IFERROR(VLOOKUP($B183,'Slutlig allokering kvv'!$B$2:$BX$550,MATCH(N$2,'Slutlig allokering kvv'!$B$1:$BX$1,0),FALSE)/1,0))</f>
        <v/>
      </c>
      <c r="O183" t="str">
        <f>IF($D183="","",IFERROR(VLOOKUP($B183,Kraftvärmeprod!$B$1:$BX$550,MATCH(O$2,Kraftvärmeprod!$B$1:$VX$1,0),FALSE)/1,0)-IFERROR(VLOOKUP($B183,'Slutlig allokering kvv'!$B$2:$BX$550,MATCH(O$2,'Slutlig allokering kvv'!$B$1:$BX$1,0),FALSE)/1,0))</f>
        <v/>
      </c>
      <c r="P183" t="str">
        <f>IF($D183="","",IFERROR(VLOOKUP($B183,Kraftvärmeprod!$B$1:$BX$550,MATCH(P$2,Kraftvärmeprod!$B$1:$VX$1,0),FALSE)/1,0)-IFERROR(VLOOKUP($B183,'Slutlig allokering kvv'!$B$2:$BX$550,MATCH(P$2,'Slutlig allokering kvv'!$B$1:$BX$1,0),FALSE)/1,0))</f>
        <v/>
      </c>
      <c r="Q183" t="str">
        <f>IF($D183="","",IFERROR(VLOOKUP($B183,Kraftvärmeprod!$B$1:$BX$550,MATCH(Q$2,Kraftvärmeprod!$B$1:$VX$1,0),FALSE)/1,0)-IFERROR(VLOOKUP($B183,'Slutlig allokering kvv'!$B$2:$BX$550,MATCH(Q$2,'Slutlig allokering kvv'!$B$1:$BX$1,0),FALSE)/1,0))</f>
        <v/>
      </c>
      <c r="R183" t="str">
        <f>IF($D183="","",IFERROR(VLOOKUP($B183,Kraftvärmeprod!$B$1:$BX$550,MATCH(R$2,Kraftvärmeprod!$B$1:$VX$1,0),FALSE)/1,0)-IFERROR(VLOOKUP($B183,'Slutlig allokering kvv'!$B$2:$BX$550,MATCH(R$2,'Slutlig allokering kvv'!$B$1:$BX$1,0),FALSE)/1,0))</f>
        <v/>
      </c>
      <c r="S183" t="str">
        <f>IF($D183="","",IFERROR(VLOOKUP($B183,Kraftvärmeprod!$B$1:$BX$550,MATCH(S$2,Kraftvärmeprod!$B$1:$VX$1,0),FALSE)/1,0)-IFERROR(VLOOKUP($B183,'Slutlig allokering kvv'!$B$2:$BX$550,MATCH(S$2,'Slutlig allokering kvv'!$B$1:$BX$1,0),FALSE)/1,0))</f>
        <v/>
      </c>
      <c r="T183" t="str">
        <f>IF($D183="","",IFERROR(VLOOKUP($B183,Kraftvärmeprod!$B$1:$BX$550,MATCH(T$2,Kraftvärmeprod!$B$1:$VX$1,0),FALSE)/1,0)-IFERROR(VLOOKUP($B183,'Slutlig allokering kvv'!$B$2:$BX$550,MATCH(T$2,'Slutlig allokering kvv'!$B$1:$BX$1,0),FALSE)/1,0))</f>
        <v/>
      </c>
      <c r="U183" t="str">
        <f>IF($D183="","",IFERROR(VLOOKUP($B183,Kraftvärmeprod!$B$1:$BX$550,MATCH(U$2,Kraftvärmeprod!$B$1:$VX$1,0),FALSE)/1,0)-IFERROR(VLOOKUP($B183,'Slutlig allokering kvv'!$B$2:$BX$550,MATCH(U$2,'Slutlig allokering kvv'!$B$1:$BX$1,0),FALSE)/1,0))</f>
        <v/>
      </c>
      <c r="V183" t="str">
        <f>IF($D183="","",IFERROR(VLOOKUP($B183,Kraftvärmeprod!$B$1:$BX$550,MATCH(V$2,Kraftvärmeprod!$B$1:$VX$1,0),FALSE)/1,0)-IFERROR(VLOOKUP($B183,'Slutlig allokering kvv'!$B$2:$BX$550,MATCH(V$2,'Slutlig allokering kvv'!$B$1:$BX$1,0),FALSE)/1,0))</f>
        <v/>
      </c>
      <c r="W183" t="str">
        <f>IF($D183="","",IFERROR(VLOOKUP($B183,Kraftvärmeprod!$B$1:$BX$550,MATCH(W$2,Kraftvärmeprod!$B$1:$VX$1,0),FALSE)/1,0)-IFERROR(VLOOKUP($B183,'Slutlig allokering kvv'!$B$2:$BX$550,MATCH(W$2,'Slutlig allokering kvv'!$B$1:$BX$1,0),FALSE)/1,0))</f>
        <v/>
      </c>
      <c r="X183" t="str">
        <f>IF($D183="","",IFERROR(VLOOKUP($B183,Kraftvärmeprod!$B$1:$BX$550,MATCH(X$2,Kraftvärmeprod!$B$1:$VX$1,0),FALSE)/1,0)-IFERROR(VLOOKUP($B183,'Slutlig allokering kvv'!$B$2:$BX$550,MATCH(X$2,'Slutlig allokering kvv'!$B$1:$BX$1,0),FALSE)/1,0))</f>
        <v/>
      </c>
      <c r="Y183" t="str">
        <f>IF($D183="","",IFERROR(VLOOKUP($B183,Kraftvärmeprod!$B$1:$BX$550,MATCH(Y$2,Kraftvärmeprod!$B$1:$VX$1,0),FALSE)/1,0)-IFERROR(VLOOKUP($B183,'Slutlig allokering kvv'!$B$2:$BX$550,MATCH(Y$2,'Slutlig allokering kvv'!$B$1:$BX$1,0),FALSE)/1,0))</f>
        <v/>
      </c>
      <c r="Z183" t="str">
        <f>IF($D183="","",IFERROR(VLOOKUP($B183,Kraftvärmeprod!$B$1:$BX$550,MATCH(Z$2,Kraftvärmeprod!$B$1:$VX$1,0),FALSE)/1,0)-IFERROR(VLOOKUP($B183,'Slutlig allokering kvv'!$B$2:$BX$550,MATCH(Z$2,'Slutlig allokering kvv'!$B$1:$BX$1,0),FALSE)/1,0))</f>
        <v/>
      </c>
      <c r="AA183" t="str">
        <f>IF($D183="","",IFERROR(VLOOKUP($B183,Kraftvärmeprod!$B$1:$BX$550,MATCH(AA$2,Kraftvärmeprod!$B$1:$VX$1,0),FALSE)/1,0)-IFERROR(VLOOKUP($B183,'Slutlig allokering kvv'!$B$2:$BX$550,MATCH(AA$2,'Slutlig allokering kvv'!$B$1:$BX$1,0),FALSE)/1,0))</f>
        <v/>
      </c>
      <c r="AB183" t="str">
        <f>IF($D183="","",IFERROR(VLOOKUP($B183,Kraftvärmeprod!$B$1:$BX$550,MATCH(AB$2,Kraftvärmeprod!$B$1:$VX$1,0),FALSE)/1,0)-IFERROR(VLOOKUP($B183,'Slutlig allokering kvv'!$B$2:$BX$550,MATCH(AB$2,'Slutlig allokering kvv'!$B$1:$BX$1,0),FALSE)/1,0))</f>
        <v/>
      </c>
      <c r="AC183" t="str">
        <f>IF($D183="","",IFERROR(VLOOKUP($B183,Kraftvärmeprod!$B$1:$BX$550,MATCH(AC$2,Kraftvärmeprod!$B$1:$VX$1,0),FALSE)/1,0)-IFERROR(VLOOKUP($B183,'Slutlig allokering kvv'!$B$2:$BX$550,MATCH(AC$2,'Slutlig allokering kvv'!$B$1:$BX$1,0),FALSE)/1,0))</f>
        <v/>
      </c>
      <c r="AD183" t="str">
        <f>IF($D183="","",IFERROR(VLOOKUP($B183,Kraftvärmeprod!$B$1:$BX$550,MATCH(AD$2,Kraftvärmeprod!$B$1:$VX$1,0),FALSE)/1,0)-IFERROR(VLOOKUP($B183,'Slutlig allokering kvv'!$B$2:$BX$550,MATCH(AD$2,'Slutlig allokering kvv'!$B$1:$BX$1,0),FALSE)/1,0))</f>
        <v/>
      </c>
      <c r="AE183" t="str">
        <f>IF($D183="","",IFERROR(VLOOKUP($B183,Miljö!$B$1:$E$550,MATCH("Hjälpel kraftvärme (GWh)",Miljö!$B$1:$E$1,0),FALSE)/1,0)-IFERROR(VLOOKUP($B183,'Slutlig allokering kvv'!$B$2:$BX$549,MATCH(AE$2,'Slutlig allokering kvv'!$B$1:$BX$1,0),FALSE)/1,0))</f>
        <v/>
      </c>
      <c r="AI183" s="274">
        <f t="shared" si="8"/>
        <v>0</v>
      </c>
      <c r="AK183">
        <f>IFERROR(VLOOKUP($B183,'Slutlig allokering kvv'!$B$2:$AX$549,MATCH("Summa slutlig allokerad tillförd energi (utan hjälpel och rökgaskondensering):",'Slutlig allokering kvv'!$B$1:$AX$1,0),FALSE)/1,"")</f>
        <v>0</v>
      </c>
      <c r="AM183" s="275" t="str">
        <f>IFERROR(1-VLOOKUP($B183,'Slutlig allokering kvv'!$B$2:$AX$549,MATCH("Andel av bränsle i kvv som allokerats till värme, exklusive rökgaskondensering och hjälpel",'Slutlig allokering kvv'!$B$1:$AX$1,0),FALSE),"")</f>
        <v/>
      </c>
      <c r="AO183" s="115" t="str">
        <f t="shared" si="9"/>
        <v/>
      </c>
      <c r="AP183" s="276" t="str">
        <f t="shared" si="10"/>
        <v/>
      </c>
      <c r="AR183" s="115" t="str">
        <f t="shared" si="11"/>
        <v/>
      </c>
    </row>
    <row r="184" spans="1:44">
      <c r="A184" t="s">
        <v>294</v>
      </c>
      <c r="B184" t="s">
        <v>308</v>
      </c>
      <c r="C184" t="str">
        <f>IFERROR(VLOOKUP($B184,Kraftvärmeprod!$B$1:$AH$479,MATCH(C$2,Kraftvärmeprod!$B$1:$AG$1,0),FALSE)/1,"")</f>
        <v/>
      </c>
      <c r="D184" t="str">
        <f>IFERROR(VLOOKUP($B184,Kraftvärmeprod!$B$1:$AH$479,MATCH(D$2,Kraftvärmeprod!$B$1:$AG$1,0),FALSE)/1,"")</f>
        <v/>
      </c>
      <c r="F184" t="str">
        <f>IF($D184="","",IFERROR(VLOOKUP($B184,Kraftvärmeprod!$B$1:$BX$550,MATCH(F$2,Kraftvärmeprod!$B$1:$VX$1,0),FALSE)/1,0)-IFERROR(VLOOKUP($B184,'Slutlig allokering kvv'!$B$2:$BX$550,MATCH(F$2,'Slutlig allokering kvv'!$B$1:$BX$1,0),FALSE)/1,0))</f>
        <v/>
      </c>
      <c r="G184" t="str">
        <f>IF($D184="","",IFERROR(VLOOKUP($B184,Kraftvärmeprod!$B$1:$BX$550,MATCH(G$2,Kraftvärmeprod!$B$1:$VX$1,0),FALSE)/1,0)-IFERROR(VLOOKUP($B184,'Slutlig allokering kvv'!$B$2:$BX$550,MATCH(G$2,'Slutlig allokering kvv'!$B$1:$BX$1,0),FALSE)/1,0))</f>
        <v/>
      </c>
      <c r="H184" t="str">
        <f>IF($D184="","",IFERROR(VLOOKUP($B184,Kraftvärmeprod!$B$1:$BX$550,MATCH(H$2,Kraftvärmeprod!$B$1:$VX$1,0),FALSE)/1,0)-IFERROR(VLOOKUP($B184,'Slutlig allokering kvv'!$B$2:$BX$550,MATCH(H$2,'Slutlig allokering kvv'!$B$1:$BX$1,0),FALSE)/1,0))</f>
        <v/>
      </c>
      <c r="I184" t="str">
        <f>IF($D184="","",IFERROR(VLOOKUP($B184,Kraftvärmeprod!$B$1:$BX$550,MATCH(I$2,Kraftvärmeprod!$B$1:$VX$1,0),FALSE)/1,0)-IFERROR(VLOOKUP($B184,'Slutlig allokering kvv'!$B$2:$BX$550,MATCH(I$2,'Slutlig allokering kvv'!$B$1:$BX$1,0),FALSE)/1,0))</f>
        <v/>
      </c>
      <c r="J184" t="str">
        <f>IF($D184="","",IFERROR(VLOOKUP($B184,Kraftvärmeprod!$B$1:$BX$550,MATCH(J$2,Kraftvärmeprod!$B$1:$VX$1,0),FALSE)/1,0)-IFERROR(VLOOKUP($B184,'Slutlig allokering kvv'!$B$2:$BX$550,MATCH(J$2,'Slutlig allokering kvv'!$B$1:$BX$1,0),FALSE)/1,0))</f>
        <v/>
      </c>
      <c r="K184" t="str">
        <f>IF($D184="","",IFERROR(VLOOKUP($B184,Kraftvärmeprod!$B$1:$BX$550,MATCH(K$2,Kraftvärmeprod!$B$1:$VX$1,0),FALSE)/1,0)-IFERROR(VLOOKUP($B184,'Slutlig allokering kvv'!$B$2:$BX$550,MATCH(K$2,'Slutlig allokering kvv'!$B$1:$BX$1,0),FALSE)/1,0))</f>
        <v/>
      </c>
      <c r="L184" t="str">
        <f>IF($D184="","",IFERROR(VLOOKUP($B184,Kraftvärmeprod!$B$1:$BX$550,MATCH(L$2,Kraftvärmeprod!$B$1:$VX$1,0),FALSE)/1,0)-IFERROR(VLOOKUP($B184,'Slutlig allokering kvv'!$B$2:$BX$550,MATCH(L$2,'Slutlig allokering kvv'!$B$1:$BX$1,0),FALSE)/1,0))</f>
        <v/>
      </c>
      <c r="M184" t="str">
        <f>IF($D184="","",IFERROR(VLOOKUP($B184,Kraftvärmeprod!$B$1:$BX$550,MATCH(M$2,Kraftvärmeprod!$B$1:$VX$1,0),FALSE)/1,0)-IFERROR(VLOOKUP($B184,'Slutlig allokering kvv'!$B$2:$BX$550,MATCH(M$2,'Slutlig allokering kvv'!$B$1:$BX$1,0),FALSE)/1,0))</f>
        <v/>
      </c>
      <c r="N184" t="str">
        <f>IF($D184="","",IFERROR(VLOOKUP($B184,Kraftvärmeprod!$B$1:$BX$550,MATCH(N$2,Kraftvärmeprod!$B$1:$VX$1,0),FALSE)/1,0)-IFERROR(VLOOKUP($B184,'Slutlig allokering kvv'!$B$2:$BX$550,MATCH(N$2,'Slutlig allokering kvv'!$B$1:$BX$1,0),FALSE)/1,0))</f>
        <v/>
      </c>
      <c r="O184" t="str">
        <f>IF($D184="","",IFERROR(VLOOKUP($B184,Kraftvärmeprod!$B$1:$BX$550,MATCH(O$2,Kraftvärmeprod!$B$1:$VX$1,0),FALSE)/1,0)-IFERROR(VLOOKUP($B184,'Slutlig allokering kvv'!$B$2:$BX$550,MATCH(O$2,'Slutlig allokering kvv'!$B$1:$BX$1,0),FALSE)/1,0))</f>
        <v/>
      </c>
      <c r="P184" t="str">
        <f>IF($D184="","",IFERROR(VLOOKUP($B184,Kraftvärmeprod!$B$1:$BX$550,MATCH(P$2,Kraftvärmeprod!$B$1:$VX$1,0),FALSE)/1,0)-IFERROR(VLOOKUP($B184,'Slutlig allokering kvv'!$B$2:$BX$550,MATCH(P$2,'Slutlig allokering kvv'!$B$1:$BX$1,0),FALSE)/1,0))</f>
        <v/>
      </c>
      <c r="Q184" t="str">
        <f>IF($D184="","",IFERROR(VLOOKUP($B184,Kraftvärmeprod!$B$1:$BX$550,MATCH(Q$2,Kraftvärmeprod!$B$1:$VX$1,0),FALSE)/1,0)-IFERROR(VLOOKUP($B184,'Slutlig allokering kvv'!$B$2:$BX$550,MATCH(Q$2,'Slutlig allokering kvv'!$B$1:$BX$1,0),FALSE)/1,0))</f>
        <v/>
      </c>
      <c r="R184" t="str">
        <f>IF($D184="","",IFERROR(VLOOKUP($B184,Kraftvärmeprod!$B$1:$BX$550,MATCH(R$2,Kraftvärmeprod!$B$1:$VX$1,0),FALSE)/1,0)-IFERROR(VLOOKUP($B184,'Slutlig allokering kvv'!$B$2:$BX$550,MATCH(R$2,'Slutlig allokering kvv'!$B$1:$BX$1,0),FALSE)/1,0))</f>
        <v/>
      </c>
      <c r="S184" t="str">
        <f>IF($D184="","",IFERROR(VLOOKUP($B184,Kraftvärmeprod!$B$1:$BX$550,MATCH(S$2,Kraftvärmeprod!$B$1:$VX$1,0),FALSE)/1,0)-IFERROR(VLOOKUP($B184,'Slutlig allokering kvv'!$B$2:$BX$550,MATCH(S$2,'Slutlig allokering kvv'!$B$1:$BX$1,0),FALSE)/1,0))</f>
        <v/>
      </c>
      <c r="T184" t="str">
        <f>IF($D184="","",IFERROR(VLOOKUP($B184,Kraftvärmeprod!$B$1:$BX$550,MATCH(T$2,Kraftvärmeprod!$B$1:$VX$1,0),FALSE)/1,0)-IFERROR(VLOOKUP($B184,'Slutlig allokering kvv'!$B$2:$BX$550,MATCH(T$2,'Slutlig allokering kvv'!$B$1:$BX$1,0),FALSE)/1,0))</f>
        <v/>
      </c>
      <c r="U184" t="str">
        <f>IF($D184="","",IFERROR(VLOOKUP($B184,Kraftvärmeprod!$B$1:$BX$550,MATCH(U$2,Kraftvärmeprod!$B$1:$VX$1,0),FALSE)/1,0)-IFERROR(VLOOKUP($B184,'Slutlig allokering kvv'!$B$2:$BX$550,MATCH(U$2,'Slutlig allokering kvv'!$B$1:$BX$1,0),FALSE)/1,0))</f>
        <v/>
      </c>
      <c r="V184" t="str">
        <f>IF($D184="","",IFERROR(VLOOKUP($B184,Kraftvärmeprod!$B$1:$BX$550,MATCH(V$2,Kraftvärmeprod!$B$1:$VX$1,0),FALSE)/1,0)-IFERROR(VLOOKUP($B184,'Slutlig allokering kvv'!$B$2:$BX$550,MATCH(V$2,'Slutlig allokering kvv'!$B$1:$BX$1,0),FALSE)/1,0))</f>
        <v/>
      </c>
      <c r="W184" t="str">
        <f>IF($D184="","",IFERROR(VLOOKUP($B184,Kraftvärmeprod!$B$1:$BX$550,MATCH(W$2,Kraftvärmeprod!$B$1:$VX$1,0),FALSE)/1,0)-IFERROR(VLOOKUP($B184,'Slutlig allokering kvv'!$B$2:$BX$550,MATCH(W$2,'Slutlig allokering kvv'!$B$1:$BX$1,0),FALSE)/1,0))</f>
        <v/>
      </c>
      <c r="X184" t="str">
        <f>IF($D184="","",IFERROR(VLOOKUP($B184,Kraftvärmeprod!$B$1:$BX$550,MATCH(X$2,Kraftvärmeprod!$B$1:$VX$1,0),FALSE)/1,0)-IFERROR(VLOOKUP($B184,'Slutlig allokering kvv'!$B$2:$BX$550,MATCH(X$2,'Slutlig allokering kvv'!$B$1:$BX$1,0),FALSE)/1,0))</f>
        <v/>
      </c>
      <c r="Y184" t="str">
        <f>IF($D184="","",IFERROR(VLOOKUP($B184,Kraftvärmeprod!$B$1:$BX$550,MATCH(Y$2,Kraftvärmeprod!$B$1:$VX$1,0),FALSE)/1,0)-IFERROR(VLOOKUP($B184,'Slutlig allokering kvv'!$B$2:$BX$550,MATCH(Y$2,'Slutlig allokering kvv'!$B$1:$BX$1,0),FALSE)/1,0))</f>
        <v/>
      </c>
      <c r="Z184" t="str">
        <f>IF($D184="","",IFERROR(VLOOKUP($B184,Kraftvärmeprod!$B$1:$BX$550,MATCH(Z$2,Kraftvärmeprod!$B$1:$VX$1,0),FALSE)/1,0)-IFERROR(VLOOKUP($B184,'Slutlig allokering kvv'!$B$2:$BX$550,MATCH(Z$2,'Slutlig allokering kvv'!$B$1:$BX$1,0),FALSE)/1,0))</f>
        <v/>
      </c>
      <c r="AA184" t="str">
        <f>IF($D184="","",IFERROR(VLOOKUP($B184,Kraftvärmeprod!$B$1:$BX$550,MATCH(AA$2,Kraftvärmeprod!$B$1:$VX$1,0),FALSE)/1,0)-IFERROR(VLOOKUP($B184,'Slutlig allokering kvv'!$B$2:$BX$550,MATCH(AA$2,'Slutlig allokering kvv'!$B$1:$BX$1,0),FALSE)/1,0))</f>
        <v/>
      </c>
      <c r="AB184" t="str">
        <f>IF($D184="","",IFERROR(VLOOKUP($B184,Kraftvärmeprod!$B$1:$BX$550,MATCH(AB$2,Kraftvärmeprod!$B$1:$VX$1,0),FALSE)/1,0)-IFERROR(VLOOKUP($B184,'Slutlig allokering kvv'!$B$2:$BX$550,MATCH(AB$2,'Slutlig allokering kvv'!$B$1:$BX$1,0),FALSE)/1,0))</f>
        <v/>
      </c>
      <c r="AC184" t="str">
        <f>IF($D184="","",IFERROR(VLOOKUP($B184,Kraftvärmeprod!$B$1:$BX$550,MATCH(AC$2,Kraftvärmeprod!$B$1:$VX$1,0),FALSE)/1,0)-IFERROR(VLOOKUP($B184,'Slutlig allokering kvv'!$B$2:$BX$550,MATCH(AC$2,'Slutlig allokering kvv'!$B$1:$BX$1,0),FALSE)/1,0))</f>
        <v/>
      </c>
      <c r="AD184" t="str">
        <f>IF($D184="","",IFERROR(VLOOKUP($B184,Kraftvärmeprod!$B$1:$BX$550,MATCH(AD$2,Kraftvärmeprod!$B$1:$VX$1,0),FALSE)/1,0)-IFERROR(VLOOKUP($B184,'Slutlig allokering kvv'!$B$2:$BX$550,MATCH(AD$2,'Slutlig allokering kvv'!$B$1:$BX$1,0),FALSE)/1,0))</f>
        <v/>
      </c>
      <c r="AE184" t="str">
        <f>IF($D184="","",IFERROR(VLOOKUP($B184,Miljö!$B$1:$E$550,MATCH("Hjälpel kraftvärme (GWh)",Miljö!$B$1:$E$1,0),FALSE)/1,0)-IFERROR(VLOOKUP($B184,'Slutlig allokering kvv'!$B$2:$BX$549,MATCH(AE$2,'Slutlig allokering kvv'!$B$1:$BX$1,0),FALSE)/1,0))</f>
        <v/>
      </c>
      <c r="AI184" s="274">
        <f t="shared" si="8"/>
        <v>0</v>
      </c>
      <c r="AK184">
        <f>IFERROR(VLOOKUP($B184,'Slutlig allokering kvv'!$B$2:$AX$549,MATCH("Summa slutlig allokerad tillförd energi (utan hjälpel och rökgaskondensering):",'Slutlig allokering kvv'!$B$1:$AX$1,0),FALSE)/1,"")</f>
        <v>0</v>
      </c>
      <c r="AM184" s="275" t="str">
        <f>IFERROR(1-VLOOKUP($B184,'Slutlig allokering kvv'!$B$2:$AX$549,MATCH("Andel av bränsle i kvv som allokerats till värme, exklusive rökgaskondensering och hjälpel",'Slutlig allokering kvv'!$B$1:$AX$1,0),FALSE),"")</f>
        <v/>
      </c>
      <c r="AO184" s="115" t="str">
        <f t="shared" si="9"/>
        <v/>
      </c>
      <c r="AP184" s="276" t="str">
        <f t="shared" si="10"/>
        <v/>
      </c>
      <c r="AR184" s="115" t="str">
        <f t="shared" si="11"/>
        <v/>
      </c>
    </row>
    <row r="185" spans="1:44">
      <c r="A185" t="s">
        <v>294</v>
      </c>
      <c r="B185" t="s">
        <v>309</v>
      </c>
      <c r="C185" t="str">
        <f>IFERROR(VLOOKUP($B185,Kraftvärmeprod!$B$1:$AH$479,MATCH(C$2,Kraftvärmeprod!$B$1:$AG$1,0),FALSE)/1,"")</f>
        <v/>
      </c>
      <c r="D185" t="str">
        <f>IFERROR(VLOOKUP($B185,Kraftvärmeprod!$B$1:$AH$479,MATCH(D$2,Kraftvärmeprod!$B$1:$AG$1,0),FALSE)/1,"")</f>
        <v/>
      </c>
      <c r="F185" t="str">
        <f>IF($D185="","",IFERROR(VLOOKUP($B185,Kraftvärmeprod!$B$1:$BX$550,MATCH(F$2,Kraftvärmeprod!$B$1:$VX$1,0),FALSE)/1,0)-IFERROR(VLOOKUP($B185,'Slutlig allokering kvv'!$B$2:$BX$550,MATCH(F$2,'Slutlig allokering kvv'!$B$1:$BX$1,0),FALSE)/1,0))</f>
        <v/>
      </c>
      <c r="G185" t="str">
        <f>IF($D185="","",IFERROR(VLOOKUP($B185,Kraftvärmeprod!$B$1:$BX$550,MATCH(G$2,Kraftvärmeprod!$B$1:$VX$1,0),FALSE)/1,0)-IFERROR(VLOOKUP($B185,'Slutlig allokering kvv'!$B$2:$BX$550,MATCH(G$2,'Slutlig allokering kvv'!$B$1:$BX$1,0),FALSE)/1,0))</f>
        <v/>
      </c>
      <c r="H185" t="str">
        <f>IF($D185="","",IFERROR(VLOOKUP($B185,Kraftvärmeprod!$B$1:$BX$550,MATCH(H$2,Kraftvärmeprod!$B$1:$VX$1,0),FALSE)/1,0)-IFERROR(VLOOKUP($B185,'Slutlig allokering kvv'!$B$2:$BX$550,MATCH(H$2,'Slutlig allokering kvv'!$B$1:$BX$1,0),FALSE)/1,0))</f>
        <v/>
      </c>
      <c r="I185" t="str">
        <f>IF($D185="","",IFERROR(VLOOKUP($B185,Kraftvärmeprod!$B$1:$BX$550,MATCH(I$2,Kraftvärmeprod!$B$1:$VX$1,0),FALSE)/1,0)-IFERROR(VLOOKUP($B185,'Slutlig allokering kvv'!$B$2:$BX$550,MATCH(I$2,'Slutlig allokering kvv'!$B$1:$BX$1,0),FALSE)/1,0))</f>
        <v/>
      </c>
      <c r="J185" t="str">
        <f>IF($D185="","",IFERROR(VLOOKUP($B185,Kraftvärmeprod!$B$1:$BX$550,MATCH(J$2,Kraftvärmeprod!$B$1:$VX$1,0),FALSE)/1,0)-IFERROR(VLOOKUP($B185,'Slutlig allokering kvv'!$B$2:$BX$550,MATCH(J$2,'Slutlig allokering kvv'!$B$1:$BX$1,0),FALSE)/1,0))</f>
        <v/>
      </c>
      <c r="K185" t="str">
        <f>IF($D185="","",IFERROR(VLOOKUP($B185,Kraftvärmeprod!$B$1:$BX$550,MATCH(K$2,Kraftvärmeprod!$B$1:$VX$1,0),FALSE)/1,0)-IFERROR(VLOOKUP($B185,'Slutlig allokering kvv'!$B$2:$BX$550,MATCH(K$2,'Slutlig allokering kvv'!$B$1:$BX$1,0),FALSE)/1,0))</f>
        <v/>
      </c>
      <c r="L185" t="str">
        <f>IF($D185="","",IFERROR(VLOOKUP($B185,Kraftvärmeprod!$B$1:$BX$550,MATCH(L$2,Kraftvärmeprod!$B$1:$VX$1,0),FALSE)/1,0)-IFERROR(VLOOKUP($B185,'Slutlig allokering kvv'!$B$2:$BX$550,MATCH(L$2,'Slutlig allokering kvv'!$B$1:$BX$1,0),FALSE)/1,0))</f>
        <v/>
      </c>
      <c r="M185" t="str">
        <f>IF($D185="","",IFERROR(VLOOKUP($B185,Kraftvärmeprod!$B$1:$BX$550,MATCH(M$2,Kraftvärmeprod!$B$1:$VX$1,0),FALSE)/1,0)-IFERROR(VLOOKUP($B185,'Slutlig allokering kvv'!$B$2:$BX$550,MATCH(M$2,'Slutlig allokering kvv'!$B$1:$BX$1,0),FALSE)/1,0))</f>
        <v/>
      </c>
      <c r="N185" t="str">
        <f>IF($D185="","",IFERROR(VLOOKUP($B185,Kraftvärmeprod!$B$1:$BX$550,MATCH(N$2,Kraftvärmeprod!$B$1:$VX$1,0),FALSE)/1,0)-IFERROR(VLOOKUP($B185,'Slutlig allokering kvv'!$B$2:$BX$550,MATCH(N$2,'Slutlig allokering kvv'!$B$1:$BX$1,0),FALSE)/1,0))</f>
        <v/>
      </c>
      <c r="O185" t="str">
        <f>IF($D185="","",IFERROR(VLOOKUP($B185,Kraftvärmeprod!$B$1:$BX$550,MATCH(O$2,Kraftvärmeprod!$B$1:$VX$1,0),FALSE)/1,0)-IFERROR(VLOOKUP($B185,'Slutlig allokering kvv'!$B$2:$BX$550,MATCH(O$2,'Slutlig allokering kvv'!$B$1:$BX$1,0),FALSE)/1,0))</f>
        <v/>
      </c>
      <c r="P185" t="str">
        <f>IF($D185="","",IFERROR(VLOOKUP($B185,Kraftvärmeprod!$B$1:$BX$550,MATCH(P$2,Kraftvärmeprod!$B$1:$VX$1,0),FALSE)/1,0)-IFERROR(VLOOKUP($B185,'Slutlig allokering kvv'!$B$2:$BX$550,MATCH(P$2,'Slutlig allokering kvv'!$B$1:$BX$1,0),FALSE)/1,0))</f>
        <v/>
      </c>
      <c r="Q185" t="str">
        <f>IF($D185="","",IFERROR(VLOOKUP($B185,Kraftvärmeprod!$B$1:$BX$550,MATCH(Q$2,Kraftvärmeprod!$B$1:$VX$1,0),FALSE)/1,0)-IFERROR(VLOOKUP($B185,'Slutlig allokering kvv'!$B$2:$BX$550,MATCH(Q$2,'Slutlig allokering kvv'!$B$1:$BX$1,0),FALSE)/1,0))</f>
        <v/>
      </c>
      <c r="R185" t="str">
        <f>IF($D185="","",IFERROR(VLOOKUP($B185,Kraftvärmeprod!$B$1:$BX$550,MATCH(R$2,Kraftvärmeprod!$B$1:$VX$1,0),FALSE)/1,0)-IFERROR(VLOOKUP($B185,'Slutlig allokering kvv'!$B$2:$BX$550,MATCH(R$2,'Slutlig allokering kvv'!$B$1:$BX$1,0),FALSE)/1,0))</f>
        <v/>
      </c>
      <c r="S185" t="str">
        <f>IF($D185="","",IFERROR(VLOOKUP($B185,Kraftvärmeprod!$B$1:$BX$550,MATCH(S$2,Kraftvärmeprod!$B$1:$VX$1,0),FALSE)/1,0)-IFERROR(VLOOKUP($B185,'Slutlig allokering kvv'!$B$2:$BX$550,MATCH(S$2,'Slutlig allokering kvv'!$B$1:$BX$1,0),FALSE)/1,0))</f>
        <v/>
      </c>
      <c r="T185" t="str">
        <f>IF($D185="","",IFERROR(VLOOKUP($B185,Kraftvärmeprod!$B$1:$BX$550,MATCH(T$2,Kraftvärmeprod!$B$1:$VX$1,0),FALSE)/1,0)-IFERROR(VLOOKUP($B185,'Slutlig allokering kvv'!$B$2:$BX$550,MATCH(T$2,'Slutlig allokering kvv'!$B$1:$BX$1,0),FALSE)/1,0))</f>
        <v/>
      </c>
      <c r="U185" t="str">
        <f>IF($D185="","",IFERROR(VLOOKUP($B185,Kraftvärmeprod!$B$1:$BX$550,MATCH(U$2,Kraftvärmeprod!$B$1:$VX$1,0),FALSE)/1,0)-IFERROR(VLOOKUP($B185,'Slutlig allokering kvv'!$B$2:$BX$550,MATCH(U$2,'Slutlig allokering kvv'!$B$1:$BX$1,0),FALSE)/1,0))</f>
        <v/>
      </c>
      <c r="V185" t="str">
        <f>IF($D185="","",IFERROR(VLOOKUP($B185,Kraftvärmeprod!$B$1:$BX$550,MATCH(V$2,Kraftvärmeprod!$B$1:$VX$1,0),FALSE)/1,0)-IFERROR(VLOOKUP($B185,'Slutlig allokering kvv'!$B$2:$BX$550,MATCH(V$2,'Slutlig allokering kvv'!$B$1:$BX$1,0),FALSE)/1,0))</f>
        <v/>
      </c>
      <c r="W185" t="str">
        <f>IF($D185="","",IFERROR(VLOOKUP($B185,Kraftvärmeprod!$B$1:$BX$550,MATCH(W$2,Kraftvärmeprod!$B$1:$VX$1,0),FALSE)/1,0)-IFERROR(VLOOKUP($B185,'Slutlig allokering kvv'!$B$2:$BX$550,MATCH(W$2,'Slutlig allokering kvv'!$B$1:$BX$1,0),FALSE)/1,0))</f>
        <v/>
      </c>
      <c r="X185" t="str">
        <f>IF($D185="","",IFERROR(VLOOKUP($B185,Kraftvärmeprod!$B$1:$BX$550,MATCH(X$2,Kraftvärmeprod!$B$1:$VX$1,0),FALSE)/1,0)-IFERROR(VLOOKUP($B185,'Slutlig allokering kvv'!$B$2:$BX$550,MATCH(X$2,'Slutlig allokering kvv'!$B$1:$BX$1,0),FALSE)/1,0))</f>
        <v/>
      </c>
      <c r="Y185" t="str">
        <f>IF($D185="","",IFERROR(VLOOKUP($B185,Kraftvärmeprod!$B$1:$BX$550,MATCH(Y$2,Kraftvärmeprod!$B$1:$VX$1,0),FALSE)/1,0)-IFERROR(VLOOKUP($B185,'Slutlig allokering kvv'!$B$2:$BX$550,MATCH(Y$2,'Slutlig allokering kvv'!$B$1:$BX$1,0),FALSE)/1,0))</f>
        <v/>
      </c>
      <c r="Z185" t="str">
        <f>IF($D185="","",IFERROR(VLOOKUP($B185,Kraftvärmeprod!$B$1:$BX$550,MATCH(Z$2,Kraftvärmeprod!$B$1:$VX$1,0),FALSE)/1,0)-IFERROR(VLOOKUP($B185,'Slutlig allokering kvv'!$B$2:$BX$550,MATCH(Z$2,'Slutlig allokering kvv'!$B$1:$BX$1,0),FALSE)/1,0))</f>
        <v/>
      </c>
      <c r="AA185" t="str">
        <f>IF($D185="","",IFERROR(VLOOKUP($B185,Kraftvärmeprod!$B$1:$BX$550,MATCH(AA$2,Kraftvärmeprod!$B$1:$VX$1,0),FALSE)/1,0)-IFERROR(VLOOKUP($B185,'Slutlig allokering kvv'!$B$2:$BX$550,MATCH(AA$2,'Slutlig allokering kvv'!$B$1:$BX$1,0),FALSE)/1,0))</f>
        <v/>
      </c>
      <c r="AB185" t="str">
        <f>IF($D185="","",IFERROR(VLOOKUP($B185,Kraftvärmeprod!$B$1:$BX$550,MATCH(AB$2,Kraftvärmeprod!$B$1:$VX$1,0),FALSE)/1,0)-IFERROR(VLOOKUP($B185,'Slutlig allokering kvv'!$B$2:$BX$550,MATCH(AB$2,'Slutlig allokering kvv'!$B$1:$BX$1,0),FALSE)/1,0))</f>
        <v/>
      </c>
      <c r="AC185" t="str">
        <f>IF($D185="","",IFERROR(VLOOKUP($B185,Kraftvärmeprod!$B$1:$BX$550,MATCH(AC$2,Kraftvärmeprod!$B$1:$VX$1,0),FALSE)/1,0)-IFERROR(VLOOKUP($B185,'Slutlig allokering kvv'!$B$2:$BX$550,MATCH(AC$2,'Slutlig allokering kvv'!$B$1:$BX$1,0),FALSE)/1,0))</f>
        <v/>
      </c>
      <c r="AD185" t="str">
        <f>IF($D185="","",IFERROR(VLOOKUP($B185,Kraftvärmeprod!$B$1:$BX$550,MATCH(AD$2,Kraftvärmeprod!$B$1:$VX$1,0),FALSE)/1,0)-IFERROR(VLOOKUP($B185,'Slutlig allokering kvv'!$B$2:$BX$550,MATCH(AD$2,'Slutlig allokering kvv'!$B$1:$BX$1,0),FALSE)/1,0))</f>
        <v/>
      </c>
      <c r="AE185" t="str">
        <f>IF($D185="","",IFERROR(VLOOKUP($B185,Miljö!$B$1:$E$550,MATCH("Hjälpel kraftvärme (GWh)",Miljö!$B$1:$E$1,0),FALSE)/1,0)-IFERROR(VLOOKUP($B185,'Slutlig allokering kvv'!$B$2:$BX$549,MATCH(AE$2,'Slutlig allokering kvv'!$B$1:$BX$1,0),FALSE)/1,0))</f>
        <v/>
      </c>
      <c r="AI185" s="274">
        <f t="shared" si="8"/>
        <v>0</v>
      </c>
      <c r="AK185">
        <f>IFERROR(VLOOKUP($B185,'Slutlig allokering kvv'!$B$2:$AX$549,MATCH("Summa slutlig allokerad tillförd energi (utan hjälpel och rökgaskondensering):",'Slutlig allokering kvv'!$B$1:$AX$1,0),FALSE)/1,"")</f>
        <v>0</v>
      </c>
      <c r="AM185" s="275" t="str">
        <f>IFERROR(1-VLOOKUP($B185,'Slutlig allokering kvv'!$B$2:$AX$549,MATCH("Andel av bränsle i kvv som allokerats till värme, exklusive rökgaskondensering och hjälpel",'Slutlig allokering kvv'!$B$1:$AX$1,0),FALSE),"")</f>
        <v/>
      </c>
      <c r="AO185" s="115" t="str">
        <f t="shared" si="9"/>
        <v/>
      </c>
      <c r="AP185" s="276" t="str">
        <f t="shared" si="10"/>
        <v/>
      </c>
      <c r="AR185" s="115" t="str">
        <f t="shared" si="11"/>
        <v/>
      </c>
    </row>
    <row r="186" spans="1:44">
      <c r="A186" t="s">
        <v>294</v>
      </c>
      <c r="B186" t="s">
        <v>310</v>
      </c>
      <c r="C186" t="str">
        <f>IFERROR(VLOOKUP($B186,Kraftvärmeprod!$B$1:$AH$479,MATCH(C$2,Kraftvärmeprod!$B$1:$AG$1,0),FALSE)/1,"")</f>
        <v/>
      </c>
      <c r="D186" t="str">
        <f>IFERROR(VLOOKUP($B186,Kraftvärmeprod!$B$1:$AH$479,MATCH(D$2,Kraftvärmeprod!$B$1:$AG$1,0),FALSE)/1,"")</f>
        <v/>
      </c>
      <c r="F186" t="str">
        <f>IF($D186="","",IFERROR(VLOOKUP($B186,Kraftvärmeprod!$B$1:$BX$550,MATCH(F$2,Kraftvärmeprod!$B$1:$VX$1,0),FALSE)/1,0)-IFERROR(VLOOKUP($B186,'Slutlig allokering kvv'!$B$2:$BX$550,MATCH(F$2,'Slutlig allokering kvv'!$B$1:$BX$1,0),FALSE)/1,0))</f>
        <v/>
      </c>
      <c r="G186" t="str">
        <f>IF($D186="","",IFERROR(VLOOKUP($B186,Kraftvärmeprod!$B$1:$BX$550,MATCH(G$2,Kraftvärmeprod!$B$1:$VX$1,0),FALSE)/1,0)-IFERROR(VLOOKUP($B186,'Slutlig allokering kvv'!$B$2:$BX$550,MATCH(G$2,'Slutlig allokering kvv'!$B$1:$BX$1,0),FALSE)/1,0))</f>
        <v/>
      </c>
      <c r="H186" t="str">
        <f>IF($D186="","",IFERROR(VLOOKUP($B186,Kraftvärmeprod!$B$1:$BX$550,MATCH(H$2,Kraftvärmeprod!$B$1:$VX$1,0),FALSE)/1,0)-IFERROR(VLOOKUP($B186,'Slutlig allokering kvv'!$B$2:$BX$550,MATCH(H$2,'Slutlig allokering kvv'!$B$1:$BX$1,0),FALSE)/1,0))</f>
        <v/>
      </c>
      <c r="I186" t="str">
        <f>IF($D186="","",IFERROR(VLOOKUP($B186,Kraftvärmeprod!$B$1:$BX$550,MATCH(I$2,Kraftvärmeprod!$B$1:$VX$1,0),FALSE)/1,0)-IFERROR(VLOOKUP($B186,'Slutlig allokering kvv'!$B$2:$BX$550,MATCH(I$2,'Slutlig allokering kvv'!$B$1:$BX$1,0),FALSE)/1,0))</f>
        <v/>
      </c>
      <c r="J186" t="str">
        <f>IF($D186="","",IFERROR(VLOOKUP($B186,Kraftvärmeprod!$B$1:$BX$550,MATCH(J$2,Kraftvärmeprod!$B$1:$VX$1,0),FALSE)/1,0)-IFERROR(VLOOKUP($B186,'Slutlig allokering kvv'!$B$2:$BX$550,MATCH(J$2,'Slutlig allokering kvv'!$B$1:$BX$1,0),FALSE)/1,0))</f>
        <v/>
      </c>
      <c r="K186" t="str">
        <f>IF($D186="","",IFERROR(VLOOKUP($B186,Kraftvärmeprod!$B$1:$BX$550,MATCH(K$2,Kraftvärmeprod!$B$1:$VX$1,0),FALSE)/1,0)-IFERROR(VLOOKUP($B186,'Slutlig allokering kvv'!$B$2:$BX$550,MATCH(K$2,'Slutlig allokering kvv'!$B$1:$BX$1,0),FALSE)/1,0))</f>
        <v/>
      </c>
      <c r="L186" t="str">
        <f>IF($D186="","",IFERROR(VLOOKUP($B186,Kraftvärmeprod!$B$1:$BX$550,MATCH(L$2,Kraftvärmeprod!$B$1:$VX$1,0),FALSE)/1,0)-IFERROR(VLOOKUP($B186,'Slutlig allokering kvv'!$B$2:$BX$550,MATCH(L$2,'Slutlig allokering kvv'!$B$1:$BX$1,0),FALSE)/1,0))</f>
        <v/>
      </c>
      <c r="M186" t="str">
        <f>IF($D186="","",IFERROR(VLOOKUP($B186,Kraftvärmeprod!$B$1:$BX$550,MATCH(M$2,Kraftvärmeprod!$B$1:$VX$1,0),FALSE)/1,0)-IFERROR(VLOOKUP($B186,'Slutlig allokering kvv'!$B$2:$BX$550,MATCH(M$2,'Slutlig allokering kvv'!$B$1:$BX$1,0),FALSE)/1,0))</f>
        <v/>
      </c>
      <c r="N186" t="str">
        <f>IF($D186="","",IFERROR(VLOOKUP($B186,Kraftvärmeprod!$B$1:$BX$550,MATCH(N$2,Kraftvärmeprod!$B$1:$VX$1,0),FALSE)/1,0)-IFERROR(VLOOKUP($B186,'Slutlig allokering kvv'!$B$2:$BX$550,MATCH(N$2,'Slutlig allokering kvv'!$B$1:$BX$1,0),FALSE)/1,0))</f>
        <v/>
      </c>
      <c r="O186" t="str">
        <f>IF($D186="","",IFERROR(VLOOKUP($B186,Kraftvärmeprod!$B$1:$BX$550,MATCH(O$2,Kraftvärmeprod!$B$1:$VX$1,0),FALSE)/1,0)-IFERROR(VLOOKUP($B186,'Slutlig allokering kvv'!$B$2:$BX$550,MATCH(O$2,'Slutlig allokering kvv'!$B$1:$BX$1,0),FALSE)/1,0))</f>
        <v/>
      </c>
      <c r="P186" t="str">
        <f>IF($D186="","",IFERROR(VLOOKUP($B186,Kraftvärmeprod!$B$1:$BX$550,MATCH(P$2,Kraftvärmeprod!$B$1:$VX$1,0),FALSE)/1,0)-IFERROR(VLOOKUP($B186,'Slutlig allokering kvv'!$B$2:$BX$550,MATCH(P$2,'Slutlig allokering kvv'!$B$1:$BX$1,0),FALSE)/1,0))</f>
        <v/>
      </c>
      <c r="Q186" t="str">
        <f>IF($D186="","",IFERROR(VLOOKUP($B186,Kraftvärmeprod!$B$1:$BX$550,MATCH(Q$2,Kraftvärmeprod!$B$1:$VX$1,0),FALSE)/1,0)-IFERROR(VLOOKUP($B186,'Slutlig allokering kvv'!$B$2:$BX$550,MATCH(Q$2,'Slutlig allokering kvv'!$B$1:$BX$1,0),FALSE)/1,0))</f>
        <v/>
      </c>
      <c r="R186" t="str">
        <f>IF($D186="","",IFERROR(VLOOKUP($B186,Kraftvärmeprod!$B$1:$BX$550,MATCH(R$2,Kraftvärmeprod!$B$1:$VX$1,0),FALSE)/1,0)-IFERROR(VLOOKUP($B186,'Slutlig allokering kvv'!$B$2:$BX$550,MATCH(R$2,'Slutlig allokering kvv'!$B$1:$BX$1,0),FALSE)/1,0))</f>
        <v/>
      </c>
      <c r="S186" t="str">
        <f>IF($D186="","",IFERROR(VLOOKUP($B186,Kraftvärmeprod!$B$1:$BX$550,MATCH(S$2,Kraftvärmeprod!$B$1:$VX$1,0),FALSE)/1,0)-IFERROR(VLOOKUP($B186,'Slutlig allokering kvv'!$B$2:$BX$550,MATCH(S$2,'Slutlig allokering kvv'!$B$1:$BX$1,0),FALSE)/1,0))</f>
        <v/>
      </c>
      <c r="T186" t="str">
        <f>IF($D186="","",IFERROR(VLOOKUP($B186,Kraftvärmeprod!$B$1:$BX$550,MATCH(T$2,Kraftvärmeprod!$B$1:$VX$1,0),FALSE)/1,0)-IFERROR(VLOOKUP($B186,'Slutlig allokering kvv'!$B$2:$BX$550,MATCH(T$2,'Slutlig allokering kvv'!$B$1:$BX$1,0),FALSE)/1,0))</f>
        <v/>
      </c>
      <c r="U186" t="str">
        <f>IF($D186="","",IFERROR(VLOOKUP($B186,Kraftvärmeprod!$B$1:$BX$550,MATCH(U$2,Kraftvärmeprod!$B$1:$VX$1,0),FALSE)/1,0)-IFERROR(VLOOKUP($B186,'Slutlig allokering kvv'!$B$2:$BX$550,MATCH(U$2,'Slutlig allokering kvv'!$B$1:$BX$1,0),FALSE)/1,0))</f>
        <v/>
      </c>
      <c r="V186" t="str">
        <f>IF($D186="","",IFERROR(VLOOKUP($B186,Kraftvärmeprod!$B$1:$BX$550,MATCH(V$2,Kraftvärmeprod!$B$1:$VX$1,0),FALSE)/1,0)-IFERROR(VLOOKUP($B186,'Slutlig allokering kvv'!$B$2:$BX$550,MATCH(V$2,'Slutlig allokering kvv'!$B$1:$BX$1,0),FALSE)/1,0))</f>
        <v/>
      </c>
      <c r="W186" t="str">
        <f>IF($D186="","",IFERROR(VLOOKUP($B186,Kraftvärmeprod!$B$1:$BX$550,MATCH(W$2,Kraftvärmeprod!$B$1:$VX$1,0),FALSE)/1,0)-IFERROR(VLOOKUP($B186,'Slutlig allokering kvv'!$B$2:$BX$550,MATCH(W$2,'Slutlig allokering kvv'!$B$1:$BX$1,0),FALSE)/1,0))</f>
        <v/>
      </c>
      <c r="X186" t="str">
        <f>IF($D186="","",IFERROR(VLOOKUP($B186,Kraftvärmeprod!$B$1:$BX$550,MATCH(X$2,Kraftvärmeprod!$B$1:$VX$1,0),FALSE)/1,0)-IFERROR(VLOOKUP($B186,'Slutlig allokering kvv'!$B$2:$BX$550,MATCH(X$2,'Slutlig allokering kvv'!$B$1:$BX$1,0),FALSE)/1,0))</f>
        <v/>
      </c>
      <c r="Y186" t="str">
        <f>IF($D186="","",IFERROR(VLOOKUP($B186,Kraftvärmeprod!$B$1:$BX$550,MATCH(Y$2,Kraftvärmeprod!$B$1:$VX$1,0),FALSE)/1,0)-IFERROR(VLOOKUP($B186,'Slutlig allokering kvv'!$B$2:$BX$550,MATCH(Y$2,'Slutlig allokering kvv'!$B$1:$BX$1,0),FALSE)/1,0))</f>
        <v/>
      </c>
      <c r="Z186" t="str">
        <f>IF($D186="","",IFERROR(VLOOKUP($B186,Kraftvärmeprod!$B$1:$BX$550,MATCH(Z$2,Kraftvärmeprod!$B$1:$VX$1,0),FALSE)/1,0)-IFERROR(VLOOKUP($B186,'Slutlig allokering kvv'!$B$2:$BX$550,MATCH(Z$2,'Slutlig allokering kvv'!$B$1:$BX$1,0),FALSE)/1,0))</f>
        <v/>
      </c>
      <c r="AA186" t="str">
        <f>IF($D186="","",IFERROR(VLOOKUP($B186,Kraftvärmeprod!$B$1:$BX$550,MATCH(AA$2,Kraftvärmeprod!$B$1:$VX$1,0),FALSE)/1,0)-IFERROR(VLOOKUP($B186,'Slutlig allokering kvv'!$B$2:$BX$550,MATCH(AA$2,'Slutlig allokering kvv'!$B$1:$BX$1,0),FALSE)/1,0))</f>
        <v/>
      </c>
      <c r="AB186" t="str">
        <f>IF($D186="","",IFERROR(VLOOKUP($B186,Kraftvärmeprod!$B$1:$BX$550,MATCH(AB$2,Kraftvärmeprod!$B$1:$VX$1,0),FALSE)/1,0)-IFERROR(VLOOKUP($B186,'Slutlig allokering kvv'!$B$2:$BX$550,MATCH(AB$2,'Slutlig allokering kvv'!$B$1:$BX$1,0),FALSE)/1,0))</f>
        <v/>
      </c>
      <c r="AC186" t="str">
        <f>IF($D186="","",IFERROR(VLOOKUP($B186,Kraftvärmeprod!$B$1:$BX$550,MATCH(AC$2,Kraftvärmeprod!$B$1:$VX$1,0),FALSE)/1,0)-IFERROR(VLOOKUP($B186,'Slutlig allokering kvv'!$B$2:$BX$550,MATCH(AC$2,'Slutlig allokering kvv'!$B$1:$BX$1,0),FALSE)/1,0))</f>
        <v/>
      </c>
      <c r="AD186" t="str">
        <f>IF($D186="","",IFERROR(VLOOKUP($B186,Kraftvärmeprod!$B$1:$BX$550,MATCH(AD$2,Kraftvärmeprod!$B$1:$VX$1,0),FALSE)/1,0)-IFERROR(VLOOKUP($B186,'Slutlig allokering kvv'!$B$2:$BX$550,MATCH(AD$2,'Slutlig allokering kvv'!$B$1:$BX$1,0),FALSE)/1,0))</f>
        <v/>
      </c>
      <c r="AE186" t="str">
        <f>IF($D186="","",IFERROR(VLOOKUP($B186,Miljö!$B$1:$E$550,MATCH("Hjälpel kraftvärme (GWh)",Miljö!$B$1:$E$1,0),FALSE)/1,0)-IFERROR(VLOOKUP($B186,'Slutlig allokering kvv'!$B$2:$BX$549,MATCH(AE$2,'Slutlig allokering kvv'!$B$1:$BX$1,0),FALSE)/1,0))</f>
        <v/>
      </c>
      <c r="AI186" s="274">
        <f t="shared" si="8"/>
        <v>0</v>
      </c>
      <c r="AK186">
        <f>IFERROR(VLOOKUP($B186,'Slutlig allokering kvv'!$B$2:$AX$549,MATCH("Summa slutlig allokerad tillförd energi (utan hjälpel och rökgaskondensering):",'Slutlig allokering kvv'!$B$1:$AX$1,0),FALSE)/1,"")</f>
        <v>0</v>
      </c>
      <c r="AM186" s="275" t="str">
        <f>IFERROR(1-VLOOKUP($B186,'Slutlig allokering kvv'!$B$2:$AX$549,MATCH("Andel av bränsle i kvv som allokerats till värme, exklusive rökgaskondensering och hjälpel",'Slutlig allokering kvv'!$B$1:$AX$1,0),FALSE),"")</f>
        <v/>
      </c>
      <c r="AO186" s="115" t="str">
        <f t="shared" si="9"/>
        <v/>
      </c>
      <c r="AP186" s="276" t="str">
        <f t="shared" si="10"/>
        <v/>
      </c>
      <c r="AR186" s="115" t="str">
        <f t="shared" si="11"/>
        <v/>
      </c>
    </row>
    <row r="187" spans="1:44">
      <c r="A187" t="s">
        <v>294</v>
      </c>
      <c r="B187" t="s">
        <v>311</v>
      </c>
      <c r="C187" t="str">
        <f>IFERROR(VLOOKUP($B187,Kraftvärmeprod!$B$1:$AH$479,MATCH(C$2,Kraftvärmeprod!$B$1:$AG$1,0),FALSE)/1,"")</f>
        <v/>
      </c>
      <c r="D187" t="str">
        <f>IFERROR(VLOOKUP($B187,Kraftvärmeprod!$B$1:$AH$479,MATCH(D$2,Kraftvärmeprod!$B$1:$AG$1,0),FALSE)/1,"")</f>
        <v/>
      </c>
      <c r="F187" t="str">
        <f>IF($D187="","",IFERROR(VLOOKUP($B187,Kraftvärmeprod!$B$1:$BX$550,MATCH(F$2,Kraftvärmeprod!$B$1:$VX$1,0),FALSE)/1,0)-IFERROR(VLOOKUP($B187,'Slutlig allokering kvv'!$B$2:$BX$550,MATCH(F$2,'Slutlig allokering kvv'!$B$1:$BX$1,0),FALSE)/1,0))</f>
        <v/>
      </c>
      <c r="G187" t="str">
        <f>IF($D187="","",IFERROR(VLOOKUP($B187,Kraftvärmeprod!$B$1:$BX$550,MATCH(G$2,Kraftvärmeprod!$B$1:$VX$1,0),FALSE)/1,0)-IFERROR(VLOOKUP($B187,'Slutlig allokering kvv'!$B$2:$BX$550,MATCH(G$2,'Slutlig allokering kvv'!$B$1:$BX$1,0),FALSE)/1,0))</f>
        <v/>
      </c>
      <c r="H187" t="str">
        <f>IF($D187="","",IFERROR(VLOOKUP($B187,Kraftvärmeprod!$B$1:$BX$550,MATCH(H$2,Kraftvärmeprod!$B$1:$VX$1,0),FALSE)/1,0)-IFERROR(VLOOKUP($B187,'Slutlig allokering kvv'!$B$2:$BX$550,MATCH(H$2,'Slutlig allokering kvv'!$B$1:$BX$1,0),FALSE)/1,0))</f>
        <v/>
      </c>
      <c r="I187" t="str">
        <f>IF($D187="","",IFERROR(VLOOKUP($B187,Kraftvärmeprod!$B$1:$BX$550,MATCH(I$2,Kraftvärmeprod!$B$1:$VX$1,0),FALSE)/1,0)-IFERROR(VLOOKUP($B187,'Slutlig allokering kvv'!$B$2:$BX$550,MATCH(I$2,'Slutlig allokering kvv'!$B$1:$BX$1,0),FALSE)/1,0))</f>
        <v/>
      </c>
      <c r="J187" t="str">
        <f>IF($D187="","",IFERROR(VLOOKUP($B187,Kraftvärmeprod!$B$1:$BX$550,MATCH(J$2,Kraftvärmeprod!$B$1:$VX$1,0),FALSE)/1,0)-IFERROR(VLOOKUP($B187,'Slutlig allokering kvv'!$B$2:$BX$550,MATCH(J$2,'Slutlig allokering kvv'!$B$1:$BX$1,0),FALSE)/1,0))</f>
        <v/>
      </c>
      <c r="K187" t="str">
        <f>IF($D187="","",IFERROR(VLOOKUP($B187,Kraftvärmeprod!$B$1:$BX$550,MATCH(K$2,Kraftvärmeprod!$B$1:$VX$1,0),FALSE)/1,0)-IFERROR(VLOOKUP($B187,'Slutlig allokering kvv'!$B$2:$BX$550,MATCH(K$2,'Slutlig allokering kvv'!$B$1:$BX$1,0),FALSE)/1,0))</f>
        <v/>
      </c>
      <c r="L187" t="str">
        <f>IF($D187="","",IFERROR(VLOOKUP($B187,Kraftvärmeprod!$B$1:$BX$550,MATCH(L$2,Kraftvärmeprod!$B$1:$VX$1,0),FALSE)/1,0)-IFERROR(VLOOKUP($B187,'Slutlig allokering kvv'!$B$2:$BX$550,MATCH(L$2,'Slutlig allokering kvv'!$B$1:$BX$1,0),FALSE)/1,0))</f>
        <v/>
      </c>
      <c r="M187" t="str">
        <f>IF($D187="","",IFERROR(VLOOKUP($B187,Kraftvärmeprod!$B$1:$BX$550,MATCH(M$2,Kraftvärmeprod!$B$1:$VX$1,0),FALSE)/1,0)-IFERROR(VLOOKUP($B187,'Slutlig allokering kvv'!$B$2:$BX$550,MATCH(M$2,'Slutlig allokering kvv'!$B$1:$BX$1,0),FALSE)/1,0))</f>
        <v/>
      </c>
      <c r="N187" t="str">
        <f>IF($D187="","",IFERROR(VLOOKUP($B187,Kraftvärmeprod!$B$1:$BX$550,MATCH(N$2,Kraftvärmeprod!$B$1:$VX$1,0),FALSE)/1,0)-IFERROR(VLOOKUP($B187,'Slutlig allokering kvv'!$B$2:$BX$550,MATCH(N$2,'Slutlig allokering kvv'!$B$1:$BX$1,0),FALSE)/1,0))</f>
        <v/>
      </c>
      <c r="O187" t="str">
        <f>IF($D187="","",IFERROR(VLOOKUP($B187,Kraftvärmeprod!$B$1:$BX$550,MATCH(O$2,Kraftvärmeprod!$B$1:$VX$1,0),FALSE)/1,0)-IFERROR(VLOOKUP($B187,'Slutlig allokering kvv'!$B$2:$BX$550,MATCH(O$2,'Slutlig allokering kvv'!$B$1:$BX$1,0),FALSE)/1,0))</f>
        <v/>
      </c>
      <c r="P187" t="str">
        <f>IF($D187="","",IFERROR(VLOOKUP($B187,Kraftvärmeprod!$B$1:$BX$550,MATCH(P$2,Kraftvärmeprod!$B$1:$VX$1,0),FALSE)/1,0)-IFERROR(VLOOKUP($B187,'Slutlig allokering kvv'!$B$2:$BX$550,MATCH(P$2,'Slutlig allokering kvv'!$B$1:$BX$1,0),FALSE)/1,0))</f>
        <v/>
      </c>
      <c r="Q187" t="str">
        <f>IF($D187="","",IFERROR(VLOOKUP($B187,Kraftvärmeprod!$B$1:$BX$550,MATCH(Q$2,Kraftvärmeprod!$B$1:$VX$1,0),FALSE)/1,0)-IFERROR(VLOOKUP($B187,'Slutlig allokering kvv'!$B$2:$BX$550,MATCH(Q$2,'Slutlig allokering kvv'!$B$1:$BX$1,0),FALSE)/1,0))</f>
        <v/>
      </c>
      <c r="R187" t="str">
        <f>IF($D187="","",IFERROR(VLOOKUP($B187,Kraftvärmeprod!$B$1:$BX$550,MATCH(R$2,Kraftvärmeprod!$B$1:$VX$1,0),FALSE)/1,0)-IFERROR(VLOOKUP($B187,'Slutlig allokering kvv'!$B$2:$BX$550,MATCH(R$2,'Slutlig allokering kvv'!$B$1:$BX$1,0),FALSE)/1,0))</f>
        <v/>
      </c>
      <c r="S187" t="str">
        <f>IF($D187="","",IFERROR(VLOOKUP($B187,Kraftvärmeprod!$B$1:$BX$550,MATCH(S$2,Kraftvärmeprod!$B$1:$VX$1,0),FALSE)/1,0)-IFERROR(VLOOKUP($B187,'Slutlig allokering kvv'!$B$2:$BX$550,MATCH(S$2,'Slutlig allokering kvv'!$B$1:$BX$1,0),FALSE)/1,0))</f>
        <v/>
      </c>
      <c r="T187" t="str">
        <f>IF($D187="","",IFERROR(VLOOKUP($B187,Kraftvärmeprod!$B$1:$BX$550,MATCH(T$2,Kraftvärmeprod!$B$1:$VX$1,0),FALSE)/1,0)-IFERROR(VLOOKUP($B187,'Slutlig allokering kvv'!$B$2:$BX$550,MATCH(T$2,'Slutlig allokering kvv'!$B$1:$BX$1,0),FALSE)/1,0))</f>
        <v/>
      </c>
      <c r="U187" t="str">
        <f>IF($D187="","",IFERROR(VLOOKUP($B187,Kraftvärmeprod!$B$1:$BX$550,MATCH(U$2,Kraftvärmeprod!$B$1:$VX$1,0),FALSE)/1,0)-IFERROR(VLOOKUP($B187,'Slutlig allokering kvv'!$B$2:$BX$550,MATCH(U$2,'Slutlig allokering kvv'!$B$1:$BX$1,0),FALSE)/1,0))</f>
        <v/>
      </c>
      <c r="V187" t="str">
        <f>IF($D187="","",IFERROR(VLOOKUP($B187,Kraftvärmeprod!$B$1:$BX$550,MATCH(V$2,Kraftvärmeprod!$B$1:$VX$1,0),FALSE)/1,0)-IFERROR(VLOOKUP($B187,'Slutlig allokering kvv'!$B$2:$BX$550,MATCH(V$2,'Slutlig allokering kvv'!$B$1:$BX$1,0),FALSE)/1,0))</f>
        <v/>
      </c>
      <c r="W187" t="str">
        <f>IF($D187="","",IFERROR(VLOOKUP($B187,Kraftvärmeprod!$B$1:$BX$550,MATCH(W$2,Kraftvärmeprod!$B$1:$VX$1,0),FALSE)/1,0)-IFERROR(VLOOKUP($B187,'Slutlig allokering kvv'!$B$2:$BX$550,MATCH(W$2,'Slutlig allokering kvv'!$B$1:$BX$1,0),FALSE)/1,0))</f>
        <v/>
      </c>
      <c r="X187" t="str">
        <f>IF($D187="","",IFERROR(VLOOKUP($B187,Kraftvärmeprod!$B$1:$BX$550,MATCH(X$2,Kraftvärmeprod!$B$1:$VX$1,0),FALSE)/1,0)-IFERROR(VLOOKUP($B187,'Slutlig allokering kvv'!$B$2:$BX$550,MATCH(X$2,'Slutlig allokering kvv'!$B$1:$BX$1,0),FALSE)/1,0))</f>
        <v/>
      </c>
      <c r="Y187" t="str">
        <f>IF($D187="","",IFERROR(VLOOKUP($B187,Kraftvärmeprod!$B$1:$BX$550,MATCH(Y$2,Kraftvärmeprod!$B$1:$VX$1,0),FALSE)/1,0)-IFERROR(VLOOKUP($B187,'Slutlig allokering kvv'!$B$2:$BX$550,MATCH(Y$2,'Slutlig allokering kvv'!$B$1:$BX$1,0),FALSE)/1,0))</f>
        <v/>
      </c>
      <c r="Z187" t="str">
        <f>IF($D187="","",IFERROR(VLOOKUP($B187,Kraftvärmeprod!$B$1:$BX$550,MATCH(Z$2,Kraftvärmeprod!$B$1:$VX$1,0),FALSE)/1,0)-IFERROR(VLOOKUP($B187,'Slutlig allokering kvv'!$B$2:$BX$550,MATCH(Z$2,'Slutlig allokering kvv'!$B$1:$BX$1,0),FALSE)/1,0))</f>
        <v/>
      </c>
      <c r="AA187" t="str">
        <f>IF($D187="","",IFERROR(VLOOKUP($B187,Kraftvärmeprod!$B$1:$BX$550,MATCH(AA$2,Kraftvärmeprod!$B$1:$VX$1,0),FALSE)/1,0)-IFERROR(VLOOKUP($B187,'Slutlig allokering kvv'!$B$2:$BX$550,MATCH(AA$2,'Slutlig allokering kvv'!$B$1:$BX$1,0),FALSE)/1,0))</f>
        <v/>
      </c>
      <c r="AB187" t="str">
        <f>IF($D187="","",IFERROR(VLOOKUP($B187,Kraftvärmeprod!$B$1:$BX$550,MATCH(AB$2,Kraftvärmeprod!$B$1:$VX$1,0),FALSE)/1,0)-IFERROR(VLOOKUP($B187,'Slutlig allokering kvv'!$B$2:$BX$550,MATCH(AB$2,'Slutlig allokering kvv'!$B$1:$BX$1,0),FALSE)/1,0))</f>
        <v/>
      </c>
      <c r="AC187" t="str">
        <f>IF($D187="","",IFERROR(VLOOKUP($B187,Kraftvärmeprod!$B$1:$BX$550,MATCH(AC$2,Kraftvärmeprod!$B$1:$VX$1,0),FALSE)/1,0)-IFERROR(VLOOKUP($B187,'Slutlig allokering kvv'!$B$2:$BX$550,MATCH(AC$2,'Slutlig allokering kvv'!$B$1:$BX$1,0),FALSE)/1,0))</f>
        <v/>
      </c>
      <c r="AD187" t="str">
        <f>IF($D187="","",IFERROR(VLOOKUP($B187,Kraftvärmeprod!$B$1:$BX$550,MATCH(AD$2,Kraftvärmeprod!$B$1:$VX$1,0),FALSE)/1,0)-IFERROR(VLOOKUP($B187,'Slutlig allokering kvv'!$B$2:$BX$550,MATCH(AD$2,'Slutlig allokering kvv'!$B$1:$BX$1,0),FALSE)/1,0))</f>
        <v/>
      </c>
      <c r="AE187" t="str">
        <f>IF($D187="","",IFERROR(VLOOKUP($B187,Miljö!$B$1:$E$550,MATCH("Hjälpel kraftvärme (GWh)",Miljö!$B$1:$E$1,0),FALSE)/1,0)-IFERROR(VLOOKUP($B187,'Slutlig allokering kvv'!$B$2:$BX$549,MATCH(AE$2,'Slutlig allokering kvv'!$B$1:$BX$1,0),FALSE)/1,0))</f>
        <v/>
      </c>
      <c r="AI187" s="274">
        <f t="shared" si="8"/>
        <v>0</v>
      </c>
      <c r="AK187">
        <f>IFERROR(VLOOKUP($B187,'Slutlig allokering kvv'!$B$2:$AX$549,MATCH("Summa slutlig allokerad tillförd energi (utan hjälpel och rökgaskondensering):",'Slutlig allokering kvv'!$B$1:$AX$1,0),FALSE)/1,"")</f>
        <v>0</v>
      </c>
      <c r="AM187" s="275" t="str">
        <f>IFERROR(1-VLOOKUP($B187,'Slutlig allokering kvv'!$B$2:$AX$549,MATCH("Andel av bränsle i kvv som allokerats till värme, exklusive rökgaskondensering och hjälpel",'Slutlig allokering kvv'!$B$1:$AX$1,0),FALSE),"")</f>
        <v/>
      </c>
      <c r="AO187" s="115" t="str">
        <f t="shared" si="9"/>
        <v/>
      </c>
      <c r="AP187" s="276" t="str">
        <f t="shared" si="10"/>
        <v/>
      </c>
      <c r="AR187" s="115" t="str">
        <f t="shared" si="11"/>
        <v/>
      </c>
    </row>
    <row r="188" spans="1:44">
      <c r="A188" t="s">
        <v>312</v>
      </c>
      <c r="B188" t="s">
        <v>313</v>
      </c>
      <c r="C188" t="str">
        <f>IFERROR(VLOOKUP($B188,Kraftvärmeprod!$B$1:$AH$479,MATCH(C$2,Kraftvärmeprod!$B$1:$AG$1,0),FALSE)/1,"")</f>
        <v/>
      </c>
      <c r="D188" t="str">
        <f>IFERROR(VLOOKUP($B188,Kraftvärmeprod!$B$1:$AH$479,MATCH(D$2,Kraftvärmeprod!$B$1:$AG$1,0),FALSE)/1,"")</f>
        <v/>
      </c>
      <c r="F188" t="str">
        <f>IF($D188="","",IFERROR(VLOOKUP($B188,Kraftvärmeprod!$B$1:$BX$550,MATCH(F$2,Kraftvärmeprod!$B$1:$VX$1,0),FALSE)/1,0)-IFERROR(VLOOKUP($B188,'Slutlig allokering kvv'!$B$2:$BX$550,MATCH(F$2,'Slutlig allokering kvv'!$B$1:$BX$1,0),FALSE)/1,0))</f>
        <v/>
      </c>
      <c r="G188" t="str">
        <f>IF($D188="","",IFERROR(VLOOKUP($B188,Kraftvärmeprod!$B$1:$BX$550,MATCH(G$2,Kraftvärmeprod!$B$1:$VX$1,0),FALSE)/1,0)-IFERROR(VLOOKUP($B188,'Slutlig allokering kvv'!$B$2:$BX$550,MATCH(G$2,'Slutlig allokering kvv'!$B$1:$BX$1,0),FALSE)/1,0))</f>
        <v/>
      </c>
      <c r="H188" t="str">
        <f>IF($D188="","",IFERROR(VLOOKUP($B188,Kraftvärmeprod!$B$1:$BX$550,MATCH(H$2,Kraftvärmeprod!$B$1:$VX$1,0),FALSE)/1,0)-IFERROR(VLOOKUP($B188,'Slutlig allokering kvv'!$B$2:$BX$550,MATCH(H$2,'Slutlig allokering kvv'!$B$1:$BX$1,0),FALSE)/1,0))</f>
        <v/>
      </c>
      <c r="I188" t="str">
        <f>IF($D188="","",IFERROR(VLOOKUP($B188,Kraftvärmeprod!$B$1:$BX$550,MATCH(I$2,Kraftvärmeprod!$B$1:$VX$1,0),FALSE)/1,0)-IFERROR(VLOOKUP($B188,'Slutlig allokering kvv'!$B$2:$BX$550,MATCH(I$2,'Slutlig allokering kvv'!$B$1:$BX$1,0),FALSE)/1,0))</f>
        <v/>
      </c>
      <c r="J188" t="str">
        <f>IF($D188="","",IFERROR(VLOOKUP($B188,Kraftvärmeprod!$B$1:$BX$550,MATCH(J$2,Kraftvärmeprod!$B$1:$VX$1,0),FALSE)/1,0)-IFERROR(VLOOKUP($B188,'Slutlig allokering kvv'!$B$2:$BX$550,MATCH(J$2,'Slutlig allokering kvv'!$B$1:$BX$1,0),FALSE)/1,0))</f>
        <v/>
      </c>
      <c r="K188" t="str">
        <f>IF($D188="","",IFERROR(VLOOKUP($B188,Kraftvärmeprod!$B$1:$BX$550,MATCH(K$2,Kraftvärmeprod!$B$1:$VX$1,0),FALSE)/1,0)-IFERROR(VLOOKUP($B188,'Slutlig allokering kvv'!$B$2:$BX$550,MATCH(K$2,'Slutlig allokering kvv'!$B$1:$BX$1,0),FALSE)/1,0))</f>
        <v/>
      </c>
      <c r="L188" t="str">
        <f>IF($D188="","",IFERROR(VLOOKUP($B188,Kraftvärmeprod!$B$1:$BX$550,MATCH(L$2,Kraftvärmeprod!$B$1:$VX$1,0),FALSE)/1,0)-IFERROR(VLOOKUP($B188,'Slutlig allokering kvv'!$B$2:$BX$550,MATCH(L$2,'Slutlig allokering kvv'!$B$1:$BX$1,0),FALSE)/1,0))</f>
        <v/>
      </c>
      <c r="M188" t="str">
        <f>IF($D188="","",IFERROR(VLOOKUP($B188,Kraftvärmeprod!$B$1:$BX$550,MATCH(M$2,Kraftvärmeprod!$B$1:$VX$1,0),FALSE)/1,0)-IFERROR(VLOOKUP($B188,'Slutlig allokering kvv'!$B$2:$BX$550,MATCH(M$2,'Slutlig allokering kvv'!$B$1:$BX$1,0),FALSE)/1,0))</f>
        <v/>
      </c>
      <c r="N188" t="str">
        <f>IF($D188="","",IFERROR(VLOOKUP($B188,Kraftvärmeprod!$B$1:$BX$550,MATCH(N$2,Kraftvärmeprod!$B$1:$VX$1,0),FALSE)/1,0)-IFERROR(VLOOKUP($B188,'Slutlig allokering kvv'!$B$2:$BX$550,MATCH(N$2,'Slutlig allokering kvv'!$B$1:$BX$1,0),FALSE)/1,0))</f>
        <v/>
      </c>
      <c r="O188" t="str">
        <f>IF($D188="","",IFERROR(VLOOKUP($B188,Kraftvärmeprod!$B$1:$BX$550,MATCH(O$2,Kraftvärmeprod!$B$1:$VX$1,0),FALSE)/1,0)-IFERROR(VLOOKUP($B188,'Slutlig allokering kvv'!$B$2:$BX$550,MATCH(O$2,'Slutlig allokering kvv'!$B$1:$BX$1,0),FALSE)/1,0))</f>
        <v/>
      </c>
      <c r="P188" t="str">
        <f>IF($D188="","",IFERROR(VLOOKUP($B188,Kraftvärmeprod!$B$1:$BX$550,MATCH(P$2,Kraftvärmeprod!$B$1:$VX$1,0),FALSE)/1,0)-IFERROR(VLOOKUP($B188,'Slutlig allokering kvv'!$B$2:$BX$550,MATCH(P$2,'Slutlig allokering kvv'!$B$1:$BX$1,0),FALSE)/1,0))</f>
        <v/>
      </c>
      <c r="Q188" t="str">
        <f>IF($D188="","",IFERROR(VLOOKUP($B188,Kraftvärmeprod!$B$1:$BX$550,MATCH(Q$2,Kraftvärmeprod!$B$1:$VX$1,0),FALSE)/1,0)-IFERROR(VLOOKUP($B188,'Slutlig allokering kvv'!$B$2:$BX$550,MATCH(Q$2,'Slutlig allokering kvv'!$B$1:$BX$1,0),FALSE)/1,0))</f>
        <v/>
      </c>
      <c r="R188" t="str">
        <f>IF($D188="","",IFERROR(VLOOKUP($B188,Kraftvärmeprod!$B$1:$BX$550,MATCH(R$2,Kraftvärmeprod!$B$1:$VX$1,0),FALSE)/1,0)-IFERROR(VLOOKUP($B188,'Slutlig allokering kvv'!$B$2:$BX$550,MATCH(R$2,'Slutlig allokering kvv'!$B$1:$BX$1,0),FALSE)/1,0))</f>
        <v/>
      </c>
      <c r="S188" t="str">
        <f>IF($D188="","",IFERROR(VLOOKUP($B188,Kraftvärmeprod!$B$1:$BX$550,MATCH(S$2,Kraftvärmeprod!$B$1:$VX$1,0),FALSE)/1,0)-IFERROR(VLOOKUP($B188,'Slutlig allokering kvv'!$B$2:$BX$550,MATCH(S$2,'Slutlig allokering kvv'!$B$1:$BX$1,0),FALSE)/1,0))</f>
        <v/>
      </c>
      <c r="T188" t="str">
        <f>IF($D188="","",IFERROR(VLOOKUP($B188,Kraftvärmeprod!$B$1:$BX$550,MATCH(T$2,Kraftvärmeprod!$B$1:$VX$1,0),FALSE)/1,0)-IFERROR(VLOOKUP($B188,'Slutlig allokering kvv'!$B$2:$BX$550,MATCH(T$2,'Slutlig allokering kvv'!$B$1:$BX$1,0),FALSE)/1,0))</f>
        <v/>
      </c>
      <c r="U188" t="str">
        <f>IF($D188="","",IFERROR(VLOOKUP($B188,Kraftvärmeprod!$B$1:$BX$550,MATCH(U$2,Kraftvärmeprod!$B$1:$VX$1,0),FALSE)/1,0)-IFERROR(VLOOKUP($B188,'Slutlig allokering kvv'!$B$2:$BX$550,MATCH(U$2,'Slutlig allokering kvv'!$B$1:$BX$1,0),FALSE)/1,0))</f>
        <v/>
      </c>
      <c r="V188" t="str">
        <f>IF($D188="","",IFERROR(VLOOKUP($B188,Kraftvärmeprod!$B$1:$BX$550,MATCH(V$2,Kraftvärmeprod!$B$1:$VX$1,0),FALSE)/1,0)-IFERROR(VLOOKUP($B188,'Slutlig allokering kvv'!$B$2:$BX$550,MATCH(V$2,'Slutlig allokering kvv'!$B$1:$BX$1,0),FALSE)/1,0))</f>
        <v/>
      </c>
      <c r="W188" t="str">
        <f>IF($D188="","",IFERROR(VLOOKUP($B188,Kraftvärmeprod!$B$1:$BX$550,MATCH(W$2,Kraftvärmeprod!$B$1:$VX$1,0),FALSE)/1,0)-IFERROR(VLOOKUP($B188,'Slutlig allokering kvv'!$B$2:$BX$550,MATCH(W$2,'Slutlig allokering kvv'!$B$1:$BX$1,0),FALSE)/1,0))</f>
        <v/>
      </c>
      <c r="X188" t="str">
        <f>IF($D188="","",IFERROR(VLOOKUP($B188,Kraftvärmeprod!$B$1:$BX$550,MATCH(X$2,Kraftvärmeprod!$B$1:$VX$1,0),FALSE)/1,0)-IFERROR(VLOOKUP($B188,'Slutlig allokering kvv'!$B$2:$BX$550,MATCH(X$2,'Slutlig allokering kvv'!$B$1:$BX$1,0),FALSE)/1,0))</f>
        <v/>
      </c>
      <c r="Y188" t="str">
        <f>IF($D188="","",IFERROR(VLOOKUP($B188,Kraftvärmeprod!$B$1:$BX$550,MATCH(Y$2,Kraftvärmeprod!$B$1:$VX$1,0),FALSE)/1,0)-IFERROR(VLOOKUP($B188,'Slutlig allokering kvv'!$B$2:$BX$550,MATCH(Y$2,'Slutlig allokering kvv'!$B$1:$BX$1,0),FALSE)/1,0))</f>
        <v/>
      </c>
      <c r="Z188" t="str">
        <f>IF($D188="","",IFERROR(VLOOKUP($B188,Kraftvärmeprod!$B$1:$BX$550,MATCH(Z$2,Kraftvärmeprod!$B$1:$VX$1,0),FALSE)/1,0)-IFERROR(VLOOKUP($B188,'Slutlig allokering kvv'!$B$2:$BX$550,MATCH(Z$2,'Slutlig allokering kvv'!$B$1:$BX$1,0),FALSE)/1,0))</f>
        <v/>
      </c>
      <c r="AA188" t="str">
        <f>IF($D188="","",IFERROR(VLOOKUP($B188,Kraftvärmeprod!$B$1:$BX$550,MATCH(AA$2,Kraftvärmeprod!$B$1:$VX$1,0),FALSE)/1,0)-IFERROR(VLOOKUP($B188,'Slutlig allokering kvv'!$B$2:$BX$550,MATCH(AA$2,'Slutlig allokering kvv'!$B$1:$BX$1,0),FALSE)/1,0))</f>
        <v/>
      </c>
      <c r="AB188" t="str">
        <f>IF($D188="","",IFERROR(VLOOKUP($B188,Kraftvärmeprod!$B$1:$BX$550,MATCH(AB$2,Kraftvärmeprod!$B$1:$VX$1,0),FALSE)/1,0)-IFERROR(VLOOKUP($B188,'Slutlig allokering kvv'!$B$2:$BX$550,MATCH(AB$2,'Slutlig allokering kvv'!$B$1:$BX$1,0),FALSE)/1,0))</f>
        <v/>
      </c>
      <c r="AC188" t="str">
        <f>IF($D188="","",IFERROR(VLOOKUP($B188,Kraftvärmeprod!$B$1:$BX$550,MATCH(AC$2,Kraftvärmeprod!$B$1:$VX$1,0),FALSE)/1,0)-IFERROR(VLOOKUP($B188,'Slutlig allokering kvv'!$B$2:$BX$550,MATCH(AC$2,'Slutlig allokering kvv'!$B$1:$BX$1,0),FALSE)/1,0))</f>
        <v/>
      </c>
      <c r="AD188" t="str">
        <f>IF($D188="","",IFERROR(VLOOKUP($B188,Kraftvärmeprod!$B$1:$BX$550,MATCH(AD$2,Kraftvärmeprod!$B$1:$VX$1,0),FALSE)/1,0)-IFERROR(VLOOKUP($B188,'Slutlig allokering kvv'!$B$2:$BX$550,MATCH(AD$2,'Slutlig allokering kvv'!$B$1:$BX$1,0),FALSE)/1,0))</f>
        <v/>
      </c>
      <c r="AE188" t="str">
        <f>IF($D188="","",IFERROR(VLOOKUP($B188,Miljö!$B$1:$E$550,MATCH("Hjälpel kraftvärme (GWh)",Miljö!$B$1:$E$1,0),FALSE)/1,0)-IFERROR(VLOOKUP($B188,'Slutlig allokering kvv'!$B$2:$BX$549,MATCH(AE$2,'Slutlig allokering kvv'!$B$1:$BX$1,0),FALSE)/1,0))</f>
        <v/>
      </c>
      <c r="AI188" s="274">
        <f t="shared" si="8"/>
        <v>0</v>
      </c>
      <c r="AK188">
        <f>IFERROR(VLOOKUP($B188,'Slutlig allokering kvv'!$B$2:$AX$549,MATCH("Summa slutlig allokerad tillförd energi (utan hjälpel och rökgaskondensering):",'Slutlig allokering kvv'!$B$1:$AX$1,0),FALSE)/1,"")</f>
        <v>0</v>
      </c>
      <c r="AM188" s="275" t="str">
        <f>IFERROR(1-VLOOKUP($B188,'Slutlig allokering kvv'!$B$2:$AX$549,MATCH("Andel av bränsle i kvv som allokerats till värme, exklusive rökgaskondensering och hjälpel",'Slutlig allokering kvv'!$B$1:$AX$1,0),FALSE),"")</f>
        <v/>
      </c>
      <c r="AO188" s="115" t="str">
        <f t="shared" si="9"/>
        <v/>
      </c>
      <c r="AP188" s="276" t="str">
        <f t="shared" si="10"/>
        <v/>
      </c>
      <c r="AR188" s="115" t="str">
        <f t="shared" si="11"/>
        <v/>
      </c>
    </row>
    <row r="189" spans="1:44">
      <c r="A189" t="s">
        <v>312</v>
      </c>
      <c r="B189" t="s">
        <v>314</v>
      </c>
      <c r="C189" t="str">
        <f>IFERROR(VLOOKUP($B189,Kraftvärmeprod!$B$1:$AH$479,MATCH(C$2,Kraftvärmeprod!$B$1:$AG$1,0),FALSE)/1,"")</f>
        <v/>
      </c>
      <c r="D189" t="str">
        <f>IFERROR(VLOOKUP($B189,Kraftvärmeprod!$B$1:$AH$479,MATCH(D$2,Kraftvärmeprod!$B$1:$AG$1,0),FALSE)/1,"")</f>
        <v/>
      </c>
      <c r="F189" t="str">
        <f>IF($D189="","",IFERROR(VLOOKUP($B189,Kraftvärmeprod!$B$1:$BX$550,MATCH(F$2,Kraftvärmeprod!$B$1:$VX$1,0),FALSE)/1,0)-IFERROR(VLOOKUP($B189,'Slutlig allokering kvv'!$B$2:$BX$550,MATCH(F$2,'Slutlig allokering kvv'!$B$1:$BX$1,0),FALSE)/1,0))</f>
        <v/>
      </c>
      <c r="G189" t="str">
        <f>IF($D189="","",IFERROR(VLOOKUP($B189,Kraftvärmeprod!$B$1:$BX$550,MATCH(G$2,Kraftvärmeprod!$B$1:$VX$1,0),FALSE)/1,0)-IFERROR(VLOOKUP($B189,'Slutlig allokering kvv'!$B$2:$BX$550,MATCH(G$2,'Slutlig allokering kvv'!$B$1:$BX$1,0),FALSE)/1,0))</f>
        <v/>
      </c>
      <c r="H189" t="str">
        <f>IF($D189="","",IFERROR(VLOOKUP($B189,Kraftvärmeprod!$B$1:$BX$550,MATCH(H$2,Kraftvärmeprod!$B$1:$VX$1,0),FALSE)/1,0)-IFERROR(VLOOKUP($B189,'Slutlig allokering kvv'!$B$2:$BX$550,MATCH(H$2,'Slutlig allokering kvv'!$B$1:$BX$1,0),FALSE)/1,0))</f>
        <v/>
      </c>
      <c r="I189" t="str">
        <f>IF($D189="","",IFERROR(VLOOKUP($B189,Kraftvärmeprod!$B$1:$BX$550,MATCH(I$2,Kraftvärmeprod!$B$1:$VX$1,0),FALSE)/1,0)-IFERROR(VLOOKUP($B189,'Slutlig allokering kvv'!$B$2:$BX$550,MATCH(I$2,'Slutlig allokering kvv'!$B$1:$BX$1,0),FALSE)/1,0))</f>
        <v/>
      </c>
      <c r="J189" t="str">
        <f>IF($D189="","",IFERROR(VLOOKUP($B189,Kraftvärmeprod!$B$1:$BX$550,MATCH(J$2,Kraftvärmeprod!$B$1:$VX$1,0),FALSE)/1,0)-IFERROR(VLOOKUP($B189,'Slutlig allokering kvv'!$B$2:$BX$550,MATCH(J$2,'Slutlig allokering kvv'!$B$1:$BX$1,0),FALSE)/1,0))</f>
        <v/>
      </c>
      <c r="K189" t="str">
        <f>IF($D189="","",IFERROR(VLOOKUP($B189,Kraftvärmeprod!$B$1:$BX$550,MATCH(K$2,Kraftvärmeprod!$B$1:$VX$1,0),FALSE)/1,0)-IFERROR(VLOOKUP($B189,'Slutlig allokering kvv'!$B$2:$BX$550,MATCH(K$2,'Slutlig allokering kvv'!$B$1:$BX$1,0),FALSE)/1,0))</f>
        <v/>
      </c>
      <c r="L189" t="str">
        <f>IF($D189="","",IFERROR(VLOOKUP($B189,Kraftvärmeprod!$B$1:$BX$550,MATCH(L$2,Kraftvärmeprod!$B$1:$VX$1,0),FALSE)/1,0)-IFERROR(VLOOKUP($B189,'Slutlig allokering kvv'!$B$2:$BX$550,MATCH(L$2,'Slutlig allokering kvv'!$B$1:$BX$1,0),FALSE)/1,0))</f>
        <v/>
      </c>
      <c r="M189" t="str">
        <f>IF($D189="","",IFERROR(VLOOKUP($B189,Kraftvärmeprod!$B$1:$BX$550,MATCH(M$2,Kraftvärmeprod!$B$1:$VX$1,0),FALSE)/1,0)-IFERROR(VLOOKUP($B189,'Slutlig allokering kvv'!$B$2:$BX$550,MATCH(M$2,'Slutlig allokering kvv'!$B$1:$BX$1,0),FALSE)/1,0))</f>
        <v/>
      </c>
      <c r="N189" t="str">
        <f>IF($D189="","",IFERROR(VLOOKUP($B189,Kraftvärmeprod!$B$1:$BX$550,MATCH(N$2,Kraftvärmeprod!$B$1:$VX$1,0),FALSE)/1,0)-IFERROR(VLOOKUP($B189,'Slutlig allokering kvv'!$B$2:$BX$550,MATCH(N$2,'Slutlig allokering kvv'!$B$1:$BX$1,0),FALSE)/1,0))</f>
        <v/>
      </c>
      <c r="O189" t="str">
        <f>IF($D189="","",IFERROR(VLOOKUP($B189,Kraftvärmeprod!$B$1:$BX$550,MATCH(O$2,Kraftvärmeprod!$B$1:$VX$1,0),FALSE)/1,0)-IFERROR(VLOOKUP($B189,'Slutlig allokering kvv'!$B$2:$BX$550,MATCH(O$2,'Slutlig allokering kvv'!$B$1:$BX$1,0),FALSE)/1,0))</f>
        <v/>
      </c>
      <c r="P189" t="str">
        <f>IF($D189="","",IFERROR(VLOOKUP($B189,Kraftvärmeprod!$B$1:$BX$550,MATCH(P$2,Kraftvärmeprod!$B$1:$VX$1,0),FALSE)/1,0)-IFERROR(VLOOKUP($B189,'Slutlig allokering kvv'!$B$2:$BX$550,MATCH(P$2,'Slutlig allokering kvv'!$B$1:$BX$1,0),FALSE)/1,0))</f>
        <v/>
      </c>
      <c r="Q189" t="str">
        <f>IF($D189="","",IFERROR(VLOOKUP($B189,Kraftvärmeprod!$B$1:$BX$550,MATCH(Q$2,Kraftvärmeprod!$B$1:$VX$1,0),FALSE)/1,0)-IFERROR(VLOOKUP($B189,'Slutlig allokering kvv'!$B$2:$BX$550,MATCH(Q$2,'Slutlig allokering kvv'!$B$1:$BX$1,0),FALSE)/1,0))</f>
        <v/>
      </c>
      <c r="R189" t="str">
        <f>IF($D189="","",IFERROR(VLOOKUP($B189,Kraftvärmeprod!$B$1:$BX$550,MATCH(R$2,Kraftvärmeprod!$B$1:$VX$1,0),FALSE)/1,0)-IFERROR(VLOOKUP($B189,'Slutlig allokering kvv'!$B$2:$BX$550,MATCH(R$2,'Slutlig allokering kvv'!$B$1:$BX$1,0),FALSE)/1,0))</f>
        <v/>
      </c>
      <c r="S189" t="str">
        <f>IF($D189="","",IFERROR(VLOOKUP($B189,Kraftvärmeprod!$B$1:$BX$550,MATCH(S$2,Kraftvärmeprod!$B$1:$VX$1,0),FALSE)/1,0)-IFERROR(VLOOKUP($B189,'Slutlig allokering kvv'!$B$2:$BX$550,MATCH(S$2,'Slutlig allokering kvv'!$B$1:$BX$1,0),FALSE)/1,0))</f>
        <v/>
      </c>
      <c r="T189" t="str">
        <f>IF($D189="","",IFERROR(VLOOKUP($B189,Kraftvärmeprod!$B$1:$BX$550,MATCH(T$2,Kraftvärmeprod!$B$1:$VX$1,0),FALSE)/1,0)-IFERROR(VLOOKUP($B189,'Slutlig allokering kvv'!$B$2:$BX$550,MATCH(T$2,'Slutlig allokering kvv'!$B$1:$BX$1,0),FALSE)/1,0))</f>
        <v/>
      </c>
      <c r="U189" t="str">
        <f>IF($D189="","",IFERROR(VLOOKUP($B189,Kraftvärmeprod!$B$1:$BX$550,MATCH(U$2,Kraftvärmeprod!$B$1:$VX$1,0),FALSE)/1,0)-IFERROR(VLOOKUP($B189,'Slutlig allokering kvv'!$B$2:$BX$550,MATCH(U$2,'Slutlig allokering kvv'!$B$1:$BX$1,0),FALSE)/1,0))</f>
        <v/>
      </c>
      <c r="V189" t="str">
        <f>IF($D189="","",IFERROR(VLOOKUP($B189,Kraftvärmeprod!$B$1:$BX$550,MATCH(V$2,Kraftvärmeprod!$B$1:$VX$1,0),FALSE)/1,0)-IFERROR(VLOOKUP($B189,'Slutlig allokering kvv'!$B$2:$BX$550,MATCH(V$2,'Slutlig allokering kvv'!$B$1:$BX$1,0),FALSE)/1,0))</f>
        <v/>
      </c>
      <c r="W189" t="str">
        <f>IF($D189="","",IFERROR(VLOOKUP($B189,Kraftvärmeprod!$B$1:$BX$550,MATCH(W$2,Kraftvärmeprod!$B$1:$VX$1,0),FALSE)/1,0)-IFERROR(VLOOKUP($B189,'Slutlig allokering kvv'!$B$2:$BX$550,MATCH(W$2,'Slutlig allokering kvv'!$B$1:$BX$1,0),FALSE)/1,0))</f>
        <v/>
      </c>
      <c r="X189" t="str">
        <f>IF($D189="","",IFERROR(VLOOKUP($B189,Kraftvärmeprod!$B$1:$BX$550,MATCH(X$2,Kraftvärmeprod!$B$1:$VX$1,0),FALSE)/1,0)-IFERROR(VLOOKUP($B189,'Slutlig allokering kvv'!$B$2:$BX$550,MATCH(X$2,'Slutlig allokering kvv'!$B$1:$BX$1,0),FALSE)/1,0))</f>
        <v/>
      </c>
      <c r="Y189" t="str">
        <f>IF($D189="","",IFERROR(VLOOKUP($B189,Kraftvärmeprod!$B$1:$BX$550,MATCH(Y$2,Kraftvärmeprod!$B$1:$VX$1,0),FALSE)/1,0)-IFERROR(VLOOKUP($B189,'Slutlig allokering kvv'!$B$2:$BX$550,MATCH(Y$2,'Slutlig allokering kvv'!$B$1:$BX$1,0),FALSE)/1,0))</f>
        <v/>
      </c>
      <c r="Z189" t="str">
        <f>IF($D189="","",IFERROR(VLOOKUP($B189,Kraftvärmeprod!$B$1:$BX$550,MATCH(Z$2,Kraftvärmeprod!$B$1:$VX$1,0),FALSE)/1,0)-IFERROR(VLOOKUP($B189,'Slutlig allokering kvv'!$B$2:$BX$550,MATCH(Z$2,'Slutlig allokering kvv'!$B$1:$BX$1,0),FALSE)/1,0))</f>
        <v/>
      </c>
      <c r="AA189" t="str">
        <f>IF($D189="","",IFERROR(VLOOKUP($B189,Kraftvärmeprod!$B$1:$BX$550,MATCH(AA$2,Kraftvärmeprod!$B$1:$VX$1,0),FALSE)/1,0)-IFERROR(VLOOKUP($B189,'Slutlig allokering kvv'!$B$2:$BX$550,MATCH(AA$2,'Slutlig allokering kvv'!$B$1:$BX$1,0),FALSE)/1,0))</f>
        <v/>
      </c>
      <c r="AB189" t="str">
        <f>IF($D189="","",IFERROR(VLOOKUP($B189,Kraftvärmeprod!$B$1:$BX$550,MATCH(AB$2,Kraftvärmeprod!$B$1:$VX$1,0),FALSE)/1,0)-IFERROR(VLOOKUP($B189,'Slutlig allokering kvv'!$B$2:$BX$550,MATCH(AB$2,'Slutlig allokering kvv'!$B$1:$BX$1,0),FALSE)/1,0))</f>
        <v/>
      </c>
      <c r="AC189" t="str">
        <f>IF($D189="","",IFERROR(VLOOKUP($B189,Kraftvärmeprod!$B$1:$BX$550,MATCH(AC$2,Kraftvärmeprod!$B$1:$VX$1,0),FALSE)/1,0)-IFERROR(VLOOKUP($B189,'Slutlig allokering kvv'!$B$2:$BX$550,MATCH(AC$2,'Slutlig allokering kvv'!$B$1:$BX$1,0),FALSE)/1,0))</f>
        <v/>
      </c>
      <c r="AD189" t="str">
        <f>IF($D189="","",IFERROR(VLOOKUP($B189,Kraftvärmeprod!$B$1:$BX$550,MATCH(AD$2,Kraftvärmeprod!$B$1:$VX$1,0),FALSE)/1,0)-IFERROR(VLOOKUP($B189,'Slutlig allokering kvv'!$B$2:$BX$550,MATCH(AD$2,'Slutlig allokering kvv'!$B$1:$BX$1,0),FALSE)/1,0))</f>
        <v/>
      </c>
      <c r="AE189" t="str">
        <f>IF($D189="","",IFERROR(VLOOKUP($B189,Miljö!$B$1:$E$550,MATCH("Hjälpel kraftvärme (GWh)",Miljö!$B$1:$E$1,0),FALSE)/1,0)-IFERROR(VLOOKUP($B189,'Slutlig allokering kvv'!$B$2:$BX$549,MATCH(AE$2,'Slutlig allokering kvv'!$B$1:$BX$1,0),FALSE)/1,0))</f>
        <v/>
      </c>
      <c r="AI189" s="274">
        <f t="shared" si="8"/>
        <v>0</v>
      </c>
      <c r="AK189">
        <f>IFERROR(VLOOKUP($B189,'Slutlig allokering kvv'!$B$2:$AX$549,MATCH("Summa slutlig allokerad tillförd energi (utan hjälpel och rökgaskondensering):",'Slutlig allokering kvv'!$B$1:$AX$1,0),FALSE)/1,"")</f>
        <v>0</v>
      </c>
      <c r="AM189" s="275" t="str">
        <f>IFERROR(1-VLOOKUP($B189,'Slutlig allokering kvv'!$B$2:$AX$549,MATCH("Andel av bränsle i kvv som allokerats till värme, exklusive rökgaskondensering och hjälpel",'Slutlig allokering kvv'!$B$1:$AX$1,0),FALSE),"")</f>
        <v/>
      </c>
      <c r="AO189" s="115" t="str">
        <f t="shared" si="9"/>
        <v/>
      </c>
      <c r="AP189" s="276" t="str">
        <f t="shared" si="10"/>
        <v/>
      </c>
      <c r="AR189" s="115" t="str">
        <f t="shared" si="11"/>
        <v/>
      </c>
    </row>
    <row r="190" spans="1:44">
      <c r="A190" t="s">
        <v>315</v>
      </c>
      <c r="B190" t="s">
        <v>316</v>
      </c>
      <c r="C190" t="str">
        <f>IFERROR(VLOOKUP($B190,Kraftvärmeprod!$B$1:$AH$479,MATCH(C$2,Kraftvärmeprod!$B$1:$AG$1,0),FALSE)/1,"")</f>
        <v/>
      </c>
      <c r="D190" t="str">
        <f>IFERROR(VLOOKUP($B190,Kraftvärmeprod!$B$1:$AH$479,MATCH(D$2,Kraftvärmeprod!$B$1:$AG$1,0),FALSE)/1,"")</f>
        <v/>
      </c>
      <c r="F190" t="str">
        <f>IF($D190="","",IFERROR(VLOOKUP($B190,Kraftvärmeprod!$B$1:$BX$550,MATCH(F$2,Kraftvärmeprod!$B$1:$VX$1,0),FALSE)/1,0)-IFERROR(VLOOKUP($B190,'Slutlig allokering kvv'!$B$2:$BX$550,MATCH(F$2,'Slutlig allokering kvv'!$B$1:$BX$1,0),FALSE)/1,0))</f>
        <v/>
      </c>
      <c r="G190" t="str">
        <f>IF($D190="","",IFERROR(VLOOKUP($B190,Kraftvärmeprod!$B$1:$BX$550,MATCH(G$2,Kraftvärmeprod!$B$1:$VX$1,0),FALSE)/1,0)-IFERROR(VLOOKUP($B190,'Slutlig allokering kvv'!$B$2:$BX$550,MATCH(G$2,'Slutlig allokering kvv'!$B$1:$BX$1,0),FALSE)/1,0))</f>
        <v/>
      </c>
      <c r="H190" t="str">
        <f>IF($D190="","",IFERROR(VLOOKUP($B190,Kraftvärmeprod!$B$1:$BX$550,MATCH(H$2,Kraftvärmeprod!$B$1:$VX$1,0),FALSE)/1,0)-IFERROR(VLOOKUP($B190,'Slutlig allokering kvv'!$B$2:$BX$550,MATCH(H$2,'Slutlig allokering kvv'!$B$1:$BX$1,0),FALSE)/1,0))</f>
        <v/>
      </c>
      <c r="I190" t="str">
        <f>IF($D190="","",IFERROR(VLOOKUP($B190,Kraftvärmeprod!$B$1:$BX$550,MATCH(I$2,Kraftvärmeprod!$B$1:$VX$1,0),FALSE)/1,0)-IFERROR(VLOOKUP($B190,'Slutlig allokering kvv'!$B$2:$BX$550,MATCH(I$2,'Slutlig allokering kvv'!$B$1:$BX$1,0),FALSE)/1,0))</f>
        <v/>
      </c>
      <c r="J190" t="str">
        <f>IF($D190="","",IFERROR(VLOOKUP($B190,Kraftvärmeprod!$B$1:$BX$550,MATCH(J$2,Kraftvärmeprod!$B$1:$VX$1,0),FALSE)/1,0)-IFERROR(VLOOKUP($B190,'Slutlig allokering kvv'!$B$2:$BX$550,MATCH(J$2,'Slutlig allokering kvv'!$B$1:$BX$1,0),FALSE)/1,0))</f>
        <v/>
      </c>
      <c r="K190" t="str">
        <f>IF($D190="","",IFERROR(VLOOKUP($B190,Kraftvärmeprod!$B$1:$BX$550,MATCH(K$2,Kraftvärmeprod!$B$1:$VX$1,0),FALSE)/1,0)-IFERROR(VLOOKUP($B190,'Slutlig allokering kvv'!$B$2:$BX$550,MATCH(K$2,'Slutlig allokering kvv'!$B$1:$BX$1,0),FALSE)/1,0))</f>
        <v/>
      </c>
      <c r="L190" t="str">
        <f>IF($D190="","",IFERROR(VLOOKUP($B190,Kraftvärmeprod!$B$1:$BX$550,MATCH(L$2,Kraftvärmeprod!$B$1:$VX$1,0),FALSE)/1,0)-IFERROR(VLOOKUP($B190,'Slutlig allokering kvv'!$B$2:$BX$550,MATCH(L$2,'Slutlig allokering kvv'!$B$1:$BX$1,0),FALSE)/1,0))</f>
        <v/>
      </c>
      <c r="M190" t="str">
        <f>IF($D190="","",IFERROR(VLOOKUP($B190,Kraftvärmeprod!$B$1:$BX$550,MATCH(M$2,Kraftvärmeprod!$B$1:$VX$1,0),FALSE)/1,0)-IFERROR(VLOOKUP($B190,'Slutlig allokering kvv'!$B$2:$BX$550,MATCH(M$2,'Slutlig allokering kvv'!$B$1:$BX$1,0),FALSE)/1,0))</f>
        <v/>
      </c>
      <c r="N190" t="str">
        <f>IF($D190="","",IFERROR(VLOOKUP($B190,Kraftvärmeprod!$B$1:$BX$550,MATCH(N$2,Kraftvärmeprod!$B$1:$VX$1,0),FALSE)/1,0)-IFERROR(VLOOKUP($B190,'Slutlig allokering kvv'!$B$2:$BX$550,MATCH(N$2,'Slutlig allokering kvv'!$B$1:$BX$1,0),FALSE)/1,0))</f>
        <v/>
      </c>
      <c r="O190" t="str">
        <f>IF($D190="","",IFERROR(VLOOKUP($B190,Kraftvärmeprod!$B$1:$BX$550,MATCH(O$2,Kraftvärmeprod!$B$1:$VX$1,0),FALSE)/1,0)-IFERROR(VLOOKUP($B190,'Slutlig allokering kvv'!$B$2:$BX$550,MATCH(O$2,'Slutlig allokering kvv'!$B$1:$BX$1,0),FALSE)/1,0))</f>
        <v/>
      </c>
      <c r="P190" t="str">
        <f>IF($D190="","",IFERROR(VLOOKUP($B190,Kraftvärmeprod!$B$1:$BX$550,MATCH(P$2,Kraftvärmeprod!$B$1:$VX$1,0),FALSE)/1,0)-IFERROR(VLOOKUP($B190,'Slutlig allokering kvv'!$B$2:$BX$550,MATCH(P$2,'Slutlig allokering kvv'!$B$1:$BX$1,0),FALSE)/1,0))</f>
        <v/>
      </c>
      <c r="Q190" t="str">
        <f>IF($D190="","",IFERROR(VLOOKUP($B190,Kraftvärmeprod!$B$1:$BX$550,MATCH(Q$2,Kraftvärmeprod!$B$1:$VX$1,0),FALSE)/1,0)-IFERROR(VLOOKUP($B190,'Slutlig allokering kvv'!$B$2:$BX$550,MATCH(Q$2,'Slutlig allokering kvv'!$B$1:$BX$1,0),FALSE)/1,0))</f>
        <v/>
      </c>
      <c r="R190" t="str">
        <f>IF($D190="","",IFERROR(VLOOKUP($B190,Kraftvärmeprod!$B$1:$BX$550,MATCH(R$2,Kraftvärmeprod!$B$1:$VX$1,0),FALSE)/1,0)-IFERROR(VLOOKUP($B190,'Slutlig allokering kvv'!$B$2:$BX$550,MATCH(R$2,'Slutlig allokering kvv'!$B$1:$BX$1,0),FALSE)/1,0))</f>
        <v/>
      </c>
      <c r="S190" t="str">
        <f>IF($D190="","",IFERROR(VLOOKUP($B190,Kraftvärmeprod!$B$1:$BX$550,MATCH(S$2,Kraftvärmeprod!$B$1:$VX$1,0),FALSE)/1,0)-IFERROR(VLOOKUP($B190,'Slutlig allokering kvv'!$B$2:$BX$550,MATCH(S$2,'Slutlig allokering kvv'!$B$1:$BX$1,0),FALSE)/1,0))</f>
        <v/>
      </c>
      <c r="T190" t="str">
        <f>IF($D190="","",IFERROR(VLOOKUP($B190,Kraftvärmeprod!$B$1:$BX$550,MATCH(T$2,Kraftvärmeprod!$B$1:$VX$1,0),FALSE)/1,0)-IFERROR(VLOOKUP($B190,'Slutlig allokering kvv'!$B$2:$BX$550,MATCH(T$2,'Slutlig allokering kvv'!$B$1:$BX$1,0),FALSE)/1,0))</f>
        <v/>
      </c>
      <c r="U190" t="str">
        <f>IF($D190="","",IFERROR(VLOOKUP($B190,Kraftvärmeprod!$B$1:$BX$550,MATCH(U$2,Kraftvärmeprod!$B$1:$VX$1,0),FALSE)/1,0)-IFERROR(VLOOKUP($B190,'Slutlig allokering kvv'!$B$2:$BX$550,MATCH(U$2,'Slutlig allokering kvv'!$B$1:$BX$1,0),FALSE)/1,0))</f>
        <v/>
      </c>
      <c r="V190" t="str">
        <f>IF($D190="","",IFERROR(VLOOKUP($B190,Kraftvärmeprod!$B$1:$BX$550,MATCH(V$2,Kraftvärmeprod!$B$1:$VX$1,0),FALSE)/1,0)-IFERROR(VLOOKUP($B190,'Slutlig allokering kvv'!$B$2:$BX$550,MATCH(V$2,'Slutlig allokering kvv'!$B$1:$BX$1,0),FALSE)/1,0))</f>
        <v/>
      </c>
      <c r="W190" t="str">
        <f>IF($D190="","",IFERROR(VLOOKUP($B190,Kraftvärmeprod!$B$1:$BX$550,MATCH(W$2,Kraftvärmeprod!$B$1:$VX$1,0),FALSE)/1,0)-IFERROR(VLOOKUP($B190,'Slutlig allokering kvv'!$B$2:$BX$550,MATCH(W$2,'Slutlig allokering kvv'!$B$1:$BX$1,0),FALSE)/1,0))</f>
        <v/>
      </c>
      <c r="X190" t="str">
        <f>IF($D190="","",IFERROR(VLOOKUP($B190,Kraftvärmeprod!$B$1:$BX$550,MATCH(X$2,Kraftvärmeprod!$B$1:$VX$1,0),FALSE)/1,0)-IFERROR(VLOOKUP($B190,'Slutlig allokering kvv'!$B$2:$BX$550,MATCH(X$2,'Slutlig allokering kvv'!$B$1:$BX$1,0),FALSE)/1,0))</f>
        <v/>
      </c>
      <c r="Y190" t="str">
        <f>IF($D190="","",IFERROR(VLOOKUP($B190,Kraftvärmeprod!$B$1:$BX$550,MATCH(Y$2,Kraftvärmeprod!$B$1:$VX$1,0),FALSE)/1,0)-IFERROR(VLOOKUP($B190,'Slutlig allokering kvv'!$B$2:$BX$550,MATCH(Y$2,'Slutlig allokering kvv'!$B$1:$BX$1,0),FALSE)/1,0))</f>
        <v/>
      </c>
      <c r="Z190" t="str">
        <f>IF($D190="","",IFERROR(VLOOKUP($B190,Kraftvärmeprod!$B$1:$BX$550,MATCH(Z$2,Kraftvärmeprod!$B$1:$VX$1,0),FALSE)/1,0)-IFERROR(VLOOKUP($B190,'Slutlig allokering kvv'!$B$2:$BX$550,MATCH(Z$2,'Slutlig allokering kvv'!$B$1:$BX$1,0),FALSE)/1,0))</f>
        <v/>
      </c>
      <c r="AA190" t="str">
        <f>IF($D190="","",IFERROR(VLOOKUP($B190,Kraftvärmeprod!$B$1:$BX$550,MATCH(AA$2,Kraftvärmeprod!$B$1:$VX$1,0),FALSE)/1,0)-IFERROR(VLOOKUP($B190,'Slutlig allokering kvv'!$B$2:$BX$550,MATCH(AA$2,'Slutlig allokering kvv'!$B$1:$BX$1,0),FALSE)/1,0))</f>
        <v/>
      </c>
      <c r="AB190" t="str">
        <f>IF($D190="","",IFERROR(VLOOKUP($B190,Kraftvärmeprod!$B$1:$BX$550,MATCH(AB$2,Kraftvärmeprod!$B$1:$VX$1,0),FALSE)/1,0)-IFERROR(VLOOKUP($B190,'Slutlig allokering kvv'!$B$2:$BX$550,MATCH(AB$2,'Slutlig allokering kvv'!$B$1:$BX$1,0),FALSE)/1,0))</f>
        <v/>
      </c>
      <c r="AC190" t="str">
        <f>IF($D190="","",IFERROR(VLOOKUP($B190,Kraftvärmeprod!$B$1:$BX$550,MATCH(AC$2,Kraftvärmeprod!$B$1:$VX$1,0),FALSE)/1,0)-IFERROR(VLOOKUP($B190,'Slutlig allokering kvv'!$B$2:$BX$550,MATCH(AC$2,'Slutlig allokering kvv'!$B$1:$BX$1,0),FALSE)/1,0))</f>
        <v/>
      </c>
      <c r="AD190" t="str">
        <f>IF($D190="","",IFERROR(VLOOKUP($B190,Kraftvärmeprod!$B$1:$BX$550,MATCH(AD$2,Kraftvärmeprod!$B$1:$VX$1,0),FALSE)/1,0)-IFERROR(VLOOKUP($B190,'Slutlig allokering kvv'!$B$2:$BX$550,MATCH(AD$2,'Slutlig allokering kvv'!$B$1:$BX$1,0),FALSE)/1,0))</f>
        <v/>
      </c>
      <c r="AE190" t="str">
        <f>IF($D190="","",IFERROR(VLOOKUP($B190,Miljö!$B$1:$E$550,MATCH("Hjälpel kraftvärme (GWh)",Miljö!$B$1:$E$1,0),FALSE)/1,0)-IFERROR(VLOOKUP($B190,'Slutlig allokering kvv'!$B$2:$BX$549,MATCH(AE$2,'Slutlig allokering kvv'!$B$1:$BX$1,0),FALSE)/1,0))</f>
        <v/>
      </c>
      <c r="AI190" s="274">
        <f t="shared" si="8"/>
        <v>0</v>
      </c>
      <c r="AK190">
        <f>IFERROR(VLOOKUP($B190,'Slutlig allokering kvv'!$B$2:$AX$549,MATCH("Summa slutlig allokerad tillförd energi (utan hjälpel och rökgaskondensering):",'Slutlig allokering kvv'!$B$1:$AX$1,0),FALSE)/1,"")</f>
        <v>0</v>
      </c>
      <c r="AM190" s="275" t="str">
        <f>IFERROR(1-VLOOKUP($B190,'Slutlig allokering kvv'!$B$2:$AX$549,MATCH("Andel av bränsle i kvv som allokerats till värme, exklusive rökgaskondensering och hjälpel",'Slutlig allokering kvv'!$B$1:$AX$1,0),FALSE),"")</f>
        <v/>
      </c>
      <c r="AO190" s="115" t="str">
        <f t="shared" si="9"/>
        <v/>
      </c>
      <c r="AP190" s="276" t="str">
        <f t="shared" si="10"/>
        <v/>
      </c>
      <c r="AR190" s="115" t="str">
        <f t="shared" si="11"/>
        <v/>
      </c>
    </row>
    <row r="191" spans="1:44">
      <c r="A191" t="s">
        <v>315</v>
      </c>
      <c r="B191" t="s">
        <v>317</v>
      </c>
      <c r="C191">
        <f>IFERROR(VLOOKUP($B191,Kraftvärmeprod!$B$1:$AH$479,MATCH(C$2,Kraftvärmeprod!$B$1:$AG$1,0),FALSE)/1,"")</f>
        <v>92.296999999999997</v>
      </c>
      <c r="D191">
        <f>IFERROR(VLOOKUP($B191,Kraftvärmeprod!$B$1:$AH$479,MATCH(D$2,Kraftvärmeprod!$B$1:$AG$1,0),FALSE)/1,"")</f>
        <v>18.664999999999999</v>
      </c>
      <c r="F191">
        <f>IF($D191="","",IFERROR(VLOOKUP($B191,Kraftvärmeprod!$B$1:$BX$550,MATCH(F$2,Kraftvärmeprod!$B$1:$VX$1,0),FALSE)/1,0)-IFERROR(VLOOKUP($B191,'Slutlig allokering kvv'!$B$2:$BX$550,MATCH(F$2,'Slutlig allokering kvv'!$B$1:$BX$1,0),FALSE)/1,0))</f>
        <v>0</v>
      </c>
      <c r="G191">
        <f>IF($D191="","",IFERROR(VLOOKUP($B191,Kraftvärmeprod!$B$1:$BX$550,MATCH(G$2,Kraftvärmeprod!$B$1:$VX$1,0),FALSE)/1,0)-IFERROR(VLOOKUP($B191,'Slutlig allokering kvv'!$B$2:$BX$550,MATCH(G$2,'Slutlig allokering kvv'!$B$1:$BX$1,0),FALSE)/1,0))</f>
        <v>7.0834000000000008E-2</v>
      </c>
      <c r="H191">
        <f>IF($D191="","",IFERROR(VLOOKUP($B191,Kraftvärmeprod!$B$1:$BX$550,MATCH(H$2,Kraftvärmeprod!$B$1:$VX$1,0),FALSE)/1,0)-IFERROR(VLOOKUP($B191,'Slutlig allokering kvv'!$B$2:$BX$550,MATCH(H$2,'Slutlig allokering kvv'!$B$1:$BX$1,0),FALSE)/1,0))</f>
        <v>0</v>
      </c>
      <c r="I191">
        <f>IF($D191="","",IFERROR(VLOOKUP($B191,Kraftvärmeprod!$B$1:$BX$550,MATCH(I$2,Kraftvärmeprod!$B$1:$VX$1,0),FALSE)/1,0)-IFERROR(VLOOKUP($B191,'Slutlig allokering kvv'!$B$2:$BX$550,MATCH(I$2,'Slutlig allokering kvv'!$B$1:$BX$1,0),FALSE)/1,0))</f>
        <v>0</v>
      </c>
      <c r="J191">
        <f>IF($D191="","",IFERROR(VLOOKUP($B191,Kraftvärmeprod!$B$1:$BX$550,MATCH(J$2,Kraftvärmeprod!$B$1:$VX$1,0),FALSE)/1,0)-IFERROR(VLOOKUP($B191,'Slutlig allokering kvv'!$B$2:$BX$550,MATCH(J$2,'Slutlig allokering kvv'!$B$1:$BX$1,0),FALSE)/1,0))</f>
        <v>0</v>
      </c>
      <c r="K191">
        <f>IF($D191="","",IFERROR(VLOOKUP($B191,Kraftvärmeprod!$B$1:$BX$550,MATCH(K$2,Kraftvärmeprod!$B$1:$VX$1,0),FALSE)/1,0)-IFERROR(VLOOKUP($B191,'Slutlig allokering kvv'!$B$2:$BX$550,MATCH(K$2,'Slutlig allokering kvv'!$B$1:$BX$1,0),FALSE)/1,0))</f>
        <v>0</v>
      </c>
      <c r="L191">
        <f>IF($D191="","",IFERROR(VLOOKUP($B191,Kraftvärmeprod!$B$1:$BX$550,MATCH(L$2,Kraftvärmeprod!$B$1:$VX$1,0),FALSE)/1,0)-IFERROR(VLOOKUP($B191,'Slutlig allokering kvv'!$B$2:$BX$550,MATCH(L$2,'Slutlig allokering kvv'!$B$1:$BX$1,0),FALSE)/1,0))</f>
        <v>0.34892499999999993</v>
      </c>
      <c r="M191">
        <f>IF($D191="","",IFERROR(VLOOKUP($B191,Kraftvärmeprod!$B$1:$BX$550,MATCH(M$2,Kraftvärmeprod!$B$1:$VX$1,0),FALSE)/1,0)-IFERROR(VLOOKUP($B191,'Slutlig allokering kvv'!$B$2:$BX$550,MATCH(M$2,'Slutlig allokering kvv'!$B$1:$BX$1,0),FALSE)/1,0))</f>
        <v>0.44418099999999994</v>
      </c>
      <c r="N191">
        <f>IF($D191="","",IFERROR(VLOOKUP($B191,Kraftvärmeprod!$B$1:$BX$550,MATCH(N$2,Kraftvärmeprod!$B$1:$VX$1,0),FALSE)/1,0)-IFERROR(VLOOKUP($B191,'Slutlig allokering kvv'!$B$2:$BX$550,MATCH(N$2,'Slutlig allokering kvv'!$B$1:$BX$1,0),FALSE)/1,0))</f>
        <v>1.9113200000000004</v>
      </c>
      <c r="O191">
        <f>IF($D191="","",IFERROR(VLOOKUP($B191,Kraftvärmeprod!$B$1:$BX$550,MATCH(O$2,Kraftvärmeprod!$B$1:$VX$1,0),FALSE)/1,0)-IFERROR(VLOOKUP($B191,'Slutlig allokering kvv'!$B$2:$BX$550,MATCH(O$2,'Slutlig allokering kvv'!$B$1:$BX$1,0),FALSE)/1,0))</f>
        <v>0</v>
      </c>
      <c r="P191">
        <f>IF($D191="","",IFERROR(VLOOKUP($B191,Kraftvärmeprod!$B$1:$BX$550,MATCH(P$2,Kraftvärmeprod!$B$1:$VX$1,0),FALSE)/1,0)-IFERROR(VLOOKUP($B191,'Slutlig allokering kvv'!$B$2:$BX$550,MATCH(P$2,'Slutlig allokering kvv'!$B$1:$BX$1,0),FALSE)/1,0))</f>
        <v>0</v>
      </c>
      <c r="Q191">
        <f>IF($D191="","",IFERROR(VLOOKUP($B191,Kraftvärmeprod!$B$1:$BX$550,MATCH(Q$2,Kraftvärmeprod!$B$1:$VX$1,0),FALSE)/1,0)-IFERROR(VLOOKUP($B191,'Slutlig allokering kvv'!$B$2:$BX$550,MATCH(Q$2,'Slutlig allokering kvv'!$B$1:$BX$1,0),FALSE)/1,0))</f>
        <v>0</v>
      </c>
      <c r="R191">
        <f>IF($D191="","",IFERROR(VLOOKUP($B191,Kraftvärmeprod!$B$1:$BX$550,MATCH(R$2,Kraftvärmeprod!$B$1:$VX$1,0),FALSE)/1,0)-IFERROR(VLOOKUP($B191,'Slutlig allokering kvv'!$B$2:$BX$550,MATCH(R$2,'Slutlig allokering kvv'!$B$1:$BX$1,0),FALSE)/1,0))</f>
        <v>0</v>
      </c>
      <c r="S191">
        <f>IF($D191="","",IFERROR(VLOOKUP($B191,Kraftvärmeprod!$B$1:$BX$550,MATCH(S$2,Kraftvärmeprod!$B$1:$VX$1,0),FALSE)/1,0)-IFERROR(VLOOKUP($B191,'Slutlig allokering kvv'!$B$2:$BX$550,MATCH(S$2,'Slutlig allokering kvv'!$B$1:$BX$1,0),FALSE)/1,0))</f>
        <v>0</v>
      </c>
      <c r="T191">
        <f>IF($D191="","",IFERROR(VLOOKUP($B191,Kraftvärmeprod!$B$1:$BX$550,MATCH(T$2,Kraftvärmeprod!$B$1:$VX$1,0),FALSE)/1,0)-IFERROR(VLOOKUP($B191,'Slutlig allokering kvv'!$B$2:$BX$550,MATCH(T$2,'Slutlig allokering kvv'!$B$1:$BX$1,0),FALSE)/1,0))</f>
        <v>0</v>
      </c>
      <c r="U191">
        <f>IF($D191="","",IFERROR(VLOOKUP($B191,Kraftvärmeprod!$B$1:$BX$550,MATCH(U$2,Kraftvärmeprod!$B$1:$VX$1,0),FALSE)/1,0)-IFERROR(VLOOKUP($B191,'Slutlig allokering kvv'!$B$2:$BX$550,MATCH(U$2,'Slutlig allokering kvv'!$B$1:$BX$1,0),FALSE)/1,0))</f>
        <v>0</v>
      </c>
      <c r="V191">
        <f>IF($D191="","",IFERROR(VLOOKUP($B191,Kraftvärmeprod!$B$1:$BX$550,MATCH(V$2,Kraftvärmeprod!$B$1:$VX$1,0),FALSE)/1,0)-IFERROR(VLOOKUP($B191,'Slutlig allokering kvv'!$B$2:$BX$550,MATCH(V$2,'Slutlig allokering kvv'!$B$1:$BX$1,0),FALSE)/1,0))</f>
        <v>40.647899999999993</v>
      </c>
      <c r="W191">
        <f>IF($D191="","",IFERROR(VLOOKUP($B191,Kraftvärmeprod!$B$1:$BX$550,MATCH(W$2,Kraftvärmeprod!$B$1:$VX$1,0),FALSE)/1,0)-IFERROR(VLOOKUP($B191,'Slutlig allokering kvv'!$B$2:$BX$550,MATCH(W$2,'Slutlig allokering kvv'!$B$1:$BX$1,0),FALSE)/1,0))</f>
        <v>0</v>
      </c>
      <c r="X191">
        <f>IF($D191="","",IFERROR(VLOOKUP($B191,Kraftvärmeprod!$B$1:$BX$550,MATCH(X$2,Kraftvärmeprod!$B$1:$VX$1,0),FALSE)/1,0)-IFERROR(VLOOKUP($B191,'Slutlig allokering kvv'!$B$2:$BX$550,MATCH(X$2,'Slutlig allokering kvv'!$B$1:$BX$1,0),FALSE)/1,0))</f>
        <v>0</v>
      </c>
      <c r="Y191">
        <f>IF($D191="","",IFERROR(VLOOKUP($B191,Kraftvärmeprod!$B$1:$BX$550,MATCH(Y$2,Kraftvärmeprod!$B$1:$VX$1,0),FALSE)/1,0)-IFERROR(VLOOKUP($B191,'Slutlig allokering kvv'!$B$2:$BX$550,MATCH(Y$2,'Slutlig allokering kvv'!$B$1:$BX$1,0),FALSE)/1,0))</f>
        <v>0</v>
      </c>
      <c r="Z191">
        <f>IF($D191="","",IFERROR(VLOOKUP($B191,Kraftvärmeprod!$B$1:$BX$550,MATCH(Z$2,Kraftvärmeprod!$B$1:$VX$1,0),FALSE)/1,0)-IFERROR(VLOOKUP($B191,'Slutlig allokering kvv'!$B$2:$BX$550,MATCH(Z$2,'Slutlig allokering kvv'!$B$1:$BX$1,0),FALSE)/1,0))</f>
        <v>0</v>
      </c>
      <c r="AA191">
        <f>IF($D191="","",IFERROR(VLOOKUP($B191,Kraftvärmeprod!$B$1:$BX$550,MATCH(AA$2,Kraftvärmeprod!$B$1:$VX$1,0),FALSE)/1,0)-IFERROR(VLOOKUP($B191,'Slutlig allokering kvv'!$B$2:$BX$550,MATCH(AA$2,'Slutlig allokering kvv'!$B$1:$BX$1,0),FALSE)/1,0))</f>
        <v>0</v>
      </c>
      <c r="AB191">
        <f>IF($D191="","",IFERROR(VLOOKUP($B191,Kraftvärmeprod!$B$1:$BX$550,MATCH(AB$2,Kraftvärmeprod!$B$1:$VX$1,0),FALSE)/1,0)-IFERROR(VLOOKUP($B191,'Slutlig allokering kvv'!$B$2:$BX$550,MATCH(AB$2,'Slutlig allokering kvv'!$B$1:$BX$1,0),FALSE)/1,0))</f>
        <v>0</v>
      </c>
      <c r="AC191">
        <f>IF($D191="","",IFERROR(VLOOKUP($B191,Kraftvärmeprod!$B$1:$BX$550,MATCH(AC$2,Kraftvärmeprod!$B$1:$VX$1,0),FALSE)/1,0)-IFERROR(VLOOKUP($B191,'Slutlig allokering kvv'!$B$2:$BX$550,MATCH(AC$2,'Slutlig allokering kvv'!$B$1:$BX$1,0),FALSE)/1,0))</f>
        <v>0</v>
      </c>
      <c r="AD191">
        <f>IF($D191="","",IFERROR(VLOOKUP($B191,Kraftvärmeprod!$B$1:$BX$550,MATCH(AD$2,Kraftvärmeprod!$B$1:$VX$1,0),FALSE)/1,0)-IFERROR(VLOOKUP($B191,'Slutlig allokering kvv'!$B$2:$BX$550,MATCH(AD$2,'Slutlig allokering kvv'!$B$1:$BX$1,0),FALSE)/1,0))</f>
        <v>0</v>
      </c>
      <c r="AE191">
        <f>IF($D191="","",IFERROR(VLOOKUP($B191,Miljö!$B$1:$E$550,MATCH("Hjälpel kraftvärme (GWh)",Miljö!$B$1:$E$1,0),FALSE)/1,0)-IFERROR(VLOOKUP($B191,'Slutlig allokering kvv'!$B$2:$BX$549,MATCH(AE$2,'Slutlig allokering kvv'!$B$1:$BX$1,0),FALSE)/1,0))</f>
        <v>0</v>
      </c>
      <c r="AI191" s="274">
        <f t="shared" si="8"/>
        <v>43.423159999999996</v>
      </c>
      <c r="AK191">
        <f>IFERROR(VLOOKUP($B191,'Slutlig allokering kvv'!$B$2:$AX$549,MATCH("Summa slutlig allokerad tillförd energi (utan hjälpel och rökgaskondensering):",'Slutlig allokering kvv'!$B$1:$AX$1,0),FALSE)/1,"")</f>
        <v>82.432839999999999</v>
      </c>
      <c r="AM191" s="275">
        <f>IFERROR(1-VLOOKUP($B191,'Slutlig allokering kvv'!$B$2:$AX$549,MATCH("Andel av bränsle i kvv som allokerats till värme, exklusive rökgaskondensering och hjälpel",'Slutlig allokering kvv'!$B$1:$AX$1,0),FALSE),"")</f>
        <v>0.34502256547165011</v>
      </c>
      <c r="AO191" s="115">
        <f t="shared" si="9"/>
        <v>0.34502256547165011</v>
      </c>
      <c r="AP191" s="276">
        <f t="shared" si="10"/>
        <v>0</v>
      </c>
      <c r="AR191" s="115">
        <f t="shared" si="11"/>
        <v>0.42983974450500612</v>
      </c>
    </row>
    <row r="192" spans="1:44">
      <c r="A192" t="s">
        <v>320</v>
      </c>
      <c r="B192" t="s">
        <v>321</v>
      </c>
      <c r="C192" t="str">
        <f>IFERROR(VLOOKUP($B192,Kraftvärmeprod!$B$1:$AH$479,MATCH(C$2,Kraftvärmeprod!$B$1:$AG$1,0),FALSE)/1,"")</f>
        <v/>
      </c>
      <c r="D192" t="str">
        <f>IFERROR(VLOOKUP($B192,Kraftvärmeprod!$B$1:$AH$479,MATCH(D$2,Kraftvärmeprod!$B$1:$AG$1,0),FALSE)/1,"")</f>
        <v/>
      </c>
      <c r="F192" t="str">
        <f>IF($D192="","",IFERROR(VLOOKUP($B192,Kraftvärmeprod!$B$1:$BX$550,MATCH(F$2,Kraftvärmeprod!$B$1:$VX$1,0),FALSE)/1,0)-IFERROR(VLOOKUP($B192,'Slutlig allokering kvv'!$B$2:$BX$550,MATCH(F$2,'Slutlig allokering kvv'!$B$1:$BX$1,0),FALSE)/1,0))</f>
        <v/>
      </c>
      <c r="G192" t="str">
        <f>IF($D192="","",IFERROR(VLOOKUP($B192,Kraftvärmeprod!$B$1:$BX$550,MATCH(G$2,Kraftvärmeprod!$B$1:$VX$1,0),FALSE)/1,0)-IFERROR(VLOOKUP($B192,'Slutlig allokering kvv'!$B$2:$BX$550,MATCH(G$2,'Slutlig allokering kvv'!$B$1:$BX$1,0),FALSE)/1,0))</f>
        <v/>
      </c>
      <c r="H192" t="str">
        <f>IF($D192="","",IFERROR(VLOOKUP($B192,Kraftvärmeprod!$B$1:$BX$550,MATCH(H$2,Kraftvärmeprod!$B$1:$VX$1,0),FALSE)/1,0)-IFERROR(VLOOKUP($B192,'Slutlig allokering kvv'!$B$2:$BX$550,MATCH(H$2,'Slutlig allokering kvv'!$B$1:$BX$1,0),FALSE)/1,0))</f>
        <v/>
      </c>
      <c r="I192" t="str">
        <f>IF($D192="","",IFERROR(VLOOKUP($B192,Kraftvärmeprod!$B$1:$BX$550,MATCH(I$2,Kraftvärmeprod!$B$1:$VX$1,0),FALSE)/1,0)-IFERROR(VLOOKUP($B192,'Slutlig allokering kvv'!$B$2:$BX$550,MATCH(I$2,'Slutlig allokering kvv'!$B$1:$BX$1,0),FALSE)/1,0))</f>
        <v/>
      </c>
      <c r="J192" t="str">
        <f>IF($D192="","",IFERROR(VLOOKUP($B192,Kraftvärmeprod!$B$1:$BX$550,MATCH(J$2,Kraftvärmeprod!$B$1:$VX$1,0),FALSE)/1,0)-IFERROR(VLOOKUP($B192,'Slutlig allokering kvv'!$B$2:$BX$550,MATCH(J$2,'Slutlig allokering kvv'!$B$1:$BX$1,0),FALSE)/1,0))</f>
        <v/>
      </c>
      <c r="K192" t="str">
        <f>IF($D192="","",IFERROR(VLOOKUP($B192,Kraftvärmeprod!$B$1:$BX$550,MATCH(K$2,Kraftvärmeprod!$B$1:$VX$1,0),FALSE)/1,0)-IFERROR(VLOOKUP($B192,'Slutlig allokering kvv'!$B$2:$BX$550,MATCH(K$2,'Slutlig allokering kvv'!$B$1:$BX$1,0),FALSE)/1,0))</f>
        <v/>
      </c>
      <c r="L192" t="str">
        <f>IF($D192="","",IFERROR(VLOOKUP($B192,Kraftvärmeprod!$B$1:$BX$550,MATCH(L$2,Kraftvärmeprod!$B$1:$VX$1,0),FALSE)/1,0)-IFERROR(VLOOKUP($B192,'Slutlig allokering kvv'!$B$2:$BX$550,MATCH(L$2,'Slutlig allokering kvv'!$B$1:$BX$1,0),FALSE)/1,0))</f>
        <v/>
      </c>
      <c r="M192" t="str">
        <f>IF($D192="","",IFERROR(VLOOKUP($B192,Kraftvärmeprod!$B$1:$BX$550,MATCH(M$2,Kraftvärmeprod!$B$1:$VX$1,0),FALSE)/1,0)-IFERROR(VLOOKUP($B192,'Slutlig allokering kvv'!$B$2:$BX$550,MATCH(M$2,'Slutlig allokering kvv'!$B$1:$BX$1,0),FALSE)/1,0))</f>
        <v/>
      </c>
      <c r="N192" t="str">
        <f>IF($D192="","",IFERROR(VLOOKUP($B192,Kraftvärmeprod!$B$1:$BX$550,MATCH(N$2,Kraftvärmeprod!$B$1:$VX$1,0),FALSE)/1,0)-IFERROR(VLOOKUP($B192,'Slutlig allokering kvv'!$B$2:$BX$550,MATCH(N$2,'Slutlig allokering kvv'!$B$1:$BX$1,0),FALSE)/1,0))</f>
        <v/>
      </c>
      <c r="O192" t="str">
        <f>IF($D192="","",IFERROR(VLOOKUP($B192,Kraftvärmeprod!$B$1:$BX$550,MATCH(O$2,Kraftvärmeprod!$B$1:$VX$1,0),FALSE)/1,0)-IFERROR(VLOOKUP($B192,'Slutlig allokering kvv'!$B$2:$BX$550,MATCH(O$2,'Slutlig allokering kvv'!$B$1:$BX$1,0),FALSE)/1,0))</f>
        <v/>
      </c>
      <c r="P192" t="str">
        <f>IF($D192="","",IFERROR(VLOOKUP($B192,Kraftvärmeprod!$B$1:$BX$550,MATCH(P$2,Kraftvärmeprod!$B$1:$VX$1,0),FALSE)/1,0)-IFERROR(VLOOKUP($B192,'Slutlig allokering kvv'!$B$2:$BX$550,MATCH(P$2,'Slutlig allokering kvv'!$B$1:$BX$1,0),FALSE)/1,0))</f>
        <v/>
      </c>
      <c r="Q192" t="str">
        <f>IF($D192="","",IFERROR(VLOOKUP($B192,Kraftvärmeprod!$B$1:$BX$550,MATCH(Q$2,Kraftvärmeprod!$B$1:$VX$1,0),FALSE)/1,0)-IFERROR(VLOOKUP($B192,'Slutlig allokering kvv'!$B$2:$BX$550,MATCH(Q$2,'Slutlig allokering kvv'!$B$1:$BX$1,0),FALSE)/1,0))</f>
        <v/>
      </c>
      <c r="R192" t="str">
        <f>IF($D192="","",IFERROR(VLOOKUP($B192,Kraftvärmeprod!$B$1:$BX$550,MATCH(R$2,Kraftvärmeprod!$B$1:$VX$1,0),FALSE)/1,0)-IFERROR(VLOOKUP($B192,'Slutlig allokering kvv'!$B$2:$BX$550,MATCH(R$2,'Slutlig allokering kvv'!$B$1:$BX$1,0),FALSE)/1,0))</f>
        <v/>
      </c>
      <c r="S192" t="str">
        <f>IF($D192="","",IFERROR(VLOOKUP($B192,Kraftvärmeprod!$B$1:$BX$550,MATCH(S$2,Kraftvärmeprod!$B$1:$VX$1,0),FALSE)/1,0)-IFERROR(VLOOKUP($B192,'Slutlig allokering kvv'!$B$2:$BX$550,MATCH(S$2,'Slutlig allokering kvv'!$B$1:$BX$1,0),FALSE)/1,0))</f>
        <v/>
      </c>
      <c r="T192" t="str">
        <f>IF($D192="","",IFERROR(VLOOKUP($B192,Kraftvärmeprod!$B$1:$BX$550,MATCH(T$2,Kraftvärmeprod!$B$1:$VX$1,0),FALSE)/1,0)-IFERROR(VLOOKUP($B192,'Slutlig allokering kvv'!$B$2:$BX$550,MATCH(T$2,'Slutlig allokering kvv'!$B$1:$BX$1,0),FALSE)/1,0))</f>
        <v/>
      </c>
      <c r="U192" t="str">
        <f>IF($D192="","",IFERROR(VLOOKUP($B192,Kraftvärmeprod!$B$1:$BX$550,MATCH(U$2,Kraftvärmeprod!$B$1:$VX$1,0),FALSE)/1,0)-IFERROR(VLOOKUP($B192,'Slutlig allokering kvv'!$B$2:$BX$550,MATCH(U$2,'Slutlig allokering kvv'!$B$1:$BX$1,0),FALSE)/1,0))</f>
        <v/>
      </c>
      <c r="V192" t="str">
        <f>IF($D192="","",IFERROR(VLOOKUP($B192,Kraftvärmeprod!$B$1:$BX$550,MATCH(V$2,Kraftvärmeprod!$B$1:$VX$1,0),FALSE)/1,0)-IFERROR(VLOOKUP($B192,'Slutlig allokering kvv'!$B$2:$BX$550,MATCH(V$2,'Slutlig allokering kvv'!$B$1:$BX$1,0),FALSE)/1,0))</f>
        <v/>
      </c>
      <c r="W192" t="str">
        <f>IF($D192="","",IFERROR(VLOOKUP($B192,Kraftvärmeprod!$B$1:$BX$550,MATCH(W$2,Kraftvärmeprod!$B$1:$VX$1,0),FALSE)/1,0)-IFERROR(VLOOKUP($B192,'Slutlig allokering kvv'!$B$2:$BX$550,MATCH(W$2,'Slutlig allokering kvv'!$B$1:$BX$1,0),FALSE)/1,0))</f>
        <v/>
      </c>
      <c r="X192" t="str">
        <f>IF($D192="","",IFERROR(VLOOKUP($B192,Kraftvärmeprod!$B$1:$BX$550,MATCH(X$2,Kraftvärmeprod!$B$1:$VX$1,0),FALSE)/1,0)-IFERROR(VLOOKUP($B192,'Slutlig allokering kvv'!$B$2:$BX$550,MATCH(X$2,'Slutlig allokering kvv'!$B$1:$BX$1,0),FALSE)/1,0))</f>
        <v/>
      </c>
      <c r="Y192" t="str">
        <f>IF($D192="","",IFERROR(VLOOKUP($B192,Kraftvärmeprod!$B$1:$BX$550,MATCH(Y$2,Kraftvärmeprod!$B$1:$VX$1,0),FALSE)/1,0)-IFERROR(VLOOKUP($B192,'Slutlig allokering kvv'!$B$2:$BX$550,MATCH(Y$2,'Slutlig allokering kvv'!$B$1:$BX$1,0),FALSE)/1,0))</f>
        <v/>
      </c>
      <c r="Z192" t="str">
        <f>IF($D192="","",IFERROR(VLOOKUP($B192,Kraftvärmeprod!$B$1:$BX$550,MATCH(Z$2,Kraftvärmeprod!$B$1:$VX$1,0),FALSE)/1,0)-IFERROR(VLOOKUP($B192,'Slutlig allokering kvv'!$B$2:$BX$550,MATCH(Z$2,'Slutlig allokering kvv'!$B$1:$BX$1,0),FALSE)/1,0))</f>
        <v/>
      </c>
      <c r="AA192" t="str">
        <f>IF($D192="","",IFERROR(VLOOKUP($B192,Kraftvärmeprod!$B$1:$BX$550,MATCH(AA$2,Kraftvärmeprod!$B$1:$VX$1,0),FALSE)/1,0)-IFERROR(VLOOKUP($B192,'Slutlig allokering kvv'!$B$2:$BX$550,MATCH(AA$2,'Slutlig allokering kvv'!$B$1:$BX$1,0),FALSE)/1,0))</f>
        <v/>
      </c>
      <c r="AB192" t="str">
        <f>IF($D192="","",IFERROR(VLOOKUP($B192,Kraftvärmeprod!$B$1:$BX$550,MATCH(AB$2,Kraftvärmeprod!$B$1:$VX$1,0),FALSE)/1,0)-IFERROR(VLOOKUP($B192,'Slutlig allokering kvv'!$B$2:$BX$550,MATCH(AB$2,'Slutlig allokering kvv'!$B$1:$BX$1,0),FALSE)/1,0))</f>
        <v/>
      </c>
      <c r="AC192" t="str">
        <f>IF($D192="","",IFERROR(VLOOKUP($B192,Kraftvärmeprod!$B$1:$BX$550,MATCH(AC$2,Kraftvärmeprod!$B$1:$VX$1,0),FALSE)/1,0)-IFERROR(VLOOKUP($B192,'Slutlig allokering kvv'!$B$2:$BX$550,MATCH(AC$2,'Slutlig allokering kvv'!$B$1:$BX$1,0),FALSE)/1,0))</f>
        <v/>
      </c>
      <c r="AD192" t="str">
        <f>IF($D192="","",IFERROR(VLOOKUP($B192,Kraftvärmeprod!$B$1:$BX$550,MATCH(AD$2,Kraftvärmeprod!$B$1:$VX$1,0),FALSE)/1,0)-IFERROR(VLOOKUP($B192,'Slutlig allokering kvv'!$B$2:$BX$550,MATCH(AD$2,'Slutlig allokering kvv'!$B$1:$BX$1,0),FALSE)/1,0))</f>
        <v/>
      </c>
      <c r="AE192" t="str">
        <f>IF($D192="","",IFERROR(VLOOKUP($B192,Miljö!$B$1:$E$550,MATCH("Hjälpel kraftvärme (GWh)",Miljö!$B$1:$E$1,0),FALSE)/1,0)-IFERROR(VLOOKUP($B192,'Slutlig allokering kvv'!$B$2:$BX$549,MATCH(AE$2,'Slutlig allokering kvv'!$B$1:$BX$1,0),FALSE)/1,0))</f>
        <v/>
      </c>
      <c r="AI192" s="274">
        <f t="shared" si="8"/>
        <v>0</v>
      </c>
      <c r="AK192">
        <f>IFERROR(VLOOKUP($B192,'Slutlig allokering kvv'!$B$2:$AX$549,MATCH("Summa slutlig allokerad tillförd energi (utan hjälpel och rökgaskondensering):",'Slutlig allokering kvv'!$B$1:$AX$1,0),FALSE)/1,"")</f>
        <v>0</v>
      </c>
      <c r="AM192" s="275" t="str">
        <f>IFERROR(1-VLOOKUP($B192,'Slutlig allokering kvv'!$B$2:$AX$549,MATCH("Andel av bränsle i kvv som allokerats till värme, exklusive rökgaskondensering och hjälpel",'Slutlig allokering kvv'!$B$1:$AX$1,0),FALSE),"")</f>
        <v/>
      </c>
      <c r="AO192" s="115" t="str">
        <f t="shared" si="9"/>
        <v/>
      </c>
      <c r="AP192" s="276" t="str">
        <f t="shared" si="10"/>
        <v/>
      </c>
      <c r="AR192" s="115" t="str">
        <f t="shared" si="11"/>
        <v/>
      </c>
    </row>
    <row r="193" spans="1:44">
      <c r="A193" t="s">
        <v>322</v>
      </c>
      <c r="B193" t="s">
        <v>323</v>
      </c>
      <c r="C193" t="str">
        <f>IFERROR(VLOOKUP($B193,Kraftvärmeprod!$B$1:$AH$479,MATCH(C$2,Kraftvärmeprod!$B$1:$AG$1,0),FALSE)/1,"")</f>
        <v/>
      </c>
      <c r="D193" t="str">
        <f>IFERROR(VLOOKUP($B193,Kraftvärmeprod!$B$1:$AH$479,MATCH(D$2,Kraftvärmeprod!$B$1:$AG$1,0),FALSE)/1,"")</f>
        <v/>
      </c>
      <c r="F193" t="str">
        <f>IF($D193="","",IFERROR(VLOOKUP($B193,Kraftvärmeprod!$B$1:$BX$550,MATCH(F$2,Kraftvärmeprod!$B$1:$VX$1,0),FALSE)/1,0)-IFERROR(VLOOKUP($B193,'Slutlig allokering kvv'!$B$2:$BX$550,MATCH(F$2,'Slutlig allokering kvv'!$B$1:$BX$1,0),FALSE)/1,0))</f>
        <v/>
      </c>
      <c r="G193" t="str">
        <f>IF($D193="","",IFERROR(VLOOKUP($B193,Kraftvärmeprod!$B$1:$BX$550,MATCH(G$2,Kraftvärmeprod!$B$1:$VX$1,0),FALSE)/1,0)-IFERROR(VLOOKUP($B193,'Slutlig allokering kvv'!$B$2:$BX$550,MATCH(G$2,'Slutlig allokering kvv'!$B$1:$BX$1,0),FALSE)/1,0))</f>
        <v/>
      </c>
      <c r="H193" t="str">
        <f>IF($D193="","",IFERROR(VLOOKUP($B193,Kraftvärmeprod!$B$1:$BX$550,MATCH(H$2,Kraftvärmeprod!$B$1:$VX$1,0),FALSE)/1,0)-IFERROR(VLOOKUP($B193,'Slutlig allokering kvv'!$B$2:$BX$550,MATCH(H$2,'Slutlig allokering kvv'!$B$1:$BX$1,0),FALSE)/1,0))</f>
        <v/>
      </c>
      <c r="I193" t="str">
        <f>IF($D193="","",IFERROR(VLOOKUP($B193,Kraftvärmeprod!$B$1:$BX$550,MATCH(I$2,Kraftvärmeprod!$B$1:$VX$1,0),FALSE)/1,0)-IFERROR(VLOOKUP($B193,'Slutlig allokering kvv'!$B$2:$BX$550,MATCH(I$2,'Slutlig allokering kvv'!$B$1:$BX$1,0),FALSE)/1,0))</f>
        <v/>
      </c>
      <c r="J193" t="str">
        <f>IF($D193="","",IFERROR(VLOOKUP($B193,Kraftvärmeprod!$B$1:$BX$550,MATCH(J$2,Kraftvärmeprod!$B$1:$VX$1,0),FALSE)/1,0)-IFERROR(VLOOKUP($B193,'Slutlig allokering kvv'!$B$2:$BX$550,MATCH(J$2,'Slutlig allokering kvv'!$B$1:$BX$1,0),FALSE)/1,0))</f>
        <v/>
      </c>
      <c r="K193" t="str">
        <f>IF($D193="","",IFERROR(VLOOKUP($B193,Kraftvärmeprod!$B$1:$BX$550,MATCH(K$2,Kraftvärmeprod!$B$1:$VX$1,0),FALSE)/1,0)-IFERROR(VLOOKUP($B193,'Slutlig allokering kvv'!$B$2:$BX$550,MATCH(K$2,'Slutlig allokering kvv'!$B$1:$BX$1,0),FALSE)/1,0))</f>
        <v/>
      </c>
      <c r="L193" t="str">
        <f>IF($D193="","",IFERROR(VLOOKUP($B193,Kraftvärmeprod!$B$1:$BX$550,MATCH(L$2,Kraftvärmeprod!$B$1:$VX$1,0),FALSE)/1,0)-IFERROR(VLOOKUP($B193,'Slutlig allokering kvv'!$B$2:$BX$550,MATCH(L$2,'Slutlig allokering kvv'!$B$1:$BX$1,0),FALSE)/1,0))</f>
        <v/>
      </c>
      <c r="M193" t="str">
        <f>IF($D193="","",IFERROR(VLOOKUP($B193,Kraftvärmeprod!$B$1:$BX$550,MATCH(M$2,Kraftvärmeprod!$B$1:$VX$1,0),FALSE)/1,0)-IFERROR(VLOOKUP($B193,'Slutlig allokering kvv'!$B$2:$BX$550,MATCH(M$2,'Slutlig allokering kvv'!$B$1:$BX$1,0),FALSE)/1,0))</f>
        <v/>
      </c>
      <c r="N193" t="str">
        <f>IF($D193="","",IFERROR(VLOOKUP($B193,Kraftvärmeprod!$B$1:$BX$550,MATCH(N$2,Kraftvärmeprod!$B$1:$VX$1,0),FALSE)/1,0)-IFERROR(VLOOKUP($B193,'Slutlig allokering kvv'!$B$2:$BX$550,MATCH(N$2,'Slutlig allokering kvv'!$B$1:$BX$1,0),FALSE)/1,0))</f>
        <v/>
      </c>
      <c r="O193" t="str">
        <f>IF($D193="","",IFERROR(VLOOKUP($B193,Kraftvärmeprod!$B$1:$BX$550,MATCH(O$2,Kraftvärmeprod!$B$1:$VX$1,0),FALSE)/1,0)-IFERROR(VLOOKUP($B193,'Slutlig allokering kvv'!$B$2:$BX$550,MATCH(O$2,'Slutlig allokering kvv'!$B$1:$BX$1,0),FALSE)/1,0))</f>
        <v/>
      </c>
      <c r="P193" t="str">
        <f>IF($D193="","",IFERROR(VLOOKUP($B193,Kraftvärmeprod!$B$1:$BX$550,MATCH(P$2,Kraftvärmeprod!$B$1:$VX$1,0),FALSE)/1,0)-IFERROR(VLOOKUP($B193,'Slutlig allokering kvv'!$B$2:$BX$550,MATCH(P$2,'Slutlig allokering kvv'!$B$1:$BX$1,0),FALSE)/1,0))</f>
        <v/>
      </c>
      <c r="Q193" t="str">
        <f>IF($D193="","",IFERROR(VLOOKUP($B193,Kraftvärmeprod!$B$1:$BX$550,MATCH(Q$2,Kraftvärmeprod!$B$1:$VX$1,0),FALSE)/1,0)-IFERROR(VLOOKUP($B193,'Slutlig allokering kvv'!$B$2:$BX$550,MATCH(Q$2,'Slutlig allokering kvv'!$B$1:$BX$1,0),FALSE)/1,0))</f>
        <v/>
      </c>
      <c r="R193" t="str">
        <f>IF($D193="","",IFERROR(VLOOKUP($B193,Kraftvärmeprod!$B$1:$BX$550,MATCH(R$2,Kraftvärmeprod!$B$1:$VX$1,0),FALSE)/1,0)-IFERROR(VLOOKUP($B193,'Slutlig allokering kvv'!$B$2:$BX$550,MATCH(R$2,'Slutlig allokering kvv'!$B$1:$BX$1,0),FALSE)/1,0))</f>
        <v/>
      </c>
      <c r="S193" t="str">
        <f>IF($D193="","",IFERROR(VLOOKUP($B193,Kraftvärmeprod!$B$1:$BX$550,MATCH(S$2,Kraftvärmeprod!$B$1:$VX$1,0),FALSE)/1,0)-IFERROR(VLOOKUP($B193,'Slutlig allokering kvv'!$B$2:$BX$550,MATCH(S$2,'Slutlig allokering kvv'!$B$1:$BX$1,0),FALSE)/1,0))</f>
        <v/>
      </c>
      <c r="T193" t="str">
        <f>IF($D193="","",IFERROR(VLOOKUP($B193,Kraftvärmeprod!$B$1:$BX$550,MATCH(T$2,Kraftvärmeprod!$B$1:$VX$1,0),FALSE)/1,0)-IFERROR(VLOOKUP($B193,'Slutlig allokering kvv'!$B$2:$BX$550,MATCH(T$2,'Slutlig allokering kvv'!$B$1:$BX$1,0),FALSE)/1,0))</f>
        <v/>
      </c>
      <c r="U193" t="str">
        <f>IF($D193="","",IFERROR(VLOOKUP($B193,Kraftvärmeprod!$B$1:$BX$550,MATCH(U$2,Kraftvärmeprod!$B$1:$VX$1,0),FALSE)/1,0)-IFERROR(VLOOKUP($B193,'Slutlig allokering kvv'!$B$2:$BX$550,MATCH(U$2,'Slutlig allokering kvv'!$B$1:$BX$1,0),FALSE)/1,0))</f>
        <v/>
      </c>
      <c r="V193" t="str">
        <f>IF($D193="","",IFERROR(VLOOKUP($B193,Kraftvärmeprod!$B$1:$BX$550,MATCH(V$2,Kraftvärmeprod!$B$1:$VX$1,0),FALSE)/1,0)-IFERROR(VLOOKUP($B193,'Slutlig allokering kvv'!$B$2:$BX$550,MATCH(V$2,'Slutlig allokering kvv'!$B$1:$BX$1,0),FALSE)/1,0))</f>
        <v/>
      </c>
      <c r="W193" t="str">
        <f>IF($D193="","",IFERROR(VLOOKUP($B193,Kraftvärmeprod!$B$1:$BX$550,MATCH(W$2,Kraftvärmeprod!$B$1:$VX$1,0),FALSE)/1,0)-IFERROR(VLOOKUP($B193,'Slutlig allokering kvv'!$B$2:$BX$550,MATCH(W$2,'Slutlig allokering kvv'!$B$1:$BX$1,0),FALSE)/1,0))</f>
        <v/>
      </c>
      <c r="X193" t="str">
        <f>IF($D193="","",IFERROR(VLOOKUP($B193,Kraftvärmeprod!$B$1:$BX$550,MATCH(X$2,Kraftvärmeprod!$B$1:$VX$1,0),FALSE)/1,0)-IFERROR(VLOOKUP($B193,'Slutlig allokering kvv'!$B$2:$BX$550,MATCH(X$2,'Slutlig allokering kvv'!$B$1:$BX$1,0),FALSE)/1,0))</f>
        <v/>
      </c>
      <c r="Y193" t="str">
        <f>IF($D193="","",IFERROR(VLOOKUP($B193,Kraftvärmeprod!$B$1:$BX$550,MATCH(Y$2,Kraftvärmeprod!$B$1:$VX$1,0),FALSE)/1,0)-IFERROR(VLOOKUP($B193,'Slutlig allokering kvv'!$B$2:$BX$550,MATCH(Y$2,'Slutlig allokering kvv'!$B$1:$BX$1,0),FALSE)/1,0))</f>
        <v/>
      </c>
      <c r="Z193" t="str">
        <f>IF($D193="","",IFERROR(VLOOKUP($B193,Kraftvärmeprod!$B$1:$BX$550,MATCH(Z$2,Kraftvärmeprod!$B$1:$VX$1,0),FALSE)/1,0)-IFERROR(VLOOKUP($B193,'Slutlig allokering kvv'!$B$2:$BX$550,MATCH(Z$2,'Slutlig allokering kvv'!$B$1:$BX$1,0),FALSE)/1,0))</f>
        <v/>
      </c>
      <c r="AA193" t="str">
        <f>IF($D193="","",IFERROR(VLOOKUP($B193,Kraftvärmeprod!$B$1:$BX$550,MATCH(AA$2,Kraftvärmeprod!$B$1:$VX$1,0),FALSE)/1,0)-IFERROR(VLOOKUP($B193,'Slutlig allokering kvv'!$B$2:$BX$550,MATCH(AA$2,'Slutlig allokering kvv'!$B$1:$BX$1,0),FALSE)/1,0))</f>
        <v/>
      </c>
      <c r="AB193" t="str">
        <f>IF($D193="","",IFERROR(VLOOKUP($B193,Kraftvärmeprod!$B$1:$BX$550,MATCH(AB$2,Kraftvärmeprod!$B$1:$VX$1,0),FALSE)/1,0)-IFERROR(VLOOKUP($B193,'Slutlig allokering kvv'!$B$2:$BX$550,MATCH(AB$2,'Slutlig allokering kvv'!$B$1:$BX$1,0),FALSE)/1,0))</f>
        <v/>
      </c>
      <c r="AC193" t="str">
        <f>IF($D193="","",IFERROR(VLOOKUP($B193,Kraftvärmeprod!$B$1:$BX$550,MATCH(AC$2,Kraftvärmeprod!$B$1:$VX$1,0),FALSE)/1,0)-IFERROR(VLOOKUP($B193,'Slutlig allokering kvv'!$B$2:$BX$550,MATCH(AC$2,'Slutlig allokering kvv'!$B$1:$BX$1,0),FALSE)/1,0))</f>
        <v/>
      </c>
      <c r="AD193" t="str">
        <f>IF($D193="","",IFERROR(VLOOKUP($B193,Kraftvärmeprod!$B$1:$BX$550,MATCH(AD$2,Kraftvärmeprod!$B$1:$VX$1,0),FALSE)/1,0)-IFERROR(VLOOKUP($B193,'Slutlig allokering kvv'!$B$2:$BX$550,MATCH(AD$2,'Slutlig allokering kvv'!$B$1:$BX$1,0),FALSE)/1,0))</f>
        <v/>
      </c>
      <c r="AE193" t="str">
        <f>IF($D193="","",IFERROR(VLOOKUP($B193,Miljö!$B$1:$E$550,MATCH("Hjälpel kraftvärme (GWh)",Miljö!$B$1:$E$1,0),FALSE)/1,0)-IFERROR(VLOOKUP($B193,'Slutlig allokering kvv'!$B$2:$BX$549,MATCH(AE$2,'Slutlig allokering kvv'!$B$1:$BX$1,0),FALSE)/1,0))</f>
        <v/>
      </c>
      <c r="AI193" s="274">
        <f t="shared" si="8"/>
        <v>0</v>
      </c>
      <c r="AK193">
        <f>IFERROR(VLOOKUP($B193,'Slutlig allokering kvv'!$B$2:$AX$549,MATCH("Summa slutlig allokerad tillförd energi (utan hjälpel och rökgaskondensering):",'Slutlig allokering kvv'!$B$1:$AX$1,0),FALSE)/1,"")</f>
        <v>0</v>
      </c>
      <c r="AM193" s="275" t="str">
        <f>IFERROR(1-VLOOKUP($B193,'Slutlig allokering kvv'!$B$2:$AX$549,MATCH("Andel av bränsle i kvv som allokerats till värme, exklusive rökgaskondensering och hjälpel",'Slutlig allokering kvv'!$B$1:$AX$1,0),FALSE),"")</f>
        <v/>
      </c>
      <c r="AO193" s="115" t="str">
        <f t="shared" si="9"/>
        <v/>
      </c>
      <c r="AP193" s="276" t="str">
        <f t="shared" si="10"/>
        <v/>
      </c>
      <c r="AR193" s="115" t="str">
        <f t="shared" si="11"/>
        <v/>
      </c>
    </row>
    <row r="194" spans="1:44">
      <c r="A194" t="s">
        <v>322</v>
      </c>
      <c r="B194" t="s">
        <v>324</v>
      </c>
      <c r="C194">
        <f>IFERROR(VLOOKUP($B194,Kraftvärmeprod!$B$1:$AH$479,MATCH(C$2,Kraftvärmeprod!$B$1:$AG$1,0),FALSE)/1,"")</f>
        <v>80.593000000000004</v>
      </c>
      <c r="D194">
        <f>IFERROR(VLOOKUP($B194,Kraftvärmeprod!$B$1:$AH$479,MATCH(D$2,Kraftvärmeprod!$B$1:$AG$1,0),FALSE)/1,"")</f>
        <v>13.010999999999999</v>
      </c>
      <c r="F194">
        <f>IF($D194="","",IFERROR(VLOOKUP($B194,Kraftvärmeprod!$B$1:$BX$550,MATCH(F$2,Kraftvärmeprod!$B$1:$VX$1,0),FALSE)/1,0)-IFERROR(VLOOKUP($B194,'Slutlig allokering kvv'!$B$2:$BX$550,MATCH(F$2,'Slutlig allokering kvv'!$B$1:$BX$1,0),FALSE)/1,0))</f>
        <v>0</v>
      </c>
      <c r="G194">
        <f>IF($D194="","",IFERROR(VLOOKUP($B194,Kraftvärmeprod!$B$1:$BX$550,MATCH(G$2,Kraftvärmeprod!$B$1:$VX$1,0),FALSE)/1,0)-IFERROR(VLOOKUP($B194,'Slutlig allokering kvv'!$B$2:$BX$550,MATCH(G$2,'Slutlig allokering kvv'!$B$1:$BX$1,0),FALSE)/1,0))</f>
        <v>0</v>
      </c>
      <c r="H194">
        <f>IF($D194="","",IFERROR(VLOOKUP($B194,Kraftvärmeprod!$B$1:$BX$550,MATCH(H$2,Kraftvärmeprod!$B$1:$VX$1,0),FALSE)/1,0)-IFERROR(VLOOKUP($B194,'Slutlig allokering kvv'!$B$2:$BX$550,MATCH(H$2,'Slutlig allokering kvv'!$B$1:$BX$1,0),FALSE)/1,0))</f>
        <v>0</v>
      </c>
      <c r="I194">
        <f>IF($D194="","",IFERROR(VLOOKUP($B194,Kraftvärmeprod!$B$1:$BX$550,MATCH(I$2,Kraftvärmeprod!$B$1:$VX$1,0),FALSE)/1,0)-IFERROR(VLOOKUP($B194,'Slutlig allokering kvv'!$B$2:$BX$550,MATCH(I$2,'Slutlig allokering kvv'!$B$1:$BX$1,0),FALSE)/1,0))</f>
        <v>0</v>
      </c>
      <c r="J194">
        <f>IF($D194="","",IFERROR(VLOOKUP($B194,Kraftvärmeprod!$B$1:$BX$550,MATCH(J$2,Kraftvärmeprod!$B$1:$VX$1,0),FALSE)/1,0)-IFERROR(VLOOKUP($B194,'Slutlig allokering kvv'!$B$2:$BX$550,MATCH(J$2,'Slutlig allokering kvv'!$B$1:$BX$1,0),FALSE)/1,0))</f>
        <v>0</v>
      </c>
      <c r="K194">
        <f>IF($D194="","",IFERROR(VLOOKUP($B194,Kraftvärmeprod!$B$1:$BX$550,MATCH(K$2,Kraftvärmeprod!$B$1:$VX$1,0),FALSE)/1,0)-IFERROR(VLOOKUP($B194,'Slutlig allokering kvv'!$B$2:$BX$550,MATCH(K$2,'Slutlig allokering kvv'!$B$1:$BX$1,0),FALSE)/1,0))</f>
        <v>0</v>
      </c>
      <c r="L194">
        <f>IF($D194="","",IFERROR(VLOOKUP($B194,Kraftvärmeprod!$B$1:$BX$550,MATCH(L$2,Kraftvärmeprod!$B$1:$VX$1,0),FALSE)/1,0)-IFERROR(VLOOKUP($B194,'Slutlig allokering kvv'!$B$2:$BX$550,MATCH(L$2,'Slutlig allokering kvv'!$B$1:$BX$1,0),FALSE)/1,0))</f>
        <v>36.959000000000003</v>
      </c>
      <c r="M194">
        <f>IF($D194="","",IFERROR(VLOOKUP($B194,Kraftvärmeprod!$B$1:$BX$550,MATCH(M$2,Kraftvärmeprod!$B$1:$VX$1,0),FALSE)/1,0)-IFERROR(VLOOKUP($B194,'Slutlig allokering kvv'!$B$2:$BX$550,MATCH(M$2,'Slutlig allokering kvv'!$B$1:$BX$1,0),FALSE)/1,0))</f>
        <v>0</v>
      </c>
      <c r="N194">
        <f>IF($D194="","",IFERROR(VLOOKUP($B194,Kraftvärmeprod!$B$1:$BX$550,MATCH(N$2,Kraftvärmeprod!$B$1:$VX$1,0),FALSE)/1,0)-IFERROR(VLOOKUP($B194,'Slutlig allokering kvv'!$B$2:$BX$550,MATCH(N$2,'Slutlig allokering kvv'!$B$1:$BX$1,0),FALSE)/1,0))</f>
        <v>0.45782000000000012</v>
      </c>
      <c r="O194">
        <f>IF($D194="","",IFERROR(VLOOKUP($B194,Kraftvärmeprod!$B$1:$BX$550,MATCH(O$2,Kraftvärmeprod!$B$1:$VX$1,0),FALSE)/1,0)-IFERROR(VLOOKUP($B194,'Slutlig allokering kvv'!$B$2:$BX$550,MATCH(O$2,'Slutlig allokering kvv'!$B$1:$BX$1,0),FALSE)/1,0))</f>
        <v>0</v>
      </c>
      <c r="P194">
        <f>IF($D194="","",IFERROR(VLOOKUP($B194,Kraftvärmeprod!$B$1:$BX$550,MATCH(P$2,Kraftvärmeprod!$B$1:$VX$1,0),FALSE)/1,0)-IFERROR(VLOOKUP($B194,'Slutlig allokering kvv'!$B$2:$BX$550,MATCH(P$2,'Slutlig allokering kvv'!$B$1:$BX$1,0),FALSE)/1,0))</f>
        <v>0</v>
      </c>
      <c r="Q194">
        <f>IF($D194="","",IFERROR(VLOOKUP($B194,Kraftvärmeprod!$B$1:$BX$550,MATCH(Q$2,Kraftvärmeprod!$B$1:$VX$1,0),FALSE)/1,0)-IFERROR(VLOOKUP($B194,'Slutlig allokering kvv'!$B$2:$BX$550,MATCH(Q$2,'Slutlig allokering kvv'!$B$1:$BX$1,0),FALSE)/1,0))</f>
        <v>0</v>
      </c>
      <c r="R194">
        <f>IF($D194="","",IFERROR(VLOOKUP($B194,Kraftvärmeprod!$B$1:$BX$550,MATCH(R$2,Kraftvärmeprod!$B$1:$VX$1,0),FALSE)/1,0)-IFERROR(VLOOKUP($B194,'Slutlig allokering kvv'!$B$2:$BX$550,MATCH(R$2,'Slutlig allokering kvv'!$B$1:$BX$1,0),FALSE)/1,0))</f>
        <v>0</v>
      </c>
      <c r="S194">
        <f>IF($D194="","",IFERROR(VLOOKUP($B194,Kraftvärmeprod!$B$1:$BX$550,MATCH(S$2,Kraftvärmeprod!$B$1:$VX$1,0),FALSE)/1,0)-IFERROR(VLOOKUP($B194,'Slutlig allokering kvv'!$B$2:$BX$550,MATCH(S$2,'Slutlig allokering kvv'!$B$1:$BX$1,0),FALSE)/1,0))</f>
        <v>0</v>
      </c>
      <c r="T194">
        <f>IF($D194="","",IFERROR(VLOOKUP($B194,Kraftvärmeprod!$B$1:$BX$550,MATCH(T$2,Kraftvärmeprod!$B$1:$VX$1,0),FALSE)/1,0)-IFERROR(VLOOKUP($B194,'Slutlig allokering kvv'!$B$2:$BX$550,MATCH(T$2,'Slutlig allokering kvv'!$B$1:$BX$1,0),FALSE)/1,0))</f>
        <v>0</v>
      </c>
      <c r="U194">
        <f>IF($D194="","",IFERROR(VLOOKUP($B194,Kraftvärmeprod!$B$1:$BX$550,MATCH(U$2,Kraftvärmeprod!$B$1:$VX$1,0),FALSE)/1,0)-IFERROR(VLOOKUP($B194,'Slutlig allokering kvv'!$B$2:$BX$550,MATCH(U$2,'Slutlig allokering kvv'!$B$1:$BX$1,0),FALSE)/1,0))</f>
        <v>0</v>
      </c>
      <c r="V194">
        <f>IF($D194="","",IFERROR(VLOOKUP($B194,Kraftvärmeprod!$B$1:$BX$550,MATCH(V$2,Kraftvärmeprod!$B$1:$VX$1,0),FALSE)/1,0)-IFERROR(VLOOKUP($B194,'Slutlig allokering kvv'!$B$2:$BX$550,MATCH(V$2,'Slutlig allokering kvv'!$B$1:$BX$1,0),FALSE)/1,0))</f>
        <v>0</v>
      </c>
      <c r="W194">
        <f>IF($D194="","",IFERROR(VLOOKUP($B194,Kraftvärmeprod!$B$1:$BX$550,MATCH(W$2,Kraftvärmeprod!$B$1:$VX$1,0),FALSE)/1,0)-IFERROR(VLOOKUP($B194,'Slutlig allokering kvv'!$B$2:$BX$550,MATCH(W$2,'Slutlig allokering kvv'!$B$1:$BX$1,0),FALSE)/1,0))</f>
        <v>0</v>
      </c>
      <c r="X194">
        <f>IF($D194="","",IFERROR(VLOOKUP($B194,Kraftvärmeprod!$B$1:$BX$550,MATCH(X$2,Kraftvärmeprod!$B$1:$VX$1,0),FALSE)/1,0)-IFERROR(VLOOKUP($B194,'Slutlig allokering kvv'!$B$2:$BX$550,MATCH(X$2,'Slutlig allokering kvv'!$B$1:$BX$1,0),FALSE)/1,0))</f>
        <v>0</v>
      </c>
      <c r="Y194">
        <f>IF($D194="","",IFERROR(VLOOKUP($B194,Kraftvärmeprod!$B$1:$BX$550,MATCH(Y$2,Kraftvärmeprod!$B$1:$VX$1,0),FALSE)/1,0)-IFERROR(VLOOKUP($B194,'Slutlig allokering kvv'!$B$2:$BX$550,MATCH(Y$2,'Slutlig allokering kvv'!$B$1:$BX$1,0),FALSE)/1,0))</f>
        <v>0</v>
      </c>
      <c r="Z194">
        <f>IF($D194="","",IFERROR(VLOOKUP($B194,Kraftvärmeprod!$B$1:$BX$550,MATCH(Z$2,Kraftvärmeprod!$B$1:$VX$1,0),FALSE)/1,0)-IFERROR(VLOOKUP($B194,'Slutlig allokering kvv'!$B$2:$BX$550,MATCH(Z$2,'Slutlig allokering kvv'!$B$1:$BX$1,0),FALSE)/1,0))</f>
        <v>0</v>
      </c>
      <c r="AA194">
        <f>IF($D194="","",IFERROR(VLOOKUP($B194,Kraftvärmeprod!$B$1:$BX$550,MATCH(AA$2,Kraftvärmeprod!$B$1:$VX$1,0),FALSE)/1,0)-IFERROR(VLOOKUP($B194,'Slutlig allokering kvv'!$B$2:$BX$550,MATCH(AA$2,'Slutlig allokering kvv'!$B$1:$BX$1,0),FALSE)/1,0))</f>
        <v>0</v>
      </c>
      <c r="AB194">
        <f>IF($D194="","",IFERROR(VLOOKUP($B194,Kraftvärmeprod!$B$1:$BX$550,MATCH(AB$2,Kraftvärmeprod!$B$1:$VX$1,0),FALSE)/1,0)-IFERROR(VLOOKUP($B194,'Slutlig allokering kvv'!$B$2:$BX$550,MATCH(AB$2,'Slutlig allokering kvv'!$B$1:$BX$1,0),FALSE)/1,0))</f>
        <v>0</v>
      </c>
      <c r="AC194">
        <f>IF($D194="","",IFERROR(VLOOKUP($B194,Kraftvärmeprod!$B$1:$BX$550,MATCH(AC$2,Kraftvärmeprod!$B$1:$VX$1,0),FALSE)/1,0)-IFERROR(VLOOKUP($B194,'Slutlig allokering kvv'!$B$2:$BX$550,MATCH(AC$2,'Slutlig allokering kvv'!$B$1:$BX$1,0),FALSE)/1,0))</f>
        <v>0</v>
      </c>
      <c r="AD194">
        <f>IF($D194="","",IFERROR(VLOOKUP($B194,Kraftvärmeprod!$B$1:$BX$550,MATCH(AD$2,Kraftvärmeprod!$B$1:$VX$1,0),FALSE)/1,0)-IFERROR(VLOOKUP($B194,'Slutlig allokering kvv'!$B$2:$BX$550,MATCH(AD$2,'Slutlig allokering kvv'!$B$1:$BX$1,0),FALSE)/1,0))</f>
        <v>0</v>
      </c>
      <c r="AE194">
        <f>IF($D194="","",IFERROR(VLOOKUP($B194,Miljö!$B$1:$E$550,MATCH("Hjälpel kraftvärme (GWh)",Miljö!$B$1:$E$1,0),FALSE)/1,0)-IFERROR(VLOOKUP($B194,'Slutlig allokering kvv'!$B$2:$BX$549,MATCH(AE$2,'Slutlig allokering kvv'!$B$1:$BX$1,0),FALSE)/1,0))</f>
        <v>0.28488099999999994</v>
      </c>
      <c r="AI194" s="274">
        <f t="shared" si="8"/>
        <v>37.416820000000001</v>
      </c>
      <c r="AK194">
        <f>IFERROR(VLOOKUP($B194,'Slutlig allokering kvv'!$B$2:$AX$549,MATCH("Summa slutlig allokerad tillförd energi (utan hjälpel och rökgaskondensering):",'Slutlig allokering kvv'!$B$1:$AX$1,0),FALSE)/1,"")</f>
        <v>88.934179999999998</v>
      </c>
      <c r="AM194" s="275">
        <f>IFERROR(1-VLOOKUP($B194,'Slutlig allokering kvv'!$B$2:$AX$549,MATCH("Andel av bränsle i kvv som allokerats till värme, exklusive rökgaskondensering och hjälpel",'Slutlig allokering kvv'!$B$1:$AX$1,0),FALSE),"")</f>
        <v>0.29613394432968487</v>
      </c>
      <c r="AO194" s="115">
        <f t="shared" si="9"/>
        <v>0.29613394432968476</v>
      </c>
      <c r="AP194" s="276">
        <f t="shared" si="10"/>
        <v>1.1102230246251565E-16</v>
      </c>
      <c r="AR194" s="115">
        <f t="shared" si="11"/>
        <v>0.34510379253180112</v>
      </c>
    </row>
    <row r="195" spans="1:44">
      <c r="A195" t="s">
        <v>322</v>
      </c>
      <c r="B195" t="s">
        <v>325</v>
      </c>
      <c r="C195" t="str">
        <f>IFERROR(VLOOKUP($B195,Kraftvärmeprod!$B$1:$AH$479,MATCH(C$2,Kraftvärmeprod!$B$1:$AG$1,0),FALSE)/1,"")</f>
        <v/>
      </c>
      <c r="D195" t="str">
        <f>IFERROR(VLOOKUP($B195,Kraftvärmeprod!$B$1:$AH$479,MATCH(D$2,Kraftvärmeprod!$B$1:$AG$1,0),FALSE)/1,"")</f>
        <v/>
      </c>
      <c r="F195" t="str">
        <f>IF($D195="","",IFERROR(VLOOKUP($B195,Kraftvärmeprod!$B$1:$BX$550,MATCH(F$2,Kraftvärmeprod!$B$1:$VX$1,0),FALSE)/1,0)-IFERROR(VLOOKUP($B195,'Slutlig allokering kvv'!$B$2:$BX$550,MATCH(F$2,'Slutlig allokering kvv'!$B$1:$BX$1,0),FALSE)/1,0))</f>
        <v/>
      </c>
      <c r="G195" t="str">
        <f>IF($D195="","",IFERROR(VLOOKUP($B195,Kraftvärmeprod!$B$1:$BX$550,MATCH(G$2,Kraftvärmeprod!$B$1:$VX$1,0),FALSE)/1,0)-IFERROR(VLOOKUP($B195,'Slutlig allokering kvv'!$B$2:$BX$550,MATCH(G$2,'Slutlig allokering kvv'!$B$1:$BX$1,0),FALSE)/1,0))</f>
        <v/>
      </c>
      <c r="H195" t="str">
        <f>IF($D195="","",IFERROR(VLOOKUP($B195,Kraftvärmeprod!$B$1:$BX$550,MATCH(H$2,Kraftvärmeprod!$B$1:$VX$1,0),FALSE)/1,0)-IFERROR(VLOOKUP($B195,'Slutlig allokering kvv'!$B$2:$BX$550,MATCH(H$2,'Slutlig allokering kvv'!$B$1:$BX$1,0),FALSE)/1,0))</f>
        <v/>
      </c>
      <c r="I195" t="str">
        <f>IF($D195="","",IFERROR(VLOOKUP($B195,Kraftvärmeprod!$B$1:$BX$550,MATCH(I$2,Kraftvärmeprod!$B$1:$VX$1,0),FALSE)/1,0)-IFERROR(VLOOKUP($B195,'Slutlig allokering kvv'!$B$2:$BX$550,MATCH(I$2,'Slutlig allokering kvv'!$B$1:$BX$1,0),FALSE)/1,0))</f>
        <v/>
      </c>
      <c r="J195" t="str">
        <f>IF($D195="","",IFERROR(VLOOKUP($B195,Kraftvärmeprod!$B$1:$BX$550,MATCH(J$2,Kraftvärmeprod!$B$1:$VX$1,0),FALSE)/1,0)-IFERROR(VLOOKUP($B195,'Slutlig allokering kvv'!$B$2:$BX$550,MATCH(J$2,'Slutlig allokering kvv'!$B$1:$BX$1,0),FALSE)/1,0))</f>
        <v/>
      </c>
      <c r="K195" t="str">
        <f>IF($D195="","",IFERROR(VLOOKUP($B195,Kraftvärmeprod!$B$1:$BX$550,MATCH(K$2,Kraftvärmeprod!$B$1:$VX$1,0),FALSE)/1,0)-IFERROR(VLOOKUP($B195,'Slutlig allokering kvv'!$B$2:$BX$550,MATCH(K$2,'Slutlig allokering kvv'!$B$1:$BX$1,0),FALSE)/1,0))</f>
        <v/>
      </c>
      <c r="L195" t="str">
        <f>IF($D195="","",IFERROR(VLOOKUP($B195,Kraftvärmeprod!$B$1:$BX$550,MATCH(L$2,Kraftvärmeprod!$B$1:$VX$1,0),FALSE)/1,0)-IFERROR(VLOOKUP($B195,'Slutlig allokering kvv'!$B$2:$BX$550,MATCH(L$2,'Slutlig allokering kvv'!$B$1:$BX$1,0),FALSE)/1,0))</f>
        <v/>
      </c>
      <c r="M195" t="str">
        <f>IF($D195="","",IFERROR(VLOOKUP($B195,Kraftvärmeprod!$B$1:$BX$550,MATCH(M$2,Kraftvärmeprod!$B$1:$VX$1,0),FALSE)/1,0)-IFERROR(VLOOKUP($B195,'Slutlig allokering kvv'!$B$2:$BX$550,MATCH(M$2,'Slutlig allokering kvv'!$B$1:$BX$1,0),FALSE)/1,0))</f>
        <v/>
      </c>
      <c r="N195" t="str">
        <f>IF($D195="","",IFERROR(VLOOKUP($B195,Kraftvärmeprod!$B$1:$BX$550,MATCH(N$2,Kraftvärmeprod!$B$1:$VX$1,0),FALSE)/1,0)-IFERROR(VLOOKUP($B195,'Slutlig allokering kvv'!$B$2:$BX$550,MATCH(N$2,'Slutlig allokering kvv'!$B$1:$BX$1,0),FALSE)/1,0))</f>
        <v/>
      </c>
      <c r="O195" t="str">
        <f>IF($D195="","",IFERROR(VLOOKUP($B195,Kraftvärmeprod!$B$1:$BX$550,MATCH(O$2,Kraftvärmeprod!$B$1:$VX$1,0),FALSE)/1,0)-IFERROR(VLOOKUP($B195,'Slutlig allokering kvv'!$B$2:$BX$550,MATCH(O$2,'Slutlig allokering kvv'!$B$1:$BX$1,0),FALSE)/1,0))</f>
        <v/>
      </c>
      <c r="P195" t="str">
        <f>IF($D195="","",IFERROR(VLOOKUP($B195,Kraftvärmeprod!$B$1:$BX$550,MATCH(P$2,Kraftvärmeprod!$B$1:$VX$1,0),FALSE)/1,0)-IFERROR(VLOOKUP($B195,'Slutlig allokering kvv'!$B$2:$BX$550,MATCH(P$2,'Slutlig allokering kvv'!$B$1:$BX$1,0),FALSE)/1,0))</f>
        <v/>
      </c>
      <c r="Q195" t="str">
        <f>IF($D195="","",IFERROR(VLOOKUP($B195,Kraftvärmeprod!$B$1:$BX$550,MATCH(Q$2,Kraftvärmeprod!$B$1:$VX$1,0),FALSE)/1,0)-IFERROR(VLOOKUP($B195,'Slutlig allokering kvv'!$B$2:$BX$550,MATCH(Q$2,'Slutlig allokering kvv'!$B$1:$BX$1,0),FALSE)/1,0))</f>
        <v/>
      </c>
      <c r="R195" t="str">
        <f>IF($D195="","",IFERROR(VLOOKUP($B195,Kraftvärmeprod!$B$1:$BX$550,MATCH(R$2,Kraftvärmeprod!$B$1:$VX$1,0),FALSE)/1,0)-IFERROR(VLOOKUP($B195,'Slutlig allokering kvv'!$B$2:$BX$550,MATCH(R$2,'Slutlig allokering kvv'!$B$1:$BX$1,0),FALSE)/1,0))</f>
        <v/>
      </c>
      <c r="S195" t="str">
        <f>IF($D195="","",IFERROR(VLOOKUP($B195,Kraftvärmeprod!$B$1:$BX$550,MATCH(S$2,Kraftvärmeprod!$B$1:$VX$1,0),FALSE)/1,0)-IFERROR(VLOOKUP($B195,'Slutlig allokering kvv'!$B$2:$BX$550,MATCH(S$2,'Slutlig allokering kvv'!$B$1:$BX$1,0),FALSE)/1,0))</f>
        <v/>
      </c>
      <c r="T195" t="str">
        <f>IF($D195="","",IFERROR(VLOOKUP($B195,Kraftvärmeprod!$B$1:$BX$550,MATCH(T$2,Kraftvärmeprod!$B$1:$VX$1,0),FALSE)/1,0)-IFERROR(VLOOKUP($B195,'Slutlig allokering kvv'!$B$2:$BX$550,MATCH(T$2,'Slutlig allokering kvv'!$B$1:$BX$1,0),FALSE)/1,0))</f>
        <v/>
      </c>
      <c r="U195" t="str">
        <f>IF($D195="","",IFERROR(VLOOKUP($B195,Kraftvärmeprod!$B$1:$BX$550,MATCH(U$2,Kraftvärmeprod!$B$1:$VX$1,0),FALSE)/1,0)-IFERROR(VLOOKUP($B195,'Slutlig allokering kvv'!$B$2:$BX$550,MATCH(U$2,'Slutlig allokering kvv'!$B$1:$BX$1,0),FALSE)/1,0))</f>
        <v/>
      </c>
      <c r="V195" t="str">
        <f>IF($D195="","",IFERROR(VLOOKUP($B195,Kraftvärmeprod!$B$1:$BX$550,MATCH(V$2,Kraftvärmeprod!$B$1:$VX$1,0),FALSE)/1,0)-IFERROR(VLOOKUP($B195,'Slutlig allokering kvv'!$B$2:$BX$550,MATCH(V$2,'Slutlig allokering kvv'!$B$1:$BX$1,0),FALSE)/1,0))</f>
        <v/>
      </c>
      <c r="W195" t="str">
        <f>IF($D195="","",IFERROR(VLOOKUP($B195,Kraftvärmeprod!$B$1:$BX$550,MATCH(W$2,Kraftvärmeprod!$B$1:$VX$1,0),FALSE)/1,0)-IFERROR(VLOOKUP($B195,'Slutlig allokering kvv'!$B$2:$BX$550,MATCH(W$2,'Slutlig allokering kvv'!$B$1:$BX$1,0),FALSE)/1,0))</f>
        <v/>
      </c>
      <c r="X195" t="str">
        <f>IF($D195="","",IFERROR(VLOOKUP($B195,Kraftvärmeprod!$B$1:$BX$550,MATCH(X$2,Kraftvärmeprod!$B$1:$VX$1,0),FALSE)/1,0)-IFERROR(VLOOKUP($B195,'Slutlig allokering kvv'!$B$2:$BX$550,MATCH(X$2,'Slutlig allokering kvv'!$B$1:$BX$1,0),FALSE)/1,0))</f>
        <v/>
      </c>
      <c r="Y195" t="str">
        <f>IF($D195="","",IFERROR(VLOOKUP($B195,Kraftvärmeprod!$B$1:$BX$550,MATCH(Y$2,Kraftvärmeprod!$B$1:$VX$1,0),FALSE)/1,0)-IFERROR(VLOOKUP($B195,'Slutlig allokering kvv'!$B$2:$BX$550,MATCH(Y$2,'Slutlig allokering kvv'!$B$1:$BX$1,0),FALSE)/1,0))</f>
        <v/>
      </c>
      <c r="Z195" t="str">
        <f>IF($D195="","",IFERROR(VLOOKUP($B195,Kraftvärmeprod!$B$1:$BX$550,MATCH(Z$2,Kraftvärmeprod!$B$1:$VX$1,0),FALSE)/1,0)-IFERROR(VLOOKUP($B195,'Slutlig allokering kvv'!$B$2:$BX$550,MATCH(Z$2,'Slutlig allokering kvv'!$B$1:$BX$1,0),FALSE)/1,0))</f>
        <v/>
      </c>
      <c r="AA195" t="str">
        <f>IF($D195="","",IFERROR(VLOOKUP($B195,Kraftvärmeprod!$B$1:$BX$550,MATCH(AA$2,Kraftvärmeprod!$B$1:$VX$1,0),FALSE)/1,0)-IFERROR(VLOOKUP($B195,'Slutlig allokering kvv'!$B$2:$BX$550,MATCH(AA$2,'Slutlig allokering kvv'!$B$1:$BX$1,0),FALSE)/1,0))</f>
        <v/>
      </c>
      <c r="AB195" t="str">
        <f>IF($D195="","",IFERROR(VLOOKUP($B195,Kraftvärmeprod!$B$1:$BX$550,MATCH(AB$2,Kraftvärmeprod!$B$1:$VX$1,0),FALSE)/1,0)-IFERROR(VLOOKUP($B195,'Slutlig allokering kvv'!$B$2:$BX$550,MATCH(AB$2,'Slutlig allokering kvv'!$B$1:$BX$1,0),FALSE)/1,0))</f>
        <v/>
      </c>
      <c r="AC195" t="str">
        <f>IF($D195="","",IFERROR(VLOOKUP($B195,Kraftvärmeprod!$B$1:$BX$550,MATCH(AC$2,Kraftvärmeprod!$B$1:$VX$1,0),FALSE)/1,0)-IFERROR(VLOOKUP($B195,'Slutlig allokering kvv'!$B$2:$BX$550,MATCH(AC$2,'Slutlig allokering kvv'!$B$1:$BX$1,0),FALSE)/1,0))</f>
        <v/>
      </c>
      <c r="AD195" t="str">
        <f>IF($D195="","",IFERROR(VLOOKUP($B195,Kraftvärmeprod!$B$1:$BX$550,MATCH(AD$2,Kraftvärmeprod!$B$1:$VX$1,0),FALSE)/1,0)-IFERROR(VLOOKUP($B195,'Slutlig allokering kvv'!$B$2:$BX$550,MATCH(AD$2,'Slutlig allokering kvv'!$B$1:$BX$1,0),FALSE)/1,0))</f>
        <v/>
      </c>
      <c r="AE195" t="str">
        <f>IF($D195="","",IFERROR(VLOOKUP($B195,Miljö!$B$1:$E$550,MATCH("Hjälpel kraftvärme (GWh)",Miljö!$B$1:$E$1,0),FALSE)/1,0)-IFERROR(VLOOKUP($B195,'Slutlig allokering kvv'!$B$2:$BX$549,MATCH(AE$2,'Slutlig allokering kvv'!$B$1:$BX$1,0),FALSE)/1,0))</f>
        <v/>
      </c>
      <c r="AI195" s="274">
        <f t="shared" si="8"/>
        <v>0</v>
      </c>
      <c r="AK195">
        <f>IFERROR(VLOOKUP($B195,'Slutlig allokering kvv'!$B$2:$AX$549,MATCH("Summa slutlig allokerad tillförd energi (utan hjälpel och rökgaskondensering):",'Slutlig allokering kvv'!$B$1:$AX$1,0),FALSE)/1,"")</f>
        <v>0</v>
      </c>
      <c r="AM195" s="275" t="str">
        <f>IFERROR(1-VLOOKUP($B195,'Slutlig allokering kvv'!$B$2:$AX$549,MATCH("Andel av bränsle i kvv som allokerats till värme, exklusive rökgaskondensering och hjälpel",'Slutlig allokering kvv'!$B$1:$AX$1,0),FALSE),"")</f>
        <v/>
      </c>
      <c r="AO195" s="115" t="str">
        <f t="shared" si="9"/>
        <v/>
      </c>
      <c r="AP195" s="276" t="str">
        <f t="shared" si="10"/>
        <v/>
      </c>
      <c r="AR195" s="115" t="str">
        <f t="shared" si="11"/>
        <v/>
      </c>
    </row>
    <row r="196" spans="1:44">
      <c r="A196" t="s">
        <v>326</v>
      </c>
      <c r="B196" t="s">
        <v>327</v>
      </c>
      <c r="C196">
        <f>IFERROR(VLOOKUP($B196,Kraftvärmeprod!$B$1:$AH$479,MATCH(C$2,Kraftvärmeprod!$B$1:$AG$1,0),FALSE)/1,"")</f>
        <v>135.6</v>
      </c>
      <c r="D196">
        <f>IFERROR(VLOOKUP($B196,Kraftvärmeprod!$B$1:$AH$479,MATCH(D$2,Kraftvärmeprod!$B$1:$AG$1,0),FALSE)/1,"")</f>
        <v>6.9</v>
      </c>
      <c r="F196">
        <f>IF($D196="","",IFERROR(VLOOKUP($B196,Kraftvärmeprod!$B$1:$BX$550,MATCH(F$2,Kraftvärmeprod!$B$1:$VX$1,0),FALSE)/1,0)-IFERROR(VLOOKUP($B196,'Slutlig allokering kvv'!$B$2:$BX$550,MATCH(F$2,'Slutlig allokering kvv'!$B$1:$BX$1,0),FALSE)/1,0))</f>
        <v>0</v>
      </c>
      <c r="G196">
        <f>IF($D196="","",IFERROR(VLOOKUP($B196,Kraftvärmeprod!$B$1:$BX$550,MATCH(G$2,Kraftvärmeprod!$B$1:$VX$1,0),FALSE)/1,0)-IFERROR(VLOOKUP($B196,'Slutlig allokering kvv'!$B$2:$BX$550,MATCH(G$2,'Slutlig allokering kvv'!$B$1:$BX$1,0),FALSE)/1,0))</f>
        <v>0</v>
      </c>
      <c r="H196">
        <f>IF($D196="","",IFERROR(VLOOKUP($B196,Kraftvärmeprod!$B$1:$BX$550,MATCH(H$2,Kraftvärmeprod!$B$1:$VX$1,0),FALSE)/1,0)-IFERROR(VLOOKUP($B196,'Slutlig allokering kvv'!$B$2:$BX$550,MATCH(H$2,'Slutlig allokering kvv'!$B$1:$BX$1,0),FALSE)/1,0))</f>
        <v>0</v>
      </c>
      <c r="I196">
        <f>IF($D196="","",IFERROR(VLOOKUP($B196,Kraftvärmeprod!$B$1:$BX$550,MATCH(I$2,Kraftvärmeprod!$B$1:$VX$1,0),FALSE)/1,0)-IFERROR(VLOOKUP($B196,'Slutlig allokering kvv'!$B$2:$BX$550,MATCH(I$2,'Slutlig allokering kvv'!$B$1:$BX$1,0),FALSE)/1,0))</f>
        <v>0</v>
      </c>
      <c r="J196">
        <f>IF($D196="","",IFERROR(VLOOKUP($B196,Kraftvärmeprod!$B$1:$BX$550,MATCH(J$2,Kraftvärmeprod!$B$1:$VX$1,0),FALSE)/1,0)-IFERROR(VLOOKUP($B196,'Slutlig allokering kvv'!$B$2:$BX$550,MATCH(J$2,'Slutlig allokering kvv'!$B$1:$BX$1,0),FALSE)/1,0))</f>
        <v>0</v>
      </c>
      <c r="K196">
        <f>IF($D196="","",IFERROR(VLOOKUP($B196,Kraftvärmeprod!$B$1:$BX$550,MATCH(K$2,Kraftvärmeprod!$B$1:$VX$1,0),FALSE)/1,0)-IFERROR(VLOOKUP($B196,'Slutlig allokering kvv'!$B$2:$BX$550,MATCH(K$2,'Slutlig allokering kvv'!$B$1:$BX$1,0),FALSE)/1,0))</f>
        <v>0</v>
      </c>
      <c r="L196">
        <f>IF($D196="","",IFERROR(VLOOKUP($B196,Kraftvärmeprod!$B$1:$BX$550,MATCH(L$2,Kraftvärmeprod!$B$1:$VX$1,0),FALSE)/1,0)-IFERROR(VLOOKUP($B196,'Slutlig allokering kvv'!$B$2:$BX$550,MATCH(L$2,'Slutlig allokering kvv'!$B$1:$BX$1,0),FALSE)/1,0))</f>
        <v>0</v>
      </c>
      <c r="M196">
        <f>IF($D196="","",IFERROR(VLOOKUP($B196,Kraftvärmeprod!$B$1:$BX$550,MATCH(M$2,Kraftvärmeprod!$B$1:$VX$1,0),FALSE)/1,0)-IFERROR(VLOOKUP($B196,'Slutlig allokering kvv'!$B$2:$BX$550,MATCH(M$2,'Slutlig allokering kvv'!$B$1:$BX$1,0),FALSE)/1,0))</f>
        <v>0</v>
      </c>
      <c r="N196">
        <f>IF($D196="","",IFERROR(VLOOKUP($B196,Kraftvärmeprod!$B$1:$BX$550,MATCH(N$2,Kraftvärmeprod!$B$1:$VX$1,0),FALSE)/1,0)-IFERROR(VLOOKUP($B196,'Slutlig allokering kvv'!$B$2:$BX$550,MATCH(N$2,'Slutlig allokering kvv'!$B$1:$BX$1,0),FALSE)/1,0))</f>
        <v>0</v>
      </c>
      <c r="O196">
        <f>IF($D196="","",IFERROR(VLOOKUP($B196,Kraftvärmeprod!$B$1:$BX$550,MATCH(O$2,Kraftvärmeprod!$B$1:$VX$1,0),FALSE)/1,0)-IFERROR(VLOOKUP($B196,'Slutlig allokering kvv'!$B$2:$BX$550,MATCH(O$2,'Slutlig allokering kvv'!$B$1:$BX$1,0),FALSE)/1,0))</f>
        <v>3.3953999999999986</v>
      </c>
      <c r="P196">
        <f>IF($D196="","",IFERROR(VLOOKUP($B196,Kraftvärmeprod!$B$1:$BX$550,MATCH(P$2,Kraftvärmeprod!$B$1:$VX$1,0),FALSE)/1,0)-IFERROR(VLOOKUP($B196,'Slutlig allokering kvv'!$B$2:$BX$550,MATCH(P$2,'Slutlig allokering kvv'!$B$1:$BX$1,0),FALSE)/1,0))</f>
        <v>0</v>
      </c>
      <c r="Q196">
        <f>IF($D196="","",IFERROR(VLOOKUP($B196,Kraftvärmeprod!$B$1:$BX$550,MATCH(Q$2,Kraftvärmeprod!$B$1:$VX$1,0),FALSE)/1,0)-IFERROR(VLOOKUP($B196,'Slutlig allokering kvv'!$B$2:$BX$550,MATCH(Q$2,'Slutlig allokering kvv'!$B$1:$BX$1,0),FALSE)/1,0))</f>
        <v>0</v>
      </c>
      <c r="R196">
        <f>IF($D196="","",IFERROR(VLOOKUP($B196,Kraftvärmeprod!$B$1:$BX$550,MATCH(R$2,Kraftvärmeprod!$B$1:$VX$1,0),FALSE)/1,0)-IFERROR(VLOOKUP($B196,'Slutlig allokering kvv'!$B$2:$BX$550,MATCH(R$2,'Slutlig allokering kvv'!$B$1:$BX$1,0),FALSE)/1,0))</f>
        <v>0</v>
      </c>
      <c r="S196">
        <f>IF($D196="","",IFERROR(VLOOKUP($B196,Kraftvärmeprod!$B$1:$BX$550,MATCH(S$2,Kraftvärmeprod!$B$1:$VX$1,0),FALSE)/1,0)-IFERROR(VLOOKUP($B196,'Slutlig allokering kvv'!$B$2:$BX$550,MATCH(S$2,'Slutlig allokering kvv'!$B$1:$BX$1,0),FALSE)/1,0))</f>
        <v>0</v>
      </c>
      <c r="T196">
        <f>IF($D196="","",IFERROR(VLOOKUP($B196,Kraftvärmeprod!$B$1:$BX$550,MATCH(T$2,Kraftvärmeprod!$B$1:$VX$1,0),FALSE)/1,0)-IFERROR(VLOOKUP($B196,'Slutlig allokering kvv'!$B$2:$BX$550,MATCH(T$2,'Slutlig allokering kvv'!$B$1:$BX$1,0),FALSE)/1,0))</f>
        <v>0</v>
      </c>
      <c r="U196">
        <f>IF($D196="","",IFERROR(VLOOKUP($B196,Kraftvärmeprod!$B$1:$BX$550,MATCH(U$2,Kraftvärmeprod!$B$1:$VX$1,0),FALSE)/1,0)-IFERROR(VLOOKUP($B196,'Slutlig allokering kvv'!$B$2:$BX$550,MATCH(U$2,'Slutlig allokering kvv'!$B$1:$BX$1,0),FALSE)/1,0))</f>
        <v>0</v>
      </c>
      <c r="V196">
        <f>IF($D196="","",IFERROR(VLOOKUP($B196,Kraftvärmeprod!$B$1:$BX$550,MATCH(V$2,Kraftvärmeprod!$B$1:$VX$1,0),FALSE)/1,0)-IFERROR(VLOOKUP($B196,'Slutlig allokering kvv'!$B$2:$BX$550,MATCH(V$2,'Slutlig allokering kvv'!$B$1:$BX$1,0),FALSE)/1,0))</f>
        <v>0</v>
      </c>
      <c r="W196">
        <f>IF($D196="","",IFERROR(VLOOKUP($B196,Kraftvärmeprod!$B$1:$BX$550,MATCH(W$2,Kraftvärmeprod!$B$1:$VX$1,0),FALSE)/1,0)-IFERROR(VLOOKUP($B196,'Slutlig allokering kvv'!$B$2:$BX$550,MATCH(W$2,'Slutlig allokering kvv'!$B$1:$BX$1,0),FALSE)/1,0))</f>
        <v>0</v>
      </c>
      <c r="X196">
        <f>IF($D196="","",IFERROR(VLOOKUP($B196,Kraftvärmeprod!$B$1:$BX$550,MATCH(X$2,Kraftvärmeprod!$B$1:$VX$1,0),FALSE)/1,0)-IFERROR(VLOOKUP($B196,'Slutlig allokering kvv'!$B$2:$BX$550,MATCH(X$2,'Slutlig allokering kvv'!$B$1:$BX$1,0),FALSE)/1,0))</f>
        <v>0</v>
      </c>
      <c r="Y196">
        <f>IF($D196="","",IFERROR(VLOOKUP($B196,Kraftvärmeprod!$B$1:$BX$550,MATCH(Y$2,Kraftvärmeprod!$B$1:$VX$1,0),FALSE)/1,0)-IFERROR(VLOOKUP($B196,'Slutlig allokering kvv'!$B$2:$BX$550,MATCH(Y$2,'Slutlig allokering kvv'!$B$1:$BX$1,0),FALSE)/1,0))</f>
        <v>0</v>
      </c>
      <c r="Z196">
        <f>IF($D196="","",IFERROR(VLOOKUP($B196,Kraftvärmeprod!$B$1:$BX$550,MATCH(Z$2,Kraftvärmeprod!$B$1:$VX$1,0),FALSE)/1,0)-IFERROR(VLOOKUP($B196,'Slutlig allokering kvv'!$B$2:$BX$550,MATCH(Z$2,'Slutlig allokering kvv'!$B$1:$BX$1,0),FALSE)/1,0))</f>
        <v>0</v>
      </c>
      <c r="AA196">
        <f>IF($D196="","",IFERROR(VLOOKUP($B196,Kraftvärmeprod!$B$1:$BX$550,MATCH(AA$2,Kraftvärmeprod!$B$1:$VX$1,0),FALSE)/1,0)-IFERROR(VLOOKUP($B196,'Slutlig allokering kvv'!$B$2:$BX$550,MATCH(AA$2,'Slutlig allokering kvv'!$B$1:$BX$1,0),FALSE)/1,0))</f>
        <v>23.805000000000007</v>
      </c>
      <c r="AB196">
        <f>IF($D196="","",IFERROR(VLOOKUP($B196,Kraftvärmeprod!$B$1:$BX$550,MATCH(AB$2,Kraftvärmeprod!$B$1:$VX$1,0),FALSE)/1,0)-IFERROR(VLOOKUP($B196,'Slutlig allokering kvv'!$B$2:$BX$550,MATCH(AB$2,'Slutlig allokering kvv'!$B$1:$BX$1,0),FALSE)/1,0))</f>
        <v>0</v>
      </c>
      <c r="AC196">
        <f>IF($D196="","",IFERROR(VLOOKUP($B196,Kraftvärmeprod!$B$1:$BX$550,MATCH(AC$2,Kraftvärmeprod!$B$1:$VX$1,0),FALSE)/1,0)-IFERROR(VLOOKUP($B196,'Slutlig allokering kvv'!$B$2:$BX$550,MATCH(AC$2,'Slutlig allokering kvv'!$B$1:$BX$1,0),FALSE)/1,0))</f>
        <v>0</v>
      </c>
      <c r="AD196">
        <f>IF($D196="","",IFERROR(VLOOKUP($B196,Kraftvärmeprod!$B$1:$BX$550,MATCH(AD$2,Kraftvärmeprod!$B$1:$VX$1,0),FALSE)/1,0)-IFERROR(VLOOKUP($B196,'Slutlig allokering kvv'!$B$2:$BX$550,MATCH(AD$2,'Slutlig allokering kvv'!$B$1:$BX$1,0),FALSE)/1,0))</f>
        <v>0</v>
      </c>
      <c r="AE196">
        <f>IF($D196="","",IFERROR(VLOOKUP($B196,Miljö!$B$1:$E$550,MATCH("Hjälpel kraftvärme (GWh)",Miljö!$B$1:$E$1,0),FALSE)/1,0)-IFERROR(VLOOKUP($B196,'Slutlig allokering kvv'!$B$2:$BX$549,MATCH(AE$2,'Slutlig allokering kvv'!$B$1:$BX$1,0),FALSE)/1,0))</f>
        <v>1.2438399999999996</v>
      </c>
      <c r="AI196" s="274">
        <f t="shared" ref="AI196:AI259" si="12">SUM(F196:AC196)</f>
        <v>27.200400000000005</v>
      </c>
      <c r="AK196">
        <f>IFERROR(VLOOKUP($B196,'Slutlig allokering kvv'!$B$2:$AX$549,MATCH("Summa slutlig allokerad tillförd energi (utan hjälpel och rökgaskondensering):",'Slutlig allokering kvv'!$B$1:$AX$1,0),FALSE)/1,"")</f>
        <v>171.7996</v>
      </c>
      <c r="AM196" s="275">
        <f>IFERROR(1-VLOOKUP($B196,'Slutlig allokering kvv'!$B$2:$AX$549,MATCH("Andel av bränsle i kvv som allokerats till värme, exklusive rökgaskondensering och hjälpel",'Slutlig allokering kvv'!$B$1:$AX$1,0),FALSE),"")</f>
        <v>0.13668542713567844</v>
      </c>
      <c r="AO196" s="115">
        <f t="shared" ref="AO196:AO259" si="13">IFERROR(AI196/(AI196+AK196),"")</f>
        <v>0.13668542713567841</v>
      </c>
      <c r="AP196" s="276">
        <f t="shared" ref="AP196:AP259" si="14">IFERROR(AM196-AO196,"")</f>
        <v>2.7755575615628914E-17</v>
      </c>
      <c r="AR196" s="115">
        <f t="shared" ref="AR196:AR259" si="15">IFERROR(D196/(AI196+AE196),"")</f>
        <v>0.24257986854280514</v>
      </c>
    </row>
    <row r="197" spans="1:44">
      <c r="A197" t="s">
        <v>328</v>
      </c>
      <c r="B197" t="s">
        <v>329</v>
      </c>
      <c r="C197" t="str">
        <f>IFERROR(VLOOKUP($B197,Kraftvärmeprod!$B$1:$AH$479,MATCH(C$2,Kraftvärmeprod!$B$1:$AG$1,0),FALSE)/1,"")</f>
        <v/>
      </c>
      <c r="D197" t="str">
        <f>IFERROR(VLOOKUP($B197,Kraftvärmeprod!$B$1:$AH$479,MATCH(D$2,Kraftvärmeprod!$B$1:$AG$1,0),FALSE)/1,"")</f>
        <v/>
      </c>
      <c r="F197" t="str">
        <f>IF($D197="","",IFERROR(VLOOKUP($B197,Kraftvärmeprod!$B$1:$BX$550,MATCH(F$2,Kraftvärmeprod!$B$1:$VX$1,0),FALSE)/1,0)-IFERROR(VLOOKUP($B197,'Slutlig allokering kvv'!$B$2:$BX$550,MATCH(F$2,'Slutlig allokering kvv'!$B$1:$BX$1,0),FALSE)/1,0))</f>
        <v/>
      </c>
      <c r="G197" t="str">
        <f>IF($D197="","",IFERROR(VLOOKUP($B197,Kraftvärmeprod!$B$1:$BX$550,MATCH(G$2,Kraftvärmeprod!$B$1:$VX$1,0),FALSE)/1,0)-IFERROR(VLOOKUP($B197,'Slutlig allokering kvv'!$B$2:$BX$550,MATCH(G$2,'Slutlig allokering kvv'!$B$1:$BX$1,0),FALSE)/1,0))</f>
        <v/>
      </c>
      <c r="H197" t="str">
        <f>IF($D197="","",IFERROR(VLOOKUP($B197,Kraftvärmeprod!$B$1:$BX$550,MATCH(H$2,Kraftvärmeprod!$B$1:$VX$1,0),FALSE)/1,0)-IFERROR(VLOOKUP($B197,'Slutlig allokering kvv'!$B$2:$BX$550,MATCH(H$2,'Slutlig allokering kvv'!$B$1:$BX$1,0),FALSE)/1,0))</f>
        <v/>
      </c>
      <c r="I197" t="str">
        <f>IF($D197="","",IFERROR(VLOOKUP($B197,Kraftvärmeprod!$B$1:$BX$550,MATCH(I$2,Kraftvärmeprod!$B$1:$VX$1,0),FALSE)/1,0)-IFERROR(VLOOKUP($B197,'Slutlig allokering kvv'!$B$2:$BX$550,MATCH(I$2,'Slutlig allokering kvv'!$B$1:$BX$1,0),FALSE)/1,0))</f>
        <v/>
      </c>
      <c r="J197" t="str">
        <f>IF($D197="","",IFERROR(VLOOKUP($B197,Kraftvärmeprod!$B$1:$BX$550,MATCH(J$2,Kraftvärmeprod!$B$1:$VX$1,0),FALSE)/1,0)-IFERROR(VLOOKUP($B197,'Slutlig allokering kvv'!$B$2:$BX$550,MATCH(J$2,'Slutlig allokering kvv'!$B$1:$BX$1,0),FALSE)/1,0))</f>
        <v/>
      </c>
      <c r="K197" t="str">
        <f>IF($D197="","",IFERROR(VLOOKUP($B197,Kraftvärmeprod!$B$1:$BX$550,MATCH(K$2,Kraftvärmeprod!$B$1:$VX$1,0),FALSE)/1,0)-IFERROR(VLOOKUP($B197,'Slutlig allokering kvv'!$B$2:$BX$550,MATCH(K$2,'Slutlig allokering kvv'!$B$1:$BX$1,0),FALSE)/1,0))</f>
        <v/>
      </c>
      <c r="L197" t="str">
        <f>IF($D197="","",IFERROR(VLOOKUP($B197,Kraftvärmeprod!$B$1:$BX$550,MATCH(L$2,Kraftvärmeprod!$B$1:$VX$1,0),FALSE)/1,0)-IFERROR(VLOOKUP($B197,'Slutlig allokering kvv'!$B$2:$BX$550,MATCH(L$2,'Slutlig allokering kvv'!$B$1:$BX$1,0),FALSE)/1,0))</f>
        <v/>
      </c>
      <c r="M197" t="str">
        <f>IF($D197="","",IFERROR(VLOOKUP($B197,Kraftvärmeprod!$B$1:$BX$550,MATCH(M$2,Kraftvärmeprod!$B$1:$VX$1,0),FALSE)/1,0)-IFERROR(VLOOKUP($B197,'Slutlig allokering kvv'!$B$2:$BX$550,MATCH(M$2,'Slutlig allokering kvv'!$B$1:$BX$1,0),FALSE)/1,0))</f>
        <v/>
      </c>
      <c r="N197" t="str">
        <f>IF($D197="","",IFERROR(VLOOKUP($B197,Kraftvärmeprod!$B$1:$BX$550,MATCH(N$2,Kraftvärmeprod!$B$1:$VX$1,0),FALSE)/1,0)-IFERROR(VLOOKUP($B197,'Slutlig allokering kvv'!$B$2:$BX$550,MATCH(N$2,'Slutlig allokering kvv'!$B$1:$BX$1,0),FALSE)/1,0))</f>
        <v/>
      </c>
      <c r="O197" t="str">
        <f>IF($D197="","",IFERROR(VLOOKUP($B197,Kraftvärmeprod!$B$1:$BX$550,MATCH(O$2,Kraftvärmeprod!$B$1:$VX$1,0),FALSE)/1,0)-IFERROR(VLOOKUP($B197,'Slutlig allokering kvv'!$B$2:$BX$550,MATCH(O$2,'Slutlig allokering kvv'!$B$1:$BX$1,0),FALSE)/1,0))</f>
        <v/>
      </c>
      <c r="P197" t="str">
        <f>IF($D197="","",IFERROR(VLOOKUP($B197,Kraftvärmeprod!$B$1:$BX$550,MATCH(P$2,Kraftvärmeprod!$B$1:$VX$1,0),FALSE)/1,0)-IFERROR(VLOOKUP($B197,'Slutlig allokering kvv'!$B$2:$BX$550,MATCH(P$2,'Slutlig allokering kvv'!$B$1:$BX$1,0),FALSE)/1,0))</f>
        <v/>
      </c>
      <c r="Q197" t="str">
        <f>IF($D197="","",IFERROR(VLOOKUP($B197,Kraftvärmeprod!$B$1:$BX$550,MATCH(Q$2,Kraftvärmeprod!$B$1:$VX$1,0),FALSE)/1,0)-IFERROR(VLOOKUP($B197,'Slutlig allokering kvv'!$B$2:$BX$550,MATCH(Q$2,'Slutlig allokering kvv'!$B$1:$BX$1,0),FALSE)/1,0))</f>
        <v/>
      </c>
      <c r="R197" t="str">
        <f>IF($D197="","",IFERROR(VLOOKUP($B197,Kraftvärmeprod!$B$1:$BX$550,MATCH(R$2,Kraftvärmeprod!$B$1:$VX$1,0),FALSE)/1,0)-IFERROR(VLOOKUP($B197,'Slutlig allokering kvv'!$B$2:$BX$550,MATCH(R$2,'Slutlig allokering kvv'!$B$1:$BX$1,0),FALSE)/1,0))</f>
        <v/>
      </c>
      <c r="S197" t="str">
        <f>IF($D197="","",IFERROR(VLOOKUP($B197,Kraftvärmeprod!$B$1:$BX$550,MATCH(S$2,Kraftvärmeprod!$B$1:$VX$1,0),FALSE)/1,0)-IFERROR(VLOOKUP($B197,'Slutlig allokering kvv'!$B$2:$BX$550,MATCH(S$2,'Slutlig allokering kvv'!$B$1:$BX$1,0),FALSE)/1,0))</f>
        <v/>
      </c>
      <c r="T197" t="str">
        <f>IF($D197="","",IFERROR(VLOOKUP($B197,Kraftvärmeprod!$B$1:$BX$550,MATCH(T$2,Kraftvärmeprod!$B$1:$VX$1,0),FALSE)/1,0)-IFERROR(VLOOKUP($B197,'Slutlig allokering kvv'!$B$2:$BX$550,MATCH(T$2,'Slutlig allokering kvv'!$B$1:$BX$1,0),FALSE)/1,0))</f>
        <v/>
      </c>
      <c r="U197" t="str">
        <f>IF($D197="","",IFERROR(VLOOKUP($B197,Kraftvärmeprod!$B$1:$BX$550,MATCH(U$2,Kraftvärmeprod!$B$1:$VX$1,0),FALSE)/1,0)-IFERROR(VLOOKUP($B197,'Slutlig allokering kvv'!$B$2:$BX$550,MATCH(U$2,'Slutlig allokering kvv'!$B$1:$BX$1,0),FALSE)/1,0))</f>
        <v/>
      </c>
      <c r="V197" t="str">
        <f>IF($D197="","",IFERROR(VLOOKUP($B197,Kraftvärmeprod!$B$1:$BX$550,MATCH(V$2,Kraftvärmeprod!$B$1:$VX$1,0),FALSE)/1,0)-IFERROR(VLOOKUP($B197,'Slutlig allokering kvv'!$B$2:$BX$550,MATCH(V$2,'Slutlig allokering kvv'!$B$1:$BX$1,0),FALSE)/1,0))</f>
        <v/>
      </c>
      <c r="W197" t="str">
        <f>IF($D197="","",IFERROR(VLOOKUP($B197,Kraftvärmeprod!$B$1:$BX$550,MATCH(W$2,Kraftvärmeprod!$B$1:$VX$1,0),FALSE)/1,0)-IFERROR(VLOOKUP($B197,'Slutlig allokering kvv'!$B$2:$BX$550,MATCH(W$2,'Slutlig allokering kvv'!$B$1:$BX$1,0),FALSE)/1,0))</f>
        <v/>
      </c>
      <c r="X197" t="str">
        <f>IF($D197="","",IFERROR(VLOOKUP($B197,Kraftvärmeprod!$B$1:$BX$550,MATCH(X$2,Kraftvärmeprod!$B$1:$VX$1,0),FALSE)/1,0)-IFERROR(VLOOKUP($B197,'Slutlig allokering kvv'!$B$2:$BX$550,MATCH(X$2,'Slutlig allokering kvv'!$B$1:$BX$1,0),FALSE)/1,0))</f>
        <v/>
      </c>
      <c r="Y197" t="str">
        <f>IF($D197="","",IFERROR(VLOOKUP($B197,Kraftvärmeprod!$B$1:$BX$550,MATCH(Y$2,Kraftvärmeprod!$B$1:$VX$1,0),FALSE)/1,0)-IFERROR(VLOOKUP($B197,'Slutlig allokering kvv'!$B$2:$BX$550,MATCH(Y$2,'Slutlig allokering kvv'!$B$1:$BX$1,0),FALSE)/1,0))</f>
        <v/>
      </c>
      <c r="Z197" t="str">
        <f>IF($D197="","",IFERROR(VLOOKUP($B197,Kraftvärmeprod!$B$1:$BX$550,MATCH(Z$2,Kraftvärmeprod!$B$1:$VX$1,0),FALSE)/1,0)-IFERROR(VLOOKUP($B197,'Slutlig allokering kvv'!$B$2:$BX$550,MATCH(Z$2,'Slutlig allokering kvv'!$B$1:$BX$1,0),FALSE)/1,0))</f>
        <v/>
      </c>
      <c r="AA197" t="str">
        <f>IF($D197="","",IFERROR(VLOOKUP($B197,Kraftvärmeprod!$B$1:$BX$550,MATCH(AA$2,Kraftvärmeprod!$B$1:$VX$1,0),FALSE)/1,0)-IFERROR(VLOOKUP($B197,'Slutlig allokering kvv'!$B$2:$BX$550,MATCH(AA$2,'Slutlig allokering kvv'!$B$1:$BX$1,0),FALSE)/1,0))</f>
        <v/>
      </c>
      <c r="AB197" t="str">
        <f>IF($D197="","",IFERROR(VLOOKUP($B197,Kraftvärmeprod!$B$1:$BX$550,MATCH(AB$2,Kraftvärmeprod!$B$1:$VX$1,0),FALSE)/1,0)-IFERROR(VLOOKUP($B197,'Slutlig allokering kvv'!$B$2:$BX$550,MATCH(AB$2,'Slutlig allokering kvv'!$B$1:$BX$1,0),FALSE)/1,0))</f>
        <v/>
      </c>
      <c r="AC197" t="str">
        <f>IF($D197="","",IFERROR(VLOOKUP($B197,Kraftvärmeprod!$B$1:$BX$550,MATCH(AC$2,Kraftvärmeprod!$B$1:$VX$1,0),FALSE)/1,0)-IFERROR(VLOOKUP($B197,'Slutlig allokering kvv'!$B$2:$BX$550,MATCH(AC$2,'Slutlig allokering kvv'!$B$1:$BX$1,0),FALSE)/1,0))</f>
        <v/>
      </c>
      <c r="AD197" t="str">
        <f>IF($D197="","",IFERROR(VLOOKUP($B197,Kraftvärmeprod!$B$1:$BX$550,MATCH(AD$2,Kraftvärmeprod!$B$1:$VX$1,0),FALSE)/1,0)-IFERROR(VLOOKUP($B197,'Slutlig allokering kvv'!$B$2:$BX$550,MATCH(AD$2,'Slutlig allokering kvv'!$B$1:$BX$1,0),FALSE)/1,0))</f>
        <v/>
      </c>
      <c r="AE197" t="str">
        <f>IF($D197="","",IFERROR(VLOOKUP($B197,Miljö!$B$1:$E$550,MATCH("Hjälpel kraftvärme (GWh)",Miljö!$B$1:$E$1,0),FALSE)/1,0)-IFERROR(VLOOKUP($B197,'Slutlig allokering kvv'!$B$2:$BX$549,MATCH(AE$2,'Slutlig allokering kvv'!$B$1:$BX$1,0),FALSE)/1,0))</f>
        <v/>
      </c>
      <c r="AI197" s="274">
        <f t="shared" si="12"/>
        <v>0</v>
      </c>
      <c r="AK197">
        <f>IFERROR(VLOOKUP($B197,'Slutlig allokering kvv'!$B$2:$AX$549,MATCH("Summa slutlig allokerad tillförd energi (utan hjälpel och rökgaskondensering):",'Slutlig allokering kvv'!$B$1:$AX$1,0),FALSE)/1,"")</f>
        <v>0</v>
      </c>
      <c r="AM197" s="275" t="str">
        <f>IFERROR(1-VLOOKUP($B197,'Slutlig allokering kvv'!$B$2:$AX$549,MATCH("Andel av bränsle i kvv som allokerats till värme, exklusive rökgaskondensering och hjälpel",'Slutlig allokering kvv'!$B$1:$AX$1,0),FALSE),"")</f>
        <v/>
      </c>
      <c r="AO197" s="115" t="str">
        <f t="shared" si="13"/>
        <v/>
      </c>
      <c r="AP197" s="276" t="str">
        <f t="shared" si="14"/>
        <v/>
      </c>
      <c r="AR197" s="115" t="str">
        <f t="shared" si="15"/>
        <v/>
      </c>
    </row>
    <row r="198" spans="1:44">
      <c r="A198" t="s">
        <v>328</v>
      </c>
      <c r="B198" t="s">
        <v>330</v>
      </c>
      <c r="C198" t="str">
        <f>IFERROR(VLOOKUP($B198,Kraftvärmeprod!$B$1:$AH$479,MATCH(C$2,Kraftvärmeprod!$B$1:$AG$1,0),FALSE)/1,"")</f>
        <v/>
      </c>
      <c r="D198" t="str">
        <f>IFERROR(VLOOKUP($B198,Kraftvärmeprod!$B$1:$AH$479,MATCH(D$2,Kraftvärmeprod!$B$1:$AG$1,0),FALSE)/1,"")</f>
        <v/>
      </c>
      <c r="F198" t="str">
        <f>IF($D198="","",IFERROR(VLOOKUP($B198,Kraftvärmeprod!$B$1:$BX$550,MATCH(F$2,Kraftvärmeprod!$B$1:$VX$1,0),FALSE)/1,0)-IFERROR(VLOOKUP($B198,'Slutlig allokering kvv'!$B$2:$BX$550,MATCH(F$2,'Slutlig allokering kvv'!$B$1:$BX$1,0),FALSE)/1,0))</f>
        <v/>
      </c>
      <c r="G198" t="str">
        <f>IF($D198="","",IFERROR(VLOOKUP($B198,Kraftvärmeprod!$B$1:$BX$550,MATCH(G$2,Kraftvärmeprod!$B$1:$VX$1,0),FALSE)/1,0)-IFERROR(VLOOKUP($B198,'Slutlig allokering kvv'!$B$2:$BX$550,MATCH(G$2,'Slutlig allokering kvv'!$B$1:$BX$1,0),FALSE)/1,0))</f>
        <v/>
      </c>
      <c r="H198" t="str">
        <f>IF($D198="","",IFERROR(VLOOKUP($B198,Kraftvärmeprod!$B$1:$BX$550,MATCH(H$2,Kraftvärmeprod!$B$1:$VX$1,0),FALSE)/1,0)-IFERROR(VLOOKUP($B198,'Slutlig allokering kvv'!$B$2:$BX$550,MATCH(H$2,'Slutlig allokering kvv'!$B$1:$BX$1,0),FALSE)/1,0))</f>
        <v/>
      </c>
      <c r="I198" t="str">
        <f>IF($D198="","",IFERROR(VLOOKUP($B198,Kraftvärmeprod!$B$1:$BX$550,MATCH(I$2,Kraftvärmeprod!$B$1:$VX$1,0),FALSE)/1,0)-IFERROR(VLOOKUP($B198,'Slutlig allokering kvv'!$B$2:$BX$550,MATCH(I$2,'Slutlig allokering kvv'!$B$1:$BX$1,0),FALSE)/1,0))</f>
        <v/>
      </c>
      <c r="J198" t="str">
        <f>IF($D198="","",IFERROR(VLOOKUP($B198,Kraftvärmeprod!$B$1:$BX$550,MATCH(J$2,Kraftvärmeprod!$B$1:$VX$1,0),FALSE)/1,0)-IFERROR(VLOOKUP($B198,'Slutlig allokering kvv'!$B$2:$BX$550,MATCH(J$2,'Slutlig allokering kvv'!$B$1:$BX$1,0),FALSE)/1,0))</f>
        <v/>
      </c>
      <c r="K198" t="str">
        <f>IF($D198="","",IFERROR(VLOOKUP($B198,Kraftvärmeprod!$B$1:$BX$550,MATCH(K$2,Kraftvärmeprod!$B$1:$VX$1,0),FALSE)/1,0)-IFERROR(VLOOKUP($B198,'Slutlig allokering kvv'!$B$2:$BX$550,MATCH(K$2,'Slutlig allokering kvv'!$B$1:$BX$1,0),FALSE)/1,0))</f>
        <v/>
      </c>
      <c r="L198" t="str">
        <f>IF($D198="","",IFERROR(VLOOKUP($B198,Kraftvärmeprod!$B$1:$BX$550,MATCH(L$2,Kraftvärmeprod!$B$1:$VX$1,0),FALSE)/1,0)-IFERROR(VLOOKUP($B198,'Slutlig allokering kvv'!$B$2:$BX$550,MATCH(L$2,'Slutlig allokering kvv'!$B$1:$BX$1,0),FALSE)/1,0))</f>
        <v/>
      </c>
      <c r="M198" t="str">
        <f>IF($D198="","",IFERROR(VLOOKUP($B198,Kraftvärmeprod!$B$1:$BX$550,MATCH(M$2,Kraftvärmeprod!$B$1:$VX$1,0),FALSE)/1,0)-IFERROR(VLOOKUP($B198,'Slutlig allokering kvv'!$B$2:$BX$550,MATCH(M$2,'Slutlig allokering kvv'!$B$1:$BX$1,0),FALSE)/1,0))</f>
        <v/>
      </c>
      <c r="N198" t="str">
        <f>IF($D198="","",IFERROR(VLOOKUP($B198,Kraftvärmeprod!$B$1:$BX$550,MATCH(N$2,Kraftvärmeprod!$B$1:$VX$1,0),FALSE)/1,0)-IFERROR(VLOOKUP($B198,'Slutlig allokering kvv'!$B$2:$BX$550,MATCH(N$2,'Slutlig allokering kvv'!$B$1:$BX$1,0),FALSE)/1,0))</f>
        <v/>
      </c>
      <c r="O198" t="str">
        <f>IF($D198="","",IFERROR(VLOOKUP($B198,Kraftvärmeprod!$B$1:$BX$550,MATCH(O$2,Kraftvärmeprod!$B$1:$VX$1,0),FALSE)/1,0)-IFERROR(VLOOKUP($B198,'Slutlig allokering kvv'!$B$2:$BX$550,MATCH(O$2,'Slutlig allokering kvv'!$B$1:$BX$1,0),FALSE)/1,0))</f>
        <v/>
      </c>
      <c r="P198" t="str">
        <f>IF($D198="","",IFERROR(VLOOKUP($B198,Kraftvärmeprod!$B$1:$BX$550,MATCH(P$2,Kraftvärmeprod!$B$1:$VX$1,0),FALSE)/1,0)-IFERROR(VLOOKUP($B198,'Slutlig allokering kvv'!$B$2:$BX$550,MATCH(P$2,'Slutlig allokering kvv'!$B$1:$BX$1,0),FALSE)/1,0))</f>
        <v/>
      </c>
      <c r="Q198" t="str">
        <f>IF($D198="","",IFERROR(VLOOKUP($B198,Kraftvärmeprod!$B$1:$BX$550,MATCH(Q$2,Kraftvärmeprod!$B$1:$VX$1,0),FALSE)/1,0)-IFERROR(VLOOKUP($B198,'Slutlig allokering kvv'!$B$2:$BX$550,MATCH(Q$2,'Slutlig allokering kvv'!$B$1:$BX$1,0),FALSE)/1,0))</f>
        <v/>
      </c>
      <c r="R198" t="str">
        <f>IF($D198="","",IFERROR(VLOOKUP($B198,Kraftvärmeprod!$B$1:$BX$550,MATCH(R$2,Kraftvärmeprod!$B$1:$VX$1,0),FALSE)/1,0)-IFERROR(VLOOKUP($B198,'Slutlig allokering kvv'!$B$2:$BX$550,MATCH(R$2,'Slutlig allokering kvv'!$B$1:$BX$1,0),FALSE)/1,0))</f>
        <v/>
      </c>
      <c r="S198" t="str">
        <f>IF($D198="","",IFERROR(VLOOKUP($B198,Kraftvärmeprod!$B$1:$BX$550,MATCH(S$2,Kraftvärmeprod!$B$1:$VX$1,0),FALSE)/1,0)-IFERROR(VLOOKUP($B198,'Slutlig allokering kvv'!$B$2:$BX$550,MATCH(S$2,'Slutlig allokering kvv'!$B$1:$BX$1,0),FALSE)/1,0))</f>
        <v/>
      </c>
      <c r="T198" t="str">
        <f>IF($D198="","",IFERROR(VLOOKUP($B198,Kraftvärmeprod!$B$1:$BX$550,MATCH(T$2,Kraftvärmeprod!$B$1:$VX$1,0),FALSE)/1,0)-IFERROR(VLOOKUP($B198,'Slutlig allokering kvv'!$B$2:$BX$550,MATCH(T$2,'Slutlig allokering kvv'!$B$1:$BX$1,0),FALSE)/1,0))</f>
        <v/>
      </c>
      <c r="U198" t="str">
        <f>IF($D198="","",IFERROR(VLOOKUP($B198,Kraftvärmeprod!$B$1:$BX$550,MATCH(U$2,Kraftvärmeprod!$B$1:$VX$1,0),FALSE)/1,0)-IFERROR(VLOOKUP($B198,'Slutlig allokering kvv'!$B$2:$BX$550,MATCH(U$2,'Slutlig allokering kvv'!$B$1:$BX$1,0),FALSE)/1,0))</f>
        <v/>
      </c>
      <c r="V198" t="str">
        <f>IF($D198="","",IFERROR(VLOOKUP($B198,Kraftvärmeprod!$B$1:$BX$550,MATCH(V$2,Kraftvärmeprod!$B$1:$VX$1,0),FALSE)/1,0)-IFERROR(VLOOKUP($B198,'Slutlig allokering kvv'!$B$2:$BX$550,MATCH(V$2,'Slutlig allokering kvv'!$B$1:$BX$1,0),FALSE)/1,0))</f>
        <v/>
      </c>
      <c r="W198" t="str">
        <f>IF($D198="","",IFERROR(VLOOKUP($B198,Kraftvärmeprod!$B$1:$BX$550,MATCH(W$2,Kraftvärmeprod!$B$1:$VX$1,0),FALSE)/1,0)-IFERROR(VLOOKUP($B198,'Slutlig allokering kvv'!$B$2:$BX$550,MATCH(W$2,'Slutlig allokering kvv'!$B$1:$BX$1,0),FALSE)/1,0))</f>
        <v/>
      </c>
      <c r="X198" t="str">
        <f>IF($D198="","",IFERROR(VLOOKUP($B198,Kraftvärmeprod!$B$1:$BX$550,MATCH(X$2,Kraftvärmeprod!$B$1:$VX$1,0),FALSE)/1,0)-IFERROR(VLOOKUP($B198,'Slutlig allokering kvv'!$B$2:$BX$550,MATCH(X$2,'Slutlig allokering kvv'!$B$1:$BX$1,0),FALSE)/1,0))</f>
        <v/>
      </c>
      <c r="Y198" t="str">
        <f>IF($D198="","",IFERROR(VLOOKUP($B198,Kraftvärmeprod!$B$1:$BX$550,MATCH(Y$2,Kraftvärmeprod!$B$1:$VX$1,0),FALSE)/1,0)-IFERROR(VLOOKUP($B198,'Slutlig allokering kvv'!$B$2:$BX$550,MATCH(Y$2,'Slutlig allokering kvv'!$B$1:$BX$1,0),FALSE)/1,0))</f>
        <v/>
      </c>
      <c r="Z198" t="str">
        <f>IF($D198="","",IFERROR(VLOOKUP($B198,Kraftvärmeprod!$B$1:$BX$550,MATCH(Z$2,Kraftvärmeprod!$B$1:$VX$1,0),FALSE)/1,0)-IFERROR(VLOOKUP($B198,'Slutlig allokering kvv'!$B$2:$BX$550,MATCH(Z$2,'Slutlig allokering kvv'!$B$1:$BX$1,0),FALSE)/1,0))</f>
        <v/>
      </c>
      <c r="AA198" t="str">
        <f>IF($D198="","",IFERROR(VLOOKUP($B198,Kraftvärmeprod!$B$1:$BX$550,MATCH(AA$2,Kraftvärmeprod!$B$1:$VX$1,0),FALSE)/1,0)-IFERROR(VLOOKUP($B198,'Slutlig allokering kvv'!$B$2:$BX$550,MATCH(AA$2,'Slutlig allokering kvv'!$B$1:$BX$1,0),FALSE)/1,0))</f>
        <v/>
      </c>
      <c r="AB198" t="str">
        <f>IF($D198="","",IFERROR(VLOOKUP($B198,Kraftvärmeprod!$B$1:$BX$550,MATCH(AB$2,Kraftvärmeprod!$B$1:$VX$1,0),FALSE)/1,0)-IFERROR(VLOOKUP($B198,'Slutlig allokering kvv'!$B$2:$BX$550,MATCH(AB$2,'Slutlig allokering kvv'!$B$1:$BX$1,0),FALSE)/1,0))</f>
        <v/>
      </c>
      <c r="AC198" t="str">
        <f>IF($D198="","",IFERROR(VLOOKUP($B198,Kraftvärmeprod!$B$1:$BX$550,MATCH(AC$2,Kraftvärmeprod!$B$1:$VX$1,0),FALSE)/1,0)-IFERROR(VLOOKUP($B198,'Slutlig allokering kvv'!$B$2:$BX$550,MATCH(AC$2,'Slutlig allokering kvv'!$B$1:$BX$1,0),FALSE)/1,0))</f>
        <v/>
      </c>
      <c r="AD198" t="str">
        <f>IF($D198="","",IFERROR(VLOOKUP($B198,Kraftvärmeprod!$B$1:$BX$550,MATCH(AD$2,Kraftvärmeprod!$B$1:$VX$1,0),FALSE)/1,0)-IFERROR(VLOOKUP($B198,'Slutlig allokering kvv'!$B$2:$BX$550,MATCH(AD$2,'Slutlig allokering kvv'!$B$1:$BX$1,0),FALSE)/1,0))</f>
        <v/>
      </c>
      <c r="AE198" t="str">
        <f>IF($D198="","",IFERROR(VLOOKUP($B198,Miljö!$B$1:$E$550,MATCH("Hjälpel kraftvärme (GWh)",Miljö!$B$1:$E$1,0),FALSE)/1,0)-IFERROR(VLOOKUP($B198,'Slutlig allokering kvv'!$B$2:$BX$549,MATCH(AE$2,'Slutlig allokering kvv'!$B$1:$BX$1,0),FALSE)/1,0))</f>
        <v/>
      </c>
      <c r="AI198" s="274">
        <f t="shared" si="12"/>
        <v>0</v>
      </c>
      <c r="AK198">
        <f>IFERROR(VLOOKUP($B198,'Slutlig allokering kvv'!$B$2:$AX$549,MATCH("Summa slutlig allokerad tillförd energi (utan hjälpel och rökgaskondensering):",'Slutlig allokering kvv'!$B$1:$AX$1,0),FALSE)/1,"")</f>
        <v>0</v>
      </c>
      <c r="AM198" s="275" t="str">
        <f>IFERROR(1-VLOOKUP($B198,'Slutlig allokering kvv'!$B$2:$AX$549,MATCH("Andel av bränsle i kvv som allokerats till värme, exklusive rökgaskondensering och hjälpel",'Slutlig allokering kvv'!$B$1:$AX$1,0),FALSE),"")</f>
        <v/>
      </c>
      <c r="AO198" s="115" t="str">
        <f t="shared" si="13"/>
        <v/>
      </c>
      <c r="AP198" s="276" t="str">
        <f t="shared" si="14"/>
        <v/>
      </c>
      <c r="AR198" s="115" t="str">
        <f t="shared" si="15"/>
        <v/>
      </c>
    </row>
    <row r="199" spans="1:44">
      <c r="A199" t="s">
        <v>328</v>
      </c>
      <c r="B199" t="s">
        <v>331</v>
      </c>
      <c r="C199">
        <f>IFERROR(VLOOKUP($B199,Kraftvärmeprod!$B$1:$AH$479,MATCH(C$2,Kraftvärmeprod!$B$1:$AG$1,0),FALSE)/1,"")</f>
        <v>88.81</v>
      </c>
      <c r="D199">
        <f>IFERROR(VLOOKUP($B199,Kraftvärmeprod!$B$1:$AH$479,MATCH(D$2,Kraftvärmeprod!$B$1:$AG$1,0),FALSE)/1,"")</f>
        <v>30.27</v>
      </c>
      <c r="F199">
        <f>IF($D199="","",IFERROR(VLOOKUP($B199,Kraftvärmeprod!$B$1:$BX$550,MATCH(F$2,Kraftvärmeprod!$B$1:$VX$1,0),FALSE)/1,0)-IFERROR(VLOOKUP($B199,'Slutlig allokering kvv'!$B$2:$BX$550,MATCH(F$2,'Slutlig allokering kvv'!$B$1:$BX$1,0),FALSE)/1,0))</f>
        <v>0</v>
      </c>
      <c r="G199">
        <f>IF($D199="","",IFERROR(VLOOKUP($B199,Kraftvärmeprod!$B$1:$BX$550,MATCH(G$2,Kraftvärmeprod!$B$1:$VX$1,0),FALSE)/1,0)-IFERROR(VLOOKUP($B199,'Slutlig allokering kvv'!$B$2:$BX$550,MATCH(G$2,'Slutlig allokering kvv'!$B$1:$BX$1,0),FALSE)/1,0))</f>
        <v>0</v>
      </c>
      <c r="H199">
        <f>IF($D199="","",IFERROR(VLOOKUP($B199,Kraftvärmeprod!$B$1:$BX$550,MATCH(H$2,Kraftvärmeprod!$B$1:$VX$1,0),FALSE)/1,0)-IFERROR(VLOOKUP($B199,'Slutlig allokering kvv'!$B$2:$BX$550,MATCH(H$2,'Slutlig allokering kvv'!$B$1:$BX$1,0),FALSE)/1,0))</f>
        <v>0</v>
      </c>
      <c r="I199">
        <f>IF($D199="","",IFERROR(VLOOKUP($B199,Kraftvärmeprod!$B$1:$BX$550,MATCH(I$2,Kraftvärmeprod!$B$1:$VX$1,0),FALSE)/1,0)-IFERROR(VLOOKUP($B199,'Slutlig allokering kvv'!$B$2:$BX$550,MATCH(I$2,'Slutlig allokering kvv'!$B$1:$BX$1,0),FALSE)/1,0))</f>
        <v>0</v>
      </c>
      <c r="J199">
        <f>IF($D199="","",IFERROR(VLOOKUP($B199,Kraftvärmeprod!$B$1:$BX$550,MATCH(J$2,Kraftvärmeprod!$B$1:$VX$1,0),FALSE)/1,0)-IFERROR(VLOOKUP($B199,'Slutlig allokering kvv'!$B$2:$BX$550,MATCH(J$2,'Slutlig allokering kvv'!$B$1:$BX$1,0),FALSE)/1,0))</f>
        <v>0</v>
      </c>
      <c r="K199">
        <f>IF($D199="","",IFERROR(VLOOKUP($B199,Kraftvärmeprod!$B$1:$BX$550,MATCH(K$2,Kraftvärmeprod!$B$1:$VX$1,0),FALSE)/1,0)-IFERROR(VLOOKUP($B199,'Slutlig allokering kvv'!$B$2:$BX$550,MATCH(K$2,'Slutlig allokering kvv'!$B$1:$BX$1,0),FALSE)/1,0))</f>
        <v>0</v>
      </c>
      <c r="L199">
        <f>IF($D199="","",IFERROR(VLOOKUP($B199,Kraftvärmeprod!$B$1:$BX$550,MATCH(L$2,Kraftvärmeprod!$B$1:$VX$1,0),FALSE)/1,0)-IFERROR(VLOOKUP($B199,'Slutlig allokering kvv'!$B$2:$BX$550,MATCH(L$2,'Slutlig allokering kvv'!$B$1:$BX$1,0),FALSE)/1,0))</f>
        <v>31.729100000000003</v>
      </c>
      <c r="M199">
        <f>IF($D199="","",IFERROR(VLOOKUP($B199,Kraftvärmeprod!$B$1:$BX$550,MATCH(M$2,Kraftvärmeprod!$B$1:$VX$1,0),FALSE)/1,0)-IFERROR(VLOOKUP($B199,'Slutlig allokering kvv'!$B$2:$BX$550,MATCH(M$2,'Slutlig allokering kvv'!$B$1:$BX$1,0),FALSE)/1,0))</f>
        <v>5.710770000000001</v>
      </c>
      <c r="N199">
        <f>IF($D199="","",IFERROR(VLOOKUP($B199,Kraftvärmeprod!$B$1:$BX$550,MATCH(N$2,Kraftvärmeprod!$B$1:$VX$1,0),FALSE)/1,0)-IFERROR(VLOOKUP($B199,'Slutlig allokering kvv'!$B$2:$BX$550,MATCH(N$2,'Slutlig allokering kvv'!$B$1:$BX$1,0),FALSE)/1,0))</f>
        <v>23.478099999999998</v>
      </c>
      <c r="O199">
        <f>IF($D199="","",IFERROR(VLOOKUP($B199,Kraftvärmeprod!$B$1:$BX$550,MATCH(O$2,Kraftvärmeprod!$B$1:$VX$1,0),FALSE)/1,0)-IFERROR(VLOOKUP($B199,'Slutlig allokering kvv'!$B$2:$BX$550,MATCH(O$2,'Slutlig allokering kvv'!$B$1:$BX$1,0),FALSE)/1,0))</f>
        <v>2.5378599999999998</v>
      </c>
      <c r="P199">
        <f>IF($D199="","",IFERROR(VLOOKUP($B199,Kraftvärmeprod!$B$1:$BX$550,MATCH(P$2,Kraftvärmeprod!$B$1:$VX$1,0),FALSE)/1,0)-IFERROR(VLOOKUP($B199,'Slutlig allokering kvv'!$B$2:$BX$550,MATCH(P$2,'Slutlig allokering kvv'!$B$1:$BX$1,0),FALSE)/1,0))</f>
        <v>0</v>
      </c>
      <c r="Q199">
        <f>IF($D199="","",IFERROR(VLOOKUP($B199,Kraftvärmeprod!$B$1:$BX$550,MATCH(Q$2,Kraftvärmeprod!$B$1:$VX$1,0),FALSE)/1,0)-IFERROR(VLOOKUP($B199,'Slutlig allokering kvv'!$B$2:$BX$550,MATCH(Q$2,'Slutlig allokering kvv'!$B$1:$BX$1,0),FALSE)/1,0))</f>
        <v>0</v>
      </c>
      <c r="R199">
        <f>IF($D199="","",IFERROR(VLOOKUP($B199,Kraftvärmeprod!$B$1:$BX$550,MATCH(R$2,Kraftvärmeprod!$B$1:$VX$1,0),FALSE)/1,0)-IFERROR(VLOOKUP($B199,'Slutlig allokering kvv'!$B$2:$BX$550,MATCH(R$2,'Slutlig allokering kvv'!$B$1:$BX$1,0),FALSE)/1,0))</f>
        <v>0</v>
      </c>
      <c r="S199">
        <f>IF($D199="","",IFERROR(VLOOKUP($B199,Kraftvärmeprod!$B$1:$BX$550,MATCH(S$2,Kraftvärmeprod!$B$1:$VX$1,0),FALSE)/1,0)-IFERROR(VLOOKUP($B199,'Slutlig allokering kvv'!$B$2:$BX$550,MATCH(S$2,'Slutlig allokering kvv'!$B$1:$BX$1,0),FALSE)/1,0))</f>
        <v>0</v>
      </c>
      <c r="T199">
        <f>IF($D199="","",IFERROR(VLOOKUP($B199,Kraftvärmeprod!$B$1:$BX$550,MATCH(T$2,Kraftvärmeprod!$B$1:$VX$1,0),FALSE)/1,0)-IFERROR(VLOOKUP($B199,'Slutlig allokering kvv'!$B$2:$BX$550,MATCH(T$2,'Slutlig allokering kvv'!$B$1:$BX$1,0),FALSE)/1,0))</f>
        <v>0</v>
      </c>
      <c r="U199">
        <f>IF($D199="","",IFERROR(VLOOKUP($B199,Kraftvärmeprod!$B$1:$BX$550,MATCH(U$2,Kraftvärmeprod!$B$1:$VX$1,0),FALSE)/1,0)-IFERROR(VLOOKUP($B199,'Slutlig allokering kvv'!$B$2:$BX$550,MATCH(U$2,'Slutlig allokering kvv'!$B$1:$BX$1,0),FALSE)/1,0))</f>
        <v>0</v>
      </c>
      <c r="V199">
        <f>IF($D199="","",IFERROR(VLOOKUP($B199,Kraftvärmeprod!$B$1:$BX$550,MATCH(V$2,Kraftvärmeprod!$B$1:$VX$1,0),FALSE)/1,0)-IFERROR(VLOOKUP($B199,'Slutlig allokering kvv'!$B$2:$BX$550,MATCH(V$2,'Slutlig allokering kvv'!$B$1:$BX$1,0),FALSE)/1,0))</f>
        <v>0</v>
      </c>
      <c r="W199">
        <f>IF($D199="","",IFERROR(VLOOKUP($B199,Kraftvärmeprod!$B$1:$BX$550,MATCH(W$2,Kraftvärmeprod!$B$1:$VX$1,0),FALSE)/1,0)-IFERROR(VLOOKUP($B199,'Slutlig allokering kvv'!$B$2:$BX$550,MATCH(W$2,'Slutlig allokering kvv'!$B$1:$BX$1,0),FALSE)/1,0))</f>
        <v>0</v>
      </c>
      <c r="X199">
        <f>IF($D199="","",IFERROR(VLOOKUP($B199,Kraftvärmeprod!$B$1:$BX$550,MATCH(X$2,Kraftvärmeprod!$B$1:$VX$1,0),FALSE)/1,0)-IFERROR(VLOOKUP($B199,'Slutlig allokering kvv'!$B$2:$BX$550,MATCH(X$2,'Slutlig allokering kvv'!$B$1:$BX$1,0),FALSE)/1,0))</f>
        <v>0</v>
      </c>
      <c r="Y199">
        <f>IF($D199="","",IFERROR(VLOOKUP($B199,Kraftvärmeprod!$B$1:$BX$550,MATCH(Y$2,Kraftvärmeprod!$B$1:$VX$1,0),FALSE)/1,0)-IFERROR(VLOOKUP($B199,'Slutlig allokering kvv'!$B$2:$BX$550,MATCH(Y$2,'Slutlig allokering kvv'!$B$1:$BX$1,0),FALSE)/1,0))</f>
        <v>0</v>
      </c>
      <c r="Z199">
        <f>IF($D199="","",IFERROR(VLOOKUP($B199,Kraftvärmeprod!$B$1:$BX$550,MATCH(Z$2,Kraftvärmeprod!$B$1:$VX$1,0),FALSE)/1,0)-IFERROR(VLOOKUP($B199,'Slutlig allokering kvv'!$B$2:$BX$550,MATCH(Z$2,'Slutlig allokering kvv'!$B$1:$BX$1,0),FALSE)/1,0))</f>
        <v>0</v>
      </c>
      <c r="AA199">
        <f>IF($D199="","",IFERROR(VLOOKUP($B199,Kraftvärmeprod!$B$1:$BX$550,MATCH(AA$2,Kraftvärmeprod!$B$1:$VX$1,0),FALSE)/1,0)-IFERROR(VLOOKUP($B199,'Slutlig allokering kvv'!$B$2:$BX$550,MATCH(AA$2,'Slutlig allokering kvv'!$B$1:$BX$1,0),FALSE)/1,0))</f>
        <v>0</v>
      </c>
      <c r="AB199">
        <f>IF($D199="","",IFERROR(VLOOKUP($B199,Kraftvärmeprod!$B$1:$BX$550,MATCH(AB$2,Kraftvärmeprod!$B$1:$VX$1,0),FALSE)/1,0)-IFERROR(VLOOKUP($B199,'Slutlig allokering kvv'!$B$2:$BX$550,MATCH(AB$2,'Slutlig allokering kvv'!$B$1:$BX$1,0),FALSE)/1,0))</f>
        <v>0</v>
      </c>
      <c r="AC199">
        <f>IF($D199="","",IFERROR(VLOOKUP($B199,Kraftvärmeprod!$B$1:$BX$550,MATCH(AC$2,Kraftvärmeprod!$B$1:$VX$1,0),FALSE)/1,0)-IFERROR(VLOOKUP($B199,'Slutlig allokering kvv'!$B$2:$BX$550,MATCH(AC$2,'Slutlig allokering kvv'!$B$1:$BX$1,0),FALSE)/1,0))</f>
        <v>0</v>
      </c>
      <c r="AD199">
        <f>IF($D199="","",IFERROR(VLOOKUP($B199,Kraftvärmeprod!$B$1:$BX$550,MATCH(AD$2,Kraftvärmeprod!$B$1:$VX$1,0),FALSE)/1,0)-IFERROR(VLOOKUP($B199,'Slutlig allokering kvv'!$B$2:$BX$550,MATCH(AD$2,'Slutlig allokering kvv'!$B$1:$BX$1,0),FALSE)/1,0))</f>
        <v>0</v>
      </c>
      <c r="AE199">
        <f>IF($D199="","",IFERROR(VLOOKUP($B199,Miljö!$B$1:$E$550,MATCH("Hjälpel kraftvärme (GWh)",Miljö!$B$1:$E$1,0),FALSE)/1,0)-IFERROR(VLOOKUP($B199,'Slutlig allokering kvv'!$B$2:$BX$549,MATCH(AE$2,'Slutlig allokering kvv'!$B$1:$BX$1,0),FALSE)/1,0))</f>
        <v>2.3981499999999998</v>
      </c>
      <c r="AI199" s="274">
        <f t="shared" si="12"/>
        <v>63.455830000000006</v>
      </c>
      <c r="AK199">
        <f>IFERROR(VLOOKUP($B199,'Slutlig allokering kvv'!$B$2:$AX$549,MATCH("Summa slutlig allokerad tillförd energi (utan hjälpel och rökgaskondensering):",'Slutlig allokering kvv'!$B$1:$AX$1,0),FALSE)/1,"")</f>
        <v>71.43916999999999</v>
      </c>
      <c r="AM199" s="275">
        <f>IFERROR(1-VLOOKUP($B199,'Slutlig allokering kvv'!$B$2:$AX$549,MATCH("Andel av bränsle i kvv som allokerats till värme, exklusive rökgaskondensering och hjälpel",'Slutlig allokering kvv'!$B$1:$AX$1,0),FALSE),"")</f>
        <v>0.47040905889766127</v>
      </c>
      <c r="AO199" s="115">
        <f t="shared" si="13"/>
        <v>0.47040905889766127</v>
      </c>
      <c r="AP199" s="276">
        <f t="shared" si="14"/>
        <v>0</v>
      </c>
      <c r="AR199" s="115">
        <f t="shared" si="15"/>
        <v>0.45965331176642621</v>
      </c>
    </row>
    <row r="200" spans="1:44">
      <c r="A200" t="s">
        <v>332</v>
      </c>
      <c r="B200" t="s">
        <v>333</v>
      </c>
      <c r="C200" t="str">
        <f>IFERROR(VLOOKUP($B200,Kraftvärmeprod!$B$1:$AH$479,MATCH(C$2,Kraftvärmeprod!$B$1:$AG$1,0),FALSE)/1,"")</f>
        <v/>
      </c>
      <c r="D200" t="str">
        <f>IFERROR(VLOOKUP($B200,Kraftvärmeprod!$B$1:$AH$479,MATCH(D$2,Kraftvärmeprod!$B$1:$AG$1,0),FALSE)/1,"")</f>
        <v/>
      </c>
      <c r="F200" t="str">
        <f>IF($D200="","",IFERROR(VLOOKUP($B200,Kraftvärmeprod!$B$1:$BX$550,MATCH(F$2,Kraftvärmeprod!$B$1:$VX$1,0),FALSE)/1,0)-IFERROR(VLOOKUP($B200,'Slutlig allokering kvv'!$B$2:$BX$550,MATCH(F$2,'Slutlig allokering kvv'!$B$1:$BX$1,0),FALSE)/1,0))</f>
        <v/>
      </c>
      <c r="G200" t="str">
        <f>IF($D200="","",IFERROR(VLOOKUP($B200,Kraftvärmeprod!$B$1:$BX$550,MATCH(G$2,Kraftvärmeprod!$B$1:$VX$1,0),FALSE)/1,0)-IFERROR(VLOOKUP($B200,'Slutlig allokering kvv'!$B$2:$BX$550,MATCH(G$2,'Slutlig allokering kvv'!$B$1:$BX$1,0),FALSE)/1,0))</f>
        <v/>
      </c>
      <c r="H200" t="str">
        <f>IF($D200="","",IFERROR(VLOOKUP($B200,Kraftvärmeprod!$B$1:$BX$550,MATCH(H$2,Kraftvärmeprod!$B$1:$VX$1,0),FALSE)/1,0)-IFERROR(VLOOKUP($B200,'Slutlig allokering kvv'!$B$2:$BX$550,MATCH(H$2,'Slutlig allokering kvv'!$B$1:$BX$1,0),FALSE)/1,0))</f>
        <v/>
      </c>
      <c r="I200" t="str">
        <f>IF($D200="","",IFERROR(VLOOKUP($B200,Kraftvärmeprod!$B$1:$BX$550,MATCH(I$2,Kraftvärmeprod!$B$1:$VX$1,0),FALSE)/1,0)-IFERROR(VLOOKUP($B200,'Slutlig allokering kvv'!$B$2:$BX$550,MATCH(I$2,'Slutlig allokering kvv'!$B$1:$BX$1,0),FALSE)/1,0))</f>
        <v/>
      </c>
      <c r="J200" t="str">
        <f>IF($D200="","",IFERROR(VLOOKUP($B200,Kraftvärmeprod!$B$1:$BX$550,MATCH(J$2,Kraftvärmeprod!$B$1:$VX$1,0),FALSE)/1,0)-IFERROR(VLOOKUP($B200,'Slutlig allokering kvv'!$B$2:$BX$550,MATCH(J$2,'Slutlig allokering kvv'!$B$1:$BX$1,0),FALSE)/1,0))</f>
        <v/>
      </c>
      <c r="K200" t="str">
        <f>IF($D200="","",IFERROR(VLOOKUP($B200,Kraftvärmeprod!$B$1:$BX$550,MATCH(K$2,Kraftvärmeprod!$B$1:$VX$1,0),FALSE)/1,0)-IFERROR(VLOOKUP($B200,'Slutlig allokering kvv'!$B$2:$BX$550,MATCH(K$2,'Slutlig allokering kvv'!$B$1:$BX$1,0),FALSE)/1,0))</f>
        <v/>
      </c>
      <c r="L200" t="str">
        <f>IF($D200="","",IFERROR(VLOOKUP($B200,Kraftvärmeprod!$B$1:$BX$550,MATCH(L$2,Kraftvärmeprod!$B$1:$VX$1,0),FALSE)/1,0)-IFERROR(VLOOKUP($B200,'Slutlig allokering kvv'!$B$2:$BX$550,MATCH(L$2,'Slutlig allokering kvv'!$B$1:$BX$1,0),FALSE)/1,0))</f>
        <v/>
      </c>
      <c r="M200" t="str">
        <f>IF($D200="","",IFERROR(VLOOKUP($B200,Kraftvärmeprod!$B$1:$BX$550,MATCH(M$2,Kraftvärmeprod!$B$1:$VX$1,0),FALSE)/1,0)-IFERROR(VLOOKUP($B200,'Slutlig allokering kvv'!$B$2:$BX$550,MATCH(M$2,'Slutlig allokering kvv'!$B$1:$BX$1,0),FALSE)/1,0))</f>
        <v/>
      </c>
      <c r="N200" t="str">
        <f>IF($D200="","",IFERROR(VLOOKUP($B200,Kraftvärmeprod!$B$1:$BX$550,MATCH(N$2,Kraftvärmeprod!$B$1:$VX$1,0),FALSE)/1,0)-IFERROR(VLOOKUP($B200,'Slutlig allokering kvv'!$B$2:$BX$550,MATCH(N$2,'Slutlig allokering kvv'!$B$1:$BX$1,0),FALSE)/1,0))</f>
        <v/>
      </c>
      <c r="O200" t="str">
        <f>IF($D200="","",IFERROR(VLOOKUP($B200,Kraftvärmeprod!$B$1:$BX$550,MATCH(O$2,Kraftvärmeprod!$B$1:$VX$1,0),FALSE)/1,0)-IFERROR(VLOOKUP($B200,'Slutlig allokering kvv'!$B$2:$BX$550,MATCH(O$2,'Slutlig allokering kvv'!$B$1:$BX$1,0),FALSE)/1,0))</f>
        <v/>
      </c>
      <c r="P200" t="str">
        <f>IF($D200="","",IFERROR(VLOOKUP($B200,Kraftvärmeprod!$B$1:$BX$550,MATCH(P$2,Kraftvärmeprod!$B$1:$VX$1,0),FALSE)/1,0)-IFERROR(VLOOKUP($B200,'Slutlig allokering kvv'!$B$2:$BX$550,MATCH(P$2,'Slutlig allokering kvv'!$B$1:$BX$1,0),FALSE)/1,0))</f>
        <v/>
      </c>
      <c r="Q200" t="str">
        <f>IF($D200="","",IFERROR(VLOOKUP($B200,Kraftvärmeprod!$B$1:$BX$550,MATCH(Q$2,Kraftvärmeprod!$B$1:$VX$1,0),FALSE)/1,0)-IFERROR(VLOOKUP($B200,'Slutlig allokering kvv'!$B$2:$BX$550,MATCH(Q$2,'Slutlig allokering kvv'!$B$1:$BX$1,0),FALSE)/1,0))</f>
        <v/>
      </c>
      <c r="R200" t="str">
        <f>IF($D200="","",IFERROR(VLOOKUP($B200,Kraftvärmeprod!$B$1:$BX$550,MATCH(R$2,Kraftvärmeprod!$B$1:$VX$1,0),FALSE)/1,0)-IFERROR(VLOOKUP($B200,'Slutlig allokering kvv'!$B$2:$BX$550,MATCH(R$2,'Slutlig allokering kvv'!$B$1:$BX$1,0),FALSE)/1,0))</f>
        <v/>
      </c>
      <c r="S200" t="str">
        <f>IF($D200="","",IFERROR(VLOOKUP($B200,Kraftvärmeprod!$B$1:$BX$550,MATCH(S$2,Kraftvärmeprod!$B$1:$VX$1,0),FALSE)/1,0)-IFERROR(VLOOKUP($B200,'Slutlig allokering kvv'!$B$2:$BX$550,MATCH(S$2,'Slutlig allokering kvv'!$B$1:$BX$1,0),FALSE)/1,0))</f>
        <v/>
      </c>
      <c r="T200" t="str">
        <f>IF($D200="","",IFERROR(VLOOKUP($B200,Kraftvärmeprod!$B$1:$BX$550,MATCH(T$2,Kraftvärmeprod!$B$1:$VX$1,0),FALSE)/1,0)-IFERROR(VLOOKUP($B200,'Slutlig allokering kvv'!$B$2:$BX$550,MATCH(T$2,'Slutlig allokering kvv'!$B$1:$BX$1,0),FALSE)/1,0))</f>
        <v/>
      </c>
      <c r="U200" t="str">
        <f>IF($D200="","",IFERROR(VLOOKUP($B200,Kraftvärmeprod!$B$1:$BX$550,MATCH(U$2,Kraftvärmeprod!$B$1:$VX$1,0),FALSE)/1,0)-IFERROR(VLOOKUP($B200,'Slutlig allokering kvv'!$B$2:$BX$550,MATCH(U$2,'Slutlig allokering kvv'!$B$1:$BX$1,0),FALSE)/1,0))</f>
        <v/>
      </c>
      <c r="V200" t="str">
        <f>IF($D200="","",IFERROR(VLOOKUP($B200,Kraftvärmeprod!$B$1:$BX$550,MATCH(V$2,Kraftvärmeprod!$B$1:$VX$1,0),FALSE)/1,0)-IFERROR(VLOOKUP($B200,'Slutlig allokering kvv'!$B$2:$BX$550,MATCH(V$2,'Slutlig allokering kvv'!$B$1:$BX$1,0),FALSE)/1,0))</f>
        <v/>
      </c>
      <c r="W200" t="str">
        <f>IF($D200="","",IFERROR(VLOOKUP($B200,Kraftvärmeprod!$B$1:$BX$550,MATCH(W$2,Kraftvärmeprod!$B$1:$VX$1,0),FALSE)/1,0)-IFERROR(VLOOKUP($B200,'Slutlig allokering kvv'!$B$2:$BX$550,MATCH(W$2,'Slutlig allokering kvv'!$B$1:$BX$1,0),FALSE)/1,0))</f>
        <v/>
      </c>
      <c r="X200" t="str">
        <f>IF($D200="","",IFERROR(VLOOKUP($B200,Kraftvärmeprod!$B$1:$BX$550,MATCH(X$2,Kraftvärmeprod!$B$1:$VX$1,0),FALSE)/1,0)-IFERROR(VLOOKUP($B200,'Slutlig allokering kvv'!$B$2:$BX$550,MATCH(X$2,'Slutlig allokering kvv'!$B$1:$BX$1,0),FALSE)/1,0))</f>
        <v/>
      </c>
      <c r="Y200" t="str">
        <f>IF($D200="","",IFERROR(VLOOKUP($B200,Kraftvärmeprod!$B$1:$BX$550,MATCH(Y$2,Kraftvärmeprod!$B$1:$VX$1,0),FALSE)/1,0)-IFERROR(VLOOKUP($B200,'Slutlig allokering kvv'!$B$2:$BX$550,MATCH(Y$2,'Slutlig allokering kvv'!$B$1:$BX$1,0),FALSE)/1,0))</f>
        <v/>
      </c>
      <c r="Z200" t="str">
        <f>IF($D200="","",IFERROR(VLOOKUP($B200,Kraftvärmeprod!$B$1:$BX$550,MATCH(Z$2,Kraftvärmeprod!$B$1:$VX$1,0),FALSE)/1,0)-IFERROR(VLOOKUP($B200,'Slutlig allokering kvv'!$B$2:$BX$550,MATCH(Z$2,'Slutlig allokering kvv'!$B$1:$BX$1,0),FALSE)/1,0))</f>
        <v/>
      </c>
      <c r="AA200" t="str">
        <f>IF($D200="","",IFERROR(VLOOKUP($B200,Kraftvärmeprod!$B$1:$BX$550,MATCH(AA$2,Kraftvärmeprod!$B$1:$VX$1,0),FALSE)/1,0)-IFERROR(VLOOKUP($B200,'Slutlig allokering kvv'!$B$2:$BX$550,MATCH(AA$2,'Slutlig allokering kvv'!$B$1:$BX$1,0),FALSE)/1,0))</f>
        <v/>
      </c>
      <c r="AB200" t="str">
        <f>IF($D200="","",IFERROR(VLOOKUP($B200,Kraftvärmeprod!$B$1:$BX$550,MATCH(AB$2,Kraftvärmeprod!$B$1:$VX$1,0),FALSE)/1,0)-IFERROR(VLOOKUP($B200,'Slutlig allokering kvv'!$B$2:$BX$550,MATCH(AB$2,'Slutlig allokering kvv'!$B$1:$BX$1,0),FALSE)/1,0))</f>
        <v/>
      </c>
      <c r="AC200" t="str">
        <f>IF($D200="","",IFERROR(VLOOKUP($B200,Kraftvärmeprod!$B$1:$BX$550,MATCH(AC$2,Kraftvärmeprod!$B$1:$VX$1,0),FALSE)/1,0)-IFERROR(VLOOKUP($B200,'Slutlig allokering kvv'!$B$2:$BX$550,MATCH(AC$2,'Slutlig allokering kvv'!$B$1:$BX$1,0),FALSE)/1,0))</f>
        <v/>
      </c>
      <c r="AD200" t="str">
        <f>IF($D200="","",IFERROR(VLOOKUP($B200,Kraftvärmeprod!$B$1:$BX$550,MATCH(AD$2,Kraftvärmeprod!$B$1:$VX$1,0),FALSE)/1,0)-IFERROR(VLOOKUP($B200,'Slutlig allokering kvv'!$B$2:$BX$550,MATCH(AD$2,'Slutlig allokering kvv'!$B$1:$BX$1,0),FALSE)/1,0))</f>
        <v/>
      </c>
      <c r="AE200" t="str">
        <f>IF($D200="","",IFERROR(VLOOKUP($B200,Miljö!$B$1:$E$550,MATCH("Hjälpel kraftvärme (GWh)",Miljö!$B$1:$E$1,0),FALSE)/1,0)-IFERROR(VLOOKUP($B200,'Slutlig allokering kvv'!$B$2:$BX$549,MATCH(AE$2,'Slutlig allokering kvv'!$B$1:$BX$1,0),FALSE)/1,0))</f>
        <v/>
      </c>
      <c r="AI200" s="274">
        <f t="shared" si="12"/>
        <v>0</v>
      </c>
      <c r="AK200">
        <f>IFERROR(VLOOKUP($B200,'Slutlig allokering kvv'!$B$2:$AX$549,MATCH("Summa slutlig allokerad tillförd energi (utan hjälpel och rökgaskondensering):",'Slutlig allokering kvv'!$B$1:$AX$1,0),FALSE)/1,"")</f>
        <v>0</v>
      </c>
      <c r="AM200" s="275" t="str">
        <f>IFERROR(1-VLOOKUP($B200,'Slutlig allokering kvv'!$B$2:$AX$549,MATCH("Andel av bränsle i kvv som allokerats till värme, exklusive rökgaskondensering och hjälpel",'Slutlig allokering kvv'!$B$1:$AX$1,0),FALSE),"")</f>
        <v/>
      </c>
      <c r="AO200" s="115" t="str">
        <f t="shared" si="13"/>
        <v/>
      </c>
      <c r="AP200" s="276" t="str">
        <f t="shared" si="14"/>
        <v/>
      </c>
      <c r="AR200" s="115" t="str">
        <f t="shared" si="15"/>
        <v/>
      </c>
    </row>
    <row r="201" spans="1:44">
      <c r="A201" t="s">
        <v>335</v>
      </c>
      <c r="B201" t="s">
        <v>336</v>
      </c>
      <c r="C201">
        <f>IFERROR(VLOOKUP($B201,Kraftvärmeprod!$B$1:$AH$479,MATCH(C$2,Kraftvärmeprod!$B$1:$AG$1,0),FALSE)/1,"")</f>
        <v>74.7</v>
      </c>
      <c r="D201">
        <f>IFERROR(VLOOKUP($B201,Kraftvärmeprod!$B$1:$AH$479,MATCH(D$2,Kraftvärmeprod!$B$1:$AG$1,0),FALSE)/1,"")</f>
        <v>8.8000000000000007</v>
      </c>
      <c r="F201">
        <f>IF($D201="","",IFERROR(VLOOKUP($B201,Kraftvärmeprod!$B$1:$BX$550,MATCH(F$2,Kraftvärmeprod!$B$1:$VX$1,0),FALSE)/1,0)-IFERROR(VLOOKUP($B201,'Slutlig allokering kvv'!$B$2:$BX$550,MATCH(F$2,'Slutlig allokering kvv'!$B$1:$BX$1,0),FALSE)/1,0))</f>
        <v>0</v>
      </c>
      <c r="G201">
        <f>IF($D201="","",IFERROR(VLOOKUP($B201,Kraftvärmeprod!$B$1:$BX$550,MATCH(G$2,Kraftvärmeprod!$B$1:$VX$1,0),FALSE)/1,0)-IFERROR(VLOOKUP($B201,'Slutlig allokering kvv'!$B$2:$BX$550,MATCH(G$2,'Slutlig allokering kvv'!$B$1:$BX$1,0),FALSE)/1,0))</f>
        <v>0</v>
      </c>
      <c r="H201">
        <f>IF($D201="","",IFERROR(VLOOKUP($B201,Kraftvärmeprod!$B$1:$BX$550,MATCH(H$2,Kraftvärmeprod!$B$1:$VX$1,0),FALSE)/1,0)-IFERROR(VLOOKUP($B201,'Slutlig allokering kvv'!$B$2:$BX$550,MATCH(H$2,'Slutlig allokering kvv'!$B$1:$BX$1,0),FALSE)/1,0))</f>
        <v>0</v>
      </c>
      <c r="I201">
        <f>IF($D201="","",IFERROR(VLOOKUP($B201,Kraftvärmeprod!$B$1:$BX$550,MATCH(I$2,Kraftvärmeprod!$B$1:$VX$1,0),FALSE)/1,0)-IFERROR(VLOOKUP($B201,'Slutlig allokering kvv'!$B$2:$BX$550,MATCH(I$2,'Slutlig allokering kvv'!$B$1:$BX$1,0),FALSE)/1,0))</f>
        <v>0</v>
      </c>
      <c r="J201">
        <f>IF($D201="","",IFERROR(VLOOKUP($B201,Kraftvärmeprod!$B$1:$BX$550,MATCH(J$2,Kraftvärmeprod!$B$1:$VX$1,0),FALSE)/1,0)-IFERROR(VLOOKUP($B201,'Slutlig allokering kvv'!$B$2:$BX$550,MATCH(J$2,'Slutlig allokering kvv'!$B$1:$BX$1,0),FALSE)/1,0))</f>
        <v>0</v>
      </c>
      <c r="K201">
        <f>IF($D201="","",IFERROR(VLOOKUP($B201,Kraftvärmeprod!$B$1:$BX$550,MATCH(K$2,Kraftvärmeprod!$B$1:$VX$1,0),FALSE)/1,0)-IFERROR(VLOOKUP($B201,'Slutlig allokering kvv'!$B$2:$BX$550,MATCH(K$2,'Slutlig allokering kvv'!$B$1:$BX$1,0),FALSE)/1,0))</f>
        <v>0</v>
      </c>
      <c r="L201">
        <f>IF($D201="","",IFERROR(VLOOKUP($B201,Kraftvärmeprod!$B$1:$BX$550,MATCH(L$2,Kraftvärmeprod!$B$1:$VX$1,0),FALSE)/1,0)-IFERROR(VLOOKUP($B201,'Slutlig allokering kvv'!$B$2:$BX$550,MATCH(L$2,'Slutlig allokering kvv'!$B$1:$BX$1,0),FALSE)/1,0))</f>
        <v>8.4325999999999972</v>
      </c>
      <c r="M201">
        <f>IF($D201="","",IFERROR(VLOOKUP($B201,Kraftvärmeprod!$B$1:$BX$550,MATCH(M$2,Kraftvärmeprod!$B$1:$VX$1,0),FALSE)/1,0)-IFERROR(VLOOKUP($B201,'Slutlig allokering kvv'!$B$2:$BX$550,MATCH(M$2,'Slutlig allokering kvv'!$B$1:$BX$1,0),FALSE)/1,0))</f>
        <v>9.8654999999999973</v>
      </c>
      <c r="N201">
        <f>IF($D201="","",IFERROR(VLOOKUP($B201,Kraftvärmeprod!$B$1:$BX$550,MATCH(N$2,Kraftvärmeprod!$B$1:$VX$1,0),FALSE)/1,0)-IFERROR(VLOOKUP($B201,'Slutlig allokering kvv'!$B$2:$BX$550,MATCH(N$2,'Slutlig allokering kvv'!$B$1:$BX$1,0),FALSE)/1,0))</f>
        <v>4.8153000000000006</v>
      </c>
      <c r="O201">
        <f>IF($D201="","",IFERROR(VLOOKUP($B201,Kraftvärmeprod!$B$1:$BX$550,MATCH(O$2,Kraftvärmeprod!$B$1:$VX$1,0),FALSE)/1,0)-IFERROR(VLOOKUP($B201,'Slutlig allokering kvv'!$B$2:$BX$550,MATCH(O$2,'Slutlig allokering kvv'!$B$1:$BX$1,0),FALSE)/1,0))</f>
        <v>1.1744599999999998</v>
      </c>
      <c r="P201">
        <f>IF($D201="","",IFERROR(VLOOKUP($B201,Kraftvärmeprod!$B$1:$BX$550,MATCH(P$2,Kraftvärmeprod!$B$1:$VX$1,0),FALSE)/1,0)-IFERROR(VLOOKUP($B201,'Slutlig allokering kvv'!$B$2:$BX$550,MATCH(P$2,'Slutlig allokering kvv'!$B$1:$BX$1,0),FALSE)/1,0))</f>
        <v>0</v>
      </c>
      <c r="Q201">
        <f>IF($D201="","",IFERROR(VLOOKUP($B201,Kraftvärmeprod!$B$1:$BX$550,MATCH(Q$2,Kraftvärmeprod!$B$1:$VX$1,0),FALSE)/1,0)-IFERROR(VLOOKUP($B201,'Slutlig allokering kvv'!$B$2:$BX$550,MATCH(Q$2,'Slutlig allokering kvv'!$B$1:$BX$1,0),FALSE)/1,0))</f>
        <v>0</v>
      </c>
      <c r="R201">
        <f>IF($D201="","",IFERROR(VLOOKUP($B201,Kraftvärmeprod!$B$1:$BX$550,MATCH(R$2,Kraftvärmeprod!$B$1:$VX$1,0),FALSE)/1,0)-IFERROR(VLOOKUP($B201,'Slutlig allokering kvv'!$B$2:$BX$550,MATCH(R$2,'Slutlig allokering kvv'!$B$1:$BX$1,0),FALSE)/1,0))</f>
        <v>0</v>
      </c>
      <c r="S201">
        <f>IF($D201="","",IFERROR(VLOOKUP($B201,Kraftvärmeprod!$B$1:$BX$550,MATCH(S$2,Kraftvärmeprod!$B$1:$VX$1,0),FALSE)/1,0)-IFERROR(VLOOKUP($B201,'Slutlig allokering kvv'!$B$2:$BX$550,MATCH(S$2,'Slutlig allokering kvv'!$B$1:$BX$1,0),FALSE)/1,0))</f>
        <v>0</v>
      </c>
      <c r="T201">
        <f>IF($D201="","",IFERROR(VLOOKUP($B201,Kraftvärmeprod!$B$1:$BX$550,MATCH(T$2,Kraftvärmeprod!$B$1:$VX$1,0),FALSE)/1,0)-IFERROR(VLOOKUP($B201,'Slutlig allokering kvv'!$B$2:$BX$550,MATCH(T$2,'Slutlig allokering kvv'!$B$1:$BX$1,0),FALSE)/1,0))</f>
        <v>0</v>
      </c>
      <c r="U201">
        <f>IF($D201="","",IFERROR(VLOOKUP($B201,Kraftvärmeprod!$B$1:$BX$550,MATCH(U$2,Kraftvärmeprod!$B$1:$VX$1,0),FALSE)/1,0)-IFERROR(VLOOKUP($B201,'Slutlig allokering kvv'!$B$2:$BX$550,MATCH(U$2,'Slutlig allokering kvv'!$B$1:$BX$1,0),FALSE)/1,0))</f>
        <v>0</v>
      </c>
      <c r="V201">
        <f>IF($D201="","",IFERROR(VLOOKUP($B201,Kraftvärmeprod!$B$1:$BX$550,MATCH(V$2,Kraftvärmeprod!$B$1:$VX$1,0),FALSE)/1,0)-IFERROR(VLOOKUP($B201,'Slutlig allokering kvv'!$B$2:$BX$550,MATCH(V$2,'Slutlig allokering kvv'!$B$1:$BX$1,0),FALSE)/1,0))</f>
        <v>0</v>
      </c>
      <c r="W201">
        <f>IF($D201="","",IFERROR(VLOOKUP($B201,Kraftvärmeprod!$B$1:$BX$550,MATCH(W$2,Kraftvärmeprod!$B$1:$VX$1,0),FALSE)/1,0)-IFERROR(VLOOKUP($B201,'Slutlig allokering kvv'!$B$2:$BX$550,MATCH(W$2,'Slutlig allokering kvv'!$B$1:$BX$1,0),FALSE)/1,0))</f>
        <v>0</v>
      </c>
      <c r="X201">
        <f>IF($D201="","",IFERROR(VLOOKUP($B201,Kraftvärmeprod!$B$1:$BX$550,MATCH(X$2,Kraftvärmeprod!$B$1:$VX$1,0),FALSE)/1,0)-IFERROR(VLOOKUP($B201,'Slutlig allokering kvv'!$B$2:$BX$550,MATCH(X$2,'Slutlig allokering kvv'!$B$1:$BX$1,0),FALSE)/1,0))</f>
        <v>0</v>
      </c>
      <c r="Y201">
        <f>IF($D201="","",IFERROR(VLOOKUP($B201,Kraftvärmeprod!$B$1:$BX$550,MATCH(Y$2,Kraftvärmeprod!$B$1:$VX$1,0),FALSE)/1,0)-IFERROR(VLOOKUP($B201,'Slutlig allokering kvv'!$B$2:$BX$550,MATCH(Y$2,'Slutlig allokering kvv'!$B$1:$BX$1,0),FALSE)/1,0))</f>
        <v>0</v>
      </c>
      <c r="Z201">
        <f>IF($D201="","",IFERROR(VLOOKUP($B201,Kraftvärmeprod!$B$1:$BX$550,MATCH(Z$2,Kraftvärmeprod!$B$1:$VX$1,0),FALSE)/1,0)-IFERROR(VLOOKUP($B201,'Slutlig allokering kvv'!$B$2:$BX$550,MATCH(Z$2,'Slutlig allokering kvv'!$B$1:$BX$1,0),FALSE)/1,0))</f>
        <v>0</v>
      </c>
      <c r="AA201">
        <f>IF($D201="","",IFERROR(VLOOKUP($B201,Kraftvärmeprod!$B$1:$BX$550,MATCH(AA$2,Kraftvärmeprod!$B$1:$VX$1,0),FALSE)/1,0)-IFERROR(VLOOKUP($B201,'Slutlig allokering kvv'!$B$2:$BX$550,MATCH(AA$2,'Slutlig allokering kvv'!$B$1:$BX$1,0),FALSE)/1,0))</f>
        <v>0</v>
      </c>
      <c r="AB201">
        <f>IF($D201="","",IFERROR(VLOOKUP($B201,Kraftvärmeprod!$B$1:$BX$550,MATCH(AB$2,Kraftvärmeprod!$B$1:$VX$1,0),FALSE)/1,0)-IFERROR(VLOOKUP($B201,'Slutlig allokering kvv'!$B$2:$BX$550,MATCH(AB$2,'Slutlig allokering kvv'!$B$1:$BX$1,0),FALSE)/1,0))</f>
        <v>0</v>
      </c>
      <c r="AC201">
        <f>IF($D201="","",IFERROR(VLOOKUP($B201,Kraftvärmeprod!$B$1:$BX$550,MATCH(AC$2,Kraftvärmeprod!$B$1:$VX$1,0),FALSE)/1,0)-IFERROR(VLOOKUP($B201,'Slutlig allokering kvv'!$B$2:$BX$550,MATCH(AC$2,'Slutlig allokering kvv'!$B$1:$BX$1,0),FALSE)/1,0))</f>
        <v>0</v>
      </c>
      <c r="AD201">
        <f>IF($D201="","",IFERROR(VLOOKUP($B201,Kraftvärmeprod!$B$1:$BX$550,MATCH(AD$2,Kraftvärmeprod!$B$1:$VX$1,0),FALSE)/1,0)-IFERROR(VLOOKUP($B201,'Slutlig allokering kvv'!$B$2:$BX$550,MATCH(AD$2,'Slutlig allokering kvv'!$B$1:$BX$1,0),FALSE)/1,0))</f>
        <v>0</v>
      </c>
      <c r="AE201">
        <f>IF($D201="","",IFERROR(VLOOKUP($B201,Miljö!$B$1:$E$550,MATCH("Hjälpel kraftvärme (GWh)",Miljö!$B$1:$E$1,0),FALSE)/1,0)-IFERROR(VLOOKUP($B201,'Slutlig allokering kvv'!$B$2:$BX$549,MATCH(AE$2,'Slutlig allokering kvv'!$B$1:$BX$1,0),FALSE)/1,0))</f>
        <v>0.65769999999999973</v>
      </c>
      <c r="AI201" s="274">
        <f t="shared" si="12"/>
        <v>24.287859999999995</v>
      </c>
      <c r="AK201">
        <f>IFERROR(VLOOKUP($B201,'Slutlig allokering kvv'!$B$2:$AX$549,MATCH("Summa slutlig allokerad tillförd energi (utan hjälpel och rökgaskondensering):",'Slutlig allokering kvv'!$B$1:$AX$1,0),FALSE)/1,"")</f>
        <v>79.112140000000011</v>
      </c>
      <c r="AM201" s="275">
        <f>IFERROR(1-VLOOKUP($B201,'Slutlig allokering kvv'!$B$2:$AX$549,MATCH("Andel av bränsle i kvv som allokerats till värme, exklusive rökgaskondensering och hjälpel",'Slutlig allokering kvv'!$B$1:$AX$1,0),FALSE),"")</f>
        <v>0.23489226305609279</v>
      </c>
      <c r="AO201" s="115">
        <f t="shared" si="13"/>
        <v>0.23489226305609279</v>
      </c>
      <c r="AP201" s="276">
        <f t="shared" si="14"/>
        <v>0</v>
      </c>
      <c r="AR201" s="115">
        <f t="shared" si="15"/>
        <v>0.35276818800620241</v>
      </c>
    </row>
    <row r="202" spans="1:44">
      <c r="A202" t="s">
        <v>337</v>
      </c>
      <c r="B202" t="s">
        <v>338</v>
      </c>
      <c r="C202" t="str">
        <f>IFERROR(VLOOKUP($B202,Kraftvärmeprod!$B$1:$AH$479,MATCH(C$2,Kraftvärmeprod!$B$1:$AG$1,0),FALSE)/1,"")</f>
        <v/>
      </c>
      <c r="D202" t="str">
        <f>IFERROR(VLOOKUP($B202,Kraftvärmeprod!$B$1:$AH$479,MATCH(D$2,Kraftvärmeprod!$B$1:$AG$1,0),FALSE)/1,"")</f>
        <v/>
      </c>
      <c r="F202" t="str">
        <f>IF($D202="","",IFERROR(VLOOKUP($B202,Kraftvärmeprod!$B$1:$BX$550,MATCH(F$2,Kraftvärmeprod!$B$1:$VX$1,0),FALSE)/1,0)-IFERROR(VLOOKUP($B202,'Slutlig allokering kvv'!$B$2:$BX$550,MATCH(F$2,'Slutlig allokering kvv'!$B$1:$BX$1,0),FALSE)/1,0))</f>
        <v/>
      </c>
      <c r="G202" t="str">
        <f>IF($D202="","",IFERROR(VLOOKUP($B202,Kraftvärmeprod!$B$1:$BX$550,MATCH(G$2,Kraftvärmeprod!$B$1:$VX$1,0),FALSE)/1,0)-IFERROR(VLOOKUP($B202,'Slutlig allokering kvv'!$B$2:$BX$550,MATCH(G$2,'Slutlig allokering kvv'!$B$1:$BX$1,0),FALSE)/1,0))</f>
        <v/>
      </c>
      <c r="H202" t="str">
        <f>IF($D202="","",IFERROR(VLOOKUP($B202,Kraftvärmeprod!$B$1:$BX$550,MATCH(H$2,Kraftvärmeprod!$B$1:$VX$1,0),FALSE)/1,0)-IFERROR(VLOOKUP($B202,'Slutlig allokering kvv'!$B$2:$BX$550,MATCH(H$2,'Slutlig allokering kvv'!$B$1:$BX$1,0),FALSE)/1,0))</f>
        <v/>
      </c>
      <c r="I202" t="str">
        <f>IF($D202="","",IFERROR(VLOOKUP($B202,Kraftvärmeprod!$B$1:$BX$550,MATCH(I$2,Kraftvärmeprod!$B$1:$VX$1,0),FALSE)/1,0)-IFERROR(VLOOKUP($B202,'Slutlig allokering kvv'!$B$2:$BX$550,MATCH(I$2,'Slutlig allokering kvv'!$B$1:$BX$1,0),FALSE)/1,0))</f>
        <v/>
      </c>
      <c r="J202" t="str">
        <f>IF($D202="","",IFERROR(VLOOKUP($B202,Kraftvärmeprod!$B$1:$BX$550,MATCH(J$2,Kraftvärmeprod!$B$1:$VX$1,0),FALSE)/1,0)-IFERROR(VLOOKUP($B202,'Slutlig allokering kvv'!$B$2:$BX$550,MATCH(J$2,'Slutlig allokering kvv'!$B$1:$BX$1,0),FALSE)/1,0))</f>
        <v/>
      </c>
      <c r="K202" t="str">
        <f>IF($D202="","",IFERROR(VLOOKUP($B202,Kraftvärmeprod!$B$1:$BX$550,MATCH(K$2,Kraftvärmeprod!$B$1:$VX$1,0),FALSE)/1,0)-IFERROR(VLOOKUP($B202,'Slutlig allokering kvv'!$B$2:$BX$550,MATCH(K$2,'Slutlig allokering kvv'!$B$1:$BX$1,0),FALSE)/1,0))</f>
        <v/>
      </c>
      <c r="L202" t="str">
        <f>IF($D202="","",IFERROR(VLOOKUP($B202,Kraftvärmeprod!$B$1:$BX$550,MATCH(L$2,Kraftvärmeprod!$B$1:$VX$1,0),FALSE)/1,0)-IFERROR(VLOOKUP($B202,'Slutlig allokering kvv'!$B$2:$BX$550,MATCH(L$2,'Slutlig allokering kvv'!$B$1:$BX$1,0),FALSE)/1,0))</f>
        <v/>
      </c>
      <c r="M202" t="str">
        <f>IF($D202="","",IFERROR(VLOOKUP($B202,Kraftvärmeprod!$B$1:$BX$550,MATCH(M$2,Kraftvärmeprod!$B$1:$VX$1,0),FALSE)/1,0)-IFERROR(VLOOKUP($B202,'Slutlig allokering kvv'!$B$2:$BX$550,MATCH(M$2,'Slutlig allokering kvv'!$B$1:$BX$1,0),FALSE)/1,0))</f>
        <v/>
      </c>
      <c r="N202" t="str">
        <f>IF($D202="","",IFERROR(VLOOKUP($B202,Kraftvärmeprod!$B$1:$BX$550,MATCH(N$2,Kraftvärmeprod!$B$1:$VX$1,0),FALSE)/1,0)-IFERROR(VLOOKUP($B202,'Slutlig allokering kvv'!$B$2:$BX$550,MATCH(N$2,'Slutlig allokering kvv'!$B$1:$BX$1,0),FALSE)/1,0))</f>
        <v/>
      </c>
      <c r="O202" t="str">
        <f>IF($D202="","",IFERROR(VLOOKUP($B202,Kraftvärmeprod!$B$1:$BX$550,MATCH(O$2,Kraftvärmeprod!$B$1:$VX$1,0),FALSE)/1,0)-IFERROR(VLOOKUP($B202,'Slutlig allokering kvv'!$B$2:$BX$550,MATCH(O$2,'Slutlig allokering kvv'!$B$1:$BX$1,0),FALSE)/1,0))</f>
        <v/>
      </c>
      <c r="P202" t="str">
        <f>IF($D202="","",IFERROR(VLOOKUP($B202,Kraftvärmeprod!$B$1:$BX$550,MATCH(P$2,Kraftvärmeprod!$B$1:$VX$1,0),FALSE)/1,0)-IFERROR(VLOOKUP($B202,'Slutlig allokering kvv'!$B$2:$BX$550,MATCH(P$2,'Slutlig allokering kvv'!$B$1:$BX$1,0),FALSE)/1,0))</f>
        <v/>
      </c>
      <c r="Q202" t="str">
        <f>IF($D202="","",IFERROR(VLOOKUP($B202,Kraftvärmeprod!$B$1:$BX$550,MATCH(Q$2,Kraftvärmeprod!$B$1:$VX$1,0),FALSE)/1,0)-IFERROR(VLOOKUP($B202,'Slutlig allokering kvv'!$B$2:$BX$550,MATCH(Q$2,'Slutlig allokering kvv'!$B$1:$BX$1,0),FALSE)/1,0))</f>
        <v/>
      </c>
      <c r="R202" t="str">
        <f>IF($D202="","",IFERROR(VLOOKUP($B202,Kraftvärmeprod!$B$1:$BX$550,MATCH(R$2,Kraftvärmeprod!$B$1:$VX$1,0),FALSE)/1,0)-IFERROR(VLOOKUP($B202,'Slutlig allokering kvv'!$B$2:$BX$550,MATCH(R$2,'Slutlig allokering kvv'!$B$1:$BX$1,0),FALSE)/1,0))</f>
        <v/>
      </c>
      <c r="S202" t="str">
        <f>IF($D202="","",IFERROR(VLOOKUP($B202,Kraftvärmeprod!$B$1:$BX$550,MATCH(S$2,Kraftvärmeprod!$B$1:$VX$1,0),FALSE)/1,0)-IFERROR(VLOOKUP($B202,'Slutlig allokering kvv'!$B$2:$BX$550,MATCH(S$2,'Slutlig allokering kvv'!$B$1:$BX$1,0),FALSE)/1,0))</f>
        <v/>
      </c>
      <c r="T202" t="str">
        <f>IF($D202="","",IFERROR(VLOOKUP($B202,Kraftvärmeprod!$B$1:$BX$550,MATCH(T$2,Kraftvärmeprod!$B$1:$VX$1,0),FALSE)/1,0)-IFERROR(VLOOKUP($B202,'Slutlig allokering kvv'!$B$2:$BX$550,MATCH(T$2,'Slutlig allokering kvv'!$B$1:$BX$1,0),FALSE)/1,0))</f>
        <v/>
      </c>
      <c r="U202" t="str">
        <f>IF($D202="","",IFERROR(VLOOKUP($B202,Kraftvärmeprod!$B$1:$BX$550,MATCH(U$2,Kraftvärmeprod!$B$1:$VX$1,0),FALSE)/1,0)-IFERROR(VLOOKUP($B202,'Slutlig allokering kvv'!$B$2:$BX$550,MATCH(U$2,'Slutlig allokering kvv'!$B$1:$BX$1,0),FALSE)/1,0))</f>
        <v/>
      </c>
      <c r="V202" t="str">
        <f>IF($D202="","",IFERROR(VLOOKUP($B202,Kraftvärmeprod!$B$1:$BX$550,MATCH(V$2,Kraftvärmeprod!$B$1:$VX$1,0),FALSE)/1,0)-IFERROR(VLOOKUP($B202,'Slutlig allokering kvv'!$B$2:$BX$550,MATCH(V$2,'Slutlig allokering kvv'!$B$1:$BX$1,0),FALSE)/1,0))</f>
        <v/>
      </c>
      <c r="W202" t="str">
        <f>IF($D202="","",IFERROR(VLOOKUP($B202,Kraftvärmeprod!$B$1:$BX$550,MATCH(W$2,Kraftvärmeprod!$B$1:$VX$1,0),FALSE)/1,0)-IFERROR(VLOOKUP($B202,'Slutlig allokering kvv'!$B$2:$BX$550,MATCH(W$2,'Slutlig allokering kvv'!$B$1:$BX$1,0),FALSE)/1,0))</f>
        <v/>
      </c>
      <c r="X202" t="str">
        <f>IF($D202="","",IFERROR(VLOOKUP($B202,Kraftvärmeprod!$B$1:$BX$550,MATCH(X$2,Kraftvärmeprod!$B$1:$VX$1,0),FALSE)/1,0)-IFERROR(VLOOKUP($B202,'Slutlig allokering kvv'!$B$2:$BX$550,MATCH(X$2,'Slutlig allokering kvv'!$B$1:$BX$1,0),FALSE)/1,0))</f>
        <v/>
      </c>
      <c r="Y202" t="str">
        <f>IF($D202="","",IFERROR(VLOOKUP($B202,Kraftvärmeprod!$B$1:$BX$550,MATCH(Y$2,Kraftvärmeprod!$B$1:$VX$1,0),FALSE)/1,0)-IFERROR(VLOOKUP($B202,'Slutlig allokering kvv'!$B$2:$BX$550,MATCH(Y$2,'Slutlig allokering kvv'!$B$1:$BX$1,0),FALSE)/1,0))</f>
        <v/>
      </c>
      <c r="Z202" t="str">
        <f>IF($D202="","",IFERROR(VLOOKUP($B202,Kraftvärmeprod!$B$1:$BX$550,MATCH(Z$2,Kraftvärmeprod!$B$1:$VX$1,0),FALSE)/1,0)-IFERROR(VLOOKUP($B202,'Slutlig allokering kvv'!$B$2:$BX$550,MATCH(Z$2,'Slutlig allokering kvv'!$B$1:$BX$1,0),FALSE)/1,0))</f>
        <v/>
      </c>
      <c r="AA202" t="str">
        <f>IF($D202="","",IFERROR(VLOOKUP($B202,Kraftvärmeprod!$B$1:$BX$550,MATCH(AA$2,Kraftvärmeprod!$B$1:$VX$1,0),FALSE)/1,0)-IFERROR(VLOOKUP($B202,'Slutlig allokering kvv'!$B$2:$BX$550,MATCH(AA$2,'Slutlig allokering kvv'!$B$1:$BX$1,0),FALSE)/1,0))</f>
        <v/>
      </c>
      <c r="AB202" t="str">
        <f>IF($D202="","",IFERROR(VLOOKUP($B202,Kraftvärmeprod!$B$1:$BX$550,MATCH(AB$2,Kraftvärmeprod!$B$1:$VX$1,0),FALSE)/1,0)-IFERROR(VLOOKUP($B202,'Slutlig allokering kvv'!$B$2:$BX$550,MATCH(AB$2,'Slutlig allokering kvv'!$B$1:$BX$1,0),FALSE)/1,0))</f>
        <v/>
      </c>
      <c r="AC202" t="str">
        <f>IF($D202="","",IFERROR(VLOOKUP($B202,Kraftvärmeprod!$B$1:$BX$550,MATCH(AC$2,Kraftvärmeprod!$B$1:$VX$1,0),FALSE)/1,0)-IFERROR(VLOOKUP($B202,'Slutlig allokering kvv'!$B$2:$BX$550,MATCH(AC$2,'Slutlig allokering kvv'!$B$1:$BX$1,0),FALSE)/1,0))</f>
        <v/>
      </c>
      <c r="AD202" t="str">
        <f>IF($D202="","",IFERROR(VLOOKUP($B202,Kraftvärmeprod!$B$1:$BX$550,MATCH(AD$2,Kraftvärmeprod!$B$1:$VX$1,0),FALSE)/1,0)-IFERROR(VLOOKUP($B202,'Slutlig allokering kvv'!$B$2:$BX$550,MATCH(AD$2,'Slutlig allokering kvv'!$B$1:$BX$1,0),FALSE)/1,0))</f>
        <v/>
      </c>
      <c r="AE202" t="str">
        <f>IF($D202="","",IFERROR(VLOOKUP($B202,Miljö!$B$1:$E$550,MATCH("Hjälpel kraftvärme (GWh)",Miljö!$B$1:$E$1,0),FALSE)/1,0)-IFERROR(VLOOKUP($B202,'Slutlig allokering kvv'!$B$2:$BX$549,MATCH(AE$2,'Slutlig allokering kvv'!$B$1:$BX$1,0),FALSE)/1,0))</f>
        <v/>
      </c>
      <c r="AI202" s="274">
        <f t="shared" si="12"/>
        <v>0</v>
      </c>
      <c r="AK202">
        <f>IFERROR(VLOOKUP($B202,'Slutlig allokering kvv'!$B$2:$AX$549,MATCH("Summa slutlig allokerad tillförd energi (utan hjälpel och rökgaskondensering):",'Slutlig allokering kvv'!$B$1:$AX$1,0),FALSE)/1,"")</f>
        <v>0</v>
      </c>
      <c r="AM202" s="275" t="str">
        <f>IFERROR(1-VLOOKUP($B202,'Slutlig allokering kvv'!$B$2:$AX$549,MATCH("Andel av bränsle i kvv som allokerats till värme, exklusive rökgaskondensering och hjälpel",'Slutlig allokering kvv'!$B$1:$AX$1,0),FALSE),"")</f>
        <v/>
      </c>
      <c r="AO202" s="115" t="str">
        <f t="shared" si="13"/>
        <v/>
      </c>
      <c r="AP202" s="276" t="str">
        <f t="shared" si="14"/>
        <v/>
      </c>
      <c r="AR202" s="115" t="str">
        <f t="shared" si="15"/>
        <v/>
      </c>
    </row>
    <row r="203" spans="1:44">
      <c r="A203" t="s">
        <v>341</v>
      </c>
      <c r="B203" t="s">
        <v>342</v>
      </c>
      <c r="C203" t="str">
        <f>IFERROR(VLOOKUP($B203,Kraftvärmeprod!$B$1:$AH$479,MATCH(C$2,Kraftvärmeprod!$B$1:$AG$1,0),FALSE)/1,"")</f>
        <v/>
      </c>
      <c r="D203" t="str">
        <f>IFERROR(VLOOKUP($B203,Kraftvärmeprod!$B$1:$AH$479,MATCH(D$2,Kraftvärmeprod!$B$1:$AG$1,0),FALSE)/1,"")</f>
        <v/>
      </c>
      <c r="F203" t="str">
        <f>IF($D203="","",IFERROR(VLOOKUP($B203,Kraftvärmeprod!$B$1:$BX$550,MATCH(F$2,Kraftvärmeprod!$B$1:$VX$1,0),FALSE)/1,0)-IFERROR(VLOOKUP($B203,'Slutlig allokering kvv'!$B$2:$BX$550,MATCH(F$2,'Slutlig allokering kvv'!$B$1:$BX$1,0),FALSE)/1,0))</f>
        <v/>
      </c>
      <c r="G203" t="str">
        <f>IF($D203="","",IFERROR(VLOOKUP($B203,Kraftvärmeprod!$B$1:$BX$550,MATCH(G$2,Kraftvärmeprod!$B$1:$VX$1,0),FALSE)/1,0)-IFERROR(VLOOKUP($B203,'Slutlig allokering kvv'!$B$2:$BX$550,MATCH(G$2,'Slutlig allokering kvv'!$B$1:$BX$1,0),FALSE)/1,0))</f>
        <v/>
      </c>
      <c r="H203" t="str">
        <f>IF($D203="","",IFERROR(VLOOKUP($B203,Kraftvärmeprod!$B$1:$BX$550,MATCH(H$2,Kraftvärmeprod!$B$1:$VX$1,0),FALSE)/1,0)-IFERROR(VLOOKUP($B203,'Slutlig allokering kvv'!$B$2:$BX$550,MATCH(H$2,'Slutlig allokering kvv'!$B$1:$BX$1,0),FALSE)/1,0))</f>
        <v/>
      </c>
      <c r="I203" t="str">
        <f>IF($D203="","",IFERROR(VLOOKUP($B203,Kraftvärmeprod!$B$1:$BX$550,MATCH(I$2,Kraftvärmeprod!$B$1:$VX$1,0),FALSE)/1,0)-IFERROR(VLOOKUP($B203,'Slutlig allokering kvv'!$B$2:$BX$550,MATCH(I$2,'Slutlig allokering kvv'!$B$1:$BX$1,0),FALSE)/1,0))</f>
        <v/>
      </c>
      <c r="J203" t="str">
        <f>IF($D203="","",IFERROR(VLOOKUP($B203,Kraftvärmeprod!$B$1:$BX$550,MATCH(J$2,Kraftvärmeprod!$B$1:$VX$1,0),FALSE)/1,0)-IFERROR(VLOOKUP($B203,'Slutlig allokering kvv'!$B$2:$BX$550,MATCH(J$2,'Slutlig allokering kvv'!$B$1:$BX$1,0),FALSE)/1,0))</f>
        <v/>
      </c>
      <c r="K203" t="str">
        <f>IF($D203="","",IFERROR(VLOOKUP($B203,Kraftvärmeprod!$B$1:$BX$550,MATCH(K$2,Kraftvärmeprod!$B$1:$VX$1,0),FALSE)/1,0)-IFERROR(VLOOKUP($B203,'Slutlig allokering kvv'!$B$2:$BX$550,MATCH(K$2,'Slutlig allokering kvv'!$B$1:$BX$1,0),FALSE)/1,0))</f>
        <v/>
      </c>
      <c r="L203" t="str">
        <f>IF($D203="","",IFERROR(VLOOKUP($B203,Kraftvärmeprod!$B$1:$BX$550,MATCH(L$2,Kraftvärmeprod!$B$1:$VX$1,0),FALSE)/1,0)-IFERROR(VLOOKUP($B203,'Slutlig allokering kvv'!$B$2:$BX$550,MATCH(L$2,'Slutlig allokering kvv'!$B$1:$BX$1,0),FALSE)/1,0))</f>
        <v/>
      </c>
      <c r="M203" t="str">
        <f>IF($D203="","",IFERROR(VLOOKUP($B203,Kraftvärmeprod!$B$1:$BX$550,MATCH(M$2,Kraftvärmeprod!$B$1:$VX$1,0),FALSE)/1,0)-IFERROR(VLOOKUP($B203,'Slutlig allokering kvv'!$B$2:$BX$550,MATCH(M$2,'Slutlig allokering kvv'!$B$1:$BX$1,0),FALSE)/1,0))</f>
        <v/>
      </c>
      <c r="N203" t="str">
        <f>IF($D203="","",IFERROR(VLOOKUP($B203,Kraftvärmeprod!$B$1:$BX$550,MATCH(N$2,Kraftvärmeprod!$B$1:$VX$1,0),FALSE)/1,0)-IFERROR(VLOOKUP($B203,'Slutlig allokering kvv'!$B$2:$BX$550,MATCH(N$2,'Slutlig allokering kvv'!$B$1:$BX$1,0),FALSE)/1,0))</f>
        <v/>
      </c>
      <c r="O203" t="str">
        <f>IF($D203="","",IFERROR(VLOOKUP($B203,Kraftvärmeprod!$B$1:$BX$550,MATCH(O$2,Kraftvärmeprod!$B$1:$VX$1,0),FALSE)/1,0)-IFERROR(VLOOKUP($B203,'Slutlig allokering kvv'!$B$2:$BX$550,MATCH(O$2,'Slutlig allokering kvv'!$B$1:$BX$1,0),FALSE)/1,0))</f>
        <v/>
      </c>
      <c r="P203" t="str">
        <f>IF($D203="","",IFERROR(VLOOKUP($B203,Kraftvärmeprod!$B$1:$BX$550,MATCH(P$2,Kraftvärmeprod!$B$1:$VX$1,0),FALSE)/1,0)-IFERROR(VLOOKUP($B203,'Slutlig allokering kvv'!$B$2:$BX$550,MATCH(P$2,'Slutlig allokering kvv'!$B$1:$BX$1,0),FALSE)/1,0))</f>
        <v/>
      </c>
      <c r="Q203" t="str">
        <f>IF($D203="","",IFERROR(VLOOKUP($B203,Kraftvärmeprod!$B$1:$BX$550,MATCH(Q$2,Kraftvärmeprod!$B$1:$VX$1,0),FALSE)/1,0)-IFERROR(VLOOKUP($B203,'Slutlig allokering kvv'!$B$2:$BX$550,MATCH(Q$2,'Slutlig allokering kvv'!$B$1:$BX$1,0),FALSE)/1,0))</f>
        <v/>
      </c>
      <c r="R203" t="str">
        <f>IF($D203="","",IFERROR(VLOOKUP($B203,Kraftvärmeprod!$B$1:$BX$550,MATCH(R$2,Kraftvärmeprod!$B$1:$VX$1,0),FALSE)/1,0)-IFERROR(VLOOKUP($B203,'Slutlig allokering kvv'!$B$2:$BX$550,MATCH(R$2,'Slutlig allokering kvv'!$B$1:$BX$1,0),FALSE)/1,0))</f>
        <v/>
      </c>
      <c r="S203" t="str">
        <f>IF($D203="","",IFERROR(VLOOKUP($B203,Kraftvärmeprod!$B$1:$BX$550,MATCH(S$2,Kraftvärmeprod!$B$1:$VX$1,0),FALSE)/1,0)-IFERROR(VLOOKUP($B203,'Slutlig allokering kvv'!$B$2:$BX$550,MATCH(S$2,'Slutlig allokering kvv'!$B$1:$BX$1,0),FALSE)/1,0))</f>
        <v/>
      </c>
      <c r="T203" t="str">
        <f>IF($D203="","",IFERROR(VLOOKUP($B203,Kraftvärmeprod!$B$1:$BX$550,MATCH(T$2,Kraftvärmeprod!$B$1:$VX$1,0),FALSE)/1,0)-IFERROR(VLOOKUP($B203,'Slutlig allokering kvv'!$B$2:$BX$550,MATCH(T$2,'Slutlig allokering kvv'!$B$1:$BX$1,0),FALSE)/1,0))</f>
        <v/>
      </c>
      <c r="U203" t="str">
        <f>IF($D203="","",IFERROR(VLOOKUP($B203,Kraftvärmeprod!$B$1:$BX$550,MATCH(U$2,Kraftvärmeprod!$B$1:$VX$1,0),FALSE)/1,0)-IFERROR(VLOOKUP($B203,'Slutlig allokering kvv'!$B$2:$BX$550,MATCH(U$2,'Slutlig allokering kvv'!$B$1:$BX$1,0),FALSE)/1,0))</f>
        <v/>
      </c>
      <c r="V203" t="str">
        <f>IF($D203="","",IFERROR(VLOOKUP($B203,Kraftvärmeprod!$B$1:$BX$550,MATCH(V$2,Kraftvärmeprod!$B$1:$VX$1,0),FALSE)/1,0)-IFERROR(VLOOKUP($B203,'Slutlig allokering kvv'!$B$2:$BX$550,MATCH(V$2,'Slutlig allokering kvv'!$B$1:$BX$1,0),FALSE)/1,0))</f>
        <v/>
      </c>
      <c r="W203" t="str">
        <f>IF($D203="","",IFERROR(VLOOKUP($B203,Kraftvärmeprod!$B$1:$BX$550,MATCH(W$2,Kraftvärmeprod!$B$1:$VX$1,0),FALSE)/1,0)-IFERROR(VLOOKUP($B203,'Slutlig allokering kvv'!$B$2:$BX$550,MATCH(W$2,'Slutlig allokering kvv'!$B$1:$BX$1,0),FALSE)/1,0))</f>
        <v/>
      </c>
      <c r="X203" t="str">
        <f>IF($D203="","",IFERROR(VLOOKUP($B203,Kraftvärmeprod!$B$1:$BX$550,MATCH(X$2,Kraftvärmeprod!$B$1:$VX$1,0),FALSE)/1,0)-IFERROR(VLOOKUP($B203,'Slutlig allokering kvv'!$B$2:$BX$550,MATCH(X$2,'Slutlig allokering kvv'!$B$1:$BX$1,0),FALSE)/1,0))</f>
        <v/>
      </c>
      <c r="Y203" t="str">
        <f>IF($D203="","",IFERROR(VLOOKUP($B203,Kraftvärmeprod!$B$1:$BX$550,MATCH(Y$2,Kraftvärmeprod!$B$1:$VX$1,0),FALSE)/1,0)-IFERROR(VLOOKUP($B203,'Slutlig allokering kvv'!$B$2:$BX$550,MATCH(Y$2,'Slutlig allokering kvv'!$B$1:$BX$1,0),FALSE)/1,0))</f>
        <v/>
      </c>
      <c r="Z203" t="str">
        <f>IF($D203="","",IFERROR(VLOOKUP($B203,Kraftvärmeprod!$B$1:$BX$550,MATCH(Z$2,Kraftvärmeprod!$B$1:$VX$1,0),FALSE)/1,0)-IFERROR(VLOOKUP($B203,'Slutlig allokering kvv'!$B$2:$BX$550,MATCH(Z$2,'Slutlig allokering kvv'!$B$1:$BX$1,0),FALSE)/1,0))</f>
        <v/>
      </c>
      <c r="AA203" t="str">
        <f>IF($D203="","",IFERROR(VLOOKUP($B203,Kraftvärmeprod!$B$1:$BX$550,MATCH(AA$2,Kraftvärmeprod!$B$1:$VX$1,0),FALSE)/1,0)-IFERROR(VLOOKUP($B203,'Slutlig allokering kvv'!$B$2:$BX$550,MATCH(AA$2,'Slutlig allokering kvv'!$B$1:$BX$1,0),FALSE)/1,0))</f>
        <v/>
      </c>
      <c r="AB203" t="str">
        <f>IF($D203="","",IFERROR(VLOOKUP($B203,Kraftvärmeprod!$B$1:$BX$550,MATCH(AB$2,Kraftvärmeprod!$B$1:$VX$1,0),FALSE)/1,0)-IFERROR(VLOOKUP($B203,'Slutlig allokering kvv'!$B$2:$BX$550,MATCH(AB$2,'Slutlig allokering kvv'!$B$1:$BX$1,0),FALSE)/1,0))</f>
        <v/>
      </c>
      <c r="AC203" t="str">
        <f>IF($D203="","",IFERROR(VLOOKUP($B203,Kraftvärmeprod!$B$1:$BX$550,MATCH(AC$2,Kraftvärmeprod!$B$1:$VX$1,0),FALSE)/1,0)-IFERROR(VLOOKUP($B203,'Slutlig allokering kvv'!$B$2:$BX$550,MATCH(AC$2,'Slutlig allokering kvv'!$B$1:$BX$1,0),FALSE)/1,0))</f>
        <v/>
      </c>
      <c r="AD203" t="str">
        <f>IF($D203="","",IFERROR(VLOOKUP($B203,Kraftvärmeprod!$B$1:$BX$550,MATCH(AD$2,Kraftvärmeprod!$B$1:$VX$1,0),FALSE)/1,0)-IFERROR(VLOOKUP($B203,'Slutlig allokering kvv'!$B$2:$BX$550,MATCH(AD$2,'Slutlig allokering kvv'!$B$1:$BX$1,0),FALSE)/1,0))</f>
        <v/>
      </c>
      <c r="AE203" t="str">
        <f>IF($D203="","",IFERROR(VLOOKUP($B203,Miljö!$B$1:$E$550,MATCH("Hjälpel kraftvärme (GWh)",Miljö!$B$1:$E$1,0),FALSE)/1,0)-IFERROR(VLOOKUP($B203,'Slutlig allokering kvv'!$B$2:$BX$549,MATCH(AE$2,'Slutlig allokering kvv'!$B$1:$BX$1,0),FALSE)/1,0))</f>
        <v/>
      </c>
      <c r="AI203" s="274">
        <f t="shared" si="12"/>
        <v>0</v>
      </c>
      <c r="AK203">
        <f>IFERROR(VLOOKUP($B203,'Slutlig allokering kvv'!$B$2:$AX$549,MATCH("Summa slutlig allokerad tillförd energi (utan hjälpel och rökgaskondensering):",'Slutlig allokering kvv'!$B$1:$AX$1,0),FALSE)/1,"")</f>
        <v>0</v>
      </c>
      <c r="AM203" s="275" t="str">
        <f>IFERROR(1-VLOOKUP($B203,'Slutlig allokering kvv'!$B$2:$AX$549,MATCH("Andel av bränsle i kvv som allokerats till värme, exklusive rökgaskondensering och hjälpel",'Slutlig allokering kvv'!$B$1:$AX$1,0),FALSE),"")</f>
        <v/>
      </c>
      <c r="AO203" s="115" t="str">
        <f t="shared" si="13"/>
        <v/>
      </c>
      <c r="AP203" s="276" t="str">
        <f t="shared" si="14"/>
        <v/>
      </c>
      <c r="AR203" s="115" t="str">
        <f t="shared" si="15"/>
        <v/>
      </c>
    </row>
    <row r="204" spans="1:44">
      <c r="A204" t="s">
        <v>344</v>
      </c>
      <c r="B204" t="s">
        <v>345</v>
      </c>
      <c r="C204" t="str">
        <f>IFERROR(VLOOKUP($B204,Kraftvärmeprod!$B$1:$AH$479,MATCH(C$2,Kraftvärmeprod!$B$1:$AG$1,0),FALSE)/1,"")</f>
        <v/>
      </c>
      <c r="D204">
        <f>IFERROR(VLOOKUP($B204,Kraftvärmeprod!$B$1:$AH$479,MATCH(D$2,Kraftvärmeprod!$B$1:$AG$1,0),FALSE)/1,"")</f>
        <v>0.49199999999999999</v>
      </c>
      <c r="F204">
        <f>IF($D204="","",IFERROR(VLOOKUP($B204,Kraftvärmeprod!$B$1:$BX$550,MATCH(F$2,Kraftvärmeprod!$B$1:$VX$1,0),FALSE)/1,0)-IFERROR(VLOOKUP($B204,'Slutlig allokering kvv'!$B$2:$BX$550,MATCH(F$2,'Slutlig allokering kvv'!$B$1:$BX$1,0),FALSE)/1,0))</f>
        <v>0</v>
      </c>
      <c r="G204">
        <f>IF($D204="","",IFERROR(VLOOKUP($B204,Kraftvärmeprod!$B$1:$BX$550,MATCH(G$2,Kraftvärmeprod!$B$1:$VX$1,0),FALSE)/1,0)-IFERROR(VLOOKUP($B204,'Slutlig allokering kvv'!$B$2:$BX$550,MATCH(G$2,'Slutlig allokering kvv'!$B$1:$BX$1,0),FALSE)/1,0))</f>
        <v>0</v>
      </c>
      <c r="H204">
        <f>IF($D204="","",IFERROR(VLOOKUP($B204,Kraftvärmeprod!$B$1:$BX$550,MATCH(H$2,Kraftvärmeprod!$B$1:$VX$1,0),FALSE)/1,0)-IFERROR(VLOOKUP($B204,'Slutlig allokering kvv'!$B$2:$BX$550,MATCH(H$2,'Slutlig allokering kvv'!$B$1:$BX$1,0),FALSE)/1,0))</f>
        <v>0</v>
      </c>
      <c r="I204">
        <f>IF($D204="","",IFERROR(VLOOKUP($B204,Kraftvärmeprod!$B$1:$BX$550,MATCH(I$2,Kraftvärmeprod!$B$1:$VX$1,0),FALSE)/1,0)-IFERROR(VLOOKUP($B204,'Slutlig allokering kvv'!$B$2:$BX$550,MATCH(I$2,'Slutlig allokering kvv'!$B$1:$BX$1,0),FALSE)/1,0))</f>
        <v>0</v>
      </c>
      <c r="J204">
        <f>IF($D204="","",IFERROR(VLOOKUP($B204,Kraftvärmeprod!$B$1:$BX$550,MATCH(J$2,Kraftvärmeprod!$B$1:$VX$1,0),FALSE)/1,0)-IFERROR(VLOOKUP($B204,'Slutlig allokering kvv'!$B$2:$BX$550,MATCH(J$2,'Slutlig allokering kvv'!$B$1:$BX$1,0),FALSE)/1,0))</f>
        <v>0</v>
      </c>
      <c r="K204">
        <f>IF($D204="","",IFERROR(VLOOKUP($B204,Kraftvärmeprod!$B$1:$BX$550,MATCH(K$2,Kraftvärmeprod!$B$1:$VX$1,0),FALSE)/1,0)-IFERROR(VLOOKUP($B204,'Slutlig allokering kvv'!$B$2:$BX$550,MATCH(K$2,'Slutlig allokering kvv'!$B$1:$BX$1,0),FALSE)/1,0))</f>
        <v>0</v>
      </c>
      <c r="L204">
        <f>IF($D204="","",IFERROR(VLOOKUP($B204,Kraftvärmeprod!$B$1:$BX$550,MATCH(L$2,Kraftvärmeprod!$B$1:$VX$1,0),FALSE)/1,0)-IFERROR(VLOOKUP($B204,'Slutlig allokering kvv'!$B$2:$BX$550,MATCH(L$2,'Slutlig allokering kvv'!$B$1:$BX$1,0),FALSE)/1,0))</f>
        <v>0</v>
      </c>
      <c r="M204">
        <f>IF($D204="","",IFERROR(VLOOKUP($B204,Kraftvärmeprod!$B$1:$BX$550,MATCH(M$2,Kraftvärmeprod!$B$1:$VX$1,0),FALSE)/1,0)-IFERROR(VLOOKUP($B204,'Slutlig allokering kvv'!$B$2:$BX$550,MATCH(M$2,'Slutlig allokering kvv'!$B$1:$BX$1,0),FALSE)/1,0))</f>
        <v>0</v>
      </c>
      <c r="N204">
        <f>IF($D204="","",IFERROR(VLOOKUP($B204,Kraftvärmeprod!$B$1:$BX$550,MATCH(N$2,Kraftvärmeprod!$B$1:$VX$1,0),FALSE)/1,0)-IFERROR(VLOOKUP($B204,'Slutlig allokering kvv'!$B$2:$BX$550,MATCH(N$2,'Slutlig allokering kvv'!$B$1:$BX$1,0),FALSE)/1,0))</f>
        <v>0</v>
      </c>
      <c r="O204">
        <f>IF($D204="","",IFERROR(VLOOKUP($B204,Kraftvärmeprod!$B$1:$BX$550,MATCH(O$2,Kraftvärmeprod!$B$1:$VX$1,0),FALSE)/1,0)-IFERROR(VLOOKUP($B204,'Slutlig allokering kvv'!$B$2:$BX$550,MATCH(O$2,'Slutlig allokering kvv'!$B$1:$BX$1,0),FALSE)/1,0))</f>
        <v>0.5</v>
      </c>
      <c r="P204">
        <f>IF($D204="","",IFERROR(VLOOKUP($B204,Kraftvärmeprod!$B$1:$BX$550,MATCH(P$2,Kraftvärmeprod!$B$1:$VX$1,0),FALSE)/1,0)-IFERROR(VLOOKUP($B204,'Slutlig allokering kvv'!$B$2:$BX$550,MATCH(P$2,'Slutlig allokering kvv'!$B$1:$BX$1,0),FALSE)/1,0))</f>
        <v>0</v>
      </c>
      <c r="Q204">
        <f>IF($D204="","",IFERROR(VLOOKUP($B204,Kraftvärmeprod!$B$1:$BX$550,MATCH(Q$2,Kraftvärmeprod!$B$1:$VX$1,0),FALSE)/1,0)-IFERROR(VLOOKUP($B204,'Slutlig allokering kvv'!$B$2:$BX$550,MATCH(Q$2,'Slutlig allokering kvv'!$B$1:$BX$1,0),FALSE)/1,0))</f>
        <v>0</v>
      </c>
      <c r="R204">
        <f>IF($D204="","",IFERROR(VLOOKUP($B204,Kraftvärmeprod!$B$1:$BX$550,MATCH(R$2,Kraftvärmeprod!$B$1:$VX$1,0),FALSE)/1,0)-IFERROR(VLOOKUP($B204,'Slutlig allokering kvv'!$B$2:$BX$550,MATCH(R$2,'Slutlig allokering kvv'!$B$1:$BX$1,0),FALSE)/1,0))</f>
        <v>0</v>
      </c>
      <c r="S204">
        <f>IF($D204="","",IFERROR(VLOOKUP($B204,Kraftvärmeprod!$B$1:$BX$550,MATCH(S$2,Kraftvärmeprod!$B$1:$VX$1,0),FALSE)/1,0)-IFERROR(VLOOKUP($B204,'Slutlig allokering kvv'!$B$2:$BX$550,MATCH(S$2,'Slutlig allokering kvv'!$B$1:$BX$1,0),FALSE)/1,0))</f>
        <v>0</v>
      </c>
      <c r="T204">
        <f>IF($D204="","",IFERROR(VLOOKUP($B204,Kraftvärmeprod!$B$1:$BX$550,MATCH(T$2,Kraftvärmeprod!$B$1:$VX$1,0),FALSE)/1,0)-IFERROR(VLOOKUP($B204,'Slutlig allokering kvv'!$B$2:$BX$550,MATCH(T$2,'Slutlig allokering kvv'!$B$1:$BX$1,0),FALSE)/1,0))</f>
        <v>0</v>
      </c>
      <c r="U204">
        <f>IF($D204="","",IFERROR(VLOOKUP($B204,Kraftvärmeprod!$B$1:$BX$550,MATCH(U$2,Kraftvärmeprod!$B$1:$VX$1,0),FALSE)/1,0)-IFERROR(VLOOKUP($B204,'Slutlig allokering kvv'!$B$2:$BX$550,MATCH(U$2,'Slutlig allokering kvv'!$B$1:$BX$1,0),FALSE)/1,0))</f>
        <v>0</v>
      </c>
      <c r="V204">
        <f>IF($D204="","",IFERROR(VLOOKUP($B204,Kraftvärmeprod!$B$1:$BX$550,MATCH(V$2,Kraftvärmeprod!$B$1:$VX$1,0),FALSE)/1,0)-IFERROR(VLOOKUP($B204,'Slutlig allokering kvv'!$B$2:$BX$550,MATCH(V$2,'Slutlig allokering kvv'!$B$1:$BX$1,0),FALSE)/1,0))</f>
        <v>0</v>
      </c>
      <c r="W204">
        <f>IF($D204="","",IFERROR(VLOOKUP($B204,Kraftvärmeprod!$B$1:$BX$550,MATCH(W$2,Kraftvärmeprod!$B$1:$VX$1,0),FALSE)/1,0)-IFERROR(VLOOKUP($B204,'Slutlig allokering kvv'!$B$2:$BX$550,MATCH(W$2,'Slutlig allokering kvv'!$B$1:$BX$1,0),FALSE)/1,0))</f>
        <v>0</v>
      </c>
      <c r="X204">
        <f>IF($D204="","",IFERROR(VLOOKUP($B204,Kraftvärmeprod!$B$1:$BX$550,MATCH(X$2,Kraftvärmeprod!$B$1:$VX$1,0),FALSE)/1,0)-IFERROR(VLOOKUP($B204,'Slutlig allokering kvv'!$B$2:$BX$550,MATCH(X$2,'Slutlig allokering kvv'!$B$1:$BX$1,0),FALSE)/1,0))</f>
        <v>0</v>
      </c>
      <c r="Y204">
        <f>IF($D204="","",IFERROR(VLOOKUP($B204,Kraftvärmeprod!$B$1:$BX$550,MATCH(Y$2,Kraftvärmeprod!$B$1:$VX$1,0),FALSE)/1,0)-IFERROR(VLOOKUP($B204,'Slutlig allokering kvv'!$B$2:$BX$550,MATCH(Y$2,'Slutlig allokering kvv'!$B$1:$BX$1,0),FALSE)/1,0))</f>
        <v>0</v>
      </c>
      <c r="Z204">
        <f>IF($D204="","",IFERROR(VLOOKUP($B204,Kraftvärmeprod!$B$1:$BX$550,MATCH(Z$2,Kraftvärmeprod!$B$1:$VX$1,0),FALSE)/1,0)-IFERROR(VLOOKUP($B204,'Slutlig allokering kvv'!$B$2:$BX$550,MATCH(Z$2,'Slutlig allokering kvv'!$B$1:$BX$1,0),FALSE)/1,0))</f>
        <v>0</v>
      </c>
      <c r="AA204">
        <f>IF($D204="","",IFERROR(VLOOKUP($B204,Kraftvärmeprod!$B$1:$BX$550,MATCH(AA$2,Kraftvärmeprod!$B$1:$VX$1,0),FALSE)/1,0)-IFERROR(VLOOKUP($B204,'Slutlig allokering kvv'!$B$2:$BX$550,MATCH(AA$2,'Slutlig allokering kvv'!$B$1:$BX$1,0),FALSE)/1,0))</f>
        <v>0</v>
      </c>
      <c r="AB204">
        <f>IF($D204="","",IFERROR(VLOOKUP($B204,Kraftvärmeprod!$B$1:$BX$550,MATCH(AB$2,Kraftvärmeprod!$B$1:$VX$1,0),FALSE)/1,0)-IFERROR(VLOOKUP($B204,'Slutlig allokering kvv'!$B$2:$BX$550,MATCH(AB$2,'Slutlig allokering kvv'!$B$1:$BX$1,0),FALSE)/1,0))</f>
        <v>0</v>
      </c>
      <c r="AC204">
        <f>IF($D204="","",IFERROR(VLOOKUP($B204,Kraftvärmeprod!$B$1:$BX$550,MATCH(AC$2,Kraftvärmeprod!$B$1:$VX$1,0),FALSE)/1,0)-IFERROR(VLOOKUP($B204,'Slutlig allokering kvv'!$B$2:$BX$550,MATCH(AC$2,'Slutlig allokering kvv'!$B$1:$BX$1,0),FALSE)/1,0))</f>
        <v>0</v>
      </c>
      <c r="AD204">
        <f>IF($D204="","",IFERROR(VLOOKUP($B204,Kraftvärmeprod!$B$1:$BX$550,MATCH(AD$2,Kraftvärmeprod!$B$1:$VX$1,0),FALSE)/1,0)-IFERROR(VLOOKUP($B204,'Slutlig allokering kvv'!$B$2:$BX$550,MATCH(AD$2,'Slutlig allokering kvv'!$B$1:$BX$1,0),FALSE)/1,0))</f>
        <v>0</v>
      </c>
      <c r="AE204">
        <f>IF($D204="","",IFERROR(VLOOKUP($B204,Miljö!$B$1:$E$550,MATCH("Hjälpel kraftvärme (GWh)",Miljö!$B$1:$E$1,0),FALSE)/1,0)-IFERROR(VLOOKUP($B204,'Slutlig allokering kvv'!$B$2:$BX$549,MATCH(AE$2,'Slutlig allokering kvv'!$B$1:$BX$1,0),FALSE)/1,0))</f>
        <v>0.40300000000000002</v>
      </c>
      <c r="AI204" s="274">
        <f t="shared" si="12"/>
        <v>0.5</v>
      </c>
      <c r="AK204">
        <f>IFERROR(VLOOKUP($B204,'Slutlig allokering kvv'!$B$2:$AX$549,MATCH("Summa slutlig allokerad tillförd energi (utan hjälpel och rökgaskondensering):",'Slutlig allokering kvv'!$B$1:$AX$1,0),FALSE)/1,"")</f>
        <v>0</v>
      </c>
      <c r="AM204" s="275" t="str">
        <f>IFERROR(1-VLOOKUP($B204,'Slutlig allokering kvv'!$B$2:$AX$549,MATCH("Andel av bränsle i kvv som allokerats till värme, exklusive rökgaskondensering och hjälpel",'Slutlig allokering kvv'!$B$1:$AX$1,0),FALSE),"")</f>
        <v/>
      </c>
      <c r="AO204" s="115">
        <f t="shared" si="13"/>
        <v>1</v>
      </c>
      <c r="AP204" s="276" t="str">
        <f t="shared" si="14"/>
        <v/>
      </c>
      <c r="AR204" s="115">
        <f t="shared" si="15"/>
        <v>0.54485049833887045</v>
      </c>
    </row>
    <row r="205" spans="1:44">
      <c r="A205" t="s">
        <v>346</v>
      </c>
      <c r="B205" t="s">
        <v>347</v>
      </c>
      <c r="C205" t="str">
        <f>IFERROR(VLOOKUP($B205,Kraftvärmeprod!$B$1:$AH$479,MATCH(C$2,Kraftvärmeprod!$B$1:$AG$1,0),FALSE)/1,"")</f>
        <v/>
      </c>
      <c r="D205" t="str">
        <f>IFERROR(VLOOKUP($B205,Kraftvärmeprod!$B$1:$AH$479,MATCH(D$2,Kraftvärmeprod!$B$1:$AG$1,0),FALSE)/1,"")</f>
        <v/>
      </c>
      <c r="F205" t="str">
        <f>IF($D205="","",IFERROR(VLOOKUP($B205,Kraftvärmeprod!$B$1:$BX$550,MATCH(F$2,Kraftvärmeprod!$B$1:$VX$1,0),FALSE)/1,0)-IFERROR(VLOOKUP($B205,'Slutlig allokering kvv'!$B$2:$BX$550,MATCH(F$2,'Slutlig allokering kvv'!$B$1:$BX$1,0),FALSE)/1,0))</f>
        <v/>
      </c>
      <c r="G205" t="str">
        <f>IF($D205="","",IFERROR(VLOOKUP($B205,Kraftvärmeprod!$B$1:$BX$550,MATCH(G$2,Kraftvärmeprod!$B$1:$VX$1,0),FALSE)/1,0)-IFERROR(VLOOKUP($B205,'Slutlig allokering kvv'!$B$2:$BX$550,MATCH(G$2,'Slutlig allokering kvv'!$B$1:$BX$1,0),FALSE)/1,0))</f>
        <v/>
      </c>
      <c r="H205" t="str">
        <f>IF($D205="","",IFERROR(VLOOKUP($B205,Kraftvärmeprod!$B$1:$BX$550,MATCH(H$2,Kraftvärmeprod!$B$1:$VX$1,0),FALSE)/1,0)-IFERROR(VLOOKUP($B205,'Slutlig allokering kvv'!$B$2:$BX$550,MATCH(H$2,'Slutlig allokering kvv'!$B$1:$BX$1,0),FALSE)/1,0))</f>
        <v/>
      </c>
      <c r="I205" t="str">
        <f>IF($D205="","",IFERROR(VLOOKUP($B205,Kraftvärmeprod!$B$1:$BX$550,MATCH(I$2,Kraftvärmeprod!$B$1:$VX$1,0),FALSE)/1,0)-IFERROR(VLOOKUP($B205,'Slutlig allokering kvv'!$B$2:$BX$550,MATCH(I$2,'Slutlig allokering kvv'!$B$1:$BX$1,0),FALSE)/1,0))</f>
        <v/>
      </c>
      <c r="J205" t="str">
        <f>IF($D205="","",IFERROR(VLOOKUP($B205,Kraftvärmeprod!$B$1:$BX$550,MATCH(J$2,Kraftvärmeprod!$B$1:$VX$1,0),FALSE)/1,0)-IFERROR(VLOOKUP($B205,'Slutlig allokering kvv'!$B$2:$BX$550,MATCH(J$2,'Slutlig allokering kvv'!$B$1:$BX$1,0),FALSE)/1,0))</f>
        <v/>
      </c>
      <c r="K205" t="str">
        <f>IF($D205="","",IFERROR(VLOOKUP($B205,Kraftvärmeprod!$B$1:$BX$550,MATCH(K$2,Kraftvärmeprod!$B$1:$VX$1,0),FALSE)/1,0)-IFERROR(VLOOKUP($B205,'Slutlig allokering kvv'!$B$2:$BX$550,MATCH(K$2,'Slutlig allokering kvv'!$B$1:$BX$1,0),FALSE)/1,0))</f>
        <v/>
      </c>
      <c r="L205" t="str">
        <f>IF($D205="","",IFERROR(VLOOKUP($B205,Kraftvärmeprod!$B$1:$BX$550,MATCH(L$2,Kraftvärmeprod!$B$1:$VX$1,0),FALSE)/1,0)-IFERROR(VLOOKUP($B205,'Slutlig allokering kvv'!$B$2:$BX$550,MATCH(L$2,'Slutlig allokering kvv'!$B$1:$BX$1,0),FALSE)/1,0))</f>
        <v/>
      </c>
      <c r="M205" t="str">
        <f>IF($D205="","",IFERROR(VLOOKUP($B205,Kraftvärmeprod!$B$1:$BX$550,MATCH(M$2,Kraftvärmeprod!$B$1:$VX$1,0),FALSE)/1,0)-IFERROR(VLOOKUP($B205,'Slutlig allokering kvv'!$B$2:$BX$550,MATCH(M$2,'Slutlig allokering kvv'!$B$1:$BX$1,0),FALSE)/1,0))</f>
        <v/>
      </c>
      <c r="N205" t="str">
        <f>IF($D205="","",IFERROR(VLOOKUP($B205,Kraftvärmeprod!$B$1:$BX$550,MATCH(N$2,Kraftvärmeprod!$B$1:$VX$1,0),FALSE)/1,0)-IFERROR(VLOOKUP($B205,'Slutlig allokering kvv'!$B$2:$BX$550,MATCH(N$2,'Slutlig allokering kvv'!$B$1:$BX$1,0),FALSE)/1,0))</f>
        <v/>
      </c>
      <c r="O205" t="str">
        <f>IF($D205="","",IFERROR(VLOOKUP($B205,Kraftvärmeprod!$B$1:$BX$550,MATCH(O$2,Kraftvärmeprod!$B$1:$VX$1,0),FALSE)/1,0)-IFERROR(VLOOKUP($B205,'Slutlig allokering kvv'!$B$2:$BX$550,MATCH(O$2,'Slutlig allokering kvv'!$B$1:$BX$1,0),FALSE)/1,0))</f>
        <v/>
      </c>
      <c r="P205" t="str">
        <f>IF($D205="","",IFERROR(VLOOKUP($B205,Kraftvärmeprod!$B$1:$BX$550,MATCH(P$2,Kraftvärmeprod!$B$1:$VX$1,0),FALSE)/1,0)-IFERROR(VLOOKUP($B205,'Slutlig allokering kvv'!$B$2:$BX$550,MATCH(P$2,'Slutlig allokering kvv'!$B$1:$BX$1,0),FALSE)/1,0))</f>
        <v/>
      </c>
      <c r="Q205" t="str">
        <f>IF($D205="","",IFERROR(VLOOKUP($B205,Kraftvärmeprod!$B$1:$BX$550,MATCH(Q$2,Kraftvärmeprod!$B$1:$VX$1,0),FALSE)/1,0)-IFERROR(VLOOKUP($B205,'Slutlig allokering kvv'!$B$2:$BX$550,MATCH(Q$2,'Slutlig allokering kvv'!$B$1:$BX$1,0),FALSE)/1,0))</f>
        <v/>
      </c>
      <c r="R205" t="str">
        <f>IF($D205="","",IFERROR(VLOOKUP($B205,Kraftvärmeprod!$B$1:$BX$550,MATCH(R$2,Kraftvärmeprod!$B$1:$VX$1,0),FALSE)/1,0)-IFERROR(VLOOKUP($B205,'Slutlig allokering kvv'!$B$2:$BX$550,MATCH(R$2,'Slutlig allokering kvv'!$B$1:$BX$1,0),FALSE)/1,0))</f>
        <v/>
      </c>
      <c r="S205" t="str">
        <f>IF($D205="","",IFERROR(VLOOKUP($B205,Kraftvärmeprod!$B$1:$BX$550,MATCH(S$2,Kraftvärmeprod!$B$1:$VX$1,0),FALSE)/1,0)-IFERROR(VLOOKUP($B205,'Slutlig allokering kvv'!$B$2:$BX$550,MATCH(S$2,'Slutlig allokering kvv'!$B$1:$BX$1,0),FALSE)/1,0))</f>
        <v/>
      </c>
      <c r="T205" t="str">
        <f>IF($D205="","",IFERROR(VLOOKUP($B205,Kraftvärmeprod!$B$1:$BX$550,MATCH(T$2,Kraftvärmeprod!$B$1:$VX$1,0),FALSE)/1,0)-IFERROR(VLOOKUP($B205,'Slutlig allokering kvv'!$B$2:$BX$550,MATCH(T$2,'Slutlig allokering kvv'!$B$1:$BX$1,0),FALSE)/1,0))</f>
        <v/>
      </c>
      <c r="U205" t="str">
        <f>IF($D205="","",IFERROR(VLOOKUP($B205,Kraftvärmeprod!$B$1:$BX$550,MATCH(U$2,Kraftvärmeprod!$B$1:$VX$1,0),FALSE)/1,0)-IFERROR(VLOOKUP($B205,'Slutlig allokering kvv'!$B$2:$BX$550,MATCH(U$2,'Slutlig allokering kvv'!$B$1:$BX$1,0),FALSE)/1,0))</f>
        <v/>
      </c>
      <c r="V205" t="str">
        <f>IF($D205="","",IFERROR(VLOOKUP($B205,Kraftvärmeprod!$B$1:$BX$550,MATCH(V$2,Kraftvärmeprod!$B$1:$VX$1,0),FALSE)/1,0)-IFERROR(VLOOKUP($B205,'Slutlig allokering kvv'!$B$2:$BX$550,MATCH(V$2,'Slutlig allokering kvv'!$B$1:$BX$1,0),FALSE)/1,0))</f>
        <v/>
      </c>
      <c r="W205" t="str">
        <f>IF($D205="","",IFERROR(VLOOKUP($B205,Kraftvärmeprod!$B$1:$BX$550,MATCH(W$2,Kraftvärmeprod!$B$1:$VX$1,0),FALSE)/1,0)-IFERROR(VLOOKUP($B205,'Slutlig allokering kvv'!$B$2:$BX$550,MATCH(W$2,'Slutlig allokering kvv'!$B$1:$BX$1,0),FALSE)/1,0))</f>
        <v/>
      </c>
      <c r="X205" t="str">
        <f>IF($D205="","",IFERROR(VLOOKUP($B205,Kraftvärmeprod!$B$1:$BX$550,MATCH(X$2,Kraftvärmeprod!$B$1:$VX$1,0),FALSE)/1,0)-IFERROR(VLOOKUP($B205,'Slutlig allokering kvv'!$B$2:$BX$550,MATCH(X$2,'Slutlig allokering kvv'!$B$1:$BX$1,0),FALSE)/1,0))</f>
        <v/>
      </c>
      <c r="Y205" t="str">
        <f>IF($D205="","",IFERROR(VLOOKUP($B205,Kraftvärmeprod!$B$1:$BX$550,MATCH(Y$2,Kraftvärmeprod!$B$1:$VX$1,0),FALSE)/1,0)-IFERROR(VLOOKUP($B205,'Slutlig allokering kvv'!$B$2:$BX$550,MATCH(Y$2,'Slutlig allokering kvv'!$B$1:$BX$1,0),FALSE)/1,0))</f>
        <v/>
      </c>
      <c r="Z205" t="str">
        <f>IF($D205="","",IFERROR(VLOOKUP($B205,Kraftvärmeprod!$B$1:$BX$550,MATCH(Z$2,Kraftvärmeprod!$B$1:$VX$1,0),FALSE)/1,0)-IFERROR(VLOOKUP($B205,'Slutlig allokering kvv'!$B$2:$BX$550,MATCH(Z$2,'Slutlig allokering kvv'!$B$1:$BX$1,0),FALSE)/1,0))</f>
        <v/>
      </c>
      <c r="AA205" t="str">
        <f>IF($D205="","",IFERROR(VLOOKUP($B205,Kraftvärmeprod!$B$1:$BX$550,MATCH(AA$2,Kraftvärmeprod!$B$1:$VX$1,0),FALSE)/1,0)-IFERROR(VLOOKUP($B205,'Slutlig allokering kvv'!$B$2:$BX$550,MATCH(AA$2,'Slutlig allokering kvv'!$B$1:$BX$1,0),FALSE)/1,0))</f>
        <v/>
      </c>
      <c r="AB205" t="str">
        <f>IF($D205="","",IFERROR(VLOOKUP($B205,Kraftvärmeprod!$B$1:$BX$550,MATCH(AB$2,Kraftvärmeprod!$B$1:$VX$1,0),FALSE)/1,0)-IFERROR(VLOOKUP($B205,'Slutlig allokering kvv'!$B$2:$BX$550,MATCH(AB$2,'Slutlig allokering kvv'!$B$1:$BX$1,0),FALSE)/1,0))</f>
        <v/>
      </c>
      <c r="AC205" t="str">
        <f>IF($D205="","",IFERROR(VLOOKUP($B205,Kraftvärmeprod!$B$1:$BX$550,MATCH(AC$2,Kraftvärmeprod!$B$1:$VX$1,0),FALSE)/1,0)-IFERROR(VLOOKUP($B205,'Slutlig allokering kvv'!$B$2:$BX$550,MATCH(AC$2,'Slutlig allokering kvv'!$B$1:$BX$1,0),FALSE)/1,0))</f>
        <v/>
      </c>
      <c r="AD205" t="str">
        <f>IF($D205="","",IFERROR(VLOOKUP($B205,Kraftvärmeprod!$B$1:$BX$550,MATCH(AD$2,Kraftvärmeprod!$B$1:$VX$1,0),FALSE)/1,0)-IFERROR(VLOOKUP($B205,'Slutlig allokering kvv'!$B$2:$BX$550,MATCH(AD$2,'Slutlig allokering kvv'!$B$1:$BX$1,0),FALSE)/1,0))</f>
        <v/>
      </c>
      <c r="AE205" t="str">
        <f>IF($D205="","",IFERROR(VLOOKUP($B205,Miljö!$B$1:$E$550,MATCH("Hjälpel kraftvärme (GWh)",Miljö!$B$1:$E$1,0),FALSE)/1,0)-IFERROR(VLOOKUP($B205,'Slutlig allokering kvv'!$B$2:$BX$549,MATCH(AE$2,'Slutlig allokering kvv'!$B$1:$BX$1,0),FALSE)/1,0))</f>
        <v/>
      </c>
      <c r="AI205" s="274">
        <f t="shared" si="12"/>
        <v>0</v>
      </c>
      <c r="AK205">
        <f>IFERROR(VLOOKUP($B205,'Slutlig allokering kvv'!$B$2:$AX$549,MATCH("Summa slutlig allokerad tillförd energi (utan hjälpel och rökgaskondensering):",'Slutlig allokering kvv'!$B$1:$AX$1,0),FALSE)/1,"")</f>
        <v>0</v>
      </c>
      <c r="AM205" s="275" t="str">
        <f>IFERROR(1-VLOOKUP($B205,'Slutlig allokering kvv'!$B$2:$AX$549,MATCH("Andel av bränsle i kvv som allokerats till värme, exklusive rökgaskondensering och hjälpel",'Slutlig allokering kvv'!$B$1:$AX$1,0),FALSE),"")</f>
        <v/>
      </c>
      <c r="AO205" s="115" t="str">
        <f t="shared" si="13"/>
        <v/>
      </c>
      <c r="AP205" s="276" t="str">
        <f t="shared" si="14"/>
        <v/>
      </c>
      <c r="AR205" s="115" t="str">
        <f t="shared" si="15"/>
        <v/>
      </c>
    </row>
    <row r="206" spans="1:44">
      <c r="A206" t="s">
        <v>346</v>
      </c>
      <c r="B206" t="s">
        <v>348</v>
      </c>
      <c r="C206" t="str">
        <f>IFERROR(VLOOKUP($B206,Kraftvärmeprod!$B$1:$AH$479,MATCH(C$2,Kraftvärmeprod!$B$1:$AG$1,0),FALSE)/1,"")</f>
        <v/>
      </c>
      <c r="D206" t="str">
        <f>IFERROR(VLOOKUP($B206,Kraftvärmeprod!$B$1:$AH$479,MATCH(D$2,Kraftvärmeprod!$B$1:$AG$1,0),FALSE)/1,"")</f>
        <v/>
      </c>
      <c r="F206" t="str">
        <f>IF($D206="","",IFERROR(VLOOKUP($B206,Kraftvärmeprod!$B$1:$BX$550,MATCH(F$2,Kraftvärmeprod!$B$1:$VX$1,0),FALSE)/1,0)-IFERROR(VLOOKUP($B206,'Slutlig allokering kvv'!$B$2:$BX$550,MATCH(F$2,'Slutlig allokering kvv'!$B$1:$BX$1,0),FALSE)/1,0))</f>
        <v/>
      </c>
      <c r="G206" t="str">
        <f>IF($D206="","",IFERROR(VLOOKUP($B206,Kraftvärmeprod!$B$1:$BX$550,MATCH(G$2,Kraftvärmeprod!$B$1:$VX$1,0),FALSE)/1,0)-IFERROR(VLOOKUP($B206,'Slutlig allokering kvv'!$B$2:$BX$550,MATCH(G$2,'Slutlig allokering kvv'!$B$1:$BX$1,0),FALSE)/1,0))</f>
        <v/>
      </c>
      <c r="H206" t="str">
        <f>IF($D206="","",IFERROR(VLOOKUP($B206,Kraftvärmeprod!$B$1:$BX$550,MATCH(H$2,Kraftvärmeprod!$B$1:$VX$1,0),FALSE)/1,0)-IFERROR(VLOOKUP($B206,'Slutlig allokering kvv'!$B$2:$BX$550,MATCH(H$2,'Slutlig allokering kvv'!$B$1:$BX$1,0),FALSE)/1,0))</f>
        <v/>
      </c>
      <c r="I206" t="str">
        <f>IF($D206="","",IFERROR(VLOOKUP($B206,Kraftvärmeprod!$B$1:$BX$550,MATCH(I$2,Kraftvärmeprod!$B$1:$VX$1,0),FALSE)/1,0)-IFERROR(VLOOKUP($B206,'Slutlig allokering kvv'!$B$2:$BX$550,MATCH(I$2,'Slutlig allokering kvv'!$B$1:$BX$1,0),FALSE)/1,0))</f>
        <v/>
      </c>
      <c r="J206" t="str">
        <f>IF($D206="","",IFERROR(VLOOKUP($B206,Kraftvärmeprod!$B$1:$BX$550,MATCH(J$2,Kraftvärmeprod!$B$1:$VX$1,0),FALSE)/1,0)-IFERROR(VLOOKUP($B206,'Slutlig allokering kvv'!$B$2:$BX$550,MATCH(J$2,'Slutlig allokering kvv'!$B$1:$BX$1,0),FALSE)/1,0))</f>
        <v/>
      </c>
      <c r="K206" t="str">
        <f>IF($D206="","",IFERROR(VLOOKUP($B206,Kraftvärmeprod!$B$1:$BX$550,MATCH(K$2,Kraftvärmeprod!$B$1:$VX$1,0),FALSE)/1,0)-IFERROR(VLOOKUP($B206,'Slutlig allokering kvv'!$B$2:$BX$550,MATCH(K$2,'Slutlig allokering kvv'!$B$1:$BX$1,0),FALSE)/1,0))</f>
        <v/>
      </c>
      <c r="L206" t="str">
        <f>IF($D206="","",IFERROR(VLOOKUP($B206,Kraftvärmeprod!$B$1:$BX$550,MATCH(L$2,Kraftvärmeprod!$B$1:$VX$1,0),FALSE)/1,0)-IFERROR(VLOOKUP($B206,'Slutlig allokering kvv'!$B$2:$BX$550,MATCH(L$2,'Slutlig allokering kvv'!$B$1:$BX$1,0),FALSE)/1,0))</f>
        <v/>
      </c>
      <c r="M206" t="str">
        <f>IF($D206="","",IFERROR(VLOOKUP($B206,Kraftvärmeprod!$B$1:$BX$550,MATCH(M$2,Kraftvärmeprod!$B$1:$VX$1,0),FALSE)/1,0)-IFERROR(VLOOKUP($B206,'Slutlig allokering kvv'!$B$2:$BX$550,MATCH(M$2,'Slutlig allokering kvv'!$B$1:$BX$1,0),FALSE)/1,0))</f>
        <v/>
      </c>
      <c r="N206" t="str">
        <f>IF($D206="","",IFERROR(VLOOKUP($B206,Kraftvärmeprod!$B$1:$BX$550,MATCH(N$2,Kraftvärmeprod!$B$1:$VX$1,0),FALSE)/1,0)-IFERROR(VLOOKUP($B206,'Slutlig allokering kvv'!$B$2:$BX$550,MATCH(N$2,'Slutlig allokering kvv'!$B$1:$BX$1,0),FALSE)/1,0))</f>
        <v/>
      </c>
      <c r="O206" t="str">
        <f>IF($D206="","",IFERROR(VLOOKUP($B206,Kraftvärmeprod!$B$1:$BX$550,MATCH(O$2,Kraftvärmeprod!$B$1:$VX$1,0),FALSE)/1,0)-IFERROR(VLOOKUP($B206,'Slutlig allokering kvv'!$B$2:$BX$550,MATCH(O$2,'Slutlig allokering kvv'!$B$1:$BX$1,0),FALSE)/1,0))</f>
        <v/>
      </c>
      <c r="P206" t="str">
        <f>IF($D206="","",IFERROR(VLOOKUP($B206,Kraftvärmeprod!$B$1:$BX$550,MATCH(P$2,Kraftvärmeprod!$B$1:$VX$1,0),FALSE)/1,0)-IFERROR(VLOOKUP($B206,'Slutlig allokering kvv'!$B$2:$BX$550,MATCH(P$2,'Slutlig allokering kvv'!$B$1:$BX$1,0),FALSE)/1,0))</f>
        <v/>
      </c>
      <c r="Q206" t="str">
        <f>IF($D206="","",IFERROR(VLOOKUP($B206,Kraftvärmeprod!$B$1:$BX$550,MATCH(Q$2,Kraftvärmeprod!$B$1:$VX$1,0),FALSE)/1,0)-IFERROR(VLOOKUP($B206,'Slutlig allokering kvv'!$B$2:$BX$550,MATCH(Q$2,'Slutlig allokering kvv'!$B$1:$BX$1,0),FALSE)/1,0))</f>
        <v/>
      </c>
      <c r="R206" t="str">
        <f>IF($D206="","",IFERROR(VLOOKUP($B206,Kraftvärmeprod!$B$1:$BX$550,MATCH(R$2,Kraftvärmeprod!$B$1:$VX$1,0),FALSE)/1,0)-IFERROR(VLOOKUP($B206,'Slutlig allokering kvv'!$B$2:$BX$550,MATCH(R$2,'Slutlig allokering kvv'!$B$1:$BX$1,0),FALSE)/1,0))</f>
        <v/>
      </c>
      <c r="S206" t="str">
        <f>IF($D206="","",IFERROR(VLOOKUP($B206,Kraftvärmeprod!$B$1:$BX$550,MATCH(S$2,Kraftvärmeprod!$B$1:$VX$1,0),FALSE)/1,0)-IFERROR(VLOOKUP($B206,'Slutlig allokering kvv'!$B$2:$BX$550,MATCH(S$2,'Slutlig allokering kvv'!$B$1:$BX$1,0),FALSE)/1,0))</f>
        <v/>
      </c>
      <c r="T206" t="str">
        <f>IF($D206="","",IFERROR(VLOOKUP($B206,Kraftvärmeprod!$B$1:$BX$550,MATCH(T$2,Kraftvärmeprod!$B$1:$VX$1,0),FALSE)/1,0)-IFERROR(VLOOKUP($B206,'Slutlig allokering kvv'!$B$2:$BX$550,MATCH(T$2,'Slutlig allokering kvv'!$B$1:$BX$1,0),FALSE)/1,0))</f>
        <v/>
      </c>
      <c r="U206" t="str">
        <f>IF($D206="","",IFERROR(VLOOKUP($B206,Kraftvärmeprod!$B$1:$BX$550,MATCH(U$2,Kraftvärmeprod!$B$1:$VX$1,0),FALSE)/1,0)-IFERROR(VLOOKUP($B206,'Slutlig allokering kvv'!$B$2:$BX$550,MATCH(U$2,'Slutlig allokering kvv'!$B$1:$BX$1,0),FALSE)/1,0))</f>
        <v/>
      </c>
      <c r="V206" t="str">
        <f>IF($D206="","",IFERROR(VLOOKUP($B206,Kraftvärmeprod!$B$1:$BX$550,MATCH(V$2,Kraftvärmeprod!$B$1:$VX$1,0),FALSE)/1,0)-IFERROR(VLOOKUP($B206,'Slutlig allokering kvv'!$B$2:$BX$550,MATCH(V$2,'Slutlig allokering kvv'!$B$1:$BX$1,0),FALSE)/1,0))</f>
        <v/>
      </c>
      <c r="W206" t="str">
        <f>IF($D206="","",IFERROR(VLOOKUP($B206,Kraftvärmeprod!$B$1:$BX$550,MATCH(W$2,Kraftvärmeprod!$B$1:$VX$1,0),FALSE)/1,0)-IFERROR(VLOOKUP($B206,'Slutlig allokering kvv'!$B$2:$BX$550,MATCH(W$2,'Slutlig allokering kvv'!$B$1:$BX$1,0),FALSE)/1,0))</f>
        <v/>
      </c>
      <c r="X206" t="str">
        <f>IF($D206="","",IFERROR(VLOOKUP($B206,Kraftvärmeprod!$B$1:$BX$550,MATCH(X$2,Kraftvärmeprod!$B$1:$VX$1,0),FALSE)/1,0)-IFERROR(VLOOKUP($B206,'Slutlig allokering kvv'!$B$2:$BX$550,MATCH(X$2,'Slutlig allokering kvv'!$B$1:$BX$1,0),FALSE)/1,0))</f>
        <v/>
      </c>
      <c r="Y206" t="str">
        <f>IF($D206="","",IFERROR(VLOOKUP($B206,Kraftvärmeprod!$B$1:$BX$550,MATCH(Y$2,Kraftvärmeprod!$B$1:$VX$1,0),FALSE)/1,0)-IFERROR(VLOOKUP($B206,'Slutlig allokering kvv'!$B$2:$BX$550,MATCH(Y$2,'Slutlig allokering kvv'!$B$1:$BX$1,0),FALSE)/1,0))</f>
        <v/>
      </c>
      <c r="Z206" t="str">
        <f>IF($D206="","",IFERROR(VLOOKUP($B206,Kraftvärmeprod!$B$1:$BX$550,MATCH(Z$2,Kraftvärmeprod!$B$1:$VX$1,0),FALSE)/1,0)-IFERROR(VLOOKUP($B206,'Slutlig allokering kvv'!$B$2:$BX$550,MATCH(Z$2,'Slutlig allokering kvv'!$B$1:$BX$1,0),FALSE)/1,0))</f>
        <v/>
      </c>
      <c r="AA206" t="str">
        <f>IF($D206="","",IFERROR(VLOOKUP($B206,Kraftvärmeprod!$B$1:$BX$550,MATCH(AA$2,Kraftvärmeprod!$B$1:$VX$1,0),FALSE)/1,0)-IFERROR(VLOOKUP($B206,'Slutlig allokering kvv'!$B$2:$BX$550,MATCH(AA$2,'Slutlig allokering kvv'!$B$1:$BX$1,0),FALSE)/1,0))</f>
        <v/>
      </c>
      <c r="AB206" t="str">
        <f>IF($D206="","",IFERROR(VLOOKUP($B206,Kraftvärmeprod!$B$1:$BX$550,MATCH(AB$2,Kraftvärmeprod!$B$1:$VX$1,0),FALSE)/1,0)-IFERROR(VLOOKUP($B206,'Slutlig allokering kvv'!$B$2:$BX$550,MATCH(AB$2,'Slutlig allokering kvv'!$B$1:$BX$1,0),FALSE)/1,0))</f>
        <v/>
      </c>
      <c r="AC206" t="str">
        <f>IF($D206="","",IFERROR(VLOOKUP($B206,Kraftvärmeprod!$B$1:$BX$550,MATCH(AC$2,Kraftvärmeprod!$B$1:$VX$1,0),FALSE)/1,0)-IFERROR(VLOOKUP($B206,'Slutlig allokering kvv'!$B$2:$BX$550,MATCH(AC$2,'Slutlig allokering kvv'!$B$1:$BX$1,0),FALSE)/1,0))</f>
        <v/>
      </c>
      <c r="AD206" t="str">
        <f>IF($D206="","",IFERROR(VLOOKUP($B206,Kraftvärmeprod!$B$1:$BX$550,MATCH(AD$2,Kraftvärmeprod!$B$1:$VX$1,0),FALSE)/1,0)-IFERROR(VLOOKUP($B206,'Slutlig allokering kvv'!$B$2:$BX$550,MATCH(AD$2,'Slutlig allokering kvv'!$B$1:$BX$1,0),FALSE)/1,0))</f>
        <v/>
      </c>
      <c r="AE206" t="str">
        <f>IF($D206="","",IFERROR(VLOOKUP($B206,Miljö!$B$1:$E$550,MATCH("Hjälpel kraftvärme (GWh)",Miljö!$B$1:$E$1,0),FALSE)/1,0)-IFERROR(VLOOKUP($B206,'Slutlig allokering kvv'!$B$2:$BX$549,MATCH(AE$2,'Slutlig allokering kvv'!$B$1:$BX$1,0),FALSE)/1,0))</f>
        <v/>
      </c>
      <c r="AI206" s="274">
        <f t="shared" si="12"/>
        <v>0</v>
      </c>
      <c r="AK206">
        <f>IFERROR(VLOOKUP($B206,'Slutlig allokering kvv'!$B$2:$AX$549,MATCH("Summa slutlig allokerad tillförd energi (utan hjälpel och rökgaskondensering):",'Slutlig allokering kvv'!$B$1:$AX$1,0),FALSE)/1,"")</f>
        <v>0</v>
      </c>
      <c r="AM206" s="275" t="str">
        <f>IFERROR(1-VLOOKUP($B206,'Slutlig allokering kvv'!$B$2:$AX$549,MATCH("Andel av bränsle i kvv som allokerats till värme, exklusive rökgaskondensering och hjälpel",'Slutlig allokering kvv'!$B$1:$AX$1,0),FALSE),"")</f>
        <v/>
      </c>
      <c r="AO206" s="115" t="str">
        <f t="shared" si="13"/>
        <v/>
      </c>
      <c r="AP206" s="276" t="str">
        <f t="shared" si="14"/>
        <v/>
      </c>
      <c r="AR206" s="115" t="str">
        <f t="shared" si="15"/>
        <v/>
      </c>
    </row>
    <row r="207" spans="1:44">
      <c r="A207" t="s">
        <v>346</v>
      </c>
      <c r="B207" t="s">
        <v>349</v>
      </c>
      <c r="C207" t="str">
        <f>IFERROR(VLOOKUP($B207,Kraftvärmeprod!$B$1:$AH$479,MATCH(C$2,Kraftvärmeprod!$B$1:$AG$1,0),FALSE)/1,"")</f>
        <v/>
      </c>
      <c r="D207" t="str">
        <f>IFERROR(VLOOKUP($B207,Kraftvärmeprod!$B$1:$AH$479,MATCH(D$2,Kraftvärmeprod!$B$1:$AG$1,0),FALSE)/1,"")</f>
        <v/>
      </c>
      <c r="F207" t="str">
        <f>IF($D207="","",IFERROR(VLOOKUP($B207,Kraftvärmeprod!$B$1:$BX$550,MATCH(F$2,Kraftvärmeprod!$B$1:$VX$1,0),FALSE)/1,0)-IFERROR(VLOOKUP($B207,'Slutlig allokering kvv'!$B$2:$BX$550,MATCH(F$2,'Slutlig allokering kvv'!$B$1:$BX$1,0),FALSE)/1,0))</f>
        <v/>
      </c>
      <c r="G207" t="str">
        <f>IF($D207="","",IFERROR(VLOOKUP($B207,Kraftvärmeprod!$B$1:$BX$550,MATCH(G$2,Kraftvärmeprod!$B$1:$VX$1,0),FALSE)/1,0)-IFERROR(VLOOKUP($B207,'Slutlig allokering kvv'!$B$2:$BX$550,MATCH(G$2,'Slutlig allokering kvv'!$B$1:$BX$1,0),FALSE)/1,0))</f>
        <v/>
      </c>
      <c r="H207" t="str">
        <f>IF($D207="","",IFERROR(VLOOKUP($B207,Kraftvärmeprod!$B$1:$BX$550,MATCH(H$2,Kraftvärmeprod!$B$1:$VX$1,0),FALSE)/1,0)-IFERROR(VLOOKUP($B207,'Slutlig allokering kvv'!$B$2:$BX$550,MATCH(H$2,'Slutlig allokering kvv'!$B$1:$BX$1,0),FALSE)/1,0))</f>
        <v/>
      </c>
      <c r="I207" t="str">
        <f>IF($D207="","",IFERROR(VLOOKUP($B207,Kraftvärmeprod!$B$1:$BX$550,MATCH(I$2,Kraftvärmeprod!$B$1:$VX$1,0),FALSE)/1,0)-IFERROR(VLOOKUP($B207,'Slutlig allokering kvv'!$B$2:$BX$550,MATCH(I$2,'Slutlig allokering kvv'!$B$1:$BX$1,0),FALSE)/1,0))</f>
        <v/>
      </c>
      <c r="J207" t="str">
        <f>IF($D207="","",IFERROR(VLOOKUP($B207,Kraftvärmeprod!$B$1:$BX$550,MATCH(J$2,Kraftvärmeprod!$B$1:$VX$1,0),FALSE)/1,0)-IFERROR(VLOOKUP($B207,'Slutlig allokering kvv'!$B$2:$BX$550,MATCH(J$2,'Slutlig allokering kvv'!$B$1:$BX$1,0),FALSE)/1,0))</f>
        <v/>
      </c>
      <c r="K207" t="str">
        <f>IF($D207="","",IFERROR(VLOOKUP($B207,Kraftvärmeprod!$B$1:$BX$550,MATCH(K$2,Kraftvärmeprod!$B$1:$VX$1,0),FALSE)/1,0)-IFERROR(VLOOKUP($B207,'Slutlig allokering kvv'!$B$2:$BX$550,MATCH(K$2,'Slutlig allokering kvv'!$B$1:$BX$1,0),FALSE)/1,0))</f>
        <v/>
      </c>
      <c r="L207" t="str">
        <f>IF($D207="","",IFERROR(VLOOKUP($B207,Kraftvärmeprod!$B$1:$BX$550,MATCH(L$2,Kraftvärmeprod!$B$1:$VX$1,0),FALSE)/1,0)-IFERROR(VLOOKUP($B207,'Slutlig allokering kvv'!$B$2:$BX$550,MATCH(L$2,'Slutlig allokering kvv'!$B$1:$BX$1,0),FALSE)/1,0))</f>
        <v/>
      </c>
      <c r="M207" t="str">
        <f>IF($D207="","",IFERROR(VLOOKUP($B207,Kraftvärmeprod!$B$1:$BX$550,MATCH(M$2,Kraftvärmeprod!$B$1:$VX$1,0),FALSE)/1,0)-IFERROR(VLOOKUP($B207,'Slutlig allokering kvv'!$B$2:$BX$550,MATCH(M$2,'Slutlig allokering kvv'!$B$1:$BX$1,0),FALSE)/1,0))</f>
        <v/>
      </c>
      <c r="N207" t="str">
        <f>IF($D207="","",IFERROR(VLOOKUP($B207,Kraftvärmeprod!$B$1:$BX$550,MATCH(N$2,Kraftvärmeprod!$B$1:$VX$1,0),FALSE)/1,0)-IFERROR(VLOOKUP($B207,'Slutlig allokering kvv'!$B$2:$BX$550,MATCH(N$2,'Slutlig allokering kvv'!$B$1:$BX$1,0),FALSE)/1,0))</f>
        <v/>
      </c>
      <c r="O207" t="str">
        <f>IF($D207="","",IFERROR(VLOOKUP($B207,Kraftvärmeprod!$B$1:$BX$550,MATCH(O$2,Kraftvärmeprod!$B$1:$VX$1,0),FALSE)/1,0)-IFERROR(VLOOKUP($B207,'Slutlig allokering kvv'!$B$2:$BX$550,MATCH(O$2,'Slutlig allokering kvv'!$B$1:$BX$1,0),FALSE)/1,0))</f>
        <v/>
      </c>
      <c r="P207" t="str">
        <f>IF($D207="","",IFERROR(VLOOKUP($B207,Kraftvärmeprod!$B$1:$BX$550,MATCH(P$2,Kraftvärmeprod!$B$1:$VX$1,0),FALSE)/1,0)-IFERROR(VLOOKUP($B207,'Slutlig allokering kvv'!$B$2:$BX$550,MATCH(P$2,'Slutlig allokering kvv'!$B$1:$BX$1,0),FALSE)/1,0))</f>
        <v/>
      </c>
      <c r="Q207" t="str">
        <f>IF($D207="","",IFERROR(VLOOKUP($B207,Kraftvärmeprod!$B$1:$BX$550,MATCH(Q$2,Kraftvärmeprod!$B$1:$VX$1,0),FALSE)/1,0)-IFERROR(VLOOKUP($B207,'Slutlig allokering kvv'!$B$2:$BX$550,MATCH(Q$2,'Slutlig allokering kvv'!$B$1:$BX$1,0),FALSE)/1,0))</f>
        <v/>
      </c>
      <c r="R207" t="str">
        <f>IF($D207="","",IFERROR(VLOOKUP($B207,Kraftvärmeprod!$B$1:$BX$550,MATCH(R$2,Kraftvärmeprod!$B$1:$VX$1,0),FALSE)/1,0)-IFERROR(VLOOKUP($B207,'Slutlig allokering kvv'!$B$2:$BX$550,MATCH(R$2,'Slutlig allokering kvv'!$B$1:$BX$1,0),FALSE)/1,0))</f>
        <v/>
      </c>
      <c r="S207" t="str">
        <f>IF($D207="","",IFERROR(VLOOKUP($B207,Kraftvärmeprod!$B$1:$BX$550,MATCH(S$2,Kraftvärmeprod!$B$1:$VX$1,0),FALSE)/1,0)-IFERROR(VLOOKUP($B207,'Slutlig allokering kvv'!$B$2:$BX$550,MATCH(S$2,'Slutlig allokering kvv'!$B$1:$BX$1,0),FALSE)/1,0))</f>
        <v/>
      </c>
      <c r="T207" t="str">
        <f>IF($D207="","",IFERROR(VLOOKUP($B207,Kraftvärmeprod!$B$1:$BX$550,MATCH(T$2,Kraftvärmeprod!$B$1:$VX$1,0),FALSE)/1,0)-IFERROR(VLOOKUP($B207,'Slutlig allokering kvv'!$B$2:$BX$550,MATCH(T$2,'Slutlig allokering kvv'!$B$1:$BX$1,0),FALSE)/1,0))</f>
        <v/>
      </c>
      <c r="U207" t="str">
        <f>IF($D207="","",IFERROR(VLOOKUP($B207,Kraftvärmeprod!$B$1:$BX$550,MATCH(U$2,Kraftvärmeprod!$B$1:$VX$1,0),FALSE)/1,0)-IFERROR(VLOOKUP($B207,'Slutlig allokering kvv'!$B$2:$BX$550,MATCH(U$2,'Slutlig allokering kvv'!$B$1:$BX$1,0),FALSE)/1,0))</f>
        <v/>
      </c>
      <c r="V207" t="str">
        <f>IF($D207="","",IFERROR(VLOOKUP($B207,Kraftvärmeprod!$B$1:$BX$550,MATCH(V$2,Kraftvärmeprod!$B$1:$VX$1,0),FALSE)/1,0)-IFERROR(VLOOKUP($B207,'Slutlig allokering kvv'!$B$2:$BX$550,MATCH(V$2,'Slutlig allokering kvv'!$B$1:$BX$1,0),FALSE)/1,0))</f>
        <v/>
      </c>
      <c r="W207" t="str">
        <f>IF($D207="","",IFERROR(VLOOKUP($B207,Kraftvärmeprod!$B$1:$BX$550,MATCH(W$2,Kraftvärmeprod!$B$1:$VX$1,0),FALSE)/1,0)-IFERROR(VLOOKUP($B207,'Slutlig allokering kvv'!$B$2:$BX$550,MATCH(W$2,'Slutlig allokering kvv'!$B$1:$BX$1,0),FALSE)/1,0))</f>
        <v/>
      </c>
      <c r="X207" t="str">
        <f>IF($D207="","",IFERROR(VLOOKUP($B207,Kraftvärmeprod!$B$1:$BX$550,MATCH(X$2,Kraftvärmeprod!$B$1:$VX$1,0),FALSE)/1,0)-IFERROR(VLOOKUP($B207,'Slutlig allokering kvv'!$B$2:$BX$550,MATCH(X$2,'Slutlig allokering kvv'!$B$1:$BX$1,0),FALSE)/1,0))</f>
        <v/>
      </c>
      <c r="Y207" t="str">
        <f>IF($D207="","",IFERROR(VLOOKUP($B207,Kraftvärmeprod!$B$1:$BX$550,MATCH(Y$2,Kraftvärmeprod!$B$1:$VX$1,0),FALSE)/1,0)-IFERROR(VLOOKUP($B207,'Slutlig allokering kvv'!$B$2:$BX$550,MATCH(Y$2,'Slutlig allokering kvv'!$B$1:$BX$1,0),FALSE)/1,0))</f>
        <v/>
      </c>
      <c r="Z207" t="str">
        <f>IF($D207="","",IFERROR(VLOOKUP($B207,Kraftvärmeprod!$B$1:$BX$550,MATCH(Z$2,Kraftvärmeprod!$B$1:$VX$1,0),FALSE)/1,0)-IFERROR(VLOOKUP($B207,'Slutlig allokering kvv'!$B$2:$BX$550,MATCH(Z$2,'Slutlig allokering kvv'!$B$1:$BX$1,0),FALSE)/1,0))</f>
        <v/>
      </c>
      <c r="AA207" t="str">
        <f>IF($D207="","",IFERROR(VLOOKUP($B207,Kraftvärmeprod!$B$1:$BX$550,MATCH(AA$2,Kraftvärmeprod!$B$1:$VX$1,0),FALSE)/1,0)-IFERROR(VLOOKUP($B207,'Slutlig allokering kvv'!$B$2:$BX$550,MATCH(AA$2,'Slutlig allokering kvv'!$B$1:$BX$1,0),FALSE)/1,0))</f>
        <v/>
      </c>
      <c r="AB207" t="str">
        <f>IF($D207="","",IFERROR(VLOOKUP($B207,Kraftvärmeprod!$B$1:$BX$550,MATCH(AB$2,Kraftvärmeprod!$B$1:$VX$1,0),FALSE)/1,0)-IFERROR(VLOOKUP($B207,'Slutlig allokering kvv'!$B$2:$BX$550,MATCH(AB$2,'Slutlig allokering kvv'!$B$1:$BX$1,0),FALSE)/1,0))</f>
        <v/>
      </c>
      <c r="AC207" t="str">
        <f>IF($D207="","",IFERROR(VLOOKUP($B207,Kraftvärmeprod!$B$1:$BX$550,MATCH(AC$2,Kraftvärmeprod!$B$1:$VX$1,0),FALSE)/1,0)-IFERROR(VLOOKUP($B207,'Slutlig allokering kvv'!$B$2:$BX$550,MATCH(AC$2,'Slutlig allokering kvv'!$B$1:$BX$1,0),FALSE)/1,0))</f>
        <v/>
      </c>
      <c r="AD207" t="str">
        <f>IF($D207="","",IFERROR(VLOOKUP($B207,Kraftvärmeprod!$B$1:$BX$550,MATCH(AD$2,Kraftvärmeprod!$B$1:$VX$1,0),FALSE)/1,0)-IFERROR(VLOOKUP($B207,'Slutlig allokering kvv'!$B$2:$BX$550,MATCH(AD$2,'Slutlig allokering kvv'!$B$1:$BX$1,0),FALSE)/1,0))</f>
        <v/>
      </c>
      <c r="AE207" t="str">
        <f>IF($D207="","",IFERROR(VLOOKUP($B207,Miljö!$B$1:$E$550,MATCH("Hjälpel kraftvärme (GWh)",Miljö!$B$1:$E$1,0),FALSE)/1,0)-IFERROR(VLOOKUP($B207,'Slutlig allokering kvv'!$B$2:$BX$549,MATCH(AE$2,'Slutlig allokering kvv'!$B$1:$BX$1,0),FALSE)/1,0))</f>
        <v/>
      </c>
      <c r="AI207" s="274">
        <f t="shared" si="12"/>
        <v>0</v>
      </c>
      <c r="AK207">
        <f>IFERROR(VLOOKUP($B207,'Slutlig allokering kvv'!$B$2:$AX$549,MATCH("Summa slutlig allokerad tillförd energi (utan hjälpel och rökgaskondensering):",'Slutlig allokering kvv'!$B$1:$AX$1,0),FALSE)/1,"")</f>
        <v>0</v>
      </c>
      <c r="AM207" s="275" t="str">
        <f>IFERROR(1-VLOOKUP($B207,'Slutlig allokering kvv'!$B$2:$AX$549,MATCH("Andel av bränsle i kvv som allokerats till värme, exklusive rökgaskondensering och hjälpel",'Slutlig allokering kvv'!$B$1:$AX$1,0),FALSE),"")</f>
        <v/>
      </c>
      <c r="AO207" s="115" t="str">
        <f t="shared" si="13"/>
        <v/>
      </c>
      <c r="AP207" s="276" t="str">
        <f t="shared" si="14"/>
        <v/>
      </c>
      <c r="AR207" s="115" t="str">
        <f t="shared" si="15"/>
        <v/>
      </c>
    </row>
    <row r="208" spans="1:44">
      <c r="A208" t="s">
        <v>346</v>
      </c>
      <c r="B208" t="s">
        <v>350</v>
      </c>
      <c r="C208" t="str">
        <f>IFERROR(VLOOKUP($B208,Kraftvärmeprod!$B$1:$AH$479,MATCH(C$2,Kraftvärmeprod!$B$1:$AG$1,0),FALSE)/1,"")</f>
        <v/>
      </c>
      <c r="D208" t="str">
        <f>IFERROR(VLOOKUP($B208,Kraftvärmeprod!$B$1:$AH$479,MATCH(D$2,Kraftvärmeprod!$B$1:$AG$1,0),FALSE)/1,"")</f>
        <v/>
      </c>
      <c r="F208" t="str">
        <f>IF($D208="","",IFERROR(VLOOKUP($B208,Kraftvärmeprod!$B$1:$BX$550,MATCH(F$2,Kraftvärmeprod!$B$1:$VX$1,0),FALSE)/1,0)-IFERROR(VLOOKUP($B208,'Slutlig allokering kvv'!$B$2:$BX$550,MATCH(F$2,'Slutlig allokering kvv'!$B$1:$BX$1,0),FALSE)/1,0))</f>
        <v/>
      </c>
      <c r="G208" t="str">
        <f>IF($D208="","",IFERROR(VLOOKUP($B208,Kraftvärmeprod!$B$1:$BX$550,MATCH(G$2,Kraftvärmeprod!$B$1:$VX$1,0),FALSE)/1,0)-IFERROR(VLOOKUP($B208,'Slutlig allokering kvv'!$B$2:$BX$550,MATCH(G$2,'Slutlig allokering kvv'!$B$1:$BX$1,0),FALSE)/1,0))</f>
        <v/>
      </c>
      <c r="H208" t="str">
        <f>IF($D208="","",IFERROR(VLOOKUP($B208,Kraftvärmeprod!$B$1:$BX$550,MATCH(H$2,Kraftvärmeprod!$B$1:$VX$1,0),FALSE)/1,0)-IFERROR(VLOOKUP($B208,'Slutlig allokering kvv'!$B$2:$BX$550,MATCH(H$2,'Slutlig allokering kvv'!$B$1:$BX$1,0),FALSE)/1,0))</f>
        <v/>
      </c>
      <c r="I208" t="str">
        <f>IF($D208="","",IFERROR(VLOOKUP($B208,Kraftvärmeprod!$B$1:$BX$550,MATCH(I$2,Kraftvärmeprod!$B$1:$VX$1,0),FALSE)/1,0)-IFERROR(VLOOKUP($B208,'Slutlig allokering kvv'!$B$2:$BX$550,MATCH(I$2,'Slutlig allokering kvv'!$B$1:$BX$1,0),FALSE)/1,0))</f>
        <v/>
      </c>
      <c r="J208" t="str">
        <f>IF($D208="","",IFERROR(VLOOKUP($B208,Kraftvärmeprod!$B$1:$BX$550,MATCH(J$2,Kraftvärmeprod!$B$1:$VX$1,0),FALSE)/1,0)-IFERROR(VLOOKUP($B208,'Slutlig allokering kvv'!$B$2:$BX$550,MATCH(J$2,'Slutlig allokering kvv'!$B$1:$BX$1,0),FALSE)/1,0))</f>
        <v/>
      </c>
      <c r="K208" t="str">
        <f>IF($D208="","",IFERROR(VLOOKUP($B208,Kraftvärmeprod!$B$1:$BX$550,MATCH(K$2,Kraftvärmeprod!$B$1:$VX$1,0),FALSE)/1,0)-IFERROR(VLOOKUP($B208,'Slutlig allokering kvv'!$B$2:$BX$550,MATCH(K$2,'Slutlig allokering kvv'!$B$1:$BX$1,0),FALSE)/1,0))</f>
        <v/>
      </c>
      <c r="L208" t="str">
        <f>IF($D208="","",IFERROR(VLOOKUP($B208,Kraftvärmeprod!$B$1:$BX$550,MATCH(L$2,Kraftvärmeprod!$B$1:$VX$1,0),FALSE)/1,0)-IFERROR(VLOOKUP($B208,'Slutlig allokering kvv'!$B$2:$BX$550,MATCH(L$2,'Slutlig allokering kvv'!$B$1:$BX$1,0),FALSE)/1,0))</f>
        <v/>
      </c>
      <c r="M208" t="str">
        <f>IF($D208="","",IFERROR(VLOOKUP($B208,Kraftvärmeprod!$B$1:$BX$550,MATCH(M$2,Kraftvärmeprod!$B$1:$VX$1,0),FALSE)/1,0)-IFERROR(VLOOKUP($B208,'Slutlig allokering kvv'!$B$2:$BX$550,MATCH(M$2,'Slutlig allokering kvv'!$B$1:$BX$1,0),FALSE)/1,0))</f>
        <v/>
      </c>
      <c r="N208" t="str">
        <f>IF($D208="","",IFERROR(VLOOKUP($B208,Kraftvärmeprod!$B$1:$BX$550,MATCH(N$2,Kraftvärmeprod!$B$1:$VX$1,0),FALSE)/1,0)-IFERROR(VLOOKUP($B208,'Slutlig allokering kvv'!$B$2:$BX$550,MATCH(N$2,'Slutlig allokering kvv'!$B$1:$BX$1,0),FALSE)/1,0))</f>
        <v/>
      </c>
      <c r="O208" t="str">
        <f>IF($D208="","",IFERROR(VLOOKUP($B208,Kraftvärmeprod!$B$1:$BX$550,MATCH(O$2,Kraftvärmeprod!$B$1:$VX$1,0),FALSE)/1,0)-IFERROR(VLOOKUP($B208,'Slutlig allokering kvv'!$B$2:$BX$550,MATCH(O$2,'Slutlig allokering kvv'!$B$1:$BX$1,0),FALSE)/1,0))</f>
        <v/>
      </c>
      <c r="P208" t="str">
        <f>IF($D208="","",IFERROR(VLOOKUP($B208,Kraftvärmeprod!$B$1:$BX$550,MATCH(P$2,Kraftvärmeprod!$B$1:$VX$1,0),FALSE)/1,0)-IFERROR(VLOOKUP($B208,'Slutlig allokering kvv'!$B$2:$BX$550,MATCH(P$2,'Slutlig allokering kvv'!$B$1:$BX$1,0),FALSE)/1,0))</f>
        <v/>
      </c>
      <c r="Q208" t="str">
        <f>IF($D208="","",IFERROR(VLOOKUP($B208,Kraftvärmeprod!$B$1:$BX$550,MATCH(Q$2,Kraftvärmeprod!$B$1:$VX$1,0),FALSE)/1,0)-IFERROR(VLOOKUP($B208,'Slutlig allokering kvv'!$B$2:$BX$550,MATCH(Q$2,'Slutlig allokering kvv'!$B$1:$BX$1,0),FALSE)/1,0))</f>
        <v/>
      </c>
      <c r="R208" t="str">
        <f>IF($D208="","",IFERROR(VLOOKUP($B208,Kraftvärmeprod!$B$1:$BX$550,MATCH(R$2,Kraftvärmeprod!$B$1:$VX$1,0),FALSE)/1,0)-IFERROR(VLOOKUP($B208,'Slutlig allokering kvv'!$B$2:$BX$550,MATCH(R$2,'Slutlig allokering kvv'!$B$1:$BX$1,0),FALSE)/1,0))</f>
        <v/>
      </c>
      <c r="S208" t="str">
        <f>IF($D208="","",IFERROR(VLOOKUP($B208,Kraftvärmeprod!$B$1:$BX$550,MATCH(S$2,Kraftvärmeprod!$B$1:$VX$1,0),FALSE)/1,0)-IFERROR(VLOOKUP($B208,'Slutlig allokering kvv'!$B$2:$BX$550,MATCH(S$2,'Slutlig allokering kvv'!$B$1:$BX$1,0),FALSE)/1,0))</f>
        <v/>
      </c>
      <c r="T208" t="str">
        <f>IF($D208="","",IFERROR(VLOOKUP($B208,Kraftvärmeprod!$B$1:$BX$550,MATCH(T$2,Kraftvärmeprod!$B$1:$VX$1,0),FALSE)/1,0)-IFERROR(VLOOKUP($B208,'Slutlig allokering kvv'!$B$2:$BX$550,MATCH(T$2,'Slutlig allokering kvv'!$B$1:$BX$1,0),FALSE)/1,0))</f>
        <v/>
      </c>
      <c r="U208" t="str">
        <f>IF($D208="","",IFERROR(VLOOKUP($B208,Kraftvärmeprod!$B$1:$BX$550,MATCH(U$2,Kraftvärmeprod!$B$1:$VX$1,0),FALSE)/1,0)-IFERROR(VLOOKUP($B208,'Slutlig allokering kvv'!$B$2:$BX$550,MATCH(U$2,'Slutlig allokering kvv'!$B$1:$BX$1,0),FALSE)/1,0))</f>
        <v/>
      </c>
      <c r="V208" t="str">
        <f>IF($D208="","",IFERROR(VLOOKUP($B208,Kraftvärmeprod!$B$1:$BX$550,MATCH(V$2,Kraftvärmeprod!$B$1:$VX$1,0),FALSE)/1,0)-IFERROR(VLOOKUP($B208,'Slutlig allokering kvv'!$B$2:$BX$550,MATCH(V$2,'Slutlig allokering kvv'!$B$1:$BX$1,0),FALSE)/1,0))</f>
        <v/>
      </c>
      <c r="W208" t="str">
        <f>IF($D208="","",IFERROR(VLOOKUP($B208,Kraftvärmeprod!$B$1:$BX$550,MATCH(W$2,Kraftvärmeprod!$B$1:$VX$1,0),FALSE)/1,0)-IFERROR(VLOOKUP($B208,'Slutlig allokering kvv'!$B$2:$BX$550,MATCH(W$2,'Slutlig allokering kvv'!$B$1:$BX$1,0),FALSE)/1,0))</f>
        <v/>
      </c>
      <c r="X208" t="str">
        <f>IF($D208="","",IFERROR(VLOOKUP($B208,Kraftvärmeprod!$B$1:$BX$550,MATCH(X$2,Kraftvärmeprod!$B$1:$VX$1,0),FALSE)/1,0)-IFERROR(VLOOKUP($B208,'Slutlig allokering kvv'!$B$2:$BX$550,MATCH(X$2,'Slutlig allokering kvv'!$B$1:$BX$1,0),FALSE)/1,0))</f>
        <v/>
      </c>
      <c r="Y208" t="str">
        <f>IF($D208="","",IFERROR(VLOOKUP($B208,Kraftvärmeprod!$B$1:$BX$550,MATCH(Y$2,Kraftvärmeprod!$B$1:$VX$1,0),FALSE)/1,0)-IFERROR(VLOOKUP($B208,'Slutlig allokering kvv'!$B$2:$BX$550,MATCH(Y$2,'Slutlig allokering kvv'!$B$1:$BX$1,0),FALSE)/1,0))</f>
        <v/>
      </c>
      <c r="Z208" t="str">
        <f>IF($D208="","",IFERROR(VLOOKUP($B208,Kraftvärmeprod!$B$1:$BX$550,MATCH(Z$2,Kraftvärmeprod!$B$1:$VX$1,0),FALSE)/1,0)-IFERROR(VLOOKUP($B208,'Slutlig allokering kvv'!$B$2:$BX$550,MATCH(Z$2,'Slutlig allokering kvv'!$B$1:$BX$1,0),FALSE)/1,0))</f>
        <v/>
      </c>
      <c r="AA208" t="str">
        <f>IF($D208="","",IFERROR(VLOOKUP($B208,Kraftvärmeprod!$B$1:$BX$550,MATCH(AA$2,Kraftvärmeprod!$B$1:$VX$1,0),FALSE)/1,0)-IFERROR(VLOOKUP($B208,'Slutlig allokering kvv'!$B$2:$BX$550,MATCH(AA$2,'Slutlig allokering kvv'!$B$1:$BX$1,0),FALSE)/1,0))</f>
        <v/>
      </c>
      <c r="AB208" t="str">
        <f>IF($D208="","",IFERROR(VLOOKUP($B208,Kraftvärmeprod!$B$1:$BX$550,MATCH(AB$2,Kraftvärmeprod!$B$1:$VX$1,0),FALSE)/1,0)-IFERROR(VLOOKUP($B208,'Slutlig allokering kvv'!$B$2:$BX$550,MATCH(AB$2,'Slutlig allokering kvv'!$B$1:$BX$1,0),FALSE)/1,0))</f>
        <v/>
      </c>
      <c r="AC208" t="str">
        <f>IF($D208="","",IFERROR(VLOOKUP($B208,Kraftvärmeprod!$B$1:$BX$550,MATCH(AC$2,Kraftvärmeprod!$B$1:$VX$1,0),FALSE)/1,0)-IFERROR(VLOOKUP($B208,'Slutlig allokering kvv'!$B$2:$BX$550,MATCH(AC$2,'Slutlig allokering kvv'!$B$1:$BX$1,0),FALSE)/1,0))</f>
        <v/>
      </c>
      <c r="AD208" t="str">
        <f>IF($D208="","",IFERROR(VLOOKUP($B208,Kraftvärmeprod!$B$1:$BX$550,MATCH(AD$2,Kraftvärmeprod!$B$1:$VX$1,0),FALSE)/1,0)-IFERROR(VLOOKUP($B208,'Slutlig allokering kvv'!$B$2:$BX$550,MATCH(AD$2,'Slutlig allokering kvv'!$B$1:$BX$1,0),FALSE)/1,0))</f>
        <v/>
      </c>
      <c r="AE208" t="str">
        <f>IF($D208="","",IFERROR(VLOOKUP($B208,Miljö!$B$1:$E$550,MATCH("Hjälpel kraftvärme (GWh)",Miljö!$B$1:$E$1,0),FALSE)/1,0)-IFERROR(VLOOKUP($B208,'Slutlig allokering kvv'!$B$2:$BX$549,MATCH(AE$2,'Slutlig allokering kvv'!$B$1:$BX$1,0),FALSE)/1,0))</f>
        <v/>
      </c>
      <c r="AI208" s="274">
        <f t="shared" si="12"/>
        <v>0</v>
      </c>
      <c r="AK208">
        <f>IFERROR(VLOOKUP($B208,'Slutlig allokering kvv'!$B$2:$AX$549,MATCH("Summa slutlig allokerad tillförd energi (utan hjälpel och rökgaskondensering):",'Slutlig allokering kvv'!$B$1:$AX$1,0),FALSE)/1,"")</f>
        <v>0</v>
      </c>
      <c r="AM208" s="275" t="str">
        <f>IFERROR(1-VLOOKUP($B208,'Slutlig allokering kvv'!$B$2:$AX$549,MATCH("Andel av bränsle i kvv som allokerats till värme, exklusive rökgaskondensering och hjälpel",'Slutlig allokering kvv'!$B$1:$AX$1,0),FALSE),"")</f>
        <v/>
      </c>
      <c r="AO208" s="115" t="str">
        <f t="shared" si="13"/>
        <v/>
      </c>
      <c r="AP208" s="276" t="str">
        <f t="shared" si="14"/>
        <v/>
      </c>
      <c r="AR208" s="115" t="str">
        <f t="shared" si="15"/>
        <v/>
      </c>
    </row>
    <row r="209" spans="1:44">
      <c r="A209" t="s">
        <v>353</v>
      </c>
      <c r="B209" t="s">
        <v>354</v>
      </c>
      <c r="C209" t="str">
        <f>IFERROR(VLOOKUP($B209,Kraftvärmeprod!$B$1:$AH$479,MATCH(C$2,Kraftvärmeprod!$B$1:$AG$1,0),FALSE)/1,"")</f>
        <v/>
      </c>
      <c r="D209" t="str">
        <f>IFERROR(VLOOKUP($B209,Kraftvärmeprod!$B$1:$AH$479,MATCH(D$2,Kraftvärmeprod!$B$1:$AG$1,0),FALSE)/1,"")</f>
        <v/>
      </c>
      <c r="F209" t="str">
        <f>IF($D209="","",IFERROR(VLOOKUP($B209,Kraftvärmeprod!$B$1:$BX$550,MATCH(F$2,Kraftvärmeprod!$B$1:$VX$1,0),FALSE)/1,0)-IFERROR(VLOOKUP($B209,'Slutlig allokering kvv'!$B$2:$BX$550,MATCH(F$2,'Slutlig allokering kvv'!$B$1:$BX$1,0),FALSE)/1,0))</f>
        <v/>
      </c>
      <c r="G209" t="str">
        <f>IF($D209="","",IFERROR(VLOOKUP($B209,Kraftvärmeprod!$B$1:$BX$550,MATCH(G$2,Kraftvärmeprod!$B$1:$VX$1,0),FALSE)/1,0)-IFERROR(VLOOKUP($B209,'Slutlig allokering kvv'!$B$2:$BX$550,MATCH(G$2,'Slutlig allokering kvv'!$B$1:$BX$1,0),FALSE)/1,0))</f>
        <v/>
      </c>
      <c r="H209" t="str">
        <f>IF($D209="","",IFERROR(VLOOKUP($B209,Kraftvärmeprod!$B$1:$BX$550,MATCH(H$2,Kraftvärmeprod!$B$1:$VX$1,0),FALSE)/1,0)-IFERROR(VLOOKUP($B209,'Slutlig allokering kvv'!$B$2:$BX$550,MATCH(H$2,'Slutlig allokering kvv'!$B$1:$BX$1,0),FALSE)/1,0))</f>
        <v/>
      </c>
      <c r="I209" t="str">
        <f>IF($D209="","",IFERROR(VLOOKUP($B209,Kraftvärmeprod!$B$1:$BX$550,MATCH(I$2,Kraftvärmeprod!$B$1:$VX$1,0),FALSE)/1,0)-IFERROR(VLOOKUP($B209,'Slutlig allokering kvv'!$B$2:$BX$550,MATCH(I$2,'Slutlig allokering kvv'!$B$1:$BX$1,0),FALSE)/1,0))</f>
        <v/>
      </c>
      <c r="J209" t="str">
        <f>IF($D209="","",IFERROR(VLOOKUP($B209,Kraftvärmeprod!$B$1:$BX$550,MATCH(J$2,Kraftvärmeprod!$B$1:$VX$1,0),FALSE)/1,0)-IFERROR(VLOOKUP($B209,'Slutlig allokering kvv'!$B$2:$BX$550,MATCH(J$2,'Slutlig allokering kvv'!$B$1:$BX$1,0),FALSE)/1,0))</f>
        <v/>
      </c>
      <c r="K209" t="str">
        <f>IF($D209="","",IFERROR(VLOOKUP($B209,Kraftvärmeprod!$B$1:$BX$550,MATCH(K$2,Kraftvärmeprod!$B$1:$VX$1,0),FALSE)/1,0)-IFERROR(VLOOKUP($B209,'Slutlig allokering kvv'!$B$2:$BX$550,MATCH(K$2,'Slutlig allokering kvv'!$B$1:$BX$1,0),FALSE)/1,0))</f>
        <v/>
      </c>
      <c r="L209" t="str">
        <f>IF($D209="","",IFERROR(VLOOKUP($B209,Kraftvärmeprod!$B$1:$BX$550,MATCH(L$2,Kraftvärmeprod!$B$1:$VX$1,0),FALSE)/1,0)-IFERROR(VLOOKUP($B209,'Slutlig allokering kvv'!$B$2:$BX$550,MATCH(L$2,'Slutlig allokering kvv'!$B$1:$BX$1,0),FALSE)/1,0))</f>
        <v/>
      </c>
      <c r="M209" t="str">
        <f>IF($D209="","",IFERROR(VLOOKUP($B209,Kraftvärmeprod!$B$1:$BX$550,MATCH(M$2,Kraftvärmeprod!$B$1:$VX$1,0),FALSE)/1,0)-IFERROR(VLOOKUP($B209,'Slutlig allokering kvv'!$B$2:$BX$550,MATCH(M$2,'Slutlig allokering kvv'!$B$1:$BX$1,0),FALSE)/1,0))</f>
        <v/>
      </c>
      <c r="N209" t="str">
        <f>IF($D209="","",IFERROR(VLOOKUP($B209,Kraftvärmeprod!$B$1:$BX$550,MATCH(N$2,Kraftvärmeprod!$B$1:$VX$1,0),FALSE)/1,0)-IFERROR(VLOOKUP($B209,'Slutlig allokering kvv'!$B$2:$BX$550,MATCH(N$2,'Slutlig allokering kvv'!$B$1:$BX$1,0),FALSE)/1,0))</f>
        <v/>
      </c>
      <c r="O209" t="str">
        <f>IF($D209="","",IFERROR(VLOOKUP($B209,Kraftvärmeprod!$B$1:$BX$550,MATCH(O$2,Kraftvärmeprod!$B$1:$VX$1,0),FALSE)/1,0)-IFERROR(VLOOKUP($B209,'Slutlig allokering kvv'!$B$2:$BX$550,MATCH(O$2,'Slutlig allokering kvv'!$B$1:$BX$1,0),FALSE)/1,0))</f>
        <v/>
      </c>
      <c r="P209" t="str">
        <f>IF($D209="","",IFERROR(VLOOKUP($B209,Kraftvärmeprod!$B$1:$BX$550,MATCH(P$2,Kraftvärmeprod!$B$1:$VX$1,0),FALSE)/1,0)-IFERROR(VLOOKUP($B209,'Slutlig allokering kvv'!$B$2:$BX$550,MATCH(P$2,'Slutlig allokering kvv'!$B$1:$BX$1,0),FALSE)/1,0))</f>
        <v/>
      </c>
      <c r="Q209" t="str">
        <f>IF($D209="","",IFERROR(VLOOKUP($B209,Kraftvärmeprod!$B$1:$BX$550,MATCH(Q$2,Kraftvärmeprod!$B$1:$VX$1,0),FALSE)/1,0)-IFERROR(VLOOKUP($B209,'Slutlig allokering kvv'!$B$2:$BX$550,MATCH(Q$2,'Slutlig allokering kvv'!$B$1:$BX$1,0),FALSE)/1,0))</f>
        <v/>
      </c>
      <c r="R209" t="str">
        <f>IF($D209="","",IFERROR(VLOOKUP($B209,Kraftvärmeprod!$B$1:$BX$550,MATCH(R$2,Kraftvärmeprod!$B$1:$VX$1,0),FALSE)/1,0)-IFERROR(VLOOKUP($B209,'Slutlig allokering kvv'!$B$2:$BX$550,MATCH(R$2,'Slutlig allokering kvv'!$B$1:$BX$1,0),FALSE)/1,0))</f>
        <v/>
      </c>
      <c r="S209" t="str">
        <f>IF($D209="","",IFERROR(VLOOKUP($B209,Kraftvärmeprod!$B$1:$BX$550,MATCH(S$2,Kraftvärmeprod!$B$1:$VX$1,0),FALSE)/1,0)-IFERROR(VLOOKUP($B209,'Slutlig allokering kvv'!$B$2:$BX$550,MATCH(S$2,'Slutlig allokering kvv'!$B$1:$BX$1,0),FALSE)/1,0))</f>
        <v/>
      </c>
      <c r="T209" t="str">
        <f>IF($D209="","",IFERROR(VLOOKUP($B209,Kraftvärmeprod!$B$1:$BX$550,MATCH(T$2,Kraftvärmeprod!$B$1:$VX$1,0),FALSE)/1,0)-IFERROR(VLOOKUP($B209,'Slutlig allokering kvv'!$B$2:$BX$550,MATCH(T$2,'Slutlig allokering kvv'!$B$1:$BX$1,0),FALSE)/1,0))</f>
        <v/>
      </c>
      <c r="U209" t="str">
        <f>IF($D209="","",IFERROR(VLOOKUP($B209,Kraftvärmeprod!$B$1:$BX$550,MATCH(U$2,Kraftvärmeprod!$B$1:$VX$1,0),FALSE)/1,0)-IFERROR(VLOOKUP($B209,'Slutlig allokering kvv'!$B$2:$BX$550,MATCH(U$2,'Slutlig allokering kvv'!$B$1:$BX$1,0),FALSE)/1,0))</f>
        <v/>
      </c>
      <c r="V209" t="str">
        <f>IF($D209="","",IFERROR(VLOOKUP($B209,Kraftvärmeprod!$B$1:$BX$550,MATCH(V$2,Kraftvärmeprod!$B$1:$VX$1,0),FALSE)/1,0)-IFERROR(VLOOKUP($B209,'Slutlig allokering kvv'!$B$2:$BX$550,MATCH(V$2,'Slutlig allokering kvv'!$B$1:$BX$1,0),FALSE)/1,0))</f>
        <v/>
      </c>
      <c r="W209" t="str">
        <f>IF($D209="","",IFERROR(VLOOKUP($B209,Kraftvärmeprod!$B$1:$BX$550,MATCH(W$2,Kraftvärmeprod!$B$1:$VX$1,0),FALSE)/1,0)-IFERROR(VLOOKUP($B209,'Slutlig allokering kvv'!$B$2:$BX$550,MATCH(W$2,'Slutlig allokering kvv'!$B$1:$BX$1,0),FALSE)/1,0))</f>
        <v/>
      </c>
      <c r="X209" t="str">
        <f>IF($D209="","",IFERROR(VLOOKUP($B209,Kraftvärmeprod!$B$1:$BX$550,MATCH(X$2,Kraftvärmeprod!$B$1:$VX$1,0),FALSE)/1,0)-IFERROR(VLOOKUP($B209,'Slutlig allokering kvv'!$B$2:$BX$550,MATCH(X$2,'Slutlig allokering kvv'!$B$1:$BX$1,0),FALSE)/1,0))</f>
        <v/>
      </c>
      <c r="Y209" t="str">
        <f>IF($D209="","",IFERROR(VLOOKUP($B209,Kraftvärmeprod!$B$1:$BX$550,MATCH(Y$2,Kraftvärmeprod!$B$1:$VX$1,0),FALSE)/1,0)-IFERROR(VLOOKUP($B209,'Slutlig allokering kvv'!$B$2:$BX$550,MATCH(Y$2,'Slutlig allokering kvv'!$B$1:$BX$1,0),FALSE)/1,0))</f>
        <v/>
      </c>
      <c r="Z209" t="str">
        <f>IF($D209="","",IFERROR(VLOOKUP($B209,Kraftvärmeprod!$B$1:$BX$550,MATCH(Z$2,Kraftvärmeprod!$B$1:$VX$1,0),FALSE)/1,0)-IFERROR(VLOOKUP($B209,'Slutlig allokering kvv'!$B$2:$BX$550,MATCH(Z$2,'Slutlig allokering kvv'!$B$1:$BX$1,0),FALSE)/1,0))</f>
        <v/>
      </c>
      <c r="AA209" t="str">
        <f>IF($D209="","",IFERROR(VLOOKUP($B209,Kraftvärmeprod!$B$1:$BX$550,MATCH(AA$2,Kraftvärmeprod!$B$1:$VX$1,0),FALSE)/1,0)-IFERROR(VLOOKUP($B209,'Slutlig allokering kvv'!$B$2:$BX$550,MATCH(AA$2,'Slutlig allokering kvv'!$B$1:$BX$1,0),FALSE)/1,0))</f>
        <v/>
      </c>
      <c r="AB209" t="str">
        <f>IF($D209="","",IFERROR(VLOOKUP($B209,Kraftvärmeprod!$B$1:$BX$550,MATCH(AB$2,Kraftvärmeprod!$B$1:$VX$1,0),FALSE)/1,0)-IFERROR(VLOOKUP($B209,'Slutlig allokering kvv'!$B$2:$BX$550,MATCH(AB$2,'Slutlig allokering kvv'!$B$1:$BX$1,0),FALSE)/1,0))</f>
        <v/>
      </c>
      <c r="AC209" t="str">
        <f>IF($D209="","",IFERROR(VLOOKUP($B209,Kraftvärmeprod!$B$1:$BX$550,MATCH(AC$2,Kraftvärmeprod!$B$1:$VX$1,0),FALSE)/1,0)-IFERROR(VLOOKUP($B209,'Slutlig allokering kvv'!$B$2:$BX$550,MATCH(AC$2,'Slutlig allokering kvv'!$B$1:$BX$1,0),FALSE)/1,0))</f>
        <v/>
      </c>
      <c r="AD209" t="str">
        <f>IF($D209="","",IFERROR(VLOOKUP($B209,Kraftvärmeprod!$B$1:$BX$550,MATCH(AD$2,Kraftvärmeprod!$B$1:$VX$1,0),FALSE)/1,0)-IFERROR(VLOOKUP($B209,'Slutlig allokering kvv'!$B$2:$BX$550,MATCH(AD$2,'Slutlig allokering kvv'!$B$1:$BX$1,0),FALSE)/1,0))</f>
        <v/>
      </c>
      <c r="AE209" t="str">
        <f>IF($D209="","",IFERROR(VLOOKUP($B209,Miljö!$B$1:$E$550,MATCH("Hjälpel kraftvärme (GWh)",Miljö!$B$1:$E$1,0),FALSE)/1,0)-IFERROR(VLOOKUP($B209,'Slutlig allokering kvv'!$B$2:$BX$549,MATCH(AE$2,'Slutlig allokering kvv'!$B$1:$BX$1,0),FALSE)/1,0))</f>
        <v/>
      </c>
      <c r="AI209" s="274">
        <f t="shared" si="12"/>
        <v>0</v>
      </c>
      <c r="AK209">
        <f>IFERROR(VLOOKUP($B209,'Slutlig allokering kvv'!$B$2:$AX$549,MATCH("Summa slutlig allokerad tillförd energi (utan hjälpel och rökgaskondensering):",'Slutlig allokering kvv'!$B$1:$AX$1,0),FALSE)/1,"")</f>
        <v>0</v>
      </c>
      <c r="AM209" s="275" t="str">
        <f>IFERROR(1-VLOOKUP($B209,'Slutlig allokering kvv'!$B$2:$AX$549,MATCH("Andel av bränsle i kvv som allokerats till värme, exklusive rökgaskondensering och hjälpel",'Slutlig allokering kvv'!$B$1:$AX$1,0),FALSE),"")</f>
        <v/>
      </c>
      <c r="AO209" s="115" t="str">
        <f t="shared" si="13"/>
        <v/>
      </c>
      <c r="AP209" s="276" t="str">
        <f t="shared" si="14"/>
        <v/>
      </c>
      <c r="AR209" s="115" t="str">
        <f t="shared" si="15"/>
        <v/>
      </c>
    </row>
    <row r="210" spans="1:44">
      <c r="A210" t="s">
        <v>353</v>
      </c>
      <c r="B210" t="s">
        <v>355</v>
      </c>
      <c r="C210" t="str">
        <f>IFERROR(VLOOKUP($B210,Kraftvärmeprod!$B$1:$AH$479,MATCH(C$2,Kraftvärmeprod!$B$1:$AG$1,0),FALSE)/1,"")</f>
        <v/>
      </c>
      <c r="D210" t="str">
        <f>IFERROR(VLOOKUP($B210,Kraftvärmeprod!$B$1:$AH$479,MATCH(D$2,Kraftvärmeprod!$B$1:$AG$1,0),FALSE)/1,"")</f>
        <v/>
      </c>
      <c r="F210" t="str">
        <f>IF($D210="","",IFERROR(VLOOKUP($B210,Kraftvärmeprod!$B$1:$BX$550,MATCH(F$2,Kraftvärmeprod!$B$1:$VX$1,0),FALSE)/1,0)-IFERROR(VLOOKUP($B210,'Slutlig allokering kvv'!$B$2:$BX$550,MATCH(F$2,'Slutlig allokering kvv'!$B$1:$BX$1,0),FALSE)/1,0))</f>
        <v/>
      </c>
      <c r="G210" t="str">
        <f>IF($D210="","",IFERROR(VLOOKUP($B210,Kraftvärmeprod!$B$1:$BX$550,MATCH(G$2,Kraftvärmeprod!$B$1:$VX$1,0),FALSE)/1,0)-IFERROR(VLOOKUP($B210,'Slutlig allokering kvv'!$B$2:$BX$550,MATCH(G$2,'Slutlig allokering kvv'!$B$1:$BX$1,0),FALSE)/1,0))</f>
        <v/>
      </c>
      <c r="H210" t="str">
        <f>IF($D210="","",IFERROR(VLOOKUP($B210,Kraftvärmeprod!$B$1:$BX$550,MATCH(H$2,Kraftvärmeprod!$B$1:$VX$1,0),FALSE)/1,0)-IFERROR(VLOOKUP($B210,'Slutlig allokering kvv'!$B$2:$BX$550,MATCH(H$2,'Slutlig allokering kvv'!$B$1:$BX$1,0),FALSE)/1,0))</f>
        <v/>
      </c>
      <c r="I210" t="str">
        <f>IF($D210="","",IFERROR(VLOOKUP($B210,Kraftvärmeprod!$B$1:$BX$550,MATCH(I$2,Kraftvärmeprod!$B$1:$VX$1,0),FALSE)/1,0)-IFERROR(VLOOKUP($B210,'Slutlig allokering kvv'!$B$2:$BX$550,MATCH(I$2,'Slutlig allokering kvv'!$B$1:$BX$1,0),FALSE)/1,0))</f>
        <v/>
      </c>
      <c r="J210" t="str">
        <f>IF($D210="","",IFERROR(VLOOKUP($B210,Kraftvärmeprod!$B$1:$BX$550,MATCH(J$2,Kraftvärmeprod!$B$1:$VX$1,0),FALSE)/1,0)-IFERROR(VLOOKUP($B210,'Slutlig allokering kvv'!$B$2:$BX$550,MATCH(J$2,'Slutlig allokering kvv'!$B$1:$BX$1,0),FALSE)/1,0))</f>
        <v/>
      </c>
      <c r="K210" t="str">
        <f>IF($D210="","",IFERROR(VLOOKUP($B210,Kraftvärmeprod!$B$1:$BX$550,MATCH(K$2,Kraftvärmeprod!$B$1:$VX$1,0),FALSE)/1,0)-IFERROR(VLOOKUP($B210,'Slutlig allokering kvv'!$B$2:$BX$550,MATCH(K$2,'Slutlig allokering kvv'!$B$1:$BX$1,0),FALSE)/1,0))</f>
        <v/>
      </c>
      <c r="L210" t="str">
        <f>IF($D210="","",IFERROR(VLOOKUP($B210,Kraftvärmeprod!$B$1:$BX$550,MATCH(L$2,Kraftvärmeprod!$B$1:$VX$1,0),FALSE)/1,0)-IFERROR(VLOOKUP($B210,'Slutlig allokering kvv'!$B$2:$BX$550,MATCH(L$2,'Slutlig allokering kvv'!$B$1:$BX$1,0),FALSE)/1,0))</f>
        <v/>
      </c>
      <c r="M210" t="str">
        <f>IF($D210="","",IFERROR(VLOOKUP($B210,Kraftvärmeprod!$B$1:$BX$550,MATCH(M$2,Kraftvärmeprod!$B$1:$VX$1,0),FALSE)/1,0)-IFERROR(VLOOKUP($B210,'Slutlig allokering kvv'!$B$2:$BX$550,MATCH(M$2,'Slutlig allokering kvv'!$B$1:$BX$1,0),FALSE)/1,0))</f>
        <v/>
      </c>
      <c r="N210" t="str">
        <f>IF($D210="","",IFERROR(VLOOKUP($B210,Kraftvärmeprod!$B$1:$BX$550,MATCH(N$2,Kraftvärmeprod!$B$1:$VX$1,0),FALSE)/1,0)-IFERROR(VLOOKUP($B210,'Slutlig allokering kvv'!$B$2:$BX$550,MATCH(N$2,'Slutlig allokering kvv'!$B$1:$BX$1,0),FALSE)/1,0))</f>
        <v/>
      </c>
      <c r="O210" t="str">
        <f>IF($D210="","",IFERROR(VLOOKUP($B210,Kraftvärmeprod!$B$1:$BX$550,MATCH(O$2,Kraftvärmeprod!$B$1:$VX$1,0),FALSE)/1,0)-IFERROR(VLOOKUP($B210,'Slutlig allokering kvv'!$B$2:$BX$550,MATCH(O$2,'Slutlig allokering kvv'!$B$1:$BX$1,0),FALSE)/1,0))</f>
        <v/>
      </c>
      <c r="P210" t="str">
        <f>IF($D210="","",IFERROR(VLOOKUP($B210,Kraftvärmeprod!$B$1:$BX$550,MATCH(P$2,Kraftvärmeprod!$B$1:$VX$1,0),FALSE)/1,0)-IFERROR(VLOOKUP($B210,'Slutlig allokering kvv'!$B$2:$BX$550,MATCH(P$2,'Slutlig allokering kvv'!$B$1:$BX$1,0),FALSE)/1,0))</f>
        <v/>
      </c>
      <c r="Q210" t="str">
        <f>IF($D210="","",IFERROR(VLOOKUP($B210,Kraftvärmeprod!$B$1:$BX$550,MATCH(Q$2,Kraftvärmeprod!$B$1:$VX$1,0),FALSE)/1,0)-IFERROR(VLOOKUP($B210,'Slutlig allokering kvv'!$B$2:$BX$550,MATCH(Q$2,'Slutlig allokering kvv'!$B$1:$BX$1,0),FALSE)/1,0))</f>
        <v/>
      </c>
      <c r="R210" t="str">
        <f>IF($D210="","",IFERROR(VLOOKUP($B210,Kraftvärmeprod!$B$1:$BX$550,MATCH(R$2,Kraftvärmeprod!$B$1:$VX$1,0),FALSE)/1,0)-IFERROR(VLOOKUP($B210,'Slutlig allokering kvv'!$B$2:$BX$550,MATCH(R$2,'Slutlig allokering kvv'!$B$1:$BX$1,0),FALSE)/1,0))</f>
        <v/>
      </c>
      <c r="S210" t="str">
        <f>IF($D210="","",IFERROR(VLOOKUP($B210,Kraftvärmeprod!$B$1:$BX$550,MATCH(S$2,Kraftvärmeprod!$B$1:$VX$1,0),FALSE)/1,0)-IFERROR(VLOOKUP($B210,'Slutlig allokering kvv'!$B$2:$BX$550,MATCH(S$2,'Slutlig allokering kvv'!$B$1:$BX$1,0),FALSE)/1,0))</f>
        <v/>
      </c>
      <c r="T210" t="str">
        <f>IF($D210="","",IFERROR(VLOOKUP($B210,Kraftvärmeprod!$B$1:$BX$550,MATCH(T$2,Kraftvärmeprod!$B$1:$VX$1,0),FALSE)/1,0)-IFERROR(VLOOKUP($B210,'Slutlig allokering kvv'!$B$2:$BX$550,MATCH(T$2,'Slutlig allokering kvv'!$B$1:$BX$1,0),FALSE)/1,0))</f>
        <v/>
      </c>
      <c r="U210" t="str">
        <f>IF($D210="","",IFERROR(VLOOKUP($B210,Kraftvärmeprod!$B$1:$BX$550,MATCH(U$2,Kraftvärmeprod!$B$1:$VX$1,0),FALSE)/1,0)-IFERROR(VLOOKUP($B210,'Slutlig allokering kvv'!$B$2:$BX$550,MATCH(U$2,'Slutlig allokering kvv'!$B$1:$BX$1,0),FALSE)/1,0))</f>
        <v/>
      </c>
      <c r="V210" t="str">
        <f>IF($D210="","",IFERROR(VLOOKUP($B210,Kraftvärmeprod!$B$1:$BX$550,MATCH(V$2,Kraftvärmeprod!$B$1:$VX$1,0),FALSE)/1,0)-IFERROR(VLOOKUP($B210,'Slutlig allokering kvv'!$B$2:$BX$550,MATCH(V$2,'Slutlig allokering kvv'!$B$1:$BX$1,0),FALSE)/1,0))</f>
        <v/>
      </c>
      <c r="W210" t="str">
        <f>IF($D210="","",IFERROR(VLOOKUP($B210,Kraftvärmeprod!$B$1:$BX$550,MATCH(W$2,Kraftvärmeprod!$B$1:$VX$1,0),FALSE)/1,0)-IFERROR(VLOOKUP($B210,'Slutlig allokering kvv'!$B$2:$BX$550,MATCH(W$2,'Slutlig allokering kvv'!$B$1:$BX$1,0),FALSE)/1,0))</f>
        <v/>
      </c>
      <c r="X210" t="str">
        <f>IF($D210="","",IFERROR(VLOOKUP($B210,Kraftvärmeprod!$B$1:$BX$550,MATCH(X$2,Kraftvärmeprod!$B$1:$VX$1,0),FALSE)/1,0)-IFERROR(VLOOKUP($B210,'Slutlig allokering kvv'!$B$2:$BX$550,MATCH(X$2,'Slutlig allokering kvv'!$B$1:$BX$1,0),FALSE)/1,0))</f>
        <v/>
      </c>
      <c r="Y210" t="str">
        <f>IF($D210="","",IFERROR(VLOOKUP($B210,Kraftvärmeprod!$B$1:$BX$550,MATCH(Y$2,Kraftvärmeprod!$B$1:$VX$1,0),FALSE)/1,0)-IFERROR(VLOOKUP($B210,'Slutlig allokering kvv'!$B$2:$BX$550,MATCH(Y$2,'Slutlig allokering kvv'!$B$1:$BX$1,0),FALSE)/1,0))</f>
        <v/>
      </c>
      <c r="Z210" t="str">
        <f>IF($D210="","",IFERROR(VLOOKUP($B210,Kraftvärmeprod!$B$1:$BX$550,MATCH(Z$2,Kraftvärmeprod!$B$1:$VX$1,0),FALSE)/1,0)-IFERROR(VLOOKUP($B210,'Slutlig allokering kvv'!$B$2:$BX$550,MATCH(Z$2,'Slutlig allokering kvv'!$B$1:$BX$1,0),FALSE)/1,0))</f>
        <v/>
      </c>
      <c r="AA210" t="str">
        <f>IF($D210="","",IFERROR(VLOOKUP($B210,Kraftvärmeprod!$B$1:$BX$550,MATCH(AA$2,Kraftvärmeprod!$B$1:$VX$1,0),FALSE)/1,0)-IFERROR(VLOOKUP($B210,'Slutlig allokering kvv'!$B$2:$BX$550,MATCH(AA$2,'Slutlig allokering kvv'!$B$1:$BX$1,0),FALSE)/1,0))</f>
        <v/>
      </c>
      <c r="AB210" t="str">
        <f>IF($D210="","",IFERROR(VLOOKUP($B210,Kraftvärmeprod!$B$1:$BX$550,MATCH(AB$2,Kraftvärmeprod!$B$1:$VX$1,0),FALSE)/1,0)-IFERROR(VLOOKUP($B210,'Slutlig allokering kvv'!$B$2:$BX$550,MATCH(AB$2,'Slutlig allokering kvv'!$B$1:$BX$1,0),FALSE)/1,0))</f>
        <v/>
      </c>
      <c r="AC210" t="str">
        <f>IF($D210="","",IFERROR(VLOOKUP($B210,Kraftvärmeprod!$B$1:$BX$550,MATCH(AC$2,Kraftvärmeprod!$B$1:$VX$1,0),FALSE)/1,0)-IFERROR(VLOOKUP($B210,'Slutlig allokering kvv'!$B$2:$BX$550,MATCH(AC$2,'Slutlig allokering kvv'!$B$1:$BX$1,0),FALSE)/1,0))</f>
        <v/>
      </c>
      <c r="AD210" t="str">
        <f>IF($D210="","",IFERROR(VLOOKUP($B210,Kraftvärmeprod!$B$1:$BX$550,MATCH(AD$2,Kraftvärmeprod!$B$1:$VX$1,0),FALSE)/1,0)-IFERROR(VLOOKUP($B210,'Slutlig allokering kvv'!$B$2:$BX$550,MATCH(AD$2,'Slutlig allokering kvv'!$B$1:$BX$1,0),FALSE)/1,0))</f>
        <v/>
      </c>
      <c r="AE210" t="str">
        <f>IF($D210="","",IFERROR(VLOOKUP($B210,Miljö!$B$1:$E$550,MATCH("Hjälpel kraftvärme (GWh)",Miljö!$B$1:$E$1,0),FALSE)/1,0)-IFERROR(VLOOKUP($B210,'Slutlig allokering kvv'!$B$2:$BX$549,MATCH(AE$2,'Slutlig allokering kvv'!$B$1:$BX$1,0),FALSE)/1,0))</f>
        <v/>
      </c>
      <c r="AI210" s="274">
        <f t="shared" si="12"/>
        <v>0</v>
      </c>
      <c r="AK210">
        <f>IFERROR(VLOOKUP($B210,'Slutlig allokering kvv'!$B$2:$AX$549,MATCH("Summa slutlig allokerad tillförd energi (utan hjälpel och rökgaskondensering):",'Slutlig allokering kvv'!$B$1:$AX$1,0),FALSE)/1,"")</f>
        <v>0</v>
      </c>
      <c r="AM210" s="275" t="str">
        <f>IFERROR(1-VLOOKUP($B210,'Slutlig allokering kvv'!$B$2:$AX$549,MATCH("Andel av bränsle i kvv som allokerats till värme, exklusive rökgaskondensering och hjälpel",'Slutlig allokering kvv'!$B$1:$AX$1,0),FALSE),"")</f>
        <v/>
      </c>
      <c r="AO210" s="115" t="str">
        <f t="shared" si="13"/>
        <v/>
      </c>
      <c r="AP210" s="276" t="str">
        <f t="shared" si="14"/>
        <v/>
      </c>
      <c r="AR210" s="115" t="str">
        <f t="shared" si="15"/>
        <v/>
      </c>
    </row>
    <row r="211" spans="1:44">
      <c r="A211" t="s">
        <v>356</v>
      </c>
      <c r="B211" t="s">
        <v>357</v>
      </c>
      <c r="C211">
        <f>IFERROR(VLOOKUP($B211,Kraftvärmeprod!$B$1:$AH$479,MATCH(C$2,Kraftvärmeprod!$B$1:$AG$1,0),FALSE)/1,"")</f>
        <v>24.855</v>
      </c>
      <c r="D211">
        <f>IFERROR(VLOOKUP($B211,Kraftvärmeprod!$B$1:$AH$479,MATCH(D$2,Kraftvärmeprod!$B$1:$AG$1,0),FALSE)/1,"")</f>
        <v>6.575145</v>
      </c>
      <c r="F211">
        <f>IF($D211="","",IFERROR(VLOOKUP($B211,Kraftvärmeprod!$B$1:$BX$550,MATCH(F$2,Kraftvärmeprod!$B$1:$VX$1,0),FALSE)/1,0)-IFERROR(VLOOKUP($B211,'Slutlig allokering kvv'!$B$2:$BX$550,MATCH(F$2,'Slutlig allokering kvv'!$B$1:$BX$1,0),FALSE)/1,0))</f>
        <v>0</v>
      </c>
      <c r="G211">
        <f>IF($D211="","",IFERROR(VLOOKUP($B211,Kraftvärmeprod!$B$1:$BX$550,MATCH(G$2,Kraftvärmeprod!$B$1:$VX$1,0),FALSE)/1,0)-IFERROR(VLOOKUP($B211,'Slutlig allokering kvv'!$B$2:$BX$550,MATCH(G$2,'Slutlig allokering kvv'!$B$1:$BX$1,0),FALSE)/1,0))</f>
        <v>0</v>
      </c>
      <c r="H211">
        <f>IF($D211="","",IFERROR(VLOOKUP($B211,Kraftvärmeprod!$B$1:$BX$550,MATCH(H$2,Kraftvärmeprod!$B$1:$VX$1,0),FALSE)/1,0)-IFERROR(VLOOKUP($B211,'Slutlig allokering kvv'!$B$2:$BX$550,MATCH(H$2,'Slutlig allokering kvv'!$B$1:$BX$1,0),FALSE)/1,0))</f>
        <v>0</v>
      </c>
      <c r="I211">
        <f>IF($D211="","",IFERROR(VLOOKUP($B211,Kraftvärmeprod!$B$1:$BX$550,MATCH(I$2,Kraftvärmeprod!$B$1:$VX$1,0),FALSE)/1,0)-IFERROR(VLOOKUP($B211,'Slutlig allokering kvv'!$B$2:$BX$550,MATCH(I$2,'Slutlig allokering kvv'!$B$1:$BX$1,0),FALSE)/1,0))</f>
        <v>0</v>
      </c>
      <c r="J211">
        <f>IF($D211="","",IFERROR(VLOOKUP($B211,Kraftvärmeprod!$B$1:$BX$550,MATCH(J$2,Kraftvärmeprod!$B$1:$VX$1,0),FALSE)/1,0)-IFERROR(VLOOKUP($B211,'Slutlig allokering kvv'!$B$2:$BX$550,MATCH(J$2,'Slutlig allokering kvv'!$B$1:$BX$1,0),FALSE)/1,0))</f>
        <v>0</v>
      </c>
      <c r="K211">
        <f>IF($D211="","",IFERROR(VLOOKUP($B211,Kraftvärmeprod!$B$1:$BX$550,MATCH(K$2,Kraftvärmeprod!$B$1:$VX$1,0),FALSE)/1,0)-IFERROR(VLOOKUP($B211,'Slutlig allokering kvv'!$B$2:$BX$550,MATCH(K$2,'Slutlig allokering kvv'!$B$1:$BX$1,0),FALSE)/1,0))</f>
        <v>0</v>
      </c>
      <c r="L211">
        <f>IF($D211="","",IFERROR(VLOOKUP($B211,Kraftvärmeprod!$B$1:$BX$550,MATCH(L$2,Kraftvärmeprod!$B$1:$VX$1,0),FALSE)/1,0)-IFERROR(VLOOKUP($B211,'Slutlig allokering kvv'!$B$2:$BX$550,MATCH(L$2,'Slutlig allokering kvv'!$B$1:$BX$1,0),FALSE)/1,0))</f>
        <v>5.5673900000000014</v>
      </c>
      <c r="M211">
        <f>IF($D211="","",IFERROR(VLOOKUP($B211,Kraftvärmeprod!$B$1:$BX$550,MATCH(M$2,Kraftvärmeprod!$B$1:$VX$1,0),FALSE)/1,0)-IFERROR(VLOOKUP($B211,'Slutlig allokering kvv'!$B$2:$BX$550,MATCH(M$2,'Slutlig allokering kvv'!$B$1:$BX$1,0),FALSE)/1,0))</f>
        <v>0</v>
      </c>
      <c r="N211">
        <f>IF($D211="","",IFERROR(VLOOKUP($B211,Kraftvärmeprod!$B$1:$BX$550,MATCH(N$2,Kraftvärmeprod!$B$1:$VX$1,0),FALSE)/1,0)-IFERROR(VLOOKUP($B211,'Slutlig allokering kvv'!$B$2:$BX$550,MATCH(N$2,'Slutlig allokering kvv'!$B$1:$BX$1,0),FALSE)/1,0))</f>
        <v>7.4405000000000001</v>
      </c>
      <c r="O211">
        <f>IF($D211="","",IFERROR(VLOOKUP($B211,Kraftvärmeprod!$B$1:$BX$550,MATCH(O$2,Kraftvärmeprod!$B$1:$VX$1,0),FALSE)/1,0)-IFERROR(VLOOKUP($B211,'Slutlig allokering kvv'!$B$2:$BX$550,MATCH(O$2,'Slutlig allokering kvv'!$B$1:$BX$1,0),FALSE)/1,0))</f>
        <v>0</v>
      </c>
      <c r="P211">
        <f>IF($D211="","",IFERROR(VLOOKUP($B211,Kraftvärmeprod!$B$1:$BX$550,MATCH(P$2,Kraftvärmeprod!$B$1:$VX$1,0),FALSE)/1,0)-IFERROR(VLOOKUP($B211,'Slutlig allokering kvv'!$B$2:$BX$550,MATCH(P$2,'Slutlig allokering kvv'!$B$1:$BX$1,0),FALSE)/1,0))</f>
        <v>0</v>
      </c>
      <c r="Q211">
        <f>IF($D211="","",IFERROR(VLOOKUP($B211,Kraftvärmeprod!$B$1:$BX$550,MATCH(Q$2,Kraftvärmeprod!$B$1:$VX$1,0),FALSE)/1,0)-IFERROR(VLOOKUP($B211,'Slutlig allokering kvv'!$B$2:$BX$550,MATCH(Q$2,'Slutlig allokering kvv'!$B$1:$BX$1,0),FALSE)/1,0))</f>
        <v>0.23627599999999999</v>
      </c>
      <c r="R211">
        <f>IF($D211="","",IFERROR(VLOOKUP($B211,Kraftvärmeprod!$B$1:$BX$550,MATCH(R$2,Kraftvärmeprod!$B$1:$VX$1,0),FALSE)/1,0)-IFERROR(VLOOKUP($B211,'Slutlig allokering kvv'!$B$2:$BX$550,MATCH(R$2,'Slutlig allokering kvv'!$B$1:$BX$1,0),FALSE)/1,0))</f>
        <v>0</v>
      </c>
      <c r="S211">
        <f>IF($D211="","",IFERROR(VLOOKUP($B211,Kraftvärmeprod!$B$1:$BX$550,MATCH(S$2,Kraftvärmeprod!$B$1:$VX$1,0),FALSE)/1,0)-IFERROR(VLOOKUP($B211,'Slutlig allokering kvv'!$B$2:$BX$550,MATCH(S$2,'Slutlig allokering kvv'!$B$1:$BX$1,0),FALSE)/1,0))</f>
        <v>0</v>
      </c>
      <c r="T211">
        <f>IF($D211="","",IFERROR(VLOOKUP($B211,Kraftvärmeprod!$B$1:$BX$550,MATCH(T$2,Kraftvärmeprod!$B$1:$VX$1,0),FALSE)/1,0)-IFERROR(VLOOKUP($B211,'Slutlig allokering kvv'!$B$2:$BX$550,MATCH(T$2,'Slutlig allokering kvv'!$B$1:$BX$1,0),FALSE)/1,0))</f>
        <v>0</v>
      </c>
      <c r="U211">
        <f>IF($D211="","",IFERROR(VLOOKUP($B211,Kraftvärmeprod!$B$1:$BX$550,MATCH(U$2,Kraftvärmeprod!$B$1:$VX$1,0),FALSE)/1,0)-IFERROR(VLOOKUP($B211,'Slutlig allokering kvv'!$B$2:$BX$550,MATCH(U$2,'Slutlig allokering kvv'!$B$1:$BX$1,0),FALSE)/1,0))</f>
        <v>0</v>
      </c>
      <c r="V211">
        <f>IF($D211="","",IFERROR(VLOOKUP($B211,Kraftvärmeprod!$B$1:$BX$550,MATCH(V$2,Kraftvärmeprod!$B$1:$VX$1,0),FALSE)/1,0)-IFERROR(VLOOKUP($B211,'Slutlig allokering kvv'!$B$2:$BX$550,MATCH(V$2,'Slutlig allokering kvv'!$B$1:$BX$1,0),FALSE)/1,0))</f>
        <v>2.4015299999999997</v>
      </c>
      <c r="W211">
        <f>IF($D211="","",IFERROR(VLOOKUP($B211,Kraftvärmeprod!$B$1:$BX$550,MATCH(W$2,Kraftvärmeprod!$B$1:$VX$1,0),FALSE)/1,0)-IFERROR(VLOOKUP($B211,'Slutlig allokering kvv'!$B$2:$BX$550,MATCH(W$2,'Slutlig allokering kvv'!$B$1:$BX$1,0),FALSE)/1,0))</f>
        <v>0</v>
      </c>
      <c r="X211">
        <f>IF($D211="","",IFERROR(VLOOKUP($B211,Kraftvärmeprod!$B$1:$BX$550,MATCH(X$2,Kraftvärmeprod!$B$1:$VX$1,0),FALSE)/1,0)-IFERROR(VLOOKUP($B211,'Slutlig allokering kvv'!$B$2:$BX$550,MATCH(X$2,'Slutlig allokering kvv'!$B$1:$BX$1,0),FALSE)/1,0))</f>
        <v>0</v>
      </c>
      <c r="Y211">
        <f>IF($D211="","",IFERROR(VLOOKUP($B211,Kraftvärmeprod!$B$1:$BX$550,MATCH(Y$2,Kraftvärmeprod!$B$1:$VX$1,0),FALSE)/1,0)-IFERROR(VLOOKUP($B211,'Slutlig allokering kvv'!$B$2:$BX$550,MATCH(Y$2,'Slutlig allokering kvv'!$B$1:$BX$1,0),FALSE)/1,0))</f>
        <v>0</v>
      </c>
      <c r="Z211">
        <f>IF($D211="","",IFERROR(VLOOKUP($B211,Kraftvärmeprod!$B$1:$BX$550,MATCH(Z$2,Kraftvärmeprod!$B$1:$VX$1,0),FALSE)/1,0)-IFERROR(VLOOKUP($B211,'Slutlig allokering kvv'!$B$2:$BX$550,MATCH(Z$2,'Slutlig allokering kvv'!$B$1:$BX$1,0),FALSE)/1,0))</f>
        <v>0</v>
      </c>
      <c r="AA211">
        <f>IF($D211="","",IFERROR(VLOOKUP($B211,Kraftvärmeprod!$B$1:$BX$550,MATCH(AA$2,Kraftvärmeprod!$B$1:$VX$1,0),FALSE)/1,0)-IFERROR(VLOOKUP($B211,'Slutlig allokering kvv'!$B$2:$BX$550,MATCH(AA$2,'Slutlig allokering kvv'!$B$1:$BX$1,0),FALSE)/1,0))</f>
        <v>0</v>
      </c>
      <c r="AB211">
        <f>IF($D211="","",IFERROR(VLOOKUP($B211,Kraftvärmeprod!$B$1:$BX$550,MATCH(AB$2,Kraftvärmeprod!$B$1:$VX$1,0),FALSE)/1,0)-IFERROR(VLOOKUP($B211,'Slutlig allokering kvv'!$B$2:$BX$550,MATCH(AB$2,'Slutlig allokering kvv'!$B$1:$BX$1,0),FALSE)/1,0))</f>
        <v>0</v>
      </c>
      <c r="AC211">
        <f>IF($D211="","",IFERROR(VLOOKUP($B211,Kraftvärmeprod!$B$1:$BX$550,MATCH(AC$2,Kraftvärmeprod!$B$1:$VX$1,0),FALSE)/1,0)-IFERROR(VLOOKUP($B211,'Slutlig allokering kvv'!$B$2:$BX$550,MATCH(AC$2,'Slutlig allokering kvv'!$B$1:$BX$1,0),FALSE)/1,0))</f>
        <v>0</v>
      </c>
      <c r="AD211">
        <f>IF($D211="","",IFERROR(VLOOKUP($B211,Kraftvärmeprod!$B$1:$BX$550,MATCH(AD$2,Kraftvärmeprod!$B$1:$VX$1,0),FALSE)/1,0)-IFERROR(VLOOKUP($B211,'Slutlig allokering kvv'!$B$2:$BX$550,MATCH(AD$2,'Slutlig allokering kvv'!$B$1:$BX$1,0),FALSE)/1,0))</f>
        <v>0</v>
      </c>
      <c r="AE211">
        <f>IF($D211="","",IFERROR(VLOOKUP($B211,Miljö!$B$1:$E$550,MATCH("Hjälpel kraftvärme (GWh)",Miljö!$B$1:$E$1,0),FALSE)/1,0)-IFERROR(VLOOKUP($B211,'Slutlig allokering kvv'!$B$2:$BX$549,MATCH(AE$2,'Slutlig allokering kvv'!$B$1:$BX$1,0),FALSE)/1,0))</f>
        <v>0.32888200000000001</v>
      </c>
      <c r="AI211" s="274">
        <f t="shared" si="12"/>
        <v>15.645696000000001</v>
      </c>
      <c r="AK211">
        <f>IFERROR(VLOOKUP($B211,'Slutlig allokering kvv'!$B$2:$AX$549,MATCH("Summa slutlig allokerad tillförd energi (utan hjälpel och rökgaskondensering):",'Slutlig allokering kvv'!$B$1:$AX$1,0),FALSE)/1,"")</f>
        <v>22.694303999999999</v>
      </c>
      <c r="AM211" s="275">
        <f>IFERROR(1-VLOOKUP($B211,'Slutlig allokering kvv'!$B$2:$AX$549,MATCH("Andel av bränsle i kvv som allokerats till värme, exklusive rökgaskondensering och hjälpel",'Slutlig allokering kvv'!$B$1:$AX$1,0),FALSE),"")</f>
        <v>0.40807762128325509</v>
      </c>
      <c r="AO211" s="115">
        <f t="shared" si="13"/>
        <v>0.40807762128325509</v>
      </c>
      <c r="AP211" s="276">
        <f t="shared" si="14"/>
        <v>0</v>
      </c>
      <c r="AR211" s="115">
        <f t="shared" si="15"/>
        <v>0.41160054431484822</v>
      </c>
    </row>
    <row r="212" spans="1:44">
      <c r="A212" t="s">
        <v>358</v>
      </c>
      <c r="B212" t="s">
        <v>359</v>
      </c>
      <c r="C212" t="str">
        <f>IFERROR(VLOOKUP($B212,Kraftvärmeprod!$B$1:$AH$479,MATCH(C$2,Kraftvärmeprod!$B$1:$AG$1,0),FALSE)/1,"")</f>
        <v/>
      </c>
      <c r="D212" t="str">
        <f>IFERROR(VLOOKUP($B212,Kraftvärmeprod!$B$1:$AH$479,MATCH(D$2,Kraftvärmeprod!$B$1:$AG$1,0),FALSE)/1,"")</f>
        <v/>
      </c>
      <c r="F212" t="str">
        <f>IF($D212="","",IFERROR(VLOOKUP($B212,Kraftvärmeprod!$B$1:$BX$550,MATCH(F$2,Kraftvärmeprod!$B$1:$VX$1,0),FALSE)/1,0)-IFERROR(VLOOKUP($B212,'Slutlig allokering kvv'!$B$2:$BX$550,MATCH(F$2,'Slutlig allokering kvv'!$B$1:$BX$1,0),FALSE)/1,0))</f>
        <v/>
      </c>
      <c r="G212" t="str">
        <f>IF($D212="","",IFERROR(VLOOKUP($B212,Kraftvärmeprod!$B$1:$BX$550,MATCH(G$2,Kraftvärmeprod!$B$1:$VX$1,0),FALSE)/1,0)-IFERROR(VLOOKUP($B212,'Slutlig allokering kvv'!$B$2:$BX$550,MATCH(G$2,'Slutlig allokering kvv'!$B$1:$BX$1,0),FALSE)/1,0))</f>
        <v/>
      </c>
      <c r="H212" t="str">
        <f>IF($D212="","",IFERROR(VLOOKUP($B212,Kraftvärmeprod!$B$1:$BX$550,MATCH(H$2,Kraftvärmeprod!$B$1:$VX$1,0),FALSE)/1,0)-IFERROR(VLOOKUP($B212,'Slutlig allokering kvv'!$B$2:$BX$550,MATCH(H$2,'Slutlig allokering kvv'!$B$1:$BX$1,0),FALSE)/1,0))</f>
        <v/>
      </c>
      <c r="I212" t="str">
        <f>IF($D212="","",IFERROR(VLOOKUP($B212,Kraftvärmeprod!$B$1:$BX$550,MATCH(I$2,Kraftvärmeprod!$B$1:$VX$1,0),FALSE)/1,0)-IFERROR(VLOOKUP($B212,'Slutlig allokering kvv'!$B$2:$BX$550,MATCH(I$2,'Slutlig allokering kvv'!$B$1:$BX$1,0),FALSE)/1,0))</f>
        <v/>
      </c>
      <c r="J212" t="str">
        <f>IF($D212="","",IFERROR(VLOOKUP($B212,Kraftvärmeprod!$B$1:$BX$550,MATCH(J$2,Kraftvärmeprod!$B$1:$VX$1,0),FALSE)/1,0)-IFERROR(VLOOKUP($B212,'Slutlig allokering kvv'!$B$2:$BX$550,MATCH(J$2,'Slutlig allokering kvv'!$B$1:$BX$1,0),FALSE)/1,0))</f>
        <v/>
      </c>
      <c r="K212" t="str">
        <f>IF($D212="","",IFERROR(VLOOKUP($B212,Kraftvärmeprod!$B$1:$BX$550,MATCH(K$2,Kraftvärmeprod!$B$1:$VX$1,0),FALSE)/1,0)-IFERROR(VLOOKUP($B212,'Slutlig allokering kvv'!$B$2:$BX$550,MATCH(K$2,'Slutlig allokering kvv'!$B$1:$BX$1,0),FALSE)/1,0))</f>
        <v/>
      </c>
      <c r="L212" t="str">
        <f>IF($D212="","",IFERROR(VLOOKUP($B212,Kraftvärmeprod!$B$1:$BX$550,MATCH(L$2,Kraftvärmeprod!$B$1:$VX$1,0),FALSE)/1,0)-IFERROR(VLOOKUP($B212,'Slutlig allokering kvv'!$B$2:$BX$550,MATCH(L$2,'Slutlig allokering kvv'!$B$1:$BX$1,0),FALSE)/1,0))</f>
        <v/>
      </c>
      <c r="M212" t="str">
        <f>IF($D212="","",IFERROR(VLOOKUP($B212,Kraftvärmeprod!$B$1:$BX$550,MATCH(M$2,Kraftvärmeprod!$B$1:$VX$1,0),FALSE)/1,0)-IFERROR(VLOOKUP($B212,'Slutlig allokering kvv'!$B$2:$BX$550,MATCH(M$2,'Slutlig allokering kvv'!$B$1:$BX$1,0),FALSE)/1,0))</f>
        <v/>
      </c>
      <c r="N212" t="str">
        <f>IF($D212="","",IFERROR(VLOOKUP($B212,Kraftvärmeprod!$B$1:$BX$550,MATCH(N$2,Kraftvärmeprod!$B$1:$VX$1,0),FALSE)/1,0)-IFERROR(VLOOKUP($B212,'Slutlig allokering kvv'!$B$2:$BX$550,MATCH(N$2,'Slutlig allokering kvv'!$B$1:$BX$1,0),FALSE)/1,0))</f>
        <v/>
      </c>
      <c r="O212" t="str">
        <f>IF($D212="","",IFERROR(VLOOKUP($B212,Kraftvärmeprod!$B$1:$BX$550,MATCH(O$2,Kraftvärmeprod!$B$1:$VX$1,0),FALSE)/1,0)-IFERROR(VLOOKUP($B212,'Slutlig allokering kvv'!$B$2:$BX$550,MATCH(O$2,'Slutlig allokering kvv'!$B$1:$BX$1,0),FALSE)/1,0))</f>
        <v/>
      </c>
      <c r="P212" t="str">
        <f>IF($D212="","",IFERROR(VLOOKUP($B212,Kraftvärmeprod!$B$1:$BX$550,MATCH(P$2,Kraftvärmeprod!$B$1:$VX$1,0),FALSE)/1,0)-IFERROR(VLOOKUP($B212,'Slutlig allokering kvv'!$B$2:$BX$550,MATCH(P$2,'Slutlig allokering kvv'!$B$1:$BX$1,0),FALSE)/1,0))</f>
        <v/>
      </c>
      <c r="Q212" t="str">
        <f>IF($D212="","",IFERROR(VLOOKUP($B212,Kraftvärmeprod!$B$1:$BX$550,MATCH(Q$2,Kraftvärmeprod!$B$1:$VX$1,0),FALSE)/1,0)-IFERROR(VLOOKUP($B212,'Slutlig allokering kvv'!$B$2:$BX$550,MATCH(Q$2,'Slutlig allokering kvv'!$B$1:$BX$1,0),FALSE)/1,0))</f>
        <v/>
      </c>
      <c r="R212" t="str">
        <f>IF($D212="","",IFERROR(VLOOKUP($B212,Kraftvärmeprod!$B$1:$BX$550,MATCH(R$2,Kraftvärmeprod!$B$1:$VX$1,0),FALSE)/1,0)-IFERROR(VLOOKUP($B212,'Slutlig allokering kvv'!$B$2:$BX$550,MATCH(R$2,'Slutlig allokering kvv'!$B$1:$BX$1,0),FALSE)/1,0))</f>
        <v/>
      </c>
      <c r="S212" t="str">
        <f>IF($D212="","",IFERROR(VLOOKUP($B212,Kraftvärmeprod!$B$1:$BX$550,MATCH(S$2,Kraftvärmeprod!$B$1:$VX$1,0),FALSE)/1,0)-IFERROR(VLOOKUP($B212,'Slutlig allokering kvv'!$B$2:$BX$550,MATCH(S$2,'Slutlig allokering kvv'!$B$1:$BX$1,0),FALSE)/1,0))</f>
        <v/>
      </c>
      <c r="T212" t="str">
        <f>IF($D212="","",IFERROR(VLOOKUP($B212,Kraftvärmeprod!$B$1:$BX$550,MATCH(T$2,Kraftvärmeprod!$B$1:$VX$1,0),FALSE)/1,0)-IFERROR(VLOOKUP($B212,'Slutlig allokering kvv'!$B$2:$BX$550,MATCH(T$2,'Slutlig allokering kvv'!$B$1:$BX$1,0),FALSE)/1,0))</f>
        <v/>
      </c>
      <c r="U212" t="str">
        <f>IF($D212="","",IFERROR(VLOOKUP($B212,Kraftvärmeprod!$B$1:$BX$550,MATCH(U$2,Kraftvärmeprod!$B$1:$VX$1,0),FALSE)/1,0)-IFERROR(VLOOKUP($B212,'Slutlig allokering kvv'!$B$2:$BX$550,MATCH(U$2,'Slutlig allokering kvv'!$B$1:$BX$1,0),FALSE)/1,0))</f>
        <v/>
      </c>
      <c r="V212" t="str">
        <f>IF($D212="","",IFERROR(VLOOKUP($B212,Kraftvärmeprod!$B$1:$BX$550,MATCH(V$2,Kraftvärmeprod!$B$1:$VX$1,0),FALSE)/1,0)-IFERROR(VLOOKUP($B212,'Slutlig allokering kvv'!$B$2:$BX$550,MATCH(V$2,'Slutlig allokering kvv'!$B$1:$BX$1,0),FALSE)/1,0))</f>
        <v/>
      </c>
      <c r="W212" t="str">
        <f>IF($D212="","",IFERROR(VLOOKUP($B212,Kraftvärmeprod!$B$1:$BX$550,MATCH(W$2,Kraftvärmeprod!$B$1:$VX$1,0),FALSE)/1,0)-IFERROR(VLOOKUP($B212,'Slutlig allokering kvv'!$B$2:$BX$550,MATCH(W$2,'Slutlig allokering kvv'!$B$1:$BX$1,0),FALSE)/1,0))</f>
        <v/>
      </c>
      <c r="X212" t="str">
        <f>IF($D212="","",IFERROR(VLOOKUP($B212,Kraftvärmeprod!$B$1:$BX$550,MATCH(X$2,Kraftvärmeprod!$B$1:$VX$1,0),FALSE)/1,0)-IFERROR(VLOOKUP($B212,'Slutlig allokering kvv'!$B$2:$BX$550,MATCH(X$2,'Slutlig allokering kvv'!$B$1:$BX$1,0),FALSE)/1,0))</f>
        <v/>
      </c>
      <c r="Y212" t="str">
        <f>IF($D212="","",IFERROR(VLOOKUP($B212,Kraftvärmeprod!$B$1:$BX$550,MATCH(Y$2,Kraftvärmeprod!$B$1:$VX$1,0),FALSE)/1,0)-IFERROR(VLOOKUP($B212,'Slutlig allokering kvv'!$B$2:$BX$550,MATCH(Y$2,'Slutlig allokering kvv'!$B$1:$BX$1,0),FALSE)/1,0))</f>
        <v/>
      </c>
      <c r="Z212" t="str">
        <f>IF($D212="","",IFERROR(VLOOKUP($B212,Kraftvärmeprod!$B$1:$BX$550,MATCH(Z$2,Kraftvärmeprod!$B$1:$VX$1,0),FALSE)/1,0)-IFERROR(VLOOKUP($B212,'Slutlig allokering kvv'!$B$2:$BX$550,MATCH(Z$2,'Slutlig allokering kvv'!$B$1:$BX$1,0),FALSE)/1,0))</f>
        <v/>
      </c>
      <c r="AA212" t="str">
        <f>IF($D212="","",IFERROR(VLOOKUP($B212,Kraftvärmeprod!$B$1:$BX$550,MATCH(AA$2,Kraftvärmeprod!$B$1:$VX$1,0),FALSE)/1,0)-IFERROR(VLOOKUP($B212,'Slutlig allokering kvv'!$B$2:$BX$550,MATCH(AA$2,'Slutlig allokering kvv'!$B$1:$BX$1,0),FALSE)/1,0))</f>
        <v/>
      </c>
      <c r="AB212" t="str">
        <f>IF($D212="","",IFERROR(VLOOKUP($B212,Kraftvärmeprod!$B$1:$BX$550,MATCH(AB$2,Kraftvärmeprod!$B$1:$VX$1,0),FALSE)/1,0)-IFERROR(VLOOKUP($B212,'Slutlig allokering kvv'!$B$2:$BX$550,MATCH(AB$2,'Slutlig allokering kvv'!$B$1:$BX$1,0),FALSE)/1,0))</f>
        <v/>
      </c>
      <c r="AC212" t="str">
        <f>IF($D212="","",IFERROR(VLOOKUP($B212,Kraftvärmeprod!$B$1:$BX$550,MATCH(AC$2,Kraftvärmeprod!$B$1:$VX$1,0),FALSE)/1,0)-IFERROR(VLOOKUP($B212,'Slutlig allokering kvv'!$B$2:$BX$550,MATCH(AC$2,'Slutlig allokering kvv'!$B$1:$BX$1,0),FALSE)/1,0))</f>
        <v/>
      </c>
      <c r="AD212" t="str">
        <f>IF($D212="","",IFERROR(VLOOKUP($B212,Kraftvärmeprod!$B$1:$BX$550,MATCH(AD$2,Kraftvärmeprod!$B$1:$VX$1,0),FALSE)/1,0)-IFERROR(VLOOKUP($B212,'Slutlig allokering kvv'!$B$2:$BX$550,MATCH(AD$2,'Slutlig allokering kvv'!$B$1:$BX$1,0),FALSE)/1,0))</f>
        <v/>
      </c>
      <c r="AE212" t="str">
        <f>IF($D212="","",IFERROR(VLOOKUP($B212,Miljö!$B$1:$E$550,MATCH("Hjälpel kraftvärme (GWh)",Miljö!$B$1:$E$1,0),FALSE)/1,0)-IFERROR(VLOOKUP($B212,'Slutlig allokering kvv'!$B$2:$BX$549,MATCH(AE$2,'Slutlig allokering kvv'!$B$1:$BX$1,0),FALSE)/1,0))</f>
        <v/>
      </c>
      <c r="AI212" s="274">
        <f t="shared" si="12"/>
        <v>0</v>
      </c>
      <c r="AK212">
        <f>IFERROR(VLOOKUP($B212,'Slutlig allokering kvv'!$B$2:$AX$549,MATCH("Summa slutlig allokerad tillförd energi (utan hjälpel och rökgaskondensering):",'Slutlig allokering kvv'!$B$1:$AX$1,0),FALSE)/1,"")</f>
        <v>0</v>
      </c>
      <c r="AM212" s="275" t="str">
        <f>IFERROR(1-VLOOKUP($B212,'Slutlig allokering kvv'!$B$2:$AX$549,MATCH("Andel av bränsle i kvv som allokerats till värme, exklusive rökgaskondensering och hjälpel",'Slutlig allokering kvv'!$B$1:$AX$1,0),FALSE),"")</f>
        <v/>
      </c>
      <c r="AO212" s="115" t="str">
        <f t="shared" si="13"/>
        <v/>
      </c>
      <c r="AP212" s="276" t="str">
        <f t="shared" si="14"/>
        <v/>
      </c>
      <c r="AR212" s="115" t="str">
        <f t="shared" si="15"/>
        <v/>
      </c>
    </row>
    <row r="213" spans="1:44">
      <c r="A213" t="s">
        <v>360</v>
      </c>
      <c r="B213" t="s">
        <v>361</v>
      </c>
      <c r="C213">
        <f>IFERROR(VLOOKUP($B213,Kraftvärmeprod!$B$1:$AH$479,MATCH(C$2,Kraftvärmeprod!$B$1:$AG$1,0),FALSE)/1,"")</f>
        <v>139.03800000000001</v>
      </c>
      <c r="D213">
        <f>IFERROR(VLOOKUP($B213,Kraftvärmeprod!$B$1:$AH$479,MATCH(D$2,Kraftvärmeprod!$B$1:$AG$1,0),FALSE)/1,"")</f>
        <v>27.806999999999999</v>
      </c>
      <c r="F213">
        <f>IF($D213="","",IFERROR(VLOOKUP($B213,Kraftvärmeprod!$B$1:$BX$550,MATCH(F$2,Kraftvärmeprod!$B$1:$VX$1,0),FALSE)/1,0)-IFERROR(VLOOKUP($B213,'Slutlig allokering kvv'!$B$2:$BX$550,MATCH(F$2,'Slutlig allokering kvv'!$B$1:$BX$1,0),FALSE)/1,0))</f>
        <v>0</v>
      </c>
      <c r="G213">
        <f>IF($D213="","",IFERROR(VLOOKUP($B213,Kraftvärmeprod!$B$1:$BX$550,MATCH(G$2,Kraftvärmeprod!$B$1:$VX$1,0),FALSE)/1,0)-IFERROR(VLOOKUP($B213,'Slutlig allokering kvv'!$B$2:$BX$550,MATCH(G$2,'Slutlig allokering kvv'!$B$1:$BX$1,0),FALSE)/1,0))</f>
        <v>0</v>
      </c>
      <c r="H213">
        <f>IF($D213="","",IFERROR(VLOOKUP($B213,Kraftvärmeprod!$B$1:$BX$550,MATCH(H$2,Kraftvärmeprod!$B$1:$VX$1,0),FALSE)/1,0)-IFERROR(VLOOKUP($B213,'Slutlig allokering kvv'!$B$2:$BX$550,MATCH(H$2,'Slutlig allokering kvv'!$B$1:$BX$1,0),FALSE)/1,0))</f>
        <v>0</v>
      </c>
      <c r="I213">
        <f>IF($D213="","",IFERROR(VLOOKUP($B213,Kraftvärmeprod!$B$1:$BX$550,MATCH(I$2,Kraftvärmeprod!$B$1:$VX$1,0),FALSE)/1,0)-IFERROR(VLOOKUP($B213,'Slutlig allokering kvv'!$B$2:$BX$550,MATCH(I$2,'Slutlig allokering kvv'!$B$1:$BX$1,0),FALSE)/1,0))</f>
        <v>0</v>
      </c>
      <c r="J213">
        <f>IF($D213="","",IFERROR(VLOOKUP($B213,Kraftvärmeprod!$B$1:$BX$550,MATCH(J$2,Kraftvärmeprod!$B$1:$VX$1,0),FALSE)/1,0)-IFERROR(VLOOKUP($B213,'Slutlig allokering kvv'!$B$2:$BX$550,MATCH(J$2,'Slutlig allokering kvv'!$B$1:$BX$1,0),FALSE)/1,0))</f>
        <v>0</v>
      </c>
      <c r="K213">
        <f>IF($D213="","",IFERROR(VLOOKUP($B213,Kraftvärmeprod!$B$1:$BX$550,MATCH(K$2,Kraftvärmeprod!$B$1:$VX$1,0),FALSE)/1,0)-IFERROR(VLOOKUP($B213,'Slutlig allokering kvv'!$B$2:$BX$550,MATCH(K$2,'Slutlig allokering kvv'!$B$1:$BX$1,0),FALSE)/1,0))</f>
        <v>0</v>
      </c>
      <c r="L213">
        <f>IF($D213="","",IFERROR(VLOOKUP($B213,Kraftvärmeprod!$B$1:$BX$550,MATCH(L$2,Kraftvärmeprod!$B$1:$VX$1,0),FALSE)/1,0)-IFERROR(VLOOKUP($B213,'Slutlig allokering kvv'!$B$2:$BX$550,MATCH(L$2,'Slutlig allokering kvv'!$B$1:$BX$1,0),FALSE)/1,0))</f>
        <v>8.5745000000000005</v>
      </c>
      <c r="M213">
        <f>IF($D213="","",IFERROR(VLOOKUP($B213,Kraftvärmeprod!$B$1:$BX$550,MATCH(M$2,Kraftvärmeprod!$B$1:$VX$1,0),FALSE)/1,0)-IFERROR(VLOOKUP($B213,'Slutlig allokering kvv'!$B$2:$BX$550,MATCH(M$2,'Slutlig allokering kvv'!$B$1:$BX$1,0),FALSE)/1,0))</f>
        <v>4.8721200000000007</v>
      </c>
      <c r="N213">
        <f>IF($D213="","",IFERROR(VLOOKUP($B213,Kraftvärmeprod!$B$1:$BX$550,MATCH(N$2,Kraftvärmeprod!$B$1:$VX$1,0),FALSE)/1,0)-IFERROR(VLOOKUP($B213,'Slutlig allokering kvv'!$B$2:$BX$550,MATCH(N$2,'Slutlig allokering kvv'!$B$1:$BX$1,0),FALSE)/1,0))</f>
        <v>0</v>
      </c>
      <c r="O213">
        <f>IF($D213="","",IFERROR(VLOOKUP($B213,Kraftvärmeprod!$B$1:$BX$550,MATCH(O$2,Kraftvärmeprod!$B$1:$VX$1,0),FALSE)/1,0)-IFERROR(VLOOKUP($B213,'Slutlig allokering kvv'!$B$2:$BX$550,MATCH(O$2,'Slutlig allokering kvv'!$B$1:$BX$1,0),FALSE)/1,0))</f>
        <v>0</v>
      </c>
      <c r="P213">
        <f>IF($D213="","",IFERROR(VLOOKUP($B213,Kraftvärmeprod!$B$1:$BX$550,MATCH(P$2,Kraftvärmeprod!$B$1:$VX$1,0),FALSE)/1,0)-IFERROR(VLOOKUP($B213,'Slutlig allokering kvv'!$B$2:$BX$550,MATCH(P$2,'Slutlig allokering kvv'!$B$1:$BX$1,0),FALSE)/1,0))</f>
        <v>0</v>
      </c>
      <c r="Q213">
        <f>IF($D213="","",IFERROR(VLOOKUP($B213,Kraftvärmeprod!$B$1:$BX$550,MATCH(Q$2,Kraftvärmeprod!$B$1:$VX$1,0),FALSE)/1,0)-IFERROR(VLOOKUP($B213,'Slutlig allokering kvv'!$B$2:$BX$550,MATCH(Q$2,'Slutlig allokering kvv'!$B$1:$BX$1,0),FALSE)/1,0))</f>
        <v>0</v>
      </c>
      <c r="R213">
        <f>IF($D213="","",IFERROR(VLOOKUP($B213,Kraftvärmeprod!$B$1:$BX$550,MATCH(R$2,Kraftvärmeprod!$B$1:$VX$1,0),FALSE)/1,0)-IFERROR(VLOOKUP($B213,'Slutlig allokering kvv'!$B$2:$BX$550,MATCH(R$2,'Slutlig allokering kvv'!$B$1:$BX$1,0),FALSE)/1,0))</f>
        <v>0</v>
      </c>
      <c r="S213">
        <f>IF($D213="","",IFERROR(VLOOKUP($B213,Kraftvärmeprod!$B$1:$BX$550,MATCH(S$2,Kraftvärmeprod!$B$1:$VX$1,0),FALSE)/1,0)-IFERROR(VLOOKUP($B213,'Slutlig allokering kvv'!$B$2:$BX$550,MATCH(S$2,'Slutlig allokering kvv'!$B$1:$BX$1,0),FALSE)/1,0))</f>
        <v>0</v>
      </c>
      <c r="T213">
        <f>IF($D213="","",IFERROR(VLOOKUP($B213,Kraftvärmeprod!$B$1:$BX$550,MATCH(T$2,Kraftvärmeprod!$B$1:$VX$1,0),FALSE)/1,0)-IFERROR(VLOOKUP($B213,'Slutlig allokering kvv'!$B$2:$BX$550,MATCH(T$2,'Slutlig allokering kvv'!$B$1:$BX$1,0),FALSE)/1,0))</f>
        <v>0</v>
      </c>
      <c r="U213">
        <f>IF($D213="","",IFERROR(VLOOKUP($B213,Kraftvärmeprod!$B$1:$BX$550,MATCH(U$2,Kraftvärmeprod!$B$1:$VX$1,0),FALSE)/1,0)-IFERROR(VLOOKUP($B213,'Slutlig allokering kvv'!$B$2:$BX$550,MATCH(U$2,'Slutlig allokering kvv'!$B$1:$BX$1,0),FALSE)/1,0))</f>
        <v>0</v>
      </c>
      <c r="V213">
        <f>IF($D213="","",IFERROR(VLOOKUP($B213,Kraftvärmeprod!$B$1:$BX$550,MATCH(V$2,Kraftvärmeprod!$B$1:$VX$1,0),FALSE)/1,0)-IFERROR(VLOOKUP($B213,'Slutlig allokering kvv'!$B$2:$BX$550,MATCH(V$2,'Slutlig allokering kvv'!$B$1:$BX$1,0),FALSE)/1,0))</f>
        <v>53.171999999999997</v>
      </c>
      <c r="W213">
        <f>IF($D213="","",IFERROR(VLOOKUP($B213,Kraftvärmeprod!$B$1:$BX$550,MATCH(W$2,Kraftvärmeprod!$B$1:$VX$1,0),FALSE)/1,0)-IFERROR(VLOOKUP($B213,'Slutlig allokering kvv'!$B$2:$BX$550,MATCH(W$2,'Slutlig allokering kvv'!$B$1:$BX$1,0),FALSE)/1,0))</f>
        <v>0</v>
      </c>
      <c r="X213">
        <f>IF($D213="","",IFERROR(VLOOKUP($B213,Kraftvärmeprod!$B$1:$BX$550,MATCH(X$2,Kraftvärmeprod!$B$1:$VX$1,0),FALSE)/1,0)-IFERROR(VLOOKUP($B213,'Slutlig allokering kvv'!$B$2:$BX$550,MATCH(X$2,'Slutlig allokering kvv'!$B$1:$BX$1,0),FALSE)/1,0))</f>
        <v>0</v>
      </c>
      <c r="Y213">
        <f>IF($D213="","",IFERROR(VLOOKUP($B213,Kraftvärmeprod!$B$1:$BX$550,MATCH(Y$2,Kraftvärmeprod!$B$1:$VX$1,0),FALSE)/1,0)-IFERROR(VLOOKUP($B213,'Slutlig allokering kvv'!$B$2:$BX$550,MATCH(Y$2,'Slutlig allokering kvv'!$B$1:$BX$1,0),FALSE)/1,0))</f>
        <v>0</v>
      </c>
      <c r="Z213">
        <f>IF($D213="","",IFERROR(VLOOKUP($B213,Kraftvärmeprod!$B$1:$BX$550,MATCH(Z$2,Kraftvärmeprod!$B$1:$VX$1,0),FALSE)/1,0)-IFERROR(VLOOKUP($B213,'Slutlig allokering kvv'!$B$2:$BX$550,MATCH(Z$2,'Slutlig allokering kvv'!$B$1:$BX$1,0),FALSE)/1,0))</f>
        <v>0</v>
      </c>
      <c r="AA213">
        <f>IF($D213="","",IFERROR(VLOOKUP($B213,Kraftvärmeprod!$B$1:$BX$550,MATCH(AA$2,Kraftvärmeprod!$B$1:$VX$1,0),FALSE)/1,0)-IFERROR(VLOOKUP($B213,'Slutlig allokering kvv'!$B$2:$BX$550,MATCH(AA$2,'Slutlig allokering kvv'!$B$1:$BX$1,0),FALSE)/1,0))</f>
        <v>0</v>
      </c>
      <c r="AB213">
        <f>IF($D213="","",IFERROR(VLOOKUP($B213,Kraftvärmeprod!$B$1:$BX$550,MATCH(AB$2,Kraftvärmeprod!$B$1:$VX$1,0),FALSE)/1,0)-IFERROR(VLOOKUP($B213,'Slutlig allokering kvv'!$B$2:$BX$550,MATCH(AB$2,'Slutlig allokering kvv'!$B$1:$BX$1,0),FALSE)/1,0))</f>
        <v>0</v>
      </c>
      <c r="AC213">
        <f>IF($D213="","",IFERROR(VLOOKUP($B213,Kraftvärmeprod!$B$1:$BX$550,MATCH(AC$2,Kraftvärmeprod!$B$1:$VX$1,0),FALSE)/1,0)-IFERROR(VLOOKUP($B213,'Slutlig allokering kvv'!$B$2:$BX$550,MATCH(AC$2,'Slutlig allokering kvv'!$B$1:$BX$1,0),FALSE)/1,0))</f>
        <v>0</v>
      </c>
      <c r="AD213">
        <f>IF($D213="","",IFERROR(VLOOKUP($B213,Kraftvärmeprod!$B$1:$BX$550,MATCH(AD$2,Kraftvärmeprod!$B$1:$VX$1,0),FALSE)/1,0)-IFERROR(VLOOKUP($B213,'Slutlig allokering kvv'!$B$2:$BX$550,MATCH(AD$2,'Slutlig allokering kvv'!$B$1:$BX$1,0),FALSE)/1,0))</f>
        <v>0</v>
      </c>
      <c r="AE213">
        <f>IF($D213="","",IFERROR(VLOOKUP($B213,Miljö!$B$1:$E$550,MATCH("Hjälpel kraftvärme (GWh)",Miljö!$B$1:$E$1,0),FALSE)/1,0)-IFERROR(VLOOKUP($B213,'Slutlig allokering kvv'!$B$2:$BX$549,MATCH(AE$2,'Slutlig allokering kvv'!$B$1:$BX$1,0),FALSE)/1,0))</f>
        <v>1.9954399999999999</v>
      </c>
      <c r="AI213" s="274">
        <f t="shared" si="12"/>
        <v>66.618619999999993</v>
      </c>
      <c r="AK213">
        <f>IFERROR(VLOOKUP($B213,'Slutlig allokering kvv'!$B$2:$AX$549,MATCH("Summa slutlig allokerad tillförd energi (utan hjälpel och rökgaskondensering):",'Slutlig allokering kvv'!$B$1:$AX$1,0),FALSE)/1,"")</f>
        <v>127.81838</v>
      </c>
      <c r="AM213" s="275">
        <f>IFERROR(1-VLOOKUP($B213,'Slutlig allokering kvv'!$B$2:$AX$549,MATCH("Andel av bränsle i kvv som allokerats till värme, exklusive rökgaskondensering och hjälpel",'Slutlig allokering kvv'!$B$1:$AX$1,0),FALSE),"")</f>
        <v>0.34262316328682296</v>
      </c>
      <c r="AO213" s="115">
        <f t="shared" si="13"/>
        <v>0.34262316328682291</v>
      </c>
      <c r="AP213" s="276">
        <f t="shared" si="14"/>
        <v>5.5511151231257827E-17</v>
      </c>
      <c r="AR213" s="115">
        <f t="shared" si="15"/>
        <v>0.40526679225802992</v>
      </c>
    </row>
    <row r="214" spans="1:44">
      <c r="A214" t="s">
        <v>362</v>
      </c>
      <c r="B214" t="s">
        <v>363</v>
      </c>
      <c r="C214" t="str">
        <f>IFERROR(VLOOKUP($B214,Kraftvärmeprod!$B$1:$AH$479,MATCH(C$2,Kraftvärmeprod!$B$1:$AG$1,0),FALSE)/1,"")</f>
        <v/>
      </c>
      <c r="D214" t="str">
        <f>IFERROR(VLOOKUP($B214,Kraftvärmeprod!$B$1:$AH$479,MATCH(D$2,Kraftvärmeprod!$B$1:$AG$1,0),FALSE)/1,"")</f>
        <v/>
      </c>
      <c r="F214" t="str">
        <f>IF($D214="","",IFERROR(VLOOKUP($B214,Kraftvärmeprod!$B$1:$BX$550,MATCH(F$2,Kraftvärmeprod!$B$1:$VX$1,0),FALSE)/1,0)-IFERROR(VLOOKUP($B214,'Slutlig allokering kvv'!$B$2:$BX$550,MATCH(F$2,'Slutlig allokering kvv'!$B$1:$BX$1,0),FALSE)/1,0))</f>
        <v/>
      </c>
      <c r="G214" t="str">
        <f>IF($D214="","",IFERROR(VLOOKUP($B214,Kraftvärmeprod!$B$1:$BX$550,MATCH(G$2,Kraftvärmeprod!$B$1:$VX$1,0),FALSE)/1,0)-IFERROR(VLOOKUP($B214,'Slutlig allokering kvv'!$B$2:$BX$550,MATCH(G$2,'Slutlig allokering kvv'!$B$1:$BX$1,0),FALSE)/1,0))</f>
        <v/>
      </c>
      <c r="H214" t="str">
        <f>IF($D214="","",IFERROR(VLOOKUP($B214,Kraftvärmeprod!$B$1:$BX$550,MATCH(H$2,Kraftvärmeprod!$B$1:$VX$1,0),FALSE)/1,0)-IFERROR(VLOOKUP($B214,'Slutlig allokering kvv'!$B$2:$BX$550,MATCH(H$2,'Slutlig allokering kvv'!$B$1:$BX$1,0),FALSE)/1,0))</f>
        <v/>
      </c>
      <c r="I214" t="str">
        <f>IF($D214="","",IFERROR(VLOOKUP($B214,Kraftvärmeprod!$B$1:$BX$550,MATCH(I$2,Kraftvärmeprod!$B$1:$VX$1,0),FALSE)/1,0)-IFERROR(VLOOKUP($B214,'Slutlig allokering kvv'!$B$2:$BX$550,MATCH(I$2,'Slutlig allokering kvv'!$B$1:$BX$1,0),FALSE)/1,0))</f>
        <v/>
      </c>
      <c r="J214" t="str">
        <f>IF($D214="","",IFERROR(VLOOKUP($B214,Kraftvärmeprod!$B$1:$BX$550,MATCH(J$2,Kraftvärmeprod!$B$1:$VX$1,0),FALSE)/1,0)-IFERROR(VLOOKUP($B214,'Slutlig allokering kvv'!$B$2:$BX$550,MATCH(J$2,'Slutlig allokering kvv'!$B$1:$BX$1,0),FALSE)/1,0))</f>
        <v/>
      </c>
      <c r="K214" t="str">
        <f>IF($D214="","",IFERROR(VLOOKUP($B214,Kraftvärmeprod!$B$1:$BX$550,MATCH(K$2,Kraftvärmeprod!$B$1:$VX$1,0),FALSE)/1,0)-IFERROR(VLOOKUP($B214,'Slutlig allokering kvv'!$B$2:$BX$550,MATCH(K$2,'Slutlig allokering kvv'!$B$1:$BX$1,0),FALSE)/1,0))</f>
        <v/>
      </c>
      <c r="L214" t="str">
        <f>IF($D214="","",IFERROR(VLOOKUP($B214,Kraftvärmeprod!$B$1:$BX$550,MATCH(L$2,Kraftvärmeprod!$B$1:$VX$1,0),FALSE)/1,0)-IFERROR(VLOOKUP($B214,'Slutlig allokering kvv'!$B$2:$BX$550,MATCH(L$2,'Slutlig allokering kvv'!$B$1:$BX$1,0),FALSE)/1,0))</f>
        <v/>
      </c>
      <c r="M214" t="str">
        <f>IF($D214="","",IFERROR(VLOOKUP($B214,Kraftvärmeprod!$B$1:$BX$550,MATCH(M$2,Kraftvärmeprod!$B$1:$VX$1,0),FALSE)/1,0)-IFERROR(VLOOKUP($B214,'Slutlig allokering kvv'!$B$2:$BX$550,MATCH(M$2,'Slutlig allokering kvv'!$B$1:$BX$1,0),FALSE)/1,0))</f>
        <v/>
      </c>
      <c r="N214" t="str">
        <f>IF($D214="","",IFERROR(VLOOKUP($B214,Kraftvärmeprod!$B$1:$BX$550,MATCH(N$2,Kraftvärmeprod!$B$1:$VX$1,0),FALSE)/1,0)-IFERROR(VLOOKUP($B214,'Slutlig allokering kvv'!$B$2:$BX$550,MATCH(N$2,'Slutlig allokering kvv'!$B$1:$BX$1,0),FALSE)/1,0))</f>
        <v/>
      </c>
      <c r="O214" t="str">
        <f>IF($D214="","",IFERROR(VLOOKUP($B214,Kraftvärmeprod!$B$1:$BX$550,MATCH(O$2,Kraftvärmeprod!$B$1:$VX$1,0),FALSE)/1,0)-IFERROR(VLOOKUP($B214,'Slutlig allokering kvv'!$B$2:$BX$550,MATCH(O$2,'Slutlig allokering kvv'!$B$1:$BX$1,0),FALSE)/1,0))</f>
        <v/>
      </c>
      <c r="P214" t="str">
        <f>IF($D214="","",IFERROR(VLOOKUP($B214,Kraftvärmeprod!$B$1:$BX$550,MATCH(P$2,Kraftvärmeprod!$B$1:$VX$1,0),FALSE)/1,0)-IFERROR(VLOOKUP($B214,'Slutlig allokering kvv'!$B$2:$BX$550,MATCH(P$2,'Slutlig allokering kvv'!$B$1:$BX$1,0),FALSE)/1,0))</f>
        <v/>
      </c>
      <c r="Q214" t="str">
        <f>IF($D214="","",IFERROR(VLOOKUP($B214,Kraftvärmeprod!$B$1:$BX$550,MATCH(Q$2,Kraftvärmeprod!$B$1:$VX$1,0),FALSE)/1,0)-IFERROR(VLOOKUP($B214,'Slutlig allokering kvv'!$B$2:$BX$550,MATCH(Q$2,'Slutlig allokering kvv'!$B$1:$BX$1,0),FALSE)/1,0))</f>
        <v/>
      </c>
      <c r="R214" t="str">
        <f>IF($D214="","",IFERROR(VLOOKUP($B214,Kraftvärmeprod!$B$1:$BX$550,MATCH(R$2,Kraftvärmeprod!$B$1:$VX$1,0),FALSE)/1,0)-IFERROR(VLOOKUP($B214,'Slutlig allokering kvv'!$B$2:$BX$550,MATCH(R$2,'Slutlig allokering kvv'!$B$1:$BX$1,0),FALSE)/1,0))</f>
        <v/>
      </c>
      <c r="S214" t="str">
        <f>IF($D214="","",IFERROR(VLOOKUP($B214,Kraftvärmeprod!$B$1:$BX$550,MATCH(S$2,Kraftvärmeprod!$B$1:$VX$1,0),FALSE)/1,0)-IFERROR(VLOOKUP($B214,'Slutlig allokering kvv'!$B$2:$BX$550,MATCH(S$2,'Slutlig allokering kvv'!$B$1:$BX$1,0),FALSE)/1,0))</f>
        <v/>
      </c>
      <c r="T214" t="str">
        <f>IF($D214="","",IFERROR(VLOOKUP($B214,Kraftvärmeprod!$B$1:$BX$550,MATCH(T$2,Kraftvärmeprod!$B$1:$VX$1,0),FALSE)/1,0)-IFERROR(VLOOKUP($B214,'Slutlig allokering kvv'!$B$2:$BX$550,MATCH(T$2,'Slutlig allokering kvv'!$B$1:$BX$1,0),FALSE)/1,0))</f>
        <v/>
      </c>
      <c r="U214" t="str">
        <f>IF($D214="","",IFERROR(VLOOKUP($B214,Kraftvärmeprod!$B$1:$BX$550,MATCH(U$2,Kraftvärmeprod!$B$1:$VX$1,0),FALSE)/1,0)-IFERROR(VLOOKUP($B214,'Slutlig allokering kvv'!$B$2:$BX$550,MATCH(U$2,'Slutlig allokering kvv'!$B$1:$BX$1,0),FALSE)/1,0))</f>
        <v/>
      </c>
      <c r="V214" t="str">
        <f>IF($D214="","",IFERROR(VLOOKUP($B214,Kraftvärmeprod!$B$1:$BX$550,MATCH(V$2,Kraftvärmeprod!$B$1:$VX$1,0),FALSE)/1,0)-IFERROR(VLOOKUP($B214,'Slutlig allokering kvv'!$B$2:$BX$550,MATCH(V$2,'Slutlig allokering kvv'!$B$1:$BX$1,0),FALSE)/1,0))</f>
        <v/>
      </c>
      <c r="W214" t="str">
        <f>IF($D214="","",IFERROR(VLOOKUP($B214,Kraftvärmeprod!$B$1:$BX$550,MATCH(W$2,Kraftvärmeprod!$B$1:$VX$1,0),FALSE)/1,0)-IFERROR(VLOOKUP($B214,'Slutlig allokering kvv'!$B$2:$BX$550,MATCH(W$2,'Slutlig allokering kvv'!$B$1:$BX$1,0),FALSE)/1,0))</f>
        <v/>
      </c>
      <c r="X214" t="str">
        <f>IF($D214="","",IFERROR(VLOOKUP($B214,Kraftvärmeprod!$B$1:$BX$550,MATCH(X$2,Kraftvärmeprod!$B$1:$VX$1,0),FALSE)/1,0)-IFERROR(VLOOKUP($B214,'Slutlig allokering kvv'!$B$2:$BX$550,MATCH(X$2,'Slutlig allokering kvv'!$B$1:$BX$1,0),FALSE)/1,0))</f>
        <v/>
      </c>
      <c r="Y214" t="str">
        <f>IF($D214="","",IFERROR(VLOOKUP($B214,Kraftvärmeprod!$B$1:$BX$550,MATCH(Y$2,Kraftvärmeprod!$B$1:$VX$1,0),FALSE)/1,0)-IFERROR(VLOOKUP($B214,'Slutlig allokering kvv'!$B$2:$BX$550,MATCH(Y$2,'Slutlig allokering kvv'!$B$1:$BX$1,0),FALSE)/1,0))</f>
        <v/>
      </c>
      <c r="Z214" t="str">
        <f>IF($D214="","",IFERROR(VLOOKUP($B214,Kraftvärmeprod!$B$1:$BX$550,MATCH(Z$2,Kraftvärmeprod!$B$1:$VX$1,0),FALSE)/1,0)-IFERROR(VLOOKUP($B214,'Slutlig allokering kvv'!$B$2:$BX$550,MATCH(Z$2,'Slutlig allokering kvv'!$B$1:$BX$1,0),FALSE)/1,0))</f>
        <v/>
      </c>
      <c r="AA214" t="str">
        <f>IF($D214="","",IFERROR(VLOOKUP($B214,Kraftvärmeprod!$B$1:$BX$550,MATCH(AA$2,Kraftvärmeprod!$B$1:$VX$1,0),FALSE)/1,0)-IFERROR(VLOOKUP($B214,'Slutlig allokering kvv'!$B$2:$BX$550,MATCH(AA$2,'Slutlig allokering kvv'!$B$1:$BX$1,0),FALSE)/1,0))</f>
        <v/>
      </c>
      <c r="AB214" t="str">
        <f>IF($D214="","",IFERROR(VLOOKUP($B214,Kraftvärmeprod!$B$1:$BX$550,MATCH(AB$2,Kraftvärmeprod!$B$1:$VX$1,0),FALSE)/1,0)-IFERROR(VLOOKUP($B214,'Slutlig allokering kvv'!$B$2:$BX$550,MATCH(AB$2,'Slutlig allokering kvv'!$B$1:$BX$1,0),FALSE)/1,0))</f>
        <v/>
      </c>
      <c r="AC214" t="str">
        <f>IF($D214="","",IFERROR(VLOOKUP($B214,Kraftvärmeprod!$B$1:$BX$550,MATCH(AC$2,Kraftvärmeprod!$B$1:$VX$1,0),FALSE)/1,0)-IFERROR(VLOOKUP($B214,'Slutlig allokering kvv'!$B$2:$BX$550,MATCH(AC$2,'Slutlig allokering kvv'!$B$1:$BX$1,0),FALSE)/1,0))</f>
        <v/>
      </c>
      <c r="AD214" t="str">
        <f>IF($D214="","",IFERROR(VLOOKUP($B214,Kraftvärmeprod!$B$1:$BX$550,MATCH(AD$2,Kraftvärmeprod!$B$1:$VX$1,0),FALSE)/1,0)-IFERROR(VLOOKUP($B214,'Slutlig allokering kvv'!$B$2:$BX$550,MATCH(AD$2,'Slutlig allokering kvv'!$B$1:$BX$1,0),FALSE)/1,0))</f>
        <v/>
      </c>
      <c r="AE214" t="str">
        <f>IF($D214="","",IFERROR(VLOOKUP($B214,Miljö!$B$1:$E$550,MATCH("Hjälpel kraftvärme (GWh)",Miljö!$B$1:$E$1,0),FALSE)/1,0)-IFERROR(VLOOKUP($B214,'Slutlig allokering kvv'!$B$2:$BX$549,MATCH(AE$2,'Slutlig allokering kvv'!$B$1:$BX$1,0),FALSE)/1,0))</f>
        <v/>
      </c>
      <c r="AI214" s="274">
        <f t="shared" si="12"/>
        <v>0</v>
      </c>
      <c r="AK214">
        <f>IFERROR(VLOOKUP($B214,'Slutlig allokering kvv'!$B$2:$AX$549,MATCH("Summa slutlig allokerad tillförd energi (utan hjälpel och rökgaskondensering):",'Slutlig allokering kvv'!$B$1:$AX$1,0),FALSE)/1,"")</f>
        <v>0</v>
      </c>
      <c r="AM214" s="275" t="str">
        <f>IFERROR(1-VLOOKUP($B214,'Slutlig allokering kvv'!$B$2:$AX$549,MATCH("Andel av bränsle i kvv som allokerats till värme, exklusive rökgaskondensering och hjälpel",'Slutlig allokering kvv'!$B$1:$AX$1,0),FALSE),"")</f>
        <v/>
      </c>
      <c r="AO214" s="115" t="str">
        <f t="shared" si="13"/>
        <v/>
      </c>
      <c r="AP214" s="276" t="str">
        <f t="shared" si="14"/>
        <v/>
      </c>
      <c r="AR214" s="115" t="str">
        <f t="shared" si="15"/>
        <v/>
      </c>
    </row>
    <row r="215" spans="1:44">
      <c r="A215" t="s">
        <v>364</v>
      </c>
      <c r="B215" t="s">
        <v>365</v>
      </c>
      <c r="C215" t="str">
        <f>IFERROR(VLOOKUP($B215,Kraftvärmeprod!$B$1:$AH$479,MATCH(C$2,Kraftvärmeprod!$B$1:$AG$1,0),FALSE)/1,"")</f>
        <v/>
      </c>
      <c r="D215" t="str">
        <f>IFERROR(VLOOKUP($B215,Kraftvärmeprod!$B$1:$AH$479,MATCH(D$2,Kraftvärmeprod!$B$1:$AG$1,0),FALSE)/1,"")</f>
        <v/>
      </c>
      <c r="F215" t="str">
        <f>IF($D215="","",IFERROR(VLOOKUP($B215,Kraftvärmeprod!$B$1:$BX$550,MATCH(F$2,Kraftvärmeprod!$B$1:$VX$1,0),FALSE)/1,0)-IFERROR(VLOOKUP($B215,'Slutlig allokering kvv'!$B$2:$BX$550,MATCH(F$2,'Slutlig allokering kvv'!$B$1:$BX$1,0),FALSE)/1,0))</f>
        <v/>
      </c>
      <c r="G215" t="str">
        <f>IF($D215="","",IFERROR(VLOOKUP($B215,Kraftvärmeprod!$B$1:$BX$550,MATCH(G$2,Kraftvärmeprod!$B$1:$VX$1,0),FALSE)/1,0)-IFERROR(VLOOKUP($B215,'Slutlig allokering kvv'!$B$2:$BX$550,MATCH(G$2,'Slutlig allokering kvv'!$B$1:$BX$1,0),FALSE)/1,0))</f>
        <v/>
      </c>
      <c r="H215" t="str">
        <f>IF($D215="","",IFERROR(VLOOKUP($B215,Kraftvärmeprod!$B$1:$BX$550,MATCH(H$2,Kraftvärmeprod!$B$1:$VX$1,0),FALSE)/1,0)-IFERROR(VLOOKUP($B215,'Slutlig allokering kvv'!$B$2:$BX$550,MATCH(H$2,'Slutlig allokering kvv'!$B$1:$BX$1,0),FALSE)/1,0))</f>
        <v/>
      </c>
      <c r="I215" t="str">
        <f>IF($D215="","",IFERROR(VLOOKUP($B215,Kraftvärmeprod!$B$1:$BX$550,MATCH(I$2,Kraftvärmeprod!$B$1:$VX$1,0),FALSE)/1,0)-IFERROR(VLOOKUP($B215,'Slutlig allokering kvv'!$B$2:$BX$550,MATCH(I$2,'Slutlig allokering kvv'!$B$1:$BX$1,0),FALSE)/1,0))</f>
        <v/>
      </c>
      <c r="J215" t="str">
        <f>IF($D215="","",IFERROR(VLOOKUP($B215,Kraftvärmeprod!$B$1:$BX$550,MATCH(J$2,Kraftvärmeprod!$B$1:$VX$1,0),FALSE)/1,0)-IFERROR(VLOOKUP($B215,'Slutlig allokering kvv'!$B$2:$BX$550,MATCH(J$2,'Slutlig allokering kvv'!$B$1:$BX$1,0),FALSE)/1,0))</f>
        <v/>
      </c>
      <c r="K215" t="str">
        <f>IF($D215="","",IFERROR(VLOOKUP($B215,Kraftvärmeprod!$B$1:$BX$550,MATCH(K$2,Kraftvärmeprod!$B$1:$VX$1,0),FALSE)/1,0)-IFERROR(VLOOKUP($B215,'Slutlig allokering kvv'!$B$2:$BX$550,MATCH(K$2,'Slutlig allokering kvv'!$B$1:$BX$1,0),FALSE)/1,0))</f>
        <v/>
      </c>
      <c r="L215" t="str">
        <f>IF($D215="","",IFERROR(VLOOKUP($B215,Kraftvärmeprod!$B$1:$BX$550,MATCH(L$2,Kraftvärmeprod!$B$1:$VX$1,0),FALSE)/1,0)-IFERROR(VLOOKUP($B215,'Slutlig allokering kvv'!$B$2:$BX$550,MATCH(L$2,'Slutlig allokering kvv'!$B$1:$BX$1,0),FALSE)/1,0))</f>
        <v/>
      </c>
      <c r="M215" t="str">
        <f>IF($D215="","",IFERROR(VLOOKUP($B215,Kraftvärmeprod!$B$1:$BX$550,MATCH(M$2,Kraftvärmeprod!$B$1:$VX$1,0),FALSE)/1,0)-IFERROR(VLOOKUP($B215,'Slutlig allokering kvv'!$B$2:$BX$550,MATCH(M$2,'Slutlig allokering kvv'!$B$1:$BX$1,0),FALSE)/1,0))</f>
        <v/>
      </c>
      <c r="N215" t="str">
        <f>IF($D215="","",IFERROR(VLOOKUP($B215,Kraftvärmeprod!$B$1:$BX$550,MATCH(N$2,Kraftvärmeprod!$B$1:$VX$1,0),FALSE)/1,0)-IFERROR(VLOOKUP($B215,'Slutlig allokering kvv'!$B$2:$BX$550,MATCH(N$2,'Slutlig allokering kvv'!$B$1:$BX$1,0),FALSE)/1,0))</f>
        <v/>
      </c>
      <c r="O215" t="str">
        <f>IF($D215="","",IFERROR(VLOOKUP($B215,Kraftvärmeprod!$B$1:$BX$550,MATCH(O$2,Kraftvärmeprod!$B$1:$VX$1,0),FALSE)/1,0)-IFERROR(VLOOKUP($B215,'Slutlig allokering kvv'!$B$2:$BX$550,MATCH(O$2,'Slutlig allokering kvv'!$B$1:$BX$1,0),FALSE)/1,0))</f>
        <v/>
      </c>
      <c r="P215" t="str">
        <f>IF($D215="","",IFERROR(VLOOKUP($B215,Kraftvärmeprod!$B$1:$BX$550,MATCH(P$2,Kraftvärmeprod!$B$1:$VX$1,0),FALSE)/1,0)-IFERROR(VLOOKUP($B215,'Slutlig allokering kvv'!$B$2:$BX$550,MATCH(P$2,'Slutlig allokering kvv'!$B$1:$BX$1,0),FALSE)/1,0))</f>
        <v/>
      </c>
      <c r="Q215" t="str">
        <f>IF($D215="","",IFERROR(VLOOKUP($B215,Kraftvärmeprod!$B$1:$BX$550,MATCH(Q$2,Kraftvärmeprod!$B$1:$VX$1,0),FALSE)/1,0)-IFERROR(VLOOKUP($B215,'Slutlig allokering kvv'!$B$2:$BX$550,MATCH(Q$2,'Slutlig allokering kvv'!$B$1:$BX$1,0),FALSE)/1,0))</f>
        <v/>
      </c>
      <c r="R215" t="str">
        <f>IF($D215="","",IFERROR(VLOOKUP($B215,Kraftvärmeprod!$B$1:$BX$550,MATCH(R$2,Kraftvärmeprod!$B$1:$VX$1,0),FALSE)/1,0)-IFERROR(VLOOKUP($B215,'Slutlig allokering kvv'!$B$2:$BX$550,MATCH(R$2,'Slutlig allokering kvv'!$B$1:$BX$1,0),FALSE)/1,0))</f>
        <v/>
      </c>
      <c r="S215" t="str">
        <f>IF($D215="","",IFERROR(VLOOKUP($B215,Kraftvärmeprod!$B$1:$BX$550,MATCH(S$2,Kraftvärmeprod!$B$1:$VX$1,0),FALSE)/1,0)-IFERROR(VLOOKUP($B215,'Slutlig allokering kvv'!$B$2:$BX$550,MATCH(S$2,'Slutlig allokering kvv'!$B$1:$BX$1,0),FALSE)/1,0))</f>
        <v/>
      </c>
      <c r="T215" t="str">
        <f>IF($D215="","",IFERROR(VLOOKUP($B215,Kraftvärmeprod!$B$1:$BX$550,MATCH(T$2,Kraftvärmeprod!$B$1:$VX$1,0),FALSE)/1,0)-IFERROR(VLOOKUP($B215,'Slutlig allokering kvv'!$B$2:$BX$550,MATCH(T$2,'Slutlig allokering kvv'!$B$1:$BX$1,0),FALSE)/1,0))</f>
        <v/>
      </c>
      <c r="U215" t="str">
        <f>IF($D215="","",IFERROR(VLOOKUP($B215,Kraftvärmeprod!$B$1:$BX$550,MATCH(U$2,Kraftvärmeprod!$B$1:$VX$1,0),FALSE)/1,0)-IFERROR(VLOOKUP($B215,'Slutlig allokering kvv'!$B$2:$BX$550,MATCH(U$2,'Slutlig allokering kvv'!$B$1:$BX$1,0),FALSE)/1,0))</f>
        <v/>
      </c>
      <c r="V215" t="str">
        <f>IF($D215="","",IFERROR(VLOOKUP($B215,Kraftvärmeprod!$B$1:$BX$550,MATCH(V$2,Kraftvärmeprod!$B$1:$VX$1,0),FALSE)/1,0)-IFERROR(VLOOKUP($B215,'Slutlig allokering kvv'!$B$2:$BX$550,MATCH(V$2,'Slutlig allokering kvv'!$B$1:$BX$1,0),FALSE)/1,0))</f>
        <v/>
      </c>
      <c r="W215" t="str">
        <f>IF($D215="","",IFERROR(VLOOKUP($B215,Kraftvärmeprod!$B$1:$BX$550,MATCH(W$2,Kraftvärmeprod!$B$1:$VX$1,0),FALSE)/1,0)-IFERROR(VLOOKUP($B215,'Slutlig allokering kvv'!$B$2:$BX$550,MATCH(W$2,'Slutlig allokering kvv'!$B$1:$BX$1,0),FALSE)/1,0))</f>
        <v/>
      </c>
      <c r="X215" t="str">
        <f>IF($D215="","",IFERROR(VLOOKUP($B215,Kraftvärmeprod!$B$1:$BX$550,MATCH(X$2,Kraftvärmeprod!$B$1:$VX$1,0),FALSE)/1,0)-IFERROR(VLOOKUP($B215,'Slutlig allokering kvv'!$B$2:$BX$550,MATCH(X$2,'Slutlig allokering kvv'!$B$1:$BX$1,0),FALSE)/1,0))</f>
        <v/>
      </c>
      <c r="Y215" t="str">
        <f>IF($D215="","",IFERROR(VLOOKUP($B215,Kraftvärmeprod!$B$1:$BX$550,MATCH(Y$2,Kraftvärmeprod!$B$1:$VX$1,0),FALSE)/1,0)-IFERROR(VLOOKUP($B215,'Slutlig allokering kvv'!$B$2:$BX$550,MATCH(Y$2,'Slutlig allokering kvv'!$B$1:$BX$1,0),FALSE)/1,0))</f>
        <v/>
      </c>
      <c r="Z215" t="str">
        <f>IF($D215="","",IFERROR(VLOOKUP($B215,Kraftvärmeprod!$B$1:$BX$550,MATCH(Z$2,Kraftvärmeprod!$B$1:$VX$1,0),FALSE)/1,0)-IFERROR(VLOOKUP($B215,'Slutlig allokering kvv'!$B$2:$BX$550,MATCH(Z$2,'Slutlig allokering kvv'!$B$1:$BX$1,0),FALSE)/1,0))</f>
        <v/>
      </c>
      <c r="AA215" t="str">
        <f>IF($D215="","",IFERROR(VLOOKUP($B215,Kraftvärmeprod!$B$1:$BX$550,MATCH(AA$2,Kraftvärmeprod!$B$1:$VX$1,0),FALSE)/1,0)-IFERROR(VLOOKUP($B215,'Slutlig allokering kvv'!$B$2:$BX$550,MATCH(AA$2,'Slutlig allokering kvv'!$B$1:$BX$1,0),FALSE)/1,0))</f>
        <v/>
      </c>
      <c r="AB215" t="str">
        <f>IF($D215="","",IFERROR(VLOOKUP($B215,Kraftvärmeprod!$B$1:$BX$550,MATCH(AB$2,Kraftvärmeprod!$B$1:$VX$1,0),FALSE)/1,0)-IFERROR(VLOOKUP($B215,'Slutlig allokering kvv'!$B$2:$BX$550,MATCH(AB$2,'Slutlig allokering kvv'!$B$1:$BX$1,0),FALSE)/1,0))</f>
        <v/>
      </c>
      <c r="AC215" t="str">
        <f>IF($D215="","",IFERROR(VLOOKUP($B215,Kraftvärmeprod!$B$1:$BX$550,MATCH(AC$2,Kraftvärmeprod!$B$1:$VX$1,0),FALSE)/1,0)-IFERROR(VLOOKUP($B215,'Slutlig allokering kvv'!$B$2:$BX$550,MATCH(AC$2,'Slutlig allokering kvv'!$B$1:$BX$1,0),FALSE)/1,0))</f>
        <v/>
      </c>
      <c r="AD215" t="str">
        <f>IF($D215="","",IFERROR(VLOOKUP($B215,Kraftvärmeprod!$B$1:$BX$550,MATCH(AD$2,Kraftvärmeprod!$B$1:$VX$1,0),FALSE)/1,0)-IFERROR(VLOOKUP($B215,'Slutlig allokering kvv'!$B$2:$BX$550,MATCH(AD$2,'Slutlig allokering kvv'!$B$1:$BX$1,0),FALSE)/1,0))</f>
        <v/>
      </c>
      <c r="AE215" t="str">
        <f>IF($D215="","",IFERROR(VLOOKUP($B215,Miljö!$B$1:$E$550,MATCH("Hjälpel kraftvärme (GWh)",Miljö!$B$1:$E$1,0),FALSE)/1,0)-IFERROR(VLOOKUP($B215,'Slutlig allokering kvv'!$B$2:$BX$549,MATCH(AE$2,'Slutlig allokering kvv'!$B$1:$BX$1,0),FALSE)/1,0))</f>
        <v/>
      </c>
      <c r="AI215" s="274">
        <f t="shared" si="12"/>
        <v>0</v>
      </c>
      <c r="AK215">
        <f>IFERROR(VLOOKUP($B215,'Slutlig allokering kvv'!$B$2:$AX$549,MATCH("Summa slutlig allokerad tillförd energi (utan hjälpel och rökgaskondensering):",'Slutlig allokering kvv'!$B$1:$AX$1,0),FALSE)/1,"")</f>
        <v>0</v>
      </c>
      <c r="AM215" s="275" t="str">
        <f>IFERROR(1-VLOOKUP($B215,'Slutlig allokering kvv'!$B$2:$AX$549,MATCH("Andel av bränsle i kvv som allokerats till värme, exklusive rökgaskondensering och hjälpel",'Slutlig allokering kvv'!$B$1:$AX$1,0),FALSE),"")</f>
        <v/>
      </c>
      <c r="AO215" s="115" t="str">
        <f t="shared" si="13"/>
        <v/>
      </c>
      <c r="AP215" s="276" t="str">
        <f t="shared" si="14"/>
        <v/>
      </c>
      <c r="AR215" s="115" t="str">
        <f t="shared" si="15"/>
        <v/>
      </c>
    </row>
    <row r="216" spans="1:44">
      <c r="A216" t="s">
        <v>364</v>
      </c>
      <c r="B216" t="s">
        <v>366</v>
      </c>
      <c r="C216" t="str">
        <f>IFERROR(VLOOKUP($B216,Kraftvärmeprod!$B$1:$AH$479,MATCH(C$2,Kraftvärmeprod!$B$1:$AG$1,0),FALSE)/1,"")</f>
        <v/>
      </c>
      <c r="D216" t="str">
        <f>IFERROR(VLOOKUP($B216,Kraftvärmeprod!$B$1:$AH$479,MATCH(D$2,Kraftvärmeprod!$B$1:$AG$1,0),FALSE)/1,"")</f>
        <v/>
      </c>
      <c r="F216" t="str">
        <f>IF($D216="","",IFERROR(VLOOKUP($B216,Kraftvärmeprod!$B$1:$BX$550,MATCH(F$2,Kraftvärmeprod!$B$1:$VX$1,0),FALSE)/1,0)-IFERROR(VLOOKUP($B216,'Slutlig allokering kvv'!$B$2:$BX$550,MATCH(F$2,'Slutlig allokering kvv'!$B$1:$BX$1,0),FALSE)/1,0))</f>
        <v/>
      </c>
      <c r="G216" t="str">
        <f>IF($D216="","",IFERROR(VLOOKUP($B216,Kraftvärmeprod!$B$1:$BX$550,MATCH(G$2,Kraftvärmeprod!$B$1:$VX$1,0),FALSE)/1,0)-IFERROR(VLOOKUP($B216,'Slutlig allokering kvv'!$B$2:$BX$550,MATCH(G$2,'Slutlig allokering kvv'!$B$1:$BX$1,0),FALSE)/1,0))</f>
        <v/>
      </c>
      <c r="H216" t="str">
        <f>IF($D216="","",IFERROR(VLOOKUP($B216,Kraftvärmeprod!$B$1:$BX$550,MATCH(H$2,Kraftvärmeprod!$B$1:$VX$1,0),FALSE)/1,0)-IFERROR(VLOOKUP($B216,'Slutlig allokering kvv'!$B$2:$BX$550,MATCH(H$2,'Slutlig allokering kvv'!$B$1:$BX$1,0),FALSE)/1,0))</f>
        <v/>
      </c>
      <c r="I216" t="str">
        <f>IF($D216="","",IFERROR(VLOOKUP($B216,Kraftvärmeprod!$B$1:$BX$550,MATCH(I$2,Kraftvärmeprod!$B$1:$VX$1,0),FALSE)/1,0)-IFERROR(VLOOKUP($B216,'Slutlig allokering kvv'!$B$2:$BX$550,MATCH(I$2,'Slutlig allokering kvv'!$B$1:$BX$1,0),FALSE)/1,0))</f>
        <v/>
      </c>
      <c r="J216" t="str">
        <f>IF($D216="","",IFERROR(VLOOKUP($B216,Kraftvärmeprod!$B$1:$BX$550,MATCH(J$2,Kraftvärmeprod!$B$1:$VX$1,0),FALSE)/1,0)-IFERROR(VLOOKUP($B216,'Slutlig allokering kvv'!$B$2:$BX$550,MATCH(J$2,'Slutlig allokering kvv'!$B$1:$BX$1,0),FALSE)/1,0))</f>
        <v/>
      </c>
      <c r="K216" t="str">
        <f>IF($D216="","",IFERROR(VLOOKUP($B216,Kraftvärmeprod!$B$1:$BX$550,MATCH(K$2,Kraftvärmeprod!$B$1:$VX$1,0),FALSE)/1,0)-IFERROR(VLOOKUP($B216,'Slutlig allokering kvv'!$B$2:$BX$550,MATCH(K$2,'Slutlig allokering kvv'!$B$1:$BX$1,0),FALSE)/1,0))</f>
        <v/>
      </c>
      <c r="L216" t="str">
        <f>IF($D216="","",IFERROR(VLOOKUP($B216,Kraftvärmeprod!$B$1:$BX$550,MATCH(L$2,Kraftvärmeprod!$B$1:$VX$1,0),FALSE)/1,0)-IFERROR(VLOOKUP($B216,'Slutlig allokering kvv'!$B$2:$BX$550,MATCH(L$2,'Slutlig allokering kvv'!$B$1:$BX$1,0),FALSE)/1,0))</f>
        <v/>
      </c>
      <c r="M216" t="str">
        <f>IF($D216="","",IFERROR(VLOOKUP($B216,Kraftvärmeprod!$B$1:$BX$550,MATCH(M$2,Kraftvärmeprod!$B$1:$VX$1,0),FALSE)/1,0)-IFERROR(VLOOKUP($B216,'Slutlig allokering kvv'!$B$2:$BX$550,MATCH(M$2,'Slutlig allokering kvv'!$B$1:$BX$1,0),FALSE)/1,0))</f>
        <v/>
      </c>
      <c r="N216" t="str">
        <f>IF($D216="","",IFERROR(VLOOKUP($B216,Kraftvärmeprod!$B$1:$BX$550,MATCH(N$2,Kraftvärmeprod!$B$1:$VX$1,0),FALSE)/1,0)-IFERROR(VLOOKUP($B216,'Slutlig allokering kvv'!$B$2:$BX$550,MATCH(N$2,'Slutlig allokering kvv'!$B$1:$BX$1,0),FALSE)/1,0))</f>
        <v/>
      </c>
      <c r="O216" t="str">
        <f>IF($D216="","",IFERROR(VLOOKUP($B216,Kraftvärmeprod!$B$1:$BX$550,MATCH(O$2,Kraftvärmeprod!$B$1:$VX$1,0),FALSE)/1,0)-IFERROR(VLOOKUP($B216,'Slutlig allokering kvv'!$B$2:$BX$550,MATCH(O$2,'Slutlig allokering kvv'!$B$1:$BX$1,0),FALSE)/1,0))</f>
        <v/>
      </c>
      <c r="P216" t="str">
        <f>IF($D216="","",IFERROR(VLOOKUP($B216,Kraftvärmeprod!$B$1:$BX$550,MATCH(P$2,Kraftvärmeprod!$B$1:$VX$1,0),FALSE)/1,0)-IFERROR(VLOOKUP($B216,'Slutlig allokering kvv'!$B$2:$BX$550,MATCH(P$2,'Slutlig allokering kvv'!$B$1:$BX$1,0),FALSE)/1,0))</f>
        <v/>
      </c>
      <c r="Q216" t="str">
        <f>IF($D216="","",IFERROR(VLOOKUP($B216,Kraftvärmeprod!$B$1:$BX$550,MATCH(Q$2,Kraftvärmeprod!$B$1:$VX$1,0),FALSE)/1,0)-IFERROR(VLOOKUP($B216,'Slutlig allokering kvv'!$B$2:$BX$550,MATCH(Q$2,'Slutlig allokering kvv'!$B$1:$BX$1,0),FALSE)/1,0))</f>
        <v/>
      </c>
      <c r="R216" t="str">
        <f>IF($D216="","",IFERROR(VLOOKUP($B216,Kraftvärmeprod!$B$1:$BX$550,MATCH(R$2,Kraftvärmeprod!$B$1:$VX$1,0),FALSE)/1,0)-IFERROR(VLOOKUP($B216,'Slutlig allokering kvv'!$B$2:$BX$550,MATCH(R$2,'Slutlig allokering kvv'!$B$1:$BX$1,0),FALSE)/1,0))</f>
        <v/>
      </c>
      <c r="S216" t="str">
        <f>IF($D216="","",IFERROR(VLOOKUP($B216,Kraftvärmeprod!$B$1:$BX$550,MATCH(S$2,Kraftvärmeprod!$B$1:$VX$1,0),FALSE)/1,0)-IFERROR(VLOOKUP($B216,'Slutlig allokering kvv'!$B$2:$BX$550,MATCH(S$2,'Slutlig allokering kvv'!$B$1:$BX$1,0),FALSE)/1,0))</f>
        <v/>
      </c>
      <c r="T216" t="str">
        <f>IF($D216="","",IFERROR(VLOOKUP($B216,Kraftvärmeprod!$B$1:$BX$550,MATCH(T$2,Kraftvärmeprod!$B$1:$VX$1,0),FALSE)/1,0)-IFERROR(VLOOKUP($B216,'Slutlig allokering kvv'!$B$2:$BX$550,MATCH(T$2,'Slutlig allokering kvv'!$B$1:$BX$1,0),FALSE)/1,0))</f>
        <v/>
      </c>
      <c r="U216" t="str">
        <f>IF($D216="","",IFERROR(VLOOKUP($B216,Kraftvärmeprod!$B$1:$BX$550,MATCH(U$2,Kraftvärmeprod!$B$1:$VX$1,0),FALSE)/1,0)-IFERROR(VLOOKUP($B216,'Slutlig allokering kvv'!$B$2:$BX$550,MATCH(U$2,'Slutlig allokering kvv'!$B$1:$BX$1,0),FALSE)/1,0))</f>
        <v/>
      </c>
      <c r="V216" t="str">
        <f>IF($D216="","",IFERROR(VLOOKUP($B216,Kraftvärmeprod!$B$1:$BX$550,MATCH(V$2,Kraftvärmeprod!$B$1:$VX$1,0),FALSE)/1,0)-IFERROR(VLOOKUP($B216,'Slutlig allokering kvv'!$B$2:$BX$550,MATCH(V$2,'Slutlig allokering kvv'!$B$1:$BX$1,0),FALSE)/1,0))</f>
        <v/>
      </c>
      <c r="W216" t="str">
        <f>IF($D216="","",IFERROR(VLOOKUP($B216,Kraftvärmeprod!$B$1:$BX$550,MATCH(W$2,Kraftvärmeprod!$B$1:$VX$1,0),FALSE)/1,0)-IFERROR(VLOOKUP($B216,'Slutlig allokering kvv'!$B$2:$BX$550,MATCH(W$2,'Slutlig allokering kvv'!$B$1:$BX$1,0),FALSE)/1,0))</f>
        <v/>
      </c>
      <c r="X216" t="str">
        <f>IF($D216="","",IFERROR(VLOOKUP($B216,Kraftvärmeprod!$B$1:$BX$550,MATCH(X$2,Kraftvärmeprod!$B$1:$VX$1,0),FALSE)/1,0)-IFERROR(VLOOKUP($B216,'Slutlig allokering kvv'!$B$2:$BX$550,MATCH(X$2,'Slutlig allokering kvv'!$B$1:$BX$1,0),FALSE)/1,0))</f>
        <v/>
      </c>
      <c r="Y216" t="str">
        <f>IF($D216="","",IFERROR(VLOOKUP($B216,Kraftvärmeprod!$B$1:$BX$550,MATCH(Y$2,Kraftvärmeprod!$B$1:$VX$1,0),FALSE)/1,0)-IFERROR(VLOOKUP($B216,'Slutlig allokering kvv'!$B$2:$BX$550,MATCH(Y$2,'Slutlig allokering kvv'!$B$1:$BX$1,0),FALSE)/1,0))</f>
        <v/>
      </c>
      <c r="Z216" t="str">
        <f>IF($D216="","",IFERROR(VLOOKUP($B216,Kraftvärmeprod!$B$1:$BX$550,MATCH(Z$2,Kraftvärmeprod!$B$1:$VX$1,0),FALSE)/1,0)-IFERROR(VLOOKUP($B216,'Slutlig allokering kvv'!$B$2:$BX$550,MATCH(Z$2,'Slutlig allokering kvv'!$B$1:$BX$1,0),FALSE)/1,0))</f>
        <v/>
      </c>
      <c r="AA216" t="str">
        <f>IF($D216="","",IFERROR(VLOOKUP($B216,Kraftvärmeprod!$B$1:$BX$550,MATCH(AA$2,Kraftvärmeprod!$B$1:$VX$1,0),FALSE)/1,0)-IFERROR(VLOOKUP($B216,'Slutlig allokering kvv'!$B$2:$BX$550,MATCH(AA$2,'Slutlig allokering kvv'!$B$1:$BX$1,0),FALSE)/1,0))</f>
        <v/>
      </c>
      <c r="AB216" t="str">
        <f>IF($D216="","",IFERROR(VLOOKUP($B216,Kraftvärmeprod!$B$1:$BX$550,MATCH(AB$2,Kraftvärmeprod!$B$1:$VX$1,0),FALSE)/1,0)-IFERROR(VLOOKUP($B216,'Slutlig allokering kvv'!$B$2:$BX$550,MATCH(AB$2,'Slutlig allokering kvv'!$B$1:$BX$1,0),FALSE)/1,0))</f>
        <v/>
      </c>
      <c r="AC216" t="str">
        <f>IF($D216="","",IFERROR(VLOOKUP($B216,Kraftvärmeprod!$B$1:$BX$550,MATCH(AC$2,Kraftvärmeprod!$B$1:$VX$1,0),FALSE)/1,0)-IFERROR(VLOOKUP($B216,'Slutlig allokering kvv'!$B$2:$BX$550,MATCH(AC$2,'Slutlig allokering kvv'!$B$1:$BX$1,0),FALSE)/1,0))</f>
        <v/>
      </c>
      <c r="AD216" t="str">
        <f>IF($D216="","",IFERROR(VLOOKUP($B216,Kraftvärmeprod!$B$1:$BX$550,MATCH(AD$2,Kraftvärmeprod!$B$1:$VX$1,0),FALSE)/1,0)-IFERROR(VLOOKUP($B216,'Slutlig allokering kvv'!$B$2:$BX$550,MATCH(AD$2,'Slutlig allokering kvv'!$B$1:$BX$1,0),FALSE)/1,0))</f>
        <v/>
      </c>
      <c r="AE216" t="str">
        <f>IF($D216="","",IFERROR(VLOOKUP($B216,Miljö!$B$1:$E$550,MATCH("Hjälpel kraftvärme (GWh)",Miljö!$B$1:$E$1,0),FALSE)/1,0)-IFERROR(VLOOKUP($B216,'Slutlig allokering kvv'!$B$2:$BX$549,MATCH(AE$2,'Slutlig allokering kvv'!$B$1:$BX$1,0),FALSE)/1,0))</f>
        <v/>
      </c>
      <c r="AI216" s="274">
        <f t="shared" si="12"/>
        <v>0</v>
      </c>
      <c r="AK216">
        <f>IFERROR(VLOOKUP($B216,'Slutlig allokering kvv'!$B$2:$AX$549,MATCH("Summa slutlig allokerad tillförd energi (utan hjälpel och rökgaskondensering):",'Slutlig allokering kvv'!$B$1:$AX$1,0),FALSE)/1,"")</f>
        <v>0</v>
      </c>
      <c r="AM216" s="275" t="str">
        <f>IFERROR(1-VLOOKUP($B216,'Slutlig allokering kvv'!$B$2:$AX$549,MATCH("Andel av bränsle i kvv som allokerats till värme, exklusive rökgaskondensering och hjälpel",'Slutlig allokering kvv'!$B$1:$AX$1,0),FALSE),"")</f>
        <v/>
      </c>
      <c r="AO216" s="115" t="str">
        <f t="shared" si="13"/>
        <v/>
      </c>
      <c r="AP216" s="276" t="str">
        <f t="shared" si="14"/>
        <v/>
      </c>
      <c r="AR216" s="115" t="str">
        <f t="shared" si="15"/>
        <v/>
      </c>
    </row>
    <row r="217" spans="1:44">
      <c r="A217" t="s">
        <v>364</v>
      </c>
      <c r="B217" t="s">
        <v>367</v>
      </c>
      <c r="C217" t="str">
        <f>IFERROR(VLOOKUP($B217,Kraftvärmeprod!$B$1:$AH$479,MATCH(C$2,Kraftvärmeprod!$B$1:$AG$1,0),FALSE)/1,"")</f>
        <v/>
      </c>
      <c r="D217" t="str">
        <f>IFERROR(VLOOKUP($B217,Kraftvärmeprod!$B$1:$AH$479,MATCH(D$2,Kraftvärmeprod!$B$1:$AG$1,0),FALSE)/1,"")</f>
        <v/>
      </c>
      <c r="F217" t="str">
        <f>IF($D217="","",IFERROR(VLOOKUP($B217,Kraftvärmeprod!$B$1:$BX$550,MATCH(F$2,Kraftvärmeprod!$B$1:$VX$1,0),FALSE)/1,0)-IFERROR(VLOOKUP($B217,'Slutlig allokering kvv'!$B$2:$BX$550,MATCH(F$2,'Slutlig allokering kvv'!$B$1:$BX$1,0),FALSE)/1,0))</f>
        <v/>
      </c>
      <c r="G217" t="str">
        <f>IF($D217="","",IFERROR(VLOOKUP($B217,Kraftvärmeprod!$B$1:$BX$550,MATCH(G$2,Kraftvärmeprod!$B$1:$VX$1,0),FALSE)/1,0)-IFERROR(VLOOKUP($B217,'Slutlig allokering kvv'!$B$2:$BX$550,MATCH(G$2,'Slutlig allokering kvv'!$B$1:$BX$1,0),FALSE)/1,0))</f>
        <v/>
      </c>
      <c r="H217" t="str">
        <f>IF($D217="","",IFERROR(VLOOKUP($B217,Kraftvärmeprod!$B$1:$BX$550,MATCH(H$2,Kraftvärmeprod!$B$1:$VX$1,0),FALSE)/1,0)-IFERROR(VLOOKUP($B217,'Slutlig allokering kvv'!$B$2:$BX$550,MATCH(H$2,'Slutlig allokering kvv'!$B$1:$BX$1,0),FALSE)/1,0))</f>
        <v/>
      </c>
      <c r="I217" t="str">
        <f>IF($D217="","",IFERROR(VLOOKUP($B217,Kraftvärmeprod!$B$1:$BX$550,MATCH(I$2,Kraftvärmeprod!$B$1:$VX$1,0),FALSE)/1,0)-IFERROR(VLOOKUP($B217,'Slutlig allokering kvv'!$B$2:$BX$550,MATCH(I$2,'Slutlig allokering kvv'!$B$1:$BX$1,0),FALSE)/1,0))</f>
        <v/>
      </c>
      <c r="J217" t="str">
        <f>IF($D217="","",IFERROR(VLOOKUP($B217,Kraftvärmeprod!$B$1:$BX$550,MATCH(J$2,Kraftvärmeprod!$B$1:$VX$1,0),FALSE)/1,0)-IFERROR(VLOOKUP($B217,'Slutlig allokering kvv'!$B$2:$BX$550,MATCH(J$2,'Slutlig allokering kvv'!$B$1:$BX$1,0),FALSE)/1,0))</f>
        <v/>
      </c>
      <c r="K217" t="str">
        <f>IF($D217="","",IFERROR(VLOOKUP($B217,Kraftvärmeprod!$B$1:$BX$550,MATCH(K$2,Kraftvärmeprod!$B$1:$VX$1,0),FALSE)/1,0)-IFERROR(VLOOKUP($B217,'Slutlig allokering kvv'!$B$2:$BX$550,MATCH(K$2,'Slutlig allokering kvv'!$B$1:$BX$1,0),FALSE)/1,0))</f>
        <v/>
      </c>
      <c r="L217" t="str">
        <f>IF($D217="","",IFERROR(VLOOKUP($B217,Kraftvärmeprod!$B$1:$BX$550,MATCH(L$2,Kraftvärmeprod!$B$1:$VX$1,0),FALSE)/1,0)-IFERROR(VLOOKUP($B217,'Slutlig allokering kvv'!$B$2:$BX$550,MATCH(L$2,'Slutlig allokering kvv'!$B$1:$BX$1,0),FALSE)/1,0))</f>
        <v/>
      </c>
      <c r="M217" t="str">
        <f>IF($D217="","",IFERROR(VLOOKUP($B217,Kraftvärmeprod!$B$1:$BX$550,MATCH(M$2,Kraftvärmeprod!$B$1:$VX$1,0),FALSE)/1,0)-IFERROR(VLOOKUP($B217,'Slutlig allokering kvv'!$B$2:$BX$550,MATCH(M$2,'Slutlig allokering kvv'!$B$1:$BX$1,0),FALSE)/1,0))</f>
        <v/>
      </c>
      <c r="N217" t="str">
        <f>IF($D217="","",IFERROR(VLOOKUP($B217,Kraftvärmeprod!$B$1:$BX$550,MATCH(N$2,Kraftvärmeprod!$B$1:$VX$1,0),FALSE)/1,0)-IFERROR(VLOOKUP($B217,'Slutlig allokering kvv'!$B$2:$BX$550,MATCH(N$2,'Slutlig allokering kvv'!$B$1:$BX$1,0),FALSE)/1,0))</f>
        <v/>
      </c>
      <c r="O217" t="str">
        <f>IF($D217="","",IFERROR(VLOOKUP($B217,Kraftvärmeprod!$B$1:$BX$550,MATCH(O$2,Kraftvärmeprod!$B$1:$VX$1,0),FALSE)/1,0)-IFERROR(VLOOKUP($B217,'Slutlig allokering kvv'!$B$2:$BX$550,MATCH(O$2,'Slutlig allokering kvv'!$B$1:$BX$1,0),FALSE)/1,0))</f>
        <v/>
      </c>
      <c r="P217" t="str">
        <f>IF($D217="","",IFERROR(VLOOKUP($B217,Kraftvärmeprod!$B$1:$BX$550,MATCH(P$2,Kraftvärmeprod!$B$1:$VX$1,0),FALSE)/1,0)-IFERROR(VLOOKUP($B217,'Slutlig allokering kvv'!$B$2:$BX$550,MATCH(P$2,'Slutlig allokering kvv'!$B$1:$BX$1,0),FALSE)/1,0))</f>
        <v/>
      </c>
      <c r="Q217" t="str">
        <f>IF($D217="","",IFERROR(VLOOKUP($B217,Kraftvärmeprod!$B$1:$BX$550,MATCH(Q$2,Kraftvärmeprod!$B$1:$VX$1,0),FALSE)/1,0)-IFERROR(VLOOKUP($B217,'Slutlig allokering kvv'!$B$2:$BX$550,MATCH(Q$2,'Slutlig allokering kvv'!$B$1:$BX$1,0),FALSE)/1,0))</f>
        <v/>
      </c>
      <c r="R217" t="str">
        <f>IF($D217="","",IFERROR(VLOOKUP($B217,Kraftvärmeprod!$B$1:$BX$550,MATCH(R$2,Kraftvärmeprod!$B$1:$VX$1,0),FALSE)/1,0)-IFERROR(VLOOKUP($B217,'Slutlig allokering kvv'!$B$2:$BX$550,MATCH(R$2,'Slutlig allokering kvv'!$B$1:$BX$1,0),FALSE)/1,0))</f>
        <v/>
      </c>
      <c r="S217" t="str">
        <f>IF($D217="","",IFERROR(VLOOKUP($B217,Kraftvärmeprod!$B$1:$BX$550,MATCH(S$2,Kraftvärmeprod!$B$1:$VX$1,0),FALSE)/1,0)-IFERROR(VLOOKUP($B217,'Slutlig allokering kvv'!$B$2:$BX$550,MATCH(S$2,'Slutlig allokering kvv'!$B$1:$BX$1,0),FALSE)/1,0))</f>
        <v/>
      </c>
      <c r="T217" t="str">
        <f>IF($D217="","",IFERROR(VLOOKUP($B217,Kraftvärmeprod!$B$1:$BX$550,MATCH(T$2,Kraftvärmeprod!$B$1:$VX$1,0),FALSE)/1,0)-IFERROR(VLOOKUP($B217,'Slutlig allokering kvv'!$B$2:$BX$550,MATCH(T$2,'Slutlig allokering kvv'!$B$1:$BX$1,0),FALSE)/1,0))</f>
        <v/>
      </c>
      <c r="U217" t="str">
        <f>IF($D217="","",IFERROR(VLOOKUP($B217,Kraftvärmeprod!$B$1:$BX$550,MATCH(U$2,Kraftvärmeprod!$B$1:$VX$1,0),FALSE)/1,0)-IFERROR(VLOOKUP($B217,'Slutlig allokering kvv'!$B$2:$BX$550,MATCH(U$2,'Slutlig allokering kvv'!$B$1:$BX$1,0),FALSE)/1,0))</f>
        <v/>
      </c>
      <c r="V217" t="str">
        <f>IF($D217="","",IFERROR(VLOOKUP($B217,Kraftvärmeprod!$B$1:$BX$550,MATCH(V$2,Kraftvärmeprod!$B$1:$VX$1,0),FALSE)/1,0)-IFERROR(VLOOKUP($B217,'Slutlig allokering kvv'!$B$2:$BX$550,MATCH(V$2,'Slutlig allokering kvv'!$B$1:$BX$1,0),FALSE)/1,0))</f>
        <v/>
      </c>
      <c r="W217" t="str">
        <f>IF($D217="","",IFERROR(VLOOKUP($B217,Kraftvärmeprod!$B$1:$BX$550,MATCH(W$2,Kraftvärmeprod!$B$1:$VX$1,0),FALSE)/1,0)-IFERROR(VLOOKUP($B217,'Slutlig allokering kvv'!$B$2:$BX$550,MATCH(W$2,'Slutlig allokering kvv'!$B$1:$BX$1,0),FALSE)/1,0))</f>
        <v/>
      </c>
      <c r="X217" t="str">
        <f>IF($D217="","",IFERROR(VLOOKUP($B217,Kraftvärmeprod!$B$1:$BX$550,MATCH(X$2,Kraftvärmeprod!$B$1:$VX$1,0),FALSE)/1,0)-IFERROR(VLOOKUP($B217,'Slutlig allokering kvv'!$B$2:$BX$550,MATCH(X$2,'Slutlig allokering kvv'!$B$1:$BX$1,0),FALSE)/1,0))</f>
        <v/>
      </c>
      <c r="Y217" t="str">
        <f>IF($D217="","",IFERROR(VLOOKUP($B217,Kraftvärmeprod!$B$1:$BX$550,MATCH(Y$2,Kraftvärmeprod!$B$1:$VX$1,0),FALSE)/1,0)-IFERROR(VLOOKUP($B217,'Slutlig allokering kvv'!$B$2:$BX$550,MATCH(Y$2,'Slutlig allokering kvv'!$B$1:$BX$1,0),FALSE)/1,0))</f>
        <v/>
      </c>
      <c r="Z217" t="str">
        <f>IF($D217="","",IFERROR(VLOOKUP($B217,Kraftvärmeprod!$B$1:$BX$550,MATCH(Z$2,Kraftvärmeprod!$B$1:$VX$1,0),FALSE)/1,0)-IFERROR(VLOOKUP($B217,'Slutlig allokering kvv'!$B$2:$BX$550,MATCH(Z$2,'Slutlig allokering kvv'!$B$1:$BX$1,0),FALSE)/1,0))</f>
        <v/>
      </c>
      <c r="AA217" t="str">
        <f>IF($D217="","",IFERROR(VLOOKUP($B217,Kraftvärmeprod!$B$1:$BX$550,MATCH(AA$2,Kraftvärmeprod!$B$1:$VX$1,0),FALSE)/1,0)-IFERROR(VLOOKUP($B217,'Slutlig allokering kvv'!$B$2:$BX$550,MATCH(AA$2,'Slutlig allokering kvv'!$B$1:$BX$1,0),FALSE)/1,0))</f>
        <v/>
      </c>
      <c r="AB217" t="str">
        <f>IF($D217="","",IFERROR(VLOOKUP($B217,Kraftvärmeprod!$B$1:$BX$550,MATCH(AB$2,Kraftvärmeprod!$B$1:$VX$1,0),FALSE)/1,0)-IFERROR(VLOOKUP($B217,'Slutlig allokering kvv'!$B$2:$BX$550,MATCH(AB$2,'Slutlig allokering kvv'!$B$1:$BX$1,0),FALSE)/1,0))</f>
        <v/>
      </c>
      <c r="AC217" t="str">
        <f>IF($D217="","",IFERROR(VLOOKUP($B217,Kraftvärmeprod!$B$1:$BX$550,MATCH(AC$2,Kraftvärmeprod!$B$1:$VX$1,0),FALSE)/1,0)-IFERROR(VLOOKUP($B217,'Slutlig allokering kvv'!$B$2:$BX$550,MATCH(AC$2,'Slutlig allokering kvv'!$B$1:$BX$1,0),FALSE)/1,0))</f>
        <v/>
      </c>
      <c r="AD217" t="str">
        <f>IF($D217="","",IFERROR(VLOOKUP($B217,Kraftvärmeprod!$B$1:$BX$550,MATCH(AD$2,Kraftvärmeprod!$B$1:$VX$1,0),FALSE)/1,0)-IFERROR(VLOOKUP($B217,'Slutlig allokering kvv'!$B$2:$BX$550,MATCH(AD$2,'Slutlig allokering kvv'!$B$1:$BX$1,0),FALSE)/1,0))</f>
        <v/>
      </c>
      <c r="AE217" t="str">
        <f>IF($D217="","",IFERROR(VLOOKUP($B217,Miljö!$B$1:$E$550,MATCH("Hjälpel kraftvärme (GWh)",Miljö!$B$1:$E$1,0),FALSE)/1,0)-IFERROR(VLOOKUP($B217,'Slutlig allokering kvv'!$B$2:$BX$549,MATCH(AE$2,'Slutlig allokering kvv'!$B$1:$BX$1,0),FALSE)/1,0))</f>
        <v/>
      </c>
      <c r="AI217" s="274">
        <f t="shared" si="12"/>
        <v>0</v>
      </c>
      <c r="AK217">
        <f>IFERROR(VLOOKUP($B217,'Slutlig allokering kvv'!$B$2:$AX$549,MATCH("Summa slutlig allokerad tillförd energi (utan hjälpel och rökgaskondensering):",'Slutlig allokering kvv'!$B$1:$AX$1,0),FALSE)/1,"")</f>
        <v>0</v>
      </c>
      <c r="AM217" s="275" t="str">
        <f>IFERROR(1-VLOOKUP($B217,'Slutlig allokering kvv'!$B$2:$AX$549,MATCH("Andel av bränsle i kvv som allokerats till värme, exklusive rökgaskondensering och hjälpel",'Slutlig allokering kvv'!$B$1:$AX$1,0),FALSE),"")</f>
        <v/>
      </c>
      <c r="AO217" s="115" t="str">
        <f t="shared" si="13"/>
        <v/>
      </c>
      <c r="AP217" s="276" t="str">
        <f t="shared" si="14"/>
        <v/>
      </c>
      <c r="AR217" s="115" t="str">
        <f t="shared" si="15"/>
        <v/>
      </c>
    </row>
    <row r="218" spans="1:44">
      <c r="A218" t="s">
        <v>364</v>
      </c>
      <c r="B218" t="s">
        <v>368</v>
      </c>
      <c r="C218" t="str">
        <f>IFERROR(VLOOKUP($B218,Kraftvärmeprod!$B$1:$AH$479,MATCH(C$2,Kraftvärmeprod!$B$1:$AG$1,0),FALSE)/1,"")</f>
        <v/>
      </c>
      <c r="D218" t="str">
        <f>IFERROR(VLOOKUP($B218,Kraftvärmeprod!$B$1:$AH$479,MATCH(D$2,Kraftvärmeprod!$B$1:$AG$1,0),FALSE)/1,"")</f>
        <v/>
      </c>
      <c r="F218" t="str">
        <f>IF($D218="","",IFERROR(VLOOKUP($B218,Kraftvärmeprod!$B$1:$BX$550,MATCH(F$2,Kraftvärmeprod!$B$1:$VX$1,0),FALSE)/1,0)-IFERROR(VLOOKUP($B218,'Slutlig allokering kvv'!$B$2:$BX$550,MATCH(F$2,'Slutlig allokering kvv'!$B$1:$BX$1,0),FALSE)/1,0))</f>
        <v/>
      </c>
      <c r="G218" t="str">
        <f>IF($D218="","",IFERROR(VLOOKUP($B218,Kraftvärmeprod!$B$1:$BX$550,MATCH(G$2,Kraftvärmeprod!$B$1:$VX$1,0),FALSE)/1,0)-IFERROR(VLOOKUP($B218,'Slutlig allokering kvv'!$B$2:$BX$550,MATCH(G$2,'Slutlig allokering kvv'!$B$1:$BX$1,0),FALSE)/1,0))</f>
        <v/>
      </c>
      <c r="H218" t="str">
        <f>IF($D218="","",IFERROR(VLOOKUP($B218,Kraftvärmeprod!$B$1:$BX$550,MATCH(H$2,Kraftvärmeprod!$B$1:$VX$1,0),FALSE)/1,0)-IFERROR(VLOOKUP($B218,'Slutlig allokering kvv'!$B$2:$BX$550,MATCH(H$2,'Slutlig allokering kvv'!$B$1:$BX$1,0),FALSE)/1,0))</f>
        <v/>
      </c>
      <c r="I218" t="str">
        <f>IF($D218="","",IFERROR(VLOOKUP($B218,Kraftvärmeprod!$B$1:$BX$550,MATCH(I$2,Kraftvärmeprod!$B$1:$VX$1,0),FALSE)/1,0)-IFERROR(VLOOKUP($B218,'Slutlig allokering kvv'!$B$2:$BX$550,MATCH(I$2,'Slutlig allokering kvv'!$B$1:$BX$1,0),FALSE)/1,0))</f>
        <v/>
      </c>
      <c r="J218" t="str">
        <f>IF($D218="","",IFERROR(VLOOKUP($B218,Kraftvärmeprod!$B$1:$BX$550,MATCH(J$2,Kraftvärmeprod!$B$1:$VX$1,0),FALSE)/1,0)-IFERROR(VLOOKUP($B218,'Slutlig allokering kvv'!$B$2:$BX$550,MATCH(J$2,'Slutlig allokering kvv'!$B$1:$BX$1,0),FALSE)/1,0))</f>
        <v/>
      </c>
      <c r="K218" t="str">
        <f>IF($D218="","",IFERROR(VLOOKUP($B218,Kraftvärmeprod!$B$1:$BX$550,MATCH(K$2,Kraftvärmeprod!$B$1:$VX$1,0),FALSE)/1,0)-IFERROR(VLOOKUP($B218,'Slutlig allokering kvv'!$B$2:$BX$550,MATCH(K$2,'Slutlig allokering kvv'!$B$1:$BX$1,0),FALSE)/1,0))</f>
        <v/>
      </c>
      <c r="L218" t="str">
        <f>IF($D218="","",IFERROR(VLOOKUP($B218,Kraftvärmeprod!$B$1:$BX$550,MATCH(L$2,Kraftvärmeprod!$B$1:$VX$1,0),FALSE)/1,0)-IFERROR(VLOOKUP($B218,'Slutlig allokering kvv'!$B$2:$BX$550,MATCH(L$2,'Slutlig allokering kvv'!$B$1:$BX$1,0),FALSE)/1,0))</f>
        <v/>
      </c>
      <c r="M218" t="str">
        <f>IF($D218="","",IFERROR(VLOOKUP($B218,Kraftvärmeprod!$B$1:$BX$550,MATCH(M$2,Kraftvärmeprod!$B$1:$VX$1,0),FALSE)/1,0)-IFERROR(VLOOKUP($B218,'Slutlig allokering kvv'!$B$2:$BX$550,MATCH(M$2,'Slutlig allokering kvv'!$B$1:$BX$1,0),FALSE)/1,0))</f>
        <v/>
      </c>
      <c r="N218" t="str">
        <f>IF($D218="","",IFERROR(VLOOKUP($B218,Kraftvärmeprod!$B$1:$BX$550,MATCH(N$2,Kraftvärmeprod!$B$1:$VX$1,0),FALSE)/1,0)-IFERROR(VLOOKUP($B218,'Slutlig allokering kvv'!$B$2:$BX$550,MATCH(N$2,'Slutlig allokering kvv'!$B$1:$BX$1,0),FALSE)/1,0))</f>
        <v/>
      </c>
      <c r="O218" t="str">
        <f>IF($D218="","",IFERROR(VLOOKUP($B218,Kraftvärmeprod!$B$1:$BX$550,MATCH(O$2,Kraftvärmeprod!$B$1:$VX$1,0),FALSE)/1,0)-IFERROR(VLOOKUP($B218,'Slutlig allokering kvv'!$B$2:$BX$550,MATCH(O$2,'Slutlig allokering kvv'!$B$1:$BX$1,0),FALSE)/1,0))</f>
        <v/>
      </c>
      <c r="P218" t="str">
        <f>IF($D218="","",IFERROR(VLOOKUP($B218,Kraftvärmeprod!$B$1:$BX$550,MATCH(P$2,Kraftvärmeprod!$B$1:$VX$1,0),FALSE)/1,0)-IFERROR(VLOOKUP($B218,'Slutlig allokering kvv'!$B$2:$BX$550,MATCH(P$2,'Slutlig allokering kvv'!$B$1:$BX$1,0),FALSE)/1,0))</f>
        <v/>
      </c>
      <c r="Q218" t="str">
        <f>IF($D218="","",IFERROR(VLOOKUP($B218,Kraftvärmeprod!$B$1:$BX$550,MATCH(Q$2,Kraftvärmeprod!$B$1:$VX$1,0),FALSE)/1,0)-IFERROR(VLOOKUP($B218,'Slutlig allokering kvv'!$B$2:$BX$550,MATCH(Q$2,'Slutlig allokering kvv'!$B$1:$BX$1,0),FALSE)/1,0))</f>
        <v/>
      </c>
      <c r="R218" t="str">
        <f>IF($D218="","",IFERROR(VLOOKUP($B218,Kraftvärmeprod!$B$1:$BX$550,MATCH(R$2,Kraftvärmeprod!$B$1:$VX$1,0),FALSE)/1,0)-IFERROR(VLOOKUP($B218,'Slutlig allokering kvv'!$B$2:$BX$550,MATCH(R$2,'Slutlig allokering kvv'!$B$1:$BX$1,0),FALSE)/1,0))</f>
        <v/>
      </c>
      <c r="S218" t="str">
        <f>IF($D218="","",IFERROR(VLOOKUP($B218,Kraftvärmeprod!$B$1:$BX$550,MATCH(S$2,Kraftvärmeprod!$B$1:$VX$1,0),FALSE)/1,0)-IFERROR(VLOOKUP($B218,'Slutlig allokering kvv'!$B$2:$BX$550,MATCH(S$2,'Slutlig allokering kvv'!$B$1:$BX$1,0),FALSE)/1,0))</f>
        <v/>
      </c>
      <c r="T218" t="str">
        <f>IF($D218="","",IFERROR(VLOOKUP($B218,Kraftvärmeprod!$B$1:$BX$550,MATCH(T$2,Kraftvärmeprod!$B$1:$VX$1,0),FALSE)/1,0)-IFERROR(VLOOKUP($B218,'Slutlig allokering kvv'!$B$2:$BX$550,MATCH(T$2,'Slutlig allokering kvv'!$B$1:$BX$1,0),FALSE)/1,0))</f>
        <v/>
      </c>
      <c r="U218" t="str">
        <f>IF($D218="","",IFERROR(VLOOKUP($B218,Kraftvärmeprod!$B$1:$BX$550,MATCH(U$2,Kraftvärmeprod!$B$1:$VX$1,0),FALSE)/1,0)-IFERROR(VLOOKUP($B218,'Slutlig allokering kvv'!$B$2:$BX$550,MATCH(U$2,'Slutlig allokering kvv'!$B$1:$BX$1,0),FALSE)/1,0))</f>
        <v/>
      </c>
      <c r="V218" t="str">
        <f>IF($D218="","",IFERROR(VLOOKUP($B218,Kraftvärmeprod!$B$1:$BX$550,MATCH(V$2,Kraftvärmeprod!$B$1:$VX$1,0),FALSE)/1,0)-IFERROR(VLOOKUP($B218,'Slutlig allokering kvv'!$B$2:$BX$550,MATCH(V$2,'Slutlig allokering kvv'!$B$1:$BX$1,0),FALSE)/1,0))</f>
        <v/>
      </c>
      <c r="W218" t="str">
        <f>IF($D218="","",IFERROR(VLOOKUP($B218,Kraftvärmeprod!$B$1:$BX$550,MATCH(W$2,Kraftvärmeprod!$B$1:$VX$1,0),FALSE)/1,0)-IFERROR(VLOOKUP($B218,'Slutlig allokering kvv'!$B$2:$BX$550,MATCH(W$2,'Slutlig allokering kvv'!$B$1:$BX$1,0),FALSE)/1,0))</f>
        <v/>
      </c>
      <c r="X218" t="str">
        <f>IF($D218="","",IFERROR(VLOOKUP($B218,Kraftvärmeprod!$B$1:$BX$550,MATCH(X$2,Kraftvärmeprod!$B$1:$VX$1,0),FALSE)/1,0)-IFERROR(VLOOKUP($B218,'Slutlig allokering kvv'!$B$2:$BX$550,MATCH(X$2,'Slutlig allokering kvv'!$B$1:$BX$1,0),FALSE)/1,0))</f>
        <v/>
      </c>
      <c r="Y218" t="str">
        <f>IF($D218="","",IFERROR(VLOOKUP($B218,Kraftvärmeprod!$B$1:$BX$550,MATCH(Y$2,Kraftvärmeprod!$B$1:$VX$1,0),FALSE)/1,0)-IFERROR(VLOOKUP($B218,'Slutlig allokering kvv'!$B$2:$BX$550,MATCH(Y$2,'Slutlig allokering kvv'!$B$1:$BX$1,0),FALSE)/1,0))</f>
        <v/>
      </c>
      <c r="Z218" t="str">
        <f>IF($D218="","",IFERROR(VLOOKUP($B218,Kraftvärmeprod!$B$1:$BX$550,MATCH(Z$2,Kraftvärmeprod!$B$1:$VX$1,0),FALSE)/1,0)-IFERROR(VLOOKUP($B218,'Slutlig allokering kvv'!$B$2:$BX$550,MATCH(Z$2,'Slutlig allokering kvv'!$B$1:$BX$1,0),FALSE)/1,0))</f>
        <v/>
      </c>
      <c r="AA218" t="str">
        <f>IF($D218="","",IFERROR(VLOOKUP($B218,Kraftvärmeprod!$B$1:$BX$550,MATCH(AA$2,Kraftvärmeprod!$B$1:$VX$1,0),FALSE)/1,0)-IFERROR(VLOOKUP($B218,'Slutlig allokering kvv'!$B$2:$BX$550,MATCH(AA$2,'Slutlig allokering kvv'!$B$1:$BX$1,0),FALSE)/1,0))</f>
        <v/>
      </c>
      <c r="AB218" t="str">
        <f>IF($D218="","",IFERROR(VLOOKUP($B218,Kraftvärmeprod!$B$1:$BX$550,MATCH(AB$2,Kraftvärmeprod!$B$1:$VX$1,0),FALSE)/1,0)-IFERROR(VLOOKUP($B218,'Slutlig allokering kvv'!$B$2:$BX$550,MATCH(AB$2,'Slutlig allokering kvv'!$B$1:$BX$1,0),FALSE)/1,0))</f>
        <v/>
      </c>
      <c r="AC218" t="str">
        <f>IF($D218="","",IFERROR(VLOOKUP($B218,Kraftvärmeprod!$B$1:$BX$550,MATCH(AC$2,Kraftvärmeprod!$B$1:$VX$1,0),FALSE)/1,0)-IFERROR(VLOOKUP($B218,'Slutlig allokering kvv'!$B$2:$BX$550,MATCH(AC$2,'Slutlig allokering kvv'!$B$1:$BX$1,0),FALSE)/1,0))</f>
        <v/>
      </c>
      <c r="AD218" t="str">
        <f>IF($D218="","",IFERROR(VLOOKUP($B218,Kraftvärmeprod!$B$1:$BX$550,MATCH(AD$2,Kraftvärmeprod!$B$1:$VX$1,0),FALSE)/1,0)-IFERROR(VLOOKUP($B218,'Slutlig allokering kvv'!$B$2:$BX$550,MATCH(AD$2,'Slutlig allokering kvv'!$B$1:$BX$1,0),FALSE)/1,0))</f>
        <v/>
      </c>
      <c r="AE218" t="str">
        <f>IF($D218="","",IFERROR(VLOOKUP($B218,Miljö!$B$1:$E$550,MATCH("Hjälpel kraftvärme (GWh)",Miljö!$B$1:$E$1,0),FALSE)/1,0)-IFERROR(VLOOKUP($B218,'Slutlig allokering kvv'!$B$2:$BX$549,MATCH(AE$2,'Slutlig allokering kvv'!$B$1:$BX$1,0),FALSE)/1,0))</f>
        <v/>
      </c>
      <c r="AI218" s="274">
        <f t="shared" si="12"/>
        <v>0</v>
      </c>
      <c r="AK218">
        <f>IFERROR(VLOOKUP($B218,'Slutlig allokering kvv'!$B$2:$AX$549,MATCH("Summa slutlig allokerad tillförd energi (utan hjälpel och rökgaskondensering):",'Slutlig allokering kvv'!$B$1:$AX$1,0),FALSE)/1,"")</f>
        <v>0</v>
      </c>
      <c r="AM218" s="275" t="str">
        <f>IFERROR(1-VLOOKUP($B218,'Slutlig allokering kvv'!$B$2:$AX$549,MATCH("Andel av bränsle i kvv som allokerats till värme, exklusive rökgaskondensering och hjälpel",'Slutlig allokering kvv'!$B$1:$AX$1,0),FALSE),"")</f>
        <v/>
      </c>
      <c r="AO218" s="115" t="str">
        <f t="shared" si="13"/>
        <v/>
      </c>
      <c r="AP218" s="276" t="str">
        <f t="shared" si="14"/>
        <v/>
      </c>
      <c r="AR218" s="115" t="str">
        <f t="shared" si="15"/>
        <v/>
      </c>
    </row>
    <row r="219" spans="1:44">
      <c r="A219" t="s">
        <v>364</v>
      </c>
      <c r="B219" t="s">
        <v>369</v>
      </c>
      <c r="C219" t="str">
        <f>IFERROR(VLOOKUP($B219,Kraftvärmeprod!$B$1:$AH$479,MATCH(C$2,Kraftvärmeprod!$B$1:$AG$1,0),FALSE)/1,"")</f>
        <v/>
      </c>
      <c r="D219" t="str">
        <f>IFERROR(VLOOKUP($B219,Kraftvärmeprod!$B$1:$AH$479,MATCH(D$2,Kraftvärmeprod!$B$1:$AG$1,0),FALSE)/1,"")</f>
        <v/>
      </c>
      <c r="F219" t="str">
        <f>IF($D219="","",IFERROR(VLOOKUP($B219,Kraftvärmeprod!$B$1:$BX$550,MATCH(F$2,Kraftvärmeprod!$B$1:$VX$1,0),FALSE)/1,0)-IFERROR(VLOOKUP($B219,'Slutlig allokering kvv'!$B$2:$BX$550,MATCH(F$2,'Slutlig allokering kvv'!$B$1:$BX$1,0),FALSE)/1,0))</f>
        <v/>
      </c>
      <c r="G219" t="str">
        <f>IF($D219="","",IFERROR(VLOOKUP($B219,Kraftvärmeprod!$B$1:$BX$550,MATCH(G$2,Kraftvärmeprod!$B$1:$VX$1,0),FALSE)/1,0)-IFERROR(VLOOKUP($B219,'Slutlig allokering kvv'!$B$2:$BX$550,MATCH(G$2,'Slutlig allokering kvv'!$B$1:$BX$1,0),FALSE)/1,0))</f>
        <v/>
      </c>
      <c r="H219" t="str">
        <f>IF($D219="","",IFERROR(VLOOKUP($B219,Kraftvärmeprod!$B$1:$BX$550,MATCH(H$2,Kraftvärmeprod!$B$1:$VX$1,0),FALSE)/1,0)-IFERROR(VLOOKUP($B219,'Slutlig allokering kvv'!$B$2:$BX$550,MATCH(H$2,'Slutlig allokering kvv'!$B$1:$BX$1,0),FALSE)/1,0))</f>
        <v/>
      </c>
      <c r="I219" t="str">
        <f>IF($D219="","",IFERROR(VLOOKUP($B219,Kraftvärmeprod!$B$1:$BX$550,MATCH(I$2,Kraftvärmeprod!$B$1:$VX$1,0),FALSE)/1,0)-IFERROR(VLOOKUP($B219,'Slutlig allokering kvv'!$B$2:$BX$550,MATCH(I$2,'Slutlig allokering kvv'!$B$1:$BX$1,0),FALSE)/1,0))</f>
        <v/>
      </c>
      <c r="J219" t="str">
        <f>IF($D219="","",IFERROR(VLOOKUP($B219,Kraftvärmeprod!$B$1:$BX$550,MATCH(J$2,Kraftvärmeprod!$B$1:$VX$1,0),FALSE)/1,0)-IFERROR(VLOOKUP($B219,'Slutlig allokering kvv'!$B$2:$BX$550,MATCH(J$2,'Slutlig allokering kvv'!$B$1:$BX$1,0),FALSE)/1,0))</f>
        <v/>
      </c>
      <c r="K219" t="str">
        <f>IF($D219="","",IFERROR(VLOOKUP($B219,Kraftvärmeprod!$B$1:$BX$550,MATCH(K$2,Kraftvärmeprod!$B$1:$VX$1,0),FALSE)/1,0)-IFERROR(VLOOKUP($B219,'Slutlig allokering kvv'!$B$2:$BX$550,MATCH(K$2,'Slutlig allokering kvv'!$B$1:$BX$1,0),FALSE)/1,0))</f>
        <v/>
      </c>
      <c r="L219" t="str">
        <f>IF($D219="","",IFERROR(VLOOKUP($B219,Kraftvärmeprod!$B$1:$BX$550,MATCH(L$2,Kraftvärmeprod!$B$1:$VX$1,0),FALSE)/1,0)-IFERROR(VLOOKUP($B219,'Slutlig allokering kvv'!$B$2:$BX$550,MATCH(L$2,'Slutlig allokering kvv'!$B$1:$BX$1,0),FALSE)/1,0))</f>
        <v/>
      </c>
      <c r="M219" t="str">
        <f>IF($D219="","",IFERROR(VLOOKUP($B219,Kraftvärmeprod!$B$1:$BX$550,MATCH(M$2,Kraftvärmeprod!$B$1:$VX$1,0),FALSE)/1,0)-IFERROR(VLOOKUP($B219,'Slutlig allokering kvv'!$B$2:$BX$550,MATCH(M$2,'Slutlig allokering kvv'!$B$1:$BX$1,0),FALSE)/1,0))</f>
        <v/>
      </c>
      <c r="N219" t="str">
        <f>IF($D219="","",IFERROR(VLOOKUP($B219,Kraftvärmeprod!$B$1:$BX$550,MATCH(N$2,Kraftvärmeprod!$B$1:$VX$1,0),FALSE)/1,0)-IFERROR(VLOOKUP($B219,'Slutlig allokering kvv'!$B$2:$BX$550,MATCH(N$2,'Slutlig allokering kvv'!$B$1:$BX$1,0),FALSE)/1,0))</f>
        <v/>
      </c>
      <c r="O219" t="str">
        <f>IF($D219="","",IFERROR(VLOOKUP($B219,Kraftvärmeprod!$B$1:$BX$550,MATCH(O$2,Kraftvärmeprod!$B$1:$VX$1,0),FALSE)/1,0)-IFERROR(VLOOKUP($B219,'Slutlig allokering kvv'!$B$2:$BX$550,MATCH(O$2,'Slutlig allokering kvv'!$B$1:$BX$1,0),FALSE)/1,0))</f>
        <v/>
      </c>
      <c r="P219" t="str">
        <f>IF($D219="","",IFERROR(VLOOKUP($B219,Kraftvärmeprod!$B$1:$BX$550,MATCH(P$2,Kraftvärmeprod!$B$1:$VX$1,0),FALSE)/1,0)-IFERROR(VLOOKUP($B219,'Slutlig allokering kvv'!$B$2:$BX$550,MATCH(P$2,'Slutlig allokering kvv'!$B$1:$BX$1,0),FALSE)/1,0))</f>
        <v/>
      </c>
      <c r="Q219" t="str">
        <f>IF($D219="","",IFERROR(VLOOKUP($B219,Kraftvärmeprod!$B$1:$BX$550,MATCH(Q$2,Kraftvärmeprod!$B$1:$VX$1,0),FALSE)/1,0)-IFERROR(VLOOKUP($B219,'Slutlig allokering kvv'!$B$2:$BX$550,MATCH(Q$2,'Slutlig allokering kvv'!$B$1:$BX$1,0),FALSE)/1,0))</f>
        <v/>
      </c>
      <c r="R219" t="str">
        <f>IF($D219="","",IFERROR(VLOOKUP($B219,Kraftvärmeprod!$B$1:$BX$550,MATCH(R$2,Kraftvärmeprod!$B$1:$VX$1,0),FALSE)/1,0)-IFERROR(VLOOKUP($B219,'Slutlig allokering kvv'!$B$2:$BX$550,MATCH(R$2,'Slutlig allokering kvv'!$B$1:$BX$1,0),FALSE)/1,0))</f>
        <v/>
      </c>
      <c r="S219" t="str">
        <f>IF($D219="","",IFERROR(VLOOKUP($B219,Kraftvärmeprod!$B$1:$BX$550,MATCH(S$2,Kraftvärmeprod!$B$1:$VX$1,0),FALSE)/1,0)-IFERROR(VLOOKUP($B219,'Slutlig allokering kvv'!$B$2:$BX$550,MATCH(S$2,'Slutlig allokering kvv'!$B$1:$BX$1,0),FALSE)/1,0))</f>
        <v/>
      </c>
      <c r="T219" t="str">
        <f>IF($D219="","",IFERROR(VLOOKUP($B219,Kraftvärmeprod!$B$1:$BX$550,MATCH(T$2,Kraftvärmeprod!$B$1:$VX$1,0),FALSE)/1,0)-IFERROR(VLOOKUP($B219,'Slutlig allokering kvv'!$B$2:$BX$550,MATCH(T$2,'Slutlig allokering kvv'!$B$1:$BX$1,0),FALSE)/1,0))</f>
        <v/>
      </c>
      <c r="U219" t="str">
        <f>IF($D219="","",IFERROR(VLOOKUP($B219,Kraftvärmeprod!$B$1:$BX$550,MATCH(U$2,Kraftvärmeprod!$B$1:$VX$1,0),FALSE)/1,0)-IFERROR(VLOOKUP($B219,'Slutlig allokering kvv'!$B$2:$BX$550,MATCH(U$2,'Slutlig allokering kvv'!$B$1:$BX$1,0),FALSE)/1,0))</f>
        <v/>
      </c>
      <c r="V219" t="str">
        <f>IF($D219="","",IFERROR(VLOOKUP($B219,Kraftvärmeprod!$B$1:$BX$550,MATCH(V$2,Kraftvärmeprod!$B$1:$VX$1,0),FALSE)/1,0)-IFERROR(VLOOKUP($B219,'Slutlig allokering kvv'!$B$2:$BX$550,MATCH(V$2,'Slutlig allokering kvv'!$B$1:$BX$1,0),FALSE)/1,0))</f>
        <v/>
      </c>
      <c r="W219" t="str">
        <f>IF($D219="","",IFERROR(VLOOKUP($B219,Kraftvärmeprod!$B$1:$BX$550,MATCH(W$2,Kraftvärmeprod!$B$1:$VX$1,0),FALSE)/1,0)-IFERROR(VLOOKUP($B219,'Slutlig allokering kvv'!$B$2:$BX$550,MATCH(W$2,'Slutlig allokering kvv'!$B$1:$BX$1,0),FALSE)/1,0))</f>
        <v/>
      </c>
      <c r="X219" t="str">
        <f>IF($D219="","",IFERROR(VLOOKUP($B219,Kraftvärmeprod!$B$1:$BX$550,MATCH(X$2,Kraftvärmeprod!$B$1:$VX$1,0),FALSE)/1,0)-IFERROR(VLOOKUP($B219,'Slutlig allokering kvv'!$B$2:$BX$550,MATCH(X$2,'Slutlig allokering kvv'!$B$1:$BX$1,0),FALSE)/1,0))</f>
        <v/>
      </c>
      <c r="Y219" t="str">
        <f>IF($D219="","",IFERROR(VLOOKUP($B219,Kraftvärmeprod!$B$1:$BX$550,MATCH(Y$2,Kraftvärmeprod!$B$1:$VX$1,0),FALSE)/1,0)-IFERROR(VLOOKUP($B219,'Slutlig allokering kvv'!$B$2:$BX$550,MATCH(Y$2,'Slutlig allokering kvv'!$B$1:$BX$1,0),FALSE)/1,0))</f>
        <v/>
      </c>
      <c r="Z219" t="str">
        <f>IF($D219="","",IFERROR(VLOOKUP($B219,Kraftvärmeprod!$B$1:$BX$550,MATCH(Z$2,Kraftvärmeprod!$B$1:$VX$1,0),FALSE)/1,0)-IFERROR(VLOOKUP($B219,'Slutlig allokering kvv'!$B$2:$BX$550,MATCH(Z$2,'Slutlig allokering kvv'!$B$1:$BX$1,0),FALSE)/1,0))</f>
        <v/>
      </c>
      <c r="AA219" t="str">
        <f>IF($D219="","",IFERROR(VLOOKUP($B219,Kraftvärmeprod!$B$1:$BX$550,MATCH(AA$2,Kraftvärmeprod!$B$1:$VX$1,0),FALSE)/1,0)-IFERROR(VLOOKUP($B219,'Slutlig allokering kvv'!$B$2:$BX$550,MATCH(AA$2,'Slutlig allokering kvv'!$B$1:$BX$1,0),FALSE)/1,0))</f>
        <v/>
      </c>
      <c r="AB219" t="str">
        <f>IF($D219="","",IFERROR(VLOOKUP($B219,Kraftvärmeprod!$B$1:$BX$550,MATCH(AB$2,Kraftvärmeprod!$B$1:$VX$1,0),FALSE)/1,0)-IFERROR(VLOOKUP($B219,'Slutlig allokering kvv'!$B$2:$BX$550,MATCH(AB$2,'Slutlig allokering kvv'!$B$1:$BX$1,0),FALSE)/1,0))</f>
        <v/>
      </c>
      <c r="AC219" t="str">
        <f>IF($D219="","",IFERROR(VLOOKUP($B219,Kraftvärmeprod!$B$1:$BX$550,MATCH(AC$2,Kraftvärmeprod!$B$1:$VX$1,0),FALSE)/1,0)-IFERROR(VLOOKUP($B219,'Slutlig allokering kvv'!$B$2:$BX$550,MATCH(AC$2,'Slutlig allokering kvv'!$B$1:$BX$1,0),FALSE)/1,0))</f>
        <v/>
      </c>
      <c r="AD219" t="str">
        <f>IF($D219="","",IFERROR(VLOOKUP($B219,Kraftvärmeprod!$B$1:$BX$550,MATCH(AD$2,Kraftvärmeprod!$B$1:$VX$1,0),FALSE)/1,0)-IFERROR(VLOOKUP($B219,'Slutlig allokering kvv'!$B$2:$BX$550,MATCH(AD$2,'Slutlig allokering kvv'!$B$1:$BX$1,0),FALSE)/1,0))</f>
        <v/>
      </c>
      <c r="AE219" t="str">
        <f>IF($D219="","",IFERROR(VLOOKUP($B219,Miljö!$B$1:$E$550,MATCH("Hjälpel kraftvärme (GWh)",Miljö!$B$1:$E$1,0),FALSE)/1,0)-IFERROR(VLOOKUP($B219,'Slutlig allokering kvv'!$B$2:$BX$549,MATCH(AE$2,'Slutlig allokering kvv'!$B$1:$BX$1,0),FALSE)/1,0))</f>
        <v/>
      </c>
      <c r="AI219" s="274">
        <f t="shared" si="12"/>
        <v>0</v>
      </c>
      <c r="AK219">
        <f>IFERROR(VLOOKUP($B219,'Slutlig allokering kvv'!$B$2:$AX$549,MATCH("Summa slutlig allokerad tillförd energi (utan hjälpel och rökgaskondensering):",'Slutlig allokering kvv'!$B$1:$AX$1,0),FALSE)/1,"")</f>
        <v>0</v>
      </c>
      <c r="AM219" s="275" t="str">
        <f>IFERROR(1-VLOOKUP($B219,'Slutlig allokering kvv'!$B$2:$AX$549,MATCH("Andel av bränsle i kvv som allokerats till värme, exklusive rökgaskondensering och hjälpel",'Slutlig allokering kvv'!$B$1:$AX$1,0),FALSE),"")</f>
        <v/>
      </c>
      <c r="AO219" s="115" t="str">
        <f t="shared" si="13"/>
        <v/>
      </c>
      <c r="AP219" s="276" t="str">
        <f t="shared" si="14"/>
        <v/>
      </c>
      <c r="AR219" s="115" t="str">
        <f t="shared" si="15"/>
        <v/>
      </c>
    </row>
    <row r="220" spans="1:44">
      <c r="A220" t="s">
        <v>364</v>
      </c>
      <c r="B220" t="s">
        <v>370</v>
      </c>
      <c r="C220" t="str">
        <f>IFERROR(VLOOKUP($B220,Kraftvärmeprod!$B$1:$AH$479,MATCH(C$2,Kraftvärmeprod!$B$1:$AG$1,0),FALSE)/1,"")</f>
        <v/>
      </c>
      <c r="D220" t="str">
        <f>IFERROR(VLOOKUP($B220,Kraftvärmeprod!$B$1:$AH$479,MATCH(D$2,Kraftvärmeprod!$B$1:$AG$1,0),FALSE)/1,"")</f>
        <v/>
      </c>
      <c r="F220" t="str">
        <f>IF($D220="","",IFERROR(VLOOKUP($B220,Kraftvärmeprod!$B$1:$BX$550,MATCH(F$2,Kraftvärmeprod!$B$1:$VX$1,0),FALSE)/1,0)-IFERROR(VLOOKUP($B220,'Slutlig allokering kvv'!$B$2:$BX$550,MATCH(F$2,'Slutlig allokering kvv'!$B$1:$BX$1,0),FALSE)/1,0))</f>
        <v/>
      </c>
      <c r="G220" t="str">
        <f>IF($D220="","",IFERROR(VLOOKUP($B220,Kraftvärmeprod!$B$1:$BX$550,MATCH(G$2,Kraftvärmeprod!$B$1:$VX$1,0),FALSE)/1,0)-IFERROR(VLOOKUP($B220,'Slutlig allokering kvv'!$B$2:$BX$550,MATCH(G$2,'Slutlig allokering kvv'!$B$1:$BX$1,0),FALSE)/1,0))</f>
        <v/>
      </c>
      <c r="H220" t="str">
        <f>IF($D220="","",IFERROR(VLOOKUP($B220,Kraftvärmeprod!$B$1:$BX$550,MATCH(H$2,Kraftvärmeprod!$B$1:$VX$1,0),FALSE)/1,0)-IFERROR(VLOOKUP($B220,'Slutlig allokering kvv'!$B$2:$BX$550,MATCH(H$2,'Slutlig allokering kvv'!$B$1:$BX$1,0),FALSE)/1,0))</f>
        <v/>
      </c>
      <c r="I220" t="str">
        <f>IF($D220="","",IFERROR(VLOOKUP($B220,Kraftvärmeprod!$B$1:$BX$550,MATCH(I$2,Kraftvärmeprod!$B$1:$VX$1,0),FALSE)/1,0)-IFERROR(VLOOKUP($B220,'Slutlig allokering kvv'!$B$2:$BX$550,MATCH(I$2,'Slutlig allokering kvv'!$B$1:$BX$1,0),FALSE)/1,0))</f>
        <v/>
      </c>
      <c r="J220" t="str">
        <f>IF($D220="","",IFERROR(VLOOKUP($B220,Kraftvärmeprod!$B$1:$BX$550,MATCH(J$2,Kraftvärmeprod!$B$1:$VX$1,0),FALSE)/1,0)-IFERROR(VLOOKUP($B220,'Slutlig allokering kvv'!$B$2:$BX$550,MATCH(J$2,'Slutlig allokering kvv'!$B$1:$BX$1,0),FALSE)/1,0))</f>
        <v/>
      </c>
      <c r="K220" t="str">
        <f>IF($D220="","",IFERROR(VLOOKUP($B220,Kraftvärmeprod!$B$1:$BX$550,MATCH(K$2,Kraftvärmeprod!$B$1:$VX$1,0),FALSE)/1,0)-IFERROR(VLOOKUP($B220,'Slutlig allokering kvv'!$B$2:$BX$550,MATCH(K$2,'Slutlig allokering kvv'!$B$1:$BX$1,0),FALSE)/1,0))</f>
        <v/>
      </c>
      <c r="L220" t="str">
        <f>IF($D220="","",IFERROR(VLOOKUP($B220,Kraftvärmeprod!$B$1:$BX$550,MATCH(L$2,Kraftvärmeprod!$B$1:$VX$1,0),FALSE)/1,0)-IFERROR(VLOOKUP($B220,'Slutlig allokering kvv'!$B$2:$BX$550,MATCH(L$2,'Slutlig allokering kvv'!$B$1:$BX$1,0),FALSE)/1,0))</f>
        <v/>
      </c>
      <c r="M220" t="str">
        <f>IF($D220="","",IFERROR(VLOOKUP($B220,Kraftvärmeprod!$B$1:$BX$550,MATCH(M$2,Kraftvärmeprod!$B$1:$VX$1,0),FALSE)/1,0)-IFERROR(VLOOKUP($B220,'Slutlig allokering kvv'!$B$2:$BX$550,MATCH(M$2,'Slutlig allokering kvv'!$B$1:$BX$1,0),FALSE)/1,0))</f>
        <v/>
      </c>
      <c r="N220" t="str">
        <f>IF($D220="","",IFERROR(VLOOKUP($B220,Kraftvärmeprod!$B$1:$BX$550,MATCH(N$2,Kraftvärmeprod!$B$1:$VX$1,0),FALSE)/1,0)-IFERROR(VLOOKUP($B220,'Slutlig allokering kvv'!$B$2:$BX$550,MATCH(N$2,'Slutlig allokering kvv'!$B$1:$BX$1,0),FALSE)/1,0))</f>
        <v/>
      </c>
      <c r="O220" t="str">
        <f>IF($D220="","",IFERROR(VLOOKUP($B220,Kraftvärmeprod!$B$1:$BX$550,MATCH(O$2,Kraftvärmeprod!$B$1:$VX$1,0),FALSE)/1,0)-IFERROR(VLOOKUP($B220,'Slutlig allokering kvv'!$B$2:$BX$550,MATCH(O$2,'Slutlig allokering kvv'!$B$1:$BX$1,0),FALSE)/1,0))</f>
        <v/>
      </c>
      <c r="P220" t="str">
        <f>IF($D220="","",IFERROR(VLOOKUP($B220,Kraftvärmeprod!$B$1:$BX$550,MATCH(P$2,Kraftvärmeprod!$B$1:$VX$1,0),FALSE)/1,0)-IFERROR(VLOOKUP($B220,'Slutlig allokering kvv'!$B$2:$BX$550,MATCH(P$2,'Slutlig allokering kvv'!$B$1:$BX$1,0),FALSE)/1,0))</f>
        <v/>
      </c>
      <c r="Q220" t="str">
        <f>IF($D220="","",IFERROR(VLOOKUP($B220,Kraftvärmeprod!$B$1:$BX$550,MATCH(Q$2,Kraftvärmeprod!$B$1:$VX$1,0),FALSE)/1,0)-IFERROR(VLOOKUP($B220,'Slutlig allokering kvv'!$B$2:$BX$550,MATCH(Q$2,'Slutlig allokering kvv'!$B$1:$BX$1,0),FALSE)/1,0))</f>
        <v/>
      </c>
      <c r="R220" t="str">
        <f>IF($D220="","",IFERROR(VLOOKUP($B220,Kraftvärmeprod!$B$1:$BX$550,MATCH(R$2,Kraftvärmeprod!$B$1:$VX$1,0),FALSE)/1,0)-IFERROR(VLOOKUP($B220,'Slutlig allokering kvv'!$B$2:$BX$550,MATCH(R$2,'Slutlig allokering kvv'!$B$1:$BX$1,0),FALSE)/1,0))</f>
        <v/>
      </c>
      <c r="S220" t="str">
        <f>IF($D220="","",IFERROR(VLOOKUP($B220,Kraftvärmeprod!$B$1:$BX$550,MATCH(S$2,Kraftvärmeprod!$B$1:$VX$1,0),FALSE)/1,0)-IFERROR(VLOOKUP($B220,'Slutlig allokering kvv'!$B$2:$BX$550,MATCH(S$2,'Slutlig allokering kvv'!$B$1:$BX$1,0),FALSE)/1,0))</f>
        <v/>
      </c>
      <c r="T220" t="str">
        <f>IF($D220="","",IFERROR(VLOOKUP($B220,Kraftvärmeprod!$B$1:$BX$550,MATCH(T$2,Kraftvärmeprod!$B$1:$VX$1,0),FALSE)/1,0)-IFERROR(VLOOKUP($B220,'Slutlig allokering kvv'!$B$2:$BX$550,MATCH(T$2,'Slutlig allokering kvv'!$B$1:$BX$1,0),FALSE)/1,0))</f>
        <v/>
      </c>
      <c r="U220" t="str">
        <f>IF($D220="","",IFERROR(VLOOKUP($B220,Kraftvärmeprod!$B$1:$BX$550,MATCH(U$2,Kraftvärmeprod!$B$1:$VX$1,0),FALSE)/1,0)-IFERROR(VLOOKUP($B220,'Slutlig allokering kvv'!$B$2:$BX$550,MATCH(U$2,'Slutlig allokering kvv'!$B$1:$BX$1,0),FALSE)/1,0))</f>
        <v/>
      </c>
      <c r="V220" t="str">
        <f>IF($D220="","",IFERROR(VLOOKUP($B220,Kraftvärmeprod!$B$1:$BX$550,MATCH(V$2,Kraftvärmeprod!$B$1:$VX$1,0),FALSE)/1,0)-IFERROR(VLOOKUP($B220,'Slutlig allokering kvv'!$B$2:$BX$550,MATCH(V$2,'Slutlig allokering kvv'!$B$1:$BX$1,0),FALSE)/1,0))</f>
        <v/>
      </c>
      <c r="W220" t="str">
        <f>IF($D220="","",IFERROR(VLOOKUP($B220,Kraftvärmeprod!$B$1:$BX$550,MATCH(W$2,Kraftvärmeprod!$B$1:$VX$1,0),FALSE)/1,0)-IFERROR(VLOOKUP($B220,'Slutlig allokering kvv'!$B$2:$BX$550,MATCH(W$2,'Slutlig allokering kvv'!$B$1:$BX$1,0),FALSE)/1,0))</f>
        <v/>
      </c>
      <c r="X220" t="str">
        <f>IF($D220="","",IFERROR(VLOOKUP($B220,Kraftvärmeprod!$B$1:$BX$550,MATCH(X$2,Kraftvärmeprod!$B$1:$VX$1,0),FALSE)/1,0)-IFERROR(VLOOKUP($B220,'Slutlig allokering kvv'!$B$2:$BX$550,MATCH(X$2,'Slutlig allokering kvv'!$B$1:$BX$1,0),FALSE)/1,0))</f>
        <v/>
      </c>
      <c r="Y220" t="str">
        <f>IF($D220="","",IFERROR(VLOOKUP($B220,Kraftvärmeprod!$B$1:$BX$550,MATCH(Y$2,Kraftvärmeprod!$B$1:$VX$1,0),FALSE)/1,0)-IFERROR(VLOOKUP($B220,'Slutlig allokering kvv'!$B$2:$BX$550,MATCH(Y$2,'Slutlig allokering kvv'!$B$1:$BX$1,0),FALSE)/1,0))</f>
        <v/>
      </c>
      <c r="Z220" t="str">
        <f>IF($D220="","",IFERROR(VLOOKUP($B220,Kraftvärmeprod!$B$1:$BX$550,MATCH(Z$2,Kraftvärmeprod!$B$1:$VX$1,0),FALSE)/1,0)-IFERROR(VLOOKUP($B220,'Slutlig allokering kvv'!$B$2:$BX$550,MATCH(Z$2,'Slutlig allokering kvv'!$B$1:$BX$1,0),FALSE)/1,0))</f>
        <v/>
      </c>
      <c r="AA220" t="str">
        <f>IF($D220="","",IFERROR(VLOOKUP($B220,Kraftvärmeprod!$B$1:$BX$550,MATCH(AA$2,Kraftvärmeprod!$B$1:$VX$1,0),FALSE)/1,0)-IFERROR(VLOOKUP($B220,'Slutlig allokering kvv'!$B$2:$BX$550,MATCH(AA$2,'Slutlig allokering kvv'!$B$1:$BX$1,0),FALSE)/1,0))</f>
        <v/>
      </c>
      <c r="AB220" t="str">
        <f>IF($D220="","",IFERROR(VLOOKUP($B220,Kraftvärmeprod!$B$1:$BX$550,MATCH(AB$2,Kraftvärmeprod!$B$1:$VX$1,0),FALSE)/1,0)-IFERROR(VLOOKUP($B220,'Slutlig allokering kvv'!$B$2:$BX$550,MATCH(AB$2,'Slutlig allokering kvv'!$B$1:$BX$1,0),FALSE)/1,0))</f>
        <v/>
      </c>
      <c r="AC220" t="str">
        <f>IF($D220="","",IFERROR(VLOOKUP($B220,Kraftvärmeprod!$B$1:$BX$550,MATCH(AC$2,Kraftvärmeprod!$B$1:$VX$1,0),FALSE)/1,0)-IFERROR(VLOOKUP($B220,'Slutlig allokering kvv'!$B$2:$BX$550,MATCH(AC$2,'Slutlig allokering kvv'!$B$1:$BX$1,0),FALSE)/1,0))</f>
        <v/>
      </c>
      <c r="AD220" t="str">
        <f>IF($D220="","",IFERROR(VLOOKUP($B220,Kraftvärmeprod!$B$1:$BX$550,MATCH(AD$2,Kraftvärmeprod!$B$1:$VX$1,0),FALSE)/1,0)-IFERROR(VLOOKUP($B220,'Slutlig allokering kvv'!$B$2:$BX$550,MATCH(AD$2,'Slutlig allokering kvv'!$B$1:$BX$1,0),FALSE)/1,0))</f>
        <v/>
      </c>
      <c r="AE220" t="str">
        <f>IF($D220="","",IFERROR(VLOOKUP($B220,Miljö!$B$1:$E$550,MATCH("Hjälpel kraftvärme (GWh)",Miljö!$B$1:$E$1,0),FALSE)/1,0)-IFERROR(VLOOKUP($B220,'Slutlig allokering kvv'!$B$2:$BX$549,MATCH(AE$2,'Slutlig allokering kvv'!$B$1:$BX$1,0),FALSE)/1,0))</f>
        <v/>
      </c>
      <c r="AI220" s="274">
        <f t="shared" si="12"/>
        <v>0</v>
      </c>
      <c r="AK220">
        <f>IFERROR(VLOOKUP($B220,'Slutlig allokering kvv'!$B$2:$AX$549,MATCH("Summa slutlig allokerad tillförd energi (utan hjälpel och rökgaskondensering):",'Slutlig allokering kvv'!$B$1:$AX$1,0),FALSE)/1,"")</f>
        <v>0</v>
      </c>
      <c r="AM220" s="275" t="str">
        <f>IFERROR(1-VLOOKUP($B220,'Slutlig allokering kvv'!$B$2:$AX$549,MATCH("Andel av bränsle i kvv som allokerats till värme, exklusive rökgaskondensering och hjälpel",'Slutlig allokering kvv'!$B$1:$AX$1,0),FALSE),"")</f>
        <v/>
      </c>
      <c r="AO220" s="115" t="str">
        <f t="shared" si="13"/>
        <v/>
      </c>
      <c r="AP220" s="276" t="str">
        <f t="shared" si="14"/>
        <v/>
      </c>
      <c r="AR220" s="115" t="str">
        <f t="shared" si="15"/>
        <v/>
      </c>
    </row>
    <row r="221" spans="1:44">
      <c r="A221" t="s">
        <v>364</v>
      </c>
      <c r="B221" t="s">
        <v>371</v>
      </c>
      <c r="C221" t="str">
        <f>IFERROR(VLOOKUP($B221,Kraftvärmeprod!$B$1:$AH$479,MATCH(C$2,Kraftvärmeprod!$B$1:$AG$1,0),FALSE)/1,"")</f>
        <v/>
      </c>
      <c r="D221" t="str">
        <f>IFERROR(VLOOKUP($B221,Kraftvärmeprod!$B$1:$AH$479,MATCH(D$2,Kraftvärmeprod!$B$1:$AG$1,0),FALSE)/1,"")</f>
        <v/>
      </c>
      <c r="F221" t="str">
        <f>IF($D221="","",IFERROR(VLOOKUP($B221,Kraftvärmeprod!$B$1:$BX$550,MATCH(F$2,Kraftvärmeprod!$B$1:$VX$1,0),FALSE)/1,0)-IFERROR(VLOOKUP($B221,'Slutlig allokering kvv'!$B$2:$BX$550,MATCH(F$2,'Slutlig allokering kvv'!$B$1:$BX$1,0),FALSE)/1,0))</f>
        <v/>
      </c>
      <c r="G221" t="str">
        <f>IF($D221="","",IFERROR(VLOOKUP($B221,Kraftvärmeprod!$B$1:$BX$550,MATCH(G$2,Kraftvärmeprod!$B$1:$VX$1,0),FALSE)/1,0)-IFERROR(VLOOKUP($B221,'Slutlig allokering kvv'!$B$2:$BX$550,MATCH(G$2,'Slutlig allokering kvv'!$B$1:$BX$1,0),FALSE)/1,0))</f>
        <v/>
      </c>
      <c r="H221" t="str">
        <f>IF($D221="","",IFERROR(VLOOKUP($B221,Kraftvärmeprod!$B$1:$BX$550,MATCH(H$2,Kraftvärmeprod!$B$1:$VX$1,0),FALSE)/1,0)-IFERROR(VLOOKUP($B221,'Slutlig allokering kvv'!$B$2:$BX$550,MATCH(H$2,'Slutlig allokering kvv'!$B$1:$BX$1,0),FALSE)/1,0))</f>
        <v/>
      </c>
      <c r="I221" t="str">
        <f>IF($D221="","",IFERROR(VLOOKUP($B221,Kraftvärmeprod!$B$1:$BX$550,MATCH(I$2,Kraftvärmeprod!$B$1:$VX$1,0),FALSE)/1,0)-IFERROR(VLOOKUP($B221,'Slutlig allokering kvv'!$B$2:$BX$550,MATCH(I$2,'Slutlig allokering kvv'!$B$1:$BX$1,0),FALSE)/1,0))</f>
        <v/>
      </c>
      <c r="J221" t="str">
        <f>IF($D221="","",IFERROR(VLOOKUP($B221,Kraftvärmeprod!$B$1:$BX$550,MATCH(J$2,Kraftvärmeprod!$B$1:$VX$1,0),FALSE)/1,0)-IFERROR(VLOOKUP($B221,'Slutlig allokering kvv'!$B$2:$BX$550,MATCH(J$2,'Slutlig allokering kvv'!$B$1:$BX$1,0),FALSE)/1,0))</f>
        <v/>
      </c>
      <c r="K221" t="str">
        <f>IF($D221="","",IFERROR(VLOOKUP($B221,Kraftvärmeprod!$B$1:$BX$550,MATCH(K$2,Kraftvärmeprod!$B$1:$VX$1,0),FALSE)/1,0)-IFERROR(VLOOKUP($B221,'Slutlig allokering kvv'!$B$2:$BX$550,MATCH(K$2,'Slutlig allokering kvv'!$B$1:$BX$1,0),FALSE)/1,0))</f>
        <v/>
      </c>
      <c r="L221" t="str">
        <f>IF($D221="","",IFERROR(VLOOKUP($B221,Kraftvärmeprod!$B$1:$BX$550,MATCH(L$2,Kraftvärmeprod!$B$1:$VX$1,0),FALSE)/1,0)-IFERROR(VLOOKUP($B221,'Slutlig allokering kvv'!$B$2:$BX$550,MATCH(L$2,'Slutlig allokering kvv'!$B$1:$BX$1,0),FALSE)/1,0))</f>
        <v/>
      </c>
      <c r="M221" t="str">
        <f>IF($D221="","",IFERROR(VLOOKUP($B221,Kraftvärmeprod!$B$1:$BX$550,MATCH(M$2,Kraftvärmeprod!$B$1:$VX$1,0),FALSE)/1,0)-IFERROR(VLOOKUP($B221,'Slutlig allokering kvv'!$B$2:$BX$550,MATCH(M$2,'Slutlig allokering kvv'!$B$1:$BX$1,0),FALSE)/1,0))</f>
        <v/>
      </c>
      <c r="N221" t="str">
        <f>IF($D221="","",IFERROR(VLOOKUP($B221,Kraftvärmeprod!$B$1:$BX$550,MATCH(N$2,Kraftvärmeprod!$B$1:$VX$1,0),FALSE)/1,0)-IFERROR(VLOOKUP($B221,'Slutlig allokering kvv'!$B$2:$BX$550,MATCH(N$2,'Slutlig allokering kvv'!$B$1:$BX$1,0),FALSE)/1,0))</f>
        <v/>
      </c>
      <c r="O221" t="str">
        <f>IF($D221="","",IFERROR(VLOOKUP($B221,Kraftvärmeprod!$B$1:$BX$550,MATCH(O$2,Kraftvärmeprod!$B$1:$VX$1,0),FALSE)/1,0)-IFERROR(VLOOKUP($B221,'Slutlig allokering kvv'!$B$2:$BX$550,MATCH(O$2,'Slutlig allokering kvv'!$B$1:$BX$1,0),FALSE)/1,0))</f>
        <v/>
      </c>
      <c r="P221" t="str">
        <f>IF($D221="","",IFERROR(VLOOKUP($B221,Kraftvärmeprod!$B$1:$BX$550,MATCH(P$2,Kraftvärmeprod!$B$1:$VX$1,0),FALSE)/1,0)-IFERROR(VLOOKUP($B221,'Slutlig allokering kvv'!$B$2:$BX$550,MATCH(P$2,'Slutlig allokering kvv'!$B$1:$BX$1,0),FALSE)/1,0))</f>
        <v/>
      </c>
      <c r="Q221" t="str">
        <f>IF($D221="","",IFERROR(VLOOKUP($B221,Kraftvärmeprod!$B$1:$BX$550,MATCH(Q$2,Kraftvärmeprod!$B$1:$VX$1,0),FALSE)/1,0)-IFERROR(VLOOKUP($B221,'Slutlig allokering kvv'!$B$2:$BX$550,MATCH(Q$2,'Slutlig allokering kvv'!$B$1:$BX$1,0),FALSE)/1,0))</f>
        <v/>
      </c>
      <c r="R221" t="str">
        <f>IF($D221="","",IFERROR(VLOOKUP($B221,Kraftvärmeprod!$B$1:$BX$550,MATCH(R$2,Kraftvärmeprod!$B$1:$VX$1,0),FALSE)/1,0)-IFERROR(VLOOKUP($B221,'Slutlig allokering kvv'!$B$2:$BX$550,MATCH(R$2,'Slutlig allokering kvv'!$B$1:$BX$1,0),FALSE)/1,0))</f>
        <v/>
      </c>
      <c r="S221" t="str">
        <f>IF($D221="","",IFERROR(VLOOKUP($B221,Kraftvärmeprod!$B$1:$BX$550,MATCH(S$2,Kraftvärmeprod!$B$1:$VX$1,0),FALSE)/1,0)-IFERROR(VLOOKUP($B221,'Slutlig allokering kvv'!$B$2:$BX$550,MATCH(S$2,'Slutlig allokering kvv'!$B$1:$BX$1,0),FALSE)/1,0))</f>
        <v/>
      </c>
      <c r="T221" t="str">
        <f>IF($D221="","",IFERROR(VLOOKUP($B221,Kraftvärmeprod!$B$1:$BX$550,MATCH(T$2,Kraftvärmeprod!$B$1:$VX$1,0),FALSE)/1,0)-IFERROR(VLOOKUP($B221,'Slutlig allokering kvv'!$B$2:$BX$550,MATCH(T$2,'Slutlig allokering kvv'!$B$1:$BX$1,0),FALSE)/1,0))</f>
        <v/>
      </c>
      <c r="U221" t="str">
        <f>IF($D221="","",IFERROR(VLOOKUP($B221,Kraftvärmeprod!$B$1:$BX$550,MATCH(U$2,Kraftvärmeprod!$B$1:$VX$1,0),FALSE)/1,0)-IFERROR(VLOOKUP($B221,'Slutlig allokering kvv'!$B$2:$BX$550,MATCH(U$2,'Slutlig allokering kvv'!$B$1:$BX$1,0),FALSE)/1,0))</f>
        <v/>
      </c>
      <c r="V221" t="str">
        <f>IF($D221="","",IFERROR(VLOOKUP($B221,Kraftvärmeprod!$B$1:$BX$550,MATCH(V$2,Kraftvärmeprod!$B$1:$VX$1,0),FALSE)/1,0)-IFERROR(VLOOKUP($B221,'Slutlig allokering kvv'!$B$2:$BX$550,MATCH(V$2,'Slutlig allokering kvv'!$B$1:$BX$1,0),FALSE)/1,0))</f>
        <v/>
      </c>
      <c r="W221" t="str">
        <f>IF($D221="","",IFERROR(VLOOKUP($B221,Kraftvärmeprod!$B$1:$BX$550,MATCH(W$2,Kraftvärmeprod!$B$1:$VX$1,0),FALSE)/1,0)-IFERROR(VLOOKUP($B221,'Slutlig allokering kvv'!$B$2:$BX$550,MATCH(W$2,'Slutlig allokering kvv'!$B$1:$BX$1,0),FALSE)/1,0))</f>
        <v/>
      </c>
      <c r="X221" t="str">
        <f>IF($D221="","",IFERROR(VLOOKUP($B221,Kraftvärmeprod!$B$1:$BX$550,MATCH(X$2,Kraftvärmeprod!$B$1:$VX$1,0),FALSE)/1,0)-IFERROR(VLOOKUP($B221,'Slutlig allokering kvv'!$B$2:$BX$550,MATCH(X$2,'Slutlig allokering kvv'!$B$1:$BX$1,0),FALSE)/1,0))</f>
        <v/>
      </c>
      <c r="Y221" t="str">
        <f>IF($D221="","",IFERROR(VLOOKUP($B221,Kraftvärmeprod!$B$1:$BX$550,MATCH(Y$2,Kraftvärmeprod!$B$1:$VX$1,0),FALSE)/1,0)-IFERROR(VLOOKUP($B221,'Slutlig allokering kvv'!$B$2:$BX$550,MATCH(Y$2,'Slutlig allokering kvv'!$B$1:$BX$1,0),FALSE)/1,0))</f>
        <v/>
      </c>
      <c r="Z221" t="str">
        <f>IF($D221="","",IFERROR(VLOOKUP($B221,Kraftvärmeprod!$B$1:$BX$550,MATCH(Z$2,Kraftvärmeprod!$B$1:$VX$1,0),FALSE)/1,0)-IFERROR(VLOOKUP($B221,'Slutlig allokering kvv'!$B$2:$BX$550,MATCH(Z$2,'Slutlig allokering kvv'!$B$1:$BX$1,0),FALSE)/1,0))</f>
        <v/>
      </c>
      <c r="AA221" t="str">
        <f>IF($D221="","",IFERROR(VLOOKUP($B221,Kraftvärmeprod!$B$1:$BX$550,MATCH(AA$2,Kraftvärmeprod!$B$1:$VX$1,0),FALSE)/1,0)-IFERROR(VLOOKUP($B221,'Slutlig allokering kvv'!$B$2:$BX$550,MATCH(AA$2,'Slutlig allokering kvv'!$B$1:$BX$1,0),FALSE)/1,0))</f>
        <v/>
      </c>
      <c r="AB221" t="str">
        <f>IF($D221="","",IFERROR(VLOOKUP($B221,Kraftvärmeprod!$B$1:$BX$550,MATCH(AB$2,Kraftvärmeprod!$B$1:$VX$1,0),FALSE)/1,0)-IFERROR(VLOOKUP($B221,'Slutlig allokering kvv'!$B$2:$BX$550,MATCH(AB$2,'Slutlig allokering kvv'!$B$1:$BX$1,0),FALSE)/1,0))</f>
        <v/>
      </c>
      <c r="AC221" t="str">
        <f>IF($D221="","",IFERROR(VLOOKUP($B221,Kraftvärmeprod!$B$1:$BX$550,MATCH(AC$2,Kraftvärmeprod!$B$1:$VX$1,0),FALSE)/1,0)-IFERROR(VLOOKUP($B221,'Slutlig allokering kvv'!$B$2:$BX$550,MATCH(AC$2,'Slutlig allokering kvv'!$B$1:$BX$1,0),FALSE)/1,0))</f>
        <v/>
      </c>
      <c r="AD221" t="str">
        <f>IF($D221="","",IFERROR(VLOOKUP($B221,Kraftvärmeprod!$B$1:$BX$550,MATCH(AD$2,Kraftvärmeprod!$B$1:$VX$1,0),FALSE)/1,0)-IFERROR(VLOOKUP($B221,'Slutlig allokering kvv'!$B$2:$BX$550,MATCH(AD$2,'Slutlig allokering kvv'!$B$1:$BX$1,0),FALSE)/1,0))</f>
        <v/>
      </c>
      <c r="AE221" t="str">
        <f>IF($D221="","",IFERROR(VLOOKUP($B221,Miljö!$B$1:$E$550,MATCH("Hjälpel kraftvärme (GWh)",Miljö!$B$1:$E$1,0),FALSE)/1,0)-IFERROR(VLOOKUP($B221,'Slutlig allokering kvv'!$B$2:$BX$549,MATCH(AE$2,'Slutlig allokering kvv'!$B$1:$BX$1,0),FALSE)/1,0))</f>
        <v/>
      </c>
      <c r="AI221" s="274">
        <f t="shared" si="12"/>
        <v>0</v>
      </c>
      <c r="AK221">
        <f>IFERROR(VLOOKUP($B221,'Slutlig allokering kvv'!$B$2:$AX$549,MATCH("Summa slutlig allokerad tillförd energi (utan hjälpel och rökgaskondensering):",'Slutlig allokering kvv'!$B$1:$AX$1,0),FALSE)/1,"")</f>
        <v>0</v>
      </c>
      <c r="AM221" s="275" t="str">
        <f>IFERROR(1-VLOOKUP($B221,'Slutlig allokering kvv'!$B$2:$AX$549,MATCH("Andel av bränsle i kvv som allokerats till värme, exklusive rökgaskondensering och hjälpel",'Slutlig allokering kvv'!$B$1:$AX$1,0),FALSE),"")</f>
        <v/>
      </c>
      <c r="AO221" s="115" t="str">
        <f t="shared" si="13"/>
        <v/>
      </c>
      <c r="AP221" s="276" t="str">
        <f t="shared" si="14"/>
        <v/>
      </c>
      <c r="AR221" s="115" t="str">
        <f t="shared" si="15"/>
        <v/>
      </c>
    </row>
    <row r="222" spans="1:44">
      <c r="A222" t="s">
        <v>364</v>
      </c>
      <c r="B222" t="s">
        <v>372</v>
      </c>
      <c r="C222">
        <f>IFERROR(VLOOKUP($B222,Kraftvärmeprod!$B$1:$AH$479,MATCH(C$2,Kraftvärmeprod!$B$1:$AG$1,0),FALSE)/1,"")</f>
        <v>101.474</v>
      </c>
      <c r="D222">
        <f>IFERROR(VLOOKUP($B222,Kraftvärmeprod!$B$1:$AH$479,MATCH(D$2,Kraftvärmeprod!$B$1:$AG$1,0),FALSE)/1,"")</f>
        <v>17.45</v>
      </c>
      <c r="F222">
        <f>IF($D222="","",IFERROR(VLOOKUP($B222,Kraftvärmeprod!$B$1:$BX$550,MATCH(F$2,Kraftvärmeprod!$B$1:$VX$1,0),FALSE)/1,0)-IFERROR(VLOOKUP($B222,'Slutlig allokering kvv'!$B$2:$BX$550,MATCH(F$2,'Slutlig allokering kvv'!$B$1:$BX$1,0),FALSE)/1,0))</f>
        <v>0</v>
      </c>
      <c r="G222">
        <f>IF($D222="","",IFERROR(VLOOKUP($B222,Kraftvärmeprod!$B$1:$BX$550,MATCH(G$2,Kraftvärmeprod!$B$1:$VX$1,0),FALSE)/1,0)-IFERROR(VLOOKUP($B222,'Slutlig allokering kvv'!$B$2:$BX$550,MATCH(G$2,'Slutlig allokering kvv'!$B$1:$BX$1,0),FALSE)/1,0))</f>
        <v>0</v>
      </c>
      <c r="H222">
        <f>IF($D222="","",IFERROR(VLOOKUP($B222,Kraftvärmeprod!$B$1:$BX$550,MATCH(H$2,Kraftvärmeprod!$B$1:$VX$1,0),FALSE)/1,0)-IFERROR(VLOOKUP($B222,'Slutlig allokering kvv'!$B$2:$BX$550,MATCH(H$2,'Slutlig allokering kvv'!$B$1:$BX$1,0),FALSE)/1,0))</f>
        <v>0</v>
      </c>
      <c r="I222">
        <f>IF($D222="","",IFERROR(VLOOKUP($B222,Kraftvärmeprod!$B$1:$BX$550,MATCH(I$2,Kraftvärmeprod!$B$1:$VX$1,0),FALSE)/1,0)-IFERROR(VLOOKUP($B222,'Slutlig allokering kvv'!$B$2:$BX$550,MATCH(I$2,'Slutlig allokering kvv'!$B$1:$BX$1,0),FALSE)/1,0))</f>
        <v>0</v>
      </c>
      <c r="J222">
        <f>IF($D222="","",IFERROR(VLOOKUP($B222,Kraftvärmeprod!$B$1:$BX$550,MATCH(J$2,Kraftvärmeprod!$B$1:$VX$1,0),FALSE)/1,0)-IFERROR(VLOOKUP($B222,'Slutlig allokering kvv'!$B$2:$BX$550,MATCH(J$2,'Slutlig allokering kvv'!$B$1:$BX$1,0),FALSE)/1,0))</f>
        <v>0</v>
      </c>
      <c r="K222">
        <f>IF($D222="","",IFERROR(VLOOKUP($B222,Kraftvärmeprod!$B$1:$BX$550,MATCH(K$2,Kraftvärmeprod!$B$1:$VX$1,0),FALSE)/1,0)-IFERROR(VLOOKUP($B222,'Slutlig allokering kvv'!$B$2:$BX$550,MATCH(K$2,'Slutlig allokering kvv'!$B$1:$BX$1,0),FALSE)/1,0))</f>
        <v>0</v>
      </c>
      <c r="L222">
        <f>IF($D222="","",IFERROR(VLOOKUP($B222,Kraftvärmeprod!$B$1:$BX$550,MATCH(L$2,Kraftvärmeprod!$B$1:$VX$1,0),FALSE)/1,0)-IFERROR(VLOOKUP($B222,'Slutlig allokering kvv'!$B$2:$BX$550,MATCH(L$2,'Slutlig allokering kvv'!$B$1:$BX$1,0),FALSE)/1,0))</f>
        <v>2.1216900000000001</v>
      </c>
      <c r="M222">
        <f>IF($D222="","",IFERROR(VLOOKUP($B222,Kraftvärmeprod!$B$1:$BX$550,MATCH(M$2,Kraftvärmeprod!$B$1:$VX$1,0),FALSE)/1,0)-IFERROR(VLOOKUP($B222,'Slutlig allokering kvv'!$B$2:$BX$550,MATCH(M$2,'Slutlig allokering kvv'!$B$1:$BX$1,0),FALSE)/1,0))</f>
        <v>12.557099999999998</v>
      </c>
      <c r="N222">
        <f>IF($D222="","",IFERROR(VLOOKUP($B222,Kraftvärmeprod!$B$1:$BX$550,MATCH(N$2,Kraftvärmeprod!$B$1:$VX$1,0),FALSE)/1,0)-IFERROR(VLOOKUP($B222,'Slutlig allokering kvv'!$B$2:$BX$550,MATCH(N$2,'Slutlig allokering kvv'!$B$1:$BX$1,0),FALSE)/1,0))</f>
        <v>4.4436</v>
      </c>
      <c r="O222">
        <f>IF($D222="","",IFERROR(VLOOKUP($B222,Kraftvärmeprod!$B$1:$BX$550,MATCH(O$2,Kraftvärmeprod!$B$1:$VX$1,0),FALSE)/1,0)-IFERROR(VLOOKUP($B222,'Slutlig allokering kvv'!$B$2:$BX$550,MATCH(O$2,'Slutlig allokering kvv'!$B$1:$BX$1,0),FALSE)/1,0))</f>
        <v>12.986700000000003</v>
      </c>
      <c r="P222">
        <f>IF($D222="","",IFERROR(VLOOKUP($B222,Kraftvärmeprod!$B$1:$BX$550,MATCH(P$2,Kraftvärmeprod!$B$1:$VX$1,0),FALSE)/1,0)-IFERROR(VLOOKUP($B222,'Slutlig allokering kvv'!$B$2:$BX$550,MATCH(P$2,'Slutlig allokering kvv'!$B$1:$BX$1,0),FALSE)/1,0))</f>
        <v>0</v>
      </c>
      <c r="Q222">
        <f>IF($D222="","",IFERROR(VLOOKUP($B222,Kraftvärmeprod!$B$1:$BX$550,MATCH(Q$2,Kraftvärmeprod!$B$1:$VX$1,0),FALSE)/1,0)-IFERROR(VLOOKUP($B222,'Slutlig allokering kvv'!$B$2:$BX$550,MATCH(Q$2,'Slutlig allokering kvv'!$B$1:$BX$1,0),FALSE)/1,0))</f>
        <v>12.317900000000002</v>
      </c>
      <c r="R222">
        <f>IF($D222="","",IFERROR(VLOOKUP($B222,Kraftvärmeprod!$B$1:$BX$550,MATCH(R$2,Kraftvärmeprod!$B$1:$VX$1,0),FALSE)/1,0)-IFERROR(VLOOKUP($B222,'Slutlig allokering kvv'!$B$2:$BX$550,MATCH(R$2,'Slutlig allokering kvv'!$B$1:$BX$1,0),FALSE)/1,0))</f>
        <v>0</v>
      </c>
      <c r="S222">
        <f>IF($D222="","",IFERROR(VLOOKUP($B222,Kraftvärmeprod!$B$1:$BX$550,MATCH(S$2,Kraftvärmeprod!$B$1:$VX$1,0),FALSE)/1,0)-IFERROR(VLOOKUP($B222,'Slutlig allokering kvv'!$B$2:$BX$550,MATCH(S$2,'Slutlig allokering kvv'!$B$1:$BX$1,0),FALSE)/1,0))</f>
        <v>0</v>
      </c>
      <c r="T222">
        <f>IF($D222="","",IFERROR(VLOOKUP($B222,Kraftvärmeprod!$B$1:$BX$550,MATCH(T$2,Kraftvärmeprod!$B$1:$VX$1,0),FALSE)/1,0)-IFERROR(VLOOKUP($B222,'Slutlig allokering kvv'!$B$2:$BX$550,MATCH(T$2,'Slutlig allokering kvv'!$B$1:$BX$1,0),FALSE)/1,0))</f>
        <v>0</v>
      </c>
      <c r="U222">
        <f>IF($D222="","",IFERROR(VLOOKUP($B222,Kraftvärmeprod!$B$1:$BX$550,MATCH(U$2,Kraftvärmeprod!$B$1:$VX$1,0),FALSE)/1,0)-IFERROR(VLOOKUP($B222,'Slutlig allokering kvv'!$B$2:$BX$550,MATCH(U$2,'Slutlig allokering kvv'!$B$1:$BX$1,0),FALSE)/1,0))</f>
        <v>0</v>
      </c>
      <c r="V222">
        <f>IF($D222="","",IFERROR(VLOOKUP($B222,Kraftvärmeprod!$B$1:$BX$550,MATCH(V$2,Kraftvärmeprod!$B$1:$VX$1,0),FALSE)/1,0)-IFERROR(VLOOKUP($B222,'Slutlig allokering kvv'!$B$2:$BX$550,MATCH(V$2,'Slutlig allokering kvv'!$B$1:$BX$1,0),FALSE)/1,0))</f>
        <v>0</v>
      </c>
      <c r="W222">
        <f>IF($D222="","",IFERROR(VLOOKUP($B222,Kraftvärmeprod!$B$1:$BX$550,MATCH(W$2,Kraftvärmeprod!$B$1:$VX$1,0),FALSE)/1,0)-IFERROR(VLOOKUP($B222,'Slutlig allokering kvv'!$B$2:$BX$550,MATCH(W$2,'Slutlig allokering kvv'!$B$1:$BX$1,0),FALSE)/1,0))</f>
        <v>0</v>
      </c>
      <c r="X222">
        <f>IF($D222="","",IFERROR(VLOOKUP($B222,Kraftvärmeprod!$B$1:$BX$550,MATCH(X$2,Kraftvärmeprod!$B$1:$VX$1,0),FALSE)/1,0)-IFERROR(VLOOKUP($B222,'Slutlig allokering kvv'!$B$2:$BX$550,MATCH(X$2,'Slutlig allokering kvv'!$B$1:$BX$1,0),FALSE)/1,0))</f>
        <v>0</v>
      </c>
      <c r="Y222">
        <f>IF($D222="","",IFERROR(VLOOKUP($B222,Kraftvärmeprod!$B$1:$BX$550,MATCH(Y$2,Kraftvärmeprod!$B$1:$VX$1,0),FALSE)/1,0)-IFERROR(VLOOKUP($B222,'Slutlig allokering kvv'!$B$2:$BX$550,MATCH(Y$2,'Slutlig allokering kvv'!$B$1:$BX$1,0),FALSE)/1,0))</f>
        <v>0</v>
      </c>
      <c r="Z222">
        <f>IF($D222="","",IFERROR(VLOOKUP($B222,Kraftvärmeprod!$B$1:$BX$550,MATCH(Z$2,Kraftvärmeprod!$B$1:$VX$1,0),FALSE)/1,0)-IFERROR(VLOOKUP($B222,'Slutlig allokering kvv'!$B$2:$BX$550,MATCH(Z$2,'Slutlig allokering kvv'!$B$1:$BX$1,0),FALSE)/1,0))</f>
        <v>1.99308</v>
      </c>
      <c r="AA222">
        <f>IF($D222="","",IFERROR(VLOOKUP($B222,Kraftvärmeprod!$B$1:$BX$550,MATCH(AA$2,Kraftvärmeprod!$B$1:$VX$1,0),FALSE)/1,0)-IFERROR(VLOOKUP($B222,'Slutlig allokering kvv'!$B$2:$BX$550,MATCH(AA$2,'Slutlig allokering kvv'!$B$1:$BX$1,0),FALSE)/1,0))</f>
        <v>0</v>
      </c>
      <c r="AB222">
        <f>IF($D222="","",IFERROR(VLOOKUP($B222,Kraftvärmeprod!$B$1:$BX$550,MATCH(AB$2,Kraftvärmeprod!$B$1:$VX$1,0),FALSE)/1,0)-IFERROR(VLOOKUP($B222,'Slutlig allokering kvv'!$B$2:$BX$550,MATCH(AB$2,'Slutlig allokering kvv'!$B$1:$BX$1,0),FALSE)/1,0))</f>
        <v>0</v>
      </c>
      <c r="AC222">
        <f>IF($D222="","",IFERROR(VLOOKUP($B222,Kraftvärmeprod!$B$1:$BX$550,MATCH(AC$2,Kraftvärmeprod!$B$1:$VX$1,0),FALSE)/1,0)-IFERROR(VLOOKUP($B222,'Slutlig allokering kvv'!$B$2:$BX$550,MATCH(AC$2,'Slutlig allokering kvv'!$B$1:$BX$1,0),FALSE)/1,0))</f>
        <v>0</v>
      </c>
      <c r="AD222">
        <f>IF($D222="","",IFERROR(VLOOKUP($B222,Kraftvärmeprod!$B$1:$BX$550,MATCH(AD$2,Kraftvärmeprod!$B$1:$VX$1,0),FALSE)/1,0)-IFERROR(VLOOKUP($B222,'Slutlig allokering kvv'!$B$2:$BX$550,MATCH(AD$2,'Slutlig allokering kvv'!$B$1:$BX$1,0),FALSE)/1,0))</f>
        <v>0</v>
      </c>
      <c r="AE222">
        <f>IF($D222="","",IFERROR(VLOOKUP($B222,Miljö!$B$1:$E$550,MATCH("Hjälpel kraftvärme (GWh)",Miljö!$B$1:$E$1,0),FALSE)/1,0)-IFERROR(VLOOKUP($B222,'Slutlig allokering kvv'!$B$2:$BX$549,MATCH(AE$2,'Slutlig allokering kvv'!$B$1:$BX$1,0),FALSE)/1,0))</f>
        <v>1.3174100000000002</v>
      </c>
      <c r="AI222" s="274">
        <f t="shared" si="12"/>
        <v>46.420070000000003</v>
      </c>
      <c r="AK222">
        <f>IFERROR(VLOOKUP($B222,'Slutlig allokering kvv'!$B$2:$AX$549,MATCH("Summa slutlig allokerad tillförd energi (utan hjälpel och rökgaskondensering):",'Slutlig allokering kvv'!$B$1:$AX$1,0),FALSE)/1,"")</f>
        <v>104.38993000000002</v>
      </c>
      <c r="AM222" s="275">
        <f>IFERROR(1-VLOOKUP($B222,'Slutlig allokering kvv'!$B$2:$AX$549,MATCH("Andel av bränsle i kvv som allokerats till värme, exklusive rökgaskondensering och hjälpel",'Slutlig allokering kvv'!$B$1:$AX$1,0),FALSE),"")</f>
        <v>0.30780498640673681</v>
      </c>
      <c r="AO222" s="115">
        <f t="shared" si="13"/>
        <v>0.30780498640673692</v>
      </c>
      <c r="AP222" s="276">
        <f t="shared" si="14"/>
        <v>-1.1102230246251565E-16</v>
      </c>
      <c r="AR222" s="115">
        <f t="shared" si="15"/>
        <v>0.36554087061151946</v>
      </c>
    </row>
    <row r="223" spans="1:44">
      <c r="A223" t="s">
        <v>364</v>
      </c>
      <c r="B223" t="s">
        <v>373</v>
      </c>
      <c r="C223" t="str">
        <f>IFERROR(VLOOKUP($B223,Kraftvärmeprod!$B$1:$AH$479,MATCH(C$2,Kraftvärmeprod!$B$1:$AG$1,0),FALSE)/1,"")</f>
        <v/>
      </c>
      <c r="D223" t="str">
        <f>IFERROR(VLOOKUP($B223,Kraftvärmeprod!$B$1:$AH$479,MATCH(D$2,Kraftvärmeprod!$B$1:$AG$1,0),FALSE)/1,"")</f>
        <v/>
      </c>
      <c r="F223" t="str">
        <f>IF($D223="","",IFERROR(VLOOKUP($B223,Kraftvärmeprod!$B$1:$BX$550,MATCH(F$2,Kraftvärmeprod!$B$1:$VX$1,0),FALSE)/1,0)-IFERROR(VLOOKUP($B223,'Slutlig allokering kvv'!$B$2:$BX$550,MATCH(F$2,'Slutlig allokering kvv'!$B$1:$BX$1,0),FALSE)/1,0))</f>
        <v/>
      </c>
      <c r="G223" t="str">
        <f>IF($D223="","",IFERROR(VLOOKUP($B223,Kraftvärmeprod!$B$1:$BX$550,MATCH(G$2,Kraftvärmeprod!$B$1:$VX$1,0),FALSE)/1,0)-IFERROR(VLOOKUP($B223,'Slutlig allokering kvv'!$B$2:$BX$550,MATCH(G$2,'Slutlig allokering kvv'!$B$1:$BX$1,0),FALSE)/1,0))</f>
        <v/>
      </c>
      <c r="H223" t="str">
        <f>IF($D223="","",IFERROR(VLOOKUP($B223,Kraftvärmeprod!$B$1:$BX$550,MATCH(H$2,Kraftvärmeprod!$B$1:$VX$1,0),FALSE)/1,0)-IFERROR(VLOOKUP($B223,'Slutlig allokering kvv'!$B$2:$BX$550,MATCH(H$2,'Slutlig allokering kvv'!$B$1:$BX$1,0),FALSE)/1,0))</f>
        <v/>
      </c>
      <c r="I223" t="str">
        <f>IF($D223="","",IFERROR(VLOOKUP($B223,Kraftvärmeprod!$B$1:$BX$550,MATCH(I$2,Kraftvärmeprod!$B$1:$VX$1,0),FALSE)/1,0)-IFERROR(VLOOKUP($B223,'Slutlig allokering kvv'!$B$2:$BX$550,MATCH(I$2,'Slutlig allokering kvv'!$B$1:$BX$1,0),FALSE)/1,0))</f>
        <v/>
      </c>
      <c r="J223" t="str">
        <f>IF($D223="","",IFERROR(VLOOKUP($B223,Kraftvärmeprod!$B$1:$BX$550,MATCH(J$2,Kraftvärmeprod!$B$1:$VX$1,0),FALSE)/1,0)-IFERROR(VLOOKUP($B223,'Slutlig allokering kvv'!$B$2:$BX$550,MATCH(J$2,'Slutlig allokering kvv'!$B$1:$BX$1,0),FALSE)/1,0))</f>
        <v/>
      </c>
      <c r="K223" t="str">
        <f>IF($D223="","",IFERROR(VLOOKUP($B223,Kraftvärmeprod!$B$1:$BX$550,MATCH(K$2,Kraftvärmeprod!$B$1:$VX$1,0),FALSE)/1,0)-IFERROR(VLOOKUP($B223,'Slutlig allokering kvv'!$B$2:$BX$550,MATCH(K$2,'Slutlig allokering kvv'!$B$1:$BX$1,0),FALSE)/1,0))</f>
        <v/>
      </c>
      <c r="L223" t="str">
        <f>IF($D223="","",IFERROR(VLOOKUP($B223,Kraftvärmeprod!$B$1:$BX$550,MATCH(L$2,Kraftvärmeprod!$B$1:$VX$1,0),FALSE)/1,0)-IFERROR(VLOOKUP($B223,'Slutlig allokering kvv'!$B$2:$BX$550,MATCH(L$2,'Slutlig allokering kvv'!$B$1:$BX$1,0),FALSE)/1,0))</f>
        <v/>
      </c>
      <c r="M223" t="str">
        <f>IF($D223="","",IFERROR(VLOOKUP($B223,Kraftvärmeprod!$B$1:$BX$550,MATCH(M$2,Kraftvärmeprod!$B$1:$VX$1,0),FALSE)/1,0)-IFERROR(VLOOKUP($B223,'Slutlig allokering kvv'!$B$2:$BX$550,MATCH(M$2,'Slutlig allokering kvv'!$B$1:$BX$1,0),FALSE)/1,0))</f>
        <v/>
      </c>
      <c r="N223" t="str">
        <f>IF($D223="","",IFERROR(VLOOKUP($B223,Kraftvärmeprod!$B$1:$BX$550,MATCH(N$2,Kraftvärmeprod!$B$1:$VX$1,0),FALSE)/1,0)-IFERROR(VLOOKUP($B223,'Slutlig allokering kvv'!$B$2:$BX$550,MATCH(N$2,'Slutlig allokering kvv'!$B$1:$BX$1,0),FALSE)/1,0))</f>
        <v/>
      </c>
      <c r="O223" t="str">
        <f>IF($D223="","",IFERROR(VLOOKUP($B223,Kraftvärmeprod!$B$1:$BX$550,MATCH(O$2,Kraftvärmeprod!$B$1:$VX$1,0),FALSE)/1,0)-IFERROR(VLOOKUP($B223,'Slutlig allokering kvv'!$B$2:$BX$550,MATCH(O$2,'Slutlig allokering kvv'!$B$1:$BX$1,0),FALSE)/1,0))</f>
        <v/>
      </c>
      <c r="P223" t="str">
        <f>IF($D223="","",IFERROR(VLOOKUP($B223,Kraftvärmeprod!$B$1:$BX$550,MATCH(P$2,Kraftvärmeprod!$B$1:$VX$1,0),FALSE)/1,0)-IFERROR(VLOOKUP($B223,'Slutlig allokering kvv'!$B$2:$BX$550,MATCH(P$2,'Slutlig allokering kvv'!$B$1:$BX$1,0),FALSE)/1,0))</f>
        <v/>
      </c>
      <c r="Q223" t="str">
        <f>IF($D223="","",IFERROR(VLOOKUP($B223,Kraftvärmeprod!$B$1:$BX$550,MATCH(Q$2,Kraftvärmeprod!$B$1:$VX$1,0),FALSE)/1,0)-IFERROR(VLOOKUP($B223,'Slutlig allokering kvv'!$B$2:$BX$550,MATCH(Q$2,'Slutlig allokering kvv'!$B$1:$BX$1,0),FALSE)/1,0))</f>
        <v/>
      </c>
      <c r="R223" t="str">
        <f>IF($D223="","",IFERROR(VLOOKUP($B223,Kraftvärmeprod!$B$1:$BX$550,MATCH(R$2,Kraftvärmeprod!$B$1:$VX$1,0),FALSE)/1,0)-IFERROR(VLOOKUP($B223,'Slutlig allokering kvv'!$B$2:$BX$550,MATCH(R$2,'Slutlig allokering kvv'!$B$1:$BX$1,0),FALSE)/1,0))</f>
        <v/>
      </c>
      <c r="S223" t="str">
        <f>IF($D223="","",IFERROR(VLOOKUP($B223,Kraftvärmeprod!$B$1:$BX$550,MATCH(S$2,Kraftvärmeprod!$B$1:$VX$1,0),FALSE)/1,0)-IFERROR(VLOOKUP($B223,'Slutlig allokering kvv'!$B$2:$BX$550,MATCH(S$2,'Slutlig allokering kvv'!$B$1:$BX$1,0),FALSE)/1,0))</f>
        <v/>
      </c>
      <c r="T223" t="str">
        <f>IF($D223="","",IFERROR(VLOOKUP($B223,Kraftvärmeprod!$B$1:$BX$550,MATCH(T$2,Kraftvärmeprod!$B$1:$VX$1,0),FALSE)/1,0)-IFERROR(VLOOKUP($B223,'Slutlig allokering kvv'!$B$2:$BX$550,MATCH(T$2,'Slutlig allokering kvv'!$B$1:$BX$1,0),FALSE)/1,0))</f>
        <v/>
      </c>
      <c r="U223" t="str">
        <f>IF($D223="","",IFERROR(VLOOKUP($B223,Kraftvärmeprod!$B$1:$BX$550,MATCH(U$2,Kraftvärmeprod!$B$1:$VX$1,0),FALSE)/1,0)-IFERROR(VLOOKUP($B223,'Slutlig allokering kvv'!$B$2:$BX$550,MATCH(U$2,'Slutlig allokering kvv'!$B$1:$BX$1,0),FALSE)/1,0))</f>
        <v/>
      </c>
      <c r="V223" t="str">
        <f>IF($D223="","",IFERROR(VLOOKUP($B223,Kraftvärmeprod!$B$1:$BX$550,MATCH(V$2,Kraftvärmeprod!$B$1:$VX$1,0),FALSE)/1,0)-IFERROR(VLOOKUP($B223,'Slutlig allokering kvv'!$B$2:$BX$550,MATCH(V$2,'Slutlig allokering kvv'!$B$1:$BX$1,0),FALSE)/1,0))</f>
        <v/>
      </c>
      <c r="W223" t="str">
        <f>IF($D223="","",IFERROR(VLOOKUP($B223,Kraftvärmeprod!$B$1:$BX$550,MATCH(W$2,Kraftvärmeprod!$B$1:$VX$1,0),FALSE)/1,0)-IFERROR(VLOOKUP($B223,'Slutlig allokering kvv'!$B$2:$BX$550,MATCH(W$2,'Slutlig allokering kvv'!$B$1:$BX$1,0),FALSE)/1,0))</f>
        <v/>
      </c>
      <c r="X223" t="str">
        <f>IF($D223="","",IFERROR(VLOOKUP($B223,Kraftvärmeprod!$B$1:$BX$550,MATCH(X$2,Kraftvärmeprod!$B$1:$VX$1,0),FALSE)/1,0)-IFERROR(VLOOKUP($B223,'Slutlig allokering kvv'!$B$2:$BX$550,MATCH(X$2,'Slutlig allokering kvv'!$B$1:$BX$1,0),FALSE)/1,0))</f>
        <v/>
      </c>
      <c r="Y223" t="str">
        <f>IF($D223="","",IFERROR(VLOOKUP($B223,Kraftvärmeprod!$B$1:$BX$550,MATCH(Y$2,Kraftvärmeprod!$B$1:$VX$1,0),FALSE)/1,0)-IFERROR(VLOOKUP($B223,'Slutlig allokering kvv'!$B$2:$BX$550,MATCH(Y$2,'Slutlig allokering kvv'!$B$1:$BX$1,0),FALSE)/1,0))</f>
        <v/>
      </c>
      <c r="Z223" t="str">
        <f>IF($D223="","",IFERROR(VLOOKUP($B223,Kraftvärmeprod!$B$1:$BX$550,MATCH(Z$2,Kraftvärmeprod!$B$1:$VX$1,0),FALSE)/1,0)-IFERROR(VLOOKUP($B223,'Slutlig allokering kvv'!$B$2:$BX$550,MATCH(Z$2,'Slutlig allokering kvv'!$B$1:$BX$1,0),FALSE)/1,0))</f>
        <v/>
      </c>
      <c r="AA223" t="str">
        <f>IF($D223="","",IFERROR(VLOOKUP($B223,Kraftvärmeprod!$B$1:$BX$550,MATCH(AA$2,Kraftvärmeprod!$B$1:$VX$1,0),FALSE)/1,0)-IFERROR(VLOOKUP($B223,'Slutlig allokering kvv'!$B$2:$BX$550,MATCH(AA$2,'Slutlig allokering kvv'!$B$1:$BX$1,0),FALSE)/1,0))</f>
        <v/>
      </c>
      <c r="AB223" t="str">
        <f>IF($D223="","",IFERROR(VLOOKUP($B223,Kraftvärmeprod!$B$1:$BX$550,MATCH(AB$2,Kraftvärmeprod!$B$1:$VX$1,0),FALSE)/1,0)-IFERROR(VLOOKUP($B223,'Slutlig allokering kvv'!$B$2:$BX$550,MATCH(AB$2,'Slutlig allokering kvv'!$B$1:$BX$1,0),FALSE)/1,0))</f>
        <v/>
      </c>
      <c r="AC223" t="str">
        <f>IF($D223="","",IFERROR(VLOOKUP($B223,Kraftvärmeprod!$B$1:$BX$550,MATCH(AC$2,Kraftvärmeprod!$B$1:$VX$1,0),FALSE)/1,0)-IFERROR(VLOOKUP($B223,'Slutlig allokering kvv'!$B$2:$BX$550,MATCH(AC$2,'Slutlig allokering kvv'!$B$1:$BX$1,0),FALSE)/1,0))</f>
        <v/>
      </c>
      <c r="AD223" t="str">
        <f>IF($D223="","",IFERROR(VLOOKUP($B223,Kraftvärmeprod!$B$1:$BX$550,MATCH(AD$2,Kraftvärmeprod!$B$1:$VX$1,0),FALSE)/1,0)-IFERROR(VLOOKUP($B223,'Slutlig allokering kvv'!$B$2:$BX$550,MATCH(AD$2,'Slutlig allokering kvv'!$B$1:$BX$1,0),FALSE)/1,0))</f>
        <v/>
      </c>
      <c r="AE223" t="str">
        <f>IF($D223="","",IFERROR(VLOOKUP($B223,Miljö!$B$1:$E$550,MATCH("Hjälpel kraftvärme (GWh)",Miljö!$B$1:$E$1,0),FALSE)/1,0)-IFERROR(VLOOKUP($B223,'Slutlig allokering kvv'!$B$2:$BX$549,MATCH(AE$2,'Slutlig allokering kvv'!$B$1:$BX$1,0),FALSE)/1,0))</f>
        <v/>
      </c>
      <c r="AI223" s="274">
        <f t="shared" si="12"/>
        <v>0</v>
      </c>
      <c r="AK223">
        <f>IFERROR(VLOOKUP($B223,'Slutlig allokering kvv'!$B$2:$AX$549,MATCH("Summa slutlig allokerad tillförd energi (utan hjälpel och rökgaskondensering):",'Slutlig allokering kvv'!$B$1:$AX$1,0),FALSE)/1,"")</f>
        <v>0</v>
      </c>
      <c r="AM223" s="275" t="str">
        <f>IFERROR(1-VLOOKUP($B223,'Slutlig allokering kvv'!$B$2:$AX$549,MATCH("Andel av bränsle i kvv som allokerats till värme, exklusive rökgaskondensering och hjälpel",'Slutlig allokering kvv'!$B$1:$AX$1,0),FALSE),"")</f>
        <v/>
      </c>
      <c r="AO223" s="115" t="str">
        <f t="shared" si="13"/>
        <v/>
      </c>
      <c r="AP223" s="276" t="str">
        <f t="shared" si="14"/>
        <v/>
      </c>
      <c r="AR223" s="115" t="str">
        <f t="shared" si="15"/>
        <v/>
      </c>
    </row>
    <row r="224" spans="1:44">
      <c r="A224" t="s">
        <v>364</v>
      </c>
      <c r="B224" t="s">
        <v>374</v>
      </c>
      <c r="C224">
        <f>IFERROR(VLOOKUP($B224,Kraftvärmeprod!$B$1:$AH$479,MATCH(C$2,Kraftvärmeprod!$B$1:$AG$1,0),FALSE)/1,"")</f>
        <v>75.087999999999994</v>
      </c>
      <c r="D224">
        <f>IFERROR(VLOOKUP($B224,Kraftvärmeprod!$B$1:$AH$479,MATCH(D$2,Kraftvärmeprod!$B$1:$AG$1,0),FALSE)/1,"")</f>
        <v>9.2479999999999993</v>
      </c>
      <c r="F224">
        <f>IF($D224="","",IFERROR(VLOOKUP($B224,Kraftvärmeprod!$B$1:$BX$550,MATCH(F$2,Kraftvärmeprod!$B$1:$VX$1,0),FALSE)/1,0)-IFERROR(VLOOKUP($B224,'Slutlig allokering kvv'!$B$2:$BX$550,MATCH(F$2,'Slutlig allokering kvv'!$B$1:$BX$1,0),FALSE)/1,0))</f>
        <v>0</v>
      </c>
      <c r="G224">
        <f>IF($D224="","",IFERROR(VLOOKUP($B224,Kraftvärmeprod!$B$1:$BX$550,MATCH(G$2,Kraftvärmeprod!$B$1:$VX$1,0),FALSE)/1,0)-IFERROR(VLOOKUP($B224,'Slutlig allokering kvv'!$B$2:$BX$550,MATCH(G$2,'Slutlig allokering kvv'!$B$1:$BX$1,0),FALSE)/1,0))</f>
        <v>0</v>
      </c>
      <c r="H224">
        <f>IF($D224="","",IFERROR(VLOOKUP($B224,Kraftvärmeprod!$B$1:$BX$550,MATCH(H$2,Kraftvärmeprod!$B$1:$VX$1,0),FALSE)/1,0)-IFERROR(VLOOKUP($B224,'Slutlig allokering kvv'!$B$2:$BX$550,MATCH(H$2,'Slutlig allokering kvv'!$B$1:$BX$1,0),FALSE)/1,0))</f>
        <v>0</v>
      </c>
      <c r="I224">
        <f>IF($D224="","",IFERROR(VLOOKUP($B224,Kraftvärmeprod!$B$1:$BX$550,MATCH(I$2,Kraftvärmeprod!$B$1:$VX$1,0),FALSE)/1,0)-IFERROR(VLOOKUP($B224,'Slutlig allokering kvv'!$B$2:$BX$550,MATCH(I$2,'Slutlig allokering kvv'!$B$1:$BX$1,0),FALSE)/1,0))</f>
        <v>0</v>
      </c>
      <c r="J224">
        <f>IF($D224="","",IFERROR(VLOOKUP($B224,Kraftvärmeprod!$B$1:$BX$550,MATCH(J$2,Kraftvärmeprod!$B$1:$VX$1,0),FALSE)/1,0)-IFERROR(VLOOKUP($B224,'Slutlig allokering kvv'!$B$2:$BX$550,MATCH(J$2,'Slutlig allokering kvv'!$B$1:$BX$1,0),FALSE)/1,0))</f>
        <v>0</v>
      </c>
      <c r="K224">
        <f>IF($D224="","",IFERROR(VLOOKUP($B224,Kraftvärmeprod!$B$1:$BX$550,MATCH(K$2,Kraftvärmeprod!$B$1:$VX$1,0),FALSE)/1,0)-IFERROR(VLOOKUP($B224,'Slutlig allokering kvv'!$B$2:$BX$550,MATCH(K$2,'Slutlig allokering kvv'!$B$1:$BX$1,0),FALSE)/1,0))</f>
        <v>0</v>
      </c>
      <c r="L224">
        <f>IF($D224="","",IFERROR(VLOOKUP($B224,Kraftvärmeprod!$B$1:$BX$550,MATCH(L$2,Kraftvärmeprod!$B$1:$VX$1,0),FALSE)/1,0)-IFERROR(VLOOKUP($B224,'Slutlig allokering kvv'!$B$2:$BX$550,MATCH(L$2,'Slutlig allokering kvv'!$B$1:$BX$1,0),FALSE)/1,0))</f>
        <v>0</v>
      </c>
      <c r="M224">
        <f>IF($D224="","",IFERROR(VLOOKUP($B224,Kraftvärmeprod!$B$1:$BX$550,MATCH(M$2,Kraftvärmeprod!$B$1:$VX$1,0),FALSE)/1,0)-IFERROR(VLOOKUP($B224,'Slutlig allokering kvv'!$B$2:$BX$550,MATCH(M$2,'Slutlig allokering kvv'!$B$1:$BX$1,0),FALSE)/1,0))</f>
        <v>0</v>
      </c>
      <c r="N224">
        <f>IF($D224="","",IFERROR(VLOOKUP($B224,Kraftvärmeprod!$B$1:$BX$550,MATCH(N$2,Kraftvärmeprod!$B$1:$VX$1,0),FALSE)/1,0)-IFERROR(VLOOKUP($B224,'Slutlig allokering kvv'!$B$2:$BX$550,MATCH(N$2,'Slutlig allokering kvv'!$B$1:$BX$1,0),FALSE)/1,0))</f>
        <v>0</v>
      </c>
      <c r="O224">
        <f>IF($D224="","",IFERROR(VLOOKUP($B224,Kraftvärmeprod!$B$1:$BX$550,MATCH(O$2,Kraftvärmeprod!$B$1:$VX$1,0),FALSE)/1,0)-IFERROR(VLOOKUP($B224,'Slutlig allokering kvv'!$B$2:$BX$550,MATCH(O$2,'Slutlig allokering kvv'!$B$1:$BX$1,0),FALSE)/1,0))</f>
        <v>21.779499999999999</v>
      </c>
      <c r="P224">
        <f>IF($D224="","",IFERROR(VLOOKUP($B224,Kraftvärmeprod!$B$1:$BX$550,MATCH(P$2,Kraftvärmeprod!$B$1:$VX$1,0),FALSE)/1,0)-IFERROR(VLOOKUP($B224,'Slutlig allokering kvv'!$B$2:$BX$550,MATCH(P$2,'Slutlig allokering kvv'!$B$1:$BX$1,0),FALSE)/1,0))</f>
        <v>0</v>
      </c>
      <c r="Q224">
        <f>IF($D224="","",IFERROR(VLOOKUP($B224,Kraftvärmeprod!$B$1:$BX$550,MATCH(Q$2,Kraftvärmeprod!$B$1:$VX$1,0),FALSE)/1,0)-IFERROR(VLOOKUP($B224,'Slutlig allokering kvv'!$B$2:$BX$550,MATCH(Q$2,'Slutlig allokering kvv'!$B$1:$BX$1,0),FALSE)/1,0))</f>
        <v>0</v>
      </c>
      <c r="R224">
        <f>IF($D224="","",IFERROR(VLOOKUP($B224,Kraftvärmeprod!$B$1:$BX$550,MATCH(R$2,Kraftvärmeprod!$B$1:$VX$1,0),FALSE)/1,0)-IFERROR(VLOOKUP($B224,'Slutlig allokering kvv'!$B$2:$BX$550,MATCH(R$2,'Slutlig allokering kvv'!$B$1:$BX$1,0),FALSE)/1,0))</f>
        <v>0</v>
      </c>
      <c r="S224">
        <f>IF($D224="","",IFERROR(VLOOKUP($B224,Kraftvärmeprod!$B$1:$BX$550,MATCH(S$2,Kraftvärmeprod!$B$1:$VX$1,0),FALSE)/1,0)-IFERROR(VLOOKUP($B224,'Slutlig allokering kvv'!$B$2:$BX$550,MATCH(S$2,'Slutlig allokering kvv'!$B$1:$BX$1,0),FALSE)/1,0))</f>
        <v>0</v>
      </c>
      <c r="T224">
        <f>IF($D224="","",IFERROR(VLOOKUP($B224,Kraftvärmeprod!$B$1:$BX$550,MATCH(T$2,Kraftvärmeprod!$B$1:$VX$1,0),FALSE)/1,0)-IFERROR(VLOOKUP($B224,'Slutlig allokering kvv'!$B$2:$BX$550,MATCH(T$2,'Slutlig allokering kvv'!$B$1:$BX$1,0),FALSE)/1,0))</f>
        <v>0</v>
      </c>
      <c r="U224">
        <f>IF($D224="","",IFERROR(VLOOKUP($B224,Kraftvärmeprod!$B$1:$BX$550,MATCH(U$2,Kraftvärmeprod!$B$1:$VX$1,0),FALSE)/1,0)-IFERROR(VLOOKUP($B224,'Slutlig allokering kvv'!$B$2:$BX$550,MATCH(U$2,'Slutlig allokering kvv'!$B$1:$BX$1,0),FALSE)/1,0))</f>
        <v>0</v>
      </c>
      <c r="V224">
        <f>IF($D224="","",IFERROR(VLOOKUP($B224,Kraftvärmeprod!$B$1:$BX$550,MATCH(V$2,Kraftvärmeprod!$B$1:$VX$1,0),FALSE)/1,0)-IFERROR(VLOOKUP($B224,'Slutlig allokering kvv'!$B$2:$BX$550,MATCH(V$2,'Slutlig allokering kvv'!$B$1:$BX$1,0),FALSE)/1,0))</f>
        <v>0</v>
      </c>
      <c r="W224">
        <f>IF($D224="","",IFERROR(VLOOKUP($B224,Kraftvärmeprod!$B$1:$BX$550,MATCH(W$2,Kraftvärmeprod!$B$1:$VX$1,0),FALSE)/1,0)-IFERROR(VLOOKUP($B224,'Slutlig allokering kvv'!$B$2:$BX$550,MATCH(W$2,'Slutlig allokering kvv'!$B$1:$BX$1,0),FALSE)/1,0))</f>
        <v>0</v>
      </c>
      <c r="X224">
        <f>IF($D224="","",IFERROR(VLOOKUP($B224,Kraftvärmeprod!$B$1:$BX$550,MATCH(X$2,Kraftvärmeprod!$B$1:$VX$1,0),FALSE)/1,0)-IFERROR(VLOOKUP($B224,'Slutlig allokering kvv'!$B$2:$BX$550,MATCH(X$2,'Slutlig allokering kvv'!$B$1:$BX$1,0),FALSE)/1,0))</f>
        <v>0</v>
      </c>
      <c r="Y224">
        <f>IF($D224="","",IFERROR(VLOOKUP($B224,Kraftvärmeprod!$B$1:$BX$550,MATCH(Y$2,Kraftvärmeprod!$B$1:$VX$1,0),FALSE)/1,0)-IFERROR(VLOOKUP($B224,'Slutlig allokering kvv'!$B$2:$BX$550,MATCH(Y$2,'Slutlig allokering kvv'!$B$1:$BX$1,0),FALSE)/1,0))</f>
        <v>0</v>
      </c>
      <c r="Z224">
        <f>IF($D224="","",IFERROR(VLOOKUP($B224,Kraftvärmeprod!$B$1:$BX$550,MATCH(Z$2,Kraftvärmeprod!$B$1:$VX$1,0),FALSE)/1,0)-IFERROR(VLOOKUP($B224,'Slutlig allokering kvv'!$B$2:$BX$550,MATCH(Z$2,'Slutlig allokering kvv'!$B$1:$BX$1,0),FALSE)/1,0))</f>
        <v>0</v>
      </c>
      <c r="AA224">
        <f>IF($D224="","",IFERROR(VLOOKUP($B224,Kraftvärmeprod!$B$1:$BX$550,MATCH(AA$2,Kraftvärmeprod!$B$1:$VX$1,0),FALSE)/1,0)-IFERROR(VLOOKUP($B224,'Slutlig allokering kvv'!$B$2:$BX$550,MATCH(AA$2,'Slutlig allokering kvv'!$B$1:$BX$1,0),FALSE)/1,0))</f>
        <v>0</v>
      </c>
      <c r="AB224">
        <f>IF($D224="","",IFERROR(VLOOKUP($B224,Kraftvärmeprod!$B$1:$BX$550,MATCH(AB$2,Kraftvärmeprod!$B$1:$VX$1,0),FALSE)/1,0)-IFERROR(VLOOKUP($B224,'Slutlig allokering kvv'!$B$2:$BX$550,MATCH(AB$2,'Slutlig allokering kvv'!$B$1:$BX$1,0),FALSE)/1,0))</f>
        <v>0</v>
      </c>
      <c r="AC224">
        <f>IF($D224="","",IFERROR(VLOOKUP($B224,Kraftvärmeprod!$B$1:$BX$550,MATCH(AC$2,Kraftvärmeprod!$B$1:$VX$1,0),FALSE)/1,0)-IFERROR(VLOOKUP($B224,'Slutlig allokering kvv'!$B$2:$BX$550,MATCH(AC$2,'Slutlig allokering kvv'!$B$1:$BX$1,0),FALSE)/1,0))</f>
        <v>0</v>
      </c>
      <c r="AD224">
        <f>IF($D224="","",IFERROR(VLOOKUP($B224,Kraftvärmeprod!$B$1:$BX$550,MATCH(AD$2,Kraftvärmeprod!$B$1:$VX$1,0),FALSE)/1,0)-IFERROR(VLOOKUP($B224,'Slutlig allokering kvv'!$B$2:$BX$550,MATCH(AD$2,'Slutlig allokering kvv'!$B$1:$BX$1,0),FALSE)/1,0))</f>
        <v>0</v>
      </c>
      <c r="AE224">
        <f>IF($D224="","",IFERROR(VLOOKUP($B224,Miljö!$B$1:$E$550,MATCH("Hjälpel kraftvärme (GWh)",Miljö!$B$1:$E$1,0),FALSE)/1,0)-IFERROR(VLOOKUP($B224,'Slutlig allokering kvv'!$B$2:$BX$549,MATCH(AE$2,'Slutlig allokering kvv'!$B$1:$BX$1,0),FALSE)/1,0))</f>
        <v>0.93789999999999996</v>
      </c>
      <c r="AI224" s="274">
        <f t="shared" si="12"/>
        <v>21.779499999999999</v>
      </c>
      <c r="AK224">
        <f>IFERROR(VLOOKUP($B224,'Slutlig allokering kvv'!$B$2:$AX$549,MATCH("Summa slutlig allokerad tillförd energi (utan hjälpel och rökgaskondensering):",'Slutlig allokering kvv'!$B$1:$AX$1,0),FALSE)/1,"")</f>
        <v>67.855500000000006</v>
      </c>
      <c r="AM224" s="275">
        <f>IFERROR(1-VLOOKUP($B224,'Slutlig allokering kvv'!$B$2:$AX$549,MATCH("Andel av bränsle i kvv som allokerats till värme, exklusive rökgaskondensering och hjälpel",'Slutlig allokering kvv'!$B$1:$AX$1,0),FALSE),"")</f>
        <v>0.24297986277681705</v>
      </c>
      <c r="AO224" s="115">
        <f t="shared" si="13"/>
        <v>0.24297986277681707</v>
      </c>
      <c r="AP224" s="276">
        <f t="shared" si="14"/>
        <v>-2.7755575615628914E-17</v>
      </c>
      <c r="AR224" s="115">
        <f t="shared" si="15"/>
        <v>0.40708883939183182</v>
      </c>
    </row>
    <row r="225" spans="1:44">
      <c r="A225" t="s">
        <v>364</v>
      </c>
      <c r="B225" t="s">
        <v>375</v>
      </c>
      <c r="C225" t="str">
        <f>IFERROR(VLOOKUP($B225,Kraftvärmeprod!$B$1:$AH$479,MATCH(C$2,Kraftvärmeprod!$B$1:$AG$1,0),FALSE)/1,"")</f>
        <v/>
      </c>
      <c r="D225" t="str">
        <f>IFERROR(VLOOKUP($B225,Kraftvärmeprod!$B$1:$AH$479,MATCH(D$2,Kraftvärmeprod!$B$1:$AG$1,0),FALSE)/1,"")</f>
        <v/>
      </c>
      <c r="F225" t="str">
        <f>IF($D225="","",IFERROR(VLOOKUP($B225,Kraftvärmeprod!$B$1:$BX$550,MATCH(F$2,Kraftvärmeprod!$B$1:$VX$1,0),FALSE)/1,0)-IFERROR(VLOOKUP($B225,'Slutlig allokering kvv'!$B$2:$BX$550,MATCH(F$2,'Slutlig allokering kvv'!$B$1:$BX$1,0),FALSE)/1,0))</f>
        <v/>
      </c>
      <c r="G225" t="str">
        <f>IF($D225="","",IFERROR(VLOOKUP($B225,Kraftvärmeprod!$B$1:$BX$550,MATCH(G$2,Kraftvärmeprod!$B$1:$VX$1,0),FALSE)/1,0)-IFERROR(VLOOKUP($B225,'Slutlig allokering kvv'!$B$2:$BX$550,MATCH(G$2,'Slutlig allokering kvv'!$B$1:$BX$1,0),FALSE)/1,0))</f>
        <v/>
      </c>
      <c r="H225" t="str">
        <f>IF($D225="","",IFERROR(VLOOKUP($B225,Kraftvärmeprod!$B$1:$BX$550,MATCH(H$2,Kraftvärmeprod!$B$1:$VX$1,0),FALSE)/1,0)-IFERROR(VLOOKUP($B225,'Slutlig allokering kvv'!$B$2:$BX$550,MATCH(H$2,'Slutlig allokering kvv'!$B$1:$BX$1,0),FALSE)/1,0))</f>
        <v/>
      </c>
      <c r="I225" t="str">
        <f>IF($D225="","",IFERROR(VLOOKUP($B225,Kraftvärmeprod!$B$1:$BX$550,MATCH(I$2,Kraftvärmeprod!$B$1:$VX$1,0),FALSE)/1,0)-IFERROR(VLOOKUP($B225,'Slutlig allokering kvv'!$B$2:$BX$550,MATCH(I$2,'Slutlig allokering kvv'!$B$1:$BX$1,0),FALSE)/1,0))</f>
        <v/>
      </c>
      <c r="J225" t="str">
        <f>IF($D225="","",IFERROR(VLOOKUP($B225,Kraftvärmeprod!$B$1:$BX$550,MATCH(J$2,Kraftvärmeprod!$B$1:$VX$1,0),FALSE)/1,0)-IFERROR(VLOOKUP($B225,'Slutlig allokering kvv'!$B$2:$BX$550,MATCH(J$2,'Slutlig allokering kvv'!$B$1:$BX$1,0),FALSE)/1,0))</f>
        <v/>
      </c>
      <c r="K225" t="str">
        <f>IF($D225="","",IFERROR(VLOOKUP($B225,Kraftvärmeprod!$B$1:$BX$550,MATCH(K$2,Kraftvärmeprod!$B$1:$VX$1,0),FALSE)/1,0)-IFERROR(VLOOKUP($B225,'Slutlig allokering kvv'!$B$2:$BX$550,MATCH(K$2,'Slutlig allokering kvv'!$B$1:$BX$1,0),FALSE)/1,0))</f>
        <v/>
      </c>
      <c r="L225" t="str">
        <f>IF($D225="","",IFERROR(VLOOKUP($B225,Kraftvärmeprod!$B$1:$BX$550,MATCH(L$2,Kraftvärmeprod!$B$1:$VX$1,0),FALSE)/1,0)-IFERROR(VLOOKUP($B225,'Slutlig allokering kvv'!$B$2:$BX$550,MATCH(L$2,'Slutlig allokering kvv'!$B$1:$BX$1,0),FALSE)/1,0))</f>
        <v/>
      </c>
      <c r="M225" t="str">
        <f>IF($D225="","",IFERROR(VLOOKUP($B225,Kraftvärmeprod!$B$1:$BX$550,MATCH(M$2,Kraftvärmeprod!$B$1:$VX$1,0),FALSE)/1,0)-IFERROR(VLOOKUP($B225,'Slutlig allokering kvv'!$B$2:$BX$550,MATCH(M$2,'Slutlig allokering kvv'!$B$1:$BX$1,0),FALSE)/1,0))</f>
        <v/>
      </c>
      <c r="N225" t="str">
        <f>IF($D225="","",IFERROR(VLOOKUP($B225,Kraftvärmeprod!$B$1:$BX$550,MATCH(N$2,Kraftvärmeprod!$B$1:$VX$1,0),FALSE)/1,0)-IFERROR(VLOOKUP($B225,'Slutlig allokering kvv'!$B$2:$BX$550,MATCH(N$2,'Slutlig allokering kvv'!$B$1:$BX$1,0),FALSE)/1,0))</f>
        <v/>
      </c>
      <c r="O225" t="str">
        <f>IF($D225="","",IFERROR(VLOOKUP($B225,Kraftvärmeprod!$B$1:$BX$550,MATCH(O$2,Kraftvärmeprod!$B$1:$VX$1,0),FALSE)/1,0)-IFERROR(VLOOKUP($B225,'Slutlig allokering kvv'!$B$2:$BX$550,MATCH(O$2,'Slutlig allokering kvv'!$B$1:$BX$1,0),FALSE)/1,0))</f>
        <v/>
      </c>
      <c r="P225" t="str">
        <f>IF($D225="","",IFERROR(VLOOKUP($B225,Kraftvärmeprod!$B$1:$BX$550,MATCH(P$2,Kraftvärmeprod!$B$1:$VX$1,0),FALSE)/1,0)-IFERROR(VLOOKUP($B225,'Slutlig allokering kvv'!$B$2:$BX$550,MATCH(P$2,'Slutlig allokering kvv'!$B$1:$BX$1,0),FALSE)/1,0))</f>
        <v/>
      </c>
      <c r="Q225" t="str">
        <f>IF($D225="","",IFERROR(VLOOKUP($B225,Kraftvärmeprod!$B$1:$BX$550,MATCH(Q$2,Kraftvärmeprod!$B$1:$VX$1,0),FALSE)/1,0)-IFERROR(VLOOKUP($B225,'Slutlig allokering kvv'!$B$2:$BX$550,MATCH(Q$2,'Slutlig allokering kvv'!$B$1:$BX$1,0),FALSE)/1,0))</f>
        <v/>
      </c>
      <c r="R225" t="str">
        <f>IF($D225="","",IFERROR(VLOOKUP($B225,Kraftvärmeprod!$B$1:$BX$550,MATCH(R$2,Kraftvärmeprod!$B$1:$VX$1,0),FALSE)/1,0)-IFERROR(VLOOKUP($B225,'Slutlig allokering kvv'!$B$2:$BX$550,MATCH(R$2,'Slutlig allokering kvv'!$B$1:$BX$1,0),FALSE)/1,0))</f>
        <v/>
      </c>
      <c r="S225" t="str">
        <f>IF($D225="","",IFERROR(VLOOKUP($B225,Kraftvärmeprod!$B$1:$BX$550,MATCH(S$2,Kraftvärmeprod!$B$1:$VX$1,0),FALSE)/1,0)-IFERROR(VLOOKUP($B225,'Slutlig allokering kvv'!$B$2:$BX$550,MATCH(S$2,'Slutlig allokering kvv'!$B$1:$BX$1,0),FALSE)/1,0))</f>
        <v/>
      </c>
      <c r="T225" t="str">
        <f>IF($D225="","",IFERROR(VLOOKUP($B225,Kraftvärmeprod!$B$1:$BX$550,MATCH(T$2,Kraftvärmeprod!$B$1:$VX$1,0),FALSE)/1,0)-IFERROR(VLOOKUP($B225,'Slutlig allokering kvv'!$B$2:$BX$550,MATCH(T$2,'Slutlig allokering kvv'!$B$1:$BX$1,0),FALSE)/1,0))</f>
        <v/>
      </c>
      <c r="U225" t="str">
        <f>IF($D225="","",IFERROR(VLOOKUP($B225,Kraftvärmeprod!$B$1:$BX$550,MATCH(U$2,Kraftvärmeprod!$B$1:$VX$1,0),FALSE)/1,0)-IFERROR(VLOOKUP($B225,'Slutlig allokering kvv'!$B$2:$BX$550,MATCH(U$2,'Slutlig allokering kvv'!$B$1:$BX$1,0),FALSE)/1,0))</f>
        <v/>
      </c>
      <c r="V225" t="str">
        <f>IF($D225="","",IFERROR(VLOOKUP($B225,Kraftvärmeprod!$B$1:$BX$550,MATCH(V$2,Kraftvärmeprod!$B$1:$VX$1,0),FALSE)/1,0)-IFERROR(VLOOKUP($B225,'Slutlig allokering kvv'!$B$2:$BX$550,MATCH(V$2,'Slutlig allokering kvv'!$B$1:$BX$1,0),FALSE)/1,0))</f>
        <v/>
      </c>
      <c r="W225" t="str">
        <f>IF($D225="","",IFERROR(VLOOKUP($B225,Kraftvärmeprod!$B$1:$BX$550,MATCH(W$2,Kraftvärmeprod!$B$1:$VX$1,0),FALSE)/1,0)-IFERROR(VLOOKUP($B225,'Slutlig allokering kvv'!$B$2:$BX$550,MATCH(W$2,'Slutlig allokering kvv'!$B$1:$BX$1,0),FALSE)/1,0))</f>
        <v/>
      </c>
      <c r="X225" t="str">
        <f>IF($D225="","",IFERROR(VLOOKUP($B225,Kraftvärmeprod!$B$1:$BX$550,MATCH(X$2,Kraftvärmeprod!$B$1:$VX$1,0),FALSE)/1,0)-IFERROR(VLOOKUP($B225,'Slutlig allokering kvv'!$B$2:$BX$550,MATCH(X$2,'Slutlig allokering kvv'!$B$1:$BX$1,0),FALSE)/1,0))</f>
        <v/>
      </c>
      <c r="Y225" t="str">
        <f>IF($D225="","",IFERROR(VLOOKUP($B225,Kraftvärmeprod!$B$1:$BX$550,MATCH(Y$2,Kraftvärmeprod!$B$1:$VX$1,0),FALSE)/1,0)-IFERROR(VLOOKUP($B225,'Slutlig allokering kvv'!$B$2:$BX$550,MATCH(Y$2,'Slutlig allokering kvv'!$B$1:$BX$1,0),FALSE)/1,0))</f>
        <v/>
      </c>
      <c r="Z225" t="str">
        <f>IF($D225="","",IFERROR(VLOOKUP($B225,Kraftvärmeprod!$B$1:$BX$550,MATCH(Z$2,Kraftvärmeprod!$B$1:$VX$1,0),FALSE)/1,0)-IFERROR(VLOOKUP($B225,'Slutlig allokering kvv'!$B$2:$BX$550,MATCH(Z$2,'Slutlig allokering kvv'!$B$1:$BX$1,0),FALSE)/1,0))</f>
        <v/>
      </c>
      <c r="AA225" t="str">
        <f>IF($D225="","",IFERROR(VLOOKUP($B225,Kraftvärmeprod!$B$1:$BX$550,MATCH(AA$2,Kraftvärmeprod!$B$1:$VX$1,0),FALSE)/1,0)-IFERROR(VLOOKUP($B225,'Slutlig allokering kvv'!$B$2:$BX$550,MATCH(AA$2,'Slutlig allokering kvv'!$B$1:$BX$1,0),FALSE)/1,0))</f>
        <v/>
      </c>
      <c r="AB225" t="str">
        <f>IF($D225="","",IFERROR(VLOOKUP($B225,Kraftvärmeprod!$B$1:$BX$550,MATCH(AB$2,Kraftvärmeprod!$B$1:$VX$1,0),FALSE)/1,0)-IFERROR(VLOOKUP($B225,'Slutlig allokering kvv'!$B$2:$BX$550,MATCH(AB$2,'Slutlig allokering kvv'!$B$1:$BX$1,0),FALSE)/1,0))</f>
        <v/>
      </c>
      <c r="AC225" t="str">
        <f>IF($D225="","",IFERROR(VLOOKUP($B225,Kraftvärmeprod!$B$1:$BX$550,MATCH(AC$2,Kraftvärmeprod!$B$1:$VX$1,0),FALSE)/1,0)-IFERROR(VLOOKUP($B225,'Slutlig allokering kvv'!$B$2:$BX$550,MATCH(AC$2,'Slutlig allokering kvv'!$B$1:$BX$1,0),FALSE)/1,0))</f>
        <v/>
      </c>
      <c r="AD225" t="str">
        <f>IF($D225="","",IFERROR(VLOOKUP($B225,Kraftvärmeprod!$B$1:$BX$550,MATCH(AD$2,Kraftvärmeprod!$B$1:$VX$1,0),FALSE)/1,0)-IFERROR(VLOOKUP($B225,'Slutlig allokering kvv'!$B$2:$BX$550,MATCH(AD$2,'Slutlig allokering kvv'!$B$1:$BX$1,0),FALSE)/1,0))</f>
        <v/>
      </c>
      <c r="AE225" t="str">
        <f>IF($D225="","",IFERROR(VLOOKUP($B225,Miljö!$B$1:$E$550,MATCH("Hjälpel kraftvärme (GWh)",Miljö!$B$1:$E$1,0),FALSE)/1,0)-IFERROR(VLOOKUP($B225,'Slutlig allokering kvv'!$B$2:$BX$549,MATCH(AE$2,'Slutlig allokering kvv'!$B$1:$BX$1,0),FALSE)/1,0))</f>
        <v/>
      </c>
      <c r="AI225" s="274">
        <f t="shared" si="12"/>
        <v>0</v>
      </c>
      <c r="AK225">
        <f>IFERROR(VLOOKUP($B225,'Slutlig allokering kvv'!$B$2:$AX$549,MATCH("Summa slutlig allokerad tillförd energi (utan hjälpel och rökgaskondensering):",'Slutlig allokering kvv'!$B$1:$AX$1,0),FALSE)/1,"")</f>
        <v>0</v>
      </c>
      <c r="AM225" s="275" t="str">
        <f>IFERROR(1-VLOOKUP($B225,'Slutlig allokering kvv'!$B$2:$AX$549,MATCH("Andel av bränsle i kvv som allokerats till värme, exklusive rökgaskondensering och hjälpel",'Slutlig allokering kvv'!$B$1:$AX$1,0),FALSE),"")</f>
        <v/>
      </c>
      <c r="AO225" s="115" t="str">
        <f t="shared" si="13"/>
        <v/>
      </c>
      <c r="AP225" s="276" t="str">
        <f t="shared" si="14"/>
        <v/>
      </c>
      <c r="AR225" s="115" t="str">
        <f t="shared" si="15"/>
        <v/>
      </c>
    </row>
    <row r="226" spans="1:44">
      <c r="A226" t="s">
        <v>364</v>
      </c>
      <c r="B226" t="s">
        <v>376</v>
      </c>
      <c r="C226" t="str">
        <f>IFERROR(VLOOKUP($B226,Kraftvärmeprod!$B$1:$AH$479,MATCH(C$2,Kraftvärmeprod!$B$1:$AG$1,0),FALSE)/1,"")</f>
        <v/>
      </c>
      <c r="D226" t="str">
        <f>IFERROR(VLOOKUP($B226,Kraftvärmeprod!$B$1:$AH$479,MATCH(D$2,Kraftvärmeprod!$B$1:$AG$1,0),FALSE)/1,"")</f>
        <v/>
      </c>
      <c r="F226" t="str">
        <f>IF($D226="","",IFERROR(VLOOKUP($B226,Kraftvärmeprod!$B$1:$BX$550,MATCH(F$2,Kraftvärmeprod!$B$1:$VX$1,0),FALSE)/1,0)-IFERROR(VLOOKUP($B226,'Slutlig allokering kvv'!$B$2:$BX$550,MATCH(F$2,'Slutlig allokering kvv'!$B$1:$BX$1,0),FALSE)/1,0))</f>
        <v/>
      </c>
      <c r="G226" t="str">
        <f>IF($D226="","",IFERROR(VLOOKUP($B226,Kraftvärmeprod!$B$1:$BX$550,MATCH(G$2,Kraftvärmeprod!$B$1:$VX$1,0),FALSE)/1,0)-IFERROR(VLOOKUP($B226,'Slutlig allokering kvv'!$B$2:$BX$550,MATCH(G$2,'Slutlig allokering kvv'!$B$1:$BX$1,0),FALSE)/1,0))</f>
        <v/>
      </c>
      <c r="H226" t="str">
        <f>IF($D226="","",IFERROR(VLOOKUP($B226,Kraftvärmeprod!$B$1:$BX$550,MATCH(H$2,Kraftvärmeprod!$B$1:$VX$1,0),FALSE)/1,0)-IFERROR(VLOOKUP($B226,'Slutlig allokering kvv'!$B$2:$BX$550,MATCH(H$2,'Slutlig allokering kvv'!$B$1:$BX$1,0),FALSE)/1,0))</f>
        <v/>
      </c>
      <c r="I226" t="str">
        <f>IF($D226="","",IFERROR(VLOOKUP($B226,Kraftvärmeprod!$B$1:$BX$550,MATCH(I$2,Kraftvärmeprod!$B$1:$VX$1,0),FALSE)/1,0)-IFERROR(VLOOKUP($B226,'Slutlig allokering kvv'!$B$2:$BX$550,MATCH(I$2,'Slutlig allokering kvv'!$B$1:$BX$1,0),FALSE)/1,0))</f>
        <v/>
      </c>
      <c r="J226" t="str">
        <f>IF($D226="","",IFERROR(VLOOKUP($B226,Kraftvärmeprod!$B$1:$BX$550,MATCH(J$2,Kraftvärmeprod!$B$1:$VX$1,0),FALSE)/1,0)-IFERROR(VLOOKUP($B226,'Slutlig allokering kvv'!$B$2:$BX$550,MATCH(J$2,'Slutlig allokering kvv'!$B$1:$BX$1,0),FALSE)/1,0))</f>
        <v/>
      </c>
      <c r="K226" t="str">
        <f>IF($D226="","",IFERROR(VLOOKUP($B226,Kraftvärmeprod!$B$1:$BX$550,MATCH(K$2,Kraftvärmeprod!$B$1:$VX$1,0),FALSE)/1,0)-IFERROR(VLOOKUP($B226,'Slutlig allokering kvv'!$B$2:$BX$550,MATCH(K$2,'Slutlig allokering kvv'!$B$1:$BX$1,0),FALSE)/1,0))</f>
        <v/>
      </c>
      <c r="L226" t="str">
        <f>IF($D226="","",IFERROR(VLOOKUP($B226,Kraftvärmeprod!$B$1:$BX$550,MATCH(L$2,Kraftvärmeprod!$B$1:$VX$1,0),FALSE)/1,0)-IFERROR(VLOOKUP($B226,'Slutlig allokering kvv'!$B$2:$BX$550,MATCH(L$2,'Slutlig allokering kvv'!$B$1:$BX$1,0),FALSE)/1,0))</f>
        <v/>
      </c>
      <c r="M226" t="str">
        <f>IF($D226="","",IFERROR(VLOOKUP($B226,Kraftvärmeprod!$B$1:$BX$550,MATCH(M$2,Kraftvärmeprod!$B$1:$VX$1,0),FALSE)/1,0)-IFERROR(VLOOKUP($B226,'Slutlig allokering kvv'!$B$2:$BX$550,MATCH(M$2,'Slutlig allokering kvv'!$B$1:$BX$1,0),FALSE)/1,0))</f>
        <v/>
      </c>
      <c r="N226" t="str">
        <f>IF($D226="","",IFERROR(VLOOKUP($B226,Kraftvärmeprod!$B$1:$BX$550,MATCH(N$2,Kraftvärmeprod!$B$1:$VX$1,0),FALSE)/1,0)-IFERROR(VLOOKUP($B226,'Slutlig allokering kvv'!$B$2:$BX$550,MATCH(N$2,'Slutlig allokering kvv'!$B$1:$BX$1,0),FALSE)/1,0))</f>
        <v/>
      </c>
      <c r="O226" t="str">
        <f>IF($D226="","",IFERROR(VLOOKUP($B226,Kraftvärmeprod!$B$1:$BX$550,MATCH(O$2,Kraftvärmeprod!$B$1:$VX$1,0),FALSE)/1,0)-IFERROR(VLOOKUP($B226,'Slutlig allokering kvv'!$B$2:$BX$550,MATCH(O$2,'Slutlig allokering kvv'!$B$1:$BX$1,0),FALSE)/1,0))</f>
        <v/>
      </c>
      <c r="P226" t="str">
        <f>IF($D226="","",IFERROR(VLOOKUP($B226,Kraftvärmeprod!$B$1:$BX$550,MATCH(P$2,Kraftvärmeprod!$B$1:$VX$1,0),FALSE)/1,0)-IFERROR(VLOOKUP($B226,'Slutlig allokering kvv'!$B$2:$BX$550,MATCH(P$2,'Slutlig allokering kvv'!$B$1:$BX$1,0),FALSE)/1,0))</f>
        <v/>
      </c>
      <c r="Q226" t="str">
        <f>IF($D226="","",IFERROR(VLOOKUP($B226,Kraftvärmeprod!$B$1:$BX$550,MATCH(Q$2,Kraftvärmeprod!$B$1:$VX$1,0),FALSE)/1,0)-IFERROR(VLOOKUP($B226,'Slutlig allokering kvv'!$B$2:$BX$550,MATCH(Q$2,'Slutlig allokering kvv'!$B$1:$BX$1,0),FALSE)/1,0))</f>
        <v/>
      </c>
      <c r="R226" t="str">
        <f>IF($D226="","",IFERROR(VLOOKUP($B226,Kraftvärmeprod!$B$1:$BX$550,MATCH(R$2,Kraftvärmeprod!$B$1:$VX$1,0),FALSE)/1,0)-IFERROR(VLOOKUP($B226,'Slutlig allokering kvv'!$B$2:$BX$550,MATCH(R$2,'Slutlig allokering kvv'!$B$1:$BX$1,0),FALSE)/1,0))</f>
        <v/>
      </c>
      <c r="S226" t="str">
        <f>IF($D226="","",IFERROR(VLOOKUP($B226,Kraftvärmeprod!$B$1:$BX$550,MATCH(S$2,Kraftvärmeprod!$B$1:$VX$1,0),FALSE)/1,0)-IFERROR(VLOOKUP($B226,'Slutlig allokering kvv'!$B$2:$BX$550,MATCH(S$2,'Slutlig allokering kvv'!$B$1:$BX$1,0),FALSE)/1,0))</f>
        <v/>
      </c>
      <c r="T226" t="str">
        <f>IF($D226="","",IFERROR(VLOOKUP($B226,Kraftvärmeprod!$B$1:$BX$550,MATCH(T$2,Kraftvärmeprod!$B$1:$VX$1,0),FALSE)/1,0)-IFERROR(VLOOKUP($B226,'Slutlig allokering kvv'!$B$2:$BX$550,MATCH(T$2,'Slutlig allokering kvv'!$B$1:$BX$1,0),FALSE)/1,0))</f>
        <v/>
      </c>
      <c r="U226" t="str">
        <f>IF($D226="","",IFERROR(VLOOKUP($B226,Kraftvärmeprod!$B$1:$BX$550,MATCH(U$2,Kraftvärmeprod!$B$1:$VX$1,0),FALSE)/1,0)-IFERROR(VLOOKUP($B226,'Slutlig allokering kvv'!$B$2:$BX$550,MATCH(U$2,'Slutlig allokering kvv'!$B$1:$BX$1,0),FALSE)/1,0))</f>
        <v/>
      </c>
      <c r="V226" t="str">
        <f>IF($D226="","",IFERROR(VLOOKUP($B226,Kraftvärmeprod!$B$1:$BX$550,MATCH(V$2,Kraftvärmeprod!$B$1:$VX$1,0),FALSE)/1,0)-IFERROR(VLOOKUP($B226,'Slutlig allokering kvv'!$B$2:$BX$550,MATCH(V$2,'Slutlig allokering kvv'!$B$1:$BX$1,0),FALSE)/1,0))</f>
        <v/>
      </c>
      <c r="W226" t="str">
        <f>IF($D226="","",IFERROR(VLOOKUP($B226,Kraftvärmeprod!$B$1:$BX$550,MATCH(W$2,Kraftvärmeprod!$B$1:$VX$1,0),FALSE)/1,0)-IFERROR(VLOOKUP($B226,'Slutlig allokering kvv'!$B$2:$BX$550,MATCH(W$2,'Slutlig allokering kvv'!$B$1:$BX$1,0),FALSE)/1,0))</f>
        <v/>
      </c>
      <c r="X226" t="str">
        <f>IF($D226="","",IFERROR(VLOOKUP($B226,Kraftvärmeprod!$B$1:$BX$550,MATCH(X$2,Kraftvärmeprod!$B$1:$VX$1,0),FALSE)/1,0)-IFERROR(VLOOKUP($B226,'Slutlig allokering kvv'!$B$2:$BX$550,MATCH(X$2,'Slutlig allokering kvv'!$B$1:$BX$1,0),FALSE)/1,0))</f>
        <v/>
      </c>
      <c r="Y226" t="str">
        <f>IF($D226="","",IFERROR(VLOOKUP($B226,Kraftvärmeprod!$B$1:$BX$550,MATCH(Y$2,Kraftvärmeprod!$B$1:$VX$1,0),FALSE)/1,0)-IFERROR(VLOOKUP($B226,'Slutlig allokering kvv'!$B$2:$BX$550,MATCH(Y$2,'Slutlig allokering kvv'!$B$1:$BX$1,0),FALSE)/1,0))</f>
        <v/>
      </c>
      <c r="Z226" t="str">
        <f>IF($D226="","",IFERROR(VLOOKUP($B226,Kraftvärmeprod!$B$1:$BX$550,MATCH(Z$2,Kraftvärmeprod!$B$1:$VX$1,0),FALSE)/1,0)-IFERROR(VLOOKUP($B226,'Slutlig allokering kvv'!$B$2:$BX$550,MATCH(Z$2,'Slutlig allokering kvv'!$B$1:$BX$1,0),FALSE)/1,0))</f>
        <v/>
      </c>
      <c r="AA226" t="str">
        <f>IF($D226="","",IFERROR(VLOOKUP($B226,Kraftvärmeprod!$B$1:$BX$550,MATCH(AA$2,Kraftvärmeprod!$B$1:$VX$1,0),FALSE)/1,0)-IFERROR(VLOOKUP($B226,'Slutlig allokering kvv'!$B$2:$BX$550,MATCH(AA$2,'Slutlig allokering kvv'!$B$1:$BX$1,0),FALSE)/1,0))</f>
        <v/>
      </c>
      <c r="AB226" t="str">
        <f>IF($D226="","",IFERROR(VLOOKUP($B226,Kraftvärmeprod!$B$1:$BX$550,MATCH(AB$2,Kraftvärmeprod!$B$1:$VX$1,0),FALSE)/1,0)-IFERROR(VLOOKUP($B226,'Slutlig allokering kvv'!$B$2:$BX$550,MATCH(AB$2,'Slutlig allokering kvv'!$B$1:$BX$1,0),FALSE)/1,0))</f>
        <v/>
      </c>
      <c r="AC226" t="str">
        <f>IF($D226="","",IFERROR(VLOOKUP($B226,Kraftvärmeprod!$B$1:$BX$550,MATCH(AC$2,Kraftvärmeprod!$B$1:$VX$1,0),FALSE)/1,0)-IFERROR(VLOOKUP($B226,'Slutlig allokering kvv'!$B$2:$BX$550,MATCH(AC$2,'Slutlig allokering kvv'!$B$1:$BX$1,0),FALSE)/1,0))</f>
        <v/>
      </c>
      <c r="AD226" t="str">
        <f>IF($D226="","",IFERROR(VLOOKUP($B226,Kraftvärmeprod!$B$1:$BX$550,MATCH(AD$2,Kraftvärmeprod!$B$1:$VX$1,0),FALSE)/1,0)-IFERROR(VLOOKUP($B226,'Slutlig allokering kvv'!$B$2:$BX$550,MATCH(AD$2,'Slutlig allokering kvv'!$B$1:$BX$1,0),FALSE)/1,0))</f>
        <v/>
      </c>
      <c r="AE226" t="str">
        <f>IF($D226="","",IFERROR(VLOOKUP($B226,Miljö!$B$1:$E$550,MATCH("Hjälpel kraftvärme (GWh)",Miljö!$B$1:$E$1,0),FALSE)/1,0)-IFERROR(VLOOKUP($B226,'Slutlig allokering kvv'!$B$2:$BX$549,MATCH(AE$2,'Slutlig allokering kvv'!$B$1:$BX$1,0),FALSE)/1,0))</f>
        <v/>
      </c>
      <c r="AI226" s="274">
        <f t="shared" si="12"/>
        <v>0</v>
      </c>
      <c r="AK226">
        <f>IFERROR(VLOOKUP($B226,'Slutlig allokering kvv'!$B$2:$AX$549,MATCH("Summa slutlig allokerad tillförd energi (utan hjälpel och rökgaskondensering):",'Slutlig allokering kvv'!$B$1:$AX$1,0),FALSE)/1,"")</f>
        <v>0</v>
      </c>
      <c r="AM226" s="275" t="str">
        <f>IFERROR(1-VLOOKUP($B226,'Slutlig allokering kvv'!$B$2:$AX$549,MATCH("Andel av bränsle i kvv som allokerats till värme, exklusive rökgaskondensering och hjälpel",'Slutlig allokering kvv'!$B$1:$AX$1,0),FALSE),"")</f>
        <v/>
      </c>
      <c r="AO226" s="115" t="str">
        <f t="shared" si="13"/>
        <v/>
      </c>
      <c r="AP226" s="276" t="str">
        <f t="shared" si="14"/>
        <v/>
      </c>
      <c r="AR226" s="115" t="str">
        <f t="shared" si="15"/>
        <v/>
      </c>
    </row>
    <row r="227" spans="1:44">
      <c r="A227" t="s">
        <v>364</v>
      </c>
      <c r="B227" t="s">
        <v>377</v>
      </c>
      <c r="C227">
        <f>IFERROR(VLOOKUP($B227,Kraftvärmeprod!$B$1:$AH$479,MATCH(C$2,Kraftvärmeprod!$B$1:$AG$1,0),FALSE)/1,"")</f>
        <v>248.5</v>
      </c>
      <c r="D227">
        <f>IFERROR(VLOOKUP($B227,Kraftvärmeprod!$B$1:$AH$479,MATCH(D$2,Kraftvärmeprod!$B$1:$AG$1,0),FALSE)/1,"")</f>
        <v>59.386000000000003</v>
      </c>
      <c r="F227">
        <f>IF($D227="","",IFERROR(VLOOKUP($B227,Kraftvärmeprod!$B$1:$BX$550,MATCH(F$2,Kraftvärmeprod!$B$1:$VX$1,0),FALSE)/1,0)-IFERROR(VLOOKUP($B227,'Slutlig allokering kvv'!$B$2:$BX$550,MATCH(F$2,'Slutlig allokering kvv'!$B$1:$BX$1,0),FALSE)/1,0))</f>
        <v>0</v>
      </c>
      <c r="G227">
        <f>IF($D227="","",IFERROR(VLOOKUP($B227,Kraftvärmeprod!$B$1:$BX$550,MATCH(G$2,Kraftvärmeprod!$B$1:$VX$1,0),FALSE)/1,0)-IFERROR(VLOOKUP($B227,'Slutlig allokering kvv'!$B$2:$BX$550,MATCH(G$2,'Slutlig allokering kvv'!$B$1:$BX$1,0),FALSE)/1,0))</f>
        <v>0</v>
      </c>
      <c r="H227">
        <f>IF($D227="","",IFERROR(VLOOKUP($B227,Kraftvärmeprod!$B$1:$BX$550,MATCH(H$2,Kraftvärmeprod!$B$1:$VX$1,0),FALSE)/1,0)-IFERROR(VLOOKUP($B227,'Slutlig allokering kvv'!$B$2:$BX$550,MATCH(H$2,'Slutlig allokering kvv'!$B$1:$BX$1,0),FALSE)/1,0))</f>
        <v>0</v>
      </c>
      <c r="I227">
        <f>IF($D227="","",IFERROR(VLOOKUP($B227,Kraftvärmeprod!$B$1:$BX$550,MATCH(I$2,Kraftvärmeprod!$B$1:$VX$1,0),FALSE)/1,0)-IFERROR(VLOOKUP($B227,'Slutlig allokering kvv'!$B$2:$BX$550,MATCH(I$2,'Slutlig allokering kvv'!$B$1:$BX$1,0),FALSE)/1,0))</f>
        <v>0</v>
      </c>
      <c r="J227">
        <f>IF($D227="","",IFERROR(VLOOKUP($B227,Kraftvärmeprod!$B$1:$BX$550,MATCH(J$2,Kraftvärmeprod!$B$1:$VX$1,0),FALSE)/1,0)-IFERROR(VLOOKUP($B227,'Slutlig allokering kvv'!$B$2:$BX$550,MATCH(J$2,'Slutlig allokering kvv'!$B$1:$BX$1,0),FALSE)/1,0))</f>
        <v>0</v>
      </c>
      <c r="K227">
        <f>IF($D227="","",IFERROR(VLOOKUP($B227,Kraftvärmeprod!$B$1:$BX$550,MATCH(K$2,Kraftvärmeprod!$B$1:$VX$1,0),FALSE)/1,0)-IFERROR(VLOOKUP($B227,'Slutlig allokering kvv'!$B$2:$BX$550,MATCH(K$2,'Slutlig allokering kvv'!$B$1:$BX$1,0),FALSE)/1,0))</f>
        <v>0</v>
      </c>
      <c r="L227">
        <f>IF($D227="","",IFERROR(VLOOKUP($B227,Kraftvärmeprod!$B$1:$BX$550,MATCH(L$2,Kraftvärmeprod!$B$1:$VX$1,0),FALSE)/1,0)-IFERROR(VLOOKUP($B227,'Slutlig allokering kvv'!$B$2:$BX$550,MATCH(L$2,'Slutlig allokering kvv'!$B$1:$BX$1,0),FALSE)/1,0))</f>
        <v>13.048400000000001</v>
      </c>
      <c r="M227">
        <f>IF($D227="","",IFERROR(VLOOKUP($B227,Kraftvärmeprod!$B$1:$BX$550,MATCH(M$2,Kraftvärmeprod!$B$1:$VX$1,0),FALSE)/1,0)-IFERROR(VLOOKUP($B227,'Slutlig allokering kvv'!$B$2:$BX$550,MATCH(M$2,'Slutlig allokering kvv'!$B$1:$BX$1,0),FALSE)/1,0))</f>
        <v>27.747099999999996</v>
      </c>
      <c r="N227">
        <f>IF($D227="","",IFERROR(VLOOKUP($B227,Kraftvärmeprod!$B$1:$BX$550,MATCH(N$2,Kraftvärmeprod!$B$1:$VX$1,0),FALSE)/1,0)-IFERROR(VLOOKUP($B227,'Slutlig allokering kvv'!$B$2:$BX$550,MATCH(N$2,'Slutlig allokering kvv'!$B$1:$BX$1,0),FALSE)/1,0))</f>
        <v>5.2884599999999988</v>
      </c>
      <c r="O227">
        <f>IF($D227="","",IFERROR(VLOOKUP($B227,Kraftvärmeprod!$B$1:$BX$550,MATCH(O$2,Kraftvärmeprod!$B$1:$VX$1,0),FALSE)/1,0)-IFERROR(VLOOKUP($B227,'Slutlig allokering kvv'!$B$2:$BX$550,MATCH(O$2,'Slutlig allokering kvv'!$B$1:$BX$1,0),FALSE)/1,0))</f>
        <v>23.675199999999997</v>
      </c>
      <c r="P227">
        <f>IF($D227="","",IFERROR(VLOOKUP($B227,Kraftvärmeprod!$B$1:$BX$550,MATCH(P$2,Kraftvärmeprod!$B$1:$VX$1,0),FALSE)/1,0)-IFERROR(VLOOKUP($B227,'Slutlig allokering kvv'!$B$2:$BX$550,MATCH(P$2,'Slutlig allokering kvv'!$B$1:$BX$1,0),FALSE)/1,0))</f>
        <v>0</v>
      </c>
      <c r="Q227">
        <f>IF($D227="","",IFERROR(VLOOKUP($B227,Kraftvärmeprod!$B$1:$BX$550,MATCH(Q$2,Kraftvärmeprod!$B$1:$VX$1,0),FALSE)/1,0)-IFERROR(VLOOKUP($B227,'Slutlig allokering kvv'!$B$2:$BX$550,MATCH(Q$2,'Slutlig allokering kvv'!$B$1:$BX$1,0),FALSE)/1,0))</f>
        <v>46.102099999999993</v>
      </c>
      <c r="R227">
        <f>IF($D227="","",IFERROR(VLOOKUP($B227,Kraftvärmeprod!$B$1:$BX$550,MATCH(R$2,Kraftvärmeprod!$B$1:$VX$1,0),FALSE)/1,0)-IFERROR(VLOOKUP($B227,'Slutlig allokering kvv'!$B$2:$BX$550,MATCH(R$2,'Slutlig allokering kvv'!$B$1:$BX$1,0),FALSE)/1,0))</f>
        <v>0</v>
      </c>
      <c r="S227">
        <f>IF($D227="","",IFERROR(VLOOKUP($B227,Kraftvärmeprod!$B$1:$BX$550,MATCH(S$2,Kraftvärmeprod!$B$1:$VX$1,0),FALSE)/1,0)-IFERROR(VLOOKUP($B227,'Slutlig allokering kvv'!$B$2:$BX$550,MATCH(S$2,'Slutlig allokering kvv'!$B$1:$BX$1,0),FALSE)/1,0))</f>
        <v>0</v>
      </c>
      <c r="T227">
        <f>IF($D227="","",IFERROR(VLOOKUP($B227,Kraftvärmeprod!$B$1:$BX$550,MATCH(T$2,Kraftvärmeprod!$B$1:$VX$1,0),FALSE)/1,0)-IFERROR(VLOOKUP($B227,'Slutlig allokering kvv'!$B$2:$BX$550,MATCH(T$2,'Slutlig allokering kvv'!$B$1:$BX$1,0),FALSE)/1,0))</f>
        <v>0</v>
      </c>
      <c r="U227">
        <f>IF($D227="","",IFERROR(VLOOKUP($B227,Kraftvärmeprod!$B$1:$BX$550,MATCH(U$2,Kraftvärmeprod!$B$1:$VX$1,0),FALSE)/1,0)-IFERROR(VLOOKUP($B227,'Slutlig allokering kvv'!$B$2:$BX$550,MATCH(U$2,'Slutlig allokering kvv'!$B$1:$BX$1,0),FALSE)/1,0))</f>
        <v>0</v>
      </c>
      <c r="V227">
        <f>IF($D227="","",IFERROR(VLOOKUP($B227,Kraftvärmeprod!$B$1:$BX$550,MATCH(V$2,Kraftvärmeprod!$B$1:$VX$1,0),FALSE)/1,0)-IFERROR(VLOOKUP($B227,'Slutlig allokering kvv'!$B$2:$BX$550,MATCH(V$2,'Slutlig allokering kvv'!$B$1:$BX$1,0),FALSE)/1,0))</f>
        <v>0</v>
      </c>
      <c r="W227">
        <f>IF($D227="","",IFERROR(VLOOKUP($B227,Kraftvärmeprod!$B$1:$BX$550,MATCH(W$2,Kraftvärmeprod!$B$1:$VX$1,0),FALSE)/1,0)-IFERROR(VLOOKUP($B227,'Slutlig allokering kvv'!$B$2:$BX$550,MATCH(W$2,'Slutlig allokering kvv'!$B$1:$BX$1,0),FALSE)/1,0))</f>
        <v>0</v>
      </c>
      <c r="X227">
        <f>IF($D227="","",IFERROR(VLOOKUP($B227,Kraftvärmeprod!$B$1:$BX$550,MATCH(X$2,Kraftvärmeprod!$B$1:$VX$1,0),FALSE)/1,0)-IFERROR(VLOOKUP($B227,'Slutlig allokering kvv'!$B$2:$BX$550,MATCH(X$2,'Slutlig allokering kvv'!$B$1:$BX$1,0),FALSE)/1,0))</f>
        <v>0</v>
      </c>
      <c r="Y227">
        <f>IF($D227="","",IFERROR(VLOOKUP($B227,Kraftvärmeprod!$B$1:$BX$550,MATCH(Y$2,Kraftvärmeprod!$B$1:$VX$1,0),FALSE)/1,0)-IFERROR(VLOOKUP($B227,'Slutlig allokering kvv'!$B$2:$BX$550,MATCH(Y$2,'Slutlig allokering kvv'!$B$1:$BX$1,0),FALSE)/1,0))</f>
        <v>0</v>
      </c>
      <c r="Z227">
        <f>IF($D227="","",IFERROR(VLOOKUP($B227,Kraftvärmeprod!$B$1:$BX$550,MATCH(Z$2,Kraftvärmeprod!$B$1:$VX$1,0),FALSE)/1,0)-IFERROR(VLOOKUP($B227,'Slutlig allokering kvv'!$B$2:$BX$550,MATCH(Z$2,'Slutlig allokering kvv'!$B$1:$BX$1,0),FALSE)/1,0))</f>
        <v>12.871299999999998</v>
      </c>
      <c r="AA227">
        <f>IF($D227="","",IFERROR(VLOOKUP($B227,Kraftvärmeprod!$B$1:$BX$550,MATCH(AA$2,Kraftvärmeprod!$B$1:$VX$1,0),FALSE)/1,0)-IFERROR(VLOOKUP($B227,'Slutlig allokering kvv'!$B$2:$BX$550,MATCH(AA$2,'Slutlig allokering kvv'!$B$1:$BX$1,0),FALSE)/1,0))</f>
        <v>0</v>
      </c>
      <c r="AB227">
        <f>IF($D227="","",IFERROR(VLOOKUP($B227,Kraftvärmeprod!$B$1:$BX$550,MATCH(AB$2,Kraftvärmeprod!$B$1:$VX$1,0),FALSE)/1,0)-IFERROR(VLOOKUP($B227,'Slutlig allokering kvv'!$B$2:$BX$550,MATCH(AB$2,'Slutlig allokering kvv'!$B$1:$BX$1,0),FALSE)/1,0))</f>
        <v>0</v>
      </c>
      <c r="AC227">
        <f>IF($D227="","",IFERROR(VLOOKUP($B227,Kraftvärmeprod!$B$1:$BX$550,MATCH(AC$2,Kraftvärmeprod!$B$1:$VX$1,0),FALSE)/1,0)-IFERROR(VLOOKUP($B227,'Slutlig allokering kvv'!$B$2:$BX$550,MATCH(AC$2,'Slutlig allokering kvv'!$B$1:$BX$1,0),FALSE)/1,0))</f>
        <v>0</v>
      </c>
      <c r="AD227">
        <f>IF($D227="","",IFERROR(VLOOKUP($B227,Kraftvärmeprod!$B$1:$BX$550,MATCH(AD$2,Kraftvärmeprod!$B$1:$VX$1,0),FALSE)/1,0)-IFERROR(VLOOKUP($B227,'Slutlig allokering kvv'!$B$2:$BX$550,MATCH(AD$2,'Slutlig allokering kvv'!$B$1:$BX$1,0),FALSE)/1,0))</f>
        <v>0</v>
      </c>
      <c r="AE227">
        <f>IF($D227="","",IFERROR(VLOOKUP($B227,Miljö!$B$1:$E$550,MATCH("Hjälpel kraftvärme (GWh)",Miljö!$B$1:$E$1,0),FALSE)/1,0)-IFERROR(VLOOKUP($B227,'Slutlig allokering kvv'!$B$2:$BX$549,MATCH(AE$2,'Slutlig allokering kvv'!$B$1:$BX$1,0),FALSE)/1,0))</f>
        <v>5.8765800000000006</v>
      </c>
      <c r="AI227" s="274">
        <f t="shared" si="12"/>
        <v>128.73255999999998</v>
      </c>
      <c r="AK227">
        <f>IFERROR(VLOOKUP($B227,'Slutlig allokering kvv'!$B$2:$AX$549,MATCH("Summa slutlig allokerad tillförd energi (utan hjälpel och rökgaskondensering):",'Slutlig allokering kvv'!$B$1:$AX$1,0),FALSE)/1,"")</f>
        <v>210.46044000000003</v>
      </c>
      <c r="AM227" s="275">
        <f>IFERROR(1-VLOOKUP($B227,'Slutlig allokering kvv'!$B$2:$AX$549,MATCH("Andel av bränsle i kvv som allokerats till värme, exklusive rökgaskondensering och hjälpel",'Slutlig allokering kvv'!$B$1:$AX$1,0),FALSE),"")</f>
        <v>0.37952599257649766</v>
      </c>
      <c r="AO227" s="115">
        <f t="shared" si="13"/>
        <v>0.37952599257649772</v>
      </c>
      <c r="AP227" s="276">
        <f t="shared" si="14"/>
        <v>-5.5511151231257827E-17</v>
      </c>
      <c r="AR227" s="115">
        <f t="shared" si="15"/>
        <v>0.44117360827058266</v>
      </c>
    </row>
    <row r="228" spans="1:44">
      <c r="A228" t="s">
        <v>364</v>
      </c>
      <c r="B228" t="s">
        <v>378</v>
      </c>
      <c r="C228" t="str">
        <f>IFERROR(VLOOKUP($B228,Kraftvärmeprod!$B$1:$AH$479,MATCH(C$2,Kraftvärmeprod!$B$1:$AG$1,0),FALSE)/1,"")</f>
        <v/>
      </c>
      <c r="D228" t="str">
        <f>IFERROR(VLOOKUP($B228,Kraftvärmeprod!$B$1:$AH$479,MATCH(D$2,Kraftvärmeprod!$B$1:$AG$1,0),FALSE)/1,"")</f>
        <v/>
      </c>
      <c r="F228" t="str">
        <f>IF($D228="","",IFERROR(VLOOKUP($B228,Kraftvärmeprod!$B$1:$BX$550,MATCH(F$2,Kraftvärmeprod!$B$1:$VX$1,0),FALSE)/1,0)-IFERROR(VLOOKUP($B228,'Slutlig allokering kvv'!$B$2:$BX$550,MATCH(F$2,'Slutlig allokering kvv'!$B$1:$BX$1,0),FALSE)/1,0))</f>
        <v/>
      </c>
      <c r="G228" t="str">
        <f>IF($D228="","",IFERROR(VLOOKUP($B228,Kraftvärmeprod!$B$1:$BX$550,MATCH(G$2,Kraftvärmeprod!$B$1:$VX$1,0),FALSE)/1,0)-IFERROR(VLOOKUP($B228,'Slutlig allokering kvv'!$B$2:$BX$550,MATCH(G$2,'Slutlig allokering kvv'!$B$1:$BX$1,0),FALSE)/1,0))</f>
        <v/>
      </c>
      <c r="H228" t="str">
        <f>IF($D228="","",IFERROR(VLOOKUP($B228,Kraftvärmeprod!$B$1:$BX$550,MATCH(H$2,Kraftvärmeprod!$B$1:$VX$1,0),FALSE)/1,0)-IFERROR(VLOOKUP($B228,'Slutlig allokering kvv'!$B$2:$BX$550,MATCH(H$2,'Slutlig allokering kvv'!$B$1:$BX$1,0),FALSE)/1,0))</f>
        <v/>
      </c>
      <c r="I228" t="str">
        <f>IF($D228="","",IFERROR(VLOOKUP($B228,Kraftvärmeprod!$B$1:$BX$550,MATCH(I$2,Kraftvärmeprod!$B$1:$VX$1,0),FALSE)/1,0)-IFERROR(VLOOKUP($B228,'Slutlig allokering kvv'!$B$2:$BX$550,MATCH(I$2,'Slutlig allokering kvv'!$B$1:$BX$1,0),FALSE)/1,0))</f>
        <v/>
      </c>
      <c r="J228" t="str">
        <f>IF($D228="","",IFERROR(VLOOKUP($B228,Kraftvärmeprod!$B$1:$BX$550,MATCH(J$2,Kraftvärmeprod!$B$1:$VX$1,0),FALSE)/1,0)-IFERROR(VLOOKUP($B228,'Slutlig allokering kvv'!$B$2:$BX$550,MATCH(J$2,'Slutlig allokering kvv'!$B$1:$BX$1,0),FALSE)/1,0))</f>
        <v/>
      </c>
      <c r="K228" t="str">
        <f>IF($D228="","",IFERROR(VLOOKUP($B228,Kraftvärmeprod!$B$1:$BX$550,MATCH(K$2,Kraftvärmeprod!$B$1:$VX$1,0),FALSE)/1,0)-IFERROR(VLOOKUP($B228,'Slutlig allokering kvv'!$B$2:$BX$550,MATCH(K$2,'Slutlig allokering kvv'!$B$1:$BX$1,0),FALSE)/1,0))</f>
        <v/>
      </c>
      <c r="L228" t="str">
        <f>IF($D228="","",IFERROR(VLOOKUP($B228,Kraftvärmeprod!$B$1:$BX$550,MATCH(L$2,Kraftvärmeprod!$B$1:$VX$1,0),FALSE)/1,0)-IFERROR(VLOOKUP($B228,'Slutlig allokering kvv'!$B$2:$BX$550,MATCH(L$2,'Slutlig allokering kvv'!$B$1:$BX$1,0),FALSE)/1,0))</f>
        <v/>
      </c>
      <c r="M228" t="str">
        <f>IF($D228="","",IFERROR(VLOOKUP($B228,Kraftvärmeprod!$B$1:$BX$550,MATCH(M$2,Kraftvärmeprod!$B$1:$VX$1,0),FALSE)/1,0)-IFERROR(VLOOKUP($B228,'Slutlig allokering kvv'!$B$2:$BX$550,MATCH(M$2,'Slutlig allokering kvv'!$B$1:$BX$1,0),FALSE)/1,0))</f>
        <v/>
      </c>
      <c r="N228" t="str">
        <f>IF($D228="","",IFERROR(VLOOKUP($B228,Kraftvärmeprod!$B$1:$BX$550,MATCH(N$2,Kraftvärmeprod!$B$1:$VX$1,0),FALSE)/1,0)-IFERROR(VLOOKUP($B228,'Slutlig allokering kvv'!$B$2:$BX$550,MATCH(N$2,'Slutlig allokering kvv'!$B$1:$BX$1,0),FALSE)/1,0))</f>
        <v/>
      </c>
      <c r="O228" t="str">
        <f>IF($D228="","",IFERROR(VLOOKUP($B228,Kraftvärmeprod!$B$1:$BX$550,MATCH(O$2,Kraftvärmeprod!$B$1:$VX$1,0),FALSE)/1,0)-IFERROR(VLOOKUP($B228,'Slutlig allokering kvv'!$B$2:$BX$550,MATCH(O$2,'Slutlig allokering kvv'!$B$1:$BX$1,0),FALSE)/1,0))</f>
        <v/>
      </c>
      <c r="P228" t="str">
        <f>IF($D228="","",IFERROR(VLOOKUP($B228,Kraftvärmeprod!$B$1:$BX$550,MATCH(P$2,Kraftvärmeprod!$B$1:$VX$1,0),FALSE)/1,0)-IFERROR(VLOOKUP($B228,'Slutlig allokering kvv'!$B$2:$BX$550,MATCH(P$2,'Slutlig allokering kvv'!$B$1:$BX$1,0),FALSE)/1,0))</f>
        <v/>
      </c>
      <c r="Q228" t="str">
        <f>IF($D228="","",IFERROR(VLOOKUP($B228,Kraftvärmeprod!$B$1:$BX$550,MATCH(Q$2,Kraftvärmeprod!$B$1:$VX$1,0),FALSE)/1,0)-IFERROR(VLOOKUP($B228,'Slutlig allokering kvv'!$B$2:$BX$550,MATCH(Q$2,'Slutlig allokering kvv'!$B$1:$BX$1,0),FALSE)/1,0))</f>
        <v/>
      </c>
      <c r="R228" t="str">
        <f>IF($D228="","",IFERROR(VLOOKUP($B228,Kraftvärmeprod!$B$1:$BX$550,MATCH(R$2,Kraftvärmeprod!$B$1:$VX$1,0),FALSE)/1,0)-IFERROR(VLOOKUP($B228,'Slutlig allokering kvv'!$B$2:$BX$550,MATCH(R$2,'Slutlig allokering kvv'!$B$1:$BX$1,0),FALSE)/1,0))</f>
        <v/>
      </c>
      <c r="S228" t="str">
        <f>IF($D228="","",IFERROR(VLOOKUP($B228,Kraftvärmeprod!$B$1:$BX$550,MATCH(S$2,Kraftvärmeprod!$B$1:$VX$1,0),FALSE)/1,0)-IFERROR(VLOOKUP($B228,'Slutlig allokering kvv'!$B$2:$BX$550,MATCH(S$2,'Slutlig allokering kvv'!$B$1:$BX$1,0),FALSE)/1,0))</f>
        <v/>
      </c>
      <c r="T228" t="str">
        <f>IF($D228="","",IFERROR(VLOOKUP($B228,Kraftvärmeprod!$B$1:$BX$550,MATCH(T$2,Kraftvärmeprod!$B$1:$VX$1,0),FALSE)/1,0)-IFERROR(VLOOKUP($B228,'Slutlig allokering kvv'!$B$2:$BX$550,MATCH(T$2,'Slutlig allokering kvv'!$B$1:$BX$1,0),FALSE)/1,0))</f>
        <v/>
      </c>
      <c r="U228" t="str">
        <f>IF($D228="","",IFERROR(VLOOKUP($B228,Kraftvärmeprod!$B$1:$BX$550,MATCH(U$2,Kraftvärmeprod!$B$1:$VX$1,0),FALSE)/1,0)-IFERROR(VLOOKUP($B228,'Slutlig allokering kvv'!$B$2:$BX$550,MATCH(U$2,'Slutlig allokering kvv'!$B$1:$BX$1,0),FALSE)/1,0))</f>
        <v/>
      </c>
      <c r="V228" t="str">
        <f>IF($D228="","",IFERROR(VLOOKUP($B228,Kraftvärmeprod!$B$1:$BX$550,MATCH(V$2,Kraftvärmeprod!$B$1:$VX$1,0),FALSE)/1,0)-IFERROR(VLOOKUP($B228,'Slutlig allokering kvv'!$B$2:$BX$550,MATCH(V$2,'Slutlig allokering kvv'!$B$1:$BX$1,0),FALSE)/1,0))</f>
        <v/>
      </c>
      <c r="W228" t="str">
        <f>IF($D228="","",IFERROR(VLOOKUP($B228,Kraftvärmeprod!$B$1:$BX$550,MATCH(W$2,Kraftvärmeprod!$B$1:$VX$1,0),FALSE)/1,0)-IFERROR(VLOOKUP($B228,'Slutlig allokering kvv'!$B$2:$BX$550,MATCH(W$2,'Slutlig allokering kvv'!$B$1:$BX$1,0),FALSE)/1,0))</f>
        <v/>
      </c>
      <c r="X228" t="str">
        <f>IF($D228="","",IFERROR(VLOOKUP($B228,Kraftvärmeprod!$B$1:$BX$550,MATCH(X$2,Kraftvärmeprod!$B$1:$VX$1,0),FALSE)/1,0)-IFERROR(VLOOKUP($B228,'Slutlig allokering kvv'!$B$2:$BX$550,MATCH(X$2,'Slutlig allokering kvv'!$B$1:$BX$1,0),FALSE)/1,0))</f>
        <v/>
      </c>
      <c r="Y228" t="str">
        <f>IF($D228="","",IFERROR(VLOOKUP($B228,Kraftvärmeprod!$B$1:$BX$550,MATCH(Y$2,Kraftvärmeprod!$B$1:$VX$1,0),FALSE)/1,0)-IFERROR(VLOOKUP($B228,'Slutlig allokering kvv'!$B$2:$BX$550,MATCH(Y$2,'Slutlig allokering kvv'!$B$1:$BX$1,0),FALSE)/1,0))</f>
        <v/>
      </c>
      <c r="Z228" t="str">
        <f>IF($D228="","",IFERROR(VLOOKUP($B228,Kraftvärmeprod!$B$1:$BX$550,MATCH(Z$2,Kraftvärmeprod!$B$1:$VX$1,0),FALSE)/1,0)-IFERROR(VLOOKUP($B228,'Slutlig allokering kvv'!$B$2:$BX$550,MATCH(Z$2,'Slutlig allokering kvv'!$B$1:$BX$1,0),FALSE)/1,0))</f>
        <v/>
      </c>
      <c r="AA228" t="str">
        <f>IF($D228="","",IFERROR(VLOOKUP($B228,Kraftvärmeprod!$B$1:$BX$550,MATCH(AA$2,Kraftvärmeprod!$B$1:$VX$1,0),FALSE)/1,0)-IFERROR(VLOOKUP($B228,'Slutlig allokering kvv'!$B$2:$BX$550,MATCH(AA$2,'Slutlig allokering kvv'!$B$1:$BX$1,0),FALSE)/1,0))</f>
        <v/>
      </c>
      <c r="AB228" t="str">
        <f>IF($D228="","",IFERROR(VLOOKUP($B228,Kraftvärmeprod!$B$1:$BX$550,MATCH(AB$2,Kraftvärmeprod!$B$1:$VX$1,0),FALSE)/1,0)-IFERROR(VLOOKUP($B228,'Slutlig allokering kvv'!$B$2:$BX$550,MATCH(AB$2,'Slutlig allokering kvv'!$B$1:$BX$1,0),FALSE)/1,0))</f>
        <v/>
      </c>
      <c r="AC228" t="str">
        <f>IF($D228="","",IFERROR(VLOOKUP($B228,Kraftvärmeprod!$B$1:$BX$550,MATCH(AC$2,Kraftvärmeprod!$B$1:$VX$1,0),FALSE)/1,0)-IFERROR(VLOOKUP($B228,'Slutlig allokering kvv'!$B$2:$BX$550,MATCH(AC$2,'Slutlig allokering kvv'!$B$1:$BX$1,0),FALSE)/1,0))</f>
        <v/>
      </c>
      <c r="AD228" t="str">
        <f>IF($D228="","",IFERROR(VLOOKUP($B228,Kraftvärmeprod!$B$1:$BX$550,MATCH(AD$2,Kraftvärmeprod!$B$1:$VX$1,0),FALSE)/1,0)-IFERROR(VLOOKUP($B228,'Slutlig allokering kvv'!$B$2:$BX$550,MATCH(AD$2,'Slutlig allokering kvv'!$B$1:$BX$1,0),FALSE)/1,0))</f>
        <v/>
      </c>
      <c r="AE228" t="str">
        <f>IF($D228="","",IFERROR(VLOOKUP($B228,Miljö!$B$1:$E$550,MATCH("Hjälpel kraftvärme (GWh)",Miljö!$B$1:$E$1,0),FALSE)/1,0)-IFERROR(VLOOKUP($B228,'Slutlig allokering kvv'!$B$2:$BX$549,MATCH(AE$2,'Slutlig allokering kvv'!$B$1:$BX$1,0),FALSE)/1,0))</f>
        <v/>
      </c>
      <c r="AI228" s="274">
        <f t="shared" si="12"/>
        <v>0</v>
      </c>
      <c r="AK228">
        <f>IFERROR(VLOOKUP($B228,'Slutlig allokering kvv'!$B$2:$AX$549,MATCH("Summa slutlig allokerad tillförd energi (utan hjälpel och rökgaskondensering):",'Slutlig allokering kvv'!$B$1:$AX$1,0),FALSE)/1,"")</f>
        <v>0</v>
      </c>
      <c r="AM228" s="275" t="str">
        <f>IFERROR(1-VLOOKUP($B228,'Slutlig allokering kvv'!$B$2:$AX$549,MATCH("Andel av bränsle i kvv som allokerats till värme, exklusive rökgaskondensering och hjälpel",'Slutlig allokering kvv'!$B$1:$AX$1,0),FALSE),"")</f>
        <v/>
      </c>
      <c r="AO228" s="115" t="str">
        <f t="shared" si="13"/>
        <v/>
      </c>
      <c r="AP228" s="276" t="str">
        <f t="shared" si="14"/>
        <v/>
      </c>
      <c r="AR228" s="115" t="str">
        <f t="shared" si="15"/>
        <v/>
      </c>
    </row>
    <row r="229" spans="1:44">
      <c r="A229" t="s">
        <v>364</v>
      </c>
      <c r="B229" t="s">
        <v>379</v>
      </c>
      <c r="C229" t="str">
        <f>IFERROR(VLOOKUP($B229,Kraftvärmeprod!$B$1:$AH$479,MATCH(C$2,Kraftvärmeprod!$B$1:$AG$1,0),FALSE)/1,"")</f>
        <v/>
      </c>
      <c r="D229" t="str">
        <f>IFERROR(VLOOKUP($B229,Kraftvärmeprod!$B$1:$AH$479,MATCH(D$2,Kraftvärmeprod!$B$1:$AG$1,0),FALSE)/1,"")</f>
        <v/>
      </c>
      <c r="F229" t="str">
        <f>IF($D229="","",IFERROR(VLOOKUP($B229,Kraftvärmeprod!$B$1:$BX$550,MATCH(F$2,Kraftvärmeprod!$B$1:$VX$1,0),FALSE)/1,0)-IFERROR(VLOOKUP($B229,'Slutlig allokering kvv'!$B$2:$BX$550,MATCH(F$2,'Slutlig allokering kvv'!$B$1:$BX$1,0),FALSE)/1,0))</f>
        <v/>
      </c>
      <c r="G229" t="str">
        <f>IF($D229="","",IFERROR(VLOOKUP($B229,Kraftvärmeprod!$B$1:$BX$550,MATCH(G$2,Kraftvärmeprod!$B$1:$VX$1,0),FALSE)/1,0)-IFERROR(VLOOKUP($B229,'Slutlig allokering kvv'!$B$2:$BX$550,MATCH(G$2,'Slutlig allokering kvv'!$B$1:$BX$1,0),FALSE)/1,0))</f>
        <v/>
      </c>
      <c r="H229" t="str">
        <f>IF($D229="","",IFERROR(VLOOKUP($B229,Kraftvärmeprod!$B$1:$BX$550,MATCH(H$2,Kraftvärmeprod!$B$1:$VX$1,0),FALSE)/1,0)-IFERROR(VLOOKUP($B229,'Slutlig allokering kvv'!$B$2:$BX$550,MATCH(H$2,'Slutlig allokering kvv'!$B$1:$BX$1,0),FALSE)/1,0))</f>
        <v/>
      </c>
      <c r="I229" t="str">
        <f>IF($D229="","",IFERROR(VLOOKUP($B229,Kraftvärmeprod!$B$1:$BX$550,MATCH(I$2,Kraftvärmeprod!$B$1:$VX$1,0),FALSE)/1,0)-IFERROR(VLOOKUP($B229,'Slutlig allokering kvv'!$B$2:$BX$550,MATCH(I$2,'Slutlig allokering kvv'!$B$1:$BX$1,0),FALSE)/1,0))</f>
        <v/>
      </c>
      <c r="J229" t="str">
        <f>IF($D229="","",IFERROR(VLOOKUP($B229,Kraftvärmeprod!$B$1:$BX$550,MATCH(J$2,Kraftvärmeprod!$B$1:$VX$1,0),FALSE)/1,0)-IFERROR(VLOOKUP($B229,'Slutlig allokering kvv'!$B$2:$BX$550,MATCH(J$2,'Slutlig allokering kvv'!$B$1:$BX$1,0),FALSE)/1,0))</f>
        <v/>
      </c>
      <c r="K229" t="str">
        <f>IF($D229="","",IFERROR(VLOOKUP($B229,Kraftvärmeprod!$B$1:$BX$550,MATCH(K$2,Kraftvärmeprod!$B$1:$VX$1,0),FALSE)/1,0)-IFERROR(VLOOKUP($B229,'Slutlig allokering kvv'!$B$2:$BX$550,MATCH(K$2,'Slutlig allokering kvv'!$B$1:$BX$1,0),FALSE)/1,0))</f>
        <v/>
      </c>
      <c r="L229" t="str">
        <f>IF($D229="","",IFERROR(VLOOKUP($B229,Kraftvärmeprod!$B$1:$BX$550,MATCH(L$2,Kraftvärmeprod!$B$1:$VX$1,0),FALSE)/1,0)-IFERROR(VLOOKUP($B229,'Slutlig allokering kvv'!$B$2:$BX$550,MATCH(L$2,'Slutlig allokering kvv'!$B$1:$BX$1,0),FALSE)/1,0))</f>
        <v/>
      </c>
      <c r="M229" t="str">
        <f>IF($D229="","",IFERROR(VLOOKUP($B229,Kraftvärmeprod!$B$1:$BX$550,MATCH(M$2,Kraftvärmeprod!$B$1:$VX$1,0),FALSE)/1,0)-IFERROR(VLOOKUP($B229,'Slutlig allokering kvv'!$B$2:$BX$550,MATCH(M$2,'Slutlig allokering kvv'!$B$1:$BX$1,0),FALSE)/1,0))</f>
        <v/>
      </c>
      <c r="N229" t="str">
        <f>IF($D229="","",IFERROR(VLOOKUP($B229,Kraftvärmeprod!$B$1:$BX$550,MATCH(N$2,Kraftvärmeprod!$B$1:$VX$1,0),FALSE)/1,0)-IFERROR(VLOOKUP($B229,'Slutlig allokering kvv'!$B$2:$BX$550,MATCH(N$2,'Slutlig allokering kvv'!$B$1:$BX$1,0),FALSE)/1,0))</f>
        <v/>
      </c>
      <c r="O229" t="str">
        <f>IF($D229="","",IFERROR(VLOOKUP($B229,Kraftvärmeprod!$B$1:$BX$550,MATCH(O$2,Kraftvärmeprod!$B$1:$VX$1,0),FALSE)/1,0)-IFERROR(VLOOKUP($B229,'Slutlig allokering kvv'!$B$2:$BX$550,MATCH(O$2,'Slutlig allokering kvv'!$B$1:$BX$1,0),FALSE)/1,0))</f>
        <v/>
      </c>
      <c r="P229" t="str">
        <f>IF($D229="","",IFERROR(VLOOKUP($B229,Kraftvärmeprod!$B$1:$BX$550,MATCH(P$2,Kraftvärmeprod!$B$1:$VX$1,0),FALSE)/1,0)-IFERROR(VLOOKUP($B229,'Slutlig allokering kvv'!$B$2:$BX$550,MATCH(P$2,'Slutlig allokering kvv'!$B$1:$BX$1,0),FALSE)/1,0))</f>
        <v/>
      </c>
      <c r="Q229" t="str">
        <f>IF($D229="","",IFERROR(VLOOKUP($B229,Kraftvärmeprod!$B$1:$BX$550,MATCH(Q$2,Kraftvärmeprod!$B$1:$VX$1,0),FALSE)/1,0)-IFERROR(VLOOKUP($B229,'Slutlig allokering kvv'!$B$2:$BX$550,MATCH(Q$2,'Slutlig allokering kvv'!$B$1:$BX$1,0),FALSE)/1,0))</f>
        <v/>
      </c>
      <c r="R229" t="str">
        <f>IF($D229="","",IFERROR(VLOOKUP($B229,Kraftvärmeprod!$B$1:$BX$550,MATCH(R$2,Kraftvärmeprod!$B$1:$VX$1,0),FALSE)/1,0)-IFERROR(VLOOKUP($B229,'Slutlig allokering kvv'!$B$2:$BX$550,MATCH(R$2,'Slutlig allokering kvv'!$B$1:$BX$1,0),FALSE)/1,0))</f>
        <v/>
      </c>
      <c r="S229" t="str">
        <f>IF($D229="","",IFERROR(VLOOKUP($B229,Kraftvärmeprod!$B$1:$BX$550,MATCH(S$2,Kraftvärmeprod!$B$1:$VX$1,0),FALSE)/1,0)-IFERROR(VLOOKUP($B229,'Slutlig allokering kvv'!$B$2:$BX$550,MATCH(S$2,'Slutlig allokering kvv'!$B$1:$BX$1,0),FALSE)/1,0))</f>
        <v/>
      </c>
      <c r="T229" t="str">
        <f>IF($D229="","",IFERROR(VLOOKUP($B229,Kraftvärmeprod!$B$1:$BX$550,MATCH(T$2,Kraftvärmeprod!$B$1:$VX$1,0),FALSE)/1,0)-IFERROR(VLOOKUP($B229,'Slutlig allokering kvv'!$B$2:$BX$550,MATCH(T$2,'Slutlig allokering kvv'!$B$1:$BX$1,0),FALSE)/1,0))</f>
        <v/>
      </c>
      <c r="U229" t="str">
        <f>IF($D229="","",IFERROR(VLOOKUP($B229,Kraftvärmeprod!$B$1:$BX$550,MATCH(U$2,Kraftvärmeprod!$B$1:$VX$1,0),FALSE)/1,0)-IFERROR(VLOOKUP($B229,'Slutlig allokering kvv'!$B$2:$BX$550,MATCH(U$2,'Slutlig allokering kvv'!$B$1:$BX$1,0),FALSE)/1,0))</f>
        <v/>
      </c>
      <c r="V229" t="str">
        <f>IF($D229="","",IFERROR(VLOOKUP($B229,Kraftvärmeprod!$B$1:$BX$550,MATCH(V$2,Kraftvärmeprod!$B$1:$VX$1,0),FALSE)/1,0)-IFERROR(VLOOKUP($B229,'Slutlig allokering kvv'!$B$2:$BX$550,MATCH(V$2,'Slutlig allokering kvv'!$B$1:$BX$1,0),FALSE)/1,0))</f>
        <v/>
      </c>
      <c r="W229" t="str">
        <f>IF($D229="","",IFERROR(VLOOKUP($B229,Kraftvärmeprod!$B$1:$BX$550,MATCH(W$2,Kraftvärmeprod!$B$1:$VX$1,0),FALSE)/1,0)-IFERROR(VLOOKUP($B229,'Slutlig allokering kvv'!$B$2:$BX$550,MATCH(W$2,'Slutlig allokering kvv'!$B$1:$BX$1,0),FALSE)/1,0))</f>
        <v/>
      </c>
      <c r="X229" t="str">
        <f>IF($D229="","",IFERROR(VLOOKUP($B229,Kraftvärmeprod!$B$1:$BX$550,MATCH(X$2,Kraftvärmeprod!$B$1:$VX$1,0),FALSE)/1,0)-IFERROR(VLOOKUP($B229,'Slutlig allokering kvv'!$B$2:$BX$550,MATCH(X$2,'Slutlig allokering kvv'!$B$1:$BX$1,0),FALSE)/1,0))</f>
        <v/>
      </c>
      <c r="Y229" t="str">
        <f>IF($D229="","",IFERROR(VLOOKUP($B229,Kraftvärmeprod!$B$1:$BX$550,MATCH(Y$2,Kraftvärmeprod!$B$1:$VX$1,0),FALSE)/1,0)-IFERROR(VLOOKUP($B229,'Slutlig allokering kvv'!$B$2:$BX$550,MATCH(Y$2,'Slutlig allokering kvv'!$B$1:$BX$1,0),FALSE)/1,0))</f>
        <v/>
      </c>
      <c r="Z229" t="str">
        <f>IF($D229="","",IFERROR(VLOOKUP($B229,Kraftvärmeprod!$B$1:$BX$550,MATCH(Z$2,Kraftvärmeprod!$B$1:$VX$1,0),FALSE)/1,0)-IFERROR(VLOOKUP($B229,'Slutlig allokering kvv'!$B$2:$BX$550,MATCH(Z$2,'Slutlig allokering kvv'!$B$1:$BX$1,0),FALSE)/1,0))</f>
        <v/>
      </c>
      <c r="AA229" t="str">
        <f>IF($D229="","",IFERROR(VLOOKUP($B229,Kraftvärmeprod!$B$1:$BX$550,MATCH(AA$2,Kraftvärmeprod!$B$1:$VX$1,0),FALSE)/1,0)-IFERROR(VLOOKUP($B229,'Slutlig allokering kvv'!$B$2:$BX$550,MATCH(AA$2,'Slutlig allokering kvv'!$B$1:$BX$1,0),FALSE)/1,0))</f>
        <v/>
      </c>
      <c r="AB229" t="str">
        <f>IF($D229="","",IFERROR(VLOOKUP($B229,Kraftvärmeprod!$B$1:$BX$550,MATCH(AB$2,Kraftvärmeprod!$B$1:$VX$1,0),FALSE)/1,0)-IFERROR(VLOOKUP($B229,'Slutlig allokering kvv'!$B$2:$BX$550,MATCH(AB$2,'Slutlig allokering kvv'!$B$1:$BX$1,0),FALSE)/1,0))</f>
        <v/>
      </c>
      <c r="AC229" t="str">
        <f>IF($D229="","",IFERROR(VLOOKUP($B229,Kraftvärmeprod!$B$1:$BX$550,MATCH(AC$2,Kraftvärmeprod!$B$1:$VX$1,0),FALSE)/1,0)-IFERROR(VLOOKUP($B229,'Slutlig allokering kvv'!$B$2:$BX$550,MATCH(AC$2,'Slutlig allokering kvv'!$B$1:$BX$1,0),FALSE)/1,0))</f>
        <v/>
      </c>
      <c r="AD229" t="str">
        <f>IF($D229="","",IFERROR(VLOOKUP($B229,Kraftvärmeprod!$B$1:$BX$550,MATCH(AD$2,Kraftvärmeprod!$B$1:$VX$1,0),FALSE)/1,0)-IFERROR(VLOOKUP($B229,'Slutlig allokering kvv'!$B$2:$BX$550,MATCH(AD$2,'Slutlig allokering kvv'!$B$1:$BX$1,0),FALSE)/1,0))</f>
        <v/>
      </c>
      <c r="AE229" t="str">
        <f>IF($D229="","",IFERROR(VLOOKUP($B229,Miljö!$B$1:$E$550,MATCH("Hjälpel kraftvärme (GWh)",Miljö!$B$1:$E$1,0),FALSE)/1,0)-IFERROR(VLOOKUP($B229,'Slutlig allokering kvv'!$B$2:$BX$549,MATCH(AE$2,'Slutlig allokering kvv'!$B$1:$BX$1,0),FALSE)/1,0))</f>
        <v/>
      </c>
      <c r="AI229" s="274">
        <f t="shared" si="12"/>
        <v>0</v>
      </c>
      <c r="AK229">
        <f>IFERROR(VLOOKUP($B229,'Slutlig allokering kvv'!$B$2:$AX$549,MATCH("Summa slutlig allokerad tillförd energi (utan hjälpel och rökgaskondensering):",'Slutlig allokering kvv'!$B$1:$AX$1,0),FALSE)/1,"")</f>
        <v>0</v>
      </c>
      <c r="AM229" s="275" t="str">
        <f>IFERROR(1-VLOOKUP($B229,'Slutlig allokering kvv'!$B$2:$AX$549,MATCH("Andel av bränsle i kvv som allokerats till värme, exklusive rökgaskondensering och hjälpel",'Slutlig allokering kvv'!$B$1:$AX$1,0),FALSE),"")</f>
        <v/>
      </c>
      <c r="AO229" s="115" t="str">
        <f t="shared" si="13"/>
        <v/>
      </c>
      <c r="AP229" s="276" t="str">
        <f t="shared" si="14"/>
        <v/>
      </c>
      <c r="AR229" s="115" t="str">
        <f t="shared" si="15"/>
        <v/>
      </c>
    </row>
    <row r="230" spans="1:44">
      <c r="A230" t="s">
        <v>364</v>
      </c>
      <c r="B230" t="s">
        <v>380</v>
      </c>
      <c r="C230" t="str">
        <f>IFERROR(VLOOKUP($B230,Kraftvärmeprod!$B$1:$AH$479,MATCH(C$2,Kraftvärmeprod!$B$1:$AG$1,0),FALSE)/1,"")</f>
        <v/>
      </c>
      <c r="D230" t="str">
        <f>IFERROR(VLOOKUP($B230,Kraftvärmeprod!$B$1:$AH$479,MATCH(D$2,Kraftvärmeprod!$B$1:$AG$1,0),FALSE)/1,"")</f>
        <v/>
      </c>
      <c r="F230" t="str">
        <f>IF($D230="","",IFERROR(VLOOKUP($B230,Kraftvärmeprod!$B$1:$BX$550,MATCH(F$2,Kraftvärmeprod!$B$1:$VX$1,0),FALSE)/1,0)-IFERROR(VLOOKUP($B230,'Slutlig allokering kvv'!$B$2:$BX$550,MATCH(F$2,'Slutlig allokering kvv'!$B$1:$BX$1,0),FALSE)/1,0))</f>
        <v/>
      </c>
      <c r="G230" t="str">
        <f>IF($D230="","",IFERROR(VLOOKUP($B230,Kraftvärmeprod!$B$1:$BX$550,MATCH(G$2,Kraftvärmeprod!$B$1:$VX$1,0),FALSE)/1,0)-IFERROR(VLOOKUP($B230,'Slutlig allokering kvv'!$B$2:$BX$550,MATCH(G$2,'Slutlig allokering kvv'!$B$1:$BX$1,0),FALSE)/1,0))</f>
        <v/>
      </c>
      <c r="H230" t="str">
        <f>IF($D230="","",IFERROR(VLOOKUP($B230,Kraftvärmeprod!$B$1:$BX$550,MATCH(H$2,Kraftvärmeprod!$B$1:$VX$1,0),FALSE)/1,0)-IFERROR(VLOOKUP($B230,'Slutlig allokering kvv'!$B$2:$BX$550,MATCH(H$2,'Slutlig allokering kvv'!$B$1:$BX$1,0),FALSE)/1,0))</f>
        <v/>
      </c>
      <c r="I230" t="str">
        <f>IF($D230="","",IFERROR(VLOOKUP($B230,Kraftvärmeprod!$B$1:$BX$550,MATCH(I$2,Kraftvärmeprod!$B$1:$VX$1,0),FALSE)/1,0)-IFERROR(VLOOKUP($B230,'Slutlig allokering kvv'!$B$2:$BX$550,MATCH(I$2,'Slutlig allokering kvv'!$B$1:$BX$1,0),FALSE)/1,0))</f>
        <v/>
      </c>
      <c r="J230" t="str">
        <f>IF($D230="","",IFERROR(VLOOKUP($B230,Kraftvärmeprod!$B$1:$BX$550,MATCH(J$2,Kraftvärmeprod!$B$1:$VX$1,0),FALSE)/1,0)-IFERROR(VLOOKUP($B230,'Slutlig allokering kvv'!$B$2:$BX$550,MATCH(J$2,'Slutlig allokering kvv'!$B$1:$BX$1,0),FALSE)/1,0))</f>
        <v/>
      </c>
      <c r="K230" t="str">
        <f>IF($D230="","",IFERROR(VLOOKUP($B230,Kraftvärmeprod!$B$1:$BX$550,MATCH(K$2,Kraftvärmeprod!$B$1:$VX$1,0),FALSE)/1,0)-IFERROR(VLOOKUP($B230,'Slutlig allokering kvv'!$B$2:$BX$550,MATCH(K$2,'Slutlig allokering kvv'!$B$1:$BX$1,0),FALSE)/1,0))</f>
        <v/>
      </c>
      <c r="L230" t="str">
        <f>IF($D230="","",IFERROR(VLOOKUP($B230,Kraftvärmeprod!$B$1:$BX$550,MATCH(L$2,Kraftvärmeprod!$B$1:$VX$1,0),FALSE)/1,0)-IFERROR(VLOOKUP($B230,'Slutlig allokering kvv'!$B$2:$BX$550,MATCH(L$2,'Slutlig allokering kvv'!$B$1:$BX$1,0),FALSE)/1,0))</f>
        <v/>
      </c>
      <c r="M230" t="str">
        <f>IF($D230="","",IFERROR(VLOOKUP($B230,Kraftvärmeprod!$B$1:$BX$550,MATCH(M$2,Kraftvärmeprod!$B$1:$VX$1,0),FALSE)/1,0)-IFERROR(VLOOKUP($B230,'Slutlig allokering kvv'!$B$2:$BX$550,MATCH(M$2,'Slutlig allokering kvv'!$B$1:$BX$1,0),FALSE)/1,0))</f>
        <v/>
      </c>
      <c r="N230" t="str">
        <f>IF($D230="","",IFERROR(VLOOKUP($B230,Kraftvärmeprod!$B$1:$BX$550,MATCH(N$2,Kraftvärmeprod!$B$1:$VX$1,0),FALSE)/1,0)-IFERROR(VLOOKUP($B230,'Slutlig allokering kvv'!$B$2:$BX$550,MATCH(N$2,'Slutlig allokering kvv'!$B$1:$BX$1,0),FALSE)/1,0))</f>
        <v/>
      </c>
      <c r="O230" t="str">
        <f>IF($D230="","",IFERROR(VLOOKUP($B230,Kraftvärmeprod!$B$1:$BX$550,MATCH(O$2,Kraftvärmeprod!$B$1:$VX$1,0),FALSE)/1,0)-IFERROR(VLOOKUP($B230,'Slutlig allokering kvv'!$B$2:$BX$550,MATCH(O$2,'Slutlig allokering kvv'!$B$1:$BX$1,0),FALSE)/1,0))</f>
        <v/>
      </c>
      <c r="P230" t="str">
        <f>IF($D230="","",IFERROR(VLOOKUP($B230,Kraftvärmeprod!$B$1:$BX$550,MATCH(P$2,Kraftvärmeprod!$B$1:$VX$1,0),FALSE)/1,0)-IFERROR(VLOOKUP($B230,'Slutlig allokering kvv'!$B$2:$BX$550,MATCH(P$2,'Slutlig allokering kvv'!$B$1:$BX$1,0),FALSE)/1,0))</f>
        <v/>
      </c>
      <c r="Q230" t="str">
        <f>IF($D230="","",IFERROR(VLOOKUP($B230,Kraftvärmeprod!$B$1:$BX$550,MATCH(Q$2,Kraftvärmeprod!$B$1:$VX$1,0),FALSE)/1,0)-IFERROR(VLOOKUP($B230,'Slutlig allokering kvv'!$B$2:$BX$550,MATCH(Q$2,'Slutlig allokering kvv'!$B$1:$BX$1,0),FALSE)/1,0))</f>
        <v/>
      </c>
      <c r="R230" t="str">
        <f>IF($D230="","",IFERROR(VLOOKUP($B230,Kraftvärmeprod!$B$1:$BX$550,MATCH(R$2,Kraftvärmeprod!$B$1:$VX$1,0),FALSE)/1,0)-IFERROR(VLOOKUP($B230,'Slutlig allokering kvv'!$B$2:$BX$550,MATCH(R$2,'Slutlig allokering kvv'!$B$1:$BX$1,0),FALSE)/1,0))</f>
        <v/>
      </c>
      <c r="S230" t="str">
        <f>IF($D230="","",IFERROR(VLOOKUP($B230,Kraftvärmeprod!$B$1:$BX$550,MATCH(S$2,Kraftvärmeprod!$B$1:$VX$1,0),FALSE)/1,0)-IFERROR(VLOOKUP($B230,'Slutlig allokering kvv'!$B$2:$BX$550,MATCH(S$2,'Slutlig allokering kvv'!$B$1:$BX$1,0),FALSE)/1,0))</f>
        <v/>
      </c>
      <c r="T230" t="str">
        <f>IF($D230="","",IFERROR(VLOOKUP($B230,Kraftvärmeprod!$B$1:$BX$550,MATCH(T$2,Kraftvärmeprod!$B$1:$VX$1,0),FALSE)/1,0)-IFERROR(VLOOKUP($B230,'Slutlig allokering kvv'!$B$2:$BX$550,MATCH(T$2,'Slutlig allokering kvv'!$B$1:$BX$1,0),FALSE)/1,0))</f>
        <v/>
      </c>
      <c r="U230" t="str">
        <f>IF($D230="","",IFERROR(VLOOKUP($B230,Kraftvärmeprod!$B$1:$BX$550,MATCH(U$2,Kraftvärmeprod!$B$1:$VX$1,0),FALSE)/1,0)-IFERROR(VLOOKUP($B230,'Slutlig allokering kvv'!$B$2:$BX$550,MATCH(U$2,'Slutlig allokering kvv'!$B$1:$BX$1,0),FALSE)/1,0))</f>
        <v/>
      </c>
      <c r="V230" t="str">
        <f>IF($D230="","",IFERROR(VLOOKUP($B230,Kraftvärmeprod!$B$1:$BX$550,MATCH(V$2,Kraftvärmeprod!$B$1:$VX$1,0),FALSE)/1,0)-IFERROR(VLOOKUP($B230,'Slutlig allokering kvv'!$B$2:$BX$550,MATCH(V$2,'Slutlig allokering kvv'!$B$1:$BX$1,0),FALSE)/1,0))</f>
        <v/>
      </c>
      <c r="W230" t="str">
        <f>IF($D230="","",IFERROR(VLOOKUP($B230,Kraftvärmeprod!$B$1:$BX$550,MATCH(W$2,Kraftvärmeprod!$B$1:$VX$1,0),FALSE)/1,0)-IFERROR(VLOOKUP($B230,'Slutlig allokering kvv'!$B$2:$BX$550,MATCH(W$2,'Slutlig allokering kvv'!$B$1:$BX$1,0),FALSE)/1,0))</f>
        <v/>
      </c>
      <c r="X230" t="str">
        <f>IF($D230="","",IFERROR(VLOOKUP($B230,Kraftvärmeprod!$B$1:$BX$550,MATCH(X$2,Kraftvärmeprod!$B$1:$VX$1,0),FALSE)/1,0)-IFERROR(VLOOKUP($B230,'Slutlig allokering kvv'!$B$2:$BX$550,MATCH(X$2,'Slutlig allokering kvv'!$B$1:$BX$1,0),FALSE)/1,0))</f>
        <v/>
      </c>
      <c r="Y230" t="str">
        <f>IF($D230="","",IFERROR(VLOOKUP($B230,Kraftvärmeprod!$B$1:$BX$550,MATCH(Y$2,Kraftvärmeprod!$B$1:$VX$1,0),FALSE)/1,0)-IFERROR(VLOOKUP($B230,'Slutlig allokering kvv'!$B$2:$BX$550,MATCH(Y$2,'Slutlig allokering kvv'!$B$1:$BX$1,0),FALSE)/1,0))</f>
        <v/>
      </c>
      <c r="Z230" t="str">
        <f>IF($D230="","",IFERROR(VLOOKUP($B230,Kraftvärmeprod!$B$1:$BX$550,MATCH(Z$2,Kraftvärmeprod!$B$1:$VX$1,0),FALSE)/1,0)-IFERROR(VLOOKUP($B230,'Slutlig allokering kvv'!$B$2:$BX$550,MATCH(Z$2,'Slutlig allokering kvv'!$B$1:$BX$1,0),FALSE)/1,0))</f>
        <v/>
      </c>
      <c r="AA230" t="str">
        <f>IF($D230="","",IFERROR(VLOOKUP($B230,Kraftvärmeprod!$B$1:$BX$550,MATCH(AA$2,Kraftvärmeprod!$B$1:$VX$1,0),FALSE)/1,0)-IFERROR(VLOOKUP($B230,'Slutlig allokering kvv'!$B$2:$BX$550,MATCH(AA$2,'Slutlig allokering kvv'!$B$1:$BX$1,0),FALSE)/1,0))</f>
        <v/>
      </c>
      <c r="AB230" t="str">
        <f>IF($D230="","",IFERROR(VLOOKUP($B230,Kraftvärmeprod!$B$1:$BX$550,MATCH(AB$2,Kraftvärmeprod!$B$1:$VX$1,0),FALSE)/1,0)-IFERROR(VLOOKUP($B230,'Slutlig allokering kvv'!$B$2:$BX$550,MATCH(AB$2,'Slutlig allokering kvv'!$B$1:$BX$1,0),FALSE)/1,0))</f>
        <v/>
      </c>
      <c r="AC230" t="str">
        <f>IF($D230="","",IFERROR(VLOOKUP($B230,Kraftvärmeprod!$B$1:$BX$550,MATCH(AC$2,Kraftvärmeprod!$B$1:$VX$1,0),FALSE)/1,0)-IFERROR(VLOOKUP($B230,'Slutlig allokering kvv'!$B$2:$BX$550,MATCH(AC$2,'Slutlig allokering kvv'!$B$1:$BX$1,0),FALSE)/1,0))</f>
        <v/>
      </c>
      <c r="AD230" t="str">
        <f>IF($D230="","",IFERROR(VLOOKUP($B230,Kraftvärmeprod!$B$1:$BX$550,MATCH(AD$2,Kraftvärmeprod!$B$1:$VX$1,0),FALSE)/1,0)-IFERROR(VLOOKUP($B230,'Slutlig allokering kvv'!$B$2:$BX$550,MATCH(AD$2,'Slutlig allokering kvv'!$B$1:$BX$1,0),FALSE)/1,0))</f>
        <v/>
      </c>
      <c r="AE230" t="str">
        <f>IF($D230="","",IFERROR(VLOOKUP($B230,Miljö!$B$1:$E$550,MATCH("Hjälpel kraftvärme (GWh)",Miljö!$B$1:$E$1,0),FALSE)/1,0)-IFERROR(VLOOKUP($B230,'Slutlig allokering kvv'!$B$2:$BX$549,MATCH(AE$2,'Slutlig allokering kvv'!$B$1:$BX$1,0),FALSE)/1,0))</f>
        <v/>
      </c>
      <c r="AI230" s="274">
        <f t="shared" si="12"/>
        <v>0</v>
      </c>
      <c r="AK230">
        <f>IFERROR(VLOOKUP($B230,'Slutlig allokering kvv'!$B$2:$AX$549,MATCH("Summa slutlig allokerad tillförd energi (utan hjälpel och rökgaskondensering):",'Slutlig allokering kvv'!$B$1:$AX$1,0),FALSE)/1,"")</f>
        <v>0</v>
      </c>
      <c r="AM230" s="275" t="str">
        <f>IFERROR(1-VLOOKUP($B230,'Slutlig allokering kvv'!$B$2:$AX$549,MATCH("Andel av bränsle i kvv som allokerats till värme, exklusive rökgaskondensering och hjälpel",'Slutlig allokering kvv'!$B$1:$AX$1,0),FALSE),"")</f>
        <v/>
      </c>
      <c r="AO230" s="115" t="str">
        <f t="shared" si="13"/>
        <v/>
      </c>
      <c r="AP230" s="276" t="str">
        <f t="shared" si="14"/>
        <v/>
      </c>
      <c r="AR230" s="115" t="str">
        <f t="shared" si="15"/>
        <v/>
      </c>
    </row>
    <row r="231" spans="1:44">
      <c r="A231" t="s">
        <v>364</v>
      </c>
      <c r="B231" t="s">
        <v>381</v>
      </c>
      <c r="C231" t="str">
        <f>IFERROR(VLOOKUP($B231,Kraftvärmeprod!$B$1:$AH$479,MATCH(C$2,Kraftvärmeprod!$B$1:$AG$1,0),FALSE)/1,"")</f>
        <v/>
      </c>
      <c r="D231" t="str">
        <f>IFERROR(VLOOKUP($B231,Kraftvärmeprod!$B$1:$AH$479,MATCH(D$2,Kraftvärmeprod!$B$1:$AG$1,0),FALSE)/1,"")</f>
        <v/>
      </c>
      <c r="F231" t="str">
        <f>IF($D231="","",IFERROR(VLOOKUP($B231,Kraftvärmeprod!$B$1:$BX$550,MATCH(F$2,Kraftvärmeprod!$B$1:$VX$1,0),FALSE)/1,0)-IFERROR(VLOOKUP($B231,'Slutlig allokering kvv'!$B$2:$BX$550,MATCH(F$2,'Slutlig allokering kvv'!$B$1:$BX$1,0),FALSE)/1,0))</f>
        <v/>
      </c>
      <c r="G231" t="str">
        <f>IF($D231="","",IFERROR(VLOOKUP($B231,Kraftvärmeprod!$B$1:$BX$550,MATCH(G$2,Kraftvärmeprod!$B$1:$VX$1,0),FALSE)/1,0)-IFERROR(VLOOKUP($B231,'Slutlig allokering kvv'!$B$2:$BX$550,MATCH(G$2,'Slutlig allokering kvv'!$B$1:$BX$1,0),FALSE)/1,0))</f>
        <v/>
      </c>
      <c r="H231" t="str">
        <f>IF($D231="","",IFERROR(VLOOKUP($B231,Kraftvärmeprod!$B$1:$BX$550,MATCH(H$2,Kraftvärmeprod!$B$1:$VX$1,0),FALSE)/1,0)-IFERROR(VLOOKUP($B231,'Slutlig allokering kvv'!$B$2:$BX$550,MATCH(H$2,'Slutlig allokering kvv'!$B$1:$BX$1,0),FALSE)/1,0))</f>
        <v/>
      </c>
      <c r="I231" t="str">
        <f>IF($D231="","",IFERROR(VLOOKUP($B231,Kraftvärmeprod!$B$1:$BX$550,MATCH(I$2,Kraftvärmeprod!$B$1:$VX$1,0),FALSE)/1,0)-IFERROR(VLOOKUP($B231,'Slutlig allokering kvv'!$B$2:$BX$550,MATCH(I$2,'Slutlig allokering kvv'!$B$1:$BX$1,0),FALSE)/1,0))</f>
        <v/>
      </c>
      <c r="J231" t="str">
        <f>IF($D231="","",IFERROR(VLOOKUP($B231,Kraftvärmeprod!$B$1:$BX$550,MATCH(J$2,Kraftvärmeprod!$B$1:$VX$1,0),FALSE)/1,0)-IFERROR(VLOOKUP($B231,'Slutlig allokering kvv'!$B$2:$BX$550,MATCH(J$2,'Slutlig allokering kvv'!$B$1:$BX$1,0),FALSE)/1,0))</f>
        <v/>
      </c>
      <c r="K231" t="str">
        <f>IF($D231="","",IFERROR(VLOOKUP($B231,Kraftvärmeprod!$B$1:$BX$550,MATCH(K$2,Kraftvärmeprod!$B$1:$VX$1,0),FALSE)/1,0)-IFERROR(VLOOKUP($B231,'Slutlig allokering kvv'!$B$2:$BX$550,MATCH(K$2,'Slutlig allokering kvv'!$B$1:$BX$1,0),FALSE)/1,0))</f>
        <v/>
      </c>
      <c r="L231" t="str">
        <f>IF($D231="","",IFERROR(VLOOKUP($B231,Kraftvärmeprod!$B$1:$BX$550,MATCH(L$2,Kraftvärmeprod!$B$1:$VX$1,0),FALSE)/1,0)-IFERROR(VLOOKUP($B231,'Slutlig allokering kvv'!$B$2:$BX$550,MATCH(L$2,'Slutlig allokering kvv'!$B$1:$BX$1,0),FALSE)/1,0))</f>
        <v/>
      </c>
      <c r="M231" t="str">
        <f>IF($D231="","",IFERROR(VLOOKUP($B231,Kraftvärmeprod!$B$1:$BX$550,MATCH(M$2,Kraftvärmeprod!$B$1:$VX$1,0),FALSE)/1,0)-IFERROR(VLOOKUP($B231,'Slutlig allokering kvv'!$B$2:$BX$550,MATCH(M$2,'Slutlig allokering kvv'!$B$1:$BX$1,0),FALSE)/1,0))</f>
        <v/>
      </c>
      <c r="N231" t="str">
        <f>IF($D231="","",IFERROR(VLOOKUP($B231,Kraftvärmeprod!$B$1:$BX$550,MATCH(N$2,Kraftvärmeprod!$B$1:$VX$1,0),FALSE)/1,0)-IFERROR(VLOOKUP($B231,'Slutlig allokering kvv'!$B$2:$BX$550,MATCH(N$2,'Slutlig allokering kvv'!$B$1:$BX$1,0),FALSE)/1,0))</f>
        <v/>
      </c>
      <c r="O231" t="str">
        <f>IF($D231="","",IFERROR(VLOOKUP($B231,Kraftvärmeprod!$B$1:$BX$550,MATCH(O$2,Kraftvärmeprod!$B$1:$VX$1,0),FALSE)/1,0)-IFERROR(VLOOKUP($B231,'Slutlig allokering kvv'!$B$2:$BX$550,MATCH(O$2,'Slutlig allokering kvv'!$B$1:$BX$1,0),FALSE)/1,0))</f>
        <v/>
      </c>
      <c r="P231" t="str">
        <f>IF($D231="","",IFERROR(VLOOKUP($B231,Kraftvärmeprod!$B$1:$BX$550,MATCH(P$2,Kraftvärmeprod!$B$1:$VX$1,0),FALSE)/1,0)-IFERROR(VLOOKUP($B231,'Slutlig allokering kvv'!$B$2:$BX$550,MATCH(P$2,'Slutlig allokering kvv'!$B$1:$BX$1,0),FALSE)/1,0))</f>
        <v/>
      </c>
      <c r="Q231" t="str">
        <f>IF($D231="","",IFERROR(VLOOKUP($B231,Kraftvärmeprod!$B$1:$BX$550,MATCH(Q$2,Kraftvärmeprod!$B$1:$VX$1,0),FALSE)/1,0)-IFERROR(VLOOKUP($B231,'Slutlig allokering kvv'!$B$2:$BX$550,MATCH(Q$2,'Slutlig allokering kvv'!$B$1:$BX$1,0),FALSE)/1,0))</f>
        <v/>
      </c>
      <c r="R231" t="str">
        <f>IF($D231="","",IFERROR(VLOOKUP($B231,Kraftvärmeprod!$B$1:$BX$550,MATCH(R$2,Kraftvärmeprod!$B$1:$VX$1,0),FALSE)/1,0)-IFERROR(VLOOKUP($B231,'Slutlig allokering kvv'!$B$2:$BX$550,MATCH(R$2,'Slutlig allokering kvv'!$B$1:$BX$1,0),FALSE)/1,0))</f>
        <v/>
      </c>
      <c r="S231" t="str">
        <f>IF($D231="","",IFERROR(VLOOKUP($B231,Kraftvärmeprod!$B$1:$BX$550,MATCH(S$2,Kraftvärmeprod!$B$1:$VX$1,0),FALSE)/1,0)-IFERROR(VLOOKUP($B231,'Slutlig allokering kvv'!$B$2:$BX$550,MATCH(S$2,'Slutlig allokering kvv'!$B$1:$BX$1,0),FALSE)/1,0))</f>
        <v/>
      </c>
      <c r="T231" t="str">
        <f>IF($D231="","",IFERROR(VLOOKUP($B231,Kraftvärmeprod!$B$1:$BX$550,MATCH(T$2,Kraftvärmeprod!$B$1:$VX$1,0),FALSE)/1,0)-IFERROR(VLOOKUP($B231,'Slutlig allokering kvv'!$B$2:$BX$550,MATCH(T$2,'Slutlig allokering kvv'!$B$1:$BX$1,0),FALSE)/1,0))</f>
        <v/>
      </c>
      <c r="U231" t="str">
        <f>IF($D231="","",IFERROR(VLOOKUP($B231,Kraftvärmeprod!$B$1:$BX$550,MATCH(U$2,Kraftvärmeprod!$B$1:$VX$1,0),FALSE)/1,0)-IFERROR(VLOOKUP($B231,'Slutlig allokering kvv'!$B$2:$BX$550,MATCH(U$2,'Slutlig allokering kvv'!$B$1:$BX$1,0),FALSE)/1,0))</f>
        <v/>
      </c>
      <c r="V231" t="str">
        <f>IF($D231="","",IFERROR(VLOOKUP($B231,Kraftvärmeprod!$B$1:$BX$550,MATCH(V$2,Kraftvärmeprod!$B$1:$VX$1,0),FALSE)/1,0)-IFERROR(VLOOKUP($B231,'Slutlig allokering kvv'!$B$2:$BX$550,MATCH(V$2,'Slutlig allokering kvv'!$B$1:$BX$1,0),FALSE)/1,0))</f>
        <v/>
      </c>
      <c r="W231" t="str">
        <f>IF($D231="","",IFERROR(VLOOKUP($B231,Kraftvärmeprod!$B$1:$BX$550,MATCH(W$2,Kraftvärmeprod!$B$1:$VX$1,0),FALSE)/1,0)-IFERROR(VLOOKUP($B231,'Slutlig allokering kvv'!$B$2:$BX$550,MATCH(W$2,'Slutlig allokering kvv'!$B$1:$BX$1,0),FALSE)/1,0))</f>
        <v/>
      </c>
      <c r="X231" t="str">
        <f>IF($D231="","",IFERROR(VLOOKUP($B231,Kraftvärmeprod!$B$1:$BX$550,MATCH(X$2,Kraftvärmeprod!$B$1:$VX$1,0),FALSE)/1,0)-IFERROR(VLOOKUP($B231,'Slutlig allokering kvv'!$B$2:$BX$550,MATCH(X$2,'Slutlig allokering kvv'!$B$1:$BX$1,0),FALSE)/1,0))</f>
        <v/>
      </c>
      <c r="Y231" t="str">
        <f>IF($D231="","",IFERROR(VLOOKUP($B231,Kraftvärmeprod!$B$1:$BX$550,MATCH(Y$2,Kraftvärmeprod!$B$1:$VX$1,0),FALSE)/1,0)-IFERROR(VLOOKUP($B231,'Slutlig allokering kvv'!$B$2:$BX$550,MATCH(Y$2,'Slutlig allokering kvv'!$B$1:$BX$1,0),FALSE)/1,0))</f>
        <v/>
      </c>
      <c r="Z231" t="str">
        <f>IF($D231="","",IFERROR(VLOOKUP($B231,Kraftvärmeprod!$B$1:$BX$550,MATCH(Z$2,Kraftvärmeprod!$B$1:$VX$1,0),FALSE)/1,0)-IFERROR(VLOOKUP($B231,'Slutlig allokering kvv'!$B$2:$BX$550,MATCH(Z$2,'Slutlig allokering kvv'!$B$1:$BX$1,0),FALSE)/1,0))</f>
        <v/>
      </c>
      <c r="AA231" t="str">
        <f>IF($D231="","",IFERROR(VLOOKUP($B231,Kraftvärmeprod!$B$1:$BX$550,MATCH(AA$2,Kraftvärmeprod!$B$1:$VX$1,0),FALSE)/1,0)-IFERROR(VLOOKUP($B231,'Slutlig allokering kvv'!$B$2:$BX$550,MATCH(AA$2,'Slutlig allokering kvv'!$B$1:$BX$1,0),FALSE)/1,0))</f>
        <v/>
      </c>
      <c r="AB231" t="str">
        <f>IF($D231="","",IFERROR(VLOOKUP($B231,Kraftvärmeprod!$B$1:$BX$550,MATCH(AB$2,Kraftvärmeprod!$B$1:$VX$1,0),FALSE)/1,0)-IFERROR(VLOOKUP($B231,'Slutlig allokering kvv'!$B$2:$BX$550,MATCH(AB$2,'Slutlig allokering kvv'!$B$1:$BX$1,0),FALSE)/1,0))</f>
        <v/>
      </c>
      <c r="AC231" t="str">
        <f>IF($D231="","",IFERROR(VLOOKUP($B231,Kraftvärmeprod!$B$1:$BX$550,MATCH(AC$2,Kraftvärmeprod!$B$1:$VX$1,0),FALSE)/1,0)-IFERROR(VLOOKUP($B231,'Slutlig allokering kvv'!$B$2:$BX$550,MATCH(AC$2,'Slutlig allokering kvv'!$B$1:$BX$1,0),FALSE)/1,0))</f>
        <v/>
      </c>
      <c r="AD231" t="str">
        <f>IF($D231="","",IFERROR(VLOOKUP($B231,Kraftvärmeprod!$B$1:$BX$550,MATCH(AD$2,Kraftvärmeprod!$B$1:$VX$1,0),FALSE)/1,0)-IFERROR(VLOOKUP($B231,'Slutlig allokering kvv'!$B$2:$BX$550,MATCH(AD$2,'Slutlig allokering kvv'!$B$1:$BX$1,0),FALSE)/1,0))</f>
        <v/>
      </c>
      <c r="AE231" t="str">
        <f>IF($D231="","",IFERROR(VLOOKUP($B231,Miljö!$B$1:$E$550,MATCH("Hjälpel kraftvärme (GWh)",Miljö!$B$1:$E$1,0),FALSE)/1,0)-IFERROR(VLOOKUP($B231,'Slutlig allokering kvv'!$B$2:$BX$549,MATCH(AE$2,'Slutlig allokering kvv'!$B$1:$BX$1,0),FALSE)/1,0))</f>
        <v/>
      </c>
      <c r="AI231" s="274">
        <f t="shared" si="12"/>
        <v>0</v>
      </c>
      <c r="AK231">
        <f>IFERROR(VLOOKUP($B231,'Slutlig allokering kvv'!$B$2:$AX$549,MATCH("Summa slutlig allokerad tillförd energi (utan hjälpel och rökgaskondensering):",'Slutlig allokering kvv'!$B$1:$AX$1,0),FALSE)/1,"")</f>
        <v>0</v>
      </c>
      <c r="AM231" s="275" t="str">
        <f>IFERROR(1-VLOOKUP($B231,'Slutlig allokering kvv'!$B$2:$AX$549,MATCH("Andel av bränsle i kvv som allokerats till värme, exklusive rökgaskondensering och hjälpel",'Slutlig allokering kvv'!$B$1:$AX$1,0),FALSE),"")</f>
        <v/>
      </c>
      <c r="AO231" s="115" t="str">
        <f t="shared" si="13"/>
        <v/>
      </c>
      <c r="AP231" s="276" t="str">
        <f t="shared" si="14"/>
        <v/>
      </c>
      <c r="AR231" s="115" t="str">
        <f t="shared" si="15"/>
        <v/>
      </c>
    </row>
    <row r="232" spans="1:44">
      <c r="A232" t="s">
        <v>382</v>
      </c>
      <c r="B232" t="s">
        <v>383</v>
      </c>
      <c r="C232" t="str">
        <f>IFERROR(VLOOKUP($B232,Kraftvärmeprod!$B$1:$AH$479,MATCH(C$2,Kraftvärmeprod!$B$1:$AG$1,0),FALSE)/1,"")</f>
        <v/>
      </c>
      <c r="D232" t="str">
        <f>IFERROR(VLOOKUP($B232,Kraftvärmeprod!$B$1:$AH$479,MATCH(D$2,Kraftvärmeprod!$B$1:$AG$1,0),FALSE)/1,"")</f>
        <v/>
      </c>
      <c r="F232" t="str">
        <f>IF($D232="","",IFERROR(VLOOKUP($B232,Kraftvärmeprod!$B$1:$BX$550,MATCH(F$2,Kraftvärmeprod!$B$1:$VX$1,0),FALSE)/1,0)-IFERROR(VLOOKUP($B232,'Slutlig allokering kvv'!$B$2:$BX$550,MATCH(F$2,'Slutlig allokering kvv'!$B$1:$BX$1,0),FALSE)/1,0))</f>
        <v/>
      </c>
      <c r="G232" t="str">
        <f>IF($D232="","",IFERROR(VLOOKUP($B232,Kraftvärmeprod!$B$1:$BX$550,MATCH(G$2,Kraftvärmeprod!$B$1:$VX$1,0),FALSE)/1,0)-IFERROR(VLOOKUP($B232,'Slutlig allokering kvv'!$B$2:$BX$550,MATCH(G$2,'Slutlig allokering kvv'!$B$1:$BX$1,0),FALSE)/1,0))</f>
        <v/>
      </c>
      <c r="H232" t="str">
        <f>IF($D232="","",IFERROR(VLOOKUP($B232,Kraftvärmeprod!$B$1:$BX$550,MATCH(H$2,Kraftvärmeprod!$B$1:$VX$1,0),FALSE)/1,0)-IFERROR(VLOOKUP($B232,'Slutlig allokering kvv'!$B$2:$BX$550,MATCH(H$2,'Slutlig allokering kvv'!$B$1:$BX$1,0),FALSE)/1,0))</f>
        <v/>
      </c>
      <c r="I232" t="str">
        <f>IF($D232="","",IFERROR(VLOOKUP($B232,Kraftvärmeprod!$B$1:$BX$550,MATCH(I$2,Kraftvärmeprod!$B$1:$VX$1,0),FALSE)/1,0)-IFERROR(VLOOKUP($B232,'Slutlig allokering kvv'!$B$2:$BX$550,MATCH(I$2,'Slutlig allokering kvv'!$B$1:$BX$1,0),FALSE)/1,0))</f>
        <v/>
      </c>
      <c r="J232" t="str">
        <f>IF($D232="","",IFERROR(VLOOKUP($B232,Kraftvärmeprod!$B$1:$BX$550,MATCH(J$2,Kraftvärmeprod!$B$1:$VX$1,0),FALSE)/1,0)-IFERROR(VLOOKUP($B232,'Slutlig allokering kvv'!$B$2:$BX$550,MATCH(J$2,'Slutlig allokering kvv'!$B$1:$BX$1,0),FALSE)/1,0))</f>
        <v/>
      </c>
      <c r="K232" t="str">
        <f>IF($D232="","",IFERROR(VLOOKUP($B232,Kraftvärmeprod!$B$1:$BX$550,MATCH(K$2,Kraftvärmeprod!$B$1:$VX$1,0),FALSE)/1,0)-IFERROR(VLOOKUP($B232,'Slutlig allokering kvv'!$B$2:$BX$550,MATCH(K$2,'Slutlig allokering kvv'!$B$1:$BX$1,0),FALSE)/1,0))</f>
        <v/>
      </c>
      <c r="L232" t="str">
        <f>IF($D232="","",IFERROR(VLOOKUP($B232,Kraftvärmeprod!$B$1:$BX$550,MATCH(L$2,Kraftvärmeprod!$B$1:$VX$1,0),FALSE)/1,0)-IFERROR(VLOOKUP($B232,'Slutlig allokering kvv'!$B$2:$BX$550,MATCH(L$2,'Slutlig allokering kvv'!$B$1:$BX$1,0),FALSE)/1,0))</f>
        <v/>
      </c>
      <c r="M232" t="str">
        <f>IF($D232="","",IFERROR(VLOOKUP($B232,Kraftvärmeprod!$B$1:$BX$550,MATCH(M$2,Kraftvärmeprod!$B$1:$VX$1,0),FALSE)/1,0)-IFERROR(VLOOKUP($B232,'Slutlig allokering kvv'!$B$2:$BX$550,MATCH(M$2,'Slutlig allokering kvv'!$B$1:$BX$1,0),FALSE)/1,0))</f>
        <v/>
      </c>
      <c r="N232" t="str">
        <f>IF($D232="","",IFERROR(VLOOKUP($B232,Kraftvärmeprod!$B$1:$BX$550,MATCH(N$2,Kraftvärmeprod!$B$1:$VX$1,0),FALSE)/1,0)-IFERROR(VLOOKUP($B232,'Slutlig allokering kvv'!$B$2:$BX$550,MATCH(N$2,'Slutlig allokering kvv'!$B$1:$BX$1,0),FALSE)/1,0))</f>
        <v/>
      </c>
      <c r="O232" t="str">
        <f>IF($D232="","",IFERROR(VLOOKUP($B232,Kraftvärmeprod!$B$1:$BX$550,MATCH(O$2,Kraftvärmeprod!$B$1:$VX$1,0),FALSE)/1,0)-IFERROR(VLOOKUP($B232,'Slutlig allokering kvv'!$B$2:$BX$550,MATCH(O$2,'Slutlig allokering kvv'!$B$1:$BX$1,0),FALSE)/1,0))</f>
        <v/>
      </c>
      <c r="P232" t="str">
        <f>IF($D232="","",IFERROR(VLOOKUP($B232,Kraftvärmeprod!$B$1:$BX$550,MATCH(P$2,Kraftvärmeprod!$B$1:$VX$1,0),FALSE)/1,0)-IFERROR(VLOOKUP($B232,'Slutlig allokering kvv'!$B$2:$BX$550,MATCH(P$2,'Slutlig allokering kvv'!$B$1:$BX$1,0),FALSE)/1,0))</f>
        <v/>
      </c>
      <c r="Q232" t="str">
        <f>IF($D232="","",IFERROR(VLOOKUP($B232,Kraftvärmeprod!$B$1:$BX$550,MATCH(Q$2,Kraftvärmeprod!$B$1:$VX$1,0),FALSE)/1,0)-IFERROR(VLOOKUP($B232,'Slutlig allokering kvv'!$B$2:$BX$550,MATCH(Q$2,'Slutlig allokering kvv'!$B$1:$BX$1,0),FALSE)/1,0))</f>
        <v/>
      </c>
      <c r="R232" t="str">
        <f>IF($D232="","",IFERROR(VLOOKUP($B232,Kraftvärmeprod!$B$1:$BX$550,MATCH(R$2,Kraftvärmeprod!$B$1:$VX$1,0),FALSE)/1,0)-IFERROR(VLOOKUP($B232,'Slutlig allokering kvv'!$B$2:$BX$550,MATCH(R$2,'Slutlig allokering kvv'!$B$1:$BX$1,0),FALSE)/1,0))</f>
        <v/>
      </c>
      <c r="S232" t="str">
        <f>IF($D232="","",IFERROR(VLOOKUP($B232,Kraftvärmeprod!$B$1:$BX$550,MATCH(S$2,Kraftvärmeprod!$B$1:$VX$1,0),FALSE)/1,0)-IFERROR(VLOOKUP($B232,'Slutlig allokering kvv'!$B$2:$BX$550,MATCH(S$2,'Slutlig allokering kvv'!$B$1:$BX$1,0),FALSE)/1,0))</f>
        <v/>
      </c>
      <c r="T232" t="str">
        <f>IF($D232="","",IFERROR(VLOOKUP($B232,Kraftvärmeprod!$B$1:$BX$550,MATCH(T$2,Kraftvärmeprod!$B$1:$VX$1,0),FALSE)/1,0)-IFERROR(VLOOKUP($B232,'Slutlig allokering kvv'!$B$2:$BX$550,MATCH(T$2,'Slutlig allokering kvv'!$B$1:$BX$1,0),FALSE)/1,0))</f>
        <v/>
      </c>
      <c r="U232" t="str">
        <f>IF($D232="","",IFERROR(VLOOKUP($B232,Kraftvärmeprod!$B$1:$BX$550,MATCH(U$2,Kraftvärmeprod!$B$1:$VX$1,0),FALSE)/1,0)-IFERROR(VLOOKUP($B232,'Slutlig allokering kvv'!$B$2:$BX$550,MATCH(U$2,'Slutlig allokering kvv'!$B$1:$BX$1,0),FALSE)/1,0))</f>
        <v/>
      </c>
      <c r="V232" t="str">
        <f>IF($D232="","",IFERROR(VLOOKUP($B232,Kraftvärmeprod!$B$1:$BX$550,MATCH(V$2,Kraftvärmeprod!$B$1:$VX$1,0),FALSE)/1,0)-IFERROR(VLOOKUP($B232,'Slutlig allokering kvv'!$B$2:$BX$550,MATCH(V$2,'Slutlig allokering kvv'!$B$1:$BX$1,0),FALSE)/1,0))</f>
        <v/>
      </c>
      <c r="W232" t="str">
        <f>IF($D232="","",IFERROR(VLOOKUP($B232,Kraftvärmeprod!$B$1:$BX$550,MATCH(W$2,Kraftvärmeprod!$B$1:$VX$1,0),FALSE)/1,0)-IFERROR(VLOOKUP($B232,'Slutlig allokering kvv'!$B$2:$BX$550,MATCH(W$2,'Slutlig allokering kvv'!$B$1:$BX$1,0),FALSE)/1,0))</f>
        <v/>
      </c>
      <c r="X232" t="str">
        <f>IF($D232="","",IFERROR(VLOOKUP($B232,Kraftvärmeprod!$B$1:$BX$550,MATCH(X$2,Kraftvärmeprod!$B$1:$VX$1,0),FALSE)/1,0)-IFERROR(VLOOKUP($B232,'Slutlig allokering kvv'!$B$2:$BX$550,MATCH(X$2,'Slutlig allokering kvv'!$B$1:$BX$1,0),FALSE)/1,0))</f>
        <v/>
      </c>
      <c r="Y232" t="str">
        <f>IF($D232="","",IFERROR(VLOOKUP($B232,Kraftvärmeprod!$B$1:$BX$550,MATCH(Y$2,Kraftvärmeprod!$B$1:$VX$1,0),FALSE)/1,0)-IFERROR(VLOOKUP($B232,'Slutlig allokering kvv'!$B$2:$BX$550,MATCH(Y$2,'Slutlig allokering kvv'!$B$1:$BX$1,0),FALSE)/1,0))</f>
        <v/>
      </c>
      <c r="Z232" t="str">
        <f>IF($D232="","",IFERROR(VLOOKUP($B232,Kraftvärmeprod!$B$1:$BX$550,MATCH(Z$2,Kraftvärmeprod!$B$1:$VX$1,0),FALSE)/1,0)-IFERROR(VLOOKUP($B232,'Slutlig allokering kvv'!$B$2:$BX$550,MATCH(Z$2,'Slutlig allokering kvv'!$B$1:$BX$1,0),FALSE)/1,0))</f>
        <v/>
      </c>
      <c r="AA232" t="str">
        <f>IF($D232="","",IFERROR(VLOOKUP($B232,Kraftvärmeprod!$B$1:$BX$550,MATCH(AA$2,Kraftvärmeprod!$B$1:$VX$1,0),FALSE)/1,0)-IFERROR(VLOOKUP($B232,'Slutlig allokering kvv'!$B$2:$BX$550,MATCH(AA$2,'Slutlig allokering kvv'!$B$1:$BX$1,0),FALSE)/1,0))</f>
        <v/>
      </c>
      <c r="AB232" t="str">
        <f>IF($D232="","",IFERROR(VLOOKUP($B232,Kraftvärmeprod!$B$1:$BX$550,MATCH(AB$2,Kraftvärmeprod!$B$1:$VX$1,0),FALSE)/1,0)-IFERROR(VLOOKUP($B232,'Slutlig allokering kvv'!$B$2:$BX$550,MATCH(AB$2,'Slutlig allokering kvv'!$B$1:$BX$1,0),FALSE)/1,0))</f>
        <v/>
      </c>
      <c r="AC232" t="str">
        <f>IF($D232="","",IFERROR(VLOOKUP($B232,Kraftvärmeprod!$B$1:$BX$550,MATCH(AC$2,Kraftvärmeprod!$B$1:$VX$1,0),FALSE)/1,0)-IFERROR(VLOOKUP($B232,'Slutlig allokering kvv'!$B$2:$BX$550,MATCH(AC$2,'Slutlig allokering kvv'!$B$1:$BX$1,0),FALSE)/1,0))</f>
        <v/>
      </c>
      <c r="AD232" t="str">
        <f>IF($D232="","",IFERROR(VLOOKUP($B232,Kraftvärmeprod!$B$1:$BX$550,MATCH(AD$2,Kraftvärmeprod!$B$1:$VX$1,0),FALSE)/1,0)-IFERROR(VLOOKUP($B232,'Slutlig allokering kvv'!$B$2:$BX$550,MATCH(AD$2,'Slutlig allokering kvv'!$B$1:$BX$1,0),FALSE)/1,0))</f>
        <v/>
      </c>
      <c r="AE232" t="str">
        <f>IF($D232="","",IFERROR(VLOOKUP($B232,Miljö!$B$1:$E$550,MATCH("Hjälpel kraftvärme (GWh)",Miljö!$B$1:$E$1,0),FALSE)/1,0)-IFERROR(VLOOKUP($B232,'Slutlig allokering kvv'!$B$2:$BX$549,MATCH(AE$2,'Slutlig allokering kvv'!$B$1:$BX$1,0),FALSE)/1,0))</f>
        <v/>
      </c>
      <c r="AI232" s="274">
        <f t="shared" si="12"/>
        <v>0</v>
      </c>
      <c r="AK232">
        <f>IFERROR(VLOOKUP($B232,'Slutlig allokering kvv'!$B$2:$AX$549,MATCH("Summa slutlig allokerad tillförd energi (utan hjälpel och rökgaskondensering):",'Slutlig allokering kvv'!$B$1:$AX$1,0),FALSE)/1,"")</f>
        <v>0</v>
      </c>
      <c r="AM232" s="275" t="str">
        <f>IFERROR(1-VLOOKUP($B232,'Slutlig allokering kvv'!$B$2:$AX$549,MATCH("Andel av bränsle i kvv som allokerats till värme, exklusive rökgaskondensering och hjälpel",'Slutlig allokering kvv'!$B$1:$AX$1,0),FALSE),"")</f>
        <v/>
      </c>
      <c r="AO232" s="115" t="str">
        <f t="shared" si="13"/>
        <v/>
      </c>
      <c r="AP232" s="276" t="str">
        <f t="shared" si="14"/>
        <v/>
      </c>
      <c r="AR232" s="115" t="str">
        <f t="shared" si="15"/>
        <v/>
      </c>
    </row>
    <row r="233" spans="1:44">
      <c r="A233" t="s">
        <v>382</v>
      </c>
      <c r="B233" t="s">
        <v>384</v>
      </c>
      <c r="C233">
        <f>IFERROR(VLOOKUP($B233,Kraftvärmeprod!$B$1:$AH$479,MATCH(C$2,Kraftvärmeprod!$B$1:$AG$1,0),FALSE)/1,"")</f>
        <v>286.42200000000003</v>
      </c>
      <c r="D233">
        <f>IFERROR(VLOOKUP($B233,Kraftvärmeprod!$B$1:$AH$479,MATCH(D$2,Kraftvärmeprod!$B$1:$AG$1,0),FALSE)/1,"")</f>
        <v>25.97</v>
      </c>
      <c r="F233">
        <f>IF($D233="","",IFERROR(VLOOKUP($B233,Kraftvärmeprod!$B$1:$BX$550,MATCH(F$2,Kraftvärmeprod!$B$1:$VX$1,0),FALSE)/1,0)-IFERROR(VLOOKUP($B233,'Slutlig allokering kvv'!$B$2:$BX$550,MATCH(F$2,'Slutlig allokering kvv'!$B$1:$BX$1,0),FALSE)/1,0))</f>
        <v>0</v>
      </c>
      <c r="G233">
        <f>IF($D233="","",IFERROR(VLOOKUP($B233,Kraftvärmeprod!$B$1:$BX$550,MATCH(G$2,Kraftvärmeprod!$B$1:$VX$1,0),FALSE)/1,0)-IFERROR(VLOOKUP($B233,'Slutlig allokering kvv'!$B$2:$BX$550,MATCH(G$2,'Slutlig allokering kvv'!$B$1:$BX$1,0),FALSE)/1,0))</f>
        <v>0.12863199999999997</v>
      </c>
      <c r="H233">
        <f>IF($D233="","",IFERROR(VLOOKUP($B233,Kraftvärmeprod!$B$1:$BX$550,MATCH(H$2,Kraftvärmeprod!$B$1:$VX$1,0),FALSE)/1,0)-IFERROR(VLOOKUP($B233,'Slutlig allokering kvv'!$B$2:$BX$550,MATCH(H$2,'Slutlig allokering kvv'!$B$1:$BX$1,0),FALSE)/1,0))</f>
        <v>0</v>
      </c>
      <c r="I233">
        <f>IF($D233="","",IFERROR(VLOOKUP($B233,Kraftvärmeprod!$B$1:$BX$550,MATCH(I$2,Kraftvärmeprod!$B$1:$VX$1,0),FALSE)/1,0)-IFERROR(VLOOKUP($B233,'Slutlig allokering kvv'!$B$2:$BX$550,MATCH(I$2,'Slutlig allokering kvv'!$B$1:$BX$1,0),FALSE)/1,0))</f>
        <v>0</v>
      </c>
      <c r="J233">
        <f>IF($D233="","",IFERROR(VLOOKUP($B233,Kraftvärmeprod!$B$1:$BX$550,MATCH(J$2,Kraftvärmeprod!$B$1:$VX$1,0),FALSE)/1,0)-IFERROR(VLOOKUP($B233,'Slutlig allokering kvv'!$B$2:$BX$550,MATCH(J$2,'Slutlig allokering kvv'!$B$1:$BX$1,0),FALSE)/1,0))</f>
        <v>0</v>
      </c>
      <c r="K233">
        <f>IF($D233="","",IFERROR(VLOOKUP($B233,Kraftvärmeprod!$B$1:$BX$550,MATCH(K$2,Kraftvärmeprod!$B$1:$VX$1,0),FALSE)/1,0)-IFERROR(VLOOKUP($B233,'Slutlig allokering kvv'!$B$2:$BX$550,MATCH(K$2,'Slutlig allokering kvv'!$B$1:$BX$1,0),FALSE)/1,0))</f>
        <v>0</v>
      </c>
      <c r="L233">
        <f>IF($D233="","",IFERROR(VLOOKUP($B233,Kraftvärmeprod!$B$1:$BX$550,MATCH(L$2,Kraftvärmeprod!$B$1:$VX$1,0),FALSE)/1,0)-IFERROR(VLOOKUP($B233,'Slutlig allokering kvv'!$B$2:$BX$550,MATCH(L$2,'Slutlig allokering kvv'!$B$1:$BX$1,0),FALSE)/1,0))</f>
        <v>34.625</v>
      </c>
      <c r="M233">
        <f>IF($D233="","",IFERROR(VLOOKUP($B233,Kraftvärmeprod!$B$1:$BX$550,MATCH(M$2,Kraftvärmeprod!$B$1:$VX$1,0),FALSE)/1,0)-IFERROR(VLOOKUP($B233,'Slutlig allokering kvv'!$B$2:$BX$550,MATCH(M$2,'Slutlig allokering kvv'!$B$1:$BX$1,0),FALSE)/1,0))</f>
        <v>0</v>
      </c>
      <c r="N233">
        <f>IF($D233="","",IFERROR(VLOOKUP($B233,Kraftvärmeprod!$B$1:$BX$550,MATCH(N$2,Kraftvärmeprod!$B$1:$VX$1,0),FALSE)/1,0)-IFERROR(VLOOKUP($B233,'Slutlig allokering kvv'!$B$2:$BX$550,MATCH(N$2,'Slutlig allokering kvv'!$B$1:$BX$1,0),FALSE)/1,0))</f>
        <v>0</v>
      </c>
      <c r="O233">
        <f>IF($D233="","",IFERROR(VLOOKUP($B233,Kraftvärmeprod!$B$1:$BX$550,MATCH(O$2,Kraftvärmeprod!$B$1:$VX$1,0),FALSE)/1,0)-IFERROR(VLOOKUP($B233,'Slutlig allokering kvv'!$B$2:$BX$550,MATCH(O$2,'Slutlig allokering kvv'!$B$1:$BX$1,0),FALSE)/1,0))</f>
        <v>0</v>
      </c>
      <c r="P233">
        <f>IF($D233="","",IFERROR(VLOOKUP($B233,Kraftvärmeprod!$B$1:$BX$550,MATCH(P$2,Kraftvärmeprod!$B$1:$VX$1,0),FALSE)/1,0)-IFERROR(VLOOKUP($B233,'Slutlig allokering kvv'!$B$2:$BX$550,MATCH(P$2,'Slutlig allokering kvv'!$B$1:$BX$1,0),FALSE)/1,0))</f>
        <v>0</v>
      </c>
      <c r="Q233">
        <f>IF($D233="","",IFERROR(VLOOKUP($B233,Kraftvärmeprod!$B$1:$BX$550,MATCH(Q$2,Kraftvärmeprod!$B$1:$VX$1,0),FALSE)/1,0)-IFERROR(VLOOKUP($B233,'Slutlig allokering kvv'!$B$2:$BX$550,MATCH(Q$2,'Slutlig allokering kvv'!$B$1:$BX$1,0),FALSE)/1,0))</f>
        <v>0</v>
      </c>
      <c r="R233">
        <f>IF($D233="","",IFERROR(VLOOKUP($B233,Kraftvärmeprod!$B$1:$BX$550,MATCH(R$2,Kraftvärmeprod!$B$1:$VX$1,0),FALSE)/1,0)-IFERROR(VLOOKUP($B233,'Slutlig allokering kvv'!$B$2:$BX$550,MATCH(R$2,'Slutlig allokering kvv'!$B$1:$BX$1,0),FALSE)/1,0))</f>
        <v>0</v>
      </c>
      <c r="S233">
        <f>IF($D233="","",IFERROR(VLOOKUP($B233,Kraftvärmeprod!$B$1:$BX$550,MATCH(S$2,Kraftvärmeprod!$B$1:$VX$1,0),FALSE)/1,0)-IFERROR(VLOOKUP($B233,'Slutlig allokering kvv'!$B$2:$BX$550,MATCH(S$2,'Slutlig allokering kvv'!$B$1:$BX$1,0),FALSE)/1,0))</f>
        <v>0</v>
      </c>
      <c r="T233">
        <f>IF($D233="","",IFERROR(VLOOKUP($B233,Kraftvärmeprod!$B$1:$BX$550,MATCH(T$2,Kraftvärmeprod!$B$1:$VX$1,0),FALSE)/1,0)-IFERROR(VLOOKUP($B233,'Slutlig allokering kvv'!$B$2:$BX$550,MATCH(T$2,'Slutlig allokering kvv'!$B$1:$BX$1,0),FALSE)/1,0))</f>
        <v>0</v>
      </c>
      <c r="U233">
        <f>IF($D233="","",IFERROR(VLOOKUP($B233,Kraftvärmeprod!$B$1:$BX$550,MATCH(U$2,Kraftvärmeprod!$B$1:$VX$1,0),FALSE)/1,0)-IFERROR(VLOOKUP($B233,'Slutlig allokering kvv'!$B$2:$BX$550,MATCH(U$2,'Slutlig allokering kvv'!$B$1:$BX$1,0),FALSE)/1,0))</f>
        <v>0</v>
      </c>
      <c r="V233">
        <f>IF($D233="","",IFERROR(VLOOKUP($B233,Kraftvärmeprod!$B$1:$BX$550,MATCH(V$2,Kraftvärmeprod!$B$1:$VX$1,0),FALSE)/1,0)-IFERROR(VLOOKUP($B233,'Slutlig allokering kvv'!$B$2:$BX$550,MATCH(V$2,'Slutlig allokering kvv'!$B$1:$BX$1,0),FALSE)/1,0))</f>
        <v>0</v>
      </c>
      <c r="W233">
        <f>IF($D233="","",IFERROR(VLOOKUP($B233,Kraftvärmeprod!$B$1:$BX$550,MATCH(W$2,Kraftvärmeprod!$B$1:$VX$1,0),FALSE)/1,0)-IFERROR(VLOOKUP($B233,'Slutlig allokering kvv'!$B$2:$BX$550,MATCH(W$2,'Slutlig allokering kvv'!$B$1:$BX$1,0),FALSE)/1,0))</f>
        <v>0</v>
      </c>
      <c r="X233">
        <f>IF($D233="","",IFERROR(VLOOKUP($B233,Kraftvärmeprod!$B$1:$BX$550,MATCH(X$2,Kraftvärmeprod!$B$1:$VX$1,0),FALSE)/1,0)-IFERROR(VLOOKUP($B233,'Slutlig allokering kvv'!$B$2:$BX$550,MATCH(X$2,'Slutlig allokering kvv'!$B$1:$BX$1,0),FALSE)/1,0))</f>
        <v>0</v>
      </c>
      <c r="Y233">
        <f>IF($D233="","",IFERROR(VLOOKUP($B233,Kraftvärmeprod!$B$1:$BX$550,MATCH(Y$2,Kraftvärmeprod!$B$1:$VX$1,0),FALSE)/1,0)-IFERROR(VLOOKUP($B233,'Slutlig allokering kvv'!$B$2:$BX$550,MATCH(Y$2,'Slutlig allokering kvv'!$B$1:$BX$1,0),FALSE)/1,0))</f>
        <v>0</v>
      </c>
      <c r="Z233">
        <f>IF($D233="","",IFERROR(VLOOKUP($B233,Kraftvärmeprod!$B$1:$BX$550,MATCH(Z$2,Kraftvärmeprod!$B$1:$VX$1,0),FALSE)/1,0)-IFERROR(VLOOKUP($B233,'Slutlig allokering kvv'!$B$2:$BX$550,MATCH(Z$2,'Slutlig allokering kvv'!$B$1:$BX$1,0),FALSE)/1,0))</f>
        <v>0</v>
      </c>
      <c r="AA233">
        <f>IF($D233="","",IFERROR(VLOOKUP($B233,Kraftvärmeprod!$B$1:$BX$550,MATCH(AA$2,Kraftvärmeprod!$B$1:$VX$1,0),FALSE)/1,0)-IFERROR(VLOOKUP($B233,'Slutlig allokering kvv'!$B$2:$BX$550,MATCH(AA$2,'Slutlig allokering kvv'!$B$1:$BX$1,0),FALSE)/1,0))</f>
        <v>41.223000000000013</v>
      </c>
      <c r="AB233">
        <f>IF($D233="","",IFERROR(VLOOKUP($B233,Kraftvärmeprod!$B$1:$BX$550,MATCH(AB$2,Kraftvärmeprod!$B$1:$VX$1,0),FALSE)/1,0)-IFERROR(VLOOKUP($B233,'Slutlig allokering kvv'!$B$2:$BX$550,MATCH(AB$2,'Slutlig allokering kvv'!$B$1:$BX$1,0),FALSE)/1,0))</f>
        <v>0</v>
      </c>
      <c r="AC233">
        <f>IF($D233="","",IFERROR(VLOOKUP($B233,Kraftvärmeprod!$B$1:$BX$550,MATCH(AC$2,Kraftvärmeprod!$B$1:$VX$1,0),FALSE)/1,0)-IFERROR(VLOOKUP($B233,'Slutlig allokering kvv'!$B$2:$BX$550,MATCH(AC$2,'Slutlig allokering kvv'!$B$1:$BX$1,0),FALSE)/1,0))</f>
        <v>0</v>
      </c>
      <c r="AD233">
        <f>IF($D233="","",IFERROR(VLOOKUP($B233,Kraftvärmeprod!$B$1:$BX$550,MATCH(AD$2,Kraftvärmeprod!$B$1:$VX$1,0),FALSE)/1,0)-IFERROR(VLOOKUP($B233,'Slutlig allokering kvv'!$B$2:$BX$550,MATCH(AD$2,'Slutlig allokering kvv'!$B$1:$BX$1,0),FALSE)/1,0))</f>
        <v>0</v>
      </c>
      <c r="AE233">
        <f>IF($D233="","",IFERROR(VLOOKUP($B233,Miljö!$B$1:$E$550,MATCH("Hjälpel kraftvärme (GWh)",Miljö!$B$1:$E$1,0),FALSE)/1,0)-IFERROR(VLOOKUP($B233,'Slutlig allokering kvv'!$B$2:$BX$549,MATCH(AE$2,'Slutlig allokering kvv'!$B$1:$BX$1,0),FALSE)/1,0))</f>
        <v>2.5728399999999993</v>
      </c>
      <c r="AI233" s="274">
        <f t="shared" si="12"/>
        <v>75.976632000000023</v>
      </c>
      <c r="AK233">
        <f>IFERROR(VLOOKUP($B233,'Slutlig allokering kvv'!$B$2:$AX$549,MATCH("Summa slutlig allokerad tillförd energi (utan hjälpel och rökgaskondensering):",'Slutlig allokering kvv'!$B$1:$AX$1,0),FALSE)/1,"")</f>
        <v>289.31336799999997</v>
      </c>
      <c r="AM233" s="275">
        <f>IFERROR(1-VLOOKUP($B233,'Slutlig allokering kvv'!$B$2:$AX$549,MATCH("Andel av bränsle i kvv som allokerats till värme, exklusive rökgaskondensering och hjälpel",'Slutlig allokering kvv'!$B$1:$AX$1,0),FALSE),"")</f>
        <v>0.20798990391196048</v>
      </c>
      <c r="AO233" s="115">
        <f t="shared" si="13"/>
        <v>0.20798990391196046</v>
      </c>
      <c r="AP233" s="276">
        <f t="shared" si="14"/>
        <v>2.7755575615628914E-17</v>
      </c>
      <c r="AR233" s="115">
        <f t="shared" si="15"/>
        <v>0.33061966349054506</v>
      </c>
    </row>
    <row r="234" spans="1:44">
      <c r="A234" t="s">
        <v>382</v>
      </c>
      <c r="B234" t="s">
        <v>385</v>
      </c>
      <c r="C234" t="str">
        <f>IFERROR(VLOOKUP($B234,Kraftvärmeprod!$B$1:$AH$479,MATCH(C$2,Kraftvärmeprod!$B$1:$AG$1,0),FALSE)/1,"")</f>
        <v/>
      </c>
      <c r="D234" t="str">
        <f>IFERROR(VLOOKUP($B234,Kraftvärmeprod!$B$1:$AH$479,MATCH(D$2,Kraftvärmeprod!$B$1:$AG$1,0),FALSE)/1,"")</f>
        <v/>
      </c>
      <c r="F234" t="str">
        <f>IF($D234="","",IFERROR(VLOOKUP($B234,Kraftvärmeprod!$B$1:$BX$550,MATCH(F$2,Kraftvärmeprod!$B$1:$VX$1,0),FALSE)/1,0)-IFERROR(VLOOKUP($B234,'Slutlig allokering kvv'!$B$2:$BX$550,MATCH(F$2,'Slutlig allokering kvv'!$B$1:$BX$1,0),FALSE)/1,0))</f>
        <v/>
      </c>
      <c r="G234" t="str">
        <f>IF($D234="","",IFERROR(VLOOKUP($B234,Kraftvärmeprod!$B$1:$BX$550,MATCH(G$2,Kraftvärmeprod!$B$1:$VX$1,0),FALSE)/1,0)-IFERROR(VLOOKUP($B234,'Slutlig allokering kvv'!$B$2:$BX$550,MATCH(G$2,'Slutlig allokering kvv'!$B$1:$BX$1,0),FALSE)/1,0))</f>
        <v/>
      </c>
      <c r="H234" t="str">
        <f>IF($D234="","",IFERROR(VLOOKUP($B234,Kraftvärmeprod!$B$1:$BX$550,MATCH(H$2,Kraftvärmeprod!$B$1:$VX$1,0),FALSE)/1,0)-IFERROR(VLOOKUP($B234,'Slutlig allokering kvv'!$B$2:$BX$550,MATCH(H$2,'Slutlig allokering kvv'!$B$1:$BX$1,0),FALSE)/1,0))</f>
        <v/>
      </c>
      <c r="I234" t="str">
        <f>IF($D234="","",IFERROR(VLOOKUP($B234,Kraftvärmeprod!$B$1:$BX$550,MATCH(I$2,Kraftvärmeprod!$B$1:$VX$1,0),FALSE)/1,0)-IFERROR(VLOOKUP($B234,'Slutlig allokering kvv'!$B$2:$BX$550,MATCH(I$2,'Slutlig allokering kvv'!$B$1:$BX$1,0),FALSE)/1,0))</f>
        <v/>
      </c>
      <c r="J234" t="str">
        <f>IF($D234="","",IFERROR(VLOOKUP($B234,Kraftvärmeprod!$B$1:$BX$550,MATCH(J$2,Kraftvärmeprod!$B$1:$VX$1,0),FALSE)/1,0)-IFERROR(VLOOKUP($B234,'Slutlig allokering kvv'!$B$2:$BX$550,MATCH(J$2,'Slutlig allokering kvv'!$B$1:$BX$1,0),FALSE)/1,0))</f>
        <v/>
      </c>
      <c r="K234" t="str">
        <f>IF($D234="","",IFERROR(VLOOKUP($B234,Kraftvärmeprod!$B$1:$BX$550,MATCH(K$2,Kraftvärmeprod!$B$1:$VX$1,0),FALSE)/1,0)-IFERROR(VLOOKUP($B234,'Slutlig allokering kvv'!$B$2:$BX$550,MATCH(K$2,'Slutlig allokering kvv'!$B$1:$BX$1,0),FALSE)/1,0))</f>
        <v/>
      </c>
      <c r="L234" t="str">
        <f>IF($D234="","",IFERROR(VLOOKUP($B234,Kraftvärmeprod!$B$1:$BX$550,MATCH(L$2,Kraftvärmeprod!$B$1:$VX$1,0),FALSE)/1,0)-IFERROR(VLOOKUP($B234,'Slutlig allokering kvv'!$B$2:$BX$550,MATCH(L$2,'Slutlig allokering kvv'!$B$1:$BX$1,0),FALSE)/1,0))</f>
        <v/>
      </c>
      <c r="M234" t="str">
        <f>IF($D234="","",IFERROR(VLOOKUP($B234,Kraftvärmeprod!$B$1:$BX$550,MATCH(M$2,Kraftvärmeprod!$B$1:$VX$1,0),FALSE)/1,0)-IFERROR(VLOOKUP($B234,'Slutlig allokering kvv'!$B$2:$BX$550,MATCH(M$2,'Slutlig allokering kvv'!$B$1:$BX$1,0),FALSE)/1,0))</f>
        <v/>
      </c>
      <c r="N234" t="str">
        <f>IF($D234="","",IFERROR(VLOOKUP($B234,Kraftvärmeprod!$B$1:$BX$550,MATCH(N$2,Kraftvärmeprod!$B$1:$VX$1,0),FALSE)/1,0)-IFERROR(VLOOKUP($B234,'Slutlig allokering kvv'!$B$2:$BX$550,MATCH(N$2,'Slutlig allokering kvv'!$B$1:$BX$1,0),FALSE)/1,0))</f>
        <v/>
      </c>
      <c r="O234" t="str">
        <f>IF($D234="","",IFERROR(VLOOKUP($B234,Kraftvärmeprod!$B$1:$BX$550,MATCH(O$2,Kraftvärmeprod!$B$1:$VX$1,0),FALSE)/1,0)-IFERROR(VLOOKUP($B234,'Slutlig allokering kvv'!$B$2:$BX$550,MATCH(O$2,'Slutlig allokering kvv'!$B$1:$BX$1,0),FALSE)/1,0))</f>
        <v/>
      </c>
      <c r="P234" t="str">
        <f>IF($D234="","",IFERROR(VLOOKUP($B234,Kraftvärmeprod!$B$1:$BX$550,MATCH(P$2,Kraftvärmeprod!$B$1:$VX$1,0),FALSE)/1,0)-IFERROR(VLOOKUP($B234,'Slutlig allokering kvv'!$B$2:$BX$550,MATCH(P$2,'Slutlig allokering kvv'!$B$1:$BX$1,0),FALSE)/1,0))</f>
        <v/>
      </c>
      <c r="Q234" t="str">
        <f>IF($D234="","",IFERROR(VLOOKUP($B234,Kraftvärmeprod!$B$1:$BX$550,MATCH(Q$2,Kraftvärmeprod!$B$1:$VX$1,0),FALSE)/1,0)-IFERROR(VLOOKUP($B234,'Slutlig allokering kvv'!$B$2:$BX$550,MATCH(Q$2,'Slutlig allokering kvv'!$B$1:$BX$1,0),FALSE)/1,0))</f>
        <v/>
      </c>
      <c r="R234" t="str">
        <f>IF($D234="","",IFERROR(VLOOKUP($B234,Kraftvärmeprod!$B$1:$BX$550,MATCH(R$2,Kraftvärmeprod!$B$1:$VX$1,0),FALSE)/1,0)-IFERROR(VLOOKUP($B234,'Slutlig allokering kvv'!$B$2:$BX$550,MATCH(R$2,'Slutlig allokering kvv'!$B$1:$BX$1,0),FALSE)/1,0))</f>
        <v/>
      </c>
      <c r="S234" t="str">
        <f>IF($D234="","",IFERROR(VLOOKUP($B234,Kraftvärmeprod!$B$1:$BX$550,MATCH(S$2,Kraftvärmeprod!$B$1:$VX$1,0),FALSE)/1,0)-IFERROR(VLOOKUP($B234,'Slutlig allokering kvv'!$B$2:$BX$550,MATCH(S$2,'Slutlig allokering kvv'!$B$1:$BX$1,0),FALSE)/1,0))</f>
        <v/>
      </c>
      <c r="T234" t="str">
        <f>IF($D234="","",IFERROR(VLOOKUP($B234,Kraftvärmeprod!$B$1:$BX$550,MATCH(T$2,Kraftvärmeprod!$B$1:$VX$1,0),FALSE)/1,0)-IFERROR(VLOOKUP($B234,'Slutlig allokering kvv'!$B$2:$BX$550,MATCH(T$2,'Slutlig allokering kvv'!$B$1:$BX$1,0),FALSE)/1,0))</f>
        <v/>
      </c>
      <c r="U234" t="str">
        <f>IF($D234="","",IFERROR(VLOOKUP($B234,Kraftvärmeprod!$B$1:$BX$550,MATCH(U$2,Kraftvärmeprod!$B$1:$VX$1,0),FALSE)/1,0)-IFERROR(VLOOKUP($B234,'Slutlig allokering kvv'!$B$2:$BX$550,MATCH(U$2,'Slutlig allokering kvv'!$B$1:$BX$1,0),FALSE)/1,0))</f>
        <v/>
      </c>
      <c r="V234" t="str">
        <f>IF($D234="","",IFERROR(VLOOKUP($B234,Kraftvärmeprod!$B$1:$BX$550,MATCH(V$2,Kraftvärmeprod!$B$1:$VX$1,0),FALSE)/1,0)-IFERROR(VLOOKUP($B234,'Slutlig allokering kvv'!$B$2:$BX$550,MATCH(V$2,'Slutlig allokering kvv'!$B$1:$BX$1,0),FALSE)/1,0))</f>
        <v/>
      </c>
      <c r="W234" t="str">
        <f>IF($D234="","",IFERROR(VLOOKUP($B234,Kraftvärmeprod!$B$1:$BX$550,MATCH(W$2,Kraftvärmeprod!$B$1:$VX$1,0),FALSE)/1,0)-IFERROR(VLOOKUP($B234,'Slutlig allokering kvv'!$B$2:$BX$550,MATCH(W$2,'Slutlig allokering kvv'!$B$1:$BX$1,0),FALSE)/1,0))</f>
        <v/>
      </c>
      <c r="X234" t="str">
        <f>IF($D234="","",IFERROR(VLOOKUP($B234,Kraftvärmeprod!$B$1:$BX$550,MATCH(X$2,Kraftvärmeprod!$B$1:$VX$1,0),FALSE)/1,0)-IFERROR(VLOOKUP($B234,'Slutlig allokering kvv'!$B$2:$BX$550,MATCH(X$2,'Slutlig allokering kvv'!$B$1:$BX$1,0),FALSE)/1,0))</f>
        <v/>
      </c>
      <c r="Y234" t="str">
        <f>IF($D234="","",IFERROR(VLOOKUP($B234,Kraftvärmeprod!$B$1:$BX$550,MATCH(Y$2,Kraftvärmeprod!$B$1:$VX$1,0),FALSE)/1,0)-IFERROR(VLOOKUP($B234,'Slutlig allokering kvv'!$B$2:$BX$550,MATCH(Y$2,'Slutlig allokering kvv'!$B$1:$BX$1,0),FALSE)/1,0))</f>
        <v/>
      </c>
      <c r="Z234" t="str">
        <f>IF($D234="","",IFERROR(VLOOKUP($B234,Kraftvärmeprod!$B$1:$BX$550,MATCH(Z$2,Kraftvärmeprod!$B$1:$VX$1,0),FALSE)/1,0)-IFERROR(VLOOKUP($B234,'Slutlig allokering kvv'!$B$2:$BX$550,MATCH(Z$2,'Slutlig allokering kvv'!$B$1:$BX$1,0),FALSE)/1,0))</f>
        <v/>
      </c>
      <c r="AA234" t="str">
        <f>IF($D234="","",IFERROR(VLOOKUP($B234,Kraftvärmeprod!$B$1:$BX$550,MATCH(AA$2,Kraftvärmeprod!$B$1:$VX$1,0),FALSE)/1,0)-IFERROR(VLOOKUP($B234,'Slutlig allokering kvv'!$B$2:$BX$550,MATCH(AA$2,'Slutlig allokering kvv'!$B$1:$BX$1,0),FALSE)/1,0))</f>
        <v/>
      </c>
      <c r="AB234" t="str">
        <f>IF($D234="","",IFERROR(VLOOKUP($B234,Kraftvärmeprod!$B$1:$BX$550,MATCH(AB$2,Kraftvärmeprod!$B$1:$VX$1,0),FALSE)/1,0)-IFERROR(VLOOKUP($B234,'Slutlig allokering kvv'!$B$2:$BX$550,MATCH(AB$2,'Slutlig allokering kvv'!$B$1:$BX$1,0),FALSE)/1,0))</f>
        <v/>
      </c>
      <c r="AC234" t="str">
        <f>IF($D234="","",IFERROR(VLOOKUP($B234,Kraftvärmeprod!$B$1:$BX$550,MATCH(AC$2,Kraftvärmeprod!$B$1:$VX$1,0),FALSE)/1,0)-IFERROR(VLOOKUP($B234,'Slutlig allokering kvv'!$B$2:$BX$550,MATCH(AC$2,'Slutlig allokering kvv'!$B$1:$BX$1,0),FALSE)/1,0))</f>
        <v/>
      </c>
      <c r="AD234" t="str">
        <f>IF($D234="","",IFERROR(VLOOKUP($B234,Kraftvärmeprod!$B$1:$BX$550,MATCH(AD$2,Kraftvärmeprod!$B$1:$VX$1,0),FALSE)/1,0)-IFERROR(VLOOKUP($B234,'Slutlig allokering kvv'!$B$2:$BX$550,MATCH(AD$2,'Slutlig allokering kvv'!$B$1:$BX$1,0),FALSE)/1,0))</f>
        <v/>
      </c>
      <c r="AE234" t="str">
        <f>IF($D234="","",IFERROR(VLOOKUP($B234,Miljö!$B$1:$E$550,MATCH("Hjälpel kraftvärme (GWh)",Miljö!$B$1:$E$1,0),FALSE)/1,0)-IFERROR(VLOOKUP($B234,'Slutlig allokering kvv'!$B$2:$BX$549,MATCH(AE$2,'Slutlig allokering kvv'!$B$1:$BX$1,0),FALSE)/1,0))</f>
        <v/>
      </c>
      <c r="AI234" s="274">
        <f t="shared" si="12"/>
        <v>0</v>
      </c>
      <c r="AK234">
        <f>IFERROR(VLOOKUP($B234,'Slutlig allokering kvv'!$B$2:$AX$549,MATCH("Summa slutlig allokerad tillförd energi (utan hjälpel och rökgaskondensering):",'Slutlig allokering kvv'!$B$1:$AX$1,0),FALSE)/1,"")</f>
        <v>0</v>
      </c>
      <c r="AM234" s="275" t="str">
        <f>IFERROR(1-VLOOKUP($B234,'Slutlig allokering kvv'!$B$2:$AX$549,MATCH("Andel av bränsle i kvv som allokerats till värme, exklusive rökgaskondensering och hjälpel",'Slutlig allokering kvv'!$B$1:$AX$1,0),FALSE),"")</f>
        <v/>
      </c>
      <c r="AO234" s="115" t="str">
        <f t="shared" si="13"/>
        <v/>
      </c>
      <c r="AP234" s="276" t="str">
        <f t="shared" si="14"/>
        <v/>
      </c>
      <c r="AR234" s="115" t="str">
        <f t="shared" si="15"/>
        <v/>
      </c>
    </row>
    <row r="235" spans="1:44">
      <c r="A235" t="s">
        <v>382</v>
      </c>
      <c r="B235" t="s">
        <v>386</v>
      </c>
      <c r="C235" t="str">
        <f>IFERROR(VLOOKUP($B235,Kraftvärmeprod!$B$1:$AH$479,MATCH(C$2,Kraftvärmeprod!$B$1:$AG$1,0),FALSE)/1,"")</f>
        <v/>
      </c>
      <c r="D235" t="str">
        <f>IFERROR(VLOOKUP($B235,Kraftvärmeprod!$B$1:$AH$479,MATCH(D$2,Kraftvärmeprod!$B$1:$AG$1,0),FALSE)/1,"")</f>
        <v/>
      </c>
      <c r="F235" t="str">
        <f>IF($D235="","",IFERROR(VLOOKUP($B235,Kraftvärmeprod!$B$1:$BX$550,MATCH(F$2,Kraftvärmeprod!$B$1:$VX$1,0),FALSE)/1,0)-IFERROR(VLOOKUP($B235,'Slutlig allokering kvv'!$B$2:$BX$550,MATCH(F$2,'Slutlig allokering kvv'!$B$1:$BX$1,0),FALSE)/1,0))</f>
        <v/>
      </c>
      <c r="G235" t="str">
        <f>IF($D235="","",IFERROR(VLOOKUP($B235,Kraftvärmeprod!$B$1:$BX$550,MATCH(G$2,Kraftvärmeprod!$B$1:$VX$1,0),FALSE)/1,0)-IFERROR(VLOOKUP($B235,'Slutlig allokering kvv'!$B$2:$BX$550,MATCH(G$2,'Slutlig allokering kvv'!$B$1:$BX$1,0),FALSE)/1,0))</f>
        <v/>
      </c>
      <c r="H235" t="str">
        <f>IF($D235="","",IFERROR(VLOOKUP($B235,Kraftvärmeprod!$B$1:$BX$550,MATCH(H$2,Kraftvärmeprod!$B$1:$VX$1,0),FALSE)/1,0)-IFERROR(VLOOKUP($B235,'Slutlig allokering kvv'!$B$2:$BX$550,MATCH(H$2,'Slutlig allokering kvv'!$B$1:$BX$1,0),FALSE)/1,0))</f>
        <v/>
      </c>
      <c r="I235" t="str">
        <f>IF($D235="","",IFERROR(VLOOKUP($B235,Kraftvärmeprod!$B$1:$BX$550,MATCH(I$2,Kraftvärmeprod!$B$1:$VX$1,0),FALSE)/1,0)-IFERROR(VLOOKUP($B235,'Slutlig allokering kvv'!$B$2:$BX$550,MATCH(I$2,'Slutlig allokering kvv'!$B$1:$BX$1,0),FALSE)/1,0))</f>
        <v/>
      </c>
      <c r="J235" t="str">
        <f>IF($D235="","",IFERROR(VLOOKUP($B235,Kraftvärmeprod!$B$1:$BX$550,MATCH(J$2,Kraftvärmeprod!$B$1:$VX$1,0),FALSE)/1,0)-IFERROR(VLOOKUP($B235,'Slutlig allokering kvv'!$B$2:$BX$550,MATCH(J$2,'Slutlig allokering kvv'!$B$1:$BX$1,0),FALSE)/1,0))</f>
        <v/>
      </c>
      <c r="K235" t="str">
        <f>IF($D235="","",IFERROR(VLOOKUP($B235,Kraftvärmeprod!$B$1:$BX$550,MATCH(K$2,Kraftvärmeprod!$B$1:$VX$1,0),FALSE)/1,0)-IFERROR(VLOOKUP($B235,'Slutlig allokering kvv'!$B$2:$BX$550,MATCH(K$2,'Slutlig allokering kvv'!$B$1:$BX$1,0),FALSE)/1,0))</f>
        <v/>
      </c>
      <c r="L235" t="str">
        <f>IF($D235="","",IFERROR(VLOOKUP($B235,Kraftvärmeprod!$B$1:$BX$550,MATCH(L$2,Kraftvärmeprod!$B$1:$VX$1,0),FALSE)/1,0)-IFERROR(VLOOKUP($B235,'Slutlig allokering kvv'!$B$2:$BX$550,MATCH(L$2,'Slutlig allokering kvv'!$B$1:$BX$1,0),FALSE)/1,0))</f>
        <v/>
      </c>
      <c r="M235" t="str">
        <f>IF($D235="","",IFERROR(VLOOKUP($B235,Kraftvärmeprod!$B$1:$BX$550,MATCH(M$2,Kraftvärmeprod!$B$1:$VX$1,0),FALSE)/1,0)-IFERROR(VLOOKUP($B235,'Slutlig allokering kvv'!$B$2:$BX$550,MATCH(M$2,'Slutlig allokering kvv'!$B$1:$BX$1,0),FALSE)/1,0))</f>
        <v/>
      </c>
      <c r="N235" t="str">
        <f>IF($D235="","",IFERROR(VLOOKUP($B235,Kraftvärmeprod!$B$1:$BX$550,MATCH(N$2,Kraftvärmeprod!$B$1:$VX$1,0),FALSE)/1,0)-IFERROR(VLOOKUP($B235,'Slutlig allokering kvv'!$B$2:$BX$550,MATCH(N$2,'Slutlig allokering kvv'!$B$1:$BX$1,0),FALSE)/1,0))</f>
        <v/>
      </c>
      <c r="O235" t="str">
        <f>IF($D235="","",IFERROR(VLOOKUP($B235,Kraftvärmeprod!$B$1:$BX$550,MATCH(O$2,Kraftvärmeprod!$B$1:$VX$1,0),FALSE)/1,0)-IFERROR(VLOOKUP($B235,'Slutlig allokering kvv'!$B$2:$BX$550,MATCH(O$2,'Slutlig allokering kvv'!$B$1:$BX$1,0),FALSE)/1,0))</f>
        <v/>
      </c>
      <c r="P235" t="str">
        <f>IF($D235="","",IFERROR(VLOOKUP($B235,Kraftvärmeprod!$B$1:$BX$550,MATCH(P$2,Kraftvärmeprod!$B$1:$VX$1,0),FALSE)/1,0)-IFERROR(VLOOKUP($B235,'Slutlig allokering kvv'!$B$2:$BX$550,MATCH(P$2,'Slutlig allokering kvv'!$B$1:$BX$1,0),FALSE)/1,0))</f>
        <v/>
      </c>
      <c r="Q235" t="str">
        <f>IF($D235="","",IFERROR(VLOOKUP($B235,Kraftvärmeprod!$B$1:$BX$550,MATCH(Q$2,Kraftvärmeprod!$B$1:$VX$1,0),FALSE)/1,0)-IFERROR(VLOOKUP($B235,'Slutlig allokering kvv'!$B$2:$BX$550,MATCH(Q$2,'Slutlig allokering kvv'!$B$1:$BX$1,0),FALSE)/1,0))</f>
        <v/>
      </c>
      <c r="R235" t="str">
        <f>IF($D235="","",IFERROR(VLOOKUP($B235,Kraftvärmeprod!$B$1:$BX$550,MATCH(R$2,Kraftvärmeprod!$B$1:$VX$1,0),FALSE)/1,0)-IFERROR(VLOOKUP($B235,'Slutlig allokering kvv'!$B$2:$BX$550,MATCH(R$2,'Slutlig allokering kvv'!$B$1:$BX$1,0),FALSE)/1,0))</f>
        <v/>
      </c>
      <c r="S235" t="str">
        <f>IF($D235="","",IFERROR(VLOOKUP($B235,Kraftvärmeprod!$B$1:$BX$550,MATCH(S$2,Kraftvärmeprod!$B$1:$VX$1,0),FALSE)/1,0)-IFERROR(VLOOKUP($B235,'Slutlig allokering kvv'!$B$2:$BX$550,MATCH(S$2,'Slutlig allokering kvv'!$B$1:$BX$1,0),FALSE)/1,0))</f>
        <v/>
      </c>
      <c r="T235" t="str">
        <f>IF($D235="","",IFERROR(VLOOKUP($B235,Kraftvärmeprod!$B$1:$BX$550,MATCH(T$2,Kraftvärmeprod!$B$1:$VX$1,0),FALSE)/1,0)-IFERROR(VLOOKUP($B235,'Slutlig allokering kvv'!$B$2:$BX$550,MATCH(T$2,'Slutlig allokering kvv'!$B$1:$BX$1,0),FALSE)/1,0))</f>
        <v/>
      </c>
      <c r="U235" t="str">
        <f>IF($D235="","",IFERROR(VLOOKUP($B235,Kraftvärmeprod!$B$1:$BX$550,MATCH(U$2,Kraftvärmeprod!$B$1:$VX$1,0),FALSE)/1,0)-IFERROR(VLOOKUP($B235,'Slutlig allokering kvv'!$B$2:$BX$550,MATCH(U$2,'Slutlig allokering kvv'!$B$1:$BX$1,0),FALSE)/1,0))</f>
        <v/>
      </c>
      <c r="V235" t="str">
        <f>IF($D235="","",IFERROR(VLOOKUP($B235,Kraftvärmeprod!$B$1:$BX$550,MATCH(V$2,Kraftvärmeprod!$B$1:$VX$1,0),FALSE)/1,0)-IFERROR(VLOOKUP($B235,'Slutlig allokering kvv'!$B$2:$BX$550,MATCH(V$2,'Slutlig allokering kvv'!$B$1:$BX$1,0),FALSE)/1,0))</f>
        <v/>
      </c>
      <c r="W235" t="str">
        <f>IF($D235="","",IFERROR(VLOOKUP($B235,Kraftvärmeprod!$B$1:$BX$550,MATCH(W$2,Kraftvärmeprod!$B$1:$VX$1,0),FALSE)/1,0)-IFERROR(VLOOKUP($B235,'Slutlig allokering kvv'!$B$2:$BX$550,MATCH(W$2,'Slutlig allokering kvv'!$B$1:$BX$1,0),FALSE)/1,0))</f>
        <v/>
      </c>
      <c r="X235" t="str">
        <f>IF($D235="","",IFERROR(VLOOKUP($B235,Kraftvärmeprod!$B$1:$BX$550,MATCH(X$2,Kraftvärmeprod!$B$1:$VX$1,0),FALSE)/1,0)-IFERROR(VLOOKUP($B235,'Slutlig allokering kvv'!$B$2:$BX$550,MATCH(X$2,'Slutlig allokering kvv'!$B$1:$BX$1,0),FALSE)/1,0))</f>
        <v/>
      </c>
      <c r="Y235" t="str">
        <f>IF($D235="","",IFERROR(VLOOKUP($B235,Kraftvärmeprod!$B$1:$BX$550,MATCH(Y$2,Kraftvärmeprod!$B$1:$VX$1,0),FALSE)/1,0)-IFERROR(VLOOKUP($B235,'Slutlig allokering kvv'!$B$2:$BX$550,MATCH(Y$2,'Slutlig allokering kvv'!$B$1:$BX$1,0),FALSE)/1,0))</f>
        <v/>
      </c>
      <c r="Z235" t="str">
        <f>IF($D235="","",IFERROR(VLOOKUP($B235,Kraftvärmeprod!$B$1:$BX$550,MATCH(Z$2,Kraftvärmeprod!$B$1:$VX$1,0),FALSE)/1,0)-IFERROR(VLOOKUP($B235,'Slutlig allokering kvv'!$B$2:$BX$550,MATCH(Z$2,'Slutlig allokering kvv'!$B$1:$BX$1,0),FALSE)/1,0))</f>
        <v/>
      </c>
      <c r="AA235" t="str">
        <f>IF($D235="","",IFERROR(VLOOKUP($B235,Kraftvärmeprod!$B$1:$BX$550,MATCH(AA$2,Kraftvärmeprod!$B$1:$VX$1,0),FALSE)/1,0)-IFERROR(VLOOKUP($B235,'Slutlig allokering kvv'!$B$2:$BX$550,MATCH(AA$2,'Slutlig allokering kvv'!$B$1:$BX$1,0),FALSE)/1,0))</f>
        <v/>
      </c>
      <c r="AB235" t="str">
        <f>IF($D235="","",IFERROR(VLOOKUP($B235,Kraftvärmeprod!$B$1:$BX$550,MATCH(AB$2,Kraftvärmeprod!$B$1:$VX$1,0),FALSE)/1,0)-IFERROR(VLOOKUP($B235,'Slutlig allokering kvv'!$B$2:$BX$550,MATCH(AB$2,'Slutlig allokering kvv'!$B$1:$BX$1,0),FALSE)/1,0))</f>
        <v/>
      </c>
      <c r="AC235" t="str">
        <f>IF($D235="","",IFERROR(VLOOKUP($B235,Kraftvärmeprod!$B$1:$BX$550,MATCH(AC$2,Kraftvärmeprod!$B$1:$VX$1,0),FALSE)/1,0)-IFERROR(VLOOKUP($B235,'Slutlig allokering kvv'!$B$2:$BX$550,MATCH(AC$2,'Slutlig allokering kvv'!$B$1:$BX$1,0),FALSE)/1,0))</f>
        <v/>
      </c>
      <c r="AD235" t="str">
        <f>IF($D235="","",IFERROR(VLOOKUP($B235,Kraftvärmeprod!$B$1:$BX$550,MATCH(AD$2,Kraftvärmeprod!$B$1:$VX$1,0),FALSE)/1,0)-IFERROR(VLOOKUP($B235,'Slutlig allokering kvv'!$B$2:$BX$550,MATCH(AD$2,'Slutlig allokering kvv'!$B$1:$BX$1,0),FALSE)/1,0))</f>
        <v/>
      </c>
      <c r="AE235" t="str">
        <f>IF($D235="","",IFERROR(VLOOKUP($B235,Miljö!$B$1:$E$550,MATCH("Hjälpel kraftvärme (GWh)",Miljö!$B$1:$E$1,0),FALSE)/1,0)-IFERROR(VLOOKUP($B235,'Slutlig allokering kvv'!$B$2:$BX$549,MATCH(AE$2,'Slutlig allokering kvv'!$B$1:$BX$1,0),FALSE)/1,0))</f>
        <v/>
      </c>
      <c r="AI235" s="274">
        <f t="shared" si="12"/>
        <v>0</v>
      </c>
      <c r="AK235">
        <f>IFERROR(VLOOKUP($B235,'Slutlig allokering kvv'!$B$2:$AX$549,MATCH("Summa slutlig allokerad tillförd energi (utan hjälpel och rökgaskondensering):",'Slutlig allokering kvv'!$B$1:$AX$1,0),FALSE)/1,"")</f>
        <v>0</v>
      </c>
      <c r="AM235" s="275" t="str">
        <f>IFERROR(1-VLOOKUP($B235,'Slutlig allokering kvv'!$B$2:$AX$549,MATCH("Andel av bränsle i kvv som allokerats till värme, exklusive rökgaskondensering och hjälpel",'Slutlig allokering kvv'!$B$1:$AX$1,0),FALSE),"")</f>
        <v/>
      </c>
      <c r="AO235" s="115" t="str">
        <f t="shared" si="13"/>
        <v/>
      </c>
      <c r="AP235" s="276" t="str">
        <f t="shared" si="14"/>
        <v/>
      </c>
      <c r="AR235" s="115" t="str">
        <f t="shared" si="15"/>
        <v/>
      </c>
    </row>
    <row r="236" spans="1:44">
      <c r="A236" t="s">
        <v>382</v>
      </c>
      <c r="B236" t="s">
        <v>387</v>
      </c>
      <c r="C236" t="str">
        <f>IFERROR(VLOOKUP($B236,Kraftvärmeprod!$B$1:$AH$479,MATCH(C$2,Kraftvärmeprod!$B$1:$AG$1,0),FALSE)/1,"")</f>
        <v/>
      </c>
      <c r="D236" t="str">
        <f>IFERROR(VLOOKUP($B236,Kraftvärmeprod!$B$1:$AH$479,MATCH(D$2,Kraftvärmeprod!$B$1:$AG$1,0),FALSE)/1,"")</f>
        <v/>
      </c>
      <c r="F236" t="str">
        <f>IF($D236="","",IFERROR(VLOOKUP($B236,Kraftvärmeprod!$B$1:$BX$550,MATCH(F$2,Kraftvärmeprod!$B$1:$VX$1,0),FALSE)/1,0)-IFERROR(VLOOKUP($B236,'Slutlig allokering kvv'!$B$2:$BX$550,MATCH(F$2,'Slutlig allokering kvv'!$B$1:$BX$1,0),FALSE)/1,0))</f>
        <v/>
      </c>
      <c r="G236" t="str">
        <f>IF($D236="","",IFERROR(VLOOKUP($B236,Kraftvärmeprod!$B$1:$BX$550,MATCH(G$2,Kraftvärmeprod!$B$1:$VX$1,0),FALSE)/1,0)-IFERROR(VLOOKUP($B236,'Slutlig allokering kvv'!$B$2:$BX$550,MATCH(G$2,'Slutlig allokering kvv'!$B$1:$BX$1,0),FALSE)/1,0))</f>
        <v/>
      </c>
      <c r="H236" t="str">
        <f>IF($D236="","",IFERROR(VLOOKUP($B236,Kraftvärmeprod!$B$1:$BX$550,MATCH(H$2,Kraftvärmeprod!$B$1:$VX$1,0),FALSE)/1,0)-IFERROR(VLOOKUP($B236,'Slutlig allokering kvv'!$B$2:$BX$550,MATCH(H$2,'Slutlig allokering kvv'!$B$1:$BX$1,0),FALSE)/1,0))</f>
        <v/>
      </c>
      <c r="I236" t="str">
        <f>IF($D236="","",IFERROR(VLOOKUP($B236,Kraftvärmeprod!$B$1:$BX$550,MATCH(I$2,Kraftvärmeprod!$B$1:$VX$1,0),FALSE)/1,0)-IFERROR(VLOOKUP($B236,'Slutlig allokering kvv'!$B$2:$BX$550,MATCH(I$2,'Slutlig allokering kvv'!$B$1:$BX$1,0),FALSE)/1,0))</f>
        <v/>
      </c>
      <c r="J236" t="str">
        <f>IF($D236="","",IFERROR(VLOOKUP($B236,Kraftvärmeprod!$B$1:$BX$550,MATCH(J$2,Kraftvärmeprod!$B$1:$VX$1,0),FALSE)/1,0)-IFERROR(VLOOKUP($B236,'Slutlig allokering kvv'!$B$2:$BX$550,MATCH(J$2,'Slutlig allokering kvv'!$B$1:$BX$1,0),FALSE)/1,0))</f>
        <v/>
      </c>
      <c r="K236" t="str">
        <f>IF($D236="","",IFERROR(VLOOKUP($B236,Kraftvärmeprod!$B$1:$BX$550,MATCH(K$2,Kraftvärmeprod!$B$1:$VX$1,0),FALSE)/1,0)-IFERROR(VLOOKUP($B236,'Slutlig allokering kvv'!$B$2:$BX$550,MATCH(K$2,'Slutlig allokering kvv'!$B$1:$BX$1,0),FALSE)/1,0))</f>
        <v/>
      </c>
      <c r="L236" t="str">
        <f>IF($D236="","",IFERROR(VLOOKUP($B236,Kraftvärmeprod!$B$1:$BX$550,MATCH(L$2,Kraftvärmeprod!$B$1:$VX$1,0),FALSE)/1,0)-IFERROR(VLOOKUP($B236,'Slutlig allokering kvv'!$B$2:$BX$550,MATCH(L$2,'Slutlig allokering kvv'!$B$1:$BX$1,0),FALSE)/1,0))</f>
        <v/>
      </c>
      <c r="M236" t="str">
        <f>IF($D236="","",IFERROR(VLOOKUP($B236,Kraftvärmeprod!$B$1:$BX$550,MATCH(M$2,Kraftvärmeprod!$B$1:$VX$1,0),FALSE)/1,0)-IFERROR(VLOOKUP($B236,'Slutlig allokering kvv'!$B$2:$BX$550,MATCH(M$2,'Slutlig allokering kvv'!$B$1:$BX$1,0),FALSE)/1,0))</f>
        <v/>
      </c>
      <c r="N236" t="str">
        <f>IF($D236="","",IFERROR(VLOOKUP($B236,Kraftvärmeprod!$B$1:$BX$550,MATCH(N$2,Kraftvärmeprod!$B$1:$VX$1,0),FALSE)/1,0)-IFERROR(VLOOKUP($B236,'Slutlig allokering kvv'!$B$2:$BX$550,MATCH(N$2,'Slutlig allokering kvv'!$B$1:$BX$1,0),FALSE)/1,0))</f>
        <v/>
      </c>
      <c r="O236" t="str">
        <f>IF($D236="","",IFERROR(VLOOKUP($B236,Kraftvärmeprod!$B$1:$BX$550,MATCH(O$2,Kraftvärmeprod!$B$1:$VX$1,0),FALSE)/1,0)-IFERROR(VLOOKUP($B236,'Slutlig allokering kvv'!$B$2:$BX$550,MATCH(O$2,'Slutlig allokering kvv'!$B$1:$BX$1,0),FALSE)/1,0))</f>
        <v/>
      </c>
      <c r="P236" t="str">
        <f>IF($D236="","",IFERROR(VLOOKUP($B236,Kraftvärmeprod!$B$1:$BX$550,MATCH(P$2,Kraftvärmeprod!$B$1:$VX$1,0),FALSE)/1,0)-IFERROR(VLOOKUP($B236,'Slutlig allokering kvv'!$B$2:$BX$550,MATCH(P$2,'Slutlig allokering kvv'!$B$1:$BX$1,0),FALSE)/1,0))</f>
        <v/>
      </c>
      <c r="Q236" t="str">
        <f>IF($D236="","",IFERROR(VLOOKUP($B236,Kraftvärmeprod!$B$1:$BX$550,MATCH(Q$2,Kraftvärmeprod!$B$1:$VX$1,0),FALSE)/1,0)-IFERROR(VLOOKUP($B236,'Slutlig allokering kvv'!$B$2:$BX$550,MATCH(Q$2,'Slutlig allokering kvv'!$B$1:$BX$1,0),FALSE)/1,0))</f>
        <v/>
      </c>
      <c r="R236" t="str">
        <f>IF($D236="","",IFERROR(VLOOKUP($B236,Kraftvärmeprod!$B$1:$BX$550,MATCH(R$2,Kraftvärmeprod!$B$1:$VX$1,0),FALSE)/1,0)-IFERROR(VLOOKUP($B236,'Slutlig allokering kvv'!$B$2:$BX$550,MATCH(R$2,'Slutlig allokering kvv'!$B$1:$BX$1,0),FALSE)/1,0))</f>
        <v/>
      </c>
      <c r="S236" t="str">
        <f>IF($D236="","",IFERROR(VLOOKUP($B236,Kraftvärmeprod!$B$1:$BX$550,MATCH(S$2,Kraftvärmeprod!$B$1:$VX$1,0),FALSE)/1,0)-IFERROR(VLOOKUP($B236,'Slutlig allokering kvv'!$B$2:$BX$550,MATCH(S$2,'Slutlig allokering kvv'!$B$1:$BX$1,0),FALSE)/1,0))</f>
        <v/>
      </c>
      <c r="T236" t="str">
        <f>IF($D236="","",IFERROR(VLOOKUP($B236,Kraftvärmeprod!$B$1:$BX$550,MATCH(T$2,Kraftvärmeprod!$B$1:$VX$1,0),FALSE)/1,0)-IFERROR(VLOOKUP($B236,'Slutlig allokering kvv'!$B$2:$BX$550,MATCH(T$2,'Slutlig allokering kvv'!$B$1:$BX$1,0),FALSE)/1,0))</f>
        <v/>
      </c>
      <c r="U236" t="str">
        <f>IF($D236="","",IFERROR(VLOOKUP($B236,Kraftvärmeprod!$B$1:$BX$550,MATCH(U$2,Kraftvärmeprod!$B$1:$VX$1,0),FALSE)/1,0)-IFERROR(VLOOKUP($B236,'Slutlig allokering kvv'!$B$2:$BX$550,MATCH(U$2,'Slutlig allokering kvv'!$B$1:$BX$1,0),FALSE)/1,0))</f>
        <v/>
      </c>
      <c r="V236" t="str">
        <f>IF($D236="","",IFERROR(VLOOKUP($B236,Kraftvärmeprod!$B$1:$BX$550,MATCH(V$2,Kraftvärmeprod!$B$1:$VX$1,0),FALSE)/1,0)-IFERROR(VLOOKUP($B236,'Slutlig allokering kvv'!$B$2:$BX$550,MATCH(V$2,'Slutlig allokering kvv'!$B$1:$BX$1,0),FALSE)/1,0))</f>
        <v/>
      </c>
      <c r="W236" t="str">
        <f>IF($D236="","",IFERROR(VLOOKUP($B236,Kraftvärmeprod!$B$1:$BX$550,MATCH(W$2,Kraftvärmeprod!$B$1:$VX$1,0),FALSE)/1,0)-IFERROR(VLOOKUP($B236,'Slutlig allokering kvv'!$B$2:$BX$550,MATCH(W$2,'Slutlig allokering kvv'!$B$1:$BX$1,0),FALSE)/1,0))</f>
        <v/>
      </c>
      <c r="X236" t="str">
        <f>IF($D236="","",IFERROR(VLOOKUP($B236,Kraftvärmeprod!$B$1:$BX$550,MATCH(X$2,Kraftvärmeprod!$B$1:$VX$1,0),FALSE)/1,0)-IFERROR(VLOOKUP($B236,'Slutlig allokering kvv'!$B$2:$BX$550,MATCH(X$2,'Slutlig allokering kvv'!$B$1:$BX$1,0),FALSE)/1,0))</f>
        <v/>
      </c>
      <c r="Y236" t="str">
        <f>IF($D236="","",IFERROR(VLOOKUP($B236,Kraftvärmeprod!$B$1:$BX$550,MATCH(Y$2,Kraftvärmeprod!$B$1:$VX$1,0),FALSE)/1,0)-IFERROR(VLOOKUP($B236,'Slutlig allokering kvv'!$B$2:$BX$550,MATCH(Y$2,'Slutlig allokering kvv'!$B$1:$BX$1,0),FALSE)/1,0))</f>
        <v/>
      </c>
      <c r="Z236" t="str">
        <f>IF($D236="","",IFERROR(VLOOKUP($B236,Kraftvärmeprod!$B$1:$BX$550,MATCH(Z$2,Kraftvärmeprod!$B$1:$VX$1,0),FALSE)/1,0)-IFERROR(VLOOKUP($B236,'Slutlig allokering kvv'!$B$2:$BX$550,MATCH(Z$2,'Slutlig allokering kvv'!$B$1:$BX$1,0),FALSE)/1,0))</f>
        <v/>
      </c>
      <c r="AA236" t="str">
        <f>IF($D236="","",IFERROR(VLOOKUP($B236,Kraftvärmeprod!$B$1:$BX$550,MATCH(AA$2,Kraftvärmeprod!$B$1:$VX$1,0),FALSE)/1,0)-IFERROR(VLOOKUP($B236,'Slutlig allokering kvv'!$B$2:$BX$550,MATCH(AA$2,'Slutlig allokering kvv'!$B$1:$BX$1,0),FALSE)/1,0))</f>
        <v/>
      </c>
      <c r="AB236" t="str">
        <f>IF($D236="","",IFERROR(VLOOKUP($B236,Kraftvärmeprod!$B$1:$BX$550,MATCH(AB$2,Kraftvärmeprod!$B$1:$VX$1,0),FALSE)/1,0)-IFERROR(VLOOKUP($B236,'Slutlig allokering kvv'!$B$2:$BX$550,MATCH(AB$2,'Slutlig allokering kvv'!$B$1:$BX$1,0),FALSE)/1,0))</f>
        <v/>
      </c>
      <c r="AC236" t="str">
        <f>IF($D236="","",IFERROR(VLOOKUP($B236,Kraftvärmeprod!$B$1:$BX$550,MATCH(AC$2,Kraftvärmeprod!$B$1:$VX$1,0),FALSE)/1,0)-IFERROR(VLOOKUP($B236,'Slutlig allokering kvv'!$B$2:$BX$550,MATCH(AC$2,'Slutlig allokering kvv'!$B$1:$BX$1,0),FALSE)/1,0))</f>
        <v/>
      </c>
      <c r="AD236" t="str">
        <f>IF($D236="","",IFERROR(VLOOKUP($B236,Kraftvärmeprod!$B$1:$BX$550,MATCH(AD$2,Kraftvärmeprod!$B$1:$VX$1,0),FALSE)/1,0)-IFERROR(VLOOKUP($B236,'Slutlig allokering kvv'!$B$2:$BX$550,MATCH(AD$2,'Slutlig allokering kvv'!$B$1:$BX$1,0),FALSE)/1,0))</f>
        <v/>
      </c>
      <c r="AE236" t="str">
        <f>IF($D236="","",IFERROR(VLOOKUP($B236,Miljö!$B$1:$E$550,MATCH("Hjälpel kraftvärme (GWh)",Miljö!$B$1:$E$1,0),FALSE)/1,0)-IFERROR(VLOOKUP($B236,'Slutlig allokering kvv'!$B$2:$BX$549,MATCH(AE$2,'Slutlig allokering kvv'!$B$1:$BX$1,0),FALSE)/1,0))</f>
        <v/>
      </c>
      <c r="AI236" s="274">
        <f t="shared" si="12"/>
        <v>0</v>
      </c>
      <c r="AK236">
        <f>IFERROR(VLOOKUP($B236,'Slutlig allokering kvv'!$B$2:$AX$549,MATCH("Summa slutlig allokerad tillförd energi (utan hjälpel och rökgaskondensering):",'Slutlig allokering kvv'!$B$1:$AX$1,0),FALSE)/1,"")</f>
        <v>0</v>
      </c>
      <c r="AM236" s="275" t="str">
        <f>IFERROR(1-VLOOKUP($B236,'Slutlig allokering kvv'!$B$2:$AX$549,MATCH("Andel av bränsle i kvv som allokerats till värme, exklusive rökgaskondensering och hjälpel",'Slutlig allokering kvv'!$B$1:$AX$1,0),FALSE),"")</f>
        <v/>
      </c>
      <c r="AO236" s="115" t="str">
        <f t="shared" si="13"/>
        <v/>
      </c>
      <c r="AP236" s="276" t="str">
        <f t="shared" si="14"/>
        <v/>
      </c>
      <c r="AR236" s="115" t="str">
        <f t="shared" si="15"/>
        <v/>
      </c>
    </row>
    <row r="237" spans="1:44">
      <c r="A237" t="s">
        <v>388</v>
      </c>
      <c r="B237" t="s">
        <v>389</v>
      </c>
      <c r="C237" t="str">
        <f>IFERROR(VLOOKUP($B237,Kraftvärmeprod!$B$1:$AH$479,MATCH(C$2,Kraftvärmeprod!$B$1:$AG$1,0),FALSE)/1,"")</f>
        <v/>
      </c>
      <c r="D237" t="str">
        <f>IFERROR(VLOOKUP($B237,Kraftvärmeprod!$B$1:$AH$479,MATCH(D$2,Kraftvärmeprod!$B$1:$AG$1,0),FALSE)/1,"")</f>
        <v/>
      </c>
      <c r="F237" t="str">
        <f>IF($D237="","",IFERROR(VLOOKUP($B237,Kraftvärmeprod!$B$1:$BX$550,MATCH(F$2,Kraftvärmeprod!$B$1:$VX$1,0),FALSE)/1,0)-IFERROR(VLOOKUP($B237,'Slutlig allokering kvv'!$B$2:$BX$550,MATCH(F$2,'Slutlig allokering kvv'!$B$1:$BX$1,0),FALSE)/1,0))</f>
        <v/>
      </c>
      <c r="G237" t="str">
        <f>IF($D237="","",IFERROR(VLOOKUP($B237,Kraftvärmeprod!$B$1:$BX$550,MATCH(G$2,Kraftvärmeprod!$B$1:$VX$1,0),FALSE)/1,0)-IFERROR(VLOOKUP($B237,'Slutlig allokering kvv'!$B$2:$BX$550,MATCH(G$2,'Slutlig allokering kvv'!$B$1:$BX$1,0),FALSE)/1,0))</f>
        <v/>
      </c>
      <c r="H237" t="str">
        <f>IF($D237="","",IFERROR(VLOOKUP($B237,Kraftvärmeprod!$B$1:$BX$550,MATCH(H$2,Kraftvärmeprod!$B$1:$VX$1,0),FALSE)/1,0)-IFERROR(VLOOKUP($B237,'Slutlig allokering kvv'!$B$2:$BX$550,MATCH(H$2,'Slutlig allokering kvv'!$B$1:$BX$1,0),FALSE)/1,0))</f>
        <v/>
      </c>
      <c r="I237" t="str">
        <f>IF($D237="","",IFERROR(VLOOKUP($B237,Kraftvärmeprod!$B$1:$BX$550,MATCH(I$2,Kraftvärmeprod!$B$1:$VX$1,0),FALSE)/1,0)-IFERROR(VLOOKUP($B237,'Slutlig allokering kvv'!$B$2:$BX$550,MATCH(I$2,'Slutlig allokering kvv'!$B$1:$BX$1,0),FALSE)/1,0))</f>
        <v/>
      </c>
      <c r="J237" t="str">
        <f>IF($D237="","",IFERROR(VLOOKUP($B237,Kraftvärmeprod!$B$1:$BX$550,MATCH(J$2,Kraftvärmeprod!$B$1:$VX$1,0),FALSE)/1,0)-IFERROR(VLOOKUP($B237,'Slutlig allokering kvv'!$B$2:$BX$550,MATCH(J$2,'Slutlig allokering kvv'!$B$1:$BX$1,0),FALSE)/1,0))</f>
        <v/>
      </c>
      <c r="K237" t="str">
        <f>IF($D237="","",IFERROR(VLOOKUP($B237,Kraftvärmeprod!$B$1:$BX$550,MATCH(K$2,Kraftvärmeprod!$B$1:$VX$1,0),FALSE)/1,0)-IFERROR(VLOOKUP($B237,'Slutlig allokering kvv'!$B$2:$BX$550,MATCH(K$2,'Slutlig allokering kvv'!$B$1:$BX$1,0),FALSE)/1,0))</f>
        <v/>
      </c>
      <c r="L237" t="str">
        <f>IF($D237="","",IFERROR(VLOOKUP($B237,Kraftvärmeprod!$B$1:$BX$550,MATCH(L$2,Kraftvärmeprod!$B$1:$VX$1,0),FALSE)/1,0)-IFERROR(VLOOKUP($B237,'Slutlig allokering kvv'!$B$2:$BX$550,MATCH(L$2,'Slutlig allokering kvv'!$B$1:$BX$1,0),FALSE)/1,0))</f>
        <v/>
      </c>
      <c r="M237" t="str">
        <f>IF($D237="","",IFERROR(VLOOKUP($B237,Kraftvärmeprod!$B$1:$BX$550,MATCH(M$2,Kraftvärmeprod!$B$1:$VX$1,0),FALSE)/1,0)-IFERROR(VLOOKUP($B237,'Slutlig allokering kvv'!$B$2:$BX$550,MATCH(M$2,'Slutlig allokering kvv'!$B$1:$BX$1,0),FALSE)/1,0))</f>
        <v/>
      </c>
      <c r="N237" t="str">
        <f>IF($D237="","",IFERROR(VLOOKUP($B237,Kraftvärmeprod!$B$1:$BX$550,MATCH(N$2,Kraftvärmeprod!$B$1:$VX$1,0),FALSE)/1,0)-IFERROR(VLOOKUP($B237,'Slutlig allokering kvv'!$B$2:$BX$550,MATCH(N$2,'Slutlig allokering kvv'!$B$1:$BX$1,0),FALSE)/1,0))</f>
        <v/>
      </c>
      <c r="O237" t="str">
        <f>IF($D237="","",IFERROR(VLOOKUP($B237,Kraftvärmeprod!$B$1:$BX$550,MATCH(O$2,Kraftvärmeprod!$B$1:$VX$1,0),FALSE)/1,0)-IFERROR(VLOOKUP($B237,'Slutlig allokering kvv'!$B$2:$BX$550,MATCH(O$2,'Slutlig allokering kvv'!$B$1:$BX$1,0),FALSE)/1,0))</f>
        <v/>
      </c>
      <c r="P237" t="str">
        <f>IF($D237="","",IFERROR(VLOOKUP($B237,Kraftvärmeprod!$B$1:$BX$550,MATCH(P$2,Kraftvärmeprod!$B$1:$VX$1,0),FALSE)/1,0)-IFERROR(VLOOKUP($B237,'Slutlig allokering kvv'!$B$2:$BX$550,MATCH(P$2,'Slutlig allokering kvv'!$B$1:$BX$1,0),FALSE)/1,0))</f>
        <v/>
      </c>
      <c r="Q237" t="str">
        <f>IF($D237="","",IFERROR(VLOOKUP($B237,Kraftvärmeprod!$B$1:$BX$550,MATCH(Q$2,Kraftvärmeprod!$B$1:$VX$1,0),FALSE)/1,0)-IFERROR(VLOOKUP($B237,'Slutlig allokering kvv'!$B$2:$BX$550,MATCH(Q$2,'Slutlig allokering kvv'!$B$1:$BX$1,0),FALSE)/1,0))</f>
        <v/>
      </c>
      <c r="R237" t="str">
        <f>IF($D237="","",IFERROR(VLOOKUP($B237,Kraftvärmeprod!$B$1:$BX$550,MATCH(R$2,Kraftvärmeprod!$B$1:$VX$1,0),FALSE)/1,0)-IFERROR(VLOOKUP($B237,'Slutlig allokering kvv'!$B$2:$BX$550,MATCH(R$2,'Slutlig allokering kvv'!$B$1:$BX$1,0),FALSE)/1,0))</f>
        <v/>
      </c>
      <c r="S237" t="str">
        <f>IF($D237="","",IFERROR(VLOOKUP($B237,Kraftvärmeprod!$B$1:$BX$550,MATCH(S$2,Kraftvärmeprod!$B$1:$VX$1,0),FALSE)/1,0)-IFERROR(VLOOKUP($B237,'Slutlig allokering kvv'!$B$2:$BX$550,MATCH(S$2,'Slutlig allokering kvv'!$B$1:$BX$1,0),FALSE)/1,0))</f>
        <v/>
      </c>
      <c r="T237" t="str">
        <f>IF($D237="","",IFERROR(VLOOKUP($B237,Kraftvärmeprod!$B$1:$BX$550,MATCH(T$2,Kraftvärmeprod!$B$1:$VX$1,0),FALSE)/1,0)-IFERROR(VLOOKUP($B237,'Slutlig allokering kvv'!$B$2:$BX$550,MATCH(T$2,'Slutlig allokering kvv'!$B$1:$BX$1,0),FALSE)/1,0))</f>
        <v/>
      </c>
      <c r="U237" t="str">
        <f>IF($D237="","",IFERROR(VLOOKUP($B237,Kraftvärmeprod!$B$1:$BX$550,MATCH(U$2,Kraftvärmeprod!$B$1:$VX$1,0),FALSE)/1,0)-IFERROR(VLOOKUP($B237,'Slutlig allokering kvv'!$B$2:$BX$550,MATCH(U$2,'Slutlig allokering kvv'!$B$1:$BX$1,0),FALSE)/1,0))</f>
        <v/>
      </c>
      <c r="V237" t="str">
        <f>IF($D237="","",IFERROR(VLOOKUP($B237,Kraftvärmeprod!$B$1:$BX$550,MATCH(V$2,Kraftvärmeprod!$B$1:$VX$1,0),FALSE)/1,0)-IFERROR(VLOOKUP($B237,'Slutlig allokering kvv'!$B$2:$BX$550,MATCH(V$2,'Slutlig allokering kvv'!$B$1:$BX$1,0),FALSE)/1,0))</f>
        <v/>
      </c>
      <c r="W237" t="str">
        <f>IF($D237="","",IFERROR(VLOOKUP($B237,Kraftvärmeprod!$B$1:$BX$550,MATCH(W$2,Kraftvärmeprod!$B$1:$VX$1,0),FALSE)/1,0)-IFERROR(VLOOKUP($B237,'Slutlig allokering kvv'!$B$2:$BX$550,MATCH(W$2,'Slutlig allokering kvv'!$B$1:$BX$1,0),FALSE)/1,0))</f>
        <v/>
      </c>
      <c r="X237" t="str">
        <f>IF($D237="","",IFERROR(VLOOKUP($B237,Kraftvärmeprod!$B$1:$BX$550,MATCH(X$2,Kraftvärmeprod!$B$1:$VX$1,0),FALSE)/1,0)-IFERROR(VLOOKUP($B237,'Slutlig allokering kvv'!$B$2:$BX$550,MATCH(X$2,'Slutlig allokering kvv'!$B$1:$BX$1,0),FALSE)/1,0))</f>
        <v/>
      </c>
      <c r="Y237" t="str">
        <f>IF($D237="","",IFERROR(VLOOKUP($B237,Kraftvärmeprod!$B$1:$BX$550,MATCH(Y$2,Kraftvärmeprod!$B$1:$VX$1,0),FALSE)/1,0)-IFERROR(VLOOKUP($B237,'Slutlig allokering kvv'!$B$2:$BX$550,MATCH(Y$2,'Slutlig allokering kvv'!$B$1:$BX$1,0),FALSE)/1,0))</f>
        <v/>
      </c>
      <c r="Z237" t="str">
        <f>IF($D237="","",IFERROR(VLOOKUP($B237,Kraftvärmeprod!$B$1:$BX$550,MATCH(Z$2,Kraftvärmeprod!$B$1:$VX$1,0),FALSE)/1,0)-IFERROR(VLOOKUP($B237,'Slutlig allokering kvv'!$B$2:$BX$550,MATCH(Z$2,'Slutlig allokering kvv'!$B$1:$BX$1,0),FALSE)/1,0))</f>
        <v/>
      </c>
      <c r="AA237" t="str">
        <f>IF($D237="","",IFERROR(VLOOKUP($B237,Kraftvärmeprod!$B$1:$BX$550,MATCH(AA$2,Kraftvärmeprod!$B$1:$VX$1,0),FALSE)/1,0)-IFERROR(VLOOKUP($B237,'Slutlig allokering kvv'!$B$2:$BX$550,MATCH(AA$2,'Slutlig allokering kvv'!$B$1:$BX$1,0),FALSE)/1,0))</f>
        <v/>
      </c>
      <c r="AB237" t="str">
        <f>IF($D237="","",IFERROR(VLOOKUP($B237,Kraftvärmeprod!$B$1:$BX$550,MATCH(AB$2,Kraftvärmeprod!$B$1:$VX$1,0),FALSE)/1,0)-IFERROR(VLOOKUP($B237,'Slutlig allokering kvv'!$B$2:$BX$550,MATCH(AB$2,'Slutlig allokering kvv'!$B$1:$BX$1,0),FALSE)/1,0))</f>
        <v/>
      </c>
      <c r="AC237" t="str">
        <f>IF($D237="","",IFERROR(VLOOKUP($B237,Kraftvärmeprod!$B$1:$BX$550,MATCH(AC$2,Kraftvärmeprod!$B$1:$VX$1,0),FALSE)/1,0)-IFERROR(VLOOKUP($B237,'Slutlig allokering kvv'!$B$2:$BX$550,MATCH(AC$2,'Slutlig allokering kvv'!$B$1:$BX$1,0),FALSE)/1,0))</f>
        <v/>
      </c>
      <c r="AD237" t="str">
        <f>IF($D237="","",IFERROR(VLOOKUP($B237,Kraftvärmeprod!$B$1:$BX$550,MATCH(AD$2,Kraftvärmeprod!$B$1:$VX$1,0),FALSE)/1,0)-IFERROR(VLOOKUP($B237,'Slutlig allokering kvv'!$B$2:$BX$550,MATCH(AD$2,'Slutlig allokering kvv'!$B$1:$BX$1,0),FALSE)/1,0))</f>
        <v/>
      </c>
      <c r="AE237" t="str">
        <f>IF($D237="","",IFERROR(VLOOKUP($B237,Miljö!$B$1:$E$550,MATCH("Hjälpel kraftvärme (GWh)",Miljö!$B$1:$E$1,0),FALSE)/1,0)-IFERROR(VLOOKUP($B237,'Slutlig allokering kvv'!$B$2:$BX$549,MATCH(AE$2,'Slutlig allokering kvv'!$B$1:$BX$1,0),FALSE)/1,0))</f>
        <v/>
      </c>
      <c r="AI237" s="274">
        <f t="shared" si="12"/>
        <v>0</v>
      </c>
      <c r="AK237">
        <f>IFERROR(VLOOKUP($B237,'Slutlig allokering kvv'!$B$2:$AX$549,MATCH("Summa slutlig allokerad tillförd energi (utan hjälpel och rökgaskondensering):",'Slutlig allokering kvv'!$B$1:$AX$1,0),FALSE)/1,"")</f>
        <v>0</v>
      </c>
      <c r="AM237" s="275" t="str">
        <f>IFERROR(1-VLOOKUP($B237,'Slutlig allokering kvv'!$B$2:$AX$549,MATCH("Andel av bränsle i kvv som allokerats till värme, exklusive rökgaskondensering och hjälpel",'Slutlig allokering kvv'!$B$1:$AX$1,0),FALSE),"")</f>
        <v/>
      </c>
      <c r="AO237" s="115" t="str">
        <f t="shared" si="13"/>
        <v/>
      </c>
      <c r="AP237" s="276" t="str">
        <f t="shared" si="14"/>
        <v/>
      </c>
      <c r="AR237" s="115" t="str">
        <f t="shared" si="15"/>
        <v/>
      </c>
    </row>
    <row r="238" spans="1:44">
      <c r="A238" t="s">
        <v>388</v>
      </c>
      <c r="B238" t="s">
        <v>390</v>
      </c>
      <c r="C238" t="str">
        <f>IFERROR(VLOOKUP($B238,Kraftvärmeprod!$B$1:$AH$479,MATCH(C$2,Kraftvärmeprod!$B$1:$AG$1,0),FALSE)/1,"")</f>
        <v/>
      </c>
      <c r="D238" t="str">
        <f>IFERROR(VLOOKUP($B238,Kraftvärmeprod!$B$1:$AH$479,MATCH(D$2,Kraftvärmeprod!$B$1:$AG$1,0),FALSE)/1,"")</f>
        <v/>
      </c>
      <c r="F238" t="str">
        <f>IF($D238="","",IFERROR(VLOOKUP($B238,Kraftvärmeprod!$B$1:$BX$550,MATCH(F$2,Kraftvärmeprod!$B$1:$VX$1,0),FALSE)/1,0)-IFERROR(VLOOKUP($B238,'Slutlig allokering kvv'!$B$2:$BX$550,MATCH(F$2,'Slutlig allokering kvv'!$B$1:$BX$1,0),FALSE)/1,0))</f>
        <v/>
      </c>
      <c r="G238" t="str">
        <f>IF($D238="","",IFERROR(VLOOKUP($B238,Kraftvärmeprod!$B$1:$BX$550,MATCH(G$2,Kraftvärmeprod!$B$1:$VX$1,0),FALSE)/1,0)-IFERROR(VLOOKUP($B238,'Slutlig allokering kvv'!$B$2:$BX$550,MATCH(G$2,'Slutlig allokering kvv'!$B$1:$BX$1,0),FALSE)/1,0))</f>
        <v/>
      </c>
      <c r="H238" t="str">
        <f>IF($D238="","",IFERROR(VLOOKUP($B238,Kraftvärmeprod!$B$1:$BX$550,MATCH(H$2,Kraftvärmeprod!$B$1:$VX$1,0),FALSE)/1,0)-IFERROR(VLOOKUP($B238,'Slutlig allokering kvv'!$B$2:$BX$550,MATCH(H$2,'Slutlig allokering kvv'!$B$1:$BX$1,0),FALSE)/1,0))</f>
        <v/>
      </c>
      <c r="I238" t="str">
        <f>IF($D238="","",IFERROR(VLOOKUP($B238,Kraftvärmeprod!$B$1:$BX$550,MATCH(I$2,Kraftvärmeprod!$B$1:$VX$1,0),FALSE)/1,0)-IFERROR(VLOOKUP($B238,'Slutlig allokering kvv'!$B$2:$BX$550,MATCH(I$2,'Slutlig allokering kvv'!$B$1:$BX$1,0),FALSE)/1,0))</f>
        <v/>
      </c>
      <c r="J238" t="str">
        <f>IF($D238="","",IFERROR(VLOOKUP($B238,Kraftvärmeprod!$B$1:$BX$550,MATCH(J$2,Kraftvärmeprod!$B$1:$VX$1,0),FALSE)/1,0)-IFERROR(VLOOKUP($B238,'Slutlig allokering kvv'!$B$2:$BX$550,MATCH(J$2,'Slutlig allokering kvv'!$B$1:$BX$1,0),FALSE)/1,0))</f>
        <v/>
      </c>
      <c r="K238" t="str">
        <f>IF($D238="","",IFERROR(VLOOKUP($B238,Kraftvärmeprod!$B$1:$BX$550,MATCH(K$2,Kraftvärmeprod!$B$1:$VX$1,0),FALSE)/1,0)-IFERROR(VLOOKUP($B238,'Slutlig allokering kvv'!$B$2:$BX$550,MATCH(K$2,'Slutlig allokering kvv'!$B$1:$BX$1,0),FALSE)/1,0))</f>
        <v/>
      </c>
      <c r="L238" t="str">
        <f>IF($D238="","",IFERROR(VLOOKUP($B238,Kraftvärmeprod!$B$1:$BX$550,MATCH(L$2,Kraftvärmeprod!$B$1:$VX$1,0),FALSE)/1,0)-IFERROR(VLOOKUP($B238,'Slutlig allokering kvv'!$B$2:$BX$550,MATCH(L$2,'Slutlig allokering kvv'!$B$1:$BX$1,0),FALSE)/1,0))</f>
        <v/>
      </c>
      <c r="M238" t="str">
        <f>IF($D238="","",IFERROR(VLOOKUP($B238,Kraftvärmeprod!$B$1:$BX$550,MATCH(M$2,Kraftvärmeprod!$B$1:$VX$1,0),FALSE)/1,0)-IFERROR(VLOOKUP($B238,'Slutlig allokering kvv'!$B$2:$BX$550,MATCH(M$2,'Slutlig allokering kvv'!$B$1:$BX$1,0),FALSE)/1,0))</f>
        <v/>
      </c>
      <c r="N238" t="str">
        <f>IF($D238="","",IFERROR(VLOOKUP($B238,Kraftvärmeprod!$B$1:$BX$550,MATCH(N$2,Kraftvärmeprod!$B$1:$VX$1,0),FALSE)/1,0)-IFERROR(VLOOKUP($B238,'Slutlig allokering kvv'!$B$2:$BX$550,MATCH(N$2,'Slutlig allokering kvv'!$B$1:$BX$1,0),FALSE)/1,0))</f>
        <v/>
      </c>
      <c r="O238" t="str">
        <f>IF($D238="","",IFERROR(VLOOKUP($B238,Kraftvärmeprod!$B$1:$BX$550,MATCH(O$2,Kraftvärmeprod!$B$1:$VX$1,0),FALSE)/1,0)-IFERROR(VLOOKUP($B238,'Slutlig allokering kvv'!$B$2:$BX$550,MATCH(O$2,'Slutlig allokering kvv'!$B$1:$BX$1,0),FALSE)/1,0))</f>
        <v/>
      </c>
      <c r="P238" t="str">
        <f>IF($D238="","",IFERROR(VLOOKUP($B238,Kraftvärmeprod!$B$1:$BX$550,MATCH(P$2,Kraftvärmeprod!$B$1:$VX$1,0),FALSE)/1,0)-IFERROR(VLOOKUP($B238,'Slutlig allokering kvv'!$B$2:$BX$550,MATCH(P$2,'Slutlig allokering kvv'!$B$1:$BX$1,0),FALSE)/1,0))</f>
        <v/>
      </c>
      <c r="Q238" t="str">
        <f>IF($D238="","",IFERROR(VLOOKUP($B238,Kraftvärmeprod!$B$1:$BX$550,MATCH(Q$2,Kraftvärmeprod!$B$1:$VX$1,0),FALSE)/1,0)-IFERROR(VLOOKUP($B238,'Slutlig allokering kvv'!$B$2:$BX$550,MATCH(Q$2,'Slutlig allokering kvv'!$B$1:$BX$1,0),FALSE)/1,0))</f>
        <v/>
      </c>
      <c r="R238" t="str">
        <f>IF($D238="","",IFERROR(VLOOKUP($B238,Kraftvärmeprod!$B$1:$BX$550,MATCH(R$2,Kraftvärmeprod!$B$1:$VX$1,0),FALSE)/1,0)-IFERROR(VLOOKUP($B238,'Slutlig allokering kvv'!$B$2:$BX$550,MATCH(R$2,'Slutlig allokering kvv'!$B$1:$BX$1,0),FALSE)/1,0))</f>
        <v/>
      </c>
      <c r="S238" t="str">
        <f>IF($D238="","",IFERROR(VLOOKUP($B238,Kraftvärmeprod!$B$1:$BX$550,MATCH(S$2,Kraftvärmeprod!$B$1:$VX$1,0),FALSE)/1,0)-IFERROR(VLOOKUP($B238,'Slutlig allokering kvv'!$B$2:$BX$550,MATCH(S$2,'Slutlig allokering kvv'!$B$1:$BX$1,0),FALSE)/1,0))</f>
        <v/>
      </c>
      <c r="T238" t="str">
        <f>IF($D238="","",IFERROR(VLOOKUP($B238,Kraftvärmeprod!$B$1:$BX$550,MATCH(T$2,Kraftvärmeprod!$B$1:$VX$1,0),FALSE)/1,0)-IFERROR(VLOOKUP($B238,'Slutlig allokering kvv'!$B$2:$BX$550,MATCH(T$2,'Slutlig allokering kvv'!$B$1:$BX$1,0),FALSE)/1,0))</f>
        <v/>
      </c>
      <c r="U238" t="str">
        <f>IF($D238="","",IFERROR(VLOOKUP($B238,Kraftvärmeprod!$B$1:$BX$550,MATCH(U$2,Kraftvärmeprod!$B$1:$VX$1,0),FALSE)/1,0)-IFERROR(VLOOKUP($B238,'Slutlig allokering kvv'!$B$2:$BX$550,MATCH(U$2,'Slutlig allokering kvv'!$B$1:$BX$1,0),FALSE)/1,0))</f>
        <v/>
      </c>
      <c r="V238" t="str">
        <f>IF($D238="","",IFERROR(VLOOKUP($B238,Kraftvärmeprod!$B$1:$BX$550,MATCH(V$2,Kraftvärmeprod!$B$1:$VX$1,0),FALSE)/1,0)-IFERROR(VLOOKUP($B238,'Slutlig allokering kvv'!$B$2:$BX$550,MATCH(V$2,'Slutlig allokering kvv'!$B$1:$BX$1,0),FALSE)/1,0))</f>
        <v/>
      </c>
      <c r="W238" t="str">
        <f>IF($D238="","",IFERROR(VLOOKUP($B238,Kraftvärmeprod!$B$1:$BX$550,MATCH(W$2,Kraftvärmeprod!$B$1:$VX$1,0),FALSE)/1,0)-IFERROR(VLOOKUP($B238,'Slutlig allokering kvv'!$B$2:$BX$550,MATCH(W$2,'Slutlig allokering kvv'!$B$1:$BX$1,0),FALSE)/1,0))</f>
        <v/>
      </c>
      <c r="X238" t="str">
        <f>IF($D238="","",IFERROR(VLOOKUP($B238,Kraftvärmeprod!$B$1:$BX$550,MATCH(X$2,Kraftvärmeprod!$B$1:$VX$1,0),FALSE)/1,0)-IFERROR(VLOOKUP($B238,'Slutlig allokering kvv'!$B$2:$BX$550,MATCH(X$2,'Slutlig allokering kvv'!$B$1:$BX$1,0),FALSE)/1,0))</f>
        <v/>
      </c>
      <c r="Y238" t="str">
        <f>IF($D238="","",IFERROR(VLOOKUP($B238,Kraftvärmeprod!$B$1:$BX$550,MATCH(Y$2,Kraftvärmeprod!$B$1:$VX$1,0),FALSE)/1,0)-IFERROR(VLOOKUP($B238,'Slutlig allokering kvv'!$B$2:$BX$550,MATCH(Y$2,'Slutlig allokering kvv'!$B$1:$BX$1,0),FALSE)/1,0))</f>
        <v/>
      </c>
      <c r="Z238" t="str">
        <f>IF($D238="","",IFERROR(VLOOKUP($B238,Kraftvärmeprod!$B$1:$BX$550,MATCH(Z$2,Kraftvärmeprod!$B$1:$VX$1,0),FALSE)/1,0)-IFERROR(VLOOKUP($B238,'Slutlig allokering kvv'!$B$2:$BX$550,MATCH(Z$2,'Slutlig allokering kvv'!$B$1:$BX$1,0),FALSE)/1,0))</f>
        <v/>
      </c>
      <c r="AA238" t="str">
        <f>IF($D238="","",IFERROR(VLOOKUP($B238,Kraftvärmeprod!$B$1:$BX$550,MATCH(AA$2,Kraftvärmeprod!$B$1:$VX$1,0),FALSE)/1,0)-IFERROR(VLOOKUP($B238,'Slutlig allokering kvv'!$B$2:$BX$550,MATCH(AA$2,'Slutlig allokering kvv'!$B$1:$BX$1,0),FALSE)/1,0))</f>
        <v/>
      </c>
      <c r="AB238" t="str">
        <f>IF($D238="","",IFERROR(VLOOKUP($B238,Kraftvärmeprod!$B$1:$BX$550,MATCH(AB$2,Kraftvärmeprod!$B$1:$VX$1,0),FALSE)/1,0)-IFERROR(VLOOKUP($B238,'Slutlig allokering kvv'!$B$2:$BX$550,MATCH(AB$2,'Slutlig allokering kvv'!$B$1:$BX$1,0),FALSE)/1,0))</f>
        <v/>
      </c>
      <c r="AC238" t="str">
        <f>IF($D238="","",IFERROR(VLOOKUP($B238,Kraftvärmeprod!$B$1:$BX$550,MATCH(AC$2,Kraftvärmeprod!$B$1:$VX$1,0),FALSE)/1,0)-IFERROR(VLOOKUP($B238,'Slutlig allokering kvv'!$B$2:$BX$550,MATCH(AC$2,'Slutlig allokering kvv'!$B$1:$BX$1,0),FALSE)/1,0))</f>
        <v/>
      </c>
      <c r="AD238" t="str">
        <f>IF($D238="","",IFERROR(VLOOKUP($B238,Kraftvärmeprod!$B$1:$BX$550,MATCH(AD$2,Kraftvärmeprod!$B$1:$VX$1,0),FALSE)/1,0)-IFERROR(VLOOKUP($B238,'Slutlig allokering kvv'!$B$2:$BX$550,MATCH(AD$2,'Slutlig allokering kvv'!$B$1:$BX$1,0),FALSE)/1,0))</f>
        <v/>
      </c>
      <c r="AE238" t="str">
        <f>IF($D238="","",IFERROR(VLOOKUP($B238,Miljö!$B$1:$E$550,MATCH("Hjälpel kraftvärme (GWh)",Miljö!$B$1:$E$1,0),FALSE)/1,0)-IFERROR(VLOOKUP($B238,'Slutlig allokering kvv'!$B$2:$BX$549,MATCH(AE$2,'Slutlig allokering kvv'!$B$1:$BX$1,0),FALSE)/1,0))</f>
        <v/>
      </c>
      <c r="AI238" s="274">
        <f t="shared" si="12"/>
        <v>0</v>
      </c>
      <c r="AK238">
        <f>IFERROR(VLOOKUP($B238,'Slutlig allokering kvv'!$B$2:$AX$549,MATCH("Summa slutlig allokerad tillförd energi (utan hjälpel och rökgaskondensering):",'Slutlig allokering kvv'!$B$1:$AX$1,0),FALSE)/1,"")</f>
        <v>0</v>
      </c>
      <c r="AM238" s="275" t="str">
        <f>IFERROR(1-VLOOKUP($B238,'Slutlig allokering kvv'!$B$2:$AX$549,MATCH("Andel av bränsle i kvv som allokerats till värme, exklusive rökgaskondensering och hjälpel",'Slutlig allokering kvv'!$B$1:$AX$1,0),FALSE),"")</f>
        <v/>
      </c>
      <c r="AO238" s="115" t="str">
        <f t="shared" si="13"/>
        <v/>
      </c>
      <c r="AP238" s="276" t="str">
        <f t="shared" si="14"/>
        <v/>
      </c>
      <c r="AR238" s="115" t="str">
        <f t="shared" si="15"/>
        <v/>
      </c>
    </row>
    <row r="239" spans="1:44">
      <c r="A239" t="s">
        <v>391</v>
      </c>
      <c r="B239" t="s">
        <v>392</v>
      </c>
      <c r="C239" t="str">
        <f>IFERROR(VLOOKUP($B239,Kraftvärmeprod!$B$1:$AH$479,MATCH(C$2,Kraftvärmeprod!$B$1:$AG$1,0),FALSE)/1,"")</f>
        <v/>
      </c>
      <c r="D239" t="str">
        <f>IFERROR(VLOOKUP($B239,Kraftvärmeprod!$B$1:$AH$479,MATCH(D$2,Kraftvärmeprod!$B$1:$AG$1,0),FALSE)/1,"")</f>
        <v/>
      </c>
      <c r="F239" t="str">
        <f>IF($D239="","",IFERROR(VLOOKUP($B239,Kraftvärmeprod!$B$1:$BX$550,MATCH(F$2,Kraftvärmeprod!$B$1:$VX$1,0),FALSE)/1,0)-IFERROR(VLOOKUP($B239,'Slutlig allokering kvv'!$B$2:$BX$550,MATCH(F$2,'Slutlig allokering kvv'!$B$1:$BX$1,0),FALSE)/1,0))</f>
        <v/>
      </c>
      <c r="G239" t="str">
        <f>IF($D239="","",IFERROR(VLOOKUP($B239,Kraftvärmeprod!$B$1:$BX$550,MATCH(G$2,Kraftvärmeprod!$B$1:$VX$1,0),FALSE)/1,0)-IFERROR(VLOOKUP($B239,'Slutlig allokering kvv'!$B$2:$BX$550,MATCH(G$2,'Slutlig allokering kvv'!$B$1:$BX$1,0),FALSE)/1,0))</f>
        <v/>
      </c>
      <c r="H239" t="str">
        <f>IF($D239="","",IFERROR(VLOOKUP($B239,Kraftvärmeprod!$B$1:$BX$550,MATCH(H$2,Kraftvärmeprod!$B$1:$VX$1,0),FALSE)/1,0)-IFERROR(VLOOKUP($B239,'Slutlig allokering kvv'!$B$2:$BX$550,MATCH(H$2,'Slutlig allokering kvv'!$B$1:$BX$1,0),FALSE)/1,0))</f>
        <v/>
      </c>
      <c r="I239" t="str">
        <f>IF($D239="","",IFERROR(VLOOKUP($B239,Kraftvärmeprod!$B$1:$BX$550,MATCH(I$2,Kraftvärmeprod!$B$1:$VX$1,0),FALSE)/1,0)-IFERROR(VLOOKUP($B239,'Slutlig allokering kvv'!$B$2:$BX$550,MATCH(I$2,'Slutlig allokering kvv'!$B$1:$BX$1,0),FALSE)/1,0))</f>
        <v/>
      </c>
      <c r="J239" t="str">
        <f>IF($D239="","",IFERROR(VLOOKUP($B239,Kraftvärmeprod!$B$1:$BX$550,MATCH(J$2,Kraftvärmeprod!$B$1:$VX$1,0),FALSE)/1,0)-IFERROR(VLOOKUP($B239,'Slutlig allokering kvv'!$B$2:$BX$550,MATCH(J$2,'Slutlig allokering kvv'!$B$1:$BX$1,0),FALSE)/1,0))</f>
        <v/>
      </c>
      <c r="K239" t="str">
        <f>IF($D239="","",IFERROR(VLOOKUP($B239,Kraftvärmeprod!$B$1:$BX$550,MATCH(K$2,Kraftvärmeprod!$B$1:$VX$1,0),FALSE)/1,0)-IFERROR(VLOOKUP($B239,'Slutlig allokering kvv'!$B$2:$BX$550,MATCH(K$2,'Slutlig allokering kvv'!$B$1:$BX$1,0),FALSE)/1,0))</f>
        <v/>
      </c>
      <c r="L239" t="str">
        <f>IF($D239="","",IFERROR(VLOOKUP($B239,Kraftvärmeprod!$B$1:$BX$550,MATCH(L$2,Kraftvärmeprod!$B$1:$VX$1,0),FALSE)/1,0)-IFERROR(VLOOKUP($B239,'Slutlig allokering kvv'!$B$2:$BX$550,MATCH(L$2,'Slutlig allokering kvv'!$B$1:$BX$1,0),FALSE)/1,0))</f>
        <v/>
      </c>
      <c r="M239" t="str">
        <f>IF($D239="","",IFERROR(VLOOKUP($B239,Kraftvärmeprod!$B$1:$BX$550,MATCH(M$2,Kraftvärmeprod!$B$1:$VX$1,0),FALSE)/1,0)-IFERROR(VLOOKUP($B239,'Slutlig allokering kvv'!$B$2:$BX$550,MATCH(M$2,'Slutlig allokering kvv'!$B$1:$BX$1,0),FALSE)/1,0))</f>
        <v/>
      </c>
      <c r="N239" t="str">
        <f>IF($D239="","",IFERROR(VLOOKUP($B239,Kraftvärmeprod!$B$1:$BX$550,MATCH(N$2,Kraftvärmeprod!$B$1:$VX$1,0),FALSE)/1,0)-IFERROR(VLOOKUP($B239,'Slutlig allokering kvv'!$B$2:$BX$550,MATCH(N$2,'Slutlig allokering kvv'!$B$1:$BX$1,0),FALSE)/1,0))</f>
        <v/>
      </c>
      <c r="O239" t="str">
        <f>IF($D239="","",IFERROR(VLOOKUP($B239,Kraftvärmeprod!$B$1:$BX$550,MATCH(O$2,Kraftvärmeprod!$B$1:$VX$1,0),FALSE)/1,0)-IFERROR(VLOOKUP($B239,'Slutlig allokering kvv'!$B$2:$BX$550,MATCH(O$2,'Slutlig allokering kvv'!$B$1:$BX$1,0),FALSE)/1,0))</f>
        <v/>
      </c>
      <c r="P239" t="str">
        <f>IF($D239="","",IFERROR(VLOOKUP($B239,Kraftvärmeprod!$B$1:$BX$550,MATCH(P$2,Kraftvärmeprod!$B$1:$VX$1,0),FALSE)/1,0)-IFERROR(VLOOKUP($B239,'Slutlig allokering kvv'!$B$2:$BX$550,MATCH(P$2,'Slutlig allokering kvv'!$B$1:$BX$1,0),FALSE)/1,0))</f>
        <v/>
      </c>
      <c r="Q239" t="str">
        <f>IF($D239="","",IFERROR(VLOOKUP($B239,Kraftvärmeprod!$B$1:$BX$550,MATCH(Q$2,Kraftvärmeprod!$B$1:$VX$1,0),FALSE)/1,0)-IFERROR(VLOOKUP($B239,'Slutlig allokering kvv'!$B$2:$BX$550,MATCH(Q$2,'Slutlig allokering kvv'!$B$1:$BX$1,0),FALSE)/1,0))</f>
        <v/>
      </c>
      <c r="R239" t="str">
        <f>IF($D239="","",IFERROR(VLOOKUP($B239,Kraftvärmeprod!$B$1:$BX$550,MATCH(R$2,Kraftvärmeprod!$B$1:$VX$1,0),FALSE)/1,0)-IFERROR(VLOOKUP($B239,'Slutlig allokering kvv'!$B$2:$BX$550,MATCH(R$2,'Slutlig allokering kvv'!$B$1:$BX$1,0),FALSE)/1,0))</f>
        <v/>
      </c>
      <c r="S239" t="str">
        <f>IF($D239="","",IFERROR(VLOOKUP($B239,Kraftvärmeprod!$B$1:$BX$550,MATCH(S$2,Kraftvärmeprod!$B$1:$VX$1,0),FALSE)/1,0)-IFERROR(VLOOKUP($B239,'Slutlig allokering kvv'!$B$2:$BX$550,MATCH(S$2,'Slutlig allokering kvv'!$B$1:$BX$1,0),FALSE)/1,0))</f>
        <v/>
      </c>
      <c r="T239" t="str">
        <f>IF($D239="","",IFERROR(VLOOKUP($B239,Kraftvärmeprod!$B$1:$BX$550,MATCH(T$2,Kraftvärmeprod!$B$1:$VX$1,0),FALSE)/1,0)-IFERROR(VLOOKUP($B239,'Slutlig allokering kvv'!$B$2:$BX$550,MATCH(T$2,'Slutlig allokering kvv'!$B$1:$BX$1,0),FALSE)/1,0))</f>
        <v/>
      </c>
      <c r="U239" t="str">
        <f>IF($D239="","",IFERROR(VLOOKUP($B239,Kraftvärmeprod!$B$1:$BX$550,MATCH(U$2,Kraftvärmeprod!$B$1:$VX$1,0),FALSE)/1,0)-IFERROR(VLOOKUP($B239,'Slutlig allokering kvv'!$B$2:$BX$550,MATCH(U$2,'Slutlig allokering kvv'!$B$1:$BX$1,0),FALSE)/1,0))</f>
        <v/>
      </c>
      <c r="V239" t="str">
        <f>IF($D239="","",IFERROR(VLOOKUP($B239,Kraftvärmeprod!$B$1:$BX$550,MATCH(V$2,Kraftvärmeprod!$B$1:$VX$1,0),FALSE)/1,0)-IFERROR(VLOOKUP($B239,'Slutlig allokering kvv'!$B$2:$BX$550,MATCH(V$2,'Slutlig allokering kvv'!$B$1:$BX$1,0),FALSE)/1,0))</f>
        <v/>
      </c>
      <c r="W239" t="str">
        <f>IF($D239="","",IFERROR(VLOOKUP($B239,Kraftvärmeprod!$B$1:$BX$550,MATCH(W$2,Kraftvärmeprod!$B$1:$VX$1,0),FALSE)/1,0)-IFERROR(VLOOKUP($B239,'Slutlig allokering kvv'!$B$2:$BX$550,MATCH(W$2,'Slutlig allokering kvv'!$B$1:$BX$1,0),FALSE)/1,0))</f>
        <v/>
      </c>
      <c r="X239" t="str">
        <f>IF($D239="","",IFERROR(VLOOKUP($B239,Kraftvärmeprod!$B$1:$BX$550,MATCH(X$2,Kraftvärmeprod!$B$1:$VX$1,0),FALSE)/1,0)-IFERROR(VLOOKUP($B239,'Slutlig allokering kvv'!$B$2:$BX$550,MATCH(X$2,'Slutlig allokering kvv'!$B$1:$BX$1,0),FALSE)/1,0))</f>
        <v/>
      </c>
      <c r="Y239" t="str">
        <f>IF($D239="","",IFERROR(VLOOKUP($B239,Kraftvärmeprod!$B$1:$BX$550,MATCH(Y$2,Kraftvärmeprod!$B$1:$VX$1,0),FALSE)/1,0)-IFERROR(VLOOKUP($B239,'Slutlig allokering kvv'!$B$2:$BX$550,MATCH(Y$2,'Slutlig allokering kvv'!$B$1:$BX$1,0),FALSE)/1,0))</f>
        <v/>
      </c>
      <c r="Z239" t="str">
        <f>IF($D239="","",IFERROR(VLOOKUP($B239,Kraftvärmeprod!$B$1:$BX$550,MATCH(Z$2,Kraftvärmeprod!$B$1:$VX$1,0),FALSE)/1,0)-IFERROR(VLOOKUP($B239,'Slutlig allokering kvv'!$B$2:$BX$550,MATCH(Z$2,'Slutlig allokering kvv'!$B$1:$BX$1,0),FALSE)/1,0))</f>
        <v/>
      </c>
      <c r="AA239" t="str">
        <f>IF($D239="","",IFERROR(VLOOKUP($B239,Kraftvärmeprod!$B$1:$BX$550,MATCH(AA$2,Kraftvärmeprod!$B$1:$VX$1,0),FALSE)/1,0)-IFERROR(VLOOKUP($B239,'Slutlig allokering kvv'!$B$2:$BX$550,MATCH(AA$2,'Slutlig allokering kvv'!$B$1:$BX$1,0),FALSE)/1,0))</f>
        <v/>
      </c>
      <c r="AB239" t="str">
        <f>IF($D239="","",IFERROR(VLOOKUP($B239,Kraftvärmeprod!$B$1:$BX$550,MATCH(AB$2,Kraftvärmeprod!$B$1:$VX$1,0),FALSE)/1,0)-IFERROR(VLOOKUP($B239,'Slutlig allokering kvv'!$B$2:$BX$550,MATCH(AB$2,'Slutlig allokering kvv'!$B$1:$BX$1,0),FALSE)/1,0))</f>
        <v/>
      </c>
      <c r="AC239" t="str">
        <f>IF($D239="","",IFERROR(VLOOKUP($B239,Kraftvärmeprod!$B$1:$BX$550,MATCH(AC$2,Kraftvärmeprod!$B$1:$VX$1,0),FALSE)/1,0)-IFERROR(VLOOKUP($B239,'Slutlig allokering kvv'!$B$2:$BX$550,MATCH(AC$2,'Slutlig allokering kvv'!$B$1:$BX$1,0),FALSE)/1,0))</f>
        <v/>
      </c>
      <c r="AD239" t="str">
        <f>IF($D239="","",IFERROR(VLOOKUP($B239,Kraftvärmeprod!$B$1:$BX$550,MATCH(AD$2,Kraftvärmeprod!$B$1:$VX$1,0),FALSE)/1,0)-IFERROR(VLOOKUP($B239,'Slutlig allokering kvv'!$B$2:$BX$550,MATCH(AD$2,'Slutlig allokering kvv'!$B$1:$BX$1,0),FALSE)/1,0))</f>
        <v/>
      </c>
      <c r="AE239" t="str">
        <f>IF($D239="","",IFERROR(VLOOKUP($B239,Miljö!$B$1:$E$550,MATCH("Hjälpel kraftvärme (GWh)",Miljö!$B$1:$E$1,0),FALSE)/1,0)-IFERROR(VLOOKUP($B239,'Slutlig allokering kvv'!$B$2:$BX$549,MATCH(AE$2,'Slutlig allokering kvv'!$B$1:$BX$1,0),FALSE)/1,0))</f>
        <v/>
      </c>
      <c r="AI239" s="274">
        <f t="shared" si="12"/>
        <v>0</v>
      </c>
      <c r="AK239">
        <f>IFERROR(VLOOKUP($B239,'Slutlig allokering kvv'!$B$2:$AX$549,MATCH("Summa slutlig allokerad tillförd energi (utan hjälpel och rökgaskondensering):",'Slutlig allokering kvv'!$B$1:$AX$1,0),FALSE)/1,"")</f>
        <v>0</v>
      </c>
      <c r="AM239" s="275" t="str">
        <f>IFERROR(1-VLOOKUP($B239,'Slutlig allokering kvv'!$B$2:$AX$549,MATCH("Andel av bränsle i kvv som allokerats till värme, exklusive rökgaskondensering och hjälpel",'Slutlig allokering kvv'!$B$1:$AX$1,0),FALSE),"")</f>
        <v/>
      </c>
      <c r="AO239" s="115" t="str">
        <f t="shared" si="13"/>
        <v/>
      </c>
      <c r="AP239" s="276" t="str">
        <f t="shared" si="14"/>
        <v/>
      </c>
      <c r="AR239" s="115" t="str">
        <f t="shared" si="15"/>
        <v/>
      </c>
    </row>
    <row r="240" spans="1:44">
      <c r="A240" t="s">
        <v>393</v>
      </c>
      <c r="B240" t="s">
        <v>394</v>
      </c>
      <c r="C240" t="str">
        <f>IFERROR(VLOOKUP($B240,Kraftvärmeprod!$B$1:$AH$479,MATCH(C$2,Kraftvärmeprod!$B$1:$AG$1,0),FALSE)/1,"")</f>
        <v/>
      </c>
      <c r="D240" t="str">
        <f>IFERROR(VLOOKUP($B240,Kraftvärmeprod!$B$1:$AH$479,MATCH(D$2,Kraftvärmeprod!$B$1:$AG$1,0),FALSE)/1,"")</f>
        <v/>
      </c>
      <c r="F240" t="str">
        <f>IF($D240="","",IFERROR(VLOOKUP($B240,Kraftvärmeprod!$B$1:$BX$550,MATCH(F$2,Kraftvärmeprod!$B$1:$VX$1,0),FALSE)/1,0)-IFERROR(VLOOKUP($B240,'Slutlig allokering kvv'!$B$2:$BX$550,MATCH(F$2,'Slutlig allokering kvv'!$B$1:$BX$1,0),FALSE)/1,0))</f>
        <v/>
      </c>
      <c r="G240" t="str">
        <f>IF($D240="","",IFERROR(VLOOKUP($B240,Kraftvärmeprod!$B$1:$BX$550,MATCH(G$2,Kraftvärmeprod!$B$1:$VX$1,0),FALSE)/1,0)-IFERROR(VLOOKUP($B240,'Slutlig allokering kvv'!$B$2:$BX$550,MATCH(G$2,'Slutlig allokering kvv'!$B$1:$BX$1,0),FALSE)/1,0))</f>
        <v/>
      </c>
      <c r="H240" t="str">
        <f>IF($D240="","",IFERROR(VLOOKUP($B240,Kraftvärmeprod!$B$1:$BX$550,MATCH(H$2,Kraftvärmeprod!$B$1:$VX$1,0),FALSE)/1,0)-IFERROR(VLOOKUP($B240,'Slutlig allokering kvv'!$B$2:$BX$550,MATCH(H$2,'Slutlig allokering kvv'!$B$1:$BX$1,0),FALSE)/1,0))</f>
        <v/>
      </c>
      <c r="I240" t="str">
        <f>IF($D240="","",IFERROR(VLOOKUP($B240,Kraftvärmeprod!$B$1:$BX$550,MATCH(I$2,Kraftvärmeprod!$B$1:$VX$1,0),FALSE)/1,0)-IFERROR(VLOOKUP($B240,'Slutlig allokering kvv'!$B$2:$BX$550,MATCH(I$2,'Slutlig allokering kvv'!$B$1:$BX$1,0),FALSE)/1,0))</f>
        <v/>
      </c>
      <c r="J240" t="str">
        <f>IF($D240="","",IFERROR(VLOOKUP($B240,Kraftvärmeprod!$B$1:$BX$550,MATCH(J$2,Kraftvärmeprod!$B$1:$VX$1,0),FALSE)/1,0)-IFERROR(VLOOKUP($B240,'Slutlig allokering kvv'!$B$2:$BX$550,MATCH(J$2,'Slutlig allokering kvv'!$B$1:$BX$1,0),FALSE)/1,0))</f>
        <v/>
      </c>
      <c r="K240" t="str">
        <f>IF($D240="","",IFERROR(VLOOKUP($B240,Kraftvärmeprod!$B$1:$BX$550,MATCH(K$2,Kraftvärmeprod!$B$1:$VX$1,0),FALSE)/1,0)-IFERROR(VLOOKUP($B240,'Slutlig allokering kvv'!$B$2:$BX$550,MATCH(K$2,'Slutlig allokering kvv'!$B$1:$BX$1,0),FALSE)/1,0))</f>
        <v/>
      </c>
      <c r="L240" t="str">
        <f>IF($D240="","",IFERROR(VLOOKUP($B240,Kraftvärmeprod!$B$1:$BX$550,MATCH(L$2,Kraftvärmeprod!$B$1:$VX$1,0),FALSE)/1,0)-IFERROR(VLOOKUP($B240,'Slutlig allokering kvv'!$B$2:$BX$550,MATCH(L$2,'Slutlig allokering kvv'!$B$1:$BX$1,0),FALSE)/1,0))</f>
        <v/>
      </c>
      <c r="M240" t="str">
        <f>IF($D240="","",IFERROR(VLOOKUP($B240,Kraftvärmeprod!$B$1:$BX$550,MATCH(M$2,Kraftvärmeprod!$B$1:$VX$1,0),FALSE)/1,0)-IFERROR(VLOOKUP($B240,'Slutlig allokering kvv'!$B$2:$BX$550,MATCH(M$2,'Slutlig allokering kvv'!$B$1:$BX$1,0),FALSE)/1,0))</f>
        <v/>
      </c>
      <c r="N240" t="str">
        <f>IF($D240="","",IFERROR(VLOOKUP($B240,Kraftvärmeprod!$B$1:$BX$550,MATCH(N$2,Kraftvärmeprod!$B$1:$VX$1,0),FALSE)/1,0)-IFERROR(VLOOKUP($B240,'Slutlig allokering kvv'!$B$2:$BX$550,MATCH(N$2,'Slutlig allokering kvv'!$B$1:$BX$1,0),FALSE)/1,0))</f>
        <v/>
      </c>
      <c r="O240" t="str">
        <f>IF($D240="","",IFERROR(VLOOKUP($B240,Kraftvärmeprod!$B$1:$BX$550,MATCH(O$2,Kraftvärmeprod!$B$1:$VX$1,0),FALSE)/1,0)-IFERROR(VLOOKUP($B240,'Slutlig allokering kvv'!$B$2:$BX$550,MATCH(O$2,'Slutlig allokering kvv'!$B$1:$BX$1,0),FALSE)/1,0))</f>
        <v/>
      </c>
      <c r="P240" t="str">
        <f>IF($D240="","",IFERROR(VLOOKUP($B240,Kraftvärmeprod!$B$1:$BX$550,MATCH(P$2,Kraftvärmeprod!$B$1:$VX$1,0),FALSE)/1,0)-IFERROR(VLOOKUP($B240,'Slutlig allokering kvv'!$B$2:$BX$550,MATCH(P$2,'Slutlig allokering kvv'!$B$1:$BX$1,0),FALSE)/1,0))</f>
        <v/>
      </c>
      <c r="Q240" t="str">
        <f>IF($D240="","",IFERROR(VLOOKUP($B240,Kraftvärmeprod!$B$1:$BX$550,MATCH(Q$2,Kraftvärmeprod!$B$1:$VX$1,0),FALSE)/1,0)-IFERROR(VLOOKUP($B240,'Slutlig allokering kvv'!$B$2:$BX$550,MATCH(Q$2,'Slutlig allokering kvv'!$B$1:$BX$1,0),FALSE)/1,0))</f>
        <v/>
      </c>
      <c r="R240" t="str">
        <f>IF($D240="","",IFERROR(VLOOKUP($B240,Kraftvärmeprod!$B$1:$BX$550,MATCH(R$2,Kraftvärmeprod!$B$1:$VX$1,0),FALSE)/1,0)-IFERROR(VLOOKUP($B240,'Slutlig allokering kvv'!$B$2:$BX$550,MATCH(R$2,'Slutlig allokering kvv'!$B$1:$BX$1,0),FALSE)/1,0))</f>
        <v/>
      </c>
      <c r="S240" t="str">
        <f>IF($D240="","",IFERROR(VLOOKUP($B240,Kraftvärmeprod!$B$1:$BX$550,MATCH(S$2,Kraftvärmeprod!$B$1:$VX$1,0),FALSE)/1,0)-IFERROR(VLOOKUP($B240,'Slutlig allokering kvv'!$B$2:$BX$550,MATCH(S$2,'Slutlig allokering kvv'!$B$1:$BX$1,0),FALSE)/1,0))</f>
        <v/>
      </c>
      <c r="T240" t="str">
        <f>IF($D240="","",IFERROR(VLOOKUP($B240,Kraftvärmeprod!$B$1:$BX$550,MATCH(T$2,Kraftvärmeprod!$B$1:$VX$1,0),FALSE)/1,0)-IFERROR(VLOOKUP($B240,'Slutlig allokering kvv'!$B$2:$BX$550,MATCH(T$2,'Slutlig allokering kvv'!$B$1:$BX$1,0),FALSE)/1,0))</f>
        <v/>
      </c>
      <c r="U240" t="str">
        <f>IF($D240="","",IFERROR(VLOOKUP($B240,Kraftvärmeprod!$B$1:$BX$550,MATCH(U$2,Kraftvärmeprod!$B$1:$VX$1,0),FALSE)/1,0)-IFERROR(VLOOKUP($B240,'Slutlig allokering kvv'!$B$2:$BX$550,MATCH(U$2,'Slutlig allokering kvv'!$B$1:$BX$1,0),FALSE)/1,0))</f>
        <v/>
      </c>
      <c r="V240" t="str">
        <f>IF($D240="","",IFERROR(VLOOKUP($B240,Kraftvärmeprod!$B$1:$BX$550,MATCH(V$2,Kraftvärmeprod!$B$1:$VX$1,0),FALSE)/1,0)-IFERROR(VLOOKUP($B240,'Slutlig allokering kvv'!$B$2:$BX$550,MATCH(V$2,'Slutlig allokering kvv'!$B$1:$BX$1,0),FALSE)/1,0))</f>
        <v/>
      </c>
      <c r="W240" t="str">
        <f>IF($D240="","",IFERROR(VLOOKUP($B240,Kraftvärmeprod!$B$1:$BX$550,MATCH(W$2,Kraftvärmeprod!$B$1:$VX$1,0),FALSE)/1,0)-IFERROR(VLOOKUP($B240,'Slutlig allokering kvv'!$B$2:$BX$550,MATCH(W$2,'Slutlig allokering kvv'!$B$1:$BX$1,0),FALSE)/1,0))</f>
        <v/>
      </c>
      <c r="X240" t="str">
        <f>IF($D240="","",IFERROR(VLOOKUP($B240,Kraftvärmeprod!$B$1:$BX$550,MATCH(X$2,Kraftvärmeprod!$B$1:$VX$1,0),FALSE)/1,0)-IFERROR(VLOOKUP($B240,'Slutlig allokering kvv'!$B$2:$BX$550,MATCH(X$2,'Slutlig allokering kvv'!$B$1:$BX$1,0),FALSE)/1,0))</f>
        <v/>
      </c>
      <c r="Y240" t="str">
        <f>IF($D240="","",IFERROR(VLOOKUP($B240,Kraftvärmeprod!$B$1:$BX$550,MATCH(Y$2,Kraftvärmeprod!$B$1:$VX$1,0),FALSE)/1,0)-IFERROR(VLOOKUP($B240,'Slutlig allokering kvv'!$B$2:$BX$550,MATCH(Y$2,'Slutlig allokering kvv'!$B$1:$BX$1,0),FALSE)/1,0))</f>
        <v/>
      </c>
      <c r="Z240" t="str">
        <f>IF($D240="","",IFERROR(VLOOKUP($B240,Kraftvärmeprod!$B$1:$BX$550,MATCH(Z$2,Kraftvärmeprod!$B$1:$VX$1,0),FALSE)/1,0)-IFERROR(VLOOKUP($B240,'Slutlig allokering kvv'!$B$2:$BX$550,MATCH(Z$2,'Slutlig allokering kvv'!$B$1:$BX$1,0),FALSE)/1,0))</f>
        <v/>
      </c>
      <c r="AA240" t="str">
        <f>IF($D240="","",IFERROR(VLOOKUP($B240,Kraftvärmeprod!$B$1:$BX$550,MATCH(AA$2,Kraftvärmeprod!$B$1:$VX$1,0),FALSE)/1,0)-IFERROR(VLOOKUP($B240,'Slutlig allokering kvv'!$B$2:$BX$550,MATCH(AA$2,'Slutlig allokering kvv'!$B$1:$BX$1,0),FALSE)/1,0))</f>
        <v/>
      </c>
      <c r="AB240" t="str">
        <f>IF($D240="","",IFERROR(VLOOKUP($B240,Kraftvärmeprod!$B$1:$BX$550,MATCH(AB$2,Kraftvärmeprod!$B$1:$VX$1,0),FALSE)/1,0)-IFERROR(VLOOKUP($B240,'Slutlig allokering kvv'!$B$2:$BX$550,MATCH(AB$2,'Slutlig allokering kvv'!$B$1:$BX$1,0),FALSE)/1,0))</f>
        <v/>
      </c>
      <c r="AC240" t="str">
        <f>IF($D240="","",IFERROR(VLOOKUP($B240,Kraftvärmeprod!$B$1:$BX$550,MATCH(AC$2,Kraftvärmeprod!$B$1:$VX$1,0),FALSE)/1,0)-IFERROR(VLOOKUP($B240,'Slutlig allokering kvv'!$B$2:$BX$550,MATCH(AC$2,'Slutlig allokering kvv'!$B$1:$BX$1,0),FALSE)/1,0))</f>
        <v/>
      </c>
      <c r="AD240" t="str">
        <f>IF($D240="","",IFERROR(VLOOKUP($B240,Kraftvärmeprod!$B$1:$BX$550,MATCH(AD$2,Kraftvärmeprod!$B$1:$VX$1,0),FALSE)/1,0)-IFERROR(VLOOKUP($B240,'Slutlig allokering kvv'!$B$2:$BX$550,MATCH(AD$2,'Slutlig allokering kvv'!$B$1:$BX$1,0),FALSE)/1,0))</f>
        <v/>
      </c>
      <c r="AE240" t="str">
        <f>IF($D240="","",IFERROR(VLOOKUP($B240,Miljö!$B$1:$E$550,MATCH("Hjälpel kraftvärme (GWh)",Miljö!$B$1:$E$1,0),FALSE)/1,0)-IFERROR(VLOOKUP($B240,'Slutlig allokering kvv'!$B$2:$BX$549,MATCH(AE$2,'Slutlig allokering kvv'!$B$1:$BX$1,0),FALSE)/1,0))</f>
        <v/>
      </c>
      <c r="AI240" s="274">
        <f t="shared" si="12"/>
        <v>0</v>
      </c>
      <c r="AK240">
        <f>IFERROR(VLOOKUP($B240,'Slutlig allokering kvv'!$B$2:$AX$549,MATCH("Summa slutlig allokerad tillförd energi (utan hjälpel och rökgaskondensering):",'Slutlig allokering kvv'!$B$1:$AX$1,0),FALSE)/1,"")</f>
        <v>0</v>
      </c>
      <c r="AM240" s="275" t="str">
        <f>IFERROR(1-VLOOKUP($B240,'Slutlig allokering kvv'!$B$2:$AX$549,MATCH("Andel av bränsle i kvv som allokerats till värme, exklusive rökgaskondensering och hjälpel",'Slutlig allokering kvv'!$B$1:$AX$1,0),FALSE),"")</f>
        <v/>
      </c>
      <c r="AO240" s="115" t="str">
        <f t="shared" si="13"/>
        <v/>
      </c>
      <c r="AP240" s="276" t="str">
        <f t="shared" si="14"/>
        <v/>
      </c>
      <c r="AR240" s="115" t="str">
        <f t="shared" si="15"/>
        <v/>
      </c>
    </row>
    <row r="241" spans="1:44">
      <c r="A241" t="s">
        <v>393</v>
      </c>
      <c r="B241" t="s">
        <v>395</v>
      </c>
      <c r="C241" t="str">
        <f>IFERROR(VLOOKUP($B241,Kraftvärmeprod!$B$1:$AH$479,MATCH(C$2,Kraftvärmeprod!$B$1:$AG$1,0),FALSE)/1,"")</f>
        <v/>
      </c>
      <c r="D241" t="str">
        <f>IFERROR(VLOOKUP($B241,Kraftvärmeprod!$B$1:$AH$479,MATCH(D$2,Kraftvärmeprod!$B$1:$AG$1,0),FALSE)/1,"")</f>
        <v/>
      </c>
      <c r="F241" t="str">
        <f>IF($D241="","",IFERROR(VLOOKUP($B241,Kraftvärmeprod!$B$1:$BX$550,MATCH(F$2,Kraftvärmeprod!$B$1:$VX$1,0),FALSE)/1,0)-IFERROR(VLOOKUP($B241,'Slutlig allokering kvv'!$B$2:$BX$550,MATCH(F$2,'Slutlig allokering kvv'!$B$1:$BX$1,0),FALSE)/1,0))</f>
        <v/>
      </c>
      <c r="G241" t="str">
        <f>IF($D241="","",IFERROR(VLOOKUP($B241,Kraftvärmeprod!$B$1:$BX$550,MATCH(G$2,Kraftvärmeprod!$B$1:$VX$1,0),FALSE)/1,0)-IFERROR(VLOOKUP($B241,'Slutlig allokering kvv'!$B$2:$BX$550,MATCH(G$2,'Slutlig allokering kvv'!$B$1:$BX$1,0),FALSE)/1,0))</f>
        <v/>
      </c>
      <c r="H241" t="str">
        <f>IF($D241="","",IFERROR(VLOOKUP($B241,Kraftvärmeprod!$B$1:$BX$550,MATCH(H$2,Kraftvärmeprod!$B$1:$VX$1,0),FALSE)/1,0)-IFERROR(VLOOKUP($B241,'Slutlig allokering kvv'!$B$2:$BX$550,MATCH(H$2,'Slutlig allokering kvv'!$B$1:$BX$1,0),FALSE)/1,0))</f>
        <v/>
      </c>
      <c r="I241" t="str">
        <f>IF($D241="","",IFERROR(VLOOKUP($B241,Kraftvärmeprod!$B$1:$BX$550,MATCH(I$2,Kraftvärmeprod!$B$1:$VX$1,0),FALSE)/1,0)-IFERROR(VLOOKUP($B241,'Slutlig allokering kvv'!$B$2:$BX$550,MATCH(I$2,'Slutlig allokering kvv'!$B$1:$BX$1,0),FALSE)/1,0))</f>
        <v/>
      </c>
      <c r="J241" t="str">
        <f>IF($D241="","",IFERROR(VLOOKUP($B241,Kraftvärmeprod!$B$1:$BX$550,MATCH(J$2,Kraftvärmeprod!$B$1:$VX$1,0),FALSE)/1,0)-IFERROR(VLOOKUP($B241,'Slutlig allokering kvv'!$B$2:$BX$550,MATCH(J$2,'Slutlig allokering kvv'!$B$1:$BX$1,0),FALSE)/1,0))</f>
        <v/>
      </c>
      <c r="K241" t="str">
        <f>IF($D241="","",IFERROR(VLOOKUP($B241,Kraftvärmeprod!$B$1:$BX$550,MATCH(K$2,Kraftvärmeprod!$B$1:$VX$1,0),FALSE)/1,0)-IFERROR(VLOOKUP($B241,'Slutlig allokering kvv'!$B$2:$BX$550,MATCH(K$2,'Slutlig allokering kvv'!$B$1:$BX$1,0),FALSE)/1,0))</f>
        <v/>
      </c>
      <c r="L241" t="str">
        <f>IF($D241="","",IFERROR(VLOOKUP($B241,Kraftvärmeprod!$B$1:$BX$550,MATCH(L$2,Kraftvärmeprod!$B$1:$VX$1,0),FALSE)/1,0)-IFERROR(VLOOKUP($B241,'Slutlig allokering kvv'!$B$2:$BX$550,MATCH(L$2,'Slutlig allokering kvv'!$B$1:$BX$1,0),FALSE)/1,0))</f>
        <v/>
      </c>
      <c r="M241" t="str">
        <f>IF($D241="","",IFERROR(VLOOKUP($B241,Kraftvärmeprod!$B$1:$BX$550,MATCH(M$2,Kraftvärmeprod!$B$1:$VX$1,0),FALSE)/1,0)-IFERROR(VLOOKUP($B241,'Slutlig allokering kvv'!$B$2:$BX$550,MATCH(M$2,'Slutlig allokering kvv'!$B$1:$BX$1,0),FALSE)/1,0))</f>
        <v/>
      </c>
      <c r="N241" t="str">
        <f>IF($D241="","",IFERROR(VLOOKUP($B241,Kraftvärmeprod!$B$1:$BX$550,MATCH(N$2,Kraftvärmeprod!$B$1:$VX$1,0),FALSE)/1,0)-IFERROR(VLOOKUP($B241,'Slutlig allokering kvv'!$B$2:$BX$550,MATCH(N$2,'Slutlig allokering kvv'!$B$1:$BX$1,0),FALSE)/1,0))</f>
        <v/>
      </c>
      <c r="O241" t="str">
        <f>IF($D241="","",IFERROR(VLOOKUP($B241,Kraftvärmeprod!$B$1:$BX$550,MATCH(O$2,Kraftvärmeprod!$B$1:$VX$1,0),FALSE)/1,0)-IFERROR(VLOOKUP($B241,'Slutlig allokering kvv'!$B$2:$BX$550,MATCH(O$2,'Slutlig allokering kvv'!$B$1:$BX$1,0),FALSE)/1,0))</f>
        <v/>
      </c>
      <c r="P241" t="str">
        <f>IF($D241="","",IFERROR(VLOOKUP($B241,Kraftvärmeprod!$B$1:$BX$550,MATCH(P$2,Kraftvärmeprod!$B$1:$VX$1,0),FALSE)/1,0)-IFERROR(VLOOKUP($B241,'Slutlig allokering kvv'!$B$2:$BX$550,MATCH(P$2,'Slutlig allokering kvv'!$B$1:$BX$1,0),FALSE)/1,0))</f>
        <v/>
      </c>
      <c r="Q241" t="str">
        <f>IF($D241="","",IFERROR(VLOOKUP($B241,Kraftvärmeprod!$B$1:$BX$550,MATCH(Q$2,Kraftvärmeprod!$B$1:$VX$1,0),FALSE)/1,0)-IFERROR(VLOOKUP($B241,'Slutlig allokering kvv'!$B$2:$BX$550,MATCH(Q$2,'Slutlig allokering kvv'!$B$1:$BX$1,0),FALSE)/1,0))</f>
        <v/>
      </c>
      <c r="R241" t="str">
        <f>IF($D241="","",IFERROR(VLOOKUP($B241,Kraftvärmeprod!$B$1:$BX$550,MATCH(R$2,Kraftvärmeprod!$B$1:$VX$1,0),FALSE)/1,0)-IFERROR(VLOOKUP($B241,'Slutlig allokering kvv'!$B$2:$BX$550,MATCH(R$2,'Slutlig allokering kvv'!$B$1:$BX$1,0),FALSE)/1,0))</f>
        <v/>
      </c>
      <c r="S241" t="str">
        <f>IF($D241="","",IFERROR(VLOOKUP($B241,Kraftvärmeprod!$B$1:$BX$550,MATCH(S$2,Kraftvärmeprod!$B$1:$VX$1,0),FALSE)/1,0)-IFERROR(VLOOKUP($B241,'Slutlig allokering kvv'!$B$2:$BX$550,MATCH(S$2,'Slutlig allokering kvv'!$B$1:$BX$1,0),FALSE)/1,0))</f>
        <v/>
      </c>
      <c r="T241" t="str">
        <f>IF($D241="","",IFERROR(VLOOKUP($B241,Kraftvärmeprod!$B$1:$BX$550,MATCH(T$2,Kraftvärmeprod!$B$1:$VX$1,0),FALSE)/1,0)-IFERROR(VLOOKUP($B241,'Slutlig allokering kvv'!$B$2:$BX$550,MATCH(T$2,'Slutlig allokering kvv'!$B$1:$BX$1,0),FALSE)/1,0))</f>
        <v/>
      </c>
      <c r="U241" t="str">
        <f>IF($D241="","",IFERROR(VLOOKUP($B241,Kraftvärmeprod!$B$1:$BX$550,MATCH(U$2,Kraftvärmeprod!$B$1:$VX$1,0),FALSE)/1,0)-IFERROR(VLOOKUP($B241,'Slutlig allokering kvv'!$B$2:$BX$550,MATCH(U$2,'Slutlig allokering kvv'!$B$1:$BX$1,0),FALSE)/1,0))</f>
        <v/>
      </c>
      <c r="V241" t="str">
        <f>IF($D241="","",IFERROR(VLOOKUP($B241,Kraftvärmeprod!$B$1:$BX$550,MATCH(V$2,Kraftvärmeprod!$B$1:$VX$1,0),FALSE)/1,0)-IFERROR(VLOOKUP($B241,'Slutlig allokering kvv'!$B$2:$BX$550,MATCH(V$2,'Slutlig allokering kvv'!$B$1:$BX$1,0),FALSE)/1,0))</f>
        <v/>
      </c>
      <c r="W241" t="str">
        <f>IF($D241="","",IFERROR(VLOOKUP($B241,Kraftvärmeprod!$B$1:$BX$550,MATCH(W$2,Kraftvärmeprod!$B$1:$VX$1,0),FALSE)/1,0)-IFERROR(VLOOKUP($B241,'Slutlig allokering kvv'!$B$2:$BX$550,MATCH(W$2,'Slutlig allokering kvv'!$B$1:$BX$1,0),FALSE)/1,0))</f>
        <v/>
      </c>
      <c r="X241" t="str">
        <f>IF($D241="","",IFERROR(VLOOKUP($B241,Kraftvärmeprod!$B$1:$BX$550,MATCH(X$2,Kraftvärmeprod!$B$1:$VX$1,0),FALSE)/1,0)-IFERROR(VLOOKUP($B241,'Slutlig allokering kvv'!$B$2:$BX$550,MATCH(X$2,'Slutlig allokering kvv'!$B$1:$BX$1,0),FALSE)/1,0))</f>
        <v/>
      </c>
      <c r="Y241" t="str">
        <f>IF($D241="","",IFERROR(VLOOKUP($B241,Kraftvärmeprod!$B$1:$BX$550,MATCH(Y$2,Kraftvärmeprod!$B$1:$VX$1,0),FALSE)/1,0)-IFERROR(VLOOKUP($B241,'Slutlig allokering kvv'!$B$2:$BX$550,MATCH(Y$2,'Slutlig allokering kvv'!$B$1:$BX$1,0),FALSE)/1,0))</f>
        <v/>
      </c>
      <c r="Z241" t="str">
        <f>IF($D241="","",IFERROR(VLOOKUP($B241,Kraftvärmeprod!$B$1:$BX$550,MATCH(Z$2,Kraftvärmeprod!$B$1:$VX$1,0),FALSE)/1,0)-IFERROR(VLOOKUP($B241,'Slutlig allokering kvv'!$B$2:$BX$550,MATCH(Z$2,'Slutlig allokering kvv'!$B$1:$BX$1,0),FALSE)/1,0))</f>
        <v/>
      </c>
      <c r="AA241" t="str">
        <f>IF($D241="","",IFERROR(VLOOKUP($B241,Kraftvärmeprod!$B$1:$BX$550,MATCH(AA$2,Kraftvärmeprod!$B$1:$VX$1,0),FALSE)/1,0)-IFERROR(VLOOKUP($B241,'Slutlig allokering kvv'!$B$2:$BX$550,MATCH(AA$2,'Slutlig allokering kvv'!$B$1:$BX$1,0),FALSE)/1,0))</f>
        <v/>
      </c>
      <c r="AB241" t="str">
        <f>IF($D241="","",IFERROR(VLOOKUP($B241,Kraftvärmeprod!$B$1:$BX$550,MATCH(AB$2,Kraftvärmeprod!$B$1:$VX$1,0),FALSE)/1,0)-IFERROR(VLOOKUP($B241,'Slutlig allokering kvv'!$B$2:$BX$550,MATCH(AB$2,'Slutlig allokering kvv'!$B$1:$BX$1,0),FALSE)/1,0))</f>
        <v/>
      </c>
      <c r="AC241" t="str">
        <f>IF($D241="","",IFERROR(VLOOKUP($B241,Kraftvärmeprod!$B$1:$BX$550,MATCH(AC$2,Kraftvärmeprod!$B$1:$VX$1,0),FALSE)/1,0)-IFERROR(VLOOKUP($B241,'Slutlig allokering kvv'!$B$2:$BX$550,MATCH(AC$2,'Slutlig allokering kvv'!$B$1:$BX$1,0),FALSE)/1,0))</f>
        <v/>
      </c>
      <c r="AD241" t="str">
        <f>IF($D241="","",IFERROR(VLOOKUP($B241,Kraftvärmeprod!$B$1:$BX$550,MATCH(AD$2,Kraftvärmeprod!$B$1:$VX$1,0),FALSE)/1,0)-IFERROR(VLOOKUP($B241,'Slutlig allokering kvv'!$B$2:$BX$550,MATCH(AD$2,'Slutlig allokering kvv'!$B$1:$BX$1,0),FALSE)/1,0))</f>
        <v/>
      </c>
      <c r="AE241" t="str">
        <f>IF($D241="","",IFERROR(VLOOKUP($B241,Miljö!$B$1:$E$550,MATCH("Hjälpel kraftvärme (GWh)",Miljö!$B$1:$E$1,0),FALSE)/1,0)-IFERROR(VLOOKUP($B241,'Slutlig allokering kvv'!$B$2:$BX$549,MATCH(AE$2,'Slutlig allokering kvv'!$B$1:$BX$1,0),FALSE)/1,0))</f>
        <v/>
      </c>
      <c r="AI241" s="274">
        <f t="shared" si="12"/>
        <v>0</v>
      </c>
      <c r="AK241">
        <f>IFERROR(VLOOKUP($B241,'Slutlig allokering kvv'!$B$2:$AX$549,MATCH("Summa slutlig allokerad tillförd energi (utan hjälpel och rökgaskondensering):",'Slutlig allokering kvv'!$B$1:$AX$1,0),FALSE)/1,"")</f>
        <v>0</v>
      </c>
      <c r="AM241" s="275" t="str">
        <f>IFERROR(1-VLOOKUP($B241,'Slutlig allokering kvv'!$B$2:$AX$549,MATCH("Andel av bränsle i kvv som allokerats till värme, exklusive rökgaskondensering och hjälpel",'Slutlig allokering kvv'!$B$1:$AX$1,0),FALSE),"")</f>
        <v/>
      </c>
      <c r="AO241" s="115" t="str">
        <f t="shared" si="13"/>
        <v/>
      </c>
      <c r="AP241" s="276" t="str">
        <f t="shared" si="14"/>
        <v/>
      </c>
      <c r="AR241" s="115" t="str">
        <f t="shared" si="15"/>
        <v/>
      </c>
    </row>
    <row r="242" spans="1:44">
      <c r="A242" t="s">
        <v>393</v>
      </c>
      <c r="B242" t="s">
        <v>396</v>
      </c>
      <c r="C242" t="str">
        <f>IFERROR(VLOOKUP($B242,Kraftvärmeprod!$B$1:$AH$479,MATCH(C$2,Kraftvärmeprod!$B$1:$AG$1,0),FALSE)/1,"")</f>
        <v/>
      </c>
      <c r="D242" t="str">
        <f>IFERROR(VLOOKUP($B242,Kraftvärmeprod!$B$1:$AH$479,MATCH(D$2,Kraftvärmeprod!$B$1:$AG$1,0),FALSE)/1,"")</f>
        <v/>
      </c>
      <c r="F242" t="str">
        <f>IF($D242="","",IFERROR(VLOOKUP($B242,Kraftvärmeprod!$B$1:$BX$550,MATCH(F$2,Kraftvärmeprod!$B$1:$VX$1,0),FALSE)/1,0)-IFERROR(VLOOKUP($B242,'Slutlig allokering kvv'!$B$2:$BX$550,MATCH(F$2,'Slutlig allokering kvv'!$B$1:$BX$1,0),FALSE)/1,0))</f>
        <v/>
      </c>
      <c r="G242" t="str">
        <f>IF($D242="","",IFERROR(VLOOKUP($B242,Kraftvärmeprod!$B$1:$BX$550,MATCH(G$2,Kraftvärmeprod!$B$1:$VX$1,0),FALSE)/1,0)-IFERROR(VLOOKUP($B242,'Slutlig allokering kvv'!$B$2:$BX$550,MATCH(G$2,'Slutlig allokering kvv'!$B$1:$BX$1,0),FALSE)/1,0))</f>
        <v/>
      </c>
      <c r="H242" t="str">
        <f>IF($D242="","",IFERROR(VLOOKUP($B242,Kraftvärmeprod!$B$1:$BX$550,MATCH(H$2,Kraftvärmeprod!$B$1:$VX$1,0),FALSE)/1,0)-IFERROR(VLOOKUP($B242,'Slutlig allokering kvv'!$B$2:$BX$550,MATCH(H$2,'Slutlig allokering kvv'!$B$1:$BX$1,0),FALSE)/1,0))</f>
        <v/>
      </c>
      <c r="I242" t="str">
        <f>IF($D242="","",IFERROR(VLOOKUP($B242,Kraftvärmeprod!$B$1:$BX$550,MATCH(I$2,Kraftvärmeprod!$B$1:$VX$1,0),FALSE)/1,0)-IFERROR(VLOOKUP($B242,'Slutlig allokering kvv'!$B$2:$BX$550,MATCH(I$2,'Slutlig allokering kvv'!$B$1:$BX$1,0),FALSE)/1,0))</f>
        <v/>
      </c>
      <c r="J242" t="str">
        <f>IF($D242="","",IFERROR(VLOOKUP($B242,Kraftvärmeprod!$B$1:$BX$550,MATCH(J$2,Kraftvärmeprod!$B$1:$VX$1,0),FALSE)/1,0)-IFERROR(VLOOKUP($B242,'Slutlig allokering kvv'!$B$2:$BX$550,MATCH(J$2,'Slutlig allokering kvv'!$B$1:$BX$1,0),FALSE)/1,0))</f>
        <v/>
      </c>
      <c r="K242" t="str">
        <f>IF($D242="","",IFERROR(VLOOKUP($B242,Kraftvärmeprod!$B$1:$BX$550,MATCH(K$2,Kraftvärmeprod!$B$1:$VX$1,0),FALSE)/1,0)-IFERROR(VLOOKUP($B242,'Slutlig allokering kvv'!$B$2:$BX$550,MATCH(K$2,'Slutlig allokering kvv'!$B$1:$BX$1,0),FALSE)/1,0))</f>
        <v/>
      </c>
      <c r="L242" t="str">
        <f>IF($D242="","",IFERROR(VLOOKUP($B242,Kraftvärmeprod!$B$1:$BX$550,MATCH(L$2,Kraftvärmeprod!$B$1:$VX$1,0),FALSE)/1,0)-IFERROR(VLOOKUP($B242,'Slutlig allokering kvv'!$B$2:$BX$550,MATCH(L$2,'Slutlig allokering kvv'!$B$1:$BX$1,0),FALSE)/1,0))</f>
        <v/>
      </c>
      <c r="M242" t="str">
        <f>IF($D242="","",IFERROR(VLOOKUP($B242,Kraftvärmeprod!$B$1:$BX$550,MATCH(M$2,Kraftvärmeprod!$B$1:$VX$1,0),FALSE)/1,0)-IFERROR(VLOOKUP($B242,'Slutlig allokering kvv'!$B$2:$BX$550,MATCH(M$2,'Slutlig allokering kvv'!$B$1:$BX$1,0),FALSE)/1,0))</f>
        <v/>
      </c>
      <c r="N242" t="str">
        <f>IF($D242="","",IFERROR(VLOOKUP($B242,Kraftvärmeprod!$B$1:$BX$550,MATCH(N$2,Kraftvärmeprod!$B$1:$VX$1,0),FALSE)/1,0)-IFERROR(VLOOKUP($B242,'Slutlig allokering kvv'!$B$2:$BX$550,MATCH(N$2,'Slutlig allokering kvv'!$B$1:$BX$1,0),FALSE)/1,0))</f>
        <v/>
      </c>
      <c r="O242" t="str">
        <f>IF($D242="","",IFERROR(VLOOKUP($B242,Kraftvärmeprod!$B$1:$BX$550,MATCH(O$2,Kraftvärmeprod!$B$1:$VX$1,0),FALSE)/1,0)-IFERROR(VLOOKUP($B242,'Slutlig allokering kvv'!$B$2:$BX$550,MATCH(O$2,'Slutlig allokering kvv'!$B$1:$BX$1,0),FALSE)/1,0))</f>
        <v/>
      </c>
      <c r="P242" t="str">
        <f>IF($D242="","",IFERROR(VLOOKUP($B242,Kraftvärmeprod!$B$1:$BX$550,MATCH(P$2,Kraftvärmeprod!$B$1:$VX$1,0),FALSE)/1,0)-IFERROR(VLOOKUP($B242,'Slutlig allokering kvv'!$B$2:$BX$550,MATCH(P$2,'Slutlig allokering kvv'!$B$1:$BX$1,0),FALSE)/1,0))</f>
        <v/>
      </c>
      <c r="Q242" t="str">
        <f>IF($D242="","",IFERROR(VLOOKUP($B242,Kraftvärmeprod!$B$1:$BX$550,MATCH(Q$2,Kraftvärmeprod!$B$1:$VX$1,0),FALSE)/1,0)-IFERROR(VLOOKUP($B242,'Slutlig allokering kvv'!$B$2:$BX$550,MATCH(Q$2,'Slutlig allokering kvv'!$B$1:$BX$1,0),FALSE)/1,0))</f>
        <v/>
      </c>
      <c r="R242" t="str">
        <f>IF($D242="","",IFERROR(VLOOKUP($B242,Kraftvärmeprod!$B$1:$BX$550,MATCH(R$2,Kraftvärmeprod!$B$1:$VX$1,0),FALSE)/1,0)-IFERROR(VLOOKUP($B242,'Slutlig allokering kvv'!$B$2:$BX$550,MATCH(R$2,'Slutlig allokering kvv'!$B$1:$BX$1,0),FALSE)/1,0))</f>
        <v/>
      </c>
      <c r="S242" t="str">
        <f>IF($D242="","",IFERROR(VLOOKUP($B242,Kraftvärmeprod!$B$1:$BX$550,MATCH(S$2,Kraftvärmeprod!$B$1:$VX$1,0),FALSE)/1,0)-IFERROR(VLOOKUP($B242,'Slutlig allokering kvv'!$B$2:$BX$550,MATCH(S$2,'Slutlig allokering kvv'!$B$1:$BX$1,0),FALSE)/1,0))</f>
        <v/>
      </c>
      <c r="T242" t="str">
        <f>IF($D242="","",IFERROR(VLOOKUP($B242,Kraftvärmeprod!$B$1:$BX$550,MATCH(T$2,Kraftvärmeprod!$B$1:$VX$1,0),FALSE)/1,0)-IFERROR(VLOOKUP($B242,'Slutlig allokering kvv'!$B$2:$BX$550,MATCH(T$2,'Slutlig allokering kvv'!$B$1:$BX$1,0),FALSE)/1,0))</f>
        <v/>
      </c>
      <c r="U242" t="str">
        <f>IF($D242="","",IFERROR(VLOOKUP($B242,Kraftvärmeprod!$B$1:$BX$550,MATCH(U$2,Kraftvärmeprod!$B$1:$VX$1,0),FALSE)/1,0)-IFERROR(VLOOKUP($B242,'Slutlig allokering kvv'!$B$2:$BX$550,MATCH(U$2,'Slutlig allokering kvv'!$B$1:$BX$1,0),FALSE)/1,0))</f>
        <v/>
      </c>
      <c r="V242" t="str">
        <f>IF($D242="","",IFERROR(VLOOKUP($B242,Kraftvärmeprod!$B$1:$BX$550,MATCH(V$2,Kraftvärmeprod!$B$1:$VX$1,0),FALSE)/1,0)-IFERROR(VLOOKUP($B242,'Slutlig allokering kvv'!$B$2:$BX$550,MATCH(V$2,'Slutlig allokering kvv'!$B$1:$BX$1,0),FALSE)/1,0))</f>
        <v/>
      </c>
      <c r="W242" t="str">
        <f>IF($D242="","",IFERROR(VLOOKUP($B242,Kraftvärmeprod!$B$1:$BX$550,MATCH(W$2,Kraftvärmeprod!$B$1:$VX$1,0),FALSE)/1,0)-IFERROR(VLOOKUP($B242,'Slutlig allokering kvv'!$B$2:$BX$550,MATCH(W$2,'Slutlig allokering kvv'!$B$1:$BX$1,0),FALSE)/1,0))</f>
        <v/>
      </c>
      <c r="X242" t="str">
        <f>IF($D242="","",IFERROR(VLOOKUP($B242,Kraftvärmeprod!$B$1:$BX$550,MATCH(X$2,Kraftvärmeprod!$B$1:$VX$1,0),FALSE)/1,0)-IFERROR(VLOOKUP($B242,'Slutlig allokering kvv'!$B$2:$BX$550,MATCH(X$2,'Slutlig allokering kvv'!$B$1:$BX$1,0),FALSE)/1,0))</f>
        <v/>
      </c>
      <c r="Y242" t="str">
        <f>IF($D242="","",IFERROR(VLOOKUP($B242,Kraftvärmeprod!$B$1:$BX$550,MATCH(Y$2,Kraftvärmeprod!$B$1:$VX$1,0),FALSE)/1,0)-IFERROR(VLOOKUP($B242,'Slutlig allokering kvv'!$B$2:$BX$550,MATCH(Y$2,'Slutlig allokering kvv'!$B$1:$BX$1,0),FALSE)/1,0))</f>
        <v/>
      </c>
      <c r="Z242" t="str">
        <f>IF($D242="","",IFERROR(VLOOKUP($B242,Kraftvärmeprod!$B$1:$BX$550,MATCH(Z$2,Kraftvärmeprod!$B$1:$VX$1,0),FALSE)/1,0)-IFERROR(VLOOKUP($B242,'Slutlig allokering kvv'!$B$2:$BX$550,MATCH(Z$2,'Slutlig allokering kvv'!$B$1:$BX$1,0),FALSE)/1,0))</f>
        <v/>
      </c>
      <c r="AA242" t="str">
        <f>IF($D242="","",IFERROR(VLOOKUP($B242,Kraftvärmeprod!$B$1:$BX$550,MATCH(AA$2,Kraftvärmeprod!$B$1:$VX$1,0),FALSE)/1,0)-IFERROR(VLOOKUP($B242,'Slutlig allokering kvv'!$B$2:$BX$550,MATCH(AA$2,'Slutlig allokering kvv'!$B$1:$BX$1,0),FALSE)/1,0))</f>
        <v/>
      </c>
      <c r="AB242" t="str">
        <f>IF($D242="","",IFERROR(VLOOKUP($B242,Kraftvärmeprod!$B$1:$BX$550,MATCH(AB$2,Kraftvärmeprod!$B$1:$VX$1,0),FALSE)/1,0)-IFERROR(VLOOKUP($B242,'Slutlig allokering kvv'!$B$2:$BX$550,MATCH(AB$2,'Slutlig allokering kvv'!$B$1:$BX$1,0),FALSE)/1,0))</f>
        <v/>
      </c>
      <c r="AC242" t="str">
        <f>IF($D242="","",IFERROR(VLOOKUP($B242,Kraftvärmeprod!$B$1:$BX$550,MATCH(AC$2,Kraftvärmeprod!$B$1:$VX$1,0),FALSE)/1,0)-IFERROR(VLOOKUP($B242,'Slutlig allokering kvv'!$B$2:$BX$550,MATCH(AC$2,'Slutlig allokering kvv'!$B$1:$BX$1,0),FALSE)/1,0))</f>
        <v/>
      </c>
      <c r="AD242" t="str">
        <f>IF($D242="","",IFERROR(VLOOKUP($B242,Kraftvärmeprod!$B$1:$BX$550,MATCH(AD$2,Kraftvärmeprod!$B$1:$VX$1,0),FALSE)/1,0)-IFERROR(VLOOKUP($B242,'Slutlig allokering kvv'!$B$2:$BX$550,MATCH(AD$2,'Slutlig allokering kvv'!$B$1:$BX$1,0),FALSE)/1,0))</f>
        <v/>
      </c>
      <c r="AE242" t="str">
        <f>IF($D242="","",IFERROR(VLOOKUP($B242,Miljö!$B$1:$E$550,MATCH("Hjälpel kraftvärme (GWh)",Miljö!$B$1:$E$1,0),FALSE)/1,0)-IFERROR(VLOOKUP($B242,'Slutlig allokering kvv'!$B$2:$BX$549,MATCH(AE$2,'Slutlig allokering kvv'!$B$1:$BX$1,0),FALSE)/1,0))</f>
        <v/>
      </c>
      <c r="AI242" s="274">
        <f t="shared" si="12"/>
        <v>0</v>
      </c>
      <c r="AK242">
        <f>IFERROR(VLOOKUP($B242,'Slutlig allokering kvv'!$B$2:$AX$549,MATCH("Summa slutlig allokerad tillförd energi (utan hjälpel och rökgaskondensering):",'Slutlig allokering kvv'!$B$1:$AX$1,0),FALSE)/1,"")</f>
        <v>0</v>
      </c>
      <c r="AM242" s="275" t="str">
        <f>IFERROR(1-VLOOKUP($B242,'Slutlig allokering kvv'!$B$2:$AX$549,MATCH("Andel av bränsle i kvv som allokerats till värme, exklusive rökgaskondensering och hjälpel",'Slutlig allokering kvv'!$B$1:$AX$1,0),FALSE),"")</f>
        <v/>
      </c>
      <c r="AO242" s="115" t="str">
        <f t="shared" si="13"/>
        <v/>
      </c>
      <c r="AP242" s="276" t="str">
        <f t="shared" si="14"/>
        <v/>
      </c>
      <c r="AR242" s="115" t="str">
        <f t="shared" si="15"/>
        <v/>
      </c>
    </row>
    <row r="243" spans="1:44">
      <c r="A243" t="s">
        <v>393</v>
      </c>
      <c r="B243" t="s">
        <v>397</v>
      </c>
      <c r="C243" t="str">
        <f>IFERROR(VLOOKUP($B243,Kraftvärmeprod!$B$1:$AH$479,MATCH(C$2,Kraftvärmeprod!$B$1:$AG$1,0),FALSE)/1,"")</f>
        <v/>
      </c>
      <c r="D243" t="str">
        <f>IFERROR(VLOOKUP($B243,Kraftvärmeprod!$B$1:$AH$479,MATCH(D$2,Kraftvärmeprod!$B$1:$AG$1,0),FALSE)/1,"")</f>
        <v/>
      </c>
      <c r="F243" t="str">
        <f>IF($D243="","",IFERROR(VLOOKUP($B243,Kraftvärmeprod!$B$1:$BX$550,MATCH(F$2,Kraftvärmeprod!$B$1:$VX$1,0),FALSE)/1,0)-IFERROR(VLOOKUP($B243,'Slutlig allokering kvv'!$B$2:$BX$550,MATCH(F$2,'Slutlig allokering kvv'!$B$1:$BX$1,0),FALSE)/1,0))</f>
        <v/>
      </c>
      <c r="G243" t="str">
        <f>IF($D243="","",IFERROR(VLOOKUP($B243,Kraftvärmeprod!$B$1:$BX$550,MATCH(G$2,Kraftvärmeprod!$B$1:$VX$1,0),FALSE)/1,0)-IFERROR(VLOOKUP($B243,'Slutlig allokering kvv'!$B$2:$BX$550,MATCH(G$2,'Slutlig allokering kvv'!$B$1:$BX$1,0),FALSE)/1,0))</f>
        <v/>
      </c>
      <c r="H243" t="str">
        <f>IF($D243="","",IFERROR(VLOOKUP($B243,Kraftvärmeprod!$B$1:$BX$550,MATCH(H$2,Kraftvärmeprod!$B$1:$VX$1,0),FALSE)/1,0)-IFERROR(VLOOKUP($B243,'Slutlig allokering kvv'!$B$2:$BX$550,MATCH(H$2,'Slutlig allokering kvv'!$B$1:$BX$1,0),FALSE)/1,0))</f>
        <v/>
      </c>
      <c r="I243" t="str">
        <f>IF($D243="","",IFERROR(VLOOKUP($B243,Kraftvärmeprod!$B$1:$BX$550,MATCH(I$2,Kraftvärmeprod!$B$1:$VX$1,0),FALSE)/1,0)-IFERROR(VLOOKUP($B243,'Slutlig allokering kvv'!$B$2:$BX$550,MATCH(I$2,'Slutlig allokering kvv'!$B$1:$BX$1,0),FALSE)/1,0))</f>
        <v/>
      </c>
      <c r="J243" t="str">
        <f>IF($D243="","",IFERROR(VLOOKUP($B243,Kraftvärmeprod!$B$1:$BX$550,MATCH(J$2,Kraftvärmeprod!$B$1:$VX$1,0),FALSE)/1,0)-IFERROR(VLOOKUP($B243,'Slutlig allokering kvv'!$B$2:$BX$550,MATCH(J$2,'Slutlig allokering kvv'!$B$1:$BX$1,0),FALSE)/1,0))</f>
        <v/>
      </c>
      <c r="K243" t="str">
        <f>IF($D243="","",IFERROR(VLOOKUP($B243,Kraftvärmeprod!$B$1:$BX$550,MATCH(K$2,Kraftvärmeprod!$B$1:$VX$1,0),FALSE)/1,0)-IFERROR(VLOOKUP($B243,'Slutlig allokering kvv'!$B$2:$BX$550,MATCH(K$2,'Slutlig allokering kvv'!$B$1:$BX$1,0),FALSE)/1,0))</f>
        <v/>
      </c>
      <c r="L243" t="str">
        <f>IF($D243="","",IFERROR(VLOOKUP($B243,Kraftvärmeprod!$B$1:$BX$550,MATCH(L$2,Kraftvärmeprod!$B$1:$VX$1,0),FALSE)/1,0)-IFERROR(VLOOKUP($B243,'Slutlig allokering kvv'!$B$2:$BX$550,MATCH(L$2,'Slutlig allokering kvv'!$B$1:$BX$1,0),FALSE)/1,0))</f>
        <v/>
      </c>
      <c r="M243" t="str">
        <f>IF($D243="","",IFERROR(VLOOKUP($B243,Kraftvärmeprod!$B$1:$BX$550,MATCH(M$2,Kraftvärmeprod!$B$1:$VX$1,0),FALSE)/1,0)-IFERROR(VLOOKUP($B243,'Slutlig allokering kvv'!$B$2:$BX$550,MATCH(M$2,'Slutlig allokering kvv'!$B$1:$BX$1,0),FALSE)/1,0))</f>
        <v/>
      </c>
      <c r="N243" t="str">
        <f>IF($D243="","",IFERROR(VLOOKUP($B243,Kraftvärmeprod!$B$1:$BX$550,MATCH(N$2,Kraftvärmeprod!$B$1:$VX$1,0),FALSE)/1,0)-IFERROR(VLOOKUP($B243,'Slutlig allokering kvv'!$B$2:$BX$550,MATCH(N$2,'Slutlig allokering kvv'!$B$1:$BX$1,0),FALSE)/1,0))</f>
        <v/>
      </c>
      <c r="O243" t="str">
        <f>IF($D243="","",IFERROR(VLOOKUP($B243,Kraftvärmeprod!$B$1:$BX$550,MATCH(O$2,Kraftvärmeprod!$B$1:$VX$1,0),FALSE)/1,0)-IFERROR(VLOOKUP($B243,'Slutlig allokering kvv'!$B$2:$BX$550,MATCH(O$2,'Slutlig allokering kvv'!$B$1:$BX$1,0),FALSE)/1,0))</f>
        <v/>
      </c>
      <c r="P243" t="str">
        <f>IF($D243="","",IFERROR(VLOOKUP($B243,Kraftvärmeprod!$B$1:$BX$550,MATCH(P$2,Kraftvärmeprod!$B$1:$VX$1,0),FALSE)/1,0)-IFERROR(VLOOKUP($B243,'Slutlig allokering kvv'!$B$2:$BX$550,MATCH(P$2,'Slutlig allokering kvv'!$B$1:$BX$1,0),FALSE)/1,0))</f>
        <v/>
      </c>
      <c r="Q243" t="str">
        <f>IF($D243="","",IFERROR(VLOOKUP($B243,Kraftvärmeprod!$B$1:$BX$550,MATCH(Q$2,Kraftvärmeprod!$B$1:$VX$1,0),FALSE)/1,0)-IFERROR(VLOOKUP($B243,'Slutlig allokering kvv'!$B$2:$BX$550,MATCH(Q$2,'Slutlig allokering kvv'!$B$1:$BX$1,0),FALSE)/1,0))</f>
        <v/>
      </c>
      <c r="R243" t="str">
        <f>IF($D243="","",IFERROR(VLOOKUP($B243,Kraftvärmeprod!$B$1:$BX$550,MATCH(R$2,Kraftvärmeprod!$B$1:$VX$1,0),FALSE)/1,0)-IFERROR(VLOOKUP($B243,'Slutlig allokering kvv'!$B$2:$BX$550,MATCH(R$2,'Slutlig allokering kvv'!$B$1:$BX$1,0),FALSE)/1,0))</f>
        <v/>
      </c>
      <c r="S243" t="str">
        <f>IF($D243="","",IFERROR(VLOOKUP($B243,Kraftvärmeprod!$B$1:$BX$550,MATCH(S$2,Kraftvärmeprod!$B$1:$VX$1,0),FALSE)/1,0)-IFERROR(VLOOKUP($B243,'Slutlig allokering kvv'!$B$2:$BX$550,MATCH(S$2,'Slutlig allokering kvv'!$B$1:$BX$1,0),FALSE)/1,0))</f>
        <v/>
      </c>
      <c r="T243" t="str">
        <f>IF($D243="","",IFERROR(VLOOKUP($B243,Kraftvärmeprod!$B$1:$BX$550,MATCH(T$2,Kraftvärmeprod!$B$1:$VX$1,0),FALSE)/1,0)-IFERROR(VLOOKUP($B243,'Slutlig allokering kvv'!$B$2:$BX$550,MATCH(T$2,'Slutlig allokering kvv'!$B$1:$BX$1,0),FALSE)/1,0))</f>
        <v/>
      </c>
      <c r="U243" t="str">
        <f>IF($D243="","",IFERROR(VLOOKUP($B243,Kraftvärmeprod!$B$1:$BX$550,MATCH(U$2,Kraftvärmeprod!$B$1:$VX$1,0),FALSE)/1,0)-IFERROR(VLOOKUP($B243,'Slutlig allokering kvv'!$B$2:$BX$550,MATCH(U$2,'Slutlig allokering kvv'!$B$1:$BX$1,0),FALSE)/1,0))</f>
        <v/>
      </c>
      <c r="V243" t="str">
        <f>IF($D243="","",IFERROR(VLOOKUP($B243,Kraftvärmeprod!$B$1:$BX$550,MATCH(V$2,Kraftvärmeprod!$B$1:$VX$1,0),FALSE)/1,0)-IFERROR(VLOOKUP($B243,'Slutlig allokering kvv'!$B$2:$BX$550,MATCH(V$2,'Slutlig allokering kvv'!$B$1:$BX$1,0),FALSE)/1,0))</f>
        <v/>
      </c>
      <c r="W243" t="str">
        <f>IF($D243="","",IFERROR(VLOOKUP($B243,Kraftvärmeprod!$B$1:$BX$550,MATCH(W$2,Kraftvärmeprod!$B$1:$VX$1,0),FALSE)/1,0)-IFERROR(VLOOKUP($B243,'Slutlig allokering kvv'!$B$2:$BX$550,MATCH(W$2,'Slutlig allokering kvv'!$B$1:$BX$1,0),FALSE)/1,0))</f>
        <v/>
      </c>
      <c r="X243" t="str">
        <f>IF($D243="","",IFERROR(VLOOKUP($B243,Kraftvärmeprod!$B$1:$BX$550,MATCH(X$2,Kraftvärmeprod!$B$1:$VX$1,0),FALSE)/1,0)-IFERROR(VLOOKUP($B243,'Slutlig allokering kvv'!$B$2:$BX$550,MATCH(X$2,'Slutlig allokering kvv'!$B$1:$BX$1,0),FALSE)/1,0))</f>
        <v/>
      </c>
      <c r="Y243" t="str">
        <f>IF($D243="","",IFERROR(VLOOKUP($B243,Kraftvärmeprod!$B$1:$BX$550,MATCH(Y$2,Kraftvärmeprod!$B$1:$VX$1,0),FALSE)/1,0)-IFERROR(VLOOKUP($B243,'Slutlig allokering kvv'!$B$2:$BX$550,MATCH(Y$2,'Slutlig allokering kvv'!$B$1:$BX$1,0),FALSE)/1,0))</f>
        <v/>
      </c>
      <c r="Z243" t="str">
        <f>IF($D243="","",IFERROR(VLOOKUP($B243,Kraftvärmeprod!$B$1:$BX$550,MATCH(Z$2,Kraftvärmeprod!$B$1:$VX$1,0),FALSE)/1,0)-IFERROR(VLOOKUP($B243,'Slutlig allokering kvv'!$B$2:$BX$550,MATCH(Z$2,'Slutlig allokering kvv'!$B$1:$BX$1,0),FALSE)/1,0))</f>
        <v/>
      </c>
      <c r="AA243" t="str">
        <f>IF($D243="","",IFERROR(VLOOKUP($B243,Kraftvärmeprod!$B$1:$BX$550,MATCH(AA$2,Kraftvärmeprod!$B$1:$VX$1,0),FALSE)/1,0)-IFERROR(VLOOKUP($B243,'Slutlig allokering kvv'!$B$2:$BX$550,MATCH(AA$2,'Slutlig allokering kvv'!$B$1:$BX$1,0),FALSE)/1,0))</f>
        <v/>
      </c>
      <c r="AB243" t="str">
        <f>IF($D243="","",IFERROR(VLOOKUP($B243,Kraftvärmeprod!$B$1:$BX$550,MATCH(AB$2,Kraftvärmeprod!$B$1:$VX$1,0),FALSE)/1,0)-IFERROR(VLOOKUP($B243,'Slutlig allokering kvv'!$B$2:$BX$550,MATCH(AB$2,'Slutlig allokering kvv'!$B$1:$BX$1,0),FALSE)/1,0))</f>
        <v/>
      </c>
      <c r="AC243" t="str">
        <f>IF($D243="","",IFERROR(VLOOKUP($B243,Kraftvärmeprod!$B$1:$BX$550,MATCH(AC$2,Kraftvärmeprod!$B$1:$VX$1,0),FALSE)/1,0)-IFERROR(VLOOKUP($B243,'Slutlig allokering kvv'!$B$2:$BX$550,MATCH(AC$2,'Slutlig allokering kvv'!$B$1:$BX$1,0),FALSE)/1,0))</f>
        <v/>
      </c>
      <c r="AD243" t="str">
        <f>IF($D243="","",IFERROR(VLOOKUP($B243,Kraftvärmeprod!$B$1:$BX$550,MATCH(AD$2,Kraftvärmeprod!$B$1:$VX$1,0),FALSE)/1,0)-IFERROR(VLOOKUP($B243,'Slutlig allokering kvv'!$B$2:$BX$550,MATCH(AD$2,'Slutlig allokering kvv'!$B$1:$BX$1,0),FALSE)/1,0))</f>
        <v/>
      </c>
      <c r="AE243" t="str">
        <f>IF($D243="","",IFERROR(VLOOKUP($B243,Miljö!$B$1:$E$550,MATCH("Hjälpel kraftvärme (GWh)",Miljö!$B$1:$E$1,0),FALSE)/1,0)-IFERROR(VLOOKUP($B243,'Slutlig allokering kvv'!$B$2:$BX$549,MATCH(AE$2,'Slutlig allokering kvv'!$B$1:$BX$1,0),FALSE)/1,0))</f>
        <v/>
      </c>
      <c r="AI243" s="274">
        <f t="shared" si="12"/>
        <v>0</v>
      </c>
      <c r="AK243">
        <f>IFERROR(VLOOKUP($B243,'Slutlig allokering kvv'!$B$2:$AX$549,MATCH("Summa slutlig allokerad tillförd energi (utan hjälpel och rökgaskondensering):",'Slutlig allokering kvv'!$B$1:$AX$1,0),FALSE)/1,"")</f>
        <v>0</v>
      </c>
      <c r="AM243" s="275" t="str">
        <f>IFERROR(1-VLOOKUP($B243,'Slutlig allokering kvv'!$B$2:$AX$549,MATCH("Andel av bränsle i kvv som allokerats till värme, exklusive rökgaskondensering och hjälpel",'Slutlig allokering kvv'!$B$1:$AX$1,0),FALSE),"")</f>
        <v/>
      </c>
      <c r="AO243" s="115" t="str">
        <f t="shared" si="13"/>
        <v/>
      </c>
      <c r="AP243" s="276" t="str">
        <f t="shared" si="14"/>
        <v/>
      </c>
      <c r="AR243" s="115" t="str">
        <f t="shared" si="15"/>
        <v/>
      </c>
    </row>
    <row r="244" spans="1:44">
      <c r="A244" t="s">
        <v>393</v>
      </c>
      <c r="B244" t="s">
        <v>398</v>
      </c>
      <c r="C244" t="str">
        <f>IFERROR(VLOOKUP($B244,Kraftvärmeprod!$B$1:$AH$479,MATCH(C$2,Kraftvärmeprod!$B$1:$AG$1,0),FALSE)/1,"")</f>
        <v/>
      </c>
      <c r="D244" t="str">
        <f>IFERROR(VLOOKUP($B244,Kraftvärmeprod!$B$1:$AH$479,MATCH(D$2,Kraftvärmeprod!$B$1:$AG$1,0),FALSE)/1,"")</f>
        <v/>
      </c>
      <c r="F244" t="str">
        <f>IF($D244="","",IFERROR(VLOOKUP($B244,Kraftvärmeprod!$B$1:$BX$550,MATCH(F$2,Kraftvärmeprod!$B$1:$VX$1,0),FALSE)/1,0)-IFERROR(VLOOKUP($B244,'Slutlig allokering kvv'!$B$2:$BX$550,MATCH(F$2,'Slutlig allokering kvv'!$B$1:$BX$1,0),FALSE)/1,0))</f>
        <v/>
      </c>
      <c r="G244" t="str">
        <f>IF($D244="","",IFERROR(VLOOKUP($B244,Kraftvärmeprod!$B$1:$BX$550,MATCH(G$2,Kraftvärmeprod!$B$1:$VX$1,0),FALSE)/1,0)-IFERROR(VLOOKUP($B244,'Slutlig allokering kvv'!$B$2:$BX$550,MATCH(G$2,'Slutlig allokering kvv'!$B$1:$BX$1,0),FALSE)/1,0))</f>
        <v/>
      </c>
      <c r="H244" t="str">
        <f>IF($D244="","",IFERROR(VLOOKUP($B244,Kraftvärmeprod!$B$1:$BX$550,MATCH(H$2,Kraftvärmeprod!$B$1:$VX$1,0),FALSE)/1,0)-IFERROR(VLOOKUP($B244,'Slutlig allokering kvv'!$B$2:$BX$550,MATCH(H$2,'Slutlig allokering kvv'!$B$1:$BX$1,0),FALSE)/1,0))</f>
        <v/>
      </c>
      <c r="I244" t="str">
        <f>IF($D244="","",IFERROR(VLOOKUP($B244,Kraftvärmeprod!$B$1:$BX$550,MATCH(I$2,Kraftvärmeprod!$B$1:$VX$1,0),FALSE)/1,0)-IFERROR(VLOOKUP($B244,'Slutlig allokering kvv'!$B$2:$BX$550,MATCH(I$2,'Slutlig allokering kvv'!$B$1:$BX$1,0),FALSE)/1,0))</f>
        <v/>
      </c>
      <c r="J244" t="str">
        <f>IF($D244="","",IFERROR(VLOOKUP($B244,Kraftvärmeprod!$B$1:$BX$550,MATCH(J$2,Kraftvärmeprod!$B$1:$VX$1,0),FALSE)/1,0)-IFERROR(VLOOKUP($B244,'Slutlig allokering kvv'!$B$2:$BX$550,MATCH(J$2,'Slutlig allokering kvv'!$B$1:$BX$1,0),FALSE)/1,0))</f>
        <v/>
      </c>
      <c r="K244" t="str">
        <f>IF($D244="","",IFERROR(VLOOKUP($B244,Kraftvärmeprod!$B$1:$BX$550,MATCH(K$2,Kraftvärmeprod!$B$1:$VX$1,0),FALSE)/1,0)-IFERROR(VLOOKUP($B244,'Slutlig allokering kvv'!$B$2:$BX$550,MATCH(K$2,'Slutlig allokering kvv'!$B$1:$BX$1,0),FALSE)/1,0))</f>
        <v/>
      </c>
      <c r="L244" t="str">
        <f>IF($D244="","",IFERROR(VLOOKUP($B244,Kraftvärmeprod!$B$1:$BX$550,MATCH(L$2,Kraftvärmeprod!$B$1:$VX$1,0),FALSE)/1,0)-IFERROR(VLOOKUP($B244,'Slutlig allokering kvv'!$B$2:$BX$550,MATCH(L$2,'Slutlig allokering kvv'!$B$1:$BX$1,0),FALSE)/1,0))</f>
        <v/>
      </c>
      <c r="M244" t="str">
        <f>IF($D244="","",IFERROR(VLOOKUP($B244,Kraftvärmeprod!$B$1:$BX$550,MATCH(M$2,Kraftvärmeprod!$B$1:$VX$1,0),FALSE)/1,0)-IFERROR(VLOOKUP($B244,'Slutlig allokering kvv'!$B$2:$BX$550,MATCH(M$2,'Slutlig allokering kvv'!$B$1:$BX$1,0),FALSE)/1,0))</f>
        <v/>
      </c>
      <c r="N244" t="str">
        <f>IF($D244="","",IFERROR(VLOOKUP($B244,Kraftvärmeprod!$B$1:$BX$550,MATCH(N$2,Kraftvärmeprod!$B$1:$VX$1,0),FALSE)/1,0)-IFERROR(VLOOKUP($B244,'Slutlig allokering kvv'!$B$2:$BX$550,MATCH(N$2,'Slutlig allokering kvv'!$B$1:$BX$1,0),FALSE)/1,0))</f>
        <v/>
      </c>
      <c r="O244" t="str">
        <f>IF($D244="","",IFERROR(VLOOKUP($B244,Kraftvärmeprod!$B$1:$BX$550,MATCH(O$2,Kraftvärmeprod!$B$1:$VX$1,0),FALSE)/1,0)-IFERROR(VLOOKUP($B244,'Slutlig allokering kvv'!$B$2:$BX$550,MATCH(O$2,'Slutlig allokering kvv'!$B$1:$BX$1,0),FALSE)/1,0))</f>
        <v/>
      </c>
      <c r="P244" t="str">
        <f>IF($D244="","",IFERROR(VLOOKUP($B244,Kraftvärmeprod!$B$1:$BX$550,MATCH(P$2,Kraftvärmeprod!$B$1:$VX$1,0),FALSE)/1,0)-IFERROR(VLOOKUP($B244,'Slutlig allokering kvv'!$B$2:$BX$550,MATCH(P$2,'Slutlig allokering kvv'!$B$1:$BX$1,0),FALSE)/1,0))</f>
        <v/>
      </c>
      <c r="Q244" t="str">
        <f>IF($D244="","",IFERROR(VLOOKUP($B244,Kraftvärmeprod!$B$1:$BX$550,MATCH(Q$2,Kraftvärmeprod!$B$1:$VX$1,0),FALSE)/1,0)-IFERROR(VLOOKUP($B244,'Slutlig allokering kvv'!$B$2:$BX$550,MATCH(Q$2,'Slutlig allokering kvv'!$B$1:$BX$1,0),FALSE)/1,0))</f>
        <v/>
      </c>
      <c r="R244" t="str">
        <f>IF($D244="","",IFERROR(VLOOKUP($B244,Kraftvärmeprod!$B$1:$BX$550,MATCH(R$2,Kraftvärmeprod!$B$1:$VX$1,0),FALSE)/1,0)-IFERROR(VLOOKUP($B244,'Slutlig allokering kvv'!$B$2:$BX$550,MATCH(R$2,'Slutlig allokering kvv'!$B$1:$BX$1,0),FALSE)/1,0))</f>
        <v/>
      </c>
      <c r="S244" t="str">
        <f>IF($D244="","",IFERROR(VLOOKUP($B244,Kraftvärmeprod!$B$1:$BX$550,MATCH(S$2,Kraftvärmeprod!$B$1:$VX$1,0),FALSE)/1,0)-IFERROR(VLOOKUP($B244,'Slutlig allokering kvv'!$B$2:$BX$550,MATCH(S$2,'Slutlig allokering kvv'!$B$1:$BX$1,0),FALSE)/1,0))</f>
        <v/>
      </c>
      <c r="T244" t="str">
        <f>IF($D244="","",IFERROR(VLOOKUP($B244,Kraftvärmeprod!$B$1:$BX$550,MATCH(T$2,Kraftvärmeprod!$B$1:$VX$1,0),FALSE)/1,0)-IFERROR(VLOOKUP($B244,'Slutlig allokering kvv'!$B$2:$BX$550,MATCH(T$2,'Slutlig allokering kvv'!$B$1:$BX$1,0),FALSE)/1,0))</f>
        <v/>
      </c>
      <c r="U244" t="str">
        <f>IF($D244="","",IFERROR(VLOOKUP($B244,Kraftvärmeprod!$B$1:$BX$550,MATCH(U$2,Kraftvärmeprod!$B$1:$VX$1,0),FALSE)/1,0)-IFERROR(VLOOKUP($B244,'Slutlig allokering kvv'!$B$2:$BX$550,MATCH(U$2,'Slutlig allokering kvv'!$B$1:$BX$1,0),FALSE)/1,0))</f>
        <v/>
      </c>
      <c r="V244" t="str">
        <f>IF($D244="","",IFERROR(VLOOKUP($B244,Kraftvärmeprod!$B$1:$BX$550,MATCH(V$2,Kraftvärmeprod!$B$1:$VX$1,0),FALSE)/1,0)-IFERROR(VLOOKUP($B244,'Slutlig allokering kvv'!$B$2:$BX$550,MATCH(V$2,'Slutlig allokering kvv'!$B$1:$BX$1,0),FALSE)/1,0))</f>
        <v/>
      </c>
      <c r="W244" t="str">
        <f>IF($D244="","",IFERROR(VLOOKUP($B244,Kraftvärmeprod!$B$1:$BX$550,MATCH(W$2,Kraftvärmeprod!$B$1:$VX$1,0),FALSE)/1,0)-IFERROR(VLOOKUP($B244,'Slutlig allokering kvv'!$B$2:$BX$550,MATCH(W$2,'Slutlig allokering kvv'!$B$1:$BX$1,0),FALSE)/1,0))</f>
        <v/>
      </c>
      <c r="X244" t="str">
        <f>IF($D244="","",IFERROR(VLOOKUP($B244,Kraftvärmeprod!$B$1:$BX$550,MATCH(X$2,Kraftvärmeprod!$B$1:$VX$1,0),FALSE)/1,0)-IFERROR(VLOOKUP($B244,'Slutlig allokering kvv'!$B$2:$BX$550,MATCH(X$2,'Slutlig allokering kvv'!$B$1:$BX$1,0),FALSE)/1,0))</f>
        <v/>
      </c>
      <c r="Y244" t="str">
        <f>IF($D244="","",IFERROR(VLOOKUP($B244,Kraftvärmeprod!$B$1:$BX$550,MATCH(Y$2,Kraftvärmeprod!$B$1:$VX$1,0),FALSE)/1,0)-IFERROR(VLOOKUP($B244,'Slutlig allokering kvv'!$B$2:$BX$550,MATCH(Y$2,'Slutlig allokering kvv'!$B$1:$BX$1,0),FALSE)/1,0))</f>
        <v/>
      </c>
      <c r="Z244" t="str">
        <f>IF($D244="","",IFERROR(VLOOKUP($B244,Kraftvärmeprod!$B$1:$BX$550,MATCH(Z$2,Kraftvärmeprod!$B$1:$VX$1,0),FALSE)/1,0)-IFERROR(VLOOKUP($B244,'Slutlig allokering kvv'!$B$2:$BX$550,MATCH(Z$2,'Slutlig allokering kvv'!$B$1:$BX$1,0),FALSE)/1,0))</f>
        <v/>
      </c>
      <c r="AA244" t="str">
        <f>IF($D244="","",IFERROR(VLOOKUP($B244,Kraftvärmeprod!$B$1:$BX$550,MATCH(AA$2,Kraftvärmeprod!$B$1:$VX$1,0),FALSE)/1,0)-IFERROR(VLOOKUP($B244,'Slutlig allokering kvv'!$B$2:$BX$550,MATCH(AA$2,'Slutlig allokering kvv'!$B$1:$BX$1,0),FALSE)/1,0))</f>
        <v/>
      </c>
      <c r="AB244" t="str">
        <f>IF($D244="","",IFERROR(VLOOKUP($B244,Kraftvärmeprod!$B$1:$BX$550,MATCH(AB$2,Kraftvärmeprod!$B$1:$VX$1,0),FALSE)/1,0)-IFERROR(VLOOKUP($B244,'Slutlig allokering kvv'!$B$2:$BX$550,MATCH(AB$2,'Slutlig allokering kvv'!$B$1:$BX$1,0),FALSE)/1,0))</f>
        <v/>
      </c>
      <c r="AC244" t="str">
        <f>IF($D244="","",IFERROR(VLOOKUP($B244,Kraftvärmeprod!$B$1:$BX$550,MATCH(AC$2,Kraftvärmeprod!$B$1:$VX$1,0),FALSE)/1,0)-IFERROR(VLOOKUP($B244,'Slutlig allokering kvv'!$B$2:$BX$550,MATCH(AC$2,'Slutlig allokering kvv'!$B$1:$BX$1,0),FALSE)/1,0))</f>
        <v/>
      </c>
      <c r="AD244" t="str">
        <f>IF($D244="","",IFERROR(VLOOKUP($B244,Kraftvärmeprod!$B$1:$BX$550,MATCH(AD$2,Kraftvärmeprod!$B$1:$VX$1,0),FALSE)/1,0)-IFERROR(VLOOKUP($B244,'Slutlig allokering kvv'!$B$2:$BX$550,MATCH(AD$2,'Slutlig allokering kvv'!$B$1:$BX$1,0),FALSE)/1,0))</f>
        <v/>
      </c>
      <c r="AE244" t="str">
        <f>IF($D244="","",IFERROR(VLOOKUP($B244,Miljö!$B$1:$E$550,MATCH("Hjälpel kraftvärme (GWh)",Miljö!$B$1:$E$1,0),FALSE)/1,0)-IFERROR(VLOOKUP($B244,'Slutlig allokering kvv'!$B$2:$BX$549,MATCH(AE$2,'Slutlig allokering kvv'!$B$1:$BX$1,0),FALSE)/1,0))</f>
        <v/>
      </c>
      <c r="AI244" s="274">
        <f t="shared" si="12"/>
        <v>0</v>
      </c>
      <c r="AK244">
        <f>IFERROR(VLOOKUP($B244,'Slutlig allokering kvv'!$B$2:$AX$549,MATCH("Summa slutlig allokerad tillförd energi (utan hjälpel och rökgaskondensering):",'Slutlig allokering kvv'!$B$1:$AX$1,0),FALSE)/1,"")</f>
        <v>0</v>
      </c>
      <c r="AM244" s="275" t="str">
        <f>IFERROR(1-VLOOKUP($B244,'Slutlig allokering kvv'!$B$2:$AX$549,MATCH("Andel av bränsle i kvv som allokerats till värme, exklusive rökgaskondensering och hjälpel",'Slutlig allokering kvv'!$B$1:$AX$1,0),FALSE),"")</f>
        <v/>
      </c>
      <c r="AO244" s="115" t="str">
        <f t="shared" si="13"/>
        <v/>
      </c>
      <c r="AP244" s="276" t="str">
        <f t="shared" si="14"/>
        <v/>
      </c>
      <c r="AR244" s="115" t="str">
        <f t="shared" si="15"/>
        <v/>
      </c>
    </row>
    <row r="245" spans="1:44">
      <c r="A245" t="s">
        <v>393</v>
      </c>
      <c r="B245" t="s">
        <v>399</v>
      </c>
      <c r="C245" t="str">
        <f>IFERROR(VLOOKUP($B245,Kraftvärmeprod!$B$1:$AH$479,MATCH(C$2,Kraftvärmeprod!$B$1:$AG$1,0),FALSE)/1,"")</f>
        <v/>
      </c>
      <c r="D245" t="str">
        <f>IFERROR(VLOOKUP($B245,Kraftvärmeprod!$B$1:$AH$479,MATCH(D$2,Kraftvärmeprod!$B$1:$AG$1,0),FALSE)/1,"")</f>
        <v/>
      </c>
      <c r="F245" t="str">
        <f>IF($D245="","",IFERROR(VLOOKUP($B245,Kraftvärmeprod!$B$1:$BX$550,MATCH(F$2,Kraftvärmeprod!$B$1:$VX$1,0),FALSE)/1,0)-IFERROR(VLOOKUP($B245,'Slutlig allokering kvv'!$B$2:$BX$550,MATCH(F$2,'Slutlig allokering kvv'!$B$1:$BX$1,0),FALSE)/1,0))</f>
        <v/>
      </c>
      <c r="G245" t="str">
        <f>IF($D245="","",IFERROR(VLOOKUP($B245,Kraftvärmeprod!$B$1:$BX$550,MATCH(G$2,Kraftvärmeprod!$B$1:$VX$1,0),FALSE)/1,0)-IFERROR(VLOOKUP($B245,'Slutlig allokering kvv'!$B$2:$BX$550,MATCH(G$2,'Slutlig allokering kvv'!$B$1:$BX$1,0),FALSE)/1,0))</f>
        <v/>
      </c>
      <c r="H245" t="str">
        <f>IF($D245="","",IFERROR(VLOOKUP($B245,Kraftvärmeprod!$B$1:$BX$550,MATCH(H$2,Kraftvärmeprod!$B$1:$VX$1,0),FALSE)/1,0)-IFERROR(VLOOKUP($B245,'Slutlig allokering kvv'!$B$2:$BX$550,MATCH(H$2,'Slutlig allokering kvv'!$B$1:$BX$1,0),FALSE)/1,0))</f>
        <v/>
      </c>
      <c r="I245" t="str">
        <f>IF($D245="","",IFERROR(VLOOKUP($B245,Kraftvärmeprod!$B$1:$BX$550,MATCH(I$2,Kraftvärmeprod!$B$1:$VX$1,0),FALSE)/1,0)-IFERROR(VLOOKUP($B245,'Slutlig allokering kvv'!$B$2:$BX$550,MATCH(I$2,'Slutlig allokering kvv'!$B$1:$BX$1,0),FALSE)/1,0))</f>
        <v/>
      </c>
      <c r="J245" t="str">
        <f>IF($D245="","",IFERROR(VLOOKUP($B245,Kraftvärmeprod!$B$1:$BX$550,MATCH(J$2,Kraftvärmeprod!$B$1:$VX$1,0),FALSE)/1,0)-IFERROR(VLOOKUP($B245,'Slutlig allokering kvv'!$B$2:$BX$550,MATCH(J$2,'Slutlig allokering kvv'!$B$1:$BX$1,0),FALSE)/1,0))</f>
        <v/>
      </c>
      <c r="K245" t="str">
        <f>IF($D245="","",IFERROR(VLOOKUP($B245,Kraftvärmeprod!$B$1:$BX$550,MATCH(K$2,Kraftvärmeprod!$B$1:$VX$1,0),FALSE)/1,0)-IFERROR(VLOOKUP($B245,'Slutlig allokering kvv'!$B$2:$BX$550,MATCH(K$2,'Slutlig allokering kvv'!$B$1:$BX$1,0),FALSE)/1,0))</f>
        <v/>
      </c>
      <c r="L245" t="str">
        <f>IF($D245="","",IFERROR(VLOOKUP($B245,Kraftvärmeprod!$B$1:$BX$550,MATCH(L$2,Kraftvärmeprod!$B$1:$VX$1,0),FALSE)/1,0)-IFERROR(VLOOKUP($B245,'Slutlig allokering kvv'!$B$2:$BX$550,MATCH(L$2,'Slutlig allokering kvv'!$B$1:$BX$1,0),FALSE)/1,0))</f>
        <v/>
      </c>
      <c r="M245" t="str">
        <f>IF($D245="","",IFERROR(VLOOKUP($B245,Kraftvärmeprod!$B$1:$BX$550,MATCH(M$2,Kraftvärmeprod!$B$1:$VX$1,0),FALSE)/1,0)-IFERROR(VLOOKUP($B245,'Slutlig allokering kvv'!$B$2:$BX$550,MATCH(M$2,'Slutlig allokering kvv'!$B$1:$BX$1,0),FALSE)/1,0))</f>
        <v/>
      </c>
      <c r="N245" t="str">
        <f>IF($D245="","",IFERROR(VLOOKUP($B245,Kraftvärmeprod!$B$1:$BX$550,MATCH(N$2,Kraftvärmeprod!$B$1:$VX$1,0),FALSE)/1,0)-IFERROR(VLOOKUP($B245,'Slutlig allokering kvv'!$B$2:$BX$550,MATCH(N$2,'Slutlig allokering kvv'!$B$1:$BX$1,0),FALSE)/1,0))</f>
        <v/>
      </c>
      <c r="O245" t="str">
        <f>IF($D245="","",IFERROR(VLOOKUP($B245,Kraftvärmeprod!$B$1:$BX$550,MATCH(O$2,Kraftvärmeprod!$B$1:$VX$1,0),FALSE)/1,0)-IFERROR(VLOOKUP($B245,'Slutlig allokering kvv'!$B$2:$BX$550,MATCH(O$2,'Slutlig allokering kvv'!$B$1:$BX$1,0),FALSE)/1,0))</f>
        <v/>
      </c>
      <c r="P245" t="str">
        <f>IF($D245="","",IFERROR(VLOOKUP($B245,Kraftvärmeprod!$B$1:$BX$550,MATCH(P$2,Kraftvärmeprod!$B$1:$VX$1,0),FALSE)/1,0)-IFERROR(VLOOKUP($B245,'Slutlig allokering kvv'!$B$2:$BX$550,MATCH(P$2,'Slutlig allokering kvv'!$B$1:$BX$1,0),FALSE)/1,0))</f>
        <v/>
      </c>
      <c r="Q245" t="str">
        <f>IF($D245="","",IFERROR(VLOOKUP($B245,Kraftvärmeprod!$B$1:$BX$550,MATCH(Q$2,Kraftvärmeprod!$B$1:$VX$1,0),FALSE)/1,0)-IFERROR(VLOOKUP($B245,'Slutlig allokering kvv'!$B$2:$BX$550,MATCH(Q$2,'Slutlig allokering kvv'!$B$1:$BX$1,0),FALSE)/1,0))</f>
        <v/>
      </c>
      <c r="R245" t="str">
        <f>IF($D245="","",IFERROR(VLOOKUP($B245,Kraftvärmeprod!$B$1:$BX$550,MATCH(R$2,Kraftvärmeprod!$B$1:$VX$1,0),FALSE)/1,0)-IFERROR(VLOOKUP($B245,'Slutlig allokering kvv'!$B$2:$BX$550,MATCH(R$2,'Slutlig allokering kvv'!$B$1:$BX$1,0),FALSE)/1,0))</f>
        <v/>
      </c>
      <c r="S245" t="str">
        <f>IF($D245="","",IFERROR(VLOOKUP($B245,Kraftvärmeprod!$B$1:$BX$550,MATCH(S$2,Kraftvärmeprod!$B$1:$VX$1,0),FALSE)/1,0)-IFERROR(VLOOKUP($B245,'Slutlig allokering kvv'!$B$2:$BX$550,MATCH(S$2,'Slutlig allokering kvv'!$B$1:$BX$1,0),FALSE)/1,0))</f>
        <v/>
      </c>
      <c r="T245" t="str">
        <f>IF($D245="","",IFERROR(VLOOKUP($B245,Kraftvärmeprod!$B$1:$BX$550,MATCH(T$2,Kraftvärmeprod!$B$1:$VX$1,0),FALSE)/1,0)-IFERROR(VLOOKUP($B245,'Slutlig allokering kvv'!$B$2:$BX$550,MATCH(T$2,'Slutlig allokering kvv'!$B$1:$BX$1,0),FALSE)/1,0))</f>
        <v/>
      </c>
      <c r="U245" t="str">
        <f>IF($D245="","",IFERROR(VLOOKUP($B245,Kraftvärmeprod!$B$1:$BX$550,MATCH(U$2,Kraftvärmeprod!$B$1:$VX$1,0),FALSE)/1,0)-IFERROR(VLOOKUP($B245,'Slutlig allokering kvv'!$B$2:$BX$550,MATCH(U$2,'Slutlig allokering kvv'!$B$1:$BX$1,0),FALSE)/1,0))</f>
        <v/>
      </c>
      <c r="V245" t="str">
        <f>IF($D245="","",IFERROR(VLOOKUP($B245,Kraftvärmeprod!$B$1:$BX$550,MATCH(V$2,Kraftvärmeprod!$B$1:$VX$1,0),FALSE)/1,0)-IFERROR(VLOOKUP($B245,'Slutlig allokering kvv'!$B$2:$BX$550,MATCH(V$2,'Slutlig allokering kvv'!$B$1:$BX$1,0),FALSE)/1,0))</f>
        <v/>
      </c>
      <c r="W245" t="str">
        <f>IF($D245="","",IFERROR(VLOOKUP($B245,Kraftvärmeprod!$B$1:$BX$550,MATCH(W$2,Kraftvärmeprod!$B$1:$VX$1,0),FALSE)/1,0)-IFERROR(VLOOKUP($B245,'Slutlig allokering kvv'!$B$2:$BX$550,MATCH(W$2,'Slutlig allokering kvv'!$B$1:$BX$1,0),FALSE)/1,0))</f>
        <v/>
      </c>
      <c r="X245" t="str">
        <f>IF($D245="","",IFERROR(VLOOKUP($B245,Kraftvärmeprod!$B$1:$BX$550,MATCH(X$2,Kraftvärmeprod!$B$1:$VX$1,0),FALSE)/1,0)-IFERROR(VLOOKUP($B245,'Slutlig allokering kvv'!$B$2:$BX$550,MATCH(X$2,'Slutlig allokering kvv'!$B$1:$BX$1,0),FALSE)/1,0))</f>
        <v/>
      </c>
      <c r="Y245" t="str">
        <f>IF($D245="","",IFERROR(VLOOKUP($B245,Kraftvärmeprod!$B$1:$BX$550,MATCH(Y$2,Kraftvärmeprod!$B$1:$VX$1,0),FALSE)/1,0)-IFERROR(VLOOKUP($B245,'Slutlig allokering kvv'!$B$2:$BX$550,MATCH(Y$2,'Slutlig allokering kvv'!$B$1:$BX$1,0),FALSE)/1,0))</f>
        <v/>
      </c>
      <c r="Z245" t="str">
        <f>IF($D245="","",IFERROR(VLOOKUP($B245,Kraftvärmeprod!$B$1:$BX$550,MATCH(Z$2,Kraftvärmeprod!$B$1:$VX$1,0),FALSE)/1,0)-IFERROR(VLOOKUP($B245,'Slutlig allokering kvv'!$B$2:$BX$550,MATCH(Z$2,'Slutlig allokering kvv'!$B$1:$BX$1,0),FALSE)/1,0))</f>
        <v/>
      </c>
      <c r="AA245" t="str">
        <f>IF($D245="","",IFERROR(VLOOKUP($B245,Kraftvärmeprod!$B$1:$BX$550,MATCH(AA$2,Kraftvärmeprod!$B$1:$VX$1,0),FALSE)/1,0)-IFERROR(VLOOKUP($B245,'Slutlig allokering kvv'!$B$2:$BX$550,MATCH(AA$2,'Slutlig allokering kvv'!$B$1:$BX$1,0),FALSE)/1,0))</f>
        <v/>
      </c>
      <c r="AB245" t="str">
        <f>IF($D245="","",IFERROR(VLOOKUP($B245,Kraftvärmeprod!$B$1:$BX$550,MATCH(AB$2,Kraftvärmeprod!$B$1:$VX$1,0),FALSE)/1,0)-IFERROR(VLOOKUP($B245,'Slutlig allokering kvv'!$B$2:$BX$550,MATCH(AB$2,'Slutlig allokering kvv'!$B$1:$BX$1,0),FALSE)/1,0))</f>
        <v/>
      </c>
      <c r="AC245" t="str">
        <f>IF($D245="","",IFERROR(VLOOKUP($B245,Kraftvärmeprod!$B$1:$BX$550,MATCH(AC$2,Kraftvärmeprod!$B$1:$VX$1,0),FALSE)/1,0)-IFERROR(VLOOKUP($B245,'Slutlig allokering kvv'!$B$2:$BX$550,MATCH(AC$2,'Slutlig allokering kvv'!$B$1:$BX$1,0),FALSE)/1,0))</f>
        <v/>
      </c>
      <c r="AD245" t="str">
        <f>IF($D245="","",IFERROR(VLOOKUP($B245,Kraftvärmeprod!$B$1:$BX$550,MATCH(AD$2,Kraftvärmeprod!$B$1:$VX$1,0),FALSE)/1,0)-IFERROR(VLOOKUP($B245,'Slutlig allokering kvv'!$B$2:$BX$550,MATCH(AD$2,'Slutlig allokering kvv'!$B$1:$BX$1,0),FALSE)/1,0))</f>
        <v/>
      </c>
      <c r="AE245" t="str">
        <f>IF($D245="","",IFERROR(VLOOKUP($B245,Miljö!$B$1:$E$550,MATCH("Hjälpel kraftvärme (GWh)",Miljö!$B$1:$E$1,0),FALSE)/1,0)-IFERROR(VLOOKUP($B245,'Slutlig allokering kvv'!$B$2:$BX$549,MATCH(AE$2,'Slutlig allokering kvv'!$B$1:$BX$1,0),FALSE)/1,0))</f>
        <v/>
      </c>
      <c r="AI245" s="274">
        <f t="shared" si="12"/>
        <v>0</v>
      </c>
      <c r="AK245">
        <f>IFERROR(VLOOKUP($B245,'Slutlig allokering kvv'!$B$2:$AX$549,MATCH("Summa slutlig allokerad tillförd energi (utan hjälpel och rökgaskondensering):",'Slutlig allokering kvv'!$B$1:$AX$1,0),FALSE)/1,"")</f>
        <v>0</v>
      </c>
      <c r="AM245" s="275" t="str">
        <f>IFERROR(1-VLOOKUP($B245,'Slutlig allokering kvv'!$B$2:$AX$549,MATCH("Andel av bränsle i kvv som allokerats till värme, exklusive rökgaskondensering och hjälpel",'Slutlig allokering kvv'!$B$1:$AX$1,0),FALSE),"")</f>
        <v/>
      </c>
      <c r="AO245" s="115" t="str">
        <f t="shared" si="13"/>
        <v/>
      </c>
      <c r="AP245" s="276" t="str">
        <f t="shared" si="14"/>
        <v/>
      </c>
      <c r="AR245" s="115" t="str">
        <f t="shared" si="15"/>
        <v/>
      </c>
    </row>
    <row r="246" spans="1:44">
      <c r="A246" t="s">
        <v>393</v>
      </c>
      <c r="B246" t="s">
        <v>400</v>
      </c>
      <c r="C246" t="str">
        <f>IFERROR(VLOOKUP($B246,Kraftvärmeprod!$B$1:$AH$479,MATCH(C$2,Kraftvärmeprod!$B$1:$AG$1,0),FALSE)/1,"")</f>
        <v/>
      </c>
      <c r="D246" t="str">
        <f>IFERROR(VLOOKUP($B246,Kraftvärmeprod!$B$1:$AH$479,MATCH(D$2,Kraftvärmeprod!$B$1:$AG$1,0),FALSE)/1,"")</f>
        <v/>
      </c>
      <c r="F246" t="str">
        <f>IF($D246="","",IFERROR(VLOOKUP($B246,Kraftvärmeprod!$B$1:$BX$550,MATCH(F$2,Kraftvärmeprod!$B$1:$VX$1,0),FALSE)/1,0)-IFERROR(VLOOKUP($B246,'Slutlig allokering kvv'!$B$2:$BX$550,MATCH(F$2,'Slutlig allokering kvv'!$B$1:$BX$1,0),FALSE)/1,0))</f>
        <v/>
      </c>
      <c r="G246" t="str">
        <f>IF($D246="","",IFERROR(VLOOKUP($B246,Kraftvärmeprod!$B$1:$BX$550,MATCH(G$2,Kraftvärmeprod!$B$1:$VX$1,0),FALSE)/1,0)-IFERROR(VLOOKUP($B246,'Slutlig allokering kvv'!$B$2:$BX$550,MATCH(G$2,'Slutlig allokering kvv'!$B$1:$BX$1,0),FALSE)/1,0))</f>
        <v/>
      </c>
      <c r="H246" t="str">
        <f>IF($D246="","",IFERROR(VLOOKUP($B246,Kraftvärmeprod!$B$1:$BX$550,MATCH(H$2,Kraftvärmeprod!$B$1:$VX$1,0),FALSE)/1,0)-IFERROR(VLOOKUP($B246,'Slutlig allokering kvv'!$B$2:$BX$550,MATCH(H$2,'Slutlig allokering kvv'!$B$1:$BX$1,0),FALSE)/1,0))</f>
        <v/>
      </c>
      <c r="I246" t="str">
        <f>IF($D246="","",IFERROR(VLOOKUP($B246,Kraftvärmeprod!$B$1:$BX$550,MATCH(I$2,Kraftvärmeprod!$B$1:$VX$1,0),FALSE)/1,0)-IFERROR(VLOOKUP($B246,'Slutlig allokering kvv'!$B$2:$BX$550,MATCH(I$2,'Slutlig allokering kvv'!$B$1:$BX$1,0),FALSE)/1,0))</f>
        <v/>
      </c>
      <c r="J246" t="str">
        <f>IF($D246="","",IFERROR(VLOOKUP($B246,Kraftvärmeprod!$B$1:$BX$550,MATCH(J$2,Kraftvärmeprod!$B$1:$VX$1,0),FALSE)/1,0)-IFERROR(VLOOKUP($B246,'Slutlig allokering kvv'!$B$2:$BX$550,MATCH(J$2,'Slutlig allokering kvv'!$B$1:$BX$1,0),FALSE)/1,0))</f>
        <v/>
      </c>
      <c r="K246" t="str">
        <f>IF($D246="","",IFERROR(VLOOKUP($B246,Kraftvärmeprod!$B$1:$BX$550,MATCH(K$2,Kraftvärmeprod!$B$1:$VX$1,0),FALSE)/1,0)-IFERROR(VLOOKUP($B246,'Slutlig allokering kvv'!$B$2:$BX$550,MATCH(K$2,'Slutlig allokering kvv'!$B$1:$BX$1,0),FALSE)/1,0))</f>
        <v/>
      </c>
      <c r="L246" t="str">
        <f>IF($D246="","",IFERROR(VLOOKUP($B246,Kraftvärmeprod!$B$1:$BX$550,MATCH(L$2,Kraftvärmeprod!$B$1:$VX$1,0),FALSE)/1,0)-IFERROR(VLOOKUP($B246,'Slutlig allokering kvv'!$B$2:$BX$550,MATCH(L$2,'Slutlig allokering kvv'!$B$1:$BX$1,0),FALSE)/1,0))</f>
        <v/>
      </c>
      <c r="M246" t="str">
        <f>IF($D246="","",IFERROR(VLOOKUP($B246,Kraftvärmeprod!$B$1:$BX$550,MATCH(M$2,Kraftvärmeprod!$B$1:$VX$1,0),FALSE)/1,0)-IFERROR(VLOOKUP($B246,'Slutlig allokering kvv'!$B$2:$BX$550,MATCH(M$2,'Slutlig allokering kvv'!$B$1:$BX$1,0),FALSE)/1,0))</f>
        <v/>
      </c>
      <c r="N246" t="str">
        <f>IF($D246="","",IFERROR(VLOOKUP($B246,Kraftvärmeprod!$B$1:$BX$550,MATCH(N$2,Kraftvärmeprod!$B$1:$VX$1,0),FALSE)/1,0)-IFERROR(VLOOKUP($B246,'Slutlig allokering kvv'!$B$2:$BX$550,MATCH(N$2,'Slutlig allokering kvv'!$B$1:$BX$1,0),FALSE)/1,0))</f>
        <v/>
      </c>
      <c r="O246" t="str">
        <f>IF($D246="","",IFERROR(VLOOKUP($B246,Kraftvärmeprod!$B$1:$BX$550,MATCH(O$2,Kraftvärmeprod!$B$1:$VX$1,0),FALSE)/1,0)-IFERROR(VLOOKUP($B246,'Slutlig allokering kvv'!$B$2:$BX$550,MATCH(O$2,'Slutlig allokering kvv'!$B$1:$BX$1,0),FALSE)/1,0))</f>
        <v/>
      </c>
      <c r="P246" t="str">
        <f>IF($D246="","",IFERROR(VLOOKUP($B246,Kraftvärmeprod!$B$1:$BX$550,MATCH(P$2,Kraftvärmeprod!$B$1:$VX$1,0),FALSE)/1,0)-IFERROR(VLOOKUP($B246,'Slutlig allokering kvv'!$B$2:$BX$550,MATCH(P$2,'Slutlig allokering kvv'!$B$1:$BX$1,0),FALSE)/1,0))</f>
        <v/>
      </c>
      <c r="Q246" t="str">
        <f>IF($D246="","",IFERROR(VLOOKUP($B246,Kraftvärmeprod!$B$1:$BX$550,MATCH(Q$2,Kraftvärmeprod!$B$1:$VX$1,0),FALSE)/1,0)-IFERROR(VLOOKUP($B246,'Slutlig allokering kvv'!$B$2:$BX$550,MATCH(Q$2,'Slutlig allokering kvv'!$B$1:$BX$1,0),FALSE)/1,0))</f>
        <v/>
      </c>
      <c r="R246" t="str">
        <f>IF($D246="","",IFERROR(VLOOKUP($B246,Kraftvärmeprod!$B$1:$BX$550,MATCH(R$2,Kraftvärmeprod!$B$1:$VX$1,0),FALSE)/1,0)-IFERROR(VLOOKUP($B246,'Slutlig allokering kvv'!$B$2:$BX$550,MATCH(R$2,'Slutlig allokering kvv'!$B$1:$BX$1,0),FALSE)/1,0))</f>
        <v/>
      </c>
      <c r="S246" t="str">
        <f>IF($D246="","",IFERROR(VLOOKUP($B246,Kraftvärmeprod!$B$1:$BX$550,MATCH(S$2,Kraftvärmeprod!$B$1:$VX$1,0),FALSE)/1,0)-IFERROR(VLOOKUP($B246,'Slutlig allokering kvv'!$B$2:$BX$550,MATCH(S$2,'Slutlig allokering kvv'!$B$1:$BX$1,0),FALSE)/1,0))</f>
        <v/>
      </c>
      <c r="T246" t="str">
        <f>IF($D246="","",IFERROR(VLOOKUP($B246,Kraftvärmeprod!$B$1:$BX$550,MATCH(T$2,Kraftvärmeprod!$B$1:$VX$1,0),FALSE)/1,0)-IFERROR(VLOOKUP($B246,'Slutlig allokering kvv'!$B$2:$BX$550,MATCH(T$2,'Slutlig allokering kvv'!$B$1:$BX$1,0),FALSE)/1,0))</f>
        <v/>
      </c>
      <c r="U246" t="str">
        <f>IF($D246="","",IFERROR(VLOOKUP($B246,Kraftvärmeprod!$B$1:$BX$550,MATCH(U$2,Kraftvärmeprod!$B$1:$VX$1,0),FALSE)/1,0)-IFERROR(VLOOKUP($B246,'Slutlig allokering kvv'!$B$2:$BX$550,MATCH(U$2,'Slutlig allokering kvv'!$B$1:$BX$1,0),FALSE)/1,0))</f>
        <v/>
      </c>
      <c r="V246" t="str">
        <f>IF($D246="","",IFERROR(VLOOKUP($B246,Kraftvärmeprod!$B$1:$BX$550,MATCH(V$2,Kraftvärmeprod!$B$1:$VX$1,0),FALSE)/1,0)-IFERROR(VLOOKUP($B246,'Slutlig allokering kvv'!$B$2:$BX$550,MATCH(V$2,'Slutlig allokering kvv'!$B$1:$BX$1,0),FALSE)/1,0))</f>
        <v/>
      </c>
      <c r="W246" t="str">
        <f>IF($D246="","",IFERROR(VLOOKUP($B246,Kraftvärmeprod!$B$1:$BX$550,MATCH(W$2,Kraftvärmeprod!$B$1:$VX$1,0),FALSE)/1,0)-IFERROR(VLOOKUP($B246,'Slutlig allokering kvv'!$B$2:$BX$550,MATCH(W$2,'Slutlig allokering kvv'!$B$1:$BX$1,0),FALSE)/1,0))</f>
        <v/>
      </c>
      <c r="X246" t="str">
        <f>IF($D246="","",IFERROR(VLOOKUP($B246,Kraftvärmeprod!$B$1:$BX$550,MATCH(X$2,Kraftvärmeprod!$B$1:$VX$1,0),FALSE)/1,0)-IFERROR(VLOOKUP($B246,'Slutlig allokering kvv'!$B$2:$BX$550,MATCH(X$2,'Slutlig allokering kvv'!$B$1:$BX$1,0),FALSE)/1,0))</f>
        <v/>
      </c>
      <c r="Y246" t="str">
        <f>IF($D246="","",IFERROR(VLOOKUP($B246,Kraftvärmeprod!$B$1:$BX$550,MATCH(Y$2,Kraftvärmeprod!$B$1:$VX$1,0),FALSE)/1,0)-IFERROR(VLOOKUP($B246,'Slutlig allokering kvv'!$B$2:$BX$550,MATCH(Y$2,'Slutlig allokering kvv'!$B$1:$BX$1,0),FALSE)/1,0))</f>
        <v/>
      </c>
      <c r="Z246" t="str">
        <f>IF($D246="","",IFERROR(VLOOKUP($B246,Kraftvärmeprod!$B$1:$BX$550,MATCH(Z$2,Kraftvärmeprod!$B$1:$VX$1,0),FALSE)/1,0)-IFERROR(VLOOKUP($B246,'Slutlig allokering kvv'!$B$2:$BX$550,MATCH(Z$2,'Slutlig allokering kvv'!$B$1:$BX$1,0),FALSE)/1,0))</f>
        <v/>
      </c>
      <c r="AA246" t="str">
        <f>IF($D246="","",IFERROR(VLOOKUP($B246,Kraftvärmeprod!$B$1:$BX$550,MATCH(AA$2,Kraftvärmeprod!$B$1:$VX$1,0),FALSE)/1,0)-IFERROR(VLOOKUP($B246,'Slutlig allokering kvv'!$B$2:$BX$550,MATCH(AA$2,'Slutlig allokering kvv'!$B$1:$BX$1,0),FALSE)/1,0))</f>
        <v/>
      </c>
      <c r="AB246" t="str">
        <f>IF($D246="","",IFERROR(VLOOKUP($B246,Kraftvärmeprod!$B$1:$BX$550,MATCH(AB$2,Kraftvärmeprod!$B$1:$VX$1,0),FALSE)/1,0)-IFERROR(VLOOKUP($B246,'Slutlig allokering kvv'!$B$2:$BX$550,MATCH(AB$2,'Slutlig allokering kvv'!$B$1:$BX$1,0),FALSE)/1,0))</f>
        <v/>
      </c>
      <c r="AC246" t="str">
        <f>IF($D246="","",IFERROR(VLOOKUP($B246,Kraftvärmeprod!$B$1:$BX$550,MATCH(AC$2,Kraftvärmeprod!$B$1:$VX$1,0),FALSE)/1,0)-IFERROR(VLOOKUP($B246,'Slutlig allokering kvv'!$B$2:$BX$550,MATCH(AC$2,'Slutlig allokering kvv'!$B$1:$BX$1,0),FALSE)/1,0))</f>
        <v/>
      </c>
      <c r="AD246" t="str">
        <f>IF($D246="","",IFERROR(VLOOKUP($B246,Kraftvärmeprod!$B$1:$BX$550,MATCH(AD$2,Kraftvärmeprod!$B$1:$VX$1,0),FALSE)/1,0)-IFERROR(VLOOKUP($B246,'Slutlig allokering kvv'!$B$2:$BX$550,MATCH(AD$2,'Slutlig allokering kvv'!$B$1:$BX$1,0),FALSE)/1,0))</f>
        <v/>
      </c>
      <c r="AE246" t="str">
        <f>IF($D246="","",IFERROR(VLOOKUP($B246,Miljö!$B$1:$E$550,MATCH("Hjälpel kraftvärme (GWh)",Miljö!$B$1:$E$1,0),FALSE)/1,0)-IFERROR(VLOOKUP($B246,'Slutlig allokering kvv'!$B$2:$BX$549,MATCH(AE$2,'Slutlig allokering kvv'!$B$1:$BX$1,0),FALSE)/1,0))</f>
        <v/>
      </c>
      <c r="AI246" s="274">
        <f t="shared" si="12"/>
        <v>0</v>
      </c>
      <c r="AK246">
        <f>IFERROR(VLOOKUP($B246,'Slutlig allokering kvv'!$B$2:$AX$549,MATCH("Summa slutlig allokerad tillförd energi (utan hjälpel och rökgaskondensering):",'Slutlig allokering kvv'!$B$1:$AX$1,0),FALSE)/1,"")</f>
        <v>0</v>
      </c>
      <c r="AM246" s="275" t="str">
        <f>IFERROR(1-VLOOKUP($B246,'Slutlig allokering kvv'!$B$2:$AX$549,MATCH("Andel av bränsle i kvv som allokerats till värme, exklusive rökgaskondensering och hjälpel",'Slutlig allokering kvv'!$B$1:$AX$1,0),FALSE),"")</f>
        <v/>
      </c>
      <c r="AO246" s="115" t="str">
        <f t="shared" si="13"/>
        <v/>
      </c>
      <c r="AP246" s="276" t="str">
        <f t="shared" si="14"/>
        <v/>
      </c>
      <c r="AR246" s="115" t="str">
        <f t="shared" si="15"/>
        <v/>
      </c>
    </row>
    <row r="247" spans="1:44">
      <c r="A247" t="s">
        <v>393</v>
      </c>
      <c r="B247" t="s">
        <v>401</v>
      </c>
      <c r="C247" t="str">
        <f>IFERROR(VLOOKUP($B247,Kraftvärmeprod!$B$1:$AH$479,MATCH(C$2,Kraftvärmeprod!$B$1:$AG$1,0),FALSE)/1,"")</f>
        <v/>
      </c>
      <c r="D247" t="str">
        <f>IFERROR(VLOOKUP($B247,Kraftvärmeprod!$B$1:$AH$479,MATCH(D$2,Kraftvärmeprod!$B$1:$AG$1,0),FALSE)/1,"")</f>
        <v/>
      </c>
      <c r="F247" t="str">
        <f>IF($D247="","",IFERROR(VLOOKUP($B247,Kraftvärmeprod!$B$1:$BX$550,MATCH(F$2,Kraftvärmeprod!$B$1:$VX$1,0),FALSE)/1,0)-IFERROR(VLOOKUP($B247,'Slutlig allokering kvv'!$B$2:$BX$550,MATCH(F$2,'Slutlig allokering kvv'!$B$1:$BX$1,0),FALSE)/1,0))</f>
        <v/>
      </c>
      <c r="G247" t="str">
        <f>IF($D247="","",IFERROR(VLOOKUP($B247,Kraftvärmeprod!$B$1:$BX$550,MATCH(G$2,Kraftvärmeprod!$B$1:$VX$1,0),FALSE)/1,0)-IFERROR(VLOOKUP($B247,'Slutlig allokering kvv'!$B$2:$BX$550,MATCH(G$2,'Slutlig allokering kvv'!$B$1:$BX$1,0),FALSE)/1,0))</f>
        <v/>
      </c>
      <c r="H247" t="str">
        <f>IF($D247="","",IFERROR(VLOOKUP($B247,Kraftvärmeprod!$B$1:$BX$550,MATCH(H$2,Kraftvärmeprod!$B$1:$VX$1,0),FALSE)/1,0)-IFERROR(VLOOKUP($B247,'Slutlig allokering kvv'!$B$2:$BX$550,MATCH(H$2,'Slutlig allokering kvv'!$B$1:$BX$1,0),FALSE)/1,0))</f>
        <v/>
      </c>
      <c r="I247" t="str">
        <f>IF($D247="","",IFERROR(VLOOKUP($B247,Kraftvärmeprod!$B$1:$BX$550,MATCH(I$2,Kraftvärmeprod!$B$1:$VX$1,0),FALSE)/1,0)-IFERROR(VLOOKUP($B247,'Slutlig allokering kvv'!$B$2:$BX$550,MATCH(I$2,'Slutlig allokering kvv'!$B$1:$BX$1,0),FALSE)/1,0))</f>
        <v/>
      </c>
      <c r="J247" t="str">
        <f>IF($D247="","",IFERROR(VLOOKUP($B247,Kraftvärmeprod!$B$1:$BX$550,MATCH(J$2,Kraftvärmeprod!$B$1:$VX$1,0),FALSE)/1,0)-IFERROR(VLOOKUP($B247,'Slutlig allokering kvv'!$B$2:$BX$550,MATCH(J$2,'Slutlig allokering kvv'!$B$1:$BX$1,0),FALSE)/1,0))</f>
        <v/>
      </c>
      <c r="K247" t="str">
        <f>IF($D247="","",IFERROR(VLOOKUP($B247,Kraftvärmeprod!$B$1:$BX$550,MATCH(K$2,Kraftvärmeprod!$B$1:$VX$1,0),FALSE)/1,0)-IFERROR(VLOOKUP($B247,'Slutlig allokering kvv'!$B$2:$BX$550,MATCH(K$2,'Slutlig allokering kvv'!$B$1:$BX$1,0),FALSE)/1,0))</f>
        <v/>
      </c>
      <c r="L247" t="str">
        <f>IF($D247="","",IFERROR(VLOOKUP($B247,Kraftvärmeprod!$B$1:$BX$550,MATCH(L$2,Kraftvärmeprod!$B$1:$VX$1,0),FALSE)/1,0)-IFERROR(VLOOKUP($B247,'Slutlig allokering kvv'!$B$2:$BX$550,MATCH(L$2,'Slutlig allokering kvv'!$B$1:$BX$1,0),FALSE)/1,0))</f>
        <v/>
      </c>
      <c r="M247" t="str">
        <f>IF($D247="","",IFERROR(VLOOKUP($B247,Kraftvärmeprod!$B$1:$BX$550,MATCH(M$2,Kraftvärmeprod!$B$1:$VX$1,0),FALSE)/1,0)-IFERROR(VLOOKUP($B247,'Slutlig allokering kvv'!$B$2:$BX$550,MATCH(M$2,'Slutlig allokering kvv'!$B$1:$BX$1,0),FALSE)/1,0))</f>
        <v/>
      </c>
      <c r="N247" t="str">
        <f>IF($D247="","",IFERROR(VLOOKUP($B247,Kraftvärmeprod!$B$1:$BX$550,MATCH(N$2,Kraftvärmeprod!$B$1:$VX$1,0),FALSE)/1,0)-IFERROR(VLOOKUP($B247,'Slutlig allokering kvv'!$B$2:$BX$550,MATCH(N$2,'Slutlig allokering kvv'!$B$1:$BX$1,0),FALSE)/1,0))</f>
        <v/>
      </c>
      <c r="O247" t="str">
        <f>IF($D247="","",IFERROR(VLOOKUP($B247,Kraftvärmeprod!$B$1:$BX$550,MATCH(O$2,Kraftvärmeprod!$B$1:$VX$1,0),FALSE)/1,0)-IFERROR(VLOOKUP($B247,'Slutlig allokering kvv'!$B$2:$BX$550,MATCH(O$2,'Slutlig allokering kvv'!$B$1:$BX$1,0),FALSE)/1,0))</f>
        <v/>
      </c>
      <c r="P247" t="str">
        <f>IF($D247="","",IFERROR(VLOOKUP($B247,Kraftvärmeprod!$B$1:$BX$550,MATCH(P$2,Kraftvärmeprod!$B$1:$VX$1,0),FALSE)/1,0)-IFERROR(VLOOKUP($B247,'Slutlig allokering kvv'!$B$2:$BX$550,MATCH(P$2,'Slutlig allokering kvv'!$B$1:$BX$1,0),FALSE)/1,0))</f>
        <v/>
      </c>
      <c r="Q247" t="str">
        <f>IF($D247="","",IFERROR(VLOOKUP($B247,Kraftvärmeprod!$B$1:$BX$550,MATCH(Q$2,Kraftvärmeprod!$B$1:$VX$1,0),FALSE)/1,0)-IFERROR(VLOOKUP($B247,'Slutlig allokering kvv'!$B$2:$BX$550,MATCH(Q$2,'Slutlig allokering kvv'!$B$1:$BX$1,0),FALSE)/1,0))</f>
        <v/>
      </c>
      <c r="R247" t="str">
        <f>IF($D247="","",IFERROR(VLOOKUP($B247,Kraftvärmeprod!$B$1:$BX$550,MATCH(R$2,Kraftvärmeprod!$B$1:$VX$1,0),FALSE)/1,0)-IFERROR(VLOOKUP($B247,'Slutlig allokering kvv'!$B$2:$BX$550,MATCH(R$2,'Slutlig allokering kvv'!$B$1:$BX$1,0),FALSE)/1,0))</f>
        <v/>
      </c>
      <c r="S247" t="str">
        <f>IF($D247="","",IFERROR(VLOOKUP($B247,Kraftvärmeprod!$B$1:$BX$550,MATCH(S$2,Kraftvärmeprod!$B$1:$VX$1,0),FALSE)/1,0)-IFERROR(VLOOKUP($B247,'Slutlig allokering kvv'!$B$2:$BX$550,MATCH(S$2,'Slutlig allokering kvv'!$B$1:$BX$1,0),FALSE)/1,0))</f>
        <v/>
      </c>
      <c r="T247" t="str">
        <f>IF($D247="","",IFERROR(VLOOKUP($B247,Kraftvärmeprod!$B$1:$BX$550,MATCH(T$2,Kraftvärmeprod!$B$1:$VX$1,0),FALSE)/1,0)-IFERROR(VLOOKUP($B247,'Slutlig allokering kvv'!$B$2:$BX$550,MATCH(T$2,'Slutlig allokering kvv'!$B$1:$BX$1,0),FALSE)/1,0))</f>
        <v/>
      </c>
      <c r="U247" t="str">
        <f>IF($D247="","",IFERROR(VLOOKUP($B247,Kraftvärmeprod!$B$1:$BX$550,MATCH(U$2,Kraftvärmeprod!$B$1:$VX$1,0),FALSE)/1,0)-IFERROR(VLOOKUP($B247,'Slutlig allokering kvv'!$B$2:$BX$550,MATCH(U$2,'Slutlig allokering kvv'!$B$1:$BX$1,0),FALSE)/1,0))</f>
        <v/>
      </c>
      <c r="V247" t="str">
        <f>IF($D247="","",IFERROR(VLOOKUP($B247,Kraftvärmeprod!$B$1:$BX$550,MATCH(V$2,Kraftvärmeprod!$B$1:$VX$1,0),FALSE)/1,0)-IFERROR(VLOOKUP($B247,'Slutlig allokering kvv'!$B$2:$BX$550,MATCH(V$2,'Slutlig allokering kvv'!$B$1:$BX$1,0),FALSE)/1,0))</f>
        <v/>
      </c>
      <c r="W247" t="str">
        <f>IF($D247="","",IFERROR(VLOOKUP($B247,Kraftvärmeprod!$B$1:$BX$550,MATCH(W$2,Kraftvärmeprod!$B$1:$VX$1,0),FALSE)/1,0)-IFERROR(VLOOKUP($B247,'Slutlig allokering kvv'!$B$2:$BX$550,MATCH(W$2,'Slutlig allokering kvv'!$B$1:$BX$1,0),FALSE)/1,0))</f>
        <v/>
      </c>
      <c r="X247" t="str">
        <f>IF($D247="","",IFERROR(VLOOKUP($B247,Kraftvärmeprod!$B$1:$BX$550,MATCH(X$2,Kraftvärmeprod!$B$1:$VX$1,0),FALSE)/1,0)-IFERROR(VLOOKUP($B247,'Slutlig allokering kvv'!$B$2:$BX$550,MATCH(X$2,'Slutlig allokering kvv'!$B$1:$BX$1,0),FALSE)/1,0))</f>
        <v/>
      </c>
      <c r="Y247" t="str">
        <f>IF($D247="","",IFERROR(VLOOKUP($B247,Kraftvärmeprod!$B$1:$BX$550,MATCH(Y$2,Kraftvärmeprod!$B$1:$VX$1,0),FALSE)/1,0)-IFERROR(VLOOKUP($B247,'Slutlig allokering kvv'!$B$2:$BX$550,MATCH(Y$2,'Slutlig allokering kvv'!$B$1:$BX$1,0),FALSE)/1,0))</f>
        <v/>
      </c>
      <c r="Z247" t="str">
        <f>IF($D247="","",IFERROR(VLOOKUP($B247,Kraftvärmeprod!$B$1:$BX$550,MATCH(Z$2,Kraftvärmeprod!$B$1:$VX$1,0),FALSE)/1,0)-IFERROR(VLOOKUP($B247,'Slutlig allokering kvv'!$B$2:$BX$550,MATCH(Z$2,'Slutlig allokering kvv'!$B$1:$BX$1,0),FALSE)/1,0))</f>
        <v/>
      </c>
      <c r="AA247" t="str">
        <f>IF($D247="","",IFERROR(VLOOKUP($B247,Kraftvärmeprod!$B$1:$BX$550,MATCH(AA$2,Kraftvärmeprod!$B$1:$VX$1,0),FALSE)/1,0)-IFERROR(VLOOKUP($B247,'Slutlig allokering kvv'!$B$2:$BX$550,MATCH(AA$2,'Slutlig allokering kvv'!$B$1:$BX$1,0),FALSE)/1,0))</f>
        <v/>
      </c>
      <c r="AB247" t="str">
        <f>IF($D247="","",IFERROR(VLOOKUP($B247,Kraftvärmeprod!$B$1:$BX$550,MATCH(AB$2,Kraftvärmeprod!$B$1:$VX$1,0),FALSE)/1,0)-IFERROR(VLOOKUP($B247,'Slutlig allokering kvv'!$B$2:$BX$550,MATCH(AB$2,'Slutlig allokering kvv'!$B$1:$BX$1,0),FALSE)/1,0))</f>
        <v/>
      </c>
      <c r="AC247" t="str">
        <f>IF($D247="","",IFERROR(VLOOKUP($B247,Kraftvärmeprod!$B$1:$BX$550,MATCH(AC$2,Kraftvärmeprod!$B$1:$VX$1,0),FALSE)/1,0)-IFERROR(VLOOKUP($B247,'Slutlig allokering kvv'!$B$2:$BX$550,MATCH(AC$2,'Slutlig allokering kvv'!$B$1:$BX$1,0),FALSE)/1,0))</f>
        <v/>
      </c>
      <c r="AD247" t="str">
        <f>IF($D247="","",IFERROR(VLOOKUP($B247,Kraftvärmeprod!$B$1:$BX$550,MATCH(AD$2,Kraftvärmeprod!$B$1:$VX$1,0),FALSE)/1,0)-IFERROR(VLOOKUP($B247,'Slutlig allokering kvv'!$B$2:$BX$550,MATCH(AD$2,'Slutlig allokering kvv'!$B$1:$BX$1,0),FALSE)/1,0))</f>
        <v/>
      </c>
      <c r="AE247" t="str">
        <f>IF($D247="","",IFERROR(VLOOKUP($B247,Miljö!$B$1:$E$550,MATCH("Hjälpel kraftvärme (GWh)",Miljö!$B$1:$E$1,0),FALSE)/1,0)-IFERROR(VLOOKUP($B247,'Slutlig allokering kvv'!$B$2:$BX$549,MATCH(AE$2,'Slutlig allokering kvv'!$B$1:$BX$1,0),FALSE)/1,0))</f>
        <v/>
      </c>
      <c r="AI247" s="274">
        <f t="shared" si="12"/>
        <v>0</v>
      </c>
      <c r="AK247">
        <f>IFERROR(VLOOKUP($B247,'Slutlig allokering kvv'!$B$2:$AX$549,MATCH("Summa slutlig allokerad tillförd energi (utan hjälpel och rökgaskondensering):",'Slutlig allokering kvv'!$B$1:$AX$1,0),FALSE)/1,"")</f>
        <v>0</v>
      </c>
      <c r="AM247" s="275" t="str">
        <f>IFERROR(1-VLOOKUP($B247,'Slutlig allokering kvv'!$B$2:$AX$549,MATCH("Andel av bränsle i kvv som allokerats till värme, exklusive rökgaskondensering och hjälpel",'Slutlig allokering kvv'!$B$1:$AX$1,0),FALSE),"")</f>
        <v/>
      </c>
      <c r="AO247" s="115" t="str">
        <f t="shared" si="13"/>
        <v/>
      </c>
      <c r="AP247" s="276" t="str">
        <f t="shared" si="14"/>
        <v/>
      </c>
      <c r="AR247" s="115" t="str">
        <f t="shared" si="15"/>
        <v/>
      </c>
    </row>
    <row r="248" spans="1:44">
      <c r="A248" t="s">
        <v>393</v>
      </c>
      <c r="B248" t="s">
        <v>402</v>
      </c>
      <c r="C248" t="str">
        <f>IFERROR(VLOOKUP($B248,Kraftvärmeprod!$B$1:$AH$479,MATCH(C$2,Kraftvärmeprod!$B$1:$AG$1,0),FALSE)/1,"")</f>
        <v/>
      </c>
      <c r="D248" t="str">
        <f>IFERROR(VLOOKUP($B248,Kraftvärmeprod!$B$1:$AH$479,MATCH(D$2,Kraftvärmeprod!$B$1:$AG$1,0),FALSE)/1,"")</f>
        <v/>
      </c>
      <c r="F248" t="str">
        <f>IF($D248="","",IFERROR(VLOOKUP($B248,Kraftvärmeprod!$B$1:$BX$550,MATCH(F$2,Kraftvärmeprod!$B$1:$VX$1,0),FALSE)/1,0)-IFERROR(VLOOKUP($B248,'Slutlig allokering kvv'!$B$2:$BX$550,MATCH(F$2,'Slutlig allokering kvv'!$B$1:$BX$1,0),FALSE)/1,0))</f>
        <v/>
      </c>
      <c r="G248" t="str">
        <f>IF($D248="","",IFERROR(VLOOKUP($B248,Kraftvärmeprod!$B$1:$BX$550,MATCH(G$2,Kraftvärmeprod!$B$1:$VX$1,0),FALSE)/1,0)-IFERROR(VLOOKUP($B248,'Slutlig allokering kvv'!$B$2:$BX$550,MATCH(G$2,'Slutlig allokering kvv'!$B$1:$BX$1,0),FALSE)/1,0))</f>
        <v/>
      </c>
      <c r="H248" t="str">
        <f>IF($D248="","",IFERROR(VLOOKUP($B248,Kraftvärmeprod!$B$1:$BX$550,MATCH(H$2,Kraftvärmeprod!$B$1:$VX$1,0),FALSE)/1,0)-IFERROR(VLOOKUP($B248,'Slutlig allokering kvv'!$B$2:$BX$550,MATCH(H$2,'Slutlig allokering kvv'!$B$1:$BX$1,0),FALSE)/1,0))</f>
        <v/>
      </c>
      <c r="I248" t="str">
        <f>IF($D248="","",IFERROR(VLOOKUP($B248,Kraftvärmeprod!$B$1:$BX$550,MATCH(I$2,Kraftvärmeprod!$B$1:$VX$1,0),FALSE)/1,0)-IFERROR(VLOOKUP($B248,'Slutlig allokering kvv'!$B$2:$BX$550,MATCH(I$2,'Slutlig allokering kvv'!$B$1:$BX$1,0),FALSE)/1,0))</f>
        <v/>
      </c>
      <c r="J248" t="str">
        <f>IF($D248="","",IFERROR(VLOOKUP($B248,Kraftvärmeprod!$B$1:$BX$550,MATCH(J$2,Kraftvärmeprod!$B$1:$VX$1,0),FALSE)/1,0)-IFERROR(VLOOKUP($B248,'Slutlig allokering kvv'!$B$2:$BX$550,MATCH(J$2,'Slutlig allokering kvv'!$B$1:$BX$1,0),FALSE)/1,0))</f>
        <v/>
      </c>
      <c r="K248" t="str">
        <f>IF($D248="","",IFERROR(VLOOKUP($B248,Kraftvärmeprod!$B$1:$BX$550,MATCH(K$2,Kraftvärmeprod!$B$1:$VX$1,0),FALSE)/1,0)-IFERROR(VLOOKUP($B248,'Slutlig allokering kvv'!$B$2:$BX$550,MATCH(K$2,'Slutlig allokering kvv'!$B$1:$BX$1,0),FALSE)/1,0))</f>
        <v/>
      </c>
      <c r="L248" t="str">
        <f>IF($D248="","",IFERROR(VLOOKUP($B248,Kraftvärmeprod!$B$1:$BX$550,MATCH(L$2,Kraftvärmeprod!$B$1:$VX$1,0),FALSE)/1,0)-IFERROR(VLOOKUP($B248,'Slutlig allokering kvv'!$B$2:$BX$550,MATCH(L$2,'Slutlig allokering kvv'!$B$1:$BX$1,0),FALSE)/1,0))</f>
        <v/>
      </c>
      <c r="M248" t="str">
        <f>IF($D248="","",IFERROR(VLOOKUP($B248,Kraftvärmeprod!$B$1:$BX$550,MATCH(M$2,Kraftvärmeprod!$B$1:$VX$1,0),FALSE)/1,0)-IFERROR(VLOOKUP($B248,'Slutlig allokering kvv'!$B$2:$BX$550,MATCH(M$2,'Slutlig allokering kvv'!$B$1:$BX$1,0),FALSE)/1,0))</f>
        <v/>
      </c>
      <c r="N248" t="str">
        <f>IF($D248="","",IFERROR(VLOOKUP($B248,Kraftvärmeprod!$B$1:$BX$550,MATCH(N$2,Kraftvärmeprod!$B$1:$VX$1,0),FALSE)/1,0)-IFERROR(VLOOKUP($B248,'Slutlig allokering kvv'!$B$2:$BX$550,MATCH(N$2,'Slutlig allokering kvv'!$B$1:$BX$1,0),FALSE)/1,0))</f>
        <v/>
      </c>
      <c r="O248" t="str">
        <f>IF($D248="","",IFERROR(VLOOKUP($B248,Kraftvärmeprod!$B$1:$BX$550,MATCH(O$2,Kraftvärmeprod!$B$1:$VX$1,0),FALSE)/1,0)-IFERROR(VLOOKUP($B248,'Slutlig allokering kvv'!$B$2:$BX$550,MATCH(O$2,'Slutlig allokering kvv'!$B$1:$BX$1,0),FALSE)/1,0))</f>
        <v/>
      </c>
      <c r="P248" t="str">
        <f>IF($D248="","",IFERROR(VLOOKUP($B248,Kraftvärmeprod!$B$1:$BX$550,MATCH(P$2,Kraftvärmeprod!$B$1:$VX$1,0),FALSE)/1,0)-IFERROR(VLOOKUP($B248,'Slutlig allokering kvv'!$B$2:$BX$550,MATCH(P$2,'Slutlig allokering kvv'!$B$1:$BX$1,0),FALSE)/1,0))</f>
        <v/>
      </c>
      <c r="Q248" t="str">
        <f>IF($D248="","",IFERROR(VLOOKUP($B248,Kraftvärmeprod!$B$1:$BX$550,MATCH(Q$2,Kraftvärmeprod!$B$1:$VX$1,0),FALSE)/1,0)-IFERROR(VLOOKUP($B248,'Slutlig allokering kvv'!$B$2:$BX$550,MATCH(Q$2,'Slutlig allokering kvv'!$B$1:$BX$1,0),FALSE)/1,0))</f>
        <v/>
      </c>
      <c r="R248" t="str">
        <f>IF($D248="","",IFERROR(VLOOKUP($B248,Kraftvärmeprod!$B$1:$BX$550,MATCH(R$2,Kraftvärmeprod!$B$1:$VX$1,0),FALSE)/1,0)-IFERROR(VLOOKUP($B248,'Slutlig allokering kvv'!$B$2:$BX$550,MATCH(R$2,'Slutlig allokering kvv'!$B$1:$BX$1,0),FALSE)/1,0))</f>
        <v/>
      </c>
      <c r="S248" t="str">
        <f>IF($D248="","",IFERROR(VLOOKUP($B248,Kraftvärmeprod!$B$1:$BX$550,MATCH(S$2,Kraftvärmeprod!$B$1:$VX$1,0),FALSE)/1,0)-IFERROR(VLOOKUP($B248,'Slutlig allokering kvv'!$B$2:$BX$550,MATCH(S$2,'Slutlig allokering kvv'!$B$1:$BX$1,0),FALSE)/1,0))</f>
        <v/>
      </c>
      <c r="T248" t="str">
        <f>IF($D248="","",IFERROR(VLOOKUP($B248,Kraftvärmeprod!$B$1:$BX$550,MATCH(T$2,Kraftvärmeprod!$B$1:$VX$1,0),FALSE)/1,0)-IFERROR(VLOOKUP($B248,'Slutlig allokering kvv'!$B$2:$BX$550,MATCH(T$2,'Slutlig allokering kvv'!$B$1:$BX$1,0),FALSE)/1,0))</f>
        <v/>
      </c>
      <c r="U248" t="str">
        <f>IF($D248="","",IFERROR(VLOOKUP($B248,Kraftvärmeprod!$B$1:$BX$550,MATCH(U$2,Kraftvärmeprod!$B$1:$VX$1,0),FALSE)/1,0)-IFERROR(VLOOKUP($B248,'Slutlig allokering kvv'!$B$2:$BX$550,MATCH(U$2,'Slutlig allokering kvv'!$B$1:$BX$1,0),FALSE)/1,0))</f>
        <v/>
      </c>
      <c r="V248" t="str">
        <f>IF($D248="","",IFERROR(VLOOKUP($B248,Kraftvärmeprod!$B$1:$BX$550,MATCH(V$2,Kraftvärmeprod!$B$1:$VX$1,0),FALSE)/1,0)-IFERROR(VLOOKUP($B248,'Slutlig allokering kvv'!$B$2:$BX$550,MATCH(V$2,'Slutlig allokering kvv'!$B$1:$BX$1,0),FALSE)/1,0))</f>
        <v/>
      </c>
      <c r="W248" t="str">
        <f>IF($D248="","",IFERROR(VLOOKUP($B248,Kraftvärmeprod!$B$1:$BX$550,MATCH(W$2,Kraftvärmeprod!$B$1:$VX$1,0),FALSE)/1,0)-IFERROR(VLOOKUP($B248,'Slutlig allokering kvv'!$B$2:$BX$550,MATCH(W$2,'Slutlig allokering kvv'!$B$1:$BX$1,0),FALSE)/1,0))</f>
        <v/>
      </c>
      <c r="X248" t="str">
        <f>IF($D248="","",IFERROR(VLOOKUP($B248,Kraftvärmeprod!$B$1:$BX$550,MATCH(X$2,Kraftvärmeprod!$B$1:$VX$1,0),FALSE)/1,0)-IFERROR(VLOOKUP($B248,'Slutlig allokering kvv'!$B$2:$BX$550,MATCH(X$2,'Slutlig allokering kvv'!$B$1:$BX$1,0),FALSE)/1,0))</f>
        <v/>
      </c>
      <c r="Y248" t="str">
        <f>IF($D248="","",IFERROR(VLOOKUP($B248,Kraftvärmeprod!$B$1:$BX$550,MATCH(Y$2,Kraftvärmeprod!$B$1:$VX$1,0),FALSE)/1,0)-IFERROR(VLOOKUP($B248,'Slutlig allokering kvv'!$B$2:$BX$550,MATCH(Y$2,'Slutlig allokering kvv'!$B$1:$BX$1,0),FALSE)/1,0))</f>
        <v/>
      </c>
      <c r="Z248" t="str">
        <f>IF($D248="","",IFERROR(VLOOKUP($B248,Kraftvärmeprod!$B$1:$BX$550,MATCH(Z$2,Kraftvärmeprod!$B$1:$VX$1,0),FALSE)/1,0)-IFERROR(VLOOKUP($B248,'Slutlig allokering kvv'!$B$2:$BX$550,MATCH(Z$2,'Slutlig allokering kvv'!$B$1:$BX$1,0),FALSE)/1,0))</f>
        <v/>
      </c>
      <c r="AA248" t="str">
        <f>IF($D248="","",IFERROR(VLOOKUP($B248,Kraftvärmeprod!$B$1:$BX$550,MATCH(AA$2,Kraftvärmeprod!$B$1:$VX$1,0),FALSE)/1,0)-IFERROR(VLOOKUP($B248,'Slutlig allokering kvv'!$B$2:$BX$550,MATCH(AA$2,'Slutlig allokering kvv'!$B$1:$BX$1,0),FALSE)/1,0))</f>
        <v/>
      </c>
      <c r="AB248" t="str">
        <f>IF($D248="","",IFERROR(VLOOKUP($B248,Kraftvärmeprod!$B$1:$BX$550,MATCH(AB$2,Kraftvärmeprod!$B$1:$VX$1,0),FALSE)/1,0)-IFERROR(VLOOKUP($B248,'Slutlig allokering kvv'!$B$2:$BX$550,MATCH(AB$2,'Slutlig allokering kvv'!$B$1:$BX$1,0),FALSE)/1,0))</f>
        <v/>
      </c>
      <c r="AC248" t="str">
        <f>IF($D248="","",IFERROR(VLOOKUP($B248,Kraftvärmeprod!$B$1:$BX$550,MATCH(AC$2,Kraftvärmeprod!$B$1:$VX$1,0),FALSE)/1,0)-IFERROR(VLOOKUP($B248,'Slutlig allokering kvv'!$B$2:$BX$550,MATCH(AC$2,'Slutlig allokering kvv'!$B$1:$BX$1,0),FALSE)/1,0))</f>
        <v/>
      </c>
      <c r="AD248" t="str">
        <f>IF($D248="","",IFERROR(VLOOKUP($B248,Kraftvärmeprod!$B$1:$BX$550,MATCH(AD$2,Kraftvärmeprod!$B$1:$VX$1,0),FALSE)/1,0)-IFERROR(VLOOKUP($B248,'Slutlig allokering kvv'!$B$2:$BX$550,MATCH(AD$2,'Slutlig allokering kvv'!$B$1:$BX$1,0),FALSE)/1,0))</f>
        <v/>
      </c>
      <c r="AE248" t="str">
        <f>IF($D248="","",IFERROR(VLOOKUP($B248,Miljö!$B$1:$E$550,MATCH("Hjälpel kraftvärme (GWh)",Miljö!$B$1:$E$1,0),FALSE)/1,0)-IFERROR(VLOOKUP($B248,'Slutlig allokering kvv'!$B$2:$BX$549,MATCH(AE$2,'Slutlig allokering kvv'!$B$1:$BX$1,0),FALSE)/1,0))</f>
        <v/>
      </c>
      <c r="AI248" s="274">
        <f t="shared" si="12"/>
        <v>0</v>
      </c>
      <c r="AK248">
        <f>IFERROR(VLOOKUP($B248,'Slutlig allokering kvv'!$B$2:$AX$549,MATCH("Summa slutlig allokerad tillförd energi (utan hjälpel och rökgaskondensering):",'Slutlig allokering kvv'!$B$1:$AX$1,0),FALSE)/1,"")</f>
        <v>0</v>
      </c>
      <c r="AM248" s="275" t="str">
        <f>IFERROR(1-VLOOKUP($B248,'Slutlig allokering kvv'!$B$2:$AX$549,MATCH("Andel av bränsle i kvv som allokerats till värme, exklusive rökgaskondensering och hjälpel",'Slutlig allokering kvv'!$B$1:$AX$1,0),FALSE),"")</f>
        <v/>
      </c>
      <c r="AO248" s="115" t="str">
        <f t="shared" si="13"/>
        <v/>
      </c>
      <c r="AP248" s="276" t="str">
        <f t="shared" si="14"/>
        <v/>
      </c>
      <c r="AR248" s="115" t="str">
        <f t="shared" si="15"/>
        <v/>
      </c>
    </row>
    <row r="249" spans="1:44">
      <c r="A249" t="s">
        <v>393</v>
      </c>
      <c r="B249" t="s">
        <v>404</v>
      </c>
      <c r="C249" t="str">
        <f>IFERROR(VLOOKUP($B249,Kraftvärmeprod!$B$1:$AH$479,MATCH(C$2,Kraftvärmeprod!$B$1:$AG$1,0),FALSE)/1,"")</f>
        <v/>
      </c>
      <c r="D249" t="str">
        <f>IFERROR(VLOOKUP($B249,Kraftvärmeprod!$B$1:$AH$479,MATCH(D$2,Kraftvärmeprod!$B$1:$AG$1,0),FALSE)/1,"")</f>
        <v/>
      </c>
      <c r="F249" t="str">
        <f>IF($D249="","",IFERROR(VLOOKUP($B249,Kraftvärmeprod!$B$1:$BX$550,MATCH(F$2,Kraftvärmeprod!$B$1:$VX$1,0),FALSE)/1,0)-IFERROR(VLOOKUP($B249,'Slutlig allokering kvv'!$B$2:$BX$550,MATCH(F$2,'Slutlig allokering kvv'!$B$1:$BX$1,0),FALSE)/1,0))</f>
        <v/>
      </c>
      <c r="G249" t="str">
        <f>IF($D249="","",IFERROR(VLOOKUP($B249,Kraftvärmeprod!$B$1:$BX$550,MATCH(G$2,Kraftvärmeprod!$B$1:$VX$1,0),FALSE)/1,0)-IFERROR(VLOOKUP($B249,'Slutlig allokering kvv'!$B$2:$BX$550,MATCH(G$2,'Slutlig allokering kvv'!$B$1:$BX$1,0),FALSE)/1,0))</f>
        <v/>
      </c>
      <c r="H249" t="str">
        <f>IF($D249="","",IFERROR(VLOOKUP($B249,Kraftvärmeprod!$B$1:$BX$550,MATCH(H$2,Kraftvärmeprod!$B$1:$VX$1,0),FALSE)/1,0)-IFERROR(VLOOKUP($B249,'Slutlig allokering kvv'!$B$2:$BX$550,MATCH(H$2,'Slutlig allokering kvv'!$B$1:$BX$1,0),FALSE)/1,0))</f>
        <v/>
      </c>
      <c r="I249" t="str">
        <f>IF($D249="","",IFERROR(VLOOKUP($B249,Kraftvärmeprod!$B$1:$BX$550,MATCH(I$2,Kraftvärmeprod!$B$1:$VX$1,0),FALSE)/1,0)-IFERROR(VLOOKUP($B249,'Slutlig allokering kvv'!$B$2:$BX$550,MATCH(I$2,'Slutlig allokering kvv'!$B$1:$BX$1,0),FALSE)/1,0))</f>
        <v/>
      </c>
      <c r="J249" t="str">
        <f>IF($D249="","",IFERROR(VLOOKUP($B249,Kraftvärmeprod!$B$1:$BX$550,MATCH(J$2,Kraftvärmeprod!$B$1:$VX$1,0),FALSE)/1,0)-IFERROR(VLOOKUP($B249,'Slutlig allokering kvv'!$B$2:$BX$550,MATCH(J$2,'Slutlig allokering kvv'!$B$1:$BX$1,0),FALSE)/1,0))</f>
        <v/>
      </c>
      <c r="K249" t="str">
        <f>IF($D249="","",IFERROR(VLOOKUP($B249,Kraftvärmeprod!$B$1:$BX$550,MATCH(K$2,Kraftvärmeprod!$B$1:$VX$1,0),FALSE)/1,0)-IFERROR(VLOOKUP($B249,'Slutlig allokering kvv'!$B$2:$BX$550,MATCH(K$2,'Slutlig allokering kvv'!$B$1:$BX$1,0),FALSE)/1,0))</f>
        <v/>
      </c>
      <c r="L249" t="str">
        <f>IF($D249="","",IFERROR(VLOOKUP($B249,Kraftvärmeprod!$B$1:$BX$550,MATCH(L$2,Kraftvärmeprod!$B$1:$VX$1,0),FALSE)/1,0)-IFERROR(VLOOKUP($B249,'Slutlig allokering kvv'!$B$2:$BX$550,MATCH(L$2,'Slutlig allokering kvv'!$B$1:$BX$1,0),FALSE)/1,0))</f>
        <v/>
      </c>
      <c r="M249" t="str">
        <f>IF($D249="","",IFERROR(VLOOKUP($B249,Kraftvärmeprod!$B$1:$BX$550,MATCH(M$2,Kraftvärmeprod!$B$1:$VX$1,0),FALSE)/1,0)-IFERROR(VLOOKUP($B249,'Slutlig allokering kvv'!$B$2:$BX$550,MATCH(M$2,'Slutlig allokering kvv'!$B$1:$BX$1,0),FALSE)/1,0))</f>
        <v/>
      </c>
      <c r="N249" t="str">
        <f>IF($D249="","",IFERROR(VLOOKUP($B249,Kraftvärmeprod!$B$1:$BX$550,MATCH(N$2,Kraftvärmeprod!$B$1:$VX$1,0),FALSE)/1,0)-IFERROR(VLOOKUP($B249,'Slutlig allokering kvv'!$B$2:$BX$550,MATCH(N$2,'Slutlig allokering kvv'!$B$1:$BX$1,0),FALSE)/1,0))</f>
        <v/>
      </c>
      <c r="O249" t="str">
        <f>IF($D249="","",IFERROR(VLOOKUP($B249,Kraftvärmeprod!$B$1:$BX$550,MATCH(O$2,Kraftvärmeprod!$B$1:$VX$1,0),FALSE)/1,0)-IFERROR(VLOOKUP($B249,'Slutlig allokering kvv'!$B$2:$BX$550,MATCH(O$2,'Slutlig allokering kvv'!$B$1:$BX$1,0),FALSE)/1,0))</f>
        <v/>
      </c>
      <c r="P249" t="str">
        <f>IF($D249="","",IFERROR(VLOOKUP($B249,Kraftvärmeprod!$B$1:$BX$550,MATCH(P$2,Kraftvärmeprod!$B$1:$VX$1,0),FALSE)/1,0)-IFERROR(VLOOKUP($B249,'Slutlig allokering kvv'!$B$2:$BX$550,MATCH(P$2,'Slutlig allokering kvv'!$B$1:$BX$1,0),FALSE)/1,0))</f>
        <v/>
      </c>
      <c r="Q249" t="str">
        <f>IF($D249="","",IFERROR(VLOOKUP($B249,Kraftvärmeprod!$B$1:$BX$550,MATCH(Q$2,Kraftvärmeprod!$B$1:$VX$1,0),FALSE)/1,0)-IFERROR(VLOOKUP($B249,'Slutlig allokering kvv'!$B$2:$BX$550,MATCH(Q$2,'Slutlig allokering kvv'!$B$1:$BX$1,0),FALSE)/1,0))</f>
        <v/>
      </c>
      <c r="R249" t="str">
        <f>IF($D249="","",IFERROR(VLOOKUP($B249,Kraftvärmeprod!$B$1:$BX$550,MATCH(R$2,Kraftvärmeprod!$B$1:$VX$1,0),FALSE)/1,0)-IFERROR(VLOOKUP($B249,'Slutlig allokering kvv'!$B$2:$BX$550,MATCH(R$2,'Slutlig allokering kvv'!$B$1:$BX$1,0),FALSE)/1,0))</f>
        <v/>
      </c>
      <c r="S249" t="str">
        <f>IF($D249="","",IFERROR(VLOOKUP($B249,Kraftvärmeprod!$B$1:$BX$550,MATCH(S$2,Kraftvärmeprod!$B$1:$VX$1,0),FALSE)/1,0)-IFERROR(VLOOKUP($B249,'Slutlig allokering kvv'!$B$2:$BX$550,MATCH(S$2,'Slutlig allokering kvv'!$B$1:$BX$1,0),FALSE)/1,0))</f>
        <v/>
      </c>
      <c r="T249" t="str">
        <f>IF($D249="","",IFERROR(VLOOKUP($B249,Kraftvärmeprod!$B$1:$BX$550,MATCH(T$2,Kraftvärmeprod!$B$1:$VX$1,0),FALSE)/1,0)-IFERROR(VLOOKUP($B249,'Slutlig allokering kvv'!$B$2:$BX$550,MATCH(T$2,'Slutlig allokering kvv'!$B$1:$BX$1,0),FALSE)/1,0))</f>
        <v/>
      </c>
      <c r="U249" t="str">
        <f>IF($D249="","",IFERROR(VLOOKUP($B249,Kraftvärmeprod!$B$1:$BX$550,MATCH(U$2,Kraftvärmeprod!$B$1:$VX$1,0),FALSE)/1,0)-IFERROR(VLOOKUP($B249,'Slutlig allokering kvv'!$B$2:$BX$550,MATCH(U$2,'Slutlig allokering kvv'!$B$1:$BX$1,0),FALSE)/1,0))</f>
        <v/>
      </c>
      <c r="V249" t="str">
        <f>IF($D249="","",IFERROR(VLOOKUP($B249,Kraftvärmeprod!$B$1:$BX$550,MATCH(V$2,Kraftvärmeprod!$B$1:$VX$1,0),FALSE)/1,0)-IFERROR(VLOOKUP($B249,'Slutlig allokering kvv'!$B$2:$BX$550,MATCH(V$2,'Slutlig allokering kvv'!$B$1:$BX$1,0),FALSE)/1,0))</f>
        <v/>
      </c>
      <c r="W249" t="str">
        <f>IF($D249="","",IFERROR(VLOOKUP($B249,Kraftvärmeprod!$B$1:$BX$550,MATCH(W$2,Kraftvärmeprod!$B$1:$VX$1,0),FALSE)/1,0)-IFERROR(VLOOKUP($B249,'Slutlig allokering kvv'!$B$2:$BX$550,MATCH(W$2,'Slutlig allokering kvv'!$B$1:$BX$1,0),FALSE)/1,0))</f>
        <v/>
      </c>
      <c r="X249" t="str">
        <f>IF($D249="","",IFERROR(VLOOKUP($B249,Kraftvärmeprod!$B$1:$BX$550,MATCH(X$2,Kraftvärmeprod!$B$1:$VX$1,0),FALSE)/1,0)-IFERROR(VLOOKUP($B249,'Slutlig allokering kvv'!$B$2:$BX$550,MATCH(X$2,'Slutlig allokering kvv'!$B$1:$BX$1,0),FALSE)/1,0))</f>
        <v/>
      </c>
      <c r="Y249" t="str">
        <f>IF($D249="","",IFERROR(VLOOKUP($B249,Kraftvärmeprod!$B$1:$BX$550,MATCH(Y$2,Kraftvärmeprod!$B$1:$VX$1,0),FALSE)/1,0)-IFERROR(VLOOKUP($B249,'Slutlig allokering kvv'!$B$2:$BX$550,MATCH(Y$2,'Slutlig allokering kvv'!$B$1:$BX$1,0),FALSE)/1,0))</f>
        <v/>
      </c>
      <c r="Z249" t="str">
        <f>IF($D249="","",IFERROR(VLOOKUP($B249,Kraftvärmeprod!$B$1:$BX$550,MATCH(Z$2,Kraftvärmeprod!$B$1:$VX$1,0),FALSE)/1,0)-IFERROR(VLOOKUP($B249,'Slutlig allokering kvv'!$B$2:$BX$550,MATCH(Z$2,'Slutlig allokering kvv'!$B$1:$BX$1,0),FALSE)/1,0))</f>
        <v/>
      </c>
      <c r="AA249" t="str">
        <f>IF($D249="","",IFERROR(VLOOKUP($B249,Kraftvärmeprod!$B$1:$BX$550,MATCH(AA$2,Kraftvärmeprod!$B$1:$VX$1,0),FALSE)/1,0)-IFERROR(VLOOKUP($B249,'Slutlig allokering kvv'!$B$2:$BX$550,MATCH(AA$2,'Slutlig allokering kvv'!$B$1:$BX$1,0),FALSE)/1,0))</f>
        <v/>
      </c>
      <c r="AB249" t="str">
        <f>IF($D249="","",IFERROR(VLOOKUP($B249,Kraftvärmeprod!$B$1:$BX$550,MATCH(AB$2,Kraftvärmeprod!$B$1:$VX$1,0),FALSE)/1,0)-IFERROR(VLOOKUP($B249,'Slutlig allokering kvv'!$B$2:$BX$550,MATCH(AB$2,'Slutlig allokering kvv'!$B$1:$BX$1,0),FALSE)/1,0))</f>
        <v/>
      </c>
      <c r="AC249" t="str">
        <f>IF($D249="","",IFERROR(VLOOKUP($B249,Kraftvärmeprod!$B$1:$BX$550,MATCH(AC$2,Kraftvärmeprod!$B$1:$VX$1,0),FALSE)/1,0)-IFERROR(VLOOKUP($B249,'Slutlig allokering kvv'!$B$2:$BX$550,MATCH(AC$2,'Slutlig allokering kvv'!$B$1:$BX$1,0),FALSE)/1,0))</f>
        <v/>
      </c>
      <c r="AD249" t="str">
        <f>IF($D249="","",IFERROR(VLOOKUP($B249,Kraftvärmeprod!$B$1:$BX$550,MATCH(AD$2,Kraftvärmeprod!$B$1:$VX$1,0),FALSE)/1,0)-IFERROR(VLOOKUP($B249,'Slutlig allokering kvv'!$B$2:$BX$550,MATCH(AD$2,'Slutlig allokering kvv'!$B$1:$BX$1,0),FALSE)/1,0))</f>
        <v/>
      </c>
      <c r="AE249" t="str">
        <f>IF($D249="","",IFERROR(VLOOKUP($B249,Miljö!$B$1:$E$550,MATCH("Hjälpel kraftvärme (GWh)",Miljö!$B$1:$E$1,0),FALSE)/1,0)-IFERROR(VLOOKUP($B249,'Slutlig allokering kvv'!$B$2:$BX$549,MATCH(AE$2,'Slutlig allokering kvv'!$B$1:$BX$1,0),FALSE)/1,0))</f>
        <v/>
      </c>
      <c r="AI249" s="274">
        <f t="shared" si="12"/>
        <v>0</v>
      </c>
      <c r="AK249">
        <f>IFERROR(VLOOKUP($B249,'Slutlig allokering kvv'!$B$2:$AX$549,MATCH("Summa slutlig allokerad tillförd energi (utan hjälpel och rökgaskondensering):",'Slutlig allokering kvv'!$B$1:$AX$1,0),FALSE)/1,"")</f>
        <v>0</v>
      </c>
      <c r="AM249" s="275" t="str">
        <f>IFERROR(1-VLOOKUP($B249,'Slutlig allokering kvv'!$B$2:$AX$549,MATCH("Andel av bränsle i kvv som allokerats till värme, exklusive rökgaskondensering och hjälpel",'Slutlig allokering kvv'!$B$1:$AX$1,0),FALSE),"")</f>
        <v/>
      </c>
      <c r="AO249" s="115" t="str">
        <f t="shared" si="13"/>
        <v/>
      </c>
      <c r="AP249" s="276" t="str">
        <f t="shared" si="14"/>
        <v/>
      </c>
      <c r="AR249" s="115" t="str">
        <f t="shared" si="15"/>
        <v/>
      </c>
    </row>
    <row r="250" spans="1:44">
      <c r="A250" t="s">
        <v>393</v>
      </c>
      <c r="B250" t="s">
        <v>407</v>
      </c>
      <c r="C250" t="str">
        <f>IFERROR(VLOOKUP($B250,Kraftvärmeprod!$B$1:$AH$479,MATCH(C$2,Kraftvärmeprod!$B$1:$AG$1,0),FALSE)/1,"")</f>
        <v/>
      </c>
      <c r="D250">
        <f>IFERROR(VLOOKUP($B250,Kraftvärmeprod!$B$1:$AH$479,MATCH(D$2,Kraftvärmeprod!$B$1:$AG$1,0),FALSE)/1,"")</f>
        <v>0.24399999999999999</v>
      </c>
      <c r="F250">
        <f>IF($D250="","",IFERROR(VLOOKUP($B250,Kraftvärmeprod!$B$1:$BX$550,MATCH(F$2,Kraftvärmeprod!$B$1:$VX$1,0),FALSE)/1,0)-IFERROR(VLOOKUP($B250,'Slutlig allokering kvv'!$B$2:$BX$550,MATCH(F$2,'Slutlig allokering kvv'!$B$1:$BX$1,0),FALSE)/1,0))</f>
        <v>0</v>
      </c>
      <c r="G250">
        <f>IF($D250="","",IFERROR(VLOOKUP($B250,Kraftvärmeprod!$B$1:$BX$550,MATCH(G$2,Kraftvärmeprod!$B$1:$VX$1,0),FALSE)/1,0)-IFERROR(VLOOKUP($B250,'Slutlig allokering kvv'!$B$2:$BX$550,MATCH(G$2,'Slutlig allokering kvv'!$B$1:$BX$1,0),FALSE)/1,0))</f>
        <v>0</v>
      </c>
      <c r="H250">
        <f>IF($D250="","",IFERROR(VLOOKUP($B250,Kraftvärmeprod!$B$1:$BX$550,MATCH(H$2,Kraftvärmeprod!$B$1:$VX$1,0),FALSE)/1,0)-IFERROR(VLOOKUP($B250,'Slutlig allokering kvv'!$B$2:$BX$550,MATCH(H$2,'Slutlig allokering kvv'!$B$1:$BX$1,0),FALSE)/1,0))</f>
        <v>0</v>
      </c>
      <c r="I250">
        <f>IF($D250="","",IFERROR(VLOOKUP($B250,Kraftvärmeprod!$B$1:$BX$550,MATCH(I$2,Kraftvärmeprod!$B$1:$VX$1,0),FALSE)/1,0)-IFERROR(VLOOKUP($B250,'Slutlig allokering kvv'!$B$2:$BX$550,MATCH(I$2,'Slutlig allokering kvv'!$B$1:$BX$1,0),FALSE)/1,0))</f>
        <v>0</v>
      </c>
      <c r="J250">
        <f>IF($D250="","",IFERROR(VLOOKUP($B250,Kraftvärmeprod!$B$1:$BX$550,MATCH(J$2,Kraftvärmeprod!$B$1:$VX$1,0),FALSE)/1,0)-IFERROR(VLOOKUP($B250,'Slutlig allokering kvv'!$B$2:$BX$550,MATCH(J$2,'Slutlig allokering kvv'!$B$1:$BX$1,0),FALSE)/1,0))</f>
        <v>0</v>
      </c>
      <c r="K250">
        <f>IF($D250="","",IFERROR(VLOOKUP($B250,Kraftvärmeprod!$B$1:$BX$550,MATCH(K$2,Kraftvärmeprod!$B$1:$VX$1,0),FALSE)/1,0)-IFERROR(VLOOKUP($B250,'Slutlig allokering kvv'!$B$2:$BX$550,MATCH(K$2,'Slutlig allokering kvv'!$B$1:$BX$1,0),FALSE)/1,0))</f>
        <v>0</v>
      </c>
      <c r="L250">
        <f>IF($D250="","",IFERROR(VLOOKUP($B250,Kraftvärmeprod!$B$1:$BX$550,MATCH(L$2,Kraftvärmeprod!$B$1:$VX$1,0),FALSE)/1,0)-IFERROR(VLOOKUP($B250,'Slutlig allokering kvv'!$B$2:$BX$550,MATCH(L$2,'Slutlig allokering kvv'!$B$1:$BX$1,0),FALSE)/1,0))</f>
        <v>0.3</v>
      </c>
      <c r="M250">
        <f>IF($D250="","",IFERROR(VLOOKUP($B250,Kraftvärmeprod!$B$1:$BX$550,MATCH(M$2,Kraftvärmeprod!$B$1:$VX$1,0),FALSE)/1,0)-IFERROR(VLOOKUP($B250,'Slutlig allokering kvv'!$B$2:$BX$550,MATCH(M$2,'Slutlig allokering kvv'!$B$1:$BX$1,0),FALSE)/1,0))</f>
        <v>0</v>
      </c>
      <c r="N250">
        <f>IF($D250="","",IFERROR(VLOOKUP($B250,Kraftvärmeprod!$B$1:$BX$550,MATCH(N$2,Kraftvärmeprod!$B$1:$VX$1,0),FALSE)/1,0)-IFERROR(VLOOKUP($B250,'Slutlig allokering kvv'!$B$2:$BX$550,MATCH(N$2,'Slutlig allokering kvv'!$B$1:$BX$1,0),FALSE)/1,0))</f>
        <v>0</v>
      </c>
      <c r="O250">
        <f>IF($D250="","",IFERROR(VLOOKUP($B250,Kraftvärmeprod!$B$1:$BX$550,MATCH(O$2,Kraftvärmeprod!$B$1:$VX$1,0),FALSE)/1,0)-IFERROR(VLOOKUP($B250,'Slutlig allokering kvv'!$B$2:$BX$550,MATCH(O$2,'Slutlig allokering kvv'!$B$1:$BX$1,0),FALSE)/1,0))</f>
        <v>0</v>
      </c>
      <c r="P250">
        <f>IF($D250="","",IFERROR(VLOOKUP($B250,Kraftvärmeprod!$B$1:$BX$550,MATCH(P$2,Kraftvärmeprod!$B$1:$VX$1,0),FALSE)/1,0)-IFERROR(VLOOKUP($B250,'Slutlig allokering kvv'!$B$2:$BX$550,MATCH(P$2,'Slutlig allokering kvv'!$B$1:$BX$1,0),FALSE)/1,0))</f>
        <v>0</v>
      </c>
      <c r="Q250">
        <f>IF($D250="","",IFERROR(VLOOKUP($B250,Kraftvärmeprod!$B$1:$BX$550,MATCH(Q$2,Kraftvärmeprod!$B$1:$VX$1,0),FALSE)/1,0)-IFERROR(VLOOKUP($B250,'Slutlig allokering kvv'!$B$2:$BX$550,MATCH(Q$2,'Slutlig allokering kvv'!$B$1:$BX$1,0),FALSE)/1,0))</f>
        <v>0</v>
      </c>
      <c r="R250">
        <f>IF($D250="","",IFERROR(VLOOKUP($B250,Kraftvärmeprod!$B$1:$BX$550,MATCH(R$2,Kraftvärmeprod!$B$1:$VX$1,0),FALSE)/1,0)-IFERROR(VLOOKUP($B250,'Slutlig allokering kvv'!$B$2:$BX$550,MATCH(R$2,'Slutlig allokering kvv'!$B$1:$BX$1,0),FALSE)/1,0))</f>
        <v>0</v>
      </c>
      <c r="S250">
        <f>IF($D250="","",IFERROR(VLOOKUP($B250,Kraftvärmeprod!$B$1:$BX$550,MATCH(S$2,Kraftvärmeprod!$B$1:$VX$1,0),FALSE)/1,0)-IFERROR(VLOOKUP($B250,'Slutlig allokering kvv'!$B$2:$BX$550,MATCH(S$2,'Slutlig allokering kvv'!$B$1:$BX$1,0),FALSE)/1,0))</f>
        <v>0</v>
      </c>
      <c r="T250">
        <f>IF($D250="","",IFERROR(VLOOKUP($B250,Kraftvärmeprod!$B$1:$BX$550,MATCH(T$2,Kraftvärmeprod!$B$1:$VX$1,0),FALSE)/1,0)-IFERROR(VLOOKUP($B250,'Slutlig allokering kvv'!$B$2:$BX$550,MATCH(T$2,'Slutlig allokering kvv'!$B$1:$BX$1,0),FALSE)/1,0))</f>
        <v>0</v>
      </c>
      <c r="U250">
        <f>IF($D250="","",IFERROR(VLOOKUP($B250,Kraftvärmeprod!$B$1:$BX$550,MATCH(U$2,Kraftvärmeprod!$B$1:$VX$1,0),FALSE)/1,0)-IFERROR(VLOOKUP($B250,'Slutlig allokering kvv'!$B$2:$BX$550,MATCH(U$2,'Slutlig allokering kvv'!$B$1:$BX$1,0),FALSE)/1,0))</f>
        <v>0</v>
      </c>
      <c r="V250">
        <f>IF($D250="","",IFERROR(VLOOKUP($B250,Kraftvärmeprod!$B$1:$BX$550,MATCH(V$2,Kraftvärmeprod!$B$1:$VX$1,0),FALSE)/1,0)-IFERROR(VLOOKUP($B250,'Slutlig allokering kvv'!$B$2:$BX$550,MATCH(V$2,'Slutlig allokering kvv'!$B$1:$BX$1,0),FALSE)/1,0))</f>
        <v>0</v>
      </c>
      <c r="W250">
        <f>IF($D250="","",IFERROR(VLOOKUP($B250,Kraftvärmeprod!$B$1:$BX$550,MATCH(W$2,Kraftvärmeprod!$B$1:$VX$1,0),FALSE)/1,0)-IFERROR(VLOOKUP($B250,'Slutlig allokering kvv'!$B$2:$BX$550,MATCH(W$2,'Slutlig allokering kvv'!$B$1:$BX$1,0),FALSE)/1,0))</f>
        <v>0</v>
      </c>
      <c r="X250">
        <f>IF($D250="","",IFERROR(VLOOKUP($B250,Kraftvärmeprod!$B$1:$BX$550,MATCH(X$2,Kraftvärmeprod!$B$1:$VX$1,0),FALSE)/1,0)-IFERROR(VLOOKUP($B250,'Slutlig allokering kvv'!$B$2:$BX$550,MATCH(X$2,'Slutlig allokering kvv'!$B$1:$BX$1,0),FALSE)/1,0))</f>
        <v>0</v>
      </c>
      <c r="Y250">
        <f>IF($D250="","",IFERROR(VLOOKUP($B250,Kraftvärmeprod!$B$1:$BX$550,MATCH(Y$2,Kraftvärmeprod!$B$1:$VX$1,0),FALSE)/1,0)-IFERROR(VLOOKUP($B250,'Slutlig allokering kvv'!$B$2:$BX$550,MATCH(Y$2,'Slutlig allokering kvv'!$B$1:$BX$1,0),FALSE)/1,0))</f>
        <v>0</v>
      </c>
      <c r="Z250">
        <f>IF($D250="","",IFERROR(VLOOKUP($B250,Kraftvärmeprod!$B$1:$BX$550,MATCH(Z$2,Kraftvärmeprod!$B$1:$VX$1,0),FALSE)/1,0)-IFERROR(VLOOKUP($B250,'Slutlig allokering kvv'!$B$2:$BX$550,MATCH(Z$2,'Slutlig allokering kvv'!$B$1:$BX$1,0),FALSE)/1,0))</f>
        <v>0</v>
      </c>
      <c r="AA250">
        <f>IF($D250="","",IFERROR(VLOOKUP($B250,Kraftvärmeprod!$B$1:$BX$550,MATCH(AA$2,Kraftvärmeprod!$B$1:$VX$1,0),FALSE)/1,0)-IFERROR(VLOOKUP($B250,'Slutlig allokering kvv'!$B$2:$BX$550,MATCH(AA$2,'Slutlig allokering kvv'!$B$1:$BX$1,0),FALSE)/1,0))</f>
        <v>0</v>
      </c>
      <c r="AB250">
        <f>IF($D250="","",IFERROR(VLOOKUP($B250,Kraftvärmeprod!$B$1:$BX$550,MATCH(AB$2,Kraftvärmeprod!$B$1:$VX$1,0),FALSE)/1,0)-IFERROR(VLOOKUP($B250,'Slutlig allokering kvv'!$B$2:$BX$550,MATCH(AB$2,'Slutlig allokering kvv'!$B$1:$BX$1,0),FALSE)/1,0))</f>
        <v>0</v>
      </c>
      <c r="AC250">
        <f>IF($D250="","",IFERROR(VLOOKUP($B250,Kraftvärmeprod!$B$1:$BX$550,MATCH(AC$2,Kraftvärmeprod!$B$1:$VX$1,0),FALSE)/1,0)-IFERROR(VLOOKUP($B250,'Slutlig allokering kvv'!$B$2:$BX$550,MATCH(AC$2,'Slutlig allokering kvv'!$B$1:$BX$1,0),FALSE)/1,0))</f>
        <v>0</v>
      </c>
      <c r="AD250">
        <f>IF($D250="","",IFERROR(VLOOKUP($B250,Kraftvärmeprod!$B$1:$BX$550,MATCH(AD$2,Kraftvärmeprod!$B$1:$VX$1,0),FALSE)/1,0)-IFERROR(VLOOKUP($B250,'Slutlig allokering kvv'!$B$2:$BX$550,MATCH(AD$2,'Slutlig allokering kvv'!$B$1:$BX$1,0),FALSE)/1,0))</f>
        <v>0</v>
      </c>
      <c r="AE250">
        <f>IF($D250="","",IFERROR(VLOOKUP($B250,Miljö!$B$1:$E$550,MATCH("Hjälpel kraftvärme (GWh)",Miljö!$B$1:$E$1,0),FALSE)/1,0)-IFERROR(VLOOKUP($B250,'Slutlig allokering kvv'!$B$2:$BX$549,MATCH(AE$2,'Slutlig allokering kvv'!$B$1:$BX$1,0),FALSE)/1,0))</f>
        <v>0.24399999999999999</v>
      </c>
      <c r="AI250" s="274">
        <f t="shared" si="12"/>
        <v>0.3</v>
      </c>
      <c r="AK250">
        <f>IFERROR(VLOOKUP($B250,'Slutlig allokering kvv'!$B$2:$AX$549,MATCH("Summa slutlig allokerad tillförd energi (utan hjälpel och rökgaskondensering):",'Slutlig allokering kvv'!$B$1:$AX$1,0),FALSE)/1,"")</f>
        <v>0</v>
      </c>
      <c r="AM250" s="275" t="str">
        <f>IFERROR(1-VLOOKUP($B250,'Slutlig allokering kvv'!$B$2:$AX$549,MATCH("Andel av bränsle i kvv som allokerats till värme, exklusive rökgaskondensering och hjälpel",'Slutlig allokering kvv'!$B$1:$AX$1,0),FALSE),"")</f>
        <v/>
      </c>
      <c r="AO250" s="115">
        <f t="shared" si="13"/>
        <v>1</v>
      </c>
      <c r="AP250" s="276" t="str">
        <f t="shared" si="14"/>
        <v/>
      </c>
      <c r="AR250" s="115">
        <f t="shared" si="15"/>
        <v>0.44852941176470584</v>
      </c>
    </row>
    <row r="251" spans="1:44">
      <c r="A251" t="s">
        <v>393</v>
      </c>
      <c r="B251" t="s">
        <v>408</v>
      </c>
      <c r="C251" t="str">
        <f>IFERROR(VLOOKUP($B251,Kraftvärmeprod!$B$1:$AH$479,MATCH(C$2,Kraftvärmeprod!$B$1:$AG$1,0),FALSE)/1,"")</f>
        <v/>
      </c>
      <c r="D251" t="str">
        <f>IFERROR(VLOOKUP($B251,Kraftvärmeprod!$B$1:$AH$479,MATCH(D$2,Kraftvärmeprod!$B$1:$AG$1,0),FALSE)/1,"")</f>
        <v/>
      </c>
      <c r="F251" t="str">
        <f>IF($D251="","",IFERROR(VLOOKUP($B251,Kraftvärmeprod!$B$1:$BX$550,MATCH(F$2,Kraftvärmeprod!$B$1:$VX$1,0),FALSE)/1,0)-IFERROR(VLOOKUP($B251,'Slutlig allokering kvv'!$B$2:$BX$550,MATCH(F$2,'Slutlig allokering kvv'!$B$1:$BX$1,0),FALSE)/1,0))</f>
        <v/>
      </c>
      <c r="G251" t="str">
        <f>IF($D251="","",IFERROR(VLOOKUP($B251,Kraftvärmeprod!$B$1:$BX$550,MATCH(G$2,Kraftvärmeprod!$B$1:$VX$1,0),FALSE)/1,0)-IFERROR(VLOOKUP($B251,'Slutlig allokering kvv'!$B$2:$BX$550,MATCH(G$2,'Slutlig allokering kvv'!$B$1:$BX$1,0),FALSE)/1,0))</f>
        <v/>
      </c>
      <c r="H251" t="str">
        <f>IF($D251="","",IFERROR(VLOOKUP($B251,Kraftvärmeprod!$B$1:$BX$550,MATCH(H$2,Kraftvärmeprod!$B$1:$VX$1,0),FALSE)/1,0)-IFERROR(VLOOKUP($B251,'Slutlig allokering kvv'!$B$2:$BX$550,MATCH(H$2,'Slutlig allokering kvv'!$B$1:$BX$1,0),FALSE)/1,0))</f>
        <v/>
      </c>
      <c r="I251" t="str">
        <f>IF($D251="","",IFERROR(VLOOKUP($B251,Kraftvärmeprod!$B$1:$BX$550,MATCH(I$2,Kraftvärmeprod!$B$1:$VX$1,0),FALSE)/1,0)-IFERROR(VLOOKUP($B251,'Slutlig allokering kvv'!$B$2:$BX$550,MATCH(I$2,'Slutlig allokering kvv'!$B$1:$BX$1,0),FALSE)/1,0))</f>
        <v/>
      </c>
      <c r="J251" t="str">
        <f>IF($D251="","",IFERROR(VLOOKUP($B251,Kraftvärmeprod!$B$1:$BX$550,MATCH(J$2,Kraftvärmeprod!$B$1:$VX$1,0),FALSE)/1,0)-IFERROR(VLOOKUP($B251,'Slutlig allokering kvv'!$B$2:$BX$550,MATCH(J$2,'Slutlig allokering kvv'!$B$1:$BX$1,0),FALSE)/1,0))</f>
        <v/>
      </c>
      <c r="K251" t="str">
        <f>IF($D251="","",IFERROR(VLOOKUP($B251,Kraftvärmeprod!$B$1:$BX$550,MATCH(K$2,Kraftvärmeprod!$B$1:$VX$1,0),FALSE)/1,0)-IFERROR(VLOOKUP($B251,'Slutlig allokering kvv'!$B$2:$BX$550,MATCH(K$2,'Slutlig allokering kvv'!$B$1:$BX$1,0),FALSE)/1,0))</f>
        <v/>
      </c>
      <c r="L251" t="str">
        <f>IF($D251="","",IFERROR(VLOOKUP($B251,Kraftvärmeprod!$B$1:$BX$550,MATCH(L$2,Kraftvärmeprod!$B$1:$VX$1,0),FALSE)/1,0)-IFERROR(VLOOKUP($B251,'Slutlig allokering kvv'!$B$2:$BX$550,MATCH(L$2,'Slutlig allokering kvv'!$B$1:$BX$1,0),FALSE)/1,0))</f>
        <v/>
      </c>
      <c r="M251" t="str">
        <f>IF($D251="","",IFERROR(VLOOKUP($B251,Kraftvärmeprod!$B$1:$BX$550,MATCH(M$2,Kraftvärmeprod!$B$1:$VX$1,0),FALSE)/1,0)-IFERROR(VLOOKUP($B251,'Slutlig allokering kvv'!$B$2:$BX$550,MATCH(M$2,'Slutlig allokering kvv'!$B$1:$BX$1,0),FALSE)/1,0))</f>
        <v/>
      </c>
      <c r="N251" t="str">
        <f>IF($D251="","",IFERROR(VLOOKUP($B251,Kraftvärmeprod!$B$1:$BX$550,MATCH(N$2,Kraftvärmeprod!$B$1:$VX$1,0),FALSE)/1,0)-IFERROR(VLOOKUP($B251,'Slutlig allokering kvv'!$B$2:$BX$550,MATCH(N$2,'Slutlig allokering kvv'!$B$1:$BX$1,0),FALSE)/1,0))</f>
        <v/>
      </c>
      <c r="O251" t="str">
        <f>IF($D251="","",IFERROR(VLOOKUP($B251,Kraftvärmeprod!$B$1:$BX$550,MATCH(O$2,Kraftvärmeprod!$B$1:$VX$1,0),FALSE)/1,0)-IFERROR(VLOOKUP($B251,'Slutlig allokering kvv'!$B$2:$BX$550,MATCH(O$2,'Slutlig allokering kvv'!$B$1:$BX$1,0),FALSE)/1,0))</f>
        <v/>
      </c>
      <c r="P251" t="str">
        <f>IF($D251="","",IFERROR(VLOOKUP($B251,Kraftvärmeprod!$B$1:$BX$550,MATCH(P$2,Kraftvärmeprod!$B$1:$VX$1,0),FALSE)/1,0)-IFERROR(VLOOKUP($B251,'Slutlig allokering kvv'!$B$2:$BX$550,MATCH(P$2,'Slutlig allokering kvv'!$B$1:$BX$1,0),FALSE)/1,0))</f>
        <v/>
      </c>
      <c r="Q251" t="str">
        <f>IF($D251="","",IFERROR(VLOOKUP($B251,Kraftvärmeprod!$B$1:$BX$550,MATCH(Q$2,Kraftvärmeprod!$B$1:$VX$1,0),FALSE)/1,0)-IFERROR(VLOOKUP($B251,'Slutlig allokering kvv'!$B$2:$BX$550,MATCH(Q$2,'Slutlig allokering kvv'!$B$1:$BX$1,0),FALSE)/1,0))</f>
        <v/>
      </c>
      <c r="R251" t="str">
        <f>IF($D251="","",IFERROR(VLOOKUP($B251,Kraftvärmeprod!$B$1:$BX$550,MATCH(R$2,Kraftvärmeprod!$B$1:$VX$1,0),FALSE)/1,0)-IFERROR(VLOOKUP($B251,'Slutlig allokering kvv'!$B$2:$BX$550,MATCH(R$2,'Slutlig allokering kvv'!$B$1:$BX$1,0),FALSE)/1,0))</f>
        <v/>
      </c>
      <c r="S251" t="str">
        <f>IF($D251="","",IFERROR(VLOOKUP($B251,Kraftvärmeprod!$B$1:$BX$550,MATCH(S$2,Kraftvärmeprod!$B$1:$VX$1,0),FALSE)/1,0)-IFERROR(VLOOKUP($B251,'Slutlig allokering kvv'!$B$2:$BX$550,MATCH(S$2,'Slutlig allokering kvv'!$B$1:$BX$1,0),FALSE)/1,0))</f>
        <v/>
      </c>
      <c r="T251" t="str">
        <f>IF($D251="","",IFERROR(VLOOKUP($B251,Kraftvärmeprod!$B$1:$BX$550,MATCH(T$2,Kraftvärmeprod!$B$1:$VX$1,0),FALSE)/1,0)-IFERROR(VLOOKUP($B251,'Slutlig allokering kvv'!$B$2:$BX$550,MATCH(T$2,'Slutlig allokering kvv'!$B$1:$BX$1,0),FALSE)/1,0))</f>
        <v/>
      </c>
      <c r="U251" t="str">
        <f>IF($D251="","",IFERROR(VLOOKUP($B251,Kraftvärmeprod!$B$1:$BX$550,MATCH(U$2,Kraftvärmeprod!$B$1:$VX$1,0),FALSE)/1,0)-IFERROR(VLOOKUP($B251,'Slutlig allokering kvv'!$B$2:$BX$550,MATCH(U$2,'Slutlig allokering kvv'!$B$1:$BX$1,0),FALSE)/1,0))</f>
        <v/>
      </c>
      <c r="V251" t="str">
        <f>IF($D251="","",IFERROR(VLOOKUP($B251,Kraftvärmeprod!$B$1:$BX$550,MATCH(V$2,Kraftvärmeprod!$B$1:$VX$1,0),FALSE)/1,0)-IFERROR(VLOOKUP($B251,'Slutlig allokering kvv'!$B$2:$BX$550,MATCH(V$2,'Slutlig allokering kvv'!$B$1:$BX$1,0),FALSE)/1,0))</f>
        <v/>
      </c>
      <c r="W251" t="str">
        <f>IF($D251="","",IFERROR(VLOOKUP($B251,Kraftvärmeprod!$B$1:$BX$550,MATCH(W$2,Kraftvärmeprod!$B$1:$VX$1,0),FALSE)/1,0)-IFERROR(VLOOKUP($B251,'Slutlig allokering kvv'!$B$2:$BX$550,MATCH(W$2,'Slutlig allokering kvv'!$B$1:$BX$1,0),FALSE)/1,0))</f>
        <v/>
      </c>
      <c r="X251" t="str">
        <f>IF($D251="","",IFERROR(VLOOKUP($B251,Kraftvärmeprod!$B$1:$BX$550,MATCH(X$2,Kraftvärmeprod!$B$1:$VX$1,0),FALSE)/1,0)-IFERROR(VLOOKUP($B251,'Slutlig allokering kvv'!$B$2:$BX$550,MATCH(X$2,'Slutlig allokering kvv'!$B$1:$BX$1,0),FALSE)/1,0))</f>
        <v/>
      </c>
      <c r="Y251" t="str">
        <f>IF($D251="","",IFERROR(VLOOKUP($B251,Kraftvärmeprod!$B$1:$BX$550,MATCH(Y$2,Kraftvärmeprod!$B$1:$VX$1,0),FALSE)/1,0)-IFERROR(VLOOKUP($B251,'Slutlig allokering kvv'!$B$2:$BX$550,MATCH(Y$2,'Slutlig allokering kvv'!$B$1:$BX$1,0),FALSE)/1,0))</f>
        <v/>
      </c>
      <c r="Z251" t="str">
        <f>IF($D251="","",IFERROR(VLOOKUP($B251,Kraftvärmeprod!$B$1:$BX$550,MATCH(Z$2,Kraftvärmeprod!$B$1:$VX$1,0),FALSE)/1,0)-IFERROR(VLOOKUP($B251,'Slutlig allokering kvv'!$B$2:$BX$550,MATCH(Z$2,'Slutlig allokering kvv'!$B$1:$BX$1,0),FALSE)/1,0))</f>
        <v/>
      </c>
      <c r="AA251" t="str">
        <f>IF($D251="","",IFERROR(VLOOKUP($B251,Kraftvärmeprod!$B$1:$BX$550,MATCH(AA$2,Kraftvärmeprod!$B$1:$VX$1,0),FALSE)/1,0)-IFERROR(VLOOKUP($B251,'Slutlig allokering kvv'!$B$2:$BX$550,MATCH(AA$2,'Slutlig allokering kvv'!$B$1:$BX$1,0),FALSE)/1,0))</f>
        <v/>
      </c>
      <c r="AB251" t="str">
        <f>IF($D251="","",IFERROR(VLOOKUP($B251,Kraftvärmeprod!$B$1:$BX$550,MATCH(AB$2,Kraftvärmeprod!$B$1:$VX$1,0),FALSE)/1,0)-IFERROR(VLOOKUP($B251,'Slutlig allokering kvv'!$B$2:$BX$550,MATCH(AB$2,'Slutlig allokering kvv'!$B$1:$BX$1,0),FALSE)/1,0))</f>
        <v/>
      </c>
      <c r="AC251" t="str">
        <f>IF($D251="","",IFERROR(VLOOKUP($B251,Kraftvärmeprod!$B$1:$BX$550,MATCH(AC$2,Kraftvärmeprod!$B$1:$VX$1,0),FALSE)/1,0)-IFERROR(VLOOKUP($B251,'Slutlig allokering kvv'!$B$2:$BX$550,MATCH(AC$2,'Slutlig allokering kvv'!$B$1:$BX$1,0),FALSE)/1,0))</f>
        <v/>
      </c>
      <c r="AD251" t="str">
        <f>IF($D251="","",IFERROR(VLOOKUP($B251,Kraftvärmeprod!$B$1:$BX$550,MATCH(AD$2,Kraftvärmeprod!$B$1:$VX$1,0),FALSE)/1,0)-IFERROR(VLOOKUP($B251,'Slutlig allokering kvv'!$B$2:$BX$550,MATCH(AD$2,'Slutlig allokering kvv'!$B$1:$BX$1,0),FALSE)/1,0))</f>
        <v/>
      </c>
      <c r="AE251" t="str">
        <f>IF($D251="","",IFERROR(VLOOKUP($B251,Miljö!$B$1:$E$550,MATCH("Hjälpel kraftvärme (GWh)",Miljö!$B$1:$E$1,0),FALSE)/1,0)-IFERROR(VLOOKUP($B251,'Slutlig allokering kvv'!$B$2:$BX$549,MATCH(AE$2,'Slutlig allokering kvv'!$B$1:$BX$1,0),FALSE)/1,0))</f>
        <v/>
      </c>
      <c r="AI251" s="274">
        <f t="shared" si="12"/>
        <v>0</v>
      </c>
      <c r="AK251">
        <f>IFERROR(VLOOKUP($B251,'Slutlig allokering kvv'!$B$2:$AX$549,MATCH("Summa slutlig allokerad tillförd energi (utan hjälpel och rökgaskondensering):",'Slutlig allokering kvv'!$B$1:$AX$1,0),FALSE)/1,"")</f>
        <v>0</v>
      </c>
      <c r="AM251" s="275" t="str">
        <f>IFERROR(1-VLOOKUP($B251,'Slutlig allokering kvv'!$B$2:$AX$549,MATCH("Andel av bränsle i kvv som allokerats till värme, exklusive rökgaskondensering och hjälpel",'Slutlig allokering kvv'!$B$1:$AX$1,0),FALSE),"")</f>
        <v/>
      </c>
      <c r="AO251" s="115" t="str">
        <f t="shared" si="13"/>
        <v/>
      </c>
      <c r="AP251" s="276" t="str">
        <f t="shared" si="14"/>
        <v/>
      </c>
      <c r="AR251" s="115" t="str">
        <f t="shared" si="15"/>
        <v/>
      </c>
    </row>
    <row r="252" spans="1:44">
      <c r="A252" t="s">
        <v>393</v>
      </c>
      <c r="B252" t="s">
        <v>409</v>
      </c>
      <c r="C252" t="str">
        <f>IFERROR(VLOOKUP($B252,Kraftvärmeprod!$B$1:$AH$479,MATCH(C$2,Kraftvärmeprod!$B$1:$AG$1,0),FALSE)/1,"")</f>
        <v/>
      </c>
      <c r="D252" t="str">
        <f>IFERROR(VLOOKUP($B252,Kraftvärmeprod!$B$1:$AH$479,MATCH(D$2,Kraftvärmeprod!$B$1:$AG$1,0),FALSE)/1,"")</f>
        <v/>
      </c>
      <c r="F252" t="str">
        <f>IF($D252="","",IFERROR(VLOOKUP($B252,Kraftvärmeprod!$B$1:$BX$550,MATCH(F$2,Kraftvärmeprod!$B$1:$VX$1,0),FALSE)/1,0)-IFERROR(VLOOKUP($B252,'Slutlig allokering kvv'!$B$2:$BX$550,MATCH(F$2,'Slutlig allokering kvv'!$B$1:$BX$1,0),FALSE)/1,0))</f>
        <v/>
      </c>
      <c r="G252" t="str">
        <f>IF($D252="","",IFERROR(VLOOKUP($B252,Kraftvärmeprod!$B$1:$BX$550,MATCH(G$2,Kraftvärmeprod!$B$1:$VX$1,0),FALSE)/1,0)-IFERROR(VLOOKUP($B252,'Slutlig allokering kvv'!$B$2:$BX$550,MATCH(G$2,'Slutlig allokering kvv'!$B$1:$BX$1,0),FALSE)/1,0))</f>
        <v/>
      </c>
      <c r="H252" t="str">
        <f>IF($D252="","",IFERROR(VLOOKUP($B252,Kraftvärmeprod!$B$1:$BX$550,MATCH(H$2,Kraftvärmeprod!$B$1:$VX$1,0),FALSE)/1,0)-IFERROR(VLOOKUP($B252,'Slutlig allokering kvv'!$B$2:$BX$550,MATCH(H$2,'Slutlig allokering kvv'!$B$1:$BX$1,0),FALSE)/1,0))</f>
        <v/>
      </c>
      <c r="I252" t="str">
        <f>IF($D252="","",IFERROR(VLOOKUP($B252,Kraftvärmeprod!$B$1:$BX$550,MATCH(I$2,Kraftvärmeprod!$B$1:$VX$1,0),FALSE)/1,0)-IFERROR(VLOOKUP($B252,'Slutlig allokering kvv'!$B$2:$BX$550,MATCH(I$2,'Slutlig allokering kvv'!$B$1:$BX$1,0),FALSE)/1,0))</f>
        <v/>
      </c>
      <c r="J252" t="str">
        <f>IF($D252="","",IFERROR(VLOOKUP($B252,Kraftvärmeprod!$B$1:$BX$550,MATCH(J$2,Kraftvärmeprod!$B$1:$VX$1,0),FALSE)/1,0)-IFERROR(VLOOKUP($B252,'Slutlig allokering kvv'!$B$2:$BX$550,MATCH(J$2,'Slutlig allokering kvv'!$B$1:$BX$1,0),FALSE)/1,0))</f>
        <v/>
      </c>
      <c r="K252" t="str">
        <f>IF($D252="","",IFERROR(VLOOKUP($B252,Kraftvärmeprod!$B$1:$BX$550,MATCH(K$2,Kraftvärmeprod!$B$1:$VX$1,0),FALSE)/1,0)-IFERROR(VLOOKUP($B252,'Slutlig allokering kvv'!$B$2:$BX$550,MATCH(K$2,'Slutlig allokering kvv'!$B$1:$BX$1,0),FALSE)/1,0))</f>
        <v/>
      </c>
      <c r="L252" t="str">
        <f>IF($D252="","",IFERROR(VLOOKUP($B252,Kraftvärmeprod!$B$1:$BX$550,MATCH(L$2,Kraftvärmeprod!$B$1:$VX$1,0),FALSE)/1,0)-IFERROR(VLOOKUP($B252,'Slutlig allokering kvv'!$B$2:$BX$550,MATCH(L$2,'Slutlig allokering kvv'!$B$1:$BX$1,0),FALSE)/1,0))</f>
        <v/>
      </c>
      <c r="M252" t="str">
        <f>IF($D252="","",IFERROR(VLOOKUP($B252,Kraftvärmeprod!$B$1:$BX$550,MATCH(M$2,Kraftvärmeprod!$B$1:$VX$1,0),FALSE)/1,0)-IFERROR(VLOOKUP($B252,'Slutlig allokering kvv'!$B$2:$BX$550,MATCH(M$2,'Slutlig allokering kvv'!$B$1:$BX$1,0),FALSE)/1,0))</f>
        <v/>
      </c>
      <c r="N252" t="str">
        <f>IF($D252="","",IFERROR(VLOOKUP($B252,Kraftvärmeprod!$B$1:$BX$550,MATCH(N$2,Kraftvärmeprod!$B$1:$VX$1,0),FALSE)/1,0)-IFERROR(VLOOKUP($B252,'Slutlig allokering kvv'!$B$2:$BX$550,MATCH(N$2,'Slutlig allokering kvv'!$B$1:$BX$1,0),FALSE)/1,0))</f>
        <v/>
      </c>
      <c r="O252" t="str">
        <f>IF($D252="","",IFERROR(VLOOKUP($B252,Kraftvärmeprod!$B$1:$BX$550,MATCH(O$2,Kraftvärmeprod!$B$1:$VX$1,0),FALSE)/1,0)-IFERROR(VLOOKUP($B252,'Slutlig allokering kvv'!$B$2:$BX$550,MATCH(O$2,'Slutlig allokering kvv'!$B$1:$BX$1,0),FALSE)/1,0))</f>
        <v/>
      </c>
      <c r="P252" t="str">
        <f>IF($D252="","",IFERROR(VLOOKUP($B252,Kraftvärmeprod!$B$1:$BX$550,MATCH(P$2,Kraftvärmeprod!$B$1:$VX$1,0),FALSE)/1,0)-IFERROR(VLOOKUP($B252,'Slutlig allokering kvv'!$B$2:$BX$550,MATCH(P$2,'Slutlig allokering kvv'!$B$1:$BX$1,0),FALSE)/1,0))</f>
        <v/>
      </c>
      <c r="Q252" t="str">
        <f>IF($D252="","",IFERROR(VLOOKUP($B252,Kraftvärmeprod!$B$1:$BX$550,MATCH(Q$2,Kraftvärmeprod!$B$1:$VX$1,0),FALSE)/1,0)-IFERROR(VLOOKUP($B252,'Slutlig allokering kvv'!$B$2:$BX$550,MATCH(Q$2,'Slutlig allokering kvv'!$B$1:$BX$1,0),FALSE)/1,0))</f>
        <v/>
      </c>
      <c r="R252" t="str">
        <f>IF($D252="","",IFERROR(VLOOKUP($B252,Kraftvärmeprod!$B$1:$BX$550,MATCH(R$2,Kraftvärmeprod!$B$1:$VX$1,0),FALSE)/1,0)-IFERROR(VLOOKUP($B252,'Slutlig allokering kvv'!$B$2:$BX$550,MATCH(R$2,'Slutlig allokering kvv'!$B$1:$BX$1,0),FALSE)/1,0))</f>
        <v/>
      </c>
      <c r="S252" t="str">
        <f>IF($D252="","",IFERROR(VLOOKUP($B252,Kraftvärmeprod!$B$1:$BX$550,MATCH(S$2,Kraftvärmeprod!$B$1:$VX$1,0),FALSE)/1,0)-IFERROR(VLOOKUP($B252,'Slutlig allokering kvv'!$B$2:$BX$550,MATCH(S$2,'Slutlig allokering kvv'!$B$1:$BX$1,0),FALSE)/1,0))</f>
        <v/>
      </c>
      <c r="T252" t="str">
        <f>IF($D252="","",IFERROR(VLOOKUP($B252,Kraftvärmeprod!$B$1:$BX$550,MATCH(T$2,Kraftvärmeprod!$B$1:$VX$1,0),FALSE)/1,0)-IFERROR(VLOOKUP($B252,'Slutlig allokering kvv'!$B$2:$BX$550,MATCH(T$2,'Slutlig allokering kvv'!$B$1:$BX$1,0),FALSE)/1,0))</f>
        <v/>
      </c>
      <c r="U252" t="str">
        <f>IF($D252="","",IFERROR(VLOOKUP($B252,Kraftvärmeprod!$B$1:$BX$550,MATCH(U$2,Kraftvärmeprod!$B$1:$VX$1,0),FALSE)/1,0)-IFERROR(VLOOKUP($B252,'Slutlig allokering kvv'!$B$2:$BX$550,MATCH(U$2,'Slutlig allokering kvv'!$B$1:$BX$1,0),FALSE)/1,0))</f>
        <v/>
      </c>
      <c r="V252" t="str">
        <f>IF($D252="","",IFERROR(VLOOKUP($B252,Kraftvärmeprod!$B$1:$BX$550,MATCH(V$2,Kraftvärmeprod!$B$1:$VX$1,0),FALSE)/1,0)-IFERROR(VLOOKUP($B252,'Slutlig allokering kvv'!$B$2:$BX$550,MATCH(V$2,'Slutlig allokering kvv'!$B$1:$BX$1,0),FALSE)/1,0))</f>
        <v/>
      </c>
      <c r="W252" t="str">
        <f>IF($D252="","",IFERROR(VLOOKUP($B252,Kraftvärmeprod!$B$1:$BX$550,MATCH(W$2,Kraftvärmeprod!$B$1:$VX$1,0),FALSE)/1,0)-IFERROR(VLOOKUP($B252,'Slutlig allokering kvv'!$B$2:$BX$550,MATCH(W$2,'Slutlig allokering kvv'!$B$1:$BX$1,0),FALSE)/1,0))</f>
        <v/>
      </c>
      <c r="X252" t="str">
        <f>IF($D252="","",IFERROR(VLOOKUP($B252,Kraftvärmeprod!$B$1:$BX$550,MATCH(X$2,Kraftvärmeprod!$B$1:$VX$1,0),FALSE)/1,0)-IFERROR(VLOOKUP($B252,'Slutlig allokering kvv'!$B$2:$BX$550,MATCH(X$2,'Slutlig allokering kvv'!$B$1:$BX$1,0),FALSE)/1,0))</f>
        <v/>
      </c>
      <c r="Y252" t="str">
        <f>IF($D252="","",IFERROR(VLOOKUP($B252,Kraftvärmeprod!$B$1:$BX$550,MATCH(Y$2,Kraftvärmeprod!$B$1:$VX$1,0),FALSE)/1,0)-IFERROR(VLOOKUP($B252,'Slutlig allokering kvv'!$B$2:$BX$550,MATCH(Y$2,'Slutlig allokering kvv'!$B$1:$BX$1,0),FALSE)/1,0))</f>
        <v/>
      </c>
      <c r="Z252" t="str">
        <f>IF($D252="","",IFERROR(VLOOKUP($B252,Kraftvärmeprod!$B$1:$BX$550,MATCH(Z$2,Kraftvärmeprod!$B$1:$VX$1,0),FALSE)/1,0)-IFERROR(VLOOKUP($B252,'Slutlig allokering kvv'!$B$2:$BX$550,MATCH(Z$2,'Slutlig allokering kvv'!$B$1:$BX$1,0),FALSE)/1,0))</f>
        <v/>
      </c>
      <c r="AA252" t="str">
        <f>IF($D252="","",IFERROR(VLOOKUP($B252,Kraftvärmeprod!$B$1:$BX$550,MATCH(AA$2,Kraftvärmeprod!$B$1:$VX$1,0),FALSE)/1,0)-IFERROR(VLOOKUP($B252,'Slutlig allokering kvv'!$B$2:$BX$550,MATCH(AA$2,'Slutlig allokering kvv'!$B$1:$BX$1,0),FALSE)/1,0))</f>
        <v/>
      </c>
      <c r="AB252" t="str">
        <f>IF($D252="","",IFERROR(VLOOKUP($B252,Kraftvärmeprod!$B$1:$BX$550,MATCH(AB$2,Kraftvärmeprod!$B$1:$VX$1,0),FALSE)/1,0)-IFERROR(VLOOKUP($B252,'Slutlig allokering kvv'!$B$2:$BX$550,MATCH(AB$2,'Slutlig allokering kvv'!$B$1:$BX$1,0),FALSE)/1,0))</f>
        <v/>
      </c>
      <c r="AC252" t="str">
        <f>IF($D252="","",IFERROR(VLOOKUP($B252,Kraftvärmeprod!$B$1:$BX$550,MATCH(AC$2,Kraftvärmeprod!$B$1:$VX$1,0),FALSE)/1,0)-IFERROR(VLOOKUP($B252,'Slutlig allokering kvv'!$B$2:$BX$550,MATCH(AC$2,'Slutlig allokering kvv'!$B$1:$BX$1,0),FALSE)/1,0))</f>
        <v/>
      </c>
      <c r="AD252" t="str">
        <f>IF($D252="","",IFERROR(VLOOKUP($B252,Kraftvärmeprod!$B$1:$BX$550,MATCH(AD$2,Kraftvärmeprod!$B$1:$VX$1,0),FALSE)/1,0)-IFERROR(VLOOKUP($B252,'Slutlig allokering kvv'!$B$2:$BX$550,MATCH(AD$2,'Slutlig allokering kvv'!$B$1:$BX$1,0),FALSE)/1,0))</f>
        <v/>
      </c>
      <c r="AE252" t="str">
        <f>IF($D252="","",IFERROR(VLOOKUP($B252,Miljö!$B$1:$E$550,MATCH("Hjälpel kraftvärme (GWh)",Miljö!$B$1:$E$1,0),FALSE)/1,0)-IFERROR(VLOOKUP($B252,'Slutlig allokering kvv'!$B$2:$BX$549,MATCH(AE$2,'Slutlig allokering kvv'!$B$1:$BX$1,0),FALSE)/1,0))</f>
        <v/>
      </c>
      <c r="AI252" s="274">
        <f t="shared" si="12"/>
        <v>0</v>
      </c>
      <c r="AK252">
        <f>IFERROR(VLOOKUP($B252,'Slutlig allokering kvv'!$B$2:$AX$549,MATCH("Summa slutlig allokerad tillförd energi (utan hjälpel och rökgaskondensering):",'Slutlig allokering kvv'!$B$1:$AX$1,0),FALSE)/1,"")</f>
        <v>0</v>
      </c>
      <c r="AM252" s="275" t="str">
        <f>IFERROR(1-VLOOKUP($B252,'Slutlig allokering kvv'!$B$2:$AX$549,MATCH("Andel av bränsle i kvv som allokerats till värme, exklusive rökgaskondensering och hjälpel",'Slutlig allokering kvv'!$B$1:$AX$1,0),FALSE),"")</f>
        <v/>
      </c>
      <c r="AO252" s="115" t="str">
        <f t="shared" si="13"/>
        <v/>
      </c>
      <c r="AP252" s="276" t="str">
        <f t="shared" si="14"/>
        <v/>
      </c>
      <c r="AR252" s="115" t="str">
        <f t="shared" si="15"/>
        <v/>
      </c>
    </row>
    <row r="253" spans="1:44">
      <c r="A253" t="s">
        <v>393</v>
      </c>
      <c r="B253" t="s">
        <v>410</v>
      </c>
      <c r="C253" t="str">
        <f>IFERROR(VLOOKUP($B253,Kraftvärmeprod!$B$1:$AH$479,MATCH(C$2,Kraftvärmeprod!$B$1:$AG$1,0),FALSE)/1,"")</f>
        <v/>
      </c>
      <c r="D253" t="str">
        <f>IFERROR(VLOOKUP($B253,Kraftvärmeprod!$B$1:$AH$479,MATCH(D$2,Kraftvärmeprod!$B$1:$AG$1,0),FALSE)/1,"")</f>
        <v/>
      </c>
      <c r="F253" t="str">
        <f>IF($D253="","",IFERROR(VLOOKUP($B253,Kraftvärmeprod!$B$1:$BX$550,MATCH(F$2,Kraftvärmeprod!$B$1:$VX$1,0),FALSE)/1,0)-IFERROR(VLOOKUP($B253,'Slutlig allokering kvv'!$B$2:$BX$550,MATCH(F$2,'Slutlig allokering kvv'!$B$1:$BX$1,0),FALSE)/1,0))</f>
        <v/>
      </c>
      <c r="G253" t="str">
        <f>IF($D253="","",IFERROR(VLOOKUP($B253,Kraftvärmeprod!$B$1:$BX$550,MATCH(G$2,Kraftvärmeprod!$B$1:$VX$1,0),FALSE)/1,0)-IFERROR(VLOOKUP($B253,'Slutlig allokering kvv'!$B$2:$BX$550,MATCH(G$2,'Slutlig allokering kvv'!$B$1:$BX$1,0),FALSE)/1,0))</f>
        <v/>
      </c>
      <c r="H253" t="str">
        <f>IF($D253="","",IFERROR(VLOOKUP($B253,Kraftvärmeprod!$B$1:$BX$550,MATCH(H$2,Kraftvärmeprod!$B$1:$VX$1,0),FALSE)/1,0)-IFERROR(VLOOKUP($B253,'Slutlig allokering kvv'!$B$2:$BX$550,MATCH(H$2,'Slutlig allokering kvv'!$B$1:$BX$1,0),FALSE)/1,0))</f>
        <v/>
      </c>
      <c r="I253" t="str">
        <f>IF($D253="","",IFERROR(VLOOKUP($B253,Kraftvärmeprod!$B$1:$BX$550,MATCH(I$2,Kraftvärmeprod!$B$1:$VX$1,0),FALSE)/1,0)-IFERROR(VLOOKUP($B253,'Slutlig allokering kvv'!$B$2:$BX$550,MATCH(I$2,'Slutlig allokering kvv'!$B$1:$BX$1,0),FALSE)/1,0))</f>
        <v/>
      </c>
      <c r="J253" t="str">
        <f>IF($D253="","",IFERROR(VLOOKUP($B253,Kraftvärmeprod!$B$1:$BX$550,MATCH(J$2,Kraftvärmeprod!$B$1:$VX$1,0),FALSE)/1,0)-IFERROR(VLOOKUP($B253,'Slutlig allokering kvv'!$B$2:$BX$550,MATCH(J$2,'Slutlig allokering kvv'!$B$1:$BX$1,0),FALSE)/1,0))</f>
        <v/>
      </c>
      <c r="K253" t="str">
        <f>IF($D253="","",IFERROR(VLOOKUP($B253,Kraftvärmeprod!$B$1:$BX$550,MATCH(K$2,Kraftvärmeprod!$B$1:$VX$1,0),FALSE)/1,0)-IFERROR(VLOOKUP($B253,'Slutlig allokering kvv'!$B$2:$BX$550,MATCH(K$2,'Slutlig allokering kvv'!$B$1:$BX$1,0),FALSE)/1,0))</f>
        <v/>
      </c>
      <c r="L253" t="str">
        <f>IF($D253="","",IFERROR(VLOOKUP($B253,Kraftvärmeprod!$B$1:$BX$550,MATCH(L$2,Kraftvärmeprod!$B$1:$VX$1,0),FALSE)/1,0)-IFERROR(VLOOKUP($B253,'Slutlig allokering kvv'!$B$2:$BX$550,MATCH(L$2,'Slutlig allokering kvv'!$B$1:$BX$1,0),FALSE)/1,0))</f>
        <v/>
      </c>
      <c r="M253" t="str">
        <f>IF($D253="","",IFERROR(VLOOKUP($B253,Kraftvärmeprod!$B$1:$BX$550,MATCH(M$2,Kraftvärmeprod!$B$1:$VX$1,0),FALSE)/1,0)-IFERROR(VLOOKUP($B253,'Slutlig allokering kvv'!$B$2:$BX$550,MATCH(M$2,'Slutlig allokering kvv'!$B$1:$BX$1,0),FALSE)/1,0))</f>
        <v/>
      </c>
      <c r="N253" t="str">
        <f>IF($D253="","",IFERROR(VLOOKUP($B253,Kraftvärmeprod!$B$1:$BX$550,MATCH(N$2,Kraftvärmeprod!$B$1:$VX$1,0),FALSE)/1,0)-IFERROR(VLOOKUP($B253,'Slutlig allokering kvv'!$B$2:$BX$550,MATCH(N$2,'Slutlig allokering kvv'!$B$1:$BX$1,0),FALSE)/1,0))</f>
        <v/>
      </c>
      <c r="O253" t="str">
        <f>IF($D253="","",IFERROR(VLOOKUP($B253,Kraftvärmeprod!$B$1:$BX$550,MATCH(O$2,Kraftvärmeprod!$B$1:$VX$1,0),FALSE)/1,0)-IFERROR(VLOOKUP($B253,'Slutlig allokering kvv'!$B$2:$BX$550,MATCH(O$2,'Slutlig allokering kvv'!$B$1:$BX$1,0),FALSE)/1,0))</f>
        <v/>
      </c>
      <c r="P253" t="str">
        <f>IF($D253="","",IFERROR(VLOOKUP($B253,Kraftvärmeprod!$B$1:$BX$550,MATCH(P$2,Kraftvärmeprod!$B$1:$VX$1,0),FALSE)/1,0)-IFERROR(VLOOKUP($B253,'Slutlig allokering kvv'!$B$2:$BX$550,MATCH(P$2,'Slutlig allokering kvv'!$B$1:$BX$1,0),FALSE)/1,0))</f>
        <v/>
      </c>
      <c r="Q253" t="str">
        <f>IF($D253="","",IFERROR(VLOOKUP($B253,Kraftvärmeprod!$B$1:$BX$550,MATCH(Q$2,Kraftvärmeprod!$B$1:$VX$1,0),FALSE)/1,0)-IFERROR(VLOOKUP($B253,'Slutlig allokering kvv'!$B$2:$BX$550,MATCH(Q$2,'Slutlig allokering kvv'!$B$1:$BX$1,0),FALSE)/1,0))</f>
        <v/>
      </c>
      <c r="R253" t="str">
        <f>IF($D253="","",IFERROR(VLOOKUP($B253,Kraftvärmeprod!$B$1:$BX$550,MATCH(R$2,Kraftvärmeprod!$B$1:$VX$1,0),FALSE)/1,0)-IFERROR(VLOOKUP($B253,'Slutlig allokering kvv'!$B$2:$BX$550,MATCH(R$2,'Slutlig allokering kvv'!$B$1:$BX$1,0),FALSE)/1,0))</f>
        <v/>
      </c>
      <c r="S253" t="str">
        <f>IF($D253="","",IFERROR(VLOOKUP($B253,Kraftvärmeprod!$B$1:$BX$550,MATCH(S$2,Kraftvärmeprod!$B$1:$VX$1,0),FALSE)/1,0)-IFERROR(VLOOKUP($B253,'Slutlig allokering kvv'!$B$2:$BX$550,MATCH(S$2,'Slutlig allokering kvv'!$B$1:$BX$1,0),FALSE)/1,0))</f>
        <v/>
      </c>
      <c r="T253" t="str">
        <f>IF($D253="","",IFERROR(VLOOKUP($B253,Kraftvärmeprod!$B$1:$BX$550,MATCH(T$2,Kraftvärmeprod!$B$1:$VX$1,0),FALSE)/1,0)-IFERROR(VLOOKUP($B253,'Slutlig allokering kvv'!$B$2:$BX$550,MATCH(T$2,'Slutlig allokering kvv'!$B$1:$BX$1,0),FALSE)/1,0))</f>
        <v/>
      </c>
      <c r="U253" t="str">
        <f>IF($D253="","",IFERROR(VLOOKUP($B253,Kraftvärmeprod!$B$1:$BX$550,MATCH(U$2,Kraftvärmeprod!$B$1:$VX$1,0),FALSE)/1,0)-IFERROR(VLOOKUP($B253,'Slutlig allokering kvv'!$B$2:$BX$550,MATCH(U$2,'Slutlig allokering kvv'!$B$1:$BX$1,0),FALSE)/1,0))</f>
        <v/>
      </c>
      <c r="V253" t="str">
        <f>IF($D253="","",IFERROR(VLOOKUP($B253,Kraftvärmeprod!$B$1:$BX$550,MATCH(V$2,Kraftvärmeprod!$B$1:$VX$1,0),FALSE)/1,0)-IFERROR(VLOOKUP($B253,'Slutlig allokering kvv'!$B$2:$BX$550,MATCH(V$2,'Slutlig allokering kvv'!$B$1:$BX$1,0),FALSE)/1,0))</f>
        <v/>
      </c>
      <c r="W253" t="str">
        <f>IF($D253="","",IFERROR(VLOOKUP($B253,Kraftvärmeprod!$B$1:$BX$550,MATCH(W$2,Kraftvärmeprod!$B$1:$VX$1,0),FALSE)/1,0)-IFERROR(VLOOKUP($B253,'Slutlig allokering kvv'!$B$2:$BX$550,MATCH(W$2,'Slutlig allokering kvv'!$B$1:$BX$1,0),FALSE)/1,0))</f>
        <v/>
      </c>
      <c r="X253" t="str">
        <f>IF($D253="","",IFERROR(VLOOKUP($B253,Kraftvärmeprod!$B$1:$BX$550,MATCH(X$2,Kraftvärmeprod!$B$1:$VX$1,0),FALSE)/1,0)-IFERROR(VLOOKUP($B253,'Slutlig allokering kvv'!$B$2:$BX$550,MATCH(X$2,'Slutlig allokering kvv'!$B$1:$BX$1,0),FALSE)/1,0))</f>
        <v/>
      </c>
      <c r="Y253" t="str">
        <f>IF($D253="","",IFERROR(VLOOKUP($B253,Kraftvärmeprod!$B$1:$BX$550,MATCH(Y$2,Kraftvärmeprod!$B$1:$VX$1,0),FALSE)/1,0)-IFERROR(VLOOKUP($B253,'Slutlig allokering kvv'!$B$2:$BX$550,MATCH(Y$2,'Slutlig allokering kvv'!$B$1:$BX$1,0),FALSE)/1,0))</f>
        <v/>
      </c>
      <c r="Z253" t="str">
        <f>IF($D253="","",IFERROR(VLOOKUP($B253,Kraftvärmeprod!$B$1:$BX$550,MATCH(Z$2,Kraftvärmeprod!$B$1:$VX$1,0),FALSE)/1,0)-IFERROR(VLOOKUP($B253,'Slutlig allokering kvv'!$B$2:$BX$550,MATCH(Z$2,'Slutlig allokering kvv'!$B$1:$BX$1,0),FALSE)/1,0))</f>
        <v/>
      </c>
      <c r="AA253" t="str">
        <f>IF($D253="","",IFERROR(VLOOKUP($B253,Kraftvärmeprod!$B$1:$BX$550,MATCH(AA$2,Kraftvärmeprod!$B$1:$VX$1,0),FALSE)/1,0)-IFERROR(VLOOKUP($B253,'Slutlig allokering kvv'!$B$2:$BX$550,MATCH(AA$2,'Slutlig allokering kvv'!$B$1:$BX$1,0),FALSE)/1,0))</f>
        <v/>
      </c>
      <c r="AB253" t="str">
        <f>IF($D253="","",IFERROR(VLOOKUP($B253,Kraftvärmeprod!$B$1:$BX$550,MATCH(AB$2,Kraftvärmeprod!$B$1:$VX$1,0),FALSE)/1,0)-IFERROR(VLOOKUP($B253,'Slutlig allokering kvv'!$B$2:$BX$550,MATCH(AB$2,'Slutlig allokering kvv'!$B$1:$BX$1,0),FALSE)/1,0))</f>
        <v/>
      </c>
      <c r="AC253" t="str">
        <f>IF($D253="","",IFERROR(VLOOKUP($B253,Kraftvärmeprod!$B$1:$BX$550,MATCH(AC$2,Kraftvärmeprod!$B$1:$VX$1,0),FALSE)/1,0)-IFERROR(VLOOKUP($B253,'Slutlig allokering kvv'!$B$2:$BX$550,MATCH(AC$2,'Slutlig allokering kvv'!$B$1:$BX$1,0),FALSE)/1,0))</f>
        <v/>
      </c>
      <c r="AD253" t="str">
        <f>IF($D253="","",IFERROR(VLOOKUP($B253,Kraftvärmeprod!$B$1:$BX$550,MATCH(AD$2,Kraftvärmeprod!$B$1:$VX$1,0),FALSE)/1,0)-IFERROR(VLOOKUP($B253,'Slutlig allokering kvv'!$B$2:$BX$550,MATCH(AD$2,'Slutlig allokering kvv'!$B$1:$BX$1,0),FALSE)/1,0))</f>
        <v/>
      </c>
      <c r="AE253" t="str">
        <f>IF($D253="","",IFERROR(VLOOKUP($B253,Miljö!$B$1:$E$550,MATCH("Hjälpel kraftvärme (GWh)",Miljö!$B$1:$E$1,0),FALSE)/1,0)-IFERROR(VLOOKUP($B253,'Slutlig allokering kvv'!$B$2:$BX$549,MATCH(AE$2,'Slutlig allokering kvv'!$B$1:$BX$1,0),FALSE)/1,0))</f>
        <v/>
      </c>
      <c r="AI253" s="274">
        <f t="shared" si="12"/>
        <v>0</v>
      </c>
      <c r="AK253">
        <f>IFERROR(VLOOKUP($B253,'Slutlig allokering kvv'!$B$2:$AX$549,MATCH("Summa slutlig allokerad tillförd energi (utan hjälpel och rökgaskondensering):",'Slutlig allokering kvv'!$B$1:$AX$1,0),FALSE)/1,"")</f>
        <v>0</v>
      </c>
      <c r="AM253" s="275" t="str">
        <f>IFERROR(1-VLOOKUP($B253,'Slutlig allokering kvv'!$B$2:$AX$549,MATCH("Andel av bränsle i kvv som allokerats till värme, exklusive rökgaskondensering och hjälpel",'Slutlig allokering kvv'!$B$1:$AX$1,0),FALSE),"")</f>
        <v/>
      </c>
      <c r="AO253" s="115" t="str">
        <f t="shared" si="13"/>
        <v/>
      </c>
      <c r="AP253" s="276" t="str">
        <f t="shared" si="14"/>
        <v/>
      </c>
      <c r="AR253" s="115" t="str">
        <f t="shared" si="15"/>
        <v/>
      </c>
    </row>
    <row r="254" spans="1:44">
      <c r="A254" t="s">
        <v>393</v>
      </c>
      <c r="B254" t="s">
        <v>411</v>
      </c>
      <c r="C254" t="str">
        <f>IFERROR(VLOOKUP($B254,Kraftvärmeprod!$B$1:$AH$479,MATCH(C$2,Kraftvärmeprod!$B$1:$AG$1,0),FALSE)/1,"")</f>
        <v/>
      </c>
      <c r="D254" t="str">
        <f>IFERROR(VLOOKUP($B254,Kraftvärmeprod!$B$1:$AH$479,MATCH(D$2,Kraftvärmeprod!$B$1:$AG$1,0),FALSE)/1,"")</f>
        <v/>
      </c>
      <c r="F254" t="str">
        <f>IF($D254="","",IFERROR(VLOOKUP($B254,Kraftvärmeprod!$B$1:$BX$550,MATCH(F$2,Kraftvärmeprod!$B$1:$VX$1,0),FALSE)/1,0)-IFERROR(VLOOKUP($B254,'Slutlig allokering kvv'!$B$2:$BX$550,MATCH(F$2,'Slutlig allokering kvv'!$B$1:$BX$1,0),FALSE)/1,0))</f>
        <v/>
      </c>
      <c r="G254" t="str">
        <f>IF($D254="","",IFERROR(VLOOKUP($B254,Kraftvärmeprod!$B$1:$BX$550,MATCH(G$2,Kraftvärmeprod!$B$1:$VX$1,0),FALSE)/1,0)-IFERROR(VLOOKUP($B254,'Slutlig allokering kvv'!$B$2:$BX$550,MATCH(G$2,'Slutlig allokering kvv'!$B$1:$BX$1,0),FALSE)/1,0))</f>
        <v/>
      </c>
      <c r="H254" t="str">
        <f>IF($D254="","",IFERROR(VLOOKUP($B254,Kraftvärmeprod!$B$1:$BX$550,MATCH(H$2,Kraftvärmeprod!$B$1:$VX$1,0),FALSE)/1,0)-IFERROR(VLOOKUP($B254,'Slutlig allokering kvv'!$B$2:$BX$550,MATCH(H$2,'Slutlig allokering kvv'!$B$1:$BX$1,0),FALSE)/1,0))</f>
        <v/>
      </c>
      <c r="I254" t="str">
        <f>IF($D254="","",IFERROR(VLOOKUP($B254,Kraftvärmeprod!$B$1:$BX$550,MATCH(I$2,Kraftvärmeprod!$B$1:$VX$1,0),FALSE)/1,0)-IFERROR(VLOOKUP($B254,'Slutlig allokering kvv'!$B$2:$BX$550,MATCH(I$2,'Slutlig allokering kvv'!$B$1:$BX$1,0),FALSE)/1,0))</f>
        <v/>
      </c>
      <c r="J254" t="str">
        <f>IF($D254="","",IFERROR(VLOOKUP($B254,Kraftvärmeprod!$B$1:$BX$550,MATCH(J$2,Kraftvärmeprod!$B$1:$VX$1,0),FALSE)/1,0)-IFERROR(VLOOKUP($B254,'Slutlig allokering kvv'!$B$2:$BX$550,MATCH(J$2,'Slutlig allokering kvv'!$B$1:$BX$1,0),FALSE)/1,0))</f>
        <v/>
      </c>
      <c r="K254" t="str">
        <f>IF($D254="","",IFERROR(VLOOKUP($B254,Kraftvärmeprod!$B$1:$BX$550,MATCH(K$2,Kraftvärmeprod!$B$1:$VX$1,0),FALSE)/1,0)-IFERROR(VLOOKUP($B254,'Slutlig allokering kvv'!$B$2:$BX$550,MATCH(K$2,'Slutlig allokering kvv'!$B$1:$BX$1,0),FALSE)/1,0))</f>
        <v/>
      </c>
      <c r="L254" t="str">
        <f>IF($D254="","",IFERROR(VLOOKUP($B254,Kraftvärmeprod!$B$1:$BX$550,MATCH(L$2,Kraftvärmeprod!$B$1:$VX$1,0),FALSE)/1,0)-IFERROR(VLOOKUP($B254,'Slutlig allokering kvv'!$B$2:$BX$550,MATCH(L$2,'Slutlig allokering kvv'!$B$1:$BX$1,0),FALSE)/1,0))</f>
        <v/>
      </c>
      <c r="M254" t="str">
        <f>IF($D254="","",IFERROR(VLOOKUP($B254,Kraftvärmeprod!$B$1:$BX$550,MATCH(M$2,Kraftvärmeprod!$B$1:$VX$1,0),FALSE)/1,0)-IFERROR(VLOOKUP($B254,'Slutlig allokering kvv'!$B$2:$BX$550,MATCH(M$2,'Slutlig allokering kvv'!$B$1:$BX$1,0),FALSE)/1,0))</f>
        <v/>
      </c>
      <c r="N254" t="str">
        <f>IF($D254="","",IFERROR(VLOOKUP($B254,Kraftvärmeprod!$B$1:$BX$550,MATCH(N$2,Kraftvärmeprod!$B$1:$VX$1,0),FALSE)/1,0)-IFERROR(VLOOKUP($B254,'Slutlig allokering kvv'!$B$2:$BX$550,MATCH(N$2,'Slutlig allokering kvv'!$B$1:$BX$1,0),FALSE)/1,0))</f>
        <v/>
      </c>
      <c r="O254" t="str">
        <f>IF($D254="","",IFERROR(VLOOKUP($B254,Kraftvärmeprod!$B$1:$BX$550,MATCH(O$2,Kraftvärmeprod!$B$1:$VX$1,0),FALSE)/1,0)-IFERROR(VLOOKUP($B254,'Slutlig allokering kvv'!$B$2:$BX$550,MATCH(O$2,'Slutlig allokering kvv'!$B$1:$BX$1,0),FALSE)/1,0))</f>
        <v/>
      </c>
      <c r="P254" t="str">
        <f>IF($D254="","",IFERROR(VLOOKUP($B254,Kraftvärmeprod!$B$1:$BX$550,MATCH(P$2,Kraftvärmeprod!$B$1:$VX$1,0),FALSE)/1,0)-IFERROR(VLOOKUP($B254,'Slutlig allokering kvv'!$B$2:$BX$550,MATCH(P$2,'Slutlig allokering kvv'!$B$1:$BX$1,0),FALSE)/1,0))</f>
        <v/>
      </c>
      <c r="Q254" t="str">
        <f>IF($D254="","",IFERROR(VLOOKUP($B254,Kraftvärmeprod!$B$1:$BX$550,MATCH(Q$2,Kraftvärmeprod!$B$1:$VX$1,0),FALSE)/1,0)-IFERROR(VLOOKUP($B254,'Slutlig allokering kvv'!$B$2:$BX$550,MATCH(Q$2,'Slutlig allokering kvv'!$B$1:$BX$1,0),FALSE)/1,0))</f>
        <v/>
      </c>
      <c r="R254" t="str">
        <f>IF($D254="","",IFERROR(VLOOKUP($B254,Kraftvärmeprod!$B$1:$BX$550,MATCH(R$2,Kraftvärmeprod!$B$1:$VX$1,0),FALSE)/1,0)-IFERROR(VLOOKUP($B254,'Slutlig allokering kvv'!$B$2:$BX$550,MATCH(R$2,'Slutlig allokering kvv'!$B$1:$BX$1,0),FALSE)/1,0))</f>
        <v/>
      </c>
      <c r="S254" t="str">
        <f>IF($D254="","",IFERROR(VLOOKUP($B254,Kraftvärmeprod!$B$1:$BX$550,MATCH(S$2,Kraftvärmeprod!$B$1:$VX$1,0),FALSE)/1,0)-IFERROR(VLOOKUP($B254,'Slutlig allokering kvv'!$B$2:$BX$550,MATCH(S$2,'Slutlig allokering kvv'!$B$1:$BX$1,0),FALSE)/1,0))</f>
        <v/>
      </c>
      <c r="T254" t="str">
        <f>IF($D254="","",IFERROR(VLOOKUP($B254,Kraftvärmeprod!$B$1:$BX$550,MATCH(T$2,Kraftvärmeprod!$B$1:$VX$1,0),FALSE)/1,0)-IFERROR(VLOOKUP($B254,'Slutlig allokering kvv'!$B$2:$BX$550,MATCH(T$2,'Slutlig allokering kvv'!$B$1:$BX$1,0),FALSE)/1,0))</f>
        <v/>
      </c>
      <c r="U254" t="str">
        <f>IF($D254="","",IFERROR(VLOOKUP($B254,Kraftvärmeprod!$B$1:$BX$550,MATCH(U$2,Kraftvärmeprod!$B$1:$VX$1,0),FALSE)/1,0)-IFERROR(VLOOKUP($B254,'Slutlig allokering kvv'!$B$2:$BX$550,MATCH(U$2,'Slutlig allokering kvv'!$B$1:$BX$1,0),FALSE)/1,0))</f>
        <v/>
      </c>
      <c r="V254" t="str">
        <f>IF($D254="","",IFERROR(VLOOKUP($B254,Kraftvärmeprod!$B$1:$BX$550,MATCH(V$2,Kraftvärmeprod!$B$1:$VX$1,0),FALSE)/1,0)-IFERROR(VLOOKUP($B254,'Slutlig allokering kvv'!$B$2:$BX$550,MATCH(V$2,'Slutlig allokering kvv'!$B$1:$BX$1,0),FALSE)/1,0))</f>
        <v/>
      </c>
      <c r="W254" t="str">
        <f>IF($D254="","",IFERROR(VLOOKUP($B254,Kraftvärmeprod!$B$1:$BX$550,MATCH(W$2,Kraftvärmeprod!$B$1:$VX$1,0),FALSE)/1,0)-IFERROR(VLOOKUP($B254,'Slutlig allokering kvv'!$B$2:$BX$550,MATCH(W$2,'Slutlig allokering kvv'!$B$1:$BX$1,0),FALSE)/1,0))</f>
        <v/>
      </c>
      <c r="X254" t="str">
        <f>IF($D254="","",IFERROR(VLOOKUP($B254,Kraftvärmeprod!$B$1:$BX$550,MATCH(X$2,Kraftvärmeprod!$B$1:$VX$1,0),FALSE)/1,0)-IFERROR(VLOOKUP($B254,'Slutlig allokering kvv'!$B$2:$BX$550,MATCH(X$2,'Slutlig allokering kvv'!$B$1:$BX$1,0),FALSE)/1,0))</f>
        <v/>
      </c>
      <c r="Y254" t="str">
        <f>IF($D254="","",IFERROR(VLOOKUP($B254,Kraftvärmeprod!$B$1:$BX$550,MATCH(Y$2,Kraftvärmeprod!$B$1:$VX$1,0),FALSE)/1,0)-IFERROR(VLOOKUP($B254,'Slutlig allokering kvv'!$B$2:$BX$550,MATCH(Y$2,'Slutlig allokering kvv'!$B$1:$BX$1,0),FALSE)/1,0))</f>
        <v/>
      </c>
      <c r="Z254" t="str">
        <f>IF($D254="","",IFERROR(VLOOKUP($B254,Kraftvärmeprod!$B$1:$BX$550,MATCH(Z$2,Kraftvärmeprod!$B$1:$VX$1,0),FALSE)/1,0)-IFERROR(VLOOKUP($B254,'Slutlig allokering kvv'!$B$2:$BX$550,MATCH(Z$2,'Slutlig allokering kvv'!$B$1:$BX$1,0),FALSE)/1,0))</f>
        <v/>
      </c>
      <c r="AA254" t="str">
        <f>IF($D254="","",IFERROR(VLOOKUP($B254,Kraftvärmeprod!$B$1:$BX$550,MATCH(AA$2,Kraftvärmeprod!$B$1:$VX$1,0),FALSE)/1,0)-IFERROR(VLOOKUP($B254,'Slutlig allokering kvv'!$B$2:$BX$550,MATCH(AA$2,'Slutlig allokering kvv'!$B$1:$BX$1,0),FALSE)/1,0))</f>
        <v/>
      </c>
      <c r="AB254" t="str">
        <f>IF($D254="","",IFERROR(VLOOKUP($B254,Kraftvärmeprod!$B$1:$BX$550,MATCH(AB$2,Kraftvärmeprod!$B$1:$VX$1,0),FALSE)/1,0)-IFERROR(VLOOKUP($B254,'Slutlig allokering kvv'!$B$2:$BX$550,MATCH(AB$2,'Slutlig allokering kvv'!$B$1:$BX$1,0),FALSE)/1,0))</f>
        <v/>
      </c>
      <c r="AC254" t="str">
        <f>IF($D254="","",IFERROR(VLOOKUP($B254,Kraftvärmeprod!$B$1:$BX$550,MATCH(AC$2,Kraftvärmeprod!$B$1:$VX$1,0),FALSE)/1,0)-IFERROR(VLOOKUP($B254,'Slutlig allokering kvv'!$B$2:$BX$550,MATCH(AC$2,'Slutlig allokering kvv'!$B$1:$BX$1,0),FALSE)/1,0))</f>
        <v/>
      </c>
      <c r="AD254" t="str">
        <f>IF($D254="","",IFERROR(VLOOKUP($B254,Kraftvärmeprod!$B$1:$BX$550,MATCH(AD$2,Kraftvärmeprod!$B$1:$VX$1,0),FALSE)/1,0)-IFERROR(VLOOKUP($B254,'Slutlig allokering kvv'!$B$2:$BX$550,MATCH(AD$2,'Slutlig allokering kvv'!$B$1:$BX$1,0),FALSE)/1,0))</f>
        <v/>
      </c>
      <c r="AE254" t="str">
        <f>IF($D254="","",IFERROR(VLOOKUP($B254,Miljö!$B$1:$E$550,MATCH("Hjälpel kraftvärme (GWh)",Miljö!$B$1:$E$1,0),FALSE)/1,0)-IFERROR(VLOOKUP($B254,'Slutlig allokering kvv'!$B$2:$BX$549,MATCH(AE$2,'Slutlig allokering kvv'!$B$1:$BX$1,0),FALSE)/1,0))</f>
        <v/>
      </c>
      <c r="AI254" s="274">
        <f t="shared" si="12"/>
        <v>0</v>
      </c>
      <c r="AK254">
        <f>IFERROR(VLOOKUP($B254,'Slutlig allokering kvv'!$B$2:$AX$549,MATCH("Summa slutlig allokerad tillförd energi (utan hjälpel och rökgaskondensering):",'Slutlig allokering kvv'!$B$1:$AX$1,0),FALSE)/1,"")</f>
        <v>0</v>
      </c>
      <c r="AM254" s="275" t="str">
        <f>IFERROR(1-VLOOKUP($B254,'Slutlig allokering kvv'!$B$2:$AX$549,MATCH("Andel av bränsle i kvv som allokerats till värme, exklusive rökgaskondensering och hjälpel",'Slutlig allokering kvv'!$B$1:$AX$1,0),FALSE),"")</f>
        <v/>
      </c>
      <c r="AO254" s="115" t="str">
        <f t="shared" si="13"/>
        <v/>
      </c>
      <c r="AP254" s="276" t="str">
        <f t="shared" si="14"/>
        <v/>
      </c>
      <c r="AR254" s="115" t="str">
        <f t="shared" si="15"/>
        <v/>
      </c>
    </row>
    <row r="255" spans="1:44">
      <c r="A255" t="s">
        <v>393</v>
      </c>
      <c r="B255" t="s">
        <v>412</v>
      </c>
      <c r="C255" t="str">
        <f>IFERROR(VLOOKUP($B255,Kraftvärmeprod!$B$1:$AH$479,MATCH(C$2,Kraftvärmeprod!$B$1:$AG$1,0),FALSE)/1,"")</f>
        <v/>
      </c>
      <c r="D255" t="str">
        <f>IFERROR(VLOOKUP($B255,Kraftvärmeprod!$B$1:$AH$479,MATCH(D$2,Kraftvärmeprod!$B$1:$AG$1,0),FALSE)/1,"")</f>
        <v/>
      </c>
      <c r="F255" t="str">
        <f>IF($D255="","",IFERROR(VLOOKUP($B255,Kraftvärmeprod!$B$1:$BX$550,MATCH(F$2,Kraftvärmeprod!$B$1:$VX$1,0),FALSE)/1,0)-IFERROR(VLOOKUP($B255,'Slutlig allokering kvv'!$B$2:$BX$550,MATCH(F$2,'Slutlig allokering kvv'!$B$1:$BX$1,0),FALSE)/1,0))</f>
        <v/>
      </c>
      <c r="G255" t="str">
        <f>IF($D255="","",IFERROR(VLOOKUP($B255,Kraftvärmeprod!$B$1:$BX$550,MATCH(G$2,Kraftvärmeprod!$B$1:$VX$1,0),FALSE)/1,0)-IFERROR(VLOOKUP($B255,'Slutlig allokering kvv'!$B$2:$BX$550,MATCH(G$2,'Slutlig allokering kvv'!$B$1:$BX$1,0),FALSE)/1,0))</f>
        <v/>
      </c>
      <c r="H255" t="str">
        <f>IF($D255="","",IFERROR(VLOOKUP($B255,Kraftvärmeprod!$B$1:$BX$550,MATCH(H$2,Kraftvärmeprod!$B$1:$VX$1,0),FALSE)/1,0)-IFERROR(VLOOKUP($B255,'Slutlig allokering kvv'!$B$2:$BX$550,MATCH(H$2,'Slutlig allokering kvv'!$B$1:$BX$1,0),FALSE)/1,0))</f>
        <v/>
      </c>
      <c r="I255" t="str">
        <f>IF($D255="","",IFERROR(VLOOKUP($B255,Kraftvärmeprod!$B$1:$BX$550,MATCH(I$2,Kraftvärmeprod!$B$1:$VX$1,0),FALSE)/1,0)-IFERROR(VLOOKUP($B255,'Slutlig allokering kvv'!$B$2:$BX$550,MATCH(I$2,'Slutlig allokering kvv'!$B$1:$BX$1,0),FALSE)/1,0))</f>
        <v/>
      </c>
      <c r="J255" t="str">
        <f>IF($D255="","",IFERROR(VLOOKUP($B255,Kraftvärmeprod!$B$1:$BX$550,MATCH(J$2,Kraftvärmeprod!$B$1:$VX$1,0),FALSE)/1,0)-IFERROR(VLOOKUP($B255,'Slutlig allokering kvv'!$B$2:$BX$550,MATCH(J$2,'Slutlig allokering kvv'!$B$1:$BX$1,0),FALSE)/1,0))</f>
        <v/>
      </c>
      <c r="K255" t="str">
        <f>IF($D255="","",IFERROR(VLOOKUP($B255,Kraftvärmeprod!$B$1:$BX$550,MATCH(K$2,Kraftvärmeprod!$B$1:$VX$1,0),FALSE)/1,0)-IFERROR(VLOOKUP($B255,'Slutlig allokering kvv'!$B$2:$BX$550,MATCH(K$2,'Slutlig allokering kvv'!$B$1:$BX$1,0),FALSE)/1,0))</f>
        <v/>
      </c>
      <c r="L255" t="str">
        <f>IF($D255="","",IFERROR(VLOOKUP($B255,Kraftvärmeprod!$B$1:$BX$550,MATCH(L$2,Kraftvärmeprod!$B$1:$VX$1,0),FALSE)/1,0)-IFERROR(VLOOKUP($B255,'Slutlig allokering kvv'!$B$2:$BX$550,MATCH(L$2,'Slutlig allokering kvv'!$B$1:$BX$1,0),FALSE)/1,0))</f>
        <v/>
      </c>
      <c r="M255" t="str">
        <f>IF($D255="","",IFERROR(VLOOKUP($B255,Kraftvärmeprod!$B$1:$BX$550,MATCH(M$2,Kraftvärmeprod!$B$1:$VX$1,0),FALSE)/1,0)-IFERROR(VLOOKUP($B255,'Slutlig allokering kvv'!$B$2:$BX$550,MATCH(M$2,'Slutlig allokering kvv'!$B$1:$BX$1,0),FALSE)/1,0))</f>
        <v/>
      </c>
      <c r="N255" t="str">
        <f>IF($D255="","",IFERROR(VLOOKUP($B255,Kraftvärmeprod!$B$1:$BX$550,MATCH(N$2,Kraftvärmeprod!$B$1:$VX$1,0),FALSE)/1,0)-IFERROR(VLOOKUP($B255,'Slutlig allokering kvv'!$B$2:$BX$550,MATCH(N$2,'Slutlig allokering kvv'!$B$1:$BX$1,0),FALSE)/1,0))</f>
        <v/>
      </c>
      <c r="O255" t="str">
        <f>IF($D255="","",IFERROR(VLOOKUP($B255,Kraftvärmeprod!$B$1:$BX$550,MATCH(O$2,Kraftvärmeprod!$B$1:$VX$1,0),FALSE)/1,0)-IFERROR(VLOOKUP($B255,'Slutlig allokering kvv'!$B$2:$BX$550,MATCH(O$2,'Slutlig allokering kvv'!$B$1:$BX$1,0),FALSE)/1,0))</f>
        <v/>
      </c>
      <c r="P255" t="str">
        <f>IF($D255="","",IFERROR(VLOOKUP($B255,Kraftvärmeprod!$B$1:$BX$550,MATCH(P$2,Kraftvärmeprod!$B$1:$VX$1,0),FALSE)/1,0)-IFERROR(VLOOKUP($B255,'Slutlig allokering kvv'!$B$2:$BX$550,MATCH(P$2,'Slutlig allokering kvv'!$B$1:$BX$1,0),FALSE)/1,0))</f>
        <v/>
      </c>
      <c r="Q255" t="str">
        <f>IF($D255="","",IFERROR(VLOOKUP($B255,Kraftvärmeprod!$B$1:$BX$550,MATCH(Q$2,Kraftvärmeprod!$B$1:$VX$1,0),FALSE)/1,0)-IFERROR(VLOOKUP($B255,'Slutlig allokering kvv'!$B$2:$BX$550,MATCH(Q$2,'Slutlig allokering kvv'!$B$1:$BX$1,0),FALSE)/1,0))</f>
        <v/>
      </c>
      <c r="R255" t="str">
        <f>IF($D255="","",IFERROR(VLOOKUP($B255,Kraftvärmeprod!$B$1:$BX$550,MATCH(R$2,Kraftvärmeprod!$B$1:$VX$1,0),FALSE)/1,0)-IFERROR(VLOOKUP($B255,'Slutlig allokering kvv'!$B$2:$BX$550,MATCH(R$2,'Slutlig allokering kvv'!$B$1:$BX$1,0),FALSE)/1,0))</f>
        <v/>
      </c>
      <c r="S255" t="str">
        <f>IF($D255="","",IFERROR(VLOOKUP($B255,Kraftvärmeprod!$B$1:$BX$550,MATCH(S$2,Kraftvärmeprod!$B$1:$VX$1,0),FALSE)/1,0)-IFERROR(VLOOKUP($B255,'Slutlig allokering kvv'!$B$2:$BX$550,MATCH(S$2,'Slutlig allokering kvv'!$B$1:$BX$1,0),FALSE)/1,0))</f>
        <v/>
      </c>
      <c r="T255" t="str">
        <f>IF($D255="","",IFERROR(VLOOKUP($B255,Kraftvärmeprod!$B$1:$BX$550,MATCH(T$2,Kraftvärmeprod!$B$1:$VX$1,0),FALSE)/1,0)-IFERROR(VLOOKUP($B255,'Slutlig allokering kvv'!$B$2:$BX$550,MATCH(T$2,'Slutlig allokering kvv'!$B$1:$BX$1,0),FALSE)/1,0))</f>
        <v/>
      </c>
      <c r="U255" t="str">
        <f>IF($D255="","",IFERROR(VLOOKUP($B255,Kraftvärmeprod!$B$1:$BX$550,MATCH(U$2,Kraftvärmeprod!$B$1:$VX$1,0),FALSE)/1,0)-IFERROR(VLOOKUP($B255,'Slutlig allokering kvv'!$B$2:$BX$550,MATCH(U$2,'Slutlig allokering kvv'!$B$1:$BX$1,0),FALSE)/1,0))</f>
        <v/>
      </c>
      <c r="V255" t="str">
        <f>IF($D255="","",IFERROR(VLOOKUP($B255,Kraftvärmeprod!$B$1:$BX$550,MATCH(V$2,Kraftvärmeprod!$B$1:$VX$1,0),FALSE)/1,0)-IFERROR(VLOOKUP($B255,'Slutlig allokering kvv'!$B$2:$BX$550,MATCH(V$2,'Slutlig allokering kvv'!$B$1:$BX$1,0),FALSE)/1,0))</f>
        <v/>
      </c>
      <c r="W255" t="str">
        <f>IF($D255="","",IFERROR(VLOOKUP($B255,Kraftvärmeprod!$B$1:$BX$550,MATCH(W$2,Kraftvärmeprod!$B$1:$VX$1,0),FALSE)/1,0)-IFERROR(VLOOKUP($B255,'Slutlig allokering kvv'!$B$2:$BX$550,MATCH(W$2,'Slutlig allokering kvv'!$B$1:$BX$1,0),FALSE)/1,0))</f>
        <v/>
      </c>
      <c r="X255" t="str">
        <f>IF($D255="","",IFERROR(VLOOKUP($B255,Kraftvärmeprod!$B$1:$BX$550,MATCH(X$2,Kraftvärmeprod!$B$1:$VX$1,0),FALSE)/1,0)-IFERROR(VLOOKUP($B255,'Slutlig allokering kvv'!$B$2:$BX$550,MATCH(X$2,'Slutlig allokering kvv'!$B$1:$BX$1,0),FALSE)/1,0))</f>
        <v/>
      </c>
      <c r="Y255" t="str">
        <f>IF($D255="","",IFERROR(VLOOKUP($B255,Kraftvärmeprod!$B$1:$BX$550,MATCH(Y$2,Kraftvärmeprod!$B$1:$VX$1,0),FALSE)/1,0)-IFERROR(VLOOKUP($B255,'Slutlig allokering kvv'!$B$2:$BX$550,MATCH(Y$2,'Slutlig allokering kvv'!$B$1:$BX$1,0),FALSE)/1,0))</f>
        <v/>
      </c>
      <c r="Z255" t="str">
        <f>IF($D255="","",IFERROR(VLOOKUP($B255,Kraftvärmeprod!$B$1:$BX$550,MATCH(Z$2,Kraftvärmeprod!$B$1:$VX$1,0),FALSE)/1,0)-IFERROR(VLOOKUP($B255,'Slutlig allokering kvv'!$B$2:$BX$550,MATCH(Z$2,'Slutlig allokering kvv'!$B$1:$BX$1,0),FALSE)/1,0))</f>
        <v/>
      </c>
      <c r="AA255" t="str">
        <f>IF($D255="","",IFERROR(VLOOKUP($B255,Kraftvärmeprod!$B$1:$BX$550,MATCH(AA$2,Kraftvärmeprod!$B$1:$VX$1,0),FALSE)/1,0)-IFERROR(VLOOKUP($B255,'Slutlig allokering kvv'!$B$2:$BX$550,MATCH(AA$2,'Slutlig allokering kvv'!$B$1:$BX$1,0),FALSE)/1,0))</f>
        <v/>
      </c>
      <c r="AB255" t="str">
        <f>IF($D255="","",IFERROR(VLOOKUP($B255,Kraftvärmeprod!$B$1:$BX$550,MATCH(AB$2,Kraftvärmeprod!$B$1:$VX$1,0),FALSE)/1,0)-IFERROR(VLOOKUP($B255,'Slutlig allokering kvv'!$B$2:$BX$550,MATCH(AB$2,'Slutlig allokering kvv'!$B$1:$BX$1,0),FALSE)/1,0))</f>
        <v/>
      </c>
      <c r="AC255" t="str">
        <f>IF($D255="","",IFERROR(VLOOKUP($B255,Kraftvärmeprod!$B$1:$BX$550,MATCH(AC$2,Kraftvärmeprod!$B$1:$VX$1,0),FALSE)/1,0)-IFERROR(VLOOKUP($B255,'Slutlig allokering kvv'!$B$2:$BX$550,MATCH(AC$2,'Slutlig allokering kvv'!$B$1:$BX$1,0),FALSE)/1,0))</f>
        <v/>
      </c>
      <c r="AD255" t="str">
        <f>IF($D255="","",IFERROR(VLOOKUP($B255,Kraftvärmeprod!$B$1:$BX$550,MATCH(AD$2,Kraftvärmeprod!$B$1:$VX$1,0),FALSE)/1,0)-IFERROR(VLOOKUP($B255,'Slutlig allokering kvv'!$B$2:$BX$550,MATCH(AD$2,'Slutlig allokering kvv'!$B$1:$BX$1,0),FALSE)/1,0))</f>
        <v/>
      </c>
      <c r="AE255" t="str">
        <f>IF($D255="","",IFERROR(VLOOKUP($B255,Miljö!$B$1:$E$550,MATCH("Hjälpel kraftvärme (GWh)",Miljö!$B$1:$E$1,0),FALSE)/1,0)-IFERROR(VLOOKUP($B255,'Slutlig allokering kvv'!$B$2:$BX$549,MATCH(AE$2,'Slutlig allokering kvv'!$B$1:$BX$1,0),FALSE)/1,0))</f>
        <v/>
      </c>
      <c r="AI255" s="274">
        <f t="shared" si="12"/>
        <v>0</v>
      </c>
      <c r="AK255">
        <f>IFERROR(VLOOKUP($B255,'Slutlig allokering kvv'!$B$2:$AX$549,MATCH("Summa slutlig allokerad tillförd energi (utan hjälpel och rökgaskondensering):",'Slutlig allokering kvv'!$B$1:$AX$1,0),FALSE)/1,"")</f>
        <v>0</v>
      </c>
      <c r="AM255" s="275" t="str">
        <f>IFERROR(1-VLOOKUP($B255,'Slutlig allokering kvv'!$B$2:$AX$549,MATCH("Andel av bränsle i kvv som allokerats till värme, exklusive rökgaskondensering och hjälpel",'Slutlig allokering kvv'!$B$1:$AX$1,0),FALSE),"")</f>
        <v/>
      </c>
      <c r="AO255" s="115" t="str">
        <f t="shared" si="13"/>
        <v/>
      </c>
      <c r="AP255" s="276" t="str">
        <f t="shared" si="14"/>
        <v/>
      </c>
      <c r="AR255" s="115" t="str">
        <f t="shared" si="15"/>
        <v/>
      </c>
    </row>
    <row r="256" spans="1:44">
      <c r="A256" t="s">
        <v>393</v>
      </c>
      <c r="B256" t="s">
        <v>413</v>
      </c>
      <c r="C256" t="str">
        <f>IFERROR(VLOOKUP($B256,Kraftvärmeprod!$B$1:$AH$479,MATCH(C$2,Kraftvärmeprod!$B$1:$AG$1,0),FALSE)/1,"")</f>
        <v/>
      </c>
      <c r="D256" t="str">
        <f>IFERROR(VLOOKUP($B256,Kraftvärmeprod!$B$1:$AH$479,MATCH(D$2,Kraftvärmeprod!$B$1:$AG$1,0),FALSE)/1,"")</f>
        <v/>
      </c>
      <c r="F256" t="str">
        <f>IF($D256="","",IFERROR(VLOOKUP($B256,Kraftvärmeprod!$B$1:$BX$550,MATCH(F$2,Kraftvärmeprod!$B$1:$VX$1,0),FALSE)/1,0)-IFERROR(VLOOKUP($B256,'Slutlig allokering kvv'!$B$2:$BX$550,MATCH(F$2,'Slutlig allokering kvv'!$B$1:$BX$1,0),FALSE)/1,0))</f>
        <v/>
      </c>
      <c r="G256" t="str">
        <f>IF($D256="","",IFERROR(VLOOKUP($B256,Kraftvärmeprod!$B$1:$BX$550,MATCH(G$2,Kraftvärmeprod!$B$1:$VX$1,0),FALSE)/1,0)-IFERROR(VLOOKUP($B256,'Slutlig allokering kvv'!$B$2:$BX$550,MATCH(G$2,'Slutlig allokering kvv'!$B$1:$BX$1,0),FALSE)/1,0))</f>
        <v/>
      </c>
      <c r="H256" t="str">
        <f>IF($D256="","",IFERROR(VLOOKUP($B256,Kraftvärmeprod!$B$1:$BX$550,MATCH(H$2,Kraftvärmeprod!$B$1:$VX$1,0),FALSE)/1,0)-IFERROR(VLOOKUP($B256,'Slutlig allokering kvv'!$B$2:$BX$550,MATCH(H$2,'Slutlig allokering kvv'!$B$1:$BX$1,0),FALSE)/1,0))</f>
        <v/>
      </c>
      <c r="I256" t="str">
        <f>IF($D256="","",IFERROR(VLOOKUP($B256,Kraftvärmeprod!$B$1:$BX$550,MATCH(I$2,Kraftvärmeprod!$B$1:$VX$1,0),FALSE)/1,0)-IFERROR(VLOOKUP($B256,'Slutlig allokering kvv'!$B$2:$BX$550,MATCH(I$2,'Slutlig allokering kvv'!$B$1:$BX$1,0),FALSE)/1,0))</f>
        <v/>
      </c>
      <c r="J256" t="str">
        <f>IF($D256="","",IFERROR(VLOOKUP($B256,Kraftvärmeprod!$B$1:$BX$550,MATCH(J$2,Kraftvärmeprod!$B$1:$VX$1,0),FALSE)/1,0)-IFERROR(VLOOKUP($B256,'Slutlig allokering kvv'!$B$2:$BX$550,MATCH(J$2,'Slutlig allokering kvv'!$B$1:$BX$1,0),FALSE)/1,0))</f>
        <v/>
      </c>
      <c r="K256" t="str">
        <f>IF($D256="","",IFERROR(VLOOKUP($B256,Kraftvärmeprod!$B$1:$BX$550,MATCH(K$2,Kraftvärmeprod!$B$1:$VX$1,0),FALSE)/1,0)-IFERROR(VLOOKUP($B256,'Slutlig allokering kvv'!$B$2:$BX$550,MATCH(K$2,'Slutlig allokering kvv'!$B$1:$BX$1,0),FALSE)/1,0))</f>
        <v/>
      </c>
      <c r="L256" t="str">
        <f>IF($D256="","",IFERROR(VLOOKUP($B256,Kraftvärmeprod!$B$1:$BX$550,MATCH(L$2,Kraftvärmeprod!$B$1:$VX$1,0),FALSE)/1,0)-IFERROR(VLOOKUP($B256,'Slutlig allokering kvv'!$B$2:$BX$550,MATCH(L$2,'Slutlig allokering kvv'!$B$1:$BX$1,0),FALSE)/1,0))</f>
        <v/>
      </c>
      <c r="M256" t="str">
        <f>IF($D256="","",IFERROR(VLOOKUP($B256,Kraftvärmeprod!$B$1:$BX$550,MATCH(M$2,Kraftvärmeprod!$B$1:$VX$1,0),FALSE)/1,0)-IFERROR(VLOOKUP($B256,'Slutlig allokering kvv'!$B$2:$BX$550,MATCH(M$2,'Slutlig allokering kvv'!$B$1:$BX$1,0),FALSE)/1,0))</f>
        <v/>
      </c>
      <c r="N256" t="str">
        <f>IF($D256="","",IFERROR(VLOOKUP($B256,Kraftvärmeprod!$B$1:$BX$550,MATCH(N$2,Kraftvärmeprod!$B$1:$VX$1,0),FALSE)/1,0)-IFERROR(VLOOKUP($B256,'Slutlig allokering kvv'!$B$2:$BX$550,MATCH(N$2,'Slutlig allokering kvv'!$B$1:$BX$1,0),FALSE)/1,0))</f>
        <v/>
      </c>
      <c r="O256" t="str">
        <f>IF($D256="","",IFERROR(VLOOKUP($B256,Kraftvärmeprod!$B$1:$BX$550,MATCH(O$2,Kraftvärmeprod!$B$1:$VX$1,0),FALSE)/1,0)-IFERROR(VLOOKUP($B256,'Slutlig allokering kvv'!$B$2:$BX$550,MATCH(O$2,'Slutlig allokering kvv'!$B$1:$BX$1,0),FALSE)/1,0))</f>
        <v/>
      </c>
      <c r="P256" t="str">
        <f>IF($D256="","",IFERROR(VLOOKUP($B256,Kraftvärmeprod!$B$1:$BX$550,MATCH(P$2,Kraftvärmeprod!$B$1:$VX$1,0),FALSE)/1,0)-IFERROR(VLOOKUP($B256,'Slutlig allokering kvv'!$B$2:$BX$550,MATCH(P$2,'Slutlig allokering kvv'!$B$1:$BX$1,0),FALSE)/1,0))</f>
        <v/>
      </c>
      <c r="Q256" t="str">
        <f>IF($D256="","",IFERROR(VLOOKUP($B256,Kraftvärmeprod!$B$1:$BX$550,MATCH(Q$2,Kraftvärmeprod!$B$1:$VX$1,0),FALSE)/1,0)-IFERROR(VLOOKUP($B256,'Slutlig allokering kvv'!$B$2:$BX$550,MATCH(Q$2,'Slutlig allokering kvv'!$B$1:$BX$1,0),FALSE)/1,0))</f>
        <v/>
      </c>
      <c r="R256" t="str">
        <f>IF($D256="","",IFERROR(VLOOKUP($B256,Kraftvärmeprod!$B$1:$BX$550,MATCH(R$2,Kraftvärmeprod!$B$1:$VX$1,0),FALSE)/1,0)-IFERROR(VLOOKUP($B256,'Slutlig allokering kvv'!$B$2:$BX$550,MATCH(R$2,'Slutlig allokering kvv'!$B$1:$BX$1,0),FALSE)/1,0))</f>
        <v/>
      </c>
      <c r="S256" t="str">
        <f>IF($D256="","",IFERROR(VLOOKUP($B256,Kraftvärmeprod!$B$1:$BX$550,MATCH(S$2,Kraftvärmeprod!$B$1:$VX$1,0),FALSE)/1,0)-IFERROR(VLOOKUP($B256,'Slutlig allokering kvv'!$B$2:$BX$550,MATCH(S$2,'Slutlig allokering kvv'!$B$1:$BX$1,0),FALSE)/1,0))</f>
        <v/>
      </c>
      <c r="T256" t="str">
        <f>IF($D256="","",IFERROR(VLOOKUP($B256,Kraftvärmeprod!$B$1:$BX$550,MATCH(T$2,Kraftvärmeprod!$B$1:$VX$1,0),FALSE)/1,0)-IFERROR(VLOOKUP($B256,'Slutlig allokering kvv'!$B$2:$BX$550,MATCH(T$2,'Slutlig allokering kvv'!$B$1:$BX$1,0),FALSE)/1,0))</f>
        <v/>
      </c>
      <c r="U256" t="str">
        <f>IF($D256="","",IFERROR(VLOOKUP($B256,Kraftvärmeprod!$B$1:$BX$550,MATCH(U$2,Kraftvärmeprod!$B$1:$VX$1,0),FALSE)/1,0)-IFERROR(VLOOKUP($B256,'Slutlig allokering kvv'!$B$2:$BX$550,MATCH(U$2,'Slutlig allokering kvv'!$B$1:$BX$1,0),FALSE)/1,0))</f>
        <v/>
      </c>
      <c r="V256" t="str">
        <f>IF($D256="","",IFERROR(VLOOKUP($B256,Kraftvärmeprod!$B$1:$BX$550,MATCH(V$2,Kraftvärmeprod!$B$1:$VX$1,0),FALSE)/1,0)-IFERROR(VLOOKUP($B256,'Slutlig allokering kvv'!$B$2:$BX$550,MATCH(V$2,'Slutlig allokering kvv'!$B$1:$BX$1,0),FALSE)/1,0))</f>
        <v/>
      </c>
      <c r="W256" t="str">
        <f>IF($D256="","",IFERROR(VLOOKUP($B256,Kraftvärmeprod!$B$1:$BX$550,MATCH(W$2,Kraftvärmeprod!$B$1:$VX$1,0),FALSE)/1,0)-IFERROR(VLOOKUP($B256,'Slutlig allokering kvv'!$B$2:$BX$550,MATCH(W$2,'Slutlig allokering kvv'!$B$1:$BX$1,0),FALSE)/1,0))</f>
        <v/>
      </c>
      <c r="X256" t="str">
        <f>IF($D256="","",IFERROR(VLOOKUP($B256,Kraftvärmeprod!$B$1:$BX$550,MATCH(X$2,Kraftvärmeprod!$B$1:$VX$1,0),FALSE)/1,0)-IFERROR(VLOOKUP($B256,'Slutlig allokering kvv'!$B$2:$BX$550,MATCH(X$2,'Slutlig allokering kvv'!$B$1:$BX$1,0),FALSE)/1,0))</f>
        <v/>
      </c>
      <c r="Y256" t="str">
        <f>IF($D256="","",IFERROR(VLOOKUP($B256,Kraftvärmeprod!$B$1:$BX$550,MATCH(Y$2,Kraftvärmeprod!$B$1:$VX$1,0),FALSE)/1,0)-IFERROR(VLOOKUP($B256,'Slutlig allokering kvv'!$B$2:$BX$550,MATCH(Y$2,'Slutlig allokering kvv'!$B$1:$BX$1,0),FALSE)/1,0))</f>
        <v/>
      </c>
      <c r="Z256" t="str">
        <f>IF($D256="","",IFERROR(VLOOKUP($B256,Kraftvärmeprod!$B$1:$BX$550,MATCH(Z$2,Kraftvärmeprod!$B$1:$VX$1,0),FALSE)/1,0)-IFERROR(VLOOKUP($B256,'Slutlig allokering kvv'!$B$2:$BX$550,MATCH(Z$2,'Slutlig allokering kvv'!$B$1:$BX$1,0),FALSE)/1,0))</f>
        <v/>
      </c>
      <c r="AA256" t="str">
        <f>IF($D256="","",IFERROR(VLOOKUP($B256,Kraftvärmeprod!$B$1:$BX$550,MATCH(AA$2,Kraftvärmeprod!$B$1:$VX$1,0),FALSE)/1,0)-IFERROR(VLOOKUP($B256,'Slutlig allokering kvv'!$B$2:$BX$550,MATCH(AA$2,'Slutlig allokering kvv'!$B$1:$BX$1,0),FALSE)/1,0))</f>
        <v/>
      </c>
      <c r="AB256" t="str">
        <f>IF($D256="","",IFERROR(VLOOKUP($B256,Kraftvärmeprod!$B$1:$BX$550,MATCH(AB$2,Kraftvärmeprod!$B$1:$VX$1,0),FALSE)/1,0)-IFERROR(VLOOKUP($B256,'Slutlig allokering kvv'!$B$2:$BX$550,MATCH(AB$2,'Slutlig allokering kvv'!$B$1:$BX$1,0),FALSE)/1,0))</f>
        <v/>
      </c>
      <c r="AC256" t="str">
        <f>IF($D256="","",IFERROR(VLOOKUP($B256,Kraftvärmeprod!$B$1:$BX$550,MATCH(AC$2,Kraftvärmeprod!$B$1:$VX$1,0),FALSE)/1,0)-IFERROR(VLOOKUP($B256,'Slutlig allokering kvv'!$B$2:$BX$550,MATCH(AC$2,'Slutlig allokering kvv'!$B$1:$BX$1,0),FALSE)/1,0))</f>
        <v/>
      </c>
      <c r="AD256" t="str">
        <f>IF($D256="","",IFERROR(VLOOKUP($B256,Kraftvärmeprod!$B$1:$BX$550,MATCH(AD$2,Kraftvärmeprod!$B$1:$VX$1,0),FALSE)/1,0)-IFERROR(VLOOKUP($B256,'Slutlig allokering kvv'!$B$2:$BX$550,MATCH(AD$2,'Slutlig allokering kvv'!$B$1:$BX$1,0),FALSE)/1,0))</f>
        <v/>
      </c>
      <c r="AE256" t="str">
        <f>IF($D256="","",IFERROR(VLOOKUP($B256,Miljö!$B$1:$E$550,MATCH("Hjälpel kraftvärme (GWh)",Miljö!$B$1:$E$1,0),FALSE)/1,0)-IFERROR(VLOOKUP($B256,'Slutlig allokering kvv'!$B$2:$BX$549,MATCH(AE$2,'Slutlig allokering kvv'!$B$1:$BX$1,0),FALSE)/1,0))</f>
        <v/>
      </c>
      <c r="AI256" s="274">
        <f t="shared" si="12"/>
        <v>0</v>
      </c>
      <c r="AK256">
        <f>IFERROR(VLOOKUP($B256,'Slutlig allokering kvv'!$B$2:$AX$549,MATCH("Summa slutlig allokerad tillförd energi (utan hjälpel och rökgaskondensering):",'Slutlig allokering kvv'!$B$1:$AX$1,0),FALSE)/1,"")</f>
        <v>0</v>
      </c>
      <c r="AM256" s="275" t="str">
        <f>IFERROR(1-VLOOKUP($B256,'Slutlig allokering kvv'!$B$2:$AX$549,MATCH("Andel av bränsle i kvv som allokerats till värme, exklusive rökgaskondensering och hjälpel",'Slutlig allokering kvv'!$B$1:$AX$1,0),FALSE),"")</f>
        <v/>
      </c>
      <c r="AO256" s="115" t="str">
        <f t="shared" si="13"/>
        <v/>
      </c>
      <c r="AP256" s="276" t="str">
        <f t="shared" si="14"/>
        <v/>
      </c>
      <c r="AR256" s="115" t="str">
        <f t="shared" si="15"/>
        <v/>
      </c>
    </row>
    <row r="257" spans="1:44">
      <c r="A257" t="s">
        <v>393</v>
      </c>
      <c r="B257" t="s">
        <v>414</v>
      </c>
      <c r="C257" t="str">
        <f>IFERROR(VLOOKUP($B257,Kraftvärmeprod!$B$1:$AH$479,MATCH(C$2,Kraftvärmeprod!$B$1:$AG$1,0),FALSE)/1,"")</f>
        <v/>
      </c>
      <c r="D257" t="str">
        <f>IFERROR(VLOOKUP($B257,Kraftvärmeprod!$B$1:$AH$479,MATCH(D$2,Kraftvärmeprod!$B$1:$AG$1,0),FALSE)/1,"")</f>
        <v/>
      </c>
      <c r="F257" t="str">
        <f>IF($D257="","",IFERROR(VLOOKUP($B257,Kraftvärmeprod!$B$1:$BX$550,MATCH(F$2,Kraftvärmeprod!$B$1:$VX$1,0),FALSE)/1,0)-IFERROR(VLOOKUP($B257,'Slutlig allokering kvv'!$B$2:$BX$550,MATCH(F$2,'Slutlig allokering kvv'!$B$1:$BX$1,0),FALSE)/1,0))</f>
        <v/>
      </c>
      <c r="G257" t="str">
        <f>IF($D257="","",IFERROR(VLOOKUP($B257,Kraftvärmeprod!$B$1:$BX$550,MATCH(G$2,Kraftvärmeprod!$B$1:$VX$1,0),FALSE)/1,0)-IFERROR(VLOOKUP($B257,'Slutlig allokering kvv'!$B$2:$BX$550,MATCH(G$2,'Slutlig allokering kvv'!$B$1:$BX$1,0),FALSE)/1,0))</f>
        <v/>
      </c>
      <c r="H257" t="str">
        <f>IF($D257="","",IFERROR(VLOOKUP($B257,Kraftvärmeprod!$B$1:$BX$550,MATCH(H$2,Kraftvärmeprod!$B$1:$VX$1,0),FALSE)/1,0)-IFERROR(VLOOKUP($B257,'Slutlig allokering kvv'!$B$2:$BX$550,MATCH(H$2,'Slutlig allokering kvv'!$B$1:$BX$1,0),FALSE)/1,0))</f>
        <v/>
      </c>
      <c r="I257" t="str">
        <f>IF($D257="","",IFERROR(VLOOKUP($B257,Kraftvärmeprod!$B$1:$BX$550,MATCH(I$2,Kraftvärmeprod!$B$1:$VX$1,0),FALSE)/1,0)-IFERROR(VLOOKUP($B257,'Slutlig allokering kvv'!$B$2:$BX$550,MATCH(I$2,'Slutlig allokering kvv'!$B$1:$BX$1,0),FALSE)/1,0))</f>
        <v/>
      </c>
      <c r="J257" t="str">
        <f>IF($D257="","",IFERROR(VLOOKUP($B257,Kraftvärmeprod!$B$1:$BX$550,MATCH(J$2,Kraftvärmeprod!$B$1:$VX$1,0),FALSE)/1,0)-IFERROR(VLOOKUP($B257,'Slutlig allokering kvv'!$B$2:$BX$550,MATCH(J$2,'Slutlig allokering kvv'!$B$1:$BX$1,0),FALSE)/1,0))</f>
        <v/>
      </c>
      <c r="K257" t="str">
        <f>IF($D257="","",IFERROR(VLOOKUP($B257,Kraftvärmeprod!$B$1:$BX$550,MATCH(K$2,Kraftvärmeprod!$B$1:$VX$1,0),FALSE)/1,0)-IFERROR(VLOOKUP($B257,'Slutlig allokering kvv'!$B$2:$BX$550,MATCH(K$2,'Slutlig allokering kvv'!$B$1:$BX$1,0),FALSE)/1,0))</f>
        <v/>
      </c>
      <c r="L257" t="str">
        <f>IF($D257="","",IFERROR(VLOOKUP($B257,Kraftvärmeprod!$B$1:$BX$550,MATCH(L$2,Kraftvärmeprod!$B$1:$VX$1,0),FALSE)/1,0)-IFERROR(VLOOKUP($B257,'Slutlig allokering kvv'!$B$2:$BX$550,MATCH(L$2,'Slutlig allokering kvv'!$B$1:$BX$1,0),FALSE)/1,0))</f>
        <v/>
      </c>
      <c r="M257" t="str">
        <f>IF($D257="","",IFERROR(VLOOKUP($B257,Kraftvärmeprod!$B$1:$BX$550,MATCH(M$2,Kraftvärmeprod!$B$1:$VX$1,0),FALSE)/1,0)-IFERROR(VLOOKUP($B257,'Slutlig allokering kvv'!$B$2:$BX$550,MATCH(M$2,'Slutlig allokering kvv'!$B$1:$BX$1,0),FALSE)/1,0))</f>
        <v/>
      </c>
      <c r="N257" t="str">
        <f>IF($D257="","",IFERROR(VLOOKUP($B257,Kraftvärmeprod!$B$1:$BX$550,MATCH(N$2,Kraftvärmeprod!$B$1:$VX$1,0),FALSE)/1,0)-IFERROR(VLOOKUP($B257,'Slutlig allokering kvv'!$B$2:$BX$550,MATCH(N$2,'Slutlig allokering kvv'!$B$1:$BX$1,0),FALSE)/1,0))</f>
        <v/>
      </c>
      <c r="O257" t="str">
        <f>IF($D257="","",IFERROR(VLOOKUP($B257,Kraftvärmeprod!$B$1:$BX$550,MATCH(O$2,Kraftvärmeprod!$B$1:$VX$1,0),FALSE)/1,0)-IFERROR(VLOOKUP($B257,'Slutlig allokering kvv'!$B$2:$BX$550,MATCH(O$2,'Slutlig allokering kvv'!$B$1:$BX$1,0),FALSE)/1,0))</f>
        <v/>
      </c>
      <c r="P257" t="str">
        <f>IF($D257="","",IFERROR(VLOOKUP($B257,Kraftvärmeprod!$B$1:$BX$550,MATCH(P$2,Kraftvärmeprod!$B$1:$VX$1,0),FALSE)/1,0)-IFERROR(VLOOKUP($B257,'Slutlig allokering kvv'!$B$2:$BX$550,MATCH(P$2,'Slutlig allokering kvv'!$B$1:$BX$1,0),FALSE)/1,0))</f>
        <v/>
      </c>
      <c r="Q257" t="str">
        <f>IF($D257="","",IFERROR(VLOOKUP($B257,Kraftvärmeprod!$B$1:$BX$550,MATCH(Q$2,Kraftvärmeprod!$B$1:$VX$1,0),FALSE)/1,0)-IFERROR(VLOOKUP($B257,'Slutlig allokering kvv'!$B$2:$BX$550,MATCH(Q$2,'Slutlig allokering kvv'!$B$1:$BX$1,0),FALSE)/1,0))</f>
        <v/>
      </c>
      <c r="R257" t="str">
        <f>IF($D257="","",IFERROR(VLOOKUP($B257,Kraftvärmeprod!$B$1:$BX$550,MATCH(R$2,Kraftvärmeprod!$B$1:$VX$1,0),FALSE)/1,0)-IFERROR(VLOOKUP($B257,'Slutlig allokering kvv'!$B$2:$BX$550,MATCH(R$2,'Slutlig allokering kvv'!$B$1:$BX$1,0),FALSE)/1,0))</f>
        <v/>
      </c>
      <c r="S257" t="str">
        <f>IF($D257="","",IFERROR(VLOOKUP($B257,Kraftvärmeprod!$B$1:$BX$550,MATCH(S$2,Kraftvärmeprod!$B$1:$VX$1,0),FALSE)/1,0)-IFERROR(VLOOKUP($B257,'Slutlig allokering kvv'!$B$2:$BX$550,MATCH(S$2,'Slutlig allokering kvv'!$B$1:$BX$1,0),FALSE)/1,0))</f>
        <v/>
      </c>
      <c r="T257" t="str">
        <f>IF($D257="","",IFERROR(VLOOKUP($B257,Kraftvärmeprod!$B$1:$BX$550,MATCH(T$2,Kraftvärmeprod!$B$1:$VX$1,0),FALSE)/1,0)-IFERROR(VLOOKUP($B257,'Slutlig allokering kvv'!$B$2:$BX$550,MATCH(T$2,'Slutlig allokering kvv'!$B$1:$BX$1,0),FALSE)/1,0))</f>
        <v/>
      </c>
      <c r="U257" t="str">
        <f>IF($D257="","",IFERROR(VLOOKUP($B257,Kraftvärmeprod!$B$1:$BX$550,MATCH(U$2,Kraftvärmeprod!$B$1:$VX$1,0),FALSE)/1,0)-IFERROR(VLOOKUP($B257,'Slutlig allokering kvv'!$B$2:$BX$550,MATCH(U$2,'Slutlig allokering kvv'!$B$1:$BX$1,0),FALSE)/1,0))</f>
        <v/>
      </c>
      <c r="V257" t="str">
        <f>IF($D257="","",IFERROR(VLOOKUP($B257,Kraftvärmeprod!$B$1:$BX$550,MATCH(V$2,Kraftvärmeprod!$B$1:$VX$1,0),FALSE)/1,0)-IFERROR(VLOOKUP($B257,'Slutlig allokering kvv'!$B$2:$BX$550,MATCH(V$2,'Slutlig allokering kvv'!$B$1:$BX$1,0),FALSE)/1,0))</f>
        <v/>
      </c>
      <c r="W257" t="str">
        <f>IF($D257="","",IFERROR(VLOOKUP($B257,Kraftvärmeprod!$B$1:$BX$550,MATCH(W$2,Kraftvärmeprod!$B$1:$VX$1,0),FALSE)/1,0)-IFERROR(VLOOKUP($B257,'Slutlig allokering kvv'!$B$2:$BX$550,MATCH(W$2,'Slutlig allokering kvv'!$B$1:$BX$1,0),FALSE)/1,0))</f>
        <v/>
      </c>
      <c r="X257" t="str">
        <f>IF($D257="","",IFERROR(VLOOKUP($B257,Kraftvärmeprod!$B$1:$BX$550,MATCH(X$2,Kraftvärmeprod!$B$1:$VX$1,0),FALSE)/1,0)-IFERROR(VLOOKUP($B257,'Slutlig allokering kvv'!$B$2:$BX$550,MATCH(X$2,'Slutlig allokering kvv'!$B$1:$BX$1,0),FALSE)/1,0))</f>
        <v/>
      </c>
      <c r="Y257" t="str">
        <f>IF($D257="","",IFERROR(VLOOKUP($B257,Kraftvärmeprod!$B$1:$BX$550,MATCH(Y$2,Kraftvärmeprod!$B$1:$VX$1,0),FALSE)/1,0)-IFERROR(VLOOKUP($B257,'Slutlig allokering kvv'!$B$2:$BX$550,MATCH(Y$2,'Slutlig allokering kvv'!$B$1:$BX$1,0),FALSE)/1,0))</f>
        <v/>
      </c>
      <c r="Z257" t="str">
        <f>IF($D257="","",IFERROR(VLOOKUP($B257,Kraftvärmeprod!$B$1:$BX$550,MATCH(Z$2,Kraftvärmeprod!$B$1:$VX$1,0),FALSE)/1,0)-IFERROR(VLOOKUP($B257,'Slutlig allokering kvv'!$B$2:$BX$550,MATCH(Z$2,'Slutlig allokering kvv'!$B$1:$BX$1,0),FALSE)/1,0))</f>
        <v/>
      </c>
      <c r="AA257" t="str">
        <f>IF($D257="","",IFERROR(VLOOKUP($B257,Kraftvärmeprod!$B$1:$BX$550,MATCH(AA$2,Kraftvärmeprod!$B$1:$VX$1,0),FALSE)/1,0)-IFERROR(VLOOKUP($B257,'Slutlig allokering kvv'!$B$2:$BX$550,MATCH(AA$2,'Slutlig allokering kvv'!$B$1:$BX$1,0),FALSE)/1,0))</f>
        <v/>
      </c>
      <c r="AB257" t="str">
        <f>IF($D257="","",IFERROR(VLOOKUP($B257,Kraftvärmeprod!$B$1:$BX$550,MATCH(AB$2,Kraftvärmeprod!$B$1:$VX$1,0),FALSE)/1,0)-IFERROR(VLOOKUP($B257,'Slutlig allokering kvv'!$B$2:$BX$550,MATCH(AB$2,'Slutlig allokering kvv'!$B$1:$BX$1,0),FALSE)/1,0))</f>
        <v/>
      </c>
      <c r="AC257" t="str">
        <f>IF($D257="","",IFERROR(VLOOKUP($B257,Kraftvärmeprod!$B$1:$BX$550,MATCH(AC$2,Kraftvärmeprod!$B$1:$VX$1,0),FALSE)/1,0)-IFERROR(VLOOKUP($B257,'Slutlig allokering kvv'!$B$2:$BX$550,MATCH(AC$2,'Slutlig allokering kvv'!$B$1:$BX$1,0),FALSE)/1,0))</f>
        <v/>
      </c>
      <c r="AD257" t="str">
        <f>IF($D257="","",IFERROR(VLOOKUP($B257,Kraftvärmeprod!$B$1:$BX$550,MATCH(AD$2,Kraftvärmeprod!$B$1:$VX$1,0),FALSE)/1,0)-IFERROR(VLOOKUP($B257,'Slutlig allokering kvv'!$B$2:$BX$550,MATCH(AD$2,'Slutlig allokering kvv'!$B$1:$BX$1,0),FALSE)/1,0))</f>
        <v/>
      </c>
      <c r="AE257" t="str">
        <f>IF($D257="","",IFERROR(VLOOKUP($B257,Miljö!$B$1:$E$550,MATCH("Hjälpel kraftvärme (GWh)",Miljö!$B$1:$E$1,0),FALSE)/1,0)-IFERROR(VLOOKUP($B257,'Slutlig allokering kvv'!$B$2:$BX$549,MATCH(AE$2,'Slutlig allokering kvv'!$B$1:$BX$1,0),FALSE)/1,0))</f>
        <v/>
      </c>
      <c r="AI257" s="274">
        <f t="shared" si="12"/>
        <v>0</v>
      </c>
      <c r="AK257">
        <f>IFERROR(VLOOKUP($B257,'Slutlig allokering kvv'!$B$2:$AX$549,MATCH("Summa slutlig allokerad tillförd energi (utan hjälpel och rökgaskondensering):",'Slutlig allokering kvv'!$B$1:$AX$1,0),FALSE)/1,"")</f>
        <v>0</v>
      </c>
      <c r="AM257" s="275" t="str">
        <f>IFERROR(1-VLOOKUP($B257,'Slutlig allokering kvv'!$B$2:$AX$549,MATCH("Andel av bränsle i kvv som allokerats till värme, exklusive rökgaskondensering och hjälpel",'Slutlig allokering kvv'!$B$1:$AX$1,0),FALSE),"")</f>
        <v/>
      </c>
      <c r="AO257" s="115" t="str">
        <f t="shared" si="13"/>
        <v/>
      </c>
      <c r="AP257" s="276" t="str">
        <f t="shared" si="14"/>
        <v/>
      </c>
      <c r="AR257" s="115" t="str">
        <f t="shared" si="15"/>
        <v/>
      </c>
    </row>
    <row r="258" spans="1:44">
      <c r="A258" t="s">
        <v>393</v>
      </c>
      <c r="B258" t="s">
        <v>416</v>
      </c>
      <c r="C258" t="str">
        <f>IFERROR(VLOOKUP($B258,Kraftvärmeprod!$B$1:$AH$479,MATCH(C$2,Kraftvärmeprod!$B$1:$AG$1,0),FALSE)/1,"")</f>
        <v/>
      </c>
      <c r="D258" t="str">
        <f>IFERROR(VLOOKUP($B258,Kraftvärmeprod!$B$1:$AH$479,MATCH(D$2,Kraftvärmeprod!$B$1:$AG$1,0),FALSE)/1,"")</f>
        <v/>
      </c>
      <c r="F258" t="str">
        <f>IF($D258="","",IFERROR(VLOOKUP($B258,Kraftvärmeprod!$B$1:$BX$550,MATCH(F$2,Kraftvärmeprod!$B$1:$VX$1,0),FALSE)/1,0)-IFERROR(VLOOKUP($B258,'Slutlig allokering kvv'!$B$2:$BX$550,MATCH(F$2,'Slutlig allokering kvv'!$B$1:$BX$1,0),FALSE)/1,0))</f>
        <v/>
      </c>
      <c r="G258" t="str">
        <f>IF($D258="","",IFERROR(VLOOKUP($B258,Kraftvärmeprod!$B$1:$BX$550,MATCH(G$2,Kraftvärmeprod!$B$1:$VX$1,0),FALSE)/1,0)-IFERROR(VLOOKUP($B258,'Slutlig allokering kvv'!$B$2:$BX$550,MATCH(G$2,'Slutlig allokering kvv'!$B$1:$BX$1,0),FALSE)/1,0))</f>
        <v/>
      </c>
      <c r="H258" t="str">
        <f>IF($D258="","",IFERROR(VLOOKUP($B258,Kraftvärmeprod!$B$1:$BX$550,MATCH(H$2,Kraftvärmeprod!$B$1:$VX$1,0),FALSE)/1,0)-IFERROR(VLOOKUP($B258,'Slutlig allokering kvv'!$B$2:$BX$550,MATCH(H$2,'Slutlig allokering kvv'!$B$1:$BX$1,0),FALSE)/1,0))</f>
        <v/>
      </c>
      <c r="I258" t="str">
        <f>IF($D258="","",IFERROR(VLOOKUP($B258,Kraftvärmeprod!$B$1:$BX$550,MATCH(I$2,Kraftvärmeprod!$B$1:$VX$1,0),FALSE)/1,0)-IFERROR(VLOOKUP($B258,'Slutlig allokering kvv'!$B$2:$BX$550,MATCH(I$2,'Slutlig allokering kvv'!$B$1:$BX$1,0),FALSE)/1,0))</f>
        <v/>
      </c>
      <c r="J258" t="str">
        <f>IF($D258="","",IFERROR(VLOOKUP($B258,Kraftvärmeprod!$B$1:$BX$550,MATCH(J$2,Kraftvärmeprod!$B$1:$VX$1,0),FALSE)/1,0)-IFERROR(VLOOKUP($B258,'Slutlig allokering kvv'!$B$2:$BX$550,MATCH(J$2,'Slutlig allokering kvv'!$B$1:$BX$1,0),FALSE)/1,0))</f>
        <v/>
      </c>
      <c r="K258" t="str">
        <f>IF($D258="","",IFERROR(VLOOKUP($B258,Kraftvärmeprod!$B$1:$BX$550,MATCH(K$2,Kraftvärmeprod!$B$1:$VX$1,0),FALSE)/1,0)-IFERROR(VLOOKUP($B258,'Slutlig allokering kvv'!$B$2:$BX$550,MATCH(K$2,'Slutlig allokering kvv'!$B$1:$BX$1,0),FALSE)/1,0))</f>
        <v/>
      </c>
      <c r="L258" t="str">
        <f>IF($D258="","",IFERROR(VLOOKUP($B258,Kraftvärmeprod!$B$1:$BX$550,MATCH(L$2,Kraftvärmeprod!$B$1:$VX$1,0),FALSE)/1,0)-IFERROR(VLOOKUP($B258,'Slutlig allokering kvv'!$B$2:$BX$550,MATCH(L$2,'Slutlig allokering kvv'!$B$1:$BX$1,0),FALSE)/1,0))</f>
        <v/>
      </c>
      <c r="M258" t="str">
        <f>IF($D258="","",IFERROR(VLOOKUP($B258,Kraftvärmeprod!$B$1:$BX$550,MATCH(M$2,Kraftvärmeprod!$B$1:$VX$1,0),FALSE)/1,0)-IFERROR(VLOOKUP($B258,'Slutlig allokering kvv'!$B$2:$BX$550,MATCH(M$2,'Slutlig allokering kvv'!$B$1:$BX$1,0),FALSE)/1,0))</f>
        <v/>
      </c>
      <c r="N258" t="str">
        <f>IF($D258="","",IFERROR(VLOOKUP($B258,Kraftvärmeprod!$B$1:$BX$550,MATCH(N$2,Kraftvärmeprod!$B$1:$VX$1,0),FALSE)/1,0)-IFERROR(VLOOKUP($B258,'Slutlig allokering kvv'!$B$2:$BX$550,MATCH(N$2,'Slutlig allokering kvv'!$B$1:$BX$1,0),FALSE)/1,0))</f>
        <v/>
      </c>
      <c r="O258" t="str">
        <f>IF($D258="","",IFERROR(VLOOKUP($B258,Kraftvärmeprod!$B$1:$BX$550,MATCH(O$2,Kraftvärmeprod!$B$1:$VX$1,0),FALSE)/1,0)-IFERROR(VLOOKUP($B258,'Slutlig allokering kvv'!$B$2:$BX$550,MATCH(O$2,'Slutlig allokering kvv'!$B$1:$BX$1,0),FALSE)/1,0))</f>
        <v/>
      </c>
      <c r="P258" t="str">
        <f>IF($D258="","",IFERROR(VLOOKUP($B258,Kraftvärmeprod!$B$1:$BX$550,MATCH(P$2,Kraftvärmeprod!$B$1:$VX$1,0),FALSE)/1,0)-IFERROR(VLOOKUP($B258,'Slutlig allokering kvv'!$B$2:$BX$550,MATCH(P$2,'Slutlig allokering kvv'!$B$1:$BX$1,0),FALSE)/1,0))</f>
        <v/>
      </c>
      <c r="Q258" t="str">
        <f>IF($D258="","",IFERROR(VLOOKUP($B258,Kraftvärmeprod!$B$1:$BX$550,MATCH(Q$2,Kraftvärmeprod!$B$1:$VX$1,0),FALSE)/1,0)-IFERROR(VLOOKUP($B258,'Slutlig allokering kvv'!$B$2:$BX$550,MATCH(Q$2,'Slutlig allokering kvv'!$B$1:$BX$1,0),FALSE)/1,0))</f>
        <v/>
      </c>
      <c r="R258" t="str">
        <f>IF($D258="","",IFERROR(VLOOKUP($B258,Kraftvärmeprod!$B$1:$BX$550,MATCH(R$2,Kraftvärmeprod!$B$1:$VX$1,0),FALSE)/1,0)-IFERROR(VLOOKUP($B258,'Slutlig allokering kvv'!$B$2:$BX$550,MATCH(R$2,'Slutlig allokering kvv'!$B$1:$BX$1,0),FALSE)/1,0))</f>
        <v/>
      </c>
      <c r="S258" t="str">
        <f>IF($D258="","",IFERROR(VLOOKUP($B258,Kraftvärmeprod!$B$1:$BX$550,MATCH(S$2,Kraftvärmeprod!$B$1:$VX$1,0),FALSE)/1,0)-IFERROR(VLOOKUP($B258,'Slutlig allokering kvv'!$B$2:$BX$550,MATCH(S$2,'Slutlig allokering kvv'!$B$1:$BX$1,0),FALSE)/1,0))</f>
        <v/>
      </c>
      <c r="T258" t="str">
        <f>IF($D258="","",IFERROR(VLOOKUP($B258,Kraftvärmeprod!$B$1:$BX$550,MATCH(T$2,Kraftvärmeprod!$B$1:$VX$1,0),FALSE)/1,0)-IFERROR(VLOOKUP($B258,'Slutlig allokering kvv'!$B$2:$BX$550,MATCH(T$2,'Slutlig allokering kvv'!$B$1:$BX$1,0),FALSE)/1,0))</f>
        <v/>
      </c>
      <c r="U258" t="str">
        <f>IF($D258="","",IFERROR(VLOOKUP($B258,Kraftvärmeprod!$B$1:$BX$550,MATCH(U$2,Kraftvärmeprod!$B$1:$VX$1,0),FALSE)/1,0)-IFERROR(VLOOKUP($B258,'Slutlig allokering kvv'!$B$2:$BX$550,MATCH(U$2,'Slutlig allokering kvv'!$B$1:$BX$1,0),FALSE)/1,0))</f>
        <v/>
      </c>
      <c r="V258" t="str">
        <f>IF($D258="","",IFERROR(VLOOKUP($B258,Kraftvärmeprod!$B$1:$BX$550,MATCH(V$2,Kraftvärmeprod!$B$1:$VX$1,0),FALSE)/1,0)-IFERROR(VLOOKUP($B258,'Slutlig allokering kvv'!$B$2:$BX$550,MATCH(V$2,'Slutlig allokering kvv'!$B$1:$BX$1,0),FALSE)/1,0))</f>
        <v/>
      </c>
      <c r="W258" t="str">
        <f>IF($D258="","",IFERROR(VLOOKUP($B258,Kraftvärmeprod!$B$1:$BX$550,MATCH(W$2,Kraftvärmeprod!$B$1:$VX$1,0),FALSE)/1,0)-IFERROR(VLOOKUP($B258,'Slutlig allokering kvv'!$B$2:$BX$550,MATCH(W$2,'Slutlig allokering kvv'!$B$1:$BX$1,0),FALSE)/1,0))</f>
        <v/>
      </c>
      <c r="X258" t="str">
        <f>IF($D258="","",IFERROR(VLOOKUP($B258,Kraftvärmeprod!$B$1:$BX$550,MATCH(X$2,Kraftvärmeprod!$B$1:$VX$1,0),FALSE)/1,0)-IFERROR(VLOOKUP($B258,'Slutlig allokering kvv'!$B$2:$BX$550,MATCH(X$2,'Slutlig allokering kvv'!$B$1:$BX$1,0),FALSE)/1,0))</f>
        <v/>
      </c>
      <c r="Y258" t="str">
        <f>IF($D258="","",IFERROR(VLOOKUP($B258,Kraftvärmeprod!$B$1:$BX$550,MATCH(Y$2,Kraftvärmeprod!$B$1:$VX$1,0),FALSE)/1,0)-IFERROR(VLOOKUP($B258,'Slutlig allokering kvv'!$B$2:$BX$550,MATCH(Y$2,'Slutlig allokering kvv'!$B$1:$BX$1,0),FALSE)/1,0))</f>
        <v/>
      </c>
      <c r="Z258" t="str">
        <f>IF($D258="","",IFERROR(VLOOKUP($B258,Kraftvärmeprod!$B$1:$BX$550,MATCH(Z$2,Kraftvärmeprod!$B$1:$VX$1,0),FALSE)/1,0)-IFERROR(VLOOKUP($B258,'Slutlig allokering kvv'!$B$2:$BX$550,MATCH(Z$2,'Slutlig allokering kvv'!$B$1:$BX$1,0),FALSE)/1,0))</f>
        <v/>
      </c>
      <c r="AA258" t="str">
        <f>IF($D258="","",IFERROR(VLOOKUP($B258,Kraftvärmeprod!$B$1:$BX$550,MATCH(AA$2,Kraftvärmeprod!$B$1:$VX$1,0),FALSE)/1,0)-IFERROR(VLOOKUP($B258,'Slutlig allokering kvv'!$B$2:$BX$550,MATCH(AA$2,'Slutlig allokering kvv'!$B$1:$BX$1,0),FALSE)/1,0))</f>
        <v/>
      </c>
      <c r="AB258" t="str">
        <f>IF($D258="","",IFERROR(VLOOKUP($B258,Kraftvärmeprod!$B$1:$BX$550,MATCH(AB$2,Kraftvärmeprod!$B$1:$VX$1,0),FALSE)/1,0)-IFERROR(VLOOKUP($B258,'Slutlig allokering kvv'!$B$2:$BX$550,MATCH(AB$2,'Slutlig allokering kvv'!$B$1:$BX$1,0),FALSE)/1,0))</f>
        <v/>
      </c>
      <c r="AC258" t="str">
        <f>IF($D258="","",IFERROR(VLOOKUP($B258,Kraftvärmeprod!$B$1:$BX$550,MATCH(AC$2,Kraftvärmeprod!$B$1:$VX$1,0),FALSE)/1,0)-IFERROR(VLOOKUP($B258,'Slutlig allokering kvv'!$B$2:$BX$550,MATCH(AC$2,'Slutlig allokering kvv'!$B$1:$BX$1,0),FALSE)/1,0))</f>
        <v/>
      </c>
      <c r="AD258" t="str">
        <f>IF($D258="","",IFERROR(VLOOKUP($B258,Kraftvärmeprod!$B$1:$BX$550,MATCH(AD$2,Kraftvärmeprod!$B$1:$VX$1,0),FALSE)/1,0)-IFERROR(VLOOKUP($B258,'Slutlig allokering kvv'!$B$2:$BX$550,MATCH(AD$2,'Slutlig allokering kvv'!$B$1:$BX$1,0),FALSE)/1,0))</f>
        <v/>
      </c>
      <c r="AE258" t="str">
        <f>IF($D258="","",IFERROR(VLOOKUP($B258,Miljö!$B$1:$E$550,MATCH("Hjälpel kraftvärme (GWh)",Miljö!$B$1:$E$1,0),FALSE)/1,0)-IFERROR(VLOOKUP($B258,'Slutlig allokering kvv'!$B$2:$BX$549,MATCH(AE$2,'Slutlig allokering kvv'!$B$1:$BX$1,0),FALSE)/1,0))</f>
        <v/>
      </c>
      <c r="AI258" s="274">
        <f t="shared" si="12"/>
        <v>0</v>
      </c>
      <c r="AK258">
        <f>IFERROR(VLOOKUP($B258,'Slutlig allokering kvv'!$B$2:$AX$549,MATCH("Summa slutlig allokerad tillförd energi (utan hjälpel och rökgaskondensering):",'Slutlig allokering kvv'!$B$1:$AX$1,0),FALSE)/1,"")</f>
        <v>0</v>
      </c>
      <c r="AM258" s="275" t="str">
        <f>IFERROR(1-VLOOKUP($B258,'Slutlig allokering kvv'!$B$2:$AX$549,MATCH("Andel av bränsle i kvv som allokerats till värme, exklusive rökgaskondensering och hjälpel",'Slutlig allokering kvv'!$B$1:$AX$1,0),FALSE),"")</f>
        <v/>
      </c>
      <c r="AO258" s="115" t="str">
        <f t="shared" si="13"/>
        <v/>
      </c>
      <c r="AP258" s="276" t="str">
        <f t="shared" si="14"/>
        <v/>
      </c>
      <c r="AR258" s="115" t="str">
        <f t="shared" si="15"/>
        <v/>
      </c>
    </row>
    <row r="259" spans="1:44">
      <c r="A259" t="s">
        <v>393</v>
      </c>
      <c r="B259" t="s">
        <v>417</v>
      </c>
      <c r="C259" t="str">
        <f>IFERROR(VLOOKUP($B259,Kraftvärmeprod!$B$1:$AH$479,MATCH(C$2,Kraftvärmeprod!$B$1:$AG$1,0),FALSE)/1,"")</f>
        <v/>
      </c>
      <c r="D259" t="str">
        <f>IFERROR(VLOOKUP($B259,Kraftvärmeprod!$B$1:$AH$479,MATCH(D$2,Kraftvärmeprod!$B$1:$AG$1,0),FALSE)/1,"")</f>
        <v/>
      </c>
      <c r="F259" t="str">
        <f>IF($D259="","",IFERROR(VLOOKUP($B259,Kraftvärmeprod!$B$1:$BX$550,MATCH(F$2,Kraftvärmeprod!$B$1:$VX$1,0),FALSE)/1,0)-IFERROR(VLOOKUP($B259,'Slutlig allokering kvv'!$B$2:$BX$550,MATCH(F$2,'Slutlig allokering kvv'!$B$1:$BX$1,0),FALSE)/1,0))</f>
        <v/>
      </c>
      <c r="G259" t="str">
        <f>IF($D259="","",IFERROR(VLOOKUP($B259,Kraftvärmeprod!$B$1:$BX$550,MATCH(G$2,Kraftvärmeprod!$B$1:$VX$1,0),FALSE)/1,0)-IFERROR(VLOOKUP($B259,'Slutlig allokering kvv'!$B$2:$BX$550,MATCH(G$2,'Slutlig allokering kvv'!$B$1:$BX$1,0),FALSE)/1,0))</f>
        <v/>
      </c>
      <c r="H259" t="str">
        <f>IF($D259="","",IFERROR(VLOOKUP($B259,Kraftvärmeprod!$B$1:$BX$550,MATCH(H$2,Kraftvärmeprod!$B$1:$VX$1,0),FALSE)/1,0)-IFERROR(VLOOKUP($B259,'Slutlig allokering kvv'!$B$2:$BX$550,MATCH(H$2,'Slutlig allokering kvv'!$B$1:$BX$1,0),FALSE)/1,0))</f>
        <v/>
      </c>
      <c r="I259" t="str">
        <f>IF($D259="","",IFERROR(VLOOKUP($B259,Kraftvärmeprod!$B$1:$BX$550,MATCH(I$2,Kraftvärmeprod!$B$1:$VX$1,0),FALSE)/1,0)-IFERROR(VLOOKUP($B259,'Slutlig allokering kvv'!$B$2:$BX$550,MATCH(I$2,'Slutlig allokering kvv'!$B$1:$BX$1,0),FALSE)/1,0))</f>
        <v/>
      </c>
      <c r="J259" t="str">
        <f>IF($D259="","",IFERROR(VLOOKUP($B259,Kraftvärmeprod!$B$1:$BX$550,MATCH(J$2,Kraftvärmeprod!$B$1:$VX$1,0),FALSE)/1,0)-IFERROR(VLOOKUP($B259,'Slutlig allokering kvv'!$B$2:$BX$550,MATCH(J$2,'Slutlig allokering kvv'!$B$1:$BX$1,0),FALSE)/1,0))</f>
        <v/>
      </c>
      <c r="K259" t="str">
        <f>IF($D259="","",IFERROR(VLOOKUP($B259,Kraftvärmeprod!$B$1:$BX$550,MATCH(K$2,Kraftvärmeprod!$B$1:$VX$1,0),FALSE)/1,0)-IFERROR(VLOOKUP($B259,'Slutlig allokering kvv'!$B$2:$BX$550,MATCH(K$2,'Slutlig allokering kvv'!$B$1:$BX$1,0),FALSE)/1,0))</f>
        <v/>
      </c>
      <c r="L259" t="str">
        <f>IF($D259="","",IFERROR(VLOOKUP($B259,Kraftvärmeprod!$B$1:$BX$550,MATCH(L$2,Kraftvärmeprod!$B$1:$VX$1,0),FALSE)/1,0)-IFERROR(VLOOKUP($B259,'Slutlig allokering kvv'!$B$2:$BX$550,MATCH(L$2,'Slutlig allokering kvv'!$B$1:$BX$1,0),FALSE)/1,0))</f>
        <v/>
      </c>
      <c r="M259" t="str">
        <f>IF($D259="","",IFERROR(VLOOKUP($B259,Kraftvärmeprod!$B$1:$BX$550,MATCH(M$2,Kraftvärmeprod!$B$1:$VX$1,0),FALSE)/1,0)-IFERROR(VLOOKUP($B259,'Slutlig allokering kvv'!$B$2:$BX$550,MATCH(M$2,'Slutlig allokering kvv'!$B$1:$BX$1,0),FALSE)/1,0))</f>
        <v/>
      </c>
      <c r="N259" t="str">
        <f>IF($D259="","",IFERROR(VLOOKUP($B259,Kraftvärmeprod!$B$1:$BX$550,MATCH(N$2,Kraftvärmeprod!$B$1:$VX$1,0),FALSE)/1,0)-IFERROR(VLOOKUP($B259,'Slutlig allokering kvv'!$B$2:$BX$550,MATCH(N$2,'Slutlig allokering kvv'!$B$1:$BX$1,0),FALSE)/1,0))</f>
        <v/>
      </c>
      <c r="O259" t="str">
        <f>IF($D259="","",IFERROR(VLOOKUP($B259,Kraftvärmeprod!$B$1:$BX$550,MATCH(O$2,Kraftvärmeprod!$B$1:$VX$1,0),FALSE)/1,0)-IFERROR(VLOOKUP($B259,'Slutlig allokering kvv'!$B$2:$BX$550,MATCH(O$2,'Slutlig allokering kvv'!$B$1:$BX$1,0),FALSE)/1,0))</f>
        <v/>
      </c>
      <c r="P259" t="str">
        <f>IF($D259="","",IFERROR(VLOOKUP($B259,Kraftvärmeprod!$B$1:$BX$550,MATCH(P$2,Kraftvärmeprod!$B$1:$VX$1,0),FALSE)/1,0)-IFERROR(VLOOKUP($B259,'Slutlig allokering kvv'!$B$2:$BX$550,MATCH(P$2,'Slutlig allokering kvv'!$B$1:$BX$1,0),FALSE)/1,0))</f>
        <v/>
      </c>
      <c r="Q259" t="str">
        <f>IF($D259="","",IFERROR(VLOOKUP($B259,Kraftvärmeprod!$B$1:$BX$550,MATCH(Q$2,Kraftvärmeprod!$B$1:$VX$1,0),FALSE)/1,0)-IFERROR(VLOOKUP($B259,'Slutlig allokering kvv'!$B$2:$BX$550,MATCH(Q$2,'Slutlig allokering kvv'!$B$1:$BX$1,0),FALSE)/1,0))</f>
        <v/>
      </c>
      <c r="R259" t="str">
        <f>IF($D259="","",IFERROR(VLOOKUP($B259,Kraftvärmeprod!$B$1:$BX$550,MATCH(R$2,Kraftvärmeprod!$B$1:$VX$1,0),FALSE)/1,0)-IFERROR(VLOOKUP($B259,'Slutlig allokering kvv'!$B$2:$BX$550,MATCH(R$2,'Slutlig allokering kvv'!$B$1:$BX$1,0),FALSE)/1,0))</f>
        <v/>
      </c>
      <c r="S259" t="str">
        <f>IF($D259="","",IFERROR(VLOOKUP($B259,Kraftvärmeprod!$B$1:$BX$550,MATCH(S$2,Kraftvärmeprod!$B$1:$VX$1,0),FALSE)/1,0)-IFERROR(VLOOKUP($B259,'Slutlig allokering kvv'!$B$2:$BX$550,MATCH(S$2,'Slutlig allokering kvv'!$B$1:$BX$1,0),FALSE)/1,0))</f>
        <v/>
      </c>
      <c r="T259" t="str">
        <f>IF($D259="","",IFERROR(VLOOKUP($B259,Kraftvärmeprod!$B$1:$BX$550,MATCH(T$2,Kraftvärmeprod!$B$1:$VX$1,0),FALSE)/1,0)-IFERROR(VLOOKUP($B259,'Slutlig allokering kvv'!$B$2:$BX$550,MATCH(T$2,'Slutlig allokering kvv'!$B$1:$BX$1,0),FALSE)/1,0))</f>
        <v/>
      </c>
      <c r="U259" t="str">
        <f>IF($D259="","",IFERROR(VLOOKUP($B259,Kraftvärmeprod!$B$1:$BX$550,MATCH(U$2,Kraftvärmeprod!$B$1:$VX$1,0),FALSE)/1,0)-IFERROR(VLOOKUP($B259,'Slutlig allokering kvv'!$B$2:$BX$550,MATCH(U$2,'Slutlig allokering kvv'!$B$1:$BX$1,0),FALSE)/1,0))</f>
        <v/>
      </c>
      <c r="V259" t="str">
        <f>IF($D259="","",IFERROR(VLOOKUP($B259,Kraftvärmeprod!$B$1:$BX$550,MATCH(V$2,Kraftvärmeprod!$B$1:$VX$1,0),FALSE)/1,0)-IFERROR(VLOOKUP($B259,'Slutlig allokering kvv'!$B$2:$BX$550,MATCH(V$2,'Slutlig allokering kvv'!$B$1:$BX$1,0),FALSE)/1,0))</f>
        <v/>
      </c>
      <c r="W259" t="str">
        <f>IF($D259="","",IFERROR(VLOOKUP($B259,Kraftvärmeprod!$B$1:$BX$550,MATCH(W$2,Kraftvärmeprod!$B$1:$VX$1,0),FALSE)/1,0)-IFERROR(VLOOKUP($B259,'Slutlig allokering kvv'!$B$2:$BX$550,MATCH(W$2,'Slutlig allokering kvv'!$B$1:$BX$1,0),FALSE)/1,0))</f>
        <v/>
      </c>
      <c r="X259" t="str">
        <f>IF($D259="","",IFERROR(VLOOKUP($B259,Kraftvärmeprod!$B$1:$BX$550,MATCH(X$2,Kraftvärmeprod!$B$1:$VX$1,0),FALSE)/1,0)-IFERROR(VLOOKUP($B259,'Slutlig allokering kvv'!$B$2:$BX$550,MATCH(X$2,'Slutlig allokering kvv'!$B$1:$BX$1,0),FALSE)/1,0))</f>
        <v/>
      </c>
      <c r="Y259" t="str">
        <f>IF($D259="","",IFERROR(VLOOKUP($B259,Kraftvärmeprod!$B$1:$BX$550,MATCH(Y$2,Kraftvärmeprod!$B$1:$VX$1,0),FALSE)/1,0)-IFERROR(VLOOKUP($B259,'Slutlig allokering kvv'!$B$2:$BX$550,MATCH(Y$2,'Slutlig allokering kvv'!$B$1:$BX$1,0),FALSE)/1,0))</f>
        <v/>
      </c>
      <c r="Z259" t="str">
        <f>IF($D259="","",IFERROR(VLOOKUP($B259,Kraftvärmeprod!$B$1:$BX$550,MATCH(Z$2,Kraftvärmeprod!$B$1:$VX$1,0),FALSE)/1,0)-IFERROR(VLOOKUP($B259,'Slutlig allokering kvv'!$B$2:$BX$550,MATCH(Z$2,'Slutlig allokering kvv'!$B$1:$BX$1,0),FALSE)/1,0))</f>
        <v/>
      </c>
      <c r="AA259" t="str">
        <f>IF($D259="","",IFERROR(VLOOKUP($B259,Kraftvärmeprod!$B$1:$BX$550,MATCH(AA$2,Kraftvärmeprod!$B$1:$VX$1,0),FALSE)/1,0)-IFERROR(VLOOKUP($B259,'Slutlig allokering kvv'!$B$2:$BX$550,MATCH(AA$2,'Slutlig allokering kvv'!$B$1:$BX$1,0),FALSE)/1,0))</f>
        <v/>
      </c>
      <c r="AB259" t="str">
        <f>IF($D259="","",IFERROR(VLOOKUP($B259,Kraftvärmeprod!$B$1:$BX$550,MATCH(AB$2,Kraftvärmeprod!$B$1:$VX$1,0),FALSE)/1,0)-IFERROR(VLOOKUP($B259,'Slutlig allokering kvv'!$B$2:$BX$550,MATCH(AB$2,'Slutlig allokering kvv'!$B$1:$BX$1,0),FALSE)/1,0))</f>
        <v/>
      </c>
      <c r="AC259" t="str">
        <f>IF($D259="","",IFERROR(VLOOKUP($B259,Kraftvärmeprod!$B$1:$BX$550,MATCH(AC$2,Kraftvärmeprod!$B$1:$VX$1,0),FALSE)/1,0)-IFERROR(VLOOKUP($B259,'Slutlig allokering kvv'!$B$2:$BX$550,MATCH(AC$2,'Slutlig allokering kvv'!$B$1:$BX$1,0),FALSE)/1,0))</f>
        <v/>
      </c>
      <c r="AD259" t="str">
        <f>IF($D259="","",IFERROR(VLOOKUP($B259,Kraftvärmeprod!$B$1:$BX$550,MATCH(AD$2,Kraftvärmeprod!$B$1:$VX$1,0),FALSE)/1,0)-IFERROR(VLOOKUP($B259,'Slutlig allokering kvv'!$B$2:$BX$550,MATCH(AD$2,'Slutlig allokering kvv'!$B$1:$BX$1,0),FALSE)/1,0))</f>
        <v/>
      </c>
      <c r="AE259" t="str">
        <f>IF($D259="","",IFERROR(VLOOKUP($B259,Miljö!$B$1:$E$550,MATCH("Hjälpel kraftvärme (GWh)",Miljö!$B$1:$E$1,0),FALSE)/1,0)-IFERROR(VLOOKUP($B259,'Slutlig allokering kvv'!$B$2:$BX$549,MATCH(AE$2,'Slutlig allokering kvv'!$B$1:$BX$1,0),FALSE)/1,0))</f>
        <v/>
      </c>
      <c r="AI259" s="274">
        <f t="shared" si="12"/>
        <v>0</v>
      </c>
      <c r="AK259">
        <f>IFERROR(VLOOKUP($B259,'Slutlig allokering kvv'!$B$2:$AX$549,MATCH("Summa slutlig allokerad tillförd energi (utan hjälpel och rökgaskondensering):",'Slutlig allokering kvv'!$B$1:$AX$1,0),FALSE)/1,"")</f>
        <v>0</v>
      </c>
      <c r="AM259" s="275" t="str">
        <f>IFERROR(1-VLOOKUP($B259,'Slutlig allokering kvv'!$B$2:$AX$549,MATCH("Andel av bränsle i kvv som allokerats till värme, exklusive rökgaskondensering och hjälpel",'Slutlig allokering kvv'!$B$1:$AX$1,0),FALSE),"")</f>
        <v/>
      </c>
      <c r="AO259" s="115" t="str">
        <f t="shared" si="13"/>
        <v/>
      </c>
      <c r="AP259" s="276" t="str">
        <f t="shared" si="14"/>
        <v/>
      </c>
      <c r="AR259" s="115" t="str">
        <f t="shared" si="15"/>
        <v/>
      </c>
    </row>
    <row r="260" spans="1:44">
      <c r="A260" t="s">
        <v>393</v>
      </c>
      <c r="B260" t="s">
        <v>419</v>
      </c>
      <c r="C260" t="str">
        <f>IFERROR(VLOOKUP($B260,Kraftvärmeprod!$B$1:$AH$479,MATCH(C$2,Kraftvärmeprod!$B$1:$AG$1,0),FALSE)/1,"")</f>
        <v/>
      </c>
      <c r="D260" t="str">
        <f>IFERROR(VLOOKUP($B260,Kraftvärmeprod!$B$1:$AH$479,MATCH(D$2,Kraftvärmeprod!$B$1:$AG$1,0),FALSE)/1,"")</f>
        <v/>
      </c>
      <c r="F260" t="str">
        <f>IF($D260="","",IFERROR(VLOOKUP($B260,Kraftvärmeprod!$B$1:$BX$550,MATCH(F$2,Kraftvärmeprod!$B$1:$VX$1,0),FALSE)/1,0)-IFERROR(VLOOKUP($B260,'Slutlig allokering kvv'!$B$2:$BX$550,MATCH(F$2,'Slutlig allokering kvv'!$B$1:$BX$1,0),FALSE)/1,0))</f>
        <v/>
      </c>
      <c r="G260" t="str">
        <f>IF($D260="","",IFERROR(VLOOKUP($B260,Kraftvärmeprod!$B$1:$BX$550,MATCH(G$2,Kraftvärmeprod!$B$1:$VX$1,0),FALSE)/1,0)-IFERROR(VLOOKUP($B260,'Slutlig allokering kvv'!$B$2:$BX$550,MATCH(G$2,'Slutlig allokering kvv'!$B$1:$BX$1,0),FALSE)/1,0))</f>
        <v/>
      </c>
      <c r="H260" t="str">
        <f>IF($D260="","",IFERROR(VLOOKUP($B260,Kraftvärmeprod!$B$1:$BX$550,MATCH(H$2,Kraftvärmeprod!$B$1:$VX$1,0),FALSE)/1,0)-IFERROR(VLOOKUP($B260,'Slutlig allokering kvv'!$B$2:$BX$550,MATCH(H$2,'Slutlig allokering kvv'!$B$1:$BX$1,0),FALSE)/1,0))</f>
        <v/>
      </c>
      <c r="I260" t="str">
        <f>IF($D260="","",IFERROR(VLOOKUP($B260,Kraftvärmeprod!$B$1:$BX$550,MATCH(I$2,Kraftvärmeprod!$B$1:$VX$1,0),FALSE)/1,0)-IFERROR(VLOOKUP($B260,'Slutlig allokering kvv'!$B$2:$BX$550,MATCH(I$2,'Slutlig allokering kvv'!$B$1:$BX$1,0),FALSE)/1,0))</f>
        <v/>
      </c>
      <c r="J260" t="str">
        <f>IF($D260="","",IFERROR(VLOOKUP($B260,Kraftvärmeprod!$B$1:$BX$550,MATCH(J$2,Kraftvärmeprod!$B$1:$VX$1,0),FALSE)/1,0)-IFERROR(VLOOKUP($B260,'Slutlig allokering kvv'!$B$2:$BX$550,MATCH(J$2,'Slutlig allokering kvv'!$B$1:$BX$1,0),FALSE)/1,0))</f>
        <v/>
      </c>
      <c r="K260" t="str">
        <f>IF($D260="","",IFERROR(VLOOKUP($B260,Kraftvärmeprod!$B$1:$BX$550,MATCH(K$2,Kraftvärmeprod!$B$1:$VX$1,0),FALSE)/1,0)-IFERROR(VLOOKUP($B260,'Slutlig allokering kvv'!$B$2:$BX$550,MATCH(K$2,'Slutlig allokering kvv'!$B$1:$BX$1,0),FALSE)/1,0))</f>
        <v/>
      </c>
      <c r="L260" t="str">
        <f>IF($D260="","",IFERROR(VLOOKUP($B260,Kraftvärmeprod!$B$1:$BX$550,MATCH(L$2,Kraftvärmeprod!$B$1:$VX$1,0),FALSE)/1,0)-IFERROR(VLOOKUP($B260,'Slutlig allokering kvv'!$B$2:$BX$550,MATCH(L$2,'Slutlig allokering kvv'!$B$1:$BX$1,0),FALSE)/1,0))</f>
        <v/>
      </c>
      <c r="M260" t="str">
        <f>IF($D260="","",IFERROR(VLOOKUP($B260,Kraftvärmeprod!$B$1:$BX$550,MATCH(M$2,Kraftvärmeprod!$B$1:$VX$1,0),FALSE)/1,0)-IFERROR(VLOOKUP($B260,'Slutlig allokering kvv'!$B$2:$BX$550,MATCH(M$2,'Slutlig allokering kvv'!$B$1:$BX$1,0),FALSE)/1,0))</f>
        <v/>
      </c>
      <c r="N260" t="str">
        <f>IF($D260="","",IFERROR(VLOOKUP($B260,Kraftvärmeprod!$B$1:$BX$550,MATCH(N$2,Kraftvärmeprod!$B$1:$VX$1,0),FALSE)/1,0)-IFERROR(VLOOKUP($B260,'Slutlig allokering kvv'!$B$2:$BX$550,MATCH(N$2,'Slutlig allokering kvv'!$B$1:$BX$1,0),FALSE)/1,0))</f>
        <v/>
      </c>
      <c r="O260" t="str">
        <f>IF($D260="","",IFERROR(VLOOKUP($B260,Kraftvärmeprod!$B$1:$BX$550,MATCH(O$2,Kraftvärmeprod!$B$1:$VX$1,0),FALSE)/1,0)-IFERROR(VLOOKUP($B260,'Slutlig allokering kvv'!$B$2:$BX$550,MATCH(O$2,'Slutlig allokering kvv'!$B$1:$BX$1,0),FALSE)/1,0))</f>
        <v/>
      </c>
      <c r="P260" t="str">
        <f>IF($D260="","",IFERROR(VLOOKUP($B260,Kraftvärmeprod!$B$1:$BX$550,MATCH(P$2,Kraftvärmeprod!$B$1:$VX$1,0),FALSE)/1,0)-IFERROR(VLOOKUP($B260,'Slutlig allokering kvv'!$B$2:$BX$550,MATCH(P$2,'Slutlig allokering kvv'!$B$1:$BX$1,0),FALSE)/1,0))</f>
        <v/>
      </c>
      <c r="Q260" t="str">
        <f>IF($D260="","",IFERROR(VLOOKUP($B260,Kraftvärmeprod!$B$1:$BX$550,MATCH(Q$2,Kraftvärmeprod!$B$1:$VX$1,0),FALSE)/1,0)-IFERROR(VLOOKUP($B260,'Slutlig allokering kvv'!$B$2:$BX$550,MATCH(Q$2,'Slutlig allokering kvv'!$B$1:$BX$1,0),FALSE)/1,0))</f>
        <v/>
      </c>
      <c r="R260" t="str">
        <f>IF($D260="","",IFERROR(VLOOKUP($B260,Kraftvärmeprod!$B$1:$BX$550,MATCH(R$2,Kraftvärmeprod!$B$1:$VX$1,0),FALSE)/1,0)-IFERROR(VLOOKUP($B260,'Slutlig allokering kvv'!$B$2:$BX$550,MATCH(R$2,'Slutlig allokering kvv'!$B$1:$BX$1,0),FALSE)/1,0))</f>
        <v/>
      </c>
      <c r="S260" t="str">
        <f>IF($D260="","",IFERROR(VLOOKUP($B260,Kraftvärmeprod!$B$1:$BX$550,MATCH(S$2,Kraftvärmeprod!$B$1:$VX$1,0),FALSE)/1,0)-IFERROR(VLOOKUP($B260,'Slutlig allokering kvv'!$B$2:$BX$550,MATCH(S$2,'Slutlig allokering kvv'!$B$1:$BX$1,0),FALSE)/1,0))</f>
        <v/>
      </c>
      <c r="T260" t="str">
        <f>IF($D260="","",IFERROR(VLOOKUP($B260,Kraftvärmeprod!$B$1:$BX$550,MATCH(T$2,Kraftvärmeprod!$B$1:$VX$1,0),FALSE)/1,0)-IFERROR(VLOOKUP($B260,'Slutlig allokering kvv'!$B$2:$BX$550,MATCH(T$2,'Slutlig allokering kvv'!$B$1:$BX$1,0),FALSE)/1,0))</f>
        <v/>
      </c>
      <c r="U260" t="str">
        <f>IF($D260="","",IFERROR(VLOOKUP($B260,Kraftvärmeprod!$B$1:$BX$550,MATCH(U$2,Kraftvärmeprod!$B$1:$VX$1,0),FALSE)/1,0)-IFERROR(VLOOKUP($B260,'Slutlig allokering kvv'!$B$2:$BX$550,MATCH(U$2,'Slutlig allokering kvv'!$B$1:$BX$1,0),FALSE)/1,0))</f>
        <v/>
      </c>
      <c r="V260" t="str">
        <f>IF($D260="","",IFERROR(VLOOKUP($B260,Kraftvärmeprod!$B$1:$BX$550,MATCH(V$2,Kraftvärmeprod!$B$1:$VX$1,0),FALSE)/1,0)-IFERROR(VLOOKUP($B260,'Slutlig allokering kvv'!$B$2:$BX$550,MATCH(V$2,'Slutlig allokering kvv'!$B$1:$BX$1,0),FALSE)/1,0))</f>
        <v/>
      </c>
      <c r="W260" t="str">
        <f>IF($D260="","",IFERROR(VLOOKUP($B260,Kraftvärmeprod!$B$1:$BX$550,MATCH(W$2,Kraftvärmeprod!$B$1:$VX$1,0),FALSE)/1,0)-IFERROR(VLOOKUP($B260,'Slutlig allokering kvv'!$B$2:$BX$550,MATCH(W$2,'Slutlig allokering kvv'!$B$1:$BX$1,0),FALSE)/1,0))</f>
        <v/>
      </c>
      <c r="X260" t="str">
        <f>IF($D260="","",IFERROR(VLOOKUP($B260,Kraftvärmeprod!$B$1:$BX$550,MATCH(X$2,Kraftvärmeprod!$B$1:$VX$1,0),FALSE)/1,0)-IFERROR(VLOOKUP($B260,'Slutlig allokering kvv'!$B$2:$BX$550,MATCH(X$2,'Slutlig allokering kvv'!$B$1:$BX$1,0),FALSE)/1,0))</f>
        <v/>
      </c>
      <c r="Y260" t="str">
        <f>IF($D260="","",IFERROR(VLOOKUP($B260,Kraftvärmeprod!$B$1:$BX$550,MATCH(Y$2,Kraftvärmeprod!$B$1:$VX$1,0),FALSE)/1,0)-IFERROR(VLOOKUP($B260,'Slutlig allokering kvv'!$B$2:$BX$550,MATCH(Y$2,'Slutlig allokering kvv'!$B$1:$BX$1,0),FALSE)/1,0))</f>
        <v/>
      </c>
      <c r="Z260" t="str">
        <f>IF($D260="","",IFERROR(VLOOKUP($B260,Kraftvärmeprod!$B$1:$BX$550,MATCH(Z$2,Kraftvärmeprod!$B$1:$VX$1,0),FALSE)/1,0)-IFERROR(VLOOKUP($B260,'Slutlig allokering kvv'!$B$2:$BX$550,MATCH(Z$2,'Slutlig allokering kvv'!$B$1:$BX$1,0),FALSE)/1,0))</f>
        <v/>
      </c>
      <c r="AA260" t="str">
        <f>IF($D260="","",IFERROR(VLOOKUP($B260,Kraftvärmeprod!$B$1:$BX$550,MATCH(AA$2,Kraftvärmeprod!$B$1:$VX$1,0),FALSE)/1,0)-IFERROR(VLOOKUP($B260,'Slutlig allokering kvv'!$B$2:$BX$550,MATCH(AA$2,'Slutlig allokering kvv'!$B$1:$BX$1,0),FALSE)/1,0))</f>
        <v/>
      </c>
      <c r="AB260" t="str">
        <f>IF($D260="","",IFERROR(VLOOKUP($B260,Kraftvärmeprod!$B$1:$BX$550,MATCH(AB$2,Kraftvärmeprod!$B$1:$VX$1,0),FALSE)/1,0)-IFERROR(VLOOKUP($B260,'Slutlig allokering kvv'!$B$2:$BX$550,MATCH(AB$2,'Slutlig allokering kvv'!$B$1:$BX$1,0),FALSE)/1,0))</f>
        <v/>
      </c>
      <c r="AC260" t="str">
        <f>IF($D260="","",IFERROR(VLOOKUP($B260,Kraftvärmeprod!$B$1:$BX$550,MATCH(AC$2,Kraftvärmeprod!$B$1:$VX$1,0),FALSE)/1,0)-IFERROR(VLOOKUP($B260,'Slutlig allokering kvv'!$B$2:$BX$550,MATCH(AC$2,'Slutlig allokering kvv'!$B$1:$BX$1,0),FALSE)/1,0))</f>
        <v/>
      </c>
      <c r="AD260" t="str">
        <f>IF($D260="","",IFERROR(VLOOKUP($B260,Kraftvärmeprod!$B$1:$BX$550,MATCH(AD$2,Kraftvärmeprod!$B$1:$VX$1,0),FALSE)/1,0)-IFERROR(VLOOKUP($B260,'Slutlig allokering kvv'!$B$2:$BX$550,MATCH(AD$2,'Slutlig allokering kvv'!$B$1:$BX$1,0),FALSE)/1,0))</f>
        <v/>
      </c>
      <c r="AE260" t="str">
        <f>IF($D260="","",IFERROR(VLOOKUP($B260,Miljö!$B$1:$E$550,MATCH("Hjälpel kraftvärme (GWh)",Miljö!$B$1:$E$1,0),FALSE)/1,0)-IFERROR(VLOOKUP($B260,'Slutlig allokering kvv'!$B$2:$BX$549,MATCH(AE$2,'Slutlig allokering kvv'!$B$1:$BX$1,0),FALSE)/1,0))</f>
        <v/>
      </c>
      <c r="AI260" s="274">
        <f t="shared" ref="AI260:AI323" si="16">SUM(F260:AC260)</f>
        <v>0</v>
      </c>
      <c r="AK260">
        <f>IFERROR(VLOOKUP($B260,'Slutlig allokering kvv'!$B$2:$AX$549,MATCH("Summa slutlig allokerad tillförd energi (utan hjälpel och rökgaskondensering):",'Slutlig allokering kvv'!$B$1:$AX$1,0),FALSE)/1,"")</f>
        <v>0</v>
      </c>
      <c r="AM260" s="275" t="str">
        <f>IFERROR(1-VLOOKUP($B260,'Slutlig allokering kvv'!$B$2:$AX$549,MATCH("Andel av bränsle i kvv som allokerats till värme, exklusive rökgaskondensering och hjälpel",'Slutlig allokering kvv'!$B$1:$AX$1,0),FALSE),"")</f>
        <v/>
      </c>
      <c r="AO260" s="115" t="str">
        <f t="shared" ref="AO260:AO323" si="17">IFERROR(AI260/(AI260+AK260),"")</f>
        <v/>
      </c>
      <c r="AP260" s="276" t="str">
        <f t="shared" ref="AP260:AP323" si="18">IFERROR(AM260-AO260,"")</f>
        <v/>
      </c>
      <c r="AR260" s="115" t="str">
        <f t="shared" ref="AR260:AR323" si="19">IFERROR(D260/(AI260+AE260),"")</f>
        <v/>
      </c>
    </row>
    <row r="261" spans="1:44">
      <c r="A261" t="s">
        <v>393</v>
      </c>
      <c r="B261" t="s">
        <v>421</v>
      </c>
      <c r="C261" t="str">
        <f>IFERROR(VLOOKUP($B261,Kraftvärmeprod!$B$1:$AH$479,MATCH(C$2,Kraftvärmeprod!$B$1:$AG$1,0),FALSE)/1,"")</f>
        <v/>
      </c>
      <c r="D261" t="str">
        <f>IFERROR(VLOOKUP($B261,Kraftvärmeprod!$B$1:$AH$479,MATCH(D$2,Kraftvärmeprod!$B$1:$AG$1,0),FALSE)/1,"")</f>
        <v/>
      </c>
      <c r="F261" t="str">
        <f>IF($D261="","",IFERROR(VLOOKUP($B261,Kraftvärmeprod!$B$1:$BX$550,MATCH(F$2,Kraftvärmeprod!$B$1:$VX$1,0),FALSE)/1,0)-IFERROR(VLOOKUP($B261,'Slutlig allokering kvv'!$B$2:$BX$550,MATCH(F$2,'Slutlig allokering kvv'!$B$1:$BX$1,0),FALSE)/1,0))</f>
        <v/>
      </c>
      <c r="G261" t="str">
        <f>IF($D261="","",IFERROR(VLOOKUP($B261,Kraftvärmeprod!$B$1:$BX$550,MATCH(G$2,Kraftvärmeprod!$B$1:$VX$1,0),FALSE)/1,0)-IFERROR(VLOOKUP($B261,'Slutlig allokering kvv'!$B$2:$BX$550,MATCH(G$2,'Slutlig allokering kvv'!$B$1:$BX$1,0),FALSE)/1,0))</f>
        <v/>
      </c>
      <c r="H261" t="str">
        <f>IF($D261="","",IFERROR(VLOOKUP($B261,Kraftvärmeprod!$B$1:$BX$550,MATCH(H$2,Kraftvärmeprod!$B$1:$VX$1,0),FALSE)/1,0)-IFERROR(VLOOKUP($B261,'Slutlig allokering kvv'!$B$2:$BX$550,MATCH(H$2,'Slutlig allokering kvv'!$B$1:$BX$1,0),FALSE)/1,0))</f>
        <v/>
      </c>
      <c r="I261" t="str">
        <f>IF($D261="","",IFERROR(VLOOKUP($B261,Kraftvärmeprod!$B$1:$BX$550,MATCH(I$2,Kraftvärmeprod!$B$1:$VX$1,0),FALSE)/1,0)-IFERROR(VLOOKUP($B261,'Slutlig allokering kvv'!$B$2:$BX$550,MATCH(I$2,'Slutlig allokering kvv'!$B$1:$BX$1,0),FALSE)/1,0))</f>
        <v/>
      </c>
      <c r="J261" t="str">
        <f>IF($D261="","",IFERROR(VLOOKUP($B261,Kraftvärmeprod!$B$1:$BX$550,MATCH(J$2,Kraftvärmeprod!$B$1:$VX$1,0),FALSE)/1,0)-IFERROR(VLOOKUP($B261,'Slutlig allokering kvv'!$B$2:$BX$550,MATCH(J$2,'Slutlig allokering kvv'!$B$1:$BX$1,0),FALSE)/1,0))</f>
        <v/>
      </c>
      <c r="K261" t="str">
        <f>IF($D261="","",IFERROR(VLOOKUP($B261,Kraftvärmeprod!$B$1:$BX$550,MATCH(K$2,Kraftvärmeprod!$B$1:$VX$1,0),FALSE)/1,0)-IFERROR(VLOOKUP($B261,'Slutlig allokering kvv'!$B$2:$BX$550,MATCH(K$2,'Slutlig allokering kvv'!$B$1:$BX$1,0),FALSE)/1,0))</f>
        <v/>
      </c>
      <c r="L261" t="str">
        <f>IF($D261="","",IFERROR(VLOOKUP($B261,Kraftvärmeprod!$B$1:$BX$550,MATCH(L$2,Kraftvärmeprod!$B$1:$VX$1,0),FALSE)/1,0)-IFERROR(VLOOKUP($B261,'Slutlig allokering kvv'!$B$2:$BX$550,MATCH(L$2,'Slutlig allokering kvv'!$B$1:$BX$1,0),FALSE)/1,0))</f>
        <v/>
      </c>
      <c r="M261" t="str">
        <f>IF($D261="","",IFERROR(VLOOKUP($B261,Kraftvärmeprod!$B$1:$BX$550,MATCH(M$2,Kraftvärmeprod!$B$1:$VX$1,0),FALSE)/1,0)-IFERROR(VLOOKUP($B261,'Slutlig allokering kvv'!$B$2:$BX$550,MATCH(M$2,'Slutlig allokering kvv'!$B$1:$BX$1,0),FALSE)/1,0))</f>
        <v/>
      </c>
      <c r="N261" t="str">
        <f>IF($D261="","",IFERROR(VLOOKUP($B261,Kraftvärmeprod!$B$1:$BX$550,MATCH(N$2,Kraftvärmeprod!$B$1:$VX$1,0),FALSE)/1,0)-IFERROR(VLOOKUP($B261,'Slutlig allokering kvv'!$B$2:$BX$550,MATCH(N$2,'Slutlig allokering kvv'!$B$1:$BX$1,0),FALSE)/1,0))</f>
        <v/>
      </c>
      <c r="O261" t="str">
        <f>IF($D261="","",IFERROR(VLOOKUP($B261,Kraftvärmeprod!$B$1:$BX$550,MATCH(O$2,Kraftvärmeprod!$B$1:$VX$1,0),FALSE)/1,0)-IFERROR(VLOOKUP($B261,'Slutlig allokering kvv'!$B$2:$BX$550,MATCH(O$2,'Slutlig allokering kvv'!$B$1:$BX$1,0),FALSE)/1,0))</f>
        <v/>
      </c>
      <c r="P261" t="str">
        <f>IF($D261="","",IFERROR(VLOOKUP($B261,Kraftvärmeprod!$B$1:$BX$550,MATCH(P$2,Kraftvärmeprod!$B$1:$VX$1,0),FALSE)/1,0)-IFERROR(VLOOKUP($B261,'Slutlig allokering kvv'!$B$2:$BX$550,MATCH(P$2,'Slutlig allokering kvv'!$B$1:$BX$1,0),FALSE)/1,0))</f>
        <v/>
      </c>
      <c r="Q261" t="str">
        <f>IF($D261="","",IFERROR(VLOOKUP($B261,Kraftvärmeprod!$B$1:$BX$550,MATCH(Q$2,Kraftvärmeprod!$B$1:$VX$1,0),FALSE)/1,0)-IFERROR(VLOOKUP($B261,'Slutlig allokering kvv'!$B$2:$BX$550,MATCH(Q$2,'Slutlig allokering kvv'!$B$1:$BX$1,0),FALSE)/1,0))</f>
        <v/>
      </c>
      <c r="R261" t="str">
        <f>IF($D261="","",IFERROR(VLOOKUP($B261,Kraftvärmeprod!$B$1:$BX$550,MATCH(R$2,Kraftvärmeprod!$B$1:$VX$1,0),FALSE)/1,0)-IFERROR(VLOOKUP($B261,'Slutlig allokering kvv'!$B$2:$BX$550,MATCH(R$2,'Slutlig allokering kvv'!$B$1:$BX$1,0),FALSE)/1,0))</f>
        <v/>
      </c>
      <c r="S261" t="str">
        <f>IF($D261="","",IFERROR(VLOOKUP($B261,Kraftvärmeprod!$B$1:$BX$550,MATCH(S$2,Kraftvärmeprod!$B$1:$VX$1,0),FALSE)/1,0)-IFERROR(VLOOKUP($B261,'Slutlig allokering kvv'!$B$2:$BX$550,MATCH(S$2,'Slutlig allokering kvv'!$B$1:$BX$1,0),FALSE)/1,0))</f>
        <v/>
      </c>
      <c r="T261" t="str">
        <f>IF($D261="","",IFERROR(VLOOKUP($B261,Kraftvärmeprod!$B$1:$BX$550,MATCH(T$2,Kraftvärmeprod!$B$1:$VX$1,0),FALSE)/1,0)-IFERROR(VLOOKUP($B261,'Slutlig allokering kvv'!$B$2:$BX$550,MATCH(T$2,'Slutlig allokering kvv'!$B$1:$BX$1,0),FALSE)/1,0))</f>
        <v/>
      </c>
      <c r="U261" t="str">
        <f>IF($D261="","",IFERROR(VLOOKUP($B261,Kraftvärmeprod!$B$1:$BX$550,MATCH(U$2,Kraftvärmeprod!$B$1:$VX$1,0),FALSE)/1,0)-IFERROR(VLOOKUP($B261,'Slutlig allokering kvv'!$B$2:$BX$550,MATCH(U$2,'Slutlig allokering kvv'!$B$1:$BX$1,0),FALSE)/1,0))</f>
        <v/>
      </c>
      <c r="V261" t="str">
        <f>IF($D261="","",IFERROR(VLOOKUP($B261,Kraftvärmeprod!$B$1:$BX$550,MATCH(V$2,Kraftvärmeprod!$B$1:$VX$1,0),FALSE)/1,0)-IFERROR(VLOOKUP($B261,'Slutlig allokering kvv'!$B$2:$BX$550,MATCH(V$2,'Slutlig allokering kvv'!$B$1:$BX$1,0),FALSE)/1,0))</f>
        <v/>
      </c>
      <c r="W261" t="str">
        <f>IF($D261="","",IFERROR(VLOOKUP($B261,Kraftvärmeprod!$B$1:$BX$550,MATCH(W$2,Kraftvärmeprod!$B$1:$VX$1,0),FALSE)/1,0)-IFERROR(VLOOKUP($B261,'Slutlig allokering kvv'!$B$2:$BX$550,MATCH(W$2,'Slutlig allokering kvv'!$B$1:$BX$1,0),FALSE)/1,0))</f>
        <v/>
      </c>
      <c r="X261" t="str">
        <f>IF($D261="","",IFERROR(VLOOKUP($B261,Kraftvärmeprod!$B$1:$BX$550,MATCH(X$2,Kraftvärmeprod!$B$1:$VX$1,0),FALSE)/1,0)-IFERROR(VLOOKUP($B261,'Slutlig allokering kvv'!$B$2:$BX$550,MATCH(X$2,'Slutlig allokering kvv'!$B$1:$BX$1,0),FALSE)/1,0))</f>
        <v/>
      </c>
      <c r="Y261" t="str">
        <f>IF($D261="","",IFERROR(VLOOKUP($B261,Kraftvärmeprod!$B$1:$BX$550,MATCH(Y$2,Kraftvärmeprod!$B$1:$VX$1,0),FALSE)/1,0)-IFERROR(VLOOKUP($B261,'Slutlig allokering kvv'!$B$2:$BX$550,MATCH(Y$2,'Slutlig allokering kvv'!$B$1:$BX$1,0),FALSE)/1,0))</f>
        <v/>
      </c>
      <c r="Z261" t="str">
        <f>IF($D261="","",IFERROR(VLOOKUP($B261,Kraftvärmeprod!$B$1:$BX$550,MATCH(Z$2,Kraftvärmeprod!$B$1:$VX$1,0),FALSE)/1,0)-IFERROR(VLOOKUP($B261,'Slutlig allokering kvv'!$B$2:$BX$550,MATCH(Z$2,'Slutlig allokering kvv'!$B$1:$BX$1,0),FALSE)/1,0))</f>
        <v/>
      </c>
      <c r="AA261" t="str">
        <f>IF($D261="","",IFERROR(VLOOKUP($B261,Kraftvärmeprod!$B$1:$BX$550,MATCH(AA$2,Kraftvärmeprod!$B$1:$VX$1,0),FALSE)/1,0)-IFERROR(VLOOKUP($B261,'Slutlig allokering kvv'!$B$2:$BX$550,MATCH(AA$2,'Slutlig allokering kvv'!$B$1:$BX$1,0),FALSE)/1,0))</f>
        <v/>
      </c>
      <c r="AB261" t="str">
        <f>IF($D261="","",IFERROR(VLOOKUP($B261,Kraftvärmeprod!$B$1:$BX$550,MATCH(AB$2,Kraftvärmeprod!$B$1:$VX$1,0),FALSE)/1,0)-IFERROR(VLOOKUP($B261,'Slutlig allokering kvv'!$B$2:$BX$550,MATCH(AB$2,'Slutlig allokering kvv'!$B$1:$BX$1,0),FALSE)/1,0))</f>
        <v/>
      </c>
      <c r="AC261" t="str">
        <f>IF($D261="","",IFERROR(VLOOKUP($B261,Kraftvärmeprod!$B$1:$BX$550,MATCH(AC$2,Kraftvärmeprod!$B$1:$VX$1,0),FALSE)/1,0)-IFERROR(VLOOKUP($B261,'Slutlig allokering kvv'!$B$2:$BX$550,MATCH(AC$2,'Slutlig allokering kvv'!$B$1:$BX$1,0),FALSE)/1,0))</f>
        <v/>
      </c>
      <c r="AD261" t="str">
        <f>IF($D261="","",IFERROR(VLOOKUP($B261,Kraftvärmeprod!$B$1:$BX$550,MATCH(AD$2,Kraftvärmeprod!$B$1:$VX$1,0),FALSE)/1,0)-IFERROR(VLOOKUP($B261,'Slutlig allokering kvv'!$B$2:$BX$550,MATCH(AD$2,'Slutlig allokering kvv'!$B$1:$BX$1,0),FALSE)/1,0))</f>
        <v/>
      </c>
      <c r="AE261" t="str">
        <f>IF($D261="","",IFERROR(VLOOKUP($B261,Miljö!$B$1:$E$550,MATCH("Hjälpel kraftvärme (GWh)",Miljö!$B$1:$E$1,0),FALSE)/1,0)-IFERROR(VLOOKUP($B261,'Slutlig allokering kvv'!$B$2:$BX$549,MATCH(AE$2,'Slutlig allokering kvv'!$B$1:$BX$1,0),FALSE)/1,0))</f>
        <v/>
      </c>
      <c r="AI261" s="274">
        <f t="shared" si="16"/>
        <v>0</v>
      </c>
      <c r="AK261">
        <f>IFERROR(VLOOKUP($B261,'Slutlig allokering kvv'!$B$2:$AX$549,MATCH("Summa slutlig allokerad tillförd energi (utan hjälpel och rökgaskondensering):",'Slutlig allokering kvv'!$B$1:$AX$1,0),FALSE)/1,"")</f>
        <v>0</v>
      </c>
      <c r="AM261" s="275" t="str">
        <f>IFERROR(1-VLOOKUP($B261,'Slutlig allokering kvv'!$B$2:$AX$549,MATCH("Andel av bränsle i kvv som allokerats till värme, exklusive rökgaskondensering och hjälpel",'Slutlig allokering kvv'!$B$1:$AX$1,0),FALSE),"")</f>
        <v/>
      </c>
      <c r="AO261" s="115" t="str">
        <f t="shared" si="17"/>
        <v/>
      </c>
      <c r="AP261" s="276" t="str">
        <f t="shared" si="18"/>
        <v/>
      </c>
      <c r="AR261" s="115" t="str">
        <f t="shared" si="19"/>
        <v/>
      </c>
    </row>
    <row r="262" spans="1:44">
      <c r="A262" t="s">
        <v>393</v>
      </c>
      <c r="B262" t="s">
        <v>422</v>
      </c>
      <c r="C262" t="str">
        <f>IFERROR(VLOOKUP($B262,Kraftvärmeprod!$B$1:$AH$479,MATCH(C$2,Kraftvärmeprod!$B$1:$AG$1,0),FALSE)/1,"")</f>
        <v/>
      </c>
      <c r="D262" t="str">
        <f>IFERROR(VLOOKUP($B262,Kraftvärmeprod!$B$1:$AH$479,MATCH(D$2,Kraftvärmeprod!$B$1:$AG$1,0),FALSE)/1,"")</f>
        <v/>
      </c>
      <c r="F262" t="str">
        <f>IF($D262="","",IFERROR(VLOOKUP($B262,Kraftvärmeprod!$B$1:$BX$550,MATCH(F$2,Kraftvärmeprod!$B$1:$VX$1,0),FALSE)/1,0)-IFERROR(VLOOKUP($B262,'Slutlig allokering kvv'!$B$2:$BX$550,MATCH(F$2,'Slutlig allokering kvv'!$B$1:$BX$1,0),FALSE)/1,0))</f>
        <v/>
      </c>
      <c r="G262" t="str">
        <f>IF($D262="","",IFERROR(VLOOKUP($B262,Kraftvärmeprod!$B$1:$BX$550,MATCH(G$2,Kraftvärmeprod!$B$1:$VX$1,0),FALSE)/1,0)-IFERROR(VLOOKUP($B262,'Slutlig allokering kvv'!$B$2:$BX$550,MATCH(G$2,'Slutlig allokering kvv'!$B$1:$BX$1,0),FALSE)/1,0))</f>
        <v/>
      </c>
      <c r="H262" t="str">
        <f>IF($D262="","",IFERROR(VLOOKUP($B262,Kraftvärmeprod!$B$1:$BX$550,MATCH(H$2,Kraftvärmeprod!$B$1:$VX$1,0),FALSE)/1,0)-IFERROR(VLOOKUP($B262,'Slutlig allokering kvv'!$B$2:$BX$550,MATCH(H$2,'Slutlig allokering kvv'!$B$1:$BX$1,0),FALSE)/1,0))</f>
        <v/>
      </c>
      <c r="I262" t="str">
        <f>IF($D262="","",IFERROR(VLOOKUP($B262,Kraftvärmeprod!$B$1:$BX$550,MATCH(I$2,Kraftvärmeprod!$B$1:$VX$1,0),FALSE)/1,0)-IFERROR(VLOOKUP($B262,'Slutlig allokering kvv'!$B$2:$BX$550,MATCH(I$2,'Slutlig allokering kvv'!$B$1:$BX$1,0),FALSE)/1,0))</f>
        <v/>
      </c>
      <c r="J262" t="str">
        <f>IF($D262="","",IFERROR(VLOOKUP($B262,Kraftvärmeprod!$B$1:$BX$550,MATCH(J$2,Kraftvärmeprod!$B$1:$VX$1,0),FALSE)/1,0)-IFERROR(VLOOKUP($B262,'Slutlig allokering kvv'!$B$2:$BX$550,MATCH(J$2,'Slutlig allokering kvv'!$B$1:$BX$1,0),FALSE)/1,0))</f>
        <v/>
      </c>
      <c r="K262" t="str">
        <f>IF($D262="","",IFERROR(VLOOKUP($B262,Kraftvärmeprod!$B$1:$BX$550,MATCH(K$2,Kraftvärmeprod!$B$1:$VX$1,0),FALSE)/1,0)-IFERROR(VLOOKUP($B262,'Slutlig allokering kvv'!$B$2:$BX$550,MATCH(K$2,'Slutlig allokering kvv'!$B$1:$BX$1,0),FALSE)/1,0))</f>
        <v/>
      </c>
      <c r="L262" t="str">
        <f>IF($D262="","",IFERROR(VLOOKUP($B262,Kraftvärmeprod!$B$1:$BX$550,MATCH(L$2,Kraftvärmeprod!$B$1:$VX$1,0),FALSE)/1,0)-IFERROR(VLOOKUP($B262,'Slutlig allokering kvv'!$B$2:$BX$550,MATCH(L$2,'Slutlig allokering kvv'!$B$1:$BX$1,0),FALSE)/1,0))</f>
        <v/>
      </c>
      <c r="M262" t="str">
        <f>IF($D262="","",IFERROR(VLOOKUP($B262,Kraftvärmeprod!$B$1:$BX$550,MATCH(M$2,Kraftvärmeprod!$B$1:$VX$1,0),FALSE)/1,0)-IFERROR(VLOOKUP($B262,'Slutlig allokering kvv'!$B$2:$BX$550,MATCH(M$2,'Slutlig allokering kvv'!$B$1:$BX$1,0),FALSE)/1,0))</f>
        <v/>
      </c>
      <c r="N262" t="str">
        <f>IF($D262="","",IFERROR(VLOOKUP($B262,Kraftvärmeprod!$B$1:$BX$550,MATCH(N$2,Kraftvärmeprod!$B$1:$VX$1,0),FALSE)/1,0)-IFERROR(VLOOKUP($B262,'Slutlig allokering kvv'!$B$2:$BX$550,MATCH(N$2,'Slutlig allokering kvv'!$B$1:$BX$1,0),FALSE)/1,0))</f>
        <v/>
      </c>
      <c r="O262" t="str">
        <f>IF($D262="","",IFERROR(VLOOKUP($B262,Kraftvärmeprod!$B$1:$BX$550,MATCH(O$2,Kraftvärmeprod!$B$1:$VX$1,0),FALSE)/1,0)-IFERROR(VLOOKUP($B262,'Slutlig allokering kvv'!$B$2:$BX$550,MATCH(O$2,'Slutlig allokering kvv'!$B$1:$BX$1,0),FALSE)/1,0))</f>
        <v/>
      </c>
      <c r="P262" t="str">
        <f>IF($D262="","",IFERROR(VLOOKUP($B262,Kraftvärmeprod!$B$1:$BX$550,MATCH(P$2,Kraftvärmeprod!$B$1:$VX$1,0),FALSE)/1,0)-IFERROR(VLOOKUP($B262,'Slutlig allokering kvv'!$B$2:$BX$550,MATCH(P$2,'Slutlig allokering kvv'!$B$1:$BX$1,0),FALSE)/1,0))</f>
        <v/>
      </c>
      <c r="Q262" t="str">
        <f>IF($D262="","",IFERROR(VLOOKUP($B262,Kraftvärmeprod!$B$1:$BX$550,MATCH(Q$2,Kraftvärmeprod!$B$1:$VX$1,0),FALSE)/1,0)-IFERROR(VLOOKUP($B262,'Slutlig allokering kvv'!$B$2:$BX$550,MATCH(Q$2,'Slutlig allokering kvv'!$B$1:$BX$1,0),FALSE)/1,0))</f>
        <v/>
      </c>
      <c r="R262" t="str">
        <f>IF($D262="","",IFERROR(VLOOKUP($B262,Kraftvärmeprod!$B$1:$BX$550,MATCH(R$2,Kraftvärmeprod!$B$1:$VX$1,0),FALSE)/1,0)-IFERROR(VLOOKUP($B262,'Slutlig allokering kvv'!$B$2:$BX$550,MATCH(R$2,'Slutlig allokering kvv'!$B$1:$BX$1,0),FALSE)/1,0))</f>
        <v/>
      </c>
      <c r="S262" t="str">
        <f>IF($D262="","",IFERROR(VLOOKUP($B262,Kraftvärmeprod!$B$1:$BX$550,MATCH(S$2,Kraftvärmeprod!$B$1:$VX$1,0),FALSE)/1,0)-IFERROR(VLOOKUP($B262,'Slutlig allokering kvv'!$B$2:$BX$550,MATCH(S$2,'Slutlig allokering kvv'!$B$1:$BX$1,0),FALSE)/1,0))</f>
        <v/>
      </c>
      <c r="T262" t="str">
        <f>IF($D262="","",IFERROR(VLOOKUP($B262,Kraftvärmeprod!$B$1:$BX$550,MATCH(T$2,Kraftvärmeprod!$B$1:$VX$1,0),FALSE)/1,0)-IFERROR(VLOOKUP($B262,'Slutlig allokering kvv'!$B$2:$BX$550,MATCH(T$2,'Slutlig allokering kvv'!$B$1:$BX$1,0),FALSE)/1,0))</f>
        <v/>
      </c>
      <c r="U262" t="str">
        <f>IF($D262="","",IFERROR(VLOOKUP($B262,Kraftvärmeprod!$B$1:$BX$550,MATCH(U$2,Kraftvärmeprod!$B$1:$VX$1,0),FALSE)/1,0)-IFERROR(VLOOKUP($B262,'Slutlig allokering kvv'!$B$2:$BX$550,MATCH(U$2,'Slutlig allokering kvv'!$B$1:$BX$1,0),FALSE)/1,0))</f>
        <v/>
      </c>
      <c r="V262" t="str">
        <f>IF($D262="","",IFERROR(VLOOKUP($B262,Kraftvärmeprod!$B$1:$BX$550,MATCH(V$2,Kraftvärmeprod!$B$1:$VX$1,0),FALSE)/1,0)-IFERROR(VLOOKUP($B262,'Slutlig allokering kvv'!$B$2:$BX$550,MATCH(V$2,'Slutlig allokering kvv'!$B$1:$BX$1,0),FALSE)/1,0))</f>
        <v/>
      </c>
      <c r="W262" t="str">
        <f>IF($D262="","",IFERROR(VLOOKUP($B262,Kraftvärmeprod!$B$1:$BX$550,MATCH(W$2,Kraftvärmeprod!$B$1:$VX$1,0),FALSE)/1,0)-IFERROR(VLOOKUP($B262,'Slutlig allokering kvv'!$B$2:$BX$550,MATCH(W$2,'Slutlig allokering kvv'!$B$1:$BX$1,0),FALSE)/1,0))</f>
        <v/>
      </c>
      <c r="X262" t="str">
        <f>IF($D262="","",IFERROR(VLOOKUP($B262,Kraftvärmeprod!$B$1:$BX$550,MATCH(X$2,Kraftvärmeprod!$B$1:$VX$1,0),FALSE)/1,0)-IFERROR(VLOOKUP($B262,'Slutlig allokering kvv'!$B$2:$BX$550,MATCH(X$2,'Slutlig allokering kvv'!$B$1:$BX$1,0),FALSE)/1,0))</f>
        <v/>
      </c>
      <c r="Y262" t="str">
        <f>IF($D262="","",IFERROR(VLOOKUP($B262,Kraftvärmeprod!$B$1:$BX$550,MATCH(Y$2,Kraftvärmeprod!$B$1:$VX$1,0),FALSE)/1,0)-IFERROR(VLOOKUP($B262,'Slutlig allokering kvv'!$B$2:$BX$550,MATCH(Y$2,'Slutlig allokering kvv'!$B$1:$BX$1,0),FALSE)/1,0))</f>
        <v/>
      </c>
      <c r="Z262" t="str">
        <f>IF($D262="","",IFERROR(VLOOKUP($B262,Kraftvärmeprod!$B$1:$BX$550,MATCH(Z$2,Kraftvärmeprod!$B$1:$VX$1,0),FALSE)/1,0)-IFERROR(VLOOKUP($B262,'Slutlig allokering kvv'!$B$2:$BX$550,MATCH(Z$2,'Slutlig allokering kvv'!$B$1:$BX$1,0),FALSE)/1,0))</f>
        <v/>
      </c>
      <c r="AA262" t="str">
        <f>IF($D262="","",IFERROR(VLOOKUP($B262,Kraftvärmeprod!$B$1:$BX$550,MATCH(AA$2,Kraftvärmeprod!$B$1:$VX$1,0),FALSE)/1,0)-IFERROR(VLOOKUP($B262,'Slutlig allokering kvv'!$B$2:$BX$550,MATCH(AA$2,'Slutlig allokering kvv'!$B$1:$BX$1,0),FALSE)/1,0))</f>
        <v/>
      </c>
      <c r="AB262" t="str">
        <f>IF($D262="","",IFERROR(VLOOKUP($B262,Kraftvärmeprod!$B$1:$BX$550,MATCH(AB$2,Kraftvärmeprod!$B$1:$VX$1,0),FALSE)/1,0)-IFERROR(VLOOKUP($B262,'Slutlig allokering kvv'!$B$2:$BX$550,MATCH(AB$2,'Slutlig allokering kvv'!$B$1:$BX$1,0),FALSE)/1,0))</f>
        <v/>
      </c>
      <c r="AC262" t="str">
        <f>IF($D262="","",IFERROR(VLOOKUP($B262,Kraftvärmeprod!$B$1:$BX$550,MATCH(AC$2,Kraftvärmeprod!$B$1:$VX$1,0),FALSE)/1,0)-IFERROR(VLOOKUP($B262,'Slutlig allokering kvv'!$B$2:$BX$550,MATCH(AC$2,'Slutlig allokering kvv'!$B$1:$BX$1,0),FALSE)/1,0))</f>
        <v/>
      </c>
      <c r="AD262" t="str">
        <f>IF($D262="","",IFERROR(VLOOKUP($B262,Kraftvärmeprod!$B$1:$BX$550,MATCH(AD$2,Kraftvärmeprod!$B$1:$VX$1,0),FALSE)/1,0)-IFERROR(VLOOKUP($B262,'Slutlig allokering kvv'!$B$2:$BX$550,MATCH(AD$2,'Slutlig allokering kvv'!$B$1:$BX$1,0),FALSE)/1,0))</f>
        <v/>
      </c>
      <c r="AE262" t="str">
        <f>IF($D262="","",IFERROR(VLOOKUP($B262,Miljö!$B$1:$E$550,MATCH("Hjälpel kraftvärme (GWh)",Miljö!$B$1:$E$1,0),FALSE)/1,0)-IFERROR(VLOOKUP($B262,'Slutlig allokering kvv'!$B$2:$BX$549,MATCH(AE$2,'Slutlig allokering kvv'!$B$1:$BX$1,0),FALSE)/1,0))</f>
        <v/>
      </c>
      <c r="AI262" s="274">
        <f t="shared" si="16"/>
        <v>0</v>
      </c>
      <c r="AK262">
        <f>IFERROR(VLOOKUP($B262,'Slutlig allokering kvv'!$B$2:$AX$549,MATCH("Summa slutlig allokerad tillförd energi (utan hjälpel och rökgaskondensering):",'Slutlig allokering kvv'!$B$1:$AX$1,0),FALSE)/1,"")</f>
        <v>0</v>
      </c>
      <c r="AM262" s="275" t="str">
        <f>IFERROR(1-VLOOKUP($B262,'Slutlig allokering kvv'!$B$2:$AX$549,MATCH("Andel av bränsle i kvv som allokerats till värme, exklusive rökgaskondensering och hjälpel",'Slutlig allokering kvv'!$B$1:$AX$1,0),FALSE),"")</f>
        <v/>
      </c>
      <c r="AO262" s="115" t="str">
        <f t="shared" si="17"/>
        <v/>
      </c>
      <c r="AP262" s="276" t="str">
        <f t="shared" si="18"/>
        <v/>
      </c>
      <c r="AR262" s="115" t="str">
        <f t="shared" si="19"/>
        <v/>
      </c>
    </row>
    <row r="263" spans="1:44">
      <c r="A263" t="s">
        <v>393</v>
      </c>
      <c r="B263" t="s">
        <v>423</v>
      </c>
      <c r="C263" t="str">
        <f>IFERROR(VLOOKUP($B263,Kraftvärmeprod!$B$1:$AH$479,MATCH(C$2,Kraftvärmeprod!$B$1:$AG$1,0),FALSE)/1,"")</f>
        <v/>
      </c>
      <c r="D263" t="str">
        <f>IFERROR(VLOOKUP($B263,Kraftvärmeprod!$B$1:$AH$479,MATCH(D$2,Kraftvärmeprod!$B$1:$AG$1,0),FALSE)/1,"")</f>
        <v/>
      </c>
      <c r="F263" t="str">
        <f>IF($D263="","",IFERROR(VLOOKUP($B263,Kraftvärmeprod!$B$1:$BX$550,MATCH(F$2,Kraftvärmeprod!$B$1:$VX$1,0),FALSE)/1,0)-IFERROR(VLOOKUP($B263,'Slutlig allokering kvv'!$B$2:$BX$550,MATCH(F$2,'Slutlig allokering kvv'!$B$1:$BX$1,0),FALSE)/1,0))</f>
        <v/>
      </c>
      <c r="G263" t="str">
        <f>IF($D263="","",IFERROR(VLOOKUP($B263,Kraftvärmeprod!$B$1:$BX$550,MATCH(G$2,Kraftvärmeprod!$B$1:$VX$1,0),FALSE)/1,0)-IFERROR(VLOOKUP($B263,'Slutlig allokering kvv'!$B$2:$BX$550,MATCH(G$2,'Slutlig allokering kvv'!$B$1:$BX$1,0),FALSE)/1,0))</f>
        <v/>
      </c>
      <c r="H263" t="str">
        <f>IF($D263="","",IFERROR(VLOOKUP($B263,Kraftvärmeprod!$B$1:$BX$550,MATCH(H$2,Kraftvärmeprod!$B$1:$VX$1,0),FALSE)/1,0)-IFERROR(VLOOKUP($B263,'Slutlig allokering kvv'!$B$2:$BX$550,MATCH(H$2,'Slutlig allokering kvv'!$B$1:$BX$1,0),FALSE)/1,0))</f>
        <v/>
      </c>
      <c r="I263" t="str">
        <f>IF($D263="","",IFERROR(VLOOKUP($B263,Kraftvärmeprod!$B$1:$BX$550,MATCH(I$2,Kraftvärmeprod!$B$1:$VX$1,0),FALSE)/1,0)-IFERROR(VLOOKUP($B263,'Slutlig allokering kvv'!$B$2:$BX$550,MATCH(I$2,'Slutlig allokering kvv'!$B$1:$BX$1,0),FALSE)/1,0))</f>
        <v/>
      </c>
      <c r="J263" t="str">
        <f>IF($D263="","",IFERROR(VLOOKUP($B263,Kraftvärmeprod!$B$1:$BX$550,MATCH(J$2,Kraftvärmeprod!$B$1:$VX$1,0),FALSE)/1,0)-IFERROR(VLOOKUP($B263,'Slutlig allokering kvv'!$B$2:$BX$550,MATCH(J$2,'Slutlig allokering kvv'!$B$1:$BX$1,0),FALSE)/1,0))</f>
        <v/>
      </c>
      <c r="K263" t="str">
        <f>IF($D263="","",IFERROR(VLOOKUP($B263,Kraftvärmeprod!$B$1:$BX$550,MATCH(K$2,Kraftvärmeprod!$B$1:$VX$1,0),FALSE)/1,0)-IFERROR(VLOOKUP($B263,'Slutlig allokering kvv'!$B$2:$BX$550,MATCH(K$2,'Slutlig allokering kvv'!$B$1:$BX$1,0),FALSE)/1,0))</f>
        <v/>
      </c>
      <c r="L263" t="str">
        <f>IF($D263="","",IFERROR(VLOOKUP($B263,Kraftvärmeprod!$B$1:$BX$550,MATCH(L$2,Kraftvärmeprod!$B$1:$VX$1,0),FALSE)/1,0)-IFERROR(VLOOKUP($B263,'Slutlig allokering kvv'!$B$2:$BX$550,MATCH(L$2,'Slutlig allokering kvv'!$B$1:$BX$1,0),FALSE)/1,0))</f>
        <v/>
      </c>
      <c r="M263" t="str">
        <f>IF($D263="","",IFERROR(VLOOKUP($B263,Kraftvärmeprod!$B$1:$BX$550,MATCH(M$2,Kraftvärmeprod!$B$1:$VX$1,0),FALSE)/1,0)-IFERROR(VLOOKUP($B263,'Slutlig allokering kvv'!$B$2:$BX$550,MATCH(M$2,'Slutlig allokering kvv'!$B$1:$BX$1,0),FALSE)/1,0))</f>
        <v/>
      </c>
      <c r="N263" t="str">
        <f>IF($D263="","",IFERROR(VLOOKUP($B263,Kraftvärmeprod!$B$1:$BX$550,MATCH(N$2,Kraftvärmeprod!$B$1:$VX$1,0),FALSE)/1,0)-IFERROR(VLOOKUP($B263,'Slutlig allokering kvv'!$B$2:$BX$550,MATCH(N$2,'Slutlig allokering kvv'!$B$1:$BX$1,0),FALSE)/1,0))</f>
        <v/>
      </c>
      <c r="O263" t="str">
        <f>IF($D263="","",IFERROR(VLOOKUP($B263,Kraftvärmeprod!$B$1:$BX$550,MATCH(O$2,Kraftvärmeprod!$B$1:$VX$1,0),FALSE)/1,0)-IFERROR(VLOOKUP($B263,'Slutlig allokering kvv'!$B$2:$BX$550,MATCH(O$2,'Slutlig allokering kvv'!$B$1:$BX$1,0),FALSE)/1,0))</f>
        <v/>
      </c>
      <c r="P263" t="str">
        <f>IF($D263="","",IFERROR(VLOOKUP($B263,Kraftvärmeprod!$B$1:$BX$550,MATCH(P$2,Kraftvärmeprod!$B$1:$VX$1,0),FALSE)/1,0)-IFERROR(VLOOKUP($B263,'Slutlig allokering kvv'!$B$2:$BX$550,MATCH(P$2,'Slutlig allokering kvv'!$B$1:$BX$1,0),FALSE)/1,0))</f>
        <v/>
      </c>
      <c r="Q263" t="str">
        <f>IF($D263="","",IFERROR(VLOOKUP($B263,Kraftvärmeprod!$B$1:$BX$550,MATCH(Q$2,Kraftvärmeprod!$B$1:$VX$1,0),FALSE)/1,0)-IFERROR(VLOOKUP($B263,'Slutlig allokering kvv'!$B$2:$BX$550,MATCH(Q$2,'Slutlig allokering kvv'!$B$1:$BX$1,0),FALSE)/1,0))</f>
        <v/>
      </c>
      <c r="R263" t="str">
        <f>IF($D263="","",IFERROR(VLOOKUP($B263,Kraftvärmeprod!$B$1:$BX$550,MATCH(R$2,Kraftvärmeprod!$B$1:$VX$1,0),FALSE)/1,0)-IFERROR(VLOOKUP($B263,'Slutlig allokering kvv'!$B$2:$BX$550,MATCH(R$2,'Slutlig allokering kvv'!$B$1:$BX$1,0),FALSE)/1,0))</f>
        <v/>
      </c>
      <c r="S263" t="str">
        <f>IF($D263="","",IFERROR(VLOOKUP($B263,Kraftvärmeprod!$B$1:$BX$550,MATCH(S$2,Kraftvärmeprod!$B$1:$VX$1,0),FALSE)/1,0)-IFERROR(VLOOKUP($B263,'Slutlig allokering kvv'!$B$2:$BX$550,MATCH(S$2,'Slutlig allokering kvv'!$B$1:$BX$1,0),FALSE)/1,0))</f>
        <v/>
      </c>
      <c r="T263" t="str">
        <f>IF($D263="","",IFERROR(VLOOKUP($B263,Kraftvärmeprod!$B$1:$BX$550,MATCH(T$2,Kraftvärmeprod!$B$1:$VX$1,0),FALSE)/1,0)-IFERROR(VLOOKUP($B263,'Slutlig allokering kvv'!$B$2:$BX$550,MATCH(T$2,'Slutlig allokering kvv'!$B$1:$BX$1,0),FALSE)/1,0))</f>
        <v/>
      </c>
      <c r="U263" t="str">
        <f>IF($D263="","",IFERROR(VLOOKUP($B263,Kraftvärmeprod!$B$1:$BX$550,MATCH(U$2,Kraftvärmeprod!$B$1:$VX$1,0),FALSE)/1,0)-IFERROR(VLOOKUP($B263,'Slutlig allokering kvv'!$B$2:$BX$550,MATCH(U$2,'Slutlig allokering kvv'!$B$1:$BX$1,0),FALSE)/1,0))</f>
        <v/>
      </c>
      <c r="V263" t="str">
        <f>IF($D263="","",IFERROR(VLOOKUP($B263,Kraftvärmeprod!$B$1:$BX$550,MATCH(V$2,Kraftvärmeprod!$B$1:$VX$1,0),FALSE)/1,0)-IFERROR(VLOOKUP($B263,'Slutlig allokering kvv'!$B$2:$BX$550,MATCH(V$2,'Slutlig allokering kvv'!$B$1:$BX$1,0),FALSE)/1,0))</f>
        <v/>
      </c>
      <c r="W263" t="str">
        <f>IF($D263="","",IFERROR(VLOOKUP($B263,Kraftvärmeprod!$B$1:$BX$550,MATCH(W$2,Kraftvärmeprod!$B$1:$VX$1,0),FALSE)/1,0)-IFERROR(VLOOKUP($B263,'Slutlig allokering kvv'!$B$2:$BX$550,MATCH(W$2,'Slutlig allokering kvv'!$B$1:$BX$1,0),FALSE)/1,0))</f>
        <v/>
      </c>
      <c r="X263" t="str">
        <f>IF($D263="","",IFERROR(VLOOKUP($B263,Kraftvärmeprod!$B$1:$BX$550,MATCH(X$2,Kraftvärmeprod!$B$1:$VX$1,0),FALSE)/1,0)-IFERROR(VLOOKUP($B263,'Slutlig allokering kvv'!$B$2:$BX$550,MATCH(X$2,'Slutlig allokering kvv'!$B$1:$BX$1,0),FALSE)/1,0))</f>
        <v/>
      </c>
      <c r="Y263" t="str">
        <f>IF($D263="","",IFERROR(VLOOKUP($B263,Kraftvärmeprod!$B$1:$BX$550,MATCH(Y$2,Kraftvärmeprod!$B$1:$VX$1,0),FALSE)/1,0)-IFERROR(VLOOKUP($B263,'Slutlig allokering kvv'!$B$2:$BX$550,MATCH(Y$2,'Slutlig allokering kvv'!$B$1:$BX$1,0),FALSE)/1,0))</f>
        <v/>
      </c>
      <c r="Z263" t="str">
        <f>IF($D263="","",IFERROR(VLOOKUP($B263,Kraftvärmeprod!$B$1:$BX$550,MATCH(Z$2,Kraftvärmeprod!$B$1:$VX$1,0),FALSE)/1,0)-IFERROR(VLOOKUP($B263,'Slutlig allokering kvv'!$B$2:$BX$550,MATCH(Z$2,'Slutlig allokering kvv'!$B$1:$BX$1,0),FALSE)/1,0))</f>
        <v/>
      </c>
      <c r="AA263" t="str">
        <f>IF($D263="","",IFERROR(VLOOKUP($B263,Kraftvärmeprod!$B$1:$BX$550,MATCH(AA$2,Kraftvärmeprod!$B$1:$VX$1,0),FALSE)/1,0)-IFERROR(VLOOKUP($B263,'Slutlig allokering kvv'!$B$2:$BX$550,MATCH(AA$2,'Slutlig allokering kvv'!$B$1:$BX$1,0),FALSE)/1,0))</f>
        <v/>
      </c>
      <c r="AB263" t="str">
        <f>IF($D263="","",IFERROR(VLOOKUP($B263,Kraftvärmeprod!$B$1:$BX$550,MATCH(AB$2,Kraftvärmeprod!$B$1:$VX$1,0),FALSE)/1,0)-IFERROR(VLOOKUP($B263,'Slutlig allokering kvv'!$B$2:$BX$550,MATCH(AB$2,'Slutlig allokering kvv'!$B$1:$BX$1,0),FALSE)/1,0))</f>
        <v/>
      </c>
      <c r="AC263" t="str">
        <f>IF($D263="","",IFERROR(VLOOKUP($B263,Kraftvärmeprod!$B$1:$BX$550,MATCH(AC$2,Kraftvärmeprod!$B$1:$VX$1,0),FALSE)/1,0)-IFERROR(VLOOKUP($B263,'Slutlig allokering kvv'!$B$2:$BX$550,MATCH(AC$2,'Slutlig allokering kvv'!$B$1:$BX$1,0),FALSE)/1,0))</f>
        <v/>
      </c>
      <c r="AD263" t="str">
        <f>IF($D263="","",IFERROR(VLOOKUP($B263,Kraftvärmeprod!$B$1:$BX$550,MATCH(AD$2,Kraftvärmeprod!$B$1:$VX$1,0),FALSE)/1,0)-IFERROR(VLOOKUP($B263,'Slutlig allokering kvv'!$B$2:$BX$550,MATCH(AD$2,'Slutlig allokering kvv'!$B$1:$BX$1,0),FALSE)/1,0))</f>
        <v/>
      </c>
      <c r="AE263" t="str">
        <f>IF($D263="","",IFERROR(VLOOKUP($B263,Miljö!$B$1:$E$550,MATCH("Hjälpel kraftvärme (GWh)",Miljö!$B$1:$E$1,0),FALSE)/1,0)-IFERROR(VLOOKUP($B263,'Slutlig allokering kvv'!$B$2:$BX$549,MATCH(AE$2,'Slutlig allokering kvv'!$B$1:$BX$1,0),FALSE)/1,0))</f>
        <v/>
      </c>
      <c r="AI263" s="274">
        <f t="shared" si="16"/>
        <v>0</v>
      </c>
      <c r="AK263">
        <f>IFERROR(VLOOKUP($B263,'Slutlig allokering kvv'!$B$2:$AX$549,MATCH("Summa slutlig allokerad tillförd energi (utan hjälpel och rökgaskondensering):",'Slutlig allokering kvv'!$B$1:$AX$1,0),FALSE)/1,"")</f>
        <v>0</v>
      </c>
      <c r="AM263" s="275" t="str">
        <f>IFERROR(1-VLOOKUP($B263,'Slutlig allokering kvv'!$B$2:$AX$549,MATCH("Andel av bränsle i kvv som allokerats till värme, exklusive rökgaskondensering och hjälpel",'Slutlig allokering kvv'!$B$1:$AX$1,0),FALSE),"")</f>
        <v/>
      </c>
      <c r="AO263" s="115" t="str">
        <f t="shared" si="17"/>
        <v/>
      </c>
      <c r="AP263" s="276" t="str">
        <f t="shared" si="18"/>
        <v/>
      </c>
      <c r="AR263" s="115" t="str">
        <f t="shared" si="19"/>
        <v/>
      </c>
    </row>
    <row r="264" spans="1:44">
      <c r="A264" t="s">
        <v>393</v>
      </c>
      <c r="B264" t="s">
        <v>424</v>
      </c>
      <c r="C264" t="str">
        <f>IFERROR(VLOOKUP($B264,Kraftvärmeprod!$B$1:$AH$479,MATCH(C$2,Kraftvärmeprod!$B$1:$AG$1,0),FALSE)/1,"")</f>
        <v/>
      </c>
      <c r="D264" t="str">
        <f>IFERROR(VLOOKUP($B264,Kraftvärmeprod!$B$1:$AH$479,MATCH(D$2,Kraftvärmeprod!$B$1:$AG$1,0),FALSE)/1,"")</f>
        <v/>
      </c>
      <c r="F264" t="str">
        <f>IF($D264="","",IFERROR(VLOOKUP($B264,Kraftvärmeprod!$B$1:$BX$550,MATCH(F$2,Kraftvärmeprod!$B$1:$VX$1,0),FALSE)/1,0)-IFERROR(VLOOKUP($B264,'Slutlig allokering kvv'!$B$2:$BX$550,MATCH(F$2,'Slutlig allokering kvv'!$B$1:$BX$1,0),FALSE)/1,0))</f>
        <v/>
      </c>
      <c r="G264" t="str">
        <f>IF($D264="","",IFERROR(VLOOKUP($B264,Kraftvärmeprod!$B$1:$BX$550,MATCH(G$2,Kraftvärmeprod!$B$1:$VX$1,0),FALSE)/1,0)-IFERROR(VLOOKUP($B264,'Slutlig allokering kvv'!$B$2:$BX$550,MATCH(G$2,'Slutlig allokering kvv'!$B$1:$BX$1,0),FALSE)/1,0))</f>
        <v/>
      </c>
      <c r="H264" t="str">
        <f>IF($D264="","",IFERROR(VLOOKUP($B264,Kraftvärmeprod!$B$1:$BX$550,MATCH(H$2,Kraftvärmeprod!$B$1:$VX$1,0),FALSE)/1,0)-IFERROR(VLOOKUP($B264,'Slutlig allokering kvv'!$B$2:$BX$550,MATCH(H$2,'Slutlig allokering kvv'!$B$1:$BX$1,0),FALSE)/1,0))</f>
        <v/>
      </c>
      <c r="I264" t="str">
        <f>IF($D264="","",IFERROR(VLOOKUP($B264,Kraftvärmeprod!$B$1:$BX$550,MATCH(I$2,Kraftvärmeprod!$B$1:$VX$1,0),FALSE)/1,0)-IFERROR(VLOOKUP($B264,'Slutlig allokering kvv'!$B$2:$BX$550,MATCH(I$2,'Slutlig allokering kvv'!$B$1:$BX$1,0),FALSE)/1,0))</f>
        <v/>
      </c>
      <c r="J264" t="str">
        <f>IF($D264="","",IFERROR(VLOOKUP($B264,Kraftvärmeprod!$B$1:$BX$550,MATCH(J$2,Kraftvärmeprod!$B$1:$VX$1,0),FALSE)/1,0)-IFERROR(VLOOKUP($B264,'Slutlig allokering kvv'!$B$2:$BX$550,MATCH(J$2,'Slutlig allokering kvv'!$B$1:$BX$1,0),FALSE)/1,0))</f>
        <v/>
      </c>
      <c r="K264" t="str">
        <f>IF($D264="","",IFERROR(VLOOKUP($B264,Kraftvärmeprod!$B$1:$BX$550,MATCH(K$2,Kraftvärmeprod!$B$1:$VX$1,0),FALSE)/1,0)-IFERROR(VLOOKUP($B264,'Slutlig allokering kvv'!$B$2:$BX$550,MATCH(K$2,'Slutlig allokering kvv'!$B$1:$BX$1,0),FALSE)/1,0))</f>
        <v/>
      </c>
      <c r="L264" t="str">
        <f>IF($D264="","",IFERROR(VLOOKUP($B264,Kraftvärmeprod!$B$1:$BX$550,MATCH(L$2,Kraftvärmeprod!$B$1:$VX$1,0),FALSE)/1,0)-IFERROR(VLOOKUP($B264,'Slutlig allokering kvv'!$B$2:$BX$550,MATCH(L$2,'Slutlig allokering kvv'!$B$1:$BX$1,0),FALSE)/1,0))</f>
        <v/>
      </c>
      <c r="M264" t="str">
        <f>IF($D264="","",IFERROR(VLOOKUP($B264,Kraftvärmeprod!$B$1:$BX$550,MATCH(M$2,Kraftvärmeprod!$B$1:$VX$1,0),FALSE)/1,0)-IFERROR(VLOOKUP($B264,'Slutlig allokering kvv'!$B$2:$BX$550,MATCH(M$2,'Slutlig allokering kvv'!$B$1:$BX$1,0),FALSE)/1,0))</f>
        <v/>
      </c>
      <c r="N264" t="str">
        <f>IF($D264="","",IFERROR(VLOOKUP($B264,Kraftvärmeprod!$B$1:$BX$550,MATCH(N$2,Kraftvärmeprod!$B$1:$VX$1,0),FALSE)/1,0)-IFERROR(VLOOKUP($B264,'Slutlig allokering kvv'!$B$2:$BX$550,MATCH(N$2,'Slutlig allokering kvv'!$B$1:$BX$1,0),FALSE)/1,0))</f>
        <v/>
      </c>
      <c r="O264" t="str">
        <f>IF($D264="","",IFERROR(VLOOKUP($B264,Kraftvärmeprod!$B$1:$BX$550,MATCH(O$2,Kraftvärmeprod!$B$1:$VX$1,0),FALSE)/1,0)-IFERROR(VLOOKUP($B264,'Slutlig allokering kvv'!$B$2:$BX$550,MATCH(O$2,'Slutlig allokering kvv'!$B$1:$BX$1,0),FALSE)/1,0))</f>
        <v/>
      </c>
      <c r="P264" t="str">
        <f>IF($D264="","",IFERROR(VLOOKUP($B264,Kraftvärmeprod!$B$1:$BX$550,MATCH(P$2,Kraftvärmeprod!$B$1:$VX$1,0),FALSE)/1,0)-IFERROR(VLOOKUP($B264,'Slutlig allokering kvv'!$B$2:$BX$550,MATCH(P$2,'Slutlig allokering kvv'!$B$1:$BX$1,0),FALSE)/1,0))</f>
        <v/>
      </c>
      <c r="Q264" t="str">
        <f>IF($D264="","",IFERROR(VLOOKUP($B264,Kraftvärmeprod!$B$1:$BX$550,MATCH(Q$2,Kraftvärmeprod!$B$1:$VX$1,0),FALSE)/1,0)-IFERROR(VLOOKUP($B264,'Slutlig allokering kvv'!$B$2:$BX$550,MATCH(Q$2,'Slutlig allokering kvv'!$B$1:$BX$1,0),FALSE)/1,0))</f>
        <v/>
      </c>
      <c r="R264" t="str">
        <f>IF($D264="","",IFERROR(VLOOKUP($B264,Kraftvärmeprod!$B$1:$BX$550,MATCH(R$2,Kraftvärmeprod!$B$1:$VX$1,0),FALSE)/1,0)-IFERROR(VLOOKUP($B264,'Slutlig allokering kvv'!$B$2:$BX$550,MATCH(R$2,'Slutlig allokering kvv'!$B$1:$BX$1,0),FALSE)/1,0))</f>
        <v/>
      </c>
      <c r="S264" t="str">
        <f>IF($D264="","",IFERROR(VLOOKUP($B264,Kraftvärmeprod!$B$1:$BX$550,MATCH(S$2,Kraftvärmeprod!$B$1:$VX$1,0),FALSE)/1,0)-IFERROR(VLOOKUP($B264,'Slutlig allokering kvv'!$B$2:$BX$550,MATCH(S$2,'Slutlig allokering kvv'!$B$1:$BX$1,0),FALSE)/1,0))</f>
        <v/>
      </c>
      <c r="T264" t="str">
        <f>IF($D264="","",IFERROR(VLOOKUP($B264,Kraftvärmeprod!$B$1:$BX$550,MATCH(T$2,Kraftvärmeprod!$B$1:$VX$1,0),FALSE)/1,0)-IFERROR(VLOOKUP($B264,'Slutlig allokering kvv'!$B$2:$BX$550,MATCH(T$2,'Slutlig allokering kvv'!$B$1:$BX$1,0),FALSE)/1,0))</f>
        <v/>
      </c>
      <c r="U264" t="str">
        <f>IF($D264="","",IFERROR(VLOOKUP($B264,Kraftvärmeprod!$B$1:$BX$550,MATCH(U$2,Kraftvärmeprod!$B$1:$VX$1,0),FALSE)/1,0)-IFERROR(VLOOKUP($B264,'Slutlig allokering kvv'!$B$2:$BX$550,MATCH(U$2,'Slutlig allokering kvv'!$B$1:$BX$1,0),FALSE)/1,0))</f>
        <v/>
      </c>
      <c r="V264" t="str">
        <f>IF($D264="","",IFERROR(VLOOKUP($B264,Kraftvärmeprod!$B$1:$BX$550,MATCH(V$2,Kraftvärmeprod!$B$1:$VX$1,0),FALSE)/1,0)-IFERROR(VLOOKUP($B264,'Slutlig allokering kvv'!$B$2:$BX$550,MATCH(V$2,'Slutlig allokering kvv'!$B$1:$BX$1,0),FALSE)/1,0))</f>
        <v/>
      </c>
      <c r="W264" t="str">
        <f>IF($D264="","",IFERROR(VLOOKUP($B264,Kraftvärmeprod!$B$1:$BX$550,MATCH(W$2,Kraftvärmeprod!$B$1:$VX$1,0),FALSE)/1,0)-IFERROR(VLOOKUP($B264,'Slutlig allokering kvv'!$B$2:$BX$550,MATCH(W$2,'Slutlig allokering kvv'!$B$1:$BX$1,0),FALSE)/1,0))</f>
        <v/>
      </c>
      <c r="X264" t="str">
        <f>IF($D264="","",IFERROR(VLOOKUP($B264,Kraftvärmeprod!$B$1:$BX$550,MATCH(X$2,Kraftvärmeprod!$B$1:$VX$1,0),FALSE)/1,0)-IFERROR(VLOOKUP($B264,'Slutlig allokering kvv'!$B$2:$BX$550,MATCH(X$2,'Slutlig allokering kvv'!$B$1:$BX$1,0),FALSE)/1,0))</f>
        <v/>
      </c>
      <c r="Y264" t="str">
        <f>IF($D264="","",IFERROR(VLOOKUP($B264,Kraftvärmeprod!$B$1:$BX$550,MATCH(Y$2,Kraftvärmeprod!$B$1:$VX$1,0),FALSE)/1,0)-IFERROR(VLOOKUP($B264,'Slutlig allokering kvv'!$B$2:$BX$550,MATCH(Y$2,'Slutlig allokering kvv'!$B$1:$BX$1,0),FALSE)/1,0))</f>
        <v/>
      </c>
      <c r="Z264" t="str">
        <f>IF($D264="","",IFERROR(VLOOKUP($B264,Kraftvärmeprod!$B$1:$BX$550,MATCH(Z$2,Kraftvärmeprod!$B$1:$VX$1,0),FALSE)/1,0)-IFERROR(VLOOKUP($B264,'Slutlig allokering kvv'!$B$2:$BX$550,MATCH(Z$2,'Slutlig allokering kvv'!$B$1:$BX$1,0),FALSE)/1,0))</f>
        <v/>
      </c>
      <c r="AA264" t="str">
        <f>IF($D264="","",IFERROR(VLOOKUP($B264,Kraftvärmeprod!$B$1:$BX$550,MATCH(AA$2,Kraftvärmeprod!$B$1:$VX$1,0),FALSE)/1,0)-IFERROR(VLOOKUP($B264,'Slutlig allokering kvv'!$B$2:$BX$550,MATCH(AA$2,'Slutlig allokering kvv'!$B$1:$BX$1,0),FALSE)/1,0))</f>
        <v/>
      </c>
      <c r="AB264" t="str">
        <f>IF($D264="","",IFERROR(VLOOKUP($B264,Kraftvärmeprod!$B$1:$BX$550,MATCH(AB$2,Kraftvärmeprod!$B$1:$VX$1,0),FALSE)/1,0)-IFERROR(VLOOKUP($B264,'Slutlig allokering kvv'!$B$2:$BX$550,MATCH(AB$2,'Slutlig allokering kvv'!$B$1:$BX$1,0),FALSE)/1,0))</f>
        <v/>
      </c>
      <c r="AC264" t="str">
        <f>IF($D264="","",IFERROR(VLOOKUP($B264,Kraftvärmeprod!$B$1:$BX$550,MATCH(AC$2,Kraftvärmeprod!$B$1:$VX$1,0),FALSE)/1,0)-IFERROR(VLOOKUP($B264,'Slutlig allokering kvv'!$B$2:$BX$550,MATCH(AC$2,'Slutlig allokering kvv'!$B$1:$BX$1,0),FALSE)/1,0))</f>
        <v/>
      </c>
      <c r="AD264" t="str">
        <f>IF($D264="","",IFERROR(VLOOKUP($B264,Kraftvärmeprod!$B$1:$BX$550,MATCH(AD$2,Kraftvärmeprod!$B$1:$VX$1,0),FALSE)/1,0)-IFERROR(VLOOKUP($B264,'Slutlig allokering kvv'!$B$2:$BX$550,MATCH(AD$2,'Slutlig allokering kvv'!$B$1:$BX$1,0),FALSE)/1,0))</f>
        <v/>
      </c>
      <c r="AE264" t="str">
        <f>IF($D264="","",IFERROR(VLOOKUP($B264,Miljö!$B$1:$E$550,MATCH("Hjälpel kraftvärme (GWh)",Miljö!$B$1:$E$1,0),FALSE)/1,0)-IFERROR(VLOOKUP($B264,'Slutlig allokering kvv'!$B$2:$BX$549,MATCH(AE$2,'Slutlig allokering kvv'!$B$1:$BX$1,0),FALSE)/1,0))</f>
        <v/>
      </c>
      <c r="AI264" s="274">
        <f t="shared" si="16"/>
        <v>0</v>
      </c>
      <c r="AK264">
        <f>IFERROR(VLOOKUP($B264,'Slutlig allokering kvv'!$B$2:$AX$549,MATCH("Summa slutlig allokerad tillförd energi (utan hjälpel och rökgaskondensering):",'Slutlig allokering kvv'!$B$1:$AX$1,0),FALSE)/1,"")</f>
        <v>0</v>
      </c>
      <c r="AM264" s="275" t="str">
        <f>IFERROR(1-VLOOKUP($B264,'Slutlig allokering kvv'!$B$2:$AX$549,MATCH("Andel av bränsle i kvv som allokerats till värme, exklusive rökgaskondensering och hjälpel",'Slutlig allokering kvv'!$B$1:$AX$1,0),FALSE),"")</f>
        <v/>
      </c>
      <c r="AO264" s="115" t="str">
        <f t="shared" si="17"/>
        <v/>
      </c>
      <c r="AP264" s="276" t="str">
        <f t="shared" si="18"/>
        <v/>
      </c>
      <c r="AR264" s="115" t="str">
        <f t="shared" si="19"/>
        <v/>
      </c>
    </row>
    <row r="265" spans="1:44">
      <c r="A265" t="s">
        <v>393</v>
      </c>
      <c r="B265" t="s">
        <v>425</v>
      </c>
      <c r="C265" t="str">
        <f>IFERROR(VLOOKUP($B265,Kraftvärmeprod!$B$1:$AH$479,MATCH(C$2,Kraftvärmeprod!$B$1:$AG$1,0),FALSE)/1,"")</f>
        <v/>
      </c>
      <c r="D265" t="str">
        <f>IFERROR(VLOOKUP($B265,Kraftvärmeprod!$B$1:$AH$479,MATCH(D$2,Kraftvärmeprod!$B$1:$AG$1,0),FALSE)/1,"")</f>
        <v/>
      </c>
      <c r="F265" t="str">
        <f>IF($D265="","",IFERROR(VLOOKUP($B265,Kraftvärmeprod!$B$1:$BX$550,MATCH(F$2,Kraftvärmeprod!$B$1:$VX$1,0),FALSE)/1,0)-IFERROR(VLOOKUP($B265,'Slutlig allokering kvv'!$B$2:$BX$550,MATCH(F$2,'Slutlig allokering kvv'!$B$1:$BX$1,0),FALSE)/1,0))</f>
        <v/>
      </c>
      <c r="G265" t="str">
        <f>IF($D265="","",IFERROR(VLOOKUP($B265,Kraftvärmeprod!$B$1:$BX$550,MATCH(G$2,Kraftvärmeprod!$B$1:$VX$1,0),FALSE)/1,0)-IFERROR(VLOOKUP($B265,'Slutlig allokering kvv'!$B$2:$BX$550,MATCH(G$2,'Slutlig allokering kvv'!$B$1:$BX$1,0),FALSE)/1,0))</f>
        <v/>
      </c>
      <c r="H265" t="str">
        <f>IF($D265="","",IFERROR(VLOOKUP($B265,Kraftvärmeprod!$B$1:$BX$550,MATCH(H$2,Kraftvärmeprod!$B$1:$VX$1,0),FALSE)/1,0)-IFERROR(VLOOKUP($B265,'Slutlig allokering kvv'!$B$2:$BX$550,MATCH(H$2,'Slutlig allokering kvv'!$B$1:$BX$1,0),FALSE)/1,0))</f>
        <v/>
      </c>
      <c r="I265" t="str">
        <f>IF($D265="","",IFERROR(VLOOKUP($B265,Kraftvärmeprod!$B$1:$BX$550,MATCH(I$2,Kraftvärmeprod!$B$1:$VX$1,0),FALSE)/1,0)-IFERROR(VLOOKUP($B265,'Slutlig allokering kvv'!$B$2:$BX$550,MATCH(I$2,'Slutlig allokering kvv'!$B$1:$BX$1,0),FALSE)/1,0))</f>
        <v/>
      </c>
      <c r="J265" t="str">
        <f>IF($D265="","",IFERROR(VLOOKUP($B265,Kraftvärmeprod!$B$1:$BX$550,MATCH(J$2,Kraftvärmeprod!$B$1:$VX$1,0),FALSE)/1,0)-IFERROR(VLOOKUP($B265,'Slutlig allokering kvv'!$B$2:$BX$550,MATCH(J$2,'Slutlig allokering kvv'!$B$1:$BX$1,0),FALSE)/1,0))</f>
        <v/>
      </c>
      <c r="K265" t="str">
        <f>IF($D265="","",IFERROR(VLOOKUP($B265,Kraftvärmeprod!$B$1:$BX$550,MATCH(K$2,Kraftvärmeprod!$B$1:$VX$1,0),FALSE)/1,0)-IFERROR(VLOOKUP($B265,'Slutlig allokering kvv'!$B$2:$BX$550,MATCH(K$2,'Slutlig allokering kvv'!$B$1:$BX$1,0),FALSE)/1,0))</f>
        <v/>
      </c>
      <c r="L265" t="str">
        <f>IF($D265="","",IFERROR(VLOOKUP($B265,Kraftvärmeprod!$B$1:$BX$550,MATCH(L$2,Kraftvärmeprod!$B$1:$VX$1,0),FALSE)/1,0)-IFERROR(VLOOKUP($B265,'Slutlig allokering kvv'!$B$2:$BX$550,MATCH(L$2,'Slutlig allokering kvv'!$B$1:$BX$1,0),FALSE)/1,0))</f>
        <v/>
      </c>
      <c r="M265" t="str">
        <f>IF($D265="","",IFERROR(VLOOKUP($B265,Kraftvärmeprod!$B$1:$BX$550,MATCH(M$2,Kraftvärmeprod!$B$1:$VX$1,0),FALSE)/1,0)-IFERROR(VLOOKUP($B265,'Slutlig allokering kvv'!$B$2:$BX$550,MATCH(M$2,'Slutlig allokering kvv'!$B$1:$BX$1,0),FALSE)/1,0))</f>
        <v/>
      </c>
      <c r="N265" t="str">
        <f>IF($D265="","",IFERROR(VLOOKUP($B265,Kraftvärmeprod!$B$1:$BX$550,MATCH(N$2,Kraftvärmeprod!$B$1:$VX$1,0),FALSE)/1,0)-IFERROR(VLOOKUP($B265,'Slutlig allokering kvv'!$B$2:$BX$550,MATCH(N$2,'Slutlig allokering kvv'!$B$1:$BX$1,0),FALSE)/1,0))</f>
        <v/>
      </c>
      <c r="O265" t="str">
        <f>IF($D265="","",IFERROR(VLOOKUP($B265,Kraftvärmeprod!$B$1:$BX$550,MATCH(O$2,Kraftvärmeprod!$B$1:$VX$1,0),FALSE)/1,0)-IFERROR(VLOOKUP($B265,'Slutlig allokering kvv'!$B$2:$BX$550,MATCH(O$2,'Slutlig allokering kvv'!$B$1:$BX$1,0),FALSE)/1,0))</f>
        <v/>
      </c>
      <c r="P265" t="str">
        <f>IF($D265="","",IFERROR(VLOOKUP($B265,Kraftvärmeprod!$B$1:$BX$550,MATCH(P$2,Kraftvärmeprod!$B$1:$VX$1,0),FALSE)/1,0)-IFERROR(VLOOKUP($B265,'Slutlig allokering kvv'!$B$2:$BX$550,MATCH(P$2,'Slutlig allokering kvv'!$B$1:$BX$1,0),FALSE)/1,0))</f>
        <v/>
      </c>
      <c r="Q265" t="str">
        <f>IF($D265="","",IFERROR(VLOOKUP($B265,Kraftvärmeprod!$B$1:$BX$550,MATCH(Q$2,Kraftvärmeprod!$B$1:$VX$1,0),FALSE)/1,0)-IFERROR(VLOOKUP($B265,'Slutlig allokering kvv'!$B$2:$BX$550,MATCH(Q$2,'Slutlig allokering kvv'!$B$1:$BX$1,0),FALSE)/1,0))</f>
        <v/>
      </c>
      <c r="R265" t="str">
        <f>IF($D265="","",IFERROR(VLOOKUP($B265,Kraftvärmeprod!$B$1:$BX$550,MATCH(R$2,Kraftvärmeprod!$B$1:$VX$1,0),FALSE)/1,0)-IFERROR(VLOOKUP($B265,'Slutlig allokering kvv'!$B$2:$BX$550,MATCH(R$2,'Slutlig allokering kvv'!$B$1:$BX$1,0),FALSE)/1,0))</f>
        <v/>
      </c>
      <c r="S265" t="str">
        <f>IF($D265="","",IFERROR(VLOOKUP($B265,Kraftvärmeprod!$B$1:$BX$550,MATCH(S$2,Kraftvärmeprod!$B$1:$VX$1,0),FALSE)/1,0)-IFERROR(VLOOKUP($B265,'Slutlig allokering kvv'!$B$2:$BX$550,MATCH(S$2,'Slutlig allokering kvv'!$B$1:$BX$1,0),FALSE)/1,0))</f>
        <v/>
      </c>
      <c r="T265" t="str">
        <f>IF($D265="","",IFERROR(VLOOKUP($B265,Kraftvärmeprod!$B$1:$BX$550,MATCH(T$2,Kraftvärmeprod!$B$1:$VX$1,0),FALSE)/1,0)-IFERROR(VLOOKUP($B265,'Slutlig allokering kvv'!$B$2:$BX$550,MATCH(T$2,'Slutlig allokering kvv'!$B$1:$BX$1,0),FALSE)/1,0))</f>
        <v/>
      </c>
      <c r="U265" t="str">
        <f>IF($D265="","",IFERROR(VLOOKUP($B265,Kraftvärmeprod!$B$1:$BX$550,MATCH(U$2,Kraftvärmeprod!$B$1:$VX$1,0),FALSE)/1,0)-IFERROR(VLOOKUP($B265,'Slutlig allokering kvv'!$B$2:$BX$550,MATCH(U$2,'Slutlig allokering kvv'!$B$1:$BX$1,0),FALSE)/1,0))</f>
        <v/>
      </c>
      <c r="V265" t="str">
        <f>IF($D265="","",IFERROR(VLOOKUP($B265,Kraftvärmeprod!$B$1:$BX$550,MATCH(V$2,Kraftvärmeprod!$B$1:$VX$1,0),FALSE)/1,0)-IFERROR(VLOOKUP($B265,'Slutlig allokering kvv'!$B$2:$BX$550,MATCH(V$2,'Slutlig allokering kvv'!$B$1:$BX$1,0),FALSE)/1,0))</f>
        <v/>
      </c>
      <c r="W265" t="str">
        <f>IF($D265="","",IFERROR(VLOOKUP($B265,Kraftvärmeprod!$B$1:$BX$550,MATCH(W$2,Kraftvärmeprod!$B$1:$VX$1,0),FALSE)/1,0)-IFERROR(VLOOKUP($B265,'Slutlig allokering kvv'!$B$2:$BX$550,MATCH(W$2,'Slutlig allokering kvv'!$B$1:$BX$1,0),FALSE)/1,0))</f>
        <v/>
      </c>
      <c r="X265" t="str">
        <f>IF($D265="","",IFERROR(VLOOKUP($B265,Kraftvärmeprod!$B$1:$BX$550,MATCH(X$2,Kraftvärmeprod!$B$1:$VX$1,0),FALSE)/1,0)-IFERROR(VLOOKUP($B265,'Slutlig allokering kvv'!$B$2:$BX$550,MATCH(X$2,'Slutlig allokering kvv'!$B$1:$BX$1,0),FALSE)/1,0))</f>
        <v/>
      </c>
      <c r="Y265" t="str">
        <f>IF($D265="","",IFERROR(VLOOKUP($B265,Kraftvärmeprod!$B$1:$BX$550,MATCH(Y$2,Kraftvärmeprod!$B$1:$VX$1,0),FALSE)/1,0)-IFERROR(VLOOKUP($B265,'Slutlig allokering kvv'!$B$2:$BX$550,MATCH(Y$2,'Slutlig allokering kvv'!$B$1:$BX$1,0),FALSE)/1,0))</f>
        <v/>
      </c>
      <c r="Z265" t="str">
        <f>IF($D265="","",IFERROR(VLOOKUP($B265,Kraftvärmeprod!$B$1:$BX$550,MATCH(Z$2,Kraftvärmeprod!$B$1:$VX$1,0),FALSE)/1,0)-IFERROR(VLOOKUP($B265,'Slutlig allokering kvv'!$B$2:$BX$550,MATCH(Z$2,'Slutlig allokering kvv'!$B$1:$BX$1,0),FALSE)/1,0))</f>
        <v/>
      </c>
      <c r="AA265" t="str">
        <f>IF($D265="","",IFERROR(VLOOKUP($B265,Kraftvärmeprod!$B$1:$BX$550,MATCH(AA$2,Kraftvärmeprod!$B$1:$VX$1,0),FALSE)/1,0)-IFERROR(VLOOKUP($B265,'Slutlig allokering kvv'!$B$2:$BX$550,MATCH(AA$2,'Slutlig allokering kvv'!$B$1:$BX$1,0),FALSE)/1,0))</f>
        <v/>
      </c>
      <c r="AB265" t="str">
        <f>IF($D265="","",IFERROR(VLOOKUP($B265,Kraftvärmeprod!$B$1:$BX$550,MATCH(AB$2,Kraftvärmeprod!$B$1:$VX$1,0),FALSE)/1,0)-IFERROR(VLOOKUP($B265,'Slutlig allokering kvv'!$B$2:$BX$550,MATCH(AB$2,'Slutlig allokering kvv'!$B$1:$BX$1,0),FALSE)/1,0))</f>
        <v/>
      </c>
      <c r="AC265" t="str">
        <f>IF($D265="","",IFERROR(VLOOKUP($B265,Kraftvärmeprod!$B$1:$BX$550,MATCH(AC$2,Kraftvärmeprod!$B$1:$VX$1,0),FALSE)/1,0)-IFERROR(VLOOKUP($B265,'Slutlig allokering kvv'!$B$2:$BX$550,MATCH(AC$2,'Slutlig allokering kvv'!$B$1:$BX$1,0),FALSE)/1,0))</f>
        <v/>
      </c>
      <c r="AD265" t="str">
        <f>IF($D265="","",IFERROR(VLOOKUP($B265,Kraftvärmeprod!$B$1:$BX$550,MATCH(AD$2,Kraftvärmeprod!$B$1:$VX$1,0),FALSE)/1,0)-IFERROR(VLOOKUP($B265,'Slutlig allokering kvv'!$B$2:$BX$550,MATCH(AD$2,'Slutlig allokering kvv'!$B$1:$BX$1,0),FALSE)/1,0))</f>
        <v/>
      </c>
      <c r="AE265" t="str">
        <f>IF($D265="","",IFERROR(VLOOKUP($B265,Miljö!$B$1:$E$550,MATCH("Hjälpel kraftvärme (GWh)",Miljö!$B$1:$E$1,0),FALSE)/1,0)-IFERROR(VLOOKUP($B265,'Slutlig allokering kvv'!$B$2:$BX$549,MATCH(AE$2,'Slutlig allokering kvv'!$B$1:$BX$1,0),FALSE)/1,0))</f>
        <v/>
      </c>
      <c r="AI265" s="274">
        <f t="shared" si="16"/>
        <v>0</v>
      </c>
      <c r="AK265">
        <f>IFERROR(VLOOKUP($B265,'Slutlig allokering kvv'!$B$2:$AX$549,MATCH("Summa slutlig allokerad tillförd energi (utan hjälpel och rökgaskondensering):",'Slutlig allokering kvv'!$B$1:$AX$1,0),FALSE)/1,"")</f>
        <v>0</v>
      </c>
      <c r="AM265" s="275" t="str">
        <f>IFERROR(1-VLOOKUP($B265,'Slutlig allokering kvv'!$B$2:$AX$549,MATCH("Andel av bränsle i kvv som allokerats till värme, exklusive rökgaskondensering och hjälpel",'Slutlig allokering kvv'!$B$1:$AX$1,0),FALSE),"")</f>
        <v/>
      </c>
      <c r="AO265" s="115" t="str">
        <f t="shared" si="17"/>
        <v/>
      </c>
      <c r="AP265" s="276" t="str">
        <f t="shared" si="18"/>
        <v/>
      </c>
      <c r="AR265" s="115" t="str">
        <f t="shared" si="19"/>
        <v/>
      </c>
    </row>
    <row r="266" spans="1:44">
      <c r="A266" t="s">
        <v>393</v>
      </c>
      <c r="B266" t="s">
        <v>426</v>
      </c>
      <c r="C266" t="str">
        <f>IFERROR(VLOOKUP($B266,Kraftvärmeprod!$B$1:$AH$479,MATCH(C$2,Kraftvärmeprod!$B$1:$AG$1,0),FALSE)/1,"")</f>
        <v/>
      </c>
      <c r="D266" t="str">
        <f>IFERROR(VLOOKUP($B266,Kraftvärmeprod!$B$1:$AH$479,MATCH(D$2,Kraftvärmeprod!$B$1:$AG$1,0),FALSE)/1,"")</f>
        <v/>
      </c>
      <c r="F266" t="str">
        <f>IF($D266="","",IFERROR(VLOOKUP($B266,Kraftvärmeprod!$B$1:$BX$550,MATCH(F$2,Kraftvärmeprod!$B$1:$VX$1,0),FALSE)/1,0)-IFERROR(VLOOKUP($B266,'Slutlig allokering kvv'!$B$2:$BX$550,MATCH(F$2,'Slutlig allokering kvv'!$B$1:$BX$1,0),FALSE)/1,0))</f>
        <v/>
      </c>
      <c r="G266" t="str">
        <f>IF($D266="","",IFERROR(VLOOKUP($B266,Kraftvärmeprod!$B$1:$BX$550,MATCH(G$2,Kraftvärmeprod!$B$1:$VX$1,0),FALSE)/1,0)-IFERROR(VLOOKUP($B266,'Slutlig allokering kvv'!$B$2:$BX$550,MATCH(G$2,'Slutlig allokering kvv'!$B$1:$BX$1,0),FALSE)/1,0))</f>
        <v/>
      </c>
      <c r="H266" t="str">
        <f>IF($D266="","",IFERROR(VLOOKUP($B266,Kraftvärmeprod!$B$1:$BX$550,MATCH(H$2,Kraftvärmeprod!$B$1:$VX$1,0),FALSE)/1,0)-IFERROR(VLOOKUP($B266,'Slutlig allokering kvv'!$B$2:$BX$550,MATCH(H$2,'Slutlig allokering kvv'!$B$1:$BX$1,0),FALSE)/1,0))</f>
        <v/>
      </c>
      <c r="I266" t="str">
        <f>IF($D266="","",IFERROR(VLOOKUP($B266,Kraftvärmeprod!$B$1:$BX$550,MATCH(I$2,Kraftvärmeprod!$B$1:$VX$1,0),FALSE)/1,0)-IFERROR(VLOOKUP($B266,'Slutlig allokering kvv'!$B$2:$BX$550,MATCH(I$2,'Slutlig allokering kvv'!$B$1:$BX$1,0),FALSE)/1,0))</f>
        <v/>
      </c>
      <c r="J266" t="str">
        <f>IF($D266="","",IFERROR(VLOOKUP($B266,Kraftvärmeprod!$B$1:$BX$550,MATCH(J$2,Kraftvärmeprod!$B$1:$VX$1,0),FALSE)/1,0)-IFERROR(VLOOKUP($B266,'Slutlig allokering kvv'!$B$2:$BX$550,MATCH(J$2,'Slutlig allokering kvv'!$B$1:$BX$1,0),FALSE)/1,0))</f>
        <v/>
      </c>
      <c r="K266" t="str">
        <f>IF($D266="","",IFERROR(VLOOKUP($B266,Kraftvärmeprod!$B$1:$BX$550,MATCH(K$2,Kraftvärmeprod!$B$1:$VX$1,0),FALSE)/1,0)-IFERROR(VLOOKUP($B266,'Slutlig allokering kvv'!$B$2:$BX$550,MATCH(K$2,'Slutlig allokering kvv'!$B$1:$BX$1,0),FALSE)/1,0))</f>
        <v/>
      </c>
      <c r="L266" t="str">
        <f>IF($D266="","",IFERROR(VLOOKUP($B266,Kraftvärmeprod!$B$1:$BX$550,MATCH(L$2,Kraftvärmeprod!$B$1:$VX$1,0),FALSE)/1,0)-IFERROR(VLOOKUP($B266,'Slutlig allokering kvv'!$B$2:$BX$550,MATCH(L$2,'Slutlig allokering kvv'!$B$1:$BX$1,0),FALSE)/1,0))</f>
        <v/>
      </c>
      <c r="M266" t="str">
        <f>IF($D266="","",IFERROR(VLOOKUP($B266,Kraftvärmeprod!$B$1:$BX$550,MATCH(M$2,Kraftvärmeprod!$B$1:$VX$1,0),FALSE)/1,0)-IFERROR(VLOOKUP($B266,'Slutlig allokering kvv'!$B$2:$BX$550,MATCH(M$2,'Slutlig allokering kvv'!$B$1:$BX$1,0),FALSE)/1,0))</f>
        <v/>
      </c>
      <c r="N266" t="str">
        <f>IF($D266="","",IFERROR(VLOOKUP($B266,Kraftvärmeprod!$B$1:$BX$550,MATCH(N$2,Kraftvärmeprod!$B$1:$VX$1,0),FALSE)/1,0)-IFERROR(VLOOKUP($B266,'Slutlig allokering kvv'!$B$2:$BX$550,MATCH(N$2,'Slutlig allokering kvv'!$B$1:$BX$1,0),FALSE)/1,0))</f>
        <v/>
      </c>
      <c r="O266" t="str">
        <f>IF($D266="","",IFERROR(VLOOKUP($B266,Kraftvärmeprod!$B$1:$BX$550,MATCH(O$2,Kraftvärmeprod!$B$1:$VX$1,0),FALSE)/1,0)-IFERROR(VLOOKUP($B266,'Slutlig allokering kvv'!$B$2:$BX$550,MATCH(O$2,'Slutlig allokering kvv'!$B$1:$BX$1,0),FALSE)/1,0))</f>
        <v/>
      </c>
      <c r="P266" t="str">
        <f>IF($D266="","",IFERROR(VLOOKUP($B266,Kraftvärmeprod!$B$1:$BX$550,MATCH(P$2,Kraftvärmeprod!$B$1:$VX$1,0),FALSE)/1,0)-IFERROR(VLOOKUP($B266,'Slutlig allokering kvv'!$B$2:$BX$550,MATCH(P$2,'Slutlig allokering kvv'!$B$1:$BX$1,0),FALSE)/1,0))</f>
        <v/>
      </c>
      <c r="Q266" t="str">
        <f>IF($D266="","",IFERROR(VLOOKUP($B266,Kraftvärmeprod!$B$1:$BX$550,MATCH(Q$2,Kraftvärmeprod!$B$1:$VX$1,0),FALSE)/1,0)-IFERROR(VLOOKUP($B266,'Slutlig allokering kvv'!$B$2:$BX$550,MATCH(Q$2,'Slutlig allokering kvv'!$B$1:$BX$1,0),FALSE)/1,0))</f>
        <v/>
      </c>
      <c r="R266" t="str">
        <f>IF($D266="","",IFERROR(VLOOKUP($B266,Kraftvärmeprod!$B$1:$BX$550,MATCH(R$2,Kraftvärmeprod!$B$1:$VX$1,0),FALSE)/1,0)-IFERROR(VLOOKUP($B266,'Slutlig allokering kvv'!$B$2:$BX$550,MATCH(R$2,'Slutlig allokering kvv'!$B$1:$BX$1,0),FALSE)/1,0))</f>
        <v/>
      </c>
      <c r="S266" t="str">
        <f>IF($D266="","",IFERROR(VLOOKUP($B266,Kraftvärmeprod!$B$1:$BX$550,MATCH(S$2,Kraftvärmeprod!$B$1:$VX$1,0),FALSE)/1,0)-IFERROR(VLOOKUP($B266,'Slutlig allokering kvv'!$B$2:$BX$550,MATCH(S$2,'Slutlig allokering kvv'!$B$1:$BX$1,0),FALSE)/1,0))</f>
        <v/>
      </c>
      <c r="T266" t="str">
        <f>IF($D266="","",IFERROR(VLOOKUP($B266,Kraftvärmeprod!$B$1:$BX$550,MATCH(T$2,Kraftvärmeprod!$B$1:$VX$1,0),FALSE)/1,0)-IFERROR(VLOOKUP($B266,'Slutlig allokering kvv'!$B$2:$BX$550,MATCH(T$2,'Slutlig allokering kvv'!$B$1:$BX$1,0),FALSE)/1,0))</f>
        <v/>
      </c>
      <c r="U266" t="str">
        <f>IF($D266="","",IFERROR(VLOOKUP($B266,Kraftvärmeprod!$B$1:$BX$550,MATCH(U$2,Kraftvärmeprod!$B$1:$VX$1,0),FALSE)/1,0)-IFERROR(VLOOKUP($B266,'Slutlig allokering kvv'!$B$2:$BX$550,MATCH(U$2,'Slutlig allokering kvv'!$B$1:$BX$1,0),FALSE)/1,0))</f>
        <v/>
      </c>
      <c r="V266" t="str">
        <f>IF($D266="","",IFERROR(VLOOKUP($B266,Kraftvärmeprod!$B$1:$BX$550,MATCH(V$2,Kraftvärmeprod!$B$1:$VX$1,0),FALSE)/1,0)-IFERROR(VLOOKUP($B266,'Slutlig allokering kvv'!$B$2:$BX$550,MATCH(V$2,'Slutlig allokering kvv'!$B$1:$BX$1,0),FALSE)/1,0))</f>
        <v/>
      </c>
      <c r="W266" t="str">
        <f>IF($D266="","",IFERROR(VLOOKUP($B266,Kraftvärmeprod!$B$1:$BX$550,MATCH(W$2,Kraftvärmeprod!$B$1:$VX$1,0),FALSE)/1,0)-IFERROR(VLOOKUP($B266,'Slutlig allokering kvv'!$B$2:$BX$550,MATCH(W$2,'Slutlig allokering kvv'!$B$1:$BX$1,0),FALSE)/1,0))</f>
        <v/>
      </c>
      <c r="X266" t="str">
        <f>IF($D266="","",IFERROR(VLOOKUP($B266,Kraftvärmeprod!$B$1:$BX$550,MATCH(X$2,Kraftvärmeprod!$B$1:$VX$1,0),FALSE)/1,0)-IFERROR(VLOOKUP($B266,'Slutlig allokering kvv'!$B$2:$BX$550,MATCH(X$2,'Slutlig allokering kvv'!$B$1:$BX$1,0),FALSE)/1,0))</f>
        <v/>
      </c>
      <c r="Y266" t="str">
        <f>IF($D266="","",IFERROR(VLOOKUP($B266,Kraftvärmeprod!$B$1:$BX$550,MATCH(Y$2,Kraftvärmeprod!$B$1:$VX$1,0),FALSE)/1,0)-IFERROR(VLOOKUP($B266,'Slutlig allokering kvv'!$B$2:$BX$550,MATCH(Y$2,'Slutlig allokering kvv'!$B$1:$BX$1,0),FALSE)/1,0))</f>
        <v/>
      </c>
      <c r="Z266" t="str">
        <f>IF($D266="","",IFERROR(VLOOKUP($B266,Kraftvärmeprod!$B$1:$BX$550,MATCH(Z$2,Kraftvärmeprod!$B$1:$VX$1,0),FALSE)/1,0)-IFERROR(VLOOKUP($B266,'Slutlig allokering kvv'!$B$2:$BX$550,MATCH(Z$2,'Slutlig allokering kvv'!$B$1:$BX$1,0),FALSE)/1,0))</f>
        <v/>
      </c>
      <c r="AA266" t="str">
        <f>IF($D266="","",IFERROR(VLOOKUP($B266,Kraftvärmeprod!$B$1:$BX$550,MATCH(AA$2,Kraftvärmeprod!$B$1:$VX$1,0),FALSE)/1,0)-IFERROR(VLOOKUP($B266,'Slutlig allokering kvv'!$B$2:$BX$550,MATCH(AA$2,'Slutlig allokering kvv'!$B$1:$BX$1,0),FALSE)/1,0))</f>
        <v/>
      </c>
      <c r="AB266" t="str">
        <f>IF($D266="","",IFERROR(VLOOKUP($B266,Kraftvärmeprod!$B$1:$BX$550,MATCH(AB$2,Kraftvärmeprod!$B$1:$VX$1,0),FALSE)/1,0)-IFERROR(VLOOKUP($B266,'Slutlig allokering kvv'!$B$2:$BX$550,MATCH(AB$2,'Slutlig allokering kvv'!$B$1:$BX$1,0),FALSE)/1,0))</f>
        <v/>
      </c>
      <c r="AC266" t="str">
        <f>IF($D266="","",IFERROR(VLOOKUP($B266,Kraftvärmeprod!$B$1:$BX$550,MATCH(AC$2,Kraftvärmeprod!$B$1:$VX$1,0),FALSE)/1,0)-IFERROR(VLOOKUP($B266,'Slutlig allokering kvv'!$B$2:$BX$550,MATCH(AC$2,'Slutlig allokering kvv'!$B$1:$BX$1,0),FALSE)/1,0))</f>
        <v/>
      </c>
      <c r="AD266" t="str">
        <f>IF($D266="","",IFERROR(VLOOKUP($B266,Kraftvärmeprod!$B$1:$BX$550,MATCH(AD$2,Kraftvärmeprod!$B$1:$VX$1,0),FALSE)/1,0)-IFERROR(VLOOKUP($B266,'Slutlig allokering kvv'!$B$2:$BX$550,MATCH(AD$2,'Slutlig allokering kvv'!$B$1:$BX$1,0),FALSE)/1,0))</f>
        <v/>
      </c>
      <c r="AE266" t="str">
        <f>IF($D266="","",IFERROR(VLOOKUP($B266,Miljö!$B$1:$E$550,MATCH("Hjälpel kraftvärme (GWh)",Miljö!$B$1:$E$1,0),FALSE)/1,0)-IFERROR(VLOOKUP($B266,'Slutlig allokering kvv'!$B$2:$BX$549,MATCH(AE$2,'Slutlig allokering kvv'!$B$1:$BX$1,0),FALSE)/1,0))</f>
        <v/>
      </c>
      <c r="AI266" s="274">
        <f t="shared" si="16"/>
        <v>0</v>
      </c>
      <c r="AK266">
        <f>IFERROR(VLOOKUP($B266,'Slutlig allokering kvv'!$B$2:$AX$549,MATCH("Summa slutlig allokerad tillförd energi (utan hjälpel och rökgaskondensering):",'Slutlig allokering kvv'!$B$1:$AX$1,0),FALSE)/1,"")</f>
        <v>0</v>
      </c>
      <c r="AM266" s="275" t="str">
        <f>IFERROR(1-VLOOKUP($B266,'Slutlig allokering kvv'!$B$2:$AX$549,MATCH("Andel av bränsle i kvv som allokerats till värme, exklusive rökgaskondensering och hjälpel",'Slutlig allokering kvv'!$B$1:$AX$1,0),FALSE),"")</f>
        <v/>
      </c>
      <c r="AO266" s="115" t="str">
        <f t="shared" si="17"/>
        <v/>
      </c>
      <c r="AP266" s="276" t="str">
        <f t="shared" si="18"/>
        <v/>
      </c>
      <c r="AR266" s="115" t="str">
        <f t="shared" si="19"/>
        <v/>
      </c>
    </row>
    <row r="267" spans="1:44">
      <c r="A267" t="s">
        <v>393</v>
      </c>
      <c r="B267" t="s">
        <v>427</v>
      </c>
      <c r="C267" t="str">
        <f>IFERROR(VLOOKUP($B267,Kraftvärmeprod!$B$1:$AH$479,MATCH(C$2,Kraftvärmeprod!$B$1:$AG$1,0),FALSE)/1,"")</f>
        <v/>
      </c>
      <c r="D267" t="str">
        <f>IFERROR(VLOOKUP($B267,Kraftvärmeprod!$B$1:$AH$479,MATCH(D$2,Kraftvärmeprod!$B$1:$AG$1,0),FALSE)/1,"")</f>
        <v/>
      </c>
      <c r="F267" t="str">
        <f>IF($D267="","",IFERROR(VLOOKUP($B267,Kraftvärmeprod!$B$1:$BX$550,MATCH(F$2,Kraftvärmeprod!$B$1:$VX$1,0),FALSE)/1,0)-IFERROR(VLOOKUP($B267,'Slutlig allokering kvv'!$B$2:$BX$550,MATCH(F$2,'Slutlig allokering kvv'!$B$1:$BX$1,0),FALSE)/1,0))</f>
        <v/>
      </c>
      <c r="G267" t="str">
        <f>IF($D267="","",IFERROR(VLOOKUP($B267,Kraftvärmeprod!$B$1:$BX$550,MATCH(G$2,Kraftvärmeprod!$B$1:$VX$1,0),FALSE)/1,0)-IFERROR(VLOOKUP($B267,'Slutlig allokering kvv'!$B$2:$BX$550,MATCH(G$2,'Slutlig allokering kvv'!$B$1:$BX$1,0),FALSE)/1,0))</f>
        <v/>
      </c>
      <c r="H267" t="str">
        <f>IF($D267="","",IFERROR(VLOOKUP($B267,Kraftvärmeprod!$B$1:$BX$550,MATCH(H$2,Kraftvärmeprod!$B$1:$VX$1,0),FALSE)/1,0)-IFERROR(VLOOKUP($B267,'Slutlig allokering kvv'!$B$2:$BX$550,MATCH(H$2,'Slutlig allokering kvv'!$B$1:$BX$1,0),FALSE)/1,0))</f>
        <v/>
      </c>
      <c r="I267" t="str">
        <f>IF($D267="","",IFERROR(VLOOKUP($B267,Kraftvärmeprod!$B$1:$BX$550,MATCH(I$2,Kraftvärmeprod!$B$1:$VX$1,0),FALSE)/1,0)-IFERROR(VLOOKUP($B267,'Slutlig allokering kvv'!$B$2:$BX$550,MATCH(I$2,'Slutlig allokering kvv'!$B$1:$BX$1,0),FALSE)/1,0))</f>
        <v/>
      </c>
      <c r="J267" t="str">
        <f>IF($D267="","",IFERROR(VLOOKUP($B267,Kraftvärmeprod!$B$1:$BX$550,MATCH(J$2,Kraftvärmeprod!$B$1:$VX$1,0),FALSE)/1,0)-IFERROR(VLOOKUP($B267,'Slutlig allokering kvv'!$B$2:$BX$550,MATCH(J$2,'Slutlig allokering kvv'!$B$1:$BX$1,0),FALSE)/1,0))</f>
        <v/>
      </c>
      <c r="K267" t="str">
        <f>IF($D267="","",IFERROR(VLOOKUP($B267,Kraftvärmeprod!$B$1:$BX$550,MATCH(K$2,Kraftvärmeprod!$B$1:$VX$1,0),FALSE)/1,0)-IFERROR(VLOOKUP($B267,'Slutlig allokering kvv'!$B$2:$BX$550,MATCH(K$2,'Slutlig allokering kvv'!$B$1:$BX$1,0),FALSE)/1,0))</f>
        <v/>
      </c>
      <c r="L267" t="str">
        <f>IF($D267="","",IFERROR(VLOOKUP($B267,Kraftvärmeprod!$B$1:$BX$550,MATCH(L$2,Kraftvärmeprod!$B$1:$VX$1,0),FALSE)/1,0)-IFERROR(VLOOKUP($B267,'Slutlig allokering kvv'!$B$2:$BX$550,MATCH(L$2,'Slutlig allokering kvv'!$B$1:$BX$1,0),FALSE)/1,0))</f>
        <v/>
      </c>
      <c r="M267" t="str">
        <f>IF($D267="","",IFERROR(VLOOKUP($B267,Kraftvärmeprod!$B$1:$BX$550,MATCH(M$2,Kraftvärmeprod!$B$1:$VX$1,0),FALSE)/1,0)-IFERROR(VLOOKUP($B267,'Slutlig allokering kvv'!$B$2:$BX$550,MATCH(M$2,'Slutlig allokering kvv'!$B$1:$BX$1,0),FALSE)/1,0))</f>
        <v/>
      </c>
      <c r="N267" t="str">
        <f>IF($D267="","",IFERROR(VLOOKUP($B267,Kraftvärmeprod!$B$1:$BX$550,MATCH(N$2,Kraftvärmeprod!$B$1:$VX$1,0),FALSE)/1,0)-IFERROR(VLOOKUP($B267,'Slutlig allokering kvv'!$B$2:$BX$550,MATCH(N$2,'Slutlig allokering kvv'!$B$1:$BX$1,0),FALSE)/1,0))</f>
        <v/>
      </c>
      <c r="O267" t="str">
        <f>IF($D267="","",IFERROR(VLOOKUP($B267,Kraftvärmeprod!$B$1:$BX$550,MATCH(O$2,Kraftvärmeprod!$B$1:$VX$1,0),FALSE)/1,0)-IFERROR(VLOOKUP($B267,'Slutlig allokering kvv'!$B$2:$BX$550,MATCH(O$2,'Slutlig allokering kvv'!$B$1:$BX$1,0),FALSE)/1,0))</f>
        <v/>
      </c>
      <c r="P267" t="str">
        <f>IF($D267="","",IFERROR(VLOOKUP($B267,Kraftvärmeprod!$B$1:$BX$550,MATCH(P$2,Kraftvärmeprod!$B$1:$VX$1,0),FALSE)/1,0)-IFERROR(VLOOKUP($B267,'Slutlig allokering kvv'!$B$2:$BX$550,MATCH(P$2,'Slutlig allokering kvv'!$B$1:$BX$1,0),FALSE)/1,0))</f>
        <v/>
      </c>
      <c r="Q267" t="str">
        <f>IF($D267="","",IFERROR(VLOOKUP($B267,Kraftvärmeprod!$B$1:$BX$550,MATCH(Q$2,Kraftvärmeprod!$B$1:$VX$1,0),FALSE)/1,0)-IFERROR(VLOOKUP($B267,'Slutlig allokering kvv'!$B$2:$BX$550,MATCH(Q$2,'Slutlig allokering kvv'!$B$1:$BX$1,0),FALSE)/1,0))</f>
        <v/>
      </c>
      <c r="R267" t="str">
        <f>IF($D267="","",IFERROR(VLOOKUP($B267,Kraftvärmeprod!$B$1:$BX$550,MATCH(R$2,Kraftvärmeprod!$B$1:$VX$1,0),FALSE)/1,0)-IFERROR(VLOOKUP($B267,'Slutlig allokering kvv'!$B$2:$BX$550,MATCH(R$2,'Slutlig allokering kvv'!$B$1:$BX$1,0),FALSE)/1,0))</f>
        <v/>
      </c>
      <c r="S267" t="str">
        <f>IF($D267="","",IFERROR(VLOOKUP($B267,Kraftvärmeprod!$B$1:$BX$550,MATCH(S$2,Kraftvärmeprod!$B$1:$VX$1,0),FALSE)/1,0)-IFERROR(VLOOKUP($B267,'Slutlig allokering kvv'!$B$2:$BX$550,MATCH(S$2,'Slutlig allokering kvv'!$B$1:$BX$1,0),FALSE)/1,0))</f>
        <v/>
      </c>
      <c r="T267" t="str">
        <f>IF($D267="","",IFERROR(VLOOKUP($B267,Kraftvärmeprod!$B$1:$BX$550,MATCH(T$2,Kraftvärmeprod!$B$1:$VX$1,0),FALSE)/1,0)-IFERROR(VLOOKUP($B267,'Slutlig allokering kvv'!$B$2:$BX$550,MATCH(T$2,'Slutlig allokering kvv'!$B$1:$BX$1,0),FALSE)/1,0))</f>
        <v/>
      </c>
      <c r="U267" t="str">
        <f>IF($D267="","",IFERROR(VLOOKUP($B267,Kraftvärmeprod!$B$1:$BX$550,MATCH(U$2,Kraftvärmeprod!$B$1:$VX$1,0),FALSE)/1,0)-IFERROR(VLOOKUP($B267,'Slutlig allokering kvv'!$B$2:$BX$550,MATCH(U$2,'Slutlig allokering kvv'!$B$1:$BX$1,0),FALSE)/1,0))</f>
        <v/>
      </c>
      <c r="V267" t="str">
        <f>IF($D267="","",IFERROR(VLOOKUP($B267,Kraftvärmeprod!$B$1:$BX$550,MATCH(V$2,Kraftvärmeprod!$B$1:$VX$1,0),FALSE)/1,0)-IFERROR(VLOOKUP($B267,'Slutlig allokering kvv'!$B$2:$BX$550,MATCH(V$2,'Slutlig allokering kvv'!$B$1:$BX$1,0),FALSE)/1,0))</f>
        <v/>
      </c>
      <c r="W267" t="str">
        <f>IF($D267="","",IFERROR(VLOOKUP($B267,Kraftvärmeprod!$B$1:$BX$550,MATCH(W$2,Kraftvärmeprod!$B$1:$VX$1,0),FALSE)/1,0)-IFERROR(VLOOKUP($B267,'Slutlig allokering kvv'!$B$2:$BX$550,MATCH(W$2,'Slutlig allokering kvv'!$B$1:$BX$1,0),FALSE)/1,0))</f>
        <v/>
      </c>
      <c r="X267" t="str">
        <f>IF($D267="","",IFERROR(VLOOKUP($B267,Kraftvärmeprod!$B$1:$BX$550,MATCH(X$2,Kraftvärmeprod!$B$1:$VX$1,0),FALSE)/1,0)-IFERROR(VLOOKUP($B267,'Slutlig allokering kvv'!$B$2:$BX$550,MATCH(X$2,'Slutlig allokering kvv'!$B$1:$BX$1,0),FALSE)/1,0))</f>
        <v/>
      </c>
      <c r="Y267" t="str">
        <f>IF($D267="","",IFERROR(VLOOKUP($B267,Kraftvärmeprod!$B$1:$BX$550,MATCH(Y$2,Kraftvärmeprod!$B$1:$VX$1,0),FALSE)/1,0)-IFERROR(VLOOKUP($B267,'Slutlig allokering kvv'!$B$2:$BX$550,MATCH(Y$2,'Slutlig allokering kvv'!$B$1:$BX$1,0),FALSE)/1,0))</f>
        <v/>
      </c>
      <c r="Z267" t="str">
        <f>IF($D267="","",IFERROR(VLOOKUP($B267,Kraftvärmeprod!$B$1:$BX$550,MATCH(Z$2,Kraftvärmeprod!$B$1:$VX$1,0),FALSE)/1,0)-IFERROR(VLOOKUP($B267,'Slutlig allokering kvv'!$B$2:$BX$550,MATCH(Z$2,'Slutlig allokering kvv'!$B$1:$BX$1,0),FALSE)/1,0))</f>
        <v/>
      </c>
      <c r="AA267" t="str">
        <f>IF($D267="","",IFERROR(VLOOKUP($B267,Kraftvärmeprod!$B$1:$BX$550,MATCH(AA$2,Kraftvärmeprod!$B$1:$VX$1,0),FALSE)/1,0)-IFERROR(VLOOKUP($B267,'Slutlig allokering kvv'!$B$2:$BX$550,MATCH(AA$2,'Slutlig allokering kvv'!$B$1:$BX$1,0),FALSE)/1,0))</f>
        <v/>
      </c>
      <c r="AB267" t="str">
        <f>IF($D267="","",IFERROR(VLOOKUP($B267,Kraftvärmeprod!$B$1:$BX$550,MATCH(AB$2,Kraftvärmeprod!$B$1:$VX$1,0),FALSE)/1,0)-IFERROR(VLOOKUP($B267,'Slutlig allokering kvv'!$B$2:$BX$550,MATCH(AB$2,'Slutlig allokering kvv'!$B$1:$BX$1,0),FALSE)/1,0))</f>
        <v/>
      </c>
      <c r="AC267" t="str">
        <f>IF($D267="","",IFERROR(VLOOKUP($B267,Kraftvärmeprod!$B$1:$BX$550,MATCH(AC$2,Kraftvärmeprod!$B$1:$VX$1,0),FALSE)/1,0)-IFERROR(VLOOKUP($B267,'Slutlig allokering kvv'!$B$2:$BX$550,MATCH(AC$2,'Slutlig allokering kvv'!$B$1:$BX$1,0),FALSE)/1,0))</f>
        <v/>
      </c>
      <c r="AD267" t="str">
        <f>IF($D267="","",IFERROR(VLOOKUP($B267,Kraftvärmeprod!$B$1:$BX$550,MATCH(AD$2,Kraftvärmeprod!$B$1:$VX$1,0),FALSE)/1,0)-IFERROR(VLOOKUP($B267,'Slutlig allokering kvv'!$B$2:$BX$550,MATCH(AD$2,'Slutlig allokering kvv'!$B$1:$BX$1,0),FALSE)/1,0))</f>
        <v/>
      </c>
      <c r="AE267" t="str">
        <f>IF($D267="","",IFERROR(VLOOKUP($B267,Miljö!$B$1:$E$550,MATCH("Hjälpel kraftvärme (GWh)",Miljö!$B$1:$E$1,0),FALSE)/1,0)-IFERROR(VLOOKUP($B267,'Slutlig allokering kvv'!$B$2:$BX$549,MATCH(AE$2,'Slutlig allokering kvv'!$B$1:$BX$1,0),FALSE)/1,0))</f>
        <v/>
      </c>
      <c r="AI267" s="274">
        <f t="shared" si="16"/>
        <v>0</v>
      </c>
      <c r="AK267">
        <f>IFERROR(VLOOKUP($B267,'Slutlig allokering kvv'!$B$2:$AX$549,MATCH("Summa slutlig allokerad tillförd energi (utan hjälpel och rökgaskondensering):",'Slutlig allokering kvv'!$B$1:$AX$1,0),FALSE)/1,"")</f>
        <v>0</v>
      </c>
      <c r="AM267" s="275" t="str">
        <f>IFERROR(1-VLOOKUP($B267,'Slutlig allokering kvv'!$B$2:$AX$549,MATCH("Andel av bränsle i kvv som allokerats till värme, exklusive rökgaskondensering och hjälpel",'Slutlig allokering kvv'!$B$1:$AX$1,0),FALSE),"")</f>
        <v/>
      </c>
      <c r="AO267" s="115" t="str">
        <f t="shared" si="17"/>
        <v/>
      </c>
      <c r="AP267" s="276" t="str">
        <f t="shared" si="18"/>
        <v/>
      </c>
      <c r="AR267" s="115" t="str">
        <f t="shared" si="19"/>
        <v/>
      </c>
    </row>
    <row r="268" spans="1:44">
      <c r="A268" t="s">
        <v>393</v>
      </c>
      <c r="B268" t="s">
        <v>428</v>
      </c>
      <c r="C268" t="str">
        <f>IFERROR(VLOOKUP($B268,Kraftvärmeprod!$B$1:$AH$479,MATCH(C$2,Kraftvärmeprod!$B$1:$AG$1,0),FALSE)/1,"")</f>
        <v/>
      </c>
      <c r="D268" t="str">
        <f>IFERROR(VLOOKUP($B268,Kraftvärmeprod!$B$1:$AH$479,MATCH(D$2,Kraftvärmeprod!$B$1:$AG$1,0),FALSE)/1,"")</f>
        <v/>
      </c>
      <c r="F268" t="str">
        <f>IF($D268="","",IFERROR(VLOOKUP($B268,Kraftvärmeprod!$B$1:$BX$550,MATCH(F$2,Kraftvärmeprod!$B$1:$VX$1,0),FALSE)/1,0)-IFERROR(VLOOKUP($B268,'Slutlig allokering kvv'!$B$2:$BX$550,MATCH(F$2,'Slutlig allokering kvv'!$B$1:$BX$1,0),FALSE)/1,0))</f>
        <v/>
      </c>
      <c r="G268" t="str">
        <f>IF($D268="","",IFERROR(VLOOKUP($B268,Kraftvärmeprod!$B$1:$BX$550,MATCH(G$2,Kraftvärmeprod!$B$1:$VX$1,0),FALSE)/1,0)-IFERROR(VLOOKUP($B268,'Slutlig allokering kvv'!$B$2:$BX$550,MATCH(G$2,'Slutlig allokering kvv'!$B$1:$BX$1,0),FALSE)/1,0))</f>
        <v/>
      </c>
      <c r="H268" t="str">
        <f>IF($D268="","",IFERROR(VLOOKUP($B268,Kraftvärmeprod!$B$1:$BX$550,MATCH(H$2,Kraftvärmeprod!$B$1:$VX$1,0),FALSE)/1,0)-IFERROR(VLOOKUP($B268,'Slutlig allokering kvv'!$B$2:$BX$550,MATCH(H$2,'Slutlig allokering kvv'!$B$1:$BX$1,0),FALSE)/1,0))</f>
        <v/>
      </c>
      <c r="I268" t="str">
        <f>IF($D268="","",IFERROR(VLOOKUP($B268,Kraftvärmeprod!$B$1:$BX$550,MATCH(I$2,Kraftvärmeprod!$B$1:$VX$1,0),FALSE)/1,0)-IFERROR(VLOOKUP($B268,'Slutlig allokering kvv'!$B$2:$BX$550,MATCH(I$2,'Slutlig allokering kvv'!$B$1:$BX$1,0),FALSE)/1,0))</f>
        <v/>
      </c>
      <c r="J268" t="str">
        <f>IF($D268="","",IFERROR(VLOOKUP($B268,Kraftvärmeprod!$B$1:$BX$550,MATCH(J$2,Kraftvärmeprod!$B$1:$VX$1,0),FALSE)/1,0)-IFERROR(VLOOKUP($B268,'Slutlig allokering kvv'!$B$2:$BX$550,MATCH(J$2,'Slutlig allokering kvv'!$B$1:$BX$1,0),FALSE)/1,0))</f>
        <v/>
      </c>
      <c r="K268" t="str">
        <f>IF($D268="","",IFERROR(VLOOKUP($B268,Kraftvärmeprod!$B$1:$BX$550,MATCH(K$2,Kraftvärmeprod!$B$1:$VX$1,0),FALSE)/1,0)-IFERROR(VLOOKUP($B268,'Slutlig allokering kvv'!$B$2:$BX$550,MATCH(K$2,'Slutlig allokering kvv'!$B$1:$BX$1,0),FALSE)/1,0))</f>
        <v/>
      </c>
      <c r="L268" t="str">
        <f>IF($D268="","",IFERROR(VLOOKUP($B268,Kraftvärmeprod!$B$1:$BX$550,MATCH(L$2,Kraftvärmeprod!$B$1:$VX$1,0),FALSE)/1,0)-IFERROR(VLOOKUP($B268,'Slutlig allokering kvv'!$B$2:$BX$550,MATCH(L$2,'Slutlig allokering kvv'!$B$1:$BX$1,0),FALSE)/1,0))</f>
        <v/>
      </c>
      <c r="M268" t="str">
        <f>IF($D268="","",IFERROR(VLOOKUP($B268,Kraftvärmeprod!$B$1:$BX$550,MATCH(M$2,Kraftvärmeprod!$B$1:$VX$1,0),FALSE)/1,0)-IFERROR(VLOOKUP($B268,'Slutlig allokering kvv'!$B$2:$BX$550,MATCH(M$2,'Slutlig allokering kvv'!$B$1:$BX$1,0),FALSE)/1,0))</f>
        <v/>
      </c>
      <c r="N268" t="str">
        <f>IF($D268="","",IFERROR(VLOOKUP($B268,Kraftvärmeprod!$B$1:$BX$550,MATCH(N$2,Kraftvärmeprod!$B$1:$VX$1,0),FALSE)/1,0)-IFERROR(VLOOKUP($B268,'Slutlig allokering kvv'!$B$2:$BX$550,MATCH(N$2,'Slutlig allokering kvv'!$B$1:$BX$1,0),FALSE)/1,0))</f>
        <v/>
      </c>
      <c r="O268" t="str">
        <f>IF($D268="","",IFERROR(VLOOKUP($B268,Kraftvärmeprod!$B$1:$BX$550,MATCH(O$2,Kraftvärmeprod!$B$1:$VX$1,0),FALSE)/1,0)-IFERROR(VLOOKUP($B268,'Slutlig allokering kvv'!$B$2:$BX$550,MATCH(O$2,'Slutlig allokering kvv'!$B$1:$BX$1,0),FALSE)/1,0))</f>
        <v/>
      </c>
      <c r="P268" t="str">
        <f>IF($D268="","",IFERROR(VLOOKUP($B268,Kraftvärmeprod!$B$1:$BX$550,MATCH(P$2,Kraftvärmeprod!$B$1:$VX$1,0),FALSE)/1,0)-IFERROR(VLOOKUP($B268,'Slutlig allokering kvv'!$B$2:$BX$550,MATCH(P$2,'Slutlig allokering kvv'!$B$1:$BX$1,0),FALSE)/1,0))</f>
        <v/>
      </c>
      <c r="Q268" t="str">
        <f>IF($D268="","",IFERROR(VLOOKUP($B268,Kraftvärmeprod!$B$1:$BX$550,MATCH(Q$2,Kraftvärmeprod!$B$1:$VX$1,0),FALSE)/1,0)-IFERROR(VLOOKUP($B268,'Slutlig allokering kvv'!$B$2:$BX$550,MATCH(Q$2,'Slutlig allokering kvv'!$B$1:$BX$1,0),FALSE)/1,0))</f>
        <v/>
      </c>
      <c r="R268" t="str">
        <f>IF($D268="","",IFERROR(VLOOKUP($B268,Kraftvärmeprod!$B$1:$BX$550,MATCH(R$2,Kraftvärmeprod!$B$1:$VX$1,0),FALSE)/1,0)-IFERROR(VLOOKUP($B268,'Slutlig allokering kvv'!$B$2:$BX$550,MATCH(R$2,'Slutlig allokering kvv'!$B$1:$BX$1,0),FALSE)/1,0))</f>
        <v/>
      </c>
      <c r="S268" t="str">
        <f>IF($D268="","",IFERROR(VLOOKUP($B268,Kraftvärmeprod!$B$1:$BX$550,MATCH(S$2,Kraftvärmeprod!$B$1:$VX$1,0),FALSE)/1,0)-IFERROR(VLOOKUP($B268,'Slutlig allokering kvv'!$B$2:$BX$550,MATCH(S$2,'Slutlig allokering kvv'!$B$1:$BX$1,0),FALSE)/1,0))</f>
        <v/>
      </c>
      <c r="T268" t="str">
        <f>IF($D268="","",IFERROR(VLOOKUP($B268,Kraftvärmeprod!$B$1:$BX$550,MATCH(T$2,Kraftvärmeprod!$B$1:$VX$1,0),FALSE)/1,0)-IFERROR(VLOOKUP($B268,'Slutlig allokering kvv'!$B$2:$BX$550,MATCH(T$2,'Slutlig allokering kvv'!$B$1:$BX$1,0),FALSE)/1,0))</f>
        <v/>
      </c>
      <c r="U268" t="str">
        <f>IF($D268="","",IFERROR(VLOOKUP($B268,Kraftvärmeprod!$B$1:$BX$550,MATCH(U$2,Kraftvärmeprod!$B$1:$VX$1,0),FALSE)/1,0)-IFERROR(VLOOKUP($B268,'Slutlig allokering kvv'!$B$2:$BX$550,MATCH(U$2,'Slutlig allokering kvv'!$B$1:$BX$1,0),FALSE)/1,0))</f>
        <v/>
      </c>
      <c r="V268" t="str">
        <f>IF($D268="","",IFERROR(VLOOKUP($B268,Kraftvärmeprod!$B$1:$BX$550,MATCH(V$2,Kraftvärmeprod!$B$1:$VX$1,0),FALSE)/1,0)-IFERROR(VLOOKUP($B268,'Slutlig allokering kvv'!$B$2:$BX$550,MATCH(V$2,'Slutlig allokering kvv'!$B$1:$BX$1,0),FALSE)/1,0))</f>
        <v/>
      </c>
      <c r="W268" t="str">
        <f>IF($D268="","",IFERROR(VLOOKUP($B268,Kraftvärmeprod!$B$1:$BX$550,MATCH(W$2,Kraftvärmeprod!$B$1:$VX$1,0),FALSE)/1,0)-IFERROR(VLOOKUP($B268,'Slutlig allokering kvv'!$B$2:$BX$550,MATCH(W$2,'Slutlig allokering kvv'!$B$1:$BX$1,0),FALSE)/1,0))</f>
        <v/>
      </c>
      <c r="X268" t="str">
        <f>IF($D268="","",IFERROR(VLOOKUP($B268,Kraftvärmeprod!$B$1:$BX$550,MATCH(X$2,Kraftvärmeprod!$B$1:$VX$1,0),FALSE)/1,0)-IFERROR(VLOOKUP($B268,'Slutlig allokering kvv'!$B$2:$BX$550,MATCH(X$2,'Slutlig allokering kvv'!$B$1:$BX$1,0),FALSE)/1,0))</f>
        <v/>
      </c>
      <c r="Y268" t="str">
        <f>IF($D268="","",IFERROR(VLOOKUP($B268,Kraftvärmeprod!$B$1:$BX$550,MATCH(Y$2,Kraftvärmeprod!$B$1:$VX$1,0),FALSE)/1,0)-IFERROR(VLOOKUP($B268,'Slutlig allokering kvv'!$B$2:$BX$550,MATCH(Y$2,'Slutlig allokering kvv'!$B$1:$BX$1,0),FALSE)/1,0))</f>
        <v/>
      </c>
      <c r="Z268" t="str">
        <f>IF($D268="","",IFERROR(VLOOKUP($B268,Kraftvärmeprod!$B$1:$BX$550,MATCH(Z$2,Kraftvärmeprod!$B$1:$VX$1,0),FALSE)/1,0)-IFERROR(VLOOKUP($B268,'Slutlig allokering kvv'!$B$2:$BX$550,MATCH(Z$2,'Slutlig allokering kvv'!$B$1:$BX$1,0),FALSE)/1,0))</f>
        <v/>
      </c>
      <c r="AA268" t="str">
        <f>IF($D268="","",IFERROR(VLOOKUP($B268,Kraftvärmeprod!$B$1:$BX$550,MATCH(AA$2,Kraftvärmeprod!$B$1:$VX$1,0),FALSE)/1,0)-IFERROR(VLOOKUP($B268,'Slutlig allokering kvv'!$B$2:$BX$550,MATCH(AA$2,'Slutlig allokering kvv'!$B$1:$BX$1,0),FALSE)/1,0))</f>
        <v/>
      </c>
      <c r="AB268" t="str">
        <f>IF($D268="","",IFERROR(VLOOKUP($B268,Kraftvärmeprod!$B$1:$BX$550,MATCH(AB$2,Kraftvärmeprod!$B$1:$VX$1,0),FALSE)/1,0)-IFERROR(VLOOKUP($B268,'Slutlig allokering kvv'!$B$2:$BX$550,MATCH(AB$2,'Slutlig allokering kvv'!$B$1:$BX$1,0),FALSE)/1,0))</f>
        <v/>
      </c>
      <c r="AC268" t="str">
        <f>IF($D268="","",IFERROR(VLOOKUP($B268,Kraftvärmeprod!$B$1:$BX$550,MATCH(AC$2,Kraftvärmeprod!$B$1:$VX$1,0),FALSE)/1,0)-IFERROR(VLOOKUP($B268,'Slutlig allokering kvv'!$B$2:$BX$550,MATCH(AC$2,'Slutlig allokering kvv'!$B$1:$BX$1,0),FALSE)/1,0))</f>
        <v/>
      </c>
      <c r="AD268" t="str">
        <f>IF($D268="","",IFERROR(VLOOKUP($B268,Kraftvärmeprod!$B$1:$BX$550,MATCH(AD$2,Kraftvärmeprod!$B$1:$VX$1,0),FALSE)/1,0)-IFERROR(VLOOKUP($B268,'Slutlig allokering kvv'!$B$2:$BX$550,MATCH(AD$2,'Slutlig allokering kvv'!$B$1:$BX$1,0),FALSE)/1,0))</f>
        <v/>
      </c>
      <c r="AE268" t="str">
        <f>IF($D268="","",IFERROR(VLOOKUP($B268,Miljö!$B$1:$E$550,MATCH("Hjälpel kraftvärme (GWh)",Miljö!$B$1:$E$1,0),FALSE)/1,0)-IFERROR(VLOOKUP($B268,'Slutlig allokering kvv'!$B$2:$BX$549,MATCH(AE$2,'Slutlig allokering kvv'!$B$1:$BX$1,0),FALSE)/1,0))</f>
        <v/>
      </c>
      <c r="AI268" s="274">
        <f t="shared" si="16"/>
        <v>0</v>
      </c>
      <c r="AK268">
        <f>IFERROR(VLOOKUP($B268,'Slutlig allokering kvv'!$B$2:$AX$549,MATCH("Summa slutlig allokerad tillförd energi (utan hjälpel och rökgaskondensering):",'Slutlig allokering kvv'!$B$1:$AX$1,0),FALSE)/1,"")</f>
        <v>0</v>
      </c>
      <c r="AM268" s="275" t="str">
        <f>IFERROR(1-VLOOKUP($B268,'Slutlig allokering kvv'!$B$2:$AX$549,MATCH("Andel av bränsle i kvv som allokerats till värme, exklusive rökgaskondensering och hjälpel",'Slutlig allokering kvv'!$B$1:$AX$1,0),FALSE),"")</f>
        <v/>
      </c>
      <c r="AO268" s="115" t="str">
        <f t="shared" si="17"/>
        <v/>
      </c>
      <c r="AP268" s="276" t="str">
        <f t="shared" si="18"/>
        <v/>
      </c>
      <c r="AR268" s="115" t="str">
        <f t="shared" si="19"/>
        <v/>
      </c>
    </row>
    <row r="269" spans="1:44">
      <c r="A269" t="s">
        <v>393</v>
      </c>
      <c r="B269" t="s">
        <v>429</v>
      </c>
      <c r="C269" t="str">
        <f>IFERROR(VLOOKUP($B269,Kraftvärmeprod!$B$1:$AH$479,MATCH(C$2,Kraftvärmeprod!$B$1:$AG$1,0),FALSE)/1,"")</f>
        <v/>
      </c>
      <c r="D269" t="str">
        <f>IFERROR(VLOOKUP($B269,Kraftvärmeprod!$B$1:$AH$479,MATCH(D$2,Kraftvärmeprod!$B$1:$AG$1,0),FALSE)/1,"")</f>
        <v/>
      </c>
      <c r="F269" t="str">
        <f>IF($D269="","",IFERROR(VLOOKUP($B269,Kraftvärmeprod!$B$1:$BX$550,MATCH(F$2,Kraftvärmeprod!$B$1:$VX$1,0),FALSE)/1,0)-IFERROR(VLOOKUP($B269,'Slutlig allokering kvv'!$B$2:$BX$550,MATCH(F$2,'Slutlig allokering kvv'!$B$1:$BX$1,0),FALSE)/1,0))</f>
        <v/>
      </c>
      <c r="G269" t="str">
        <f>IF($D269="","",IFERROR(VLOOKUP($B269,Kraftvärmeprod!$B$1:$BX$550,MATCH(G$2,Kraftvärmeprod!$B$1:$VX$1,0),FALSE)/1,0)-IFERROR(VLOOKUP($B269,'Slutlig allokering kvv'!$B$2:$BX$550,MATCH(G$2,'Slutlig allokering kvv'!$B$1:$BX$1,0),FALSE)/1,0))</f>
        <v/>
      </c>
      <c r="H269" t="str">
        <f>IF($D269="","",IFERROR(VLOOKUP($B269,Kraftvärmeprod!$B$1:$BX$550,MATCH(H$2,Kraftvärmeprod!$B$1:$VX$1,0),FALSE)/1,0)-IFERROR(VLOOKUP($B269,'Slutlig allokering kvv'!$B$2:$BX$550,MATCH(H$2,'Slutlig allokering kvv'!$B$1:$BX$1,0),FALSE)/1,0))</f>
        <v/>
      </c>
      <c r="I269" t="str">
        <f>IF($D269="","",IFERROR(VLOOKUP($B269,Kraftvärmeprod!$B$1:$BX$550,MATCH(I$2,Kraftvärmeprod!$B$1:$VX$1,0),FALSE)/1,0)-IFERROR(VLOOKUP($B269,'Slutlig allokering kvv'!$B$2:$BX$550,MATCH(I$2,'Slutlig allokering kvv'!$B$1:$BX$1,0),FALSE)/1,0))</f>
        <v/>
      </c>
      <c r="J269" t="str">
        <f>IF($D269="","",IFERROR(VLOOKUP($B269,Kraftvärmeprod!$B$1:$BX$550,MATCH(J$2,Kraftvärmeprod!$B$1:$VX$1,0),FALSE)/1,0)-IFERROR(VLOOKUP($B269,'Slutlig allokering kvv'!$B$2:$BX$550,MATCH(J$2,'Slutlig allokering kvv'!$B$1:$BX$1,0),FALSE)/1,0))</f>
        <v/>
      </c>
      <c r="K269" t="str">
        <f>IF($D269="","",IFERROR(VLOOKUP($B269,Kraftvärmeprod!$B$1:$BX$550,MATCH(K$2,Kraftvärmeprod!$B$1:$VX$1,0),FALSE)/1,0)-IFERROR(VLOOKUP($B269,'Slutlig allokering kvv'!$B$2:$BX$550,MATCH(K$2,'Slutlig allokering kvv'!$B$1:$BX$1,0),FALSE)/1,0))</f>
        <v/>
      </c>
      <c r="L269" t="str">
        <f>IF($D269="","",IFERROR(VLOOKUP($B269,Kraftvärmeprod!$B$1:$BX$550,MATCH(L$2,Kraftvärmeprod!$B$1:$VX$1,0),FALSE)/1,0)-IFERROR(VLOOKUP($B269,'Slutlig allokering kvv'!$B$2:$BX$550,MATCH(L$2,'Slutlig allokering kvv'!$B$1:$BX$1,0),FALSE)/1,0))</f>
        <v/>
      </c>
      <c r="M269" t="str">
        <f>IF($D269="","",IFERROR(VLOOKUP($B269,Kraftvärmeprod!$B$1:$BX$550,MATCH(M$2,Kraftvärmeprod!$B$1:$VX$1,0),FALSE)/1,0)-IFERROR(VLOOKUP($B269,'Slutlig allokering kvv'!$B$2:$BX$550,MATCH(M$2,'Slutlig allokering kvv'!$B$1:$BX$1,0),FALSE)/1,0))</f>
        <v/>
      </c>
      <c r="N269" t="str">
        <f>IF($D269="","",IFERROR(VLOOKUP($B269,Kraftvärmeprod!$B$1:$BX$550,MATCH(N$2,Kraftvärmeprod!$B$1:$VX$1,0),FALSE)/1,0)-IFERROR(VLOOKUP($B269,'Slutlig allokering kvv'!$B$2:$BX$550,MATCH(N$2,'Slutlig allokering kvv'!$B$1:$BX$1,0),FALSE)/1,0))</f>
        <v/>
      </c>
      <c r="O269" t="str">
        <f>IF($D269="","",IFERROR(VLOOKUP($B269,Kraftvärmeprod!$B$1:$BX$550,MATCH(O$2,Kraftvärmeprod!$B$1:$VX$1,0),FALSE)/1,0)-IFERROR(VLOOKUP($B269,'Slutlig allokering kvv'!$B$2:$BX$550,MATCH(O$2,'Slutlig allokering kvv'!$B$1:$BX$1,0),FALSE)/1,0))</f>
        <v/>
      </c>
      <c r="P269" t="str">
        <f>IF($D269="","",IFERROR(VLOOKUP($B269,Kraftvärmeprod!$B$1:$BX$550,MATCH(P$2,Kraftvärmeprod!$B$1:$VX$1,0),FALSE)/1,0)-IFERROR(VLOOKUP($B269,'Slutlig allokering kvv'!$B$2:$BX$550,MATCH(P$2,'Slutlig allokering kvv'!$B$1:$BX$1,0),FALSE)/1,0))</f>
        <v/>
      </c>
      <c r="Q269" t="str">
        <f>IF($D269="","",IFERROR(VLOOKUP($B269,Kraftvärmeprod!$B$1:$BX$550,MATCH(Q$2,Kraftvärmeprod!$B$1:$VX$1,0),FALSE)/1,0)-IFERROR(VLOOKUP($B269,'Slutlig allokering kvv'!$B$2:$BX$550,MATCH(Q$2,'Slutlig allokering kvv'!$B$1:$BX$1,0),FALSE)/1,0))</f>
        <v/>
      </c>
      <c r="R269" t="str">
        <f>IF($D269="","",IFERROR(VLOOKUP($B269,Kraftvärmeprod!$B$1:$BX$550,MATCH(R$2,Kraftvärmeprod!$B$1:$VX$1,0),FALSE)/1,0)-IFERROR(VLOOKUP($B269,'Slutlig allokering kvv'!$B$2:$BX$550,MATCH(R$2,'Slutlig allokering kvv'!$B$1:$BX$1,0),FALSE)/1,0))</f>
        <v/>
      </c>
      <c r="S269" t="str">
        <f>IF($D269="","",IFERROR(VLOOKUP($B269,Kraftvärmeprod!$B$1:$BX$550,MATCH(S$2,Kraftvärmeprod!$B$1:$VX$1,0),FALSE)/1,0)-IFERROR(VLOOKUP($B269,'Slutlig allokering kvv'!$B$2:$BX$550,MATCH(S$2,'Slutlig allokering kvv'!$B$1:$BX$1,0),FALSE)/1,0))</f>
        <v/>
      </c>
      <c r="T269" t="str">
        <f>IF($D269="","",IFERROR(VLOOKUP($B269,Kraftvärmeprod!$B$1:$BX$550,MATCH(T$2,Kraftvärmeprod!$B$1:$VX$1,0),FALSE)/1,0)-IFERROR(VLOOKUP($B269,'Slutlig allokering kvv'!$B$2:$BX$550,MATCH(T$2,'Slutlig allokering kvv'!$B$1:$BX$1,0),FALSE)/1,0))</f>
        <v/>
      </c>
      <c r="U269" t="str">
        <f>IF($D269="","",IFERROR(VLOOKUP($B269,Kraftvärmeprod!$B$1:$BX$550,MATCH(U$2,Kraftvärmeprod!$B$1:$VX$1,0),FALSE)/1,0)-IFERROR(VLOOKUP($B269,'Slutlig allokering kvv'!$B$2:$BX$550,MATCH(U$2,'Slutlig allokering kvv'!$B$1:$BX$1,0),FALSE)/1,0))</f>
        <v/>
      </c>
      <c r="V269" t="str">
        <f>IF($D269="","",IFERROR(VLOOKUP($B269,Kraftvärmeprod!$B$1:$BX$550,MATCH(V$2,Kraftvärmeprod!$B$1:$VX$1,0),FALSE)/1,0)-IFERROR(VLOOKUP($B269,'Slutlig allokering kvv'!$B$2:$BX$550,MATCH(V$2,'Slutlig allokering kvv'!$B$1:$BX$1,0),FALSE)/1,0))</f>
        <v/>
      </c>
      <c r="W269" t="str">
        <f>IF($D269="","",IFERROR(VLOOKUP($B269,Kraftvärmeprod!$B$1:$BX$550,MATCH(W$2,Kraftvärmeprod!$B$1:$VX$1,0),FALSE)/1,0)-IFERROR(VLOOKUP($B269,'Slutlig allokering kvv'!$B$2:$BX$550,MATCH(W$2,'Slutlig allokering kvv'!$B$1:$BX$1,0),FALSE)/1,0))</f>
        <v/>
      </c>
      <c r="X269" t="str">
        <f>IF($D269="","",IFERROR(VLOOKUP($B269,Kraftvärmeprod!$B$1:$BX$550,MATCH(X$2,Kraftvärmeprod!$B$1:$VX$1,0),FALSE)/1,0)-IFERROR(VLOOKUP($B269,'Slutlig allokering kvv'!$B$2:$BX$550,MATCH(X$2,'Slutlig allokering kvv'!$B$1:$BX$1,0),FALSE)/1,0))</f>
        <v/>
      </c>
      <c r="Y269" t="str">
        <f>IF($D269="","",IFERROR(VLOOKUP($B269,Kraftvärmeprod!$B$1:$BX$550,MATCH(Y$2,Kraftvärmeprod!$B$1:$VX$1,0),FALSE)/1,0)-IFERROR(VLOOKUP($B269,'Slutlig allokering kvv'!$B$2:$BX$550,MATCH(Y$2,'Slutlig allokering kvv'!$B$1:$BX$1,0),FALSE)/1,0))</f>
        <v/>
      </c>
      <c r="Z269" t="str">
        <f>IF($D269="","",IFERROR(VLOOKUP($B269,Kraftvärmeprod!$B$1:$BX$550,MATCH(Z$2,Kraftvärmeprod!$B$1:$VX$1,0),FALSE)/1,0)-IFERROR(VLOOKUP($B269,'Slutlig allokering kvv'!$B$2:$BX$550,MATCH(Z$2,'Slutlig allokering kvv'!$B$1:$BX$1,0),FALSE)/1,0))</f>
        <v/>
      </c>
      <c r="AA269" t="str">
        <f>IF($D269="","",IFERROR(VLOOKUP($B269,Kraftvärmeprod!$B$1:$BX$550,MATCH(AA$2,Kraftvärmeprod!$B$1:$VX$1,0),FALSE)/1,0)-IFERROR(VLOOKUP($B269,'Slutlig allokering kvv'!$B$2:$BX$550,MATCH(AA$2,'Slutlig allokering kvv'!$B$1:$BX$1,0),FALSE)/1,0))</f>
        <v/>
      </c>
      <c r="AB269" t="str">
        <f>IF($D269="","",IFERROR(VLOOKUP($B269,Kraftvärmeprod!$B$1:$BX$550,MATCH(AB$2,Kraftvärmeprod!$B$1:$VX$1,0),FALSE)/1,0)-IFERROR(VLOOKUP($B269,'Slutlig allokering kvv'!$B$2:$BX$550,MATCH(AB$2,'Slutlig allokering kvv'!$B$1:$BX$1,0),FALSE)/1,0))</f>
        <v/>
      </c>
      <c r="AC269" t="str">
        <f>IF($D269="","",IFERROR(VLOOKUP($B269,Kraftvärmeprod!$B$1:$BX$550,MATCH(AC$2,Kraftvärmeprod!$B$1:$VX$1,0),FALSE)/1,0)-IFERROR(VLOOKUP($B269,'Slutlig allokering kvv'!$B$2:$BX$550,MATCH(AC$2,'Slutlig allokering kvv'!$B$1:$BX$1,0),FALSE)/1,0))</f>
        <v/>
      </c>
      <c r="AD269" t="str">
        <f>IF($D269="","",IFERROR(VLOOKUP($B269,Kraftvärmeprod!$B$1:$BX$550,MATCH(AD$2,Kraftvärmeprod!$B$1:$VX$1,0),FALSE)/1,0)-IFERROR(VLOOKUP($B269,'Slutlig allokering kvv'!$B$2:$BX$550,MATCH(AD$2,'Slutlig allokering kvv'!$B$1:$BX$1,0),FALSE)/1,0))</f>
        <v/>
      </c>
      <c r="AE269" t="str">
        <f>IF($D269="","",IFERROR(VLOOKUP($B269,Miljö!$B$1:$E$550,MATCH("Hjälpel kraftvärme (GWh)",Miljö!$B$1:$E$1,0),FALSE)/1,0)-IFERROR(VLOOKUP($B269,'Slutlig allokering kvv'!$B$2:$BX$549,MATCH(AE$2,'Slutlig allokering kvv'!$B$1:$BX$1,0),FALSE)/1,0))</f>
        <v/>
      </c>
      <c r="AI269" s="274">
        <f t="shared" si="16"/>
        <v>0</v>
      </c>
      <c r="AK269">
        <f>IFERROR(VLOOKUP($B269,'Slutlig allokering kvv'!$B$2:$AX$549,MATCH("Summa slutlig allokerad tillförd energi (utan hjälpel och rökgaskondensering):",'Slutlig allokering kvv'!$B$1:$AX$1,0),FALSE)/1,"")</f>
        <v>0</v>
      </c>
      <c r="AM269" s="275" t="str">
        <f>IFERROR(1-VLOOKUP($B269,'Slutlig allokering kvv'!$B$2:$AX$549,MATCH("Andel av bränsle i kvv som allokerats till värme, exklusive rökgaskondensering och hjälpel",'Slutlig allokering kvv'!$B$1:$AX$1,0),FALSE),"")</f>
        <v/>
      </c>
      <c r="AO269" s="115" t="str">
        <f t="shared" si="17"/>
        <v/>
      </c>
      <c r="AP269" s="276" t="str">
        <f t="shared" si="18"/>
        <v/>
      </c>
      <c r="AR269" s="115" t="str">
        <f t="shared" si="19"/>
        <v/>
      </c>
    </row>
    <row r="270" spans="1:44">
      <c r="A270" t="s">
        <v>393</v>
      </c>
      <c r="B270" t="s">
        <v>430</v>
      </c>
      <c r="C270" t="str">
        <f>IFERROR(VLOOKUP($B270,Kraftvärmeprod!$B$1:$AH$479,MATCH(C$2,Kraftvärmeprod!$B$1:$AG$1,0),FALSE)/1,"")</f>
        <v/>
      </c>
      <c r="D270" t="str">
        <f>IFERROR(VLOOKUP($B270,Kraftvärmeprod!$B$1:$AH$479,MATCH(D$2,Kraftvärmeprod!$B$1:$AG$1,0),FALSE)/1,"")</f>
        <v/>
      </c>
      <c r="F270" t="str">
        <f>IF($D270="","",IFERROR(VLOOKUP($B270,Kraftvärmeprod!$B$1:$BX$550,MATCH(F$2,Kraftvärmeprod!$B$1:$VX$1,0),FALSE)/1,0)-IFERROR(VLOOKUP($B270,'Slutlig allokering kvv'!$B$2:$BX$550,MATCH(F$2,'Slutlig allokering kvv'!$B$1:$BX$1,0),FALSE)/1,0))</f>
        <v/>
      </c>
      <c r="G270" t="str">
        <f>IF($D270="","",IFERROR(VLOOKUP($B270,Kraftvärmeprod!$B$1:$BX$550,MATCH(G$2,Kraftvärmeprod!$B$1:$VX$1,0),FALSE)/1,0)-IFERROR(VLOOKUP($B270,'Slutlig allokering kvv'!$B$2:$BX$550,MATCH(G$2,'Slutlig allokering kvv'!$B$1:$BX$1,0),FALSE)/1,0))</f>
        <v/>
      </c>
      <c r="H270" t="str">
        <f>IF($D270="","",IFERROR(VLOOKUP($B270,Kraftvärmeprod!$B$1:$BX$550,MATCH(H$2,Kraftvärmeprod!$B$1:$VX$1,0),FALSE)/1,0)-IFERROR(VLOOKUP($B270,'Slutlig allokering kvv'!$B$2:$BX$550,MATCH(H$2,'Slutlig allokering kvv'!$B$1:$BX$1,0),FALSE)/1,0))</f>
        <v/>
      </c>
      <c r="I270" t="str">
        <f>IF($D270="","",IFERROR(VLOOKUP($B270,Kraftvärmeprod!$B$1:$BX$550,MATCH(I$2,Kraftvärmeprod!$B$1:$VX$1,0),FALSE)/1,0)-IFERROR(VLOOKUP($B270,'Slutlig allokering kvv'!$B$2:$BX$550,MATCH(I$2,'Slutlig allokering kvv'!$B$1:$BX$1,0),FALSE)/1,0))</f>
        <v/>
      </c>
      <c r="J270" t="str">
        <f>IF($D270="","",IFERROR(VLOOKUP($B270,Kraftvärmeprod!$B$1:$BX$550,MATCH(J$2,Kraftvärmeprod!$B$1:$VX$1,0),FALSE)/1,0)-IFERROR(VLOOKUP($B270,'Slutlig allokering kvv'!$B$2:$BX$550,MATCH(J$2,'Slutlig allokering kvv'!$B$1:$BX$1,0),FALSE)/1,0))</f>
        <v/>
      </c>
      <c r="K270" t="str">
        <f>IF($D270="","",IFERROR(VLOOKUP($B270,Kraftvärmeprod!$B$1:$BX$550,MATCH(K$2,Kraftvärmeprod!$B$1:$VX$1,0),FALSE)/1,0)-IFERROR(VLOOKUP($B270,'Slutlig allokering kvv'!$B$2:$BX$550,MATCH(K$2,'Slutlig allokering kvv'!$B$1:$BX$1,0),FALSE)/1,0))</f>
        <v/>
      </c>
      <c r="L270" t="str">
        <f>IF($D270="","",IFERROR(VLOOKUP($B270,Kraftvärmeprod!$B$1:$BX$550,MATCH(L$2,Kraftvärmeprod!$B$1:$VX$1,0),FALSE)/1,0)-IFERROR(VLOOKUP($B270,'Slutlig allokering kvv'!$B$2:$BX$550,MATCH(L$2,'Slutlig allokering kvv'!$B$1:$BX$1,0),FALSE)/1,0))</f>
        <v/>
      </c>
      <c r="M270" t="str">
        <f>IF($D270="","",IFERROR(VLOOKUP($B270,Kraftvärmeprod!$B$1:$BX$550,MATCH(M$2,Kraftvärmeprod!$B$1:$VX$1,0),FALSE)/1,0)-IFERROR(VLOOKUP($B270,'Slutlig allokering kvv'!$B$2:$BX$550,MATCH(M$2,'Slutlig allokering kvv'!$B$1:$BX$1,0),FALSE)/1,0))</f>
        <v/>
      </c>
      <c r="N270" t="str">
        <f>IF($D270="","",IFERROR(VLOOKUP($B270,Kraftvärmeprod!$B$1:$BX$550,MATCH(N$2,Kraftvärmeprod!$B$1:$VX$1,0),FALSE)/1,0)-IFERROR(VLOOKUP($B270,'Slutlig allokering kvv'!$B$2:$BX$550,MATCH(N$2,'Slutlig allokering kvv'!$B$1:$BX$1,0),FALSE)/1,0))</f>
        <v/>
      </c>
      <c r="O270" t="str">
        <f>IF($D270="","",IFERROR(VLOOKUP($B270,Kraftvärmeprod!$B$1:$BX$550,MATCH(O$2,Kraftvärmeprod!$B$1:$VX$1,0),FALSE)/1,0)-IFERROR(VLOOKUP($B270,'Slutlig allokering kvv'!$B$2:$BX$550,MATCH(O$2,'Slutlig allokering kvv'!$B$1:$BX$1,0),FALSE)/1,0))</f>
        <v/>
      </c>
      <c r="P270" t="str">
        <f>IF($D270="","",IFERROR(VLOOKUP($B270,Kraftvärmeprod!$B$1:$BX$550,MATCH(P$2,Kraftvärmeprod!$B$1:$VX$1,0),FALSE)/1,0)-IFERROR(VLOOKUP($B270,'Slutlig allokering kvv'!$B$2:$BX$550,MATCH(P$2,'Slutlig allokering kvv'!$B$1:$BX$1,0),FALSE)/1,0))</f>
        <v/>
      </c>
      <c r="Q270" t="str">
        <f>IF($D270="","",IFERROR(VLOOKUP($B270,Kraftvärmeprod!$B$1:$BX$550,MATCH(Q$2,Kraftvärmeprod!$B$1:$VX$1,0),FALSE)/1,0)-IFERROR(VLOOKUP($B270,'Slutlig allokering kvv'!$B$2:$BX$550,MATCH(Q$2,'Slutlig allokering kvv'!$B$1:$BX$1,0),FALSE)/1,0))</f>
        <v/>
      </c>
      <c r="R270" t="str">
        <f>IF($D270="","",IFERROR(VLOOKUP($B270,Kraftvärmeprod!$B$1:$BX$550,MATCH(R$2,Kraftvärmeprod!$B$1:$VX$1,0),FALSE)/1,0)-IFERROR(VLOOKUP($B270,'Slutlig allokering kvv'!$B$2:$BX$550,MATCH(R$2,'Slutlig allokering kvv'!$B$1:$BX$1,0),FALSE)/1,0))</f>
        <v/>
      </c>
      <c r="S270" t="str">
        <f>IF($D270="","",IFERROR(VLOOKUP($B270,Kraftvärmeprod!$B$1:$BX$550,MATCH(S$2,Kraftvärmeprod!$B$1:$VX$1,0),FALSE)/1,0)-IFERROR(VLOOKUP($B270,'Slutlig allokering kvv'!$B$2:$BX$550,MATCH(S$2,'Slutlig allokering kvv'!$B$1:$BX$1,0),FALSE)/1,0))</f>
        <v/>
      </c>
      <c r="T270" t="str">
        <f>IF($D270="","",IFERROR(VLOOKUP($B270,Kraftvärmeprod!$B$1:$BX$550,MATCH(T$2,Kraftvärmeprod!$B$1:$VX$1,0),FALSE)/1,0)-IFERROR(VLOOKUP($B270,'Slutlig allokering kvv'!$B$2:$BX$550,MATCH(T$2,'Slutlig allokering kvv'!$B$1:$BX$1,0),FALSE)/1,0))</f>
        <v/>
      </c>
      <c r="U270" t="str">
        <f>IF($D270="","",IFERROR(VLOOKUP($B270,Kraftvärmeprod!$B$1:$BX$550,MATCH(U$2,Kraftvärmeprod!$B$1:$VX$1,0),FALSE)/1,0)-IFERROR(VLOOKUP($B270,'Slutlig allokering kvv'!$B$2:$BX$550,MATCH(U$2,'Slutlig allokering kvv'!$B$1:$BX$1,0),FALSE)/1,0))</f>
        <v/>
      </c>
      <c r="V270" t="str">
        <f>IF($D270="","",IFERROR(VLOOKUP($B270,Kraftvärmeprod!$B$1:$BX$550,MATCH(V$2,Kraftvärmeprod!$B$1:$VX$1,0),FALSE)/1,0)-IFERROR(VLOOKUP($B270,'Slutlig allokering kvv'!$B$2:$BX$550,MATCH(V$2,'Slutlig allokering kvv'!$B$1:$BX$1,0),FALSE)/1,0))</f>
        <v/>
      </c>
      <c r="W270" t="str">
        <f>IF($D270="","",IFERROR(VLOOKUP($B270,Kraftvärmeprod!$B$1:$BX$550,MATCH(W$2,Kraftvärmeprod!$B$1:$VX$1,0),FALSE)/1,0)-IFERROR(VLOOKUP($B270,'Slutlig allokering kvv'!$B$2:$BX$550,MATCH(W$2,'Slutlig allokering kvv'!$B$1:$BX$1,0),FALSE)/1,0))</f>
        <v/>
      </c>
      <c r="X270" t="str">
        <f>IF($D270="","",IFERROR(VLOOKUP($B270,Kraftvärmeprod!$B$1:$BX$550,MATCH(X$2,Kraftvärmeprod!$B$1:$VX$1,0),FALSE)/1,0)-IFERROR(VLOOKUP($B270,'Slutlig allokering kvv'!$B$2:$BX$550,MATCH(X$2,'Slutlig allokering kvv'!$B$1:$BX$1,0),FALSE)/1,0))</f>
        <v/>
      </c>
      <c r="Y270" t="str">
        <f>IF($D270="","",IFERROR(VLOOKUP($B270,Kraftvärmeprod!$B$1:$BX$550,MATCH(Y$2,Kraftvärmeprod!$B$1:$VX$1,0),FALSE)/1,0)-IFERROR(VLOOKUP($B270,'Slutlig allokering kvv'!$B$2:$BX$550,MATCH(Y$2,'Slutlig allokering kvv'!$B$1:$BX$1,0),FALSE)/1,0))</f>
        <v/>
      </c>
      <c r="Z270" t="str">
        <f>IF($D270="","",IFERROR(VLOOKUP($B270,Kraftvärmeprod!$B$1:$BX$550,MATCH(Z$2,Kraftvärmeprod!$B$1:$VX$1,0),FALSE)/1,0)-IFERROR(VLOOKUP($B270,'Slutlig allokering kvv'!$B$2:$BX$550,MATCH(Z$2,'Slutlig allokering kvv'!$B$1:$BX$1,0),FALSE)/1,0))</f>
        <v/>
      </c>
      <c r="AA270" t="str">
        <f>IF($D270="","",IFERROR(VLOOKUP($B270,Kraftvärmeprod!$B$1:$BX$550,MATCH(AA$2,Kraftvärmeprod!$B$1:$VX$1,0),FALSE)/1,0)-IFERROR(VLOOKUP($B270,'Slutlig allokering kvv'!$B$2:$BX$550,MATCH(AA$2,'Slutlig allokering kvv'!$B$1:$BX$1,0),FALSE)/1,0))</f>
        <v/>
      </c>
      <c r="AB270" t="str">
        <f>IF($D270="","",IFERROR(VLOOKUP($B270,Kraftvärmeprod!$B$1:$BX$550,MATCH(AB$2,Kraftvärmeprod!$B$1:$VX$1,0),FALSE)/1,0)-IFERROR(VLOOKUP($B270,'Slutlig allokering kvv'!$B$2:$BX$550,MATCH(AB$2,'Slutlig allokering kvv'!$B$1:$BX$1,0),FALSE)/1,0))</f>
        <v/>
      </c>
      <c r="AC270" t="str">
        <f>IF($D270="","",IFERROR(VLOOKUP($B270,Kraftvärmeprod!$B$1:$BX$550,MATCH(AC$2,Kraftvärmeprod!$B$1:$VX$1,0),FALSE)/1,0)-IFERROR(VLOOKUP($B270,'Slutlig allokering kvv'!$B$2:$BX$550,MATCH(AC$2,'Slutlig allokering kvv'!$B$1:$BX$1,0),FALSE)/1,0))</f>
        <v/>
      </c>
      <c r="AD270" t="str">
        <f>IF($D270="","",IFERROR(VLOOKUP($B270,Kraftvärmeprod!$B$1:$BX$550,MATCH(AD$2,Kraftvärmeprod!$B$1:$VX$1,0),FALSE)/1,0)-IFERROR(VLOOKUP($B270,'Slutlig allokering kvv'!$B$2:$BX$550,MATCH(AD$2,'Slutlig allokering kvv'!$B$1:$BX$1,0),FALSE)/1,0))</f>
        <v/>
      </c>
      <c r="AE270" t="str">
        <f>IF($D270="","",IFERROR(VLOOKUP($B270,Miljö!$B$1:$E$550,MATCH("Hjälpel kraftvärme (GWh)",Miljö!$B$1:$E$1,0),FALSE)/1,0)-IFERROR(VLOOKUP($B270,'Slutlig allokering kvv'!$B$2:$BX$549,MATCH(AE$2,'Slutlig allokering kvv'!$B$1:$BX$1,0),FALSE)/1,0))</f>
        <v/>
      </c>
      <c r="AI270" s="274">
        <f t="shared" si="16"/>
        <v>0</v>
      </c>
      <c r="AK270">
        <f>IFERROR(VLOOKUP($B270,'Slutlig allokering kvv'!$B$2:$AX$549,MATCH("Summa slutlig allokerad tillförd energi (utan hjälpel och rökgaskondensering):",'Slutlig allokering kvv'!$B$1:$AX$1,0),FALSE)/1,"")</f>
        <v>0</v>
      </c>
      <c r="AM270" s="275" t="str">
        <f>IFERROR(1-VLOOKUP($B270,'Slutlig allokering kvv'!$B$2:$AX$549,MATCH("Andel av bränsle i kvv som allokerats till värme, exklusive rökgaskondensering och hjälpel",'Slutlig allokering kvv'!$B$1:$AX$1,0),FALSE),"")</f>
        <v/>
      </c>
      <c r="AO270" s="115" t="str">
        <f t="shared" si="17"/>
        <v/>
      </c>
      <c r="AP270" s="276" t="str">
        <f t="shared" si="18"/>
        <v/>
      </c>
      <c r="AR270" s="115" t="str">
        <f t="shared" si="19"/>
        <v/>
      </c>
    </row>
    <row r="271" spans="1:44">
      <c r="A271" t="s">
        <v>393</v>
      </c>
      <c r="B271" t="s">
        <v>431</v>
      </c>
      <c r="C271" t="str">
        <f>IFERROR(VLOOKUP($B271,Kraftvärmeprod!$B$1:$AH$479,MATCH(C$2,Kraftvärmeprod!$B$1:$AG$1,0),FALSE)/1,"")</f>
        <v/>
      </c>
      <c r="D271" t="str">
        <f>IFERROR(VLOOKUP($B271,Kraftvärmeprod!$B$1:$AH$479,MATCH(D$2,Kraftvärmeprod!$B$1:$AG$1,0),FALSE)/1,"")</f>
        <v/>
      </c>
      <c r="F271" t="str">
        <f>IF($D271="","",IFERROR(VLOOKUP($B271,Kraftvärmeprod!$B$1:$BX$550,MATCH(F$2,Kraftvärmeprod!$B$1:$VX$1,0),FALSE)/1,0)-IFERROR(VLOOKUP($B271,'Slutlig allokering kvv'!$B$2:$BX$550,MATCH(F$2,'Slutlig allokering kvv'!$B$1:$BX$1,0),FALSE)/1,0))</f>
        <v/>
      </c>
      <c r="G271" t="str">
        <f>IF($D271="","",IFERROR(VLOOKUP($B271,Kraftvärmeprod!$B$1:$BX$550,MATCH(G$2,Kraftvärmeprod!$B$1:$VX$1,0),FALSE)/1,0)-IFERROR(VLOOKUP($B271,'Slutlig allokering kvv'!$B$2:$BX$550,MATCH(G$2,'Slutlig allokering kvv'!$B$1:$BX$1,0),FALSE)/1,0))</f>
        <v/>
      </c>
      <c r="H271" t="str">
        <f>IF($D271="","",IFERROR(VLOOKUP($B271,Kraftvärmeprod!$B$1:$BX$550,MATCH(H$2,Kraftvärmeprod!$B$1:$VX$1,0),FALSE)/1,0)-IFERROR(VLOOKUP($B271,'Slutlig allokering kvv'!$B$2:$BX$550,MATCH(H$2,'Slutlig allokering kvv'!$B$1:$BX$1,0),FALSE)/1,0))</f>
        <v/>
      </c>
      <c r="I271" t="str">
        <f>IF($D271="","",IFERROR(VLOOKUP($B271,Kraftvärmeprod!$B$1:$BX$550,MATCH(I$2,Kraftvärmeprod!$B$1:$VX$1,0),FALSE)/1,0)-IFERROR(VLOOKUP($B271,'Slutlig allokering kvv'!$B$2:$BX$550,MATCH(I$2,'Slutlig allokering kvv'!$B$1:$BX$1,0),FALSE)/1,0))</f>
        <v/>
      </c>
      <c r="J271" t="str">
        <f>IF($D271="","",IFERROR(VLOOKUP($B271,Kraftvärmeprod!$B$1:$BX$550,MATCH(J$2,Kraftvärmeprod!$B$1:$VX$1,0),FALSE)/1,0)-IFERROR(VLOOKUP($B271,'Slutlig allokering kvv'!$B$2:$BX$550,MATCH(J$2,'Slutlig allokering kvv'!$B$1:$BX$1,0),FALSE)/1,0))</f>
        <v/>
      </c>
      <c r="K271" t="str">
        <f>IF($D271="","",IFERROR(VLOOKUP($B271,Kraftvärmeprod!$B$1:$BX$550,MATCH(K$2,Kraftvärmeprod!$B$1:$VX$1,0),FALSE)/1,0)-IFERROR(VLOOKUP($B271,'Slutlig allokering kvv'!$B$2:$BX$550,MATCH(K$2,'Slutlig allokering kvv'!$B$1:$BX$1,0),FALSE)/1,0))</f>
        <v/>
      </c>
      <c r="L271" t="str">
        <f>IF($D271="","",IFERROR(VLOOKUP($B271,Kraftvärmeprod!$B$1:$BX$550,MATCH(L$2,Kraftvärmeprod!$B$1:$VX$1,0),FALSE)/1,0)-IFERROR(VLOOKUP($B271,'Slutlig allokering kvv'!$B$2:$BX$550,MATCH(L$2,'Slutlig allokering kvv'!$B$1:$BX$1,0),FALSE)/1,0))</f>
        <v/>
      </c>
      <c r="M271" t="str">
        <f>IF($D271="","",IFERROR(VLOOKUP($B271,Kraftvärmeprod!$B$1:$BX$550,MATCH(M$2,Kraftvärmeprod!$B$1:$VX$1,0),FALSE)/1,0)-IFERROR(VLOOKUP($B271,'Slutlig allokering kvv'!$B$2:$BX$550,MATCH(M$2,'Slutlig allokering kvv'!$B$1:$BX$1,0),FALSE)/1,0))</f>
        <v/>
      </c>
      <c r="N271" t="str">
        <f>IF($D271="","",IFERROR(VLOOKUP($B271,Kraftvärmeprod!$B$1:$BX$550,MATCH(N$2,Kraftvärmeprod!$B$1:$VX$1,0),FALSE)/1,0)-IFERROR(VLOOKUP($B271,'Slutlig allokering kvv'!$B$2:$BX$550,MATCH(N$2,'Slutlig allokering kvv'!$B$1:$BX$1,0),FALSE)/1,0))</f>
        <v/>
      </c>
      <c r="O271" t="str">
        <f>IF($D271="","",IFERROR(VLOOKUP($B271,Kraftvärmeprod!$B$1:$BX$550,MATCH(O$2,Kraftvärmeprod!$B$1:$VX$1,0),FALSE)/1,0)-IFERROR(VLOOKUP($B271,'Slutlig allokering kvv'!$B$2:$BX$550,MATCH(O$2,'Slutlig allokering kvv'!$B$1:$BX$1,0),FALSE)/1,0))</f>
        <v/>
      </c>
      <c r="P271" t="str">
        <f>IF($D271="","",IFERROR(VLOOKUP($B271,Kraftvärmeprod!$B$1:$BX$550,MATCH(P$2,Kraftvärmeprod!$B$1:$VX$1,0),FALSE)/1,0)-IFERROR(VLOOKUP($B271,'Slutlig allokering kvv'!$B$2:$BX$550,MATCH(P$2,'Slutlig allokering kvv'!$B$1:$BX$1,0),FALSE)/1,0))</f>
        <v/>
      </c>
      <c r="Q271" t="str">
        <f>IF($D271="","",IFERROR(VLOOKUP($B271,Kraftvärmeprod!$B$1:$BX$550,MATCH(Q$2,Kraftvärmeprod!$B$1:$VX$1,0),FALSE)/1,0)-IFERROR(VLOOKUP($B271,'Slutlig allokering kvv'!$B$2:$BX$550,MATCH(Q$2,'Slutlig allokering kvv'!$B$1:$BX$1,0),FALSE)/1,0))</f>
        <v/>
      </c>
      <c r="R271" t="str">
        <f>IF($D271="","",IFERROR(VLOOKUP($B271,Kraftvärmeprod!$B$1:$BX$550,MATCH(R$2,Kraftvärmeprod!$B$1:$VX$1,0),FALSE)/1,0)-IFERROR(VLOOKUP($B271,'Slutlig allokering kvv'!$B$2:$BX$550,MATCH(R$2,'Slutlig allokering kvv'!$B$1:$BX$1,0),FALSE)/1,0))</f>
        <v/>
      </c>
      <c r="S271" t="str">
        <f>IF($D271="","",IFERROR(VLOOKUP($B271,Kraftvärmeprod!$B$1:$BX$550,MATCH(S$2,Kraftvärmeprod!$B$1:$VX$1,0),FALSE)/1,0)-IFERROR(VLOOKUP($B271,'Slutlig allokering kvv'!$B$2:$BX$550,MATCH(S$2,'Slutlig allokering kvv'!$B$1:$BX$1,0),FALSE)/1,0))</f>
        <v/>
      </c>
      <c r="T271" t="str">
        <f>IF($D271="","",IFERROR(VLOOKUP($B271,Kraftvärmeprod!$B$1:$BX$550,MATCH(T$2,Kraftvärmeprod!$B$1:$VX$1,0),FALSE)/1,0)-IFERROR(VLOOKUP($B271,'Slutlig allokering kvv'!$B$2:$BX$550,MATCH(T$2,'Slutlig allokering kvv'!$B$1:$BX$1,0),FALSE)/1,0))</f>
        <v/>
      </c>
      <c r="U271" t="str">
        <f>IF($D271="","",IFERROR(VLOOKUP($B271,Kraftvärmeprod!$B$1:$BX$550,MATCH(U$2,Kraftvärmeprod!$B$1:$VX$1,0),FALSE)/1,0)-IFERROR(VLOOKUP($B271,'Slutlig allokering kvv'!$B$2:$BX$550,MATCH(U$2,'Slutlig allokering kvv'!$B$1:$BX$1,0),FALSE)/1,0))</f>
        <v/>
      </c>
      <c r="V271" t="str">
        <f>IF($D271="","",IFERROR(VLOOKUP($B271,Kraftvärmeprod!$B$1:$BX$550,MATCH(V$2,Kraftvärmeprod!$B$1:$VX$1,0),FALSE)/1,0)-IFERROR(VLOOKUP($B271,'Slutlig allokering kvv'!$B$2:$BX$550,MATCH(V$2,'Slutlig allokering kvv'!$B$1:$BX$1,0),FALSE)/1,0))</f>
        <v/>
      </c>
      <c r="W271" t="str">
        <f>IF($D271="","",IFERROR(VLOOKUP($B271,Kraftvärmeprod!$B$1:$BX$550,MATCH(W$2,Kraftvärmeprod!$B$1:$VX$1,0),FALSE)/1,0)-IFERROR(VLOOKUP($B271,'Slutlig allokering kvv'!$B$2:$BX$550,MATCH(W$2,'Slutlig allokering kvv'!$B$1:$BX$1,0),FALSE)/1,0))</f>
        <v/>
      </c>
      <c r="X271" t="str">
        <f>IF($D271="","",IFERROR(VLOOKUP($B271,Kraftvärmeprod!$B$1:$BX$550,MATCH(X$2,Kraftvärmeprod!$B$1:$VX$1,0),FALSE)/1,0)-IFERROR(VLOOKUP($B271,'Slutlig allokering kvv'!$B$2:$BX$550,MATCH(X$2,'Slutlig allokering kvv'!$B$1:$BX$1,0),FALSE)/1,0))</f>
        <v/>
      </c>
      <c r="Y271" t="str">
        <f>IF($D271="","",IFERROR(VLOOKUP($B271,Kraftvärmeprod!$B$1:$BX$550,MATCH(Y$2,Kraftvärmeprod!$B$1:$VX$1,0),FALSE)/1,0)-IFERROR(VLOOKUP($B271,'Slutlig allokering kvv'!$B$2:$BX$550,MATCH(Y$2,'Slutlig allokering kvv'!$B$1:$BX$1,0),FALSE)/1,0))</f>
        <v/>
      </c>
      <c r="Z271" t="str">
        <f>IF($D271="","",IFERROR(VLOOKUP($B271,Kraftvärmeprod!$B$1:$BX$550,MATCH(Z$2,Kraftvärmeprod!$B$1:$VX$1,0),FALSE)/1,0)-IFERROR(VLOOKUP($B271,'Slutlig allokering kvv'!$B$2:$BX$550,MATCH(Z$2,'Slutlig allokering kvv'!$B$1:$BX$1,0),FALSE)/1,0))</f>
        <v/>
      </c>
      <c r="AA271" t="str">
        <f>IF($D271="","",IFERROR(VLOOKUP($B271,Kraftvärmeprod!$B$1:$BX$550,MATCH(AA$2,Kraftvärmeprod!$B$1:$VX$1,0),FALSE)/1,0)-IFERROR(VLOOKUP($B271,'Slutlig allokering kvv'!$B$2:$BX$550,MATCH(AA$2,'Slutlig allokering kvv'!$B$1:$BX$1,0),FALSE)/1,0))</f>
        <v/>
      </c>
      <c r="AB271" t="str">
        <f>IF($D271="","",IFERROR(VLOOKUP($B271,Kraftvärmeprod!$B$1:$BX$550,MATCH(AB$2,Kraftvärmeprod!$B$1:$VX$1,0),FALSE)/1,0)-IFERROR(VLOOKUP($B271,'Slutlig allokering kvv'!$B$2:$BX$550,MATCH(AB$2,'Slutlig allokering kvv'!$B$1:$BX$1,0),FALSE)/1,0))</f>
        <v/>
      </c>
      <c r="AC271" t="str">
        <f>IF($D271="","",IFERROR(VLOOKUP($B271,Kraftvärmeprod!$B$1:$BX$550,MATCH(AC$2,Kraftvärmeprod!$B$1:$VX$1,0),FALSE)/1,0)-IFERROR(VLOOKUP($B271,'Slutlig allokering kvv'!$B$2:$BX$550,MATCH(AC$2,'Slutlig allokering kvv'!$B$1:$BX$1,0),FALSE)/1,0))</f>
        <v/>
      </c>
      <c r="AD271" t="str">
        <f>IF($D271="","",IFERROR(VLOOKUP($B271,Kraftvärmeprod!$B$1:$BX$550,MATCH(AD$2,Kraftvärmeprod!$B$1:$VX$1,0),FALSE)/1,0)-IFERROR(VLOOKUP($B271,'Slutlig allokering kvv'!$B$2:$BX$550,MATCH(AD$2,'Slutlig allokering kvv'!$B$1:$BX$1,0),FALSE)/1,0))</f>
        <v/>
      </c>
      <c r="AE271" t="str">
        <f>IF($D271="","",IFERROR(VLOOKUP($B271,Miljö!$B$1:$E$550,MATCH("Hjälpel kraftvärme (GWh)",Miljö!$B$1:$E$1,0),FALSE)/1,0)-IFERROR(VLOOKUP($B271,'Slutlig allokering kvv'!$B$2:$BX$549,MATCH(AE$2,'Slutlig allokering kvv'!$B$1:$BX$1,0),FALSE)/1,0))</f>
        <v/>
      </c>
      <c r="AI271" s="274">
        <f t="shared" si="16"/>
        <v>0</v>
      </c>
      <c r="AK271">
        <f>IFERROR(VLOOKUP($B271,'Slutlig allokering kvv'!$B$2:$AX$549,MATCH("Summa slutlig allokerad tillförd energi (utan hjälpel och rökgaskondensering):",'Slutlig allokering kvv'!$B$1:$AX$1,0),FALSE)/1,"")</f>
        <v>0</v>
      </c>
      <c r="AM271" s="275" t="str">
        <f>IFERROR(1-VLOOKUP($B271,'Slutlig allokering kvv'!$B$2:$AX$549,MATCH("Andel av bränsle i kvv som allokerats till värme, exklusive rökgaskondensering och hjälpel",'Slutlig allokering kvv'!$B$1:$AX$1,0),FALSE),"")</f>
        <v/>
      </c>
      <c r="AO271" s="115" t="str">
        <f t="shared" si="17"/>
        <v/>
      </c>
      <c r="AP271" s="276" t="str">
        <f t="shared" si="18"/>
        <v/>
      </c>
      <c r="AR271" s="115" t="str">
        <f t="shared" si="19"/>
        <v/>
      </c>
    </row>
    <row r="272" spans="1:44">
      <c r="A272" t="s">
        <v>393</v>
      </c>
      <c r="B272" t="s">
        <v>433</v>
      </c>
      <c r="C272" t="str">
        <f>IFERROR(VLOOKUP($B272,Kraftvärmeprod!$B$1:$AH$479,MATCH(C$2,Kraftvärmeprod!$B$1:$AG$1,0),FALSE)/1,"")</f>
        <v/>
      </c>
      <c r="D272" t="str">
        <f>IFERROR(VLOOKUP($B272,Kraftvärmeprod!$B$1:$AH$479,MATCH(D$2,Kraftvärmeprod!$B$1:$AG$1,0),FALSE)/1,"")</f>
        <v/>
      </c>
      <c r="F272" t="str">
        <f>IF($D272="","",IFERROR(VLOOKUP($B272,Kraftvärmeprod!$B$1:$BX$550,MATCH(F$2,Kraftvärmeprod!$B$1:$VX$1,0),FALSE)/1,0)-IFERROR(VLOOKUP($B272,'Slutlig allokering kvv'!$B$2:$BX$550,MATCH(F$2,'Slutlig allokering kvv'!$B$1:$BX$1,0),FALSE)/1,0))</f>
        <v/>
      </c>
      <c r="G272" t="str">
        <f>IF($D272="","",IFERROR(VLOOKUP($B272,Kraftvärmeprod!$B$1:$BX$550,MATCH(G$2,Kraftvärmeprod!$B$1:$VX$1,0),FALSE)/1,0)-IFERROR(VLOOKUP($B272,'Slutlig allokering kvv'!$B$2:$BX$550,MATCH(G$2,'Slutlig allokering kvv'!$B$1:$BX$1,0),FALSE)/1,0))</f>
        <v/>
      </c>
      <c r="H272" t="str">
        <f>IF($D272="","",IFERROR(VLOOKUP($B272,Kraftvärmeprod!$B$1:$BX$550,MATCH(H$2,Kraftvärmeprod!$B$1:$VX$1,0),FALSE)/1,0)-IFERROR(VLOOKUP($B272,'Slutlig allokering kvv'!$B$2:$BX$550,MATCH(H$2,'Slutlig allokering kvv'!$B$1:$BX$1,0),FALSE)/1,0))</f>
        <v/>
      </c>
      <c r="I272" t="str">
        <f>IF($D272="","",IFERROR(VLOOKUP($B272,Kraftvärmeprod!$B$1:$BX$550,MATCH(I$2,Kraftvärmeprod!$B$1:$VX$1,0),FALSE)/1,0)-IFERROR(VLOOKUP($B272,'Slutlig allokering kvv'!$B$2:$BX$550,MATCH(I$2,'Slutlig allokering kvv'!$B$1:$BX$1,0),FALSE)/1,0))</f>
        <v/>
      </c>
      <c r="J272" t="str">
        <f>IF($D272="","",IFERROR(VLOOKUP($B272,Kraftvärmeprod!$B$1:$BX$550,MATCH(J$2,Kraftvärmeprod!$B$1:$VX$1,0),FALSE)/1,0)-IFERROR(VLOOKUP($B272,'Slutlig allokering kvv'!$B$2:$BX$550,MATCH(J$2,'Slutlig allokering kvv'!$B$1:$BX$1,0),FALSE)/1,0))</f>
        <v/>
      </c>
      <c r="K272" t="str">
        <f>IF($D272="","",IFERROR(VLOOKUP($B272,Kraftvärmeprod!$B$1:$BX$550,MATCH(K$2,Kraftvärmeprod!$B$1:$VX$1,0),FALSE)/1,0)-IFERROR(VLOOKUP($B272,'Slutlig allokering kvv'!$B$2:$BX$550,MATCH(K$2,'Slutlig allokering kvv'!$B$1:$BX$1,0),FALSE)/1,0))</f>
        <v/>
      </c>
      <c r="L272" t="str">
        <f>IF($D272="","",IFERROR(VLOOKUP($B272,Kraftvärmeprod!$B$1:$BX$550,MATCH(L$2,Kraftvärmeprod!$B$1:$VX$1,0),FALSE)/1,0)-IFERROR(VLOOKUP($B272,'Slutlig allokering kvv'!$B$2:$BX$550,MATCH(L$2,'Slutlig allokering kvv'!$B$1:$BX$1,0),FALSE)/1,0))</f>
        <v/>
      </c>
      <c r="M272" t="str">
        <f>IF($D272="","",IFERROR(VLOOKUP($B272,Kraftvärmeprod!$B$1:$BX$550,MATCH(M$2,Kraftvärmeprod!$B$1:$VX$1,0),FALSE)/1,0)-IFERROR(VLOOKUP($B272,'Slutlig allokering kvv'!$B$2:$BX$550,MATCH(M$2,'Slutlig allokering kvv'!$B$1:$BX$1,0),FALSE)/1,0))</f>
        <v/>
      </c>
      <c r="N272" t="str">
        <f>IF($D272="","",IFERROR(VLOOKUP($B272,Kraftvärmeprod!$B$1:$BX$550,MATCH(N$2,Kraftvärmeprod!$B$1:$VX$1,0),FALSE)/1,0)-IFERROR(VLOOKUP($B272,'Slutlig allokering kvv'!$B$2:$BX$550,MATCH(N$2,'Slutlig allokering kvv'!$B$1:$BX$1,0),FALSE)/1,0))</f>
        <v/>
      </c>
      <c r="O272" t="str">
        <f>IF($D272="","",IFERROR(VLOOKUP($B272,Kraftvärmeprod!$B$1:$BX$550,MATCH(O$2,Kraftvärmeprod!$B$1:$VX$1,0),FALSE)/1,0)-IFERROR(VLOOKUP($B272,'Slutlig allokering kvv'!$B$2:$BX$550,MATCH(O$2,'Slutlig allokering kvv'!$B$1:$BX$1,0),FALSE)/1,0))</f>
        <v/>
      </c>
      <c r="P272" t="str">
        <f>IF($D272="","",IFERROR(VLOOKUP($B272,Kraftvärmeprod!$B$1:$BX$550,MATCH(P$2,Kraftvärmeprod!$B$1:$VX$1,0),FALSE)/1,0)-IFERROR(VLOOKUP($B272,'Slutlig allokering kvv'!$B$2:$BX$550,MATCH(P$2,'Slutlig allokering kvv'!$B$1:$BX$1,0),FALSE)/1,0))</f>
        <v/>
      </c>
      <c r="Q272" t="str">
        <f>IF($D272="","",IFERROR(VLOOKUP($B272,Kraftvärmeprod!$B$1:$BX$550,MATCH(Q$2,Kraftvärmeprod!$B$1:$VX$1,0),FALSE)/1,0)-IFERROR(VLOOKUP($B272,'Slutlig allokering kvv'!$B$2:$BX$550,MATCH(Q$2,'Slutlig allokering kvv'!$B$1:$BX$1,0),FALSE)/1,0))</f>
        <v/>
      </c>
      <c r="R272" t="str">
        <f>IF($D272="","",IFERROR(VLOOKUP($B272,Kraftvärmeprod!$B$1:$BX$550,MATCH(R$2,Kraftvärmeprod!$B$1:$VX$1,0),FALSE)/1,0)-IFERROR(VLOOKUP($B272,'Slutlig allokering kvv'!$B$2:$BX$550,MATCH(R$2,'Slutlig allokering kvv'!$B$1:$BX$1,0),FALSE)/1,0))</f>
        <v/>
      </c>
      <c r="S272" t="str">
        <f>IF($D272="","",IFERROR(VLOOKUP($B272,Kraftvärmeprod!$B$1:$BX$550,MATCH(S$2,Kraftvärmeprod!$B$1:$VX$1,0),FALSE)/1,0)-IFERROR(VLOOKUP($B272,'Slutlig allokering kvv'!$B$2:$BX$550,MATCH(S$2,'Slutlig allokering kvv'!$B$1:$BX$1,0),FALSE)/1,0))</f>
        <v/>
      </c>
      <c r="T272" t="str">
        <f>IF($D272="","",IFERROR(VLOOKUP($B272,Kraftvärmeprod!$B$1:$BX$550,MATCH(T$2,Kraftvärmeprod!$B$1:$VX$1,0),FALSE)/1,0)-IFERROR(VLOOKUP($B272,'Slutlig allokering kvv'!$B$2:$BX$550,MATCH(T$2,'Slutlig allokering kvv'!$B$1:$BX$1,0),FALSE)/1,0))</f>
        <v/>
      </c>
      <c r="U272" t="str">
        <f>IF($D272="","",IFERROR(VLOOKUP($B272,Kraftvärmeprod!$B$1:$BX$550,MATCH(U$2,Kraftvärmeprod!$B$1:$VX$1,0),FALSE)/1,0)-IFERROR(VLOOKUP($B272,'Slutlig allokering kvv'!$B$2:$BX$550,MATCH(U$2,'Slutlig allokering kvv'!$B$1:$BX$1,0),FALSE)/1,0))</f>
        <v/>
      </c>
      <c r="V272" t="str">
        <f>IF($D272="","",IFERROR(VLOOKUP($B272,Kraftvärmeprod!$B$1:$BX$550,MATCH(V$2,Kraftvärmeprod!$B$1:$VX$1,0),FALSE)/1,0)-IFERROR(VLOOKUP($B272,'Slutlig allokering kvv'!$B$2:$BX$550,MATCH(V$2,'Slutlig allokering kvv'!$B$1:$BX$1,0),FALSE)/1,0))</f>
        <v/>
      </c>
      <c r="W272" t="str">
        <f>IF($D272="","",IFERROR(VLOOKUP($B272,Kraftvärmeprod!$B$1:$BX$550,MATCH(W$2,Kraftvärmeprod!$B$1:$VX$1,0),FALSE)/1,0)-IFERROR(VLOOKUP($B272,'Slutlig allokering kvv'!$B$2:$BX$550,MATCH(W$2,'Slutlig allokering kvv'!$B$1:$BX$1,0),FALSE)/1,0))</f>
        <v/>
      </c>
      <c r="X272" t="str">
        <f>IF($D272="","",IFERROR(VLOOKUP($B272,Kraftvärmeprod!$B$1:$BX$550,MATCH(X$2,Kraftvärmeprod!$B$1:$VX$1,0),FALSE)/1,0)-IFERROR(VLOOKUP($B272,'Slutlig allokering kvv'!$B$2:$BX$550,MATCH(X$2,'Slutlig allokering kvv'!$B$1:$BX$1,0),FALSE)/1,0))</f>
        <v/>
      </c>
      <c r="Y272" t="str">
        <f>IF($D272="","",IFERROR(VLOOKUP($B272,Kraftvärmeprod!$B$1:$BX$550,MATCH(Y$2,Kraftvärmeprod!$B$1:$VX$1,0),FALSE)/1,0)-IFERROR(VLOOKUP($B272,'Slutlig allokering kvv'!$B$2:$BX$550,MATCH(Y$2,'Slutlig allokering kvv'!$B$1:$BX$1,0),FALSE)/1,0))</f>
        <v/>
      </c>
      <c r="Z272" t="str">
        <f>IF($D272="","",IFERROR(VLOOKUP($B272,Kraftvärmeprod!$B$1:$BX$550,MATCH(Z$2,Kraftvärmeprod!$B$1:$VX$1,0),FALSE)/1,0)-IFERROR(VLOOKUP($B272,'Slutlig allokering kvv'!$B$2:$BX$550,MATCH(Z$2,'Slutlig allokering kvv'!$B$1:$BX$1,0),FALSE)/1,0))</f>
        <v/>
      </c>
      <c r="AA272" t="str">
        <f>IF($D272="","",IFERROR(VLOOKUP($B272,Kraftvärmeprod!$B$1:$BX$550,MATCH(AA$2,Kraftvärmeprod!$B$1:$VX$1,0),FALSE)/1,0)-IFERROR(VLOOKUP($B272,'Slutlig allokering kvv'!$B$2:$BX$550,MATCH(AA$2,'Slutlig allokering kvv'!$B$1:$BX$1,0),FALSE)/1,0))</f>
        <v/>
      </c>
      <c r="AB272" t="str">
        <f>IF($D272="","",IFERROR(VLOOKUP($B272,Kraftvärmeprod!$B$1:$BX$550,MATCH(AB$2,Kraftvärmeprod!$B$1:$VX$1,0),FALSE)/1,0)-IFERROR(VLOOKUP($B272,'Slutlig allokering kvv'!$B$2:$BX$550,MATCH(AB$2,'Slutlig allokering kvv'!$B$1:$BX$1,0),FALSE)/1,0))</f>
        <v/>
      </c>
      <c r="AC272" t="str">
        <f>IF($D272="","",IFERROR(VLOOKUP($B272,Kraftvärmeprod!$B$1:$BX$550,MATCH(AC$2,Kraftvärmeprod!$B$1:$VX$1,0),FALSE)/1,0)-IFERROR(VLOOKUP($B272,'Slutlig allokering kvv'!$B$2:$BX$550,MATCH(AC$2,'Slutlig allokering kvv'!$B$1:$BX$1,0),FALSE)/1,0))</f>
        <v/>
      </c>
      <c r="AD272" t="str">
        <f>IF($D272="","",IFERROR(VLOOKUP($B272,Kraftvärmeprod!$B$1:$BX$550,MATCH(AD$2,Kraftvärmeprod!$B$1:$VX$1,0),FALSE)/1,0)-IFERROR(VLOOKUP($B272,'Slutlig allokering kvv'!$B$2:$BX$550,MATCH(AD$2,'Slutlig allokering kvv'!$B$1:$BX$1,0),FALSE)/1,0))</f>
        <v/>
      </c>
      <c r="AE272" t="str">
        <f>IF($D272="","",IFERROR(VLOOKUP($B272,Miljö!$B$1:$E$550,MATCH("Hjälpel kraftvärme (GWh)",Miljö!$B$1:$E$1,0),FALSE)/1,0)-IFERROR(VLOOKUP($B272,'Slutlig allokering kvv'!$B$2:$BX$549,MATCH(AE$2,'Slutlig allokering kvv'!$B$1:$BX$1,0),FALSE)/1,0))</f>
        <v/>
      </c>
      <c r="AI272" s="274">
        <f t="shared" si="16"/>
        <v>0</v>
      </c>
      <c r="AK272">
        <f>IFERROR(VLOOKUP($B272,'Slutlig allokering kvv'!$B$2:$AX$549,MATCH("Summa slutlig allokerad tillförd energi (utan hjälpel och rökgaskondensering):",'Slutlig allokering kvv'!$B$1:$AX$1,0),FALSE)/1,"")</f>
        <v>0</v>
      </c>
      <c r="AM272" s="275" t="str">
        <f>IFERROR(1-VLOOKUP($B272,'Slutlig allokering kvv'!$B$2:$AX$549,MATCH("Andel av bränsle i kvv som allokerats till värme, exklusive rökgaskondensering och hjälpel",'Slutlig allokering kvv'!$B$1:$AX$1,0),FALSE),"")</f>
        <v/>
      </c>
      <c r="AO272" s="115" t="str">
        <f t="shared" si="17"/>
        <v/>
      </c>
      <c r="AP272" s="276" t="str">
        <f t="shared" si="18"/>
        <v/>
      </c>
      <c r="AR272" s="115" t="str">
        <f t="shared" si="19"/>
        <v/>
      </c>
    </row>
    <row r="273" spans="1:44">
      <c r="A273" t="s">
        <v>393</v>
      </c>
      <c r="B273" t="s">
        <v>435</v>
      </c>
      <c r="C273" t="str">
        <f>IFERROR(VLOOKUP($B273,Kraftvärmeprod!$B$1:$AH$479,MATCH(C$2,Kraftvärmeprod!$B$1:$AG$1,0),FALSE)/1,"")</f>
        <v/>
      </c>
      <c r="D273" t="str">
        <f>IFERROR(VLOOKUP($B273,Kraftvärmeprod!$B$1:$AH$479,MATCH(D$2,Kraftvärmeprod!$B$1:$AG$1,0),FALSE)/1,"")</f>
        <v/>
      </c>
      <c r="F273" t="str">
        <f>IF($D273="","",IFERROR(VLOOKUP($B273,Kraftvärmeprod!$B$1:$BX$550,MATCH(F$2,Kraftvärmeprod!$B$1:$VX$1,0),FALSE)/1,0)-IFERROR(VLOOKUP($B273,'Slutlig allokering kvv'!$B$2:$BX$550,MATCH(F$2,'Slutlig allokering kvv'!$B$1:$BX$1,0),FALSE)/1,0))</f>
        <v/>
      </c>
      <c r="G273" t="str">
        <f>IF($D273="","",IFERROR(VLOOKUP($B273,Kraftvärmeprod!$B$1:$BX$550,MATCH(G$2,Kraftvärmeprod!$B$1:$VX$1,0),FALSE)/1,0)-IFERROR(VLOOKUP($B273,'Slutlig allokering kvv'!$B$2:$BX$550,MATCH(G$2,'Slutlig allokering kvv'!$B$1:$BX$1,0),FALSE)/1,0))</f>
        <v/>
      </c>
      <c r="H273" t="str">
        <f>IF($D273="","",IFERROR(VLOOKUP($B273,Kraftvärmeprod!$B$1:$BX$550,MATCH(H$2,Kraftvärmeprod!$B$1:$VX$1,0),FALSE)/1,0)-IFERROR(VLOOKUP($B273,'Slutlig allokering kvv'!$B$2:$BX$550,MATCH(H$2,'Slutlig allokering kvv'!$B$1:$BX$1,0),FALSE)/1,0))</f>
        <v/>
      </c>
      <c r="I273" t="str">
        <f>IF($D273="","",IFERROR(VLOOKUP($B273,Kraftvärmeprod!$B$1:$BX$550,MATCH(I$2,Kraftvärmeprod!$B$1:$VX$1,0),FALSE)/1,0)-IFERROR(VLOOKUP($B273,'Slutlig allokering kvv'!$B$2:$BX$550,MATCH(I$2,'Slutlig allokering kvv'!$B$1:$BX$1,0),FALSE)/1,0))</f>
        <v/>
      </c>
      <c r="J273" t="str">
        <f>IF($D273="","",IFERROR(VLOOKUP($B273,Kraftvärmeprod!$B$1:$BX$550,MATCH(J$2,Kraftvärmeprod!$B$1:$VX$1,0),FALSE)/1,0)-IFERROR(VLOOKUP($B273,'Slutlig allokering kvv'!$B$2:$BX$550,MATCH(J$2,'Slutlig allokering kvv'!$B$1:$BX$1,0),FALSE)/1,0))</f>
        <v/>
      </c>
      <c r="K273" t="str">
        <f>IF($D273="","",IFERROR(VLOOKUP($B273,Kraftvärmeprod!$B$1:$BX$550,MATCH(K$2,Kraftvärmeprod!$B$1:$VX$1,0),FALSE)/1,0)-IFERROR(VLOOKUP($B273,'Slutlig allokering kvv'!$B$2:$BX$550,MATCH(K$2,'Slutlig allokering kvv'!$B$1:$BX$1,0),FALSE)/1,0))</f>
        <v/>
      </c>
      <c r="L273" t="str">
        <f>IF($D273="","",IFERROR(VLOOKUP($B273,Kraftvärmeprod!$B$1:$BX$550,MATCH(L$2,Kraftvärmeprod!$B$1:$VX$1,0),FALSE)/1,0)-IFERROR(VLOOKUP($B273,'Slutlig allokering kvv'!$B$2:$BX$550,MATCH(L$2,'Slutlig allokering kvv'!$B$1:$BX$1,0),FALSE)/1,0))</f>
        <v/>
      </c>
      <c r="M273" t="str">
        <f>IF($D273="","",IFERROR(VLOOKUP($B273,Kraftvärmeprod!$B$1:$BX$550,MATCH(M$2,Kraftvärmeprod!$B$1:$VX$1,0),FALSE)/1,0)-IFERROR(VLOOKUP($B273,'Slutlig allokering kvv'!$B$2:$BX$550,MATCH(M$2,'Slutlig allokering kvv'!$B$1:$BX$1,0),FALSE)/1,0))</f>
        <v/>
      </c>
      <c r="N273" t="str">
        <f>IF($D273="","",IFERROR(VLOOKUP($B273,Kraftvärmeprod!$B$1:$BX$550,MATCH(N$2,Kraftvärmeprod!$B$1:$VX$1,0),FALSE)/1,0)-IFERROR(VLOOKUP($B273,'Slutlig allokering kvv'!$B$2:$BX$550,MATCH(N$2,'Slutlig allokering kvv'!$B$1:$BX$1,0),FALSE)/1,0))</f>
        <v/>
      </c>
      <c r="O273" t="str">
        <f>IF($D273="","",IFERROR(VLOOKUP($B273,Kraftvärmeprod!$B$1:$BX$550,MATCH(O$2,Kraftvärmeprod!$B$1:$VX$1,0),FALSE)/1,0)-IFERROR(VLOOKUP($B273,'Slutlig allokering kvv'!$B$2:$BX$550,MATCH(O$2,'Slutlig allokering kvv'!$B$1:$BX$1,0),FALSE)/1,0))</f>
        <v/>
      </c>
      <c r="P273" t="str">
        <f>IF($D273="","",IFERROR(VLOOKUP($B273,Kraftvärmeprod!$B$1:$BX$550,MATCH(P$2,Kraftvärmeprod!$B$1:$VX$1,0),FALSE)/1,0)-IFERROR(VLOOKUP($B273,'Slutlig allokering kvv'!$B$2:$BX$550,MATCH(P$2,'Slutlig allokering kvv'!$B$1:$BX$1,0),FALSE)/1,0))</f>
        <v/>
      </c>
      <c r="Q273" t="str">
        <f>IF($D273="","",IFERROR(VLOOKUP($B273,Kraftvärmeprod!$B$1:$BX$550,MATCH(Q$2,Kraftvärmeprod!$B$1:$VX$1,0),FALSE)/1,0)-IFERROR(VLOOKUP($B273,'Slutlig allokering kvv'!$B$2:$BX$550,MATCH(Q$2,'Slutlig allokering kvv'!$B$1:$BX$1,0),FALSE)/1,0))</f>
        <v/>
      </c>
      <c r="R273" t="str">
        <f>IF($D273="","",IFERROR(VLOOKUP($B273,Kraftvärmeprod!$B$1:$BX$550,MATCH(R$2,Kraftvärmeprod!$B$1:$VX$1,0),FALSE)/1,0)-IFERROR(VLOOKUP($B273,'Slutlig allokering kvv'!$B$2:$BX$550,MATCH(R$2,'Slutlig allokering kvv'!$B$1:$BX$1,0),FALSE)/1,0))</f>
        <v/>
      </c>
      <c r="S273" t="str">
        <f>IF($D273="","",IFERROR(VLOOKUP($B273,Kraftvärmeprod!$B$1:$BX$550,MATCH(S$2,Kraftvärmeprod!$B$1:$VX$1,0),FALSE)/1,0)-IFERROR(VLOOKUP($B273,'Slutlig allokering kvv'!$B$2:$BX$550,MATCH(S$2,'Slutlig allokering kvv'!$B$1:$BX$1,0),FALSE)/1,0))</f>
        <v/>
      </c>
      <c r="T273" t="str">
        <f>IF($D273="","",IFERROR(VLOOKUP($B273,Kraftvärmeprod!$B$1:$BX$550,MATCH(T$2,Kraftvärmeprod!$B$1:$VX$1,0),FALSE)/1,0)-IFERROR(VLOOKUP($B273,'Slutlig allokering kvv'!$B$2:$BX$550,MATCH(T$2,'Slutlig allokering kvv'!$B$1:$BX$1,0),FALSE)/1,0))</f>
        <v/>
      </c>
      <c r="U273" t="str">
        <f>IF($D273="","",IFERROR(VLOOKUP($B273,Kraftvärmeprod!$B$1:$BX$550,MATCH(U$2,Kraftvärmeprod!$B$1:$VX$1,0),FALSE)/1,0)-IFERROR(VLOOKUP($B273,'Slutlig allokering kvv'!$B$2:$BX$550,MATCH(U$2,'Slutlig allokering kvv'!$B$1:$BX$1,0),FALSE)/1,0))</f>
        <v/>
      </c>
      <c r="V273" t="str">
        <f>IF($D273="","",IFERROR(VLOOKUP($B273,Kraftvärmeprod!$B$1:$BX$550,MATCH(V$2,Kraftvärmeprod!$B$1:$VX$1,0),FALSE)/1,0)-IFERROR(VLOOKUP($B273,'Slutlig allokering kvv'!$B$2:$BX$550,MATCH(V$2,'Slutlig allokering kvv'!$B$1:$BX$1,0),FALSE)/1,0))</f>
        <v/>
      </c>
      <c r="W273" t="str">
        <f>IF($D273="","",IFERROR(VLOOKUP($B273,Kraftvärmeprod!$B$1:$BX$550,MATCH(W$2,Kraftvärmeprod!$B$1:$VX$1,0),FALSE)/1,0)-IFERROR(VLOOKUP($B273,'Slutlig allokering kvv'!$B$2:$BX$550,MATCH(W$2,'Slutlig allokering kvv'!$B$1:$BX$1,0),FALSE)/1,0))</f>
        <v/>
      </c>
      <c r="X273" t="str">
        <f>IF($D273="","",IFERROR(VLOOKUP($B273,Kraftvärmeprod!$B$1:$BX$550,MATCH(X$2,Kraftvärmeprod!$B$1:$VX$1,0),FALSE)/1,0)-IFERROR(VLOOKUP($B273,'Slutlig allokering kvv'!$B$2:$BX$550,MATCH(X$2,'Slutlig allokering kvv'!$B$1:$BX$1,0),FALSE)/1,0))</f>
        <v/>
      </c>
      <c r="Y273" t="str">
        <f>IF($D273="","",IFERROR(VLOOKUP($B273,Kraftvärmeprod!$B$1:$BX$550,MATCH(Y$2,Kraftvärmeprod!$B$1:$VX$1,0),FALSE)/1,0)-IFERROR(VLOOKUP($B273,'Slutlig allokering kvv'!$B$2:$BX$550,MATCH(Y$2,'Slutlig allokering kvv'!$B$1:$BX$1,0),FALSE)/1,0))</f>
        <v/>
      </c>
      <c r="Z273" t="str">
        <f>IF($D273="","",IFERROR(VLOOKUP($B273,Kraftvärmeprod!$B$1:$BX$550,MATCH(Z$2,Kraftvärmeprod!$B$1:$VX$1,0),FALSE)/1,0)-IFERROR(VLOOKUP($B273,'Slutlig allokering kvv'!$B$2:$BX$550,MATCH(Z$2,'Slutlig allokering kvv'!$B$1:$BX$1,0),FALSE)/1,0))</f>
        <v/>
      </c>
      <c r="AA273" t="str">
        <f>IF($D273="","",IFERROR(VLOOKUP($B273,Kraftvärmeprod!$B$1:$BX$550,MATCH(AA$2,Kraftvärmeprod!$B$1:$VX$1,0),FALSE)/1,0)-IFERROR(VLOOKUP($B273,'Slutlig allokering kvv'!$B$2:$BX$550,MATCH(AA$2,'Slutlig allokering kvv'!$B$1:$BX$1,0),FALSE)/1,0))</f>
        <v/>
      </c>
      <c r="AB273" t="str">
        <f>IF($D273="","",IFERROR(VLOOKUP($B273,Kraftvärmeprod!$B$1:$BX$550,MATCH(AB$2,Kraftvärmeprod!$B$1:$VX$1,0),FALSE)/1,0)-IFERROR(VLOOKUP($B273,'Slutlig allokering kvv'!$B$2:$BX$550,MATCH(AB$2,'Slutlig allokering kvv'!$B$1:$BX$1,0),FALSE)/1,0))</f>
        <v/>
      </c>
      <c r="AC273" t="str">
        <f>IF($D273="","",IFERROR(VLOOKUP($B273,Kraftvärmeprod!$B$1:$BX$550,MATCH(AC$2,Kraftvärmeprod!$B$1:$VX$1,0),FALSE)/1,0)-IFERROR(VLOOKUP($B273,'Slutlig allokering kvv'!$B$2:$BX$550,MATCH(AC$2,'Slutlig allokering kvv'!$B$1:$BX$1,0),FALSE)/1,0))</f>
        <v/>
      </c>
      <c r="AD273" t="str">
        <f>IF($D273="","",IFERROR(VLOOKUP($B273,Kraftvärmeprod!$B$1:$BX$550,MATCH(AD$2,Kraftvärmeprod!$B$1:$VX$1,0),FALSE)/1,0)-IFERROR(VLOOKUP($B273,'Slutlig allokering kvv'!$B$2:$BX$550,MATCH(AD$2,'Slutlig allokering kvv'!$B$1:$BX$1,0),FALSE)/1,0))</f>
        <v/>
      </c>
      <c r="AE273" t="str">
        <f>IF($D273="","",IFERROR(VLOOKUP($B273,Miljö!$B$1:$E$550,MATCH("Hjälpel kraftvärme (GWh)",Miljö!$B$1:$E$1,0),FALSE)/1,0)-IFERROR(VLOOKUP($B273,'Slutlig allokering kvv'!$B$2:$BX$549,MATCH(AE$2,'Slutlig allokering kvv'!$B$1:$BX$1,0),FALSE)/1,0))</f>
        <v/>
      </c>
      <c r="AI273" s="274">
        <f t="shared" si="16"/>
        <v>0</v>
      </c>
      <c r="AK273">
        <f>IFERROR(VLOOKUP($B273,'Slutlig allokering kvv'!$B$2:$AX$549,MATCH("Summa slutlig allokerad tillförd energi (utan hjälpel och rökgaskondensering):",'Slutlig allokering kvv'!$B$1:$AX$1,0),FALSE)/1,"")</f>
        <v>0</v>
      </c>
      <c r="AM273" s="275" t="str">
        <f>IFERROR(1-VLOOKUP($B273,'Slutlig allokering kvv'!$B$2:$AX$549,MATCH("Andel av bränsle i kvv som allokerats till värme, exklusive rökgaskondensering och hjälpel",'Slutlig allokering kvv'!$B$1:$AX$1,0),FALSE),"")</f>
        <v/>
      </c>
      <c r="AO273" s="115" t="str">
        <f t="shared" si="17"/>
        <v/>
      </c>
      <c r="AP273" s="276" t="str">
        <f t="shared" si="18"/>
        <v/>
      </c>
      <c r="AR273" s="115" t="str">
        <f t="shared" si="19"/>
        <v/>
      </c>
    </row>
    <row r="274" spans="1:44">
      <c r="A274" t="s">
        <v>393</v>
      </c>
      <c r="B274" t="s">
        <v>436</v>
      </c>
      <c r="C274" t="str">
        <f>IFERROR(VLOOKUP($B274,Kraftvärmeprod!$B$1:$AH$479,MATCH(C$2,Kraftvärmeprod!$B$1:$AG$1,0),FALSE)/1,"")</f>
        <v/>
      </c>
      <c r="D274" t="str">
        <f>IFERROR(VLOOKUP($B274,Kraftvärmeprod!$B$1:$AH$479,MATCH(D$2,Kraftvärmeprod!$B$1:$AG$1,0),FALSE)/1,"")</f>
        <v/>
      </c>
      <c r="F274" t="str">
        <f>IF($D274="","",IFERROR(VLOOKUP($B274,Kraftvärmeprod!$B$1:$BX$550,MATCH(F$2,Kraftvärmeprod!$B$1:$VX$1,0),FALSE)/1,0)-IFERROR(VLOOKUP($B274,'Slutlig allokering kvv'!$B$2:$BX$550,MATCH(F$2,'Slutlig allokering kvv'!$B$1:$BX$1,0),FALSE)/1,0))</f>
        <v/>
      </c>
      <c r="G274" t="str">
        <f>IF($D274="","",IFERROR(VLOOKUP($B274,Kraftvärmeprod!$B$1:$BX$550,MATCH(G$2,Kraftvärmeprod!$B$1:$VX$1,0),FALSE)/1,0)-IFERROR(VLOOKUP($B274,'Slutlig allokering kvv'!$B$2:$BX$550,MATCH(G$2,'Slutlig allokering kvv'!$B$1:$BX$1,0),FALSE)/1,0))</f>
        <v/>
      </c>
      <c r="H274" t="str">
        <f>IF($D274="","",IFERROR(VLOOKUP($B274,Kraftvärmeprod!$B$1:$BX$550,MATCH(H$2,Kraftvärmeprod!$B$1:$VX$1,0),FALSE)/1,0)-IFERROR(VLOOKUP($B274,'Slutlig allokering kvv'!$B$2:$BX$550,MATCH(H$2,'Slutlig allokering kvv'!$B$1:$BX$1,0),FALSE)/1,0))</f>
        <v/>
      </c>
      <c r="I274" t="str">
        <f>IF($D274="","",IFERROR(VLOOKUP($B274,Kraftvärmeprod!$B$1:$BX$550,MATCH(I$2,Kraftvärmeprod!$B$1:$VX$1,0),FALSE)/1,0)-IFERROR(VLOOKUP($B274,'Slutlig allokering kvv'!$B$2:$BX$550,MATCH(I$2,'Slutlig allokering kvv'!$B$1:$BX$1,0),FALSE)/1,0))</f>
        <v/>
      </c>
      <c r="J274" t="str">
        <f>IF($D274="","",IFERROR(VLOOKUP($B274,Kraftvärmeprod!$B$1:$BX$550,MATCH(J$2,Kraftvärmeprod!$B$1:$VX$1,0),FALSE)/1,0)-IFERROR(VLOOKUP($B274,'Slutlig allokering kvv'!$B$2:$BX$550,MATCH(J$2,'Slutlig allokering kvv'!$B$1:$BX$1,0),FALSE)/1,0))</f>
        <v/>
      </c>
      <c r="K274" t="str">
        <f>IF($D274="","",IFERROR(VLOOKUP($B274,Kraftvärmeprod!$B$1:$BX$550,MATCH(K$2,Kraftvärmeprod!$B$1:$VX$1,0),FALSE)/1,0)-IFERROR(VLOOKUP($B274,'Slutlig allokering kvv'!$B$2:$BX$550,MATCH(K$2,'Slutlig allokering kvv'!$B$1:$BX$1,0),FALSE)/1,0))</f>
        <v/>
      </c>
      <c r="L274" t="str">
        <f>IF($D274="","",IFERROR(VLOOKUP($B274,Kraftvärmeprod!$B$1:$BX$550,MATCH(L$2,Kraftvärmeprod!$B$1:$VX$1,0),FALSE)/1,0)-IFERROR(VLOOKUP($B274,'Slutlig allokering kvv'!$B$2:$BX$550,MATCH(L$2,'Slutlig allokering kvv'!$B$1:$BX$1,0),FALSE)/1,0))</f>
        <v/>
      </c>
      <c r="M274" t="str">
        <f>IF($D274="","",IFERROR(VLOOKUP($B274,Kraftvärmeprod!$B$1:$BX$550,MATCH(M$2,Kraftvärmeprod!$B$1:$VX$1,0),FALSE)/1,0)-IFERROR(VLOOKUP($B274,'Slutlig allokering kvv'!$B$2:$BX$550,MATCH(M$2,'Slutlig allokering kvv'!$B$1:$BX$1,0),FALSE)/1,0))</f>
        <v/>
      </c>
      <c r="N274" t="str">
        <f>IF($D274="","",IFERROR(VLOOKUP($B274,Kraftvärmeprod!$B$1:$BX$550,MATCH(N$2,Kraftvärmeprod!$B$1:$VX$1,0),FALSE)/1,0)-IFERROR(VLOOKUP($B274,'Slutlig allokering kvv'!$B$2:$BX$550,MATCH(N$2,'Slutlig allokering kvv'!$B$1:$BX$1,0),FALSE)/1,0))</f>
        <v/>
      </c>
      <c r="O274" t="str">
        <f>IF($D274="","",IFERROR(VLOOKUP($B274,Kraftvärmeprod!$B$1:$BX$550,MATCH(O$2,Kraftvärmeprod!$B$1:$VX$1,0),FALSE)/1,0)-IFERROR(VLOOKUP($B274,'Slutlig allokering kvv'!$B$2:$BX$550,MATCH(O$2,'Slutlig allokering kvv'!$B$1:$BX$1,0),FALSE)/1,0))</f>
        <v/>
      </c>
      <c r="P274" t="str">
        <f>IF($D274="","",IFERROR(VLOOKUP($B274,Kraftvärmeprod!$B$1:$BX$550,MATCH(P$2,Kraftvärmeprod!$B$1:$VX$1,0),FALSE)/1,0)-IFERROR(VLOOKUP($B274,'Slutlig allokering kvv'!$B$2:$BX$550,MATCH(P$2,'Slutlig allokering kvv'!$B$1:$BX$1,0),FALSE)/1,0))</f>
        <v/>
      </c>
      <c r="Q274" t="str">
        <f>IF($D274="","",IFERROR(VLOOKUP($B274,Kraftvärmeprod!$B$1:$BX$550,MATCH(Q$2,Kraftvärmeprod!$B$1:$VX$1,0),FALSE)/1,0)-IFERROR(VLOOKUP($B274,'Slutlig allokering kvv'!$B$2:$BX$550,MATCH(Q$2,'Slutlig allokering kvv'!$B$1:$BX$1,0),FALSE)/1,0))</f>
        <v/>
      </c>
      <c r="R274" t="str">
        <f>IF($D274="","",IFERROR(VLOOKUP($B274,Kraftvärmeprod!$B$1:$BX$550,MATCH(R$2,Kraftvärmeprod!$B$1:$VX$1,0),FALSE)/1,0)-IFERROR(VLOOKUP($B274,'Slutlig allokering kvv'!$B$2:$BX$550,MATCH(R$2,'Slutlig allokering kvv'!$B$1:$BX$1,0),FALSE)/1,0))</f>
        <v/>
      </c>
      <c r="S274" t="str">
        <f>IF($D274="","",IFERROR(VLOOKUP($B274,Kraftvärmeprod!$B$1:$BX$550,MATCH(S$2,Kraftvärmeprod!$B$1:$VX$1,0),FALSE)/1,0)-IFERROR(VLOOKUP($B274,'Slutlig allokering kvv'!$B$2:$BX$550,MATCH(S$2,'Slutlig allokering kvv'!$B$1:$BX$1,0),FALSE)/1,0))</f>
        <v/>
      </c>
      <c r="T274" t="str">
        <f>IF($D274="","",IFERROR(VLOOKUP($B274,Kraftvärmeprod!$B$1:$BX$550,MATCH(T$2,Kraftvärmeprod!$B$1:$VX$1,0),FALSE)/1,0)-IFERROR(VLOOKUP($B274,'Slutlig allokering kvv'!$B$2:$BX$550,MATCH(T$2,'Slutlig allokering kvv'!$B$1:$BX$1,0),FALSE)/1,0))</f>
        <v/>
      </c>
      <c r="U274" t="str">
        <f>IF($D274="","",IFERROR(VLOOKUP($B274,Kraftvärmeprod!$B$1:$BX$550,MATCH(U$2,Kraftvärmeprod!$B$1:$VX$1,0),FALSE)/1,0)-IFERROR(VLOOKUP($B274,'Slutlig allokering kvv'!$B$2:$BX$550,MATCH(U$2,'Slutlig allokering kvv'!$B$1:$BX$1,0),FALSE)/1,0))</f>
        <v/>
      </c>
      <c r="V274" t="str">
        <f>IF($D274="","",IFERROR(VLOOKUP($B274,Kraftvärmeprod!$B$1:$BX$550,MATCH(V$2,Kraftvärmeprod!$B$1:$VX$1,0),FALSE)/1,0)-IFERROR(VLOOKUP($B274,'Slutlig allokering kvv'!$B$2:$BX$550,MATCH(V$2,'Slutlig allokering kvv'!$B$1:$BX$1,0),FALSE)/1,0))</f>
        <v/>
      </c>
      <c r="W274" t="str">
        <f>IF($D274="","",IFERROR(VLOOKUP($B274,Kraftvärmeprod!$B$1:$BX$550,MATCH(W$2,Kraftvärmeprod!$B$1:$VX$1,0),FALSE)/1,0)-IFERROR(VLOOKUP($B274,'Slutlig allokering kvv'!$B$2:$BX$550,MATCH(W$2,'Slutlig allokering kvv'!$B$1:$BX$1,0),FALSE)/1,0))</f>
        <v/>
      </c>
      <c r="X274" t="str">
        <f>IF($D274="","",IFERROR(VLOOKUP($B274,Kraftvärmeprod!$B$1:$BX$550,MATCH(X$2,Kraftvärmeprod!$B$1:$VX$1,0),FALSE)/1,0)-IFERROR(VLOOKUP($B274,'Slutlig allokering kvv'!$B$2:$BX$550,MATCH(X$2,'Slutlig allokering kvv'!$B$1:$BX$1,0),FALSE)/1,0))</f>
        <v/>
      </c>
      <c r="Y274" t="str">
        <f>IF($D274="","",IFERROR(VLOOKUP($B274,Kraftvärmeprod!$B$1:$BX$550,MATCH(Y$2,Kraftvärmeprod!$B$1:$VX$1,0),FALSE)/1,0)-IFERROR(VLOOKUP($B274,'Slutlig allokering kvv'!$B$2:$BX$550,MATCH(Y$2,'Slutlig allokering kvv'!$B$1:$BX$1,0),FALSE)/1,0))</f>
        <v/>
      </c>
      <c r="Z274" t="str">
        <f>IF($D274="","",IFERROR(VLOOKUP($B274,Kraftvärmeprod!$B$1:$BX$550,MATCH(Z$2,Kraftvärmeprod!$B$1:$VX$1,0),FALSE)/1,0)-IFERROR(VLOOKUP($B274,'Slutlig allokering kvv'!$B$2:$BX$550,MATCH(Z$2,'Slutlig allokering kvv'!$B$1:$BX$1,0),FALSE)/1,0))</f>
        <v/>
      </c>
      <c r="AA274" t="str">
        <f>IF($D274="","",IFERROR(VLOOKUP($B274,Kraftvärmeprod!$B$1:$BX$550,MATCH(AA$2,Kraftvärmeprod!$B$1:$VX$1,0),FALSE)/1,0)-IFERROR(VLOOKUP($B274,'Slutlig allokering kvv'!$B$2:$BX$550,MATCH(AA$2,'Slutlig allokering kvv'!$B$1:$BX$1,0),FALSE)/1,0))</f>
        <v/>
      </c>
      <c r="AB274" t="str">
        <f>IF($D274="","",IFERROR(VLOOKUP($B274,Kraftvärmeprod!$B$1:$BX$550,MATCH(AB$2,Kraftvärmeprod!$B$1:$VX$1,0),FALSE)/1,0)-IFERROR(VLOOKUP($B274,'Slutlig allokering kvv'!$B$2:$BX$550,MATCH(AB$2,'Slutlig allokering kvv'!$B$1:$BX$1,0),FALSE)/1,0))</f>
        <v/>
      </c>
      <c r="AC274" t="str">
        <f>IF($D274="","",IFERROR(VLOOKUP($B274,Kraftvärmeprod!$B$1:$BX$550,MATCH(AC$2,Kraftvärmeprod!$B$1:$VX$1,0),FALSE)/1,0)-IFERROR(VLOOKUP($B274,'Slutlig allokering kvv'!$B$2:$BX$550,MATCH(AC$2,'Slutlig allokering kvv'!$B$1:$BX$1,0),FALSE)/1,0))</f>
        <v/>
      </c>
      <c r="AD274" t="str">
        <f>IF($D274="","",IFERROR(VLOOKUP($B274,Kraftvärmeprod!$B$1:$BX$550,MATCH(AD$2,Kraftvärmeprod!$B$1:$VX$1,0),FALSE)/1,0)-IFERROR(VLOOKUP($B274,'Slutlig allokering kvv'!$B$2:$BX$550,MATCH(AD$2,'Slutlig allokering kvv'!$B$1:$BX$1,0),FALSE)/1,0))</f>
        <v/>
      </c>
      <c r="AE274" t="str">
        <f>IF($D274="","",IFERROR(VLOOKUP($B274,Miljö!$B$1:$E$550,MATCH("Hjälpel kraftvärme (GWh)",Miljö!$B$1:$E$1,0),FALSE)/1,0)-IFERROR(VLOOKUP($B274,'Slutlig allokering kvv'!$B$2:$BX$549,MATCH(AE$2,'Slutlig allokering kvv'!$B$1:$BX$1,0),FALSE)/1,0))</f>
        <v/>
      </c>
      <c r="AI274" s="274">
        <f t="shared" si="16"/>
        <v>0</v>
      </c>
      <c r="AK274">
        <f>IFERROR(VLOOKUP($B274,'Slutlig allokering kvv'!$B$2:$AX$549,MATCH("Summa slutlig allokerad tillförd energi (utan hjälpel och rökgaskondensering):",'Slutlig allokering kvv'!$B$1:$AX$1,0),FALSE)/1,"")</f>
        <v>0</v>
      </c>
      <c r="AM274" s="275" t="str">
        <f>IFERROR(1-VLOOKUP($B274,'Slutlig allokering kvv'!$B$2:$AX$549,MATCH("Andel av bränsle i kvv som allokerats till värme, exklusive rökgaskondensering och hjälpel",'Slutlig allokering kvv'!$B$1:$AX$1,0),FALSE),"")</f>
        <v/>
      </c>
      <c r="AO274" s="115" t="str">
        <f t="shared" si="17"/>
        <v/>
      </c>
      <c r="AP274" s="276" t="str">
        <f t="shared" si="18"/>
        <v/>
      </c>
      <c r="AR274" s="115" t="str">
        <f t="shared" si="19"/>
        <v/>
      </c>
    </row>
    <row r="275" spans="1:44">
      <c r="A275" t="s">
        <v>393</v>
      </c>
      <c r="B275" t="s">
        <v>437</v>
      </c>
      <c r="C275" t="str">
        <f>IFERROR(VLOOKUP($B275,Kraftvärmeprod!$B$1:$AH$479,MATCH(C$2,Kraftvärmeprod!$B$1:$AG$1,0),FALSE)/1,"")</f>
        <v/>
      </c>
      <c r="D275" t="str">
        <f>IFERROR(VLOOKUP($B275,Kraftvärmeprod!$B$1:$AH$479,MATCH(D$2,Kraftvärmeprod!$B$1:$AG$1,0),FALSE)/1,"")</f>
        <v/>
      </c>
      <c r="F275" t="str">
        <f>IF($D275="","",IFERROR(VLOOKUP($B275,Kraftvärmeprod!$B$1:$BX$550,MATCH(F$2,Kraftvärmeprod!$B$1:$VX$1,0),FALSE)/1,0)-IFERROR(VLOOKUP($B275,'Slutlig allokering kvv'!$B$2:$BX$550,MATCH(F$2,'Slutlig allokering kvv'!$B$1:$BX$1,0),FALSE)/1,0))</f>
        <v/>
      </c>
      <c r="G275" t="str">
        <f>IF($D275="","",IFERROR(VLOOKUP($B275,Kraftvärmeprod!$B$1:$BX$550,MATCH(G$2,Kraftvärmeprod!$B$1:$VX$1,0),FALSE)/1,0)-IFERROR(VLOOKUP($B275,'Slutlig allokering kvv'!$B$2:$BX$550,MATCH(G$2,'Slutlig allokering kvv'!$B$1:$BX$1,0),FALSE)/1,0))</f>
        <v/>
      </c>
      <c r="H275" t="str">
        <f>IF($D275="","",IFERROR(VLOOKUP($B275,Kraftvärmeprod!$B$1:$BX$550,MATCH(H$2,Kraftvärmeprod!$B$1:$VX$1,0),FALSE)/1,0)-IFERROR(VLOOKUP($B275,'Slutlig allokering kvv'!$B$2:$BX$550,MATCH(H$2,'Slutlig allokering kvv'!$B$1:$BX$1,0),FALSE)/1,0))</f>
        <v/>
      </c>
      <c r="I275" t="str">
        <f>IF($D275="","",IFERROR(VLOOKUP($B275,Kraftvärmeprod!$B$1:$BX$550,MATCH(I$2,Kraftvärmeprod!$B$1:$VX$1,0),FALSE)/1,0)-IFERROR(VLOOKUP($B275,'Slutlig allokering kvv'!$B$2:$BX$550,MATCH(I$2,'Slutlig allokering kvv'!$B$1:$BX$1,0),FALSE)/1,0))</f>
        <v/>
      </c>
      <c r="J275" t="str">
        <f>IF($D275="","",IFERROR(VLOOKUP($B275,Kraftvärmeprod!$B$1:$BX$550,MATCH(J$2,Kraftvärmeprod!$B$1:$VX$1,0),FALSE)/1,0)-IFERROR(VLOOKUP($B275,'Slutlig allokering kvv'!$B$2:$BX$550,MATCH(J$2,'Slutlig allokering kvv'!$B$1:$BX$1,0),FALSE)/1,0))</f>
        <v/>
      </c>
      <c r="K275" t="str">
        <f>IF($D275="","",IFERROR(VLOOKUP($B275,Kraftvärmeprod!$B$1:$BX$550,MATCH(K$2,Kraftvärmeprod!$B$1:$VX$1,0),FALSE)/1,0)-IFERROR(VLOOKUP($B275,'Slutlig allokering kvv'!$B$2:$BX$550,MATCH(K$2,'Slutlig allokering kvv'!$B$1:$BX$1,0),FALSE)/1,0))</f>
        <v/>
      </c>
      <c r="L275" t="str">
        <f>IF($D275="","",IFERROR(VLOOKUP($B275,Kraftvärmeprod!$B$1:$BX$550,MATCH(L$2,Kraftvärmeprod!$B$1:$VX$1,0),FALSE)/1,0)-IFERROR(VLOOKUP($B275,'Slutlig allokering kvv'!$B$2:$BX$550,MATCH(L$2,'Slutlig allokering kvv'!$B$1:$BX$1,0),FALSE)/1,0))</f>
        <v/>
      </c>
      <c r="M275" t="str">
        <f>IF($D275="","",IFERROR(VLOOKUP($B275,Kraftvärmeprod!$B$1:$BX$550,MATCH(M$2,Kraftvärmeprod!$B$1:$VX$1,0),FALSE)/1,0)-IFERROR(VLOOKUP($B275,'Slutlig allokering kvv'!$B$2:$BX$550,MATCH(M$2,'Slutlig allokering kvv'!$B$1:$BX$1,0),FALSE)/1,0))</f>
        <v/>
      </c>
      <c r="N275" t="str">
        <f>IF($D275="","",IFERROR(VLOOKUP($B275,Kraftvärmeprod!$B$1:$BX$550,MATCH(N$2,Kraftvärmeprod!$B$1:$VX$1,0),FALSE)/1,0)-IFERROR(VLOOKUP($B275,'Slutlig allokering kvv'!$B$2:$BX$550,MATCH(N$2,'Slutlig allokering kvv'!$B$1:$BX$1,0),FALSE)/1,0))</f>
        <v/>
      </c>
      <c r="O275" t="str">
        <f>IF($D275="","",IFERROR(VLOOKUP($B275,Kraftvärmeprod!$B$1:$BX$550,MATCH(O$2,Kraftvärmeprod!$B$1:$VX$1,0),FALSE)/1,0)-IFERROR(VLOOKUP($B275,'Slutlig allokering kvv'!$B$2:$BX$550,MATCH(O$2,'Slutlig allokering kvv'!$B$1:$BX$1,0),FALSE)/1,0))</f>
        <v/>
      </c>
      <c r="P275" t="str">
        <f>IF($D275="","",IFERROR(VLOOKUP($B275,Kraftvärmeprod!$B$1:$BX$550,MATCH(P$2,Kraftvärmeprod!$B$1:$VX$1,0),FALSE)/1,0)-IFERROR(VLOOKUP($B275,'Slutlig allokering kvv'!$B$2:$BX$550,MATCH(P$2,'Slutlig allokering kvv'!$B$1:$BX$1,0),FALSE)/1,0))</f>
        <v/>
      </c>
      <c r="Q275" t="str">
        <f>IF($D275="","",IFERROR(VLOOKUP($B275,Kraftvärmeprod!$B$1:$BX$550,MATCH(Q$2,Kraftvärmeprod!$B$1:$VX$1,0),FALSE)/1,0)-IFERROR(VLOOKUP($B275,'Slutlig allokering kvv'!$B$2:$BX$550,MATCH(Q$2,'Slutlig allokering kvv'!$B$1:$BX$1,0),FALSE)/1,0))</f>
        <v/>
      </c>
      <c r="R275" t="str">
        <f>IF($D275="","",IFERROR(VLOOKUP($B275,Kraftvärmeprod!$B$1:$BX$550,MATCH(R$2,Kraftvärmeprod!$B$1:$VX$1,0),FALSE)/1,0)-IFERROR(VLOOKUP($B275,'Slutlig allokering kvv'!$B$2:$BX$550,MATCH(R$2,'Slutlig allokering kvv'!$B$1:$BX$1,0),FALSE)/1,0))</f>
        <v/>
      </c>
      <c r="S275" t="str">
        <f>IF($D275="","",IFERROR(VLOOKUP($B275,Kraftvärmeprod!$B$1:$BX$550,MATCH(S$2,Kraftvärmeprod!$B$1:$VX$1,0),FALSE)/1,0)-IFERROR(VLOOKUP($B275,'Slutlig allokering kvv'!$B$2:$BX$550,MATCH(S$2,'Slutlig allokering kvv'!$B$1:$BX$1,0),FALSE)/1,0))</f>
        <v/>
      </c>
      <c r="T275" t="str">
        <f>IF($D275="","",IFERROR(VLOOKUP($B275,Kraftvärmeprod!$B$1:$BX$550,MATCH(T$2,Kraftvärmeprod!$B$1:$VX$1,0),FALSE)/1,0)-IFERROR(VLOOKUP($B275,'Slutlig allokering kvv'!$B$2:$BX$550,MATCH(T$2,'Slutlig allokering kvv'!$B$1:$BX$1,0),FALSE)/1,0))</f>
        <v/>
      </c>
      <c r="U275" t="str">
        <f>IF($D275="","",IFERROR(VLOOKUP($B275,Kraftvärmeprod!$B$1:$BX$550,MATCH(U$2,Kraftvärmeprod!$B$1:$VX$1,0),FALSE)/1,0)-IFERROR(VLOOKUP($B275,'Slutlig allokering kvv'!$B$2:$BX$550,MATCH(U$2,'Slutlig allokering kvv'!$B$1:$BX$1,0),FALSE)/1,0))</f>
        <v/>
      </c>
      <c r="V275" t="str">
        <f>IF($D275="","",IFERROR(VLOOKUP($B275,Kraftvärmeprod!$B$1:$BX$550,MATCH(V$2,Kraftvärmeprod!$B$1:$VX$1,0),FALSE)/1,0)-IFERROR(VLOOKUP($B275,'Slutlig allokering kvv'!$B$2:$BX$550,MATCH(V$2,'Slutlig allokering kvv'!$B$1:$BX$1,0),FALSE)/1,0))</f>
        <v/>
      </c>
      <c r="W275" t="str">
        <f>IF($D275="","",IFERROR(VLOOKUP($B275,Kraftvärmeprod!$B$1:$BX$550,MATCH(W$2,Kraftvärmeprod!$B$1:$VX$1,0),FALSE)/1,0)-IFERROR(VLOOKUP($B275,'Slutlig allokering kvv'!$B$2:$BX$550,MATCH(W$2,'Slutlig allokering kvv'!$B$1:$BX$1,0),FALSE)/1,0))</f>
        <v/>
      </c>
      <c r="X275" t="str">
        <f>IF($D275="","",IFERROR(VLOOKUP($B275,Kraftvärmeprod!$B$1:$BX$550,MATCH(X$2,Kraftvärmeprod!$B$1:$VX$1,0),FALSE)/1,0)-IFERROR(VLOOKUP($B275,'Slutlig allokering kvv'!$B$2:$BX$550,MATCH(X$2,'Slutlig allokering kvv'!$B$1:$BX$1,0),FALSE)/1,0))</f>
        <v/>
      </c>
      <c r="Y275" t="str">
        <f>IF($D275="","",IFERROR(VLOOKUP($B275,Kraftvärmeprod!$B$1:$BX$550,MATCH(Y$2,Kraftvärmeprod!$B$1:$VX$1,0),FALSE)/1,0)-IFERROR(VLOOKUP($B275,'Slutlig allokering kvv'!$B$2:$BX$550,MATCH(Y$2,'Slutlig allokering kvv'!$B$1:$BX$1,0),FALSE)/1,0))</f>
        <v/>
      </c>
      <c r="Z275" t="str">
        <f>IF($D275="","",IFERROR(VLOOKUP($B275,Kraftvärmeprod!$B$1:$BX$550,MATCH(Z$2,Kraftvärmeprod!$B$1:$VX$1,0),FALSE)/1,0)-IFERROR(VLOOKUP($B275,'Slutlig allokering kvv'!$B$2:$BX$550,MATCH(Z$2,'Slutlig allokering kvv'!$B$1:$BX$1,0),FALSE)/1,0))</f>
        <v/>
      </c>
      <c r="AA275" t="str">
        <f>IF($D275="","",IFERROR(VLOOKUP($B275,Kraftvärmeprod!$B$1:$BX$550,MATCH(AA$2,Kraftvärmeprod!$B$1:$VX$1,0),FALSE)/1,0)-IFERROR(VLOOKUP($B275,'Slutlig allokering kvv'!$B$2:$BX$550,MATCH(AA$2,'Slutlig allokering kvv'!$B$1:$BX$1,0),FALSE)/1,0))</f>
        <v/>
      </c>
      <c r="AB275" t="str">
        <f>IF($D275="","",IFERROR(VLOOKUP($B275,Kraftvärmeprod!$B$1:$BX$550,MATCH(AB$2,Kraftvärmeprod!$B$1:$VX$1,0),FALSE)/1,0)-IFERROR(VLOOKUP($B275,'Slutlig allokering kvv'!$B$2:$BX$550,MATCH(AB$2,'Slutlig allokering kvv'!$B$1:$BX$1,0),FALSE)/1,0))</f>
        <v/>
      </c>
      <c r="AC275" t="str">
        <f>IF($D275="","",IFERROR(VLOOKUP($B275,Kraftvärmeprod!$B$1:$BX$550,MATCH(AC$2,Kraftvärmeprod!$B$1:$VX$1,0),FALSE)/1,0)-IFERROR(VLOOKUP($B275,'Slutlig allokering kvv'!$B$2:$BX$550,MATCH(AC$2,'Slutlig allokering kvv'!$B$1:$BX$1,0),FALSE)/1,0))</f>
        <v/>
      </c>
      <c r="AD275" t="str">
        <f>IF($D275="","",IFERROR(VLOOKUP($B275,Kraftvärmeprod!$B$1:$BX$550,MATCH(AD$2,Kraftvärmeprod!$B$1:$VX$1,0),FALSE)/1,0)-IFERROR(VLOOKUP($B275,'Slutlig allokering kvv'!$B$2:$BX$550,MATCH(AD$2,'Slutlig allokering kvv'!$B$1:$BX$1,0),FALSE)/1,0))</f>
        <v/>
      </c>
      <c r="AE275" t="str">
        <f>IF($D275="","",IFERROR(VLOOKUP($B275,Miljö!$B$1:$E$550,MATCH("Hjälpel kraftvärme (GWh)",Miljö!$B$1:$E$1,0),FALSE)/1,0)-IFERROR(VLOOKUP($B275,'Slutlig allokering kvv'!$B$2:$BX$549,MATCH(AE$2,'Slutlig allokering kvv'!$B$1:$BX$1,0),FALSE)/1,0))</f>
        <v/>
      </c>
      <c r="AI275" s="274">
        <f t="shared" si="16"/>
        <v>0</v>
      </c>
      <c r="AK275">
        <f>IFERROR(VLOOKUP($B275,'Slutlig allokering kvv'!$B$2:$AX$549,MATCH("Summa slutlig allokerad tillförd energi (utan hjälpel och rökgaskondensering):",'Slutlig allokering kvv'!$B$1:$AX$1,0),FALSE)/1,"")</f>
        <v>0</v>
      </c>
      <c r="AM275" s="275" t="str">
        <f>IFERROR(1-VLOOKUP($B275,'Slutlig allokering kvv'!$B$2:$AX$549,MATCH("Andel av bränsle i kvv som allokerats till värme, exklusive rökgaskondensering och hjälpel",'Slutlig allokering kvv'!$B$1:$AX$1,0),FALSE),"")</f>
        <v/>
      </c>
      <c r="AO275" s="115" t="str">
        <f t="shared" si="17"/>
        <v/>
      </c>
      <c r="AP275" s="276" t="str">
        <f t="shared" si="18"/>
        <v/>
      </c>
      <c r="AR275" s="115" t="str">
        <f t="shared" si="19"/>
        <v/>
      </c>
    </row>
    <row r="276" spans="1:44">
      <c r="A276" t="s">
        <v>393</v>
      </c>
      <c r="B276" t="s">
        <v>438</v>
      </c>
      <c r="C276" t="str">
        <f>IFERROR(VLOOKUP($B276,Kraftvärmeprod!$B$1:$AH$479,MATCH(C$2,Kraftvärmeprod!$B$1:$AG$1,0),FALSE)/1,"")</f>
        <v/>
      </c>
      <c r="D276" t="str">
        <f>IFERROR(VLOOKUP($B276,Kraftvärmeprod!$B$1:$AH$479,MATCH(D$2,Kraftvärmeprod!$B$1:$AG$1,0),FALSE)/1,"")</f>
        <v/>
      </c>
      <c r="F276" t="str">
        <f>IF($D276="","",IFERROR(VLOOKUP($B276,Kraftvärmeprod!$B$1:$BX$550,MATCH(F$2,Kraftvärmeprod!$B$1:$VX$1,0),FALSE)/1,0)-IFERROR(VLOOKUP($B276,'Slutlig allokering kvv'!$B$2:$BX$550,MATCH(F$2,'Slutlig allokering kvv'!$B$1:$BX$1,0),FALSE)/1,0))</f>
        <v/>
      </c>
      <c r="G276" t="str">
        <f>IF($D276="","",IFERROR(VLOOKUP($B276,Kraftvärmeprod!$B$1:$BX$550,MATCH(G$2,Kraftvärmeprod!$B$1:$VX$1,0),FALSE)/1,0)-IFERROR(VLOOKUP($B276,'Slutlig allokering kvv'!$B$2:$BX$550,MATCH(G$2,'Slutlig allokering kvv'!$B$1:$BX$1,0),FALSE)/1,0))</f>
        <v/>
      </c>
      <c r="H276" t="str">
        <f>IF($D276="","",IFERROR(VLOOKUP($B276,Kraftvärmeprod!$B$1:$BX$550,MATCH(H$2,Kraftvärmeprod!$B$1:$VX$1,0),FALSE)/1,0)-IFERROR(VLOOKUP($B276,'Slutlig allokering kvv'!$B$2:$BX$550,MATCH(H$2,'Slutlig allokering kvv'!$B$1:$BX$1,0),FALSE)/1,0))</f>
        <v/>
      </c>
      <c r="I276" t="str">
        <f>IF($D276="","",IFERROR(VLOOKUP($B276,Kraftvärmeprod!$B$1:$BX$550,MATCH(I$2,Kraftvärmeprod!$B$1:$VX$1,0),FALSE)/1,0)-IFERROR(VLOOKUP($B276,'Slutlig allokering kvv'!$B$2:$BX$550,MATCH(I$2,'Slutlig allokering kvv'!$B$1:$BX$1,0),FALSE)/1,0))</f>
        <v/>
      </c>
      <c r="J276" t="str">
        <f>IF($D276="","",IFERROR(VLOOKUP($B276,Kraftvärmeprod!$B$1:$BX$550,MATCH(J$2,Kraftvärmeprod!$B$1:$VX$1,0),FALSE)/1,0)-IFERROR(VLOOKUP($B276,'Slutlig allokering kvv'!$B$2:$BX$550,MATCH(J$2,'Slutlig allokering kvv'!$B$1:$BX$1,0),FALSE)/1,0))</f>
        <v/>
      </c>
      <c r="K276" t="str">
        <f>IF($D276="","",IFERROR(VLOOKUP($B276,Kraftvärmeprod!$B$1:$BX$550,MATCH(K$2,Kraftvärmeprod!$B$1:$VX$1,0),FALSE)/1,0)-IFERROR(VLOOKUP($B276,'Slutlig allokering kvv'!$B$2:$BX$550,MATCH(K$2,'Slutlig allokering kvv'!$B$1:$BX$1,0),FALSE)/1,0))</f>
        <v/>
      </c>
      <c r="L276" t="str">
        <f>IF($D276="","",IFERROR(VLOOKUP($B276,Kraftvärmeprod!$B$1:$BX$550,MATCH(L$2,Kraftvärmeprod!$B$1:$VX$1,0),FALSE)/1,0)-IFERROR(VLOOKUP($B276,'Slutlig allokering kvv'!$B$2:$BX$550,MATCH(L$2,'Slutlig allokering kvv'!$B$1:$BX$1,0),FALSE)/1,0))</f>
        <v/>
      </c>
      <c r="M276" t="str">
        <f>IF($D276="","",IFERROR(VLOOKUP($B276,Kraftvärmeprod!$B$1:$BX$550,MATCH(M$2,Kraftvärmeprod!$B$1:$VX$1,0),FALSE)/1,0)-IFERROR(VLOOKUP($B276,'Slutlig allokering kvv'!$B$2:$BX$550,MATCH(M$2,'Slutlig allokering kvv'!$B$1:$BX$1,0),FALSE)/1,0))</f>
        <v/>
      </c>
      <c r="N276" t="str">
        <f>IF($D276="","",IFERROR(VLOOKUP($B276,Kraftvärmeprod!$B$1:$BX$550,MATCH(N$2,Kraftvärmeprod!$B$1:$VX$1,0),FALSE)/1,0)-IFERROR(VLOOKUP($B276,'Slutlig allokering kvv'!$B$2:$BX$550,MATCH(N$2,'Slutlig allokering kvv'!$B$1:$BX$1,0),FALSE)/1,0))</f>
        <v/>
      </c>
      <c r="O276" t="str">
        <f>IF($D276="","",IFERROR(VLOOKUP($B276,Kraftvärmeprod!$B$1:$BX$550,MATCH(O$2,Kraftvärmeprod!$B$1:$VX$1,0),FALSE)/1,0)-IFERROR(VLOOKUP($B276,'Slutlig allokering kvv'!$B$2:$BX$550,MATCH(O$2,'Slutlig allokering kvv'!$B$1:$BX$1,0),FALSE)/1,0))</f>
        <v/>
      </c>
      <c r="P276" t="str">
        <f>IF($D276="","",IFERROR(VLOOKUP($B276,Kraftvärmeprod!$B$1:$BX$550,MATCH(P$2,Kraftvärmeprod!$B$1:$VX$1,0),FALSE)/1,0)-IFERROR(VLOOKUP($B276,'Slutlig allokering kvv'!$B$2:$BX$550,MATCH(P$2,'Slutlig allokering kvv'!$B$1:$BX$1,0),FALSE)/1,0))</f>
        <v/>
      </c>
      <c r="Q276" t="str">
        <f>IF($D276="","",IFERROR(VLOOKUP($B276,Kraftvärmeprod!$B$1:$BX$550,MATCH(Q$2,Kraftvärmeprod!$B$1:$VX$1,0),FALSE)/1,0)-IFERROR(VLOOKUP($B276,'Slutlig allokering kvv'!$B$2:$BX$550,MATCH(Q$2,'Slutlig allokering kvv'!$B$1:$BX$1,0),FALSE)/1,0))</f>
        <v/>
      </c>
      <c r="R276" t="str">
        <f>IF($D276="","",IFERROR(VLOOKUP($B276,Kraftvärmeprod!$B$1:$BX$550,MATCH(R$2,Kraftvärmeprod!$B$1:$VX$1,0),FALSE)/1,0)-IFERROR(VLOOKUP($B276,'Slutlig allokering kvv'!$B$2:$BX$550,MATCH(R$2,'Slutlig allokering kvv'!$B$1:$BX$1,0),FALSE)/1,0))</f>
        <v/>
      </c>
      <c r="S276" t="str">
        <f>IF($D276="","",IFERROR(VLOOKUP($B276,Kraftvärmeprod!$B$1:$BX$550,MATCH(S$2,Kraftvärmeprod!$B$1:$VX$1,0),FALSE)/1,0)-IFERROR(VLOOKUP($B276,'Slutlig allokering kvv'!$B$2:$BX$550,MATCH(S$2,'Slutlig allokering kvv'!$B$1:$BX$1,0),FALSE)/1,0))</f>
        <v/>
      </c>
      <c r="T276" t="str">
        <f>IF($D276="","",IFERROR(VLOOKUP($B276,Kraftvärmeprod!$B$1:$BX$550,MATCH(T$2,Kraftvärmeprod!$B$1:$VX$1,0),FALSE)/1,0)-IFERROR(VLOOKUP($B276,'Slutlig allokering kvv'!$B$2:$BX$550,MATCH(T$2,'Slutlig allokering kvv'!$B$1:$BX$1,0),FALSE)/1,0))</f>
        <v/>
      </c>
      <c r="U276" t="str">
        <f>IF($D276="","",IFERROR(VLOOKUP($B276,Kraftvärmeprod!$B$1:$BX$550,MATCH(U$2,Kraftvärmeprod!$B$1:$VX$1,0),FALSE)/1,0)-IFERROR(VLOOKUP($B276,'Slutlig allokering kvv'!$B$2:$BX$550,MATCH(U$2,'Slutlig allokering kvv'!$B$1:$BX$1,0),FALSE)/1,0))</f>
        <v/>
      </c>
      <c r="V276" t="str">
        <f>IF($D276="","",IFERROR(VLOOKUP($B276,Kraftvärmeprod!$B$1:$BX$550,MATCH(V$2,Kraftvärmeprod!$B$1:$VX$1,0),FALSE)/1,0)-IFERROR(VLOOKUP($B276,'Slutlig allokering kvv'!$B$2:$BX$550,MATCH(V$2,'Slutlig allokering kvv'!$B$1:$BX$1,0),FALSE)/1,0))</f>
        <v/>
      </c>
      <c r="W276" t="str">
        <f>IF($D276="","",IFERROR(VLOOKUP($B276,Kraftvärmeprod!$B$1:$BX$550,MATCH(W$2,Kraftvärmeprod!$B$1:$VX$1,0),FALSE)/1,0)-IFERROR(VLOOKUP($B276,'Slutlig allokering kvv'!$B$2:$BX$550,MATCH(W$2,'Slutlig allokering kvv'!$B$1:$BX$1,0),FALSE)/1,0))</f>
        <v/>
      </c>
      <c r="X276" t="str">
        <f>IF($D276="","",IFERROR(VLOOKUP($B276,Kraftvärmeprod!$B$1:$BX$550,MATCH(X$2,Kraftvärmeprod!$B$1:$VX$1,0),FALSE)/1,0)-IFERROR(VLOOKUP($B276,'Slutlig allokering kvv'!$B$2:$BX$550,MATCH(X$2,'Slutlig allokering kvv'!$B$1:$BX$1,0),FALSE)/1,0))</f>
        <v/>
      </c>
      <c r="Y276" t="str">
        <f>IF($D276="","",IFERROR(VLOOKUP($B276,Kraftvärmeprod!$B$1:$BX$550,MATCH(Y$2,Kraftvärmeprod!$B$1:$VX$1,0),FALSE)/1,0)-IFERROR(VLOOKUP($B276,'Slutlig allokering kvv'!$B$2:$BX$550,MATCH(Y$2,'Slutlig allokering kvv'!$B$1:$BX$1,0),FALSE)/1,0))</f>
        <v/>
      </c>
      <c r="Z276" t="str">
        <f>IF($D276="","",IFERROR(VLOOKUP($B276,Kraftvärmeprod!$B$1:$BX$550,MATCH(Z$2,Kraftvärmeprod!$B$1:$VX$1,0),FALSE)/1,0)-IFERROR(VLOOKUP($B276,'Slutlig allokering kvv'!$B$2:$BX$550,MATCH(Z$2,'Slutlig allokering kvv'!$B$1:$BX$1,0),FALSE)/1,0))</f>
        <v/>
      </c>
      <c r="AA276" t="str">
        <f>IF($D276="","",IFERROR(VLOOKUP($B276,Kraftvärmeprod!$B$1:$BX$550,MATCH(AA$2,Kraftvärmeprod!$B$1:$VX$1,0),FALSE)/1,0)-IFERROR(VLOOKUP($B276,'Slutlig allokering kvv'!$B$2:$BX$550,MATCH(AA$2,'Slutlig allokering kvv'!$B$1:$BX$1,0),FALSE)/1,0))</f>
        <v/>
      </c>
      <c r="AB276" t="str">
        <f>IF($D276="","",IFERROR(VLOOKUP($B276,Kraftvärmeprod!$B$1:$BX$550,MATCH(AB$2,Kraftvärmeprod!$B$1:$VX$1,0),FALSE)/1,0)-IFERROR(VLOOKUP($B276,'Slutlig allokering kvv'!$B$2:$BX$550,MATCH(AB$2,'Slutlig allokering kvv'!$B$1:$BX$1,0),FALSE)/1,0))</f>
        <v/>
      </c>
      <c r="AC276" t="str">
        <f>IF($D276="","",IFERROR(VLOOKUP($B276,Kraftvärmeprod!$B$1:$BX$550,MATCH(AC$2,Kraftvärmeprod!$B$1:$VX$1,0),FALSE)/1,0)-IFERROR(VLOOKUP($B276,'Slutlig allokering kvv'!$B$2:$BX$550,MATCH(AC$2,'Slutlig allokering kvv'!$B$1:$BX$1,0),FALSE)/1,0))</f>
        <v/>
      </c>
      <c r="AD276" t="str">
        <f>IF($D276="","",IFERROR(VLOOKUP($B276,Kraftvärmeprod!$B$1:$BX$550,MATCH(AD$2,Kraftvärmeprod!$B$1:$VX$1,0),FALSE)/1,0)-IFERROR(VLOOKUP($B276,'Slutlig allokering kvv'!$B$2:$BX$550,MATCH(AD$2,'Slutlig allokering kvv'!$B$1:$BX$1,0),FALSE)/1,0))</f>
        <v/>
      </c>
      <c r="AE276" t="str">
        <f>IF($D276="","",IFERROR(VLOOKUP($B276,Miljö!$B$1:$E$550,MATCH("Hjälpel kraftvärme (GWh)",Miljö!$B$1:$E$1,0),FALSE)/1,0)-IFERROR(VLOOKUP($B276,'Slutlig allokering kvv'!$B$2:$BX$549,MATCH(AE$2,'Slutlig allokering kvv'!$B$1:$BX$1,0),FALSE)/1,0))</f>
        <v/>
      </c>
      <c r="AI276" s="274">
        <f t="shared" si="16"/>
        <v>0</v>
      </c>
      <c r="AK276">
        <f>IFERROR(VLOOKUP($B276,'Slutlig allokering kvv'!$B$2:$AX$549,MATCH("Summa slutlig allokerad tillförd energi (utan hjälpel och rökgaskondensering):",'Slutlig allokering kvv'!$B$1:$AX$1,0),FALSE)/1,"")</f>
        <v>0</v>
      </c>
      <c r="AM276" s="275" t="str">
        <f>IFERROR(1-VLOOKUP($B276,'Slutlig allokering kvv'!$B$2:$AX$549,MATCH("Andel av bränsle i kvv som allokerats till värme, exklusive rökgaskondensering och hjälpel",'Slutlig allokering kvv'!$B$1:$AX$1,0),FALSE),"")</f>
        <v/>
      </c>
      <c r="AO276" s="115" t="str">
        <f t="shared" si="17"/>
        <v/>
      </c>
      <c r="AP276" s="276" t="str">
        <f t="shared" si="18"/>
        <v/>
      </c>
      <c r="AR276" s="115" t="str">
        <f t="shared" si="19"/>
        <v/>
      </c>
    </row>
    <row r="277" spans="1:44">
      <c r="A277" t="s">
        <v>393</v>
      </c>
      <c r="B277" t="s">
        <v>439</v>
      </c>
      <c r="C277" t="str">
        <f>IFERROR(VLOOKUP($B277,Kraftvärmeprod!$B$1:$AH$479,MATCH(C$2,Kraftvärmeprod!$B$1:$AG$1,0),FALSE)/1,"")</f>
        <v/>
      </c>
      <c r="D277" t="str">
        <f>IFERROR(VLOOKUP($B277,Kraftvärmeprod!$B$1:$AH$479,MATCH(D$2,Kraftvärmeprod!$B$1:$AG$1,0),FALSE)/1,"")</f>
        <v/>
      </c>
      <c r="F277" t="str">
        <f>IF($D277="","",IFERROR(VLOOKUP($B277,Kraftvärmeprod!$B$1:$BX$550,MATCH(F$2,Kraftvärmeprod!$B$1:$VX$1,0),FALSE)/1,0)-IFERROR(VLOOKUP($B277,'Slutlig allokering kvv'!$B$2:$BX$550,MATCH(F$2,'Slutlig allokering kvv'!$B$1:$BX$1,0),FALSE)/1,0))</f>
        <v/>
      </c>
      <c r="G277" t="str">
        <f>IF($D277="","",IFERROR(VLOOKUP($B277,Kraftvärmeprod!$B$1:$BX$550,MATCH(G$2,Kraftvärmeprod!$B$1:$VX$1,0),FALSE)/1,0)-IFERROR(VLOOKUP($B277,'Slutlig allokering kvv'!$B$2:$BX$550,MATCH(G$2,'Slutlig allokering kvv'!$B$1:$BX$1,0),FALSE)/1,0))</f>
        <v/>
      </c>
      <c r="H277" t="str">
        <f>IF($D277="","",IFERROR(VLOOKUP($B277,Kraftvärmeprod!$B$1:$BX$550,MATCH(H$2,Kraftvärmeprod!$B$1:$VX$1,0),FALSE)/1,0)-IFERROR(VLOOKUP($B277,'Slutlig allokering kvv'!$B$2:$BX$550,MATCH(H$2,'Slutlig allokering kvv'!$B$1:$BX$1,0),FALSE)/1,0))</f>
        <v/>
      </c>
      <c r="I277" t="str">
        <f>IF($D277="","",IFERROR(VLOOKUP($B277,Kraftvärmeprod!$B$1:$BX$550,MATCH(I$2,Kraftvärmeprod!$B$1:$VX$1,0),FALSE)/1,0)-IFERROR(VLOOKUP($B277,'Slutlig allokering kvv'!$B$2:$BX$550,MATCH(I$2,'Slutlig allokering kvv'!$B$1:$BX$1,0),FALSE)/1,0))</f>
        <v/>
      </c>
      <c r="J277" t="str">
        <f>IF($D277="","",IFERROR(VLOOKUP($B277,Kraftvärmeprod!$B$1:$BX$550,MATCH(J$2,Kraftvärmeprod!$B$1:$VX$1,0),FALSE)/1,0)-IFERROR(VLOOKUP($B277,'Slutlig allokering kvv'!$B$2:$BX$550,MATCH(J$2,'Slutlig allokering kvv'!$B$1:$BX$1,0),FALSE)/1,0))</f>
        <v/>
      </c>
      <c r="K277" t="str">
        <f>IF($D277="","",IFERROR(VLOOKUP($B277,Kraftvärmeprod!$B$1:$BX$550,MATCH(K$2,Kraftvärmeprod!$B$1:$VX$1,0),FALSE)/1,0)-IFERROR(VLOOKUP($B277,'Slutlig allokering kvv'!$B$2:$BX$550,MATCH(K$2,'Slutlig allokering kvv'!$B$1:$BX$1,0),FALSE)/1,0))</f>
        <v/>
      </c>
      <c r="L277" t="str">
        <f>IF($D277="","",IFERROR(VLOOKUP($B277,Kraftvärmeprod!$B$1:$BX$550,MATCH(L$2,Kraftvärmeprod!$B$1:$VX$1,0),FALSE)/1,0)-IFERROR(VLOOKUP($B277,'Slutlig allokering kvv'!$B$2:$BX$550,MATCH(L$2,'Slutlig allokering kvv'!$B$1:$BX$1,0),FALSE)/1,0))</f>
        <v/>
      </c>
      <c r="M277" t="str">
        <f>IF($D277="","",IFERROR(VLOOKUP($B277,Kraftvärmeprod!$B$1:$BX$550,MATCH(M$2,Kraftvärmeprod!$B$1:$VX$1,0),FALSE)/1,0)-IFERROR(VLOOKUP($B277,'Slutlig allokering kvv'!$B$2:$BX$550,MATCH(M$2,'Slutlig allokering kvv'!$B$1:$BX$1,0),FALSE)/1,0))</f>
        <v/>
      </c>
      <c r="N277" t="str">
        <f>IF($D277="","",IFERROR(VLOOKUP($B277,Kraftvärmeprod!$B$1:$BX$550,MATCH(N$2,Kraftvärmeprod!$B$1:$VX$1,0),FALSE)/1,0)-IFERROR(VLOOKUP($B277,'Slutlig allokering kvv'!$B$2:$BX$550,MATCH(N$2,'Slutlig allokering kvv'!$B$1:$BX$1,0),FALSE)/1,0))</f>
        <v/>
      </c>
      <c r="O277" t="str">
        <f>IF($D277="","",IFERROR(VLOOKUP($B277,Kraftvärmeprod!$B$1:$BX$550,MATCH(O$2,Kraftvärmeprod!$B$1:$VX$1,0),FALSE)/1,0)-IFERROR(VLOOKUP($B277,'Slutlig allokering kvv'!$B$2:$BX$550,MATCH(O$2,'Slutlig allokering kvv'!$B$1:$BX$1,0),FALSE)/1,0))</f>
        <v/>
      </c>
      <c r="P277" t="str">
        <f>IF($D277="","",IFERROR(VLOOKUP($B277,Kraftvärmeprod!$B$1:$BX$550,MATCH(P$2,Kraftvärmeprod!$B$1:$VX$1,0),FALSE)/1,0)-IFERROR(VLOOKUP($B277,'Slutlig allokering kvv'!$B$2:$BX$550,MATCH(P$2,'Slutlig allokering kvv'!$B$1:$BX$1,0),FALSE)/1,0))</f>
        <v/>
      </c>
      <c r="Q277" t="str">
        <f>IF($D277="","",IFERROR(VLOOKUP($B277,Kraftvärmeprod!$B$1:$BX$550,MATCH(Q$2,Kraftvärmeprod!$B$1:$VX$1,0),FALSE)/1,0)-IFERROR(VLOOKUP($B277,'Slutlig allokering kvv'!$B$2:$BX$550,MATCH(Q$2,'Slutlig allokering kvv'!$B$1:$BX$1,0),FALSE)/1,0))</f>
        <v/>
      </c>
      <c r="R277" t="str">
        <f>IF($D277="","",IFERROR(VLOOKUP($B277,Kraftvärmeprod!$B$1:$BX$550,MATCH(R$2,Kraftvärmeprod!$B$1:$VX$1,0),FALSE)/1,0)-IFERROR(VLOOKUP($B277,'Slutlig allokering kvv'!$B$2:$BX$550,MATCH(R$2,'Slutlig allokering kvv'!$B$1:$BX$1,0),FALSE)/1,0))</f>
        <v/>
      </c>
      <c r="S277" t="str">
        <f>IF($D277="","",IFERROR(VLOOKUP($B277,Kraftvärmeprod!$B$1:$BX$550,MATCH(S$2,Kraftvärmeprod!$B$1:$VX$1,0),FALSE)/1,0)-IFERROR(VLOOKUP($B277,'Slutlig allokering kvv'!$B$2:$BX$550,MATCH(S$2,'Slutlig allokering kvv'!$B$1:$BX$1,0),FALSE)/1,0))</f>
        <v/>
      </c>
      <c r="T277" t="str">
        <f>IF($D277="","",IFERROR(VLOOKUP($B277,Kraftvärmeprod!$B$1:$BX$550,MATCH(T$2,Kraftvärmeprod!$B$1:$VX$1,0),FALSE)/1,0)-IFERROR(VLOOKUP($B277,'Slutlig allokering kvv'!$B$2:$BX$550,MATCH(T$2,'Slutlig allokering kvv'!$B$1:$BX$1,0),FALSE)/1,0))</f>
        <v/>
      </c>
      <c r="U277" t="str">
        <f>IF($D277="","",IFERROR(VLOOKUP($B277,Kraftvärmeprod!$B$1:$BX$550,MATCH(U$2,Kraftvärmeprod!$B$1:$VX$1,0),FALSE)/1,0)-IFERROR(VLOOKUP($B277,'Slutlig allokering kvv'!$B$2:$BX$550,MATCH(U$2,'Slutlig allokering kvv'!$B$1:$BX$1,0),FALSE)/1,0))</f>
        <v/>
      </c>
      <c r="V277" t="str">
        <f>IF($D277="","",IFERROR(VLOOKUP($B277,Kraftvärmeprod!$B$1:$BX$550,MATCH(V$2,Kraftvärmeprod!$B$1:$VX$1,0),FALSE)/1,0)-IFERROR(VLOOKUP($B277,'Slutlig allokering kvv'!$B$2:$BX$550,MATCH(V$2,'Slutlig allokering kvv'!$B$1:$BX$1,0),FALSE)/1,0))</f>
        <v/>
      </c>
      <c r="W277" t="str">
        <f>IF($D277="","",IFERROR(VLOOKUP($B277,Kraftvärmeprod!$B$1:$BX$550,MATCH(W$2,Kraftvärmeprod!$B$1:$VX$1,0),FALSE)/1,0)-IFERROR(VLOOKUP($B277,'Slutlig allokering kvv'!$B$2:$BX$550,MATCH(W$2,'Slutlig allokering kvv'!$B$1:$BX$1,0),FALSE)/1,0))</f>
        <v/>
      </c>
      <c r="X277" t="str">
        <f>IF($D277="","",IFERROR(VLOOKUP($B277,Kraftvärmeprod!$B$1:$BX$550,MATCH(X$2,Kraftvärmeprod!$B$1:$VX$1,0),FALSE)/1,0)-IFERROR(VLOOKUP($B277,'Slutlig allokering kvv'!$B$2:$BX$550,MATCH(X$2,'Slutlig allokering kvv'!$B$1:$BX$1,0),FALSE)/1,0))</f>
        <v/>
      </c>
      <c r="Y277" t="str">
        <f>IF($D277="","",IFERROR(VLOOKUP($B277,Kraftvärmeprod!$B$1:$BX$550,MATCH(Y$2,Kraftvärmeprod!$B$1:$VX$1,0),FALSE)/1,0)-IFERROR(VLOOKUP($B277,'Slutlig allokering kvv'!$B$2:$BX$550,MATCH(Y$2,'Slutlig allokering kvv'!$B$1:$BX$1,0),FALSE)/1,0))</f>
        <v/>
      </c>
      <c r="Z277" t="str">
        <f>IF($D277="","",IFERROR(VLOOKUP($B277,Kraftvärmeprod!$B$1:$BX$550,MATCH(Z$2,Kraftvärmeprod!$B$1:$VX$1,0),FALSE)/1,0)-IFERROR(VLOOKUP($B277,'Slutlig allokering kvv'!$B$2:$BX$550,MATCH(Z$2,'Slutlig allokering kvv'!$B$1:$BX$1,0),FALSE)/1,0))</f>
        <v/>
      </c>
      <c r="AA277" t="str">
        <f>IF($D277="","",IFERROR(VLOOKUP($B277,Kraftvärmeprod!$B$1:$BX$550,MATCH(AA$2,Kraftvärmeprod!$B$1:$VX$1,0),FALSE)/1,0)-IFERROR(VLOOKUP($B277,'Slutlig allokering kvv'!$B$2:$BX$550,MATCH(AA$2,'Slutlig allokering kvv'!$B$1:$BX$1,0),FALSE)/1,0))</f>
        <v/>
      </c>
      <c r="AB277" t="str">
        <f>IF($D277="","",IFERROR(VLOOKUP($B277,Kraftvärmeprod!$B$1:$BX$550,MATCH(AB$2,Kraftvärmeprod!$B$1:$VX$1,0),FALSE)/1,0)-IFERROR(VLOOKUP($B277,'Slutlig allokering kvv'!$B$2:$BX$550,MATCH(AB$2,'Slutlig allokering kvv'!$B$1:$BX$1,0),FALSE)/1,0))</f>
        <v/>
      </c>
      <c r="AC277" t="str">
        <f>IF($D277="","",IFERROR(VLOOKUP($B277,Kraftvärmeprod!$B$1:$BX$550,MATCH(AC$2,Kraftvärmeprod!$B$1:$VX$1,0),FALSE)/1,0)-IFERROR(VLOOKUP($B277,'Slutlig allokering kvv'!$B$2:$BX$550,MATCH(AC$2,'Slutlig allokering kvv'!$B$1:$BX$1,0),FALSE)/1,0))</f>
        <v/>
      </c>
      <c r="AD277" t="str">
        <f>IF($D277="","",IFERROR(VLOOKUP($B277,Kraftvärmeprod!$B$1:$BX$550,MATCH(AD$2,Kraftvärmeprod!$B$1:$VX$1,0),FALSE)/1,0)-IFERROR(VLOOKUP($B277,'Slutlig allokering kvv'!$B$2:$BX$550,MATCH(AD$2,'Slutlig allokering kvv'!$B$1:$BX$1,0),FALSE)/1,0))</f>
        <v/>
      </c>
      <c r="AE277" t="str">
        <f>IF($D277="","",IFERROR(VLOOKUP($B277,Miljö!$B$1:$E$550,MATCH("Hjälpel kraftvärme (GWh)",Miljö!$B$1:$E$1,0),FALSE)/1,0)-IFERROR(VLOOKUP($B277,'Slutlig allokering kvv'!$B$2:$BX$549,MATCH(AE$2,'Slutlig allokering kvv'!$B$1:$BX$1,0),FALSE)/1,0))</f>
        <v/>
      </c>
      <c r="AI277" s="274">
        <f t="shared" si="16"/>
        <v>0</v>
      </c>
      <c r="AK277">
        <f>IFERROR(VLOOKUP($B277,'Slutlig allokering kvv'!$B$2:$AX$549,MATCH("Summa slutlig allokerad tillförd energi (utan hjälpel och rökgaskondensering):",'Slutlig allokering kvv'!$B$1:$AX$1,0),FALSE)/1,"")</f>
        <v>0</v>
      </c>
      <c r="AM277" s="275" t="str">
        <f>IFERROR(1-VLOOKUP($B277,'Slutlig allokering kvv'!$B$2:$AX$549,MATCH("Andel av bränsle i kvv som allokerats till värme, exklusive rökgaskondensering och hjälpel",'Slutlig allokering kvv'!$B$1:$AX$1,0),FALSE),"")</f>
        <v/>
      </c>
      <c r="AO277" s="115" t="str">
        <f t="shared" si="17"/>
        <v/>
      </c>
      <c r="AP277" s="276" t="str">
        <f t="shared" si="18"/>
        <v/>
      </c>
      <c r="AR277" s="115" t="str">
        <f t="shared" si="19"/>
        <v/>
      </c>
    </row>
    <row r="278" spans="1:44">
      <c r="A278" t="s">
        <v>393</v>
      </c>
      <c r="B278" t="s">
        <v>440</v>
      </c>
      <c r="C278" t="str">
        <f>IFERROR(VLOOKUP($B278,Kraftvärmeprod!$B$1:$AH$479,MATCH(C$2,Kraftvärmeprod!$B$1:$AG$1,0),FALSE)/1,"")</f>
        <v/>
      </c>
      <c r="D278" t="str">
        <f>IFERROR(VLOOKUP($B278,Kraftvärmeprod!$B$1:$AH$479,MATCH(D$2,Kraftvärmeprod!$B$1:$AG$1,0),FALSE)/1,"")</f>
        <v/>
      </c>
      <c r="F278" t="str">
        <f>IF($D278="","",IFERROR(VLOOKUP($B278,Kraftvärmeprod!$B$1:$BX$550,MATCH(F$2,Kraftvärmeprod!$B$1:$VX$1,0),FALSE)/1,0)-IFERROR(VLOOKUP($B278,'Slutlig allokering kvv'!$B$2:$BX$550,MATCH(F$2,'Slutlig allokering kvv'!$B$1:$BX$1,0),FALSE)/1,0))</f>
        <v/>
      </c>
      <c r="G278" t="str">
        <f>IF($D278="","",IFERROR(VLOOKUP($B278,Kraftvärmeprod!$B$1:$BX$550,MATCH(G$2,Kraftvärmeprod!$B$1:$VX$1,0),FALSE)/1,0)-IFERROR(VLOOKUP($B278,'Slutlig allokering kvv'!$B$2:$BX$550,MATCH(G$2,'Slutlig allokering kvv'!$B$1:$BX$1,0),FALSE)/1,0))</f>
        <v/>
      </c>
      <c r="H278" t="str">
        <f>IF($D278="","",IFERROR(VLOOKUP($B278,Kraftvärmeprod!$B$1:$BX$550,MATCH(H$2,Kraftvärmeprod!$B$1:$VX$1,0),FALSE)/1,0)-IFERROR(VLOOKUP($B278,'Slutlig allokering kvv'!$B$2:$BX$550,MATCH(H$2,'Slutlig allokering kvv'!$B$1:$BX$1,0),FALSE)/1,0))</f>
        <v/>
      </c>
      <c r="I278" t="str">
        <f>IF($D278="","",IFERROR(VLOOKUP($B278,Kraftvärmeprod!$B$1:$BX$550,MATCH(I$2,Kraftvärmeprod!$B$1:$VX$1,0),FALSE)/1,0)-IFERROR(VLOOKUP($B278,'Slutlig allokering kvv'!$B$2:$BX$550,MATCH(I$2,'Slutlig allokering kvv'!$B$1:$BX$1,0),FALSE)/1,0))</f>
        <v/>
      </c>
      <c r="J278" t="str">
        <f>IF($D278="","",IFERROR(VLOOKUP($B278,Kraftvärmeprod!$B$1:$BX$550,MATCH(J$2,Kraftvärmeprod!$B$1:$VX$1,0),FALSE)/1,0)-IFERROR(VLOOKUP($B278,'Slutlig allokering kvv'!$B$2:$BX$550,MATCH(J$2,'Slutlig allokering kvv'!$B$1:$BX$1,0),FALSE)/1,0))</f>
        <v/>
      </c>
      <c r="K278" t="str">
        <f>IF($D278="","",IFERROR(VLOOKUP($B278,Kraftvärmeprod!$B$1:$BX$550,MATCH(K$2,Kraftvärmeprod!$B$1:$VX$1,0),FALSE)/1,0)-IFERROR(VLOOKUP($B278,'Slutlig allokering kvv'!$B$2:$BX$550,MATCH(K$2,'Slutlig allokering kvv'!$B$1:$BX$1,0),FALSE)/1,0))</f>
        <v/>
      </c>
      <c r="L278" t="str">
        <f>IF($D278="","",IFERROR(VLOOKUP($B278,Kraftvärmeprod!$B$1:$BX$550,MATCH(L$2,Kraftvärmeprod!$B$1:$VX$1,0),FALSE)/1,0)-IFERROR(VLOOKUP($B278,'Slutlig allokering kvv'!$B$2:$BX$550,MATCH(L$2,'Slutlig allokering kvv'!$B$1:$BX$1,0),FALSE)/1,0))</f>
        <v/>
      </c>
      <c r="M278" t="str">
        <f>IF($D278="","",IFERROR(VLOOKUP($B278,Kraftvärmeprod!$B$1:$BX$550,MATCH(M$2,Kraftvärmeprod!$B$1:$VX$1,0),FALSE)/1,0)-IFERROR(VLOOKUP($B278,'Slutlig allokering kvv'!$B$2:$BX$550,MATCH(M$2,'Slutlig allokering kvv'!$B$1:$BX$1,0),FALSE)/1,0))</f>
        <v/>
      </c>
      <c r="N278" t="str">
        <f>IF($D278="","",IFERROR(VLOOKUP($B278,Kraftvärmeprod!$B$1:$BX$550,MATCH(N$2,Kraftvärmeprod!$B$1:$VX$1,0),FALSE)/1,0)-IFERROR(VLOOKUP($B278,'Slutlig allokering kvv'!$B$2:$BX$550,MATCH(N$2,'Slutlig allokering kvv'!$B$1:$BX$1,0),FALSE)/1,0))</f>
        <v/>
      </c>
      <c r="O278" t="str">
        <f>IF($D278="","",IFERROR(VLOOKUP($B278,Kraftvärmeprod!$B$1:$BX$550,MATCH(O$2,Kraftvärmeprod!$B$1:$VX$1,0),FALSE)/1,0)-IFERROR(VLOOKUP($B278,'Slutlig allokering kvv'!$B$2:$BX$550,MATCH(O$2,'Slutlig allokering kvv'!$B$1:$BX$1,0),FALSE)/1,0))</f>
        <v/>
      </c>
      <c r="P278" t="str">
        <f>IF($D278="","",IFERROR(VLOOKUP($B278,Kraftvärmeprod!$B$1:$BX$550,MATCH(P$2,Kraftvärmeprod!$B$1:$VX$1,0),FALSE)/1,0)-IFERROR(VLOOKUP($B278,'Slutlig allokering kvv'!$B$2:$BX$550,MATCH(P$2,'Slutlig allokering kvv'!$B$1:$BX$1,0),FALSE)/1,0))</f>
        <v/>
      </c>
      <c r="Q278" t="str">
        <f>IF($D278="","",IFERROR(VLOOKUP($B278,Kraftvärmeprod!$B$1:$BX$550,MATCH(Q$2,Kraftvärmeprod!$B$1:$VX$1,0),FALSE)/1,0)-IFERROR(VLOOKUP($B278,'Slutlig allokering kvv'!$B$2:$BX$550,MATCH(Q$2,'Slutlig allokering kvv'!$B$1:$BX$1,0),FALSE)/1,0))</f>
        <v/>
      </c>
      <c r="R278" t="str">
        <f>IF($D278="","",IFERROR(VLOOKUP($B278,Kraftvärmeprod!$B$1:$BX$550,MATCH(R$2,Kraftvärmeprod!$B$1:$VX$1,0),FALSE)/1,0)-IFERROR(VLOOKUP($B278,'Slutlig allokering kvv'!$B$2:$BX$550,MATCH(R$2,'Slutlig allokering kvv'!$B$1:$BX$1,0),FALSE)/1,0))</f>
        <v/>
      </c>
      <c r="S278" t="str">
        <f>IF($D278="","",IFERROR(VLOOKUP($B278,Kraftvärmeprod!$B$1:$BX$550,MATCH(S$2,Kraftvärmeprod!$B$1:$VX$1,0),FALSE)/1,0)-IFERROR(VLOOKUP($B278,'Slutlig allokering kvv'!$B$2:$BX$550,MATCH(S$2,'Slutlig allokering kvv'!$B$1:$BX$1,0),FALSE)/1,0))</f>
        <v/>
      </c>
      <c r="T278" t="str">
        <f>IF($D278="","",IFERROR(VLOOKUP($B278,Kraftvärmeprod!$B$1:$BX$550,MATCH(T$2,Kraftvärmeprod!$B$1:$VX$1,0),FALSE)/1,0)-IFERROR(VLOOKUP($B278,'Slutlig allokering kvv'!$B$2:$BX$550,MATCH(T$2,'Slutlig allokering kvv'!$B$1:$BX$1,0),FALSE)/1,0))</f>
        <v/>
      </c>
      <c r="U278" t="str">
        <f>IF($D278="","",IFERROR(VLOOKUP($B278,Kraftvärmeprod!$B$1:$BX$550,MATCH(U$2,Kraftvärmeprod!$B$1:$VX$1,0),FALSE)/1,0)-IFERROR(VLOOKUP($B278,'Slutlig allokering kvv'!$B$2:$BX$550,MATCH(U$2,'Slutlig allokering kvv'!$B$1:$BX$1,0),FALSE)/1,0))</f>
        <v/>
      </c>
      <c r="V278" t="str">
        <f>IF($D278="","",IFERROR(VLOOKUP($B278,Kraftvärmeprod!$B$1:$BX$550,MATCH(V$2,Kraftvärmeprod!$B$1:$VX$1,0),FALSE)/1,0)-IFERROR(VLOOKUP($B278,'Slutlig allokering kvv'!$B$2:$BX$550,MATCH(V$2,'Slutlig allokering kvv'!$B$1:$BX$1,0),FALSE)/1,0))</f>
        <v/>
      </c>
      <c r="W278" t="str">
        <f>IF($D278="","",IFERROR(VLOOKUP($B278,Kraftvärmeprod!$B$1:$BX$550,MATCH(W$2,Kraftvärmeprod!$B$1:$VX$1,0),FALSE)/1,0)-IFERROR(VLOOKUP($B278,'Slutlig allokering kvv'!$B$2:$BX$550,MATCH(W$2,'Slutlig allokering kvv'!$B$1:$BX$1,0),FALSE)/1,0))</f>
        <v/>
      </c>
      <c r="X278" t="str">
        <f>IF($D278="","",IFERROR(VLOOKUP($B278,Kraftvärmeprod!$B$1:$BX$550,MATCH(X$2,Kraftvärmeprod!$B$1:$VX$1,0),FALSE)/1,0)-IFERROR(VLOOKUP($B278,'Slutlig allokering kvv'!$B$2:$BX$550,MATCH(X$2,'Slutlig allokering kvv'!$B$1:$BX$1,0),FALSE)/1,0))</f>
        <v/>
      </c>
      <c r="Y278" t="str">
        <f>IF($D278="","",IFERROR(VLOOKUP($B278,Kraftvärmeprod!$B$1:$BX$550,MATCH(Y$2,Kraftvärmeprod!$B$1:$VX$1,0),FALSE)/1,0)-IFERROR(VLOOKUP($B278,'Slutlig allokering kvv'!$B$2:$BX$550,MATCH(Y$2,'Slutlig allokering kvv'!$B$1:$BX$1,0),FALSE)/1,0))</f>
        <v/>
      </c>
      <c r="Z278" t="str">
        <f>IF($D278="","",IFERROR(VLOOKUP($B278,Kraftvärmeprod!$B$1:$BX$550,MATCH(Z$2,Kraftvärmeprod!$B$1:$VX$1,0),FALSE)/1,0)-IFERROR(VLOOKUP($B278,'Slutlig allokering kvv'!$B$2:$BX$550,MATCH(Z$2,'Slutlig allokering kvv'!$B$1:$BX$1,0),FALSE)/1,0))</f>
        <v/>
      </c>
      <c r="AA278" t="str">
        <f>IF($D278="","",IFERROR(VLOOKUP($B278,Kraftvärmeprod!$B$1:$BX$550,MATCH(AA$2,Kraftvärmeprod!$B$1:$VX$1,0),FALSE)/1,0)-IFERROR(VLOOKUP($B278,'Slutlig allokering kvv'!$B$2:$BX$550,MATCH(AA$2,'Slutlig allokering kvv'!$B$1:$BX$1,0),FALSE)/1,0))</f>
        <v/>
      </c>
      <c r="AB278" t="str">
        <f>IF($D278="","",IFERROR(VLOOKUP($B278,Kraftvärmeprod!$B$1:$BX$550,MATCH(AB$2,Kraftvärmeprod!$B$1:$VX$1,0),FALSE)/1,0)-IFERROR(VLOOKUP($B278,'Slutlig allokering kvv'!$B$2:$BX$550,MATCH(AB$2,'Slutlig allokering kvv'!$B$1:$BX$1,0),FALSE)/1,0))</f>
        <v/>
      </c>
      <c r="AC278" t="str">
        <f>IF($D278="","",IFERROR(VLOOKUP($B278,Kraftvärmeprod!$B$1:$BX$550,MATCH(AC$2,Kraftvärmeprod!$B$1:$VX$1,0),FALSE)/1,0)-IFERROR(VLOOKUP($B278,'Slutlig allokering kvv'!$B$2:$BX$550,MATCH(AC$2,'Slutlig allokering kvv'!$B$1:$BX$1,0),FALSE)/1,0))</f>
        <v/>
      </c>
      <c r="AD278" t="str">
        <f>IF($D278="","",IFERROR(VLOOKUP($B278,Kraftvärmeprod!$B$1:$BX$550,MATCH(AD$2,Kraftvärmeprod!$B$1:$VX$1,0),FALSE)/1,0)-IFERROR(VLOOKUP($B278,'Slutlig allokering kvv'!$B$2:$BX$550,MATCH(AD$2,'Slutlig allokering kvv'!$B$1:$BX$1,0),FALSE)/1,0))</f>
        <v/>
      </c>
      <c r="AE278" t="str">
        <f>IF($D278="","",IFERROR(VLOOKUP($B278,Miljö!$B$1:$E$550,MATCH("Hjälpel kraftvärme (GWh)",Miljö!$B$1:$E$1,0),FALSE)/1,0)-IFERROR(VLOOKUP($B278,'Slutlig allokering kvv'!$B$2:$BX$549,MATCH(AE$2,'Slutlig allokering kvv'!$B$1:$BX$1,0),FALSE)/1,0))</f>
        <v/>
      </c>
      <c r="AI278" s="274">
        <f t="shared" si="16"/>
        <v>0</v>
      </c>
      <c r="AK278">
        <f>IFERROR(VLOOKUP($B278,'Slutlig allokering kvv'!$B$2:$AX$549,MATCH("Summa slutlig allokerad tillförd energi (utan hjälpel och rökgaskondensering):",'Slutlig allokering kvv'!$B$1:$AX$1,0),FALSE)/1,"")</f>
        <v>0</v>
      </c>
      <c r="AM278" s="275" t="str">
        <f>IFERROR(1-VLOOKUP($B278,'Slutlig allokering kvv'!$B$2:$AX$549,MATCH("Andel av bränsle i kvv som allokerats till värme, exklusive rökgaskondensering och hjälpel",'Slutlig allokering kvv'!$B$1:$AX$1,0),FALSE),"")</f>
        <v/>
      </c>
      <c r="AO278" s="115" t="str">
        <f t="shared" si="17"/>
        <v/>
      </c>
      <c r="AP278" s="276" t="str">
        <f t="shared" si="18"/>
        <v/>
      </c>
      <c r="AR278" s="115" t="str">
        <f t="shared" si="19"/>
        <v/>
      </c>
    </row>
    <row r="279" spans="1:44">
      <c r="A279" t="s">
        <v>393</v>
      </c>
      <c r="B279" t="s">
        <v>441</v>
      </c>
      <c r="C279" t="str">
        <f>IFERROR(VLOOKUP($B279,Kraftvärmeprod!$B$1:$AH$479,MATCH(C$2,Kraftvärmeprod!$B$1:$AG$1,0),FALSE)/1,"")</f>
        <v/>
      </c>
      <c r="D279" t="str">
        <f>IFERROR(VLOOKUP($B279,Kraftvärmeprod!$B$1:$AH$479,MATCH(D$2,Kraftvärmeprod!$B$1:$AG$1,0),FALSE)/1,"")</f>
        <v/>
      </c>
      <c r="F279" t="str">
        <f>IF($D279="","",IFERROR(VLOOKUP($B279,Kraftvärmeprod!$B$1:$BX$550,MATCH(F$2,Kraftvärmeprod!$B$1:$VX$1,0),FALSE)/1,0)-IFERROR(VLOOKUP($B279,'Slutlig allokering kvv'!$B$2:$BX$550,MATCH(F$2,'Slutlig allokering kvv'!$B$1:$BX$1,0),FALSE)/1,0))</f>
        <v/>
      </c>
      <c r="G279" t="str">
        <f>IF($D279="","",IFERROR(VLOOKUP($B279,Kraftvärmeprod!$B$1:$BX$550,MATCH(G$2,Kraftvärmeprod!$B$1:$VX$1,0),FALSE)/1,0)-IFERROR(VLOOKUP($B279,'Slutlig allokering kvv'!$B$2:$BX$550,MATCH(G$2,'Slutlig allokering kvv'!$B$1:$BX$1,0),FALSE)/1,0))</f>
        <v/>
      </c>
      <c r="H279" t="str">
        <f>IF($D279="","",IFERROR(VLOOKUP($B279,Kraftvärmeprod!$B$1:$BX$550,MATCH(H$2,Kraftvärmeprod!$B$1:$VX$1,0),FALSE)/1,0)-IFERROR(VLOOKUP($B279,'Slutlig allokering kvv'!$B$2:$BX$550,MATCH(H$2,'Slutlig allokering kvv'!$B$1:$BX$1,0),FALSE)/1,0))</f>
        <v/>
      </c>
      <c r="I279" t="str">
        <f>IF($D279="","",IFERROR(VLOOKUP($B279,Kraftvärmeprod!$B$1:$BX$550,MATCH(I$2,Kraftvärmeprod!$B$1:$VX$1,0),FALSE)/1,0)-IFERROR(VLOOKUP($B279,'Slutlig allokering kvv'!$B$2:$BX$550,MATCH(I$2,'Slutlig allokering kvv'!$B$1:$BX$1,0),FALSE)/1,0))</f>
        <v/>
      </c>
      <c r="J279" t="str">
        <f>IF($D279="","",IFERROR(VLOOKUP($B279,Kraftvärmeprod!$B$1:$BX$550,MATCH(J$2,Kraftvärmeprod!$B$1:$VX$1,0),FALSE)/1,0)-IFERROR(VLOOKUP($B279,'Slutlig allokering kvv'!$B$2:$BX$550,MATCH(J$2,'Slutlig allokering kvv'!$B$1:$BX$1,0),FALSE)/1,0))</f>
        <v/>
      </c>
      <c r="K279" t="str">
        <f>IF($D279="","",IFERROR(VLOOKUP($B279,Kraftvärmeprod!$B$1:$BX$550,MATCH(K$2,Kraftvärmeprod!$B$1:$VX$1,0),FALSE)/1,0)-IFERROR(VLOOKUP($B279,'Slutlig allokering kvv'!$B$2:$BX$550,MATCH(K$2,'Slutlig allokering kvv'!$B$1:$BX$1,0),FALSE)/1,0))</f>
        <v/>
      </c>
      <c r="L279" t="str">
        <f>IF($D279="","",IFERROR(VLOOKUP($B279,Kraftvärmeprod!$B$1:$BX$550,MATCH(L$2,Kraftvärmeprod!$B$1:$VX$1,0),FALSE)/1,0)-IFERROR(VLOOKUP($B279,'Slutlig allokering kvv'!$B$2:$BX$550,MATCH(L$2,'Slutlig allokering kvv'!$B$1:$BX$1,0),FALSE)/1,0))</f>
        <v/>
      </c>
      <c r="M279" t="str">
        <f>IF($D279="","",IFERROR(VLOOKUP($B279,Kraftvärmeprod!$B$1:$BX$550,MATCH(M$2,Kraftvärmeprod!$B$1:$VX$1,0),FALSE)/1,0)-IFERROR(VLOOKUP($B279,'Slutlig allokering kvv'!$B$2:$BX$550,MATCH(M$2,'Slutlig allokering kvv'!$B$1:$BX$1,0),FALSE)/1,0))</f>
        <v/>
      </c>
      <c r="N279" t="str">
        <f>IF($D279="","",IFERROR(VLOOKUP($B279,Kraftvärmeprod!$B$1:$BX$550,MATCH(N$2,Kraftvärmeprod!$B$1:$VX$1,0),FALSE)/1,0)-IFERROR(VLOOKUP($B279,'Slutlig allokering kvv'!$B$2:$BX$550,MATCH(N$2,'Slutlig allokering kvv'!$B$1:$BX$1,0),FALSE)/1,0))</f>
        <v/>
      </c>
      <c r="O279" t="str">
        <f>IF($D279="","",IFERROR(VLOOKUP($B279,Kraftvärmeprod!$B$1:$BX$550,MATCH(O$2,Kraftvärmeprod!$B$1:$VX$1,0),FALSE)/1,0)-IFERROR(VLOOKUP($B279,'Slutlig allokering kvv'!$B$2:$BX$550,MATCH(O$2,'Slutlig allokering kvv'!$B$1:$BX$1,0),FALSE)/1,0))</f>
        <v/>
      </c>
      <c r="P279" t="str">
        <f>IF($D279="","",IFERROR(VLOOKUP($B279,Kraftvärmeprod!$B$1:$BX$550,MATCH(P$2,Kraftvärmeprod!$B$1:$VX$1,0),FALSE)/1,0)-IFERROR(VLOOKUP($B279,'Slutlig allokering kvv'!$B$2:$BX$550,MATCH(P$2,'Slutlig allokering kvv'!$B$1:$BX$1,0),FALSE)/1,0))</f>
        <v/>
      </c>
      <c r="Q279" t="str">
        <f>IF($D279="","",IFERROR(VLOOKUP($B279,Kraftvärmeprod!$B$1:$BX$550,MATCH(Q$2,Kraftvärmeprod!$B$1:$VX$1,0),FALSE)/1,0)-IFERROR(VLOOKUP($B279,'Slutlig allokering kvv'!$B$2:$BX$550,MATCH(Q$2,'Slutlig allokering kvv'!$B$1:$BX$1,0),FALSE)/1,0))</f>
        <v/>
      </c>
      <c r="R279" t="str">
        <f>IF($D279="","",IFERROR(VLOOKUP($B279,Kraftvärmeprod!$B$1:$BX$550,MATCH(R$2,Kraftvärmeprod!$B$1:$VX$1,0),FALSE)/1,0)-IFERROR(VLOOKUP($B279,'Slutlig allokering kvv'!$B$2:$BX$550,MATCH(R$2,'Slutlig allokering kvv'!$B$1:$BX$1,0),FALSE)/1,0))</f>
        <v/>
      </c>
      <c r="S279" t="str">
        <f>IF($D279="","",IFERROR(VLOOKUP($B279,Kraftvärmeprod!$B$1:$BX$550,MATCH(S$2,Kraftvärmeprod!$B$1:$VX$1,0),FALSE)/1,0)-IFERROR(VLOOKUP($B279,'Slutlig allokering kvv'!$B$2:$BX$550,MATCH(S$2,'Slutlig allokering kvv'!$B$1:$BX$1,0),FALSE)/1,0))</f>
        <v/>
      </c>
      <c r="T279" t="str">
        <f>IF($D279="","",IFERROR(VLOOKUP($B279,Kraftvärmeprod!$B$1:$BX$550,MATCH(T$2,Kraftvärmeprod!$B$1:$VX$1,0),FALSE)/1,0)-IFERROR(VLOOKUP($B279,'Slutlig allokering kvv'!$B$2:$BX$550,MATCH(T$2,'Slutlig allokering kvv'!$B$1:$BX$1,0),FALSE)/1,0))</f>
        <v/>
      </c>
      <c r="U279" t="str">
        <f>IF($D279="","",IFERROR(VLOOKUP($B279,Kraftvärmeprod!$B$1:$BX$550,MATCH(U$2,Kraftvärmeprod!$B$1:$VX$1,0),FALSE)/1,0)-IFERROR(VLOOKUP($B279,'Slutlig allokering kvv'!$B$2:$BX$550,MATCH(U$2,'Slutlig allokering kvv'!$B$1:$BX$1,0),FALSE)/1,0))</f>
        <v/>
      </c>
      <c r="V279" t="str">
        <f>IF($D279="","",IFERROR(VLOOKUP($B279,Kraftvärmeprod!$B$1:$BX$550,MATCH(V$2,Kraftvärmeprod!$B$1:$VX$1,0),FALSE)/1,0)-IFERROR(VLOOKUP($B279,'Slutlig allokering kvv'!$B$2:$BX$550,MATCH(V$2,'Slutlig allokering kvv'!$B$1:$BX$1,0),FALSE)/1,0))</f>
        <v/>
      </c>
      <c r="W279" t="str">
        <f>IF($D279="","",IFERROR(VLOOKUP($B279,Kraftvärmeprod!$B$1:$BX$550,MATCH(W$2,Kraftvärmeprod!$B$1:$VX$1,0),FALSE)/1,0)-IFERROR(VLOOKUP($B279,'Slutlig allokering kvv'!$B$2:$BX$550,MATCH(W$2,'Slutlig allokering kvv'!$B$1:$BX$1,0),FALSE)/1,0))</f>
        <v/>
      </c>
      <c r="X279" t="str">
        <f>IF($D279="","",IFERROR(VLOOKUP($B279,Kraftvärmeprod!$B$1:$BX$550,MATCH(X$2,Kraftvärmeprod!$B$1:$VX$1,0),FALSE)/1,0)-IFERROR(VLOOKUP($B279,'Slutlig allokering kvv'!$B$2:$BX$550,MATCH(X$2,'Slutlig allokering kvv'!$B$1:$BX$1,0),FALSE)/1,0))</f>
        <v/>
      </c>
      <c r="Y279" t="str">
        <f>IF($D279="","",IFERROR(VLOOKUP($B279,Kraftvärmeprod!$B$1:$BX$550,MATCH(Y$2,Kraftvärmeprod!$B$1:$VX$1,0),FALSE)/1,0)-IFERROR(VLOOKUP($B279,'Slutlig allokering kvv'!$B$2:$BX$550,MATCH(Y$2,'Slutlig allokering kvv'!$B$1:$BX$1,0),FALSE)/1,0))</f>
        <v/>
      </c>
      <c r="Z279" t="str">
        <f>IF($D279="","",IFERROR(VLOOKUP($B279,Kraftvärmeprod!$B$1:$BX$550,MATCH(Z$2,Kraftvärmeprod!$B$1:$VX$1,0),FALSE)/1,0)-IFERROR(VLOOKUP($B279,'Slutlig allokering kvv'!$B$2:$BX$550,MATCH(Z$2,'Slutlig allokering kvv'!$B$1:$BX$1,0),FALSE)/1,0))</f>
        <v/>
      </c>
      <c r="AA279" t="str">
        <f>IF($D279="","",IFERROR(VLOOKUP($B279,Kraftvärmeprod!$B$1:$BX$550,MATCH(AA$2,Kraftvärmeprod!$B$1:$VX$1,0),FALSE)/1,0)-IFERROR(VLOOKUP($B279,'Slutlig allokering kvv'!$B$2:$BX$550,MATCH(AA$2,'Slutlig allokering kvv'!$B$1:$BX$1,0),FALSE)/1,0))</f>
        <v/>
      </c>
      <c r="AB279" t="str">
        <f>IF($D279="","",IFERROR(VLOOKUP($B279,Kraftvärmeprod!$B$1:$BX$550,MATCH(AB$2,Kraftvärmeprod!$B$1:$VX$1,0),FALSE)/1,0)-IFERROR(VLOOKUP($B279,'Slutlig allokering kvv'!$B$2:$BX$550,MATCH(AB$2,'Slutlig allokering kvv'!$B$1:$BX$1,0),FALSE)/1,0))</f>
        <v/>
      </c>
      <c r="AC279" t="str">
        <f>IF($D279="","",IFERROR(VLOOKUP($B279,Kraftvärmeprod!$B$1:$BX$550,MATCH(AC$2,Kraftvärmeprod!$B$1:$VX$1,0),FALSE)/1,0)-IFERROR(VLOOKUP($B279,'Slutlig allokering kvv'!$B$2:$BX$550,MATCH(AC$2,'Slutlig allokering kvv'!$B$1:$BX$1,0),FALSE)/1,0))</f>
        <v/>
      </c>
      <c r="AD279" t="str">
        <f>IF($D279="","",IFERROR(VLOOKUP($B279,Kraftvärmeprod!$B$1:$BX$550,MATCH(AD$2,Kraftvärmeprod!$B$1:$VX$1,0),FALSE)/1,0)-IFERROR(VLOOKUP($B279,'Slutlig allokering kvv'!$B$2:$BX$550,MATCH(AD$2,'Slutlig allokering kvv'!$B$1:$BX$1,0),FALSE)/1,0))</f>
        <v/>
      </c>
      <c r="AE279" t="str">
        <f>IF($D279="","",IFERROR(VLOOKUP($B279,Miljö!$B$1:$E$550,MATCH("Hjälpel kraftvärme (GWh)",Miljö!$B$1:$E$1,0),FALSE)/1,0)-IFERROR(VLOOKUP($B279,'Slutlig allokering kvv'!$B$2:$BX$549,MATCH(AE$2,'Slutlig allokering kvv'!$B$1:$BX$1,0),FALSE)/1,0))</f>
        <v/>
      </c>
      <c r="AI279" s="274">
        <f t="shared" si="16"/>
        <v>0</v>
      </c>
      <c r="AK279">
        <f>IFERROR(VLOOKUP($B279,'Slutlig allokering kvv'!$B$2:$AX$549,MATCH("Summa slutlig allokerad tillförd energi (utan hjälpel och rökgaskondensering):",'Slutlig allokering kvv'!$B$1:$AX$1,0),FALSE)/1,"")</f>
        <v>0</v>
      </c>
      <c r="AM279" s="275" t="str">
        <f>IFERROR(1-VLOOKUP($B279,'Slutlig allokering kvv'!$B$2:$AX$549,MATCH("Andel av bränsle i kvv som allokerats till värme, exklusive rökgaskondensering och hjälpel",'Slutlig allokering kvv'!$B$1:$AX$1,0),FALSE),"")</f>
        <v/>
      </c>
      <c r="AO279" s="115" t="str">
        <f t="shared" si="17"/>
        <v/>
      </c>
      <c r="AP279" s="276" t="str">
        <f t="shared" si="18"/>
        <v/>
      </c>
      <c r="AR279" s="115" t="str">
        <f t="shared" si="19"/>
        <v/>
      </c>
    </row>
    <row r="280" spans="1:44">
      <c r="A280" t="s">
        <v>393</v>
      </c>
      <c r="B280" t="s">
        <v>442</v>
      </c>
      <c r="C280" t="str">
        <f>IFERROR(VLOOKUP($B280,Kraftvärmeprod!$B$1:$AH$479,MATCH(C$2,Kraftvärmeprod!$B$1:$AG$1,0),FALSE)/1,"")</f>
        <v/>
      </c>
      <c r="D280" t="str">
        <f>IFERROR(VLOOKUP($B280,Kraftvärmeprod!$B$1:$AH$479,MATCH(D$2,Kraftvärmeprod!$B$1:$AG$1,0),FALSE)/1,"")</f>
        <v/>
      </c>
      <c r="F280" t="str">
        <f>IF($D280="","",IFERROR(VLOOKUP($B280,Kraftvärmeprod!$B$1:$BX$550,MATCH(F$2,Kraftvärmeprod!$B$1:$VX$1,0),FALSE)/1,0)-IFERROR(VLOOKUP($B280,'Slutlig allokering kvv'!$B$2:$BX$550,MATCH(F$2,'Slutlig allokering kvv'!$B$1:$BX$1,0),FALSE)/1,0))</f>
        <v/>
      </c>
      <c r="G280" t="str">
        <f>IF($D280="","",IFERROR(VLOOKUP($B280,Kraftvärmeprod!$B$1:$BX$550,MATCH(G$2,Kraftvärmeprod!$B$1:$VX$1,0),FALSE)/1,0)-IFERROR(VLOOKUP($B280,'Slutlig allokering kvv'!$B$2:$BX$550,MATCH(G$2,'Slutlig allokering kvv'!$B$1:$BX$1,0),FALSE)/1,0))</f>
        <v/>
      </c>
      <c r="H280" t="str">
        <f>IF($D280="","",IFERROR(VLOOKUP($B280,Kraftvärmeprod!$B$1:$BX$550,MATCH(H$2,Kraftvärmeprod!$B$1:$VX$1,0),FALSE)/1,0)-IFERROR(VLOOKUP($B280,'Slutlig allokering kvv'!$B$2:$BX$550,MATCH(H$2,'Slutlig allokering kvv'!$B$1:$BX$1,0),FALSE)/1,0))</f>
        <v/>
      </c>
      <c r="I280" t="str">
        <f>IF($D280="","",IFERROR(VLOOKUP($B280,Kraftvärmeprod!$B$1:$BX$550,MATCH(I$2,Kraftvärmeprod!$B$1:$VX$1,0),FALSE)/1,0)-IFERROR(VLOOKUP($B280,'Slutlig allokering kvv'!$B$2:$BX$550,MATCH(I$2,'Slutlig allokering kvv'!$B$1:$BX$1,0),FALSE)/1,0))</f>
        <v/>
      </c>
      <c r="J280" t="str">
        <f>IF($D280="","",IFERROR(VLOOKUP($B280,Kraftvärmeprod!$B$1:$BX$550,MATCH(J$2,Kraftvärmeprod!$B$1:$VX$1,0),FALSE)/1,0)-IFERROR(VLOOKUP($B280,'Slutlig allokering kvv'!$B$2:$BX$550,MATCH(J$2,'Slutlig allokering kvv'!$B$1:$BX$1,0),FALSE)/1,0))</f>
        <v/>
      </c>
      <c r="K280" t="str">
        <f>IF($D280="","",IFERROR(VLOOKUP($B280,Kraftvärmeprod!$B$1:$BX$550,MATCH(K$2,Kraftvärmeprod!$B$1:$VX$1,0),FALSE)/1,0)-IFERROR(VLOOKUP($B280,'Slutlig allokering kvv'!$B$2:$BX$550,MATCH(K$2,'Slutlig allokering kvv'!$B$1:$BX$1,0),FALSE)/1,0))</f>
        <v/>
      </c>
      <c r="L280" t="str">
        <f>IF($D280="","",IFERROR(VLOOKUP($B280,Kraftvärmeprod!$B$1:$BX$550,MATCH(L$2,Kraftvärmeprod!$B$1:$VX$1,0),FALSE)/1,0)-IFERROR(VLOOKUP($B280,'Slutlig allokering kvv'!$B$2:$BX$550,MATCH(L$2,'Slutlig allokering kvv'!$B$1:$BX$1,0),FALSE)/1,0))</f>
        <v/>
      </c>
      <c r="M280" t="str">
        <f>IF($D280="","",IFERROR(VLOOKUP($B280,Kraftvärmeprod!$B$1:$BX$550,MATCH(M$2,Kraftvärmeprod!$B$1:$VX$1,0),FALSE)/1,0)-IFERROR(VLOOKUP($B280,'Slutlig allokering kvv'!$B$2:$BX$550,MATCH(M$2,'Slutlig allokering kvv'!$B$1:$BX$1,0),FALSE)/1,0))</f>
        <v/>
      </c>
      <c r="N280" t="str">
        <f>IF($D280="","",IFERROR(VLOOKUP($B280,Kraftvärmeprod!$B$1:$BX$550,MATCH(N$2,Kraftvärmeprod!$B$1:$VX$1,0),FALSE)/1,0)-IFERROR(VLOOKUP($B280,'Slutlig allokering kvv'!$B$2:$BX$550,MATCH(N$2,'Slutlig allokering kvv'!$B$1:$BX$1,0),FALSE)/1,0))</f>
        <v/>
      </c>
      <c r="O280" t="str">
        <f>IF($D280="","",IFERROR(VLOOKUP($B280,Kraftvärmeprod!$B$1:$BX$550,MATCH(O$2,Kraftvärmeprod!$B$1:$VX$1,0),FALSE)/1,0)-IFERROR(VLOOKUP($B280,'Slutlig allokering kvv'!$B$2:$BX$550,MATCH(O$2,'Slutlig allokering kvv'!$B$1:$BX$1,0),FALSE)/1,0))</f>
        <v/>
      </c>
      <c r="P280" t="str">
        <f>IF($D280="","",IFERROR(VLOOKUP($B280,Kraftvärmeprod!$B$1:$BX$550,MATCH(P$2,Kraftvärmeprod!$B$1:$VX$1,0),FALSE)/1,0)-IFERROR(VLOOKUP($B280,'Slutlig allokering kvv'!$B$2:$BX$550,MATCH(P$2,'Slutlig allokering kvv'!$B$1:$BX$1,0),FALSE)/1,0))</f>
        <v/>
      </c>
      <c r="Q280" t="str">
        <f>IF($D280="","",IFERROR(VLOOKUP($B280,Kraftvärmeprod!$B$1:$BX$550,MATCH(Q$2,Kraftvärmeprod!$B$1:$VX$1,0),FALSE)/1,0)-IFERROR(VLOOKUP($B280,'Slutlig allokering kvv'!$B$2:$BX$550,MATCH(Q$2,'Slutlig allokering kvv'!$B$1:$BX$1,0),FALSE)/1,0))</f>
        <v/>
      </c>
      <c r="R280" t="str">
        <f>IF($D280="","",IFERROR(VLOOKUP($B280,Kraftvärmeprod!$B$1:$BX$550,MATCH(R$2,Kraftvärmeprod!$B$1:$VX$1,0),FALSE)/1,0)-IFERROR(VLOOKUP($B280,'Slutlig allokering kvv'!$B$2:$BX$550,MATCH(R$2,'Slutlig allokering kvv'!$B$1:$BX$1,0),FALSE)/1,0))</f>
        <v/>
      </c>
      <c r="S280" t="str">
        <f>IF($D280="","",IFERROR(VLOOKUP($B280,Kraftvärmeprod!$B$1:$BX$550,MATCH(S$2,Kraftvärmeprod!$B$1:$VX$1,0),FALSE)/1,0)-IFERROR(VLOOKUP($B280,'Slutlig allokering kvv'!$B$2:$BX$550,MATCH(S$2,'Slutlig allokering kvv'!$B$1:$BX$1,0),FALSE)/1,0))</f>
        <v/>
      </c>
      <c r="T280" t="str">
        <f>IF($D280="","",IFERROR(VLOOKUP($B280,Kraftvärmeprod!$B$1:$BX$550,MATCH(T$2,Kraftvärmeprod!$B$1:$VX$1,0),FALSE)/1,0)-IFERROR(VLOOKUP($B280,'Slutlig allokering kvv'!$B$2:$BX$550,MATCH(T$2,'Slutlig allokering kvv'!$B$1:$BX$1,0),FALSE)/1,0))</f>
        <v/>
      </c>
      <c r="U280" t="str">
        <f>IF($D280="","",IFERROR(VLOOKUP($B280,Kraftvärmeprod!$B$1:$BX$550,MATCH(U$2,Kraftvärmeprod!$B$1:$VX$1,0),FALSE)/1,0)-IFERROR(VLOOKUP($B280,'Slutlig allokering kvv'!$B$2:$BX$550,MATCH(U$2,'Slutlig allokering kvv'!$B$1:$BX$1,0),FALSE)/1,0))</f>
        <v/>
      </c>
      <c r="V280" t="str">
        <f>IF($D280="","",IFERROR(VLOOKUP($B280,Kraftvärmeprod!$B$1:$BX$550,MATCH(V$2,Kraftvärmeprod!$B$1:$VX$1,0),FALSE)/1,0)-IFERROR(VLOOKUP($B280,'Slutlig allokering kvv'!$B$2:$BX$550,MATCH(V$2,'Slutlig allokering kvv'!$B$1:$BX$1,0),FALSE)/1,0))</f>
        <v/>
      </c>
      <c r="W280" t="str">
        <f>IF($D280="","",IFERROR(VLOOKUP($B280,Kraftvärmeprod!$B$1:$BX$550,MATCH(W$2,Kraftvärmeprod!$B$1:$VX$1,0),FALSE)/1,0)-IFERROR(VLOOKUP($B280,'Slutlig allokering kvv'!$B$2:$BX$550,MATCH(W$2,'Slutlig allokering kvv'!$B$1:$BX$1,0),FALSE)/1,0))</f>
        <v/>
      </c>
      <c r="X280" t="str">
        <f>IF($D280="","",IFERROR(VLOOKUP($B280,Kraftvärmeprod!$B$1:$BX$550,MATCH(X$2,Kraftvärmeprod!$B$1:$VX$1,0),FALSE)/1,0)-IFERROR(VLOOKUP($B280,'Slutlig allokering kvv'!$B$2:$BX$550,MATCH(X$2,'Slutlig allokering kvv'!$B$1:$BX$1,0),FALSE)/1,0))</f>
        <v/>
      </c>
      <c r="Y280" t="str">
        <f>IF($D280="","",IFERROR(VLOOKUP($B280,Kraftvärmeprod!$B$1:$BX$550,MATCH(Y$2,Kraftvärmeprod!$B$1:$VX$1,0),FALSE)/1,0)-IFERROR(VLOOKUP($B280,'Slutlig allokering kvv'!$B$2:$BX$550,MATCH(Y$2,'Slutlig allokering kvv'!$B$1:$BX$1,0),FALSE)/1,0))</f>
        <v/>
      </c>
      <c r="Z280" t="str">
        <f>IF($D280="","",IFERROR(VLOOKUP($B280,Kraftvärmeprod!$B$1:$BX$550,MATCH(Z$2,Kraftvärmeprod!$B$1:$VX$1,0),FALSE)/1,0)-IFERROR(VLOOKUP($B280,'Slutlig allokering kvv'!$B$2:$BX$550,MATCH(Z$2,'Slutlig allokering kvv'!$B$1:$BX$1,0),FALSE)/1,0))</f>
        <v/>
      </c>
      <c r="AA280" t="str">
        <f>IF($D280="","",IFERROR(VLOOKUP($B280,Kraftvärmeprod!$B$1:$BX$550,MATCH(AA$2,Kraftvärmeprod!$B$1:$VX$1,0),FALSE)/1,0)-IFERROR(VLOOKUP($B280,'Slutlig allokering kvv'!$B$2:$BX$550,MATCH(AA$2,'Slutlig allokering kvv'!$B$1:$BX$1,0),FALSE)/1,0))</f>
        <v/>
      </c>
      <c r="AB280" t="str">
        <f>IF($D280="","",IFERROR(VLOOKUP($B280,Kraftvärmeprod!$B$1:$BX$550,MATCH(AB$2,Kraftvärmeprod!$B$1:$VX$1,0),FALSE)/1,0)-IFERROR(VLOOKUP($B280,'Slutlig allokering kvv'!$B$2:$BX$550,MATCH(AB$2,'Slutlig allokering kvv'!$B$1:$BX$1,0),FALSE)/1,0))</f>
        <v/>
      </c>
      <c r="AC280" t="str">
        <f>IF($D280="","",IFERROR(VLOOKUP($B280,Kraftvärmeprod!$B$1:$BX$550,MATCH(AC$2,Kraftvärmeprod!$B$1:$VX$1,0),FALSE)/1,0)-IFERROR(VLOOKUP($B280,'Slutlig allokering kvv'!$B$2:$BX$550,MATCH(AC$2,'Slutlig allokering kvv'!$B$1:$BX$1,0),FALSE)/1,0))</f>
        <v/>
      </c>
      <c r="AD280" t="str">
        <f>IF($D280="","",IFERROR(VLOOKUP($B280,Kraftvärmeprod!$B$1:$BX$550,MATCH(AD$2,Kraftvärmeprod!$B$1:$VX$1,0),FALSE)/1,0)-IFERROR(VLOOKUP($B280,'Slutlig allokering kvv'!$B$2:$BX$550,MATCH(AD$2,'Slutlig allokering kvv'!$B$1:$BX$1,0),FALSE)/1,0))</f>
        <v/>
      </c>
      <c r="AE280" t="str">
        <f>IF($D280="","",IFERROR(VLOOKUP($B280,Miljö!$B$1:$E$550,MATCH("Hjälpel kraftvärme (GWh)",Miljö!$B$1:$E$1,0),FALSE)/1,0)-IFERROR(VLOOKUP($B280,'Slutlig allokering kvv'!$B$2:$BX$549,MATCH(AE$2,'Slutlig allokering kvv'!$B$1:$BX$1,0),FALSE)/1,0))</f>
        <v/>
      </c>
      <c r="AI280" s="274">
        <f t="shared" si="16"/>
        <v>0</v>
      </c>
      <c r="AK280">
        <f>IFERROR(VLOOKUP($B280,'Slutlig allokering kvv'!$B$2:$AX$549,MATCH("Summa slutlig allokerad tillförd energi (utan hjälpel och rökgaskondensering):",'Slutlig allokering kvv'!$B$1:$AX$1,0),FALSE)/1,"")</f>
        <v>0</v>
      </c>
      <c r="AM280" s="275" t="str">
        <f>IFERROR(1-VLOOKUP($B280,'Slutlig allokering kvv'!$B$2:$AX$549,MATCH("Andel av bränsle i kvv som allokerats till värme, exklusive rökgaskondensering och hjälpel",'Slutlig allokering kvv'!$B$1:$AX$1,0),FALSE),"")</f>
        <v/>
      </c>
      <c r="AO280" s="115" t="str">
        <f t="shared" si="17"/>
        <v/>
      </c>
      <c r="AP280" s="276" t="str">
        <f t="shared" si="18"/>
        <v/>
      </c>
      <c r="AR280" s="115" t="str">
        <f t="shared" si="19"/>
        <v/>
      </c>
    </row>
    <row r="281" spans="1:44">
      <c r="A281" t="s">
        <v>393</v>
      </c>
      <c r="B281" t="s">
        <v>443</v>
      </c>
      <c r="C281" t="str">
        <f>IFERROR(VLOOKUP($B281,Kraftvärmeprod!$B$1:$AH$479,MATCH(C$2,Kraftvärmeprod!$B$1:$AG$1,0),FALSE)/1,"")</f>
        <v/>
      </c>
      <c r="D281" t="str">
        <f>IFERROR(VLOOKUP($B281,Kraftvärmeprod!$B$1:$AH$479,MATCH(D$2,Kraftvärmeprod!$B$1:$AG$1,0),FALSE)/1,"")</f>
        <v/>
      </c>
      <c r="F281" t="str">
        <f>IF($D281="","",IFERROR(VLOOKUP($B281,Kraftvärmeprod!$B$1:$BX$550,MATCH(F$2,Kraftvärmeprod!$B$1:$VX$1,0),FALSE)/1,0)-IFERROR(VLOOKUP($B281,'Slutlig allokering kvv'!$B$2:$BX$550,MATCH(F$2,'Slutlig allokering kvv'!$B$1:$BX$1,0),FALSE)/1,0))</f>
        <v/>
      </c>
      <c r="G281" t="str">
        <f>IF($D281="","",IFERROR(VLOOKUP($B281,Kraftvärmeprod!$B$1:$BX$550,MATCH(G$2,Kraftvärmeprod!$B$1:$VX$1,0),FALSE)/1,0)-IFERROR(VLOOKUP($B281,'Slutlig allokering kvv'!$B$2:$BX$550,MATCH(G$2,'Slutlig allokering kvv'!$B$1:$BX$1,0),FALSE)/1,0))</f>
        <v/>
      </c>
      <c r="H281" t="str">
        <f>IF($D281="","",IFERROR(VLOOKUP($B281,Kraftvärmeprod!$B$1:$BX$550,MATCH(H$2,Kraftvärmeprod!$B$1:$VX$1,0),FALSE)/1,0)-IFERROR(VLOOKUP($B281,'Slutlig allokering kvv'!$B$2:$BX$550,MATCH(H$2,'Slutlig allokering kvv'!$B$1:$BX$1,0),FALSE)/1,0))</f>
        <v/>
      </c>
      <c r="I281" t="str">
        <f>IF($D281="","",IFERROR(VLOOKUP($B281,Kraftvärmeprod!$B$1:$BX$550,MATCH(I$2,Kraftvärmeprod!$B$1:$VX$1,0),FALSE)/1,0)-IFERROR(VLOOKUP($B281,'Slutlig allokering kvv'!$B$2:$BX$550,MATCH(I$2,'Slutlig allokering kvv'!$B$1:$BX$1,0),FALSE)/1,0))</f>
        <v/>
      </c>
      <c r="J281" t="str">
        <f>IF($D281="","",IFERROR(VLOOKUP($B281,Kraftvärmeprod!$B$1:$BX$550,MATCH(J$2,Kraftvärmeprod!$B$1:$VX$1,0),FALSE)/1,0)-IFERROR(VLOOKUP($B281,'Slutlig allokering kvv'!$B$2:$BX$550,MATCH(J$2,'Slutlig allokering kvv'!$B$1:$BX$1,0),FALSE)/1,0))</f>
        <v/>
      </c>
      <c r="K281" t="str">
        <f>IF($D281="","",IFERROR(VLOOKUP($B281,Kraftvärmeprod!$B$1:$BX$550,MATCH(K$2,Kraftvärmeprod!$B$1:$VX$1,0),FALSE)/1,0)-IFERROR(VLOOKUP($B281,'Slutlig allokering kvv'!$B$2:$BX$550,MATCH(K$2,'Slutlig allokering kvv'!$B$1:$BX$1,0),FALSE)/1,0))</f>
        <v/>
      </c>
      <c r="L281" t="str">
        <f>IF($D281="","",IFERROR(VLOOKUP($B281,Kraftvärmeprod!$B$1:$BX$550,MATCH(L$2,Kraftvärmeprod!$B$1:$VX$1,0),FALSE)/1,0)-IFERROR(VLOOKUP($B281,'Slutlig allokering kvv'!$B$2:$BX$550,MATCH(L$2,'Slutlig allokering kvv'!$B$1:$BX$1,0),FALSE)/1,0))</f>
        <v/>
      </c>
      <c r="M281" t="str">
        <f>IF($D281="","",IFERROR(VLOOKUP($B281,Kraftvärmeprod!$B$1:$BX$550,MATCH(M$2,Kraftvärmeprod!$B$1:$VX$1,0),FALSE)/1,0)-IFERROR(VLOOKUP($B281,'Slutlig allokering kvv'!$B$2:$BX$550,MATCH(M$2,'Slutlig allokering kvv'!$B$1:$BX$1,0),FALSE)/1,0))</f>
        <v/>
      </c>
      <c r="N281" t="str">
        <f>IF($D281="","",IFERROR(VLOOKUP($B281,Kraftvärmeprod!$B$1:$BX$550,MATCH(N$2,Kraftvärmeprod!$B$1:$VX$1,0),FALSE)/1,0)-IFERROR(VLOOKUP($B281,'Slutlig allokering kvv'!$B$2:$BX$550,MATCH(N$2,'Slutlig allokering kvv'!$B$1:$BX$1,0),FALSE)/1,0))</f>
        <v/>
      </c>
      <c r="O281" t="str">
        <f>IF($D281="","",IFERROR(VLOOKUP($B281,Kraftvärmeprod!$B$1:$BX$550,MATCH(O$2,Kraftvärmeprod!$B$1:$VX$1,0),FALSE)/1,0)-IFERROR(VLOOKUP($B281,'Slutlig allokering kvv'!$B$2:$BX$550,MATCH(O$2,'Slutlig allokering kvv'!$B$1:$BX$1,0),FALSE)/1,0))</f>
        <v/>
      </c>
      <c r="P281" t="str">
        <f>IF($D281="","",IFERROR(VLOOKUP($B281,Kraftvärmeprod!$B$1:$BX$550,MATCH(P$2,Kraftvärmeprod!$B$1:$VX$1,0),FALSE)/1,0)-IFERROR(VLOOKUP($B281,'Slutlig allokering kvv'!$B$2:$BX$550,MATCH(P$2,'Slutlig allokering kvv'!$B$1:$BX$1,0),FALSE)/1,0))</f>
        <v/>
      </c>
      <c r="Q281" t="str">
        <f>IF($D281="","",IFERROR(VLOOKUP($B281,Kraftvärmeprod!$B$1:$BX$550,MATCH(Q$2,Kraftvärmeprod!$B$1:$VX$1,0),FALSE)/1,0)-IFERROR(VLOOKUP($B281,'Slutlig allokering kvv'!$B$2:$BX$550,MATCH(Q$2,'Slutlig allokering kvv'!$B$1:$BX$1,0),FALSE)/1,0))</f>
        <v/>
      </c>
      <c r="R281" t="str">
        <f>IF($D281="","",IFERROR(VLOOKUP($B281,Kraftvärmeprod!$B$1:$BX$550,MATCH(R$2,Kraftvärmeprod!$B$1:$VX$1,0),FALSE)/1,0)-IFERROR(VLOOKUP($B281,'Slutlig allokering kvv'!$B$2:$BX$550,MATCH(R$2,'Slutlig allokering kvv'!$B$1:$BX$1,0),FALSE)/1,0))</f>
        <v/>
      </c>
      <c r="S281" t="str">
        <f>IF($D281="","",IFERROR(VLOOKUP($B281,Kraftvärmeprod!$B$1:$BX$550,MATCH(S$2,Kraftvärmeprod!$B$1:$VX$1,0),FALSE)/1,0)-IFERROR(VLOOKUP($B281,'Slutlig allokering kvv'!$B$2:$BX$550,MATCH(S$2,'Slutlig allokering kvv'!$B$1:$BX$1,0),FALSE)/1,0))</f>
        <v/>
      </c>
      <c r="T281" t="str">
        <f>IF($D281="","",IFERROR(VLOOKUP($B281,Kraftvärmeprod!$B$1:$BX$550,MATCH(T$2,Kraftvärmeprod!$B$1:$VX$1,0),FALSE)/1,0)-IFERROR(VLOOKUP($B281,'Slutlig allokering kvv'!$B$2:$BX$550,MATCH(T$2,'Slutlig allokering kvv'!$B$1:$BX$1,0),FALSE)/1,0))</f>
        <v/>
      </c>
      <c r="U281" t="str">
        <f>IF($D281="","",IFERROR(VLOOKUP($B281,Kraftvärmeprod!$B$1:$BX$550,MATCH(U$2,Kraftvärmeprod!$B$1:$VX$1,0),FALSE)/1,0)-IFERROR(VLOOKUP($B281,'Slutlig allokering kvv'!$B$2:$BX$550,MATCH(U$2,'Slutlig allokering kvv'!$B$1:$BX$1,0),FALSE)/1,0))</f>
        <v/>
      </c>
      <c r="V281" t="str">
        <f>IF($D281="","",IFERROR(VLOOKUP($B281,Kraftvärmeprod!$B$1:$BX$550,MATCH(V$2,Kraftvärmeprod!$B$1:$VX$1,0),FALSE)/1,0)-IFERROR(VLOOKUP($B281,'Slutlig allokering kvv'!$B$2:$BX$550,MATCH(V$2,'Slutlig allokering kvv'!$B$1:$BX$1,0),FALSE)/1,0))</f>
        <v/>
      </c>
      <c r="W281" t="str">
        <f>IF($D281="","",IFERROR(VLOOKUP($B281,Kraftvärmeprod!$B$1:$BX$550,MATCH(W$2,Kraftvärmeprod!$B$1:$VX$1,0),FALSE)/1,0)-IFERROR(VLOOKUP($B281,'Slutlig allokering kvv'!$B$2:$BX$550,MATCH(W$2,'Slutlig allokering kvv'!$B$1:$BX$1,0),FALSE)/1,0))</f>
        <v/>
      </c>
      <c r="X281" t="str">
        <f>IF($D281="","",IFERROR(VLOOKUP($B281,Kraftvärmeprod!$B$1:$BX$550,MATCH(X$2,Kraftvärmeprod!$B$1:$VX$1,0),FALSE)/1,0)-IFERROR(VLOOKUP($B281,'Slutlig allokering kvv'!$B$2:$BX$550,MATCH(X$2,'Slutlig allokering kvv'!$B$1:$BX$1,0),FALSE)/1,0))</f>
        <v/>
      </c>
      <c r="Y281" t="str">
        <f>IF($D281="","",IFERROR(VLOOKUP($B281,Kraftvärmeprod!$B$1:$BX$550,MATCH(Y$2,Kraftvärmeprod!$B$1:$VX$1,0),FALSE)/1,0)-IFERROR(VLOOKUP($B281,'Slutlig allokering kvv'!$B$2:$BX$550,MATCH(Y$2,'Slutlig allokering kvv'!$B$1:$BX$1,0),FALSE)/1,0))</f>
        <v/>
      </c>
      <c r="Z281" t="str">
        <f>IF($D281="","",IFERROR(VLOOKUP($B281,Kraftvärmeprod!$B$1:$BX$550,MATCH(Z$2,Kraftvärmeprod!$B$1:$VX$1,0),FALSE)/1,0)-IFERROR(VLOOKUP($B281,'Slutlig allokering kvv'!$B$2:$BX$550,MATCH(Z$2,'Slutlig allokering kvv'!$B$1:$BX$1,0),FALSE)/1,0))</f>
        <v/>
      </c>
      <c r="AA281" t="str">
        <f>IF($D281="","",IFERROR(VLOOKUP($B281,Kraftvärmeprod!$B$1:$BX$550,MATCH(AA$2,Kraftvärmeprod!$B$1:$VX$1,0),FALSE)/1,0)-IFERROR(VLOOKUP($B281,'Slutlig allokering kvv'!$B$2:$BX$550,MATCH(AA$2,'Slutlig allokering kvv'!$B$1:$BX$1,0),FALSE)/1,0))</f>
        <v/>
      </c>
      <c r="AB281" t="str">
        <f>IF($D281="","",IFERROR(VLOOKUP($B281,Kraftvärmeprod!$B$1:$BX$550,MATCH(AB$2,Kraftvärmeprod!$B$1:$VX$1,0),FALSE)/1,0)-IFERROR(VLOOKUP($B281,'Slutlig allokering kvv'!$B$2:$BX$550,MATCH(AB$2,'Slutlig allokering kvv'!$B$1:$BX$1,0),FALSE)/1,0))</f>
        <v/>
      </c>
      <c r="AC281" t="str">
        <f>IF($D281="","",IFERROR(VLOOKUP($B281,Kraftvärmeprod!$B$1:$BX$550,MATCH(AC$2,Kraftvärmeprod!$B$1:$VX$1,0),FALSE)/1,0)-IFERROR(VLOOKUP($B281,'Slutlig allokering kvv'!$B$2:$BX$550,MATCH(AC$2,'Slutlig allokering kvv'!$B$1:$BX$1,0),FALSE)/1,0))</f>
        <v/>
      </c>
      <c r="AD281" t="str">
        <f>IF($D281="","",IFERROR(VLOOKUP($B281,Kraftvärmeprod!$B$1:$BX$550,MATCH(AD$2,Kraftvärmeprod!$B$1:$VX$1,0),FALSE)/1,0)-IFERROR(VLOOKUP($B281,'Slutlig allokering kvv'!$B$2:$BX$550,MATCH(AD$2,'Slutlig allokering kvv'!$B$1:$BX$1,0),FALSE)/1,0))</f>
        <v/>
      </c>
      <c r="AE281" t="str">
        <f>IF($D281="","",IFERROR(VLOOKUP($B281,Miljö!$B$1:$E$550,MATCH("Hjälpel kraftvärme (GWh)",Miljö!$B$1:$E$1,0),FALSE)/1,0)-IFERROR(VLOOKUP($B281,'Slutlig allokering kvv'!$B$2:$BX$549,MATCH(AE$2,'Slutlig allokering kvv'!$B$1:$BX$1,0),FALSE)/1,0))</f>
        <v/>
      </c>
      <c r="AI281" s="274">
        <f t="shared" si="16"/>
        <v>0</v>
      </c>
      <c r="AK281">
        <f>IFERROR(VLOOKUP($B281,'Slutlig allokering kvv'!$B$2:$AX$549,MATCH("Summa slutlig allokerad tillförd energi (utan hjälpel och rökgaskondensering):",'Slutlig allokering kvv'!$B$1:$AX$1,0),FALSE)/1,"")</f>
        <v>0</v>
      </c>
      <c r="AM281" s="275" t="str">
        <f>IFERROR(1-VLOOKUP($B281,'Slutlig allokering kvv'!$B$2:$AX$549,MATCH("Andel av bränsle i kvv som allokerats till värme, exklusive rökgaskondensering och hjälpel",'Slutlig allokering kvv'!$B$1:$AX$1,0),FALSE),"")</f>
        <v/>
      </c>
      <c r="AO281" s="115" t="str">
        <f t="shared" si="17"/>
        <v/>
      </c>
      <c r="AP281" s="276" t="str">
        <f t="shared" si="18"/>
        <v/>
      </c>
      <c r="AR281" s="115" t="str">
        <f t="shared" si="19"/>
        <v/>
      </c>
    </row>
    <row r="282" spans="1:44">
      <c r="A282" t="s">
        <v>393</v>
      </c>
      <c r="B282" t="s">
        <v>444</v>
      </c>
      <c r="C282" t="str">
        <f>IFERROR(VLOOKUP($B282,Kraftvärmeprod!$B$1:$AH$479,MATCH(C$2,Kraftvärmeprod!$B$1:$AG$1,0),FALSE)/1,"")</f>
        <v/>
      </c>
      <c r="D282" t="str">
        <f>IFERROR(VLOOKUP($B282,Kraftvärmeprod!$B$1:$AH$479,MATCH(D$2,Kraftvärmeprod!$B$1:$AG$1,0),FALSE)/1,"")</f>
        <v/>
      </c>
      <c r="F282" t="str">
        <f>IF($D282="","",IFERROR(VLOOKUP($B282,Kraftvärmeprod!$B$1:$BX$550,MATCH(F$2,Kraftvärmeprod!$B$1:$VX$1,0),FALSE)/1,0)-IFERROR(VLOOKUP($B282,'Slutlig allokering kvv'!$B$2:$BX$550,MATCH(F$2,'Slutlig allokering kvv'!$B$1:$BX$1,0),FALSE)/1,0))</f>
        <v/>
      </c>
      <c r="G282" t="str">
        <f>IF($D282="","",IFERROR(VLOOKUP($B282,Kraftvärmeprod!$B$1:$BX$550,MATCH(G$2,Kraftvärmeprod!$B$1:$VX$1,0),FALSE)/1,0)-IFERROR(VLOOKUP($B282,'Slutlig allokering kvv'!$B$2:$BX$550,MATCH(G$2,'Slutlig allokering kvv'!$B$1:$BX$1,0),FALSE)/1,0))</f>
        <v/>
      </c>
      <c r="H282" t="str">
        <f>IF($D282="","",IFERROR(VLOOKUP($B282,Kraftvärmeprod!$B$1:$BX$550,MATCH(H$2,Kraftvärmeprod!$B$1:$VX$1,0),FALSE)/1,0)-IFERROR(VLOOKUP($B282,'Slutlig allokering kvv'!$B$2:$BX$550,MATCH(H$2,'Slutlig allokering kvv'!$B$1:$BX$1,0),FALSE)/1,0))</f>
        <v/>
      </c>
      <c r="I282" t="str">
        <f>IF($D282="","",IFERROR(VLOOKUP($B282,Kraftvärmeprod!$B$1:$BX$550,MATCH(I$2,Kraftvärmeprod!$B$1:$VX$1,0),FALSE)/1,0)-IFERROR(VLOOKUP($B282,'Slutlig allokering kvv'!$B$2:$BX$550,MATCH(I$2,'Slutlig allokering kvv'!$B$1:$BX$1,0),FALSE)/1,0))</f>
        <v/>
      </c>
      <c r="J282" t="str">
        <f>IF($D282="","",IFERROR(VLOOKUP($B282,Kraftvärmeprod!$B$1:$BX$550,MATCH(J$2,Kraftvärmeprod!$B$1:$VX$1,0),FALSE)/1,0)-IFERROR(VLOOKUP($B282,'Slutlig allokering kvv'!$B$2:$BX$550,MATCH(J$2,'Slutlig allokering kvv'!$B$1:$BX$1,0),FALSE)/1,0))</f>
        <v/>
      </c>
      <c r="K282" t="str">
        <f>IF($D282="","",IFERROR(VLOOKUP($B282,Kraftvärmeprod!$B$1:$BX$550,MATCH(K$2,Kraftvärmeprod!$B$1:$VX$1,0),FALSE)/1,0)-IFERROR(VLOOKUP($B282,'Slutlig allokering kvv'!$B$2:$BX$550,MATCH(K$2,'Slutlig allokering kvv'!$B$1:$BX$1,0),FALSE)/1,0))</f>
        <v/>
      </c>
      <c r="L282" t="str">
        <f>IF($D282="","",IFERROR(VLOOKUP($B282,Kraftvärmeprod!$B$1:$BX$550,MATCH(L$2,Kraftvärmeprod!$B$1:$VX$1,0),FALSE)/1,0)-IFERROR(VLOOKUP($B282,'Slutlig allokering kvv'!$B$2:$BX$550,MATCH(L$2,'Slutlig allokering kvv'!$B$1:$BX$1,0),FALSE)/1,0))</f>
        <v/>
      </c>
      <c r="M282" t="str">
        <f>IF($D282="","",IFERROR(VLOOKUP($B282,Kraftvärmeprod!$B$1:$BX$550,MATCH(M$2,Kraftvärmeprod!$B$1:$VX$1,0),FALSE)/1,0)-IFERROR(VLOOKUP($B282,'Slutlig allokering kvv'!$B$2:$BX$550,MATCH(M$2,'Slutlig allokering kvv'!$B$1:$BX$1,0),FALSE)/1,0))</f>
        <v/>
      </c>
      <c r="N282" t="str">
        <f>IF($D282="","",IFERROR(VLOOKUP($B282,Kraftvärmeprod!$B$1:$BX$550,MATCH(N$2,Kraftvärmeprod!$B$1:$VX$1,0),FALSE)/1,0)-IFERROR(VLOOKUP($B282,'Slutlig allokering kvv'!$B$2:$BX$550,MATCH(N$2,'Slutlig allokering kvv'!$B$1:$BX$1,0),FALSE)/1,0))</f>
        <v/>
      </c>
      <c r="O282" t="str">
        <f>IF($D282="","",IFERROR(VLOOKUP($B282,Kraftvärmeprod!$B$1:$BX$550,MATCH(O$2,Kraftvärmeprod!$B$1:$VX$1,0),FALSE)/1,0)-IFERROR(VLOOKUP($B282,'Slutlig allokering kvv'!$B$2:$BX$550,MATCH(O$2,'Slutlig allokering kvv'!$B$1:$BX$1,0),FALSE)/1,0))</f>
        <v/>
      </c>
      <c r="P282" t="str">
        <f>IF($D282="","",IFERROR(VLOOKUP($B282,Kraftvärmeprod!$B$1:$BX$550,MATCH(P$2,Kraftvärmeprod!$B$1:$VX$1,0),FALSE)/1,0)-IFERROR(VLOOKUP($B282,'Slutlig allokering kvv'!$B$2:$BX$550,MATCH(P$2,'Slutlig allokering kvv'!$B$1:$BX$1,0),FALSE)/1,0))</f>
        <v/>
      </c>
      <c r="Q282" t="str">
        <f>IF($D282="","",IFERROR(VLOOKUP($B282,Kraftvärmeprod!$B$1:$BX$550,MATCH(Q$2,Kraftvärmeprod!$B$1:$VX$1,0),FALSE)/1,0)-IFERROR(VLOOKUP($B282,'Slutlig allokering kvv'!$B$2:$BX$550,MATCH(Q$2,'Slutlig allokering kvv'!$B$1:$BX$1,0),FALSE)/1,0))</f>
        <v/>
      </c>
      <c r="R282" t="str">
        <f>IF($D282="","",IFERROR(VLOOKUP($B282,Kraftvärmeprod!$B$1:$BX$550,MATCH(R$2,Kraftvärmeprod!$B$1:$VX$1,0),FALSE)/1,0)-IFERROR(VLOOKUP($B282,'Slutlig allokering kvv'!$B$2:$BX$550,MATCH(R$2,'Slutlig allokering kvv'!$B$1:$BX$1,0),FALSE)/1,0))</f>
        <v/>
      </c>
      <c r="S282" t="str">
        <f>IF($D282="","",IFERROR(VLOOKUP($B282,Kraftvärmeprod!$B$1:$BX$550,MATCH(S$2,Kraftvärmeprod!$B$1:$VX$1,0),FALSE)/1,0)-IFERROR(VLOOKUP($B282,'Slutlig allokering kvv'!$B$2:$BX$550,MATCH(S$2,'Slutlig allokering kvv'!$B$1:$BX$1,0),FALSE)/1,0))</f>
        <v/>
      </c>
      <c r="T282" t="str">
        <f>IF($D282="","",IFERROR(VLOOKUP($B282,Kraftvärmeprod!$B$1:$BX$550,MATCH(T$2,Kraftvärmeprod!$B$1:$VX$1,0),FALSE)/1,0)-IFERROR(VLOOKUP($B282,'Slutlig allokering kvv'!$B$2:$BX$550,MATCH(T$2,'Slutlig allokering kvv'!$B$1:$BX$1,0),FALSE)/1,0))</f>
        <v/>
      </c>
      <c r="U282" t="str">
        <f>IF($D282="","",IFERROR(VLOOKUP($B282,Kraftvärmeprod!$B$1:$BX$550,MATCH(U$2,Kraftvärmeprod!$B$1:$VX$1,0),FALSE)/1,0)-IFERROR(VLOOKUP($B282,'Slutlig allokering kvv'!$B$2:$BX$550,MATCH(U$2,'Slutlig allokering kvv'!$B$1:$BX$1,0),FALSE)/1,0))</f>
        <v/>
      </c>
      <c r="V282" t="str">
        <f>IF($D282="","",IFERROR(VLOOKUP($B282,Kraftvärmeprod!$B$1:$BX$550,MATCH(V$2,Kraftvärmeprod!$B$1:$VX$1,0),FALSE)/1,0)-IFERROR(VLOOKUP($B282,'Slutlig allokering kvv'!$B$2:$BX$550,MATCH(V$2,'Slutlig allokering kvv'!$B$1:$BX$1,0),FALSE)/1,0))</f>
        <v/>
      </c>
      <c r="W282" t="str">
        <f>IF($D282="","",IFERROR(VLOOKUP($B282,Kraftvärmeprod!$B$1:$BX$550,MATCH(W$2,Kraftvärmeprod!$B$1:$VX$1,0),FALSE)/1,0)-IFERROR(VLOOKUP($B282,'Slutlig allokering kvv'!$B$2:$BX$550,MATCH(W$2,'Slutlig allokering kvv'!$B$1:$BX$1,0),FALSE)/1,0))</f>
        <v/>
      </c>
      <c r="X282" t="str">
        <f>IF($D282="","",IFERROR(VLOOKUP($B282,Kraftvärmeprod!$B$1:$BX$550,MATCH(X$2,Kraftvärmeprod!$B$1:$VX$1,0),FALSE)/1,0)-IFERROR(VLOOKUP($B282,'Slutlig allokering kvv'!$B$2:$BX$550,MATCH(X$2,'Slutlig allokering kvv'!$B$1:$BX$1,0),FALSE)/1,0))</f>
        <v/>
      </c>
      <c r="Y282" t="str">
        <f>IF($D282="","",IFERROR(VLOOKUP($B282,Kraftvärmeprod!$B$1:$BX$550,MATCH(Y$2,Kraftvärmeprod!$B$1:$VX$1,0),FALSE)/1,0)-IFERROR(VLOOKUP($B282,'Slutlig allokering kvv'!$B$2:$BX$550,MATCH(Y$2,'Slutlig allokering kvv'!$B$1:$BX$1,0),FALSE)/1,0))</f>
        <v/>
      </c>
      <c r="Z282" t="str">
        <f>IF($D282="","",IFERROR(VLOOKUP($B282,Kraftvärmeprod!$B$1:$BX$550,MATCH(Z$2,Kraftvärmeprod!$B$1:$VX$1,0),FALSE)/1,0)-IFERROR(VLOOKUP($B282,'Slutlig allokering kvv'!$B$2:$BX$550,MATCH(Z$2,'Slutlig allokering kvv'!$B$1:$BX$1,0),FALSE)/1,0))</f>
        <v/>
      </c>
      <c r="AA282" t="str">
        <f>IF($D282="","",IFERROR(VLOOKUP($B282,Kraftvärmeprod!$B$1:$BX$550,MATCH(AA$2,Kraftvärmeprod!$B$1:$VX$1,0),FALSE)/1,0)-IFERROR(VLOOKUP($B282,'Slutlig allokering kvv'!$B$2:$BX$550,MATCH(AA$2,'Slutlig allokering kvv'!$B$1:$BX$1,0),FALSE)/1,0))</f>
        <v/>
      </c>
      <c r="AB282" t="str">
        <f>IF($D282="","",IFERROR(VLOOKUP($B282,Kraftvärmeprod!$B$1:$BX$550,MATCH(AB$2,Kraftvärmeprod!$B$1:$VX$1,0),FALSE)/1,0)-IFERROR(VLOOKUP($B282,'Slutlig allokering kvv'!$B$2:$BX$550,MATCH(AB$2,'Slutlig allokering kvv'!$B$1:$BX$1,0),FALSE)/1,0))</f>
        <v/>
      </c>
      <c r="AC282" t="str">
        <f>IF($D282="","",IFERROR(VLOOKUP($B282,Kraftvärmeprod!$B$1:$BX$550,MATCH(AC$2,Kraftvärmeprod!$B$1:$VX$1,0),FALSE)/1,0)-IFERROR(VLOOKUP($B282,'Slutlig allokering kvv'!$B$2:$BX$550,MATCH(AC$2,'Slutlig allokering kvv'!$B$1:$BX$1,0),FALSE)/1,0))</f>
        <v/>
      </c>
      <c r="AD282" t="str">
        <f>IF($D282="","",IFERROR(VLOOKUP($B282,Kraftvärmeprod!$B$1:$BX$550,MATCH(AD$2,Kraftvärmeprod!$B$1:$VX$1,0),FALSE)/1,0)-IFERROR(VLOOKUP($B282,'Slutlig allokering kvv'!$B$2:$BX$550,MATCH(AD$2,'Slutlig allokering kvv'!$B$1:$BX$1,0),FALSE)/1,0))</f>
        <v/>
      </c>
      <c r="AE282" t="str">
        <f>IF($D282="","",IFERROR(VLOOKUP($B282,Miljö!$B$1:$E$550,MATCH("Hjälpel kraftvärme (GWh)",Miljö!$B$1:$E$1,0),FALSE)/1,0)-IFERROR(VLOOKUP($B282,'Slutlig allokering kvv'!$B$2:$BX$549,MATCH(AE$2,'Slutlig allokering kvv'!$B$1:$BX$1,0),FALSE)/1,0))</f>
        <v/>
      </c>
      <c r="AI282" s="274">
        <f t="shared" si="16"/>
        <v>0</v>
      </c>
      <c r="AK282">
        <f>IFERROR(VLOOKUP($B282,'Slutlig allokering kvv'!$B$2:$AX$549,MATCH("Summa slutlig allokerad tillförd energi (utan hjälpel och rökgaskondensering):",'Slutlig allokering kvv'!$B$1:$AX$1,0),FALSE)/1,"")</f>
        <v>0</v>
      </c>
      <c r="AM282" s="275" t="str">
        <f>IFERROR(1-VLOOKUP($B282,'Slutlig allokering kvv'!$B$2:$AX$549,MATCH("Andel av bränsle i kvv som allokerats till värme, exklusive rökgaskondensering och hjälpel",'Slutlig allokering kvv'!$B$1:$AX$1,0),FALSE),"")</f>
        <v/>
      </c>
      <c r="AO282" s="115" t="str">
        <f t="shared" si="17"/>
        <v/>
      </c>
      <c r="AP282" s="276" t="str">
        <f t="shared" si="18"/>
        <v/>
      </c>
      <c r="AR282" s="115" t="str">
        <f t="shared" si="19"/>
        <v/>
      </c>
    </row>
    <row r="283" spans="1:44">
      <c r="A283" t="s">
        <v>393</v>
      </c>
      <c r="B283" t="s">
        <v>445</v>
      </c>
      <c r="C283" t="str">
        <f>IFERROR(VLOOKUP($B283,Kraftvärmeprod!$B$1:$AH$479,MATCH(C$2,Kraftvärmeprod!$B$1:$AG$1,0),FALSE)/1,"")</f>
        <v/>
      </c>
      <c r="D283" t="str">
        <f>IFERROR(VLOOKUP($B283,Kraftvärmeprod!$B$1:$AH$479,MATCH(D$2,Kraftvärmeprod!$B$1:$AG$1,0),FALSE)/1,"")</f>
        <v/>
      </c>
      <c r="F283" t="str">
        <f>IF($D283="","",IFERROR(VLOOKUP($B283,Kraftvärmeprod!$B$1:$BX$550,MATCH(F$2,Kraftvärmeprod!$B$1:$VX$1,0),FALSE)/1,0)-IFERROR(VLOOKUP($B283,'Slutlig allokering kvv'!$B$2:$BX$550,MATCH(F$2,'Slutlig allokering kvv'!$B$1:$BX$1,0),FALSE)/1,0))</f>
        <v/>
      </c>
      <c r="G283" t="str">
        <f>IF($D283="","",IFERROR(VLOOKUP($B283,Kraftvärmeprod!$B$1:$BX$550,MATCH(G$2,Kraftvärmeprod!$B$1:$VX$1,0),FALSE)/1,0)-IFERROR(VLOOKUP($B283,'Slutlig allokering kvv'!$B$2:$BX$550,MATCH(G$2,'Slutlig allokering kvv'!$B$1:$BX$1,0),FALSE)/1,0))</f>
        <v/>
      </c>
      <c r="H283" t="str">
        <f>IF($D283="","",IFERROR(VLOOKUP($B283,Kraftvärmeprod!$B$1:$BX$550,MATCH(H$2,Kraftvärmeprod!$B$1:$VX$1,0),FALSE)/1,0)-IFERROR(VLOOKUP($B283,'Slutlig allokering kvv'!$B$2:$BX$550,MATCH(H$2,'Slutlig allokering kvv'!$B$1:$BX$1,0),FALSE)/1,0))</f>
        <v/>
      </c>
      <c r="I283" t="str">
        <f>IF($D283="","",IFERROR(VLOOKUP($B283,Kraftvärmeprod!$B$1:$BX$550,MATCH(I$2,Kraftvärmeprod!$B$1:$VX$1,0),FALSE)/1,0)-IFERROR(VLOOKUP($B283,'Slutlig allokering kvv'!$B$2:$BX$550,MATCH(I$2,'Slutlig allokering kvv'!$B$1:$BX$1,0),FALSE)/1,0))</f>
        <v/>
      </c>
      <c r="J283" t="str">
        <f>IF($D283="","",IFERROR(VLOOKUP($B283,Kraftvärmeprod!$B$1:$BX$550,MATCH(J$2,Kraftvärmeprod!$B$1:$VX$1,0),FALSE)/1,0)-IFERROR(VLOOKUP($B283,'Slutlig allokering kvv'!$B$2:$BX$550,MATCH(J$2,'Slutlig allokering kvv'!$B$1:$BX$1,0),FALSE)/1,0))</f>
        <v/>
      </c>
      <c r="K283" t="str">
        <f>IF($D283="","",IFERROR(VLOOKUP($B283,Kraftvärmeprod!$B$1:$BX$550,MATCH(K$2,Kraftvärmeprod!$B$1:$VX$1,0),FALSE)/1,0)-IFERROR(VLOOKUP($B283,'Slutlig allokering kvv'!$B$2:$BX$550,MATCH(K$2,'Slutlig allokering kvv'!$B$1:$BX$1,0),FALSE)/1,0))</f>
        <v/>
      </c>
      <c r="L283" t="str">
        <f>IF($D283="","",IFERROR(VLOOKUP($B283,Kraftvärmeprod!$B$1:$BX$550,MATCH(L$2,Kraftvärmeprod!$B$1:$VX$1,0),FALSE)/1,0)-IFERROR(VLOOKUP($B283,'Slutlig allokering kvv'!$B$2:$BX$550,MATCH(L$2,'Slutlig allokering kvv'!$B$1:$BX$1,0),FALSE)/1,0))</f>
        <v/>
      </c>
      <c r="M283" t="str">
        <f>IF($D283="","",IFERROR(VLOOKUP($B283,Kraftvärmeprod!$B$1:$BX$550,MATCH(M$2,Kraftvärmeprod!$B$1:$VX$1,0),FALSE)/1,0)-IFERROR(VLOOKUP($B283,'Slutlig allokering kvv'!$B$2:$BX$550,MATCH(M$2,'Slutlig allokering kvv'!$B$1:$BX$1,0),FALSE)/1,0))</f>
        <v/>
      </c>
      <c r="N283" t="str">
        <f>IF($D283="","",IFERROR(VLOOKUP($B283,Kraftvärmeprod!$B$1:$BX$550,MATCH(N$2,Kraftvärmeprod!$B$1:$VX$1,0),FALSE)/1,0)-IFERROR(VLOOKUP($B283,'Slutlig allokering kvv'!$B$2:$BX$550,MATCH(N$2,'Slutlig allokering kvv'!$B$1:$BX$1,0),FALSE)/1,0))</f>
        <v/>
      </c>
      <c r="O283" t="str">
        <f>IF($D283="","",IFERROR(VLOOKUP($B283,Kraftvärmeprod!$B$1:$BX$550,MATCH(O$2,Kraftvärmeprod!$B$1:$VX$1,0),FALSE)/1,0)-IFERROR(VLOOKUP($B283,'Slutlig allokering kvv'!$B$2:$BX$550,MATCH(O$2,'Slutlig allokering kvv'!$B$1:$BX$1,0),FALSE)/1,0))</f>
        <v/>
      </c>
      <c r="P283" t="str">
        <f>IF($D283="","",IFERROR(VLOOKUP($B283,Kraftvärmeprod!$B$1:$BX$550,MATCH(P$2,Kraftvärmeprod!$B$1:$VX$1,0),FALSE)/1,0)-IFERROR(VLOOKUP($B283,'Slutlig allokering kvv'!$B$2:$BX$550,MATCH(P$2,'Slutlig allokering kvv'!$B$1:$BX$1,0),FALSE)/1,0))</f>
        <v/>
      </c>
      <c r="Q283" t="str">
        <f>IF($D283="","",IFERROR(VLOOKUP($B283,Kraftvärmeprod!$B$1:$BX$550,MATCH(Q$2,Kraftvärmeprod!$B$1:$VX$1,0),FALSE)/1,0)-IFERROR(VLOOKUP($B283,'Slutlig allokering kvv'!$B$2:$BX$550,MATCH(Q$2,'Slutlig allokering kvv'!$B$1:$BX$1,0),FALSE)/1,0))</f>
        <v/>
      </c>
      <c r="R283" t="str">
        <f>IF($D283="","",IFERROR(VLOOKUP($B283,Kraftvärmeprod!$B$1:$BX$550,MATCH(R$2,Kraftvärmeprod!$B$1:$VX$1,0),FALSE)/1,0)-IFERROR(VLOOKUP($B283,'Slutlig allokering kvv'!$B$2:$BX$550,MATCH(R$2,'Slutlig allokering kvv'!$B$1:$BX$1,0),FALSE)/1,0))</f>
        <v/>
      </c>
      <c r="S283" t="str">
        <f>IF($D283="","",IFERROR(VLOOKUP($B283,Kraftvärmeprod!$B$1:$BX$550,MATCH(S$2,Kraftvärmeprod!$B$1:$VX$1,0),FALSE)/1,0)-IFERROR(VLOOKUP($B283,'Slutlig allokering kvv'!$B$2:$BX$550,MATCH(S$2,'Slutlig allokering kvv'!$B$1:$BX$1,0),FALSE)/1,0))</f>
        <v/>
      </c>
      <c r="T283" t="str">
        <f>IF($D283="","",IFERROR(VLOOKUP($B283,Kraftvärmeprod!$B$1:$BX$550,MATCH(T$2,Kraftvärmeprod!$B$1:$VX$1,0),FALSE)/1,0)-IFERROR(VLOOKUP($B283,'Slutlig allokering kvv'!$B$2:$BX$550,MATCH(T$2,'Slutlig allokering kvv'!$B$1:$BX$1,0),FALSE)/1,0))</f>
        <v/>
      </c>
      <c r="U283" t="str">
        <f>IF($D283="","",IFERROR(VLOOKUP($B283,Kraftvärmeprod!$B$1:$BX$550,MATCH(U$2,Kraftvärmeprod!$B$1:$VX$1,0),FALSE)/1,0)-IFERROR(VLOOKUP($B283,'Slutlig allokering kvv'!$B$2:$BX$550,MATCH(U$2,'Slutlig allokering kvv'!$B$1:$BX$1,0),FALSE)/1,0))</f>
        <v/>
      </c>
      <c r="V283" t="str">
        <f>IF($D283="","",IFERROR(VLOOKUP($B283,Kraftvärmeprod!$B$1:$BX$550,MATCH(V$2,Kraftvärmeprod!$B$1:$VX$1,0),FALSE)/1,0)-IFERROR(VLOOKUP($B283,'Slutlig allokering kvv'!$B$2:$BX$550,MATCH(V$2,'Slutlig allokering kvv'!$B$1:$BX$1,0),FALSE)/1,0))</f>
        <v/>
      </c>
      <c r="W283" t="str">
        <f>IF($D283="","",IFERROR(VLOOKUP($B283,Kraftvärmeprod!$B$1:$BX$550,MATCH(W$2,Kraftvärmeprod!$B$1:$VX$1,0),FALSE)/1,0)-IFERROR(VLOOKUP($B283,'Slutlig allokering kvv'!$B$2:$BX$550,MATCH(W$2,'Slutlig allokering kvv'!$B$1:$BX$1,0),FALSE)/1,0))</f>
        <v/>
      </c>
      <c r="X283" t="str">
        <f>IF($D283="","",IFERROR(VLOOKUP($B283,Kraftvärmeprod!$B$1:$BX$550,MATCH(X$2,Kraftvärmeprod!$B$1:$VX$1,0),FALSE)/1,0)-IFERROR(VLOOKUP($B283,'Slutlig allokering kvv'!$B$2:$BX$550,MATCH(X$2,'Slutlig allokering kvv'!$B$1:$BX$1,0),FALSE)/1,0))</f>
        <v/>
      </c>
      <c r="Y283" t="str">
        <f>IF($D283="","",IFERROR(VLOOKUP($B283,Kraftvärmeprod!$B$1:$BX$550,MATCH(Y$2,Kraftvärmeprod!$B$1:$VX$1,0),FALSE)/1,0)-IFERROR(VLOOKUP($B283,'Slutlig allokering kvv'!$B$2:$BX$550,MATCH(Y$2,'Slutlig allokering kvv'!$B$1:$BX$1,0),FALSE)/1,0))</f>
        <v/>
      </c>
      <c r="Z283" t="str">
        <f>IF($D283="","",IFERROR(VLOOKUP($B283,Kraftvärmeprod!$B$1:$BX$550,MATCH(Z$2,Kraftvärmeprod!$B$1:$VX$1,0),FALSE)/1,0)-IFERROR(VLOOKUP($B283,'Slutlig allokering kvv'!$B$2:$BX$550,MATCH(Z$2,'Slutlig allokering kvv'!$B$1:$BX$1,0),FALSE)/1,0))</f>
        <v/>
      </c>
      <c r="AA283" t="str">
        <f>IF($D283="","",IFERROR(VLOOKUP($B283,Kraftvärmeprod!$B$1:$BX$550,MATCH(AA$2,Kraftvärmeprod!$B$1:$VX$1,0),FALSE)/1,0)-IFERROR(VLOOKUP($B283,'Slutlig allokering kvv'!$B$2:$BX$550,MATCH(AA$2,'Slutlig allokering kvv'!$B$1:$BX$1,0),FALSE)/1,0))</f>
        <v/>
      </c>
      <c r="AB283" t="str">
        <f>IF($D283="","",IFERROR(VLOOKUP($B283,Kraftvärmeprod!$B$1:$BX$550,MATCH(AB$2,Kraftvärmeprod!$B$1:$VX$1,0),FALSE)/1,0)-IFERROR(VLOOKUP($B283,'Slutlig allokering kvv'!$B$2:$BX$550,MATCH(AB$2,'Slutlig allokering kvv'!$B$1:$BX$1,0),FALSE)/1,0))</f>
        <v/>
      </c>
      <c r="AC283" t="str">
        <f>IF($D283="","",IFERROR(VLOOKUP($B283,Kraftvärmeprod!$B$1:$BX$550,MATCH(AC$2,Kraftvärmeprod!$B$1:$VX$1,0),FALSE)/1,0)-IFERROR(VLOOKUP($B283,'Slutlig allokering kvv'!$B$2:$BX$550,MATCH(AC$2,'Slutlig allokering kvv'!$B$1:$BX$1,0),FALSE)/1,0))</f>
        <v/>
      </c>
      <c r="AD283" t="str">
        <f>IF($D283="","",IFERROR(VLOOKUP($B283,Kraftvärmeprod!$B$1:$BX$550,MATCH(AD$2,Kraftvärmeprod!$B$1:$VX$1,0),FALSE)/1,0)-IFERROR(VLOOKUP($B283,'Slutlig allokering kvv'!$B$2:$BX$550,MATCH(AD$2,'Slutlig allokering kvv'!$B$1:$BX$1,0),FALSE)/1,0))</f>
        <v/>
      </c>
      <c r="AE283" t="str">
        <f>IF($D283="","",IFERROR(VLOOKUP($B283,Miljö!$B$1:$E$550,MATCH("Hjälpel kraftvärme (GWh)",Miljö!$B$1:$E$1,0),FALSE)/1,0)-IFERROR(VLOOKUP($B283,'Slutlig allokering kvv'!$B$2:$BX$549,MATCH(AE$2,'Slutlig allokering kvv'!$B$1:$BX$1,0),FALSE)/1,0))</f>
        <v/>
      </c>
      <c r="AI283" s="274">
        <f t="shared" si="16"/>
        <v>0</v>
      </c>
      <c r="AK283">
        <f>IFERROR(VLOOKUP($B283,'Slutlig allokering kvv'!$B$2:$AX$549,MATCH("Summa slutlig allokerad tillförd energi (utan hjälpel och rökgaskondensering):",'Slutlig allokering kvv'!$B$1:$AX$1,0),FALSE)/1,"")</f>
        <v>0</v>
      </c>
      <c r="AM283" s="275" t="str">
        <f>IFERROR(1-VLOOKUP($B283,'Slutlig allokering kvv'!$B$2:$AX$549,MATCH("Andel av bränsle i kvv som allokerats till värme, exklusive rökgaskondensering och hjälpel",'Slutlig allokering kvv'!$B$1:$AX$1,0),FALSE),"")</f>
        <v/>
      </c>
      <c r="AO283" s="115" t="str">
        <f t="shared" si="17"/>
        <v/>
      </c>
      <c r="AP283" s="276" t="str">
        <f t="shared" si="18"/>
        <v/>
      </c>
      <c r="AR283" s="115" t="str">
        <f t="shared" si="19"/>
        <v/>
      </c>
    </row>
    <row r="284" spans="1:44">
      <c r="A284" t="s">
        <v>447</v>
      </c>
      <c r="B284" t="s">
        <v>448</v>
      </c>
      <c r="C284" t="str">
        <f>IFERROR(VLOOKUP($B284,Kraftvärmeprod!$B$1:$AH$479,MATCH(C$2,Kraftvärmeprod!$B$1:$AG$1,0),FALSE)/1,"")</f>
        <v/>
      </c>
      <c r="D284" t="str">
        <f>IFERROR(VLOOKUP($B284,Kraftvärmeprod!$B$1:$AH$479,MATCH(D$2,Kraftvärmeprod!$B$1:$AG$1,0),FALSE)/1,"")</f>
        <v/>
      </c>
      <c r="F284" t="str">
        <f>IF($D284="","",IFERROR(VLOOKUP($B284,Kraftvärmeprod!$B$1:$BX$550,MATCH(F$2,Kraftvärmeprod!$B$1:$VX$1,0),FALSE)/1,0)-IFERROR(VLOOKUP($B284,'Slutlig allokering kvv'!$B$2:$BX$550,MATCH(F$2,'Slutlig allokering kvv'!$B$1:$BX$1,0),FALSE)/1,0))</f>
        <v/>
      </c>
      <c r="G284" t="str">
        <f>IF($D284="","",IFERROR(VLOOKUP($B284,Kraftvärmeprod!$B$1:$BX$550,MATCH(G$2,Kraftvärmeprod!$B$1:$VX$1,0),FALSE)/1,0)-IFERROR(VLOOKUP($B284,'Slutlig allokering kvv'!$B$2:$BX$550,MATCH(G$2,'Slutlig allokering kvv'!$B$1:$BX$1,0),FALSE)/1,0))</f>
        <v/>
      </c>
      <c r="H284" t="str">
        <f>IF($D284="","",IFERROR(VLOOKUP($B284,Kraftvärmeprod!$B$1:$BX$550,MATCH(H$2,Kraftvärmeprod!$B$1:$VX$1,0),FALSE)/1,0)-IFERROR(VLOOKUP($B284,'Slutlig allokering kvv'!$B$2:$BX$550,MATCH(H$2,'Slutlig allokering kvv'!$B$1:$BX$1,0),FALSE)/1,0))</f>
        <v/>
      </c>
      <c r="I284" t="str">
        <f>IF($D284="","",IFERROR(VLOOKUP($B284,Kraftvärmeprod!$B$1:$BX$550,MATCH(I$2,Kraftvärmeprod!$B$1:$VX$1,0),FALSE)/1,0)-IFERROR(VLOOKUP($B284,'Slutlig allokering kvv'!$B$2:$BX$550,MATCH(I$2,'Slutlig allokering kvv'!$B$1:$BX$1,0),FALSE)/1,0))</f>
        <v/>
      </c>
      <c r="J284" t="str">
        <f>IF($D284="","",IFERROR(VLOOKUP($B284,Kraftvärmeprod!$B$1:$BX$550,MATCH(J$2,Kraftvärmeprod!$B$1:$VX$1,0),FALSE)/1,0)-IFERROR(VLOOKUP($B284,'Slutlig allokering kvv'!$B$2:$BX$550,MATCH(J$2,'Slutlig allokering kvv'!$B$1:$BX$1,0),FALSE)/1,0))</f>
        <v/>
      </c>
      <c r="K284" t="str">
        <f>IF($D284="","",IFERROR(VLOOKUP($B284,Kraftvärmeprod!$B$1:$BX$550,MATCH(K$2,Kraftvärmeprod!$B$1:$VX$1,0),FALSE)/1,0)-IFERROR(VLOOKUP($B284,'Slutlig allokering kvv'!$B$2:$BX$550,MATCH(K$2,'Slutlig allokering kvv'!$B$1:$BX$1,0),FALSE)/1,0))</f>
        <v/>
      </c>
      <c r="L284" t="str">
        <f>IF($D284="","",IFERROR(VLOOKUP($B284,Kraftvärmeprod!$B$1:$BX$550,MATCH(L$2,Kraftvärmeprod!$B$1:$VX$1,0),FALSE)/1,0)-IFERROR(VLOOKUP($B284,'Slutlig allokering kvv'!$B$2:$BX$550,MATCH(L$2,'Slutlig allokering kvv'!$B$1:$BX$1,0),FALSE)/1,0))</f>
        <v/>
      </c>
      <c r="M284" t="str">
        <f>IF($D284="","",IFERROR(VLOOKUP($B284,Kraftvärmeprod!$B$1:$BX$550,MATCH(M$2,Kraftvärmeprod!$B$1:$VX$1,0),FALSE)/1,0)-IFERROR(VLOOKUP($B284,'Slutlig allokering kvv'!$B$2:$BX$550,MATCH(M$2,'Slutlig allokering kvv'!$B$1:$BX$1,0),FALSE)/1,0))</f>
        <v/>
      </c>
      <c r="N284" t="str">
        <f>IF($D284="","",IFERROR(VLOOKUP($B284,Kraftvärmeprod!$B$1:$BX$550,MATCH(N$2,Kraftvärmeprod!$B$1:$VX$1,0),FALSE)/1,0)-IFERROR(VLOOKUP($B284,'Slutlig allokering kvv'!$B$2:$BX$550,MATCH(N$2,'Slutlig allokering kvv'!$B$1:$BX$1,0),FALSE)/1,0))</f>
        <v/>
      </c>
      <c r="O284" t="str">
        <f>IF($D284="","",IFERROR(VLOOKUP($B284,Kraftvärmeprod!$B$1:$BX$550,MATCH(O$2,Kraftvärmeprod!$B$1:$VX$1,0),FALSE)/1,0)-IFERROR(VLOOKUP($B284,'Slutlig allokering kvv'!$B$2:$BX$550,MATCH(O$2,'Slutlig allokering kvv'!$B$1:$BX$1,0),FALSE)/1,0))</f>
        <v/>
      </c>
      <c r="P284" t="str">
        <f>IF($D284="","",IFERROR(VLOOKUP($B284,Kraftvärmeprod!$B$1:$BX$550,MATCH(P$2,Kraftvärmeprod!$B$1:$VX$1,0),FALSE)/1,0)-IFERROR(VLOOKUP($B284,'Slutlig allokering kvv'!$B$2:$BX$550,MATCH(P$2,'Slutlig allokering kvv'!$B$1:$BX$1,0),FALSE)/1,0))</f>
        <v/>
      </c>
      <c r="Q284" t="str">
        <f>IF($D284="","",IFERROR(VLOOKUP($B284,Kraftvärmeprod!$B$1:$BX$550,MATCH(Q$2,Kraftvärmeprod!$B$1:$VX$1,0),FALSE)/1,0)-IFERROR(VLOOKUP($B284,'Slutlig allokering kvv'!$B$2:$BX$550,MATCH(Q$2,'Slutlig allokering kvv'!$B$1:$BX$1,0),FALSE)/1,0))</f>
        <v/>
      </c>
      <c r="R284" t="str">
        <f>IF($D284="","",IFERROR(VLOOKUP($B284,Kraftvärmeprod!$B$1:$BX$550,MATCH(R$2,Kraftvärmeprod!$B$1:$VX$1,0),FALSE)/1,0)-IFERROR(VLOOKUP($B284,'Slutlig allokering kvv'!$B$2:$BX$550,MATCH(R$2,'Slutlig allokering kvv'!$B$1:$BX$1,0),FALSE)/1,0))</f>
        <v/>
      </c>
      <c r="S284" t="str">
        <f>IF($D284="","",IFERROR(VLOOKUP($B284,Kraftvärmeprod!$B$1:$BX$550,MATCH(S$2,Kraftvärmeprod!$B$1:$VX$1,0),FALSE)/1,0)-IFERROR(VLOOKUP($B284,'Slutlig allokering kvv'!$B$2:$BX$550,MATCH(S$2,'Slutlig allokering kvv'!$B$1:$BX$1,0),FALSE)/1,0))</f>
        <v/>
      </c>
      <c r="T284" t="str">
        <f>IF($D284="","",IFERROR(VLOOKUP($B284,Kraftvärmeprod!$B$1:$BX$550,MATCH(T$2,Kraftvärmeprod!$B$1:$VX$1,0),FALSE)/1,0)-IFERROR(VLOOKUP($B284,'Slutlig allokering kvv'!$B$2:$BX$550,MATCH(T$2,'Slutlig allokering kvv'!$B$1:$BX$1,0),FALSE)/1,0))</f>
        <v/>
      </c>
      <c r="U284" t="str">
        <f>IF($D284="","",IFERROR(VLOOKUP($B284,Kraftvärmeprod!$B$1:$BX$550,MATCH(U$2,Kraftvärmeprod!$B$1:$VX$1,0),FALSE)/1,0)-IFERROR(VLOOKUP($B284,'Slutlig allokering kvv'!$B$2:$BX$550,MATCH(U$2,'Slutlig allokering kvv'!$B$1:$BX$1,0),FALSE)/1,0))</f>
        <v/>
      </c>
      <c r="V284" t="str">
        <f>IF($D284="","",IFERROR(VLOOKUP($B284,Kraftvärmeprod!$B$1:$BX$550,MATCH(V$2,Kraftvärmeprod!$B$1:$VX$1,0),FALSE)/1,0)-IFERROR(VLOOKUP($B284,'Slutlig allokering kvv'!$B$2:$BX$550,MATCH(V$2,'Slutlig allokering kvv'!$B$1:$BX$1,0),FALSE)/1,0))</f>
        <v/>
      </c>
      <c r="W284" t="str">
        <f>IF($D284="","",IFERROR(VLOOKUP($B284,Kraftvärmeprod!$B$1:$BX$550,MATCH(W$2,Kraftvärmeprod!$B$1:$VX$1,0),FALSE)/1,0)-IFERROR(VLOOKUP($B284,'Slutlig allokering kvv'!$B$2:$BX$550,MATCH(W$2,'Slutlig allokering kvv'!$B$1:$BX$1,0),FALSE)/1,0))</f>
        <v/>
      </c>
      <c r="X284" t="str">
        <f>IF($D284="","",IFERROR(VLOOKUP($B284,Kraftvärmeprod!$B$1:$BX$550,MATCH(X$2,Kraftvärmeprod!$B$1:$VX$1,0),FALSE)/1,0)-IFERROR(VLOOKUP($B284,'Slutlig allokering kvv'!$B$2:$BX$550,MATCH(X$2,'Slutlig allokering kvv'!$B$1:$BX$1,0),FALSE)/1,0))</f>
        <v/>
      </c>
      <c r="Y284" t="str">
        <f>IF($D284="","",IFERROR(VLOOKUP($B284,Kraftvärmeprod!$B$1:$BX$550,MATCH(Y$2,Kraftvärmeprod!$B$1:$VX$1,0),FALSE)/1,0)-IFERROR(VLOOKUP($B284,'Slutlig allokering kvv'!$B$2:$BX$550,MATCH(Y$2,'Slutlig allokering kvv'!$B$1:$BX$1,0),FALSE)/1,0))</f>
        <v/>
      </c>
      <c r="Z284" t="str">
        <f>IF($D284="","",IFERROR(VLOOKUP($B284,Kraftvärmeprod!$B$1:$BX$550,MATCH(Z$2,Kraftvärmeprod!$B$1:$VX$1,0),FALSE)/1,0)-IFERROR(VLOOKUP($B284,'Slutlig allokering kvv'!$B$2:$BX$550,MATCH(Z$2,'Slutlig allokering kvv'!$B$1:$BX$1,0),FALSE)/1,0))</f>
        <v/>
      </c>
      <c r="AA284" t="str">
        <f>IF($D284="","",IFERROR(VLOOKUP($B284,Kraftvärmeprod!$B$1:$BX$550,MATCH(AA$2,Kraftvärmeprod!$B$1:$VX$1,0),FALSE)/1,0)-IFERROR(VLOOKUP($B284,'Slutlig allokering kvv'!$B$2:$BX$550,MATCH(AA$2,'Slutlig allokering kvv'!$B$1:$BX$1,0),FALSE)/1,0))</f>
        <v/>
      </c>
      <c r="AB284" t="str">
        <f>IF($D284="","",IFERROR(VLOOKUP($B284,Kraftvärmeprod!$B$1:$BX$550,MATCH(AB$2,Kraftvärmeprod!$B$1:$VX$1,0),FALSE)/1,0)-IFERROR(VLOOKUP($B284,'Slutlig allokering kvv'!$B$2:$BX$550,MATCH(AB$2,'Slutlig allokering kvv'!$B$1:$BX$1,0),FALSE)/1,0))</f>
        <v/>
      </c>
      <c r="AC284" t="str">
        <f>IF($D284="","",IFERROR(VLOOKUP($B284,Kraftvärmeprod!$B$1:$BX$550,MATCH(AC$2,Kraftvärmeprod!$B$1:$VX$1,0),FALSE)/1,0)-IFERROR(VLOOKUP($B284,'Slutlig allokering kvv'!$B$2:$BX$550,MATCH(AC$2,'Slutlig allokering kvv'!$B$1:$BX$1,0),FALSE)/1,0))</f>
        <v/>
      </c>
      <c r="AD284" t="str">
        <f>IF($D284="","",IFERROR(VLOOKUP($B284,Kraftvärmeprod!$B$1:$BX$550,MATCH(AD$2,Kraftvärmeprod!$B$1:$VX$1,0),FALSE)/1,0)-IFERROR(VLOOKUP($B284,'Slutlig allokering kvv'!$B$2:$BX$550,MATCH(AD$2,'Slutlig allokering kvv'!$B$1:$BX$1,0),FALSE)/1,0))</f>
        <v/>
      </c>
      <c r="AE284" t="str">
        <f>IF($D284="","",IFERROR(VLOOKUP($B284,Miljö!$B$1:$E$550,MATCH("Hjälpel kraftvärme (GWh)",Miljö!$B$1:$E$1,0),FALSE)/1,0)-IFERROR(VLOOKUP($B284,'Slutlig allokering kvv'!$B$2:$BX$549,MATCH(AE$2,'Slutlig allokering kvv'!$B$1:$BX$1,0),FALSE)/1,0))</f>
        <v/>
      </c>
      <c r="AI284" s="274">
        <f t="shared" si="16"/>
        <v>0</v>
      </c>
      <c r="AK284">
        <f>IFERROR(VLOOKUP($B284,'Slutlig allokering kvv'!$B$2:$AX$549,MATCH("Summa slutlig allokerad tillförd energi (utan hjälpel och rökgaskondensering):",'Slutlig allokering kvv'!$B$1:$AX$1,0),FALSE)/1,"")</f>
        <v>0</v>
      </c>
      <c r="AM284" s="275" t="str">
        <f>IFERROR(1-VLOOKUP($B284,'Slutlig allokering kvv'!$B$2:$AX$549,MATCH("Andel av bränsle i kvv som allokerats till värme, exklusive rökgaskondensering och hjälpel",'Slutlig allokering kvv'!$B$1:$AX$1,0),FALSE),"")</f>
        <v/>
      </c>
      <c r="AO284" s="115" t="str">
        <f t="shared" si="17"/>
        <v/>
      </c>
      <c r="AP284" s="276" t="str">
        <f t="shared" si="18"/>
        <v/>
      </c>
      <c r="AR284" s="115" t="str">
        <f t="shared" si="19"/>
        <v/>
      </c>
    </row>
    <row r="285" spans="1:44">
      <c r="A285" t="s">
        <v>447</v>
      </c>
      <c r="B285" t="s">
        <v>449</v>
      </c>
      <c r="C285" t="str">
        <f>IFERROR(VLOOKUP($B285,Kraftvärmeprod!$B$1:$AH$479,MATCH(C$2,Kraftvärmeprod!$B$1:$AG$1,0),FALSE)/1,"")</f>
        <v/>
      </c>
      <c r="D285" t="str">
        <f>IFERROR(VLOOKUP($B285,Kraftvärmeprod!$B$1:$AH$479,MATCH(D$2,Kraftvärmeprod!$B$1:$AG$1,0),FALSE)/1,"")</f>
        <v/>
      </c>
      <c r="F285" t="str">
        <f>IF($D285="","",IFERROR(VLOOKUP($B285,Kraftvärmeprod!$B$1:$BX$550,MATCH(F$2,Kraftvärmeprod!$B$1:$VX$1,0),FALSE)/1,0)-IFERROR(VLOOKUP($B285,'Slutlig allokering kvv'!$B$2:$BX$550,MATCH(F$2,'Slutlig allokering kvv'!$B$1:$BX$1,0),FALSE)/1,0))</f>
        <v/>
      </c>
      <c r="G285" t="str">
        <f>IF($D285="","",IFERROR(VLOOKUP($B285,Kraftvärmeprod!$B$1:$BX$550,MATCH(G$2,Kraftvärmeprod!$B$1:$VX$1,0),FALSE)/1,0)-IFERROR(VLOOKUP($B285,'Slutlig allokering kvv'!$B$2:$BX$550,MATCH(G$2,'Slutlig allokering kvv'!$B$1:$BX$1,0),FALSE)/1,0))</f>
        <v/>
      </c>
      <c r="H285" t="str">
        <f>IF($D285="","",IFERROR(VLOOKUP($B285,Kraftvärmeprod!$B$1:$BX$550,MATCH(H$2,Kraftvärmeprod!$B$1:$VX$1,0),FALSE)/1,0)-IFERROR(VLOOKUP($B285,'Slutlig allokering kvv'!$B$2:$BX$550,MATCH(H$2,'Slutlig allokering kvv'!$B$1:$BX$1,0),FALSE)/1,0))</f>
        <v/>
      </c>
      <c r="I285" t="str">
        <f>IF($D285="","",IFERROR(VLOOKUP($B285,Kraftvärmeprod!$B$1:$BX$550,MATCH(I$2,Kraftvärmeprod!$B$1:$VX$1,0),FALSE)/1,0)-IFERROR(VLOOKUP($B285,'Slutlig allokering kvv'!$B$2:$BX$550,MATCH(I$2,'Slutlig allokering kvv'!$B$1:$BX$1,0),FALSE)/1,0))</f>
        <v/>
      </c>
      <c r="J285" t="str">
        <f>IF($D285="","",IFERROR(VLOOKUP($B285,Kraftvärmeprod!$B$1:$BX$550,MATCH(J$2,Kraftvärmeprod!$B$1:$VX$1,0),FALSE)/1,0)-IFERROR(VLOOKUP($B285,'Slutlig allokering kvv'!$B$2:$BX$550,MATCH(J$2,'Slutlig allokering kvv'!$B$1:$BX$1,0),FALSE)/1,0))</f>
        <v/>
      </c>
      <c r="K285" t="str">
        <f>IF($D285="","",IFERROR(VLOOKUP($B285,Kraftvärmeprod!$B$1:$BX$550,MATCH(K$2,Kraftvärmeprod!$B$1:$VX$1,0),FALSE)/1,0)-IFERROR(VLOOKUP($B285,'Slutlig allokering kvv'!$B$2:$BX$550,MATCH(K$2,'Slutlig allokering kvv'!$B$1:$BX$1,0),FALSE)/1,0))</f>
        <v/>
      </c>
      <c r="L285" t="str">
        <f>IF($D285="","",IFERROR(VLOOKUP($B285,Kraftvärmeprod!$B$1:$BX$550,MATCH(L$2,Kraftvärmeprod!$B$1:$VX$1,0),FALSE)/1,0)-IFERROR(VLOOKUP($B285,'Slutlig allokering kvv'!$B$2:$BX$550,MATCH(L$2,'Slutlig allokering kvv'!$B$1:$BX$1,0),FALSE)/1,0))</f>
        <v/>
      </c>
      <c r="M285" t="str">
        <f>IF($D285="","",IFERROR(VLOOKUP($B285,Kraftvärmeprod!$B$1:$BX$550,MATCH(M$2,Kraftvärmeprod!$B$1:$VX$1,0),FALSE)/1,0)-IFERROR(VLOOKUP($B285,'Slutlig allokering kvv'!$B$2:$BX$550,MATCH(M$2,'Slutlig allokering kvv'!$B$1:$BX$1,0),FALSE)/1,0))</f>
        <v/>
      </c>
      <c r="N285" t="str">
        <f>IF($D285="","",IFERROR(VLOOKUP($B285,Kraftvärmeprod!$B$1:$BX$550,MATCH(N$2,Kraftvärmeprod!$B$1:$VX$1,0),FALSE)/1,0)-IFERROR(VLOOKUP($B285,'Slutlig allokering kvv'!$B$2:$BX$550,MATCH(N$2,'Slutlig allokering kvv'!$B$1:$BX$1,0),FALSE)/1,0))</f>
        <v/>
      </c>
      <c r="O285" t="str">
        <f>IF($D285="","",IFERROR(VLOOKUP($B285,Kraftvärmeprod!$B$1:$BX$550,MATCH(O$2,Kraftvärmeprod!$B$1:$VX$1,0),FALSE)/1,0)-IFERROR(VLOOKUP($B285,'Slutlig allokering kvv'!$B$2:$BX$550,MATCH(O$2,'Slutlig allokering kvv'!$B$1:$BX$1,0),FALSE)/1,0))</f>
        <v/>
      </c>
      <c r="P285" t="str">
        <f>IF($D285="","",IFERROR(VLOOKUP($B285,Kraftvärmeprod!$B$1:$BX$550,MATCH(P$2,Kraftvärmeprod!$B$1:$VX$1,0),FALSE)/1,0)-IFERROR(VLOOKUP($B285,'Slutlig allokering kvv'!$B$2:$BX$550,MATCH(P$2,'Slutlig allokering kvv'!$B$1:$BX$1,0),FALSE)/1,0))</f>
        <v/>
      </c>
      <c r="Q285" t="str">
        <f>IF($D285="","",IFERROR(VLOOKUP($B285,Kraftvärmeprod!$B$1:$BX$550,MATCH(Q$2,Kraftvärmeprod!$B$1:$VX$1,0),FALSE)/1,0)-IFERROR(VLOOKUP($B285,'Slutlig allokering kvv'!$B$2:$BX$550,MATCH(Q$2,'Slutlig allokering kvv'!$B$1:$BX$1,0),FALSE)/1,0))</f>
        <v/>
      </c>
      <c r="R285" t="str">
        <f>IF($D285="","",IFERROR(VLOOKUP($B285,Kraftvärmeprod!$B$1:$BX$550,MATCH(R$2,Kraftvärmeprod!$B$1:$VX$1,0),FALSE)/1,0)-IFERROR(VLOOKUP($B285,'Slutlig allokering kvv'!$B$2:$BX$550,MATCH(R$2,'Slutlig allokering kvv'!$B$1:$BX$1,0),FALSE)/1,0))</f>
        <v/>
      </c>
      <c r="S285" t="str">
        <f>IF($D285="","",IFERROR(VLOOKUP($B285,Kraftvärmeprod!$B$1:$BX$550,MATCH(S$2,Kraftvärmeprod!$B$1:$VX$1,0),FALSE)/1,0)-IFERROR(VLOOKUP($B285,'Slutlig allokering kvv'!$B$2:$BX$550,MATCH(S$2,'Slutlig allokering kvv'!$B$1:$BX$1,0),FALSE)/1,0))</f>
        <v/>
      </c>
      <c r="T285" t="str">
        <f>IF($D285="","",IFERROR(VLOOKUP($B285,Kraftvärmeprod!$B$1:$BX$550,MATCH(T$2,Kraftvärmeprod!$B$1:$VX$1,0),FALSE)/1,0)-IFERROR(VLOOKUP($B285,'Slutlig allokering kvv'!$B$2:$BX$550,MATCH(T$2,'Slutlig allokering kvv'!$B$1:$BX$1,0),FALSE)/1,0))</f>
        <v/>
      </c>
      <c r="U285" t="str">
        <f>IF($D285="","",IFERROR(VLOOKUP($B285,Kraftvärmeprod!$B$1:$BX$550,MATCH(U$2,Kraftvärmeprod!$B$1:$VX$1,0),FALSE)/1,0)-IFERROR(VLOOKUP($B285,'Slutlig allokering kvv'!$B$2:$BX$550,MATCH(U$2,'Slutlig allokering kvv'!$B$1:$BX$1,0),FALSE)/1,0))</f>
        <v/>
      </c>
      <c r="V285" t="str">
        <f>IF($D285="","",IFERROR(VLOOKUP($B285,Kraftvärmeprod!$B$1:$BX$550,MATCH(V$2,Kraftvärmeprod!$B$1:$VX$1,0),FALSE)/1,0)-IFERROR(VLOOKUP($B285,'Slutlig allokering kvv'!$B$2:$BX$550,MATCH(V$2,'Slutlig allokering kvv'!$B$1:$BX$1,0),FALSE)/1,0))</f>
        <v/>
      </c>
      <c r="W285" t="str">
        <f>IF($D285="","",IFERROR(VLOOKUP($B285,Kraftvärmeprod!$B$1:$BX$550,MATCH(W$2,Kraftvärmeprod!$B$1:$VX$1,0),FALSE)/1,0)-IFERROR(VLOOKUP($B285,'Slutlig allokering kvv'!$B$2:$BX$550,MATCH(W$2,'Slutlig allokering kvv'!$B$1:$BX$1,0),FALSE)/1,0))</f>
        <v/>
      </c>
      <c r="X285" t="str">
        <f>IF($D285="","",IFERROR(VLOOKUP($B285,Kraftvärmeprod!$B$1:$BX$550,MATCH(X$2,Kraftvärmeprod!$B$1:$VX$1,0),FALSE)/1,0)-IFERROR(VLOOKUP($B285,'Slutlig allokering kvv'!$B$2:$BX$550,MATCH(X$2,'Slutlig allokering kvv'!$B$1:$BX$1,0),FALSE)/1,0))</f>
        <v/>
      </c>
      <c r="Y285" t="str">
        <f>IF($D285="","",IFERROR(VLOOKUP($B285,Kraftvärmeprod!$B$1:$BX$550,MATCH(Y$2,Kraftvärmeprod!$B$1:$VX$1,0),FALSE)/1,0)-IFERROR(VLOOKUP($B285,'Slutlig allokering kvv'!$B$2:$BX$550,MATCH(Y$2,'Slutlig allokering kvv'!$B$1:$BX$1,0),FALSE)/1,0))</f>
        <v/>
      </c>
      <c r="Z285" t="str">
        <f>IF($D285="","",IFERROR(VLOOKUP($B285,Kraftvärmeprod!$B$1:$BX$550,MATCH(Z$2,Kraftvärmeprod!$B$1:$VX$1,0),FALSE)/1,0)-IFERROR(VLOOKUP($B285,'Slutlig allokering kvv'!$B$2:$BX$550,MATCH(Z$2,'Slutlig allokering kvv'!$B$1:$BX$1,0),FALSE)/1,0))</f>
        <v/>
      </c>
      <c r="AA285" t="str">
        <f>IF($D285="","",IFERROR(VLOOKUP($B285,Kraftvärmeprod!$B$1:$BX$550,MATCH(AA$2,Kraftvärmeprod!$B$1:$VX$1,0),FALSE)/1,0)-IFERROR(VLOOKUP($B285,'Slutlig allokering kvv'!$B$2:$BX$550,MATCH(AA$2,'Slutlig allokering kvv'!$B$1:$BX$1,0),FALSE)/1,0))</f>
        <v/>
      </c>
      <c r="AB285" t="str">
        <f>IF($D285="","",IFERROR(VLOOKUP($B285,Kraftvärmeprod!$B$1:$BX$550,MATCH(AB$2,Kraftvärmeprod!$B$1:$VX$1,0),FALSE)/1,0)-IFERROR(VLOOKUP($B285,'Slutlig allokering kvv'!$B$2:$BX$550,MATCH(AB$2,'Slutlig allokering kvv'!$B$1:$BX$1,0),FALSE)/1,0))</f>
        <v/>
      </c>
      <c r="AC285" t="str">
        <f>IF($D285="","",IFERROR(VLOOKUP($B285,Kraftvärmeprod!$B$1:$BX$550,MATCH(AC$2,Kraftvärmeprod!$B$1:$VX$1,0),FALSE)/1,0)-IFERROR(VLOOKUP($B285,'Slutlig allokering kvv'!$B$2:$BX$550,MATCH(AC$2,'Slutlig allokering kvv'!$B$1:$BX$1,0),FALSE)/1,0))</f>
        <v/>
      </c>
      <c r="AD285" t="str">
        <f>IF($D285="","",IFERROR(VLOOKUP($B285,Kraftvärmeprod!$B$1:$BX$550,MATCH(AD$2,Kraftvärmeprod!$B$1:$VX$1,0),FALSE)/1,0)-IFERROR(VLOOKUP($B285,'Slutlig allokering kvv'!$B$2:$BX$550,MATCH(AD$2,'Slutlig allokering kvv'!$B$1:$BX$1,0),FALSE)/1,0))</f>
        <v/>
      </c>
      <c r="AE285" t="str">
        <f>IF($D285="","",IFERROR(VLOOKUP($B285,Miljö!$B$1:$E$550,MATCH("Hjälpel kraftvärme (GWh)",Miljö!$B$1:$E$1,0),FALSE)/1,0)-IFERROR(VLOOKUP($B285,'Slutlig allokering kvv'!$B$2:$BX$549,MATCH(AE$2,'Slutlig allokering kvv'!$B$1:$BX$1,0),FALSE)/1,0))</f>
        <v/>
      </c>
      <c r="AI285" s="274">
        <f t="shared" si="16"/>
        <v>0</v>
      </c>
      <c r="AK285">
        <f>IFERROR(VLOOKUP($B285,'Slutlig allokering kvv'!$B$2:$AX$549,MATCH("Summa slutlig allokerad tillförd energi (utan hjälpel och rökgaskondensering):",'Slutlig allokering kvv'!$B$1:$AX$1,0),FALSE)/1,"")</f>
        <v>0</v>
      </c>
      <c r="AM285" s="275" t="str">
        <f>IFERROR(1-VLOOKUP($B285,'Slutlig allokering kvv'!$B$2:$AX$549,MATCH("Andel av bränsle i kvv som allokerats till värme, exklusive rökgaskondensering och hjälpel",'Slutlig allokering kvv'!$B$1:$AX$1,0),FALSE),"")</f>
        <v/>
      </c>
      <c r="AO285" s="115" t="str">
        <f t="shared" si="17"/>
        <v/>
      </c>
      <c r="AP285" s="276" t="str">
        <f t="shared" si="18"/>
        <v/>
      </c>
      <c r="AR285" s="115" t="str">
        <f t="shared" si="19"/>
        <v/>
      </c>
    </row>
    <row r="286" spans="1:44">
      <c r="A286" t="s">
        <v>447</v>
      </c>
      <c r="B286" t="s">
        <v>450</v>
      </c>
      <c r="C286" t="str">
        <f>IFERROR(VLOOKUP($B286,Kraftvärmeprod!$B$1:$AH$479,MATCH(C$2,Kraftvärmeprod!$B$1:$AG$1,0),FALSE)/1,"")</f>
        <v/>
      </c>
      <c r="D286" t="str">
        <f>IFERROR(VLOOKUP($B286,Kraftvärmeprod!$B$1:$AH$479,MATCH(D$2,Kraftvärmeprod!$B$1:$AG$1,0),FALSE)/1,"")</f>
        <v/>
      </c>
      <c r="F286" t="str">
        <f>IF($D286="","",IFERROR(VLOOKUP($B286,Kraftvärmeprod!$B$1:$BX$550,MATCH(F$2,Kraftvärmeprod!$B$1:$VX$1,0),FALSE)/1,0)-IFERROR(VLOOKUP($B286,'Slutlig allokering kvv'!$B$2:$BX$550,MATCH(F$2,'Slutlig allokering kvv'!$B$1:$BX$1,0),FALSE)/1,0))</f>
        <v/>
      </c>
      <c r="G286" t="str">
        <f>IF($D286="","",IFERROR(VLOOKUP($B286,Kraftvärmeprod!$B$1:$BX$550,MATCH(G$2,Kraftvärmeprod!$B$1:$VX$1,0),FALSE)/1,0)-IFERROR(VLOOKUP($B286,'Slutlig allokering kvv'!$B$2:$BX$550,MATCH(G$2,'Slutlig allokering kvv'!$B$1:$BX$1,0),FALSE)/1,0))</f>
        <v/>
      </c>
      <c r="H286" t="str">
        <f>IF($D286="","",IFERROR(VLOOKUP($B286,Kraftvärmeprod!$B$1:$BX$550,MATCH(H$2,Kraftvärmeprod!$B$1:$VX$1,0),FALSE)/1,0)-IFERROR(VLOOKUP($B286,'Slutlig allokering kvv'!$B$2:$BX$550,MATCH(H$2,'Slutlig allokering kvv'!$B$1:$BX$1,0),FALSE)/1,0))</f>
        <v/>
      </c>
      <c r="I286" t="str">
        <f>IF($D286="","",IFERROR(VLOOKUP($B286,Kraftvärmeprod!$B$1:$BX$550,MATCH(I$2,Kraftvärmeprod!$B$1:$VX$1,0),FALSE)/1,0)-IFERROR(VLOOKUP($B286,'Slutlig allokering kvv'!$B$2:$BX$550,MATCH(I$2,'Slutlig allokering kvv'!$B$1:$BX$1,0),FALSE)/1,0))</f>
        <v/>
      </c>
      <c r="J286" t="str">
        <f>IF($D286="","",IFERROR(VLOOKUP($B286,Kraftvärmeprod!$B$1:$BX$550,MATCH(J$2,Kraftvärmeprod!$B$1:$VX$1,0),FALSE)/1,0)-IFERROR(VLOOKUP($B286,'Slutlig allokering kvv'!$B$2:$BX$550,MATCH(J$2,'Slutlig allokering kvv'!$B$1:$BX$1,0),FALSE)/1,0))</f>
        <v/>
      </c>
      <c r="K286" t="str">
        <f>IF($D286="","",IFERROR(VLOOKUP($B286,Kraftvärmeprod!$B$1:$BX$550,MATCH(K$2,Kraftvärmeprod!$B$1:$VX$1,0),FALSE)/1,0)-IFERROR(VLOOKUP($B286,'Slutlig allokering kvv'!$B$2:$BX$550,MATCH(K$2,'Slutlig allokering kvv'!$B$1:$BX$1,0),FALSE)/1,0))</f>
        <v/>
      </c>
      <c r="L286" t="str">
        <f>IF($D286="","",IFERROR(VLOOKUP($B286,Kraftvärmeprod!$B$1:$BX$550,MATCH(L$2,Kraftvärmeprod!$B$1:$VX$1,0),FALSE)/1,0)-IFERROR(VLOOKUP($B286,'Slutlig allokering kvv'!$B$2:$BX$550,MATCH(L$2,'Slutlig allokering kvv'!$B$1:$BX$1,0),FALSE)/1,0))</f>
        <v/>
      </c>
      <c r="M286" t="str">
        <f>IF($D286="","",IFERROR(VLOOKUP($B286,Kraftvärmeprod!$B$1:$BX$550,MATCH(M$2,Kraftvärmeprod!$B$1:$VX$1,0),FALSE)/1,0)-IFERROR(VLOOKUP($B286,'Slutlig allokering kvv'!$B$2:$BX$550,MATCH(M$2,'Slutlig allokering kvv'!$B$1:$BX$1,0),FALSE)/1,0))</f>
        <v/>
      </c>
      <c r="N286" t="str">
        <f>IF($D286="","",IFERROR(VLOOKUP($B286,Kraftvärmeprod!$B$1:$BX$550,MATCH(N$2,Kraftvärmeprod!$B$1:$VX$1,0),FALSE)/1,0)-IFERROR(VLOOKUP($B286,'Slutlig allokering kvv'!$B$2:$BX$550,MATCH(N$2,'Slutlig allokering kvv'!$B$1:$BX$1,0),FALSE)/1,0))</f>
        <v/>
      </c>
      <c r="O286" t="str">
        <f>IF($D286="","",IFERROR(VLOOKUP($B286,Kraftvärmeprod!$B$1:$BX$550,MATCH(O$2,Kraftvärmeprod!$B$1:$VX$1,0),FALSE)/1,0)-IFERROR(VLOOKUP($B286,'Slutlig allokering kvv'!$B$2:$BX$550,MATCH(O$2,'Slutlig allokering kvv'!$B$1:$BX$1,0),FALSE)/1,0))</f>
        <v/>
      </c>
      <c r="P286" t="str">
        <f>IF($D286="","",IFERROR(VLOOKUP($B286,Kraftvärmeprod!$B$1:$BX$550,MATCH(P$2,Kraftvärmeprod!$B$1:$VX$1,0),FALSE)/1,0)-IFERROR(VLOOKUP($B286,'Slutlig allokering kvv'!$B$2:$BX$550,MATCH(P$2,'Slutlig allokering kvv'!$B$1:$BX$1,0),FALSE)/1,0))</f>
        <v/>
      </c>
      <c r="Q286" t="str">
        <f>IF($D286="","",IFERROR(VLOOKUP($B286,Kraftvärmeprod!$B$1:$BX$550,MATCH(Q$2,Kraftvärmeprod!$B$1:$VX$1,0),FALSE)/1,0)-IFERROR(VLOOKUP($B286,'Slutlig allokering kvv'!$B$2:$BX$550,MATCH(Q$2,'Slutlig allokering kvv'!$B$1:$BX$1,0),FALSE)/1,0))</f>
        <v/>
      </c>
      <c r="R286" t="str">
        <f>IF($D286="","",IFERROR(VLOOKUP($B286,Kraftvärmeprod!$B$1:$BX$550,MATCH(R$2,Kraftvärmeprod!$B$1:$VX$1,0),FALSE)/1,0)-IFERROR(VLOOKUP($B286,'Slutlig allokering kvv'!$B$2:$BX$550,MATCH(R$2,'Slutlig allokering kvv'!$B$1:$BX$1,0),FALSE)/1,0))</f>
        <v/>
      </c>
      <c r="S286" t="str">
        <f>IF($D286="","",IFERROR(VLOOKUP($B286,Kraftvärmeprod!$B$1:$BX$550,MATCH(S$2,Kraftvärmeprod!$B$1:$VX$1,0),FALSE)/1,0)-IFERROR(VLOOKUP($B286,'Slutlig allokering kvv'!$B$2:$BX$550,MATCH(S$2,'Slutlig allokering kvv'!$B$1:$BX$1,0),FALSE)/1,0))</f>
        <v/>
      </c>
      <c r="T286" t="str">
        <f>IF($D286="","",IFERROR(VLOOKUP($B286,Kraftvärmeprod!$B$1:$BX$550,MATCH(T$2,Kraftvärmeprod!$B$1:$VX$1,0),FALSE)/1,0)-IFERROR(VLOOKUP($B286,'Slutlig allokering kvv'!$B$2:$BX$550,MATCH(T$2,'Slutlig allokering kvv'!$B$1:$BX$1,0),FALSE)/1,0))</f>
        <v/>
      </c>
      <c r="U286" t="str">
        <f>IF($D286="","",IFERROR(VLOOKUP($B286,Kraftvärmeprod!$B$1:$BX$550,MATCH(U$2,Kraftvärmeprod!$B$1:$VX$1,0),FALSE)/1,0)-IFERROR(VLOOKUP($B286,'Slutlig allokering kvv'!$B$2:$BX$550,MATCH(U$2,'Slutlig allokering kvv'!$B$1:$BX$1,0),FALSE)/1,0))</f>
        <v/>
      </c>
      <c r="V286" t="str">
        <f>IF($D286="","",IFERROR(VLOOKUP($B286,Kraftvärmeprod!$B$1:$BX$550,MATCH(V$2,Kraftvärmeprod!$B$1:$VX$1,0),FALSE)/1,0)-IFERROR(VLOOKUP($B286,'Slutlig allokering kvv'!$B$2:$BX$550,MATCH(V$2,'Slutlig allokering kvv'!$B$1:$BX$1,0),FALSE)/1,0))</f>
        <v/>
      </c>
      <c r="W286" t="str">
        <f>IF($D286="","",IFERROR(VLOOKUP($B286,Kraftvärmeprod!$B$1:$BX$550,MATCH(W$2,Kraftvärmeprod!$B$1:$VX$1,0),FALSE)/1,0)-IFERROR(VLOOKUP($B286,'Slutlig allokering kvv'!$B$2:$BX$550,MATCH(W$2,'Slutlig allokering kvv'!$B$1:$BX$1,0),FALSE)/1,0))</f>
        <v/>
      </c>
      <c r="X286" t="str">
        <f>IF($D286="","",IFERROR(VLOOKUP($B286,Kraftvärmeprod!$B$1:$BX$550,MATCH(X$2,Kraftvärmeprod!$B$1:$VX$1,0),FALSE)/1,0)-IFERROR(VLOOKUP($B286,'Slutlig allokering kvv'!$B$2:$BX$550,MATCH(X$2,'Slutlig allokering kvv'!$B$1:$BX$1,0),FALSE)/1,0))</f>
        <v/>
      </c>
      <c r="Y286" t="str">
        <f>IF($D286="","",IFERROR(VLOOKUP($B286,Kraftvärmeprod!$B$1:$BX$550,MATCH(Y$2,Kraftvärmeprod!$B$1:$VX$1,0),FALSE)/1,0)-IFERROR(VLOOKUP($B286,'Slutlig allokering kvv'!$B$2:$BX$550,MATCH(Y$2,'Slutlig allokering kvv'!$B$1:$BX$1,0),FALSE)/1,0))</f>
        <v/>
      </c>
      <c r="Z286" t="str">
        <f>IF($D286="","",IFERROR(VLOOKUP($B286,Kraftvärmeprod!$B$1:$BX$550,MATCH(Z$2,Kraftvärmeprod!$B$1:$VX$1,0),FALSE)/1,0)-IFERROR(VLOOKUP($B286,'Slutlig allokering kvv'!$B$2:$BX$550,MATCH(Z$2,'Slutlig allokering kvv'!$B$1:$BX$1,0),FALSE)/1,0))</f>
        <v/>
      </c>
      <c r="AA286" t="str">
        <f>IF($D286="","",IFERROR(VLOOKUP($B286,Kraftvärmeprod!$B$1:$BX$550,MATCH(AA$2,Kraftvärmeprod!$B$1:$VX$1,0),FALSE)/1,0)-IFERROR(VLOOKUP($B286,'Slutlig allokering kvv'!$B$2:$BX$550,MATCH(AA$2,'Slutlig allokering kvv'!$B$1:$BX$1,0),FALSE)/1,0))</f>
        <v/>
      </c>
      <c r="AB286" t="str">
        <f>IF($D286="","",IFERROR(VLOOKUP($B286,Kraftvärmeprod!$B$1:$BX$550,MATCH(AB$2,Kraftvärmeprod!$B$1:$VX$1,0),FALSE)/1,0)-IFERROR(VLOOKUP($B286,'Slutlig allokering kvv'!$B$2:$BX$550,MATCH(AB$2,'Slutlig allokering kvv'!$B$1:$BX$1,0),FALSE)/1,0))</f>
        <v/>
      </c>
      <c r="AC286" t="str">
        <f>IF($D286="","",IFERROR(VLOOKUP($B286,Kraftvärmeprod!$B$1:$BX$550,MATCH(AC$2,Kraftvärmeprod!$B$1:$VX$1,0),FALSE)/1,0)-IFERROR(VLOOKUP($B286,'Slutlig allokering kvv'!$B$2:$BX$550,MATCH(AC$2,'Slutlig allokering kvv'!$B$1:$BX$1,0),FALSE)/1,0))</f>
        <v/>
      </c>
      <c r="AD286" t="str">
        <f>IF($D286="","",IFERROR(VLOOKUP($B286,Kraftvärmeprod!$B$1:$BX$550,MATCH(AD$2,Kraftvärmeprod!$B$1:$VX$1,0),FALSE)/1,0)-IFERROR(VLOOKUP($B286,'Slutlig allokering kvv'!$B$2:$BX$550,MATCH(AD$2,'Slutlig allokering kvv'!$B$1:$BX$1,0),FALSE)/1,0))</f>
        <v/>
      </c>
      <c r="AE286" t="str">
        <f>IF($D286="","",IFERROR(VLOOKUP($B286,Miljö!$B$1:$E$550,MATCH("Hjälpel kraftvärme (GWh)",Miljö!$B$1:$E$1,0),FALSE)/1,0)-IFERROR(VLOOKUP($B286,'Slutlig allokering kvv'!$B$2:$BX$549,MATCH(AE$2,'Slutlig allokering kvv'!$B$1:$BX$1,0),FALSE)/1,0))</f>
        <v/>
      </c>
      <c r="AI286" s="274">
        <f t="shared" si="16"/>
        <v>0</v>
      </c>
      <c r="AK286">
        <f>IFERROR(VLOOKUP($B286,'Slutlig allokering kvv'!$B$2:$AX$549,MATCH("Summa slutlig allokerad tillförd energi (utan hjälpel och rökgaskondensering):",'Slutlig allokering kvv'!$B$1:$AX$1,0),FALSE)/1,"")</f>
        <v>0</v>
      </c>
      <c r="AM286" s="275" t="str">
        <f>IFERROR(1-VLOOKUP($B286,'Slutlig allokering kvv'!$B$2:$AX$549,MATCH("Andel av bränsle i kvv som allokerats till värme, exklusive rökgaskondensering och hjälpel",'Slutlig allokering kvv'!$B$1:$AX$1,0),FALSE),"")</f>
        <v/>
      </c>
      <c r="AO286" s="115" t="str">
        <f t="shared" si="17"/>
        <v/>
      </c>
      <c r="AP286" s="276" t="str">
        <f t="shared" si="18"/>
        <v/>
      </c>
      <c r="AR286" s="115" t="str">
        <f t="shared" si="19"/>
        <v/>
      </c>
    </row>
    <row r="287" spans="1:44">
      <c r="A287" t="s">
        <v>447</v>
      </c>
      <c r="B287" t="s">
        <v>451</v>
      </c>
      <c r="C287" t="str">
        <f>IFERROR(VLOOKUP($B287,Kraftvärmeprod!$B$1:$AH$479,MATCH(C$2,Kraftvärmeprod!$B$1:$AG$1,0),FALSE)/1,"")</f>
        <v/>
      </c>
      <c r="D287" t="str">
        <f>IFERROR(VLOOKUP($B287,Kraftvärmeprod!$B$1:$AH$479,MATCH(D$2,Kraftvärmeprod!$B$1:$AG$1,0),FALSE)/1,"")</f>
        <v/>
      </c>
      <c r="F287" t="str">
        <f>IF($D287="","",IFERROR(VLOOKUP($B287,Kraftvärmeprod!$B$1:$BX$550,MATCH(F$2,Kraftvärmeprod!$B$1:$VX$1,0),FALSE)/1,0)-IFERROR(VLOOKUP($B287,'Slutlig allokering kvv'!$B$2:$BX$550,MATCH(F$2,'Slutlig allokering kvv'!$B$1:$BX$1,0),FALSE)/1,0))</f>
        <v/>
      </c>
      <c r="G287" t="str">
        <f>IF($D287="","",IFERROR(VLOOKUP($B287,Kraftvärmeprod!$B$1:$BX$550,MATCH(G$2,Kraftvärmeprod!$B$1:$VX$1,0),FALSE)/1,0)-IFERROR(VLOOKUP($B287,'Slutlig allokering kvv'!$B$2:$BX$550,MATCH(G$2,'Slutlig allokering kvv'!$B$1:$BX$1,0),FALSE)/1,0))</f>
        <v/>
      </c>
      <c r="H287" t="str">
        <f>IF($D287="","",IFERROR(VLOOKUP($B287,Kraftvärmeprod!$B$1:$BX$550,MATCH(H$2,Kraftvärmeprod!$B$1:$VX$1,0),FALSE)/1,0)-IFERROR(VLOOKUP($B287,'Slutlig allokering kvv'!$B$2:$BX$550,MATCH(H$2,'Slutlig allokering kvv'!$B$1:$BX$1,0),FALSE)/1,0))</f>
        <v/>
      </c>
      <c r="I287" t="str">
        <f>IF($D287="","",IFERROR(VLOOKUP($B287,Kraftvärmeprod!$B$1:$BX$550,MATCH(I$2,Kraftvärmeprod!$B$1:$VX$1,0),FALSE)/1,0)-IFERROR(VLOOKUP($B287,'Slutlig allokering kvv'!$B$2:$BX$550,MATCH(I$2,'Slutlig allokering kvv'!$B$1:$BX$1,0),FALSE)/1,0))</f>
        <v/>
      </c>
      <c r="J287" t="str">
        <f>IF($D287="","",IFERROR(VLOOKUP($B287,Kraftvärmeprod!$B$1:$BX$550,MATCH(J$2,Kraftvärmeprod!$B$1:$VX$1,0),FALSE)/1,0)-IFERROR(VLOOKUP($B287,'Slutlig allokering kvv'!$B$2:$BX$550,MATCH(J$2,'Slutlig allokering kvv'!$B$1:$BX$1,0),FALSE)/1,0))</f>
        <v/>
      </c>
      <c r="K287" t="str">
        <f>IF($D287="","",IFERROR(VLOOKUP($B287,Kraftvärmeprod!$B$1:$BX$550,MATCH(K$2,Kraftvärmeprod!$B$1:$VX$1,0),FALSE)/1,0)-IFERROR(VLOOKUP($B287,'Slutlig allokering kvv'!$B$2:$BX$550,MATCH(K$2,'Slutlig allokering kvv'!$B$1:$BX$1,0),FALSE)/1,0))</f>
        <v/>
      </c>
      <c r="L287" t="str">
        <f>IF($D287="","",IFERROR(VLOOKUP($B287,Kraftvärmeprod!$B$1:$BX$550,MATCH(L$2,Kraftvärmeprod!$B$1:$VX$1,0),FALSE)/1,0)-IFERROR(VLOOKUP($B287,'Slutlig allokering kvv'!$B$2:$BX$550,MATCH(L$2,'Slutlig allokering kvv'!$B$1:$BX$1,0),FALSE)/1,0))</f>
        <v/>
      </c>
      <c r="M287" t="str">
        <f>IF($D287="","",IFERROR(VLOOKUP($B287,Kraftvärmeprod!$B$1:$BX$550,MATCH(M$2,Kraftvärmeprod!$B$1:$VX$1,0),FALSE)/1,0)-IFERROR(VLOOKUP($B287,'Slutlig allokering kvv'!$B$2:$BX$550,MATCH(M$2,'Slutlig allokering kvv'!$B$1:$BX$1,0),FALSE)/1,0))</f>
        <v/>
      </c>
      <c r="N287" t="str">
        <f>IF($D287="","",IFERROR(VLOOKUP($B287,Kraftvärmeprod!$B$1:$BX$550,MATCH(N$2,Kraftvärmeprod!$B$1:$VX$1,0),FALSE)/1,0)-IFERROR(VLOOKUP($B287,'Slutlig allokering kvv'!$B$2:$BX$550,MATCH(N$2,'Slutlig allokering kvv'!$B$1:$BX$1,0),FALSE)/1,0))</f>
        <v/>
      </c>
      <c r="O287" t="str">
        <f>IF($D287="","",IFERROR(VLOOKUP($B287,Kraftvärmeprod!$B$1:$BX$550,MATCH(O$2,Kraftvärmeprod!$B$1:$VX$1,0),FALSE)/1,0)-IFERROR(VLOOKUP($B287,'Slutlig allokering kvv'!$B$2:$BX$550,MATCH(O$2,'Slutlig allokering kvv'!$B$1:$BX$1,0),FALSE)/1,0))</f>
        <v/>
      </c>
      <c r="P287" t="str">
        <f>IF($D287="","",IFERROR(VLOOKUP($B287,Kraftvärmeprod!$B$1:$BX$550,MATCH(P$2,Kraftvärmeprod!$B$1:$VX$1,0),FALSE)/1,0)-IFERROR(VLOOKUP($B287,'Slutlig allokering kvv'!$B$2:$BX$550,MATCH(P$2,'Slutlig allokering kvv'!$B$1:$BX$1,0),FALSE)/1,0))</f>
        <v/>
      </c>
      <c r="Q287" t="str">
        <f>IF($D287="","",IFERROR(VLOOKUP($B287,Kraftvärmeprod!$B$1:$BX$550,MATCH(Q$2,Kraftvärmeprod!$B$1:$VX$1,0),FALSE)/1,0)-IFERROR(VLOOKUP($B287,'Slutlig allokering kvv'!$B$2:$BX$550,MATCH(Q$2,'Slutlig allokering kvv'!$B$1:$BX$1,0),FALSE)/1,0))</f>
        <v/>
      </c>
      <c r="R287" t="str">
        <f>IF($D287="","",IFERROR(VLOOKUP($B287,Kraftvärmeprod!$B$1:$BX$550,MATCH(R$2,Kraftvärmeprod!$B$1:$VX$1,0),FALSE)/1,0)-IFERROR(VLOOKUP($B287,'Slutlig allokering kvv'!$B$2:$BX$550,MATCH(R$2,'Slutlig allokering kvv'!$B$1:$BX$1,0),FALSE)/1,0))</f>
        <v/>
      </c>
      <c r="S287" t="str">
        <f>IF($D287="","",IFERROR(VLOOKUP($B287,Kraftvärmeprod!$B$1:$BX$550,MATCH(S$2,Kraftvärmeprod!$B$1:$VX$1,0),FALSE)/1,0)-IFERROR(VLOOKUP($B287,'Slutlig allokering kvv'!$B$2:$BX$550,MATCH(S$2,'Slutlig allokering kvv'!$B$1:$BX$1,0),FALSE)/1,0))</f>
        <v/>
      </c>
      <c r="T287" t="str">
        <f>IF($D287="","",IFERROR(VLOOKUP($B287,Kraftvärmeprod!$B$1:$BX$550,MATCH(T$2,Kraftvärmeprod!$B$1:$VX$1,0),FALSE)/1,0)-IFERROR(VLOOKUP($B287,'Slutlig allokering kvv'!$B$2:$BX$550,MATCH(T$2,'Slutlig allokering kvv'!$B$1:$BX$1,0),FALSE)/1,0))</f>
        <v/>
      </c>
      <c r="U287" t="str">
        <f>IF($D287="","",IFERROR(VLOOKUP($B287,Kraftvärmeprod!$B$1:$BX$550,MATCH(U$2,Kraftvärmeprod!$B$1:$VX$1,0),FALSE)/1,0)-IFERROR(VLOOKUP($B287,'Slutlig allokering kvv'!$B$2:$BX$550,MATCH(U$2,'Slutlig allokering kvv'!$B$1:$BX$1,0),FALSE)/1,0))</f>
        <v/>
      </c>
      <c r="V287" t="str">
        <f>IF($D287="","",IFERROR(VLOOKUP($B287,Kraftvärmeprod!$B$1:$BX$550,MATCH(V$2,Kraftvärmeprod!$B$1:$VX$1,0),FALSE)/1,0)-IFERROR(VLOOKUP($B287,'Slutlig allokering kvv'!$B$2:$BX$550,MATCH(V$2,'Slutlig allokering kvv'!$B$1:$BX$1,0),FALSE)/1,0))</f>
        <v/>
      </c>
      <c r="W287" t="str">
        <f>IF($D287="","",IFERROR(VLOOKUP($B287,Kraftvärmeprod!$B$1:$BX$550,MATCH(W$2,Kraftvärmeprod!$B$1:$VX$1,0),FALSE)/1,0)-IFERROR(VLOOKUP($B287,'Slutlig allokering kvv'!$B$2:$BX$550,MATCH(W$2,'Slutlig allokering kvv'!$B$1:$BX$1,0),FALSE)/1,0))</f>
        <v/>
      </c>
      <c r="X287" t="str">
        <f>IF($D287="","",IFERROR(VLOOKUP($B287,Kraftvärmeprod!$B$1:$BX$550,MATCH(X$2,Kraftvärmeprod!$B$1:$VX$1,0),FALSE)/1,0)-IFERROR(VLOOKUP($B287,'Slutlig allokering kvv'!$B$2:$BX$550,MATCH(X$2,'Slutlig allokering kvv'!$B$1:$BX$1,0),FALSE)/1,0))</f>
        <v/>
      </c>
      <c r="Y287" t="str">
        <f>IF($D287="","",IFERROR(VLOOKUP($B287,Kraftvärmeprod!$B$1:$BX$550,MATCH(Y$2,Kraftvärmeprod!$B$1:$VX$1,0),FALSE)/1,0)-IFERROR(VLOOKUP($B287,'Slutlig allokering kvv'!$B$2:$BX$550,MATCH(Y$2,'Slutlig allokering kvv'!$B$1:$BX$1,0),FALSE)/1,0))</f>
        <v/>
      </c>
      <c r="Z287" t="str">
        <f>IF($D287="","",IFERROR(VLOOKUP($B287,Kraftvärmeprod!$B$1:$BX$550,MATCH(Z$2,Kraftvärmeprod!$B$1:$VX$1,0),FALSE)/1,0)-IFERROR(VLOOKUP($B287,'Slutlig allokering kvv'!$B$2:$BX$550,MATCH(Z$2,'Slutlig allokering kvv'!$B$1:$BX$1,0),FALSE)/1,0))</f>
        <v/>
      </c>
      <c r="AA287" t="str">
        <f>IF($D287="","",IFERROR(VLOOKUP($B287,Kraftvärmeprod!$B$1:$BX$550,MATCH(AA$2,Kraftvärmeprod!$B$1:$VX$1,0),FALSE)/1,0)-IFERROR(VLOOKUP($B287,'Slutlig allokering kvv'!$B$2:$BX$550,MATCH(AA$2,'Slutlig allokering kvv'!$B$1:$BX$1,0),FALSE)/1,0))</f>
        <v/>
      </c>
      <c r="AB287" t="str">
        <f>IF($D287="","",IFERROR(VLOOKUP($B287,Kraftvärmeprod!$B$1:$BX$550,MATCH(AB$2,Kraftvärmeprod!$B$1:$VX$1,0),FALSE)/1,0)-IFERROR(VLOOKUP($B287,'Slutlig allokering kvv'!$B$2:$BX$550,MATCH(AB$2,'Slutlig allokering kvv'!$B$1:$BX$1,0),FALSE)/1,0))</f>
        <v/>
      </c>
      <c r="AC287" t="str">
        <f>IF($D287="","",IFERROR(VLOOKUP($B287,Kraftvärmeprod!$B$1:$BX$550,MATCH(AC$2,Kraftvärmeprod!$B$1:$VX$1,0),FALSE)/1,0)-IFERROR(VLOOKUP($B287,'Slutlig allokering kvv'!$B$2:$BX$550,MATCH(AC$2,'Slutlig allokering kvv'!$B$1:$BX$1,0),FALSE)/1,0))</f>
        <v/>
      </c>
      <c r="AD287" t="str">
        <f>IF($D287="","",IFERROR(VLOOKUP($B287,Kraftvärmeprod!$B$1:$BX$550,MATCH(AD$2,Kraftvärmeprod!$B$1:$VX$1,0),FALSE)/1,0)-IFERROR(VLOOKUP($B287,'Slutlig allokering kvv'!$B$2:$BX$550,MATCH(AD$2,'Slutlig allokering kvv'!$B$1:$BX$1,0),FALSE)/1,0))</f>
        <v/>
      </c>
      <c r="AE287" t="str">
        <f>IF($D287="","",IFERROR(VLOOKUP($B287,Miljö!$B$1:$E$550,MATCH("Hjälpel kraftvärme (GWh)",Miljö!$B$1:$E$1,0),FALSE)/1,0)-IFERROR(VLOOKUP($B287,'Slutlig allokering kvv'!$B$2:$BX$549,MATCH(AE$2,'Slutlig allokering kvv'!$B$1:$BX$1,0),FALSE)/1,0))</f>
        <v/>
      </c>
      <c r="AI287" s="274">
        <f t="shared" si="16"/>
        <v>0</v>
      </c>
      <c r="AK287">
        <f>IFERROR(VLOOKUP($B287,'Slutlig allokering kvv'!$B$2:$AX$549,MATCH("Summa slutlig allokerad tillförd energi (utan hjälpel och rökgaskondensering):",'Slutlig allokering kvv'!$B$1:$AX$1,0),FALSE)/1,"")</f>
        <v>0</v>
      </c>
      <c r="AM287" s="275" t="str">
        <f>IFERROR(1-VLOOKUP($B287,'Slutlig allokering kvv'!$B$2:$AX$549,MATCH("Andel av bränsle i kvv som allokerats till värme, exklusive rökgaskondensering och hjälpel",'Slutlig allokering kvv'!$B$1:$AX$1,0),FALSE),"")</f>
        <v/>
      </c>
      <c r="AO287" s="115" t="str">
        <f t="shared" si="17"/>
        <v/>
      </c>
      <c r="AP287" s="276" t="str">
        <f t="shared" si="18"/>
        <v/>
      </c>
      <c r="AR287" s="115" t="str">
        <f t="shared" si="19"/>
        <v/>
      </c>
    </row>
    <row r="288" spans="1:44">
      <c r="A288" t="s">
        <v>452</v>
      </c>
      <c r="B288" t="s">
        <v>453</v>
      </c>
      <c r="C288" t="str">
        <f>IFERROR(VLOOKUP($B288,Kraftvärmeprod!$B$1:$AH$479,MATCH(C$2,Kraftvärmeprod!$B$1:$AG$1,0),FALSE)/1,"")</f>
        <v/>
      </c>
      <c r="D288" t="str">
        <f>IFERROR(VLOOKUP($B288,Kraftvärmeprod!$B$1:$AH$479,MATCH(D$2,Kraftvärmeprod!$B$1:$AG$1,0),FALSE)/1,"")</f>
        <v/>
      </c>
      <c r="F288" t="str">
        <f>IF($D288="","",IFERROR(VLOOKUP($B288,Kraftvärmeprod!$B$1:$BX$550,MATCH(F$2,Kraftvärmeprod!$B$1:$VX$1,0),FALSE)/1,0)-IFERROR(VLOOKUP($B288,'Slutlig allokering kvv'!$B$2:$BX$550,MATCH(F$2,'Slutlig allokering kvv'!$B$1:$BX$1,0),FALSE)/1,0))</f>
        <v/>
      </c>
      <c r="G288" t="str">
        <f>IF($D288="","",IFERROR(VLOOKUP($B288,Kraftvärmeprod!$B$1:$BX$550,MATCH(G$2,Kraftvärmeprod!$B$1:$VX$1,0),FALSE)/1,0)-IFERROR(VLOOKUP($B288,'Slutlig allokering kvv'!$B$2:$BX$550,MATCH(G$2,'Slutlig allokering kvv'!$B$1:$BX$1,0),FALSE)/1,0))</f>
        <v/>
      </c>
      <c r="H288" t="str">
        <f>IF($D288="","",IFERROR(VLOOKUP($B288,Kraftvärmeprod!$B$1:$BX$550,MATCH(H$2,Kraftvärmeprod!$B$1:$VX$1,0),FALSE)/1,0)-IFERROR(VLOOKUP($B288,'Slutlig allokering kvv'!$B$2:$BX$550,MATCH(H$2,'Slutlig allokering kvv'!$B$1:$BX$1,0),FALSE)/1,0))</f>
        <v/>
      </c>
      <c r="I288" t="str">
        <f>IF($D288="","",IFERROR(VLOOKUP($B288,Kraftvärmeprod!$B$1:$BX$550,MATCH(I$2,Kraftvärmeprod!$B$1:$VX$1,0),FALSE)/1,0)-IFERROR(VLOOKUP($B288,'Slutlig allokering kvv'!$B$2:$BX$550,MATCH(I$2,'Slutlig allokering kvv'!$B$1:$BX$1,0),FALSE)/1,0))</f>
        <v/>
      </c>
      <c r="J288" t="str">
        <f>IF($D288="","",IFERROR(VLOOKUP($B288,Kraftvärmeprod!$B$1:$BX$550,MATCH(J$2,Kraftvärmeprod!$B$1:$VX$1,0),FALSE)/1,0)-IFERROR(VLOOKUP($B288,'Slutlig allokering kvv'!$B$2:$BX$550,MATCH(J$2,'Slutlig allokering kvv'!$B$1:$BX$1,0),FALSE)/1,0))</f>
        <v/>
      </c>
      <c r="K288" t="str">
        <f>IF($D288="","",IFERROR(VLOOKUP($B288,Kraftvärmeprod!$B$1:$BX$550,MATCH(K$2,Kraftvärmeprod!$B$1:$VX$1,0),FALSE)/1,0)-IFERROR(VLOOKUP($B288,'Slutlig allokering kvv'!$B$2:$BX$550,MATCH(K$2,'Slutlig allokering kvv'!$B$1:$BX$1,0),FALSE)/1,0))</f>
        <v/>
      </c>
      <c r="L288" t="str">
        <f>IF($D288="","",IFERROR(VLOOKUP($B288,Kraftvärmeprod!$B$1:$BX$550,MATCH(L$2,Kraftvärmeprod!$B$1:$VX$1,0),FALSE)/1,0)-IFERROR(VLOOKUP($B288,'Slutlig allokering kvv'!$B$2:$BX$550,MATCH(L$2,'Slutlig allokering kvv'!$B$1:$BX$1,0),FALSE)/1,0))</f>
        <v/>
      </c>
      <c r="M288" t="str">
        <f>IF($D288="","",IFERROR(VLOOKUP($B288,Kraftvärmeprod!$B$1:$BX$550,MATCH(M$2,Kraftvärmeprod!$B$1:$VX$1,0),FALSE)/1,0)-IFERROR(VLOOKUP($B288,'Slutlig allokering kvv'!$B$2:$BX$550,MATCH(M$2,'Slutlig allokering kvv'!$B$1:$BX$1,0),FALSE)/1,0))</f>
        <v/>
      </c>
      <c r="N288" t="str">
        <f>IF($D288="","",IFERROR(VLOOKUP($B288,Kraftvärmeprod!$B$1:$BX$550,MATCH(N$2,Kraftvärmeprod!$B$1:$VX$1,0),FALSE)/1,0)-IFERROR(VLOOKUP($B288,'Slutlig allokering kvv'!$B$2:$BX$550,MATCH(N$2,'Slutlig allokering kvv'!$B$1:$BX$1,0),FALSE)/1,0))</f>
        <v/>
      </c>
      <c r="O288" t="str">
        <f>IF($D288="","",IFERROR(VLOOKUP($B288,Kraftvärmeprod!$B$1:$BX$550,MATCH(O$2,Kraftvärmeprod!$B$1:$VX$1,0),FALSE)/1,0)-IFERROR(VLOOKUP($B288,'Slutlig allokering kvv'!$B$2:$BX$550,MATCH(O$2,'Slutlig allokering kvv'!$B$1:$BX$1,0),FALSE)/1,0))</f>
        <v/>
      </c>
      <c r="P288" t="str">
        <f>IF($D288="","",IFERROR(VLOOKUP($B288,Kraftvärmeprod!$B$1:$BX$550,MATCH(P$2,Kraftvärmeprod!$B$1:$VX$1,0),FALSE)/1,0)-IFERROR(VLOOKUP($B288,'Slutlig allokering kvv'!$B$2:$BX$550,MATCH(P$2,'Slutlig allokering kvv'!$B$1:$BX$1,0),FALSE)/1,0))</f>
        <v/>
      </c>
      <c r="Q288" t="str">
        <f>IF($D288="","",IFERROR(VLOOKUP($B288,Kraftvärmeprod!$B$1:$BX$550,MATCH(Q$2,Kraftvärmeprod!$B$1:$VX$1,0),FALSE)/1,0)-IFERROR(VLOOKUP($B288,'Slutlig allokering kvv'!$B$2:$BX$550,MATCH(Q$2,'Slutlig allokering kvv'!$B$1:$BX$1,0),FALSE)/1,0))</f>
        <v/>
      </c>
      <c r="R288" t="str">
        <f>IF($D288="","",IFERROR(VLOOKUP($B288,Kraftvärmeprod!$B$1:$BX$550,MATCH(R$2,Kraftvärmeprod!$B$1:$VX$1,0),FALSE)/1,0)-IFERROR(VLOOKUP($B288,'Slutlig allokering kvv'!$B$2:$BX$550,MATCH(R$2,'Slutlig allokering kvv'!$B$1:$BX$1,0),FALSE)/1,0))</f>
        <v/>
      </c>
      <c r="S288" t="str">
        <f>IF($D288="","",IFERROR(VLOOKUP($B288,Kraftvärmeprod!$B$1:$BX$550,MATCH(S$2,Kraftvärmeprod!$B$1:$VX$1,0),FALSE)/1,0)-IFERROR(VLOOKUP($B288,'Slutlig allokering kvv'!$B$2:$BX$550,MATCH(S$2,'Slutlig allokering kvv'!$B$1:$BX$1,0),FALSE)/1,0))</f>
        <v/>
      </c>
      <c r="T288" t="str">
        <f>IF($D288="","",IFERROR(VLOOKUP($B288,Kraftvärmeprod!$B$1:$BX$550,MATCH(T$2,Kraftvärmeprod!$B$1:$VX$1,0),FALSE)/1,0)-IFERROR(VLOOKUP($B288,'Slutlig allokering kvv'!$B$2:$BX$550,MATCH(T$2,'Slutlig allokering kvv'!$B$1:$BX$1,0),FALSE)/1,0))</f>
        <v/>
      </c>
      <c r="U288" t="str">
        <f>IF($D288="","",IFERROR(VLOOKUP($B288,Kraftvärmeprod!$B$1:$BX$550,MATCH(U$2,Kraftvärmeprod!$B$1:$VX$1,0),FALSE)/1,0)-IFERROR(VLOOKUP($B288,'Slutlig allokering kvv'!$B$2:$BX$550,MATCH(U$2,'Slutlig allokering kvv'!$B$1:$BX$1,0),FALSE)/1,0))</f>
        <v/>
      </c>
      <c r="V288" t="str">
        <f>IF($D288="","",IFERROR(VLOOKUP($B288,Kraftvärmeprod!$B$1:$BX$550,MATCH(V$2,Kraftvärmeprod!$B$1:$VX$1,0),FALSE)/1,0)-IFERROR(VLOOKUP($B288,'Slutlig allokering kvv'!$B$2:$BX$550,MATCH(V$2,'Slutlig allokering kvv'!$B$1:$BX$1,0),FALSE)/1,0))</f>
        <v/>
      </c>
      <c r="W288" t="str">
        <f>IF($D288="","",IFERROR(VLOOKUP($B288,Kraftvärmeprod!$B$1:$BX$550,MATCH(W$2,Kraftvärmeprod!$B$1:$VX$1,0),FALSE)/1,0)-IFERROR(VLOOKUP($B288,'Slutlig allokering kvv'!$B$2:$BX$550,MATCH(W$2,'Slutlig allokering kvv'!$B$1:$BX$1,0),FALSE)/1,0))</f>
        <v/>
      </c>
      <c r="X288" t="str">
        <f>IF($D288="","",IFERROR(VLOOKUP($B288,Kraftvärmeprod!$B$1:$BX$550,MATCH(X$2,Kraftvärmeprod!$B$1:$VX$1,0),FALSE)/1,0)-IFERROR(VLOOKUP($B288,'Slutlig allokering kvv'!$B$2:$BX$550,MATCH(X$2,'Slutlig allokering kvv'!$B$1:$BX$1,0),FALSE)/1,0))</f>
        <v/>
      </c>
      <c r="Y288" t="str">
        <f>IF($D288="","",IFERROR(VLOOKUP($B288,Kraftvärmeprod!$B$1:$BX$550,MATCH(Y$2,Kraftvärmeprod!$B$1:$VX$1,0),FALSE)/1,0)-IFERROR(VLOOKUP($B288,'Slutlig allokering kvv'!$B$2:$BX$550,MATCH(Y$2,'Slutlig allokering kvv'!$B$1:$BX$1,0),FALSE)/1,0))</f>
        <v/>
      </c>
      <c r="Z288" t="str">
        <f>IF($D288="","",IFERROR(VLOOKUP($B288,Kraftvärmeprod!$B$1:$BX$550,MATCH(Z$2,Kraftvärmeprod!$B$1:$VX$1,0),FALSE)/1,0)-IFERROR(VLOOKUP($B288,'Slutlig allokering kvv'!$B$2:$BX$550,MATCH(Z$2,'Slutlig allokering kvv'!$B$1:$BX$1,0),FALSE)/1,0))</f>
        <v/>
      </c>
      <c r="AA288" t="str">
        <f>IF($D288="","",IFERROR(VLOOKUP($B288,Kraftvärmeprod!$B$1:$BX$550,MATCH(AA$2,Kraftvärmeprod!$B$1:$VX$1,0),FALSE)/1,0)-IFERROR(VLOOKUP($B288,'Slutlig allokering kvv'!$B$2:$BX$550,MATCH(AA$2,'Slutlig allokering kvv'!$B$1:$BX$1,0),FALSE)/1,0))</f>
        <v/>
      </c>
      <c r="AB288" t="str">
        <f>IF($D288="","",IFERROR(VLOOKUP($B288,Kraftvärmeprod!$B$1:$BX$550,MATCH(AB$2,Kraftvärmeprod!$B$1:$VX$1,0),FALSE)/1,0)-IFERROR(VLOOKUP($B288,'Slutlig allokering kvv'!$B$2:$BX$550,MATCH(AB$2,'Slutlig allokering kvv'!$B$1:$BX$1,0),FALSE)/1,0))</f>
        <v/>
      </c>
      <c r="AC288" t="str">
        <f>IF($D288="","",IFERROR(VLOOKUP($B288,Kraftvärmeprod!$B$1:$BX$550,MATCH(AC$2,Kraftvärmeprod!$B$1:$VX$1,0),FALSE)/1,0)-IFERROR(VLOOKUP($B288,'Slutlig allokering kvv'!$B$2:$BX$550,MATCH(AC$2,'Slutlig allokering kvv'!$B$1:$BX$1,0),FALSE)/1,0))</f>
        <v/>
      </c>
      <c r="AD288" t="str">
        <f>IF($D288="","",IFERROR(VLOOKUP($B288,Kraftvärmeprod!$B$1:$BX$550,MATCH(AD$2,Kraftvärmeprod!$B$1:$VX$1,0),FALSE)/1,0)-IFERROR(VLOOKUP($B288,'Slutlig allokering kvv'!$B$2:$BX$550,MATCH(AD$2,'Slutlig allokering kvv'!$B$1:$BX$1,0),FALSE)/1,0))</f>
        <v/>
      </c>
      <c r="AE288" t="str">
        <f>IF($D288="","",IFERROR(VLOOKUP($B288,Miljö!$B$1:$E$550,MATCH("Hjälpel kraftvärme (GWh)",Miljö!$B$1:$E$1,0),FALSE)/1,0)-IFERROR(VLOOKUP($B288,'Slutlig allokering kvv'!$B$2:$BX$549,MATCH(AE$2,'Slutlig allokering kvv'!$B$1:$BX$1,0),FALSE)/1,0))</f>
        <v/>
      </c>
      <c r="AI288" s="274">
        <f t="shared" si="16"/>
        <v>0</v>
      </c>
      <c r="AK288">
        <f>IFERROR(VLOOKUP($B288,'Slutlig allokering kvv'!$B$2:$AX$549,MATCH("Summa slutlig allokerad tillförd energi (utan hjälpel och rökgaskondensering):",'Slutlig allokering kvv'!$B$1:$AX$1,0),FALSE)/1,"")</f>
        <v>0</v>
      </c>
      <c r="AM288" s="275" t="str">
        <f>IFERROR(1-VLOOKUP($B288,'Slutlig allokering kvv'!$B$2:$AX$549,MATCH("Andel av bränsle i kvv som allokerats till värme, exklusive rökgaskondensering och hjälpel",'Slutlig allokering kvv'!$B$1:$AX$1,0),FALSE),"")</f>
        <v/>
      </c>
      <c r="AO288" s="115" t="str">
        <f t="shared" si="17"/>
        <v/>
      </c>
      <c r="AP288" s="276" t="str">
        <f t="shared" si="18"/>
        <v/>
      </c>
      <c r="AR288" s="115" t="str">
        <f t="shared" si="19"/>
        <v/>
      </c>
    </row>
    <row r="289" spans="1:44">
      <c r="A289" t="s">
        <v>452</v>
      </c>
      <c r="B289" t="s">
        <v>454</v>
      </c>
      <c r="C289" t="str">
        <f>IFERROR(VLOOKUP($B289,Kraftvärmeprod!$B$1:$AH$479,MATCH(C$2,Kraftvärmeprod!$B$1:$AG$1,0),FALSE)/1,"")</f>
        <v/>
      </c>
      <c r="D289" t="str">
        <f>IFERROR(VLOOKUP($B289,Kraftvärmeprod!$B$1:$AH$479,MATCH(D$2,Kraftvärmeprod!$B$1:$AG$1,0),FALSE)/1,"")</f>
        <v/>
      </c>
      <c r="F289" t="str">
        <f>IF($D289="","",IFERROR(VLOOKUP($B289,Kraftvärmeprod!$B$1:$BX$550,MATCH(F$2,Kraftvärmeprod!$B$1:$VX$1,0),FALSE)/1,0)-IFERROR(VLOOKUP($B289,'Slutlig allokering kvv'!$B$2:$BX$550,MATCH(F$2,'Slutlig allokering kvv'!$B$1:$BX$1,0),FALSE)/1,0))</f>
        <v/>
      </c>
      <c r="G289" t="str">
        <f>IF($D289="","",IFERROR(VLOOKUP($B289,Kraftvärmeprod!$B$1:$BX$550,MATCH(G$2,Kraftvärmeprod!$B$1:$VX$1,0),FALSE)/1,0)-IFERROR(VLOOKUP($B289,'Slutlig allokering kvv'!$B$2:$BX$550,MATCH(G$2,'Slutlig allokering kvv'!$B$1:$BX$1,0),FALSE)/1,0))</f>
        <v/>
      </c>
      <c r="H289" t="str">
        <f>IF($D289="","",IFERROR(VLOOKUP($B289,Kraftvärmeprod!$B$1:$BX$550,MATCH(H$2,Kraftvärmeprod!$B$1:$VX$1,0),FALSE)/1,0)-IFERROR(VLOOKUP($B289,'Slutlig allokering kvv'!$B$2:$BX$550,MATCH(H$2,'Slutlig allokering kvv'!$B$1:$BX$1,0),FALSE)/1,0))</f>
        <v/>
      </c>
      <c r="I289" t="str">
        <f>IF($D289="","",IFERROR(VLOOKUP($B289,Kraftvärmeprod!$B$1:$BX$550,MATCH(I$2,Kraftvärmeprod!$B$1:$VX$1,0),FALSE)/1,0)-IFERROR(VLOOKUP($B289,'Slutlig allokering kvv'!$B$2:$BX$550,MATCH(I$2,'Slutlig allokering kvv'!$B$1:$BX$1,0),FALSE)/1,0))</f>
        <v/>
      </c>
      <c r="J289" t="str">
        <f>IF($D289="","",IFERROR(VLOOKUP($B289,Kraftvärmeprod!$B$1:$BX$550,MATCH(J$2,Kraftvärmeprod!$B$1:$VX$1,0),FALSE)/1,0)-IFERROR(VLOOKUP($B289,'Slutlig allokering kvv'!$B$2:$BX$550,MATCH(J$2,'Slutlig allokering kvv'!$B$1:$BX$1,0),FALSE)/1,0))</f>
        <v/>
      </c>
      <c r="K289" t="str">
        <f>IF($D289="","",IFERROR(VLOOKUP($B289,Kraftvärmeprod!$B$1:$BX$550,MATCH(K$2,Kraftvärmeprod!$B$1:$VX$1,0),FALSE)/1,0)-IFERROR(VLOOKUP($B289,'Slutlig allokering kvv'!$B$2:$BX$550,MATCH(K$2,'Slutlig allokering kvv'!$B$1:$BX$1,0),FALSE)/1,0))</f>
        <v/>
      </c>
      <c r="L289" t="str">
        <f>IF($D289="","",IFERROR(VLOOKUP($B289,Kraftvärmeprod!$B$1:$BX$550,MATCH(L$2,Kraftvärmeprod!$B$1:$VX$1,0),FALSE)/1,0)-IFERROR(VLOOKUP($B289,'Slutlig allokering kvv'!$B$2:$BX$550,MATCH(L$2,'Slutlig allokering kvv'!$B$1:$BX$1,0),FALSE)/1,0))</f>
        <v/>
      </c>
      <c r="M289" t="str">
        <f>IF($D289="","",IFERROR(VLOOKUP($B289,Kraftvärmeprod!$B$1:$BX$550,MATCH(M$2,Kraftvärmeprod!$B$1:$VX$1,0),FALSE)/1,0)-IFERROR(VLOOKUP($B289,'Slutlig allokering kvv'!$B$2:$BX$550,MATCH(M$2,'Slutlig allokering kvv'!$B$1:$BX$1,0),FALSE)/1,0))</f>
        <v/>
      </c>
      <c r="N289" t="str">
        <f>IF($D289="","",IFERROR(VLOOKUP($B289,Kraftvärmeprod!$B$1:$BX$550,MATCH(N$2,Kraftvärmeprod!$B$1:$VX$1,0),FALSE)/1,0)-IFERROR(VLOOKUP($B289,'Slutlig allokering kvv'!$B$2:$BX$550,MATCH(N$2,'Slutlig allokering kvv'!$B$1:$BX$1,0),FALSE)/1,0))</f>
        <v/>
      </c>
      <c r="O289" t="str">
        <f>IF($D289="","",IFERROR(VLOOKUP($B289,Kraftvärmeprod!$B$1:$BX$550,MATCH(O$2,Kraftvärmeprod!$B$1:$VX$1,0),FALSE)/1,0)-IFERROR(VLOOKUP($B289,'Slutlig allokering kvv'!$B$2:$BX$550,MATCH(O$2,'Slutlig allokering kvv'!$B$1:$BX$1,0),FALSE)/1,0))</f>
        <v/>
      </c>
      <c r="P289" t="str">
        <f>IF($D289="","",IFERROR(VLOOKUP($B289,Kraftvärmeprod!$B$1:$BX$550,MATCH(P$2,Kraftvärmeprod!$B$1:$VX$1,0),FALSE)/1,0)-IFERROR(VLOOKUP($B289,'Slutlig allokering kvv'!$B$2:$BX$550,MATCH(P$2,'Slutlig allokering kvv'!$B$1:$BX$1,0),FALSE)/1,0))</f>
        <v/>
      </c>
      <c r="Q289" t="str">
        <f>IF($D289="","",IFERROR(VLOOKUP($B289,Kraftvärmeprod!$B$1:$BX$550,MATCH(Q$2,Kraftvärmeprod!$B$1:$VX$1,0),FALSE)/1,0)-IFERROR(VLOOKUP($B289,'Slutlig allokering kvv'!$B$2:$BX$550,MATCH(Q$2,'Slutlig allokering kvv'!$B$1:$BX$1,0),FALSE)/1,0))</f>
        <v/>
      </c>
      <c r="R289" t="str">
        <f>IF($D289="","",IFERROR(VLOOKUP($B289,Kraftvärmeprod!$B$1:$BX$550,MATCH(R$2,Kraftvärmeprod!$B$1:$VX$1,0),FALSE)/1,0)-IFERROR(VLOOKUP($B289,'Slutlig allokering kvv'!$B$2:$BX$550,MATCH(R$2,'Slutlig allokering kvv'!$B$1:$BX$1,0),FALSE)/1,0))</f>
        <v/>
      </c>
      <c r="S289" t="str">
        <f>IF($D289="","",IFERROR(VLOOKUP($B289,Kraftvärmeprod!$B$1:$BX$550,MATCH(S$2,Kraftvärmeprod!$B$1:$VX$1,0),FALSE)/1,0)-IFERROR(VLOOKUP($B289,'Slutlig allokering kvv'!$B$2:$BX$550,MATCH(S$2,'Slutlig allokering kvv'!$B$1:$BX$1,0),FALSE)/1,0))</f>
        <v/>
      </c>
      <c r="T289" t="str">
        <f>IF($D289="","",IFERROR(VLOOKUP($B289,Kraftvärmeprod!$B$1:$BX$550,MATCH(T$2,Kraftvärmeprod!$B$1:$VX$1,0),FALSE)/1,0)-IFERROR(VLOOKUP($B289,'Slutlig allokering kvv'!$B$2:$BX$550,MATCH(T$2,'Slutlig allokering kvv'!$B$1:$BX$1,0),FALSE)/1,0))</f>
        <v/>
      </c>
      <c r="U289" t="str">
        <f>IF($D289="","",IFERROR(VLOOKUP($B289,Kraftvärmeprod!$B$1:$BX$550,MATCH(U$2,Kraftvärmeprod!$B$1:$VX$1,0),FALSE)/1,0)-IFERROR(VLOOKUP($B289,'Slutlig allokering kvv'!$B$2:$BX$550,MATCH(U$2,'Slutlig allokering kvv'!$B$1:$BX$1,0),FALSE)/1,0))</f>
        <v/>
      </c>
      <c r="V289" t="str">
        <f>IF($D289="","",IFERROR(VLOOKUP($B289,Kraftvärmeprod!$B$1:$BX$550,MATCH(V$2,Kraftvärmeprod!$B$1:$VX$1,0),FALSE)/1,0)-IFERROR(VLOOKUP($B289,'Slutlig allokering kvv'!$B$2:$BX$550,MATCH(V$2,'Slutlig allokering kvv'!$B$1:$BX$1,0),FALSE)/1,0))</f>
        <v/>
      </c>
      <c r="W289" t="str">
        <f>IF($D289="","",IFERROR(VLOOKUP($B289,Kraftvärmeprod!$B$1:$BX$550,MATCH(W$2,Kraftvärmeprod!$B$1:$VX$1,0),FALSE)/1,0)-IFERROR(VLOOKUP($B289,'Slutlig allokering kvv'!$B$2:$BX$550,MATCH(W$2,'Slutlig allokering kvv'!$B$1:$BX$1,0),FALSE)/1,0))</f>
        <v/>
      </c>
      <c r="X289" t="str">
        <f>IF($D289="","",IFERROR(VLOOKUP($B289,Kraftvärmeprod!$B$1:$BX$550,MATCH(X$2,Kraftvärmeprod!$B$1:$VX$1,0),FALSE)/1,0)-IFERROR(VLOOKUP($B289,'Slutlig allokering kvv'!$B$2:$BX$550,MATCH(X$2,'Slutlig allokering kvv'!$B$1:$BX$1,0),FALSE)/1,0))</f>
        <v/>
      </c>
      <c r="Y289" t="str">
        <f>IF($D289="","",IFERROR(VLOOKUP($B289,Kraftvärmeprod!$B$1:$BX$550,MATCH(Y$2,Kraftvärmeprod!$B$1:$VX$1,0),FALSE)/1,0)-IFERROR(VLOOKUP($B289,'Slutlig allokering kvv'!$B$2:$BX$550,MATCH(Y$2,'Slutlig allokering kvv'!$B$1:$BX$1,0),FALSE)/1,0))</f>
        <v/>
      </c>
      <c r="Z289" t="str">
        <f>IF($D289="","",IFERROR(VLOOKUP($B289,Kraftvärmeprod!$B$1:$BX$550,MATCH(Z$2,Kraftvärmeprod!$B$1:$VX$1,0),FALSE)/1,0)-IFERROR(VLOOKUP($B289,'Slutlig allokering kvv'!$B$2:$BX$550,MATCH(Z$2,'Slutlig allokering kvv'!$B$1:$BX$1,0),FALSE)/1,0))</f>
        <v/>
      </c>
      <c r="AA289" t="str">
        <f>IF($D289="","",IFERROR(VLOOKUP($B289,Kraftvärmeprod!$B$1:$BX$550,MATCH(AA$2,Kraftvärmeprod!$B$1:$VX$1,0),FALSE)/1,0)-IFERROR(VLOOKUP($B289,'Slutlig allokering kvv'!$B$2:$BX$550,MATCH(AA$2,'Slutlig allokering kvv'!$B$1:$BX$1,0),FALSE)/1,0))</f>
        <v/>
      </c>
      <c r="AB289" t="str">
        <f>IF($D289="","",IFERROR(VLOOKUP($B289,Kraftvärmeprod!$B$1:$BX$550,MATCH(AB$2,Kraftvärmeprod!$B$1:$VX$1,0),FALSE)/1,0)-IFERROR(VLOOKUP($B289,'Slutlig allokering kvv'!$B$2:$BX$550,MATCH(AB$2,'Slutlig allokering kvv'!$B$1:$BX$1,0),FALSE)/1,0))</f>
        <v/>
      </c>
      <c r="AC289" t="str">
        <f>IF($D289="","",IFERROR(VLOOKUP($B289,Kraftvärmeprod!$B$1:$BX$550,MATCH(AC$2,Kraftvärmeprod!$B$1:$VX$1,0),FALSE)/1,0)-IFERROR(VLOOKUP($B289,'Slutlig allokering kvv'!$B$2:$BX$550,MATCH(AC$2,'Slutlig allokering kvv'!$B$1:$BX$1,0),FALSE)/1,0))</f>
        <v/>
      </c>
      <c r="AD289" t="str">
        <f>IF($D289="","",IFERROR(VLOOKUP($B289,Kraftvärmeprod!$B$1:$BX$550,MATCH(AD$2,Kraftvärmeprod!$B$1:$VX$1,0),FALSE)/1,0)-IFERROR(VLOOKUP($B289,'Slutlig allokering kvv'!$B$2:$BX$550,MATCH(AD$2,'Slutlig allokering kvv'!$B$1:$BX$1,0),FALSE)/1,0))</f>
        <v/>
      </c>
      <c r="AE289" t="str">
        <f>IF($D289="","",IFERROR(VLOOKUP($B289,Miljö!$B$1:$E$550,MATCH("Hjälpel kraftvärme (GWh)",Miljö!$B$1:$E$1,0),FALSE)/1,0)-IFERROR(VLOOKUP($B289,'Slutlig allokering kvv'!$B$2:$BX$549,MATCH(AE$2,'Slutlig allokering kvv'!$B$1:$BX$1,0),FALSE)/1,0))</f>
        <v/>
      </c>
      <c r="AI289" s="274">
        <f t="shared" si="16"/>
        <v>0</v>
      </c>
      <c r="AK289">
        <f>IFERROR(VLOOKUP($B289,'Slutlig allokering kvv'!$B$2:$AX$549,MATCH("Summa slutlig allokerad tillförd energi (utan hjälpel och rökgaskondensering):",'Slutlig allokering kvv'!$B$1:$AX$1,0),FALSE)/1,"")</f>
        <v>0</v>
      </c>
      <c r="AM289" s="275" t="str">
        <f>IFERROR(1-VLOOKUP($B289,'Slutlig allokering kvv'!$B$2:$AX$549,MATCH("Andel av bränsle i kvv som allokerats till värme, exklusive rökgaskondensering och hjälpel",'Slutlig allokering kvv'!$B$1:$AX$1,0),FALSE),"")</f>
        <v/>
      </c>
      <c r="AO289" s="115" t="str">
        <f t="shared" si="17"/>
        <v/>
      </c>
      <c r="AP289" s="276" t="str">
        <f t="shared" si="18"/>
        <v/>
      </c>
      <c r="AR289" s="115" t="str">
        <f t="shared" si="19"/>
        <v/>
      </c>
    </row>
    <row r="290" spans="1:44">
      <c r="A290" t="s">
        <v>455</v>
      </c>
      <c r="B290" t="s">
        <v>459</v>
      </c>
      <c r="C290">
        <f>IFERROR(VLOOKUP($B290,Kraftvärmeprod!$B$1:$AH$479,MATCH(C$2,Kraftvärmeprod!$B$1:$AG$1,0),FALSE)/1,"")</f>
        <v>1919.508</v>
      </c>
      <c r="D290">
        <f>IFERROR(VLOOKUP($B290,Kraftvärmeprod!$B$1:$AH$479,MATCH(D$2,Kraftvärmeprod!$B$1:$AG$1,0),FALSE)/1,"")</f>
        <v>805.327</v>
      </c>
      <c r="F290">
        <f>IF($D290="","",IFERROR(VLOOKUP($B290,Kraftvärmeprod!$B$1:$BX$550,MATCH(F$2,Kraftvärmeprod!$B$1:$VX$1,0),FALSE)/1,0)-IFERROR(VLOOKUP($B290,'Slutlig allokering kvv'!$B$2:$BX$550,MATCH(F$2,'Slutlig allokering kvv'!$B$1:$BX$1,0),FALSE)/1,0))</f>
        <v>1.7759999999999998</v>
      </c>
      <c r="G290">
        <f>IF($D290="","",IFERROR(VLOOKUP($B290,Kraftvärmeprod!$B$1:$BX$550,MATCH(G$2,Kraftvärmeprod!$B$1:$VX$1,0),FALSE)/1,0)-IFERROR(VLOOKUP($B290,'Slutlig allokering kvv'!$B$2:$BX$550,MATCH(G$2,'Slutlig allokering kvv'!$B$1:$BX$1,0),FALSE)/1,0))</f>
        <v>20.401000000000003</v>
      </c>
      <c r="H290">
        <f>IF($D290="","",IFERROR(VLOOKUP($B290,Kraftvärmeprod!$B$1:$BX$550,MATCH(H$2,Kraftvärmeprod!$B$1:$VX$1,0),FALSE)/1,0)-IFERROR(VLOOKUP($B290,'Slutlig allokering kvv'!$B$2:$BX$550,MATCH(H$2,'Slutlig allokering kvv'!$B$1:$BX$1,0),FALSE)/1,0))</f>
        <v>0</v>
      </c>
      <c r="I290">
        <f>IF($D290="","",IFERROR(VLOOKUP($B290,Kraftvärmeprod!$B$1:$BX$550,MATCH(I$2,Kraftvärmeprod!$B$1:$VX$1,0),FALSE)/1,0)-IFERROR(VLOOKUP($B290,'Slutlig allokering kvv'!$B$2:$BX$550,MATCH(I$2,'Slutlig allokering kvv'!$B$1:$BX$1,0),FALSE)/1,0))</f>
        <v>0.60899999999999999</v>
      </c>
      <c r="J290">
        <f>IF($D290="","",IFERROR(VLOOKUP($B290,Kraftvärmeprod!$B$1:$BX$550,MATCH(J$2,Kraftvärmeprod!$B$1:$VX$1,0),FALSE)/1,0)-IFERROR(VLOOKUP($B290,'Slutlig allokering kvv'!$B$2:$BX$550,MATCH(J$2,'Slutlig allokering kvv'!$B$1:$BX$1,0),FALSE)/1,0))</f>
        <v>0</v>
      </c>
      <c r="K290">
        <f>IF($D290="","",IFERROR(VLOOKUP($B290,Kraftvärmeprod!$B$1:$BX$550,MATCH(K$2,Kraftvärmeprod!$B$1:$VX$1,0),FALSE)/1,0)-IFERROR(VLOOKUP($B290,'Slutlig allokering kvv'!$B$2:$BX$550,MATCH(K$2,'Slutlig allokering kvv'!$B$1:$BX$1,0),FALSE)/1,0))</f>
        <v>0</v>
      </c>
      <c r="L290">
        <f>IF($D290="","",IFERROR(VLOOKUP($B290,Kraftvärmeprod!$B$1:$BX$550,MATCH(L$2,Kraftvärmeprod!$B$1:$VX$1,0),FALSE)/1,0)-IFERROR(VLOOKUP($B290,'Slutlig allokering kvv'!$B$2:$BX$550,MATCH(L$2,'Slutlig allokering kvv'!$B$1:$BX$1,0),FALSE)/1,0))</f>
        <v>859.721</v>
      </c>
      <c r="M290">
        <f>IF($D290="","",IFERROR(VLOOKUP($B290,Kraftvärmeprod!$B$1:$BX$550,MATCH(M$2,Kraftvärmeprod!$B$1:$VX$1,0),FALSE)/1,0)-IFERROR(VLOOKUP($B290,'Slutlig allokering kvv'!$B$2:$BX$550,MATCH(M$2,'Slutlig allokering kvv'!$B$1:$BX$1,0),FALSE)/1,0))</f>
        <v>0</v>
      </c>
      <c r="N290">
        <f>IF($D290="","",IFERROR(VLOOKUP($B290,Kraftvärmeprod!$B$1:$BX$550,MATCH(N$2,Kraftvärmeprod!$B$1:$VX$1,0),FALSE)/1,0)-IFERROR(VLOOKUP($B290,'Slutlig allokering kvv'!$B$2:$BX$550,MATCH(N$2,'Slutlig allokering kvv'!$B$1:$BX$1,0),FALSE)/1,0))</f>
        <v>0</v>
      </c>
      <c r="O290">
        <f>IF($D290="","",IFERROR(VLOOKUP($B290,Kraftvärmeprod!$B$1:$BX$550,MATCH(O$2,Kraftvärmeprod!$B$1:$VX$1,0),FALSE)/1,0)-IFERROR(VLOOKUP($B290,'Slutlig allokering kvv'!$B$2:$BX$550,MATCH(O$2,'Slutlig allokering kvv'!$B$1:$BX$1,0),FALSE)/1,0))</f>
        <v>0</v>
      </c>
      <c r="P290">
        <f>IF($D290="","",IFERROR(VLOOKUP($B290,Kraftvärmeprod!$B$1:$BX$550,MATCH(P$2,Kraftvärmeprod!$B$1:$VX$1,0),FALSE)/1,0)-IFERROR(VLOOKUP($B290,'Slutlig allokering kvv'!$B$2:$BX$550,MATCH(P$2,'Slutlig allokering kvv'!$B$1:$BX$1,0),FALSE)/1,0))</f>
        <v>0</v>
      </c>
      <c r="Q290">
        <f>IF($D290="","",IFERROR(VLOOKUP($B290,Kraftvärmeprod!$B$1:$BX$550,MATCH(Q$2,Kraftvärmeprod!$B$1:$VX$1,0),FALSE)/1,0)-IFERROR(VLOOKUP($B290,'Slutlig allokering kvv'!$B$2:$BX$550,MATCH(Q$2,'Slutlig allokering kvv'!$B$1:$BX$1,0),FALSE)/1,0))</f>
        <v>5.0310000000000006</v>
      </c>
      <c r="R290">
        <f>IF($D290="","",IFERROR(VLOOKUP($B290,Kraftvärmeprod!$B$1:$BX$550,MATCH(R$2,Kraftvärmeprod!$B$1:$VX$1,0),FALSE)/1,0)-IFERROR(VLOOKUP($B290,'Slutlig allokering kvv'!$B$2:$BX$550,MATCH(R$2,'Slutlig allokering kvv'!$B$1:$BX$1,0),FALSE)/1,0))</f>
        <v>0</v>
      </c>
      <c r="S290">
        <f>IF($D290="","",IFERROR(VLOOKUP($B290,Kraftvärmeprod!$B$1:$BX$550,MATCH(S$2,Kraftvärmeprod!$B$1:$VX$1,0),FALSE)/1,0)-IFERROR(VLOOKUP($B290,'Slutlig allokering kvv'!$B$2:$BX$550,MATCH(S$2,'Slutlig allokering kvv'!$B$1:$BX$1,0),FALSE)/1,0))</f>
        <v>51.030398300000002</v>
      </c>
      <c r="T290">
        <f>IF($D290="","",IFERROR(VLOOKUP($B290,Kraftvärmeprod!$B$1:$BX$550,MATCH(T$2,Kraftvärmeprod!$B$1:$VX$1,0),FALSE)/1,0)-IFERROR(VLOOKUP($B290,'Slutlig allokering kvv'!$B$2:$BX$550,MATCH(T$2,'Slutlig allokering kvv'!$B$1:$BX$1,0),FALSE)/1,0))</f>
        <v>0</v>
      </c>
      <c r="U290">
        <f>IF($D290="","",IFERROR(VLOOKUP($B290,Kraftvärmeprod!$B$1:$BX$550,MATCH(U$2,Kraftvärmeprod!$B$1:$VX$1,0),FALSE)/1,0)-IFERROR(VLOOKUP($B290,'Slutlig allokering kvv'!$B$2:$BX$550,MATCH(U$2,'Slutlig allokering kvv'!$B$1:$BX$1,0),FALSE)/1,0))</f>
        <v>0</v>
      </c>
      <c r="V290">
        <f>IF($D290="","",IFERROR(VLOOKUP($B290,Kraftvärmeprod!$B$1:$BX$550,MATCH(V$2,Kraftvärmeprod!$B$1:$VX$1,0),FALSE)/1,0)-IFERROR(VLOOKUP($B290,'Slutlig allokering kvv'!$B$2:$BX$550,MATCH(V$2,'Slutlig allokering kvv'!$B$1:$BX$1,0),FALSE)/1,0))</f>
        <v>0</v>
      </c>
      <c r="W290">
        <f>IF($D290="","",IFERROR(VLOOKUP($B290,Kraftvärmeprod!$B$1:$BX$550,MATCH(W$2,Kraftvärmeprod!$B$1:$VX$1,0),FALSE)/1,0)-IFERROR(VLOOKUP($B290,'Slutlig allokering kvv'!$B$2:$BX$550,MATCH(W$2,'Slutlig allokering kvv'!$B$1:$BX$1,0),FALSE)/1,0))</f>
        <v>0</v>
      </c>
      <c r="X290">
        <f>IF($D290="","",IFERROR(VLOOKUP($B290,Kraftvärmeprod!$B$1:$BX$550,MATCH(X$2,Kraftvärmeprod!$B$1:$VX$1,0),FALSE)/1,0)-IFERROR(VLOOKUP($B290,'Slutlig allokering kvv'!$B$2:$BX$550,MATCH(X$2,'Slutlig allokering kvv'!$B$1:$BX$1,0),FALSE)/1,0))</f>
        <v>5.7505039199999999</v>
      </c>
      <c r="Y290">
        <f>IF($D290="","",IFERROR(VLOOKUP($B290,Kraftvärmeprod!$B$1:$BX$550,MATCH(Y$2,Kraftvärmeprod!$B$1:$VX$1,0),FALSE)/1,0)-IFERROR(VLOOKUP($B290,'Slutlig allokering kvv'!$B$2:$BX$550,MATCH(Y$2,'Slutlig allokering kvv'!$B$1:$BX$1,0),FALSE)/1,0))</f>
        <v>0</v>
      </c>
      <c r="Z290">
        <f>IF($D290="","",IFERROR(VLOOKUP($B290,Kraftvärmeprod!$B$1:$BX$550,MATCH(Z$2,Kraftvärmeprod!$B$1:$VX$1,0),FALSE)/1,0)-IFERROR(VLOOKUP($B290,'Slutlig allokering kvv'!$B$2:$BX$550,MATCH(Z$2,'Slutlig allokering kvv'!$B$1:$BX$1,0),FALSE)/1,0))</f>
        <v>0</v>
      </c>
      <c r="AA290">
        <f>IF($D290="","",IFERROR(VLOOKUP($B290,Kraftvärmeprod!$B$1:$BX$550,MATCH(AA$2,Kraftvärmeprod!$B$1:$VX$1,0),FALSE)/1,0)-IFERROR(VLOOKUP($B290,'Slutlig allokering kvv'!$B$2:$BX$550,MATCH(AA$2,'Slutlig allokering kvv'!$B$1:$BX$1,0),FALSE)/1,0))</f>
        <v>815.34999999999991</v>
      </c>
      <c r="AB290">
        <f>IF($D290="","",IFERROR(VLOOKUP($B290,Kraftvärmeprod!$B$1:$BX$550,MATCH(AB$2,Kraftvärmeprod!$B$1:$VX$1,0),FALSE)/1,0)-IFERROR(VLOOKUP($B290,'Slutlig allokering kvv'!$B$2:$BX$550,MATCH(AB$2,'Slutlig allokering kvv'!$B$1:$BX$1,0),FALSE)/1,0))</f>
        <v>0</v>
      </c>
      <c r="AC290">
        <f>IF($D290="","",IFERROR(VLOOKUP($B290,Kraftvärmeprod!$B$1:$BX$550,MATCH(AC$2,Kraftvärmeprod!$B$1:$VX$1,0),FALSE)/1,0)-IFERROR(VLOOKUP($B290,'Slutlig allokering kvv'!$B$2:$BX$550,MATCH(AC$2,'Slutlig allokering kvv'!$B$1:$BX$1,0),FALSE)/1,0))</f>
        <v>0</v>
      </c>
      <c r="AD290">
        <f>IF($D290="","",IFERROR(VLOOKUP($B290,Kraftvärmeprod!$B$1:$BX$550,MATCH(AD$2,Kraftvärmeprod!$B$1:$VX$1,0),FALSE)/1,0)-IFERROR(VLOOKUP($B290,'Slutlig allokering kvv'!$B$2:$BX$550,MATCH(AD$2,'Slutlig allokering kvv'!$B$1:$BX$1,0),FALSE)/1,0))</f>
        <v>0</v>
      </c>
      <c r="AE290">
        <f>IF($D290="","",IFERROR(VLOOKUP($B290,Miljö!$B$1:$E$550,MATCH("Hjälpel kraftvärme (GWh)",Miljö!$B$1:$E$1,0),FALSE)/1,0)-IFERROR(VLOOKUP($B290,'Slutlig allokering kvv'!$B$2:$BX$549,MATCH(AE$2,'Slutlig allokering kvv'!$B$1:$BX$1,0),FALSE)/1,0))</f>
        <v>150.106639</v>
      </c>
      <c r="AI290" s="274">
        <f t="shared" si="16"/>
        <v>1759.6689022199998</v>
      </c>
      <c r="AK290">
        <f>IFERROR(VLOOKUP($B290,'Slutlig allokering kvv'!$B$2:$AX$549,MATCH("Summa slutlig allokerad tillförd energi (utan hjälpel och rökgaskondensering):",'Slutlig allokering kvv'!$B$1:$AX$1,0),FALSE)/1,"")</f>
        <v>1518.4999999999998</v>
      </c>
      <c r="AM290" s="275">
        <f>IFERROR(1-VLOOKUP($B290,'Slutlig allokering kvv'!$B$2:$AX$549,MATCH("Andel av bränsle i kvv som allokerats till värme, exklusive rökgaskondensering och hjälpel",'Slutlig allokering kvv'!$B$1:$AX$1,0),FALSE),"")</f>
        <v>0.53678408730811267</v>
      </c>
      <c r="AO290" s="115">
        <f t="shared" si="17"/>
        <v>0.53678408730811256</v>
      </c>
      <c r="AP290" s="276">
        <f t="shared" si="18"/>
        <v>1.1102230246251565E-16</v>
      </c>
      <c r="AR290" s="115">
        <f t="shared" si="19"/>
        <v>0.42168672842335292</v>
      </c>
    </row>
    <row r="291" spans="1:44">
      <c r="A291" t="s">
        <v>455</v>
      </c>
      <c r="B291" t="s">
        <v>463</v>
      </c>
      <c r="C291" t="str">
        <f>IFERROR(VLOOKUP($B291,Kraftvärmeprod!$B$1:$AH$479,MATCH(C$2,Kraftvärmeprod!$B$1:$AG$1,0),FALSE)/1,"")</f>
        <v/>
      </c>
      <c r="D291" t="str">
        <f>IFERROR(VLOOKUP($B291,Kraftvärmeprod!$B$1:$AH$479,MATCH(D$2,Kraftvärmeprod!$B$1:$AG$1,0),FALSE)/1,"")</f>
        <v/>
      </c>
      <c r="F291" t="str">
        <f>IF($D291="","",IFERROR(VLOOKUP($B291,Kraftvärmeprod!$B$1:$BX$550,MATCH(F$2,Kraftvärmeprod!$B$1:$VX$1,0),FALSE)/1,0)-IFERROR(VLOOKUP($B291,'Slutlig allokering kvv'!$B$2:$BX$550,MATCH(F$2,'Slutlig allokering kvv'!$B$1:$BX$1,0),FALSE)/1,0))</f>
        <v/>
      </c>
      <c r="G291" t="str">
        <f>IF($D291="","",IFERROR(VLOOKUP($B291,Kraftvärmeprod!$B$1:$BX$550,MATCH(G$2,Kraftvärmeprod!$B$1:$VX$1,0),FALSE)/1,0)-IFERROR(VLOOKUP($B291,'Slutlig allokering kvv'!$B$2:$BX$550,MATCH(G$2,'Slutlig allokering kvv'!$B$1:$BX$1,0),FALSE)/1,0))</f>
        <v/>
      </c>
      <c r="H291" t="str">
        <f>IF($D291="","",IFERROR(VLOOKUP($B291,Kraftvärmeprod!$B$1:$BX$550,MATCH(H$2,Kraftvärmeprod!$B$1:$VX$1,0),FALSE)/1,0)-IFERROR(VLOOKUP($B291,'Slutlig allokering kvv'!$B$2:$BX$550,MATCH(H$2,'Slutlig allokering kvv'!$B$1:$BX$1,0),FALSE)/1,0))</f>
        <v/>
      </c>
      <c r="I291" t="str">
        <f>IF($D291="","",IFERROR(VLOOKUP($B291,Kraftvärmeprod!$B$1:$BX$550,MATCH(I$2,Kraftvärmeprod!$B$1:$VX$1,0),FALSE)/1,0)-IFERROR(VLOOKUP($B291,'Slutlig allokering kvv'!$B$2:$BX$550,MATCH(I$2,'Slutlig allokering kvv'!$B$1:$BX$1,0),FALSE)/1,0))</f>
        <v/>
      </c>
      <c r="J291" t="str">
        <f>IF($D291="","",IFERROR(VLOOKUP($B291,Kraftvärmeprod!$B$1:$BX$550,MATCH(J$2,Kraftvärmeprod!$B$1:$VX$1,0),FALSE)/1,0)-IFERROR(VLOOKUP($B291,'Slutlig allokering kvv'!$B$2:$BX$550,MATCH(J$2,'Slutlig allokering kvv'!$B$1:$BX$1,0),FALSE)/1,0))</f>
        <v/>
      </c>
      <c r="K291" t="str">
        <f>IF($D291="","",IFERROR(VLOOKUP($B291,Kraftvärmeprod!$B$1:$BX$550,MATCH(K$2,Kraftvärmeprod!$B$1:$VX$1,0),FALSE)/1,0)-IFERROR(VLOOKUP($B291,'Slutlig allokering kvv'!$B$2:$BX$550,MATCH(K$2,'Slutlig allokering kvv'!$B$1:$BX$1,0),FALSE)/1,0))</f>
        <v/>
      </c>
      <c r="L291" t="str">
        <f>IF($D291="","",IFERROR(VLOOKUP($B291,Kraftvärmeprod!$B$1:$BX$550,MATCH(L$2,Kraftvärmeprod!$B$1:$VX$1,0),FALSE)/1,0)-IFERROR(VLOOKUP($B291,'Slutlig allokering kvv'!$B$2:$BX$550,MATCH(L$2,'Slutlig allokering kvv'!$B$1:$BX$1,0),FALSE)/1,0))</f>
        <v/>
      </c>
      <c r="M291" t="str">
        <f>IF($D291="","",IFERROR(VLOOKUP($B291,Kraftvärmeprod!$B$1:$BX$550,MATCH(M$2,Kraftvärmeprod!$B$1:$VX$1,0),FALSE)/1,0)-IFERROR(VLOOKUP($B291,'Slutlig allokering kvv'!$B$2:$BX$550,MATCH(M$2,'Slutlig allokering kvv'!$B$1:$BX$1,0),FALSE)/1,0))</f>
        <v/>
      </c>
      <c r="N291" t="str">
        <f>IF($D291="","",IFERROR(VLOOKUP($B291,Kraftvärmeprod!$B$1:$BX$550,MATCH(N$2,Kraftvärmeprod!$B$1:$VX$1,0),FALSE)/1,0)-IFERROR(VLOOKUP($B291,'Slutlig allokering kvv'!$B$2:$BX$550,MATCH(N$2,'Slutlig allokering kvv'!$B$1:$BX$1,0),FALSE)/1,0))</f>
        <v/>
      </c>
      <c r="O291" t="str">
        <f>IF($D291="","",IFERROR(VLOOKUP($B291,Kraftvärmeprod!$B$1:$BX$550,MATCH(O$2,Kraftvärmeprod!$B$1:$VX$1,0),FALSE)/1,0)-IFERROR(VLOOKUP($B291,'Slutlig allokering kvv'!$B$2:$BX$550,MATCH(O$2,'Slutlig allokering kvv'!$B$1:$BX$1,0),FALSE)/1,0))</f>
        <v/>
      </c>
      <c r="P291" t="str">
        <f>IF($D291="","",IFERROR(VLOOKUP($B291,Kraftvärmeprod!$B$1:$BX$550,MATCH(P$2,Kraftvärmeprod!$B$1:$VX$1,0),FALSE)/1,0)-IFERROR(VLOOKUP($B291,'Slutlig allokering kvv'!$B$2:$BX$550,MATCH(P$2,'Slutlig allokering kvv'!$B$1:$BX$1,0),FALSE)/1,0))</f>
        <v/>
      </c>
      <c r="Q291" t="str">
        <f>IF($D291="","",IFERROR(VLOOKUP($B291,Kraftvärmeprod!$B$1:$BX$550,MATCH(Q$2,Kraftvärmeprod!$B$1:$VX$1,0),FALSE)/1,0)-IFERROR(VLOOKUP($B291,'Slutlig allokering kvv'!$B$2:$BX$550,MATCH(Q$2,'Slutlig allokering kvv'!$B$1:$BX$1,0),FALSE)/1,0))</f>
        <v/>
      </c>
      <c r="R291" t="str">
        <f>IF($D291="","",IFERROR(VLOOKUP($B291,Kraftvärmeprod!$B$1:$BX$550,MATCH(R$2,Kraftvärmeprod!$B$1:$VX$1,0),FALSE)/1,0)-IFERROR(VLOOKUP($B291,'Slutlig allokering kvv'!$B$2:$BX$550,MATCH(R$2,'Slutlig allokering kvv'!$B$1:$BX$1,0),FALSE)/1,0))</f>
        <v/>
      </c>
      <c r="S291" t="str">
        <f>IF($D291="","",IFERROR(VLOOKUP($B291,Kraftvärmeprod!$B$1:$BX$550,MATCH(S$2,Kraftvärmeprod!$B$1:$VX$1,0),FALSE)/1,0)-IFERROR(VLOOKUP($B291,'Slutlig allokering kvv'!$B$2:$BX$550,MATCH(S$2,'Slutlig allokering kvv'!$B$1:$BX$1,0),FALSE)/1,0))</f>
        <v/>
      </c>
      <c r="T291" t="str">
        <f>IF($D291="","",IFERROR(VLOOKUP($B291,Kraftvärmeprod!$B$1:$BX$550,MATCH(T$2,Kraftvärmeprod!$B$1:$VX$1,0),FALSE)/1,0)-IFERROR(VLOOKUP($B291,'Slutlig allokering kvv'!$B$2:$BX$550,MATCH(T$2,'Slutlig allokering kvv'!$B$1:$BX$1,0),FALSE)/1,0))</f>
        <v/>
      </c>
      <c r="U291" t="str">
        <f>IF($D291="","",IFERROR(VLOOKUP($B291,Kraftvärmeprod!$B$1:$BX$550,MATCH(U$2,Kraftvärmeprod!$B$1:$VX$1,0),FALSE)/1,0)-IFERROR(VLOOKUP($B291,'Slutlig allokering kvv'!$B$2:$BX$550,MATCH(U$2,'Slutlig allokering kvv'!$B$1:$BX$1,0),FALSE)/1,0))</f>
        <v/>
      </c>
      <c r="V291" t="str">
        <f>IF($D291="","",IFERROR(VLOOKUP($B291,Kraftvärmeprod!$B$1:$BX$550,MATCH(V$2,Kraftvärmeprod!$B$1:$VX$1,0),FALSE)/1,0)-IFERROR(VLOOKUP($B291,'Slutlig allokering kvv'!$B$2:$BX$550,MATCH(V$2,'Slutlig allokering kvv'!$B$1:$BX$1,0),FALSE)/1,0))</f>
        <v/>
      </c>
      <c r="W291" t="str">
        <f>IF($D291="","",IFERROR(VLOOKUP($B291,Kraftvärmeprod!$B$1:$BX$550,MATCH(W$2,Kraftvärmeprod!$B$1:$VX$1,0),FALSE)/1,0)-IFERROR(VLOOKUP($B291,'Slutlig allokering kvv'!$B$2:$BX$550,MATCH(W$2,'Slutlig allokering kvv'!$B$1:$BX$1,0),FALSE)/1,0))</f>
        <v/>
      </c>
      <c r="X291" t="str">
        <f>IF($D291="","",IFERROR(VLOOKUP($B291,Kraftvärmeprod!$B$1:$BX$550,MATCH(X$2,Kraftvärmeprod!$B$1:$VX$1,0),FALSE)/1,0)-IFERROR(VLOOKUP($B291,'Slutlig allokering kvv'!$B$2:$BX$550,MATCH(X$2,'Slutlig allokering kvv'!$B$1:$BX$1,0),FALSE)/1,0))</f>
        <v/>
      </c>
      <c r="Y291" t="str">
        <f>IF($D291="","",IFERROR(VLOOKUP($B291,Kraftvärmeprod!$B$1:$BX$550,MATCH(Y$2,Kraftvärmeprod!$B$1:$VX$1,0),FALSE)/1,0)-IFERROR(VLOOKUP($B291,'Slutlig allokering kvv'!$B$2:$BX$550,MATCH(Y$2,'Slutlig allokering kvv'!$B$1:$BX$1,0),FALSE)/1,0))</f>
        <v/>
      </c>
      <c r="Z291" t="str">
        <f>IF($D291="","",IFERROR(VLOOKUP($B291,Kraftvärmeprod!$B$1:$BX$550,MATCH(Z$2,Kraftvärmeprod!$B$1:$VX$1,0),FALSE)/1,0)-IFERROR(VLOOKUP($B291,'Slutlig allokering kvv'!$B$2:$BX$550,MATCH(Z$2,'Slutlig allokering kvv'!$B$1:$BX$1,0),FALSE)/1,0))</f>
        <v/>
      </c>
      <c r="AA291" t="str">
        <f>IF($D291="","",IFERROR(VLOOKUP($B291,Kraftvärmeprod!$B$1:$BX$550,MATCH(AA$2,Kraftvärmeprod!$B$1:$VX$1,0),FALSE)/1,0)-IFERROR(VLOOKUP($B291,'Slutlig allokering kvv'!$B$2:$BX$550,MATCH(AA$2,'Slutlig allokering kvv'!$B$1:$BX$1,0),FALSE)/1,0))</f>
        <v/>
      </c>
      <c r="AB291" t="str">
        <f>IF($D291="","",IFERROR(VLOOKUP($B291,Kraftvärmeprod!$B$1:$BX$550,MATCH(AB$2,Kraftvärmeprod!$B$1:$VX$1,0),FALSE)/1,0)-IFERROR(VLOOKUP($B291,'Slutlig allokering kvv'!$B$2:$BX$550,MATCH(AB$2,'Slutlig allokering kvv'!$B$1:$BX$1,0),FALSE)/1,0))</f>
        <v/>
      </c>
      <c r="AC291" t="str">
        <f>IF($D291="","",IFERROR(VLOOKUP($B291,Kraftvärmeprod!$B$1:$BX$550,MATCH(AC$2,Kraftvärmeprod!$B$1:$VX$1,0),FALSE)/1,0)-IFERROR(VLOOKUP($B291,'Slutlig allokering kvv'!$B$2:$BX$550,MATCH(AC$2,'Slutlig allokering kvv'!$B$1:$BX$1,0),FALSE)/1,0))</f>
        <v/>
      </c>
      <c r="AD291" t="str">
        <f>IF($D291="","",IFERROR(VLOOKUP($B291,Kraftvärmeprod!$B$1:$BX$550,MATCH(AD$2,Kraftvärmeprod!$B$1:$VX$1,0),FALSE)/1,0)-IFERROR(VLOOKUP($B291,'Slutlig allokering kvv'!$B$2:$BX$550,MATCH(AD$2,'Slutlig allokering kvv'!$B$1:$BX$1,0),FALSE)/1,0))</f>
        <v/>
      </c>
      <c r="AE291" t="str">
        <f>IF($D291="","",IFERROR(VLOOKUP($B291,Miljö!$B$1:$E$550,MATCH("Hjälpel kraftvärme (GWh)",Miljö!$B$1:$E$1,0),FALSE)/1,0)-IFERROR(VLOOKUP($B291,'Slutlig allokering kvv'!$B$2:$BX$549,MATCH(AE$2,'Slutlig allokering kvv'!$B$1:$BX$1,0),FALSE)/1,0))</f>
        <v/>
      </c>
      <c r="AI291" s="274">
        <f t="shared" si="16"/>
        <v>0</v>
      </c>
      <c r="AK291">
        <f>IFERROR(VLOOKUP($B291,'Slutlig allokering kvv'!$B$2:$AX$549,MATCH("Summa slutlig allokerad tillförd energi (utan hjälpel och rökgaskondensering):",'Slutlig allokering kvv'!$B$1:$AX$1,0),FALSE)/1,"")</f>
        <v>0</v>
      </c>
      <c r="AM291" s="275" t="str">
        <f>IFERROR(1-VLOOKUP($B291,'Slutlig allokering kvv'!$B$2:$AX$549,MATCH("Andel av bränsle i kvv som allokerats till värme, exklusive rökgaskondensering och hjälpel",'Slutlig allokering kvv'!$B$1:$AX$1,0),FALSE),"")</f>
        <v/>
      </c>
      <c r="AO291" s="115" t="str">
        <f t="shared" si="17"/>
        <v/>
      </c>
      <c r="AP291" s="276" t="str">
        <f t="shared" si="18"/>
        <v/>
      </c>
      <c r="AR291" s="115" t="str">
        <f t="shared" si="19"/>
        <v/>
      </c>
    </row>
    <row r="292" spans="1:44">
      <c r="A292" t="s">
        <v>465</v>
      </c>
      <c r="B292" t="s">
        <v>466</v>
      </c>
      <c r="C292" t="str">
        <f>IFERROR(VLOOKUP($B292,Kraftvärmeprod!$B$1:$AH$479,MATCH(C$2,Kraftvärmeprod!$B$1:$AG$1,0),FALSE)/1,"")</f>
        <v/>
      </c>
      <c r="D292" t="str">
        <f>IFERROR(VLOOKUP($B292,Kraftvärmeprod!$B$1:$AH$479,MATCH(D$2,Kraftvärmeprod!$B$1:$AG$1,0),FALSE)/1,"")</f>
        <v/>
      </c>
      <c r="F292" t="str">
        <f>IF($D292="","",IFERROR(VLOOKUP($B292,Kraftvärmeprod!$B$1:$BX$550,MATCH(F$2,Kraftvärmeprod!$B$1:$VX$1,0),FALSE)/1,0)-IFERROR(VLOOKUP($B292,'Slutlig allokering kvv'!$B$2:$BX$550,MATCH(F$2,'Slutlig allokering kvv'!$B$1:$BX$1,0),FALSE)/1,0))</f>
        <v/>
      </c>
      <c r="G292" t="str">
        <f>IF($D292="","",IFERROR(VLOOKUP($B292,Kraftvärmeprod!$B$1:$BX$550,MATCH(G$2,Kraftvärmeprod!$B$1:$VX$1,0),FALSE)/1,0)-IFERROR(VLOOKUP($B292,'Slutlig allokering kvv'!$B$2:$BX$550,MATCH(G$2,'Slutlig allokering kvv'!$B$1:$BX$1,0),FALSE)/1,0))</f>
        <v/>
      </c>
      <c r="H292" t="str">
        <f>IF($D292="","",IFERROR(VLOOKUP($B292,Kraftvärmeprod!$B$1:$BX$550,MATCH(H$2,Kraftvärmeprod!$B$1:$VX$1,0),FALSE)/1,0)-IFERROR(VLOOKUP($B292,'Slutlig allokering kvv'!$B$2:$BX$550,MATCH(H$2,'Slutlig allokering kvv'!$B$1:$BX$1,0),FALSE)/1,0))</f>
        <v/>
      </c>
      <c r="I292" t="str">
        <f>IF($D292="","",IFERROR(VLOOKUP($B292,Kraftvärmeprod!$B$1:$BX$550,MATCH(I$2,Kraftvärmeprod!$B$1:$VX$1,0),FALSE)/1,0)-IFERROR(VLOOKUP($B292,'Slutlig allokering kvv'!$B$2:$BX$550,MATCH(I$2,'Slutlig allokering kvv'!$B$1:$BX$1,0),FALSE)/1,0))</f>
        <v/>
      </c>
      <c r="J292" t="str">
        <f>IF($D292="","",IFERROR(VLOOKUP($B292,Kraftvärmeprod!$B$1:$BX$550,MATCH(J$2,Kraftvärmeprod!$B$1:$VX$1,0),FALSE)/1,0)-IFERROR(VLOOKUP($B292,'Slutlig allokering kvv'!$B$2:$BX$550,MATCH(J$2,'Slutlig allokering kvv'!$B$1:$BX$1,0),FALSE)/1,0))</f>
        <v/>
      </c>
      <c r="K292" t="str">
        <f>IF($D292="","",IFERROR(VLOOKUP($B292,Kraftvärmeprod!$B$1:$BX$550,MATCH(K$2,Kraftvärmeprod!$B$1:$VX$1,0),FALSE)/1,0)-IFERROR(VLOOKUP($B292,'Slutlig allokering kvv'!$B$2:$BX$550,MATCH(K$2,'Slutlig allokering kvv'!$B$1:$BX$1,0),FALSE)/1,0))</f>
        <v/>
      </c>
      <c r="L292" t="str">
        <f>IF($D292="","",IFERROR(VLOOKUP($B292,Kraftvärmeprod!$B$1:$BX$550,MATCH(L$2,Kraftvärmeprod!$B$1:$VX$1,0),FALSE)/1,0)-IFERROR(VLOOKUP($B292,'Slutlig allokering kvv'!$B$2:$BX$550,MATCH(L$2,'Slutlig allokering kvv'!$B$1:$BX$1,0),FALSE)/1,0))</f>
        <v/>
      </c>
      <c r="M292" t="str">
        <f>IF($D292="","",IFERROR(VLOOKUP($B292,Kraftvärmeprod!$B$1:$BX$550,MATCH(M$2,Kraftvärmeprod!$B$1:$VX$1,0),FALSE)/1,0)-IFERROR(VLOOKUP($B292,'Slutlig allokering kvv'!$B$2:$BX$550,MATCH(M$2,'Slutlig allokering kvv'!$B$1:$BX$1,0),FALSE)/1,0))</f>
        <v/>
      </c>
      <c r="N292" t="str">
        <f>IF($D292="","",IFERROR(VLOOKUP($B292,Kraftvärmeprod!$B$1:$BX$550,MATCH(N$2,Kraftvärmeprod!$B$1:$VX$1,0),FALSE)/1,0)-IFERROR(VLOOKUP($B292,'Slutlig allokering kvv'!$B$2:$BX$550,MATCH(N$2,'Slutlig allokering kvv'!$B$1:$BX$1,0),FALSE)/1,0))</f>
        <v/>
      </c>
      <c r="O292" t="str">
        <f>IF($D292="","",IFERROR(VLOOKUP($B292,Kraftvärmeprod!$B$1:$BX$550,MATCH(O$2,Kraftvärmeprod!$B$1:$VX$1,0),FALSE)/1,0)-IFERROR(VLOOKUP($B292,'Slutlig allokering kvv'!$B$2:$BX$550,MATCH(O$2,'Slutlig allokering kvv'!$B$1:$BX$1,0),FALSE)/1,0))</f>
        <v/>
      </c>
      <c r="P292" t="str">
        <f>IF($D292="","",IFERROR(VLOOKUP($B292,Kraftvärmeprod!$B$1:$BX$550,MATCH(P$2,Kraftvärmeprod!$B$1:$VX$1,0),FALSE)/1,0)-IFERROR(VLOOKUP($B292,'Slutlig allokering kvv'!$B$2:$BX$550,MATCH(P$2,'Slutlig allokering kvv'!$B$1:$BX$1,0),FALSE)/1,0))</f>
        <v/>
      </c>
      <c r="Q292" t="str">
        <f>IF($D292="","",IFERROR(VLOOKUP($B292,Kraftvärmeprod!$B$1:$BX$550,MATCH(Q$2,Kraftvärmeprod!$B$1:$VX$1,0),FALSE)/1,0)-IFERROR(VLOOKUP($B292,'Slutlig allokering kvv'!$B$2:$BX$550,MATCH(Q$2,'Slutlig allokering kvv'!$B$1:$BX$1,0),FALSE)/1,0))</f>
        <v/>
      </c>
      <c r="R292" t="str">
        <f>IF($D292="","",IFERROR(VLOOKUP($B292,Kraftvärmeprod!$B$1:$BX$550,MATCH(R$2,Kraftvärmeprod!$B$1:$VX$1,0),FALSE)/1,0)-IFERROR(VLOOKUP($B292,'Slutlig allokering kvv'!$B$2:$BX$550,MATCH(R$2,'Slutlig allokering kvv'!$B$1:$BX$1,0),FALSE)/1,0))</f>
        <v/>
      </c>
      <c r="S292" t="str">
        <f>IF($D292="","",IFERROR(VLOOKUP($B292,Kraftvärmeprod!$B$1:$BX$550,MATCH(S$2,Kraftvärmeprod!$B$1:$VX$1,0),FALSE)/1,0)-IFERROR(VLOOKUP($B292,'Slutlig allokering kvv'!$B$2:$BX$550,MATCH(S$2,'Slutlig allokering kvv'!$B$1:$BX$1,0),FALSE)/1,0))</f>
        <v/>
      </c>
      <c r="T292" t="str">
        <f>IF($D292="","",IFERROR(VLOOKUP($B292,Kraftvärmeprod!$B$1:$BX$550,MATCH(T$2,Kraftvärmeprod!$B$1:$VX$1,0),FALSE)/1,0)-IFERROR(VLOOKUP($B292,'Slutlig allokering kvv'!$B$2:$BX$550,MATCH(T$2,'Slutlig allokering kvv'!$B$1:$BX$1,0),FALSE)/1,0))</f>
        <v/>
      </c>
      <c r="U292" t="str">
        <f>IF($D292="","",IFERROR(VLOOKUP($B292,Kraftvärmeprod!$B$1:$BX$550,MATCH(U$2,Kraftvärmeprod!$B$1:$VX$1,0),FALSE)/1,0)-IFERROR(VLOOKUP($B292,'Slutlig allokering kvv'!$B$2:$BX$550,MATCH(U$2,'Slutlig allokering kvv'!$B$1:$BX$1,0),FALSE)/1,0))</f>
        <v/>
      </c>
      <c r="V292" t="str">
        <f>IF($D292="","",IFERROR(VLOOKUP($B292,Kraftvärmeprod!$B$1:$BX$550,MATCH(V$2,Kraftvärmeprod!$B$1:$VX$1,0),FALSE)/1,0)-IFERROR(VLOOKUP($B292,'Slutlig allokering kvv'!$B$2:$BX$550,MATCH(V$2,'Slutlig allokering kvv'!$B$1:$BX$1,0),FALSE)/1,0))</f>
        <v/>
      </c>
      <c r="W292" t="str">
        <f>IF($D292="","",IFERROR(VLOOKUP($B292,Kraftvärmeprod!$B$1:$BX$550,MATCH(W$2,Kraftvärmeprod!$B$1:$VX$1,0),FALSE)/1,0)-IFERROR(VLOOKUP($B292,'Slutlig allokering kvv'!$B$2:$BX$550,MATCH(W$2,'Slutlig allokering kvv'!$B$1:$BX$1,0),FALSE)/1,0))</f>
        <v/>
      </c>
      <c r="X292" t="str">
        <f>IF($D292="","",IFERROR(VLOOKUP($B292,Kraftvärmeprod!$B$1:$BX$550,MATCH(X$2,Kraftvärmeprod!$B$1:$VX$1,0),FALSE)/1,0)-IFERROR(VLOOKUP($B292,'Slutlig allokering kvv'!$B$2:$BX$550,MATCH(X$2,'Slutlig allokering kvv'!$B$1:$BX$1,0),FALSE)/1,0))</f>
        <v/>
      </c>
      <c r="Y292" t="str">
        <f>IF($D292="","",IFERROR(VLOOKUP($B292,Kraftvärmeprod!$B$1:$BX$550,MATCH(Y$2,Kraftvärmeprod!$B$1:$VX$1,0),FALSE)/1,0)-IFERROR(VLOOKUP($B292,'Slutlig allokering kvv'!$B$2:$BX$550,MATCH(Y$2,'Slutlig allokering kvv'!$B$1:$BX$1,0),FALSE)/1,0))</f>
        <v/>
      </c>
      <c r="Z292" t="str">
        <f>IF($D292="","",IFERROR(VLOOKUP($B292,Kraftvärmeprod!$B$1:$BX$550,MATCH(Z$2,Kraftvärmeprod!$B$1:$VX$1,0),FALSE)/1,0)-IFERROR(VLOOKUP($B292,'Slutlig allokering kvv'!$B$2:$BX$550,MATCH(Z$2,'Slutlig allokering kvv'!$B$1:$BX$1,0),FALSE)/1,0))</f>
        <v/>
      </c>
      <c r="AA292" t="str">
        <f>IF($D292="","",IFERROR(VLOOKUP($B292,Kraftvärmeprod!$B$1:$BX$550,MATCH(AA$2,Kraftvärmeprod!$B$1:$VX$1,0),FALSE)/1,0)-IFERROR(VLOOKUP($B292,'Slutlig allokering kvv'!$B$2:$BX$550,MATCH(AA$2,'Slutlig allokering kvv'!$B$1:$BX$1,0),FALSE)/1,0))</f>
        <v/>
      </c>
      <c r="AB292" t="str">
        <f>IF($D292="","",IFERROR(VLOOKUP($B292,Kraftvärmeprod!$B$1:$BX$550,MATCH(AB$2,Kraftvärmeprod!$B$1:$VX$1,0),FALSE)/1,0)-IFERROR(VLOOKUP($B292,'Slutlig allokering kvv'!$B$2:$BX$550,MATCH(AB$2,'Slutlig allokering kvv'!$B$1:$BX$1,0),FALSE)/1,0))</f>
        <v/>
      </c>
      <c r="AC292" t="str">
        <f>IF($D292="","",IFERROR(VLOOKUP($B292,Kraftvärmeprod!$B$1:$BX$550,MATCH(AC$2,Kraftvärmeprod!$B$1:$VX$1,0),FALSE)/1,0)-IFERROR(VLOOKUP($B292,'Slutlig allokering kvv'!$B$2:$BX$550,MATCH(AC$2,'Slutlig allokering kvv'!$B$1:$BX$1,0),FALSE)/1,0))</f>
        <v/>
      </c>
      <c r="AD292" t="str">
        <f>IF($D292="","",IFERROR(VLOOKUP($B292,Kraftvärmeprod!$B$1:$BX$550,MATCH(AD$2,Kraftvärmeprod!$B$1:$VX$1,0),FALSE)/1,0)-IFERROR(VLOOKUP($B292,'Slutlig allokering kvv'!$B$2:$BX$550,MATCH(AD$2,'Slutlig allokering kvv'!$B$1:$BX$1,0),FALSE)/1,0))</f>
        <v/>
      </c>
      <c r="AE292" t="str">
        <f>IF($D292="","",IFERROR(VLOOKUP($B292,Miljö!$B$1:$E$550,MATCH("Hjälpel kraftvärme (GWh)",Miljö!$B$1:$E$1,0),FALSE)/1,0)-IFERROR(VLOOKUP($B292,'Slutlig allokering kvv'!$B$2:$BX$549,MATCH(AE$2,'Slutlig allokering kvv'!$B$1:$BX$1,0),FALSE)/1,0))</f>
        <v/>
      </c>
      <c r="AI292" s="274">
        <f t="shared" si="16"/>
        <v>0</v>
      </c>
      <c r="AK292">
        <f>IFERROR(VLOOKUP($B292,'Slutlig allokering kvv'!$B$2:$AX$549,MATCH("Summa slutlig allokerad tillförd energi (utan hjälpel och rökgaskondensering):",'Slutlig allokering kvv'!$B$1:$AX$1,0),FALSE)/1,"")</f>
        <v>0</v>
      </c>
      <c r="AM292" s="275" t="str">
        <f>IFERROR(1-VLOOKUP($B292,'Slutlig allokering kvv'!$B$2:$AX$549,MATCH("Andel av bränsle i kvv som allokerats till värme, exklusive rökgaskondensering och hjälpel",'Slutlig allokering kvv'!$B$1:$AX$1,0),FALSE),"")</f>
        <v/>
      </c>
      <c r="AO292" s="115" t="str">
        <f t="shared" si="17"/>
        <v/>
      </c>
      <c r="AP292" s="276" t="str">
        <f t="shared" si="18"/>
        <v/>
      </c>
      <c r="AR292" s="115" t="str">
        <f t="shared" si="19"/>
        <v/>
      </c>
    </row>
    <row r="293" spans="1:44">
      <c r="A293" t="s">
        <v>465</v>
      </c>
      <c r="B293" t="s">
        <v>467</v>
      </c>
      <c r="C293" t="str">
        <f>IFERROR(VLOOKUP($B293,Kraftvärmeprod!$B$1:$AH$479,MATCH(C$2,Kraftvärmeprod!$B$1:$AG$1,0),FALSE)/1,"")</f>
        <v/>
      </c>
      <c r="D293" t="str">
        <f>IFERROR(VLOOKUP($B293,Kraftvärmeprod!$B$1:$AH$479,MATCH(D$2,Kraftvärmeprod!$B$1:$AG$1,0),FALSE)/1,"")</f>
        <v/>
      </c>
      <c r="F293" t="str">
        <f>IF($D293="","",IFERROR(VLOOKUP($B293,Kraftvärmeprod!$B$1:$BX$550,MATCH(F$2,Kraftvärmeprod!$B$1:$VX$1,0),FALSE)/1,0)-IFERROR(VLOOKUP($B293,'Slutlig allokering kvv'!$B$2:$BX$550,MATCH(F$2,'Slutlig allokering kvv'!$B$1:$BX$1,0),FALSE)/1,0))</f>
        <v/>
      </c>
      <c r="G293" t="str">
        <f>IF($D293="","",IFERROR(VLOOKUP($B293,Kraftvärmeprod!$B$1:$BX$550,MATCH(G$2,Kraftvärmeprod!$B$1:$VX$1,0),FALSE)/1,0)-IFERROR(VLOOKUP($B293,'Slutlig allokering kvv'!$B$2:$BX$550,MATCH(G$2,'Slutlig allokering kvv'!$B$1:$BX$1,0),FALSE)/1,0))</f>
        <v/>
      </c>
      <c r="H293" t="str">
        <f>IF($D293="","",IFERROR(VLOOKUP($B293,Kraftvärmeprod!$B$1:$BX$550,MATCH(H$2,Kraftvärmeprod!$B$1:$VX$1,0),FALSE)/1,0)-IFERROR(VLOOKUP($B293,'Slutlig allokering kvv'!$B$2:$BX$550,MATCH(H$2,'Slutlig allokering kvv'!$B$1:$BX$1,0),FALSE)/1,0))</f>
        <v/>
      </c>
      <c r="I293" t="str">
        <f>IF($D293="","",IFERROR(VLOOKUP($B293,Kraftvärmeprod!$B$1:$BX$550,MATCH(I$2,Kraftvärmeprod!$B$1:$VX$1,0),FALSE)/1,0)-IFERROR(VLOOKUP($B293,'Slutlig allokering kvv'!$B$2:$BX$550,MATCH(I$2,'Slutlig allokering kvv'!$B$1:$BX$1,0),FALSE)/1,0))</f>
        <v/>
      </c>
      <c r="J293" t="str">
        <f>IF($D293="","",IFERROR(VLOOKUP($B293,Kraftvärmeprod!$B$1:$BX$550,MATCH(J$2,Kraftvärmeprod!$B$1:$VX$1,0),FALSE)/1,0)-IFERROR(VLOOKUP($B293,'Slutlig allokering kvv'!$B$2:$BX$550,MATCH(J$2,'Slutlig allokering kvv'!$B$1:$BX$1,0),FALSE)/1,0))</f>
        <v/>
      </c>
      <c r="K293" t="str">
        <f>IF($D293="","",IFERROR(VLOOKUP($B293,Kraftvärmeprod!$B$1:$BX$550,MATCH(K$2,Kraftvärmeprod!$B$1:$VX$1,0),FALSE)/1,0)-IFERROR(VLOOKUP($B293,'Slutlig allokering kvv'!$B$2:$BX$550,MATCH(K$2,'Slutlig allokering kvv'!$B$1:$BX$1,0),FALSE)/1,0))</f>
        <v/>
      </c>
      <c r="L293" t="str">
        <f>IF($D293="","",IFERROR(VLOOKUP($B293,Kraftvärmeprod!$B$1:$BX$550,MATCH(L$2,Kraftvärmeprod!$B$1:$VX$1,0),FALSE)/1,0)-IFERROR(VLOOKUP($B293,'Slutlig allokering kvv'!$B$2:$BX$550,MATCH(L$2,'Slutlig allokering kvv'!$B$1:$BX$1,0),FALSE)/1,0))</f>
        <v/>
      </c>
      <c r="M293" t="str">
        <f>IF($D293="","",IFERROR(VLOOKUP($B293,Kraftvärmeprod!$B$1:$BX$550,MATCH(M$2,Kraftvärmeprod!$B$1:$VX$1,0),FALSE)/1,0)-IFERROR(VLOOKUP($B293,'Slutlig allokering kvv'!$B$2:$BX$550,MATCH(M$2,'Slutlig allokering kvv'!$B$1:$BX$1,0),FALSE)/1,0))</f>
        <v/>
      </c>
      <c r="N293" t="str">
        <f>IF($D293="","",IFERROR(VLOOKUP($B293,Kraftvärmeprod!$B$1:$BX$550,MATCH(N$2,Kraftvärmeprod!$B$1:$VX$1,0),FALSE)/1,0)-IFERROR(VLOOKUP($B293,'Slutlig allokering kvv'!$B$2:$BX$550,MATCH(N$2,'Slutlig allokering kvv'!$B$1:$BX$1,0),FALSE)/1,0))</f>
        <v/>
      </c>
      <c r="O293" t="str">
        <f>IF($D293="","",IFERROR(VLOOKUP($B293,Kraftvärmeprod!$B$1:$BX$550,MATCH(O$2,Kraftvärmeprod!$B$1:$VX$1,0),FALSE)/1,0)-IFERROR(VLOOKUP($B293,'Slutlig allokering kvv'!$B$2:$BX$550,MATCH(O$2,'Slutlig allokering kvv'!$B$1:$BX$1,0),FALSE)/1,0))</f>
        <v/>
      </c>
      <c r="P293" t="str">
        <f>IF($D293="","",IFERROR(VLOOKUP($B293,Kraftvärmeprod!$B$1:$BX$550,MATCH(P$2,Kraftvärmeprod!$B$1:$VX$1,0),FALSE)/1,0)-IFERROR(VLOOKUP($B293,'Slutlig allokering kvv'!$B$2:$BX$550,MATCH(P$2,'Slutlig allokering kvv'!$B$1:$BX$1,0),FALSE)/1,0))</f>
        <v/>
      </c>
      <c r="Q293" t="str">
        <f>IF($D293="","",IFERROR(VLOOKUP($B293,Kraftvärmeprod!$B$1:$BX$550,MATCH(Q$2,Kraftvärmeprod!$B$1:$VX$1,0),FALSE)/1,0)-IFERROR(VLOOKUP($B293,'Slutlig allokering kvv'!$B$2:$BX$550,MATCH(Q$2,'Slutlig allokering kvv'!$B$1:$BX$1,0),FALSE)/1,0))</f>
        <v/>
      </c>
      <c r="R293" t="str">
        <f>IF($D293="","",IFERROR(VLOOKUP($B293,Kraftvärmeprod!$B$1:$BX$550,MATCH(R$2,Kraftvärmeprod!$B$1:$VX$1,0),FALSE)/1,0)-IFERROR(VLOOKUP($B293,'Slutlig allokering kvv'!$B$2:$BX$550,MATCH(R$2,'Slutlig allokering kvv'!$B$1:$BX$1,0),FALSE)/1,0))</f>
        <v/>
      </c>
      <c r="S293" t="str">
        <f>IF($D293="","",IFERROR(VLOOKUP($B293,Kraftvärmeprod!$B$1:$BX$550,MATCH(S$2,Kraftvärmeprod!$B$1:$VX$1,0),FALSE)/1,0)-IFERROR(VLOOKUP($B293,'Slutlig allokering kvv'!$B$2:$BX$550,MATCH(S$2,'Slutlig allokering kvv'!$B$1:$BX$1,0),FALSE)/1,0))</f>
        <v/>
      </c>
      <c r="T293" t="str">
        <f>IF($D293="","",IFERROR(VLOOKUP($B293,Kraftvärmeprod!$B$1:$BX$550,MATCH(T$2,Kraftvärmeprod!$B$1:$VX$1,0),FALSE)/1,0)-IFERROR(VLOOKUP($B293,'Slutlig allokering kvv'!$B$2:$BX$550,MATCH(T$2,'Slutlig allokering kvv'!$B$1:$BX$1,0),FALSE)/1,0))</f>
        <v/>
      </c>
      <c r="U293" t="str">
        <f>IF($D293="","",IFERROR(VLOOKUP($B293,Kraftvärmeprod!$B$1:$BX$550,MATCH(U$2,Kraftvärmeprod!$B$1:$VX$1,0),FALSE)/1,0)-IFERROR(VLOOKUP($B293,'Slutlig allokering kvv'!$B$2:$BX$550,MATCH(U$2,'Slutlig allokering kvv'!$B$1:$BX$1,0),FALSE)/1,0))</f>
        <v/>
      </c>
      <c r="V293" t="str">
        <f>IF($D293="","",IFERROR(VLOOKUP($B293,Kraftvärmeprod!$B$1:$BX$550,MATCH(V$2,Kraftvärmeprod!$B$1:$VX$1,0),FALSE)/1,0)-IFERROR(VLOOKUP($B293,'Slutlig allokering kvv'!$B$2:$BX$550,MATCH(V$2,'Slutlig allokering kvv'!$B$1:$BX$1,0),FALSE)/1,0))</f>
        <v/>
      </c>
      <c r="W293" t="str">
        <f>IF($D293="","",IFERROR(VLOOKUP($B293,Kraftvärmeprod!$B$1:$BX$550,MATCH(W$2,Kraftvärmeprod!$B$1:$VX$1,0),FALSE)/1,0)-IFERROR(VLOOKUP($B293,'Slutlig allokering kvv'!$B$2:$BX$550,MATCH(W$2,'Slutlig allokering kvv'!$B$1:$BX$1,0),FALSE)/1,0))</f>
        <v/>
      </c>
      <c r="X293" t="str">
        <f>IF($D293="","",IFERROR(VLOOKUP($B293,Kraftvärmeprod!$B$1:$BX$550,MATCH(X$2,Kraftvärmeprod!$B$1:$VX$1,0),FALSE)/1,0)-IFERROR(VLOOKUP($B293,'Slutlig allokering kvv'!$B$2:$BX$550,MATCH(X$2,'Slutlig allokering kvv'!$B$1:$BX$1,0),FALSE)/1,0))</f>
        <v/>
      </c>
      <c r="Y293" t="str">
        <f>IF($D293="","",IFERROR(VLOOKUP($B293,Kraftvärmeprod!$B$1:$BX$550,MATCH(Y$2,Kraftvärmeprod!$B$1:$VX$1,0),FALSE)/1,0)-IFERROR(VLOOKUP($B293,'Slutlig allokering kvv'!$B$2:$BX$550,MATCH(Y$2,'Slutlig allokering kvv'!$B$1:$BX$1,0),FALSE)/1,0))</f>
        <v/>
      </c>
      <c r="Z293" t="str">
        <f>IF($D293="","",IFERROR(VLOOKUP($B293,Kraftvärmeprod!$B$1:$BX$550,MATCH(Z$2,Kraftvärmeprod!$B$1:$VX$1,0),FALSE)/1,0)-IFERROR(VLOOKUP($B293,'Slutlig allokering kvv'!$B$2:$BX$550,MATCH(Z$2,'Slutlig allokering kvv'!$B$1:$BX$1,0),FALSE)/1,0))</f>
        <v/>
      </c>
      <c r="AA293" t="str">
        <f>IF($D293="","",IFERROR(VLOOKUP($B293,Kraftvärmeprod!$B$1:$BX$550,MATCH(AA$2,Kraftvärmeprod!$B$1:$VX$1,0),FALSE)/1,0)-IFERROR(VLOOKUP($B293,'Slutlig allokering kvv'!$B$2:$BX$550,MATCH(AA$2,'Slutlig allokering kvv'!$B$1:$BX$1,0),FALSE)/1,0))</f>
        <v/>
      </c>
      <c r="AB293" t="str">
        <f>IF($D293="","",IFERROR(VLOOKUP($B293,Kraftvärmeprod!$B$1:$BX$550,MATCH(AB$2,Kraftvärmeprod!$B$1:$VX$1,0),FALSE)/1,0)-IFERROR(VLOOKUP($B293,'Slutlig allokering kvv'!$B$2:$BX$550,MATCH(AB$2,'Slutlig allokering kvv'!$B$1:$BX$1,0),FALSE)/1,0))</f>
        <v/>
      </c>
      <c r="AC293" t="str">
        <f>IF($D293="","",IFERROR(VLOOKUP($B293,Kraftvärmeprod!$B$1:$BX$550,MATCH(AC$2,Kraftvärmeprod!$B$1:$VX$1,0),FALSE)/1,0)-IFERROR(VLOOKUP($B293,'Slutlig allokering kvv'!$B$2:$BX$550,MATCH(AC$2,'Slutlig allokering kvv'!$B$1:$BX$1,0),FALSE)/1,0))</f>
        <v/>
      </c>
      <c r="AD293" t="str">
        <f>IF($D293="","",IFERROR(VLOOKUP($B293,Kraftvärmeprod!$B$1:$BX$550,MATCH(AD$2,Kraftvärmeprod!$B$1:$VX$1,0),FALSE)/1,0)-IFERROR(VLOOKUP($B293,'Slutlig allokering kvv'!$B$2:$BX$550,MATCH(AD$2,'Slutlig allokering kvv'!$B$1:$BX$1,0),FALSE)/1,0))</f>
        <v/>
      </c>
      <c r="AE293" t="str">
        <f>IF($D293="","",IFERROR(VLOOKUP($B293,Miljö!$B$1:$E$550,MATCH("Hjälpel kraftvärme (GWh)",Miljö!$B$1:$E$1,0),FALSE)/1,0)-IFERROR(VLOOKUP($B293,'Slutlig allokering kvv'!$B$2:$BX$549,MATCH(AE$2,'Slutlig allokering kvv'!$B$1:$BX$1,0),FALSE)/1,0))</f>
        <v/>
      </c>
      <c r="AI293" s="274">
        <f t="shared" si="16"/>
        <v>0</v>
      </c>
      <c r="AK293">
        <f>IFERROR(VLOOKUP($B293,'Slutlig allokering kvv'!$B$2:$AX$549,MATCH("Summa slutlig allokerad tillförd energi (utan hjälpel och rökgaskondensering):",'Slutlig allokering kvv'!$B$1:$AX$1,0),FALSE)/1,"")</f>
        <v>0</v>
      </c>
      <c r="AM293" s="275" t="str">
        <f>IFERROR(1-VLOOKUP($B293,'Slutlig allokering kvv'!$B$2:$AX$549,MATCH("Andel av bränsle i kvv som allokerats till värme, exklusive rökgaskondensering och hjälpel",'Slutlig allokering kvv'!$B$1:$AX$1,0),FALSE),"")</f>
        <v/>
      </c>
      <c r="AO293" s="115" t="str">
        <f t="shared" si="17"/>
        <v/>
      </c>
      <c r="AP293" s="276" t="str">
        <f t="shared" si="18"/>
        <v/>
      </c>
      <c r="AR293" s="115" t="str">
        <f t="shared" si="19"/>
        <v/>
      </c>
    </row>
    <row r="294" spans="1:44">
      <c r="A294" t="s">
        <v>465</v>
      </c>
      <c r="B294" t="s">
        <v>468</v>
      </c>
      <c r="C294">
        <f>IFERROR(VLOOKUP($B294,Kraftvärmeprod!$B$1:$AH$479,MATCH(C$2,Kraftvärmeprod!$B$1:$AG$1,0),FALSE)/1,"")</f>
        <v>177.21700000000001</v>
      </c>
      <c r="D294">
        <f>IFERROR(VLOOKUP($B294,Kraftvärmeprod!$B$1:$AH$479,MATCH(D$2,Kraftvärmeprod!$B$1:$AG$1,0),FALSE)/1,"")</f>
        <v>44.978999999999999</v>
      </c>
      <c r="F294">
        <f>IF($D294="","",IFERROR(VLOOKUP($B294,Kraftvärmeprod!$B$1:$BX$550,MATCH(F$2,Kraftvärmeprod!$B$1:$VX$1,0),FALSE)/1,0)-IFERROR(VLOOKUP($B294,'Slutlig allokering kvv'!$B$2:$BX$550,MATCH(F$2,'Slutlig allokering kvv'!$B$1:$BX$1,0),FALSE)/1,0))</f>
        <v>0</v>
      </c>
      <c r="G294">
        <f>IF($D294="","",IFERROR(VLOOKUP($B294,Kraftvärmeprod!$B$1:$BX$550,MATCH(G$2,Kraftvärmeprod!$B$1:$VX$1,0),FALSE)/1,0)-IFERROR(VLOOKUP($B294,'Slutlig allokering kvv'!$B$2:$BX$550,MATCH(G$2,'Slutlig allokering kvv'!$B$1:$BX$1,0),FALSE)/1,0))</f>
        <v>0</v>
      </c>
      <c r="H294">
        <f>IF($D294="","",IFERROR(VLOOKUP($B294,Kraftvärmeprod!$B$1:$BX$550,MATCH(H$2,Kraftvärmeprod!$B$1:$VX$1,0),FALSE)/1,0)-IFERROR(VLOOKUP($B294,'Slutlig allokering kvv'!$B$2:$BX$550,MATCH(H$2,'Slutlig allokering kvv'!$B$1:$BX$1,0),FALSE)/1,0))</f>
        <v>0</v>
      </c>
      <c r="I294">
        <f>IF($D294="","",IFERROR(VLOOKUP($B294,Kraftvärmeprod!$B$1:$BX$550,MATCH(I$2,Kraftvärmeprod!$B$1:$VX$1,0),FALSE)/1,0)-IFERROR(VLOOKUP($B294,'Slutlig allokering kvv'!$B$2:$BX$550,MATCH(I$2,'Slutlig allokering kvv'!$B$1:$BX$1,0),FALSE)/1,0))</f>
        <v>0</v>
      </c>
      <c r="J294">
        <f>IF($D294="","",IFERROR(VLOOKUP($B294,Kraftvärmeprod!$B$1:$BX$550,MATCH(J$2,Kraftvärmeprod!$B$1:$VX$1,0),FALSE)/1,0)-IFERROR(VLOOKUP($B294,'Slutlig allokering kvv'!$B$2:$BX$550,MATCH(J$2,'Slutlig allokering kvv'!$B$1:$BX$1,0),FALSE)/1,0))</f>
        <v>0</v>
      </c>
      <c r="K294">
        <f>IF($D294="","",IFERROR(VLOOKUP($B294,Kraftvärmeprod!$B$1:$BX$550,MATCH(K$2,Kraftvärmeprod!$B$1:$VX$1,0),FALSE)/1,0)-IFERROR(VLOOKUP($B294,'Slutlig allokering kvv'!$B$2:$BX$550,MATCH(K$2,'Slutlig allokering kvv'!$B$1:$BX$1,0),FALSE)/1,0))</f>
        <v>0</v>
      </c>
      <c r="L294">
        <f>IF($D294="","",IFERROR(VLOOKUP($B294,Kraftvärmeprod!$B$1:$BX$550,MATCH(L$2,Kraftvärmeprod!$B$1:$VX$1,0),FALSE)/1,0)-IFERROR(VLOOKUP($B294,'Slutlig allokering kvv'!$B$2:$BX$550,MATCH(L$2,'Slutlig allokering kvv'!$B$1:$BX$1,0),FALSE)/1,0))</f>
        <v>0</v>
      </c>
      <c r="M294">
        <f>IF($D294="","",IFERROR(VLOOKUP($B294,Kraftvärmeprod!$B$1:$BX$550,MATCH(M$2,Kraftvärmeprod!$B$1:$VX$1,0),FALSE)/1,0)-IFERROR(VLOOKUP($B294,'Slutlig allokering kvv'!$B$2:$BX$550,MATCH(M$2,'Slutlig allokering kvv'!$B$1:$BX$1,0),FALSE)/1,0))</f>
        <v>0</v>
      </c>
      <c r="N294">
        <f>IF($D294="","",IFERROR(VLOOKUP($B294,Kraftvärmeprod!$B$1:$BX$550,MATCH(N$2,Kraftvärmeprod!$B$1:$VX$1,0),FALSE)/1,0)-IFERROR(VLOOKUP($B294,'Slutlig allokering kvv'!$B$2:$BX$550,MATCH(N$2,'Slutlig allokering kvv'!$B$1:$BX$1,0),FALSE)/1,0))</f>
        <v>0</v>
      </c>
      <c r="O294">
        <f>IF($D294="","",IFERROR(VLOOKUP($B294,Kraftvärmeprod!$B$1:$BX$550,MATCH(O$2,Kraftvärmeprod!$B$1:$VX$1,0),FALSE)/1,0)-IFERROR(VLOOKUP($B294,'Slutlig allokering kvv'!$B$2:$BX$550,MATCH(O$2,'Slutlig allokering kvv'!$B$1:$BX$1,0),FALSE)/1,0))</f>
        <v>0</v>
      </c>
      <c r="P294">
        <f>IF($D294="","",IFERROR(VLOOKUP($B294,Kraftvärmeprod!$B$1:$BX$550,MATCH(P$2,Kraftvärmeprod!$B$1:$VX$1,0),FALSE)/1,0)-IFERROR(VLOOKUP($B294,'Slutlig allokering kvv'!$B$2:$BX$550,MATCH(P$2,'Slutlig allokering kvv'!$B$1:$BX$1,0),FALSE)/1,0))</f>
        <v>0</v>
      </c>
      <c r="Q294">
        <f>IF($D294="","",IFERROR(VLOOKUP($B294,Kraftvärmeprod!$B$1:$BX$550,MATCH(Q$2,Kraftvärmeprod!$B$1:$VX$1,0),FALSE)/1,0)-IFERROR(VLOOKUP($B294,'Slutlig allokering kvv'!$B$2:$BX$550,MATCH(Q$2,'Slutlig allokering kvv'!$B$1:$BX$1,0),FALSE)/1,0))</f>
        <v>0.65529199999999987</v>
      </c>
      <c r="R294">
        <f>IF($D294="","",IFERROR(VLOOKUP($B294,Kraftvärmeprod!$B$1:$BX$550,MATCH(R$2,Kraftvärmeprod!$B$1:$VX$1,0),FALSE)/1,0)-IFERROR(VLOOKUP($B294,'Slutlig allokering kvv'!$B$2:$BX$550,MATCH(R$2,'Slutlig allokering kvv'!$B$1:$BX$1,0),FALSE)/1,0))</f>
        <v>0</v>
      </c>
      <c r="S294">
        <f>IF($D294="","",IFERROR(VLOOKUP($B294,Kraftvärmeprod!$B$1:$BX$550,MATCH(S$2,Kraftvärmeprod!$B$1:$VX$1,0),FALSE)/1,0)-IFERROR(VLOOKUP($B294,'Slutlig allokering kvv'!$B$2:$BX$550,MATCH(S$2,'Slutlig allokering kvv'!$B$1:$BX$1,0),FALSE)/1,0))</f>
        <v>0</v>
      </c>
      <c r="T294">
        <f>IF($D294="","",IFERROR(VLOOKUP($B294,Kraftvärmeprod!$B$1:$BX$550,MATCH(T$2,Kraftvärmeprod!$B$1:$VX$1,0),FALSE)/1,0)-IFERROR(VLOOKUP($B294,'Slutlig allokering kvv'!$B$2:$BX$550,MATCH(T$2,'Slutlig allokering kvv'!$B$1:$BX$1,0),FALSE)/1,0))</f>
        <v>0</v>
      </c>
      <c r="U294">
        <f>IF($D294="","",IFERROR(VLOOKUP($B294,Kraftvärmeprod!$B$1:$BX$550,MATCH(U$2,Kraftvärmeprod!$B$1:$VX$1,0),FALSE)/1,0)-IFERROR(VLOOKUP($B294,'Slutlig allokering kvv'!$B$2:$BX$550,MATCH(U$2,'Slutlig allokering kvv'!$B$1:$BX$1,0),FALSE)/1,0))</f>
        <v>0</v>
      </c>
      <c r="V294">
        <f>IF($D294="","",IFERROR(VLOOKUP($B294,Kraftvärmeprod!$B$1:$BX$550,MATCH(V$2,Kraftvärmeprod!$B$1:$VX$1,0),FALSE)/1,0)-IFERROR(VLOOKUP($B294,'Slutlig allokering kvv'!$B$2:$BX$550,MATCH(V$2,'Slutlig allokering kvv'!$B$1:$BX$1,0),FALSE)/1,0))</f>
        <v>0</v>
      </c>
      <c r="W294">
        <f>IF($D294="","",IFERROR(VLOOKUP($B294,Kraftvärmeprod!$B$1:$BX$550,MATCH(W$2,Kraftvärmeprod!$B$1:$VX$1,0),FALSE)/1,0)-IFERROR(VLOOKUP($B294,'Slutlig allokering kvv'!$B$2:$BX$550,MATCH(W$2,'Slutlig allokering kvv'!$B$1:$BX$1,0),FALSE)/1,0))</f>
        <v>0</v>
      </c>
      <c r="X294">
        <f>IF($D294="","",IFERROR(VLOOKUP($B294,Kraftvärmeprod!$B$1:$BX$550,MATCH(X$2,Kraftvärmeprod!$B$1:$VX$1,0),FALSE)/1,0)-IFERROR(VLOOKUP($B294,'Slutlig allokering kvv'!$B$2:$BX$550,MATCH(X$2,'Slutlig allokering kvv'!$B$1:$BX$1,0),FALSE)/1,0))</f>
        <v>0</v>
      </c>
      <c r="Y294">
        <f>IF($D294="","",IFERROR(VLOOKUP($B294,Kraftvärmeprod!$B$1:$BX$550,MATCH(Y$2,Kraftvärmeprod!$B$1:$VX$1,0),FALSE)/1,0)-IFERROR(VLOOKUP($B294,'Slutlig allokering kvv'!$B$2:$BX$550,MATCH(Y$2,'Slutlig allokering kvv'!$B$1:$BX$1,0),FALSE)/1,0))</f>
        <v>0</v>
      </c>
      <c r="Z294">
        <f>IF($D294="","",IFERROR(VLOOKUP($B294,Kraftvärmeprod!$B$1:$BX$550,MATCH(Z$2,Kraftvärmeprod!$B$1:$VX$1,0),FALSE)/1,0)-IFERROR(VLOOKUP($B294,'Slutlig allokering kvv'!$B$2:$BX$550,MATCH(Z$2,'Slutlig allokering kvv'!$B$1:$BX$1,0),FALSE)/1,0))</f>
        <v>0</v>
      </c>
      <c r="AA294">
        <f>IF($D294="","",IFERROR(VLOOKUP($B294,Kraftvärmeprod!$B$1:$BX$550,MATCH(AA$2,Kraftvärmeprod!$B$1:$VX$1,0),FALSE)/1,0)-IFERROR(VLOOKUP($B294,'Slutlig allokering kvv'!$B$2:$BX$550,MATCH(AA$2,'Slutlig allokering kvv'!$B$1:$BX$1,0),FALSE)/1,0))</f>
        <v>113.131</v>
      </c>
      <c r="AB294">
        <f>IF($D294="","",IFERROR(VLOOKUP($B294,Kraftvärmeprod!$B$1:$BX$550,MATCH(AB$2,Kraftvärmeprod!$B$1:$VX$1,0),FALSE)/1,0)-IFERROR(VLOOKUP($B294,'Slutlig allokering kvv'!$B$2:$BX$550,MATCH(AB$2,'Slutlig allokering kvv'!$B$1:$BX$1,0),FALSE)/1,0))</f>
        <v>0</v>
      </c>
      <c r="AC294">
        <f>IF($D294="","",IFERROR(VLOOKUP($B294,Kraftvärmeprod!$B$1:$BX$550,MATCH(AC$2,Kraftvärmeprod!$B$1:$VX$1,0),FALSE)/1,0)-IFERROR(VLOOKUP($B294,'Slutlig allokering kvv'!$B$2:$BX$550,MATCH(AC$2,'Slutlig allokering kvv'!$B$1:$BX$1,0),FALSE)/1,0))</f>
        <v>0</v>
      </c>
      <c r="AD294">
        <f>IF($D294="","",IFERROR(VLOOKUP($B294,Kraftvärmeprod!$B$1:$BX$550,MATCH(AD$2,Kraftvärmeprod!$B$1:$VX$1,0),FALSE)/1,0)-IFERROR(VLOOKUP($B294,'Slutlig allokering kvv'!$B$2:$BX$550,MATCH(AD$2,'Slutlig allokering kvv'!$B$1:$BX$1,0),FALSE)/1,0))</f>
        <v>0</v>
      </c>
      <c r="AE294">
        <f>IF($D294="","",IFERROR(VLOOKUP($B294,Miljö!$B$1:$E$550,MATCH("Hjälpel kraftvärme (GWh)",Miljö!$B$1:$E$1,0),FALSE)/1,0)-IFERROR(VLOOKUP($B294,'Slutlig allokering kvv'!$B$2:$BX$549,MATCH(AE$2,'Slutlig allokering kvv'!$B$1:$BX$1,0),FALSE)/1,0))</f>
        <v>6.0755900000000009</v>
      </c>
      <c r="AI294" s="274">
        <f t="shared" si="16"/>
        <v>113.786292</v>
      </c>
      <c r="AK294">
        <f>IFERROR(VLOOKUP($B294,'Slutlig allokering kvv'!$B$2:$AX$549,MATCH("Summa slutlig allokerad tillförd energi (utan hjälpel och rökgaskondensering):",'Slutlig allokering kvv'!$B$1:$AX$1,0),FALSE)/1,"")</f>
        <v>140.28370800000002</v>
      </c>
      <c r="AM294" s="275">
        <f>IFERROR(1-VLOOKUP($B294,'Slutlig allokering kvv'!$B$2:$AX$549,MATCH("Andel av bränsle i kvv som allokerats till värme, exklusive rökgaskondensering och hjälpel",'Slutlig allokering kvv'!$B$1:$AX$1,0),FALSE),"")</f>
        <v>0.44785410319990548</v>
      </c>
      <c r="AO294" s="115">
        <f t="shared" si="17"/>
        <v>0.44785410319990548</v>
      </c>
      <c r="AP294" s="276">
        <f t="shared" si="18"/>
        <v>0</v>
      </c>
      <c r="AR294" s="115">
        <f t="shared" si="19"/>
        <v>0.37525691445425491</v>
      </c>
    </row>
    <row r="295" spans="1:44">
      <c r="A295" t="s">
        <v>465</v>
      </c>
      <c r="B295" t="s">
        <v>470</v>
      </c>
      <c r="C295">
        <f>IFERROR(VLOOKUP($B295,Kraftvärmeprod!$B$1:$AH$479,MATCH(C$2,Kraftvärmeprod!$B$1:$AG$1,0),FALSE)/1,"")</f>
        <v>13.71</v>
      </c>
      <c r="D295">
        <f>IFERROR(VLOOKUP($B295,Kraftvärmeprod!$B$1:$AH$479,MATCH(D$2,Kraftvärmeprod!$B$1:$AG$1,0),FALSE)/1,"")</f>
        <v>2.6219999999999999</v>
      </c>
      <c r="F295">
        <f>IF($D295="","",IFERROR(VLOOKUP($B295,Kraftvärmeprod!$B$1:$BX$550,MATCH(F$2,Kraftvärmeprod!$B$1:$VX$1,0),FALSE)/1,0)-IFERROR(VLOOKUP($B295,'Slutlig allokering kvv'!$B$2:$BX$550,MATCH(F$2,'Slutlig allokering kvv'!$B$1:$BX$1,0),FALSE)/1,0))</f>
        <v>0</v>
      </c>
      <c r="G295">
        <f>IF($D295="","",IFERROR(VLOOKUP($B295,Kraftvärmeprod!$B$1:$BX$550,MATCH(G$2,Kraftvärmeprod!$B$1:$VX$1,0),FALSE)/1,0)-IFERROR(VLOOKUP($B295,'Slutlig allokering kvv'!$B$2:$BX$550,MATCH(G$2,'Slutlig allokering kvv'!$B$1:$BX$1,0),FALSE)/1,0))</f>
        <v>0</v>
      </c>
      <c r="H295">
        <f>IF($D295="","",IFERROR(VLOOKUP($B295,Kraftvärmeprod!$B$1:$BX$550,MATCH(H$2,Kraftvärmeprod!$B$1:$VX$1,0),FALSE)/1,0)-IFERROR(VLOOKUP($B295,'Slutlig allokering kvv'!$B$2:$BX$550,MATCH(H$2,'Slutlig allokering kvv'!$B$1:$BX$1,0),FALSE)/1,0))</f>
        <v>0</v>
      </c>
      <c r="I295">
        <f>IF($D295="","",IFERROR(VLOOKUP($B295,Kraftvärmeprod!$B$1:$BX$550,MATCH(I$2,Kraftvärmeprod!$B$1:$VX$1,0),FALSE)/1,0)-IFERROR(VLOOKUP($B295,'Slutlig allokering kvv'!$B$2:$BX$550,MATCH(I$2,'Slutlig allokering kvv'!$B$1:$BX$1,0),FALSE)/1,0))</f>
        <v>0</v>
      </c>
      <c r="J295">
        <f>IF($D295="","",IFERROR(VLOOKUP($B295,Kraftvärmeprod!$B$1:$BX$550,MATCH(J$2,Kraftvärmeprod!$B$1:$VX$1,0),FALSE)/1,0)-IFERROR(VLOOKUP($B295,'Slutlig allokering kvv'!$B$2:$BX$550,MATCH(J$2,'Slutlig allokering kvv'!$B$1:$BX$1,0),FALSE)/1,0))</f>
        <v>0</v>
      </c>
      <c r="K295">
        <f>IF($D295="","",IFERROR(VLOOKUP($B295,Kraftvärmeprod!$B$1:$BX$550,MATCH(K$2,Kraftvärmeprod!$B$1:$VX$1,0),FALSE)/1,0)-IFERROR(VLOOKUP($B295,'Slutlig allokering kvv'!$B$2:$BX$550,MATCH(K$2,'Slutlig allokering kvv'!$B$1:$BX$1,0),FALSE)/1,0))</f>
        <v>0</v>
      </c>
      <c r="L295">
        <f>IF($D295="","",IFERROR(VLOOKUP($B295,Kraftvärmeprod!$B$1:$BX$550,MATCH(L$2,Kraftvärmeprod!$B$1:$VX$1,0),FALSE)/1,0)-IFERROR(VLOOKUP($B295,'Slutlig allokering kvv'!$B$2:$BX$550,MATCH(L$2,'Slutlig allokering kvv'!$B$1:$BX$1,0),FALSE)/1,0))</f>
        <v>0</v>
      </c>
      <c r="M295">
        <f>IF($D295="","",IFERROR(VLOOKUP($B295,Kraftvärmeprod!$B$1:$BX$550,MATCH(M$2,Kraftvärmeprod!$B$1:$VX$1,0),FALSE)/1,0)-IFERROR(VLOOKUP($B295,'Slutlig allokering kvv'!$B$2:$BX$550,MATCH(M$2,'Slutlig allokering kvv'!$B$1:$BX$1,0),FALSE)/1,0))</f>
        <v>0</v>
      </c>
      <c r="N295">
        <f>IF($D295="","",IFERROR(VLOOKUP($B295,Kraftvärmeprod!$B$1:$BX$550,MATCH(N$2,Kraftvärmeprod!$B$1:$VX$1,0),FALSE)/1,0)-IFERROR(VLOOKUP($B295,'Slutlig allokering kvv'!$B$2:$BX$550,MATCH(N$2,'Slutlig allokering kvv'!$B$1:$BX$1,0),FALSE)/1,0))</f>
        <v>0</v>
      </c>
      <c r="O295">
        <f>IF($D295="","",IFERROR(VLOOKUP($B295,Kraftvärmeprod!$B$1:$BX$550,MATCH(O$2,Kraftvärmeprod!$B$1:$VX$1,0),FALSE)/1,0)-IFERROR(VLOOKUP($B295,'Slutlig allokering kvv'!$B$2:$BX$550,MATCH(O$2,'Slutlig allokering kvv'!$B$1:$BX$1,0),FALSE)/1,0))</f>
        <v>0</v>
      </c>
      <c r="P295">
        <f>IF($D295="","",IFERROR(VLOOKUP($B295,Kraftvärmeprod!$B$1:$BX$550,MATCH(P$2,Kraftvärmeprod!$B$1:$VX$1,0),FALSE)/1,0)-IFERROR(VLOOKUP($B295,'Slutlig allokering kvv'!$B$2:$BX$550,MATCH(P$2,'Slutlig allokering kvv'!$B$1:$BX$1,0),FALSE)/1,0))</f>
        <v>0</v>
      </c>
      <c r="Q295">
        <f>IF($D295="","",IFERROR(VLOOKUP($B295,Kraftvärmeprod!$B$1:$BX$550,MATCH(Q$2,Kraftvärmeprod!$B$1:$VX$1,0),FALSE)/1,0)-IFERROR(VLOOKUP($B295,'Slutlig allokering kvv'!$B$2:$BX$550,MATCH(Q$2,'Slutlig allokering kvv'!$B$1:$BX$1,0),FALSE)/1,0))</f>
        <v>0</v>
      </c>
      <c r="R295">
        <f>IF($D295="","",IFERROR(VLOOKUP($B295,Kraftvärmeprod!$B$1:$BX$550,MATCH(R$2,Kraftvärmeprod!$B$1:$VX$1,0),FALSE)/1,0)-IFERROR(VLOOKUP($B295,'Slutlig allokering kvv'!$B$2:$BX$550,MATCH(R$2,'Slutlig allokering kvv'!$B$1:$BX$1,0),FALSE)/1,0))</f>
        <v>0</v>
      </c>
      <c r="S295">
        <f>IF($D295="","",IFERROR(VLOOKUP($B295,Kraftvärmeprod!$B$1:$BX$550,MATCH(S$2,Kraftvärmeprod!$B$1:$VX$1,0),FALSE)/1,0)-IFERROR(VLOOKUP($B295,'Slutlig allokering kvv'!$B$2:$BX$550,MATCH(S$2,'Slutlig allokering kvv'!$B$1:$BX$1,0),FALSE)/1,0))</f>
        <v>0</v>
      </c>
      <c r="T295">
        <f>IF($D295="","",IFERROR(VLOOKUP($B295,Kraftvärmeprod!$B$1:$BX$550,MATCH(T$2,Kraftvärmeprod!$B$1:$VX$1,0),FALSE)/1,0)-IFERROR(VLOOKUP($B295,'Slutlig allokering kvv'!$B$2:$BX$550,MATCH(T$2,'Slutlig allokering kvv'!$B$1:$BX$1,0),FALSE)/1,0))</f>
        <v>0</v>
      </c>
      <c r="U295">
        <f>IF($D295="","",IFERROR(VLOOKUP($B295,Kraftvärmeprod!$B$1:$BX$550,MATCH(U$2,Kraftvärmeprod!$B$1:$VX$1,0),FALSE)/1,0)-IFERROR(VLOOKUP($B295,'Slutlig allokering kvv'!$B$2:$BX$550,MATCH(U$2,'Slutlig allokering kvv'!$B$1:$BX$1,0),FALSE)/1,0))</f>
        <v>0</v>
      </c>
      <c r="V295">
        <f>IF($D295="","",IFERROR(VLOOKUP($B295,Kraftvärmeprod!$B$1:$BX$550,MATCH(V$2,Kraftvärmeprod!$B$1:$VX$1,0),FALSE)/1,0)-IFERROR(VLOOKUP($B295,'Slutlig allokering kvv'!$B$2:$BX$550,MATCH(V$2,'Slutlig allokering kvv'!$B$1:$BX$1,0),FALSE)/1,0))</f>
        <v>0</v>
      </c>
      <c r="W295">
        <f>IF($D295="","",IFERROR(VLOOKUP($B295,Kraftvärmeprod!$B$1:$BX$550,MATCH(W$2,Kraftvärmeprod!$B$1:$VX$1,0),FALSE)/1,0)-IFERROR(VLOOKUP($B295,'Slutlig allokering kvv'!$B$2:$BX$550,MATCH(W$2,'Slutlig allokering kvv'!$B$1:$BX$1,0),FALSE)/1,0))</f>
        <v>0</v>
      </c>
      <c r="X295">
        <f>IF($D295="","",IFERROR(VLOOKUP($B295,Kraftvärmeprod!$B$1:$BX$550,MATCH(X$2,Kraftvärmeprod!$B$1:$VX$1,0),FALSE)/1,0)-IFERROR(VLOOKUP($B295,'Slutlig allokering kvv'!$B$2:$BX$550,MATCH(X$2,'Slutlig allokering kvv'!$B$1:$BX$1,0),FALSE)/1,0))</f>
        <v>0</v>
      </c>
      <c r="Y295">
        <f>IF($D295="","",IFERROR(VLOOKUP($B295,Kraftvärmeprod!$B$1:$BX$550,MATCH(Y$2,Kraftvärmeprod!$B$1:$VX$1,0),FALSE)/1,0)-IFERROR(VLOOKUP($B295,'Slutlig allokering kvv'!$B$2:$BX$550,MATCH(Y$2,'Slutlig allokering kvv'!$B$1:$BX$1,0),FALSE)/1,0))</f>
        <v>0</v>
      </c>
      <c r="Z295">
        <f>IF($D295="","",IFERROR(VLOOKUP($B295,Kraftvärmeprod!$B$1:$BX$550,MATCH(Z$2,Kraftvärmeprod!$B$1:$VX$1,0),FALSE)/1,0)-IFERROR(VLOOKUP($B295,'Slutlig allokering kvv'!$B$2:$BX$550,MATCH(Z$2,'Slutlig allokering kvv'!$B$1:$BX$1,0),FALSE)/1,0))</f>
        <v>0</v>
      </c>
      <c r="AA295">
        <f>IF($D295="","",IFERROR(VLOOKUP($B295,Kraftvärmeprod!$B$1:$BX$550,MATCH(AA$2,Kraftvärmeprod!$B$1:$VX$1,0),FALSE)/1,0)-IFERROR(VLOOKUP($B295,'Slutlig allokering kvv'!$B$2:$BX$550,MATCH(AA$2,'Slutlig allokering kvv'!$B$1:$BX$1,0),FALSE)/1,0))</f>
        <v>6.666599999999999</v>
      </c>
      <c r="AB295">
        <f>IF($D295="","",IFERROR(VLOOKUP($B295,Kraftvärmeprod!$B$1:$BX$550,MATCH(AB$2,Kraftvärmeprod!$B$1:$VX$1,0),FALSE)/1,0)-IFERROR(VLOOKUP($B295,'Slutlig allokering kvv'!$B$2:$BX$550,MATCH(AB$2,'Slutlig allokering kvv'!$B$1:$BX$1,0),FALSE)/1,0))</f>
        <v>0</v>
      </c>
      <c r="AC295">
        <f>IF($D295="","",IFERROR(VLOOKUP($B295,Kraftvärmeprod!$B$1:$BX$550,MATCH(AC$2,Kraftvärmeprod!$B$1:$VX$1,0),FALSE)/1,0)-IFERROR(VLOOKUP($B295,'Slutlig allokering kvv'!$B$2:$BX$550,MATCH(AC$2,'Slutlig allokering kvv'!$B$1:$BX$1,0),FALSE)/1,0))</f>
        <v>0</v>
      </c>
      <c r="AD295">
        <f>IF($D295="","",IFERROR(VLOOKUP($B295,Kraftvärmeprod!$B$1:$BX$550,MATCH(AD$2,Kraftvärmeprod!$B$1:$VX$1,0),FALSE)/1,0)-IFERROR(VLOOKUP($B295,'Slutlig allokering kvv'!$B$2:$BX$550,MATCH(AD$2,'Slutlig allokering kvv'!$B$1:$BX$1,0),FALSE)/1,0))</f>
        <v>0</v>
      </c>
      <c r="AE295">
        <f>IF($D295="","",IFERROR(VLOOKUP($B295,Miljö!$B$1:$E$550,MATCH("Hjälpel kraftvärme (GWh)",Miljö!$B$1:$E$1,0),FALSE)/1,0)-IFERROR(VLOOKUP($B295,'Slutlig allokering kvv'!$B$2:$BX$549,MATCH(AE$2,'Slutlig allokering kvv'!$B$1:$BX$1,0),FALSE)/1,0))</f>
        <v>0.15603499999999998</v>
      </c>
      <c r="AI295" s="274">
        <f t="shared" si="16"/>
        <v>6.666599999999999</v>
      </c>
      <c r="AK295">
        <f>IFERROR(VLOOKUP($B295,'Slutlig allokering kvv'!$B$2:$AX$549,MATCH("Summa slutlig allokerad tillförd energi (utan hjälpel och rökgaskondensering):",'Slutlig allokering kvv'!$B$1:$AX$1,0),FALSE)/1,"")</f>
        <v>10.8934</v>
      </c>
      <c r="AM295" s="275">
        <f>IFERROR(1-VLOOKUP($B295,'Slutlig allokering kvv'!$B$2:$AX$549,MATCH("Andel av bränsle i kvv som allokerats till värme, exklusive rökgaskondensering och hjälpel",'Slutlig allokering kvv'!$B$1:$AX$1,0),FALSE),"")</f>
        <v>0.37964692482915718</v>
      </c>
      <c r="AO295" s="115">
        <f t="shared" si="17"/>
        <v>0.37964692482915713</v>
      </c>
      <c r="AP295" s="276">
        <f t="shared" si="18"/>
        <v>5.5511151231257827E-17</v>
      </c>
      <c r="AR295" s="115">
        <f t="shared" si="19"/>
        <v>0.38430899498507542</v>
      </c>
    </row>
    <row r="296" spans="1:44">
      <c r="A296" t="s">
        <v>465</v>
      </c>
      <c r="B296" t="s">
        <v>471</v>
      </c>
      <c r="C296" t="str">
        <f>IFERROR(VLOOKUP($B296,Kraftvärmeprod!$B$1:$AH$479,MATCH(C$2,Kraftvärmeprod!$B$1:$AG$1,0),FALSE)/1,"")</f>
        <v/>
      </c>
      <c r="D296" t="str">
        <f>IFERROR(VLOOKUP($B296,Kraftvärmeprod!$B$1:$AH$479,MATCH(D$2,Kraftvärmeprod!$B$1:$AG$1,0),FALSE)/1,"")</f>
        <v/>
      </c>
      <c r="F296" t="str">
        <f>IF($D296="","",IFERROR(VLOOKUP($B296,Kraftvärmeprod!$B$1:$BX$550,MATCH(F$2,Kraftvärmeprod!$B$1:$VX$1,0),FALSE)/1,0)-IFERROR(VLOOKUP($B296,'Slutlig allokering kvv'!$B$2:$BX$550,MATCH(F$2,'Slutlig allokering kvv'!$B$1:$BX$1,0),FALSE)/1,0))</f>
        <v/>
      </c>
      <c r="G296" t="str">
        <f>IF($D296="","",IFERROR(VLOOKUP($B296,Kraftvärmeprod!$B$1:$BX$550,MATCH(G$2,Kraftvärmeprod!$B$1:$VX$1,0),FALSE)/1,0)-IFERROR(VLOOKUP($B296,'Slutlig allokering kvv'!$B$2:$BX$550,MATCH(G$2,'Slutlig allokering kvv'!$B$1:$BX$1,0),FALSE)/1,0))</f>
        <v/>
      </c>
      <c r="H296" t="str">
        <f>IF($D296="","",IFERROR(VLOOKUP($B296,Kraftvärmeprod!$B$1:$BX$550,MATCH(H$2,Kraftvärmeprod!$B$1:$VX$1,0),FALSE)/1,0)-IFERROR(VLOOKUP($B296,'Slutlig allokering kvv'!$B$2:$BX$550,MATCH(H$2,'Slutlig allokering kvv'!$B$1:$BX$1,0),FALSE)/1,0))</f>
        <v/>
      </c>
      <c r="I296" t="str">
        <f>IF($D296="","",IFERROR(VLOOKUP($B296,Kraftvärmeprod!$B$1:$BX$550,MATCH(I$2,Kraftvärmeprod!$B$1:$VX$1,0),FALSE)/1,0)-IFERROR(VLOOKUP($B296,'Slutlig allokering kvv'!$B$2:$BX$550,MATCH(I$2,'Slutlig allokering kvv'!$B$1:$BX$1,0),FALSE)/1,0))</f>
        <v/>
      </c>
      <c r="J296" t="str">
        <f>IF($D296="","",IFERROR(VLOOKUP($B296,Kraftvärmeprod!$B$1:$BX$550,MATCH(J$2,Kraftvärmeprod!$B$1:$VX$1,0),FALSE)/1,0)-IFERROR(VLOOKUP($B296,'Slutlig allokering kvv'!$B$2:$BX$550,MATCH(J$2,'Slutlig allokering kvv'!$B$1:$BX$1,0),FALSE)/1,0))</f>
        <v/>
      </c>
      <c r="K296" t="str">
        <f>IF($D296="","",IFERROR(VLOOKUP($B296,Kraftvärmeprod!$B$1:$BX$550,MATCH(K$2,Kraftvärmeprod!$B$1:$VX$1,0),FALSE)/1,0)-IFERROR(VLOOKUP($B296,'Slutlig allokering kvv'!$B$2:$BX$550,MATCH(K$2,'Slutlig allokering kvv'!$B$1:$BX$1,0),FALSE)/1,0))</f>
        <v/>
      </c>
      <c r="L296" t="str">
        <f>IF($D296="","",IFERROR(VLOOKUP($B296,Kraftvärmeprod!$B$1:$BX$550,MATCH(L$2,Kraftvärmeprod!$B$1:$VX$1,0),FALSE)/1,0)-IFERROR(VLOOKUP($B296,'Slutlig allokering kvv'!$B$2:$BX$550,MATCH(L$2,'Slutlig allokering kvv'!$B$1:$BX$1,0),FALSE)/1,0))</f>
        <v/>
      </c>
      <c r="M296" t="str">
        <f>IF($D296="","",IFERROR(VLOOKUP($B296,Kraftvärmeprod!$B$1:$BX$550,MATCH(M$2,Kraftvärmeprod!$B$1:$VX$1,0),FALSE)/1,0)-IFERROR(VLOOKUP($B296,'Slutlig allokering kvv'!$B$2:$BX$550,MATCH(M$2,'Slutlig allokering kvv'!$B$1:$BX$1,0),FALSE)/1,0))</f>
        <v/>
      </c>
      <c r="N296" t="str">
        <f>IF($D296="","",IFERROR(VLOOKUP($B296,Kraftvärmeprod!$B$1:$BX$550,MATCH(N$2,Kraftvärmeprod!$B$1:$VX$1,0),FALSE)/1,0)-IFERROR(VLOOKUP($B296,'Slutlig allokering kvv'!$B$2:$BX$550,MATCH(N$2,'Slutlig allokering kvv'!$B$1:$BX$1,0),FALSE)/1,0))</f>
        <v/>
      </c>
      <c r="O296" t="str">
        <f>IF($D296="","",IFERROR(VLOOKUP($B296,Kraftvärmeprod!$B$1:$BX$550,MATCH(O$2,Kraftvärmeprod!$B$1:$VX$1,0),FALSE)/1,0)-IFERROR(VLOOKUP($B296,'Slutlig allokering kvv'!$B$2:$BX$550,MATCH(O$2,'Slutlig allokering kvv'!$B$1:$BX$1,0),FALSE)/1,0))</f>
        <v/>
      </c>
      <c r="P296" t="str">
        <f>IF($D296="","",IFERROR(VLOOKUP($B296,Kraftvärmeprod!$B$1:$BX$550,MATCH(P$2,Kraftvärmeprod!$B$1:$VX$1,0),FALSE)/1,0)-IFERROR(VLOOKUP($B296,'Slutlig allokering kvv'!$B$2:$BX$550,MATCH(P$2,'Slutlig allokering kvv'!$B$1:$BX$1,0),FALSE)/1,0))</f>
        <v/>
      </c>
      <c r="Q296" t="str">
        <f>IF($D296="","",IFERROR(VLOOKUP($B296,Kraftvärmeprod!$B$1:$BX$550,MATCH(Q$2,Kraftvärmeprod!$B$1:$VX$1,0),FALSE)/1,0)-IFERROR(VLOOKUP($B296,'Slutlig allokering kvv'!$B$2:$BX$550,MATCH(Q$2,'Slutlig allokering kvv'!$B$1:$BX$1,0),FALSE)/1,0))</f>
        <v/>
      </c>
      <c r="R296" t="str">
        <f>IF($D296="","",IFERROR(VLOOKUP($B296,Kraftvärmeprod!$B$1:$BX$550,MATCH(R$2,Kraftvärmeprod!$B$1:$VX$1,0),FALSE)/1,0)-IFERROR(VLOOKUP($B296,'Slutlig allokering kvv'!$B$2:$BX$550,MATCH(R$2,'Slutlig allokering kvv'!$B$1:$BX$1,0),FALSE)/1,0))</f>
        <v/>
      </c>
      <c r="S296" t="str">
        <f>IF($D296="","",IFERROR(VLOOKUP($B296,Kraftvärmeprod!$B$1:$BX$550,MATCH(S$2,Kraftvärmeprod!$B$1:$VX$1,0),FALSE)/1,0)-IFERROR(VLOOKUP($B296,'Slutlig allokering kvv'!$B$2:$BX$550,MATCH(S$2,'Slutlig allokering kvv'!$B$1:$BX$1,0),FALSE)/1,0))</f>
        <v/>
      </c>
      <c r="T296" t="str">
        <f>IF($D296="","",IFERROR(VLOOKUP($B296,Kraftvärmeprod!$B$1:$BX$550,MATCH(T$2,Kraftvärmeprod!$B$1:$VX$1,0),FALSE)/1,0)-IFERROR(VLOOKUP($B296,'Slutlig allokering kvv'!$B$2:$BX$550,MATCH(T$2,'Slutlig allokering kvv'!$B$1:$BX$1,0),FALSE)/1,0))</f>
        <v/>
      </c>
      <c r="U296" t="str">
        <f>IF($D296="","",IFERROR(VLOOKUP($B296,Kraftvärmeprod!$B$1:$BX$550,MATCH(U$2,Kraftvärmeprod!$B$1:$VX$1,0),FALSE)/1,0)-IFERROR(VLOOKUP($B296,'Slutlig allokering kvv'!$B$2:$BX$550,MATCH(U$2,'Slutlig allokering kvv'!$B$1:$BX$1,0),FALSE)/1,0))</f>
        <v/>
      </c>
      <c r="V296" t="str">
        <f>IF($D296="","",IFERROR(VLOOKUP($B296,Kraftvärmeprod!$B$1:$BX$550,MATCH(V$2,Kraftvärmeprod!$B$1:$VX$1,0),FALSE)/1,0)-IFERROR(VLOOKUP($B296,'Slutlig allokering kvv'!$B$2:$BX$550,MATCH(V$2,'Slutlig allokering kvv'!$B$1:$BX$1,0),FALSE)/1,0))</f>
        <v/>
      </c>
      <c r="W296" t="str">
        <f>IF($D296="","",IFERROR(VLOOKUP($B296,Kraftvärmeprod!$B$1:$BX$550,MATCH(W$2,Kraftvärmeprod!$B$1:$VX$1,0),FALSE)/1,0)-IFERROR(VLOOKUP($B296,'Slutlig allokering kvv'!$B$2:$BX$550,MATCH(W$2,'Slutlig allokering kvv'!$B$1:$BX$1,0),FALSE)/1,0))</f>
        <v/>
      </c>
      <c r="X296" t="str">
        <f>IF($D296="","",IFERROR(VLOOKUP($B296,Kraftvärmeprod!$B$1:$BX$550,MATCH(X$2,Kraftvärmeprod!$B$1:$VX$1,0),FALSE)/1,0)-IFERROR(VLOOKUP($B296,'Slutlig allokering kvv'!$B$2:$BX$550,MATCH(X$2,'Slutlig allokering kvv'!$B$1:$BX$1,0),FALSE)/1,0))</f>
        <v/>
      </c>
      <c r="Y296" t="str">
        <f>IF($D296="","",IFERROR(VLOOKUP($B296,Kraftvärmeprod!$B$1:$BX$550,MATCH(Y$2,Kraftvärmeprod!$B$1:$VX$1,0),FALSE)/1,0)-IFERROR(VLOOKUP($B296,'Slutlig allokering kvv'!$B$2:$BX$550,MATCH(Y$2,'Slutlig allokering kvv'!$B$1:$BX$1,0),FALSE)/1,0))</f>
        <v/>
      </c>
      <c r="Z296" t="str">
        <f>IF($D296="","",IFERROR(VLOOKUP($B296,Kraftvärmeprod!$B$1:$BX$550,MATCH(Z$2,Kraftvärmeprod!$B$1:$VX$1,0),FALSE)/1,0)-IFERROR(VLOOKUP($B296,'Slutlig allokering kvv'!$B$2:$BX$550,MATCH(Z$2,'Slutlig allokering kvv'!$B$1:$BX$1,0),FALSE)/1,0))</f>
        <v/>
      </c>
      <c r="AA296" t="str">
        <f>IF($D296="","",IFERROR(VLOOKUP($B296,Kraftvärmeprod!$B$1:$BX$550,MATCH(AA$2,Kraftvärmeprod!$B$1:$VX$1,0),FALSE)/1,0)-IFERROR(VLOOKUP($B296,'Slutlig allokering kvv'!$B$2:$BX$550,MATCH(AA$2,'Slutlig allokering kvv'!$B$1:$BX$1,0),FALSE)/1,0))</f>
        <v/>
      </c>
      <c r="AB296" t="str">
        <f>IF($D296="","",IFERROR(VLOOKUP($B296,Kraftvärmeprod!$B$1:$BX$550,MATCH(AB$2,Kraftvärmeprod!$B$1:$VX$1,0),FALSE)/1,0)-IFERROR(VLOOKUP($B296,'Slutlig allokering kvv'!$B$2:$BX$550,MATCH(AB$2,'Slutlig allokering kvv'!$B$1:$BX$1,0),FALSE)/1,0))</f>
        <v/>
      </c>
      <c r="AC296" t="str">
        <f>IF($D296="","",IFERROR(VLOOKUP($B296,Kraftvärmeprod!$B$1:$BX$550,MATCH(AC$2,Kraftvärmeprod!$B$1:$VX$1,0),FALSE)/1,0)-IFERROR(VLOOKUP($B296,'Slutlig allokering kvv'!$B$2:$BX$550,MATCH(AC$2,'Slutlig allokering kvv'!$B$1:$BX$1,0),FALSE)/1,0))</f>
        <v/>
      </c>
      <c r="AD296" t="str">
        <f>IF($D296="","",IFERROR(VLOOKUP($B296,Kraftvärmeprod!$B$1:$BX$550,MATCH(AD$2,Kraftvärmeprod!$B$1:$VX$1,0),FALSE)/1,0)-IFERROR(VLOOKUP($B296,'Slutlig allokering kvv'!$B$2:$BX$550,MATCH(AD$2,'Slutlig allokering kvv'!$B$1:$BX$1,0),FALSE)/1,0))</f>
        <v/>
      </c>
      <c r="AE296" t="str">
        <f>IF($D296="","",IFERROR(VLOOKUP($B296,Miljö!$B$1:$E$550,MATCH("Hjälpel kraftvärme (GWh)",Miljö!$B$1:$E$1,0),FALSE)/1,0)-IFERROR(VLOOKUP($B296,'Slutlig allokering kvv'!$B$2:$BX$549,MATCH(AE$2,'Slutlig allokering kvv'!$B$1:$BX$1,0),FALSE)/1,0))</f>
        <v/>
      </c>
      <c r="AI296" s="274">
        <f t="shared" si="16"/>
        <v>0</v>
      </c>
      <c r="AK296">
        <f>IFERROR(VLOOKUP($B296,'Slutlig allokering kvv'!$B$2:$AX$549,MATCH("Summa slutlig allokerad tillförd energi (utan hjälpel och rökgaskondensering):",'Slutlig allokering kvv'!$B$1:$AX$1,0),FALSE)/1,"")</f>
        <v>0</v>
      </c>
      <c r="AM296" s="275" t="str">
        <f>IFERROR(1-VLOOKUP($B296,'Slutlig allokering kvv'!$B$2:$AX$549,MATCH("Andel av bränsle i kvv som allokerats till värme, exklusive rökgaskondensering och hjälpel",'Slutlig allokering kvv'!$B$1:$AX$1,0),FALSE),"")</f>
        <v/>
      </c>
      <c r="AO296" s="115" t="str">
        <f t="shared" si="17"/>
        <v/>
      </c>
      <c r="AP296" s="276" t="str">
        <f t="shared" si="18"/>
        <v/>
      </c>
      <c r="AR296" s="115" t="str">
        <f t="shared" si="19"/>
        <v/>
      </c>
    </row>
    <row r="297" spans="1:44">
      <c r="A297" t="s">
        <v>474</v>
      </c>
      <c r="B297" t="s">
        <v>475</v>
      </c>
      <c r="C297" t="str">
        <f>IFERROR(VLOOKUP($B297,Kraftvärmeprod!$B$1:$AH$479,MATCH(C$2,Kraftvärmeprod!$B$1:$AG$1,0),FALSE)/1,"")</f>
        <v/>
      </c>
      <c r="D297" t="str">
        <f>IFERROR(VLOOKUP($B297,Kraftvärmeprod!$B$1:$AH$479,MATCH(D$2,Kraftvärmeprod!$B$1:$AG$1,0),FALSE)/1,"")</f>
        <v/>
      </c>
      <c r="F297" t="str">
        <f>IF($D297="","",IFERROR(VLOOKUP($B297,Kraftvärmeprod!$B$1:$BX$550,MATCH(F$2,Kraftvärmeprod!$B$1:$VX$1,0),FALSE)/1,0)-IFERROR(VLOOKUP($B297,'Slutlig allokering kvv'!$B$2:$BX$550,MATCH(F$2,'Slutlig allokering kvv'!$B$1:$BX$1,0),FALSE)/1,0))</f>
        <v/>
      </c>
      <c r="G297" t="str">
        <f>IF($D297="","",IFERROR(VLOOKUP($B297,Kraftvärmeprod!$B$1:$BX$550,MATCH(G$2,Kraftvärmeprod!$B$1:$VX$1,0),FALSE)/1,0)-IFERROR(VLOOKUP($B297,'Slutlig allokering kvv'!$B$2:$BX$550,MATCH(G$2,'Slutlig allokering kvv'!$B$1:$BX$1,0),FALSE)/1,0))</f>
        <v/>
      </c>
      <c r="H297" t="str">
        <f>IF($D297="","",IFERROR(VLOOKUP($B297,Kraftvärmeprod!$B$1:$BX$550,MATCH(H$2,Kraftvärmeprod!$B$1:$VX$1,0),FALSE)/1,0)-IFERROR(VLOOKUP($B297,'Slutlig allokering kvv'!$B$2:$BX$550,MATCH(H$2,'Slutlig allokering kvv'!$B$1:$BX$1,0),FALSE)/1,0))</f>
        <v/>
      </c>
      <c r="I297" t="str">
        <f>IF($D297="","",IFERROR(VLOOKUP($B297,Kraftvärmeprod!$B$1:$BX$550,MATCH(I$2,Kraftvärmeprod!$B$1:$VX$1,0),FALSE)/1,0)-IFERROR(VLOOKUP($B297,'Slutlig allokering kvv'!$B$2:$BX$550,MATCH(I$2,'Slutlig allokering kvv'!$B$1:$BX$1,0),FALSE)/1,0))</f>
        <v/>
      </c>
      <c r="J297" t="str">
        <f>IF($D297="","",IFERROR(VLOOKUP($B297,Kraftvärmeprod!$B$1:$BX$550,MATCH(J$2,Kraftvärmeprod!$B$1:$VX$1,0),FALSE)/1,0)-IFERROR(VLOOKUP($B297,'Slutlig allokering kvv'!$B$2:$BX$550,MATCH(J$2,'Slutlig allokering kvv'!$B$1:$BX$1,0),FALSE)/1,0))</f>
        <v/>
      </c>
      <c r="K297" t="str">
        <f>IF($D297="","",IFERROR(VLOOKUP($B297,Kraftvärmeprod!$B$1:$BX$550,MATCH(K$2,Kraftvärmeprod!$B$1:$VX$1,0),FALSE)/1,0)-IFERROR(VLOOKUP($B297,'Slutlig allokering kvv'!$B$2:$BX$550,MATCH(K$2,'Slutlig allokering kvv'!$B$1:$BX$1,0),FALSE)/1,0))</f>
        <v/>
      </c>
      <c r="L297" t="str">
        <f>IF($D297="","",IFERROR(VLOOKUP($B297,Kraftvärmeprod!$B$1:$BX$550,MATCH(L$2,Kraftvärmeprod!$B$1:$VX$1,0),FALSE)/1,0)-IFERROR(VLOOKUP($B297,'Slutlig allokering kvv'!$B$2:$BX$550,MATCH(L$2,'Slutlig allokering kvv'!$B$1:$BX$1,0),FALSE)/1,0))</f>
        <v/>
      </c>
      <c r="M297" t="str">
        <f>IF($D297="","",IFERROR(VLOOKUP($B297,Kraftvärmeprod!$B$1:$BX$550,MATCH(M$2,Kraftvärmeprod!$B$1:$VX$1,0),FALSE)/1,0)-IFERROR(VLOOKUP($B297,'Slutlig allokering kvv'!$B$2:$BX$550,MATCH(M$2,'Slutlig allokering kvv'!$B$1:$BX$1,0),FALSE)/1,0))</f>
        <v/>
      </c>
      <c r="N297" t="str">
        <f>IF($D297="","",IFERROR(VLOOKUP($B297,Kraftvärmeprod!$B$1:$BX$550,MATCH(N$2,Kraftvärmeprod!$B$1:$VX$1,0),FALSE)/1,0)-IFERROR(VLOOKUP($B297,'Slutlig allokering kvv'!$B$2:$BX$550,MATCH(N$2,'Slutlig allokering kvv'!$B$1:$BX$1,0),FALSE)/1,0))</f>
        <v/>
      </c>
      <c r="O297" t="str">
        <f>IF($D297="","",IFERROR(VLOOKUP($B297,Kraftvärmeprod!$B$1:$BX$550,MATCH(O$2,Kraftvärmeprod!$B$1:$VX$1,0),FALSE)/1,0)-IFERROR(VLOOKUP($B297,'Slutlig allokering kvv'!$B$2:$BX$550,MATCH(O$2,'Slutlig allokering kvv'!$B$1:$BX$1,0),FALSE)/1,0))</f>
        <v/>
      </c>
      <c r="P297" t="str">
        <f>IF($D297="","",IFERROR(VLOOKUP($B297,Kraftvärmeprod!$B$1:$BX$550,MATCH(P$2,Kraftvärmeprod!$B$1:$VX$1,0),FALSE)/1,0)-IFERROR(VLOOKUP($B297,'Slutlig allokering kvv'!$B$2:$BX$550,MATCH(P$2,'Slutlig allokering kvv'!$B$1:$BX$1,0),FALSE)/1,0))</f>
        <v/>
      </c>
      <c r="Q297" t="str">
        <f>IF($D297="","",IFERROR(VLOOKUP($B297,Kraftvärmeprod!$B$1:$BX$550,MATCH(Q$2,Kraftvärmeprod!$B$1:$VX$1,0),FALSE)/1,0)-IFERROR(VLOOKUP($B297,'Slutlig allokering kvv'!$B$2:$BX$550,MATCH(Q$2,'Slutlig allokering kvv'!$B$1:$BX$1,0),FALSE)/1,0))</f>
        <v/>
      </c>
      <c r="R297" t="str">
        <f>IF($D297="","",IFERROR(VLOOKUP($B297,Kraftvärmeprod!$B$1:$BX$550,MATCH(R$2,Kraftvärmeprod!$B$1:$VX$1,0),FALSE)/1,0)-IFERROR(VLOOKUP($B297,'Slutlig allokering kvv'!$B$2:$BX$550,MATCH(R$2,'Slutlig allokering kvv'!$B$1:$BX$1,0),FALSE)/1,0))</f>
        <v/>
      </c>
      <c r="S297" t="str">
        <f>IF($D297="","",IFERROR(VLOOKUP($B297,Kraftvärmeprod!$B$1:$BX$550,MATCH(S$2,Kraftvärmeprod!$B$1:$VX$1,0),FALSE)/1,0)-IFERROR(VLOOKUP($B297,'Slutlig allokering kvv'!$B$2:$BX$550,MATCH(S$2,'Slutlig allokering kvv'!$B$1:$BX$1,0),FALSE)/1,0))</f>
        <v/>
      </c>
      <c r="T297" t="str">
        <f>IF($D297="","",IFERROR(VLOOKUP($B297,Kraftvärmeprod!$B$1:$BX$550,MATCH(T$2,Kraftvärmeprod!$B$1:$VX$1,0),FALSE)/1,0)-IFERROR(VLOOKUP($B297,'Slutlig allokering kvv'!$B$2:$BX$550,MATCH(T$2,'Slutlig allokering kvv'!$B$1:$BX$1,0),FALSE)/1,0))</f>
        <v/>
      </c>
      <c r="U297" t="str">
        <f>IF($D297="","",IFERROR(VLOOKUP($B297,Kraftvärmeprod!$B$1:$BX$550,MATCH(U$2,Kraftvärmeprod!$B$1:$VX$1,0),FALSE)/1,0)-IFERROR(VLOOKUP($B297,'Slutlig allokering kvv'!$B$2:$BX$550,MATCH(U$2,'Slutlig allokering kvv'!$B$1:$BX$1,0),FALSE)/1,0))</f>
        <v/>
      </c>
      <c r="V297" t="str">
        <f>IF($D297="","",IFERROR(VLOOKUP($B297,Kraftvärmeprod!$B$1:$BX$550,MATCH(V$2,Kraftvärmeprod!$B$1:$VX$1,0),FALSE)/1,0)-IFERROR(VLOOKUP($B297,'Slutlig allokering kvv'!$B$2:$BX$550,MATCH(V$2,'Slutlig allokering kvv'!$B$1:$BX$1,0),FALSE)/1,0))</f>
        <v/>
      </c>
      <c r="W297" t="str">
        <f>IF($D297="","",IFERROR(VLOOKUP($B297,Kraftvärmeprod!$B$1:$BX$550,MATCH(W$2,Kraftvärmeprod!$B$1:$VX$1,0),FALSE)/1,0)-IFERROR(VLOOKUP($B297,'Slutlig allokering kvv'!$B$2:$BX$550,MATCH(W$2,'Slutlig allokering kvv'!$B$1:$BX$1,0),FALSE)/1,0))</f>
        <v/>
      </c>
      <c r="X297" t="str">
        <f>IF($D297="","",IFERROR(VLOOKUP($B297,Kraftvärmeprod!$B$1:$BX$550,MATCH(X$2,Kraftvärmeprod!$B$1:$VX$1,0),FALSE)/1,0)-IFERROR(VLOOKUP($B297,'Slutlig allokering kvv'!$B$2:$BX$550,MATCH(X$2,'Slutlig allokering kvv'!$B$1:$BX$1,0),FALSE)/1,0))</f>
        <v/>
      </c>
      <c r="Y297" t="str">
        <f>IF($D297="","",IFERROR(VLOOKUP($B297,Kraftvärmeprod!$B$1:$BX$550,MATCH(Y$2,Kraftvärmeprod!$B$1:$VX$1,0),FALSE)/1,0)-IFERROR(VLOOKUP($B297,'Slutlig allokering kvv'!$B$2:$BX$550,MATCH(Y$2,'Slutlig allokering kvv'!$B$1:$BX$1,0),FALSE)/1,0))</f>
        <v/>
      </c>
      <c r="Z297" t="str">
        <f>IF($D297="","",IFERROR(VLOOKUP($B297,Kraftvärmeprod!$B$1:$BX$550,MATCH(Z$2,Kraftvärmeprod!$B$1:$VX$1,0),FALSE)/1,0)-IFERROR(VLOOKUP($B297,'Slutlig allokering kvv'!$B$2:$BX$550,MATCH(Z$2,'Slutlig allokering kvv'!$B$1:$BX$1,0),FALSE)/1,0))</f>
        <v/>
      </c>
      <c r="AA297" t="str">
        <f>IF($D297="","",IFERROR(VLOOKUP($B297,Kraftvärmeprod!$B$1:$BX$550,MATCH(AA$2,Kraftvärmeprod!$B$1:$VX$1,0),FALSE)/1,0)-IFERROR(VLOOKUP($B297,'Slutlig allokering kvv'!$B$2:$BX$550,MATCH(AA$2,'Slutlig allokering kvv'!$B$1:$BX$1,0),FALSE)/1,0))</f>
        <v/>
      </c>
      <c r="AB297" t="str">
        <f>IF($D297="","",IFERROR(VLOOKUP($B297,Kraftvärmeprod!$B$1:$BX$550,MATCH(AB$2,Kraftvärmeprod!$B$1:$VX$1,0),FALSE)/1,0)-IFERROR(VLOOKUP($B297,'Slutlig allokering kvv'!$B$2:$BX$550,MATCH(AB$2,'Slutlig allokering kvv'!$B$1:$BX$1,0),FALSE)/1,0))</f>
        <v/>
      </c>
      <c r="AC297" t="str">
        <f>IF($D297="","",IFERROR(VLOOKUP($B297,Kraftvärmeprod!$B$1:$BX$550,MATCH(AC$2,Kraftvärmeprod!$B$1:$VX$1,0),FALSE)/1,0)-IFERROR(VLOOKUP($B297,'Slutlig allokering kvv'!$B$2:$BX$550,MATCH(AC$2,'Slutlig allokering kvv'!$B$1:$BX$1,0),FALSE)/1,0))</f>
        <v/>
      </c>
      <c r="AD297" t="str">
        <f>IF($D297="","",IFERROR(VLOOKUP($B297,Kraftvärmeprod!$B$1:$BX$550,MATCH(AD$2,Kraftvärmeprod!$B$1:$VX$1,0),FALSE)/1,0)-IFERROR(VLOOKUP($B297,'Slutlig allokering kvv'!$B$2:$BX$550,MATCH(AD$2,'Slutlig allokering kvv'!$B$1:$BX$1,0),FALSE)/1,0))</f>
        <v/>
      </c>
      <c r="AE297" t="str">
        <f>IF($D297="","",IFERROR(VLOOKUP($B297,Miljö!$B$1:$E$550,MATCH("Hjälpel kraftvärme (GWh)",Miljö!$B$1:$E$1,0),FALSE)/1,0)-IFERROR(VLOOKUP($B297,'Slutlig allokering kvv'!$B$2:$BX$549,MATCH(AE$2,'Slutlig allokering kvv'!$B$1:$BX$1,0),FALSE)/1,0))</f>
        <v/>
      </c>
      <c r="AI297" s="274">
        <f t="shared" si="16"/>
        <v>0</v>
      </c>
      <c r="AK297">
        <f>IFERROR(VLOOKUP($B297,'Slutlig allokering kvv'!$B$2:$AX$549,MATCH("Summa slutlig allokerad tillförd energi (utan hjälpel och rökgaskondensering):",'Slutlig allokering kvv'!$B$1:$AX$1,0),FALSE)/1,"")</f>
        <v>0</v>
      </c>
      <c r="AM297" s="275" t="str">
        <f>IFERROR(1-VLOOKUP($B297,'Slutlig allokering kvv'!$B$2:$AX$549,MATCH("Andel av bränsle i kvv som allokerats till värme, exklusive rökgaskondensering och hjälpel",'Slutlig allokering kvv'!$B$1:$AX$1,0),FALSE),"")</f>
        <v/>
      </c>
      <c r="AO297" s="115" t="str">
        <f t="shared" si="17"/>
        <v/>
      </c>
      <c r="AP297" s="276" t="str">
        <f t="shared" si="18"/>
        <v/>
      </c>
      <c r="AR297" s="115" t="str">
        <f t="shared" si="19"/>
        <v/>
      </c>
    </row>
    <row r="298" spans="1:44">
      <c r="A298" t="s">
        <v>474</v>
      </c>
      <c r="B298" t="s">
        <v>476</v>
      </c>
      <c r="C298" t="str">
        <f>IFERROR(VLOOKUP($B298,Kraftvärmeprod!$B$1:$AH$479,MATCH(C$2,Kraftvärmeprod!$B$1:$AG$1,0),FALSE)/1,"")</f>
        <v/>
      </c>
      <c r="D298" t="str">
        <f>IFERROR(VLOOKUP($B298,Kraftvärmeprod!$B$1:$AH$479,MATCH(D$2,Kraftvärmeprod!$B$1:$AG$1,0),FALSE)/1,"")</f>
        <v/>
      </c>
      <c r="F298" t="str">
        <f>IF($D298="","",IFERROR(VLOOKUP($B298,Kraftvärmeprod!$B$1:$BX$550,MATCH(F$2,Kraftvärmeprod!$B$1:$VX$1,0),FALSE)/1,0)-IFERROR(VLOOKUP($B298,'Slutlig allokering kvv'!$B$2:$BX$550,MATCH(F$2,'Slutlig allokering kvv'!$B$1:$BX$1,0),FALSE)/1,0))</f>
        <v/>
      </c>
      <c r="G298" t="str">
        <f>IF($D298="","",IFERROR(VLOOKUP($B298,Kraftvärmeprod!$B$1:$BX$550,MATCH(G$2,Kraftvärmeprod!$B$1:$VX$1,0),FALSE)/1,0)-IFERROR(VLOOKUP($B298,'Slutlig allokering kvv'!$B$2:$BX$550,MATCH(G$2,'Slutlig allokering kvv'!$B$1:$BX$1,0),FALSE)/1,0))</f>
        <v/>
      </c>
      <c r="H298" t="str">
        <f>IF($D298="","",IFERROR(VLOOKUP($B298,Kraftvärmeprod!$B$1:$BX$550,MATCH(H$2,Kraftvärmeprod!$B$1:$VX$1,0),FALSE)/1,0)-IFERROR(VLOOKUP($B298,'Slutlig allokering kvv'!$B$2:$BX$550,MATCH(H$2,'Slutlig allokering kvv'!$B$1:$BX$1,0),FALSE)/1,0))</f>
        <v/>
      </c>
      <c r="I298" t="str">
        <f>IF($D298="","",IFERROR(VLOOKUP($B298,Kraftvärmeprod!$B$1:$BX$550,MATCH(I$2,Kraftvärmeprod!$B$1:$VX$1,0),FALSE)/1,0)-IFERROR(VLOOKUP($B298,'Slutlig allokering kvv'!$B$2:$BX$550,MATCH(I$2,'Slutlig allokering kvv'!$B$1:$BX$1,0),FALSE)/1,0))</f>
        <v/>
      </c>
      <c r="J298" t="str">
        <f>IF($D298="","",IFERROR(VLOOKUP($B298,Kraftvärmeprod!$B$1:$BX$550,MATCH(J$2,Kraftvärmeprod!$B$1:$VX$1,0),FALSE)/1,0)-IFERROR(VLOOKUP($B298,'Slutlig allokering kvv'!$B$2:$BX$550,MATCH(J$2,'Slutlig allokering kvv'!$B$1:$BX$1,0),FALSE)/1,0))</f>
        <v/>
      </c>
      <c r="K298" t="str">
        <f>IF($D298="","",IFERROR(VLOOKUP($B298,Kraftvärmeprod!$B$1:$BX$550,MATCH(K$2,Kraftvärmeprod!$B$1:$VX$1,0),FALSE)/1,0)-IFERROR(VLOOKUP($B298,'Slutlig allokering kvv'!$B$2:$BX$550,MATCH(K$2,'Slutlig allokering kvv'!$B$1:$BX$1,0),FALSE)/1,0))</f>
        <v/>
      </c>
      <c r="L298" t="str">
        <f>IF($D298="","",IFERROR(VLOOKUP($B298,Kraftvärmeprod!$B$1:$BX$550,MATCH(L$2,Kraftvärmeprod!$B$1:$VX$1,0),FALSE)/1,0)-IFERROR(VLOOKUP($B298,'Slutlig allokering kvv'!$B$2:$BX$550,MATCH(L$2,'Slutlig allokering kvv'!$B$1:$BX$1,0),FALSE)/1,0))</f>
        <v/>
      </c>
      <c r="M298" t="str">
        <f>IF($D298="","",IFERROR(VLOOKUP($B298,Kraftvärmeprod!$B$1:$BX$550,MATCH(M$2,Kraftvärmeprod!$B$1:$VX$1,0),FALSE)/1,0)-IFERROR(VLOOKUP($B298,'Slutlig allokering kvv'!$B$2:$BX$550,MATCH(M$2,'Slutlig allokering kvv'!$B$1:$BX$1,0),FALSE)/1,0))</f>
        <v/>
      </c>
      <c r="N298" t="str">
        <f>IF($D298="","",IFERROR(VLOOKUP($B298,Kraftvärmeprod!$B$1:$BX$550,MATCH(N$2,Kraftvärmeprod!$B$1:$VX$1,0),FALSE)/1,0)-IFERROR(VLOOKUP($B298,'Slutlig allokering kvv'!$B$2:$BX$550,MATCH(N$2,'Slutlig allokering kvv'!$B$1:$BX$1,0),FALSE)/1,0))</f>
        <v/>
      </c>
      <c r="O298" t="str">
        <f>IF($D298="","",IFERROR(VLOOKUP($B298,Kraftvärmeprod!$B$1:$BX$550,MATCH(O$2,Kraftvärmeprod!$B$1:$VX$1,0),FALSE)/1,0)-IFERROR(VLOOKUP($B298,'Slutlig allokering kvv'!$B$2:$BX$550,MATCH(O$2,'Slutlig allokering kvv'!$B$1:$BX$1,0),FALSE)/1,0))</f>
        <v/>
      </c>
      <c r="P298" t="str">
        <f>IF($D298="","",IFERROR(VLOOKUP($B298,Kraftvärmeprod!$B$1:$BX$550,MATCH(P$2,Kraftvärmeprod!$B$1:$VX$1,0),FALSE)/1,0)-IFERROR(VLOOKUP($B298,'Slutlig allokering kvv'!$B$2:$BX$550,MATCH(P$2,'Slutlig allokering kvv'!$B$1:$BX$1,0),FALSE)/1,0))</f>
        <v/>
      </c>
      <c r="Q298" t="str">
        <f>IF($D298="","",IFERROR(VLOOKUP($B298,Kraftvärmeprod!$B$1:$BX$550,MATCH(Q$2,Kraftvärmeprod!$B$1:$VX$1,0),FALSE)/1,0)-IFERROR(VLOOKUP($B298,'Slutlig allokering kvv'!$B$2:$BX$550,MATCH(Q$2,'Slutlig allokering kvv'!$B$1:$BX$1,0),FALSE)/1,0))</f>
        <v/>
      </c>
      <c r="R298" t="str">
        <f>IF($D298="","",IFERROR(VLOOKUP($B298,Kraftvärmeprod!$B$1:$BX$550,MATCH(R$2,Kraftvärmeprod!$B$1:$VX$1,0),FALSE)/1,0)-IFERROR(VLOOKUP($B298,'Slutlig allokering kvv'!$B$2:$BX$550,MATCH(R$2,'Slutlig allokering kvv'!$B$1:$BX$1,0),FALSE)/1,0))</f>
        <v/>
      </c>
      <c r="S298" t="str">
        <f>IF($D298="","",IFERROR(VLOOKUP($B298,Kraftvärmeprod!$B$1:$BX$550,MATCH(S$2,Kraftvärmeprod!$B$1:$VX$1,0),FALSE)/1,0)-IFERROR(VLOOKUP($B298,'Slutlig allokering kvv'!$B$2:$BX$550,MATCH(S$2,'Slutlig allokering kvv'!$B$1:$BX$1,0),FALSE)/1,0))</f>
        <v/>
      </c>
      <c r="T298" t="str">
        <f>IF($D298="","",IFERROR(VLOOKUP($B298,Kraftvärmeprod!$B$1:$BX$550,MATCH(T$2,Kraftvärmeprod!$B$1:$VX$1,0),FALSE)/1,0)-IFERROR(VLOOKUP($B298,'Slutlig allokering kvv'!$B$2:$BX$550,MATCH(T$2,'Slutlig allokering kvv'!$B$1:$BX$1,0),FALSE)/1,0))</f>
        <v/>
      </c>
      <c r="U298" t="str">
        <f>IF($D298="","",IFERROR(VLOOKUP($B298,Kraftvärmeprod!$B$1:$BX$550,MATCH(U$2,Kraftvärmeprod!$B$1:$VX$1,0),FALSE)/1,0)-IFERROR(VLOOKUP($B298,'Slutlig allokering kvv'!$B$2:$BX$550,MATCH(U$2,'Slutlig allokering kvv'!$B$1:$BX$1,0),FALSE)/1,0))</f>
        <v/>
      </c>
      <c r="V298" t="str">
        <f>IF($D298="","",IFERROR(VLOOKUP($B298,Kraftvärmeprod!$B$1:$BX$550,MATCH(V$2,Kraftvärmeprod!$B$1:$VX$1,0),FALSE)/1,0)-IFERROR(VLOOKUP($B298,'Slutlig allokering kvv'!$B$2:$BX$550,MATCH(V$2,'Slutlig allokering kvv'!$B$1:$BX$1,0),FALSE)/1,0))</f>
        <v/>
      </c>
      <c r="W298" t="str">
        <f>IF($D298="","",IFERROR(VLOOKUP($B298,Kraftvärmeprod!$B$1:$BX$550,MATCH(W$2,Kraftvärmeprod!$B$1:$VX$1,0),FALSE)/1,0)-IFERROR(VLOOKUP($B298,'Slutlig allokering kvv'!$B$2:$BX$550,MATCH(W$2,'Slutlig allokering kvv'!$B$1:$BX$1,0),FALSE)/1,0))</f>
        <v/>
      </c>
      <c r="X298" t="str">
        <f>IF($D298="","",IFERROR(VLOOKUP($B298,Kraftvärmeprod!$B$1:$BX$550,MATCH(X$2,Kraftvärmeprod!$B$1:$VX$1,0),FALSE)/1,0)-IFERROR(VLOOKUP($B298,'Slutlig allokering kvv'!$B$2:$BX$550,MATCH(X$2,'Slutlig allokering kvv'!$B$1:$BX$1,0),FALSE)/1,0))</f>
        <v/>
      </c>
      <c r="Y298" t="str">
        <f>IF($D298="","",IFERROR(VLOOKUP($B298,Kraftvärmeprod!$B$1:$BX$550,MATCH(Y$2,Kraftvärmeprod!$B$1:$VX$1,0),FALSE)/1,0)-IFERROR(VLOOKUP($B298,'Slutlig allokering kvv'!$B$2:$BX$550,MATCH(Y$2,'Slutlig allokering kvv'!$B$1:$BX$1,0),FALSE)/1,0))</f>
        <v/>
      </c>
      <c r="Z298" t="str">
        <f>IF($D298="","",IFERROR(VLOOKUP($B298,Kraftvärmeprod!$B$1:$BX$550,MATCH(Z$2,Kraftvärmeprod!$B$1:$VX$1,0),FALSE)/1,0)-IFERROR(VLOOKUP($B298,'Slutlig allokering kvv'!$B$2:$BX$550,MATCH(Z$2,'Slutlig allokering kvv'!$B$1:$BX$1,0),FALSE)/1,0))</f>
        <v/>
      </c>
      <c r="AA298" t="str">
        <f>IF($D298="","",IFERROR(VLOOKUP($B298,Kraftvärmeprod!$B$1:$BX$550,MATCH(AA$2,Kraftvärmeprod!$B$1:$VX$1,0),FALSE)/1,0)-IFERROR(VLOOKUP($B298,'Slutlig allokering kvv'!$B$2:$BX$550,MATCH(AA$2,'Slutlig allokering kvv'!$B$1:$BX$1,0),FALSE)/1,0))</f>
        <v/>
      </c>
      <c r="AB298" t="str">
        <f>IF($D298="","",IFERROR(VLOOKUP($B298,Kraftvärmeprod!$B$1:$BX$550,MATCH(AB$2,Kraftvärmeprod!$B$1:$VX$1,0),FALSE)/1,0)-IFERROR(VLOOKUP($B298,'Slutlig allokering kvv'!$B$2:$BX$550,MATCH(AB$2,'Slutlig allokering kvv'!$B$1:$BX$1,0),FALSE)/1,0))</f>
        <v/>
      </c>
      <c r="AC298" t="str">
        <f>IF($D298="","",IFERROR(VLOOKUP($B298,Kraftvärmeprod!$B$1:$BX$550,MATCH(AC$2,Kraftvärmeprod!$B$1:$VX$1,0),FALSE)/1,0)-IFERROR(VLOOKUP($B298,'Slutlig allokering kvv'!$B$2:$BX$550,MATCH(AC$2,'Slutlig allokering kvv'!$B$1:$BX$1,0),FALSE)/1,0))</f>
        <v/>
      </c>
      <c r="AD298" t="str">
        <f>IF($D298="","",IFERROR(VLOOKUP($B298,Kraftvärmeprod!$B$1:$BX$550,MATCH(AD$2,Kraftvärmeprod!$B$1:$VX$1,0),FALSE)/1,0)-IFERROR(VLOOKUP($B298,'Slutlig allokering kvv'!$B$2:$BX$550,MATCH(AD$2,'Slutlig allokering kvv'!$B$1:$BX$1,0),FALSE)/1,0))</f>
        <v/>
      </c>
      <c r="AE298" t="str">
        <f>IF($D298="","",IFERROR(VLOOKUP($B298,Miljö!$B$1:$E$550,MATCH("Hjälpel kraftvärme (GWh)",Miljö!$B$1:$E$1,0),FALSE)/1,0)-IFERROR(VLOOKUP($B298,'Slutlig allokering kvv'!$B$2:$BX$549,MATCH(AE$2,'Slutlig allokering kvv'!$B$1:$BX$1,0),FALSE)/1,0))</f>
        <v/>
      </c>
      <c r="AI298" s="274">
        <f t="shared" si="16"/>
        <v>0</v>
      </c>
      <c r="AK298">
        <f>IFERROR(VLOOKUP($B298,'Slutlig allokering kvv'!$B$2:$AX$549,MATCH("Summa slutlig allokerad tillförd energi (utan hjälpel och rökgaskondensering):",'Slutlig allokering kvv'!$B$1:$AX$1,0),FALSE)/1,"")</f>
        <v>0</v>
      </c>
      <c r="AM298" s="275" t="str">
        <f>IFERROR(1-VLOOKUP($B298,'Slutlig allokering kvv'!$B$2:$AX$549,MATCH("Andel av bränsle i kvv som allokerats till värme, exklusive rökgaskondensering och hjälpel",'Slutlig allokering kvv'!$B$1:$AX$1,0),FALSE),"")</f>
        <v/>
      </c>
      <c r="AO298" s="115" t="str">
        <f t="shared" si="17"/>
        <v/>
      </c>
      <c r="AP298" s="276" t="str">
        <f t="shared" si="18"/>
        <v/>
      </c>
      <c r="AR298" s="115" t="str">
        <f t="shared" si="19"/>
        <v/>
      </c>
    </row>
    <row r="299" spans="1:44">
      <c r="A299" t="s">
        <v>474</v>
      </c>
      <c r="B299" t="s">
        <v>477</v>
      </c>
      <c r="C299">
        <f>IFERROR(VLOOKUP($B299,Kraftvärmeprod!$B$1:$AH$479,MATCH(C$2,Kraftvärmeprod!$B$1:$AG$1,0),FALSE)/1,"")</f>
        <v>95.206000000000003</v>
      </c>
      <c r="D299">
        <f>IFERROR(VLOOKUP($B299,Kraftvärmeprod!$B$1:$AH$479,MATCH(D$2,Kraftvärmeprod!$B$1:$AG$1,0),FALSE)/1,"")</f>
        <v>22.536999999999999</v>
      </c>
      <c r="F299">
        <f>IF($D299="","",IFERROR(VLOOKUP($B299,Kraftvärmeprod!$B$1:$BX$550,MATCH(F$2,Kraftvärmeprod!$B$1:$VX$1,0),FALSE)/1,0)-IFERROR(VLOOKUP($B299,'Slutlig allokering kvv'!$B$2:$BX$550,MATCH(F$2,'Slutlig allokering kvv'!$B$1:$BX$1,0),FALSE)/1,0))</f>
        <v>0</v>
      </c>
      <c r="G299">
        <f>IF($D299="","",IFERROR(VLOOKUP($B299,Kraftvärmeprod!$B$1:$BX$550,MATCH(G$2,Kraftvärmeprod!$B$1:$VX$1,0),FALSE)/1,0)-IFERROR(VLOOKUP($B299,'Slutlig allokering kvv'!$B$2:$BX$550,MATCH(G$2,'Slutlig allokering kvv'!$B$1:$BX$1,0),FALSE)/1,0))</f>
        <v>0.12692300000000001</v>
      </c>
      <c r="H299">
        <f>IF($D299="","",IFERROR(VLOOKUP($B299,Kraftvärmeprod!$B$1:$BX$550,MATCH(H$2,Kraftvärmeprod!$B$1:$VX$1,0),FALSE)/1,0)-IFERROR(VLOOKUP($B299,'Slutlig allokering kvv'!$B$2:$BX$550,MATCH(H$2,'Slutlig allokering kvv'!$B$1:$BX$1,0),FALSE)/1,0))</f>
        <v>0</v>
      </c>
      <c r="I299">
        <f>IF($D299="","",IFERROR(VLOOKUP($B299,Kraftvärmeprod!$B$1:$BX$550,MATCH(I$2,Kraftvärmeprod!$B$1:$VX$1,0),FALSE)/1,0)-IFERROR(VLOOKUP($B299,'Slutlig allokering kvv'!$B$2:$BX$550,MATCH(I$2,'Slutlig allokering kvv'!$B$1:$BX$1,0),FALSE)/1,0))</f>
        <v>0</v>
      </c>
      <c r="J299">
        <f>IF($D299="","",IFERROR(VLOOKUP($B299,Kraftvärmeprod!$B$1:$BX$550,MATCH(J$2,Kraftvärmeprod!$B$1:$VX$1,0),FALSE)/1,0)-IFERROR(VLOOKUP($B299,'Slutlig allokering kvv'!$B$2:$BX$550,MATCH(J$2,'Slutlig allokering kvv'!$B$1:$BX$1,0),FALSE)/1,0))</f>
        <v>0</v>
      </c>
      <c r="K299">
        <f>IF($D299="","",IFERROR(VLOOKUP($B299,Kraftvärmeprod!$B$1:$BX$550,MATCH(K$2,Kraftvärmeprod!$B$1:$VX$1,0),FALSE)/1,0)-IFERROR(VLOOKUP($B299,'Slutlig allokering kvv'!$B$2:$BX$550,MATCH(K$2,'Slutlig allokering kvv'!$B$1:$BX$1,0),FALSE)/1,0))</f>
        <v>0</v>
      </c>
      <c r="L299">
        <f>IF($D299="","",IFERROR(VLOOKUP($B299,Kraftvärmeprod!$B$1:$BX$550,MATCH(L$2,Kraftvärmeprod!$B$1:$VX$1,0),FALSE)/1,0)-IFERROR(VLOOKUP($B299,'Slutlig allokering kvv'!$B$2:$BX$550,MATCH(L$2,'Slutlig allokering kvv'!$B$1:$BX$1,0),FALSE)/1,0))</f>
        <v>26.132399999999997</v>
      </c>
      <c r="M299">
        <f>IF($D299="","",IFERROR(VLOOKUP($B299,Kraftvärmeprod!$B$1:$BX$550,MATCH(M$2,Kraftvärmeprod!$B$1:$VX$1,0),FALSE)/1,0)-IFERROR(VLOOKUP($B299,'Slutlig allokering kvv'!$B$2:$BX$550,MATCH(M$2,'Slutlig allokering kvv'!$B$1:$BX$1,0),FALSE)/1,0))</f>
        <v>16.021700000000003</v>
      </c>
      <c r="N299">
        <f>IF($D299="","",IFERROR(VLOOKUP($B299,Kraftvärmeprod!$B$1:$BX$550,MATCH(N$2,Kraftvärmeprod!$B$1:$VX$1,0),FALSE)/1,0)-IFERROR(VLOOKUP($B299,'Slutlig allokering kvv'!$B$2:$BX$550,MATCH(N$2,'Slutlig allokering kvv'!$B$1:$BX$1,0),FALSE)/1,0))</f>
        <v>4.6413499999999992</v>
      </c>
      <c r="O299">
        <f>IF($D299="","",IFERROR(VLOOKUP($B299,Kraftvärmeprod!$B$1:$BX$550,MATCH(O$2,Kraftvärmeprod!$B$1:$VX$1,0),FALSE)/1,0)-IFERROR(VLOOKUP($B299,'Slutlig allokering kvv'!$B$2:$BX$550,MATCH(O$2,'Slutlig allokering kvv'!$B$1:$BX$1,0),FALSE)/1,0))</f>
        <v>0</v>
      </c>
      <c r="P299">
        <f>IF($D299="","",IFERROR(VLOOKUP($B299,Kraftvärmeprod!$B$1:$BX$550,MATCH(P$2,Kraftvärmeprod!$B$1:$VX$1,0),FALSE)/1,0)-IFERROR(VLOOKUP($B299,'Slutlig allokering kvv'!$B$2:$BX$550,MATCH(P$2,'Slutlig allokering kvv'!$B$1:$BX$1,0),FALSE)/1,0))</f>
        <v>0</v>
      </c>
      <c r="Q299">
        <f>IF($D299="","",IFERROR(VLOOKUP($B299,Kraftvärmeprod!$B$1:$BX$550,MATCH(Q$2,Kraftvärmeprod!$B$1:$VX$1,0),FALSE)/1,0)-IFERROR(VLOOKUP($B299,'Slutlig allokering kvv'!$B$2:$BX$550,MATCH(Q$2,'Slutlig allokering kvv'!$B$1:$BX$1,0),FALSE)/1,0))</f>
        <v>1.5990099999999998</v>
      </c>
      <c r="R299">
        <f>IF($D299="","",IFERROR(VLOOKUP($B299,Kraftvärmeprod!$B$1:$BX$550,MATCH(R$2,Kraftvärmeprod!$B$1:$VX$1,0),FALSE)/1,0)-IFERROR(VLOOKUP($B299,'Slutlig allokering kvv'!$B$2:$BX$550,MATCH(R$2,'Slutlig allokering kvv'!$B$1:$BX$1,0),FALSE)/1,0))</f>
        <v>0</v>
      </c>
      <c r="S299">
        <f>IF($D299="","",IFERROR(VLOOKUP($B299,Kraftvärmeprod!$B$1:$BX$550,MATCH(S$2,Kraftvärmeprod!$B$1:$VX$1,0),FALSE)/1,0)-IFERROR(VLOOKUP($B299,'Slutlig allokering kvv'!$B$2:$BX$550,MATCH(S$2,'Slutlig allokering kvv'!$B$1:$BX$1,0),FALSE)/1,0))</f>
        <v>0</v>
      </c>
      <c r="T299">
        <f>IF($D299="","",IFERROR(VLOOKUP($B299,Kraftvärmeprod!$B$1:$BX$550,MATCH(T$2,Kraftvärmeprod!$B$1:$VX$1,0),FALSE)/1,0)-IFERROR(VLOOKUP($B299,'Slutlig allokering kvv'!$B$2:$BX$550,MATCH(T$2,'Slutlig allokering kvv'!$B$1:$BX$1,0),FALSE)/1,0))</f>
        <v>0</v>
      </c>
      <c r="U299">
        <f>IF($D299="","",IFERROR(VLOOKUP($B299,Kraftvärmeprod!$B$1:$BX$550,MATCH(U$2,Kraftvärmeprod!$B$1:$VX$1,0),FALSE)/1,0)-IFERROR(VLOOKUP($B299,'Slutlig allokering kvv'!$B$2:$BX$550,MATCH(U$2,'Slutlig allokering kvv'!$B$1:$BX$1,0),FALSE)/1,0))</f>
        <v>0</v>
      </c>
      <c r="V299">
        <f>IF($D299="","",IFERROR(VLOOKUP($B299,Kraftvärmeprod!$B$1:$BX$550,MATCH(V$2,Kraftvärmeprod!$B$1:$VX$1,0),FALSE)/1,0)-IFERROR(VLOOKUP($B299,'Slutlig allokering kvv'!$B$2:$BX$550,MATCH(V$2,'Slutlig allokering kvv'!$B$1:$BX$1,0),FALSE)/1,0))</f>
        <v>7.9385999999999992</v>
      </c>
      <c r="W299">
        <f>IF($D299="","",IFERROR(VLOOKUP($B299,Kraftvärmeprod!$B$1:$BX$550,MATCH(W$2,Kraftvärmeprod!$B$1:$VX$1,0),FALSE)/1,0)-IFERROR(VLOOKUP($B299,'Slutlig allokering kvv'!$B$2:$BX$550,MATCH(W$2,'Slutlig allokering kvv'!$B$1:$BX$1,0),FALSE)/1,0))</f>
        <v>0</v>
      </c>
      <c r="X299">
        <f>IF($D299="","",IFERROR(VLOOKUP($B299,Kraftvärmeprod!$B$1:$BX$550,MATCH(X$2,Kraftvärmeprod!$B$1:$VX$1,0),FALSE)/1,0)-IFERROR(VLOOKUP($B299,'Slutlig allokering kvv'!$B$2:$BX$550,MATCH(X$2,'Slutlig allokering kvv'!$B$1:$BX$1,0),FALSE)/1,0))</f>
        <v>0</v>
      </c>
      <c r="Y299">
        <f>IF($D299="","",IFERROR(VLOOKUP($B299,Kraftvärmeprod!$B$1:$BX$550,MATCH(Y$2,Kraftvärmeprod!$B$1:$VX$1,0),FALSE)/1,0)-IFERROR(VLOOKUP($B299,'Slutlig allokering kvv'!$B$2:$BX$550,MATCH(Y$2,'Slutlig allokering kvv'!$B$1:$BX$1,0),FALSE)/1,0))</f>
        <v>0</v>
      </c>
      <c r="Z299">
        <f>IF($D299="","",IFERROR(VLOOKUP($B299,Kraftvärmeprod!$B$1:$BX$550,MATCH(Z$2,Kraftvärmeprod!$B$1:$VX$1,0),FALSE)/1,0)-IFERROR(VLOOKUP($B299,'Slutlig allokering kvv'!$B$2:$BX$550,MATCH(Z$2,'Slutlig allokering kvv'!$B$1:$BX$1,0),FALSE)/1,0))</f>
        <v>0</v>
      </c>
      <c r="AA299">
        <f>IF($D299="","",IFERROR(VLOOKUP($B299,Kraftvärmeprod!$B$1:$BX$550,MATCH(AA$2,Kraftvärmeprod!$B$1:$VX$1,0),FALSE)/1,0)-IFERROR(VLOOKUP($B299,'Slutlig allokering kvv'!$B$2:$BX$550,MATCH(AA$2,'Slutlig allokering kvv'!$B$1:$BX$1,0),FALSE)/1,0))</f>
        <v>0</v>
      </c>
      <c r="AB299">
        <f>IF($D299="","",IFERROR(VLOOKUP($B299,Kraftvärmeprod!$B$1:$BX$550,MATCH(AB$2,Kraftvärmeprod!$B$1:$VX$1,0),FALSE)/1,0)-IFERROR(VLOOKUP($B299,'Slutlig allokering kvv'!$B$2:$BX$550,MATCH(AB$2,'Slutlig allokering kvv'!$B$1:$BX$1,0),FALSE)/1,0))</f>
        <v>0</v>
      </c>
      <c r="AC299">
        <f>IF($D299="","",IFERROR(VLOOKUP($B299,Kraftvärmeprod!$B$1:$BX$550,MATCH(AC$2,Kraftvärmeprod!$B$1:$VX$1,0),FALSE)/1,0)-IFERROR(VLOOKUP($B299,'Slutlig allokering kvv'!$B$2:$BX$550,MATCH(AC$2,'Slutlig allokering kvv'!$B$1:$BX$1,0),FALSE)/1,0))</f>
        <v>0</v>
      </c>
      <c r="AD299">
        <f>IF($D299="","",IFERROR(VLOOKUP($B299,Kraftvärmeprod!$B$1:$BX$550,MATCH(AD$2,Kraftvärmeprod!$B$1:$VX$1,0),FALSE)/1,0)-IFERROR(VLOOKUP($B299,'Slutlig allokering kvv'!$B$2:$BX$550,MATCH(AD$2,'Slutlig allokering kvv'!$B$1:$BX$1,0),FALSE)/1,0))</f>
        <v>0</v>
      </c>
      <c r="AE299">
        <f>IF($D299="","",IFERROR(VLOOKUP($B299,Miljö!$B$1:$E$550,MATCH("Hjälpel kraftvärme (GWh)",Miljö!$B$1:$E$1,0),FALSE)/1,0)-IFERROR(VLOOKUP($B299,'Slutlig allokering kvv'!$B$2:$BX$549,MATCH(AE$2,'Slutlig allokering kvv'!$B$1:$BX$1,0),FALSE)/1,0))</f>
        <v>1.6635800000000001</v>
      </c>
      <c r="AI299" s="274">
        <f t="shared" si="16"/>
        <v>56.459983000000008</v>
      </c>
      <c r="AK299">
        <f>IFERROR(VLOOKUP($B299,'Slutlig allokering kvv'!$B$2:$AX$549,MATCH("Summa slutlig allokerad tillförd energi (utan hjälpel och rökgaskondensering):",'Slutlig allokering kvv'!$B$1:$AX$1,0),FALSE)/1,"")</f>
        <v>91.581017000000003</v>
      </c>
      <c r="AM299" s="275">
        <f>IFERROR(1-VLOOKUP($B299,'Slutlig allokering kvv'!$B$2:$AX$549,MATCH("Andel av bränsle i kvv som allokerats till värme, exklusive rökgaskondensering och hjälpel",'Slutlig allokering kvv'!$B$1:$AX$1,0),FALSE),"")</f>
        <v>0.38138071885491165</v>
      </c>
      <c r="AO299" s="115">
        <f t="shared" si="17"/>
        <v>0.38138071885491187</v>
      </c>
      <c r="AP299" s="276">
        <f t="shared" si="18"/>
        <v>-2.2204460492503131E-16</v>
      </c>
      <c r="AR299" s="115">
        <f t="shared" si="19"/>
        <v>0.38774291933892618</v>
      </c>
    </row>
    <row r="300" spans="1:44">
      <c r="A300" t="s">
        <v>478</v>
      </c>
      <c r="B300" t="s">
        <v>479</v>
      </c>
      <c r="C300">
        <f>IFERROR(VLOOKUP($B300,Kraftvärmeprod!$B$1:$AH$479,MATCH(C$2,Kraftvärmeprod!$B$1:$AG$1,0),FALSE)/1,"")</f>
        <v>439.06400000000002</v>
      </c>
      <c r="D300">
        <f>IFERROR(VLOOKUP($B300,Kraftvärmeprod!$B$1:$AH$479,MATCH(D$2,Kraftvärmeprod!$B$1:$AG$1,0),FALSE)/1,"")</f>
        <v>185.95699999999999</v>
      </c>
      <c r="F300">
        <f>IF($D300="","",IFERROR(VLOOKUP($B300,Kraftvärmeprod!$B$1:$BX$550,MATCH(F$2,Kraftvärmeprod!$B$1:$VX$1,0),FALSE)/1,0)-IFERROR(VLOOKUP($B300,'Slutlig allokering kvv'!$B$2:$BX$550,MATCH(F$2,'Slutlig allokering kvv'!$B$1:$BX$1,0),FALSE)/1,0))</f>
        <v>0</v>
      </c>
      <c r="G300">
        <f>IF($D300="","",IFERROR(VLOOKUP($B300,Kraftvärmeprod!$B$1:$BX$550,MATCH(G$2,Kraftvärmeprod!$B$1:$VX$1,0),FALSE)/1,0)-IFERROR(VLOOKUP($B300,'Slutlig allokering kvv'!$B$2:$BX$550,MATCH(G$2,'Slutlig allokering kvv'!$B$1:$BX$1,0),FALSE)/1,0))</f>
        <v>1.0986099999999999</v>
      </c>
      <c r="H300">
        <f>IF($D300="","",IFERROR(VLOOKUP($B300,Kraftvärmeprod!$B$1:$BX$550,MATCH(H$2,Kraftvärmeprod!$B$1:$VX$1,0),FALSE)/1,0)-IFERROR(VLOOKUP($B300,'Slutlig allokering kvv'!$B$2:$BX$550,MATCH(H$2,'Slutlig allokering kvv'!$B$1:$BX$1,0),FALSE)/1,0))</f>
        <v>0</v>
      </c>
      <c r="I300">
        <f>IF($D300="","",IFERROR(VLOOKUP($B300,Kraftvärmeprod!$B$1:$BX$550,MATCH(I$2,Kraftvärmeprod!$B$1:$VX$1,0),FALSE)/1,0)-IFERROR(VLOOKUP($B300,'Slutlig allokering kvv'!$B$2:$BX$550,MATCH(I$2,'Slutlig allokering kvv'!$B$1:$BX$1,0),FALSE)/1,0))</f>
        <v>0</v>
      </c>
      <c r="J300">
        <f>IF($D300="","",IFERROR(VLOOKUP($B300,Kraftvärmeprod!$B$1:$BX$550,MATCH(J$2,Kraftvärmeprod!$B$1:$VX$1,0),FALSE)/1,0)-IFERROR(VLOOKUP($B300,'Slutlig allokering kvv'!$B$2:$BX$550,MATCH(J$2,'Slutlig allokering kvv'!$B$1:$BX$1,0),FALSE)/1,0))</f>
        <v>0</v>
      </c>
      <c r="K300">
        <f>IF($D300="","",IFERROR(VLOOKUP($B300,Kraftvärmeprod!$B$1:$BX$550,MATCH(K$2,Kraftvärmeprod!$B$1:$VX$1,0),FALSE)/1,0)-IFERROR(VLOOKUP($B300,'Slutlig allokering kvv'!$B$2:$BX$550,MATCH(K$2,'Slutlig allokering kvv'!$B$1:$BX$1,0),FALSE)/1,0))</f>
        <v>0</v>
      </c>
      <c r="L300">
        <f>IF($D300="","",IFERROR(VLOOKUP($B300,Kraftvärmeprod!$B$1:$BX$550,MATCH(L$2,Kraftvärmeprod!$B$1:$VX$1,0),FALSE)/1,0)-IFERROR(VLOOKUP($B300,'Slutlig allokering kvv'!$B$2:$BX$550,MATCH(L$2,'Slutlig allokering kvv'!$B$1:$BX$1,0),FALSE)/1,0))</f>
        <v>19.026200000000003</v>
      </c>
      <c r="M300">
        <f>IF($D300="","",IFERROR(VLOOKUP($B300,Kraftvärmeprod!$B$1:$BX$550,MATCH(M$2,Kraftvärmeprod!$B$1:$VX$1,0),FALSE)/1,0)-IFERROR(VLOOKUP($B300,'Slutlig allokering kvv'!$B$2:$BX$550,MATCH(M$2,'Slutlig allokering kvv'!$B$1:$BX$1,0),FALSE)/1,0))</f>
        <v>0</v>
      </c>
      <c r="N300">
        <f>IF($D300="","",IFERROR(VLOOKUP($B300,Kraftvärmeprod!$B$1:$BX$550,MATCH(N$2,Kraftvärmeprod!$B$1:$VX$1,0),FALSE)/1,0)-IFERROR(VLOOKUP($B300,'Slutlig allokering kvv'!$B$2:$BX$550,MATCH(N$2,'Slutlig allokering kvv'!$B$1:$BX$1,0),FALSE)/1,0))</f>
        <v>11.739700000000001</v>
      </c>
      <c r="O300">
        <f>IF($D300="","",IFERROR(VLOOKUP($B300,Kraftvärmeprod!$B$1:$BX$550,MATCH(O$2,Kraftvärmeprod!$B$1:$VX$1,0),FALSE)/1,0)-IFERROR(VLOOKUP($B300,'Slutlig allokering kvv'!$B$2:$BX$550,MATCH(O$2,'Slutlig allokering kvv'!$B$1:$BX$1,0),FALSE)/1,0))</f>
        <v>85.615700000000004</v>
      </c>
      <c r="P300">
        <f>IF($D300="","",IFERROR(VLOOKUP($B300,Kraftvärmeprod!$B$1:$BX$550,MATCH(P$2,Kraftvärmeprod!$B$1:$VX$1,0),FALSE)/1,0)-IFERROR(VLOOKUP($B300,'Slutlig allokering kvv'!$B$2:$BX$550,MATCH(P$2,'Slutlig allokering kvv'!$B$1:$BX$1,0),FALSE)/1,0))</f>
        <v>0</v>
      </c>
      <c r="Q300">
        <f>IF($D300="","",IFERROR(VLOOKUP($B300,Kraftvärmeprod!$B$1:$BX$550,MATCH(Q$2,Kraftvärmeprod!$B$1:$VX$1,0),FALSE)/1,0)-IFERROR(VLOOKUP($B300,'Slutlig allokering kvv'!$B$2:$BX$550,MATCH(Q$2,'Slutlig allokering kvv'!$B$1:$BX$1,0),FALSE)/1,0))</f>
        <v>1.3473200000000001</v>
      </c>
      <c r="R300">
        <f>IF($D300="","",IFERROR(VLOOKUP($B300,Kraftvärmeprod!$B$1:$BX$550,MATCH(R$2,Kraftvärmeprod!$B$1:$VX$1,0),FALSE)/1,0)-IFERROR(VLOOKUP($B300,'Slutlig allokering kvv'!$B$2:$BX$550,MATCH(R$2,'Slutlig allokering kvv'!$B$1:$BX$1,0),FALSE)/1,0))</f>
        <v>0</v>
      </c>
      <c r="S300">
        <f>IF($D300="","",IFERROR(VLOOKUP($B300,Kraftvärmeprod!$B$1:$BX$550,MATCH(S$2,Kraftvärmeprod!$B$1:$VX$1,0),FALSE)/1,0)-IFERROR(VLOOKUP($B300,'Slutlig allokering kvv'!$B$2:$BX$550,MATCH(S$2,'Slutlig allokering kvv'!$B$1:$BX$1,0),FALSE)/1,0))</f>
        <v>0</v>
      </c>
      <c r="T300">
        <f>IF($D300="","",IFERROR(VLOOKUP($B300,Kraftvärmeprod!$B$1:$BX$550,MATCH(T$2,Kraftvärmeprod!$B$1:$VX$1,0),FALSE)/1,0)-IFERROR(VLOOKUP($B300,'Slutlig allokering kvv'!$B$2:$BX$550,MATCH(T$2,'Slutlig allokering kvv'!$B$1:$BX$1,0),FALSE)/1,0))</f>
        <v>0</v>
      </c>
      <c r="U300">
        <f>IF($D300="","",IFERROR(VLOOKUP($B300,Kraftvärmeprod!$B$1:$BX$550,MATCH(U$2,Kraftvärmeprod!$B$1:$VX$1,0),FALSE)/1,0)-IFERROR(VLOOKUP($B300,'Slutlig allokering kvv'!$B$2:$BX$550,MATCH(U$2,'Slutlig allokering kvv'!$B$1:$BX$1,0),FALSE)/1,0))</f>
        <v>0</v>
      </c>
      <c r="V300">
        <f>IF($D300="","",IFERROR(VLOOKUP($B300,Kraftvärmeprod!$B$1:$BX$550,MATCH(V$2,Kraftvärmeprod!$B$1:$VX$1,0),FALSE)/1,0)-IFERROR(VLOOKUP($B300,'Slutlig allokering kvv'!$B$2:$BX$550,MATCH(V$2,'Slutlig allokering kvv'!$B$1:$BX$1,0),FALSE)/1,0))</f>
        <v>218.83600000000001</v>
      </c>
      <c r="W300">
        <f>IF($D300="","",IFERROR(VLOOKUP($B300,Kraftvärmeprod!$B$1:$BX$550,MATCH(W$2,Kraftvärmeprod!$B$1:$VX$1,0),FALSE)/1,0)-IFERROR(VLOOKUP($B300,'Slutlig allokering kvv'!$B$2:$BX$550,MATCH(W$2,'Slutlig allokering kvv'!$B$1:$BX$1,0),FALSE)/1,0))</f>
        <v>0</v>
      </c>
      <c r="X300">
        <f>IF($D300="","",IFERROR(VLOOKUP($B300,Kraftvärmeprod!$B$1:$BX$550,MATCH(X$2,Kraftvärmeprod!$B$1:$VX$1,0),FALSE)/1,0)-IFERROR(VLOOKUP($B300,'Slutlig allokering kvv'!$B$2:$BX$550,MATCH(X$2,'Slutlig allokering kvv'!$B$1:$BX$1,0),FALSE)/1,0))</f>
        <v>0</v>
      </c>
      <c r="Y300">
        <f>IF($D300="","",IFERROR(VLOOKUP($B300,Kraftvärmeprod!$B$1:$BX$550,MATCH(Y$2,Kraftvärmeprod!$B$1:$VX$1,0),FALSE)/1,0)-IFERROR(VLOOKUP($B300,'Slutlig allokering kvv'!$B$2:$BX$550,MATCH(Y$2,'Slutlig allokering kvv'!$B$1:$BX$1,0),FALSE)/1,0))</f>
        <v>0</v>
      </c>
      <c r="Z300">
        <f>IF($D300="","",IFERROR(VLOOKUP($B300,Kraftvärmeprod!$B$1:$BX$550,MATCH(Z$2,Kraftvärmeprod!$B$1:$VX$1,0),FALSE)/1,0)-IFERROR(VLOOKUP($B300,'Slutlig allokering kvv'!$B$2:$BX$550,MATCH(Z$2,'Slutlig allokering kvv'!$B$1:$BX$1,0),FALSE)/1,0))</f>
        <v>0</v>
      </c>
      <c r="AA300">
        <f>IF($D300="","",IFERROR(VLOOKUP($B300,Kraftvärmeprod!$B$1:$BX$550,MATCH(AA$2,Kraftvärmeprod!$B$1:$VX$1,0),FALSE)/1,0)-IFERROR(VLOOKUP($B300,'Slutlig allokering kvv'!$B$2:$BX$550,MATCH(AA$2,'Slutlig allokering kvv'!$B$1:$BX$1,0),FALSE)/1,0))</f>
        <v>39.059899999999999</v>
      </c>
      <c r="AB300">
        <f>IF($D300="","",IFERROR(VLOOKUP($B300,Kraftvärmeprod!$B$1:$BX$550,MATCH(AB$2,Kraftvärmeprod!$B$1:$VX$1,0),FALSE)/1,0)-IFERROR(VLOOKUP($B300,'Slutlig allokering kvv'!$B$2:$BX$550,MATCH(AB$2,'Slutlig allokering kvv'!$B$1:$BX$1,0),FALSE)/1,0))</f>
        <v>0</v>
      </c>
      <c r="AC300">
        <f>IF($D300="","",IFERROR(VLOOKUP($B300,Kraftvärmeprod!$B$1:$BX$550,MATCH(AC$2,Kraftvärmeprod!$B$1:$VX$1,0),FALSE)/1,0)-IFERROR(VLOOKUP($B300,'Slutlig allokering kvv'!$B$2:$BX$550,MATCH(AC$2,'Slutlig allokering kvv'!$B$1:$BX$1,0),FALSE)/1,0))</f>
        <v>0</v>
      </c>
      <c r="AD300">
        <f>IF($D300="","",IFERROR(VLOOKUP($B300,Kraftvärmeprod!$B$1:$BX$550,MATCH(AD$2,Kraftvärmeprod!$B$1:$VX$1,0),FALSE)/1,0)-IFERROR(VLOOKUP($B300,'Slutlig allokering kvv'!$B$2:$BX$550,MATCH(AD$2,'Slutlig allokering kvv'!$B$1:$BX$1,0),FALSE)/1,0))</f>
        <v>0</v>
      </c>
      <c r="AE300">
        <f>IF($D300="","",IFERROR(VLOOKUP($B300,Miljö!$B$1:$E$550,MATCH("Hjälpel kraftvärme (GWh)",Miljö!$B$1:$E$1,0),FALSE)/1,0)-IFERROR(VLOOKUP($B300,'Slutlig allokering kvv'!$B$2:$BX$549,MATCH(AE$2,'Slutlig allokering kvv'!$B$1:$BX$1,0),FALSE)/1,0))</f>
        <v>13.0718</v>
      </c>
      <c r="AI300" s="274">
        <f t="shared" si="16"/>
        <v>376.72343000000001</v>
      </c>
      <c r="AK300">
        <f>IFERROR(VLOOKUP($B300,'Slutlig allokering kvv'!$B$2:$AX$549,MATCH("Summa slutlig allokerad tillförd energi (utan hjälpel och rökgaskondensering):",'Slutlig allokering kvv'!$B$1:$AX$1,0),FALSE)/1,"")</f>
        <v>335.03256999999996</v>
      </c>
      <c r="AM300" s="275">
        <f>IFERROR(1-VLOOKUP($B300,'Slutlig allokering kvv'!$B$2:$AX$549,MATCH("Andel av bränsle i kvv som allokerats till värme, exklusive rökgaskondensering och hjälpel",'Slutlig allokering kvv'!$B$1:$AX$1,0),FALSE),"")</f>
        <v>0.5292873259937394</v>
      </c>
      <c r="AO300" s="115">
        <f t="shared" si="17"/>
        <v>0.52928732599373951</v>
      </c>
      <c r="AP300" s="276">
        <f t="shared" si="18"/>
        <v>-1.1102230246251565E-16</v>
      </c>
      <c r="AR300" s="115">
        <f t="shared" si="19"/>
        <v>0.47706330321179147</v>
      </c>
    </row>
    <row r="301" spans="1:44">
      <c r="A301" t="s">
        <v>480</v>
      </c>
      <c r="B301" t="s">
        <v>481</v>
      </c>
      <c r="C301" t="str">
        <f>IFERROR(VLOOKUP($B301,Kraftvärmeprod!$B$1:$AH$479,MATCH(C$2,Kraftvärmeprod!$B$1:$AG$1,0),FALSE)/1,"")</f>
        <v/>
      </c>
      <c r="D301" t="str">
        <f>IFERROR(VLOOKUP($B301,Kraftvärmeprod!$B$1:$AH$479,MATCH(D$2,Kraftvärmeprod!$B$1:$AG$1,0),FALSE)/1,"")</f>
        <v/>
      </c>
      <c r="F301" t="str">
        <f>IF($D301="","",IFERROR(VLOOKUP($B301,Kraftvärmeprod!$B$1:$BX$550,MATCH(F$2,Kraftvärmeprod!$B$1:$VX$1,0),FALSE)/1,0)-IFERROR(VLOOKUP($B301,'Slutlig allokering kvv'!$B$2:$BX$550,MATCH(F$2,'Slutlig allokering kvv'!$B$1:$BX$1,0),FALSE)/1,0))</f>
        <v/>
      </c>
      <c r="G301" t="str">
        <f>IF($D301="","",IFERROR(VLOOKUP($B301,Kraftvärmeprod!$B$1:$BX$550,MATCH(G$2,Kraftvärmeprod!$B$1:$VX$1,0),FALSE)/1,0)-IFERROR(VLOOKUP($B301,'Slutlig allokering kvv'!$B$2:$BX$550,MATCH(G$2,'Slutlig allokering kvv'!$B$1:$BX$1,0),FALSE)/1,0))</f>
        <v/>
      </c>
      <c r="H301" t="str">
        <f>IF($D301="","",IFERROR(VLOOKUP($B301,Kraftvärmeprod!$B$1:$BX$550,MATCH(H$2,Kraftvärmeprod!$B$1:$VX$1,0),FALSE)/1,0)-IFERROR(VLOOKUP($B301,'Slutlig allokering kvv'!$B$2:$BX$550,MATCH(H$2,'Slutlig allokering kvv'!$B$1:$BX$1,0),FALSE)/1,0))</f>
        <v/>
      </c>
      <c r="I301" t="str">
        <f>IF($D301="","",IFERROR(VLOOKUP($B301,Kraftvärmeprod!$B$1:$BX$550,MATCH(I$2,Kraftvärmeprod!$B$1:$VX$1,0),FALSE)/1,0)-IFERROR(VLOOKUP($B301,'Slutlig allokering kvv'!$B$2:$BX$550,MATCH(I$2,'Slutlig allokering kvv'!$B$1:$BX$1,0),FALSE)/1,0))</f>
        <v/>
      </c>
      <c r="J301" t="str">
        <f>IF($D301="","",IFERROR(VLOOKUP($B301,Kraftvärmeprod!$B$1:$BX$550,MATCH(J$2,Kraftvärmeprod!$B$1:$VX$1,0),FALSE)/1,0)-IFERROR(VLOOKUP($B301,'Slutlig allokering kvv'!$B$2:$BX$550,MATCH(J$2,'Slutlig allokering kvv'!$B$1:$BX$1,0),FALSE)/1,0))</f>
        <v/>
      </c>
      <c r="K301" t="str">
        <f>IF($D301="","",IFERROR(VLOOKUP($B301,Kraftvärmeprod!$B$1:$BX$550,MATCH(K$2,Kraftvärmeprod!$B$1:$VX$1,0),FALSE)/1,0)-IFERROR(VLOOKUP($B301,'Slutlig allokering kvv'!$B$2:$BX$550,MATCH(K$2,'Slutlig allokering kvv'!$B$1:$BX$1,0),FALSE)/1,0))</f>
        <v/>
      </c>
      <c r="L301" t="str">
        <f>IF($D301="","",IFERROR(VLOOKUP($B301,Kraftvärmeprod!$B$1:$BX$550,MATCH(L$2,Kraftvärmeprod!$B$1:$VX$1,0),FALSE)/1,0)-IFERROR(VLOOKUP($B301,'Slutlig allokering kvv'!$B$2:$BX$550,MATCH(L$2,'Slutlig allokering kvv'!$B$1:$BX$1,0),FALSE)/1,0))</f>
        <v/>
      </c>
      <c r="M301" t="str">
        <f>IF($D301="","",IFERROR(VLOOKUP($B301,Kraftvärmeprod!$B$1:$BX$550,MATCH(M$2,Kraftvärmeprod!$B$1:$VX$1,0),FALSE)/1,0)-IFERROR(VLOOKUP($B301,'Slutlig allokering kvv'!$B$2:$BX$550,MATCH(M$2,'Slutlig allokering kvv'!$B$1:$BX$1,0),FALSE)/1,0))</f>
        <v/>
      </c>
      <c r="N301" t="str">
        <f>IF($D301="","",IFERROR(VLOOKUP($B301,Kraftvärmeprod!$B$1:$BX$550,MATCH(N$2,Kraftvärmeprod!$B$1:$VX$1,0),FALSE)/1,0)-IFERROR(VLOOKUP($B301,'Slutlig allokering kvv'!$B$2:$BX$550,MATCH(N$2,'Slutlig allokering kvv'!$B$1:$BX$1,0),FALSE)/1,0))</f>
        <v/>
      </c>
      <c r="O301" t="str">
        <f>IF($D301="","",IFERROR(VLOOKUP($B301,Kraftvärmeprod!$B$1:$BX$550,MATCH(O$2,Kraftvärmeprod!$B$1:$VX$1,0),FALSE)/1,0)-IFERROR(VLOOKUP($B301,'Slutlig allokering kvv'!$B$2:$BX$550,MATCH(O$2,'Slutlig allokering kvv'!$B$1:$BX$1,0),FALSE)/1,0))</f>
        <v/>
      </c>
      <c r="P301" t="str">
        <f>IF($D301="","",IFERROR(VLOOKUP($B301,Kraftvärmeprod!$B$1:$BX$550,MATCH(P$2,Kraftvärmeprod!$B$1:$VX$1,0),FALSE)/1,0)-IFERROR(VLOOKUP($B301,'Slutlig allokering kvv'!$B$2:$BX$550,MATCH(P$2,'Slutlig allokering kvv'!$B$1:$BX$1,0),FALSE)/1,0))</f>
        <v/>
      </c>
      <c r="Q301" t="str">
        <f>IF($D301="","",IFERROR(VLOOKUP($B301,Kraftvärmeprod!$B$1:$BX$550,MATCH(Q$2,Kraftvärmeprod!$B$1:$VX$1,0),FALSE)/1,0)-IFERROR(VLOOKUP($B301,'Slutlig allokering kvv'!$B$2:$BX$550,MATCH(Q$2,'Slutlig allokering kvv'!$B$1:$BX$1,0),FALSE)/1,0))</f>
        <v/>
      </c>
      <c r="R301" t="str">
        <f>IF($D301="","",IFERROR(VLOOKUP($B301,Kraftvärmeprod!$B$1:$BX$550,MATCH(R$2,Kraftvärmeprod!$B$1:$VX$1,0),FALSE)/1,0)-IFERROR(VLOOKUP($B301,'Slutlig allokering kvv'!$B$2:$BX$550,MATCH(R$2,'Slutlig allokering kvv'!$B$1:$BX$1,0),FALSE)/1,0))</f>
        <v/>
      </c>
      <c r="S301" t="str">
        <f>IF($D301="","",IFERROR(VLOOKUP($B301,Kraftvärmeprod!$B$1:$BX$550,MATCH(S$2,Kraftvärmeprod!$B$1:$VX$1,0),FALSE)/1,0)-IFERROR(VLOOKUP($B301,'Slutlig allokering kvv'!$B$2:$BX$550,MATCH(S$2,'Slutlig allokering kvv'!$B$1:$BX$1,0),FALSE)/1,0))</f>
        <v/>
      </c>
      <c r="T301" t="str">
        <f>IF($D301="","",IFERROR(VLOOKUP($B301,Kraftvärmeprod!$B$1:$BX$550,MATCH(T$2,Kraftvärmeprod!$B$1:$VX$1,0),FALSE)/1,0)-IFERROR(VLOOKUP($B301,'Slutlig allokering kvv'!$B$2:$BX$550,MATCH(T$2,'Slutlig allokering kvv'!$B$1:$BX$1,0),FALSE)/1,0))</f>
        <v/>
      </c>
      <c r="U301" t="str">
        <f>IF($D301="","",IFERROR(VLOOKUP($B301,Kraftvärmeprod!$B$1:$BX$550,MATCH(U$2,Kraftvärmeprod!$B$1:$VX$1,0),FALSE)/1,0)-IFERROR(VLOOKUP($B301,'Slutlig allokering kvv'!$B$2:$BX$550,MATCH(U$2,'Slutlig allokering kvv'!$B$1:$BX$1,0),FALSE)/1,0))</f>
        <v/>
      </c>
      <c r="V301" t="str">
        <f>IF($D301="","",IFERROR(VLOOKUP($B301,Kraftvärmeprod!$B$1:$BX$550,MATCH(V$2,Kraftvärmeprod!$B$1:$VX$1,0),FALSE)/1,0)-IFERROR(VLOOKUP($B301,'Slutlig allokering kvv'!$B$2:$BX$550,MATCH(V$2,'Slutlig allokering kvv'!$B$1:$BX$1,0),FALSE)/1,0))</f>
        <v/>
      </c>
      <c r="W301" t="str">
        <f>IF($D301="","",IFERROR(VLOOKUP($B301,Kraftvärmeprod!$B$1:$BX$550,MATCH(W$2,Kraftvärmeprod!$B$1:$VX$1,0),FALSE)/1,0)-IFERROR(VLOOKUP($B301,'Slutlig allokering kvv'!$B$2:$BX$550,MATCH(W$2,'Slutlig allokering kvv'!$B$1:$BX$1,0),FALSE)/1,0))</f>
        <v/>
      </c>
      <c r="X301" t="str">
        <f>IF($D301="","",IFERROR(VLOOKUP($B301,Kraftvärmeprod!$B$1:$BX$550,MATCH(X$2,Kraftvärmeprod!$B$1:$VX$1,0),FALSE)/1,0)-IFERROR(VLOOKUP($B301,'Slutlig allokering kvv'!$B$2:$BX$550,MATCH(X$2,'Slutlig allokering kvv'!$B$1:$BX$1,0),FALSE)/1,0))</f>
        <v/>
      </c>
      <c r="Y301" t="str">
        <f>IF($D301="","",IFERROR(VLOOKUP($B301,Kraftvärmeprod!$B$1:$BX$550,MATCH(Y$2,Kraftvärmeprod!$B$1:$VX$1,0),FALSE)/1,0)-IFERROR(VLOOKUP($B301,'Slutlig allokering kvv'!$B$2:$BX$550,MATCH(Y$2,'Slutlig allokering kvv'!$B$1:$BX$1,0),FALSE)/1,0))</f>
        <v/>
      </c>
      <c r="Z301" t="str">
        <f>IF($D301="","",IFERROR(VLOOKUP($B301,Kraftvärmeprod!$B$1:$BX$550,MATCH(Z$2,Kraftvärmeprod!$B$1:$VX$1,0),FALSE)/1,0)-IFERROR(VLOOKUP($B301,'Slutlig allokering kvv'!$B$2:$BX$550,MATCH(Z$2,'Slutlig allokering kvv'!$B$1:$BX$1,0),FALSE)/1,0))</f>
        <v/>
      </c>
      <c r="AA301" t="str">
        <f>IF($D301="","",IFERROR(VLOOKUP($B301,Kraftvärmeprod!$B$1:$BX$550,MATCH(AA$2,Kraftvärmeprod!$B$1:$VX$1,0),FALSE)/1,0)-IFERROR(VLOOKUP($B301,'Slutlig allokering kvv'!$B$2:$BX$550,MATCH(AA$2,'Slutlig allokering kvv'!$B$1:$BX$1,0),FALSE)/1,0))</f>
        <v/>
      </c>
      <c r="AB301" t="str">
        <f>IF($D301="","",IFERROR(VLOOKUP($B301,Kraftvärmeprod!$B$1:$BX$550,MATCH(AB$2,Kraftvärmeprod!$B$1:$VX$1,0),FALSE)/1,0)-IFERROR(VLOOKUP($B301,'Slutlig allokering kvv'!$B$2:$BX$550,MATCH(AB$2,'Slutlig allokering kvv'!$B$1:$BX$1,0),FALSE)/1,0))</f>
        <v/>
      </c>
      <c r="AC301" t="str">
        <f>IF($D301="","",IFERROR(VLOOKUP($B301,Kraftvärmeprod!$B$1:$BX$550,MATCH(AC$2,Kraftvärmeprod!$B$1:$VX$1,0),FALSE)/1,0)-IFERROR(VLOOKUP($B301,'Slutlig allokering kvv'!$B$2:$BX$550,MATCH(AC$2,'Slutlig allokering kvv'!$B$1:$BX$1,0),FALSE)/1,0))</f>
        <v/>
      </c>
      <c r="AD301" t="str">
        <f>IF($D301="","",IFERROR(VLOOKUP($B301,Kraftvärmeprod!$B$1:$BX$550,MATCH(AD$2,Kraftvärmeprod!$B$1:$VX$1,0),FALSE)/1,0)-IFERROR(VLOOKUP($B301,'Slutlig allokering kvv'!$B$2:$BX$550,MATCH(AD$2,'Slutlig allokering kvv'!$B$1:$BX$1,0),FALSE)/1,0))</f>
        <v/>
      </c>
      <c r="AE301" t="str">
        <f>IF($D301="","",IFERROR(VLOOKUP($B301,Miljö!$B$1:$E$550,MATCH("Hjälpel kraftvärme (GWh)",Miljö!$B$1:$E$1,0),FALSE)/1,0)-IFERROR(VLOOKUP($B301,'Slutlig allokering kvv'!$B$2:$BX$549,MATCH(AE$2,'Slutlig allokering kvv'!$B$1:$BX$1,0),FALSE)/1,0))</f>
        <v/>
      </c>
      <c r="AI301" s="274">
        <f t="shared" si="16"/>
        <v>0</v>
      </c>
      <c r="AK301">
        <f>IFERROR(VLOOKUP($B301,'Slutlig allokering kvv'!$B$2:$AX$549,MATCH("Summa slutlig allokerad tillförd energi (utan hjälpel och rökgaskondensering):",'Slutlig allokering kvv'!$B$1:$AX$1,0),FALSE)/1,"")</f>
        <v>0</v>
      </c>
      <c r="AM301" s="275" t="str">
        <f>IFERROR(1-VLOOKUP($B301,'Slutlig allokering kvv'!$B$2:$AX$549,MATCH("Andel av bränsle i kvv som allokerats till värme, exklusive rökgaskondensering och hjälpel",'Slutlig allokering kvv'!$B$1:$AX$1,0),FALSE),"")</f>
        <v/>
      </c>
      <c r="AO301" s="115" t="str">
        <f t="shared" si="17"/>
        <v/>
      </c>
      <c r="AP301" s="276" t="str">
        <f t="shared" si="18"/>
        <v/>
      </c>
      <c r="AR301" s="115" t="str">
        <f t="shared" si="19"/>
        <v/>
      </c>
    </row>
    <row r="302" spans="1:44">
      <c r="A302" t="s">
        <v>482</v>
      </c>
      <c r="B302" t="s">
        <v>483</v>
      </c>
      <c r="C302" t="str">
        <f>IFERROR(VLOOKUP($B302,Kraftvärmeprod!$B$1:$AH$479,MATCH(C$2,Kraftvärmeprod!$B$1:$AG$1,0),FALSE)/1,"")</f>
        <v/>
      </c>
      <c r="D302" t="str">
        <f>IFERROR(VLOOKUP($B302,Kraftvärmeprod!$B$1:$AH$479,MATCH(D$2,Kraftvärmeprod!$B$1:$AG$1,0),FALSE)/1,"")</f>
        <v/>
      </c>
      <c r="F302" t="str">
        <f>IF($D302="","",IFERROR(VLOOKUP($B302,Kraftvärmeprod!$B$1:$BX$550,MATCH(F$2,Kraftvärmeprod!$B$1:$VX$1,0),FALSE)/1,0)-IFERROR(VLOOKUP($B302,'Slutlig allokering kvv'!$B$2:$BX$550,MATCH(F$2,'Slutlig allokering kvv'!$B$1:$BX$1,0),FALSE)/1,0))</f>
        <v/>
      </c>
      <c r="G302" t="str">
        <f>IF($D302="","",IFERROR(VLOOKUP($B302,Kraftvärmeprod!$B$1:$BX$550,MATCH(G$2,Kraftvärmeprod!$B$1:$VX$1,0),FALSE)/1,0)-IFERROR(VLOOKUP($B302,'Slutlig allokering kvv'!$B$2:$BX$550,MATCH(G$2,'Slutlig allokering kvv'!$B$1:$BX$1,0),FALSE)/1,0))</f>
        <v/>
      </c>
      <c r="H302" t="str">
        <f>IF($D302="","",IFERROR(VLOOKUP($B302,Kraftvärmeprod!$B$1:$BX$550,MATCH(H$2,Kraftvärmeprod!$B$1:$VX$1,0),FALSE)/1,0)-IFERROR(VLOOKUP($B302,'Slutlig allokering kvv'!$B$2:$BX$550,MATCH(H$2,'Slutlig allokering kvv'!$B$1:$BX$1,0),FALSE)/1,0))</f>
        <v/>
      </c>
      <c r="I302" t="str">
        <f>IF($D302="","",IFERROR(VLOOKUP($B302,Kraftvärmeprod!$B$1:$BX$550,MATCH(I$2,Kraftvärmeprod!$B$1:$VX$1,0),FALSE)/1,0)-IFERROR(VLOOKUP($B302,'Slutlig allokering kvv'!$B$2:$BX$550,MATCH(I$2,'Slutlig allokering kvv'!$B$1:$BX$1,0),FALSE)/1,0))</f>
        <v/>
      </c>
      <c r="J302" t="str">
        <f>IF($D302="","",IFERROR(VLOOKUP($B302,Kraftvärmeprod!$B$1:$BX$550,MATCH(J$2,Kraftvärmeprod!$B$1:$VX$1,0),FALSE)/1,0)-IFERROR(VLOOKUP($B302,'Slutlig allokering kvv'!$B$2:$BX$550,MATCH(J$2,'Slutlig allokering kvv'!$B$1:$BX$1,0),FALSE)/1,0))</f>
        <v/>
      </c>
      <c r="K302" t="str">
        <f>IF($D302="","",IFERROR(VLOOKUP($B302,Kraftvärmeprod!$B$1:$BX$550,MATCH(K$2,Kraftvärmeprod!$B$1:$VX$1,0),FALSE)/1,0)-IFERROR(VLOOKUP($B302,'Slutlig allokering kvv'!$B$2:$BX$550,MATCH(K$2,'Slutlig allokering kvv'!$B$1:$BX$1,0),FALSE)/1,0))</f>
        <v/>
      </c>
      <c r="L302" t="str">
        <f>IF($D302="","",IFERROR(VLOOKUP($B302,Kraftvärmeprod!$B$1:$BX$550,MATCH(L$2,Kraftvärmeprod!$B$1:$VX$1,0),FALSE)/1,0)-IFERROR(VLOOKUP($B302,'Slutlig allokering kvv'!$B$2:$BX$550,MATCH(L$2,'Slutlig allokering kvv'!$B$1:$BX$1,0),FALSE)/1,0))</f>
        <v/>
      </c>
      <c r="M302" t="str">
        <f>IF($D302="","",IFERROR(VLOOKUP($B302,Kraftvärmeprod!$B$1:$BX$550,MATCH(M$2,Kraftvärmeprod!$B$1:$VX$1,0),FALSE)/1,0)-IFERROR(VLOOKUP($B302,'Slutlig allokering kvv'!$B$2:$BX$550,MATCH(M$2,'Slutlig allokering kvv'!$B$1:$BX$1,0),FALSE)/1,0))</f>
        <v/>
      </c>
      <c r="N302" t="str">
        <f>IF($D302="","",IFERROR(VLOOKUP($B302,Kraftvärmeprod!$B$1:$BX$550,MATCH(N$2,Kraftvärmeprod!$B$1:$VX$1,0),FALSE)/1,0)-IFERROR(VLOOKUP($B302,'Slutlig allokering kvv'!$B$2:$BX$550,MATCH(N$2,'Slutlig allokering kvv'!$B$1:$BX$1,0),FALSE)/1,0))</f>
        <v/>
      </c>
      <c r="O302" t="str">
        <f>IF($D302="","",IFERROR(VLOOKUP($B302,Kraftvärmeprod!$B$1:$BX$550,MATCH(O$2,Kraftvärmeprod!$B$1:$VX$1,0),FALSE)/1,0)-IFERROR(VLOOKUP($B302,'Slutlig allokering kvv'!$B$2:$BX$550,MATCH(O$2,'Slutlig allokering kvv'!$B$1:$BX$1,0),FALSE)/1,0))</f>
        <v/>
      </c>
      <c r="P302" t="str">
        <f>IF($D302="","",IFERROR(VLOOKUP($B302,Kraftvärmeprod!$B$1:$BX$550,MATCH(P$2,Kraftvärmeprod!$B$1:$VX$1,0),FALSE)/1,0)-IFERROR(VLOOKUP($B302,'Slutlig allokering kvv'!$B$2:$BX$550,MATCH(P$2,'Slutlig allokering kvv'!$B$1:$BX$1,0),FALSE)/1,0))</f>
        <v/>
      </c>
      <c r="Q302" t="str">
        <f>IF($D302="","",IFERROR(VLOOKUP($B302,Kraftvärmeprod!$B$1:$BX$550,MATCH(Q$2,Kraftvärmeprod!$B$1:$VX$1,0),FALSE)/1,0)-IFERROR(VLOOKUP($B302,'Slutlig allokering kvv'!$B$2:$BX$550,MATCH(Q$2,'Slutlig allokering kvv'!$B$1:$BX$1,0),FALSE)/1,0))</f>
        <v/>
      </c>
      <c r="R302" t="str">
        <f>IF($D302="","",IFERROR(VLOOKUP($B302,Kraftvärmeprod!$B$1:$BX$550,MATCH(R$2,Kraftvärmeprod!$B$1:$VX$1,0),FALSE)/1,0)-IFERROR(VLOOKUP($B302,'Slutlig allokering kvv'!$B$2:$BX$550,MATCH(R$2,'Slutlig allokering kvv'!$B$1:$BX$1,0),FALSE)/1,0))</f>
        <v/>
      </c>
      <c r="S302" t="str">
        <f>IF($D302="","",IFERROR(VLOOKUP($B302,Kraftvärmeprod!$B$1:$BX$550,MATCH(S$2,Kraftvärmeprod!$B$1:$VX$1,0),FALSE)/1,0)-IFERROR(VLOOKUP($B302,'Slutlig allokering kvv'!$B$2:$BX$550,MATCH(S$2,'Slutlig allokering kvv'!$B$1:$BX$1,0),FALSE)/1,0))</f>
        <v/>
      </c>
      <c r="T302" t="str">
        <f>IF($D302="","",IFERROR(VLOOKUP($B302,Kraftvärmeprod!$B$1:$BX$550,MATCH(T$2,Kraftvärmeprod!$B$1:$VX$1,0),FALSE)/1,0)-IFERROR(VLOOKUP($B302,'Slutlig allokering kvv'!$B$2:$BX$550,MATCH(T$2,'Slutlig allokering kvv'!$B$1:$BX$1,0),FALSE)/1,0))</f>
        <v/>
      </c>
      <c r="U302" t="str">
        <f>IF($D302="","",IFERROR(VLOOKUP($B302,Kraftvärmeprod!$B$1:$BX$550,MATCH(U$2,Kraftvärmeprod!$B$1:$VX$1,0),FALSE)/1,0)-IFERROR(VLOOKUP($B302,'Slutlig allokering kvv'!$B$2:$BX$550,MATCH(U$2,'Slutlig allokering kvv'!$B$1:$BX$1,0),FALSE)/1,0))</f>
        <v/>
      </c>
      <c r="V302" t="str">
        <f>IF($D302="","",IFERROR(VLOOKUP($B302,Kraftvärmeprod!$B$1:$BX$550,MATCH(V$2,Kraftvärmeprod!$B$1:$VX$1,0),FALSE)/1,0)-IFERROR(VLOOKUP($B302,'Slutlig allokering kvv'!$B$2:$BX$550,MATCH(V$2,'Slutlig allokering kvv'!$B$1:$BX$1,0),FALSE)/1,0))</f>
        <v/>
      </c>
      <c r="W302" t="str">
        <f>IF($D302="","",IFERROR(VLOOKUP($B302,Kraftvärmeprod!$B$1:$BX$550,MATCH(W$2,Kraftvärmeprod!$B$1:$VX$1,0),FALSE)/1,0)-IFERROR(VLOOKUP($B302,'Slutlig allokering kvv'!$B$2:$BX$550,MATCH(W$2,'Slutlig allokering kvv'!$B$1:$BX$1,0),FALSE)/1,0))</f>
        <v/>
      </c>
      <c r="X302" t="str">
        <f>IF($D302="","",IFERROR(VLOOKUP($B302,Kraftvärmeprod!$B$1:$BX$550,MATCH(X$2,Kraftvärmeprod!$B$1:$VX$1,0),FALSE)/1,0)-IFERROR(VLOOKUP($B302,'Slutlig allokering kvv'!$B$2:$BX$550,MATCH(X$2,'Slutlig allokering kvv'!$B$1:$BX$1,0),FALSE)/1,0))</f>
        <v/>
      </c>
      <c r="Y302" t="str">
        <f>IF($D302="","",IFERROR(VLOOKUP($B302,Kraftvärmeprod!$B$1:$BX$550,MATCH(Y$2,Kraftvärmeprod!$B$1:$VX$1,0),FALSE)/1,0)-IFERROR(VLOOKUP($B302,'Slutlig allokering kvv'!$B$2:$BX$550,MATCH(Y$2,'Slutlig allokering kvv'!$B$1:$BX$1,0),FALSE)/1,0))</f>
        <v/>
      </c>
      <c r="Z302" t="str">
        <f>IF($D302="","",IFERROR(VLOOKUP($B302,Kraftvärmeprod!$B$1:$BX$550,MATCH(Z$2,Kraftvärmeprod!$B$1:$VX$1,0),FALSE)/1,0)-IFERROR(VLOOKUP($B302,'Slutlig allokering kvv'!$B$2:$BX$550,MATCH(Z$2,'Slutlig allokering kvv'!$B$1:$BX$1,0),FALSE)/1,0))</f>
        <v/>
      </c>
      <c r="AA302" t="str">
        <f>IF($D302="","",IFERROR(VLOOKUP($B302,Kraftvärmeprod!$B$1:$BX$550,MATCH(AA$2,Kraftvärmeprod!$B$1:$VX$1,0),FALSE)/1,0)-IFERROR(VLOOKUP($B302,'Slutlig allokering kvv'!$B$2:$BX$550,MATCH(AA$2,'Slutlig allokering kvv'!$B$1:$BX$1,0),FALSE)/1,0))</f>
        <v/>
      </c>
      <c r="AB302" t="str">
        <f>IF($D302="","",IFERROR(VLOOKUP($B302,Kraftvärmeprod!$B$1:$BX$550,MATCH(AB$2,Kraftvärmeprod!$B$1:$VX$1,0),FALSE)/1,0)-IFERROR(VLOOKUP($B302,'Slutlig allokering kvv'!$B$2:$BX$550,MATCH(AB$2,'Slutlig allokering kvv'!$B$1:$BX$1,0),FALSE)/1,0))</f>
        <v/>
      </c>
      <c r="AC302" t="str">
        <f>IF($D302="","",IFERROR(VLOOKUP($B302,Kraftvärmeprod!$B$1:$BX$550,MATCH(AC$2,Kraftvärmeprod!$B$1:$VX$1,0),FALSE)/1,0)-IFERROR(VLOOKUP($B302,'Slutlig allokering kvv'!$B$2:$BX$550,MATCH(AC$2,'Slutlig allokering kvv'!$B$1:$BX$1,0),FALSE)/1,0))</f>
        <v/>
      </c>
      <c r="AD302" t="str">
        <f>IF($D302="","",IFERROR(VLOOKUP($B302,Kraftvärmeprod!$B$1:$BX$550,MATCH(AD$2,Kraftvärmeprod!$B$1:$VX$1,0),FALSE)/1,0)-IFERROR(VLOOKUP($B302,'Slutlig allokering kvv'!$B$2:$BX$550,MATCH(AD$2,'Slutlig allokering kvv'!$B$1:$BX$1,0),FALSE)/1,0))</f>
        <v/>
      </c>
      <c r="AE302" t="str">
        <f>IF($D302="","",IFERROR(VLOOKUP($B302,Miljö!$B$1:$E$550,MATCH("Hjälpel kraftvärme (GWh)",Miljö!$B$1:$E$1,0),FALSE)/1,0)-IFERROR(VLOOKUP($B302,'Slutlig allokering kvv'!$B$2:$BX$549,MATCH(AE$2,'Slutlig allokering kvv'!$B$1:$BX$1,0),FALSE)/1,0))</f>
        <v/>
      </c>
      <c r="AI302" s="274">
        <f t="shared" si="16"/>
        <v>0</v>
      </c>
      <c r="AK302">
        <f>IFERROR(VLOOKUP($B302,'Slutlig allokering kvv'!$B$2:$AX$549,MATCH("Summa slutlig allokerad tillförd energi (utan hjälpel och rökgaskondensering):",'Slutlig allokering kvv'!$B$1:$AX$1,0),FALSE)/1,"")</f>
        <v>0</v>
      </c>
      <c r="AM302" s="275" t="str">
        <f>IFERROR(1-VLOOKUP($B302,'Slutlig allokering kvv'!$B$2:$AX$549,MATCH("Andel av bränsle i kvv som allokerats till värme, exklusive rökgaskondensering och hjälpel",'Slutlig allokering kvv'!$B$1:$AX$1,0),FALSE),"")</f>
        <v/>
      </c>
      <c r="AO302" s="115" t="str">
        <f t="shared" si="17"/>
        <v/>
      </c>
      <c r="AP302" s="276" t="str">
        <f t="shared" si="18"/>
        <v/>
      </c>
      <c r="AR302" s="115" t="str">
        <f t="shared" si="19"/>
        <v/>
      </c>
    </row>
    <row r="303" spans="1:44">
      <c r="A303" t="s">
        <v>482</v>
      </c>
      <c r="B303" t="s">
        <v>484</v>
      </c>
      <c r="C303">
        <f>IFERROR(VLOOKUP($B303,Kraftvärmeprod!$B$1:$AH$479,MATCH(C$2,Kraftvärmeprod!$B$1:$AG$1,0),FALSE)/1,"")</f>
        <v>113.759</v>
      </c>
      <c r="D303">
        <f>IFERROR(VLOOKUP($B303,Kraftvärmeprod!$B$1:$AH$479,MATCH(D$2,Kraftvärmeprod!$B$1:$AG$1,0),FALSE)/1,"")</f>
        <v>27.163</v>
      </c>
      <c r="F303">
        <f>IF($D303="","",IFERROR(VLOOKUP($B303,Kraftvärmeprod!$B$1:$BX$550,MATCH(F$2,Kraftvärmeprod!$B$1:$VX$1,0),FALSE)/1,0)-IFERROR(VLOOKUP($B303,'Slutlig allokering kvv'!$B$2:$BX$550,MATCH(F$2,'Slutlig allokering kvv'!$B$1:$BX$1,0),FALSE)/1,0))</f>
        <v>0</v>
      </c>
      <c r="G303">
        <f>IF($D303="","",IFERROR(VLOOKUP($B303,Kraftvärmeprod!$B$1:$BX$550,MATCH(G$2,Kraftvärmeprod!$B$1:$VX$1,0),FALSE)/1,0)-IFERROR(VLOOKUP($B303,'Slutlig allokering kvv'!$B$2:$BX$550,MATCH(G$2,'Slutlig allokering kvv'!$B$1:$BX$1,0),FALSE)/1,0))</f>
        <v>0</v>
      </c>
      <c r="H303">
        <f>IF($D303="","",IFERROR(VLOOKUP($B303,Kraftvärmeprod!$B$1:$BX$550,MATCH(H$2,Kraftvärmeprod!$B$1:$VX$1,0),FALSE)/1,0)-IFERROR(VLOOKUP($B303,'Slutlig allokering kvv'!$B$2:$BX$550,MATCH(H$2,'Slutlig allokering kvv'!$B$1:$BX$1,0),FALSE)/1,0))</f>
        <v>0</v>
      </c>
      <c r="I303">
        <f>IF($D303="","",IFERROR(VLOOKUP($B303,Kraftvärmeprod!$B$1:$BX$550,MATCH(I$2,Kraftvärmeprod!$B$1:$VX$1,0),FALSE)/1,0)-IFERROR(VLOOKUP($B303,'Slutlig allokering kvv'!$B$2:$BX$550,MATCH(I$2,'Slutlig allokering kvv'!$B$1:$BX$1,0),FALSE)/1,0))</f>
        <v>0</v>
      </c>
      <c r="J303">
        <f>IF($D303="","",IFERROR(VLOOKUP($B303,Kraftvärmeprod!$B$1:$BX$550,MATCH(J$2,Kraftvärmeprod!$B$1:$VX$1,0),FALSE)/1,0)-IFERROR(VLOOKUP($B303,'Slutlig allokering kvv'!$B$2:$BX$550,MATCH(J$2,'Slutlig allokering kvv'!$B$1:$BX$1,0),FALSE)/1,0))</f>
        <v>0</v>
      </c>
      <c r="K303">
        <f>IF($D303="","",IFERROR(VLOOKUP($B303,Kraftvärmeprod!$B$1:$BX$550,MATCH(K$2,Kraftvärmeprod!$B$1:$VX$1,0),FALSE)/1,0)-IFERROR(VLOOKUP($B303,'Slutlig allokering kvv'!$B$2:$BX$550,MATCH(K$2,'Slutlig allokering kvv'!$B$1:$BX$1,0),FALSE)/1,0))</f>
        <v>0</v>
      </c>
      <c r="L303">
        <f>IF($D303="","",IFERROR(VLOOKUP($B303,Kraftvärmeprod!$B$1:$BX$550,MATCH(L$2,Kraftvärmeprod!$B$1:$VX$1,0),FALSE)/1,0)-IFERROR(VLOOKUP($B303,'Slutlig allokering kvv'!$B$2:$BX$550,MATCH(L$2,'Slutlig allokering kvv'!$B$1:$BX$1,0),FALSE)/1,0))</f>
        <v>2.4652599999999998</v>
      </c>
      <c r="M303">
        <f>IF($D303="","",IFERROR(VLOOKUP($B303,Kraftvärmeprod!$B$1:$BX$550,MATCH(M$2,Kraftvärmeprod!$B$1:$VX$1,0),FALSE)/1,0)-IFERROR(VLOOKUP($B303,'Slutlig allokering kvv'!$B$2:$BX$550,MATCH(M$2,'Slutlig allokering kvv'!$B$1:$BX$1,0),FALSE)/1,0))</f>
        <v>0</v>
      </c>
      <c r="N303">
        <f>IF($D303="","",IFERROR(VLOOKUP($B303,Kraftvärmeprod!$B$1:$BX$550,MATCH(N$2,Kraftvärmeprod!$B$1:$VX$1,0),FALSE)/1,0)-IFERROR(VLOOKUP($B303,'Slutlig allokering kvv'!$B$2:$BX$550,MATCH(N$2,'Slutlig allokering kvv'!$B$1:$BX$1,0),FALSE)/1,0))</f>
        <v>0.17184300000000002</v>
      </c>
      <c r="O303">
        <f>IF($D303="","",IFERROR(VLOOKUP($B303,Kraftvärmeprod!$B$1:$BX$550,MATCH(O$2,Kraftvärmeprod!$B$1:$VX$1,0),FALSE)/1,0)-IFERROR(VLOOKUP($B303,'Slutlig allokering kvv'!$B$2:$BX$550,MATCH(O$2,'Slutlig allokering kvv'!$B$1:$BX$1,0),FALSE)/1,0))</f>
        <v>0</v>
      </c>
      <c r="P303">
        <f>IF($D303="","",IFERROR(VLOOKUP($B303,Kraftvärmeprod!$B$1:$BX$550,MATCH(P$2,Kraftvärmeprod!$B$1:$VX$1,0),FALSE)/1,0)-IFERROR(VLOOKUP($B303,'Slutlig allokering kvv'!$B$2:$BX$550,MATCH(P$2,'Slutlig allokering kvv'!$B$1:$BX$1,0),FALSE)/1,0))</f>
        <v>0</v>
      </c>
      <c r="Q303">
        <f>IF($D303="","",IFERROR(VLOOKUP($B303,Kraftvärmeprod!$B$1:$BX$550,MATCH(Q$2,Kraftvärmeprod!$B$1:$VX$1,0),FALSE)/1,0)-IFERROR(VLOOKUP($B303,'Slutlig allokering kvv'!$B$2:$BX$550,MATCH(Q$2,'Slutlig allokering kvv'!$B$1:$BX$1,0),FALSE)/1,0))</f>
        <v>0</v>
      </c>
      <c r="R303">
        <f>IF($D303="","",IFERROR(VLOOKUP($B303,Kraftvärmeprod!$B$1:$BX$550,MATCH(R$2,Kraftvärmeprod!$B$1:$VX$1,0),FALSE)/1,0)-IFERROR(VLOOKUP($B303,'Slutlig allokering kvv'!$B$2:$BX$550,MATCH(R$2,'Slutlig allokering kvv'!$B$1:$BX$1,0),FALSE)/1,0))</f>
        <v>0</v>
      </c>
      <c r="S303">
        <f>IF($D303="","",IFERROR(VLOOKUP($B303,Kraftvärmeprod!$B$1:$BX$550,MATCH(S$2,Kraftvärmeprod!$B$1:$VX$1,0),FALSE)/1,0)-IFERROR(VLOOKUP($B303,'Slutlig allokering kvv'!$B$2:$BX$550,MATCH(S$2,'Slutlig allokering kvv'!$B$1:$BX$1,0),FALSE)/1,0))</f>
        <v>0</v>
      </c>
      <c r="T303">
        <f>IF($D303="","",IFERROR(VLOOKUP($B303,Kraftvärmeprod!$B$1:$BX$550,MATCH(T$2,Kraftvärmeprod!$B$1:$VX$1,0),FALSE)/1,0)-IFERROR(VLOOKUP($B303,'Slutlig allokering kvv'!$B$2:$BX$550,MATCH(T$2,'Slutlig allokering kvv'!$B$1:$BX$1,0),FALSE)/1,0))</f>
        <v>0</v>
      </c>
      <c r="U303">
        <f>IF($D303="","",IFERROR(VLOOKUP($B303,Kraftvärmeprod!$B$1:$BX$550,MATCH(U$2,Kraftvärmeprod!$B$1:$VX$1,0),FALSE)/1,0)-IFERROR(VLOOKUP($B303,'Slutlig allokering kvv'!$B$2:$BX$550,MATCH(U$2,'Slutlig allokering kvv'!$B$1:$BX$1,0),FALSE)/1,0))</f>
        <v>0</v>
      </c>
      <c r="V303">
        <f>IF($D303="","",IFERROR(VLOOKUP($B303,Kraftvärmeprod!$B$1:$BX$550,MATCH(V$2,Kraftvärmeprod!$B$1:$VX$1,0),FALSE)/1,0)-IFERROR(VLOOKUP($B303,'Slutlig allokering kvv'!$B$2:$BX$550,MATCH(V$2,'Slutlig allokering kvv'!$B$1:$BX$1,0),FALSE)/1,0))</f>
        <v>59.763100000000009</v>
      </c>
      <c r="W303">
        <f>IF($D303="","",IFERROR(VLOOKUP($B303,Kraftvärmeprod!$B$1:$BX$550,MATCH(W$2,Kraftvärmeprod!$B$1:$VX$1,0),FALSE)/1,0)-IFERROR(VLOOKUP($B303,'Slutlig allokering kvv'!$B$2:$BX$550,MATCH(W$2,'Slutlig allokering kvv'!$B$1:$BX$1,0),FALSE)/1,0))</f>
        <v>0</v>
      </c>
      <c r="X303">
        <f>IF($D303="","",IFERROR(VLOOKUP($B303,Kraftvärmeprod!$B$1:$BX$550,MATCH(X$2,Kraftvärmeprod!$B$1:$VX$1,0),FALSE)/1,0)-IFERROR(VLOOKUP($B303,'Slutlig allokering kvv'!$B$2:$BX$550,MATCH(X$2,'Slutlig allokering kvv'!$B$1:$BX$1,0),FALSE)/1,0))</f>
        <v>3.777910000000001E-2</v>
      </c>
      <c r="Y303">
        <f>IF($D303="","",IFERROR(VLOOKUP($B303,Kraftvärmeprod!$B$1:$BX$550,MATCH(Y$2,Kraftvärmeprod!$B$1:$VX$1,0),FALSE)/1,0)-IFERROR(VLOOKUP($B303,'Slutlig allokering kvv'!$B$2:$BX$550,MATCH(Y$2,'Slutlig allokering kvv'!$B$1:$BX$1,0),FALSE)/1,0))</f>
        <v>0</v>
      </c>
      <c r="Z303">
        <f>IF($D303="","",IFERROR(VLOOKUP($B303,Kraftvärmeprod!$B$1:$BX$550,MATCH(Z$2,Kraftvärmeprod!$B$1:$VX$1,0),FALSE)/1,0)-IFERROR(VLOOKUP($B303,'Slutlig allokering kvv'!$B$2:$BX$550,MATCH(Z$2,'Slutlig allokering kvv'!$B$1:$BX$1,0),FALSE)/1,0))</f>
        <v>0</v>
      </c>
      <c r="AA303">
        <f>IF($D303="","",IFERROR(VLOOKUP($B303,Kraftvärmeprod!$B$1:$BX$550,MATCH(AA$2,Kraftvärmeprod!$B$1:$VX$1,0),FALSE)/1,0)-IFERROR(VLOOKUP($B303,'Slutlig allokering kvv'!$B$2:$BX$550,MATCH(AA$2,'Slutlig allokering kvv'!$B$1:$BX$1,0),FALSE)/1,0))</f>
        <v>0</v>
      </c>
      <c r="AB303">
        <f>IF($D303="","",IFERROR(VLOOKUP($B303,Kraftvärmeprod!$B$1:$BX$550,MATCH(AB$2,Kraftvärmeprod!$B$1:$VX$1,0),FALSE)/1,0)-IFERROR(VLOOKUP($B303,'Slutlig allokering kvv'!$B$2:$BX$550,MATCH(AB$2,'Slutlig allokering kvv'!$B$1:$BX$1,0),FALSE)/1,0))</f>
        <v>0</v>
      </c>
      <c r="AC303">
        <f>IF($D303="","",IFERROR(VLOOKUP($B303,Kraftvärmeprod!$B$1:$BX$550,MATCH(AC$2,Kraftvärmeprod!$B$1:$VX$1,0),FALSE)/1,0)-IFERROR(VLOOKUP($B303,'Slutlig allokering kvv'!$B$2:$BX$550,MATCH(AC$2,'Slutlig allokering kvv'!$B$1:$BX$1,0),FALSE)/1,0))</f>
        <v>0</v>
      </c>
      <c r="AD303">
        <f>IF($D303="","",IFERROR(VLOOKUP($B303,Kraftvärmeprod!$B$1:$BX$550,MATCH(AD$2,Kraftvärmeprod!$B$1:$VX$1,0),FALSE)/1,0)-IFERROR(VLOOKUP($B303,'Slutlig allokering kvv'!$B$2:$BX$550,MATCH(AD$2,'Slutlig allokering kvv'!$B$1:$BX$1,0),FALSE)/1,0))</f>
        <v>0</v>
      </c>
      <c r="AE303">
        <f>IF($D303="","",IFERROR(VLOOKUP($B303,Miljö!$B$1:$E$550,MATCH("Hjälpel kraftvärme (GWh)",Miljö!$B$1:$E$1,0),FALSE)/1,0)-IFERROR(VLOOKUP($B303,'Slutlig allokering kvv'!$B$2:$BX$549,MATCH(AE$2,'Slutlig allokering kvv'!$B$1:$BX$1,0),FALSE)/1,0))</f>
        <v>1.1544499999999998</v>
      </c>
      <c r="AI303" s="274">
        <f t="shared" si="16"/>
        <v>62.437982100000006</v>
      </c>
      <c r="AK303">
        <f>IFERROR(VLOOKUP($B303,'Slutlig allokering kvv'!$B$2:$AX$549,MATCH("Summa slutlig allokerad tillförd energi (utan hjälpel och rökgaskondensering):",'Slutlig allokering kvv'!$B$1:$AX$1,0),FALSE)/1,"")</f>
        <v>100.3570179</v>
      </c>
      <c r="AM303" s="275">
        <f>IFERROR(1-VLOOKUP($B303,'Slutlig allokering kvv'!$B$2:$AX$549,MATCH("Andel av bränsle i kvv som allokerats till värme, exklusive rökgaskondensering och hjälpel",'Slutlig allokering kvv'!$B$1:$AX$1,0),FALSE),"")</f>
        <v>0.38353746798120336</v>
      </c>
      <c r="AO303" s="115">
        <f t="shared" si="17"/>
        <v>0.38353746798120336</v>
      </c>
      <c r="AP303" s="276">
        <f t="shared" si="18"/>
        <v>0</v>
      </c>
      <c r="AR303" s="115">
        <f t="shared" si="19"/>
        <v>0.4271420215110785</v>
      </c>
    </row>
    <row r="304" spans="1:44">
      <c r="A304" t="s">
        <v>482</v>
      </c>
      <c r="B304" t="s">
        <v>485</v>
      </c>
      <c r="C304" t="str">
        <f>IFERROR(VLOOKUP($B304,Kraftvärmeprod!$B$1:$AH$479,MATCH(C$2,Kraftvärmeprod!$B$1:$AG$1,0),FALSE)/1,"")</f>
        <v/>
      </c>
      <c r="D304" t="str">
        <f>IFERROR(VLOOKUP($B304,Kraftvärmeprod!$B$1:$AH$479,MATCH(D$2,Kraftvärmeprod!$B$1:$AG$1,0),FALSE)/1,"")</f>
        <v/>
      </c>
      <c r="F304" t="str">
        <f>IF($D304="","",IFERROR(VLOOKUP($B304,Kraftvärmeprod!$B$1:$BX$550,MATCH(F$2,Kraftvärmeprod!$B$1:$VX$1,0),FALSE)/1,0)-IFERROR(VLOOKUP($B304,'Slutlig allokering kvv'!$B$2:$BX$550,MATCH(F$2,'Slutlig allokering kvv'!$B$1:$BX$1,0),FALSE)/1,0))</f>
        <v/>
      </c>
      <c r="G304" t="str">
        <f>IF($D304="","",IFERROR(VLOOKUP($B304,Kraftvärmeprod!$B$1:$BX$550,MATCH(G$2,Kraftvärmeprod!$B$1:$VX$1,0),FALSE)/1,0)-IFERROR(VLOOKUP($B304,'Slutlig allokering kvv'!$B$2:$BX$550,MATCH(G$2,'Slutlig allokering kvv'!$B$1:$BX$1,0),FALSE)/1,0))</f>
        <v/>
      </c>
      <c r="H304" t="str">
        <f>IF($D304="","",IFERROR(VLOOKUP($B304,Kraftvärmeprod!$B$1:$BX$550,MATCH(H$2,Kraftvärmeprod!$B$1:$VX$1,0),FALSE)/1,0)-IFERROR(VLOOKUP($B304,'Slutlig allokering kvv'!$B$2:$BX$550,MATCH(H$2,'Slutlig allokering kvv'!$B$1:$BX$1,0),FALSE)/1,0))</f>
        <v/>
      </c>
      <c r="I304" t="str">
        <f>IF($D304="","",IFERROR(VLOOKUP($B304,Kraftvärmeprod!$B$1:$BX$550,MATCH(I$2,Kraftvärmeprod!$B$1:$VX$1,0),FALSE)/1,0)-IFERROR(VLOOKUP($B304,'Slutlig allokering kvv'!$B$2:$BX$550,MATCH(I$2,'Slutlig allokering kvv'!$B$1:$BX$1,0),FALSE)/1,0))</f>
        <v/>
      </c>
      <c r="J304" t="str">
        <f>IF($D304="","",IFERROR(VLOOKUP($B304,Kraftvärmeprod!$B$1:$BX$550,MATCH(J$2,Kraftvärmeprod!$B$1:$VX$1,0),FALSE)/1,0)-IFERROR(VLOOKUP($B304,'Slutlig allokering kvv'!$B$2:$BX$550,MATCH(J$2,'Slutlig allokering kvv'!$B$1:$BX$1,0),FALSE)/1,0))</f>
        <v/>
      </c>
      <c r="K304" t="str">
        <f>IF($D304="","",IFERROR(VLOOKUP($B304,Kraftvärmeprod!$B$1:$BX$550,MATCH(K$2,Kraftvärmeprod!$B$1:$VX$1,0),FALSE)/1,0)-IFERROR(VLOOKUP($B304,'Slutlig allokering kvv'!$B$2:$BX$550,MATCH(K$2,'Slutlig allokering kvv'!$B$1:$BX$1,0),FALSE)/1,0))</f>
        <v/>
      </c>
      <c r="L304" t="str">
        <f>IF($D304="","",IFERROR(VLOOKUP($B304,Kraftvärmeprod!$B$1:$BX$550,MATCH(L$2,Kraftvärmeprod!$B$1:$VX$1,0),FALSE)/1,0)-IFERROR(VLOOKUP($B304,'Slutlig allokering kvv'!$B$2:$BX$550,MATCH(L$2,'Slutlig allokering kvv'!$B$1:$BX$1,0),FALSE)/1,0))</f>
        <v/>
      </c>
      <c r="M304" t="str">
        <f>IF($D304="","",IFERROR(VLOOKUP($B304,Kraftvärmeprod!$B$1:$BX$550,MATCH(M$2,Kraftvärmeprod!$B$1:$VX$1,0),FALSE)/1,0)-IFERROR(VLOOKUP($B304,'Slutlig allokering kvv'!$B$2:$BX$550,MATCH(M$2,'Slutlig allokering kvv'!$B$1:$BX$1,0),FALSE)/1,0))</f>
        <v/>
      </c>
      <c r="N304" t="str">
        <f>IF($D304="","",IFERROR(VLOOKUP($B304,Kraftvärmeprod!$B$1:$BX$550,MATCH(N$2,Kraftvärmeprod!$B$1:$VX$1,0),FALSE)/1,0)-IFERROR(VLOOKUP($B304,'Slutlig allokering kvv'!$B$2:$BX$550,MATCH(N$2,'Slutlig allokering kvv'!$B$1:$BX$1,0),FALSE)/1,0))</f>
        <v/>
      </c>
      <c r="O304" t="str">
        <f>IF($D304="","",IFERROR(VLOOKUP($B304,Kraftvärmeprod!$B$1:$BX$550,MATCH(O$2,Kraftvärmeprod!$B$1:$VX$1,0),FALSE)/1,0)-IFERROR(VLOOKUP($B304,'Slutlig allokering kvv'!$B$2:$BX$550,MATCH(O$2,'Slutlig allokering kvv'!$B$1:$BX$1,0),FALSE)/1,0))</f>
        <v/>
      </c>
      <c r="P304" t="str">
        <f>IF($D304="","",IFERROR(VLOOKUP($B304,Kraftvärmeprod!$B$1:$BX$550,MATCH(P$2,Kraftvärmeprod!$B$1:$VX$1,0),FALSE)/1,0)-IFERROR(VLOOKUP($B304,'Slutlig allokering kvv'!$B$2:$BX$550,MATCH(P$2,'Slutlig allokering kvv'!$B$1:$BX$1,0),FALSE)/1,0))</f>
        <v/>
      </c>
      <c r="Q304" t="str">
        <f>IF($D304="","",IFERROR(VLOOKUP($B304,Kraftvärmeprod!$B$1:$BX$550,MATCH(Q$2,Kraftvärmeprod!$B$1:$VX$1,0),FALSE)/1,0)-IFERROR(VLOOKUP($B304,'Slutlig allokering kvv'!$B$2:$BX$550,MATCH(Q$2,'Slutlig allokering kvv'!$B$1:$BX$1,0),FALSE)/1,0))</f>
        <v/>
      </c>
      <c r="R304" t="str">
        <f>IF($D304="","",IFERROR(VLOOKUP($B304,Kraftvärmeprod!$B$1:$BX$550,MATCH(R$2,Kraftvärmeprod!$B$1:$VX$1,0),FALSE)/1,0)-IFERROR(VLOOKUP($B304,'Slutlig allokering kvv'!$B$2:$BX$550,MATCH(R$2,'Slutlig allokering kvv'!$B$1:$BX$1,0),FALSE)/1,0))</f>
        <v/>
      </c>
      <c r="S304" t="str">
        <f>IF($D304="","",IFERROR(VLOOKUP($B304,Kraftvärmeprod!$B$1:$BX$550,MATCH(S$2,Kraftvärmeprod!$B$1:$VX$1,0),FALSE)/1,0)-IFERROR(VLOOKUP($B304,'Slutlig allokering kvv'!$B$2:$BX$550,MATCH(S$2,'Slutlig allokering kvv'!$B$1:$BX$1,0),FALSE)/1,0))</f>
        <v/>
      </c>
      <c r="T304" t="str">
        <f>IF($D304="","",IFERROR(VLOOKUP($B304,Kraftvärmeprod!$B$1:$BX$550,MATCH(T$2,Kraftvärmeprod!$B$1:$VX$1,0),FALSE)/1,0)-IFERROR(VLOOKUP($B304,'Slutlig allokering kvv'!$B$2:$BX$550,MATCH(T$2,'Slutlig allokering kvv'!$B$1:$BX$1,0),FALSE)/1,0))</f>
        <v/>
      </c>
      <c r="U304" t="str">
        <f>IF($D304="","",IFERROR(VLOOKUP($B304,Kraftvärmeprod!$B$1:$BX$550,MATCH(U$2,Kraftvärmeprod!$B$1:$VX$1,0),FALSE)/1,0)-IFERROR(VLOOKUP($B304,'Slutlig allokering kvv'!$B$2:$BX$550,MATCH(U$2,'Slutlig allokering kvv'!$B$1:$BX$1,0),FALSE)/1,0))</f>
        <v/>
      </c>
      <c r="V304" t="str">
        <f>IF($D304="","",IFERROR(VLOOKUP($B304,Kraftvärmeprod!$B$1:$BX$550,MATCH(V$2,Kraftvärmeprod!$B$1:$VX$1,0),FALSE)/1,0)-IFERROR(VLOOKUP($B304,'Slutlig allokering kvv'!$B$2:$BX$550,MATCH(V$2,'Slutlig allokering kvv'!$B$1:$BX$1,0),FALSE)/1,0))</f>
        <v/>
      </c>
      <c r="W304" t="str">
        <f>IF($D304="","",IFERROR(VLOOKUP($B304,Kraftvärmeprod!$B$1:$BX$550,MATCH(W$2,Kraftvärmeprod!$B$1:$VX$1,0),FALSE)/1,0)-IFERROR(VLOOKUP($B304,'Slutlig allokering kvv'!$B$2:$BX$550,MATCH(W$2,'Slutlig allokering kvv'!$B$1:$BX$1,0),FALSE)/1,0))</f>
        <v/>
      </c>
      <c r="X304" t="str">
        <f>IF($D304="","",IFERROR(VLOOKUP($B304,Kraftvärmeprod!$B$1:$BX$550,MATCH(X$2,Kraftvärmeprod!$B$1:$VX$1,0),FALSE)/1,0)-IFERROR(VLOOKUP($B304,'Slutlig allokering kvv'!$B$2:$BX$550,MATCH(X$2,'Slutlig allokering kvv'!$B$1:$BX$1,0),FALSE)/1,0))</f>
        <v/>
      </c>
      <c r="Y304" t="str">
        <f>IF($D304="","",IFERROR(VLOOKUP($B304,Kraftvärmeprod!$B$1:$BX$550,MATCH(Y$2,Kraftvärmeprod!$B$1:$VX$1,0),FALSE)/1,0)-IFERROR(VLOOKUP($B304,'Slutlig allokering kvv'!$B$2:$BX$550,MATCH(Y$2,'Slutlig allokering kvv'!$B$1:$BX$1,0),FALSE)/1,0))</f>
        <v/>
      </c>
      <c r="Z304" t="str">
        <f>IF($D304="","",IFERROR(VLOOKUP($B304,Kraftvärmeprod!$B$1:$BX$550,MATCH(Z$2,Kraftvärmeprod!$B$1:$VX$1,0),FALSE)/1,0)-IFERROR(VLOOKUP($B304,'Slutlig allokering kvv'!$B$2:$BX$550,MATCH(Z$2,'Slutlig allokering kvv'!$B$1:$BX$1,0),FALSE)/1,0))</f>
        <v/>
      </c>
      <c r="AA304" t="str">
        <f>IF($D304="","",IFERROR(VLOOKUP($B304,Kraftvärmeprod!$B$1:$BX$550,MATCH(AA$2,Kraftvärmeprod!$B$1:$VX$1,0),FALSE)/1,0)-IFERROR(VLOOKUP($B304,'Slutlig allokering kvv'!$B$2:$BX$550,MATCH(AA$2,'Slutlig allokering kvv'!$B$1:$BX$1,0),FALSE)/1,0))</f>
        <v/>
      </c>
      <c r="AB304" t="str">
        <f>IF($D304="","",IFERROR(VLOOKUP($B304,Kraftvärmeprod!$B$1:$BX$550,MATCH(AB$2,Kraftvärmeprod!$B$1:$VX$1,0),FALSE)/1,0)-IFERROR(VLOOKUP($B304,'Slutlig allokering kvv'!$B$2:$BX$550,MATCH(AB$2,'Slutlig allokering kvv'!$B$1:$BX$1,0),FALSE)/1,0))</f>
        <v/>
      </c>
      <c r="AC304" t="str">
        <f>IF($D304="","",IFERROR(VLOOKUP($B304,Kraftvärmeprod!$B$1:$BX$550,MATCH(AC$2,Kraftvärmeprod!$B$1:$VX$1,0),FALSE)/1,0)-IFERROR(VLOOKUP($B304,'Slutlig allokering kvv'!$B$2:$BX$550,MATCH(AC$2,'Slutlig allokering kvv'!$B$1:$BX$1,0),FALSE)/1,0))</f>
        <v/>
      </c>
      <c r="AD304" t="str">
        <f>IF($D304="","",IFERROR(VLOOKUP($B304,Kraftvärmeprod!$B$1:$BX$550,MATCH(AD$2,Kraftvärmeprod!$B$1:$VX$1,0),FALSE)/1,0)-IFERROR(VLOOKUP($B304,'Slutlig allokering kvv'!$B$2:$BX$550,MATCH(AD$2,'Slutlig allokering kvv'!$B$1:$BX$1,0),FALSE)/1,0))</f>
        <v/>
      </c>
      <c r="AE304" t="str">
        <f>IF($D304="","",IFERROR(VLOOKUP($B304,Miljö!$B$1:$E$550,MATCH("Hjälpel kraftvärme (GWh)",Miljö!$B$1:$E$1,0),FALSE)/1,0)-IFERROR(VLOOKUP($B304,'Slutlig allokering kvv'!$B$2:$BX$549,MATCH(AE$2,'Slutlig allokering kvv'!$B$1:$BX$1,0),FALSE)/1,0))</f>
        <v/>
      </c>
      <c r="AI304" s="274">
        <f t="shared" si="16"/>
        <v>0</v>
      </c>
      <c r="AK304">
        <f>IFERROR(VLOOKUP($B304,'Slutlig allokering kvv'!$B$2:$AX$549,MATCH("Summa slutlig allokerad tillförd energi (utan hjälpel och rökgaskondensering):",'Slutlig allokering kvv'!$B$1:$AX$1,0),FALSE)/1,"")</f>
        <v>0</v>
      </c>
      <c r="AM304" s="275" t="str">
        <f>IFERROR(1-VLOOKUP($B304,'Slutlig allokering kvv'!$B$2:$AX$549,MATCH("Andel av bränsle i kvv som allokerats till värme, exklusive rökgaskondensering och hjälpel",'Slutlig allokering kvv'!$B$1:$AX$1,0),FALSE),"")</f>
        <v/>
      </c>
      <c r="AO304" s="115" t="str">
        <f t="shared" si="17"/>
        <v/>
      </c>
      <c r="AP304" s="276" t="str">
        <f t="shared" si="18"/>
        <v/>
      </c>
      <c r="AR304" s="115" t="str">
        <f t="shared" si="19"/>
        <v/>
      </c>
    </row>
    <row r="305" spans="1:44">
      <c r="A305" t="s">
        <v>482</v>
      </c>
      <c r="B305" t="s">
        <v>486</v>
      </c>
      <c r="C305">
        <f>IFERROR(VLOOKUP($B305,Kraftvärmeprod!$B$1:$AH$479,MATCH(C$2,Kraftvärmeprod!$B$1:$AG$1,0),FALSE)/1,"")</f>
        <v>1090.9000000000001</v>
      </c>
      <c r="D305">
        <f>IFERROR(VLOOKUP($B305,Kraftvärmeprod!$B$1:$AH$479,MATCH(D$2,Kraftvärmeprod!$B$1:$AG$1,0),FALSE)/1,"")</f>
        <v>287</v>
      </c>
      <c r="F305">
        <f>IF($D305="","",IFERROR(VLOOKUP($B305,Kraftvärmeprod!$B$1:$BX$550,MATCH(F$2,Kraftvärmeprod!$B$1:$VX$1,0),FALSE)/1,0)-IFERROR(VLOOKUP($B305,'Slutlig allokering kvv'!$B$2:$BX$550,MATCH(F$2,'Slutlig allokering kvv'!$B$1:$BX$1,0),FALSE)/1,0))</f>
        <v>0</v>
      </c>
      <c r="G305">
        <f>IF($D305="","",IFERROR(VLOOKUP($B305,Kraftvärmeprod!$B$1:$BX$550,MATCH(G$2,Kraftvärmeprod!$B$1:$VX$1,0),FALSE)/1,0)-IFERROR(VLOOKUP($B305,'Slutlig allokering kvv'!$B$2:$BX$550,MATCH(G$2,'Slutlig allokering kvv'!$B$1:$BX$1,0),FALSE)/1,0))</f>
        <v>1.1114300000000004</v>
      </c>
      <c r="H305">
        <f>IF($D305="","",IFERROR(VLOOKUP($B305,Kraftvärmeprod!$B$1:$BX$550,MATCH(H$2,Kraftvärmeprod!$B$1:$VX$1,0),FALSE)/1,0)-IFERROR(VLOOKUP($B305,'Slutlig allokering kvv'!$B$2:$BX$550,MATCH(H$2,'Slutlig allokering kvv'!$B$1:$BX$1,0),FALSE)/1,0))</f>
        <v>0</v>
      </c>
      <c r="I305">
        <f>IF($D305="","",IFERROR(VLOOKUP($B305,Kraftvärmeprod!$B$1:$BX$550,MATCH(I$2,Kraftvärmeprod!$B$1:$VX$1,0),FALSE)/1,0)-IFERROR(VLOOKUP($B305,'Slutlig allokering kvv'!$B$2:$BX$550,MATCH(I$2,'Slutlig allokering kvv'!$B$1:$BX$1,0),FALSE)/1,0))</f>
        <v>0</v>
      </c>
      <c r="J305">
        <f>IF($D305="","",IFERROR(VLOOKUP($B305,Kraftvärmeprod!$B$1:$BX$550,MATCH(J$2,Kraftvärmeprod!$B$1:$VX$1,0),FALSE)/1,0)-IFERROR(VLOOKUP($B305,'Slutlig allokering kvv'!$B$2:$BX$550,MATCH(J$2,'Slutlig allokering kvv'!$B$1:$BX$1,0),FALSE)/1,0))</f>
        <v>0</v>
      </c>
      <c r="K305">
        <f>IF($D305="","",IFERROR(VLOOKUP($B305,Kraftvärmeprod!$B$1:$BX$550,MATCH(K$2,Kraftvärmeprod!$B$1:$VX$1,0),FALSE)/1,0)-IFERROR(VLOOKUP($B305,'Slutlig allokering kvv'!$B$2:$BX$550,MATCH(K$2,'Slutlig allokering kvv'!$B$1:$BX$1,0),FALSE)/1,0))</f>
        <v>1.3545599999999998</v>
      </c>
      <c r="L305">
        <f>IF($D305="","",IFERROR(VLOOKUP($B305,Kraftvärmeprod!$B$1:$BX$550,MATCH(L$2,Kraftvärmeprod!$B$1:$VX$1,0),FALSE)/1,0)-IFERROR(VLOOKUP($B305,'Slutlig allokering kvv'!$B$2:$BX$550,MATCH(L$2,'Slutlig allokering kvv'!$B$1:$BX$1,0),FALSE)/1,0))</f>
        <v>10.005900000000002</v>
      </c>
      <c r="M305">
        <f>IF($D305="","",IFERROR(VLOOKUP($B305,Kraftvärmeprod!$B$1:$BX$550,MATCH(M$2,Kraftvärmeprod!$B$1:$VX$1,0),FALSE)/1,0)-IFERROR(VLOOKUP($B305,'Slutlig allokering kvv'!$B$2:$BX$550,MATCH(M$2,'Slutlig allokering kvv'!$B$1:$BX$1,0),FALSE)/1,0))</f>
        <v>3.5793600000000003</v>
      </c>
      <c r="N305">
        <f>IF($D305="","",IFERROR(VLOOKUP($B305,Kraftvärmeprod!$B$1:$BX$550,MATCH(N$2,Kraftvärmeprod!$B$1:$VX$1,0),FALSE)/1,0)-IFERROR(VLOOKUP($B305,'Slutlig allokering kvv'!$B$2:$BX$550,MATCH(N$2,'Slutlig allokering kvv'!$B$1:$BX$1,0),FALSE)/1,0))</f>
        <v>2.3591199999999999</v>
      </c>
      <c r="O305">
        <f>IF($D305="","",IFERROR(VLOOKUP($B305,Kraftvärmeprod!$B$1:$BX$550,MATCH(O$2,Kraftvärmeprod!$B$1:$VX$1,0),FALSE)/1,0)-IFERROR(VLOOKUP($B305,'Slutlig allokering kvv'!$B$2:$BX$550,MATCH(O$2,'Slutlig allokering kvv'!$B$1:$BX$1,0),FALSE)/1,0))</f>
        <v>0</v>
      </c>
      <c r="P305">
        <f>IF($D305="","",IFERROR(VLOOKUP($B305,Kraftvärmeprod!$B$1:$BX$550,MATCH(P$2,Kraftvärmeprod!$B$1:$VX$1,0),FALSE)/1,0)-IFERROR(VLOOKUP($B305,'Slutlig allokering kvv'!$B$2:$BX$550,MATCH(P$2,'Slutlig allokering kvv'!$B$1:$BX$1,0),FALSE)/1,0))</f>
        <v>0</v>
      </c>
      <c r="Q305">
        <f>IF($D305="","",IFERROR(VLOOKUP($B305,Kraftvärmeprod!$B$1:$BX$550,MATCH(Q$2,Kraftvärmeprod!$B$1:$VX$1,0),FALSE)/1,0)-IFERROR(VLOOKUP($B305,'Slutlig allokering kvv'!$B$2:$BX$550,MATCH(Q$2,'Slutlig allokering kvv'!$B$1:$BX$1,0),FALSE)/1,0))</f>
        <v>0</v>
      </c>
      <c r="R305">
        <f>IF($D305="","",IFERROR(VLOOKUP($B305,Kraftvärmeprod!$B$1:$BX$550,MATCH(R$2,Kraftvärmeprod!$B$1:$VX$1,0),FALSE)/1,0)-IFERROR(VLOOKUP($B305,'Slutlig allokering kvv'!$B$2:$BX$550,MATCH(R$2,'Slutlig allokering kvv'!$B$1:$BX$1,0),FALSE)/1,0))</f>
        <v>0</v>
      </c>
      <c r="S305">
        <f>IF($D305="","",IFERROR(VLOOKUP($B305,Kraftvärmeprod!$B$1:$BX$550,MATCH(S$2,Kraftvärmeprod!$B$1:$VX$1,0),FALSE)/1,0)-IFERROR(VLOOKUP($B305,'Slutlig allokering kvv'!$B$2:$BX$550,MATCH(S$2,'Slutlig allokering kvv'!$B$1:$BX$1,0),FALSE)/1,0))</f>
        <v>0</v>
      </c>
      <c r="T305">
        <f>IF($D305="","",IFERROR(VLOOKUP($B305,Kraftvärmeprod!$B$1:$BX$550,MATCH(T$2,Kraftvärmeprod!$B$1:$VX$1,0),FALSE)/1,0)-IFERROR(VLOOKUP($B305,'Slutlig allokering kvv'!$B$2:$BX$550,MATCH(T$2,'Slutlig allokering kvv'!$B$1:$BX$1,0),FALSE)/1,0))</f>
        <v>0</v>
      </c>
      <c r="U305">
        <f>IF($D305="","",IFERROR(VLOOKUP($B305,Kraftvärmeprod!$B$1:$BX$550,MATCH(U$2,Kraftvärmeprod!$B$1:$VX$1,0),FALSE)/1,0)-IFERROR(VLOOKUP($B305,'Slutlig allokering kvv'!$B$2:$BX$550,MATCH(U$2,'Slutlig allokering kvv'!$B$1:$BX$1,0),FALSE)/1,0))</f>
        <v>0</v>
      </c>
      <c r="V305">
        <f>IF($D305="","",IFERROR(VLOOKUP($B305,Kraftvärmeprod!$B$1:$BX$550,MATCH(V$2,Kraftvärmeprod!$B$1:$VX$1,0),FALSE)/1,0)-IFERROR(VLOOKUP($B305,'Slutlig allokering kvv'!$B$2:$BX$550,MATCH(V$2,'Slutlig allokering kvv'!$B$1:$BX$1,0),FALSE)/1,0))</f>
        <v>76.183000000000007</v>
      </c>
      <c r="W305">
        <f>IF($D305="","",IFERROR(VLOOKUP($B305,Kraftvärmeprod!$B$1:$BX$550,MATCH(W$2,Kraftvärmeprod!$B$1:$VX$1,0),FALSE)/1,0)-IFERROR(VLOOKUP($B305,'Slutlig allokering kvv'!$B$2:$BX$550,MATCH(W$2,'Slutlig allokering kvv'!$B$1:$BX$1,0),FALSE)/1,0))</f>
        <v>0</v>
      </c>
      <c r="X305">
        <f>IF($D305="","",IFERROR(VLOOKUP($B305,Kraftvärmeprod!$B$1:$BX$550,MATCH(X$2,Kraftvärmeprod!$B$1:$VX$1,0),FALSE)/1,0)-IFERROR(VLOOKUP($B305,'Slutlig allokering kvv'!$B$2:$BX$550,MATCH(X$2,'Slutlig allokering kvv'!$B$1:$BX$1,0),FALSE)/1,0))</f>
        <v>0</v>
      </c>
      <c r="Y305">
        <f>IF($D305="","",IFERROR(VLOOKUP($B305,Kraftvärmeprod!$B$1:$BX$550,MATCH(Y$2,Kraftvärmeprod!$B$1:$VX$1,0),FALSE)/1,0)-IFERROR(VLOOKUP($B305,'Slutlig allokering kvv'!$B$2:$BX$550,MATCH(Y$2,'Slutlig allokering kvv'!$B$1:$BX$1,0),FALSE)/1,0))</f>
        <v>0</v>
      </c>
      <c r="Z305">
        <f>IF($D305="","",IFERROR(VLOOKUP($B305,Kraftvärmeprod!$B$1:$BX$550,MATCH(Z$2,Kraftvärmeprod!$B$1:$VX$1,0),FALSE)/1,0)-IFERROR(VLOOKUP($B305,'Slutlig allokering kvv'!$B$2:$BX$550,MATCH(Z$2,'Slutlig allokering kvv'!$B$1:$BX$1,0),FALSE)/1,0))</f>
        <v>0</v>
      </c>
      <c r="AA305">
        <f>IF($D305="","",IFERROR(VLOOKUP($B305,Kraftvärmeprod!$B$1:$BX$550,MATCH(AA$2,Kraftvärmeprod!$B$1:$VX$1,0),FALSE)/1,0)-IFERROR(VLOOKUP($B305,'Slutlig allokering kvv'!$B$2:$BX$550,MATCH(AA$2,'Slutlig allokering kvv'!$B$1:$BX$1,0),FALSE)/1,0))</f>
        <v>685.8</v>
      </c>
      <c r="AB305">
        <f>IF($D305="","",IFERROR(VLOOKUP($B305,Kraftvärmeprod!$B$1:$BX$550,MATCH(AB$2,Kraftvärmeprod!$B$1:$VX$1,0),FALSE)/1,0)-IFERROR(VLOOKUP($B305,'Slutlig allokering kvv'!$B$2:$BX$550,MATCH(AB$2,'Slutlig allokering kvv'!$B$1:$BX$1,0),FALSE)/1,0))</f>
        <v>0</v>
      </c>
      <c r="AC305">
        <f>IF($D305="","",IFERROR(VLOOKUP($B305,Kraftvärmeprod!$B$1:$BX$550,MATCH(AC$2,Kraftvärmeprod!$B$1:$VX$1,0),FALSE)/1,0)-IFERROR(VLOOKUP($B305,'Slutlig allokering kvv'!$B$2:$BX$550,MATCH(AC$2,'Slutlig allokering kvv'!$B$1:$BX$1,0),FALSE)/1,0))</f>
        <v>0</v>
      </c>
      <c r="AD305">
        <f>IF($D305="","",IFERROR(VLOOKUP($B305,Kraftvärmeprod!$B$1:$BX$550,MATCH(AD$2,Kraftvärmeprod!$B$1:$VX$1,0),FALSE)/1,0)-IFERROR(VLOOKUP($B305,'Slutlig allokering kvv'!$B$2:$BX$550,MATCH(AD$2,'Slutlig allokering kvv'!$B$1:$BX$1,0),FALSE)/1,0))</f>
        <v>0</v>
      </c>
      <c r="AE305">
        <f>IF($D305="","",IFERROR(VLOOKUP($B305,Miljö!$B$1:$E$550,MATCH("Hjälpel kraftvärme (GWh)",Miljö!$B$1:$E$1,0),FALSE)/1,0)-IFERROR(VLOOKUP($B305,'Slutlig allokering kvv'!$B$2:$BX$549,MATCH(AE$2,'Slutlig allokering kvv'!$B$1:$BX$1,0),FALSE)/1,0))</f>
        <v>31.414099999999998</v>
      </c>
      <c r="AI305" s="274">
        <f t="shared" si="16"/>
        <v>780.39337</v>
      </c>
      <c r="AK305">
        <f>IFERROR(VLOOKUP($B305,'Slutlig allokering kvv'!$B$2:$AX$549,MATCH("Summa slutlig allokerad tillförd energi (utan hjälpel och rökgaskondensering):",'Slutlig allokering kvv'!$B$1:$AX$1,0),FALSE)/1,"")</f>
        <v>800.80662999999993</v>
      </c>
      <c r="AM305" s="275">
        <f>IFERROR(1-VLOOKUP($B305,'Slutlig allokering kvv'!$B$2:$AX$549,MATCH("Andel av bränsle i kvv som allokerats till värme, exklusive rökgaskondensering och hjälpel",'Slutlig allokering kvv'!$B$1:$AX$1,0),FALSE),"")</f>
        <v>0.49354501011889707</v>
      </c>
      <c r="AO305" s="115">
        <f t="shared" si="17"/>
        <v>0.49354501011889712</v>
      </c>
      <c r="AP305" s="276">
        <f t="shared" si="18"/>
        <v>-5.5511151231257827E-17</v>
      </c>
      <c r="AR305" s="115">
        <f t="shared" si="19"/>
        <v>0.35353210041292182</v>
      </c>
    </row>
    <row r="306" spans="1:44">
      <c r="A306" t="s">
        <v>482</v>
      </c>
      <c r="B306" t="s">
        <v>488</v>
      </c>
      <c r="C306" t="str">
        <f>IFERROR(VLOOKUP($B306,Kraftvärmeprod!$B$1:$AH$479,MATCH(C$2,Kraftvärmeprod!$B$1:$AG$1,0),FALSE)/1,"")</f>
        <v/>
      </c>
      <c r="D306" t="str">
        <f>IFERROR(VLOOKUP($B306,Kraftvärmeprod!$B$1:$AH$479,MATCH(D$2,Kraftvärmeprod!$B$1:$AG$1,0),FALSE)/1,"")</f>
        <v/>
      </c>
      <c r="F306" t="str">
        <f>IF($D306="","",IFERROR(VLOOKUP($B306,Kraftvärmeprod!$B$1:$BX$550,MATCH(F$2,Kraftvärmeprod!$B$1:$VX$1,0),FALSE)/1,0)-IFERROR(VLOOKUP($B306,'Slutlig allokering kvv'!$B$2:$BX$550,MATCH(F$2,'Slutlig allokering kvv'!$B$1:$BX$1,0),FALSE)/1,0))</f>
        <v/>
      </c>
      <c r="G306" t="str">
        <f>IF($D306="","",IFERROR(VLOOKUP($B306,Kraftvärmeprod!$B$1:$BX$550,MATCH(G$2,Kraftvärmeprod!$B$1:$VX$1,0),FALSE)/1,0)-IFERROR(VLOOKUP($B306,'Slutlig allokering kvv'!$B$2:$BX$550,MATCH(G$2,'Slutlig allokering kvv'!$B$1:$BX$1,0),FALSE)/1,0))</f>
        <v/>
      </c>
      <c r="H306" t="str">
        <f>IF($D306="","",IFERROR(VLOOKUP($B306,Kraftvärmeprod!$B$1:$BX$550,MATCH(H$2,Kraftvärmeprod!$B$1:$VX$1,0),FALSE)/1,0)-IFERROR(VLOOKUP($B306,'Slutlig allokering kvv'!$B$2:$BX$550,MATCH(H$2,'Slutlig allokering kvv'!$B$1:$BX$1,0),FALSE)/1,0))</f>
        <v/>
      </c>
      <c r="I306" t="str">
        <f>IF($D306="","",IFERROR(VLOOKUP($B306,Kraftvärmeprod!$B$1:$BX$550,MATCH(I$2,Kraftvärmeprod!$B$1:$VX$1,0),FALSE)/1,0)-IFERROR(VLOOKUP($B306,'Slutlig allokering kvv'!$B$2:$BX$550,MATCH(I$2,'Slutlig allokering kvv'!$B$1:$BX$1,0),FALSE)/1,0))</f>
        <v/>
      </c>
      <c r="J306" t="str">
        <f>IF($D306="","",IFERROR(VLOOKUP($B306,Kraftvärmeprod!$B$1:$BX$550,MATCH(J$2,Kraftvärmeprod!$B$1:$VX$1,0),FALSE)/1,0)-IFERROR(VLOOKUP($B306,'Slutlig allokering kvv'!$B$2:$BX$550,MATCH(J$2,'Slutlig allokering kvv'!$B$1:$BX$1,0),FALSE)/1,0))</f>
        <v/>
      </c>
      <c r="K306" t="str">
        <f>IF($D306="","",IFERROR(VLOOKUP($B306,Kraftvärmeprod!$B$1:$BX$550,MATCH(K$2,Kraftvärmeprod!$B$1:$VX$1,0),FALSE)/1,0)-IFERROR(VLOOKUP($B306,'Slutlig allokering kvv'!$B$2:$BX$550,MATCH(K$2,'Slutlig allokering kvv'!$B$1:$BX$1,0),FALSE)/1,0))</f>
        <v/>
      </c>
      <c r="L306" t="str">
        <f>IF($D306="","",IFERROR(VLOOKUP($B306,Kraftvärmeprod!$B$1:$BX$550,MATCH(L$2,Kraftvärmeprod!$B$1:$VX$1,0),FALSE)/1,0)-IFERROR(VLOOKUP($B306,'Slutlig allokering kvv'!$B$2:$BX$550,MATCH(L$2,'Slutlig allokering kvv'!$B$1:$BX$1,0),FALSE)/1,0))</f>
        <v/>
      </c>
      <c r="M306" t="str">
        <f>IF($D306="","",IFERROR(VLOOKUP($B306,Kraftvärmeprod!$B$1:$BX$550,MATCH(M$2,Kraftvärmeprod!$B$1:$VX$1,0),FALSE)/1,0)-IFERROR(VLOOKUP($B306,'Slutlig allokering kvv'!$B$2:$BX$550,MATCH(M$2,'Slutlig allokering kvv'!$B$1:$BX$1,0),FALSE)/1,0))</f>
        <v/>
      </c>
      <c r="N306" t="str">
        <f>IF($D306="","",IFERROR(VLOOKUP($B306,Kraftvärmeprod!$B$1:$BX$550,MATCH(N$2,Kraftvärmeprod!$B$1:$VX$1,0),FALSE)/1,0)-IFERROR(VLOOKUP($B306,'Slutlig allokering kvv'!$B$2:$BX$550,MATCH(N$2,'Slutlig allokering kvv'!$B$1:$BX$1,0),FALSE)/1,0))</f>
        <v/>
      </c>
      <c r="O306" t="str">
        <f>IF($D306="","",IFERROR(VLOOKUP($B306,Kraftvärmeprod!$B$1:$BX$550,MATCH(O$2,Kraftvärmeprod!$B$1:$VX$1,0),FALSE)/1,0)-IFERROR(VLOOKUP($B306,'Slutlig allokering kvv'!$B$2:$BX$550,MATCH(O$2,'Slutlig allokering kvv'!$B$1:$BX$1,0),FALSE)/1,0))</f>
        <v/>
      </c>
      <c r="P306" t="str">
        <f>IF($D306="","",IFERROR(VLOOKUP($B306,Kraftvärmeprod!$B$1:$BX$550,MATCH(P$2,Kraftvärmeprod!$B$1:$VX$1,0),FALSE)/1,0)-IFERROR(VLOOKUP($B306,'Slutlig allokering kvv'!$B$2:$BX$550,MATCH(P$2,'Slutlig allokering kvv'!$B$1:$BX$1,0),FALSE)/1,0))</f>
        <v/>
      </c>
      <c r="Q306" t="str">
        <f>IF($D306="","",IFERROR(VLOOKUP($B306,Kraftvärmeprod!$B$1:$BX$550,MATCH(Q$2,Kraftvärmeprod!$B$1:$VX$1,0),FALSE)/1,0)-IFERROR(VLOOKUP($B306,'Slutlig allokering kvv'!$B$2:$BX$550,MATCH(Q$2,'Slutlig allokering kvv'!$B$1:$BX$1,0),FALSE)/1,0))</f>
        <v/>
      </c>
      <c r="R306" t="str">
        <f>IF($D306="","",IFERROR(VLOOKUP($B306,Kraftvärmeprod!$B$1:$BX$550,MATCH(R$2,Kraftvärmeprod!$B$1:$VX$1,0),FALSE)/1,0)-IFERROR(VLOOKUP($B306,'Slutlig allokering kvv'!$B$2:$BX$550,MATCH(R$2,'Slutlig allokering kvv'!$B$1:$BX$1,0),FALSE)/1,0))</f>
        <v/>
      </c>
      <c r="S306" t="str">
        <f>IF($D306="","",IFERROR(VLOOKUP($B306,Kraftvärmeprod!$B$1:$BX$550,MATCH(S$2,Kraftvärmeprod!$B$1:$VX$1,0),FALSE)/1,0)-IFERROR(VLOOKUP($B306,'Slutlig allokering kvv'!$B$2:$BX$550,MATCH(S$2,'Slutlig allokering kvv'!$B$1:$BX$1,0),FALSE)/1,0))</f>
        <v/>
      </c>
      <c r="T306" t="str">
        <f>IF($D306="","",IFERROR(VLOOKUP($B306,Kraftvärmeprod!$B$1:$BX$550,MATCH(T$2,Kraftvärmeprod!$B$1:$VX$1,0),FALSE)/1,0)-IFERROR(VLOOKUP($B306,'Slutlig allokering kvv'!$B$2:$BX$550,MATCH(T$2,'Slutlig allokering kvv'!$B$1:$BX$1,0),FALSE)/1,0))</f>
        <v/>
      </c>
      <c r="U306" t="str">
        <f>IF($D306="","",IFERROR(VLOOKUP($B306,Kraftvärmeprod!$B$1:$BX$550,MATCH(U$2,Kraftvärmeprod!$B$1:$VX$1,0),FALSE)/1,0)-IFERROR(VLOOKUP($B306,'Slutlig allokering kvv'!$B$2:$BX$550,MATCH(U$2,'Slutlig allokering kvv'!$B$1:$BX$1,0),FALSE)/1,0))</f>
        <v/>
      </c>
      <c r="V306" t="str">
        <f>IF($D306="","",IFERROR(VLOOKUP($B306,Kraftvärmeprod!$B$1:$BX$550,MATCH(V$2,Kraftvärmeprod!$B$1:$VX$1,0),FALSE)/1,0)-IFERROR(VLOOKUP($B306,'Slutlig allokering kvv'!$B$2:$BX$550,MATCH(V$2,'Slutlig allokering kvv'!$B$1:$BX$1,0),FALSE)/1,0))</f>
        <v/>
      </c>
      <c r="W306" t="str">
        <f>IF($D306="","",IFERROR(VLOOKUP($B306,Kraftvärmeprod!$B$1:$BX$550,MATCH(W$2,Kraftvärmeprod!$B$1:$VX$1,0),FALSE)/1,0)-IFERROR(VLOOKUP($B306,'Slutlig allokering kvv'!$B$2:$BX$550,MATCH(W$2,'Slutlig allokering kvv'!$B$1:$BX$1,0),FALSE)/1,0))</f>
        <v/>
      </c>
      <c r="X306" t="str">
        <f>IF($D306="","",IFERROR(VLOOKUP($B306,Kraftvärmeprod!$B$1:$BX$550,MATCH(X$2,Kraftvärmeprod!$B$1:$VX$1,0),FALSE)/1,0)-IFERROR(VLOOKUP($B306,'Slutlig allokering kvv'!$B$2:$BX$550,MATCH(X$2,'Slutlig allokering kvv'!$B$1:$BX$1,0),FALSE)/1,0))</f>
        <v/>
      </c>
      <c r="Y306" t="str">
        <f>IF($D306="","",IFERROR(VLOOKUP($B306,Kraftvärmeprod!$B$1:$BX$550,MATCH(Y$2,Kraftvärmeprod!$B$1:$VX$1,0),FALSE)/1,0)-IFERROR(VLOOKUP($B306,'Slutlig allokering kvv'!$B$2:$BX$550,MATCH(Y$2,'Slutlig allokering kvv'!$B$1:$BX$1,0),FALSE)/1,0))</f>
        <v/>
      </c>
      <c r="Z306" t="str">
        <f>IF($D306="","",IFERROR(VLOOKUP($B306,Kraftvärmeprod!$B$1:$BX$550,MATCH(Z$2,Kraftvärmeprod!$B$1:$VX$1,0),FALSE)/1,0)-IFERROR(VLOOKUP($B306,'Slutlig allokering kvv'!$B$2:$BX$550,MATCH(Z$2,'Slutlig allokering kvv'!$B$1:$BX$1,0),FALSE)/1,0))</f>
        <v/>
      </c>
      <c r="AA306" t="str">
        <f>IF($D306="","",IFERROR(VLOOKUP($B306,Kraftvärmeprod!$B$1:$BX$550,MATCH(AA$2,Kraftvärmeprod!$B$1:$VX$1,0),FALSE)/1,0)-IFERROR(VLOOKUP($B306,'Slutlig allokering kvv'!$B$2:$BX$550,MATCH(AA$2,'Slutlig allokering kvv'!$B$1:$BX$1,0),FALSE)/1,0))</f>
        <v/>
      </c>
      <c r="AB306" t="str">
        <f>IF($D306="","",IFERROR(VLOOKUP($B306,Kraftvärmeprod!$B$1:$BX$550,MATCH(AB$2,Kraftvärmeprod!$B$1:$VX$1,0),FALSE)/1,0)-IFERROR(VLOOKUP($B306,'Slutlig allokering kvv'!$B$2:$BX$550,MATCH(AB$2,'Slutlig allokering kvv'!$B$1:$BX$1,0),FALSE)/1,0))</f>
        <v/>
      </c>
      <c r="AC306" t="str">
        <f>IF($D306="","",IFERROR(VLOOKUP($B306,Kraftvärmeprod!$B$1:$BX$550,MATCH(AC$2,Kraftvärmeprod!$B$1:$VX$1,0),FALSE)/1,0)-IFERROR(VLOOKUP($B306,'Slutlig allokering kvv'!$B$2:$BX$550,MATCH(AC$2,'Slutlig allokering kvv'!$B$1:$BX$1,0),FALSE)/1,0))</f>
        <v/>
      </c>
      <c r="AD306" t="str">
        <f>IF($D306="","",IFERROR(VLOOKUP($B306,Kraftvärmeprod!$B$1:$BX$550,MATCH(AD$2,Kraftvärmeprod!$B$1:$VX$1,0),FALSE)/1,0)-IFERROR(VLOOKUP($B306,'Slutlig allokering kvv'!$B$2:$BX$550,MATCH(AD$2,'Slutlig allokering kvv'!$B$1:$BX$1,0),FALSE)/1,0))</f>
        <v/>
      </c>
      <c r="AE306" t="str">
        <f>IF($D306="","",IFERROR(VLOOKUP($B306,Miljö!$B$1:$E$550,MATCH("Hjälpel kraftvärme (GWh)",Miljö!$B$1:$E$1,0),FALSE)/1,0)-IFERROR(VLOOKUP($B306,'Slutlig allokering kvv'!$B$2:$BX$549,MATCH(AE$2,'Slutlig allokering kvv'!$B$1:$BX$1,0),FALSE)/1,0))</f>
        <v/>
      </c>
      <c r="AI306" s="274">
        <f t="shared" si="16"/>
        <v>0</v>
      </c>
      <c r="AK306">
        <f>IFERROR(VLOOKUP($B306,'Slutlig allokering kvv'!$B$2:$AX$549,MATCH("Summa slutlig allokerad tillförd energi (utan hjälpel och rökgaskondensering):",'Slutlig allokering kvv'!$B$1:$AX$1,0),FALSE)/1,"")</f>
        <v>0</v>
      </c>
      <c r="AM306" s="275" t="str">
        <f>IFERROR(1-VLOOKUP($B306,'Slutlig allokering kvv'!$B$2:$AX$549,MATCH("Andel av bränsle i kvv som allokerats till värme, exklusive rökgaskondensering och hjälpel",'Slutlig allokering kvv'!$B$1:$AX$1,0),FALSE),"")</f>
        <v/>
      </c>
      <c r="AO306" s="115" t="str">
        <f t="shared" si="17"/>
        <v/>
      </c>
      <c r="AP306" s="276" t="str">
        <f t="shared" si="18"/>
        <v/>
      </c>
      <c r="AR306" s="115" t="str">
        <f t="shared" si="19"/>
        <v/>
      </c>
    </row>
    <row r="307" spans="1:44">
      <c r="A307" t="s">
        <v>482</v>
      </c>
      <c r="B307" t="s">
        <v>489</v>
      </c>
      <c r="C307" t="str">
        <f>IFERROR(VLOOKUP($B307,Kraftvärmeprod!$B$1:$AH$479,MATCH(C$2,Kraftvärmeprod!$B$1:$AG$1,0),FALSE)/1,"")</f>
        <v/>
      </c>
      <c r="D307" t="str">
        <f>IFERROR(VLOOKUP($B307,Kraftvärmeprod!$B$1:$AH$479,MATCH(D$2,Kraftvärmeprod!$B$1:$AG$1,0),FALSE)/1,"")</f>
        <v/>
      </c>
      <c r="F307" t="str">
        <f>IF($D307="","",IFERROR(VLOOKUP($B307,Kraftvärmeprod!$B$1:$BX$550,MATCH(F$2,Kraftvärmeprod!$B$1:$VX$1,0),FALSE)/1,0)-IFERROR(VLOOKUP($B307,'Slutlig allokering kvv'!$B$2:$BX$550,MATCH(F$2,'Slutlig allokering kvv'!$B$1:$BX$1,0),FALSE)/1,0))</f>
        <v/>
      </c>
      <c r="G307" t="str">
        <f>IF($D307="","",IFERROR(VLOOKUP($B307,Kraftvärmeprod!$B$1:$BX$550,MATCH(G$2,Kraftvärmeprod!$B$1:$VX$1,0),FALSE)/1,0)-IFERROR(VLOOKUP($B307,'Slutlig allokering kvv'!$B$2:$BX$550,MATCH(G$2,'Slutlig allokering kvv'!$B$1:$BX$1,0),FALSE)/1,0))</f>
        <v/>
      </c>
      <c r="H307" t="str">
        <f>IF($D307="","",IFERROR(VLOOKUP($B307,Kraftvärmeprod!$B$1:$BX$550,MATCH(H$2,Kraftvärmeprod!$B$1:$VX$1,0),FALSE)/1,0)-IFERROR(VLOOKUP($B307,'Slutlig allokering kvv'!$B$2:$BX$550,MATCH(H$2,'Slutlig allokering kvv'!$B$1:$BX$1,0),FALSE)/1,0))</f>
        <v/>
      </c>
      <c r="I307" t="str">
        <f>IF($D307="","",IFERROR(VLOOKUP($B307,Kraftvärmeprod!$B$1:$BX$550,MATCH(I$2,Kraftvärmeprod!$B$1:$VX$1,0),FALSE)/1,0)-IFERROR(VLOOKUP($B307,'Slutlig allokering kvv'!$B$2:$BX$550,MATCH(I$2,'Slutlig allokering kvv'!$B$1:$BX$1,0),FALSE)/1,0))</f>
        <v/>
      </c>
      <c r="J307" t="str">
        <f>IF($D307="","",IFERROR(VLOOKUP($B307,Kraftvärmeprod!$B$1:$BX$550,MATCH(J$2,Kraftvärmeprod!$B$1:$VX$1,0),FALSE)/1,0)-IFERROR(VLOOKUP($B307,'Slutlig allokering kvv'!$B$2:$BX$550,MATCH(J$2,'Slutlig allokering kvv'!$B$1:$BX$1,0),FALSE)/1,0))</f>
        <v/>
      </c>
      <c r="K307" t="str">
        <f>IF($D307="","",IFERROR(VLOOKUP($B307,Kraftvärmeprod!$B$1:$BX$550,MATCH(K$2,Kraftvärmeprod!$B$1:$VX$1,0),FALSE)/1,0)-IFERROR(VLOOKUP($B307,'Slutlig allokering kvv'!$B$2:$BX$550,MATCH(K$2,'Slutlig allokering kvv'!$B$1:$BX$1,0),FALSE)/1,0))</f>
        <v/>
      </c>
      <c r="L307" t="str">
        <f>IF($D307="","",IFERROR(VLOOKUP($B307,Kraftvärmeprod!$B$1:$BX$550,MATCH(L$2,Kraftvärmeprod!$B$1:$VX$1,0),FALSE)/1,0)-IFERROR(VLOOKUP($B307,'Slutlig allokering kvv'!$B$2:$BX$550,MATCH(L$2,'Slutlig allokering kvv'!$B$1:$BX$1,0),FALSE)/1,0))</f>
        <v/>
      </c>
      <c r="M307" t="str">
        <f>IF($D307="","",IFERROR(VLOOKUP($B307,Kraftvärmeprod!$B$1:$BX$550,MATCH(M$2,Kraftvärmeprod!$B$1:$VX$1,0),FALSE)/1,0)-IFERROR(VLOOKUP($B307,'Slutlig allokering kvv'!$B$2:$BX$550,MATCH(M$2,'Slutlig allokering kvv'!$B$1:$BX$1,0),FALSE)/1,0))</f>
        <v/>
      </c>
      <c r="N307" t="str">
        <f>IF($D307="","",IFERROR(VLOOKUP($B307,Kraftvärmeprod!$B$1:$BX$550,MATCH(N$2,Kraftvärmeprod!$B$1:$VX$1,0),FALSE)/1,0)-IFERROR(VLOOKUP($B307,'Slutlig allokering kvv'!$B$2:$BX$550,MATCH(N$2,'Slutlig allokering kvv'!$B$1:$BX$1,0),FALSE)/1,0))</f>
        <v/>
      </c>
      <c r="O307" t="str">
        <f>IF($D307="","",IFERROR(VLOOKUP($B307,Kraftvärmeprod!$B$1:$BX$550,MATCH(O$2,Kraftvärmeprod!$B$1:$VX$1,0),FALSE)/1,0)-IFERROR(VLOOKUP($B307,'Slutlig allokering kvv'!$B$2:$BX$550,MATCH(O$2,'Slutlig allokering kvv'!$B$1:$BX$1,0),FALSE)/1,0))</f>
        <v/>
      </c>
      <c r="P307" t="str">
        <f>IF($D307="","",IFERROR(VLOOKUP($B307,Kraftvärmeprod!$B$1:$BX$550,MATCH(P$2,Kraftvärmeprod!$B$1:$VX$1,0),FALSE)/1,0)-IFERROR(VLOOKUP($B307,'Slutlig allokering kvv'!$B$2:$BX$550,MATCH(P$2,'Slutlig allokering kvv'!$B$1:$BX$1,0),FALSE)/1,0))</f>
        <v/>
      </c>
      <c r="Q307" t="str">
        <f>IF($D307="","",IFERROR(VLOOKUP($B307,Kraftvärmeprod!$B$1:$BX$550,MATCH(Q$2,Kraftvärmeprod!$B$1:$VX$1,0),FALSE)/1,0)-IFERROR(VLOOKUP($B307,'Slutlig allokering kvv'!$B$2:$BX$550,MATCH(Q$2,'Slutlig allokering kvv'!$B$1:$BX$1,0),FALSE)/1,0))</f>
        <v/>
      </c>
      <c r="R307" t="str">
        <f>IF($D307="","",IFERROR(VLOOKUP($B307,Kraftvärmeprod!$B$1:$BX$550,MATCH(R$2,Kraftvärmeprod!$B$1:$VX$1,0),FALSE)/1,0)-IFERROR(VLOOKUP($B307,'Slutlig allokering kvv'!$B$2:$BX$550,MATCH(R$2,'Slutlig allokering kvv'!$B$1:$BX$1,0),FALSE)/1,0))</f>
        <v/>
      </c>
      <c r="S307" t="str">
        <f>IF($D307="","",IFERROR(VLOOKUP($B307,Kraftvärmeprod!$B$1:$BX$550,MATCH(S$2,Kraftvärmeprod!$B$1:$VX$1,0),FALSE)/1,0)-IFERROR(VLOOKUP($B307,'Slutlig allokering kvv'!$B$2:$BX$550,MATCH(S$2,'Slutlig allokering kvv'!$B$1:$BX$1,0),FALSE)/1,0))</f>
        <v/>
      </c>
      <c r="T307" t="str">
        <f>IF($D307="","",IFERROR(VLOOKUP($B307,Kraftvärmeprod!$B$1:$BX$550,MATCH(T$2,Kraftvärmeprod!$B$1:$VX$1,0),FALSE)/1,0)-IFERROR(VLOOKUP($B307,'Slutlig allokering kvv'!$B$2:$BX$550,MATCH(T$2,'Slutlig allokering kvv'!$B$1:$BX$1,0),FALSE)/1,0))</f>
        <v/>
      </c>
      <c r="U307" t="str">
        <f>IF($D307="","",IFERROR(VLOOKUP($B307,Kraftvärmeprod!$B$1:$BX$550,MATCH(U$2,Kraftvärmeprod!$B$1:$VX$1,0),FALSE)/1,0)-IFERROR(VLOOKUP($B307,'Slutlig allokering kvv'!$B$2:$BX$550,MATCH(U$2,'Slutlig allokering kvv'!$B$1:$BX$1,0),FALSE)/1,0))</f>
        <v/>
      </c>
      <c r="V307" t="str">
        <f>IF($D307="","",IFERROR(VLOOKUP($B307,Kraftvärmeprod!$B$1:$BX$550,MATCH(V$2,Kraftvärmeprod!$B$1:$VX$1,0),FALSE)/1,0)-IFERROR(VLOOKUP($B307,'Slutlig allokering kvv'!$B$2:$BX$550,MATCH(V$2,'Slutlig allokering kvv'!$B$1:$BX$1,0),FALSE)/1,0))</f>
        <v/>
      </c>
      <c r="W307" t="str">
        <f>IF($D307="","",IFERROR(VLOOKUP($B307,Kraftvärmeprod!$B$1:$BX$550,MATCH(W$2,Kraftvärmeprod!$B$1:$VX$1,0),FALSE)/1,0)-IFERROR(VLOOKUP($B307,'Slutlig allokering kvv'!$B$2:$BX$550,MATCH(W$2,'Slutlig allokering kvv'!$B$1:$BX$1,0),FALSE)/1,0))</f>
        <v/>
      </c>
      <c r="X307" t="str">
        <f>IF($D307="","",IFERROR(VLOOKUP($B307,Kraftvärmeprod!$B$1:$BX$550,MATCH(X$2,Kraftvärmeprod!$B$1:$VX$1,0),FALSE)/1,0)-IFERROR(VLOOKUP($B307,'Slutlig allokering kvv'!$B$2:$BX$550,MATCH(X$2,'Slutlig allokering kvv'!$B$1:$BX$1,0),FALSE)/1,0))</f>
        <v/>
      </c>
      <c r="Y307" t="str">
        <f>IF($D307="","",IFERROR(VLOOKUP($B307,Kraftvärmeprod!$B$1:$BX$550,MATCH(Y$2,Kraftvärmeprod!$B$1:$VX$1,0),FALSE)/1,0)-IFERROR(VLOOKUP($B307,'Slutlig allokering kvv'!$B$2:$BX$550,MATCH(Y$2,'Slutlig allokering kvv'!$B$1:$BX$1,0),FALSE)/1,0))</f>
        <v/>
      </c>
      <c r="Z307" t="str">
        <f>IF($D307="","",IFERROR(VLOOKUP($B307,Kraftvärmeprod!$B$1:$BX$550,MATCH(Z$2,Kraftvärmeprod!$B$1:$VX$1,0),FALSE)/1,0)-IFERROR(VLOOKUP($B307,'Slutlig allokering kvv'!$B$2:$BX$550,MATCH(Z$2,'Slutlig allokering kvv'!$B$1:$BX$1,0),FALSE)/1,0))</f>
        <v/>
      </c>
      <c r="AA307" t="str">
        <f>IF($D307="","",IFERROR(VLOOKUP($B307,Kraftvärmeprod!$B$1:$BX$550,MATCH(AA$2,Kraftvärmeprod!$B$1:$VX$1,0),FALSE)/1,0)-IFERROR(VLOOKUP($B307,'Slutlig allokering kvv'!$B$2:$BX$550,MATCH(AA$2,'Slutlig allokering kvv'!$B$1:$BX$1,0),FALSE)/1,0))</f>
        <v/>
      </c>
      <c r="AB307" t="str">
        <f>IF($D307="","",IFERROR(VLOOKUP($B307,Kraftvärmeprod!$B$1:$BX$550,MATCH(AB$2,Kraftvärmeprod!$B$1:$VX$1,0),FALSE)/1,0)-IFERROR(VLOOKUP($B307,'Slutlig allokering kvv'!$B$2:$BX$550,MATCH(AB$2,'Slutlig allokering kvv'!$B$1:$BX$1,0),FALSE)/1,0))</f>
        <v/>
      </c>
      <c r="AC307" t="str">
        <f>IF($D307="","",IFERROR(VLOOKUP($B307,Kraftvärmeprod!$B$1:$BX$550,MATCH(AC$2,Kraftvärmeprod!$B$1:$VX$1,0),FALSE)/1,0)-IFERROR(VLOOKUP($B307,'Slutlig allokering kvv'!$B$2:$BX$550,MATCH(AC$2,'Slutlig allokering kvv'!$B$1:$BX$1,0),FALSE)/1,0))</f>
        <v/>
      </c>
      <c r="AD307" t="str">
        <f>IF($D307="","",IFERROR(VLOOKUP($B307,Kraftvärmeprod!$B$1:$BX$550,MATCH(AD$2,Kraftvärmeprod!$B$1:$VX$1,0),FALSE)/1,0)-IFERROR(VLOOKUP($B307,'Slutlig allokering kvv'!$B$2:$BX$550,MATCH(AD$2,'Slutlig allokering kvv'!$B$1:$BX$1,0),FALSE)/1,0))</f>
        <v/>
      </c>
      <c r="AE307" t="str">
        <f>IF($D307="","",IFERROR(VLOOKUP($B307,Miljö!$B$1:$E$550,MATCH("Hjälpel kraftvärme (GWh)",Miljö!$B$1:$E$1,0),FALSE)/1,0)-IFERROR(VLOOKUP($B307,'Slutlig allokering kvv'!$B$2:$BX$549,MATCH(AE$2,'Slutlig allokering kvv'!$B$1:$BX$1,0),FALSE)/1,0))</f>
        <v/>
      </c>
      <c r="AI307" s="274">
        <f t="shared" si="16"/>
        <v>0</v>
      </c>
      <c r="AK307">
        <f>IFERROR(VLOOKUP($B307,'Slutlig allokering kvv'!$B$2:$AX$549,MATCH("Summa slutlig allokerad tillförd energi (utan hjälpel och rökgaskondensering):",'Slutlig allokering kvv'!$B$1:$AX$1,0),FALSE)/1,"")</f>
        <v>0</v>
      </c>
      <c r="AM307" s="275" t="str">
        <f>IFERROR(1-VLOOKUP($B307,'Slutlig allokering kvv'!$B$2:$AX$549,MATCH("Andel av bränsle i kvv som allokerats till värme, exklusive rökgaskondensering och hjälpel",'Slutlig allokering kvv'!$B$1:$AX$1,0),FALSE),"")</f>
        <v/>
      </c>
      <c r="AO307" s="115" t="str">
        <f t="shared" si="17"/>
        <v/>
      </c>
      <c r="AP307" s="276" t="str">
        <f t="shared" si="18"/>
        <v/>
      </c>
      <c r="AR307" s="115" t="str">
        <f t="shared" si="19"/>
        <v/>
      </c>
    </row>
    <row r="308" spans="1:44">
      <c r="A308" t="s">
        <v>490</v>
      </c>
      <c r="B308" t="s">
        <v>491</v>
      </c>
      <c r="C308" t="str">
        <f>IFERROR(VLOOKUP($B308,Kraftvärmeprod!$B$1:$AH$479,MATCH(C$2,Kraftvärmeprod!$B$1:$AG$1,0),FALSE)/1,"")</f>
        <v/>
      </c>
      <c r="D308" t="str">
        <f>IFERROR(VLOOKUP($B308,Kraftvärmeprod!$B$1:$AH$479,MATCH(D$2,Kraftvärmeprod!$B$1:$AG$1,0),FALSE)/1,"")</f>
        <v/>
      </c>
      <c r="F308" t="str">
        <f>IF($D308="","",IFERROR(VLOOKUP($B308,Kraftvärmeprod!$B$1:$BX$550,MATCH(F$2,Kraftvärmeprod!$B$1:$VX$1,0),FALSE)/1,0)-IFERROR(VLOOKUP($B308,'Slutlig allokering kvv'!$B$2:$BX$550,MATCH(F$2,'Slutlig allokering kvv'!$B$1:$BX$1,0),FALSE)/1,0))</f>
        <v/>
      </c>
      <c r="G308" t="str">
        <f>IF($D308="","",IFERROR(VLOOKUP($B308,Kraftvärmeprod!$B$1:$BX$550,MATCH(G$2,Kraftvärmeprod!$B$1:$VX$1,0),FALSE)/1,0)-IFERROR(VLOOKUP($B308,'Slutlig allokering kvv'!$B$2:$BX$550,MATCH(G$2,'Slutlig allokering kvv'!$B$1:$BX$1,0),FALSE)/1,0))</f>
        <v/>
      </c>
      <c r="H308" t="str">
        <f>IF($D308="","",IFERROR(VLOOKUP($B308,Kraftvärmeprod!$B$1:$BX$550,MATCH(H$2,Kraftvärmeprod!$B$1:$VX$1,0),FALSE)/1,0)-IFERROR(VLOOKUP($B308,'Slutlig allokering kvv'!$B$2:$BX$550,MATCH(H$2,'Slutlig allokering kvv'!$B$1:$BX$1,0),FALSE)/1,0))</f>
        <v/>
      </c>
      <c r="I308" t="str">
        <f>IF($D308="","",IFERROR(VLOOKUP($B308,Kraftvärmeprod!$B$1:$BX$550,MATCH(I$2,Kraftvärmeprod!$B$1:$VX$1,0),FALSE)/1,0)-IFERROR(VLOOKUP($B308,'Slutlig allokering kvv'!$B$2:$BX$550,MATCH(I$2,'Slutlig allokering kvv'!$B$1:$BX$1,0),FALSE)/1,0))</f>
        <v/>
      </c>
      <c r="J308" t="str">
        <f>IF($D308="","",IFERROR(VLOOKUP($B308,Kraftvärmeprod!$B$1:$BX$550,MATCH(J$2,Kraftvärmeprod!$B$1:$VX$1,0),FALSE)/1,0)-IFERROR(VLOOKUP($B308,'Slutlig allokering kvv'!$B$2:$BX$550,MATCH(J$2,'Slutlig allokering kvv'!$B$1:$BX$1,0),FALSE)/1,0))</f>
        <v/>
      </c>
      <c r="K308" t="str">
        <f>IF($D308="","",IFERROR(VLOOKUP($B308,Kraftvärmeprod!$B$1:$BX$550,MATCH(K$2,Kraftvärmeprod!$B$1:$VX$1,0),FALSE)/1,0)-IFERROR(VLOOKUP($B308,'Slutlig allokering kvv'!$B$2:$BX$550,MATCH(K$2,'Slutlig allokering kvv'!$B$1:$BX$1,0),FALSE)/1,0))</f>
        <v/>
      </c>
      <c r="L308" t="str">
        <f>IF($D308="","",IFERROR(VLOOKUP($B308,Kraftvärmeprod!$B$1:$BX$550,MATCH(L$2,Kraftvärmeprod!$B$1:$VX$1,0),FALSE)/1,0)-IFERROR(VLOOKUP($B308,'Slutlig allokering kvv'!$B$2:$BX$550,MATCH(L$2,'Slutlig allokering kvv'!$B$1:$BX$1,0),FALSE)/1,0))</f>
        <v/>
      </c>
      <c r="M308" t="str">
        <f>IF($D308="","",IFERROR(VLOOKUP($B308,Kraftvärmeprod!$B$1:$BX$550,MATCH(M$2,Kraftvärmeprod!$B$1:$VX$1,0),FALSE)/1,0)-IFERROR(VLOOKUP($B308,'Slutlig allokering kvv'!$B$2:$BX$550,MATCH(M$2,'Slutlig allokering kvv'!$B$1:$BX$1,0),FALSE)/1,0))</f>
        <v/>
      </c>
      <c r="N308" t="str">
        <f>IF($D308="","",IFERROR(VLOOKUP($B308,Kraftvärmeprod!$B$1:$BX$550,MATCH(N$2,Kraftvärmeprod!$B$1:$VX$1,0),FALSE)/1,0)-IFERROR(VLOOKUP($B308,'Slutlig allokering kvv'!$B$2:$BX$550,MATCH(N$2,'Slutlig allokering kvv'!$B$1:$BX$1,0),FALSE)/1,0))</f>
        <v/>
      </c>
      <c r="O308" t="str">
        <f>IF($D308="","",IFERROR(VLOOKUP($B308,Kraftvärmeprod!$B$1:$BX$550,MATCH(O$2,Kraftvärmeprod!$B$1:$VX$1,0),FALSE)/1,0)-IFERROR(VLOOKUP($B308,'Slutlig allokering kvv'!$B$2:$BX$550,MATCH(O$2,'Slutlig allokering kvv'!$B$1:$BX$1,0),FALSE)/1,0))</f>
        <v/>
      </c>
      <c r="P308" t="str">
        <f>IF($D308="","",IFERROR(VLOOKUP($B308,Kraftvärmeprod!$B$1:$BX$550,MATCH(P$2,Kraftvärmeprod!$B$1:$VX$1,0),FALSE)/1,0)-IFERROR(VLOOKUP($B308,'Slutlig allokering kvv'!$B$2:$BX$550,MATCH(P$2,'Slutlig allokering kvv'!$B$1:$BX$1,0),FALSE)/1,0))</f>
        <v/>
      </c>
      <c r="Q308" t="str">
        <f>IF($D308="","",IFERROR(VLOOKUP($B308,Kraftvärmeprod!$B$1:$BX$550,MATCH(Q$2,Kraftvärmeprod!$B$1:$VX$1,0),FALSE)/1,0)-IFERROR(VLOOKUP($B308,'Slutlig allokering kvv'!$B$2:$BX$550,MATCH(Q$2,'Slutlig allokering kvv'!$B$1:$BX$1,0),FALSE)/1,0))</f>
        <v/>
      </c>
      <c r="R308" t="str">
        <f>IF($D308="","",IFERROR(VLOOKUP($B308,Kraftvärmeprod!$B$1:$BX$550,MATCH(R$2,Kraftvärmeprod!$B$1:$VX$1,0),FALSE)/1,0)-IFERROR(VLOOKUP($B308,'Slutlig allokering kvv'!$B$2:$BX$550,MATCH(R$2,'Slutlig allokering kvv'!$B$1:$BX$1,0),FALSE)/1,0))</f>
        <v/>
      </c>
      <c r="S308" t="str">
        <f>IF($D308="","",IFERROR(VLOOKUP($B308,Kraftvärmeprod!$B$1:$BX$550,MATCH(S$2,Kraftvärmeprod!$B$1:$VX$1,0),FALSE)/1,0)-IFERROR(VLOOKUP($B308,'Slutlig allokering kvv'!$B$2:$BX$550,MATCH(S$2,'Slutlig allokering kvv'!$B$1:$BX$1,0),FALSE)/1,0))</f>
        <v/>
      </c>
      <c r="T308" t="str">
        <f>IF($D308="","",IFERROR(VLOOKUP($B308,Kraftvärmeprod!$B$1:$BX$550,MATCH(T$2,Kraftvärmeprod!$B$1:$VX$1,0),FALSE)/1,0)-IFERROR(VLOOKUP($B308,'Slutlig allokering kvv'!$B$2:$BX$550,MATCH(T$2,'Slutlig allokering kvv'!$B$1:$BX$1,0),FALSE)/1,0))</f>
        <v/>
      </c>
      <c r="U308" t="str">
        <f>IF($D308="","",IFERROR(VLOOKUP($B308,Kraftvärmeprod!$B$1:$BX$550,MATCH(U$2,Kraftvärmeprod!$B$1:$VX$1,0),FALSE)/1,0)-IFERROR(VLOOKUP($B308,'Slutlig allokering kvv'!$B$2:$BX$550,MATCH(U$2,'Slutlig allokering kvv'!$B$1:$BX$1,0),FALSE)/1,0))</f>
        <v/>
      </c>
      <c r="V308" t="str">
        <f>IF($D308="","",IFERROR(VLOOKUP($B308,Kraftvärmeprod!$B$1:$BX$550,MATCH(V$2,Kraftvärmeprod!$B$1:$VX$1,0),FALSE)/1,0)-IFERROR(VLOOKUP($B308,'Slutlig allokering kvv'!$B$2:$BX$550,MATCH(V$2,'Slutlig allokering kvv'!$B$1:$BX$1,0),FALSE)/1,0))</f>
        <v/>
      </c>
      <c r="W308" t="str">
        <f>IF($D308="","",IFERROR(VLOOKUP($B308,Kraftvärmeprod!$B$1:$BX$550,MATCH(W$2,Kraftvärmeprod!$B$1:$VX$1,0),FALSE)/1,0)-IFERROR(VLOOKUP($B308,'Slutlig allokering kvv'!$B$2:$BX$550,MATCH(W$2,'Slutlig allokering kvv'!$B$1:$BX$1,0),FALSE)/1,0))</f>
        <v/>
      </c>
      <c r="X308" t="str">
        <f>IF($D308="","",IFERROR(VLOOKUP($B308,Kraftvärmeprod!$B$1:$BX$550,MATCH(X$2,Kraftvärmeprod!$B$1:$VX$1,0),FALSE)/1,0)-IFERROR(VLOOKUP($B308,'Slutlig allokering kvv'!$B$2:$BX$550,MATCH(X$2,'Slutlig allokering kvv'!$B$1:$BX$1,0),FALSE)/1,0))</f>
        <v/>
      </c>
      <c r="Y308" t="str">
        <f>IF($D308="","",IFERROR(VLOOKUP($B308,Kraftvärmeprod!$B$1:$BX$550,MATCH(Y$2,Kraftvärmeprod!$B$1:$VX$1,0),FALSE)/1,0)-IFERROR(VLOOKUP($B308,'Slutlig allokering kvv'!$B$2:$BX$550,MATCH(Y$2,'Slutlig allokering kvv'!$B$1:$BX$1,0),FALSE)/1,0))</f>
        <v/>
      </c>
      <c r="Z308" t="str">
        <f>IF($D308="","",IFERROR(VLOOKUP($B308,Kraftvärmeprod!$B$1:$BX$550,MATCH(Z$2,Kraftvärmeprod!$B$1:$VX$1,0),FALSE)/1,0)-IFERROR(VLOOKUP($B308,'Slutlig allokering kvv'!$B$2:$BX$550,MATCH(Z$2,'Slutlig allokering kvv'!$B$1:$BX$1,0),FALSE)/1,0))</f>
        <v/>
      </c>
      <c r="AA308" t="str">
        <f>IF($D308="","",IFERROR(VLOOKUP($B308,Kraftvärmeprod!$B$1:$BX$550,MATCH(AA$2,Kraftvärmeprod!$B$1:$VX$1,0),FALSE)/1,0)-IFERROR(VLOOKUP($B308,'Slutlig allokering kvv'!$B$2:$BX$550,MATCH(AA$2,'Slutlig allokering kvv'!$B$1:$BX$1,0),FALSE)/1,0))</f>
        <v/>
      </c>
      <c r="AB308" t="str">
        <f>IF($D308="","",IFERROR(VLOOKUP($B308,Kraftvärmeprod!$B$1:$BX$550,MATCH(AB$2,Kraftvärmeprod!$B$1:$VX$1,0),FALSE)/1,0)-IFERROR(VLOOKUP($B308,'Slutlig allokering kvv'!$B$2:$BX$550,MATCH(AB$2,'Slutlig allokering kvv'!$B$1:$BX$1,0),FALSE)/1,0))</f>
        <v/>
      </c>
      <c r="AC308" t="str">
        <f>IF($D308="","",IFERROR(VLOOKUP($B308,Kraftvärmeprod!$B$1:$BX$550,MATCH(AC$2,Kraftvärmeprod!$B$1:$VX$1,0),FALSE)/1,0)-IFERROR(VLOOKUP($B308,'Slutlig allokering kvv'!$B$2:$BX$550,MATCH(AC$2,'Slutlig allokering kvv'!$B$1:$BX$1,0),FALSE)/1,0))</f>
        <v/>
      </c>
      <c r="AD308" t="str">
        <f>IF($D308="","",IFERROR(VLOOKUP($B308,Kraftvärmeprod!$B$1:$BX$550,MATCH(AD$2,Kraftvärmeprod!$B$1:$VX$1,0),FALSE)/1,0)-IFERROR(VLOOKUP($B308,'Slutlig allokering kvv'!$B$2:$BX$550,MATCH(AD$2,'Slutlig allokering kvv'!$B$1:$BX$1,0),FALSE)/1,0))</f>
        <v/>
      </c>
      <c r="AE308" t="str">
        <f>IF($D308="","",IFERROR(VLOOKUP($B308,Miljö!$B$1:$E$550,MATCH("Hjälpel kraftvärme (GWh)",Miljö!$B$1:$E$1,0),FALSE)/1,0)-IFERROR(VLOOKUP($B308,'Slutlig allokering kvv'!$B$2:$BX$549,MATCH(AE$2,'Slutlig allokering kvv'!$B$1:$BX$1,0),FALSE)/1,0))</f>
        <v/>
      </c>
      <c r="AI308" s="274">
        <f t="shared" si="16"/>
        <v>0</v>
      </c>
      <c r="AK308">
        <f>IFERROR(VLOOKUP($B308,'Slutlig allokering kvv'!$B$2:$AX$549,MATCH("Summa slutlig allokerad tillförd energi (utan hjälpel och rökgaskondensering):",'Slutlig allokering kvv'!$B$1:$AX$1,0),FALSE)/1,"")</f>
        <v>0</v>
      </c>
      <c r="AM308" s="275" t="str">
        <f>IFERROR(1-VLOOKUP($B308,'Slutlig allokering kvv'!$B$2:$AX$549,MATCH("Andel av bränsle i kvv som allokerats till värme, exklusive rökgaskondensering och hjälpel",'Slutlig allokering kvv'!$B$1:$AX$1,0),FALSE),"")</f>
        <v/>
      </c>
      <c r="AO308" s="115" t="str">
        <f t="shared" si="17"/>
        <v/>
      </c>
      <c r="AP308" s="276" t="str">
        <f t="shared" si="18"/>
        <v/>
      </c>
      <c r="AR308" s="115" t="str">
        <f t="shared" si="19"/>
        <v/>
      </c>
    </row>
    <row r="309" spans="1:44">
      <c r="A309" t="s">
        <v>490</v>
      </c>
      <c r="B309" t="s">
        <v>492</v>
      </c>
      <c r="C309">
        <f>IFERROR(VLOOKUP($B309,Kraftvärmeprod!$B$1:$AH$479,MATCH(C$2,Kraftvärmeprod!$B$1:$AG$1,0),FALSE)/1,"")</f>
        <v>367.5</v>
      </c>
      <c r="D309">
        <f>IFERROR(VLOOKUP($B309,Kraftvärmeprod!$B$1:$AH$479,MATCH(D$2,Kraftvärmeprod!$B$1:$AG$1,0),FALSE)/1,"")</f>
        <v>155.6</v>
      </c>
      <c r="F309">
        <f>IF($D309="","",IFERROR(VLOOKUP($B309,Kraftvärmeprod!$B$1:$BX$550,MATCH(F$2,Kraftvärmeprod!$B$1:$VX$1,0),FALSE)/1,0)-IFERROR(VLOOKUP($B309,'Slutlig allokering kvv'!$B$2:$BX$550,MATCH(F$2,'Slutlig allokering kvv'!$B$1:$BX$1,0),FALSE)/1,0))</f>
        <v>0</v>
      </c>
      <c r="G309">
        <f>IF($D309="","",IFERROR(VLOOKUP($B309,Kraftvärmeprod!$B$1:$BX$550,MATCH(G$2,Kraftvärmeprod!$B$1:$VX$1,0),FALSE)/1,0)-IFERROR(VLOOKUP($B309,'Slutlig allokering kvv'!$B$2:$BX$550,MATCH(G$2,'Slutlig allokering kvv'!$B$1:$BX$1,0),FALSE)/1,0))</f>
        <v>8.7653000000000009E-2</v>
      </c>
      <c r="H309">
        <f>IF($D309="","",IFERROR(VLOOKUP($B309,Kraftvärmeprod!$B$1:$BX$550,MATCH(H$2,Kraftvärmeprod!$B$1:$VX$1,0),FALSE)/1,0)-IFERROR(VLOOKUP($B309,'Slutlig allokering kvv'!$B$2:$BX$550,MATCH(H$2,'Slutlig allokering kvv'!$B$1:$BX$1,0),FALSE)/1,0))</f>
        <v>0</v>
      </c>
      <c r="I309">
        <f>IF($D309="","",IFERROR(VLOOKUP($B309,Kraftvärmeprod!$B$1:$BX$550,MATCH(I$2,Kraftvärmeprod!$B$1:$VX$1,0),FALSE)/1,0)-IFERROR(VLOOKUP($B309,'Slutlig allokering kvv'!$B$2:$BX$550,MATCH(I$2,'Slutlig allokering kvv'!$B$1:$BX$1,0),FALSE)/1,0))</f>
        <v>0</v>
      </c>
      <c r="J309">
        <f>IF($D309="","",IFERROR(VLOOKUP($B309,Kraftvärmeprod!$B$1:$BX$550,MATCH(J$2,Kraftvärmeprod!$B$1:$VX$1,0),FALSE)/1,0)-IFERROR(VLOOKUP($B309,'Slutlig allokering kvv'!$B$2:$BX$550,MATCH(J$2,'Slutlig allokering kvv'!$B$1:$BX$1,0),FALSE)/1,0))</f>
        <v>0</v>
      </c>
      <c r="K309">
        <f>IF($D309="","",IFERROR(VLOOKUP($B309,Kraftvärmeprod!$B$1:$BX$550,MATCH(K$2,Kraftvärmeprod!$B$1:$VX$1,0),FALSE)/1,0)-IFERROR(VLOOKUP($B309,'Slutlig allokering kvv'!$B$2:$BX$550,MATCH(K$2,'Slutlig allokering kvv'!$B$1:$BX$1,0),FALSE)/1,0))</f>
        <v>0</v>
      </c>
      <c r="L309">
        <f>IF($D309="","",IFERROR(VLOOKUP($B309,Kraftvärmeprod!$B$1:$BX$550,MATCH(L$2,Kraftvärmeprod!$B$1:$VX$1,0),FALSE)/1,0)-IFERROR(VLOOKUP($B309,'Slutlig allokering kvv'!$B$2:$BX$550,MATCH(L$2,'Slutlig allokering kvv'!$B$1:$BX$1,0),FALSE)/1,0))</f>
        <v>15.8896</v>
      </c>
      <c r="M309">
        <f>IF($D309="","",IFERROR(VLOOKUP($B309,Kraftvärmeprod!$B$1:$BX$550,MATCH(M$2,Kraftvärmeprod!$B$1:$VX$1,0),FALSE)/1,0)-IFERROR(VLOOKUP($B309,'Slutlig allokering kvv'!$B$2:$BX$550,MATCH(M$2,'Slutlig allokering kvv'!$B$1:$BX$1,0),FALSE)/1,0))</f>
        <v>0</v>
      </c>
      <c r="N309">
        <f>IF($D309="","",IFERROR(VLOOKUP($B309,Kraftvärmeprod!$B$1:$BX$550,MATCH(N$2,Kraftvärmeprod!$B$1:$VX$1,0),FALSE)/1,0)-IFERROR(VLOOKUP($B309,'Slutlig allokering kvv'!$B$2:$BX$550,MATCH(N$2,'Slutlig allokering kvv'!$B$1:$BX$1,0),FALSE)/1,0))</f>
        <v>9.8044300000000018</v>
      </c>
      <c r="O309">
        <f>IF($D309="","",IFERROR(VLOOKUP($B309,Kraftvärmeprod!$B$1:$BX$550,MATCH(O$2,Kraftvärmeprod!$B$1:$VX$1,0),FALSE)/1,0)-IFERROR(VLOOKUP($B309,'Slutlig allokering kvv'!$B$2:$BX$550,MATCH(O$2,'Slutlig allokering kvv'!$B$1:$BX$1,0),FALSE)/1,0))</f>
        <v>71.343100000000007</v>
      </c>
      <c r="P309">
        <f>IF($D309="","",IFERROR(VLOOKUP($B309,Kraftvärmeprod!$B$1:$BX$550,MATCH(P$2,Kraftvärmeprod!$B$1:$VX$1,0),FALSE)/1,0)-IFERROR(VLOOKUP($B309,'Slutlig allokering kvv'!$B$2:$BX$550,MATCH(P$2,'Slutlig allokering kvv'!$B$1:$BX$1,0),FALSE)/1,0))</f>
        <v>0</v>
      </c>
      <c r="Q309">
        <f>IF($D309="","",IFERROR(VLOOKUP($B309,Kraftvärmeprod!$B$1:$BX$550,MATCH(Q$2,Kraftvärmeprod!$B$1:$VX$1,0),FALSE)/1,0)-IFERROR(VLOOKUP($B309,'Slutlig allokering kvv'!$B$2:$BX$550,MATCH(Q$2,'Slutlig allokering kvv'!$B$1:$BX$1,0),FALSE)/1,0))</f>
        <v>1.1173599999999999</v>
      </c>
      <c r="R309">
        <f>IF($D309="","",IFERROR(VLOOKUP($B309,Kraftvärmeprod!$B$1:$BX$550,MATCH(R$2,Kraftvärmeprod!$B$1:$VX$1,0),FALSE)/1,0)-IFERROR(VLOOKUP($B309,'Slutlig allokering kvv'!$B$2:$BX$550,MATCH(R$2,'Slutlig allokering kvv'!$B$1:$BX$1,0),FALSE)/1,0))</f>
        <v>0</v>
      </c>
      <c r="S309">
        <f>IF($D309="","",IFERROR(VLOOKUP($B309,Kraftvärmeprod!$B$1:$BX$550,MATCH(S$2,Kraftvärmeprod!$B$1:$VX$1,0),FALSE)/1,0)-IFERROR(VLOOKUP($B309,'Slutlig allokering kvv'!$B$2:$BX$550,MATCH(S$2,'Slutlig allokering kvv'!$B$1:$BX$1,0),FALSE)/1,0))</f>
        <v>0</v>
      </c>
      <c r="T309">
        <f>IF($D309="","",IFERROR(VLOOKUP($B309,Kraftvärmeprod!$B$1:$BX$550,MATCH(T$2,Kraftvärmeprod!$B$1:$VX$1,0),FALSE)/1,0)-IFERROR(VLOOKUP($B309,'Slutlig allokering kvv'!$B$2:$BX$550,MATCH(T$2,'Slutlig allokering kvv'!$B$1:$BX$1,0),FALSE)/1,0))</f>
        <v>0</v>
      </c>
      <c r="U309">
        <f>IF($D309="","",IFERROR(VLOOKUP($B309,Kraftvärmeprod!$B$1:$BX$550,MATCH(U$2,Kraftvärmeprod!$B$1:$VX$1,0),FALSE)/1,0)-IFERROR(VLOOKUP($B309,'Slutlig allokering kvv'!$B$2:$BX$550,MATCH(U$2,'Slutlig allokering kvv'!$B$1:$BX$1,0),FALSE)/1,0))</f>
        <v>0</v>
      </c>
      <c r="V309">
        <f>IF($D309="","",IFERROR(VLOOKUP($B309,Kraftvärmeprod!$B$1:$BX$550,MATCH(V$2,Kraftvärmeprod!$B$1:$VX$1,0),FALSE)/1,0)-IFERROR(VLOOKUP($B309,'Slutlig allokering kvv'!$B$2:$BX$550,MATCH(V$2,'Slutlig allokering kvv'!$B$1:$BX$1,0),FALSE)/1,0))</f>
        <v>183.28899999999999</v>
      </c>
      <c r="W309">
        <f>IF($D309="","",IFERROR(VLOOKUP($B309,Kraftvärmeprod!$B$1:$BX$550,MATCH(W$2,Kraftvärmeprod!$B$1:$VX$1,0),FALSE)/1,0)-IFERROR(VLOOKUP($B309,'Slutlig allokering kvv'!$B$2:$BX$550,MATCH(W$2,'Slutlig allokering kvv'!$B$1:$BX$1,0),FALSE)/1,0))</f>
        <v>0</v>
      </c>
      <c r="X309">
        <f>IF($D309="","",IFERROR(VLOOKUP($B309,Kraftvärmeprod!$B$1:$BX$550,MATCH(X$2,Kraftvärmeprod!$B$1:$VX$1,0),FALSE)/1,0)-IFERROR(VLOOKUP($B309,'Slutlig allokering kvv'!$B$2:$BX$550,MATCH(X$2,'Slutlig allokering kvv'!$B$1:$BX$1,0),FALSE)/1,0))</f>
        <v>0</v>
      </c>
      <c r="Y309">
        <f>IF($D309="","",IFERROR(VLOOKUP($B309,Kraftvärmeprod!$B$1:$BX$550,MATCH(Y$2,Kraftvärmeprod!$B$1:$VX$1,0),FALSE)/1,0)-IFERROR(VLOOKUP($B309,'Slutlig allokering kvv'!$B$2:$BX$550,MATCH(Y$2,'Slutlig allokering kvv'!$B$1:$BX$1,0),FALSE)/1,0))</f>
        <v>0</v>
      </c>
      <c r="Z309">
        <f>IF($D309="","",IFERROR(VLOOKUP($B309,Kraftvärmeprod!$B$1:$BX$550,MATCH(Z$2,Kraftvärmeprod!$B$1:$VX$1,0),FALSE)/1,0)-IFERROR(VLOOKUP($B309,'Slutlig allokering kvv'!$B$2:$BX$550,MATCH(Z$2,'Slutlig allokering kvv'!$B$1:$BX$1,0),FALSE)/1,0))</f>
        <v>0</v>
      </c>
      <c r="AA309">
        <f>IF($D309="","",IFERROR(VLOOKUP($B309,Kraftvärmeprod!$B$1:$BX$550,MATCH(AA$2,Kraftvärmeprod!$B$1:$VX$1,0),FALSE)/1,0)-IFERROR(VLOOKUP($B309,'Slutlig allokering kvv'!$B$2:$BX$550,MATCH(AA$2,'Slutlig allokering kvv'!$B$1:$BX$1,0),FALSE)/1,0))</f>
        <v>32.564800000000005</v>
      </c>
      <c r="AB309">
        <f>IF($D309="","",IFERROR(VLOOKUP($B309,Kraftvärmeprod!$B$1:$BX$550,MATCH(AB$2,Kraftvärmeprod!$B$1:$VX$1,0),FALSE)/1,0)-IFERROR(VLOOKUP($B309,'Slutlig allokering kvv'!$B$2:$BX$550,MATCH(AB$2,'Slutlig allokering kvv'!$B$1:$BX$1,0),FALSE)/1,0))</f>
        <v>0</v>
      </c>
      <c r="AC309">
        <f>IF($D309="","",IFERROR(VLOOKUP($B309,Kraftvärmeprod!$B$1:$BX$550,MATCH(AC$2,Kraftvärmeprod!$B$1:$VX$1,0),FALSE)/1,0)-IFERROR(VLOOKUP($B309,'Slutlig allokering kvv'!$B$2:$BX$550,MATCH(AC$2,'Slutlig allokering kvv'!$B$1:$BX$1,0),FALSE)/1,0))</f>
        <v>0</v>
      </c>
      <c r="AD309">
        <f>IF($D309="","",IFERROR(VLOOKUP($B309,Kraftvärmeprod!$B$1:$BX$550,MATCH(AD$2,Kraftvärmeprod!$B$1:$VX$1,0),FALSE)/1,0)-IFERROR(VLOOKUP($B309,'Slutlig allokering kvv'!$B$2:$BX$550,MATCH(AD$2,'Slutlig allokering kvv'!$B$1:$BX$1,0),FALSE)/1,0))</f>
        <v>0</v>
      </c>
      <c r="AE309">
        <f>IF($D309="","",IFERROR(VLOOKUP($B309,Miljö!$B$1:$E$550,MATCH("Hjälpel kraftvärme (GWh)",Miljö!$B$1:$E$1,0),FALSE)/1,0)-IFERROR(VLOOKUP($B309,'Slutlig allokering kvv'!$B$2:$BX$549,MATCH(AE$2,'Slutlig allokering kvv'!$B$1:$BX$1,0),FALSE)/1,0))</f>
        <v>10.905740000000002</v>
      </c>
      <c r="AI309" s="274">
        <f t="shared" si="16"/>
        <v>314.09594299999998</v>
      </c>
      <c r="AK309">
        <f>IFERROR(VLOOKUP($B309,'Slutlig allokering kvv'!$B$2:$AX$549,MATCH("Summa slutlig allokerad tillförd energi (utan hjälpel och rökgaskondensering):",'Slutlig allokering kvv'!$B$1:$AX$1,0),FALSE)/1,"")</f>
        <v>279.20405699999992</v>
      </c>
      <c r="AM309" s="275">
        <f>IFERROR(1-VLOOKUP($B309,'Slutlig allokering kvv'!$B$2:$AX$549,MATCH("Andel av bränsle i kvv som allokerats till värme, exklusive rökgaskondensering och hjälpel",'Slutlig allokering kvv'!$B$1:$AX$1,0),FALSE),"")</f>
        <v>0.52940492668127437</v>
      </c>
      <c r="AO309" s="115">
        <f t="shared" si="17"/>
        <v>0.52940492668127426</v>
      </c>
      <c r="AP309" s="276">
        <f t="shared" si="18"/>
        <v>1.1102230246251565E-16</v>
      </c>
      <c r="AR309" s="115">
        <f t="shared" si="19"/>
        <v>0.47876675149402231</v>
      </c>
    </row>
    <row r="310" spans="1:44">
      <c r="A310" t="s">
        <v>493</v>
      </c>
      <c r="B310" t="s">
        <v>494</v>
      </c>
      <c r="C310">
        <f>IFERROR(VLOOKUP($B310,Kraftvärmeprod!$B$1:$AH$479,MATCH(C$2,Kraftvärmeprod!$B$1:$AG$1,0),FALSE)/1,"")</f>
        <v>49.792000000000002</v>
      </c>
      <c r="D310">
        <f>IFERROR(VLOOKUP($B310,Kraftvärmeprod!$B$1:$AH$479,MATCH(D$2,Kraftvärmeprod!$B$1:$AG$1,0),FALSE)/1,"")</f>
        <v>8.6839999999999993</v>
      </c>
      <c r="F310">
        <f>IF($D310="","",IFERROR(VLOOKUP($B310,Kraftvärmeprod!$B$1:$BX$550,MATCH(F$2,Kraftvärmeprod!$B$1:$VX$1,0),FALSE)/1,0)-IFERROR(VLOOKUP($B310,'Slutlig allokering kvv'!$B$2:$BX$550,MATCH(F$2,'Slutlig allokering kvv'!$B$1:$BX$1,0),FALSE)/1,0))</f>
        <v>0</v>
      </c>
      <c r="G310">
        <f>IF($D310="","",IFERROR(VLOOKUP($B310,Kraftvärmeprod!$B$1:$BX$550,MATCH(G$2,Kraftvärmeprod!$B$1:$VX$1,0),FALSE)/1,0)-IFERROR(VLOOKUP($B310,'Slutlig allokering kvv'!$B$2:$BX$550,MATCH(G$2,'Slutlig allokering kvv'!$B$1:$BX$1,0),FALSE)/1,0))</f>
        <v>1.0431100000000002E-2</v>
      </c>
      <c r="H310">
        <f>IF($D310="","",IFERROR(VLOOKUP($B310,Kraftvärmeprod!$B$1:$BX$550,MATCH(H$2,Kraftvärmeprod!$B$1:$VX$1,0),FALSE)/1,0)-IFERROR(VLOOKUP($B310,'Slutlig allokering kvv'!$B$2:$BX$550,MATCH(H$2,'Slutlig allokering kvv'!$B$1:$BX$1,0),FALSE)/1,0))</f>
        <v>0</v>
      </c>
      <c r="I310">
        <f>IF($D310="","",IFERROR(VLOOKUP($B310,Kraftvärmeprod!$B$1:$BX$550,MATCH(I$2,Kraftvärmeprod!$B$1:$VX$1,0),FALSE)/1,0)-IFERROR(VLOOKUP($B310,'Slutlig allokering kvv'!$B$2:$BX$550,MATCH(I$2,'Slutlig allokering kvv'!$B$1:$BX$1,0),FALSE)/1,0))</f>
        <v>0</v>
      </c>
      <c r="J310">
        <f>IF($D310="","",IFERROR(VLOOKUP($B310,Kraftvärmeprod!$B$1:$BX$550,MATCH(J$2,Kraftvärmeprod!$B$1:$VX$1,0),FALSE)/1,0)-IFERROR(VLOOKUP($B310,'Slutlig allokering kvv'!$B$2:$BX$550,MATCH(J$2,'Slutlig allokering kvv'!$B$1:$BX$1,0),FALSE)/1,0))</f>
        <v>0</v>
      </c>
      <c r="K310">
        <f>IF($D310="","",IFERROR(VLOOKUP($B310,Kraftvärmeprod!$B$1:$BX$550,MATCH(K$2,Kraftvärmeprod!$B$1:$VX$1,0),FALSE)/1,0)-IFERROR(VLOOKUP($B310,'Slutlig allokering kvv'!$B$2:$BX$550,MATCH(K$2,'Slutlig allokering kvv'!$B$1:$BX$1,0),FALSE)/1,0))</f>
        <v>0</v>
      </c>
      <c r="L310">
        <f>IF($D310="","",IFERROR(VLOOKUP($B310,Kraftvärmeprod!$B$1:$BX$550,MATCH(L$2,Kraftvärmeprod!$B$1:$VX$1,0),FALSE)/1,0)-IFERROR(VLOOKUP($B310,'Slutlig allokering kvv'!$B$2:$BX$550,MATCH(L$2,'Slutlig allokering kvv'!$B$1:$BX$1,0),FALSE)/1,0))</f>
        <v>0.69403000000000015</v>
      </c>
      <c r="M310">
        <f>IF($D310="","",IFERROR(VLOOKUP($B310,Kraftvärmeprod!$B$1:$BX$550,MATCH(M$2,Kraftvärmeprod!$B$1:$VX$1,0),FALSE)/1,0)-IFERROR(VLOOKUP($B310,'Slutlig allokering kvv'!$B$2:$BX$550,MATCH(M$2,'Slutlig allokering kvv'!$B$1:$BX$1,0),FALSE)/1,0))</f>
        <v>0</v>
      </c>
      <c r="N310">
        <f>IF($D310="","",IFERROR(VLOOKUP($B310,Kraftvärmeprod!$B$1:$BX$550,MATCH(N$2,Kraftvärmeprod!$B$1:$VX$1,0),FALSE)/1,0)-IFERROR(VLOOKUP($B310,'Slutlig allokering kvv'!$B$2:$BX$550,MATCH(N$2,'Slutlig allokering kvv'!$B$1:$BX$1,0),FALSE)/1,0))</f>
        <v>0</v>
      </c>
      <c r="O310">
        <f>IF($D310="","",IFERROR(VLOOKUP($B310,Kraftvärmeprod!$B$1:$BX$550,MATCH(O$2,Kraftvärmeprod!$B$1:$VX$1,0),FALSE)/1,0)-IFERROR(VLOOKUP($B310,'Slutlig allokering kvv'!$B$2:$BX$550,MATCH(O$2,'Slutlig allokering kvv'!$B$1:$BX$1,0),FALSE)/1,0))</f>
        <v>0</v>
      </c>
      <c r="P310">
        <f>IF($D310="","",IFERROR(VLOOKUP($B310,Kraftvärmeprod!$B$1:$BX$550,MATCH(P$2,Kraftvärmeprod!$B$1:$VX$1,0),FALSE)/1,0)-IFERROR(VLOOKUP($B310,'Slutlig allokering kvv'!$B$2:$BX$550,MATCH(P$2,'Slutlig allokering kvv'!$B$1:$BX$1,0),FALSE)/1,0))</f>
        <v>0</v>
      </c>
      <c r="Q310">
        <f>IF($D310="","",IFERROR(VLOOKUP($B310,Kraftvärmeprod!$B$1:$BX$550,MATCH(Q$2,Kraftvärmeprod!$B$1:$VX$1,0),FALSE)/1,0)-IFERROR(VLOOKUP($B310,'Slutlig allokering kvv'!$B$2:$BX$550,MATCH(Q$2,'Slutlig allokering kvv'!$B$1:$BX$1,0),FALSE)/1,0))</f>
        <v>0</v>
      </c>
      <c r="R310">
        <f>IF($D310="","",IFERROR(VLOOKUP($B310,Kraftvärmeprod!$B$1:$BX$550,MATCH(R$2,Kraftvärmeprod!$B$1:$VX$1,0),FALSE)/1,0)-IFERROR(VLOOKUP($B310,'Slutlig allokering kvv'!$B$2:$BX$550,MATCH(R$2,'Slutlig allokering kvv'!$B$1:$BX$1,0),FALSE)/1,0))</f>
        <v>0</v>
      </c>
      <c r="S310">
        <f>IF($D310="","",IFERROR(VLOOKUP($B310,Kraftvärmeprod!$B$1:$BX$550,MATCH(S$2,Kraftvärmeprod!$B$1:$VX$1,0),FALSE)/1,0)-IFERROR(VLOOKUP($B310,'Slutlig allokering kvv'!$B$2:$BX$550,MATCH(S$2,'Slutlig allokering kvv'!$B$1:$BX$1,0),FALSE)/1,0))</f>
        <v>0</v>
      </c>
      <c r="T310">
        <f>IF($D310="","",IFERROR(VLOOKUP($B310,Kraftvärmeprod!$B$1:$BX$550,MATCH(T$2,Kraftvärmeprod!$B$1:$VX$1,0),FALSE)/1,0)-IFERROR(VLOOKUP($B310,'Slutlig allokering kvv'!$B$2:$BX$550,MATCH(T$2,'Slutlig allokering kvv'!$B$1:$BX$1,0),FALSE)/1,0))</f>
        <v>0</v>
      </c>
      <c r="U310">
        <f>IF($D310="","",IFERROR(VLOOKUP($B310,Kraftvärmeprod!$B$1:$BX$550,MATCH(U$2,Kraftvärmeprod!$B$1:$VX$1,0),FALSE)/1,0)-IFERROR(VLOOKUP($B310,'Slutlig allokering kvv'!$B$2:$BX$550,MATCH(U$2,'Slutlig allokering kvv'!$B$1:$BX$1,0),FALSE)/1,0))</f>
        <v>0</v>
      </c>
      <c r="V310">
        <f>IF($D310="","",IFERROR(VLOOKUP($B310,Kraftvärmeprod!$B$1:$BX$550,MATCH(V$2,Kraftvärmeprod!$B$1:$VX$1,0),FALSE)/1,0)-IFERROR(VLOOKUP($B310,'Slutlig allokering kvv'!$B$2:$BX$550,MATCH(V$2,'Slutlig allokering kvv'!$B$1:$BX$1,0),FALSE)/1,0))</f>
        <v>18.984299999999998</v>
      </c>
      <c r="W310">
        <f>IF($D310="","",IFERROR(VLOOKUP($B310,Kraftvärmeprod!$B$1:$BX$550,MATCH(W$2,Kraftvärmeprod!$B$1:$VX$1,0),FALSE)/1,0)-IFERROR(VLOOKUP($B310,'Slutlig allokering kvv'!$B$2:$BX$550,MATCH(W$2,'Slutlig allokering kvv'!$B$1:$BX$1,0),FALSE)/1,0))</f>
        <v>0</v>
      </c>
      <c r="X310">
        <f>IF($D310="","",IFERROR(VLOOKUP($B310,Kraftvärmeprod!$B$1:$BX$550,MATCH(X$2,Kraftvärmeprod!$B$1:$VX$1,0),FALSE)/1,0)-IFERROR(VLOOKUP($B310,'Slutlig allokering kvv'!$B$2:$BX$550,MATCH(X$2,'Slutlig allokering kvv'!$B$1:$BX$1,0),FALSE)/1,0))</f>
        <v>0</v>
      </c>
      <c r="Y310">
        <f>IF($D310="","",IFERROR(VLOOKUP($B310,Kraftvärmeprod!$B$1:$BX$550,MATCH(Y$2,Kraftvärmeprod!$B$1:$VX$1,0),FALSE)/1,0)-IFERROR(VLOOKUP($B310,'Slutlig allokering kvv'!$B$2:$BX$550,MATCH(Y$2,'Slutlig allokering kvv'!$B$1:$BX$1,0),FALSE)/1,0))</f>
        <v>0</v>
      </c>
      <c r="Z310">
        <f>IF($D310="","",IFERROR(VLOOKUP($B310,Kraftvärmeprod!$B$1:$BX$550,MATCH(Z$2,Kraftvärmeprod!$B$1:$VX$1,0),FALSE)/1,0)-IFERROR(VLOOKUP($B310,'Slutlig allokering kvv'!$B$2:$BX$550,MATCH(Z$2,'Slutlig allokering kvv'!$B$1:$BX$1,0),FALSE)/1,0))</f>
        <v>0</v>
      </c>
      <c r="AA310">
        <f>IF($D310="","",IFERROR(VLOOKUP($B310,Kraftvärmeprod!$B$1:$BX$550,MATCH(AA$2,Kraftvärmeprod!$B$1:$VX$1,0),FALSE)/1,0)-IFERROR(VLOOKUP($B310,'Slutlig allokering kvv'!$B$2:$BX$550,MATCH(AA$2,'Slutlig allokering kvv'!$B$1:$BX$1,0),FALSE)/1,0))</f>
        <v>1.2894899999999997E-2</v>
      </c>
      <c r="AB310">
        <f>IF($D310="","",IFERROR(VLOOKUP($B310,Kraftvärmeprod!$B$1:$BX$550,MATCH(AB$2,Kraftvärmeprod!$B$1:$VX$1,0),FALSE)/1,0)-IFERROR(VLOOKUP($B310,'Slutlig allokering kvv'!$B$2:$BX$550,MATCH(AB$2,'Slutlig allokering kvv'!$B$1:$BX$1,0),FALSE)/1,0))</f>
        <v>0</v>
      </c>
      <c r="AC310">
        <f>IF($D310="","",IFERROR(VLOOKUP($B310,Kraftvärmeprod!$B$1:$BX$550,MATCH(AC$2,Kraftvärmeprod!$B$1:$VX$1,0),FALSE)/1,0)-IFERROR(VLOOKUP($B310,'Slutlig allokering kvv'!$B$2:$BX$550,MATCH(AC$2,'Slutlig allokering kvv'!$B$1:$BX$1,0),FALSE)/1,0))</f>
        <v>0</v>
      </c>
      <c r="AD310">
        <f>IF($D310="","",IFERROR(VLOOKUP($B310,Kraftvärmeprod!$B$1:$BX$550,MATCH(AD$2,Kraftvärmeprod!$B$1:$VX$1,0),FALSE)/1,0)-IFERROR(VLOOKUP($B310,'Slutlig allokering kvv'!$B$2:$BX$550,MATCH(AD$2,'Slutlig allokering kvv'!$B$1:$BX$1,0),FALSE)/1,0))</f>
        <v>0</v>
      </c>
      <c r="AE310">
        <f>IF($D310="","",IFERROR(VLOOKUP($B310,Miljö!$B$1:$E$550,MATCH("Hjälpel kraftvärme (GWh)",Miljö!$B$1:$E$1,0),FALSE)/1,0)-IFERROR(VLOOKUP($B310,'Slutlig allokering kvv'!$B$2:$BX$549,MATCH(AE$2,'Slutlig allokering kvv'!$B$1:$BX$1,0),FALSE)/1,0))</f>
        <v>0.56589999999999985</v>
      </c>
      <c r="AI310" s="274">
        <f t="shared" si="16"/>
        <v>19.701655999999996</v>
      </c>
      <c r="AK310">
        <f>IFERROR(VLOOKUP($B310,'Slutlig allokering kvv'!$B$2:$AX$549,MATCH("Summa slutlig allokerad tillförd energi (utan hjälpel och rökgaskondensering):",'Slutlig allokering kvv'!$B$1:$AX$1,0),FALSE)/1,"")</f>
        <v>43.348344000000004</v>
      </c>
      <c r="AM310" s="275">
        <f>IFERROR(1-VLOOKUP($B310,'Slutlig allokering kvv'!$B$2:$AX$549,MATCH("Andel av bränsle i kvv som allokerats till värme, exklusive rökgaskondensering och hjälpel",'Slutlig allokering kvv'!$B$1:$AX$1,0),FALSE),"")</f>
        <v>0.31247670103092784</v>
      </c>
      <c r="AO310" s="115">
        <f t="shared" si="17"/>
        <v>0.31247670103092778</v>
      </c>
      <c r="AP310" s="276">
        <f t="shared" si="18"/>
        <v>5.5511151231257827E-17</v>
      </c>
      <c r="AR310" s="115">
        <f t="shared" si="19"/>
        <v>0.4284680402511285</v>
      </c>
    </row>
    <row r="311" spans="1:44">
      <c r="A311" t="s">
        <v>495</v>
      </c>
      <c r="B311" t="s">
        <v>496</v>
      </c>
      <c r="C311" t="str">
        <f>IFERROR(VLOOKUP($B311,Kraftvärmeprod!$B$1:$AH$479,MATCH(C$2,Kraftvärmeprod!$B$1:$AG$1,0),FALSE)/1,"")</f>
        <v/>
      </c>
      <c r="D311" t="str">
        <f>IFERROR(VLOOKUP($B311,Kraftvärmeprod!$B$1:$AH$479,MATCH(D$2,Kraftvärmeprod!$B$1:$AG$1,0),FALSE)/1,"")</f>
        <v/>
      </c>
      <c r="F311" t="str">
        <f>IF($D311="","",IFERROR(VLOOKUP($B311,Kraftvärmeprod!$B$1:$BX$550,MATCH(F$2,Kraftvärmeprod!$B$1:$VX$1,0),FALSE)/1,0)-IFERROR(VLOOKUP($B311,'Slutlig allokering kvv'!$B$2:$BX$550,MATCH(F$2,'Slutlig allokering kvv'!$B$1:$BX$1,0),FALSE)/1,0))</f>
        <v/>
      </c>
      <c r="G311" t="str">
        <f>IF($D311="","",IFERROR(VLOOKUP($B311,Kraftvärmeprod!$B$1:$BX$550,MATCH(G$2,Kraftvärmeprod!$B$1:$VX$1,0),FALSE)/1,0)-IFERROR(VLOOKUP($B311,'Slutlig allokering kvv'!$B$2:$BX$550,MATCH(G$2,'Slutlig allokering kvv'!$B$1:$BX$1,0),FALSE)/1,0))</f>
        <v/>
      </c>
      <c r="H311" t="str">
        <f>IF($D311="","",IFERROR(VLOOKUP($B311,Kraftvärmeprod!$B$1:$BX$550,MATCH(H$2,Kraftvärmeprod!$B$1:$VX$1,0),FALSE)/1,0)-IFERROR(VLOOKUP($B311,'Slutlig allokering kvv'!$B$2:$BX$550,MATCH(H$2,'Slutlig allokering kvv'!$B$1:$BX$1,0),FALSE)/1,0))</f>
        <v/>
      </c>
      <c r="I311" t="str">
        <f>IF($D311="","",IFERROR(VLOOKUP($B311,Kraftvärmeprod!$B$1:$BX$550,MATCH(I$2,Kraftvärmeprod!$B$1:$VX$1,0),FALSE)/1,0)-IFERROR(VLOOKUP($B311,'Slutlig allokering kvv'!$B$2:$BX$550,MATCH(I$2,'Slutlig allokering kvv'!$B$1:$BX$1,0),FALSE)/1,0))</f>
        <v/>
      </c>
      <c r="J311" t="str">
        <f>IF($D311="","",IFERROR(VLOOKUP($B311,Kraftvärmeprod!$B$1:$BX$550,MATCH(J$2,Kraftvärmeprod!$B$1:$VX$1,0),FALSE)/1,0)-IFERROR(VLOOKUP($B311,'Slutlig allokering kvv'!$B$2:$BX$550,MATCH(J$2,'Slutlig allokering kvv'!$B$1:$BX$1,0),FALSE)/1,0))</f>
        <v/>
      </c>
      <c r="K311" t="str">
        <f>IF($D311="","",IFERROR(VLOOKUP($B311,Kraftvärmeprod!$B$1:$BX$550,MATCH(K$2,Kraftvärmeprod!$B$1:$VX$1,0),FALSE)/1,0)-IFERROR(VLOOKUP($B311,'Slutlig allokering kvv'!$B$2:$BX$550,MATCH(K$2,'Slutlig allokering kvv'!$B$1:$BX$1,0),FALSE)/1,0))</f>
        <v/>
      </c>
      <c r="L311" t="str">
        <f>IF($D311="","",IFERROR(VLOOKUP($B311,Kraftvärmeprod!$B$1:$BX$550,MATCH(L$2,Kraftvärmeprod!$B$1:$VX$1,0),FALSE)/1,0)-IFERROR(VLOOKUP($B311,'Slutlig allokering kvv'!$B$2:$BX$550,MATCH(L$2,'Slutlig allokering kvv'!$B$1:$BX$1,0),FALSE)/1,0))</f>
        <v/>
      </c>
      <c r="M311" t="str">
        <f>IF($D311="","",IFERROR(VLOOKUP($B311,Kraftvärmeprod!$B$1:$BX$550,MATCH(M$2,Kraftvärmeprod!$B$1:$VX$1,0),FALSE)/1,0)-IFERROR(VLOOKUP($B311,'Slutlig allokering kvv'!$B$2:$BX$550,MATCH(M$2,'Slutlig allokering kvv'!$B$1:$BX$1,0),FALSE)/1,0))</f>
        <v/>
      </c>
      <c r="N311" t="str">
        <f>IF($D311="","",IFERROR(VLOOKUP($B311,Kraftvärmeprod!$B$1:$BX$550,MATCH(N$2,Kraftvärmeprod!$B$1:$VX$1,0),FALSE)/1,0)-IFERROR(VLOOKUP($B311,'Slutlig allokering kvv'!$B$2:$BX$550,MATCH(N$2,'Slutlig allokering kvv'!$B$1:$BX$1,0),FALSE)/1,0))</f>
        <v/>
      </c>
      <c r="O311" t="str">
        <f>IF($D311="","",IFERROR(VLOOKUP($B311,Kraftvärmeprod!$B$1:$BX$550,MATCH(O$2,Kraftvärmeprod!$B$1:$VX$1,0),FALSE)/1,0)-IFERROR(VLOOKUP($B311,'Slutlig allokering kvv'!$B$2:$BX$550,MATCH(O$2,'Slutlig allokering kvv'!$B$1:$BX$1,0),FALSE)/1,0))</f>
        <v/>
      </c>
      <c r="P311" t="str">
        <f>IF($D311="","",IFERROR(VLOOKUP($B311,Kraftvärmeprod!$B$1:$BX$550,MATCH(P$2,Kraftvärmeprod!$B$1:$VX$1,0),FALSE)/1,0)-IFERROR(VLOOKUP($B311,'Slutlig allokering kvv'!$B$2:$BX$550,MATCH(P$2,'Slutlig allokering kvv'!$B$1:$BX$1,0),FALSE)/1,0))</f>
        <v/>
      </c>
      <c r="Q311" t="str">
        <f>IF($D311="","",IFERROR(VLOOKUP($B311,Kraftvärmeprod!$B$1:$BX$550,MATCH(Q$2,Kraftvärmeprod!$B$1:$VX$1,0),FALSE)/1,0)-IFERROR(VLOOKUP($B311,'Slutlig allokering kvv'!$B$2:$BX$550,MATCH(Q$2,'Slutlig allokering kvv'!$B$1:$BX$1,0),FALSE)/1,0))</f>
        <v/>
      </c>
      <c r="R311" t="str">
        <f>IF($D311="","",IFERROR(VLOOKUP($B311,Kraftvärmeprod!$B$1:$BX$550,MATCH(R$2,Kraftvärmeprod!$B$1:$VX$1,0),FALSE)/1,0)-IFERROR(VLOOKUP($B311,'Slutlig allokering kvv'!$B$2:$BX$550,MATCH(R$2,'Slutlig allokering kvv'!$B$1:$BX$1,0),FALSE)/1,0))</f>
        <v/>
      </c>
      <c r="S311" t="str">
        <f>IF($D311="","",IFERROR(VLOOKUP($B311,Kraftvärmeprod!$B$1:$BX$550,MATCH(S$2,Kraftvärmeprod!$B$1:$VX$1,0),FALSE)/1,0)-IFERROR(VLOOKUP($B311,'Slutlig allokering kvv'!$B$2:$BX$550,MATCH(S$2,'Slutlig allokering kvv'!$B$1:$BX$1,0),FALSE)/1,0))</f>
        <v/>
      </c>
      <c r="T311" t="str">
        <f>IF($D311="","",IFERROR(VLOOKUP($B311,Kraftvärmeprod!$B$1:$BX$550,MATCH(T$2,Kraftvärmeprod!$B$1:$VX$1,0),FALSE)/1,0)-IFERROR(VLOOKUP($B311,'Slutlig allokering kvv'!$B$2:$BX$550,MATCH(T$2,'Slutlig allokering kvv'!$B$1:$BX$1,0),FALSE)/1,0))</f>
        <v/>
      </c>
      <c r="U311" t="str">
        <f>IF($D311="","",IFERROR(VLOOKUP($B311,Kraftvärmeprod!$B$1:$BX$550,MATCH(U$2,Kraftvärmeprod!$B$1:$VX$1,0),FALSE)/1,0)-IFERROR(VLOOKUP($B311,'Slutlig allokering kvv'!$B$2:$BX$550,MATCH(U$2,'Slutlig allokering kvv'!$B$1:$BX$1,0),FALSE)/1,0))</f>
        <v/>
      </c>
      <c r="V311" t="str">
        <f>IF($D311="","",IFERROR(VLOOKUP($B311,Kraftvärmeprod!$B$1:$BX$550,MATCH(V$2,Kraftvärmeprod!$B$1:$VX$1,0),FALSE)/1,0)-IFERROR(VLOOKUP($B311,'Slutlig allokering kvv'!$B$2:$BX$550,MATCH(V$2,'Slutlig allokering kvv'!$B$1:$BX$1,0),FALSE)/1,0))</f>
        <v/>
      </c>
      <c r="W311" t="str">
        <f>IF($D311="","",IFERROR(VLOOKUP($B311,Kraftvärmeprod!$B$1:$BX$550,MATCH(W$2,Kraftvärmeprod!$B$1:$VX$1,0),FALSE)/1,0)-IFERROR(VLOOKUP($B311,'Slutlig allokering kvv'!$B$2:$BX$550,MATCH(W$2,'Slutlig allokering kvv'!$B$1:$BX$1,0),FALSE)/1,0))</f>
        <v/>
      </c>
      <c r="X311" t="str">
        <f>IF($D311="","",IFERROR(VLOOKUP($B311,Kraftvärmeprod!$B$1:$BX$550,MATCH(X$2,Kraftvärmeprod!$B$1:$VX$1,0),FALSE)/1,0)-IFERROR(VLOOKUP($B311,'Slutlig allokering kvv'!$B$2:$BX$550,MATCH(X$2,'Slutlig allokering kvv'!$B$1:$BX$1,0),FALSE)/1,0))</f>
        <v/>
      </c>
      <c r="Y311" t="str">
        <f>IF($D311="","",IFERROR(VLOOKUP($B311,Kraftvärmeprod!$B$1:$BX$550,MATCH(Y$2,Kraftvärmeprod!$B$1:$VX$1,0),FALSE)/1,0)-IFERROR(VLOOKUP($B311,'Slutlig allokering kvv'!$B$2:$BX$550,MATCH(Y$2,'Slutlig allokering kvv'!$B$1:$BX$1,0),FALSE)/1,0))</f>
        <v/>
      </c>
      <c r="Z311" t="str">
        <f>IF($D311="","",IFERROR(VLOOKUP($B311,Kraftvärmeprod!$B$1:$BX$550,MATCH(Z$2,Kraftvärmeprod!$B$1:$VX$1,0),FALSE)/1,0)-IFERROR(VLOOKUP($B311,'Slutlig allokering kvv'!$B$2:$BX$550,MATCH(Z$2,'Slutlig allokering kvv'!$B$1:$BX$1,0),FALSE)/1,0))</f>
        <v/>
      </c>
      <c r="AA311" t="str">
        <f>IF($D311="","",IFERROR(VLOOKUP($B311,Kraftvärmeprod!$B$1:$BX$550,MATCH(AA$2,Kraftvärmeprod!$B$1:$VX$1,0),FALSE)/1,0)-IFERROR(VLOOKUP($B311,'Slutlig allokering kvv'!$B$2:$BX$550,MATCH(AA$2,'Slutlig allokering kvv'!$B$1:$BX$1,0),FALSE)/1,0))</f>
        <v/>
      </c>
      <c r="AB311" t="str">
        <f>IF($D311="","",IFERROR(VLOOKUP($B311,Kraftvärmeprod!$B$1:$BX$550,MATCH(AB$2,Kraftvärmeprod!$B$1:$VX$1,0),FALSE)/1,0)-IFERROR(VLOOKUP($B311,'Slutlig allokering kvv'!$B$2:$BX$550,MATCH(AB$2,'Slutlig allokering kvv'!$B$1:$BX$1,0),FALSE)/1,0))</f>
        <v/>
      </c>
      <c r="AC311" t="str">
        <f>IF($D311="","",IFERROR(VLOOKUP($B311,Kraftvärmeprod!$B$1:$BX$550,MATCH(AC$2,Kraftvärmeprod!$B$1:$VX$1,0),FALSE)/1,0)-IFERROR(VLOOKUP($B311,'Slutlig allokering kvv'!$B$2:$BX$550,MATCH(AC$2,'Slutlig allokering kvv'!$B$1:$BX$1,0),FALSE)/1,0))</f>
        <v/>
      </c>
      <c r="AD311" t="str">
        <f>IF($D311="","",IFERROR(VLOOKUP($B311,Kraftvärmeprod!$B$1:$BX$550,MATCH(AD$2,Kraftvärmeprod!$B$1:$VX$1,0),FALSE)/1,0)-IFERROR(VLOOKUP($B311,'Slutlig allokering kvv'!$B$2:$BX$550,MATCH(AD$2,'Slutlig allokering kvv'!$B$1:$BX$1,0),FALSE)/1,0))</f>
        <v/>
      </c>
      <c r="AE311" t="str">
        <f>IF($D311="","",IFERROR(VLOOKUP($B311,Miljö!$B$1:$E$550,MATCH("Hjälpel kraftvärme (GWh)",Miljö!$B$1:$E$1,0),FALSE)/1,0)-IFERROR(VLOOKUP($B311,'Slutlig allokering kvv'!$B$2:$BX$549,MATCH(AE$2,'Slutlig allokering kvv'!$B$1:$BX$1,0),FALSE)/1,0))</f>
        <v/>
      </c>
      <c r="AI311" s="274">
        <f t="shared" si="16"/>
        <v>0</v>
      </c>
      <c r="AK311">
        <f>IFERROR(VLOOKUP($B311,'Slutlig allokering kvv'!$B$2:$AX$549,MATCH("Summa slutlig allokerad tillförd energi (utan hjälpel och rökgaskondensering):",'Slutlig allokering kvv'!$B$1:$AX$1,0),FALSE)/1,"")</f>
        <v>0</v>
      </c>
      <c r="AM311" s="275" t="str">
        <f>IFERROR(1-VLOOKUP($B311,'Slutlig allokering kvv'!$B$2:$AX$549,MATCH("Andel av bränsle i kvv som allokerats till värme, exklusive rökgaskondensering och hjälpel",'Slutlig allokering kvv'!$B$1:$AX$1,0),FALSE),"")</f>
        <v/>
      </c>
      <c r="AO311" s="115" t="str">
        <f t="shared" si="17"/>
        <v/>
      </c>
      <c r="AP311" s="276" t="str">
        <f t="shared" si="18"/>
        <v/>
      </c>
      <c r="AR311" s="115" t="str">
        <f t="shared" si="19"/>
        <v/>
      </c>
    </row>
    <row r="312" spans="1:44">
      <c r="A312" t="s">
        <v>495</v>
      </c>
      <c r="B312" t="s">
        <v>497</v>
      </c>
      <c r="C312" t="str">
        <f>IFERROR(VLOOKUP($B312,Kraftvärmeprod!$B$1:$AH$479,MATCH(C$2,Kraftvärmeprod!$B$1:$AG$1,0),FALSE)/1,"")</f>
        <v/>
      </c>
      <c r="D312" t="str">
        <f>IFERROR(VLOOKUP($B312,Kraftvärmeprod!$B$1:$AH$479,MATCH(D$2,Kraftvärmeprod!$B$1:$AG$1,0),FALSE)/1,"")</f>
        <v/>
      </c>
      <c r="F312" t="str">
        <f>IF($D312="","",IFERROR(VLOOKUP($B312,Kraftvärmeprod!$B$1:$BX$550,MATCH(F$2,Kraftvärmeprod!$B$1:$VX$1,0),FALSE)/1,0)-IFERROR(VLOOKUP($B312,'Slutlig allokering kvv'!$B$2:$BX$550,MATCH(F$2,'Slutlig allokering kvv'!$B$1:$BX$1,0),FALSE)/1,0))</f>
        <v/>
      </c>
      <c r="G312" t="str">
        <f>IF($D312="","",IFERROR(VLOOKUP($B312,Kraftvärmeprod!$B$1:$BX$550,MATCH(G$2,Kraftvärmeprod!$B$1:$VX$1,0),FALSE)/1,0)-IFERROR(VLOOKUP($B312,'Slutlig allokering kvv'!$B$2:$BX$550,MATCH(G$2,'Slutlig allokering kvv'!$B$1:$BX$1,0),FALSE)/1,0))</f>
        <v/>
      </c>
      <c r="H312" t="str">
        <f>IF($D312="","",IFERROR(VLOOKUP($B312,Kraftvärmeprod!$B$1:$BX$550,MATCH(H$2,Kraftvärmeprod!$B$1:$VX$1,0),FALSE)/1,0)-IFERROR(VLOOKUP($B312,'Slutlig allokering kvv'!$B$2:$BX$550,MATCH(H$2,'Slutlig allokering kvv'!$B$1:$BX$1,0),FALSE)/1,0))</f>
        <v/>
      </c>
      <c r="I312" t="str">
        <f>IF($D312="","",IFERROR(VLOOKUP($B312,Kraftvärmeprod!$B$1:$BX$550,MATCH(I$2,Kraftvärmeprod!$B$1:$VX$1,0),FALSE)/1,0)-IFERROR(VLOOKUP($B312,'Slutlig allokering kvv'!$B$2:$BX$550,MATCH(I$2,'Slutlig allokering kvv'!$B$1:$BX$1,0),FALSE)/1,0))</f>
        <v/>
      </c>
      <c r="J312" t="str">
        <f>IF($D312="","",IFERROR(VLOOKUP($B312,Kraftvärmeprod!$B$1:$BX$550,MATCH(J$2,Kraftvärmeprod!$B$1:$VX$1,0),FALSE)/1,0)-IFERROR(VLOOKUP($B312,'Slutlig allokering kvv'!$B$2:$BX$550,MATCH(J$2,'Slutlig allokering kvv'!$B$1:$BX$1,0),FALSE)/1,0))</f>
        <v/>
      </c>
      <c r="K312" t="str">
        <f>IF($D312="","",IFERROR(VLOOKUP($B312,Kraftvärmeprod!$B$1:$BX$550,MATCH(K$2,Kraftvärmeprod!$B$1:$VX$1,0),FALSE)/1,0)-IFERROR(VLOOKUP($B312,'Slutlig allokering kvv'!$B$2:$BX$550,MATCH(K$2,'Slutlig allokering kvv'!$B$1:$BX$1,0),FALSE)/1,0))</f>
        <v/>
      </c>
      <c r="L312" t="str">
        <f>IF($D312="","",IFERROR(VLOOKUP($B312,Kraftvärmeprod!$B$1:$BX$550,MATCH(L$2,Kraftvärmeprod!$B$1:$VX$1,0),FALSE)/1,0)-IFERROR(VLOOKUP($B312,'Slutlig allokering kvv'!$B$2:$BX$550,MATCH(L$2,'Slutlig allokering kvv'!$B$1:$BX$1,0),FALSE)/1,0))</f>
        <v/>
      </c>
      <c r="M312" t="str">
        <f>IF($D312="","",IFERROR(VLOOKUP($B312,Kraftvärmeprod!$B$1:$BX$550,MATCH(M$2,Kraftvärmeprod!$B$1:$VX$1,0),FALSE)/1,0)-IFERROR(VLOOKUP($B312,'Slutlig allokering kvv'!$B$2:$BX$550,MATCH(M$2,'Slutlig allokering kvv'!$B$1:$BX$1,0),FALSE)/1,0))</f>
        <v/>
      </c>
      <c r="N312" t="str">
        <f>IF($D312="","",IFERROR(VLOOKUP($B312,Kraftvärmeprod!$B$1:$BX$550,MATCH(N$2,Kraftvärmeprod!$B$1:$VX$1,0),FALSE)/1,0)-IFERROR(VLOOKUP($B312,'Slutlig allokering kvv'!$B$2:$BX$550,MATCH(N$2,'Slutlig allokering kvv'!$B$1:$BX$1,0),FALSE)/1,0))</f>
        <v/>
      </c>
      <c r="O312" t="str">
        <f>IF($D312="","",IFERROR(VLOOKUP($B312,Kraftvärmeprod!$B$1:$BX$550,MATCH(O$2,Kraftvärmeprod!$B$1:$VX$1,0),FALSE)/1,0)-IFERROR(VLOOKUP($B312,'Slutlig allokering kvv'!$B$2:$BX$550,MATCH(O$2,'Slutlig allokering kvv'!$B$1:$BX$1,0),FALSE)/1,0))</f>
        <v/>
      </c>
      <c r="P312" t="str">
        <f>IF($D312="","",IFERROR(VLOOKUP($B312,Kraftvärmeprod!$B$1:$BX$550,MATCH(P$2,Kraftvärmeprod!$B$1:$VX$1,0),FALSE)/1,0)-IFERROR(VLOOKUP($B312,'Slutlig allokering kvv'!$B$2:$BX$550,MATCH(P$2,'Slutlig allokering kvv'!$B$1:$BX$1,0),FALSE)/1,0))</f>
        <v/>
      </c>
      <c r="Q312" t="str">
        <f>IF($D312="","",IFERROR(VLOOKUP($B312,Kraftvärmeprod!$B$1:$BX$550,MATCH(Q$2,Kraftvärmeprod!$B$1:$VX$1,0),FALSE)/1,0)-IFERROR(VLOOKUP($B312,'Slutlig allokering kvv'!$B$2:$BX$550,MATCH(Q$2,'Slutlig allokering kvv'!$B$1:$BX$1,0),FALSE)/1,0))</f>
        <v/>
      </c>
      <c r="R312" t="str">
        <f>IF($D312="","",IFERROR(VLOOKUP($B312,Kraftvärmeprod!$B$1:$BX$550,MATCH(R$2,Kraftvärmeprod!$B$1:$VX$1,0),FALSE)/1,0)-IFERROR(VLOOKUP($B312,'Slutlig allokering kvv'!$B$2:$BX$550,MATCH(R$2,'Slutlig allokering kvv'!$B$1:$BX$1,0),FALSE)/1,0))</f>
        <v/>
      </c>
      <c r="S312" t="str">
        <f>IF($D312="","",IFERROR(VLOOKUP($B312,Kraftvärmeprod!$B$1:$BX$550,MATCH(S$2,Kraftvärmeprod!$B$1:$VX$1,0),FALSE)/1,0)-IFERROR(VLOOKUP($B312,'Slutlig allokering kvv'!$B$2:$BX$550,MATCH(S$2,'Slutlig allokering kvv'!$B$1:$BX$1,0),FALSE)/1,0))</f>
        <v/>
      </c>
      <c r="T312" t="str">
        <f>IF($D312="","",IFERROR(VLOOKUP($B312,Kraftvärmeprod!$B$1:$BX$550,MATCH(T$2,Kraftvärmeprod!$B$1:$VX$1,0),FALSE)/1,0)-IFERROR(VLOOKUP($B312,'Slutlig allokering kvv'!$B$2:$BX$550,MATCH(T$2,'Slutlig allokering kvv'!$B$1:$BX$1,0),FALSE)/1,0))</f>
        <v/>
      </c>
      <c r="U312" t="str">
        <f>IF($D312="","",IFERROR(VLOOKUP($B312,Kraftvärmeprod!$B$1:$BX$550,MATCH(U$2,Kraftvärmeprod!$B$1:$VX$1,0),FALSE)/1,0)-IFERROR(VLOOKUP($B312,'Slutlig allokering kvv'!$B$2:$BX$550,MATCH(U$2,'Slutlig allokering kvv'!$B$1:$BX$1,0),FALSE)/1,0))</f>
        <v/>
      </c>
      <c r="V312" t="str">
        <f>IF($D312="","",IFERROR(VLOOKUP($B312,Kraftvärmeprod!$B$1:$BX$550,MATCH(V$2,Kraftvärmeprod!$B$1:$VX$1,0),FALSE)/1,0)-IFERROR(VLOOKUP($B312,'Slutlig allokering kvv'!$B$2:$BX$550,MATCH(V$2,'Slutlig allokering kvv'!$B$1:$BX$1,0),FALSE)/1,0))</f>
        <v/>
      </c>
      <c r="W312" t="str">
        <f>IF($D312="","",IFERROR(VLOOKUP($B312,Kraftvärmeprod!$B$1:$BX$550,MATCH(W$2,Kraftvärmeprod!$B$1:$VX$1,0),FALSE)/1,0)-IFERROR(VLOOKUP($B312,'Slutlig allokering kvv'!$B$2:$BX$550,MATCH(W$2,'Slutlig allokering kvv'!$B$1:$BX$1,0),FALSE)/1,0))</f>
        <v/>
      </c>
      <c r="X312" t="str">
        <f>IF($D312="","",IFERROR(VLOOKUP($B312,Kraftvärmeprod!$B$1:$BX$550,MATCH(X$2,Kraftvärmeprod!$B$1:$VX$1,0),FALSE)/1,0)-IFERROR(VLOOKUP($B312,'Slutlig allokering kvv'!$B$2:$BX$550,MATCH(X$2,'Slutlig allokering kvv'!$B$1:$BX$1,0),FALSE)/1,0))</f>
        <v/>
      </c>
      <c r="Y312" t="str">
        <f>IF($D312="","",IFERROR(VLOOKUP($B312,Kraftvärmeprod!$B$1:$BX$550,MATCH(Y$2,Kraftvärmeprod!$B$1:$VX$1,0),FALSE)/1,0)-IFERROR(VLOOKUP($B312,'Slutlig allokering kvv'!$B$2:$BX$550,MATCH(Y$2,'Slutlig allokering kvv'!$B$1:$BX$1,0),FALSE)/1,0))</f>
        <v/>
      </c>
      <c r="Z312" t="str">
        <f>IF($D312="","",IFERROR(VLOOKUP($B312,Kraftvärmeprod!$B$1:$BX$550,MATCH(Z$2,Kraftvärmeprod!$B$1:$VX$1,0),FALSE)/1,0)-IFERROR(VLOOKUP($B312,'Slutlig allokering kvv'!$B$2:$BX$550,MATCH(Z$2,'Slutlig allokering kvv'!$B$1:$BX$1,0),FALSE)/1,0))</f>
        <v/>
      </c>
      <c r="AA312" t="str">
        <f>IF($D312="","",IFERROR(VLOOKUP($B312,Kraftvärmeprod!$B$1:$BX$550,MATCH(AA$2,Kraftvärmeprod!$B$1:$VX$1,0),FALSE)/1,0)-IFERROR(VLOOKUP($B312,'Slutlig allokering kvv'!$B$2:$BX$550,MATCH(AA$2,'Slutlig allokering kvv'!$B$1:$BX$1,0),FALSE)/1,0))</f>
        <v/>
      </c>
      <c r="AB312" t="str">
        <f>IF($D312="","",IFERROR(VLOOKUP($B312,Kraftvärmeprod!$B$1:$BX$550,MATCH(AB$2,Kraftvärmeprod!$B$1:$VX$1,0),FALSE)/1,0)-IFERROR(VLOOKUP($B312,'Slutlig allokering kvv'!$B$2:$BX$550,MATCH(AB$2,'Slutlig allokering kvv'!$B$1:$BX$1,0),FALSE)/1,0))</f>
        <v/>
      </c>
      <c r="AC312" t="str">
        <f>IF($D312="","",IFERROR(VLOOKUP($B312,Kraftvärmeprod!$B$1:$BX$550,MATCH(AC$2,Kraftvärmeprod!$B$1:$VX$1,0),FALSE)/1,0)-IFERROR(VLOOKUP($B312,'Slutlig allokering kvv'!$B$2:$BX$550,MATCH(AC$2,'Slutlig allokering kvv'!$B$1:$BX$1,0),FALSE)/1,0))</f>
        <v/>
      </c>
      <c r="AD312" t="str">
        <f>IF($D312="","",IFERROR(VLOOKUP($B312,Kraftvärmeprod!$B$1:$BX$550,MATCH(AD$2,Kraftvärmeprod!$B$1:$VX$1,0),FALSE)/1,0)-IFERROR(VLOOKUP($B312,'Slutlig allokering kvv'!$B$2:$BX$550,MATCH(AD$2,'Slutlig allokering kvv'!$B$1:$BX$1,0),FALSE)/1,0))</f>
        <v/>
      </c>
      <c r="AE312" t="str">
        <f>IF($D312="","",IFERROR(VLOOKUP($B312,Miljö!$B$1:$E$550,MATCH("Hjälpel kraftvärme (GWh)",Miljö!$B$1:$E$1,0),FALSE)/1,0)-IFERROR(VLOOKUP($B312,'Slutlig allokering kvv'!$B$2:$BX$549,MATCH(AE$2,'Slutlig allokering kvv'!$B$1:$BX$1,0),FALSE)/1,0))</f>
        <v/>
      </c>
      <c r="AI312" s="274">
        <f t="shared" si="16"/>
        <v>0</v>
      </c>
      <c r="AK312">
        <f>IFERROR(VLOOKUP($B312,'Slutlig allokering kvv'!$B$2:$AX$549,MATCH("Summa slutlig allokerad tillförd energi (utan hjälpel och rökgaskondensering):",'Slutlig allokering kvv'!$B$1:$AX$1,0),FALSE)/1,"")</f>
        <v>0</v>
      </c>
      <c r="AM312" s="275" t="str">
        <f>IFERROR(1-VLOOKUP($B312,'Slutlig allokering kvv'!$B$2:$AX$549,MATCH("Andel av bränsle i kvv som allokerats till värme, exklusive rökgaskondensering och hjälpel",'Slutlig allokering kvv'!$B$1:$AX$1,0),FALSE),"")</f>
        <v/>
      </c>
      <c r="AO312" s="115" t="str">
        <f t="shared" si="17"/>
        <v/>
      </c>
      <c r="AP312" s="276" t="str">
        <f t="shared" si="18"/>
        <v/>
      </c>
      <c r="AR312" s="115" t="str">
        <f t="shared" si="19"/>
        <v/>
      </c>
    </row>
    <row r="313" spans="1:44">
      <c r="A313" t="s">
        <v>495</v>
      </c>
      <c r="B313" t="s">
        <v>498</v>
      </c>
      <c r="C313" t="str">
        <f>IFERROR(VLOOKUP($B313,Kraftvärmeprod!$B$1:$AH$479,MATCH(C$2,Kraftvärmeprod!$B$1:$AG$1,0),FALSE)/1,"")</f>
        <v/>
      </c>
      <c r="D313" t="str">
        <f>IFERROR(VLOOKUP($B313,Kraftvärmeprod!$B$1:$AH$479,MATCH(D$2,Kraftvärmeprod!$B$1:$AG$1,0),FALSE)/1,"")</f>
        <v/>
      </c>
      <c r="F313" t="str">
        <f>IF($D313="","",IFERROR(VLOOKUP($B313,Kraftvärmeprod!$B$1:$BX$550,MATCH(F$2,Kraftvärmeprod!$B$1:$VX$1,0),FALSE)/1,0)-IFERROR(VLOOKUP($B313,'Slutlig allokering kvv'!$B$2:$BX$550,MATCH(F$2,'Slutlig allokering kvv'!$B$1:$BX$1,0),FALSE)/1,0))</f>
        <v/>
      </c>
      <c r="G313" t="str">
        <f>IF($D313="","",IFERROR(VLOOKUP($B313,Kraftvärmeprod!$B$1:$BX$550,MATCH(G$2,Kraftvärmeprod!$B$1:$VX$1,0),FALSE)/1,0)-IFERROR(VLOOKUP($B313,'Slutlig allokering kvv'!$B$2:$BX$550,MATCH(G$2,'Slutlig allokering kvv'!$B$1:$BX$1,0),FALSE)/1,0))</f>
        <v/>
      </c>
      <c r="H313" t="str">
        <f>IF($D313="","",IFERROR(VLOOKUP($B313,Kraftvärmeprod!$B$1:$BX$550,MATCH(H$2,Kraftvärmeprod!$B$1:$VX$1,0),FALSE)/1,0)-IFERROR(VLOOKUP($B313,'Slutlig allokering kvv'!$B$2:$BX$550,MATCH(H$2,'Slutlig allokering kvv'!$B$1:$BX$1,0),FALSE)/1,0))</f>
        <v/>
      </c>
      <c r="I313" t="str">
        <f>IF($D313="","",IFERROR(VLOOKUP($B313,Kraftvärmeprod!$B$1:$BX$550,MATCH(I$2,Kraftvärmeprod!$B$1:$VX$1,0),FALSE)/1,0)-IFERROR(VLOOKUP($B313,'Slutlig allokering kvv'!$B$2:$BX$550,MATCH(I$2,'Slutlig allokering kvv'!$B$1:$BX$1,0),FALSE)/1,0))</f>
        <v/>
      </c>
      <c r="J313" t="str">
        <f>IF($D313="","",IFERROR(VLOOKUP($B313,Kraftvärmeprod!$B$1:$BX$550,MATCH(J$2,Kraftvärmeprod!$B$1:$VX$1,0),FALSE)/1,0)-IFERROR(VLOOKUP($B313,'Slutlig allokering kvv'!$B$2:$BX$550,MATCH(J$2,'Slutlig allokering kvv'!$B$1:$BX$1,0),FALSE)/1,0))</f>
        <v/>
      </c>
      <c r="K313" t="str">
        <f>IF($D313="","",IFERROR(VLOOKUP($B313,Kraftvärmeprod!$B$1:$BX$550,MATCH(K$2,Kraftvärmeprod!$B$1:$VX$1,0),FALSE)/1,0)-IFERROR(VLOOKUP($B313,'Slutlig allokering kvv'!$B$2:$BX$550,MATCH(K$2,'Slutlig allokering kvv'!$B$1:$BX$1,0),FALSE)/1,0))</f>
        <v/>
      </c>
      <c r="L313" t="str">
        <f>IF($D313="","",IFERROR(VLOOKUP($B313,Kraftvärmeprod!$B$1:$BX$550,MATCH(L$2,Kraftvärmeprod!$B$1:$VX$1,0),FALSE)/1,0)-IFERROR(VLOOKUP($B313,'Slutlig allokering kvv'!$B$2:$BX$550,MATCH(L$2,'Slutlig allokering kvv'!$B$1:$BX$1,0),FALSE)/1,0))</f>
        <v/>
      </c>
      <c r="M313" t="str">
        <f>IF($D313="","",IFERROR(VLOOKUP($B313,Kraftvärmeprod!$B$1:$BX$550,MATCH(M$2,Kraftvärmeprod!$B$1:$VX$1,0),FALSE)/1,0)-IFERROR(VLOOKUP($B313,'Slutlig allokering kvv'!$B$2:$BX$550,MATCH(M$2,'Slutlig allokering kvv'!$B$1:$BX$1,0),FALSE)/1,0))</f>
        <v/>
      </c>
      <c r="N313" t="str">
        <f>IF($D313="","",IFERROR(VLOOKUP($B313,Kraftvärmeprod!$B$1:$BX$550,MATCH(N$2,Kraftvärmeprod!$B$1:$VX$1,0),FALSE)/1,0)-IFERROR(VLOOKUP($B313,'Slutlig allokering kvv'!$B$2:$BX$550,MATCH(N$2,'Slutlig allokering kvv'!$B$1:$BX$1,0),FALSE)/1,0))</f>
        <v/>
      </c>
      <c r="O313" t="str">
        <f>IF($D313="","",IFERROR(VLOOKUP($B313,Kraftvärmeprod!$B$1:$BX$550,MATCH(O$2,Kraftvärmeprod!$B$1:$VX$1,0),FALSE)/1,0)-IFERROR(VLOOKUP($B313,'Slutlig allokering kvv'!$B$2:$BX$550,MATCH(O$2,'Slutlig allokering kvv'!$B$1:$BX$1,0),FALSE)/1,0))</f>
        <v/>
      </c>
      <c r="P313" t="str">
        <f>IF($D313="","",IFERROR(VLOOKUP($B313,Kraftvärmeprod!$B$1:$BX$550,MATCH(P$2,Kraftvärmeprod!$B$1:$VX$1,0),FALSE)/1,0)-IFERROR(VLOOKUP($B313,'Slutlig allokering kvv'!$B$2:$BX$550,MATCH(P$2,'Slutlig allokering kvv'!$B$1:$BX$1,0),FALSE)/1,0))</f>
        <v/>
      </c>
      <c r="Q313" t="str">
        <f>IF($D313="","",IFERROR(VLOOKUP($B313,Kraftvärmeprod!$B$1:$BX$550,MATCH(Q$2,Kraftvärmeprod!$B$1:$VX$1,0),FALSE)/1,0)-IFERROR(VLOOKUP($B313,'Slutlig allokering kvv'!$B$2:$BX$550,MATCH(Q$2,'Slutlig allokering kvv'!$B$1:$BX$1,0),FALSE)/1,0))</f>
        <v/>
      </c>
      <c r="R313" t="str">
        <f>IF($D313="","",IFERROR(VLOOKUP($B313,Kraftvärmeprod!$B$1:$BX$550,MATCH(R$2,Kraftvärmeprod!$B$1:$VX$1,0),FALSE)/1,0)-IFERROR(VLOOKUP($B313,'Slutlig allokering kvv'!$B$2:$BX$550,MATCH(R$2,'Slutlig allokering kvv'!$B$1:$BX$1,0),FALSE)/1,0))</f>
        <v/>
      </c>
      <c r="S313" t="str">
        <f>IF($D313="","",IFERROR(VLOOKUP($B313,Kraftvärmeprod!$B$1:$BX$550,MATCH(S$2,Kraftvärmeprod!$B$1:$VX$1,0),FALSE)/1,0)-IFERROR(VLOOKUP($B313,'Slutlig allokering kvv'!$B$2:$BX$550,MATCH(S$2,'Slutlig allokering kvv'!$B$1:$BX$1,0),FALSE)/1,0))</f>
        <v/>
      </c>
      <c r="T313" t="str">
        <f>IF($D313="","",IFERROR(VLOOKUP($B313,Kraftvärmeprod!$B$1:$BX$550,MATCH(T$2,Kraftvärmeprod!$B$1:$VX$1,0),FALSE)/1,0)-IFERROR(VLOOKUP($B313,'Slutlig allokering kvv'!$B$2:$BX$550,MATCH(T$2,'Slutlig allokering kvv'!$B$1:$BX$1,0),FALSE)/1,0))</f>
        <v/>
      </c>
      <c r="U313" t="str">
        <f>IF($D313="","",IFERROR(VLOOKUP($B313,Kraftvärmeprod!$B$1:$BX$550,MATCH(U$2,Kraftvärmeprod!$B$1:$VX$1,0),FALSE)/1,0)-IFERROR(VLOOKUP($B313,'Slutlig allokering kvv'!$B$2:$BX$550,MATCH(U$2,'Slutlig allokering kvv'!$B$1:$BX$1,0),FALSE)/1,0))</f>
        <v/>
      </c>
      <c r="V313" t="str">
        <f>IF($D313="","",IFERROR(VLOOKUP($B313,Kraftvärmeprod!$B$1:$BX$550,MATCH(V$2,Kraftvärmeprod!$B$1:$VX$1,0),FALSE)/1,0)-IFERROR(VLOOKUP($B313,'Slutlig allokering kvv'!$B$2:$BX$550,MATCH(V$2,'Slutlig allokering kvv'!$B$1:$BX$1,0),FALSE)/1,0))</f>
        <v/>
      </c>
      <c r="W313" t="str">
        <f>IF($D313="","",IFERROR(VLOOKUP($B313,Kraftvärmeprod!$B$1:$BX$550,MATCH(W$2,Kraftvärmeprod!$B$1:$VX$1,0),FALSE)/1,0)-IFERROR(VLOOKUP($B313,'Slutlig allokering kvv'!$B$2:$BX$550,MATCH(W$2,'Slutlig allokering kvv'!$B$1:$BX$1,0),FALSE)/1,0))</f>
        <v/>
      </c>
      <c r="X313" t="str">
        <f>IF($D313="","",IFERROR(VLOOKUP($B313,Kraftvärmeprod!$B$1:$BX$550,MATCH(X$2,Kraftvärmeprod!$B$1:$VX$1,0),FALSE)/1,0)-IFERROR(VLOOKUP($B313,'Slutlig allokering kvv'!$B$2:$BX$550,MATCH(X$2,'Slutlig allokering kvv'!$B$1:$BX$1,0),FALSE)/1,0))</f>
        <v/>
      </c>
      <c r="Y313" t="str">
        <f>IF($D313="","",IFERROR(VLOOKUP($B313,Kraftvärmeprod!$B$1:$BX$550,MATCH(Y$2,Kraftvärmeprod!$B$1:$VX$1,0),FALSE)/1,0)-IFERROR(VLOOKUP($B313,'Slutlig allokering kvv'!$B$2:$BX$550,MATCH(Y$2,'Slutlig allokering kvv'!$B$1:$BX$1,0),FALSE)/1,0))</f>
        <v/>
      </c>
      <c r="Z313" t="str">
        <f>IF($D313="","",IFERROR(VLOOKUP($B313,Kraftvärmeprod!$B$1:$BX$550,MATCH(Z$2,Kraftvärmeprod!$B$1:$VX$1,0),FALSE)/1,0)-IFERROR(VLOOKUP($B313,'Slutlig allokering kvv'!$B$2:$BX$550,MATCH(Z$2,'Slutlig allokering kvv'!$B$1:$BX$1,0),FALSE)/1,0))</f>
        <v/>
      </c>
      <c r="AA313" t="str">
        <f>IF($D313="","",IFERROR(VLOOKUP($B313,Kraftvärmeprod!$B$1:$BX$550,MATCH(AA$2,Kraftvärmeprod!$B$1:$VX$1,0),FALSE)/1,0)-IFERROR(VLOOKUP($B313,'Slutlig allokering kvv'!$B$2:$BX$550,MATCH(AA$2,'Slutlig allokering kvv'!$B$1:$BX$1,0),FALSE)/1,0))</f>
        <v/>
      </c>
      <c r="AB313" t="str">
        <f>IF($D313="","",IFERROR(VLOOKUP($B313,Kraftvärmeprod!$B$1:$BX$550,MATCH(AB$2,Kraftvärmeprod!$B$1:$VX$1,0),FALSE)/1,0)-IFERROR(VLOOKUP($B313,'Slutlig allokering kvv'!$B$2:$BX$550,MATCH(AB$2,'Slutlig allokering kvv'!$B$1:$BX$1,0),FALSE)/1,0))</f>
        <v/>
      </c>
      <c r="AC313" t="str">
        <f>IF($D313="","",IFERROR(VLOOKUP($B313,Kraftvärmeprod!$B$1:$BX$550,MATCH(AC$2,Kraftvärmeprod!$B$1:$VX$1,0),FALSE)/1,0)-IFERROR(VLOOKUP($B313,'Slutlig allokering kvv'!$B$2:$BX$550,MATCH(AC$2,'Slutlig allokering kvv'!$B$1:$BX$1,0),FALSE)/1,0))</f>
        <v/>
      </c>
      <c r="AD313" t="str">
        <f>IF($D313="","",IFERROR(VLOOKUP($B313,Kraftvärmeprod!$B$1:$BX$550,MATCH(AD$2,Kraftvärmeprod!$B$1:$VX$1,0),FALSE)/1,0)-IFERROR(VLOOKUP($B313,'Slutlig allokering kvv'!$B$2:$BX$550,MATCH(AD$2,'Slutlig allokering kvv'!$B$1:$BX$1,0),FALSE)/1,0))</f>
        <v/>
      </c>
      <c r="AE313" t="str">
        <f>IF($D313="","",IFERROR(VLOOKUP($B313,Miljö!$B$1:$E$550,MATCH("Hjälpel kraftvärme (GWh)",Miljö!$B$1:$E$1,0),FALSE)/1,0)-IFERROR(VLOOKUP($B313,'Slutlig allokering kvv'!$B$2:$BX$549,MATCH(AE$2,'Slutlig allokering kvv'!$B$1:$BX$1,0),FALSE)/1,0))</f>
        <v/>
      </c>
      <c r="AI313" s="274">
        <f t="shared" si="16"/>
        <v>0</v>
      </c>
      <c r="AK313">
        <f>IFERROR(VLOOKUP($B313,'Slutlig allokering kvv'!$B$2:$AX$549,MATCH("Summa slutlig allokerad tillförd energi (utan hjälpel och rökgaskondensering):",'Slutlig allokering kvv'!$B$1:$AX$1,0),FALSE)/1,"")</f>
        <v>0</v>
      </c>
      <c r="AM313" s="275" t="str">
        <f>IFERROR(1-VLOOKUP($B313,'Slutlig allokering kvv'!$B$2:$AX$549,MATCH("Andel av bränsle i kvv som allokerats till värme, exklusive rökgaskondensering och hjälpel",'Slutlig allokering kvv'!$B$1:$AX$1,0),FALSE),"")</f>
        <v/>
      </c>
      <c r="AO313" s="115" t="str">
        <f t="shared" si="17"/>
        <v/>
      </c>
      <c r="AP313" s="276" t="str">
        <f t="shared" si="18"/>
        <v/>
      </c>
      <c r="AR313" s="115" t="str">
        <f t="shared" si="19"/>
        <v/>
      </c>
    </row>
    <row r="314" spans="1:44">
      <c r="A314" t="s">
        <v>499</v>
      </c>
      <c r="B314" t="s">
        <v>500</v>
      </c>
      <c r="C314" t="str">
        <f>IFERROR(VLOOKUP($B314,Kraftvärmeprod!$B$1:$AH$479,MATCH(C$2,Kraftvärmeprod!$B$1:$AG$1,0),FALSE)/1,"")</f>
        <v/>
      </c>
      <c r="D314" t="str">
        <f>IFERROR(VLOOKUP($B314,Kraftvärmeprod!$B$1:$AH$479,MATCH(D$2,Kraftvärmeprod!$B$1:$AG$1,0),FALSE)/1,"")</f>
        <v/>
      </c>
      <c r="F314" t="str">
        <f>IF($D314="","",IFERROR(VLOOKUP($B314,Kraftvärmeprod!$B$1:$BX$550,MATCH(F$2,Kraftvärmeprod!$B$1:$VX$1,0),FALSE)/1,0)-IFERROR(VLOOKUP($B314,'Slutlig allokering kvv'!$B$2:$BX$550,MATCH(F$2,'Slutlig allokering kvv'!$B$1:$BX$1,0),FALSE)/1,0))</f>
        <v/>
      </c>
      <c r="G314" t="str">
        <f>IF($D314="","",IFERROR(VLOOKUP($B314,Kraftvärmeprod!$B$1:$BX$550,MATCH(G$2,Kraftvärmeprod!$B$1:$VX$1,0),FALSE)/1,0)-IFERROR(VLOOKUP($B314,'Slutlig allokering kvv'!$B$2:$BX$550,MATCH(G$2,'Slutlig allokering kvv'!$B$1:$BX$1,0),FALSE)/1,0))</f>
        <v/>
      </c>
      <c r="H314" t="str">
        <f>IF($D314="","",IFERROR(VLOOKUP($B314,Kraftvärmeprod!$B$1:$BX$550,MATCH(H$2,Kraftvärmeprod!$B$1:$VX$1,0),FALSE)/1,0)-IFERROR(VLOOKUP($B314,'Slutlig allokering kvv'!$B$2:$BX$550,MATCH(H$2,'Slutlig allokering kvv'!$B$1:$BX$1,0),FALSE)/1,0))</f>
        <v/>
      </c>
      <c r="I314" t="str">
        <f>IF($D314="","",IFERROR(VLOOKUP($B314,Kraftvärmeprod!$B$1:$BX$550,MATCH(I$2,Kraftvärmeprod!$B$1:$VX$1,0),FALSE)/1,0)-IFERROR(VLOOKUP($B314,'Slutlig allokering kvv'!$B$2:$BX$550,MATCH(I$2,'Slutlig allokering kvv'!$B$1:$BX$1,0),FALSE)/1,0))</f>
        <v/>
      </c>
      <c r="J314" t="str">
        <f>IF($D314="","",IFERROR(VLOOKUP($B314,Kraftvärmeprod!$B$1:$BX$550,MATCH(J$2,Kraftvärmeprod!$B$1:$VX$1,0),FALSE)/1,0)-IFERROR(VLOOKUP($B314,'Slutlig allokering kvv'!$B$2:$BX$550,MATCH(J$2,'Slutlig allokering kvv'!$B$1:$BX$1,0),FALSE)/1,0))</f>
        <v/>
      </c>
      <c r="K314" t="str">
        <f>IF($D314="","",IFERROR(VLOOKUP($B314,Kraftvärmeprod!$B$1:$BX$550,MATCH(K$2,Kraftvärmeprod!$B$1:$VX$1,0),FALSE)/1,0)-IFERROR(VLOOKUP($B314,'Slutlig allokering kvv'!$B$2:$BX$550,MATCH(K$2,'Slutlig allokering kvv'!$B$1:$BX$1,0),FALSE)/1,0))</f>
        <v/>
      </c>
      <c r="L314" t="str">
        <f>IF($D314="","",IFERROR(VLOOKUP($B314,Kraftvärmeprod!$B$1:$BX$550,MATCH(L$2,Kraftvärmeprod!$B$1:$VX$1,0),FALSE)/1,0)-IFERROR(VLOOKUP($B314,'Slutlig allokering kvv'!$B$2:$BX$550,MATCH(L$2,'Slutlig allokering kvv'!$B$1:$BX$1,0),FALSE)/1,0))</f>
        <v/>
      </c>
      <c r="M314" t="str">
        <f>IF($D314="","",IFERROR(VLOOKUP($B314,Kraftvärmeprod!$B$1:$BX$550,MATCH(M$2,Kraftvärmeprod!$B$1:$VX$1,0),FALSE)/1,0)-IFERROR(VLOOKUP($B314,'Slutlig allokering kvv'!$B$2:$BX$550,MATCH(M$2,'Slutlig allokering kvv'!$B$1:$BX$1,0),FALSE)/1,0))</f>
        <v/>
      </c>
      <c r="N314" t="str">
        <f>IF($D314="","",IFERROR(VLOOKUP($B314,Kraftvärmeprod!$B$1:$BX$550,MATCH(N$2,Kraftvärmeprod!$B$1:$VX$1,0),FALSE)/1,0)-IFERROR(VLOOKUP($B314,'Slutlig allokering kvv'!$B$2:$BX$550,MATCH(N$2,'Slutlig allokering kvv'!$B$1:$BX$1,0),FALSE)/1,0))</f>
        <v/>
      </c>
      <c r="O314" t="str">
        <f>IF($D314="","",IFERROR(VLOOKUP($B314,Kraftvärmeprod!$B$1:$BX$550,MATCH(O$2,Kraftvärmeprod!$B$1:$VX$1,0),FALSE)/1,0)-IFERROR(VLOOKUP($B314,'Slutlig allokering kvv'!$B$2:$BX$550,MATCH(O$2,'Slutlig allokering kvv'!$B$1:$BX$1,0),FALSE)/1,0))</f>
        <v/>
      </c>
      <c r="P314" t="str">
        <f>IF($D314="","",IFERROR(VLOOKUP($B314,Kraftvärmeprod!$B$1:$BX$550,MATCH(P$2,Kraftvärmeprod!$B$1:$VX$1,0),FALSE)/1,0)-IFERROR(VLOOKUP($B314,'Slutlig allokering kvv'!$B$2:$BX$550,MATCH(P$2,'Slutlig allokering kvv'!$B$1:$BX$1,0),FALSE)/1,0))</f>
        <v/>
      </c>
      <c r="Q314" t="str">
        <f>IF($D314="","",IFERROR(VLOOKUP($B314,Kraftvärmeprod!$B$1:$BX$550,MATCH(Q$2,Kraftvärmeprod!$B$1:$VX$1,0),FALSE)/1,0)-IFERROR(VLOOKUP($B314,'Slutlig allokering kvv'!$B$2:$BX$550,MATCH(Q$2,'Slutlig allokering kvv'!$B$1:$BX$1,0),FALSE)/1,0))</f>
        <v/>
      </c>
      <c r="R314" t="str">
        <f>IF($D314="","",IFERROR(VLOOKUP($B314,Kraftvärmeprod!$B$1:$BX$550,MATCH(R$2,Kraftvärmeprod!$B$1:$VX$1,0),FALSE)/1,0)-IFERROR(VLOOKUP($B314,'Slutlig allokering kvv'!$B$2:$BX$550,MATCH(R$2,'Slutlig allokering kvv'!$B$1:$BX$1,0),FALSE)/1,0))</f>
        <v/>
      </c>
      <c r="S314" t="str">
        <f>IF($D314="","",IFERROR(VLOOKUP($B314,Kraftvärmeprod!$B$1:$BX$550,MATCH(S$2,Kraftvärmeprod!$B$1:$VX$1,0),FALSE)/1,0)-IFERROR(VLOOKUP($B314,'Slutlig allokering kvv'!$B$2:$BX$550,MATCH(S$2,'Slutlig allokering kvv'!$B$1:$BX$1,0),FALSE)/1,0))</f>
        <v/>
      </c>
      <c r="T314" t="str">
        <f>IF($D314="","",IFERROR(VLOOKUP($B314,Kraftvärmeprod!$B$1:$BX$550,MATCH(T$2,Kraftvärmeprod!$B$1:$VX$1,0),FALSE)/1,0)-IFERROR(VLOOKUP($B314,'Slutlig allokering kvv'!$B$2:$BX$550,MATCH(T$2,'Slutlig allokering kvv'!$B$1:$BX$1,0),FALSE)/1,0))</f>
        <v/>
      </c>
      <c r="U314" t="str">
        <f>IF($D314="","",IFERROR(VLOOKUP($B314,Kraftvärmeprod!$B$1:$BX$550,MATCH(U$2,Kraftvärmeprod!$B$1:$VX$1,0),FALSE)/1,0)-IFERROR(VLOOKUP($B314,'Slutlig allokering kvv'!$B$2:$BX$550,MATCH(U$2,'Slutlig allokering kvv'!$B$1:$BX$1,0),FALSE)/1,0))</f>
        <v/>
      </c>
      <c r="V314" t="str">
        <f>IF($D314="","",IFERROR(VLOOKUP($B314,Kraftvärmeprod!$B$1:$BX$550,MATCH(V$2,Kraftvärmeprod!$B$1:$VX$1,0),FALSE)/1,0)-IFERROR(VLOOKUP($B314,'Slutlig allokering kvv'!$B$2:$BX$550,MATCH(V$2,'Slutlig allokering kvv'!$B$1:$BX$1,0),FALSE)/1,0))</f>
        <v/>
      </c>
      <c r="W314" t="str">
        <f>IF($D314="","",IFERROR(VLOOKUP($B314,Kraftvärmeprod!$B$1:$BX$550,MATCH(W$2,Kraftvärmeprod!$B$1:$VX$1,0),FALSE)/1,0)-IFERROR(VLOOKUP($B314,'Slutlig allokering kvv'!$B$2:$BX$550,MATCH(W$2,'Slutlig allokering kvv'!$B$1:$BX$1,0),FALSE)/1,0))</f>
        <v/>
      </c>
      <c r="X314" t="str">
        <f>IF($D314="","",IFERROR(VLOOKUP($B314,Kraftvärmeprod!$B$1:$BX$550,MATCH(X$2,Kraftvärmeprod!$B$1:$VX$1,0),FALSE)/1,0)-IFERROR(VLOOKUP($B314,'Slutlig allokering kvv'!$B$2:$BX$550,MATCH(X$2,'Slutlig allokering kvv'!$B$1:$BX$1,0),FALSE)/1,0))</f>
        <v/>
      </c>
      <c r="Y314" t="str">
        <f>IF($D314="","",IFERROR(VLOOKUP($B314,Kraftvärmeprod!$B$1:$BX$550,MATCH(Y$2,Kraftvärmeprod!$B$1:$VX$1,0),FALSE)/1,0)-IFERROR(VLOOKUP($B314,'Slutlig allokering kvv'!$B$2:$BX$550,MATCH(Y$2,'Slutlig allokering kvv'!$B$1:$BX$1,0),FALSE)/1,0))</f>
        <v/>
      </c>
      <c r="Z314" t="str">
        <f>IF($D314="","",IFERROR(VLOOKUP($B314,Kraftvärmeprod!$B$1:$BX$550,MATCH(Z$2,Kraftvärmeprod!$B$1:$VX$1,0),FALSE)/1,0)-IFERROR(VLOOKUP($B314,'Slutlig allokering kvv'!$B$2:$BX$550,MATCH(Z$2,'Slutlig allokering kvv'!$B$1:$BX$1,0),FALSE)/1,0))</f>
        <v/>
      </c>
      <c r="AA314" t="str">
        <f>IF($D314="","",IFERROR(VLOOKUP($B314,Kraftvärmeprod!$B$1:$BX$550,MATCH(AA$2,Kraftvärmeprod!$B$1:$VX$1,0),FALSE)/1,0)-IFERROR(VLOOKUP($B314,'Slutlig allokering kvv'!$B$2:$BX$550,MATCH(AA$2,'Slutlig allokering kvv'!$B$1:$BX$1,0),FALSE)/1,0))</f>
        <v/>
      </c>
      <c r="AB314" t="str">
        <f>IF($D314="","",IFERROR(VLOOKUP($B314,Kraftvärmeprod!$B$1:$BX$550,MATCH(AB$2,Kraftvärmeprod!$B$1:$VX$1,0),FALSE)/1,0)-IFERROR(VLOOKUP($B314,'Slutlig allokering kvv'!$B$2:$BX$550,MATCH(AB$2,'Slutlig allokering kvv'!$B$1:$BX$1,0),FALSE)/1,0))</f>
        <v/>
      </c>
      <c r="AC314" t="str">
        <f>IF($D314="","",IFERROR(VLOOKUP($B314,Kraftvärmeprod!$B$1:$BX$550,MATCH(AC$2,Kraftvärmeprod!$B$1:$VX$1,0),FALSE)/1,0)-IFERROR(VLOOKUP($B314,'Slutlig allokering kvv'!$B$2:$BX$550,MATCH(AC$2,'Slutlig allokering kvv'!$B$1:$BX$1,0),FALSE)/1,0))</f>
        <v/>
      </c>
      <c r="AD314" t="str">
        <f>IF($D314="","",IFERROR(VLOOKUP($B314,Kraftvärmeprod!$B$1:$BX$550,MATCH(AD$2,Kraftvärmeprod!$B$1:$VX$1,0),FALSE)/1,0)-IFERROR(VLOOKUP($B314,'Slutlig allokering kvv'!$B$2:$BX$550,MATCH(AD$2,'Slutlig allokering kvv'!$B$1:$BX$1,0),FALSE)/1,0))</f>
        <v/>
      </c>
      <c r="AE314" t="str">
        <f>IF($D314="","",IFERROR(VLOOKUP($B314,Miljö!$B$1:$E$550,MATCH("Hjälpel kraftvärme (GWh)",Miljö!$B$1:$E$1,0),FALSE)/1,0)-IFERROR(VLOOKUP($B314,'Slutlig allokering kvv'!$B$2:$BX$549,MATCH(AE$2,'Slutlig allokering kvv'!$B$1:$BX$1,0),FALSE)/1,0))</f>
        <v/>
      </c>
      <c r="AI314" s="274">
        <f t="shared" si="16"/>
        <v>0</v>
      </c>
      <c r="AK314">
        <f>IFERROR(VLOOKUP($B314,'Slutlig allokering kvv'!$B$2:$AX$549,MATCH("Summa slutlig allokerad tillförd energi (utan hjälpel och rökgaskondensering):",'Slutlig allokering kvv'!$B$1:$AX$1,0),FALSE)/1,"")</f>
        <v>0</v>
      </c>
      <c r="AM314" s="275" t="str">
        <f>IFERROR(1-VLOOKUP($B314,'Slutlig allokering kvv'!$B$2:$AX$549,MATCH("Andel av bränsle i kvv som allokerats till värme, exklusive rökgaskondensering och hjälpel",'Slutlig allokering kvv'!$B$1:$AX$1,0),FALSE),"")</f>
        <v/>
      </c>
      <c r="AO314" s="115" t="str">
        <f t="shared" si="17"/>
        <v/>
      </c>
      <c r="AP314" s="276" t="str">
        <f t="shared" si="18"/>
        <v/>
      </c>
      <c r="AR314" s="115" t="str">
        <f t="shared" si="19"/>
        <v/>
      </c>
    </row>
    <row r="315" spans="1:44">
      <c r="A315" t="s">
        <v>501</v>
      </c>
      <c r="B315" t="s">
        <v>502</v>
      </c>
      <c r="C315">
        <f>IFERROR(VLOOKUP($B315,Kraftvärmeprod!$B$1:$AH$479,MATCH(C$2,Kraftvärmeprod!$B$1:$AG$1,0),FALSE)/1,"")</f>
        <v>122.46</v>
      </c>
      <c r="D315">
        <f>IFERROR(VLOOKUP($B315,Kraftvärmeprod!$B$1:$AH$479,MATCH(D$2,Kraftvärmeprod!$B$1:$AG$1,0),FALSE)/1,"")</f>
        <v>20.46</v>
      </c>
      <c r="F315">
        <f>IF($D315="","",IFERROR(VLOOKUP($B315,Kraftvärmeprod!$B$1:$BX$550,MATCH(F$2,Kraftvärmeprod!$B$1:$VX$1,0),FALSE)/1,0)-IFERROR(VLOOKUP($B315,'Slutlig allokering kvv'!$B$2:$BX$550,MATCH(F$2,'Slutlig allokering kvv'!$B$1:$BX$1,0),FALSE)/1,0))</f>
        <v>0</v>
      </c>
      <c r="G315">
        <f>IF($D315="","",IFERROR(VLOOKUP($B315,Kraftvärmeprod!$B$1:$BX$550,MATCH(G$2,Kraftvärmeprod!$B$1:$VX$1,0),FALSE)/1,0)-IFERROR(VLOOKUP($B315,'Slutlig allokering kvv'!$B$2:$BX$550,MATCH(G$2,'Slutlig allokering kvv'!$B$1:$BX$1,0),FALSE)/1,0))</f>
        <v>0</v>
      </c>
      <c r="H315">
        <f>IF($D315="","",IFERROR(VLOOKUP($B315,Kraftvärmeprod!$B$1:$BX$550,MATCH(H$2,Kraftvärmeprod!$B$1:$VX$1,0),FALSE)/1,0)-IFERROR(VLOOKUP($B315,'Slutlig allokering kvv'!$B$2:$BX$550,MATCH(H$2,'Slutlig allokering kvv'!$B$1:$BX$1,0),FALSE)/1,0))</f>
        <v>0</v>
      </c>
      <c r="I315">
        <f>IF($D315="","",IFERROR(VLOOKUP($B315,Kraftvärmeprod!$B$1:$BX$550,MATCH(I$2,Kraftvärmeprod!$B$1:$VX$1,0),FALSE)/1,0)-IFERROR(VLOOKUP($B315,'Slutlig allokering kvv'!$B$2:$BX$550,MATCH(I$2,'Slutlig allokering kvv'!$B$1:$BX$1,0),FALSE)/1,0))</f>
        <v>0</v>
      </c>
      <c r="J315">
        <f>IF($D315="","",IFERROR(VLOOKUP($B315,Kraftvärmeprod!$B$1:$BX$550,MATCH(J$2,Kraftvärmeprod!$B$1:$VX$1,0),FALSE)/1,0)-IFERROR(VLOOKUP($B315,'Slutlig allokering kvv'!$B$2:$BX$550,MATCH(J$2,'Slutlig allokering kvv'!$B$1:$BX$1,0),FALSE)/1,0))</f>
        <v>0</v>
      </c>
      <c r="K315">
        <f>IF($D315="","",IFERROR(VLOOKUP($B315,Kraftvärmeprod!$B$1:$BX$550,MATCH(K$2,Kraftvärmeprod!$B$1:$VX$1,0),FALSE)/1,0)-IFERROR(VLOOKUP($B315,'Slutlig allokering kvv'!$B$2:$BX$550,MATCH(K$2,'Slutlig allokering kvv'!$B$1:$BX$1,0),FALSE)/1,0))</f>
        <v>0</v>
      </c>
      <c r="L315">
        <f>IF($D315="","",IFERROR(VLOOKUP($B315,Kraftvärmeprod!$B$1:$BX$550,MATCH(L$2,Kraftvärmeprod!$B$1:$VX$1,0),FALSE)/1,0)-IFERROR(VLOOKUP($B315,'Slutlig allokering kvv'!$B$2:$BX$550,MATCH(L$2,'Slutlig allokering kvv'!$B$1:$BX$1,0),FALSE)/1,0))</f>
        <v>37.072500000000005</v>
      </c>
      <c r="M315">
        <f>IF($D315="","",IFERROR(VLOOKUP($B315,Kraftvärmeprod!$B$1:$BX$550,MATCH(M$2,Kraftvärmeprod!$B$1:$VX$1,0),FALSE)/1,0)-IFERROR(VLOOKUP($B315,'Slutlig allokering kvv'!$B$2:$BX$550,MATCH(M$2,'Slutlig allokering kvv'!$B$1:$BX$1,0),FALSE)/1,0))</f>
        <v>7.1695999999999991</v>
      </c>
      <c r="N315">
        <f>IF($D315="","",IFERROR(VLOOKUP($B315,Kraftvärmeprod!$B$1:$BX$550,MATCH(N$2,Kraftvärmeprod!$B$1:$VX$1,0),FALSE)/1,0)-IFERROR(VLOOKUP($B315,'Slutlig allokering kvv'!$B$2:$BX$550,MATCH(N$2,'Slutlig allokering kvv'!$B$1:$BX$1,0),FALSE)/1,0))</f>
        <v>0</v>
      </c>
      <c r="O315">
        <f>IF($D315="","",IFERROR(VLOOKUP($B315,Kraftvärmeprod!$B$1:$BX$550,MATCH(O$2,Kraftvärmeprod!$B$1:$VX$1,0),FALSE)/1,0)-IFERROR(VLOOKUP($B315,'Slutlig allokering kvv'!$B$2:$BX$550,MATCH(O$2,'Slutlig allokering kvv'!$B$1:$BX$1,0),FALSE)/1,0))</f>
        <v>0.69159999999999977</v>
      </c>
      <c r="P315">
        <f>IF($D315="","",IFERROR(VLOOKUP($B315,Kraftvärmeprod!$B$1:$BX$550,MATCH(P$2,Kraftvärmeprod!$B$1:$VX$1,0),FALSE)/1,0)-IFERROR(VLOOKUP($B315,'Slutlig allokering kvv'!$B$2:$BX$550,MATCH(P$2,'Slutlig allokering kvv'!$B$1:$BX$1,0),FALSE)/1,0))</f>
        <v>0</v>
      </c>
      <c r="Q315">
        <f>IF($D315="","",IFERROR(VLOOKUP($B315,Kraftvärmeprod!$B$1:$BX$550,MATCH(Q$2,Kraftvärmeprod!$B$1:$VX$1,0),FALSE)/1,0)-IFERROR(VLOOKUP($B315,'Slutlig allokering kvv'!$B$2:$BX$550,MATCH(Q$2,'Slutlig allokering kvv'!$B$1:$BX$1,0),FALSE)/1,0))</f>
        <v>0</v>
      </c>
      <c r="R315">
        <f>IF($D315="","",IFERROR(VLOOKUP($B315,Kraftvärmeprod!$B$1:$BX$550,MATCH(R$2,Kraftvärmeprod!$B$1:$VX$1,0),FALSE)/1,0)-IFERROR(VLOOKUP($B315,'Slutlig allokering kvv'!$B$2:$BX$550,MATCH(R$2,'Slutlig allokering kvv'!$B$1:$BX$1,0),FALSE)/1,0))</f>
        <v>0</v>
      </c>
      <c r="S315">
        <f>IF($D315="","",IFERROR(VLOOKUP($B315,Kraftvärmeprod!$B$1:$BX$550,MATCH(S$2,Kraftvärmeprod!$B$1:$VX$1,0),FALSE)/1,0)-IFERROR(VLOOKUP($B315,'Slutlig allokering kvv'!$B$2:$BX$550,MATCH(S$2,'Slutlig allokering kvv'!$B$1:$BX$1,0),FALSE)/1,0))</f>
        <v>0</v>
      </c>
      <c r="T315">
        <f>IF($D315="","",IFERROR(VLOOKUP($B315,Kraftvärmeprod!$B$1:$BX$550,MATCH(T$2,Kraftvärmeprod!$B$1:$VX$1,0),FALSE)/1,0)-IFERROR(VLOOKUP($B315,'Slutlig allokering kvv'!$B$2:$BX$550,MATCH(T$2,'Slutlig allokering kvv'!$B$1:$BX$1,0),FALSE)/1,0))</f>
        <v>0</v>
      </c>
      <c r="U315">
        <f>IF($D315="","",IFERROR(VLOOKUP($B315,Kraftvärmeprod!$B$1:$BX$550,MATCH(U$2,Kraftvärmeprod!$B$1:$VX$1,0),FALSE)/1,0)-IFERROR(VLOOKUP($B315,'Slutlig allokering kvv'!$B$2:$BX$550,MATCH(U$2,'Slutlig allokering kvv'!$B$1:$BX$1,0),FALSE)/1,0))</f>
        <v>0</v>
      </c>
      <c r="V315">
        <f>IF($D315="","",IFERROR(VLOOKUP($B315,Kraftvärmeprod!$B$1:$BX$550,MATCH(V$2,Kraftvärmeprod!$B$1:$VX$1,0),FALSE)/1,0)-IFERROR(VLOOKUP($B315,'Slutlig allokering kvv'!$B$2:$BX$550,MATCH(V$2,'Slutlig allokering kvv'!$B$1:$BX$1,0),FALSE)/1,0))</f>
        <v>0</v>
      </c>
      <c r="W315">
        <f>IF($D315="","",IFERROR(VLOOKUP($B315,Kraftvärmeprod!$B$1:$BX$550,MATCH(W$2,Kraftvärmeprod!$B$1:$VX$1,0),FALSE)/1,0)-IFERROR(VLOOKUP($B315,'Slutlig allokering kvv'!$B$2:$BX$550,MATCH(W$2,'Slutlig allokering kvv'!$B$1:$BX$1,0),FALSE)/1,0))</f>
        <v>0</v>
      </c>
      <c r="X315">
        <f>IF($D315="","",IFERROR(VLOOKUP($B315,Kraftvärmeprod!$B$1:$BX$550,MATCH(X$2,Kraftvärmeprod!$B$1:$VX$1,0),FALSE)/1,0)-IFERROR(VLOOKUP($B315,'Slutlig allokering kvv'!$B$2:$BX$550,MATCH(X$2,'Slutlig allokering kvv'!$B$1:$BX$1,0),FALSE)/1,0))</f>
        <v>0</v>
      </c>
      <c r="Y315">
        <f>IF($D315="","",IFERROR(VLOOKUP($B315,Kraftvärmeprod!$B$1:$BX$550,MATCH(Y$2,Kraftvärmeprod!$B$1:$VX$1,0),FALSE)/1,0)-IFERROR(VLOOKUP($B315,'Slutlig allokering kvv'!$B$2:$BX$550,MATCH(Y$2,'Slutlig allokering kvv'!$B$1:$BX$1,0),FALSE)/1,0))</f>
        <v>0</v>
      </c>
      <c r="Z315">
        <f>IF($D315="","",IFERROR(VLOOKUP($B315,Kraftvärmeprod!$B$1:$BX$550,MATCH(Z$2,Kraftvärmeprod!$B$1:$VX$1,0),FALSE)/1,0)-IFERROR(VLOOKUP($B315,'Slutlig allokering kvv'!$B$2:$BX$550,MATCH(Z$2,'Slutlig allokering kvv'!$B$1:$BX$1,0),FALSE)/1,0))</f>
        <v>0</v>
      </c>
      <c r="AA315">
        <f>IF($D315="","",IFERROR(VLOOKUP($B315,Kraftvärmeprod!$B$1:$BX$550,MATCH(AA$2,Kraftvärmeprod!$B$1:$VX$1,0),FALSE)/1,0)-IFERROR(VLOOKUP($B315,'Slutlig allokering kvv'!$B$2:$BX$550,MATCH(AA$2,'Slutlig allokering kvv'!$B$1:$BX$1,0),FALSE)/1,0))</f>
        <v>0</v>
      </c>
      <c r="AB315">
        <f>IF($D315="","",IFERROR(VLOOKUP($B315,Kraftvärmeprod!$B$1:$BX$550,MATCH(AB$2,Kraftvärmeprod!$B$1:$VX$1,0),FALSE)/1,0)-IFERROR(VLOOKUP($B315,'Slutlig allokering kvv'!$B$2:$BX$550,MATCH(AB$2,'Slutlig allokering kvv'!$B$1:$BX$1,0),FALSE)/1,0))</f>
        <v>0</v>
      </c>
      <c r="AC315">
        <f>IF($D315="","",IFERROR(VLOOKUP($B315,Kraftvärmeprod!$B$1:$BX$550,MATCH(AC$2,Kraftvärmeprod!$B$1:$VX$1,0),FALSE)/1,0)-IFERROR(VLOOKUP($B315,'Slutlig allokering kvv'!$B$2:$BX$550,MATCH(AC$2,'Slutlig allokering kvv'!$B$1:$BX$1,0),FALSE)/1,0))</f>
        <v>0</v>
      </c>
      <c r="AD315">
        <f>IF($D315="","",IFERROR(VLOOKUP($B315,Kraftvärmeprod!$B$1:$BX$550,MATCH(AD$2,Kraftvärmeprod!$B$1:$VX$1,0),FALSE)/1,0)-IFERROR(VLOOKUP($B315,'Slutlig allokering kvv'!$B$2:$BX$550,MATCH(AD$2,'Slutlig allokering kvv'!$B$1:$BX$1,0),FALSE)/1,0))</f>
        <v>0</v>
      </c>
      <c r="AE315">
        <f>IF($D315="","",IFERROR(VLOOKUP($B315,Miljö!$B$1:$E$550,MATCH("Hjälpel kraftvärme (GWh)",Miljö!$B$1:$E$1,0),FALSE)/1,0)-IFERROR(VLOOKUP($B315,'Slutlig allokering kvv'!$B$2:$BX$549,MATCH(AE$2,'Slutlig allokering kvv'!$B$1:$BX$1,0),FALSE)/1,0))</f>
        <v>0</v>
      </c>
      <c r="AI315" s="274">
        <f t="shared" si="16"/>
        <v>44.933700000000009</v>
      </c>
      <c r="AK315">
        <f>IFERROR(VLOOKUP($B315,'Slutlig allokering kvv'!$B$2:$AX$549,MATCH("Summa slutlig allokerad tillförd energi (utan hjälpel och rökgaskondensering):",'Slutlig allokering kvv'!$B$1:$AX$1,0),FALSE)/1,"")</f>
        <v>103.19929999999999</v>
      </c>
      <c r="AM315" s="275">
        <f>IFERROR(1-VLOOKUP($B315,'Slutlig allokering kvv'!$B$2:$AX$549,MATCH("Andel av bränsle i kvv som allokerats till värme, exklusive rökgaskondensering och hjälpel",'Slutlig allokering kvv'!$B$1:$AX$1,0),FALSE),"")</f>
        <v>0.30333349084943939</v>
      </c>
      <c r="AO315" s="115">
        <f t="shared" si="17"/>
        <v>0.30333349084943939</v>
      </c>
      <c r="AP315" s="276">
        <f t="shared" si="18"/>
        <v>0</v>
      </c>
      <c r="AR315" s="115">
        <f t="shared" si="19"/>
        <v>0.45533753062845922</v>
      </c>
    </row>
    <row r="316" spans="1:44">
      <c r="A316" t="s">
        <v>503</v>
      </c>
      <c r="B316" t="s">
        <v>504</v>
      </c>
      <c r="C316" t="str">
        <f>IFERROR(VLOOKUP($B316,Kraftvärmeprod!$B$1:$AH$479,MATCH(C$2,Kraftvärmeprod!$B$1:$AG$1,0),FALSE)/1,"")</f>
        <v/>
      </c>
      <c r="D316" t="str">
        <f>IFERROR(VLOOKUP($B316,Kraftvärmeprod!$B$1:$AH$479,MATCH(D$2,Kraftvärmeprod!$B$1:$AG$1,0),FALSE)/1,"")</f>
        <v/>
      </c>
      <c r="F316" t="str">
        <f>IF($D316="","",IFERROR(VLOOKUP($B316,Kraftvärmeprod!$B$1:$BX$550,MATCH(F$2,Kraftvärmeprod!$B$1:$VX$1,0),FALSE)/1,0)-IFERROR(VLOOKUP($B316,'Slutlig allokering kvv'!$B$2:$BX$550,MATCH(F$2,'Slutlig allokering kvv'!$B$1:$BX$1,0),FALSE)/1,0))</f>
        <v/>
      </c>
      <c r="G316" t="str">
        <f>IF($D316="","",IFERROR(VLOOKUP($B316,Kraftvärmeprod!$B$1:$BX$550,MATCH(G$2,Kraftvärmeprod!$B$1:$VX$1,0),FALSE)/1,0)-IFERROR(VLOOKUP($B316,'Slutlig allokering kvv'!$B$2:$BX$550,MATCH(G$2,'Slutlig allokering kvv'!$B$1:$BX$1,0),FALSE)/1,0))</f>
        <v/>
      </c>
      <c r="H316" t="str">
        <f>IF($D316="","",IFERROR(VLOOKUP($B316,Kraftvärmeprod!$B$1:$BX$550,MATCH(H$2,Kraftvärmeprod!$B$1:$VX$1,0),FALSE)/1,0)-IFERROR(VLOOKUP($B316,'Slutlig allokering kvv'!$B$2:$BX$550,MATCH(H$2,'Slutlig allokering kvv'!$B$1:$BX$1,0),FALSE)/1,0))</f>
        <v/>
      </c>
      <c r="I316" t="str">
        <f>IF($D316="","",IFERROR(VLOOKUP($B316,Kraftvärmeprod!$B$1:$BX$550,MATCH(I$2,Kraftvärmeprod!$B$1:$VX$1,0),FALSE)/1,0)-IFERROR(VLOOKUP($B316,'Slutlig allokering kvv'!$B$2:$BX$550,MATCH(I$2,'Slutlig allokering kvv'!$B$1:$BX$1,0),FALSE)/1,0))</f>
        <v/>
      </c>
      <c r="J316" t="str">
        <f>IF($D316="","",IFERROR(VLOOKUP($B316,Kraftvärmeprod!$B$1:$BX$550,MATCH(J$2,Kraftvärmeprod!$B$1:$VX$1,0),FALSE)/1,0)-IFERROR(VLOOKUP($B316,'Slutlig allokering kvv'!$B$2:$BX$550,MATCH(J$2,'Slutlig allokering kvv'!$B$1:$BX$1,0),FALSE)/1,0))</f>
        <v/>
      </c>
      <c r="K316" t="str">
        <f>IF($D316="","",IFERROR(VLOOKUP($B316,Kraftvärmeprod!$B$1:$BX$550,MATCH(K$2,Kraftvärmeprod!$B$1:$VX$1,0),FALSE)/1,0)-IFERROR(VLOOKUP($B316,'Slutlig allokering kvv'!$B$2:$BX$550,MATCH(K$2,'Slutlig allokering kvv'!$B$1:$BX$1,0),FALSE)/1,0))</f>
        <v/>
      </c>
      <c r="L316" t="str">
        <f>IF($D316="","",IFERROR(VLOOKUP($B316,Kraftvärmeprod!$B$1:$BX$550,MATCH(L$2,Kraftvärmeprod!$B$1:$VX$1,0),FALSE)/1,0)-IFERROR(VLOOKUP($B316,'Slutlig allokering kvv'!$B$2:$BX$550,MATCH(L$2,'Slutlig allokering kvv'!$B$1:$BX$1,0),FALSE)/1,0))</f>
        <v/>
      </c>
      <c r="M316" t="str">
        <f>IF($D316="","",IFERROR(VLOOKUP($B316,Kraftvärmeprod!$B$1:$BX$550,MATCH(M$2,Kraftvärmeprod!$B$1:$VX$1,0),FALSE)/1,0)-IFERROR(VLOOKUP($B316,'Slutlig allokering kvv'!$B$2:$BX$550,MATCH(M$2,'Slutlig allokering kvv'!$B$1:$BX$1,0),FALSE)/1,0))</f>
        <v/>
      </c>
      <c r="N316" t="str">
        <f>IF($D316="","",IFERROR(VLOOKUP($B316,Kraftvärmeprod!$B$1:$BX$550,MATCH(N$2,Kraftvärmeprod!$B$1:$VX$1,0),FALSE)/1,0)-IFERROR(VLOOKUP($B316,'Slutlig allokering kvv'!$B$2:$BX$550,MATCH(N$2,'Slutlig allokering kvv'!$B$1:$BX$1,0),FALSE)/1,0))</f>
        <v/>
      </c>
      <c r="O316" t="str">
        <f>IF($D316="","",IFERROR(VLOOKUP($B316,Kraftvärmeprod!$B$1:$BX$550,MATCH(O$2,Kraftvärmeprod!$B$1:$VX$1,0),FALSE)/1,0)-IFERROR(VLOOKUP($B316,'Slutlig allokering kvv'!$B$2:$BX$550,MATCH(O$2,'Slutlig allokering kvv'!$B$1:$BX$1,0),FALSE)/1,0))</f>
        <v/>
      </c>
      <c r="P316" t="str">
        <f>IF($D316="","",IFERROR(VLOOKUP($B316,Kraftvärmeprod!$B$1:$BX$550,MATCH(P$2,Kraftvärmeprod!$B$1:$VX$1,0),FALSE)/1,0)-IFERROR(VLOOKUP($B316,'Slutlig allokering kvv'!$B$2:$BX$550,MATCH(P$2,'Slutlig allokering kvv'!$B$1:$BX$1,0),FALSE)/1,0))</f>
        <v/>
      </c>
      <c r="Q316" t="str">
        <f>IF($D316="","",IFERROR(VLOOKUP($B316,Kraftvärmeprod!$B$1:$BX$550,MATCH(Q$2,Kraftvärmeprod!$B$1:$VX$1,0),FALSE)/1,0)-IFERROR(VLOOKUP($B316,'Slutlig allokering kvv'!$B$2:$BX$550,MATCH(Q$2,'Slutlig allokering kvv'!$B$1:$BX$1,0),FALSE)/1,0))</f>
        <v/>
      </c>
      <c r="R316" t="str">
        <f>IF($D316="","",IFERROR(VLOOKUP($B316,Kraftvärmeprod!$B$1:$BX$550,MATCH(R$2,Kraftvärmeprod!$B$1:$VX$1,0),FALSE)/1,0)-IFERROR(VLOOKUP($B316,'Slutlig allokering kvv'!$B$2:$BX$550,MATCH(R$2,'Slutlig allokering kvv'!$B$1:$BX$1,0),FALSE)/1,0))</f>
        <v/>
      </c>
      <c r="S316" t="str">
        <f>IF($D316="","",IFERROR(VLOOKUP($B316,Kraftvärmeprod!$B$1:$BX$550,MATCH(S$2,Kraftvärmeprod!$B$1:$VX$1,0),FALSE)/1,0)-IFERROR(VLOOKUP($B316,'Slutlig allokering kvv'!$B$2:$BX$550,MATCH(S$2,'Slutlig allokering kvv'!$B$1:$BX$1,0),FALSE)/1,0))</f>
        <v/>
      </c>
      <c r="T316" t="str">
        <f>IF($D316="","",IFERROR(VLOOKUP($B316,Kraftvärmeprod!$B$1:$BX$550,MATCH(T$2,Kraftvärmeprod!$B$1:$VX$1,0),FALSE)/1,0)-IFERROR(VLOOKUP($B316,'Slutlig allokering kvv'!$B$2:$BX$550,MATCH(T$2,'Slutlig allokering kvv'!$B$1:$BX$1,0),FALSE)/1,0))</f>
        <v/>
      </c>
      <c r="U316" t="str">
        <f>IF($D316="","",IFERROR(VLOOKUP($B316,Kraftvärmeprod!$B$1:$BX$550,MATCH(U$2,Kraftvärmeprod!$B$1:$VX$1,0),FALSE)/1,0)-IFERROR(VLOOKUP($B316,'Slutlig allokering kvv'!$B$2:$BX$550,MATCH(U$2,'Slutlig allokering kvv'!$B$1:$BX$1,0),FALSE)/1,0))</f>
        <v/>
      </c>
      <c r="V316" t="str">
        <f>IF($D316="","",IFERROR(VLOOKUP($B316,Kraftvärmeprod!$B$1:$BX$550,MATCH(V$2,Kraftvärmeprod!$B$1:$VX$1,0),FALSE)/1,0)-IFERROR(VLOOKUP($B316,'Slutlig allokering kvv'!$B$2:$BX$550,MATCH(V$2,'Slutlig allokering kvv'!$B$1:$BX$1,0),FALSE)/1,0))</f>
        <v/>
      </c>
      <c r="W316" t="str">
        <f>IF($D316="","",IFERROR(VLOOKUP($B316,Kraftvärmeprod!$B$1:$BX$550,MATCH(W$2,Kraftvärmeprod!$B$1:$VX$1,0),FALSE)/1,0)-IFERROR(VLOOKUP($B316,'Slutlig allokering kvv'!$B$2:$BX$550,MATCH(W$2,'Slutlig allokering kvv'!$B$1:$BX$1,0),FALSE)/1,0))</f>
        <v/>
      </c>
      <c r="X316" t="str">
        <f>IF($D316="","",IFERROR(VLOOKUP($B316,Kraftvärmeprod!$B$1:$BX$550,MATCH(X$2,Kraftvärmeprod!$B$1:$VX$1,0),FALSE)/1,0)-IFERROR(VLOOKUP($B316,'Slutlig allokering kvv'!$B$2:$BX$550,MATCH(X$2,'Slutlig allokering kvv'!$B$1:$BX$1,0),FALSE)/1,0))</f>
        <v/>
      </c>
      <c r="Y316" t="str">
        <f>IF($D316="","",IFERROR(VLOOKUP($B316,Kraftvärmeprod!$B$1:$BX$550,MATCH(Y$2,Kraftvärmeprod!$B$1:$VX$1,0),FALSE)/1,0)-IFERROR(VLOOKUP($B316,'Slutlig allokering kvv'!$B$2:$BX$550,MATCH(Y$2,'Slutlig allokering kvv'!$B$1:$BX$1,0),FALSE)/1,0))</f>
        <v/>
      </c>
      <c r="Z316" t="str">
        <f>IF($D316="","",IFERROR(VLOOKUP($B316,Kraftvärmeprod!$B$1:$BX$550,MATCH(Z$2,Kraftvärmeprod!$B$1:$VX$1,0),FALSE)/1,0)-IFERROR(VLOOKUP($B316,'Slutlig allokering kvv'!$B$2:$BX$550,MATCH(Z$2,'Slutlig allokering kvv'!$B$1:$BX$1,0),FALSE)/1,0))</f>
        <v/>
      </c>
      <c r="AA316" t="str">
        <f>IF($D316="","",IFERROR(VLOOKUP($B316,Kraftvärmeprod!$B$1:$BX$550,MATCH(AA$2,Kraftvärmeprod!$B$1:$VX$1,0),FALSE)/1,0)-IFERROR(VLOOKUP($B316,'Slutlig allokering kvv'!$B$2:$BX$550,MATCH(AA$2,'Slutlig allokering kvv'!$B$1:$BX$1,0),FALSE)/1,0))</f>
        <v/>
      </c>
      <c r="AB316" t="str">
        <f>IF($D316="","",IFERROR(VLOOKUP($B316,Kraftvärmeprod!$B$1:$BX$550,MATCH(AB$2,Kraftvärmeprod!$B$1:$VX$1,0),FALSE)/1,0)-IFERROR(VLOOKUP($B316,'Slutlig allokering kvv'!$B$2:$BX$550,MATCH(AB$2,'Slutlig allokering kvv'!$B$1:$BX$1,0),FALSE)/1,0))</f>
        <v/>
      </c>
      <c r="AC316" t="str">
        <f>IF($D316="","",IFERROR(VLOOKUP($B316,Kraftvärmeprod!$B$1:$BX$550,MATCH(AC$2,Kraftvärmeprod!$B$1:$VX$1,0),FALSE)/1,0)-IFERROR(VLOOKUP($B316,'Slutlig allokering kvv'!$B$2:$BX$550,MATCH(AC$2,'Slutlig allokering kvv'!$B$1:$BX$1,0),FALSE)/1,0))</f>
        <v/>
      </c>
      <c r="AD316" t="str">
        <f>IF($D316="","",IFERROR(VLOOKUP($B316,Kraftvärmeprod!$B$1:$BX$550,MATCH(AD$2,Kraftvärmeprod!$B$1:$VX$1,0),FALSE)/1,0)-IFERROR(VLOOKUP($B316,'Slutlig allokering kvv'!$B$2:$BX$550,MATCH(AD$2,'Slutlig allokering kvv'!$B$1:$BX$1,0),FALSE)/1,0))</f>
        <v/>
      </c>
      <c r="AE316" t="str">
        <f>IF($D316="","",IFERROR(VLOOKUP($B316,Miljö!$B$1:$E$550,MATCH("Hjälpel kraftvärme (GWh)",Miljö!$B$1:$E$1,0),FALSE)/1,0)-IFERROR(VLOOKUP($B316,'Slutlig allokering kvv'!$B$2:$BX$549,MATCH(AE$2,'Slutlig allokering kvv'!$B$1:$BX$1,0),FALSE)/1,0))</f>
        <v/>
      </c>
      <c r="AI316" s="274">
        <f t="shared" si="16"/>
        <v>0</v>
      </c>
      <c r="AK316">
        <f>IFERROR(VLOOKUP($B316,'Slutlig allokering kvv'!$B$2:$AX$549,MATCH("Summa slutlig allokerad tillförd energi (utan hjälpel och rökgaskondensering):",'Slutlig allokering kvv'!$B$1:$AX$1,0),FALSE)/1,"")</f>
        <v>0</v>
      </c>
      <c r="AM316" s="275" t="str">
        <f>IFERROR(1-VLOOKUP($B316,'Slutlig allokering kvv'!$B$2:$AX$549,MATCH("Andel av bränsle i kvv som allokerats till värme, exklusive rökgaskondensering och hjälpel",'Slutlig allokering kvv'!$B$1:$AX$1,0),FALSE),"")</f>
        <v/>
      </c>
      <c r="AO316" s="115" t="str">
        <f t="shared" si="17"/>
        <v/>
      </c>
      <c r="AP316" s="276" t="str">
        <f t="shared" si="18"/>
        <v/>
      </c>
      <c r="AR316" s="115" t="str">
        <f t="shared" si="19"/>
        <v/>
      </c>
    </row>
    <row r="317" spans="1:44">
      <c r="A317" t="s">
        <v>505</v>
      </c>
      <c r="B317" t="s">
        <v>506</v>
      </c>
      <c r="C317">
        <f>IFERROR(VLOOKUP($B317,Kraftvärmeprod!$B$1:$AH$479,MATCH(C$2,Kraftvärmeprod!$B$1:$AG$1,0),FALSE)/1,"")</f>
        <v>77</v>
      </c>
      <c r="D317">
        <f>IFERROR(VLOOKUP($B317,Kraftvärmeprod!$B$1:$AH$479,MATCH(D$2,Kraftvärmeprod!$B$1:$AG$1,0),FALSE)/1,"")</f>
        <v>6.6</v>
      </c>
      <c r="F317">
        <f>IF($D317="","",IFERROR(VLOOKUP($B317,Kraftvärmeprod!$B$1:$BX$550,MATCH(F$2,Kraftvärmeprod!$B$1:$VX$1,0),FALSE)/1,0)-IFERROR(VLOOKUP($B317,'Slutlig allokering kvv'!$B$2:$BX$550,MATCH(F$2,'Slutlig allokering kvv'!$B$1:$BX$1,0),FALSE)/1,0))</f>
        <v>0</v>
      </c>
      <c r="G317">
        <f>IF($D317="","",IFERROR(VLOOKUP($B317,Kraftvärmeprod!$B$1:$BX$550,MATCH(G$2,Kraftvärmeprod!$B$1:$VX$1,0),FALSE)/1,0)-IFERROR(VLOOKUP($B317,'Slutlig allokering kvv'!$B$2:$BX$550,MATCH(G$2,'Slutlig allokering kvv'!$B$1:$BX$1,0),FALSE)/1,0))</f>
        <v>0</v>
      </c>
      <c r="H317">
        <f>IF($D317="","",IFERROR(VLOOKUP($B317,Kraftvärmeprod!$B$1:$BX$550,MATCH(H$2,Kraftvärmeprod!$B$1:$VX$1,0),FALSE)/1,0)-IFERROR(VLOOKUP($B317,'Slutlig allokering kvv'!$B$2:$BX$550,MATCH(H$2,'Slutlig allokering kvv'!$B$1:$BX$1,0),FALSE)/1,0))</f>
        <v>0</v>
      </c>
      <c r="I317">
        <f>IF($D317="","",IFERROR(VLOOKUP($B317,Kraftvärmeprod!$B$1:$BX$550,MATCH(I$2,Kraftvärmeprod!$B$1:$VX$1,0),FALSE)/1,0)-IFERROR(VLOOKUP($B317,'Slutlig allokering kvv'!$B$2:$BX$550,MATCH(I$2,'Slutlig allokering kvv'!$B$1:$BX$1,0),FALSE)/1,0))</f>
        <v>0</v>
      </c>
      <c r="J317">
        <f>IF($D317="","",IFERROR(VLOOKUP($B317,Kraftvärmeprod!$B$1:$BX$550,MATCH(J$2,Kraftvärmeprod!$B$1:$VX$1,0),FALSE)/1,0)-IFERROR(VLOOKUP($B317,'Slutlig allokering kvv'!$B$2:$BX$550,MATCH(J$2,'Slutlig allokering kvv'!$B$1:$BX$1,0),FALSE)/1,0))</f>
        <v>0</v>
      </c>
      <c r="K317">
        <f>IF($D317="","",IFERROR(VLOOKUP($B317,Kraftvärmeprod!$B$1:$BX$550,MATCH(K$2,Kraftvärmeprod!$B$1:$VX$1,0),FALSE)/1,0)-IFERROR(VLOOKUP($B317,'Slutlig allokering kvv'!$B$2:$BX$550,MATCH(K$2,'Slutlig allokering kvv'!$B$1:$BX$1,0),FALSE)/1,0))</f>
        <v>0</v>
      </c>
      <c r="L317">
        <f>IF($D317="","",IFERROR(VLOOKUP($B317,Kraftvärmeprod!$B$1:$BX$550,MATCH(L$2,Kraftvärmeprod!$B$1:$VX$1,0),FALSE)/1,0)-IFERROR(VLOOKUP($B317,'Slutlig allokering kvv'!$B$2:$BX$550,MATCH(L$2,'Slutlig allokering kvv'!$B$1:$BX$1,0),FALSE)/1,0))</f>
        <v>17.802499999999995</v>
      </c>
      <c r="M317">
        <f>IF($D317="","",IFERROR(VLOOKUP($B317,Kraftvärmeprod!$B$1:$BX$550,MATCH(M$2,Kraftvärmeprod!$B$1:$VX$1,0),FALSE)/1,0)-IFERROR(VLOOKUP($B317,'Slutlig allokering kvv'!$B$2:$BX$550,MATCH(M$2,'Slutlig allokering kvv'!$B$1:$BX$1,0),FALSE)/1,0))</f>
        <v>0</v>
      </c>
      <c r="N317">
        <f>IF($D317="","",IFERROR(VLOOKUP($B317,Kraftvärmeprod!$B$1:$BX$550,MATCH(N$2,Kraftvärmeprod!$B$1:$VX$1,0),FALSE)/1,0)-IFERROR(VLOOKUP($B317,'Slutlig allokering kvv'!$B$2:$BX$550,MATCH(N$2,'Slutlig allokering kvv'!$B$1:$BX$1,0),FALSE)/1,0))</f>
        <v>0</v>
      </c>
      <c r="O317">
        <f>IF($D317="","",IFERROR(VLOOKUP($B317,Kraftvärmeprod!$B$1:$BX$550,MATCH(O$2,Kraftvärmeprod!$B$1:$VX$1,0),FALSE)/1,0)-IFERROR(VLOOKUP($B317,'Slutlig allokering kvv'!$B$2:$BX$550,MATCH(O$2,'Slutlig allokering kvv'!$B$1:$BX$1,0),FALSE)/1,0))</f>
        <v>0</v>
      </c>
      <c r="P317">
        <f>IF($D317="","",IFERROR(VLOOKUP($B317,Kraftvärmeprod!$B$1:$BX$550,MATCH(P$2,Kraftvärmeprod!$B$1:$VX$1,0),FALSE)/1,0)-IFERROR(VLOOKUP($B317,'Slutlig allokering kvv'!$B$2:$BX$550,MATCH(P$2,'Slutlig allokering kvv'!$B$1:$BX$1,0),FALSE)/1,0))</f>
        <v>0</v>
      </c>
      <c r="Q317">
        <f>IF($D317="","",IFERROR(VLOOKUP($B317,Kraftvärmeprod!$B$1:$BX$550,MATCH(Q$2,Kraftvärmeprod!$B$1:$VX$1,0),FALSE)/1,0)-IFERROR(VLOOKUP($B317,'Slutlig allokering kvv'!$B$2:$BX$550,MATCH(Q$2,'Slutlig allokering kvv'!$B$1:$BX$1,0),FALSE)/1,0))</f>
        <v>0</v>
      </c>
      <c r="R317">
        <f>IF($D317="","",IFERROR(VLOOKUP($B317,Kraftvärmeprod!$B$1:$BX$550,MATCH(R$2,Kraftvärmeprod!$B$1:$VX$1,0),FALSE)/1,0)-IFERROR(VLOOKUP($B317,'Slutlig allokering kvv'!$B$2:$BX$550,MATCH(R$2,'Slutlig allokering kvv'!$B$1:$BX$1,0),FALSE)/1,0))</f>
        <v>0</v>
      </c>
      <c r="S317">
        <f>IF($D317="","",IFERROR(VLOOKUP($B317,Kraftvärmeprod!$B$1:$BX$550,MATCH(S$2,Kraftvärmeprod!$B$1:$VX$1,0),FALSE)/1,0)-IFERROR(VLOOKUP($B317,'Slutlig allokering kvv'!$B$2:$BX$550,MATCH(S$2,'Slutlig allokering kvv'!$B$1:$BX$1,0),FALSE)/1,0))</f>
        <v>0</v>
      </c>
      <c r="T317">
        <f>IF($D317="","",IFERROR(VLOOKUP($B317,Kraftvärmeprod!$B$1:$BX$550,MATCH(T$2,Kraftvärmeprod!$B$1:$VX$1,0),FALSE)/1,0)-IFERROR(VLOOKUP($B317,'Slutlig allokering kvv'!$B$2:$BX$550,MATCH(T$2,'Slutlig allokering kvv'!$B$1:$BX$1,0),FALSE)/1,0))</f>
        <v>0</v>
      </c>
      <c r="U317">
        <f>IF($D317="","",IFERROR(VLOOKUP($B317,Kraftvärmeprod!$B$1:$BX$550,MATCH(U$2,Kraftvärmeprod!$B$1:$VX$1,0),FALSE)/1,0)-IFERROR(VLOOKUP($B317,'Slutlig allokering kvv'!$B$2:$BX$550,MATCH(U$2,'Slutlig allokering kvv'!$B$1:$BX$1,0),FALSE)/1,0))</f>
        <v>0</v>
      </c>
      <c r="V317">
        <f>IF($D317="","",IFERROR(VLOOKUP($B317,Kraftvärmeprod!$B$1:$BX$550,MATCH(V$2,Kraftvärmeprod!$B$1:$VX$1,0),FALSE)/1,0)-IFERROR(VLOOKUP($B317,'Slutlig allokering kvv'!$B$2:$BX$550,MATCH(V$2,'Slutlig allokering kvv'!$B$1:$BX$1,0),FALSE)/1,0))</f>
        <v>0</v>
      </c>
      <c r="W317">
        <f>IF($D317="","",IFERROR(VLOOKUP($B317,Kraftvärmeprod!$B$1:$BX$550,MATCH(W$2,Kraftvärmeprod!$B$1:$VX$1,0),FALSE)/1,0)-IFERROR(VLOOKUP($B317,'Slutlig allokering kvv'!$B$2:$BX$550,MATCH(W$2,'Slutlig allokering kvv'!$B$1:$BX$1,0),FALSE)/1,0))</f>
        <v>0</v>
      </c>
      <c r="X317">
        <f>IF($D317="","",IFERROR(VLOOKUP($B317,Kraftvärmeprod!$B$1:$BX$550,MATCH(X$2,Kraftvärmeprod!$B$1:$VX$1,0),FALSE)/1,0)-IFERROR(VLOOKUP($B317,'Slutlig allokering kvv'!$B$2:$BX$550,MATCH(X$2,'Slutlig allokering kvv'!$B$1:$BX$1,0),FALSE)/1,0))</f>
        <v>0</v>
      </c>
      <c r="Y317">
        <f>IF($D317="","",IFERROR(VLOOKUP($B317,Kraftvärmeprod!$B$1:$BX$550,MATCH(Y$2,Kraftvärmeprod!$B$1:$VX$1,0),FALSE)/1,0)-IFERROR(VLOOKUP($B317,'Slutlig allokering kvv'!$B$2:$BX$550,MATCH(Y$2,'Slutlig allokering kvv'!$B$1:$BX$1,0),FALSE)/1,0))</f>
        <v>0</v>
      </c>
      <c r="Z317">
        <f>IF($D317="","",IFERROR(VLOOKUP($B317,Kraftvärmeprod!$B$1:$BX$550,MATCH(Z$2,Kraftvärmeprod!$B$1:$VX$1,0),FALSE)/1,0)-IFERROR(VLOOKUP($B317,'Slutlig allokering kvv'!$B$2:$BX$550,MATCH(Z$2,'Slutlig allokering kvv'!$B$1:$BX$1,0),FALSE)/1,0))</f>
        <v>0</v>
      </c>
      <c r="AA317">
        <f>IF($D317="","",IFERROR(VLOOKUP($B317,Kraftvärmeprod!$B$1:$BX$550,MATCH(AA$2,Kraftvärmeprod!$B$1:$VX$1,0),FALSE)/1,0)-IFERROR(VLOOKUP($B317,'Slutlig allokering kvv'!$B$2:$BX$550,MATCH(AA$2,'Slutlig allokering kvv'!$B$1:$BX$1,0),FALSE)/1,0))</f>
        <v>0</v>
      </c>
      <c r="AB317">
        <f>IF($D317="","",IFERROR(VLOOKUP($B317,Kraftvärmeprod!$B$1:$BX$550,MATCH(AB$2,Kraftvärmeprod!$B$1:$VX$1,0),FALSE)/1,0)-IFERROR(VLOOKUP($B317,'Slutlig allokering kvv'!$B$2:$BX$550,MATCH(AB$2,'Slutlig allokering kvv'!$B$1:$BX$1,0),FALSE)/1,0))</f>
        <v>0</v>
      </c>
      <c r="AC317">
        <f>IF($D317="","",IFERROR(VLOOKUP($B317,Kraftvärmeprod!$B$1:$BX$550,MATCH(AC$2,Kraftvärmeprod!$B$1:$VX$1,0),FALSE)/1,0)-IFERROR(VLOOKUP($B317,'Slutlig allokering kvv'!$B$2:$BX$550,MATCH(AC$2,'Slutlig allokering kvv'!$B$1:$BX$1,0),FALSE)/1,0))</f>
        <v>0</v>
      </c>
      <c r="AD317">
        <f>IF($D317="","",IFERROR(VLOOKUP($B317,Kraftvärmeprod!$B$1:$BX$550,MATCH(AD$2,Kraftvärmeprod!$B$1:$VX$1,0),FALSE)/1,0)-IFERROR(VLOOKUP($B317,'Slutlig allokering kvv'!$B$2:$BX$550,MATCH(AD$2,'Slutlig allokering kvv'!$B$1:$BX$1,0),FALSE)/1,0))</f>
        <v>0</v>
      </c>
      <c r="AE317">
        <f>IF($D317="","",IFERROR(VLOOKUP($B317,Miljö!$B$1:$E$550,MATCH("Hjälpel kraftvärme (GWh)",Miljö!$B$1:$E$1,0),FALSE)/1,0)-IFERROR(VLOOKUP($B317,'Slutlig allokering kvv'!$B$2:$BX$549,MATCH(AE$2,'Slutlig allokering kvv'!$B$1:$BX$1,0),FALSE)/1,0))</f>
        <v>0.5295099999999997</v>
      </c>
      <c r="AI317" s="274">
        <f t="shared" si="16"/>
        <v>17.802499999999995</v>
      </c>
      <c r="AK317">
        <f>IFERROR(VLOOKUP($B317,'Slutlig allokering kvv'!$B$2:$AX$549,MATCH("Summa slutlig allokerad tillförd energi (utan hjälpel och rökgaskondensering):",'Slutlig allokering kvv'!$B$1:$AX$1,0),FALSE)/1,"")</f>
        <v>79.697500000000005</v>
      </c>
      <c r="AM317" s="275">
        <f>IFERROR(1-VLOOKUP($B317,'Slutlig allokering kvv'!$B$2:$AX$549,MATCH("Andel av bränsle i kvv som allokerats till värme, exklusive rökgaskondensering och hjälpel",'Slutlig allokering kvv'!$B$1:$AX$1,0),FALSE),"")</f>
        <v>0.18258974358974356</v>
      </c>
      <c r="AO317" s="115">
        <f t="shared" si="17"/>
        <v>0.18258974358974353</v>
      </c>
      <c r="AP317" s="276">
        <f t="shared" si="18"/>
        <v>2.7755575615628914E-17</v>
      </c>
      <c r="AR317" s="115">
        <f t="shared" si="19"/>
        <v>0.36002598733035834</v>
      </c>
    </row>
    <row r="318" spans="1:44">
      <c r="A318" t="s">
        <v>508</v>
      </c>
      <c r="B318" t="s">
        <v>509</v>
      </c>
      <c r="C318" t="str">
        <f>IFERROR(VLOOKUP($B318,Kraftvärmeprod!$B$1:$AH$479,MATCH(C$2,Kraftvärmeprod!$B$1:$AG$1,0),FALSE)/1,"")</f>
        <v/>
      </c>
      <c r="D318" t="str">
        <f>IFERROR(VLOOKUP($B318,Kraftvärmeprod!$B$1:$AH$479,MATCH(D$2,Kraftvärmeprod!$B$1:$AG$1,0),FALSE)/1,"")</f>
        <v/>
      </c>
      <c r="F318" t="str">
        <f>IF($D318="","",IFERROR(VLOOKUP($B318,Kraftvärmeprod!$B$1:$BX$550,MATCH(F$2,Kraftvärmeprod!$B$1:$VX$1,0),FALSE)/1,0)-IFERROR(VLOOKUP($B318,'Slutlig allokering kvv'!$B$2:$BX$550,MATCH(F$2,'Slutlig allokering kvv'!$B$1:$BX$1,0),FALSE)/1,0))</f>
        <v/>
      </c>
      <c r="G318" t="str">
        <f>IF($D318="","",IFERROR(VLOOKUP($B318,Kraftvärmeprod!$B$1:$BX$550,MATCH(G$2,Kraftvärmeprod!$B$1:$VX$1,0),FALSE)/1,0)-IFERROR(VLOOKUP($B318,'Slutlig allokering kvv'!$B$2:$BX$550,MATCH(G$2,'Slutlig allokering kvv'!$B$1:$BX$1,0),FALSE)/1,0))</f>
        <v/>
      </c>
      <c r="H318" t="str">
        <f>IF($D318="","",IFERROR(VLOOKUP($B318,Kraftvärmeprod!$B$1:$BX$550,MATCH(H$2,Kraftvärmeprod!$B$1:$VX$1,0),FALSE)/1,0)-IFERROR(VLOOKUP($B318,'Slutlig allokering kvv'!$B$2:$BX$550,MATCH(H$2,'Slutlig allokering kvv'!$B$1:$BX$1,0),FALSE)/1,0))</f>
        <v/>
      </c>
      <c r="I318" t="str">
        <f>IF($D318="","",IFERROR(VLOOKUP($B318,Kraftvärmeprod!$B$1:$BX$550,MATCH(I$2,Kraftvärmeprod!$B$1:$VX$1,0),FALSE)/1,0)-IFERROR(VLOOKUP($B318,'Slutlig allokering kvv'!$B$2:$BX$550,MATCH(I$2,'Slutlig allokering kvv'!$B$1:$BX$1,0),FALSE)/1,0))</f>
        <v/>
      </c>
      <c r="J318" t="str">
        <f>IF($D318="","",IFERROR(VLOOKUP($B318,Kraftvärmeprod!$B$1:$BX$550,MATCH(J$2,Kraftvärmeprod!$B$1:$VX$1,0),FALSE)/1,0)-IFERROR(VLOOKUP($B318,'Slutlig allokering kvv'!$B$2:$BX$550,MATCH(J$2,'Slutlig allokering kvv'!$B$1:$BX$1,0),FALSE)/1,0))</f>
        <v/>
      </c>
      <c r="K318" t="str">
        <f>IF($D318="","",IFERROR(VLOOKUP($B318,Kraftvärmeprod!$B$1:$BX$550,MATCH(K$2,Kraftvärmeprod!$B$1:$VX$1,0),FALSE)/1,0)-IFERROR(VLOOKUP($B318,'Slutlig allokering kvv'!$B$2:$BX$550,MATCH(K$2,'Slutlig allokering kvv'!$B$1:$BX$1,0),FALSE)/1,0))</f>
        <v/>
      </c>
      <c r="L318" t="str">
        <f>IF($D318="","",IFERROR(VLOOKUP($B318,Kraftvärmeprod!$B$1:$BX$550,MATCH(L$2,Kraftvärmeprod!$B$1:$VX$1,0),FALSE)/1,0)-IFERROR(VLOOKUP($B318,'Slutlig allokering kvv'!$B$2:$BX$550,MATCH(L$2,'Slutlig allokering kvv'!$B$1:$BX$1,0),FALSE)/1,0))</f>
        <v/>
      </c>
      <c r="M318" t="str">
        <f>IF($D318="","",IFERROR(VLOOKUP($B318,Kraftvärmeprod!$B$1:$BX$550,MATCH(M$2,Kraftvärmeprod!$B$1:$VX$1,0),FALSE)/1,0)-IFERROR(VLOOKUP($B318,'Slutlig allokering kvv'!$B$2:$BX$550,MATCH(M$2,'Slutlig allokering kvv'!$B$1:$BX$1,0),FALSE)/1,0))</f>
        <v/>
      </c>
      <c r="N318" t="str">
        <f>IF($D318="","",IFERROR(VLOOKUP($B318,Kraftvärmeprod!$B$1:$BX$550,MATCH(N$2,Kraftvärmeprod!$B$1:$VX$1,0),FALSE)/1,0)-IFERROR(VLOOKUP($B318,'Slutlig allokering kvv'!$B$2:$BX$550,MATCH(N$2,'Slutlig allokering kvv'!$B$1:$BX$1,0),FALSE)/1,0))</f>
        <v/>
      </c>
      <c r="O318" t="str">
        <f>IF($D318="","",IFERROR(VLOOKUP($B318,Kraftvärmeprod!$B$1:$BX$550,MATCH(O$2,Kraftvärmeprod!$B$1:$VX$1,0),FALSE)/1,0)-IFERROR(VLOOKUP($B318,'Slutlig allokering kvv'!$B$2:$BX$550,MATCH(O$2,'Slutlig allokering kvv'!$B$1:$BX$1,0),FALSE)/1,0))</f>
        <v/>
      </c>
      <c r="P318" t="str">
        <f>IF($D318="","",IFERROR(VLOOKUP($B318,Kraftvärmeprod!$B$1:$BX$550,MATCH(P$2,Kraftvärmeprod!$B$1:$VX$1,0),FALSE)/1,0)-IFERROR(VLOOKUP($B318,'Slutlig allokering kvv'!$B$2:$BX$550,MATCH(P$2,'Slutlig allokering kvv'!$B$1:$BX$1,0),FALSE)/1,0))</f>
        <v/>
      </c>
      <c r="Q318" t="str">
        <f>IF($D318="","",IFERROR(VLOOKUP($B318,Kraftvärmeprod!$B$1:$BX$550,MATCH(Q$2,Kraftvärmeprod!$B$1:$VX$1,0),FALSE)/1,0)-IFERROR(VLOOKUP($B318,'Slutlig allokering kvv'!$B$2:$BX$550,MATCH(Q$2,'Slutlig allokering kvv'!$B$1:$BX$1,0),FALSE)/1,0))</f>
        <v/>
      </c>
      <c r="R318" t="str">
        <f>IF($D318="","",IFERROR(VLOOKUP($B318,Kraftvärmeprod!$B$1:$BX$550,MATCH(R$2,Kraftvärmeprod!$B$1:$VX$1,0),FALSE)/1,0)-IFERROR(VLOOKUP($B318,'Slutlig allokering kvv'!$B$2:$BX$550,MATCH(R$2,'Slutlig allokering kvv'!$B$1:$BX$1,0),FALSE)/1,0))</f>
        <v/>
      </c>
      <c r="S318" t="str">
        <f>IF($D318="","",IFERROR(VLOOKUP($B318,Kraftvärmeprod!$B$1:$BX$550,MATCH(S$2,Kraftvärmeprod!$B$1:$VX$1,0),FALSE)/1,0)-IFERROR(VLOOKUP($B318,'Slutlig allokering kvv'!$B$2:$BX$550,MATCH(S$2,'Slutlig allokering kvv'!$B$1:$BX$1,0),FALSE)/1,0))</f>
        <v/>
      </c>
      <c r="T318" t="str">
        <f>IF($D318="","",IFERROR(VLOOKUP($B318,Kraftvärmeprod!$B$1:$BX$550,MATCH(T$2,Kraftvärmeprod!$B$1:$VX$1,0),FALSE)/1,0)-IFERROR(VLOOKUP($B318,'Slutlig allokering kvv'!$B$2:$BX$550,MATCH(T$2,'Slutlig allokering kvv'!$B$1:$BX$1,0),FALSE)/1,0))</f>
        <v/>
      </c>
      <c r="U318" t="str">
        <f>IF($D318="","",IFERROR(VLOOKUP($B318,Kraftvärmeprod!$B$1:$BX$550,MATCH(U$2,Kraftvärmeprod!$B$1:$VX$1,0),FALSE)/1,0)-IFERROR(VLOOKUP($B318,'Slutlig allokering kvv'!$B$2:$BX$550,MATCH(U$2,'Slutlig allokering kvv'!$B$1:$BX$1,0),FALSE)/1,0))</f>
        <v/>
      </c>
      <c r="V318" t="str">
        <f>IF($D318="","",IFERROR(VLOOKUP($B318,Kraftvärmeprod!$B$1:$BX$550,MATCH(V$2,Kraftvärmeprod!$B$1:$VX$1,0),FALSE)/1,0)-IFERROR(VLOOKUP($B318,'Slutlig allokering kvv'!$B$2:$BX$550,MATCH(V$2,'Slutlig allokering kvv'!$B$1:$BX$1,0),FALSE)/1,0))</f>
        <v/>
      </c>
      <c r="W318" t="str">
        <f>IF($D318="","",IFERROR(VLOOKUP($B318,Kraftvärmeprod!$B$1:$BX$550,MATCH(W$2,Kraftvärmeprod!$B$1:$VX$1,0),FALSE)/1,0)-IFERROR(VLOOKUP($B318,'Slutlig allokering kvv'!$B$2:$BX$550,MATCH(W$2,'Slutlig allokering kvv'!$B$1:$BX$1,0),FALSE)/1,0))</f>
        <v/>
      </c>
      <c r="X318" t="str">
        <f>IF($D318="","",IFERROR(VLOOKUP($B318,Kraftvärmeprod!$B$1:$BX$550,MATCH(X$2,Kraftvärmeprod!$B$1:$VX$1,0),FALSE)/1,0)-IFERROR(VLOOKUP($B318,'Slutlig allokering kvv'!$B$2:$BX$550,MATCH(X$2,'Slutlig allokering kvv'!$B$1:$BX$1,0),FALSE)/1,0))</f>
        <v/>
      </c>
      <c r="Y318" t="str">
        <f>IF($D318="","",IFERROR(VLOOKUP($B318,Kraftvärmeprod!$B$1:$BX$550,MATCH(Y$2,Kraftvärmeprod!$B$1:$VX$1,0),FALSE)/1,0)-IFERROR(VLOOKUP($B318,'Slutlig allokering kvv'!$B$2:$BX$550,MATCH(Y$2,'Slutlig allokering kvv'!$B$1:$BX$1,0),FALSE)/1,0))</f>
        <v/>
      </c>
      <c r="Z318" t="str">
        <f>IF($D318="","",IFERROR(VLOOKUP($B318,Kraftvärmeprod!$B$1:$BX$550,MATCH(Z$2,Kraftvärmeprod!$B$1:$VX$1,0),FALSE)/1,0)-IFERROR(VLOOKUP($B318,'Slutlig allokering kvv'!$B$2:$BX$550,MATCH(Z$2,'Slutlig allokering kvv'!$B$1:$BX$1,0),FALSE)/1,0))</f>
        <v/>
      </c>
      <c r="AA318" t="str">
        <f>IF($D318="","",IFERROR(VLOOKUP($B318,Kraftvärmeprod!$B$1:$BX$550,MATCH(AA$2,Kraftvärmeprod!$B$1:$VX$1,0),FALSE)/1,0)-IFERROR(VLOOKUP($B318,'Slutlig allokering kvv'!$B$2:$BX$550,MATCH(AA$2,'Slutlig allokering kvv'!$B$1:$BX$1,0),FALSE)/1,0))</f>
        <v/>
      </c>
      <c r="AB318" t="str">
        <f>IF($D318="","",IFERROR(VLOOKUP($B318,Kraftvärmeprod!$B$1:$BX$550,MATCH(AB$2,Kraftvärmeprod!$B$1:$VX$1,0),FALSE)/1,0)-IFERROR(VLOOKUP($B318,'Slutlig allokering kvv'!$B$2:$BX$550,MATCH(AB$2,'Slutlig allokering kvv'!$B$1:$BX$1,0),FALSE)/1,0))</f>
        <v/>
      </c>
      <c r="AC318" t="str">
        <f>IF($D318="","",IFERROR(VLOOKUP($B318,Kraftvärmeprod!$B$1:$BX$550,MATCH(AC$2,Kraftvärmeprod!$B$1:$VX$1,0),FALSE)/1,0)-IFERROR(VLOOKUP($B318,'Slutlig allokering kvv'!$B$2:$BX$550,MATCH(AC$2,'Slutlig allokering kvv'!$B$1:$BX$1,0),FALSE)/1,0))</f>
        <v/>
      </c>
      <c r="AD318" t="str">
        <f>IF($D318="","",IFERROR(VLOOKUP($B318,Kraftvärmeprod!$B$1:$BX$550,MATCH(AD$2,Kraftvärmeprod!$B$1:$VX$1,0),FALSE)/1,0)-IFERROR(VLOOKUP($B318,'Slutlig allokering kvv'!$B$2:$BX$550,MATCH(AD$2,'Slutlig allokering kvv'!$B$1:$BX$1,0),FALSE)/1,0))</f>
        <v/>
      </c>
      <c r="AE318" t="str">
        <f>IF($D318="","",IFERROR(VLOOKUP($B318,Miljö!$B$1:$E$550,MATCH("Hjälpel kraftvärme (GWh)",Miljö!$B$1:$E$1,0),FALSE)/1,0)-IFERROR(VLOOKUP($B318,'Slutlig allokering kvv'!$B$2:$BX$549,MATCH(AE$2,'Slutlig allokering kvv'!$B$1:$BX$1,0),FALSE)/1,0))</f>
        <v/>
      </c>
      <c r="AI318" s="274">
        <f t="shared" si="16"/>
        <v>0</v>
      </c>
      <c r="AK318">
        <f>IFERROR(VLOOKUP($B318,'Slutlig allokering kvv'!$B$2:$AX$549,MATCH("Summa slutlig allokerad tillförd energi (utan hjälpel och rökgaskondensering):",'Slutlig allokering kvv'!$B$1:$AX$1,0),FALSE)/1,"")</f>
        <v>0</v>
      </c>
      <c r="AM318" s="275" t="str">
        <f>IFERROR(1-VLOOKUP($B318,'Slutlig allokering kvv'!$B$2:$AX$549,MATCH("Andel av bränsle i kvv som allokerats till värme, exklusive rökgaskondensering och hjälpel",'Slutlig allokering kvv'!$B$1:$AX$1,0),FALSE),"")</f>
        <v/>
      </c>
      <c r="AO318" s="115" t="str">
        <f t="shared" si="17"/>
        <v/>
      </c>
      <c r="AP318" s="276" t="str">
        <f t="shared" si="18"/>
        <v/>
      </c>
      <c r="AR318" s="115" t="str">
        <f t="shared" si="19"/>
        <v/>
      </c>
    </row>
    <row r="319" spans="1:44">
      <c r="A319" t="s">
        <v>508</v>
      </c>
      <c r="B319" t="s">
        <v>510</v>
      </c>
      <c r="C319" t="str">
        <f>IFERROR(VLOOKUP($B319,Kraftvärmeprod!$B$1:$AH$479,MATCH(C$2,Kraftvärmeprod!$B$1:$AG$1,0),FALSE)/1,"")</f>
        <v/>
      </c>
      <c r="D319" t="str">
        <f>IFERROR(VLOOKUP($B319,Kraftvärmeprod!$B$1:$AH$479,MATCH(D$2,Kraftvärmeprod!$B$1:$AG$1,0),FALSE)/1,"")</f>
        <v/>
      </c>
      <c r="F319" t="str">
        <f>IF($D319="","",IFERROR(VLOOKUP($B319,Kraftvärmeprod!$B$1:$BX$550,MATCH(F$2,Kraftvärmeprod!$B$1:$VX$1,0),FALSE)/1,0)-IFERROR(VLOOKUP($B319,'Slutlig allokering kvv'!$B$2:$BX$550,MATCH(F$2,'Slutlig allokering kvv'!$B$1:$BX$1,0),FALSE)/1,0))</f>
        <v/>
      </c>
      <c r="G319" t="str">
        <f>IF($D319="","",IFERROR(VLOOKUP($B319,Kraftvärmeprod!$B$1:$BX$550,MATCH(G$2,Kraftvärmeprod!$B$1:$VX$1,0),FALSE)/1,0)-IFERROR(VLOOKUP($B319,'Slutlig allokering kvv'!$B$2:$BX$550,MATCH(G$2,'Slutlig allokering kvv'!$B$1:$BX$1,0),FALSE)/1,0))</f>
        <v/>
      </c>
      <c r="H319" t="str">
        <f>IF($D319="","",IFERROR(VLOOKUP($B319,Kraftvärmeprod!$B$1:$BX$550,MATCH(H$2,Kraftvärmeprod!$B$1:$VX$1,0),FALSE)/1,0)-IFERROR(VLOOKUP($B319,'Slutlig allokering kvv'!$B$2:$BX$550,MATCH(H$2,'Slutlig allokering kvv'!$B$1:$BX$1,0),FALSE)/1,0))</f>
        <v/>
      </c>
      <c r="I319" t="str">
        <f>IF($D319="","",IFERROR(VLOOKUP($B319,Kraftvärmeprod!$B$1:$BX$550,MATCH(I$2,Kraftvärmeprod!$B$1:$VX$1,0),FALSE)/1,0)-IFERROR(VLOOKUP($B319,'Slutlig allokering kvv'!$B$2:$BX$550,MATCH(I$2,'Slutlig allokering kvv'!$B$1:$BX$1,0),FALSE)/1,0))</f>
        <v/>
      </c>
      <c r="J319" t="str">
        <f>IF($D319="","",IFERROR(VLOOKUP($B319,Kraftvärmeprod!$B$1:$BX$550,MATCH(J$2,Kraftvärmeprod!$B$1:$VX$1,0),FALSE)/1,0)-IFERROR(VLOOKUP($B319,'Slutlig allokering kvv'!$B$2:$BX$550,MATCH(J$2,'Slutlig allokering kvv'!$B$1:$BX$1,0),FALSE)/1,0))</f>
        <v/>
      </c>
      <c r="K319" t="str">
        <f>IF($D319="","",IFERROR(VLOOKUP($B319,Kraftvärmeprod!$B$1:$BX$550,MATCH(K$2,Kraftvärmeprod!$B$1:$VX$1,0),FALSE)/1,0)-IFERROR(VLOOKUP($B319,'Slutlig allokering kvv'!$B$2:$BX$550,MATCH(K$2,'Slutlig allokering kvv'!$B$1:$BX$1,0),FALSE)/1,0))</f>
        <v/>
      </c>
      <c r="L319" t="str">
        <f>IF($D319="","",IFERROR(VLOOKUP($B319,Kraftvärmeprod!$B$1:$BX$550,MATCH(L$2,Kraftvärmeprod!$B$1:$VX$1,0),FALSE)/1,0)-IFERROR(VLOOKUP($B319,'Slutlig allokering kvv'!$B$2:$BX$550,MATCH(L$2,'Slutlig allokering kvv'!$B$1:$BX$1,0),FALSE)/1,0))</f>
        <v/>
      </c>
      <c r="M319" t="str">
        <f>IF($D319="","",IFERROR(VLOOKUP($B319,Kraftvärmeprod!$B$1:$BX$550,MATCH(M$2,Kraftvärmeprod!$B$1:$VX$1,0),FALSE)/1,0)-IFERROR(VLOOKUP($B319,'Slutlig allokering kvv'!$B$2:$BX$550,MATCH(M$2,'Slutlig allokering kvv'!$B$1:$BX$1,0),FALSE)/1,0))</f>
        <v/>
      </c>
      <c r="N319" t="str">
        <f>IF($D319="","",IFERROR(VLOOKUP($B319,Kraftvärmeprod!$B$1:$BX$550,MATCH(N$2,Kraftvärmeprod!$B$1:$VX$1,0),FALSE)/1,0)-IFERROR(VLOOKUP($B319,'Slutlig allokering kvv'!$B$2:$BX$550,MATCH(N$2,'Slutlig allokering kvv'!$B$1:$BX$1,0),FALSE)/1,0))</f>
        <v/>
      </c>
      <c r="O319" t="str">
        <f>IF($D319="","",IFERROR(VLOOKUP($B319,Kraftvärmeprod!$B$1:$BX$550,MATCH(O$2,Kraftvärmeprod!$B$1:$VX$1,0),FALSE)/1,0)-IFERROR(VLOOKUP($B319,'Slutlig allokering kvv'!$B$2:$BX$550,MATCH(O$2,'Slutlig allokering kvv'!$B$1:$BX$1,0),FALSE)/1,0))</f>
        <v/>
      </c>
      <c r="P319" t="str">
        <f>IF($D319="","",IFERROR(VLOOKUP($B319,Kraftvärmeprod!$B$1:$BX$550,MATCH(P$2,Kraftvärmeprod!$B$1:$VX$1,0),FALSE)/1,0)-IFERROR(VLOOKUP($B319,'Slutlig allokering kvv'!$B$2:$BX$550,MATCH(P$2,'Slutlig allokering kvv'!$B$1:$BX$1,0),FALSE)/1,0))</f>
        <v/>
      </c>
      <c r="Q319" t="str">
        <f>IF($D319="","",IFERROR(VLOOKUP($B319,Kraftvärmeprod!$B$1:$BX$550,MATCH(Q$2,Kraftvärmeprod!$B$1:$VX$1,0),FALSE)/1,0)-IFERROR(VLOOKUP($B319,'Slutlig allokering kvv'!$B$2:$BX$550,MATCH(Q$2,'Slutlig allokering kvv'!$B$1:$BX$1,0),FALSE)/1,0))</f>
        <v/>
      </c>
      <c r="R319" t="str">
        <f>IF($D319="","",IFERROR(VLOOKUP($B319,Kraftvärmeprod!$B$1:$BX$550,MATCH(R$2,Kraftvärmeprod!$B$1:$VX$1,0),FALSE)/1,0)-IFERROR(VLOOKUP($B319,'Slutlig allokering kvv'!$B$2:$BX$550,MATCH(R$2,'Slutlig allokering kvv'!$B$1:$BX$1,0),FALSE)/1,0))</f>
        <v/>
      </c>
      <c r="S319" t="str">
        <f>IF($D319="","",IFERROR(VLOOKUP($B319,Kraftvärmeprod!$B$1:$BX$550,MATCH(S$2,Kraftvärmeprod!$B$1:$VX$1,0),FALSE)/1,0)-IFERROR(VLOOKUP($B319,'Slutlig allokering kvv'!$B$2:$BX$550,MATCH(S$2,'Slutlig allokering kvv'!$B$1:$BX$1,0),FALSE)/1,0))</f>
        <v/>
      </c>
      <c r="T319" t="str">
        <f>IF($D319="","",IFERROR(VLOOKUP($B319,Kraftvärmeprod!$B$1:$BX$550,MATCH(T$2,Kraftvärmeprod!$B$1:$VX$1,0),FALSE)/1,0)-IFERROR(VLOOKUP($B319,'Slutlig allokering kvv'!$B$2:$BX$550,MATCH(T$2,'Slutlig allokering kvv'!$B$1:$BX$1,0),FALSE)/1,0))</f>
        <v/>
      </c>
      <c r="U319" t="str">
        <f>IF($D319="","",IFERROR(VLOOKUP($B319,Kraftvärmeprod!$B$1:$BX$550,MATCH(U$2,Kraftvärmeprod!$B$1:$VX$1,0),FALSE)/1,0)-IFERROR(VLOOKUP($B319,'Slutlig allokering kvv'!$B$2:$BX$550,MATCH(U$2,'Slutlig allokering kvv'!$B$1:$BX$1,0),FALSE)/1,0))</f>
        <v/>
      </c>
      <c r="V319" t="str">
        <f>IF($D319="","",IFERROR(VLOOKUP($B319,Kraftvärmeprod!$B$1:$BX$550,MATCH(V$2,Kraftvärmeprod!$B$1:$VX$1,0),FALSE)/1,0)-IFERROR(VLOOKUP($B319,'Slutlig allokering kvv'!$B$2:$BX$550,MATCH(V$2,'Slutlig allokering kvv'!$B$1:$BX$1,0),FALSE)/1,0))</f>
        <v/>
      </c>
      <c r="W319" t="str">
        <f>IF($D319="","",IFERROR(VLOOKUP($B319,Kraftvärmeprod!$B$1:$BX$550,MATCH(W$2,Kraftvärmeprod!$B$1:$VX$1,0),FALSE)/1,0)-IFERROR(VLOOKUP($B319,'Slutlig allokering kvv'!$B$2:$BX$550,MATCH(W$2,'Slutlig allokering kvv'!$B$1:$BX$1,0),FALSE)/1,0))</f>
        <v/>
      </c>
      <c r="X319" t="str">
        <f>IF($D319="","",IFERROR(VLOOKUP($B319,Kraftvärmeprod!$B$1:$BX$550,MATCH(X$2,Kraftvärmeprod!$B$1:$VX$1,0),FALSE)/1,0)-IFERROR(VLOOKUP($B319,'Slutlig allokering kvv'!$B$2:$BX$550,MATCH(X$2,'Slutlig allokering kvv'!$B$1:$BX$1,0),FALSE)/1,0))</f>
        <v/>
      </c>
      <c r="Y319" t="str">
        <f>IF($D319="","",IFERROR(VLOOKUP($B319,Kraftvärmeprod!$B$1:$BX$550,MATCH(Y$2,Kraftvärmeprod!$B$1:$VX$1,0),FALSE)/1,0)-IFERROR(VLOOKUP($B319,'Slutlig allokering kvv'!$B$2:$BX$550,MATCH(Y$2,'Slutlig allokering kvv'!$B$1:$BX$1,0),FALSE)/1,0))</f>
        <v/>
      </c>
      <c r="Z319" t="str">
        <f>IF($D319="","",IFERROR(VLOOKUP($B319,Kraftvärmeprod!$B$1:$BX$550,MATCH(Z$2,Kraftvärmeprod!$B$1:$VX$1,0),FALSE)/1,0)-IFERROR(VLOOKUP($B319,'Slutlig allokering kvv'!$B$2:$BX$550,MATCH(Z$2,'Slutlig allokering kvv'!$B$1:$BX$1,0),FALSE)/1,0))</f>
        <v/>
      </c>
      <c r="AA319" t="str">
        <f>IF($D319="","",IFERROR(VLOOKUP($B319,Kraftvärmeprod!$B$1:$BX$550,MATCH(AA$2,Kraftvärmeprod!$B$1:$VX$1,0),FALSE)/1,0)-IFERROR(VLOOKUP($B319,'Slutlig allokering kvv'!$B$2:$BX$550,MATCH(AA$2,'Slutlig allokering kvv'!$B$1:$BX$1,0),FALSE)/1,0))</f>
        <v/>
      </c>
      <c r="AB319" t="str">
        <f>IF($D319="","",IFERROR(VLOOKUP($B319,Kraftvärmeprod!$B$1:$BX$550,MATCH(AB$2,Kraftvärmeprod!$B$1:$VX$1,0),FALSE)/1,0)-IFERROR(VLOOKUP($B319,'Slutlig allokering kvv'!$B$2:$BX$550,MATCH(AB$2,'Slutlig allokering kvv'!$B$1:$BX$1,0),FALSE)/1,0))</f>
        <v/>
      </c>
      <c r="AC319" t="str">
        <f>IF($D319="","",IFERROR(VLOOKUP($B319,Kraftvärmeprod!$B$1:$BX$550,MATCH(AC$2,Kraftvärmeprod!$B$1:$VX$1,0),FALSE)/1,0)-IFERROR(VLOOKUP($B319,'Slutlig allokering kvv'!$B$2:$BX$550,MATCH(AC$2,'Slutlig allokering kvv'!$B$1:$BX$1,0),FALSE)/1,0))</f>
        <v/>
      </c>
      <c r="AD319" t="str">
        <f>IF($D319="","",IFERROR(VLOOKUP($B319,Kraftvärmeprod!$B$1:$BX$550,MATCH(AD$2,Kraftvärmeprod!$B$1:$VX$1,0),FALSE)/1,0)-IFERROR(VLOOKUP($B319,'Slutlig allokering kvv'!$B$2:$BX$550,MATCH(AD$2,'Slutlig allokering kvv'!$B$1:$BX$1,0),FALSE)/1,0))</f>
        <v/>
      </c>
      <c r="AE319" t="str">
        <f>IF($D319="","",IFERROR(VLOOKUP($B319,Miljö!$B$1:$E$550,MATCH("Hjälpel kraftvärme (GWh)",Miljö!$B$1:$E$1,0),FALSE)/1,0)-IFERROR(VLOOKUP($B319,'Slutlig allokering kvv'!$B$2:$BX$549,MATCH(AE$2,'Slutlig allokering kvv'!$B$1:$BX$1,0),FALSE)/1,0))</f>
        <v/>
      </c>
      <c r="AI319" s="274">
        <f t="shared" si="16"/>
        <v>0</v>
      </c>
      <c r="AK319">
        <f>IFERROR(VLOOKUP($B319,'Slutlig allokering kvv'!$B$2:$AX$549,MATCH("Summa slutlig allokerad tillförd energi (utan hjälpel och rökgaskondensering):",'Slutlig allokering kvv'!$B$1:$AX$1,0),FALSE)/1,"")</f>
        <v>0</v>
      </c>
      <c r="AM319" s="275" t="str">
        <f>IFERROR(1-VLOOKUP($B319,'Slutlig allokering kvv'!$B$2:$AX$549,MATCH("Andel av bränsle i kvv som allokerats till värme, exklusive rökgaskondensering och hjälpel",'Slutlig allokering kvv'!$B$1:$AX$1,0),FALSE),"")</f>
        <v/>
      </c>
      <c r="AO319" s="115" t="str">
        <f t="shared" si="17"/>
        <v/>
      </c>
      <c r="AP319" s="276" t="str">
        <f t="shared" si="18"/>
        <v/>
      </c>
      <c r="AR319" s="115" t="str">
        <f t="shared" si="19"/>
        <v/>
      </c>
    </row>
    <row r="320" spans="1:44">
      <c r="A320" t="s">
        <v>508</v>
      </c>
      <c r="B320" t="s">
        <v>511</v>
      </c>
      <c r="C320">
        <f>IFERROR(VLOOKUP($B320,Kraftvärmeprod!$B$1:$AH$479,MATCH(C$2,Kraftvärmeprod!$B$1:$AG$1,0),FALSE)/1,"")</f>
        <v>241.78200000000001</v>
      </c>
      <c r="D320">
        <f>IFERROR(VLOOKUP($B320,Kraftvärmeprod!$B$1:$AH$479,MATCH(D$2,Kraftvärmeprod!$B$1:$AG$1,0),FALSE)/1,"")</f>
        <v>55.670999999999999</v>
      </c>
      <c r="F320">
        <f>IF($D320="","",IFERROR(VLOOKUP($B320,Kraftvärmeprod!$B$1:$BX$550,MATCH(F$2,Kraftvärmeprod!$B$1:$VX$1,0),FALSE)/1,0)-IFERROR(VLOOKUP($B320,'Slutlig allokering kvv'!$B$2:$BX$550,MATCH(F$2,'Slutlig allokering kvv'!$B$1:$BX$1,0),FALSE)/1,0))</f>
        <v>0</v>
      </c>
      <c r="G320">
        <f>IF($D320="","",IFERROR(VLOOKUP($B320,Kraftvärmeprod!$B$1:$BX$550,MATCH(G$2,Kraftvärmeprod!$B$1:$VX$1,0),FALSE)/1,0)-IFERROR(VLOOKUP($B320,'Slutlig allokering kvv'!$B$2:$BX$550,MATCH(G$2,'Slutlig allokering kvv'!$B$1:$BX$1,0),FALSE)/1,0))</f>
        <v>0.16777200000000003</v>
      </c>
      <c r="H320">
        <f>IF($D320="","",IFERROR(VLOOKUP($B320,Kraftvärmeprod!$B$1:$BX$550,MATCH(H$2,Kraftvärmeprod!$B$1:$VX$1,0),FALSE)/1,0)-IFERROR(VLOOKUP($B320,'Slutlig allokering kvv'!$B$2:$BX$550,MATCH(H$2,'Slutlig allokering kvv'!$B$1:$BX$1,0),FALSE)/1,0))</f>
        <v>0</v>
      </c>
      <c r="I320">
        <f>IF($D320="","",IFERROR(VLOOKUP($B320,Kraftvärmeprod!$B$1:$BX$550,MATCH(I$2,Kraftvärmeprod!$B$1:$VX$1,0),FALSE)/1,0)-IFERROR(VLOOKUP($B320,'Slutlig allokering kvv'!$B$2:$BX$550,MATCH(I$2,'Slutlig allokering kvv'!$B$1:$BX$1,0),FALSE)/1,0))</f>
        <v>0</v>
      </c>
      <c r="J320">
        <f>IF($D320="","",IFERROR(VLOOKUP($B320,Kraftvärmeprod!$B$1:$BX$550,MATCH(J$2,Kraftvärmeprod!$B$1:$VX$1,0),FALSE)/1,0)-IFERROR(VLOOKUP($B320,'Slutlig allokering kvv'!$B$2:$BX$550,MATCH(J$2,'Slutlig allokering kvv'!$B$1:$BX$1,0),FALSE)/1,0))</f>
        <v>0</v>
      </c>
      <c r="K320">
        <f>IF($D320="","",IFERROR(VLOOKUP($B320,Kraftvärmeprod!$B$1:$BX$550,MATCH(K$2,Kraftvärmeprod!$B$1:$VX$1,0),FALSE)/1,0)-IFERROR(VLOOKUP($B320,'Slutlig allokering kvv'!$B$2:$BX$550,MATCH(K$2,'Slutlig allokering kvv'!$B$1:$BX$1,0),FALSE)/1,0))</f>
        <v>0</v>
      </c>
      <c r="L320">
        <f>IF($D320="","",IFERROR(VLOOKUP($B320,Kraftvärmeprod!$B$1:$BX$550,MATCH(L$2,Kraftvärmeprod!$B$1:$VX$1,0),FALSE)/1,0)-IFERROR(VLOOKUP($B320,'Slutlig allokering kvv'!$B$2:$BX$550,MATCH(L$2,'Slutlig allokering kvv'!$B$1:$BX$1,0),FALSE)/1,0))</f>
        <v>0</v>
      </c>
      <c r="M320">
        <f>IF($D320="","",IFERROR(VLOOKUP($B320,Kraftvärmeprod!$B$1:$BX$550,MATCH(M$2,Kraftvärmeprod!$B$1:$VX$1,0),FALSE)/1,0)-IFERROR(VLOOKUP($B320,'Slutlig allokering kvv'!$B$2:$BX$550,MATCH(M$2,'Slutlig allokering kvv'!$B$1:$BX$1,0),FALSE)/1,0))</f>
        <v>0</v>
      </c>
      <c r="N320">
        <f>IF($D320="","",IFERROR(VLOOKUP($B320,Kraftvärmeprod!$B$1:$BX$550,MATCH(N$2,Kraftvärmeprod!$B$1:$VX$1,0),FALSE)/1,0)-IFERROR(VLOOKUP($B320,'Slutlig allokering kvv'!$B$2:$BX$550,MATCH(N$2,'Slutlig allokering kvv'!$B$1:$BX$1,0),FALSE)/1,0))</f>
        <v>0</v>
      </c>
      <c r="O320">
        <f>IF($D320="","",IFERROR(VLOOKUP($B320,Kraftvärmeprod!$B$1:$BX$550,MATCH(O$2,Kraftvärmeprod!$B$1:$VX$1,0),FALSE)/1,0)-IFERROR(VLOOKUP($B320,'Slutlig allokering kvv'!$B$2:$BX$550,MATCH(O$2,'Slutlig allokering kvv'!$B$1:$BX$1,0),FALSE)/1,0))</f>
        <v>0</v>
      </c>
      <c r="P320">
        <f>IF($D320="","",IFERROR(VLOOKUP($B320,Kraftvärmeprod!$B$1:$BX$550,MATCH(P$2,Kraftvärmeprod!$B$1:$VX$1,0),FALSE)/1,0)-IFERROR(VLOOKUP($B320,'Slutlig allokering kvv'!$B$2:$BX$550,MATCH(P$2,'Slutlig allokering kvv'!$B$1:$BX$1,0),FALSE)/1,0))</f>
        <v>0</v>
      </c>
      <c r="Q320">
        <f>IF($D320="","",IFERROR(VLOOKUP($B320,Kraftvärmeprod!$B$1:$BX$550,MATCH(Q$2,Kraftvärmeprod!$B$1:$VX$1,0),FALSE)/1,0)-IFERROR(VLOOKUP($B320,'Slutlig allokering kvv'!$B$2:$BX$550,MATCH(Q$2,'Slutlig allokering kvv'!$B$1:$BX$1,0),FALSE)/1,0))</f>
        <v>0</v>
      </c>
      <c r="R320">
        <f>IF($D320="","",IFERROR(VLOOKUP($B320,Kraftvärmeprod!$B$1:$BX$550,MATCH(R$2,Kraftvärmeprod!$B$1:$VX$1,0),FALSE)/1,0)-IFERROR(VLOOKUP($B320,'Slutlig allokering kvv'!$B$2:$BX$550,MATCH(R$2,'Slutlig allokering kvv'!$B$1:$BX$1,0),FALSE)/1,0))</f>
        <v>0</v>
      </c>
      <c r="S320">
        <f>IF($D320="","",IFERROR(VLOOKUP($B320,Kraftvärmeprod!$B$1:$BX$550,MATCH(S$2,Kraftvärmeprod!$B$1:$VX$1,0),FALSE)/1,0)-IFERROR(VLOOKUP($B320,'Slutlig allokering kvv'!$B$2:$BX$550,MATCH(S$2,'Slutlig allokering kvv'!$B$1:$BX$1,0),FALSE)/1,0))</f>
        <v>0</v>
      </c>
      <c r="T320">
        <f>IF($D320="","",IFERROR(VLOOKUP($B320,Kraftvärmeprod!$B$1:$BX$550,MATCH(T$2,Kraftvärmeprod!$B$1:$VX$1,0),FALSE)/1,0)-IFERROR(VLOOKUP($B320,'Slutlig allokering kvv'!$B$2:$BX$550,MATCH(T$2,'Slutlig allokering kvv'!$B$1:$BX$1,0),FALSE)/1,0))</f>
        <v>0</v>
      </c>
      <c r="U320">
        <f>IF($D320="","",IFERROR(VLOOKUP($B320,Kraftvärmeprod!$B$1:$BX$550,MATCH(U$2,Kraftvärmeprod!$B$1:$VX$1,0),FALSE)/1,0)-IFERROR(VLOOKUP($B320,'Slutlig allokering kvv'!$B$2:$BX$550,MATCH(U$2,'Slutlig allokering kvv'!$B$1:$BX$1,0),FALSE)/1,0))</f>
        <v>0</v>
      </c>
      <c r="V320">
        <f>IF($D320="","",IFERROR(VLOOKUP($B320,Kraftvärmeprod!$B$1:$BX$550,MATCH(V$2,Kraftvärmeprod!$B$1:$VX$1,0),FALSE)/1,0)-IFERROR(VLOOKUP($B320,'Slutlig allokering kvv'!$B$2:$BX$550,MATCH(V$2,'Slutlig allokering kvv'!$B$1:$BX$1,0),FALSE)/1,0))</f>
        <v>0.22801299999999997</v>
      </c>
      <c r="W320">
        <f>IF($D320="","",IFERROR(VLOOKUP($B320,Kraftvärmeprod!$B$1:$BX$550,MATCH(W$2,Kraftvärmeprod!$B$1:$VX$1,0),FALSE)/1,0)-IFERROR(VLOOKUP($B320,'Slutlig allokering kvv'!$B$2:$BX$550,MATCH(W$2,'Slutlig allokering kvv'!$B$1:$BX$1,0),FALSE)/1,0))</f>
        <v>0</v>
      </c>
      <c r="X320">
        <f>IF($D320="","",IFERROR(VLOOKUP($B320,Kraftvärmeprod!$B$1:$BX$550,MATCH(X$2,Kraftvärmeprod!$B$1:$VX$1,0),FALSE)/1,0)-IFERROR(VLOOKUP($B320,'Slutlig allokering kvv'!$B$2:$BX$550,MATCH(X$2,'Slutlig allokering kvv'!$B$1:$BX$1,0),FALSE)/1,0))</f>
        <v>0</v>
      </c>
      <c r="Y320">
        <f>IF($D320="","",IFERROR(VLOOKUP($B320,Kraftvärmeprod!$B$1:$BX$550,MATCH(Y$2,Kraftvärmeprod!$B$1:$VX$1,0),FALSE)/1,0)-IFERROR(VLOOKUP($B320,'Slutlig allokering kvv'!$B$2:$BX$550,MATCH(Y$2,'Slutlig allokering kvv'!$B$1:$BX$1,0),FALSE)/1,0))</f>
        <v>0</v>
      </c>
      <c r="Z320">
        <f>IF($D320="","",IFERROR(VLOOKUP($B320,Kraftvärmeprod!$B$1:$BX$550,MATCH(Z$2,Kraftvärmeprod!$B$1:$VX$1,0),FALSE)/1,0)-IFERROR(VLOOKUP($B320,'Slutlig allokering kvv'!$B$2:$BX$550,MATCH(Z$2,'Slutlig allokering kvv'!$B$1:$BX$1,0),FALSE)/1,0))</f>
        <v>0</v>
      </c>
      <c r="AA320">
        <f>IF($D320="","",IFERROR(VLOOKUP($B320,Kraftvärmeprod!$B$1:$BX$550,MATCH(AA$2,Kraftvärmeprod!$B$1:$VX$1,0),FALSE)/1,0)-IFERROR(VLOOKUP($B320,'Slutlig allokering kvv'!$B$2:$BX$550,MATCH(AA$2,'Slutlig allokering kvv'!$B$1:$BX$1,0),FALSE)/1,0))</f>
        <v>157.30199999999999</v>
      </c>
      <c r="AB320">
        <f>IF($D320="","",IFERROR(VLOOKUP($B320,Kraftvärmeprod!$B$1:$BX$550,MATCH(AB$2,Kraftvärmeprod!$B$1:$VX$1,0),FALSE)/1,0)-IFERROR(VLOOKUP($B320,'Slutlig allokering kvv'!$B$2:$BX$550,MATCH(AB$2,'Slutlig allokering kvv'!$B$1:$BX$1,0),FALSE)/1,0))</f>
        <v>0</v>
      </c>
      <c r="AC320">
        <f>IF($D320="","",IFERROR(VLOOKUP($B320,Kraftvärmeprod!$B$1:$BX$550,MATCH(AC$2,Kraftvärmeprod!$B$1:$VX$1,0),FALSE)/1,0)-IFERROR(VLOOKUP($B320,'Slutlig allokering kvv'!$B$2:$BX$550,MATCH(AC$2,'Slutlig allokering kvv'!$B$1:$BX$1,0),FALSE)/1,0))</f>
        <v>0</v>
      </c>
      <c r="AD320">
        <f>IF($D320="","",IFERROR(VLOOKUP($B320,Kraftvärmeprod!$B$1:$BX$550,MATCH(AD$2,Kraftvärmeprod!$B$1:$VX$1,0),FALSE)/1,0)-IFERROR(VLOOKUP($B320,'Slutlig allokering kvv'!$B$2:$BX$550,MATCH(AD$2,'Slutlig allokering kvv'!$B$1:$BX$1,0),FALSE)/1,0))</f>
        <v>0</v>
      </c>
      <c r="AE320">
        <f>IF($D320="","",IFERROR(VLOOKUP($B320,Miljö!$B$1:$E$550,MATCH("Hjälpel kraftvärme (GWh)",Miljö!$B$1:$E$1,0),FALSE)/1,0)-IFERROR(VLOOKUP($B320,'Slutlig allokering kvv'!$B$2:$BX$549,MATCH(AE$2,'Slutlig allokering kvv'!$B$1:$BX$1,0),FALSE)/1,0))</f>
        <v>6.4024000000000001</v>
      </c>
      <c r="AI320" s="274">
        <f t="shared" si="16"/>
        <v>157.69778499999998</v>
      </c>
      <c r="AK320">
        <f>IFERROR(VLOOKUP($B320,'Slutlig allokering kvv'!$B$2:$AX$549,MATCH("Summa slutlig allokerad tillförd energi (utan hjälpel och rökgaskondensering):",'Slutlig allokering kvv'!$B$1:$AX$1,0),FALSE)/1,"")</f>
        <v>214.23121500000005</v>
      </c>
      <c r="AM320" s="275">
        <f>IFERROR(1-VLOOKUP($B320,'Slutlig allokering kvv'!$B$2:$AX$549,MATCH("Andel av bränsle i kvv som allokerats till värme, exklusive rökgaskondensering och hjälpel",'Slutlig allokering kvv'!$B$1:$AX$1,0),FALSE),"")</f>
        <v>0.42399970155594202</v>
      </c>
      <c r="AO320" s="115">
        <f t="shared" si="17"/>
        <v>0.42399970155594202</v>
      </c>
      <c r="AP320" s="276">
        <f t="shared" si="18"/>
        <v>0</v>
      </c>
      <c r="AR320" s="115">
        <f t="shared" si="19"/>
        <v>0.33925007458096412</v>
      </c>
    </row>
    <row r="321" spans="1:44">
      <c r="A321" t="s">
        <v>512</v>
      </c>
      <c r="B321" t="s">
        <v>513</v>
      </c>
      <c r="C321" t="str">
        <f>IFERROR(VLOOKUP($B321,Kraftvärmeprod!$B$1:$AH$479,MATCH(C$2,Kraftvärmeprod!$B$1:$AG$1,0),FALSE)/1,"")</f>
        <v/>
      </c>
      <c r="D321" t="str">
        <f>IFERROR(VLOOKUP($B321,Kraftvärmeprod!$B$1:$AH$479,MATCH(D$2,Kraftvärmeprod!$B$1:$AG$1,0),FALSE)/1,"")</f>
        <v/>
      </c>
      <c r="F321" t="str">
        <f>IF($D321="","",IFERROR(VLOOKUP($B321,Kraftvärmeprod!$B$1:$BX$550,MATCH(F$2,Kraftvärmeprod!$B$1:$VX$1,0),FALSE)/1,0)-IFERROR(VLOOKUP($B321,'Slutlig allokering kvv'!$B$2:$BX$550,MATCH(F$2,'Slutlig allokering kvv'!$B$1:$BX$1,0),FALSE)/1,0))</f>
        <v/>
      </c>
      <c r="G321" t="str">
        <f>IF($D321="","",IFERROR(VLOOKUP($B321,Kraftvärmeprod!$B$1:$BX$550,MATCH(G$2,Kraftvärmeprod!$B$1:$VX$1,0),FALSE)/1,0)-IFERROR(VLOOKUP($B321,'Slutlig allokering kvv'!$B$2:$BX$550,MATCH(G$2,'Slutlig allokering kvv'!$B$1:$BX$1,0),FALSE)/1,0))</f>
        <v/>
      </c>
      <c r="H321" t="str">
        <f>IF($D321="","",IFERROR(VLOOKUP($B321,Kraftvärmeprod!$B$1:$BX$550,MATCH(H$2,Kraftvärmeprod!$B$1:$VX$1,0),FALSE)/1,0)-IFERROR(VLOOKUP($B321,'Slutlig allokering kvv'!$B$2:$BX$550,MATCH(H$2,'Slutlig allokering kvv'!$B$1:$BX$1,0),FALSE)/1,0))</f>
        <v/>
      </c>
      <c r="I321" t="str">
        <f>IF($D321="","",IFERROR(VLOOKUP($B321,Kraftvärmeprod!$B$1:$BX$550,MATCH(I$2,Kraftvärmeprod!$B$1:$VX$1,0),FALSE)/1,0)-IFERROR(VLOOKUP($B321,'Slutlig allokering kvv'!$B$2:$BX$550,MATCH(I$2,'Slutlig allokering kvv'!$B$1:$BX$1,0),FALSE)/1,0))</f>
        <v/>
      </c>
      <c r="J321" t="str">
        <f>IF($D321="","",IFERROR(VLOOKUP($B321,Kraftvärmeprod!$B$1:$BX$550,MATCH(J$2,Kraftvärmeprod!$B$1:$VX$1,0),FALSE)/1,0)-IFERROR(VLOOKUP($B321,'Slutlig allokering kvv'!$B$2:$BX$550,MATCH(J$2,'Slutlig allokering kvv'!$B$1:$BX$1,0),FALSE)/1,0))</f>
        <v/>
      </c>
      <c r="K321" t="str">
        <f>IF($D321="","",IFERROR(VLOOKUP($B321,Kraftvärmeprod!$B$1:$BX$550,MATCH(K$2,Kraftvärmeprod!$B$1:$VX$1,0),FALSE)/1,0)-IFERROR(VLOOKUP($B321,'Slutlig allokering kvv'!$B$2:$BX$550,MATCH(K$2,'Slutlig allokering kvv'!$B$1:$BX$1,0),FALSE)/1,0))</f>
        <v/>
      </c>
      <c r="L321" t="str">
        <f>IF($D321="","",IFERROR(VLOOKUP($B321,Kraftvärmeprod!$B$1:$BX$550,MATCH(L$2,Kraftvärmeprod!$B$1:$VX$1,0),FALSE)/1,0)-IFERROR(VLOOKUP($B321,'Slutlig allokering kvv'!$B$2:$BX$550,MATCH(L$2,'Slutlig allokering kvv'!$B$1:$BX$1,0),FALSE)/1,0))</f>
        <v/>
      </c>
      <c r="M321" t="str">
        <f>IF($D321="","",IFERROR(VLOOKUP($B321,Kraftvärmeprod!$B$1:$BX$550,MATCH(M$2,Kraftvärmeprod!$B$1:$VX$1,0),FALSE)/1,0)-IFERROR(VLOOKUP($B321,'Slutlig allokering kvv'!$B$2:$BX$550,MATCH(M$2,'Slutlig allokering kvv'!$B$1:$BX$1,0),FALSE)/1,0))</f>
        <v/>
      </c>
      <c r="N321" t="str">
        <f>IF($D321="","",IFERROR(VLOOKUP($B321,Kraftvärmeprod!$B$1:$BX$550,MATCH(N$2,Kraftvärmeprod!$B$1:$VX$1,0),FALSE)/1,0)-IFERROR(VLOOKUP($B321,'Slutlig allokering kvv'!$B$2:$BX$550,MATCH(N$2,'Slutlig allokering kvv'!$B$1:$BX$1,0),FALSE)/1,0))</f>
        <v/>
      </c>
      <c r="O321" t="str">
        <f>IF($D321="","",IFERROR(VLOOKUP($B321,Kraftvärmeprod!$B$1:$BX$550,MATCH(O$2,Kraftvärmeprod!$B$1:$VX$1,0),FALSE)/1,0)-IFERROR(VLOOKUP($B321,'Slutlig allokering kvv'!$B$2:$BX$550,MATCH(O$2,'Slutlig allokering kvv'!$B$1:$BX$1,0),FALSE)/1,0))</f>
        <v/>
      </c>
      <c r="P321" t="str">
        <f>IF($D321="","",IFERROR(VLOOKUP($B321,Kraftvärmeprod!$B$1:$BX$550,MATCH(P$2,Kraftvärmeprod!$B$1:$VX$1,0),FALSE)/1,0)-IFERROR(VLOOKUP($B321,'Slutlig allokering kvv'!$B$2:$BX$550,MATCH(P$2,'Slutlig allokering kvv'!$B$1:$BX$1,0),FALSE)/1,0))</f>
        <v/>
      </c>
      <c r="Q321" t="str">
        <f>IF($D321="","",IFERROR(VLOOKUP($B321,Kraftvärmeprod!$B$1:$BX$550,MATCH(Q$2,Kraftvärmeprod!$B$1:$VX$1,0),FALSE)/1,0)-IFERROR(VLOOKUP($B321,'Slutlig allokering kvv'!$B$2:$BX$550,MATCH(Q$2,'Slutlig allokering kvv'!$B$1:$BX$1,0),FALSE)/1,0))</f>
        <v/>
      </c>
      <c r="R321" t="str">
        <f>IF($D321="","",IFERROR(VLOOKUP($B321,Kraftvärmeprod!$B$1:$BX$550,MATCH(R$2,Kraftvärmeprod!$B$1:$VX$1,0),FALSE)/1,0)-IFERROR(VLOOKUP($B321,'Slutlig allokering kvv'!$B$2:$BX$550,MATCH(R$2,'Slutlig allokering kvv'!$B$1:$BX$1,0),FALSE)/1,0))</f>
        <v/>
      </c>
      <c r="S321" t="str">
        <f>IF($D321="","",IFERROR(VLOOKUP($B321,Kraftvärmeprod!$B$1:$BX$550,MATCH(S$2,Kraftvärmeprod!$B$1:$VX$1,0),FALSE)/1,0)-IFERROR(VLOOKUP($B321,'Slutlig allokering kvv'!$B$2:$BX$550,MATCH(S$2,'Slutlig allokering kvv'!$B$1:$BX$1,0),FALSE)/1,0))</f>
        <v/>
      </c>
      <c r="T321" t="str">
        <f>IF($D321="","",IFERROR(VLOOKUP($B321,Kraftvärmeprod!$B$1:$BX$550,MATCH(T$2,Kraftvärmeprod!$B$1:$VX$1,0),FALSE)/1,0)-IFERROR(VLOOKUP($B321,'Slutlig allokering kvv'!$B$2:$BX$550,MATCH(T$2,'Slutlig allokering kvv'!$B$1:$BX$1,0),FALSE)/1,0))</f>
        <v/>
      </c>
      <c r="U321" t="str">
        <f>IF($D321="","",IFERROR(VLOOKUP($B321,Kraftvärmeprod!$B$1:$BX$550,MATCH(U$2,Kraftvärmeprod!$B$1:$VX$1,0),FALSE)/1,0)-IFERROR(VLOOKUP($B321,'Slutlig allokering kvv'!$B$2:$BX$550,MATCH(U$2,'Slutlig allokering kvv'!$B$1:$BX$1,0),FALSE)/1,0))</f>
        <v/>
      </c>
      <c r="V321" t="str">
        <f>IF($D321="","",IFERROR(VLOOKUP($B321,Kraftvärmeprod!$B$1:$BX$550,MATCH(V$2,Kraftvärmeprod!$B$1:$VX$1,0),FALSE)/1,0)-IFERROR(VLOOKUP($B321,'Slutlig allokering kvv'!$B$2:$BX$550,MATCH(V$2,'Slutlig allokering kvv'!$B$1:$BX$1,0),FALSE)/1,0))</f>
        <v/>
      </c>
      <c r="W321" t="str">
        <f>IF($D321="","",IFERROR(VLOOKUP($B321,Kraftvärmeprod!$B$1:$BX$550,MATCH(W$2,Kraftvärmeprod!$B$1:$VX$1,0),FALSE)/1,0)-IFERROR(VLOOKUP($B321,'Slutlig allokering kvv'!$B$2:$BX$550,MATCH(W$2,'Slutlig allokering kvv'!$B$1:$BX$1,0),FALSE)/1,0))</f>
        <v/>
      </c>
      <c r="X321" t="str">
        <f>IF($D321="","",IFERROR(VLOOKUP($B321,Kraftvärmeprod!$B$1:$BX$550,MATCH(X$2,Kraftvärmeprod!$B$1:$VX$1,0),FALSE)/1,0)-IFERROR(VLOOKUP($B321,'Slutlig allokering kvv'!$B$2:$BX$550,MATCH(X$2,'Slutlig allokering kvv'!$B$1:$BX$1,0),FALSE)/1,0))</f>
        <v/>
      </c>
      <c r="Y321" t="str">
        <f>IF($D321="","",IFERROR(VLOOKUP($B321,Kraftvärmeprod!$B$1:$BX$550,MATCH(Y$2,Kraftvärmeprod!$B$1:$VX$1,0),FALSE)/1,0)-IFERROR(VLOOKUP($B321,'Slutlig allokering kvv'!$B$2:$BX$550,MATCH(Y$2,'Slutlig allokering kvv'!$B$1:$BX$1,0),FALSE)/1,0))</f>
        <v/>
      </c>
      <c r="Z321" t="str">
        <f>IF($D321="","",IFERROR(VLOOKUP($B321,Kraftvärmeprod!$B$1:$BX$550,MATCH(Z$2,Kraftvärmeprod!$B$1:$VX$1,0),FALSE)/1,0)-IFERROR(VLOOKUP($B321,'Slutlig allokering kvv'!$B$2:$BX$550,MATCH(Z$2,'Slutlig allokering kvv'!$B$1:$BX$1,0),FALSE)/1,0))</f>
        <v/>
      </c>
      <c r="AA321" t="str">
        <f>IF($D321="","",IFERROR(VLOOKUP($B321,Kraftvärmeprod!$B$1:$BX$550,MATCH(AA$2,Kraftvärmeprod!$B$1:$VX$1,0),FALSE)/1,0)-IFERROR(VLOOKUP($B321,'Slutlig allokering kvv'!$B$2:$BX$550,MATCH(AA$2,'Slutlig allokering kvv'!$B$1:$BX$1,0),FALSE)/1,0))</f>
        <v/>
      </c>
      <c r="AB321" t="str">
        <f>IF($D321="","",IFERROR(VLOOKUP($B321,Kraftvärmeprod!$B$1:$BX$550,MATCH(AB$2,Kraftvärmeprod!$B$1:$VX$1,0),FALSE)/1,0)-IFERROR(VLOOKUP($B321,'Slutlig allokering kvv'!$B$2:$BX$550,MATCH(AB$2,'Slutlig allokering kvv'!$B$1:$BX$1,0),FALSE)/1,0))</f>
        <v/>
      </c>
      <c r="AC321" t="str">
        <f>IF($D321="","",IFERROR(VLOOKUP($B321,Kraftvärmeprod!$B$1:$BX$550,MATCH(AC$2,Kraftvärmeprod!$B$1:$VX$1,0),FALSE)/1,0)-IFERROR(VLOOKUP($B321,'Slutlig allokering kvv'!$B$2:$BX$550,MATCH(AC$2,'Slutlig allokering kvv'!$B$1:$BX$1,0),FALSE)/1,0))</f>
        <v/>
      </c>
      <c r="AD321" t="str">
        <f>IF($D321="","",IFERROR(VLOOKUP($B321,Kraftvärmeprod!$B$1:$BX$550,MATCH(AD$2,Kraftvärmeprod!$B$1:$VX$1,0),FALSE)/1,0)-IFERROR(VLOOKUP($B321,'Slutlig allokering kvv'!$B$2:$BX$550,MATCH(AD$2,'Slutlig allokering kvv'!$B$1:$BX$1,0),FALSE)/1,0))</f>
        <v/>
      </c>
      <c r="AE321" t="str">
        <f>IF($D321="","",IFERROR(VLOOKUP($B321,Miljö!$B$1:$E$550,MATCH("Hjälpel kraftvärme (GWh)",Miljö!$B$1:$E$1,0),FALSE)/1,0)-IFERROR(VLOOKUP($B321,'Slutlig allokering kvv'!$B$2:$BX$549,MATCH(AE$2,'Slutlig allokering kvv'!$B$1:$BX$1,0),FALSE)/1,0))</f>
        <v/>
      </c>
      <c r="AI321" s="274">
        <f t="shared" si="16"/>
        <v>0</v>
      </c>
      <c r="AK321">
        <f>IFERROR(VLOOKUP($B321,'Slutlig allokering kvv'!$B$2:$AX$549,MATCH("Summa slutlig allokerad tillförd energi (utan hjälpel och rökgaskondensering):",'Slutlig allokering kvv'!$B$1:$AX$1,0),FALSE)/1,"")</f>
        <v>0</v>
      </c>
      <c r="AM321" s="275" t="str">
        <f>IFERROR(1-VLOOKUP($B321,'Slutlig allokering kvv'!$B$2:$AX$549,MATCH("Andel av bränsle i kvv som allokerats till värme, exklusive rökgaskondensering och hjälpel",'Slutlig allokering kvv'!$B$1:$AX$1,0),FALSE),"")</f>
        <v/>
      </c>
      <c r="AO321" s="115" t="str">
        <f t="shared" si="17"/>
        <v/>
      </c>
      <c r="AP321" s="276" t="str">
        <f t="shared" si="18"/>
        <v/>
      </c>
      <c r="AR321" s="115" t="str">
        <f t="shared" si="19"/>
        <v/>
      </c>
    </row>
    <row r="322" spans="1:44">
      <c r="A322" t="s">
        <v>512</v>
      </c>
      <c r="B322" t="s">
        <v>514</v>
      </c>
      <c r="C322" t="str">
        <f>IFERROR(VLOOKUP($B322,Kraftvärmeprod!$B$1:$AH$479,MATCH(C$2,Kraftvärmeprod!$B$1:$AG$1,0),FALSE)/1,"")</f>
        <v/>
      </c>
      <c r="D322" t="str">
        <f>IFERROR(VLOOKUP($B322,Kraftvärmeprod!$B$1:$AH$479,MATCH(D$2,Kraftvärmeprod!$B$1:$AG$1,0),FALSE)/1,"")</f>
        <v/>
      </c>
      <c r="F322" t="str">
        <f>IF($D322="","",IFERROR(VLOOKUP($B322,Kraftvärmeprod!$B$1:$BX$550,MATCH(F$2,Kraftvärmeprod!$B$1:$VX$1,0),FALSE)/1,0)-IFERROR(VLOOKUP($B322,'Slutlig allokering kvv'!$B$2:$BX$550,MATCH(F$2,'Slutlig allokering kvv'!$B$1:$BX$1,0),FALSE)/1,0))</f>
        <v/>
      </c>
      <c r="G322" t="str">
        <f>IF($D322="","",IFERROR(VLOOKUP($B322,Kraftvärmeprod!$B$1:$BX$550,MATCH(G$2,Kraftvärmeprod!$B$1:$VX$1,0),FALSE)/1,0)-IFERROR(VLOOKUP($B322,'Slutlig allokering kvv'!$B$2:$BX$550,MATCH(G$2,'Slutlig allokering kvv'!$B$1:$BX$1,0),FALSE)/1,0))</f>
        <v/>
      </c>
      <c r="H322" t="str">
        <f>IF($D322="","",IFERROR(VLOOKUP($B322,Kraftvärmeprod!$B$1:$BX$550,MATCH(H$2,Kraftvärmeprod!$B$1:$VX$1,0),FALSE)/1,0)-IFERROR(VLOOKUP($B322,'Slutlig allokering kvv'!$B$2:$BX$550,MATCH(H$2,'Slutlig allokering kvv'!$B$1:$BX$1,0),FALSE)/1,0))</f>
        <v/>
      </c>
      <c r="I322" t="str">
        <f>IF($D322="","",IFERROR(VLOOKUP($B322,Kraftvärmeprod!$B$1:$BX$550,MATCH(I$2,Kraftvärmeprod!$B$1:$VX$1,0),FALSE)/1,0)-IFERROR(VLOOKUP($B322,'Slutlig allokering kvv'!$B$2:$BX$550,MATCH(I$2,'Slutlig allokering kvv'!$B$1:$BX$1,0),FALSE)/1,0))</f>
        <v/>
      </c>
      <c r="J322" t="str">
        <f>IF($D322="","",IFERROR(VLOOKUP($B322,Kraftvärmeprod!$B$1:$BX$550,MATCH(J$2,Kraftvärmeprod!$B$1:$VX$1,0),FALSE)/1,0)-IFERROR(VLOOKUP($B322,'Slutlig allokering kvv'!$B$2:$BX$550,MATCH(J$2,'Slutlig allokering kvv'!$B$1:$BX$1,0),FALSE)/1,0))</f>
        <v/>
      </c>
      <c r="K322" t="str">
        <f>IF($D322="","",IFERROR(VLOOKUP($B322,Kraftvärmeprod!$B$1:$BX$550,MATCH(K$2,Kraftvärmeprod!$B$1:$VX$1,0),FALSE)/1,0)-IFERROR(VLOOKUP($B322,'Slutlig allokering kvv'!$B$2:$BX$550,MATCH(K$2,'Slutlig allokering kvv'!$B$1:$BX$1,0),FALSE)/1,0))</f>
        <v/>
      </c>
      <c r="L322" t="str">
        <f>IF($D322="","",IFERROR(VLOOKUP($B322,Kraftvärmeprod!$B$1:$BX$550,MATCH(L$2,Kraftvärmeprod!$B$1:$VX$1,0),FALSE)/1,0)-IFERROR(VLOOKUP($B322,'Slutlig allokering kvv'!$B$2:$BX$550,MATCH(L$2,'Slutlig allokering kvv'!$B$1:$BX$1,0),FALSE)/1,0))</f>
        <v/>
      </c>
      <c r="M322" t="str">
        <f>IF($D322="","",IFERROR(VLOOKUP($B322,Kraftvärmeprod!$B$1:$BX$550,MATCH(M$2,Kraftvärmeprod!$B$1:$VX$1,0),FALSE)/1,0)-IFERROR(VLOOKUP($B322,'Slutlig allokering kvv'!$B$2:$BX$550,MATCH(M$2,'Slutlig allokering kvv'!$B$1:$BX$1,0),FALSE)/1,0))</f>
        <v/>
      </c>
      <c r="N322" t="str">
        <f>IF($D322="","",IFERROR(VLOOKUP($B322,Kraftvärmeprod!$B$1:$BX$550,MATCH(N$2,Kraftvärmeprod!$B$1:$VX$1,0),FALSE)/1,0)-IFERROR(VLOOKUP($B322,'Slutlig allokering kvv'!$B$2:$BX$550,MATCH(N$2,'Slutlig allokering kvv'!$B$1:$BX$1,0),FALSE)/1,0))</f>
        <v/>
      </c>
      <c r="O322" t="str">
        <f>IF($D322="","",IFERROR(VLOOKUP($B322,Kraftvärmeprod!$B$1:$BX$550,MATCH(O$2,Kraftvärmeprod!$B$1:$VX$1,0),FALSE)/1,0)-IFERROR(VLOOKUP($B322,'Slutlig allokering kvv'!$B$2:$BX$550,MATCH(O$2,'Slutlig allokering kvv'!$B$1:$BX$1,0),FALSE)/1,0))</f>
        <v/>
      </c>
      <c r="P322" t="str">
        <f>IF($D322="","",IFERROR(VLOOKUP($B322,Kraftvärmeprod!$B$1:$BX$550,MATCH(P$2,Kraftvärmeprod!$B$1:$VX$1,0),FALSE)/1,0)-IFERROR(VLOOKUP($B322,'Slutlig allokering kvv'!$B$2:$BX$550,MATCH(P$2,'Slutlig allokering kvv'!$B$1:$BX$1,0),FALSE)/1,0))</f>
        <v/>
      </c>
      <c r="Q322" t="str">
        <f>IF($D322="","",IFERROR(VLOOKUP($B322,Kraftvärmeprod!$B$1:$BX$550,MATCH(Q$2,Kraftvärmeprod!$B$1:$VX$1,0),FALSE)/1,0)-IFERROR(VLOOKUP($B322,'Slutlig allokering kvv'!$B$2:$BX$550,MATCH(Q$2,'Slutlig allokering kvv'!$B$1:$BX$1,0),FALSE)/1,0))</f>
        <v/>
      </c>
      <c r="R322" t="str">
        <f>IF($D322="","",IFERROR(VLOOKUP($B322,Kraftvärmeprod!$B$1:$BX$550,MATCH(R$2,Kraftvärmeprod!$B$1:$VX$1,0),FALSE)/1,0)-IFERROR(VLOOKUP($B322,'Slutlig allokering kvv'!$B$2:$BX$550,MATCH(R$2,'Slutlig allokering kvv'!$B$1:$BX$1,0),FALSE)/1,0))</f>
        <v/>
      </c>
      <c r="S322" t="str">
        <f>IF($D322="","",IFERROR(VLOOKUP($B322,Kraftvärmeprod!$B$1:$BX$550,MATCH(S$2,Kraftvärmeprod!$B$1:$VX$1,0),FALSE)/1,0)-IFERROR(VLOOKUP($B322,'Slutlig allokering kvv'!$B$2:$BX$550,MATCH(S$2,'Slutlig allokering kvv'!$B$1:$BX$1,0),FALSE)/1,0))</f>
        <v/>
      </c>
      <c r="T322" t="str">
        <f>IF($D322="","",IFERROR(VLOOKUP($B322,Kraftvärmeprod!$B$1:$BX$550,MATCH(T$2,Kraftvärmeprod!$B$1:$VX$1,0),FALSE)/1,0)-IFERROR(VLOOKUP($B322,'Slutlig allokering kvv'!$B$2:$BX$550,MATCH(T$2,'Slutlig allokering kvv'!$B$1:$BX$1,0),FALSE)/1,0))</f>
        <v/>
      </c>
      <c r="U322" t="str">
        <f>IF($D322="","",IFERROR(VLOOKUP($B322,Kraftvärmeprod!$B$1:$BX$550,MATCH(U$2,Kraftvärmeprod!$B$1:$VX$1,0),FALSE)/1,0)-IFERROR(VLOOKUP($B322,'Slutlig allokering kvv'!$B$2:$BX$550,MATCH(U$2,'Slutlig allokering kvv'!$B$1:$BX$1,0),FALSE)/1,0))</f>
        <v/>
      </c>
      <c r="V322" t="str">
        <f>IF($D322="","",IFERROR(VLOOKUP($B322,Kraftvärmeprod!$B$1:$BX$550,MATCH(V$2,Kraftvärmeprod!$B$1:$VX$1,0),FALSE)/1,0)-IFERROR(VLOOKUP($B322,'Slutlig allokering kvv'!$B$2:$BX$550,MATCH(V$2,'Slutlig allokering kvv'!$B$1:$BX$1,0),FALSE)/1,0))</f>
        <v/>
      </c>
      <c r="W322" t="str">
        <f>IF($D322="","",IFERROR(VLOOKUP($B322,Kraftvärmeprod!$B$1:$BX$550,MATCH(W$2,Kraftvärmeprod!$B$1:$VX$1,0),FALSE)/1,0)-IFERROR(VLOOKUP($B322,'Slutlig allokering kvv'!$B$2:$BX$550,MATCH(W$2,'Slutlig allokering kvv'!$B$1:$BX$1,0),FALSE)/1,0))</f>
        <v/>
      </c>
      <c r="X322" t="str">
        <f>IF($D322="","",IFERROR(VLOOKUP($B322,Kraftvärmeprod!$B$1:$BX$550,MATCH(X$2,Kraftvärmeprod!$B$1:$VX$1,0),FALSE)/1,0)-IFERROR(VLOOKUP($B322,'Slutlig allokering kvv'!$B$2:$BX$550,MATCH(X$2,'Slutlig allokering kvv'!$B$1:$BX$1,0),FALSE)/1,0))</f>
        <v/>
      </c>
      <c r="Y322" t="str">
        <f>IF($D322="","",IFERROR(VLOOKUP($B322,Kraftvärmeprod!$B$1:$BX$550,MATCH(Y$2,Kraftvärmeprod!$B$1:$VX$1,0),FALSE)/1,0)-IFERROR(VLOOKUP($B322,'Slutlig allokering kvv'!$B$2:$BX$550,MATCH(Y$2,'Slutlig allokering kvv'!$B$1:$BX$1,0),FALSE)/1,0))</f>
        <v/>
      </c>
      <c r="Z322" t="str">
        <f>IF($D322="","",IFERROR(VLOOKUP($B322,Kraftvärmeprod!$B$1:$BX$550,MATCH(Z$2,Kraftvärmeprod!$B$1:$VX$1,0),FALSE)/1,0)-IFERROR(VLOOKUP($B322,'Slutlig allokering kvv'!$B$2:$BX$550,MATCH(Z$2,'Slutlig allokering kvv'!$B$1:$BX$1,0),FALSE)/1,0))</f>
        <v/>
      </c>
      <c r="AA322" t="str">
        <f>IF($D322="","",IFERROR(VLOOKUP($B322,Kraftvärmeprod!$B$1:$BX$550,MATCH(AA$2,Kraftvärmeprod!$B$1:$VX$1,0),FALSE)/1,0)-IFERROR(VLOOKUP($B322,'Slutlig allokering kvv'!$B$2:$BX$550,MATCH(AA$2,'Slutlig allokering kvv'!$B$1:$BX$1,0),FALSE)/1,0))</f>
        <v/>
      </c>
      <c r="AB322" t="str">
        <f>IF($D322="","",IFERROR(VLOOKUP($B322,Kraftvärmeprod!$B$1:$BX$550,MATCH(AB$2,Kraftvärmeprod!$B$1:$VX$1,0),FALSE)/1,0)-IFERROR(VLOOKUP($B322,'Slutlig allokering kvv'!$B$2:$BX$550,MATCH(AB$2,'Slutlig allokering kvv'!$B$1:$BX$1,0),FALSE)/1,0))</f>
        <v/>
      </c>
      <c r="AC322" t="str">
        <f>IF($D322="","",IFERROR(VLOOKUP($B322,Kraftvärmeprod!$B$1:$BX$550,MATCH(AC$2,Kraftvärmeprod!$B$1:$VX$1,0),FALSE)/1,0)-IFERROR(VLOOKUP($B322,'Slutlig allokering kvv'!$B$2:$BX$550,MATCH(AC$2,'Slutlig allokering kvv'!$B$1:$BX$1,0),FALSE)/1,0))</f>
        <v/>
      </c>
      <c r="AD322" t="str">
        <f>IF($D322="","",IFERROR(VLOOKUP($B322,Kraftvärmeprod!$B$1:$BX$550,MATCH(AD$2,Kraftvärmeprod!$B$1:$VX$1,0),FALSE)/1,0)-IFERROR(VLOOKUP($B322,'Slutlig allokering kvv'!$B$2:$BX$550,MATCH(AD$2,'Slutlig allokering kvv'!$B$1:$BX$1,0),FALSE)/1,0))</f>
        <v/>
      </c>
      <c r="AE322" t="str">
        <f>IF($D322="","",IFERROR(VLOOKUP($B322,Miljö!$B$1:$E$550,MATCH("Hjälpel kraftvärme (GWh)",Miljö!$B$1:$E$1,0),FALSE)/1,0)-IFERROR(VLOOKUP($B322,'Slutlig allokering kvv'!$B$2:$BX$549,MATCH(AE$2,'Slutlig allokering kvv'!$B$1:$BX$1,0),FALSE)/1,0))</f>
        <v/>
      </c>
      <c r="AI322" s="274">
        <f t="shared" si="16"/>
        <v>0</v>
      </c>
      <c r="AK322">
        <f>IFERROR(VLOOKUP($B322,'Slutlig allokering kvv'!$B$2:$AX$549,MATCH("Summa slutlig allokerad tillförd energi (utan hjälpel och rökgaskondensering):",'Slutlig allokering kvv'!$B$1:$AX$1,0),FALSE)/1,"")</f>
        <v>0</v>
      </c>
      <c r="AM322" s="275" t="str">
        <f>IFERROR(1-VLOOKUP($B322,'Slutlig allokering kvv'!$B$2:$AX$549,MATCH("Andel av bränsle i kvv som allokerats till värme, exklusive rökgaskondensering och hjälpel",'Slutlig allokering kvv'!$B$1:$AX$1,0),FALSE),"")</f>
        <v/>
      </c>
      <c r="AO322" s="115" t="str">
        <f t="shared" si="17"/>
        <v/>
      </c>
      <c r="AP322" s="276" t="str">
        <f t="shared" si="18"/>
        <v/>
      </c>
      <c r="AR322" s="115" t="str">
        <f t="shared" si="19"/>
        <v/>
      </c>
    </row>
    <row r="323" spans="1:44">
      <c r="A323" t="s">
        <v>512</v>
      </c>
      <c r="B323" t="s">
        <v>515</v>
      </c>
      <c r="C323" t="str">
        <f>IFERROR(VLOOKUP($B323,Kraftvärmeprod!$B$1:$AH$479,MATCH(C$2,Kraftvärmeprod!$B$1:$AG$1,0),FALSE)/1,"")</f>
        <v/>
      </c>
      <c r="D323" t="str">
        <f>IFERROR(VLOOKUP($B323,Kraftvärmeprod!$B$1:$AH$479,MATCH(D$2,Kraftvärmeprod!$B$1:$AG$1,0),FALSE)/1,"")</f>
        <v/>
      </c>
      <c r="F323" t="str">
        <f>IF($D323="","",IFERROR(VLOOKUP($B323,Kraftvärmeprod!$B$1:$BX$550,MATCH(F$2,Kraftvärmeprod!$B$1:$VX$1,0),FALSE)/1,0)-IFERROR(VLOOKUP($B323,'Slutlig allokering kvv'!$B$2:$BX$550,MATCH(F$2,'Slutlig allokering kvv'!$B$1:$BX$1,0),FALSE)/1,0))</f>
        <v/>
      </c>
      <c r="G323" t="str">
        <f>IF($D323="","",IFERROR(VLOOKUP($B323,Kraftvärmeprod!$B$1:$BX$550,MATCH(G$2,Kraftvärmeprod!$B$1:$VX$1,0),FALSE)/1,0)-IFERROR(VLOOKUP($B323,'Slutlig allokering kvv'!$B$2:$BX$550,MATCH(G$2,'Slutlig allokering kvv'!$B$1:$BX$1,0),FALSE)/1,0))</f>
        <v/>
      </c>
      <c r="H323" t="str">
        <f>IF($D323="","",IFERROR(VLOOKUP($B323,Kraftvärmeprod!$B$1:$BX$550,MATCH(H$2,Kraftvärmeprod!$B$1:$VX$1,0),FALSE)/1,0)-IFERROR(VLOOKUP($B323,'Slutlig allokering kvv'!$B$2:$BX$550,MATCH(H$2,'Slutlig allokering kvv'!$B$1:$BX$1,0),FALSE)/1,0))</f>
        <v/>
      </c>
      <c r="I323" t="str">
        <f>IF($D323="","",IFERROR(VLOOKUP($B323,Kraftvärmeprod!$B$1:$BX$550,MATCH(I$2,Kraftvärmeprod!$B$1:$VX$1,0),FALSE)/1,0)-IFERROR(VLOOKUP($B323,'Slutlig allokering kvv'!$B$2:$BX$550,MATCH(I$2,'Slutlig allokering kvv'!$B$1:$BX$1,0),FALSE)/1,0))</f>
        <v/>
      </c>
      <c r="J323" t="str">
        <f>IF($D323="","",IFERROR(VLOOKUP($B323,Kraftvärmeprod!$B$1:$BX$550,MATCH(J$2,Kraftvärmeprod!$B$1:$VX$1,0),FALSE)/1,0)-IFERROR(VLOOKUP($B323,'Slutlig allokering kvv'!$B$2:$BX$550,MATCH(J$2,'Slutlig allokering kvv'!$B$1:$BX$1,0),FALSE)/1,0))</f>
        <v/>
      </c>
      <c r="K323" t="str">
        <f>IF($D323="","",IFERROR(VLOOKUP($B323,Kraftvärmeprod!$B$1:$BX$550,MATCH(K$2,Kraftvärmeprod!$B$1:$VX$1,0),FALSE)/1,0)-IFERROR(VLOOKUP($B323,'Slutlig allokering kvv'!$B$2:$BX$550,MATCH(K$2,'Slutlig allokering kvv'!$B$1:$BX$1,0),FALSE)/1,0))</f>
        <v/>
      </c>
      <c r="L323" t="str">
        <f>IF($D323="","",IFERROR(VLOOKUP($B323,Kraftvärmeprod!$B$1:$BX$550,MATCH(L$2,Kraftvärmeprod!$B$1:$VX$1,0),FALSE)/1,0)-IFERROR(VLOOKUP($B323,'Slutlig allokering kvv'!$B$2:$BX$550,MATCH(L$2,'Slutlig allokering kvv'!$B$1:$BX$1,0),FALSE)/1,0))</f>
        <v/>
      </c>
      <c r="M323" t="str">
        <f>IF($D323="","",IFERROR(VLOOKUP($B323,Kraftvärmeprod!$B$1:$BX$550,MATCH(M$2,Kraftvärmeprod!$B$1:$VX$1,0),FALSE)/1,0)-IFERROR(VLOOKUP($B323,'Slutlig allokering kvv'!$B$2:$BX$550,MATCH(M$2,'Slutlig allokering kvv'!$B$1:$BX$1,0),FALSE)/1,0))</f>
        <v/>
      </c>
      <c r="N323" t="str">
        <f>IF($D323="","",IFERROR(VLOOKUP($B323,Kraftvärmeprod!$B$1:$BX$550,MATCH(N$2,Kraftvärmeprod!$B$1:$VX$1,0),FALSE)/1,0)-IFERROR(VLOOKUP($B323,'Slutlig allokering kvv'!$B$2:$BX$550,MATCH(N$2,'Slutlig allokering kvv'!$B$1:$BX$1,0),FALSE)/1,0))</f>
        <v/>
      </c>
      <c r="O323" t="str">
        <f>IF($D323="","",IFERROR(VLOOKUP($B323,Kraftvärmeprod!$B$1:$BX$550,MATCH(O$2,Kraftvärmeprod!$B$1:$VX$1,0),FALSE)/1,0)-IFERROR(VLOOKUP($B323,'Slutlig allokering kvv'!$B$2:$BX$550,MATCH(O$2,'Slutlig allokering kvv'!$B$1:$BX$1,0),FALSE)/1,0))</f>
        <v/>
      </c>
      <c r="P323" t="str">
        <f>IF($D323="","",IFERROR(VLOOKUP($B323,Kraftvärmeprod!$B$1:$BX$550,MATCH(P$2,Kraftvärmeprod!$B$1:$VX$1,0),FALSE)/1,0)-IFERROR(VLOOKUP($B323,'Slutlig allokering kvv'!$B$2:$BX$550,MATCH(P$2,'Slutlig allokering kvv'!$B$1:$BX$1,0),FALSE)/1,0))</f>
        <v/>
      </c>
      <c r="Q323" t="str">
        <f>IF($D323="","",IFERROR(VLOOKUP($B323,Kraftvärmeprod!$B$1:$BX$550,MATCH(Q$2,Kraftvärmeprod!$B$1:$VX$1,0),FALSE)/1,0)-IFERROR(VLOOKUP($B323,'Slutlig allokering kvv'!$B$2:$BX$550,MATCH(Q$2,'Slutlig allokering kvv'!$B$1:$BX$1,0),FALSE)/1,0))</f>
        <v/>
      </c>
      <c r="R323" t="str">
        <f>IF($D323="","",IFERROR(VLOOKUP($B323,Kraftvärmeprod!$B$1:$BX$550,MATCH(R$2,Kraftvärmeprod!$B$1:$VX$1,0),FALSE)/1,0)-IFERROR(VLOOKUP($B323,'Slutlig allokering kvv'!$B$2:$BX$550,MATCH(R$2,'Slutlig allokering kvv'!$B$1:$BX$1,0),FALSE)/1,0))</f>
        <v/>
      </c>
      <c r="S323" t="str">
        <f>IF($D323="","",IFERROR(VLOOKUP($B323,Kraftvärmeprod!$B$1:$BX$550,MATCH(S$2,Kraftvärmeprod!$B$1:$VX$1,0),FALSE)/1,0)-IFERROR(VLOOKUP($B323,'Slutlig allokering kvv'!$B$2:$BX$550,MATCH(S$2,'Slutlig allokering kvv'!$B$1:$BX$1,0),FALSE)/1,0))</f>
        <v/>
      </c>
      <c r="T323" t="str">
        <f>IF($D323="","",IFERROR(VLOOKUP($B323,Kraftvärmeprod!$B$1:$BX$550,MATCH(T$2,Kraftvärmeprod!$B$1:$VX$1,0),FALSE)/1,0)-IFERROR(VLOOKUP($B323,'Slutlig allokering kvv'!$B$2:$BX$550,MATCH(T$2,'Slutlig allokering kvv'!$B$1:$BX$1,0),FALSE)/1,0))</f>
        <v/>
      </c>
      <c r="U323" t="str">
        <f>IF($D323="","",IFERROR(VLOOKUP($B323,Kraftvärmeprod!$B$1:$BX$550,MATCH(U$2,Kraftvärmeprod!$B$1:$VX$1,0),FALSE)/1,0)-IFERROR(VLOOKUP($B323,'Slutlig allokering kvv'!$B$2:$BX$550,MATCH(U$2,'Slutlig allokering kvv'!$B$1:$BX$1,0),FALSE)/1,0))</f>
        <v/>
      </c>
      <c r="V323" t="str">
        <f>IF($D323="","",IFERROR(VLOOKUP($B323,Kraftvärmeprod!$B$1:$BX$550,MATCH(V$2,Kraftvärmeprod!$B$1:$VX$1,0),FALSE)/1,0)-IFERROR(VLOOKUP($B323,'Slutlig allokering kvv'!$B$2:$BX$550,MATCH(V$2,'Slutlig allokering kvv'!$B$1:$BX$1,0),FALSE)/1,0))</f>
        <v/>
      </c>
      <c r="W323" t="str">
        <f>IF($D323="","",IFERROR(VLOOKUP($B323,Kraftvärmeprod!$B$1:$BX$550,MATCH(W$2,Kraftvärmeprod!$B$1:$VX$1,0),FALSE)/1,0)-IFERROR(VLOOKUP($B323,'Slutlig allokering kvv'!$B$2:$BX$550,MATCH(W$2,'Slutlig allokering kvv'!$B$1:$BX$1,0),FALSE)/1,0))</f>
        <v/>
      </c>
      <c r="X323" t="str">
        <f>IF($D323="","",IFERROR(VLOOKUP($B323,Kraftvärmeprod!$B$1:$BX$550,MATCH(X$2,Kraftvärmeprod!$B$1:$VX$1,0),FALSE)/1,0)-IFERROR(VLOOKUP($B323,'Slutlig allokering kvv'!$B$2:$BX$550,MATCH(X$2,'Slutlig allokering kvv'!$B$1:$BX$1,0),FALSE)/1,0))</f>
        <v/>
      </c>
      <c r="Y323" t="str">
        <f>IF($D323="","",IFERROR(VLOOKUP($B323,Kraftvärmeprod!$B$1:$BX$550,MATCH(Y$2,Kraftvärmeprod!$B$1:$VX$1,0),FALSE)/1,0)-IFERROR(VLOOKUP($B323,'Slutlig allokering kvv'!$B$2:$BX$550,MATCH(Y$2,'Slutlig allokering kvv'!$B$1:$BX$1,0),FALSE)/1,0))</f>
        <v/>
      </c>
      <c r="Z323" t="str">
        <f>IF($D323="","",IFERROR(VLOOKUP($B323,Kraftvärmeprod!$B$1:$BX$550,MATCH(Z$2,Kraftvärmeprod!$B$1:$VX$1,0),FALSE)/1,0)-IFERROR(VLOOKUP($B323,'Slutlig allokering kvv'!$B$2:$BX$550,MATCH(Z$2,'Slutlig allokering kvv'!$B$1:$BX$1,0),FALSE)/1,0))</f>
        <v/>
      </c>
      <c r="AA323" t="str">
        <f>IF($D323="","",IFERROR(VLOOKUP($B323,Kraftvärmeprod!$B$1:$BX$550,MATCH(AA$2,Kraftvärmeprod!$B$1:$VX$1,0),FALSE)/1,0)-IFERROR(VLOOKUP($B323,'Slutlig allokering kvv'!$B$2:$BX$550,MATCH(AA$2,'Slutlig allokering kvv'!$B$1:$BX$1,0),FALSE)/1,0))</f>
        <v/>
      </c>
      <c r="AB323" t="str">
        <f>IF($D323="","",IFERROR(VLOOKUP($B323,Kraftvärmeprod!$B$1:$BX$550,MATCH(AB$2,Kraftvärmeprod!$B$1:$VX$1,0),FALSE)/1,0)-IFERROR(VLOOKUP($B323,'Slutlig allokering kvv'!$B$2:$BX$550,MATCH(AB$2,'Slutlig allokering kvv'!$B$1:$BX$1,0),FALSE)/1,0))</f>
        <v/>
      </c>
      <c r="AC323" t="str">
        <f>IF($D323="","",IFERROR(VLOOKUP($B323,Kraftvärmeprod!$B$1:$BX$550,MATCH(AC$2,Kraftvärmeprod!$B$1:$VX$1,0),FALSE)/1,0)-IFERROR(VLOOKUP($B323,'Slutlig allokering kvv'!$B$2:$BX$550,MATCH(AC$2,'Slutlig allokering kvv'!$B$1:$BX$1,0),FALSE)/1,0))</f>
        <v/>
      </c>
      <c r="AD323" t="str">
        <f>IF($D323="","",IFERROR(VLOOKUP($B323,Kraftvärmeprod!$B$1:$BX$550,MATCH(AD$2,Kraftvärmeprod!$B$1:$VX$1,0),FALSE)/1,0)-IFERROR(VLOOKUP($B323,'Slutlig allokering kvv'!$B$2:$BX$550,MATCH(AD$2,'Slutlig allokering kvv'!$B$1:$BX$1,0),FALSE)/1,0))</f>
        <v/>
      </c>
      <c r="AE323" t="str">
        <f>IF($D323="","",IFERROR(VLOOKUP($B323,Miljö!$B$1:$E$550,MATCH("Hjälpel kraftvärme (GWh)",Miljö!$B$1:$E$1,0),FALSE)/1,0)-IFERROR(VLOOKUP($B323,'Slutlig allokering kvv'!$B$2:$BX$549,MATCH(AE$2,'Slutlig allokering kvv'!$B$1:$BX$1,0),FALSE)/1,0))</f>
        <v/>
      </c>
      <c r="AI323" s="274">
        <f t="shared" si="16"/>
        <v>0</v>
      </c>
      <c r="AK323">
        <f>IFERROR(VLOOKUP($B323,'Slutlig allokering kvv'!$B$2:$AX$549,MATCH("Summa slutlig allokerad tillförd energi (utan hjälpel och rökgaskondensering):",'Slutlig allokering kvv'!$B$1:$AX$1,0),FALSE)/1,"")</f>
        <v>0</v>
      </c>
      <c r="AM323" s="275" t="str">
        <f>IFERROR(1-VLOOKUP($B323,'Slutlig allokering kvv'!$B$2:$AX$549,MATCH("Andel av bränsle i kvv som allokerats till värme, exklusive rökgaskondensering och hjälpel",'Slutlig allokering kvv'!$B$1:$AX$1,0),FALSE),"")</f>
        <v/>
      </c>
      <c r="AO323" s="115" t="str">
        <f t="shared" si="17"/>
        <v/>
      </c>
      <c r="AP323" s="276" t="str">
        <f t="shared" si="18"/>
        <v/>
      </c>
      <c r="AR323" s="115" t="str">
        <f t="shared" si="19"/>
        <v/>
      </c>
    </row>
    <row r="324" spans="1:44">
      <c r="A324" t="s">
        <v>516</v>
      </c>
      <c r="B324" t="s">
        <v>517</v>
      </c>
      <c r="C324" t="str">
        <f>IFERROR(VLOOKUP($B324,Kraftvärmeprod!$B$1:$AH$479,MATCH(C$2,Kraftvärmeprod!$B$1:$AG$1,0),FALSE)/1,"")</f>
        <v/>
      </c>
      <c r="D324" t="str">
        <f>IFERROR(VLOOKUP($B324,Kraftvärmeprod!$B$1:$AH$479,MATCH(D$2,Kraftvärmeprod!$B$1:$AG$1,0),FALSE)/1,"")</f>
        <v/>
      </c>
      <c r="F324" t="str">
        <f>IF($D324="","",IFERROR(VLOOKUP($B324,Kraftvärmeprod!$B$1:$BX$550,MATCH(F$2,Kraftvärmeprod!$B$1:$VX$1,0),FALSE)/1,0)-IFERROR(VLOOKUP($B324,'Slutlig allokering kvv'!$B$2:$BX$550,MATCH(F$2,'Slutlig allokering kvv'!$B$1:$BX$1,0),FALSE)/1,0))</f>
        <v/>
      </c>
      <c r="G324" t="str">
        <f>IF($D324="","",IFERROR(VLOOKUP($B324,Kraftvärmeprod!$B$1:$BX$550,MATCH(G$2,Kraftvärmeprod!$B$1:$VX$1,0),FALSE)/1,0)-IFERROR(VLOOKUP($B324,'Slutlig allokering kvv'!$B$2:$BX$550,MATCH(G$2,'Slutlig allokering kvv'!$B$1:$BX$1,0),FALSE)/1,0))</f>
        <v/>
      </c>
      <c r="H324" t="str">
        <f>IF($D324="","",IFERROR(VLOOKUP($B324,Kraftvärmeprod!$B$1:$BX$550,MATCH(H$2,Kraftvärmeprod!$B$1:$VX$1,0),FALSE)/1,0)-IFERROR(VLOOKUP($B324,'Slutlig allokering kvv'!$B$2:$BX$550,MATCH(H$2,'Slutlig allokering kvv'!$B$1:$BX$1,0),FALSE)/1,0))</f>
        <v/>
      </c>
      <c r="I324" t="str">
        <f>IF($D324="","",IFERROR(VLOOKUP($B324,Kraftvärmeprod!$B$1:$BX$550,MATCH(I$2,Kraftvärmeprod!$B$1:$VX$1,0),FALSE)/1,0)-IFERROR(VLOOKUP($B324,'Slutlig allokering kvv'!$B$2:$BX$550,MATCH(I$2,'Slutlig allokering kvv'!$B$1:$BX$1,0),FALSE)/1,0))</f>
        <v/>
      </c>
      <c r="J324" t="str">
        <f>IF($D324="","",IFERROR(VLOOKUP($B324,Kraftvärmeprod!$B$1:$BX$550,MATCH(J$2,Kraftvärmeprod!$B$1:$VX$1,0),FALSE)/1,0)-IFERROR(VLOOKUP($B324,'Slutlig allokering kvv'!$B$2:$BX$550,MATCH(J$2,'Slutlig allokering kvv'!$B$1:$BX$1,0),FALSE)/1,0))</f>
        <v/>
      </c>
      <c r="K324" t="str">
        <f>IF($D324="","",IFERROR(VLOOKUP($B324,Kraftvärmeprod!$B$1:$BX$550,MATCH(K$2,Kraftvärmeprod!$B$1:$VX$1,0),FALSE)/1,0)-IFERROR(VLOOKUP($B324,'Slutlig allokering kvv'!$B$2:$BX$550,MATCH(K$2,'Slutlig allokering kvv'!$B$1:$BX$1,0),FALSE)/1,0))</f>
        <v/>
      </c>
      <c r="L324" t="str">
        <f>IF($D324="","",IFERROR(VLOOKUP($B324,Kraftvärmeprod!$B$1:$BX$550,MATCH(L$2,Kraftvärmeprod!$B$1:$VX$1,0),FALSE)/1,0)-IFERROR(VLOOKUP($B324,'Slutlig allokering kvv'!$B$2:$BX$550,MATCH(L$2,'Slutlig allokering kvv'!$B$1:$BX$1,0),FALSE)/1,0))</f>
        <v/>
      </c>
      <c r="M324" t="str">
        <f>IF($D324="","",IFERROR(VLOOKUP($B324,Kraftvärmeprod!$B$1:$BX$550,MATCH(M$2,Kraftvärmeprod!$B$1:$VX$1,0),FALSE)/1,0)-IFERROR(VLOOKUP($B324,'Slutlig allokering kvv'!$B$2:$BX$550,MATCH(M$2,'Slutlig allokering kvv'!$B$1:$BX$1,0),FALSE)/1,0))</f>
        <v/>
      </c>
      <c r="N324" t="str">
        <f>IF($D324="","",IFERROR(VLOOKUP($B324,Kraftvärmeprod!$B$1:$BX$550,MATCH(N$2,Kraftvärmeprod!$B$1:$VX$1,0),FALSE)/1,0)-IFERROR(VLOOKUP($B324,'Slutlig allokering kvv'!$B$2:$BX$550,MATCH(N$2,'Slutlig allokering kvv'!$B$1:$BX$1,0),FALSE)/1,0))</f>
        <v/>
      </c>
      <c r="O324" t="str">
        <f>IF($D324="","",IFERROR(VLOOKUP($B324,Kraftvärmeprod!$B$1:$BX$550,MATCH(O$2,Kraftvärmeprod!$B$1:$VX$1,0),FALSE)/1,0)-IFERROR(VLOOKUP($B324,'Slutlig allokering kvv'!$B$2:$BX$550,MATCH(O$2,'Slutlig allokering kvv'!$B$1:$BX$1,0),FALSE)/1,0))</f>
        <v/>
      </c>
      <c r="P324" t="str">
        <f>IF($D324="","",IFERROR(VLOOKUP($B324,Kraftvärmeprod!$B$1:$BX$550,MATCH(P$2,Kraftvärmeprod!$B$1:$VX$1,0),FALSE)/1,0)-IFERROR(VLOOKUP($B324,'Slutlig allokering kvv'!$B$2:$BX$550,MATCH(P$2,'Slutlig allokering kvv'!$B$1:$BX$1,0),FALSE)/1,0))</f>
        <v/>
      </c>
      <c r="Q324" t="str">
        <f>IF($D324="","",IFERROR(VLOOKUP($B324,Kraftvärmeprod!$B$1:$BX$550,MATCH(Q$2,Kraftvärmeprod!$B$1:$VX$1,0),FALSE)/1,0)-IFERROR(VLOOKUP($B324,'Slutlig allokering kvv'!$B$2:$BX$550,MATCH(Q$2,'Slutlig allokering kvv'!$B$1:$BX$1,0),FALSE)/1,0))</f>
        <v/>
      </c>
      <c r="R324" t="str">
        <f>IF($D324="","",IFERROR(VLOOKUP($B324,Kraftvärmeprod!$B$1:$BX$550,MATCH(R$2,Kraftvärmeprod!$B$1:$VX$1,0),FALSE)/1,0)-IFERROR(VLOOKUP($B324,'Slutlig allokering kvv'!$B$2:$BX$550,MATCH(R$2,'Slutlig allokering kvv'!$B$1:$BX$1,0),FALSE)/1,0))</f>
        <v/>
      </c>
      <c r="S324" t="str">
        <f>IF($D324="","",IFERROR(VLOOKUP($B324,Kraftvärmeprod!$B$1:$BX$550,MATCH(S$2,Kraftvärmeprod!$B$1:$VX$1,0),FALSE)/1,0)-IFERROR(VLOOKUP($B324,'Slutlig allokering kvv'!$B$2:$BX$550,MATCH(S$2,'Slutlig allokering kvv'!$B$1:$BX$1,0),FALSE)/1,0))</f>
        <v/>
      </c>
      <c r="T324" t="str">
        <f>IF($D324="","",IFERROR(VLOOKUP($B324,Kraftvärmeprod!$B$1:$BX$550,MATCH(T$2,Kraftvärmeprod!$B$1:$VX$1,0),FALSE)/1,0)-IFERROR(VLOOKUP($B324,'Slutlig allokering kvv'!$B$2:$BX$550,MATCH(T$2,'Slutlig allokering kvv'!$B$1:$BX$1,0),FALSE)/1,0))</f>
        <v/>
      </c>
      <c r="U324" t="str">
        <f>IF($D324="","",IFERROR(VLOOKUP($B324,Kraftvärmeprod!$B$1:$BX$550,MATCH(U$2,Kraftvärmeprod!$B$1:$VX$1,0),FALSE)/1,0)-IFERROR(VLOOKUP($B324,'Slutlig allokering kvv'!$B$2:$BX$550,MATCH(U$2,'Slutlig allokering kvv'!$B$1:$BX$1,0),FALSE)/1,0))</f>
        <v/>
      </c>
      <c r="V324" t="str">
        <f>IF($D324="","",IFERROR(VLOOKUP($B324,Kraftvärmeprod!$B$1:$BX$550,MATCH(V$2,Kraftvärmeprod!$B$1:$VX$1,0),FALSE)/1,0)-IFERROR(VLOOKUP($B324,'Slutlig allokering kvv'!$B$2:$BX$550,MATCH(V$2,'Slutlig allokering kvv'!$B$1:$BX$1,0),FALSE)/1,0))</f>
        <v/>
      </c>
      <c r="W324" t="str">
        <f>IF($D324="","",IFERROR(VLOOKUP($B324,Kraftvärmeprod!$B$1:$BX$550,MATCH(W$2,Kraftvärmeprod!$B$1:$VX$1,0),FALSE)/1,0)-IFERROR(VLOOKUP($B324,'Slutlig allokering kvv'!$B$2:$BX$550,MATCH(W$2,'Slutlig allokering kvv'!$B$1:$BX$1,0),FALSE)/1,0))</f>
        <v/>
      </c>
      <c r="X324" t="str">
        <f>IF($D324="","",IFERROR(VLOOKUP($B324,Kraftvärmeprod!$B$1:$BX$550,MATCH(X$2,Kraftvärmeprod!$B$1:$VX$1,0),FALSE)/1,0)-IFERROR(VLOOKUP($B324,'Slutlig allokering kvv'!$B$2:$BX$550,MATCH(X$2,'Slutlig allokering kvv'!$B$1:$BX$1,0),FALSE)/1,0))</f>
        <v/>
      </c>
      <c r="Y324" t="str">
        <f>IF($D324="","",IFERROR(VLOOKUP($B324,Kraftvärmeprod!$B$1:$BX$550,MATCH(Y$2,Kraftvärmeprod!$B$1:$VX$1,0),FALSE)/1,0)-IFERROR(VLOOKUP($B324,'Slutlig allokering kvv'!$B$2:$BX$550,MATCH(Y$2,'Slutlig allokering kvv'!$B$1:$BX$1,0),FALSE)/1,0))</f>
        <v/>
      </c>
      <c r="Z324" t="str">
        <f>IF($D324="","",IFERROR(VLOOKUP($B324,Kraftvärmeprod!$B$1:$BX$550,MATCH(Z$2,Kraftvärmeprod!$B$1:$VX$1,0),FALSE)/1,0)-IFERROR(VLOOKUP($B324,'Slutlig allokering kvv'!$B$2:$BX$550,MATCH(Z$2,'Slutlig allokering kvv'!$B$1:$BX$1,0),FALSE)/1,0))</f>
        <v/>
      </c>
      <c r="AA324" t="str">
        <f>IF($D324="","",IFERROR(VLOOKUP($B324,Kraftvärmeprod!$B$1:$BX$550,MATCH(AA$2,Kraftvärmeprod!$B$1:$VX$1,0),FALSE)/1,0)-IFERROR(VLOOKUP($B324,'Slutlig allokering kvv'!$B$2:$BX$550,MATCH(AA$2,'Slutlig allokering kvv'!$B$1:$BX$1,0),FALSE)/1,0))</f>
        <v/>
      </c>
      <c r="AB324" t="str">
        <f>IF($D324="","",IFERROR(VLOOKUP($B324,Kraftvärmeprod!$B$1:$BX$550,MATCH(AB$2,Kraftvärmeprod!$B$1:$VX$1,0),FALSE)/1,0)-IFERROR(VLOOKUP($B324,'Slutlig allokering kvv'!$B$2:$BX$550,MATCH(AB$2,'Slutlig allokering kvv'!$B$1:$BX$1,0),FALSE)/1,0))</f>
        <v/>
      </c>
      <c r="AC324" t="str">
        <f>IF($D324="","",IFERROR(VLOOKUP($B324,Kraftvärmeprod!$B$1:$BX$550,MATCH(AC$2,Kraftvärmeprod!$B$1:$VX$1,0),FALSE)/1,0)-IFERROR(VLOOKUP($B324,'Slutlig allokering kvv'!$B$2:$BX$550,MATCH(AC$2,'Slutlig allokering kvv'!$B$1:$BX$1,0),FALSE)/1,0))</f>
        <v/>
      </c>
      <c r="AD324" t="str">
        <f>IF($D324="","",IFERROR(VLOOKUP($B324,Kraftvärmeprod!$B$1:$BX$550,MATCH(AD$2,Kraftvärmeprod!$B$1:$VX$1,0),FALSE)/1,0)-IFERROR(VLOOKUP($B324,'Slutlig allokering kvv'!$B$2:$BX$550,MATCH(AD$2,'Slutlig allokering kvv'!$B$1:$BX$1,0),FALSE)/1,0))</f>
        <v/>
      </c>
      <c r="AE324" t="str">
        <f>IF($D324="","",IFERROR(VLOOKUP($B324,Miljö!$B$1:$E$550,MATCH("Hjälpel kraftvärme (GWh)",Miljö!$B$1:$E$1,0),FALSE)/1,0)-IFERROR(VLOOKUP($B324,'Slutlig allokering kvv'!$B$2:$BX$549,MATCH(AE$2,'Slutlig allokering kvv'!$B$1:$BX$1,0),FALSE)/1,0))</f>
        <v/>
      </c>
      <c r="AI324" s="274">
        <f t="shared" ref="AI324:AI387" si="20">SUM(F324:AC324)</f>
        <v>0</v>
      </c>
      <c r="AK324">
        <f>IFERROR(VLOOKUP($B324,'Slutlig allokering kvv'!$B$2:$AX$549,MATCH("Summa slutlig allokerad tillförd energi (utan hjälpel och rökgaskondensering):",'Slutlig allokering kvv'!$B$1:$AX$1,0),FALSE)/1,"")</f>
        <v>0</v>
      </c>
      <c r="AM324" s="275" t="str">
        <f>IFERROR(1-VLOOKUP($B324,'Slutlig allokering kvv'!$B$2:$AX$549,MATCH("Andel av bränsle i kvv som allokerats till värme, exklusive rökgaskondensering och hjälpel",'Slutlig allokering kvv'!$B$1:$AX$1,0),FALSE),"")</f>
        <v/>
      </c>
      <c r="AO324" s="115" t="str">
        <f t="shared" ref="AO324:AO387" si="21">IFERROR(AI324/(AI324+AK324),"")</f>
        <v/>
      </c>
      <c r="AP324" s="276" t="str">
        <f t="shared" ref="AP324:AP387" si="22">IFERROR(AM324-AO324,"")</f>
        <v/>
      </c>
      <c r="AR324" s="115" t="str">
        <f t="shared" ref="AR324:AR387" si="23">IFERROR(D324/(AI324+AE324),"")</f>
        <v/>
      </c>
    </row>
    <row r="325" spans="1:44">
      <c r="A325" t="s">
        <v>516</v>
      </c>
      <c r="B325" t="s">
        <v>518</v>
      </c>
      <c r="C325" t="str">
        <f>IFERROR(VLOOKUP($B325,Kraftvärmeprod!$B$1:$AH$479,MATCH(C$2,Kraftvärmeprod!$B$1:$AG$1,0),FALSE)/1,"")</f>
        <v/>
      </c>
      <c r="D325" t="str">
        <f>IFERROR(VLOOKUP($B325,Kraftvärmeprod!$B$1:$AH$479,MATCH(D$2,Kraftvärmeprod!$B$1:$AG$1,0),FALSE)/1,"")</f>
        <v/>
      </c>
      <c r="F325" t="str">
        <f>IF($D325="","",IFERROR(VLOOKUP($B325,Kraftvärmeprod!$B$1:$BX$550,MATCH(F$2,Kraftvärmeprod!$B$1:$VX$1,0),FALSE)/1,0)-IFERROR(VLOOKUP($B325,'Slutlig allokering kvv'!$B$2:$BX$550,MATCH(F$2,'Slutlig allokering kvv'!$B$1:$BX$1,0),FALSE)/1,0))</f>
        <v/>
      </c>
      <c r="G325" t="str">
        <f>IF($D325="","",IFERROR(VLOOKUP($B325,Kraftvärmeprod!$B$1:$BX$550,MATCH(G$2,Kraftvärmeprod!$B$1:$VX$1,0),FALSE)/1,0)-IFERROR(VLOOKUP($B325,'Slutlig allokering kvv'!$B$2:$BX$550,MATCH(G$2,'Slutlig allokering kvv'!$B$1:$BX$1,0),FALSE)/1,0))</f>
        <v/>
      </c>
      <c r="H325" t="str">
        <f>IF($D325="","",IFERROR(VLOOKUP($B325,Kraftvärmeprod!$B$1:$BX$550,MATCH(H$2,Kraftvärmeprod!$B$1:$VX$1,0),FALSE)/1,0)-IFERROR(VLOOKUP($B325,'Slutlig allokering kvv'!$B$2:$BX$550,MATCH(H$2,'Slutlig allokering kvv'!$B$1:$BX$1,0),FALSE)/1,0))</f>
        <v/>
      </c>
      <c r="I325" t="str">
        <f>IF($D325="","",IFERROR(VLOOKUP($B325,Kraftvärmeprod!$B$1:$BX$550,MATCH(I$2,Kraftvärmeprod!$B$1:$VX$1,0),FALSE)/1,0)-IFERROR(VLOOKUP($B325,'Slutlig allokering kvv'!$B$2:$BX$550,MATCH(I$2,'Slutlig allokering kvv'!$B$1:$BX$1,0),FALSE)/1,0))</f>
        <v/>
      </c>
      <c r="J325" t="str">
        <f>IF($D325="","",IFERROR(VLOOKUP($B325,Kraftvärmeprod!$B$1:$BX$550,MATCH(J$2,Kraftvärmeprod!$B$1:$VX$1,0),FALSE)/1,0)-IFERROR(VLOOKUP($B325,'Slutlig allokering kvv'!$B$2:$BX$550,MATCH(J$2,'Slutlig allokering kvv'!$B$1:$BX$1,0),FALSE)/1,0))</f>
        <v/>
      </c>
      <c r="K325" t="str">
        <f>IF($D325="","",IFERROR(VLOOKUP($B325,Kraftvärmeprod!$B$1:$BX$550,MATCH(K$2,Kraftvärmeprod!$B$1:$VX$1,0),FALSE)/1,0)-IFERROR(VLOOKUP($B325,'Slutlig allokering kvv'!$B$2:$BX$550,MATCH(K$2,'Slutlig allokering kvv'!$B$1:$BX$1,0),FALSE)/1,0))</f>
        <v/>
      </c>
      <c r="L325" t="str">
        <f>IF($D325="","",IFERROR(VLOOKUP($B325,Kraftvärmeprod!$B$1:$BX$550,MATCH(L$2,Kraftvärmeprod!$B$1:$VX$1,0),FALSE)/1,0)-IFERROR(VLOOKUP($B325,'Slutlig allokering kvv'!$B$2:$BX$550,MATCH(L$2,'Slutlig allokering kvv'!$B$1:$BX$1,0),FALSE)/1,0))</f>
        <v/>
      </c>
      <c r="M325" t="str">
        <f>IF($D325="","",IFERROR(VLOOKUP($B325,Kraftvärmeprod!$B$1:$BX$550,MATCH(M$2,Kraftvärmeprod!$B$1:$VX$1,0),FALSE)/1,0)-IFERROR(VLOOKUP($B325,'Slutlig allokering kvv'!$B$2:$BX$550,MATCH(M$2,'Slutlig allokering kvv'!$B$1:$BX$1,0),FALSE)/1,0))</f>
        <v/>
      </c>
      <c r="N325" t="str">
        <f>IF($D325="","",IFERROR(VLOOKUP($B325,Kraftvärmeprod!$B$1:$BX$550,MATCH(N$2,Kraftvärmeprod!$B$1:$VX$1,0),FALSE)/1,0)-IFERROR(VLOOKUP($B325,'Slutlig allokering kvv'!$B$2:$BX$550,MATCH(N$2,'Slutlig allokering kvv'!$B$1:$BX$1,0),FALSE)/1,0))</f>
        <v/>
      </c>
      <c r="O325" t="str">
        <f>IF($D325="","",IFERROR(VLOOKUP($B325,Kraftvärmeprod!$B$1:$BX$550,MATCH(O$2,Kraftvärmeprod!$B$1:$VX$1,0),FALSE)/1,0)-IFERROR(VLOOKUP($B325,'Slutlig allokering kvv'!$B$2:$BX$550,MATCH(O$2,'Slutlig allokering kvv'!$B$1:$BX$1,0),FALSE)/1,0))</f>
        <v/>
      </c>
      <c r="P325" t="str">
        <f>IF($D325="","",IFERROR(VLOOKUP($B325,Kraftvärmeprod!$B$1:$BX$550,MATCH(P$2,Kraftvärmeprod!$B$1:$VX$1,0),FALSE)/1,0)-IFERROR(VLOOKUP($B325,'Slutlig allokering kvv'!$B$2:$BX$550,MATCH(P$2,'Slutlig allokering kvv'!$B$1:$BX$1,0),FALSE)/1,0))</f>
        <v/>
      </c>
      <c r="Q325" t="str">
        <f>IF($D325="","",IFERROR(VLOOKUP($B325,Kraftvärmeprod!$B$1:$BX$550,MATCH(Q$2,Kraftvärmeprod!$B$1:$VX$1,0),FALSE)/1,0)-IFERROR(VLOOKUP($B325,'Slutlig allokering kvv'!$B$2:$BX$550,MATCH(Q$2,'Slutlig allokering kvv'!$B$1:$BX$1,0),FALSE)/1,0))</f>
        <v/>
      </c>
      <c r="R325" t="str">
        <f>IF($D325="","",IFERROR(VLOOKUP($B325,Kraftvärmeprod!$B$1:$BX$550,MATCH(R$2,Kraftvärmeprod!$B$1:$VX$1,0),FALSE)/1,0)-IFERROR(VLOOKUP($B325,'Slutlig allokering kvv'!$B$2:$BX$550,MATCH(R$2,'Slutlig allokering kvv'!$B$1:$BX$1,0),FALSE)/1,0))</f>
        <v/>
      </c>
      <c r="S325" t="str">
        <f>IF($D325="","",IFERROR(VLOOKUP($B325,Kraftvärmeprod!$B$1:$BX$550,MATCH(S$2,Kraftvärmeprod!$B$1:$VX$1,0),FALSE)/1,0)-IFERROR(VLOOKUP($B325,'Slutlig allokering kvv'!$B$2:$BX$550,MATCH(S$2,'Slutlig allokering kvv'!$B$1:$BX$1,0),FALSE)/1,0))</f>
        <v/>
      </c>
      <c r="T325" t="str">
        <f>IF($D325="","",IFERROR(VLOOKUP($B325,Kraftvärmeprod!$B$1:$BX$550,MATCH(T$2,Kraftvärmeprod!$B$1:$VX$1,0),FALSE)/1,0)-IFERROR(VLOOKUP($B325,'Slutlig allokering kvv'!$B$2:$BX$550,MATCH(T$2,'Slutlig allokering kvv'!$B$1:$BX$1,0),FALSE)/1,0))</f>
        <v/>
      </c>
      <c r="U325" t="str">
        <f>IF($D325="","",IFERROR(VLOOKUP($B325,Kraftvärmeprod!$B$1:$BX$550,MATCH(U$2,Kraftvärmeprod!$B$1:$VX$1,0),FALSE)/1,0)-IFERROR(VLOOKUP($B325,'Slutlig allokering kvv'!$B$2:$BX$550,MATCH(U$2,'Slutlig allokering kvv'!$B$1:$BX$1,0),FALSE)/1,0))</f>
        <v/>
      </c>
      <c r="V325" t="str">
        <f>IF($D325="","",IFERROR(VLOOKUP($B325,Kraftvärmeprod!$B$1:$BX$550,MATCH(V$2,Kraftvärmeprod!$B$1:$VX$1,0),FALSE)/1,0)-IFERROR(VLOOKUP($B325,'Slutlig allokering kvv'!$B$2:$BX$550,MATCH(V$2,'Slutlig allokering kvv'!$B$1:$BX$1,0),FALSE)/1,0))</f>
        <v/>
      </c>
      <c r="W325" t="str">
        <f>IF($D325="","",IFERROR(VLOOKUP($B325,Kraftvärmeprod!$B$1:$BX$550,MATCH(W$2,Kraftvärmeprod!$B$1:$VX$1,0),FALSE)/1,0)-IFERROR(VLOOKUP($B325,'Slutlig allokering kvv'!$B$2:$BX$550,MATCH(W$2,'Slutlig allokering kvv'!$B$1:$BX$1,0),FALSE)/1,0))</f>
        <v/>
      </c>
      <c r="X325" t="str">
        <f>IF($D325="","",IFERROR(VLOOKUP($B325,Kraftvärmeprod!$B$1:$BX$550,MATCH(X$2,Kraftvärmeprod!$B$1:$VX$1,0),FALSE)/1,0)-IFERROR(VLOOKUP($B325,'Slutlig allokering kvv'!$B$2:$BX$550,MATCH(X$2,'Slutlig allokering kvv'!$B$1:$BX$1,0),FALSE)/1,0))</f>
        <v/>
      </c>
      <c r="Y325" t="str">
        <f>IF($D325="","",IFERROR(VLOOKUP($B325,Kraftvärmeprod!$B$1:$BX$550,MATCH(Y$2,Kraftvärmeprod!$B$1:$VX$1,0),FALSE)/1,0)-IFERROR(VLOOKUP($B325,'Slutlig allokering kvv'!$B$2:$BX$550,MATCH(Y$2,'Slutlig allokering kvv'!$B$1:$BX$1,0),FALSE)/1,0))</f>
        <v/>
      </c>
      <c r="Z325" t="str">
        <f>IF($D325="","",IFERROR(VLOOKUP($B325,Kraftvärmeprod!$B$1:$BX$550,MATCH(Z$2,Kraftvärmeprod!$B$1:$VX$1,0),FALSE)/1,0)-IFERROR(VLOOKUP($B325,'Slutlig allokering kvv'!$B$2:$BX$550,MATCH(Z$2,'Slutlig allokering kvv'!$B$1:$BX$1,0),FALSE)/1,0))</f>
        <v/>
      </c>
      <c r="AA325" t="str">
        <f>IF($D325="","",IFERROR(VLOOKUP($B325,Kraftvärmeprod!$B$1:$BX$550,MATCH(AA$2,Kraftvärmeprod!$B$1:$VX$1,0),FALSE)/1,0)-IFERROR(VLOOKUP($B325,'Slutlig allokering kvv'!$B$2:$BX$550,MATCH(AA$2,'Slutlig allokering kvv'!$B$1:$BX$1,0),FALSE)/1,0))</f>
        <v/>
      </c>
      <c r="AB325" t="str">
        <f>IF($D325="","",IFERROR(VLOOKUP($B325,Kraftvärmeprod!$B$1:$BX$550,MATCH(AB$2,Kraftvärmeprod!$B$1:$VX$1,0),FALSE)/1,0)-IFERROR(VLOOKUP($B325,'Slutlig allokering kvv'!$B$2:$BX$550,MATCH(AB$2,'Slutlig allokering kvv'!$B$1:$BX$1,0),FALSE)/1,0))</f>
        <v/>
      </c>
      <c r="AC325" t="str">
        <f>IF($D325="","",IFERROR(VLOOKUP($B325,Kraftvärmeprod!$B$1:$BX$550,MATCH(AC$2,Kraftvärmeprod!$B$1:$VX$1,0),FALSE)/1,0)-IFERROR(VLOOKUP($B325,'Slutlig allokering kvv'!$B$2:$BX$550,MATCH(AC$2,'Slutlig allokering kvv'!$B$1:$BX$1,0),FALSE)/1,0))</f>
        <v/>
      </c>
      <c r="AD325" t="str">
        <f>IF($D325="","",IFERROR(VLOOKUP($B325,Kraftvärmeprod!$B$1:$BX$550,MATCH(AD$2,Kraftvärmeprod!$B$1:$VX$1,0),FALSE)/1,0)-IFERROR(VLOOKUP($B325,'Slutlig allokering kvv'!$B$2:$BX$550,MATCH(AD$2,'Slutlig allokering kvv'!$B$1:$BX$1,0),FALSE)/1,0))</f>
        <v/>
      </c>
      <c r="AE325" t="str">
        <f>IF($D325="","",IFERROR(VLOOKUP($B325,Miljö!$B$1:$E$550,MATCH("Hjälpel kraftvärme (GWh)",Miljö!$B$1:$E$1,0),FALSE)/1,0)-IFERROR(VLOOKUP($B325,'Slutlig allokering kvv'!$B$2:$BX$549,MATCH(AE$2,'Slutlig allokering kvv'!$B$1:$BX$1,0),FALSE)/1,0))</f>
        <v/>
      </c>
      <c r="AI325" s="274">
        <f t="shared" si="20"/>
        <v>0</v>
      </c>
      <c r="AK325">
        <f>IFERROR(VLOOKUP($B325,'Slutlig allokering kvv'!$B$2:$AX$549,MATCH("Summa slutlig allokerad tillförd energi (utan hjälpel och rökgaskondensering):",'Slutlig allokering kvv'!$B$1:$AX$1,0),FALSE)/1,"")</f>
        <v>0</v>
      </c>
      <c r="AM325" s="275" t="str">
        <f>IFERROR(1-VLOOKUP($B325,'Slutlig allokering kvv'!$B$2:$AX$549,MATCH("Andel av bränsle i kvv som allokerats till värme, exklusive rökgaskondensering och hjälpel",'Slutlig allokering kvv'!$B$1:$AX$1,0),FALSE),"")</f>
        <v/>
      </c>
      <c r="AO325" s="115" t="str">
        <f t="shared" si="21"/>
        <v/>
      </c>
      <c r="AP325" s="276" t="str">
        <f t="shared" si="22"/>
        <v/>
      </c>
      <c r="AR325" s="115" t="str">
        <f t="shared" si="23"/>
        <v/>
      </c>
    </row>
    <row r="326" spans="1:44">
      <c r="A326" t="s">
        <v>516</v>
      </c>
      <c r="B326" t="s">
        <v>519</v>
      </c>
      <c r="C326" t="str">
        <f>IFERROR(VLOOKUP($B326,Kraftvärmeprod!$B$1:$AH$479,MATCH(C$2,Kraftvärmeprod!$B$1:$AG$1,0),FALSE)/1,"")</f>
        <v/>
      </c>
      <c r="D326" t="str">
        <f>IFERROR(VLOOKUP($B326,Kraftvärmeprod!$B$1:$AH$479,MATCH(D$2,Kraftvärmeprod!$B$1:$AG$1,0),FALSE)/1,"")</f>
        <v/>
      </c>
      <c r="F326" t="str">
        <f>IF($D326="","",IFERROR(VLOOKUP($B326,Kraftvärmeprod!$B$1:$BX$550,MATCH(F$2,Kraftvärmeprod!$B$1:$VX$1,0),FALSE)/1,0)-IFERROR(VLOOKUP($B326,'Slutlig allokering kvv'!$B$2:$BX$550,MATCH(F$2,'Slutlig allokering kvv'!$B$1:$BX$1,0),FALSE)/1,0))</f>
        <v/>
      </c>
      <c r="G326" t="str">
        <f>IF($D326="","",IFERROR(VLOOKUP($B326,Kraftvärmeprod!$B$1:$BX$550,MATCH(G$2,Kraftvärmeprod!$B$1:$VX$1,0),FALSE)/1,0)-IFERROR(VLOOKUP($B326,'Slutlig allokering kvv'!$B$2:$BX$550,MATCH(G$2,'Slutlig allokering kvv'!$B$1:$BX$1,0),FALSE)/1,0))</f>
        <v/>
      </c>
      <c r="H326" t="str">
        <f>IF($D326="","",IFERROR(VLOOKUP($B326,Kraftvärmeprod!$B$1:$BX$550,MATCH(H$2,Kraftvärmeprod!$B$1:$VX$1,0),FALSE)/1,0)-IFERROR(VLOOKUP($B326,'Slutlig allokering kvv'!$B$2:$BX$550,MATCH(H$2,'Slutlig allokering kvv'!$B$1:$BX$1,0),FALSE)/1,0))</f>
        <v/>
      </c>
      <c r="I326" t="str">
        <f>IF($D326="","",IFERROR(VLOOKUP($B326,Kraftvärmeprod!$B$1:$BX$550,MATCH(I$2,Kraftvärmeprod!$B$1:$VX$1,0),FALSE)/1,0)-IFERROR(VLOOKUP($B326,'Slutlig allokering kvv'!$B$2:$BX$550,MATCH(I$2,'Slutlig allokering kvv'!$B$1:$BX$1,0),FALSE)/1,0))</f>
        <v/>
      </c>
      <c r="J326" t="str">
        <f>IF($D326="","",IFERROR(VLOOKUP($B326,Kraftvärmeprod!$B$1:$BX$550,MATCH(J$2,Kraftvärmeprod!$B$1:$VX$1,0),FALSE)/1,0)-IFERROR(VLOOKUP($B326,'Slutlig allokering kvv'!$B$2:$BX$550,MATCH(J$2,'Slutlig allokering kvv'!$B$1:$BX$1,0),FALSE)/1,0))</f>
        <v/>
      </c>
      <c r="K326" t="str">
        <f>IF($D326="","",IFERROR(VLOOKUP($B326,Kraftvärmeprod!$B$1:$BX$550,MATCH(K$2,Kraftvärmeprod!$B$1:$VX$1,0),FALSE)/1,0)-IFERROR(VLOOKUP($B326,'Slutlig allokering kvv'!$B$2:$BX$550,MATCH(K$2,'Slutlig allokering kvv'!$B$1:$BX$1,0),FALSE)/1,0))</f>
        <v/>
      </c>
      <c r="L326" t="str">
        <f>IF($D326="","",IFERROR(VLOOKUP($B326,Kraftvärmeprod!$B$1:$BX$550,MATCH(L$2,Kraftvärmeprod!$B$1:$VX$1,0),FALSE)/1,0)-IFERROR(VLOOKUP($B326,'Slutlig allokering kvv'!$B$2:$BX$550,MATCH(L$2,'Slutlig allokering kvv'!$B$1:$BX$1,0),FALSE)/1,0))</f>
        <v/>
      </c>
      <c r="M326" t="str">
        <f>IF($D326="","",IFERROR(VLOOKUP($B326,Kraftvärmeprod!$B$1:$BX$550,MATCH(M$2,Kraftvärmeprod!$B$1:$VX$1,0),FALSE)/1,0)-IFERROR(VLOOKUP($B326,'Slutlig allokering kvv'!$B$2:$BX$550,MATCH(M$2,'Slutlig allokering kvv'!$B$1:$BX$1,0),FALSE)/1,0))</f>
        <v/>
      </c>
      <c r="N326" t="str">
        <f>IF($D326="","",IFERROR(VLOOKUP($B326,Kraftvärmeprod!$B$1:$BX$550,MATCH(N$2,Kraftvärmeprod!$B$1:$VX$1,0),FALSE)/1,0)-IFERROR(VLOOKUP($B326,'Slutlig allokering kvv'!$B$2:$BX$550,MATCH(N$2,'Slutlig allokering kvv'!$B$1:$BX$1,0),FALSE)/1,0))</f>
        <v/>
      </c>
      <c r="O326" t="str">
        <f>IF($D326="","",IFERROR(VLOOKUP($B326,Kraftvärmeprod!$B$1:$BX$550,MATCH(O$2,Kraftvärmeprod!$B$1:$VX$1,0),FALSE)/1,0)-IFERROR(VLOOKUP($B326,'Slutlig allokering kvv'!$B$2:$BX$550,MATCH(O$2,'Slutlig allokering kvv'!$B$1:$BX$1,0),FALSE)/1,0))</f>
        <v/>
      </c>
      <c r="P326" t="str">
        <f>IF($D326="","",IFERROR(VLOOKUP($B326,Kraftvärmeprod!$B$1:$BX$550,MATCH(P$2,Kraftvärmeprod!$B$1:$VX$1,0),FALSE)/1,0)-IFERROR(VLOOKUP($B326,'Slutlig allokering kvv'!$B$2:$BX$550,MATCH(P$2,'Slutlig allokering kvv'!$B$1:$BX$1,0),FALSE)/1,0))</f>
        <v/>
      </c>
      <c r="Q326" t="str">
        <f>IF($D326="","",IFERROR(VLOOKUP($B326,Kraftvärmeprod!$B$1:$BX$550,MATCH(Q$2,Kraftvärmeprod!$B$1:$VX$1,0),FALSE)/1,0)-IFERROR(VLOOKUP($B326,'Slutlig allokering kvv'!$B$2:$BX$550,MATCH(Q$2,'Slutlig allokering kvv'!$B$1:$BX$1,0),FALSE)/1,0))</f>
        <v/>
      </c>
      <c r="R326" t="str">
        <f>IF($D326="","",IFERROR(VLOOKUP($B326,Kraftvärmeprod!$B$1:$BX$550,MATCH(R$2,Kraftvärmeprod!$B$1:$VX$1,0),FALSE)/1,0)-IFERROR(VLOOKUP($B326,'Slutlig allokering kvv'!$B$2:$BX$550,MATCH(R$2,'Slutlig allokering kvv'!$B$1:$BX$1,0),FALSE)/1,0))</f>
        <v/>
      </c>
      <c r="S326" t="str">
        <f>IF($D326="","",IFERROR(VLOOKUP($B326,Kraftvärmeprod!$B$1:$BX$550,MATCH(S$2,Kraftvärmeprod!$B$1:$VX$1,0),FALSE)/1,0)-IFERROR(VLOOKUP($B326,'Slutlig allokering kvv'!$B$2:$BX$550,MATCH(S$2,'Slutlig allokering kvv'!$B$1:$BX$1,0),FALSE)/1,0))</f>
        <v/>
      </c>
      <c r="T326" t="str">
        <f>IF($D326="","",IFERROR(VLOOKUP($B326,Kraftvärmeprod!$B$1:$BX$550,MATCH(T$2,Kraftvärmeprod!$B$1:$VX$1,0),FALSE)/1,0)-IFERROR(VLOOKUP($B326,'Slutlig allokering kvv'!$B$2:$BX$550,MATCH(T$2,'Slutlig allokering kvv'!$B$1:$BX$1,0),FALSE)/1,0))</f>
        <v/>
      </c>
      <c r="U326" t="str">
        <f>IF($D326="","",IFERROR(VLOOKUP($B326,Kraftvärmeprod!$B$1:$BX$550,MATCH(U$2,Kraftvärmeprod!$B$1:$VX$1,0),FALSE)/1,0)-IFERROR(VLOOKUP($B326,'Slutlig allokering kvv'!$B$2:$BX$550,MATCH(U$2,'Slutlig allokering kvv'!$B$1:$BX$1,0),FALSE)/1,0))</f>
        <v/>
      </c>
      <c r="V326" t="str">
        <f>IF($D326="","",IFERROR(VLOOKUP($B326,Kraftvärmeprod!$B$1:$BX$550,MATCH(V$2,Kraftvärmeprod!$B$1:$VX$1,0),FALSE)/1,0)-IFERROR(VLOOKUP($B326,'Slutlig allokering kvv'!$B$2:$BX$550,MATCH(V$2,'Slutlig allokering kvv'!$B$1:$BX$1,0),FALSE)/1,0))</f>
        <v/>
      </c>
      <c r="W326" t="str">
        <f>IF($D326="","",IFERROR(VLOOKUP($B326,Kraftvärmeprod!$B$1:$BX$550,MATCH(W$2,Kraftvärmeprod!$B$1:$VX$1,0),FALSE)/1,0)-IFERROR(VLOOKUP($B326,'Slutlig allokering kvv'!$B$2:$BX$550,MATCH(W$2,'Slutlig allokering kvv'!$B$1:$BX$1,0),FALSE)/1,0))</f>
        <v/>
      </c>
      <c r="X326" t="str">
        <f>IF($D326="","",IFERROR(VLOOKUP($B326,Kraftvärmeprod!$B$1:$BX$550,MATCH(X$2,Kraftvärmeprod!$B$1:$VX$1,0),FALSE)/1,0)-IFERROR(VLOOKUP($B326,'Slutlig allokering kvv'!$B$2:$BX$550,MATCH(X$2,'Slutlig allokering kvv'!$B$1:$BX$1,0),FALSE)/1,0))</f>
        <v/>
      </c>
      <c r="Y326" t="str">
        <f>IF($D326="","",IFERROR(VLOOKUP($B326,Kraftvärmeprod!$B$1:$BX$550,MATCH(Y$2,Kraftvärmeprod!$B$1:$VX$1,0),FALSE)/1,0)-IFERROR(VLOOKUP($B326,'Slutlig allokering kvv'!$B$2:$BX$550,MATCH(Y$2,'Slutlig allokering kvv'!$B$1:$BX$1,0),FALSE)/1,0))</f>
        <v/>
      </c>
      <c r="Z326" t="str">
        <f>IF($D326="","",IFERROR(VLOOKUP($B326,Kraftvärmeprod!$B$1:$BX$550,MATCH(Z$2,Kraftvärmeprod!$B$1:$VX$1,0),FALSE)/1,0)-IFERROR(VLOOKUP($B326,'Slutlig allokering kvv'!$B$2:$BX$550,MATCH(Z$2,'Slutlig allokering kvv'!$B$1:$BX$1,0),FALSE)/1,0))</f>
        <v/>
      </c>
      <c r="AA326" t="str">
        <f>IF($D326="","",IFERROR(VLOOKUP($B326,Kraftvärmeprod!$B$1:$BX$550,MATCH(AA$2,Kraftvärmeprod!$B$1:$VX$1,0),FALSE)/1,0)-IFERROR(VLOOKUP($B326,'Slutlig allokering kvv'!$B$2:$BX$550,MATCH(AA$2,'Slutlig allokering kvv'!$B$1:$BX$1,0),FALSE)/1,0))</f>
        <v/>
      </c>
      <c r="AB326" t="str">
        <f>IF($D326="","",IFERROR(VLOOKUP($B326,Kraftvärmeprod!$B$1:$BX$550,MATCH(AB$2,Kraftvärmeprod!$B$1:$VX$1,0),FALSE)/1,0)-IFERROR(VLOOKUP($B326,'Slutlig allokering kvv'!$B$2:$BX$550,MATCH(AB$2,'Slutlig allokering kvv'!$B$1:$BX$1,0),FALSE)/1,0))</f>
        <v/>
      </c>
      <c r="AC326" t="str">
        <f>IF($D326="","",IFERROR(VLOOKUP($B326,Kraftvärmeprod!$B$1:$BX$550,MATCH(AC$2,Kraftvärmeprod!$B$1:$VX$1,0),FALSE)/1,0)-IFERROR(VLOOKUP($B326,'Slutlig allokering kvv'!$B$2:$BX$550,MATCH(AC$2,'Slutlig allokering kvv'!$B$1:$BX$1,0),FALSE)/1,0))</f>
        <v/>
      </c>
      <c r="AD326" t="str">
        <f>IF($D326="","",IFERROR(VLOOKUP($B326,Kraftvärmeprod!$B$1:$BX$550,MATCH(AD$2,Kraftvärmeprod!$B$1:$VX$1,0),FALSE)/1,0)-IFERROR(VLOOKUP($B326,'Slutlig allokering kvv'!$B$2:$BX$550,MATCH(AD$2,'Slutlig allokering kvv'!$B$1:$BX$1,0),FALSE)/1,0))</f>
        <v/>
      </c>
      <c r="AE326" t="str">
        <f>IF($D326="","",IFERROR(VLOOKUP($B326,Miljö!$B$1:$E$550,MATCH("Hjälpel kraftvärme (GWh)",Miljö!$B$1:$E$1,0),FALSE)/1,0)-IFERROR(VLOOKUP($B326,'Slutlig allokering kvv'!$B$2:$BX$549,MATCH(AE$2,'Slutlig allokering kvv'!$B$1:$BX$1,0),FALSE)/1,0))</f>
        <v/>
      </c>
      <c r="AI326" s="274">
        <f t="shared" si="20"/>
        <v>0</v>
      </c>
      <c r="AK326">
        <f>IFERROR(VLOOKUP($B326,'Slutlig allokering kvv'!$B$2:$AX$549,MATCH("Summa slutlig allokerad tillförd energi (utan hjälpel och rökgaskondensering):",'Slutlig allokering kvv'!$B$1:$AX$1,0),FALSE)/1,"")</f>
        <v>0</v>
      </c>
      <c r="AM326" s="275" t="str">
        <f>IFERROR(1-VLOOKUP($B326,'Slutlig allokering kvv'!$B$2:$AX$549,MATCH("Andel av bränsle i kvv som allokerats till värme, exklusive rökgaskondensering och hjälpel",'Slutlig allokering kvv'!$B$1:$AX$1,0),FALSE),"")</f>
        <v/>
      </c>
      <c r="AO326" s="115" t="str">
        <f t="shared" si="21"/>
        <v/>
      </c>
      <c r="AP326" s="276" t="str">
        <f t="shared" si="22"/>
        <v/>
      </c>
      <c r="AR326" s="115" t="str">
        <f t="shared" si="23"/>
        <v/>
      </c>
    </row>
    <row r="327" spans="1:44">
      <c r="A327" t="s">
        <v>516</v>
      </c>
      <c r="B327" t="s">
        <v>520</v>
      </c>
      <c r="C327">
        <f>IFERROR(VLOOKUP($B327,Kraftvärmeprod!$B$1:$AH$479,MATCH(C$2,Kraftvärmeprod!$B$1:$AG$1,0),FALSE)/1,"")</f>
        <v>560.29999999999995</v>
      </c>
      <c r="D327">
        <f>IFERROR(VLOOKUP($B327,Kraftvärmeprod!$B$1:$AH$479,MATCH(D$2,Kraftvärmeprod!$B$1:$AG$1,0),FALSE)/1,"")</f>
        <v>142</v>
      </c>
      <c r="F327">
        <f>IF($D327="","",IFERROR(VLOOKUP($B327,Kraftvärmeprod!$B$1:$BX$550,MATCH(F$2,Kraftvärmeprod!$B$1:$VX$1,0),FALSE)/1,0)-IFERROR(VLOOKUP($B327,'Slutlig allokering kvv'!$B$2:$BX$550,MATCH(F$2,'Slutlig allokering kvv'!$B$1:$BX$1,0),FALSE)/1,0))</f>
        <v>0</v>
      </c>
      <c r="G327">
        <f>IF($D327="","",IFERROR(VLOOKUP($B327,Kraftvärmeprod!$B$1:$BX$550,MATCH(G$2,Kraftvärmeprod!$B$1:$VX$1,0),FALSE)/1,0)-IFERROR(VLOOKUP($B327,'Slutlig allokering kvv'!$B$2:$BX$550,MATCH(G$2,'Slutlig allokering kvv'!$B$1:$BX$1,0),FALSE)/1,0))</f>
        <v>2.9484299999999992</v>
      </c>
      <c r="H327">
        <f>IF($D327="","",IFERROR(VLOOKUP($B327,Kraftvärmeprod!$B$1:$BX$550,MATCH(H$2,Kraftvärmeprod!$B$1:$VX$1,0),FALSE)/1,0)-IFERROR(VLOOKUP($B327,'Slutlig allokering kvv'!$B$2:$BX$550,MATCH(H$2,'Slutlig allokering kvv'!$B$1:$BX$1,0),FALSE)/1,0))</f>
        <v>0</v>
      </c>
      <c r="I327">
        <f>IF($D327="","",IFERROR(VLOOKUP($B327,Kraftvärmeprod!$B$1:$BX$550,MATCH(I$2,Kraftvärmeprod!$B$1:$VX$1,0),FALSE)/1,0)-IFERROR(VLOOKUP($B327,'Slutlig allokering kvv'!$B$2:$BX$550,MATCH(I$2,'Slutlig allokering kvv'!$B$1:$BX$1,0),FALSE)/1,0))</f>
        <v>0</v>
      </c>
      <c r="J327">
        <f>IF($D327="","",IFERROR(VLOOKUP($B327,Kraftvärmeprod!$B$1:$BX$550,MATCH(J$2,Kraftvärmeprod!$B$1:$VX$1,0),FALSE)/1,0)-IFERROR(VLOOKUP($B327,'Slutlig allokering kvv'!$B$2:$BX$550,MATCH(J$2,'Slutlig allokering kvv'!$B$1:$BX$1,0),FALSE)/1,0))</f>
        <v>0</v>
      </c>
      <c r="K327">
        <f>IF($D327="","",IFERROR(VLOOKUP($B327,Kraftvärmeprod!$B$1:$BX$550,MATCH(K$2,Kraftvärmeprod!$B$1:$VX$1,0),FALSE)/1,0)-IFERROR(VLOOKUP($B327,'Slutlig allokering kvv'!$B$2:$BX$550,MATCH(K$2,'Slutlig allokering kvv'!$B$1:$BX$1,0),FALSE)/1,0))</f>
        <v>0</v>
      </c>
      <c r="L327">
        <f>IF($D327="","",IFERROR(VLOOKUP($B327,Kraftvärmeprod!$B$1:$BX$550,MATCH(L$2,Kraftvärmeprod!$B$1:$VX$1,0),FALSE)/1,0)-IFERROR(VLOOKUP($B327,'Slutlig allokering kvv'!$B$2:$BX$550,MATCH(L$2,'Slutlig allokering kvv'!$B$1:$BX$1,0),FALSE)/1,0))</f>
        <v>5.5686499999999999</v>
      </c>
      <c r="M327">
        <f>IF($D327="","",IFERROR(VLOOKUP($B327,Kraftvärmeprod!$B$1:$BX$550,MATCH(M$2,Kraftvärmeprod!$B$1:$VX$1,0),FALSE)/1,0)-IFERROR(VLOOKUP($B327,'Slutlig allokering kvv'!$B$2:$BX$550,MATCH(M$2,'Slutlig allokering kvv'!$B$1:$BX$1,0),FALSE)/1,0))</f>
        <v>52.782799999999995</v>
      </c>
      <c r="N327">
        <f>IF($D327="","",IFERROR(VLOOKUP($B327,Kraftvärmeprod!$B$1:$BX$550,MATCH(N$2,Kraftvärmeprod!$B$1:$VX$1,0),FALSE)/1,0)-IFERROR(VLOOKUP($B327,'Slutlig allokering kvv'!$B$2:$BX$550,MATCH(N$2,'Slutlig allokering kvv'!$B$1:$BX$1,0),FALSE)/1,0))</f>
        <v>28.479599999999998</v>
      </c>
      <c r="O327">
        <f>IF($D327="","",IFERROR(VLOOKUP($B327,Kraftvärmeprod!$B$1:$BX$550,MATCH(O$2,Kraftvärmeprod!$B$1:$VX$1,0),FALSE)/1,0)-IFERROR(VLOOKUP($B327,'Slutlig allokering kvv'!$B$2:$BX$550,MATCH(O$2,'Slutlig allokering kvv'!$B$1:$BX$1,0),FALSE)/1,0))</f>
        <v>27.445500000000003</v>
      </c>
      <c r="P327">
        <f>IF($D327="","",IFERROR(VLOOKUP($B327,Kraftvärmeprod!$B$1:$BX$550,MATCH(P$2,Kraftvärmeprod!$B$1:$VX$1,0),FALSE)/1,0)-IFERROR(VLOOKUP($B327,'Slutlig allokering kvv'!$B$2:$BX$550,MATCH(P$2,'Slutlig allokering kvv'!$B$1:$BX$1,0),FALSE)/1,0))</f>
        <v>0</v>
      </c>
      <c r="Q327">
        <f>IF($D327="","",IFERROR(VLOOKUP($B327,Kraftvärmeprod!$B$1:$BX$550,MATCH(Q$2,Kraftvärmeprod!$B$1:$VX$1,0),FALSE)/1,0)-IFERROR(VLOOKUP($B327,'Slutlig allokering kvv'!$B$2:$BX$550,MATCH(Q$2,'Slutlig allokering kvv'!$B$1:$BX$1,0),FALSE)/1,0))</f>
        <v>24.502000000000002</v>
      </c>
      <c r="R327">
        <f>IF($D327="","",IFERROR(VLOOKUP($B327,Kraftvärmeprod!$B$1:$BX$550,MATCH(R$2,Kraftvärmeprod!$B$1:$VX$1,0),FALSE)/1,0)-IFERROR(VLOOKUP($B327,'Slutlig allokering kvv'!$B$2:$BX$550,MATCH(R$2,'Slutlig allokering kvv'!$B$1:$BX$1,0),FALSE)/1,0))</f>
        <v>0</v>
      </c>
      <c r="S327">
        <f>IF($D327="","",IFERROR(VLOOKUP($B327,Kraftvärmeprod!$B$1:$BX$550,MATCH(S$2,Kraftvärmeprod!$B$1:$VX$1,0),FALSE)/1,0)-IFERROR(VLOOKUP($B327,'Slutlig allokering kvv'!$B$2:$BX$550,MATCH(S$2,'Slutlig allokering kvv'!$B$1:$BX$1,0),FALSE)/1,0))</f>
        <v>10.301999999999998</v>
      </c>
      <c r="T327">
        <f>IF($D327="","",IFERROR(VLOOKUP($B327,Kraftvärmeprod!$B$1:$BX$550,MATCH(T$2,Kraftvärmeprod!$B$1:$VX$1,0),FALSE)/1,0)-IFERROR(VLOOKUP($B327,'Slutlig allokering kvv'!$B$2:$BX$550,MATCH(T$2,'Slutlig allokering kvv'!$B$1:$BX$1,0),FALSE)/1,0))</f>
        <v>0</v>
      </c>
      <c r="U327">
        <f>IF($D327="","",IFERROR(VLOOKUP($B327,Kraftvärmeprod!$B$1:$BX$550,MATCH(U$2,Kraftvärmeprod!$B$1:$VX$1,0),FALSE)/1,0)-IFERROR(VLOOKUP($B327,'Slutlig allokering kvv'!$B$2:$BX$550,MATCH(U$2,'Slutlig allokering kvv'!$B$1:$BX$1,0),FALSE)/1,0))</f>
        <v>0</v>
      </c>
      <c r="V327">
        <f>IF($D327="","",IFERROR(VLOOKUP($B327,Kraftvärmeprod!$B$1:$BX$550,MATCH(V$2,Kraftvärmeprod!$B$1:$VX$1,0),FALSE)/1,0)-IFERROR(VLOOKUP($B327,'Slutlig allokering kvv'!$B$2:$BX$550,MATCH(V$2,'Slutlig allokering kvv'!$B$1:$BX$1,0),FALSE)/1,0))</f>
        <v>0</v>
      </c>
      <c r="W327">
        <f>IF($D327="","",IFERROR(VLOOKUP($B327,Kraftvärmeprod!$B$1:$BX$550,MATCH(W$2,Kraftvärmeprod!$B$1:$VX$1,0),FALSE)/1,0)-IFERROR(VLOOKUP($B327,'Slutlig allokering kvv'!$B$2:$BX$550,MATCH(W$2,'Slutlig allokering kvv'!$B$1:$BX$1,0),FALSE)/1,0))</f>
        <v>0</v>
      </c>
      <c r="X327">
        <f>IF($D327="","",IFERROR(VLOOKUP($B327,Kraftvärmeprod!$B$1:$BX$550,MATCH(X$2,Kraftvärmeprod!$B$1:$VX$1,0),FALSE)/1,0)-IFERROR(VLOOKUP($B327,'Slutlig allokering kvv'!$B$2:$BX$550,MATCH(X$2,'Slutlig allokering kvv'!$B$1:$BX$1,0),FALSE)/1,0))</f>
        <v>0</v>
      </c>
      <c r="Y327">
        <f>IF($D327="","",IFERROR(VLOOKUP($B327,Kraftvärmeprod!$B$1:$BX$550,MATCH(Y$2,Kraftvärmeprod!$B$1:$VX$1,0),FALSE)/1,0)-IFERROR(VLOOKUP($B327,'Slutlig allokering kvv'!$B$2:$BX$550,MATCH(Y$2,'Slutlig allokering kvv'!$B$1:$BX$1,0),FALSE)/1,0))</f>
        <v>0</v>
      </c>
      <c r="Z327">
        <f>IF($D327="","",IFERROR(VLOOKUP($B327,Kraftvärmeprod!$B$1:$BX$550,MATCH(Z$2,Kraftvärmeprod!$B$1:$VX$1,0),FALSE)/1,0)-IFERROR(VLOOKUP($B327,'Slutlig allokering kvv'!$B$2:$BX$550,MATCH(Z$2,'Slutlig allokering kvv'!$B$1:$BX$1,0),FALSE)/1,0))</f>
        <v>15.738399999999999</v>
      </c>
      <c r="AA327">
        <f>IF($D327="","",IFERROR(VLOOKUP($B327,Kraftvärmeprod!$B$1:$BX$550,MATCH(AA$2,Kraftvärmeprod!$B$1:$VX$1,0),FALSE)/1,0)-IFERROR(VLOOKUP($B327,'Slutlig allokering kvv'!$B$2:$BX$550,MATCH(AA$2,'Slutlig allokering kvv'!$B$1:$BX$1,0),FALSE)/1,0))</f>
        <v>199.01</v>
      </c>
      <c r="AB327">
        <f>IF($D327="","",IFERROR(VLOOKUP($B327,Kraftvärmeprod!$B$1:$BX$550,MATCH(AB$2,Kraftvärmeprod!$B$1:$VX$1,0),FALSE)/1,0)-IFERROR(VLOOKUP($B327,'Slutlig allokering kvv'!$B$2:$BX$550,MATCH(AB$2,'Slutlig allokering kvv'!$B$1:$BX$1,0),FALSE)/1,0))</f>
        <v>0</v>
      </c>
      <c r="AC327">
        <f>IF($D327="","",IFERROR(VLOOKUP($B327,Kraftvärmeprod!$B$1:$BX$550,MATCH(AC$2,Kraftvärmeprod!$B$1:$VX$1,0),FALSE)/1,0)-IFERROR(VLOOKUP($B327,'Slutlig allokering kvv'!$B$2:$BX$550,MATCH(AC$2,'Slutlig allokering kvv'!$B$1:$BX$1,0),FALSE)/1,0))</f>
        <v>0</v>
      </c>
      <c r="AD327">
        <f>IF($D327="","",IFERROR(VLOOKUP($B327,Kraftvärmeprod!$B$1:$BX$550,MATCH(AD$2,Kraftvärmeprod!$B$1:$VX$1,0),FALSE)/1,0)-IFERROR(VLOOKUP($B327,'Slutlig allokering kvv'!$B$2:$BX$550,MATCH(AD$2,'Slutlig allokering kvv'!$B$1:$BX$1,0),FALSE)/1,0))</f>
        <v>0</v>
      </c>
      <c r="AE327">
        <f>IF($D327="","",IFERROR(VLOOKUP($B327,Miljö!$B$1:$E$550,MATCH("Hjälpel kraftvärme (GWh)",Miljö!$B$1:$E$1,0),FALSE)/1,0)-IFERROR(VLOOKUP($B327,'Slutlig allokering kvv'!$B$2:$BX$549,MATCH(AE$2,'Slutlig allokering kvv'!$B$1:$BX$1,0),FALSE)/1,0))</f>
        <v>16.618200000000002</v>
      </c>
      <c r="AI327" s="274">
        <f t="shared" si="20"/>
        <v>366.77737999999999</v>
      </c>
      <c r="AK327">
        <f>IFERROR(VLOOKUP($B327,'Slutlig allokering kvv'!$B$2:$AX$549,MATCH("Summa slutlig allokerad tillförd energi (utan hjälpel och rökgaskondensering):",'Slutlig allokering kvv'!$B$1:$AX$1,0),FALSE)/1,"")</f>
        <v>505.02262000000007</v>
      </c>
      <c r="AM327" s="275">
        <f>IFERROR(1-VLOOKUP($B327,'Slutlig allokering kvv'!$B$2:$AX$549,MATCH("Andel av bränsle i kvv som allokerats till värme, exklusive rökgaskondensering och hjälpel",'Slutlig allokering kvv'!$B$1:$AX$1,0),FALSE),"")</f>
        <v>0.4207127552190868</v>
      </c>
      <c r="AO327" s="115">
        <f t="shared" si="21"/>
        <v>0.42071275521908691</v>
      </c>
      <c r="AP327" s="276">
        <f t="shared" si="22"/>
        <v>-1.1102230246251565E-16</v>
      </c>
      <c r="AR327" s="115">
        <f t="shared" si="23"/>
        <v>0.37037464020842392</v>
      </c>
    </row>
    <row r="328" spans="1:44">
      <c r="A328" t="s">
        <v>521</v>
      </c>
      <c r="B328" t="s">
        <v>522</v>
      </c>
      <c r="C328" t="str">
        <f>IFERROR(VLOOKUP($B328,Kraftvärmeprod!$B$1:$AH$479,MATCH(C$2,Kraftvärmeprod!$B$1:$AG$1,0),FALSE)/1,"")</f>
        <v/>
      </c>
      <c r="D328" t="str">
        <f>IFERROR(VLOOKUP($B328,Kraftvärmeprod!$B$1:$AH$479,MATCH(D$2,Kraftvärmeprod!$B$1:$AG$1,0),FALSE)/1,"")</f>
        <v/>
      </c>
      <c r="F328" t="str">
        <f>IF($D328="","",IFERROR(VLOOKUP($B328,Kraftvärmeprod!$B$1:$BX$550,MATCH(F$2,Kraftvärmeprod!$B$1:$VX$1,0),FALSE)/1,0)-IFERROR(VLOOKUP($B328,'Slutlig allokering kvv'!$B$2:$BX$550,MATCH(F$2,'Slutlig allokering kvv'!$B$1:$BX$1,0),FALSE)/1,0))</f>
        <v/>
      </c>
      <c r="G328" t="str">
        <f>IF($D328="","",IFERROR(VLOOKUP($B328,Kraftvärmeprod!$B$1:$BX$550,MATCH(G$2,Kraftvärmeprod!$B$1:$VX$1,0),FALSE)/1,0)-IFERROR(VLOOKUP($B328,'Slutlig allokering kvv'!$B$2:$BX$550,MATCH(G$2,'Slutlig allokering kvv'!$B$1:$BX$1,0),FALSE)/1,0))</f>
        <v/>
      </c>
      <c r="H328" t="str">
        <f>IF($D328="","",IFERROR(VLOOKUP($B328,Kraftvärmeprod!$B$1:$BX$550,MATCH(H$2,Kraftvärmeprod!$B$1:$VX$1,0),FALSE)/1,0)-IFERROR(VLOOKUP($B328,'Slutlig allokering kvv'!$B$2:$BX$550,MATCH(H$2,'Slutlig allokering kvv'!$B$1:$BX$1,0),FALSE)/1,0))</f>
        <v/>
      </c>
      <c r="I328" t="str">
        <f>IF($D328="","",IFERROR(VLOOKUP($B328,Kraftvärmeprod!$B$1:$BX$550,MATCH(I$2,Kraftvärmeprod!$B$1:$VX$1,0),FALSE)/1,0)-IFERROR(VLOOKUP($B328,'Slutlig allokering kvv'!$B$2:$BX$550,MATCH(I$2,'Slutlig allokering kvv'!$B$1:$BX$1,0),FALSE)/1,0))</f>
        <v/>
      </c>
      <c r="J328" t="str">
        <f>IF($D328="","",IFERROR(VLOOKUP($B328,Kraftvärmeprod!$B$1:$BX$550,MATCH(J$2,Kraftvärmeprod!$B$1:$VX$1,0),FALSE)/1,0)-IFERROR(VLOOKUP($B328,'Slutlig allokering kvv'!$B$2:$BX$550,MATCH(J$2,'Slutlig allokering kvv'!$B$1:$BX$1,0),FALSE)/1,0))</f>
        <v/>
      </c>
      <c r="K328" t="str">
        <f>IF($D328="","",IFERROR(VLOOKUP($B328,Kraftvärmeprod!$B$1:$BX$550,MATCH(K$2,Kraftvärmeprod!$B$1:$VX$1,0),FALSE)/1,0)-IFERROR(VLOOKUP($B328,'Slutlig allokering kvv'!$B$2:$BX$550,MATCH(K$2,'Slutlig allokering kvv'!$B$1:$BX$1,0),FALSE)/1,0))</f>
        <v/>
      </c>
      <c r="L328" t="str">
        <f>IF($D328="","",IFERROR(VLOOKUP($B328,Kraftvärmeprod!$B$1:$BX$550,MATCH(L$2,Kraftvärmeprod!$B$1:$VX$1,0),FALSE)/1,0)-IFERROR(VLOOKUP($B328,'Slutlig allokering kvv'!$B$2:$BX$550,MATCH(L$2,'Slutlig allokering kvv'!$B$1:$BX$1,0),FALSE)/1,0))</f>
        <v/>
      </c>
      <c r="M328" t="str">
        <f>IF($D328="","",IFERROR(VLOOKUP($B328,Kraftvärmeprod!$B$1:$BX$550,MATCH(M$2,Kraftvärmeprod!$B$1:$VX$1,0),FALSE)/1,0)-IFERROR(VLOOKUP($B328,'Slutlig allokering kvv'!$B$2:$BX$550,MATCH(M$2,'Slutlig allokering kvv'!$B$1:$BX$1,0),FALSE)/1,0))</f>
        <v/>
      </c>
      <c r="N328" t="str">
        <f>IF($D328="","",IFERROR(VLOOKUP($B328,Kraftvärmeprod!$B$1:$BX$550,MATCH(N$2,Kraftvärmeprod!$B$1:$VX$1,0),FALSE)/1,0)-IFERROR(VLOOKUP($B328,'Slutlig allokering kvv'!$B$2:$BX$550,MATCH(N$2,'Slutlig allokering kvv'!$B$1:$BX$1,0),FALSE)/1,0))</f>
        <v/>
      </c>
      <c r="O328" t="str">
        <f>IF($D328="","",IFERROR(VLOOKUP($B328,Kraftvärmeprod!$B$1:$BX$550,MATCH(O$2,Kraftvärmeprod!$B$1:$VX$1,0),FALSE)/1,0)-IFERROR(VLOOKUP($B328,'Slutlig allokering kvv'!$B$2:$BX$550,MATCH(O$2,'Slutlig allokering kvv'!$B$1:$BX$1,0),FALSE)/1,0))</f>
        <v/>
      </c>
      <c r="P328" t="str">
        <f>IF($D328="","",IFERROR(VLOOKUP($B328,Kraftvärmeprod!$B$1:$BX$550,MATCH(P$2,Kraftvärmeprod!$B$1:$VX$1,0),FALSE)/1,0)-IFERROR(VLOOKUP($B328,'Slutlig allokering kvv'!$B$2:$BX$550,MATCH(P$2,'Slutlig allokering kvv'!$B$1:$BX$1,0),FALSE)/1,0))</f>
        <v/>
      </c>
      <c r="Q328" t="str">
        <f>IF($D328="","",IFERROR(VLOOKUP($B328,Kraftvärmeprod!$B$1:$BX$550,MATCH(Q$2,Kraftvärmeprod!$B$1:$VX$1,0),FALSE)/1,0)-IFERROR(VLOOKUP($B328,'Slutlig allokering kvv'!$B$2:$BX$550,MATCH(Q$2,'Slutlig allokering kvv'!$B$1:$BX$1,0),FALSE)/1,0))</f>
        <v/>
      </c>
      <c r="R328" t="str">
        <f>IF($D328="","",IFERROR(VLOOKUP($B328,Kraftvärmeprod!$B$1:$BX$550,MATCH(R$2,Kraftvärmeprod!$B$1:$VX$1,0),FALSE)/1,0)-IFERROR(VLOOKUP($B328,'Slutlig allokering kvv'!$B$2:$BX$550,MATCH(R$2,'Slutlig allokering kvv'!$B$1:$BX$1,0),FALSE)/1,0))</f>
        <v/>
      </c>
      <c r="S328" t="str">
        <f>IF($D328="","",IFERROR(VLOOKUP($B328,Kraftvärmeprod!$B$1:$BX$550,MATCH(S$2,Kraftvärmeprod!$B$1:$VX$1,0),FALSE)/1,0)-IFERROR(VLOOKUP($B328,'Slutlig allokering kvv'!$B$2:$BX$550,MATCH(S$2,'Slutlig allokering kvv'!$B$1:$BX$1,0),FALSE)/1,0))</f>
        <v/>
      </c>
      <c r="T328" t="str">
        <f>IF($D328="","",IFERROR(VLOOKUP($B328,Kraftvärmeprod!$B$1:$BX$550,MATCH(T$2,Kraftvärmeprod!$B$1:$VX$1,0),FALSE)/1,0)-IFERROR(VLOOKUP($B328,'Slutlig allokering kvv'!$B$2:$BX$550,MATCH(T$2,'Slutlig allokering kvv'!$B$1:$BX$1,0),FALSE)/1,0))</f>
        <v/>
      </c>
      <c r="U328" t="str">
        <f>IF($D328="","",IFERROR(VLOOKUP($B328,Kraftvärmeprod!$B$1:$BX$550,MATCH(U$2,Kraftvärmeprod!$B$1:$VX$1,0),FALSE)/1,0)-IFERROR(VLOOKUP($B328,'Slutlig allokering kvv'!$B$2:$BX$550,MATCH(U$2,'Slutlig allokering kvv'!$B$1:$BX$1,0),FALSE)/1,0))</f>
        <v/>
      </c>
      <c r="V328" t="str">
        <f>IF($D328="","",IFERROR(VLOOKUP($B328,Kraftvärmeprod!$B$1:$BX$550,MATCH(V$2,Kraftvärmeprod!$B$1:$VX$1,0),FALSE)/1,0)-IFERROR(VLOOKUP($B328,'Slutlig allokering kvv'!$B$2:$BX$550,MATCH(V$2,'Slutlig allokering kvv'!$B$1:$BX$1,0),FALSE)/1,0))</f>
        <v/>
      </c>
      <c r="W328" t="str">
        <f>IF($D328="","",IFERROR(VLOOKUP($B328,Kraftvärmeprod!$B$1:$BX$550,MATCH(W$2,Kraftvärmeprod!$B$1:$VX$1,0),FALSE)/1,0)-IFERROR(VLOOKUP($B328,'Slutlig allokering kvv'!$B$2:$BX$550,MATCH(W$2,'Slutlig allokering kvv'!$B$1:$BX$1,0),FALSE)/1,0))</f>
        <v/>
      </c>
      <c r="X328" t="str">
        <f>IF($D328="","",IFERROR(VLOOKUP($B328,Kraftvärmeprod!$B$1:$BX$550,MATCH(X$2,Kraftvärmeprod!$B$1:$VX$1,0),FALSE)/1,0)-IFERROR(VLOOKUP($B328,'Slutlig allokering kvv'!$B$2:$BX$550,MATCH(X$2,'Slutlig allokering kvv'!$B$1:$BX$1,0),FALSE)/1,0))</f>
        <v/>
      </c>
      <c r="Y328" t="str">
        <f>IF($D328="","",IFERROR(VLOOKUP($B328,Kraftvärmeprod!$B$1:$BX$550,MATCH(Y$2,Kraftvärmeprod!$B$1:$VX$1,0),FALSE)/1,0)-IFERROR(VLOOKUP($B328,'Slutlig allokering kvv'!$B$2:$BX$550,MATCH(Y$2,'Slutlig allokering kvv'!$B$1:$BX$1,0),FALSE)/1,0))</f>
        <v/>
      </c>
      <c r="Z328" t="str">
        <f>IF($D328="","",IFERROR(VLOOKUP($B328,Kraftvärmeprod!$B$1:$BX$550,MATCH(Z$2,Kraftvärmeprod!$B$1:$VX$1,0),FALSE)/1,0)-IFERROR(VLOOKUP($B328,'Slutlig allokering kvv'!$B$2:$BX$550,MATCH(Z$2,'Slutlig allokering kvv'!$B$1:$BX$1,0),FALSE)/1,0))</f>
        <v/>
      </c>
      <c r="AA328" t="str">
        <f>IF($D328="","",IFERROR(VLOOKUP($B328,Kraftvärmeprod!$B$1:$BX$550,MATCH(AA$2,Kraftvärmeprod!$B$1:$VX$1,0),FALSE)/1,0)-IFERROR(VLOOKUP($B328,'Slutlig allokering kvv'!$B$2:$BX$550,MATCH(AA$2,'Slutlig allokering kvv'!$B$1:$BX$1,0),FALSE)/1,0))</f>
        <v/>
      </c>
      <c r="AB328" t="str">
        <f>IF($D328="","",IFERROR(VLOOKUP($B328,Kraftvärmeprod!$B$1:$BX$550,MATCH(AB$2,Kraftvärmeprod!$B$1:$VX$1,0),FALSE)/1,0)-IFERROR(VLOOKUP($B328,'Slutlig allokering kvv'!$B$2:$BX$550,MATCH(AB$2,'Slutlig allokering kvv'!$B$1:$BX$1,0),FALSE)/1,0))</f>
        <v/>
      </c>
      <c r="AC328" t="str">
        <f>IF($D328="","",IFERROR(VLOOKUP($B328,Kraftvärmeprod!$B$1:$BX$550,MATCH(AC$2,Kraftvärmeprod!$B$1:$VX$1,0),FALSE)/1,0)-IFERROR(VLOOKUP($B328,'Slutlig allokering kvv'!$B$2:$BX$550,MATCH(AC$2,'Slutlig allokering kvv'!$B$1:$BX$1,0),FALSE)/1,0))</f>
        <v/>
      </c>
      <c r="AD328" t="str">
        <f>IF($D328="","",IFERROR(VLOOKUP($B328,Kraftvärmeprod!$B$1:$BX$550,MATCH(AD$2,Kraftvärmeprod!$B$1:$VX$1,0),FALSE)/1,0)-IFERROR(VLOOKUP($B328,'Slutlig allokering kvv'!$B$2:$BX$550,MATCH(AD$2,'Slutlig allokering kvv'!$B$1:$BX$1,0),FALSE)/1,0))</f>
        <v/>
      </c>
      <c r="AE328" t="str">
        <f>IF($D328="","",IFERROR(VLOOKUP($B328,Miljö!$B$1:$E$550,MATCH("Hjälpel kraftvärme (GWh)",Miljö!$B$1:$E$1,0),FALSE)/1,0)-IFERROR(VLOOKUP($B328,'Slutlig allokering kvv'!$B$2:$BX$549,MATCH(AE$2,'Slutlig allokering kvv'!$B$1:$BX$1,0),FALSE)/1,0))</f>
        <v/>
      </c>
      <c r="AI328" s="274">
        <f t="shared" si="20"/>
        <v>0</v>
      </c>
      <c r="AK328">
        <f>IFERROR(VLOOKUP($B328,'Slutlig allokering kvv'!$B$2:$AX$549,MATCH("Summa slutlig allokerad tillförd energi (utan hjälpel och rökgaskondensering):",'Slutlig allokering kvv'!$B$1:$AX$1,0),FALSE)/1,"")</f>
        <v>0</v>
      </c>
      <c r="AM328" s="275" t="str">
        <f>IFERROR(1-VLOOKUP($B328,'Slutlig allokering kvv'!$B$2:$AX$549,MATCH("Andel av bränsle i kvv som allokerats till värme, exklusive rökgaskondensering och hjälpel",'Slutlig allokering kvv'!$B$1:$AX$1,0),FALSE),"")</f>
        <v/>
      </c>
      <c r="AO328" s="115" t="str">
        <f t="shared" si="21"/>
        <v/>
      </c>
      <c r="AP328" s="276" t="str">
        <f t="shared" si="22"/>
        <v/>
      </c>
      <c r="AR328" s="115" t="str">
        <f t="shared" si="23"/>
        <v/>
      </c>
    </row>
    <row r="329" spans="1:44">
      <c r="A329" t="s">
        <v>521</v>
      </c>
      <c r="B329" t="s">
        <v>523</v>
      </c>
      <c r="C329" t="str">
        <f>IFERROR(VLOOKUP($B329,Kraftvärmeprod!$B$1:$AH$479,MATCH(C$2,Kraftvärmeprod!$B$1:$AG$1,0),FALSE)/1,"")</f>
        <v/>
      </c>
      <c r="D329" t="str">
        <f>IFERROR(VLOOKUP($B329,Kraftvärmeprod!$B$1:$AH$479,MATCH(D$2,Kraftvärmeprod!$B$1:$AG$1,0),FALSE)/1,"")</f>
        <v/>
      </c>
      <c r="F329" t="str">
        <f>IF($D329="","",IFERROR(VLOOKUP($B329,Kraftvärmeprod!$B$1:$BX$550,MATCH(F$2,Kraftvärmeprod!$B$1:$VX$1,0),FALSE)/1,0)-IFERROR(VLOOKUP($B329,'Slutlig allokering kvv'!$B$2:$BX$550,MATCH(F$2,'Slutlig allokering kvv'!$B$1:$BX$1,0),FALSE)/1,0))</f>
        <v/>
      </c>
      <c r="G329" t="str">
        <f>IF($D329="","",IFERROR(VLOOKUP($B329,Kraftvärmeprod!$B$1:$BX$550,MATCH(G$2,Kraftvärmeprod!$B$1:$VX$1,0),FALSE)/1,0)-IFERROR(VLOOKUP($B329,'Slutlig allokering kvv'!$B$2:$BX$550,MATCH(G$2,'Slutlig allokering kvv'!$B$1:$BX$1,0),FALSE)/1,0))</f>
        <v/>
      </c>
      <c r="H329" t="str">
        <f>IF($D329="","",IFERROR(VLOOKUP($B329,Kraftvärmeprod!$B$1:$BX$550,MATCH(H$2,Kraftvärmeprod!$B$1:$VX$1,0),FALSE)/1,0)-IFERROR(VLOOKUP($B329,'Slutlig allokering kvv'!$B$2:$BX$550,MATCH(H$2,'Slutlig allokering kvv'!$B$1:$BX$1,0),FALSE)/1,0))</f>
        <v/>
      </c>
      <c r="I329" t="str">
        <f>IF($D329="","",IFERROR(VLOOKUP($B329,Kraftvärmeprod!$B$1:$BX$550,MATCH(I$2,Kraftvärmeprod!$B$1:$VX$1,0),FALSE)/1,0)-IFERROR(VLOOKUP($B329,'Slutlig allokering kvv'!$B$2:$BX$550,MATCH(I$2,'Slutlig allokering kvv'!$B$1:$BX$1,0),FALSE)/1,0))</f>
        <v/>
      </c>
      <c r="J329" t="str">
        <f>IF($D329="","",IFERROR(VLOOKUP($B329,Kraftvärmeprod!$B$1:$BX$550,MATCH(J$2,Kraftvärmeprod!$B$1:$VX$1,0),FALSE)/1,0)-IFERROR(VLOOKUP($B329,'Slutlig allokering kvv'!$B$2:$BX$550,MATCH(J$2,'Slutlig allokering kvv'!$B$1:$BX$1,0),FALSE)/1,0))</f>
        <v/>
      </c>
      <c r="K329" t="str">
        <f>IF($D329="","",IFERROR(VLOOKUP($B329,Kraftvärmeprod!$B$1:$BX$550,MATCH(K$2,Kraftvärmeprod!$B$1:$VX$1,0),FALSE)/1,0)-IFERROR(VLOOKUP($B329,'Slutlig allokering kvv'!$B$2:$BX$550,MATCH(K$2,'Slutlig allokering kvv'!$B$1:$BX$1,0),FALSE)/1,0))</f>
        <v/>
      </c>
      <c r="L329" t="str">
        <f>IF($D329="","",IFERROR(VLOOKUP($B329,Kraftvärmeprod!$B$1:$BX$550,MATCH(L$2,Kraftvärmeprod!$B$1:$VX$1,0),FALSE)/1,0)-IFERROR(VLOOKUP($B329,'Slutlig allokering kvv'!$B$2:$BX$550,MATCH(L$2,'Slutlig allokering kvv'!$B$1:$BX$1,0),FALSE)/1,0))</f>
        <v/>
      </c>
      <c r="M329" t="str">
        <f>IF($D329="","",IFERROR(VLOOKUP($B329,Kraftvärmeprod!$B$1:$BX$550,MATCH(M$2,Kraftvärmeprod!$B$1:$VX$1,0),FALSE)/1,0)-IFERROR(VLOOKUP($B329,'Slutlig allokering kvv'!$B$2:$BX$550,MATCH(M$2,'Slutlig allokering kvv'!$B$1:$BX$1,0),FALSE)/1,0))</f>
        <v/>
      </c>
      <c r="N329" t="str">
        <f>IF($D329="","",IFERROR(VLOOKUP($B329,Kraftvärmeprod!$B$1:$BX$550,MATCH(N$2,Kraftvärmeprod!$B$1:$VX$1,0),FALSE)/1,0)-IFERROR(VLOOKUP($B329,'Slutlig allokering kvv'!$B$2:$BX$550,MATCH(N$2,'Slutlig allokering kvv'!$B$1:$BX$1,0),FALSE)/1,0))</f>
        <v/>
      </c>
      <c r="O329" t="str">
        <f>IF($D329="","",IFERROR(VLOOKUP($B329,Kraftvärmeprod!$B$1:$BX$550,MATCH(O$2,Kraftvärmeprod!$B$1:$VX$1,0),FALSE)/1,0)-IFERROR(VLOOKUP($B329,'Slutlig allokering kvv'!$B$2:$BX$550,MATCH(O$2,'Slutlig allokering kvv'!$B$1:$BX$1,0),FALSE)/1,0))</f>
        <v/>
      </c>
      <c r="P329" t="str">
        <f>IF($D329="","",IFERROR(VLOOKUP($B329,Kraftvärmeprod!$B$1:$BX$550,MATCH(P$2,Kraftvärmeprod!$B$1:$VX$1,0),FALSE)/1,0)-IFERROR(VLOOKUP($B329,'Slutlig allokering kvv'!$B$2:$BX$550,MATCH(P$2,'Slutlig allokering kvv'!$B$1:$BX$1,0),FALSE)/1,0))</f>
        <v/>
      </c>
      <c r="Q329" t="str">
        <f>IF($D329="","",IFERROR(VLOOKUP($B329,Kraftvärmeprod!$B$1:$BX$550,MATCH(Q$2,Kraftvärmeprod!$B$1:$VX$1,0),FALSE)/1,0)-IFERROR(VLOOKUP($B329,'Slutlig allokering kvv'!$B$2:$BX$550,MATCH(Q$2,'Slutlig allokering kvv'!$B$1:$BX$1,0),FALSE)/1,0))</f>
        <v/>
      </c>
      <c r="R329" t="str">
        <f>IF($D329="","",IFERROR(VLOOKUP($B329,Kraftvärmeprod!$B$1:$BX$550,MATCH(R$2,Kraftvärmeprod!$B$1:$VX$1,0),FALSE)/1,0)-IFERROR(VLOOKUP($B329,'Slutlig allokering kvv'!$B$2:$BX$550,MATCH(R$2,'Slutlig allokering kvv'!$B$1:$BX$1,0),FALSE)/1,0))</f>
        <v/>
      </c>
      <c r="S329" t="str">
        <f>IF($D329="","",IFERROR(VLOOKUP($B329,Kraftvärmeprod!$B$1:$BX$550,MATCH(S$2,Kraftvärmeprod!$B$1:$VX$1,0),FALSE)/1,0)-IFERROR(VLOOKUP($B329,'Slutlig allokering kvv'!$B$2:$BX$550,MATCH(S$2,'Slutlig allokering kvv'!$B$1:$BX$1,0),FALSE)/1,0))</f>
        <v/>
      </c>
      <c r="T329" t="str">
        <f>IF($D329="","",IFERROR(VLOOKUP($B329,Kraftvärmeprod!$B$1:$BX$550,MATCH(T$2,Kraftvärmeprod!$B$1:$VX$1,0),FALSE)/1,0)-IFERROR(VLOOKUP($B329,'Slutlig allokering kvv'!$B$2:$BX$550,MATCH(T$2,'Slutlig allokering kvv'!$B$1:$BX$1,0),FALSE)/1,0))</f>
        <v/>
      </c>
      <c r="U329" t="str">
        <f>IF($D329="","",IFERROR(VLOOKUP($B329,Kraftvärmeprod!$B$1:$BX$550,MATCH(U$2,Kraftvärmeprod!$B$1:$VX$1,0),FALSE)/1,0)-IFERROR(VLOOKUP($B329,'Slutlig allokering kvv'!$B$2:$BX$550,MATCH(U$2,'Slutlig allokering kvv'!$B$1:$BX$1,0),FALSE)/1,0))</f>
        <v/>
      </c>
      <c r="V329" t="str">
        <f>IF($D329="","",IFERROR(VLOOKUP($B329,Kraftvärmeprod!$B$1:$BX$550,MATCH(V$2,Kraftvärmeprod!$B$1:$VX$1,0),FALSE)/1,0)-IFERROR(VLOOKUP($B329,'Slutlig allokering kvv'!$B$2:$BX$550,MATCH(V$2,'Slutlig allokering kvv'!$B$1:$BX$1,0),FALSE)/1,0))</f>
        <v/>
      </c>
      <c r="W329" t="str">
        <f>IF($D329="","",IFERROR(VLOOKUP($B329,Kraftvärmeprod!$B$1:$BX$550,MATCH(W$2,Kraftvärmeprod!$B$1:$VX$1,0),FALSE)/1,0)-IFERROR(VLOOKUP($B329,'Slutlig allokering kvv'!$B$2:$BX$550,MATCH(W$2,'Slutlig allokering kvv'!$B$1:$BX$1,0),FALSE)/1,0))</f>
        <v/>
      </c>
      <c r="X329" t="str">
        <f>IF($D329="","",IFERROR(VLOOKUP($B329,Kraftvärmeprod!$B$1:$BX$550,MATCH(X$2,Kraftvärmeprod!$B$1:$VX$1,0),FALSE)/1,0)-IFERROR(VLOOKUP($B329,'Slutlig allokering kvv'!$B$2:$BX$550,MATCH(X$2,'Slutlig allokering kvv'!$B$1:$BX$1,0),FALSE)/1,0))</f>
        <v/>
      </c>
      <c r="Y329" t="str">
        <f>IF($D329="","",IFERROR(VLOOKUP($B329,Kraftvärmeprod!$B$1:$BX$550,MATCH(Y$2,Kraftvärmeprod!$B$1:$VX$1,0),FALSE)/1,0)-IFERROR(VLOOKUP($B329,'Slutlig allokering kvv'!$B$2:$BX$550,MATCH(Y$2,'Slutlig allokering kvv'!$B$1:$BX$1,0),FALSE)/1,0))</f>
        <v/>
      </c>
      <c r="Z329" t="str">
        <f>IF($D329="","",IFERROR(VLOOKUP($B329,Kraftvärmeprod!$B$1:$BX$550,MATCH(Z$2,Kraftvärmeprod!$B$1:$VX$1,0),FALSE)/1,0)-IFERROR(VLOOKUP($B329,'Slutlig allokering kvv'!$B$2:$BX$550,MATCH(Z$2,'Slutlig allokering kvv'!$B$1:$BX$1,0),FALSE)/1,0))</f>
        <v/>
      </c>
      <c r="AA329" t="str">
        <f>IF($D329="","",IFERROR(VLOOKUP($B329,Kraftvärmeprod!$B$1:$BX$550,MATCH(AA$2,Kraftvärmeprod!$B$1:$VX$1,0),FALSE)/1,0)-IFERROR(VLOOKUP($B329,'Slutlig allokering kvv'!$B$2:$BX$550,MATCH(AA$2,'Slutlig allokering kvv'!$B$1:$BX$1,0),FALSE)/1,0))</f>
        <v/>
      </c>
      <c r="AB329" t="str">
        <f>IF($D329="","",IFERROR(VLOOKUP($B329,Kraftvärmeprod!$B$1:$BX$550,MATCH(AB$2,Kraftvärmeprod!$B$1:$VX$1,0),FALSE)/1,0)-IFERROR(VLOOKUP($B329,'Slutlig allokering kvv'!$B$2:$BX$550,MATCH(AB$2,'Slutlig allokering kvv'!$B$1:$BX$1,0),FALSE)/1,0))</f>
        <v/>
      </c>
      <c r="AC329" t="str">
        <f>IF($D329="","",IFERROR(VLOOKUP($B329,Kraftvärmeprod!$B$1:$BX$550,MATCH(AC$2,Kraftvärmeprod!$B$1:$VX$1,0),FALSE)/1,0)-IFERROR(VLOOKUP($B329,'Slutlig allokering kvv'!$B$2:$BX$550,MATCH(AC$2,'Slutlig allokering kvv'!$B$1:$BX$1,0),FALSE)/1,0))</f>
        <v/>
      </c>
      <c r="AD329" t="str">
        <f>IF($D329="","",IFERROR(VLOOKUP($B329,Kraftvärmeprod!$B$1:$BX$550,MATCH(AD$2,Kraftvärmeprod!$B$1:$VX$1,0),FALSE)/1,0)-IFERROR(VLOOKUP($B329,'Slutlig allokering kvv'!$B$2:$BX$550,MATCH(AD$2,'Slutlig allokering kvv'!$B$1:$BX$1,0),FALSE)/1,0))</f>
        <v/>
      </c>
      <c r="AE329" t="str">
        <f>IF($D329="","",IFERROR(VLOOKUP($B329,Miljö!$B$1:$E$550,MATCH("Hjälpel kraftvärme (GWh)",Miljö!$B$1:$E$1,0),FALSE)/1,0)-IFERROR(VLOOKUP($B329,'Slutlig allokering kvv'!$B$2:$BX$549,MATCH(AE$2,'Slutlig allokering kvv'!$B$1:$BX$1,0),FALSE)/1,0))</f>
        <v/>
      </c>
      <c r="AI329" s="274">
        <f t="shared" si="20"/>
        <v>0</v>
      </c>
      <c r="AK329">
        <f>IFERROR(VLOOKUP($B329,'Slutlig allokering kvv'!$B$2:$AX$549,MATCH("Summa slutlig allokerad tillförd energi (utan hjälpel och rökgaskondensering):",'Slutlig allokering kvv'!$B$1:$AX$1,0),FALSE)/1,"")</f>
        <v>0</v>
      </c>
      <c r="AM329" s="275" t="str">
        <f>IFERROR(1-VLOOKUP($B329,'Slutlig allokering kvv'!$B$2:$AX$549,MATCH("Andel av bränsle i kvv som allokerats till värme, exklusive rökgaskondensering och hjälpel",'Slutlig allokering kvv'!$B$1:$AX$1,0),FALSE),"")</f>
        <v/>
      </c>
      <c r="AO329" s="115" t="str">
        <f t="shared" si="21"/>
        <v/>
      </c>
      <c r="AP329" s="276" t="str">
        <f t="shared" si="22"/>
        <v/>
      </c>
      <c r="AR329" s="115" t="str">
        <f t="shared" si="23"/>
        <v/>
      </c>
    </row>
    <row r="330" spans="1:44">
      <c r="A330" t="s">
        <v>524</v>
      </c>
      <c r="B330" t="s">
        <v>525</v>
      </c>
      <c r="C330" t="str">
        <f>IFERROR(VLOOKUP($B330,Kraftvärmeprod!$B$1:$AH$479,MATCH(C$2,Kraftvärmeprod!$B$1:$AG$1,0),FALSE)/1,"")</f>
        <v/>
      </c>
      <c r="D330" t="str">
        <f>IFERROR(VLOOKUP($B330,Kraftvärmeprod!$B$1:$AH$479,MATCH(D$2,Kraftvärmeprod!$B$1:$AG$1,0),FALSE)/1,"")</f>
        <v/>
      </c>
      <c r="F330" t="str">
        <f>IF($D330="","",IFERROR(VLOOKUP($B330,Kraftvärmeprod!$B$1:$BX$550,MATCH(F$2,Kraftvärmeprod!$B$1:$VX$1,0),FALSE)/1,0)-IFERROR(VLOOKUP($B330,'Slutlig allokering kvv'!$B$2:$BX$550,MATCH(F$2,'Slutlig allokering kvv'!$B$1:$BX$1,0),FALSE)/1,0))</f>
        <v/>
      </c>
      <c r="G330" t="str">
        <f>IF($D330="","",IFERROR(VLOOKUP($B330,Kraftvärmeprod!$B$1:$BX$550,MATCH(G$2,Kraftvärmeprod!$B$1:$VX$1,0),FALSE)/1,0)-IFERROR(VLOOKUP($B330,'Slutlig allokering kvv'!$B$2:$BX$550,MATCH(G$2,'Slutlig allokering kvv'!$B$1:$BX$1,0),FALSE)/1,0))</f>
        <v/>
      </c>
      <c r="H330" t="str">
        <f>IF($D330="","",IFERROR(VLOOKUP($B330,Kraftvärmeprod!$B$1:$BX$550,MATCH(H$2,Kraftvärmeprod!$B$1:$VX$1,0),FALSE)/1,0)-IFERROR(VLOOKUP($B330,'Slutlig allokering kvv'!$B$2:$BX$550,MATCH(H$2,'Slutlig allokering kvv'!$B$1:$BX$1,0),FALSE)/1,0))</f>
        <v/>
      </c>
      <c r="I330" t="str">
        <f>IF($D330="","",IFERROR(VLOOKUP($B330,Kraftvärmeprod!$B$1:$BX$550,MATCH(I$2,Kraftvärmeprod!$B$1:$VX$1,0),FALSE)/1,0)-IFERROR(VLOOKUP($B330,'Slutlig allokering kvv'!$B$2:$BX$550,MATCH(I$2,'Slutlig allokering kvv'!$B$1:$BX$1,0),FALSE)/1,0))</f>
        <v/>
      </c>
      <c r="J330" t="str">
        <f>IF($D330="","",IFERROR(VLOOKUP($B330,Kraftvärmeprod!$B$1:$BX$550,MATCH(J$2,Kraftvärmeprod!$B$1:$VX$1,0),FALSE)/1,0)-IFERROR(VLOOKUP($B330,'Slutlig allokering kvv'!$B$2:$BX$550,MATCH(J$2,'Slutlig allokering kvv'!$B$1:$BX$1,0),FALSE)/1,0))</f>
        <v/>
      </c>
      <c r="K330" t="str">
        <f>IF($D330="","",IFERROR(VLOOKUP($B330,Kraftvärmeprod!$B$1:$BX$550,MATCH(K$2,Kraftvärmeprod!$B$1:$VX$1,0),FALSE)/1,0)-IFERROR(VLOOKUP($B330,'Slutlig allokering kvv'!$B$2:$BX$550,MATCH(K$2,'Slutlig allokering kvv'!$B$1:$BX$1,0),FALSE)/1,0))</f>
        <v/>
      </c>
      <c r="L330" t="str">
        <f>IF($D330="","",IFERROR(VLOOKUP($B330,Kraftvärmeprod!$B$1:$BX$550,MATCH(L$2,Kraftvärmeprod!$B$1:$VX$1,0),FALSE)/1,0)-IFERROR(VLOOKUP($B330,'Slutlig allokering kvv'!$B$2:$BX$550,MATCH(L$2,'Slutlig allokering kvv'!$B$1:$BX$1,0),FALSE)/1,0))</f>
        <v/>
      </c>
      <c r="M330" t="str">
        <f>IF($D330="","",IFERROR(VLOOKUP($B330,Kraftvärmeprod!$B$1:$BX$550,MATCH(M$2,Kraftvärmeprod!$B$1:$VX$1,0),FALSE)/1,0)-IFERROR(VLOOKUP($B330,'Slutlig allokering kvv'!$B$2:$BX$550,MATCH(M$2,'Slutlig allokering kvv'!$B$1:$BX$1,0),FALSE)/1,0))</f>
        <v/>
      </c>
      <c r="N330" t="str">
        <f>IF($D330="","",IFERROR(VLOOKUP($B330,Kraftvärmeprod!$B$1:$BX$550,MATCH(N$2,Kraftvärmeprod!$B$1:$VX$1,0),FALSE)/1,0)-IFERROR(VLOOKUP($B330,'Slutlig allokering kvv'!$B$2:$BX$550,MATCH(N$2,'Slutlig allokering kvv'!$B$1:$BX$1,0),FALSE)/1,0))</f>
        <v/>
      </c>
      <c r="O330" t="str">
        <f>IF($D330="","",IFERROR(VLOOKUP($B330,Kraftvärmeprod!$B$1:$BX$550,MATCH(O$2,Kraftvärmeprod!$B$1:$VX$1,0),FALSE)/1,0)-IFERROR(VLOOKUP($B330,'Slutlig allokering kvv'!$B$2:$BX$550,MATCH(O$2,'Slutlig allokering kvv'!$B$1:$BX$1,0),FALSE)/1,0))</f>
        <v/>
      </c>
      <c r="P330" t="str">
        <f>IF($D330="","",IFERROR(VLOOKUP($B330,Kraftvärmeprod!$B$1:$BX$550,MATCH(P$2,Kraftvärmeprod!$B$1:$VX$1,0),FALSE)/1,0)-IFERROR(VLOOKUP($B330,'Slutlig allokering kvv'!$B$2:$BX$550,MATCH(P$2,'Slutlig allokering kvv'!$B$1:$BX$1,0),FALSE)/1,0))</f>
        <v/>
      </c>
      <c r="Q330" t="str">
        <f>IF($D330="","",IFERROR(VLOOKUP($B330,Kraftvärmeprod!$B$1:$BX$550,MATCH(Q$2,Kraftvärmeprod!$B$1:$VX$1,0),FALSE)/1,0)-IFERROR(VLOOKUP($B330,'Slutlig allokering kvv'!$B$2:$BX$550,MATCH(Q$2,'Slutlig allokering kvv'!$B$1:$BX$1,0),FALSE)/1,0))</f>
        <v/>
      </c>
      <c r="R330" t="str">
        <f>IF($D330="","",IFERROR(VLOOKUP($B330,Kraftvärmeprod!$B$1:$BX$550,MATCH(R$2,Kraftvärmeprod!$B$1:$VX$1,0),FALSE)/1,0)-IFERROR(VLOOKUP($B330,'Slutlig allokering kvv'!$B$2:$BX$550,MATCH(R$2,'Slutlig allokering kvv'!$B$1:$BX$1,0),FALSE)/1,0))</f>
        <v/>
      </c>
      <c r="S330" t="str">
        <f>IF($D330="","",IFERROR(VLOOKUP($B330,Kraftvärmeprod!$B$1:$BX$550,MATCH(S$2,Kraftvärmeprod!$B$1:$VX$1,0),FALSE)/1,0)-IFERROR(VLOOKUP($B330,'Slutlig allokering kvv'!$B$2:$BX$550,MATCH(S$2,'Slutlig allokering kvv'!$B$1:$BX$1,0),FALSE)/1,0))</f>
        <v/>
      </c>
      <c r="T330" t="str">
        <f>IF($D330="","",IFERROR(VLOOKUP($B330,Kraftvärmeprod!$B$1:$BX$550,MATCH(T$2,Kraftvärmeprod!$B$1:$VX$1,0),FALSE)/1,0)-IFERROR(VLOOKUP($B330,'Slutlig allokering kvv'!$B$2:$BX$550,MATCH(T$2,'Slutlig allokering kvv'!$B$1:$BX$1,0),FALSE)/1,0))</f>
        <v/>
      </c>
      <c r="U330" t="str">
        <f>IF($D330="","",IFERROR(VLOOKUP($B330,Kraftvärmeprod!$B$1:$BX$550,MATCH(U$2,Kraftvärmeprod!$B$1:$VX$1,0),FALSE)/1,0)-IFERROR(VLOOKUP($B330,'Slutlig allokering kvv'!$B$2:$BX$550,MATCH(U$2,'Slutlig allokering kvv'!$B$1:$BX$1,0),FALSE)/1,0))</f>
        <v/>
      </c>
      <c r="V330" t="str">
        <f>IF($D330="","",IFERROR(VLOOKUP($B330,Kraftvärmeprod!$B$1:$BX$550,MATCH(V$2,Kraftvärmeprod!$B$1:$VX$1,0),FALSE)/1,0)-IFERROR(VLOOKUP($B330,'Slutlig allokering kvv'!$B$2:$BX$550,MATCH(V$2,'Slutlig allokering kvv'!$B$1:$BX$1,0),FALSE)/1,0))</f>
        <v/>
      </c>
      <c r="W330" t="str">
        <f>IF($D330="","",IFERROR(VLOOKUP($B330,Kraftvärmeprod!$B$1:$BX$550,MATCH(W$2,Kraftvärmeprod!$B$1:$VX$1,0),FALSE)/1,0)-IFERROR(VLOOKUP($B330,'Slutlig allokering kvv'!$B$2:$BX$550,MATCH(W$2,'Slutlig allokering kvv'!$B$1:$BX$1,0),FALSE)/1,0))</f>
        <v/>
      </c>
      <c r="X330" t="str">
        <f>IF($D330="","",IFERROR(VLOOKUP($B330,Kraftvärmeprod!$B$1:$BX$550,MATCH(X$2,Kraftvärmeprod!$B$1:$VX$1,0),FALSE)/1,0)-IFERROR(VLOOKUP($B330,'Slutlig allokering kvv'!$B$2:$BX$550,MATCH(X$2,'Slutlig allokering kvv'!$B$1:$BX$1,0),FALSE)/1,0))</f>
        <v/>
      </c>
      <c r="Y330" t="str">
        <f>IF($D330="","",IFERROR(VLOOKUP($B330,Kraftvärmeprod!$B$1:$BX$550,MATCH(Y$2,Kraftvärmeprod!$B$1:$VX$1,0),FALSE)/1,0)-IFERROR(VLOOKUP($B330,'Slutlig allokering kvv'!$B$2:$BX$550,MATCH(Y$2,'Slutlig allokering kvv'!$B$1:$BX$1,0),FALSE)/1,0))</f>
        <v/>
      </c>
      <c r="Z330" t="str">
        <f>IF($D330="","",IFERROR(VLOOKUP($B330,Kraftvärmeprod!$B$1:$BX$550,MATCH(Z$2,Kraftvärmeprod!$B$1:$VX$1,0),FALSE)/1,0)-IFERROR(VLOOKUP($B330,'Slutlig allokering kvv'!$B$2:$BX$550,MATCH(Z$2,'Slutlig allokering kvv'!$B$1:$BX$1,0),FALSE)/1,0))</f>
        <v/>
      </c>
      <c r="AA330" t="str">
        <f>IF($D330="","",IFERROR(VLOOKUP($B330,Kraftvärmeprod!$B$1:$BX$550,MATCH(AA$2,Kraftvärmeprod!$B$1:$VX$1,0),FALSE)/1,0)-IFERROR(VLOOKUP($B330,'Slutlig allokering kvv'!$B$2:$BX$550,MATCH(AA$2,'Slutlig allokering kvv'!$B$1:$BX$1,0),FALSE)/1,0))</f>
        <v/>
      </c>
      <c r="AB330" t="str">
        <f>IF($D330="","",IFERROR(VLOOKUP($B330,Kraftvärmeprod!$B$1:$BX$550,MATCH(AB$2,Kraftvärmeprod!$B$1:$VX$1,0),FALSE)/1,0)-IFERROR(VLOOKUP($B330,'Slutlig allokering kvv'!$B$2:$BX$550,MATCH(AB$2,'Slutlig allokering kvv'!$B$1:$BX$1,0),FALSE)/1,0))</f>
        <v/>
      </c>
      <c r="AC330" t="str">
        <f>IF($D330="","",IFERROR(VLOOKUP($B330,Kraftvärmeprod!$B$1:$BX$550,MATCH(AC$2,Kraftvärmeprod!$B$1:$VX$1,0),FALSE)/1,0)-IFERROR(VLOOKUP($B330,'Slutlig allokering kvv'!$B$2:$BX$550,MATCH(AC$2,'Slutlig allokering kvv'!$B$1:$BX$1,0),FALSE)/1,0))</f>
        <v/>
      </c>
      <c r="AD330" t="str">
        <f>IF($D330="","",IFERROR(VLOOKUP($B330,Kraftvärmeprod!$B$1:$BX$550,MATCH(AD$2,Kraftvärmeprod!$B$1:$VX$1,0),FALSE)/1,0)-IFERROR(VLOOKUP($B330,'Slutlig allokering kvv'!$B$2:$BX$550,MATCH(AD$2,'Slutlig allokering kvv'!$B$1:$BX$1,0),FALSE)/1,0))</f>
        <v/>
      </c>
      <c r="AE330" t="str">
        <f>IF($D330="","",IFERROR(VLOOKUP($B330,Miljö!$B$1:$E$550,MATCH("Hjälpel kraftvärme (GWh)",Miljö!$B$1:$E$1,0),FALSE)/1,0)-IFERROR(VLOOKUP($B330,'Slutlig allokering kvv'!$B$2:$BX$549,MATCH(AE$2,'Slutlig allokering kvv'!$B$1:$BX$1,0),FALSE)/1,0))</f>
        <v/>
      </c>
      <c r="AI330" s="274">
        <f t="shared" si="20"/>
        <v>0</v>
      </c>
      <c r="AK330">
        <f>IFERROR(VLOOKUP($B330,'Slutlig allokering kvv'!$B$2:$AX$549,MATCH("Summa slutlig allokerad tillförd energi (utan hjälpel och rökgaskondensering):",'Slutlig allokering kvv'!$B$1:$AX$1,0),FALSE)/1,"")</f>
        <v>0</v>
      </c>
      <c r="AM330" s="275" t="str">
        <f>IFERROR(1-VLOOKUP($B330,'Slutlig allokering kvv'!$B$2:$AX$549,MATCH("Andel av bränsle i kvv som allokerats till värme, exklusive rökgaskondensering och hjälpel",'Slutlig allokering kvv'!$B$1:$AX$1,0),FALSE),"")</f>
        <v/>
      </c>
      <c r="AO330" s="115" t="str">
        <f t="shared" si="21"/>
        <v/>
      </c>
      <c r="AP330" s="276" t="str">
        <f t="shared" si="22"/>
        <v/>
      </c>
      <c r="AR330" s="115" t="str">
        <f t="shared" si="23"/>
        <v/>
      </c>
    </row>
    <row r="331" spans="1:44">
      <c r="A331" t="s">
        <v>526</v>
      </c>
      <c r="B331" t="s">
        <v>527</v>
      </c>
      <c r="C331" t="str">
        <f>IFERROR(VLOOKUP($B331,Kraftvärmeprod!$B$1:$AH$479,MATCH(C$2,Kraftvärmeprod!$B$1:$AG$1,0),FALSE)/1,"")</f>
        <v/>
      </c>
      <c r="D331" t="str">
        <f>IFERROR(VLOOKUP($B331,Kraftvärmeprod!$B$1:$AH$479,MATCH(D$2,Kraftvärmeprod!$B$1:$AG$1,0),FALSE)/1,"")</f>
        <v/>
      </c>
      <c r="F331" t="str">
        <f>IF($D331="","",IFERROR(VLOOKUP($B331,Kraftvärmeprod!$B$1:$BX$550,MATCH(F$2,Kraftvärmeprod!$B$1:$VX$1,0),FALSE)/1,0)-IFERROR(VLOOKUP($B331,'Slutlig allokering kvv'!$B$2:$BX$550,MATCH(F$2,'Slutlig allokering kvv'!$B$1:$BX$1,0),FALSE)/1,0))</f>
        <v/>
      </c>
      <c r="G331" t="str">
        <f>IF($D331="","",IFERROR(VLOOKUP($B331,Kraftvärmeprod!$B$1:$BX$550,MATCH(G$2,Kraftvärmeprod!$B$1:$VX$1,0),FALSE)/1,0)-IFERROR(VLOOKUP($B331,'Slutlig allokering kvv'!$B$2:$BX$550,MATCH(G$2,'Slutlig allokering kvv'!$B$1:$BX$1,0),FALSE)/1,0))</f>
        <v/>
      </c>
      <c r="H331" t="str">
        <f>IF($D331="","",IFERROR(VLOOKUP($B331,Kraftvärmeprod!$B$1:$BX$550,MATCH(H$2,Kraftvärmeprod!$B$1:$VX$1,0),FALSE)/1,0)-IFERROR(VLOOKUP($B331,'Slutlig allokering kvv'!$B$2:$BX$550,MATCH(H$2,'Slutlig allokering kvv'!$B$1:$BX$1,0),FALSE)/1,0))</f>
        <v/>
      </c>
      <c r="I331" t="str">
        <f>IF($D331="","",IFERROR(VLOOKUP($B331,Kraftvärmeprod!$B$1:$BX$550,MATCH(I$2,Kraftvärmeprod!$B$1:$VX$1,0),FALSE)/1,0)-IFERROR(VLOOKUP($B331,'Slutlig allokering kvv'!$B$2:$BX$550,MATCH(I$2,'Slutlig allokering kvv'!$B$1:$BX$1,0),FALSE)/1,0))</f>
        <v/>
      </c>
      <c r="J331" t="str">
        <f>IF($D331="","",IFERROR(VLOOKUP($B331,Kraftvärmeprod!$B$1:$BX$550,MATCH(J$2,Kraftvärmeprod!$B$1:$VX$1,0),FALSE)/1,0)-IFERROR(VLOOKUP($B331,'Slutlig allokering kvv'!$B$2:$BX$550,MATCH(J$2,'Slutlig allokering kvv'!$B$1:$BX$1,0),FALSE)/1,0))</f>
        <v/>
      </c>
      <c r="K331" t="str">
        <f>IF($D331="","",IFERROR(VLOOKUP($B331,Kraftvärmeprod!$B$1:$BX$550,MATCH(K$2,Kraftvärmeprod!$B$1:$VX$1,0),FALSE)/1,0)-IFERROR(VLOOKUP($B331,'Slutlig allokering kvv'!$B$2:$BX$550,MATCH(K$2,'Slutlig allokering kvv'!$B$1:$BX$1,0),FALSE)/1,0))</f>
        <v/>
      </c>
      <c r="L331" t="str">
        <f>IF($D331="","",IFERROR(VLOOKUP($B331,Kraftvärmeprod!$B$1:$BX$550,MATCH(L$2,Kraftvärmeprod!$B$1:$VX$1,0),FALSE)/1,0)-IFERROR(VLOOKUP($B331,'Slutlig allokering kvv'!$B$2:$BX$550,MATCH(L$2,'Slutlig allokering kvv'!$B$1:$BX$1,0),FALSE)/1,0))</f>
        <v/>
      </c>
      <c r="M331" t="str">
        <f>IF($D331="","",IFERROR(VLOOKUP($B331,Kraftvärmeprod!$B$1:$BX$550,MATCH(M$2,Kraftvärmeprod!$B$1:$VX$1,0),FALSE)/1,0)-IFERROR(VLOOKUP($B331,'Slutlig allokering kvv'!$B$2:$BX$550,MATCH(M$2,'Slutlig allokering kvv'!$B$1:$BX$1,0),FALSE)/1,0))</f>
        <v/>
      </c>
      <c r="N331" t="str">
        <f>IF($D331="","",IFERROR(VLOOKUP($B331,Kraftvärmeprod!$B$1:$BX$550,MATCH(N$2,Kraftvärmeprod!$B$1:$VX$1,0),FALSE)/1,0)-IFERROR(VLOOKUP($B331,'Slutlig allokering kvv'!$B$2:$BX$550,MATCH(N$2,'Slutlig allokering kvv'!$B$1:$BX$1,0),FALSE)/1,0))</f>
        <v/>
      </c>
      <c r="O331" t="str">
        <f>IF($D331="","",IFERROR(VLOOKUP($B331,Kraftvärmeprod!$B$1:$BX$550,MATCH(O$2,Kraftvärmeprod!$B$1:$VX$1,0),FALSE)/1,0)-IFERROR(VLOOKUP($B331,'Slutlig allokering kvv'!$B$2:$BX$550,MATCH(O$2,'Slutlig allokering kvv'!$B$1:$BX$1,0),FALSE)/1,0))</f>
        <v/>
      </c>
      <c r="P331" t="str">
        <f>IF($D331="","",IFERROR(VLOOKUP($B331,Kraftvärmeprod!$B$1:$BX$550,MATCH(P$2,Kraftvärmeprod!$B$1:$VX$1,0),FALSE)/1,0)-IFERROR(VLOOKUP($B331,'Slutlig allokering kvv'!$B$2:$BX$550,MATCH(P$2,'Slutlig allokering kvv'!$B$1:$BX$1,0),FALSE)/1,0))</f>
        <v/>
      </c>
      <c r="Q331" t="str">
        <f>IF($D331="","",IFERROR(VLOOKUP($B331,Kraftvärmeprod!$B$1:$BX$550,MATCH(Q$2,Kraftvärmeprod!$B$1:$VX$1,0),FALSE)/1,0)-IFERROR(VLOOKUP($B331,'Slutlig allokering kvv'!$B$2:$BX$550,MATCH(Q$2,'Slutlig allokering kvv'!$B$1:$BX$1,0),FALSE)/1,0))</f>
        <v/>
      </c>
      <c r="R331" t="str">
        <f>IF($D331="","",IFERROR(VLOOKUP($B331,Kraftvärmeprod!$B$1:$BX$550,MATCH(R$2,Kraftvärmeprod!$B$1:$VX$1,0),FALSE)/1,0)-IFERROR(VLOOKUP($B331,'Slutlig allokering kvv'!$B$2:$BX$550,MATCH(R$2,'Slutlig allokering kvv'!$B$1:$BX$1,0),FALSE)/1,0))</f>
        <v/>
      </c>
      <c r="S331" t="str">
        <f>IF($D331="","",IFERROR(VLOOKUP($B331,Kraftvärmeprod!$B$1:$BX$550,MATCH(S$2,Kraftvärmeprod!$B$1:$VX$1,0),FALSE)/1,0)-IFERROR(VLOOKUP($B331,'Slutlig allokering kvv'!$B$2:$BX$550,MATCH(S$2,'Slutlig allokering kvv'!$B$1:$BX$1,0),FALSE)/1,0))</f>
        <v/>
      </c>
      <c r="T331" t="str">
        <f>IF($D331="","",IFERROR(VLOOKUP($B331,Kraftvärmeprod!$B$1:$BX$550,MATCH(T$2,Kraftvärmeprod!$B$1:$VX$1,0),FALSE)/1,0)-IFERROR(VLOOKUP($B331,'Slutlig allokering kvv'!$B$2:$BX$550,MATCH(T$2,'Slutlig allokering kvv'!$B$1:$BX$1,0),FALSE)/1,0))</f>
        <v/>
      </c>
      <c r="U331" t="str">
        <f>IF($D331="","",IFERROR(VLOOKUP($B331,Kraftvärmeprod!$B$1:$BX$550,MATCH(U$2,Kraftvärmeprod!$B$1:$VX$1,0),FALSE)/1,0)-IFERROR(VLOOKUP($B331,'Slutlig allokering kvv'!$B$2:$BX$550,MATCH(U$2,'Slutlig allokering kvv'!$B$1:$BX$1,0),FALSE)/1,0))</f>
        <v/>
      </c>
      <c r="V331" t="str">
        <f>IF($D331="","",IFERROR(VLOOKUP($B331,Kraftvärmeprod!$B$1:$BX$550,MATCH(V$2,Kraftvärmeprod!$B$1:$VX$1,0),FALSE)/1,0)-IFERROR(VLOOKUP($B331,'Slutlig allokering kvv'!$B$2:$BX$550,MATCH(V$2,'Slutlig allokering kvv'!$B$1:$BX$1,0),FALSE)/1,0))</f>
        <v/>
      </c>
      <c r="W331" t="str">
        <f>IF($D331="","",IFERROR(VLOOKUP($B331,Kraftvärmeprod!$B$1:$BX$550,MATCH(W$2,Kraftvärmeprod!$B$1:$VX$1,0),FALSE)/1,0)-IFERROR(VLOOKUP($B331,'Slutlig allokering kvv'!$B$2:$BX$550,MATCH(W$2,'Slutlig allokering kvv'!$B$1:$BX$1,0),FALSE)/1,0))</f>
        <v/>
      </c>
      <c r="X331" t="str">
        <f>IF($D331="","",IFERROR(VLOOKUP($B331,Kraftvärmeprod!$B$1:$BX$550,MATCH(X$2,Kraftvärmeprod!$B$1:$VX$1,0),FALSE)/1,0)-IFERROR(VLOOKUP($B331,'Slutlig allokering kvv'!$B$2:$BX$550,MATCH(X$2,'Slutlig allokering kvv'!$B$1:$BX$1,0),FALSE)/1,0))</f>
        <v/>
      </c>
      <c r="Y331" t="str">
        <f>IF($D331="","",IFERROR(VLOOKUP($B331,Kraftvärmeprod!$B$1:$BX$550,MATCH(Y$2,Kraftvärmeprod!$B$1:$VX$1,0),FALSE)/1,0)-IFERROR(VLOOKUP($B331,'Slutlig allokering kvv'!$B$2:$BX$550,MATCH(Y$2,'Slutlig allokering kvv'!$B$1:$BX$1,0),FALSE)/1,0))</f>
        <v/>
      </c>
      <c r="Z331" t="str">
        <f>IF($D331="","",IFERROR(VLOOKUP($B331,Kraftvärmeprod!$B$1:$BX$550,MATCH(Z$2,Kraftvärmeprod!$B$1:$VX$1,0),FALSE)/1,0)-IFERROR(VLOOKUP($B331,'Slutlig allokering kvv'!$B$2:$BX$550,MATCH(Z$2,'Slutlig allokering kvv'!$B$1:$BX$1,0),FALSE)/1,0))</f>
        <v/>
      </c>
      <c r="AA331" t="str">
        <f>IF($D331="","",IFERROR(VLOOKUP($B331,Kraftvärmeprod!$B$1:$BX$550,MATCH(AA$2,Kraftvärmeprod!$B$1:$VX$1,0),FALSE)/1,0)-IFERROR(VLOOKUP($B331,'Slutlig allokering kvv'!$B$2:$BX$550,MATCH(AA$2,'Slutlig allokering kvv'!$B$1:$BX$1,0),FALSE)/1,0))</f>
        <v/>
      </c>
      <c r="AB331" t="str">
        <f>IF($D331="","",IFERROR(VLOOKUP($B331,Kraftvärmeprod!$B$1:$BX$550,MATCH(AB$2,Kraftvärmeprod!$B$1:$VX$1,0),FALSE)/1,0)-IFERROR(VLOOKUP($B331,'Slutlig allokering kvv'!$B$2:$BX$550,MATCH(AB$2,'Slutlig allokering kvv'!$B$1:$BX$1,0),FALSE)/1,0))</f>
        <v/>
      </c>
      <c r="AC331" t="str">
        <f>IF($D331="","",IFERROR(VLOOKUP($B331,Kraftvärmeprod!$B$1:$BX$550,MATCH(AC$2,Kraftvärmeprod!$B$1:$VX$1,0),FALSE)/1,0)-IFERROR(VLOOKUP($B331,'Slutlig allokering kvv'!$B$2:$BX$550,MATCH(AC$2,'Slutlig allokering kvv'!$B$1:$BX$1,0),FALSE)/1,0))</f>
        <v/>
      </c>
      <c r="AD331" t="str">
        <f>IF($D331="","",IFERROR(VLOOKUP($B331,Kraftvärmeprod!$B$1:$BX$550,MATCH(AD$2,Kraftvärmeprod!$B$1:$VX$1,0),FALSE)/1,0)-IFERROR(VLOOKUP($B331,'Slutlig allokering kvv'!$B$2:$BX$550,MATCH(AD$2,'Slutlig allokering kvv'!$B$1:$BX$1,0),FALSE)/1,0))</f>
        <v/>
      </c>
      <c r="AE331" t="str">
        <f>IF($D331="","",IFERROR(VLOOKUP($B331,Miljö!$B$1:$E$550,MATCH("Hjälpel kraftvärme (GWh)",Miljö!$B$1:$E$1,0),FALSE)/1,0)-IFERROR(VLOOKUP($B331,'Slutlig allokering kvv'!$B$2:$BX$549,MATCH(AE$2,'Slutlig allokering kvv'!$B$1:$BX$1,0),FALSE)/1,0))</f>
        <v/>
      </c>
      <c r="AI331" s="274">
        <f t="shared" si="20"/>
        <v>0</v>
      </c>
      <c r="AK331">
        <f>IFERROR(VLOOKUP($B331,'Slutlig allokering kvv'!$B$2:$AX$549,MATCH("Summa slutlig allokerad tillförd energi (utan hjälpel och rökgaskondensering):",'Slutlig allokering kvv'!$B$1:$AX$1,0),FALSE)/1,"")</f>
        <v>0</v>
      </c>
      <c r="AM331" s="275" t="str">
        <f>IFERROR(1-VLOOKUP($B331,'Slutlig allokering kvv'!$B$2:$AX$549,MATCH("Andel av bränsle i kvv som allokerats till värme, exklusive rökgaskondensering och hjälpel",'Slutlig allokering kvv'!$B$1:$AX$1,0),FALSE),"")</f>
        <v/>
      </c>
      <c r="AO331" s="115" t="str">
        <f t="shared" si="21"/>
        <v/>
      </c>
      <c r="AP331" s="276" t="str">
        <f t="shared" si="22"/>
        <v/>
      </c>
      <c r="AR331" s="115" t="str">
        <f t="shared" si="23"/>
        <v/>
      </c>
    </row>
    <row r="332" spans="1:44">
      <c r="A332" t="s">
        <v>526</v>
      </c>
      <c r="B332" t="s">
        <v>528</v>
      </c>
      <c r="C332" t="str">
        <f>IFERROR(VLOOKUP($B332,Kraftvärmeprod!$B$1:$AH$479,MATCH(C$2,Kraftvärmeprod!$B$1:$AG$1,0),FALSE)/1,"")</f>
        <v/>
      </c>
      <c r="D332" t="str">
        <f>IFERROR(VLOOKUP($B332,Kraftvärmeprod!$B$1:$AH$479,MATCH(D$2,Kraftvärmeprod!$B$1:$AG$1,0),FALSE)/1,"")</f>
        <v/>
      </c>
      <c r="F332" t="str">
        <f>IF($D332="","",IFERROR(VLOOKUP($B332,Kraftvärmeprod!$B$1:$BX$550,MATCH(F$2,Kraftvärmeprod!$B$1:$VX$1,0),FALSE)/1,0)-IFERROR(VLOOKUP($B332,'Slutlig allokering kvv'!$B$2:$BX$550,MATCH(F$2,'Slutlig allokering kvv'!$B$1:$BX$1,0),FALSE)/1,0))</f>
        <v/>
      </c>
      <c r="G332" t="str">
        <f>IF($D332="","",IFERROR(VLOOKUP($B332,Kraftvärmeprod!$B$1:$BX$550,MATCH(G$2,Kraftvärmeprod!$B$1:$VX$1,0),FALSE)/1,0)-IFERROR(VLOOKUP($B332,'Slutlig allokering kvv'!$B$2:$BX$550,MATCH(G$2,'Slutlig allokering kvv'!$B$1:$BX$1,0),FALSE)/1,0))</f>
        <v/>
      </c>
      <c r="H332" t="str">
        <f>IF($D332="","",IFERROR(VLOOKUP($B332,Kraftvärmeprod!$B$1:$BX$550,MATCH(H$2,Kraftvärmeprod!$B$1:$VX$1,0),FALSE)/1,0)-IFERROR(VLOOKUP($B332,'Slutlig allokering kvv'!$B$2:$BX$550,MATCH(H$2,'Slutlig allokering kvv'!$B$1:$BX$1,0),FALSE)/1,0))</f>
        <v/>
      </c>
      <c r="I332" t="str">
        <f>IF($D332="","",IFERROR(VLOOKUP($B332,Kraftvärmeprod!$B$1:$BX$550,MATCH(I$2,Kraftvärmeprod!$B$1:$VX$1,0),FALSE)/1,0)-IFERROR(VLOOKUP($B332,'Slutlig allokering kvv'!$B$2:$BX$550,MATCH(I$2,'Slutlig allokering kvv'!$B$1:$BX$1,0),FALSE)/1,0))</f>
        <v/>
      </c>
      <c r="J332" t="str">
        <f>IF($D332="","",IFERROR(VLOOKUP($B332,Kraftvärmeprod!$B$1:$BX$550,MATCH(J$2,Kraftvärmeprod!$B$1:$VX$1,0),FALSE)/1,0)-IFERROR(VLOOKUP($B332,'Slutlig allokering kvv'!$B$2:$BX$550,MATCH(J$2,'Slutlig allokering kvv'!$B$1:$BX$1,0),FALSE)/1,0))</f>
        <v/>
      </c>
      <c r="K332" t="str">
        <f>IF($D332="","",IFERROR(VLOOKUP($B332,Kraftvärmeprod!$B$1:$BX$550,MATCH(K$2,Kraftvärmeprod!$B$1:$VX$1,0),FALSE)/1,0)-IFERROR(VLOOKUP($B332,'Slutlig allokering kvv'!$B$2:$BX$550,MATCH(K$2,'Slutlig allokering kvv'!$B$1:$BX$1,0),FALSE)/1,0))</f>
        <v/>
      </c>
      <c r="L332" t="str">
        <f>IF($D332="","",IFERROR(VLOOKUP($B332,Kraftvärmeprod!$B$1:$BX$550,MATCH(L$2,Kraftvärmeprod!$B$1:$VX$1,0),FALSE)/1,0)-IFERROR(VLOOKUP($B332,'Slutlig allokering kvv'!$B$2:$BX$550,MATCH(L$2,'Slutlig allokering kvv'!$B$1:$BX$1,0),FALSE)/1,0))</f>
        <v/>
      </c>
      <c r="M332" t="str">
        <f>IF($D332="","",IFERROR(VLOOKUP($B332,Kraftvärmeprod!$B$1:$BX$550,MATCH(M$2,Kraftvärmeprod!$B$1:$VX$1,0),FALSE)/1,0)-IFERROR(VLOOKUP($B332,'Slutlig allokering kvv'!$B$2:$BX$550,MATCH(M$2,'Slutlig allokering kvv'!$B$1:$BX$1,0),FALSE)/1,0))</f>
        <v/>
      </c>
      <c r="N332" t="str">
        <f>IF($D332="","",IFERROR(VLOOKUP($B332,Kraftvärmeprod!$B$1:$BX$550,MATCH(N$2,Kraftvärmeprod!$B$1:$VX$1,0),FALSE)/1,0)-IFERROR(VLOOKUP($B332,'Slutlig allokering kvv'!$B$2:$BX$550,MATCH(N$2,'Slutlig allokering kvv'!$B$1:$BX$1,0),FALSE)/1,0))</f>
        <v/>
      </c>
      <c r="O332" t="str">
        <f>IF($D332="","",IFERROR(VLOOKUP($B332,Kraftvärmeprod!$B$1:$BX$550,MATCH(O$2,Kraftvärmeprod!$B$1:$VX$1,0),FALSE)/1,0)-IFERROR(VLOOKUP($B332,'Slutlig allokering kvv'!$B$2:$BX$550,MATCH(O$2,'Slutlig allokering kvv'!$B$1:$BX$1,0),FALSE)/1,0))</f>
        <v/>
      </c>
      <c r="P332" t="str">
        <f>IF($D332="","",IFERROR(VLOOKUP($B332,Kraftvärmeprod!$B$1:$BX$550,MATCH(P$2,Kraftvärmeprod!$B$1:$VX$1,0),FALSE)/1,0)-IFERROR(VLOOKUP($B332,'Slutlig allokering kvv'!$B$2:$BX$550,MATCH(P$2,'Slutlig allokering kvv'!$B$1:$BX$1,0),FALSE)/1,0))</f>
        <v/>
      </c>
      <c r="Q332" t="str">
        <f>IF($D332="","",IFERROR(VLOOKUP($B332,Kraftvärmeprod!$B$1:$BX$550,MATCH(Q$2,Kraftvärmeprod!$B$1:$VX$1,0),FALSE)/1,0)-IFERROR(VLOOKUP($B332,'Slutlig allokering kvv'!$B$2:$BX$550,MATCH(Q$2,'Slutlig allokering kvv'!$B$1:$BX$1,0),FALSE)/1,0))</f>
        <v/>
      </c>
      <c r="R332" t="str">
        <f>IF($D332="","",IFERROR(VLOOKUP($B332,Kraftvärmeprod!$B$1:$BX$550,MATCH(R$2,Kraftvärmeprod!$B$1:$VX$1,0),FALSE)/1,0)-IFERROR(VLOOKUP($B332,'Slutlig allokering kvv'!$B$2:$BX$550,MATCH(R$2,'Slutlig allokering kvv'!$B$1:$BX$1,0),FALSE)/1,0))</f>
        <v/>
      </c>
      <c r="S332" t="str">
        <f>IF($D332="","",IFERROR(VLOOKUP($B332,Kraftvärmeprod!$B$1:$BX$550,MATCH(S$2,Kraftvärmeprod!$B$1:$VX$1,0),FALSE)/1,0)-IFERROR(VLOOKUP($B332,'Slutlig allokering kvv'!$B$2:$BX$550,MATCH(S$2,'Slutlig allokering kvv'!$B$1:$BX$1,0),FALSE)/1,0))</f>
        <v/>
      </c>
      <c r="T332" t="str">
        <f>IF($D332="","",IFERROR(VLOOKUP($B332,Kraftvärmeprod!$B$1:$BX$550,MATCH(T$2,Kraftvärmeprod!$B$1:$VX$1,0),FALSE)/1,0)-IFERROR(VLOOKUP($B332,'Slutlig allokering kvv'!$B$2:$BX$550,MATCH(T$2,'Slutlig allokering kvv'!$B$1:$BX$1,0),FALSE)/1,0))</f>
        <v/>
      </c>
      <c r="U332" t="str">
        <f>IF($D332="","",IFERROR(VLOOKUP($B332,Kraftvärmeprod!$B$1:$BX$550,MATCH(U$2,Kraftvärmeprod!$B$1:$VX$1,0),FALSE)/1,0)-IFERROR(VLOOKUP($B332,'Slutlig allokering kvv'!$B$2:$BX$550,MATCH(U$2,'Slutlig allokering kvv'!$B$1:$BX$1,0),FALSE)/1,0))</f>
        <v/>
      </c>
      <c r="V332" t="str">
        <f>IF($D332="","",IFERROR(VLOOKUP($B332,Kraftvärmeprod!$B$1:$BX$550,MATCH(V$2,Kraftvärmeprod!$B$1:$VX$1,0),FALSE)/1,0)-IFERROR(VLOOKUP($B332,'Slutlig allokering kvv'!$B$2:$BX$550,MATCH(V$2,'Slutlig allokering kvv'!$B$1:$BX$1,0),FALSE)/1,0))</f>
        <v/>
      </c>
      <c r="W332" t="str">
        <f>IF($D332="","",IFERROR(VLOOKUP($B332,Kraftvärmeprod!$B$1:$BX$550,MATCH(W$2,Kraftvärmeprod!$B$1:$VX$1,0),FALSE)/1,0)-IFERROR(VLOOKUP($B332,'Slutlig allokering kvv'!$B$2:$BX$550,MATCH(W$2,'Slutlig allokering kvv'!$B$1:$BX$1,0),FALSE)/1,0))</f>
        <v/>
      </c>
      <c r="X332" t="str">
        <f>IF($D332="","",IFERROR(VLOOKUP($B332,Kraftvärmeprod!$B$1:$BX$550,MATCH(X$2,Kraftvärmeprod!$B$1:$VX$1,0),FALSE)/1,0)-IFERROR(VLOOKUP($B332,'Slutlig allokering kvv'!$B$2:$BX$550,MATCH(X$2,'Slutlig allokering kvv'!$B$1:$BX$1,0),FALSE)/1,0))</f>
        <v/>
      </c>
      <c r="Y332" t="str">
        <f>IF($D332="","",IFERROR(VLOOKUP($B332,Kraftvärmeprod!$B$1:$BX$550,MATCH(Y$2,Kraftvärmeprod!$B$1:$VX$1,0),FALSE)/1,0)-IFERROR(VLOOKUP($B332,'Slutlig allokering kvv'!$B$2:$BX$550,MATCH(Y$2,'Slutlig allokering kvv'!$B$1:$BX$1,0),FALSE)/1,0))</f>
        <v/>
      </c>
      <c r="Z332" t="str">
        <f>IF($D332="","",IFERROR(VLOOKUP($B332,Kraftvärmeprod!$B$1:$BX$550,MATCH(Z$2,Kraftvärmeprod!$B$1:$VX$1,0),FALSE)/1,0)-IFERROR(VLOOKUP($B332,'Slutlig allokering kvv'!$B$2:$BX$550,MATCH(Z$2,'Slutlig allokering kvv'!$B$1:$BX$1,0),FALSE)/1,0))</f>
        <v/>
      </c>
      <c r="AA332" t="str">
        <f>IF($D332="","",IFERROR(VLOOKUP($B332,Kraftvärmeprod!$B$1:$BX$550,MATCH(AA$2,Kraftvärmeprod!$B$1:$VX$1,0),FALSE)/1,0)-IFERROR(VLOOKUP($B332,'Slutlig allokering kvv'!$B$2:$BX$550,MATCH(AA$2,'Slutlig allokering kvv'!$B$1:$BX$1,0),FALSE)/1,0))</f>
        <v/>
      </c>
      <c r="AB332" t="str">
        <f>IF($D332="","",IFERROR(VLOOKUP($B332,Kraftvärmeprod!$B$1:$BX$550,MATCH(AB$2,Kraftvärmeprod!$B$1:$VX$1,0),FALSE)/1,0)-IFERROR(VLOOKUP($B332,'Slutlig allokering kvv'!$B$2:$BX$550,MATCH(AB$2,'Slutlig allokering kvv'!$B$1:$BX$1,0),FALSE)/1,0))</f>
        <v/>
      </c>
      <c r="AC332" t="str">
        <f>IF($D332="","",IFERROR(VLOOKUP($B332,Kraftvärmeprod!$B$1:$BX$550,MATCH(AC$2,Kraftvärmeprod!$B$1:$VX$1,0),FALSE)/1,0)-IFERROR(VLOOKUP($B332,'Slutlig allokering kvv'!$B$2:$BX$550,MATCH(AC$2,'Slutlig allokering kvv'!$B$1:$BX$1,0),FALSE)/1,0))</f>
        <v/>
      </c>
      <c r="AD332" t="str">
        <f>IF($D332="","",IFERROR(VLOOKUP($B332,Kraftvärmeprod!$B$1:$BX$550,MATCH(AD$2,Kraftvärmeprod!$B$1:$VX$1,0),FALSE)/1,0)-IFERROR(VLOOKUP($B332,'Slutlig allokering kvv'!$B$2:$BX$550,MATCH(AD$2,'Slutlig allokering kvv'!$B$1:$BX$1,0),FALSE)/1,0))</f>
        <v/>
      </c>
      <c r="AE332" t="str">
        <f>IF($D332="","",IFERROR(VLOOKUP($B332,Miljö!$B$1:$E$550,MATCH("Hjälpel kraftvärme (GWh)",Miljö!$B$1:$E$1,0),FALSE)/1,0)-IFERROR(VLOOKUP($B332,'Slutlig allokering kvv'!$B$2:$BX$549,MATCH(AE$2,'Slutlig allokering kvv'!$B$1:$BX$1,0),FALSE)/1,0))</f>
        <v/>
      </c>
      <c r="AI332" s="274">
        <f t="shared" si="20"/>
        <v>0</v>
      </c>
      <c r="AK332">
        <f>IFERROR(VLOOKUP($B332,'Slutlig allokering kvv'!$B$2:$AX$549,MATCH("Summa slutlig allokerad tillförd energi (utan hjälpel och rökgaskondensering):",'Slutlig allokering kvv'!$B$1:$AX$1,0),FALSE)/1,"")</f>
        <v>0</v>
      </c>
      <c r="AM332" s="275" t="str">
        <f>IFERROR(1-VLOOKUP($B332,'Slutlig allokering kvv'!$B$2:$AX$549,MATCH("Andel av bränsle i kvv som allokerats till värme, exklusive rökgaskondensering och hjälpel",'Slutlig allokering kvv'!$B$1:$AX$1,0),FALSE),"")</f>
        <v/>
      </c>
      <c r="AO332" s="115" t="str">
        <f t="shared" si="21"/>
        <v/>
      </c>
      <c r="AP332" s="276" t="str">
        <f t="shared" si="22"/>
        <v/>
      </c>
      <c r="AR332" s="115" t="str">
        <f t="shared" si="23"/>
        <v/>
      </c>
    </row>
    <row r="333" spans="1:44">
      <c r="A333" t="s">
        <v>526</v>
      </c>
      <c r="B333" t="s">
        <v>529</v>
      </c>
      <c r="C333" t="str">
        <f>IFERROR(VLOOKUP($B333,Kraftvärmeprod!$B$1:$AH$479,MATCH(C$2,Kraftvärmeprod!$B$1:$AG$1,0),FALSE)/1,"")</f>
        <v/>
      </c>
      <c r="D333" t="str">
        <f>IFERROR(VLOOKUP($B333,Kraftvärmeprod!$B$1:$AH$479,MATCH(D$2,Kraftvärmeprod!$B$1:$AG$1,0),FALSE)/1,"")</f>
        <v/>
      </c>
      <c r="F333" t="str">
        <f>IF($D333="","",IFERROR(VLOOKUP($B333,Kraftvärmeprod!$B$1:$BX$550,MATCH(F$2,Kraftvärmeprod!$B$1:$VX$1,0),FALSE)/1,0)-IFERROR(VLOOKUP($B333,'Slutlig allokering kvv'!$B$2:$BX$550,MATCH(F$2,'Slutlig allokering kvv'!$B$1:$BX$1,0),FALSE)/1,0))</f>
        <v/>
      </c>
      <c r="G333" t="str">
        <f>IF($D333="","",IFERROR(VLOOKUP($B333,Kraftvärmeprod!$B$1:$BX$550,MATCH(G$2,Kraftvärmeprod!$B$1:$VX$1,0),FALSE)/1,0)-IFERROR(VLOOKUP($B333,'Slutlig allokering kvv'!$B$2:$BX$550,MATCH(G$2,'Slutlig allokering kvv'!$B$1:$BX$1,0),FALSE)/1,0))</f>
        <v/>
      </c>
      <c r="H333" t="str">
        <f>IF($D333="","",IFERROR(VLOOKUP($B333,Kraftvärmeprod!$B$1:$BX$550,MATCH(H$2,Kraftvärmeprod!$B$1:$VX$1,0),FALSE)/1,0)-IFERROR(VLOOKUP($B333,'Slutlig allokering kvv'!$B$2:$BX$550,MATCH(H$2,'Slutlig allokering kvv'!$B$1:$BX$1,0),FALSE)/1,0))</f>
        <v/>
      </c>
      <c r="I333" t="str">
        <f>IF($D333="","",IFERROR(VLOOKUP($B333,Kraftvärmeprod!$B$1:$BX$550,MATCH(I$2,Kraftvärmeprod!$B$1:$VX$1,0),FALSE)/1,0)-IFERROR(VLOOKUP($B333,'Slutlig allokering kvv'!$B$2:$BX$550,MATCH(I$2,'Slutlig allokering kvv'!$B$1:$BX$1,0),FALSE)/1,0))</f>
        <v/>
      </c>
      <c r="J333" t="str">
        <f>IF($D333="","",IFERROR(VLOOKUP($B333,Kraftvärmeprod!$B$1:$BX$550,MATCH(J$2,Kraftvärmeprod!$B$1:$VX$1,0),FALSE)/1,0)-IFERROR(VLOOKUP($B333,'Slutlig allokering kvv'!$B$2:$BX$550,MATCH(J$2,'Slutlig allokering kvv'!$B$1:$BX$1,0),FALSE)/1,0))</f>
        <v/>
      </c>
      <c r="K333" t="str">
        <f>IF($D333="","",IFERROR(VLOOKUP($B333,Kraftvärmeprod!$B$1:$BX$550,MATCH(K$2,Kraftvärmeprod!$B$1:$VX$1,0),FALSE)/1,0)-IFERROR(VLOOKUP($B333,'Slutlig allokering kvv'!$B$2:$BX$550,MATCH(K$2,'Slutlig allokering kvv'!$B$1:$BX$1,0),FALSE)/1,0))</f>
        <v/>
      </c>
      <c r="L333" t="str">
        <f>IF($D333="","",IFERROR(VLOOKUP($B333,Kraftvärmeprod!$B$1:$BX$550,MATCH(L$2,Kraftvärmeprod!$B$1:$VX$1,0),FALSE)/1,0)-IFERROR(VLOOKUP($B333,'Slutlig allokering kvv'!$B$2:$BX$550,MATCH(L$2,'Slutlig allokering kvv'!$B$1:$BX$1,0),FALSE)/1,0))</f>
        <v/>
      </c>
      <c r="M333" t="str">
        <f>IF($D333="","",IFERROR(VLOOKUP($B333,Kraftvärmeprod!$B$1:$BX$550,MATCH(M$2,Kraftvärmeprod!$B$1:$VX$1,0),FALSE)/1,0)-IFERROR(VLOOKUP($B333,'Slutlig allokering kvv'!$B$2:$BX$550,MATCH(M$2,'Slutlig allokering kvv'!$B$1:$BX$1,0),FALSE)/1,0))</f>
        <v/>
      </c>
      <c r="N333" t="str">
        <f>IF($D333="","",IFERROR(VLOOKUP($B333,Kraftvärmeprod!$B$1:$BX$550,MATCH(N$2,Kraftvärmeprod!$B$1:$VX$1,0),FALSE)/1,0)-IFERROR(VLOOKUP($B333,'Slutlig allokering kvv'!$B$2:$BX$550,MATCH(N$2,'Slutlig allokering kvv'!$B$1:$BX$1,0),FALSE)/1,0))</f>
        <v/>
      </c>
      <c r="O333" t="str">
        <f>IF($D333="","",IFERROR(VLOOKUP($B333,Kraftvärmeprod!$B$1:$BX$550,MATCH(O$2,Kraftvärmeprod!$B$1:$VX$1,0),FALSE)/1,0)-IFERROR(VLOOKUP($B333,'Slutlig allokering kvv'!$B$2:$BX$550,MATCH(O$2,'Slutlig allokering kvv'!$B$1:$BX$1,0),FALSE)/1,0))</f>
        <v/>
      </c>
      <c r="P333" t="str">
        <f>IF($D333="","",IFERROR(VLOOKUP($B333,Kraftvärmeprod!$B$1:$BX$550,MATCH(P$2,Kraftvärmeprod!$B$1:$VX$1,0),FALSE)/1,0)-IFERROR(VLOOKUP($B333,'Slutlig allokering kvv'!$B$2:$BX$550,MATCH(P$2,'Slutlig allokering kvv'!$B$1:$BX$1,0),FALSE)/1,0))</f>
        <v/>
      </c>
      <c r="Q333" t="str">
        <f>IF($D333="","",IFERROR(VLOOKUP($B333,Kraftvärmeprod!$B$1:$BX$550,MATCH(Q$2,Kraftvärmeprod!$B$1:$VX$1,0),FALSE)/1,0)-IFERROR(VLOOKUP($B333,'Slutlig allokering kvv'!$B$2:$BX$550,MATCH(Q$2,'Slutlig allokering kvv'!$B$1:$BX$1,0),FALSE)/1,0))</f>
        <v/>
      </c>
      <c r="R333" t="str">
        <f>IF($D333="","",IFERROR(VLOOKUP($B333,Kraftvärmeprod!$B$1:$BX$550,MATCH(R$2,Kraftvärmeprod!$B$1:$VX$1,0),FALSE)/1,0)-IFERROR(VLOOKUP($B333,'Slutlig allokering kvv'!$B$2:$BX$550,MATCH(R$2,'Slutlig allokering kvv'!$B$1:$BX$1,0),FALSE)/1,0))</f>
        <v/>
      </c>
      <c r="S333" t="str">
        <f>IF($D333="","",IFERROR(VLOOKUP($B333,Kraftvärmeprod!$B$1:$BX$550,MATCH(S$2,Kraftvärmeprod!$B$1:$VX$1,0),FALSE)/1,0)-IFERROR(VLOOKUP($B333,'Slutlig allokering kvv'!$B$2:$BX$550,MATCH(S$2,'Slutlig allokering kvv'!$B$1:$BX$1,0),FALSE)/1,0))</f>
        <v/>
      </c>
      <c r="T333" t="str">
        <f>IF($D333="","",IFERROR(VLOOKUP($B333,Kraftvärmeprod!$B$1:$BX$550,MATCH(T$2,Kraftvärmeprod!$B$1:$VX$1,0),FALSE)/1,0)-IFERROR(VLOOKUP($B333,'Slutlig allokering kvv'!$B$2:$BX$550,MATCH(T$2,'Slutlig allokering kvv'!$B$1:$BX$1,0),FALSE)/1,0))</f>
        <v/>
      </c>
      <c r="U333" t="str">
        <f>IF($D333="","",IFERROR(VLOOKUP($B333,Kraftvärmeprod!$B$1:$BX$550,MATCH(U$2,Kraftvärmeprod!$B$1:$VX$1,0),FALSE)/1,0)-IFERROR(VLOOKUP($B333,'Slutlig allokering kvv'!$B$2:$BX$550,MATCH(U$2,'Slutlig allokering kvv'!$B$1:$BX$1,0),FALSE)/1,0))</f>
        <v/>
      </c>
      <c r="V333" t="str">
        <f>IF($D333="","",IFERROR(VLOOKUP($B333,Kraftvärmeprod!$B$1:$BX$550,MATCH(V$2,Kraftvärmeprod!$B$1:$VX$1,0),FALSE)/1,0)-IFERROR(VLOOKUP($B333,'Slutlig allokering kvv'!$B$2:$BX$550,MATCH(V$2,'Slutlig allokering kvv'!$B$1:$BX$1,0),FALSE)/1,0))</f>
        <v/>
      </c>
      <c r="W333" t="str">
        <f>IF($D333="","",IFERROR(VLOOKUP($B333,Kraftvärmeprod!$B$1:$BX$550,MATCH(W$2,Kraftvärmeprod!$B$1:$VX$1,0),FALSE)/1,0)-IFERROR(VLOOKUP($B333,'Slutlig allokering kvv'!$B$2:$BX$550,MATCH(W$2,'Slutlig allokering kvv'!$B$1:$BX$1,0),FALSE)/1,0))</f>
        <v/>
      </c>
      <c r="X333" t="str">
        <f>IF($D333="","",IFERROR(VLOOKUP($B333,Kraftvärmeprod!$B$1:$BX$550,MATCH(X$2,Kraftvärmeprod!$B$1:$VX$1,0),FALSE)/1,0)-IFERROR(VLOOKUP($B333,'Slutlig allokering kvv'!$B$2:$BX$550,MATCH(X$2,'Slutlig allokering kvv'!$B$1:$BX$1,0),FALSE)/1,0))</f>
        <v/>
      </c>
      <c r="Y333" t="str">
        <f>IF($D333="","",IFERROR(VLOOKUP($B333,Kraftvärmeprod!$B$1:$BX$550,MATCH(Y$2,Kraftvärmeprod!$B$1:$VX$1,0),FALSE)/1,0)-IFERROR(VLOOKUP($B333,'Slutlig allokering kvv'!$B$2:$BX$550,MATCH(Y$2,'Slutlig allokering kvv'!$B$1:$BX$1,0),FALSE)/1,0))</f>
        <v/>
      </c>
      <c r="Z333" t="str">
        <f>IF($D333="","",IFERROR(VLOOKUP($B333,Kraftvärmeprod!$B$1:$BX$550,MATCH(Z$2,Kraftvärmeprod!$B$1:$VX$1,0),FALSE)/1,0)-IFERROR(VLOOKUP($B333,'Slutlig allokering kvv'!$B$2:$BX$550,MATCH(Z$2,'Slutlig allokering kvv'!$B$1:$BX$1,0),FALSE)/1,0))</f>
        <v/>
      </c>
      <c r="AA333" t="str">
        <f>IF($D333="","",IFERROR(VLOOKUP($B333,Kraftvärmeprod!$B$1:$BX$550,MATCH(AA$2,Kraftvärmeprod!$B$1:$VX$1,0),FALSE)/1,0)-IFERROR(VLOOKUP($B333,'Slutlig allokering kvv'!$B$2:$BX$550,MATCH(AA$2,'Slutlig allokering kvv'!$B$1:$BX$1,0),FALSE)/1,0))</f>
        <v/>
      </c>
      <c r="AB333" t="str">
        <f>IF($D333="","",IFERROR(VLOOKUP($B333,Kraftvärmeprod!$B$1:$BX$550,MATCH(AB$2,Kraftvärmeprod!$B$1:$VX$1,0),FALSE)/1,0)-IFERROR(VLOOKUP($B333,'Slutlig allokering kvv'!$B$2:$BX$550,MATCH(AB$2,'Slutlig allokering kvv'!$B$1:$BX$1,0),FALSE)/1,0))</f>
        <v/>
      </c>
      <c r="AC333" t="str">
        <f>IF($D333="","",IFERROR(VLOOKUP($B333,Kraftvärmeprod!$B$1:$BX$550,MATCH(AC$2,Kraftvärmeprod!$B$1:$VX$1,0),FALSE)/1,0)-IFERROR(VLOOKUP($B333,'Slutlig allokering kvv'!$B$2:$BX$550,MATCH(AC$2,'Slutlig allokering kvv'!$B$1:$BX$1,0),FALSE)/1,0))</f>
        <v/>
      </c>
      <c r="AD333" t="str">
        <f>IF($D333="","",IFERROR(VLOOKUP($B333,Kraftvärmeprod!$B$1:$BX$550,MATCH(AD$2,Kraftvärmeprod!$B$1:$VX$1,0),FALSE)/1,0)-IFERROR(VLOOKUP($B333,'Slutlig allokering kvv'!$B$2:$BX$550,MATCH(AD$2,'Slutlig allokering kvv'!$B$1:$BX$1,0),FALSE)/1,0))</f>
        <v/>
      </c>
      <c r="AE333" t="str">
        <f>IF($D333="","",IFERROR(VLOOKUP($B333,Miljö!$B$1:$E$550,MATCH("Hjälpel kraftvärme (GWh)",Miljö!$B$1:$E$1,0),FALSE)/1,0)-IFERROR(VLOOKUP($B333,'Slutlig allokering kvv'!$B$2:$BX$549,MATCH(AE$2,'Slutlig allokering kvv'!$B$1:$BX$1,0),FALSE)/1,0))</f>
        <v/>
      </c>
      <c r="AI333" s="274">
        <f t="shared" si="20"/>
        <v>0</v>
      </c>
      <c r="AK333">
        <f>IFERROR(VLOOKUP($B333,'Slutlig allokering kvv'!$B$2:$AX$549,MATCH("Summa slutlig allokerad tillförd energi (utan hjälpel och rökgaskondensering):",'Slutlig allokering kvv'!$B$1:$AX$1,0),FALSE)/1,"")</f>
        <v>0</v>
      </c>
      <c r="AM333" s="275" t="str">
        <f>IFERROR(1-VLOOKUP($B333,'Slutlig allokering kvv'!$B$2:$AX$549,MATCH("Andel av bränsle i kvv som allokerats till värme, exklusive rökgaskondensering och hjälpel",'Slutlig allokering kvv'!$B$1:$AX$1,0),FALSE),"")</f>
        <v/>
      </c>
      <c r="AO333" s="115" t="str">
        <f t="shared" si="21"/>
        <v/>
      </c>
      <c r="AP333" s="276" t="str">
        <f t="shared" si="22"/>
        <v/>
      </c>
      <c r="AR333" s="115" t="str">
        <f t="shared" si="23"/>
        <v/>
      </c>
    </row>
    <row r="334" spans="1:44">
      <c r="A334" t="s">
        <v>526</v>
      </c>
      <c r="B334" t="s">
        <v>530</v>
      </c>
      <c r="C334" t="str">
        <f>IFERROR(VLOOKUP($B334,Kraftvärmeprod!$B$1:$AH$479,MATCH(C$2,Kraftvärmeprod!$B$1:$AG$1,0),FALSE)/1,"")</f>
        <v/>
      </c>
      <c r="D334" t="str">
        <f>IFERROR(VLOOKUP($B334,Kraftvärmeprod!$B$1:$AH$479,MATCH(D$2,Kraftvärmeprod!$B$1:$AG$1,0),FALSE)/1,"")</f>
        <v/>
      </c>
      <c r="F334" t="str">
        <f>IF($D334="","",IFERROR(VLOOKUP($B334,Kraftvärmeprod!$B$1:$BX$550,MATCH(F$2,Kraftvärmeprod!$B$1:$VX$1,0),FALSE)/1,0)-IFERROR(VLOOKUP($B334,'Slutlig allokering kvv'!$B$2:$BX$550,MATCH(F$2,'Slutlig allokering kvv'!$B$1:$BX$1,0),FALSE)/1,0))</f>
        <v/>
      </c>
      <c r="G334" t="str">
        <f>IF($D334="","",IFERROR(VLOOKUP($B334,Kraftvärmeprod!$B$1:$BX$550,MATCH(G$2,Kraftvärmeprod!$B$1:$VX$1,0),FALSE)/1,0)-IFERROR(VLOOKUP($B334,'Slutlig allokering kvv'!$B$2:$BX$550,MATCH(G$2,'Slutlig allokering kvv'!$B$1:$BX$1,0),FALSE)/1,0))</f>
        <v/>
      </c>
      <c r="H334" t="str">
        <f>IF($D334="","",IFERROR(VLOOKUP($B334,Kraftvärmeprod!$B$1:$BX$550,MATCH(H$2,Kraftvärmeprod!$B$1:$VX$1,0),FALSE)/1,0)-IFERROR(VLOOKUP($B334,'Slutlig allokering kvv'!$B$2:$BX$550,MATCH(H$2,'Slutlig allokering kvv'!$B$1:$BX$1,0),FALSE)/1,0))</f>
        <v/>
      </c>
      <c r="I334" t="str">
        <f>IF($D334="","",IFERROR(VLOOKUP($B334,Kraftvärmeprod!$B$1:$BX$550,MATCH(I$2,Kraftvärmeprod!$B$1:$VX$1,0),FALSE)/1,0)-IFERROR(VLOOKUP($B334,'Slutlig allokering kvv'!$B$2:$BX$550,MATCH(I$2,'Slutlig allokering kvv'!$B$1:$BX$1,0),FALSE)/1,0))</f>
        <v/>
      </c>
      <c r="J334" t="str">
        <f>IF($D334="","",IFERROR(VLOOKUP($B334,Kraftvärmeprod!$B$1:$BX$550,MATCH(J$2,Kraftvärmeprod!$B$1:$VX$1,0),FALSE)/1,0)-IFERROR(VLOOKUP($B334,'Slutlig allokering kvv'!$B$2:$BX$550,MATCH(J$2,'Slutlig allokering kvv'!$B$1:$BX$1,0),FALSE)/1,0))</f>
        <v/>
      </c>
      <c r="K334" t="str">
        <f>IF($D334="","",IFERROR(VLOOKUP($B334,Kraftvärmeprod!$B$1:$BX$550,MATCH(K$2,Kraftvärmeprod!$B$1:$VX$1,0),FALSE)/1,0)-IFERROR(VLOOKUP($B334,'Slutlig allokering kvv'!$B$2:$BX$550,MATCH(K$2,'Slutlig allokering kvv'!$B$1:$BX$1,0),FALSE)/1,0))</f>
        <v/>
      </c>
      <c r="L334" t="str">
        <f>IF($D334="","",IFERROR(VLOOKUP($B334,Kraftvärmeprod!$B$1:$BX$550,MATCH(L$2,Kraftvärmeprod!$B$1:$VX$1,0),FALSE)/1,0)-IFERROR(VLOOKUP($B334,'Slutlig allokering kvv'!$B$2:$BX$550,MATCH(L$2,'Slutlig allokering kvv'!$B$1:$BX$1,0),FALSE)/1,0))</f>
        <v/>
      </c>
      <c r="M334" t="str">
        <f>IF($D334="","",IFERROR(VLOOKUP($B334,Kraftvärmeprod!$B$1:$BX$550,MATCH(M$2,Kraftvärmeprod!$B$1:$VX$1,0),FALSE)/1,0)-IFERROR(VLOOKUP($B334,'Slutlig allokering kvv'!$B$2:$BX$550,MATCH(M$2,'Slutlig allokering kvv'!$B$1:$BX$1,0),FALSE)/1,0))</f>
        <v/>
      </c>
      <c r="N334" t="str">
        <f>IF($D334="","",IFERROR(VLOOKUP($B334,Kraftvärmeprod!$B$1:$BX$550,MATCH(N$2,Kraftvärmeprod!$B$1:$VX$1,0),FALSE)/1,0)-IFERROR(VLOOKUP($B334,'Slutlig allokering kvv'!$B$2:$BX$550,MATCH(N$2,'Slutlig allokering kvv'!$B$1:$BX$1,0),FALSE)/1,0))</f>
        <v/>
      </c>
      <c r="O334" t="str">
        <f>IF($D334="","",IFERROR(VLOOKUP($B334,Kraftvärmeprod!$B$1:$BX$550,MATCH(O$2,Kraftvärmeprod!$B$1:$VX$1,0),FALSE)/1,0)-IFERROR(VLOOKUP($B334,'Slutlig allokering kvv'!$B$2:$BX$550,MATCH(O$2,'Slutlig allokering kvv'!$B$1:$BX$1,0),FALSE)/1,0))</f>
        <v/>
      </c>
      <c r="P334" t="str">
        <f>IF($D334="","",IFERROR(VLOOKUP($B334,Kraftvärmeprod!$B$1:$BX$550,MATCH(P$2,Kraftvärmeprod!$B$1:$VX$1,0),FALSE)/1,0)-IFERROR(VLOOKUP($B334,'Slutlig allokering kvv'!$B$2:$BX$550,MATCH(P$2,'Slutlig allokering kvv'!$B$1:$BX$1,0),FALSE)/1,0))</f>
        <v/>
      </c>
      <c r="Q334" t="str">
        <f>IF($D334="","",IFERROR(VLOOKUP($B334,Kraftvärmeprod!$B$1:$BX$550,MATCH(Q$2,Kraftvärmeprod!$B$1:$VX$1,0),FALSE)/1,0)-IFERROR(VLOOKUP($B334,'Slutlig allokering kvv'!$B$2:$BX$550,MATCH(Q$2,'Slutlig allokering kvv'!$B$1:$BX$1,0),FALSE)/1,0))</f>
        <v/>
      </c>
      <c r="R334" t="str">
        <f>IF($D334="","",IFERROR(VLOOKUP($B334,Kraftvärmeprod!$B$1:$BX$550,MATCH(R$2,Kraftvärmeprod!$B$1:$VX$1,0),FALSE)/1,0)-IFERROR(VLOOKUP($B334,'Slutlig allokering kvv'!$B$2:$BX$550,MATCH(R$2,'Slutlig allokering kvv'!$B$1:$BX$1,0),FALSE)/1,0))</f>
        <v/>
      </c>
      <c r="S334" t="str">
        <f>IF($D334="","",IFERROR(VLOOKUP($B334,Kraftvärmeprod!$B$1:$BX$550,MATCH(S$2,Kraftvärmeprod!$B$1:$VX$1,0),FALSE)/1,0)-IFERROR(VLOOKUP($B334,'Slutlig allokering kvv'!$B$2:$BX$550,MATCH(S$2,'Slutlig allokering kvv'!$B$1:$BX$1,0),FALSE)/1,0))</f>
        <v/>
      </c>
      <c r="T334" t="str">
        <f>IF($D334="","",IFERROR(VLOOKUP($B334,Kraftvärmeprod!$B$1:$BX$550,MATCH(T$2,Kraftvärmeprod!$B$1:$VX$1,0),FALSE)/1,0)-IFERROR(VLOOKUP($B334,'Slutlig allokering kvv'!$B$2:$BX$550,MATCH(T$2,'Slutlig allokering kvv'!$B$1:$BX$1,0),FALSE)/1,0))</f>
        <v/>
      </c>
      <c r="U334" t="str">
        <f>IF($D334="","",IFERROR(VLOOKUP($B334,Kraftvärmeprod!$B$1:$BX$550,MATCH(U$2,Kraftvärmeprod!$B$1:$VX$1,0),FALSE)/1,0)-IFERROR(VLOOKUP($B334,'Slutlig allokering kvv'!$B$2:$BX$550,MATCH(U$2,'Slutlig allokering kvv'!$B$1:$BX$1,0),FALSE)/1,0))</f>
        <v/>
      </c>
      <c r="V334" t="str">
        <f>IF($D334="","",IFERROR(VLOOKUP($B334,Kraftvärmeprod!$B$1:$BX$550,MATCH(V$2,Kraftvärmeprod!$B$1:$VX$1,0),FALSE)/1,0)-IFERROR(VLOOKUP($B334,'Slutlig allokering kvv'!$B$2:$BX$550,MATCH(V$2,'Slutlig allokering kvv'!$B$1:$BX$1,0),FALSE)/1,0))</f>
        <v/>
      </c>
      <c r="W334" t="str">
        <f>IF($D334="","",IFERROR(VLOOKUP($B334,Kraftvärmeprod!$B$1:$BX$550,MATCH(W$2,Kraftvärmeprod!$B$1:$VX$1,0),FALSE)/1,0)-IFERROR(VLOOKUP($B334,'Slutlig allokering kvv'!$B$2:$BX$550,MATCH(W$2,'Slutlig allokering kvv'!$B$1:$BX$1,0),FALSE)/1,0))</f>
        <v/>
      </c>
      <c r="X334" t="str">
        <f>IF($D334="","",IFERROR(VLOOKUP($B334,Kraftvärmeprod!$B$1:$BX$550,MATCH(X$2,Kraftvärmeprod!$B$1:$VX$1,0),FALSE)/1,0)-IFERROR(VLOOKUP($B334,'Slutlig allokering kvv'!$B$2:$BX$550,MATCH(X$2,'Slutlig allokering kvv'!$B$1:$BX$1,0),FALSE)/1,0))</f>
        <v/>
      </c>
      <c r="Y334" t="str">
        <f>IF($D334="","",IFERROR(VLOOKUP($B334,Kraftvärmeprod!$B$1:$BX$550,MATCH(Y$2,Kraftvärmeprod!$B$1:$VX$1,0),FALSE)/1,0)-IFERROR(VLOOKUP($B334,'Slutlig allokering kvv'!$B$2:$BX$550,MATCH(Y$2,'Slutlig allokering kvv'!$B$1:$BX$1,0),FALSE)/1,0))</f>
        <v/>
      </c>
      <c r="Z334" t="str">
        <f>IF($D334="","",IFERROR(VLOOKUP($B334,Kraftvärmeprod!$B$1:$BX$550,MATCH(Z$2,Kraftvärmeprod!$B$1:$VX$1,0),FALSE)/1,0)-IFERROR(VLOOKUP($B334,'Slutlig allokering kvv'!$B$2:$BX$550,MATCH(Z$2,'Slutlig allokering kvv'!$B$1:$BX$1,0),FALSE)/1,0))</f>
        <v/>
      </c>
      <c r="AA334" t="str">
        <f>IF($D334="","",IFERROR(VLOOKUP($B334,Kraftvärmeprod!$B$1:$BX$550,MATCH(AA$2,Kraftvärmeprod!$B$1:$VX$1,0),FALSE)/1,0)-IFERROR(VLOOKUP($B334,'Slutlig allokering kvv'!$B$2:$BX$550,MATCH(AA$2,'Slutlig allokering kvv'!$B$1:$BX$1,0),FALSE)/1,0))</f>
        <v/>
      </c>
      <c r="AB334" t="str">
        <f>IF($D334="","",IFERROR(VLOOKUP($B334,Kraftvärmeprod!$B$1:$BX$550,MATCH(AB$2,Kraftvärmeprod!$B$1:$VX$1,0),FALSE)/1,0)-IFERROR(VLOOKUP($B334,'Slutlig allokering kvv'!$B$2:$BX$550,MATCH(AB$2,'Slutlig allokering kvv'!$B$1:$BX$1,0),FALSE)/1,0))</f>
        <v/>
      </c>
      <c r="AC334" t="str">
        <f>IF($D334="","",IFERROR(VLOOKUP($B334,Kraftvärmeprod!$B$1:$BX$550,MATCH(AC$2,Kraftvärmeprod!$B$1:$VX$1,0),FALSE)/1,0)-IFERROR(VLOOKUP($B334,'Slutlig allokering kvv'!$B$2:$BX$550,MATCH(AC$2,'Slutlig allokering kvv'!$B$1:$BX$1,0),FALSE)/1,0))</f>
        <v/>
      </c>
      <c r="AD334" t="str">
        <f>IF($D334="","",IFERROR(VLOOKUP($B334,Kraftvärmeprod!$B$1:$BX$550,MATCH(AD$2,Kraftvärmeprod!$B$1:$VX$1,0),FALSE)/1,0)-IFERROR(VLOOKUP($B334,'Slutlig allokering kvv'!$B$2:$BX$550,MATCH(AD$2,'Slutlig allokering kvv'!$B$1:$BX$1,0),FALSE)/1,0))</f>
        <v/>
      </c>
      <c r="AE334" t="str">
        <f>IF($D334="","",IFERROR(VLOOKUP($B334,Miljö!$B$1:$E$550,MATCH("Hjälpel kraftvärme (GWh)",Miljö!$B$1:$E$1,0),FALSE)/1,0)-IFERROR(VLOOKUP($B334,'Slutlig allokering kvv'!$B$2:$BX$549,MATCH(AE$2,'Slutlig allokering kvv'!$B$1:$BX$1,0),FALSE)/1,0))</f>
        <v/>
      </c>
      <c r="AI334" s="274">
        <f t="shared" si="20"/>
        <v>0</v>
      </c>
      <c r="AK334">
        <f>IFERROR(VLOOKUP($B334,'Slutlig allokering kvv'!$B$2:$AX$549,MATCH("Summa slutlig allokerad tillförd energi (utan hjälpel och rökgaskondensering):",'Slutlig allokering kvv'!$B$1:$AX$1,0),FALSE)/1,"")</f>
        <v>0</v>
      </c>
      <c r="AM334" s="275" t="str">
        <f>IFERROR(1-VLOOKUP($B334,'Slutlig allokering kvv'!$B$2:$AX$549,MATCH("Andel av bränsle i kvv som allokerats till värme, exklusive rökgaskondensering och hjälpel",'Slutlig allokering kvv'!$B$1:$AX$1,0),FALSE),"")</f>
        <v/>
      </c>
      <c r="AO334" s="115" t="str">
        <f t="shared" si="21"/>
        <v/>
      </c>
      <c r="AP334" s="276" t="str">
        <f t="shared" si="22"/>
        <v/>
      </c>
      <c r="AR334" s="115" t="str">
        <f t="shared" si="23"/>
        <v/>
      </c>
    </row>
    <row r="335" spans="1:44">
      <c r="A335" t="s">
        <v>531</v>
      </c>
      <c r="B335" t="s">
        <v>532</v>
      </c>
      <c r="C335" t="str">
        <f>IFERROR(VLOOKUP($B335,Kraftvärmeprod!$B$1:$AH$479,MATCH(C$2,Kraftvärmeprod!$B$1:$AG$1,0),FALSE)/1,"")</f>
        <v/>
      </c>
      <c r="D335" t="str">
        <f>IFERROR(VLOOKUP($B335,Kraftvärmeprod!$B$1:$AH$479,MATCH(D$2,Kraftvärmeprod!$B$1:$AG$1,0),FALSE)/1,"")</f>
        <v/>
      </c>
      <c r="F335" t="str">
        <f>IF($D335="","",IFERROR(VLOOKUP($B335,Kraftvärmeprod!$B$1:$BX$550,MATCH(F$2,Kraftvärmeprod!$B$1:$VX$1,0),FALSE)/1,0)-IFERROR(VLOOKUP($B335,'Slutlig allokering kvv'!$B$2:$BX$550,MATCH(F$2,'Slutlig allokering kvv'!$B$1:$BX$1,0),FALSE)/1,0))</f>
        <v/>
      </c>
      <c r="G335" t="str">
        <f>IF($D335="","",IFERROR(VLOOKUP($B335,Kraftvärmeprod!$B$1:$BX$550,MATCH(G$2,Kraftvärmeprod!$B$1:$VX$1,0),FALSE)/1,0)-IFERROR(VLOOKUP($B335,'Slutlig allokering kvv'!$B$2:$BX$550,MATCH(G$2,'Slutlig allokering kvv'!$B$1:$BX$1,0),FALSE)/1,0))</f>
        <v/>
      </c>
      <c r="H335" t="str">
        <f>IF($D335="","",IFERROR(VLOOKUP($B335,Kraftvärmeprod!$B$1:$BX$550,MATCH(H$2,Kraftvärmeprod!$B$1:$VX$1,0),FALSE)/1,0)-IFERROR(VLOOKUP($B335,'Slutlig allokering kvv'!$B$2:$BX$550,MATCH(H$2,'Slutlig allokering kvv'!$B$1:$BX$1,0),FALSE)/1,0))</f>
        <v/>
      </c>
      <c r="I335" t="str">
        <f>IF($D335="","",IFERROR(VLOOKUP($B335,Kraftvärmeprod!$B$1:$BX$550,MATCH(I$2,Kraftvärmeprod!$B$1:$VX$1,0),FALSE)/1,0)-IFERROR(VLOOKUP($B335,'Slutlig allokering kvv'!$B$2:$BX$550,MATCH(I$2,'Slutlig allokering kvv'!$B$1:$BX$1,0),FALSE)/1,0))</f>
        <v/>
      </c>
      <c r="J335" t="str">
        <f>IF($D335="","",IFERROR(VLOOKUP($B335,Kraftvärmeprod!$B$1:$BX$550,MATCH(J$2,Kraftvärmeprod!$B$1:$VX$1,0),FALSE)/1,0)-IFERROR(VLOOKUP($B335,'Slutlig allokering kvv'!$B$2:$BX$550,MATCH(J$2,'Slutlig allokering kvv'!$B$1:$BX$1,0),FALSE)/1,0))</f>
        <v/>
      </c>
      <c r="K335" t="str">
        <f>IF($D335="","",IFERROR(VLOOKUP($B335,Kraftvärmeprod!$B$1:$BX$550,MATCH(K$2,Kraftvärmeprod!$B$1:$VX$1,0),FALSE)/1,0)-IFERROR(VLOOKUP($B335,'Slutlig allokering kvv'!$B$2:$BX$550,MATCH(K$2,'Slutlig allokering kvv'!$B$1:$BX$1,0),FALSE)/1,0))</f>
        <v/>
      </c>
      <c r="L335" t="str">
        <f>IF($D335="","",IFERROR(VLOOKUP($B335,Kraftvärmeprod!$B$1:$BX$550,MATCH(L$2,Kraftvärmeprod!$B$1:$VX$1,0),FALSE)/1,0)-IFERROR(VLOOKUP($B335,'Slutlig allokering kvv'!$B$2:$BX$550,MATCH(L$2,'Slutlig allokering kvv'!$B$1:$BX$1,0),FALSE)/1,0))</f>
        <v/>
      </c>
      <c r="M335" t="str">
        <f>IF($D335="","",IFERROR(VLOOKUP($B335,Kraftvärmeprod!$B$1:$BX$550,MATCH(M$2,Kraftvärmeprod!$B$1:$VX$1,0),FALSE)/1,0)-IFERROR(VLOOKUP($B335,'Slutlig allokering kvv'!$B$2:$BX$550,MATCH(M$2,'Slutlig allokering kvv'!$B$1:$BX$1,0),FALSE)/1,0))</f>
        <v/>
      </c>
      <c r="N335" t="str">
        <f>IF($D335="","",IFERROR(VLOOKUP($B335,Kraftvärmeprod!$B$1:$BX$550,MATCH(N$2,Kraftvärmeprod!$B$1:$VX$1,0),FALSE)/1,0)-IFERROR(VLOOKUP($B335,'Slutlig allokering kvv'!$B$2:$BX$550,MATCH(N$2,'Slutlig allokering kvv'!$B$1:$BX$1,0),FALSE)/1,0))</f>
        <v/>
      </c>
      <c r="O335" t="str">
        <f>IF($D335="","",IFERROR(VLOOKUP($B335,Kraftvärmeprod!$B$1:$BX$550,MATCH(O$2,Kraftvärmeprod!$B$1:$VX$1,0),FALSE)/1,0)-IFERROR(VLOOKUP($B335,'Slutlig allokering kvv'!$B$2:$BX$550,MATCH(O$2,'Slutlig allokering kvv'!$B$1:$BX$1,0),FALSE)/1,0))</f>
        <v/>
      </c>
      <c r="P335" t="str">
        <f>IF($D335="","",IFERROR(VLOOKUP($B335,Kraftvärmeprod!$B$1:$BX$550,MATCH(P$2,Kraftvärmeprod!$B$1:$VX$1,0),FALSE)/1,0)-IFERROR(VLOOKUP($B335,'Slutlig allokering kvv'!$B$2:$BX$550,MATCH(P$2,'Slutlig allokering kvv'!$B$1:$BX$1,0),FALSE)/1,0))</f>
        <v/>
      </c>
      <c r="Q335" t="str">
        <f>IF($D335="","",IFERROR(VLOOKUP($B335,Kraftvärmeprod!$B$1:$BX$550,MATCH(Q$2,Kraftvärmeprod!$B$1:$VX$1,0),FALSE)/1,0)-IFERROR(VLOOKUP($B335,'Slutlig allokering kvv'!$B$2:$BX$550,MATCH(Q$2,'Slutlig allokering kvv'!$B$1:$BX$1,0),FALSE)/1,0))</f>
        <v/>
      </c>
      <c r="R335" t="str">
        <f>IF($D335="","",IFERROR(VLOOKUP($B335,Kraftvärmeprod!$B$1:$BX$550,MATCH(R$2,Kraftvärmeprod!$B$1:$VX$1,0),FALSE)/1,0)-IFERROR(VLOOKUP($B335,'Slutlig allokering kvv'!$B$2:$BX$550,MATCH(R$2,'Slutlig allokering kvv'!$B$1:$BX$1,0),FALSE)/1,0))</f>
        <v/>
      </c>
      <c r="S335" t="str">
        <f>IF($D335="","",IFERROR(VLOOKUP($B335,Kraftvärmeprod!$B$1:$BX$550,MATCH(S$2,Kraftvärmeprod!$B$1:$VX$1,0),FALSE)/1,0)-IFERROR(VLOOKUP($B335,'Slutlig allokering kvv'!$B$2:$BX$550,MATCH(S$2,'Slutlig allokering kvv'!$B$1:$BX$1,0),FALSE)/1,0))</f>
        <v/>
      </c>
      <c r="T335" t="str">
        <f>IF($D335="","",IFERROR(VLOOKUP($B335,Kraftvärmeprod!$B$1:$BX$550,MATCH(T$2,Kraftvärmeprod!$B$1:$VX$1,0),FALSE)/1,0)-IFERROR(VLOOKUP($B335,'Slutlig allokering kvv'!$B$2:$BX$550,MATCH(T$2,'Slutlig allokering kvv'!$B$1:$BX$1,0),FALSE)/1,0))</f>
        <v/>
      </c>
      <c r="U335" t="str">
        <f>IF($D335="","",IFERROR(VLOOKUP($B335,Kraftvärmeprod!$B$1:$BX$550,MATCH(U$2,Kraftvärmeprod!$B$1:$VX$1,0),FALSE)/1,0)-IFERROR(VLOOKUP($B335,'Slutlig allokering kvv'!$B$2:$BX$550,MATCH(U$2,'Slutlig allokering kvv'!$B$1:$BX$1,0),FALSE)/1,0))</f>
        <v/>
      </c>
      <c r="V335" t="str">
        <f>IF($D335="","",IFERROR(VLOOKUP($B335,Kraftvärmeprod!$B$1:$BX$550,MATCH(V$2,Kraftvärmeprod!$B$1:$VX$1,0),FALSE)/1,0)-IFERROR(VLOOKUP($B335,'Slutlig allokering kvv'!$B$2:$BX$550,MATCH(V$2,'Slutlig allokering kvv'!$B$1:$BX$1,0),FALSE)/1,0))</f>
        <v/>
      </c>
      <c r="W335" t="str">
        <f>IF($D335="","",IFERROR(VLOOKUP($B335,Kraftvärmeprod!$B$1:$BX$550,MATCH(W$2,Kraftvärmeprod!$B$1:$VX$1,0),FALSE)/1,0)-IFERROR(VLOOKUP($B335,'Slutlig allokering kvv'!$B$2:$BX$550,MATCH(W$2,'Slutlig allokering kvv'!$B$1:$BX$1,0),FALSE)/1,0))</f>
        <v/>
      </c>
      <c r="X335" t="str">
        <f>IF($D335="","",IFERROR(VLOOKUP($B335,Kraftvärmeprod!$B$1:$BX$550,MATCH(X$2,Kraftvärmeprod!$B$1:$VX$1,0),FALSE)/1,0)-IFERROR(VLOOKUP($B335,'Slutlig allokering kvv'!$B$2:$BX$550,MATCH(X$2,'Slutlig allokering kvv'!$B$1:$BX$1,0),FALSE)/1,0))</f>
        <v/>
      </c>
      <c r="Y335" t="str">
        <f>IF($D335="","",IFERROR(VLOOKUP($B335,Kraftvärmeprod!$B$1:$BX$550,MATCH(Y$2,Kraftvärmeprod!$B$1:$VX$1,0),FALSE)/1,0)-IFERROR(VLOOKUP($B335,'Slutlig allokering kvv'!$B$2:$BX$550,MATCH(Y$2,'Slutlig allokering kvv'!$B$1:$BX$1,0),FALSE)/1,0))</f>
        <v/>
      </c>
      <c r="Z335" t="str">
        <f>IF($D335="","",IFERROR(VLOOKUP($B335,Kraftvärmeprod!$B$1:$BX$550,MATCH(Z$2,Kraftvärmeprod!$B$1:$VX$1,0),FALSE)/1,0)-IFERROR(VLOOKUP($B335,'Slutlig allokering kvv'!$B$2:$BX$550,MATCH(Z$2,'Slutlig allokering kvv'!$B$1:$BX$1,0),FALSE)/1,0))</f>
        <v/>
      </c>
      <c r="AA335" t="str">
        <f>IF($D335="","",IFERROR(VLOOKUP($B335,Kraftvärmeprod!$B$1:$BX$550,MATCH(AA$2,Kraftvärmeprod!$B$1:$VX$1,0),FALSE)/1,0)-IFERROR(VLOOKUP($B335,'Slutlig allokering kvv'!$B$2:$BX$550,MATCH(AA$2,'Slutlig allokering kvv'!$B$1:$BX$1,0),FALSE)/1,0))</f>
        <v/>
      </c>
      <c r="AB335" t="str">
        <f>IF($D335="","",IFERROR(VLOOKUP($B335,Kraftvärmeprod!$B$1:$BX$550,MATCH(AB$2,Kraftvärmeprod!$B$1:$VX$1,0),FALSE)/1,0)-IFERROR(VLOOKUP($B335,'Slutlig allokering kvv'!$B$2:$BX$550,MATCH(AB$2,'Slutlig allokering kvv'!$B$1:$BX$1,0),FALSE)/1,0))</f>
        <v/>
      </c>
      <c r="AC335" t="str">
        <f>IF($D335="","",IFERROR(VLOOKUP($B335,Kraftvärmeprod!$B$1:$BX$550,MATCH(AC$2,Kraftvärmeprod!$B$1:$VX$1,0),FALSE)/1,0)-IFERROR(VLOOKUP($B335,'Slutlig allokering kvv'!$B$2:$BX$550,MATCH(AC$2,'Slutlig allokering kvv'!$B$1:$BX$1,0),FALSE)/1,0))</f>
        <v/>
      </c>
      <c r="AD335" t="str">
        <f>IF($D335="","",IFERROR(VLOOKUP($B335,Kraftvärmeprod!$B$1:$BX$550,MATCH(AD$2,Kraftvärmeprod!$B$1:$VX$1,0),FALSE)/1,0)-IFERROR(VLOOKUP($B335,'Slutlig allokering kvv'!$B$2:$BX$550,MATCH(AD$2,'Slutlig allokering kvv'!$B$1:$BX$1,0),FALSE)/1,0))</f>
        <v/>
      </c>
      <c r="AE335" t="str">
        <f>IF($D335="","",IFERROR(VLOOKUP($B335,Miljö!$B$1:$E$550,MATCH("Hjälpel kraftvärme (GWh)",Miljö!$B$1:$E$1,0),FALSE)/1,0)-IFERROR(VLOOKUP($B335,'Slutlig allokering kvv'!$B$2:$BX$549,MATCH(AE$2,'Slutlig allokering kvv'!$B$1:$BX$1,0),FALSE)/1,0))</f>
        <v/>
      </c>
      <c r="AI335" s="274">
        <f t="shared" si="20"/>
        <v>0</v>
      </c>
      <c r="AK335">
        <f>IFERROR(VLOOKUP($B335,'Slutlig allokering kvv'!$B$2:$AX$549,MATCH("Summa slutlig allokerad tillförd energi (utan hjälpel och rökgaskondensering):",'Slutlig allokering kvv'!$B$1:$AX$1,0),FALSE)/1,"")</f>
        <v>0</v>
      </c>
      <c r="AM335" s="275" t="str">
        <f>IFERROR(1-VLOOKUP($B335,'Slutlig allokering kvv'!$B$2:$AX$549,MATCH("Andel av bränsle i kvv som allokerats till värme, exklusive rökgaskondensering och hjälpel",'Slutlig allokering kvv'!$B$1:$AX$1,0),FALSE),"")</f>
        <v/>
      </c>
      <c r="AO335" s="115" t="str">
        <f t="shared" si="21"/>
        <v/>
      </c>
      <c r="AP335" s="276" t="str">
        <f t="shared" si="22"/>
        <v/>
      </c>
      <c r="AR335" s="115" t="str">
        <f t="shared" si="23"/>
        <v/>
      </c>
    </row>
    <row r="336" spans="1:44">
      <c r="A336" t="s">
        <v>531</v>
      </c>
      <c r="B336" t="s">
        <v>533</v>
      </c>
      <c r="C336" t="str">
        <f>IFERROR(VLOOKUP($B336,Kraftvärmeprod!$B$1:$AH$479,MATCH(C$2,Kraftvärmeprod!$B$1:$AG$1,0),FALSE)/1,"")</f>
        <v/>
      </c>
      <c r="D336" t="str">
        <f>IFERROR(VLOOKUP($B336,Kraftvärmeprod!$B$1:$AH$479,MATCH(D$2,Kraftvärmeprod!$B$1:$AG$1,0),FALSE)/1,"")</f>
        <v/>
      </c>
      <c r="F336" t="str">
        <f>IF($D336="","",IFERROR(VLOOKUP($B336,Kraftvärmeprod!$B$1:$BX$550,MATCH(F$2,Kraftvärmeprod!$B$1:$VX$1,0),FALSE)/1,0)-IFERROR(VLOOKUP($B336,'Slutlig allokering kvv'!$B$2:$BX$550,MATCH(F$2,'Slutlig allokering kvv'!$B$1:$BX$1,0),FALSE)/1,0))</f>
        <v/>
      </c>
      <c r="G336" t="str">
        <f>IF($D336="","",IFERROR(VLOOKUP($B336,Kraftvärmeprod!$B$1:$BX$550,MATCH(G$2,Kraftvärmeprod!$B$1:$VX$1,0),FALSE)/1,0)-IFERROR(VLOOKUP($B336,'Slutlig allokering kvv'!$B$2:$BX$550,MATCH(G$2,'Slutlig allokering kvv'!$B$1:$BX$1,0),FALSE)/1,0))</f>
        <v/>
      </c>
      <c r="H336" t="str">
        <f>IF($D336="","",IFERROR(VLOOKUP($B336,Kraftvärmeprod!$B$1:$BX$550,MATCH(H$2,Kraftvärmeprod!$B$1:$VX$1,0),FALSE)/1,0)-IFERROR(VLOOKUP($B336,'Slutlig allokering kvv'!$B$2:$BX$550,MATCH(H$2,'Slutlig allokering kvv'!$B$1:$BX$1,0),FALSE)/1,0))</f>
        <v/>
      </c>
      <c r="I336" t="str">
        <f>IF($D336="","",IFERROR(VLOOKUP($B336,Kraftvärmeprod!$B$1:$BX$550,MATCH(I$2,Kraftvärmeprod!$B$1:$VX$1,0),FALSE)/1,0)-IFERROR(VLOOKUP($B336,'Slutlig allokering kvv'!$B$2:$BX$550,MATCH(I$2,'Slutlig allokering kvv'!$B$1:$BX$1,0),FALSE)/1,0))</f>
        <v/>
      </c>
      <c r="J336" t="str">
        <f>IF($D336="","",IFERROR(VLOOKUP($B336,Kraftvärmeprod!$B$1:$BX$550,MATCH(J$2,Kraftvärmeprod!$B$1:$VX$1,0),FALSE)/1,0)-IFERROR(VLOOKUP($B336,'Slutlig allokering kvv'!$B$2:$BX$550,MATCH(J$2,'Slutlig allokering kvv'!$B$1:$BX$1,0),FALSE)/1,0))</f>
        <v/>
      </c>
      <c r="K336" t="str">
        <f>IF($D336="","",IFERROR(VLOOKUP($B336,Kraftvärmeprod!$B$1:$BX$550,MATCH(K$2,Kraftvärmeprod!$B$1:$VX$1,0),FALSE)/1,0)-IFERROR(VLOOKUP($B336,'Slutlig allokering kvv'!$B$2:$BX$550,MATCH(K$2,'Slutlig allokering kvv'!$B$1:$BX$1,0),FALSE)/1,0))</f>
        <v/>
      </c>
      <c r="L336" t="str">
        <f>IF($D336="","",IFERROR(VLOOKUP($B336,Kraftvärmeprod!$B$1:$BX$550,MATCH(L$2,Kraftvärmeprod!$B$1:$VX$1,0),FALSE)/1,0)-IFERROR(VLOOKUP($B336,'Slutlig allokering kvv'!$B$2:$BX$550,MATCH(L$2,'Slutlig allokering kvv'!$B$1:$BX$1,0),FALSE)/1,0))</f>
        <v/>
      </c>
      <c r="M336" t="str">
        <f>IF($D336="","",IFERROR(VLOOKUP($B336,Kraftvärmeprod!$B$1:$BX$550,MATCH(M$2,Kraftvärmeprod!$B$1:$VX$1,0),FALSE)/1,0)-IFERROR(VLOOKUP($B336,'Slutlig allokering kvv'!$B$2:$BX$550,MATCH(M$2,'Slutlig allokering kvv'!$B$1:$BX$1,0),FALSE)/1,0))</f>
        <v/>
      </c>
      <c r="N336" t="str">
        <f>IF($D336="","",IFERROR(VLOOKUP($B336,Kraftvärmeprod!$B$1:$BX$550,MATCH(N$2,Kraftvärmeprod!$B$1:$VX$1,0),FALSE)/1,0)-IFERROR(VLOOKUP($B336,'Slutlig allokering kvv'!$B$2:$BX$550,MATCH(N$2,'Slutlig allokering kvv'!$B$1:$BX$1,0),FALSE)/1,0))</f>
        <v/>
      </c>
      <c r="O336" t="str">
        <f>IF($D336="","",IFERROR(VLOOKUP($B336,Kraftvärmeprod!$B$1:$BX$550,MATCH(O$2,Kraftvärmeprod!$B$1:$VX$1,0),FALSE)/1,0)-IFERROR(VLOOKUP($B336,'Slutlig allokering kvv'!$B$2:$BX$550,MATCH(O$2,'Slutlig allokering kvv'!$B$1:$BX$1,0),FALSE)/1,0))</f>
        <v/>
      </c>
      <c r="P336" t="str">
        <f>IF($D336="","",IFERROR(VLOOKUP($B336,Kraftvärmeprod!$B$1:$BX$550,MATCH(P$2,Kraftvärmeprod!$B$1:$VX$1,0),FALSE)/1,0)-IFERROR(VLOOKUP($B336,'Slutlig allokering kvv'!$B$2:$BX$550,MATCH(P$2,'Slutlig allokering kvv'!$B$1:$BX$1,0),FALSE)/1,0))</f>
        <v/>
      </c>
      <c r="Q336" t="str">
        <f>IF($D336="","",IFERROR(VLOOKUP($B336,Kraftvärmeprod!$B$1:$BX$550,MATCH(Q$2,Kraftvärmeprod!$B$1:$VX$1,0),FALSE)/1,0)-IFERROR(VLOOKUP($B336,'Slutlig allokering kvv'!$B$2:$BX$550,MATCH(Q$2,'Slutlig allokering kvv'!$B$1:$BX$1,0),FALSE)/1,0))</f>
        <v/>
      </c>
      <c r="R336" t="str">
        <f>IF($D336="","",IFERROR(VLOOKUP($B336,Kraftvärmeprod!$B$1:$BX$550,MATCH(R$2,Kraftvärmeprod!$B$1:$VX$1,0),FALSE)/1,0)-IFERROR(VLOOKUP($B336,'Slutlig allokering kvv'!$B$2:$BX$550,MATCH(R$2,'Slutlig allokering kvv'!$B$1:$BX$1,0),FALSE)/1,0))</f>
        <v/>
      </c>
      <c r="S336" t="str">
        <f>IF($D336="","",IFERROR(VLOOKUP($B336,Kraftvärmeprod!$B$1:$BX$550,MATCH(S$2,Kraftvärmeprod!$B$1:$VX$1,0),FALSE)/1,0)-IFERROR(VLOOKUP($B336,'Slutlig allokering kvv'!$B$2:$BX$550,MATCH(S$2,'Slutlig allokering kvv'!$B$1:$BX$1,0),FALSE)/1,0))</f>
        <v/>
      </c>
      <c r="T336" t="str">
        <f>IF($D336="","",IFERROR(VLOOKUP($B336,Kraftvärmeprod!$B$1:$BX$550,MATCH(T$2,Kraftvärmeprod!$B$1:$VX$1,0),FALSE)/1,0)-IFERROR(VLOOKUP($B336,'Slutlig allokering kvv'!$B$2:$BX$550,MATCH(T$2,'Slutlig allokering kvv'!$B$1:$BX$1,0),FALSE)/1,0))</f>
        <v/>
      </c>
      <c r="U336" t="str">
        <f>IF($D336="","",IFERROR(VLOOKUP($B336,Kraftvärmeprod!$B$1:$BX$550,MATCH(U$2,Kraftvärmeprod!$B$1:$VX$1,0),FALSE)/1,0)-IFERROR(VLOOKUP($B336,'Slutlig allokering kvv'!$B$2:$BX$550,MATCH(U$2,'Slutlig allokering kvv'!$B$1:$BX$1,0),FALSE)/1,0))</f>
        <v/>
      </c>
      <c r="V336" t="str">
        <f>IF($D336="","",IFERROR(VLOOKUP($B336,Kraftvärmeprod!$B$1:$BX$550,MATCH(V$2,Kraftvärmeprod!$B$1:$VX$1,0),FALSE)/1,0)-IFERROR(VLOOKUP($B336,'Slutlig allokering kvv'!$B$2:$BX$550,MATCH(V$2,'Slutlig allokering kvv'!$B$1:$BX$1,0),FALSE)/1,0))</f>
        <v/>
      </c>
      <c r="W336" t="str">
        <f>IF($D336="","",IFERROR(VLOOKUP($B336,Kraftvärmeprod!$B$1:$BX$550,MATCH(W$2,Kraftvärmeprod!$B$1:$VX$1,0),FALSE)/1,0)-IFERROR(VLOOKUP($B336,'Slutlig allokering kvv'!$B$2:$BX$550,MATCH(W$2,'Slutlig allokering kvv'!$B$1:$BX$1,0),FALSE)/1,0))</f>
        <v/>
      </c>
      <c r="X336" t="str">
        <f>IF($D336="","",IFERROR(VLOOKUP($B336,Kraftvärmeprod!$B$1:$BX$550,MATCH(X$2,Kraftvärmeprod!$B$1:$VX$1,0),FALSE)/1,0)-IFERROR(VLOOKUP($B336,'Slutlig allokering kvv'!$B$2:$BX$550,MATCH(X$2,'Slutlig allokering kvv'!$B$1:$BX$1,0),FALSE)/1,0))</f>
        <v/>
      </c>
      <c r="Y336" t="str">
        <f>IF($D336="","",IFERROR(VLOOKUP($B336,Kraftvärmeprod!$B$1:$BX$550,MATCH(Y$2,Kraftvärmeprod!$B$1:$VX$1,0),FALSE)/1,0)-IFERROR(VLOOKUP($B336,'Slutlig allokering kvv'!$B$2:$BX$550,MATCH(Y$2,'Slutlig allokering kvv'!$B$1:$BX$1,0),FALSE)/1,0))</f>
        <v/>
      </c>
      <c r="Z336" t="str">
        <f>IF($D336="","",IFERROR(VLOOKUP($B336,Kraftvärmeprod!$B$1:$BX$550,MATCH(Z$2,Kraftvärmeprod!$B$1:$VX$1,0),FALSE)/1,0)-IFERROR(VLOOKUP($B336,'Slutlig allokering kvv'!$B$2:$BX$550,MATCH(Z$2,'Slutlig allokering kvv'!$B$1:$BX$1,0),FALSE)/1,0))</f>
        <v/>
      </c>
      <c r="AA336" t="str">
        <f>IF($D336="","",IFERROR(VLOOKUP($B336,Kraftvärmeprod!$B$1:$BX$550,MATCH(AA$2,Kraftvärmeprod!$B$1:$VX$1,0),FALSE)/1,0)-IFERROR(VLOOKUP($B336,'Slutlig allokering kvv'!$B$2:$BX$550,MATCH(AA$2,'Slutlig allokering kvv'!$B$1:$BX$1,0),FALSE)/1,0))</f>
        <v/>
      </c>
      <c r="AB336" t="str">
        <f>IF($D336="","",IFERROR(VLOOKUP($B336,Kraftvärmeprod!$B$1:$BX$550,MATCH(AB$2,Kraftvärmeprod!$B$1:$VX$1,0),FALSE)/1,0)-IFERROR(VLOOKUP($B336,'Slutlig allokering kvv'!$B$2:$BX$550,MATCH(AB$2,'Slutlig allokering kvv'!$B$1:$BX$1,0),FALSE)/1,0))</f>
        <v/>
      </c>
      <c r="AC336" t="str">
        <f>IF($D336="","",IFERROR(VLOOKUP($B336,Kraftvärmeprod!$B$1:$BX$550,MATCH(AC$2,Kraftvärmeprod!$B$1:$VX$1,0),FALSE)/1,0)-IFERROR(VLOOKUP($B336,'Slutlig allokering kvv'!$B$2:$BX$550,MATCH(AC$2,'Slutlig allokering kvv'!$B$1:$BX$1,0),FALSE)/1,0))</f>
        <v/>
      </c>
      <c r="AD336" t="str">
        <f>IF($D336="","",IFERROR(VLOOKUP($B336,Kraftvärmeprod!$B$1:$BX$550,MATCH(AD$2,Kraftvärmeprod!$B$1:$VX$1,0),FALSE)/1,0)-IFERROR(VLOOKUP($B336,'Slutlig allokering kvv'!$B$2:$BX$550,MATCH(AD$2,'Slutlig allokering kvv'!$B$1:$BX$1,0),FALSE)/1,0))</f>
        <v/>
      </c>
      <c r="AE336" t="str">
        <f>IF($D336="","",IFERROR(VLOOKUP($B336,Miljö!$B$1:$E$550,MATCH("Hjälpel kraftvärme (GWh)",Miljö!$B$1:$E$1,0),FALSE)/1,0)-IFERROR(VLOOKUP($B336,'Slutlig allokering kvv'!$B$2:$BX$549,MATCH(AE$2,'Slutlig allokering kvv'!$B$1:$BX$1,0),FALSE)/1,0))</f>
        <v/>
      </c>
      <c r="AI336" s="274">
        <f t="shared" si="20"/>
        <v>0</v>
      </c>
      <c r="AK336">
        <f>IFERROR(VLOOKUP($B336,'Slutlig allokering kvv'!$B$2:$AX$549,MATCH("Summa slutlig allokerad tillförd energi (utan hjälpel och rökgaskondensering):",'Slutlig allokering kvv'!$B$1:$AX$1,0),FALSE)/1,"")</f>
        <v>0</v>
      </c>
      <c r="AM336" s="275" t="str">
        <f>IFERROR(1-VLOOKUP($B336,'Slutlig allokering kvv'!$B$2:$AX$549,MATCH("Andel av bränsle i kvv som allokerats till värme, exklusive rökgaskondensering och hjälpel",'Slutlig allokering kvv'!$B$1:$AX$1,0),FALSE),"")</f>
        <v/>
      </c>
      <c r="AO336" s="115" t="str">
        <f t="shared" si="21"/>
        <v/>
      </c>
      <c r="AP336" s="276" t="str">
        <f t="shared" si="22"/>
        <v/>
      </c>
      <c r="AR336" s="115" t="str">
        <f t="shared" si="23"/>
        <v/>
      </c>
    </row>
    <row r="337" spans="1:44">
      <c r="A337" t="s">
        <v>531</v>
      </c>
      <c r="B337" t="s">
        <v>534</v>
      </c>
      <c r="C337" t="str">
        <f>IFERROR(VLOOKUP($B337,Kraftvärmeprod!$B$1:$AH$479,MATCH(C$2,Kraftvärmeprod!$B$1:$AG$1,0),FALSE)/1,"")</f>
        <v/>
      </c>
      <c r="D337" t="str">
        <f>IFERROR(VLOOKUP($B337,Kraftvärmeprod!$B$1:$AH$479,MATCH(D$2,Kraftvärmeprod!$B$1:$AG$1,0),FALSE)/1,"")</f>
        <v/>
      </c>
      <c r="F337" t="str">
        <f>IF($D337="","",IFERROR(VLOOKUP($B337,Kraftvärmeprod!$B$1:$BX$550,MATCH(F$2,Kraftvärmeprod!$B$1:$VX$1,0),FALSE)/1,0)-IFERROR(VLOOKUP($B337,'Slutlig allokering kvv'!$B$2:$BX$550,MATCH(F$2,'Slutlig allokering kvv'!$B$1:$BX$1,0),FALSE)/1,0))</f>
        <v/>
      </c>
      <c r="G337" t="str">
        <f>IF($D337="","",IFERROR(VLOOKUP($B337,Kraftvärmeprod!$B$1:$BX$550,MATCH(G$2,Kraftvärmeprod!$B$1:$VX$1,0),FALSE)/1,0)-IFERROR(VLOOKUP($B337,'Slutlig allokering kvv'!$B$2:$BX$550,MATCH(G$2,'Slutlig allokering kvv'!$B$1:$BX$1,0),FALSE)/1,0))</f>
        <v/>
      </c>
      <c r="H337" t="str">
        <f>IF($D337="","",IFERROR(VLOOKUP($B337,Kraftvärmeprod!$B$1:$BX$550,MATCH(H$2,Kraftvärmeprod!$B$1:$VX$1,0),FALSE)/1,0)-IFERROR(VLOOKUP($B337,'Slutlig allokering kvv'!$B$2:$BX$550,MATCH(H$2,'Slutlig allokering kvv'!$B$1:$BX$1,0),FALSE)/1,0))</f>
        <v/>
      </c>
      <c r="I337" t="str">
        <f>IF($D337="","",IFERROR(VLOOKUP($B337,Kraftvärmeprod!$B$1:$BX$550,MATCH(I$2,Kraftvärmeprod!$B$1:$VX$1,0),FALSE)/1,0)-IFERROR(VLOOKUP($B337,'Slutlig allokering kvv'!$B$2:$BX$550,MATCH(I$2,'Slutlig allokering kvv'!$B$1:$BX$1,0),FALSE)/1,0))</f>
        <v/>
      </c>
      <c r="J337" t="str">
        <f>IF($D337="","",IFERROR(VLOOKUP($B337,Kraftvärmeprod!$B$1:$BX$550,MATCH(J$2,Kraftvärmeprod!$B$1:$VX$1,0),FALSE)/1,0)-IFERROR(VLOOKUP($B337,'Slutlig allokering kvv'!$B$2:$BX$550,MATCH(J$2,'Slutlig allokering kvv'!$B$1:$BX$1,0),FALSE)/1,0))</f>
        <v/>
      </c>
      <c r="K337" t="str">
        <f>IF($D337="","",IFERROR(VLOOKUP($B337,Kraftvärmeprod!$B$1:$BX$550,MATCH(K$2,Kraftvärmeprod!$B$1:$VX$1,0),FALSE)/1,0)-IFERROR(VLOOKUP($B337,'Slutlig allokering kvv'!$B$2:$BX$550,MATCH(K$2,'Slutlig allokering kvv'!$B$1:$BX$1,0),FALSE)/1,0))</f>
        <v/>
      </c>
      <c r="L337" t="str">
        <f>IF($D337="","",IFERROR(VLOOKUP($B337,Kraftvärmeprod!$B$1:$BX$550,MATCH(L$2,Kraftvärmeprod!$B$1:$VX$1,0),FALSE)/1,0)-IFERROR(VLOOKUP($B337,'Slutlig allokering kvv'!$B$2:$BX$550,MATCH(L$2,'Slutlig allokering kvv'!$B$1:$BX$1,0),FALSE)/1,0))</f>
        <v/>
      </c>
      <c r="M337" t="str">
        <f>IF($D337="","",IFERROR(VLOOKUP($B337,Kraftvärmeprod!$B$1:$BX$550,MATCH(M$2,Kraftvärmeprod!$B$1:$VX$1,0),FALSE)/1,0)-IFERROR(VLOOKUP($B337,'Slutlig allokering kvv'!$B$2:$BX$550,MATCH(M$2,'Slutlig allokering kvv'!$B$1:$BX$1,0),FALSE)/1,0))</f>
        <v/>
      </c>
      <c r="N337" t="str">
        <f>IF($D337="","",IFERROR(VLOOKUP($B337,Kraftvärmeprod!$B$1:$BX$550,MATCH(N$2,Kraftvärmeprod!$B$1:$VX$1,0),FALSE)/1,0)-IFERROR(VLOOKUP($B337,'Slutlig allokering kvv'!$B$2:$BX$550,MATCH(N$2,'Slutlig allokering kvv'!$B$1:$BX$1,0),FALSE)/1,0))</f>
        <v/>
      </c>
      <c r="O337" t="str">
        <f>IF($D337="","",IFERROR(VLOOKUP($B337,Kraftvärmeprod!$B$1:$BX$550,MATCH(O$2,Kraftvärmeprod!$B$1:$VX$1,0),FALSE)/1,0)-IFERROR(VLOOKUP($B337,'Slutlig allokering kvv'!$B$2:$BX$550,MATCH(O$2,'Slutlig allokering kvv'!$B$1:$BX$1,0),FALSE)/1,0))</f>
        <v/>
      </c>
      <c r="P337" t="str">
        <f>IF($D337="","",IFERROR(VLOOKUP($B337,Kraftvärmeprod!$B$1:$BX$550,MATCH(P$2,Kraftvärmeprod!$B$1:$VX$1,0),FALSE)/1,0)-IFERROR(VLOOKUP($B337,'Slutlig allokering kvv'!$B$2:$BX$550,MATCH(P$2,'Slutlig allokering kvv'!$B$1:$BX$1,0),FALSE)/1,0))</f>
        <v/>
      </c>
      <c r="Q337" t="str">
        <f>IF($D337="","",IFERROR(VLOOKUP($B337,Kraftvärmeprod!$B$1:$BX$550,MATCH(Q$2,Kraftvärmeprod!$B$1:$VX$1,0),FALSE)/1,0)-IFERROR(VLOOKUP($B337,'Slutlig allokering kvv'!$B$2:$BX$550,MATCH(Q$2,'Slutlig allokering kvv'!$B$1:$BX$1,0),FALSE)/1,0))</f>
        <v/>
      </c>
      <c r="R337" t="str">
        <f>IF($D337="","",IFERROR(VLOOKUP($B337,Kraftvärmeprod!$B$1:$BX$550,MATCH(R$2,Kraftvärmeprod!$B$1:$VX$1,0),FALSE)/1,0)-IFERROR(VLOOKUP($B337,'Slutlig allokering kvv'!$B$2:$BX$550,MATCH(R$2,'Slutlig allokering kvv'!$B$1:$BX$1,0),FALSE)/1,0))</f>
        <v/>
      </c>
      <c r="S337" t="str">
        <f>IF($D337="","",IFERROR(VLOOKUP($B337,Kraftvärmeprod!$B$1:$BX$550,MATCH(S$2,Kraftvärmeprod!$B$1:$VX$1,0),FALSE)/1,0)-IFERROR(VLOOKUP($B337,'Slutlig allokering kvv'!$B$2:$BX$550,MATCH(S$2,'Slutlig allokering kvv'!$B$1:$BX$1,0),FALSE)/1,0))</f>
        <v/>
      </c>
      <c r="T337" t="str">
        <f>IF($D337="","",IFERROR(VLOOKUP($B337,Kraftvärmeprod!$B$1:$BX$550,MATCH(T$2,Kraftvärmeprod!$B$1:$VX$1,0),FALSE)/1,0)-IFERROR(VLOOKUP($B337,'Slutlig allokering kvv'!$B$2:$BX$550,MATCH(T$2,'Slutlig allokering kvv'!$B$1:$BX$1,0),FALSE)/1,0))</f>
        <v/>
      </c>
      <c r="U337" t="str">
        <f>IF($D337="","",IFERROR(VLOOKUP($B337,Kraftvärmeprod!$B$1:$BX$550,MATCH(U$2,Kraftvärmeprod!$B$1:$VX$1,0),FALSE)/1,0)-IFERROR(VLOOKUP($B337,'Slutlig allokering kvv'!$B$2:$BX$550,MATCH(U$2,'Slutlig allokering kvv'!$B$1:$BX$1,0),FALSE)/1,0))</f>
        <v/>
      </c>
      <c r="V337" t="str">
        <f>IF($D337="","",IFERROR(VLOOKUP($B337,Kraftvärmeprod!$B$1:$BX$550,MATCH(V$2,Kraftvärmeprod!$B$1:$VX$1,0),FALSE)/1,0)-IFERROR(VLOOKUP($B337,'Slutlig allokering kvv'!$B$2:$BX$550,MATCH(V$2,'Slutlig allokering kvv'!$B$1:$BX$1,0),FALSE)/1,0))</f>
        <v/>
      </c>
      <c r="W337" t="str">
        <f>IF($D337="","",IFERROR(VLOOKUP($B337,Kraftvärmeprod!$B$1:$BX$550,MATCH(W$2,Kraftvärmeprod!$B$1:$VX$1,0),FALSE)/1,0)-IFERROR(VLOOKUP($B337,'Slutlig allokering kvv'!$B$2:$BX$550,MATCH(W$2,'Slutlig allokering kvv'!$B$1:$BX$1,0),FALSE)/1,0))</f>
        <v/>
      </c>
      <c r="X337" t="str">
        <f>IF($D337="","",IFERROR(VLOOKUP($B337,Kraftvärmeprod!$B$1:$BX$550,MATCH(X$2,Kraftvärmeprod!$B$1:$VX$1,0),FALSE)/1,0)-IFERROR(VLOOKUP($B337,'Slutlig allokering kvv'!$B$2:$BX$550,MATCH(X$2,'Slutlig allokering kvv'!$B$1:$BX$1,0),FALSE)/1,0))</f>
        <v/>
      </c>
      <c r="Y337" t="str">
        <f>IF($D337="","",IFERROR(VLOOKUP($B337,Kraftvärmeprod!$B$1:$BX$550,MATCH(Y$2,Kraftvärmeprod!$B$1:$VX$1,0),FALSE)/1,0)-IFERROR(VLOOKUP($B337,'Slutlig allokering kvv'!$B$2:$BX$550,MATCH(Y$2,'Slutlig allokering kvv'!$B$1:$BX$1,0),FALSE)/1,0))</f>
        <v/>
      </c>
      <c r="Z337" t="str">
        <f>IF($D337="","",IFERROR(VLOOKUP($B337,Kraftvärmeprod!$B$1:$BX$550,MATCH(Z$2,Kraftvärmeprod!$B$1:$VX$1,0),FALSE)/1,0)-IFERROR(VLOOKUP($B337,'Slutlig allokering kvv'!$B$2:$BX$550,MATCH(Z$2,'Slutlig allokering kvv'!$B$1:$BX$1,0),FALSE)/1,0))</f>
        <v/>
      </c>
      <c r="AA337" t="str">
        <f>IF($D337="","",IFERROR(VLOOKUP($B337,Kraftvärmeprod!$B$1:$BX$550,MATCH(AA$2,Kraftvärmeprod!$B$1:$VX$1,0),FALSE)/1,0)-IFERROR(VLOOKUP($B337,'Slutlig allokering kvv'!$B$2:$BX$550,MATCH(AA$2,'Slutlig allokering kvv'!$B$1:$BX$1,0),FALSE)/1,0))</f>
        <v/>
      </c>
      <c r="AB337" t="str">
        <f>IF($D337="","",IFERROR(VLOOKUP($B337,Kraftvärmeprod!$B$1:$BX$550,MATCH(AB$2,Kraftvärmeprod!$B$1:$VX$1,0),FALSE)/1,0)-IFERROR(VLOOKUP($B337,'Slutlig allokering kvv'!$B$2:$BX$550,MATCH(AB$2,'Slutlig allokering kvv'!$B$1:$BX$1,0),FALSE)/1,0))</f>
        <v/>
      </c>
      <c r="AC337" t="str">
        <f>IF($D337="","",IFERROR(VLOOKUP($B337,Kraftvärmeprod!$B$1:$BX$550,MATCH(AC$2,Kraftvärmeprod!$B$1:$VX$1,0),FALSE)/1,0)-IFERROR(VLOOKUP($B337,'Slutlig allokering kvv'!$B$2:$BX$550,MATCH(AC$2,'Slutlig allokering kvv'!$B$1:$BX$1,0),FALSE)/1,0))</f>
        <v/>
      </c>
      <c r="AD337" t="str">
        <f>IF($D337="","",IFERROR(VLOOKUP($B337,Kraftvärmeprod!$B$1:$BX$550,MATCH(AD$2,Kraftvärmeprod!$B$1:$VX$1,0),FALSE)/1,0)-IFERROR(VLOOKUP($B337,'Slutlig allokering kvv'!$B$2:$BX$550,MATCH(AD$2,'Slutlig allokering kvv'!$B$1:$BX$1,0),FALSE)/1,0))</f>
        <v/>
      </c>
      <c r="AE337" t="str">
        <f>IF($D337="","",IFERROR(VLOOKUP($B337,Miljö!$B$1:$E$550,MATCH("Hjälpel kraftvärme (GWh)",Miljö!$B$1:$E$1,0),FALSE)/1,0)-IFERROR(VLOOKUP($B337,'Slutlig allokering kvv'!$B$2:$BX$549,MATCH(AE$2,'Slutlig allokering kvv'!$B$1:$BX$1,0),FALSE)/1,0))</f>
        <v/>
      </c>
      <c r="AI337" s="274">
        <f t="shared" si="20"/>
        <v>0</v>
      </c>
      <c r="AK337">
        <f>IFERROR(VLOOKUP($B337,'Slutlig allokering kvv'!$B$2:$AX$549,MATCH("Summa slutlig allokerad tillförd energi (utan hjälpel och rökgaskondensering):",'Slutlig allokering kvv'!$B$1:$AX$1,0),FALSE)/1,"")</f>
        <v>0</v>
      </c>
      <c r="AM337" s="275" t="str">
        <f>IFERROR(1-VLOOKUP($B337,'Slutlig allokering kvv'!$B$2:$AX$549,MATCH("Andel av bränsle i kvv som allokerats till värme, exklusive rökgaskondensering och hjälpel",'Slutlig allokering kvv'!$B$1:$AX$1,0),FALSE),"")</f>
        <v/>
      </c>
      <c r="AO337" s="115" t="str">
        <f t="shared" si="21"/>
        <v/>
      </c>
      <c r="AP337" s="276" t="str">
        <f t="shared" si="22"/>
        <v/>
      </c>
      <c r="AR337" s="115" t="str">
        <f t="shared" si="23"/>
        <v/>
      </c>
    </row>
    <row r="338" spans="1:44">
      <c r="A338" t="s">
        <v>531</v>
      </c>
      <c r="B338" t="s">
        <v>536</v>
      </c>
      <c r="C338" t="str">
        <f>IFERROR(VLOOKUP($B338,Kraftvärmeprod!$B$1:$AH$479,MATCH(C$2,Kraftvärmeprod!$B$1:$AG$1,0),FALSE)/1,"")</f>
        <v/>
      </c>
      <c r="D338" t="str">
        <f>IFERROR(VLOOKUP($B338,Kraftvärmeprod!$B$1:$AH$479,MATCH(D$2,Kraftvärmeprod!$B$1:$AG$1,0),FALSE)/1,"")</f>
        <v/>
      </c>
      <c r="F338" t="str">
        <f>IF($D338="","",IFERROR(VLOOKUP($B338,Kraftvärmeprod!$B$1:$BX$550,MATCH(F$2,Kraftvärmeprod!$B$1:$VX$1,0),FALSE)/1,0)-IFERROR(VLOOKUP($B338,'Slutlig allokering kvv'!$B$2:$BX$550,MATCH(F$2,'Slutlig allokering kvv'!$B$1:$BX$1,0),FALSE)/1,0))</f>
        <v/>
      </c>
      <c r="G338" t="str">
        <f>IF($D338="","",IFERROR(VLOOKUP($B338,Kraftvärmeprod!$B$1:$BX$550,MATCH(G$2,Kraftvärmeprod!$B$1:$VX$1,0),FALSE)/1,0)-IFERROR(VLOOKUP($B338,'Slutlig allokering kvv'!$B$2:$BX$550,MATCH(G$2,'Slutlig allokering kvv'!$B$1:$BX$1,0),FALSE)/1,0))</f>
        <v/>
      </c>
      <c r="H338" t="str">
        <f>IF($D338="","",IFERROR(VLOOKUP($B338,Kraftvärmeprod!$B$1:$BX$550,MATCH(H$2,Kraftvärmeprod!$B$1:$VX$1,0),FALSE)/1,0)-IFERROR(VLOOKUP($B338,'Slutlig allokering kvv'!$B$2:$BX$550,MATCH(H$2,'Slutlig allokering kvv'!$B$1:$BX$1,0),FALSE)/1,0))</f>
        <v/>
      </c>
      <c r="I338" t="str">
        <f>IF($D338="","",IFERROR(VLOOKUP($B338,Kraftvärmeprod!$B$1:$BX$550,MATCH(I$2,Kraftvärmeprod!$B$1:$VX$1,0),FALSE)/1,0)-IFERROR(VLOOKUP($B338,'Slutlig allokering kvv'!$B$2:$BX$550,MATCH(I$2,'Slutlig allokering kvv'!$B$1:$BX$1,0),FALSE)/1,0))</f>
        <v/>
      </c>
      <c r="J338" t="str">
        <f>IF($D338="","",IFERROR(VLOOKUP($B338,Kraftvärmeprod!$B$1:$BX$550,MATCH(J$2,Kraftvärmeprod!$B$1:$VX$1,0),FALSE)/1,0)-IFERROR(VLOOKUP($B338,'Slutlig allokering kvv'!$B$2:$BX$550,MATCH(J$2,'Slutlig allokering kvv'!$B$1:$BX$1,0),FALSE)/1,0))</f>
        <v/>
      </c>
      <c r="K338" t="str">
        <f>IF($D338="","",IFERROR(VLOOKUP($B338,Kraftvärmeprod!$B$1:$BX$550,MATCH(K$2,Kraftvärmeprod!$B$1:$VX$1,0),FALSE)/1,0)-IFERROR(VLOOKUP($B338,'Slutlig allokering kvv'!$B$2:$BX$550,MATCH(K$2,'Slutlig allokering kvv'!$B$1:$BX$1,0),FALSE)/1,0))</f>
        <v/>
      </c>
      <c r="L338" t="str">
        <f>IF($D338="","",IFERROR(VLOOKUP($B338,Kraftvärmeprod!$B$1:$BX$550,MATCH(L$2,Kraftvärmeprod!$B$1:$VX$1,0),FALSE)/1,0)-IFERROR(VLOOKUP($B338,'Slutlig allokering kvv'!$B$2:$BX$550,MATCH(L$2,'Slutlig allokering kvv'!$B$1:$BX$1,0),FALSE)/1,0))</f>
        <v/>
      </c>
      <c r="M338" t="str">
        <f>IF($D338="","",IFERROR(VLOOKUP($B338,Kraftvärmeprod!$B$1:$BX$550,MATCH(M$2,Kraftvärmeprod!$B$1:$VX$1,0),FALSE)/1,0)-IFERROR(VLOOKUP($B338,'Slutlig allokering kvv'!$B$2:$BX$550,MATCH(M$2,'Slutlig allokering kvv'!$B$1:$BX$1,0),FALSE)/1,0))</f>
        <v/>
      </c>
      <c r="N338" t="str">
        <f>IF($D338="","",IFERROR(VLOOKUP($B338,Kraftvärmeprod!$B$1:$BX$550,MATCH(N$2,Kraftvärmeprod!$B$1:$VX$1,0),FALSE)/1,0)-IFERROR(VLOOKUP($B338,'Slutlig allokering kvv'!$B$2:$BX$550,MATCH(N$2,'Slutlig allokering kvv'!$B$1:$BX$1,0),FALSE)/1,0))</f>
        <v/>
      </c>
      <c r="O338" t="str">
        <f>IF($D338="","",IFERROR(VLOOKUP($B338,Kraftvärmeprod!$B$1:$BX$550,MATCH(O$2,Kraftvärmeprod!$B$1:$VX$1,0),FALSE)/1,0)-IFERROR(VLOOKUP($B338,'Slutlig allokering kvv'!$B$2:$BX$550,MATCH(O$2,'Slutlig allokering kvv'!$B$1:$BX$1,0),FALSE)/1,0))</f>
        <v/>
      </c>
      <c r="P338" t="str">
        <f>IF($D338="","",IFERROR(VLOOKUP($B338,Kraftvärmeprod!$B$1:$BX$550,MATCH(P$2,Kraftvärmeprod!$B$1:$VX$1,0),FALSE)/1,0)-IFERROR(VLOOKUP($B338,'Slutlig allokering kvv'!$B$2:$BX$550,MATCH(P$2,'Slutlig allokering kvv'!$B$1:$BX$1,0),FALSE)/1,0))</f>
        <v/>
      </c>
      <c r="Q338" t="str">
        <f>IF($D338="","",IFERROR(VLOOKUP($B338,Kraftvärmeprod!$B$1:$BX$550,MATCH(Q$2,Kraftvärmeprod!$B$1:$VX$1,0),FALSE)/1,0)-IFERROR(VLOOKUP($B338,'Slutlig allokering kvv'!$B$2:$BX$550,MATCH(Q$2,'Slutlig allokering kvv'!$B$1:$BX$1,0),FALSE)/1,0))</f>
        <v/>
      </c>
      <c r="R338" t="str">
        <f>IF($D338="","",IFERROR(VLOOKUP($B338,Kraftvärmeprod!$B$1:$BX$550,MATCH(R$2,Kraftvärmeprod!$B$1:$VX$1,0),FALSE)/1,0)-IFERROR(VLOOKUP($B338,'Slutlig allokering kvv'!$B$2:$BX$550,MATCH(R$2,'Slutlig allokering kvv'!$B$1:$BX$1,0),FALSE)/1,0))</f>
        <v/>
      </c>
      <c r="S338" t="str">
        <f>IF($D338="","",IFERROR(VLOOKUP($B338,Kraftvärmeprod!$B$1:$BX$550,MATCH(S$2,Kraftvärmeprod!$B$1:$VX$1,0),FALSE)/1,0)-IFERROR(VLOOKUP($B338,'Slutlig allokering kvv'!$B$2:$BX$550,MATCH(S$2,'Slutlig allokering kvv'!$B$1:$BX$1,0),FALSE)/1,0))</f>
        <v/>
      </c>
      <c r="T338" t="str">
        <f>IF($D338="","",IFERROR(VLOOKUP($B338,Kraftvärmeprod!$B$1:$BX$550,MATCH(T$2,Kraftvärmeprod!$B$1:$VX$1,0),FALSE)/1,0)-IFERROR(VLOOKUP($B338,'Slutlig allokering kvv'!$B$2:$BX$550,MATCH(T$2,'Slutlig allokering kvv'!$B$1:$BX$1,0),FALSE)/1,0))</f>
        <v/>
      </c>
      <c r="U338" t="str">
        <f>IF($D338="","",IFERROR(VLOOKUP($B338,Kraftvärmeprod!$B$1:$BX$550,MATCH(U$2,Kraftvärmeprod!$B$1:$VX$1,0),FALSE)/1,0)-IFERROR(VLOOKUP($B338,'Slutlig allokering kvv'!$B$2:$BX$550,MATCH(U$2,'Slutlig allokering kvv'!$B$1:$BX$1,0),FALSE)/1,0))</f>
        <v/>
      </c>
      <c r="V338" t="str">
        <f>IF($D338="","",IFERROR(VLOOKUP($B338,Kraftvärmeprod!$B$1:$BX$550,MATCH(V$2,Kraftvärmeprod!$B$1:$VX$1,0),FALSE)/1,0)-IFERROR(VLOOKUP($B338,'Slutlig allokering kvv'!$B$2:$BX$550,MATCH(V$2,'Slutlig allokering kvv'!$B$1:$BX$1,0),FALSE)/1,0))</f>
        <v/>
      </c>
      <c r="W338" t="str">
        <f>IF($D338="","",IFERROR(VLOOKUP($B338,Kraftvärmeprod!$B$1:$BX$550,MATCH(W$2,Kraftvärmeprod!$B$1:$VX$1,0),FALSE)/1,0)-IFERROR(VLOOKUP($B338,'Slutlig allokering kvv'!$B$2:$BX$550,MATCH(W$2,'Slutlig allokering kvv'!$B$1:$BX$1,0),FALSE)/1,0))</f>
        <v/>
      </c>
      <c r="X338" t="str">
        <f>IF($D338="","",IFERROR(VLOOKUP($B338,Kraftvärmeprod!$B$1:$BX$550,MATCH(X$2,Kraftvärmeprod!$B$1:$VX$1,0),FALSE)/1,0)-IFERROR(VLOOKUP($B338,'Slutlig allokering kvv'!$B$2:$BX$550,MATCH(X$2,'Slutlig allokering kvv'!$B$1:$BX$1,0),FALSE)/1,0))</f>
        <v/>
      </c>
      <c r="Y338" t="str">
        <f>IF($D338="","",IFERROR(VLOOKUP($B338,Kraftvärmeprod!$B$1:$BX$550,MATCH(Y$2,Kraftvärmeprod!$B$1:$VX$1,0),FALSE)/1,0)-IFERROR(VLOOKUP($B338,'Slutlig allokering kvv'!$B$2:$BX$550,MATCH(Y$2,'Slutlig allokering kvv'!$B$1:$BX$1,0),FALSE)/1,0))</f>
        <v/>
      </c>
      <c r="Z338" t="str">
        <f>IF($D338="","",IFERROR(VLOOKUP($B338,Kraftvärmeprod!$B$1:$BX$550,MATCH(Z$2,Kraftvärmeprod!$B$1:$VX$1,0),FALSE)/1,0)-IFERROR(VLOOKUP($B338,'Slutlig allokering kvv'!$B$2:$BX$550,MATCH(Z$2,'Slutlig allokering kvv'!$B$1:$BX$1,0),FALSE)/1,0))</f>
        <v/>
      </c>
      <c r="AA338" t="str">
        <f>IF($D338="","",IFERROR(VLOOKUP($B338,Kraftvärmeprod!$B$1:$BX$550,MATCH(AA$2,Kraftvärmeprod!$B$1:$VX$1,0),FALSE)/1,0)-IFERROR(VLOOKUP($B338,'Slutlig allokering kvv'!$B$2:$BX$550,MATCH(AA$2,'Slutlig allokering kvv'!$B$1:$BX$1,0),FALSE)/1,0))</f>
        <v/>
      </c>
      <c r="AB338" t="str">
        <f>IF($D338="","",IFERROR(VLOOKUP($B338,Kraftvärmeprod!$B$1:$BX$550,MATCH(AB$2,Kraftvärmeprod!$B$1:$VX$1,0),FALSE)/1,0)-IFERROR(VLOOKUP($B338,'Slutlig allokering kvv'!$B$2:$BX$550,MATCH(AB$2,'Slutlig allokering kvv'!$B$1:$BX$1,0),FALSE)/1,0))</f>
        <v/>
      </c>
      <c r="AC338" t="str">
        <f>IF($D338="","",IFERROR(VLOOKUP($B338,Kraftvärmeprod!$B$1:$BX$550,MATCH(AC$2,Kraftvärmeprod!$B$1:$VX$1,0),FALSE)/1,0)-IFERROR(VLOOKUP($B338,'Slutlig allokering kvv'!$B$2:$BX$550,MATCH(AC$2,'Slutlig allokering kvv'!$B$1:$BX$1,0),FALSE)/1,0))</f>
        <v/>
      </c>
      <c r="AD338" t="str">
        <f>IF($D338="","",IFERROR(VLOOKUP($B338,Kraftvärmeprod!$B$1:$BX$550,MATCH(AD$2,Kraftvärmeprod!$B$1:$VX$1,0),FALSE)/1,0)-IFERROR(VLOOKUP($B338,'Slutlig allokering kvv'!$B$2:$BX$550,MATCH(AD$2,'Slutlig allokering kvv'!$B$1:$BX$1,0),FALSE)/1,0))</f>
        <v/>
      </c>
      <c r="AE338" t="str">
        <f>IF($D338="","",IFERROR(VLOOKUP($B338,Miljö!$B$1:$E$550,MATCH("Hjälpel kraftvärme (GWh)",Miljö!$B$1:$E$1,0),FALSE)/1,0)-IFERROR(VLOOKUP($B338,'Slutlig allokering kvv'!$B$2:$BX$549,MATCH(AE$2,'Slutlig allokering kvv'!$B$1:$BX$1,0),FALSE)/1,0))</f>
        <v/>
      </c>
      <c r="AI338" s="274">
        <f t="shared" si="20"/>
        <v>0</v>
      </c>
      <c r="AK338">
        <f>IFERROR(VLOOKUP($B338,'Slutlig allokering kvv'!$B$2:$AX$549,MATCH("Summa slutlig allokerad tillförd energi (utan hjälpel och rökgaskondensering):",'Slutlig allokering kvv'!$B$1:$AX$1,0),FALSE)/1,"")</f>
        <v>0</v>
      </c>
      <c r="AM338" s="275" t="str">
        <f>IFERROR(1-VLOOKUP($B338,'Slutlig allokering kvv'!$B$2:$AX$549,MATCH("Andel av bränsle i kvv som allokerats till värme, exklusive rökgaskondensering och hjälpel",'Slutlig allokering kvv'!$B$1:$AX$1,0),FALSE),"")</f>
        <v/>
      </c>
      <c r="AO338" s="115" t="str">
        <f t="shared" si="21"/>
        <v/>
      </c>
      <c r="AP338" s="276" t="str">
        <f t="shared" si="22"/>
        <v/>
      </c>
      <c r="AR338" s="115" t="str">
        <f t="shared" si="23"/>
        <v/>
      </c>
    </row>
    <row r="339" spans="1:44">
      <c r="A339" t="s">
        <v>537</v>
      </c>
      <c r="B339" t="s">
        <v>538</v>
      </c>
      <c r="C339" t="str">
        <f>IFERROR(VLOOKUP($B339,Kraftvärmeprod!$B$1:$AH$479,MATCH(C$2,Kraftvärmeprod!$B$1:$AG$1,0),FALSE)/1,"")</f>
        <v/>
      </c>
      <c r="D339" t="str">
        <f>IFERROR(VLOOKUP($B339,Kraftvärmeprod!$B$1:$AH$479,MATCH(D$2,Kraftvärmeprod!$B$1:$AG$1,0),FALSE)/1,"")</f>
        <v/>
      </c>
      <c r="F339" t="str">
        <f>IF($D339="","",IFERROR(VLOOKUP($B339,Kraftvärmeprod!$B$1:$BX$550,MATCH(F$2,Kraftvärmeprod!$B$1:$VX$1,0),FALSE)/1,0)-IFERROR(VLOOKUP($B339,'Slutlig allokering kvv'!$B$2:$BX$550,MATCH(F$2,'Slutlig allokering kvv'!$B$1:$BX$1,0),FALSE)/1,0))</f>
        <v/>
      </c>
      <c r="G339" t="str">
        <f>IF($D339="","",IFERROR(VLOOKUP($B339,Kraftvärmeprod!$B$1:$BX$550,MATCH(G$2,Kraftvärmeprod!$B$1:$VX$1,0),FALSE)/1,0)-IFERROR(VLOOKUP($B339,'Slutlig allokering kvv'!$B$2:$BX$550,MATCH(G$2,'Slutlig allokering kvv'!$B$1:$BX$1,0),FALSE)/1,0))</f>
        <v/>
      </c>
      <c r="H339" t="str">
        <f>IF($D339="","",IFERROR(VLOOKUP($B339,Kraftvärmeprod!$B$1:$BX$550,MATCH(H$2,Kraftvärmeprod!$B$1:$VX$1,0),FALSE)/1,0)-IFERROR(VLOOKUP($B339,'Slutlig allokering kvv'!$B$2:$BX$550,MATCH(H$2,'Slutlig allokering kvv'!$B$1:$BX$1,0),FALSE)/1,0))</f>
        <v/>
      </c>
      <c r="I339" t="str">
        <f>IF($D339="","",IFERROR(VLOOKUP($B339,Kraftvärmeprod!$B$1:$BX$550,MATCH(I$2,Kraftvärmeprod!$B$1:$VX$1,0),FALSE)/1,0)-IFERROR(VLOOKUP($B339,'Slutlig allokering kvv'!$B$2:$BX$550,MATCH(I$2,'Slutlig allokering kvv'!$B$1:$BX$1,0),FALSE)/1,0))</f>
        <v/>
      </c>
      <c r="J339" t="str">
        <f>IF($D339="","",IFERROR(VLOOKUP($B339,Kraftvärmeprod!$B$1:$BX$550,MATCH(J$2,Kraftvärmeprod!$B$1:$VX$1,0),FALSE)/1,0)-IFERROR(VLOOKUP($B339,'Slutlig allokering kvv'!$B$2:$BX$550,MATCH(J$2,'Slutlig allokering kvv'!$B$1:$BX$1,0),FALSE)/1,0))</f>
        <v/>
      </c>
      <c r="K339" t="str">
        <f>IF($D339="","",IFERROR(VLOOKUP($B339,Kraftvärmeprod!$B$1:$BX$550,MATCH(K$2,Kraftvärmeprod!$B$1:$VX$1,0),FALSE)/1,0)-IFERROR(VLOOKUP($B339,'Slutlig allokering kvv'!$B$2:$BX$550,MATCH(K$2,'Slutlig allokering kvv'!$B$1:$BX$1,0),FALSE)/1,0))</f>
        <v/>
      </c>
      <c r="L339" t="str">
        <f>IF($D339="","",IFERROR(VLOOKUP($B339,Kraftvärmeprod!$B$1:$BX$550,MATCH(L$2,Kraftvärmeprod!$B$1:$VX$1,0),FALSE)/1,0)-IFERROR(VLOOKUP($B339,'Slutlig allokering kvv'!$B$2:$BX$550,MATCH(L$2,'Slutlig allokering kvv'!$B$1:$BX$1,0),FALSE)/1,0))</f>
        <v/>
      </c>
      <c r="M339" t="str">
        <f>IF($D339="","",IFERROR(VLOOKUP($B339,Kraftvärmeprod!$B$1:$BX$550,MATCH(M$2,Kraftvärmeprod!$B$1:$VX$1,0),FALSE)/1,0)-IFERROR(VLOOKUP($B339,'Slutlig allokering kvv'!$B$2:$BX$550,MATCH(M$2,'Slutlig allokering kvv'!$B$1:$BX$1,0),FALSE)/1,0))</f>
        <v/>
      </c>
      <c r="N339" t="str">
        <f>IF($D339="","",IFERROR(VLOOKUP($B339,Kraftvärmeprod!$B$1:$BX$550,MATCH(N$2,Kraftvärmeprod!$B$1:$VX$1,0),FALSE)/1,0)-IFERROR(VLOOKUP($B339,'Slutlig allokering kvv'!$B$2:$BX$550,MATCH(N$2,'Slutlig allokering kvv'!$B$1:$BX$1,0),FALSE)/1,0))</f>
        <v/>
      </c>
      <c r="O339" t="str">
        <f>IF($D339="","",IFERROR(VLOOKUP($B339,Kraftvärmeprod!$B$1:$BX$550,MATCH(O$2,Kraftvärmeprod!$B$1:$VX$1,0),FALSE)/1,0)-IFERROR(VLOOKUP($B339,'Slutlig allokering kvv'!$B$2:$BX$550,MATCH(O$2,'Slutlig allokering kvv'!$B$1:$BX$1,0),FALSE)/1,0))</f>
        <v/>
      </c>
      <c r="P339" t="str">
        <f>IF($D339="","",IFERROR(VLOOKUP($B339,Kraftvärmeprod!$B$1:$BX$550,MATCH(P$2,Kraftvärmeprod!$B$1:$VX$1,0),FALSE)/1,0)-IFERROR(VLOOKUP($B339,'Slutlig allokering kvv'!$B$2:$BX$550,MATCH(P$2,'Slutlig allokering kvv'!$B$1:$BX$1,0),FALSE)/1,0))</f>
        <v/>
      </c>
      <c r="Q339" t="str">
        <f>IF($D339="","",IFERROR(VLOOKUP($B339,Kraftvärmeprod!$B$1:$BX$550,MATCH(Q$2,Kraftvärmeprod!$B$1:$VX$1,0),FALSE)/1,0)-IFERROR(VLOOKUP($B339,'Slutlig allokering kvv'!$B$2:$BX$550,MATCH(Q$2,'Slutlig allokering kvv'!$B$1:$BX$1,0),FALSE)/1,0))</f>
        <v/>
      </c>
      <c r="R339" t="str">
        <f>IF($D339="","",IFERROR(VLOOKUP($B339,Kraftvärmeprod!$B$1:$BX$550,MATCH(R$2,Kraftvärmeprod!$B$1:$VX$1,0),FALSE)/1,0)-IFERROR(VLOOKUP($B339,'Slutlig allokering kvv'!$B$2:$BX$550,MATCH(R$2,'Slutlig allokering kvv'!$B$1:$BX$1,0),FALSE)/1,0))</f>
        <v/>
      </c>
      <c r="S339" t="str">
        <f>IF($D339="","",IFERROR(VLOOKUP($B339,Kraftvärmeprod!$B$1:$BX$550,MATCH(S$2,Kraftvärmeprod!$B$1:$VX$1,0),FALSE)/1,0)-IFERROR(VLOOKUP($B339,'Slutlig allokering kvv'!$B$2:$BX$550,MATCH(S$2,'Slutlig allokering kvv'!$B$1:$BX$1,0),FALSE)/1,0))</f>
        <v/>
      </c>
      <c r="T339" t="str">
        <f>IF($D339="","",IFERROR(VLOOKUP($B339,Kraftvärmeprod!$B$1:$BX$550,MATCH(T$2,Kraftvärmeprod!$B$1:$VX$1,0),FALSE)/1,0)-IFERROR(VLOOKUP($B339,'Slutlig allokering kvv'!$B$2:$BX$550,MATCH(T$2,'Slutlig allokering kvv'!$B$1:$BX$1,0),FALSE)/1,0))</f>
        <v/>
      </c>
      <c r="U339" t="str">
        <f>IF($D339="","",IFERROR(VLOOKUP($B339,Kraftvärmeprod!$B$1:$BX$550,MATCH(U$2,Kraftvärmeprod!$B$1:$VX$1,0),FALSE)/1,0)-IFERROR(VLOOKUP($B339,'Slutlig allokering kvv'!$B$2:$BX$550,MATCH(U$2,'Slutlig allokering kvv'!$B$1:$BX$1,0),FALSE)/1,0))</f>
        <v/>
      </c>
      <c r="V339" t="str">
        <f>IF($D339="","",IFERROR(VLOOKUP($B339,Kraftvärmeprod!$B$1:$BX$550,MATCH(V$2,Kraftvärmeprod!$B$1:$VX$1,0),FALSE)/1,0)-IFERROR(VLOOKUP($B339,'Slutlig allokering kvv'!$B$2:$BX$550,MATCH(V$2,'Slutlig allokering kvv'!$B$1:$BX$1,0),FALSE)/1,0))</f>
        <v/>
      </c>
      <c r="W339" t="str">
        <f>IF($D339="","",IFERROR(VLOOKUP($B339,Kraftvärmeprod!$B$1:$BX$550,MATCH(W$2,Kraftvärmeprod!$B$1:$VX$1,0),FALSE)/1,0)-IFERROR(VLOOKUP($B339,'Slutlig allokering kvv'!$B$2:$BX$550,MATCH(W$2,'Slutlig allokering kvv'!$B$1:$BX$1,0),FALSE)/1,0))</f>
        <v/>
      </c>
      <c r="X339" t="str">
        <f>IF($D339="","",IFERROR(VLOOKUP($B339,Kraftvärmeprod!$B$1:$BX$550,MATCH(X$2,Kraftvärmeprod!$B$1:$VX$1,0),FALSE)/1,0)-IFERROR(VLOOKUP($B339,'Slutlig allokering kvv'!$B$2:$BX$550,MATCH(X$2,'Slutlig allokering kvv'!$B$1:$BX$1,0),FALSE)/1,0))</f>
        <v/>
      </c>
      <c r="Y339" t="str">
        <f>IF($D339="","",IFERROR(VLOOKUP($B339,Kraftvärmeprod!$B$1:$BX$550,MATCH(Y$2,Kraftvärmeprod!$B$1:$VX$1,0),FALSE)/1,0)-IFERROR(VLOOKUP($B339,'Slutlig allokering kvv'!$B$2:$BX$550,MATCH(Y$2,'Slutlig allokering kvv'!$B$1:$BX$1,0),FALSE)/1,0))</f>
        <v/>
      </c>
      <c r="Z339" t="str">
        <f>IF($D339="","",IFERROR(VLOOKUP($B339,Kraftvärmeprod!$B$1:$BX$550,MATCH(Z$2,Kraftvärmeprod!$B$1:$VX$1,0),FALSE)/1,0)-IFERROR(VLOOKUP($B339,'Slutlig allokering kvv'!$B$2:$BX$550,MATCH(Z$2,'Slutlig allokering kvv'!$B$1:$BX$1,0),FALSE)/1,0))</f>
        <v/>
      </c>
      <c r="AA339" t="str">
        <f>IF($D339="","",IFERROR(VLOOKUP($B339,Kraftvärmeprod!$B$1:$BX$550,MATCH(AA$2,Kraftvärmeprod!$B$1:$VX$1,0),FALSE)/1,0)-IFERROR(VLOOKUP($B339,'Slutlig allokering kvv'!$B$2:$BX$550,MATCH(AA$2,'Slutlig allokering kvv'!$B$1:$BX$1,0),FALSE)/1,0))</f>
        <v/>
      </c>
      <c r="AB339" t="str">
        <f>IF($D339="","",IFERROR(VLOOKUP($B339,Kraftvärmeprod!$B$1:$BX$550,MATCH(AB$2,Kraftvärmeprod!$B$1:$VX$1,0),FALSE)/1,0)-IFERROR(VLOOKUP($B339,'Slutlig allokering kvv'!$B$2:$BX$550,MATCH(AB$2,'Slutlig allokering kvv'!$B$1:$BX$1,0),FALSE)/1,0))</f>
        <v/>
      </c>
      <c r="AC339" t="str">
        <f>IF($D339="","",IFERROR(VLOOKUP($B339,Kraftvärmeprod!$B$1:$BX$550,MATCH(AC$2,Kraftvärmeprod!$B$1:$VX$1,0),FALSE)/1,0)-IFERROR(VLOOKUP($B339,'Slutlig allokering kvv'!$B$2:$BX$550,MATCH(AC$2,'Slutlig allokering kvv'!$B$1:$BX$1,0),FALSE)/1,0))</f>
        <v/>
      </c>
      <c r="AD339" t="str">
        <f>IF($D339="","",IFERROR(VLOOKUP($B339,Kraftvärmeprod!$B$1:$BX$550,MATCH(AD$2,Kraftvärmeprod!$B$1:$VX$1,0),FALSE)/1,0)-IFERROR(VLOOKUP($B339,'Slutlig allokering kvv'!$B$2:$BX$550,MATCH(AD$2,'Slutlig allokering kvv'!$B$1:$BX$1,0),FALSE)/1,0))</f>
        <v/>
      </c>
      <c r="AE339" t="str">
        <f>IF($D339="","",IFERROR(VLOOKUP($B339,Miljö!$B$1:$E$550,MATCH("Hjälpel kraftvärme (GWh)",Miljö!$B$1:$E$1,0),FALSE)/1,0)-IFERROR(VLOOKUP($B339,'Slutlig allokering kvv'!$B$2:$BX$549,MATCH(AE$2,'Slutlig allokering kvv'!$B$1:$BX$1,0),FALSE)/1,0))</f>
        <v/>
      </c>
      <c r="AI339" s="274">
        <f t="shared" si="20"/>
        <v>0</v>
      </c>
      <c r="AK339">
        <f>IFERROR(VLOOKUP($B339,'Slutlig allokering kvv'!$B$2:$AX$549,MATCH("Summa slutlig allokerad tillförd energi (utan hjälpel och rökgaskondensering):",'Slutlig allokering kvv'!$B$1:$AX$1,0),FALSE)/1,"")</f>
        <v>0</v>
      </c>
      <c r="AM339" s="275" t="str">
        <f>IFERROR(1-VLOOKUP($B339,'Slutlig allokering kvv'!$B$2:$AX$549,MATCH("Andel av bränsle i kvv som allokerats till värme, exklusive rökgaskondensering och hjälpel",'Slutlig allokering kvv'!$B$1:$AX$1,0),FALSE),"")</f>
        <v/>
      </c>
      <c r="AO339" s="115" t="str">
        <f t="shared" si="21"/>
        <v/>
      </c>
      <c r="AP339" s="276" t="str">
        <f t="shared" si="22"/>
        <v/>
      </c>
      <c r="AR339" s="115" t="str">
        <f t="shared" si="23"/>
        <v/>
      </c>
    </row>
    <row r="340" spans="1:44">
      <c r="A340" t="s">
        <v>537</v>
      </c>
      <c r="B340" t="s">
        <v>539</v>
      </c>
      <c r="C340">
        <f>IFERROR(VLOOKUP($B340,Kraftvärmeprod!$B$1:$AH$479,MATCH(C$2,Kraftvärmeprod!$B$1:$AG$1,0),FALSE)/1,"")</f>
        <v>296.49900000000002</v>
      </c>
      <c r="D340">
        <f>IFERROR(VLOOKUP($B340,Kraftvärmeprod!$B$1:$AH$479,MATCH(D$2,Kraftvärmeprod!$B$1:$AG$1,0),FALSE)/1,"")</f>
        <v>71.322000000000003</v>
      </c>
      <c r="F340">
        <f>IF($D340="","",IFERROR(VLOOKUP($B340,Kraftvärmeprod!$B$1:$BX$550,MATCH(F$2,Kraftvärmeprod!$B$1:$VX$1,0),FALSE)/1,0)-IFERROR(VLOOKUP($B340,'Slutlig allokering kvv'!$B$2:$BX$550,MATCH(F$2,'Slutlig allokering kvv'!$B$1:$BX$1,0),FALSE)/1,0))</f>
        <v>0</v>
      </c>
      <c r="G340">
        <f>IF($D340="","",IFERROR(VLOOKUP($B340,Kraftvärmeprod!$B$1:$BX$550,MATCH(G$2,Kraftvärmeprod!$B$1:$VX$1,0),FALSE)/1,0)-IFERROR(VLOOKUP($B340,'Slutlig allokering kvv'!$B$2:$BX$550,MATCH(G$2,'Slutlig allokering kvv'!$B$1:$BX$1,0),FALSE)/1,0))</f>
        <v>0</v>
      </c>
      <c r="H340">
        <f>IF($D340="","",IFERROR(VLOOKUP($B340,Kraftvärmeprod!$B$1:$BX$550,MATCH(H$2,Kraftvärmeprod!$B$1:$VX$1,0),FALSE)/1,0)-IFERROR(VLOOKUP($B340,'Slutlig allokering kvv'!$B$2:$BX$550,MATCH(H$2,'Slutlig allokering kvv'!$B$1:$BX$1,0),FALSE)/1,0))</f>
        <v>0</v>
      </c>
      <c r="I340">
        <f>IF($D340="","",IFERROR(VLOOKUP($B340,Kraftvärmeprod!$B$1:$BX$550,MATCH(I$2,Kraftvärmeprod!$B$1:$VX$1,0),FALSE)/1,0)-IFERROR(VLOOKUP($B340,'Slutlig allokering kvv'!$B$2:$BX$550,MATCH(I$2,'Slutlig allokering kvv'!$B$1:$BX$1,0),FALSE)/1,0))</f>
        <v>0</v>
      </c>
      <c r="J340">
        <f>IF($D340="","",IFERROR(VLOOKUP($B340,Kraftvärmeprod!$B$1:$BX$550,MATCH(J$2,Kraftvärmeprod!$B$1:$VX$1,0),FALSE)/1,0)-IFERROR(VLOOKUP($B340,'Slutlig allokering kvv'!$B$2:$BX$550,MATCH(J$2,'Slutlig allokering kvv'!$B$1:$BX$1,0),FALSE)/1,0))</f>
        <v>0</v>
      </c>
      <c r="K340">
        <f>IF($D340="","",IFERROR(VLOOKUP($B340,Kraftvärmeprod!$B$1:$BX$550,MATCH(K$2,Kraftvärmeprod!$B$1:$VX$1,0),FALSE)/1,0)-IFERROR(VLOOKUP($B340,'Slutlig allokering kvv'!$B$2:$BX$550,MATCH(K$2,'Slutlig allokering kvv'!$B$1:$BX$1,0),FALSE)/1,0))</f>
        <v>0</v>
      </c>
      <c r="L340">
        <f>IF($D340="","",IFERROR(VLOOKUP($B340,Kraftvärmeprod!$B$1:$BX$550,MATCH(L$2,Kraftvärmeprod!$B$1:$VX$1,0),FALSE)/1,0)-IFERROR(VLOOKUP($B340,'Slutlig allokering kvv'!$B$2:$BX$550,MATCH(L$2,'Slutlig allokering kvv'!$B$1:$BX$1,0),FALSE)/1,0))</f>
        <v>0</v>
      </c>
      <c r="M340">
        <f>IF($D340="","",IFERROR(VLOOKUP($B340,Kraftvärmeprod!$B$1:$BX$550,MATCH(M$2,Kraftvärmeprod!$B$1:$VX$1,0),FALSE)/1,0)-IFERROR(VLOOKUP($B340,'Slutlig allokering kvv'!$B$2:$BX$550,MATCH(M$2,'Slutlig allokering kvv'!$B$1:$BX$1,0),FALSE)/1,0))</f>
        <v>0</v>
      </c>
      <c r="N340">
        <f>IF($D340="","",IFERROR(VLOOKUP($B340,Kraftvärmeprod!$B$1:$BX$550,MATCH(N$2,Kraftvärmeprod!$B$1:$VX$1,0),FALSE)/1,0)-IFERROR(VLOOKUP($B340,'Slutlig allokering kvv'!$B$2:$BX$550,MATCH(N$2,'Slutlig allokering kvv'!$B$1:$BX$1,0),FALSE)/1,0))</f>
        <v>0.95368000000000008</v>
      </c>
      <c r="O340">
        <f>IF($D340="","",IFERROR(VLOOKUP($B340,Kraftvärmeprod!$B$1:$BX$550,MATCH(O$2,Kraftvärmeprod!$B$1:$VX$1,0),FALSE)/1,0)-IFERROR(VLOOKUP($B340,'Slutlig allokering kvv'!$B$2:$BX$550,MATCH(O$2,'Slutlig allokering kvv'!$B$1:$BX$1,0),FALSE)/1,0))</f>
        <v>0</v>
      </c>
      <c r="P340">
        <f>IF($D340="","",IFERROR(VLOOKUP($B340,Kraftvärmeprod!$B$1:$BX$550,MATCH(P$2,Kraftvärmeprod!$B$1:$VX$1,0),FALSE)/1,0)-IFERROR(VLOOKUP($B340,'Slutlig allokering kvv'!$B$2:$BX$550,MATCH(P$2,'Slutlig allokering kvv'!$B$1:$BX$1,0),FALSE)/1,0))</f>
        <v>0</v>
      </c>
      <c r="Q340">
        <f>IF($D340="","",IFERROR(VLOOKUP($B340,Kraftvärmeprod!$B$1:$BX$550,MATCH(Q$2,Kraftvärmeprod!$B$1:$VX$1,0),FALSE)/1,0)-IFERROR(VLOOKUP($B340,'Slutlig allokering kvv'!$B$2:$BX$550,MATCH(Q$2,'Slutlig allokering kvv'!$B$1:$BX$1,0),FALSE)/1,0))</f>
        <v>0</v>
      </c>
      <c r="R340">
        <f>IF($D340="","",IFERROR(VLOOKUP($B340,Kraftvärmeprod!$B$1:$BX$550,MATCH(R$2,Kraftvärmeprod!$B$1:$VX$1,0),FALSE)/1,0)-IFERROR(VLOOKUP($B340,'Slutlig allokering kvv'!$B$2:$BX$550,MATCH(R$2,'Slutlig allokering kvv'!$B$1:$BX$1,0),FALSE)/1,0))</f>
        <v>0</v>
      </c>
      <c r="S340">
        <f>IF($D340="","",IFERROR(VLOOKUP($B340,Kraftvärmeprod!$B$1:$BX$550,MATCH(S$2,Kraftvärmeprod!$B$1:$VX$1,0),FALSE)/1,0)-IFERROR(VLOOKUP($B340,'Slutlig allokering kvv'!$B$2:$BX$550,MATCH(S$2,'Slutlig allokering kvv'!$B$1:$BX$1,0),FALSE)/1,0))</f>
        <v>0</v>
      </c>
      <c r="T340">
        <f>IF($D340="","",IFERROR(VLOOKUP($B340,Kraftvärmeprod!$B$1:$BX$550,MATCH(T$2,Kraftvärmeprod!$B$1:$VX$1,0),FALSE)/1,0)-IFERROR(VLOOKUP($B340,'Slutlig allokering kvv'!$B$2:$BX$550,MATCH(T$2,'Slutlig allokering kvv'!$B$1:$BX$1,0),FALSE)/1,0))</f>
        <v>0</v>
      </c>
      <c r="U340">
        <f>IF($D340="","",IFERROR(VLOOKUP($B340,Kraftvärmeprod!$B$1:$BX$550,MATCH(U$2,Kraftvärmeprod!$B$1:$VX$1,0),FALSE)/1,0)-IFERROR(VLOOKUP($B340,'Slutlig allokering kvv'!$B$2:$BX$550,MATCH(U$2,'Slutlig allokering kvv'!$B$1:$BX$1,0),FALSE)/1,0))</f>
        <v>0</v>
      </c>
      <c r="V340">
        <f>IF($D340="","",IFERROR(VLOOKUP($B340,Kraftvärmeprod!$B$1:$BX$550,MATCH(V$2,Kraftvärmeprod!$B$1:$VX$1,0),FALSE)/1,0)-IFERROR(VLOOKUP($B340,'Slutlig allokering kvv'!$B$2:$BX$550,MATCH(V$2,'Slutlig allokering kvv'!$B$1:$BX$1,0),FALSE)/1,0))</f>
        <v>167.334</v>
      </c>
      <c r="W340">
        <f>IF($D340="","",IFERROR(VLOOKUP($B340,Kraftvärmeprod!$B$1:$BX$550,MATCH(W$2,Kraftvärmeprod!$B$1:$VX$1,0),FALSE)/1,0)-IFERROR(VLOOKUP($B340,'Slutlig allokering kvv'!$B$2:$BX$550,MATCH(W$2,'Slutlig allokering kvv'!$B$1:$BX$1,0),FALSE)/1,0))</f>
        <v>0</v>
      </c>
      <c r="X340">
        <f>IF($D340="","",IFERROR(VLOOKUP($B340,Kraftvärmeprod!$B$1:$BX$550,MATCH(X$2,Kraftvärmeprod!$B$1:$VX$1,0),FALSE)/1,0)-IFERROR(VLOOKUP($B340,'Slutlig allokering kvv'!$B$2:$BX$550,MATCH(X$2,'Slutlig allokering kvv'!$B$1:$BX$1,0),FALSE)/1,0))</f>
        <v>0.49226999999999999</v>
      </c>
      <c r="Y340">
        <f>IF($D340="","",IFERROR(VLOOKUP($B340,Kraftvärmeprod!$B$1:$BX$550,MATCH(Y$2,Kraftvärmeprod!$B$1:$VX$1,0),FALSE)/1,0)-IFERROR(VLOOKUP($B340,'Slutlig allokering kvv'!$B$2:$BX$550,MATCH(Y$2,'Slutlig allokering kvv'!$B$1:$BX$1,0),FALSE)/1,0))</f>
        <v>0</v>
      </c>
      <c r="Z340">
        <f>IF($D340="","",IFERROR(VLOOKUP($B340,Kraftvärmeprod!$B$1:$BX$550,MATCH(Z$2,Kraftvärmeprod!$B$1:$VX$1,0),FALSE)/1,0)-IFERROR(VLOOKUP($B340,'Slutlig allokering kvv'!$B$2:$BX$550,MATCH(Z$2,'Slutlig allokering kvv'!$B$1:$BX$1,0),FALSE)/1,0))</f>
        <v>0</v>
      </c>
      <c r="AA340">
        <f>IF($D340="","",IFERROR(VLOOKUP($B340,Kraftvärmeprod!$B$1:$BX$550,MATCH(AA$2,Kraftvärmeprod!$B$1:$VX$1,0),FALSE)/1,0)-IFERROR(VLOOKUP($B340,'Slutlig allokering kvv'!$B$2:$BX$550,MATCH(AA$2,'Slutlig allokering kvv'!$B$1:$BX$1,0),FALSE)/1,0))</f>
        <v>0</v>
      </c>
      <c r="AB340">
        <f>IF($D340="","",IFERROR(VLOOKUP($B340,Kraftvärmeprod!$B$1:$BX$550,MATCH(AB$2,Kraftvärmeprod!$B$1:$VX$1,0),FALSE)/1,0)-IFERROR(VLOOKUP($B340,'Slutlig allokering kvv'!$B$2:$BX$550,MATCH(AB$2,'Slutlig allokering kvv'!$B$1:$BX$1,0),FALSE)/1,0))</f>
        <v>0</v>
      </c>
      <c r="AC340">
        <f>IF($D340="","",IFERROR(VLOOKUP($B340,Kraftvärmeprod!$B$1:$BX$550,MATCH(AC$2,Kraftvärmeprod!$B$1:$VX$1,0),FALSE)/1,0)-IFERROR(VLOOKUP($B340,'Slutlig allokering kvv'!$B$2:$BX$550,MATCH(AC$2,'Slutlig allokering kvv'!$B$1:$BX$1,0),FALSE)/1,0))</f>
        <v>0</v>
      </c>
      <c r="AD340">
        <f>IF($D340="","",IFERROR(VLOOKUP($B340,Kraftvärmeprod!$B$1:$BX$550,MATCH(AD$2,Kraftvärmeprod!$B$1:$VX$1,0),FALSE)/1,0)-IFERROR(VLOOKUP($B340,'Slutlig allokering kvv'!$B$2:$BX$550,MATCH(AD$2,'Slutlig allokering kvv'!$B$1:$BX$1,0),FALSE)/1,0))</f>
        <v>0</v>
      </c>
      <c r="AE340">
        <f>IF($D340="","",IFERROR(VLOOKUP($B340,Miljö!$B$1:$E$550,MATCH("Hjälpel kraftvärme (GWh)",Miljö!$B$1:$E$1,0),FALSE)/1,0)-IFERROR(VLOOKUP($B340,'Slutlig allokering kvv'!$B$2:$BX$549,MATCH(AE$2,'Slutlig allokering kvv'!$B$1:$BX$1,0),FALSE)/1,0))</f>
        <v>6.2544799999999992</v>
      </c>
      <c r="AI340" s="274">
        <f t="shared" si="20"/>
        <v>168.77994999999999</v>
      </c>
      <c r="AK340">
        <f>IFERROR(VLOOKUP($B340,'Slutlig allokering kvv'!$B$2:$AX$549,MATCH("Summa slutlig allokerad tillförd energi (utan hjälpel och rökgaskondensering):",'Slutlig allokering kvv'!$B$1:$AX$1,0),FALSE)/1,"")</f>
        <v>269.46404999999999</v>
      </c>
      <c r="AM340" s="275">
        <f>IFERROR(1-VLOOKUP($B340,'Slutlig allokering kvv'!$B$2:$AX$549,MATCH("Andel av bränsle i kvv som allokerats till värme, exklusive rökgaskondensering och hjälpel",'Slutlig allokering kvv'!$B$1:$AX$1,0),FALSE),"")</f>
        <v>0.38512780551473613</v>
      </c>
      <c r="AO340" s="115">
        <f t="shared" si="21"/>
        <v>0.38512780551473608</v>
      </c>
      <c r="AP340" s="276">
        <f t="shared" si="22"/>
        <v>5.5511151231257827E-17</v>
      </c>
      <c r="AR340" s="115">
        <f t="shared" si="23"/>
        <v>0.40747411809208056</v>
      </c>
    </row>
    <row r="341" spans="1:44">
      <c r="A341" t="s">
        <v>537</v>
      </c>
      <c r="B341" t="s">
        <v>540</v>
      </c>
      <c r="C341" t="str">
        <f>IFERROR(VLOOKUP($B341,Kraftvärmeprod!$B$1:$AH$479,MATCH(C$2,Kraftvärmeprod!$B$1:$AG$1,0),FALSE)/1,"")</f>
        <v/>
      </c>
      <c r="D341" t="str">
        <f>IFERROR(VLOOKUP($B341,Kraftvärmeprod!$B$1:$AH$479,MATCH(D$2,Kraftvärmeprod!$B$1:$AG$1,0),FALSE)/1,"")</f>
        <v/>
      </c>
      <c r="F341" t="str">
        <f>IF($D341="","",IFERROR(VLOOKUP($B341,Kraftvärmeprod!$B$1:$BX$550,MATCH(F$2,Kraftvärmeprod!$B$1:$VX$1,0),FALSE)/1,0)-IFERROR(VLOOKUP($B341,'Slutlig allokering kvv'!$B$2:$BX$550,MATCH(F$2,'Slutlig allokering kvv'!$B$1:$BX$1,0),FALSE)/1,0))</f>
        <v/>
      </c>
      <c r="G341" t="str">
        <f>IF($D341="","",IFERROR(VLOOKUP($B341,Kraftvärmeprod!$B$1:$BX$550,MATCH(G$2,Kraftvärmeprod!$B$1:$VX$1,0),FALSE)/1,0)-IFERROR(VLOOKUP($B341,'Slutlig allokering kvv'!$B$2:$BX$550,MATCH(G$2,'Slutlig allokering kvv'!$B$1:$BX$1,0),FALSE)/1,0))</f>
        <v/>
      </c>
      <c r="H341" t="str">
        <f>IF($D341="","",IFERROR(VLOOKUP($B341,Kraftvärmeprod!$B$1:$BX$550,MATCH(H$2,Kraftvärmeprod!$B$1:$VX$1,0),FALSE)/1,0)-IFERROR(VLOOKUP($B341,'Slutlig allokering kvv'!$B$2:$BX$550,MATCH(H$2,'Slutlig allokering kvv'!$B$1:$BX$1,0),FALSE)/1,0))</f>
        <v/>
      </c>
      <c r="I341" t="str">
        <f>IF($D341="","",IFERROR(VLOOKUP($B341,Kraftvärmeprod!$B$1:$BX$550,MATCH(I$2,Kraftvärmeprod!$B$1:$VX$1,0),FALSE)/1,0)-IFERROR(VLOOKUP($B341,'Slutlig allokering kvv'!$B$2:$BX$550,MATCH(I$2,'Slutlig allokering kvv'!$B$1:$BX$1,0),FALSE)/1,0))</f>
        <v/>
      </c>
      <c r="J341" t="str">
        <f>IF($D341="","",IFERROR(VLOOKUP($B341,Kraftvärmeprod!$B$1:$BX$550,MATCH(J$2,Kraftvärmeprod!$B$1:$VX$1,0),FALSE)/1,0)-IFERROR(VLOOKUP($B341,'Slutlig allokering kvv'!$B$2:$BX$550,MATCH(J$2,'Slutlig allokering kvv'!$B$1:$BX$1,0),FALSE)/1,0))</f>
        <v/>
      </c>
      <c r="K341" t="str">
        <f>IF($D341="","",IFERROR(VLOOKUP($B341,Kraftvärmeprod!$B$1:$BX$550,MATCH(K$2,Kraftvärmeprod!$B$1:$VX$1,0),FALSE)/1,0)-IFERROR(VLOOKUP($B341,'Slutlig allokering kvv'!$B$2:$BX$550,MATCH(K$2,'Slutlig allokering kvv'!$B$1:$BX$1,0),FALSE)/1,0))</f>
        <v/>
      </c>
      <c r="L341" t="str">
        <f>IF($D341="","",IFERROR(VLOOKUP($B341,Kraftvärmeprod!$B$1:$BX$550,MATCH(L$2,Kraftvärmeprod!$B$1:$VX$1,0),FALSE)/1,0)-IFERROR(VLOOKUP($B341,'Slutlig allokering kvv'!$B$2:$BX$550,MATCH(L$2,'Slutlig allokering kvv'!$B$1:$BX$1,0),FALSE)/1,0))</f>
        <v/>
      </c>
      <c r="M341" t="str">
        <f>IF($D341="","",IFERROR(VLOOKUP($B341,Kraftvärmeprod!$B$1:$BX$550,MATCH(M$2,Kraftvärmeprod!$B$1:$VX$1,0),FALSE)/1,0)-IFERROR(VLOOKUP($B341,'Slutlig allokering kvv'!$B$2:$BX$550,MATCH(M$2,'Slutlig allokering kvv'!$B$1:$BX$1,0),FALSE)/1,0))</f>
        <v/>
      </c>
      <c r="N341" t="str">
        <f>IF($D341="","",IFERROR(VLOOKUP($B341,Kraftvärmeprod!$B$1:$BX$550,MATCH(N$2,Kraftvärmeprod!$B$1:$VX$1,0),FALSE)/1,0)-IFERROR(VLOOKUP($B341,'Slutlig allokering kvv'!$B$2:$BX$550,MATCH(N$2,'Slutlig allokering kvv'!$B$1:$BX$1,0),FALSE)/1,0))</f>
        <v/>
      </c>
      <c r="O341" t="str">
        <f>IF($D341="","",IFERROR(VLOOKUP($B341,Kraftvärmeprod!$B$1:$BX$550,MATCH(O$2,Kraftvärmeprod!$B$1:$VX$1,0),FALSE)/1,0)-IFERROR(VLOOKUP($B341,'Slutlig allokering kvv'!$B$2:$BX$550,MATCH(O$2,'Slutlig allokering kvv'!$B$1:$BX$1,0),FALSE)/1,0))</f>
        <v/>
      </c>
      <c r="P341" t="str">
        <f>IF($D341="","",IFERROR(VLOOKUP($B341,Kraftvärmeprod!$B$1:$BX$550,MATCH(P$2,Kraftvärmeprod!$B$1:$VX$1,0),FALSE)/1,0)-IFERROR(VLOOKUP($B341,'Slutlig allokering kvv'!$B$2:$BX$550,MATCH(P$2,'Slutlig allokering kvv'!$B$1:$BX$1,0),FALSE)/1,0))</f>
        <v/>
      </c>
      <c r="Q341" t="str">
        <f>IF($D341="","",IFERROR(VLOOKUP($B341,Kraftvärmeprod!$B$1:$BX$550,MATCH(Q$2,Kraftvärmeprod!$B$1:$VX$1,0),FALSE)/1,0)-IFERROR(VLOOKUP($B341,'Slutlig allokering kvv'!$B$2:$BX$550,MATCH(Q$2,'Slutlig allokering kvv'!$B$1:$BX$1,0),FALSE)/1,0))</f>
        <v/>
      </c>
      <c r="R341" t="str">
        <f>IF($D341="","",IFERROR(VLOOKUP($B341,Kraftvärmeprod!$B$1:$BX$550,MATCH(R$2,Kraftvärmeprod!$B$1:$VX$1,0),FALSE)/1,0)-IFERROR(VLOOKUP($B341,'Slutlig allokering kvv'!$B$2:$BX$550,MATCH(R$2,'Slutlig allokering kvv'!$B$1:$BX$1,0),FALSE)/1,0))</f>
        <v/>
      </c>
      <c r="S341" t="str">
        <f>IF($D341="","",IFERROR(VLOOKUP($B341,Kraftvärmeprod!$B$1:$BX$550,MATCH(S$2,Kraftvärmeprod!$B$1:$VX$1,0),FALSE)/1,0)-IFERROR(VLOOKUP($B341,'Slutlig allokering kvv'!$B$2:$BX$550,MATCH(S$2,'Slutlig allokering kvv'!$B$1:$BX$1,0),FALSE)/1,0))</f>
        <v/>
      </c>
      <c r="T341" t="str">
        <f>IF($D341="","",IFERROR(VLOOKUP($B341,Kraftvärmeprod!$B$1:$BX$550,MATCH(T$2,Kraftvärmeprod!$B$1:$VX$1,0),FALSE)/1,0)-IFERROR(VLOOKUP($B341,'Slutlig allokering kvv'!$B$2:$BX$550,MATCH(T$2,'Slutlig allokering kvv'!$B$1:$BX$1,0),FALSE)/1,0))</f>
        <v/>
      </c>
      <c r="U341" t="str">
        <f>IF($D341="","",IFERROR(VLOOKUP($B341,Kraftvärmeprod!$B$1:$BX$550,MATCH(U$2,Kraftvärmeprod!$B$1:$VX$1,0),FALSE)/1,0)-IFERROR(VLOOKUP($B341,'Slutlig allokering kvv'!$B$2:$BX$550,MATCH(U$2,'Slutlig allokering kvv'!$B$1:$BX$1,0),FALSE)/1,0))</f>
        <v/>
      </c>
      <c r="V341" t="str">
        <f>IF($D341="","",IFERROR(VLOOKUP($B341,Kraftvärmeprod!$B$1:$BX$550,MATCH(V$2,Kraftvärmeprod!$B$1:$VX$1,0),FALSE)/1,0)-IFERROR(VLOOKUP($B341,'Slutlig allokering kvv'!$B$2:$BX$550,MATCH(V$2,'Slutlig allokering kvv'!$B$1:$BX$1,0),FALSE)/1,0))</f>
        <v/>
      </c>
      <c r="W341" t="str">
        <f>IF($D341="","",IFERROR(VLOOKUP($B341,Kraftvärmeprod!$B$1:$BX$550,MATCH(W$2,Kraftvärmeprod!$B$1:$VX$1,0),FALSE)/1,0)-IFERROR(VLOOKUP($B341,'Slutlig allokering kvv'!$B$2:$BX$550,MATCH(W$2,'Slutlig allokering kvv'!$B$1:$BX$1,0),FALSE)/1,0))</f>
        <v/>
      </c>
      <c r="X341" t="str">
        <f>IF($D341="","",IFERROR(VLOOKUP($B341,Kraftvärmeprod!$B$1:$BX$550,MATCH(X$2,Kraftvärmeprod!$B$1:$VX$1,0),FALSE)/1,0)-IFERROR(VLOOKUP($B341,'Slutlig allokering kvv'!$B$2:$BX$550,MATCH(X$2,'Slutlig allokering kvv'!$B$1:$BX$1,0),FALSE)/1,0))</f>
        <v/>
      </c>
      <c r="Y341" t="str">
        <f>IF($D341="","",IFERROR(VLOOKUP($B341,Kraftvärmeprod!$B$1:$BX$550,MATCH(Y$2,Kraftvärmeprod!$B$1:$VX$1,0),FALSE)/1,0)-IFERROR(VLOOKUP($B341,'Slutlig allokering kvv'!$B$2:$BX$550,MATCH(Y$2,'Slutlig allokering kvv'!$B$1:$BX$1,0),FALSE)/1,0))</f>
        <v/>
      </c>
      <c r="Z341" t="str">
        <f>IF($D341="","",IFERROR(VLOOKUP($B341,Kraftvärmeprod!$B$1:$BX$550,MATCH(Z$2,Kraftvärmeprod!$B$1:$VX$1,0),FALSE)/1,0)-IFERROR(VLOOKUP($B341,'Slutlig allokering kvv'!$B$2:$BX$550,MATCH(Z$2,'Slutlig allokering kvv'!$B$1:$BX$1,0),FALSE)/1,0))</f>
        <v/>
      </c>
      <c r="AA341" t="str">
        <f>IF($D341="","",IFERROR(VLOOKUP($B341,Kraftvärmeprod!$B$1:$BX$550,MATCH(AA$2,Kraftvärmeprod!$B$1:$VX$1,0),FALSE)/1,0)-IFERROR(VLOOKUP($B341,'Slutlig allokering kvv'!$B$2:$BX$550,MATCH(AA$2,'Slutlig allokering kvv'!$B$1:$BX$1,0),FALSE)/1,0))</f>
        <v/>
      </c>
      <c r="AB341" t="str">
        <f>IF($D341="","",IFERROR(VLOOKUP($B341,Kraftvärmeprod!$B$1:$BX$550,MATCH(AB$2,Kraftvärmeprod!$B$1:$VX$1,0),FALSE)/1,0)-IFERROR(VLOOKUP($B341,'Slutlig allokering kvv'!$B$2:$BX$550,MATCH(AB$2,'Slutlig allokering kvv'!$B$1:$BX$1,0),FALSE)/1,0))</f>
        <v/>
      </c>
      <c r="AC341" t="str">
        <f>IF($D341="","",IFERROR(VLOOKUP($B341,Kraftvärmeprod!$B$1:$BX$550,MATCH(AC$2,Kraftvärmeprod!$B$1:$VX$1,0),FALSE)/1,0)-IFERROR(VLOOKUP($B341,'Slutlig allokering kvv'!$B$2:$BX$550,MATCH(AC$2,'Slutlig allokering kvv'!$B$1:$BX$1,0),FALSE)/1,0))</f>
        <v/>
      </c>
      <c r="AD341" t="str">
        <f>IF($D341="","",IFERROR(VLOOKUP($B341,Kraftvärmeprod!$B$1:$BX$550,MATCH(AD$2,Kraftvärmeprod!$B$1:$VX$1,0),FALSE)/1,0)-IFERROR(VLOOKUP($B341,'Slutlig allokering kvv'!$B$2:$BX$550,MATCH(AD$2,'Slutlig allokering kvv'!$B$1:$BX$1,0),FALSE)/1,0))</f>
        <v/>
      </c>
      <c r="AE341" t="str">
        <f>IF($D341="","",IFERROR(VLOOKUP($B341,Miljö!$B$1:$E$550,MATCH("Hjälpel kraftvärme (GWh)",Miljö!$B$1:$E$1,0),FALSE)/1,0)-IFERROR(VLOOKUP($B341,'Slutlig allokering kvv'!$B$2:$BX$549,MATCH(AE$2,'Slutlig allokering kvv'!$B$1:$BX$1,0),FALSE)/1,0))</f>
        <v/>
      </c>
      <c r="AI341" s="274">
        <f t="shared" si="20"/>
        <v>0</v>
      </c>
      <c r="AK341">
        <f>IFERROR(VLOOKUP($B341,'Slutlig allokering kvv'!$B$2:$AX$549,MATCH("Summa slutlig allokerad tillförd energi (utan hjälpel och rökgaskondensering):",'Slutlig allokering kvv'!$B$1:$AX$1,0),FALSE)/1,"")</f>
        <v>0</v>
      </c>
      <c r="AM341" s="275" t="str">
        <f>IFERROR(1-VLOOKUP($B341,'Slutlig allokering kvv'!$B$2:$AX$549,MATCH("Andel av bränsle i kvv som allokerats till värme, exklusive rökgaskondensering och hjälpel",'Slutlig allokering kvv'!$B$1:$AX$1,0),FALSE),"")</f>
        <v/>
      </c>
      <c r="AO341" s="115" t="str">
        <f t="shared" si="21"/>
        <v/>
      </c>
      <c r="AP341" s="276" t="str">
        <f t="shared" si="22"/>
        <v/>
      </c>
      <c r="AR341" s="115" t="str">
        <f t="shared" si="23"/>
        <v/>
      </c>
    </row>
    <row r="342" spans="1:44">
      <c r="A342" t="s">
        <v>537</v>
      </c>
      <c r="B342" t="s">
        <v>541</v>
      </c>
      <c r="C342" t="str">
        <f>IFERROR(VLOOKUP($B342,Kraftvärmeprod!$B$1:$AH$479,MATCH(C$2,Kraftvärmeprod!$B$1:$AG$1,0),FALSE)/1,"")</f>
        <v/>
      </c>
      <c r="D342" t="str">
        <f>IFERROR(VLOOKUP($B342,Kraftvärmeprod!$B$1:$AH$479,MATCH(D$2,Kraftvärmeprod!$B$1:$AG$1,0),FALSE)/1,"")</f>
        <v/>
      </c>
      <c r="F342" t="str">
        <f>IF($D342="","",IFERROR(VLOOKUP($B342,Kraftvärmeprod!$B$1:$BX$550,MATCH(F$2,Kraftvärmeprod!$B$1:$VX$1,0),FALSE)/1,0)-IFERROR(VLOOKUP($B342,'Slutlig allokering kvv'!$B$2:$BX$550,MATCH(F$2,'Slutlig allokering kvv'!$B$1:$BX$1,0),FALSE)/1,0))</f>
        <v/>
      </c>
      <c r="G342" t="str">
        <f>IF($D342="","",IFERROR(VLOOKUP($B342,Kraftvärmeprod!$B$1:$BX$550,MATCH(G$2,Kraftvärmeprod!$B$1:$VX$1,0),FALSE)/1,0)-IFERROR(VLOOKUP($B342,'Slutlig allokering kvv'!$B$2:$BX$550,MATCH(G$2,'Slutlig allokering kvv'!$B$1:$BX$1,0),FALSE)/1,0))</f>
        <v/>
      </c>
      <c r="H342" t="str">
        <f>IF($D342="","",IFERROR(VLOOKUP($B342,Kraftvärmeprod!$B$1:$BX$550,MATCH(H$2,Kraftvärmeprod!$B$1:$VX$1,0),FALSE)/1,0)-IFERROR(VLOOKUP($B342,'Slutlig allokering kvv'!$B$2:$BX$550,MATCH(H$2,'Slutlig allokering kvv'!$B$1:$BX$1,0),FALSE)/1,0))</f>
        <v/>
      </c>
      <c r="I342" t="str">
        <f>IF($D342="","",IFERROR(VLOOKUP($B342,Kraftvärmeprod!$B$1:$BX$550,MATCH(I$2,Kraftvärmeprod!$B$1:$VX$1,0),FALSE)/1,0)-IFERROR(VLOOKUP($B342,'Slutlig allokering kvv'!$B$2:$BX$550,MATCH(I$2,'Slutlig allokering kvv'!$B$1:$BX$1,0),FALSE)/1,0))</f>
        <v/>
      </c>
      <c r="J342" t="str">
        <f>IF($D342="","",IFERROR(VLOOKUP($B342,Kraftvärmeprod!$B$1:$BX$550,MATCH(J$2,Kraftvärmeprod!$B$1:$VX$1,0),FALSE)/1,0)-IFERROR(VLOOKUP($B342,'Slutlig allokering kvv'!$B$2:$BX$550,MATCH(J$2,'Slutlig allokering kvv'!$B$1:$BX$1,0),FALSE)/1,0))</f>
        <v/>
      </c>
      <c r="K342" t="str">
        <f>IF($D342="","",IFERROR(VLOOKUP($B342,Kraftvärmeprod!$B$1:$BX$550,MATCH(K$2,Kraftvärmeprod!$B$1:$VX$1,0),FALSE)/1,0)-IFERROR(VLOOKUP($B342,'Slutlig allokering kvv'!$B$2:$BX$550,MATCH(K$2,'Slutlig allokering kvv'!$B$1:$BX$1,0),FALSE)/1,0))</f>
        <v/>
      </c>
      <c r="L342" t="str">
        <f>IF($D342="","",IFERROR(VLOOKUP($B342,Kraftvärmeprod!$B$1:$BX$550,MATCH(L$2,Kraftvärmeprod!$B$1:$VX$1,0),FALSE)/1,0)-IFERROR(VLOOKUP($B342,'Slutlig allokering kvv'!$B$2:$BX$550,MATCH(L$2,'Slutlig allokering kvv'!$B$1:$BX$1,0),FALSE)/1,0))</f>
        <v/>
      </c>
      <c r="M342" t="str">
        <f>IF($D342="","",IFERROR(VLOOKUP($B342,Kraftvärmeprod!$B$1:$BX$550,MATCH(M$2,Kraftvärmeprod!$B$1:$VX$1,0),FALSE)/1,0)-IFERROR(VLOOKUP($B342,'Slutlig allokering kvv'!$B$2:$BX$550,MATCH(M$2,'Slutlig allokering kvv'!$B$1:$BX$1,0),FALSE)/1,0))</f>
        <v/>
      </c>
      <c r="N342" t="str">
        <f>IF($D342="","",IFERROR(VLOOKUP($B342,Kraftvärmeprod!$B$1:$BX$550,MATCH(N$2,Kraftvärmeprod!$B$1:$VX$1,0),FALSE)/1,0)-IFERROR(VLOOKUP($B342,'Slutlig allokering kvv'!$B$2:$BX$550,MATCH(N$2,'Slutlig allokering kvv'!$B$1:$BX$1,0),FALSE)/1,0))</f>
        <v/>
      </c>
      <c r="O342" t="str">
        <f>IF($D342="","",IFERROR(VLOOKUP($B342,Kraftvärmeprod!$B$1:$BX$550,MATCH(O$2,Kraftvärmeprod!$B$1:$VX$1,0),FALSE)/1,0)-IFERROR(VLOOKUP($B342,'Slutlig allokering kvv'!$B$2:$BX$550,MATCH(O$2,'Slutlig allokering kvv'!$B$1:$BX$1,0),FALSE)/1,0))</f>
        <v/>
      </c>
      <c r="P342" t="str">
        <f>IF($D342="","",IFERROR(VLOOKUP($B342,Kraftvärmeprod!$B$1:$BX$550,MATCH(P$2,Kraftvärmeprod!$B$1:$VX$1,0),FALSE)/1,0)-IFERROR(VLOOKUP($B342,'Slutlig allokering kvv'!$B$2:$BX$550,MATCH(P$2,'Slutlig allokering kvv'!$B$1:$BX$1,0),FALSE)/1,0))</f>
        <v/>
      </c>
      <c r="Q342" t="str">
        <f>IF($D342="","",IFERROR(VLOOKUP($B342,Kraftvärmeprod!$B$1:$BX$550,MATCH(Q$2,Kraftvärmeprod!$B$1:$VX$1,0),FALSE)/1,0)-IFERROR(VLOOKUP($B342,'Slutlig allokering kvv'!$B$2:$BX$550,MATCH(Q$2,'Slutlig allokering kvv'!$B$1:$BX$1,0),FALSE)/1,0))</f>
        <v/>
      </c>
      <c r="R342" t="str">
        <f>IF($D342="","",IFERROR(VLOOKUP($B342,Kraftvärmeprod!$B$1:$BX$550,MATCH(R$2,Kraftvärmeprod!$B$1:$VX$1,0),FALSE)/1,0)-IFERROR(VLOOKUP($B342,'Slutlig allokering kvv'!$B$2:$BX$550,MATCH(R$2,'Slutlig allokering kvv'!$B$1:$BX$1,0),FALSE)/1,0))</f>
        <v/>
      </c>
      <c r="S342" t="str">
        <f>IF($D342="","",IFERROR(VLOOKUP($B342,Kraftvärmeprod!$B$1:$BX$550,MATCH(S$2,Kraftvärmeprod!$B$1:$VX$1,0),FALSE)/1,0)-IFERROR(VLOOKUP($B342,'Slutlig allokering kvv'!$B$2:$BX$550,MATCH(S$2,'Slutlig allokering kvv'!$B$1:$BX$1,0),FALSE)/1,0))</f>
        <v/>
      </c>
      <c r="T342" t="str">
        <f>IF($D342="","",IFERROR(VLOOKUP($B342,Kraftvärmeprod!$B$1:$BX$550,MATCH(T$2,Kraftvärmeprod!$B$1:$VX$1,0),FALSE)/1,0)-IFERROR(VLOOKUP($B342,'Slutlig allokering kvv'!$B$2:$BX$550,MATCH(T$2,'Slutlig allokering kvv'!$B$1:$BX$1,0),FALSE)/1,0))</f>
        <v/>
      </c>
      <c r="U342" t="str">
        <f>IF($D342="","",IFERROR(VLOOKUP($B342,Kraftvärmeprod!$B$1:$BX$550,MATCH(U$2,Kraftvärmeprod!$B$1:$VX$1,0),FALSE)/1,0)-IFERROR(VLOOKUP($B342,'Slutlig allokering kvv'!$B$2:$BX$550,MATCH(U$2,'Slutlig allokering kvv'!$B$1:$BX$1,0),FALSE)/1,0))</f>
        <v/>
      </c>
      <c r="V342" t="str">
        <f>IF($D342="","",IFERROR(VLOOKUP($B342,Kraftvärmeprod!$B$1:$BX$550,MATCH(V$2,Kraftvärmeprod!$B$1:$VX$1,0),FALSE)/1,0)-IFERROR(VLOOKUP($B342,'Slutlig allokering kvv'!$B$2:$BX$550,MATCH(V$2,'Slutlig allokering kvv'!$B$1:$BX$1,0),FALSE)/1,0))</f>
        <v/>
      </c>
      <c r="W342" t="str">
        <f>IF($D342="","",IFERROR(VLOOKUP($B342,Kraftvärmeprod!$B$1:$BX$550,MATCH(W$2,Kraftvärmeprod!$B$1:$VX$1,0),FALSE)/1,0)-IFERROR(VLOOKUP($B342,'Slutlig allokering kvv'!$B$2:$BX$550,MATCH(W$2,'Slutlig allokering kvv'!$B$1:$BX$1,0),FALSE)/1,0))</f>
        <v/>
      </c>
      <c r="X342" t="str">
        <f>IF($D342="","",IFERROR(VLOOKUP($B342,Kraftvärmeprod!$B$1:$BX$550,MATCH(X$2,Kraftvärmeprod!$B$1:$VX$1,0),FALSE)/1,0)-IFERROR(VLOOKUP($B342,'Slutlig allokering kvv'!$B$2:$BX$550,MATCH(X$2,'Slutlig allokering kvv'!$B$1:$BX$1,0),FALSE)/1,0))</f>
        <v/>
      </c>
      <c r="Y342" t="str">
        <f>IF($D342="","",IFERROR(VLOOKUP($B342,Kraftvärmeprod!$B$1:$BX$550,MATCH(Y$2,Kraftvärmeprod!$B$1:$VX$1,0),FALSE)/1,0)-IFERROR(VLOOKUP($B342,'Slutlig allokering kvv'!$B$2:$BX$550,MATCH(Y$2,'Slutlig allokering kvv'!$B$1:$BX$1,0),FALSE)/1,0))</f>
        <v/>
      </c>
      <c r="Z342" t="str">
        <f>IF($D342="","",IFERROR(VLOOKUP($B342,Kraftvärmeprod!$B$1:$BX$550,MATCH(Z$2,Kraftvärmeprod!$B$1:$VX$1,0),FALSE)/1,0)-IFERROR(VLOOKUP($B342,'Slutlig allokering kvv'!$B$2:$BX$550,MATCH(Z$2,'Slutlig allokering kvv'!$B$1:$BX$1,0),FALSE)/1,0))</f>
        <v/>
      </c>
      <c r="AA342" t="str">
        <f>IF($D342="","",IFERROR(VLOOKUP($B342,Kraftvärmeprod!$B$1:$BX$550,MATCH(AA$2,Kraftvärmeprod!$B$1:$VX$1,0),FALSE)/1,0)-IFERROR(VLOOKUP($B342,'Slutlig allokering kvv'!$B$2:$BX$550,MATCH(AA$2,'Slutlig allokering kvv'!$B$1:$BX$1,0),FALSE)/1,0))</f>
        <v/>
      </c>
      <c r="AB342" t="str">
        <f>IF($D342="","",IFERROR(VLOOKUP($B342,Kraftvärmeprod!$B$1:$BX$550,MATCH(AB$2,Kraftvärmeprod!$B$1:$VX$1,0),FALSE)/1,0)-IFERROR(VLOOKUP($B342,'Slutlig allokering kvv'!$B$2:$BX$550,MATCH(AB$2,'Slutlig allokering kvv'!$B$1:$BX$1,0),FALSE)/1,0))</f>
        <v/>
      </c>
      <c r="AC342" t="str">
        <f>IF($D342="","",IFERROR(VLOOKUP($B342,Kraftvärmeprod!$B$1:$BX$550,MATCH(AC$2,Kraftvärmeprod!$B$1:$VX$1,0),FALSE)/1,0)-IFERROR(VLOOKUP($B342,'Slutlig allokering kvv'!$B$2:$BX$550,MATCH(AC$2,'Slutlig allokering kvv'!$B$1:$BX$1,0),FALSE)/1,0))</f>
        <v/>
      </c>
      <c r="AD342" t="str">
        <f>IF($D342="","",IFERROR(VLOOKUP($B342,Kraftvärmeprod!$B$1:$BX$550,MATCH(AD$2,Kraftvärmeprod!$B$1:$VX$1,0),FALSE)/1,0)-IFERROR(VLOOKUP($B342,'Slutlig allokering kvv'!$B$2:$BX$550,MATCH(AD$2,'Slutlig allokering kvv'!$B$1:$BX$1,0),FALSE)/1,0))</f>
        <v/>
      </c>
      <c r="AE342" t="str">
        <f>IF($D342="","",IFERROR(VLOOKUP($B342,Miljö!$B$1:$E$550,MATCH("Hjälpel kraftvärme (GWh)",Miljö!$B$1:$E$1,0),FALSE)/1,0)-IFERROR(VLOOKUP($B342,'Slutlig allokering kvv'!$B$2:$BX$549,MATCH(AE$2,'Slutlig allokering kvv'!$B$1:$BX$1,0),FALSE)/1,0))</f>
        <v/>
      </c>
      <c r="AI342" s="274">
        <f t="shared" si="20"/>
        <v>0</v>
      </c>
      <c r="AK342">
        <f>IFERROR(VLOOKUP($B342,'Slutlig allokering kvv'!$B$2:$AX$549,MATCH("Summa slutlig allokerad tillförd energi (utan hjälpel och rökgaskondensering):",'Slutlig allokering kvv'!$B$1:$AX$1,0),FALSE)/1,"")</f>
        <v>0</v>
      </c>
      <c r="AM342" s="275" t="str">
        <f>IFERROR(1-VLOOKUP($B342,'Slutlig allokering kvv'!$B$2:$AX$549,MATCH("Andel av bränsle i kvv som allokerats till värme, exklusive rökgaskondensering och hjälpel",'Slutlig allokering kvv'!$B$1:$AX$1,0),FALSE),"")</f>
        <v/>
      </c>
      <c r="AO342" s="115" t="str">
        <f t="shared" si="21"/>
        <v/>
      </c>
      <c r="AP342" s="276" t="str">
        <f t="shared" si="22"/>
        <v/>
      </c>
      <c r="AR342" s="115" t="str">
        <f t="shared" si="23"/>
        <v/>
      </c>
    </row>
    <row r="343" spans="1:44">
      <c r="A343" t="s">
        <v>537</v>
      </c>
      <c r="B343" t="s">
        <v>543</v>
      </c>
      <c r="C343">
        <f>IFERROR(VLOOKUP($B343,Kraftvärmeprod!$B$1:$AH$479,MATCH(C$2,Kraftvärmeprod!$B$1:$AG$1,0),FALSE)/1,"")</f>
        <v>67.668999999999997</v>
      </c>
      <c r="D343">
        <f>IFERROR(VLOOKUP($B343,Kraftvärmeprod!$B$1:$AH$479,MATCH(D$2,Kraftvärmeprod!$B$1:$AG$1,0),FALSE)/1,"")</f>
        <v>14.57</v>
      </c>
      <c r="F343">
        <f>IF($D343="","",IFERROR(VLOOKUP($B343,Kraftvärmeprod!$B$1:$BX$550,MATCH(F$2,Kraftvärmeprod!$B$1:$VX$1,0),FALSE)/1,0)-IFERROR(VLOOKUP($B343,'Slutlig allokering kvv'!$B$2:$BX$550,MATCH(F$2,'Slutlig allokering kvv'!$B$1:$BX$1,0),FALSE)/1,0))</f>
        <v>0</v>
      </c>
      <c r="G343">
        <f>IF($D343="","",IFERROR(VLOOKUP($B343,Kraftvärmeprod!$B$1:$BX$550,MATCH(G$2,Kraftvärmeprod!$B$1:$VX$1,0),FALSE)/1,0)-IFERROR(VLOOKUP($B343,'Slutlig allokering kvv'!$B$2:$BX$550,MATCH(G$2,'Slutlig allokering kvv'!$B$1:$BX$1,0),FALSE)/1,0))</f>
        <v>0</v>
      </c>
      <c r="H343">
        <f>IF($D343="","",IFERROR(VLOOKUP($B343,Kraftvärmeprod!$B$1:$BX$550,MATCH(H$2,Kraftvärmeprod!$B$1:$VX$1,0),FALSE)/1,0)-IFERROR(VLOOKUP($B343,'Slutlig allokering kvv'!$B$2:$BX$550,MATCH(H$2,'Slutlig allokering kvv'!$B$1:$BX$1,0),FALSE)/1,0))</f>
        <v>0</v>
      </c>
      <c r="I343">
        <f>IF($D343="","",IFERROR(VLOOKUP($B343,Kraftvärmeprod!$B$1:$BX$550,MATCH(I$2,Kraftvärmeprod!$B$1:$VX$1,0),FALSE)/1,0)-IFERROR(VLOOKUP($B343,'Slutlig allokering kvv'!$B$2:$BX$550,MATCH(I$2,'Slutlig allokering kvv'!$B$1:$BX$1,0),FALSE)/1,0))</f>
        <v>0</v>
      </c>
      <c r="J343">
        <f>IF($D343="","",IFERROR(VLOOKUP($B343,Kraftvärmeprod!$B$1:$BX$550,MATCH(J$2,Kraftvärmeprod!$B$1:$VX$1,0),FALSE)/1,0)-IFERROR(VLOOKUP($B343,'Slutlig allokering kvv'!$B$2:$BX$550,MATCH(J$2,'Slutlig allokering kvv'!$B$1:$BX$1,0),FALSE)/1,0))</f>
        <v>0</v>
      </c>
      <c r="K343">
        <f>IF($D343="","",IFERROR(VLOOKUP($B343,Kraftvärmeprod!$B$1:$BX$550,MATCH(K$2,Kraftvärmeprod!$B$1:$VX$1,0),FALSE)/1,0)-IFERROR(VLOOKUP($B343,'Slutlig allokering kvv'!$B$2:$BX$550,MATCH(K$2,'Slutlig allokering kvv'!$B$1:$BX$1,0),FALSE)/1,0))</f>
        <v>0</v>
      </c>
      <c r="L343">
        <f>IF($D343="","",IFERROR(VLOOKUP($B343,Kraftvärmeprod!$B$1:$BX$550,MATCH(L$2,Kraftvärmeprod!$B$1:$VX$1,0),FALSE)/1,0)-IFERROR(VLOOKUP($B343,'Slutlig allokering kvv'!$B$2:$BX$550,MATCH(L$2,'Slutlig allokering kvv'!$B$1:$BX$1,0),FALSE)/1,0))</f>
        <v>17.439399999999999</v>
      </c>
      <c r="M343">
        <f>IF($D343="","",IFERROR(VLOOKUP($B343,Kraftvärmeprod!$B$1:$BX$550,MATCH(M$2,Kraftvärmeprod!$B$1:$VX$1,0),FALSE)/1,0)-IFERROR(VLOOKUP($B343,'Slutlig allokering kvv'!$B$2:$BX$550,MATCH(M$2,'Slutlig allokering kvv'!$B$1:$BX$1,0),FALSE)/1,0))</f>
        <v>12.165399999999998</v>
      </c>
      <c r="N343">
        <f>IF($D343="","",IFERROR(VLOOKUP($B343,Kraftvärmeprod!$B$1:$BX$550,MATCH(N$2,Kraftvärmeprod!$B$1:$VX$1,0),FALSE)/1,0)-IFERROR(VLOOKUP($B343,'Slutlig allokering kvv'!$B$2:$BX$550,MATCH(N$2,'Slutlig allokering kvv'!$B$1:$BX$1,0),FALSE)/1,0))</f>
        <v>2.2953400000000004</v>
      </c>
      <c r="O343">
        <f>IF($D343="","",IFERROR(VLOOKUP($B343,Kraftvärmeprod!$B$1:$BX$550,MATCH(O$2,Kraftvärmeprod!$B$1:$VX$1,0),FALSE)/1,0)-IFERROR(VLOOKUP($B343,'Slutlig allokering kvv'!$B$2:$BX$550,MATCH(O$2,'Slutlig allokering kvv'!$B$1:$BX$1,0),FALSE)/1,0))</f>
        <v>4.131689999999999</v>
      </c>
      <c r="P343">
        <f>IF($D343="","",IFERROR(VLOOKUP($B343,Kraftvärmeprod!$B$1:$BX$550,MATCH(P$2,Kraftvärmeprod!$B$1:$VX$1,0),FALSE)/1,0)-IFERROR(VLOOKUP($B343,'Slutlig allokering kvv'!$B$2:$BX$550,MATCH(P$2,'Slutlig allokering kvv'!$B$1:$BX$1,0),FALSE)/1,0))</f>
        <v>0</v>
      </c>
      <c r="Q343">
        <f>IF($D343="","",IFERROR(VLOOKUP($B343,Kraftvärmeprod!$B$1:$BX$550,MATCH(Q$2,Kraftvärmeprod!$B$1:$VX$1,0),FALSE)/1,0)-IFERROR(VLOOKUP($B343,'Slutlig allokering kvv'!$B$2:$BX$550,MATCH(Q$2,'Slutlig allokering kvv'!$B$1:$BX$1,0),FALSE)/1,0))</f>
        <v>0</v>
      </c>
      <c r="R343">
        <f>IF($D343="","",IFERROR(VLOOKUP($B343,Kraftvärmeprod!$B$1:$BX$550,MATCH(R$2,Kraftvärmeprod!$B$1:$VX$1,0),FALSE)/1,0)-IFERROR(VLOOKUP($B343,'Slutlig allokering kvv'!$B$2:$BX$550,MATCH(R$2,'Slutlig allokering kvv'!$B$1:$BX$1,0),FALSE)/1,0))</f>
        <v>0</v>
      </c>
      <c r="S343">
        <f>IF($D343="","",IFERROR(VLOOKUP($B343,Kraftvärmeprod!$B$1:$BX$550,MATCH(S$2,Kraftvärmeprod!$B$1:$VX$1,0),FALSE)/1,0)-IFERROR(VLOOKUP($B343,'Slutlig allokering kvv'!$B$2:$BX$550,MATCH(S$2,'Slutlig allokering kvv'!$B$1:$BX$1,0),FALSE)/1,0))</f>
        <v>0</v>
      </c>
      <c r="T343">
        <f>IF($D343="","",IFERROR(VLOOKUP($B343,Kraftvärmeprod!$B$1:$BX$550,MATCH(T$2,Kraftvärmeprod!$B$1:$VX$1,0),FALSE)/1,0)-IFERROR(VLOOKUP($B343,'Slutlig allokering kvv'!$B$2:$BX$550,MATCH(T$2,'Slutlig allokering kvv'!$B$1:$BX$1,0),FALSE)/1,0))</f>
        <v>0</v>
      </c>
      <c r="U343">
        <f>IF($D343="","",IFERROR(VLOOKUP($B343,Kraftvärmeprod!$B$1:$BX$550,MATCH(U$2,Kraftvärmeprod!$B$1:$VX$1,0),FALSE)/1,0)-IFERROR(VLOOKUP($B343,'Slutlig allokering kvv'!$B$2:$BX$550,MATCH(U$2,'Slutlig allokering kvv'!$B$1:$BX$1,0),FALSE)/1,0))</f>
        <v>0</v>
      </c>
      <c r="V343">
        <f>IF($D343="","",IFERROR(VLOOKUP($B343,Kraftvärmeprod!$B$1:$BX$550,MATCH(V$2,Kraftvärmeprod!$B$1:$VX$1,0),FALSE)/1,0)-IFERROR(VLOOKUP($B343,'Slutlig allokering kvv'!$B$2:$BX$550,MATCH(V$2,'Slutlig allokering kvv'!$B$1:$BX$1,0),FALSE)/1,0))</f>
        <v>0</v>
      </c>
      <c r="W343">
        <f>IF($D343="","",IFERROR(VLOOKUP($B343,Kraftvärmeprod!$B$1:$BX$550,MATCH(W$2,Kraftvärmeprod!$B$1:$VX$1,0),FALSE)/1,0)-IFERROR(VLOOKUP($B343,'Slutlig allokering kvv'!$B$2:$BX$550,MATCH(W$2,'Slutlig allokering kvv'!$B$1:$BX$1,0),FALSE)/1,0))</f>
        <v>0</v>
      </c>
      <c r="X343">
        <f>IF($D343="","",IFERROR(VLOOKUP($B343,Kraftvärmeprod!$B$1:$BX$550,MATCH(X$2,Kraftvärmeprod!$B$1:$VX$1,0),FALSE)/1,0)-IFERROR(VLOOKUP($B343,'Slutlig allokering kvv'!$B$2:$BX$550,MATCH(X$2,'Slutlig allokering kvv'!$B$1:$BX$1,0),FALSE)/1,0))</f>
        <v>0</v>
      </c>
      <c r="Y343">
        <f>IF($D343="","",IFERROR(VLOOKUP($B343,Kraftvärmeprod!$B$1:$BX$550,MATCH(Y$2,Kraftvärmeprod!$B$1:$VX$1,0),FALSE)/1,0)-IFERROR(VLOOKUP($B343,'Slutlig allokering kvv'!$B$2:$BX$550,MATCH(Y$2,'Slutlig allokering kvv'!$B$1:$BX$1,0),FALSE)/1,0))</f>
        <v>0</v>
      </c>
      <c r="Z343">
        <f>IF($D343="","",IFERROR(VLOOKUP($B343,Kraftvärmeprod!$B$1:$BX$550,MATCH(Z$2,Kraftvärmeprod!$B$1:$VX$1,0),FALSE)/1,0)-IFERROR(VLOOKUP($B343,'Slutlig allokering kvv'!$B$2:$BX$550,MATCH(Z$2,'Slutlig allokering kvv'!$B$1:$BX$1,0),FALSE)/1,0))</f>
        <v>0</v>
      </c>
      <c r="AA343">
        <f>IF($D343="","",IFERROR(VLOOKUP($B343,Kraftvärmeprod!$B$1:$BX$550,MATCH(AA$2,Kraftvärmeprod!$B$1:$VX$1,0),FALSE)/1,0)-IFERROR(VLOOKUP($B343,'Slutlig allokering kvv'!$B$2:$BX$550,MATCH(AA$2,'Slutlig allokering kvv'!$B$1:$BX$1,0),FALSE)/1,0))</f>
        <v>0</v>
      </c>
      <c r="AB343">
        <f>IF($D343="","",IFERROR(VLOOKUP($B343,Kraftvärmeprod!$B$1:$BX$550,MATCH(AB$2,Kraftvärmeprod!$B$1:$VX$1,0),FALSE)/1,0)-IFERROR(VLOOKUP($B343,'Slutlig allokering kvv'!$B$2:$BX$550,MATCH(AB$2,'Slutlig allokering kvv'!$B$1:$BX$1,0),FALSE)/1,0))</f>
        <v>0</v>
      </c>
      <c r="AC343">
        <f>IF($D343="","",IFERROR(VLOOKUP($B343,Kraftvärmeprod!$B$1:$BX$550,MATCH(AC$2,Kraftvärmeprod!$B$1:$VX$1,0),FALSE)/1,0)-IFERROR(VLOOKUP($B343,'Slutlig allokering kvv'!$B$2:$BX$550,MATCH(AC$2,'Slutlig allokering kvv'!$B$1:$BX$1,0),FALSE)/1,0))</f>
        <v>0</v>
      </c>
      <c r="AD343">
        <f>IF($D343="","",IFERROR(VLOOKUP($B343,Kraftvärmeprod!$B$1:$BX$550,MATCH(AD$2,Kraftvärmeprod!$B$1:$VX$1,0),FALSE)/1,0)-IFERROR(VLOOKUP($B343,'Slutlig allokering kvv'!$B$2:$BX$550,MATCH(AD$2,'Slutlig allokering kvv'!$B$1:$BX$1,0),FALSE)/1,0))</f>
        <v>0</v>
      </c>
      <c r="AE343">
        <f>IF($D343="","",IFERROR(VLOOKUP($B343,Miljö!$B$1:$E$550,MATCH("Hjälpel kraftvärme (GWh)",Miljö!$B$1:$E$1,0),FALSE)/1,0)-IFERROR(VLOOKUP($B343,'Slutlig allokering kvv'!$B$2:$BX$549,MATCH(AE$2,'Slutlig allokering kvv'!$B$1:$BX$1,0),FALSE)/1,0))</f>
        <v>0.70125999999999999</v>
      </c>
      <c r="AI343" s="274">
        <f t="shared" si="20"/>
        <v>36.031829999999999</v>
      </c>
      <c r="AK343">
        <f>IFERROR(VLOOKUP($B343,'Slutlig allokering kvv'!$B$2:$AX$549,MATCH("Summa slutlig allokerad tillförd energi (utan hjälpel och rökgaskondensering):",'Slutlig allokering kvv'!$B$1:$AX$1,0),FALSE)/1,"")</f>
        <v>64.214169999999996</v>
      </c>
      <c r="AM343" s="275">
        <f>IFERROR(1-VLOOKUP($B343,'Slutlig allokering kvv'!$B$2:$AX$549,MATCH("Andel av bränsle i kvv som allokerats till värme, exklusive rökgaskondensering och hjälpel",'Slutlig allokering kvv'!$B$1:$AX$1,0),FALSE),"")</f>
        <v>0.35943409213335198</v>
      </c>
      <c r="AO343" s="115">
        <f t="shared" si="21"/>
        <v>0.35943409213335198</v>
      </c>
      <c r="AP343" s="276">
        <f t="shared" si="22"/>
        <v>0</v>
      </c>
      <c r="AR343" s="115">
        <f t="shared" si="23"/>
        <v>0.39664509574337475</v>
      </c>
    </row>
    <row r="344" spans="1:44">
      <c r="A344" t="s">
        <v>537</v>
      </c>
      <c r="B344" t="s">
        <v>544</v>
      </c>
      <c r="C344">
        <f>IFERROR(VLOOKUP($B344,Kraftvärmeprod!$B$1:$AH$479,MATCH(C$2,Kraftvärmeprod!$B$1:$AG$1,0),FALSE)/1,"")</f>
        <v>192.624</v>
      </c>
      <c r="D344">
        <f>IFERROR(VLOOKUP($B344,Kraftvärmeprod!$B$1:$AH$479,MATCH(D$2,Kraftvärmeprod!$B$1:$AG$1,0),FALSE)/1,"")</f>
        <v>70.986000000000004</v>
      </c>
      <c r="F344">
        <f>IF($D344="","",IFERROR(VLOOKUP($B344,Kraftvärmeprod!$B$1:$BX$550,MATCH(F$2,Kraftvärmeprod!$B$1:$VX$1,0),FALSE)/1,0)-IFERROR(VLOOKUP($B344,'Slutlig allokering kvv'!$B$2:$BX$550,MATCH(F$2,'Slutlig allokering kvv'!$B$1:$BX$1,0),FALSE)/1,0))</f>
        <v>0</v>
      </c>
      <c r="G344">
        <f>IF($D344="","",IFERROR(VLOOKUP($B344,Kraftvärmeprod!$B$1:$BX$550,MATCH(G$2,Kraftvärmeprod!$B$1:$VX$1,0),FALSE)/1,0)-IFERROR(VLOOKUP($B344,'Slutlig allokering kvv'!$B$2:$BX$550,MATCH(G$2,'Slutlig allokering kvv'!$B$1:$BX$1,0),FALSE)/1,0))</f>
        <v>0</v>
      </c>
      <c r="H344">
        <f>IF($D344="","",IFERROR(VLOOKUP($B344,Kraftvärmeprod!$B$1:$BX$550,MATCH(H$2,Kraftvärmeprod!$B$1:$VX$1,0),FALSE)/1,0)-IFERROR(VLOOKUP($B344,'Slutlig allokering kvv'!$B$2:$BX$550,MATCH(H$2,'Slutlig allokering kvv'!$B$1:$BX$1,0),FALSE)/1,0))</f>
        <v>1.4571699999999999</v>
      </c>
      <c r="I344">
        <f>IF($D344="","",IFERROR(VLOOKUP($B344,Kraftvärmeprod!$B$1:$BX$550,MATCH(I$2,Kraftvärmeprod!$B$1:$VX$1,0),FALSE)/1,0)-IFERROR(VLOOKUP($B344,'Slutlig allokering kvv'!$B$2:$BX$550,MATCH(I$2,'Slutlig allokering kvv'!$B$1:$BX$1,0),FALSE)/1,0))</f>
        <v>0</v>
      </c>
      <c r="J344">
        <f>IF($D344="","",IFERROR(VLOOKUP($B344,Kraftvärmeprod!$B$1:$BX$550,MATCH(J$2,Kraftvärmeprod!$B$1:$VX$1,0),FALSE)/1,0)-IFERROR(VLOOKUP($B344,'Slutlig allokering kvv'!$B$2:$BX$550,MATCH(J$2,'Slutlig allokering kvv'!$B$1:$BX$1,0),FALSE)/1,0))</f>
        <v>0</v>
      </c>
      <c r="K344">
        <f>IF($D344="","",IFERROR(VLOOKUP($B344,Kraftvärmeprod!$B$1:$BX$550,MATCH(K$2,Kraftvärmeprod!$B$1:$VX$1,0),FALSE)/1,0)-IFERROR(VLOOKUP($B344,'Slutlig allokering kvv'!$B$2:$BX$550,MATCH(K$2,'Slutlig allokering kvv'!$B$1:$BX$1,0),FALSE)/1,0))</f>
        <v>0</v>
      </c>
      <c r="L344">
        <f>IF($D344="","",IFERROR(VLOOKUP($B344,Kraftvärmeprod!$B$1:$BX$550,MATCH(L$2,Kraftvärmeprod!$B$1:$VX$1,0),FALSE)/1,0)-IFERROR(VLOOKUP($B344,'Slutlig allokering kvv'!$B$2:$BX$550,MATCH(L$2,'Slutlig allokering kvv'!$B$1:$BX$1,0),FALSE)/1,0))</f>
        <v>14.718500000000001</v>
      </c>
      <c r="M344">
        <f>IF($D344="","",IFERROR(VLOOKUP($B344,Kraftvärmeprod!$B$1:$BX$550,MATCH(M$2,Kraftvärmeprod!$B$1:$VX$1,0),FALSE)/1,0)-IFERROR(VLOOKUP($B344,'Slutlig allokering kvv'!$B$2:$BX$550,MATCH(M$2,'Slutlig allokering kvv'!$B$1:$BX$1,0),FALSE)/1,0))</f>
        <v>0</v>
      </c>
      <c r="N344">
        <f>IF($D344="","",IFERROR(VLOOKUP($B344,Kraftvärmeprod!$B$1:$BX$550,MATCH(N$2,Kraftvärmeprod!$B$1:$VX$1,0),FALSE)/1,0)-IFERROR(VLOOKUP($B344,'Slutlig allokering kvv'!$B$2:$BX$550,MATCH(N$2,'Slutlig allokering kvv'!$B$1:$BX$1,0),FALSE)/1,0))</f>
        <v>0</v>
      </c>
      <c r="O344">
        <f>IF($D344="","",IFERROR(VLOOKUP($B344,Kraftvärmeprod!$B$1:$BX$550,MATCH(O$2,Kraftvärmeprod!$B$1:$VX$1,0),FALSE)/1,0)-IFERROR(VLOOKUP($B344,'Slutlig allokering kvv'!$B$2:$BX$550,MATCH(O$2,'Slutlig allokering kvv'!$B$1:$BX$1,0),FALSE)/1,0))</f>
        <v>0</v>
      </c>
      <c r="P344">
        <f>IF($D344="","",IFERROR(VLOOKUP($B344,Kraftvärmeprod!$B$1:$BX$550,MATCH(P$2,Kraftvärmeprod!$B$1:$VX$1,0),FALSE)/1,0)-IFERROR(VLOOKUP($B344,'Slutlig allokering kvv'!$B$2:$BX$550,MATCH(P$2,'Slutlig allokering kvv'!$B$1:$BX$1,0),FALSE)/1,0))</f>
        <v>0</v>
      </c>
      <c r="Q344">
        <f>IF($D344="","",IFERROR(VLOOKUP($B344,Kraftvärmeprod!$B$1:$BX$550,MATCH(Q$2,Kraftvärmeprod!$B$1:$VX$1,0),FALSE)/1,0)-IFERROR(VLOOKUP($B344,'Slutlig allokering kvv'!$B$2:$BX$550,MATCH(Q$2,'Slutlig allokering kvv'!$B$1:$BX$1,0),FALSE)/1,0))</f>
        <v>0</v>
      </c>
      <c r="R344">
        <f>IF($D344="","",IFERROR(VLOOKUP($B344,Kraftvärmeprod!$B$1:$BX$550,MATCH(R$2,Kraftvärmeprod!$B$1:$VX$1,0),FALSE)/1,0)-IFERROR(VLOOKUP($B344,'Slutlig allokering kvv'!$B$2:$BX$550,MATCH(R$2,'Slutlig allokering kvv'!$B$1:$BX$1,0),FALSE)/1,0))</f>
        <v>0</v>
      </c>
      <c r="S344">
        <f>IF($D344="","",IFERROR(VLOOKUP($B344,Kraftvärmeprod!$B$1:$BX$550,MATCH(S$2,Kraftvärmeprod!$B$1:$VX$1,0),FALSE)/1,0)-IFERROR(VLOOKUP($B344,'Slutlig allokering kvv'!$B$2:$BX$550,MATCH(S$2,'Slutlig allokering kvv'!$B$1:$BX$1,0),FALSE)/1,0))</f>
        <v>0</v>
      </c>
      <c r="T344">
        <f>IF($D344="","",IFERROR(VLOOKUP($B344,Kraftvärmeprod!$B$1:$BX$550,MATCH(T$2,Kraftvärmeprod!$B$1:$VX$1,0),FALSE)/1,0)-IFERROR(VLOOKUP($B344,'Slutlig allokering kvv'!$B$2:$BX$550,MATCH(T$2,'Slutlig allokering kvv'!$B$1:$BX$1,0),FALSE)/1,0))</f>
        <v>0</v>
      </c>
      <c r="U344">
        <f>IF($D344="","",IFERROR(VLOOKUP($B344,Kraftvärmeprod!$B$1:$BX$550,MATCH(U$2,Kraftvärmeprod!$B$1:$VX$1,0),FALSE)/1,0)-IFERROR(VLOOKUP($B344,'Slutlig allokering kvv'!$B$2:$BX$550,MATCH(U$2,'Slutlig allokering kvv'!$B$1:$BX$1,0),FALSE)/1,0))</f>
        <v>0</v>
      </c>
      <c r="V344">
        <f>IF($D344="","",IFERROR(VLOOKUP($B344,Kraftvärmeprod!$B$1:$BX$550,MATCH(V$2,Kraftvärmeprod!$B$1:$VX$1,0),FALSE)/1,0)-IFERROR(VLOOKUP($B344,'Slutlig allokering kvv'!$B$2:$BX$550,MATCH(V$2,'Slutlig allokering kvv'!$B$1:$BX$1,0),FALSE)/1,0))</f>
        <v>156.54299999999998</v>
      </c>
      <c r="W344">
        <f>IF($D344="","",IFERROR(VLOOKUP($B344,Kraftvärmeprod!$B$1:$BX$550,MATCH(W$2,Kraftvärmeprod!$B$1:$VX$1,0),FALSE)/1,0)-IFERROR(VLOOKUP($B344,'Slutlig allokering kvv'!$B$2:$BX$550,MATCH(W$2,'Slutlig allokering kvv'!$B$1:$BX$1,0),FALSE)/1,0))</f>
        <v>0</v>
      </c>
      <c r="X344">
        <f>IF($D344="","",IFERROR(VLOOKUP($B344,Kraftvärmeprod!$B$1:$BX$550,MATCH(X$2,Kraftvärmeprod!$B$1:$VX$1,0),FALSE)/1,0)-IFERROR(VLOOKUP($B344,'Slutlig allokering kvv'!$B$2:$BX$550,MATCH(X$2,'Slutlig allokering kvv'!$B$1:$BX$1,0),FALSE)/1,0))</f>
        <v>0</v>
      </c>
      <c r="Y344">
        <f>IF($D344="","",IFERROR(VLOOKUP($B344,Kraftvärmeprod!$B$1:$BX$550,MATCH(Y$2,Kraftvärmeprod!$B$1:$VX$1,0),FALSE)/1,0)-IFERROR(VLOOKUP($B344,'Slutlig allokering kvv'!$B$2:$BX$550,MATCH(Y$2,'Slutlig allokering kvv'!$B$1:$BX$1,0),FALSE)/1,0))</f>
        <v>0</v>
      </c>
      <c r="Z344">
        <f>IF($D344="","",IFERROR(VLOOKUP($B344,Kraftvärmeprod!$B$1:$BX$550,MATCH(Z$2,Kraftvärmeprod!$B$1:$VX$1,0),FALSE)/1,0)-IFERROR(VLOOKUP($B344,'Slutlig allokering kvv'!$B$2:$BX$550,MATCH(Z$2,'Slutlig allokering kvv'!$B$1:$BX$1,0),FALSE)/1,0))</f>
        <v>0</v>
      </c>
      <c r="AA344">
        <f>IF($D344="","",IFERROR(VLOOKUP($B344,Kraftvärmeprod!$B$1:$BX$550,MATCH(AA$2,Kraftvärmeprod!$B$1:$VX$1,0),FALSE)/1,0)-IFERROR(VLOOKUP($B344,'Slutlig allokering kvv'!$B$2:$BX$550,MATCH(AA$2,'Slutlig allokering kvv'!$B$1:$BX$1,0),FALSE)/1,0))</f>
        <v>0.37337999999999993</v>
      </c>
      <c r="AB344">
        <f>IF($D344="","",IFERROR(VLOOKUP($B344,Kraftvärmeprod!$B$1:$BX$550,MATCH(AB$2,Kraftvärmeprod!$B$1:$VX$1,0),FALSE)/1,0)-IFERROR(VLOOKUP($B344,'Slutlig allokering kvv'!$B$2:$BX$550,MATCH(AB$2,'Slutlig allokering kvv'!$B$1:$BX$1,0),FALSE)/1,0))</f>
        <v>0.31867599999999996</v>
      </c>
      <c r="AC344">
        <f>IF($D344="","",IFERROR(VLOOKUP($B344,Kraftvärmeprod!$B$1:$BX$550,MATCH(AC$2,Kraftvärmeprod!$B$1:$VX$1,0),FALSE)/1,0)-IFERROR(VLOOKUP($B344,'Slutlig allokering kvv'!$B$2:$BX$550,MATCH(AC$2,'Slutlig allokering kvv'!$B$1:$BX$1,0),FALSE)/1,0))</f>
        <v>0</v>
      </c>
      <c r="AD344">
        <f>IF($D344="","",IFERROR(VLOOKUP($B344,Kraftvärmeprod!$B$1:$BX$550,MATCH(AD$2,Kraftvärmeprod!$B$1:$VX$1,0),FALSE)/1,0)-IFERROR(VLOOKUP($B344,'Slutlig allokering kvv'!$B$2:$BX$550,MATCH(AD$2,'Slutlig allokering kvv'!$B$1:$BX$1,0),FALSE)/1,0))</f>
        <v>0</v>
      </c>
      <c r="AE344">
        <f>IF($D344="","",IFERROR(VLOOKUP($B344,Miljö!$B$1:$E$550,MATCH("Hjälpel kraftvärme (GWh)",Miljö!$B$1:$E$1,0),FALSE)/1,0)-IFERROR(VLOOKUP($B344,'Slutlig allokering kvv'!$B$2:$BX$549,MATCH(AE$2,'Slutlig allokering kvv'!$B$1:$BX$1,0),FALSE)/1,0))</f>
        <v>6.7449100000000008</v>
      </c>
      <c r="AI344" s="274">
        <f t="shared" si="20"/>
        <v>173.41072599999998</v>
      </c>
      <c r="AK344">
        <f>IFERROR(VLOOKUP($B344,'Slutlig allokering kvv'!$B$2:$AX$549,MATCH("Summa slutlig allokerad tillförd energi (utan hjälpel och rökgaskondensering):",'Slutlig allokering kvv'!$B$1:$AX$1,0),FALSE)/1,"")</f>
        <v>180.97427400000001</v>
      </c>
      <c r="AM344" s="275">
        <f>IFERROR(1-VLOOKUP($B344,'Slutlig allokering kvv'!$B$2:$AX$549,MATCH("Andel av bränsle i kvv som allokerats till värme, exklusive rökgaskondensering och hjälpel",'Slutlig allokering kvv'!$B$1:$AX$1,0),FALSE),"")</f>
        <v>0.48932862846903791</v>
      </c>
      <c r="AO344" s="115">
        <f t="shared" si="21"/>
        <v>0.48932862846903785</v>
      </c>
      <c r="AP344" s="276">
        <f t="shared" si="22"/>
        <v>5.5511151231257827E-17</v>
      </c>
      <c r="AR344" s="115">
        <f t="shared" si="23"/>
        <v>0.39402597429702396</v>
      </c>
    </row>
    <row r="345" spans="1:44">
      <c r="A345" t="s">
        <v>537</v>
      </c>
      <c r="B345" t="s">
        <v>545</v>
      </c>
      <c r="C345" t="str">
        <f>IFERROR(VLOOKUP($B345,Kraftvärmeprod!$B$1:$AH$479,MATCH(C$2,Kraftvärmeprod!$B$1:$AG$1,0),FALSE)/1,"")</f>
        <v/>
      </c>
      <c r="D345" t="str">
        <f>IFERROR(VLOOKUP($B345,Kraftvärmeprod!$B$1:$AH$479,MATCH(D$2,Kraftvärmeprod!$B$1:$AG$1,0),FALSE)/1,"")</f>
        <v/>
      </c>
      <c r="F345" t="str">
        <f>IF($D345="","",IFERROR(VLOOKUP($B345,Kraftvärmeprod!$B$1:$BX$550,MATCH(F$2,Kraftvärmeprod!$B$1:$VX$1,0),FALSE)/1,0)-IFERROR(VLOOKUP($B345,'Slutlig allokering kvv'!$B$2:$BX$550,MATCH(F$2,'Slutlig allokering kvv'!$B$1:$BX$1,0),FALSE)/1,0))</f>
        <v/>
      </c>
      <c r="G345" t="str">
        <f>IF($D345="","",IFERROR(VLOOKUP($B345,Kraftvärmeprod!$B$1:$BX$550,MATCH(G$2,Kraftvärmeprod!$B$1:$VX$1,0),FALSE)/1,0)-IFERROR(VLOOKUP($B345,'Slutlig allokering kvv'!$B$2:$BX$550,MATCH(G$2,'Slutlig allokering kvv'!$B$1:$BX$1,0),FALSE)/1,0))</f>
        <v/>
      </c>
      <c r="H345" t="str">
        <f>IF($D345="","",IFERROR(VLOOKUP($B345,Kraftvärmeprod!$B$1:$BX$550,MATCH(H$2,Kraftvärmeprod!$B$1:$VX$1,0),FALSE)/1,0)-IFERROR(VLOOKUP($B345,'Slutlig allokering kvv'!$B$2:$BX$550,MATCH(H$2,'Slutlig allokering kvv'!$B$1:$BX$1,0),FALSE)/1,0))</f>
        <v/>
      </c>
      <c r="I345" t="str">
        <f>IF($D345="","",IFERROR(VLOOKUP($B345,Kraftvärmeprod!$B$1:$BX$550,MATCH(I$2,Kraftvärmeprod!$B$1:$VX$1,0),FALSE)/1,0)-IFERROR(VLOOKUP($B345,'Slutlig allokering kvv'!$B$2:$BX$550,MATCH(I$2,'Slutlig allokering kvv'!$B$1:$BX$1,0),FALSE)/1,0))</f>
        <v/>
      </c>
      <c r="J345" t="str">
        <f>IF($D345="","",IFERROR(VLOOKUP($B345,Kraftvärmeprod!$B$1:$BX$550,MATCH(J$2,Kraftvärmeprod!$B$1:$VX$1,0),FALSE)/1,0)-IFERROR(VLOOKUP($B345,'Slutlig allokering kvv'!$B$2:$BX$550,MATCH(J$2,'Slutlig allokering kvv'!$B$1:$BX$1,0),FALSE)/1,0))</f>
        <v/>
      </c>
      <c r="K345" t="str">
        <f>IF($D345="","",IFERROR(VLOOKUP($B345,Kraftvärmeprod!$B$1:$BX$550,MATCH(K$2,Kraftvärmeprod!$B$1:$VX$1,0),FALSE)/1,0)-IFERROR(VLOOKUP($B345,'Slutlig allokering kvv'!$B$2:$BX$550,MATCH(K$2,'Slutlig allokering kvv'!$B$1:$BX$1,0),FALSE)/1,0))</f>
        <v/>
      </c>
      <c r="L345" t="str">
        <f>IF($D345="","",IFERROR(VLOOKUP($B345,Kraftvärmeprod!$B$1:$BX$550,MATCH(L$2,Kraftvärmeprod!$B$1:$VX$1,0),FALSE)/1,0)-IFERROR(VLOOKUP($B345,'Slutlig allokering kvv'!$B$2:$BX$550,MATCH(L$2,'Slutlig allokering kvv'!$B$1:$BX$1,0),FALSE)/1,0))</f>
        <v/>
      </c>
      <c r="M345" t="str">
        <f>IF($D345="","",IFERROR(VLOOKUP($B345,Kraftvärmeprod!$B$1:$BX$550,MATCH(M$2,Kraftvärmeprod!$B$1:$VX$1,0),FALSE)/1,0)-IFERROR(VLOOKUP($B345,'Slutlig allokering kvv'!$B$2:$BX$550,MATCH(M$2,'Slutlig allokering kvv'!$B$1:$BX$1,0),FALSE)/1,0))</f>
        <v/>
      </c>
      <c r="N345" t="str">
        <f>IF($D345="","",IFERROR(VLOOKUP($B345,Kraftvärmeprod!$B$1:$BX$550,MATCH(N$2,Kraftvärmeprod!$B$1:$VX$1,0),FALSE)/1,0)-IFERROR(VLOOKUP($B345,'Slutlig allokering kvv'!$B$2:$BX$550,MATCH(N$2,'Slutlig allokering kvv'!$B$1:$BX$1,0),FALSE)/1,0))</f>
        <v/>
      </c>
      <c r="O345" t="str">
        <f>IF($D345="","",IFERROR(VLOOKUP($B345,Kraftvärmeprod!$B$1:$BX$550,MATCH(O$2,Kraftvärmeprod!$B$1:$VX$1,0),FALSE)/1,0)-IFERROR(VLOOKUP($B345,'Slutlig allokering kvv'!$B$2:$BX$550,MATCH(O$2,'Slutlig allokering kvv'!$B$1:$BX$1,0),FALSE)/1,0))</f>
        <v/>
      </c>
      <c r="P345" t="str">
        <f>IF($D345="","",IFERROR(VLOOKUP($B345,Kraftvärmeprod!$B$1:$BX$550,MATCH(P$2,Kraftvärmeprod!$B$1:$VX$1,0),FALSE)/1,0)-IFERROR(VLOOKUP($B345,'Slutlig allokering kvv'!$B$2:$BX$550,MATCH(P$2,'Slutlig allokering kvv'!$B$1:$BX$1,0),FALSE)/1,0))</f>
        <v/>
      </c>
      <c r="Q345" t="str">
        <f>IF($D345="","",IFERROR(VLOOKUP($B345,Kraftvärmeprod!$B$1:$BX$550,MATCH(Q$2,Kraftvärmeprod!$B$1:$VX$1,0),FALSE)/1,0)-IFERROR(VLOOKUP($B345,'Slutlig allokering kvv'!$B$2:$BX$550,MATCH(Q$2,'Slutlig allokering kvv'!$B$1:$BX$1,0),FALSE)/1,0))</f>
        <v/>
      </c>
      <c r="R345" t="str">
        <f>IF($D345="","",IFERROR(VLOOKUP($B345,Kraftvärmeprod!$B$1:$BX$550,MATCH(R$2,Kraftvärmeprod!$B$1:$VX$1,0),FALSE)/1,0)-IFERROR(VLOOKUP($B345,'Slutlig allokering kvv'!$B$2:$BX$550,MATCH(R$2,'Slutlig allokering kvv'!$B$1:$BX$1,0),FALSE)/1,0))</f>
        <v/>
      </c>
      <c r="S345" t="str">
        <f>IF($D345="","",IFERROR(VLOOKUP($B345,Kraftvärmeprod!$B$1:$BX$550,MATCH(S$2,Kraftvärmeprod!$B$1:$VX$1,0),FALSE)/1,0)-IFERROR(VLOOKUP($B345,'Slutlig allokering kvv'!$B$2:$BX$550,MATCH(S$2,'Slutlig allokering kvv'!$B$1:$BX$1,0),FALSE)/1,0))</f>
        <v/>
      </c>
      <c r="T345" t="str">
        <f>IF($D345="","",IFERROR(VLOOKUP($B345,Kraftvärmeprod!$B$1:$BX$550,MATCH(T$2,Kraftvärmeprod!$B$1:$VX$1,0),FALSE)/1,0)-IFERROR(VLOOKUP($B345,'Slutlig allokering kvv'!$B$2:$BX$550,MATCH(T$2,'Slutlig allokering kvv'!$B$1:$BX$1,0),FALSE)/1,0))</f>
        <v/>
      </c>
      <c r="U345" t="str">
        <f>IF($D345="","",IFERROR(VLOOKUP($B345,Kraftvärmeprod!$B$1:$BX$550,MATCH(U$2,Kraftvärmeprod!$B$1:$VX$1,0),FALSE)/1,0)-IFERROR(VLOOKUP($B345,'Slutlig allokering kvv'!$B$2:$BX$550,MATCH(U$2,'Slutlig allokering kvv'!$B$1:$BX$1,0),FALSE)/1,0))</f>
        <v/>
      </c>
      <c r="V345" t="str">
        <f>IF($D345="","",IFERROR(VLOOKUP($B345,Kraftvärmeprod!$B$1:$BX$550,MATCH(V$2,Kraftvärmeprod!$B$1:$VX$1,0),FALSE)/1,0)-IFERROR(VLOOKUP($B345,'Slutlig allokering kvv'!$B$2:$BX$550,MATCH(V$2,'Slutlig allokering kvv'!$B$1:$BX$1,0),FALSE)/1,0))</f>
        <v/>
      </c>
      <c r="W345" t="str">
        <f>IF($D345="","",IFERROR(VLOOKUP($B345,Kraftvärmeprod!$B$1:$BX$550,MATCH(W$2,Kraftvärmeprod!$B$1:$VX$1,0),FALSE)/1,0)-IFERROR(VLOOKUP($B345,'Slutlig allokering kvv'!$B$2:$BX$550,MATCH(W$2,'Slutlig allokering kvv'!$B$1:$BX$1,0),FALSE)/1,0))</f>
        <v/>
      </c>
      <c r="X345" t="str">
        <f>IF($D345="","",IFERROR(VLOOKUP($B345,Kraftvärmeprod!$B$1:$BX$550,MATCH(X$2,Kraftvärmeprod!$B$1:$VX$1,0),FALSE)/1,0)-IFERROR(VLOOKUP($B345,'Slutlig allokering kvv'!$B$2:$BX$550,MATCH(X$2,'Slutlig allokering kvv'!$B$1:$BX$1,0),FALSE)/1,0))</f>
        <v/>
      </c>
      <c r="Y345" t="str">
        <f>IF($D345="","",IFERROR(VLOOKUP($B345,Kraftvärmeprod!$B$1:$BX$550,MATCH(Y$2,Kraftvärmeprod!$B$1:$VX$1,0),FALSE)/1,0)-IFERROR(VLOOKUP($B345,'Slutlig allokering kvv'!$B$2:$BX$550,MATCH(Y$2,'Slutlig allokering kvv'!$B$1:$BX$1,0),FALSE)/1,0))</f>
        <v/>
      </c>
      <c r="Z345" t="str">
        <f>IF($D345="","",IFERROR(VLOOKUP($B345,Kraftvärmeprod!$B$1:$BX$550,MATCH(Z$2,Kraftvärmeprod!$B$1:$VX$1,0),FALSE)/1,0)-IFERROR(VLOOKUP($B345,'Slutlig allokering kvv'!$B$2:$BX$550,MATCH(Z$2,'Slutlig allokering kvv'!$B$1:$BX$1,0),FALSE)/1,0))</f>
        <v/>
      </c>
      <c r="AA345" t="str">
        <f>IF($D345="","",IFERROR(VLOOKUP($B345,Kraftvärmeprod!$B$1:$BX$550,MATCH(AA$2,Kraftvärmeprod!$B$1:$VX$1,0),FALSE)/1,0)-IFERROR(VLOOKUP($B345,'Slutlig allokering kvv'!$B$2:$BX$550,MATCH(AA$2,'Slutlig allokering kvv'!$B$1:$BX$1,0),FALSE)/1,0))</f>
        <v/>
      </c>
      <c r="AB345" t="str">
        <f>IF($D345="","",IFERROR(VLOOKUP($B345,Kraftvärmeprod!$B$1:$BX$550,MATCH(AB$2,Kraftvärmeprod!$B$1:$VX$1,0),FALSE)/1,0)-IFERROR(VLOOKUP($B345,'Slutlig allokering kvv'!$B$2:$BX$550,MATCH(AB$2,'Slutlig allokering kvv'!$B$1:$BX$1,0),FALSE)/1,0))</f>
        <v/>
      </c>
      <c r="AC345" t="str">
        <f>IF($D345="","",IFERROR(VLOOKUP($B345,Kraftvärmeprod!$B$1:$BX$550,MATCH(AC$2,Kraftvärmeprod!$B$1:$VX$1,0),FALSE)/1,0)-IFERROR(VLOOKUP($B345,'Slutlig allokering kvv'!$B$2:$BX$550,MATCH(AC$2,'Slutlig allokering kvv'!$B$1:$BX$1,0),FALSE)/1,0))</f>
        <v/>
      </c>
      <c r="AD345" t="str">
        <f>IF($D345="","",IFERROR(VLOOKUP($B345,Kraftvärmeprod!$B$1:$BX$550,MATCH(AD$2,Kraftvärmeprod!$B$1:$VX$1,0),FALSE)/1,0)-IFERROR(VLOOKUP($B345,'Slutlig allokering kvv'!$B$2:$BX$550,MATCH(AD$2,'Slutlig allokering kvv'!$B$1:$BX$1,0),FALSE)/1,0))</f>
        <v/>
      </c>
      <c r="AE345" t="str">
        <f>IF($D345="","",IFERROR(VLOOKUP($B345,Miljö!$B$1:$E$550,MATCH("Hjälpel kraftvärme (GWh)",Miljö!$B$1:$E$1,0),FALSE)/1,0)-IFERROR(VLOOKUP($B345,'Slutlig allokering kvv'!$B$2:$BX$549,MATCH(AE$2,'Slutlig allokering kvv'!$B$1:$BX$1,0),FALSE)/1,0))</f>
        <v/>
      </c>
      <c r="AI345" s="274">
        <f t="shared" si="20"/>
        <v>0</v>
      </c>
      <c r="AK345">
        <f>IFERROR(VLOOKUP($B345,'Slutlig allokering kvv'!$B$2:$AX$549,MATCH("Summa slutlig allokerad tillförd energi (utan hjälpel och rökgaskondensering):",'Slutlig allokering kvv'!$B$1:$AX$1,0),FALSE)/1,"")</f>
        <v>0</v>
      </c>
      <c r="AM345" s="275" t="str">
        <f>IFERROR(1-VLOOKUP($B345,'Slutlig allokering kvv'!$B$2:$AX$549,MATCH("Andel av bränsle i kvv som allokerats till värme, exklusive rökgaskondensering och hjälpel",'Slutlig allokering kvv'!$B$1:$AX$1,0),FALSE),"")</f>
        <v/>
      </c>
      <c r="AO345" s="115" t="str">
        <f t="shared" si="21"/>
        <v/>
      </c>
      <c r="AP345" s="276" t="str">
        <f t="shared" si="22"/>
        <v/>
      </c>
      <c r="AR345" s="115" t="str">
        <f t="shared" si="23"/>
        <v/>
      </c>
    </row>
    <row r="346" spans="1:44">
      <c r="A346" t="s">
        <v>537</v>
      </c>
      <c r="B346" t="s">
        <v>546</v>
      </c>
      <c r="C346" t="str">
        <f>IFERROR(VLOOKUP($B346,Kraftvärmeprod!$B$1:$AH$479,MATCH(C$2,Kraftvärmeprod!$B$1:$AG$1,0),FALSE)/1,"")</f>
        <v/>
      </c>
      <c r="D346" t="str">
        <f>IFERROR(VLOOKUP($B346,Kraftvärmeprod!$B$1:$AH$479,MATCH(D$2,Kraftvärmeprod!$B$1:$AG$1,0),FALSE)/1,"")</f>
        <v/>
      </c>
      <c r="F346" t="str">
        <f>IF($D346="","",IFERROR(VLOOKUP($B346,Kraftvärmeprod!$B$1:$BX$550,MATCH(F$2,Kraftvärmeprod!$B$1:$VX$1,0),FALSE)/1,0)-IFERROR(VLOOKUP($B346,'Slutlig allokering kvv'!$B$2:$BX$550,MATCH(F$2,'Slutlig allokering kvv'!$B$1:$BX$1,0),FALSE)/1,0))</f>
        <v/>
      </c>
      <c r="G346" t="str">
        <f>IF($D346="","",IFERROR(VLOOKUP($B346,Kraftvärmeprod!$B$1:$BX$550,MATCH(G$2,Kraftvärmeprod!$B$1:$VX$1,0),FALSE)/1,0)-IFERROR(VLOOKUP($B346,'Slutlig allokering kvv'!$B$2:$BX$550,MATCH(G$2,'Slutlig allokering kvv'!$B$1:$BX$1,0),FALSE)/1,0))</f>
        <v/>
      </c>
      <c r="H346" t="str">
        <f>IF($D346="","",IFERROR(VLOOKUP($B346,Kraftvärmeprod!$B$1:$BX$550,MATCH(H$2,Kraftvärmeprod!$B$1:$VX$1,0),FALSE)/1,0)-IFERROR(VLOOKUP($B346,'Slutlig allokering kvv'!$B$2:$BX$550,MATCH(H$2,'Slutlig allokering kvv'!$B$1:$BX$1,0),FALSE)/1,0))</f>
        <v/>
      </c>
      <c r="I346" t="str">
        <f>IF($D346="","",IFERROR(VLOOKUP($B346,Kraftvärmeprod!$B$1:$BX$550,MATCH(I$2,Kraftvärmeprod!$B$1:$VX$1,0),FALSE)/1,0)-IFERROR(VLOOKUP($B346,'Slutlig allokering kvv'!$B$2:$BX$550,MATCH(I$2,'Slutlig allokering kvv'!$B$1:$BX$1,0),FALSE)/1,0))</f>
        <v/>
      </c>
      <c r="J346" t="str">
        <f>IF($D346="","",IFERROR(VLOOKUP($B346,Kraftvärmeprod!$B$1:$BX$550,MATCH(J$2,Kraftvärmeprod!$B$1:$VX$1,0),FALSE)/1,0)-IFERROR(VLOOKUP($B346,'Slutlig allokering kvv'!$B$2:$BX$550,MATCH(J$2,'Slutlig allokering kvv'!$B$1:$BX$1,0),FALSE)/1,0))</f>
        <v/>
      </c>
      <c r="K346" t="str">
        <f>IF($D346="","",IFERROR(VLOOKUP($B346,Kraftvärmeprod!$B$1:$BX$550,MATCH(K$2,Kraftvärmeprod!$B$1:$VX$1,0),FALSE)/1,0)-IFERROR(VLOOKUP($B346,'Slutlig allokering kvv'!$B$2:$BX$550,MATCH(K$2,'Slutlig allokering kvv'!$B$1:$BX$1,0),FALSE)/1,0))</f>
        <v/>
      </c>
      <c r="L346" t="str">
        <f>IF($D346="","",IFERROR(VLOOKUP($B346,Kraftvärmeprod!$B$1:$BX$550,MATCH(L$2,Kraftvärmeprod!$B$1:$VX$1,0),FALSE)/1,0)-IFERROR(VLOOKUP($B346,'Slutlig allokering kvv'!$B$2:$BX$550,MATCH(L$2,'Slutlig allokering kvv'!$B$1:$BX$1,0),FALSE)/1,0))</f>
        <v/>
      </c>
      <c r="M346" t="str">
        <f>IF($D346="","",IFERROR(VLOOKUP($B346,Kraftvärmeprod!$B$1:$BX$550,MATCH(M$2,Kraftvärmeprod!$B$1:$VX$1,0),FALSE)/1,0)-IFERROR(VLOOKUP($B346,'Slutlig allokering kvv'!$B$2:$BX$550,MATCH(M$2,'Slutlig allokering kvv'!$B$1:$BX$1,0),FALSE)/1,0))</f>
        <v/>
      </c>
      <c r="N346" t="str">
        <f>IF($D346="","",IFERROR(VLOOKUP($B346,Kraftvärmeprod!$B$1:$BX$550,MATCH(N$2,Kraftvärmeprod!$B$1:$VX$1,0),FALSE)/1,0)-IFERROR(VLOOKUP($B346,'Slutlig allokering kvv'!$B$2:$BX$550,MATCH(N$2,'Slutlig allokering kvv'!$B$1:$BX$1,0),FALSE)/1,0))</f>
        <v/>
      </c>
      <c r="O346" t="str">
        <f>IF($D346="","",IFERROR(VLOOKUP($B346,Kraftvärmeprod!$B$1:$BX$550,MATCH(O$2,Kraftvärmeprod!$B$1:$VX$1,0),FALSE)/1,0)-IFERROR(VLOOKUP($B346,'Slutlig allokering kvv'!$B$2:$BX$550,MATCH(O$2,'Slutlig allokering kvv'!$B$1:$BX$1,0),FALSE)/1,0))</f>
        <v/>
      </c>
      <c r="P346" t="str">
        <f>IF($D346="","",IFERROR(VLOOKUP($B346,Kraftvärmeprod!$B$1:$BX$550,MATCH(P$2,Kraftvärmeprod!$B$1:$VX$1,0),FALSE)/1,0)-IFERROR(VLOOKUP($B346,'Slutlig allokering kvv'!$B$2:$BX$550,MATCH(P$2,'Slutlig allokering kvv'!$B$1:$BX$1,0),FALSE)/1,0))</f>
        <v/>
      </c>
      <c r="Q346" t="str">
        <f>IF($D346="","",IFERROR(VLOOKUP($B346,Kraftvärmeprod!$B$1:$BX$550,MATCH(Q$2,Kraftvärmeprod!$B$1:$VX$1,0),FALSE)/1,0)-IFERROR(VLOOKUP($B346,'Slutlig allokering kvv'!$B$2:$BX$550,MATCH(Q$2,'Slutlig allokering kvv'!$B$1:$BX$1,0),FALSE)/1,0))</f>
        <v/>
      </c>
      <c r="R346" t="str">
        <f>IF($D346="","",IFERROR(VLOOKUP($B346,Kraftvärmeprod!$B$1:$BX$550,MATCH(R$2,Kraftvärmeprod!$B$1:$VX$1,0),FALSE)/1,0)-IFERROR(VLOOKUP($B346,'Slutlig allokering kvv'!$B$2:$BX$550,MATCH(R$2,'Slutlig allokering kvv'!$B$1:$BX$1,0),FALSE)/1,0))</f>
        <v/>
      </c>
      <c r="S346" t="str">
        <f>IF($D346="","",IFERROR(VLOOKUP($B346,Kraftvärmeprod!$B$1:$BX$550,MATCH(S$2,Kraftvärmeprod!$B$1:$VX$1,0),FALSE)/1,0)-IFERROR(VLOOKUP($B346,'Slutlig allokering kvv'!$B$2:$BX$550,MATCH(S$2,'Slutlig allokering kvv'!$B$1:$BX$1,0),FALSE)/1,0))</f>
        <v/>
      </c>
      <c r="T346" t="str">
        <f>IF($D346="","",IFERROR(VLOOKUP($B346,Kraftvärmeprod!$B$1:$BX$550,MATCH(T$2,Kraftvärmeprod!$B$1:$VX$1,0),FALSE)/1,0)-IFERROR(VLOOKUP($B346,'Slutlig allokering kvv'!$B$2:$BX$550,MATCH(T$2,'Slutlig allokering kvv'!$B$1:$BX$1,0),FALSE)/1,0))</f>
        <v/>
      </c>
      <c r="U346" t="str">
        <f>IF($D346="","",IFERROR(VLOOKUP($B346,Kraftvärmeprod!$B$1:$BX$550,MATCH(U$2,Kraftvärmeprod!$B$1:$VX$1,0),FALSE)/1,0)-IFERROR(VLOOKUP($B346,'Slutlig allokering kvv'!$B$2:$BX$550,MATCH(U$2,'Slutlig allokering kvv'!$B$1:$BX$1,0),FALSE)/1,0))</f>
        <v/>
      </c>
      <c r="V346" t="str">
        <f>IF($D346="","",IFERROR(VLOOKUP($B346,Kraftvärmeprod!$B$1:$BX$550,MATCH(V$2,Kraftvärmeprod!$B$1:$VX$1,0),FALSE)/1,0)-IFERROR(VLOOKUP($B346,'Slutlig allokering kvv'!$B$2:$BX$550,MATCH(V$2,'Slutlig allokering kvv'!$B$1:$BX$1,0),FALSE)/1,0))</f>
        <v/>
      </c>
      <c r="W346" t="str">
        <f>IF($D346="","",IFERROR(VLOOKUP($B346,Kraftvärmeprod!$B$1:$BX$550,MATCH(W$2,Kraftvärmeprod!$B$1:$VX$1,0),FALSE)/1,0)-IFERROR(VLOOKUP($B346,'Slutlig allokering kvv'!$B$2:$BX$550,MATCH(W$2,'Slutlig allokering kvv'!$B$1:$BX$1,0),FALSE)/1,0))</f>
        <v/>
      </c>
      <c r="X346" t="str">
        <f>IF($D346="","",IFERROR(VLOOKUP($B346,Kraftvärmeprod!$B$1:$BX$550,MATCH(X$2,Kraftvärmeprod!$B$1:$VX$1,0),FALSE)/1,0)-IFERROR(VLOOKUP($B346,'Slutlig allokering kvv'!$B$2:$BX$550,MATCH(X$2,'Slutlig allokering kvv'!$B$1:$BX$1,0),FALSE)/1,0))</f>
        <v/>
      </c>
      <c r="Y346" t="str">
        <f>IF($D346="","",IFERROR(VLOOKUP($B346,Kraftvärmeprod!$B$1:$BX$550,MATCH(Y$2,Kraftvärmeprod!$B$1:$VX$1,0),FALSE)/1,0)-IFERROR(VLOOKUP($B346,'Slutlig allokering kvv'!$B$2:$BX$550,MATCH(Y$2,'Slutlig allokering kvv'!$B$1:$BX$1,0),FALSE)/1,0))</f>
        <v/>
      </c>
      <c r="Z346" t="str">
        <f>IF($D346="","",IFERROR(VLOOKUP($B346,Kraftvärmeprod!$B$1:$BX$550,MATCH(Z$2,Kraftvärmeprod!$B$1:$VX$1,0),FALSE)/1,0)-IFERROR(VLOOKUP($B346,'Slutlig allokering kvv'!$B$2:$BX$550,MATCH(Z$2,'Slutlig allokering kvv'!$B$1:$BX$1,0),FALSE)/1,0))</f>
        <v/>
      </c>
      <c r="AA346" t="str">
        <f>IF($D346="","",IFERROR(VLOOKUP($B346,Kraftvärmeprod!$B$1:$BX$550,MATCH(AA$2,Kraftvärmeprod!$B$1:$VX$1,0),FALSE)/1,0)-IFERROR(VLOOKUP($B346,'Slutlig allokering kvv'!$B$2:$BX$550,MATCH(AA$2,'Slutlig allokering kvv'!$B$1:$BX$1,0),FALSE)/1,0))</f>
        <v/>
      </c>
      <c r="AB346" t="str">
        <f>IF($D346="","",IFERROR(VLOOKUP($B346,Kraftvärmeprod!$B$1:$BX$550,MATCH(AB$2,Kraftvärmeprod!$B$1:$VX$1,0),FALSE)/1,0)-IFERROR(VLOOKUP($B346,'Slutlig allokering kvv'!$B$2:$BX$550,MATCH(AB$2,'Slutlig allokering kvv'!$B$1:$BX$1,0),FALSE)/1,0))</f>
        <v/>
      </c>
      <c r="AC346" t="str">
        <f>IF($D346="","",IFERROR(VLOOKUP($B346,Kraftvärmeprod!$B$1:$BX$550,MATCH(AC$2,Kraftvärmeprod!$B$1:$VX$1,0),FALSE)/1,0)-IFERROR(VLOOKUP($B346,'Slutlig allokering kvv'!$B$2:$BX$550,MATCH(AC$2,'Slutlig allokering kvv'!$B$1:$BX$1,0),FALSE)/1,0))</f>
        <v/>
      </c>
      <c r="AD346" t="str">
        <f>IF($D346="","",IFERROR(VLOOKUP($B346,Kraftvärmeprod!$B$1:$BX$550,MATCH(AD$2,Kraftvärmeprod!$B$1:$VX$1,0),FALSE)/1,0)-IFERROR(VLOOKUP($B346,'Slutlig allokering kvv'!$B$2:$BX$550,MATCH(AD$2,'Slutlig allokering kvv'!$B$1:$BX$1,0),FALSE)/1,0))</f>
        <v/>
      </c>
      <c r="AE346" t="str">
        <f>IF($D346="","",IFERROR(VLOOKUP($B346,Miljö!$B$1:$E$550,MATCH("Hjälpel kraftvärme (GWh)",Miljö!$B$1:$E$1,0),FALSE)/1,0)-IFERROR(VLOOKUP($B346,'Slutlig allokering kvv'!$B$2:$BX$549,MATCH(AE$2,'Slutlig allokering kvv'!$B$1:$BX$1,0),FALSE)/1,0))</f>
        <v/>
      </c>
      <c r="AI346" s="274">
        <f t="shared" si="20"/>
        <v>0</v>
      </c>
      <c r="AK346">
        <f>IFERROR(VLOOKUP($B346,'Slutlig allokering kvv'!$B$2:$AX$549,MATCH("Summa slutlig allokerad tillförd energi (utan hjälpel och rökgaskondensering):",'Slutlig allokering kvv'!$B$1:$AX$1,0),FALSE)/1,"")</f>
        <v>0</v>
      </c>
      <c r="AM346" s="275" t="str">
        <f>IFERROR(1-VLOOKUP($B346,'Slutlig allokering kvv'!$B$2:$AX$549,MATCH("Andel av bränsle i kvv som allokerats till värme, exklusive rökgaskondensering och hjälpel",'Slutlig allokering kvv'!$B$1:$AX$1,0),FALSE),"")</f>
        <v/>
      </c>
      <c r="AO346" s="115" t="str">
        <f t="shared" si="21"/>
        <v/>
      </c>
      <c r="AP346" s="276" t="str">
        <f t="shared" si="22"/>
        <v/>
      </c>
      <c r="AR346" s="115" t="str">
        <f t="shared" si="23"/>
        <v/>
      </c>
    </row>
    <row r="347" spans="1:44">
      <c r="A347" t="s">
        <v>537</v>
      </c>
      <c r="B347" t="s">
        <v>547</v>
      </c>
      <c r="C347">
        <f>IFERROR(VLOOKUP($B347,Kraftvärmeprod!$B$1:$AH$479,MATCH(C$2,Kraftvärmeprod!$B$1:$AG$1,0),FALSE)/1,"")</f>
        <v>99.3</v>
      </c>
      <c r="D347">
        <f>IFERROR(VLOOKUP($B347,Kraftvärmeprod!$B$1:$AH$479,MATCH(D$2,Kraftvärmeprod!$B$1:$AG$1,0),FALSE)/1,"")</f>
        <v>16.3</v>
      </c>
      <c r="F347">
        <f>IF($D347="","",IFERROR(VLOOKUP($B347,Kraftvärmeprod!$B$1:$BX$550,MATCH(F$2,Kraftvärmeprod!$B$1:$VX$1,0),FALSE)/1,0)-IFERROR(VLOOKUP($B347,'Slutlig allokering kvv'!$B$2:$BX$550,MATCH(F$2,'Slutlig allokering kvv'!$B$1:$BX$1,0),FALSE)/1,0))</f>
        <v>0</v>
      </c>
      <c r="G347">
        <f>IF($D347="","",IFERROR(VLOOKUP($B347,Kraftvärmeprod!$B$1:$BX$550,MATCH(G$2,Kraftvärmeprod!$B$1:$VX$1,0),FALSE)/1,0)-IFERROR(VLOOKUP($B347,'Slutlig allokering kvv'!$B$2:$BX$550,MATCH(G$2,'Slutlig allokering kvv'!$B$1:$BX$1,0),FALSE)/1,0))</f>
        <v>0</v>
      </c>
      <c r="H347">
        <f>IF($D347="","",IFERROR(VLOOKUP($B347,Kraftvärmeprod!$B$1:$BX$550,MATCH(H$2,Kraftvärmeprod!$B$1:$VX$1,0),FALSE)/1,0)-IFERROR(VLOOKUP($B347,'Slutlig allokering kvv'!$B$2:$BX$550,MATCH(H$2,'Slutlig allokering kvv'!$B$1:$BX$1,0),FALSE)/1,0))</f>
        <v>0</v>
      </c>
      <c r="I347">
        <f>IF($D347="","",IFERROR(VLOOKUP($B347,Kraftvärmeprod!$B$1:$BX$550,MATCH(I$2,Kraftvärmeprod!$B$1:$VX$1,0),FALSE)/1,0)-IFERROR(VLOOKUP($B347,'Slutlig allokering kvv'!$B$2:$BX$550,MATCH(I$2,'Slutlig allokering kvv'!$B$1:$BX$1,0),FALSE)/1,0))</f>
        <v>0</v>
      </c>
      <c r="J347">
        <f>IF($D347="","",IFERROR(VLOOKUP($B347,Kraftvärmeprod!$B$1:$BX$550,MATCH(J$2,Kraftvärmeprod!$B$1:$VX$1,0),FALSE)/1,0)-IFERROR(VLOOKUP($B347,'Slutlig allokering kvv'!$B$2:$BX$550,MATCH(J$2,'Slutlig allokering kvv'!$B$1:$BX$1,0),FALSE)/1,0))</f>
        <v>0</v>
      </c>
      <c r="K347">
        <f>IF($D347="","",IFERROR(VLOOKUP($B347,Kraftvärmeprod!$B$1:$BX$550,MATCH(K$2,Kraftvärmeprod!$B$1:$VX$1,0),FALSE)/1,0)-IFERROR(VLOOKUP($B347,'Slutlig allokering kvv'!$B$2:$BX$550,MATCH(K$2,'Slutlig allokering kvv'!$B$1:$BX$1,0),FALSE)/1,0))</f>
        <v>0</v>
      </c>
      <c r="L347">
        <f>IF($D347="","",IFERROR(VLOOKUP($B347,Kraftvärmeprod!$B$1:$BX$550,MATCH(L$2,Kraftvärmeprod!$B$1:$VX$1,0),FALSE)/1,0)-IFERROR(VLOOKUP($B347,'Slutlig allokering kvv'!$B$2:$BX$550,MATCH(L$2,'Slutlig allokering kvv'!$B$1:$BX$1,0),FALSE)/1,0))</f>
        <v>0</v>
      </c>
      <c r="M347">
        <f>IF($D347="","",IFERROR(VLOOKUP($B347,Kraftvärmeprod!$B$1:$BX$550,MATCH(M$2,Kraftvärmeprod!$B$1:$VX$1,0),FALSE)/1,0)-IFERROR(VLOOKUP($B347,'Slutlig allokering kvv'!$B$2:$BX$550,MATCH(M$2,'Slutlig allokering kvv'!$B$1:$BX$1,0),FALSE)/1,0))</f>
        <v>0</v>
      </c>
      <c r="N347">
        <f>IF($D347="","",IFERROR(VLOOKUP($B347,Kraftvärmeprod!$B$1:$BX$550,MATCH(N$2,Kraftvärmeprod!$B$1:$VX$1,0),FALSE)/1,0)-IFERROR(VLOOKUP($B347,'Slutlig allokering kvv'!$B$2:$BX$550,MATCH(N$2,'Slutlig allokering kvv'!$B$1:$BX$1,0),FALSE)/1,0))</f>
        <v>0</v>
      </c>
      <c r="O347">
        <f>IF($D347="","",IFERROR(VLOOKUP($B347,Kraftvärmeprod!$B$1:$BX$550,MATCH(O$2,Kraftvärmeprod!$B$1:$VX$1,0),FALSE)/1,0)-IFERROR(VLOOKUP($B347,'Slutlig allokering kvv'!$B$2:$BX$550,MATCH(O$2,'Slutlig allokering kvv'!$B$1:$BX$1,0),FALSE)/1,0))</f>
        <v>0</v>
      </c>
      <c r="P347">
        <f>IF($D347="","",IFERROR(VLOOKUP($B347,Kraftvärmeprod!$B$1:$BX$550,MATCH(P$2,Kraftvärmeprod!$B$1:$VX$1,0),FALSE)/1,0)-IFERROR(VLOOKUP($B347,'Slutlig allokering kvv'!$B$2:$BX$550,MATCH(P$2,'Slutlig allokering kvv'!$B$1:$BX$1,0),FALSE)/1,0))</f>
        <v>0</v>
      </c>
      <c r="Q347">
        <f>IF($D347="","",IFERROR(VLOOKUP($B347,Kraftvärmeprod!$B$1:$BX$550,MATCH(Q$2,Kraftvärmeprod!$B$1:$VX$1,0),FALSE)/1,0)-IFERROR(VLOOKUP($B347,'Slutlig allokering kvv'!$B$2:$BX$550,MATCH(Q$2,'Slutlig allokering kvv'!$B$1:$BX$1,0),FALSE)/1,0))</f>
        <v>0</v>
      </c>
      <c r="R347">
        <f>IF($D347="","",IFERROR(VLOOKUP($B347,Kraftvärmeprod!$B$1:$BX$550,MATCH(R$2,Kraftvärmeprod!$B$1:$VX$1,0),FALSE)/1,0)-IFERROR(VLOOKUP($B347,'Slutlig allokering kvv'!$B$2:$BX$550,MATCH(R$2,'Slutlig allokering kvv'!$B$1:$BX$1,0),FALSE)/1,0))</f>
        <v>0</v>
      </c>
      <c r="S347">
        <f>IF($D347="","",IFERROR(VLOOKUP($B347,Kraftvärmeprod!$B$1:$BX$550,MATCH(S$2,Kraftvärmeprod!$B$1:$VX$1,0),FALSE)/1,0)-IFERROR(VLOOKUP($B347,'Slutlig allokering kvv'!$B$2:$BX$550,MATCH(S$2,'Slutlig allokering kvv'!$B$1:$BX$1,0),FALSE)/1,0))</f>
        <v>0</v>
      </c>
      <c r="T347">
        <f>IF($D347="","",IFERROR(VLOOKUP($B347,Kraftvärmeprod!$B$1:$BX$550,MATCH(T$2,Kraftvärmeprod!$B$1:$VX$1,0),FALSE)/1,0)-IFERROR(VLOOKUP($B347,'Slutlig allokering kvv'!$B$2:$BX$550,MATCH(T$2,'Slutlig allokering kvv'!$B$1:$BX$1,0),FALSE)/1,0))</f>
        <v>0</v>
      </c>
      <c r="U347">
        <f>IF($D347="","",IFERROR(VLOOKUP($B347,Kraftvärmeprod!$B$1:$BX$550,MATCH(U$2,Kraftvärmeprod!$B$1:$VX$1,0),FALSE)/1,0)-IFERROR(VLOOKUP($B347,'Slutlig allokering kvv'!$B$2:$BX$550,MATCH(U$2,'Slutlig allokering kvv'!$B$1:$BX$1,0),FALSE)/1,0))</f>
        <v>0</v>
      </c>
      <c r="V347">
        <f>IF($D347="","",IFERROR(VLOOKUP($B347,Kraftvärmeprod!$B$1:$BX$550,MATCH(V$2,Kraftvärmeprod!$B$1:$VX$1,0),FALSE)/1,0)-IFERROR(VLOOKUP($B347,'Slutlig allokering kvv'!$B$2:$BX$550,MATCH(V$2,'Slutlig allokering kvv'!$B$1:$BX$1,0),FALSE)/1,0))</f>
        <v>0</v>
      </c>
      <c r="W347">
        <f>IF($D347="","",IFERROR(VLOOKUP($B347,Kraftvärmeprod!$B$1:$BX$550,MATCH(W$2,Kraftvärmeprod!$B$1:$VX$1,0),FALSE)/1,0)-IFERROR(VLOOKUP($B347,'Slutlig allokering kvv'!$B$2:$BX$550,MATCH(W$2,'Slutlig allokering kvv'!$B$1:$BX$1,0),FALSE)/1,0))</f>
        <v>0</v>
      </c>
      <c r="X347">
        <f>IF($D347="","",IFERROR(VLOOKUP($B347,Kraftvärmeprod!$B$1:$BX$550,MATCH(X$2,Kraftvärmeprod!$B$1:$VX$1,0),FALSE)/1,0)-IFERROR(VLOOKUP($B347,'Slutlig allokering kvv'!$B$2:$BX$550,MATCH(X$2,'Slutlig allokering kvv'!$B$1:$BX$1,0),FALSE)/1,0))</f>
        <v>0</v>
      </c>
      <c r="Y347">
        <f>IF($D347="","",IFERROR(VLOOKUP($B347,Kraftvärmeprod!$B$1:$BX$550,MATCH(Y$2,Kraftvärmeprod!$B$1:$VX$1,0),FALSE)/1,0)-IFERROR(VLOOKUP($B347,'Slutlig allokering kvv'!$B$2:$BX$550,MATCH(Y$2,'Slutlig allokering kvv'!$B$1:$BX$1,0),FALSE)/1,0))</f>
        <v>0</v>
      </c>
      <c r="Z347">
        <f>IF($D347="","",IFERROR(VLOOKUP($B347,Kraftvärmeprod!$B$1:$BX$550,MATCH(Z$2,Kraftvärmeprod!$B$1:$VX$1,0),FALSE)/1,0)-IFERROR(VLOOKUP($B347,'Slutlig allokering kvv'!$B$2:$BX$550,MATCH(Z$2,'Slutlig allokering kvv'!$B$1:$BX$1,0),FALSE)/1,0))</f>
        <v>0</v>
      </c>
      <c r="AA347">
        <f>IF($D347="","",IFERROR(VLOOKUP($B347,Kraftvärmeprod!$B$1:$BX$550,MATCH(AA$2,Kraftvärmeprod!$B$1:$VX$1,0),FALSE)/1,0)-IFERROR(VLOOKUP($B347,'Slutlig allokering kvv'!$B$2:$BX$550,MATCH(AA$2,'Slutlig allokering kvv'!$B$1:$BX$1,0),FALSE)/1,0))</f>
        <v>48.764399999999995</v>
      </c>
      <c r="AB347">
        <f>IF($D347="","",IFERROR(VLOOKUP($B347,Kraftvärmeprod!$B$1:$BX$550,MATCH(AB$2,Kraftvärmeprod!$B$1:$VX$1,0),FALSE)/1,0)-IFERROR(VLOOKUP($B347,'Slutlig allokering kvv'!$B$2:$BX$550,MATCH(AB$2,'Slutlig allokering kvv'!$B$1:$BX$1,0),FALSE)/1,0))</f>
        <v>0</v>
      </c>
      <c r="AC347">
        <f>IF($D347="","",IFERROR(VLOOKUP($B347,Kraftvärmeprod!$B$1:$BX$550,MATCH(AC$2,Kraftvärmeprod!$B$1:$VX$1,0),FALSE)/1,0)-IFERROR(VLOOKUP($B347,'Slutlig allokering kvv'!$B$2:$BX$550,MATCH(AC$2,'Slutlig allokering kvv'!$B$1:$BX$1,0),FALSE)/1,0))</f>
        <v>0</v>
      </c>
      <c r="AD347">
        <f>IF($D347="","",IFERROR(VLOOKUP($B347,Kraftvärmeprod!$B$1:$BX$550,MATCH(AD$2,Kraftvärmeprod!$B$1:$VX$1,0),FALSE)/1,0)-IFERROR(VLOOKUP($B347,'Slutlig allokering kvv'!$B$2:$BX$550,MATCH(AD$2,'Slutlig allokering kvv'!$B$1:$BX$1,0),FALSE)/1,0))</f>
        <v>0</v>
      </c>
      <c r="AE347">
        <f>IF($D347="","",IFERROR(VLOOKUP($B347,Miljö!$B$1:$E$550,MATCH("Hjälpel kraftvärme (GWh)",Miljö!$B$1:$E$1,0),FALSE)/1,0)-IFERROR(VLOOKUP($B347,'Slutlig allokering kvv'!$B$2:$BX$549,MATCH(AE$2,'Slutlig allokering kvv'!$B$1:$BX$1,0),FALSE)/1,0))</f>
        <v>3.6848799999999997</v>
      </c>
      <c r="AI347" s="274">
        <f t="shared" si="20"/>
        <v>48.764399999999995</v>
      </c>
      <c r="AK347">
        <f>IFERROR(VLOOKUP($B347,'Slutlig allokering kvv'!$B$2:$AX$549,MATCH("Summa slutlig allokerad tillförd energi (utan hjälpel och rökgaskondensering):",'Slutlig allokering kvv'!$B$1:$AX$1,0),FALSE)/1,"")</f>
        <v>92.835599999999999</v>
      </c>
      <c r="AM347" s="275">
        <f>IFERROR(1-VLOOKUP($B347,'Slutlig allokering kvv'!$B$2:$AX$549,MATCH("Andel av bränsle i kvv som allokerats till värme, exklusive rökgaskondensering och hjälpel",'Slutlig allokering kvv'!$B$1:$AX$1,0),FALSE),"")</f>
        <v>0.34438135593220331</v>
      </c>
      <c r="AO347" s="115">
        <f t="shared" si="21"/>
        <v>0.34438135593220337</v>
      </c>
      <c r="AP347" s="276">
        <f t="shared" si="22"/>
        <v>-5.5511151231257827E-17</v>
      </c>
      <c r="AR347" s="115">
        <f t="shared" si="23"/>
        <v>0.3107764301054276</v>
      </c>
    </row>
    <row r="348" spans="1:44">
      <c r="A348" t="s">
        <v>537</v>
      </c>
      <c r="B348" t="s">
        <v>548</v>
      </c>
      <c r="C348" t="str">
        <f>IFERROR(VLOOKUP($B348,Kraftvärmeprod!$B$1:$AH$479,MATCH(C$2,Kraftvärmeprod!$B$1:$AG$1,0),FALSE)/1,"")</f>
        <v/>
      </c>
      <c r="D348" t="str">
        <f>IFERROR(VLOOKUP($B348,Kraftvärmeprod!$B$1:$AH$479,MATCH(D$2,Kraftvärmeprod!$B$1:$AG$1,0),FALSE)/1,"")</f>
        <v/>
      </c>
      <c r="F348" t="str">
        <f>IF($D348="","",IFERROR(VLOOKUP($B348,Kraftvärmeprod!$B$1:$BX$550,MATCH(F$2,Kraftvärmeprod!$B$1:$VX$1,0),FALSE)/1,0)-IFERROR(VLOOKUP($B348,'Slutlig allokering kvv'!$B$2:$BX$550,MATCH(F$2,'Slutlig allokering kvv'!$B$1:$BX$1,0),FALSE)/1,0))</f>
        <v/>
      </c>
      <c r="G348" t="str">
        <f>IF($D348="","",IFERROR(VLOOKUP($B348,Kraftvärmeprod!$B$1:$BX$550,MATCH(G$2,Kraftvärmeprod!$B$1:$VX$1,0),FALSE)/1,0)-IFERROR(VLOOKUP($B348,'Slutlig allokering kvv'!$B$2:$BX$550,MATCH(G$2,'Slutlig allokering kvv'!$B$1:$BX$1,0),FALSE)/1,0))</f>
        <v/>
      </c>
      <c r="H348" t="str">
        <f>IF($D348="","",IFERROR(VLOOKUP($B348,Kraftvärmeprod!$B$1:$BX$550,MATCH(H$2,Kraftvärmeprod!$B$1:$VX$1,0),FALSE)/1,0)-IFERROR(VLOOKUP($B348,'Slutlig allokering kvv'!$B$2:$BX$550,MATCH(H$2,'Slutlig allokering kvv'!$B$1:$BX$1,0),FALSE)/1,0))</f>
        <v/>
      </c>
      <c r="I348" t="str">
        <f>IF($D348="","",IFERROR(VLOOKUP($B348,Kraftvärmeprod!$B$1:$BX$550,MATCH(I$2,Kraftvärmeprod!$B$1:$VX$1,0),FALSE)/1,0)-IFERROR(VLOOKUP($B348,'Slutlig allokering kvv'!$B$2:$BX$550,MATCH(I$2,'Slutlig allokering kvv'!$B$1:$BX$1,0),FALSE)/1,0))</f>
        <v/>
      </c>
      <c r="J348" t="str">
        <f>IF($D348="","",IFERROR(VLOOKUP($B348,Kraftvärmeprod!$B$1:$BX$550,MATCH(J$2,Kraftvärmeprod!$B$1:$VX$1,0),FALSE)/1,0)-IFERROR(VLOOKUP($B348,'Slutlig allokering kvv'!$B$2:$BX$550,MATCH(J$2,'Slutlig allokering kvv'!$B$1:$BX$1,0),FALSE)/1,0))</f>
        <v/>
      </c>
      <c r="K348" t="str">
        <f>IF($D348="","",IFERROR(VLOOKUP($B348,Kraftvärmeprod!$B$1:$BX$550,MATCH(K$2,Kraftvärmeprod!$B$1:$VX$1,0),FALSE)/1,0)-IFERROR(VLOOKUP($B348,'Slutlig allokering kvv'!$B$2:$BX$550,MATCH(K$2,'Slutlig allokering kvv'!$B$1:$BX$1,0),FALSE)/1,0))</f>
        <v/>
      </c>
      <c r="L348" t="str">
        <f>IF($D348="","",IFERROR(VLOOKUP($B348,Kraftvärmeprod!$B$1:$BX$550,MATCH(L$2,Kraftvärmeprod!$B$1:$VX$1,0),FALSE)/1,0)-IFERROR(VLOOKUP($B348,'Slutlig allokering kvv'!$B$2:$BX$550,MATCH(L$2,'Slutlig allokering kvv'!$B$1:$BX$1,0),FALSE)/1,0))</f>
        <v/>
      </c>
      <c r="M348" t="str">
        <f>IF($D348="","",IFERROR(VLOOKUP($B348,Kraftvärmeprod!$B$1:$BX$550,MATCH(M$2,Kraftvärmeprod!$B$1:$VX$1,0),FALSE)/1,0)-IFERROR(VLOOKUP($B348,'Slutlig allokering kvv'!$B$2:$BX$550,MATCH(M$2,'Slutlig allokering kvv'!$B$1:$BX$1,0),FALSE)/1,0))</f>
        <v/>
      </c>
      <c r="N348" t="str">
        <f>IF($D348="","",IFERROR(VLOOKUP($B348,Kraftvärmeprod!$B$1:$BX$550,MATCH(N$2,Kraftvärmeprod!$B$1:$VX$1,0),FALSE)/1,0)-IFERROR(VLOOKUP($B348,'Slutlig allokering kvv'!$B$2:$BX$550,MATCH(N$2,'Slutlig allokering kvv'!$B$1:$BX$1,0),FALSE)/1,0))</f>
        <v/>
      </c>
      <c r="O348" t="str">
        <f>IF($D348="","",IFERROR(VLOOKUP($B348,Kraftvärmeprod!$B$1:$BX$550,MATCH(O$2,Kraftvärmeprod!$B$1:$VX$1,0),FALSE)/1,0)-IFERROR(VLOOKUP($B348,'Slutlig allokering kvv'!$B$2:$BX$550,MATCH(O$2,'Slutlig allokering kvv'!$B$1:$BX$1,0),FALSE)/1,0))</f>
        <v/>
      </c>
      <c r="P348" t="str">
        <f>IF($D348="","",IFERROR(VLOOKUP($B348,Kraftvärmeprod!$B$1:$BX$550,MATCH(P$2,Kraftvärmeprod!$B$1:$VX$1,0),FALSE)/1,0)-IFERROR(VLOOKUP($B348,'Slutlig allokering kvv'!$B$2:$BX$550,MATCH(P$2,'Slutlig allokering kvv'!$B$1:$BX$1,0),FALSE)/1,0))</f>
        <v/>
      </c>
      <c r="Q348" t="str">
        <f>IF($D348="","",IFERROR(VLOOKUP($B348,Kraftvärmeprod!$B$1:$BX$550,MATCH(Q$2,Kraftvärmeprod!$B$1:$VX$1,0),FALSE)/1,0)-IFERROR(VLOOKUP($B348,'Slutlig allokering kvv'!$B$2:$BX$550,MATCH(Q$2,'Slutlig allokering kvv'!$B$1:$BX$1,0),FALSE)/1,0))</f>
        <v/>
      </c>
      <c r="R348" t="str">
        <f>IF($D348="","",IFERROR(VLOOKUP($B348,Kraftvärmeprod!$B$1:$BX$550,MATCH(R$2,Kraftvärmeprod!$B$1:$VX$1,0),FALSE)/1,0)-IFERROR(VLOOKUP($B348,'Slutlig allokering kvv'!$B$2:$BX$550,MATCH(R$2,'Slutlig allokering kvv'!$B$1:$BX$1,0),FALSE)/1,0))</f>
        <v/>
      </c>
      <c r="S348" t="str">
        <f>IF($D348="","",IFERROR(VLOOKUP($B348,Kraftvärmeprod!$B$1:$BX$550,MATCH(S$2,Kraftvärmeprod!$B$1:$VX$1,0),FALSE)/1,0)-IFERROR(VLOOKUP($B348,'Slutlig allokering kvv'!$B$2:$BX$550,MATCH(S$2,'Slutlig allokering kvv'!$B$1:$BX$1,0),FALSE)/1,0))</f>
        <v/>
      </c>
      <c r="T348" t="str">
        <f>IF($D348="","",IFERROR(VLOOKUP($B348,Kraftvärmeprod!$B$1:$BX$550,MATCH(T$2,Kraftvärmeprod!$B$1:$VX$1,0),FALSE)/1,0)-IFERROR(VLOOKUP($B348,'Slutlig allokering kvv'!$B$2:$BX$550,MATCH(T$2,'Slutlig allokering kvv'!$B$1:$BX$1,0),FALSE)/1,0))</f>
        <v/>
      </c>
      <c r="U348" t="str">
        <f>IF($D348="","",IFERROR(VLOOKUP($B348,Kraftvärmeprod!$B$1:$BX$550,MATCH(U$2,Kraftvärmeprod!$B$1:$VX$1,0),FALSE)/1,0)-IFERROR(VLOOKUP($B348,'Slutlig allokering kvv'!$B$2:$BX$550,MATCH(U$2,'Slutlig allokering kvv'!$B$1:$BX$1,0),FALSE)/1,0))</f>
        <v/>
      </c>
      <c r="V348" t="str">
        <f>IF($D348="","",IFERROR(VLOOKUP($B348,Kraftvärmeprod!$B$1:$BX$550,MATCH(V$2,Kraftvärmeprod!$B$1:$VX$1,0),FALSE)/1,0)-IFERROR(VLOOKUP($B348,'Slutlig allokering kvv'!$B$2:$BX$550,MATCH(V$2,'Slutlig allokering kvv'!$B$1:$BX$1,0),FALSE)/1,0))</f>
        <v/>
      </c>
      <c r="W348" t="str">
        <f>IF($D348="","",IFERROR(VLOOKUP($B348,Kraftvärmeprod!$B$1:$BX$550,MATCH(W$2,Kraftvärmeprod!$B$1:$VX$1,0),FALSE)/1,0)-IFERROR(VLOOKUP($B348,'Slutlig allokering kvv'!$B$2:$BX$550,MATCH(W$2,'Slutlig allokering kvv'!$B$1:$BX$1,0),FALSE)/1,0))</f>
        <v/>
      </c>
      <c r="X348" t="str">
        <f>IF($D348="","",IFERROR(VLOOKUP($B348,Kraftvärmeprod!$B$1:$BX$550,MATCH(X$2,Kraftvärmeprod!$B$1:$VX$1,0),FALSE)/1,0)-IFERROR(VLOOKUP($B348,'Slutlig allokering kvv'!$B$2:$BX$550,MATCH(X$2,'Slutlig allokering kvv'!$B$1:$BX$1,0),FALSE)/1,0))</f>
        <v/>
      </c>
      <c r="Y348" t="str">
        <f>IF($D348="","",IFERROR(VLOOKUP($B348,Kraftvärmeprod!$B$1:$BX$550,MATCH(Y$2,Kraftvärmeprod!$B$1:$VX$1,0),FALSE)/1,0)-IFERROR(VLOOKUP($B348,'Slutlig allokering kvv'!$B$2:$BX$550,MATCH(Y$2,'Slutlig allokering kvv'!$B$1:$BX$1,0),FALSE)/1,0))</f>
        <v/>
      </c>
      <c r="Z348" t="str">
        <f>IF($D348="","",IFERROR(VLOOKUP($B348,Kraftvärmeprod!$B$1:$BX$550,MATCH(Z$2,Kraftvärmeprod!$B$1:$VX$1,0),FALSE)/1,0)-IFERROR(VLOOKUP($B348,'Slutlig allokering kvv'!$B$2:$BX$550,MATCH(Z$2,'Slutlig allokering kvv'!$B$1:$BX$1,0),FALSE)/1,0))</f>
        <v/>
      </c>
      <c r="AA348" t="str">
        <f>IF($D348="","",IFERROR(VLOOKUP($B348,Kraftvärmeprod!$B$1:$BX$550,MATCH(AA$2,Kraftvärmeprod!$B$1:$VX$1,0),FALSE)/1,0)-IFERROR(VLOOKUP($B348,'Slutlig allokering kvv'!$B$2:$BX$550,MATCH(AA$2,'Slutlig allokering kvv'!$B$1:$BX$1,0),FALSE)/1,0))</f>
        <v/>
      </c>
      <c r="AB348" t="str">
        <f>IF($D348="","",IFERROR(VLOOKUP($B348,Kraftvärmeprod!$B$1:$BX$550,MATCH(AB$2,Kraftvärmeprod!$B$1:$VX$1,0),FALSE)/1,0)-IFERROR(VLOOKUP($B348,'Slutlig allokering kvv'!$B$2:$BX$550,MATCH(AB$2,'Slutlig allokering kvv'!$B$1:$BX$1,0),FALSE)/1,0))</f>
        <v/>
      </c>
      <c r="AC348" t="str">
        <f>IF($D348="","",IFERROR(VLOOKUP($B348,Kraftvärmeprod!$B$1:$BX$550,MATCH(AC$2,Kraftvärmeprod!$B$1:$VX$1,0),FALSE)/1,0)-IFERROR(VLOOKUP($B348,'Slutlig allokering kvv'!$B$2:$BX$550,MATCH(AC$2,'Slutlig allokering kvv'!$B$1:$BX$1,0),FALSE)/1,0))</f>
        <v/>
      </c>
      <c r="AD348" t="str">
        <f>IF($D348="","",IFERROR(VLOOKUP($B348,Kraftvärmeprod!$B$1:$BX$550,MATCH(AD$2,Kraftvärmeprod!$B$1:$VX$1,0),FALSE)/1,0)-IFERROR(VLOOKUP($B348,'Slutlig allokering kvv'!$B$2:$BX$550,MATCH(AD$2,'Slutlig allokering kvv'!$B$1:$BX$1,0),FALSE)/1,0))</f>
        <v/>
      </c>
      <c r="AE348" t="str">
        <f>IF($D348="","",IFERROR(VLOOKUP($B348,Miljö!$B$1:$E$550,MATCH("Hjälpel kraftvärme (GWh)",Miljö!$B$1:$E$1,0),FALSE)/1,0)-IFERROR(VLOOKUP($B348,'Slutlig allokering kvv'!$B$2:$BX$549,MATCH(AE$2,'Slutlig allokering kvv'!$B$1:$BX$1,0),FALSE)/1,0))</f>
        <v/>
      </c>
      <c r="AI348" s="274">
        <f t="shared" si="20"/>
        <v>0</v>
      </c>
      <c r="AK348">
        <f>IFERROR(VLOOKUP($B348,'Slutlig allokering kvv'!$B$2:$AX$549,MATCH("Summa slutlig allokerad tillförd energi (utan hjälpel och rökgaskondensering):",'Slutlig allokering kvv'!$B$1:$AX$1,0),FALSE)/1,"")</f>
        <v>0</v>
      </c>
      <c r="AM348" s="275" t="str">
        <f>IFERROR(1-VLOOKUP($B348,'Slutlig allokering kvv'!$B$2:$AX$549,MATCH("Andel av bränsle i kvv som allokerats till värme, exklusive rökgaskondensering och hjälpel",'Slutlig allokering kvv'!$B$1:$AX$1,0),FALSE),"")</f>
        <v/>
      </c>
      <c r="AO348" s="115" t="str">
        <f t="shared" si="21"/>
        <v/>
      </c>
      <c r="AP348" s="276" t="str">
        <f t="shared" si="22"/>
        <v/>
      </c>
      <c r="AR348" s="115" t="str">
        <f t="shared" si="23"/>
        <v/>
      </c>
    </row>
    <row r="349" spans="1:44">
      <c r="A349" t="s">
        <v>550</v>
      </c>
      <c r="B349" t="s">
        <v>551</v>
      </c>
      <c r="C349" t="str">
        <f>IFERROR(VLOOKUP($B349,Kraftvärmeprod!$B$1:$AH$479,MATCH(C$2,Kraftvärmeprod!$B$1:$AG$1,0),FALSE)/1,"")</f>
        <v/>
      </c>
      <c r="D349" t="str">
        <f>IFERROR(VLOOKUP($B349,Kraftvärmeprod!$B$1:$AH$479,MATCH(D$2,Kraftvärmeprod!$B$1:$AG$1,0),FALSE)/1,"")</f>
        <v/>
      </c>
      <c r="F349" t="str">
        <f>IF($D349="","",IFERROR(VLOOKUP($B349,Kraftvärmeprod!$B$1:$BX$550,MATCH(F$2,Kraftvärmeprod!$B$1:$VX$1,0),FALSE)/1,0)-IFERROR(VLOOKUP($B349,'Slutlig allokering kvv'!$B$2:$BX$550,MATCH(F$2,'Slutlig allokering kvv'!$B$1:$BX$1,0),FALSE)/1,0))</f>
        <v/>
      </c>
      <c r="G349" t="str">
        <f>IF($D349="","",IFERROR(VLOOKUP($B349,Kraftvärmeprod!$B$1:$BX$550,MATCH(G$2,Kraftvärmeprod!$B$1:$VX$1,0),FALSE)/1,0)-IFERROR(VLOOKUP($B349,'Slutlig allokering kvv'!$B$2:$BX$550,MATCH(G$2,'Slutlig allokering kvv'!$B$1:$BX$1,0),FALSE)/1,0))</f>
        <v/>
      </c>
      <c r="H349" t="str">
        <f>IF($D349="","",IFERROR(VLOOKUP($B349,Kraftvärmeprod!$B$1:$BX$550,MATCH(H$2,Kraftvärmeprod!$B$1:$VX$1,0),FALSE)/1,0)-IFERROR(VLOOKUP($B349,'Slutlig allokering kvv'!$B$2:$BX$550,MATCH(H$2,'Slutlig allokering kvv'!$B$1:$BX$1,0),FALSE)/1,0))</f>
        <v/>
      </c>
      <c r="I349" t="str">
        <f>IF($D349="","",IFERROR(VLOOKUP($B349,Kraftvärmeprod!$B$1:$BX$550,MATCH(I$2,Kraftvärmeprod!$B$1:$VX$1,0),FALSE)/1,0)-IFERROR(VLOOKUP($B349,'Slutlig allokering kvv'!$B$2:$BX$550,MATCH(I$2,'Slutlig allokering kvv'!$B$1:$BX$1,0),FALSE)/1,0))</f>
        <v/>
      </c>
      <c r="J349" t="str">
        <f>IF($D349="","",IFERROR(VLOOKUP($B349,Kraftvärmeprod!$B$1:$BX$550,MATCH(J$2,Kraftvärmeprod!$B$1:$VX$1,0),FALSE)/1,0)-IFERROR(VLOOKUP($B349,'Slutlig allokering kvv'!$B$2:$BX$550,MATCH(J$2,'Slutlig allokering kvv'!$B$1:$BX$1,0),FALSE)/1,0))</f>
        <v/>
      </c>
      <c r="K349" t="str">
        <f>IF($D349="","",IFERROR(VLOOKUP($B349,Kraftvärmeprod!$B$1:$BX$550,MATCH(K$2,Kraftvärmeprod!$B$1:$VX$1,0),FALSE)/1,0)-IFERROR(VLOOKUP($B349,'Slutlig allokering kvv'!$B$2:$BX$550,MATCH(K$2,'Slutlig allokering kvv'!$B$1:$BX$1,0),FALSE)/1,0))</f>
        <v/>
      </c>
      <c r="L349" t="str">
        <f>IF($D349="","",IFERROR(VLOOKUP($B349,Kraftvärmeprod!$B$1:$BX$550,MATCH(L$2,Kraftvärmeprod!$B$1:$VX$1,0),FALSE)/1,0)-IFERROR(VLOOKUP($B349,'Slutlig allokering kvv'!$B$2:$BX$550,MATCH(L$2,'Slutlig allokering kvv'!$B$1:$BX$1,0),FALSE)/1,0))</f>
        <v/>
      </c>
      <c r="M349" t="str">
        <f>IF($D349="","",IFERROR(VLOOKUP($B349,Kraftvärmeprod!$B$1:$BX$550,MATCH(M$2,Kraftvärmeprod!$B$1:$VX$1,0),FALSE)/1,0)-IFERROR(VLOOKUP($B349,'Slutlig allokering kvv'!$B$2:$BX$550,MATCH(M$2,'Slutlig allokering kvv'!$B$1:$BX$1,0),FALSE)/1,0))</f>
        <v/>
      </c>
      <c r="N349" t="str">
        <f>IF($D349="","",IFERROR(VLOOKUP($B349,Kraftvärmeprod!$B$1:$BX$550,MATCH(N$2,Kraftvärmeprod!$B$1:$VX$1,0),FALSE)/1,0)-IFERROR(VLOOKUP($B349,'Slutlig allokering kvv'!$B$2:$BX$550,MATCH(N$2,'Slutlig allokering kvv'!$B$1:$BX$1,0),FALSE)/1,0))</f>
        <v/>
      </c>
      <c r="O349" t="str">
        <f>IF($D349="","",IFERROR(VLOOKUP($B349,Kraftvärmeprod!$B$1:$BX$550,MATCH(O$2,Kraftvärmeprod!$B$1:$VX$1,0),FALSE)/1,0)-IFERROR(VLOOKUP($B349,'Slutlig allokering kvv'!$B$2:$BX$550,MATCH(O$2,'Slutlig allokering kvv'!$B$1:$BX$1,0),FALSE)/1,0))</f>
        <v/>
      </c>
      <c r="P349" t="str">
        <f>IF($D349="","",IFERROR(VLOOKUP($B349,Kraftvärmeprod!$B$1:$BX$550,MATCH(P$2,Kraftvärmeprod!$B$1:$VX$1,0),FALSE)/1,0)-IFERROR(VLOOKUP($B349,'Slutlig allokering kvv'!$B$2:$BX$550,MATCH(P$2,'Slutlig allokering kvv'!$B$1:$BX$1,0),FALSE)/1,0))</f>
        <v/>
      </c>
      <c r="Q349" t="str">
        <f>IF($D349="","",IFERROR(VLOOKUP($B349,Kraftvärmeprod!$B$1:$BX$550,MATCH(Q$2,Kraftvärmeprod!$B$1:$VX$1,0),FALSE)/1,0)-IFERROR(VLOOKUP($B349,'Slutlig allokering kvv'!$B$2:$BX$550,MATCH(Q$2,'Slutlig allokering kvv'!$B$1:$BX$1,0),FALSE)/1,0))</f>
        <v/>
      </c>
      <c r="R349" t="str">
        <f>IF($D349="","",IFERROR(VLOOKUP($B349,Kraftvärmeprod!$B$1:$BX$550,MATCH(R$2,Kraftvärmeprod!$B$1:$VX$1,0),FALSE)/1,0)-IFERROR(VLOOKUP($B349,'Slutlig allokering kvv'!$B$2:$BX$550,MATCH(R$2,'Slutlig allokering kvv'!$B$1:$BX$1,0),FALSE)/1,0))</f>
        <v/>
      </c>
      <c r="S349" t="str">
        <f>IF($D349="","",IFERROR(VLOOKUP($B349,Kraftvärmeprod!$B$1:$BX$550,MATCH(S$2,Kraftvärmeprod!$B$1:$VX$1,0),FALSE)/1,0)-IFERROR(VLOOKUP($B349,'Slutlig allokering kvv'!$B$2:$BX$550,MATCH(S$2,'Slutlig allokering kvv'!$B$1:$BX$1,0),FALSE)/1,0))</f>
        <v/>
      </c>
      <c r="T349" t="str">
        <f>IF($D349="","",IFERROR(VLOOKUP($B349,Kraftvärmeprod!$B$1:$BX$550,MATCH(T$2,Kraftvärmeprod!$B$1:$VX$1,0),FALSE)/1,0)-IFERROR(VLOOKUP($B349,'Slutlig allokering kvv'!$B$2:$BX$550,MATCH(T$2,'Slutlig allokering kvv'!$B$1:$BX$1,0),FALSE)/1,0))</f>
        <v/>
      </c>
      <c r="U349" t="str">
        <f>IF($D349="","",IFERROR(VLOOKUP($B349,Kraftvärmeprod!$B$1:$BX$550,MATCH(U$2,Kraftvärmeprod!$B$1:$VX$1,0),FALSE)/1,0)-IFERROR(VLOOKUP($B349,'Slutlig allokering kvv'!$B$2:$BX$550,MATCH(U$2,'Slutlig allokering kvv'!$B$1:$BX$1,0),FALSE)/1,0))</f>
        <v/>
      </c>
      <c r="V349" t="str">
        <f>IF($D349="","",IFERROR(VLOOKUP($B349,Kraftvärmeprod!$B$1:$BX$550,MATCH(V$2,Kraftvärmeprod!$B$1:$VX$1,0),FALSE)/1,0)-IFERROR(VLOOKUP($B349,'Slutlig allokering kvv'!$B$2:$BX$550,MATCH(V$2,'Slutlig allokering kvv'!$B$1:$BX$1,0),FALSE)/1,0))</f>
        <v/>
      </c>
      <c r="W349" t="str">
        <f>IF($D349="","",IFERROR(VLOOKUP($B349,Kraftvärmeprod!$B$1:$BX$550,MATCH(W$2,Kraftvärmeprod!$B$1:$VX$1,0),FALSE)/1,0)-IFERROR(VLOOKUP($B349,'Slutlig allokering kvv'!$B$2:$BX$550,MATCH(W$2,'Slutlig allokering kvv'!$B$1:$BX$1,0),FALSE)/1,0))</f>
        <v/>
      </c>
      <c r="X349" t="str">
        <f>IF($D349="","",IFERROR(VLOOKUP($B349,Kraftvärmeprod!$B$1:$BX$550,MATCH(X$2,Kraftvärmeprod!$B$1:$VX$1,0),FALSE)/1,0)-IFERROR(VLOOKUP($B349,'Slutlig allokering kvv'!$B$2:$BX$550,MATCH(X$2,'Slutlig allokering kvv'!$B$1:$BX$1,0),FALSE)/1,0))</f>
        <v/>
      </c>
      <c r="Y349" t="str">
        <f>IF($D349="","",IFERROR(VLOOKUP($B349,Kraftvärmeprod!$B$1:$BX$550,MATCH(Y$2,Kraftvärmeprod!$B$1:$VX$1,0),FALSE)/1,0)-IFERROR(VLOOKUP($B349,'Slutlig allokering kvv'!$B$2:$BX$550,MATCH(Y$2,'Slutlig allokering kvv'!$B$1:$BX$1,0),FALSE)/1,0))</f>
        <v/>
      </c>
      <c r="Z349" t="str">
        <f>IF($D349="","",IFERROR(VLOOKUP($B349,Kraftvärmeprod!$B$1:$BX$550,MATCH(Z$2,Kraftvärmeprod!$B$1:$VX$1,0),FALSE)/1,0)-IFERROR(VLOOKUP($B349,'Slutlig allokering kvv'!$B$2:$BX$550,MATCH(Z$2,'Slutlig allokering kvv'!$B$1:$BX$1,0),FALSE)/1,0))</f>
        <v/>
      </c>
      <c r="AA349" t="str">
        <f>IF($D349="","",IFERROR(VLOOKUP($B349,Kraftvärmeprod!$B$1:$BX$550,MATCH(AA$2,Kraftvärmeprod!$B$1:$VX$1,0),FALSE)/1,0)-IFERROR(VLOOKUP($B349,'Slutlig allokering kvv'!$B$2:$BX$550,MATCH(AA$2,'Slutlig allokering kvv'!$B$1:$BX$1,0),FALSE)/1,0))</f>
        <v/>
      </c>
      <c r="AB349" t="str">
        <f>IF($D349="","",IFERROR(VLOOKUP($B349,Kraftvärmeprod!$B$1:$BX$550,MATCH(AB$2,Kraftvärmeprod!$B$1:$VX$1,0),FALSE)/1,0)-IFERROR(VLOOKUP($B349,'Slutlig allokering kvv'!$B$2:$BX$550,MATCH(AB$2,'Slutlig allokering kvv'!$B$1:$BX$1,0),FALSE)/1,0))</f>
        <v/>
      </c>
      <c r="AC349" t="str">
        <f>IF($D349="","",IFERROR(VLOOKUP($B349,Kraftvärmeprod!$B$1:$BX$550,MATCH(AC$2,Kraftvärmeprod!$B$1:$VX$1,0),FALSE)/1,0)-IFERROR(VLOOKUP($B349,'Slutlig allokering kvv'!$B$2:$BX$550,MATCH(AC$2,'Slutlig allokering kvv'!$B$1:$BX$1,0),FALSE)/1,0))</f>
        <v/>
      </c>
      <c r="AD349" t="str">
        <f>IF($D349="","",IFERROR(VLOOKUP($B349,Kraftvärmeprod!$B$1:$BX$550,MATCH(AD$2,Kraftvärmeprod!$B$1:$VX$1,0),FALSE)/1,0)-IFERROR(VLOOKUP($B349,'Slutlig allokering kvv'!$B$2:$BX$550,MATCH(AD$2,'Slutlig allokering kvv'!$B$1:$BX$1,0),FALSE)/1,0))</f>
        <v/>
      </c>
      <c r="AE349" t="str">
        <f>IF($D349="","",IFERROR(VLOOKUP($B349,Miljö!$B$1:$E$550,MATCH("Hjälpel kraftvärme (GWh)",Miljö!$B$1:$E$1,0),FALSE)/1,0)-IFERROR(VLOOKUP($B349,'Slutlig allokering kvv'!$B$2:$BX$549,MATCH(AE$2,'Slutlig allokering kvv'!$B$1:$BX$1,0),FALSE)/1,0))</f>
        <v/>
      </c>
      <c r="AI349" s="274">
        <f t="shared" si="20"/>
        <v>0</v>
      </c>
      <c r="AK349">
        <f>IFERROR(VLOOKUP($B349,'Slutlig allokering kvv'!$B$2:$AX$549,MATCH("Summa slutlig allokerad tillförd energi (utan hjälpel och rökgaskondensering):",'Slutlig allokering kvv'!$B$1:$AX$1,0),FALSE)/1,"")</f>
        <v>0</v>
      </c>
      <c r="AM349" s="275" t="str">
        <f>IFERROR(1-VLOOKUP($B349,'Slutlig allokering kvv'!$B$2:$AX$549,MATCH("Andel av bränsle i kvv som allokerats till värme, exklusive rökgaskondensering och hjälpel",'Slutlig allokering kvv'!$B$1:$AX$1,0),FALSE),"")</f>
        <v/>
      </c>
      <c r="AO349" s="115" t="str">
        <f t="shared" si="21"/>
        <v/>
      </c>
      <c r="AP349" s="276" t="str">
        <f t="shared" si="22"/>
        <v/>
      </c>
      <c r="AR349" s="115" t="str">
        <f t="shared" si="23"/>
        <v/>
      </c>
    </row>
    <row r="350" spans="1:44">
      <c r="A350" t="s">
        <v>550</v>
      </c>
      <c r="B350" t="s">
        <v>552</v>
      </c>
      <c r="C350" t="str">
        <f>IFERROR(VLOOKUP($B350,Kraftvärmeprod!$B$1:$AH$479,MATCH(C$2,Kraftvärmeprod!$B$1:$AG$1,0),FALSE)/1,"")</f>
        <v/>
      </c>
      <c r="D350" t="str">
        <f>IFERROR(VLOOKUP($B350,Kraftvärmeprod!$B$1:$AH$479,MATCH(D$2,Kraftvärmeprod!$B$1:$AG$1,0),FALSE)/1,"")</f>
        <v/>
      </c>
      <c r="F350" t="str">
        <f>IF($D350="","",IFERROR(VLOOKUP($B350,Kraftvärmeprod!$B$1:$BX$550,MATCH(F$2,Kraftvärmeprod!$B$1:$VX$1,0),FALSE)/1,0)-IFERROR(VLOOKUP($B350,'Slutlig allokering kvv'!$B$2:$BX$550,MATCH(F$2,'Slutlig allokering kvv'!$B$1:$BX$1,0),FALSE)/1,0))</f>
        <v/>
      </c>
      <c r="G350" t="str">
        <f>IF($D350="","",IFERROR(VLOOKUP($B350,Kraftvärmeprod!$B$1:$BX$550,MATCH(G$2,Kraftvärmeprod!$B$1:$VX$1,0),FALSE)/1,0)-IFERROR(VLOOKUP($B350,'Slutlig allokering kvv'!$B$2:$BX$550,MATCH(G$2,'Slutlig allokering kvv'!$B$1:$BX$1,0),FALSE)/1,0))</f>
        <v/>
      </c>
      <c r="H350" t="str">
        <f>IF($D350="","",IFERROR(VLOOKUP($B350,Kraftvärmeprod!$B$1:$BX$550,MATCH(H$2,Kraftvärmeprod!$B$1:$VX$1,0),FALSE)/1,0)-IFERROR(VLOOKUP($B350,'Slutlig allokering kvv'!$B$2:$BX$550,MATCH(H$2,'Slutlig allokering kvv'!$B$1:$BX$1,0),FALSE)/1,0))</f>
        <v/>
      </c>
      <c r="I350" t="str">
        <f>IF($D350="","",IFERROR(VLOOKUP($B350,Kraftvärmeprod!$B$1:$BX$550,MATCH(I$2,Kraftvärmeprod!$B$1:$VX$1,0),FALSE)/1,0)-IFERROR(VLOOKUP($B350,'Slutlig allokering kvv'!$B$2:$BX$550,MATCH(I$2,'Slutlig allokering kvv'!$B$1:$BX$1,0),FALSE)/1,0))</f>
        <v/>
      </c>
      <c r="J350" t="str">
        <f>IF($D350="","",IFERROR(VLOOKUP($B350,Kraftvärmeprod!$B$1:$BX$550,MATCH(J$2,Kraftvärmeprod!$B$1:$VX$1,0),FALSE)/1,0)-IFERROR(VLOOKUP($B350,'Slutlig allokering kvv'!$B$2:$BX$550,MATCH(J$2,'Slutlig allokering kvv'!$B$1:$BX$1,0),FALSE)/1,0))</f>
        <v/>
      </c>
      <c r="K350" t="str">
        <f>IF($D350="","",IFERROR(VLOOKUP($B350,Kraftvärmeprod!$B$1:$BX$550,MATCH(K$2,Kraftvärmeprod!$B$1:$VX$1,0),FALSE)/1,0)-IFERROR(VLOOKUP($B350,'Slutlig allokering kvv'!$B$2:$BX$550,MATCH(K$2,'Slutlig allokering kvv'!$B$1:$BX$1,0),FALSE)/1,0))</f>
        <v/>
      </c>
      <c r="L350" t="str">
        <f>IF($D350="","",IFERROR(VLOOKUP($B350,Kraftvärmeprod!$B$1:$BX$550,MATCH(L$2,Kraftvärmeprod!$B$1:$VX$1,0),FALSE)/1,0)-IFERROR(VLOOKUP($B350,'Slutlig allokering kvv'!$B$2:$BX$550,MATCH(L$2,'Slutlig allokering kvv'!$B$1:$BX$1,0),FALSE)/1,0))</f>
        <v/>
      </c>
      <c r="M350" t="str">
        <f>IF($D350="","",IFERROR(VLOOKUP($B350,Kraftvärmeprod!$B$1:$BX$550,MATCH(M$2,Kraftvärmeprod!$B$1:$VX$1,0),FALSE)/1,0)-IFERROR(VLOOKUP($B350,'Slutlig allokering kvv'!$B$2:$BX$550,MATCH(M$2,'Slutlig allokering kvv'!$B$1:$BX$1,0),FALSE)/1,0))</f>
        <v/>
      </c>
      <c r="N350" t="str">
        <f>IF($D350="","",IFERROR(VLOOKUP($B350,Kraftvärmeprod!$B$1:$BX$550,MATCH(N$2,Kraftvärmeprod!$B$1:$VX$1,0),FALSE)/1,0)-IFERROR(VLOOKUP($B350,'Slutlig allokering kvv'!$B$2:$BX$550,MATCH(N$2,'Slutlig allokering kvv'!$B$1:$BX$1,0),FALSE)/1,0))</f>
        <v/>
      </c>
      <c r="O350" t="str">
        <f>IF($D350="","",IFERROR(VLOOKUP($B350,Kraftvärmeprod!$B$1:$BX$550,MATCH(O$2,Kraftvärmeprod!$B$1:$VX$1,0),FALSE)/1,0)-IFERROR(VLOOKUP($B350,'Slutlig allokering kvv'!$B$2:$BX$550,MATCH(O$2,'Slutlig allokering kvv'!$B$1:$BX$1,0),FALSE)/1,0))</f>
        <v/>
      </c>
      <c r="P350" t="str">
        <f>IF($D350="","",IFERROR(VLOOKUP($B350,Kraftvärmeprod!$B$1:$BX$550,MATCH(P$2,Kraftvärmeprod!$B$1:$VX$1,0),FALSE)/1,0)-IFERROR(VLOOKUP($B350,'Slutlig allokering kvv'!$B$2:$BX$550,MATCH(P$2,'Slutlig allokering kvv'!$B$1:$BX$1,0),FALSE)/1,0))</f>
        <v/>
      </c>
      <c r="Q350" t="str">
        <f>IF($D350="","",IFERROR(VLOOKUP($B350,Kraftvärmeprod!$B$1:$BX$550,MATCH(Q$2,Kraftvärmeprod!$B$1:$VX$1,0),FALSE)/1,0)-IFERROR(VLOOKUP($B350,'Slutlig allokering kvv'!$B$2:$BX$550,MATCH(Q$2,'Slutlig allokering kvv'!$B$1:$BX$1,0),FALSE)/1,0))</f>
        <v/>
      </c>
      <c r="R350" t="str">
        <f>IF($D350="","",IFERROR(VLOOKUP($B350,Kraftvärmeprod!$B$1:$BX$550,MATCH(R$2,Kraftvärmeprod!$B$1:$VX$1,0),FALSE)/1,0)-IFERROR(VLOOKUP($B350,'Slutlig allokering kvv'!$B$2:$BX$550,MATCH(R$2,'Slutlig allokering kvv'!$B$1:$BX$1,0),FALSE)/1,0))</f>
        <v/>
      </c>
      <c r="S350" t="str">
        <f>IF($D350="","",IFERROR(VLOOKUP($B350,Kraftvärmeprod!$B$1:$BX$550,MATCH(S$2,Kraftvärmeprod!$B$1:$VX$1,0),FALSE)/1,0)-IFERROR(VLOOKUP($B350,'Slutlig allokering kvv'!$B$2:$BX$550,MATCH(S$2,'Slutlig allokering kvv'!$B$1:$BX$1,0),FALSE)/1,0))</f>
        <v/>
      </c>
      <c r="T350" t="str">
        <f>IF($D350="","",IFERROR(VLOOKUP($B350,Kraftvärmeprod!$B$1:$BX$550,MATCH(T$2,Kraftvärmeprod!$B$1:$VX$1,0),FALSE)/1,0)-IFERROR(VLOOKUP($B350,'Slutlig allokering kvv'!$B$2:$BX$550,MATCH(T$2,'Slutlig allokering kvv'!$B$1:$BX$1,0),FALSE)/1,0))</f>
        <v/>
      </c>
      <c r="U350" t="str">
        <f>IF($D350="","",IFERROR(VLOOKUP($B350,Kraftvärmeprod!$B$1:$BX$550,MATCH(U$2,Kraftvärmeprod!$B$1:$VX$1,0),FALSE)/1,0)-IFERROR(VLOOKUP($B350,'Slutlig allokering kvv'!$B$2:$BX$550,MATCH(U$2,'Slutlig allokering kvv'!$B$1:$BX$1,0),FALSE)/1,0))</f>
        <v/>
      </c>
      <c r="V350" t="str">
        <f>IF($D350="","",IFERROR(VLOOKUP($B350,Kraftvärmeprod!$B$1:$BX$550,MATCH(V$2,Kraftvärmeprod!$B$1:$VX$1,0),FALSE)/1,0)-IFERROR(VLOOKUP($B350,'Slutlig allokering kvv'!$B$2:$BX$550,MATCH(V$2,'Slutlig allokering kvv'!$B$1:$BX$1,0),FALSE)/1,0))</f>
        <v/>
      </c>
      <c r="W350" t="str">
        <f>IF($D350="","",IFERROR(VLOOKUP($B350,Kraftvärmeprod!$B$1:$BX$550,MATCH(W$2,Kraftvärmeprod!$B$1:$VX$1,0),FALSE)/1,0)-IFERROR(VLOOKUP($B350,'Slutlig allokering kvv'!$B$2:$BX$550,MATCH(W$2,'Slutlig allokering kvv'!$B$1:$BX$1,0),FALSE)/1,0))</f>
        <v/>
      </c>
      <c r="X350" t="str">
        <f>IF($D350="","",IFERROR(VLOOKUP($B350,Kraftvärmeprod!$B$1:$BX$550,MATCH(X$2,Kraftvärmeprod!$B$1:$VX$1,0),FALSE)/1,0)-IFERROR(VLOOKUP($B350,'Slutlig allokering kvv'!$B$2:$BX$550,MATCH(X$2,'Slutlig allokering kvv'!$B$1:$BX$1,0),FALSE)/1,0))</f>
        <v/>
      </c>
      <c r="Y350" t="str">
        <f>IF($D350="","",IFERROR(VLOOKUP($B350,Kraftvärmeprod!$B$1:$BX$550,MATCH(Y$2,Kraftvärmeprod!$B$1:$VX$1,0),FALSE)/1,0)-IFERROR(VLOOKUP($B350,'Slutlig allokering kvv'!$B$2:$BX$550,MATCH(Y$2,'Slutlig allokering kvv'!$B$1:$BX$1,0),FALSE)/1,0))</f>
        <v/>
      </c>
      <c r="Z350" t="str">
        <f>IF($D350="","",IFERROR(VLOOKUP($B350,Kraftvärmeprod!$B$1:$BX$550,MATCH(Z$2,Kraftvärmeprod!$B$1:$VX$1,0),FALSE)/1,0)-IFERROR(VLOOKUP($B350,'Slutlig allokering kvv'!$B$2:$BX$550,MATCH(Z$2,'Slutlig allokering kvv'!$B$1:$BX$1,0),FALSE)/1,0))</f>
        <v/>
      </c>
      <c r="AA350" t="str">
        <f>IF($D350="","",IFERROR(VLOOKUP($B350,Kraftvärmeprod!$B$1:$BX$550,MATCH(AA$2,Kraftvärmeprod!$B$1:$VX$1,0),FALSE)/1,0)-IFERROR(VLOOKUP($B350,'Slutlig allokering kvv'!$B$2:$BX$550,MATCH(AA$2,'Slutlig allokering kvv'!$B$1:$BX$1,0),FALSE)/1,0))</f>
        <v/>
      </c>
      <c r="AB350" t="str">
        <f>IF($D350="","",IFERROR(VLOOKUP($B350,Kraftvärmeprod!$B$1:$BX$550,MATCH(AB$2,Kraftvärmeprod!$B$1:$VX$1,0),FALSE)/1,0)-IFERROR(VLOOKUP($B350,'Slutlig allokering kvv'!$B$2:$BX$550,MATCH(AB$2,'Slutlig allokering kvv'!$B$1:$BX$1,0),FALSE)/1,0))</f>
        <v/>
      </c>
      <c r="AC350" t="str">
        <f>IF($D350="","",IFERROR(VLOOKUP($B350,Kraftvärmeprod!$B$1:$BX$550,MATCH(AC$2,Kraftvärmeprod!$B$1:$VX$1,0),FALSE)/1,0)-IFERROR(VLOOKUP($B350,'Slutlig allokering kvv'!$B$2:$BX$550,MATCH(AC$2,'Slutlig allokering kvv'!$B$1:$BX$1,0),FALSE)/1,0))</f>
        <v/>
      </c>
      <c r="AD350" t="str">
        <f>IF($D350="","",IFERROR(VLOOKUP($B350,Kraftvärmeprod!$B$1:$BX$550,MATCH(AD$2,Kraftvärmeprod!$B$1:$VX$1,0),FALSE)/1,0)-IFERROR(VLOOKUP($B350,'Slutlig allokering kvv'!$B$2:$BX$550,MATCH(AD$2,'Slutlig allokering kvv'!$B$1:$BX$1,0),FALSE)/1,0))</f>
        <v/>
      </c>
      <c r="AE350" t="str">
        <f>IF($D350="","",IFERROR(VLOOKUP($B350,Miljö!$B$1:$E$550,MATCH("Hjälpel kraftvärme (GWh)",Miljö!$B$1:$E$1,0),FALSE)/1,0)-IFERROR(VLOOKUP($B350,'Slutlig allokering kvv'!$B$2:$BX$549,MATCH(AE$2,'Slutlig allokering kvv'!$B$1:$BX$1,0),FALSE)/1,0))</f>
        <v/>
      </c>
      <c r="AI350" s="274">
        <f t="shared" si="20"/>
        <v>0</v>
      </c>
      <c r="AK350">
        <f>IFERROR(VLOOKUP($B350,'Slutlig allokering kvv'!$B$2:$AX$549,MATCH("Summa slutlig allokerad tillförd energi (utan hjälpel och rökgaskondensering):",'Slutlig allokering kvv'!$B$1:$AX$1,0),FALSE)/1,"")</f>
        <v>0</v>
      </c>
      <c r="AM350" s="275" t="str">
        <f>IFERROR(1-VLOOKUP($B350,'Slutlig allokering kvv'!$B$2:$AX$549,MATCH("Andel av bränsle i kvv som allokerats till värme, exklusive rökgaskondensering och hjälpel",'Slutlig allokering kvv'!$B$1:$AX$1,0),FALSE),"")</f>
        <v/>
      </c>
      <c r="AO350" s="115" t="str">
        <f t="shared" si="21"/>
        <v/>
      </c>
      <c r="AP350" s="276" t="str">
        <f t="shared" si="22"/>
        <v/>
      </c>
      <c r="AR350" s="115" t="str">
        <f t="shared" si="23"/>
        <v/>
      </c>
    </row>
    <row r="351" spans="1:44">
      <c r="A351" t="s">
        <v>550</v>
      </c>
      <c r="B351" t="s">
        <v>553</v>
      </c>
      <c r="C351" t="str">
        <f>IFERROR(VLOOKUP($B351,Kraftvärmeprod!$B$1:$AH$479,MATCH(C$2,Kraftvärmeprod!$B$1:$AG$1,0),FALSE)/1,"")</f>
        <v/>
      </c>
      <c r="D351" t="str">
        <f>IFERROR(VLOOKUP($B351,Kraftvärmeprod!$B$1:$AH$479,MATCH(D$2,Kraftvärmeprod!$B$1:$AG$1,0),FALSE)/1,"")</f>
        <v/>
      </c>
      <c r="F351" t="str">
        <f>IF($D351="","",IFERROR(VLOOKUP($B351,Kraftvärmeprod!$B$1:$BX$550,MATCH(F$2,Kraftvärmeprod!$B$1:$VX$1,0),FALSE)/1,0)-IFERROR(VLOOKUP($B351,'Slutlig allokering kvv'!$B$2:$BX$550,MATCH(F$2,'Slutlig allokering kvv'!$B$1:$BX$1,0),FALSE)/1,0))</f>
        <v/>
      </c>
      <c r="G351" t="str">
        <f>IF($D351="","",IFERROR(VLOOKUP($B351,Kraftvärmeprod!$B$1:$BX$550,MATCH(G$2,Kraftvärmeprod!$B$1:$VX$1,0),FALSE)/1,0)-IFERROR(VLOOKUP($B351,'Slutlig allokering kvv'!$B$2:$BX$550,MATCH(G$2,'Slutlig allokering kvv'!$B$1:$BX$1,0),FALSE)/1,0))</f>
        <v/>
      </c>
      <c r="H351" t="str">
        <f>IF($D351="","",IFERROR(VLOOKUP($B351,Kraftvärmeprod!$B$1:$BX$550,MATCH(H$2,Kraftvärmeprod!$B$1:$VX$1,0),FALSE)/1,0)-IFERROR(VLOOKUP($B351,'Slutlig allokering kvv'!$B$2:$BX$550,MATCH(H$2,'Slutlig allokering kvv'!$B$1:$BX$1,0),FALSE)/1,0))</f>
        <v/>
      </c>
      <c r="I351" t="str">
        <f>IF($D351="","",IFERROR(VLOOKUP($B351,Kraftvärmeprod!$B$1:$BX$550,MATCH(I$2,Kraftvärmeprod!$B$1:$VX$1,0),FALSE)/1,0)-IFERROR(VLOOKUP($B351,'Slutlig allokering kvv'!$B$2:$BX$550,MATCH(I$2,'Slutlig allokering kvv'!$B$1:$BX$1,0),FALSE)/1,0))</f>
        <v/>
      </c>
      <c r="J351" t="str">
        <f>IF($D351="","",IFERROR(VLOOKUP($B351,Kraftvärmeprod!$B$1:$BX$550,MATCH(J$2,Kraftvärmeprod!$B$1:$VX$1,0),FALSE)/1,0)-IFERROR(VLOOKUP($B351,'Slutlig allokering kvv'!$B$2:$BX$550,MATCH(J$2,'Slutlig allokering kvv'!$B$1:$BX$1,0),FALSE)/1,0))</f>
        <v/>
      </c>
      <c r="K351" t="str">
        <f>IF($D351="","",IFERROR(VLOOKUP($B351,Kraftvärmeprod!$B$1:$BX$550,MATCH(K$2,Kraftvärmeprod!$B$1:$VX$1,0),FALSE)/1,0)-IFERROR(VLOOKUP($B351,'Slutlig allokering kvv'!$B$2:$BX$550,MATCH(K$2,'Slutlig allokering kvv'!$B$1:$BX$1,0),FALSE)/1,0))</f>
        <v/>
      </c>
      <c r="L351" t="str">
        <f>IF($D351="","",IFERROR(VLOOKUP($B351,Kraftvärmeprod!$B$1:$BX$550,MATCH(L$2,Kraftvärmeprod!$B$1:$VX$1,0),FALSE)/1,0)-IFERROR(VLOOKUP($B351,'Slutlig allokering kvv'!$B$2:$BX$550,MATCH(L$2,'Slutlig allokering kvv'!$B$1:$BX$1,0),FALSE)/1,0))</f>
        <v/>
      </c>
      <c r="M351" t="str">
        <f>IF($D351="","",IFERROR(VLOOKUP($B351,Kraftvärmeprod!$B$1:$BX$550,MATCH(M$2,Kraftvärmeprod!$B$1:$VX$1,0),FALSE)/1,0)-IFERROR(VLOOKUP($B351,'Slutlig allokering kvv'!$B$2:$BX$550,MATCH(M$2,'Slutlig allokering kvv'!$B$1:$BX$1,0),FALSE)/1,0))</f>
        <v/>
      </c>
      <c r="N351" t="str">
        <f>IF($D351="","",IFERROR(VLOOKUP($B351,Kraftvärmeprod!$B$1:$BX$550,MATCH(N$2,Kraftvärmeprod!$B$1:$VX$1,0),FALSE)/1,0)-IFERROR(VLOOKUP($B351,'Slutlig allokering kvv'!$B$2:$BX$550,MATCH(N$2,'Slutlig allokering kvv'!$B$1:$BX$1,0),FALSE)/1,0))</f>
        <v/>
      </c>
      <c r="O351" t="str">
        <f>IF($D351="","",IFERROR(VLOOKUP($B351,Kraftvärmeprod!$B$1:$BX$550,MATCH(O$2,Kraftvärmeprod!$B$1:$VX$1,0),FALSE)/1,0)-IFERROR(VLOOKUP($B351,'Slutlig allokering kvv'!$B$2:$BX$550,MATCH(O$2,'Slutlig allokering kvv'!$B$1:$BX$1,0),FALSE)/1,0))</f>
        <v/>
      </c>
      <c r="P351" t="str">
        <f>IF($D351="","",IFERROR(VLOOKUP($B351,Kraftvärmeprod!$B$1:$BX$550,MATCH(P$2,Kraftvärmeprod!$B$1:$VX$1,0),FALSE)/1,0)-IFERROR(VLOOKUP($B351,'Slutlig allokering kvv'!$B$2:$BX$550,MATCH(P$2,'Slutlig allokering kvv'!$B$1:$BX$1,0),FALSE)/1,0))</f>
        <v/>
      </c>
      <c r="Q351" t="str">
        <f>IF($D351="","",IFERROR(VLOOKUP($B351,Kraftvärmeprod!$B$1:$BX$550,MATCH(Q$2,Kraftvärmeprod!$B$1:$VX$1,0),FALSE)/1,0)-IFERROR(VLOOKUP($B351,'Slutlig allokering kvv'!$B$2:$BX$550,MATCH(Q$2,'Slutlig allokering kvv'!$B$1:$BX$1,0),FALSE)/1,0))</f>
        <v/>
      </c>
      <c r="R351" t="str">
        <f>IF($D351="","",IFERROR(VLOOKUP($B351,Kraftvärmeprod!$B$1:$BX$550,MATCH(R$2,Kraftvärmeprod!$B$1:$VX$1,0),FALSE)/1,0)-IFERROR(VLOOKUP($B351,'Slutlig allokering kvv'!$B$2:$BX$550,MATCH(R$2,'Slutlig allokering kvv'!$B$1:$BX$1,0),FALSE)/1,0))</f>
        <v/>
      </c>
      <c r="S351" t="str">
        <f>IF($D351="","",IFERROR(VLOOKUP($B351,Kraftvärmeprod!$B$1:$BX$550,MATCH(S$2,Kraftvärmeprod!$B$1:$VX$1,0),FALSE)/1,0)-IFERROR(VLOOKUP($B351,'Slutlig allokering kvv'!$B$2:$BX$550,MATCH(S$2,'Slutlig allokering kvv'!$B$1:$BX$1,0),FALSE)/1,0))</f>
        <v/>
      </c>
      <c r="T351" t="str">
        <f>IF($D351="","",IFERROR(VLOOKUP($B351,Kraftvärmeprod!$B$1:$BX$550,MATCH(T$2,Kraftvärmeprod!$B$1:$VX$1,0),FALSE)/1,0)-IFERROR(VLOOKUP($B351,'Slutlig allokering kvv'!$B$2:$BX$550,MATCH(T$2,'Slutlig allokering kvv'!$B$1:$BX$1,0),FALSE)/1,0))</f>
        <v/>
      </c>
      <c r="U351" t="str">
        <f>IF($D351="","",IFERROR(VLOOKUP($B351,Kraftvärmeprod!$B$1:$BX$550,MATCH(U$2,Kraftvärmeprod!$B$1:$VX$1,0),FALSE)/1,0)-IFERROR(VLOOKUP($B351,'Slutlig allokering kvv'!$B$2:$BX$550,MATCH(U$2,'Slutlig allokering kvv'!$B$1:$BX$1,0),FALSE)/1,0))</f>
        <v/>
      </c>
      <c r="V351" t="str">
        <f>IF($D351="","",IFERROR(VLOOKUP($B351,Kraftvärmeprod!$B$1:$BX$550,MATCH(V$2,Kraftvärmeprod!$B$1:$VX$1,0),FALSE)/1,0)-IFERROR(VLOOKUP($B351,'Slutlig allokering kvv'!$B$2:$BX$550,MATCH(V$2,'Slutlig allokering kvv'!$B$1:$BX$1,0),FALSE)/1,0))</f>
        <v/>
      </c>
      <c r="W351" t="str">
        <f>IF($D351="","",IFERROR(VLOOKUP($B351,Kraftvärmeprod!$B$1:$BX$550,MATCH(W$2,Kraftvärmeprod!$B$1:$VX$1,0),FALSE)/1,0)-IFERROR(VLOOKUP($B351,'Slutlig allokering kvv'!$B$2:$BX$550,MATCH(W$2,'Slutlig allokering kvv'!$B$1:$BX$1,0),FALSE)/1,0))</f>
        <v/>
      </c>
      <c r="X351" t="str">
        <f>IF($D351="","",IFERROR(VLOOKUP($B351,Kraftvärmeprod!$B$1:$BX$550,MATCH(X$2,Kraftvärmeprod!$B$1:$VX$1,0),FALSE)/1,0)-IFERROR(VLOOKUP($B351,'Slutlig allokering kvv'!$B$2:$BX$550,MATCH(X$2,'Slutlig allokering kvv'!$B$1:$BX$1,0),FALSE)/1,0))</f>
        <v/>
      </c>
      <c r="Y351" t="str">
        <f>IF($D351="","",IFERROR(VLOOKUP($B351,Kraftvärmeprod!$B$1:$BX$550,MATCH(Y$2,Kraftvärmeprod!$B$1:$VX$1,0),FALSE)/1,0)-IFERROR(VLOOKUP($B351,'Slutlig allokering kvv'!$B$2:$BX$550,MATCH(Y$2,'Slutlig allokering kvv'!$B$1:$BX$1,0),FALSE)/1,0))</f>
        <v/>
      </c>
      <c r="Z351" t="str">
        <f>IF($D351="","",IFERROR(VLOOKUP($B351,Kraftvärmeprod!$B$1:$BX$550,MATCH(Z$2,Kraftvärmeprod!$B$1:$VX$1,0),FALSE)/1,0)-IFERROR(VLOOKUP($B351,'Slutlig allokering kvv'!$B$2:$BX$550,MATCH(Z$2,'Slutlig allokering kvv'!$B$1:$BX$1,0),FALSE)/1,0))</f>
        <v/>
      </c>
      <c r="AA351" t="str">
        <f>IF($D351="","",IFERROR(VLOOKUP($B351,Kraftvärmeprod!$B$1:$BX$550,MATCH(AA$2,Kraftvärmeprod!$B$1:$VX$1,0),FALSE)/1,0)-IFERROR(VLOOKUP($B351,'Slutlig allokering kvv'!$B$2:$BX$550,MATCH(AA$2,'Slutlig allokering kvv'!$B$1:$BX$1,0),FALSE)/1,0))</f>
        <v/>
      </c>
      <c r="AB351" t="str">
        <f>IF($D351="","",IFERROR(VLOOKUP($B351,Kraftvärmeprod!$B$1:$BX$550,MATCH(AB$2,Kraftvärmeprod!$B$1:$VX$1,0),FALSE)/1,0)-IFERROR(VLOOKUP($B351,'Slutlig allokering kvv'!$B$2:$BX$550,MATCH(AB$2,'Slutlig allokering kvv'!$B$1:$BX$1,0),FALSE)/1,0))</f>
        <v/>
      </c>
      <c r="AC351" t="str">
        <f>IF($D351="","",IFERROR(VLOOKUP($B351,Kraftvärmeprod!$B$1:$BX$550,MATCH(AC$2,Kraftvärmeprod!$B$1:$VX$1,0),FALSE)/1,0)-IFERROR(VLOOKUP($B351,'Slutlig allokering kvv'!$B$2:$BX$550,MATCH(AC$2,'Slutlig allokering kvv'!$B$1:$BX$1,0),FALSE)/1,0))</f>
        <v/>
      </c>
      <c r="AD351" t="str">
        <f>IF($D351="","",IFERROR(VLOOKUP($B351,Kraftvärmeprod!$B$1:$BX$550,MATCH(AD$2,Kraftvärmeprod!$B$1:$VX$1,0),FALSE)/1,0)-IFERROR(VLOOKUP($B351,'Slutlig allokering kvv'!$B$2:$BX$550,MATCH(AD$2,'Slutlig allokering kvv'!$B$1:$BX$1,0),FALSE)/1,0))</f>
        <v/>
      </c>
      <c r="AE351" t="str">
        <f>IF($D351="","",IFERROR(VLOOKUP($B351,Miljö!$B$1:$E$550,MATCH("Hjälpel kraftvärme (GWh)",Miljö!$B$1:$E$1,0),FALSE)/1,0)-IFERROR(VLOOKUP($B351,'Slutlig allokering kvv'!$B$2:$BX$549,MATCH(AE$2,'Slutlig allokering kvv'!$B$1:$BX$1,0),FALSE)/1,0))</f>
        <v/>
      </c>
      <c r="AI351" s="274">
        <f t="shared" si="20"/>
        <v>0</v>
      </c>
      <c r="AK351">
        <f>IFERROR(VLOOKUP($B351,'Slutlig allokering kvv'!$B$2:$AX$549,MATCH("Summa slutlig allokerad tillförd energi (utan hjälpel och rökgaskondensering):",'Slutlig allokering kvv'!$B$1:$AX$1,0),FALSE)/1,"")</f>
        <v>0</v>
      </c>
      <c r="AM351" s="275" t="str">
        <f>IFERROR(1-VLOOKUP($B351,'Slutlig allokering kvv'!$B$2:$AX$549,MATCH("Andel av bränsle i kvv som allokerats till värme, exklusive rökgaskondensering och hjälpel",'Slutlig allokering kvv'!$B$1:$AX$1,0),FALSE),"")</f>
        <v/>
      </c>
      <c r="AO351" s="115" t="str">
        <f t="shared" si="21"/>
        <v/>
      </c>
      <c r="AP351" s="276" t="str">
        <f t="shared" si="22"/>
        <v/>
      </c>
      <c r="AR351" s="115" t="str">
        <f t="shared" si="23"/>
        <v/>
      </c>
    </row>
    <row r="352" spans="1:44">
      <c r="A352" t="s">
        <v>550</v>
      </c>
      <c r="B352" t="s">
        <v>554</v>
      </c>
      <c r="C352" t="str">
        <f>IFERROR(VLOOKUP($B352,Kraftvärmeprod!$B$1:$AH$479,MATCH(C$2,Kraftvärmeprod!$B$1:$AG$1,0),FALSE)/1,"")</f>
        <v/>
      </c>
      <c r="D352" t="str">
        <f>IFERROR(VLOOKUP($B352,Kraftvärmeprod!$B$1:$AH$479,MATCH(D$2,Kraftvärmeprod!$B$1:$AG$1,0),FALSE)/1,"")</f>
        <v/>
      </c>
      <c r="F352" t="str">
        <f>IF($D352="","",IFERROR(VLOOKUP($B352,Kraftvärmeprod!$B$1:$BX$550,MATCH(F$2,Kraftvärmeprod!$B$1:$VX$1,0),FALSE)/1,0)-IFERROR(VLOOKUP($B352,'Slutlig allokering kvv'!$B$2:$BX$550,MATCH(F$2,'Slutlig allokering kvv'!$B$1:$BX$1,0),FALSE)/1,0))</f>
        <v/>
      </c>
      <c r="G352" t="str">
        <f>IF($D352="","",IFERROR(VLOOKUP($B352,Kraftvärmeprod!$B$1:$BX$550,MATCH(G$2,Kraftvärmeprod!$B$1:$VX$1,0),FALSE)/1,0)-IFERROR(VLOOKUP($B352,'Slutlig allokering kvv'!$B$2:$BX$550,MATCH(G$2,'Slutlig allokering kvv'!$B$1:$BX$1,0),FALSE)/1,0))</f>
        <v/>
      </c>
      <c r="H352" t="str">
        <f>IF($D352="","",IFERROR(VLOOKUP($B352,Kraftvärmeprod!$B$1:$BX$550,MATCH(H$2,Kraftvärmeprod!$B$1:$VX$1,0),FALSE)/1,0)-IFERROR(VLOOKUP($B352,'Slutlig allokering kvv'!$B$2:$BX$550,MATCH(H$2,'Slutlig allokering kvv'!$B$1:$BX$1,0),FALSE)/1,0))</f>
        <v/>
      </c>
      <c r="I352" t="str">
        <f>IF($D352="","",IFERROR(VLOOKUP($B352,Kraftvärmeprod!$B$1:$BX$550,MATCH(I$2,Kraftvärmeprod!$B$1:$VX$1,0),FALSE)/1,0)-IFERROR(VLOOKUP($B352,'Slutlig allokering kvv'!$B$2:$BX$550,MATCH(I$2,'Slutlig allokering kvv'!$B$1:$BX$1,0),FALSE)/1,0))</f>
        <v/>
      </c>
      <c r="J352" t="str">
        <f>IF($D352="","",IFERROR(VLOOKUP($B352,Kraftvärmeprod!$B$1:$BX$550,MATCH(J$2,Kraftvärmeprod!$B$1:$VX$1,0),FALSE)/1,0)-IFERROR(VLOOKUP($B352,'Slutlig allokering kvv'!$B$2:$BX$550,MATCH(J$2,'Slutlig allokering kvv'!$B$1:$BX$1,0),FALSE)/1,0))</f>
        <v/>
      </c>
      <c r="K352" t="str">
        <f>IF($D352="","",IFERROR(VLOOKUP($B352,Kraftvärmeprod!$B$1:$BX$550,MATCH(K$2,Kraftvärmeprod!$B$1:$VX$1,0),FALSE)/1,0)-IFERROR(VLOOKUP($B352,'Slutlig allokering kvv'!$B$2:$BX$550,MATCH(K$2,'Slutlig allokering kvv'!$B$1:$BX$1,0),FALSE)/1,0))</f>
        <v/>
      </c>
      <c r="L352" t="str">
        <f>IF($D352="","",IFERROR(VLOOKUP($B352,Kraftvärmeprod!$B$1:$BX$550,MATCH(L$2,Kraftvärmeprod!$B$1:$VX$1,0),FALSE)/1,0)-IFERROR(VLOOKUP($B352,'Slutlig allokering kvv'!$B$2:$BX$550,MATCH(L$2,'Slutlig allokering kvv'!$B$1:$BX$1,0),FALSE)/1,0))</f>
        <v/>
      </c>
      <c r="M352" t="str">
        <f>IF($D352="","",IFERROR(VLOOKUP($B352,Kraftvärmeprod!$B$1:$BX$550,MATCH(M$2,Kraftvärmeprod!$B$1:$VX$1,0),FALSE)/1,0)-IFERROR(VLOOKUP($B352,'Slutlig allokering kvv'!$B$2:$BX$550,MATCH(M$2,'Slutlig allokering kvv'!$B$1:$BX$1,0),FALSE)/1,0))</f>
        <v/>
      </c>
      <c r="N352" t="str">
        <f>IF($D352="","",IFERROR(VLOOKUP($B352,Kraftvärmeprod!$B$1:$BX$550,MATCH(N$2,Kraftvärmeprod!$B$1:$VX$1,0),FALSE)/1,0)-IFERROR(VLOOKUP($B352,'Slutlig allokering kvv'!$B$2:$BX$550,MATCH(N$2,'Slutlig allokering kvv'!$B$1:$BX$1,0),FALSE)/1,0))</f>
        <v/>
      </c>
      <c r="O352" t="str">
        <f>IF($D352="","",IFERROR(VLOOKUP($B352,Kraftvärmeprod!$B$1:$BX$550,MATCH(O$2,Kraftvärmeprod!$B$1:$VX$1,0),FALSE)/1,0)-IFERROR(VLOOKUP($B352,'Slutlig allokering kvv'!$B$2:$BX$550,MATCH(O$2,'Slutlig allokering kvv'!$B$1:$BX$1,0),FALSE)/1,0))</f>
        <v/>
      </c>
      <c r="P352" t="str">
        <f>IF($D352="","",IFERROR(VLOOKUP($B352,Kraftvärmeprod!$B$1:$BX$550,MATCH(P$2,Kraftvärmeprod!$B$1:$VX$1,0),FALSE)/1,0)-IFERROR(VLOOKUP($B352,'Slutlig allokering kvv'!$B$2:$BX$550,MATCH(P$2,'Slutlig allokering kvv'!$B$1:$BX$1,0),FALSE)/1,0))</f>
        <v/>
      </c>
      <c r="Q352" t="str">
        <f>IF($D352="","",IFERROR(VLOOKUP($B352,Kraftvärmeprod!$B$1:$BX$550,MATCH(Q$2,Kraftvärmeprod!$B$1:$VX$1,0),FALSE)/1,0)-IFERROR(VLOOKUP($B352,'Slutlig allokering kvv'!$B$2:$BX$550,MATCH(Q$2,'Slutlig allokering kvv'!$B$1:$BX$1,0),FALSE)/1,0))</f>
        <v/>
      </c>
      <c r="R352" t="str">
        <f>IF($D352="","",IFERROR(VLOOKUP($B352,Kraftvärmeprod!$B$1:$BX$550,MATCH(R$2,Kraftvärmeprod!$B$1:$VX$1,0),FALSE)/1,0)-IFERROR(VLOOKUP($B352,'Slutlig allokering kvv'!$B$2:$BX$550,MATCH(R$2,'Slutlig allokering kvv'!$B$1:$BX$1,0),FALSE)/1,0))</f>
        <v/>
      </c>
      <c r="S352" t="str">
        <f>IF($D352="","",IFERROR(VLOOKUP($B352,Kraftvärmeprod!$B$1:$BX$550,MATCH(S$2,Kraftvärmeprod!$B$1:$VX$1,0),FALSE)/1,0)-IFERROR(VLOOKUP($B352,'Slutlig allokering kvv'!$B$2:$BX$550,MATCH(S$2,'Slutlig allokering kvv'!$B$1:$BX$1,0),FALSE)/1,0))</f>
        <v/>
      </c>
      <c r="T352" t="str">
        <f>IF($D352="","",IFERROR(VLOOKUP($B352,Kraftvärmeprod!$B$1:$BX$550,MATCH(T$2,Kraftvärmeprod!$B$1:$VX$1,0),FALSE)/1,0)-IFERROR(VLOOKUP($B352,'Slutlig allokering kvv'!$B$2:$BX$550,MATCH(T$2,'Slutlig allokering kvv'!$B$1:$BX$1,0),FALSE)/1,0))</f>
        <v/>
      </c>
      <c r="U352" t="str">
        <f>IF($D352="","",IFERROR(VLOOKUP($B352,Kraftvärmeprod!$B$1:$BX$550,MATCH(U$2,Kraftvärmeprod!$B$1:$VX$1,0),FALSE)/1,0)-IFERROR(VLOOKUP($B352,'Slutlig allokering kvv'!$B$2:$BX$550,MATCH(U$2,'Slutlig allokering kvv'!$B$1:$BX$1,0),FALSE)/1,0))</f>
        <v/>
      </c>
      <c r="V352" t="str">
        <f>IF($D352="","",IFERROR(VLOOKUP($B352,Kraftvärmeprod!$B$1:$BX$550,MATCH(V$2,Kraftvärmeprod!$B$1:$VX$1,0),FALSE)/1,0)-IFERROR(VLOOKUP($B352,'Slutlig allokering kvv'!$B$2:$BX$550,MATCH(V$2,'Slutlig allokering kvv'!$B$1:$BX$1,0),FALSE)/1,0))</f>
        <v/>
      </c>
      <c r="W352" t="str">
        <f>IF($D352="","",IFERROR(VLOOKUP($B352,Kraftvärmeprod!$B$1:$BX$550,MATCH(W$2,Kraftvärmeprod!$B$1:$VX$1,0),FALSE)/1,0)-IFERROR(VLOOKUP($B352,'Slutlig allokering kvv'!$B$2:$BX$550,MATCH(W$2,'Slutlig allokering kvv'!$B$1:$BX$1,0),FALSE)/1,0))</f>
        <v/>
      </c>
      <c r="X352" t="str">
        <f>IF($D352="","",IFERROR(VLOOKUP($B352,Kraftvärmeprod!$B$1:$BX$550,MATCH(X$2,Kraftvärmeprod!$B$1:$VX$1,0),FALSE)/1,0)-IFERROR(VLOOKUP($B352,'Slutlig allokering kvv'!$B$2:$BX$550,MATCH(X$2,'Slutlig allokering kvv'!$B$1:$BX$1,0),FALSE)/1,0))</f>
        <v/>
      </c>
      <c r="Y352" t="str">
        <f>IF($D352="","",IFERROR(VLOOKUP($B352,Kraftvärmeprod!$B$1:$BX$550,MATCH(Y$2,Kraftvärmeprod!$B$1:$VX$1,0),FALSE)/1,0)-IFERROR(VLOOKUP($B352,'Slutlig allokering kvv'!$B$2:$BX$550,MATCH(Y$2,'Slutlig allokering kvv'!$B$1:$BX$1,0),FALSE)/1,0))</f>
        <v/>
      </c>
      <c r="Z352" t="str">
        <f>IF($D352="","",IFERROR(VLOOKUP($B352,Kraftvärmeprod!$B$1:$BX$550,MATCH(Z$2,Kraftvärmeprod!$B$1:$VX$1,0),FALSE)/1,0)-IFERROR(VLOOKUP($B352,'Slutlig allokering kvv'!$B$2:$BX$550,MATCH(Z$2,'Slutlig allokering kvv'!$B$1:$BX$1,0),FALSE)/1,0))</f>
        <v/>
      </c>
      <c r="AA352" t="str">
        <f>IF($D352="","",IFERROR(VLOOKUP($B352,Kraftvärmeprod!$B$1:$BX$550,MATCH(AA$2,Kraftvärmeprod!$B$1:$VX$1,0),FALSE)/1,0)-IFERROR(VLOOKUP($B352,'Slutlig allokering kvv'!$B$2:$BX$550,MATCH(AA$2,'Slutlig allokering kvv'!$B$1:$BX$1,0),FALSE)/1,0))</f>
        <v/>
      </c>
      <c r="AB352" t="str">
        <f>IF($D352="","",IFERROR(VLOOKUP($B352,Kraftvärmeprod!$B$1:$BX$550,MATCH(AB$2,Kraftvärmeprod!$B$1:$VX$1,0),FALSE)/1,0)-IFERROR(VLOOKUP($B352,'Slutlig allokering kvv'!$B$2:$BX$550,MATCH(AB$2,'Slutlig allokering kvv'!$B$1:$BX$1,0),FALSE)/1,0))</f>
        <v/>
      </c>
      <c r="AC352" t="str">
        <f>IF($D352="","",IFERROR(VLOOKUP($B352,Kraftvärmeprod!$B$1:$BX$550,MATCH(AC$2,Kraftvärmeprod!$B$1:$VX$1,0),FALSE)/1,0)-IFERROR(VLOOKUP($B352,'Slutlig allokering kvv'!$B$2:$BX$550,MATCH(AC$2,'Slutlig allokering kvv'!$B$1:$BX$1,0),FALSE)/1,0))</f>
        <v/>
      </c>
      <c r="AD352" t="str">
        <f>IF($D352="","",IFERROR(VLOOKUP($B352,Kraftvärmeprod!$B$1:$BX$550,MATCH(AD$2,Kraftvärmeprod!$B$1:$VX$1,0),FALSE)/1,0)-IFERROR(VLOOKUP($B352,'Slutlig allokering kvv'!$B$2:$BX$550,MATCH(AD$2,'Slutlig allokering kvv'!$B$1:$BX$1,0),FALSE)/1,0))</f>
        <v/>
      </c>
      <c r="AE352" t="str">
        <f>IF($D352="","",IFERROR(VLOOKUP($B352,Miljö!$B$1:$E$550,MATCH("Hjälpel kraftvärme (GWh)",Miljö!$B$1:$E$1,0),FALSE)/1,0)-IFERROR(VLOOKUP($B352,'Slutlig allokering kvv'!$B$2:$BX$549,MATCH(AE$2,'Slutlig allokering kvv'!$B$1:$BX$1,0),FALSE)/1,0))</f>
        <v/>
      </c>
      <c r="AI352" s="274">
        <f t="shared" si="20"/>
        <v>0</v>
      </c>
      <c r="AK352">
        <f>IFERROR(VLOOKUP($B352,'Slutlig allokering kvv'!$B$2:$AX$549,MATCH("Summa slutlig allokerad tillförd energi (utan hjälpel och rökgaskondensering):",'Slutlig allokering kvv'!$B$1:$AX$1,0),FALSE)/1,"")</f>
        <v>0</v>
      </c>
      <c r="AM352" s="275" t="str">
        <f>IFERROR(1-VLOOKUP($B352,'Slutlig allokering kvv'!$B$2:$AX$549,MATCH("Andel av bränsle i kvv som allokerats till värme, exklusive rökgaskondensering och hjälpel",'Slutlig allokering kvv'!$B$1:$AX$1,0),FALSE),"")</f>
        <v/>
      </c>
      <c r="AO352" s="115" t="str">
        <f t="shared" si="21"/>
        <v/>
      </c>
      <c r="AP352" s="276" t="str">
        <f t="shared" si="22"/>
        <v/>
      </c>
      <c r="AR352" s="115" t="str">
        <f t="shared" si="23"/>
        <v/>
      </c>
    </row>
    <row r="353" spans="1:44">
      <c r="A353" t="s">
        <v>550</v>
      </c>
      <c r="B353" t="s">
        <v>555</v>
      </c>
      <c r="C353">
        <f>IFERROR(VLOOKUP($B353,Kraftvärmeprod!$B$1:$AH$479,MATCH(C$2,Kraftvärmeprod!$B$1:$AG$1,0),FALSE)/1,"")</f>
        <v>116.82</v>
      </c>
      <c r="D353">
        <f>IFERROR(VLOOKUP($B353,Kraftvärmeprod!$B$1:$AH$479,MATCH(D$2,Kraftvärmeprod!$B$1:$AG$1,0),FALSE)/1,"")</f>
        <v>17.349</v>
      </c>
      <c r="F353">
        <f>IF($D353="","",IFERROR(VLOOKUP($B353,Kraftvärmeprod!$B$1:$BX$550,MATCH(F$2,Kraftvärmeprod!$B$1:$VX$1,0),FALSE)/1,0)-IFERROR(VLOOKUP($B353,'Slutlig allokering kvv'!$B$2:$BX$550,MATCH(F$2,'Slutlig allokering kvv'!$B$1:$BX$1,0),FALSE)/1,0))</f>
        <v>0</v>
      </c>
      <c r="G353">
        <f>IF($D353="","",IFERROR(VLOOKUP($B353,Kraftvärmeprod!$B$1:$BX$550,MATCH(G$2,Kraftvärmeprod!$B$1:$VX$1,0),FALSE)/1,0)-IFERROR(VLOOKUP($B353,'Slutlig allokering kvv'!$B$2:$BX$550,MATCH(G$2,'Slutlig allokering kvv'!$B$1:$BX$1,0),FALSE)/1,0))</f>
        <v>3.6961000000000008E-2</v>
      </c>
      <c r="H353">
        <f>IF($D353="","",IFERROR(VLOOKUP($B353,Kraftvärmeprod!$B$1:$BX$550,MATCH(H$2,Kraftvärmeprod!$B$1:$VX$1,0),FALSE)/1,0)-IFERROR(VLOOKUP($B353,'Slutlig allokering kvv'!$B$2:$BX$550,MATCH(H$2,'Slutlig allokering kvv'!$B$1:$BX$1,0),FALSE)/1,0))</f>
        <v>0</v>
      </c>
      <c r="I353">
        <f>IF($D353="","",IFERROR(VLOOKUP($B353,Kraftvärmeprod!$B$1:$BX$550,MATCH(I$2,Kraftvärmeprod!$B$1:$VX$1,0),FALSE)/1,0)-IFERROR(VLOOKUP($B353,'Slutlig allokering kvv'!$B$2:$BX$550,MATCH(I$2,'Slutlig allokering kvv'!$B$1:$BX$1,0),FALSE)/1,0))</f>
        <v>0</v>
      </c>
      <c r="J353">
        <f>IF($D353="","",IFERROR(VLOOKUP($B353,Kraftvärmeprod!$B$1:$BX$550,MATCH(J$2,Kraftvärmeprod!$B$1:$VX$1,0),FALSE)/1,0)-IFERROR(VLOOKUP($B353,'Slutlig allokering kvv'!$B$2:$BX$550,MATCH(J$2,'Slutlig allokering kvv'!$B$1:$BX$1,0),FALSE)/1,0))</f>
        <v>0</v>
      </c>
      <c r="K353">
        <f>IF($D353="","",IFERROR(VLOOKUP($B353,Kraftvärmeprod!$B$1:$BX$550,MATCH(K$2,Kraftvärmeprod!$B$1:$VX$1,0),FALSE)/1,0)-IFERROR(VLOOKUP($B353,'Slutlig allokering kvv'!$B$2:$BX$550,MATCH(K$2,'Slutlig allokering kvv'!$B$1:$BX$1,0),FALSE)/1,0))</f>
        <v>0</v>
      </c>
      <c r="L353">
        <f>IF($D353="","",IFERROR(VLOOKUP($B353,Kraftvärmeprod!$B$1:$BX$550,MATCH(L$2,Kraftvärmeprod!$B$1:$VX$1,0),FALSE)/1,0)-IFERROR(VLOOKUP($B353,'Slutlig allokering kvv'!$B$2:$BX$550,MATCH(L$2,'Slutlig allokering kvv'!$B$1:$BX$1,0),FALSE)/1,0))</f>
        <v>22.280799999999992</v>
      </c>
      <c r="M353">
        <f>IF($D353="","",IFERROR(VLOOKUP($B353,Kraftvärmeprod!$B$1:$BX$550,MATCH(M$2,Kraftvärmeprod!$B$1:$VX$1,0),FALSE)/1,0)-IFERROR(VLOOKUP($B353,'Slutlig allokering kvv'!$B$2:$BX$550,MATCH(M$2,'Slutlig allokering kvv'!$B$1:$BX$1,0),FALSE)/1,0))</f>
        <v>17.157800000000002</v>
      </c>
      <c r="N353">
        <f>IF($D353="","",IFERROR(VLOOKUP($B353,Kraftvärmeprod!$B$1:$BX$550,MATCH(N$2,Kraftvärmeprod!$B$1:$VX$1,0),FALSE)/1,0)-IFERROR(VLOOKUP($B353,'Slutlig allokering kvv'!$B$2:$BX$550,MATCH(N$2,'Slutlig allokering kvv'!$B$1:$BX$1,0),FALSE)/1,0))</f>
        <v>0</v>
      </c>
      <c r="O353">
        <f>IF($D353="","",IFERROR(VLOOKUP($B353,Kraftvärmeprod!$B$1:$BX$550,MATCH(O$2,Kraftvärmeprod!$B$1:$VX$1,0),FALSE)/1,0)-IFERROR(VLOOKUP($B353,'Slutlig allokering kvv'!$B$2:$BX$550,MATCH(O$2,'Slutlig allokering kvv'!$B$1:$BX$1,0),FALSE)/1,0))</f>
        <v>0</v>
      </c>
      <c r="P353">
        <f>IF($D353="","",IFERROR(VLOOKUP($B353,Kraftvärmeprod!$B$1:$BX$550,MATCH(P$2,Kraftvärmeprod!$B$1:$VX$1,0),FALSE)/1,0)-IFERROR(VLOOKUP($B353,'Slutlig allokering kvv'!$B$2:$BX$550,MATCH(P$2,'Slutlig allokering kvv'!$B$1:$BX$1,0),FALSE)/1,0))</f>
        <v>0</v>
      </c>
      <c r="Q353">
        <f>IF($D353="","",IFERROR(VLOOKUP($B353,Kraftvärmeprod!$B$1:$BX$550,MATCH(Q$2,Kraftvärmeprod!$B$1:$VX$1,0),FALSE)/1,0)-IFERROR(VLOOKUP($B353,'Slutlig allokering kvv'!$B$2:$BX$550,MATCH(Q$2,'Slutlig allokering kvv'!$B$1:$BX$1,0),FALSE)/1,0))</f>
        <v>0</v>
      </c>
      <c r="R353">
        <f>IF($D353="","",IFERROR(VLOOKUP($B353,Kraftvärmeprod!$B$1:$BX$550,MATCH(R$2,Kraftvärmeprod!$B$1:$VX$1,0),FALSE)/1,0)-IFERROR(VLOOKUP($B353,'Slutlig allokering kvv'!$B$2:$BX$550,MATCH(R$2,'Slutlig allokering kvv'!$B$1:$BX$1,0),FALSE)/1,0))</f>
        <v>0</v>
      </c>
      <c r="S353">
        <f>IF($D353="","",IFERROR(VLOOKUP($B353,Kraftvärmeprod!$B$1:$BX$550,MATCH(S$2,Kraftvärmeprod!$B$1:$VX$1,0),FALSE)/1,0)-IFERROR(VLOOKUP($B353,'Slutlig allokering kvv'!$B$2:$BX$550,MATCH(S$2,'Slutlig allokering kvv'!$B$1:$BX$1,0),FALSE)/1,0))</f>
        <v>0</v>
      </c>
      <c r="T353">
        <f>IF($D353="","",IFERROR(VLOOKUP($B353,Kraftvärmeprod!$B$1:$BX$550,MATCH(T$2,Kraftvärmeprod!$B$1:$VX$1,0),FALSE)/1,0)-IFERROR(VLOOKUP($B353,'Slutlig allokering kvv'!$B$2:$BX$550,MATCH(T$2,'Slutlig allokering kvv'!$B$1:$BX$1,0),FALSE)/1,0))</f>
        <v>0</v>
      </c>
      <c r="U353">
        <f>IF($D353="","",IFERROR(VLOOKUP($B353,Kraftvärmeprod!$B$1:$BX$550,MATCH(U$2,Kraftvärmeprod!$B$1:$VX$1,0),FALSE)/1,0)-IFERROR(VLOOKUP($B353,'Slutlig allokering kvv'!$B$2:$BX$550,MATCH(U$2,'Slutlig allokering kvv'!$B$1:$BX$1,0),FALSE)/1,0))</f>
        <v>0</v>
      </c>
      <c r="V353">
        <f>IF($D353="","",IFERROR(VLOOKUP($B353,Kraftvärmeprod!$B$1:$BX$550,MATCH(V$2,Kraftvärmeprod!$B$1:$VX$1,0),FALSE)/1,0)-IFERROR(VLOOKUP($B353,'Slutlig allokering kvv'!$B$2:$BX$550,MATCH(V$2,'Slutlig allokering kvv'!$B$1:$BX$1,0),FALSE)/1,0))</f>
        <v>0</v>
      </c>
      <c r="W353">
        <f>IF($D353="","",IFERROR(VLOOKUP($B353,Kraftvärmeprod!$B$1:$BX$550,MATCH(W$2,Kraftvärmeprod!$B$1:$VX$1,0),FALSE)/1,0)-IFERROR(VLOOKUP($B353,'Slutlig allokering kvv'!$B$2:$BX$550,MATCH(W$2,'Slutlig allokering kvv'!$B$1:$BX$1,0),FALSE)/1,0))</f>
        <v>0</v>
      </c>
      <c r="X353">
        <f>IF($D353="","",IFERROR(VLOOKUP($B353,Kraftvärmeprod!$B$1:$BX$550,MATCH(X$2,Kraftvärmeprod!$B$1:$VX$1,0),FALSE)/1,0)-IFERROR(VLOOKUP($B353,'Slutlig allokering kvv'!$B$2:$BX$550,MATCH(X$2,'Slutlig allokering kvv'!$B$1:$BX$1,0),FALSE)/1,0))</f>
        <v>0</v>
      </c>
      <c r="Y353">
        <f>IF($D353="","",IFERROR(VLOOKUP($B353,Kraftvärmeprod!$B$1:$BX$550,MATCH(Y$2,Kraftvärmeprod!$B$1:$VX$1,0),FALSE)/1,0)-IFERROR(VLOOKUP($B353,'Slutlig allokering kvv'!$B$2:$BX$550,MATCH(Y$2,'Slutlig allokering kvv'!$B$1:$BX$1,0),FALSE)/1,0))</f>
        <v>0</v>
      </c>
      <c r="Z353">
        <f>IF($D353="","",IFERROR(VLOOKUP($B353,Kraftvärmeprod!$B$1:$BX$550,MATCH(Z$2,Kraftvärmeprod!$B$1:$VX$1,0),FALSE)/1,0)-IFERROR(VLOOKUP($B353,'Slutlig allokering kvv'!$B$2:$BX$550,MATCH(Z$2,'Slutlig allokering kvv'!$B$1:$BX$1,0),FALSE)/1,0))</f>
        <v>0</v>
      </c>
      <c r="AA353">
        <f>IF($D353="","",IFERROR(VLOOKUP($B353,Kraftvärmeprod!$B$1:$BX$550,MATCH(AA$2,Kraftvärmeprod!$B$1:$VX$1,0),FALSE)/1,0)-IFERROR(VLOOKUP($B353,'Slutlig allokering kvv'!$B$2:$BX$550,MATCH(AA$2,'Slutlig allokering kvv'!$B$1:$BX$1,0),FALSE)/1,0))</f>
        <v>0</v>
      </c>
      <c r="AB353">
        <f>IF($D353="","",IFERROR(VLOOKUP($B353,Kraftvärmeprod!$B$1:$BX$550,MATCH(AB$2,Kraftvärmeprod!$B$1:$VX$1,0),FALSE)/1,0)-IFERROR(VLOOKUP($B353,'Slutlig allokering kvv'!$B$2:$BX$550,MATCH(AB$2,'Slutlig allokering kvv'!$B$1:$BX$1,0),FALSE)/1,0))</f>
        <v>0</v>
      </c>
      <c r="AC353">
        <f>IF($D353="","",IFERROR(VLOOKUP($B353,Kraftvärmeprod!$B$1:$BX$550,MATCH(AC$2,Kraftvärmeprod!$B$1:$VX$1,0),FALSE)/1,0)-IFERROR(VLOOKUP($B353,'Slutlig allokering kvv'!$B$2:$BX$550,MATCH(AC$2,'Slutlig allokering kvv'!$B$1:$BX$1,0),FALSE)/1,0))</f>
        <v>0</v>
      </c>
      <c r="AD353">
        <f>IF($D353="","",IFERROR(VLOOKUP($B353,Kraftvärmeprod!$B$1:$BX$550,MATCH(AD$2,Kraftvärmeprod!$B$1:$VX$1,0),FALSE)/1,0)-IFERROR(VLOOKUP($B353,'Slutlig allokering kvv'!$B$2:$BX$550,MATCH(AD$2,'Slutlig allokering kvv'!$B$1:$BX$1,0),FALSE)/1,0))</f>
        <v>0</v>
      </c>
      <c r="AE353">
        <f>IF($D353="","",IFERROR(VLOOKUP($B353,Miljö!$B$1:$E$550,MATCH("Hjälpel kraftvärme (GWh)",Miljö!$B$1:$E$1,0),FALSE)/1,0)-IFERROR(VLOOKUP($B353,'Slutlig allokering kvv'!$B$2:$BX$549,MATCH(AE$2,'Slutlig allokering kvv'!$B$1:$BX$1,0),FALSE)/1,0))</f>
        <v>0.18077900000000002</v>
      </c>
      <c r="AI353" s="274">
        <f t="shared" si="20"/>
        <v>39.475560999999999</v>
      </c>
      <c r="AK353">
        <f>IFERROR(VLOOKUP($B353,'Slutlig allokering kvv'!$B$2:$AX$549,MATCH("Summa slutlig allokerad tillförd energi (utan hjälpel och rökgaskondensering):",'Slutlig allokering kvv'!$B$1:$AX$1,0),FALSE)/1,"")</f>
        <v>102.024439</v>
      </c>
      <c r="AM353" s="275">
        <f>IFERROR(1-VLOOKUP($B353,'Slutlig allokering kvv'!$B$2:$AX$549,MATCH("Andel av bränsle i kvv som allokerats till värme, exklusive rökgaskondensering och hjälpel",'Slutlig allokering kvv'!$B$1:$AX$1,0),FALSE),"")</f>
        <v>0.27897922968197875</v>
      </c>
      <c r="AO353" s="115">
        <f t="shared" si="21"/>
        <v>0.2789792296819788</v>
      </c>
      <c r="AP353" s="276">
        <f t="shared" si="22"/>
        <v>-5.5511151231257827E-17</v>
      </c>
      <c r="AR353" s="115">
        <f t="shared" si="23"/>
        <v>0.43748364069906603</v>
      </c>
    </row>
    <row r="354" spans="1:44">
      <c r="A354" t="s">
        <v>556</v>
      </c>
      <c r="B354" t="s">
        <v>557</v>
      </c>
      <c r="C354" t="str">
        <f>IFERROR(VLOOKUP($B354,Kraftvärmeprod!$B$1:$AH$479,MATCH(C$2,Kraftvärmeprod!$B$1:$AG$1,0),FALSE)/1,"")</f>
        <v/>
      </c>
      <c r="D354" t="str">
        <f>IFERROR(VLOOKUP($B354,Kraftvärmeprod!$B$1:$AH$479,MATCH(D$2,Kraftvärmeprod!$B$1:$AG$1,0),FALSE)/1,"")</f>
        <v/>
      </c>
      <c r="F354" t="str">
        <f>IF($D354="","",IFERROR(VLOOKUP($B354,Kraftvärmeprod!$B$1:$BX$550,MATCH(F$2,Kraftvärmeprod!$B$1:$VX$1,0),FALSE)/1,0)-IFERROR(VLOOKUP($B354,'Slutlig allokering kvv'!$B$2:$BX$550,MATCH(F$2,'Slutlig allokering kvv'!$B$1:$BX$1,0),FALSE)/1,0))</f>
        <v/>
      </c>
      <c r="G354" t="str">
        <f>IF($D354="","",IFERROR(VLOOKUP($B354,Kraftvärmeprod!$B$1:$BX$550,MATCH(G$2,Kraftvärmeprod!$B$1:$VX$1,0),FALSE)/1,0)-IFERROR(VLOOKUP($B354,'Slutlig allokering kvv'!$B$2:$BX$550,MATCH(G$2,'Slutlig allokering kvv'!$B$1:$BX$1,0),FALSE)/1,0))</f>
        <v/>
      </c>
      <c r="H354" t="str">
        <f>IF($D354="","",IFERROR(VLOOKUP($B354,Kraftvärmeprod!$B$1:$BX$550,MATCH(H$2,Kraftvärmeprod!$B$1:$VX$1,0),FALSE)/1,0)-IFERROR(VLOOKUP($B354,'Slutlig allokering kvv'!$B$2:$BX$550,MATCH(H$2,'Slutlig allokering kvv'!$B$1:$BX$1,0),FALSE)/1,0))</f>
        <v/>
      </c>
      <c r="I354" t="str">
        <f>IF($D354="","",IFERROR(VLOOKUP($B354,Kraftvärmeprod!$B$1:$BX$550,MATCH(I$2,Kraftvärmeprod!$B$1:$VX$1,0),FALSE)/1,0)-IFERROR(VLOOKUP($B354,'Slutlig allokering kvv'!$B$2:$BX$550,MATCH(I$2,'Slutlig allokering kvv'!$B$1:$BX$1,0),FALSE)/1,0))</f>
        <v/>
      </c>
      <c r="J354" t="str">
        <f>IF($D354="","",IFERROR(VLOOKUP($B354,Kraftvärmeprod!$B$1:$BX$550,MATCH(J$2,Kraftvärmeprod!$B$1:$VX$1,0),FALSE)/1,0)-IFERROR(VLOOKUP($B354,'Slutlig allokering kvv'!$B$2:$BX$550,MATCH(J$2,'Slutlig allokering kvv'!$B$1:$BX$1,0),FALSE)/1,0))</f>
        <v/>
      </c>
      <c r="K354" t="str">
        <f>IF($D354="","",IFERROR(VLOOKUP($B354,Kraftvärmeprod!$B$1:$BX$550,MATCH(K$2,Kraftvärmeprod!$B$1:$VX$1,0),FALSE)/1,0)-IFERROR(VLOOKUP($B354,'Slutlig allokering kvv'!$B$2:$BX$550,MATCH(K$2,'Slutlig allokering kvv'!$B$1:$BX$1,0),FALSE)/1,0))</f>
        <v/>
      </c>
      <c r="L354" t="str">
        <f>IF($D354="","",IFERROR(VLOOKUP($B354,Kraftvärmeprod!$B$1:$BX$550,MATCH(L$2,Kraftvärmeprod!$B$1:$VX$1,0),FALSE)/1,0)-IFERROR(VLOOKUP($B354,'Slutlig allokering kvv'!$B$2:$BX$550,MATCH(L$2,'Slutlig allokering kvv'!$B$1:$BX$1,0),FALSE)/1,0))</f>
        <v/>
      </c>
      <c r="M354" t="str">
        <f>IF($D354="","",IFERROR(VLOOKUP($B354,Kraftvärmeprod!$B$1:$BX$550,MATCH(M$2,Kraftvärmeprod!$B$1:$VX$1,0),FALSE)/1,0)-IFERROR(VLOOKUP($B354,'Slutlig allokering kvv'!$B$2:$BX$550,MATCH(M$2,'Slutlig allokering kvv'!$B$1:$BX$1,0),FALSE)/1,0))</f>
        <v/>
      </c>
      <c r="N354" t="str">
        <f>IF($D354="","",IFERROR(VLOOKUP($B354,Kraftvärmeprod!$B$1:$BX$550,MATCH(N$2,Kraftvärmeprod!$B$1:$VX$1,0),FALSE)/1,0)-IFERROR(VLOOKUP($B354,'Slutlig allokering kvv'!$B$2:$BX$550,MATCH(N$2,'Slutlig allokering kvv'!$B$1:$BX$1,0),FALSE)/1,0))</f>
        <v/>
      </c>
      <c r="O354" t="str">
        <f>IF($D354="","",IFERROR(VLOOKUP($B354,Kraftvärmeprod!$B$1:$BX$550,MATCH(O$2,Kraftvärmeprod!$B$1:$VX$1,0),FALSE)/1,0)-IFERROR(VLOOKUP($B354,'Slutlig allokering kvv'!$B$2:$BX$550,MATCH(O$2,'Slutlig allokering kvv'!$B$1:$BX$1,0),FALSE)/1,0))</f>
        <v/>
      </c>
      <c r="P354" t="str">
        <f>IF($D354="","",IFERROR(VLOOKUP($B354,Kraftvärmeprod!$B$1:$BX$550,MATCH(P$2,Kraftvärmeprod!$B$1:$VX$1,0),FALSE)/1,0)-IFERROR(VLOOKUP($B354,'Slutlig allokering kvv'!$B$2:$BX$550,MATCH(P$2,'Slutlig allokering kvv'!$B$1:$BX$1,0),FALSE)/1,0))</f>
        <v/>
      </c>
      <c r="Q354" t="str">
        <f>IF($D354="","",IFERROR(VLOOKUP($B354,Kraftvärmeprod!$B$1:$BX$550,MATCH(Q$2,Kraftvärmeprod!$B$1:$VX$1,0),FALSE)/1,0)-IFERROR(VLOOKUP($B354,'Slutlig allokering kvv'!$B$2:$BX$550,MATCH(Q$2,'Slutlig allokering kvv'!$B$1:$BX$1,0),FALSE)/1,0))</f>
        <v/>
      </c>
      <c r="R354" t="str">
        <f>IF($D354="","",IFERROR(VLOOKUP($B354,Kraftvärmeprod!$B$1:$BX$550,MATCH(R$2,Kraftvärmeprod!$B$1:$VX$1,0),FALSE)/1,0)-IFERROR(VLOOKUP($B354,'Slutlig allokering kvv'!$B$2:$BX$550,MATCH(R$2,'Slutlig allokering kvv'!$B$1:$BX$1,0),FALSE)/1,0))</f>
        <v/>
      </c>
      <c r="S354" t="str">
        <f>IF($D354="","",IFERROR(VLOOKUP($B354,Kraftvärmeprod!$B$1:$BX$550,MATCH(S$2,Kraftvärmeprod!$B$1:$VX$1,0),FALSE)/1,0)-IFERROR(VLOOKUP($B354,'Slutlig allokering kvv'!$B$2:$BX$550,MATCH(S$2,'Slutlig allokering kvv'!$B$1:$BX$1,0),FALSE)/1,0))</f>
        <v/>
      </c>
      <c r="T354" t="str">
        <f>IF($D354="","",IFERROR(VLOOKUP($B354,Kraftvärmeprod!$B$1:$BX$550,MATCH(T$2,Kraftvärmeprod!$B$1:$VX$1,0),FALSE)/1,0)-IFERROR(VLOOKUP($B354,'Slutlig allokering kvv'!$B$2:$BX$550,MATCH(T$2,'Slutlig allokering kvv'!$B$1:$BX$1,0),FALSE)/1,0))</f>
        <v/>
      </c>
      <c r="U354" t="str">
        <f>IF($D354="","",IFERROR(VLOOKUP($B354,Kraftvärmeprod!$B$1:$BX$550,MATCH(U$2,Kraftvärmeprod!$B$1:$VX$1,0),FALSE)/1,0)-IFERROR(VLOOKUP($B354,'Slutlig allokering kvv'!$B$2:$BX$550,MATCH(U$2,'Slutlig allokering kvv'!$B$1:$BX$1,0),FALSE)/1,0))</f>
        <v/>
      </c>
      <c r="V354" t="str">
        <f>IF($D354="","",IFERROR(VLOOKUP($B354,Kraftvärmeprod!$B$1:$BX$550,MATCH(V$2,Kraftvärmeprod!$B$1:$VX$1,0),FALSE)/1,0)-IFERROR(VLOOKUP($B354,'Slutlig allokering kvv'!$B$2:$BX$550,MATCH(V$2,'Slutlig allokering kvv'!$B$1:$BX$1,0),FALSE)/1,0))</f>
        <v/>
      </c>
      <c r="W354" t="str">
        <f>IF($D354="","",IFERROR(VLOOKUP($B354,Kraftvärmeprod!$B$1:$BX$550,MATCH(W$2,Kraftvärmeprod!$B$1:$VX$1,0),FALSE)/1,0)-IFERROR(VLOOKUP($B354,'Slutlig allokering kvv'!$B$2:$BX$550,MATCH(W$2,'Slutlig allokering kvv'!$B$1:$BX$1,0),FALSE)/1,0))</f>
        <v/>
      </c>
      <c r="X354" t="str">
        <f>IF($D354="","",IFERROR(VLOOKUP($B354,Kraftvärmeprod!$B$1:$BX$550,MATCH(X$2,Kraftvärmeprod!$B$1:$VX$1,0),FALSE)/1,0)-IFERROR(VLOOKUP($B354,'Slutlig allokering kvv'!$B$2:$BX$550,MATCH(X$2,'Slutlig allokering kvv'!$B$1:$BX$1,0),FALSE)/1,0))</f>
        <v/>
      </c>
      <c r="Y354" t="str">
        <f>IF($D354="","",IFERROR(VLOOKUP($B354,Kraftvärmeprod!$B$1:$BX$550,MATCH(Y$2,Kraftvärmeprod!$B$1:$VX$1,0),FALSE)/1,0)-IFERROR(VLOOKUP($B354,'Slutlig allokering kvv'!$B$2:$BX$550,MATCH(Y$2,'Slutlig allokering kvv'!$B$1:$BX$1,0),FALSE)/1,0))</f>
        <v/>
      </c>
      <c r="Z354" t="str">
        <f>IF($D354="","",IFERROR(VLOOKUP($B354,Kraftvärmeprod!$B$1:$BX$550,MATCH(Z$2,Kraftvärmeprod!$B$1:$VX$1,0),FALSE)/1,0)-IFERROR(VLOOKUP($B354,'Slutlig allokering kvv'!$B$2:$BX$550,MATCH(Z$2,'Slutlig allokering kvv'!$B$1:$BX$1,0),FALSE)/1,0))</f>
        <v/>
      </c>
      <c r="AA354" t="str">
        <f>IF($D354="","",IFERROR(VLOOKUP($B354,Kraftvärmeprod!$B$1:$BX$550,MATCH(AA$2,Kraftvärmeprod!$B$1:$VX$1,0),FALSE)/1,0)-IFERROR(VLOOKUP($B354,'Slutlig allokering kvv'!$B$2:$BX$550,MATCH(AA$2,'Slutlig allokering kvv'!$B$1:$BX$1,0),FALSE)/1,0))</f>
        <v/>
      </c>
      <c r="AB354" t="str">
        <f>IF($D354="","",IFERROR(VLOOKUP($B354,Kraftvärmeprod!$B$1:$BX$550,MATCH(AB$2,Kraftvärmeprod!$B$1:$VX$1,0),FALSE)/1,0)-IFERROR(VLOOKUP($B354,'Slutlig allokering kvv'!$B$2:$BX$550,MATCH(AB$2,'Slutlig allokering kvv'!$B$1:$BX$1,0),FALSE)/1,0))</f>
        <v/>
      </c>
      <c r="AC354" t="str">
        <f>IF($D354="","",IFERROR(VLOOKUP($B354,Kraftvärmeprod!$B$1:$BX$550,MATCH(AC$2,Kraftvärmeprod!$B$1:$VX$1,0),FALSE)/1,0)-IFERROR(VLOOKUP($B354,'Slutlig allokering kvv'!$B$2:$BX$550,MATCH(AC$2,'Slutlig allokering kvv'!$B$1:$BX$1,0),FALSE)/1,0))</f>
        <v/>
      </c>
      <c r="AD354" t="str">
        <f>IF($D354="","",IFERROR(VLOOKUP($B354,Kraftvärmeprod!$B$1:$BX$550,MATCH(AD$2,Kraftvärmeprod!$B$1:$VX$1,0),FALSE)/1,0)-IFERROR(VLOOKUP($B354,'Slutlig allokering kvv'!$B$2:$BX$550,MATCH(AD$2,'Slutlig allokering kvv'!$B$1:$BX$1,0),FALSE)/1,0))</f>
        <v/>
      </c>
      <c r="AE354" t="str">
        <f>IF($D354="","",IFERROR(VLOOKUP($B354,Miljö!$B$1:$E$550,MATCH("Hjälpel kraftvärme (GWh)",Miljö!$B$1:$E$1,0),FALSE)/1,0)-IFERROR(VLOOKUP($B354,'Slutlig allokering kvv'!$B$2:$BX$549,MATCH(AE$2,'Slutlig allokering kvv'!$B$1:$BX$1,0),FALSE)/1,0))</f>
        <v/>
      </c>
      <c r="AI354" s="274">
        <f t="shared" si="20"/>
        <v>0</v>
      </c>
      <c r="AK354">
        <f>IFERROR(VLOOKUP($B354,'Slutlig allokering kvv'!$B$2:$AX$549,MATCH("Summa slutlig allokerad tillförd energi (utan hjälpel och rökgaskondensering):",'Slutlig allokering kvv'!$B$1:$AX$1,0),FALSE)/1,"")</f>
        <v>0</v>
      </c>
      <c r="AM354" s="275" t="str">
        <f>IFERROR(1-VLOOKUP($B354,'Slutlig allokering kvv'!$B$2:$AX$549,MATCH("Andel av bränsle i kvv som allokerats till värme, exklusive rökgaskondensering och hjälpel",'Slutlig allokering kvv'!$B$1:$AX$1,0),FALSE),"")</f>
        <v/>
      </c>
      <c r="AO354" s="115" t="str">
        <f t="shared" si="21"/>
        <v/>
      </c>
      <c r="AP354" s="276" t="str">
        <f t="shared" si="22"/>
        <v/>
      </c>
      <c r="AR354" s="115" t="str">
        <f t="shared" si="23"/>
        <v/>
      </c>
    </row>
    <row r="355" spans="1:44">
      <c r="A355" t="s">
        <v>556</v>
      </c>
      <c r="B355" t="s">
        <v>558</v>
      </c>
      <c r="C355">
        <f>IFERROR(VLOOKUP($B355,Kraftvärmeprod!$B$1:$AH$479,MATCH(C$2,Kraftvärmeprod!$B$1:$AG$1,0),FALSE)/1,"")</f>
        <v>134</v>
      </c>
      <c r="D355">
        <f>IFERROR(VLOOKUP($B355,Kraftvärmeprod!$B$1:$AH$479,MATCH(D$2,Kraftvärmeprod!$B$1:$AG$1,0),FALSE)/1,"")</f>
        <v>8</v>
      </c>
      <c r="F355">
        <f>IF($D355="","",IFERROR(VLOOKUP($B355,Kraftvärmeprod!$B$1:$BX$550,MATCH(F$2,Kraftvärmeprod!$B$1:$VX$1,0),FALSE)/1,0)-IFERROR(VLOOKUP($B355,'Slutlig allokering kvv'!$B$2:$BX$550,MATCH(F$2,'Slutlig allokering kvv'!$B$1:$BX$1,0),FALSE)/1,0))</f>
        <v>0</v>
      </c>
      <c r="G355">
        <f>IF($D355="","",IFERROR(VLOOKUP($B355,Kraftvärmeprod!$B$1:$BX$550,MATCH(G$2,Kraftvärmeprod!$B$1:$VX$1,0),FALSE)/1,0)-IFERROR(VLOOKUP($B355,'Slutlig allokering kvv'!$B$2:$BX$550,MATCH(G$2,'Slutlig allokering kvv'!$B$1:$BX$1,0),FALSE)/1,0))</f>
        <v>2.1550000000000014E-2</v>
      </c>
      <c r="H355">
        <f>IF($D355="","",IFERROR(VLOOKUP($B355,Kraftvärmeprod!$B$1:$BX$550,MATCH(H$2,Kraftvärmeprod!$B$1:$VX$1,0),FALSE)/1,0)-IFERROR(VLOOKUP($B355,'Slutlig allokering kvv'!$B$2:$BX$550,MATCH(H$2,'Slutlig allokering kvv'!$B$1:$BX$1,0),FALSE)/1,0))</f>
        <v>0</v>
      </c>
      <c r="I355">
        <f>IF($D355="","",IFERROR(VLOOKUP($B355,Kraftvärmeprod!$B$1:$BX$550,MATCH(I$2,Kraftvärmeprod!$B$1:$VX$1,0),FALSE)/1,0)-IFERROR(VLOOKUP($B355,'Slutlig allokering kvv'!$B$2:$BX$550,MATCH(I$2,'Slutlig allokering kvv'!$B$1:$BX$1,0),FALSE)/1,0))</f>
        <v>0</v>
      </c>
      <c r="J355">
        <f>IF($D355="","",IFERROR(VLOOKUP($B355,Kraftvärmeprod!$B$1:$BX$550,MATCH(J$2,Kraftvärmeprod!$B$1:$VX$1,0),FALSE)/1,0)-IFERROR(VLOOKUP($B355,'Slutlig allokering kvv'!$B$2:$BX$550,MATCH(J$2,'Slutlig allokering kvv'!$B$1:$BX$1,0),FALSE)/1,0))</f>
        <v>0</v>
      </c>
      <c r="K355">
        <f>IF($D355="","",IFERROR(VLOOKUP($B355,Kraftvärmeprod!$B$1:$BX$550,MATCH(K$2,Kraftvärmeprod!$B$1:$VX$1,0),FALSE)/1,0)-IFERROR(VLOOKUP($B355,'Slutlig allokering kvv'!$B$2:$BX$550,MATCH(K$2,'Slutlig allokering kvv'!$B$1:$BX$1,0),FALSE)/1,0))</f>
        <v>0</v>
      </c>
      <c r="L355">
        <f>IF($D355="","",IFERROR(VLOOKUP($B355,Kraftvärmeprod!$B$1:$BX$550,MATCH(L$2,Kraftvärmeprod!$B$1:$VX$1,0),FALSE)/1,0)-IFERROR(VLOOKUP($B355,'Slutlig allokering kvv'!$B$2:$BX$550,MATCH(L$2,'Slutlig allokering kvv'!$B$1:$BX$1,0),FALSE)/1,0))</f>
        <v>0</v>
      </c>
      <c r="M355">
        <f>IF($D355="","",IFERROR(VLOOKUP($B355,Kraftvärmeprod!$B$1:$BX$550,MATCH(M$2,Kraftvärmeprod!$B$1:$VX$1,0),FALSE)/1,0)-IFERROR(VLOOKUP($B355,'Slutlig allokering kvv'!$B$2:$BX$550,MATCH(M$2,'Slutlig allokering kvv'!$B$1:$BX$1,0),FALSE)/1,0))</f>
        <v>0</v>
      </c>
      <c r="N355">
        <f>IF($D355="","",IFERROR(VLOOKUP($B355,Kraftvärmeprod!$B$1:$BX$550,MATCH(N$2,Kraftvärmeprod!$B$1:$VX$1,0),FALSE)/1,0)-IFERROR(VLOOKUP($B355,'Slutlig allokering kvv'!$B$2:$BX$550,MATCH(N$2,'Slutlig allokering kvv'!$B$1:$BX$1,0),FALSE)/1,0))</f>
        <v>0</v>
      </c>
      <c r="O355">
        <f>IF($D355="","",IFERROR(VLOOKUP($B355,Kraftvärmeprod!$B$1:$BX$550,MATCH(O$2,Kraftvärmeprod!$B$1:$VX$1,0),FALSE)/1,0)-IFERROR(VLOOKUP($B355,'Slutlig allokering kvv'!$B$2:$BX$550,MATCH(O$2,'Slutlig allokering kvv'!$B$1:$BX$1,0),FALSE)/1,0))</f>
        <v>0</v>
      </c>
      <c r="P355">
        <f>IF($D355="","",IFERROR(VLOOKUP($B355,Kraftvärmeprod!$B$1:$BX$550,MATCH(P$2,Kraftvärmeprod!$B$1:$VX$1,0),FALSE)/1,0)-IFERROR(VLOOKUP($B355,'Slutlig allokering kvv'!$B$2:$BX$550,MATCH(P$2,'Slutlig allokering kvv'!$B$1:$BX$1,0),FALSE)/1,0))</f>
        <v>0</v>
      </c>
      <c r="Q355">
        <f>IF($D355="","",IFERROR(VLOOKUP($B355,Kraftvärmeprod!$B$1:$BX$550,MATCH(Q$2,Kraftvärmeprod!$B$1:$VX$1,0),FALSE)/1,0)-IFERROR(VLOOKUP($B355,'Slutlig allokering kvv'!$B$2:$BX$550,MATCH(Q$2,'Slutlig allokering kvv'!$B$1:$BX$1,0),FALSE)/1,0))</f>
        <v>0</v>
      </c>
      <c r="R355">
        <f>IF($D355="","",IFERROR(VLOOKUP($B355,Kraftvärmeprod!$B$1:$BX$550,MATCH(R$2,Kraftvärmeprod!$B$1:$VX$1,0),FALSE)/1,0)-IFERROR(VLOOKUP($B355,'Slutlig allokering kvv'!$B$2:$BX$550,MATCH(R$2,'Slutlig allokering kvv'!$B$1:$BX$1,0),FALSE)/1,0))</f>
        <v>0</v>
      </c>
      <c r="S355">
        <f>IF($D355="","",IFERROR(VLOOKUP($B355,Kraftvärmeprod!$B$1:$BX$550,MATCH(S$2,Kraftvärmeprod!$B$1:$VX$1,0),FALSE)/1,0)-IFERROR(VLOOKUP($B355,'Slutlig allokering kvv'!$B$2:$BX$550,MATCH(S$2,'Slutlig allokering kvv'!$B$1:$BX$1,0),FALSE)/1,0))</f>
        <v>0</v>
      </c>
      <c r="T355">
        <f>IF($D355="","",IFERROR(VLOOKUP($B355,Kraftvärmeprod!$B$1:$BX$550,MATCH(T$2,Kraftvärmeprod!$B$1:$VX$1,0),FALSE)/1,0)-IFERROR(VLOOKUP($B355,'Slutlig allokering kvv'!$B$2:$BX$550,MATCH(T$2,'Slutlig allokering kvv'!$B$1:$BX$1,0),FALSE)/1,0))</f>
        <v>0</v>
      </c>
      <c r="U355">
        <f>IF($D355="","",IFERROR(VLOOKUP($B355,Kraftvärmeprod!$B$1:$BX$550,MATCH(U$2,Kraftvärmeprod!$B$1:$VX$1,0),FALSE)/1,0)-IFERROR(VLOOKUP($B355,'Slutlig allokering kvv'!$B$2:$BX$550,MATCH(U$2,'Slutlig allokering kvv'!$B$1:$BX$1,0),FALSE)/1,0))</f>
        <v>0</v>
      </c>
      <c r="V355">
        <f>IF($D355="","",IFERROR(VLOOKUP($B355,Kraftvärmeprod!$B$1:$BX$550,MATCH(V$2,Kraftvärmeprod!$B$1:$VX$1,0),FALSE)/1,0)-IFERROR(VLOOKUP($B355,'Slutlig allokering kvv'!$B$2:$BX$550,MATCH(V$2,'Slutlig allokering kvv'!$B$1:$BX$1,0),FALSE)/1,0))</f>
        <v>16.829999999999998</v>
      </c>
      <c r="W355">
        <f>IF($D355="","",IFERROR(VLOOKUP($B355,Kraftvärmeprod!$B$1:$BX$550,MATCH(W$2,Kraftvärmeprod!$B$1:$VX$1,0),FALSE)/1,0)-IFERROR(VLOOKUP($B355,'Slutlig allokering kvv'!$B$2:$BX$550,MATCH(W$2,'Slutlig allokering kvv'!$B$1:$BX$1,0),FALSE)/1,0))</f>
        <v>0</v>
      </c>
      <c r="X355">
        <f>IF($D355="","",IFERROR(VLOOKUP($B355,Kraftvärmeprod!$B$1:$BX$550,MATCH(X$2,Kraftvärmeprod!$B$1:$VX$1,0),FALSE)/1,0)-IFERROR(VLOOKUP($B355,'Slutlig allokering kvv'!$B$2:$BX$550,MATCH(X$2,'Slutlig allokering kvv'!$B$1:$BX$1,0),FALSE)/1,0))</f>
        <v>0</v>
      </c>
      <c r="Y355">
        <f>IF($D355="","",IFERROR(VLOOKUP($B355,Kraftvärmeprod!$B$1:$BX$550,MATCH(Y$2,Kraftvärmeprod!$B$1:$VX$1,0),FALSE)/1,0)-IFERROR(VLOOKUP($B355,'Slutlig allokering kvv'!$B$2:$BX$550,MATCH(Y$2,'Slutlig allokering kvv'!$B$1:$BX$1,0),FALSE)/1,0))</f>
        <v>0</v>
      </c>
      <c r="Z355">
        <f>IF($D355="","",IFERROR(VLOOKUP($B355,Kraftvärmeprod!$B$1:$BX$550,MATCH(Z$2,Kraftvärmeprod!$B$1:$VX$1,0),FALSE)/1,0)-IFERROR(VLOOKUP($B355,'Slutlig allokering kvv'!$B$2:$BX$550,MATCH(Z$2,'Slutlig allokering kvv'!$B$1:$BX$1,0),FALSE)/1,0))</f>
        <v>0</v>
      </c>
      <c r="AA355">
        <f>IF($D355="","",IFERROR(VLOOKUP($B355,Kraftvärmeprod!$B$1:$BX$550,MATCH(AA$2,Kraftvärmeprod!$B$1:$VX$1,0),FALSE)/1,0)-IFERROR(VLOOKUP($B355,'Slutlig allokering kvv'!$B$2:$BX$550,MATCH(AA$2,'Slutlig allokering kvv'!$B$1:$BX$1,0),FALSE)/1,0))</f>
        <v>0</v>
      </c>
      <c r="AB355">
        <f>IF($D355="","",IFERROR(VLOOKUP($B355,Kraftvärmeprod!$B$1:$BX$550,MATCH(AB$2,Kraftvärmeprod!$B$1:$VX$1,0),FALSE)/1,0)-IFERROR(VLOOKUP($B355,'Slutlig allokering kvv'!$B$2:$BX$550,MATCH(AB$2,'Slutlig allokering kvv'!$B$1:$BX$1,0),FALSE)/1,0))</f>
        <v>0</v>
      </c>
      <c r="AC355">
        <f>IF($D355="","",IFERROR(VLOOKUP($B355,Kraftvärmeprod!$B$1:$BX$550,MATCH(AC$2,Kraftvärmeprod!$B$1:$VX$1,0),FALSE)/1,0)-IFERROR(VLOOKUP($B355,'Slutlig allokering kvv'!$B$2:$BX$550,MATCH(AC$2,'Slutlig allokering kvv'!$B$1:$BX$1,0),FALSE)/1,0))</f>
        <v>0</v>
      </c>
      <c r="AD355">
        <f>IF($D355="","",IFERROR(VLOOKUP($B355,Kraftvärmeprod!$B$1:$BX$550,MATCH(AD$2,Kraftvärmeprod!$B$1:$VX$1,0),FALSE)/1,0)-IFERROR(VLOOKUP($B355,'Slutlig allokering kvv'!$B$2:$BX$550,MATCH(AD$2,'Slutlig allokering kvv'!$B$1:$BX$1,0),FALSE)/1,0))</f>
        <v>0</v>
      </c>
      <c r="AE355">
        <f>IF($D355="","",IFERROR(VLOOKUP($B355,Miljö!$B$1:$E$550,MATCH("Hjälpel kraftvärme (GWh)",Miljö!$B$1:$E$1,0),FALSE)/1,0)-IFERROR(VLOOKUP($B355,'Slutlig allokering kvv'!$B$2:$BX$549,MATCH(AE$2,'Slutlig allokering kvv'!$B$1:$BX$1,0),FALSE)/1,0))</f>
        <v>0.12786699999999995</v>
      </c>
      <c r="AI355" s="274">
        <f t="shared" si="20"/>
        <v>16.85155</v>
      </c>
      <c r="AK355">
        <f>IFERROR(VLOOKUP($B355,'Slutlig allokering kvv'!$B$2:$AX$549,MATCH("Summa slutlig allokerad tillförd energi (utan hjälpel och rökgaskondensering):",'Slutlig allokering kvv'!$B$1:$AX$1,0),FALSE)/1,"")</f>
        <v>108.34845000000001</v>
      </c>
      <c r="AM355" s="275">
        <f>IFERROR(1-VLOOKUP($B355,'Slutlig allokering kvv'!$B$2:$AX$549,MATCH("Andel av bränsle i kvv som allokerats till värme, exklusive rökgaskondensering och hjälpel",'Slutlig allokering kvv'!$B$1:$AX$1,0),FALSE),"")</f>
        <v>0.13459704472843437</v>
      </c>
      <c r="AO355" s="115">
        <f t="shared" si="21"/>
        <v>0.13459704472843448</v>
      </c>
      <c r="AP355" s="276">
        <f t="shared" si="22"/>
        <v>-1.1102230246251565E-16</v>
      </c>
      <c r="AR355" s="115">
        <f t="shared" si="23"/>
        <v>0.47115869761606072</v>
      </c>
    </row>
    <row r="356" spans="1:44">
      <c r="A356" t="s">
        <v>556</v>
      </c>
      <c r="B356" t="s">
        <v>559</v>
      </c>
      <c r="C356">
        <f>IFERROR(VLOOKUP($B356,Kraftvärmeprod!$B$1:$AH$479,MATCH(C$2,Kraftvärmeprod!$B$1:$AG$1,0),FALSE)/1,"")</f>
        <v>15.593999999999999</v>
      </c>
      <c r="D356">
        <f>IFERROR(VLOOKUP($B356,Kraftvärmeprod!$B$1:$AH$479,MATCH(D$2,Kraftvärmeprod!$B$1:$AG$1,0),FALSE)/1,"")</f>
        <v>0.219</v>
      </c>
      <c r="F356">
        <f>IF($D356="","",IFERROR(VLOOKUP($B356,Kraftvärmeprod!$B$1:$BX$550,MATCH(F$2,Kraftvärmeprod!$B$1:$VX$1,0),FALSE)/1,0)-IFERROR(VLOOKUP($B356,'Slutlig allokering kvv'!$B$2:$BX$550,MATCH(F$2,'Slutlig allokering kvv'!$B$1:$BX$1,0),FALSE)/1,0))</f>
        <v>0</v>
      </c>
      <c r="G356">
        <f>IF($D356="","",IFERROR(VLOOKUP($B356,Kraftvärmeprod!$B$1:$BX$550,MATCH(G$2,Kraftvärmeprod!$B$1:$VX$1,0),FALSE)/1,0)-IFERROR(VLOOKUP($B356,'Slutlig allokering kvv'!$B$2:$BX$550,MATCH(G$2,'Slutlig allokering kvv'!$B$1:$BX$1,0),FALSE)/1,0))</f>
        <v>0</v>
      </c>
      <c r="H356">
        <f>IF($D356="","",IFERROR(VLOOKUP($B356,Kraftvärmeprod!$B$1:$BX$550,MATCH(H$2,Kraftvärmeprod!$B$1:$VX$1,0),FALSE)/1,0)-IFERROR(VLOOKUP($B356,'Slutlig allokering kvv'!$B$2:$BX$550,MATCH(H$2,'Slutlig allokering kvv'!$B$1:$BX$1,0),FALSE)/1,0))</f>
        <v>0</v>
      </c>
      <c r="I356">
        <f>IF($D356="","",IFERROR(VLOOKUP($B356,Kraftvärmeprod!$B$1:$BX$550,MATCH(I$2,Kraftvärmeprod!$B$1:$VX$1,0),FALSE)/1,0)-IFERROR(VLOOKUP($B356,'Slutlig allokering kvv'!$B$2:$BX$550,MATCH(I$2,'Slutlig allokering kvv'!$B$1:$BX$1,0),FALSE)/1,0))</f>
        <v>0</v>
      </c>
      <c r="J356">
        <f>IF($D356="","",IFERROR(VLOOKUP($B356,Kraftvärmeprod!$B$1:$BX$550,MATCH(J$2,Kraftvärmeprod!$B$1:$VX$1,0),FALSE)/1,0)-IFERROR(VLOOKUP($B356,'Slutlig allokering kvv'!$B$2:$BX$550,MATCH(J$2,'Slutlig allokering kvv'!$B$1:$BX$1,0),FALSE)/1,0))</f>
        <v>0</v>
      </c>
      <c r="K356">
        <f>IF($D356="","",IFERROR(VLOOKUP($B356,Kraftvärmeprod!$B$1:$BX$550,MATCH(K$2,Kraftvärmeprod!$B$1:$VX$1,0),FALSE)/1,0)-IFERROR(VLOOKUP($B356,'Slutlig allokering kvv'!$B$2:$BX$550,MATCH(K$2,'Slutlig allokering kvv'!$B$1:$BX$1,0),FALSE)/1,0))</f>
        <v>0</v>
      </c>
      <c r="L356">
        <f>IF($D356="","",IFERROR(VLOOKUP($B356,Kraftvärmeprod!$B$1:$BX$550,MATCH(L$2,Kraftvärmeprod!$B$1:$VX$1,0),FALSE)/1,0)-IFERROR(VLOOKUP($B356,'Slutlig allokering kvv'!$B$2:$BX$550,MATCH(L$2,'Slutlig allokering kvv'!$B$1:$BX$1,0),FALSE)/1,0))</f>
        <v>0</v>
      </c>
      <c r="M356">
        <f>IF($D356="","",IFERROR(VLOOKUP($B356,Kraftvärmeprod!$B$1:$BX$550,MATCH(M$2,Kraftvärmeprod!$B$1:$VX$1,0),FALSE)/1,0)-IFERROR(VLOOKUP($B356,'Slutlig allokering kvv'!$B$2:$BX$550,MATCH(M$2,'Slutlig allokering kvv'!$B$1:$BX$1,0),FALSE)/1,0))</f>
        <v>0</v>
      </c>
      <c r="N356">
        <f>IF($D356="","",IFERROR(VLOOKUP($B356,Kraftvärmeprod!$B$1:$BX$550,MATCH(N$2,Kraftvärmeprod!$B$1:$VX$1,0),FALSE)/1,0)-IFERROR(VLOOKUP($B356,'Slutlig allokering kvv'!$B$2:$BX$550,MATCH(N$2,'Slutlig allokering kvv'!$B$1:$BX$1,0),FALSE)/1,0))</f>
        <v>0</v>
      </c>
      <c r="O356">
        <f>IF($D356="","",IFERROR(VLOOKUP($B356,Kraftvärmeprod!$B$1:$BX$550,MATCH(O$2,Kraftvärmeprod!$B$1:$VX$1,0),FALSE)/1,0)-IFERROR(VLOOKUP($B356,'Slutlig allokering kvv'!$B$2:$BX$550,MATCH(O$2,'Slutlig allokering kvv'!$B$1:$BX$1,0),FALSE)/1,0))</f>
        <v>0.59700000000000131</v>
      </c>
      <c r="P356">
        <f>IF($D356="","",IFERROR(VLOOKUP($B356,Kraftvärmeprod!$B$1:$BX$550,MATCH(P$2,Kraftvärmeprod!$B$1:$VX$1,0),FALSE)/1,0)-IFERROR(VLOOKUP($B356,'Slutlig allokering kvv'!$B$2:$BX$550,MATCH(P$2,'Slutlig allokering kvv'!$B$1:$BX$1,0),FALSE)/1,0))</f>
        <v>0</v>
      </c>
      <c r="Q356">
        <f>IF($D356="","",IFERROR(VLOOKUP($B356,Kraftvärmeprod!$B$1:$BX$550,MATCH(Q$2,Kraftvärmeprod!$B$1:$VX$1,0),FALSE)/1,0)-IFERROR(VLOOKUP($B356,'Slutlig allokering kvv'!$B$2:$BX$550,MATCH(Q$2,'Slutlig allokering kvv'!$B$1:$BX$1,0),FALSE)/1,0))</f>
        <v>0</v>
      </c>
      <c r="R356">
        <f>IF($D356="","",IFERROR(VLOOKUP($B356,Kraftvärmeprod!$B$1:$BX$550,MATCH(R$2,Kraftvärmeprod!$B$1:$VX$1,0),FALSE)/1,0)-IFERROR(VLOOKUP($B356,'Slutlig allokering kvv'!$B$2:$BX$550,MATCH(R$2,'Slutlig allokering kvv'!$B$1:$BX$1,0),FALSE)/1,0))</f>
        <v>0</v>
      </c>
      <c r="S356">
        <f>IF($D356="","",IFERROR(VLOOKUP($B356,Kraftvärmeprod!$B$1:$BX$550,MATCH(S$2,Kraftvärmeprod!$B$1:$VX$1,0),FALSE)/1,0)-IFERROR(VLOOKUP($B356,'Slutlig allokering kvv'!$B$2:$BX$550,MATCH(S$2,'Slutlig allokering kvv'!$B$1:$BX$1,0),FALSE)/1,0))</f>
        <v>0</v>
      </c>
      <c r="T356">
        <f>IF($D356="","",IFERROR(VLOOKUP($B356,Kraftvärmeprod!$B$1:$BX$550,MATCH(T$2,Kraftvärmeprod!$B$1:$VX$1,0),FALSE)/1,0)-IFERROR(VLOOKUP($B356,'Slutlig allokering kvv'!$B$2:$BX$550,MATCH(T$2,'Slutlig allokering kvv'!$B$1:$BX$1,0),FALSE)/1,0))</f>
        <v>0</v>
      </c>
      <c r="U356">
        <f>IF($D356="","",IFERROR(VLOOKUP($B356,Kraftvärmeprod!$B$1:$BX$550,MATCH(U$2,Kraftvärmeprod!$B$1:$VX$1,0),FALSE)/1,0)-IFERROR(VLOOKUP($B356,'Slutlig allokering kvv'!$B$2:$BX$550,MATCH(U$2,'Slutlig allokering kvv'!$B$1:$BX$1,0),FALSE)/1,0))</f>
        <v>0</v>
      </c>
      <c r="V356">
        <f>IF($D356="","",IFERROR(VLOOKUP($B356,Kraftvärmeprod!$B$1:$BX$550,MATCH(V$2,Kraftvärmeprod!$B$1:$VX$1,0),FALSE)/1,0)-IFERROR(VLOOKUP($B356,'Slutlig allokering kvv'!$B$2:$BX$550,MATCH(V$2,'Slutlig allokering kvv'!$B$1:$BX$1,0),FALSE)/1,0))</f>
        <v>0</v>
      </c>
      <c r="W356">
        <f>IF($D356="","",IFERROR(VLOOKUP($B356,Kraftvärmeprod!$B$1:$BX$550,MATCH(W$2,Kraftvärmeprod!$B$1:$VX$1,0),FALSE)/1,0)-IFERROR(VLOOKUP($B356,'Slutlig allokering kvv'!$B$2:$BX$550,MATCH(W$2,'Slutlig allokering kvv'!$B$1:$BX$1,0),FALSE)/1,0))</f>
        <v>0</v>
      </c>
      <c r="X356">
        <f>IF($D356="","",IFERROR(VLOOKUP($B356,Kraftvärmeprod!$B$1:$BX$550,MATCH(X$2,Kraftvärmeprod!$B$1:$VX$1,0),FALSE)/1,0)-IFERROR(VLOOKUP($B356,'Slutlig allokering kvv'!$B$2:$BX$550,MATCH(X$2,'Slutlig allokering kvv'!$B$1:$BX$1,0),FALSE)/1,0))</f>
        <v>0</v>
      </c>
      <c r="Y356">
        <f>IF($D356="","",IFERROR(VLOOKUP($B356,Kraftvärmeprod!$B$1:$BX$550,MATCH(Y$2,Kraftvärmeprod!$B$1:$VX$1,0),FALSE)/1,0)-IFERROR(VLOOKUP($B356,'Slutlig allokering kvv'!$B$2:$BX$550,MATCH(Y$2,'Slutlig allokering kvv'!$B$1:$BX$1,0),FALSE)/1,0))</f>
        <v>0</v>
      </c>
      <c r="Z356">
        <f>IF($D356="","",IFERROR(VLOOKUP($B356,Kraftvärmeprod!$B$1:$BX$550,MATCH(Z$2,Kraftvärmeprod!$B$1:$VX$1,0),FALSE)/1,0)-IFERROR(VLOOKUP($B356,'Slutlig allokering kvv'!$B$2:$BX$550,MATCH(Z$2,'Slutlig allokering kvv'!$B$1:$BX$1,0),FALSE)/1,0))</f>
        <v>0</v>
      </c>
      <c r="AA356">
        <f>IF($D356="","",IFERROR(VLOOKUP($B356,Kraftvärmeprod!$B$1:$BX$550,MATCH(AA$2,Kraftvärmeprod!$B$1:$VX$1,0),FALSE)/1,0)-IFERROR(VLOOKUP($B356,'Slutlig allokering kvv'!$B$2:$BX$550,MATCH(AA$2,'Slutlig allokering kvv'!$B$1:$BX$1,0),FALSE)/1,0))</f>
        <v>0</v>
      </c>
      <c r="AB356">
        <f>IF($D356="","",IFERROR(VLOOKUP($B356,Kraftvärmeprod!$B$1:$BX$550,MATCH(AB$2,Kraftvärmeprod!$B$1:$VX$1,0),FALSE)/1,0)-IFERROR(VLOOKUP($B356,'Slutlig allokering kvv'!$B$2:$BX$550,MATCH(AB$2,'Slutlig allokering kvv'!$B$1:$BX$1,0),FALSE)/1,0))</f>
        <v>0</v>
      </c>
      <c r="AC356">
        <f>IF($D356="","",IFERROR(VLOOKUP($B356,Kraftvärmeprod!$B$1:$BX$550,MATCH(AC$2,Kraftvärmeprod!$B$1:$VX$1,0),FALSE)/1,0)-IFERROR(VLOOKUP($B356,'Slutlig allokering kvv'!$B$2:$BX$550,MATCH(AC$2,'Slutlig allokering kvv'!$B$1:$BX$1,0),FALSE)/1,0))</f>
        <v>0</v>
      </c>
      <c r="AD356">
        <f>IF($D356="","",IFERROR(VLOOKUP($B356,Kraftvärmeprod!$B$1:$BX$550,MATCH(AD$2,Kraftvärmeprod!$B$1:$VX$1,0),FALSE)/1,0)-IFERROR(VLOOKUP($B356,'Slutlig allokering kvv'!$B$2:$BX$550,MATCH(AD$2,'Slutlig allokering kvv'!$B$1:$BX$1,0),FALSE)/1,0))</f>
        <v>0</v>
      </c>
      <c r="AE356">
        <f>IF($D356="","",IFERROR(VLOOKUP($B356,Miljö!$B$1:$E$550,MATCH("Hjälpel kraftvärme (GWh)",Miljö!$B$1:$E$1,0),FALSE)/1,0)-IFERROR(VLOOKUP($B356,'Slutlig allokering kvv'!$B$2:$BX$549,MATCH(AE$2,'Slutlig allokering kvv'!$B$1:$BX$1,0),FALSE)/1,0))</f>
        <v>1.4827999999999994E-3</v>
      </c>
      <c r="AI356" s="274">
        <f t="shared" si="20"/>
        <v>0.59700000000000131</v>
      </c>
      <c r="AK356">
        <f>IFERROR(VLOOKUP($B356,'Slutlig allokering kvv'!$B$2:$AX$549,MATCH("Summa slutlig allokerad tillförd energi (utan hjälpel och rökgaskondensering):",'Slutlig allokering kvv'!$B$1:$AX$1,0),FALSE)/1,"")</f>
        <v>16.312999999999999</v>
      </c>
      <c r="AM356" s="275">
        <f>IFERROR(1-VLOOKUP($B356,'Slutlig allokering kvv'!$B$2:$AX$549,MATCH("Andel av bränsle i kvv som allokerats till värme, exklusive rökgaskondensering och hjälpel",'Slutlig allokering kvv'!$B$1:$AX$1,0),FALSE),"")</f>
        <v>3.5304553518628157E-2</v>
      </c>
      <c r="AO356" s="115">
        <f t="shared" si="21"/>
        <v>3.5304553518628108E-2</v>
      </c>
      <c r="AP356" s="276">
        <f t="shared" si="22"/>
        <v>4.8572257327350599E-17</v>
      </c>
      <c r="AR356" s="115">
        <f t="shared" si="23"/>
        <v>0.36592530311647975</v>
      </c>
    </row>
    <row r="357" spans="1:44">
      <c r="A357" t="s">
        <v>560</v>
      </c>
      <c r="B357" t="s">
        <v>561</v>
      </c>
      <c r="C357" t="str">
        <f>IFERROR(VLOOKUP($B357,Kraftvärmeprod!$B$1:$AH$479,MATCH(C$2,Kraftvärmeprod!$B$1:$AG$1,0),FALSE)/1,"")</f>
        <v/>
      </c>
      <c r="D357" t="str">
        <f>IFERROR(VLOOKUP($B357,Kraftvärmeprod!$B$1:$AH$479,MATCH(D$2,Kraftvärmeprod!$B$1:$AG$1,0),FALSE)/1,"")</f>
        <v/>
      </c>
      <c r="F357" t="str">
        <f>IF($D357="","",IFERROR(VLOOKUP($B357,Kraftvärmeprod!$B$1:$BX$550,MATCH(F$2,Kraftvärmeprod!$B$1:$VX$1,0),FALSE)/1,0)-IFERROR(VLOOKUP($B357,'Slutlig allokering kvv'!$B$2:$BX$550,MATCH(F$2,'Slutlig allokering kvv'!$B$1:$BX$1,0),FALSE)/1,0))</f>
        <v/>
      </c>
      <c r="G357" t="str">
        <f>IF($D357="","",IFERROR(VLOOKUP($B357,Kraftvärmeprod!$B$1:$BX$550,MATCH(G$2,Kraftvärmeprod!$B$1:$VX$1,0),FALSE)/1,0)-IFERROR(VLOOKUP($B357,'Slutlig allokering kvv'!$B$2:$BX$550,MATCH(G$2,'Slutlig allokering kvv'!$B$1:$BX$1,0),FALSE)/1,0))</f>
        <v/>
      </c>
      <c r="H357" t="str">
        <f>IF($D357="","",IFERROR(VLOOKUP($B357,Kraftvärmeprod!$B$1:$BX$550,MATCH(H$2,Kraftvärmeprod!$B$1:$VX$1,0),FALSE)/1,0)-IFERROR(VLOOKUP($B357,'Slutlig allokering kvv'!$B$2:$BX$550,MATCH(H$2,'Slutlig allokering kvv'!$B$1:$BX$1,0),FALSE)/1,0))</f>
        <v/>
      </c>
      <c r="I357" t="str">
        <f>IF($D357="","",IFERROR(VLOOKUP($B357,Kraftvärmeprod!$B$1:$BX$550,MATCH(I$2,Kraftvärmeprod!$B$1:$VX$1,0),FALSE)/1,0)-IFERROR(VLOOKUP($B357,'Slutlig allokering kvv'!$B$2:$BX$550,MATCH(I$2,'Slutlig allokering kvv'!$B$1:$BX$1,0),FALSE)/1,0))</f>
        <v/>
      </c>
      <c r="J357" t="str">
        <f>IF($D357="","",IFERROR(VLOOKUP($B357,Kraftvärmeprod!$B$1:$BX$550,MATCH(J$2,Kraftvärmeprod!$B$1:$VX$1,0),FALSE)/1,0)-IFERROR(VLOOKUP($B357,'Slutlig allokering kvv'!$B$2:$BX$550,MATCH(J$2,'Slutlig allokering kvv'!$B$1:$BX$1,0),FALSE)/1,0))</f>
        <v/>
      </c>
      <c r="K357" t="str">
        <f>IF($D357="","",IFERROR(VLOOKUP($B357,Kraftvärmeprod!$B$1:$BX$550,MATCH(K$2,Kraftvärmeprod!$B$1:$VX$1,0),FALSE)/1,0)-IFERROR(VLOOKUP($B357,'Slutlig allokering kvv'!$B$2:$BX$550,MATCH(K$2,'Slutlig allokering kvv'!$B$1:$BX$1,0),FALSE)/1,0))</f>
        <v/>
      </c>
      <c r="L357" t="str">
        <f>IF($D357="","",IFERROR(VLOOKUP($B357,Kraftvärmeprod!$B$1:$BX$550,MATCH(L$2,Kraftvärmeprod!$B$1:$VX$1,0),FALSE)/1,0)-IFERROR(VLOOKUP($B357,'Slutlig allokering kvv'!$B$2:$BX$550,MATCH(L$2,'Slutlig allokering kvv'!$B$1:$BX$1,0),FALSE)/1,0))</f>
        <v/>
      </c>
      <c r="M357" t="str">
        <f>IF($D357="","",IFERROR(VLOOKUP($B357,Kraftvärmeprod!$B$1:$BX$550,MATCH(M$2,Kraftvärmeprod!$B$1:$VX$1,0),FALSE)/1,0)-IFERROR(VLOOKUP($B357,'Slutlig allokering kvv'!$B$2:$BX$550,MATCH(M$2,'Slutlig allokering kvv'!$B$1:$BX$1,0),FALSE)/1,0))</f>
        <v/>
      </c>
      <c r="N357" t="str">
        <f>IF($D357="","",IFERROR(VLOOKUP($B357,Kraftvärmeprod!$B$1:$BX$550,MATCH(N$2,Kraftvärmeprod!$B$1:$VX$1,0),FALSE)/1,0)-IFERROR(VLOOKUP($B357,'Slutlig allokering kvv'!$B$2:$BX$550,MATCH(N$2,'Slutlig allokering kvv'!$B$1:$BX$1,0),FALSE)/1,0))</f>
        <v/>
      </c>
      <c r="O357" t="str">
        <f>IF($D357="","",IFERROR(VLOOKUP($B357,Kraftvärmeprod!$B$1:$BX$550,MATCH(O$2,Kraftvärmeprod!$B$1:$VX$1,0),FALSE)/1,0)-IFERROR(VLOOKUP($B357,'Slutlig allokering kvv'!$B$2:$BX$550,MATCH(O$2,'Slutlig allokering kvv'!$B$1:$BX$1,0),FALSE)/1,0))</f>
        <v/>
      </c>
      <c r="P357" t="str">
        <f>IF($D357="","",IFERROR(VLOOKUP($B357,Kraftvärmeprod!$B$1:$BX$550,MATCH(P$2,Kraftvärmeprod!$B$1:$VX$1,0),FALSE)/1,0)-IFERROR(VLOOKUP($B357,'Slutlig allokering kvv'!$B$2:$BX$550,MATCH(P$2,'Slutlig allokering kvv'!$B$1:$BX$1,0),FALSE)/1,0))</f>
        <v/>
      </c>
      <c r="Q357" t="str">
        <f>IF($D357="","",IFERROR(VLOOKUP($B357,Kraftvärmeprod!$B$1:$BX$550,MATCH(Q$2,Kraftvärmeprod!$B$1:$VX$1,0),FALSE)/1,0)-IFERROR(VLOOKUP($B357,'Slutlig allokering kvv'!$B$2:$BX$550,MATCH(Q$2,'Slutlig allokering kvv'!$B$1:$BX$1,0),FALSE)/1,0))</f>
        <v/>
      </c>
      <c r="R357" t="str">
        <f>IF($D357="","",IFERROR(VLOOKUP($B357,Kraftvärmeprod!$B$1:$BX$550,MATCH(R$2,Kraftvärmeprod!$B$1:$VX$1,0),FALSE)/1,0)-IFERROR(VLOOKUP($B357,'Slutlig allokering kvv'!$B$2:$BX$550,MATCH(R$2,'Slutlig allokering kvv'!$B$1:$BX$1,0),FALSE)/1,0))</f>
        <v/>
      </c>
      <c r="S357" t="str">
        <f>IF($D357="","",IFERROR(VLOOKUP($B357,Kraftvärmeprod!$B$1:$BX$550,MATCH(S$2,Kraftvärmeprod!$B$1:$VX$1,0),FALSE)/1,0)-IFERROR(VLOOKUP($B357,'Slutlig allokering kvv'!$B$2:$BX$550,MATCH(S$2,'Slutlig allokering kvv'!$B$1:$BX$1,0),FALSE)/1,0))</f>
        <v/>
      </c>
      <c r="T357" t="str">
        <f>IF($D357="","",IFERROR(VLOOKUP($B357,Kraftvärmeprod!$B$1:$BX$550,MATCH(T$2,Kraftvärmeprod!$B$1:$VX$1,0),FALSE)/1,0)-IFERROR(VLOOKUP($B357,'Slutlig allokering kvv'!$B$2:$BX$550,MATCH(T$2,'Slutlig allokering kvv'!$B$1:$BX$1,0),FALSE)/1,0))</f>
        <v/>
      </c>
      <c r="U357" t="str">
        <f>IF($D357="","",IFERROR(VLOOKUP($B357,Kraftvärmeprod!$B$1:$BX$550,MATCH(U$2,Kraftvärmeprod!$B$1:$VX$1,0),FALSE)/1,0)-IFERROR(VLOOKUP($B357,'Slutlig allokering kvv'!$B$2:$BX$550,MATCH(U$2,'Slutlig allokering kvv'!$B$1:$BX$1,0),FALSE)/1,0))</f>
        <v/>
      </c>
      <c r="V357" t="str">
        <f>IF($D357="","",IFERROR(VLOOKUP($B357,Kraftvärmeprod!$B$1:$BX$550,MATCH(V$2,Kraftvärmeprod!$B$1:$VX$1,0),FALSE)/1,0)-IFERROR(VLOOKUP($B357,'Slutlig allokering kvv'!$B$2:$BX$550,MATCH(V$2,'Slutlig allokering kvv'!$B$1:$BX$1,0),FALSE)/1,0))</f>
        <v/>
      </c>
      <c r="W357" t="str">
        <f>IF($D357="","",IFERROR(VLOOKUP($B357,Kraftvärmeprod!$B$1:$BX$550,MATCH(W$2,Kraftvärmeprod!$B$1:$VX$1,0),FALSE)/1,0)-IFERROR(VLOOKUP($B357,'Slutlig allokering kvv'!$B$2:$BX$550,MATCH(W$2,'Slutlig allokering kvv'!$B$1:$BX$1,0),FALSE)/1,0))</f>
        <v/>
      </c>
      <c r="X357" t="str">
        <f>IF($D357="","",IFERROR(VLOOKUP($B357,Kraftvärmeprod!$B$1:$BX$550,MATCH(X$2,Kraftvärmeprod!$B$1:$VX$1,0),FALSE)/1,0)-IFERROR(VLOOKUP($B357,'Slutlig allokering kvv'!$B$2:$BX$550,MATCH(X$2,'Slutlig allokering kvv'!$B$1:$BX$1,0),FALSE)/1,0))</f>
        <v/>
      </c>
      <c r="Y357" t="str">
        <f>IF($D357="","",IFERROR(VLOOKUP($B357,Kraftvärmeprod!$B$1:$BX$550,MATCH(Y$2,Kraftvärmeprod!$B$1:$VX$1,0),FALSE)/1,0)-IFERROR(VLOOKUP($B357,'Slutlig allokering kvv'!$B$2:$BX$550,MATCH(Y$2,'Slutlig allokering kvv'!$B$1:$BX$1,0),FALSE)/1,0))</f>
        <v/>
      </c>
      <c r="Z357" t="str">
        <f>IF($D357="","",IFERROR(VLOOKUP($B357,Kraftvärmeprod!$B$1:$BX$550,MATCH(Z$2,Kraftvärmeprod!$B$1:$VX$1,0),FALSE)/1,0)-IFERROR(VLOOKUP($B357,'Slutlig allokering kvv'!$B$2:$BX$550,MATCH(Z$2,'Slutlig allokering kvv'!$B$1:$BX$1,0),FALSE)/1,0))</f>
        <v/>
      </c>
      <c r="AA357" t="str">
        <f>IF($D357="","",IFERROR(VLOOKUP($B357,Kraftvärmeprod!$B$1:$BX$550,MATCH(AA$2,Kraftvärmeprod!$B$1:$VX$1,0),FALSE)/1,0)-IFERROR(VLOOKUP($B357,'Slutlig allokering kvv'!$B$2:$BX$550,MATCH(AA$2,'Slutlig allokering kvv'!$B$1:$BX$1,0),FALSE)/1,0))</f>
        <v/>
      </c>
      <c r="AB357" t="str">
        <f>IF($D357="","",IFERROR(VLOOKUP($B357,Kraftvärmeprod!$B$1:$BX$550,MATCH(AB$2,Kraftvärmeprod!$B$1:$VX$1,0),FALSE)/1,0)-IFERROR(VLOOKUP($B357,'Slutlig allokering kvv'!$B$2:$BX$550,MATCH(AB$2,'Slutlig allokering kvv'!$B$1:$BX$1,0),FALSE)/1,0))</f>
        <v/>
      </c>
      <c r="AC357" t="str">
        <f>IF($D357="","",IFERROR(VLOOKUP($B357,Kraftvärmeprod!$B$1:$BX$550,MATCH(AC$2,Kraftvärmeprod!$B$1:$VX$1,0),FALSE)/1,0)-IFERROR(VLOOKUP($B357,'Slutlig allokering kvv'!$B$2:$BX$550,MATCH(AC$2,'Slutlig allokering kvv'!$B$1:$BX$1,0),FALSE)/1,0))</f>
        <v/>
      </c>
      <c r="AD357" t="str">
        <f>IF($D357="","",IFERROR(VLOOKUP($B357,Kraftvärmeprod!$B$1:$BX$550,MATCH(AD$2,Kraftvärmeprod!$B$1:$VX$1,0),FALSE)/1,0)-IFERROR(VLOOKUP($B357,'Slutlig allokering kvv'!$B$2:$BX$550,MATCH(AD$2,'Slutlig allokering kvv'!$B$1:$BX$1,0),FALSE)/1,0))</f>
        <v/>
      </c>
      <c r="AE357" t="str">
        <f>IF($D357="","",IFERROR(VLOOKUP($B357,Miljö!$B$1:$E$550,MATCH("Hjälpel kraftvärme (GWh)",Miljö!$B$1:$E$1,0),FALSE)/1,0)-IFERROR(VLOOKUP($B357,'Slutlig allokering kvv'!$B$2:$BX$549,MATCH(AE$2,'Slutlig allokering kvv'!$B$1:$BX$1,0),FALSE)/1,0))</f>
        <v/>
      </c>
      <c r="AI357" s="274">
        <f t="shared" si="20"/>
        <v>0</v>
      </c>
      <c r="AK357">
        <f>IFERROR(VLOOKUP($B357,'Slutlig allokering kvv'!$B$2:$AX$549,MATCH("Summa slutlig allokerad tillförd energi (utan hjälpel och rökgaskondensering):",'Slutlig allokering kvv'!$B$1:$AX$1,0),FALSE)/1,"")</f>
        <v>0</v>
      </c>
      <c r="AM357" s="275" t="str">
        <f>IFERROR(1-VLOOKUP($B357,'Slutlig allokering kvv'!$B$2:$AX$549,MATCH("Andel av bränsle i kvv som allokerats till värme, exklusive rökgaskondensering och hjälpel",'Slutlig allokering kvv'!$B$1:$AX$1,0),FALSE),"")</f>
        <v/>
      </c>
      <c r="AO357" s="115" t="str">
        <f t="shared" si="21"/>
        <v/>
      </c>
      <c r="AP357" s="276" t="str">
        <f t="shared" si="22"/>
        <v/>
      </c>
      <c r="AR357" s="115" t="str">
        <f t="shared" si="23"/>
        <v/>
      </c>
    </row>
    <row r="358" spans="1:44">
      <c r="A358" t="s">
        <v>560</v>
      </c>
      <c r="B358" t="s">
        <v>562</v>
      </c>
      <c r="C358" t="str">
        <f>IFERROR(VLOOKUP($B358,Kraftvärmeprod!$B$1:$AH$479,MATCH(C$2,Kraftvärmeprod!$B$1:$AG$1,0),FALSE)/1,"")</f>
        <v/>
      </c>
      <c r="D358" t="str">
        <f>IFERROR(VLOOKUP($B358,Kraftvärmeprod!$B$1:$AH$479,MATCH(D$2,Kraftvärmeprod!$B$1:$AG$1,0),FALSE)/1,"")</f>
        <v/>
      </c>
      <c r="F358" t="str">
        <f>IF($D358="","",IFERROR(VLOOKUP($B358,Kraftvärmeprod!$B$1:$BX$550,MATCH(F$2,Kraftvärmeprod!$B$1:$VX$1,0),FALSE)/1,0)-IFERROR(VLOOKUP($B358,'Slutlig allokering kvv'!$B$2:$BX$550,MATCH(F$2,'Slutlig allokering kvv'!$B$1:$BX$1,0),FALSE)/1,0))</f>
        <v/>
      </c>
      <c r="G358" t="str">
        <f>IF($D358="","",IFERROR(VLOOKUP($B358,Kraftvärmeprod!$B$1:$BX$550,MATCH(G$2,Kraftvärmeprod!$B$1:$VX$1,0),FALSE)/1,0)-IFERROR(VLOOKUP($B358,'Slutlig allokering kvv'!$B$2:$BX$550,MATCH(G$2,'Slutlig allokering kvv'!$B$1:$BX$1,0),FALSE)/1,0))</f>
        <v/>
      </c>
      <c r="H358" t="str">
        <f>IF($D358="","",IFERROR(VLOOKUP($B358,Kraftvärmeprod!$B$1:$BX$550,MATCH(H$2,Kraftvärmeprod!$B$1:$VX$1,0),FALSE)/1,0)-IFERROR(VLOOKUP($B358,'Slutlig allokering kvv'!$B$2:$BX$550,MATCH(H$2,'Slutlig allokering kvv'!$B$1:$BX$1,0),FALSE)/1,0))</f>
        <v/>
      </c>
      <c r="I358" t="str">
        <f>IF($D358="","",IFERROR(VLOOKUP($B358,Kraftvärmeprod!$B$1:$BX$550,MATCH(I$2,Kraftvärmeprod!$B$1:$VX$1,0),FALSE)/1,0)-IFERROR(VLOOKUP($B358,'Slutlig allokering kvv'!$B$2:$BX$550,MATCH(I$2,'Slutlig allokering kvv'!$B$1:$BX$1,0),FALSE)/1,0))</f>
        <v/>
      </c>
      <c r="J358" t="str">
        <f>IF($D358="","",IFERROR(VLOOKUP($B358,Kraftvärmeprod!$B$1:$BX$550,MATCH(J$2,Kraftvärmeprod!$B$1:$VX$1,0),FALSE)/1,0)-IFERROR(VLOOKUP($B358,'Slutlig allokering kvv'!$B$2:$BX$550,MATCH(J$2,'Slutlig allokering kvv'!$B$1:$BX$1,0),FALSE)/1,0))</f>
        <v/>
      </c>
      <c r="K358" t="str">
        <f>IF($D358="","",IFERROR(VLOOKUP($B358,Kraftvärmeprod!$B$1:$BX$550,MATCH(K$2,Kraftvärmeprod!$B$1:$VX$1,0),FALSE)/1,0)-IFERROR(VLOOKUP($B358,'Slutlig allokering kvv'!$B$2:$BX$550,MATCH(K$2,'Slutlig allokering kvv'!$B$1:$BX$1,0),FALSE)/1,0))</f>
        <v/>
      </c>
      <c r="L358" t="str">
        <f>IF($D358="","",IFERROR(VLOOKUP($B358,Kraftvärmeprod!$B$1:$BX$550,MATCH(L$2,Kraftvärmeprod!$B$1:$VX$1,0),FALSE)/1,0)-IFERROR(VLOOKUP($B358,'Slutlig allokering kvv'!$B$2:$BX$550,MATCH(L$2,'Slutlig allokering kvv'!$B$1:$BX$1,0),FALSE)/1,0))</f>
        <v/>
      </c>
      <c r="M358" t="str">
        <f>IF($D358="","",IFERROR(VLOOKUP($B358,Kraftvärmeprod!$B$1:$BX$550,MATCH(M$2,Kraftvärmeprod!$B$1:$VX$1,0),FALSE)/1,0)-IFERROR(VLOOKUP($B358,'Slutlig allokering kvv'!$B$2:$BX$550,MATCH(M$2,'Slutlig allokering kvv'!$B$1:$BX$1,0),FALSE)/1,0))</f>
        <v/>
      </c>
      <c r="N358" t="str">
        <f>IF($D358="","",IFERROR(VLOOKUP($B358,Kraftvärmeprod!$B$1:$BX$550,MATCH(N$2,Kraftvärmeprod!$B$1:$VX$1,0),FALSE)/1,0)-IFERROR(VLOOKUP($B358,'Slutlig allokering kvv'!$B$2:$BX$550,MATCH(N$2,'Slutlig allokering kvv'!$B$1:$BX$1,0),FALSE)/1,0))</f>
        <v/>
      </c>
      <c r="O358" t="str">
        <f>IF($D358="","",IFERROR(VLOOKUP($B358,Kraftvärmeprod!$B$1:$BX$550,MATCH(O$2,Kraftvärmeprod!$B$1:$VX$1,0),FALSE)/1,0)-IFERROR(VLOOKUP($B358,'Slutlig allokering kvv'!$B$2:$BX$550,MATCH(O$2,'Slutlig allokering kvv'!$B$1:$BX$1,0),FALSE)/1,0))</f>
        <v/>
      </c>
      <c r="P358" t="str">
        <f>IF($D358="","",IFERROR(VLOOKUP($B358,Kraftvärmeprod!$B$1:$BX$550,MATCH(P$2,Kraftvärmeprod!$B$1:$VX$1,0),FALSE)/1,0)-IFERROR(VLOOKUP($B358,'Slutlig allokering kvv'!$B$2:$BX$550,MATCH(P$2,'Slutlig allokering kvv'!$B$1:$BX$1,0),FALSE)/1,0))</f>
        <v/>
      </c>
      <c r="Q358" t="str">
        <f>IF($D358="","",IFERROR(VLOOKUP($B358,Kraftvärmeprod!$B$1:$BX$550,MATCH(Q$2,Kraftvärmeprod!$B$1:$VX$1,0),FALSE)/1,0)-IFERROR(VLOOKUP($B358,'Slutlig allokering kvv'!$B$2:$BX$550,MATCH(Q$2,'Slutlig allokering kvv'!$B$1:$BX$1,0),FALSE)/1,0))</f>
        <v/>
      </c>
      <c r="R358" t="str">
        <f>IF($D358="","",IFERROR(VLOOKUP($B358,Kraftvärmeprod!$B$1:$BX$550,MATCH(R$2,Kraftvärmeprod!$B$1:$VX$1,0),FALSE)/1,0)-IFERROR(VLOOKUP($B358,'Slutlig allokering kvv'!$B$2:$BX$550,MATCH(R$2,'Slutlig allokering kvv'!$B$1:$BX$1,0),FALSE)/1,0))</f>
        <v/>
      </c>
      <c r="S358" t="str">
        <f>IF($D358="","",IFERROR(VLOOKUP($B358,Kraftvärmeprod!$B$1:$BX$550,MATCH(S$2,Kraftvärmeprod!$B$1:$VX$1,0),FALSE)/1,0)-IFERROR(VLOOKUP($B358,'Slutlig allokering kvv'!$B$2:$BX$550,MATCH(S$2,'Slutlig allokering kvv'!$B$1:$BX$1,0),FALSE)/1,0))</f>
        <v/>
      </c>
      <c r="T358" t="str">
        <f>IF($D358="","",IFERROR(VLOOKUP($B358,Kraftvärmeprod!$B$1:$BX$550,MATCH(T$2,Kraftvärmeprod!$B$1:$VX$1,0),FALSE)/1,0)-IFERROR(VLOOKUP($B358,'Slutlig allokering kvv'!$B$2:$BX$550,MATCH(T$2,'Slutlig allokering kvv'!$B$1:$BX$1,0),FALSE)/1,0))</f>
        <v/>
      </c>
      <c r="U358" t="str">
        <f>IF($D358="","",IFERROR(VLOOKUP($B358,Kraftvärmeprod!$B$1:$BX$550,MATCH(U$2,Kraftvärmeprod!$B$1:$VX$1,0),FALSE)/1,0)-IFERROR(VLOOKUP($B358,'Slutlig allokering kvv'!$B$2:$BX$550,MATCH(U$2,'Slutlig allokering kvv'!$B$1:$BX$1,0),FALSE)/1,0))</f>
        <v/>
      </c>
      <c r="V358" t="str">
        <f>IF($D358="","",IFERROR(VLOOKUP($B358,Kraftvärmeprod!$B$1:$BX$550,MATCH(V$2,Kraftvärmeprod!$B$1:$VX$1,0),FALSE)/1,0)-IFERROR(VLOOKUP($B358,'Slutlig allokering kvv'!$B$2:$BX$550,MATCH(V$2,'Slutlig allokering kvv'!$B$1:$BX$1,0),FALSE)/1,0))</f>
        <v/>
      </c>
      <c r="W358" t="str">
        <f>IF($D358="","",IFERROR(VLOOKUP($B358,Kraftvärmeprod!$B$1:$BX$550,MATCH(W$2,Kraftvärmeprod!$B$1:$VX$1,0),FALSE)/1,0)-IFERROR(VLOOKUP($B358,'Slutlig allokering kvv'!$B$2:$BX$550,MATCH(W$2,'Slutlig allokering kvv'!$B$1:$BX$1,0),FALSE)/1,0))</f>
        <v/>
      </c>
      <c r="X358" t="str">
        <f>IF($D358="","",IFERROR(VLOOKUP($B358,Kraftvärmeprod!$B$1:$BX$550,MATCH(X$2,Kraftvärmeprod!$B$1:$VX$1,0),FALSE)/1,0)-IFERROR(VLOOKUP($B358,'Slutlig allokering kvv'!$B$2:$BX$550,MATCH(X$2,'Slutlig allokering kvv'!$B$1:$BX$1,0),FALSE)/1,0))</f>
        <v/>
      </c>
      <c r="Y358" t="str">
        <f>IF($D358="","",IFERROR(VLOOKUP($B358,Kraftvärmeprod!$B$1:$BX$550,MATCH(Y$2,Kraftvärmeprod!$B$1:$VX$1,0),FALSE)/1,0)-IFERROR(VLOOKUP($B358,'Slutlig allokering kvv'!$B$2:$BX$550,MATCH(Y$2,'Slutlig allokering kvv'!$B$1:$BX$1,0),FALSE)/1,0))</f>
        <v/>
      </c>
      <c r="Z358" t="str">
        <f>IF($D358="","",IFERROR(VLOOKUP($B358,Kraftvärmeprod!$B$1:$BX$550,MATCH(Z$2,Kraftvärmeprod!$B$1:$VX$1,0),FALSE)/1,0)-IFERROR(VLOOKUP($B358,'Slutlig allokering kvv'!$B$2:$BX$550,MATCH(Z$2,'Slutlig allokering kvv'!$B$1:$BX$1,0),FALSE)/1,0))</f>
        <v/>
      </c>
      <c r="AA358" t="str">
        <f>IF($D358="","",IFERROR(VLOOKUP($B358,Kraftvärmeprod!$B$1:$BX$550,MATCH(AA$2,Kraftvärmeprod!$B$1:$VX$1,0),FALSE)/1,0)-IFERROR(VLOOKUP($B358,'Slutlig allokering kvv'!$B$2:$BX$550,MATCH(AA$2,'Slutlig allokering kvv'!$B$1:$BX$1,0),FALSE)/1,0))</f>
        <v/>
      </c>
      <c r="AB358" t="str">
        <f>IF($D358="","",IFERROR(VLOOKUP($B358,Kraftvärmeprod!$B$1:$BX$550,MATCH(AB$2,Kraftvärmeprod!$B$1:$VX$1,0),FALSE)/1,0)-IFERROR(VLOOKUP($B358,'Slutlig allokering kvv'!$B$2:$BX$550,MATCH(AB$2,'Slutlig allokering kvv'!$B$1:$BX$1,0),FALSE)/1,0))</f>
        <v/>
      </c>
      <c r="AC358" t="str">
        <f>IF($D358="","",IFERROR(VLOOKUP($B358,Kraftvärmeprod!$B$1:$BX$550,MATCH(AC$2,Kraftvärmeprod!$B$1:$VX$1,0),FALSE)/1,0)-IFERROR(VLOOKUP($B358,'Slutlig allokering kvv'!$B$2:$BX$550,MATCH(AC$2,'Slutlig allokering kvv'!$B$1:$BX$1,0),FALSE)/1,0))</f>
        <v/>
      </c>
      <c r="AD358" t="str">
        <f>IF($D358="","",IFERROR(VLOOKUP($B358,Kraftvärmeprod!$B$1:$BX$550,MATCH(AD$2,Kraftvärmeprod!$B$1:$VX$1,0),FALSE)/1,0)-IFERROR(VLOOKUP($B358,'Slutlig allokering kvv'!$B$2:$BX$550,MATCH(AD$2,'Slutlig allokering kvv'!$B$1:$BX$1,0),FALSE)/1,0))</f>
        <v/>
      </c>
      <c r="AE358" t="str">
        <f>IF($D358="","",IFERROR(VLOOKUP($B358,Miljö!$B$1:$E$550,MATCH("Hjälpel kraftvärme (GWh)",Miljö!$B$1:$E$1,0),FALSE)/1,0)-IFERROR(VLOOKUP($B358,'Slutlig allokering kvv'!$B$2:$BX$549,MATCH(AE$2,'Slutlig allokering kvv'!$B$1:$BX$1,0),FALSE)/1,0))</f>
        <v/>
      </c>
      <c r="AI358" s="274">
        <f t="shared" si="20"/>
        <v>0</v>
      </c>
      <c r="AK358">
        <f>IFERROR(VLOOKUP($B358,'Slutlig allokering kvv'!$B$2:$AX$549,MATCH("Summa slutlig allokerad tillförd energi (utan hjälpel och rökgaskondensering):",'Slutlig allokering kvv'!$B$1:$AX$1,0),FALSE)/1,"")</f>
        <v>0</v>
      </c>
      <c r="AM358" s="275" t="str">
        <f>IFERROR(1-VLOOKUP($B358,'Slutlig allokering kvv'!$B$2:$AX$549,MATCH("Andel av bränsle i kvv som allokerats till värme, exklusive rökgaskondensering och hjälpel",'Slutlig allokering kvv'!$B$1:$AX$1,0),FALSE),"")</f>
        <v/>
      </c>
      <c r="AO358" s="115" t="str">
        <f t="shared" si="21"/>
        <v/>
      </c>
      <c r="AP358" s="276" t="str">
        <f t="shared" si="22"/>
        <v/>
      </c>
      <c r="AR358" s="115" t="str">
        <f t="shared" si="23"/>
        <v/>
      </c>
    </row>
    <row r="359" spans="1:44">
      <c r="A359" t="s">
        <v>560</v>
      </c>
      <c r="B359" t="s">
        <v>563</v>
      </c>
      <c r="C359" t="str">
        <f>IFERROR(VLOOKUP($B359,Kraftvärmeprod!$B$1:$AH$479,MATCH(C$2,Kraftvärmeprod!$B$1:$AG$1,0),FALSE)/1,"")</f>
        <v/>
      </c>
      <c r="D359" t="str">
        <f>IFERROR(VLOOKUP($B359,Kraftvärmeprod!$B$1:$AH$479,MATCH(D$2,Kraftvärmeprod!$B$1:$AG$1,0),FALSE)/1,"")</f>
        <v/>
      </c>
      <c r="F359" t="str">
        <f>IF($D359="","",IFERROR(VLOOKUP($B359,Kraftvärmeprod!$B$1:$BX$550,MATCH(F$2,Kraftvärmeprod!$B$1:$VX$1,0),FALSE)/1,0)-IFERROR(VLOOKUP($B359,'Slutlig allokering kvv'!$B$2:$BX$550,MATCH(F$2,'Slutlig allokering kvv'!$B$1:$BX$1,0),FALSE)/1,0))</f>
        <v/>
      </c>
      <c r="G359" t="str">
        <f>IF($D359="","",IFERROR(VLOOKUP($B359,Kraftvärmeprod!$B$1:$BX$550,MATCH(G$2,Kraftvärmeprod!$B$1:$VX$1,0),FALSE)/1,0)-IFERROR(VLOOKUP($B359,'Slutlig allokering kvv'!$B$2:$BX$550,MATCH(G$2,'Slutlig allokering kvv'!$B$1:$BX$1,0),FALSE)/1,0))</f>
        <v/>
      </c>
      <c r="H359" t="str">
        <f>IF($D359="","",IFERROR(VLOOKUP($B359,Kraftvärmeprod!$B$1:$BX$550,MATCH(H$2,Kraftvärmeprod!$B$1:$VX$1,0),FALSE)/1,0)-IFERROR(VLOOKUP($B359,'Slutlig allokering kvv'!$B$2:$BX$550,MATCH(H$2,'Slutlig allokering kvv'!$B$1:$BX$1,0),FALSE)/1,0))</f>
        <v/>
      </c>
      <c r="I359" t="str">
        <f>IF($D359="","",IFERROR(VLOOKUP($B359,Kraftvärmeprod!$B$1:$BX$550,MATCH(I$2,Kraftvärmeprod!$B$1:$VX$1,0),FALSE)/1,0)-IFERROR(VLOOKUP($B359,'Slutlig allokering kvv'!$B$2:$BX$550,MATCH(I$2,'Slutlig allokering kvv'!$B$1:$BX$1,0),FALSE)/1,0))</f>
        <v/>
      </c>
      <c r="J359" t="str">
        <f>IF($D359="","",IFERROR(VLOOKUP($B359,Kraftvärmeprod!$B$1:$BX$550,MATCH(J$2,Kraftvärmeprod!$B$1:$VX$1,0),FALSE)/1,0)-IFERROR(VLOOKUP($B359,'Slutlig allokering kvv'!$B$2:$BX$550,MATCH(J$2,'Slutlig allokering kvv'!$B$1:$BX$1,0),FALSE)/1,0))</f>
        <v/>
      </c>
      <c r="K359" t="str">
        <f>IF($D359="","",IFERROR(VLOOKUP($B359,Kraftvärmeprod!$B$1:$BX$550,MATCH(K$2,Kraftvärmeprod!$B$1:$VX$1,0),FALSE)/1,0)-IFERROR(VLOOKUP($B359,'Slutlig allokering kvv'!$B$2:$BX$550,MATCH(K$2,'Slutlig allokering kvv'!$B$1:$BX$1,0),FALSE)/1,0))</f>
        <v/>
      </c>
      <c r="L359" t="str">
        <f>IF($D359="","",IFERROR(VLOOKUP($B359,Kraftvärmeprod!$B$1:$BX$550,MATCH(L$2,Kraftvärmeprod!$B$1:$VX$1,0),FALSE)/1,0)-IFERROR(VLOOKUP($B359,'Slutlig allokering kvv'!$B$2:$BX$550,MATCH(L$2,'Slutlig allokering kvv'!$B$1:$BX$1,0),FALSE)/1,0))</f>
        <v/>
      </c>
      <c r="M359" t="str">
        <f>IF($D359="","",IFERROR(VLOOKUP($B359,Kraftvärmeprod!$B$1:$BX$550,MATCH(M$2,Kraftvärmeprod!$B$1:$VX$1,0),FALSE)/1,0)-IFERROR(VLOOKUP($B359,'Slutlig allokering kvv'!$B$2:$BX$550,MATCH(M$2,'Slutlig allokering kvv'!$B$1:$BX$1,0),FALSE)/1,0))</f>
        <v/>
      </c>
      <c r="N359" t="str">
        <f>IF($D359="","",IFERROR(VLOOKUP($B359,Kraftvärmeprod!$B$1:$BX$550,MATCH(N$2,Kraftvärmeprod!$B$1:$VX$1,0),FALSE)/1,0)-IFERROR(VLOOKUP($B359,'Slutlig allokering kvv'!$B$2:$BX$550,MATCH(N$2,'Slutlig allokering kvv'!$B$1:$BX$1,0),FALSE)/1,0))</f>
        <v/>
      </c>
      <c r="O359" t="str">
        <f>IF($D359="","",IFERROR(VLOOKUP($B359,Kraftvärmeprod!$B$1:$BX$550,MATCH(O$2,Kraftvärmeprod!$B$1:$VX$1,0),FALSE)/1,0)-IFERROR(VLOOKUP($B359,'Slutlig allokering kvv'!$B$2:$BX$550,MATCH(O$2,'Slutlig allokering kvv'!$B$1:$BX$1,0),FALSE)/1,0))</f>
        <v/>
      </c>
      <c r="P359" t="str">
        <f>IF($D359="","",IFERROR(VLOOKUP($B359,Kraftvärmeprod!$B$1:$BX$550,MATCH(P$2,Kraftvärmeprod!$B$1:$VX$1,0),FALSE)/1,0)-IFERROR(VLOOKUP($B359,'Slutlig allokering kvv'!$B$2:$BX$550,MATCH(P$2,'Slutlig allokering kvv'!$B$1:$BX$1,0),FALSE)/1,0))</f>
        <v/>
      </c>
      <c r="Q359" t="str">
        <f>IF($D359="","",IFERROR(VLOOKUP($B359,Kraftvärmeprod!$B$1:$BX$550,MATCH(Q$2,Kraftvärmeprod!$B$1:$VX$1,0),FALSE)/1,0)-IFERROR(VLOOKUP($B359,'Slutlig allokering kvv'!$B$2:$BX$550,MATCH(Q$2,'Slutlig allokering kvv'!$B$1:$BX$1,0),FALSE)/1,0))</f>
        <v/>
      </c>
      <c r="R359" t="str">
        <f>IF($D359="","",IFERROR(VLOOKUP($B359,Kraftvärmeprod!$B$1:$BX$550,MATCH(R$2,Kraftvärmeprod!$B$1:$VX$1,0),FALSE)/1,0)-IFERROR(VLOOKUP($B359,'Slutlig allokering kvv'!$B$2:$BX$550,MATCH(R$2,'Slutlig allokering kvv'!$B$1:$BX$1,0),FALSE)/1,0))</f>
        <v/>
      </c>
      <c r="S359" t="str">
        <f>IF($D359="","",IFERROR(VLOOKUP($B359,Kraftvärmeprod!$B$1:$BX$550,MATCH(S$2,Kraftvärmeprod!$B$1:$VX$1,0),FALSE)/1,0)-IFERROR(VLOOKUP($B359,'Slutlig allokering kvv'!$B$2:$BX$550,MATCH(S$2,'Slutlig allokering kvv'!$B$1:$BX$1,0),FALSE)/1,0))</f>
        <v/>
      </c>
      <c r="T359" t="str">
        <f>IF($D359="","",IFERROR(VLOOKUP($B359,Kraftvärmeprod!$B$1:$BX$550,MATCH(T$2,Kraftvärmeprod!$B$1:$VX$1,0),FALSE)/1,0)-IFERROR(VLOOKUP($B359,'Slutlig allokering kvv'!$B$2:$BX$550,MATCH(T$2,'Slutlig allokering kvv'!$B$1:$BX$1,0),FALSE)/1,0))</f>
        <v/>
      </c>
      <c r="U359" t="str">
        <f>IF($D359="","",IFERROR(VLOOKUP($B359,Kraftvärmeprod!$B$1:$BX$550,MATCH(U$2,Kraftvärmeprod!$B$1:$VX$1,0),FALSE)/1,0)-IFERROR(VLOOKUP($B359,'Slutlig allokering kvv'!$B$2:$BX$550,MATCH(U$2,'Slutlig allokering kvv'!$B$1:$BX$1,0),FALSE)/1,0))</f>
        <v/>
      </c>
      <c r="V359" t="str">
        <f>IF($D359="","",IFERROR(VLOOKUP($B359,Kraftvärmeprod!$B$1:$BX$550,MATCH(V$2,Kraftvärmeprod!$B$1:$VX$1,0),FALSE)/1,0)-IFERROR(VLOOKUP($B359,'Slutlig allokering kvv'!$B$2:$BX$550,MATCH(V$2,'Slutlig allokering kvv'!$B$1:$BX$1,0),FALSE)/1,0))</f>
        <v/>
      </c>
      <c r="W359" t="str">
        <f>IF($D359="","",IFERROR(VLOOKUP($B359,Kraftvärmeprod!$B$1:$BX$550,MATCH(W$2,Kraftvärmeprod!$B$1:$VX$1,0),FALSE)/1,0)-IFERROR(VLOOKUP($B359,'Slutlig allokering kvv'!$B$2:$BX$550,MATCH(W$2,'Slutlig allokering kvv'!$B$1:$BX$1,0),FALSE)/1,0))</f>
        <v/>
      </c>
      <c r="X359" t="str">
        <f>IF($D359="","",IFERROR(VLOOKUP($B359,Kraftvärmeprod!$B$1:$BX$550,MATCH(X$2,Kraftvärmeprod!$B$1:$VX$1,0),FALSE)/1,0)-IFERROR(VLOOKUP($B359,'Slutlig allokering kvv'!$B$2:$BX$550,MATCH(X$2,'Slutlig allokering kvv'!$B$1:$BX$1,0),FALSE)/1,0))</f>
        <v/>
      </c>
      <c r="Y359" t="str">
        <f>IF($D359="","",IFERROR(VLOOKUP($B359,Kraftvärmeprod!$B$1:$BX$550,MATCH(Y$2,Kraftvärmeprod!$B$1:$VX$1,0),FALSE)/1,0)-IFERROR(VLOOKUP($B359,'Slutlig allokering kvv'!$B$2:$BX$550,MATCH(Y$2,'Slutlig allokering kvv'!$B$1:$BX$1,0),FALSE)/1,0))</f>
        <v/>
      </c>
      <c r="Z359" t="str">
        <f>IF($D359="","",IFERROR(VLOOKUP($B359,Kraftvärmeprod!$B$1:$BX$550,MATCH(Z$2,Kraftvärmeprod!$B$1:$VX$1,0),FALSE)/1,0)-IFERROR(VLOOKUP($B359,'Slutlig allokering kvv'!$B$2:$BX$550,MATCH(Z$2,'Slutlig allokering kvv'!$B$1:$BX$1,0),FALSE)/1,0))</f>
        <v/>
      </c>
      <c r="AA359" t="str">
        <f>IF($D359="","",IFERROR(VLOOKUP($B359,Kraftvärmeprod!$B$1:$BX$550,MATCH(AA$2,Kraftvärmeprod!$B$1:$VX$1,0),FALSE)/1,0)-IFERROR(VLOOKUP($B359,'Slutlig allokering kvv'!$B$2:$BX$550,MATCH(AA$2,'Slutlig allokering kvv'!$B$1:$BX$1,0),FALSE)/1,0))</f>
        <v/>
      </c>
      <c r="AB359" t="str">
        <f>IF($D359="","",IFERROR(VLOOKUP($B359,Kraftvärmeprod!$B$1:$BX$550,MATCH(AB$2,Kraftvärmeprod!$B$1:$VX$1,0),FALSE)/1,0)-IFERROR(VLOOKUP($B359,'Slutlig allokering kvv'!$B$2:$BX$550,MATCH(AB$2,'Slutlig allokering kvv'!$B$1:$BX$1,0),FALSE)/1,0))</f>
        <v/>
      </c>
      <c r="AC359" t="str">
        <f>IF($D359="","",IFERROR(VLOOKUP($B359,Kraftvärmeprod!$B$1:$BX$550,MATCH(AC$2,Kraftvärmeprod!$B$1:$VX$1,0),FALSE)/1,0)-IFERROR(VLOOKUP($B359,'Slutlig allokering kvv'!$B$2:$BX$550,MATCH(AC$2,'Slutlig allokering kvv'!$B$1:$BX$1,0),FALSE)/1,0))</f>
        <v/>
      </c>
      <c r="AD359" t="str">
        <f>IF($D359="","",IFERROR(VLOOKUP($B359,Kraftvärmeprod!$B$1:$BX$550,MATCH(AD$2,Kraftvärmeprod!$B$1:$VX$1,0),FALSE)/1,0)-IFERROR(VLOOKUP($B359,'Slutlig allokering kvv'!$B$2:$BX$550,MATCH(AD$2,'Slutlig allokering kvv'!$B$1:$BX$1,0),FALSE)/1,0))</f>
        <v/>
      </c>
      <c r="AE359" t="str">
        <f>IF($D359="","",IFERROR(VLOOKUP($B359,Miljö!$B$1:$E$550,MATCH("Hjälpel kraftvärme (GWh)",Miljö!$B$1:$E$1,0),FALSE)/1,0)-IFERROR(VLOOKUP($B359,'Slutlig allokering kvv'!$B$2:$BX$549,MATCH(AE$2,'Slutlig allokering kvv'!$B$1:$BX$1,0),FALSE)/1,0))</f>
        <v/>
      </c>
      <c r="AI359" s="274">
        <f t="shared" si="20"/>
        <v>0</v>
      </c>
      <c r="AK359">
        <f>IFERROR(VLOOKUP($B359,'Slutlig allokering kvv'!$B$2:$AX$549,MATCH("Summa slutlig allokerad tillförd energi (utan hjälpel och rökgaskondensering):",'Slutlig allokering kvv'!$B$1:$AX$1,0),FALSE)/1,"")</f>
        <v>0</v>
      </c>
      <c r="AM359" s="275" t="str">
        <f>IFERROR(1-VLOOKUP($B359,'Slutlig allokering kvv'!$B$2:$AX$549,MATCH("Andel av bränsle i kvv som allokerats till värme, exklusive rökgaskondensering och hjälpel",'Slutlig allokering kvv'!$B$1:$AX$1,0),FALSE),"")</f>
        <v/>
      </c>
      <c r="AO359" s="115" t="str">
        <f t="shared" si="21"/>
        <v/>
      </c>
      <c r="AP359" s="276" t="str">
        <f t="shared" si="22"/>
        <v/>
      </c>
      <c r="AR359" s="115" t="str">
        <f t="shared" si="23"/>
        <v/>
      </c>
    </row>
    <row r="360" spans="1:44">
      <c r="A360" t="s">
        <v>560</v>
      </c>
      <c r="B360" t="s">
        <v>564</v>
      </c>
      <c r="C360" t="str">
        <f>IFERROR(VLOOKUP($B360,Kraftvärmeprod!$B$1:$AH$479,MATCH(C$2,Kraftvärmeprod!$B$1:$AG$1,0),FALSE)/1,"")</f>
        <v/>
      </c>
      <c r="D360" t="str">
        <f>IFERROR(VLOOKUP($B360,Kraftvärmeprod!$B$1:$AH$479,MATCH(D$2,Kraftvärmeprod!$B$1:$AG$1,0),FALSE)/1,"")</f>
        <v/>
      </c>
      <c r="F360" t="str">
        <f>IF($D360="","",IFERROR(VLOOKUP($B360,Kraftvärmeprod!$B$1:$BX$550,MATCH(F$2,Kraftvärmeprod!$B$1:$VX$1,0),FALSE)/1,0)-IFERROR(VLOOKUP($B360,'Slutlig allokering kvv'!$B$2:$BX$550,MATCH(F$2,'Slutlig allokering kvv'!$B$1:$BX$1,0),FALSE)/1,0))</f>
        <v/>
      </c>
      <c r="G360" t="str">
        <f>IF($D360="","",IFERROR(VLOOKUP($B360,Kraftvärmeprod!$B$1:$BX$550,MATCH(G$2,Kraftvärmeprod!$B$1:$VX$1,0),FALSE)/1,0)-IFERROR(VLOOKUP($B360,'Slutlig allokering kvv'!$B$2:$BX$550,MATCH(G$2,'Slutlig allokering kvv'!$B$1:$BX$1,0),FALSE)/1,0))</f>
        <v/>
      </c>
      <c r="H360" t="str">
        <f>IF($D360="","",IFERROR(VLOOKUP($B360,Kraftvärmeprod!$B$1:$BX$550,MATCH(H$2,Kraftvärmeprod!$B$1:$VX$1,0),FALSE)/1,0)-IFERROR(VLOOKUP($B360,'Slutlig allokering kvv'!$B$2:$BX$550,MATCH(H$2,'Slutlig allokering kvv'!$B$1:$BX$1,0),FALSE)/1,0))</f>
        <v/>
      </c>
      <c r="I360" t="str">
        <f>IF($D360="","",IFERROR(VLOOKUP($B360,Kraftvärmeprod!$B$1:$BX$550,MATCH(I$2,Kraftvärmeprod!$B$1:$VX$1,0),FALSE)/1,0)-IFERROR(VLOOKUP($B360,'Slutlig allokering kvv'!$B$2:$BX$550,MATCH(I$2,'Slutlig allokering kvv'!$B$1:$BX$1,0),FALSE)/1,0))</f>
        <v/>
      </c>
      <c r="J360" t="str">
        <f>IF($D360="","",IFERROR(VLOOKUP($B360,Kraftvärmeprod!$B$1:$BX$550,MATCH(J$2,Kraftvärmeprod!$B$1:$VX$1,0),FALSE)/1,0)-IFERROR(VLOOKUP($B360,'Slutlig allokering kvv'!$B$2:$BX$550,MATCH(J$2,'Slutlig allokering kvv'!$B$1:$BX$1,0),FALSE)/1,0))</f>
        <v/>
      </c>
      <c r="K360" t="str">
        <f>IF($D360="","",IFERROR(VLOOKUP($B360,Kraftvärmeprod!$B$1:$BX$550,MATCH(K$2,Kraftvärmeprod!$B$1:$VX$1,0),FALSE)/1,0)-IFERROR(VLOOKUP($B360,'Slutlig allokering kvv'!$B$2:$BX$550,MATCH(K$2,'Slutlig allokering kvv'!$B$1:$BX$1,0),FALSE)/1,0))</f>
        <v/>
      </c>
      <c r="L360" t="str">
        <f>IF($D360="","",IFERROR(VLOOKUP($B360,Kraftvärmeprod!$B$1:$BX$550,MATCH(L$2,Kraftvärmeprod!$B$1:$VX$1,0),FALSE)/1,0)-IFERROR(VLOOKUP($B360,'Slutlig allokering kvv'!$B$2:$BX$550,MATCH(L$2,'Slutlig allokering kvv'!$B$1:$BX$1,0),FALSE)/1,0))</f>
        <v/>
      </c>
      <c r="M360" t="str">
        <f>IF($D360="","",IFERROR(VLOOKUP($B360,Kraftvärmeprod!$B$1:$BX$550,MATCH(M$2,Kraftvärmeprod!$B$1:$VX$1,0),FALSE)/1,0)-IFERROR(VLOOKUP($B360,'Slutlig allokering kvv'!$B$2:$BX$550,MATCH(M$2,'Slutlig allokering kvv'!$B$1:$BX$1,0),FALSE)/1,0))</f>
        <v/>
      </c>
      <c r="N360" t="str">
        <f>IF($D360="","",IFERROR(VLOOKUP($B360,Kraftvärmeprod!$B$1:$BX$550,MATCH(N$2,Kraftvärmeprod!$B$1:$VX$1,0),FALSE)/1,0)-IFERROR(VLOOKUP($B360,'Slutlig allokering kvv'!$B$2:$BX$550,MATCH(N$2,'Slutlig allokering kvv'!$B$1:$BX$1,0),FALSE)/1,0))</f>
        <v/>
      </c>
      <c r="O360" t="str">
        <f>IF($D360="","",IFERROR(VLOOKUP($B360,Kraftvärmeprod!$B$1:$BX$550,MATCH(O$2,Kraftvärmeprod!$B$1:$VX$1,0),FALSE)/1,0)-IFERROR(VLOOKUP($B360,'Slutlig allokering kvv'!$B$2:$BX$550,MATCH(O$2,'Slutlig allokering kvv'!$B$1:$BX$1,0),FALSE)/1,0))</f>
        <v/>
      </c>
      <c r="P360" t="str">
        <f>IF($D360="","",IFERROR(VLOOKUP($B360,Kraftvärmeprod!$B$1:$BX$550,MATCH(P$2,Kraftvärmeprod!$B$1:$VX$1,0),FALSE)/1,0)-IFERROR(VLOOKUP($B360,'Slutlig allokering kvv'!$B$2:$BX$550,MATCH(P$2,'Slutlig allokering kvv'!$B$1:$BX$1,0),FALSE)/1,0))</f>
        <v/>
      </c>
      <c r="Q360" t="str">
        <f>IF($D360="","",IFERROR(VLOOKUP($B360,Kraftvärmeprod!$B$1:$BX$550,MATCH(Q$2,Kraftvärmeprod!$B$1:$VX$1,0),FALSE)/1,0)-IFERROR(VLOOKUP($B360,'Slutlig allokering kvv'!$B$2:$BX$550,MATCH(Q$2,'Slutlig allokering kvv'!$B$1:$BX$1,0),FALSE)/1,0))</f>
        <v/>
      </c>
      <c r="R360" t="str">
        <f>IF($D360="","",IFERROR(VLOOKUP($B360,Kraftvärmeprod!$B$1:$BX$550,MATCH(R$2,Kraftvärmeprod!$B$1:$VX$1,0),FALSE)/1,0)-IFERROR(VLOOKUP($B360,'Slutlig allokering kvv'!$B$2:$BX$550,MATCH(R$2,'Slutlig allokering kvv'!$B$1:$BX$1,0),FALSE)/1,0))</f>
        <v/>
      </c>
      <c r="S360" t="str">
        <f>IF($D360="","",IFERROR(VLOOKUP($B360,Kraftvärmeprod!$B$1:$BX$550,MATCH(S$2,Kraftvärmeprod!$B$1:$VX$1,0),FALSE)/1,0)-IFERROR(VLOOKUP($B360,'Slutlig allokering kvv'!$B$2:$BX$550,MATCH(S$2,'Slutlig allokering kvv'!$B$1:$BX$1,0),FALSE)/1,0))</f>
        <v/>
      </c>
      <c r="T360" t="str">
        <f>IF($D360="","",IFERROR(VLOOKUP($B360,Kraftvärmeprod!$B$1:$BX$550,MATCH(T$2,Kraftvärmeprod!$B$1:$VX$1,0),FALSE)/1,0)-IFERROR(VLOOKUP($B360,'Slutlig allokering kvv'!$B$2:$BX$550,MATCH(T$2,'Slutlig allokering kvv'!$B$1:$BX$1,0),FALSE)/1,0))</f>
        <v/>
      </c>
      <c r="U360" t="str">
        <f>IF($D360="","",IFERROR(VLOOKUP($B360,Kraftvärmeprod!$B$1:$BX$550,MATCH(U$2,Kraftvärmeprod!$B$1:$VX$1,0),FALSE)/1,0)-IFERROR(VLOOKUP($B360,'Slutlig allokering kvv'!$B$2:$BX$550,MATCH(U$2,'Slutlig allokering kvv'!$B$1:$BX$1,0),FALSE)/1,0))</f>
        <v/>
      </c>
      <c r="V360" t="str">
        <f>IF($D360="","",IFERROR(VLOOKUP($B360,Kraftvärmeprod!$B$1:$BX$550,MATCH(V$2,Kraftvärmeprod!$B$1:$VX$1,0),FALSE)/1,0)-IFERROR(VLOOKUP($B360,'Slutlig allokering kvv'!$B$2:$BX$550,MATCH(V$2,'Slutlig allokering kvv'!$B$1:$BX$1,0),FALSE)/1,0))</f>
        <v/>
      </c>
      <c r="W360" t="str">
        <f>IF($D360="","",IFERROR(VLOOKUP($B360,Kraftvärmeprod!$B$1:$BX$550,MATCH(W$2,Kraftvärmeprod!$B$1:$VX$1,0),FALSE)/1,0)-IFERROR(VLOOKUP($B360,'Slutlig allokering kvv'!$B$2:$BX$550,MATCH(W$2,'Slutlig allokering kvv'!$B$1:$BX$1,0),FALSE)/1,0))</f>
        <v/>
      </c>
      <c r="X360" t="str">
        <f>IF($D360="","",IFERROR(VLOOKUP($B360,Kraftvärmeprod!$B$1:$BX$550,MATCH(X$2,Kraftvärmeprod!$B$1:$VX$1,0),FALSE)/1,0)-IFERROR(VLOOKUP($B360,'Slutlig allokering kvv'!$B$2:$BX$550,MATCH(X$2,'Slutlig allokering kvv'!$B$1:$BX$1,0),FALSE)/1,0))</f>
        <v/>
      </c>
      <c r="Y360" t="str">
        <f>IF($D360="","",IFERROR(VLOOKUP($B360,Kraftvärmeprod!$B$1:$BX$550,MATCH(Y$2,Kraftvärmeprod!$B$1:$VX$1,0),FALSE)/1,0)-IFERROR(VLOOKUP($B360,'Slutlig allokering kvv'!$B$2:$BX$550,MATCH(Y$2,'Slutlig allokering kvv'!$B$1:$BX$1,0),FALSE)/1,0))</f>
        <v/>
      </c>
      <c r="Z360" t="str">
        <f>IF($D360="","",IFERROR(VLOOKUP($B360,Kraftvärmeprod!$B$1:$BX$550,MATCH(Z$2,Kraftvärmeprod!$B$1:$VX$1,0),FALSE)/1,0)-IFERROR(VLOOKUP($B360,'Slutlig allokering kvv'!$B$2:$BX$550,MATCH(Z$2,'Slutlig allokering kvv'!$B$1:$BX$1,0),FALSE)/1,0))</f>
        <v/>
      </c>
      <c r="AA360" t="str">
        <f>IF($D360="","",IFERROR(VLOOKUP($B360,Kraftvärmeprod!$B$1:$BX$550,MATCH(AA$2,Kraftvärmeprod!$B$1:$VX$1,0),FALSE)/1,0)-IFERROR(VLOOKUP($B360,'Slutlig allokering kvv'!$B$2:$BX$550,MATCH(AA$2,'Slutlig allokering kvv'!$B$1:$BX$1,0),FALSE)/1,0))</f>
        <v/>
      </c>
      <c r="AB360" t="str">
        <f>IF($D360="","",IFERROR(VLOOKUP($B360,Kraftvärmeprod!$B$1:$BX$550,MATCH(AB$2,Kraftvärmeprod!$B$1:$VX$1,0),FALSE)/1,0)-IFERROR(VLOOKUP($B360,'Slutlig allokering kvv'!$B$2:$BX$550,MATCH(AB$2,'Slutlig allokering kvv'!$B$1:$BX$1,0),FALSE)/1,0))</f>
        <v/>
      </c>
      <c r="AC360" t="str">
        <f>IF($D360="","",IFERROR(VLOOKUP($B360,Kraftvärmeprod!$B$1:$BX$550,MATCH(AC$2,Kraftvärmeprod!$B$1:$VX$1,0),FALSE)/1,0)-IFERROR(VLOOKUP($B360,'Slutlig allokering kvv'!$B$2:$BX$550,MATCH(AC$2,'Slutlig allokering kvv'!$B$1:$BX$1,0),FALSE)/1,0))</f>
        <v/>
      </c>
      <c r="AD360" t="str">
        <f>IF($D360="","",IFERROR(VLOOKUP($B360,Kraftvärmeprod!$B$1:$BX$550,MATCH(AD$2,Kraftvärmeprod!$B$1:$VX$1,0),FALSE)/1,0)-IFERROR(VLOOKUP($B360,'Slutlig allokering kvv'!$B$2:$BX$550,MATCH(AD$2,'Slutlig allokering kvv'!$B$1:$BX$1,0),FALSE)/1,0))</f>
        <v/>
      </c>
      <c r="AE360" t="str">
        <f>IF($D360="","",IFERROR(VLOOKUP($B360,Miljö!$B$1:$E$550,MATCH("Hjälpel kraftvärme (GWh)",Miljö!$B$1:$E$1,0),FALSE)/1,0)-IFERROR(VLOOKUP($B360,'Slutlig allokering kvv'!$B$2:$BX$549,MATCH(AE$2,'Slutlig allokering kvv'!$B$1:$BX$1,0),FALSE)/1,0))</f>
        <v/>
      </c>
      <c r="AI360" s="274">
        <f t="shared" si="20"/>
        <v>0</v>
      </c>
      <c r="AK360">
        <f>IFERROR(VLOOKUP($B360,'Slutlig allokering kvv'!$B$2:$AX$549,MATCH("Summa slutlig allokerad tillförd energi (utan hjälpel och rökgaskondensering):",'Slutlig allokering kvv'!$B$1:$AX$1,0),FALSE)/1,"")</f>
        <v>0</v>
      </c>
      <c r="AM360" s="275" t="str">
        <f>IFERROR(1-VLOOKUP($B360,'Slutlig allokering kvv'!$B$2:$AX$549,MATCH("Andel av bränsle i kvv som allokerats till värme, exklusive rökgaskondensering och hjälpel",'Slutlig allokering kvv'!$B$1:$AX$1,0),FALSE),"")</f>
        <v/>
      </c>
      <c r="AO360" s="115" t="str">
        <f t="shared" si="21"/>
        <v/>
      </c>
      <c r="AP360" s="276" t="str">
        <f t="shared" si="22"/>
        <v/>
      </c>
      <c r="AR360" s="115" t="str">
        <f t="shared" si="23"/>
        <v/>
      </c>
    </row>
    <row r="361" spans="1:44">
      <c r="A361" t="s">
        <v>560</v>
      </c>
      <c r="B361" t="s">
        <v>565</v>
      </c>
      <c r="C361" t="str">
        <f>IFERROR(VLOOKUP($B361,Kraftvärmeprod!$B$1:$AH$479,MATCH(C$2,Kraftvärmeprod!$B$1:$AG$1,0),FALSE)/1,"")</f>
        <v/>
      </c>
      <c r="D361" t="str">
        <f>IFERROR(VLOOKUP($B361,Kraftvärmeprod!$B$1:$AH$479,MATCH(D$2,Kraftvärmeprod!$B$1:$AG$1,0),FALSE)/1,"")</f>
        <v/>
      </c>
      <c r="F361" t="str">
        <f>IF($D361="","",IFERROR(VLOOKUP($B361,Kraftvärmeprod!$B$1:$BX$550,MATCH(F$2,Kraftvärmeprod!$B$1:$VX$1,0),FALSE)/1,0)-IFERROR(VLOOKUP($B361,'Slutlig allokering kvv'!$B$2:$BX$550,MATCH(F$2,'Slutlig allokering kvv'!$B$1:$BX$1,0),FALSE)/1,0))</f>
        <v/>
      </c>
      <c r="G361" t="str">
        <f>IF($D361="","",IFERROR(VLOOKUP($B361,Kraftvärmeprod!$B$1:$BX$550,MATCH(G$2,Kraftvärmeprod!$B$1:$VX$1,0),FALSE)/1,0)-IFERROR(VLOOKUP($B361,'Slutlig allokering kvv'!$B$2:$BX$550,MATCH(G$2,'Slutlig allokering kvv'!$B$1:$BX$1,0),FALSE)/1,0))</f>
        <v/>
      </c>
      <c r="H361" t="str">
        <f>IF($D361="","",IFERROR(VLOOKUP($B361,Kraftvärmeprod!$B$1:$BX$550,MATCH(H$2,Kraftvärmeprod!$B$1:$VX$1,0),FALSE)/1,0)-IFERROR(VLOOKUP($B361,'Slutlig allokering kvv'!$B$2:$BX$550,MATCH(H$2,'Slutlig allokering kvv'!$B$1:$BX$1,0),FALSE)/1,0))</f>
        <v/>
      </c>
      <c r="I361" t="str">
        <f>IF($D361="","",IFERROR(VLOOKUP($B361,Kraftvärmeprod!$B$1:$BX$550,MATCH(I$2,Kraftvärmeprod!$B$1:$VX$1,0),FALSE)/1,0)-IFERROR(VLOOKUP($B361,'Slutlig allokering kvv'!$B$2:$BX$550,MATCH(I$2,'Slutlig allokering kvv'!$B$1:$BX$1,0),FALSE)/1,0))</f>
        <v/>
      </c>
      <c r="J361" t="str">
        <f>IF($D361="","",IFERROR(VLOOKUP($B361,Kraftvärmeprod!$B$1:$BX$550,MATCH(J$2,Kraftvärmeprod!$B$1:$VX$1,0),FALSE)/1,0)-IFERROR(VLOOKUP($B361,'Slutlig allokering kvv'!$B$2:$BX$550,MATCH(J$2,'Slutlig allokering kvv'!$B$1:$BX$1,0),FALSE)/1,0))</f>
        <v/>
      </c>
      <c r="K361" t="str">
        <f>IF($D361="","",IFERROR(VLOOKUP($B361,Kraftvärmeprod!$B$1:$BX$550,MATCH(K$2,Kraftvärmeprod!$B$1:$VX$1,0),FALSE)/1,0)-IFERROR(VLOOKUP($B361,'Slutlig allokering kvv'!$B$2:$BX$550,MATCH(K$2,'Slutlig allokering kvv'!$B$1:$BX$1,0),FALSE)/1,0))</f>
        <v/>
      </c>
      <c r="L361" t="str">
        <f>IF($D361="","",IFERROR(VLOOKUP($B361,Kraftvärmeprod!$B$1:$BX$550,MATCH(L$2,Kraftvärmeprod!$B$1:$VX$1,0),FALSE)/1,0)-IFERROR(VLOOKUP($B361,'Slutlig allokering kvv'!$B$2:$BX$550,MATCH(L$2,'Slutlig allokering kvv'!$B$1:$BX$1,0),FALSE)/1,0))</f>
        <v/>
      </c>
      <c r="M361" t="str">
        <f>IF($D361="","",IFERROR(VLOOKUP($B361,Kraftvärmeprod!$B$1:$BX$550,MATCH(M$2,Kraftvärmeprod!$B$1:$VX$1,0),FALSE)/1,0)-IFERROR(VLOOKUP($B361,'Slutlig allokering kvv'!$B$2:$BX$550,MATCH(M$2,'Slutlig allokering kvv'!$B$1:$BX$1,0),FALSE)/1,0))</f>
        <v/>
      </c>
      <c r="N361" t="str">
        <f>IF($D361="","",IFERROR(VLOOKUP($B361,Kraftvärmeprod!$B$1:$BX$550,MATCH(N$2,Kraftvärmeprod!$B$1:$VX$1,0),FALSE)/1,0)-IFERROR(VLOOKUP($B361,'Slutlig allokering kvv'!$B$2:$BX$550,MATCH(N$2,'Slutlig allokering kvv'!$B$1:$BX$1,0),FALSE)/1,0))</f>
        <v/>
      </c>
      <c r="O361" t="str">
        <f>IF($D361="","",IFERROR(VLOOKUP($B361,Kraftvärmeprod!$B$1:$BX$550,MATCH(O$2,Kraftvärmeprod!$B$1:$VX$1,0),FALSE)/1,0)-IFERROR(VLOOKUP($B361,'Slutlig allokering kvv'!$B$2:$BX$550,MATCH(O$2,'Slutlig allokering kvv'!$B$1:$BX$1,0),FALSE)/1,0))</f>
        <v/>
      </c>
      <c r="P361" t="str">
        <f>IF($D361="","",IFERROR(VLOOKUP($B361,Kraftvärmeprod!$B$1:$BX$550,MATCH(P$2,Kraftvärmeprod!$B$1:$VX$1,0),FALSE)/1,0)-IFERROR(VLOOKUP($B361,'Slutlig allokering kvv'!$B$2:$BX$550,MATCH(P$2,'Slutlig allokering kvv'!$B$1:$BX$1,0),FALSE)/1,0))</f>
        <v/>
      </c>
      <c r="Q361" t="str">
        <f>IF($D361="","",IFERROR(VLOOKUP($B361,Kraftvärmeprod!$B$1:$BX$550,MATCH(Q$2,Kraftvärmeprod!$B$1:$VX$1,0),FALSE)/1,0)-IFERROR(VLOOKUP($B361,'Slutlig allokering kvv'!$B$2:$BX$550,MATCH(Q$2,'Slutlig allokering kvv'!$B$1:$BX$1,0),FALSE)/1,0))</f>
        <v/>
      </c>
      <c r="R361" t="str">
        <f>IF($D361="","",IFERROR(VLOOKUP($B361,Kraftvärmeprod!$B$1:$BX$550,MATCH(R$2,Kraftvärmeprod!$B$1:$VX$1,0),FALSE)/1,0)-IFERROR(VLOOKUP($B361,'Slutlig allokering kvv'!$B$2:$BX$550,MATCH(R$2,'Slutlig allokering kvv'!$B$1:$BX$1,0),FALSE)/1,0))</f>
        <v/>
      </c>
      <c r="S361" t="str">
        <f>IF($D361="","",IFERROR(VLOOKUP($B361,Kraftvärmeprod!$B$1:$BX$550,MATCH(S$2,Kraftvärmeprod!$B$1:$VX$1,0),FALSE)/1,0)-IFERROR(VLOOKUP($B361,'Slutlig allokering kvv'!$B$2:$BX$550,MATCH(S$2,'Slutlig allokering kvv'!$B$1:$BX$1,0),FALSE)/1,0))</f>
        <v/>
      </c>
      <c r="T361" t="str">
        <f>IF($D361="","",IFERROR(VLOOKUP($B361,Kraftvärmeprod!$B$1:$BX$550,MATCH(T$2,Kraftvärmeprod!$B$1:$VX$1,0),FALSE)/1,0)-IFERROR(VLOOKUP($B361,'Slutlig allokering kvv'!$B$2:$BX$550,MATCH(T$2,'Slutlig allokering kvv'!$B$1:$BX$1,0),FALSE)/1,0))</f>
        <v/>
      </c>
      <c r="U361" t="str">
        <f>IF($D361="","",IFERROR(VLOOKUP($B361,Kraftvärmeprod!$B$1:$BX$550,MATCH(U$2,Kraftvärmeprod!$B$1:$VX$1,0),FALSE)/1,0)-IFERROR(VLOOKUP($B361,'Slutlig allokering kvv'!$B$2:$BX$550,MATCH(U$2,'Slutlig allokering kvv'!$B$1:$BX$1,0),FALSE)/1,0))</f>
        <v/>
      </c>
      <c r="V361" t="str">
        <f>IF($D361="","",IFERROR(VLOOKUP($B361,Kraftvärmeprod!$B$1:$BX$550,MATCH(V$2,Kraftvärmeprod!$B$1:$VX$1,0),FALSE)/1,0)-IFERROR(VLOOKUP($B361,'Slutlig allokering kvv'!$B$2:$BX$550,MATCH(V$2,'Slutlig allokering kvv'!$B$1:$BX$1,0),FALSE)/1,0))</f>
        <v/>
      </c>
      <c r="W361" t="str">
        <f>IF($D361="","",IFERROR(VLOOKUP($B361,Kraftvärmeprod!$B$1:$BX$550,MATCH(W$2,Kraftvärmeprod!$B$1:$VX$1,0),FALSE)/1,0)-IFERROR(VLOOKUP($B361,'Slutlig allokering kvv'!$B$2:$BX$550,MATCH(W$2,'Slutlig allokering kvv'!$B$1:$BX$1,0),FALSE)/1,0))</f>
        <v/>
      </c>
      <c r="X361" t="str">
        <f>IF($D361="","",IFERROR(VLOOKUP($B361,Kraftvärmeprod!$B$1:$BX$550,MATCH(X$2,Kraftvärmeprod!$B$1:$VX$1,0),FALSE)/1,0)-IFERROR(VLOOKUP($B361,'Slutlig allokering kvv'!$B$2:$BX$550,MATCH(X$2,'Slutlig allokering kvv'!$B$1:$BX$1,0),FALSE)/1,0))</f>
        <v/>
      </c>
      <c r="Y361" t="str">
        <f>IF($D361="","",IFERROR(VLOOKUP($B361,Kraftvärmeprod!$B$1:$BX$550,MATCH(Y$2,Kraftvärmeprod!$B$1:$VX$1,0),FALSE)/1,0)-IFERROR(VLOOKUP($B361,'Slutlig allokering kvv'!$B$2:$BX$550,MATCH(Y$2,'Slutlig allokering kvv'!$B$1:$BX$1,0),FALSE)/1,0))</f>
        <v/>
      </c>
      <c r="Z361" t="str">
        <f>IF($D361="","",IFERROR(VLOOKUP($B361,Kraftvärmeprod!$B$1:$BX$550,MATCH(Z$2,Kraftvärmeprod!$B$1:$VX$1,0),FALSE)/1,0)-IFERROR(VLOOKUP($B361,'Slutlig allokering kvv'!$B$2:$BX$550,MATCH(Z$2,'Slutlig allokering kvv'!$B$1:$BX$1,0),FALSE)/1,0))</f>
        <v/>
      </c>
      <c r="AA361" t="str">
        <f>IF($D361="","",IFERROR(VLOOKUP($B361,Kraftvärmeprod!$B$1:$BX$550,MATCH(AA$2,Kraftvärmeprod!$B$1:$VX$1,0),FALSE)/1,0)-IFERROR(VLOOKUP($B361,'Slutlig allokering kvv'!$B$2:$BX$550,MATCH(AA$2,'Slutlig allokering kvv'!$B$1:$BX$1,0),FALSE)/1,0))</f>
        <v/>
      </c>
      <c r="AB361" t="str">
        <f>IF($D361="","",IFERROR(VLOOKUP($B361,Kraftvärmeprod!$B$1:$BX$550,MATCH(AB$2,Kraftvärmeprod!$B$1:$VX$1,0),FALSE)/1,0)-IFERROR(VLOOKUP($B361,'Slutlig allokering kvv'!$B$2:$BX$550,MATCH(AB$2,'Slutlig allokering kvv'!$B$1:$BX$1,0),FALSE)/1,0))</f>
        <v/>
      </c>
      <c r="AC361" t="str">
        <f>IF($D361="","",IFERROR(VLOOKUP($B361,Kraftvärmeprod!$B$1:$BX$550,MATCH(AC$2,Kraftvärmeprod!$B$1:$VX$1,0),FALSE)/1,0)-IFERROR(VLOOKUP($B361,'Slutlig allokering kvv'!$B$2:$BX$550,MATCH(AC$2,'Slutlig allokering kvv'!$B$1:$BX$1,0),FALSE)/1,0))</f>
        <v/>
      </c>
      <c r="AD361" t="str">
        <f>IF($D361="","",IFERROR(VLOOKUP($B361,Kraftvärmeprod!$B$1:$BX$550,MATCH(AD$2,Kraftvärmeprod!$B$1:$VX$1,0),FALSE)/1,0)-IFERROR(VLOOKUP($B361,'Slutlig allokering kvv'!$B$2:$BX$550,MATCH(AD$2,'Slutlig allokering kvv'!$B$1:$BX$1,0),FALSE)/1,0))</f>
        <v/>
      </c>
      <c r="AE361" t="str">
        <f>IF($D361="","",IFERROR(VLOOKUP($B361,Miljö!$B$1:$E$550,MATCH("Hjälpel kraftvärme (GWh)",Miljö!$B$1:$E$1,0),FALSE)/1,0)-IFERROR(VLOOKUP($B361,'Slutlig allokering kvv'!$B$2:$BX$549,MATCH(AE$2,'Slutlig allokering kvv'!$B$1:$BX$1,0),FALSE)/1,0))</f>
        <v/>
      </c>
      <c r="AI361" s="274">
        <f t="shared" si="20"/>
        <v>0</v>
      </c>
      <c r="AK361">
        <f>IFERROR(VLOOKUP($B361,'Slutlig allokering kvv'!$B$2:$AX$549,MATCH("Summa slutlig allokerad tillförd energi (utan hjälpel och rökgaskondensering):",'Slutlig allokering kvv'!$B$1:$AX$1,0),FALSE)/1,"")</f>
        <v>0</v>
      </c>
      <c r="AM361" s="275" t="str">
        <f>IFERROR(1-VLOOKUP($B361,'Slutlig allokering kvv'!$B$2:$AX$549,MATCH("Andel av bränsle i kvv som allokerats till värme, exklusive rökgaskondensering och hjälpel",'Slutlig allokering kvv'!$B$1:$AX$1,0),FALSE),"")</f>
        <v/>
      </c>
      <c r="AO361" s="115" t="str">
        <f t="shared" si="21"/>
        <v/>
      </c>
      <c r="AP361" s="276" t="str">
        <f t="shared" si="22"/>
        <v/>
      </c>
      <c r="AR361" s="115" t="str">
        <f t="shared" si="23"/>
        <v/>
      </c>
    </row>
    <row r="362" spans="1:44">
      <c r="A362" t="s">
        <v>560</v>
      </c>
      <c r="B362" t="s">
        <v>566</v>
      </c>
      <c r="C362">
        <f>IFERROR(VLOOKUP($B362,Kraftvärmeprod!$B$1:$AH$479,MATCH(C$2,Kraftvärmeprod!$B$1:$AG$1,0),FALSE)/1,"")</f>
        <v>2.3039999999999998</v>
      </c>
      <c r="D362">
        <f>IFERROR(VLOOKUP($B362,Kraftvärmeprod!$B$1:$AH$479,MATCH(D$2,Kraftvärmeprod!$B$1:$AG$1,0),FALSE)/1,"")</f>
        <v>0.25800000000000001</v>
      </c>
      <c r="F362">
        <f>IF($D362="","",IFERROR(VLOOKUP($B362,Kraftvärmeprod!$B$1:$BX$550,MATCH(F$2,Kraftvärmeprod!$B$1:$VX$1,0),FALSE)/1,0)-IFERROR(VLOOKUP($B362,'Slutlig allokering kvv'!$B$2:$BX$550,MATCH(F$2,'Slutlig allokering kvv'!$B$1:$BX$1,0),FALSE)/1,0))</f>
        <v>0</v>
      </c>
      <c r="G362">
        <f>IF($D362="","",IFERROR(VLOOKUP($B362,Kraftvärmeprod!$B$1:$BX$550,MATCH(G$2,Kraftvärmeprod!$B$1:$VX$1,0),FALSE)/1,0)-IFERROR(VLOOKUP($B362,'Slutlig allokering kvv'!$B$2:$BX$550,MATCH(G$2,'Slutlig allokering kvv'!$B$1:$BX$1,0),FALSE)/1,0))</f>
        <v>0</v>
      </c>
      <c r="H362">
        <f>IF($D362="","",IFERROR(VLOOKUP($B362,Kraftvärmeprod!$B$1:$BX$550,MATCH(H$2,Kraftvärmeprod!$B$1:$VX$1,0),FALSE)/1,0)-IFERROR(VLOOKUP($B362,'Slutlig allokering kvv'!$B$2:$BX$550,MATCH(H$2,'Slutlig allokering kvv'!$B$1:$BX$1,0),FALSE)/1,0))</f>
        <v>0</v>
      </c>
      <c r="I362">
        <f>IF($D362="","",IFERROR(VLOOKUP($B362,Kraftvärmeprod!$B$1:$BX$550,MATCH(I$2,Kraftvärmeprod!$B$1:$VX$1,0),FALSE)/1,0)-IFERROR(VLOOKUP($B362,'Slutlig allokering kvv'!$B$2:$BX$550,MATCH(I$2,'Slutlig allokering kvv'!$B$1:$BX$1,0),FALSE)/1,0))</f>
        <v>0</v>
      </c>
      <c r="J362">
        <f>IF($D362="","",IFERROR(VLOOKUP($B362,Kraftvärmeprod!$B$1:$BX$550,MATCH(J$2,Kraftvärmeprod!$B$1:$VX$1,0),FALSE)/1,0)-IFERROR(VLOOKUP($B362,'Slutlig allokering kvv'!$B$2:$BX$550,MATCH(J$2,'Slutlig allokering kvv'!$B$1:$BX$1,0),FALSE)/1,0))</f>
        <v>0</v>
      </c>
      <c r="K362">
        <f>IF($D362="","",IFERROR(VLOOKUP($B362,Kraftvärmeprod!$B$1:$BX$550,MATCH(K$2,Kraftvärmeprod!$B$1:$VX$1,0),FALSE)/1,0)-IFERROR(VLOOKUP($B362,'Slutlig allokering kvv'!$B$2:$BX$550,MATCH(K$2,'Slutlig allokering kvv'!$B$1:$BX$1,0),FALSE)/1,0))</f>
        <v>0</v>
      </c>
      <c r="L362">
        <f>IF($D362="","",IFERROR(VLOOKUP($B362,Kraftvärmeprod!$B$1:$BX$550,MATCH(L$2,Kraftvärmeprod!$B$1:$VX$1,0),FALSE)/1,0)-IFERROR(VLOOKUP($B362,'Slutlig allokering kvv'!$B$2:$BX$550,MATCH(L$2,'Slutlig allokering kvv'!$B$1:$BX$1,0),FALSE)/1,0))</f>
        <v>0</v>
      </c>
      <c r="M362">
        <f>IF($D362="","",IFERROR(VLOOKUP($B362,Kraftvärmeprod!$B$1:$BX$550,MATCH(M$2,Kraftvärmeprod!$B$1:$VX$1,0),FALSE)/1,0)-IFERROR(VLOOKUP($B362,'Slutlig allokering kvv'!$B$2:$BX$550,MATCH(M$2,'Slutlig allokering kvv'!$B$1:$BX$1,0),FALSE)/1,0))</f>
        <v>0</v>
      </c>
      <c r="N362">
        <f>IF($D362="","",IFERROR(VLOOKUP($B362,Kraftvärmeprod!$B$1:$BX$550,MATCH(N$2,Kraftvärmeprod!$B$1:$VX$1,0),FALSE)/1,0)-IFERROR(VLOOKUP($B362,'Slutlig allokering kvv'!$B$2:$BX$550,MATCH(N$2,'Slutlig allokering kvv'!$B$1:$BX$1,0),FALSE)/1,0))</f>
        <v>0.198793</v>
      </c>
      <c r="O362">
        <f>IF($D362="","",IFERROR(VLOOKUP($B362,Kraftvärmeprod!$B$1:$BX$550,MATCH(O$2,Kraftvärmeprod!$B$1:$VX$1,0),FALSE)/1,0)-IFERROR(VLOOKUP($B362,'Slutlig allokering kvv'!$B$2:$BX$550,MATCH(O$2,'Slutlig allokering kvv'!$B$1:$BX$1,0),FALSE)/1,0))</f>
        <v>0.50217999999999985</v>
      </c>
      <c r="P362">
        <f>IF($D362="","",IFERROR(VLOOKUP($B362,Kraftvärmeprod!$B$1:$BX$550,MATCH(P$2,Kraftvärmeprod!$B$1:$VX$1,0),FALSE)/1,0)-IFERROR(VLOOKUP($B362,'Slutlig allokering kvv'!$B$2:$BX$550,MATCH(P$2,'Slutlig allokering kvv'!$B$1:$BX$1,0),FALSE)/1,0))</f>
        <v>0</v>
      </c>
      <c r="Q362">
        <f>IF($D362="","",IFERROR(VLOOKUP($B362,Kraftvärmeprod!$B$1:$BX$550,MATCH(Q$2,Kraftvärmeprod!$B$1:$VX$1,0),FALSE)/1,0)-IFERROR(VLOOKUP($B362,'Slutlig allokering kvv'!$B$2:$BX$550,MATCH(Q$2,'Slutlig allokering kvv'!$B$1:$BX$1,0),FALSE)/1,0))</f>
        <v>2.1912399999999999E-2</v>
      </c>
      <c r="R362">
        <f>IF($D362="","",IFERROR(VLOOKUP($B362,Kraftvärmeprod!$B$1:$BX$550,MATCH(R$2,Kraftvärmeprod!$B$1:$VX$1,0),FALSE)/1,0)-IFERROR(VLOOKUP($B362,'Slutlig allokering kvv'!$B$2:$BX$550,MATCH(R$2,'Slutlig allokering kvv'!$B$1:$BX$1,0),FALSE)/1,0))</f>
        <v>0</v>
      </c>
      <c r="S362">
        <f>IF($D362="","",IFERROR(VLOOKUP($B362,Kraftvärmeprod!$B$1:$BX$550,MATCH(S$2,Kraftvärmeprod!$B$1:$VX$1,0),FALSE)/1,0)-IFERROR(VLOOKUP($B362,'Slutlig allokering kvv'!$B$2:$BX$550,MATCH(S$2,'Slutlig allokering kvv'!$B$1:$BX$1,0),FALSE)/1,0))</f>
        <v>0</v>
      </c>
      <c r="T362">
        <f>IF($D362="","",IFERROR(VLOOKUP($B362,Kraftvärmeprod!$B$1:$BX$550,MATCH(T$2,Kraftvärmeprod!$B$1:$VX$1,0),FALSE)/1,0)-IFERROR(VLOOKUP($B362,'Slutlig allokering kvv'!$B$2:$BX$550,MATCH(T$2,'Slutlig allokering kvv'!$B$1:$BX$1,0),FALSE)/1,0))</f>
        <v>0</v>
      </c>
      <c r="U362">
        <f>IF($D362="","",IFERROR(VLOOKUP($B362,Kraftvärmeprod!$B$1:$BX$550,MATCH(U$2,Kraftvärmeprod!$B$1:$VX$1,0),FALSE)/1,0)-IFERROR(VLOOKUP($B362,'Slutlig allokering kvv'!$B$2:$BX$550,MATCH(U$2,'Slutlig allokering kvv'!$B$1:$BX$1,0),FALSE)/1,0))</f>
        <v>0</v>
      </c>
      <c r="V362">
        <f>IF($D362="","",IFERROR(VLOOKUP($B362,Kraftvärmeprod!$B$1:$BX$550,MATCH(V$2,Kraftvärmeprod!$B$1:$VX$1,0),FALSE)/1,0)-IFERROR(VLOOKUP($B362,'Slutlig allokering kvv'!$B$2:$BX$550,MATCH(V$2,'Slutlig allokering kvv'!$B$1:$BX$1,0),FALSE)/1,0))</f>
        <v>0</v>
      </c>
      <c r="W362">
        <f>IF($D362="","",IFERROR(VLOOKUP($B362,Kraftvärmeprod!$B$1:$BX$550,MATCH(W$2,Kraftvärmeprod!$B$1:$VX$1,0),FALSE)/1,0)-IFERROR(VLOOKUP($B362,'Slutlig allokering kvv'!$B$2:$BX$550,MATCH(W$2,'Slutlig allokering kvv'!$B$1:$BX$1,0),FALSE)/1,0))</f>
        <v>0</v>
      </c>
      <c r="X362">
        <f>IF($D362="","",IFERROR(VLOOKUP($B362,Kraftvärmeprod!$B$1:$BX$550,MATCH(X$2,Kraftvärmeprod!$B$1:$VX$1,0),FALSE)/1,0)-IFERROR(VLOOKUP($B362,'Slutlig allokering kvv'!$B$2:$BX$550,MATCH(X$2,'Slutlig allokering kvv'!$B$1:$BX$1,0),FALSE)/1,0))</f>
        <v>0</v>
      </c>
      <c r="Y362">
        <f>IF($D362="","",IFERROR(VLOOKUP($B362,Kraftvärmeprod!$B$1:$BX$550,MATCH(Y$2,Kraftvärmeprod!$B$1:$VX$1,0),FALSE)/1,0)-IFERROR(VLOOKUP($B362,'Slutlig allokering kvv'!$B$2:$BX$550,MATCH(Y$2,'Slutlig allokering kvv'!$B$1:$BX$1,0),FALSE)/1,0))</f>
        <v>0</v>
      </c>
      <c r="Z362">
        <f>IF($D362="","",IFERROR(VLOOKUP($B362,Kraftvärmeprod!$B$1:$BX$550,MATCH(Z$2,Kraftvärmeprod!$B$1:$VX$1,0),FALSE)/1,0)-IFERROR(VLOOKUP($B362,'Slutlig allokering kvv'!$B$2:$BX$550,MATCH(Z$2,'Slutlig allokering kvv'!$B$1:$BX$1,0),FALSE)/1,0))</f>
        <v>0</v>
      </c>
      <c r="AA362">
        <f>IF($D362="","",IFERROR(VLOOKUP($B362,Kraftvärmeprod!$B$1:$BX$550,MATCH(AA$2,Kraftvärmeprod!$B$1:$VX$1,0),FALSE)/1,0)-IFERROR(VLOOKUP($B362,'Slutlig allokering kvv'!$B$2:$BX$550,MATCH(AA$2,'Slutlig allokering kvv'!$B$1:$BX$1,0),FALSE)/1,0))</f>
        <v>0</v>
      </c>
      <c r="AB362">
        <f>IF($D362="","",IFERROR(VLOOKUP($B362,Kraftvärmeprod!$B$1:$BX$550,MATCH(AB$2,Kraftvärmeprod!$B$1:$VX$1,0),FALSE)/1,0)-IFERROR(VLOOKUP($B362,'Slutlig allokering kvv'!$B$2:$BX$550,MATCH(AB$2,'Slutlig allokering kvv'!$B$1:$BX$1,0),FALSE)/1,0))</f>
        <v>0</v>
      </c>
      <c r="AC362">
        <f>IF($D362="","",IFERROR(VLOOKUP($B362,Kraftvärmeprod!$B$1:$BX$550,MATCH(AC$2,Kraftvärmeprod!$B$1:$VX$1,0),FALSE)/1,0)-IFERROR(VLOOKUP($B362,'Slutlig allokering kvv'!$B$2:$BX$550,MATCH(AC$2,'Slutlig allokering kvv'!$B$1:$BX$1,0),FALSE)/1,0))</f>
        <v>0</v>
      </c>
      <c r="AD362">
        <f>IF($D362="","",IFERROR(VLOOKUP($B362,Kraftvärmeprod!$B$1:$BX$550,MATCH(AD$2,Kraftvärmeprod!$B$1:$VX$1,0),FALSE)/1,0)-IFERROR(VLOOKUP($B362,'Slutlig allokering kvv'!$B$2:$BX$550,MATCH(AD$2,'Slutlig allokering kvv'!$B$1:$BX$1,0),FALSE)/1,0))</f>
        <v>0</v>
      </c>
      <c r="AE362">
        <f>IF($D362="","",IFERROR(VLOOKUP($B362,Miljö!$B$1:$E$550,MATCH("Hjälpel kraftvärme (GWh)",Miljö!$B$1:$E$1,0),FALSE)/1,0)-IFERROR(VLOOKUP($B362,'Slutlig allokering kvv'!$B$2:$BX$549,MATCH(AE$2,'Slutlig allokering kvv'!$B$1:$BX$1,0),FALSE)/1,0))</f>
        <v>1.3554099999999999E-2</v>
      </c>
      <c r="AI362" s="274">
        <f t="shared" si="20"/>
        <v>0.72288539999999979</v>
      </c>
      <c r="AK362">
        <f>IFERROR(VLOOKUP($B362,'Slutlig allokering kvv'!$B$2:$AX$549,MATCH("Summa slutlig allokerad tillförd energi (utan hjälpel och rökgaskondensering):",'Slutlig allokering kvv'!$B$1:$AX$1,0),FALSE)/1,"")</f>
        <v>2.4771145999999997</v>
      </c>
      <c r="AM362" s="275">
        <f>IFERROR(1-VLOOKUP($B362,'Slutlig allokering kvv'!$B$2:$AX$549,MATCH("Andel av bränsle i kvv som allokerats till värme, exklusive rökgaskondensering och hjälpel",'Slutlig allokering kvv'!$B$1:$AX$1,0),FALSE),"")</f>
        <v>0.22590168750000006</v>
      </c>
      <c r="AO362" s="115">
        <f t="shared" si="21"/>
        <v>0.22590168749999998</v>
      </c>
      <c r="AP362" s="276">
        <f t="shared" si="22"/>
        <v>8.3266726846886741E-17</v>
      </c>
      <c r="AR362" s="115">
        <f t="shared" si="23"/>
        <v>0.35033427728958055</v>
      </c>
    </row>
    <row r="363" spans="1:44">
      <c r="A363" t="s">
        <v>560</v>
      </c>
      <c r="B363" t="s">
        <v>567</v>
      </c>
      <c r="C363">
        <f>IFERROR(VLOOKUP($B363,Kraftvärmeprod!$B$1:$AH$479,MATCH(C$2,Kraftvärmeprod!$B$1:$AG$1,0),FALSE)/1,"")</f>
        <v>87.906000000000006</v>
      </c>
      <c r="D363">
        <f>IFERROR(VLOOKUP($B363,Kraftvärmeprod!$B$1:$AH$479,MATCH(D$2,Kraftvärmeprod!$B$1:$AG$1,0),FALSE)/1,"")</f>
        <v>7.2690000000000001</v>
      </c>
      <c r="F363">
        <f>IF($D363="","",IFERROR(VLOOKUP($B363,Kraftvärmeprod!$B$1:$BX$550,MATCH(F$2,Kraftvärmeprod!$B$1:$VX$1,0),FALSE)/1,0)-IFERROR(VLOOKUP($B363,'Slutlig allokering kvv'!$B$2:$BX$550,MATCH(F$2,'Slutlig allokering kvv'!$B$1:$BX$1,0),FALSE)/1,0))</f>
        <v>0</v>
      </c>
      <c r="G363">
        <f>IF($D363="","",IFERROR(VLOOKUP($B363,Kraftvärmeprod!$B$1:$BX$550,MATCH(G$2,Kraftvärmeprod!$B$1:$VX$1,0),FALSE)/1,0)-IFERROR(VLOOKUP($B363,'Slutlig allokering kvv'!$B$2:$BX$550,MATCH(G$2,'Slutlig allokering kvv'!$B$1:$BX$1,0),FALSE)/1,0))</f>
        <v>0</v>
      </c>
      <c r="H363">
        <f>IF($D363="","",IFERROR(VLOOKUP($B363,Kraftvärmeprod!$B$1:$BX$550,MATCH(H$2,Kraftvärmeprod!$B$1:$VX$1,0),FALSE)/1,0)-IFERROR(VLOOKUP($B363,'Slutlig allokering kvv'!$B$2:$BX$550,MATCH(H$2,'Slutlig allokering kvv'!$B$1:$BX$1,0),FALSE)/1,0))</f>
        <v>0</v>
      </c>
      <c r="I363">
        <f>IF($D363="","",IFERROR(VLOOKUP($B363,Kraftvärmeprod!$B$1:$BX$550,MATCH(I$2,Kraftvärmeprod!$B$1:$VX$1,0),FALSE)/1,0)-IFERROR(VLOOKUP($B363,'Slutlig allokering kvv'!$B$2:$BX$550,MATCH(I$2,'Slutlig allokering kvv'!$B$1:$BX$1,0),FALSE)/1,0))</f>
        <v>0</v>
      </c>
      <c r="J363">
        <f>IF($D363="","",IFERROR(VLOOKUP($B363,Kraftvärmeprod!$B$1:$BX$550,MATCH(J$2,Kraftvärmeprod!$B$1:$VX$1,0),FALSE)/1,0)-IFERROR(VLOOKUP($B363,'Slutlig allokering kvv'!$B$2:$BX$550,MATCH(J$2,'Slutlig allokering kvv'!$B$1:$BX$1,0),FALSE)/1,0))</f>
        <v>0</v>
      </c>
      <c r="K363">
        <f>IF($D363="","",IFERROR(VLOOKUP($B363,Kraftvärmeprod!$B$1:$BX$550,MATCH(K$2,Kraftvärmeprod!$B$1:$VX$1,0),FALSE)/1,0)-IFERROR(VLOOKUP($B363,'Slutlig allokering kvv'!$B$2:$BX$550,MATCH(K$2,'Slutlig allokering kvv'!$B$1:$BX$1,0),FALSE)/1,0))</f>
        <v>0</v>
      </c>
      <c r="L363">
        <f>IF($D363="","",IFERROR(VLOOKUP($B363,Kraftvärmeprod!$B$1:$BX$550,MATCH(L$2,Kraftvärmeprod!$B$1:$VX$1,0),FALSE)/1,0)-IFERROR(VLOOKUP($B363,'Slutlig allokering kvv'!$B$2:$BX$550,MATCH(L$2,'Slutlig allokering kvv'!$B$1:$BX$1,0),FALSE)/1,0))</f>
        <v>0</v>
      </c>
      <c r="M363">
        <f>IF($D363="","",IFERROR(VLOOKUP($B363,Kraftvärmeprod!$B$1:$BX$550,MATCH(M$2,Kraftvärmeprod!$B$1:$VX$1,0),FALSE)/1,0)-IFERROR(VLOOKUP($B363,'Slutlig allokering kvv'!$B$2:$BX$550,MATCH(M$2,'Slutlig allokering kvv'!$B$1:$BX$1,0),FALSE)/1,0))</f>
        <v>11.129300000000001</v>
      </c>
      <c r="N363">
        <f>IF($D363="","",IFERROR(VLOOKUP($B363,Kraftvärmeprod!$B$1:$BX$550,MATCH(N$2,Kraftvärmeprod!$B$1:$VX$1,0),FALSE)/1,0)-IFERROR(VLOOKUP($B363,'Slutlig allokering kvv'!$B$2:$BX$550,MATCH(N$2,'Slutlig allokering kvv'!$B$1:$BX$1,0),FALSE)/1,0))</f>
        <v>0</v>
      </c>
      <c r="O363">
        <f>IF($D363="","",IFERROR(VLOOKUP($B363,Kraftvärmeprod!$B$1:$BX$550,MATCH(O$2,Kraftvärmeprod!$B$1:$VX$1,0),FALSE)/1,0)-IFERROR(VLOOKUP($B363,'Slutlig allokering kvv'!$B$2:$BX$550,MATCH(O$2,'Slutlig allokering kvv'!$B$1:$BX$1,0),FALSE)/1,0))</f>
        <v>4.8945000000000007</v>
      </c>
      <c r="P363">
        <f>IF($D363="","",IFERROR(VLOOKUP($B363,Kraftvärmeprod!$B$1:$BX$550,MATCH(P$2,Kraftvärmeprod!$B$1:$VX$1,0),FALSE)/1,0)-IFERROR(VLOOKUP($B363,'Slutlig allokering kvv'!$B$2:$BX$550,MATCH(P$2,'Slutlig allokering kvv'!$B$1:$BX$1,0),FALSE)/1,0))</f>
        <v>0</v>
      </c>
      <c r="Q363">
        <f>IF($D363="","",IFERROR(VLOOKUP($B363,Kraftvärmeprod!$B$1:$BX$550,MATCH(Q$2,Kraftvärmeprod!$B$1:$VX$1,0),FALSE)/1,0)-IFERROR(VLOOKUP($B363,'Slutlig allokering kvv'!$B$2:$BX$550,MATCH(Q$2,'Slutlig allokering kvv'!$B$1:$BX$1,0),FALSE)/1,0))</f>
        <v>4.1015000000000015</v>
      </c>
      <c r="R363">
        <f>IF($D363="","",IFERROR(VLOOKUP($B363,Kraftvärmeprod!$B$1:$BX$550,MATCH(R$2,Kraftvärmeprod!$B$1:$VX$1,0),FALSE)/1,0)-IFERROR(VLOOKUP($B363,'Slutlig allokering kvv'!$B$2:$BX$550,MATCH(R$2,'Slutlig allokering kvv'!$B$1:$BX$1,0),FALSE)/1,0))</f>
        <v>0</v>
      </c>
      <c r="S363">
        <f>IF($D363="","",IFERROR(VLOOKUP($B363,Kraftvärmeprod!$B$1:$BX$550,MATCH(S$2,Kraftvärmeprod!$B$1:$VX$1,0),FALSE)/1,0)-IFERROR(VLOOKUP($B363,'Slutlig allokering kvv'!$B$2:$BX$550,MATCH(S$2,'Slutlig allokering kvv'!$B$1:$BX$1,0),FALSE)/1,0))</f>
        <v>0</v>
      </c>
      <c r="T363">
        <f>IF($D363="","",IFERROR(VLOOKUP($B363,Kraftvärmeprod!$B$1:$BX$550,MATCH(T$2,Kraftvärmeprod!$B$1:$VX$1,0),FALSE)/1,0)-IFERROR(VLOOKUP($B363,'Slutlig allokering kvv'!$B$2:$BX$550,MATCH(T$2,'Slutlig allokering kvv'!$B$1:$BX$1,0),FALSE)/1,0))</f>
        <v>0</v>
      </c>
      <c r="U363">
        <f>IF($D363="","",IFERROR(VLOOKUP($B363,Kraftvärmeprod!$B$1:$BX$550,MATCH(U$2,Kraftvärmeprod!$B$1:$VX$1,0),FALSE)/1,0)-IFERROR(VLOOKUP($B363,'Slutlig allokering kvv'!$B$2:$BX$550,MATCH(U$2,'Slutlig allokering kvv'!$B$1:$BX$1,0),FALSE)/1,0))</f>
        <v>0</v>
      </c>
      <c r="V363">
        <f>IF($D363="","",IFERROR(VLOOKUP($B363,Kraftvärmeprod!$B$1:$BX$550,MATCH(V$2,Kraftvärmeprod!$B$1:$VX$1,0),FALSE)/1,0)-IFERROR(VLOOKUP($B363,'Slutlig allokering kvv'!$B$2:$BX$550,MATCH(V$2,'Slutlig allokering kvv'!$B$1:$BX$1,0),FALSE)/1,0))</f>
        <v>0.75525999999999982</v>
      </c>
      <c r="W363">
        <f>IF($D363="","",IFERROR(VLOOKUP($B363,Kraftvärmeprod!$B$1:$BX$550,MATCH(W$2,Kraftvärmeprod!$B$1:$VX$1,0),FALSE)/1,0)-IFERROR(VLOOKUP($B363,'Slutlig allokering kvv'!$B$2:$BX$550,MATCH(W$2,'Slutlig allokering kvv'!$B$1:$BX$1,0),FALSE)/1,0))</f>
        <v>0</v>
      </c>
      <c r="X363">
        <f>IF($D363="","",IFERROR(VLOOKUP($B363,Kraftvärmeprod!$B$1:$BX$550,MATCH(X$2,Kraftvärmeprod!$B$1:$VX$1,0),FALSE)/1,0)-IFERROR(VLOOKUP($B363,'Slutlig allokering kvv'!$B$2:$BX$550,MATCH(X$2,'Slutlig allokering kvv'!$B$1:$BX$1,0),FALSE)/1,0))</f>
        <v>0</v>
      </c>
      <c r="Y363">
        <f>IF($D363="","",IFERROR(VLOOKUP($B363,Kraftvärmeprod!$B$1:$BX$550,MATCH(Y$2,Kraftvärmeprod!$B$1:$VX$1,0),FALSE)/1,0)-IFERROR(VLOOKUP($B363,'Slutlig allokering kvv'!$B$2:$BX$550,MATCH(Y$2,'Slutlig allokering kvv'!$B$1:$BX$1,0),FALSE)/1,0))</f>
        <v>0</v>
      </c>
      <c r="Z363">
        <f>IF($D363="","",IFERROR(VLOOKUP($B363,Kraftvärmeprod!$B$1:$BX$550,MATCH(Z$2,Kraftvärmeprod!$B$1:$VX$1,0),FALSE)/1,0)-IFERROR(VLOOKUP($B363,'Slutlig allokering kvv'!$B$2:$BX$550,MATCH(Z$2,'Slutlig allokering kvv'!$B$1:$BX$1,0),FALSE)/1,0))</f>
        <v>0</v>
      </c>
      <c r="AA363">
        <f>IF($D363="","",IFERROR(VLOOKUP($B363,Kraftvärmeprod!$B$1:$BX$550,MATCH(AA$2,Kraftvärmeprod!$B$1:$VX$1,0),FALSE)/1,0)-IFERROR(VLOOKUP($B363,'Slutlig allokering kvv'!$B$2:$BX$550,MATCH(AA$2,'Slutlig allokering kvv'!$B$1:$BX$1,0),FALSE)/1,0))</f>
        <v>0</v>
      </c>
      <c r="AB363">
        <f>IF($D363="","",IFERROR(VLOOKUP($B363,Kraftvärmeprod!$B$1:$BX$550,MATCH(AB$2,Kraftvärmeprod!$B$1:$VX$1,0),FALSE)/1,0)-IFERROR(VLOOKUP($B363,'Slutlig allokering kvv'!$B$2:$BX$550,MATCH(AB$2,'Slutlig allokering kvv'!$B$1:$BX$1,0),FALSE)/1,0))</f>
        <v>0.44779999999999998</v>
      </c>
      <c r="AC363">
        <f>IF($D363="","",IFERROR(VLOOKUP($B363,Kraftvärmeprod!$B$1:$BX$550,MATCH(AC$2,Kraftvärmeprod!$B$1:$VX$1,0),FALSE)/1,0)-IFERROR(VLOOKUP($B363,'Slutlig allokering kvv'!$B$2:$BX$550,MATCH(AC$2,'Slutlig allokering kvv'!$B$1:$BX$1,0),FALSE)/1,0))</f>
        <v>0</v>
      </c>
      <c r="AD363">
        <f>IF($D363="","",IFERROR(VLOOKUP($B363,Kraftvärmeprod!$B$1:$BX$550,MATCH(AD$2,Kraftvärmeprod!$B$1:$VX$1,0),FALSE)/1,0)-IFERROR(VLOOKUP($B363,'Slutlig allokering kvv'!$B$2:$BX$550,MATCH(AD$2,'Slutlig allokering kvv'!$B$1:$BX$1,0),FALSE)/1,0))</f>
        <v>0</v>
      </c>
      <c r="AE363">
        <f>IF($D363="","",IFERROR(VLOOKUP($B363,Miljö!$B$1:$E$550,MATCH("Hjälpel kraftvärme (GWh)",Miljö!$B$1:$E$1,0),FALSE)/1,0)-IFERROR(VLOOKUP($B363,'Slutlig allokering kvv'!$B$2:$BX$549,MATCH(AE$2,'Slutlig allokering kvv'!$B$1:$BX$1,0),FALSE)/1,0))</f>
        <v>0.59762000000000004</v>
      </c>
      <c r="AI363" s="274">
        <f t="shared" si="20"/>
        <v>21.328360000000004</v>
      </c>
      <c r="AK363">
        <f>IFERROR(VLOOKUP($B363,'Slutlig allokering kvv'!$B$2:$AX$549,MATCH("Summa slutlig allokerad tillförd energi (utan hjälpel och rökgaskondensering):",'Slutlig allokering kvv'!$B$1:$AX$1,0),FALSE)/1,"")</f>
        <v>99.263639999999995</v>
      </c>
      <c r="AM363" s="275">
        <f>IFERROR(1-VLOOKUP($B363,'Slutlig allokering kvv'!$B$2:$AX$549,MATCH("Andel av bränsle i kvv som allokerats till värme, exklusive rökgaskondensering och hjälpel",'Slutlig allokering kvv'!$B$1:$AX$1,0),FALSE),"")</f>
        <v>0.17686380522754419</v>
      </c>
      <c r="AO363" s="115">
        <f t="shared" si="21"/>
        <v>0.17686380522754414</v>
      </c>
      <c r="AP363" s="276">
        <f t="shared" si="22"/>
        <v>5.5511151231257827E-17</v>
      </c>
      <c r="AR363" s="115">
        <f t="shared" si="23"/>
        <v>0.33152452022668993</v>
      </c>
    </row>
    <row r="364" spans="1:44">
      <c r="A364" t="s">
        <v>560</v>
      </c>
      <c r="B364" t="s">
        <v>568</v>
      </c>
      <c r="C364" t="str">
        <f>IFERROR(VLOOKUP($B364,Kraftvärmeprod!$B$1:$AH$479,MATCH(C$2,Kraftvärmeprod!$B$1:$AG$1,0),FALSE)/1,"")</f>
        <v/>
      </c>
      <c r="D364" t="str">
        <f>IFERROR(VLOOKUP($B364,Kraftvärmeprod!$B$1:$AH$479,MATCH(D$2,Kraftvärmeprod!$B$1:$AG$1,0),FALSE)/1,"")</f>
        <v/>
      </c>
      <c r="F364" t="str">
        <f>IF($D364="","",IFERROR(VLOOKUP($B364,Kraftvärmeprod!$B$1:$BX$550,MATCH(F$2,Kraftvärmeprod!$B$1:$VX$1,0),FALSE)/1,0)-IFERROR(VLOOKUP($B364,'Slutlig allokering kvv'!$B$2:$BX$550,MATCH(F$2,'Slutlig allokering kvv'!$B$1:$BX$1,0),FALSE)/1,0))</f>
        <v/>
      </c>
      <c r="G364" t="str">
        <f>IF($D364="","",IFERROR(VLOOKUP($B364,Kraftvärmeprod!$B$1:$BX$550,MATCH(G$2,Kraftvärmeprod!$B$1:$VX$1,0),FALSE)/1,0)-IFERROR(VLOOKUP($B364,'Slutlig allokering kvv'!$B$2:$BX$550,MATCH(G$2,'Slutlig allokering kvv'!$B$1:$BX$1,0),FALSE)/1,0))</f>
        <v/>
      </c>
      <c r="H364" t="str">
        <f>IF($D364="","",IFERROR(VLOOKUP($B364,Kraftvärmeprod!$B$1:$BX$550,MATCH(H$2,Kraftvärmeprod!$B$1:$VX$1,0),FALSE)/1,0)-IFERROR(VLOOKUP($B364,'Slutlig allokering kvv'!$B$2:$BX$550,MATCH(H$2,'Slutlig allokering kvv'!$B$1:$BX$1,0),FALSE)/1,0))</f>
        <v/>
      </c>
      <c r="I364" t="str">
        <f>IF($D364="","",IFERROR(VLOOKUP($B364,Kraftvärmeprod!$B$1:$BX$550,MATCH(I$2,Kraftvärmeprod!$B$1:$VX$1,0),FALSE)/1,0)-IFERROR(VLOOKUP($B364,'Slutlig allokering kvv'!$B$2:$BX$550,MATCH(I$2,'Slutlig allokering kvv'!$B$1:$BX$1,0),FALSE)/1,0))</f>
        <v/>
      </c>
      <c r="J364" t="str">
        <f>IF($D364="","",IFERROR(VLOOKUP($B364,Kraftvärmeprod!$B$1:$BX$550,MATCH(J$2,Kraftvärmeprod!$B$1:$VX$1,0),FALSE)/1,0)-IFERROR(VLOOKUP($B364,'Slutlig allokering kvv'!$B$2:$BX$550,MATCH(J$2,'Slutlig allokering kvv'!$B$1:$BX$1,0),FALSE)/1,0))</f>
        <v/>
      </c>
      <c r="K364" t="str">
        <f>IF($D364="","",IFERROR(VLOOKUP($B364,Kraftvärmeprod!$B$1:$BX$550,MATCH(K$2,Kraftvärmeprod!$B$1:$VX$1,0),FALSE)/1,0)-IFERROR(VLOOKUP($B364,'Slutlig allokering kvv'!$B$2:$BX$550,MATCH(K$2,'Slutlig allokering kvv'!$B$1:$BX$1,0),FALSE)/1,0))</f>
        <v/>
      </c>
      <c r="L364" t="str">
        <f>IF($D364="","",IFERROR(VLOOKUP($B364,Kraftvärmeprod!$B$1:$BX$550,MATCH(L$2,Kraftvärmeprod!$B$1:$VX$1,0),FALSE)/1,0)-IFERROR(VLOOKUP($B364,'Slutlig allokering kvv'!$B$2:$BX$550,MATCH(L$2,'Slutlig allokering kvv'!$B$1:$BX$1,0),FALSE)/1,0))</f>
        <v/>
      </c>
      <c r="M364" t="str">
        <f>IF($D364="","",IFERROR(VLOOKUP($B364,Kraftvärmeprod!$B$1:$BX$550,MATCH(M$2,Kraftvärmeprod!$B$1:$VX$1,0),FALSE)/1,0)-IFERROR(VLOOKUP($B364,'Slutlig allokering kvv'!$B$2:$BX$550,MATCH(M$2,'Slutlig allokering kvv'!$B$1:$BX$1,0),FALSE)/1,0))</f>
        <v/>
      </c>
      <c r="N364" t="str">
        <f>IF($D364="","",IFERROR(VLOOKUP($B364,Kraftvärmeprod!$B$1:$BX$550,MATCH(N$2,Kraftvärmeprod!$B$1:$VX$1,0),FALSE)/1,0)-IFERROR(VLOOKUP($B364,'Slutlig allokering kvv'!$B$2:$BX$550,MATCH(N$2,'Slutlig allokering kvv'!$B$1:$BX$1,0),FALSE)/1,0))</f>
        <v/>
      </c>
      <c r="O364" t="str">
        <f>IF($D364="","",IFERROR(VLOOKUP($B364,Kraftvärmeprod!$B$1:$BX$550,MATCH(O$2,Kraftvärmeprod!$B$1:$VX$1,0),FALSE)/1,0)-IFERROR(VLOOKUP($B364,'Slutlig allokering kvv'!$B$2:$BX$550,MATCH(O$2,'Slutlig allokering kvv'!$B$1:$BX$1,0),FALSE)/1,0))</f>
        <v/>
      </c>
      <c r="P364" t="str">
        <f>IF($D364="","",IFERROR(VLOOKUP($B364,Kraftvärmeprod!$B$1:$BX$550,MATCH(P$2,Kraftvärmeprod!$B$1:$VX$1,0),FALSE)/1,0)-IFERROR(VLOOKUP($B364,'Slutlig allokering kvv'!$B$2:$BX$550,MATCH(P$2,'Slutlig allokering kvv'!$B$1:$BX$1,0),FALSE)/1,0))</f>
        <v/>
      </c>
      <c r="Q364" t="str">
        <f>IF($D364="","",IFERROR(VLOOKUP($B364,Kraftvärmeprod!$B$1:$BX$550,MATCH(Q$2,Kraftvärmeprod!$B$1:$VX$1,0),FALSE)/1,0)-IFERROR(VLOOKUP($B364,'Slutlig allokering kvv'!$B$2:$BX$550,MATCH(Q$2,'Slutlig allokering kvv'!$B$1:$BX$1,0),FALSE)/1,0))</f>
        <v/>
      </c>
      <c r="R364" t="str">
        <f>IF($D364="","",IFERROR(VLOOKUP($B364,Kraftvärmeprod!$B$1:$BX$550,MATCH(R$2,Kraftvärmeprod!$B$1:$VX$1,0),FALSE)/1,0)-IFERROR(VLOOKUP($B364,'Slutlig allokering kvv'!$B$2:$BX$550,MATCH(R$2,'Slutlig allokering kvv'!$B$1:$BX$1,0),FALSE)/1,0))</f>
        <v/>
      </c>
      <c r="S364" t="str">
        <f>IF($D364="","",IFERROR(VLOOKUP($B364,Kraftvärmeprod!$B$1:$BX$550,MATCH(S$2,Kraftvärmeprod!$B$1:$VX$1,0),FALSE)/1,0)-IFERROR(VLOOKUP($B364,'Slutlig allokering kvv'!$B$2:$BX$550,MATCH(S$2,'Slutlig allokering kvv'!$B$1:$BX$1,0),FALSE)/1,0))</f>
        <v/>
      </c>
      <c r="T364" t="str">
        <f>IF($D364="","",IFERROR(VLOOKUP($B364,Kraftvärmeprod!$B$1:$BX$550,MATCH(T$2,Kraftvärmeprod!$B$1:$VX$1,0),FALSE)/1,0)-IFERROR(VLOOKUP($B364,'Slutlig allokering kvv'!$B$2:$BX$550,MATCH(T$2,'Slutlig allokering kvv'!$B$1:$BX$1,0),FALSE)/1,0))</f>
        <v/>
      </c>
      <c r="U364" t="str">
        <f>IF($D364="","",IFERROR(VLOOKUP($B364,Kraftvärmeprod!$B$1:$BX$550,MATCH(U$2,Kraftvärmeprod!$B$1:$VX$1,0),FALSE)/1,0)-IFERROR(VLOOKUP($B364,'Slutlig allokering kvv'!$B$2:$BX$550,MATCH(U$2,'Slutlig allokering kvv'!$B$1:$BX$1,0),FALSE)/1,0))</f>
        <v/>
      </c>
      <c r="V364" t="str">
        <f>IF($D364="","",IFERROR(VLOOKUP($B364,Kraftvärmeprod!$B$1:$BX$550,MATCH(V$2,Kraftvärmeprod!$B$1:$VX$1,0),FALSE)/1,0)-IFERROR(VLOOKUP($B364,'Slutlig allokering kvv'!$B$2:$BX$550,MATCH(V$2,'Slutlig allokering kvv'!$B$1:$BX$1,0),FALSE)/1,0))</f>
        <v/>
      </c>
      <c r="W364" t="str">
        <f>IF($D364="","",IFERROR(VLOOKUP($B364,Kraftvärmeprod!$B$1:$BX$550,MATCH(W$2,Kraftvärmeprod!$B$1:$VX$1,0),FALSE)/1,0)-IFERROR(VLOOKUP($B364,'Slutlig allokering kvv'!$B$2:$BX$550,MATCH(W$2,'Slutlig allokering kvv'!$B$1:$BX$1,0),FALSE)/1,0))</f>
        <v/>
      </c>
      <c r="X364" t="str">
        <f>IF($D364="","",IFERROR(VLOOKUP($B364,Kraftvärmeprod!$B$1:$BX$550,MATCH(X$2,Kraftvärmeprod!$B$1:$VX$1,0),FALSE)/1,0)-IFERROR(VLOOKUP($B364,'Slutlig allokering kvv'!$B$2:$BX$550,MATCH(X$2,'Slutlig allokering kvv'!$B$1:$BX$1,0),FALSE)/1,0))</f>
        <v/>
      </c>
      <c r="Y364" t="str">
        <f>IF($D364="","",IFERROR(VLOOKUP($B364,Kraftvärmeprod!$B$1:$BX$550,MATCH(Y$2,Kraftvärmeprod!$B$1:$VX$1,0),FALSE)/1,0)-IFERROR(VLOOKUP($B364,'Slutlig allokering kvv'!$B$2:$BX$550,MATCH(Y$2,'Slutlig allokering kvv'!$B$1:$BX$1,0),FALSE)/1,0))</f>
        <v/>
      </c>
      <c r="Z364" t="str">
        <f>IF($D364="","",IFERROR(VLOOKUP($B364,Kraftvärmeprod!$B$1:$BX$550,MATCH(Z$2,Kraftvärmeprod!$B$1:$VX$1,0),FALSE)/1,0)-IFERROR(VLOOKUP($B364,'Slutlig allokering kvv'!$B$2:$BX$550,MATCH(Z$2,'Slutlig allokering kvv'!$B$1:$BX$1,0),FALSE)/1,0))</f>
        <v/>
      </c>
      <c r="AA364" t="str">
        <f>IF($D364="","",IFERROR(VLOOKUP($B364,Kraftvärmeprod!$B$1:$BX$550,MATCH(AA$2,Kraftvärmeprod!$B$1:$VX$1,0),FALSE)/1,0)-IFERROR(VLOOKUP($B364,'Slutlig allokering kvv'!$B$2:$BX$550,MATCH(AA$2,'Slutlig allokering kvv'!$B$1:$BX$1,0),FALSE)/1,0))</f>
        <v/>
      </c>
      <c r="AB364" t="str">
        <f>IF($D364="","",IFERROR(VLOOKUP($B364,Kraftvärmeprod!$B$1:$BX$550,MATCH(AB$2,Kraftvärmeprod!$B$1:$VX$1,0),FALSE)/1,0)-IFERROR(VLOOKUP($B364,'Slutlig allokering kvv'!$B$2:$BX$550,MATCH(AB$2,'Slutlig allokering kvv'!$B$1:$BX$1,0),FALSE)/1,0))</f>
        <v/>
      </c>
      <c r="AC364" t="str">
        <f>IF($D364="","",IFERROR(VLOOKUP($B364,Kraftvärmeprod!$B$1:$BX$550,MATCH(AC$2,Kraftvärmeprod!$B$1:$VX$1,0),FALSE)/1,0)-IFERROR(VLOOKUP($B364,'Slutlig allokering kvv'!$B$2:$BX$550,MATCH(AC$2,'Slutlig allokering kvv'!$B$1:$BX$1,0),FALSE)/1,0))</f>
        <v/>
      </c>
      <c r="AD364" t="str">
        <f>IF($D364="","",IFERROR(VLOOKUP($B364,Kraftvärmeprod!$B$1:$BX$550,MATCH(AD$2,Kraftvärmeprod!$B$1:$VX$1,0),FALSE)/1,0)-IFERROR(VLOOKUP($B364,'Slutlig allokering kvv'!$B$2:$BX$550,MATCH(AD$2,'Slutlig allokering kvv'!$B$1:$BX$1,0),FALSE)/1,0))</f>
        <v/>
      </c>
      <c r="AE364" t="str">
        <f>IF($D364="","",IFERROR(VLOOKUP($B364,Miljö!$B$1:$E$550,MATCH("Hjälpel kraftvärme (GWh)",Miljö!$B$1:$E$1,0),FALSE)/1,0)-IFERROR(VLOOKUP($B364,'Slutlig allokering kvv'!$B$2:$BX$549,MATCH(AE$2,'Slutlig allokering kvv'!$B$1:$BX$1,0),FALSE)/1,0))</f>
        <v/>
      </c>
      <c r="AI364" s="274">
        <f t="shared" si="20"/>
        <v>0</v>
      </c>
      <c r="AK364">
        <f>IFERROR(VLOOKUP($B364,'Slutlig allokering kvv'!$B$2:$AX$549,MATCH("Summa slutlig allokerad tillförd energi (utan hjälpel och rökgaskondensering):",'Slutlig allokering kvv'!$B$1:$AX$1,0),FALSE)/1,"")</f>
        <v>0</v>
      </c>
      <c r="AM364" s="275" t="str">
        <f>IFERROR(1-VLOOKUP($B364,'Slutlig allokering kvv'!$B$2:$AX$549,MATCH("Andel av bränsle i kvv som allokerats till värme, exklusive rökgaskondensering och hjälpel",'Slutlig allokering kvv'!$B$1:$AX$1,0),FALSE),"")</f>
        <v/>
      </c>
      <c r="AO364" s="115" t="str">
        <f t="shared" si="21"/>
        <v/>
      </c>
      <c r="AP364" s="276" t="str">
        <f t="shared" si="22"/>
        <v/>
      </c>
      <c r="AR364" s="115" t="str">
        <f t="shared" si="23"/>
        <v/>
      </c>
    </row>
    <row r="365" spans="1:44">
      <c r="A365" t="s">
        <v>560</v>
      </c>
      <c r="B365" t="s">
        <v>569</v>
      </c>
      <c r="C365" t="str">
        <f>IFERROR(VLOOKUP($B365,Kraftvärmeprod!$B$1:$AH$479,MATCH(C$2,Kraftvärmeprod!$B$1:$AG$1,0),FALSE)/1,"")</f>
        <v/>
      </c>
      <c r="D365" t="str">
        <f>IFERROR(VLOOKUP($B365,Kraftvärmeprod!$B$1:$AH$479,MATCH(D$2,Kraftvärmeprod!$B$1:$AG$1,0),FALSE)/1,"")</f>
        <v/>
      </c>
      <c r="F365" t="str">
        <f>IF($D365="","",IFERROR(VLOOKUP($B365,Kraftvärmeprod!$B$1:$BX$550,MATCH(F$2,Kraftvärmeprod!$B$1:$VX$1,0),FALSE)/1,0)-IFERROR(VLOOKUP($B365,'Slutlig allokering kvv'!$B$2:$BX$550,MATCH(F$2,'Slutlig allokering kvv'!$B$1:$BX$1,0),FALSE)/1,0))</f>
        <v/>
      </c>
      <c r="G365" t="str">
        <f>IF($D365="","",IFERROR(VLOOKUP($B365,Kraftvärmeprod!$B$1:$BX$550,MATCH(G$2,Kraftvärmeprod!$B$1:$VX$1,0),FALSE)/1,0)-IFERROR(VLOOKUP($B365,'Slutlig allokering kvv'!$B$2:$BX$550,MATCH(G$2,'Slutlig allokering kvv'!$B$1:$BX$1,0),FALSE)/1,0))</f>
        <v/>
      </c>
      <c r="H365" t="str">
        <f>IF($D365="","",IFERROR(VLOOKUP($B365,Kraftvärmeprod!$B$1:$BX$550,MATCH(H$2,Kraftvärmeprod!$B$1:$VX$1,0),FALSE)/1,0)-IFERROR(VLOOKUP($B365,'Slutlig allokering kvv'!$B$2:$BX$550,MATCH(H$2,'Slutlig allokering kvv'!$B$1:$BX$1,0),FALSE)/1,0))</f>
        <v/>
      </c>
      <c r="I365" t="str">
        <f>IF($D365="","",IFERROR(VLOOKUP($B365,Kraftvärmeprod!$B$1:$BX$550,MATCH(I$2,Kraftvärmeprod!$B$1:$VX$1,0),FALSE)/1,0)-IFERROR(VLOOKUP($B365,'Slutlig allokering kvv'!$B$2:$BX$550,MATCH(I$2,'Slutlig allokering kvv'!$B$1:$BX$1,0),FALSE)/1,0))</f>
        <v/>
      </c>
      <c r="J365" t="str">
        <f>IF($D365="","",IFERROR(VLOOKUP($B365,Kraftvärmeprod!$B$1:$BX$550,MATCH(J$2,Kraftvärmeprod!$B$1:$VX$1,0),FALSE)/1,0)-IFERROR(VLOOKUP($B365,'Slutlig allokering kvv'!$B$2:$BX$550,MATCH(J$2,'Slutlig allokering kvv'!$B$1:$BX$1,0),FALSE)/1,0))</f>
        <v/>
      </c>
      <c r="K365" t="str">
        <f>IF($D365="","",IFERROR(VLOOKUP($B365,Kraftvärmeprod!$B$1:$BX$550,MATCH(K$2,Kraftvärmeprod!$B$1:$VX$1,0),FALSE)/1,0)-IFERROR(VLOOKUP($B365,'Slutlig allokering kvv'!$B$2:$BX$550,MATCH(K$2,'Slutlig allokering kvv'!$B$1:$BX$1,0),FALSE)/1,0))</f>
        <v/>
      </c>
      <c r="L365" t="str">
        <f>IF($D365="","",IFERROR(VLOOKUP($B365,Kraftvärmeprod!$B$1:$BX$550,MATCH(L$2,Kraftvärmeprod!$B$1:$VX$1,0),FALSE)/1,0)-IFERROR(VLOOKUP($B365,'Slutlig allokering kvv'!$B$2:$BX$550,MATCH(L$2,'Slutlig allokering kvv'!$B$1:$BX$1,0),FALSE)/1,0))</f>
        <v/>
      </c>
      <c r="M365" t="str">
        <f>IF($D365="","",IFERROR(VLOOKUP($B365,Kraftvärmeprod!$B$1:$BX$550,MATCH(M$2,Kraftvärmeprod!$B$1:$VX$1,0),FALSE)/1,0)-IFERROR(VLOOKUP($B365,'Slutlig allokering kvv'!$B$2:$BX$550,MATCH(M$2,'Slutlig allokering kvv'!$B$1:$BX$1,0),FALSE)/1,0))</f>
        <v/>
      </c>
      <c r="N365" t="str">
        <f>IF($D365="","",IFERROR(VLOOKUP($B365,Kraftvärmeprod!$B$1:$BX$550,MATCH(N$2,Kraftvärmeprod!$B$1:$VX$1,0),FALSE)/1,0)-IFERROR(VLOOKUP($B365,'Slutlig allokering kvv'!$B$2:$BX$550,MATCH(N$2,'Slutlig allokering kvv'!$B$1:$BX$1,0),FALSE)/1,0))</f>
        <v/>
      </c>
      <c r="O365" t="str">
        <f>IF($D365="","",IFERROR(VLOOKUP($B365,Kraftvärmeprod!$B$1:$BX$550,MATCH(O$2,Kraftvärmeprod!$B$1:$VX$1,0),FALSE)/1,0)-IFERROR(VLOOKUP($B365,'Slutlig allokering kvv'!$B$2:$BX$550,MATCH(O$2,'Slutlig allokering kvv'!$B$1:$BX$1,0),FALSE)/1,0))</f>
        <v/>
      </c>
      <c r="P365" t="str">
        <f>IF($D365="","",IFERROR(VLOOKUP($B365,Kraftvärmeprod!$B$1:$BX$550,MATCH(P$2,Kraftvärmeprod!$B$1:$VX$1,0),FALSE)/1,0)-IFERROR(VLOOKUP($B365,'Slutlig allokering kvv'!$B$2:$BX$550,MATCH(P$2,'Slutlig allokering kvv'!$B$1:$BX$1,0),FALSE)/1,0))</f>
        <v/>
      </c>
      <c r="Q365" t="str">
        <f>IF($D365="","",IFERROR(VLOOKUP($B365,Kraftvärmeprod!$B$1:$BX$550,MATCH(Q$2,Kraftvärmeprod!$B$1:$VX$1,0),FALSE)/1,0)-IFERROR(VLOOKUP($B365,'Slutlig allokering kvv'!$B$2:$BX$550,MATCH(Q$2,'Slutlig allokering kvv'!$B$1:$BX$1,0),FALSE)/1,0))</f>
        <v/>
      </c>
      <c r="R365" t="str">
        <f>IF($D365="","",IFERROR(VLOOKUP($B365,Kraftvärmeprod!$B$1:$BX$550,MATCH(R$2,Kraftvärmeprod!$B$1:$VX$1,0),FALSE)/1,0)-IFERROR(VLOOKUP($B365,'Slutlig allokering kvv'!$B$2:$BX$550,MATCH(R$2,'Slutlig allokering kvv'!$B$1:$BX$1,0),FALSE)/1,0))</f>
        <v/>
      </c>
      <c r="S365" t="str">
        <f>IF($D365="","",IFERROR(VLOOKUP($B365,Kraftvärmeprod!$B$1:$BX$550,MATCH(S$2,Kraftvärmeprod!$B$1:$VX$1,0),FALSE)/1,0)-IFERROR(VLOOKUP($B365,'Slutlig allokering kvv'!$B$2:$BX$550,MATCH(S$2,'Slutlig allokering kvv'!$B$1:$BX$1,0),FALSE)/1,0))</f>
        <v/>
      </c>
      <c r="T365" t="str">
        <f>IF($D365="","",IFERROR(VLOOKUP($B365,Kraftvärmeprod!$B$1:$BX$550,MATCH(T$2,Kraftvärmeprod!$B$1:$VX$1,0),FALSE)/1,0)-IFERROR(VLOOKUP($B365,'Slutlig allokering kvv'!$B$2:$BX$550,MATCH(T$2,'Slutlig allokering kvv'!$B$1:$BX$1,0),FALSE)/1,0))</f>
        <v/>
      </c>
      <c r="U365" t="str">
        <f>IF($D365="","",IFERROR(VLOOKUP($B365,Kraftvärmeprod!$B$1:$BX$550,MATCH(U$2,Kraftvärmeprod!$B$1:$VX$1,0),FALSE)/1,0)-IFERROR(VLOOKUP($B365,'Slutlig allokering kvv'!$B$2:$BX$550,MATCH(U$2,'Slutlig allokering kvv'!$B$1:$BX$1,0),FALSE)/1,0))</f>
        <v/>
      </c>
      <c r="V365" t="str">
        <f>IF($D365="","",IFERROR(VLOOKUP($B365,Kraftvärmeprod!$B$1:$BX$550,MATCH(V$2,Kraftvärmeprod!$B$1:$VX$1,0),FALSE)/1,0)-IFERROR(VLOOKUP($B365,'Slutlig allokering kvv'!$B$2:$BX$550,MATCH(V$2,'Slutlig allokering kvv'!$B$1:$BX$1,0),FALSE)/1,0))</f>
        <v/>
      </c>
      <c r="W365" t="str">
        <f>IF($D365="","",IFERROR(VLOOKUP($B365,Kraftvärmeprod!$B$1:$BX$550,MATCH(W$2,Kraftvärmeprod!$B$1:$VX$1,0),FALSE)/1,0)-IFERROR(VLOOKUP($B365,'Slutlig allokering kvv'!$B$2:$BX$550,MATCH(W$2,'Slutlig allokering kvv'!$B$1:$BX$1,0),FALSE)/1,0))</f>
        <v/>
      </c>
      <c r="X365" t="str">
        <f>IF($D365="","",IFERROR(VLOOKUP($B365,Kraftvärmeprod!$B$1:$BX$550,MATCH(X$2,Kraftvärmeprod!$B$1:$VX$1,0),FALSE)/1,0)-IFERROR(VLOOKUP($B365,'Slutlig allokering kvv'!$B$2:$BX$550,MATCH(X$2,'Slutlig allokering kvv'!$B$1:$BX$1,0),FALSE)/1,0))</f>
        <v/>
      </c>
      <c r="Y365" t="str">
        <f>IF($D365="","",IFERROR(VLOOKUP($B365,Kraftvärmeprod!$B$1:$BX$550,MATCH(Y$2,Kraftvärmeprod!$B$1:$VX$1,0),FALSE)/1,0)-IFERROR(VLOOKUP($B365,'Slutlig allokering kvv'!$B$2:$BX$550,MATCH(Y$2,'Slutlig allokering kvv'!$B$1:$BX$1,0),FALSE)/1,0))</f>
        <v/>
      </c>
      <c r="Z365" t="str">
        <f>IF($D365="","",IFERROR(VLOOKUP($B365,Kraftvärmeprod!$B$1:$BX$550,MATCH(Z$2,Kraftvärmeprod!$B$1:$VX$1,0),FALSE)/1,0)-IFERROR(VLOOKUP($B365,'Slutlig allokering kvv'!$B$2:$BX$550,MATCH(Z$2,'Slutlig allokering kvv'!$B$1:$BX$1,0),FALSE)/1,0))</f>
        <v/>
      </c>
      <c r="AA365" t="str">
        <f>IF($D365="","",IFERROR(VLOOKUP($B365,Kraftvärmeprod!$B$1:$BX$550,MATCH(AA$2,Kraftvärmeprod!$B$1:$VX$1,0),FALSE)/1,0)-IFERROR(VLOOKUP($B365,'Slutlig allokering kvv'!$B$2:$BX$550,MATCH(AA$2,'Slutlig allokering kvv'!$B$1:$BX$1,0),FALSE)/1,0))</f>
        <v/>
      </c>
      <c r="AB365" t="str">
        <f>IF($D365="","",IFERROR(VLOOKUP($B365,Kraftvärmeprod!$B$1:$BX$550,MATCH(AB$2,Kraftvärmeprod!$B$1:$VX$1,0),FALSE)/1,0)-IFERROR(VLOOKUP($B365,'Slutlig allokering kvv'!$B$2:$BX$550,MATCH(AB$2,'Slutlig allokering kvv'!$B$1:$BX$1,0),FALSE)/1,0))</f>
        <v/>
      </c>
      <c r="AC365" t="str">
        <f>IF($D365="","",IFERROR(VLOOKUP($B365,Kraftvärmeprod!$B$1:$BX$550,MATCH(AC$2,Kraftvärmeprod!$B$1:$VX$1,0),FALSE)/1,0)-IFERROR(VLOOKUP($B365,'Slutlig allokering kvv'!$B$2:$BX$550,MATCH(AC$2,'Slutlig allokering kvv'!$B$1:$BX$1,0),FALSE)/1,0))</f>
        <v/>
      </c>
      <c r="AD365" t="str">
        <f>IF($D365="","",IFERROR(VLOOKUP($B365,Kraftvärmeprod!$B$1:$BX$550,MATCH(AD$2,Kraftvärmeprod!$B$1:$VX$1,0),FALSE)/1,0)-IFERROR(VLOOKUP($B365,'Slutlig allokering kvv'!$B$2:$BX$550,MATCH(AD$2,'Slutlig allokering kvv'!$B$1:$BX$1,0),FALSE)/1,0))</f>
        <v/>
      </c>
      <c r="AE365" t="str">
        <f>IF($D365="","",IFERROR(VLOOKUP($B365,Miljö!$B$1:$E$550,MATCH("Hjälpel kraftvärme (GWh)",Miljö!$B$1:$E$1,0),FALSE)/1,0)-IFERROR(VLOOKUP($B365,'Slutlig allokering kvv'!$B$2:$BX$549,MATCH(AE$2,'Slutlig allokering kvv'!$B$1:$BX$1,0),FALSE)/1,0))</f>
        <v/>
      </c>
      <c r="AI365" s="274">
        <f t="shared" si="20"/>
        <v>0</v>
      </c>
      <c r="AK365">
        <f>IFERROR(VLOOKUP($B365,'Slutlig allokering kvv'!$B$2:$AX$549,MATCH("Summa slutlig allokerad tillförd energi (utan hjälpel och rökgaskondensering):",'Slutlig allokering kvv'!$B$1:$AX$1,0),FALSE)/1,"")</f>
        <v>0</v>
      </c>
      <c r="AM365" s="275" t="str">
        <f>IFERROR(1-VLOOKUP($B365,'Slutlig allokering kvv'!$B$2:$AX$549,MATCH("Andel av bränsle i kvv som allokerats till värme, exklusive rökgaskondensering och hjälpel",'Slutlig allokering kvv'!$B$1:$AX$1,0),FALSE),"")</f>
        <v/>
      </c>
      <c r="AO365" s="115" t="str">
        <f t="shared" si="21"/>
        <v/>
      </c>
      <c r="AP365" s="276" t="str">
        <f t="shared" si="22"/>
        <v/>
      </c>
      <c r="AR365" s="115" t="str">
        <f t="shared" si="23"/>
        <v/>
      </c>
    </row>
    <row r="366" spans="1:44">
      <c r="A366" t="s">
        <v>560</v>
      </c>
      <c r="B366" t="s">
        <v>570</v>
      </c>
      <c r="C366" t="str">
        <f>IFERROR(VLOOKUP($B366,Kraftvärmeprod!$B$1:$AH$479,MATCH(C$2,Kraftvärmeprod!$B$1:$AG$1,0),FALSE)/1,"")</f>
        <v/>
      </c>
      <c r="D366" t="str">
        <f>IFERROR(VLOOKUP($B366,Kraftvärmeprod!$B$1:$AH$479,MATCH(D$2,Kraftvärmeprod!$B$1:$AG$1,0),FALSE)/1,"")</f>
        <v/>
      </c>
      <c r="F366" t="str">
        <f>IF($D366="","",IFERROR(VLOOKUP($B366,Kraftvärmeprod!$B$1:$BX$550,MATCH(F$2,Kraftvärmeprod!$B$1:$VX$1,0),FALSE)/1,0)-IFERROR(VLOOKUP($B366,'Slutlig allokering kvv'!$B$2:$BX$550,MATCH(F$2,'Slutlig allokering kvv'!$B$1:$BX$1,0),FALSE)/1,0))</f>
        <v/>
      </c>
      <c r="G366" t="str">
        <f>IF($D366="","",IFERROR(VLOOKUP($B366,Kraftvärmeprod!$B$1:$BX$550,MATCH(G$2,Kraftvärmeprod!$B$1:$VX$1,0),FALSE)/1,0)-IFERROR(VLOOKUP($B366,'Slutlig allokering kvv'!$B$2:$BX$550,MATCH(G$2,'Slutlig allokering kvv'!$B$1:$BX$1,0),FALSE)/1,0))</f>
        <v/>
      </c>
      <c r="H366" t="str">
        <f>IF($D366="","",IFERROR(VLOOKUP($B366,Kraftvärmeprod!$B$1:$BX$550,MATCH(H$2,Kraftvärmeprod!$B$1:$VX$1,0),FALSE)/1,0)-IFERROR(VLOOKUP($B366,'Slutlig allokering kvv'!$B$2:$BX$550,MATCH(H$2,'Slutlig allokering kvv'!$B$1:$BX$1,0),FALSE)/1,0))</f>
        <v/>
      </c>
      <c r="I366" t="str">
        <f>IF($D366="","",IFERROR(VLOOKUP($B366,Kraftvärmeprod!$B$1:$BX$550,MATCH(I$2,Kraftvärmeprod!$B$1:$VX$1,0),FALSE)/1,0)-IFERROR(VLOOKUP($B366,'Slutlig allokering kvv'!$B$2:$BX$550,MATCH(I$2,'Slutlig allokering kvv'!$B$1:$BX$1,0),FALSE)/1,0))</f>
        <v/>
      </c>
      <c r="J366" t="str">
        <f>IF($D366="","",IFERROR(VLOOKUP($B366,Kraftvärmeprod!$B$1:$BX$550,MATCH(J$2,Kraftvärmeprod!$B$1:$VX$1,0),FALSE)/1,0)-IFERROR(VLOOKUP($B366,'Slutlig allokering kvv'!$B$2:$BX$550,MATCH(J$2,'Slutlig allokering kvv'!$B$1:$BX$1,0),FALSE)/1,0))</f>
        <v/>
      </c>
      <c r="K366" t="str">
        <f>IF($D366="","",IFERROR(VLOOKUP($B366,Kraftvärmeprod!$B$1:$BX$550,MATCH(K$2,Kraftvärmeprod!$B$1:$VX$1,0),FALSE)/1,0)-IFERROR(VLOOKUP($B366,'Slutlig allokering kvv'!$B$2:$BX$550,MATCH(K$2,'Slutlig allokering kvv'!$B$1:$BX$1,0),FALSE)/1,0))</f>
        <v/>
      </c>
      <c r="L366" t="str">
        <f>IF($D366="","",IFERROR(VLOOKUP($B366,Kraftvärmeprod!$B$1:$BX$550,MATCH(L$2,Kraftvärmeprod!$B$1:$VX$1,0),FALSE)/1,0)-IFERROR(VLOOKUP($B366,'Slutlig allokering kvv'!$B$2:$BX$550,MATCH(L$2,'Slutlig allokering kvv'!$B$1:$BX$1,0),FALSE)/1,0))</f>
        <v/>
      </c>
      <c r="M366" t="str">
        <f>IF($D366="","",IFERROR(VLOOKUP($B366,Kraftvärmeprod!$B$1:$BX$550,MATCH(M$2,Kraftvärmeprod!$B$1:$VX$1,0),FALSE)/1,0)-IFERROR(VLOOKUP($B366,'Slutlig allokering kvv'!$B$2:$BX$550,MATCH(M$2,'Slutlig allokering kvv'!$B$1:$BX$1,0),FALSE)/1,0))</f>
        <v/>
      </c>
      <c r="N366" t="str">
        <f>IF($D366="","",IFERROR(VLOOKUP($B366,Kraftvärmeprod!$B$1:$BX$550,MATCH(N$2,Kraftvärmeprod!$B$1:$VX$1,0),FALSE)/1,0)-IFERROR(VLOOKUP($B366,'Slutlig allokering kvv'!$B$2:$BX$550,MATCH(N$2,'Slutlig allokering kvv'!$B$1:$BX$1,0),FALSE)/1,0))</f>
        <v/>
      </c>
      <c r="O366" t="str">
        <f>IF($D366="","",IFERROR(VLOOKUP($B366,Kraftvärmeprod!$B$1:$BX$550,MATCH(O$2,Kraftvärmeprod!$B$1:$VX$1,0),FALSE)/1,0)-IFERROR(VLOOKUP($B366,'Slutlig allokering kvv'!$B$2:$BX$550,MATCH(O$2,'Slutlig allokering kvv'!$B$1:$BX$1,0),FALSE)/1,0))</f>
        <v/>
      </c>
      <c r="P366" t="str">
        <f>IF($D366="","",IFERROR(VLOOKUP($B366,Kraftvärmeprod!$B$1:$BX$550,MATCH(P$2,Kraftvärmeprod!$B$1:$VX$1,0),FALSE)/1,0)-IFERROR(VLOOKUP($B366,'Slutlig allokering kvv'!$B$2:$BX$550,MATCH(P$2,'Slutlig allokering kvv'!$B$1:$BX$1,0),FALSE)/1,0))</f>
        <v/>
      </c>
      <c r="Q366" t="str">
        <f>IF($D366="","",IFERROR(VLOOKUP($B366,Kraftvärmeprod!$B$1:$BX$550,MATCH(Q$2,Kraftvärmeprod!$B$1:$VX$1,0),FALSE)/1,0)-IFERROR(VLOOKUP($B366,'Slutlig allokering kvv'!$B$2:$BX$550,MATCH(Q$2,'Slutlig allokering kvv'!$B$1:$BX$1,0),FALSE)/1,0))</f>
        <v/>
      </c>
      <c r="R366" t="str">
        <f>IF($D366="","",IFERROR(VLOOKUP($B366,Kraftvärmeprod!$B$1:$BX$550,MATCH(R$2,Kraftvärmeprod!$B$1:$VX$1,0),FALSE)/1,0)-IFERROR(VLOOKUP($B366,'Slutlig allokering kvv'!$B$2:$BX$550,MATCH(R$2,'Slutlig allokering kvv'!$B$1:$BX$1,0),FALSE)/1,0))</f>
        <v/>
      </c>
      <c r="S366" t="str">
        <f>IF($D366="","",IFERROR(VLOOKUP($B366,Kraftvärmeprod!$B$1:$BX$550,MATCH(S$2,Kraftvärmeprod!$B$1:$VX$1,0),FALSE)/1,0)-IFERROR(VLOOKUP($B366,'Slutlig allokering kvv'!$B$2:$BX$550,MATCH(S$2,'Slutlig allokering kvv'!$B$1:$BX$1,0),FALSE)/1,0))</f>
        <v/>
      </c>
      <c r="T366" t="str">
        <f>IF($D366="","",IFERROR(VLOOKUP($B366,Kraftvärmeprod!$B$1:$BX$550,MATCH(T$2,Kraftvärmeprod!$B$1:$VX$1,0),FALSE)/1,0)-IFERROR(VLOOKUP($B366,'Slutlig allokering kvv'!$B$2:$BX$550,MATCH(T$2,'Slutlig allokering kvv'!$B$1:$BX$1,0),FALSE)/1,0))</f>
        <v/>
      </c>
      <c r="U366" t="str">
        <f>IF($D366="","",IFERROR(VLOOKUP($B366,Kraftvärmeprod!$B$1:$BX$550,MATCH(U$2,Kraftvärmeprod!$B$1:$VX$1,0),FALSE)/1,0)-IFERROR(VLOOKUP($B366,'Slutlig allokering kvv'!$B$2:$BX$550,MATCH(U$2,'Slutlig allokering kvv'!$B$1:$BX$1,0),FALSE)/1,0))</f>
        <v/>
      </c>
      <c r="V366" t="str">
        <f>IF($D366="","",IFERROR(VLOOKUP($B366,Kraftvärmeprod!$B$1:$BX$550,MATCH(V$2,Kraftvärmeprod!$B$1:$VX$1,0),FALSE)/1,0)-IFERROR(VLOOKUP($B366,'Slutlig allokering kvv'!$B$2:$BX$550,MATCH(V$2,'Slutlig allokering kvv'!$B$1:$BX$1,0),FALSE)/1,0))</f>
        <v/>
      </c>
      <c r="W366" t="str">
        <f>IF($D366="","",IFERROR(VLOOKUP($B366,Kraftvärmeprod!$B$1:$BX$550,MATCH(W$2,Kraftvärmeprod!$B$1:$VX$1,0),FALSE)/1,0)-IFERROR(VLOOKUP($B366,'Slutlig allokering kvv'!$B$2:$BX$550,MATCH(W$2,'Slutlig allokering kvv'!$B$1:$BX$1,0),FALSE)/1,0))</f>
        <v/>
      </c>
      <c r="X366" t="str">
        <f>IF($D366="","",IFERROR(VLOOKUP($B366,Kraftvärmeprod!$B$1:$BX$550,MATCH(X$2,Kraftvärmeprod!$B$1:$VX$1,0),FALSE)/1,0)-IFERROR(VLOOKUP($B366,'Slutlig allokering kvv'!$B$2:$BX$550,MATCH(X$2,'Slutlig allokering kvv'!$B$1:$BX$1,0),FALSE)/1,0))</f>
        <v/>
      </c>
      <c r="Y366" t="str">
        <f>IF($D366="","",IFERROR(VLOOKUP($B366,Kraftvärmeprod!$B$1:$BX$550,MATCH(Y$2,Kraftvärmeprod!$B$1:$VX$1,0),FALSE)/1,0)-IFERROR(VLOOKUP($B366,'Slutlig allokering kvv'!$B$2:$BX$550,MATCH(Y$2,'Slutlig allokering kvv'!$B$1:$BX$1,0),FALSE)/1,0))</f>
        <v/>
      </c>
      <c r="Z366" t="str">
        <f>IF($D366="","",IFERROR(VLOOKUP($B366,Kraftvärmeprod!$B$1:$BX$550,MATCH(Z$2,Kraftvärmeprod!$B$1:$VX$1,0),FALSE)/1,0)-IFERROR(VLOOKUP($B366,'Slutlig allokering kvv'!$B$2:$BX$550,MATCH(Z$2,'Slutlig allokering kvv'!$B$1:$BX$1,0),FALSE)/1,0))</f>
        <v/>
      </c>
      <c r="AA366" t="str">
        <f>IF($D366="","",IFERROR(VLOOKUP($B366,Kraftvärmeprod!$B$1:$BX$550,MATCH(AA$2,Kraftvärmeprod!$B$1:$VX$1,0),FALSE)/1,0)-IFERROR(VLOOKUP($B366,'Slutlig allokering kvv'!$B$2:$BX$550,MATCH(AA$2,'Slutlig allokering kvv'!$B$1:$BX$1,0),FALSE)/1,0))</f>
        <v/>
      </c>
      <c r="AB366" t="str">
        <f>IF($D366="","",IFERROR(VLOOKUP($B366,Kraftvärmeprod!$B$1:$BX$550,MATCH(AB$2,Kraftvärmeprod!$B$1:$VX$1,0),FALSE)/1,0)-IFERROR(VLOOKUP($B366,'Slutlig allokering kvv'!$B$2:$BX$550,MATCH(AB$2,'Slutlig allokering kvv'!$B$1:$BX$1,0),FALSE)/1,0))</f>
        <v/>
      </c>
      <c r="AC366" t="str">
        <f>IF($D366="","",IFERROR(VLOOKUP($B366,Kraftvärmeprod!$B$1:$BX$550,MATCH(AC$2,Kraftvärmeprod!$B$1:$VX$1,0),FALSE)/1,0)-IFERROR(VLOOKUP($B366,'Slutlig allokering kvv'!$B$2:$BX$550,MATCH(AC$2,'Slutlig allokering kvv'!$B$1:$BX$1,0),FALSE)/1,0))</f>
        <v/>
      </c>
      <c r="AD366" t="str">
        <f>IF($D366="","",IFERROR(VLOOKUP($B366,Kraftvärmeprod!$B$1:$BX$550,MATCH(AD$2,Kraftvärmeprod!$B$1:$VX$1,0),FALSE)/1,0)-IFERROR(VLOOKUP($B366,'Slutlig allokering kvv'!$B$2:$BX$550,MATCH(AD$2,'Slutlig allokering kvv'!$B$1:$BX$1,0),FALSE)/1,0))</f>
        <v/>
      </c>
      <c r="AE366" t="str">
        <f>IF($D366="","",IFERROR(VLOOKUP($B366,Miljö!$B$1:$E$550,MATCH("Hjälpel kraftvärme (GWh)",Miljö!$B$1:$E$1,0),FALSE)/1,0)-IFERROR(VLOOKUP($B366,'Slutlig allokering kvv'!$B$2:$BX$549,MATCH(AE$2,'Slutlig allokering kvv'!$B$1:$BX$1,0),FALSE)/1,0))</f>
        <v/>
      </c>
      <c r="AI366" s="274">
        <f t="shared" si="20"/>
        <v>0</v>
      </c>
      <c r="AK366">
        <f>IFERROR(VLOOKUP($B366,'Slutlig allokering kvv'!$B$2:$AX$549,MATCH("Summa slutlig allokerad tillförd energi (utan hjälpel och rökgaskondensering):",'Slutlig allokering kvv'!$B$1:$AX$1,0),FALSE)/1,"")</f>
        <v>0</v>
      </c>
      <c r="AM366" s="275" t="str">
        <f>IFERROR(1-VLOOKUP($B366,'Slutlig allokering kvv'!$B$2:$AX$549,MATCH("Andel av bränsle i kvv som allokerats till värme, exklusive rökgaskondensering och hjälpel",'Slutlig allokering kvv'!$B$1:$AX$1,0),FALSE),"")</f>
        <v/>
      </c>
      <c r="AO366" s="115" t="str">
        <f t="shared" si="21"/>
        <v/>
      </c>
      <c r="AP366" s="276" t="str">
        <f t="shared" si="22"/>
        <v/>
      </c>
      <c r="AR366" s="115" t="str">
        <f t="shared" si="23"/>
        <v/>
      </c>
    </row>
    <row r="367" spans="1:44">
      <c r="A367" t="s">
        <v>560</v>
      </c>
      <c r="B367" t="s">
        <v>571</v>
      </c>
      <c r="C367" t="str">
        <f>IFERROR(VLOOKUP($B367,Kraftvärmeprod!$B$1:$AH$479,MATCH(C$2,Kraftvärmeprod!$B$1:$AG$1,0),FALSE)/1,"")</f>
        <v/>
      </c>
      <c r="D367" t="str">
        <f>IFERROR(VLOOKUP($B367,Kraftvärmeprod!$B$1:$AH$479,MATCH(D$2,Kraftvärmeprod!$B$1:$AG$1,0),FALSE)/1,"")</f>
        <v/>
      </c>
      <c r="F367" t="str">
        <f>IF($D367="","",IFERROR(VLOOKUP($B367,Kraftvärmeprod!$B$1:$BX$550,MATCH(F$2,Kraftvärmeprod!$B$1:$VX$1,0),FALSE)/1,0)-IFERROR(VLOOKUP($B367,'Slutlig allokering kvv'!$B$2:$BX$550,MATCH(F$2,'Slutlig allokering kvv'!$B$1:$BX$1,0),FALSE)/1,0))</f>
        <v/>
      </c>
      <c r="G367" t="str">
        <f>IF($D367="","",IFERROR(VLOOKUP($B367,Kraftvärmeprod!$B$1:$BX$550,MATCH(G$2,Kraftvärmeprod!$B$1:$VX$1,0),FALSE)/1,0)-IFERROR(VLOOKUP($B367,'Slutlig allokering kvv'!$B$2:$BX$550,MATCH(G$2,'Slutlig allokering kvv'!$B$1:$BX$1,0),FALSE)/1,0))</f>
        <v/>
      </c>
      <c r="H367" t="str">
        <f>IF($D367="","",IFERROR(VLOOKUP($B367,Kraftvärmeprod!$B$1:$BX$550,MATCH(H$2,Kraftvärmeprod!$B$1:$VX$1,0),FALSE)/1,0)-IFERROR(VLOOKUP($B367,'Slutlig allokering kvv'!$B$2:$BX$550,MATCH(H$2,'Slutlig allokering kvv'!$B$1:$BX$1,0),FALSE)/1,0))</f>
        <v/>
      </c>
      <c r="I367" t="str">
        <f>IF($D367="","",IFERROR(VLOOKUP($B367,Kraftvärmeprod!$B$1:$BX$550,MATCH(I$2,Kraftvärmeprod!$B$1:$VX$1,0),FALSE)/1,0)-IFERROR(VLOOKUP($B367,'Slutlig allokering kvv'!$B$2:$BX$550,MATCH(I$2,'Slutlig allokering kvv'!$B$1:$BX$1,0),FALSE)/1,0))</f>
        <v/>
      </c>
      <c r="J367" t="str">
        <f>IF($D367="","",IFERROR(VLOOKUP($B367,Kraftvärmeprod!$B$1:$BX$550,MATCH(J$2,Kraftvärmeprod!$B$1:$VX$1,0),FALSE)/1,0)-IFERROR(VLOOKUP($B367,'Slutlig allokering kvv'!$B$2:$BX$550,MATCH(J$2,'Slutlig allokering kvv'!$B$1:$BX$1,0),FALSE)/1,0))</f>
        <v/>
      </c>
      <c r="K367" t="str">
        <f>IF($D367="","",IFERROR(VLOOKUP($B367,Kraftvärmeprod!$B$1:$BX$550,MATCH(K$2,Kraftvärmeprod!$B$1:$VX$1,0),FALSE)/1,0)-IFERROR(VLOOKUP($B367,'Slutlig allokering kvv'!$B$2:$BX$550,MATCH(K$2,'Slutlig allokering kvv'!$B$1:$BX$1,0),FALSE)/1,0))</f>
        <v/>
      </c>
      <c r="L367" t="str">
        <f>IF($D367="","",IFERROR(VLOOKUP($B367,Kraftvärmeprod!$B$1:$BX$550,MATCH(L$2,Kraftvärmeprod!$B$1:$VX$1,0),FALSE)/1,0)-IFERROR(VLOOKUP($B367,'Slutlig allokering kvv'!$B$2:$BX$550,MATCH(L$2,'Slutlig allokering kvv'!$B$1:$BX$1,0),FALSE)/1,0))</f>
        <v/>
      </c>
      <c r="M367" t="str">
        <f>IF($D367="","",IFERROR(VLOOKUP($B367,Kraftvärmeprod!$B$1:$BX$550,MATCH(M$2,Kraftvärmeprod!$B$1:$VX$1,0),FALSE)/1,0)-IFERROR(VLOOKUP($B367,'Slutlig allokering kvv'!$B$2:$BX$550,MATCH(M$2,'Slutlig allokering kvv'!$B$1:$BX$1,0),FALSE)/1,0))</f>
        <v/>
      </c>
      <c r="N367" t="str">
        <f>IF($D367="","",IFERROR(VLOOKUP($B367,Kraftvärmeprod!$B$1:$BX$550,MATCH(N$2,Kraftvärmeprod!$B$1:$VX$1,0),FALSE)/1,0)-IFERROR(VLOOKUP($B367,'Slutlig allokering kvv'!$B$2:$BX$550,MATCH(N$2,'Slutlig allokering kvv'!$B$1:$BX$1,0),FALSE)/1,0))</f>
        <v/>
      </c>
      <c r="O367" t="str">
        <f>IF($D367="","",IFERROR(VLOOKUP($B367,Kraftvärmeprod!$B$1:$BX$550,MATCH(O$2,Kraftvärmeprod!$B$1:$VX$1,0),FALSE)/1,0)-IFERROR(VLOOKUP($B367,'Slutlig allokering kvv'!$B$2:$BX$550,MATCH(O$2,'Slutlig allokering kvv'!$B$1:$BX$1,0),FALSE)/1,0))</f>
        <v/>
      </c>
      <c r="P367" t="str">
        <f>IF($D367="","",IFERROR(VLOOKUP($B367,Kraftvärmeprod!$B$1:$BX$550,MATCH(P$2,Kraftvärmeprod!$B$1:$VX$1,0),FALSE)/1,0)-IFERROR(VLOOKUP($B367,'Slutlig allokering kvv'!$B$2:$BX$550,MATCH(P$2,'Slutlig allokering kvv'!$B$1:$BX$1,0),FALSE)/1,0))</f>
        <v/>
      </c>
      <c r="Q367" t="str">
        <f>IF($D367="","",IFERROR(VLOOKUP($B367,Kraftvärmeprod!$B$1:$BX$550,MATCH(Q$2,Kraftvärmeprod!$B$1:$VX$1,0),FALSE)/1,0)-IFERROR(VLOOKUP($B367,'Slutlig allokering kvv'!$B$2:$BX$550,MATCH(Q$2,'Slutlig allokering kvv'!$B$1:$BX$1,0),FALSE)/1,0))</f>
        <v/>
      </c>
      <c r="R367" t="str">
        <f>IF($D367="","",IFERROR(VLOOKUP($B367,Kraftvärmeprod!$B$1:$BX$550,MATCH(R$2,Kraftvärmeprod!$B$1:$VX$1,0),FALSE)/1,0)-IFERROR(VLOOKUP($B367,'Slutlig allokering kvv'!$B$2:$BX$550,MATCH(R$2,'Slutlig allokering kvv'!$B$1:$BX$1,0),FALSE)/1,0))</f>
        <v/>
      </c>
      <c r="S367" t="str">
        <f>IF($D367="","",IFERROR(VLOOKUP($B367,Kraftvärmeprod!$B$1:$BX$550,MATCH(S$2,Kraftvärmeprod!$B$1:$VX$1,0),FALSE)/1,0)-IFERROR(VLOOKUP($B367,'Slutlig allokering kvv'!$B$2:$BX$550,MATCH(S$2,'Slutlig allokering kvv'!$B$1:$BX$1,0),FALSE)/1,0))</f>
        <v/>
      </c>
      <c r="T367" t="str">
        <f>IF($D367="","",IFERROR(VLOOKUP($B367,Kraftvärmeprod!$B$1:$BX$550,MATCH(T$2,Kraftvärmeprod!$B$1:$VX$1,0),FALSE)/1,0)-IFERROR(VLOOKUP($B367,'Slutlig allokering kvv'!$B$2:$BX$550,MATCH(T$2,'Slutlig allokering kvv'!$B$1:$BX$1,0),FALSE)/1,0))</f>
        <v/>
      </c>
      <c r="U367" t="str">
        <f>IF($D367="","",IFERROR(VLOOKUP($B367,Kraftvärmeprod!$B$1:$BX$550,MATCH(U$2,Kraftvärmeprod!$B$1:$VX$1,0),FALSE)/1,0)-IFERROR(VLOOKUP($B367,'Slutlig allokering kvv'!$B$2:$BX$550,MATCH(U$2,'Slutlig allokering kvv'!$B$1:$BX$1,0),FALSE)/1,0))</f>
        <v/>
      </c>
      <c r="V367" t="str">
        <f>IF($D367="","",IFERROR(VLOOKUP($B367,Kraftvärmeprod!$B$1:$BX$550,MATCH(V$2,Kraftvärmeprod!$B$1:$VX$1,0),FALSE)/1,0)-IFERROR(VLOOKUP($B367,'Slutlig allokering kvv'!$B$2:$BX$550,MATCH(V$2,'Slutlig allokering kvv'!$B$1:$BX$1,0),FALSE)/1,0))</f>
        <v/>
      </c>
      <c r="W367" t="str">
        <f>IF($D367="","",IFERROR(VLOOKUP($B367,Kraftvärmeprod!$B$1:$BX$550,MATCH(W$2,Kraftvärmeprod!$B$1:$VX$1,0),FALSE)/1,0)-IFERROR(VLOOKUP($B367,'Slutlig allokering kvv'!$B$2:$BX$550,MATCH(W$2,'Slutlig allokering kvv'!$B$1:$BX$1,0),FALSE)/1,0))</f>
        <v/>
      </c>
      <c r="X367" t="str">
        <f>IF($D367="","",IFERROR(VLOOKUP($B367,Kraftvärmeprod!$B$1:$BX$550,MATCH(X$2,Kraftvärmeprod!$B$1:$VX$1,0),FALSE)/1,0)-IFERROR(VLOOKUP($B367,'Slutlig allokering kvv'!$B$2:$BX$550,MATCH(X$2,'Slutlig allokering kvv'!$B$1:$BX$1,0),FALSE)/1,0))</f>
        <v/>
      </c>
      <c r="Y367" t="str">
        <f>IF($D367="","",IFERROR(VLOOKUP($B367,Kraftvärmeprod!$B$1:$BX$550,MATCH(Y$2,Kraftvärmeprod!$B$1:$VX$1,0),FALSE)/1,0)-IFERROR(VLOOKUP($B367,'Slutlig allokering kvv'!$B$2:$BX$550,MATCH(Y$2,'Slutlig allokering kvv'!$B$1:$BX$1,0),FALSE)/1,0))</f>
        <v/>
      </c>
      <c r="Z367" t="str">
        <f>IF($D367="","",IFERROR(VLOOKUP($B367,Kraftvärmeprod!$B$1:$BX$550,MATCH(Z$2,Kraftvärmeprod!$B$1:$VX$1,0),FALSE)/1,0)-IFERROR(VLOOKUP($B367,'Slutlig allokering kvv'!$B$2:$BX$550,MATCH(Z$2,'Slutlig allokering kvv'!$B$1:$BX$1,0),FALSE)/1,0))</f>
        <v/>
      </c>
      <c r="AA367" t="str">
        <f>IF($D367="","",IFERROR(VLOOKUP($B367,Kraftvärmeprod!$B$1:$BX$550,MATCH(AA$2,Kraftvärmeprod!$B$1:$VX$1,0),FALSE)/1,0)-IFERROR(VLOOKUP($B367,'Slutlig allokering kvv'!$B$2:$BX$550,MATCH(AA$2,'Slutlig allokering kvv'!$B$1:$BX$1,0),FALSE)/1,0))</f>
        <v/>
      </c>
      <c r="AB367" t="str">
        <f>IF($D367="","",IFERROR(VLOOKUP($B367,Kraftvärmeprod!$B$1:$BX$550,MATCH(AB$2,Kraftvärmeprod!$B$1:$VX$1,0),FALSE)/1,0)-IFERROR(VLOOKUP($B367,'Slutlig allokering kvv'!$B$2:$BX$550,MATCH(AB$2,'Slutlig allokering kvv'!$B$1:$BX$1,0),FALSE)/1,0))</f>
        <v/>
      </c>
      <c r="AC367" t="str">
        <f>IF($D367="","",IFERROR(VLOOKUP($B367,Kraftvärmeprod!$B$1:$BX$550,MATCH(AC$2,Kraftvärmeprod!$B$1:$VX$1,0),FALSE)/1,0)-IFERROR(VLOOKUP($B367,'Slutlig allokering kvv'!$B$2:$BX$550,MATCH(AC$2,'Slutlig allokering kvv'!$B$1:$BX$1,0),FALSE)/1,0))</f>
        <v/>
      </c>
      <c r="AD367" t="str">
        <f>IF($D367="","",IFERROR(VLOOKUP($B367,Kraftvärmeprod!$B$1:$BX$550,MATCH(AD$2,Kraftvärmeprod!$B$1:$VX$1,0),FALSE)/1,0)-IFERROR(VLOOKUP($B367,'Slutlig allokering kvv'!$B$2:$BX$550,MATCH(AD$2,'Slutlig allokering kvv'!$B$1:$BX$1,0),FALSE)/1,0))</f>
        <v/>
      </c>
      <c r="AE367" t="str">
        <f>IF($D367="","",IFERROR(VLOOKUP($B367,Miljö!$B$1:$E$550,MATCH("Hjälpel kraftvärme (GWh)",Miljö!$B$1:$E$1,0),FALSE)/1,0)-IFERROR(VLOOKUP($B367,'Slutlig allokering kvv'!$B$2:$BX$549,MATCH(AE$2,'Slutlig allokering kvv'!$B$1:$BX$1,0),FALSE)/1,0))</f>
        <v/>
      </c>
      <c r="AI367" s="274">
        <f t="shared" si="20"/>
        <v>0</v>
      </c>
      <c r="AK367">
        <f>IFERROR(VLOOKUP($B367,'Slutlig allokering kvv'!$B$2:$AX$549,MATCH("Summa slutlig allokerad tillförd energi (utan hjälpel och rökgaskondensering):",'Slutlig allokering kvv'!$B$1:$AX$1,0),FALSE)/1,"")</f>
        <v>0</v>
      </c>
      <c r="AM367" s="275" t="str">
        <f>IFERROR(1-VLOOKUP($B367,'Slutlig allokering kvv'!$B$2:$AX$549,MATCH("Andel av bränsle i kvv som allokerats till värme, exklusive rökgaskondensering och hjälpel",'Slutlig allokering kvv'!$B$1:$AX$1,0),FALSE),"")</f>
        <v/>
      </c>
      <c r="AO367" s="115" t="str">
        <f t="shared" si="21"/>
        <v/>
      </c>
      <c r="AP367" s="276" t="str">
        <f t="shared" si="22"/>
        <v/>
      </c>
      <c r="AR367" s="115" t="str">
        <f t="shared" si="23"/>
        <v/>
      </c>
    </row>
    <row r="368" spans="1:44">
      <c r="A368" t="s">
        <v>560</v>
      </c>
      <c r="B368" t="s">
        <v>572</v>
      </c>
      <c r="C368" t="str">
        <f>IFERROR(VLOOKUP($B368,Kraftvärmeprod!$B$1:$AH$479,MATCH(C$2,Kraftvärmeprod!$B$1:$AG$1,0),FALSE)/1,"")</f>
        <v/>
      </c>
      <c r="D368" t="str">
        <f>IFERROR(VLOOKUP($B368,Kraftvärmeprod!$B$1:$AH$479,MATCH(D$2,Kraftvärmeprod!$B$1:$AG$1,0),FALSE)/1,"")</f>
        <v/>
      </c>
      <c r="F368" t="str">
        <f>IF($D368="","",IFERROR(VLOOKUP($B368,Kraftvärmeprod!$B$1:$BX$550,MATCH(F$2,Kraftvärmeprod!$B$1:$VX$1,0),FALSE)/1,0)-IFERROR(VLOOKUP($B368,'Slutlig allokering kvv'!$B$2:$BX$550,MATCH(F$2,'Slutlig allokering kvv'!$B$1:$BX$1,0),FALSE)/1,0))</f>
        <v/>
      </c>
      <c r="G368" t="str">
        <f>IF($D368="","",IFERROR(VLOOKUP($B368,Kraftvärmeprod!$B$1:$BX$550,MATCH(G$2,Kraftvärmeprod!$B$1:$VX$1,0),FALSE)/1,0)-IFERROR(VLOOKUP($B368,'Slutlig allokering kvv'!$B$2:$BX$550,MATCH(G$2,'Slutlig allokering kvv'!$B$1:$BX$1,0),FALSE)/1,0))</f>
        <v/>
      </c>
      <c r="H368" t="str">
        <f>IF($D368="","",IFERROR(VLOOKUP($B368,Kraftvärmeprod!$B$1:$BX$550,MATCH(H$2,Kraftvärmeprod!$B$1:$VX$1,0),FALSE)/1,0)-IFERROR(VLOOKUP($B368,'Slutlig allokering kvv'!$B$2:$BX$550,MATCH(H$2,'Slutlig allokering kvv'!$B$1:$BX$1,0),FALSE)/1,0))</f>
        <v/>
      </c>
      <c r="I368" t="str">
        <f>IF($D368="","",IFERROR(VLOOKUP($B368,Kraftvärmeprod!$B$1:$BX$550,MATCH(I$2,Kraftvärmeprod!$B$1:$VX$1,0),FALSE)/1,0)-IFERROR(VLOOKUP($B368,'Slutlig allokering kvv'!$B$2:$BX$550,MATCH(I$2,'Slutlig allokering kvv'!$B$1:$BX$1,0),FALSE)/1,0))</f>
        <v/>
      </c>
      <c r="J368" t="str">
        <f>IF($D368="","",IFERROR(VLOOKUP($B368,Kraftvärmeprod!$B$1:$BX$550,MATCH(J$2,Kraftvärmeprod!$B$1:$VX$1,0),FALSE)/1,0)-IFERROR(VLOOKUP($B368,'Slutlig allokering kvv'!$B$2:$BX$550,MATCH(J$2,'Slutlig allokering kvv'!$B$1:$BX$1,0),FALSE)/1,0))</f>
        <v/>
      </c>
      <c r="K368" t="str">
        <f>IF($D368="","",IFERROR(VLOOKUP($B368,Kraftvärmeprod!$B$1:$BX$550,MATCH(K$2,Kraftvärmeprod!$B$1:$VX$1,0),FALSE)/1,0)-IFERROR(VLOOKUP($B368,'Slutlig allokering kvv'!$B$2:$BX$550,MATCH(K$2,'Slutlig allokering kvv'!$B$1:$BX$1,0),FALSE)/1,0))</f>
        <v/>
      </c>
      <c r="L368" t="str">
        <f>IF($D368="","",IFERROR(VLOOKUP($B368,Kraftvärmeprod!$B$1:$BX$550,MATCH(L$2,Kraftvärmeprod!$B$1:$VX$1,0),FALSE)/1,0)-IFERROR(VLOOKUP($B368,'Slutlig allokering kvv'!$B$2:$BX$550,MATCH(L$2,'Slutlig allokering kvv'!$B$1:$BX$1,0),FALSE)/1,0))</f>
        <v/>
      </c>
      <c r="M368" t="str">
        <f>IF($D368="","",IFERROR(VLOOKUP($B368,Kraftvärmeprod!$B$1:$BX$550,MATCH(M$2,Kraftvärmeprod!$B$1:$VX$1,0),FALSE)/1,0)-IFERROR(VLOOKUP($B368,'Slutlig allokering kvv'!$B$2:$BX$550,MATCH(M$2,'Slutlig allokering kvv'!$B$1:$BX$1,0),FALSE)/1,0))</f>
        <v/>
      </c>
      <c r="N368" t="str">
        <f>IF($D368="","",IFERROR(VLOOKUP($B368,Kraftvärmeprod!$B$1:$BX$550,MATCH(N$2,Kraftvärmeprod!$B$1:$VX$1,0),FALSE)/1,0)-IFERROR(VLOOKUP($B368,'Slutlig allokering kvv'!$B$2:$BX$550,MATCH(N$2,'Slutlig allokering kvv'!$B$1:$BX$1,0),FALSE)/1,0))</f>
        <v/>
      </c>
      <c r="O368" t="str">
        <f>IF($D368="","",IFERROR(VLOOKUP($B368,Kraftvärmeprod!$B$1:$BX$550,MATCH(O$2,Kraftvärmeprod!$B$1:$VX$1,0),FALSE)/1,0)-IFERROR(VLOOKUP($B368,'Slutlig allokering kvv'!$B$2:$BX$550,MATCH(O$2,'Slutlig allokering kvv'!$B$1:$BX$1,0),FALSE)/1,0))</f>
        <v/>
      </c>
      <c r="P368" t="str">
        <f>IF($D368="","",IFERROR(VLOOKUP($B368,Kraftvärmeprod!$B$1:$BX$550,MATCH(P$2,Kraftvärmeprod!$B$1:$VX$1,0),FALSE)/1,0)-IFERROR(VLOOKUP($B368,'Slutlig allokering kvv'!$B$2:$BX$550,MATCH(P$2,'Slutlig allokering kvv'!$B$1:$BX$1,0),FALSE)/1,0))</f>
        <v/>
      </c>
      <c r="Q368" t="str">
        <f>IF($D368="","",IFERROR(VLOOKUP($B368,Kraftvärmeprod!$B$1:$BX$550,MATCH(Q$2,Kraftvärmeprod!$B$1:$VX$1,0),FALSE)/1,0)-IFERROR(VLOOKUP($B368,'Slutlig allokering kvv'!$B$2:$BX$550,MATCH(Q$2,'Slutlig allokering kvv'!$B$1:$BX$1,0),FALSE)/1,0))</f>
        <v/>
      </c>
      <c r="R368" t="str">
        <f>IF($D368="","",IFERROR(VLOOKUP($B368,Kraftvärmeprod!$B$1:$BX$550,MATCH(R$2,Kraftvärmeprod!$B$1:$VX$1,0),FALSE)/1,0)-IFERROR(VLOOKUP($B368,'Slutlig allokering kvv'!$B$2:$BX$550,MATCH(R$2,'Slutlig allokering kvv'!$B$1:$BX$1,0),FALSE)/1,0))</f>
        <v/>
      </c>
      <c r="S368" t="str">
        <f>IF($D368="","",IFERROR(VLOOKUP($B368,Kraftvärmeprod!$B$1:$BX$550,MATCH(S$2,Kraftvärmeprod!$B$1:$VX$1,0),FALSE)/1,0)-IFERROR(VLOOKUP($B368,'Slutlig allokering kvv'!$B$2:$BX$550,MATCH(S$2,'Slutlig allokering kvv'!$B$1:$BX$1,0),FALSE)/1,0))</f>
        <v/>
      </c>
      <c r="T368" t="str">
        <f>IF($D368="","",IFERROR(VLOOKUP($B368,Kraftvärmeprod!$B$1:$BX$550,MATCH(T$2,Kraftvärmeprod!$B$1:$VX$1,0),FALSE)/1,0)-IFERROR(VLOOKUP($B368,'Slutlig allokering kvv'!$B$2:$BX$550,MATCH(T$2,'Slutlig allokering kvv'!$B$1:$BX$1,0),FALSE)/1,0))</f>
        <v/>
      </c>
      <c r="U368" t="str">
        <f>IF($D368="","",IFERROR(VLOOKUP($B368,Kraftvärmeprod!$B$1:$BX$550,MATCH(U$2,Kraftvärmeprod!$B$1:$VX$1,0),FALSE)/1,0)-IFERROR(VLOOKUP($B368,'Slutlig allokering kvv'!$B$2:$BX$550,MATCH(U$2,'Slutlig allokering kvv'!$B$1:$BX$1,0),FALSE)/1,0))</f>
        <v/>
      </c>
      <c r="V368" t="str">
        <f>IF($D368="","",IFERROR(VLOOKUP($B368,Kraftvärmeprod!$B$1:$BX$550,MATCH(V$2,Kraftvärmeprod!$B$1:$VX$1,0),FALSE)/1,0)-IFERROR(VLOOKUP($B368,'Slutlig allokering kvv'!$B$2:$BX$550,MATCH(V$2,'Slutlig allokering kvv'!$B$1:$BX$1,0),FALSE)/1,0))</f>
        <v/>
      </c>
      <c r="W368" t="str">
        <f>IF($D368="","",IFERROR(VLOOKUP($B368,Kraftvärmeprod!$B$1:$BX$550,MATCH(W$2,Kraftvärmeprod!$B$1:$VX$1,0),FALSE)/1,0)-IFERROR(VLOOKUP($B368,'Slutlig allokering kvv'!$B$2:$BX$550,MATCH(W$2,'Slutlig allokering kvv'!$B$1:$BX$1,0),FALSE)/1,0))</f>
        <v/>
      </c>
      <c r="X368" t="str">
        <f>IF($D368="","",IFERROR(VLOOKUP($B368,Kraftvärmeprod!$B$1:$BX$550,MATCH(X$2,Kraftvärmeprod!$B$1:$VX$1,0),FALSE)/1,0)-IFERROR(VLOOKUP($B368,'Slutlig allokering kvv'!$B$2:$BX$550,MATCH(X$2,'Slutlig allokering kvv'!$B$1:$BX$1,0),FALSE)/1,0))</f>
        <v/>
      </c>
      <c r="Y368" t="str">
        <f>IF($D368="","",IFERROR(VLOOKUP($B368,Kraftvärmeprod!$B$1:$BX$550,MATCH(Y$2,Kraftvärmeprod!$B$1:$VX$1,0),FALSE)/1,0)-IFERROR(VLOOKUP($B368,'Slutlig allokering kvv'!$B$2:$BX$550,MATCH(Y$2,'Slutlig allokering kvv'!$B$1:$BX$1,0),FALSE)/1,0))</f>
        <v/>
      </c>
      <c r="Z368" t="str">
        <f>IF($D368="","",IFERROR(VLOOKUP($B368,Kraftvärmeprod!$B$1:$BX$550,MATCH(Z$2,Kraftvärmeprod!$B$1:$VX$1,0),FALSE)/1,0)-IFERROR(VLOOKUP($B368,'Slutlig allokering kvv'!$B$2:$BX$550,MATCH(Z$2,'Slutlig allokering kvv'!$B$1:$BX$1,0),FALSE)/1,0))</f>
        <v/>
      </c>
      <c r="AA368" t="str">
        <f>IF($D368="","",IFERROR(VLOOKUP($B368,Kraftvärmeprod!$B$1:$BX$550,MATCH(AA$2,Kraftvärmeprod!$B$1:$VX$1,0),FALSE)/1,0)-IFERROR(VLOOKUP($B368,'Slutlig allokering kvv'!$B$2:$BX$550,MATCH(AA$2,'Slutlig allokering kvv'!$B$1:$BX$1,0),FALSE)/1,0))</f>
        <v/>
      </c>
      <c r="AB368" t="str">
        <f>IF($D368="","",IFERROR(VLOOKUP($B368,Kraftvärmeprod!$B$1:$BX$550,MATCH(AB$2,Kraftvärmeprod!$B$1:$VX$1,0),FALSE)/1,0)-IFERROR(VLOOKUP($B368,'Slutlig allokering kvv'!$B$2:$BX$550,MATCH(AB$2,'Slutlig allokering kvv'!$B$1:$BX$1,0),FALSE)/1,0))</f>
        <v/>
      </c>
      <c r="AC368" t="str">
        <f>IF($D368="","",IFERROR(VLOOKUP($B368,Kraftvärmeprod!$B$1:$BX$550,MATCH(AC$2,Kraftvärmeprod!$B$1:$VX$1,0),FALSE)/1,0)-IFERROR(VLOOKUP($B368,'Slutlig allokering kvv'!$B$2:$BX$550,MATCH(AC$2,'Slutlig allokering kvv'!$B$1:$BX$1,0),FALSE)/1,0))</f>
        <v/>
      </c>
      <c r="AD368" t="str">
        <f>IF($D368="","",IFERROR(VLOOKUP($B368,Kraftvärmeprod!$B$1:$BX$550,MATCH(AD$2,Kraftvärmeprod!$B$1:$VX$1,0),FALSE)/1,0)-IFERROR(VLOOKUP($B368,'Slutlig allokering kvv'!$B$2:$BX$550,MATCH(AD$2,'Slutlig allokering kvv'!$B$1:$BX$1,0),FALSE)/1,0))</f>
        <v/>
      </c>
      <c r="AE368" t="str">
        <f>IF($D368="","",IFERROR(VLOOKUP($B368,Miljö!$B$1:$E$550,MATCH("Hjälpel kraftvärme (GWh)",Miljö!$B$1:$E$1,0),FALSE)/1,0)-IFERROR(VLOOKUP($B368,'Slutlig allokering kvv'!$B$2:$BX$549,MATCH(AE$2,'Slutlig allokering kvv'!$B$1:$BX$1,0),FALSE)/1,0))</f>
        <v/>
      </c>
      <c r="AI368" s="274">
        <f t="shared" si="20"/>
        <v>0</v>
      </c>
      <c r="AK368">
        <f>IFERROR(VLOOKUP($B368,'Slutlig allokering kvv'!$B$2:$AX$549,MATCH("Summa slutlig allokerad tillförd energi (utan hjälpel och rökgaskondensering):",'Slutlig allokering kvv'!$B$1:$AX$1,0),FALSE)/1,"")</f>
        <v>0</v>
      </c>
      <c r="AM368" s="275" t="str">
        <f>IFERROR(1-VLOOKUP($B368,'Slutlig allokering kvv'!$B$2:$AX$549,MATCH("Andel av bränsle i kvv som allokerats till värme, exklusive rökgaskondensering och hjälpel",'Slutlig allokering kvv'!$B$1:$AX$1,0),FALSE),"")</f>
        <v/>
      </c>
      <c r="AO368" s="115" t="str">
        <f t="shared" si="21"/>
        <v/>
      </c>
      <c r="AP368" s="276" t="str">
        <f t="shared" si="22"/>
        <v/>
      </c>
      <c r="AR368" s="115" t="str">
        <f t="shared" si="23"/>
        <v/>
      </c>
    </row>
    <row r="369" spans="1:44">
      <c r="A369" t="s">
        <v>560</v>
      </c>
      <c r="B369" t="s">
        <v>573</v>
      </c>
      <c r="C369" t="str">
        <f>IFERROR(VLOOKUP($B369,Kraftvärmeprod!$B$1:$AH$479,MATCH(C$2,Kraftvärmeprod!$B$1:$AG$1,0),FALSE)/1,"")</f>
        <v/>
      </c>
      <c r="D369" t="str">
        <f>IFERROR(VLOOKUP($B369,Kraftvärmeprod!$B$1:$AH$479,MATCH(D$2,Kraftvärmeprod!$B$1:$AG$1,0),FALSE)/1,"")</f>
        <v/>
      </c>
      <c r="F369" t="str">
        <f>IF($D369="","",IFERROR(VLOOKUP($B369,Kraftvärmeprod!$B$1:$BX$550,MATCH(F$2,Kraftvärmeprod!$B$1:$VX$1,0),FALSE)/1,0)-IFERROR(VLOOKUP($B369,'Slutlig allokering kvv'!$B$2:$BX$550,MATCH(F$2,'Slutlig allokering kvv'!$B$1:$BX$1,0),FALSE)/1,0))</f>
        <v/>
      </c>
      <c r="G369" t="str">
        <f>IF($D369="","",IFERROR(VLOOKUP($B369,Kraftvärmeprod!$B$1:$BX$550,MATCH(G$2,Kraftvärmeprod!$B$1:$VX$1,0),FALSE)/1,0)-IFERROR(VLOOKUP($B369,'Slutlig allokering kvv'!$B$2:$BX$550,MATCH(G$2,'Slutlig allokering kvv'!$B$1:$BX$1,0),FALSE)/1,0))</f>
        <v/>
      </c>
      <c r="H369" t="str">
        <f>IF($D369="","",IFERROR(VLOOKUP($B369,Kraftvärmeprod!$B$1:$BX$550,MATCH(H$2,Kraftvärmeprod!$B$1:$VX$1,0),FALSE)/1,0)-IFERROR(VLOOKUP($B369,'Slutlig allokering kvv'!$B$2:$BX$550,MATCH(H$2,'Slutlig allokering kvv'!$B$1:$BX$1,0),FALSE)/1,0))</f>
        <v/>
      </c>
      <c r="I369" t="str">
        <f>IF($D369="","",IFERROR(VLOOKUP($B369,Kraftvärmeprod!$B$1:$BX$550,MATCH(I$2,Kraftvärmeprod!$B$1:$VX$1,0),FALSE)/1,0)-IFERROR(VLOOKUP($B369,'Slutlig allokering kvv'!$B$2:$BX$550,MATCH(I$2,'Slutlig allokering kvv'!$B$1:$BX$1,0),FALSE)/1,0))</f>
        <v/>
      </c>
      <c r="J369" t="str">
        <f>IF($D369="","",IFERROR(VLOOKUP($B369,Kraftvärmeprod!$B$1:$BX$550,MATCH(J$2,Kraftvärmeprod!$B$1:$VX$1,0),FALSE)/1,0)-IFERROR(VLOOKUP($B369,'Slutlig allokering kvv'!$B$2:$BX$550,MATCH(J$2,'Slutlig allokering kvv'!$B$1:$BX$1,0),FALSE)/1,0))</f>
        <v/>
      </c>
      <c r="K369" t="str">
        <f>IF($D369="","",IFERROR(VLOOKUP($B369,Kraftvärmeprod!$B$1:$BX$550,MATCH(K$2,Kraftvärmeprod!$B$1:$VX$1,0),FALSE)/1,0)-IFERROR(VLOOKUP($B369,'Slutlig allokering kvv'!$B$2:$BX$550,MATCH(K$2,'Slutlig allokering kvv'!$B$1:$BX$1,0),FALSE)/1,0))</f>
        <v/>
      </c>
      <c r="L369" t="str">
        <f>IF($D369="","",IFERROR(VLOOKUP($B369,Kraftvärmeprod!$B$1:$BX$550,MATCH(L$2,Kraftvärmeprod!$B$1:$VX$1,0),FALSE)/1,0)-IFERROR(VLOOKUP($B369,'Slutlig allokering kvv'!$B$2:$BX$550,MATCH(L$2,'Slutlig allokering kvv'!$B$1:$BX$1,0),FALSE)/1,0))</f>
        <v/>
      </c>
      <c r="M369" t="str">
        <f>IF($D369="","",IFERROR(VLOOKUP($B369,Kraftvärmeprod!$B$1:$BX$550,MATCH(M$2,Kraftvärmeprod!$B$1:$VX$1,0),FALSE)/1,0)-IFERROR(VLOOKUP($B369,'Slutlig allokering kvv'!$B$2:$BX$550,MATCH(M$2,'Slutlig allokering kvv'!$B$1:$BX$1,0),FALSE)/1,0))</f>
        <v/>
      </c>
      <c r="N369" t="str">
        <f>IF($D369="","",IFERROR(VLOOKUP($B369,Kraftvärmeprod!$B$1:$BX$550,MATCH(N$2,Kraftvärmeprod!$B$1:$VX$1,0),FALSE)/1,0)-IFERROR(VLOOKUP($B369,'Slutlig allokering kvv'!$B$2:$BX$550,MATCH(N$2,'Slutlig allokering kvv'!$B$1:$BX$1,0),FALSE)/1,0))</f>
        <v/>
      </c>
      <c r="O369" t="str">
        <f>IF($D369="","",IFERROR(VLOOKUP($B369,Kraftvärmeprod!$B$1:$BX$550,MATCH(O$2,Kraftvärmeprod!$B$1:$VX$1,0),FALSE)/1,0)-IFERROR(VLOOKUP($B369,'Slutlig allokering kvv'!$B$2:$BX$550,MATCH(O$2,'Slutlig allokering kvv'!$B$1:$BX$1,0),FALSE)/1,0))</f>
        <v/>
      </c>
      <c r="P369" t="str">
        <f>IF($D369="","",IFERROR(VLOOKUP($B369,Kraftvärmeprod!$B$1:$BX$550,MATCH(P$2,Kraftvärmeprod!$B$1:$VX$1,0),FALSE)/1,0)-IFERROR(VLOOKUP($B369,'Slutlig allokering kvv'!$B$2:$BX$550,MATCH(P$2,'Slutlig allokering kvv'!$B$1:$BX$1,0),FALSE)/1,0))</f>
        <v/>
      </c>
      <c r="Q369" t="str">
        <f>IF($D369="","",IFERROR(VLOOKUP($B369,Kraftvärmeprod!$B$1:$BX$550,MATCH(Q$2,Kraftvärmeprod!$B$1:$VX$1,0),FALSE)/1,0)-IFERROR(VLOOKUP($B369,'Slutlig allokering kvv'!$B$2:$BX$550,MATCH(Q$2,'Slutlig allokering kvv'!$B$1:$BX$1,0),FALSE)/1,0))</f>
        <v/>
      </c>
      <c r="R369" t="str">
        <f>IF($D369="","",IFERROR(VLOOKUP($B369,Kraftvärmeprod!$B$1:$BX$550,MATCH(R$2,Kraftvärmeprod!$B$1:$VX$1,0),FALSE)/1,0)-IFERROR(VLOOKUP($B369,'Slutlig allokering kvv'!$B$2:$BX$550,MATCH(R$2,'Slutlig allokering kvv'!$B$1:$BX$1,0),FALSE)/1,0))</f>
        <v/>
      </c>
      <c r="S369" t="str">
        <f>IF($D369="","",IFERROR(VLOOKUP($B369,Kraftvärmeprod!$B$1:$BX$550,MATCH(S$2,Kraftvärmeprod!$B$1:$VX$1,0),FALSE)/1,0)-IFERROR(VLOOKUP($B369,'Slutlig allokering kvv'!$B$2:$BX$550,MATCH(S$2,'Slutlig allokering kvv'!$B$1:$BX$1,0),FALSE)/1,0))</f>
        <v/>
      </c>
      <c r="T369" t="str">
        <f>IF($D369="","",IFERROR(VLOOKUP($B369,Kraftvärmeprod!$B$1:$BX$550,MATCH(T$2,Kraftvärmeprod!$B$1:$VX$1,0),FALSE)/1,0)-IFERROR(VLOOKUP($B369,'Slutlig allokering kvv'!$B$2:$BX$550,MATCH(T$2,'Slutlig allokering kvv'!$B$1:$BX$1,0),FALSE)/1,0))</f>
        <v/>
      </c>
      <c r="U369" t="str">
        <f>IF($D369="","",IFERROR(VLOOKUP($B369,Kraftvärmeprod!$B$1:$BX$550,MATCH(U$2,Kraftvärmeprod!$B$1:$VX$1,0),FALSE)/1,0)-IFERROR(VLOOKUP($B369,'Slutlig allokering kvv'!$B$2:$BX$550,MATCH(U$2,'Slutlig allokering kvv'!$B$1:$BX$1,0),FALSE)/1,0))</f>
        <v/>
      </c>
      <c r="V369" t="str">
        <f>IF($D369="","",IFERROR(VLOOKUP($B369,Kraftvärmeprod!$B$1:$BX$550,MATCH(V$2,Kraftvärmeprod!$B$1:$VX$1,0),FALSE)/1,0)-IFERROR(VLOOKUP($B369,'Slutlig allokering kvv'!$B$2:$BX$550,MATCH(V$2,'Slutlig allokering kvv'!$B$1:$BX$1,0),FALSE)/1,0))</f>
        <v/>
      </c>
      <c r="W369" t="str">
        <f>IF($D369="","",IFERROR(VLOOKUP($B369,Kraftvärmeprod!$B$1:$BX$550,MATCH(W$2,Kraftvärmeprod!$B$1:$VX$1,0),FALSE)/1,0)-IFERROR(VLOOKUP($B369,'Slutlig allokering kvv'!$B$2:$BX$550,MATCH(W$2,'Slutlig allokering kvv'!$B$1:$BX$1,0),FALSE)/1,0))</f>
        <v/>
      </c>
      <c r="X369" t="str">
        <f>IF($D369="","",IFERROR(VLOOKUP($B369,Kraftvärmeprod!$B$1:$BX$550,MATCH(X$2,Kraftvärmeprod!$B$1:$VX$1,0),FALSE)/1,0)-IFERROR(VLOOKUP($B369,'Slutlig allokering kvv'!$B$2:$BX$550,MATCH(X$2,'Slutlig allokering kvv'!$B$1:$BX$1,0),FALSE)/1,0))</f>
        <v/>
      </c>
      <c r="Y369" t="str">
        <f>IF($D369="","",IFERROR(VLOOKUP($B369,Kraftvärmeprod!$B$1:$BX$550,MATCH(Y$2,Kraftvärmeprod!$B$1:$VX$1,0),FALSE)/1,0)-IFERROR(VLOOKUP($B369,'Slutlig allokering kvv'!$B$2:$BX$550,MATCH(Y$2,'Slutlig allokering kvv'!$B$1:$BX$1,0),FALSE)/1,0))</f>
        <v/>
      </c>
      <c r="Z369" t="str">
        <f>IF($D369="","",IFERROR(VLOOKUP($B369,Kraftvärmeprod!$B$1:$BX$550,MATCH(Z$2,Kraftvärmeprod!$B$1:$VX$1,0),FALSE)/1,0)-IFERROR(VLOOKUP($B369,'Slutlig allokering kvv'!$B$2:$BX$550,MATCH(Z$2,'Slutlig allokering kvv'!$B$1:$BX$1,0),FALSE)/1,0))</f>
        <v/>
      </c>
      <c r="AA369" t="str">
        <f>IF($D369="","",IFERROR(VLOOKUP($B369,Kraftvärmeprod!$B$1:$BX$550,MATCH(AA$2,Kraftvärmeprod!$B$1:$VX$1,0),FALSE)/1,0)-IFERROR(VLOOKUP($B369,'Slutlig allokering kvv'!$B$2:$BX$550,MATCH(AA$2,'Slutlig allokering kvv'!$B$1:$BX$1,0),FALSE)/1,0))</f>
        <v/>
      </c>
      <c r="AB369" t="str">
        <f>IF($D369="","",IFERROR(VLOOKUP($B369,Kraftvärmeprod!$B$1:$BX$550,MATCH(AB$2,Kraftvärmeprod!$B$1:$VX$1,0),FALSE)/1,0)-IFERROR(VLOOKUP($B369,'Slutlig allokering kvv'!$B$2:$BX$550,MATCH(AB$2,'Slutlig allokering kvv'!$B$1:$BX$1,0),FALSE)/1,0))</f>
        <v/>
      </c>
      <c r="AC369" t="str">
        <f>IF($D369="","",IFERROR(VLOOKUP($B369,Kraftvärmeprod!$B$1:$BX$550,MATCH(AC$2,Kraftvärmeprod!$B$1:$VX$1,0),FALSE)/1,0)-IFERROR(VLOOKUP($B369,'Slutlig allokering kvv'!$B$2:$BX$550,MATCH(AC$2,'Slutlig allokering kvv'!$B$1:$BX$1,0),FALSE)/1,0))</f>
        <v/>
      </c>
      <c r="AD369" t="str">
        <f>IF($D369="","",IFERROR(VLOOKUP($B369,Kraftvärmeprod!$B$1:$BX$550,MATCH(AD$2,Kraftvärmeprod!$B$1:$VX$1,0),FALSE)/1,0)-IFERROR(VLOOKUP($B369,'Slutlig allokering kvv'!$B$2:$BX$550,MATCH(AD$2,'Slutlig allokering kvv'!$B$1:$BX$1,0),FALSE)/1,0))</f>
        <v/>
      </c>
      <c r="AE369" t="str">
        <f>IF($D369="","",IFERROR(VLOOKUP($B369,Miljö!$B$1:$E$550,MATCH("Hjälpel kraftvärme (GWh)",Miljö!$B$1:$E$1,0),FALSE)/1,0)-IFERROR(VLOOKUP($B369,'Slutlig allokering kvv'!$B$2:$BX$549,MATCH(AE$2,'Slutlig allokering kvv'!$B$1:$BX$1,0),FALSE)/1,0))</f>
        <v/>
      </c>
      <c r="AI369" s="274">
        <f t="shared" si="20"/>
        <v>0</v>
      </c>
      <c r="AK369">
        <f>IFERROR(VLOOKUP($B369,'Slutlig allokering kvv'!$B$2:$AX$549,MATCH("Summa slutlig allokerad tillförd energi (utan hjälpel och rökgaskondensering):",'Slutlig allokering kvv'!$B$1:$AX$1,0),FALSE)/1,"")</f>
        <v>0</v>
      </c>
      <c r="AM369" s="275" t="str">
        <f>IFERROR(1-VLOOKUP($B369,'Slutlig allokering kvv'!$B$2:$AX$549,MATCH("Andel av bränsle i kvv som allokerats till värme, exklusive rökgaskondensering och hjälpel",'Slutlig allokering kvv'!$B$1:$AX$1,0),FALSE),"")</f>
        <v/>
      </c>
      <c r="AO369" s="115" t="str">
        <f t="shared" si="21"/>
        <v/>
      </c>
      <c r="AP369" s="276" t="str">
        <f t="shared" si="22"/>
        <v/>
      </c>
      <c r="AR369" s="115" t="str">
        <f t="shared" si="23"/>
        <v/>
      </c>
    </row>
    <row r="370" spans="1:44">
      <c r="A370" t="s">
        <v>560</v>
      </c>
      <c r="B370" t="s">
        <v>574</v>
      </c>
      <c r="C370">
        <f>IFERROR(VLOOKUP($B370,Kraftvärmeprod!$B$1:$AH$479,MATCH(C$2,Kraftvärmeprod!$B$1:$AG$1,0),FALSE)/1,"")</f>
        <v>26.431999999999999</v>
      </c>
      <c r="D370">
        <f>IFERROR(VLOOKUP($B370,Kraftvärmeprod!$B$1:$AH$479,MATCH(D$2,Kraftvärmeprod!$B$1:$AG$1,0),FALSE)/1,"")</f>
        <v>0.45500000000000002</v>
      </c>
      <c r="F370">
        <f>IF($D370="","",IFERROR(VLOOKUP($B370,Kraftvärmeprod!$B$1:$BX$550,MATCH(F$2,Kraftvärmeprod!$B$1:$VX$1,0),FALSE)/1,0)-IFERROR(VLOOKUP($B370,'Slutlig allokering kvv'!$B$2:$BX$550,MATCH(F$2,'Slutlig allokering kvv'!$B$1:$BX$1,0),FALSE)/1,0))</f>
        <v>0</v>
      </c>
      <c r="G370">
        <f>IF($D370="","",IFERROR(VLOOKUP($B370,Kraftvärmeprod!$B$1:$BX$550,MATCH(G$2,Kraftvärmeprod!$B$1:$VX$1,0),FALSE)/1,0)-IFERROR(VLOOKUP($B370,'Slutlig allokering kvv'!$B$2:$BX$550,MATCH(G$2,'Slutlig allokering kvv'!$B$1:$BX$1,0),FALSE)/1,0))</f>
        <v>9.354000000000029E-3</v>
      </c>
      <c r="H370">
        <f>IF($D370="","",IFERROR(VLOOKUP($B370,Kraftvärmeprod!$B$1:$BX$550,MATCH(H$2,Kraftvärmeprod!$B$1:$VX$1,0),FALSE)/1,0)-IFERROR(VLOOKUP($B370,'Slutlig allokering kvv'!$B$2:$BX$550,MATCH(H$2,'Slutlig allokering kvv'!$B$1:$BX$1,0),FALSE)/1,0))</f>
        <v>0</v>
      </c>
      <c r="I370">
        <f>IF($D370="","",IFERROR(VLOOKUP($B370,Kraftvärmeprod!$B$1:$BX$550,MATCH(I$2,Kraftvärmeprod!$B$1:$VX$1,0),FALSE)/1,0)-IFERROR(VLOOKUP($B370,'Slutlig allokering kvv'!$B$2:$BX$550,MATCH(I$2,'Slutlig allokering kvv'!$B$1:$BX$1,0),FALSE)/1,0))</f>
        <v>7.6720000000000121E-3</v>
      </c>
      <c r="J370">
        <f>IF($D370="","",IFERROR(VLOOKUP($B370,Kraftvärmeprod!$B$1:$BX$550,MATCH(J$2,Kraftvärmeprod!$B$1:$VX$1,0),FALSE)/1,0)-IFERROR(VLOOKUP($B370,'Slutlig allokering kvv'!$B$2:$BX$550,MATCH(J$2,'Slutlig allokering kvv'!$B$1:$BX$1,0),FALSE)/1,0))</f>
        <v>0</v>
      </c>
      <c r="K370">
        <f>IF($D370="","",IFERROR(VLOOKUP($B370,Kraftvärmeprod!$B$1:$BX$550,MATCH(K$2,Kraftvärmeprod!$B$1:$VX$1,0),FALSE)/1,0)-IFERROR(VLOOKUP($B370,'Slutlig allokering kvv'!$B$2:$BX$550,MATCH(K$2,'Slutlig allokering kvv'!$B$1:$BX$1,0),FALSE)/1,0))</f>
        <v>0</v>
      </c>
      <c r="L370">
        <f>IF($D370="","",IFERROR(VLOOKUP($B370,Kraftvärmeprod!$B$1:$BX$550,MATCH(L$2,Kraftvärmeprod!$B$1:$VX$1,0),FALSE)/1,0)-IFERROR(VLOOKUP($B370,'Slutlig allokering kvv'!$B$2:$BX$550,MATCH(L$2,'Slutlig allokering kvv'!$B$1:$BX$1,0),FALSE)/1,0))</f>
        <v>0.22243999999999975</v>
      </c>
      <c r="M370">
        <f>IF($D370="","",IFERROR(VLOOKUP($B370,Kraftvärmeprod!$B$1:$BX$550,MATCH(M$2,Kraftvärmeprod!$B$1:$VX$1,0),FALSE)/1,0)-IFERROR(VLOOKUP($B370,'Slutlig allokering kvv'!$B$2:$BX$550,MATCH(M$2,'Slutlig allokering kvv'!$B$1:$BX$1,0),FALSE)/1,0))</f>
        <v>0</v>
      </c>
      <c r="N370">
        <f>IF($D370="","",IFERROR(VLOOKUP($B370,Kraftvärmeprod!$B$1:$BX$550,MATCH(N$2,Kraftvärmeprod!$B$1:$VX$1,0),FALSE)/1,0)-IFERROR(VLOOKUP($B370,'Slutlig allokering kvv'!$B$2:$BX$550,MATCH(N$2,'Slutlig allokering kvv'!$B$1:$BX$1,0),FALSE)/1,0))</f>
        <v>1.0217999999999977E-2</v>
      </c>
      <c r="O370">
        <f>IF($D370="","",IFERROR(VLOOKUP($B370,Kraftvärmeprod!$B$1:$BX$550,MATCH(O$2,Kraftvärmeprod!$B$1:$VX$1,0),FALSE)/1,0)-IFERROR(VLOOKUP($B370,'Slutlig allokering kvv'!$B$2:$BX$550,MATCH(O$2,'Slutlig allokering kvv'!$B$1:$BX$1,0),FALSE)/1,0))</f>
        <v>0</v>
      </c>
      <c r="P370">
        <f>IF($D370="","",IFERROR(VLOOKUP($B370,Kraftvärmeprod!$B$1:$BX$550,MATCH(P$2,Kraftvärmeprod!$B$1:$VX$1,0),FALSE)/1,0)-IFERROR(VLOOKUP($B370,'Slutlig allokering kvv'!$B$2:$BX$550,MATCH(P$2,'Slutlig allokering kvv'!$B$1:$BX$1,0),FALSE)/1,0))</f>
        <v>0</v>
      </c>
      <c r="Q370">
        <f>IF($D370="","",IFERROR(VLOOKUP($B370,Kraftvärmeprod!$B$1:$BX$550,MATCH(Q$2,Kraftvärmeprod!$B$1:$VX$1,0),FALSE)/1,0)-IFERROR(VLOOKUP($B370,'Slutlig allokering kvv'!$B$2:$BX$550,MATCH(Q$2,'Slutlig allokering kvv'!$B$1:$BX$1,0),FALSE)/1,0))</f>
        <v>0</v>
      </c>
      <c r="R370">
        <f>IF($D370="","",IFERROR(VLOOKUP($B370,Kraftvärmeprod!$B$1:$BX$550,MATCH(R$2,Kraftvärmeprod!$B$1:$VX$1,0),FALSE)/1,0)-IFERROR(VLOOKUP($B370,'Slutlig allokering kvv'!$B$2:$BX$550,MATCH(R$2,'Slutlig allokering kvv'!$B$1:$BX$1,0),FALSE)/1,0))</f>
        <v>0</v>
      </c>
      <c r="S370">
        <f>IF($D370="","",IFERROR(VLOOKUP($B370,Kraftvärmeprod!$B$1:$BX$550,MATCH(S$2,Kraftvärmeprod!$B$1:$VX$1,0),FALSE)/1,0)-IFERROR(VLOOKUP($B370,'Slutlig allokering kvv'!$B$2:$BX$550,MATCH(S$2,'Slutlig allokering kvv'!$B$1:$BX$1,0),FALSE)/1,0))</f>
        <v>0</v>
      </c>
      <c r="T370">
        <f>IF($D370="","",IFERROR(VLOOKUP($B370,Kraftvärmeprod!$B$1:$BX$550,MATCH(T$2,Kraftvärmeprod!$B$1:$VX$1,0),FALSE)/1,0)-IFERROR(VLOOKUP($B370,'Slutlig allokering kvv'!$B$2:$BX$550,MATCH(T$2,'Slutlig allokering kvv'!$B$1:$BX$1,0),FALSE)/1,0))</f>
        <v>0</v>
      </c>
      <c r="U370">
        <f>IF($D370="","",IFERROR(VLOOKUP($B370,Kraftvärmeprod!$B$1:$BX$550,MATCH(U$2,Kraftvärmeprod!$B$1:$VX$1,0),FALSE)/1,0)-IFERROR(VLOOKUP($B370,'Slutlig allokering kvv'!$B$2:$BX$550,MATCH(U$2,'Slutlig allokering kvv'!$B$1:$BX$1,0),FALSE)/1,0))</f>
        <v>0</v>
      </c>
      <c r="V370">
        <f>IF($D370="","",IFERROR(VLOOKUP($B370,Kraftvärmeprod!$B$1:$BX$550,MATCH(V$2,Kraftvärmeprod!$B$1:$VX$1,0),FALSE)/1,0)-IFERROR(VLOOKUP($B370,'Slutlig allokering kvv'!$B$2:$BX$550,MATCH(V$2,'Slutlig allokering kvv'!$B$1:$BX$1,0),FALSE)/1,0))</f>
        <v>1.0169999999999995</v>
      </c>
      <c r="W370">
        <f>IF($D370="","",IFERROR(VLOOKUP($B370,Kraftvärmeprod!$B$1:$BX$550,MATCH(W$2,Kraftvärmeprod!$B$1:$VX$1,0),FALSE)/1,0)-IFERROR(VLOOKUP($B370,'Slutlig allokering kvv'!$B$2:$BX$550,MATCH(W$2,'Slutlig allokering kvv'!$B$1:$BX$1,0),FALSE)/1,0))</f>
        <v>0</v>
      </c>
      <c r="X370">
        <f>IF($D370="","",IFERROR(VLOOKUP($B370,Kraftvärmeprod!$B$1:$BX$550,MATCH(X$2,Kraftvärmeprod!$B$1:$VX$1,0),FALSE)/1,0)-IFERROR(VLOOKUP($B370,'Slutlig allokering kvv'!$B$2:$BX$550,MATCH(X$2,'Slutlig allokering kvv'!$B$1:$BX$1,0),FALSE)/1,0))</f>
        <v>0</v>
      </c>
      <c r="Y370">
        <f>IF($D370="","",IFERROR(VLOOKUP($B370,Kraftvärmeprod!$B$1:$BX$550,MATCH(Y$2,Kraftvärmeprod!$B$1:$VX$1,0),FALSE)/1,0)-IFERROR(VLOOKUP($B370,'Slutlig allokering kvv'!$B$2:$BX$550,MATCH(Y$2,'Slutlig allokering kvv'!$B$1:$BX$1,0),FALSE)/1,0))</f>
        <v>0</v>
      </c>
      <c r="Z370">
        <f>IF($D370="","",IFERROR(VLOOKUP($B370,Kraftvärmeprod!$B$1:$BX$550,MATCH(Z$2,Kraftvärmeprod!$B$1:$VX$1,0),FALSE)/1,0)-IFERROR(VLOOKUP($B370,'Slutlig allokering kvv'!$B$2:$BX$550,MATCH(Z$2,'Slutlig allokering kvv'!$B$1:$BX$1,0),FALSE)/1,0))</f>
        <v>0</v>
      </c>
      <c r="AA370">
        <f>IF($D370="","",IFERROR(VLOOKUP($B370,Kraftvärmeprod!$B$1:$BX$550,MATCH(AA$2,Kraftvärmeprod!$B$1:$VX$1,0),FALSE)/1,0)-IFERROR(VLOOKUP($B370,'Slutlig allokering kvv'!$B$2:$BX$550,MATCH(AA$2,'Slutlig allokering kvv'!$B$1:$BX$1,0),FALSE)/1,0))</f>
        <v>0.11970999999999998</v>
      </c>
      <c r="AB370">
        <f>IF($D370="","",IFERROR(VLOOKUP($B370,Kraftvärmeprod!$B$1:$BX$550,MATCH(AB$2,Kraftvärmeprod!$B$1:$VX$1,0),FALSE)/1,0)-IFERROR(VLOOKUP($B370,'Slutlig allokering kvv'!$B$2:$BX$550,MATCH(AB$2,'Slutlig allokering kvv'!$B$1:$BX$1,0),FALSE)/1,0))</f>
        <v>0</v>
      </c>
      <c r="AC370">
        <f>IF($D370="","",IFERROR(VLOOKUP($B370,Kraftvärmeprod!$B$1:$BX$550,MATCH(AC$2,Kraftvärmeprod!$B$1:$VX$1,0),FALSE)/1,0)-IFERROR(VLOOKUP($B370,'Slutlig allokering kvv'!$B$2:$BX$550,MATCH(AC$2,'Slutlig allokering kvv'!$B$1:$BX$1,0),FALSE)/1,0))</f>
        <v>0</v>
      </c>
      <c r="AD370">
        <f>IF($D370="","",IFERROR(VLOOKUP($B370,Kraftvärmeprod!$B$1:$BX$550,MATCH(AD$2,Kraftvärmeprod!$B$1:$VX$1,0),FALSE)/1,0)-IFERROR(VLOOKUP($B370,'Slutlig allokering kvv'!$B$2:$BX$550,MATCH(AD$2,'Slutlig allokering kvv'!$B$1:$BX$1,0),FALSE)/1,0))</f>
        <v>0</v>
      </c>
      <c r="AE370">
        <f>IF($D370="","",IFERROR(VLOOKUP($B370,Miljö!$B$1:$E$550,MATCH("Hjälpel kraftvärme (GWh)",Miljö!$B$1:$E$1,0),FALSE)/1,0)-IFERROR(VLOOKUP($B370,'Slutlig allokering kvv'!$B$2:$BX$549,MATCH(AE$2,'Slutlig allokering kvv'!$B$1:$BX$1,0),FALSE)/1,0))</f>
        <v>4.2845000000000022E-2</v>
      </c>
      <c r="AI370" s="274">
        <f t="shared" si="20"/>
        <v>1.3863939999999992</v>
      </c>
      <c r="AK370">
        <f>IFERROR(VLOOKUP($B370,'Slutlig allokering kvv'!$B$2:$AX$549,MATCH("Summa slutlig allokerad tillförd energi (utan hjälpel och rökgaskondensering):",'Slutlig allokering kvv'!$B$1:$AX$1,0),FALSE)/1,"")</f>
        <v>30.518606000000002</v>
      </c>
      <c r="AM370" s="275">
        <f>IFERROR(1-VLOOKUP($B370,'Slutlig allokering kvv'!$B$2:$AX$549,MATCH("Andel av bränsle i kvv som allokerats till värme, exklusive rökgaskondensering och hjälpel",'Slutlig allokering kvv'!$B$1:$AX$1,0),FALSE),"")</f>
        <v>4.3453816016298386E-2</v>
      </c>
      <c r="AO370" s="115">
        <f t="shared" si="21"/>
        <v>4.3453816016298358E-2</v>
      </c>
      <c r="AP370" s="276">
        <f t="shared" si="22"/>
        <v>2.7755575615628914E-17</v>
      </c>
      <c r="AR370" s="115">
        <f t="shared" si="23"/>
        <v>0.31835123446813324</v>
      </c>
    </row>
    <row r="371" spans="1:44">
      <c r="A371" t="s">
        <v>560</v>
      </c>
      <c r="B371" t="s">
        <v>575</v>
      </c>
      <c r="C371" t="str">
        <f>IFERROR(VLOOKUP($B371,Kraftvärmeprod!$B$1:$AH$479,MATCH(C$2,Kraftvärmeprod!$B$1:$AG$1,0),FALSE)/1,"")</f>
        <v/>
      </c>
      <c r="D371" t="str">
        <f>IFERROR(VLOOKUP($B371,Kraftvärmeprod!$B$1:$AH$479,MATCH(D$2,Kraftvärmeprod!$B$1:$AG$1,0),FALSE)/1,"")</f>
        <v/>
      </c>
      <c r="F371" t="str">
        <f>IF($D371="","",IFERROR(VLOOKUP($B371,Kraftvärmeprod!$B$1:$BX$550,MATCH(F$2,Kraftvärmeprod!$B$1:$VX$1,0),FALSE)/1,0)-IFERROR(VLOOKUP($B371,'Slutlig allokering kvv'!$B$2:$BX$550,MATCH(F$2,'Slutlig allokering kvv'!$B$1:$BX$1,0),FALSE)/1,0))</f>
        <v/>
      </c>
      <c r="G371" t="str">
        <f>IF($D371="","",IFERROR(VLOOKUP($B371,Kraftvärmeprod!$B$1:$BX$550,MATCH(G$2,Kraftvärmeprod!$B$1:$VX$1,0),FALSE)/1,0)-IFERROR(VLOOKUP($B371,'Slutlig allokering kvv'!$B$2:$BX$550,MATCH(G$2,'Slutlig allokering kvv'!$B$1:$BX$1,0),FALSE)/1,0))</f>
        <v/>
      </c>
      <c r="H371" t="str">
        <f>IF($D371="","",IFERROR(VLOOKUP($B371,Kraftvärmeprod!$B$1:$BX$550,MATCH(H$2,Kraftvärmeprod!$B$1:$VX$1,0),FALSE)/1,0)-IFERROR(VLOOKUP($B371,'Slutlig allokering kvv'!$B$2:$BX$550,MATCH(H$2,'Slutlig allokering kvv'!$B$1:$BX$1,0),FALSE)/1,0))</f>
        <v/>
      </c>
      <c r="I371" t="str">
        <f>IF($D371="","",IFERROR(VLOOKUP($B371,Kraftvärmeprod!$B$1:$BX$550,MATCH(I$2,Kraftvärmeprod!$B$1:$VX$1,0),FALSE)/1,0)-IFERROR(VLOOKUP($B371,'Slutlig allokering kvv'!$B$2:$BX$550,MATCH(I$2,'Slutlig allokering kvv'!$B$1:$BX$1,0),FALSE)/1,0))</f>
        <v/>
      </c>
      <c r="J371" t="str">
        <f>IF($D371="","",IFERROR(VLOOKUP($B371,Kraftvärmeprod!$B$1:$BX$550,MATCH(J$2,Kraftvärmeprod!$B$1:$VX$1,0),FALSE)/1,0)-IFERROR(VLOOKUP($B371,'Slutlig allokering kvv'!$B$2:$BX$550,MATCH(J$2,'Slutlig allokering kvv'!$B$1:$BX$1,0),FALSE)/1,0))</f>
        <v/>
      </c>
      <c r="K371" t="str">
        <f>IF($D371="","",IFERROR(VLOOKUP($B371,Kraftvärmeprod!$B$1:$BX$550,MATCH(K$2,Kraftvärmeprod!$B$1:$VX$1,0),FALSE)/1,0)-IFERROR(VLOOKUP($B371,'Slutlig allokering kvv'!$B$2:$BX$550,MATCH(K$2,'Slutlig allokering kvv'!$B$1:$BX$1,0),FALSE)/1,0))</f>
        <v/>
      </c>
      <c r="L371" t="str">
        <f>IF($D371="","",IFERROR(VLOOKUP($B371,Kraftvärmeprod!$B$1:$BX$550,MATCH(L$2,Kraftvärmeprod!$B$1:$VX$1,0),FALSE)/1,0)-IFERROR(VLOOKUP($B371,'Slutlig allokering kvv'!$B$2:$BX$550,MATCH(L$2,'Slutlig allokering kvv'!$B$1:$BX$1,0),FALSE)/1,0))</f>
        <v/>
      </c>
      <c r="M371" t="str">
        <f>IF($D371="","",IFERROR(VLOOKUP($B371,Kraftvärmeprod!$B$1:$BX$550,MATCH(M$2,Kraftvärmeprod!$B$1:$VX$1,0),FALSE)/1,0)-IFERROR(VLOOKUP($B371,'Slutlig allokering kvv'!$B$2:$BX$550,MATCH(M$2,'Slutlig allokering kvv'!$B$1:$BX$1,0),FALSE)/1,0))</f>
        <v/>
      </c>
      <c r="N371" t="str">
        <f>IF($D371="","",IFERROR(VLOOKUP($B371,Kraftvärmeprod!$B$1:$BX$550,MATCH(N$2,Kraftvärmeprod!$B$1:$VX$1,0),FALSE)/1,0)-IFERROR(VLOOKUP($B371,'Slutlig allokering kvv'!$B$2:$BX$550,MATCH(N$2,'Slutlig allokering kvv'!$B$1:$BX$1,0),FALSE)/1,0))</f>
        <v/>
      </c>
      <c r="O371" t="str">
        <f>IF($D371="","",IFERROR(VLOOKUP($B371,Kraftvärmeprod!$B$1:$BX$550,MATCH(O$2,Kraftvärmeprod!$B$1:$VX$1,0),FALSE)/1,0)-IFERROR(VLOOKUP($B371,'Slutlig allokering kvv'!$B$2:$BX$550,MATCH(O$2,'Slutlig allokering kvv'!$B$1:$BX$1,0),FALSE)/1,0))</f>
        <v/>
      </c>
      <c r="P371" t="str">
        <f>IF($D371="","",IFERROR(VLOOKUP($B371,Kraftvärmeprod!$B$1:$BX$550,MATCH(P$2,Kraftvärmeprod!$B$1:$VX$1,0),FALSE)/1,0)-IFERROR(VLOOKUP($B371,'Slutlig allokering kvv'!$B$2:$BX$550,MATCH(P$2,'Slutlig allokering kvv'!$B$1:$BX$1,0),FALSE)/1,0))</f>
        <v/>
      </c>
      <c r="Q371" t="str">
        <f>IF($D371="","",IFERROR(VLOOKUP($B371,Kraftvärmeprod!$B$1:$BX$550,MATCH(Q$2,Kraftvärmeprod!$B$1:$VX$1,0),FALSE)/1,0)-IFERROR(VLOOKUP($B371,'Slutlig allokering kvv'!$B$2:$BX$550,MATCH(Q$2,'Slutlig allokering kvv'!$B$1:$BX$1,0),FALSE)/1,0))</f>
        <v/>
      </c>
      <c r="R371" t="str">
        <f>IF($D371="","",IFERROR(VLOOKUP($B371,Kraftvärmeprod!$B$1:$BX$550,MATCH(R$2,Kraftvärmeprod!$B$1:$VX$1,0),FALSE)/1,0)-IFERROR(VLOOKUP($B371,'Slutlig allokering kvv'!$B$2:$BX$550,MATCH(R$2,'Slutlig allokering kvv'!$B$1:$BX$1,0),FALSE)/1,0))</f>
        <v/>
      </c>
      <c r="S371" t="str">
        <f>IF($D371="","",IFERROR(VLOOKUP($B371,Kraftvärmeprod!$B$1:$BX$550,MATCH(S$2,Kraftvärmeprod!$B$1:$VX$1,0),FALSE)/1,0)-IFERROR(VLOOKUP($B371,'Slutlig allokering kvv'!$B$2:$BX$550,MATCH(S$2,'Slutlig allokering kvv'!$B$1:$BX$1,0),FALSE)/1,0))</f>
        <v/>
      </c>
      <c r="T371" t="str">
        <f>IF($D371="","",IFERROR(VLOOKUP($B371,Kraftvärmeprod!$B$1:$BX$550,MATCH(T$2,Kraftvärmeprod!$B$1:$VX$1,0),FALSE)/1,0)-IFERROR(VLOOKUP($B371,'Slutlig allokering kvv'!$B$2:$BX$550,MATCH(T$2,'Slutlig allokering kvv'!$B$1:$BX$1,0),FALSE)/1,0))</f>
        <v/>
      </c>
      <c r="U371" t="str">
        <f>IF($D371="","",IFERROR(VLOOKUP($B371,Kraftvärmeprod!$B$1:$BX$550,MATCH(U$2,Kraftvärmeprod!$B$1:$VX$1,0),FALSE)/1,0)-IFERROR(VLOOKUP($B371,'Slutlig allokering kvv'!$B$2:$BX$550,MATCH(U$2,'Slutlig allokering kvv'!$B$1:$BX$1,0),FALSE)/1,0))</f>
        <v/>
      </c>
      <c r="V371" t="str">
        <f>IF($D371="","",IFERROR(VLOOKUP($B371,Kraftvärmeprod!$B$1:$BX$550,MATCH(V$2,Kraftvärmeprod!$B$1:$VX$1,0),FALSE)/1,0)-IFERROR(VLOOKUP($B371,'Slutlig allokering kvv'!$B$2:$BX$550,MATCH(V$2,'Slutlig allokering kvv'!$B$1:$BX$1,0),FALSE)/1,0))</f>
        <v/>
      </c>
      <c r="W371" t="str">
        <f>IF($D371="","",IFERROR(VLOOKUP($B371,Kraftvärmeprod!$B$1:$BX$550,MATCH(W$2,Kraftvärmeprod!$B$1:$VX$1,0),FALSE)/1,0)-IFERROR(VLOOKUP($B371,'Slutlig allokering kvv'!$B$2:$BX$550,MATCH(W$2,'Slutlig allokering kvv'!$B$1:$BX$1,0),FALSE)/1,0))</f>
        <v/>
      </c>
      <c r="X371" t="str">
        <f>IF($D371="","",IFERROR(VLOOKUP($B371,Kraftvärmeprod!$B$1:$BX$550,MATCH(X$2,Kraftvärmeprod!$B$1:$VX$1,0),FALSE)/1,0)-IFERROR(VLOOKUP($B371,'Slutlig allokering kvv'!$B$2:$BX$550,MATCH(X$2,'Slutlig allokering kvv'!$B$1:$BX$1,0),FALSE)/1,0))</f>
        <v/>
      </c>
      <c r="Y371" t="str">
        <f>IF($D371="","",IFERROR(VLOOKUP($B371,Kraftvärmeprod!$B$1:$BX$550,MATCH(Y$2,Kraftvärmeprod!$B$1:$VX$1,0),FALSE)/1,0)-IFERROR(VLOOKUP($B371,'Slutlig allokering kvv'!$B$2:$BX$550,MATCH(Y$2,'Slutlig allokering kvv'!$B$1:$BX$1,0),FALSE)/1,0))</f>
        <v/>
      </c>
      <c r="Z371" t="str">
        <f>IF($D371="","",IFERROR(VLOOKUP($B371,Kraftvärmeprod!$B$1:$BX$550,MATCH(Z$2,Kraftvärmeprod!$B$1:$VX$1,0),FALSE)/1,0)-IFERROR(VLOOKUP($B371,'Slutlig allokering kvv'!$B$2:$BX$550,MATCH(Z$2,'Slutlig allokering kvv'!$B$1:$BX$1,0),FALSE)/1,0))</f>
        <v/>
      </c>
      <c r="AA371" t="str">
        <f>IF($D371="","",IFERROR(VLOOKUP($B371,Kraftvärmeprod!$B$1:$BX$550,MATCH(AA$2,Kraftvärmeprod!$B$1:$VX$1,0),FALSE)/1,0)-IFERROR(VLOOKUP($B371,'Slutlig allokering kvv'!$B$2:$BX$550,MATCH(AA$2,'Slutlig allokering kvv'!$B$1:$BX$1,0),FALSE)/1,0))</f>
        <v/>
      </c>
      <c r="AB371" t="str">
        <f>IF($D371="","",IFERROR(VLOOKUP($B371,Kraftvärmeprod!$B$1:$BX$550,MATCH(AB$2,Kraftvärmeprod!$B$1:$VX$1,0),FALSE)/1,0)-IFERROR(VLOOKUP($B371,'Slutlig allokering kvv'!$B$2:$BX$550,MATCH(AB$2,'Slutlig allokering kvv'!$B$1:$BX$1,0),FALSE)/1,0))</f>
        <v/>
      </c>
      <c r="AC371" t="str">
        <f>IF($D371="","",IFERROR(VLOOKUP($B371,Kraftvärmeprod!$B$1:$BX$550,MATCH(AC$2,Kraftvärmeprod!$B$1:$VX$1,0),FALSE)/1,0)-IFERROR(VLOOKUP($B371,'Slutlig allokering kvv'!$B$2:$BX$550,MATCH(AC$2,'Slutlig allokering kvv'!$B$1:$BX$1,0),FALSE)/1,0))</f>
        <v/>
      </c>
      <c r="AD371" t="str">
        <f>IF($D371="","",IFERROR(VLOOKUP($B371,Kraftvärmeprod!$B$1:$BX$550,MATCH(AD$2,Kraftvärmeprod!$B$1:$VX$1,0),FALSE)/1,0)-IFERROR(VLOOKUP($B371,'Slutlig allokering kvv'!$B$2:$BX$550,MATCH(AD$2,'Slutlig allokering kvv'!$B$1:$BX$1,0),FALSE)/1,0))</f>
        <v/>
      </c>
      <c r="AE371" t="str">
        <f>IF($D371="","",IFERROR(VLOOKUP($B371,Miljö!$B$1:$E$550,MATCH("Hjälpel kraftvärme (GWh)",Miljö!$B$1:$E$1,0),FALSE)/1,0)-IFERROR(VLOOKUP($B371,'Slutlig allokering kvv'!$B$2:$BX$549,MATCH(AE$2,'Slutlig allokering kvv'!$B$1:$BX$1,0),FALSE)/1,0))</f>
        <v/>
      </c>
      <c r="AI371" s="274">
        <f t="shared" si="20"/>
        <v>0</v>
      </c>
      <c r="AK371">
        <f>IFERROR(VLOOKUP($B371,'Slutlig allokering kvv'!$B$2:$AX$549,MATCH("Summa slutlig allokerad tillförd energi (utan hjälpel och rökgaskondensering):",'Slutlig allokering kvv'!$B$1:$AX$1,0),FALSE)/1,"")</f>
        <v>0</v>
      </c>
      <c r="AM371" s="275" t="str">
        <f>IFERROR(1-VLOOKUP($B371,'Slutlig allokering kvv'!$B$2:$AX$549,MATCH("Andel av bränsle i kvv som allokerats till värme, exklusive rökgaskondensering och hjälpel",'Slutlig allokering kvv'!$B$1:$AX$1,0),FALSE),"")</f>
        <v/>
      </c>
      <c r="AO371" s="115" t="str">
        <f t="shared" si="21"/>
        <v/>
      </c>
      <c r="AP371" s="276" t="str">
        <f t="shared" si="22"/>
        <v/>
      </c>
      <c r="AR371" s="115" t="str">
        <f t="shared" si="23"/>
        <v/>
      </c>
    </row>
    <row r="372" spans="1:44">
      <c r="A372" t="s">
        <v>560</v>
      </c>
      <c r="B372" t="s">
        <v>576</v>
      </c>
      <c r="C372" t="str">
        <f>IFERROR(VLOOKUP($B372,Kraftvärmeprod!$B$1:$AH$479,MATCH(C$2,Kraftvärmeprod!$B$1:$AG$1,0),FALSE)/1,"")</f>
        <v/>
      </c>
      <c r="D372" t="str">
        <f>IFERROR(VLOOKUP($B372,Kraftvärmeprod!$B$1:$AH$479,MATCH(D$2,Kraftvärmeprod!$B$1:$AG$1,0),FALSE)/1,"")</f>
        <v/>
      </c>
      <c r="F372" t="str">
        <f>IF($D372="","",IFERROR(VLOOKUP($B372,Kraftvärmeprod!$B$1:$BX$550,MATCH(F$2,Kraftvärmeprod!$B$1:$VX$1,0),FALSE)/1,0)-IFERROR(VLOOKUP($B372,'Slutlig allokering kvv'!$B$2:$BX$550,MATCH(F$2,'Slutlig allokering kvv'!$B$1:$BX$1,0),FALSE)/1,0))</f>
        <v/>
      </c>
      <c r="G372" t="str">
        <f>IF($D372="","",IFERROR(VLOOKUP($B372,Kraftvärmeprod!$B$1:$BX$550,MATCH(G$2,Kraftvärmeprod!$B$1:$VX$1,0),FALSE)/1,0)-IFERROR(VLOOKUP($B372,'Slutlig allokering kvv'!$B$2:$BX$550,MATCH(G$2,'Slutlig allokering kvv'!$B$1:$BX$1,0),FALSE)/1,0))</f>
        <v/>
      </c>
      <c r="H372" t="str">
        <f>IF($D372="","",IFERROR(VLOOKUP($B372,Kraftvärmeprod!$B$1:$BX$550,MATCH(H$2,Kraftvärmeprod!$B$1:$VX$1,0),FALSE)/1,0)-IFERROR(VLOOKUP($B372,'Slutlig allokering kvv'!$B$2:$BX$550,MATCH(H$2,'Slutlig allokering kvv'!$B$1:$BX$1,0),FALSE)/1,0))</f>
        <v/>
      </c>
      <c r="I372" t="str">
        <f>IF($D372="","",IFERROR(VLOOKUP($B372,Kraftvärmeprod!$B$1:$BX$550,MATCH(I$2,Kraftvärmeprod!$B$1:$VX$1,0),FALSE)/1,0)-IFERROR(VLOOKUP($B372,'Slutlig allokering kvv'!$B$2:$BX$550,MATCH(I$2,'Slutlig allokering kvv'!$B$1:$BX$1,0),FALSE)/1,0))</f>
        <v/>
      </c>
      <c r="J372" t="str">
        <f>IF($D372="","",IFERROR(VLOOKUP($B372,Kraftvärmeprod!$B$1:$BX$550,MATCH(J$2,Kraftvärmeprod!$B$1:$VX$1,0),FALSE)/1,0)-IFERROR(VLOOKUP($B372,'Slutlig allokering kvv'!$B$2:$BX$550,MATCH(J$2,'Slutlig allokering kvv'!$B$1:$BX$1,0),FALSE)/1,0))</f>
        <v/>
      </c>
      <c r="K372" t="str">
        <f>IF($D372="","",IFERROR(VLOOKUP($B372,Kraftvärmeprod!$B$1:$BX$550,MATCH(K$2,Kraftvärmeprod!$B$1:$VX$1,0),FALSE)/1,0)-IFERROR(VLOOKUP($B372,'Slutlig allokering kvv'!$B$2:$BX$550,MATCH(K$2,'Slutlig allokering kvv'!$B$1:$BX$1,0),FALSE)/1,0))</f>
        <v/>
      </c>
      <c r="L372" t="str">
        <f>IF($D372="","",IFERROR(VLOOKUP($B372,Kraftvärmeprod!$B$1:$BX$550,MATCH(L$2,Kraftvärmeprod!$B$1:$VX$1,0),FALSE)/1,0)-IFERROR(VLOOKUP($B372,'Slutlig allokering kvv'!$B$2:$BX$550,MATCH(L$2,'Slutlig allokering kvv'!$B$1:$BX$1,0),FALSE)/1,0))</f>
        <v/>
      </c>
      <c r="M372" t="str">
        <f>IF($D372="","",IFERROR(VLOOKUP($B372,Kraftvärmeprod!$B$1:$BX$550,MATCH(M$2,Kraftvärmeprod!$B$1:$VX$1,0),FALSE)/1,0)-IFERROR(VLOOKUP($B372,'Slutlig allokering kvv'!$B$2:$BX$550,MATCH(M$2,'Slutlig allokering kvv'!$B$1:$BX$1,0),FALSE)/1,0))</f>
        <v/>
      </c>
      <c r="N372" t="str">
        <f>IF($D372="","",IFERROR(VLOOKUP($B372,Kraftvärmeprod!$B$1:$BX$550,MATCH(N$2,Kraftvärmeprod!$B$1:$VX$1,0),FALSE)/1,0)-IFERROR(VLOOKUP($B372,'Slutlig allokering kvv'!$B$2:$BX$550,MATCH(N$2,'Slutlig allokering kvv'!$B$1:$BX$1,0),FALSE)/1,0))</f>
        <v/>
      </c>
      <c r="O372" t="str">
        <f>IF($D372="","",IFERROR(VLOOKUP($B372,Kraftvärmeprod!$B$1:$BX$550,MATCH(O$2,Kraftvärmeprod!$B$1:$VX$1,0),FALSE)/1,0)-IFERROR(VLOOKUP($B372,'Slutlig allokering kvv'!$B$2:$BX$550,MATCH(O$2,'Slutlig allokering kvv'!$B$1:$BX$1,0),FALSE)/1,0))</f>
        <v/>
      </c>
      <c r="P372" t="str">
        <f>IF($D372="","",IFERROR(VLOOKUP($B372,Kraftvärmeprod!$B$1:$BX$550,MATCH(P$2,Kraftvärmeprod!$B$1:$VX$1,0),FALSE)/1,0)-IFERROR(VLOOKUP($B372,'Slutlig allokering kvv'!$B$2:$BX$550,MATCH(P$2,'Slutlig allokering kvv'!$B$1:$BX$1,0),FALSE)/1,0))</f>
        <v/>
      </c>
      <c r="Q372" t="str">
        <f>IF($D372="","",IFERROR(VLOOKUP($B372,Kraftvärmeprod!$B$1:$BX$550,MATCH(Q$2,Kraftvärmeprod!$B$1:$VX$1,0),FALSE)/1,0)-IFERROR(VLOOKUP($B372,'Slutlig allokering kvv'!$B$2:$BX$550,MATCH(Q$2,'Slutlig allokering kvv'!$B$1:$BX$1,0),FALSE)/1,0))</f>
        <v/>
      </c>
      <c r="R372" t="str">
        <f>IF($D372="","",IFERROR(VLOOKUP($B372,Kraftvärmeprod!$B$1:$BX$550,MATCH(R$2,Kraftvärmeprod!$B$1:$VX$1,0),FALSE)/1,0)-IFERROR(VLOOKUP($B372,'Slutlig allokering kvv'!$B$2:$BX$550,MATCH(R$2,'Slutlig allokering kvv'!$B$1:$BX$1,0),FALSE)/1,0))</f>
        <v/>
      </c>
      <c r="S372" t="str">
        <f>IF($D372="","",IFERROR(VLOOKUP($B372,Kraftvärmeprod!$B$1:$BX$550,MATCH(S$2,Kraftvärmeprod!$B$1:$VX$1,0),FALSE)/1,0)-IFERROR(VLOOKUP($B372,'Slutlig allokering kvv'!$B$2:$BX$550,MATCH(S$2,'Slutlig allokering kvv'!$B$1:$BX$1,0),FALSE)/1,0))</f>
        <v/>
      </c>
      <c r="T372" t="str">
        <f>IF($D372="","",IFERROR(VLOOKUP($B372,Kraftvärmeprod!$B$1:$BX$550,MATCH(T$2,Kraftvärmeprod!$B$1:$VX$1,0),FALSE)/1,0)-IFERROR(VLOOKUP($B372,'Slutlig allokering kvv'!$B$2:$BX$550,MATCH(T$2,'Slutlig allokering kvv'!$B$1:$BX$1,0),FALSE)/1,0))</f>
        <v/>
      </c>
      <c r="U372" t="str">
        <f>IF($D372="","",IFERROR(VLOOKUP($B372,Kraftvärmeprod!$B$1:$BX$550,MATCH(U$2,Kraftvärmeprod!$B$1:$VX$1,0),FALSE)/1,0)-IFERROR(VLOOKUP($B372,'Slutlig allokering kvv'!$B$2:$BX$550,MATCH(U$2,'Slutlig allokering kvv'!$B$1:$BX$1,0),FALSE)/1,0))</f>
        <v/>
      </c>
      <c r="V372" t="str">
        <f>IF($D372="","",IFERROR(VLOOKUP($B372,Kraftvärmeprod!$B$1:$BX$550,MATCH(V$2,Kraftvärmeprod!$B$1:$VX$1,0),FALSE)/1,0)-IFERROR(VLOOKUP($B372,'Slutlig allokering kvv'!$B$2:$BX$550,MATCH(V$2,'Slutlig allokering kvv'!$B$1:$BX$1,0),FALSE)/1,0))</f>
        <v/>
      </c>
      <c r="W372" t="str">
        <f>IF($D372="","",IFERROR(VLOOKUP($B372,Kraftvärmeprod!$B$1:$BX$550,MATCH(W$2,Kraftvärmeprod!$B$1:$VX$1,0),FALSE)/1,0)-IFERROR(VLOOKUP($B372,'Slutlig allokering kvv'!$B$2:$BX$550,MATCH(W$2,'Slutlig allokering kvv'!$B$1:$BX$1,0),FALSE)/1,0))</f>
        <v/>
      </c>
      <c r="X372" t="str">
        <f>IF($D372="","",IFERROR(VLOOKUP($B372,Kraftvärmeprod!$B$1:$BX$550,MATCH(X$2,Kraftvärmeprod!$B$1:$VX$1,0),FALSE)/1,0)-IFERROR(VLOOKUP($B372,'Slutlig allokering kvv'!$B$2:$BX$550,MATCH(X$2,'Slutlig allokering kvv'!$B$1:$BX$1,0),FALSE)/1,0))</f>
        <v/>
      </c>
      <c r="Y372" t="str">
        <f>IF($D372="","",IFERROR(VLOOKUP($B372,Kraftvärmeprod!$B$1:$BX$550,MATCH(Y$2,Kraftvärmeprod!$B$1:$VX$1,0),FALSE)/1,0)-IFERROR(VLOOKUP($B372,'Slutlig allokering kvv'!$B$2:$BX$550,MATCH(Y$2,'Slutlig allokering kvv'!$B$1:$BX$1,0),FALSE)/1,0))</f>
        <v/>
      </c>
      <c r="Z372" t="str">
        <f>IF($D372="","",IFERROR(VLOOKUP($B372,Kraftvärmeprod!$B$1:$BX$550,MATCH(Z$2,Kraftvärmeprod!$B$1:$VX$1,0),FALSE)/1,0)-IFERROR(VLOOKUP($B372,'Slutlig allokering kvv'!$B$2:$BX$550,MATCH(Z$2,'Slutlig allokering kvv'!$B$1:$BX$1,0),FALSE)/1,0))</f>
        <v/>
      </c>
      <c r="AA372" t="str">
        <f>IF($D372="","",IFERROR(VLOOKUP($B372,Kraftvärmeprod!$B$1:$BX$550,MATCH(AA$2,Kraftvärmeprod!$B$1:$VX$1,0),FALSE)/1,0)-IFERROR(VLOOKUP($B372,'Slutlig allokering kvv'!$B$2:$BX$550,MATCH(AA$2,'Slutlig allokering kvv'!$B$1:$BX$1,0),FALSE)/1,0))</f>
        <v/>
      </c>
      <c r="AB372" t="str">
        <f>IF($D372="","",IFERROR(VLOOKUP($B372,Kraftvärmeprod!$B$1:$BX$550,MATCH(AB$2,Kraftvärmeprod!$B$1:$VX$1,0),FALSE)/1,0)-IFERROR(VLOOKUP($B372,'Slutlig allokering kvv'!$B$2:$BX$550,MATCH(AB$2,'Slutlig allokering kvv'!$B$1:$BX$1,0),FALSE)/1,0))</f>
        <v/>
      </c>
      <c r="AC372" t="str">
        <f>IF($D372="","",IFERROR(VLOOKUP($B372,Kraftvärmeprod!$B$1:$BX$550,MATCH(AC$2,Kraftvärmeprod!$B$1:$VX$1,0),FALSE)/1,0)-IFERROR(VLOOKUP($B372,'Slutlig allokering kvv'!$B$2:$BX$550,MATCH(AC$2,'Slutlig allokering kvv'!$B$1:$BX$1,0),FALSE)/1,0))</f>
        <v/>
      </c>
      <c r="AD372" t="str">
        <f>IF($D372="","",IFERROR(VLOOKUP($B372,Kraftvärmeprod!$B$1:$BX$550,MATCH(AD$2,Kraftvärmeprod!$B$1:$VX$1,0),FALSE)/1,0)-IFERROR(VLOOKUP($B372,'Slutlig allokering kvv'!$B$2:$BX$550,MATCH(AD$2,'Slutlig allokering kvv'!$B$1:$BX$1,0),FALSE)/1,0))</f>
        <v/>
      </c>
      <c r="AE372" t="str">
        <f>IF($D372="","",IFERROR(VLOOKUP($B372,Miljö!$B$1:$E$550,MATCH("Hjälpel kraftvärme (GWh)",Miljö!$B$1:$E$1,0),FALSE)/1,0)-IFERROR(VLOOKUP($B372,'Slutlig allokering kvv'!$B$2:$BX$549,MATCH(AE$2,'Slutlig allokering kvv'!$B$1:$BX$1,0),FALSE)/1,0))</f>
        <v/>
      </c>
      <c r="AI372" s="274">
        <f t="shared" si="20"/>
        <v>0</v>
      </c>
      <c r="AK372">
        <f>IFERROR(VLOOKUP($B372,'Slutlig allokering kvv'!$B$2:$AX$549,MATCH("Summa slutlig allokerad tillförd energi (utan hjälpel och rökgaskondensering):",'Slutlig allokering kvv'!$B$1:$AX$1,0),FALSE)/1,"")</f>
        <v>0</v>
      </c>
      <c r="AM372" s="275" t="str">
        <f>IFERROR(1-VLOOKUP($B372,'Slutlig allokering kvv'!$B$2:$AX$549,MATCH("Andel av bränsle i kvv som allokerats till värme, exklusive rökgaskondensering och hjälpel",'Slutlig allokering kvv'!$B$1:$AX$1,0),FALSE),"")</f>
        <v/>
      </c>
      <c r="AO372" s="115" t="str">
        <f t="shared" si="21"/>
        <v/>
      </c>
      <c r="AP372" s="276" t="str">
        <f t="shared" si="22"/>
        <v/>
      </c>
      <c r="AR372" s="115" t="str">
        <f t="shared" si="23"/>
        <v/>
      </c>
    </row>
    <row r="373" spans="1:44">
      <c r="A373" t="s">
        <v>560</v>
      </c>
      <c r="B373" t="s">
        <v>577</v>
      </c>
      <c r="C373" t="str">
        <f>IFERROR(VLOOKUP($B373,Kraftvärmeprod!$B$1:$AH$479,MATCH(C$2,Kraftvärmeprod!$B$1:$AG$1,0),FALSE)/1,"")</f>
        <v/>
      </c>
      <c r="D373" t="str">
        <f>IFERROR(VLOOKUP($B373,Kraftvärmeprod!$B$1:$AH$479,MATCH(D$2,Kraftvärmeprod!$B$1:$AG$1,0),FALSE)/1,"")</f>
        <v/>
      </c>
      <c r="F373" t="str">
        <f>IF($D373="","",IFERROR(VLOOKUP($B373,Kraftvärmeprod!$B$1:$BX$550,MATCH(F$2,Kraftvärmeprod!$B$1:$VX$1,0),FALSE)/1,0)-IFERROR(VLOOKUP($B373,'Slutlig allokering kvv'!$B$2:$BX$550,MATCH(F$2,'Slutlig allokering kvv'!$B$1:$BX$1,0),FALSE)/1,0))</f>
        <v/>
      </c>
      <c r="G373" t="str">
        <f>IF($D373="","",IFERROR(VLOOKUP($B373,Kraftvärmeprod!$B$1:$BX$550,MATCH(G$2,Kraftvärmeprod!$B$1:$VX$1,0),FALSE)/1,0)-IFERROR(VLOOKUP($B373,'Slutlig allokering kvv'!$B$2:$BX$550,MATCH(G$2,'Slutlig allokering kvv'!$B$1:$BX$1,0),FALSE)/1,0))</f>
        <v/>
      </c>
      <c r="H373" t="str">
        <f>IF($D373="","",IFERROR(VLOOKUP($B373,Kraftvärmeprod!$B$1:$BX$550,MATCH(H$2,Kraftvärmeprod!$B$1:$VX$1,0),FALSE)/1,0)-IFERROR(VLOOKUP($B373,'Slutlig allokering kvv'!$B$2:$BX$550,MATCH(H$2,'Slutlig allokering kvv'!$B$1:$BX$1,0),FALSE)/1,0))</f>
        <v/>
      </c>
      <c r="I373" t="str">
        <f>IF($D373="","",IFERROR(VLOOKUP($B373,Kraftvärmeprod!$B$1:$BX$550,MATCH(I$2,Kraftvärmeprod!$B$1:$VX$1,0),FALSE)/1,0)-IFERROR(VLOOKUP($B373,'Slutlig allokering kvv'!$B$2:$BX$550,MATCH(I$2,'Slutlig allokering kvv'!$B$1:$BX$1,0),FALSE)/1,0))</f>
        <v/>
      </c>
      <c r="J373" t="str">
        <f>IF($D373="","",IFERROR(VLOOKUP($B373,Kraftvärmeprod!$B$1:$BX$550,MATCH(J$2,Kraftvärmeprod!$B$1:$VX$1,0),FALSE)/1,0)-IFERROR(VLOOKUP($B373,'Slutlig allokering kvv'!$B$2:$BX$550,MATCH(J$2,'Slutlig allokering kvv'!$B$1:$BX$1,0),FALSE)/1,0))</f>
        <v/>
      </c>
      <c r="K373" t="str">
        <f>IF($D373="","",IFERROR(VLOOKUP($B373,Kraftvärmeprod!$B$1:$BX$550,MATCH(K$2,Kraftvärmeprod!$B$1:$VX$1,0),FALSE)/1,0)-IFERROR(VLOOKUP($B373,'Slutlig allokering kvv'!$B$2:$BX$550,MATCH(K$2,'Slutlig allokering kvv'!$B$1:$BX$1,0),FALSE)/1,0))</f>
        <v/>
      </c>
      <c r="L373" t="str">
        <f>IF($D373="","",IFERROR(VLOOKUP($B373,Kraftvärmeprod!$B$1:$BX$550,MATCH(L$2,Kraftvärmeprod!$B$1:$VX$1,0),FALSE)/1,0)-IFERROR(VLOOKUP($B373,'Slutlig allokering kvv'!$B$2:$BX$550,MATCH(L$2,'Slutlig allokering kvv'!$B$1:$BX$1,0),FALSE)/1,0))</f>
        <v/>
      </c>
      <c r="M373" t="str">
        <f>IF($D373="","",IFERROR(VLOOKUP($B373,Kraftvärmeprod!$B$1:$BX$550,MATCH(M$2,Kraftvärmeprod!$B$1:$VX$1,0),FALSE)/1,0)-IFERROR(VLOOKUP($B373,'Slutlig allokering kvv'!$B$2:$BX$550,MATCH(M$2,'Slutlig allokering kvv'!$B$1:$BX$1,0),FALSE)/1,0))</f>
        <v/>
      </c>
      <c r="N373" t="str">
        <f>IF($D373="","",IFERROR(VLOOKUP($B373,Kraftvärmeprod!$B$1:$BX$550,MATCH(N$2,Kraftvärmeprod!$B$1:$VX$1,0),FALSE)/1,0)-IFERROR(VLOOKUP($B373,'Slutlig allokering kvv'!$B$2:$BX$550,MATCH(N$2,'Slutlig allokering kvv'!$B$1:$BX$1,0),FALSE)/1,0))</f>
        <v/>
      </c>
      <c r="O373" t="str">
        <f>IF($D373="","",IFERROR(VLOOKUP($B373,Kraftvärmeprod!$B$1:$BX$550,MATCH(O$2,Kraftvärmeprod!$B$1:$VX$1,0),FALSE)/1,0)-IFERROR(VLOOKUP($B373,'Slutlig allokering kvv'!$B$2:$BX$550,MATCH(O$2,'Slutlig allokering kvv'!$B$1:$BX$1,0),FALSE)/1,0))</f>
        <v/>
      </c>
      <c r="P373" t="str">
        <f>IF($D373="","",IFERROR(VLOOKUP($B373,Kraftvärmeprod!$B$1:$BX$550,MATCH(P$2,Kraftvärmeprod!$B$1:$VX$1,0),FALSE)/1,0)-IFERROR(VLOOKUP($B373,'Slutlig allokering kvv'!$B$2:$BX$550,MATCH(P$2,'Slutlig allokering kvv'!$B$1:$BX$1,0),FALSE)/1,0))</f>
        <v/>
      </c>
      <c r="Q373" t="str">
        <f>IF($D373="","",IFERROR(VLOOKUP($B373,Kraftvärmeprod!$B$1:$BX$550,MATCH(Q$2,Kraftvärmeprod!$B$1:$VX$1,0),FALSE)/1,0)-IFERROR(VLOOKUP($B373,'Slutlig allokering kvv'!$B$2:$BX$550,MATCH(Q$2,'Slutlig allokering kvv'!$B$1:$BX$1,0),FALSE)/1,0))</f>
        <v/>
      </c>
      <c r="R373" t="str">
        <f>IF($D373="","",IFERROR(VLOOKUP($B373,Kraftvärmeprod!$B$1:$BX$550,MATCH(R$2,Kraftvärmeprod!$B$1:$VX$1,0),FALSE)/1,0)-IFERROR(VLOOKUP($B373,'Slutlig allokering kvv'!$B$2:$BX$550,MATCH(R$2,'Slutlig allokering kvv'!$B$1:$BX$1,0),FALSE)/1,0))</f>
        <v/>
      </c>
      <c r="S373" t="str">
        <f>IF($D373="","",IFERROR(VLOOKUP($B373,Kraftvärmeprod!$B$1:$BX$550,MATCH(S$2,Kraftvärmeprod!$B$1:$VX$1,0),FALSE)/1,0)-IFERROR(VLOOKUP($B373,'Slutlig allokering kvv'!$B$2:$BX$550,MATCH(S$2,'Slutlig allokering kvv'!$B$1:$BX$1,0),FALSE)/1,0))</f>
        <v/>
      </c>
      <c r="T373" t="str">
        <f>IF($D373="","",IFERROR(VLOOKUP($B373,Kraftvärmeprod!$B$1:$BX$550,MATCH(T$2,Kraftvärmeprod!$B$1:$VX$1,0),FALSE)/1,0)-IFERROR(VLOOKUP($B373,'Slutlig allokering kvv'!$B$2:$BX$550,MATCH(T$2,'Slutlig allokering kvv'!$B$1:$BX$1,0),FALSE)/1,0))</f>
        <v/>
      </c>
      <c r="U373" t="str">
        <f>IF($D373="","",IFERROR(VLOOKUP($B373,Kraftvärmeprod!$B$1:$BX$550,MATCH(U$2,Kraftvärmeprod!$B$1:$VX$1,0),FALSE)/1,0)-IFERROR(VLOOKUP($B373,'Slutlig allokering kvv'!$B$2:$BX$550,MATCH(U$2,'Slutlig allokering kvv'!$B$1:$BX$1,0),FALSE)/1,0))</f>
        <v/>
      </c>
      <c r="V373" t="str">
        <f>IF($D373="","",IFERROR(VLOOKUP($B373,Kraftvärmeprod!$B$1:$BX$550,MATCH(V$2,Kraftvärmeprod!$B$1:$VX$1,0),FALSE)/1,0)-IFERROR(VLOOKUP($B373,'Slutlig allokering kvv'!$B$2:$BX$550,MATCH(V$2,'Slutlig allokering kvv'!$B$1:$BX$1,0),FALSE)/1,0))</f>
        <v/>
      </c>
      <c r="W373" t="str">
        <f>IF($D373="","",IFERROR(VLOOKUP($B373,Kraftvärmeprod!$B$1:$BX$550,MATCH(W$2,Kraftvärmeprod!$B$1:$VX$1,0),FALSE)/1,0)-IFERROR(VLOOKUP($B373,'Slutlig allokering kvv'!$B$2:$BX$550,MATCH(W$2,'Slutlig allokering kvv'!$B$1:$BX$1,0),FALSE)/1,0))</f>
        <v/>
      </c>
      <c r="X373" t="str">
        <f>IF($D373="","",IFERROR(VLOOKUP($B373,Kraftvärmeprod!$B$1:$BX$550,MATCH(X$2,Kraftvärmeprod!$B$1:$VX$1,0),FALSE)/1,0)-IFERROR(VLOOKUP($B373,'Slutlig allokering kvv'!$B$2:$BX$550,MATCH(X$2,'Slutlig allokering kvv'!$B$1:$BX$1,0),FALSE)/1,0))</f>
        <v/>
      </c>
      <c r="Y373" t="str">
        <f>IF($D373="","",IFERROR(VLOOKUP($B373,Kraftvärmeprod!$B$1:$BX$550,MATCH(Y$2,Kraftvärmeprod!$B$1:$VX$1,0),FALSE)/1,0)-IFERROR(VLOOKUP($B373,'Slutlig allokering kvv'!$B$2:$BX$550,MATCH(Y$2,'Slutlig allokering kvv'!$B$1:$BX$1,0),FALSE)/1,0))</f>
        <v/>
      </c>
      <c r="Z373" t="str">
        <f>IF($D373="","",IFERROR(VLOOKUP($B373,Kraftvärmeprod!$B$1:$BX$550,MATCH(Z$2,Kraftvärmeprod!$B$1:$VX$1,0),FALSE)/1,0)-IFERROR(VLOOKUP($B373,'Slutlig allokering kvv'!$B$2:$BX$550,MATCH(Z$2,'Slutlig allokering kvv'!$B$1:$BX$1,0),FALSE)/1,0))</f>
        <v/>
      </c>
      <c r="AA373" t="str">
        <f>IF($D373="","",IFERROR(VLOOKUP($B373,Kraftvärmeprod!$B$1:$BX$550,MATCH(AA$2,Kraftvärmeprod!$B$1:$VX$1,0),FALSE)/1,0)-IFERROR(VLOOKUP($B373,'Slutlig allokering kvv'!$B$2:$BX$550,MATCH(AA$2,'Slutlig allokering kvv'!$B$1:$BX$1,0),FALSE)/1,0))</f>
        <v/>
      </c>
      <c r="AB373" t="str">
        <f>IF($D373="","",IFERROR(VLOOKUP($B373,Kraftvärmeprod!$B$1:$BX$550,MATCH(AB$2,Kraftvärmeprod!$B$1:$VX$1,0),FALSE)/1,0)-IFERROR(VLOOKUP($B373,'Slutlig allokering kvv'!$B$2:$BX$550,MATCH(AB$2,'Slutlig allokering kvv'!$B$1:$BX$1,0),FALSE)/1,0))</f>
        <v/>
      </c>
      <c r="AC373" t="str">
        <f>IF($D373="","",IFERROR(VLOOKUP($B373,Kraftvärmeprod!$B$1:$BX$550,MATCH(AC$2,Kraftvärmeprod!$B$1:$VX$1,0),FALSE)/1,0)-IFERROR(VLOOKUP($B373,'Slutlig allokering kvv'!$B$2:$BX$550,MATCH(AC$2,'Slutlig allokering kvv'!$B$1:$BX$1,0),FALSE)/1,0))</f>
        <v/>
      </c>
      <c r="AD373" t="str">
        <f>IF($D373="","",IFERROR(VLOOKUP($B373,Kraftvärmeprod!$B$1:$BX$550,MATCH(AD$2,Kraftvärmeprod!$B$1:$VX$1,0),FALSE)/1,0)-IFERROR(VLOOKUP($B373,'Slutlig allokering kvv'!$B$2:$BX$550,MATCH(AD$2,'Slutlig allokering kvv'!$B$1:$BX$1,0),FALSE)/1,0))</f>
        <v/>
      </c>
      <c r="AE373" t="str">
        <f>IF($D373="","",IFERROR(VLOOKUP($B373,Miljö!$B$1:$E$550,MATCH("Hjälpel kraftvärme (GWh)",Miljö!$B$1:$E$1,0),FALSE)/1,0)-IFERROR(VLOOKUP($B373,'Slutlig allokering kvv'!$B$2:$BX$549,MATCH(AE$2,'Slutlig allokering kvv'!$B$1:$BX$1,0),FALSE)/1,0))</f>
        <v/>
      </c>
      <c r="AI373" s="274">
        <f t="shared" si="20"/>
        <v>0</v>
      </c>
      <c r="AK373">
        <f>IFERROR(VLOOKUP($B373,'Slutlig allokering kvv'!$B$2:$AX$549,MATCH("Summa slutlig allokerad tillförd energi (utan hjälpel och rökgaskondensering):",'Slutlig allokering kvv'!$B$1:$AX$1,0),FALSE)/1,"")</f>
        <v>0</v>
      </c>
      <c r="AM373" s="275" t="str">
        <f>IFERROR(1-VLOOKUP($B373,'Slutlig allokering kvv'!$B$2:$AX$549,MATCH("Andel av bränsle i kvv som allokerats till värme, exklusive rökgaskondensering och hjälpel",'Slutlig allokering kvv'!$B$1:$AX$1,0),FALSE),"")</f>
        <v/>
      </c>
      <c r="AO373" s="115" t="str">
        <f t="shared" si="21"/>
        <v/>
      </c>
      <c r="AP373" s="276" t="str">
        <f t="shared" si="22"/>
        <v/>
      </c>
      <c r="AR373" s="115" t="str">
        <f t="shared" si="23"/>
        <v/>
      </c>
    </row>
    <row r="374" spans="1:44">
      <c r="A374" t="s">
        <v>560</v>
      </c>
      <c r="B374" t="s">
        <v>578</v>
      </c>
      <c r="C374" t="str">
        <f>IFERROR(VLOOKUP($B374,Kraftvärmeprod!$B$1:$AH$479,MATCH(C$2,Kraftvärmeprod!$B$1:$AG$1,0),FALSE)/1,"")</f>
        <v/>
      </c>
      <c r="D374" t="str">
        <f>IFERROR(VLOOKUP($B374,Kraftvärmeprod!$B$1:$AH$479,MATCH(D$2,Kraftvärmeprod!$B$1:$AG$1,0),FALSE)/1,"")</f>
        <v/>
      </c>
      <c r="F374" t="str">
        <f>IF($D374="","",IFERROR(VLOOKUP($B374,Kraftvärmeprod!$B$1:$BX$550,MATCH(F$2,Kraftvärmeprod!$B$1:$VX$1,0),FALSE)/1,0)-IFERROR(VLOOKUP($B374,'Slutlig allokering kvv'!$B$2:$BX$550,MATCH(F$2,'Slutlig allokering kvv'!$B$1:$BX$1,0),FALSE)/1,0))</f>
        <v/>
      </c>
      <c r="G374" t="str">
        <f>IF($D374="","",IFERROR(VLOOKUP($B374,Kraftvärmeprod!$B$1:$BX$550,MATCH(G$2,Kraftvärmeprod!$B$1:$VX$1,0),FALSE)/1,0)-IFERROR(VLOOKUP($B374,'Slutlig allokering kvv'!$B$2:$BX$550,MATCH(G$2,'Slutlig allokering kvv'!$B$1:$BX$1,0),FALSE)/1,0))</f>
        <v/>
      </c>
      <c r="H374" t="str">
        <f>IF($D374="","",IFERROR(VLOOKUP($B374,Kraftvärmeprod!$B$1:$BX$550,MATCH(H$2,Kraftvärmeprod!$B$1:$VX$1,0),FALSE)/1,0)-IFERROR(VLOOKUP($B374,'Slutlig allokering kvv'!$B$2:$BX$550,MATCH(H$2,'Slutlig allokering kvv'!$B$1:$BX$1,0),FALSE)/1,0))</f>
        <v/>
      </c>
      <c r="I374" t="str">
        <f>IF($D374="","",IFERROR(VLOOKUP($B374,Kraftvärmeprod!$B$1:$BX$550,MATCH(I$2,Kraftvärmeprod!$B$1:$VX$1,0),FALSE)/1,0)-IFERROR(VLOOKUP($B374,'Slutlig allokering kvv'!$B$2:$BX$550,MATCH(I$2,'Slutlig allokering kvv'!$B$1:$BX$1,0),FALSE)/1,0))</f>
        <v/>
      </c>
      <c r="J374" t="str">
        <f>IF($D374="","",IFERROR(VLOOKUP($B374,Kraftvärmeprod!$B$1:$BX$550,MATCH(J$2,Kraftvärmeprod!$B$1:$VX$1,0),FALSE)/1,0)-IFERROR(VLOOKUP($B374,'Slutlig allokering kvv'!$B$2:$BX$550,MATCH(J$2,'Slutlig allokering kvv'!$B$1:$BX$1,0),FALSE)/1,0))</f>
        <v/>
      </c>
      <c r="K374" t="str">
        <f>IF($D374="","",IFERROR(VLOOKUP($B374,Kraftvärmeprod!$B$1:$BX$550,MATCH(K$2,Kraftvärmeprod!$B$1:$VX$1,0),FALSE)/1,0)-IFERROR(VLOOKUP($B374,'Slutlig allokering kvv'!$B$2:$BX$550,MATCH(K$2,'Slutlig allokering kvv'!$B$1:$BX$1,0),FALSE)/1,0))</f>
        <v/>
      </c>
      <c r="L374" t="str">
        <f>IF($D374="","",IFERROR(VLOOKUP($B374,Kraftvärmeprod!$B$1:$BX$550,MATCH(L$2,Kraftvärmeprod!$B$1:$VX$1,0),FALSE)/1,0)-IFERROR(VLOOKUP($B374,'Slutlig allokering kvv'!$B$2:$BX$550,MATCH(L$2,'Slutlig allokering kvv'!$B$1:$BX$1,0),FALSE)/1,0))</f>
        <v/>
      </c>
      <c r="M374" t="str">
        <f>IF($D374="","",IFERROR(VLOOKUP($B374,Kraftvärmeprod!$B$1:$BX$550,MATCH(M$2,Kraftvärmeprod!$B$1:$VX$1,0),FALSE)/1,0)-IFERROR(VLOOKUP($B374,'Slutlig allokering kvv'!$B$2:$BX$550,MATCH(M$2,'Slutlig allokering kvv'!$B$1:$BX$1,0),FALSE)/1,0))</f>
        <v/>
      </c>
      <c r="N374" t="str">
        <f>IF($D374="","",IFERROR(VLOOKUP($B374,Kraftvärmeprod!$B$1:$BX$550,MATCH(N$2,Kraftvärmeprod!$B$1:$VX$1,0),FALSE)/1,0)-IFERROR(VLOOKUP($B374,'Slutlig allokering kvv'!$B$2:$BX$550,MATCH(N$2,'Slutlig allokering kvv'!$B$1:$BX$1,0),FALSE)/1,0))</f>
        <v/>
      </c>
      <c r="O374" t="str">
        <f>IF($D374="","",IFERROR(VLOOKUP($B374,Kraftvärmeprod!$B$1:$BX$550,MATCH(O$2,Kraftvärmeprod!$B$1:$VX$1,0),FALSE)/1,0)-IFERROR(VLOOKUP($B374,'Slutlig allokering kvv'!$B$2:$BX$550,MATCH(O$2,'Slutlig allokering kvv'!$B$1:$BX$1,0),FALSE)/1,0))</f>
        <v/>
      </c>
      <c r="P374" t="str">
        <f>IF($D374="","",IFERROR(VLOOKUP($B374,Kraftvärmeprod!$B$1:$BX$550,MATCH(P$2,Kraftvärmeprod!$B$1:$VX$1,0),FALSE)/1,0)-IFERROR(VLOOKUP($B374,'Slutlig allokering kvv'!$B$2:$BX$550,MATCH(P$2,'Slutlig allokering kvv'!$B$1:$BX$1,0),FALSE)/1,0))</f>
        <v/>
      </c>
      <c r="Q374" t="str">
        <f>IF($D374="","",IFERROR(VLOOKUP($B374,Kraftvärmeprod!$B$1:$BX$550,MATCH(Q$2,Kraftvärmeprod!$B$1:$VX$1,0),FALSE)/1,0)-IFERROR(VLOOKUP($B374,'Slutlig allokering kvv'!$B$2:$BX$550,MATCH(Q$2,'Slutlig allokering kvv'!$B$1:$BX$1,0),FALSE)/1,0))</f>
        <v/>
      </c>
      <c r="R374" t="str">
        <f>IF($D374="","",IFERROR(VLOOKUP($B374,Kraftvärmeprod!$B$1:$BX$550,MATCH(R$2,Kraftvärmeprod!$B$1:$VX$1,0),FALSE)/1,0)-IFERROR(VLOOKUP($B374,'Slutlig allokering kvv'!$B$2:$BX$550,MATCH(R$2,'Slutlig allokering kvv'!$B$1:$BX$1,0),FALSE)/1,0))</f>
        <v/>
      </c>
      <c r="S374" t="str">
        <f>IF($D374="","",IFERROR(VLOOKUP($B374,Kraftvärmeprod!$B$1:$BX$550,MATCH(S$2,Kraftvärmeprod!$B$1:$VX$1,0),FALSE)/1,0)-IFERROR(VLOOKUP($B374,'Slutlig allokering kvv'!$B$2:$BX$550,MATCH(S$2,'Slutlig allokering kvv'!$B$1:$BX$1,0),FALSE)/1,0))</f>
        <v/>
      </c>
      <c r="T374" t="str">
        <f>IF($D374="","",IFERROR(VLOOKUP($B374,Kraftvärmeprod!$B$1:$BX$550,MATCH(T$2,Kraftvärmeprod!$B$1:$VX$1,0),FALSE)/1,0)-IFERROR(VLOOKUP($B374,'Slutlig allokering kvv'!$B$2:$BX$550,MATCH(T$2,'Slutlig allokering kvv'!$B$1:$BX$1,0),FALSE)/1,0))</f>
        <v/>
      </c>
      <c r="U374" t="str">
        <f>IF($D374="","",IFERROR(VLOOKUP($B374,Kraftvärmeprod!$B$1:$BX$550,MATCH(U$2,Kraftvärmeprod!$B$1:$VX$1,0),FALSE)/1,0)-IFERROR(VLOOKUP($B374,'Slutlig allokering kvv'!$B$2:$BX$550,MATCH(U$2,'Slutlig allokering kvv'!$B$1:$BX$1,0),FALSE)/1,0))</f>
        <v/>
      </c>
      <c r="V374" t="str">
        <f>IF($D374="","",IFERROR(VLOOKUP($B374,Kraftvärmeprod!$B$1:$BX$550,MATCH(V$2,Kraftvärmeprod!$B$1:$VX$1,0),FALSE)/1,0)-IFERROR(VLOOKUP($B374,'Slutlig allokering kvv'!$B$2:$BX$550,MATCH(V$2,'Slutlig allokering kvv'!$B$1:$BX$1,0),FALSE)/1,0))</f>
        <v/>
      </c>
      <c r="W374" t="str">
        <f>IF($D374="","",IFERROR(VLOOKUP($B374,Kraftvärmeprod!$B$1:$BX$550,MATCH(W$2,Kraftvärmeprod!$B$1:$VX$1,0),FALSE)/1,0)-IFERROR(VLOOKUP($B374,'Slutlig allokering kvv'!$B$2:$BX$550,MATCH(W$2,'Slutlig allokering kvv'!$B$1:$BX$1,0),FALSE)/1,0))</f>
        <v/>
      </c>
      <c r="X374" t="str">
        <f>IF($D374="","",IFERROR(VLOOKUP($B374,Kraftvärmeprod!$B$1:$BX$550,MATCH(X$2,Kraftvärmeprod!$B$1:$VX$1,0),FALSE)/1,0)-IFERROR(VLOOKUP($B374,'Slutlig allokering kvv'!$B$2:$BX$550,MATCH(X$2,'Slutlig allokering kvv'!$B$1:$BX$1,0),FALSE)/1,0))</f>
        <v/>
      </c>
      <c r="Y374" t="str">
        <f>IF($D374="","",IFERROR(VLOOKUP($B374,Kraftvärmeprod!$B$1:$BX$550,MATCH(Y$2,Kraftvärmeprod!$B$1:$VX$1,0),FALSE)/1,0)-IFERROR(VLOOKUP($B374,'Slutlig allokering kvv'!$B$2:$BX$550,MATCH(Y$2,'Slutlig allokering kvv'!$B$1:$BX$1,0),FALSE)/1,0))</f>
        <v/>
      </c>
      <c r="Z374" t="str">
        <f>IF($D374="","",IFERROR(VLOOKUP($B374,Kraftvärmeprod!$B$1:$BX$550,MATCH(Z$2,Kraftvärmeprod!$B$1:$VX$1,0),FALSE)/1,0)-IFERROR(VLOOKUP($B374,'Slutlig allokering kvv'!$B$2:$BX$550,MATCH(Z$2,'Slutlig allokering kvv'!$B$1:$BX$1,0),FALSE)/1,0))</f>
        <v/>
      </c>
      <c r="AA374" t="str">
        <f>IF($D374="","",IFERROR(VLOOKUP($B374,Kraftvärmeprod!$B$1:$BX$550,MATCH(AA$2,Kraftvärmeprod!$B$1:$VX$1,0),FALSE)/1,0)-IFERROR(VLOOKUP($B374,'Slutlig allokering kvv'!$B$2:$BX$550,MATCH(AA$2,'Slutlig allokering kvv'!$B$1:$BX$1,0),FALSE)/1,0))</f>
        <v/>
      </c>
      <c r="AB374" t="str">
        <f>IF($D374="","",IFERROR(VLOOKUP($B374,Kraftvärmeprod!$B$1:$BX$550,MATCH(AB$2,Kraftvärmeprod!$B$1:$VX$1,0),FALSE)/1,0)-IFERROR(VLOOKUP($B374,'Slutlig allokering kvv'!$B$2:$BX$550,MATCH(AB$2,'Slutlig allokering kvv'!$B$1:$BX$1,0),FALSE)/1,0))</f>
        <v/>
      </c>
      <c r="AC374" t="str">
        <f>IF($D374="","",IFERROR(VLOOKUP($B374,Kraftvärmeprod!$B$1:$BX$550,MATCH(AC$2,Kraftvärmeprod!$B$1:$VX$1,0),FALSE)/1,0)-IFERROR(VLOOKUP($B374,'Slutlig allokering kvv'!$B$2:$BX$550,MATCH(AC$2,'Slutlig allokering kvv'!$B$1:$BX$1,0),FALSE)/1,0))</f>
        <v/>
      </c>
      <c r="AD374" t="str">
        <f>IF($D374="","",IFERROR(VLOOKUP($B374,Kraftvärmeprod!$B$1:$BX$550,MATCH(AD$2,Kraftvärmeprod!$B$1:$VX$1,0),FALSE)/1,0)-IFERROR(VLOOKUP($B374,'Slutlig allokering kvv'!$B$2:$BX$550,MATCH(AD$2,'Slutlig allokering kvv'!$B$1:$BX$1,0),FALSE)/1,0))</f>
        <v/>
      </c>
      <c r="AE374" t="str">
        <f>IF($D374="","",IFERROR(VLOOKUP($B374,Miljö!$B$1:$E$550,MATCH("Hjälpel kraftvärme (GWh)",Miljö!$B$1:$E$1,0),FALSE)/1,0)-IFERROR(VLOOKUP($B374,'Slutlig allokering kvv'!$B$2:$BX$549,MATCH(AE$2,'Slutlig allokering kvv'!$B$1:$BX$1,0),FALSE)/1,0))</f>
        <v/>
      </c>
      <c r="AI374" s="274">
        <f t="shared" si="20"/>
        <v>0</v>
      </c>
      <c r="AK374">
        <f>IFERROR(VLOOKUP($B374,'Slutlig allokering kvv'!$B$2:$AX$549,MATCH("Summa slutlig allokerad tillförd energi (utan hjälpel och rökgaskondensering):",'Slutlig allokering kvv'!$B$1:$AX$1,0),FALSE)/1,"")</f>
        <v>0</v>
      </c>
      <c r="AM374" s="275" t="str">
        <f>IFERROR(1-VLOOKUP($B374,'Slutlig allokering kvv'!$B$2:$AX$549,MATCH("Andel av bränsle i kvv som allokerats till värme, exklusive rökgaskondensering och hjälpel",'Slutlig allokering kvv'!$B$1:$AX$1,0),FALSE),"")</f>
        <v/>
      </c>
      <c r="AO374" s="115" t="str">
        <f t="shared" si="21"/>
        <v/>
      </c>
      <c r="AP374" s="276" t="str">
        <f t="shared" si="22"/>
        <v/>
      </c>
      <c r="AR374" s="115" t="str">
        <f t="shared" si="23"/>
        <v/>
      </c>
    </row>
    <row r="375" spans="1:44">
      <c r="A375" t="s">
        <v>560</v>
      </c>
      <c r="B375" t="s">
        <v>579</v>
      </c>
      <c r="C375" t="str">
        <f>IFERROR(VLOOKUP($B375,Kraftvärmeprod!$B$1:$AH$479,MATCH(C$2,Kraftvärmeprod!$B$1:$AG$1,0),FALSE)/1,"")</f>
        <v/>
      </c>
      <c r="D375" t="str">
        <f>IFERROR(VLOOKUP($B375,Kraftvärmeprod!$B$1:$AH$479,MATCH(D$2,Kraftvärmeprod!$B$1:$AG$1,0),FALSE)/1,"")</f>
        <v/>
      </c>
      <c r="F375" t="str">
        <f>IF($D375="","",IFERROR(VLOOKUP($B375,Kraftvärmeprod!$B$1:$BX$550,MATCH(F$2,Kraftvärmeprod!$B$1:$VX$1,0),FALSE)/1,0)-IFERROR(VLOOKUP($B375,'Slutlig allokering kvv'!$B$2:$BX$550,MATCH(F$2,'Slutlig allokering kvv'!$B$1:$BX$1,0),FALSE)/1,0))</f>
        <v/>
      </c>
      <c r="G375" t="str">
        <f>IF($D375="","",IFERROR(VLOOKUP($B375,Kraftvärmeprod!$B$1:$BX$550,MATCH(G$2,Kraftvärmeprod!$B$1:$VX$1,0),FALSE)/1,0)-IFERROR(VLOOKUP($B375,'Slutlig allokering kvv'!$B$2:$BX$550,MATCH(G$2,'Slutlig allokering kvv'!$B$1:$BX$1,0),FALSE)/1,0))</f>
        <v/>
      </c>
      <c r="H375" t="str">
        <f>IF($D375="","",IFERROR(VLOOKUP($B375,Kraftvärmeprod!$B$1:$BX$550,MATCH(H$2,Kraftvärmeprod!$B$1:$VX$1,0),FALSE)/1,0)-IFERROR(VLOOKUP($B375,'Slutlig allokering kvv'!$B$2:$BX$550,MATCH(H$2,'Slutlig allokering kvv'!$B$1:$BX$1,0),FALSE)/1,0))</f>
        <v/>
      </c>
      <c r="I375" t="str">
        <f>IF($D375="","",IFERROR(VLOOKUP($B375,Kraftvärmeprod!$B$1:$BX$550,MATCH(I$2,Kraftvärmeprod!$B$1:$VX$1,0),FALSE)/1,0)-IFERROR(VLOOKUP($B375,'Slutlig allokering kvv'!$B$2:$BX$550,MATCH(I$2,'Slutlig allokering kvv'!$B$1:$BX$1,0),FALSE)/1,0))</f>
        <v/>
      </c>
      <c r="J375" t="str">
        <f>IF($D375="","",IFERROR(VLOOKUP($B375,Kraftvärmeprod!$B$1:$BX$550,MATCH(J$2,Kraftvärmeprod!$B$1:$VX$1,0),FALSE)/1,0)-IFERROR(VLOOKUP($B375,'Slutlig allokering kvv'!$B$2:$BX$550,MATCH(J$2,'Slutlig allokering kvv'!$B$1:$BX$1,0),FALSE)/1,0))</f>
        <v/>
      </c>
      <c r="K375" t="str">
        <f>IF($D375="","",IFERROR(VLOOKUP($B375,Kraftvärmeprod!$B$1:$BX$550,MATCH(K$2,Kraftvärmeprod!$B$1:$VX$1,0),FALSE)/1,0)-IFERROR(VLOOKUP($B375,'Slutlig allokering kvv'!$B$2:$BX$550,MATCH(K$2,'Slutlig allokering kvv'!$B$1:$BX$1,0),FALSE)/1,0))</f>
        <v/>
      </c>
      <c r="L375" t="str">
        <f>IF($D375="","",IFERROR(VLOOKUP($B375,Kraftvärmeprod!$B$1:$BX$550,MATCH(L$2,Kraftvärmeprod!$B$1:$VX$1,0),FALSE)/1,0)-IFERROR(VLOOKUP($B375,'Slutlig allokering kvv'!$B$2:$BX$550,MATCH(L$2,'Slutlig allokering kvv'!$B$1:$BX$1,0),FALSE)/1,0))</f>
        <v/>
      </c>
      <c r="M375" t="str">
        <f>IF($D375="","",IFERROR(VLOOKUP($B375,Kraftvärmeprod!$B$1:$BX$550,MATCH(M$2,Kraftvärmeprod!$B$1:$VX$1,0),FALSE)/1,0)-IFERROR(VLOOKUP($B375,'Slutlig allokering kvv'!$B$2:$BX$550,MATCH(M$2,'Slutlig allokering kvv'!$B$1:$BX$1,0),FALSE)/1,0))</f>
        <v/>
      </c>
      <c r="N375" t="str">
        <f>IF($D375="","",IFERROR(VLOOKUP($B375,Kraftvärmeprod!$B$1:$BX$550,MATCH(N$2,Kraftvärmeprod!$B$1:$VX$1,0),FALSE)/1,0)-IFERROR(VLOOKUP($B375,'Slutlig allokering kvv'!$B$2:$BX$550,MATCH(N$2,'Slutlig allokering kvv'!$B$1:$BX$1,0),FALSE)/1,0))</f>
        <v/>
      </c>
      <c r="O375" t="str">
        <f>IF($D375="","",IFERROR(VLOOKUP($B375,Kraftvärmeprod!$B$1:$BX$550,MATCH(O$2,Kraftvärmeprod!$B$1:$VX$1,0),FALSE)/1,0)-IFERROR(VLOOKUP($B375,'Slutlig allokering kvv'!$B$2:$BX$550,MATCH(O$2,'Slutlig allokering kvv'!$B$1:$BX$1,0),FALSE)/1,0))</f>
        <v/>
      </c>
      <c r="P375" t="str">
        <f>IF($D375="","",IFERROR(VLOOKUP($B375,Kraftvärmeprod!$B$1:$BX$550,MATCH(P$2,Kraftvärmeprod!$B$1:$VX$1,0),FALSE)/1,0)-IFERROR(VLOOKUP($B375,'Slutlig allokering kvv'!$B$2:$BX$550,MATCH(P$2,'Slutlig allokering kvv'!$B$1:$BX$1,0),FALSE)/1,0))</f>
        <v/>
      </c>
      <c r="Q375" t="str">
        <f>IF($D375="","",IFERROR(VLOOKUP($B375,Kraftvärmeprod!$B$1:$BX$550,MATCH(Q$2,Kraftvärmeprod!$B$1:$VX$1,0),FALSE)/1,0)-IFERROR(VLOOKUP($B375,'Slutlig allokering kvv'!$B$2:$BX$550,MATCH(Q$2,'Slutlig allokering kvv'!$B$1:$BX$1,0),FALSE)/1,0))</f>
        <v/>
      </c>
      <c r="R375" t="str">
        <f>IF($D375="","",IFERROR(VLOOKUP($B375,Kraftvärmeprod!$B$1:$BX$550,MATCH(R$2,Kraftvärmeprod!$B$1:$VX$1,0),FALSE)/1,0)-IFERROR(VLOOKUP($B375,'Slutlig allokering kvv'!$B$2:$BX$550,MATCH(R$2,'Slutlig allokering kvv'!$B$1:$BX$1,0),FALSE)/1,0))</f>
        <v/>
      </c>
      <c r="S375" t="str">
        <f>IF($D375="","",IFERROR(VLOOKUP($B375,Kraftvärmeprod!$B$1:$BX$550,MATCH(S$2,Kraftvärmeprod!$B$1:$VX$1,0),FALSE)/1,0)-IFERROR(VLOOKUP($B375,'Slutlig allokering kvv'!$B$2:$BX$550,MATCH(S$2,'Slutlig allokering kvv'!$B$1:$BX$1,0),FALSE)/1,0))</f>
        <v/>
      </c>
      <c r="T375" t="str">
        <f>IF($D375="","",IFERROR(VLOOKUP($B375,Kraftvärmeprod!$B$1:$BX$550,MATCH(T$2,Kraftvärmeprod!$B$1:$VX$1,0),FALSE)/1,0)-IFERROR(VLOOKUP($B375,'Slutlig allokering kvv'!$B$2:$BX$550,MATCH(T$2,'Slutlig allokering kvv'!$B$1:$BX$1,0),FALSE)/1,0))</f>
        <v/>
      </c>
      <c r="U375" t="str">
        <f>IF($D375="","",IFERROR(VLOOKUP($B375,Kraftvärmeprod!$B$1:$BX$550,MATCH(U$2,Kraftvärmeprod!$B$1:$VX$1,0),FALSE)/1,0)-IFERROR(VLOOKUP($B375,'Slutlig allokering kvv'!$B$2:$BX$550,MATCH(U$2,'Slutlig allokering kvv'!$B$1:$BX$1,0),FALSE)/1,0))</f>
        <v/>
      </c>
      <c r="V375" t="str">
        <f>IF($D375="","",IFERROR(VLOOKUP($B375,Kraftvärmeprod!$B$1:$BX$550,MATCH(V$2,Kraftvärmeprod!$B$1:$VX$1,0),FALSE)/1,0)-IFERROR(VLOOKUP($B375,'Slutlig allokering kvv'!$B$2:$BX$550,MATCH(V$2,'Slutlig allokering kvv'!$B$1:$BX$1,0),FALSE)/1,0))</f>
        <v/>
      </c>
      <c r="W375" t="str">
        <f>IF($D375="","",IFERROR(VLOOKUP($B375,Kraftvärmeprod!$B$1:$BX$550,MATCH(W$2,Kraftvärmeprod!$B$1:$VX$1,0),FALSE)/1,0)-IFERROR(VLOOKUP($B375,'Slutlig allokering kvv'!$B$2:$BX$550,MATCH(W$2,'Slutlig allokering kvv'!$B$1:$BX$1,0),FALSE)/1,0))</f>
        <v/>
      </c>
      <c r="X375" t="str">
        <f>IF($D375="","",IFERROR(VLOOKUP($B375,Kraftvärmeprod!$B$1:$BX$550,MATCH(X$2,Kraftvärmeprod!$B$1:$VX$1,0),FALSE)/1,0)-IFERROR(VLOOKUP($B375,'Slutlig allokering kvv'!$B$2:$BX$550,MATCH(X$2,'Slutlig allokering kvv'!$B$1:$BX$1,0),FALSE)/1,0))</f>
        <v/>
      </c>
      <c r="Y375" t="str">
        <f>IF($D375="","",IFERROR(VLOOKUP($B375,Kraftvärmeprod!$B$1:$BX$550,MATCH(Y$2,Kraftvärmeprod!$B$1:$VX$1,0),FALSE)/1,0)-IFERROR(VLOOKUP($B375,'Slutlig allokering kvv'!$B$2:$BX$550,MATCH(Y$2,'Slutlig allokering kvv'!$B$1:$BX$1,0),FALSE)/1,0))</f>
        <v/>
      </c>
      <c r="Z375" t="str">
        <f>IF($D375="","",IFERROR(VLOOKUP($B375,Kraftvärmeprod!$B$1:$BX$550,MATCH(Z$2,Kraftvärmeprod!$B$1:$VX$1,0),FALSE)/1,0)-IFERROR(VLOOKUP($B375,'Slutlig allokering kvv'!$B$2:$BX$550,MATCH(Z$2,'Slutlig allokering kvv'!$B$1:$BX$1,0),FALSE)/1,0))</f>
        <v/>
      </c>
      <c r="AA375" t="str">
        <f>IF($D375="","",IFERROR(VLOOKUP($B375,Kraftvärmeprod!$B$1:$BX$550,MATCH(AA$2,Kraftvärmeprod!$B$1:$VX$1,0),FALSE)/1,0)-IFERROR(VLOOKUP($B375,'Slutlig allokering kvv'!$B$2:$BX$550,MATCH(AA$2,'Slutlig allokering kvv'!$B$1:$BX$1,0),FALSE)/1,0))</f>
        <v/>
      </c>
      <c r="AB375" t="str">
        <f>IF($D375="","",IFERROR(VLOOKUP($B375,Kraftvärmeprod!$B$1:$BX$550,MATCH(AB$2,Kraftvärmeprod!$B$1:$VX$1,0),FALSE)/1,0)-IFERROR(VLOOKUP($B375,'Slutlig allokering kvv'!$B$2:$BX$550,MATCH(AB$2,'Slutlig allokering kvv'!$B$1:$BX$1,0),FALSE)/1,0))</f>
        <v/>
      </c>
      <c r="AC375" t="str">
        <f>IF($D375="","",IFERROR(VLOOKUP($B375,Kraftvärmeprod!$B$1:$BX$550,MATCH(AC$2,Kraftvärmeprod!$B$1:$VX$1,0),FALSE)/1,0)-IFERROR(VLOOKUP($B375,'Slutlig allokering kvv'!$B$2:$BX$550,MATCH(AC$2,'Slutlig allokering kvv'!$B$1:$BX$1,0),FALSE)/1,0))</f>
        <v/>
      </c>
      <c r="AD375" t="str">
        <f>IF($D375="","",IFERROR(VLOOKUP($B375,Kraftvärmeprod!$B$1:$BX$550,MATCH(AD$2,Kraftvärmeprod!$B$1:$VX$1,0),FALSE)/1,0)-IFERROR(VLOOKUP($B375,'Slutlig allokering kvv'!$B$2:$BX$550,MATCH(AD$2,'Slutlig allokering kvv'!$B$1:$BX$1,0),FALSE)/1,0))</f>
        <v/>
      </c>
      <c r="AE375" t="str">
        <f>IF($D375="","",IFERROR(VLOOKUP($B375,Miljö!$B$1:$E$550,MATCH("Hjälpel kraftvärme (GWh)",Miljö!$B$1:$E$1,0),FALSE)/1,0)-IFERROR(VLOOKUP($B375,'Slutlig allokering kvv'!$B$2:$BX$549,MATCH(AE$2,'Slutlig allokering kvv'!$B$1:$BX$1,0),FALSE)/1,0))</f>
        <v/>
      </c>
      <c r="AI375" s="274">
        <f t="shared" si="20"/>
        <v>0</v>
      </c>
      <c r="AK375">
        <f>IFERROR(VLOOKUP($B375,'Slutlig allokering kvv'!$B$2:$AX$549,MATCH("Summa slutlig allokerad tillförd energi (utan hjälpel och rökgaskondensering):",'Slutlig allokering kvv'!$B$1:$AX$1,0),FALSE)/1,"")</f>
        <v>0</v>
      </c>
      <c r="AM375" s="275" t="str">
        <f>IFERROR(1-VLOOKUP($B375,'Slutlig allokering kvv'!$B$2:$AX$549,MATCH("Andel av bränsle i kvv som allokerats till värme, exklusive rökgaskondensering och hjälpel",'Slutlig allokering kvv'!$B$1:$AX$1,0),FALSE),"")</f>
        <v/>
      </c>
      <c r="AO375" s="115" t="str">
        <f t="shared" si="21"/>
        <v/>
      </c>
      <c r="AP375" s="276" t="str">
        <f t="shared" si="22"/>
        <v/>
      </c>
      <c r="AR375" s="115" t="str">
        <f t="shared" si="23"/>
        <v/>
      </c>
    </row>
    <row r="376" spans="1:44">
      <c r="A376" t="s">
        <v>560</v>
      </c>
      <c r="B376" t="s">
        <v>580</v>
      </c>
      <c r="C376" t="str">
        <f>IFERROR(VLOOKUP($B376,Kraftvärmeprod!$B$1:$AH$479,MATCH(C$2,Kraftvärmeprod!$B$1:$AG$1,0),FALSE)/1,"")</f>
        <v/>
      </c>
      <c r="D376" t="str">
        <f>IFERROR(VLOOKUP($B376,Kraftvärmeprod!$B$1:$AH$479,MATCH(D$2,Kraftvärmeprod!$B$1:$AG$1,0),FALSE)/1,"")</f>
        <v/>
      </c>
      <c r="F376" t="str">
        <f>IF($D376="","",IFERROR(VLOOKUP($B376,Kraftvärmeprod!$B$1:$BX$550,MATCH(F$2,Kraftvärmeprod!$B$1:$VX$1,0),FALSE)/1,0)-IFERROR(VLOOKUP($B376,'Slutlig allokering kvv'!$B$2:$BX$550,MATCH(F$2,'Slutlig allokering kvv'!$B$1:$BX$1,0),FALSE)/1,0))</f>
        <v/>
      </c>
      <c r="G376" t="str">
        <f>IF($D376="","",IFERROR(VLOOKUP($B376,Kraftvärmeprod!$B$1:$BX$550,MATCH(G$2,Kraftvärmeprod!$B$1:$VX$1,0),FALSE)/1,0)-IFERROR(VLOOKUP($B376,'Slutlig allokering kvv'!$B$2:$BX$550,MATCH(G$2,'Slutlig allokering kvv'!$B$1:$BX$1,0),FALSE)/1,0))</f>
        <v/>
      </c>
      <c r="H376" t="str">
        <f>IF($D376="","",IFERROR(VLOOKUP($B376,Kraftvärmeprod!$B$1:$BX$550,MATCH(H$2,Kraftvärmeprod!$B$1:$VX$1,0),FALSE)/1,0)-IFERROR(VLOOKUP($B376,'Slutlig allokering kvv'!$B$2:$BX$550,MATCH(H$2,'Slutlig allokering kvv'!$B$1:$BX$1,0),FALSE)/1,0))</f>
        <v/>
      </c>
      <c r="I376" t="str">
        <f>IF($D376="","",IFERROR(VLOOKUP($B376,Kraftvärmeprod!$B$1:$BX$550,MATCH(I$2,Kraftvärmeprod!$B$1:$VX$1,0),FALSE)/1,0)-IFERROR(VLOOKUP($B376,'Slutlig allokering kvv'!$B$2:$BX$550,MATCH(I$2,'Slutlig allokering kvv'!$B$1:$BX$1,0),FALSE)/1,0))</f>
        <v/>
      </c>
      <c r="J376" t="str">
        <f>IF($D376="","",IFERROR(VLOOKUP($B376,Kraftvärmeprod!$B$1:$BX$550,MATCH(J$2,Kraftvärmeprod!$B$1:$VX$1,0),FALSE)/1,0)-IFERROR(VLOOKUP($B376,'Slutlig allokering kvv'!$B$2:$BX$550,MATCH(J$2,'Slutlig allokering kvv'!$B$1:$BX$1,0),FALSE)/1,0))</f>
        <v/>
      </c>
      <c r="K376" t="str">
        <f>IF($D376="","",IFERROR(VLOOKUP($B376,Kraftvärmeprod!$B$1:$BX$550,MATCH(K$2,Kraftvärmeprod!$B$1:$VX$1,0),FALSE)/1,0)-IFERROR(VLOOKUP($B376,'Slutlig allokering kvv'!$B$2:$BX$550,MATCH(K$2,'Slutlig allokering kvv'!$B$1:$BX$1,0),FALSE)/1,0))</f>
        <v/>
      </c>
      <c r="L376" t="str">
        <f>IF($D376="","",IFERROR(VLOOKUP($B376,Kraftvärmeprod!$B$1:$BX$550,MATCH(L$2,Kraftvärmeprod!$B$1:$VX$1,0),FALSE)/1,0)-IFERROR(VLOOKUP($B376,'Slutlig allokering kvv'!$B$2:$BX$550,MATCH(L$2,'Slutlig allokering kvv'!$B$1:$BX$1,0),FALSE)/1,0))</f>
        <v/>
      </c>
      <c r="M376" t="str">
        <f>IF($D376="","",IFERROR(VLOOKUP($B376,Kraftvärmeprod!$B$1:$BX$550,MATCH(M$2,Kraftvärmeprod!$B$1:$VX$1,0),FALSE)/1,0)-IFERROR(VLOOKUP($B376,'Slutlig allokering kvv'!$B$2:$BX$550,MATCH(M$2,'Slutlig allokering kvv'!$B$1:$BX$1,0),FALSE)/1,0))</f>
        <v/>
      </c>
      <c r="N376" t="str">
        <f>IF($D376="","",IFERROR(VLOOKUP($B376,Kraftvärmeprod!$B$1:$BX$550,MATCH(N$2,Kraftvärmeprod!$B$1:$VX$1,0),FALSE)/1,0)-IFERROR(VLOOKUP($B376,'Slutlig allokering kvv'!$B$2:$BX$550,MATCH(N$2,'Slutlig allokering kvv'!$B$1:$BX$1,0),FALSE)/1,0))</f>
        <v/>
      </c>
      <c r="O376" t="str">
        <f>IF($D376="","",IFERROR(VLOOKUP($B376,Kraftvärmeprod!$B$1:$BX$550,MATCH(O$2,Kraftvärmeprod!$B$1:$VX$1,0),FALSE)/1,0)-IFERROR(VLOOKUP($B376,'Slutlig allokering kvv'!$B$2:$BX$550,MATCH(O$2,'Slutlig allokering kvv'!$B$1:$BX$1,0),FALSE)/1,0))</f>
        <v/>
      </c>
      <c r="P376" t="str">
        <f>IF($D376="","",IFERROR(VLOOKUP($B376,Kraftvärmeprod!$B$1:$BX$550,MATCH(P$2,Kraftvärmeprod!$B$1:$VX$1,0),FALSE)/1,0)-IFERROR(VLOOKUP($B376,'Slutlig allokering kvv'!$B$2:$BX$550,MATCH(P$2,'Slutlig allokering kvv'!$B$1:$BX$1,0),FALSE)/1,0))</f>
        <v/>
      </c>
      <c r="Q376" t="str">
        <f>IF($D376="","",IFERROR(VLOOKUP($B376,Kraftvärmeprod!$B$1:$BX$550,MATCH(Q$2,Kraftvärmeprod!$B$1:$VX$1,0),FALSE)/1,0)-IFERROR(VLOOKUP($B376,'Slutlig allokering kvv'!$B$2:$BX$550,MATCH(Q$2,'Slutlig allokering kvv'!$B$1:$BX$1,0),FALSE)/1,0))</f>
        <v/>
      </c>
      <c r="R376" t="str">
        <f>IF($D376="","",IFERROR(VLOOKUP($B376,Kraftvärmeprod!$B$1:$BX$550,MATCH(R$2,Kraftvärmeprod!$B$1:$VX$1,0),FALSE)/1,0)-IFERROR(VLOOKUP($B376,'Slutlig allokering kvv'!$B$2:$BX$550,MATCH(R$2,'Slutlig allokering kvv'!$B$1:$BX$1,0),FALSE)/1,0))</f>
        <v/>
      </c>
      <c r="S376" t="str">
        <f>IF($D376="","",IFERROR(VLOOKUP($B376,Kraftvärmeprod!$B$1:$BX$550,MATCH(S$2,Kraftvärmeprod!$B$1:$VX$1,0),FALSE)/1,0)-IFERROR(VLOOKUP($B376,'Slutlig allokering kvv'!$B$2:$BX$550,MATCH(S$2,'Slutlig allokering kvv'!$B$1:$BX$1,0),FALSE)/1,0))</f>
        <v/>
      </c>
      <c r="T376" t="str">
        <f>IF($D376="","",IFERROR(VLOOKUP($B376,Kraftvärmeprod!$B$1:$BX$550,MATCH(T$2,Kraftvärmeprod!$B$1:$VX$1,0),FALSE)/1,0)-IFERROR(VLOOKUP($B376,'Slutlig allokering kvv'!$B$2:$BX$550,MATCH(T$2,'Slutlig allokering kvv'!$B$1:$BX$1,0),FALSE)/1,0))</f>
        <v/>
      </c>
      <c r="U376" t="str">
        <f>IF($D376="","",IFERROR(VLOOKUP($B376,Kraftvärmeprod!$B$1:$BX$550,MATCH(U$2,Kraftvärmeprod!$B$1:$VX$1,0),FALSE)/1,0)-IFERROR(VLOOKUP($B376,'Slutlig allokering kvv'!$B$2:$BX$550,MATCH(U$2,'Slutlig allokering kvv'!$B$1:$BX$1,0),FALSE)/1,0))</f>
        <v/>
      </c>
      <c r="V376" t="str">
        <f>IF($D376="","",IFERROR(VLOOKUP($B376,Kraftvärmeprod!$B$1:$BX$550,MATCH(V$2,Kraftvärmeprod!$B$1:$VX$1,0),FALSE)/1,0)-IFERROR(VLOOKUP($B376,'Slutlig allokering kvv'!$B$2:$BX$550,MATCH(V$2,'Slutlig allokering kvv'!$B$1:$BX$1,0),FALSE)/1,0))</f>
        <v/>
      </c>
      <c r="W376" t="str">
        <f>IF($D376="","",IFERROR(VLOOKUP($B376,Kraftvärmeprod!$B$1:$BX$550,MATCH(W$2,Kraftvärmeprod!$B$1:$VX$1,0),FALSE)/1,0)-IFERROR(VLOOKUP($B376,'Slutlig allokering kvv'!$B$2:$BX$550,MATCH(W$2,'Slutlig allokering kvv'!$B$1:$BX$1,0),FALSE)/1,0))</f>
        <v/>
      </c>
      <c r="X376" t="str">
        <f>IF($D376="","",IFERROR(VLOOKUP($B376,Kraftvärmeprod!$B$1:$BX$550,MATCH(X$2,Kraftvärmeprod!$B$1:$VX$1,0),FALSE)/1,0)-IFERROR(VLOOKUP($B376,'Slutlig allokering kvv'!$B$2:$BX$550,MATCH(X$2,'Slutlig allokering kvv'!$B$1:$BX$1,0),FALSE)/1,0))</f>
        <v/>
      </c>
      <c r="Y376" t="str">
        <f>IF($D376="","",IFERROR(VLOOKUP($B376,Kraftvärmeprod!$B$1:$BX$550,MATCH(Y$2,Kraftvärmeprod!$B$1:$VX$1,0),FALSE)/1,0)-IFERROR(VLOOKUP($B376,'Slutlig allokering kvv'!$B$2:$BX$550,MATCH(Y$2,'Slutlig allokering kvv'!$B$1:$BX$1,0),FALSE)/1,0))</f>
        <v/>
      </c>
      <c r="Z376" t="str">
        <f>IF($D376="","",IFERROR(VLOOKUP($B376,Kraftvärmeprod!$B$1:$BX$550,MATCH(Z$2,Kraftvärmeprod!$B$1:$VX$1,0),FALSE)/1,0)-IFERROR(VLOOKUP($B376,'Slutlig allokering kvv'!$B$2:$BX$550,MATCH(Z$2,'Slutlig allokering kvv'!$B$1:$BX$1,0),FALSE)/1,0))</f>
        <v/>
      </c>
      <c r="AA376" t="str">
        <f>IF($D376="","",IFERROR(VLOOKUP($B376,Kraftvärmeprod!$B$1:$BX$550,MATCH(AA$2,Kraftvärmeprod!$B$1:$VX$1,0),FALSE)/1,0)-IFERROR(VLOOKUP($B376,'Slutlig allokering kvv'!$B$2:$BX$550,MATCH(AA$2,'Slutlig allokering kvv'!$B$1:$BX$1,0),FALSE)/1,0))</f>
        <v/>
      </c>
      <c r="AB376" t="str">
        <f>IF($D376="","",IFERROR(VLOOKUP($B376,Kraftvärmeprod!$B$1:$BX$550,MATCH(AB$2,Kraftvärmeprod!$B$1:$VX$1,0),FALSE)/1,0)-IFERROR(VLOOKUP($B376,'Slutlig allokering kvv'!$B$2:$BX$550,MATCH(AB$2,'Slutlig allokering kvv'!$B$1:$BX$1,0),FALSE)/1,0))</f>
        <v/>
      </c>
      <c r="AC376" t="str">
        <f>IF($D376="","",IFERROR(VLOOKUP($B376,Kraftvärmeprod!$B$1:$BX$550,MATCH(AC$2,Kraftvärmeprod!$B$1:$VX$1,0),FALSE)/1,0)-IFERROR(VLOOKUP($B376,'Slutlig allokering kvv'!$B$2:$BX$550,MATCH(AC$2,'Slutlig allokering kvv'!$B$1:$BX$1,0),FALSE)/1,0))</f>
        <v/>
      </c>
      <c r="AD376" t="str">
        <f>IF($D376="","",IFERROR(VLOOKUP($B376,Kraftvärmeprod!$B$1:$BX$550,MATCH(AD$2,Kraftvärmeprod!$B$1:$VX$1,0),FALSE)/1,0)-IFERROR(VLOOKUP($B376,'Slutlig allokering kvv'!$B$2:$BX$550,MATCH(AD$2,'Slutlig allokering kvv'!$B$1:$BX$1,0),FALSE)/1,0))</f>
        <v/>
      </c>
      <c r="AE376" t="str">
        <f>IF($D376="","",IFERROR(VLOOKUP($B376,Miljö!$B$1:$E$550,MATCH("Hjälpel kraftvärme (GWh)",Miljö!$B$1:$E$1,0),FALSE)/1,0)-IFERROR(VLOOKUP($B376,'Slutlig allokering kvv'!$B$2:$BX$549,MATCH(AE$2,'Slutlig allokering kvv'!$B$1:$BX$1,0),FALSE)/1,0))</f>
        <v/>
      </c>
      <c r="AI376" s="274">
        <f t="shared" si="20"/>
        <v>0</v>
      </c>
      <c r="AK376">
        <f>IFERROR(VLOOKUP($B376,'Slutlig allokering kvv'!$B$2:$AX$549,MATCH("Summa slutlig allokerad tillförd energi (utan hjälpel och rökgaskondensering):",'Slutlig allokering kvv'!$B$1:$AX$1,0),FALSE)/1,"")</f>
        <v>0</v>
      </c>
      <c r="AM376" s="275" t="str">
        <f>IFERROR(1-VLOOKUP($B376,'Slutlig allokering kvv'!$B$2:$AX$549,MATCH("Andel av bränsle i kvv som allokerats till värme, exklusive rökgaskondensering och hjälpel",'Slutlig allokering kvv'!$B$1:$AX$1,0),FALSE),"")</f>
        <v/>
      </c>
      <c r="AO376" s="115" t="str">
        <f t="shared" si="21"/>
        <v/>
      </c>
      <c r="AP376" s="276" t="str">
        <f t="shared" si="22"/>
        <v/>
      </c>
      <c r="AR376" s="115" t="str">
        <f t="shared" si="23"/>
        <v/>
      </c>
    </row>
    <row r="377" spans="1:44">
      <c r="A377" t="s">
        <v>582</v>
      </c>
      <c r="B377" t="s">
        <v>583</v>
      </c>
      <c r="C377" t="str">
        <f>IFERROR(VLOOKUP($B377,Kraftvärmeprod!$B$1:$AH$479,MATCH(C$2,Kraftvärmeprod!$B$1:$AG$1,0),FALSE)/1,"")</f>
        <v/>
      </c>
      <c r="D377" t="str">
        <f>IFERROR(VLOOKUP($B377,Kraftvärmeprod!$B$1:$AH$479,MATCH(D$2,Kraftvärmeprod!$B$1:$AG$1,0),FALSE)/1,"")</f>
        <v/>
      </c>
      <c r="F377" t="str">
        <f>IF($D377="","",IFERROR(VLOOKUP($B377,Kraftvärmeprod!$B$1:$BX$550,MATCH(F$2,Kraftvärmeprod!$B$1:$VX$1,0),FALSE)/1,0)-IFERROR(VLOOKUP($B377,'Slutlig allokering kvv'!$B$2:$BX$550,MATCH(F$2,'Slutlig allokering kvv'!$B$1:$BX$1,0),FALSE)/1,0))</f>
        <v/>
      </c>
      <c r="G377" t="str">
        <f>IF($D377="","",IFERROR(VLOOKUP($B377,Kraftvärmeprod!$B$1:$BX$550,MATCH(G$2,Kraftvärmeprod!$B$1:$VX$1,0),FALSE)/1,0)-IFERROR(VLOOKUP($B377,'Slutlig allokering kvv'!$B$2:$BX$550,MATCH(G$2,'Slutlig allokering kvv'!$B$1:$BX$1,0),FALSE)/1,0))</f>
        <v/>
      </c>
      <c r="H377" t="str">
        <f>IF($D377="","",IFERROR(VLOOKUP($B377,Kraftvärmeprod!$B$1:$BX$550,MATCH(H$2,Kraftvärmeprod!$B$1:$VX$1,0),FALSE)/1,0)-IFERROR(VLOOKUP($B377,'Slutlig allokering kvv'!$B$2:$BX$550,MATCH(H$2,'Slutlig allokering kvv'!$B$1:$BX$1,0),FALSE)/1,0))</f>
        <v/>
      </c>
      <c r="I377" t="str">
        <f>IF($D377="","",IFERROR(VLOOKUP($B377,Kraftvärmeprod!$B$1:$BX$550,MATCH(I$2,Kraftvärmeprod!$B$1:$VX$1,0),FALSE)/1,0)-IFERROR(VLOOKUP($B377,'Slutlig allokering kvv'!$B$2:$BX$550,MATCH(I$2,'Slutlig allokering kvv'!$B$1:$BX$1,0),FALSE)/1,0))</f>
        <v/>
      </c>
      <c r="J377" t="str">
        <f>IF($D377="","",IFERROR(VLOOKUP($B377,Kraftvärmeprod!$B$1:$BX$550,MATCH(J$2,Kraftvärmeprod!$B$1:$VX$1,0),FALSE)/1,0)-IFERROR(VLOOKUP($B377,'Slutlig allokering kvv'!$B$2:$BX$550,MATCH(J$2,'Slutlig allokering kvv'!$B$1:$BX$1,0),FALSE)/1,0))</f>
        <v/>
      </c>
      <c r="K377" t="str">
        <f>IF($D377="","",IFERROR(VLOOKUP($B377,Kraftvärmeprod!$B$1:$BX$550,MATCH(K$2,Kraftvärmeprod!$B$1:$VX$1,0),FALSE)/1,0)-IFERROR(VLOOKUP($B377,'Slutlig allokering kvv'!$B$2:$BX$550,MATCH(K$2,'Slutlig allokering kvv'!$B$1:$BX$1,0),FALSE)/1,0))</f>
        <v/>
      </c>
      <c r="L377" t="str">
        <f>IF($D377="","",IFERROR(VLOOKUP($B377,Kraftvärmeprod!$B$1:$BX$550,MATCH(L$2,Kraftvärmeprod!$B$1:$VX$1,0),FALSE)/1,0)-IFERROR(VLOOKUP($B377,'Slutlig allokering kvv'!$B$2:$BX$550,MATCH(L$2,'Slutlig allokering kvv'!$B$1:$BX$1,0),FALSE)/1,0))</f>
        <v/>
      </c>
      <c r="M377" t="str">
        <f>IF($D377="","",IFERROR(VLOOKUP($B377,Kraftvärmeprod!$B$1:$BX$550,MATCH(M$2,Kraftvärmeprod!$B$1:$VX$1,0),FALSE)/1,0)-IFERROR(VLOOKUP($B377,'Slutlig allokering kvv'!$B$2:$BX$550,MATCH(M$2,'Slutlig allokering kvv'!$B$1:$BX$1,0),FALSE)/1,0))</f>
        <v/>
      </c>
      <c r="N377" t="str">
        <f>IF($D377="","",IFERROR(VLOOKUP($B377,Kraftvärmeprod!$B$1:$BX$550,MATCH(N$2,Kraftvärmeprod!$B$1:$VX$1,0),FALSE)/1,0)-IFERROR(VLOOKUP($B377,'Slutlig allokering kvv'!$B$2:$BX$550,MATCH(N$2,'Slutlig allokering kvv'!$B$1:$BX$1,0),FALSE)/1,0))</f>
        <v/>
      </c>
      <c r="O377" t="str">
        <f>IF($D377="","",IFERROR(VLOOKUP($B377,Kraftvärmeprod!$B$1:$BX$550,MATCH(O$2,Kraftvärmeprod!$B$1:$VX$1,0),FALSE)/1,0)-IFERROR(VLOOKUP($B377,'Slutlig allokering kvv'!$B$2:$BX$550,MATCH(O$2,'Slutlig allokering kvv'!$B$1:$BX$1,0),FALSE)/1,0))</f>
        <v/>
      </c>
      <c r="P377" t="str">
        <f>IF($D377="","",IFERROR(VLOOKUP($B377,Kraftvärmeprod!$B$1:$BX$550,MATCH(P$2,Kraftvärmeprod!$B$1:$VX$1,0),FALSE)/1,0)-IFERROR(VLOOKUP($B377,'Slutlig allokering kvv'!$B$2:$BX$550,MATCH(P$2,'Slutlig allokering kvv'!$B$1:$BX$1,0),FALSE)/1,0))</f>
        <v/>
      </c>
      <c r="Q377" t="str">
        <f>IF($D377="","",IFERROR(VLOOKUP($B377,Kraftvärmeprod!$B$1:$BX$550,MATCH(Q$2,Kraftvärmeprod!$B$1:$VX$1,0),FALSE)/1,0)-IFERROR(VLOOKUP($B377,'Slutlig allokering kvv'!$B$2:$BX$550,MATCH(Q$2,'Slutlig allokering kvv'!$B$1:$BX$1,0),FALSE)/1,0))</f>
        <v/>
      </c>
      <c r="R377" t="str">
        <f>IF($D377="","",IFERROR(VLOOKUP($B377,Kraftvärmeprod!$B$1:$BX$550,MATCH(R$2,Kraftvärmeprod!$B$1:$VX$1,0),FALSE)/1,0)-IFERROR(VLOOKUP($B377,'Slutlig allokering kvv'!$B$2:$BX$550,MATCH(R$2,'Slutlig allokering kvv'!$B$1:$BX$1,0),FALSE)/1,0))</f>
        <v/>
      </c>
      <c r="S377" t="str">
        <f>IF($D377="","",IFERROR(VLOOKUP($B377,Kraftvärmeprod!$B$1:$BX$550,MATCH(S$2,Kraftvärmeprod!$B$1:$VX$1,0),FALSE)/1,0)-IFERROR(VLOOKUP($B377,'Slutlig allokering kvv'!$B$2:$BX$550,MATCH(S$2,'Slutlig allokering kvv'!$B$1:$BX$1,0),FALSE)/1,0))</f>
        <v/>
      </c>
      <c r="T377" t="str">
        <f>IF($D377="","",IFERROR(VLOOKUP($B377,Kraftvärmeprod!$B$1:$BX$550,MATCH(T$2,Kraftvärmeprod!$B$1:$VX$1,0),FALSE)/1,0)-IFERROR(VLOOKUP($B377,'Slutlig allokering kvv'!$B$2:$BX$550,MATCH(T$2,'Slutlig allokering kvv'!$B$1:$BX$1,0),FALSE)/1,0))</f>
        <v/>
      </c>
      <c r="U377" t="str">
        <f>IF($D377="","",IFERROR(VLOOKUP($B377,Kraftvärmeprod!$B$1:$BX$550,MATCH(U$2,Kraftvärmeprod!$B$1:$VX$1,0),FALSE)/1,0)-IFERROR(VLOOKUP($B377,'Slutlig allokering kvv'!$B$2:$BX$550,MATCH(U$2,'Slutlig allokering kvv'!$B$1:$BX$1,0),FALSE)/1,0))</f>
        <v/>
      </c>
      <c r="V377" t="str">
        <f>IF($D377="","",IFERROR(VLOOKUP($B377,Kraftvärmeprod!$B$1:$BX$550,MATCH(V$2,Kraftvärmeprod!$B$1:$VX$1,0),FALSE)/1,0)-IFERROR(VLOOKUP($B377,'Slutlig allokering kvv'!$B$2:$BX$550,MATCH(V$2,'Slutlig allokering kvv'!$B$1:$BX$1,0),FALSE)/1,0))</f>
        <v/>
      </c>
      <c r="W377" t="str">
        <f>IF($D377="","",IFERROR(VLOOKUP($B377,Kraftvärmeprod!$B$1:$BX$550,MATCH(W$2,Kraftvärmeprod!$B$1:$VX$1,0),FALSE)/1,0)-IFERROR(VLOOKUP($B377,'Slutlig allokering kvv'!$B$2:$BX$550,MATCH(W$2,'Slutlig allokering kvv'!$B$1:$BX$1,0),FALSE)/1,0))</f>
        <v/>
      </c>
      <c r="X377" t="str">
        <f>IF($D377="","",IFERROR(VLOOKUP($B377,Kraftvärmeprod!$B$1:$BX$550,MATCH(X$2,Kraftvärmeprod!$B$1:$VX$1,0),FALSE)/1,0)-IFERROR(VLOOKUP($B377,'Slutlig allokering kvv'!$B$2:$BX$550,MATCH(X$2,'Slutlig allokering kvv'!$B$1:$BX$1,0),FALSE)/1,0))</f>
        <v/>
      </c>
      <c r="Y377" t="str">
        <f>IF($D377="","",IFERROR(VLOOKUP($B377,Kraftvärmeprod!$B$1:$BX$550,MATCH(Y$2,Kraftvärmeprod!$B$1:$VX$1,0),FALSE)/1,0)-IFERROR(VLOOKUP($B377,'Slutlig allokering kvv'!$B$2:$BX$550,MATCH(Y$2,'Slutlig allokering kvv'!$B$1:$BX$1,0),FALSE)/1,0))</f>
        <v/>
      </c>
      <c r="Z377" t="str">
        <f>IF($D377="","",IFERROR(VLOOKUP($B377,Kraftvärmeprod!$B$1:$BX$550,MATCH(Z$2,Kraftvärmeprod!$B$1:$VX$1,0),FALSE)/1,0)-IFERROR(VLOOKUP($B377,'Slutlig allokering kvv'!$B$2:$BX$550,MATCH(Z$2,'Slutlig allokering kvv'!$B$1:$BX$1,0),FALSE)/1,0))</f>
        <v/>
      </c>
      <c r="AA377" t="str">
        <f>IF($D377="","",IFERROR(VLOOKUP($B377,Kraftvärmeprod!$B$1:$BX$550,MATCH(AA$2,Kraftvärmeprod!$B$1:$VX$1,0),FALSE)/1,0)-IFERROR(VLOOKUP($B377,'Slutlig allokering kvv'!$B$2:$BX$550,MATCH(AA$2,'Slutlig allokering kvv'!$B$1:$BX$1,0),FALSE)/1,0))</f>
        <v/>
      </c>
      <c r="AB377" t="str">
        <f>IF($D377="","",IFERROR(VLOOKUP($B377,Kraftvärmeprod!$B$1:$BX$550,MATCH(AB$2,Kraftvärmeprod!$B$1:$VX$1,0),FALSE)/1,0)-IFERROR(VLOOKUP($B377,'Slutlig allokering kvv'!$B$2:$BX$550,MATCH(AB$2,'Slutlig allokering kvv'!$B$1:$BX$1,0),FALSE)/1,0))</f>
        <v/>
      </c>
      <c r="AC377" t="str">
        <f>IF($D377="","",IFERROR(VLOOKUP($B377,Kraftvärmeprod!$B$1:$BX$550,MATCH(AC$2,Kraftvärmeprod!$B$1:$VX$1,0),FALSE)/1,0)-IFERROR(VLOOKUP($B377,'Slutlig allokering kvv'!$B$2:$BX$550,MATCH(AC$2,'Slutlig allokering kvv'!$B$1:$BX$1,0),FALSE)/1,0))</f>
        <v/>
      </c>
      <c r="AD377" t="str">
        <f>IF($D377="","",IFERROR(VLOOKUP($B377,Kraftvärmeprod!$B$1:$BX$550,MATCH(AD$2,Kraftvärmeprod!$B$1:$VX$1,0),FALSE)/1,0)-IFERROR(VLOOKUP($B377,'Slutlig allokering kvv'!$B$2:$BX$550,MATCH(AD$2,'Slutlig allokering kvv'!$B$1:$BX$1,0),FALSE)/1,0))</f>
        <v/>
      </c>
      <c r="AE377" t="str">
        <f>IF($D377="","",IFERROR(VLOOKUP($B377,Miljö!$B$1:$E$550,MATCH("Hjälpel kraftvärme (GWh)",Miljö!$B$1:$E$1,0),FALSE)/1,0)-IFERROR(VLOOKUP($B377,'Slutlig allokering kvv'!$B$2:$BX$549,MATCH(AE$2,'Slutlig allokering kvv'!$B$1:$BX$1,0),FALSE)/1,0))</f>
        <v/>
      </c>
      <c r="AI377" s="274">
        <f t="shared" si="20"/>
        <v>0</v>
      </c>
      <c r="AK377">
        <f>IFERROR(VLOOKUP($B377,'Slutlig allokering kvv'!$B$2:$AX$549,MATCH("Summa slutlig allokerad tillförd energi (utan hjälpel och rökgaskondensering):",'Slutlig allokering kvv'!$B$1:$AX$1,0),FALSE)/1,"")</f>
        <v>0</v>
      </c>
      <c r="AM377" s="275" t="str">
        <f>IFERROR(1-VLOOKUP($B377,'Slutlig allokering kvv'!$B$2:$AX$549,MATCH("Andel av bränsle i kvv som allokerats till värme, exklusive rökgaskondensering och hjälpel",'Slutlig allokering kvv'!$B$1:$AX$1,0),FALSE),"")</f>
        <v/>
      </c>
      <c r="AO377" s="115" t="str">
        <f t="shared" si="21"/>
        <v/>
      </c>
      <c r="AP377" s="276" t="str">
        <f t="shared" si="22"/>
        <v/>
      </c>
      <c r="AR377" s="115" t="str">
        <f t="shared" si="23"/>
        <v/>
      </c>
    </row>
    <row r="378" spans="1:44">
      <c r="A378" t="s">
        <v>582</v>
      </c>
      <c r="B378" t="s">
        <v>584</v>
      </c>
      <c r="C378" t="str">
        <f>IFERROR(VLOOKUP($B378,Kraftvärmeprod!$B$1:$AH$479,MATCH(C$2,Kraftvärmeprod!$B$1:$AG$1,0),FALSE)/1,"")</f>
        <v/>
      </c>
      <c r="D378" t="str">
        <f>IFERROR(VLOOKUP($B378,Kraftvärmeprod!$B$1:$AH$479,MATCH(D$2,Kraftvärmeprod!$B$1:$AG$1,0),FALSE)/1,"")</f>
        <v/>
      </c>
      <c r="F378" t="str">
        <f>IF($D378="","",IFERROR(VLOOKUP($B378,Kraftvärmeprod!$B$1:$BX$550,MATCH(F$2,Kraftvärmeprod!$B$1:$VX$1,0),FALSE)/1,0)-IFERROR(VLOOKUP($B378,'Slutlig allokering kvv'!$B$2:$BX$550,MATCH(F$2,'Slutlig allokering kvv'!$B$1:$BX$1,0),FALSE)/1,0))</f>
        <v/>
      </c>
      <c r="G378" t="str">
        <f>IF($D378="","",IFERROR(VLOOKUP($B378,Kraftvärmeprod!$B$1:$BX$550,MATCH(G$2,Kraftvärmeprod!$B$1:$VX$1,0),FALSE)/1,0)-IFERROR(VLOOKUP($B378,'Slutlig allokering kvv'!$B$2:$BX$550,MATCH(G$2,'Slutlig allokering kvv'!$B$1:$BX$1,0),FALSE)/1,0))</f>
        <v/>
      </c>
      <c r="H378" t="str">
        <f>IF($D378="","",IFERROR(VLOOKUP($B378,Kraftvärmeprod!$B$1:$BX$550,MATCH(H$2,Kraftvärmeprod!$B$1:$VX$1,0),FALSE)/1,0)-IFERROR(VLOOKUP($B378,'Slutlig allokering kvv'!$B$2:$BX$550,MATCH(H$2,'Slutlig allokering kvv'!$B$1:$BX$1,0),FALSE)/1,0))</f>
        <v/>
      </c>
      <c r="I378" t="str">
        <f>IF($D378="","",IFERROR(VLOOKUP($B378,Kraftvärmeprod!$B$1:$BX$550,MATCH(I$2,Kraftvärmeprod!$B$1:$VX$1,0),FALSE)/1,0)-IFERROR(VLOOKUP($B378,'Slutlig allokering kvv'!$B$2:$BX$550,MATCH(I$2,'Slutlig allokering kvv'!$B$1:$BX$1,0),FALSE)/1,0))</f>
        <v/>
      </c>
      <c r="J378" t="str">
        <f>IF($D378="","",IFERROR(VLOOKUP($B378,Kraftvärmeprod!$B$1:$BX$550,MATCH(J$2,Kraftvärmeprod!$B$1:$VX$1,0),FALSE)/1,0)-IFERROR(VLOOKUP($B378,'Slutlig allokering kvv'!$B$2:$BX$550,MATCH(J$2,'Slutlig allokering kvv'!$B$1:$BX$1,0),FALSE)/1,0))</f>
        <v/>
      </c>
      <c r="K378" t="str">
        <f>IF($D378="","",IFERROR(VLOOKUP($B378,Kraftvärmeprod!$B$1:$BX$550,MATCH(K$2,Kraftvärmeprod!$B$1:$VX$1,0),FALSE)/1,0)-IFERROR(VLOOKUP($B378,'Slutlig allokering kvv'!$B$2:$BX$550,MATCH(K$2,'Slutlig allokering kvv'!$B$1:$BX$1,0),FALSE)/1,0))</f>
        <v/>
      </c>
      <c r="L378" t="str">
        <f>IF($D378="","",IFERROR(VLOOKUP($B378,Kraftvärmeprod!$B$1:$BX$550,MATCH(L$2,Kraftvärmeprod!$B$1:$VX$1,0),FALSE)/1,0)-IFERROR(VLOOKUP($B378,'Slutlig allokering kvv'!$B$2:$BX$550,MATCH(L$2,'Slutlig allokering kvv'!$B$1:$BX$1,0),FALSE)/1,0))</f>
        <v/>
      </c>
      <c r="M378" t="str">
        <f>IF($D378="","",IFERROR(VLOOKUP($B378,Kraftvärmeprod!$B$1:$BX$550,MATCH(M$2,Kraftvärmeprod!$B$1:$VX$1,0),FALSE)/1,0)-IFERROR(VLOOKUP($B378,'Slutlig allokering kvv'!$B$2:$BX$550,MATCH(M$2,'Slutlig allokering kvv'!$B$1:$BX$1,0),FALSE)/1,0))</f>
        <v/>
      </c>
      <c r="N378" t="str">
        <f>IF($D378="","",IFERROR(VLOOKUP($B378,Kraftvärmeprod!$B$1:$BX$550,MATCH(N$2,Kraftvärmeprod!$B$1:$VX$1,0),FALSE)/1,0)-IFERROR(VLOOKUP($B378,'Slutlig allokering kvv'!$B$2:$BX$550,MATCH(N$2,'Slutlig allokering kvv'!$B$1:$BX$1,0),FALSE)/1,0))</f>
        <v/>
      </c>
      <c r="O378" t="str">
        <f>IF($D378="","",IFERROR(VLOOKUP($B378,Kraftvärmeprod!$B$1:$BX$550,MATCH(O$2,Kraftvärmeprod!$B$1:$VX$1,0),FALSE)/1,0)-IFERROR(VLOOKUP($B378,'Slutlig allokering kvv'!$B$2:$BX$550,MATCH(O$2,'Slutlig allokering kvv'!$B$1:$BX$1,0),FALSE)/1,0))</f>
        <v/>
      </c>
      <c r="P378" t="str">
        <f>IF($D378="","",IFERROR(VLOOKUP($B378,Kraftvärmeprod!$B$1:$BX$550,MATCH(P$2,Kraftvärmeprod!$B$1:$VX$1,0),FALSE)/1,0)-IFERROR(VLOOKUP($B378,'Slutlig allokering kvv'!$B$2:$BX$550,MATCH(P$2,'Slutlig allokering kvv'!$B$1:$BX$1,0),FALSE)/1,0))</f>
        <v/>
      </c>
      <c r="Q378" t="str">
        <f>IF($D378="","",IFERROR(VLOOKUP($B378,Kraftvärmeprod!$B$1:$BX$550,MATCH(Q$2,Kraftvärmeprod!$B$1:$VX$1,0),FALSE)/1,0)-IFERROR(VLOOKUP($B378,'Slutlig allokering kvv'!$B$2:$BX$550,MATCH(Q$2,'Slutlig allokering kvv'!$B$1:$BX$1,0),FALSE)/1,0))</f>
        <v/>
      </c>
      <c r="R378" t="str">
        <f>IF($D378="","",IFERROR(VLOOKUP($B378,Kraftvärmeprod!$B$1:$BX$550,MATCH(R$2,Kraftvärmeprod!$B$1:$VX$1,0),FALSE)/1,0)-IFERROR(VLOOKUP($B378,'Slutlig allokering kvv'!$B$2:$BX$550,MATCH(R$2,'Slutlig allokering kvv'!$B$1:$BX$1,0),FALSE)/1,0))</f>
        <v/>
      </c>
      <c r="S378" t="str">
        <f>IF($D378="","",IFERROR(VLOOKUP($B378,Kraftvärmeprod!$B$1:$BX$550,MATCH(S$2,Kraftvärmeprod!$B$1:$VX$1,0),FALSE)/1,0)-IFERROR(VLOOKUP($B378,'Slutlig allokering kvv'!$B$2:$BX$550,MATCH(S$2,'Slutlig allokering kvv'!$B$1:$BX$1,0),FALSE)/1,0))</f>
        <v/>
      </c>
      <c r="T378" t="str">
        <f>IF($D378="","",IFERROR(VLOOKUP($B378,Kraftvärmeprod!$B$1:$BX$550,MATCH(T$2,Kraftvärmeprod!$B$1:$VX$1,0),FALSE)/1,0)-IFERROR(VLOOKUP($B378,'Slutlig allokering kvv'!$B$2:$BX$550,MATCH(T$2,'Slutlig allokering kvv'!$B$1:$BX$1,0),FALSE)/1,0))</f>
        <v/>
      </c>
      <c r="U378" t="str">
        <f>IF($D378="","",IFERROR(VLOOKUP($B378,Kraftvärmeprod!$B$1:$BX$550,MATCH(U$2,Kraftvärmeprod!$B$1:$VX$1,0),FALSE)/1,0)-IFERROR(VLOOKUP($B378,'Slutlig allokering kvv'!$B$2:$BX$550,MATCH(U$2,'Slutlig allokering kvv'!$B$1:$BX$1,0),FALSE)/1,0))</f>
        <v/>
      </c>
      <c r="V378" t="str">
        <f>IF($D378="","",IFERROR(VLOOKUP($B378,Kraftvärmeprod!$B$1:$BX$550,MATCH(V$2,Kraftvärmeprod!$B$1:$VX$1,0),FALSE)/1,0)-IFERROR(VLOOKUP($B378,'Slutlig allokering kvv'!$B$2:$BX$550,MATCH(V$2,'Slutlig allokering kvv'!$B$1:$BX$1,0),FALSE)/1,0))</f>
        <v/>
      </c>
      <c r="W378" t="str">
        <f>IF($D378="","",IFERROR(VLOOKUP($B378,Kraftvärmeprod!$B$1:$BX$550,MATCH(W$2,Kraftvärmeprod!$B$1:$VX$1,0),FALSE)/1,0)-IFERROR(VLOOKUP($B378,'Slutlig allokering kvv'!$B$2:$BX$550,MATCH(W$2,'Slutlig allokering kvv'!$B$1:$BX$1,0),FALSE)/1,0))</f>
        <v/>
      </c>
      <c r="X378" t="str">
        <f>IF($D378="","",IFERROR(VLOOKUP($B378,Kraftvärmeprod!$B$1:$BX$550,MATCH(X$2,Kraftvärmeprod!$B$1:$VX$1,0),FALSE)/1,0)-IFERROR(VLOOKUP($B378,'Slutlig allokering kvv'!$B$2:$BX$550,MATCH(X$2,'Slutlig allokering kvv'!$B$1:$BX$1,0),FALSE)/1,0))</f>
        <v/>
      </c>
      <c r="Y378" t="str">
        <f>IF($D378="","",IFERROR(VLOOKUP($B378,Kraftvärmeprod!$B$1:$BX$550,MATCH(Y$2,Kraftvärmeprod!$B$1:$VX$1,0),FALSE)/1,0)-IFERROR(VLOOKUP($B378,'Slutlig allokering kvv'!$B$2:$BX$550,MATCH(Y$2,'Slutlig allokering kvv'!$B$1:$BX$1,0),FALSE)/1,0))</f>
        <v/>
      </c>
      <c r="Z378" t="str">
        <f>IF($D378="","",IFERROR(VLOOKUP($B378,Kraftvärmeprod!$B$1:$BX$550,MATCH(Z$2,Kraftvärmeprod!$B$1:$VX$1,0),FALSE)/1,0)-IFERROR(VLOOKUP($B378,'Slutlig allokering kvv'!$B$2:$BX$550,MATCH(Z$2,'Slutlig allokering kvv'!$B$1:$BX$1,0),FALSE)/1,0))</f>
        <v/>
      </c>
      <c r="AA378" t="str">
        <f>IF($D378="","",IFERROR(VLOOKUP($B378,Kraftvärmeprod!$B$1:$BX$550,MATCH(AA$2,Kraftvärmeprod!$B$1:$VX$1,0),FALSE)/1,0)-IFERROR(VLOOKUP($B378,'Slutlig allokering kvv'!$B$2:$BX$550,MATCH(AA$2,'Slutlig allokering kvv'!$B$1:$BX$1,0),FALSE)/1,0))</f>
        <v/>
      </c>
      <c r="AB378" t="str">
        <f>IF($D378="","",IFERROR(VLOOKUP($B378,Kraftvärmeprod!$B$1:$BX$550,MATCH(AB$2,Kraftvärmeprod!$B$1:$VX$1,0),FALSE)/1,0)-IFERROR(VLOOKUP($B378,'Slutlig allokering kvv'!$B$2:$BX$550,MATCH(AB$2,'Slutlig allokering kvv'!$B$1:$BX$1,0),FALSE)/1,0))</f>
        <v/>
      </c>
      <c r="AC378" t="str">
        <f>IF($D378="","",IFERROR(VLOOKUP($B378,Kraftvärmeprod!$B$1:$BX$550,MATCH(AC$2,Kraftvärmeprod!$B$1:$VX$1,0),FALSE)/1,0)-IFERROR(VLOOKUP($B378,'Slutlig allokering kvv'!$B$2:$BX$550,MATCH(AC$2,'Slutlig allokering kvv'!$B$1:$BX$1,0),FALSE)/1,0))</f>
        <v/>
      </c>
      <c r="AD378" t="str">
        <f>IF($D378="","",IFERROR(VLOOKUP($B378,Kraftvärmeprod!$B$1:$BX$550,MATCH(AD$2,Kraftvärmeprod!$B$1:$VX$1,0),FALSE)/1,0)-IFERROR(VLOOKUP($B378,'Slutlig allokering kvv'!$B$2:$BX$550,MATCH(AD$2,'Slutlig allokering kvv'!$B$1:$BX$1,0),FALSE)/1,0))</f>
        <v/>
      </c>
      <c r="AE378" t="str">
        <f>IF($D378="","",IFERROR(VLOOKUP($B378,Miljö!$B$1:$E$550,MATCH("Hjälpel kraftvärme (GWh)",Miljö!$B$1:$E$1,0),FALSE)/1,0)-IFERROR(VLOOKUP($B378,'Slutlig allokering kvv'!$B$2:$BX$549,MATCH(AE$2,'Slutlig allokering kvv'!$B$1:$BX$1,0),FALSE)/1,0))</f>
        <v/>
      </c>
      <c r="AI378" s="274">
        <f t="shared" si="20"/>
        <v>0</v>
      </c>
      <c r="AK378">
        <f>IFERROR(VLOOKUP($B378,'Slutlig allokering kvv'!$B$2:$AX$549,MATCH("Summa slutlig allokerad tillförd energi (utan hjälpel och rökgaskondensering):",'Slutlig allokering kvv'!$B$1:$AX$1,0),FALSE)/1,"")</f>
        <v>0</v>
      </c>
      <c r="AM378" s="275" t="str">
        <f>IFERROR(1-VLOOKUP($B378,'Slutlig allokering kvv'!$B$2:$AX$549,MATCH("Andel av bränsle i kvv som allokerats till värme, exklusive rökgaskondensering och hjälpel",'Slutlig allokering kvv'!$B$1:$AX$1,0),FALSE),"")</f>
        <v/>
      </c>
      <c r="AO378" s="115" t="str">
        <f t="shared" si="21"/>
        <v/>
      </c>
      <c r="AP378" s="276" t="str">
        <f t="shared" si="22"/>
        <v/>
      </c>
      <c r="AR378" s="115" t="str">
        <f t="shared" si="23"/>
        <v/>
      </c>
    </row>
    <row r="379" spans="1:44">
      <c r="A379" t="s">
        <v>582</v>
      </c>
      <c r="B379" t="s">
        <v>585</v>
      </c>
      <c r="C379" t="str">
        <f>IFERROR(VLOOKUP($B379,Kraftvärmeprod!$B$1:$AH$479,MATCH(C$2,Kraftvärmeprod!$B$1:$AG$1,0),FALSE)/1,"")</f>
        <v/>
      </c>
      <c r="D379" t="str">
        <f>IFERROR(VLOOKUP($B379,Kraftvärmeprod!$B$1:$AH$479,MATCH(D$2,Kraftvärmeprod!$B$1:$AG$1,0),FALSE)/1,"")</f>
        <v/>
      </c>
      <c r="F379" t="str">
        <f>IF($D379="","",IFERROR(VLOOKUP($B379,Kraftvärmeprod!$B$1:$BX$550,MATCH(F$2,Kraftvärmeprod!$B$1:$VX$1,0),FALSE)/1,0)-IFERROR(VLOOKUP($B379,'Slutlig allokering kvv'!$B$2:$BX$550,MATCH(F$2,'Slutlig allokering kvv'!$B$1:$BX$1,0),FALSE)/1,0))</f>
        <v/>
      </c>
      <c r="G379" t="str">
        <f>IF($D379="","",IFERROR(VLOOKUP($B379,Kraftvärmeprod!$B$1:$BX$550,MATCH(G$2,Kraftvärmeprod!$B$1:$VX$1,0),FALSE)/1,0)-IFERROR(VLOOKUP($B379,'Slutlig allokering kvv'!$B$2:$BX$550,MATCH(G$2,'Slutlig allokering kvv'!$B$1:$BX$1,0),FALSE)/1,0))</f>
        <v/>
      </c>
      <c r="H379" t="str">
        <f>IF($D379="","",IFERROR(VLOOKUP($B379,Kraftvärmeprod!$B$1:$BX$550,MATCH(H$2,Kraftvärmeprod!$B$1:$VX$1,0),FALSE)/1,0)-IFERROR(VLOOKUP($B379,'Slutlig allokering kvv'!$B$2:$BX$550,MATCH(H$2,'Slutlig allokering kvv'!$B$1:$BX$1,0),FALSE)/1,0))</f>
        <v/>
      </c>
      <c r="I379" t="str">
        <f>IF($D379="","",IFERROR(VLOOKUP($B379,Kraftvärmeprod!$B$1:$BX$550,MATCH(I$2,Kraftvärmeprod!$B$1:$VX$1,0),FALSE)/1,0)-IFERROR(VLOOKUP($B379,'Slutlig allokering kvv'!$B$2:$BX$550,MATCH(I$2,'Slutlig allokering kvv'!$B$1:$BX$1,0),FALSE)/1,0))</f>
        <v/>
      </c>
      <c r="J379" t="str">
        <f>IF($D379="","",IFERROR(VLOOKUP($B379,Kraftvärmeprod!$B$1:$BX$550,MATCH(J$2,Kraftvärmeprod!$B$1:$VX$1,0),FALSE)/1,0)-IFERROR(VLOOKUP($B379,'Slutlig allokering kvv'!$B$2:$BX$550,MATCH(J$2,'Slutlig allokering kvv'!$B$1:$BX$1,0),FALSE)/1,0))</f>
        <v/>
      </c>
      <c r="K379" t="str">
        <f>IF($D379="","",IFERROR(VLOOKUP($B379,Kraftvärmeprod!$B$1:$BX$550,MATCH(K$2,Kraftvärmeprod!$B$1:$VX$1,0),FALSE)/1,0)-IFERROR(VLOOKUP($B379,'Slutlig allokering kvv'!$B$2:$BX$550,MATCH(K$2,'Slutlig allokering kvv'!$B$1:$BX$1,0),FALSE)/1,0))</f>
        <v/>
      </c>
      <c r="L379" t="str">
        <f>IF($D379="","",IFERROR(VLOOKUP($B379,Kraftvärmeprod!$B$1:$BX$550,MATCH(L$2,Kraftvärmeprod!$B$1:$VX$1,0),FALSE)/1,0)-IFERROR(VLOOKUP($B379,'Slutlig allokering kvv'!$B$2:$BX$550,MATCH(L$2,'Slutlig allokering kvv'!$B$1:$BX$1,0),FALSE)/1,0))</f>
        <v/>
      </c>
      <c r="M379" t="str">
        <f>IF($D379="","",IFERROR(VLOOKUP($B379,Kraftvärmeprod!$B$1:$BX$550,MATCH(M$2,Kraftvärmeprod!$B$1:$VX$1,0),FALSE)/1,0)-IFERROR(VLOOKUP($B379,'Slutlig allokering kvv'!$B$2:$BX$550,MATCH(M$2,'Slutlig allokering kvv'!$B$1:$BX$1,0),FALSE)/1,0))</f>
        <v/>
      </c>
      <c r="N379" t="str">
        <f>IF($D379="","",IFERROR(VLOOKUP($B379,Kraftvärmeprod!$B$1:$BX$550,MATCH(N$2,Kraftvärmeprod!$B$1:$VX$1,0),FALSE)/1,0)-IFERROR(VLOOKUP($B379,'Slutlig allokering kvv'!$B$2:$BX$550,MATCH(N$2,'Slutlig allokering kvv'!$B$1:$BX$1,0),FALSE)/1,0))</f>
        <v/>
      </c>
      <c r="O379" t="str">
        <f>IF($D379="","",IFERROR(VLOOKUP($B379,Kraftvärmeprod!$B$1:$BX$550,MATCH(O$2,Kraftvärmeprod!$B$1:$VX$1,0),FALSE)/1,0)-IFERROR(VLOOKUP($B379,'Slutlig allokering kvv'!$B$2:$BX$550,MATCH(O$2,'Slutlig allokering kvv'!$B$1:$BX$1,0),FALSE)/1,0))</f>
        <v/>
      </c>
      <c r="P379" t="str">
        <f>IF($D379="","",IFERROR(VLOOKUP($B379,Kraftvärmeprod!$B$1:$BX$550,MATCH(P$2,Kraftvärmeprod!$B$1:$VX$1,0),FALSE)/1,0)-IFERROR(VLOOKUP($B379,'Slutlig allokering kvv'!$B$2:$BX$550,MATCH(P$2,'Slutlig allokering kvv'!$B$1:$BX$1,0),FALSE)/1,0))</f>
        <v/>
      </c>
      <c r="Q379" t="str">
        <f>IF($D379="","",IFERROR(VLOOKUP($B379,Kraftvärmeprod!$B$1:$BX$550,MATCH(Q$2,Kraftvärmeprod!$B$1:$VX$1,0),FALSE)/1,0)-IFERROR(VLOOKUP($B379,'Slutlig allokering kvv'!$B$2:$BX$550,MATCH(Q$2,'Slutlig allokering kvv'!$B$1:$BX$1,0),FALSE)/1,0))</f>
        <v/>
      </c>
      <c r="R379" t="str">
        <f>IF($D379="","",IFERROR(VLOOKUP($B379,Kraftvärmeprod!$B$1:$BX$550,MATCH(R$2,Kraftvärmeprod!$B$1:$VX$1,0),FALSE)/1,0)-IFERROR(VLOOKUP($B379,'Slutlig allokering kvv'!$B$2:$BX$550,MATCH(R$2,'Slutlig allokering kvv'!$B$1:$BX$1,0),FALSE)/1,0))</f>
        <v/>
      </c>
      <c r="S379" t="str">
        <f>IF($D379="","",IFERROR(VLOOKUP($B379,Kraftvärmeprod!$B$1:$BX$550,MATCH(S$2,Kraftvärmeprod!$B$1:$VX$1,0),FALSE)/1,0)-IFERROR(VLOOKUP($B379,'Slutlig allokering kvv'!$B$2:$BX$550,MATCH(S$2,'Slutlig allokering kvv'!$B$1:$BX$1,0),FALSE)/1,0))</f>
        <v/>
      </c>
      <c r="T379" t="str">
        <f>IF($D379="","",IFERROR(VLOOKUP($B379,Kraftvärmeprod!$B$1:$BX$550,MATCH(T$2,Kraftvärmeprod!$B$1:$VX$1,0),FALSE)/1,0)-IFERROR(VLOOKUP($B379,'Slutlig allokering kvv'!$B$2:$BX$550,MATCH(T$2,'Slutlig allokering kvv'!$B$1:$BX$1,0),FALSE)/1,0))</f>
        <v/>
      </c>
      <c r="U379" t="str">
        <f>IF($D379="","",IFERROR(VLOOKUP($B379,Kraftvärmeprod!$B$1:$BX$550,MATCH(U$2,Kraftvärmeprod!$B$1:$VX$1,0),FALSE)/1,0)-IFERROR(VLOOKUP($B379,'Slutlig allokering kvv'!$B$2:$BX$550,MATCH(U$2,'Slutlig allokering kvv'!$B$1:$BX$1,0),FALSE)/1,0))</f>
        <v/>
      </c>
      <c r="V379" t="str">
        <f>IF($D379="","",IFERROR(VLOOKUP($B379,Kraftvärmeprod!$B$1:$BX$550,MATCH(V$2,Kraftvärmeprod!$B$1:$VX$1,0),FALSE)/1,0)-IFERROR(VLOOKUP($B379,'Slutlig allokering kvv'!$B$2:$BX$550,MATCH(V$2,'Slutlig allokering kvv'!$B$1:$BX$1,0),FALSE)/1,0))</f>
        <v/>
      </c>
      <c r="W379" t="str">
        <f>IF($D379="","",IFERROR(VLOOKUP($B379,Kraftvärmeprod!$B$1:$BX$550,MATCH(W$2,Kraftvärmeprod!$B$1:$VX$1,0),FALSE)/1,0)-IFERROR(VLOOKUP($B379,'Slutlig allokering kvv'!$B$2:$BX$550,MATCH(W$2,'Slutlig allokering kvv'!$B$1:$BX$1,0),FALSE)/1,0))</f>
        <v/>
      </c>
      <c r="X379" t="str">
        <f>IF($D379="","",IFERROR(VLOOKUP($B379,Kraftvärmeprod!$B$1:$BX$550,MATCH(X$2,Kraftvärmeprod!$B$1:$VX$1,0),FALSE)/1,0)-IFERROR(VLOOKUP($B379,'Slutlig allokering kvv'!$B$2:$BX$550,MATCH(X$2,'Slutlig allokering kvv'!$B$1:$BX$1,0),FALSE)/1,0))</f>
        <v/>
      </c>
      <c r="Y379" t="str">
        <f>IF($D379="","",IFERROR(VLOOKUP($B379,Kraftvärmeprod!$B$1:$BX$550,MATCH(Y$2,Kraftvärmeprod!$B$1:$VX$1,0),FALSE)/1,0)-IFERROR(VLOOKUP($B379,'Slutlig allokering kvv'!$B$2:$BX$550,MATCH(Y$2,'Slutlig allokering kvv'!$B$1:$BX$1,0),FALSE)/1,0))</f>
        <v/>
      </c>
      <c r="Z379" t="str">
        <f>IF($D379="","",IFERROR(VLOOKUP($B379,Kraftvärmeprod!$B$1:$BX$550,MATCH(Z$2,Kraftvärmeprod!$B$1:$VX$1,0),FALSE)/1,0)-IFERROR(VLOOKUP($B379,'Slutlig allokering kvv'!$B$2:$BX$550,MATCH(Z$2,'Slutlig allokering kvv'!$B$1:$BX$1,0),FALSE)/1,0))</f>
        <v/>
      </c>
      <c r="AA379" t="str">
        <f>IF($D379="","",IFERROR(VLOOKUP($B379,Kraftvärmeprod!$B$1:$BX$550,MATCH(AA$2,Kraftvärmeprod!$B$1:$VX$1,0),FALSE)/1,0)-IFERROR(VLOOKUP($B379,'Slutlig allokering kvv'!$B$2:$BX$550,MATCH(AA$2,'Slutlig allokering kvv'!$B$1:$BX$1,0),FALSE)/1,0))</f>
        <v/>
      </c>
      <c r="AB379" t="str">
        <f>IF($D379="","",IFERROR(VLOOKUP($B379,Kraftvärmeprod!$B$1:$BX$550,MATCH(AB$2,Kraftvärmeprod!$B$1:$VX$1,0),FALSE)/1,0)-IFERROR(VLOOKUP($B379,'Slutlig allokering kvv'!$B$2:$BX$550,MATCH(AB$2,'Slutlig allokering kvv'!$B$1:$BX$1,0),FALSE)/1,0))</f>
        <v/>
      </c>
      <c r="AC379" t="str">
        <f>IF($D379="","",IFERROR(VLOOKUP($B379,Kraftvärmeprod!$B$1:$BX$550,MATCH(AC$2,Kraftvärmeprod!$B$1:$VX$1,0),FALSE)/1,0)-IFERROR(VLOOKUP($B379,'Slutlig allokering kvv'!$B$2:$BX$550,MATCH(AC$2,'Slutlig allokering kvv'!$B$1:$BX$1,0),FALSE)/1,0))</f>
        <v/>
      </c>
      <c r="AD379" t="str">
        <f>IF($D379="","",IFERROR(VLOOKUP($B379,Kraftvärmeprod!$B$1:$BX$550,MATCH(AD$2,Kraftvärmeprod!$B$1:$VX$1,0),FALSE)/1,0)-IFERROR(VLOOKUP($B379,'Slutlig allokering kvv'!$B$2:$BX$550,MATCH(AD$2,'Slutlig allokering kvv'!$B$1:$BX$1,0),FALSE)/1,0))</f>
        <v/>
      </c>
      <c r="AE379" t="str">
        <f>IF($D379="","",IFERROR(VLOOKUP($B379,Miljö!$B$1:$E$550,MATCH("Hjälpel kraftvärme (GWh)",Miljö!$B$1:$E$1,0),FALSE)/1,0)-IFERROR(VLOOKUP($B379,'Slutlig allokering kvv'!$B$2:$BX$549,MATCH(AE$2,'Slutlig allokering kvv'!$B$1:$BX$1,0),FALSE)/1,0))</f>
        <v/>
      </c>
      <c r="AI379" s="274">
        <f t="shared" si="20"/>
        <v>0</v>
      </c>
      <c r="AK379">
        <f>IFERROR(VLOOKUP($B379,'Slutlig allokering kvv'!$B$2:$AX$549,MATCH("Summa slutlig allokerad tillförd energi (utan hjälpel och rökgaskondensering):",'Slutlig allokering kvv'!$B$1:$AX$1,0),FALSE)/1,"")</f>
        <v>0</v>
      </c>
      <c r="AM379" s="275" t="str">
        <f>IFERROR(1-VLOOKUP($B379,'Slutlig allokering kvv'!$B$2:$AX$549,MATCH("Andel av bränsle i kvv som allokerats till värme, exklusive rökgaskondensering och hjälpel",'Slutlig allokering kvv'!$B$1:$AX$1,0),FALSE),"")</f>
        <v/>
      </c>
      <c r="AO379" s="115" t="str">
        <f t="shared" si="21"/>
        <v/>
      </c>
      <c r="AP379" s="276" t="str">
        <f t="shared" si="22"/>
        <v/>
      </c>
      <c r="AR379" s="115" t="str">
        <f t="shared" si="23"/>
        <v/>
      </c>
    </row>
    <row r="380" spans="1:44">
      <c r="A380" t="s">
        <v>582</v>
      </c>
      <c r="B380" t="s">
        <v>586</v>
      </c>
      <c r="C380" t="str">
        <f>IFERROR(VLOOKUP($B380,Kraftvärmeprod!$B$1:$AH$479,MATCH(C$2,Kraftvärmeprod!$B$1:$AG$1,0),FALSE)/1,"")</f>
        <v/>
      </c>
      <c r="D380" t="str">
        <f>IFERROR(VLOOKUP($B380,Kraftvärmeprod!$B$1:$AH$479,MATCH(D$2,Kraftvärmeprod!$B$1:$AG$1,0),FALSE)/1,"")</f>
        <v/>
      </c>
      <c r="F380" t="str">
        <f>IF($D380="","",IFERROR(VLOOKUP($B380,Kraftvärmeprod!$B$1:$BX$550,MATCH(F$2,Kraftvärmeprod!$B$1:$VX$1,0),FALSE)/1,0)-IFERROR(VLOOKUP($B380,'Slutlig allokering kvv'!$B$2:$BX$550,MATCH(F$2,'Slutlig allokering kvv'!$B$1:$BX$1,0),FALSE)/1,0))</f>
        <v/>
      </c>
      <c r="G380" t="str">
        <f>IF($D380="","",IFERROR(VLOOKUP($B380,Kraftvärmeprod!$B$1:$BX$550,MATCH(G$2,Kraftvärmeprod!$B$1:$VX$1,0),FALSE)/1,0)-IFERROR(VLOOKUP($B380,'Slutlig allokering kvv'!$B$2:$BX$550,MATCH(G$2,'Slutlig allokering kvv'!$B$1:$BX$1,0),FALSE)/1,0))</f>
        <v/>
      </c>
      <c r="H380" t="str">
        <f>IF($D380="","",IFERROR(VLOOKUP($B380,Kraftvärmeprod!$B$1:$BX$550,MATCH(H$2,Kraftvärmeprod!$B$1:$VX$1,0),FALSE)/1,0)-IFERROR(VLOOKUP($B380,'Slutlig allokering kvv'!$B$2:$BX$550,MATCH(H$2,'Slutlig allokering kvv'!$B$1:$BX$1,0),FALSE)/1,0))</f>
        <v/>
      </c>
      <c r="I380" t="str">
        <f>IF($D380="","",IFERROR(VLOOKUP($B380,Kraftvärmeprod!$B$1:$BX$550,MATCH(I$2,Kraftvärmeprod!$B$1:$VX$1,0),FALSE)/1,0)-IFERROR(VLOOKUP($B380,'Slutlig allokering kvv'!$B$2:$BX$550,MATCH(I$2,'Slutlig allokering kvv'!$B$1:$BX$1,0),FALSE)/1,0))</f>
        <v/>
      </c>
      <c r="J380" t="str">
        <f>IF($D380="","",IFERROR(VLOOKUP($B380,Kraftvärmeprod!$B$1:$BX$550,MATCH(J$2,Kraftvärmeprod!$B$1:$VX$1,0),FALSE)/1,0)-IFERROR(VLOOKUP($B380,'Slutlig allokering kvv'!$B$2:$BX$550,MATCH(J$2,'Slutlig allokering kvv'!$B$1:$BX$1,0),FALSE)/1,0))</f>
        <v/>
      </c>
      <c r="K380" t="str">
        <f>IF($D380="","",IFERROR(VLOOKUP($B380,Kraftvärmeprod!$B$1:$BX$550,MATCH(K$2,Kraftvärmeprod!$B$1:$VX$1,0),FALSE)/1,0)-IFERROR(VLOOKUP($B380,'Slutlig allokering kvv'!$B$2:$BX$550,MATCH(K$2,'Slutlig allokering kvv'!$B$1:$BX$1,0),FALSE)/1,0))</f>
        <v/>
      </c>
      <c r="L380" t="str">
        <f>IF($D380="","",IFERROR(VLOOKUP($B380,Kraftvärmeprod!$B$1:$BX$550,MATCH(L$2,Kraftvärmeprod!$B$1:$VX$1,0),FALSE)/1,0)-IFERROR(VLOOKUP($B380,'Slutlig allokering kvv'!$B$2:$BX$550,MATCH(L$2,'Slutlig allokering kvv'!$B$1:$BX$1,0),FALSE)/1,0))</f>
        <v/>
      </c>
      <c r="M380" t="str">
        <f>IF($D380="","",IFERROR(VLOOKUP($B380,Kraftvärmeprod!$B$1:$BX$550,MATCH(M$2,Kraftvärmeprod!$B$1:$VX$1,0),FALSE)/1,0)-IFERROR(VLOOKUP($B380,'Slutlig allokering kvv'!$B$2:$BX$550,MATCH(M$2,'Slutlig allokering kvv'!$B$1:$BX$1,0),FALSE)/1,0))</f>
        <v/>
      </c>
      <c r="N380" t="str">
        <f>IF($D380="","",IFERROR(VLOOKUP($B380,Kraftvärmeprod!$B$1:$BX$550,MATCH(N$2,Kraftvärmeprod!$B$1:$VX$1,0),FALSE)/1,0)-IFERROR(VLOOKUP($B380,'Slutlig allokering kvv'!$B$2:$BX$550,MATCH(N$2,'Slutlig allokering kvv'!$B$1:$BX$1,0),FALSE)/1,0))</f>
        <v/>
      </c>
      <c r="O380" t="str">
        <f>IF($D380="","",IFERROR(VLOOKUP($B380,Kraftvärmeprod!$B$1:$BX$550,MATCH(O$2,Kraftvärmeprod!$B$1:$VX$1,0),FALSE)/1,0)-IFERROR(VLOOKUP($B380,'Slutlig allokering kvv'!$B$2:$BX$550,MATCH(O$2,'Slutlig allokering kvv'!$B$1:$BX$1,0),FALSE)/1,0))</f>
        <v/>
      </c>
      <c r="P380" t="str">
        <f>IF($D380="","",IFERROR(VLOOKUP($B380,Kraftvärmeprod!$B$1:$BX$550,MATCH(P$2,Kraftvärmeprod!$B$1:$VX$1,0),FALSE)/1,0)-IFERROR(VLOOKUP($B380,'Slutlig allokering kvv'!$B$2:$BX$550,MATCH(P$2,'Slutlig allokering kvv'!$B$1:$BX$1,0),FALSE)/1,0))</f>
        <v/>
      </c>
      <c r="Q380" t="str">
        <f>IF($D380="","",IFERROR(VLOOKUP($B380,Kraftvärmeprod!$B$1:$BX$550,MATCH(Q$2,Kraftvärmeprod!$B$1:$VX$1,0),FALSE)/1,0)-IFERROR(VLOOKUP($B380,'Slutlig allokering kvv'!$B$2:$BX$550,MATCH(Q$2,'Slutlig allokering kvv'!$B$1:$BX$1,0),FALSE)/1,0))</f>
        <v/>
      </c>
      <c r="R380" t="str">
        <f>IF($D380="","",IFERROR(VLOOKUP($B380,Kraftvärmeprod!$B$1:$BX$550,MATCH(R$2,Kraftvärmeprod!$B$1:$VX$1,0),FALSE)/1,0)-IFERROR(VLOOKUP($B380,'Slutlig allokering kvv'!$B$2:$BX$550,MATCH(R$2,'Slutlig allokering kvv'!$B$1:$BX$1,0),FALSE)/1,0))</f>
        <v/>
      </c>
      <c r="S380" t="str">
        <f>IF($D380="","",IFERROR(VLOOKUP($B380,Kraftvärmeprod!$B$1:$BX$550,MATCH(S$2,Kraftvärmeprod!$B$1:$VX$1,0),FALSE)/1,0)-IFERROR(VLOOKUP($B380,'Slutlig allokering kvv'!$B$2:$BX$550,MATCH(S$2,'Slutlig allokering kvv'!$B$1:$BX$1,0),FALSE)/1,0))</f>
        <v/>
      </c>
      <c r="T380" t="str">
        <f>IF($D380="","",IFERROR(VLOOKUP($B380,Kraftvärmeprod!$B$1:$BX$550,MATCH(T$2,Kraftvärmeprod!$B$1:$VX$1,0),FALSE)/1,0)-IFERROR(VLOOKUP($B380,'Slutlig allokering kvv'!$B$2:$BX$550,MATCH(T$2,'Slutlig allokering kvv'!$B$1:$BX$1,0),FALSE)/1,0))</f>
        <v/>
      </c>
      <c r="U380" t="str">
        <f>IF($D380="","",IFERROR(VLOOKUP($B380,Kraftvärmeprod!$B$1:$BX$550,MATCH(U$2,Kraftvärmeprod!$B$1:$VX$1,0),FALSE)/1,0)-IFERROR(VLOOKUP($B380,'Slutlig allokering kvv'!$B$2:$BX$550,MATCH(U$2,'Slutlig allokering kvv'!$B$1:$BX$1,0),FALSE)/1,0))</f>
        <v/>
      </c>
      <c r="V380" t="str">
        <f>IF($D380="","",IFERROR(VLOOKUP($B380,Kraftvärmeprod!$B$1:$BX$550,MATCH(V$2,Kraftvärmeprod!$B$1:$VX$1,0),FALSE)/1,0)-IFERROR(VLOOKUP($B380,'Slutlig allokering kvv'!$B$2:$BX$550,MATCH(V$2,'Slutlig allokering kvv'!$B$1:$BX$1,0),FALSE)/1,0))</f>
        <v/>
      </c>
      <c r="W380" t="str">
        <f>IF($D380="","",IFERROR(VLOOKUP($B380,Kraftvärmeprod!$B$1:$BX$550,MATCH(W$2,Kraftvärmeprod!$B$1:$VX$1,0),FALSE)/1,0)-IFERROR(VLOOKUP($B380,'Slutlig allokering kvv'!$B$2:$BX$550,MATCH(W$2,'Slutlig allokering kvv'!$B$1:$BX$1,0),FALSE)/1,0))</f>
        <v/>
      </c>
      <c r="X380" t="str">
        <f>IF($D380="","",IFERROR(VLOOKUP($B380,Kraftvärmeprod!$B$1:$BX$550,MATCH(X$2,Kraftvärmeprod!$B$1:$VX$1,0),FALSE)/1,0)-IFERROR(VLOOKUP($B380,'Slutlig allokering kvv'!$B$2:$BX$550,MATCH(X$2,'Slutlig allokering kvv'!$B$1:$BX$1,0),FALSE)/1,0))</f>
        <v/>
      </c>
      <c r="Y380" t="str">
        <f>IF($D380="","",IFERROR(VLOOKUP($B380,Kraftvärmeprod!$B$1:$BX$550,MATCH(Y$2,Kraftvärmeprod!$B$1:$VX$1,0),FALSE)/1,0)-IFERROR(VLOOKUP($B380,'Slutlig allokering kvv'!$B$2:$BX$550,MATCH(Y$2,'Slutlig allokering kvv'!$B$1:$BX$1,0),FALSE)/1,0))</f>
        <v/>
      </c>
      <c r="Z380" t="str">
        <f>IF($D380="","",IFERROR(VLOOKUP($B380,Kraftvärmeprod!$B$1:$BX$550,MATCH(Z$2,Kraftvärmeprod!$B$1:$VX$1,0),FALSE)/1,0)-IFERROR(VLOOKUP($B380,'Slutlig allokering kvv'!$B$2:$BX$550,MATCH(Z$2,'Slutlig allokering kvv'!$B$1:$BX$1,0),FALSE)/1,0))</f>
        <v/>
      </c>
      <c r="AA380" t="str">
        <f>IF($D380="","",IFERROR(VLOOKUP($B380,Kraftvärmeprod!$B$1:$BX$550,MATCH(AA$2,Kraftvärmeprod!$B$1:$VX$1,0),FALSE)/1,0)-IFERROR(VLOOKUP($B380,'Slutlig allokering kvv'!$B$2:$BX$550,MATCH(AA$2,'Slutlig allokering kvv'!$B$1:$BX$1,0),FALSE)/1,0))</f>
        <v/>
      </c>
      <c r="AB380" t="str">
        <f>IF($D380="","",IFERROR(VLOOKUP($B380,Kraftvärmeprod!$B$1:$BX$550,MATCH(AB$2,Kraftvärmeprod!$B$1:$VX$1,0),FALSE)/1,0)-IFERROR(VLOOKUP($B380,'Slutlig allokering kvv'!$B$2:$BX$550,MATCH(AB$2,'Slutlig allokering kvv'!$B$1:$BX$1,0),FALSE)/1,0))</f>
        <v/>
      </c>
      <c r="AC380" t="str">
        <f>IF($D380="","",IFERROR(VLOOKUP($B380,Kraftvärmeprod!$B$1:$BX$550,MATCH(AC$2,Kraftvärmeprod!$B$1:$VX$1,0),FALSE)/1,0)-IFERROR(VLOOKUP($B380,'Slutlig allokering kvv'!$B$2:$BX$550,MATCH(AC$2,'Slutlig allokering kvv'!$B$1:$BX$1,0),FALSE)/1,0))</f>
        <v/>
      </c>
      <c r="AD380" t="str">
        <f>IF($D380="","",IFERROR(VLOOKUP($B380,Kraftvärmeprod!$B$1:$BX$550,MATCH(AD$2,Kraftvärmeprod!$B$1:$VX$1,0),FALSE)/1,0)-IFERROR(VLOOKUP($B380,'Slutlig allokering kvv'!$B$2:$BX$550,MATCH(AD$2,'Slutlig allokering kvv'!$B$1:$BX$1,0),FALSE)/1,0))</f>
        <v/>
      </c>
      <c r="AE380" t="str">
        <f>IF($D380="","",IFERROR(VLOOKUP($B380,Miljö!$B$1:$E$550,MATCH("Hjälpel kraftvärme (GWh)",Miljö!$B$1:$E$1,0),FALSE)/1,0)-IFERROR(VLOOKUP($B380,'Slutlig allokering kvv'!$B$2:$BX$549,MATCH(AE$2,'Slutlig allokering kvv'!$B$1:$BX$1,0),FALSE)/1,0))</f>
        <v/>
      </c>
      <c r="AI380" s="274">
        <f t="shared" si="20"/>
        <v>0</v>
      </c>
      <c r="AK380">
        <f>IFERROR(VLOOKUP($B380,'Slutlig allokering kvv'!$B$2:$AX$549,MATCH("Summa slutlig allokerad tillförd energi (utan hjälpel och rökgaskondensering):",'Slutlig allokering kvv'!$B$1:$AX$1,0),FALSE)/1,"")</f>
        <v>0</v>
      </c>
      <c r="AM380" s="275" t="str">
        <f>IFERROR(1-VLOOKUP($B380,'Slutlig allokering kvv'!$B$2:$AX$549,MATCH("Andel av bränsle i kvv som allokerats till värme, exklusive rökgaskondensering och hjälpel",'Slutlig allokering kvv'!$B$1:$AX$1,0),FALSE),"")</f>
        <v/>
      </c>
      <c r="AO380" s="115" t="str">
        <f t="shared" si="21"/>
        <v/>
      </c>
      <c r="AP380" s="276" t="str">
        <f t="shared" si="22"/>
        <v/>
      </c>
      <c r="AR380" s="115" t="str">
        <f t="shared" si="23"/>
        <v/>
      </c>
    </row>
    <row r="381" spans="1:44">
      <c r="A381" t="s">
        <v>582</v>
      </c>
      <c r="B381" t="s">
        <v>587</v>
      </c>
      <c r="C381" t="str">
        <f>IFERROR(VLOOKUP($B381,Kraftvärmeprod!$B$1:$AH$479,MATCH(C$2,Kraftvärmeprod!$B$1:$AG$1,0),FALSE)/1,"")</f>
        <v/>
      </c>
      <c r="D381" t="str">
        <f>IFERROR(VLOOKUP($B381,Kraftvärmeprod!$B$1:$AH$479,MATCH(D$2,Kraftvärmeprod!$B$1:$AG$1,0),FALSE)/1,"")</f>
        <v/>
      </c>
      <c r="F381" t="str">
        <f>IF($D381="","",IFERROR(VLOOKUP($B381,Kraftvärmeprod!$B$1:$BX$550,MATCH(F$2,Kraftvärmeprod!$B$1:$VX$1,0),FALSE)/1,0)-IFERROR(VLOOKUP($B381,'Slutlig allokering kvv'!$B$2:$BX$550,MATCH(F$2,'Slutlig allokering kvv'!$B$1:$BX$1,0),FALSE)/1,0))</f>
        <v/>
      </c>
      <c r="G381" t="str">
        <f>IF($D381="","",IFERROR(VLOOKUP($B381,Kraftvärmeprod!$B$1:$BX$550,MATCH(G$2,Kraftvärmeprod!$B$1:$VX$1,0),FALSE)/1,0)-IFERROR(VLOOKUP($B381,'Slutlig allokering kvv'!$B$2:$BX$550,MATCH(G$2,'Slutlig allokering kvv'!$B$1:$BX$1,0),FALSE)/1,0))</f>
        <v/>
      </c>
      <c r="H381" t="str">
        <f>IF($D381="","",IFERROR(VLOOKUP($B381,Kraftvärmeprod!$B$1:$BX$550,MATCH(H$2,Kraftvärmeprod!$B$1:$VX$1,0),FALSE)/1,0)-IFERROR(VLOOKUP($B381,'Slutlig allokering kvv'!$B$2:$BX$550,MATCH(H$2,'Slutlig allokering kvv'!$B$1:$BX$1,0),FALSE)/1,0))</f>
        <v/>
      </c>
      <c r="I381" t="str">
        <f>IF($D381="","",IFERROR(VLOOKUP($B381,Kraftvärmeprod!$B$1:$BX$550,MATCH(I$2,Kraftvärmeprod!$B$1:$VX$1,0),FALSE)/1,0)-IFERROR(VLOOKUP($B381,'Slutlig allokering kvv'!$B$2:$BX$550,MATCH(I$2,'Slutlig allokering kvv'!$B$1:$BX$1,0),FALSE)/1,0))</f>
        <v/>
      </c>
      <c r="J381" t="str">
        <f>IF($D381="","",IFERROR(VLOOKUP($B381,Kraftvärmeprod!$B$1:$BX$550,MATCH(J$2,Kraftvärmeprod!$B$1:$VX$1,0),FALSE)/1,0)-IFERROR(VLOOKUP($B381,'Slutlig allokering kvv'!$B$2:$BX$550,MATCH(J$2,'Slutlig allokering kvv'!$B$1:$BX$1,0),FALSE)/1,0))</f>
        <v/>
      </c>
      <c r="K381" t="str">
        <f>IF($D381="","",IFERROR(VLOOKUP($B381,Kraftvärmeprod!$B$1:$BX$550,MATCH(K$2,Kraftvärmeprod!$B$1:$VX$1,0),FALSE)/1,0)-IFERROR(VLOOKUP($B381,'Slutlig allokering kvv'!$B$2:$BX$550,MATCH(K$2,'Slutlig allokering kvv'!$B$1:$BX$1,0),FALSE)/1,0))</f>
        <v/>
      </c>
      <c r="L381" t="str">
        <f>IF($D381="","",IFERROR(VLOOKUP($B381,Kraftvärmeprod!$B$1:$BX$550,MATCH(L$2,Kraftvärmeprod!$B$1:$VX$1,0),FALSE)/1,0)-IFERROR(VLOOKUP($B381,'Slutlig allokering kvv'!$B$2:$BX$550,MATCH(L$2,'Slutlig allokering kvv'!$B$1:$BX$1,0),FALSE)/1,0))</f>
        <v/>
      </c>
      <c r="M381" t="str">
        <f>IF($D381="","",IFERROR(VLOOKUP($B381,Kraftvärmeprod!$B$1:$BX$550,MATCH(M$2,Kraftvärmeprod!$B$1:$VX$1,0),FALSE)/1,0)-IFERROR(VLOOKUP($B381,'Slutlig allokering kvv'!$B$2:$BX$550,MATCH(M$2,'Slutlig allokering kvv'!$B$1:$BX$1,0),FALSE)/1,0))</f>
        <v/>
      </c>
      <c r="N381" t="str">
        <f>IF($D381="","",IFERROR(VLOOKUP($B381,Kraftvärmeprod!$B$1:$BX$550,MATCH(N$2,Kraftvärmeprod!$B$1:$VX$1,0),FALSE)/1,0)-IFERROR(VLOOKUP($B381,'Slutlig allokering kvv'!$B$2:$BX$550,MATCH(N$2,'Slutlig allokering kvv'!$B$1:$BX$1,0),FALSE)/1,0))</f>
        <v/>
      </c>
      <c r="O381" t="str">
        <f>IF($D381="","",IFERROR(VLOOKUP($B381,Kraftvärmeprod!$B$1:$BX$550,MATCH(O$2,Kraftvärmeprod!$B$1:$VX$1,0),FALSE)/1,0)-IFERROR(VLOOKUP($B381,'Slutlig allokering kvv'!$B$2:$BX$550,MATCH(O$2,'Slutlig allokering kvv'!$B$1:$BX$1,0),FALSE)/1,0))</f>
        <v/>
      </c>
      <c r="P381" t="str">
        <f>IF($D381="","",IFERROR(VLOOKUP($B381,Kraftvärmeprod!$B$1:$BX$550,MATCH(P$2,Kraftvärmeprod!$B$1:$VX$1,0),FALSE)/1,0)-IFERROR(VLOOKUP($B381,'Slutlig allokering kvv'!$B$2:$BX$550,MATCH(P$2,'Slutlig allokering kvv'!$B$1:$BX$1,0),FALSE)/1,0))</f>
        <v/>
      </c>
      <c r="Q381" t="str">
        <f>IF($D381="","",IFERROR(VLOOKUP($B381,Kraftvärmeprod!$B$1:$BX$550,MATCH(Q$2,Kraftvärmeprod!$B$1:$VX$1,0),FALSE)/1,0)-IFERROR(VLOOKUP($B381,'Slutlig allokering kvv'!$B$2:$BX$550,MATCH(Q$2,'Slutlig allokering kvv'!$B$1:$BX$1,0),FALSE)/1,0))</f>
        <v/>
      </c>
      <c r="R381" t="str">
        <f>IF($D381="","",IFERROR(VLOOKUP($B381,Kraftvärmeprod!$B$1:$BX$550,MATCH(R$2,Kraftvärmeprod!$B$1:$VX$1,0),FALSE)/1,0)-IFERROR(VLOOKUP($B381,'Slutlig allokering kvv'!$B$2:$BX$550,MATCH(R$2,'Slutlig allokering kvv'!$B$1:$BX$1,0),FALSE)/1,0))</f>
        <v/>
      </c>
      <c r="S381" t="str">
        <f>IF($D381="","",IFERROR(VLOOKUP($B381,Kraftvärmeprod!$B$1:$BX$550,MATCH(S$2,Kraftvärmeprod!$B$1:$VX$1,0),FALSE)/1,0)-IFERROR(VLOOKUP($B381,'Slutlig allokering kvv'!$B$2:$BX$550,MATCH(S$2,'Slutlig allokering kvv'!$B$1:$BX$1,0),FALSE)/1,0))</f>
        <v/>
      </c>
      <c r="T381" t="str">
        <f>IF($D381="","",IFERROR(VLOOKUP($B381,Kraftvärmeprod!$B$1:$BX$550,MATCH(T$2,Kraftvärmeprod!$B$1:$VX$1,0),FALSE)/1,0)-IFERROR(VLOOKUP($B381,'Slutlig allokering kvv'!$B$2:$BX$550,MATCH(T$2,'Slutlig allokering kvv'!$B$1:$BX$1,0),FALSE)/1,0))</f>
        <v/>
      </c>
      <c r="U381" t="str">
        <f>IF($D381="","",IFERROR(VLOOKUP($B381,Kraftvärmeprod!$B$1:$BX$550,MATCH(U$2,Kraftvärmeprod!$B$1:$VX$1,0),FALSE)/1,0)-IFERROR(VLOOKUP($B381,'Slutlig allokering kvv'!$B$2:$BX$550,MATCH(U$2,'Slutlig allokering kvv'!$B$1:$BX$1,0),FALSE)/1,0))</f>
        <v/>
      </c>
      <c r="V381" t="str">
        <f>IF($D381="","",IFERROR(VLOOKUP($B381,Kraftvärmeprod!$B$1:$BX$550,MATCH(V$2,Kraftvärmeprod!$B$1:$VX$1,0),FALSE)/1,0)-IFERROR(VLOOKUP($B381,'Slutlig allokering kvv'!$B$2:$BX$550,MATCH(V$2,'Slutlig allokering kvv'!$B$1:$BX$1,0),FALSE)/1,0))</f>
        <v/>
      </c>
      <c r="W381" t="str">
        <f>IF($D381="","",IFERROR(VLOOKUP($B381,Kraftvärmeprod!$B$1:$BX$550,MATCH(W$2,Kraftvärmeprod!$B$1:$VX$1,0),FALSE)/1,0)-IFERROR(VLOOKUP($B381,'Slutlig allokering kvv'!$B$2:$BX$550,MATCH(W$2,'Slutlig allokering kvv'!$B$1:$BX$1,0),FALSE)/1,0))</f>
        <v/>
      </c>
      <c r="X381" t="str">
        <f>IF($D381="","",IFERROR(VLOOKUP($B381,Kraftvärmeprod!$B$1:$BX$550,MATCH(X$2,Kraftvärmeprod!$B$1:$VX$1,0),FALSE)/1,0)-IFERROR(VLOOKUP($B381,'Slutlig allokering kvv'!$B$2:$BX$550,MATCH(X$2,'Slutlig allokering kvv'!$B$1:$BX$1,0),FALSE)/1,0))</f>
        <v/>
      </c>
      <c r="Y381" t="str">
        <f>IF($D381="","",IFERROR(VLOOKUP($B381,Kraftvärmeprod!$B$1:$BX$550,MATCH(Y$2,Kraftvärmeprod!$B$1:$VX$1,0),FALSE)/1,0)-IFERROR(VLOOKUP($B381,'Slutlig allokering kvv'!$B$2:$BX$550,MATCH(Y$2,'Slutlig allokering kvv'!$B$1:$BX$1,0),FALSE)/1,0))</f>
        <v/>
      </c>
      <c r="Z381" t="str">
        <f>IF($D381="","",IFERROR(VLOOKUP($B381,Kraftvärmeprod!$B$1:$BX$550,MATCH(Z$2,Kraftvärmeprod!$B$1:$VX$1,0),FALSE)/1,0)-IFERROR(VLOOKUP($B381,'Slutlig allokering kvv'!$B$2:$BX$550,MATCH(Z$2,'Slutlig allokering kvv'!$B$1:$BX$1,0),FALSE)/1,0))</f>
        <v/>
      </c>
      <c r="AA381" t="str">
        <f>IF($D381="","",IFERROR(VLOOKUP($B381,Kraftvärmeprod!$B$1:$BX$550,MATCH(AA$2,Kraftvärmeprod!$B$1:$VX$1,0),FALSE)/1,0)-IFERROR(VLOOKUP($B381,'Slutlig allokering kvv'!$B$2:$BX$550,MATCH(AA$2,'Slutlig allokering kvv'!$B$1:$BX$1,0),FALSE)/1,0))</f>
        <v/>
      </c>
      <c r="AB381" t="str">
        <f>IF($D381="","",IFERROR(VLOOKUP($B381,Kraftvärmeprod!$B$1:$BX$550,MATCH(AB$2,Kraftvärmeprod!$B$1:$VX$1,0),FALSE)/1,0)-IFERROR(VLOOKUP($B381,'Slutlig allokering kvv'!$B$2:$BX$550,MATCH(AB$2,'Slutlig allokering kvv'!$B$1:$BX$1,0),FALSE)/1,0))</f>
        <v/>
      </c>
      <c r="AC381" t="str">
        <f>IF($D381="","",IFERROR(VLOOKUP($B381,Kraftvärmeprod!$B$1:$BX$550,MATCH(AC$2,Kraftvärmeprod!$B$1:$VX$1,0),FALSE)/1,0)-IFERROR(VLOOKUP($B381,'Slutlig allokering kvv'!$B$2:$BX$550,MATCH(AC$2,'Slutlig allokering kvv'!$B$1:$BX$1,0),FALSE)/1,0))</f>
        <v/>
      </c>
      <c r="AD381" t="str">
        <f>IF($D381="","",IFERROR(VLOOKUP($B381,Kraftvärmeprod!$B$1:$BX$550,MATCH(AD$2,Kraftvärmeprod!$B$1:$VX$1,0),FALSE)/1,0)-IFERROR(VLOOKUP($B381,'Slutlig allokering kvv'!$B$2:$BX$550,MATCH(AD$2,'Slutlig allokering kvv'!$B$1:$BX$1,0),FALSE)/1,0))</f>
        <v/>
      </c>
      <c r="AE381" t="str">
        <f>IF($D381="","",IFERROR(VLOOKUP($B381,Miljö!$B$1:$E$550,MATCH("Hjälpel kraftvärme (GWh)",Miljö!$B$1:$E$1,0),FALSE)/1,0)-IFERROR(VLOOKUP($B381,'Slutlig allokering kvv'!$B$2:$BX$549,MATCH(AE$2,'Slutlig allokering kvv'!$B$1:$BX$1,0),FALSE)/1,0))</f>
        <v/>
      </c>
      <c r="AI381" s="274">
        <f t="shared" si="20"/>
        <v>0</v>
      </c>
      <c r="AK381">
        <f>IFERROR(VLOOKUP($B381,'Slutlig allokering kvv'!$B$2:$AX$549,MATCH("Summa slutlig allokerad tillförd energi (utan hjälpel och rökgaskondensering):",'Slutlig allokering kvv'!$B$1:$AX$1,0),FALSE)/1,"")</f>
        <v>0</v>
      </c>
      <c r="AM381" s="275" t="str">
        <f>IFERROR(1-VLOOKUP($B381,'Slutlig allokering kvv'!$B$2:$AX$549,MATCH("Andel av bränsle i kvv som allokerats till värme, exklusive rökgaskondensering och hjälpel",'Slutlig allokering kvv'!$B$1:$AX$1,0),FALSE),"")</f>
        <v/>
      </c>
      <c r="AO381" s="115" t="str">
        <f t="shared" si="21"/>
        <v/>
      </c>
      <c r="AP381" s="276" t="str">
        <f t="shared" si="22"/>
        <v/>
      </c>
      <c r="AR381" s="115" t="str">
        <f t="shared" si="23"/>
        <v/>
      </c>
    </row>
    <row r="382" spans="1:44">
      <c r="A382" t="s">
        <v>582</v>
      </c>
      <c r="B382" t="s">
        <v>588</v>
      </c>
      <c r="C382">
        <f>IFERROR(VLOOKUP($B382,Kraftvärmeprod!$B$1:$AH$479,MATCH(C$2,Kraftvärmeprod!$B$1:$AG$1,0),FALSE)/1,"")</f>
        <v>60.914999999999999</v>
      </c>
      <c r="D382">
        <f>IFERROR(VLOOKUP($B382,Kraftvärmeprod!$B$1:$AH$479,MATCH(D$2,Kraftvärmeprod!$B$1:$AG$1,0),FALSE)/1,"")</f>
        <v>13.16</v>
      </c>
      <c r="F382">
        <f>IF($D382="","",IFERROR(VLOOKUP($B382,Kraftvärmeprod!$B$1:$BX$550,MATCH(F$2,Kraftvärmeprod!$B$1:$VX$1,0),FALSE)/1,0)-IFERROR(VLOOKUP($B382,'Slutlig allokering kvv'!$B$2:$BX$550,MATCH(F$2,'Slutlig allokering kvv'!$B$1:$BX$1,0),FALSE)/1,0))</f>
        <v>0</v>
      </c>
      <c r="G382">
        <f>IF($D382="","",IFERROR(VLOOKUP($B382,Kraftvärmeprod!$B$1:$BX$550,MATCH(G$2,Kraftvärmeprod!$B$1:$VX$1,0),FALSE)/1,0)-IFERROR(VLOOKUP($B382,'Slutlig allokering kvv'!$B$2:$BX$550,MATCH(G$2,'Slutlig allokering kvv'!$B$1:$BX$1,0),FALSE)/1,0))</f>
        <v>0</v>
      </c>
      <c r="H382">
        <f>IF($D382="","",IFERROR(VLOOKUP($B382,Kraftvärmeprod!$B$1:$BX$550,MATCH(H$2,Kraftvärmeprod!$B$1:$VX$1,0),FALSE)/1,0)-IFERROR(VLOOKUP($B382,'Slutlig allokering kvv'!$B$2:$BX$550,MATCH(H$2,'Slutlig allokering kvv'!$B$1:$BX$1,0),FALSE)/1,0))</f>
        <v>0</v>
      </c>
      <c r="I382">
        <f>IF($D382="","",IFERROR(VLOOKUP($B382,Kraftvärmeprod!$B$1:$BX$550,MATCH(I$2,Kraftvärmeprod!$B$1:$VX$1,0),FALSE)/1,0)-IFERROR(VLOOKUP($B382,'Slutlig allokering kvv'!$B$2:$BX$550,MATCH(I$2,'Slutlig allokering kvv'!$B$1:$BX$1,0),FALSE)/1,0))</f>
        <v>0</v>
      </c>
      <c r="J382">
        <f>IF($D382="","",IFERROR(VLOOKUP($B382,Kraftvärmeprod!$B$1:$BX$550,MATCH(J$2,Kraftvärmeprod!$B$1:$VX$1,0),FALSE)/1,0)-IFERROR(VLOOKUP($B382,'Slutlig allokering kvv'!$B$2:$BX$550,MATCH(J$2,'Slutlig allokering kvv'!$B$1:$BX$1,0),FALSE)/1,0))</f>
        <v>0</v>
      </c>
      <c r="K382">
        <f>IF($D382="","",IFERROR(VLOOKUP($B382,Kraftvärmeprod!$B$1:$BX$550,MATCH(K$2,Kraftvärmeprod!$B$1:$VX$1,0),FALSE)/1,0)-IFERROR(VLOOKUP($B382,'Slutlig allokering kvv'!$B$2:$BX$550,MATCH(K$2,'Slutlig allokering kvv'!$B$1:$BX$1,0),FALSE)/1,0))</f>
        <v>0</v>
      </c>
      <c r="L382">
        <f>IF($D382="","",IFERROR(VLOOKUP($B382,Kraftvärmeprod!$B$1:$BX$550,MATCH(L$2,Kraftvärmeprod!$B$1:$VX$1,0),FALSE)/1,0)-IFERROR(VLOOKUP($B382,'Slutlig allokering kvv'!$B$2:$BX$550,MATCH(L$2,'Slutlig allokering kvv'!$B$1:$BX$1,0),FALSE)/1,0))</f>
        <v>17.571000000000002</v>
      </c>
      <c r="M382">
        <f>IF($D382="","",IFERROR(VLOOKUP($B382,Kraftvärmeprod!$B$1:$BX$550,MATCH(M$2,Kraftvärmeprod!$B$1:$VX$1,0),FALSE)/1,0)-IFERROR(VLOOKUP($B382,'Slutlig allokering kvv'!$B$2:$BX$550,MATCH(M$2,'Slutlig allokering kvv'!$B$1:$BX$1,0),FALSE)/1,0))</f>
        <v>8.7126999999999981</v>
      </c>
      <c r="N382">
        <f>IF($D382="","",IFERROR(VLOOKUP($B382,Kraftvärmeprod!$B$1:$BX$550,MATCH(N$2,Kraftvärmeprod!$B$1:$VX$1,0),FALSE)/1,0)-IFERROR(VLOOKUP($B382,'Slutlig allokering kvv'!$B$2:$BX$550,MATCH(N$2,'Slutlig allokering kvv'!$B$1:$BX$1,0),FALSE)/1,0))</f>
        <v>5.1924099999999989</v>
      </c>
      <c r="O382">
        <f>IF($D382="","",IFERROR(VLOOKUP($B382,Kraftvärmeprod!$B$1:$BX$550,MATCH(O$2,Kraftvärmeprod!$B$1:$VX$1,0),FALSE)/1,0)-IFERROR(VLOOKUP($B382,'Slutlig allokering kvv'!$B$2:$BX$550,MATCH(O$2,'Slutlig allokering kvv'!$B$1:$BX$1,0),FALSE)/1,0))</f>
        <v>0</v>
      </c>
      <c r="P382">
        <f>IF($D382="","",IFERROR(VLOOKUP($B382,Kraftvärmeprod!$B$1:$BX$550,MATCH(P$2,Kraftvärmeprod!$B$1:$VX$1,0),FALSE)/1,0)-IFERROR(VLOOKUP($B382,'Slutlig allokering kvv'!$B$2:$BX$550,MATCH(P$2,'Slutlig allokering kvv'!$B$1:$BX$1,0),FALSE)/1,0))</f>
        <v>0</v>
      </c>
      <c r="Q382">
        <f>IF($D382="","",IFERROR(VLOOKUP($B382,Kraftvärmeprod!$B$1:$BX$550,MATCH(Q$2,Kraftvärmeprod!$B$1:$VX$1,0),FALSE)/1,0)-IFERROR(VLOOKUP($B382,'Slutlig allokering kvv'!$B$2:$BX$550,MATCH(Q$2,'Slutlig allokering kvv'!$B$1:$BX$1,0),FALSE)/1,0))</f>
        <v>0</v>
      </c>
      <c r="R382">
        <f>IF($D382="","",IFERROR(VLOOKUP($B382,Kraftvärmeprod!$B$1:$BX$550,MATCH(R$2,Kraftvärmeprod!$B$1:$VX$1,0),FALSE)/1,0)-IFERROR(VLOOKUP($B382,'Slutlig allokering kvv'!$B$2:$BX$550,MATCH(R$2,'Slutlig allokering kvv'!$B$1:$BX$1,0),FALSE)/1,0))</f>
        <v>0</v>
      </c>
      <c r="S382">
        <f>IF($D382="","",IFERROR(VLOOKUP($B382,Kraftvärmeprod!$B$1:$BX$550,MATCH(S$2,Kraftvärmeprod!$B$1:$VX$1,0),FALSE)/1,0)-IFERROR(VLOOKUP($B382,'Slutlig allokering kvv'!$B$2:$BX$550,MATCH(S$2,'Slutlig allokering kvv'!$B$1:$BX$1,0),FALSE)/1,0))</f>
        <v>0</v>
      </c>
      <c r="T382">
        <f>IF($D382="","",IFERROR(VLOOKUP($B382,Kraftvärmeprod!$B$1:$BX$550,MATCH(T$2,Kraftvärmeprod!$B$1:$VX$1,0),FALSE)/1,0)-IFERROR(VLOOKUP($B382,'Slutlig allokering kvv'!$B$2:$BX$550,MATCH(T$2,'Slutlig allokering kvv'!$B$1:$BX$1,0),FALSE)/1,0))</f>
        <v>0</v>
      </c>
      <c r="U382">
        <f>IF($D382="","",IFERROR(VLOOKUP($B382,Kraftvärmeprod!$B$1:$BX$550,MATCH(U$2,Kraftvärmeprod!$B$1:$VX$1,0),FALSE)/1,0)-IFERROR(VLOOKUP($B382,'Slutlig allokering kvv'!$B$2:$BX$550,MATCH(U$2,'Slutlig allokering kvv'!$B$1:$BX$1,0),FALSE)/1,0))</f>
        <v>0</v>
      </c>
      <c r="V382">
        <f>IF($D382="","",IFERROR(VLOOKUP($B382,Kraftvärmeprod!$B$1:$BX$550,MATCH(V$2,Kraftvärmeprod!$B$1:$VX$1,0),FALSE)/1,0)-IFERROR(VLOOKUP($B382,'Slutlig allokering kvv'!$B$2:$BX$550,MATCH(V$2,'Slutlig allokering kvv'!$B$1:$BX$1,0),FALSE)/1,0))</f>
        <v>0</v>
      </c>
      <c r="W382">
        <f>IF($D382="","",IFERROR(VLOOKUP($B382,Kraftvärmeprod!$B$1:$BX$550,MATCH(W$2,Kraftvärmeprod!$B$1:$VX$1,0),FALSE)/1,0)-IFERROR(VLOOKUP($B382,'Slutlig allokering kvv'!$B$2:$BX$550,MATCH(W$2,'Slutlig allokering kvv'!$B$1:$BX$1,0),FALSE)/1,0))</f>
        <v>0</v>
      </c>
      <c r="X382">
        <f>IF($D382="","",IFERROR(VLOOKUP($B382,Kraftvärmeprod!$B$1:$BX$550,MATCH(X$2,Kraftvärmeprod!$B$1:$VX$1,0),FALSE)/1,0)-IFERROR(VLOOKUP($B382,'Slutlig allokering kvv'!$B$2:$BX$550,MATCH(X$2,'Slutlig allokering kvv'!$B$1:$BX$1,0),FALSE)/1,0))</f>
        <v>0</v>
      </c>
      <c r="Y382">
        <f>IF($D382="","",IFERROR(VLOOKUP($B382,Kraftvärmeprod!$B$1:$BX$550,MATCH(Y$2,Kraftvärmeprod!$B$1:$VX$1,0),FALSE)/1,0)-IFERROR(VLOOKUP($B382,'Slutlig allokering kvv'!$B$2:$BX$550,MATCH(Y$2,'Slutlig allokering kvv'!$B$1:$BX$1,0),FALSE)/1,0))</f>
        <v>0</v>
      </c>
      <c r="Z382">
        <f>IF($D382="","",IFERROR(VLOOKUP($B382,Kraftvärmeprod!$B$1:$BX$550,MATCH(Z$2,Kraftvärmeprod!$B$1:$VX$1,0),FALSE)/1,0)-IFERROR(VLOOKUP($B382,'Slutlig allokering kvv'!$B$2:$BX$550,MATCH(Z$2,'Slutlig allokering kvv'!$B$1:$BX$1,0),FALSE)/1,0))</f>
        <v>0</v>
      </c>
      <c r="AA382">
        <f>IF($D382="","",IFERROR(VLOOKUP($B382,Kraftvärmeprod!$B$1:$BX$550,MATCH(AA$2,Kraftvärmeprod!$B$1:$VX$1,0),FALSE)/1,0)-IFERROR(VLOOKUP($B382,'Slutlig allokering kvv'!$B$2:$BX$550,MATCH(AA$2,'Slutlig allokering kvv'!$B$1:$BX$1,0),FALSE)/1,0))</f>
        <v>0</v>
      </c>
      <c r="AB382">
        <f>IF($D382="","",IFERROR(VLOOKUP($B382,Kraftvärmeprod!$B$1:$BX$550,MATCH(AB$2,Kraftvärmeprod!$B$1:$VX$1,0),FALSE)/1,0)-IFERROR(VLOOKUP($B382,'Slutlig allokering kvv'!$B$2:$BX$550,MATCH(AB$2,'Slutlig allokering kvv'!$B$1:$BX$1,0),FALSE)/1,0))</f>
        <v>0</v>
      </c>
      <c r="AC382">
        <f>IF($D382="","",IFERROR(VLOOKUP($B382,Kraftvärmeprod!$B$1:$BX$550,MATCH(AC$2,Kraftvärmeprod!$B$1:$VX$1,0),FALSE)/1,0)-IFERROR(VLOOKUP($B382,'Slutlig allokering kvv'!$B$2:$BX$550,MATCH(AC$2,'Slutlig allokering kvv'!$B$1:$BX$1,0),FALSE)/1,0))</f>
        <v>0</v>
      </c>
      <c r="AD382">
        <f>IF($D382="","",IFERROR(VLOOKUP($B382,Kraftvärmeprod!$B$1:$BX$550,MATCH(AD$2,Kraftvärmeprod!$B$1:$VX$1,0),FALSE)/1,0)-IFERROR(VLOOKUP($B382,'Slutlig allokering kvv'!$B$2:$BX$550,MATCH(AD$2,'Slutlig allokering kvv'!$B$1:$BX$1,0),FALSE)/1,0))</f>
        <v>0</v>
      </c>
      <c r="AE382">
        <f>IF($D382="","",IFERROR(VLOOKUP($B382,Miljö!$B$1:$E$550,MATCH("Hjälpel kraftvärme (GWh)",Miljö!$B$1:$E$1,0),FALSE)/1,0)-IFERROR(VLOOKUP($B382,'Slutlig allokering kvv'!$B$2:$BX$549,MATCH(AE$2,'Slutlig allokering kvv'!$B$1:$BX$1,0),FALSE)/1,0))</f>
        <v>0</v>
      </c>
      <c r="AI382" s="274">
        <f t="shared" si="20"/>
        <v>31.476109999999998</v>
      </c>
      <c r="AK382">
        <f>IFERROR(VLOOKUP($B382,'Slutlig allokering kvv'!$B$2:$AX$549,MATCH("Summa slutlig allokerad tillförd energi (utan hjälpel och rökgaskondensering):",'Slutlig allokering kvv'!$B$1:$AX$1,0),FALSE)/1,"")</f>
        <v>55.906890000000011</v>
      </c>
      <c r="AM382" s="275">
        <f>IFERROR(1-VLOOKUP($B382,'Slutlig allokering kvv'!$B$2:$AX$549,MATCH("Andel av bränsle i kvv som allokerats till värme, exklusive rökgaskondensering och hjälpel",'Slutlig allokering kvv'!$B$1:$AX$1,0),FALSE),"")</f>
        <v>0.36020862181431168</v>
      </c>
      <c r="AO382" s="115">
        <f t="shared" si="21"/>
        <v>0.36020862181431162</v>
      </c>
      <c r="AP382" s="276">
        <f t="shared" si="22"/>
        <v>5.5511151231257827E-17</v>
      </c>
      <c r="AR382" s="115">
        <f t="shared" si="23"/>
        <v>0.41809486623347042</v>
      </c>
    </row>
    <row r="383" spans="1:44">
      <c r="A383" t="s">
        <v>589</v>
      </c>
      <c r="B383" t="s">
        <v>590</v>
      </c>
      <c r="C383" t="str">
        <f>IFERROR(VLOOKUP($B383,Kraftvärmeprod!$B$1:$AH$479,MATCH(C$2,Kraftvärmeprod!$B$1:$AG$1,0),FALSE)/1,"")</f>
        <v/>
      </c>
      <c r="D383" t="str">
        <f>IFERROR(VLOOKUP($B383,Kraftvärmeprod!$B$1:$AH$479,MATCH(D$2,Kraftvärmeprod!$B$1:$AG$1,0),FALSE)/1,"")</f>
        <v/>
      </c>
      <c r="F383" t="str">
        <f>IF($D383="","",IFERROR(VLOOKUP($B383,Kraftvärmeprod!$B$1:$BX$550,MATCH(F$2,Kraftvärmeprod!$B$1:$VX$1,0),FALSE)/1,0)-IFERROR(VLOOKUP($B383,'Slutlig allokering kvv'!$B$2:$BX$550,MATCH(F$2,'Slutlig allokering kvv'!$B$1:$BX$1,0),FALSE)/1,0))</f>
        <v/>
      </c>
      <c r="G383" t="str">
        <f>IF($D383="","",IFERROR(VLOOKUP($B383,Kraftvärmeprod!$B$1:$BX$550,MATCH(G$2,Kraftvärmeprod!$B$1:$VX$1,0),FALSE)/1,0)-IFERROR(VLOOKUP($B383,'Slutlig allokering kvv'!$B$2:$BX$550,MATCH(G$2,'Slutlig allokering kvv'!$B$1:$BX$1,0),FALSE)/1,0))</f>
        <v/>
      </c>
      <c r="H383" t="str">
        <f>IF($D383="","",IFERROR(VLOOKUP($B383,Kraftvärmeprod!$B$1:$BX$550,MATCH(H$2,Kraftvärmeprod!$B$1:$VX$1,0),FALSE)/1,0)-IFERROR(VLOOKUP($B383,'Slutlig allokering kvv'!$B$2:$BX$550,MATCH(H$2,'Slutlig allokering kvv'!$B$1:$BX$1,0),FALSE)/1,0))</f>
        <v/>
      </c>
      <c r="I383" t="str">
        <f>IF($D383="","",IFERROR(VLOOKUP($B383,Kraftvärmeprod!$B$1:$BX$550,MATCH(I$2,Kraftvärmeprod!$B$1:$VX$1,0),FALSE)/1,0)-IFERROR(VLOOKUP($B383,'Slutlig allokering kvv'!$B$2:$BX$550,MATCH(I$2,'Slutlig allokering kvv'!$B$1:$BX$1,0),FALSE)/1,0))</f>
        <v/>
      </c>
      <c r="J383" t="str">
        <f>IF($D383="","",IFERROR(VLOOKUP($B383,Kraftvärmeprod!$B$1:$BX$550,MATCH(J$2,Kraftvärmeprod!$B$1:$VX$1,0),FALSE)/1,0)-IFERROR(VLOOKUP($B383,'Slutlig allokering kvv'!$B$2:$BX$550,MATCH(J$2,'Slutlig allokering kvv'!$B$1:$BX$1,0),FALSE)/1,0))</f>
        <v/>
      </c>
      <c r="K383" t="str">
        <f>IF($D383="","",IFERROR(VLOOKUP($B383,Kraftvärmeprod!$B$1:$BX$550,MATCH(K$2,Kraftvärmeprod!$B$1:$VX$1,0),FALSE)/1,0)-IFERROR(VLOOKUP($B383,'Slutlig allokering kvv'!$B$2:$BX$550,MATCH(K$2,'Slutlig allokering kvv'!$B$1:$BX$1,0),FALSE)/1,0))</f>
        <v/>
      </c>
      <c r="L383" t="str">
        <f>IF($D383="","",IFERROR(VLOOKUP($B383,Kraftvärmeprod!$B$1:$BX$550,MATCH(L$2,Kraftvärmeprod!$B$1:$VX$1,0),FALSE)/1,0)-IFERROR(VLOOKUP($B383,'Slutlig allokering kvv'!$B$2:$BX$550,MATCH(L$2,'Slutlig allokering kvv'!$B$1:$BX$1,0),FALSE)/1,0))</f>
        <v/>
      </c>
      <c r="M383" t="str">
        <f>IF($D383="","",IFERROR(VLOOKUP($B383,Kraftvärmeprod!$B$1:$BX$550,MATCH(M$2,Kraftvärmeprod!$B$1:$VX$1,0),FALSE)/1,0)-IFERROR(VLOOKUP($B383,'Slutlig allokering kvv'!$B$2:$BX$550,MATCH(M$2,'Slutlig allokering kvv'!$B$1:$BX$1,0),FALSE)/1,0))</f>
        <v/>
      </c>
      <c r="N383" t="str">
        <f>IF($D383="","",IFERROR(VLOOKUP($B383,Kraftvärmeprod!$B$1:$BX$550,MATCH(N$2,Kraftvärmeprod!$B$1:$VX$1,0),FALSE)/1,0)-IFERROR(VLOOKUP($B383,'Slutlig allokering kvv'!$B$2:$BX$550,MATCH(N$2,'Slutlig allokering kvv'!$B$1:$BX$1,0),FALSE)/1,0))</f>
        <v/>
      </c>
      <c r="O383" t="str">
        <f>IF($D383="","",IFERROR(VLOOKUP($B383,Kraftvärmeprod!$B$1:$BX$550,MATCH(O$2,Kraftvärmeprod!$B$1:$VX$1,0),FALSE)/1,0)-IFERROR(VLOOKUP($B383,'Slutlig allokering kvv'!$B$2:$BX$550,MATCH(O$2,'Slutlig allokering kvv'!$B$1:$BX$1,0),FALSE)/1,0))</f>
        <v/>
      </c>
      <c r="P383" t="str">
        <f>IF($D383="","",IFERROR(VLOOKUP($B383,Kraftvärmeprod!$B$1:$BX$550,MATCH(P$2,Kraftvärmeprod!$B$1:$VX$1,0),FALSE)/1,0)-IFERROR(VLOOKUP($B383,'Slutlig allokering kvv'!$B$2:$BX$550,MATCH(P$2,'Slutlig allokering kvv'!$B$1:$BX$1,0),FALSE)/1,0))</f>
        <v/>
      </c>
      <c r="Q383" t="str">
        <f>IF($D383="","",IFERROR(VLOOKUP($B383,Kraftvärmeprod!$B$1:$BX$550,MATCH(Q$2,Kraftvärmeprod!$B$1:$VX$1,0),FALSE)/1,0)-IFERROR(VLOOKUP($B383,'Slutlig allokering kvv'!$B$2:$BX$550,MATCH(Q$2,'Slutlig allokering kvv'!$B$1:$BX$1,0),FALSE)/1,0))</f>
        <v/>
      </c>
      <c r="R383" t="str">
        <f>IF($D383="","",IFERROR(VLOOKUP($B383,Kraftvärmeprod!$B$1:$BX$550,MATCH(R$2,Kraftvärmeprod!$B$1:$VX$1,0),FALSE)/1,0)-IFERROR(VLOOKUP($B383,'Slutlig allokering kvv'!$B$2:$BX$550,MATCH(R$2,'Slutlig allokering kvv'!$B$1:$BX$1,0),FALSE)/1,0))</f>
        <v/>
      </c>
      <c r="S383" t="str">
        <f>IF($D383="","",IFERROR(VLOOKUP($B383,Kraftvärmeprod!$B$1:$BX$550,MATCH(S$2,Kraftvärmeprod!$B$1:$VX$1,0),FALSE)/1,0)-IFERROR(VLOOKUP($B383,'Slutlig allokering kvv'!$B$2:$BX$550,MATCH(S$2,'Slutlig allokering kvv'!$B$1:$BX$1,0),FALSE)/1,0))</f>
        <v/>
      </c>
      <c r="T383" t="str">
        <f>IF($D383="","",IFERROR(VLOOKUP($B383,Kraftvärmeprod!$B$1:$BX$550,MATCH(T$2,Kraftvärmeprod!$B$1:$VX$1,0),FALSE)/1,0)-IFERROR(VLOOKUP($B383,'Slutlig allokering kvv'!$B$2:$BX$550,MATCH(T$2,'Slutlig allokering kvv'!$B$1:$BX$1,0),FALSE)/1,0))</f>
        <v/>
      </c>
      <c r="U383" t="str">
        <f>IF($D383="","",IFERROR(VLOOKUP($B383,Kraftvärmeprod!$B$1:$BX$550,MATCH(U$2,Kraftvärmeprod!$B$1:$VX$1,0),FALSE)/1,0)-IFERROR(VLOOKUP($B383,'Slutlig allokering kvv'!$B$2:$BX$550,MATCH(U$2,'Slutlig allokering kvv'!$B$1:$BX$1,0),FALSE)/1,0))</f>
        <v/>
      </c>
      <c r="V383" t="str">
        <f>IF($D383="","",IFERROR(VLOOKUP($B383,Kraftvärmeprod!$B$1:$BX$550,MATCH(V$2,Kraftvärmeprod!$B$1:$VX$1,0),FALSE)/1,0)-IFERROR(VLOOKUP($B383,'Slutlig allokering kvv'!$B$2:$BX$550,MATCH(V$2,'Slutlig allokering kvv'!$B$1:$BX$1,0),FALSE)/1,0))</f>
        <v/>
      </c>
      <c r="W383" t="str">
        <f>IF($D383="","",IFERROR(VLOOKUP($B383,Kraftvärmeprod!$B$1:$BX$550,MATCH(W$2,Kraftvärmeprod!$B$1:$VX$1,0),FALSE)/1,0)-IFERROR(VLOOKUP($B383,'Slutlig allokering kvv'!$B$2:$BX$550,MATCH(W$2,'Slutlig allokering kvv'!$B$1:$BX$1,0),FALSE)/1,0))</f>
        <v/>
      </c>
      <c r="X383" t="str">
        <f>IF($D383="","",IFERROR(VLOOKUP($B383,Kraftvärmeprod!$B$1:$BX$550,MATCH(X$2,Kraftvärmeprod!$B$1:$VX$1,0),FALSE)/1,0)-IFERROR(VLOOKUP($B383,'Slutlig allokering kvv'!$B$2:$BX$550,MATCH(X$2,'Slutlig allokering kvv'!$B$1:$BX$1,0),FALSE)/1,0))</f>
        <v/>
      </c>
      <c r="Y383" t="str">
        <f>IF($D383="","",IFERROR(VLOOKUP($B383,Kraftvärmeprod!$B$1:$BX$550,MATCH(Y$2,Kraftvärmeprod!$B$1:$VX$1,0),FALSE)/1,0)-IFERROR(VLOOKUP($B383,'Slutlig allokering kvv'!$B$2:$BX$550,MATCH(Y$2,'Slutlig allokering kvv'!$B$1:$BX$1,0),FALSE)/1,0))</f>
        <v/>
      </c>
      <c r="Z383" t="str">
        <f>IF($D383="","",IFERROR(VLOOKUP($B383,Kraftvärmeprod!$B$1:$BX$550,MATCH(Z$2,Kraftvärmeprod!$B$1:$VX$1,0),FALSE)/1,0)-IFERROR(VLOOKUP($B383,'Slutlig allokering kvv'!$B$2:$BX$550,MATCH(Z$2,'Slutlig allokering kvv'!$B$1:$BX$1,0),FALSE)/1,0))</f>
        <v/>
      </c>
      <c r="AA383" t="str">
        <f>IF($D383="","",IFERROR(VLOOKUP($B383,Kraftvärmeprod!$B$1:$BX$550,MATCH(AA$2,Kraftvärmeprod!$B$1:$VX$1,0),FALSE)/1,0)-IFERROR(VLOOKUP($B383,'Slutlig allokering kvv'!$B$2:$BX$550,MATCH(AA$2,'Slutlig allokering kvv'!$B$1:$BX$1,0),FALSE)/1,0))</f>
        <v/>
      </c>
      <c r="AB383" t="str">
        <f>IF($D383="","",IFERROR(VLOOKUP($B383,Kraftvärmeprod!$B$1:$BX$550,MATCH(AB$2,Kraftvärmeprod!$B$1:$VX$1,0),FALSE)/1,0)-IFERROR(VLOOKUP($B383,'Slutlig allokering kvv'!$B$2:$BX$550,MATCH(AB$2,'Slutlig allokering kvv'!$B$1:$BX$1,0),FALSE)/1,0))</f>
        <v/>
      </c>
      <c r="AC383" t="str">
        <f>IF($D383="","",IFERROR(VLOOKUP($B383,Kraftvärmeprod!$B$1:$BX$550,MATCH(AC$2,Kraftvärmeprod!$B$1:$VX$1,0),FALSE)/1,0)-IFERROR(VLOOKUP($B383,'Slutlig allokering kvv'!$B$2:$BX$550,MATCH(AC$2,'Slutlig allokering kvv'!$B$1:$BX$1,0),FALSE)/1,0))</f>
        <v/>
      </c>
      <c r="AD383" t="str">
        <f>IF($D383="","",IFERROR(VLOOKUP($B383,Kraftvärmeprod!$B$1:$BX$550,MATCH(AD$2,Kraftvärmeprod!$B$1:$VX$1,0),FALSE)/1,0)-IFERROR(VLOOKUP($B383,'Slutlig allokering kvv'!$B$2:$BX$550,MATCH(AD$2,'Slutlig allokering kvv'!$B$1:$BX$1,0),FALSE)/1,0))</f>
        <v/>
      </c>
      <c r="AE383" t="str">
        <f>IF($D383="","",IFERROR(VLOOKUP($B383,Miljö!$B$1:$E$550,MATCH("Hjälpel kraftvärme (GWh)",Miljö!$B$1:$E$1,0),FALSE)/1,0)-IFERROR(VLOOKUP($B383,'Slutlig allokering kvv'!$B$2:$BX$549,MATCH(AE$2,'Slutlig allokering kvv'!$B$1:$BX$1,0),FALSE)/1,0))</f>
        <v/>
      </c>
      <c r="AI383" s="274">
        <f t="shared" si="20"/>
        <v>0</v>
      </c>
      <c r="AK383">
        <f>IFERROR(VLOOKUP($B383,'Slutlig allokering kvv'!$B$2:$AX$549,MATCH("Summa slutlig allokerad tillförd energi (utan hjälpel och rökgaskondensering):",'Slutlig allokering kvv'!$B$1:$AX$1,0),FALSE)/1,"")</f>
        <v>0</v>
      </c>
      <c r="AM383" s="275" t="str">
        <f>IFERROR(1-VLOOKUP($B383,'Slutlig allokering kvv'!$B$2:$AX$549,MATCH("Andel av bränsle i kvv som allokerats till värme, exklusive rökgaskondensering och hjälpel",'Slutlig allokering kvv'!$B$1:$AX$1,0),FALSE),"")</f>
        <v/>
      </c>
      <c r="AO383" s="115" t="str">
        <f t="shared" si="21"/>
        <v/>
      </c>
      <c r="AP383" s="276" t="str">
        <f t="shared" si="22"/>
        <v/>
      </c>
      <c r="AR383" s="115" t="str">
        <f t="shared" si="23"/>
        <v/>
      </c>
    </row>
    <row r="384" spans="1:44">
      <c r="A384" t="s">
        <v>589</v>
      </c>
      <c r="B384" t="s">
        <v>591</v>
      </c>
      <c r="C384" t="str">
        <f>IFERROR(VLOOKUP($B384,Kraftvärmeprod!$B$1:$AH$479,MATCH(C$2,Kraftvärmeprod!$B$1:$AG$1,0),FALSE)/1,"")</f>
        <v/>
      </c>
      <c r="D384" t="str">
        <f>IFERROR(VLOOKUP($B384,Kraftvärmeprod!$B$1:$AH$479,MATCH(D$2,Kraftvärmeprod!$B$1:$AG$1,0),FALSE)/1,"")</f>
        <v/>
      </c>
      <c r="F384" t="str">
        <f>IF($D384="","",IFERROR(VLOOKUP($B384,Kraftvärmeprod!$B$1:$BX$550,MATCH(F$2,Kraftvärmeprod!$B$1:$VX$1,0),FALSE)/1,0)-IFERROR(VLOOKUP($B384,'Slutlig allokering kvv'!$B$2:$BX$550,MATCH(F$2,'Slutlig allokering kvv'!$B$1:$BX$1,0),FALSE)/1,0))</f>
        <v/>
      </c>
      <c r="G384" t="str">
        <f>IF($D384="","",IFERROR(VLOOKUP($B384,Kraftvärmeprod!$B$1:$BX$550,MATCH(G$2,Kraftvärmeprod!$B$1:$VX$1,0),FALSE)/1,0)-IFERROR(VLOOKUP($B384,'Slutlig allokering kvv'!$B$2:$BX$550,MATCH(G$2,'Slutlig allokering kvv'!$B$1:$BX$1,0),FALSE)/1,0))</f>
        <v/>
      </c>
      <c r="H384" t="str">
        <f>IF($D384="","",IFERROR(VLOOKUP($B384,Kraftvärmeprod!$B$1:$BX$550,MATCH(H$2,Kraftvärmeprod!$B$1:$VX$1,0),FALSE)/1,0)-IFERROR(VLOOKUP($B384,'Slutlig allokering kvv'!$B$2:$BX$550,MATCH(H$2,'Slutlig allokering kvv'!$B$1:$BX$1,0),FALSE)/1,0))</f>
        <v/>
      </c>
      <c r="I384" t="str">
        <f>IF($D384="","",IFERROR(VLOOKUP($B384,Kraftvärmeprod!$B$1:$BX$550,MATCH(I$2,Kraftvärmeprod!$B$1:$VX$1,0),FALSE)/1,0)-IFERROR(VLOOKUP($B384,'Slutlig allokering kvv'!$B$2:$BX$550,MATCH(I$2,'Slutlig allokering kvv'!$B$1:$BX$1,0),FALSE)/1,0))</f>
        <v/>
      </c>
      <c r="J384" t="str">
        <f>IF($D384="","",IFERROR(VLOOKUP($B384,Kraftvärmeprod!$B$1:$BX$550,MATCH(J$2,Kraftvärmeprod!$B$1:$VX$1,0),FALSE)/1,0)-IFERROR(VLOOKUP($B384,'Slutlig allokering kvv'!$B$2:$BX$550,MATCH(J$2,'Slutlig allokering kvv'!$B$1:$BX$1,0),FALSE)/1,0))</f>
        <v/>
      </c>
      <c r="K384" t="str">
        <f>IF($D384="","",IFERROR(VLOOKUP($B384,Kraftvärmeprod!$B$1:$BX$550,MATCH(K$2,Kraftvärmeprod!$B$1:$VX$1,0),FALSE)/1,0)-IFERROR(VLOOKUP($B384,'Slutlig allokering kvv'!$B$2:$BX$550,MATCH(K$2,'Slutlig allokering kvv'!$B$1:$BX$1,0),FALSE)/1,0))</f>
        <v/>
      </c>
      <c r="L384" t="str">
        <f>IF($D384="","",IFERROR(VLOOKUP($B384,Kraftvärmeprod!$B$1:$BX$550,MATCH(L$2,Kraftvärmeprod!$B$1:$VX$1,0),FALSE)/1,0)-IFERROR(VLOOKUP($B384,'Slutlig allokering kvv'!$B$2:$BX$550,MATCH(L$2,'Slutlig allokering kvv'!$B$1:$BX$1,0),FALSE)/1,0))</f>
        <v/>
      </c>
      <c r="M384" t="str">
        <f>IF($D384="","",IFERROR(VLOOKUP($B384,Kraftvärmeprod!$B$1:$BX$550,MATCH(M$2,Kraftvärmeprod!$B$1:$VX$1,0),FALSE)/1,0)-IFERROR(VLOOKUP($B384,'Slutlig allokering kvv'!$B$2:$BX$550,MATCH(M$2,'Slutlig allokering kvv'!$B$1:$BX$1,0),FALSE)/1,0))</f>
        <v/>
      </c>
      <c r="N384" t="str">
        <f>IF($D384="","",IFERROR(VLOOKUP($B384,Kraftvärmeprod!$B$1:$BX$550,MATCH(N$2,Kraftvärmeprod!$B$1:$VX$1,0),FALSE)/1,0)-IFERROR(VLOOKUP($B384,'Slutlig allokering kvv'!$B$2:$BX$550,MATCH(N$2,'Slutlig allokering kvv'!$B$1:$BX$1,0),FALSE)/1,0))</f>
        <v/>
      </c>
      <c r="O384" t="str">
        <f>IF($D384="","",IFERROR(VLOOKUP($B384,Kraftvärmeprod!$B$1:$BX$550,MATCH(O$2,Kraftvärmeprod!$B$1:$VX$1,0),FALSE)/1,0)-IFERROR(VLOOKUP($B384,'Slutlig allokering kvv'!$B$2:$BX$550,MATCH(O$2,'Slutlig allokering kvv'!$B$1:$BX$1,0),FALSE)/1,0))</f>
        <v/>
      </c>
      <c r="P384" t="str">
        <f>IF($D384="","",IFERROR(VLOOKUP($B384,Kraftvärmeprod!$B$1:$BX$550,MATCH(P$2,Kraftvärmeprod!$B$1:$VX$1,0),FALSE)/1,0)-IFERROR(VLOOKUP($B384,'Slutlig allokering kvv'!$B$2:$BX$550,MATCH(P$2,'Slutlig allokering kvv'!$B$1:$BX$1,0),FALSE)/1,0))</f>
        <v/>
      </c>
      <c r="Q384" t="str">
        <f>IF($D384="","",IFERROR(VLOOKUP($B384,Kraftvärmeprod!$B$1:$BX$550,MATCH(Q$2,Kraftvärmeprod!$B$1:$VX$1,0),FALSE)/1,0)-IFERROR(VLOOKUP($B384,'Slutlig allokering kvv'!$B$2:$BX$550,MATCH(Q$2,'Slutlig allokering kvv'!$B$1:$BX$1,0),FALSE)/1,0))</f>
        <v/>
      </c>
      <c r="R384" t="str">
        <f>IF($D384="","",IFERROR(VLOOKUP($B384,Kraftvärmeprod!$B$1:$BX$550,MATCH(R$2,Kraftvärmeprod!$B$1:$VX$1,0),FALSE)/1,0)-IFERROR(VLOOKUP($B384,'Slutlig allokering kvv'!$B$2:$BX$550,MATCH(R$2,'Slutlig allokering kvv'!$B$1:$BX$1,0),FALSE)/1,0))</f>
        <v/>
      </c>
      <c r="S384" t="str">
        <f>IF($D384="","",IFERROR(VLOOKUP($B384,Kraftvärmeprod!$B$1:$BX$550,MATCH(S$2,Kraftvärmeprod!$B$1:$VX$1,0),FALSE)/1,0)-IFERROR(VLOOKUP($B384,'Slutlig allokering kvv'!$B$2:$BX$550,MATCH(S$2,'Slutlig allokering kvv'!$B$1:$BX$1,0),FALSE)/1,0))</f>
        <v/>
      </c>
      <c r="T384" t="str">
        <f>IF($D384="","",IFERROR(VLOOKUP($B384,Kraftvärmeprod!$B$1:$BX$550,MATCH(T$2,Kraftvärmeprod!$B$1:$VX$1,0),FALSE)/1,0)-IFERROR(VLOOKUP($B384,'Slutlig allokering kvv'!$B$2:$BX$550,MATCH(T$2,'Slutlig allokering kvv'!$B$1:$BX$1,0),FALSE)/1,0))</f>
        <v/>
      </c>
      <c r="U384" t="str">
        <f>IF($D384="","",IFERROR(VLOOKUP($B384,Kraftvärmeprod!$B$1:$BX$550,MATCH(U$2,Kraftvärmeprod!$B$1:$VX$1,0),FALSE)/1,0)-IFERROR(VLOOKUP($B384,'Slutlig allokering kvv'!$B$2:$BX$550,MATCH(U$2,'Slutlig allokering kvv'!$B$1:$BX$1,0),FALSE)/1,0))</f>
        <v/>
      </c>
      <c r="V384" t="str">
        <f>IF($D384="","",IFERROR(VLOOKUP($B384,Kraftvärmeprod!$B$1:$BX$550,MATCH(V$2,Kraftvärmeprod!$B$1:$VX$1,0),FALSE)/1,0)-IFERROR(VLOOKUP($B384,'Slutlig allokering kvv'!$B$2:$BX$550,MATCH(V$2,'Slutlig allokering kvv'!$B$1:$BX$1,0),FALSE)/1,0))</f>
        <v/>
      </c>
      <c r="W384" t="str">
        <f>IF($D384="","",IFERROR(VLOOKUP($B384,Kraftvärmeprod!$B$1:$BX$550,MATCH(W$2,Kraftvärmeprod!$B$1:$VX$1,0),FALSE)/1,0)-IFERROR(VLOOKUP($B384,'Slutlig allokering kvv'!$B$2:$BX$550,MATCH(W$2,'Slutlig allokering kvv'!$B$1:$BX$1,0),FALSE)/1,0))</f>
        <v/>
      </c>
      <c r="X384" t="str">
        <f>IF($D384="","",IFERROR(VLOOKUP($B384,Kraftvärmeprod!$B$1:$BX$550,MATCH(X$2,Kraftvärmeprod!$B$1:$VX$1,0),FALSE)/1,0)-IFERROR(VLOOKUP($B384,'Slutlig allokering kvv'!$B$2:$BX$550,MATCH(X$2,'Slutlig allokering kvv'!$B$1:$BX$1,0),FALSE)/1,0))</f>
        <v/>
      </c>
      <c r="Y384" t="str">
        <f>IF($D384="","",IFERROR(VLOOKUP($B384,Kraftvärmeprod!$B$1:$BX$550,MATCH(Y$2,Kraftvärmeprod!$B$1:$VX$1,0),FALSE)/1,0)-IFERROR(VLOOKUP($B384,'Slutlig allokering kvv'!$B$2:$BX$550,MATCH(Y$2,'Slutlig allokering kvv'!$B$1:$BX$1,0),FALSE)/1,0))</f>
        <v/>
      </c>
      <c r="Z384" t="str">
        <f>IF($D384="","",IFERROR(VLOOKUP($B384,Kraftvärmeprod!$B$1:$BX$550,MATCH(Z$2,Kraftvärmeprod!$B$1:$VX$1,0),FALSE)/1,0)-IFERROR(VLOOKUP($B384,'Slutlig allokering kvv'!$B$2:$BX$550,MATCH(Z$2,'Slutlig allokering kvv'!$B$1:$BX$1,0),FALSE)/1,0))</f>
        <v/>
      </c>
      <c r="AA384" t="str">
        <f>IF($D384="","",IFERROR(VLOOKUP($B384,Kraftvärmeprod!$B$1:$BX$550,MATCH(AA$2,Kraftvärmeprod!$B$1:$VX$1,0),FALSE)/1,0)-IFERROR(VLOOKUP($B384,'Slutlig allokering kvv'!$B$2:$BX$550,MATCH(AA$2,'Slutlig allokering kvv'!$B$1:$BX$1,0),FALSE)/1,0))</f>
        <v/>
      </c>
      <c r="AB384" t="str">
        <f>IF($D384="","",IFERROR(VLOOKUP($B384,Kraftvärmeprod!$B$1:$BX$550,MATCH(AB$2,Kraftvärmeprod!$B$1:$VX$1,0),FALSE)/1,0)-IFERROR(VLOOKUP($B384,'Slutlig allokering kvv'!$B$2:$BX$550,MATCH(AB$2,'Slutlig allokering kvv'!$B$1:$BX$1,0),FALSE)/1,0))</f>
        <v/>
      </c>
      <c r="AC384" t="str">
        <f>IF($D384="","",IFERROR(VLOOKUP($B384,Kraftvärmeprod!$B$1:$BX$550,MATCH(AC$2,Kraftvärmeprod!$B$1:$VX$1,0),FALSE)/1,0)-IFERROR(VLOOKUP($B384,'Slutlig allokering kvv'!$B$2:$BX$550,MATCH(AC$2,'Slutlig allokering kvv'!$B$1:$BX$1,0),FALSE)/1,0))</f>
        <v/>
      </c>
      <c r="AD384" t="str">
        <f>IF($D384="","",IFERROR(VLOOKUP($B384,Kraftvärmeprod!$B$1:$BX$550,MATCH(AD$2,Kraftvärmeprod!$B$1:$VX$1,0),FALSE)/1,0)-IFERROR(VLOOKUP($B384,'Slutlig allokering kvv'!$B$2:$BX$550,MATCH(AD$2,'Slutlig allokering kvv'!$B$1:$BX$1,0),FALSE)/1,0))</f>
        <v/>
      </c>
      <c r="AE384" t="str">
        <f>IF($D384="","",IFERROR(VLOOKUP($B384,Miljö!$B$1:$E$550,MATCH("Hjälpel kraftvärme (GWh)",Miljö!$B$1:$E$1,0),FALSE)/1,0)-IFERROR(VLOOKUP($B384,'Slutlig allokering kvv'!$B$2:$BX$549,MATCH(AE$2,'Slutlig allokering kvv'!$B$1:$BX$1,0),FALSE)/1,0))</f>
        <v/>
      </c>
      <c r="AI384" s="274">
        <f t="shared" si="20"/>
        <v>0</v>
      </c>
      <c r="AK384">
        <f>IFERROR(VLOOKUP($B384,'Slutlig allokering kvv'!$B$2:$AX$549,MATCH("Summa slutlig allokerad tillförd energi (utan hjälpel och rökgaskondensering):",'Slutlig allokering kvv'!$B$1:$AX$1,0),FALSE)/1,"")</f>
        <v>0</v>
      </c>
      <c r="AM384" s="275" t="str">
        <f>IFERROR(1-VLOOKUP($B384,'Slutlig allokering kvv'!$B$2:$AX$549,MATCH("Andel av bränsle i kvv som allokerats till värme, exklusive rökgaskondensering och hjälpel",'Slutlig allokering kvv'!$B$1:$AX$1,0),FALSE),"")</f>
        <v/>
      </c>
      <c r="AO384" s="115" t="str">
        <f t="shared" si="21"/>
        <v/>
      </c>
      <c r="AP384" s="276" t="str">
        <f t="shared" si="22"/>
        <v/>
      </c>
      <c r="AR384" s="115" t="str">
        <f t="shared" si="23"/>
        <v/>
      </c>
    </row>
    <row r="385" spans="1:44">
      <c r="A385" t="s">
        <v>589</v>
      </c>
      <c r="B385" t="s">
        <v>592</v>
      </c>
      <c r="C385" t="str">
        <f>IFERROR(VLOOKUP($B385,Kraftvärmeprod!$B$1:$AH$479,MATCH(C$2,Kraftvärmeprod!$B$1:$AG$1,0),FALSE)/1,"")</f>
        <v/>
      </c>
      <c r="D385" t="str">
        <f>IFERROR(VLOOKUP($B385,Kraftvärmeprod!$B$1:$AH$479,MATCH(D$2,Kraftvärmeprod!$B$1:$AG$1,0),FALSE)/1,"")</f>
        <v/>
      </c>
      <c r="F385" t="str">
        <f>IF($D385="","",IFERROR(VLOOKUP($B385,Kraftvärmeprod!$B$1:$BX$550,MATCH(F$2,Kraftvärmeprod!$B$1:$VX$1,0),FALSE)/1,0)-IFERROR(VLOOKUP($B385,'Slutlig allokering kvv'!$B$2:$BX$550,MATCH(F$2,'Slutlig allokering kvv'!$B$1:$BX$1,0),FALSE)/1,0))</f>
        <v/>
      </c>
      <c r="G385" t="str">
        <f>IF($D385="","",IFERROR(VLOOKUP($B385,Kraftvärmeprod!$B$1:$BX$550,MATCH(G$2,Kraftvärmeprod!$B$1:$VX$1,0),FALSE)/1,0)-IFERROR(VLOOKUP($B385,'Slutlig allokering kvv'!$B$2:$BX$550,MATCH(G$2,'Slutlig allokering kvv'!$B$1:$BX$1,0),FALSE)/1,0))</f>
        <v/>
      </c>
      <c r="H385" t="str">
        <f>IF($D385="","",IFERROR(VLOOKUP($B385,Kraftvärmeprod!$B$1:$BX$550,MATCH(H$2,Kraftvärmeprod!$B$1:$VX$1,0),FALSE)/1,0)-IFERROR(VLOOKUP($B385,'Slutlig allokering kvv'!$B$2:$BX$550,MATCH(H$2,'Slutlig allokering kvv'!$B$1:$BX$1,0),FALSE)/1,0))</f>
        <v/>
      </c>
      <c r="I385" t="str">
        <f>IF($D385="","",IFERROR(VLOOKUP($B385,Kraftvärmeprod!$B$1:$BX$550,MATCH(I$2,Kraftvärmeprod!$B$1:$VX$1,0),FALSE)/1,0)-IFERROR(VLOOKUP($B385,'Slutlig allokering kvv'!$B$2:$BX$550,MATCH(I$2,'Slutlig allokering kvv'!$B$1:$BX$1,0),FALSE)/1,0))</f>
        <v/>
      </c>
      <c r="J385" t="str">
        <f>IF($D385="","",IFERROR(VLOOKUP($B385,Kraftvärmeprod!$B$1:$BX$550,MATCH(J$2,Kraftvärmeprod!$B$1:$VX$1,0),FALSE)/1,0)-IFERROR(VLOOKUP($B385,'Slutlig allokering kvv'!$B$2:$BX$550,MATCH(J$2,'Slutlig allokering kvv'!$B$1:$BX$1,0),FALSE)/1,0))</f>
        <v/>
      </c>
      <c r="K385" t="str">
        <f>IF($D385="","",IFERROR(VLOOKUP($B385,Kraftvärmeprod!$B$1:$BX$550,MATCH(K$2,Kraftvärmeprod!$B$1:$VX$1,0),FALSE)/1,0)-IFERROR(VLOOKUP($B385,'Slutlig allokering kvv'!$B$2:$BX$550,MATCH(K$2,'Slutlig allokering kvv'!$B$1:$BX$1,0),FALSE)/1,0))</f>
        <v/>
      </c>
      <c r="L385" t="str">
        <f>IF($D385="","",IFERROR(VLOOKUP($B385,Kraftvärmeprod!$B$1:$BX$550,MATCH(L$2,Kraftvärmeprod!$B$1:$VX$1,0),FALSE)/1,0)-IFERROR(VLOOKUP($B385,'Slutlig allokering kvv'!$B$2:$BX$550,MATCH(L$2,'Slutlig allokering kvv'!$B$1:$BX$1,0),FALSE)/1,0))</f>
        <v/>
      </c>
      <c r="M385" t="str">
        <f>IF($D385="","",IFERROR(VLOOKUP($B385,Kraftvärmeprod!$B$1:$BX$550,MATCH(M$2,Kraftvärmeprod!$B$1:$VX$1,0),FALSE)/1,0)-IFERROR(VLOOKUP($B385,'Slutlig allokering kvv'!$B$2:$BX$550,MATCH(M$2,'Slutlig allokering kvv'!$B$1:$BX$1,0),FALSE)/1,0))</f>
        <v/>
      </c>
      <c r="N385" t="str">
        <f>IF($D385="","",IFERROR(VLOOKUP($B385,Kraftvärmeprod!$B$1:$BX$550,MATCH(N$2,Kraftvärmeprod!$B$1:$VX$1,0),FALSE)/1,0)-IFERROR(VLOOKUP($B385,'Slutlig allokering kvv'!$B$2:$BX$550,MATCH(N$2,'Slutlig allokering kvv'!$B$1:$BX$1,0),FALSE)/1,0))</f>
        <v/>
      </c>
      <c r="O385" t="str">
        <f>IF($D385="","",IFERROR(VLOOKUP($B385,Kraftvärmeprod!$B$1:$BX$550,MATCH(O$2,Kraftvärmeprod!$B$1:$VX$1,0),FALSE)/1,0)-IFERROR(VLOOKUP($B385,'Slutlig allokering kvv'!$B$2:$BX$550,MATCH(O$2,'Slutlig allokering kvv'!$B$1:$BX$1,0),FALSE)/1,0))</f>
        <v/>
      </c>
      <c r="P385" t="str">
        <f>IF($D385="","",IFERROR(VLOOKUP($B385,Kraftvärmeprod!$B$1:$BX$550,MATCH(P$2,Kraftvärmeprod!$B$1:$VX$1,0),FALSE)/1,0)-IFERROR(VLOOKUP($B385,'Slutlig allokering kvv'!$B$2:$BX$550,MATCH(P$2,'Slutlig allokering kvv'!$B$1:$BX$1,0),FALSE)/1,0))</f>
        <v/>
      </c>
      <c r="Q385" t="str">
        <f>IF($D385="","",IFERROR(VLOOKUP($B385,Kraftvärmeprod!$B$1:$BX$550,MATCH(Q$2,Kraftvärmeprod!$B$1:$VX$1,0),FALSE)/1,0)-IFERROR(VLOOKUP($B385,'Slutlig allokering kvv'!$B$2:$BX$550,MATCH(Q$2,'Slutlig allokering kvv'!$B$1:$BX$1,0),FALSE)/1,0))</f>
        <v/>
      </c>
      <c r="R385" t="str">
        <f>IF($D385="","",IFERROR(VLOOKUP($B385,Kraftvärmeprod!$B$1:$BX$550,MATCH(R$2,Kraftvärmeprod!$B$1:$VX$1,0),FALSE)/1,0)-IFERROR(VLOOKUP($B385,'Slutlig allokering kvv'!$B$2:$BX$550,MATCH(R$2,'Slutlig allokering kvv'!$B$1:$BX$1,0),FALSE)/1,0))</f>
        <v/>
      </c>
      <c r="S385" t="str">
        <f>IF($D385="","",IFERROR(VLOOKUP($B385,Kraftvärmeprod!$B$1:$BX$550,MATCH(S$2,Kraftvärmeprod!$B$1:$VX$1,0),FALSE)/1,0)-IFERROR(VLOOKUP($B385,'Slutlig allokering kvv'!$B$2:$BX$550,MATCH(S$2,'Slutlig allokering kvv'!$B$1:$BX$1,0),FALSE)/1,0))</f>
        <v/>
      </c>
      <c r="T385" t="str">
        <f>IF($D385="","",IFERROR(VLOOKUP($B385,Kraftvärmeprod!$B$1:$BX$550,MATCH(T$2,Kraftvärmeprod!$B$1:$VX$1,0),FALSE)/1,0)-IFERROR(VLOOKUP($B385,'Slutlig allokering kvv'!$B$2:$BX$550,MATCH(T$2,'Slutlig allokering kvv'!$B$1:$BX$1,0),FALSE)/1,0))</f>
        <v/>
      </c>
      <c r="U385" t="str">
        <f>IF($D385="","",IFERROR(VLOOKUP($B385,Kraftvärmeprod!$B$1:$BX$550,MATCH(U$2,Kraftvärmeprod!$B$1:$VX$1,0),FALSE)/1,0)-IFERROR(VLOOKUP($B385,'Slutlig allokering kvv'!$B$2:$BX$550,MATCH(U$2,'Slutlig allokering kvv'!$B$1:$BX$1,0),FALSE)/1,0))</f>
        <v/>
      </c>
      <c r="V385" t="str">
        <f>IF($D385="","",IFERROR(VLOOKUP($B385,Kraftvärmeprod!$B$1:$BX$550,MATCH(V$2,Kraftvärmeprod!$B$1:$VX$1,0),FALSE)/1,0)-IFERROR(VLOOKUP($B385,'Slutlig allokering kvv'!$B$2:$BX$550,MATCH(V$2,'Slutlig allokering kvv'!$B$1:$BX$1,0),FALSE)/1,0))</f>
        <v/>
      </c>
      <c r="W385" t="str">
        <f>IF($D385="","",IFERROR(VLOOKUP($B385,Kraftvärmeprod!$B$1:$BX$550,MATCH(W$2,Kraftvärmeprod!$B$1:$VX$1,0),FALSE)/1,0)-IFERROR(VLOOKUP($B385,'Slutlig allokering kvv'!$B$2:$BX$550,MATCH(W$2,'Slutlig allokering kvv'!$B$1:$BX$1,0),FALSE)/1,0))</f>
        <v/>
      </c>
      <c r="X385" t="str">
        <f>IF($D385="","",IFERROR(VLOOKUP($B385,Kraftvärmeprod!$B$1:$BX$550,MATCH(X$2,Kraftvärmeprod!$B$1:$VX$1,0),FALSE)/1,0)-IFERROR(VLOOKUP($B385,'Slutlig allokering kvv'!$B$2:$BX$550,MATCH(X$2,'Slutlig allokering kvv'!$B$1:$BX$1,0),FALSE)/1,0))</f>
        <v/>
      </c>
      <c r="Y385" t="str">
        <f>IF($D385="","",IFERROR(VLOOKUP($B385,Kraftvärmeprod!$B$1:$BX$550,MATCH(Y$2,Kraftvärmeprod!$B$1:$VX$1,0),FALSE)/1,0)-IFERROR(VLOOKUP($B385,'Slutlig allokering kvv'!$B$2:$BX$550,MATCH(Y$2,'Slutlig allokering kvv'!$B$1:$BX$1,0),FALSE)/1,0))</f>
        <v/>
      </c>
      <c r="Z385" t="str">
        <f>IF($D385="","",IFERROR(VLOOKUP($B385,Kraftvärmeprod!$B$1:$BX$550,MATCH(Z$2,Kraftvärmeprod!$B$1:$VX$1,0),FALSE)/1,0)-IFERROR(VLOOKUP($B385,'Slutlig allokering kvv'!$B$2:$BX$550,MATCH(Z$2,'Slutlig allokering kvv'!$B$1:$BX$1,0),FALSE)/1,0))</f>
        <v/>
      </c>
      <c r="AA385" t="str">
        <f>IF($D385="","",IFERROR(VLOOKUP($B385,Kraftvärmeprod!$B$1:$BX$550,MATCH(AA$2,Kraftvärmeprod!$B$1:$VX$1,0),FALSE)/1,0)-IFERROR(VLOOKUP($B385,'Slutlig allokering kvv'!$B$2:$BX$550,MATCH(AA$2,'Slutlig allokering kvv'!$B$1:$BX$1,0),FALSE)/1,0))</f>
        <v/>
      </c>
      <c r="AB385" t="str">
        <f>IF($D385="","",IFERROR(VLOOKUP($B385,Kraftvärmeprod!$B$1:$BX$550,MATCH(AB$2,Kraftvärmeprod!$B$1:$VX$1,0),FALSE)/1,0)-IFERROR(VLOOKUP($B385,'Slutlig allokering kvv'!$B$2:$BX$550,MATCH(AB$2,'Slutlig allokering kvv'!$B$1:$BX$1,0),FALSE)/1,0))</f>
        <v/>
      </c>
      <c r="AC385" t="str">
        <f>IF($D385="","",IFERROR(VLOOKUP($B385,Kraftvärmeprod!$B$1:$BX$550,MATCH(AC$2,Kraftvärmeprod!$B$1:$VX$1,0),FALSE)/1,0)-IFERROR(VLOOKUP($B385,'Slutlig allokering kvv'!$B$2:$BX$550,MATCH(AC$2,'Slutlig allokering kvv'!$B$1:$BX$1,0),FALSE)/1,0))</f>
        <v/>
      </c>
      <c r="AD385" t="str">
        <f>IF($D385="","",IFERROR(VLOOKUP($B385,Kraftvärmeprod!$B$1:$BX$550,MATCH(AD$2,Kraftvärmeprod!$B$1:$VX$1,0),FALSE)/1,0)-IFERROR(VLOOKUP($B385,'Slutlig allokering kvv'!$B$2:$BX$550,MATCH(AD$2,'Slutlig allokering kvv'!$B$1:$BX$1,0),FALSE)/1,0))</f>
        <v/>
      </c>
      <c r="AE385" t="str">
        <f>IF($D385="","",IFERROR(VLOOKUP($B385,Miljö!$B$1:$E$550,MATCH("Hjälpel kraftvärme (GWh)",Miljö!$B$1:$E$1,0),FALSE)/1,0)-IFERROR(VLOOKUP($B385,'Slutlig allokering kvv'!$B$2:$BX$549,MATCH(AE$2,'Slutlig allokering kvv'!$B$1:$BX$1,0),FALSE)/1,0))</f>
        <v/>
      </c>
      <c r="AI385" s="274">
        <f t="shared" si="20"/>
        <v>0</v>
      </c>
      <c r="AK385">
        <f>IFERROR(VLOOKUP($B385,'Slutlig allokering kvv'!$B$2:$AX$549,MATCH("Summa slutlig allokerad tillförd energi (utan hjälpel och rökgaskondensering):",'Slutlig allokering kvv'!$B$1:$AX$1,0),FALSE)/1,"")</f>
        <v>0</v>
      </c>
      <c r="AM385" s="275" t="str">
        <f>IFERROR(1-VLOOKUP($B385,'Slutlig allokering kvv'!$B$2:$AX$549,MATCH("Andel av bränsle i kvv som allokerats till värme, exklusive rökgaskondensering och hjälpel",'Slutlig allokering kvv'!$B$1:$AX$1,0),FALSE),"")</f>
        <v/>
      </c>
      <c r="AO385" s="115" t="str">
        <f t="shared" si="21"/>
        <v/>
      </c>
      <c r="AP385" s="276" t="str">
        <f t="shared" si="22"/>
        <v/>
      </c>
      <c r="AR385" s="115" t="str">
        <f t="shared" si="23"/>
        <v/>
      </c>
    </row>
    <row r="386" spans="1:44">
      <c r="A386" t="s">
        <v>589</v>
      </c>
      <c r="B386" t="s">
        <v>593</v>
      </c>
      <c r="C386" t="str">
        <f>IFERROR(VLOOKUP($B386,Kraftvärmeprod!$B$1:$AH$479,MATCH(C$2,Kraftvärmeprod!$B$1:$AG$1,0),FALSE)/1,"")</f>
        <v/>
      </c>
      <c r="D386" t="str">
        <f>IFERROR(VLOOKUP($B386,Kraftvärmeprod!$B$1:$AH$479,MATCH(D$2,Kraftvärmeprod!$B$1:$AG$1,0),FALSE)/1,"")</f>
        <v/>
      </c>
      <c r="F386" t="str">
        <f>IF($D386="","",IFERROR(VLOOKUP($B386,Kraftvärmeprod!$B$1:$BX$550,MATCH(F$2,Kraftvärmeprod!$B$1:$VX$1,0),FALSE)/1,0)-IFERROR(VLOOKUP($B386,'Slutlig allokering kvv'!$B$2:$BX$550,MATCH(F$2,'Slutlig allokering kvv'!$B$1:$BX$1,0),FALSE)/1,0))</f>
        <v/>
      </c>
      <c r="G386" t="str">
        <f>IF($D386="","",IFERROR(VLOOKUP($B386,Kraftvärmeprod!$B$1:$BX$550,MATCH(G$2,Kraftvärmeprod!$B$1:$VX$1,0),FALSE)/1,0)-IFERROR(VLOOKUP($B386,'Slutlig allokering kvv'!$B$2:$BX$550,MATCH(G$2,'Slutlig allokering kvv'!$B$1:$BX$1,0),FALSE)/1,0))</f>
        <v/>
      </c>
      <c r="H386" t="str">
        <f>IF($D386="","",IFERROR(VLOOKUP($B386,Kraftvärmeprod!$B$1:$BX$550,MATCH(H$2,Kraftvärmeprod!$B$1:$VX$1,0),FALSE)/1,0)-IFERROR(VLOOKUP($B386,'Slutlig allokering kvv'!$B$2:$BX$550,MATCH(H$2,'Slutlig allokering kvv'!$B$1:$BX$1,0),FALSE)/1,0))</f>
        <v/>
      </c>
      <c r="I386" t="str">
        <f>IF($D386="","",IFERROR(VLOOKUP($B386,Kraftvärmeprod!$B$1:$BX$550,MATCH(I$2,Kraftvärmeprod!$B$1:$VX$1,0),FALSE)/1,0)-IFERROR(VLOOKUP($B386,'Slutlig allokering kvv'!$B$2:$BX$550,MATCH(I$2,'Slutlig allokering kvv'!$B$1:$BX$1,0),FALSE)/1,0))</f>
        <v/>
      </c>
      <c r="J386" t="str">
        <f>IF($D386="","",IFERROR(VLOOKUP($B386,Kraftvärmeprod!$B$1:$BX$550,MATCH(J$2,Kraftvärmeprod!$B$1:$VX$1,0),FALSE)/1,0)-IFERROR(VLOOKUP($B386,'Slutlig allokering kvv'!$B$2:$BX$550,MATCH(J$2,'Slutlig allokering kvv'!$B$1:$BX$1,0),FALSE)/1,0))</f>
        <v/>
      </c>
      <c r="K386" t="str">
        <f>IF($D386="","",IFERROR(VLOOKUP($B386,Kraftvärmeprod!$B$1:$BX$550,MATCH(K$2,Kraftvärmeprod!$B$1:$VX$1,0),FALSE)/1,0)-IFERROR(VLOOKUP($B386,'Slutlig allokering kvv'!$B$2:$BX$550,MATCH(K$2,'Slutlig allokering kvv'!$B$1:$BX$1,0),FALSE)/1,0))</f>
        <v/>
      </c>
      <c r="L386" t="str">
        <f>IF($D386="","",IFERROR(VLOOKUP($B386,Kraftvärmeprod!$B$1:$BX$550,MATCH(L$2,Kraftvärmeprod!$B$1:$VX$1,0),FALSE)/1,0)-IFERROR(VLOOKUP($B386,'Slutlig allokering kvv'!$B$2:$BX$550,MATCH(L$2,'Slutlig allokering kvv'!$B$1:$BX$1,0),FALSE)/1,0))</f>
        <v/>
      </c>
      <c r="M386" t="str">
        <f>IF($D386="","",IFERROR(VLOOKUP($B386,Kraftvärmeprod!$B$1:$BX$550,MATCH(M$2,Kraftvärmeprod!$B$1:$VX$1,0),FALSE)/1,0)-IFERROR(VLOOKUP($B386,'Slutlig allokering kvv'!$B$2:$BX$550,MATCH(M$2,'Slutlig allokering kvv'!$B$1:$BX$1,0),FALSE)/1,0))</f>
        <v/>
      </c>
      <c r="N386" t="str">
        <f>IF($D386="","",IFERROR(VLOOKUP($B386,Kraftvärmeprod!$B$1:$BX$550,MATCH(N$2,Kraftvärmeprod!$B$1:$VX$1,0),FALSE)/1,0)-IFERROR(VLOOKUP($B386,'Slutlig allokering kvv'!$B$2:$BX$550,MATCH(N$2,'Slutlig allokering kvv'!$B$1:$BX$1,0),FALSE)/1,0))</f>
        <v/>
      </c>
      <c r="O386" t="str">
        <f>IF($D386="","",IFERROR(VLOOKUP($B386,Kraftvärmeprod!$B$1:$BX$550,MATCH(O$2,Kraftvärmeprod!$B$1:$VX$1,0),FALSE)/1,0)-IFERROR(VLOOKUP($B386,'Slutlig allokering kvv'!$B$2:$BX$550,MATCH(O$2,'Slutlig allokering kvv'!$B$1:$BX$1,0),FALSE)/1,0))</f>
        <v/>
      </c>
      <c r="P386" t="str">
        <f>IF($D386="","",IFERROR(VLOOKUP($B386,Kraftvärmeprod!$B$1:$BX$550,MATCH(P$2,Kraftvärmeprod!$B$1:$VX$1,0),FALSE)/1,0)-IFERROR(VLOOKUP($B386,'Slutlig allokering kvv'!$B$2:$BX$550,MATCH(P$2,'Slutlig allokering kvv'!$B$1:$BX$1,0),FALSE)/1,0))</f>
        <v/>
      </c>
      <c r="Q386" t="str">
        <f>IF($D386="","",IFERROR(VLOOKUP($B386,Kraftvärmeprod!$B$1:$BX$550,MATCH(Q$2,Kraftvärmeprod!$B$1:$VX$1,0),FALSE)/1,0)-IFERROR(VLOOKUP($B386,'Slutlig allokering kvv'!$B$2:$BX$550,MATCH(Q$2,'Slutlig allokering kvv'!$B$1:$BX$1,0),FALSE)/1,0))</f>
        <v/>
      </c>
      <c r="R386" t="str">
        <f>IF($D386="","",IFERROR(VLOOKUP($B386,Kraftvärmeprod!$B$1:$BX$550,MATCH(R$2,Kraftvärmeprod!$B$1:$VX$1,0),FALSE)/1,0)-IFERROR(VLOOKUP($B386,'Slutlig allokering kvv'!$B$2:$BX$550,MATCH(R$2,'Slutlig allokering kvv'!$B$1:$BX$1,0),FALSE)/1,0))</f>
        <v/>
      </c>
      <c r="S386" t="str">
        <f>IF($D386="","",IFERROR(VLOOKUP($B386,Kraftvärmeprod!$B$1:$BX$550,MATCH(S$2,Kraftvärmeprod!$B$1:$VX$1,0),FALSE)/1,0)-IFERROR(VLOOKUP($B386,'Slutlig allokering kvv'!$B$2:$BX$550,MATCH(S$2,'Slutlig allokering kvv'!$B$1:$BX$1,0),FALSE)/1,0))</f>
        <v/>
      </c>
      <c r="T386" t="str">
        <f>IF($D386="","",IFERROR(VLOOKUP($B386,Kraftvärmeprod!$B$1:$BX$550,MATCH(T$2,Kraftvärmeprod!$B$1:$VX$1,0),FALSE)/1,0)-IFERROR(VLOOKUP($B386,'Slutlig allokering kvv'!$B$2:$BX$550,MATCH(T$2,'Slutlig allokering kvv'!$B$1:$BX$1,0),FALSE)/1,0))</f>
        <v/>
      </c>
      <c r="U386" t="str">
        <f>IF($D386="","",IFERROR(VLOOKUP($B386,Kraftvärmeprod!$B$1:$BX$550,MATCH(U$2,Kraftvärmeprod!$B$1:$VX$1,0),FALSE)/1,0)-IFERROR(VLOOKUP($B386,'Slutlig allokering kvv'!$B$2:$BX$550,MATCH(U$2,'Slutlig allokering kvv'!$B$1:$BX$1,0),FALSE)/1,0))</f>
        <v/>
      </c>
      <c r="V386" t="str">
        <f>IF($D386="","",IFERROR(VLOOKUP($B386,Kraftvärmeprod!$B$1:$BX$550,MATCH(V$2,Kraftvärmeprod!$B$1:$VX$1,0),FALSE)/1,0)-IFERROR(VLOOKUP($B386,'Slutlig allokering kvv'!$B$2:$BX$550,MATCH(V$2,'Slutlig allokering kvv'!$B$1:$BX$1,0),FALSE)/1,0))</f>
        <v/>
      </c>
      <c r="W386" t="str">
        <f>IF($D386="","",IFERROR(VLOOKUP($B386,Kraftvärmeprod!$B$1:$BX$550,MATCH(W$2,Kraftvärmeprod!$B$1:$VX$1,0),FALSE)/1,0)-IFERROR(VLOOKUP($B386,'Slutlig allokering kvv'!$B$2:$BX$550,MATCH(W$2,'Slutlig allokering kvv'!$B$1:$BX$1,0),FALSE)/1,0))</f>
        <v/>
      </c>
      <c r="X386" t="str">
        <f>IF($D386="","",IFERROR(VLOOKUP($B386,Kraftvärmeprod!$B$1:$BX$550,MATCH(X$2,Kraftvärmeprod!$B$1:$VX$1,0),FALSE)/1,0)-IFERROR(VLOOKUP($B386,'Slutlig allokering kvv'!$B$2:$BX$550,MATCH(X$2,'Slutlig allokering kvv'!$B$1:$BX$1,0),FALSE)/1,0))</f>
        <v/>
      </c>
      <c r="Y386" t="str">
        <f>IF($D386="","",IFERROR(VLOOKUP($B386,Kraftvärmeprod!$B$1:$BX$550,MATCH(Y$2,Kraftvärmeprod!$B$1:$VX$1,0),FALSE)/1,0)-IFERROR(VLOOKUP($B386,'Slutlig allokering kvv'!$B$2:$BX$550,MATCH(Y$2,'Slutlig allokering kvv'!$B$1:$BX$1,0),FALSE)/1,0))</f>
        <v/>
      </c>
      <c r="Z386" t="str">
        <f>IF($D386="","",IFERROR(VLOOKUP($B386,Kraftvärmeprod!$B$1:$BX$550,MATCH(Z$2,Kraftvärmeprod!$B$1:$VX$1,0),FALSE)/1,0)-IFERROR(VLOOKUP($B386,'Slutlig allokering kvv'!$B$2:$BX$550,MATCH(Z$2,'Slutlig allokering kvv'!$B$1:$BX$1,0),FALSE)/1,0))</f>
        <v/>
      </c>
      <c r="AA386" t="str">
        <f>IF($D386="","",IFERROR(VLOOKUP($B386,Kraftvärmeprod!$B$1:$BX$550,MATCH(AA$2,Kraftvärmeprod!$B$1:$VX$1,0),FALSE)/1,0)-IFERROR(VLOOKUP($B386,'Slutlig allokering kvv'!$B$2:$BX$550,MATCH(AA$2,'Slutlig allokering kvv'!$B$1:$BX$1,0),FALSE)/1,0))</f>
        <v/>
      </c>
      <c r="AB386" t="str">
        <f>IF($D386="","",IFERROR(VLOOKUP($B386,Kraftvärmeprod!$B$1:$BX$550,MATCH(AB$2,Kraftvärmeprod!$B$1:$VX$1,0),FALSE)/1,0)-IFERROR(VLOOKUP($B386,'Slutlig allokering kvv'!$B$2:$BX$550,MATCH(AB$2,'Slutlig allokering kvv'!$B$1:$BX$1,0),FALSE)/1,0))</f>
        <v/>
      </c>
      <c r="AC386" t="str">
        <f>IF($D386="","",IFERROR(VLOOKUP($B386,Kraftvärmeprod!$B$1:$BX$550,MATCH(AC$2,Kraftvärmeprod!$B$1:$VX$1,0),FALSE)/1,0)-IFERROR(VLOOKUP($B386,'Slutlig allokering kvv'!$B$2:$BX$550,MATCH(AC$2,'Slutlig allokering kvv'!$B$1:$BX$1,0),FALSE)/1,0))</f>
        <v/>
      </c>
      <c r="AD386" t="str">
        <f>IF($D386="","",IFERROR(VLOOKUP($B386,Kraftvärmeprod!$B$1:$BX$550,MATCH(AD$2,Kraftvärmeprod!$B$1:$VX$1,0),FALSE)/1,0)-IFERROR(VLOOKUP($B386,'Slutlig allokering kvv'!$B$2:$BX$550,MATCH(AD$2,'Slutlig allokering kvv'!$B$1:$BX$1,0),FALSE)/1,0))</f>
        <v/>
      </c>
      <c r="AE386" t="str">
        <f>IF($D386="","",IFERROR(VLOOKUP($B386,Miljö!$B$1:$E$550,MATCH("Hjälpel kraftvärme (GWh)",Miljö!$B$1:$E$1,0),FALSE)/1,0)-IFERROR(VLOOKUP($B386,'Slutlig allokering kvv'!$B$2:$BX$549,MATCH(AE$2,'Slutlig allokering kvv'!$B$1:$BX$1,0),FALSE)/1,0))</f>
        <v/>
      </c>
      <c r="AI386" s="274">
        <f t="shared" si="20"/>
        <v>0</v>
      </c>
      <c r="AK386">
        <f>IFERROR(VLOOKUP($B386,'Slutlig allokering kvv'!$B$2:$AX$549,MATCH("Summa slutlig allokerad tillförd energi (utan hjälpel och rökgaskondensering):",'Slutlig allokering kvv'!$B$1:$AX$1,0),FALSE)/1,"")</f>
        <v>0</v>
      </c>
      <c r="AM386" s="275" t="str">
        <f>IFERROR(1-VLOOKUP($B386,'Slutlig allokering kvv'!$B$2:$AX$549,MATCH("Andel av bränsle i kvv som allokerats till värme, exklusive rökgaskondensering och hjälpel",'Slutlig allokering kvv'!$B$1:$AX$1,0),FALSE),"")</f>
        <v/>
      </c>
      <c r="AO386" s="115" t="str">
        <f t="shared" si="21"/>
        <v/>
      </c>
      <c r="AP386" s="276" t="str">
        <f t="shared" si="22"/>
        <v/>
      </c>
      <c r="AR386" s="115" t="str">
        <f t="shared" si="23"/>
        <v/>
      </c>
    </row>
    <row r="387" spans="1:44">
      <c r="A387" t="s">
        <v>594</v>
      </c>
      <c r="B387" t="s">
        <v>595</v>
      </c>
      <c r="C387" t="str">
        <f>IFERROR(VLOOKUP($B387,Kraftvärmeprod!$B$1:$AH$479,MATCH(C$2,Kraftvärmeprod!$B$1:$AG$1,0),FALSE)/1,"")</f>
        <v/>
      </c>
      <c r="D387" t="str">
        <f>IFERROR(VLOOKUP($B387,Kraftvärmeprod!$B$1:$AH$479,MATCH(D$2,Kraftvärmeprod!$B$1:$AG$1,0),FALSE)/1,"")</f>
        <v/>
      </c>
      <c r="F387" t="str">
        <f>IF($D387="","",IFERROR(VLOOKUP($B387,Kraftvärmeprod!$B$1:$BX$550,MATCH(F$2,Kraftvärmeprod!$B$1:$VX$1,0),FALSE)/1,0)-IFERROR(VLOOKUP($B387,'Slutlig allokering kvv'!$B$2:$BX$550,MATCH(F$2,'Slutlig allokering kvv'!$B$1:$BX$1,0),FALSE)/1,0))</f>
        <v/>
      </c>
      <c r="G387" t="str">
        <f>IF($D387="","",IFERROR(VLOOKUP($B387,Kraftvärmeprod!$B$1:$BX$550,MATCH(G$2,Kraftvärmeprod!$B$1:$VX$1,0),FALSE)/1,0)-IFERROR(VLOOKUP($B387,'Slutlig allokering kvv'!$B$2:$BX$550,MATCH(G$2,'Slutlig allokering kvv'!$B$1:$BX$1,0),FALSE)/1,0))</f>
        <v/>
      </c>
      <c r="H387" t="str">
        <f>IF($D387="","",IFERROR(VLOOKUP($B387,Kraftvärmeprod!$B$1:$BX$550,MATCH(H$2,Kraftvärmeprod!$B$1:$VX$1,0),FALSE)/1,0)-IFERROR(VLOOKUP($B387,'Slutlig allokering kvv'!$B$2:$BX$550,MATCH(H$2,'Slutlig allokering kvv'!$B$1:$BX$1,0),FALSE)/1,0))</f>
        <v/>
      </c>
      <c r="I387" t="str">
        <f>IF($D387="","",IFERROR(VLOOKUP($B387,Kraftvärmeprod!$B$1:$BX$550,MATCH(I$2,Kraftvärmeprod!$B$1:$VX$1,0),FALSE)/1,0)-IFERROR(VLOOKUP($B387,'Slutlig allokering kvv'!$B$2:$BX$550,MATCH(I$2,'Slutlig allokering kvv'!$B$1:$BX$1,0),FALSE)/1,0))</f>
        <v/>
      </c>
      <c r="J387" t="str">
        <f>IF($D387="","",IFERROR(VLOOKUP($B387,Kraftvärmeprod!$B$1:$BX$550,MATCH(J$2,Kraftvärmeprod!$B$1:$VX$1,0),FALSE)/1,0)-IFERROR(VLOOKUP($B387,'Slutlig allokering kvv'!$B$2:$BX$550,MATCH(J$2,'Slutlig allokering kvv'!$B$1:$BX$1,0),FALSE)/1,0))</f>
        <v/>
      </c>
      <c r="K387" t="str">
        <f>IF($D387="","",IFERROR(VLOOKUP($B387,Kraftvärmeprod!$B$1:$BX$550,MATCH(K$2,Kraftvärmeprod!$B$1:$VX$1,0),FALSE)/1,0)-IFERROR(VLOOKUP($B387,'Slutlig allokering kvv'!$B$2:$BX$550,MATCH(K$2,'Slutlig allokering kvv'!$B$1:$BX$1,0),FALSE)/1,0))</f>
        <v/>
      </c>
      <c r="L387" t="str">
        <f>IF($D387="","",IFERROR(VLOOKUP($B387,Kraftvärmeprod!$B$1:$BX$550,MATCH(L$2,Kraftvärmeprod!$B$1:$VX$1,0),FALSE)/1,0)-IFERROR(VLOOKUP($B387,'Slutlig allokering kvv'!$B$2:$BX$550,MATCH(L$2,'Slutlig allokering kvv'!$B$1:$BX$1,0),FALSE)/1,0))</f>
        <v/>
      </c>
      <c r="M387" t="str">
        <f>IF($D387="","",IFERROR(VLOOKUP($B387,Kraftvärmeprod!$B$1:$BX$550,MATCH(M$2,Kraftvärmeprod!$B$1:$VX$1,0),FALSE)/1,0)-IFERROR(VLOOKUP($B387,'Slutlig allokering kvv'!$B$2:$BX$550,MATCH(M$2,'Slutlig allokering kvv'!$B$1:$BX$1,0),FALSE)/1,0))</f>
        <v/>
      </c>
      <c r="N387" t="str">
        <f>IF($D387="","",IFERROR(VLOOKUP($B387,Kraftvärmeprod!$B$1:$BX$550,MATCH(N$2,Kraftvärmeprod!$B$1:$VX$1,0),FALSE)/1,0)-IFERROR(VLOOKUP($B387,'Slutlig allokering kvv'!$B$2:$BX$550,MATCH(N$2,'Slutlig allokering kvv'!$B$1:$BX$1,0),FALSE)/1,0))</f>
        <v/>
      </c>
      <c r="O387" t="str">
        <f>IF($D387="","",IFERROR(VLOOKUP($B387,Kraftvärmeprod!$B$1:$BX$550,MATCH(O$2,Kraftvärmeprod!$B$1:$VX$1,0),FALSE)/1,0)-IFERROR(VLOOKUP($B387,'Slutlig allokering kvv'!$B$2:$BX$550,MATCH(O$2,'Slutlig allokering kvv'!$B$1:$BX$1,0),FALSE)/1,0))</f>
        <v/>
      </c>
      <c r="P387" t="str">
        <f>IF($D387="","",IFERROR(VLOOKUP($B387,Kraftvärmeprod!$B$1:$BX$550,MATCH(P$2,Kraftvärmeprod!$B$1:$VX$1,0),FALSE)/1,0)-IFERROR(VLOOKUP($B387,'Slutlig allokering kvv'!$B$2:$BX$550,MATCH(P$2,'Slutlig allokering kvv'!$B$1:$BX$1,0),FALSE)/1,0))</f>
        <v/>
      </c>
      <c r="Q387" t="str">
        <f>IF($D387="","",IFERROR(VLOOKUP($B387,Kraftvärmeprod!$B$1:$BX$550,MATCH(Q$2,Kraftvärmeprod!$B$1:$VX$1,0),FALSE)/1,0)-IFERROR(VLOOKUP($B387,'Slutlig allokering kvv'!$B$2:$BX$550,MATCH(Q$2,'Slutlig allokering kvv'!$B$1:$BX$1,0),FALSE)/1,0))</f>
        <v/>
      </c>
      <c r="R387" t="str">
        <f>IF($D387="","",IFERROR(VLOOKUP($B387,Kraftvärmeprod!$B$1:$BX$550,MATCH(R$2,Kraftvärmeprod!$B$1:$VX$1,0),FALSE)/1,0)-IFERROR(VLOOKUP($B387,'Slutlig allokering kvv'!$B$2:$BX$550,MATCH(R$2,'Slutlig allokering kvv'!$B$1:$BX$1,0),FALSE)/1,0))</f>
        <v/>
      </c>
      <c r="S387" t="str">
        <f>IF($D387="","",IFERROR(VLOOKUP($B387,Kraftvärmeprod!$B$1:$BX$550,MATCH(S$2,Kraftvärmeprod!$B$1:$VX$1,0),FALSE)/1,0)-IFERROR(VLOOKUP($B387,'Slutlig allokering kvv'!$B$2:$BX$550,MATCH(S$2,'Slutlig allokering kvv'!$B$1:$BX$1,0),FALSE)/1,0))</f>
        <v/>
      </c>
      <c r="T387" t="str">
        <f>IF($D387="","",IFERROR(VLOOKUP($B387,Kraftvärmeprod!$B$1:$BX$550,MATCH(T$2,Kraftvärmeprod!$B$1:$VX$1,0),FALSE)/1,0)-IFERROR(VLOOKUP($B387,'Slutlig allokering kvv'!$B$2:$BX$550,MATCH(T$2,'Slutlig allokering kvv'!$B$1:$BX$1,0),FALSE)/1,0))</f>
        <v/>
      </c>
      <c r="U387" t="str">
        <f>IF($D387="","",IFERROR(VLOOKUP($B387,Kraftvärmeprod!$B$1:$BX$550,MATCH(U$2,Kraftvärmeprod!$B$1:$VX$1,0),FALSE)/1,0)-IFERROR(VLOOKUP($B387,'Slutlig allokering kvv'!$B$2:$BX$550,MATCH(U$2,'Slutlig allokering kvv'!$B$1:$BX$1,0),FALSE)/1,0))</f>
        <v/>
      </c>
      <c r="V387" t="str">
        <f>IF($D387="","",IFERROR(VLOOKUP($B387,Kraftvärmeprod!$B$1:$BX$550,MATCH(V$2,Kraftvärmeprod!$B$1:$VX$1,0),FALSE)/1,0)-IFERROR(VLOOKUP($B387,'Slutlig allokering kvv'!$B$2:$BX$550,MATCH(V$2,'Slutlig allokering kvv'!$B$1:$BX$1,0),FALSE)/1,0))</f>
        <v/>
      </c>
      <c r="W387" t="str">
        <f>IF($D387="","",IFERROR(VLOOKUP($B387,Kraftvärmeprod!$B$1:$BX$550,MATCH(W$2,Kraftvärmeprod!$B$1:$VX$1,0),FALSE)/1,0)-IFERROR(VLOOKUP($B387,'Slutlig allokering kvv'!$B$2:$BX$550,MATCH(W$2,'Slutlig allokering kvv'!$B$1:$BX$1,0),FALSE)/1,0))</f>
        <v/>
      </c>
      <c r="X387" t="str">
        <f>IF($D387="","",IFERROR(VLOOKUP($B387,Kraftvärmeprod!$B$1:$BX$550,MATCH(X$2,Kraftvärmeprod!$B$1:$VX$1,0),FALSE)/1,0)-IFERROR(VLOOKUP($B387,'Slutlig allokering kvv'!$B$2:$BX$550,MATCH(X$2,'Slutlig allokering kvv'!$B$1:$BX$1,0),FALSE)/1,0))</f>
        <v/>
      </c>
      <c r="Y387" t="str">
        <f>IF($D387="","",IFERROR(VLOOKUP($B387,Kraftvärmeprod!$B$1:$BX$550,MATCH(Y$2,Kraftvärmeprod!$B$1:$VX$1,0),FALSE)/1,0)-IFERROR(VLOOKUP($B387,'Slutlig allokering kvv'!$B$2:$BX$550,MATCH(Y$2,'Slutlig allokering kvv'!$B$1:$BX$1,0),FALSE)/1,0))</f>
        <v/>
      </c>
      <c r="Z387" t="str">
        <f>IF($D387="","",IFERROR(VLOOKUP($B387,Kraftvärmeprod!$B$1:$BX$550,MATCH(Z$2,Kraftvärmeprod!$B$1:$VX$1,0),FALSE)/1,0)-IFERROR(VLOOKUP($B387,'Slutlig allokering kvv'!$B$2:$BX$550,MATCH(Z$2,'Slutlig allokering kvv'!$B$1:$BX$1,0),FALSE)/1,0))</f>
        <v/>
      </c>
      <c r="AA387" t="str">
        <f>IF($D387="","",IFERROR(VLOOKUP($B387,Kraftvärmeprod!$B$1:$BX$550,MATCH(AA$2,Kraftvärmeprod!$B$1:$VX$1,0),FALSE)/1,0)-IFERROR(VLOOKUP($B387,'Slutlig allokering kvv'!$B$2:$BX$550,MATCH(AA$2,'Slutlig allokering kvv'!$B$1:$BX$1,0),FALSE)/1,0))</f>
        <v/>
      </c>
      <c r="AB387" t="str">
        <f>IF($D387="","",IFERROR(VLOOKUP($B387,Kraftvärmeprod!$B$1:$BX$550,MATCH(AB$2,Kraftvärmeprod!$B$1:$VX$1,0),FALSE)/1,0)-IFERROR(VLOOKUP($B387,'Slutlig allokering kvv'!$B$2:$BX$550,MATCH(AB$2,'Slutlig allokering kvv'!$B$1:$BX$1,0),FALSE)/1,0))</f>
        <v/>
      </c>
      <c r="AC387" t="str">
        <f>IF($D387="","",IFERROR(VLOOKUP($B387,Kraftvärmeprod!$B$1:$BX$550,MATCH(AC$2,Kraftvärmeprod!$B$1:$VX$1,0),FALSE)/1,0)-IFERROR(VLOOKUP($B387,'Slutlig allokering kvv'!$B$2:$BX$550,MATCH(AC$2,'Slutlig allokering kvv'!$B$1:$BX$1,0),FALSE)/1,0))</f>
        <v/>
      </c>
      <c r="AD387" t="str">
        <f>IF($D387="","",IFERROR(VLOOKUP($B387,Kraftvärmeprod!$B$1:$BX$550,MATCH(AD$2,Kraftvärmeprod!$B$1:$VX$1,0),FALSE)/1,0)-IFERROR(VLOOKUP($B387,'Slutlig allokering kvv'!$B$2:$BX$550,MATCH(AD$2,'Slutlig allokering kvv'!$B$1:$BX$1,0),FALSE)/1,0))</f>
        <v/>
      </c>
      <c r="AE387" t="str">
        <f>IF($D387="","",IFERROR(VLOOKUP($B387,Miljö!$B$1:$E$550,MATCH("Hjälpel kraftvärme (GWh)",Miljö!$B$1:$E$1,0),FALSE)/1,0)-IFERROR(VLOOKUP($B387,'Slutlig allokering kvv'!$B$2:$BX$549,MATCH(AE$2,'Slutlig allokering kvv'!$B$1:$BX$1,0),FALSE)/1,0))</f>
        <v/>
      </c>
      <c r="AI387" s="274">
        <f t="shared" si="20"/>
        <v>0</v>
      </c>
      <c r="AK387">
        <f>IFERROR(VLOOKUP($B387,'Slutlig allokering kvv'!$B$2:$AX$549,MATCH("Summa slutlig allokerad tillförd energi (utan hjälpel och rökgaskondensering):",'Slutlig allokering kvv'!$B$1:$AX$1,0),FALSE)/1,"")</f>
        <v>0</v>
      </c>
      <c r="AM387" s="275" t="str">
        <f>IFERROR(1-VLOOKUP($B387,'Slutlig allokering kvv'!$B$2:$AX$549,MATCH("Andel av bränsle i kvv som allokerats till värme, exklusive rökgaskondensering och hjälpel",'Slutlig allokering kvv'!$B$1:$AX$1,0),FALSE),"")</f>
        <v/>
      </c>
      <c r="AO387" s="115" t="str">
        <f t="shared" si="21"/>
        <v/>
      </c>
      <c r="AP387" s="276" t="str">
        <f t="shared" si="22"/>
        <v/>
      </c>
      <c r="AR387" s="115" t="str">
        <f t="shared" si="23"/>
        <v/>
      </c>
    </row>
    <row r="388" spans="1:44">
      <c r="A388" t="s">
        <v>594</v>
      </c>
      <c r="B388" t="s">
        <v>596</v>
      </c>
      <c r="C388" t="str">
        <f>IFERROR(VLOOKUP($B388,Kraftvärmeprod!$B$1:$AH$479,MATCH(C$2,Kraftvärmeprod!$B$1:$AG$1,0),FALSE)/1,"")</f>
        <v/>
      </c>
      <c r="D388" t="str">
        <f>IFERROR(VLOOKUP($B388,Kraftvärmeprod!$B$1:$AH$479,MATCH(D$2,Kraftvärmeprod!$B$1:$AG$1,0),FALSE)/1,"")</f>
        <v/>
      </c>
      <c r="F388" t="str">
        <f>IF($D388="","",IFERROR(VLOOKUP($B388,Kraftvärmeprod!$B$1:$BX$550,MATCH(F$2,Kraftvärmeprod!$B$1:$VX$1,0),FALSE)/1,0)-IFERROR(VLOOKUP($B388,'Slutlig allokering kvv'!$B$2:$BX$550,MATCH(F$2,'Slutlig allokering kvv'!$B$1:$BX$1,0),FALSE)/1,0))</f>
        <v/>
      </c>
      <c r="G388" t="str">
        <f>IF($D388="","",IFERROR(VLOOKUP($B388,Kraftvärmeprod!$B$1:$BX$550,MATCH(G$2,Kraftvärmeprod!$B$1:$VX$1,0),FALSE)/1,0)-IFERROR(VLOOKUP($B388,'Slutlig allokering kvv'!$B$2:$BX$550,MATCH(G$2,'Slutlig allokering kvv'!$B$1:$BX$1,0),FALSE)/1,0))</f>
        <v/>
      </c>
      <c r="H388" t="str">
        <f>IF($D388="","",IFERROR(VLOOKUP($B388,Kraftvärmeprod!$B$1:$BX$550,MATCH(H$2,Kraftvärmeprod!$B$1:$VX$1,0),FALSE)/1,0)-IFERROR(VLOOKUP($B388,'Slutlig allokering kvv'!$B$2:$BX$550,MATCH(H$2,'Slutlig allokering kvv'!$B$1:$BX$1,0),FALSE)/1,0))</f>
        <v/>
      </c>
      <c r="I388" t="str">
        <f>IF($D388="","",IFERROR(VLOOKUP($B388,Kraftvärmeprod!$B$1:$BX$550,MATCH(I$2,Kraftvärmeprod!$B$1:$VX$1,0),FALSE)/1,0)-IFERROR(VLOOKUP($B388,'Slutlig allokering kvv'!$B$2:$BX$550,MATCH(I$2,'Slutlig allokering kvv'!$B$1:$BX$1,0),FALSE)/1,0))</f>
        <v/>
      </c>
      <c r="J388" t="str">
        <f>IF($D388="","",IFERROR(VLOOKUP($B388,Kraftvärmeprod!$B$1:$BX$550,MATCH(J$2,Kraftvärmeprod!$B$1:$VX$1,0),FALSE)/1,0)-IFERROR(VLOOKUP($B388,'Slutlig allokering kvv'!$B$2:$BX$550,MATCH(J$2,'Slutlig allokering kvv'!$B$1:$BX$1,0),FALSE)/1,0))</f>
        <v/>
      </c>
      <c r="K388" t="str">
        <f>IF($D388="","",IFERROR(VLOOKUP($B388,Kraftvärmeprod!$B$1:$BX$550,MATCH(K$2,Kraftvärmeprod!$B$1:$VX$1,0),FALSE)/1,0)-IFERROR(VLOOKUP($B388,'Slutlig allokering kvv'!$B$2:$BX$550,MATCH(K$2,'Slutlig allokering kvv'!$B$1:$BX$1,0),FALSE)/1,0))</f>
        <v/>
      </c>
      <c r="L388" t="str">
        <f>IF($D388="","",IFERROR(VLOOKUP($B388,Kraftvärmeprod!$B$1:$BX$550,MATCH(L$2,Kraftvärmeprod!$B$1:$VX$1,0),FALSE)/1,0)-IFERROR(VLOOKUP($B388,'Slutlig allokering kvv'!$B$2:$BX$550,MATCH(L$2,'Slutlig allokering kvv'!$B$1:$BX$1,0),FALSE)/1,0))</f>
        <v/>
      </c>
      <c r="M388" t="str">
        <f>IF($D388="","",IFERROR(VLOOKUP($B388,Kraftvärmeprod!$B$1:$BX$550,MATCH(M$2,Kraftvärmeprod!$B$1:$VX$1,0),FALSE)/1,0)-IFERROR(VLOOKUP($B388,'Slutlig allokering kvv'!$B$2:$BX$550,MATCH(M$2,'Slutlig allokering kvv'!$B$1:$BX$1,0),FALSE)/1,0))</f>
        <v/>
      </c>
      <c r="N388" t="str">
        <f>IF($D388="","",IFERROR(VLOOKUP($B388,Kraftvärmeprod!$B$1:$BX$550,MATCH(N$2,Kraftvärmeprod!$B$1:$VX$1,0),FALSE)/1,0)-IFERROR(VLOOKUP($B388,'Slutlig allokering kvv'!$B$2:$BX$550,MATCH(N$2,'Slutlig allokering kvv'!$B$1:$BX$1,0),FALSE)/1,0))</f>
        <v/>
      </c>
      <c r="O388" t="str">
        <f>IF($D388="","",IFERROR(VLOOKUP($B388,Kraftvärmeprod!$B$1:$BX$550,MATCH(O$2,Kraftvärmeprod!$B$1:$VX$1,0),FALSE)/1,0)-IFERROR(VLOOKUP($B388,'Slutlig allokering kvv'!$B$2:$BX$550,MATCH(O$2,'Slutlig allokering kvv'!$B$1:$BX$1,0),FALSE)/1,0))</f>
        <v/>
      </c>
      <c r="P388" t="str">
        <f>IF($D388="","",IFERROR(VLOOKUP($B388,Kraftvärmeprod!$B$1:$BX$550,MATCH(P$2,Kraftvärmeprod!$B$1:$VX$1,0),FALSE)/1,0)-IFERROR(VLOOKUP($B388,'Slutlig allokering kvv'!$B$2:$BX$550,MATCH(P$2,'Slutlig allokering kvv'!$B$1:$BX$1,0),FALSE)/1,0))</f>
        <v/>
      </c>
      <c r="Q388" t="str">
        <f>IF($D388="","",IFERROR(VLOOKUP($B388,Kraftvärmeprod!$B$1:$BX$550,MATCH(Q$2,Kraftvärmeprod!$B$1:$VX$1,0),FALSE)/1,0)-IFERROR(VLOOKUP($B388,'Slutlig allokering kvv'!$B$2:$BX$550,MATCH(Q$2,'Slutlig allokering kvv'!$B$1:$BX$1,0),FALSE)/1,0))</f>
        <v/>
      </c>
      <c r="R388" t="str">
        <f>IF($D388="","",IFERROR(VLOOKUP($B388,Kraftvärmeprod!$B$1:$BX$550,MATCH(R$2,Kraftvärmeprod!$B$1:$VX$1,0),FALSE)/1,0)-IFERROR(VLOOKUP($B388,'Slutlig allokering kvv'!$B$2:$BX$550,MATCH(R$2,'Slutlig allokering kvv'!$B$1:$BX$1,0),FALSE)/1,0))</f>
        <v/>
      </c>
      <c r="S388" t="str">
        <f>IF($D388="","",IFERROR(VLOOKUP($B388,Kraftvärmeprod!$B$1:$BX$550,MATCH(S$2,Kraftvärmeprod!$B$1:$VX$1,0),FALSE)/1,0)-IFERROR(VLOOKUP($B388,'Slutlig allokering kvv'!$B$2:$BX$550,MATCH(S$2,'Slutlig allokering kvv'!$B$1:$BX$1,0),FALSE)/1,0))</f>
        <v/>
      </c>
      <c r="T388" t="str">
        <f>IF($D388="","",IFERROR(VLOOKUP($B388,Kraftvärmeprod!$B$1:$BX$550,MATCH(T$2,Kraftvärmeprod!$B$1:$VX$1,0),FALSE)/1,0)-IFERROR(VLOOKUP($B388,'Slutlig allokering kvv'!$B$2:$BX$550,MATCH(T$2,'Slutlig allokering kvv'!$B$1:$BX$1,0),FALSE)/1,0))</f>
        <v/>
      </c>
      <c r="U388" t="str">
        <f>IF($D388="","",IFERROR(VLOOKUP($B388,Kraftvärmeprod!$B$1:$BX$550,MATCH(U$2,Kraftvärmeprod!$B$1:$VX$1,0),FALSE)/1,0)-IFERROR(VLOOKUP($B388,'Slutlig allokering kvv'!$B$2:$BX$550,MATCH(U$2,'Slutlig allokering kvv'!$B$1:$BX$1,0),FALSE)/1,0))</f>
        <v/>
      </c>
      <c r="V388" t="str">
        <f>IF($D388="","",IFERROR(VLOOKUP($B388,Kraftvärmeprod!$B$1:$BX$550,MATCH(V$2,Kraftvärmeprod!$B$1:$VX$1,0),FALSE)/1,0)-IFERROR(VLOOKUP($B388,'Slutlig allokering kvv'!$B$2:$BX$550,MATCH(V$2,'Slutlig allokering kvv'!$B$1:$BX$1,0),FALSE)/1,0))</f>
        <v/>
      </c>
      <c r="W388" t="str">
        <f>IF($D388="","",IFERROR(VLOOKUP($B388,Kraftvärmeprod!$B$1:$BX$550,MATCH(W$2,Kraftvärmeprod!$B$1:$VX$1,0),FALSE)/1,0)-IFERROR(VLOOKUP($B388,'Slutlig allokering kvv'!$B$2:$BX$550,MATCH(W$2,'Slutlig allokering kvv'!$B$1:$BX$1,0),FALSE)/1,0))</f>
        <v/>
      </c>
      <c r="X388" t="str">
        <f>IF($D388="","",IFERROR(VLOOKUP($B388,Kraftvärmeprod!$B$1:$BX$550,MATCH(X$2,Kraftvärmeprod!$B$1:$VX$1,0),FALSE)/1,0)-IFERROR(VLOOKUP($B388,'Slutlig allokering kvv'!$B$2:$BX$550,MATCH(X$2,'Slutlig allokering kvv'!$B$1:$BX$1,0),FALSE)/1,0))</f>
        <v/>
      </c>
      <c r="Y388" t="str">
        <f>IF($D388="","",IFERROR(VLOOKUP($B388,Kraftvärmeprod!$B$1:$BX$550,MATCH(Y$2,Kraftvärmeprod!$B$1:$VX$1,0),FALSE)/1,0)-IFERROR(VLOOKUP($B388,'Slutlig allokering kvv'!$B$2:$BX$550,MATCH(Y$2,'Slutlig allokering kvv'!$B$1:$BX$1,0),FALSE)/1,0))</f>
        <v/>
      </c>
      <c r="Z388" t="str">
        <f>IF($D388="","",IFERROR(VLOOKUP($B388,Kraftvärmeprod!$B$1:$BX$550,MATCH(Z$2,Kraftvärmeprod!$B$1:$VX$1,0),FALSE)/1,0)-IFERROR(VLOOKUP($B388,'Slutlig allokering kvv'!$B$2:$BX$550,MATCH(Z$2,'Slutlig allokering kvv'!$B$1:$BX$1,0),FALSE)/1,0))</f>
        <v/>
      </c>
      <c r="AA388" t="str">
        <f>IF($D388="","",IFERROR(VLOOKUP($B388,Kraftvärmeprod!$B$1:$BX$550,MATCH(AA$2,Kraftvärmeprod!$B$1:$VX$1,0),FALSE)/1,0)-IFERROR(VLOOKUP($B388,'Slutlig allokering kvv'!$B$2:$BX$550,MATCH(AA$2,'Slutlig allokering kvv'!$B$1:$BX$1,0),FALSE)/1,0))</f>
        <v/>
      </c>
      <c r="AB388" t="str">
        <f>IF($D388="","",IFERROR(VLOOKUP($B388,Kraftvärmeprod!$B$1:$BX$550,MATCH(AB$2,Kraftvärmeprod!$B$1:$VX$1,0),FALSE)/1,0)-IFERROR(VLOOKUP($B388,'Slutlig allokering kvv'!$B$2:$BX$550,MATCH(AB$2,'Slutlig allokering kvv'!$B$1:$BX$1,0),FALSE)/1,0))</f>
        <v/>
      </c>
      <c r="AC388" t="str">
        <f>IF($D388="","",IFERROR(VLOOKUP($B388,Kraftvärmeprod!$B$1:$BX$550,MATCH(AC$2,Kraftvärmeprod!$B$1:$VX$1,0),FALSE)/1,0)-IFERROR(VLOOKUP($B388,'Slutlig allokering kvv'!$B$2:$BX$550,MATCH(AC$2,'Slutlig allokering kvv'!$B$1:$BX$1,0),FALSE)/1,0))</f>
        <v/>
      </c>
      <c r="AD388" t="str">
        <f>IF($D388="","",IFERROR(VLOOKUP($B388,Kraftvärmeprod!$B$1:$BX$550,MATCH(AD$2,Kraftvärmeprod!$B$1:$VX$1,0),FALSE)/1,0)-IFERROR(VLOOKUP($B388,'Slutlig allokering kvv'!$B$2:$BX$550,MATCH(AD$2,'Slutlig allokering kvv'!$B$1:$BX$1,0),FALSE)/1,0))</f>
        <v/>
      </c>
      <c r="AE388" t="str">
        <f>IF($D388="","",IFERROR(VLOOKUP($B388,Miljö!$B$1:$E$550,MATCH("Hjälpel kraftvärme (GWh)",Miljö!$B$1:$E$1,0),FALSE)/1,0)-IFERROR(VLOOKUP($B388,'Slutlig allokering kvv'!$B$2:$BX$549,MATCH(AE$2,'Slutlig allokering kvv'!$B$1:$BX$1,0),FALSE)/1,0))</f>
        <v/>
      </c>
      <c r="AI388" s="274">
        <f t="shared" ref="AI388:AI408" si="24">SUM(F388:AC388)</f>
        <v>0</v>
      </c>
      <c r="AK388">
        <f>IFERROR(VLOOKUP($B388,'Slutlig allokering kvv'!$B$2:$AX$549,MATCH("Summa slutlig allokerad tillförd energi (utan hjälpel och rökgaskondensering):",'Slutlig allokering kvv'!$B$1:$AX$1,0),FALSE)/1,"")</f>
        <v>0</v>
      </c>
      <c r="AM388" s="275" t="str">
        <f>IFERROR(1-VLOOKUP($B388,'Slutlig allokering kvv'!$B$2:$AX$549,MATCH("Andel av bränsle i kvv som allokerats till värme, exklusive rökgaskondensering och hjälpel",'Slutlig allokering kvv'!$B$1:$AX$1,0),FALSE),"")</f>
        <v/>
      </c>
      <c r="AO388" s="115" t="str">
        <f t="shared" ref="AO388:AO408" si="25">IFERROR(AI388/(AI388+AK388),"")</f>
        <v/>
      </c>
      <c r="AP388" s="276" t="str">
        <f t="shared" ref="AP388:AP408" si="26">IFERROR(AM388-AO388,"")</f>
        <v/>
      </c>
      <c r="AR388" s="115" t="str">
        <f t="shared" ref="AR388:AR408" si="27">IFERROR(D388/(AI388+AE388),"")</f>
        <v/>
      </c>
    </row>
    <row r="389" spans="1:44">
      <c r="A389" t="s">
        <v>594</v>
      </c>
      <c r="B389" t="s">
        <v>597</v>
      </c>
      <c r="C389">
        <f>IFERROR(VLOOKUP($B389,Kraftvärmeprod!$B$1:$AH$479,MATCH(C$2,Kraftvärmeprod!$B$1:$AG$1,0),FALSE)/1,"")</f>
        <v>27.2</v>
      </c>
      <c r="D389">
        <f>IFERROR(VLOOKUP($B389,Kraftvärmeprod!$B$1:$AH$479,MATCH(D$2,Kraftvärmeprod!$B$1:$AG$1,0),FALSE)/1,"")</f>
        <v>7.6</v>
      </c>
      <c r="F389">
        <f>IF($D389="","",IFERROR(VLOOKUP($B389,Kraftvärmeprod!$B$1:$BX$550,MATCH(F$2,Kraftvärmeprod!$B$1:$VX$1,0),FALSE)/1,0)-IFERROR(VLOOKUP($B389,'Slutlig allokering kvv'!$B$2:$BX$550,MATCH(F$2,'Slutlig allokering kvv'!$B$1:$BX$1,0),FALSE)/1,0))</f>
        <v>0</v>
      </c>
      <c r="G389">
        <f>IF($D389="","",IFERROR(VLOOKUP($B389,Kraftvärmeprod!$B$1:$BX$550,MATCH(G$2,Kraftvärmeprod!$B$1:$VX$1,0),FALSE)/1,0)-IFERROR(VLOOKUP($B389,'Slutlig allokering kvv'!$B$2:$BX$550,MATCH(G$2,'Slutlig allokering kvv'!$B$1:$BX$1,0),FALSE)/1,0))</f>
        <v>0.12277200000000002</v>
      </c>
      <c r="H389">
        <f>IF($D389="","",IFERROR(VLOOKUP($B389,Kraftvärmeprod!$B$1:$BX$550,MATCH(H$2,Kraftvärmeprod!$B$1:$VX$1,0),FALSE)/1,0)-IFERROR(VLOOKUP($B389,'Slutlig allokering kvv'!$B$2:$BX$550,MATCH(H$2,'Slutlig allokering kvv'!$B$1:$BX$1,0),FALSE)/1,0))</f>
        <v>0</v>
      </c>
      <c r="I389">
        <f>IF($D389="","",IFERROR(VLOOKUP($B389,Kraftvärmeprod!$B$1:$BX$550,MATCH(I$2,Kraftvärmeprod!$B$1:$VX$1,0),FALSE)/1,0)-IFERROR(VLOOKUP($B389,'Slutlig allokering kvv'!$B$2:$BX$550,MATCH(I$2,'Slutlig allokering kvv'!$B$1:$BX$1,0),FALSE)/1,0))</f>
        <v>0</v>
      </c>
      <c r="J389">
        <f>IF($D389="","",IFERROR(VLOOKUP($B389,Kraftvärmeprod!$B$1:$BX$550,MATCH(J$2,Kraftvärmeprod!$B$1:$VX$1,0),FALSE)/1,0)-IFERROR(VLOOKUP($B389,'Slutlig allokering kvv'!$B$2:$BX$550,MATCH(J$2,'Slutlig allokering kvv'!$B$1:$BX$1,0),FALSE)/1,0))</f>
        <v>0</v>
      </c>
      <c r="K389">
        <f>IF($D389="","",IFERROR(VLOOKUP($B389,Kraftvärmeprod!$B$1:$BX$550,MATCH(K$2,Kraftvärmeprod!$B$1:$VX$1,0),FALSE)/1,0)-IFERROR(VLOOKUP($B389,'Slutlig allokering kvv'!$B$2:$BX$550,MATCH(K$2,'Slutlig allokering kvv'!$B$1:$BX$1,0),FALSE)/1,0))</f>
        <v>0</v>
      </c>
      <c r="L389">
        <f>IF($D389="","",IFERROR(VLOOKUP($B389,Kraftvärmeprod!$B$1:$BX$550,MATCH(L$2,Kraftvärmeprod!$B$1:$VX$1,0),FALSE)/1,0)-IFERROR(VLOOKUP($B389,'Slutlig allokering kvv'!$B$2:$BX$550,MATCH(L$2,'Slutlig allokering kvv'!$B$1:$BX$1,0),FALSE)/1,0))</f>
        <v>0</v>
      </c>
      <c r="M389">
        <f>IF($D389="","",IFERROR(VLOOKUP($B389,Kraftvärmeprod!$B$1:$BX$550,MATCH(M$2,Kraftvärmeprod!$B$1:$VX$1,0),FALSE)/1,0)-IFERROR(VLOOKUP($B389,'Slutlig allokering kvv'!$B$2:$BX$550,MATCH(M$2,'Slutlig allokering kvv'!$B$1:$BX$1,0),FALSE)/1,0))</f>
        <v>0</v>
      </c>
      <c r="N389">
        <f>IF($D389="","",IFERROR(VLOOKUP($B389,Kraftvärmeprod!$B$1:$BX$550,MATCH(N$2,Kraftvärmeprod!$B$1:$VX$1,0),FALSE)/1,0)-IFERROR(VLOOKUP($B389,'Slutlig allokering kvv'!$B$2:$BX$550,MATCH(N$2,'Slutlig allokering kvv'!$B$1:$BX$1,0),FALSE)/1,0))</f>
        <v>0</v>
      </c>
      <c r="O389">
        <f>IF($D389="","",IFERROR(VLOOKUP($B389,Kraftvärmeprod!$B$1:$BX$550,MATCH(O$2,Kraftvärmeprod!$B$1:$VX$1,0),FALSE)/1,0)-IFERROR(VLOOKUP($B389,'Slutlig allokering kvv'!$B$2:$BX$550,MATCH(O$2,'Slutlig allokering kvv'!$B$1:$BX$1,0),FALSE)/1,0))</f>
        <v>0</v>
      </c>
      <c r="P389">
        <f>IF($D389="","",IFERROR(VLOOKUP($B389,Kraftvärmeprod!$B$1:$BX$550,MATCH(P$2,Kraftvärmeprod!$B$1:$VX$1,0),FALSE)/1,0)-IFERROR(VLOOKUP($B389,'Slutlig allokering kvv'!$B$2:$BX$550,MATCH(P$2,'Slutlig allokering kvv'!$B$1:$BX$1,0),FALSE)/1,0))</f>
        <v>0</v>
      </c>
      <c r="Q389">
        <f>IF($D389="","",IFERROR(VLOOKUP($B389,Kraftvärmeprod!$B$1:$BX$550,MATCH(Q$2,Kraftvärmeprod!$B$1:$VX$1,0),FALSE)/1,0)-IFERROR(VLOOKUP($B389,'Slutlig allokering kvv'!$B$2:$BX$550,MATCH(Q$2,'Slutlig allokering kvv'!$B$1:$BX$1,0),FALSE)/1,0))</f>
        <v>0</v>
      </c>
      <c r="R389">
        <f>IF($D389="","",IFERROR(VLOOKUP($B389,Kraftvärmeprod!$B$1:$BX$550,MATCH(R$2,Kraftvärmeprod!$B$1:$VX$1,0),FALSE)/1,0)-IFERROR(VLOOKUP($B389,'Slutlig allokering kvv'!$B$2:$BX$550,MATCH(R$2,'Slutlig allokering kvv'!$B$1:$BX$1,0),FALSE)/1,0))</f>
        <v>0</v>
      </c>
      <c r="S389">
        <f>IF($D389="","",IFERROR(VLOOKUP($B389,Kraftvärmeprod!$B$1:$BX$550,MATCH(S$2,Kraftvärmeprod!$B$1:$VX$1,0),FALSE)/1,0)-IFERROR(VLOOKUP($B389,'Slutlig allokering kvv'!$B$2:$BX$550,MATCH(S$2,'Slutlig allokering kvv'!$B$1:$BX$1,0),FALSE)/1,0))</f>
        <v>0</v>
      </c>
      <c r="T389">
        <f>IF($D389="","",IFERROR(VLOOKUP($B389,Kraftvärmeprod!$B$1:$BX$550,MATCH(T$2,Kraftvärmeprod!$B$1:$VX$1,0),FALSE)/1,0)-IFERROR(VLOOKUP($B389,'Slutlig allokering kvv'!$B$2:$BX$550,MATCH(T$2,'Slutlig allokering kvv'!$B$1:$BX$1,0),FALSE)/1,0))</f>
        <v>0</v>
      </c>
      <c r="U389">
        <f>IF($D389="","",IFERROR(VLOOKUP($B389,Kraftvärmeprod!$B$1:$BX$550,MATCH(U$2,Kraftvärmeprod!$B$1:$VX$1,0),FALSE)/1,0)-IFERROR(VLOOKUP($B389,'Slutlig allokering kvv'!$B$2:$BX$550,MATCH(U$2,'Slutlig allokering kvv'!$B$1:$BX$1,0),FALSE)/1,0))</f>
        <v>0</v>
      </c>
      <c r="V389">
        <f>IF($D389="","",IFERROR(VLOOKUP($B389,Kraftvärmeprod!$B$1:$BX$550,MATCH(V$2,Kraftvärmeprod!$B$1:$VX$1,0),FALSE)/1,0)-IFERROR(VLOOKUP($B389,'Slutlig allokering kvv'!$B$2:$BX$550,MATCH(V$2,'Slutlig allokering kvv'!$B$1:$BX$1,0),FALSE)/1,0))</f>
        <v>0</v>
      </c>
      <c r="W389">
        <f>IF($D389="","",IFERROR(VLOOKUP($B389,Kraftvärmeprod!$B$1:$BX$550,MATCH(W$2,Kraftvärmeprod!$B$1:$VX$1,0),FALSE)/1,0)-IFERROR(VLOOKUP($B389,'Slutlig allokering kvv'!$B$2:$BX$550,MATCH(W$2,'Slutlig allokering kvv'!$B$1:$BX$1,0),FALSE)/1,0))</f>
        <v>0</v>
      </c>
      <c r="X389">
        <f>IF($D389="","",IFERROR(VLOOKUP($B389,Kraftvärmeprod!$B$1:$BX$550,MATCH(X$2,Kraftvärmeprod!$B$1:$VX$1,0),FALSE)/1,0)-IFERROR(VLOOKUP($B389,'Slutlig allokering kvv'!$B$2:$BX$550,MATCH(X$2,'Slutlig allokering kvv'!$B$1:$BX$1,0),FALSE)/1,0))</f>
        <v>0</v>
      </c>
      <c r="Y389">
        <f>IF($D389="","",IFERROR(VLOOKUP($B389,Kraftvärmeprod!$B$1:$BX$550,MATCH(Y$2,Kraftvärmeprod!$B$1:$VX$1,0),FALSE)/1,0)-IFERROR(VLOOKUP($B389,'Slutlig allokering kvv'!$B$2:$BX$550,MATCH(Y$2,'Slutlig allokering kvv'!$B$1:$BX$1,0),FALSE)/1,0))</f>
        <v>0</v>
      </c>
      <c r="Z389">
        <f>IF($D389="","",IFERROR(VLOOKUP($B389,Kraftvärmeprod!$B$1:$BX$550,MATCH(Z$2,Kraftvärmeprod!$B$1:$VX$1,0),FALSE)/1,0)-IFERROR(VLOOKUP($B389,'Slutlig allokering kvv'!$B$2:$BX$550,MATCH(Z$2,'Slutlig allokering kvv'!$B$1:$BX$1,0),FALSE)/1,0))</f>
        <v>0</v>
      </c>
      <c r="AA389">
        <f>IF($D389="","",IFERROR(VLOOKUP($B389,Kraftvärmeprod!$B$1:$BX$550,MATCH(AA$2,Kraftvärmeprod!$B$1:$VX$1,0),FALSE)/1,0)-IFERROR(VLOOKUP($B389,'Slutlig allokering kvv'!$B$2:$BX$550,MATCH(AA$2,'Slutlig allokering kvv'!$B$1:$BX$1,0),FALSE)/1,0))</f>
        <v>33</v>
      </c>
      <c r="AB389">
        <f>IF($D389="","",IFERROR(VLOOKUP($B389,Kraftvärmeprod!$B$1:$BX$550,MATCH(AB$2,Kraftvärmeprod!$B$1:$VX$1,0),FALSE)/1,0)-IFERROR(VLOOKUP($B389,'Slutlig allokering kvv'!$B$2:$BX$550,MATCH(AB$2,'Slutlig allokering kvv'!$B$1:$BX$1,0),FALSE)/1,0))</f>
        <v>0</v>
      </c>
      <c r="AC389">
        <f>IF($D389="","",IFERROR(VLOOKUP($B389,Kraftvärmeprod!$B$1:$BX$550,MATCH(AC$2,Kraftvärmeprod!$B$1:$VX$1,0),FALSE)/1,0)-IFERROR(VLOOKUP($B389,'Slutlig allokering kvv'!$B$2:$BX$550,MATCH(AC$2,'Slutlig allokering kvv'!$B$1:$BX$1,0),FALSE)/1,0))</f>
        <v>0</v>
      </c>
      <c r="AD389">
        <f>IF($D389="","",IFERROR(VLOOKUP($B389,Kraftvärmeprod!$B$1:$BX$550,MATCH(AD$2,Kraftvärmeprod!$B$1:$VX$1,0),FALSE)/1,0)-IFERROR(VLOOKUP($B389,'Slutlig allokering kvv'!$B$2:$BX$550,MATCH(AD$2,'Slutlig allokering kvv'!$B$1:$BX$1,0),FALSE)/1,0))</f>
        <v>0</v>
      </c>
      <c r="AE389">
        <f>IF($D389="","",IFERROR(VLOOKUP($B389,Miljö!$B$1:$E$550,MATCH("Hjälpel kraftvärme (GWh)",Miljö!$B$1:$E$1,0),FALSE)/1,0)-IFERROR(VLOOKUP($B389,'Slutlig allokering kvv'!$B$2:$BX$549,MATCH(AE$2,'Slutlig allokering kvv'!$B$1:$BX$1,0),FALSE)/1,0))</f>
        <v>5.9173899999999993</v>
      </c>
      <c r="AI389" s="274">
        <f t="shared" si="24"/>
        <v>33.122771999999998</v>
      </c>
      <c r="AK389">
        <f>IFERROR(VLOOKUP($B389,'Slutlig allokering kvv'!$B$2:$AX$549,MATCH("Summa slutlig allokerad tillförd energi (utan hjälpel och rökgaskondensering):",'Slutlig allokering kvv'!$B$1:$AX$1,0),FALSE)/1,"")</f>
        <v>12.217227999999999</v>
      </c>
      <c r="AM389" s="275">
        <f>IFERROR(1-VLOOKUP($B389,'Slutlig allokering kvv'!$B$2:$AX$549,MATCH("Andel av bränsle i kvv som allokerats till värme, exklusive rökgaskondensering och hjälpel",'Slutlig allokering kvv'!$B$1:$AX$1,0),FALSE),"")</f>
        <v>0.73054194971327746</v>
      </c>
      <c r="AO389" s="115">
        <f t="shared" si="25"/>
        <v>0.73054194971327746</v>
      </c>
      <c r="AP389" s="276">
        <f t="shared" si="26"/>
        <v>0</v>
      </c>
      <c r="AR389" s="115">
        <f t="shared" si="27"/>
        <v>0.19467132334133247</v>
      </c>
    </row>
    <row r="390" spans="1:44">
      <c r="A390" t="s">
        <v>598</v>
      </c>
      <c r="B390" t="s">
        <v>599</v>
      </c>
      <c r="C390" t="str">
        <f>IFERROR(VLOOKUP($B390,Kraftvärmeprod!$B$1:$AH$479,MATCH(C$2,Kraftvärmeprod!$B$1:$AG$1,0),FALSE)/1,"")</f>
        <v/>
      </c>
      <c r="D390" t="str">
        <f>IFERROR(VLOOKUP($B390,Kraftvärmeprod!$B$1:$AH$479,MATCH(D$2,Kraftvärmeprod!$B$1:$AG$1,0),FALSE)/1,"")</f>
        <v/>
      </c>
      <c r="F390" t="str">
        <f>IF($D390="","",IFERROR(VLOOKUP($B390,Kraftvärmeprod!$B$1:$BX$550,MATCH(F$2,Kraftvärmeprod!$B$1:$VX$1,0),FALSE)/1,0)-IFERROR(VLOOKUP($B390,'Slutlig allokering kvv'!$B$2:$BX$550,MATCH(F$2,'Slutlig allokering kvv'!$B$1:$BX$1,0),FALSE)/1,0))</f>
        <v/>
      </c>
      <c r="G390" t="str">
        <f>IF($D390="","",IFERROR(VLOOKUP($B390,Kraftvärmeprod!$B$1:$BX$550,MATCH(G$2,Kraftvärmeprod!$B$1:$VX$1,0),FALSE)/1,0)-IFERROR(VLOOKUP($B390,'Slutlig allokering kvv'!$B$2:$BX$550,MATCH(G$2,'Slutlig allokering kvv'!$B$1:$BX$1,0),FALSE)/1,0))</f>
        <v/>
      </c>
      <c r="H390" t="str">
        <f>IF($D390="","",IFERROR(VLOOKUP($B390,Kraftvärmeprod!$B$1:$BX$550,MATCH(H$2,Kraftvärmeprod!$B$1:$VX$1,0),FALSE)/1,0)-IFERROR(VLOOKUP($B390,'Slutlig allokering kvv'!$B$2:$BX$550,MATCH(H$2,'Slutlig allokering kvv'!$B$1:$BX$1,0),FALSE)/1,0))</f>
        <v/>
      </c>
      <c r="I390" t="str">
        <f>IF($D390="","",IFERROR(VLOOKUP($B390,Kraftvärmeprod!$B$1:$BX$550,MATCH(I$2,Kraftvärmeprod!$B$1:$VX$1,0),FALSE)/1,0)-IFERROR(VLOOKUP($B390,'Slutlig allokering kvv'!$B$2:$BX$550,MATCH(I$2,'Slutlig allokering kvv'!$B$1:$BX$1,0),FALSE)/1,0))</f>
        <v/>
      </c>
      <c r="J390" t="str">
        <f>IF($D390="","",IFERROR(VLOOKUP($B390,Kraftvärmeprod!$B$1:$BX$550,MATCH(J$2,Kraftvärmeprod!$B$1:$VX$1,0),FALSE)/1,0)-IFERROR(VLOOKUP($B390,'Slutlig allokering kvv'!$B$2:$BX$550,MATCH(J$2,'Slutlig allokering kvv'!$B$1:$BX$1,0),FALSE)/1,0))</f>
        <v/>
      </c>
      <c r="K390" t="str">
        <f>IF($D390="","",IFERROR(VLOOKUP($B390,Kraftvärmeprod!$B$1:$BX$550,MATCH(K$2,Kraftvärmeprod!$B$1:$VX$1,0),FALSE)/1,0)-IFERROR(VLOOKUP($B390,'Slutlig allokering kvv'!$B$2:$BX$550,MATCH(K$2,'Slutlig allokering kvv'!$B$1:$BX$1,0),FALSE)/1,0))</f>
        <v/>
      </c>
      <c r="L390" t="str">
        <f>IF($D390="","",IFERROR(VLOOKUP($B390,Kraftvärmeprod!$B$1:$BX$550,MATCH(L$2,Kraftvärmeprod!$B$1:$VX$1,0),FALSE)/1,0)-IFERROR(VLOOKUP($B390,'Slutlig allokering kvv'!$B$2:$BX$550,MATCH(L$2,'Slutlig allokering kvv'!$B$1:$BX$1,0),FALSE)/1,0))</f>
        <v/>
      </c>
      <c r="M390" t="str">
        <f>IF($D390="","",IFERROR(VLOOKUP($B390,Kraftvärmeprod!$B$1:$BX$550,MATCH(M$2,Kraftvärmeprod!$B$1:$VX$1,0),FALSE)/1,0)-IFERROR(VLOOKUP($B390,'Slutlig allokering kvv'!$B$2:$BX$550,MATCH(M$2,'Slutlig allokering kvv'!$B$1:$BX$1,0),FALSE)/1,0))</f>
        <v/>
      </c>
      <c r="N390" t="str">
        <f>IF($D390="","",IFERROR(VLOOKUP($B390,Kraftvärmeprod!$B$1:$BX$550,MATCH(N$2,Kraftvärmeprod!$B$1:$VX$1,0),FALSE)/1,0)-IFERROR(VLOOKUP($B390,'Slutlig allokering kvv'!$B$2:$BX$550,MATCH(N$2,'Slutlig allokering kvv'!$B$1:$BX$1,0),FALSE)/1,0))</f>
        <v/>
      </c>
      <c r="O390" t="str">
        <f>IF($D390="","",IFERROR(VLOOKUP($B390,Kraftvärmeprod!$B$1:$BX$550,MATCH(O$2,Kraftvärmeprod!$B$1:$VX$1,0),FALSE)/1,0)-IFERROR(VLOOKUP($B390,'Slutlig allokering kvv'!$B$2:$BX$550,MATCH(O$2,'Slutlig allokering kvv'!$B$1:$BX$1,0),FALSE)/1,0))</f>
        <v/>
      </c>
      <c r="P390" t="str">
        <f>IF($D390="","",IFERROR(VLOOKUP($B390,Kraftvärmeprod!$B$1:$BX$550,MATCH(P$2,Kraftvärmeprod!$B$1:$VX$1,0),FALSE)/1,0)-IFERROR(VLOOKUP($B390,'Slutlig allokering kvv'!$B$2:$BX$550,MATCH(P$2,'Slutlig allokering kvv'!$B$1:$BX$1,0),FALSE)/1,0))</f>
        <v/>
      </c>
      <c r="Q390" t="str">
        <f>IF($D390="","",IFERROR(VLOOKUP($B390,Kraftvärmeprod!$B$1:$BX$550,MATCH(Q$2,Kraftvärmeprod!$B$1:$VX$1,0),FALSE)/1,0)-IFERROR(VLOOKUP($B390,'Slutlig allokering kvv'!$B$2:$BX$550,MATCH(Q$2,'Slutlig allokering kvv'!$B$1:$BX$1,0),FALSE)/1,0))</f>
        <v/>
      </c>
      <c r="R390" t="str">
        <f>IF($D390="","",IFERROR(VLOOKUP($B390,Kraftvärmeprod!$B$1:$BX$550,MATCH(R$2,Kraftvärmeprod!$B$1:$VX$1,0),FALSE)/1,0)-IFERROR(VLOOKUP($B390,'Slutlig allokering kvv'!$B$2:$BX$550,MATCH(R$2,'Slutlig allokering kvv'!$B$1:$BX$1,0),FALSE)/1,0))</f>
        <v/>
      </c>
      <c r="S390" t="str">
        <f>IF($D390="","",IFERROR(VLOOKUP($B390,Kraftvärmeprod!$B$1:$BX$550,MATCH(S$2,Kraftvärmeprod!$B$1:$VX$1,0),FALSE)/1,0)-IFERROR(VLOOKUP($B390,'Slutlig allokering kvv'!$B$2:$BX$550,MATCH(S$2,'Slutlig allokering kvv'!$B$1:$BX$1,0),FALSE)/1,0))</f>
        <v/>
      </c>
      <c r="T390" t="str">
        <f>IF($D390="","",IFERROR(VLOOKUP($B390,Kraftvärmeprod!$B$1:$BX$550,MATCH(T$2,Kraftvärmeprod!$B$1:$VX$1,0),FALSE)/1,0)-IFERROR(VLOOKUP($B390,'Slutlig allokering kvv'!$B$2:$BX$550,MATCH(T$2,'Slutlig allokering kvv'!$B$1:$BX$1,0),FALSE)/1,0))</f>
        <v/>
      </c>
      <c r="U390" t="str">
        <f>IF($D390="","",IFERROR(VLOOKUP($B390,Kraftvärmeprod!$B$1:$BX$550,MATCH(U$2,Kraftvärmeprod!$B$1:$VX$1,0),FALSE)/1,0)-IFERROR(VLOOKUP($B390,'Slutlig allokering kvv'!$B$2:$BX$550,MATCH(U$2,'Slutlig allokering kvv'!$B$1:$BX$1,0),FALSE)/1,0))</f>
        <v/>
      </c>
      <c r="V390" t="str">
        <f>IF($D390="","",IFERROR(VLOOKUP($B390,Kraftvärmeprod!$B$1:$BX$550,MATCH(V$2,Kraftvärmeprod!$B$1:$VX$1,0),FALSE)/1,0)-IFERROR(VLOOKUP($B390,'Slutlig allokering kvv'!$B$2:$BX$550,MATCH(V$2,'Slutlig allokering kvv'!$B$1:$BX$1,0),FALSE)/1,0))</f>
        <v/>
      </c>
      <c r="W390" t="str">
        <f>IF($D390="","",IFERROR(VLOOKUP($B390,Kraftvärmeprod!$B$1:$BX$550,MATCH(W$2,Kraftvärmeprod!$B$1:$VX$1,0),FALSE)/1,0)-IFERROR(VLOOKUP($B390,'Slutlig allokering kvv'!$B$2:$BX$550,MATCH(W$2,'Slutlig allokering kvv'!$B$1:$BX$1,0),FALSE)/1,0))</f>
        <v/>
      </c>
      <c r="X390" t="str">
        <f>IF($D390="","",IFERROR(VLOOKUP($B390,Kraftvärmeprod!$B$1:$BX$550,MATCH(X$2,Kraftvärmeprod!$B$1:$VX$1,0),FALSE)/1,0)-IFERROR(VLOOKUP($B390,'Slutlig allokering kvv'!$B$2:$BX$550,MATCH(X$2,'Slutlig allokering kvv'!$B$1:$BX$1,0),FALSE)/1,0))</f>
        <v/>
      </c>
      <c r="Y390" t="str">
        <f>IF($D390="","",IFERROR(VLOOKUP($B390,Kraftvärmeprod!$B$1:$BX$550,MATCH(Y$2,Kraftvärmeprod!$B$1:$VX$1,0),FALSE)/1,0)-IFERROR(VLOOKUP($B390,'Slutlig allokering kvv'!$B$2:$BX$550,MATCH(Y$2,'Slutlig allokering kvv'!$B$1:$BX$1,0),FALSE)/1,0))</f>
        <v/>
      </c>
      <c r="Z390" t="str">
        <f>IF($D390="","",IFERROR(VLOOKUP($B390,Kraftvärmeprod!$B$1:$BX$550,MATCH(Z$2,Kraftvärmeprod!$B$1:$VX$1,0),FALSE)/1,0)-IFERROR(VLOOKUP($B390,'Slutlig allokering kvv'!$B$2:$BX$550,MATCH(Z$2,'Slutlig allokering kvv'!$B$1:$BX$1,0),FALSE)/1,0))</f>
        <v/>
      </c>
      <c r="AA390" t="str">
        <f>IF($D390="","",IFERROR(VLOOKUP($B390,Kraftvärmeprod!$B$1:$BX$550,MATCH(AA$2,Kraftvärmeprod!$B$1:$VX$1,0),FALSE)/1,0)-IFERROR(VLOOKUP($B390,'Slutlig allokering kvv'!$B$2:$BX$550,MATCH(AA$2,'Slutlig allokering kvv'!$B$1:$BX$1,0),FALSE)/1,0))</f>
        <v/>
      </c>
      <c r="AB390" t="str">
        <f>IF($D390="","",IFERROR(VLOOKUP($B390,Kraftvärmeprod!$B$1:$BX$550,MATCH(AB$2,Kraftvärmeprod!$B$1:$VX$1,0),FALSE)/1,0)-IFERROR(VLOOKUP($B390,'Slutlig allokering kvv'!$B$2:$BX$550,MATCH(AB$2,'Slutlig allokering kvv'!$B$1:$BX$1,0),FALSE)/1,0))</f>
        <v/>
      </c>
      <c r="AC390" t="str">
        <f>IF($D390="","",IFERROR(VLOOKUP($B390,Kraftvärmeprod!$B$1:$BX$550,MATCH(AC$2,Kraftvärmeprod!$B$1:$VX$1,0),FALSE)/1,0)-IFERROR(VLOOKUP($B390,'Slutlig allokering kvv'!$B$2:$BX$550,MATCH(AC$2,'Slutlig allokering kvv'!$B$1:$BX$1,0),FALSE)/1,0))</f>
        <v/>
      </c>
      <c r="AD390" t="str">
        <f>IF($D390="","",IFERROR(VLOOKUP($B390,Kraftvärmeprod!$B$1:$BX$550,MATCH(AD$2,Kraftvärmeprod!$B$1:$VX$1,0),FALSE)/1,0)-IFERROR(VLOOKUP($B390,'Slutlig allokering kvv'!$B$2:$BX$550,MATCH(AD$2,'Slutlig allokering kvv'!$B$1:$BX$1,0),FALSE)/1,0))</f>
        <v/>
      </c>
      <c r="AE390" t="str">
        <f>IF($D390="","",IFERROR(VLOOKUP($B390,Miljö!$B$1:$E$550,MATCH("Hjälpel kraftvärme (GWh)",Miljö!$B$1:$E$1,0),FALSE)/1,0)-IFERROR(VLOOKUP($B390,'Slutlig allokering kvv'!$B$2:$BX$549,MATCH(AE$2,'Slutlig allokering kvv'!$B$1:$BX$1,0),FALSE)/1,0))</f>
        <v/>
      </c>
      <c r="AI390" s="274">
        <f t="shared" si="24"/>
        <v>0</v>
      </c>
      <c r="AK390">
        <f>IFERROR(VLOOKUP($B390,'Slutlig allokering kvv'!$B$2:$AX$549,MATCH("Summa slutlig allokerad tillförd energi (utan hjälpel och rökgaskondensering):",'Slutlig allokering kvv'!$B$1:$AX$1,0),FALSE)/1,"")</f>
        <v>0</v>
      </c>
      <c r="AM390" s="275" t="str">
        <f>IFERROR(1-VLOOKUP($B390,'Slutlig allokering kvv'!$B$2:$AX$549,MATCH("Andel av bränsle i kvv som allokerats till värme, exklusive rökgaskondensering och hjälpel",'Slutlig allokering kvv'!$B$1:$AX$1,0),FALSE),"")</f>
        <v/>
      </c>
      <c r="AO390" s="115" t="str">
        <f t="shared" si="25"/>
        <v/>
      </c>
      <c r="AP390" s="276" t="str">
        <f t="shared" si="26"/>
        <v/>
      </c>
      <c r="AR390" s="115" t="str">
        <f t="shared" si="27"/>
        <v/>
      </c>
    </row>
    <row r="391" spans="1:44">
      <c r="A391" t="s">
        <v>602</v>
      </c>
      <c r="B391" t="s">
        <v>603</v>
      </c>
      <c r="C391" t="str">
        <f>IFERROR(VLOOKUP($B391,Kraftvärmeprod!$B$1:$AH$479,MATCH(C$2,Kraftvärmeprod!$B$1:$AG$1,0),FALSE)/1,"")</f>
        <v/>
      </c>
      <c r="D391" t="str">
        <f>IFERROR(VLOOKUP($B391,Kraftvärmeprod!$B$1:$AH$479,MATCH(D$2,Kraftvärmeprod!$B$1:$AG$1,0),FALSE)/1,"")</f>
        <v/>
      </c>
      <c r="F391" t="str">
        <f>IF($D391="","",IFERROR(VLOOKUP($B391,Kraftvärmeprod!$B$1:$BX$550,MATCH(F$2,Kraftvärmeprod!$B$1:$VX$1,0),FALSE)/1,0)-IFERROR(VLOOKUP($B391,'Slutlig allokering kvv'!$B$2:$BX$550,MATCH(F$2,'Slutlig allokering kvv'!$B$1:$BX$1,0),FALSE)/1,0))</f>
        <v/>
      </c>
      <c r="G391" t="str">
        <f>IF($D391="","",IFERROR(VLOOKUP($B391,Kraftvärmeprod!$B$1:$BX$550,MATCH(G$2,Kraftvärmeprod!$B$1:$VX$1,0),FALSE)/1,0)-IFERROR(VLOOKUP($B391,'Slutlig allokering kvv'!$B$2:$BX$550,MATCH(G$2,'Slutlig allokering kvv'!$B$1:$BX$1,0),FALSE)/1,0))</f>
        <v/>
      </c>
      <c r="H391" t="str">
        <f>IF($D391="","",IFERROR(VLOOKUP($B391,Kraftvärmeprod!$B$1:$BX$550,MATCH(H$2,Kraftvärmeprod!$B$1:$VX$1,0),FALSE)/1,0)-IFERROR(VLOOKUP($B391,'Slutlig allokering kvv'!$B$2:$BX$550,MATCH(H$2,'Slutlig allokering kvv'!$B$1:$BX$1,0),FALSE)/1,0))</f>
        <v/>
      </c>
      <c r="I391" t="str">
        <f>IF($D391="","",IFERROR(VLOOKUP($B391,Kraftvärmeprod!$B$1:$BX$550,MATCH(I$2,Kraftvärmeprod!$B$1:$VX$1,0),FALSE)/1,0)-IFERROR(VLOOKUP($B391,'Slutlig allokering kvv'!$B$2:$BX$550,MATCH(I$2,'Slutlig allokering kvv'!$B$1:$BX$1,0),FALSE)/1,0))</f>
        <v/>
      </c>
      <c r="J391" t="str">
        <f>IF($D391="","",IFERROR(VLOOKUP($B391,Kraftvärmeprod!$B$1:$BX$550,MATCH(J$2,Kraftvärmeprod!$B$1:$VX$1,0),FALSE)/1,0)-IFERROR(VLOOKUP($B391,'Slutlig allokering kvv'!$B$2:$BX$550,MATCH(J$2,'Slutlig allokering kvv'!$B$1:$BX$1,0),FALSE)/1,0))</f>
        <v/>
      </c>
      <c r="K391" t="str">
        <f>IF($D391="","",IFERROR(VLOOKUP($B391,Kraftvärmeprod!$B$1:$BX$550,MATCH(K$2,Kraftvärmeprod!$B$1:$VX$1,0),FALSE)/1,0)-IFERROR(VLOOKUP($B391,'Slutlig allokering kvv'!$B$2:$BX$550,MATCH(K$2,'Slutlig allokering kvv'!$B$1:$BX$1,0),FALSE)/1,0))</f>
        <v/>
      </c>
      <c r="L391" t="str">
        <f>IF($D391="","",IFERROR(VLOOKUP($B391,Kraftvärmeprod!$B$1:$BX$550,MATCH(L$2,Kraftvärmeprod!$B$1:$VX$1,0),FALSE)/1,0)-IFERROR(VLOOKUP($B391,'Slutlig allokering kvv'!$B$2:$BX$550,MATCH(L$2,'Slutlig allokering kvv'!$B$1:$BX$1,0),FALSE)/1,0))</f>
        <v/>
      </c>
      <c r="M391" t="str">
        <f>IF($D391="","",IFERROR(VLOOKUP($B391,Kraftvärmeprod!$B$1:$BX$550,MATCH(M$2,Kraftvärmeprod!$B$1:$VX$1,0),FALSE)/1,0)-IFERROR(VLOOKUP($B391,'Slutlig allokering kvv'!$B$2:$BX$550,MATCH(M$2,'Slutlig allokering kvv'!$B$1:$BX$1,0),FALSE)/1,0))</f>
        <v/>
      </c>
      <c r="N391" t="str">
        <f>IF($D391="","",IFERROR(VLOOKUP($B391,Kraftvärmeprod!$B$1:$BX$550,MATCH(N$2,Kraftvärmeprod!$B$1:$VX$1,0),FALSE)/1,0)-IFERROR(VLOOKUP($B391,'Slutlig allokering kvv'!$B$2:$BX$550,MATCH(N$2,'Slutlig allokering kvv'!$B$1:$BX$1,0),FALSE)/1,0))</f>
        <v/>
      </c>
      <c r="O391" t="str">
        <f>IF($D391="","",IFERROR(VLOOKUP($B391,Kraftvärmeprod!$B$1:$BX$550,MATCH(O$2,Kraftvärmeprod!$B$1:$VX$1,0),FALSE)/1,0)-IFERROR(VLOOKUP($B391,'Slutlig allokering kvv'!$B$2:$BX$550,MATCH(O$2,'Slutlig allokering kvv'!$B$1:$BX$1,0),FALSE)/1,0))</f>
        <v/>
      </c>
      <c r="P391" t="str">
        <f>IF($D391="","",IFERROR(VLOOKUP($B391,Kraftvärmeprod!$B$1:$BX$550,MATCH(P$2,Kraftvärmeprod!$B$1:$VX$1,0),FALSE)/1,0)-IFERROR(VLOOKUP($B391,'Slutlig allokering kvv'!$B$2:$BX$550,MATCH(P$2,'Slutlig allokering kvv'!$B$1:$BX$1,0),FALSE)/1,0))</f>
        <v/>
      </c>
      <c r="Q391" t="str">
        <f>IF($D391="","",IFERROR(VLOOKUP($B391,Kraftvärmeprod!$B$1:$BX$550,MATCH(Q$2,Kraftvärmeprod!$B$1:$VX$1,0),FALSE)/1,0)-IFERROR(VLOOKUP($B391,'Slutlig allokering kvv'!$B$2:$BX$550,MATCH(Q$2,'Slutlig allokering kvv'!$B$1:$BX$1,0),FALSE)/1,0))</f>
        <v/>
      </c>
      <c r="R391" t="str">
        <f>IF($D391="","",IFERROR(VLOOKUP($B391,Kraftvärmeprod!$B$1:$BX$550,MATCH(R$2,Kraftvärmeprod!$B$1:$VX$1,0),FALSE)/1,0)-IFERROR(VLOOKUP($B391,'Slutlig allokering kvv'!$B$2:$BX$550,MATCH(R$2,'Slutlig allokering kvv'!$B$1:$BX$1,0),FALSE)/1,0))</f>
        <v/>
      </c>
      <c r="S391" t="str">
        <f>IF($D391="","",IFERROR(VLOOKUP($B391,Kraftvärmeprod!$B$1:$BX$550,MATCH(S$2,Kraftvärmeprod!$B$1:$VX$1,0),FALSE)/1,0)-IFERROR(VLOOKUP($B391,'Slutlig allokering kvv'!$B$2:$BX$550,MATCH(S$2,'Slutlig allokering kvv'!$B$1:$BX$1,0),FALSE)/1,0))</f>
        <v/>
      </c>
      <c r="T391" t="str">
        <f>IF($D391="","",IFERROR(VLOOKUP($B391,Kraftvärmeprod!$B$1:$BX$550,MATCH(T$2,Kraftvärmeprod!$B$1:$VX$1,0),FALSE)/1,0)-IFERROR(VLOOKUP($B391,'Slutlig allokering kvv'!$B$2:$BX$550,MATCH(T$2,'Slutlig allokering kvv'!$B$1:$BX$1,0),FALSE)/1,0))</f>
        <v/>
      </c>
      <c r="U391" t="str">
        <f>IF($D391="","",IFERROR(VLOOKUP($B391,Kraftvärmeprod!$B$1:$BX$550,MATCH(U$2,Kraftvärmeprod!$B$1:$VX$1,0),FALSE)/1,0)-IFERROR(VLOOKUP($B391,'Slutlig allokering kvv'!$B$2:$BX$550,MATCH(U$2,'Slutlig allokering kvv'!$B$1:$BX$1,0),FALSE)/1,0))</f>
        <v/>
      </c>
      <c r="V391" t="str">
        <f>IF($D391="","",IFERROR(VLOOKUP($B391,Kraftvärmeprod!$B$1:$BX$550,MATCH(V$2,Kraftvärmeprod!$B$1:$VX$1,0),FALSE)/1,0)-IFERROR(VLOOKUP($B391,'Slutlig allokering kvv'!$B$2:$BX$550,MATCH(V$2,'Slutlig allokering kvv'!$B$1:$BX$1,0),FALSE)/1,0))</f>
        <v/>
      </c>
      <c r="W391" t="str">
        <f>IF($D391="","",IFERROR(VLOOKUP($B391,Kraftvärmeprod!$B$1:$BX$550,MATCH(W$2,Kraftvärmeprod!$B$1:$VX$1,0),FALSE)/1,0)-IFERROR(VLOOKUP($B391,'Slutlig allokering kvv'!$B$2:$BX$550,MATCH(W$2,'Slutlig allokering kvv'!$B$1:$BX$1,0),FALSE)/1,0))</f>
        <v/>
      </c>
      <c r="X391" t="str">
        <f>IF($D391="","",IFERROR(VLOOKUP($B391,Kraftvärmeprod!$B$1:$BX$550,MATCH(X$2,Kraftvärmeprod!$B$1:$VX$1,0),FALSE)/1,0)-IFERROR(VLOOKUP($B391,'Slutlig allokering kvv'!$B$2:$BX$550,MATCH(X$2,'Slutlig allokering kvv'!$B$1:$BX$1,0),FALSE)/1,0))</f>
        <v/>
      </c>
      <c r="Y391" t="str">
        <f>IF($D391="","",IFERROR(VLOOKUP($B391,Kraftvärmeprod!$B$1:$BX$550,MATCH(Y$2,Kraftvärmeprod!$B$1:$VX$1,0),FALSE)/1,0)-IFERROR(VLOOKUP($B391,'Slutlig allokering kvv'!$B$2:$BX$550,MATCH(Y$2,'Slutlig allokering kvv'!$B$1:$BX$1,0),FALSE)/1,0))</f>
        <v/>
      </c>
      <c r="Z391" t="str">
        <f>IF($D391="","",IFERROR(VLOOKUP($B391,Kraftvärmeprod!$B$1:$BX$550,MATCH(Z$2,Kraftvärmeprod!$B$1:$VX$1,0),FALSE)/1,0)-IFERROR(VLOOKUP($B391,'Slutlig allokering kvv'!$B$2:$BX$550,MATCH(Z$2,'Slutlig allokering kvv'!$B$1:$BX$1,0),FALSE)/1,0))</f>
        <v/>
      </c>
      <c r="AA391" t="str">
        <f>IF($D391="","",IFERROR(VLOOKUP($B391,Kraftvärmeprod!$B$1:$BX$550,MATCH(AA$2,Kraftvärmeprod!$B$1:$VX$1,0),FALSE)/1,0)-IFERROR(VLOOKUP($B391,'Slutlig allokering kvv'!$B$2:$BX$550,MATCH(AA$2,'Slutlig allokering kvv'!$B$1:$BX$1,0),FALSE)/1,0))</f>
        <v/>
      </c>
      <c r="AB391" t="str">
        <f>IF($D391="","",IFERROR(VLOOKUP($B391,Kraftvärmeprod!$B$1:$BX$550,MATCH(AB$2,Kraftvärmeprod!$B$1:$VX$1,0),FALSE)/1,0)-IFERROR(VLOOKUP($B391,'Slutlig allokering kvv'!$B$2:$BX$550,MATCH(AB$2,'Slutlig allokering kvv'!$B$1:$BX$1,0),FALSE)/1,0))</f>
        <v/>
      </c>
      <c r="AC391" t="str">
        <f>IF($D391="","",IFERROR(VLOOKUP($B391,Kraftvärmeprod!$B$1:$BX$550,MATCH(AC$2,Kraftvärmeprod!$B$1:$VX$1,0),FALSE)/1,0)-IFERROR(VLOOKUP($B391,'Slutlig allokering kvv'!$B$2:$BX$550,MATCH(AC$2,'Slutlig allokering kvv'!$B$1:$BX$1,0),FALSE)/1,0))</f>
        <v/>
      </c>
      <c r="AD391" t="str">
        <f>IF($D391="","",IFERROR(VLOOKUP($B391,Kraftvärmeprod!$B$1:$BX$550,MATCH(AD$2,Kraftvärmeprod!$B$1:$VX$1,0),FALSE)/1,0)-IFERROR(VLOOKUP($B391,'Slutlig allokering kvv'!$B$2:$BX$550,MATCH(AD$2,'Slutlig allokering kvv'!$B$1:$BX$1,0),FALSE)/1,0))</f>
        <v/>
      </c>
      <c r="AE391" t="str">
        <f>IF($D391="","",IFERROR(VLOOKUP($B391,Miljö!$B$1:$E$550,MATCH("Hjälpel kraftvärme (GWh)",Miljö!$B$1:$E$1,0),FALSE)/1,0)-IFERROR(VLOOKUP($B391,'Slutlig allokering kvv'!$B$2:$BX$549,MATCH(AE$2,'Slutlig allokering kvv'!$B$1:$BX$1,0),FALSE)/1,0))</f>
        <v/>
      </c>
      <c r="AI391" s="274">
        <f t="shared" si="24"/>
        <v>0</v>
      </c>
      <c r="AK391">
        <f>IFERROR(VLOOKUP($B391,'Slutlig allokering kvv'!$B$2:$AX$549,MATCH("Summa slutlig allokerad tillförd energi (utan hjälpel och rökgaskondensering):",'Slutlig allokering kvv'!$B$1:$AX$1,0),FALSE)/1,"")</f>
        <v>0</v>
      </c>
      <c r="AM391" s="275" t="str">
        <f>IFERROR(1-VLOOKUP($B391,'Slutlig allokering kvv'!$B$2:$AX$549,MATCH("Andel av bränsle i kvv som allokerats till värme, exklusive rökgaskondensering och hjälpel",'Slutlig allokering kvv'!$B$1:$AX$1,0),FALSE),"")</f>
        <v/>
      </c>
      <c r="AO391" s="115" t="str">
        <f t="shared" si="25"/>
        <v/>
      </c>
      <c r="AP391" s="276" t="str">
        <f t="shared" si="26"/>
        <v/>
      </c>
      <c r="AR391" s="115" t="str">
        <f t="shared" si="27"/>
        <v/>
      </c>
    </row>
    <row r="392" spans="1:44">
      <c r="A392" t="s">
        <v>602</v>
      </c>
      <c r="B392" t="s">
        <v>604</v>
      </c>
      <c r="C392" t="str">
        <f>IFERROR(VLOOKUP($B392,Kraftvärmeprod!$B$1:$AH$479,MATCH(C$2,Kraftvärmeprod!$B$1:$AG$1,0),FALSE)/1,"")</f>
        <v/>
      </c>
      <c r="D392" t="str">
        <f>IFERROR(VLOOKUP($B392,Kraftvärmeprod!$B$1:$AH$479,MATCH(D$2,Kraftvärmeprod!$B$1:$AG$1,0),FALSE)/1,"")</f>
        <v/>
      </c>
      <c r="F392" t="str">
        <f>IF($D392="","",IFERROR(VLOOKUP($B392,Kraftvärmeprod!$B$1:$BX$550,MATCH(F$2,Kraftvärmeprod!$B$1:$VX$1,0),FALSE)/1,0)-IFERROR(VLOOKUP($B392,'Slutlig allokering kvv'!$B$2:$BX$550,MATCH(F$2,'Slutlig allokering kvv'!$B$1:$BX$1,0),FALSE)/1,0))</f>
        <v/>
      </c>
      <c r="G392" t="str">
        <f>IF($D392="","",IFERROR(VLOOKUP($B392,Kraftvärmeprod!$B$1:$BX$550,MATCH(G$2,Kraftvärmeprod!$B$1:$VX$1,0),FALSE)/1,0)-IFERROR(VLOOKUP($B392,'Slutlig allokering kvv'!$B$2:$BX$550,MATCH(G$2,'Slutlig allokering kvv'!$B$1:$BX$1,0),FALSE)/1,0))</f>
        <v/>
      </c>
      <c r="H392" t="str">
        <f>IF($D392="","",IFERROR(VLOOKUP($B392,Kraftvärmeprod!$B$1:$BX$550,MATCH(H$2,Kraftvärmeprod!$B$1:$VX$1,0),FALSE)/1,0)-IFERROR(VLOOKUP($B392,'Slutlig allokering kvv'!$B$2:$BX$550,MATCH(H$2,'Slutlig allokering kvv'!$B$1:$BX$1,0),FALSE)/1,0))</f>
        <v/>
      </c>
      <c r="I392" t="str">
        <f>IF($D392="","",IFERROR(VLOOKUP($B392,Kraftvärmeprod!$B$1:$BX$550,MATCH(I$2,Kraftvärmeprod!$B$1:$VX$1,0),FALSE)/1,0)-IFERROR(VLOOKUP($B392,'Slutlig allokering kvv'!$B$2:$BX$550,MATCH(I$2,'Slutlig allokering kvv'!$B$1:$BX$1,0),FALSE)/1,0))</f>
        <v/>
      </c>
      <c r="J392" t="str">
        <f>IF($D392="","",IFERROR(VLOOKUP($B392,Kraftvärmeprod!$B$1:$BX$550,MATCH(J$2,Kraftvärmeprod!$B$1:$VX$1,0),FALSE)/1,0)-IFERROR(VLOOKUP($B392,'Slutlig allokering kvv'!$B$2:$BX$550,MATCH(J$2,'Slutlig allokering kvv'!$B$1:$BX$1,0),FALSE)/1,0))</f>
        <v/>
      </c>
      <c r="K392" t="str">
        <f>IF($D392="","",IFERROR(VLOOKUP($B392,Kraftvärmeprod!$B$1:$BX$550,MATCH(K$2,Kraftvärmeprod!$B$1:$VX$1,0),FALSE)/1,0)-IFERROR(VLOOKUP($B392,'Slutlig allokering kvv'!$B$2:$BX$550,MATCH(K$2,'Slutlig allokering kvv'!$B$1:$BX$1,0),FALSE)/1,0))</f>
        <v/>
      </c>
      <c r="L392" t="str">
        <f>IF($D392="","",IFERROR(VLOOKUP($B392,Kraftvärmeprod!$B$1:$BX$550,MATCH(L$2,Kraftvärmeprod!$B$1:$VX$1,0),FALSE)/1,0)-IFERROR(VLOOKUP($B392,'Slutlig allokering kvv'!$B$2:$BX$550,MATCH(L$2,'Slutlig allokering kvv'!$B$1:$BX$1,0),FALSE)/1,0))</f>
        <v/>
      </c>
      <c r="M392" t="str">
        <f>IF($D392="","",IFERROR(VLOOKUP($B392,Kraftvärmeprod!$B$1:$BX$550,MATCH(M$2,Kraftvärmeprod!$B$1:$VX$1,0),FALSE)/1,0)-IFERROR(VLOOKUP($B392,'Slutlig allokering kvv'!$B$2:$BX$550,MATCH(M$2,'Slutlig allokering kvv'!$B$1:$BX$1,0),FALSE)/1,0))</f>
        <v/>
      </c>
      <c r="N392" t="str">
        <f>IF($D392="","",IFERROR(VLOOKUP($B392,Kraftvärmeprod!$B$1:$BX$550,MATCH(N$2,Kraftvärmeprod!$B$1:$VX$1,0),FALSE)/1,0)-IFERROR(VLOOKUP($B392,'Slutlig allokering kvv'!$B$2:$BX$550,MATCH(N$2,'Slutlig allokering kvv'!$B$1:$BX$1,0),FALSE)/1,0))</f>
        <v/>
      </c>
      <c r="O392" t="str">
        <f>IF($D392="","",IFERROR(VLOOKUP($B392,Kraftvärmeprod!$B$1:$BX$550,MATCH(O$2,Kraftvärmeprod!$B$1:$VX$1,0),FALSE)/1,0)-IFERROR(VLOOKUP($B392,'Slutlig allokering kvv'!$B$2:$BX$550,MATCH(O$2,'Slutlig allokering kvv'!$B$1:$BX$1,0),FALSE)/1,0))</f>
        <v/>
      </c>
      <c r="P392" t="str">
        <f>IF($D392="","",IFERROR(VLOOKUP($B392,Kraftvärmeprod!$B$1:$BX$550,MATCH(P$2,Kraftvärmeprod!$B$1:$VX$1,0),FALSE)/1,0)-IFERROR(VLOOKUP($B392,'Slutlig allokering kvv'!$B$2:$BX$550,MATCH(P$2,'Slutlig allokering kvv'!$B$1:$BX$1,0),FALSE)/1,0))</f>
        <v/>
      </c>
      <c r="Q392" t="str">
        <f>IF($D392="","",IFERROR(VLOOKUP($B392,Kraftvärmeprod!$B$1:$BX$550,MATCH(Q$2,Kraftvärmeprod!$B$1:$VX$1,0),FALSE)/1,0)-IFERROR(VLOOKUP($B392,'Slutlig allokering kvv'!$B$2:$BX$550,MATCH(Q$2,'Slutlig allokering kvv'!$B$1:$BX$1,0),FALSE)/1,0))</f>
        <v/>
      </c>
      <c r="R392" t="str">
        <f>IF($D392="","",IFERROR(VLOOKUP($B392,Kraftvärmeprod!$B$1:$BX$550,MATCH(R$2,Kraftvärmeprod!$B$1:$VX$1,0),FALSE)/1,0)-IFERROR(VLOOKUP($B392,'Slutlig allokering kvv'!$B$2:$BX$550,MATCH(R$2,'Slutlig allokering kvv'!$B$1:$BX$1,0),FALSE)/1,0))</f>
        <v/>
      </c>
      <c r="S392" t="str">
        <f>IF($D392="","",IFERROR(VLOOKUP($B392,Kraftvärmeprod!$B$1:$BX$550,MATCH(S$2,Kraftvärmeprod!$B$1:$VX$1,0),FALSE)/1,0)-IFERROR(VLOOKUP($B392,'Slutlig allokering kvv'!$B$2:$BX$550,MATCH(S$2,'Slutlig allokering kvv'!$B$1:$BX$1,0),FALSE)/1,0))</f>
        <v/>
      </c>
      <c r="T392" t="str">
        <f>IF($D392="","",IFERROR(VLOOKUP($B392,Kraftvärmeprod!$B$1:$BX$550,MATCH(T$2,Kraftvärmeprod!$B$1:$VX$1,0),FALSE)/1,0)-IFERROR(VLOOKUP($B392,'Slutlig allokering kvv'!$B$2:$BX$550,MATCH(T$2,'Slutlig allokering kvv'!$B$1:$BX$1,0),FALSE)/1,0))</f>
        <v/>
      </c>
      <c r="U392" t="str">
        <f>IF($D392="","",IFERROR(VLOOKUP($B392,Kraftvärmeprod!$B$1:$BX$550,MATCH(U$2,Kraftvärmeprod!$B$1:$VX$1,0),FALSE)/1,0)-IFERROR(VLOOKUP($B392,'Slutlig allokering kvv'!$B$2:$BX$550,MATCH(U$2,'Slutlig allokering kvv'!$B$1:$BX$1,0),FALSE)/1,0))</f>
        <v/>
      </c>
      <c r="V392" t="str">
        <f>IF($D392="","",IFERROR(VLOOKUP($B392,Kraftvärmeprod!$B$1:$BX$550,MATCH(V$2,Kraftvärmeprod!$B$1:$VX$1,0),FALSE)/1,0)-IFERROR(VLOOKUP($B392,'Slutlig allokering kvv'!$B$2:$BX$550,MATCH(V$2,'Slutlig allokering kvv'!$B$1:$BX$1,0),FALSE)/1,0))</f>
        <v/>
      </c>
      <c r="W392" t="str">
        <f>IF($D392="","",IFERROR(VLOOKUP($B392,Kraftvärmeprod!$B$1:$BX$550,MATCH(W$2,Kraftvärmeprod!$B$1:$VX$1,0),FALSE)/1,0)-IFERROR(VLOOKUP($B392,'Slutlig allokering kvv'!$B$2:$BX$550,MATCH(W$2,'Slutlig allokering kvv'!$B$1:$BX$1,0),FALSE)/1,0))</f>
        <v/>
      </c>
      <c r="X392" t="str">
        <f>IF($D392="","",IFERROR(VLOOKUP($B392,Kraftvärmeprod!$B$1:$BX$550,MATCH(X$2,Kraftvärmeprod!$B$1:$VX$1,0),FALSE)/1,0)-IFERROR(VLOOKUP($B392,'Slutlig allokering kvv'!$B$2:$BX$550,MATCH(X$2,'Slutlig allokering kvv'!$B$1:$BX$1,0),FALSE)/1,0))</f>
        <v/>
      </c>
      <c r="Y392" t="str">
        <f>IF($D392="","",IFERROR(VLOOKUP($B392,Kraftvärmeprod!$B$1:$BX$550,MATCH(Y$2,Kraftvärmeprod!$B$1:$VX$1,0),FALSE)/1,0)-IFERROR(VLOOKUP($B392,'Slutlig allokering kvv'!$B$2:$BX$550,MATCH(Y$2,'Slutlig allokering kvv'!$B$1:$BX$1,0),FALSE)/1,0))</f>
        <v/>
      </c>
      <c r="Z392" t="str">
        <f>IF($D392="","",IFERROR(VLOOKUP($B392,Kraftvärmeprod!$B$1:$BX$550,MATCH(Z$2,Kraftvärmeprod!$B$1:$VX$1,0),FALSE)/1,0)-IFERROR(VLOOKUP($B392,'Slutlig allokering kvv'!$B$2:$BX$550,MATCH(Z$2,'Slutlig allokering kvv'!$B$1:$BX$1,0),FALSE)/1,0))</f>
        <v/>
      </c>
      <c r="AA392" t="str">
        <f>IF($D392="","",IFERROR(VLOOKUP($B392,Kraftvärmeprod!$B$1:$BX$550,MATCH(AA$2,Kraftvärmeprod!$B$1:$VX$1,0),FALSE)/1,0)-IFERROR(VLOOKUP($B392,'Slutlig allokering kvv'!$B$2:$BX$550,MATCH(AA$2,'Slutlig allokering kvv'!$B$1:$BX$1,0),FALSE)/1,0))</f>
        <v/>
      </c>
      <c r="AB392" t="str">
        <f>IF($D392="","",IFERROR(VLOOKUP($B392,Kraftvärmeprod!$B$1:$BX$550,MATCH(AB$2,Kraftvärmeprod!$B$1:$VX$1,0),FALSE)/1,0)-IFERROR(VLOOKUP($B392,'Slutlig allokering kvv'!$B$2:$BX$550,MATCH(AB$2,'Slutlig allokering kvv'!$B$1:$BX$1,0),FALSE)/1,0))</f>
        <v/>
      </c>
      <c r="AC392" t="str">
        <f>IF($D392="","",IFERROR(VLOOKUP($B392,Kraftvärmeprod!$B$1:$BX$550,MATCH(AC$2,Kraftvärmeprod!$B$1:$VX$1,0),FALSE)/1,0)-IFERROR(VLOOKUP($B392,'Slutlig allokering kvv'!$B$2:$BX$550,MATCH(AC$2,'Slutlig allokering kvv'!$B$1:$BX$1,0),FALSE)/1,0))</f>
        <v/>
      </c>
      <c r="AD392" t="str">
        <f>IF($D392="","",IFERROR(VLOOKUP($B392,Kraftvärmeprod!$B$1:$BX$550,MATCH(AD$2,Kraftvärmeprod!$B$1:$VX$1,0),FALSE)/1,0)-IFERROR(VLOOKUP($B392,'Slutlig allokering kvv'!$B$2:$BX$550,MATCH(AD$2,'Slutlig allokering kvv'!$B$1:$BX$1,0),FALSE)/1,0))</f>
        <v/>
      </c>
      <c r="AE392" t="str">
        <f>IF($D392="","",IFERROR(VLOOKUP($B392,Miljö!$B$1:$E$550,MATCH("Hjälpel kraftvärme (GWh)",Miljö!$B$1:$E$1,0),FALSE)/1,0)-IFERROR(VLOOKUP($B392,'Slutlig allokering kvv'!$B$2:$BX$549,MATCH(AE$2,'Slutlig allokering kvv'!$B$1:$BX$1,0),FALSE)/1,0))</f>
        <v/>
      </c>
      <c r="AI392" s="274">
        <f t="shared" si="24"/>
        <v>0</v>
      </c>
      <c r="AK392">
        <f>IFERROR(VLOOKUP($B392,'Slutlig allokering kvv'!$B$2:$AX$549,MATCH("Summa slutlig allokerad tillförd energi (utan hjälpel och rökgaskondensering):",'Slutlig allokering kvv'!$B$1:$AX$1,0),FALSE)/1,"")</f>
        <v>0</v>
      </c>
      <c r="AM392" s="275" t="str">
        <f>IFERROR(1-VLOOKUP($B392,'Slutlig allokering kvv'!$B$2:$AX$549,MATCH("Andel av bränsle i kvv som allokerats till värme, exklusive rökgaskondensering och hjälpel",'Slutlig allokering kvv'!$B$1:$AX$1,0),FALSE),"")</f>
        <v/>
      </c>
      <c r="AO392" s="115" t="str">
        <f t="shared" si="25"/>
        <v/>
      </c>
      <c r="AP392" s="276" t="str">
        <f t="shared" si="26"/>
        <v/>
      </c>
      <c r="AR392" s="115" t="str">
        <f t="shared" si="27"/>
        <v/>
      </c>
    </row>
    <row r="393" spans="1:44">
      <c r="A393" t="s">
        <v>602</v>
      </c>
      <c r="B393" t="s">
        <v>605</v>
      </c>
      <c r="C393" t="str">
        <f>IFERROR(VLOOKUP($B393,Kraftvärmeprod!$B$1:$AH$479,MATCH(C$2,Kraftvärmeprod!$B$1:$AG$1,0),FALSE)/1,"")</f>
        <v/>
      </c>
      <c r="D393" t="str">
        <f>IFERROR(VLOOKUP($B393,Kraftvärmeprod!$B$1:$AH$479,MATCH(D$2,Kraftvärmeprod!$B$1:$AG$1,0),FALSE)/1,"")</f>
        <v/>
      </c>
      <c r="F393" t="str">
        <f>IF($D393="","",IFERROR(VLOOKUP($B393,Kraftvärmeprod!$B$1:$BX$550,MATCH(F$2,Kraftvärmeprod!$B$1:$VX$1,0),FALSE)/1,0)-IFERROR(VLOOKUP($B393,'Slutlig allokering kvv'!$B$2:$BX$550,MATCH(F$2,'Slutlig allokering kvv'!$B$1:$BX$1,0),FALSE)/1,0))</f>
        <v/>
      </c>
      <c r="G393" t="str">
        <f>IF($D393="","",IFERROR(VLOOKUP($B393,Kraftvärmeprod!$B$1:$BX$550,MATCH(G$2,Kraftvärmeprod!$B$1:$VX$1,0),FALSE)/1,0)-IFERROR(VLOOKUP($B393,'Slutlig allokering kvv'!$B$2:$BX$550,MATCH(G$2,'Slutlig allokering kvv'!$B$1:$BX$1,0),FALSE)/1,0))</f>
        <v/>
      </c>
      <c r="H393" t="str">
        <f>IF($D393="","",IFERROR(VLOOKUP($B393,Kraftvärmeprod!$B$1:$BX$550,MATCH(H$2,Kraftvärmeprod!$B$1:$VX$1,0),FALSE)/1,0)-IFERROR(VLOOKUP($B393,'Slutlig allokering kvv'!$B$2:$BX$550,MATCH(H$2,'Slutlig allokering kvv'!$B$1:$BX$1,0),FALSE)/1,0))</f>
        <v/>
      </c>
      <c r="I393" t="str">
        <f>IF($D393="","",IFERROR(VLOOKUP($B393,Kraftvärmeprod!$B$1:$BX$550,MATCH(I$2,Kraftvärmeprod!$B$1:$VX$1,0),FALSE)/1,0)-IFERROR(VLOOKUP($B393,'Slutlig allokering kvv'!$B$2:$BX$550,MATCH(I$2,'Slutlig allokering kvv'!$B$1:$BX$1,0),FALSE)/1,0))</f>
        <v/>
      </c>
      <c r="J393" t="str">
        <f>IF($D393="","",IFERROR(VLOOKUP($B393,Kraftvärmeprod!$B$1:$BX$550,MATCH(J$2,Kraftvärmeprod!$B$1:$VX$1,0),FALSE)/1,0)-IFERROR(VLOOKUP($B393,'Slutlig allokering kvv'!$B$2:$BX$550,MATCH(J$2,'Slutlig allokering kvv'!$B$1:$BX$1,0),FALSE)/1,0))</f>
        <v/>
      </c>
      <c r="K393" t="str">
        <f>IF($D393="","",IFERROR(VLOOKUP($B393,Kraftvärmeprod!$B$1:$BX$550,MATCH(K$2,Kraftvärmeprod!$B$1:$VX$1,0),FALSE)/1,0)-IFERROR(VLOOKUP($B393,'Slutlig allokering kvv'!$B$2:$BX$550,MATCH(K$2,'Slutlig allokering kvv'!$B$1:$BX$1,0),FALSE)/1,0))</f>
        <v/>
      </c>
      <c r="L393" t="str">
        <f>IF($D393="","",IFERROR(VLOOKUP($B393,Kraftvärmeprod!$B$1:$BX$550,MATCH(L$2,Kraftvärmeprod!$B$1:$VX$1,0),FALSE)/1,0)-IFERROR(VLOOKUP($B393,'Slutlig allokering kvv'!$B$2:$BX$550,MATCH(L$2,'Slutlig allokering kvv'!$B$1:$BX$1,0),FALSE)/1,0))</f>
        <v/>
      </c>
      <c r="M393" t="str">
        <f>IF($D393="","",IFERROR(VLOOKUP($B393,Kraftvärmeprod!$B$1:$BX$550,MATCH(M$2,Kraftvärmeprod!$B$1:$VX$1,0),FALSE)/1,0)-IFERROR(VLOOKUP($B393,'Slutlig allokering kvv'!$B$2:$BX$550,MATCH(M$2,'Slutlig allokering kvv'!$B$1:$BX$1,0),FALSE)/1,0))</f>
        <v/>
      </c>
      <c r="N393" t="str">
        <f>IF($D393="","",IFERROR(VLOOKUP($B393,Kraftvärmeprod!$B$1:$BX$550,MATCH(N$2,Kraftvärmeprod!$B$1:$VX$1,0),FALSE)/1,0)-IFERROR(VLOOKUP($B393,'Slutlig allokering kvv'!$B$2:$BX$550,MATCH(N$2,'Slutlig allokering kvv'!$B$1:$BX$1,0),FALSE)/1,0))</f>
        <v/>
      </c>
      <c r="O393" t="str">
        <f>IF($D393="","",IFERROR(VLOOKUP($B393,Kraftvärmeprod!$B$1:$BX$550,MATCH(O$2,Kraftvärmeprod!$B$1:$VX$1,0),FALSE)/1,0)-IFERROR(VLOOKUP($B393,'Slutlig allokering kvv'!$B$2:$BX$550,MATCH(O$2,'Slutlig allokering kvv'!$B$1:$BX$1,0),FALSE)/1,0))</f>
        <v/>
      </c>
      <c r="P393" t="str">
        <f>IF($D393="","",IFERROR(VLOOKUP($B393,Kraftvärmeprod!$B$1:$BX$550,MATCH(P$2,Kraftvärmeprod!$B$1:$VX$1,0),FALSE)/1,0)-IFERROR(VLOOKUP($B393,'Slutlig allokering kvv'!$B$2:$BX$550,MATCH(P$2,'Slutlig allokering kvv'!$B$1:$BX$1,0),FALSE)/1,0))</f>
        <v/>
      </c>
      <c r="Q393" t="str">
        <f>IF($D393="","",IFERROR(VLOOKUP($B393,Kraftvärmeprod!$B$1:$BX$550,MATCH(Q$2,Kraftvärmeprod!$B$1:$VX$1,0),FALSE)/1,0)-IFERROR(VLOOKUP($B393,'Slutlig allokering kvv'!$B$2:$BX$550,MATCH(Q$2,'Slutlig allokering kvv'!$B$1:$BX$1,0),FALSE)/1,0))</f>
        <v/>
      </c>
      <c r="R393" t="str">
        <f>IF($D393="","",IFERROR(VLOOKUP($B393,Kraftvärmeprod!$B$1:$BX$550,MATCH(R$2,Kraftvärmeprod!$B$1:$VX$1,0),FALSE)/1,0)-IFERROR(VLOOKUP($B393,'Slutlig allokering kvv'!$B$2:$BX$550,MATCH(R$2,'Slutlig allokering kvv'!$B$1:$BX$1,0),FALSE)/1,0))</f>
        <v/>
      </c>
      <c r="S393" t="str">
        <f>IF($D393="","",IFERROR(VLOOKUP($B393,Kraftvärmeprod!$B$1:$BX$550,MATCH(S$2,Kraftvärmeprod!$B$1:$VX$1,0),FALSE)/1,0)-IFERROR(VLOOKUP($B393,'Slutlig allokering kvv'!$B$2:$BX$550,MATCH(S$2,'Slutlig allokering kvv'!$B$1:$BX$1,0),FALSE)/1,0))</f>
        <v/>
      </c>
      <c r="T393" t="str">
        <f>IF($D393="","",IFERROR(VLOOKUP($B393,Kraftvärmeprod!$B$1:$BX$550,MATCH(T$2,Kraftvärmeprod!$B$1:$VX$1,0),FALSE)/1,0)-IFERROR(VLOOKUP($B393,'Slutlig allokering kvv'!$B$2:$BX$550,MATCH(T$2,'Slutlig allokering kvv'!$B$1:$BX$1,0),FALSE)/1,0))</f>
        <v/>
      </c>
      <c r="U393" t="str">
        <f>IF($D393="","",IFERROR(VLOOKUP($B393,Kraftvärmeprod!$B$1:$BX$550,MATCH(U$2,Kraftvärmeprod!$B$1:$VX$1,0),FALSE)/1,0)-IFERROR(VLOOKUP($B393,'Slutlig allokering kvv'!$B$2:$BX$550,MATCH(U$2,'Slutlig allokering kvv'!$B$1:$BX$1,0),FALSE)/1,0))</f>
        <v/>
      </c>
      <c r="V393" t="str">
        <f>IF($D393="","",IFERROR(VLOOKUP($B393,Kraftvärmeprod!$B$1:$BX$550,MATCH(V$2,Kraftvärmeprod!$B$1:$VX$1,0),FALSE)/1,0)-IFERROR(VLOOKUP($B393,'Slutlig allokering kvv'!$B$2:$BX$550,MATCH(V$2,'Slutlig allokering kvv'!$B$1:$BX$1,0),FALSE)/1,0))</f>
        <v/>
      </c>
      <c r="W393" t="str">
        <f>IF($D393="","",IFERROR(VLOOKUP($B393,Kraftvärmeprod!$B$1:$BX$550,MATCH(W$2,Kraftvärmeprod!$B$1:$VX$1,0),FALSE)/1,0)-IFERROR(VLOOKUP($B393,'Slutlig allokering kvv'!$B$2:$BX$550,MATCH(W$2,'Slutlig allokering kvv'!$B$1:$BX$1,0),FALSE)/1,0))</f>
        <v/>
      </c>
      <c r="X393" t="str">
        <f>IF($D393="","",IFERROR(VLOOKUP($B393,Kraftvärmeprod!$B$1:$BX$550,MATCH(X$2,Kraftvärmeprod!$B$1:$VX$1,0),FALSE)/1,0)-IFERROR(VLOOKUP($B393,'Slutlig allokering kvv'!$B$2:$BX$550,MATCH(X$2,'Slutlig allokering kvv'!$B$1:$BX$1,0),FALSE)/1,0))</f>
        <v/>
      </c>
      <c r="Y393" t="str">
        <f>IF($D393="","",IFERROR(VLOOKUP($B393,Kraftvärmeprod!$B$1:$BX$550,MATCH(Y$2,Kraftvärmeprod!$B$1:$VX$1,0),FALSE)/1,0)-IFERROR(VLOOKUP($B393,'Slutlig allokering kvv'!$B$2:$BX$550,MATCH(Y$2,'Slutlig allokering kvv'!$B$1:$BX$1,0),FALSE)/1,0))</f>
        <v/>
      </c>
      <c r="Z393" t="str">
        <f>IF($D393="","",IFERROR(VLOOKUP($B393,Kraftvärmeprod!$B$1:$BX$550,MATCH(Z$2,Kraftvärmeprod!$B$1:$VX$1,0),FALSE)/1,0)-IFERROR(VLOOKUP($B393,'Slutlig allokering kvv'!$B$2:$BX$550,MATCH(Z$2,'Slutlig allokering kvv'!$B$1:$BX$1,0),FALSE)/1,0))</f>
        <v/>
      </c>
      <c r="AA393" t="str">
        <f>IF($D393="","",IFERROR(VLOOKUP($B393,Kraftvärmeprod!$B$1:$BX$550,MATCH(AA$2,Kraftvärmeprod!$B$1:$VX$1,0),FALSE)/1,0)-IFERROR(VLOOKUP($B393,'Slutlig allokering kvv'!$B$2:$BX$550,MATCH(AA$2,'Slutlig allokering kvv'!$B$1:$BX$1,0),FALSE)/1,0))</f>
        <v/>
      </c>
      <c r="AB393" t="str">
        <f>IF($D393="","",IFERROR(VLOOKUP($B393,Kraftvärmeprod!$B$1:$BX$550,MATCH(AB$2,Kraftvärmeprod!$B$1:$VX$1,0),FALSE)/1,0)-IFERROR(VLOOKUP($B393,'Slutlig allokering kvv'!$B$2:$BX$550,MATCH(AB$2,'Slutlig allokering kvv'!$B$1:$BX$1,0),FALSE)/1,0))</f>
        <v/>
      </c>
      <c r="AC393" t="str">
        <f>IF($D393="","",IFERROR(VLOOKUP($B393,Kraftvärmeprod!$B$1:$BX$550,MATCH(AC$2,Kraftvärmeprod!$B$1:$VX$1,0),FALSE)/1,0)-IFERROR(VLOOKUP($B393,'Slutlig allokering kvv'!$B$2:$BX$550,MATCH(AC$2,'Slutlig allokering kvv'!$B$1:$BX$1,0),FALSE)/1,0))</f>
        <v/>
      </c>
      <c r="AD393" t="str">
        <f>IF($D393="","",IFERROR(VLOOKUP($B393,Kraftvärmeprod!$B$1:$BX$550,MATCH(AD$2,Kraftvärmeprod!$B$1:$VX$1,0),FALSE)/1,0)-IFERROR(VLOOKUP($B393,'Slutlig allokering kvv'!$B$2:$BX$550,MATCH(AD$2,'Slutlig allokering kvv'!$B$1:$BX$1,0),FALSE)/1,0))</f>
        <v/>
      </c>
      <c r="AE393" t="str">
        <f>IF($D393="","",IFERROR(VLOOKUP($B393,Miljö!$B$1:$E$550,MATCH("Hjälpel kraftvärme (GWh)",Miljö!$B$1:$E$1,0),FALSE)/1,0)-IFERROR(VLOOKUP($B393,'Slutlig allokering kvv'!$B$2:$BX$549,MATCH(AE$2,'Slutlig allokering kvv'!$B$1:$BX$1,0),FALSE)/1,0))</f>
        <v/>
      </c>
      <c r="AI393" s="274">
        <f t="shared" si="24"/>
        <v>0</v>
      </c>
      <c r="AK393">
        <f>IFERROR(VLOOKUP($B393,'Slutlig allokering kvv'!$B$2:$AX$549,MATCH("Summa slutlig allokerad tillförd energi (utan hjälpel och rökgaskondensering):",'Slutlig allokering kvv'!$B$1:$AX$1,0),FALSE)/1,"")</f>
        <v>0</v>
      </c>
      <c r="AM393" s="275" t="str">
        <f>IFERROR(1-VLOOKUP($B393,'Slutlig allokering kvv'!$B$2:$AX$549,MATCH("Andel av bränsle i kvv som allokerats till värme, exklusive rökgaskondensering och hjälpel",'Slutlig allokering kvv'!$B$1:$AX$1,0),FALSE),"")</f>
        <v/>
      </c>
      <c r="AO393" s="115" t="str">
        <f t="shared" si="25"/>
        <v/>
      </c>
      <c r="AP393" s="276" t="str">
        <f t="shared" si="26"/>
        <v/>
      </c>
      <c r="AR393" s="115" t="str">
        <f t="shared" si="27"/>
        <v/>
      </c>
    </row>
    <row r="394" spans="1:44">
      <c r="A394" t="s">
        <v>602</v>
      </c>
      <c r="B394" t="s">
        <v>606</v>
      </c>
      <c r="C394" t="str">
        <f>IFERROR(VLOOKUP($B394,Kraftvärmeprod!$B$1:$AH$479,MATCH(C$2,Kraftvärmeprod!$B$1:$AG$1,0),FALSE)/1,"")</f>
        <v/>
      </c>
      <c r="D394" t="str">
        <f>IFERROR(VLOOKUP($B394,Kraftvärmeprod!$B$1:$AH$479,MATCH(D$2,Kraftvärmeprod!$B$1:$AG$1,0),FALSE)/1,"")</f>
        <v/>
      </c>
      <c r="F394" t="str">
        <f>IF($D394="","",IFERROR(VLOOKUP($B394,Kraftvärmeprod!$B$1:$BX$550,MATCH(F$2,Kraftvärmeprod!$B$1:$VX$1,0),FALSE)/1,0)-IFERROR(VLOOKUP($B394,'Slutlig allokering kvv'!$B$2:$BX$550,MATCH(F$2,'Slutlig allokering kvv'!$B$1:$BX$1,0),FALSE)/1,0))</f>
        <v/>
      </c>
      <c r="G394" t="str">
        <f>IF($D394="","",IFERROR(VLOOKUP($B394,Kraftvärmeprod!$B$1:$BX$550,MATCH(G$2,Kraftvärmeprod!$B$1:$VX$1,0),FALSE)/1,0)-IFERROR(VLOOKUP($B394,'Slutlig allokering kvv'!$B$2:$BX$550,MATCH(G$2,'Slutlig allokering kvv'!$B$1:$BX$1,0),FALSE)/1,0))</f>
        <v/>
      </c>
      <c r="H394" t="str">
        <f>IF($D394="","",IFERROR(VLOOKUP($B394,Kraftvärmeprod!$B$1:$BX$550,MATCH(H$2,Kraftvärmeprod!$B$1:$VX$1,0),FALSE)/1,0)-IFERROR(VLOOKUP($B394,'Slutlig allokering kvv'!$B$2:$BX$550,MATCH(H$2,'Slutlig allokering kvv'!$B$1:$BX$1,0),FALSE)/1,0))</f>
        <v/>
      </c>
      <c r="I394" t="str">
        <f>IF($D394="","",IFERROR(VLOOKUP($B394,Kraftvärmeprod!$B$1:$BX$550,MATCH(I$2,Kraftvärmeprod!$B$1:$VX$1,0),FALSE)/1,0)-IFERROR(VLOOKUP($B394,'Slutlig allokering kvv'!$B$2:$BX$550,MATCH(I$2,'Slutlig allokering kvv'!$B$1:$BX$1,0),FALSE)/1,0))</f>
        <v/>
      </c>
      <c r="J394" t="str">
        <f>IF($D394="","",IFERROR(VLOOKUP($B394,Kraftvärmeprod!$B$1:$BX$550,MATCH(J$2,Kraftvärmeprod!$B$1:$VX$1,0),FALSE)/1,0)-IFERROR(VLOOKUP($B394,'Slutlig allokering kvv'!$B$2:$BX$550,MATCH(J$2,'Slutlig allokering kvv'!$B$1:$BX$1,0),FALSE)/1,0))</f>
        <v/>
      </c>
      <c r="K394" t="str">
        <f>IF($D394="","",IFERROR(VLOOKUP($B394,Kraftvärmeprod!$B$1:$BX$550,MATCH(K$2,Kraftvärmeprod!$B$1:$VX$1,0),FALSE)/1,0)-IFERROR(VLOOKUP($B394,'Slutlig allokering kvv'!$B$2:$BX$550,MATCH(K$2,'Slutlig allokering kvv'!$B$1:$BX$1,0),FALSE)/1,0))</f>
        <v/>
      </c>
      <c r="L394" t="str">
        <f>IF($D394="","",IFERROR(VLOOKUP($B394,Kraftvärmeprod!$B$1:$BX$550,MATCH(L$2,Kraftvärmeprod!$B$1:$VX$1,0),FALSE)/1,0)-IFERROR(VLOOKUP($B394,'Slutlig allokering kvv'!$B$2:$BX$550,MATCH(L$2,'Slutlig allokering kvv'!$B$1:$BX$1,0),FALSE)/1,0))</f>
        <v/>
      </c>
      <c r="M394" t="str">
        <f>IF($D394="","",IFERROR(VLOOKUP($B394,Kraftvärmeprod!$B$1:$BX$550,MATCH(M$2,Kraftvärmeprod!$B$1:$VX$1,0),FALSE)/1,0)-IFERROR(VLOOKUP($B394,'Slutlig allokering kvv'!$B$2:$BX$550,MATCH(M$2,'Slutlig allokering kvv'!$B$1:$BX$1,0),FALSE)/1,0))</f>
        <v/>
      </c>
      <c r="N394" t="str">
        <f>IF($D394="","",IFERROR(VLOOKUP($B394,Kraftvärmeprod!$B$1:$BX$550,MATCH(N$2,Kraftvärmeprod!$B$1:$VX$1,0),FALSE)/1,0)-IFERROR(VLOOKUP($B394,'Slutlig allokering kvv'!$B$2:$BX$550,MATCH(N$2,'Slutlig allokering kvv'!$B$1:$BX$1,0),FALSE)/1,0))</f>
        <v/>
      </c>
      <c r="O394" t="str">
        <f>IF($D394="","",IFERROR(VLOOKUP($B394,Kraftvärmeprod!$B$1:$BX$550,MATCH(O$2,Kraftvärmeprod!$B$1:$VX$1,0),FALSE)/1,0)-IFERROR(VLOOKUP($B394,'Slutlig allokering kvv'!$B$2:$BX$550,MATCH(O$2,'Slutlig allokering kvv'!$B$1:$BX$1,0),FALSE)/1,0))</f>
        <v/>
      </c>
      <c r="P394" t="str">
        <f>IF($D394="","",IFERROR(VLOOKUP($B394,Kraftvärmeprod!$B$1:$BX$550,MATCH(P$2,Kraftvärmeprod!$B$1:$VX$1,0),FALSE)/1,0)-IFERROR(VLOOKUP($B394,'Slutlig allokering kvv'!$B$2:$BX$550,MATCH(P$2,'Slutlig allokering kvv'!$B$1:$BX$1,0),FALSE)/1,0))</f>
        <v/>
      </c>
      <c r="Q394" t="str">
        <f>IF($D394="","",IFERROR(VLOOKUP($B394,Kraftvärmeprod!$B$1:$BX$550,MATCH(Q$2,Kraftvärmeprod!$B$1:$VX$1,0),FALSE)/1,0)-IFERROR(VLOOKUP($B394,'Slutlig allokering kvv'!$B$2:$BX$550,MATCH(Q$2,'Slutlig allokering kvv'!$B$1:$BX$1,0),FALSE)/1,0))</f>
        <v/>
      </c>
      <c r="R394" t="str">
        <f>IF($D394="","",IFERROR(VLOOKUP($B394,Kraftvärmeprod!$B$1:$BX$550,MATCH(R$2,Kraftvärmeprod!$B$1:$VX$1,0),FALSE)/1,0)-IFERROR(VLOOKUP($B394,'Slutlig allokering kvv'!$B$2:$BX$550,MATCH(R$2,'Slutlig allokering kvv'!$B$1:$BX$1,0),FALSE)/1,0))</f>
        <v/>
      </c>
      <c r="S394" t="str">
        <f>IF($D394="","",IFERROR(VLOOKUP($B394,Kraftvärmeprod!$B$1:$BX$550,MATCH(S$2,Kraftvärmeprod!$B$1:$VX$1,0),FALSE)/1,0)-IFERROR(VLOOKUP($B394,'Slutlig allokering kvv'!$B$2:$BX$550,MATCH(S$2,'Slutlig allokering kvv'!$B$1:$BX$1,0),FALSE)/1,0))</f>
        <v/>
      </c>
      <c r="T394" t="str">
        <f>IF($D394="","",IFERROR(VLOOKUP($B394,Kraftvärmeprod!$B$1:$BX$550,MATCH(T$2,Kraftvärmeprod!$B$1:$VX$1,0),FALSE)/1,0)-IFERROR(VLOOKUP($B394,'Slutlig allokering kvv'!$B$2:$BX$550,MATCH(T$2,'Slutlig allokering kvv'!$B$1:$BX$1,0),FALSE)/1,0))</f>
        <v/>
      </c>
      <c r="U394" t="str">
        <f>IF($D394="","",IFERROR(VLOOKUP($B394,Kraftvärmeprod!$B$1:$BX$550,MATCH(U$2,Kraftvärmeprod!$B$1:$VX$1,0),FALSE)/1,0)-IFERROR(VLOOKUP($B394,'Slutlig allokering kvv'!$B$2:$BX$550,MATCH(U$2,'Slutlig allokering kvv'!$B$1:$BX$1,0),FALSE)/1,0))</f>
        <v/>
      </c>
      <c r="V394" t="str">
        <f>IF($D394="","",IFERROR(VLOOKUP($B394,Kraftvärmeprod!$B$1:$BX$550,MATCH(V$2,Kraftvärmeprod!$B$1:$VX$1,0),FALSE)/1,0)-IFERROR(VLOOKUP($B394,'Slutlig allokering kvv'!$B$2:$BX$550,MATCH(V$2,'Slutlig allokering kvv'!$B$1:$BX$1,0),FALSE)/1,0))</f>
        <v/>
      </c>
      <c r="W394" t="str">
        <f>IF($D394="","",IFERROR(VLOOKUP($B394,Kraftvärmeprod!$B$1:$BX$550,MATCH(W$2,Kraftvärmeprod!$B$1:$VX$1,0),FALSE)/1,0)-IFERROR(VLOOKUP($B394,'Slutlig allokering kvv'!$B$2:$BX$550,MATCH(W$2,'Slutlig allokering kvv'!$B$1:$BX$1,0),FALSE)/1,0))</f>
        <v/>
      </c>
      <c r="X394" t="str">
        <f>IF($D394="","",IFERROR(VLOOKUP($B394,Kraftvärmeprod!$B$1:$BX$550,MATCH(X$2,Kraftvärmeprod!$B$1:$VX$1,0),FALSE)/1,0)-IFERROR(VLOOKUP($B394,'Slutlig allokering kvv'!$B$2:$BX$550,MATCH(X$2,'Slutlig allokering kvv'!$B$1:$BX$1,0),FALSE)/1,0))</f>
        <v/>
      </c>
      <c r="Y394" t="str">
        <f>IF($D394="","",IFERROR(VLOOKUP($B394,Kraftvärmeprod!$B$1:$BX$550,MATCH(Y$2,Kraftvärmeprod!$B$1:$VX$1,0),FALSE)/1,0)-IFERROR(VLOOKUP($B394,'Slutlig allokering kvv'!$B$2:$BX$550,MATCH(Y$2,'Slutlig allokering kvv'!$B$1:$BX$1,0),FALSE)/1,0))</f>
        <v/>
      </c>
      <c r="Z394" t="str">
        <f>IF($D394="","",IFERROR(VLOOKUP($B394,Kraftvärmeprod!$B$1:$BX$550,MATCH(Z$2,Kraftvärmeprod!$B$1:$VX$1,0),FALSE)/1,0)-IFERROR(VLOOKUP($B394,'Slutlig allokering kvv'!$B$2:$BX$550,MATCH(Z$2,'Slutlig allokering kvv'!$B$1:$BX$1,0),FALSE)/1,0))</f>
        <v/>
      </c>
      <c r="AA394" t="str">
        <f>IF($D394="","",IFERROR(VLOOKUP($B394,Kraftvärmeprod!$B$1:$BX$550,MATCH(AA$2,Kraftvärmeprod!$B$1:$VX$1,0),FALSE)/1,0)-IFERROR(VLOOKUP($B394,'Slutlig allokering kvv'!$B$2:$BX$550,MATCH(AA$2,'Slutlig allokering kvv'!$B$1:$BX$1,0),FALSE)/1,0))</f>
        <v/>
      </c>
      <c r="AB394" t="str">
        <f>IF($D394="","",IFERROR(VLOOKUP($B394,Kraftvärmeprod!$B$1:$BX$550,MATCH(AB$2,Kraftvärmeprod!$B$1:$VX$1,0),FALSE)/1,0)-IFERROR(VLOOKUP($B394,'Slutlig allokering kvv'!$B$2:$BX$550,MATCH(AB$2,'Slutlig allokering kvv'!$B$1:$BX$1,0),FALSE)/1,0))</f>
        <v/>
      </c>
      <c r="AC394" t="str">
        <f>IF($D394="","",IFERROR(VLOOKUP($B394,Kraftvärmeprod!$B$1:$BX$550,MATCH(AC$2,Kraftvärmeprod!$B$1:$VX$1,0),FALSE)/1,0)-IFERROR(VLOOKUP($B394,'Slutlig allokering kvv'!$B$2:$BX$550,MATCH(AC$2,'Slutlig allokering kvv'!$B$1:$BX$1,0),FALSE)/1,0))</f>
        <v/>
      </c>
      <c r="AD394" t="str">
        <f>IF($D394="","",IFERROR(VLOOKUP($B394,Kraftvärmeprod!$B$1:$BX$550,MATCH(AD$2,Kraftvärmeprod!$B$1:$VX$1,0),FALSE)/1,0)-IFERROR(VLOOKUP($B394,'Slutlig allokering kvv'!$B$2:$BX$550,MATCH(AD$2,'Slutlig allokering kvv'!$B$1:$BX$1,0),FALSE)/1,0))</f>
        <v/>
      </c>
      <c r="AE394" t="str">
        <f>IF($D394="","",IFERROR(VLOOKUP($B394,Miljö!$B$1:$E$550,MATCH("Hjälpel kraftvärme (GWh)",Miljö!$B$1:$E$1,0),FALSE)/1,0)-IFERROR(VLOOKUP($B394,'Slutlig allokering kvv'!$B$2:$BX$549,MATCH(AE$2,'Slutlig allokering kvv'!$B$1:$BX$1,0),FALSE)/1,0))</f>
        <v/>
      </c>
      <c r="AI394" s="274">
        <f t="shared" si="24"/>
        <v>0</v>
      </c>
      <c r="AK394">
        <f>IFERROR(VLOOKUP($B394,'Slutlig allokering kvv'!$B$2:$AX$549,MATCH("Summa slutlig allokerad tillförd energi (utan hjälpel och rökgaskondensering):",'Slutlig allokering kvv'!$B$1:$AX$1,0),FALSE)/1,"")</f>
        <v>0</v>
      </c>
      <c r="AM394" s="275" t="str">
        <f>IFERROR(1-VLOOKUP($B394,'Slutlig allokering kvv'!$B$2:$AX$549,MATCH("Andel av bränsle i kvv som allokerats till värme, exklusive rökgaskondensering och hjälpel",'Slutlig allokering kvv'!$B$1:$AX$1,0),FALSE),"")</f>
        <v/>
      </c>
      <c r="AO394" s="115" t="str">
        <f t="shared" si="25"/>
        <v/>
      </c>
      <c r="AP394" s="276" t="str">
        <f t="shared" si="26"/>
        <v/>
      </c>
      <c r="AR394" s="115" t="str">
        <f t="shared" si="27"/>
        <v/>
      </c>
    </row>
    <row r="395" spans="1:44">
      <c r="A395" t="s">
        <v>602</v>
      </c>
      <c r="B395" t="s">
        <v>607</v>
      </c>
      <c r="C395">
        <f>IFERROR(VLOOKUP($B395,Kraftvärmeprod!$B$1:$AH$479,MATCH(C$2,Kraftvärmeprod!$B$1:$AG$1,0),FALSE)/1,"")</f>
        <v>518.20000000000005</v>
      </c>
      <c r="D395">
        <f>IFERROR(VLOOKUP($B395,Kraftvärmeprod!$B$1:$AH$479,MATCH(D$2,Kraftvärmeprod!$B$1:$AG$1,0),FALSE)/1,"")</f>
        <v>174.2</v>
      </c>
      <c r="F395">
        <f>IF($D395="","",IFERROR(VLOOKUP($B395,Kraftvärmeprod!$B$1:$BX$550,MATCH(F$2,Kraftvärmeprod!$B$1:$VX$1,0),FALSE)/1,0)-IFERROR(VLOOKUP($B395,'Slutlig allokering kvv'!$B$2:$BX$550,MATCH(F$2,'Slutlig allokering kvv'!$B$1:$BX$1,0),FALSE)/1,0))</f>
        <v>0</v>
      </c>
      <c r="G395">
        <f>IF($D395="","",IFERROR(VLOOKUP($B395,Kraftvärmeprod!$B$1:$BX$550,MATCH(G$2,Kraftvärmeprod!$B$1:$VX$1,0),FALSE)/1,0)-IFERROR(VLOOKUP($B395,'Slutlig allokering kvv'!$B$2:$BX$550,MATCH(G$2,'Slutlig allokering kvv'!$B$1:$BX$1,0),FALSE)/1,0))</f>
        <v>0</v>
      </c>
      <c r="H395">
        <f>IF($D395="","",IFERROR(VLOOKUP($B395,Kraftvärmeprod!$B$1:$BX$550,MATCH(H$2,Kraftvärmeprod!$B$1:$VX$1,0),FALSE)/1,0)-IFERROR(VLOOKUP($B395,'Slutlig allokering kvv'!$B$2:$BX$550,MATCH(H$2,'Slutlig allokering kvv'!$B$1:$BX$1,0),FALSE)/1,0))</f>
        <v>0</v>
      </c>
      <c r="I395">
        <f>IF($D395="","",IFERROR(VLOOKUP($B395,Kraftvärmeprod!$B$1:$BX$550,MATCH(I$2,Kraftvärmeprod!$B$1:$VX$1,0),FALSE)/1,0)-IFERROR(VLOOKUP($B395,'Slutlig allokering kvv'!$B$2:$BX$550,MATCH(I$2,'Slutlig allokering kvv'!$B$1:$BX$1,0),FALSE)/1,0))</f>
        <v>0</v>
      </c>
      <c r="J395">
        <f>IF($D395="","",IFERROR(VLOOKUP($B395,Kraftvärmeprod!$B$1:$BX$550,MATCH(J$2,Kraftvärmeprod!$B$1:$VX$1,0),FALSE)/1,0)-IFERROR(VLOOKUP($B395,'Slutlig allokering kvv'!$B$2:$BX$550,MATCH(J$2,'Slutlig allokering kvv'!$B$1:$BX$1,0),FALSE)/1,0))</f>
        <v>0</v>
      </c>
      <c r="K395">
        <f>IF($D395="","",IFERROR(VLOOKUP($B395,Kraftvärmeprod!$B$1:$BX$550,MATCH(K$2,Kraftvärmeprod!$B$1:$VX$1,0),FALSE)/1,0)-IFERROR(VLOOKUP($B395,'Slutlig allokering kvv'!$B$2:$BX$550,MATCH(K$2,'Slutlig allokering kvv'!$B$1:$BX$1,0),FALSE)/1,0))</f>
        <v>0</v>
      </c>
      <c r="L395">
        <f>IF($D395="","",IFERROR(VLOOKUP($B395,Kraftvärmeprod!$B$1:$BX$550,MATCH(L$2,Kraftvärmeprod!$B$1:$VX$1,0),FALSE)/1,0)-IFERROR(VLOOKUP($B395,'Slutlig allokering kvv'!$B$2:$BX$550,MATCH(L$2,'Slutlig allokering kvv'!$B$1:$BX$1,0),FALSE)/1,0))</f>
        <v>201.97299999999998</v>
      </c>
      <c r="M395">
        <f>IF($D395="","",IFERROR(VLOOKUP($B395,Kraftvärmeprod!$B$1:$BX$550,MATCH(M$2,Kraftvärmeprod!$B$1:$VX$1,0),FALSE)/1,0)-IFERROR(VLOOKUP($B395,'Slutlig allokering kvv'!$B$2:$BX$550,MATCH(M$2,'Slutlig allokering kvv'!$B$1:$BX$1,0),FALSE)/1,0))</f>
        <v>61.7286</v>
      </c>
      <c r="N395">
        <f>IF($D395="","",IFERROR(VLOOKUP($B395,Kraftvärmeprod!$B$1:$BX$550,MATCH(N$2,Kraftvärmeprod!$B$1:$VX$1,0),FALSE)/1,0)-IFERROR(VLOOKUP($B395,'Slutlig allokering kvv'!$B$2:$BX$550,MATCH(N$2,'Slutlig allokering kvv'!$B$1:$BX$1,0),FALSE)/1,0))</f>
        <v>47.588799999999999</v>
      </c>
      <c r="O395">
        <f>IF($D395="","",IFERROR(VLOOKUP($B395,Kraftvärmeprod!$B$1:$BX$550,MATCH(O$2,Kraftvärmeprod!$B$1:$VX$1,0),FALSE)/1,0)-IFERROR(VLOOKUP($B395,'Slutlig allokering kvv'!$B$2:$BX$550,MATCH(O$2,'Slutlig allokering kvv'!$B$1:$BX$1,0),FALSE)/1,0))</f>
        <v>49.050400000000003</v>
      </c>
      <c r="P395">
        <f>IF($D395="","",IFERROR(VLOOKUP($B395,Kraftvärmeprod!$B$1:$BX$550,MATCH(P$2,Kraftvärmeprod!$B$1:$VX$1,0),FALSE)/1,0)-IFERROR(VLOOKUP($B395,'Slutlig allokering kvv'!$B$2:$BX$550,MATCH(P$2,'Slutlig allokering kvv'!$B$1:$BX$1,0),FALSE)/1,0))</f>
        <v>0</v>
      </c>
      <c r="Q395">
        <f>IF($D395="","",IFERROR(VLOOKUP($B395,Kraftvärmeprod!$B$1:$BX$550,MATCH(Q$2,Kraftvärmeprod!$B$1:$VX$1,0),FALSE)/1,0)-IFERROR(VLOOKUP($B395,'Slutlig allokering kvv'!$B$2:$BX$550,MATCH(Q$2,'Slutlig allokering kvv'!$B$1:$BX$1,0),FALSE)/1,0))</f>
        <v>0</v>
      </c>
      <c r="R395">
        <f>IF($D395="","",IFERROR(VLOOKUP($B395,Kraftvärmeprod!$B$1:$BX$550,MATCH(R$2,Kraftvärmeprod!$B$1:$VX$1,0),FALSE)/1,0)-IFERROR(VLOOKUP($B395,'Slutlig allokering kvv'!$B$2:$BX$550,MATCH(R$2,'Slutlig allokering kvv'!$B$1:$BX$1,0),FALSE)/1,0))</f>
        <v>0</v>
      </c>
      <c r="S395">
        <f>IF($D395="","",IFERROR(VLOOKUP($B395,Kraftvärmeprod!$B$1:$BX$550,MATCH(S$2,Kraftvärmeprod!$B$1:$VX$1,0),FALSE)/1,0)-IFERROR(VLOOKUP($B395,'Slutlig allokering kvv'!$B$2:$BX$550,MATCH(S$2,'Slutlig allokering kvv'!$B$1:$BX$1,0),FALSE)/1,0))</f>
        <v>0</v>
      </c>
      <c r="T395">
        <f>IF($D395="","",IFERROR(VLOOKUP($B395,Kraftvärmeprod!$B$1:$BX$550,MATCH(T$2,Kraftvärmeprod!$B$1:$VX$1,0),FALSE)/1,0)-IFERROR(VLOOKUP($B395,'Slutlig allokering kvv'!$B$2:$BX$550,MATCH(T$2,'Slutlig allokering kvv'!$B$1:$BX$1,0),FALSE)/1,0))</f>
        <v>0</v>
      </c>
      <c r="U395">
        <f>IF($D395="","",IFERROR(VLOOKUP($B395,Kraftvärmeprod!$B$1:$BX$550,MATCH(U$2,Kraftvärmeprod!$B$1:$VX$1,0),FALSE)/1,0)-IFERROR(VLOOKUP($B395,'Slutlig allokering kvv'!$B$2:$BX$550,MATCH(U$2,'Slutlig allokering kvv'!$B$1:$BX$1,0),FALSE)/1,0))</f>
        <v>0</v>
      </c>
      <c r="V395">
        <f>IF($D395="","",IFERROR(VLOOKUP($B395,Kraftvärmeprod!$B$1:$BX$550,MATCH(V$2,Kraftvärmeprod!$B$1:$VX$1,0),FALSE)/1,0)-IFERROR(VLOOKUP($B395,'Slutlig allokering kvv'!$B$2:$BX$550,MATCH(V$2,'Slutlig allokering kvv'!$B$1:$BX$1,0),FALSE)/1,0))</f>
        <v>10.338700000000001</v>
      </c>
      <c r="W395">
        <f>IF($D395="","",IFERROR(VLOOKUP($B395,Kraftvärmeprod!$B$1:$BX$550,MATCH(W$2,Kraftvärmeprod!$B$1:$VX$1,0),FALSE)/1,0)-IFERROR(VLOOKUP($B395,'Slutlig allokering kvv'!$B$2:$BX$550,MATCH(W$2,'Slutlig allokering kvv'!$B$1:$BX$1,0),FALSE)/1,0))</f>
        <v>0</v>
      </c>
      <c r="X395">
        <f>IF($D395="","",IFERROR(VLOOKUP($B395,Kraftvärmeprod!$B$1:$BX$550,MATCH(X$2,Kraftvärmeprod!$B$1:$VX$1,0),FALSE)/1,0)-IFERROR(VLOOKUP($B395,'Slutlig allokering kvv'!$B$2:$BX$550,MATCH(X$2,'Slutlig allokering kvv'!$B$1:$BX$1,0),FALSE)/1,0))</f>
        <v>0.55046000000000006</v>
      </c>
      <c r="Y395">
        <f>IF($D395="","",IFERROR(VLOOKUP($B395,Kraftvärmeprod!$B$1:$BX$550,MATCH(Y$2,Kraftvärmeprod!$B$1:$VX$1,0),FALSE)/1,0)-IFERROR(VLOOKUP($B395,'Slutlig allokering kvv'!$B$2:$BX$550,MATCH(Y$2,'Slutlig allokering kvv'!$B$1:$BX$1,0),FALSE)/1,0))</f>
        <v>0</v>
      </c>
      <c r="Z395">
        <f>IF($D395="","",IFERROR(VLOOKUP($B395,Kraftvärmeprod!$B$1:$BX$550,MATCH(Z$2,Kraftvärmeprod!$B$1:$VX$1,0),FALSE)/1,0)-IFERROR(VLOOKUP($B395,'Slutlig allokering kvv'!$B$2:$BX$550,MATCH(Z$2,'Slutlig allokering kvv'!$B$1:$BX$1,0),FALSE)/1,0))</f>
        <v>0</v>
      </c>
      <c r="AA395">
        <f>IF($D395="","",IFERROR(VLOOKUP($B395,Kraftvärmeprod!$B$1:$BX$550,MATCH(AA$2,Kraftvärmeprod!$B$1:$VX$1,0),FALSE)/1,0)-IFERROR(VLOOKUP($B395,'Slutlig allokering kvv'!$B$2:$BX$550,MATCH(AA$2,'Slutlig allokering kvv'!$B$1:$BX$1,0),FALSE)/1,0))</f>
        <v>0</v>
      </c>
      <c r="AB395">
        <f>IF($D395="","",IFERROR(VLOOKUP($B395,Kraftvärmeprod!$B$1:$BX$550,MATCH(AB$2,Kraftvärmeprod!$B$1:$VX$1,0),FALSE)/1,0)-IFERROR(VLOOKUP($B395,'Slutlig allokering kvv'!$B$2:$BX$550,MATCH(AB$2,'Slutlig allokering kvv'!$B$1:$BX$1,0),FALSE)/1,0))</f>
        <v>0</v>
      </c>
      <c r="AC395">
        <f>IF($D395="","",IFERROR(VLOOKUP($B395,Kraftvärmeprod!$B$1:$BX$550,MATCH(AC$2,Kraftvärmeprod!$B$1:$VX$1,0),FALSE)/1,0)-IFERROR(VLOOKUP($B395,'Slutlig allokering kvv'!$B$2:$BX$550,MATCH(AC$2,'Slutlig allokering kvv'!$B$1:$BX$1,0),FALSE)/1,0))</f>
        <v>0</v>
      </c>
      <c r="AD395">
        <f>IF($D395="","",IFERROR(VLOOKUP($B395,Kraftvärmeprod!$B$1:$BX$550,MATCH(AD$2,Kraftvärmeprod!$B$1:$VX$1,0),FALSE)/1,0)-IFERROR(VLOOKUP($B395,'Slutlig allokering kvv'!$B$2:$BX$550,MATCH(AD$2,'Slutlig allokering kvv'!$B$1:$BX$1,0),FALSE)/1,0))</f>
        <v>0</v>
      </c>
      <c r="AE395">
        <f>IF($D395="","",IFERROR(VLOOKUP($B395,Miljö!$B$1:$E$550,MATCH("Hjälpel kraftvärme (GWh)",Miljö!$B$1:$E$1,0),FALSE)/1,0)-IFERROR(VLOOKUP($B395,'Slutlig allokering kvv'!$B$2:$BX$549,MATCH(AE$2,'Slutlig allokering kvv'!$B$1:$BX$1,0),FALSE)/1,0))</f>
        <v>1.0639799999999999</v>
      </c>
      <c r="AI395" s="274">
        <f t="shared" si="24"/>
        <v>371.22996000000001</v>
      </c>
      <c r="AK395">
        <f>IFERROR(VLOOKUP($B395,'Slutlig allokering kvv'!$B$2:$AX$549,MATCH("Summa slutlig allokerad tillförd energi (utan hjälpel och rökgaskondensering):",'Slutlig allokering kvv'!$B$1:$AX$1,0),FALSE)/1,"")</f>
        <v>423.93004000000002</v>
      </c>
      <c r="AM395" s="275">
        <f>IFERROR(1-VLOOKUP($B395,'Slutlig allokering kvv'!$B$2:$AX$549,MATCH("Andel av bränsle i kvv som allokerats till värme, exklusive rökgaskondensering och hjälpel",'Slutlig allokering kvv'!$B$1:$AX$1,0),FALSE),"")</f>
        <v>0.4668619648875697</v>
      </c>
      <c r="AO395" s="115">
        <f t="shared" si="25"/>
        <v>0.46686196488756976</v>
      </c>
      <c r="AP395" s="276">
        <f t="shared" si="26"/>
        <v>-5.5511151231257827E-17</v>
      </c>
      <c r="AR395" s="115">
        <f t="shared" si="27"/>
        <v>0.46790984564508348</v>
      </c>
    </row>
    <row r="396" spans="1:44">
      <c r="A396" t="s">
        <v>608</v>
      </c>
      <c r="B396" t="s">
        <v>609</v>
      </c>
      <c r="C396" t="str">
        <f>IFERROR(VLOOKUP($B396,Kraftvärmeprod!$B$1:$AH$479,MATCH(C$2,Kraftvärmeprod!$B$1:$AG$1,0),FALSE)/1,"")</f>
        <v/>
      </c>
      <c r="D396" t="str">
        <f>IFERROR(VLOOKUP($B396,Kraftvärmeprod!$B$1:$AH$479,MATCH(D$2,Kraftvärmeprod!$B$1:$AG$1,0),FALSE)/1,"")</f>
        <v/>
      </c>
      <c r="F396" t="str">
        <f>IF($D396="","",IFERROR(VLOOKUP($B396,Kraftvärmeprod!$B$1:$BX$550,MATCH(F$2,Kraftvärmeprod!$B$1:$VX$1,0),FALSE)/1,0)-IFERROR(VLOOKUP($B396,'Slutlig allokering kvv'!$B$2:$BX$550,MATCH(F$2,'Slutlig allokering kvv'!$B$1:$BX$1,0),FALSE)/1,0))</f>
        <v/>
      </c>
      <c r="G396" t="str">
        <f>IF($D396="","",IFERROR(VLOOKUP($B396,Kraftvärmeprod!$B$1:$BX$550,MATCH(G$2,Kraftvärmeprod!$B$1:$VX$1,0),FALSE)/1,0)-IFERROR(VLOOKUP($B396,'Slutlig allokering kvv'!$B$2:$BX$550,MATCH(G$2,'Slutlig allokering kvv'!$B$1:$BX$1,0),FALSE)/1,0))</f>
        <v/>
      </c>
      <c r="H396" t="str">
        <f>IF($D396="","",IFERROR(VLOOKUP($B396,Kraftvärmeprod!$B$1:$BX$550,MATCH(H$2,Kraftvärmeprod!$B$1:$VX$1,0),FALSE)/1,0)-IFERROR(VLOOKUP($B396,'Slutlig allokering kvv'!$B$2:$BX$550,MATCH(H$2,'Slutlig allokering kvv'!$B$1:$BX$1,0),FALSE)/1,0))</f>
        <v/>
      </c>
      <c r="I396" t="str">
        <f>IF($D396="","",IFERROR(VLOOKUP($B396,Kraftvärmeprod!$B$1:$BX$550,MATCH(I$2,Kraftvärmeprod!$B$1:$VX$1,0),FALSE)/1,0)-IFERROR(VLOOKUP($B396,'Slutlig allokering kvv'!$B$2:$BX$550,MATCH(I$2,'Slutlig allokering kvv'!$B$1:$BX$1,0),FALSE)/1,0))</f>
        <v/>
      </c>
      <c r="J396" t="str">
        <f>IF($D396="","",IFERROR(VLOOKUP($B396,Kraftvärmeprod!$B$1:$BX$550,MATCH(J$2,Kraftvärmeprod!$B$1:$VX$1,0),FALSE)/1,0)-IFERROR(VLOOKUP($B396,'Slutlig allokering kvv'!$B$2:$BX$550,MATCH(J$2,'Slutlig allokering kvv'!$B$1:$BX$1,0),FALSE)/1,0))</f>
        <v/>
      </c>
      <c r="K396" t="str">
        <f>IF($D396="","",IFERROR(VLOOKUP($B396,Kraftvärmeprod!$B$1:$BX$550,MATCH(K$2,Kraftvärmeprod!$B$1:$VX$1,0),FALSE)/1,0)-IFERROR(VLOOKUP($B396,'Slutlig allokering kvv'!$B$2:$BX$550,MATCH(K$2,'Slutlig allokering kvv'!$B$1:$BX$1,0),FALSE)/1,0))</f>
        <v/>
      </c>
      <c r="L396" t="str">
        <f>IF($D396="","",IFERROR(VLOOKUP($B396,Kraftvärmeprod!$B$1:$BX$550,MATCH(L$2,Kraftvärmeprod!$B$1:$VX$1,0),FALSE)/1,0)-IFERROR(VLOOKUP($B396,'Slutlig allokering kvv'!$B$2:$BX$550,MATCH(L$2,'Slutlig allokering kvv'!$B$1:$BX$1,0),FALSE)/1,0))</f>
        <v/>
      </c>
      <c r="M396" t="str">
        <f>IF($D396="","",IFERROR(VLOOKUP($B396,Kraftvärmeprod!$B$1:$BX$550,MATCH(M$2,Kraftvärmeprod!$B$1:$VX$1,0),FALSE)/1,0)-IFERROR(VLOOKUP($B396,'Slutlig allokering kvv'!$B$2:$BX$550,MATCH(M$2,'Slutlig allokering kvv'!$B$1:$BX$1,0),FALSE)/1,0))</f>
        <v/>
      </c>
      <c r="N396" t="str">
        <f>IF($D396="","",IFERROR(VLOOKUP($B396,Kraftvärmeprod!$B$1:$BX$550,MATCH(N$2,Kraftvärmeprod!$B$1:$VX$1,0),FALSE)/1,0)-IFERROR(VLOOKUP($B396,'Slutlig allokering kvv'!$B$2:$BX$550,MATCH(N$2,'Slutlig allokering kvv'!$B$1:$BX$1,0),FALSE)/1,0))</f>
        <v/>
      </c>
      <c r="O396" t="str">
        <f>IF($D396="","",IFERROR(VLOOKUP($B396,Kraftvärmeprod!$B$1:$BX$550,MATCH(O$2,Kraftvärmeprod!$B$1:$VX$1,0),FALSE)/1,0)-IFERROR(VLOOKUP($B396,'Slutlig allokering kvv'!$B$2:$BX$550,MATCH(O$2,'Slutlig allokering kvv'!$B$1:$BX$1,0),FALSE)/1,0))</f>
        <v/>
      </c>
      <c r="P396" t="str">
        <f>IF($D396="","",IFERROR(VLOOKUP($B396,Kraftvärmeprod!$B$1:$BX$550,MATCH(P$2,Kraftvärmeprod!$B$1:$VX$1,0),FALSE)/1,0)-IFERROR(VLOOKUP($B396,'Slutlig allokering kvv'!$B$2:$BX$550,MATCH(P$2,'Slutlig allokering kvv'!$B$1:$BX$1,0),FALSE)/1,0))</f>
        <v/>
      </c>
      <c r="Q396" t="str">
        <f>IF($D396="","",IFERROR(VLOOKUP($B396,Kraftvärmeprod!$B$1:$BX$550,MATCH(Q$2,Kraftvärmeprod!$B$1:$VX$1,0),FALSE)/1,0)-IFERROR(VLOOKUP($B396,'Slutlig allokering kvv'!$B$2:$BX$550,MATCH(Q$2,'Slutlig allokering kvv'!$B$1:$BX$1,0),FALSE)/1,0))</f>
        <v/>
      </c>
      <c r="R396" t="str">
        <f>IF($D396="","",IFERROR(VLOOKUP($B396,Kraftvärmeprod!$B$1:$BX$550,MATCH(R$2,Kraftvärmeprod!$B$1:$VX$1,0),FALSE)/1,0)-IFERROR(VLOOKUP($B396,'Slutlig allokering kvv'!$B$2:$BX$550,MATCH(R$2,'Slutlig allokering kvv'!$B$1:$BX$1,0),FALSE)/1,0))</f>
        <v/>
      </c>
      <c r="S396" t="str">
        <f>IF($D396="","",IFERROR(VLOOKUP($B396,Kraftvärmeprod!$B$1:$BX$550,MATCH(S$2,Kraftvärmeprod!$B$1:$VX$1,0),FALSE)/1,0)-IFERROR(VLOOKUP($B396,'Slutlig allokering kvv'!$B$2:$BX$550,MATCH(S$2,'Slutlig allokering kvv'!$B$1:$BX$1,0),FALSE)/1,0))</f>
        <v/>
      </c>
      <c r="T396" t="str">
        <f>IF($D396="","",IFERROR(VLOOKUP($B396,Kraftvärmeprod!$B$1:$BX$550,MATCH(T$2,Kraftvärmeprod!$B$1:$VX$1,0),FALSE)/1,0)-IFERROR(VLOOKUP($B396,'Slutlig allokering kvv'!$B$2:$BX$550,MATCH(T$2,'Slutlig allokering kvv'!$B$1:$BX$1,0),FALSE)/1,0))</f>
        <v/>
      </c>
      <c r="U396" t="str">
        <f>IF($D396="","",IFERROR(VLOOKUP($B396,Kraftvärmeprod!$B$1:$BX$550,MATCH(U$2,Kraftvärmeprod!$B$1:$VX$1,0),FALSE)/1,0)-IFERROR(VLOOKUP($B396,'Slutlig allokering kvv'!$B$2:$BX$550,MATCH(U$2,'Slutlig allokering kvv'!$B$1:$BX$1,0),FALSE)/1,0))</f>
        <v/>
      </c>
      <c r="V396" t="str">
        <f>IF($D396="","",IFERROR(VLOOKUP($B396,Kraftvärmeprod!$B$1:$BX$550,MATCH(V$2,Kraftvärmeprod!$B$1:$VX$1,0),FALSE)/1,0)-IFERROR(VLOOKUP($B396,'Slutlig allokering kvv'!$B$2:$BX$550,MATCH(V$2,'Slutlig allokering kvv'!$B$1:$BX$1,0),FALSE)/1,0))</f>
        <v/>
      </c>
      <c r="W396" t="str">
        <f>IF($D396="","",IFERROR(VLOOKUP($B396,Kraftvärmeprod!$B$1:$BX$550,MATCH(W$2,Kraftvärmeprod!$B$1:$VX$1,0),FALSE)/1,0)-IFERROR(VLOOKUP($B396,'Slutlig allokering kvv'!$B$2:$BX$550,MATCH(W$2,'Slutlig allokering kvv'!$B$1:$BX$1,0),FALSE)/1,0))</f>
        <v/>
      </c>
      <c r="X396" t="str">
        <f>IF($D396="","",IFERROR(VLOOKUP($B396,Kraftvärmeprod!$B$1:$BX$550,MATCH(X$2,Kraftvärmeprod!$B$1:$VX$1,0),FALSE)/1,0)-IFERROR(VLOOKUP($B396,'Slutlig allokering kvv'!$B$2:$BX$550,MATCH(X$2,'Slutlig allokering kvv'!$B$1:$BX$1,0),FALSE)/1,0))</f>
        <v/>
      </c>
      <c r="Y396" t="str">
        <f>IF($D396="","",IFERROR(VLOOKUP($B396,Kraftvärmeprod!$B$1:$BX$550,MATCH(Y$2,Kraftvärmeprod!$B$1:$VX$1,0),FALSE)/1,0)-IFERROR(VLOOKUP($B396,'Slutlig allokering kvv'!$B$2:$BX$550,MATCH(Y$2,'Slutlig allokering kvv'!$B$1:$BX$1,0),FALSE)/1,0))</f>
        <v/>
      </c>
      <c r="Z396" t="str">
        <f>IF($D396="","",IFERROR(VLOOKUP($B396,Kraftvärmeprod!$B$1:$BX$550,MATCH(Z$2,Kraftvärmeprod!$B$1:$VX$1,0),FALSE)/1,0)-IFERROR(VLOOKUP($B396,'Slutlig allokering kvv'!$B$2:$BX$550,MATCH(Z$2,'Slutlig allokering kvv'!$B$1:$BX$1,0),FALSE)/1,0))</f>
        <v/>
      </c>
      <c r="AA396" t="str">
        <f>IF($D396="","",IFERROR(VLOOKUP($B396,Kraftvärmeprod!$B$1:$BX$550,MATCH(AA$2,Kraftvärmeprod!$B$1:$VX$1,0),FALSE)/1,0)-IFERROR(VLOOKUP($B396,'Slutlig allokering kvv'!$B$2:$BX$550,MATCH(AA$2,'Slutlig allokering kvv'!$B$1:$BX$1,0),FALSE)/1,0))</f>
        <v/>
      </c>
      <c r="AB396" t="str">
        <f>IF($D396="","",IFERROR(VLOOKUP($B396,Kraftvärmeprod!$B$1:$BX$550,MATCH(AB$2,Kraftvärmeprod!$B$1:$VX$1,0),FALSE)/1,0)-IFERROR(VLOOKUP($B396,'Slutlig allokering kvv'!$B$2:$BX$550,MATCH(AB$2,'Slutlig allokering kvv'!$B$1:$BX$1,0),FALSE)/1,0))</f>
        <v/>
      </c>
      <c r="AC396" t="str">
        <f>IF($D396="","",IFERROR(VLOOKUP($B396,Kraftvärmeprod!$B$1:$BX$550,MATCH(AC$2,Kraftvärmeprod!$B$1:$VX$1,0),FALSE)/1,0)-IFERROR(VLOOKUP($B396,'Slutlig allokering kvv'!$B$2:$BX$550,MATCH(AC$2,'Slutlig allokering kvv'!$B$1:$BX$1,0),FALSE)/1,0))</f>
        <v/>
      </c>
      <c r="AD396" t="str">
        <f>IF($D396="","",IFERROR(VLOOKUP($B396,Kraftvärmeprod!$B$1:$BX$550,MATCH(AD$2,Kraftvärmeprod!$B$1:$VX$1,0),FALSE)/1,0)-IFERROR(VLOOKUP($B396,'Slutlig allokering kvv'!$B$2:$BX$550,MATCH(AD$2,'Slutlig allokering kvv'!$B$1:$BX$1,0),FALSE)/1,0))</f>
        <v/>
      </c>
      <c r="AE396" t="str">
        <f>IF($D396="","",IFERROR(VLOOKUP($B396,Miljö!$B$1:$E$550,MATCH("Hjälpel kraftvärme (GWh)",Miljö!$B$1:$E$1,0),FALSE)/1,0)-IFERROR(VLOOKUP($B396,'Slutlig allokering kvv'!$B$2:$BX$549,MATCH(AE$2,'Slutlig allokering kvv'!$B$1:$BX$1,0),FALSE)/1,0))</f>
        <v/>
      </c>
      <c r="AI396" s="274">
        <f t="shared" si="24"/>
        <v>0</v>
      </c>
      <c r="AK396">
        <f>IFERROR(VLOOKUP($B396,'Slutlig allokering kvv'!$B$2:$AX$549,MATCH("Summa slutlig allokerad tillförd energi (utan hjälpel och rökgaskondensering):",'Slutlig allokering kvv'!$B$1:$AX$1,0),FALSE)/1,"")</f>
        <v>0</v>
      </c>
      <c r="AM396" s="275" t="str">
        <f>IFERROR(1-VLOOKUP($B396,'Slutlig allokering kvv'!$B$2:$AX$549,MATCH("Andel av bränsle i kvv som allokerats till värme, exklusive rökgaskondensering och hjälpel",'Slutlig allokering kvv'!$B$1:$AX$1,0),FALSE),"")</f>
        <v/>
      </c>
      <c r="AO396" s="115" t="str">
        <f t="shared" si="25"/>
        <v/>
      </c>
      <c r="AP396" s="276" t="str">
        <f t="shared" si="26"/>
        <v/>
      </c>
      <c r="AR396" s="115" t="str">
        <f t="shared" si="27"/>
        <v/>
      </c>
    </row>
    <row r="397" spans="1:44">
      <c r="A397" t="s">
        <v>610</v>
      </c>
      <c r="B397" t="s">
        <v>611</v>
      </c>
      <c r="C397" t="str">
        <f>IFERROR(VLOOKUP($B397,Kraftvärmeprod!$B$1:$AH$479,MATCH(C$2,Kraftvärmeprod!$B$1:$AG$1,0),FALSE)/1,"")</f>
        <v/>
      </c>
      <c r="D397" t="str">
        <f>IFERROR(VLOOKUP($B397,Kraftvärmeprod!$B$1:$AH$479,MATCH(D$2,Kraftvärmeprod!$B$1:$AG$1,0),FALSE)/1,"")</f>
        <v/>
      </c>
      <c r="F397" t="str">
        <f>IF($D397="","",IFERROR(VLOOKUP($B397,Kraftvärmeprod!$B$1:$BX$550,MATCH(F$2,Kraftvärmeprod!$B$1:$VX$1,0),FALSE)/1,0)-IFERROR(VLOOKUP($B397,'Slutlig allokering kvv'!$B$2:$BX$550,MATCH(F$2,'Slutlig allokering kvv'!$B$1:$BX$1,0),FALSE)/1,0))</f>
        <v/>
      </c>
      <c r="G397" t="str">
        <f>IF($D397="","",IFERROR(VLOOKUP($B397,Kraftvärmeprod!$B$1:$BX$550,MATCH(G$2,Kraftvärmeprod!$B$1:$VX$1,0),FALSE)/1,0)-IFERROR(VLOOKUP($B397,'Slutlig allokering kvv'!$B$2:$BX$550,MATCH(G$2,'Slutlig allokering kvv'!$B$1:$BX$1,0),FALSE)/1,0))</f>
        <v/>
      </c>
      <c r="H397" t="str">
        <f>IF($D397="","",IFERROR(VLOOKUP($B397,Kraftvärmeprod!$B$1:$BX$550,MATCH(H$2,Kraftvärmeprod!$B$1:$VX$1,0),FALSE)/1,0)-IFERROR(VLOOKUP($B397,'Slutlig allokering kvv'!$B$2:$BX$550,MATCH(H$2,'Slutlig allokering kvv'!$B$1:$BX$1,0),FALSE)/1,0))</f>
        <v/>
      </c>
      <c r="I397" t="str">
        <f>IF($D397="","",IFERROR(VLOOKUP($B397,Kraftvärmeprod!$B$1:$BX$550,MATCH(I$2,Kraftvärmeprod!$B$1:$VX$1,0),FALSE)/1,0)-IFERROR(VLOOKUP($B397,'Slutlig allokering kvv'!$B$2:$BX$550,MATCH(I$2,'Slutlig allokering kvv'!$B$1:$BX$1,0),FALSE)/1,0))</f>
        <v/>
      </c>
      <c r="J397" t="str">
        <f>IF($D397="","",IFERROR(VLOOKUP($B397,Kraftvärmeprod!$B$1:$BX$550,MATCH(J$2,Kraftvärmeprod!$B$1:$VX$1,0),FALSE)/1,0)-IFERROR(VLOOKUP($B397,'Slutlig allokering kvv'!$B$2:$BX$550,MATCH(J$2,'Slutlig allokering kvv'!$B$1:$BX$1,0),FALSE)/1,0))</f>
        <v/>
      </c>
      <c r="K397" t="str">
        <f>IF($D397="","",IFERROR(VLOOKUP($B397,Kraftvärmeprod!$B$1:$BX$550,MATCH(K$2,Kraftvärmeprod!$B$1:$VX$1,0),FALSE)/1,0)-IFERROR(VLOOKUP($B397,'Slutlig allokering kvv'!$B$2:$BX$550,MATCH(K$2,'Slutlig allokering kvv'!$B$1:$BX$1,0),FALSE)/1,0))</f>
        <v/>
      </c>
      <c r="L397" t="str">
        <f>IF($D397="","",IFERROR(VLOOKUP($B397,Kraftvärmeprod!$B$1:$BX$550,MATCH(L$2,Kraftvärmeprod!$B$1:$VX$1,0),FALSE)/1,0)-IFERROR(VLOOKUP($B397,'Slutlig allokering kvv'!$B$2:$BX$550,MATCH(L$2,'Slutlig allokering kvv'!$B$1:$BX$1,0),FALSE)/1,0))</f>
        <v/>
      </c>
      <c r="M397" t="str">
        <f>IF($D397="","",IFERROR(VLOOKUP($B397,Kraftvärmeprod!$B$1:$BX$550,MATCH(M$2,Kraftvärmeprod!$B$1:$VX$1,0),FALSE)/1,0)-IFERROR(VLOOKUP($B397,'Slutlig allokering kvv'!$B$2:$BX$550,MATCH(M$2,'Slutlig allokering kvv'!$B$1:$BX$1,0),FALSE)/1,0))</f>
        <v/>
      </c>
      <c r="N397" t="str">
        <f>IF($D397="","",IFERROR(VLOOKUP($B397,Kraftvärmeprod!$B$1:$BX$550,MATCH(N$2,Kraftvärmeprod!$B$1:$VX$1,0),FALSE)/1,0)-IFERROR(VLOOKUP($B397,'Slutlig allokering kvv'!$B$2:$BX$550,MATCH(N$2,'Slutlig allokering kvv'!$B$1:$BX$1,0),FALSE)/1,0))</f>
        <v/>
      </c>
      <c r="O397" t="str">
        <f>IF($D397="","",IFERROR(VLOOKUP($B397,Kraftvärmeprod!$B$1:$BX$550,MATCH(O$2,Kraftvärmeprod!$B$1:$VX$1,0),FALSE)/1,0)-IFERROR(VLOOKUP($B397,'Slutlig allokering kvv'!$B$2:$BX$550,MATCH(O$2,'Slutlig allokering kvv'!$B$1:$BX$1,0),FALSE)/1,0))</f>
        <v/>
      </c>
      <c r="P397" t="str">
        <f>IF($D397="","",IFERROR(VLOOKUP($B397,Kraftvärmeprod!$B$1:$BX$550,MATCH(P$2,Kraftvärmeprod!$B$1:$VX$1,0),FALSE)/1,0)-IFERROR(VLOOKUP($B397,'Slutlig allokering kvv'!$B$2:$BX$550,MATCH(P$2,'Slutlig allokering kvv'!$B$1:$BX$1,0),FALSE)/1,0))</f>
        <v/>
      </c>
      <c r="Q397" t="str">
        <f>IF($D397="","",IFERROR(VLOOKUP($B397,Kraftvärmeprod!$B$1:$BX$550,MATCH(Q$2,Kraftvärmeprod!$B$1:$VX$1,0),FALSE)/1,0)-IFERROR(VLOOKUP($B397,'Slutlig allokering kvv'!$B$2:$BX$550,MATCH(Q$2,'Slutlig allokering kvv'!$B$1:$BX$1,0),FALSE)/1,0))</f>
        <v/>
      </c>
      <c r="R397" t="str">
        <f>IF($D397="","",IFERROR(VLOOKUP($B397,Kraftvärmeprod!$B$1:$BX$550,MATCH(R$2,Kraftvärmeprod!$B$1:$VX$1,0),FALSE)/1,0)-IFERROR(VLOOKUP($B397,'Slutlig allokering kvv'!$B$2:$BX$550,MATCH(R$2,'Slutlig allokering kvv'!$B$1:$BX$1,0),FALSE)/1,0))</f>
        <v/>
      </c>
      <c r="S397" t="str">
        <f>IF($D397="","",IFERROR(VLOOKUP($B397,Kraftvärmeprod!$B$1:$BX$550,MATCH(S$2,Kraftvärmeprod!$B$1:$VX$1,0),FALSE)/1,0)-IFERROR(VLOOKUP($B397,'Slutlig allokering kvv'!$B$2:$BX$550,MATCH(S$2,'Slutlig allokering kvv'!$B$1:$BX$1,0),FALSE)/1,0))</f>
        <v/>
      </c>
      <c r="T397" t="str">
        <f>IF($D397="","",IFERROR(VLOOKUP($B397,Kraftvärmeprod!$B$1:$BX$550,MATCH(T$2,Kraftvärmeprod!$B$1:$VX$1,0),FALSE)/1,0)-IFERROR(VLOOKUP($B397,'Slutlig allokering kvv'!$B$2:$BX$550,MATCH(T$2,'Slutlig allokering kvv'!$B$1:$BX$1,0),FALSE)/1,0))</f>
        <v/>
      </c>
      <c r="U397" t="str">
        <f>IF($D397="","",IFERROR(VLOOKUP($B397,Kraftvärmeprod!$B$1:$BX$550,MATCH(U$2,Kraftvärmeprod!$B$1:$VX$1,0),FALSE)/1,0)-IFERROR(VLOOKUP($B397,'Slutlig allokering kvv'!$B$2:$BX$550,MATCH(U$2,'Slutlig allokering kvv'!$B$1:$BX$1,0),FALSE)/1,0))</f>
        <v/>
      </c>
      <c r="V397" t="str">
        <f>IF($D397="","",IFERROR(VLOOKUP($B397,Kraftvärmeprod!$B$1:$BX$550,MATCH(V$2,Kraftvärmeprod!$B$1:$VX$1,0),FALSE)/1,0)-IFERROR(VLOOKUP($B397,'Slutlig allokering kvv'!$B$2:$BX$550,MATCH(V$2,'Slutlig allokering kvv'!$B$1:$BX$1,0),FALSE)/1,0))</f>
        <v/>
      </c>
      <c r="W397" t="str">
        <f>IF($D397="","",IFERROR(VLOOKUP($B397,Kraftvärmeprod!$B$1:$BX$550,MATCH(W$2,Kraftvärmeprod!$B$1:$VX$1,0),FALSE)/1,0)-IFERROR(VLOOKUP($B397,'Slutlig allokering kvv'!$B$2:$BX$550,MATCH(W$2,'Slutlig allokering kvv'!$B$1:$BX$1,0),FALSE)/1,0))</f>
        <v/>
      </c>
      <c r="X397" t="str">
        <f>IF($D397="","",IFERROR(VLOOKUP($B397,Kraftvärmeprod!$B$1:$BX$550,MATCH(X$2,Kraftvärmeprod!$B$1:$VX$1,0),FALSE)/1,0)-IFERROR(VLOOKUP($B397,'Slutlig allokering kvv'!$B$2:$BX$550,MATCH(X$2,'Slutlig allokering kvv'!$B$1:$BX$1,0),FALSE)/1,0))</f>
        <v/>
      </c>
      <c r="Y397" t="str">
        <f>IF($D397="","",IFERROR(VLOOKUP($B397,Kraftvärmeprod!$B$1:$BX$550,MATCH(Y$2,Kraftvärmeprod!$B$1:$VX$1,0),FALSE)/1,0)-IFERROR(VLOOKUP($B397,'Slutlig allokering kvv'!$B$2:$BX$550,MATCH(Y$2,'Slutlig allokering kvv'!$B$1:$BX$1,0),FALSE)/1,0))</f>
        <v/>
      </c>
      <c r="Z397" t="str">
        <f>IF($D397="","",IFERROR(VLOOKUP($B397,Kraftvärmeprod!$B$1:$BX$550,MATCH(Z$2,Kraftvärmeprod!$B$1:$VX$1,0),FALSE)/1,0)-IFERROR(VLOOKUP($B397,'Slutlig allokering kvv'!$B$2:$BX$550,MATCH(Z$2,'Slutlig allokering kvv'!$B$1:$BX$1,0),FALSE)/1,0))</f>
        <v/>
      </c>
      <c r="AA397" t="str">
        <f>IF($D397="","",IFERROR(VLOOKUP($B397,Kraftvärmeprod!$B$1:$BX$550,MATCH(AA$2,Kraftvärmeprod!$B$1:$VX$1,0),FALSE)/1,0)-IFERROR(VLOOKUP($B397,'Slutlig allokering kvv'!$B$2:$BX$550,MATCH(AA$2,'Slutlig allokering kvv'!$B$1:$BX$1,0),FALSE)/1,0))</f>
        <v/>
      </c>
      <c r="AB397" t="str">
        <f>IF($D397="","",IFERROR(VLOOKUP($B397,Kraftvärmeprod!$B$1:$BX$550,MATCH(AB$2,Kraftvärmeprod!$B$1:$VX$1,0),FALSE)/1,0)-IFERROR(VLOOKUP($B397,'Slutlig allokering kvv'!$B$2:$BX$550,MATCH(AB$2,'Slutlig allokering kvv'!$B$1:$BX$1,0),FALSE)/1,0))</f>
        <v/>
      </c>
      <c r="AC397" t="str">
        <f>IF($D397="","",IFERROR(VLOOKUP($B397,Kraftvärmeprod!$B$1:$BX$550,MATCH(AC$2,Kraftvärmeprod!$B$1:$VX$1,0),FALSE)/1,0)-IFERROR(VLOOKUP($B397,'Slutlig allokering kvv'!$B$2:$BX$550,MATCH(AC$2,'Slutlig allokering kvv'!$B$1:$BX$1,0),FALSE)/1,0))</f>
        <v/>
      </c>
      <c r="AD397" t="str">
        <f>IF($D397="","",IFERROR(VLOOKUP($B397,Kraftvärmeprod!$B$1:$BX$550,MATCH(AD$2,Kraftvärmeprod!$B$1:$VX$1,0),FALSE)/1,0)-IFERROR(VLOOKUP($B397,'Slutlig allokering kvv'!$B$2:$BX$550,MATCH(AD$2,'Slutlig allokering kvv'!$B$1:$BX$1,0),FALSE)/1,0))</f>
        <v/>
      </c>
      <c r="AE397" t="str">
        <f>IF($D397="","",IFERROR(VLOOKUP($B397,Miljö!$B$1:$E$550,MATCH("Hjälpel kraftvärme (GWh)",Miljö!$B$1:$E$1,0),FALSE)/1,0)-IFERROR(VLOOKUP($B397,'Slutlig allokering kvv'!$B$2:$BX$549,MATCH(AE$2,'Slutlig allokering kvv'!$B$1:$BX$1,0),FALSE)/1,0))</f>
        <v/>
      </c>
      <c r="AI397" s="274">
        <f t="shared" si="24"/>
        <v>0</v>
      </c>
      <c r="AK397">
        <f>IFERROR(VLOOKUP($B397,'Slutlig allokering kvv'!$B$2:$AX$549,MATCH("Summa slutlig allokerad tillförd energi (utan hjälpel och rökgaskondensering):",'Slutlig allokering kvv'!$B$1:$AX$1,0),FALSE)/1,"")</f>
        <v>0</v>
      </c>
      <c r="AM397" s="275" t="str">
        <f>IFERROR(1-VLOOKUP($B397,'Slutlig allokering kvv'!$B$2:$AX$549,MATCH("Andel av bränsle i kvv som allokerats till värme, exklusive rökgaskondensering och hjälpel",'Slutlig allokering kvv'!$B$1:$AX$1,0),FALSE),"")</f>
        <v/>
      </c>
      <c r="AO397" s="115" t="str">
        <f t="shared" si="25"/>
        <v/>
      </c>
      <c r="AP397" s="276" t="str">
        <f t="shared" si="26"/>
        <v/>
      </c>
      <c r="AR397" s="115" t="str">
        <f t="shared" si="27"/>
        <v/>
      </c>
    </row>
    <row r="398" spans="1:44">
      <c r="A398" t="s">
        <v>610</v>
      </c>
      <c r="B398" t="s">
        <v>612</v>
      </c>
      <c r="C398" t="str">
        <f>IFERROR(VLOOKUP($B398,Kraftvärmeprod!$B$1:$AH$479,MATCH(C$2,Kraftvärmeprod!$B$1:$AG$1,0),FALSE)/1,"")</f>
        <v/>
      </c>
      <c r="D398" t="str">
        <f>IFERROR(VLOOKUP($B398,Kraftvärmeprod!$B$1:$AH$479,MATCH(D$2,Kraftvärmeprod!$B$1:$AG$1,0),FALSE)/1,"")</f>
        <v/>
      </c>
      <c r="F398" t="str">
        <f>IF($D398="","",IFERROR(VLOOKUP($B398,Kraftvärmeprod!$B$1:$BX$550,MATCH(F$2,Kraftvärmeprod!$B$1:$VX$1,0),FALSE)/1,0)-IFERROR(VLOOKUP($B398,'Slutlig allokering kvv'!$B$2:$BX$550,MATCH(F$2,'Slutlig allokering kvv'!$B$1:$BX$1,0),FALSE)/1,0))</f>
        <v/>
      </c>
      <c r="G398" t="str">
        <f>IF($D398="","",IFERROR(VLOOKUP($B398,Kraftvärmeprod!$B$1:$BX$550,MATCH(G$2,Kraftvärmeprod!$B$1:$VX$1,0),FALSE)/1,0)-IFERROR(VLOOKUP($B398,'Slutlig allokering kvv'!$B$2:$BX$550,MATCH(G$2,'Slutlig allokering kvv'!$B$1:$BX$1,0),FALSE)/1,0))</f>
        <v/>
      </c>
      <c r="H398" t="str">
        <f>IF($D398="","",IFERROR(VLOOKUP($B398,Kraftvärmeprod!$B$1:$BX$550,MATCH(H$2,Kraftvärmeprod!$B$1:$VX$1,0),FALSE)/1,0)-IFERROR(VLOOKUP($B398,'Slutlig allokering kvv'!$B$2:$BX$550,MATCH(H$2,'Slutlig allokering kvv'!$B$1:$BX$1,0),FALSE)/1,0))</f>
        <v/>
      </c>
      <c r="I398" t="str">
        <f>IF($D398="","",IFERROR(VLOOKUP($B398,Kraftvärmeprod!$B$1:$BX$550,MATCH(I$2,Kraftvärmeprod!$B$1:$VX$1,0),FALSE)/1,0)-IFERROR(VLOOKUP($B398,'Slutlig allokering kvv'!$B$2:$BX$550,MATCH(I$2,'Slutlig allokering kvv'!$B$1:$BX$1,0),FALSE)/1,0))</f>
        <v/>
      </c>
      <c r="J398" t="str">
        <f>IF($D398="","",IFERROR(VLOOKUP($B398,Kraftvärmeprod!$B$1:$BX$550,MATCH(J$2,Kraftvärmeprod!$B$1:$VX$1,0),FALSE)/1,0)-IFERROR(VLOOKUP($B398,'Slutlig allokering kvv'!$B$2:$BX$550,MATCH(J$2,'Slutlig allokering kvv'!$B$1:$BX$1,0),FALSE)/1,0))</f>
        <v/>
      </c>
      <c r="K398" t="str">
        <f>IF($D398="","",IFERROR(VLOOKUP($B398,Kraftvärmeprod!$B$1:$BX$550,MATCH(K$2,Kraftvärmeprod!$B$1:$VX$1,0),FALSE)/1,0)-IFERROR(VLOOKUP($B398,'Slutlig allokering kvv'!$B$2:$BX$550,MATCH(K$2,'Slutlig allokering kvv'!$B$1:$BX$1,0),FALSE)/1,0))</f>
        <v/>
      </c>
      <c r="L398" t="str">
        <f>IF($D398="","",IFERROR(VLOOKUP($B398,Kraftvärmeprod!$B$1:$BX$550,MATCH(L$2,Kraftvärmeprod!$B$1:$VX$1,0),FALSE)/1,0)-IFERROR(VLOOKUP($B398,'Slutlig allokering kvv'!$B$2:$BX$550,MATCH(L$2,'Slutlig allokering kvv'!$B$1:$BX$1,0),FALSE)/1,0))</f>
        <v/>
      </c>
      <c r="M398" t="str">
        <f>IF($D398="","",IFERROR(VLOOKUP($B398,Kraftvärmeprod!$B$1:$BX$550,MATCH(M$2,Kraftvärmeprod!$B$1:$VX$1,0),FALSE)/1,0)-IFERROR(VLOOKUP($B398,'Slutlig allokering kvv'!$B$2:$BX$550,MATCH(M$2,'Slutlig allokering kvv'!$B$1:$BX$1,0),FALSE)/1,0))</f>
        <v/>
      </c>
      <c r="N398" t="str">
        <f>IF($D398="","",IFERROR(VLOOKUP($B398,Kraftvärmeprod!$B$1:$BX$550,MATCH(N$2,Kraftvärmeprod!$B$1:$VX$1,0),FALSE)/1,0)-IFERROR(VLOOKUP($B398,'Slutlig allokering kvv'!$B$2:$BX$550,MATCH(N$2,'Slutlig allokering kvv'!$B$1:$BX$1,0),FALSE)/1,0))</f>
        <v/>
      </c>
      <c r="O398" t="str">
        <f>IF($D398="","",IFERROR(VLOOKUP($B398,Kraftvärmeprod!$B$1:$BX$550,MATCH(O$2,Kraftvärmeprod!$B$1:$VX$1,0),FALSE)/1,0)-IFERROR(VLOOKUP($B398,'Slutlig allokering kvv'!$B$2:$BX$550,MATCH(O$2,'Slutlig allokering kvv'!$B$1:$BX$1,0),FALSE)/1,0))</f>
        <v/>
      </c>
      <c r="P398" t="str">
        <f>IF($D398="","",IFERROR(VLOOKUP($B398,Kraftvärmeprod!$B$1:$BX$550,MATCH(P$2,Kraftvärmeprod!$B$1:$VX$1,0),FALSE)/1,0)-IFERROR(VLOOKUP($B398,'Slutlig allokering kvv'!$B$2:$BX$550,MATCH(P$2,'Slutlig allokering kvv'!$B$1:$BX$1,0),FALSE)/1,0))</f>
        <v/>
      </c>
      <c r="Q398" t="str">
        <f>IF($D398="","",IFERROR(VLOOKUP($B398,Kraftvärmeprod!$B$1:$BX$550,MATCH(Q$2,Kraftvärmeprod!$B$1:$VX$1,0),FALSE)/1,0)-IFERROR(VLOOKUP($B398,'Slutlig allokering kvv'!$B$2:$BX$550,MATCH(Q$2,'Slutlig allokering kvv'!$B$1:$BX$1,0),FALSE)/1,0))</f>
        <v/>
      </c>
      <c r="R398" t="str">
        <f>IF($D398="","",IFERROR(VLOOKUP($B398,Kraftvärmeprod!$B$1:$BX$550,MATCH(R$2,Kraftvärmeprod!$B$1:$VX$1,0),FALSE)/1,0)-IFERROR(VLOOKUP($B398,'Slutlig allokering kvv'!$B$2:$BX$550,MATCH(R$2,'Slutlig allokering kvv'!$B$1:$BX$1,0),FALSE)/1,0))</f>
        <v/>
      </c>
      <c r="S398" t="str">
        <f>IF($D398="","",IFERROR(VLOOKUP($B398,Kraftvärmeprod!$B$1:$BX$550,MATCH(S$2,Kraftvärmeprod!$B$1:$VX$1,0),FALSE)/1,0)-IFERROR(VLOOKUP($B398,'Slutlig allokering kvv'!$B$2:$BX$550,MATCH(S$2,'Slutlig allokering kvv'!$B$1:$BX$1,0),FALSE)/1,0))</f>
        <v/>
      </c>
      <c r="T398" t="str">
        <f>IF($D398="","",IFERROR(VLOOKUP($B398,Kraftvärmeprod!$B$1:$BX$550,MATCH(T$2,Kraftvärmeprod!$B$1:$VX$1,0),FALSE)/1,0)-IFERROR(VLOOKUP($B398,'Slutlig allokering kvv'!$B$2:$BX$550,MATCH(T$2,'Slutlig allokering kvv'!$B$1:$BX$1,0),FALSE)/1,0))</f>
        <v/>
      </c>
      <c r="U398" t="str">
        <f>IF($D398="","",IFERROR(VLOOKUP($B398,Kraftvärmeprod!$B$1:$BX$550,MATCH(U$2,Kraftvärmeprod!$B$1:$VX$1,0),FALSE)/1,0)-IFERROR(VLOOKUP($B398,'Slutlig allokering kvv'!$B$2:$BX$550,MATCH(U$2,'Slutlig allokering kvv'!$B$1:$BX$1,0),FALSE)/1,0))</f>
        <v/>
      </c>
      <c r="V398" t="str">
        <f>IF($D398="","",IFERROR(VLOOKUP($B398,Kraftvärmeprod!$B$1:$BX$550,MATCH(V$2,Kraftvärmeprod!$B$1:$VX$1,0),FALSE)/1,0)-IFERROR(VLOOKUP($B398,'Slutlig allokering kvv'!$B$2:$BX$550,MATCH(V$2,'Slutlig allokering kvv'!$B$1:$BX$1,0),FALSE)/1,0))</f>
        <v/>
      </c>
      <c r="W398" t="str">
        <f>IF($D398="","",IFERROR(VLOOKUP($B398,Kraftvärmeprod!$B$1:$BX$550,MATCH(W$2,Kraftvärmeprod!$B$1:$VX$1,0),FALSE)/1,0)-IFERROR(VLOOKUP($B398,'Slutlig allokering kvv'!$B$2:$BX$550,MATCH(W$2,'Slutlig allokering kvv'!$B$1:$BX$1,0),FALSE)/1,0))</f>
        <v/>
      </c>
      <c r="X398" t="str">
        <f>IF($D398="","",IFERROR(VLOOKUP($B398,Kraftvärmeprod!$B$1:$BX$550,MATCH(X$2,Kraftvärmeprod!$B$1:$VX$1,0),FALSE)/1,0)-IFERROR(VLOOKUP($B398,'Slutlig allokering kvv'!$B$2:$BX$550,MATCH(X$2,'Slutlig allokering kvv'!$B$1:$BX$1,0),FALSE)/1,0))</f>
        <v/>
      </c>
      <c r="Y398" t="str">
        <f>IF($D398="","",IFERROR(VLOOKUP($B398,Kraftvärmeprod!$B$1:$BX$550,MATCH(Y$2,Kraftvärmeprod!$B$1:$VX$1,0),FALSE)/1,0)-IFERROR(VLOOKUP($B398,'Slutlig allokering kvv'!$B$2:$BX$550,MATCH(Y$2,'Slutlig allokering kvv'!$B$1:$BX$1,0),FALSE)/1,0))</f>
        <v/>
      </c>
      <c r="Z398" t="str">
        <f>IF($D398="","",IFERROR(VLOOKUP($B398,Kraftvärmeprod!$B$1:$BX$550,MATCH(Z$2,Kraftvärmeprod!$B$1:$VX$1,0),FALSE)/1,0)-IFERROR(VLOOKUP($B398,'Slutlig allokering kvv'!$B$2:$BX$550,MATCH(Z$2,'Slutlig allokering kvv'!$B$1:$BX$1,0),FALSE)/1,0))</f>
        <v/>
      </c>
      <c r="AA398" t="str">
        <f>IF($D398="","",IFERROR(VLOOKUP($B398,Kraftvärmeprod!$B$1:$BX$550,MATCH(AA$2,Kraftvärmeprod!$B$1:$VX$1,0),FALSE)/1,0)-IFERROR(VLOOKUP($B398,'Slutlig allokering kvv'!$B$2:$BX$550,MATCH(AA$2,'Slutlig allokering kvv'!$B$1:$BX$1,0),FALSE)/1,0))</f>
        <v/>
      </c>
      <c r="AB398" t="str">
        <f>IF($D398="","",IFERROR(VLOOKUP($B398,Kraftvärmeprod!$B$1:$BX$550,MATCH(AB$2,Kraftvärmeprod!$B$1:$VX$1,0),FALSE)/1,0)-IFERROR(VLOOKUP($B398,'Slutlig allokering kvv'!$B$2:$BX$550,MATCH(AB$2,'Slutlig allokering kvv'!$B$1:$BX$1,0),FALSE)/1,0))</f>
        <v/>
      </c>
      <c r="AC398" t="str">
        <f>IF($D398="","",IFERROR(VLOOKUP($B398,Kraftvärmeprod!$B$1:$BX$550,MATCH(AC$2,Kraftvärmeprod!$B$1:$VX$1,0),FALSE)/1,0)-IFERROR(VLOOKUP($B398,'Slutlig allokering kvv'!$B$2:$BX$550,MATCH(AC$2,'Slutlig allokering kvv'!$B$1:$BX$1,0),FALSE)/1,0))</f>
        <v/>
      </c>
      <c r="AD398" t="str">
        <f>IF($D398="","",IFERROR(VLOOKUP($B398,Kraftvärmeprod!$B$1:$BX$550,MATCH(AD$2,Kraftvärmeprod!$B$1:$VX$1,0),FALSE)/1,0)-IFERROR(VLOOKUP($B398,'Slutlig allokering kvv'!$B$2:$BX$550,MATCH(AD$2,'Slutlig allokering kvv'!$B$1:$BX$1,0),FALSE)/1,0))</f>
        <v/>
      </c>
      <c r="AE398" t="str">
        <f>IF($D398="","",IFERROR(VLOOKUP($B398,Miljö!$B$1:$E$550,MATCH("Hjälpel kraftvärme (GWh)",Miljö!$B$1:$E$1,0),FALSE)/1,0)-IFERROR(VLOOKUP($B398,'Slutlig allokering kvv'!$B$2:$BX$549,MATCH(AE$2,'Slutlig allokering kvv'!$B$1:$BX$1,0),FALSE)/1,0))</f>
        <v/>
      </c>
      <c r="AI398" s="274">
        <f t="shared" si="24"/>
        <v>0</v>
      </c>
      <c r="AK398">
        <f>IFERROR(VLOOKUP($B398,'Slutlig allokering kvv'!$B$2:$AX$549,MATCH("Summa slutlig allokerad tillförd energi (utan hjälpel och rökgaskondensering):",'Slutlig allokering kvv'!$B$1:$AX$1,0),FALSE)/1,"")</f>
        <v>0</v>
      </c>
      <c r="AM398" s="275" t="str">
        <f>IFERROR(1-VLOOKUP($B398,'Slutlig allokering kvv'!$B$2:$AX$549,MATCH("Andel av bränsle i kvv som allokerats till värme, exklusive rökgaskondensering och hjälpel",'Slutlig allokering kvv'!$B$1:$AX$1,0),FALSE),"")</f>
        <v/>
      </c>
      <c r="AO398" s="115" t="str">
        <f t="shared" si="25"/>
        <v/>
      </c>
      <c r="AP398" s="276" t="str">
        <f t="shared" si="26"/>
        <v/>
      </c>
      <c r="AR398" s="115" t="str">
        <f t="shared" si="27"/>
        <v/>
      </c>
    </row>
    <row r="399" spans="1:44">
      <c r="A399" t="s">
        <v>615</v>
      </c>
      <c r="B399" t="s">
        <v>616</v>
      </c>
      <c r="C399">
        <f>IFERROR(VLOOKUP($B399,Kraftvärmeprod!$B$1:$AH$479,MATCH(C$2,Kraftvärmeprod!$B$1:$AG$1,0),FALSE)/1,"")</f>
        <v>486.24</v>
      </c>
      <c r="D399">
        <f>IFERROR(VLOOKUP($B399,Kraftvärmeprod!$B$1:$AH$479,MATCH(D$2,Kraftvärmeprod!$B$1:$AG$1,0),FALSE)/1,"")</f>
        <v>124.324</v>
      </c>
      <c r="F399">
        <f>IF($D399="","",IFERROR(VLOOKUP($B399,Kraftvärmeprod!$B$1:$BX$550,MATCH(F$2,Kraftvärmeprod!$B$1:$VX$1,0),FALSE)/1,0)-IFERROR(VLOOKUP($B399,'Slutlig allokering kvv'!$B$2:$BX$550,MATCH(F$2,'Slutlig allokering kvv'!$B$1:$BX$1,0),FALSE)/1,0))</f>
        <v>0</v>
      </c>
      <c r="G399">
        <f>IF($D399="","",IFERROR(VLOOKUP($B399,Kraftvärmeprod!$B$1:$BX$550,MATCH(G$2,Kraftvärmeprod!$B$1:$VX$1,0),FALSE)/1,0)-IFERROR(VLOOKUP($B399,'Slutlig allokering kvv'!$B$2:$BX$550,MATCH(G$2,'Slutlig allokering kvv'!$B$1:$BX$1,0),FALSE)/1,0))</f>
        <v>0.25099999999999995</v>
      </c>
      <c r="H399">
        <f>IF($D399="","",IFERROR(VLOOKUP($B399,Kraftvärmeprod!$B$1:$BX$550,MATCH(H$2,Kraftvärmeprod!$B$1:$VX$1,0),FALSE)/1,0)-IFERROR(VLOOKUP($B399,'Slutlig allokering kvv'!$B$2:$BX$550,MATCH(H$2,'Slutlig allokering kvv'!$B$1:$BX$1,0),FALSE)/1,0))</f>
        <v>0</v>
      </c>
      <c r="I399">
        <f>IF($D399="","",IFERROR(VLOOKUP($B399,Kraftvärmeprod!$B$1:$BX$550,MATCH(I$2,Kraftvärmeprod!$B$1:$VX$1,0),FALSE)/1,0)-IFERROR(VLOOKUP($B399,'Slutlig allokering kvv'!$B$2:$BX$550,MATCH(I$2,'Slutlig allokering kvv'!$B$1:$BX$1,0),FALSE)/1,0))</f>
        <v>1.165</v>
      </c>
      <c r="J399">
        <f>IF($D399="","",IFERROR(VLOOKUP($B399,Kraftvärmeprod!$B$1:$BX$550,MATCH(J$2,Kraftvärmeprod!$B$1:$VX$1,0),FALSE)/1,0)-IFERROR(VLOOKUP($B399,'Slutlig allokering kvv'!$B$2:$BX$550,MATCH(J$2,'Slutlig allokering kvv'!$B$1:$BX$1,0),FALSE)/1,0))</f>
        <v>0</v>
      </c>
      <c r="K399">
        <f>IF($D399="","",IFERROR(VLOOKUP($B399,Kraftvärmeprod!$B$1:$BX$550,MATCH(K$2,Kraftvärmeprod!$B$1:$VX$1,0),FALSE)/1,0)-IFERROR(VLOOKUP($B399,'Slutlig allokering kvv'!$B$2:$BX$550,MATCH(K$2,'Slutlig allokering kvv'!$B$1:$BX$1,0),FALSE)/1,0))</f>
        <v>0</v>
      </c>
      <c r="L399">
        <f>IF($D399="","",IFERROR(VLOOKUP($B399,Kraftvärmeprod!$B$1:$BX$550,MATCH(L$2,Kraftvärmeprod!$B$1:$VX$1,0),FALSE)/1,0)-IFERROR(VLOOKUP($B399,'Slutlig allokering kvv'!$B$2:$BX$550,MATCH(L$2,'Slutlig allokering kvv'!$B$1:$BX$1,0),FALSE)/1,0))</f>
        <v>-0.27</v>
      </c>
      <c r="M399">
        <f>IF($D399="","",IFERROR(VLOOKUP($B399,Kraftvärmeprod!$B$1:$BX$550,MATCH(M$2,Kraftvärmeprod!$B$1:$VX$1,0),FALSE)/1,0)-IFERROR(VLOOKUP($B399,'Slutlig allokering kvv'!$B$2:$BX$550,MATCH(M$2,'Slutlig allokering kvv'!$B$1:$BX$1,0),FALSE)/1,0))</f>
        <v>0</v>
      </c>
      <c r="N399">
        <f>IF($D399="","",IFERROR(VLOOKUP($B399,Kraftvärmeprod!$B$1:$BX$550,MATCH(N$2,Kraftvärmeprod!$B$1:$VX$1,0),FALSE)/1,0)-IFERROR(VLOOKUP($B399,'Slutlig allokering kvv'!$B$2:$BX$550,MATCH(N$2,'Slutlig allokering kvv'!$B$1:$BX$1,0),FALSE)/1,0))</f>
        <v>0</v>
      </c>
      <c r="O399">
        <f>IF($D399="","",IFERROR(VLOOKUP($B399,Kraftvärmeprod!$B$1:$BX$550,MATCH(O$2,Kraftvärmeprod!$B$1:$VX$1,0),FALSE)/1,0)-IFERROR(VLOOKUP($B399,'Slutlig allokering kvv'!$B$2:$BX$550,MATCH(O$2,'Slutlig allokering kvv'!$B$1:$BX$1,0),FALSE)/1,0))</f>
        <v>0</v>
      </c>
      <c r="P399">
        <f>IF($D399="","",IFERROR(VLOOKUP($B399,Kraftvärmeprod!$B$1:$BX$550,MATCH(P$2,Kraftvärmeprod!$B$1:$VX$1,0),FALSE)/1,0)-IFERROR(VLOOKUP($B399,'Slutlig allokering kvv'!$B$2:$BX$550,MATCH(P$2,'Slutlig allokering kvv'!$B$1:$BX$1,0),FALSE)/1,0))</f>
        <v>0</v>
      </c>
      <c r="Q399">
        <f>IF($D399="","",IFERROR(VLOOKUP($B399,Kraftvärmeprod!$B$1:$BX$550,MATCH(Q$2,Kraftvärmeprod!$B$1:$VX$1,0),FALSE)/1,0)-IFERROR(VLOOKUP($B399,'Slutlig allokering kvv'!$B$2:$BX$550,MATCH(Q$2,'Slutlig allokering kvv'!$B$1:$BX$1,0),FALSE)/1,0))</f>
        <v>0</v>
      </c>
      <c r="R399">
        <f>IF($D399="","",IFERROR(VLOOKUP($B399,Kraftvärmeprod!$B$1:$BX$550,MATCH(R$2,Kraftvärmeprod!$B$1:$VX$1,0),FALSE)/1,0)-IFERROR(VLOOKUP($B399,'Slutlig allokering kvv'!$B$2:$BX$550,MATCH(R$2,'Slutlig allokering kvv'!$B$1:$BX$1,0),FALSE)/1,0))</f>
        <v>0</v>
      </c>
      <c r="S399">
        <f>IF($D399="","",IFERROR(VLOOKUP($B399,Kraftvärmeprod!$B$1:$BX$550,MATCH(S$2,Kraftvärmeprod!$B$1:$VX$1,0),FALSE)/1,0)-IFERROR(VLOOKUP($B399,'Slutlig allokering kvv'!$B$2:$BX$550,MATCH(S$2,'Slutlig allokering kvv'!$B$1:$BX$1,0),FALSE)/1,0))</f>
        <v>32.000000000000007</v>
      </c>
      <c r="T399">
        <f>IF($D399="","",IFERROR(VLOOKUP($B399,Kraftvärmeprod!$B$1:$BX$550,MATCH(T$2,Kraftvärmeprod!$B$1:$VX$1,0),FALSE)/1,0)-IFERROR(VLOOKUP($B399,'Slutlig allokering kvv'!$B$2:$BX$550,MATCH(T$2,'Slutlig allokering kvv'!$B$1:$BX$1,0),FALSE)/1,0))</f>
        <v>0</v>
      </c>
      <c r="U399">
        <f>IF($D399="","",IFERROR(VLOOKUP($B399,Kraftvärmeprod!$B$1:$BX$550,MATCH(U$2,Kraftvärmeprod!$B$1:$VX$1,0),FALSE)/1,0)-IFERROR(VLOOKUP($B399,'Slutlig allokering kvv'!$B$2:$BX$550,MATCH(U$2,'Slutlig allokering kvv'!$B$1:$BX$1,0),FALSE)/1,0))</f>
        <v>0</v>
      </c>
      <c r="V399">
        <f>IF($D399="","",IFERROR(VLOOKUP($B399,Kraftvärmeprod!$B$1:$BX$550,MATCH(V$2,Kraftvärmeprod!$B$1:$VX$1,0),FALSE)/1,0)-IFERROR(VLOOKUP($B399,'Slutlig allokering kvv'!$B$2:$BX$550,MATCH(V$2,'Slutlig allokering kvv'!$B$1:$BX$1,0),FALSE)/1,0))</f>
        <v>0</v>
      </c>
      <c r="W399">
        <f>IF($D399="","",IFERROR(VLOOKUP($B399,Kraftvärmeprod!$B$1:$BX$550,MATCH(W$2,Kraftvärmeprod!$B$1:$VX$1,0),FALSE)/1,0)-IFERROR(VLOOKUP($B399,'Slutlig allokering kvv'!$B$2:$BX$550,MATCH(W$2,'Slutlig allokering kvv'!$B$1:$BX$1,0),FALSE)/1,0))</f>
        <v>0</v>
      </c>
      <c r="X399">
        <f>IF($D399="","",IFERROR(VLOOKUP($B399,Kraftvärmeprod!$B$1:$BX$550,MATCH(X$2,Kraftvärmeprod!$B$1:$VX$1,0),FALSE)/1,0)-IFERROR(VLOOKUP($B399,'Slutlig allokering kvv'!$B$2:$BX$550,MATCH(X$2,'Slutlig allokering kvv'!$B$1:$BX$1,0),FALSE)/1,0))</f>
        <v>0.8</v>
      </c>
      <c r="Y399">
        <f>IF($D399="","",IFERROR(VLOOKUP($B399,Kraftvärmeprod!$B$1:$BX$550,MATCH(Y$2,Kraftvärmeprod!$B$1:$VX$1,0),FALSE)/1,0)-IFERROR(VLOOKUP($B399,'Slutlig allokering kvv'!$B$2:$BX$550,MATCH(Y$2,'Slutlig allokering kvv'!$B$1:$BX$1,0),FALSE)/1,0))</f>
        <v>0</v>
      </c>
      <c r="Z399">
        <f>IF($D399="","",IFERROR(VLOOKUP($B399,Kraftvärmeprod!$B$1:$BX$550,MATCH(Z$2,Kraftvärmeprod!$B$1:$VX$1,0),FALSE)/1,0)-IFERROR(VLOOKUP($B399,'Slutlig allokering kvv'!$B$2:$BX$550,MATCH(Z$2,'Slutlig allokering kvv'!$B$1:$BX$1,0),FALSE)/1,0))</f>
        <v>0</v>
      </c>
      <c r="AA399">
        <f>IF($D399="","",IFERROR(VLOOKUP($B399,Kraftvärmeprod!$B$1:$BX$550,MATCH(AA$2,Kraftvärmeprod!$B$1:$VX$1,0),FALSE)/1,0)-IFERROR(VLOOKUP($B399,'Slutlig allokering kvv'!$B$2:$BX$550,MATCH(AA$2,'Slutlig allokering kvv'!$B$1:$BX$1,0),FALSE)/1,0))</f>
        <v>327.80000000000007</v>
      </c>
      <c r="AB399">
        <f>IF($D399="","",IFERROR(VLOOKUP($B399,Kraftvärmeprod!$B$1:$BX$550,MATCH(AB$2,Kraftvärmeprod!$B$1:$VX$1,0),FALSE)/1,0)-IFERROR(VLOOKUP($B399,'Slutlig allokering kvv'!$B$2:$BX$550,MATCH(AB$2,'Slutlig allokering kvv'!$B$1:$BX$1,0),FALSE)/1,0))</f>
        <v>0</v>
      </c>
      <c r="AC399">
        <f>IF($D399="","",IFERROR(VLOOKUP($B399,Kraftvärmeprod!$B$1:$BX$550,MATCH(AC$2,Kraftvärmeprod!$B$1:$VX$1,0),FALSE)/1,0)-IFERROR(VLOOKUP($B399,'Slutlig allokering kvv'!$B$2:$BX$550,MATCH(AC$2,'Slutlig allokering kvv'!$B$1:$BX$1,0),FALSE)/1,0))</f>
        <v>0</v>
      </c>
      <c r="AD399">
        <f>IF($D399="","",IFERROR(VLOOKUP($B399,Kraftvärmeprod!$B$1:$BX$550,MATCH(AD$2,Kraftvärmeprod!$B$1:$VX$1,0),FALSE)/1,0)-IFERROR(VLOOKUP($B399,'Slutlig allokering kvv'!$B$2:$BX$550,MATCH(AD$2,'Slutlig allokering kvv'!$B$1:$BX$1,0),FALSE)/1,0))</f>
        <v>0</v>
      </c>
      <c r="AE399">
        <f>IF($D399="","",IFERROR(VLOOKUP($B399,Miljö!$B$1:$E$550,MATCH("Hjälpel kraftvärme (GWh)",Miljö!$B$1:$E$1,0),FALSE)/1,0)-IFERROR(VLOOKUP($B399,'Slutlig allokering kvv'!$B$2:$BX$549,MATCH(AE$2,'Slutlig allokering kvv'!$B$1:$BX$1,0),FALSE)/1,0))</f>
        <v>14.52</v>
      </c>
      <c r="AI399" s="274">
        <f t="shared" si="24"/>
        <v>361.74600000000009</v>
      </c>
      <c r="AK399">
        <f>IFERROR(VLOOKUP($B399,'Slutlig allokering kvv'!$B$2:$AX$549,MATCH("Summa slutlig allokerad tillförd energi (utan hjälpel och rökgaskondensering):",'Slutlig allokering kvv'!$B$1:$AX$1,0),FALSE)/1,"")</f>
        <v>424.49099999999999</v>
      </c>
      <c r="AM399" s="275">
        <f>IFERROR(1-VLOOKUP($B399,'Slutlig allokering kvv'!$B$2:$AX$549,MATCH("Andel av bränsle i kvv som allokerats till värme, exklusive rökgaskondensering och hjälpel",'Slutlig allokering kvv'!$B$1:$AX$1,0),FALSE),"")</f>
        <v>0.46009790940899509</v>
      </c>
      <c r="AO399" s="115">
        <f t="shared" si="25"/>
        <v>0.46009790940899509</v>
      </c>
      <c r="AP399" s="276">
        <f t="shared" si="26"/>
        <v>0</v>
      </c>
      <c r="AR399" s="115">
        <f t="shared" si="27"/>
        <v>0.33041518500209949</v>
      </c>
    </row>
    <row r="400" spans="1:44">
      <c r="A400" t="s">
        <v>615</v>
      </c>
      <c r="B400" t="s">
        <v>618</v>
      </c>
      <c r="C400" t="str">
        <f>IFERROR(VLOOKUP($B400,Kraftvärmeprod!$B$1:$AH$479,MATCH(C$2,Kraftvärmeprod!$B$1:$AG$1,0),FALSE)/1,"")</f>
        <v/>
      </c>
      <c r="D400" t="str">
        <f>IFERROR(VLOOKUP($B400,Kraftvärmeprod!$B$1:$AH$479,MATCH(D$2,Kraftvärmeprod!$B$1:$AG$1,0),FALSE)/1,"")</f>
        <v/>
      </c>
      <c r="F400" t="str">
        <f>IF($D400="","",IFERROR(VLOOKUP($B400,Kraftvärmeprod!$B$1:$BX$550,MATCH(F$2,Kraftvärmeprod!$B$1:$VX$1,0),FALSE)/1,0)-IFERROR(VLOOKUP($B400,'Slutlig allokering kvv'!$B$2:$BX$550,MATCH(F$2,'Slutlig allokering kvv'!$B$1:$BX$1,0),FALSE)/1,0))</f>
        <v/>
      </c>
      <c r="G400" t="str">
        <f>IF($D400="","",IFERROR(VLOOKUP($B400,Kraftvärmeprod!$B$1:$BX$550,MATCH(G$2,Kraftvärmeprod!$B$1:$VX$1,0),FALSE)/1,0)-IFERROR(VLOOKUP($B400,'Slutlig allokering kvv'!$B$2:$BX$550,MATCH(G$2,'Slutlig allokering kvv'!$B$1:$BX$1,0),FALSE)/1,0))</f>
        <v/>
      </c>
      <c r="H400" t="str">
        <f>IF($D400="","",IFERROR(VLOOKUP($B400,Kraftvärmeprod!$B$1:$BX$550,MATCH(H$2,Kraftvärmeprod!$B$1:$VX$1,0),FALSE)/1,0)-IFERROR(VLOOKUP($B400,'Slutlig allokering kvv'!$B$2:$BX$550,MATCH(H$2,'Slutlig allokering kvv'!$B$1:$BX$1,0),FALSE)/1,0))</f>
        <v/>
      </c>
      <c r="I400" t="str">
        <f>IF($D400="","",IFERROR(VLOOKUP($B400,Kraftvärmeprod!$B$1:$BX$550,MATCH(I$2,Kraftvärmeprod!$B$1:$VX$1,0),FALSE)/1,0)-IFERROR(VLOOKUP($B400,'Slutlig allokering kvv'!$B$2:$BX$550,MATCH(I$2,'Slutlig allokering kvv'!$B$1:$BX$1,0),FALSE)/1,0))</f>
        <v/>
      </c>
      <c r="J400" t="str">
        <f>IF($D400="","",IFERROR(VLOOKUP($B400,Kraftvärmeprod!$B$1:$BX$550,MATCH(J$2,Kraftvärmeprod!$B$1:$VX$1,0),FALSE)/1,0)-IFERROR(VLOOKUP($B400,'Slutlig allokering kvv'!$B$2:$BX$550,MATCH(J$2,'Slutlig allokering kvv'!$B$1:$BX$1,0),FALSE)/1,0))</f>
        <v/>
      </c>
      <c r="K400" t="str">
        <f>IF($D400="","",IFERROR(VLOOKUP($B400,Kraftvärmeprod!$B$1:$BX$550,MATCH(K$2,Kraftvärmeprod!$B$1:$VX$1,0),FALSE)/1,0)-IFERROR(VLOOKUP($B400,'Slutlig allokering kvv'!$B$2:$BX$550,MATCH(K$2,'Slutlig allokering kvv'!$B$1:$BX$1,0),FALSE)/1,0))</f>
        <v/>
      </c>
      <c r="L400" t="str">
        <f>IF($D400="","",IFERROR(VLOOKUP($B400,Kraftvärmeprod!$B$1:$BX$550,MATCH(L$2,Kraftvärmeprod!$B$1:$VX$1,0),FALSE)/1,0)-IFERROR(VLOOKUP($B400,'Slutlig allokering kvv'!$B$2:$BX$550,MATCH(L$2,'Slutlig allokering kvv'!$B$1:$BX$1,0),FALSE)/1,0))</f>
        <v/>
      </c>
      <c r="M400" t="str">
        <f>IF($D400="","",IFERROR(VLOOKUP($B400,Kraftvärmeprod!$B$1:$BX$550,MATCH(M$2,Kraftvärmeprod!$B$1:$VX$1,0),FALSE)/1,0)-IFERROR(VLOOKUP($B400,'Slutlig allokering kvv'!$B$2:$BX$550,MATCH(M$2,'Slutlig allokering kvv'!$B$1:$BX$1,0),FALSE)/1,0))</f>
        <v/>
      </c>
      <c r="N400" t="str">
        <f>IF($D400="","",IFERROR(VLOOKUP($B400,Kraftvärmeprod!$B$1:$BX$550,MATCH(N$2,Kraftvärmeprod!$B$1:$VX$1,0),FALSE)/1,0)-IFERROR(VLOOKUP($B400,'Slutlig allokering kvv'!$B$2:$BX$550,MATCH(N$2,'Slutlig allokering kvv'!$B$1:$BX$1,0),FALSE)/1,0))</f>
        <v/>
      </c>
      <c r="O400" t="str">
        <f>IF($D400="","",IFERROR(VLOOKUP($B400,Kraftvärmeprod!$B$1:$BX$550,MATCH(O$2,Kraftvärmeprod!$B$1:$VX$1,0),FALSE)/1,0)-IFERROR(VLOOKUP($B400,'Slutlig allokering kvv'!$B$2:$BX$550,MATCH(O$2,'Slutlig allokering kvv'!$B$1:$BX$1,0),FALSE)/1,0))</f>
        <v/>
      </c>
      <c r="P400" t="str">
        <f>IF($D400="","",IFERROR(VLOOKUP($B400,Kraftvärmeprod!$B$1:$BX$550,MATCH(P$2,Kraftvärmeprod!$B$1:$VX$1,0),FALSE)/1,0)-IFERROR(VLOOKUP($B400,'Slutlig allokering kvv'!$B$2:$BX$550,MATCH(P$2,'Slutlig allokering kvv'!$B$1:$BX$1,0),FALSE)/1,0))</f>
        <v/>
      </c>
      <c r="Q400" t="str">
        <f>IF($D400="","",IFERROR(VLOOKUP($B400,Kraftvärmeprod!$B$1:$BX$550,MATCH(Q$2,Kraftvärmeprod!$B$1:$VX$1,0),FALSE)/1,0)-IFERROR(VLOOKUP($B400,'Slutlig allokering kvv'!$B$2:$BX$550,MATCH(Q$2,'Slutlig allokering kvv'!$B$1:$BX$1,0),FALSE)/1,0))</f>
        <v/>
      </c>
      <c r="R400" t="str">
        <f>IF($D400="","",IFERROR(VLOOKUP($B400,Kraftvärmeprod!$B$1:$BX$550,MATCH(R$2,Kraftvärmeprod!$B$1:$VX$1,0),FALSE)/1,0)-IFERROR(VLOOKUP($B400,'Slutlig allokering kvv'!$B$2:$BX$550,MATCH(R$2,'Slutlig allokering kvv'!$B$1:$BX$1,0),FALSE)/1,0))</f>
        <v/>
      </c>
      <c r="S400" t="str">
        <f>IF($D400="","",IFERROR(VLOOKUP($B400,Kraftvärmeprod!$B$1:$BX$550,MATCH(S$2,Kraftvärmeprod!$B$1:$VX$1,0),FALSE)/1,0)-IFERROR(VLOOKUP($B400,'Slutlig allokering kvv'!$B$2:$BX$550,MATCH(S$2,'Slutlig allokering kvv'!$B$1:$BX$1,0),FALSE)/1,0))</f>
        <v/>
      </c>
      <c r="T400" t="str">
        <f>IF($D400="","",IFERROR(VLOOKUP($B400,Kraftvärmeprod!$B$1:$BX$550,MATCH(T$2,Kraftvärmeprod!$B$1:$VX$1,0),FALSE)/1,0)-IFERROR(VLOOKUP($B400,'Slutlig allokering kvv'!$B$2:$BX$550,MATCH(T$2,'Slutlig allokering kvv'!$B$1:$BX$1,0),FALSE)/1,0))</f>
        <v/>
      </c>
      <c r="U400" t="str">
        <f>IF($D400="","",IFERROR(VLOOKUP($B400,Kraftvärmeprod!$B$1:$BX$550,MATCH(U$2,Kraftvärmeprod!$B$1:$VX$1,0),FALSE)/1,0)-IFERROR(VLOOKUP($B400,'Slutlig allokering kvv'!$B$2:$BX$550,MATCH(U$2,'Slutlig allokering kvv'!$B$1:$BX$1,0),FALSE)/1,0))</f>
        <v/>
      </c>
      <c r="V400" t="str">
        <f>IF($D400="","",IFERROR(VLOOKUP($B400,Kraftvärmeprod!$B$1:$BX$550,MATCH(V$2,Kraftvärmeprod!$B$1:$VX$1,0),FALSE)/1,0)-IFERROR(VLOOKUP($B400,'Slutlig allokering kvv'!$B$2:$BX$550,MATCH(V$2,'Slutlig allokering kvv'!$B$1:$BX$1,0),FALSE)/1,0))</f>
        <v/>
      </c>
      <c r="W400" t="str">
        <f>IF($D400="","",IFERROR(VLOOKUP($B400,Kraftvärmeprod!$B$1:$BX$550,MATCH(W$2,Kraftvärmeprod!$B$1:$VX$1,0),FALSE)/1,0)-IFERROR(VLOOKUP($B400,'Slutlig allokering kvv'!$B$2:$BX$550,MATCH(W$2,'Slutlig allokering kvv'!$B$1:$BX$1,0),FALSE)/1,0))</f>
        <v/>
      </c>
      <c r="X400" t="str">
        <f>IF($D400="","",IFERROR(VLOOKUP($B400,Kraftvärmeprod!$B$1:$BX$550,MATCH(X$2,Kraftvärmeprod!$B$1:$VX$1,0),FALSE)/1,0)-IFERROR(VLOOKUP($B400,'Slutlig allokering kvv'!$B$2:$BX$550,MATCH(X$2,'Slutlig allokering kvv'!$B$1:$BX$1,0),FALSE)/1,0))</f>
        <v/>
      </c>
      <c r="Y400" t="str">
        <f>IF($D400="","",IFERROR(VLOOKUP($B400,Kraftvärmeprod!$B$1:$BX$550,MATCH(Y$2,Kraftvärmeprod!$B$1:$VX$1,0),FALSE)/1,0)-IFERROR(VLOOKUP($B400,'Slutlig allokering kvv'!$B$2:$BX$550,MATCH(Y$2,'Slutlig allokering kvv'!$B$1:$BX$1,0),FALSE)/1,0))</f>
        <v/>
      </c>
      <c r="Z400" t="str">
        <f>IF($D400="","",IFERROR(VLOOKUP($B400,Kraftvärmeprod!$B$1:$BX$550,MATCH(Z$2,Kraftvärmeprod!$B$1:$VX$1,0),FALSE)/1,0)-IFERROR(VLOOKUP($B400,'Slutlig allokering kvv'!$B$2:$BX$550,MATCH(Z$2,'Slutlig allokering kvv'!$B$1:$BX$1,0),FALSE)/1,0))</f>
        <v/>
      </c>
      <c r="AA400" t="str">
        <f>IF($D400="","",IFERROR(VLOOKUP($B400,Kraftvärmeprod!$B$1:$BX$550,MATCH(AA$2,Kraftvärmeprod!$B$1:$VX$1,0),FALSE)/1,0)-IFERROR(VLOOKUP($B400,'Slutlig allokering kvv'!$B$2:$BX$550,MATCH(AA$2,'Slutlig allokering kvv'!$B$1:$BX$1,0),FALSE)/1,0))</f>
        <v/>
      </c>
      <c r="AB400" t="str">
        <f>IF($D400="","",IFERROR(VLOOKUP($B400,Kraftvärmeprod!$B$1:$BX$550,MATCH(AB$2,Kraftvärmeprod!$B$1:$VX$1,0),FALSE)/1,0)-IFERROR(VLOOKUP($B400,'Slutlig allokering kvv'!$B$2:$BX$550,MATCH(AB$2,'Slutlig allokering kvv'!$B$1:$BX$1,0),FALSE)/1,0))</f>
        <v/>
      </c>
      <c r="AC400" t="str">
        <f>IF($D400="","",IFERROR(VLOOKUP($B400,Kraftvärmeprod!$B$1:$BX$550,MATCH(AC$2,Kraftvärmeprod!$B$1:$VX$1,0),FALSE)/1,0)-IFERROR(VLOOKUP($B400,'Slutlig allokering kvv'!$B$2:$BX$550,MATCH(AC$2,'Slutlig allokering kvv'!$B$1:$BX$1,0),FALSE)/1,0))</f>
        <v/>
      </c>
      <c r="AD400" t="str">
        <f>IF($D400="","",IFERROR(VLOOKUP($B400,Kraftvärmeprod!$B$1:$BX$550,MATCH(AD$2,Kraftvärmeprod!$B$1:$VX$1,0),FALSE)/1,0)-IFERROR(VLOOKUP($B400,'Slutlig allokering kvv'!$B$2:$BX$550,MATCH(AD$2,'Slutlig allokering kvv'!$B$1:$BX$1,0),FALSE)/1,0))</f>
        <v/>
      </c>
      <c r="AE400" t="str">
        <f>IF($D400="","",IFERROR(VLOOKUP($B400,Miljö!$B$1:$E$550,MATCH("Hjälpel kraftvärme (GWh)",Miljö!$B$1:$E$1,0),FALSE)/1,0)-IFERROR(VLOOKUP($B400,'Slutlig allokering kvv'!$B$2:$BX$549,MATCH(AE$2,'Slutlig allokering kvv'!$B$1:$BX$1,0),FALSE)/1,0))</f>
        <v/>
      </c>
      <c r="AI400" s="274">
        <f t="shared" si="24"/>
        <v>0</v>
      </c>
      <c r="AK400">
        <f>IFERROR(VLOOKUP($B400,'Slutlig allokering kvv'!$B$2:$AX$549,MATCH("Summa slutlig allokerad tillförd energi (utan hjälpel och rökgaskondensering):",'Slutlig allokering kvv'!$B$1:$AX$1,0),FALSE)/1,"")</f>
        <v>0</v>
      </c>
      <c r="AM400" s="275" t="str">
        <f>IFERROR(1-VLOOKUP($B400,'Slutlig allokering kvv'!$B$2:$AX$549,MATCH("Andel av bränsle i kvv som allokerats till värme, exklusive rökgaskondensering och hjälpel",'Slutlig allokering kvv'!$B$1:$AX$1,0),FALSE),"")</f>
        <v/>
      </c>
      <c r="AO400" s="115" t="str">
        <f t="shared" si="25"/>
        <v/>
      </c>
      <c r="AP400" s="276" t="str">
        <f t="shared" si="26"/>
        <v/>
      </c>
      <c r="AR400" s="115" t="str">
        <f t="shared" si="27"/>
        <v/>
      </c>
    </row>
    <row r="401" spans="1:44">
      <c r="A401" t="s">
        <v>619</v>
      </c>
      <c r="B401" t="s">
        <v>620</v>
      </c>
      <c r="C401" t="str">
        <f>IFERROR(VLOOKUP($B401,Kraftvärmeprod!$B$1:$AH$479,MATCH(C$2,Kraftvärmeprod!$B$1:$AG$1,0),FALSE)/1,"")</f>
        <v/>
      </c>
      <c r="D401" t="str">
        <f>IFERROR(VLOOKUP($B401,Kraftvärmeprod!$B$1:$AH$479,MATCH(D$2,Kraftvärmeprod!$B$1:$AG$1,0),FALSE)/1,"")</f>
        <v/>
      </c>
      <c r="F401" t="str">
        <f>IF($D401="","",IFERROR(VLOOKUP($B401,Kraftvärmeprod!$B$1:$BX$550,MATCH(F$2,Kraftvärmeprod!$B$1:$VX$1,0),FALSE)/1,0)-IFERROR(VLOOKUP($B401,'Slutlig allokering kvv'!$B$2:$BX$550,MATCH(F$2,'Slutlig allokering kvv'!$B$1:$BX$1,0),FALSE)/1,0))</f>
        <v/>
      </c>
      <c r="G401" t="str">
        <f>IF($D401="","",IFERROR(VLOOKUP($B401,Kraftvärmeprod!$B$1:$BX$550,MATCH(G$2,Kraftvärmeprod!$B$1:$VX$1,0),FALSE)/1,0)-IFERROR(VLOOKUP($B401,'Slutlig allokering kvv'!$B$2:$BX$550,MATCH(G$2,'Slutlig allokering kvv'!$B$1:$BX$1,0),FALSE)/1,0))</f>
        <v/>
      </c>
      <c r="H401" t="str">
        <f>IF($D401="","",IFERROR(VLOOKUP($B401,Kraftvärmeprod!$B$1:$BX$550,MATCH(H$2,Kraftvärmeprod!$B$1:$VX$1,0),FALSE)/1,0)-IFERROR(VLOOKUP($B401,'Slutlig allokering kvv'!$B$2:$BX$550,MATCH(H$2,'Slutlig allokering kvv'!$B$1:$BX$1,0),FALSE)/1,0))</f>
        <v/>
      </c>
      <c r="I401" t="str">
        <f>IF($D401="","",IFERROR(VLOOKUP($B401,Kraftvärmeprod!$B$1:$BX$550,MATCH(I$2,Kraftvärmeprod!$B$1:$VX$1,0),FALSE)/1,0)-IFERROR(VLOOKUP($B401,'Slutlig allokering kvv'!$B$2:$BX$550,MATCH(I$2,'Slutlig allokering kvv'!$B$1:$BX$1,0),FALSE)/1,0))</f>
        <v/>
      </c>
      <c r="J401" t="str">
        <f>IF($D401="","",IFERROR(VLOOKUP($B401,Kraftvärmeprod!$B$1:$BX$550,MATCH(J$2,Kraftvärmeprod!$B$1:$VX$1,0),FALSE)/1,0)-IFERROR(VLOOKUP($B401,'Slutlig allokering kvv'!$B$2:$BX$550,MATCH(J$2,'Slutlig allokering kvv'!$B$1:$BX$1,0),FALSE)/1,0))</f>
        <v/>
      </c>
      <c r="K401" t="str">
        <f>IF($D401="","",IFERROR(VLOOKUP($B401,Kraftvärmeprod!$B$1:$BX$550,MATCH(K$2,Kraftvärmeprod!$B$1:$VX$1,0),FALSE)/1,0)-IFERROR(VLOOKUP($B401,'Slutlig allokering kvv'!$B$2:$BX$550,MATCH(K$2,'Slutlig allokering kvv'!$B$1:$BX$1,0),FALSE)/1,0))</f>
        <v/>
      </c>
      <c r="L401" t="str">
        <f>IF($D401="","",IFERROR(VLOOKUP($B401,Kraftvärmeprod!$B$1:$BX$550,MATCH(L$2,Kraftvärmeprod!$B$1:$VX$1,0),FALSE)/1,0)-IFERROR(VLOOKUP($B401,'Slutlig allokering kvv'!$B$2:$BX$550,MATCH(L$2,'Slutlig allokering kvv'!$B$1:$BX$1,0),FALSE)/1,0))</f>
        <v/>
      </c>
      <c r="M401" t="str">
        <f>IF($D401="","",IFERROR(VLOOKUP($B401,Kraftvärmeprod!$B$1:$BX$550,MATCH(M$2,Kraftvärmeprod!$B$1:$VX$1,0),FALSE)/1,0)-IFERROR(VLOOKUP($B401,'Slutlig allokering kvv'!$B$2:$BX$550,MATCH(M$2,'Slutlig allokering kvv'!$B$1:$BX$1,0),FALSE)/1,0))</f>
        <v/>
      </c>
      <c r="N401" t="str">
        <f>IF($D401="","",IFERROR(VLOOKUP($B401,Kraftvärmeprod!$B$1:$BX$550,MATCH(N$2,Kraftvärmeprod!$B$1:$VX$1,0),FALSE)/1,0)-IFERROR(VLOOKUP($B401,'Slutlig allokering kvv'!$B$2:$BX$550,MATCH(N$2,'Slutlig allokering kvv'!$B$1:$BX$1,0),FALSE)/1,0))</f>
        <v/>
      </c>
      <c r="O401" t="str">
        <f>IF($D401="","",IFERROR(VLOOKUP($B401,Kraftvärmeprod!$B$1:$BX$550,MATCH(O$2,Kraftvärmeprod!$B$1:$VX$1,0),FALSE)/1,0)-IFERROR(VLOOKUP($B401,'Slutlig allokering kvv'!$B$2:$BX$550,MATCH(O$2,'Slutlig allokering kvv'!$B$1:$BX$1,0),FALSE)/1,0))</f>
        <v/>
      </c>
      <c r="P401" t="str">
        <f>IF($D401="","",IFERROR(VLOOKUP($B401,Kraftvärmeprod!$B$1:$BX$550,MATCH(P$2,Kraftvärmeprod!$B$1:$VX$1,0),FALSE)/1,0)-IFERROR(VLOOKUP($B401,'Slutlig allokering kvv'!$B$2:$BX$550,MATCH(P$2,'Slutlig allokering kvv'!$B$1:$BX$1,0),FALSE)/1,0))</f>
        <v/>
      </c>
      <c r="Q401" t="str">
        <f>IF($D401="","",IFERROR(VLOOKUP($B401,Kraftvärmeprod!$B$1:$BX$550,MATCH(Q$2,Kraftvärmeprod!$B$1:$VX$1,0),FALSE)/1,0)-IFERROR(VLOOKUP($B401,'Slutlig allokering kvv'!$B$2:$BX$550,MATCH(Q$2,'Slutlig allokering kvv'!$B$1:$BX$1,0),FALSE)/1,0))</f>
        <v/>
      </c>
      <c r="R401" t="str">
        <f>IF($D401="","",IFERROR(VLOOKUP($B401,Kraftvärmeprod!$B$1:$BX$550,MATCH(R$2,Kraftvärmeprod!$B$1:$VX$1,0),FALSE)/1,0)-IFERROR(VLOOKUP($B401,'Slutlig allokering kvv'!$B$2:$BX$550,MATCH(R$2,'Slutlig allokering kvv'!$B$1:$BX$1,0),FALSE)/1,0))</f>
        <v/>
      </c>
      <c r="S401" t="str">
        <f>IF($D401="","",IFERROR(VLOOKUP($B401,Kraftvärmeprod!$B$1:$BX$550,MATCH(S$2,Kraftvärmeprod!$B$1:$VX$1,0),FALSE)/1,0)-IFERROR(VLOOKUP($B401,'Slutlig allokering kvv'!$B$2:$BX$550,MATCH(S$2,'Slutlig allokering kvv'!$B$1:$BX$1,0),FALSE)/1,0))</f>
        <v/>
      </c>
      <c r="T401" t="str">
        <f>IF($D401="","",IFERROR(VLOOKUP($B401,Kraftvärmeprod!$B$1:$BX$550,MATCH(T$2,Kraftvärmeprod!$B$1:$VX$1,0),FALSE)/1,0)-IFERROR(VLOOKUP($B401,'Slutlig allokering kvv'!$B$2:$BX$550,MATCH(T$2,'Slutlig allokering kvv'!$B$1:$BX$1,0),FALSE)/1,0))</f>
        <v/>
      </c>
      <c r="U401" t="str">
        <f>IF($D401="","",IFERROR(VLOOKUP($B401,Kraftvärmeprod!$B$1:$BX$550,MATCH(U$2,Kraftvärmeprod!$B$1:$VX$1,0),FALSE)/1,0)-IFERROR(VLOOKUP($B401,'Slutlig allokering kvv'!$B$2:$BX$550,MATCH(U$2,'Slutlig allokering kvv'!$B$1:$BX$1,0),FALSE)/1,0))</f>
        <v/>
      </c>
      <c r="V401" t="str">
        <f>IF($D401="","",IFERROR(VLOOKUP($B401,Kraftvärmeprod!$B$1:$BX$550,MATCH(V$2,Kraftvärmeprod!$B$1:$VX$1,0),FALSE)/1,0)-IFERROR(VLOOKUP($B401,'Slutlig allokering kvv'!$B$2:$BX$550,MATCH(V$2,'Slutlig allokering kvv'!$B$1:$BX$1,0),FALSE)/1,0))</f>
        <v/>
      </c>
      <c r="W401" t="str">
        <f>IF($D401="","",IFERROR(VLOOKUP($B401,Kraftvärmeprod!$B$1:$BX$550,MATCH(W$2,Kraftvärmeprod!$B$1:$VX$1,0),FALSE)/1,0)-IFERROR(VLOOKUP($B401,'Slutlig allokering kvv'!$B$2:$BX$550,MATCH(W$2,'Slutlig allokering kvv'!$B$1:$BX$1,0),FALSE)/1,0))</f>
        <v/>
      </c>
      <c r="X401" t="str">
        <f>IF($D401="","",IFERROR(VLOOKUP($B401,Kraftvärmeprod!$B$1:$BX$550,MATCH(X$2,Kraftvärmeprod!$B$1:$VX$1,0),FALSE)/1,0)-IFERROR(VLOOKUP($B401,'Slutlig allokering kvv'!$B$2:$BX$550,MATCH(X$2,'Slutlig allokering kvv'!$B$1:$BX$1,0),FALSE)/1,0))</f>
        <v/>
      </c>
      <c r="Y401" t="str">
        <f>IF($D401="","",IFERROR(VLOOKUP($B401,Kraftvärmeprod!$B$1:$BX$550,MATCH(Y$2,Kraftvärmeprod!$B$1:$VX$1,0),FALSE)/1,0)-IFERROR(VLOOKUP($B401,'Slutlig allokering kvv'!$B$2:$BX$550,MATCH(Y$2,'Slutlig allokering kvv'!$B$1:$BX$1,0),FALSE)/1,0))</f>
        <v/>
      </c>
      <c r="Z401" t="str">
        <f>IF($D401="","",IFERROR(VLOOKUP($B401,Kraftvärmeprod!$B$1:$BX$550,MATCH(Z$2,Kraftvärmeprod!$B$1:$VX$1,0),FALSE)/1,0)-IFERROR(VLOOKUP($B401,'Slutlig allokering kvv'!$B$2:$BX$550,MATCH(Z$2,'Slutlig allokering kvv'!$B$1:$BX$1,0),FALSE)/1,0))</f>
        <v/>
      </c>
      <c r="AA401" t="str">
        <f>IF($D401="","",IFERROR(VLOOKUP($B401,Kraftvärmeprod!$B$1:$BX$550,MATCH(AA$2,Kraftvärmeprod!$B$1:$VX$1,0),FALSE)/1,0)-IFERROR(VLOOKUP($B401,'Slutlig allokering kvv'!$B$2:$BX$550,MATCH(AA$2,'Slutlig allokering kvv'!$B$1:$BX$1,0),FALSE)/1,0))</f>
        <v/>
      </c>
      <c r="AB401" t="str">
        <f>IF($D401="","",IFERROR(VLOOKUP($B401,Kraftvärmeprod!$B$1:$BX$550,MATCH(AB$2,Kraftvärmeprod!$B$1:$VX$1,0),FALSE)/1,0)-IFERROR(VLOOKUP($B401,'Slutlig allokering kvv'!$B$2:$BX$550,MATCH(AB$2,'Slutlig allokering kvv'!$B$1:$BX$1,0),FALSE)/1,0))</f>
        <v/>
      </c>
      <c r="AC401" t="str">
        <f>IF($D401="","",IFERROR(VLOOKUP($B401,Kraftvärmeprod!$B$1:$BX$550,MATCH(AC$2,Kraftvärmeprod!$B$1:$VX$1,0),FALSE)/1,0)-IFERROR(VLOOKUP($B401,'Slutlig allokering kvv'!$B$2:$BX$550,MATCH(AC$2,'Slutlig allokering kvv'!$B$1:$BX$1,0),FALSE)/1,0))</f>
        <v/>
      </c>
      <c r="AD401" t="str">
        <f>IF($D401="","",IFERROR(VLOOKUP($B401,Kraftvärmeprod!$B$1:$BX$550,MATCH(AD$2,Kraftvärmeprod!$B$1:$VX$1,0),FALSE)/1,0)-IFERROR(VLOOKUP($B401,'Slutlig allokering kvv'!$B$2:$BX$550,MATCH(AD$2,'Slutlig allokering kvv'!$B$1:$BX$1,0),FALSE)/1,0))</f>
        <v/>
      </c>
      <c r="AE401" t="str">
        <f>IF($D401="","",IFERROR(VLOOKUP($B401,Miljö!$B$1:$E$550,MATCH("Hjälpel kraftvärme (GWh)",Miljö!$B$1:$E$1,0),FALSE)/1,0)-IFERROR(VLOOKUP($B401,'Slutlig allokering kvv'!$B$2:$BX$549,MATCH(AE$2,'Slutlig allokering kvv'!$B$1:$BX$1,0),FALSE)/1,0))</f>
        <v/>
      </c>
      <c r="AI401" s="274">
        <f t="shared" si="24"/>
        <v>0</v>
      </c>
      <c r="AK401">
        <f>IFERROR(VLOOKUP($B401,'Slutlig allokering kvv'!$B$2:$AX$549,MATCH("Summa slutlig allokerad tillförd energi (utan hjälpel och rökgaskondensering):",'Slutlig allokering kvv'!$B$1:$AX$1,0),FALSE)/1,"")</f>
        <v>0</v>
      </c>
      <c r="AM401" s="275" t="str">
        <f>IFERROR(1-VLOOKUP($B401,'Slutlig allokering kvv'!$B$2:$AX$549,MATCH("Andel av bränsle i kvv som allokerats till värme, exklusive rökgaskondensering och hjälpel",'Slutlig allokering kvv'!$B$1:$AX$1,0),FALSE),"")</f>
        <v/>
      </c>
      <c r="AO401" s="115" t="str">
        <f t="shared" si="25"/>
        <v/>
      </c>
      <c r="AP401" s="276" t="str">
        <f t="shared" si="26"/>
        <v/>
      </c>
      <c r="AR401" s="115" t="str">
        <f t="shared" si="27"/>
        <v/>
      </c>
    </row>
    <row r="402" spans="1:44">
      <c r="A402" t="s">
        <v>621</v>
      </c>
      <c r="B402" t="s">
        <v>622</v>
      </c>
      <c r="C402" t="str">
        <f>IFERROR(VLOOKUP($B402,Kraftvärmeprod!$B$1:$AH$479,MATCH(C$2,Kraftvärmeprod!$B$1:$AG$1,0),FALSE)/1,"")</f>
        <v/>
      </c>
      <c r="D402" t="str">
        <f>IFERROR(VLOOKUP($B402,Kraftvärmeprod!$B$1:$AH$479,MATCH(D$2,Kraftvärmeprod!$B$1:$AG$1,0),FALSE)/1,"")</f>
        <v/>
      </c>
      <c r="F402" t="str">
        <f>IF($D402="","",IFERROR(VLOOKUP($B402,Kraftvärmeprod!$B$1:$BX$550,MATCH(F$2,Kraftvärmeprod!$B$1:$VX$1,0),FALSE)/1,0)-IFERROR(VLOOKUP($B402,'Slutlig allokering kvv'!$B$2:$BX$550,MATCH(F$2,'Slutlig allokering kvv'!$B$1:$BX$1,0),FALSE)/1,0))</f>
        <v/>
      </c>
      <c r="G402" t="str">
        <f>IF($D402="","",IFERROR(VLOOKUP($B402,Kraftvärmeprod!$B$1:$BX$550,MATCH(G$2,Kraftvärmeprod!$B$1:$VX$1,0),FALSE)/1,0)-IFERROR(VLOOKUP($B402,'Slutlig allokering kvv'!$B$2:$BX$550,MATCH(G$2,'Slutlig allokering kvv'!$B$1:$BX$1,0),FALSE)/1,0))</f>
        <v/>
      </c>
      <c r="H402" t="str">
        <f>IF($D402="","",IFERROR(VLOOKUP($B402,Kraftvärmeprod!$B$1:$BX$550,MATCH(H$2,Kraftvärmeprod!$B$1:$VX$1,0),FALSE)/1,0)-IFERROR(VLOOKUP($B402,'Slutlig allokering kvv'!$B$2:$BX$550,MATCH(H$2,'Slutlig allokering kvv'!$B$1:$BX$1,0),FALSE)/1,0))</f>
        <v/>
      </c>
      <c r="I402" t="str">
        <f>IF($D402="","",IFERROR(VLOOKUP($B402,Kraftvärmeprod!$B$1:$BX$550,MATCH(I$2,Kraftvärmeprod!$B$1:$VX$1,0),FALSE)/1,0)-IFERROR(VLOOKUP($B402,'Slutlig allokering kvv'!$B$2:$BX$550,MATCH(I$2,'Slutlig allokering kvv'!$B$1:$BX$1,0),FALSE)/1,0))</f>
        <v/>
      </c>
      <c r="J402" t="str">
        <f>IF($D402="","",IFERROR(VLOOKUP($B402,Kraftvärmeprod!$B$1:$BX$550,MATCH(J$2,Kraftvärmeprod!$B$1:$VX$1,0),FALSE)/1,0)-IFERROR(VLOOKUP($B402,'Slutlig allokering kvv'!$B$2:$BX$550,MATCH(J$2,'Slutlig allokering kvv'!$B$1:$BX$1,0),FALSE)/1,0))</f>
        <v/>
      </c>
      <c r="K402" t="str">
        <f>IF($D402="","",IFERROR(VLOOKUP($B402,Kraftvärmeprod!$B$1:$BX$550,MATCH(K$2,Kraftvärmeprod!$B$1:$VX$1,0),FALSE)/1,0)-IFERROR(VLOOKUP($B402,'Slutlig allokering kvv'!$B$2:$BX$550,MATCH(K$2,'Slutlig allokering kvv'!$B$1:$BX$1,0),FALSE)/1,0))</f>
        <v/>
      </c>
      <c r="L402" t="str">
        <f>IF($D402="","",IFERROR(VLOOKUP($B402,Kraftvärmeprod!$B$1:$BX$550,MATCH(L$2,Kraftvärmeprod!$B$1:$VX$1,0),FALSE)/1,0)-IFERROR(VLOOKUP($B402,'Slutlig allokering kvv'!$B$2:$BX$550,MATCH(L$2,'Slutlig allokering kvv'!$B$1:$BX$1,0),FALSE)/1,0))</f>
        <v/>
      </c>
      <c r="M402" t="str">
        <f>IF($D402="","",IFERROR(VLOOKUP($B402,Kraftvärmeprod!$B$1:$BX$550,MATCH(M$2,Kraftvärmeprod!$B$1:$VX$1,0),FALSE)/1,0)-IFERROR(VLOOKUP($B402,'Slutlig allokering kvv'!$B$2:$BX$550,MATCH(M$2,'Slutlig allokering kvv'!$B$1:$BX$1,0),FALSE)/1,0))</f>
        <v/>
      </c>
      <c r="N402" t="str">
        <f>IF($D402="","",IFERROR(VLOOKUP($B402,Kraftvärmeprod!$B$1:$BX$550,MATCH(N$2,Kraftvärmeprod!$B$1:$VX$1,0),FALSE)/1,0)-IFERROR(VLOOKUP($B402,'Slutlig allokering kvv'!$B$2:$BX$550,MATCH(N$2,'Slutlig allokering kvv'!$B$1:$BX$1,0),FALSE)/1,0))</f>
        <v/>
      </c>
      <c r="O402" t="str">
        <f>IF($D402="","",IFERROR(VLOOKUP($B402,Kraftvärmeprod!$B$1:$BX$550,MATCH(O$2,Kraftvärmeprod!$B$1:$VX$1,0),FALSE)/1,0)-IFERROR(VLOOKUP($B402,'Slutlig allokering kvv'!$B$2:$BX$550,MATCH(O$2,'Slutlig allokering kvv'!$B$1:$BX$1,0),FALSE)/1,0))</f>
        <v/>
      </c>
      <c r="P402" t="str">
        <f>IF($D402="","",IFERROR(VLOOKUP($B402,Kraftvärmeprod!$B$1:$BX$550,MATCH(P$2,Kraftvärmeprod!$B$1:$VX$1,0),FALSE)/1,0)-IFERROR(VLOOKUP($B402,'Slutlig allokering kvv'!$B$2:$BX$550,MATCH(P$2,'Slutlig allokering kvv'!$B$1:$BX$1,0),FALSE)/1,0))</f>
        <v/>
      </c>
      <c r="Q402" t="str">
        <f>IF($D402="","",IFERROR(VLOOKUP($B402,Kraftvärmeprod!$B$1:$BX$550,MATCH(Q$2,Kraftvärmeprod!$B$1:$VX$1,0),FALSE)/1,0)-IFERROR(VLOOKUP($B402,'Slutlig allokering kvv'!$B$2:$BX$550,MATCH(Q$2,'Slutlig allokering kvv'!$B$1:$BX$1,0),FALSE)/1,0))</f>
        <v/>
      </c>
      <c r="R402" t="str">
        <f>IF($D402="","",IFERROR(VLOOKUP($B402,Kraftvärmeprod!$B$1:$BX$550,MATCH(R$2,Kraftvärmeprod!$B$1:$VX$1,0),FALSE)/1,0)-IFERROR(VLOOKUP($B402,'Slutlig allokering kvv'!$B$2:$BX$550,MATCH(R$2,'Slutlig allokering kvv'!$B$1:$BX$1,0),FALSE)/1,0))</f>
        <v/>
      </c>
      <c r="S402" t="str">
        <f>IF($D402="","",IFERROR(VLOOKUP($B402,Kraftvärmeprod!$B$1:$BX$550,MATCH(S$2,Kraftvärmeprod!$B$1:$VX$1,0),FALSE)/1,0)-IFERROR(VLOOKUP($B402,'Slutlig allokering kvv'!$B$2:$BX$550,MATCH(S$2,'Slutlig allokering kvv'!$B$1:$BX$1,0),FALSE)/1,0))</f>
        <v/>
      </c>
      <c r="T402" t="str">
        <f>IF($D402="","",IFERROR(VLOOKUP($B402,Kraftvärmeprod!$B$1:$BX$550,MATCH(T$2,Kraftvärmeprod!$B$1:$VX$1,0),FALSE)/1,0)-IFERROR(VLOOKUP($B402,'Slutlig allokering kvv'!$B$2:$BX$550,MATCH(T$2,'Slutlig allokering kvv'!$B$1:$BX$1,0),FALSE)/1,0))</f>
        <v/>
      </c>
      <c r="U402" t="str">
        <f>IF($D402="","",IFERROR(VLOOKUP($B402,Kraftvärmeprod!$B$1:$BX$550,MATCH(U$2,Kraftvärmeprod!$B$1:$VX$1,0),FALSE)/1,0)-IFERROR(VLOOKUP($B402,'Slutlig allokering kvv'!$B$2:$BX$550,MATCH(U$2,'Slutlig allokering kvv'!$B$1:$BX$1,0),FALSE)/1,0))</f>
        <v/>
      </c>
      <c r="V402" t="str">
        <f>IF($D402="","",IFERROR(VLOOKUP($B402,Kraftvärmeprod!$B$1:$BX$550,MATCH(V$2,Kraftvärmeprod!$B$1:$VX$1,0),FALSE)/1,0)-IFERROR(VLOOKUP($B402,'Slutlig allokering kvv'!$B$2:$BX$550,MATCH(V$2,'Slutlig allokering kvv'!$B$1:$BX$1,0),FALSE)/1,0))</f>
        <v/>
      </c>
      <c r="W402" t="str">
        <f>IF($D402="","",IFERROR(VLOOKUP($B402,Kraftvärmeprod!$B$1:$BX$550,MATCH(W$2,Kraftvärmeprod!$B$1:$VX$1,0),FALSE)/1,0)-IFERROR(VLOOKUP($B402,'Slutlig allokering kvv'!$B$2:$BX$550,MATCH(W$2,'Slutlig allokering kvv'!$B$1:$BX$1,0),FALSE)/1,0))</f>
        <v/>
      </c>
      <c r="X402" t="str">
        <f>IF($D402="","",IFERROR(VLOOKUP($B402,Kraftvärmeprod!$B$1:$BX$550,MATCH(X$2,Kraftvärmeprod!$B$1:$VX$1,0),FALSE)/1,0)-IFERROR(VLOOKUP($B402,'Slutlig allokering kvv'!$B$2:$BX$550,MATCH(X$2,'Slutlig allokering kvv'!$B$1:$BX$1,0),FALSE)/1,0))</f>
        <v/>
      </c>
      <c r="Y402" t="str">
        <f>IF($D402="","",IFERROR(VLOOKUP($B402,Kraftvärmeprod!$B$1:$BX$550,MATCH(Y$2,Kraftvärmeprod!$B$1:$VX$1,0),FALSE)/1,0)-IFERROR(VLOOKUP($B402,'Slutlig allokering kvv'!$B$2:$BX$550,MATCH(Y$2,'Slutlig allokering kvv'!$B$1:$BX$1,0),FALSE)/1,0))</f>
        <v/>
      </c>
      <c r="Z402" t="str">
        <f>IF($D402="","",IFERROR(VLOOKUP($B402,Kraftvärmeprod!$B$1:$BX$550,MATCH(Z$2,Kraftvärmeprod!$B$1:$VX$1,0),FALSE)/1,0)-IFERROR(VLOOKUP($B402,'Slutlig allokering kvv'!$B$2:$BX$550,MATCH(Z$2,'Slutlig allokering kvv'!$B$1:$BX$1,0),FALSE)/1,0))</f>
        <v/>
      </c>
      <c r="AA402" t="str">
        <f>IF($D402="","",IFERROR(VLOOKUP($B402,Kraftvärmeprod!$B$1:$BX$550,MATCH(AA$2,Kraftvärmeprod!$B$1:$VX$1,0),FALSE)/1,0)-IFERROR(VLOOKUP($B402,'Slutlig allokering kvv'!$B$2:$BX$550,MATCH(AA$2,'Slutlig allokering kvv'!$B$1:$BX$1,0),FALSE)/1,0))</f>
        <v/>
      </c>
      <c r="AB402" t="str">
        <f>IF($D402="","",IFERROR(VLOOKUP($B402,Kraftvärmeprod!$B$1:$BX$550,MATCH(AB$2,Kraftvärmeprod!$B$1:$VX$1,0),FALSE)/1,0)-IFERROR(VLOOKUP($B402,'Slutlig allokering kvv'!$B$2:$BX$550,MATCH(AB$2,'Slutlig allokering kvv'!$B$1:$BX$1,0),FALSE)/1,0))</f>
        <v/>
      </c>
      <c r="AC402" t="str">
        <f>IF($D402="","",IFERROR(VLOOKUP($B402,Kraftvärmeprod!$B$1:$BX$550,MATCH(AC$2,Kraftvärmeprod!$B$1:$VX$1,0),FALSE)/1,0)-IFERROR(VLOOKUP($B402,'Slutlig allokering kvv'!$B$2:$BX$550,MATCH(AC$2,'Slutlig allokering kvv'!$B$1:$BX$1,0),FALSE)/1,0))</f>
        <v/>
      </c>
      <c r="AD402" t="str">
        <f>IF($D402="","",IFERROR(VLOOKUP($B402,Kraftvärmeprod!$B$1:$BX$550,MATCH(AD$2,Kraftvärmeprod!$B$1:$VX$1,0),FALSE)/1,0)-IFERROR(VLOOKUP($B402,'Slutlig allokering kvv'!$B$2:$BX$550,MATCH(AD$2,'Slutlig allokering kvv'!$B$1:$BX$1,0),FALSE)/1,0))</f>
        <v/>
      </c>
      <c r="AE402" t="str">
        <f>IF($D402="","",IFERROR(VLOOKUP($B402,Miljö!$B$1:$E$550,MATCH("Hjälpel kraftvärme (GWh)",Miljö!$B$1:$E$1,0),FALSE)/1,0)-IFERROR(VLOOKUP($B402,'Slutlig allokering kvv'!$B$2:$BX$549,MATCH(AE$2,'Slutlig allokering kvv'!$B$1:$BX$1,0),FALSE)/1,0))</f>
        <v/>
      </c>
      <c r="AI402" s="274">
        <f t="shared" si="24"/>
        <v>0</v>
      </c>
      <c r="AK402">
        <f>IFERROR(VLOOKUP($B402,'Slutlig allokering kvv'!$B$2:$AX$549,MATCH("Summa slutlig allokerad tillförd energi (utan hjälpel och rökgaskondensering):",'Slutlig allokering kvv'!$B$1:$AX$1,0),FALSE)/1,"")</f>
        <v>0</v>
      </c>
      <c r="AM402" s="275" t="str">
        <f>IFERROR(1-VLOOKUP($B402,'Slutlig allokering kvv'!$B$2:$AX$549,MATCH("Andel av bränsle i kvv som allokerats till värme, exklusive rökgaskondensering och hjälpel",'Slutlig allokering kvv'!$B$1:$AX$1,0),FALSE),"")</f>
        <v/>
      </c>
      <c r="AO402" s="115" t="str">
        <f t="shared" si="25"/>
        <v/>
      </c>
      <c r="AP402" s="276" t="str">
        <f t="shared" si="26"/>
        <v/>
      </c>
      <c r="AR402" s="115" t="str">
        <f t="shared" si="27"/>
        <v/>
      </c>
    </row>
    <row r="403" spans="1:44">
      <c r="A403" t="s">
        <v>625</v>
      </c>
      <c r="B403" t="s">
        <v>626</v>
      </c>
      <c r="C403" t="str">
        <f>IFERROR(VLOOKUP($B403,Kraftvärmeprod!$B$1:$AH$479,MATCH(C$2,Kraftvärmeprod!$B$1:$AG$1,0),FALSE)/1,"")</f>
        <v/>
      </c>
      <c r="D403" t="str">
        <f>IFERROR(VLOOKUP($B403,Kraftvärmeprod!$B$1:$AH$479,MATCH(D$2,Kraftvärmeprod!$B$1:$AG$1,0),FALSE)/1,"")</f>
        <v/>
      </c>
      <c r="F403" t="str">
        <f>IF($D403="","",IFERROR(VLOOKUP($B403,Kraftvärmeprod!$B$1:$BX$550,MATCH(F$2,Kraftvärmeprod!$B$1:$VX$1,0),FALSE)/1,0)-IFERROR(VLOOKUP($B403,'Slutlig allokering kvv'!$B$2:$BX$550,MATCH(F$2,'Slutlig allokering kvv'!$B$1:$BX$1,0),FALSE)/1,0))</f>
        <v/>
      </c>
      <c r="G403" t="str">
        <f>IF($D403="","",IFERROR(VLOOKUP($B403,Kraftvärmeprod!$B$1:$BX$550,MATCH(G$2,Kraftvärmeprod!$B$1:$VX$1,0),FALSE)/1,0)-IFERROR(VLOOKUP($B403,'Slutlig allokering kvv'!$B$2:$BX$550,MATCH(G$2,'Slutlig allokering kvv'!$B$1:$BX$1,0),FALSE)/1,0))</f>
        <v/>
      </c>
      <c r="H403" t="str">
        <f>IF($D403="","",IFERROR(VLOOKUP($B403,Kraftvärmeprod!$B$1:$BX$550,MATCH(H$2,Kraftvärmeprod!$B$1:$VX$1,0),FALSE)/1,0)-IFERROR(VLOOKUP($B403,'Slutlig allokering kvv'!$B$2:$BX$550,MATCH(H$2,'Slutlig allokering kvv'!$B$1:$BX$1,0),FALSE)/1,0))</f>
        <v/>
      </c>
      <c r="I403" t="str">
        <f>IF($D403="","",IFERROR(VLOOKUP($B403,Kraftvärmeprod!$B$1:$BX$550,MATCH(I$2,Kraftvärmeprod!$B$1:$VX$1,0),FALSE)/1,0)-IFERROR(VLOOKUP($B403,'Slutlig allokering kvv'!$B$2:$BX$550,MATCH(I$2,'Slutlig allokering kvv'!$B$1:$BX$1,0),FALSE)/1,0))</f>
        <v/>
      </c>
      <c r="J403" t="str">
        <f>IF($D403="","",IFERROR(VLOOKUP($B403,Kraftvärmeprod!$B$1:$BX$550,MATCH(J$2,Kraftvärmeprod!$B$1:$VX$1,0),FALSE)/1,0)-IFERROR(VLOOKUP($B403,'Slutlig allokering kvv'!$B$2:$BX$550,MATCH(J$2,'Slutlig allokering kvv'!$B$1:$BX$1,0),FALSE)/1,0))</f>
        <v/>
      </c>
      <c r="K403" t="str">
        <f>IF($D403="","",IFERROR(VLOOKUP($B403,Kraftvärmeprod!$B$1:$BX$550,MATCH(K$2,Kraftvärmeprod!$B$1:$VX$1,0),FALSE)/1,0)-IFERROR(VLOOKUP($B403,'Slutlig allokering kvv'!$B$2:$BX$550,MATCH(K$2,'Slutlig allokering kvv'!$B$1:$BX$1,0),FALSE)/1,0))</f>
        <v/>
      </c>
      <c r="L403" t="str">
        <f>IF($D403="","",IFERROR(VLOOKUP($B403,Kraftvärmeprod!$B$1:$BX$550,MATCH(L$2,Kraftvärmeprod!$B$1:$VX$1,0),FALSE)/1,0)-IFERROR(VLOOKUP($B403,'Slutlig allokering kvv'!$B$2:$BX$550,MATCH(L$2,'Slutlig allokering kvv'!$B$1:$BX$1,0),FALSE)/1,0))</f>
        <v/>
      </c>
      <c r="M403" t="str">
        <f>IF($D403="","",IFERROR(VLOOKUP($B403,Kraftvärmeprod!$B$1:$BX$550,MATCH(M$2,Kraftvärmeprod!$B$1:$VX$1,0),FALSE)/1,0)-IFERROR(VLOOKUP($B403,'Slutlig allokering kvv'!$B$2:$BX$550,MATCH(M$2,'Slutlig allokering kvv'!$B$1:$BX$1,0),FALSE)/1,0))</f>
        <v/>
      </c>
      <c r="N403" t="str">
        <f>IF($D403="","",IFERROR(VLOOKUP($B403,Kraftvärmeprod!$B$1:$BX$550,MATCH(N$2,Kraftvärmeprod!$B$1:$VX$1,0),FALSE)/1,0)-IFERROR(VLOOKUP($B403,'Slutlig allokering kvv'!$B$2:$BX$550,MATCH(N$2,'Slutlig allokering kvv'!$B$1:$BX$1,0),FALSE)/1,0))</f>
        <v/>
      </c>
      <c r="O403" t="str">
        <f>IF($D403="","",IFERROR(VLOOKUP($B403,Kraftvärmeprod!$B$1:$BX$550,MATCH(O$2,Kraftvärmeprod!$B$1:$VX$1,0),FALSE)/1,0)-IFERROR(VLOOKUP($B403,'Slutlig allokering kvv'!$B$2:$BX$550,MATCH(O$2,'Slutlig allokering kvv'!$B$1:$BX$1,0),FALSE)/1,0))</f>
        <v/>
      </c>
      <c r="P403" t="str">
        <f>IF($D403="","",IFERROR(VLOOKUP($B403,Kraftvärmeprod!$B$1:$BX$550,MATCH(P$2,Kraftvärmeprod!$B$1:$VX$1,0),FALSE)/1,0)-IFERROR(VLOOKUP($B403,'Slutlig allokering kvv'!$B$2:$BX$550,MATCH(P$2,'Slutlig allokering kvv'!$B$1:$BX$1,0),FALSE)/1,0))</f>
        <v/>
      </c>
      <c r="Q403" t="str">
        <f>IF($D403="","",IFERROR(VLOOKUP($B403,Kraftvärmeprod!$B$1:$BX$550,MATCH(Q$2,Kraftvärmeprod!$B$1:$VX$1,0),FALSE)/1,0)-IFERROR(VLOOKUP($B403,'Slutlig allokering kvv'!$B$2:$BX$550,MATCH(Q$2,'Slutlig allokering kvv'!$B$1:$BX$1,0),FALSE)/1,0))</f>
        <v/>
      </c>
      <c r="R403" t="str">
        <f>IF($D403="","",IFERROR(VLOOKUP($B403,Kraftvärmeprod!$B$1:$BX$550,MATCH(R$2,Kraftvärmeprod!$B$1:$VX$1,0),FALSE)/1,0)-IFERROR(VLOOKUP($B403,'Slutlig allokering kvv'!$B$2:$BX$550,MATCH(R$2,'Slutlig allokering kvv'!$B$1:$BX$1,0),FALSE)/1,0))</f>
        <v/>
      </c>
      <c r="S403" t="str">
        <f>IF($D403="","",IFERROR(VLOOKUP($B403,Kraftvärmeprod!$B$1:$BX$550,MATCH(S$2,Kraftvärmeprod!$B$1:$VX$1,0),FALSE)/1,0)-IFERROR(VLOOKUP($B403,'Slutlig allokering kvv'!$B$2:$BX$550,MATCH(S$2,'Slutlig allokering kvv'!$B$1:$BX$1,0),FALSE)/1,0))</f>
        <v/>
      </c>
      <c r="T403" t="str">
        <f>IF($D403="","",IFERROR(VLOOKUP($B403,Kraftvärmeprod!$B$1:$BX$550,MATCH(T$2,Kraftvärmeprod!$B$1:$VX$1,0),FALSE)/1,0)-IFERROR(VLOOKUP($B403,'Slutlig allokering kvv'!$B$2:$BX$550,MATCH(T$2,'Slutlig allokering kvv'!$B$1:$BX$1,0),FALSE)/1,0))</f>
        <v/>
      </c>
      <c r="U403" t="str">
        <f>IF($D403="","",IFERROR(VLOOKUP($B403,Kraftvärmeprod!$B$1:$BX$550,MATCH(U$2,Kraftvärmeprod!$B$1:$VX$1,0),FALSE)/1,0)-IFERROR(VLOOKUP($B403,'Slutlig allokering kvv'!$B$2:$BX$550,MATCH(U$2,'Slutlig allokering kvv'!$B$1:$BX$1,0),FALSE)/1,0))</f>
        <v/>
      </c>
      <c r="V403" t="str">
        <f>IF($D403="","",IFERROR(VLOOKUP($B403,Kraftvärmeprod!$B$1:$BX$550,MATCH(V$2,Kraftvärmeprod!$B$1:$VX$1,0),FALSE)/1,0)-IFERROR(VLOOKUP($B403,'Slutlig allokering kvv'!$B$2:$BX$550,MATCH(V$2,'Slutlig allokering kvv'!$B$1:$BX$1,0),FALSE)/1,0))</f>
        <v/>
      </c>
      <c r="W403" t="str">
        <f>IF($D403="","",IFERROR(VLOOKUP($B403,Kraftvärmeprod!$B$1:$BX$550,MATCH(W$2,Kraftvärmeprod!$B$1:$VX$1,0),FALSE)/1,0)-IFERROR(VLOOKUP($B403,'Slutlig allokering kvv'!$B$2:$BX$550,MATCH(W$2,'Slutlig allokering kvv'!$B$1:$BX$1,0),FALSE)/1,0))</f>
        <v/>
      </c>
      <c r="X403" t="str">
        <f>IF($D403="","",IFERROR(VLOOKUP($B403,Kraftvärmeprod!$B$1:$BX$550,MATCH(X$2,Kraftvärmeprod!$B$1:$VX$1,0),FALSE)/1,0)-IFERROR(VLOOKUP($B403,'Slutlig allokering kvv'!$B$2:$BX$550,MATCH(X$2,'Slutlig allokering kvv'!$B$1:$BX$1,0),FALSE)/1,0))</f>
        <v/>
      </c>
      <c r="Y403" t="str">
        <f>IF($D403="","",IFERROR(VLOOKUP($B403,Kraftvärmeprod!$B$1:$BX$550,MATCH(Y$2,Kraftvärmeprod!$B$1:$VX$1,0),FALSE)/1,0)-IFERROR(VLOOKUP($B403,'Slutlig allokering kvv'!$B$2:$BX$550,MATCH(Y$2,'Slutlig allokering kvv'!$B$1:$BX$1,0),FALSE)/1,0))</f>
        <v/>
      </c>
      <c r="Z403" t="str">
        <f>IF($D403="","",IFERROR(VLOOKUP($B403,Kraftvärmeprod!$B$1:$BX$550,MATCH(Z$2,Kraftvärmeprod!$B$1:$VX$1,0),FALSE)/1,0)-IFERROR(VLOOKUP($B403,'Slutlig allokering kvv'!$B$2:$BX$550,MATCH(Z$2,'Slutlig allokering kvv'!$B$1:$BX$1,0),FALSE)/1,0))</f>
        <v/>
      </c>
      <c r="AA403" t="str">
        <f>IF($D403="","",IFERROR(VLOOKUP($B403,Kraftvärmeprod!$B$1:$BX$550,MATCH(AA$2,Kraftvärmeprod!$B$1:$VX$1,0),FALSE)/1,0)-IFERROR(VLOOKUP($B403,'Slutlig allokering kvv'!$B$2:$BX$550,MATCH(AA$2,'Slutlig allokering kvv'!$B$1:$BX$1,0),FALSE)/1,0))</f>
        <v/>
      </c>
      <c r="AB403" t="str">
        <f>IF($D403="","",IFERROR(VLOOKUP($B403,Kraftvärmeprod!$B$1:$BX$550,MATCH(AB$2,Kraftvärmeprod!$B$1:$VX$1,0),FALSE)/1,0)-IFERROR(VLOOKUP($B403,'Slutlig allokering kvv'!$B$2:$BX$550,MATCH(AB$2,'Slutlig allokering kvv'!$B$1:$BX$1,0),FALSE)/1,0))</f>
        <v/>
      </c>
      <c r="AC403" t="str">
        <f>IF($D403="","",IFERROR(VLOOKUP($B403,Kraftvärmeprod!$B$1:$BX$550,MATCH(AC$2,Kraftvärmeprod!$B$1:$VX$1,0),FALSE)/1,0)-IFERROR(VLOOKUP($B403,'Slutlig allokering kvv'!$B$2:$BX$550,MATCH(AC$2,'Slutlig allokering kvv'!$B$1:$BX$1,0),FALSE)/1,0))</f>
        <v/>
      </c>
      <c r="AD403" t="str">
        <f>IF($D403="","",IFERROR(VLOOKUP($B403,Kraftvärmeprod!$B$1:$BX$550,MATCH(AD$2,Kraftvärmeprod!$B$1:$VX$1,0),FALSE)/1,0)-IFERROR(VLOOKUP($B403,'Slutlig allokering kvv'!$B$2:$BX$550,MATCH(AD$2,'Slutlig allokering kvv'!$B$1:$BX$1,0),FALSE)/1,0))</f>
        <v/>
      </c>
      <c r="AE403" t="str">
        <f>IF($D403="","",IFERROR(VLOOKUP($B403,Miljö!$B$1:$E$550,MATCH("Hjälpel kraftvärme (GWh)",Miljö!$B$1:$E$1,0),FALSE)/1,0)-IFERROR(VLOOKUP($B403,'Slutlig allokering kvv'!$B$2:$BX$549,MATCH(AE$2,'Slutlig allokering kvv'!$B$1:$BX$1,0),FALSE)/1,0))</f>
        <v/>
      </c>
      <c r="AI403" s="274">
        <f t="shared" si="24"/>
        <v>0</v>
      </c>
      <c r="AK403">
        <f>IFERROR(VLOOKUP($B403,'Slutlig allokering kvv'!$B$2:$AX$549,MATCH("Summa slutlig allokerad tillförd energi (utan hjälpel och rökgaskondensering):",'Slutlig allokering kvv'!$B$1:$AX$1,0),FALSE)/1,"")</f>
        <v>0</v>
      </c>
      <c r="AM403" s="275" t="str">
        <f>IFERROR(1-VLOOKUP($B403,'Slutlig allokering kvv'!$B$2:$AX$549,MATCH("Andel av bränsle i kvv som allokerats till värme, exklusive rökgaskondensering och hjälpel",'Slutlig allokering kvv'!$B$1:$AX$1,0),FALSE),"")</f>
        <v/>
      </c>
      <c r="AO403" s="115" t="str">
        <f t="shared" si="25"/>
        <v/>
      </c>
      <c r="AP403" s="276" t="str">
        <f t="shared" si="26"/>
        <v/>
      </c>
      <c r="AR403" s="115" t="str">
        <f t="shared" si="27"/>
        <v/>
      </c>
    </row>
    <row r="404" spans="1:44">
      <c r="A404" t="s">
        <v>625</v>
      </c>
      <c r="B404" t="s">
        <v>627</v>
      </c>
      <c r="C404" t="str">
        <f>IFERROR(VLOOKUP($B404,Kraftvärmeprod!$B$1:$AH$479,MATCH(C$2,Kraftvärmeprod!$B$1:$AG$1,0),FALSE)/1,"")</f>
        <v/>
      </c>
      <c r="D404" t="str">
        <f>IFERROR(VLOOKUP($B404,Kraftvärmeprod!$B$1:$AH$479,MATCH(D$2,Kraftvärmeprod!$B$1:$AG$1,0),FALSE)/1,"")</f>
        <v/>
      </c>
      <c r="F404" t="str">
        <f>IF($D404="","",IFERROR(VLOOKUP($B404,Kraftvärmeprod!$B$1:$BX$550,MATCH(F$2,Kraftvärmeprod!$B$1:$VX$1,0),FALSE)/1,0)-IFERROR(VLOOKUP($B404,'Slutlig allokering kvv'!$B$2:$BX$550,MATCH(F$2,'Slutlig allokering kvv'!$B$1:$BX$1,0),FALSE)/1,0))</f>
        <v/>
      </c>
      <c r="G404" t="str">
        <f>IF($D404="","",IFERROR(VLOOKUP($B404,Kraftvärmeprod!$B$1:$BX$550,MATCH(G$2,Kraftvärmeprod!$B$1:$VX$1,0),FALSE)/1,0)-IFERROR(VLOOKUP($B404,'Slutlig allokering kvv'!$B$2:$BX$550,MATCH(G$2,'Slutlig allokering kvv'!$B$1:$BX$1,0),FALSE)/1,0))</f>
        <v/>
      </c>
      <c r="H404" t="str">
        <f>IF($D404="","",IFERROR(VLOOKUP($B404,Kraftvärmeprod!$B$1:$BX$550,MATCH(H$2,Kraftvärmeprod!$B$1:$VX$1,0),FALSE)/1,0)-IFERROR(VLOOKUP($B404,'Slutlig allokering kvv'!$B$2:$BX$550,MATCH(H$2,'Slutlig allokering kvv'!$B$1:$BX$1,0),FALSE)/1,0))</f>
        <v/>
      </c>
      <c r="I404" t="str">
        <f>IF($D404="","",IFERROR(VLOOKUP($B404,Kraftvärmeprod!$B$1:$BX$550,MATCH(I$2,Kraftvärmeprod!$B$1:$VX$1,0),FALSE)/1,0)-IFERROR(VLOOKUP($B404,'Slutlig allokering kvv'!$B$2:$BX$550,MATCH(I$2,'Slutlig allokering kvv'!$B$1:$BX$1,0),FALSE)/1,0))</f>
        <v/>
      </c>
      <c r="J404" t="str">
        <f>IF($D404="","",IFERROR(VLOOKUP($B404,Kraftvärmeprod!$B$1:$BX$550,MATCH(J$2,Kraftvärmeprod!$B$1:$VX$1,0),FALSE)/1,0)-IFERROR(VLOOKUP($B404,'Slutlig allokering kvv'!$B$2:$BX$550,MATCH(J$2,'Slutlig allokering kvv'!$B$1:$BX$1,0),FALSE)/1,0))</f>
        <v/>
      </c>
      <c r="K404" t="str">
        <f>IF($D404="","",IFERROR(VLOOKUP($B404,Kraftvärmeprod!$B$1:$BX$550,MATCH(K$2,Kraftvärmeprod!$B$1:$VX$1,0),FALSE)/1,0)-IFERROR(VLOOKUP($B404,'Slutlig allokering kvv'!$B$2:$BX$550,MATCH(K$2,'Slutlig allokering kvv'!$B$1:$BX$1,0),FALSE)/1,0))</f>
        <v/>
      </c>
      <c r="L404" t="str">
        <f>IF($D404="","",IFERROR(VLOOKUP($B404,Kraftvärmeprod!$B$1:$BX$550,MATCH(L$2,Kraftvärmeprod!$B$1:$VX$1,0),FALSE)/1,0)-IFERROR(VLOOKUP($B404,'Slutlig allokering kvv'!$B$2:$BX$550,MATCH(L$2,'Slutlig allokering kvv'!$B$1:$BX$1,0),FALSE)/1,0))</f>
        <v/>
      </c>
      <c r="M404" t="str">
        <f>IF($D404="","",IFERROR(VLOOKUP($B404,Kraftvärmeprod!$B$1:$BX$550,MATCH(M$2,Kraftvärmeprod!$B$1:$VX$1,0),FALSE)/1,0)-IFERROR(VLOOKUP($B404,'Slutlig allokering kvv'!$B$2:$BX$550,MATCH(M$2,'Slutlig allokering kvv'!$B$1:$BX$1,0),FALSE)/1,0))</f>
        <v/>
      </c>
      <c r="N404" t="str">
        <f>IF($D404="","",IFERROR(VLOOKUP($B404,Kraftvärmeprod!$B$1:$BX$550,MATCH(N$2,Kraftvärmeprod!$B$1:$VX$1,0),FALSE)/1,0)-IFERROR(VLOOKUP($B404,'Slutlig allokering kvv'!$B$2:$BX$550,MATCH(N$2,'Slutlig allokering kvv'!$B$1:$BX$1,0),FALSE)/1,0))</f>
        <v/>
      </c>
      <c r="O404" t="str">
        <f>IF($D404="","",IFERROR(VLOOKUP($B404,Kraftvärmeprod!$B$1:$BX$550,MATCH(O$2,Kraftvärmeprod!$B$1:$VX$1,0),FALSE)/1,0)-IFERROR(VLOOKUP($B404,'Slutlig allokering kvv'!$B$2:$BX$550,MATCH(O$2,'Slutlig allokering kvv'!$B$1:$BX$1,0),FALSE)/1,0))</f>
        <v/>
      </c>
      <c r="P404" t="str">
        <f>IF($D404="","",IFERROR(VLOOKUP($B404,Kraftvärmeprod!$B$1:$BX$550,MATCH(P$2,Kraftvärmeprod!$B$1:$VX$1,0),FALSE)/1,0)-IFERROR(VLOOKUP($B404,'Slutlig allokering kvv'!$B$2:$BX$550,MATCH(P$2,'Slutlig allokering kvv'!$B$1:$BX$1,0),FALSE)/1,0))</f>
        <v/>
      </c>
      <c r="Q404" t="str">
        <f>IF($D404="","",IFERROR(VLOOKUP($B404,Kraftvärmeprod!$B$1:$BX$550,MATCH(Q$2,Kraftvärmeprod!$B$1:$VX$1,0),FALSE)/1,0)-IFERROR(VLOOKUP($B404,'Slutlig allokering kvv'!$B$2:$BX$550,MATCH(Q$2,'Slutlig allokering kvv'!$B$1:$BX$1,0),FALSE)/1,0))</f>
        <v/>
      </c>
      <c r="R404" t="str">
        <f>IF($D404="","",IFERROR(VLOOKUP($B404,Kraftvärmeprod!$B$1:$BX$550,MATCH(R$2,Kraftvärmeprod!$B$1:$VX$1,0),FALSE)/1,0)-IFERROR(VLOOKUP($B404,'Slutlig allokering kvv'!$B$2:$BX$550,MATCH(R$2,'Slutlig allokering kvv'!$B$1:$BX$1,0),FALSE)/1,0))</f>
        <v/>
      </c>
      <c r="S404" t="str">
        <f>IF($D404="","",IFERROR(VLOOKUP($B404,Kraftvärmeprod!$B$1:$BX$550,MATCH(S$2,Kraftvärmeprod!$B$1:$VX$1,0),FALSE)/1,0)-IFERROR(VLOOKUP($B404,'Slutlig allokering kvv'!$B$2:$BX$550,MATCH(S$2,'Slutlig allokering kvv'!$B$1:$BX$1,0),FALSE)/1,0))</f>
        <v/>
      </c>
      <c r="T404" t="str">
        <f>IF($D404="","",IFERROR(VLOOKUP($B404,Kraftvärmeprod!$B$1:$BX$550,MATCH(T$2,Kraftvärmeprod!$B$1:$VX$1,0),FALSE)/1,0)-IFERROR(VLOOKUP($B404,'Slutlig allokering kvv'!$B$2:$BX$550,MATCH(T$2,'Slutlig allokering kvv'!$B$1:$BX$1,0),FALSE)/1,0))</f>
        <v/>
      </c>
      <c r="U404" t="str">
        <f>IF($D404="","",IFERROR(VLOOKUP($B404,Kraftvärmeprod!$B$1:$BX$550,MATCH(U$2,Kraftvärmeprod!$B$1:$VX$1,0),FALSE)/1,0)-IFERROR(VLOOKUP($B404,'Slutlig allokering kvv'!$B$2:$BX$550,MATCH(U$2,'Slutlig allokering kvv'!$B$1:$BX$1,0),FALSE)/1,0))</f>
        <v/>
      </c>
      <c r="V404" t="str">
        <f>IF($D404="","",IFERROR(VLOOKUP($B404,Kraftvärmeprod!$B$1:$BX$550,MATCH(V$2,Kraftvärmeprod!$B$1:$VX$1,0),FALSE)/1,0)-IFERROR(VLOOKUP($B404,'Slutlig allokering kvv'!$B$2:$BX$550,MATCH(V$2,'Slutlig allokering kvv'!$B$1:$BX$1,0),FALSE)/1,0))</f>
        <v/>
      </c>
      <c r="W404" t="str">
        <f>IF($D404="","",IFERROR(VLOOKUP($B404,Kraftvärmeprod!$B$1:$BX$550,MATCH(W$2,Kraftvärmeprod!$B$1:$VX$1,0),FALSE)/1,0)-IFERROR(VLOOKUP($B404,'Slutlig allokering kvv'!$B$2:$BX$550,MATCH(W$2,'Slutlig allokering kvv'!$B$1:$BX$1,0),FALSE)/1,0))</f>
        <v/>
      </c>
      <c r="X404" t="str">
        <f>IF($D404="","",IFERROR(VLOOKUP($B404,Kraftvärmeprod!$B$1:$BX$550,MATCH(X$2,Kraftvärmeprod!$B$1:$VX$1,0),FALSE)/1,0)-IFERROR(VLOOKUP($B404,'Slutlig allokering kvv'!$B$2:$BX$550,MATCH(X$2,'Slutlig allokering kvv'!$B$1:$BX$1,0),FALSE)/1,0))</f>
        <v/>
      </c>
      <c r="Y404" t="str">
        <f>IF($D404="","",IFERROR(VLOOKUP($B404,Kraftvärmeprod!$B$1:$BX$550,MATCH(Y$2,Kraftvärmeprod!$B$1:$VX$1,0),FALSE)/1,0)-IFERROR(VLOOKUP($B404,'Slutlig allokering kvv'!$B$2:$BX$550,MATCH(Y$2,'Slutlig allokering kvv'!$B$1:$BX$1,0),FALSE)/1,0))</f>
        <v/>
      </c>
      <c r="Z404" t="str">
        <f>IF($D404="","",IFERROR(VLOOKUP($B404,Kraftvärmeprod!$B$1:$BX$550,MATCH(Z$2,Kraftvärmeprod!$B$1:$VX$1,0),FALSE)/1,0)-IFERROR(VLOOKUP($B404,'Slutlig allokering kvv'!$B$2:$BX$550,MATCH(Z$2,'Slutlig allokering kvv'!$B$1:$BX$1,0),FALSE)/1,0))</f>
        <v/>
      </c>
      <c r="AA404" t="str">
        <f>IF($D404="","",IFERROR(VLOOKUP($B404,Kraftvärmeprod!$B$1:$BX$550,MATCH(AA$2,Kraftvärmeprod!$B$1:$VX$1,0),FALSE)/1,0)-IFERROR(VLOOKUP($B404,'Slutlig allokering kvv'!$B$2:$BX$550,MATCH(AA$2,'Slutlig allokering kvv'!$B$1:$BX$1,0),FALSE)/1,0))</f>
        <v/>
      </c>
      <c r="AB404" t="str">
        <f>IF($D404="","",IFERROR(VLOOKUP($B404,Kraftvärmeprod!$B$1:$BX$550,MATCH(AB$2,Kraftvärmeprod!$B$1:$VX$1,0),FALSE)/1,0)-IFERROR(VLOOKUP($B404,'Slutlig allokering kvv'!$B$2:$BX$550,MATCH(AB$2,'Slutlig allokering kvv'!$B$1:$BX$1,0),FALSE)/1,0))</f>
        <v/>
      </c>
      <c r="AC404" t="str">
        <f>IF($D404="","",IFERROR(VLOOKUP($B404,Kraftvärmeprod!$B$1:$BX$550,MATCH(AC$2,Kraftvärmeprod!$B$1:$VX$1,0),FALSE)/1,0)-IFERROR(VLOOKUP($B404,'Slutlig allokering kvv'!$B$2:$BX$550,MATCH(AC$2,'Slutlig allokering kvv'!$B$1:$BX$1,0),FALSE)/1,0))</f>
        <v/>
      </c>
      <c r="AD404" t="str">
        <f>IF($D404="","",IFERROR(VLOOKUP($B404,Kraftvärmeprod!$B$1:$BX$550,MATCH(AD$2,Kraftvärmeprod!$B$1:$VX$1,0),FALSE)/1,0)-IFERROR(VLOOKUP($B404,'Slutlig allokering kvv'!$B$2:$BX$550,MATCH(AD$2,'Slutlig allokering kvv'!$B$1:$BX$1,0),FALSE)/1,0))</f>
        <v/>
      </c>
      <c r="AE404" t="str">
        <f>IF($D404="","",IFERROR(VLOOKUP($B404,Miljö!$B$1:$E$550,MATCH("Hjälpel kraftvärme (GWh)",Miljö!$B$1:$E$1,0),FALSE)/1,0)-IFERROR(VLOOKUP($B404,'Slutlig allokering kvv'!$B$2:$BX$549,MATCH(AE$2,'Slutlig allokering kvv'!$B$1:$BX$1,0),FALSE)/1,0))</f>
        <v/>
      </c>
      <c r="AI404" s="274">
        <f t="shared" si="24"/>
        <v>0</v>
      </c>
      <c r="AK404">
        <f>IFERROR(VLOOKUP($B404,'Slutlig allokering kvv'!$B$2:$AX$549,MATCH("Summa slutlig allokerad tillförd energi (utan hjälpel och rökgaskondensering):",'Slutlig allokering kvv'!$B$1:$AX$1,0),FALSE)/1,"")</f>
        <v>0</v>
      </c>
      <c r="AM404" s="275" t="str">
        <f>IFERROR(1-VLOOKUP($B404,'Slutlig allokering kvv'!$B$2:$AX$549,MATCH("Andel av bränsle i kvv som allokerats till värme, exklusive rökgaskondensering och hjälpel",'Slutlig allokering kvv'!$B$1:$AX$1,0),FALSE),"")</f>
        <v/>
      </c>
      <c r="AO404" s="115" t="str">
        <f t="shared" si="25"/>
        <v/>
      </c>
      <c r="AP404" s="276" t="str">
        <f t="shared" si="26"/>
        <v/>
      </c>
      <c r="AR404" s="115" t="str">
        <f t="shared" si="27"/>
        <v/>
      </c>
    </row>
    <row r="405" spans="1:44">
      <c r="A405" t="s">
        <v>625</v>
      </c>
      <c r="B405" t="s">
        <v>628</v>
      </c>
      <c r="C405" t="str">
        <f>IFERROR(VLOOKUP($B405,Kraftvärmeprod!$B$1:$AH$479,MATCH(C$2,Kraftvärmeprod!$B$1:$AG$1,0),FALSE)/1,"")</f>
        <v/>
      </c>
      <c r="D405" t="str">
        <f>IFERROR(VLOOKUP($B405,Kraftvärmeprod!$B$1:$AH$479,MATCH(D$2,Kraftvärmeprod!$B$1:$AG$1,0),FALSE)/1,"")</f>
        <v/>
      </c>
      <c r="F405" t="str">
        <f>IF($D405="","",IFERROR(VLOOKUP($B405,Kraftvärmeprod!$B$1:$BX$550,MATCH(F$2,Kraftvärmeprod!$B$1:$VX$1,0),FALSE)/1,0)-IFERROR(VLOOKUP($B405,'Slutlig allokering kvv'!$B$2:$BX$550,MATCH(F$2,'Slutlig allokering kvv'!$B$1:$BX$1,0),FALSE)/1,0))</f>
        <v/>
      </c>
      <c r="G405" t="str">
        <f>IF($D405="","",IFERROR(VLOOKUP($B405,Kraftvärmeprod!$B$1:$BX$550,MATCH(G$2,Kraftvärmeprod!$B$1:$VX$1,0),FALSE)/1,0)-IFERROR(VLOOKUP($B405,'Slutlig allokering kvv'!$B$2:$BX$550,MATCH(G$2,'Slutlig allokering kvv'!$B$1:$BX$1,0),FALSE)/1,0))</f>
        <v/>
      </c>
      <c r="H405" t="str">
        <f>IF($D405="","",IFERROR(VLOOKUP($B405,Kraftvärmeprod!$B$1:$BX$550,MATCH(H$2,Kraftvärmeprod!$B$1:$VX$1,0),FALSE)/1,0)-IFERROR(VLOOKUP($B405,'Slutlig allokering kvv'!$B$2:$BX$550,MATCH(H$2,'Slutlig allokering kvv'!$B$1:$BX$1,0),FALSE)/1,0))</f>
        <v/>
      </c>
      <c r="I405" t="str">
        <f>IF($D405="","",IFERROR(VLOOKUP($B405,Kraftvärmeprod!$B$1:$BX$550,MATCH(I$2,Kraftvärmeprod!$B$1:$VX$1,0),FALSE)/1,0)-IFERROR(VLOOKUP($B405,'Slutlig allokering kvv'!$B$2:$BX$550,MATCH(I$2,'Slutlig allokering kvv'!$B$1:$BX$1,0),FALSE)/1,0))</f>
        <v/>
      </c>
      <c r="J405" t="str">
        <f>IF($D405="","",IFERROR(VLOOKUP($B405,Kraftvärmeprod!$B$1:$BX$550,MATCH(J$2,Kraftvärmeprod!$B$1:$VX$1,0),FALSE)/1,0)-IFERROR(VLOOKUP($B405,'Slutlig allokering kvv'!$B$2:$BX$550,MATCH(J$2,'Slutlig allokering kvv'!$B$1:$BX$1,0),FALSE)/1,0))</f>
        <v/>
      </c>
      <c r="K405" t="str">
        <f>IF($D405="","",IFERROR(VLOOKUP($B405,Kraftvärmeprod!$B$1:$BX$550,MATCH(K$2,Kraftvärmeprod!$B$1:$VX$1,0),FALSE)/1,0)-IFERROR(VLOOKUP($B405,'Slutlig allokering kvv'!$B$2:$BX$550,MATCH(K$2,'Slutlig allokering kvv'!$B$1:$BX$1,0),FALSE)/1,0))</f>
        <v/>
      </c>
      <c r="L405" t="str">
        <f>IF($D405="","",IFERROR(VLOOKUP($B405,Kraftvärmeprod!$B$1:$BX$550,MATCH(L$2,Kraftvärmeprod!$B$1:$VX$1,0),FALSE)/1,0)-IFERROR(VLOOKUP($B405,'Slutlig allokering kvv'!$B$2:$BX$550,MATCH(L$2,'Slutlig allokering kvv'!$B$1:$BX$1,0),FALSE)/1,0))</f>
        <v/>
      </c>
      <c r="M405" t="str">
        <f>IF($D405="","",IFERROR(VLOOKUP($B405,Kraftvärmeprod!$B$1:$BX$550,MATCH(M$2,Kraftvärmeprod!$B$1:$VX$1,0),FALSE)/1,0)-IFERROR(VLOOKUP($B405,'Slutlig allokering kvv'!$B$2:$BX$550,MATCH(M$2,'Slutlig allokering kvv'!$B$1:$BX$1,0),FALSE)/1,0))</f>
        <v/>
      </c>
      <c r="N405" t="str">
        <f>IF($D405="","",IFERROR(VLOOKUP($B405,Kraftvärmeprod!$B$1:$BX$550,MATCH(N$2,Kraftvärmeprod!$B$1:$VX$1,0),FALSE)/1,0)-IFERROR(VLOOKUP($B405,'Slutlig allokering kvv'!$B$2:$BX$550,MATCH(N$2,'Slutlig allokering kvv'!$B$1:$BX$1,0),FALSE)/1,0))</f>
        <v/>
      </c>
      <c r="O405" t="str">
        <f>IF($D405="","",IFERROR(VLOOKUP($B405,Kraftvärmeprod!$B$1:$BX$550,MATCH(O$2,Kraftvärmeprod!$B$1:$VX$1,0),FALSE)/1,0)-IFERROR(VLOOKUP($B405,'Slutlig allokering kvv'!$B$2:$BX$550,MATCH(O$2,'Slutlig allokering kvv'!$B$1:$BX$1,0),FALSE)/1,0))</f>
        <v/>
      </c>
      <c r="P405" t="str">
        <f>IF($D405="","",IFERROR(VLOOKUP($B405,Kraftvärmeprod!$B$1:$BX$550,MATCH(P$2,Kraftvärmeprod!$B$1:$VX$1,0),FALSE)/1,0)-IFERROR(VLOOKUP($B405,'Slutlig allokering kvv'!$B$2:$BX$550,MATCH(P$2,'Slutlig allokering kvv'!$B$1:$BX$1,0),FALSE)/1,0))</f>
        <v/>
      </c>
      <c r="Q405" t="str">
        <f>IF($D405="","",IFERROR(VLOOKUP($B405,Kraftvärmeprod!$B$1:$BX$550,MATCH(Q$2,Kraftvärmeprod!$B$1:$VX$1,0),FALSE)/1,0)-IFERROR(VLOOKUP($B405,'Slutlig allokering kvv'!$B$2:$BX$550,MATCH(Q$2,'Slutlig allokering kvv'!$B$1:$BX$1,0),FALSE)/1,0))</f>
        <v/>
      </c>
      <c r="R405" t="str">
        <f>IF($D405="","",IFERROR(VLOOKUP($B405,Kraftvärmeprod!$B$1:$BX$550,MATCH(R$2,Kraftvärmeprod!$B$1:$VX$1,0),FALSE)/1,0)-IFERROR(VLOOKUP($B405,'Slutlig allokering kvv'!$B$2:$BX$550,MATCH(R$2,'Slutlig allokering kvv'!$B$1:$BX$1,0),FALSE)/1,0))</f>
        <v/>
      </c>
      <c r="S405" t="str">
        <f>IF($D405="","",IFERROR(VLOOKUP($B405,Kraftvärmeprod!$B$1:$BX$550,MATCH(S$2,Kraftvärmeprod!$B$1:$VX$1,0),FALSE)/1,0)-IFERROR(VLOOKUP($B405,'Slutlig allokering kvv'!$B$2:$BX$550,MATCH(S$2,'Slutlig allokering kvv'!$B$1:$BX$1,0),FALSE)/1,0))</f>
        <v/>
      </c>
      <c r="T405" t="str">
        <f>IF($D405="","",IFERROR(VLOOKUP($B405,Kraftvärmeprod!$B$1:$BX$550,MATCH(T$2,Kraftvärmeprod!$B$1:$VX$1,0),FALSE)/1,0)-IFERROR(VLOOKUP($B405,'Slutlig allokering kvv'!$B$2:$BX$550,MATCH(T$2,'Slutlig allokering kvv'!$B$1:$BX$1,0),FALSE)/1,0))</f>
        <v/>
      </c>
      <c r="U405" t="str">
        <f>IF($D405="","",IFERROR(VLOOKUP($B405,Kraftvärmeprod!$B$1:$BX$550,MATCH(U$2,Kraftvärmeprod!$B$1:$VX$1,0),FALSE)/1,0)-IFERROR(VLOOKUP($B405,'Slutlig allokering kvv'!$B$2:$BX$550,MATCH(U$2,'Slutlig allokering kvv'!$B$1:$BX$1,0),FALSE)/1,0))</f>
        <v/>
      </c>
      <c r="V405" t="str">
        <f>IF($D405="","",IFERROR(VLOOKUP($B405,Kraftvärmeprod!$B$1:$BX$550,MATCH(V$2,Kraftvärmeprod!$B$1:$VX$1,0),FALSE)/1,0)-IFERROR(VLOOKUP($B405,'Slutlig allokering kvv'!$B$2:$BX$550,MATCH(V$2,'Slutlig allokering kvv'!$B$1:$BX$1,0),FALSE)/1,0))</f>
        <v/>
      </c>
      <c r="W405" t="str">
        <f>IF($D405="","",IFERROR(VLOOKUP($B405,Kraftvärmeprod!$B$1:$BX$550,MATCH(W$2,Kraftvärmeprod!$B$1:$VX$1,0),FALSE)/1,0)-IFERROR(VLOOKUP($B405,'Slutlig allokering kvv'!$B$2:$BX$550,MATCH(W$2,'Slutlig allokering kvv'!$B$1:$BX$1,0),FALSE)/1,0))</f>
        <v/>
      </c>
      <c r="X405" t="str">
        <f>IF($D405="","",IFERROR(VLOOKUP($B405,Kraftvärmeprod!$B$1:$BX$550,MATCH(X$2,Kraftvärmeprod!$B$1:$VX$1,0),FALSE)/1,0)-IFERROR(VLOOKUP($B405,'Slutlig allokering kvv'!$B$2:$BX$550,MATCH(X$2,'Slutlig allokering kvv'!$B$1:$BX$1,0),FALSE)/1,0))</f>
        <v/>
      </c>
      <c r="Y405" t="str">
        <f>IF($D405="","",IFERROR(VLOOKUP($B405,Kraftvärmeprod!$B$1:$BX$550,MATCH(Y$2,Kraftvärmeprod!$B$1:$VX$1,0),FALSE)/1,0)-IFERROR(VLOOKUP($B405,'Slutlig allokering kvv'!$B$2:$BX$550,MATCH(Y$2,'Slutlig allokering kvv'!$B$1:$BX$1,0),FALSE)/1,0))</f>
        <v/>
      </c>
      <c r="Z405" t="str">
        <f>IF($D405="","",IFERROR(VLOOKUP($B405,Kraftvärmeprod!$B$1:$BX$550,MATCH(Z$2,Kraftvärmeprod!$B$1:$VX$1,0),FALSE)/1,0)-IFERROR(VLOOKUP($B405,'Slutlig allokering kvv'!$B$2:$BX$550,MATCH(Z$2,'Slutlig allokering kvv'!$B$1:$BX$1,0),FALSE)/1,0))</f>
        <v/>
      </c>
      <c r="AA405" t="str">
        <f>IF($D405="","",IFERROR(VLOOKUP($B405,Kraftvärmeprod!$B$1:$BX$550,MATCH(AA$2,Kraftvärmeprod!$B$1:$VX$1,0),FALSE)/1,0)-IFERROR(VLOOKUP($B405,'Slutlig allokering kvv'!$B$2:$BX$550,MATCH(AA$2,'Slutlig allokering kvv'!$B$1:$BX$1,0),FALSE)/1,0))</f>
        <v/>
      </c>
      <c r="AB405" t="str">
        <f>IF($D405="","",IFERROR(VLOOKUP($B405,Kraftvärmeprod!$B$1:$BX$550,MATCH(AB$2,Kraftvärmeprod!$B$1:$VX$1,0),FALSE)/1,0)-IFERROR(VLOOKUP($B405,'Slutlig allokering kvv'!$B$2:$BX$550,MATCH(AB$2,'Slutlig allokering kvv'!$B$1:$BX$1,0),FALSE)/1,0))</f>
        <v/>
      </c>
      <c r="AC405" t="str">
        <f>IF($D405="","",IFERROR(VLOOKUP($B405,Kraftvärmeprod!$B$1:$BX$550,MATCH(AC$2,Kraftvärmeprod!$B$1:$VX$1,0),FALSE)/1,0)-IFERROR(VLOOKUP($B405,'Slutlig allokering kvv'!$B$2:$BX$550,MATCH(AC$2,'Slutlig allokering kvv'!$B$1:$BX$1,0),FALSE)/1,0))</f>
        <v/>
      </c>
      <c r="AD405" t="str">
        <f>IF($D405="","",IFERROR(VLOOKUP($B405,Kraftvärmeprod!$B$1:$BX$550,MATCH(AD$2,Kraftvärmeprod!$B$1:$VX$1,0),FALSE)/1,0)-IFERROR(VLOOKUP($B405,'Slutlig allokering kvv'!$B$2:$BX$550,MATCH(AD$2,'Slutlig allokering kvv'!$B$1:$BX$1,0),FALSE)/1,0))</f>
        <v/>
      </c>
      <c r="AE405" t="str">
        <f>IF($D405="","",IFERROR(VLOOKUP($B405,Miljö!$B$1:$E$550,MATCH("Hjälpel kraftvärme (GWh)",Miljö!$B$1:$E$1,0),FALSE)/1,0)-IFERROR(VLOOKUP($B405,'Slutlig allokering kvv'!$B$2:$BX$549,MATCH(AE$2,'Slutlig allokering kvv'!$B$1:$BX$1,0),FALSE)/1,0))</f>
        <v/>
      </c>
      <c r="AI405" s="274">
        <f t="shared" si="24"/>
        <v>0</v>
      </c>
      <c r="AK405">
        <f>IFERROR(VLOOKUP($B405,'Slutlig allokering kvv'!$B$2:$AX$549,MATCH("Summa slutlig allokerad tillförd energi (utan hjälpel och rökgaskondensering):",'Slutlig allokering kvv'!$B$1:$AX$1,0),FALSE)/1,"")</f>
        <v>0</v>
      </c>
      <c r="AM405" s="275" t="str">
        <f>IFERROR(1-VLOOKUP($B405,'Slutlig allokering kvv'!$B$2:$AX$549,MATCH("Andel av bränsle i kvv som allokerats till värme, exklusive rökgaskondensering och hjälpel",'Slutlig allokering kvv'!$B$1:$AX$1,0),FALSE),"")</f>
        <v/>
      </c>
      <c r="AO405" s="115" t="str">
        <f t="shared" si="25"/>
        <v/>
      </c>
      <c r="AP405" s="276" t="str">
        <f t="shared" si="26"/>
        <v/>
      </c>
      <c r="AR405" s="115" t="str">
        <f t="shared" si="27"/>
        <v/>
      </c>
    </row>
    <row r="406" spans="1:44">
      <c r="A406" t="s">
        <v>625</v>
      </c>
      <c r="B406" t="s">
        <v>629</v>
      </c>
      <c r="C406" t="str">
        <f>IFERROR(VLOOKUP($B406,Kraftvärmeprod!$B$1:$AH$479,MATCH(C$2,Kraftvärmeprod!$B$1:$AG$1,0),FALSE)/1,"")</f>
        <v/>
      </c>
      <c r="D406" t="str">
        <f>IFERROR(VLOOKUP($B406,Kraftvärmeprod!$B$1:$AH$479,MATCH(D$2,Kraftvärmeprod!$B$1:$AG$1,0),FALSE)/1,"")</f>
        <v/>
      </c>
      <c r="F406" t="str">
        <f>IF($D406="","",IFERROR(VLOOKUP($B406,Kraftvärmeprod!$B$1:$BX$550,MATCH(F$2,Kraftvärmeprod!$B$1:$VX$1,0),FALSE)/1,0)-IFERROR(VLOOKUP($B406,'Slutlig allokering kvv'!$B$2:$BX$550,MATCH(F$2,'Slutlig allokering kvv'!$B$1:$BX$1,0),FALSE)/1,0))</f>
        <v/>
      </c>
      <c r="G406" t="str">
        <f>IF($D406="","",IFERROR(VLOOKUP($B406,Kraftvärmeprod!$B$1:$BX$550,MATCH(G$2,Kraftvärmeprod!$B$1:$VX$1,0),FALSE)/1,0)-IFERROR(VLOOKUP($B406,'Slutlig allokering kvv'!$B$2:$BX$550,MATCH(G$2,'Slutlig allokering kvv'!$B$1:$BX$1,0),FALSE)/1,0))</f>
        <v/>
      </c>
      <c r="H406" t="str">
        <f>IF($D406="","",IFERROR(VLOOKUP($B406,Kraftvärmeprod!$B$1:$BX$550,MATCH(H$2,Kraftvärmeprod!$B$1:$VX$1,0),FALSE)/1,0)-IFERROR(VLOOKUP($B406,'Slutlig allokering kvv'!$B$2:$BX$550,MATCH(H$2,'Slutlig allokering kvv'!$B$1:$BX$1,0),FALSE)/1,0))</f>
        <v/>
      </c>
      <c r="I406" t="str">
        <f>IF($D406="","",IFERROR(VLOOKUP($B406,Kraftvärmeprod!$B$1:$BX$550,MATCH(I$2,Kraftvärmeprod!$B$1:$VX$1,0),FALSE)/1,0)-IFERROR(VLOOKUP($B406,'Slutlig allokering kvv'!$B$2:$BX$550,MATCH(I$2,'Slutlig allokering kvv'!$B$1:$BX$1,0),FALSE)/1,0))</f>
        <v/>
      </c>
      <c r="J406" t="str">
        <f>IF($D406="","",IFERROR(VLOOKUP($B406,Kraftvärmeprod!$B$1:$BX$550,MATCH(J$2,Kraftvärmeprod!$B$1:$VX$1,0),FALSE)/1,0)-IFERROR(VLOOKUP($B406,'Slutlig allokering kvv'!$B$2:$BX$550,MATCH(J$2,'Slutlig allokering kvv'!$B$1:$BX$1,0),FALSE)/1,0))</f>
        <v/>
      </c>
      <c r="K406" t="str">
        <f>IF($D406="","",IFERROR(VLOOKUP($B406,Kraftvärmeprod!$B$1:$BX$550,MATCH(K$2,Kraftvärmeprod!$B$1:$VX$1,0),FALSE)/1,0)-IFERROR(VLOOKUP($B406,'Slutlig allokering kvv'!$B$2:$BX$550,MATCH(K$2,'Slutlig allokering kvv'!$B$1:$BX$1,0),FALSE)/1,0))</f>
        <v/>
      </c>
      <c r="L406" t="str">
        <f>IF($D406="","",IFERROR(VLOOKUP($B406,Kraftvärmeprod!$B$1:$BX$550,MATCH(L$2,Kraftvärmeprod!$B$1:$VX$1,0),FALSE)/1,0)-IFERROR(VLOOKUP($B406,'Slutlig allokering kvv'!$B$2:$BX$550,MATCH(L$2,'Slutlig allokering kvv'!$B$1:$BX$1,0),FALSE)/1,0))</f>
        <v/>
      </c>
      <c r="M406" t="str">
        <f>IF($D406="","",IFERROR(VLOOKUP($B406,Kraftvärmeprod!$B$1:$BX$550,MATCH(M$2,Kraftvärmeprod!$B$1:$VX$1,0),FALSE)/1,0)-IFERROR(VLOOKUP($B406,'Slutlig allokering kvv'!$B$2:$BX$550,MATCH(M$2,'Slutlig allokering kvv'!$B$1:$BX$1,0),FALSE)/1,0))</f>
        <v/>
      </c>
      <c r="N406" t="str">
        <f>IF($D406="","",IFERROR(VLOOKUP($B406,Kraftvärmeprod!$B$1:$BX$550,MATCH(N$2,Kraftvärmeprod!$B$1:$VX$1,0),FALSE)/1,0)-IFERROR(VLOOKUP($B406,'Slutlig allokering kvv'!$B$2:$BX$550,MATCH(N$2,'Slutlig allokering kvv'!$B$1:$BX$1,0),FALSE)/1,0))</f>
        <v/>
      </c>
      <c r="O406" t="str">
        <f>IF($D406="","",IFERROR(VLOOKUP($B406,Kraftvärmeprod!$B$1:$BX$550,MATCH(O$2,Kraftvärmeprod!$B$1:$VX$1,0),FALSE)/1,0)-IFERROR(VLOOKUP($B406,'Slutlig allokering kvv'!$B$2:$BX$550,MATCH(O$2,'Slutlig allokering kvv'!$B$1:$BX$1,0),FALSE)/1,0))</f>
        <v/>
      </c>
      <c r="P406" t="str">
        <f>IF($D406="","",IFERROR(VLOOKUP($B406,Kraftvärmeprod!$B$1:$BX$550,MATCH(P$2,Kraftvärmeprod!$B$1:$VX$1,0),FALSE)/1,0)-IFERROR(VLOOKUP($B406,'Slutlig allokering kvv'!$B$2:$BX$550,MATCH(P$2,'Slutlig allokering kvv'!$B$1:$BX$1,0),FALSE)/1,0))</f>
        <v/>
      </c>
      <c r="Q406" t="str">
        <f>IF($D406="","",IFERROR(VLOOKUP($B406,Kraftvärmeprod!$B$1:$BX$550,MATCH(Q$2,Kraftvärmeprod!$B$1:$VX$1,0),FALSE)/1,0)-IFERROR(VLOOKUP($B406,'Slutlig allokering kvv'!$B$2:$BX$550,MATCH(Q$2,'Slutlig allokering kvv'!$B$1:$BX$1,0),FALSE)/1,0))</f>
        <v/>
      </c>
      <c r="R406" t="str">
        <f>IF($D406="","",IFERROR(VLOOKUP($B406,Kraftvärmeprod!$B$1:$BX$550,MATCH(R$2,Kraftvärmeprod!$B$1:$VX$1,0),FALSE)/1,0)-IFERROR(VLOOKUP($B406,'Slutlig allokering kvv'!$B$2:$BX$550,MATCH(R$2,'Slutlig allokering kvv'!$B$1:$BX$1,0),FALSE)/1,0))</f>
        <v/>
      </c>
      <c r="S406" t="str">
        <f>IF($D406="","",IFERROR(VLOOKUP($B406,Kraftvärmeprod!$B$1:$BX$550,MATCH(S$2,Kraftvärmeprod!$B$1:$VX$1,0),FALSE)/1,0)-IFERROR(VLOOKUP($B406,'Slutlig allokering kvv'!$B$2:$BX$550,MATCH(S$2,'Slutlig allokering kvv'!$B$1:$BX$1,0),FALSE)/1,0))</f>
        <v/>
      </c>
      <c r="T406" t="str">
        <f>IF($D406="","",IFERROR(VLOOKUP($B406,Kraftvärmeprod!$B$1:$BX$550,MATCH(T$2,Kraftvärmeprod!$B$1:$VX$1,0),FALSE)/1,0)-IFERROR(VLOOKUP($B406,'Slutlig allokering kvv'!$B$2:$BX$550,MATCH(T$2,'Slutlig allokering kvv'!$B$1:$BX$1,0),FALSE)/1,0))</f>
        <v/>
      </c>
      <c r="U406" t="str">
        <f>IF($D406="","",IFERROR(VLOOKUP($B406,Kraftvärmeprod!$B$1:$BX$550,MATCH(U$2,Kraftvärmeprod!$B$1:$VX$1,0),FALSE)/1,0)-IFERROR(VLOOKUP($B406,'Slutlig allokering kvv'!$B$2:$BX$550,MATCH(U$2,'Slutlig allokering kvv'!$B$1:$BX$1,0),FALSE)/1,0))</f>
        <v/>
      </c>
      <c r="V406" t="str">
        <f>IF($D406="","",IFERROR(VLOOKUP($B406,Kraftvärmeprod!$B$1:$BX$550,MATCH(V$2,Kraftvärmeprod!$B$1:$VX$1,0),FALSE)/1,0)-IFERROR(VLOOKUP($B406,'Slutlig allokering kvv'!$B$2:$BX$550,MATCH(V$2,'Slutlig allokering kvv'!$B$1:$BX$1,0),FALSE)/1,0))</f>
        <v/>
      </c>
      <c r="W406" t="str">
        <f>IF($D406="","",IFERROR(VLOOKUP($B406,Kraftvärmeprod!$B$1:$BX$550,MATCH(W$2,Kraftvärmeprod!$B$1:$VX$1,0),FALSE)/1,0)-IFERROR(VLOOKUP($B406,'Slutlig allokering kvv'!$B$2:$BX$550,MATCH(W$2,'Slutlig allokering kvv'!$B$1:$BX$1,0),FALSE)/1,0))</f>
        <v/>
      </c>
      <c r="X406" t="str">
        <f>IF($D406="","",IFERROR(VLOOKUP($B406,Kraftvärmeprod!$B$1:$BX$550,MATCH(X$2,Kraftvärmeprod!$B$1:$VX$1,0),FALSE)/1,0)-IFERROR(VLOOKUP($B406,'Slutlig allokering kvv'!$B$2:$BX$550,MATCH(X$2,'Slutlig allokering kvv'!$B$1:$BX$1,0),FALSE)/1,0))</f>
        <v/>
      </c>
      <c r="Y406" t="str">
        <f>IF($D406="","",IFERROR(VLOOKUP($B406,Kraftvärmeprod!$B$1:$BX$550,MATCH(Y$2,Kraftvärmeprod!$B$1:$VX$1,0),FALSE)/1,0)-IFERROR(VLOOKUP($B406,'Slutlig allokering kvv'!$B$2:$BX$550,MATCH(Y$2,'Slutlig allokering kvv'!$B$1:$BX$1,0),FALSE)/1,0))</f>
        <v/>
      </c>
      <c r="Z406" t="str">
        <f>IF($D406="","",IFERROR(VLOOKUP($B406,Kraftvärmeprod!$B$1:$BX$550,MATCH(Z$2,Kraftvärmeprod!$B$1:$VX$1,0),FALSE)/1,0)-IFERROR(VLOOKUP($B406,'Slutlig allokering kvv'!$B$2:$BX$550,MATCH(Z$2,'Slutlig allokering kvv'!$B$1:$BX$1,0),FALSE)/1,0))</f>
        <v/>
      </c>
      <c r="AA406" t="str">
        <f>IF($D406="","",IFERROR(VLOOKUP($B406,Kraftvärmeprod!$B$1:$BX$550,MATCH(AA$2,Kraftvärmeprod!$B$1:$VX$1,0),FALSE)/1,0)-IFERROR(VLOOKUP($B406,'Slutlig allokering kvv'!$B$2:$BX$550,MATCH(AA$2,'Slutlig allokering kvv'!$B$1:$BX$1,0),FALSE)/1,0))</f>
        <v/>
      </c>
      <c r="AB406" t="str">
        <f>IF($D406="","",IFERROR(VLOOKUP($B406,Kraftvärmeprod!$B$1:$BX$550,MATCH(AB$2,Kraftvärmeprod!$B$1:$VX$1,0),FALSE)/1,0)-IFERROR(VLOOKUP($B406,'Slutlig allokering kvv'!$B$2:$BX$550,MATCH(AB$2,'Slutlig allokering kvv'!$B$1:$BX$1,0),FALSE)/1,0))</f>
        <v/>
      </c>
      <c r="AC406" t="str">
        <f>IF($D406="","",IFERROR(VLOOKUP($B406,Kraftvärmeprod!$B$1:$BX$550,MATCH(AC$2,Kraftvärmeprod!$B$1:$VX$1,0),FALSE)/1,0)-IFERROR(VLOOKUP($B406,'Slutlig allokering kvv'!$B$2:$BX$550,MATCH(AC$2,'Slutlig allokering kvv'!$B$1:$BX$1,0),FALSE)/1,0))</f>
        <v/>
      </c>
      <c r="AD406" t="str">
        <f>IF($D406="","",IFERROR(VLOOKUP($B406,Kraftvärmeprod!$B$1:$BX$550,MATCH(AD$2,Kraftvärmeprod!$B$1:$VX$1,0),FALSE)/1,0)-IFERROR(VLOOKUP($B406,'Slutlig allokering kvv'!$B$2:$BX$550,MATCH(AD$2,'Slutlig allokering kvv'!$B$1:$BX$1,0),FALSE)/1,0))</f>
        <v/>
      </c>
      <c r="AE406" t="str">
        <f>IF($D406="","",IFERROR(VLOOKUP($B406,Miljö!$B$1:$E$550,MATCH("Hjälpel kraftvärme (GWh)",Miljö!$B$1:$E$1,0),FALSE)/1,0)-IFERROR(VLOOKUP($B406,'Slutlig allokering kvv'!$B$2:$BX$549,MATCH(AE$2,'Slutlig allokering kvv'!$B$1:$BX$1,0),FALSE)/1,0))</f>
        <v/>
      </c>
      <c r="AI406" s="274">
        <f t="shared" si="24"/>
        <v>0</v>
      </c>
      <c r="AK406">
        <f>IFERROR(VLOOKUP($B406,'Slutlig allokering kvv'!$B$2:$AX$549,MATCH("Summa slutlig allokerad tillförd energi (utan hjälpel och rökgaskondensering):",'Slutlig allokering kvv'!$B$1:$AX$1,0),FALSE)/1,"")</f>
        <v>0</v>
      </c>
      <c r="AM406" s="275" t="str">
        <f>IFERROR(1-VLOOKUP($B406,'Slutlig allokering kvv'!$B$2:$AX$549,MATCH("Andel av bränsle i kvv som allokerats till värme, exklusive rökgaskondensering och hjälpel",'Slutlig allokering kvv'!$B$1:$AX$1,0),FALSE),"")</f>
        <v/>
      </c>
      <c r="AO406" s="115" t="str">
        <f t="shared" si="25"/>
        <v/>
      </c>
      <c r="AP406" s="276" t="str">
        <f t="shared" si="26"/>
        <v/>
      </c>
      <c r="AR406" s="115" t="str">
        <f t="shared" si="27"/>
        <v/>
      </c>
    </row>
    <row r="407" spans="1:44">
      <c r="A407" t="s">
        <v>625</v>
      </c>
      <c r="B407" t="s">
        <v>630</v>
      </c>
      <c r="C407">
        <f>IFERROR(VLOOKUP($B407,Kraftvärmeprod!$B$1:$AH$479,MATCH(C$2,Kraftvärmeprod!$B$1:$AG$1,0),FALSE)/1,"")</f>
        <v>198.18799999999999</v>
      </c>
      <c r="D407">
        <f>IFERROR(VLOOKUP($B407,Kraftvärmeprod!$B$1:$AH$479,MATCH(D$2,Kraftvärmeprod!$B$1:$AG$1,0),FALSE)/1,"")</f>
        <v>57.249000000000002</v>
      </c>
      <c r="F407">
        <f>IF($D407="","",IFERROR(VLOOKUP($B407,Kraftvärmeprod!$B$1:$BX$550,MATCH(F$2,Kraftvärmeprod!$B$1:$VX$1,0),FALSE)/1,0)-IFERROR(VLOOKUP($B407,'Slutlig allokering kvv'!$B$2:$BX$550,MATCH(F$2,'Slutlig allokering kvv'!$B$1:$BX$1,0),FALSE)/1,0))</f>
        <v>0</v>
      </c>
      <c r="G407">
        <f>IF($D407="","",IFERROR(VLOOKUP($B407,Kraftvärmeprod!$B$1:$BX$550,MATCH(G$2,Kraftvärmeprod!$B$1:$VX$1,0),FALSE)/1,0)-IFERROR(VLOOKUP($B407,'Slutlig allokering kvv'!$B$2:$BX$550,MATCH(G$2,'Slutlig allokering kvv'!$B$1:$BX$1,0),FALSE)/1,0))</f>
        <v>1.4685700000000002</v>
      </c>
      <c r="H407">
        <f>IF($D407="","",IFERROR(VLOOKUP($B407,Kraftvärmeprod!$B$1:$BX$550,MATCH(H$2,Kraftvärmeprod!$B$1:$VX$1,0),FALSE)/1,0)-IFERROR(VLOOKUP($B407,'Slutlig allokering kvv'!$B$2:$BX$550,MATCH(H$2,'Slutlig allokering kvv'!$B$1:$BX$1,0),FALSE)/1,0))</f>
        <v>0</v>
      </c>
      <c r="I407">
        <f>IF($D407="","",IFERROR(VLOOKUP($B407,Kraftvärmeprod!$B$1:$BX$550,MATCH(I$2,Kraftvärmeprod!$B$1:$VX$1,0),FALSE)/1,0)-IFERROR(VLOOKUP($B407,'Slutlig allokering kvv'!$B$2:$BX$550,MATCH(I$2,'Slutlig allokering kvv'!$B$1:$BX$1,0),FALSE)/1,0))</f>
        <v>0.330816</v>
      </c>
      <c r="J407">
        <f>IF($D407="","",IFERROR(VLOOKUP($B407,Kraftvärmeprod!$B$1:$BX$550,MATCH(J$2,Kraftvärmeprod!$B$1:$VX$1,0),FALSE)/1,0)-IFERROR(VLOOKUP($B407,'Slutlig allokering kvv'!$B$2:$BX$550,MATCH(J$2,'Slutlig allokering kvv'!$B$1:$BX$1,0),FALSE)/1,0))</f>
        <v>0</v>
      </c>
      <c r="K407">
        <f>IF($D407="","",IFERROR(VLOOKUP($B407,Kraftvärmeprod!$B$1:$BX$550,MATCH(K$2,Kraftvärmeprod!$B$1:$VX$1,0),FALSE)/1,0)-IFERROR(VLOOKUP($B407,'Slutlig allokering kvv'!$B$2:$BX$550,MATCH(K$2,'Slutlig allokering kvv'!$B$1:$BX$1,0),FALSE)/1,0))</f>
        <v>0</v>
      </c>
      <c r="L407">
        <f>IF($D407="","",IFERROR(VLOOKUP($B407,Kraftvärmeprod!$B$1:$BX$550,MATCH(L$2,Kraftvärmeprod!$B$1:$VX$1,0),FALSE)/1,0)-IFERROR(VLOOKUP($B407,'Slutlig allokering kvv'!$B$2:$BX$550,MATCH(L$2,'Slutlig allokering kvv'!$B$1:$BX$1,0),FALSE)/1,0))</f>
        <v>2.30159</v>
      </c>
      <c r="M407">
        <f>IF($D407="","",IFERROR(VLOOKUP($B407,Kraftvärmeprod!$B$1:$BX$550,MATCH(M$2,Kraftvärmeprod!$B$1:$VX$1,0),FALSE)/1,0)-IFERROR(VLOOKUP($B407,'Slutlig allokering kvv'!$B$2:$BX$550,MATCH(M$2,'Slutlig allokering kvv'!$B$1:$BX$1,0),FALSE)/1,0))</f>
        <v>63.50830000000002</v>
      </c>
      <c r="N407">
        <f>IF($D407="","",IFERROR(VLOOKUP($B407,Kraftvärmeprod!$B$1:$BX$550,MATCH(N$2,Kraftvärmeprod!$B$1:$VX$1,0),FALSE)/1,0)-IFERROR(VLOOKUP($B407,'Slutlig allokering kvv'!$B$2:$BX$550,MATCH(N$2,'Slutlig allokering kvv'!$B$1:$BX$1,0),FALSE)/1,0))</f>
        <v>7.4742699999999989</v>
      </c>
      <c r="O407">
        <f>IF($D407="","",IFERROR(VLOOKUP($B407,Kraftvärmeprod!$B$1:$BX$550,MATCH(O$2,Kraftvärmeprod!$B$1:$VX$1,0),FALSE)/1,0)-IFERROR(VLOOKUP($B407,'Slutlig allokering kvv'!$B$2:$BX$550,MATCH(O$2,'Slutlig allokering kvv'!$B$1:$BX$1,0),FALSE)/1,0))</f>
        <v>29.180299999999995</v>
      </c>
      <c r="P407">
        <f>IF($D407="","",IFERROR(VLOOKUP($B407,Kraftvärmeprod!$B$1:$BX$550,MATCH(P$2,Kraftvärmeprod!$B$1:$VX$1,0),FALSE)/1,0)-IFERROR(VLOOKUP($B407,'Slutlig allokering kvv'!$B$2:$BX$550,MATCH(P$2,'Slutlig allokering kvv'!$B$1:$BX$1,0),FALSE)/1,0))</f>
        <v>0</v>
      </c>
      <c r="Q407">
        <f>IF($D407="","",IFERROR(VLOOKUP($B407,Kraftvärmeprod!$B$1:$BX$550,MATCH(Q$2,Kraftvärmeprod!$B$1:$VX$1,0),FALSE)/1,0)-IFERROR(VLOOKUP($B407,'Slutlig allokering kvv'!$B$2:$BX$550,MATCH(Q$2,'Slutlig allokering kvv'!$B$1:$BX$1,0),FALSE)/1,0))</f>
        <v>0</v>
      </c>
      <c r="R407">
        <f>IF($D407="","",IFERROR(VLOOKUP($B407,Kraftvärmeprod!$B$1:$BX$550,MATCH(R$2,Kraftvärmeprod!$B$1:$VX$1,0),FALSE)/1,0)-IFERROR(VLOOKUP($B407,'Slutlig allokering kvv'!$B$2:$BX$550,MATCH(R$2,'Slutlig allokering kvv'!$B$1:$BX$1,0),FALSE)/1,0))</f>
        <v>0</v>
      </c>
      <c r="S407">
        <f>IF($D407="","",IFERROR(VLOOKUP($B407,Kraftvärmeprod!$B$1:$BX$550,MATCH(S$2,Kraftvärmeprod!$B$1:$VX$1,0),FALSE)/1,0)-IFERROR(VLOOKUP($B407,'Slutlig allokering kvv'!$B$2:$BX$550,MATCH(S$2,'Slutlig allokering kvv'!$B$1:$BX$1,0),FALSE)/1,0))</f>
        <v>0</v>
      </c>
      <c r="T407">
        <f>IF($D407="","",IFERROR(VLOOKUP($B407,Kraftvärmeprod!$B$1:$BX$550,MATCH(T$2,Kraftvärmeprod!$B$1:$VX$1,0),FALSE)/1,0)-IFERROR(VLOOKUP($B407,'Slutlig allokering kvv'!$B$2:$BX$550,MATCH(T$2,'Slutlig allokering kvv'!$B$1:$BX$1,0),FALSE)/1,0))</f>
        <v>0</v>
      </c>
      <c r="U407">
        <f>IF($D407="","",IFERROR(VLOOKUP($B407,Kraftvärmeprod!$B$1:$BX$550,MATCH(U$2,Kraftvärmeprod!$B$1:$VX$1,0),FALSE)/1,0)-IFERROR(VLOOKUP($B407,'Slutlig allokering kvv'!$B$2:$BX$550,MATCH(U$2,'Slutlig allokering kvv'!$B$1:$BX$1,0),FALSE)/1,0))</f>
        <v>0</v>
      </c>
      <c r="V407">
        <f>IF($D407="","",IFERROR(VLOOKUP($B407,Kraftvärmeprod!$B$1:$BX$550,MATCH(V$2,Kraftvärmeprod!$B$1:$VX$1,0),FALSE)/1,0)-IFERROR(VLOOKUP($B407,'Slutlig allokering kvv'!$B$2:$BX$550,MATCH(V$2,'Slutlig allokering kvv'!$B$1:$BX$1,0),FALSE)/1,0))</f>
        <v>0</v>
      </c>
      <c r="W407">
        <f>IF($D407="","",IFERROR(VLOOKUP($B407,Kraftvärmeprod!$B$1:$BX$550,MATCH(W$2,Kraftvärmeprod!$B$1:$VX$1,0),FALSE)/1,0)-IFERROR(VLOOKUP($B407,'Slutlig allokering kvv'!$B$2:$BX$550,MATCH(W$2,'Slutlig allokering kvv'!$B$1:$BX$1,0),FALSE)/1,0))</f>
        <v>0</v>
      </c>
      <c r="X407">
        <f>IF($D407="","",IFERROR(VLOOKUP($B407,Kraftvärmeprod!$B$1:$BX$550,MATCH(X$2,Kraftvärmeprod!$B$1:$VX$1,0),FALSE)/1,0)-IFERROR(VLOOKUP($B407,'Slutlig allokering kvv'!$B$2:$BX$550,MATCH(X$2,'Slutlig allokering kvv'!$B$1:$BX$1,0),FALSE)/1,0))</f>
        <v>0</v>
      </c>
      <c r="Y407">
        <f>IF($D407="","",IFERROR(VLOOKUP($B407,Kraftvärmeprod!$B$1:$BX$550,MATCH(Y$2,Kraftvärmeprod!$B$1:$VX$1,0),FALSE)/1,0)-IFERROR(VLOOKUP($B407,'Slutlig allokering kvv'!$B$2:$BX$550,MATCH(Y$2,'Slutlig allokering kvv'!$B$1:$BX$1,0),FALSE)/1,0))</f>
        <v>0</v>
      </c>
      <c r="Z407">
        <f>IF($D407="","",IFERROR(VLOOKUP($B407,Kraftvärmeprod!$B$1:$BX$550,MATCH(Z$2,Kraftvärmeprod!$B$1:$VX$1,0),FALSE)/1,0)-IFERROR(VLOOKUP($B407,'Slutlig allokering kvv'!$B$2:$BX$550,MATCH(Z$2,'Slutlig allokering kvv'!$B$1:$BX$1,0),FALSE)/1,0))</f>
        <v>14.376000000000001</v>
      </c>
      <c r="AA407">
        <f>IF($D407="","",IFERROR(VLOOKUP($B407,Kraftvärmeprod!$B$1:$BX$550,MATCH(AA$2,Kraftvärmeprod!$B$1:$VX$1,0),FALSE)/1,0)-IFERROR(VLOOKUP($B407,'Slutlig allokering kvv'!$B$2:$BX$550,MATCH(AA$2,'Slutlig allokering kvv'!$B$1:$BX$1,0),FALSE)/1,0))</f>
        <v>0</v>
      </c>
      <c r="AB407">
        <f>IF($D407="","",IFERROR(VLOOKUP($B407,Kraftvärmeprod!$B$1:$BX$550,MATCH(AB$2,Kraftvärmeprod!$B$1:$VX$1,0),FALSE)/1,0)-IFERROR(VLOOKUP($B407,'Slutlig allokering kvv'!$B$2:$BX$550,MATCH(AB$2,'Slutlig allokering kvv'!$B$1:$BX$1,0),FALSE)/1,0))</f>
        <v>0.89439000000000002</v>
      </c>
      <c r="AC407">
        <f>IF($D407="","",IFERROR(VLOOKUP($B407,Kraftvärmeprod!$B$1:$BX$550,MATCH(AC$2,Kraftvärmeprod!$B$1:$VX$1,0),FALSE)/1,0)-IFERROR(VLOOKUP($B407,'Slutlig allokering kvv'!$B$2:$BX$550,MATCH(AC$2,'Slutlig allokering kvv'!$B$1:$BX$1,0),FALSE)/1,0))</f>
        <v>0</v>
      </c>
      <c r="AD407">
        <f>IF($D407="","",IFERROR(VLOOKUP($B407,Kraftvärmeprod!$B$1:$BX$550,MATCH(AD$2,Kraftvärmeprod!$B$1:$VX$1,0),FALSE)/1,0)-IFERROR(VLOOKUP($B407,'Slutlig allokering kvv'!$B$2:$BX$550,MATCH(AD$2,'Slutlig allokering kvv'!$B$1:$BX$1,0),FALSE)/1,0))</f>
        <v>0</v>
      </c>
      <c r="AE407">
        <f>IF($D407="","",IFERROR(VLOOKUP($B407,Miljö!$B$1:$E$550,MATCH("Hjälpel kraftvärme (GWh)",Miljö!$B$1:$E$1,0),FALSE)/1,0)-IFERROR(VLOOKUP($B407,'Slutlig allokering kvv'!$B$2:$BX$549,MATCH(AE$2,'Slutlig allokering kvv'!$B$1:$BX$1,0),FALSE)/1,0))</f>
        <v>5.8859999999999992</v>
      </c>
      <c r="AI407" s="274">
        <f t="shared" si="24"/>
        <v>119.53423600000004</v>
      </c>
      <c r="AK407">
        <f>IFERROR(VLOOKUP($B407,'Slutlig allokering kvv'!$B$2:$AX$549,MATCH("Summa slutlig allokerad tillförd energi (utan hjälpel och rökgaskondensering):",'Slutlig allokering kvv'!$B$1:$AX$1,0),FALSE)/1,"")</f>
        <v>163.11576399999998</v>
      </c>
      <c r="AM407" s="275">
        <f>IFERROR(1-VLOOKUP($B407,'Slutlig allokering kvv'!$B$2:$AX$549,MATCH("Andel av bränsle i kvv som allokerats till värme, exklusive rökgaskondensering och hjälpel",'Slutlig allokering kvv'!$B$1:$AX$1,0),FALSE),"")</f>
        <v>0.42290548735184874</v>
      </c>
      <c r="AO407" s="115">
        <f t="shared" si="25"/>
        <v>0.42290548735184863</v>
      </c>
      <c r="AP407" s="276">
        <f t="shared" si="26"/>
        <v>1.1102230246251565E-16</v>
      </c>
      <c r="AR407" s="115">
        <f t="shared" si="27"/>
        <v>0.45645744120589909</v>
      </c>
    </row>
    <row r="408" spans="1:44">
      <c r="A408" t="s">
        <v>625</v>
      </c>
      <c r="B408" t="s">
        <v>631</v>
      </c>
      <c r="C408">
        <f>IFERROR(VLOOKUP($B408,Kraftvärmeprod!$B$1:$AH$479,MATCH(C$2,Kraftvärmeprod!$B$1:$AG$1,0),FALSE)/1,"")</f>
        <v>164.76599999999999</v>
      </c>
      <c r="D408">
        <f>IFERROR(VLOOKUP($B408,Kraftvärmeprod!$B$1:$AH$479,MATCH(D$2,Kraftvärmeprod!$B$1:$AG$1,0),FALSE)/1,"")</f>
        <v>22.574000000000002</v>
      </c>
      <c r="F408">
        <f>IF($D408="","",IFERROR(VLOOKUP($B408,Kraftvärmeprod!$B$1:$BX$550,MATCH(F$2,Kraftvärmeprod!$B$1:$VX$1,0),FALSE)/1,0)-IFERROR(VLOOKUP($B408,'Slutlig allokering kvv'!$B$2:$BX$550,MATCH(F$2,'Slutlig allokering kvv'!$B$1:$BX$1,0),FALSE)/1,0))</f>
        <v>0</v>
      </c>
      <c r="G408">
        <f>IF($D408="","",IFERROR(VLOOKUP($B408,Kraftvärmeprod!$B$1:$BX$550,MATCH(G$2,Kraftvärmeprod!$B$1:$VX$1,0),FALSE)/1,0)-IFERROR(VLOOKUP($B408,'Slutlig allokering kvv'!$B$2:$BX$550,MATCH(G$2,'Slutlig allokering kvv'!$B$1:$BX$1,0),FALSE)/1,0))</f>
        <v>0</v>
      </c>
      <c r="H408">
        <f>IF($D408="","",IFERROR(VLOOKUP($B408,Kraftvärmeprod!$B$1:$BX$550,MATCH(H$2,Kraftvärmeprod!$B$1:$VX$1,0),FALSE)/1,0)-IFERROR(VLOOKUP($B408,'Slutlig allokering kvv'!$B$2:$BX$550,MATCH(H$2,'Slutlig allokering kvv'!$B$1:$BX$1,0),FALSE)/1,0))</f>
        <v>0</v>
      </c>
      <c r="I408">
        <f>IF($D408="","",IFERROR(VLOOKUP($B408,Kraftvärmeprod!$B$1:$BX$550,MATCH(I$2,Kraftvärmeprod!$B$1:$VX$1,0),FALSE)/1,0)-IFERROR(VLOOKUP($B408,'Slutlig allokering kvv'!$B$2:$BX$550,MATCH(I$2,'Slutlig allokering kvv'!$B$1:$BX$1,0),FALSE)/1,0))</f>
        <v>0.142347</v>
      </c>
      <c r="J408">
        <f>IF($D408="","",IFERROR(VLOOKUP($B408,Kraftvärmeprod!$B$1:$BX$550,MATCH(J$2,Kraftvärmeprod!$B$1:$VX$1,0),FALSE)/1,0)-IFERROR(VLOOKUP($B408,'Slutlig allokering kvv'!$B$2:$BX$550,MATCH(J$2,'Slutlig allokering kvv'!$B$1:$BX$1,0),FALSE)/1,0))</f>
        <v>0</v>
      </c>
      <c r="K408">
        <f>IF($D408="","",IFERROR(VLOOKUP($B408,Kraftvärmeprod!$B$1:$BX$550,MATCH(K$2,Kraftvärmeprod!$B$1:$VX$1,0),FALSE)/1,0)-IFERROR(VLOOKUP($B408,'Slutlig allokering kvv'!$B$2:$BX$550,MATCH(K$2,'Slutlig allokering kvv'!$B$1:$BX$1,0),FALSE)/1,0))</f>
        <v>0</v>
      </c>
      <c r="L408">
        <f>IF($D408="","",IFERROR(VLOOKUP($B408,Kraftvärmeprod!$B$1:$BX$550,MATCH(L$2,Kraftvärmeprod!$B$1:$VX$1,0),FALSE)/1,0)-IFERROR(VLOOKUP($B408,'Slutlig allokering kvv'!$B$2:$BX$550,MATCH(L$2,'Slutlig allokering kvv'!$B$1:$BX$1,0),FALSE)/1,0))</f>
        <v>3.4808900000000005</v>
      </c>
      <c r="M408">
        <f>IF($D408="","",IFERROR(VLOOKUP($B408,Kraftvärmeprod!$B$1:$BX$550,MATCH(M$2,Kraftvärmeprod!$B$1:$VX$1,0),FALSE)/1,0)-IFERROR(VLOOKUP($B408,'Slutlig allokering kvv'!$B$2:$BX$550,MATCH(M$2,'Slutlig allokering kvv'!$B$1:$BX$1,0),FALSE)/1,0))</f>
        <v>30.540000000000006</v>
      </c>
      <c r="N408">
        <f>IF($D408="","",IFERROR(VLOOKUP($B408,Kraftvärmeprod!$B$1:$BX$550,MATCH(N$2,Kraftvärmeprod!$B$1:$VX$1,0),FALSE)/1,0)-IFERROR(VLOOKUP($B408,'Slutlig allokering kvv'!$B$2:$BX$550,MATCH(N$2,'Slutlig allokering kvv'!$B$1:$BX$1,0),FALSE)/1,0))</f>
        <v>3.5939999999999994</v>
      </c>
      <c r="O408">
        <f>IF($D408="","",IFERROR(VLOOKUP($B408,Kraftvärmeprod!$B$1:$BX$550,MATCH(O$2,Kraftvärmeprod!$B$1:$VX$1,0),FALSE)/1,0)-IFERROR(VLOOKUP($B408,'Slutlig allokering kvv'!$B$2:$BX$550,MATCH(O$2,'Slutlig allokering kvv'!$B$1:$BX$1,0),FALSE)/1,0))</f>
        <v>14.032199999999996</v>
      </c>
      <c r="P408">
        <f>IF($D408="","",IFERROR(VLOOKUP($B408,Kraftvärmeprod!$B$1:$BX$550,MATCH(P$2,Kraftvärmeprod!$B$1:$VX$1,0),FALSE)/1,0)-IFERROR(VLOOKUP($B408,'Slutlig allokering kvv'!$B$2:$BX$550,MATCH(P$2,'Slutlig allokering kvv'!$B$1:$BX$1,0),FALSE)/1,0))</f>
        <v>0</v>
      </c>
      <c r="Q408">
        <f>IF($D408="","",IFERROR(VLOOKUP($B408,Kraftvärmeprod!$B$1:$BX$550,MATCH(Q$2,Kraftvärmeprod!$B$1:$VX$1,0),FALSE)/1,0)-IFERROR(VLOOKUP($B408,'Slutlig allokering kvv'!$B$2:$BX$550,MATCH(Q$2,'Slutlig allokering kvv'!$B$1:$BX$1,0),FALSE)/1,0))</f>
        <v>0</v>
      </c>
      <c r="R408">
        <f>IF($D408="","",IFERROR(VLOOKUP($B408,Kraftvärmeprod!$B$1:$BX$550,MATCH(R$2,Kraftvärmeprod!$B$1:$VX$1,0),FALSE)/1,0)-IFERROR(VLOOKUP($B408,'Slutlig allokering kvv'!$B$2:$BX$550,MATCH(R$2,'Slutlig allokering kvv'!$B$1:$BX$1,0),FALSE)/1,0))</f>
        <v>0</v>
      </c>
      <c r="S408">
        <f>IF($D408="","",IFERROR(VLOOKUP($B408,Kraftvärmeprod!$B$1:$BX$550,MATCH(S$2,Kraftvärmeprod!$B$1:$VX$1,0),FALSE)/1,0)-IFERROR(VLOOKUP($B408,'Slutlig allokering kvv'!$B$2:$BX$550,MATCH(S$2,'Slutlig allokering kvv'!$B$1:$BX$1,0),FALSE)/1,0))</f>
        <v>0</v>
      </c>
      <c r="T408">
        <f>IF($D408="","",IFERROR(VLOOKUP($B408,Kraftvärmeprod!$B$1:$BX$550,MATCH(T$2,Kraftvärmeprod!$B$1:$VX$1,0),FALSE)/1,0)-IFERROR(VLOOKUP($B408,'Slutlig allokering kvv'!$B$2:$BX$550,MATCH(T$2,'Slutlig allokering kvv'!$B$1:$BX$1,0),FALSE)/1,0))</f>
        <v>0</v>
      </c>
      <c r="U408">
        <f>IF($D408="","",IFERROR(VLOOKUP($B408,Kraftvärmeprod!$B$1:$BX$550,MATCH(U$2,Kraftvärmeprod!$B$1:$VX$1,0),FALSE)/1,0)-IFERROR(VLOOKUP($B408,'Slutlig allokering kvv'!$B$2:$BX$550,MATCH(U$2,'Slutlig allokering kvv'!$B$1:$BX$1,0),FALSE)/1,0))</f>
        <v>0</v>
      </c>
      <c r="V408">
        <f>IF($D408="","",IFERROR(VLOOKUP($B408,Kraftvärmeprod!$B$1:$BX$550,MATCH(V$2,Kraftvärmeprod!$B$1:$VX$1,0),FALSE)/1,0)-IFERROR(VLOOKUP($B408,'Slutlig allokering kvv'!$B$2:$BX$550,MATCH(V$2,'Slutlig allokering kvv'!$B$1:$BX$1,0),FALSE)/1,0))</f>
        <v>0</v>
      </c>
      <c r="W408">
        <f>IF($D408="","",IFERROR(VLOOKUP($B408,Kraftvärmeprod!$B$1:$BX$550,MATCH(W$2,Kraftvärmeprod!$B$1:$VX$1,0),FALSE)/1,0)-IFERROR(VLOOKUP($B408,'Slutlig allokering kvv'!$B$2:$BX$550,MATCH(W$2,'Slutlig allokering kvv'!$B$1:$BX$1,0),FALSE)/1,0))</f>
        <v>0</v>
      </c>
      <c r="X408">
        <f>IF($D408="","",IFERROR(VLOOKUP($B408,Kraftvärmeprod!$B$1:$BX$550,MATCH(X$2,Kraftvärmeprod!$B$1:$VX$1,0),FALSE)/1,0)-IFERROR(VLOOKUP($B408,'Slutlig allokering kvv'!$B$2:$BX$550,MATCH(X$2,'Slutlig allokering kvv'!$B$1:$BX$1,0),FALSE)/1,0))</f>
        <v>0</v>
      </c>
      <c r="Y408">
        <f>IF($D408="","",IFERROR(VLOOKUP($B408,Kraftvärmeprod!$B$1:$BX$550,MATCH(Y$2,Kraftvärmeprod!$B$1:$VX$1,0),FALSE)/1,0)-IFERROR(VLOOKUP($B408,'Slutlig allokering kvv'!$B$2:$BX$550,MATCH(Y$2,'Slutlig allokering kvv'!$B$1:$BX$1,0),FALSE)/1,0))</f>
        <v>0</v>
      </c>
      <c r="Z408">
        <f>IF($D408="","",IFERROR(VLOOKUP($B408,Kraftvärmeprod!$B$1:$BX$550,MATCH(Z$2,Kraftvärmeprod!$B$1:$VX$1,0),FALSE)/1,0)-IFERROR(VLOOKUP($B408,'Slutlig allokering kvv'!$B$2:$BX$550,MATCH(Z$2,'Slutlig allokering kvv'!$B$1:$BX$1,0),FALSE)/1,0))</f>
        <v>6.7287999999999997</v>
      </c>
      <c r="AA408">
        <f>IF($D408="","",IFERROR(VLOOKUP($B408,Kraftvärmeprod!$B$1:$BX$550,MATCH(AA$2,Kraftvärmeprod!$B$1:$VX$1,0),FALSE)/1,0)-IFERROR(VLOOKUP($B408,'Slutlig allokering kvv'!$B$2:$BX$550,MATCH(AA$2,'Slutlig allokering kvv'!$B$1:$BX$1,0),FALSE)/1,0))</f>
        <v>0</v>
      </c>
      <c r="AB408">
        <f>IF($D408="","",IFERROR(VLOOKUP($B408,Kraftvärmeprod!$B$1:$BX$550,MATCH(AB$2,Kraftvärmeprod!$B$1:$VX$1,0),FALSE)/1,0)-IFERROR(VLOOKUP($B408,'Slutlig allokering kvv'!$B$2:$BX$550,MATCH(AB$2,'Slutlig allokering kvv'!$B$1:$BX$1,0),FALSE)/1,0))</f>
        <v>0.42114999999999991</v>
      </c>
      <c r="AC408">
        <f>IF($D408="","",IFERROR(VLOOKUP($B408,Kraftvärmeprod!$B$1:$BX$550,MATCH(AC$2,Kraftvärmeprod!$B$1:$VX$1,0),FALSE)/1,0)-IFERROR(VLOOKUP($B408,'Slutlig allokering kvv'!$B$2:$BX$550,MATCH(AC$2,'Slutlig allokering kvv'!$B$1:$BX$1,0),FALSE)/1,0))</f>
        <v>0</v>
      </c>
      <c r="AD408">
        <f>IF($D408="","",IFERROR(VLOOKUP($B408,Kraftvärmeprod!$B$1:$BX$550,MATCH(AD$2,Kraftvärmeprod!$B$1:$VX$1,0),FALSE)/1,0)-IFERROR(VLOOKUP($B408,'Slutlig allokering kvv'!$B$2:$BX$550,MATCH(AD$2,'Slutlig allokering kvv'!$B$1:$BX$1,0),FALSE)/1,0))</f>
        <v>0</v>
      </c>
      <c r="AE408">
        <f>IF($D408="","",IFERROR(VLOOKUP($B408,Miljö!$B$1:$E$550,MATCH("Hjälpel kraftvärme (GWh)",Miljö!$B$1:$E$1,0),FALSE)/1,0)-IFERROR(VLOOKUP($B408,'Slutlig allokering kvv'!$B$2:$BX$549,MATCH(AE$2,'Slutlig allokering kvv'!$B$1:$BX$1,0),FALSE)/1,0))</f>
        <v>2.7279899999999992</v>
      </c>
      <c r="AI408" s="274">
        <f t="shared" si="24"/>
        <v>58.939387000000004</v>
      </c>
      <c r="AK408">
        <f>IFERROR(VLOOKUP($B408,'Slutlig allokering kvv'!$B$2:$AX$549,MATCH("Summa slutlig allokerad tillförd energi (utan hjälpel och rökgaskondensering):",'Slutlig allokering kvv'!$B$1:$AX$1,0),FALSE)/1,"")</f>
        <v>168.78161299999999</v>
      </c>
      <c r="AM408" s="275">
        <f>IFERROR(1-VLOOKUP($B408,'Slutlig allokering kvv'!$B$2:$AX$549,MATCH("Andel av bränsle i kvv som allokerats till värme, exklusive rökgaskondensering och hjälpel",'Slutlig allokering kvv'!$B$1:$AX$1,0),FALSE),"")</f>
        <v>0.25882280070788377</v>
      </c>
      <c r="AO408" s="115">
        <f t="shared" si="25"/>
        <v>0.25882280070788377</v>
      </c>
      <c r="AP408" s="276">
        <f t="shared" si="26"/>
        <v>0</v>
      </c>
      <c r="AR408" s="115">
        <f t="shared" si="27"/>
        <v>0.36606064824193835</v>
      </c>
    </row>
    <row r="409" spans="1:44">
      <c r="AI409" s="274"/>
    </row>
  </sheetData>
  <autoFilter ref="A2:AT408" xr:uid="{B6D9B035-2C8E-4765-A3A1-F5E82CF35E1C}"/>
  <mergeCells count="1">
    <mergeCell ref="A1:B1"/>
  </mergeCells>
  <conditionalFormatting sqref="B1">
    <cfRule type="duplicateValues" dxfId="72" priority="7"/>
  </conditionalFormatting>
  <conditionalFormatting sqref="B1">
    <cfRule type="duplicateValues" dxfId="71" priority="6"/>
  </conditionalFormatting>
  <conditionalFormatting sqref="B1:B2">
    <cfRule type="duplicateValues" dxfId="70" priority="5"/>
  </conditionalFormatting>
  <conditionalFormatting sqref="B210:B408 B3:B208">
    <cfRule type="duplicateValues" dxfId="69" priority="4"/>
  </conditionalFormatting>
  <conditionalFormatting sqref="B210:B408 B3:B208">
    <cfRule type="duplicateValues" dxfId="68" priority="3"/>
  </conditionalFormatting>
  <conditionalFormatting sqref="B209">
    <cfRule type="duplicateValues" dxfId="67" priority="2"/>
  </conditionalFormatting>
  <conditionalFormatting sqref="B209">
    <cfRule type="duplicateValues" dxfId="66" priority="1"/>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82A8C-A9BC-4B5A-87D2-D07285B58AF7}">
  <sheetPr codeName="Blad8">
    <tabColor theme="7" tint="0.59999389629810485"/>
  </sheetPr>
  <dimension ref="A1:J451"/>
  <sheetViews>
    <sheetView workbookViewId="0">
      <selection activeCell="A39" sqref="A39"/>
    </sheetView>
  </sheetViews>
  <sheetFormatPr defaultRowHeight="15" customHeight="1"/>
  <cols>
    <col min="1" max="1" width="43.7265625" style="2" bestFit="1" customWidth="1"/>
    <col min="2" max="2" width="48" style="2" bestFit="1" customWidth="1"/>
  </cols>
  <sheetData>
    <row r="1" spans="1:10" s="8" customFormat="1" ht="102" thickBot="1">
      <c r="A1" s="7" t="s">
        <v>0</v>
      </c>
      <c r="B1" s="7" t="s">
        <v>1</v>
      </c>
      <c r="C1" s="7" t="s">
        <v>2</v>
      </c>
      <c r="D1" s="7" t="s">
        <v>951</v>
      </c>
      <c r="E1" s="7" t="s">
        <v>952</v>
      </c>
      <c r="F1" s="7" t="s">
        <v>953</v>
      </c>
      <c r="G1" s="7" t="s">
        <v>954</v>
      </c>
      <c r="H1" s="7" t="s">
        <v>955</v>
      </c>
      <c r="I1" s="7" t="s">
        <v>956</v>
      </c>
      <c r="J1" s="7" t="s">
        <v>957</v>
      </c>
    </row>
    <row r="2" spans="1:10" ht="15" customHeight="1">
      <c r="A2" s="2" t="s">
        <v>19</v>
      </c>
      <c r="B2" s="2" t="s">
        <v>20</v>
      </c>
      <c r="C2">
        <v>2020</v>
      </c>
      <c r="D2" t="s">
        <v>21</v>
      </c>
      <c r="E2" t="s">
        <v>22</v>
      </c>
      <c r="F2" t="s">
        <v>21</v>
      </c>
      <c r="G2" t="s">
        <v>22</v>
      </c>
      <c r="H2" t="s">
        <v>21</v>
      </c>
      <c r="I2" t="s">
        <v>22</v>
      </c>
      <c r="J2" t="s">
        <v>21</v>
      </c>
    </row>
    <row r="3" spans="1:10" ht="15" customHeight="1">
      <c r="A3" s="2" t="s">
        <v>19</v>
      </c>
      <c r="B3" s="2" t="s">
        <v>23</v>
      </c>
      <c r="C3">
        <v>2020</v>
      </c>
      <c r="D3" t="s">
        <v>21</v>
      </c>
      <c r="E3" t="s">
        <v>22</v>
      </c>
      <c r="F3" t="s">
        <v>21</v>
      </c>
      <c r="G3" t="s">
        <v>22</v>
      </c>
      <c r="H3" t="s">
        <v>21</v>
      </c>
      <c r="I3" t="s">
        <v>22</v>
      </c>
      <c r="J3" t="s">
        <v>21</v>
      </c>
    </row>
    <row r="4" spans="1:10" ht="15" customHeight="1">
      <c r="A4" s="2" t="s">
        <v>19</v>
      </c>
      <c r="B4" s="2" t="s">
        <v>25</v>
      </c>
      <c r="C4">
        <v>2020</v>
      </c>
      <c r="D4">
        <v>20.137</v>
      </c>
      <c r="E4" t="s">
        <v>958</v>
      </c>
      <c r="F4">
        <v>20.137</v>
      </c>
      <c r="G4" t="s">
        <v>22</v>
      </c>
      <c r="H4" t="s">
        <v>21</v>
      </c>
      <c r="I4" t="s">
        <v>22</v>
      </c>
      <c r="J4" t="s">
        <v>21</v>
      </c>
    </row>
    <row r="5" spans="1:10" ht="15" customHeight="1">
      <c r="A5" s="2" t="s">
        <v>19</v>
      </c>
      <c r="B5" s="2" t="s">
        <v>26</v>
      </c>
      <c r="C5">
        <v>2020</v>
      </c>
      <c r="D5" t="s">
        <v>21</v>
      </c>
      <c r="E5" t="s">
        <v>22</v>
      </c>
      <c r="F5" t="s">
        <v>21</v>
      </c>
      <c r="G5" t="s">
        <v>22</v>
      </c>
      <c r="H5" t="s">
        <v>21</v>
      </c>
      <c r="I5" t="s">
        <v>22</v>
      </c>
      <c r="J5" t="s">
        <v>21</v>
      </c>
    </row>
    <row r="6" spans="1:10" ht="15" customHeight="1">
      <c r="A6" s="2" t="s">
        <v>19</v>
      </c>
      <c r="B6" s="2" t="s">
        <v>27</v>
      </c>
      <c r="C6">
        <v>2020</v>
      </c>
      <c r="D6" t="s">
        <v>21</v>
      </c>
      <c r="E6" t="s">
        <v>22</v>
      </c>
      <c r="F6" t="s">
        <v>21</v>
      </c>
      <c r="G6" t="s">
        <v>22</v>
      </c>
      <c r="H6" t="s">
        <v>21</v>
      </c>
      <c r="I6" t="s">
        <v>22</v>
      </c>
      <c r="J6" t="s">
        <v>21</v>
      </c>
    </row>
    <row r="7" spans="1:10" ht="15" customHeight="1">
      <c r="A7" s="2" t="s">
        <v>19</v>
      </c>
      <c r="B7" s="2" t="s">
        <v>28</v>
      </c>
      <c r="C7">
        <v>2020</v>
      </c>
      <c r="D7" t="s">
        <v>21</v>
      </c>
      <c r="E7" t="s">
        <v>22</v>
      </c>
      <c r="F7" t="s">
        <v>21</v>
      </c>
      <c r="G7" t="s">
        <v>22</v>
      </c>
      <c r="H7" t="s">
        <v>21</v>
      </c>
      <c r="I7" t="s">
        <v>22</v>
      </c>
      <c r="J7" t="s">
        <v>21</v>
      </c>
    </row>
    <row r="8" spans="1:10" ht="15" customHeight="1">
      <c r="A8" s="2" t="s">
        <v>19</v>
      </c>
      <c r="B8" s="2" t="s">
        <v>29</v>
      </c>
      <c r="C8">
        <v>2020</v>
      </c>
      <c r="D8">
        <v>55.738999999999997</v>
      </c>
      <c r="E8" t="s">
        <v>959</v>
      </c>
      <c r="F8">
        <v>55.738999999999997</v>
      </c>
      <c r="G8" t="s">
        <v>22</v>
      </c>
      <c r="H8" t="s">
        <v>21</v>
      </c>
      <c r="I8" t="s">
        <v>22</v>
      </c>
      <c r="J8" t="s">
        <v>21</v>
      </c>
    </row>
    <row r="9" spans="1:10" ht="15" customHeight="1">
      <c r="A9" s="2" t="s">
        <v>19</v>
      </c>
      <c r="B9" s="2" t="s">
        <v>30</v>
      </c>
      <c r="C9">
        <v>2020</v>
      </c>
      <c r="D9" t="s">
        <v>21</v>
      </c>
      <c r="E9" t="s">
        <v>22</v>
      </c>
      <c r="F9" t="s">
        <v>21</v>
      </c>
      <c r="G9" t="s">
        <v>22</v>
      </c>
      <c r="H9" t="s">
        <v>21</v>
      </c>
      <c r="I9" t="s">
        <v>22</v>
      </c>
      <c r="J9" t="s">
        <v>21</v>
      </c>
    </row>
    <row r="10" spans="1:10" ht="15" customHeight="1">
      <c r="A10" s="2" t="s">
        <v>19</v>
      </c>
      <c r="B10" s="2" t="s">
        <v>31</v>
      </c>
      <c r="C10">
        <v>2020</v>
      </c>
      <c r="D10" t="s">
        <v>21</v>
      </c>
      <c r="E10" t="s">
        <v>22</v>
      </c>
      <c r="F10" t="s">
        <v>21</v>
      </c>
      <c r="G10" t="s">
        <v>22</v>
      </c>
      <c r="H10" t="s">
        <v>21</v>
      </c>
      <c r="I10" t="s">
        <v>22</v>
      </c>
      <c r="J10" t="s">
        <v>21</v>
      </c>
    </row>
    <row r="11" spans="1:10" ht="15" customHeight="1">
      <c r="A11" s="2" t="s">
        <v>32</v>
      </c>
      <c r="B11" s="2" t="s">
        <v>33</v>
      </c>
      <c r="C11">
        <v>2020</v>
      </c>
      <c r="D11" t="s">
        <v>21</v>
      </c>
      <c r="E11" t="s">
        <v>22</v>
      </c>
      <c r="F11" t="s">
        <v>21</v>
      </c>
      <c r="G11" t="s">
        <v>22</v>
      </c>
      <c r="H11" t="s">
        <v>21</v>
      </c>
      <c r="I11" t="s">
        <v>22</v>
      </c>
      <c r="J11" t="s">
        <v>21</v>
      </c>
    </row>
    <row r="12" spans="1:10" ht="15" customHeight="1">
      <c r="A12" s="2" t="s">
        <v>32</v>
      </c>
      <c r="B12" s="2" t="s">
        <v>34</v>
      </c>
      <c r="C12">
        <v>2020</v>
      </c>
      <c r="D12" t="s">
        <v>21</v>
      </c>
      <c r="E12" t="s">
        <v>22</v>
      </c>
      <c r="F12" t="s">
        <v>21</v>
      </c>
      <c r="G12" t="s">
        <v>22</v>
      </c>
      <c r="H12" t="s">
        <v>21</v>
      </c>
      <c r="I12" t="s">
        <v>22</v>
      </c>
      <c r="J12" t="s">
        <v>21</v>
      </c>
    </row>
    <row r="13" spans="1:10" ht="15" customHeight="1">
      <c r="A13" s="2" t="s">
        <v>32</v>
      </c>
      <c r="B13" s="2" t="s">
        <v>35</v>
      </c>
      <c r="C13">
        <v>2020</v>
      </c>
      <c r="D13" t="s">
        <v>21</v>
      </c>
      <c r="E13" t="s">
        <v>22</v>
      </c>
      <c r="F13" t="s">
        <v>21</v>
      </c>
      <c r="G13" t="s">
        <v>22</v>
      </c>
      <c r="H13" t="s">
        <v>21</v>
      </c>
      <c r="I13" t="s">
        <v>22</v>
      </c>
      <c r="J13" t="s">
        <v>21</v>
      </c>
    </row>
    <row r="14" spans="1:10" ht="15" customHeight="1">
      <c r="A14" s="2" t="s">
        <v>32</v>
      </c>
      <c r="B14" s="2" t="s">
        <v>36</v>
      </c>
      <c r="C14">
        <v>2020</v>
      </c>
      <c r="D14" t="s">
        <v>21</v>
      </c>
      <c r="E14" t="s">
        <v>22</v>
      </c>
      <c r="F14" t="s">
        <v>21</v>
      </c>
      <c r="G14" t="s">
        <v>22</v>
      </c>
      <c r="H14" t="s">
        <v>21</v>
      </c>
      <c r="I14" t="s">
        <v>22</v>
      </c>
      <c r="J14" t="s">
        <v>21</v>
      </c>
    </row>
    <row r="15" spans="1:10" ht="15" customHeight="1">
      <c r="A15" s="2" t="s">
        <v>32</v>
      </c>
      <c r="B15" s="2" t="s">
        <v>37</v>
      </c>
      <c r="C15">
        <v>2020</v>
      </c>
      <c r="D15" t="s">
        <v>21</v>
      </c>
      <c r="E15" t="s">
        <v>22</v>
      </c>
      <c r="F15" t="s">
        <v>21</v>
      </c>
      <c r="G15" t="s">
        <v>22</v>
      </c>
      <c r="H15" t="s">
        <v>21</v>
      </c>
      <c r="I15" t="s">
        <v>22</v>
      </c>
      <c r="J15" t="s">
        <v>21</v>
      </c>
    </row>
    <row r="16" spans="1:10" ht="15" customHeight="1">
      <c r="A16" s="2" t="s">
        <v>32</v>
      </c>
      <c r="B16" s="2" t="s">
        <v>38</v>
      </c>
      <c r="C16">
        <v>2020</v>
      </c>
      <c r="D16" t="s">
        <v>21</v>
      </c>
      <c r="E16" t="s">
        <v>22</v>
      </c>
      <c r="F16" t="s">
        <v>21</v>
      </c>
      <c r="G16" t="s">
        <v>22</v>
      </c>
      <c r="H16" t="s">
        <v>21</v>
      </c>
      <c r="I16" t="s">
        <v>22</v>
      </c>
      <c r="J16" t="s">
        <v>21</v>
      </c>
    </row>
    <row r="17" spans="1:10" ht="15" customHeight="1">
      <c r="A17" s="2" t="s">
        <v>32</v>
      </c>
      <c r="B17" s="2" t="s">
        <v>39</v>
      </c>
      <c r="C17">
        <v>2020</v>
      </c>
      <c r="D17" t="s">
        <v>21</v>
      </c>
      <c r="E17" t="s">
        <v>22</v>
      </c>
      <c r="F17" t="s">
        <v>21</v>
      </c>
      <c r="G17" t="s">
        <v>22</v>
      </c>
      <c r="H17" t="s">
        <v>21</v>
      </c>
      <c r="I17" t="s">
        <v>22</v>
      </c>
      <c r="J17" t="s">
        <v>21</v>
      </c>
    </row>
    <row r="18" spans="1:10" ht="15" customHeight="1">
      <c r="A18" s="2" t="s">
        <v>32</v>
      </c>
      <c r="B18" s="2" t="s">
        <v>40</v>
      </c>
      <c r="C18">
        <v>2020</v>
      </c>
      <c r="D18" t="s">
        <v>21</v>
      </c>
      <c r="E18" t="s">
        <v>22</v>
      </c>
      <c r="F18" t="s">
        <v>21</v>
      </c>
      <c r="G18" t="s">
        <v>22</v>
      </c>
      <c r="H18" t="s">
        <v>21</v>
      </c>
      <c r="I18" t="s">
        <v>22</v>
      </c>
      <c r="J18" t="s">
        <v>21</v>
      </c>
    </row>
    <row r="19" spans="1:10" ht="15" customHeight="1">
      <c r="A19" s="2" t="s">
        <v>32</v>
      </c>
      <c r="B19" s="2" t="s">
        <v>41</v>
      </c>
      <c r="C19">
        <v>2020</v>
      </c>
      <c r="D19" t="s">
        <v>21</v>
      </c>
      <c r="E19" t="s">
        <v>22</v>
      </c>
      <c r="F19" t="s">
        <v>21</v>
      </c>
      <c r="G19" t="s">
        <v>22</v>
      </c>
      <c r="H19" t="s">
        <v>21</v>
      </c>
      <c r="I19" t="s">
        <v>22</v>
      </c>
      <c r="J19" t="s">
        <v>21</v>
      </c>
    </row>
    <row r="20" spans="1:10" ht="15" customHeight="1">
      <c r="A20" s="2" t="s">
        <v>32</v>
      </c>
      <c r="B20" s="2" t="s">
        <v>42</v>
      </c>
      <c r="C20">
        <v>2020</v>
      </c>
      <c r="D20" t="s">
        <v>21</v>
      </c>
      <c r="E20" t="s">
        <v>22</v>
      </c>
      <c r="F20" t="s">
        <v>21</v>
      </c>
      <c r="G20" t="s">
        <v>22</v>
      </c>
      <c r="H20" t="s">
        <v>21</v>
      </c>
      <c r="I20" t="s">
        <v>22</v>
      </c>
      <c r="J20" t="s">
        <v>21</v>
      </c>
    </row>
    <row r="21" spans="1:10" ht="15" customHeight="1">
      <c r="A21" s="2" t="s">
        <v>43</v>
      </c>
      <c r="B21" s="2" t="s">
        <v>44</v>
      </c>
      <c r="C21">
        <v>2020</v>
      </c>
      <c r="D21" t="s">
        <v>21</v>
      </c>
      <c r="E21" t="s">
        <v>22</v>
      </c>
      <c r="F21" t="s">
        <v>21</v>
      </c>
      <c r="G21" t="s">
        <v>22</v>
      </c>
      <c r="H21" t="s">
        <v>21</v>
      </c>
      <c r="I21" t="s">
        <v>22</v>
      </c>
      <c r="J21" t="s">
        <v>21</v>
      </c>
    </row>
    <row r="22" spans="1:10" ht="15" customHeight="1">
      <c r="A22" s="2" t="s">
        <v>43</v>
      </c>
      <c r="B22" s="2" t="s">
        <v>45</v>
      </c>
      <c r="C22">
        <v>2020</v>
      </c>
      <c r="D22" t="s">
        <v>21</v>
      </c>
      <c r="E22" t="s">
        <v>22</v>
      </c>
      <c r="F22" t="s">
        <v>21</v>
      </c>
      <c r="G22" t="s">
        <v>22</v>
      </c>
      <c r="H22" t="s">
        <v>21</v>
      </c>
      <c r="I22" t="s">
        <v>22</v>
      </c>
      <c r="J22" t="s">
        <v>21</v>
      </c>
    </row>
    <row r="23" spans="1:10" ht="15" customHeight="1">
      <c r="A23" s="2" t="s">
        <v>43</v>
      </c>
      <c r="B23" s="2" t="s">
        <v>46</v>
      </c>
      <c r="C23">
        <v>2020</v>
      </c>
      <c r="D23" t="s">
        <v>21</v>
      </c>
      <c r="E23" t="s">
        <v>22</v>
      </c>
      <c r="F23" t="s">
        <v>21</v>
      </c>
      <c r="G23" t="s">
        <v>22</v>
      </c>
      <c r="H23" t="s">
        <v>21</v>
      </c>
      <c r="I23" t="s">
        <v>22</v>
      </c>
      <c r="J23" t="s">
        <v>21</v>
      </c>
    </row>
    <row r="24" spans="1:10" ht="15" customHeight="1">
      <c r="A24" s="2" t="s">
        <v>43</v>
      </c>
      <c r="B24" s="2" t="s">
        <v>47</v>
      </c>
      <c r="C24">
        <v>2020</v>
      </c>
      <c r="D24" t="s">
        <v>21</v>
      </c>
      <c r="E24" t="s">
        <v>22</v>
      </c>
      <c r="F24" t="s">
        <v>21</v>
      </c>
      <c r="G24" t="s">
        <v>22</v>
      </c>
      <c r="H24" t="s">
        <v>21</v>
      </c>
      <c r="I24" t="s">
        <v>22</v>
      </c>
      <c r="J24" t="s">
        <v>21</v>
      </c>
    </row>
    <row r="25" spans="1:10" ht="15" customHeight="1">
      <c r="A25" s="2" t="s">
        <v>43</v>
      </c>
      <c r="B25" s="2" t="s">
        <v>48</v>
      </c>
      <c r="C25">
        <v>2020</v>
      </c>
      <c r="D25" t="s">
        <v>21</v>
      </c>
      <c r="E25" t="s">
        <v>22</v>
      </c>
      <c r="F25" t="s">
        <v>21</v>
      </c>
      <c r="G25" t="s">
        <v>22</v>
      </c>
      <c r="H25" t="s">
        <v>21</v>
      </c>
      <c r="I25" t="s">
        <v>22</v>
      </c>
      <c r="J25" t="s">
        <v>21</v>
      </c>
    </row>
    <row r="26" spans="1:10" ht="15" customHeight="1">
      <c r="A26" s="2" t="s">
        <v>49</v>
      </c>
      <c r="B26" s="2" t="s">
        <v>50</v>
      </c>
      <c r="C26">
        <v>2020</v>
      </c>
      <c r="D26" t="s">
        <v>21</v>
      </c>
      <c r="E26" t="s">
        <v>22</v>
      </c>
      <c r="F26" t="s">
        <v>21</v>
      </c>
      <c r="G26" t="s">
        <v>22</v>
      </c>
      <c r="H26" t="s">
        <v>21</v>
      </c>
      <c r="I26" t="s">
        <v>22</v>
      </c>
      <c r="J26" t="s">
        <v>21</v>
      </c>
    </row>
    <row r="27" spans="1:10" ht="15" customHeight="1">
      <c r="A27" s="2" t="s">
        <v>51</v>
      </c>
      <c r="B27" s="2" t="s">
        <v>52</v>
      </c>
      <c r="C27">
        <v>2020</v>
      </c>
      <c r="D27" t="s">
        <v>21</v>
      </c>
      <c r="E27" t="s">
        <v>22</v>
      </c>
      <c r="F27" t="s">
        <v>21</v>
      </c>
      <c r="G27" t="s">
        <v>22</v>
      </c>
      <c r="H27" t="s">
        <v>21</v>
      </c>
      <c r="I27" t="s">
        <v>22</v>
      </c>
      <c r="J27" t="s">
        <v>21</v>
      </c>
    </row>
    <row r="28" spans="1:10" ht="15" customHeight="1">
      <c r="A28" s="2" t="s">
        <v>51</v>
      </c>
      <c r="B28" s="2" t="s">
        <v>53</v>
      </c>
      <c r="C28">
        <v>2020</v>
      </c>
      <c r="D28" t="s">
        <v>21</v>
      </c>
      <c r="E28" t="s">
        <v>22</v>
      </c>
      <c r="F28" t="s">
        <v>21</v>
      </c>
      <c r="G28" t="s">
        <v>22</v>
      </c>
      <c r="H28" t="s">
        <v>21</v>
      </c>
      <c r="I28" t="s">
        <v>22</v>
      </c>
      <c r="J28" t="s">
        <v>21</v>
      </c>
    </row>
    <row r="29" spans="1:10" ht="15" customHeight="1">
      <c r="A29" s="2" t="s">
        <v>51</v>
      </c>
      <c r="B29" s="2" t="s">
        <v>54</v>
      </c>
      <c r="C29">
        <v>2020</v>
      </c>
      <c r="D29" t="s">
        <v>21</v>
      </c>
      <c r="E29" t="s">
        <v>22</v>
      </c>
      <c r="F29" t="s">
        <v>21</v>
      </c>
      <c r="G29" t="s">
        <v>22</v>
      </c>
      <c r="H29" t="s">
        <v>21</v>
      </c>
      <c r="I29" t="s">
        <v>22</v>
      </c>
      <c r="J29" t="s">
        <v>21</v>
      </c>
    </row>
    <row r="30" spans="1:10" ht="15" customHeight="1">
      <c r="A30" s="2" t="s">
        <v>55</v>
      </c>
      <c r="B30" s="2" t="s">
        <v>56</v>
      </c>
      <c r="C30">
        <v>2020</v>
      </c>
      <c r="D30" t="s">
        <v>21</v>
      </c>
      <c r="E30" t="s">
        <v>22</v>
      </c>
      <c r="F30" t="s">
        <v>21</v>
      </c>
      <c r="G30" t="s">
        <v>22</v>
      </c>
      <c r="H30" t="s">
        <v>21</v>
      </c>
      <c r="I30" t="s">
        <v>22</v>
      </c>
      <c r="J30" t="s">
        <v>21</v>
      </c>
    </row>
    <row r="31" spans="1:10" ht="15" customHeight="1">
      <c r="A31" s="2" t="s">
        <v>57</v>
      </c>
      <c r="B31" s="2" t="s">
        <v>58</v>
      </c>
      <c r="C31">
        <v>2020</v>
      </c>
      <c r="D31" t="s">
        <v>21</v>
      </c>
      <c r="E31" t="s">
        <v>22</v>
      </c>
      <c r="F31" t="s">
        <v>21</v>
      </c>
      <c r="G31" t="s">
        <v>22</v>
      </c>
      <c r="H31" t="s">
        <v>21</v>
      </c>
      <c r="I31" t="s">
        <v>22</v>
      </c>
      <c r="J31" t="s">
        <v>21</v>
      </c>
    </row>
    <row r="32" spans="1:10" ht="15" customHeight="1">
      <c r="A32" s="2" t="s">
        <v>59</v>
      </c>
      <c r="B32" s="2" t="s">
        <v>60</v>
      </c>
      <c r="C32">
        <v>2020</v>
      </c>
      <c r="D32">
        <v>2.39</v>
      </c>
      <c r="E32" t="s">
        <v>960</v>
      </c>
      <c r="F32">
        <v>1.6</v>
      </c>
      <c r="G32" t="s">
        <v>961</v>
      </c>
      <c r="H32">
        <v>0.32</v>
      </c>
      <c r="I32" t="s">
        <v>962</v>
      </c>
      <c r="J32">
        <v>0.47</v>
      </c>
    </row>
    <row r="33" spans="1:10" ht="15" customHeight="1">
      <c r="A33" s="2" t="s">
        <v>61</v>
      </c>
      <c r="B33" s="2" t="s">
        <v>62</v>
      </c>
      <c r="C33">
        <v>2020</v>
      </c>
      <c r="D33">
        <v>8.5</v>
      </c>
      <c r="E33" t="s">
        <v>963</v>
      </c>
      <c r="F33">
        <v>8.5</v>
      </c>
      <c r="G33" t="s">
        <v>22</v>
      </c>
      <c r="H33" t="s">
        <v>21</v>
      </c>
      <c r="I33" t="s">
        <v>22</v>
      </c>
      <c r="J33" t="s">
        <v>21</v>
      </c>
    </row>
    <row r="34" spans="1:10" ht="15" customHeight="1">
      <c r="A34" s="2" t="s">
        <v>63</v>
      </c>
      <c r="B34" s="2" t="s">
        <v>64</v>
      </c>
      <c r="C34">
        <v>2020</v>
      </c>
      <c r="D34" t="s">
        <v>21</v>
      </c>
      <c r="E34" t="s">
        <v>21</v>
      </c>
      <c r="F34" t="s">
        <v>21</v>
      </c>
      <c r="G34" t="s">
        <v>21</v>
      </c>
      <c r="H34" t="s">
        <v>21</v>
      </c>
      <c r="I34" t="s">
        <v>21</v>
      </c>
      <c r="J34" t="s">
        <v>21</v>
      </c>
    </row>
    <row r="35" spans="1:10" ht="15" customHeight="1">
      <c r="A35" s="2" t="s">
        <v>65</v>
      </c>
      <c r="B35" s="2" t="s">
        <v>66</v>
      </c>
      <c r="C35">
        <v>2020</v>
      </c>
      <c r="D35" t="s">
        <v>21</v>
      </c>
      <c r="E35" t="s">
        <v>92</v>
      </c>
      <c r="F35" t="s">
        <v>21</v>
      </c>
      <c r="G35" t="s">
        <v>92</v>
      </c>
      <c r="H35" t="s">
        <v>21</v>
      </c>
      <c r="I35" t="s">
        <v>92</v>
      </c>
      <c r="J35" t="s">
        <v>21</v>
      </c>
    </row>
    <row r="36" spans="1:10" ht="15" customHeight="1">
      <c r="A36" s="2" t="s">
        <v>65</v>
      </c>
      <c r="B36" s="2" t="s">
        <v>67</v>
      </c>
      <c r="C36">
        <v>2020</v>
      </c>
      <c r="D36" t="s">
        <v>21</v>
      </c>
      <c r="E36" t="s">
        <v>92</v>
      </c>
      <c r="F36" t="s">
        <v>21</v>
      </c>
      <c r="G36" t="s">
        <v>92</v>
      </c>
      <c r="H36" t="s">
        <v>21</v>
      </c>
      <c r="I36" t="s">
        <v>92</v>
      </c>
      <c r="J36" t="s">
        <v>21</v>
      </c>
    </row>
    <row r="37" spans="1:10" ht="15" customHeight="1">
      <c r="A37" s="2" t="s">
        <v>65</v>
      </c>
      <c r="B37" s="2" t="s">
        <v>68</v>
      </c>
      <c r="C37">
        <v>2020</v>
      </c>
      <c r="D37" t="s">
        <v>21</v>
      </c>
      <c r="E37" t="s">
        <v>92</v>
      </c>
      <c r="F37" t="s">
        <v>21</v>
      </c>
      <c r="G37" t="s">
        <v>939</v>
      </c>
      <c r="H37" t="s">
        <v>21</v>
      </c>
      <c r="I37" t="s">
        <v>92</v>
      </c>
      <c r="J37" t="s">
        <v>21</v>
      </c>
    </row>
    <row r="38" spans="1:10" ht="15" customHeight="1">
      <c r="A38" s="2" t="s">
        <v>65</v>
      </c>
      <c r="B38" s="2" t="s">
        <v>69</v>
      </c>
      <c r="C38">
        <v>2020</v>
      </c>
      <c r="D38" t="s">
        <v>21</v>
      </c>
      <c r="E38" t="s">
        <v>21</v>
      </c>
      <c r="F38" t="s">
        <v>21</v>
      </c>
      <c r="G38" t="s">
        <v>21</v>
      </c>
      <c r="H38" t="s">
        <v>21</v>
      </c>
      <c r="I38" t="s">
        <v>21</v>
      </c>
      <c r="J38" t="s">
        <v>21</v>
      </c>
    </row>
    <row r="39" spans="1:10" ht="15" customHeight="1">
      <c r="A39" s="2" t="s">
        <v>70</v>
      </c>
      <c r="B39" s="2" t="s">
        <v>71</v>
      </c>
      <c r="C39">
        <v>2020</v>
      </c>
      <c r="D39" t="s">
        <v>21</v>
      </c>
      <c r="E39" t="s">
        <v>22</v>
      </c>
      <c r="F39" t="s">
        <v>21</v>
      </c>
      <c r="G39" t="s">
        <v>22</v>
      </c>
      <c r="H39" t="s">
        <v>21</v>
      </c>
      <c r="I39" t="s">
        <v>22</v>
      </c>
      <c r="J39" t="s">
        <v>21</v>
      </c>
    </row>
    <row r="40" spans="1:10" ht="15" customHeight="1">
      <c r="A40" s="2" t="s">
        <v>70</v>
      </c>
      <c r="B40" s="2" t="s">
        <v>72</v>
      </c>
      <c r="C40">
        <v>2020</v>
      </c>
      <c r="D40" t="s">
        <v>21</v>
      </c>
      <c r="E40" t="s">
        <v>22</v>
      </c>
      <c r="F40" t="s">
        <v>21</v>
      </c>
      <c r="G40" t="s">
        <v>22</v>
      </c>
      <c r="H40" t="s">
        <v>21</v>
      </c>
      <c r="I40" t="s">
        <v>22</v>
      </c>
      <c r="J40" t="s">
        <v>21</v>
      </c>
    </row>
    <row r="41" spans="1:10" ht="15" customHeight="1">
      <c r="A41" s="2" t="s">
        <v>73</v>
      </c>
      <c r="B41" s="2" t="s">
        <v>74</v>
      </c>
      <c r="C41">
        <v>2020</v>
      </c>
      <c r="D41">
        <v>84.736000000000004</v>
      </c>
      <c r="E41" t="s">
        <v>653</v>
      </c>
      <c r="F41">
        <v>57.104999999999997</v>
      </c>
      <c r="G41" t="s">
        <v>964</v>
      </c>
      <c r="H41">
        <v>27.631</v>
      </c>
      <c r="I41" t="s">
        <v>21</v>
      </c>
      <c r="J41" t="s">
        <v>21</v>
      </c>
    </row>
    <row r="42" spans="1:10" ht="15" customHeight="1">
      <c r="A42" s="2" t="s">
        <v>73</v>
      </c>
      <c r="B42" s="2" t="s">
        <v>76</v>
      </c>
      <c r="C42">
        <v>2020</v>
      </c>
      <c r="D42" t="s">
        <v>21</v>
      </c>
      <c r="E42" t="s">
        <v>21</v>
      </c>
      <c r="F42" t="s">
        <v>21</v>
      </c>
      <c r="G42" t="s">
        <v>21</v>
      </c>
      <c r="H42" t="s">
        <v>21</v>
      </c>
      <c r="I42" t="s">
        <v>21</v>
      </c>
      <c r="J42" t="s">
        <v>21</v>
      </c>
    </row>
    <row r="43" spans="1:10" ht="15" customHeight="1">
      <c r="A43" s="2" t="s">
        <v>73</v>
      </c>
      <c r="B43" s="2" t="s">
        <v>77</v>
      </c>
      <c r="C43">
        <v>2020</v>
      </c>
      <c r="D43" t="s">
        <v>21</v>
      </c>
      <c r="E43" t="s">
        <v>21</v>
      </c>
      <c r="F43" t="s">
        <v>21</v>
      </c>
      <c r="G43" t="s">
        <v>21</v>
      </c>
      <c r="H43" t="s">
        <v>21</v>
      </c>
      <c r="I43" t="s">
        <v>21</v>
      </c>
      <c r="J43" t="s">
        <v>21</v>
      </c>
    </row>
    <row r="44" spans="1:10" ht="15" customHeight="1">
      <c r="A44" s="2" t="s">
        <v>78</v>
      </c>
      <c r="B44" s="2" t="s">
        <v>79</v>
      </c>
      <c r="C44">
        <v>2020</v>
      </c>
      <c r="D44">
        <v>0.72699999999999998</v>
      </c>
      <c r="E44" t="s">
        <v>965</v>
      </c>
      <c r="F44">
        <v>0.60899999999999999</v>
      </c>
      <c r="G44" t="s">
        <v>966</v>
      </c>
      <c r="H44">
        <v>0.11799999999999999</v>
      </c>
      <c r="I44" t="s">
        <v>22</v>
      </c>
      <c r="J44" t="s">
        <v>21</v>
      </c>
    </row>
    <row r="45" spans="1:10" ht="15" customHeight="1">
      <c r="A45" s="2" t="s">
        <v>78</v>
      </c>
      <c r="B45" s="2" t="s">
        <v>80</v>
      </c>
      <c r="C45">
        <v>2020</v>
      </c>
      <c r="D45" t="s">
        <v>21</v>
      </c>
      <c r="E45" t="s">
        <v>22</v>
      </c>
      <c r="F45" t="s">
        <v>21</v>
      </c>
      <c r="G45" t="s">
        <v>22</v>
      </c>
      <c r="H45" t="s">
        <v>21</v>
      </c>
      <c r="I45" t="s">
        <v>22</v>
      </c>
      <c r="J45" t="s">
        <v>21</v>
      </c>
    </row>
    <row r="46" spans="1:10" ht="15" customHeight="1">
      <c r="A46" s="2" t="s">
        <v>78</v>
      </c>
      <c r="B46" s="2" t="s">
        <v>81</v>
      </c>
      <c r="C46">
        <v>2020</v>
      </c>
      <c r="D46" t="s">
        <v>21</v>
      </c>
      <c r="E46" t="s">
        <v>22</v>
      </c>
      <c r="F46" t="s">
        <v>21</v>
      </c>
      <c r="G46" t="s">
        <v>22</v>
      </c>
      <c r="H46" t="s">
        <v>21</v>
      </c>
      <c r="I46" t="s">
        <v>22</v>
      </c>
      <c r="J46" t="s">
        <v>21</v>
      </c>
    </row>
    <row r="47" spans="1:10" ht="15" customHeight="1">
      <c r="A47" s="2" t="s">
        <v>82</v>
      </c>
      <c r="B47" s="2" t="s">
        <v>83</v>
      </c>
      <c r="C47">
        <v>2020</v>
      </c>
      <c r="D47" t="s">
        <v>22</v>
      </c>
      <c r="E47" t="s">
        <v>22</v>
      </c>
      <c r="F47" t="s">
        <v>22</v>
      </c>
      <c r="G47" t="s">
        <v>22</v>
      </c>
      <c r="H47" t="s">
        <v>22</v>
      </c>
      <c r="I47" t="s">
        <v>22</v>
      </c>
      <c r="J47" t="s">
        <v>22</v>
      </c>
    </row>
    <row r="48" spans="1:10" ht="15" customHeight="1">
      <c r="A48" s="2" t="s">
        <v>84</v>
      </c>
      <c r="B48" s="2" t="s">
        <v>85</v>
      </c>
      <c r="C48">
        <v>2020</v>
      </c>
      <c r="D48" t="s">
        <v>21</v>
      </c>
      <c r="E48" t="s">
        <v>22</v>
      </c>
      <c r="F48" t="s">
        <v>21</v>
      </c>
      <c r="G48" t="s">
        <v>22</v>
      </c>
      <c r="H48" t="s">
        <v>21</v>
      </c>
      <c r="I48" t="s">
        <v>22</v>
      </c>
      <c r="J48" t="s">
        <v>21</v>
      </c>
    </row>
    <row r="49" spans="1:10" ht="15" customHeight="1">
      <c r="A49" s="2" t="s">
        <v>86</v>
      </c>
      <c r="B49" s="2" t="s">
        <v>87</v>
      </c>
      <c r="C49">
        <v>2020</v>
      </c>
      <c r="D49" t="s">
        <v>21</v>
      </c>
      <c r="E49" t="s">
        <v>22</v>
      </c>
      <c r="F49" t="s">
        <v>21</v>
      </c>
      <c r="G49" t="s">
        <v>22</v>
      </c>
      <c r="H49" t="s">
        <v>21</v>
      </c>
      <c r="I49" t="s">
        <v>22</v>
      </c>
      <c r="J49" t="s">
        <v>21</v>
      </c>
    </row>
    <row r="50" spans="1:10" ht="15" customHeight="1">
      <c r="A50" s="2" t="s">
        <v>86</v>
      </c>
      <c r="B50" s="2" t="s">
        <v>88</v>
      </c>
      <c r="C50">
        <v>2020</v>
      </c>
      <c r="D50">
        <v>0.49299999999999999</v>
      </c>
      <c r="E50" t="s">
        <v>967</v>
      </c>
      <c r="F50">
        <v>0.49299999999999999</v>
      </c>
      <c r="G50" t="s">
        <v>22</v>
      </c>
      <c r="H50" t="s">
        <v>21</v>
      </c>
      <c r="I50" t="s">
        <v>22</v>
      </c>
      <c r="J50" t="s">
        <v>21</v>
      </c>
    </row>
    <row r="51" spans="1:10" ht="15" customHeight="1">
      <c r="A51" s="2" t="s">
        <v>89</v>
      </c>
      <c r="B51" s="2" t="s">
        <v>90</v>
      </c>
      <c r="C51">
        <v>2020</v>
      </c>
      <c r="D51" t="s">
        <v>21</v>
      </c>
      <c r="E51" t="s">
        <v>92</v>
      </c>
      <c r="F51" t="s">
        <v>21</v>
      </c>
      <c r="G51" t="s">
        <v>92</v>
      </c>
      <c r="H51" t="s">
        <v>21</v>
      </c>
      <c r="I51" t="s">
        <v>92</v>
      </c>
      <c r="J51" t="s">
        <v>21</v>
      </c>
    </row>
    <row r="52" spans="1:10" ht="15" customHeight="1">
      <c r="A52" s="2" t="s">
        <v>89</v>
      </c>
      <c r="B52" s="2" t="s">
        <v>91</v>
      </c>
      <c r="C52">
        <v>2020</v>
      </c>
      <c r="D52" t="s">
        <v>21</v>
      </c>
      <c r="E52" t="s">
        <v>92</v>
      </c>
      <c r="F52" t="s">
        <v>21</v>
      </c>
      <c r="G52" t="s">
        <v>92</v>
      </c>
      <c r="H52" t="s">
        <v>21</v>
      </c>
      <c r="I52" t="s">
        <v>92</v>
      </c>
      <c r="J52" t="s">
        <v>21</v>
      </c>
    </row>
    <row r="53" spans="1:10" ht="15" customHeight="1">
      <c r="A53" s="2" t="s">
        <v>89</v>
      </c>
      <c r="B53" s="2" t="s">
        <v>93</v>
      </c>
      <c r="C53">
        <v>2020</v>
      </c>
      <c r="D53" t="s">
        <v>21</v>
      </c>
      <c r="E53" t="s">
        <v>92</v>
      </c>
      <c r="F53" t="s">
        <v>21</v>
      </c>
      <c r="G53" t="s">
        <v>92</v>
      </c>
      <c r="H53" t="s">
        <v>21</v>
      </c>
      <c r="I53" t="s">
        <v>92</v>
      </c>
      <c r="J53" t="s">
        <v>21</v>
      </c>
    </row>
    <row r="54" spans="1:10" ht="15" customHeight="1">
      <c r="A54" s="2" t="s">
        <v>94</v>
      </c>
      <c r="B54" s="2" t="s">
        <v>95</v>
      </c>
      <c r="C54">
        <v>2020</v>
      </c>
      <c r="D54">
        <v>9.5990000000000002</v>
      </c>
      <c r="E54" t="s">
        <v>968</v>
      </c>
      <c r="F54">
        <v>9.5990000000000002</v>
      </c>
      <c r="G54" t="s">
        <v>22</v>
      </c>
      <c r="H54" t="s">
        <v>21</v>
      </c>
      <c r="I54" t="s">
        <v>22</v>
      </c>
      <c r="J54" t="s">
        <v>21</v>
      </c>
    </row>
    <row r="55" spans="1:10" ht="15" customHeight="1">
      <c r="A55" s="2" t="s">
        <v>94</v>
      </c>
      <c r="B55" s="2" t="s">
        <v>96</v>
      </c>
      <c r="C55">
        <v>2020</v>
      </c>
      <c r="D55" t="s">
        <v>22</v>
      </c>
      <c r="E55" t="s">
        <v>22</v>
      </c>
      <c r="F55" t="s">
        <v>22</v>
      </c>
      <c r="G55" t="s">
        <v>22</v>
      </c>
      <c r="H55" t="s">
        <v>22</v>
      </c>
      <c r="I55" t="s">
        <v>22</v>
      </c>
      <c r="J55" t="s">
        <v>22</v>
      </c>
    </row>
    <row r="56" spans="1:10" ht="15" customHeight="1">
      <c r="A56" s="2" t="s">
        <v>94</v>
      </c>
      <c r="B56" s="2" t="s">
        <v>97</v>
      </c>
      <c r="C56">
        <v>2020</v>
      </c>
      <c r="D56" t="s">
        <v>21</v>
      </c>
      <c r="E56" t="s">
        <v>22</v>
      </c>
      <c r="F56" t="s">
        <v>21</v>
      </c>
      <c r="G56" t="s">
        <v>22</v>
      </c>
      <c r="H56" t="s">
        <v>21</v>
      </c>
      <c r="I56" t="s">
        <v>22</v>
      </c>
      <c r="J56" t="s">
        <v>21</v>
      </c>
    </row>
    <row r="57" spans="1:10" ht="15" customHeight="1">
      <c r="A57" s="2" t="s">
        <v>94</v>
      </c>
      <c r="B57" s="2" t="s">
        <v>100</v>
      </c>
      <c r="C57">
        <v>2020</v>
      </c>
      <c r="D57">
        <v>144.69999999999999</v>
      </c>
      <c r="E57" t="s">
        <v>969</v>
      </c>
      <c r="F57">
        <v>144.69999999999999</v>
      </c>
      <c r="G57" t="s">
        <v>22</v>
      </c>
      <c r="H57" t="s">
        <v>21</v>
      </c>
      <c r="I57" t="s">
        <v>22</v>
      </c>
      <c r="J57" t="s">
        <v>21</v>
      </c>
    </row>
    <row r="58" spans="1:10" ht="15" customHeight="1">
      <c r="A58" s="2" t="s">
        <v>94</v>
      </c>
      <c r="B58" s="2" t="s">
        <v>101</v>
      </c>
      <c r="C58">
        <v>2020</v>
      </c>
      <c r="D58" t="s">
        <v>21</v>
      </c>
      <c r="E58" t="s">
        <v>22</v>
      </c>
      <c r="F58" t="s">
        <v>21</v>
      </c>
      <c r="G58" t="s">
        <v>22</v>
      </c>
      <c r="H58" t="s">
        <v>21</v>
      </c>
      <c r="I58" t="s">
        <v>22</v>
      </c>
      <c r="J58" t="s">
        <v>21</v>
      </c>
    </row>
    <row r="59" spans="1:10" ht="15" customHeight="1">
      <c r="A59" s="2" t="s">
        <v>94</v>
      </c>
      <c r="B59" s="2" t="s">
        <v>102</v>
      </c>
      <c r="C59">
        <v>2020</v>
      </c>
      <c r="D59" t="s">
        <v>21</v>
      </c>
      <c r="E59" t="s">
        <v>22</v>
      </c>
      <c r="F59" t="s">
        <v>21</v>
      </c>
      <c r="G59" t="s">
        <v>22</v>
      </c>
      <c r="H59" t="s">
        <v>21</v>
      </c>
      <c r="I59" t="s">
        <v>22</v>
      </c>
      <c r="J59" t="s">
        <v>21</v>
      </c>
    </row>
    <row r="60" spans="1:10" ht="15" customHeight="1">
      <c r="A60" s="2" t="s">
        <v>94</v>
      </c>
      <c r="B60" s="2" t="s">
        <v>103</v>
      </c>
      <c r="C60">
        <v>2020</v>
      </c>
      <c r="D60">
        <v>1.35</v>
      </c>
      <c r="E60" t="s">
        <v>970</v>
      </c>
      <c r="F60">
        <v>1.35</v>
      </c>
      <c r="G60" t="s">
        <v>22</v>
      </c>
      <c r="H60" t="s">
        <v>21</v>
      </c>
      <c r="I60" t="s">
        <v>22</v>
      </c>
      <c r="J60" t="s">
        <v>21</v>
      </c>
    </row>
    <row r="61" spans="1:10" ht="15" customHeight="1">
      <c r="A61" s="2" t="s">
        <v>94</v>
      </c>
      <c r="B61" s="2" t="s">
        <v>104</v>
      </c>
      <c r="C61">
        <v>2020</v>
      </c>
      <c r="D61">
        <v>77.099999999999994</v>
      </c>
      <c r="E61" t="s">
        <v>654</v>
      </c>
      <c r="F61">
        <v>77.099999999999994</v>
      </c>
      <c r="G61" t="s">
        <v>22</v>
      </c>
      <c r="H61" t="s">
        <v>21</v>
      </c>
      <c r="I61" t="s">
        <v>22</v>
      </c>
      <c r="J61" t="s">
        <v>21</v>
      </c>
    </row>
    <row r="62" spans="1:10" ht="15" customHeight="1">
      <c r="A62" s="2" t="s">
        <v>94</v>
      </c>
      <c r="B62" s="2" t="s">
        <v>105</v>
      </c>
      <c r="C62">
        <v>2020</v>
      </c>
      <c r="D62" t="s">
        <v>21</v>
      </c>
      <c r="E62" t="s">
        <v>22</v>
      </c>
      <c r="F62" t="s">
        <v>21</v>
      </c>
      <c r="G62" t="s">
        <v>22</v>
      </c>
      <c r="H62" t="s">
        <v>21</v>
      </c>
      <c r="I62" t="s">
        <v>22</v>
      </c>
      <c r="J62" t="s">
        <v>21</v>
      </c>
    </row>
    <row r="63" spans="1:10" ht="15" customHeight="1">
      <c r="A63" s="2" t="s">
        <v>106</v>
      </c>
      <c r="B63" s="2" t="s">
        <v>106</v>
      </c>
      <c r="C63">
        <v>2020</v>
      </c>
      <c r="D63" t="s">
        <v>22</v>
      </c>
      <c r="E63" t="s">
        <v>22</v>
      </c>
      <c r="F63" t="s">
        <v>22</v>
      </c>
      <c r="G63" t="s">
        <v>22</v>
      </c>
      <c r="H63" t="s">
        <v>22</v>
      </c>
      <c r="I63" t="s">
        <v>22</v>
      </c>
      <c r="J63" t="s">
        <v>22</v>
      </c>
    </row>
    <row r="64" spans="1:10" ht="15" customHeight="1">
      <c r="A64" s="2" t="s">
        <v>107</v>
      </c>
      <c r="B64" s="2" t="s">
        <v>108</v>
      </c>
      <c r="C64">
        <v>2020</v>
      </c>
      <c r="D64" t="s">
        <v>21</v>
      </c>
      <c r="E64" t="s">
        <v>22</v>
      </c>
      <c r="F64" t="s">
        <v>21</v>
      </c>
      <c r="G64" t="s">
        <v>22</v>
      </c>
      <c r="H64" t="s">
        <v>21</v>
      </c>
      <c r="I64" t="s">
        <v>22</v>
      </c>
      <c r="J64" t="s">
        <v>21</v>
      </c>
    </row>
    <row r="65" spans="1:10" ht="15" customHeight="1">
      <c r="A65" s="2" t="s">
        <v>107</v>
      </c>
      <c r="B65" s="2" t="s">
        <v>109</v>
      </c>
      <c r="C65">
        <v>2020</v>
      </c>
      <c r="D65" t="s">
        <v>21</v>
      </c>
      <c r="E65" t="s">
        <v>22</v>
      </c>
      <c r="F65" t="s">
        <v>21</v>
      </c>
      <c r="G65" t="s">
        <v>22</v>
      </c>
      <c r="H65" t="s">
        <v>21</v>
      </c>
      <c r="I65" t="s">
        <v>22</v>
      </c>
      <c r="J65" t="s">
        <v>21</v>
      </c>
    </row>
    <row r="66" spans="1:10" ht="15" customHeight="1">
      <c r="A66" s="2" t="s">
        <v>107</v>
      </c>
      <c r="B66" s="2" t="s">
        <v>110</v>
      </c>
      <c r="C66">
        <v>2020</v>
      </c>
      <c r="D66" t="s">
        <v>21</v>
      </c>
      <c r="E66" t="s">
        <v>22</v>
      </c>
      <c r="F66" t="s">
        <v>21</v>
      </c>
      <c r="G66" t="s">
        <v>22</v>
      </c>
      <c r="H66" t="s">
        <v>21</v>
      </c>
      <c r="I66" t="s">
        <v>22</v>
      </c>
      <c r="J66" t="s">
        <v>21</v>
      </c>
    </row>
    <row r="67" spans="1:10" ht="15" customHeight="1">
      <c r="A67" s="2" t="s">
        <v>111</v>
      </c>
      <c r="B67" s="2" t="s">
        <v>112</v>
      </c>
      <c r="C67">
        <v>2020</v>
      </c>
      <c r="D67" t="s">
        <v>21</v>
      </c>
      <c r="E67" t="s">
        <v>22</v>
      </c>
      <c r="F67" t="s">
        <v>21</v>
      </c>
      <c r="G67" t="s">
        <v>22</v>
      </c>
      <c r="H67" t="s">
        <v>21</v>
      </c>
      <c r="I67" t="s">
        <v>22</v>
      </c>
      <c r="J67" t="s">
        <v>21</v>
      </c>
    </row>
    <row r="68" spans="1:10" ht="15" customHeight="1">
      <c r="A68" s="2" t="s">
        <v>113</v>
      </c>
      <c r="B68" s="2" t="s">
        <v>114</v>
      </c>
      <c r="C68">
        <v>2020</v>
      </c>
      <c r="D68" t="s">
        <v>21</v>
      </c>
      <c r="E68" t="s">
        <v>334</v>
      </c>
      <c r="F68" t="s">
        <v>21</v>
      </c>
      <c r="G68" t="s">
        <v>334</v>
      </c>
      <c r="H68" t="s">
        <v>21</v>
      </c>
      <c r="I68" t="s">
        <v>334</v>
      </c>
      <c r="J68" t="s">
        <v>21</v>
      </c>
    </row>
    <row r="69" spans="1:10" ht="15" customHeight="1">
      <c r="A69" s="2" t="s">
        <v>115</v>
      </c>
      <c r="B69" s="2" t="s">
        <v>116</v>
      </c>
      <c r="C69">
        <v>2020</v>
      </c>
      <c r="D69" t="s">
        <v>21</v>
      </c>
      <c r="E69" t="s">
        <v>22</v>
      </c>
      <c r="F69" t="s">
        <v>21</v>
      </c>
      <c r="G69" t="s">
        <v>22</v>
      </c>
      <c r="H69" t="s">
        <v>21</v>
      </c>
      <c r="I69" t="s">
        <v>22</v>
      </c>
      <c r="J69" t="s">
        <v>21</v>
      </c>
    </row>
    <row r="70" spans="1:10" ht="15" customHeight="1">
      <c r="A70" s="2" t="s">
        <v>115</v>
      </c>
      <c r="B70" s="2" t="s">
        <v>117</v>
      </c>
      <c r="C70">
        <v>2020</v>
      </c>
      <c r="D70" t="s">
        <v>21</v>
      </c>
      <c r="E70" t="s">
        <v>22</v>
      </c>
      <c r="F70" t="s">
        <v>21</v>
      </c>
      <c r="G70" t="s">
        <v>22</v>
      </c>
      <c r="H70" t="s">
        <v>21</v>
      </c>
      <c r="I70" t="s">
        <v>22</v>
      </c>
      <c r="J70" t="s">
        <v>21</v>
      </c>
    </row>
    <row r="71" spans="1:10" ht="15" customHeight="1">
      <c r="A71" s="2" t="s">
        <v>115</v>
      </c>
      <c r="B71" s="2" t="s">
        <v>118</v>
      </c>
      <c r="C71">
        <v>2020</v>
      </c>
      <c r="D71" t="s">
        <v>21</v>
      </c>
      <c r="E71" t="s">
        <v>22</v>
      </c>
      <c r="F71" t="s">
        <v>21</v>
      </c>
      <c r="G71" t="s">
        <v>22</v>
      </c>
      <c r="H71" t="s">
        <v>21</v>
      </c>
      <c r="I71" t="s">
        <v>22</v>
      </c>
      <c r="J71" t="s">
        <v>21</v>
      </c>
    </row>
    <row r="72" spans="1:10" ht="15" customHeight="1">
      <c r="A72" s="2" t="s">
        <v>119</v>
      </c>
      <c r="B72" s="2" t="s">
        <v>120</v>
      </c>
      <c r="C72">
        <v>2020</v>
      </c>
      <c r="D72" t="s">
        <v>21</v>
      </c>
      <c r="E72" t="s">
        <v>22</v>
      </c>
      <c r="F72" t="s">
        <v>21</v>
      </c>
      <c r="G72" t="s">
        <v>22</v>
      </c>
      <c r="H72" t="s">
        <v>21</v>
      </c>
      <c r="I72" t="s">
        <v>22</v>
      </c>
      <c r="J72" t="s">
        <v>21</v>
      </c>
    </row>
    <row r="73" spans="1:10" ht="15" customHeight="1">
      <c r="A73" s="2" t="s">
        <v>119</v>
      </c>
      <c r="B73" s="2" t="s">
        <v>121</v>
      </c>
      <c r="C73">
        <v>2020</v>
      </c>
      <c r="D73" t="s">
        <v>21</v>
      </c>
      <c r="E73" t="s">
        <v>22</v>
      </c>
      <c r="F73" t="s">
        <v>21</v>
      </c>
      <c r="G73" t="s">
        <v>22</v>
      </c>
      <c r="H73" t="s">
        <v>21</v>
      </c>
      <c r="I73" t="s">
        <v>22</v>
      </c>
      <c r="J73" t="s">
        <v>21</v>
      </c>
    </row>
    <row r="74" spans="1:10" ht="15" customHeight="1">
      <c r="A74" s="2" t="s">
        <v>119</v>
      </c>
      <c r="B74" s="2" t="s">
        <v>122</v>
      </c>
      <c r="C74">
        <v>2020</v>
      </c>
      <c r="D74" t="s">
        <v>21</v>
      </c>
      <c r="E74" t="s">
        <v>22</v>
      </c>
      <c r="F74" t="s">
        <v>21</v>
      </c>
      <c r="G74" t="s">
        <v>22</v>
      </c>
      <c r="H74" t="s">
        <v>21</v>
      </c>
      <c r="I74" t="s">
        <v>22</v>
      </c>
      <c r="J74" t="s">
        <v>21</v>
      </c>
    </row>
    <row r="75" spans="1:10" ht="15" customHeight="1">
      <c r="A75" s="2" t="s">
        <v>123</v>
      </c>
      <c r="B75" s="2" t="s">
        <v>124</v>
      </c>
      <c r="C75">
        <v>2020</v>
      </c>
      <c r="D75">
        <v>0.18</v>
      </c>
      <c r="E75" t="s">
        <v>971</v>
      </c>
      <c r="F75">
        <v>0.18</v>
      </c>
      <c r="G75" t="s">
        <v>334</v>
      </c>
      <c r="H75">
        <v>0</v>
      </c>
      <c r="I75" t="s">
        <v>334</v>
      </c>
      <c r="J75">
        <v>0</v>
      </c>
    </row>
    <row r="76" spans="1:10" ht="15" customHeight="1">
      <c r="A76" s="2" t="s">
        <v>123</v>
      </c>
      <c r="B76" s="2" t="s">
        <v>125</v>
      </c>
      <c r="C76">
        <v>2020</v>
      </c>
      <c r="D76" t="s">
        <v>21</v>
      </c>
      <c r="E76" t="s">
        <v>22</v>
      </c>
      <c r="F76" t="s">
        <v>21</v>
      </c>
      <c r="G76" t="s">
        <v>22</v>
      </c>
      <c r="H76" t="s">
        <v>21</v>
      </c>
      <c r="I76" t="s">
        <v>22</v>
      </c>
      <c r="J76" t="s">
        <v>21</v>
      </c>
    </row>
    <row r="77" spans="1:10" ht="15" customHeight="1">
      <c r="A77" s="2" t="s">
        <v>123</v>
      </c>
      <c r="B77" s="2" t="s">
        <v>126</v>
      </c>
      <c r="C77">
        <v>2020</v>
      </c>
      <c r="D77" t="s">
        <v>21</v>
      </c>
      <c r="E77" t="s">
        <v>22</v>
      </c>
      <c r="F77" t="s">
        <v>21</v>
      </c>
      <c r="G77" t="s">
        <v>22</v>
      </c>
      <c r="H77" t="s">
        <v>21</v>
      </c>
      <c r="I77" t="s">
        <v>22</v>
      </c>
      <c r="J77" t="s">
        <v>21</v>
      </c>
    </row>
    <row r="78" spans="1:10" ht="15" customHeight="1">
      <c r="A78" s="2" t="s">
        <v>127</v>
      </c>
      <c r="B78" s="2" t="s">
        <v>128</v>
      </c>
      <c r="C78">
        <v>2020</v>
      </c>
      <c r="D78" t="s">
        <v>21</v>
      </c>
      <c r="E78" t="s">
        <v>22</v>
      </c>
      <c r="F78" t="s">
        <v>21</v>
      </c>
      <c r="G78" t="s">
        <v>22</v>
      </c>
      <c r="H78" t="s">
        <v>21</v>
      </c>
      <c r="I78" t="s">
        <v>22</v>
      </c>
      <c r="J78" t="s">
        <v>21</v>
      </c>
    </row>
    <row r="79" spans="1:10" ht="15" customHeight="1">
      <c r="A79" s="2" t="s">
        <v>127</v>
      </c>
      <c r="B79" s="2" t="s">
        <v>129</v>
      </c>
      <c r="C79">
        <v>2020</v>
      </c>
      <c r="D79">
        <v>0.38</v>
      </c>
      <c r="E79" t="s">
        <v>972</v>
      </c>
      <c r="F79">
        <v>0.38</v>
      </c>
      <c r="G79" t="s">
        <v>22</v>
      </c>
      <c r="H79" t="s">
        <v>21</v>
      </c>
      <c r="I79" t="s">
        <v>22</v>
      </c>
      <c r="J79" t="s">
        <v>21</v>
      </c>
    </row>
    <row r="80" spans="1:10" ht="15" customHeight="1">
      <c r="A80" s="2" t="s">
        <v>127</v>
      </c>
      <c r="B80" s="2" t="s">
        <v>131</v>
      </c>
      <c r="C80">
        <v>2020</v>
      </c>
      <c r="D80" t="s">
        <v>21</v>
      </c>
      <c r="E80" t="s">
        <v>22</v>
      </c>
      <c r="F80" t="s">
        <v>21</v>
      </c>
      <c r="G80" t="s">
        <v>22</v>
      </c>
      <c r="H80" t="s">
        <v>21</v>
      </c>
      <c r="I80" t="s">
        <v>22</v>
      </c>
      <c r="J80" t="s">
        <v>21</v>
      </c>
    </row>
    <row r="81" spans="1:10" ht="15" customHeight="1">
      <c r="A81" s="2" t="s">
        <v>127</v>
      </c>
      <c r="B81" s="2" t="s">
        <v>132</v>
      </c>
      <c r="C81">
        <v>2020</v>
      </c>
      <c r="D81" t="s">
        <v>21</v>
      </c>
      <c r="E81" t="s">
        <v>22</v>
      </c>
      <c r="F81" t="s">
        <v>21</v>
      </c>
      <c r="G81" t="s">
        <v>22</v>
      </c>
      <c r="H81" t="s">
        <v>21</v>
      </c>
      <c r="I81" t="s">
        <v>22</v>
      </c>
      <c r="J81" t="s">
        <v>21</v>
      </c>
    </row>
    <row r="82" spans="1:10" ht="15" customHeight="1">
      <c r="A82" s="2" t="s">
        <v>133</v>
      </c>
      <c r="B82" s="2" t="s">
        <v>134</v>
      </c>
      <c r="C82">
        <v>2020</v>
      </c>
      <c r="D82">
        <v>16.600000000000001</v>
      </c>
      <c r="E82" t="s">
        <v>973</v>
      </c>
      <c r="F82">
        <v>16.600000000000001</v>
      </c>
      <c r="G82" t="s">
        <v>22</v>
      </c>
      <c r="H82" t="s">
        <v>21</v>
      </c>
      <c r="I82" t="s">
        <v>22</v>
      </c>
      <c r="J82" t="s">
        <v>21</v>
      </c>
    </row>
    <row r="83" spans="1:10" ht="15" customHeight="1">
      <c r="A83" s="2" t="s">
        <v>135</v>
      </c>
      <c r="B83" s="2" t="s">
        <v>136</v>
      </c>
      <c r="C83">
        <v>2020</v>
      </c>
      <c r="D83" t="s">
        <v>21</v>
      </c>
      <c r="E83" t="s">
        <v>22</v>
      </c>
      <c r="F83" t="s">
        <v>21</v>
      </c>
      <c r="G83" t="s">
        <v>22</v>
      </c>
      <c r="H83" t="s">
        <v>21</v>
      </c>
      <c r="I83" t="s">
        <v>22</v>
      </c>
      <c r="J83" t="s">
        <v>21</v>
      </c>
    </row>
    <row r="84" spans="1:10" ht="15" customHeight="1">
      <c r="A84" s="2" t="s">
        <v>135</v>
      </c>
      <c r="B84" s="2" t="s">
        <v>137</v>
      </c>
      <c r="C84">
        <v>2020</v>
      </c>
      <c r="D84" t="s">
        <v>21</v>
      </c>
      <c r="E84" t="s">
        <v>22</v>
      </c>
      <c r="F84" t="s">
        <v>21</v>
      </c>
      <c r="G84" t="s">
        <v>22</v>
      </c>
      <c r="H84" t="s">
        <v>21</v>
      </c>
      <c r="I84" t="s">
        <v>22</v>
      </c>
      <c r="J84" t="s">
        <v>21</v>
      </c>
    </row>
    <row r="85" spans="1:10" ht="15" customHeight="1">
      <c r="A85" s="2" t="s">
        <v>135</v>
      </c>
      <c r="B85" s="2" t="s">
        <v>138</v>
      </c>
      <c r="C85">
        <v>2020</v>
      </c>
      <c r="D85" t="s">
        <v>21</v>
      </c>
      <c r="E85" t="s">
        <v>22</v>
      </c>
      <c r="F85" t="s">
        <v>21</v>
      </c>
      <c r="G85" t="s">
        <v>22</v>
      </c>
      <c r="H85" t="s">
        <v>21</v>
      </c>
      <c r="I85" t="s">
        <v>22</v>
      </c>
      <c r="J85" t="s">
        <v>21</v>
      </c>
    </row>
    <row r="86" spans="1:10" ht="15" customHeight="1">
      <c r="A86" s="2" t="s">
        <v>139</v>
      </c>
      <c r="B86" s="2" t="s">
        <v>140</v>
      </c>
      <c r="C86">
        <v>2020</v>
      </c>
      <c r="D86" t="s">
        <v>21</v>
      </c>
      <c r="E86" t="s">
        <v>22</v>
      </c>
      <c r="F86" t="s">
        <v>21</v>
      </c>
      <c r="G86" t="s">
        <v>22</v>
      </c>
      <c r="H86" t="s">
        <v>21</v>
      </c>
      <c r="I86" t="s">
        <v>22</v>
      </c>
      <c r="J86" t="s">
        <v>21</v>
      </c>
    </row>
    <row r="87" spans="1:10" ht="15" customHeight="1">
      <c r="A87" s="2" t="s">
        <v>139</v>
      </c>
      <c r="B87" s="2" t="s">
        <v>141</v>
      </c>
      <c r="C87">
        <v>2020</v>
      </c>
      <c r="D87" t="s">
        <v>21</v>
      </c>
      <c r="E87" t="s">
        <v>22</v>
      </c>
      <c r="F87" t="s">
        <v>21</v>
      </c>
      <c r="G87" t="s">
        <v>22</v>
      </c>
      <c r="H87" t="s">
        <v>21</v>
      </c>
      <c r="I87" t="s">
        <v>22</v>
      </c>
      <c r="J87" t="s">
        <v>21</v>
      </c>
    </row>
    <row r="88" spans="1:10" ht="15" customHeight="1">
      <c r="A88" s="2" t="s">
        <v>139</v>
      </c>
      <c r="B88" s="2" t="s">
        <v>142</v>
      </c>
      <c r="C88">
        <v>2020</v>
      </c>
      <c r="D88">
        <v>12.486000000000001</v>
      </c>
      <c r="E88" t="s">
        <v>974</v>
      </c>
      <c r="F88">
        <v>12.486000000000001</v>
      </c>
      <c r="G88" t="s">
        <v>92</v>
      </c>
      <c r="H88" t="s">
        <v>21</v>
      </c>
      <c r="I88" t="s">
        <v>92</v>
      </c>
      <c r="J88" t="s">
        <v>21</v>
      </c>
    </row>
    <row r="89" spans="1:10" ht="15" customHeight="1">
      <c r="A89" s="2" t="s">
        <v>139</v>
      </c>
      <c r="B89" s="2" t="s">
        <v>143</v>
      </c>
      <c r="C89">
        <v>2020</v>
      </c>
      <c r="D89" t="s">
        <v>21</v>
      </c>
      <c r="E89" t="s">
        <v>22</v>
      </c>
      <c r="F89" t="s">
        <v>21</v>
      </c>
      <c r="G89" t="s">
        <v>22</v>
      </c>
      <c r="H89" t="s">
        <v>21</v>
      </c>
      <c r="I89" t="s">
        <v>22</v>
      </c>
      <c r="J89" t="s">
        <v>21</v>
      </c>
    </row>
    <row r="90" spans="1:10" ht="15" customHeight="1">
      <c r="A90" s="2" t="s">
        <v>144</v>
      </c>
      <c r="B90" s="2" t="s">
        <v>145</v>
      </c>
      <c r="C90">
        <v>2020</v>
      </c>
      <c r="D90" t="s">
        <v>21</v>
      </c>
      <c r="E90" t="s">
        <v>22</v>
      </c>
      <c r="F90" t="s">
        <v>21</v>
      </c>
      <c r="G90" t="s">
        <v>22</v>
      </c>
      <c r="H90" t="s">
        <v>21</v>
      </c>
      <c r="I90" t="s">
        <v>22</v>
      </c>
      <c r="J90" t="s">
        <v>21</v>
      </c>
    </row>
    <row r="91" spans="1:10" ht="15" customHeight="1">
      <c r="A91" s="2" t="s">
        <v>146</v>
      </c>
      <c r="B91" s="2" t="s">
        <v>147</v>
      </c>
      <c r="C91">
        <v>2020</v>
      </c>
      <c r="D91">
        <v>404.755</v>
      </c>
      <c r="E91" t="s">
        <v>661</v>
      </c>
      <c r="F91">
        <v>275.77300000000002</v>
      </c>
      <c r="G91" t="s">
        <v>660</v>
      </c>
      <c r="H91">
        <v>128.982</v>
      </c>
      <c r="I91" t="s">
        <v>21</v>
      </c>
      <c r="J91" t="s">
        <v>21</v>
      </c>
    </row>
    <row r="92" spans="1:10" ht="15" customHeight="1">
      <c r="A92" s="2" t="s">
        <v>148</v>
      </c>
      <c r="B92" s="2" t="s">
        <v>149</v>
      </c>
      <c r="C92">
        <v>2020</v>
      </c>
      <c r="D92" t="s">
        <v>21</v>
      </c>
      <c r="E92" t="s">
        <v>975</v>
      </c>
      <c r="F92" t="s">
        <v>21</v>
      </c>
      <c r="G92" t="s">
        <v>92</v>
      </c>
      <c r="H92" t="s">
        <v>21</v>
      </c>
      <c r="I92" t="s">
        <v>92</v>
      </c>
      <c r="J92" t="s">
        <v>21</v>
      </c>
    </row>
    <row r="93" spans="1:10" ht="15" customHeight="1">
      <c r="A93" s="2" t="s">
        <v>148</v>
      </c>
      <c r="B93" s="2" t="s">
        <v>150</v>
      </c>
      <c r="C93">
        <v>2020</v>
      </c>
      <c r="D93">
        <v>1110.1759999999999</v>
      </c>
      <c r="E93" t="s">
        <v>976</v>
      </c>
      <c r="F93">
        <v>1110.1759999999999</v>
      </c>
      <c r="G93" t="s">
        <v>92</v>
      </c>
      <c r="H93" t="s">
        <v>21</v>
      </c>
      <c r="I93" t="s">
        <v>92</v>
      </c>
      <c r="J93" t="s">
        <v>21</v>
      </c>
    </row>
    <row r="94" spans="1:10" ht="15" customHeight="1">
      <c r="A94" s="2" t="s">
        <v>148</v>
      </c>
      <c r="B94" s="2" t="s">
        <v>154</v>
      </c>
      <c r="C94">
        <v>2020</v>
      </c>
      <c r="D94" t="s">
        <v>21</v>
      </c>
      <c r="E94" t="s">
        <v>92</v>
      </c>
      <c r="F94" t="s">
        <v>21</v>
      </c>
      <c r="G94" t="s">
        <v>92</v>
      </c>
      <c r="H94" t="s">
        <v>21</v>
      </c>
      <c r="I94" t="s">
        <v>92</v>
      </c>
      <c r="J94" t="s">
        <v>21</v>
      </c>
    </row>
    <row r="95" spans="1:10" ht="15" customHeight="1">
      <c r="A95" s="2" t="s">
        <v>148</v>
      </c>
      <c r="B95" s="2" t="s">
        <v>148</v>
      </c>
      <c r="C95">
        <v>2020</v>
      </c>
      <c r="D95" t="s">
        <v>21</v>
      </c>
      <c r="E95" t="s">
        <v>92</v>
      </c>
      <c r="F95" t="s">
        <v>21</v>
      </c>
      <c r="G95" t="s">
        <v>92</v>
      </c>
      <c r="H95" t="s">
        <v>21</v>
      </c>
      <c r="I95" t="s">
        <v>92</v>
      </c>
      <c r="J95" t="s">
        <v>21</v>
      </c>
    </row>
    <row r="96" spans="1:10" ht="15" customHeight="1">
      <c r="A96" s="2" t="s">
        <v>148</v>
      </c>
      <c r="B96" s="2" t="s">
        <v>155</v>
      </c>
      <c r="C96">
        <v>2020</v>
      </c>
      <c r="D96" t="s">
        <v>21</v>
      </c>
      <c r="E96" t="s">
        <v>92</v>
      </c>
      <c r="F96" t="s">
        <v>21</v>
      </c>
      <c r="G96" t="s">
        <v>92</v>
      </c>
      <c r="H96" t="s">
        <v>21</v>
      </c>
      <c r="I96" t="s">
        <v>92</v>
      </c>
      <c r="J96" t="s">
        <v>21</v>
      </c>
    </row>
    <row r="97" spans="1:10" ht="15" customHeight="1">
      <c r="A97" s="2" t="s">
        <v>148</v>
      </c>
      <c r="B97" s="2" t="s">
        <v>156</v>
      </c>
      <c r="C97">
        <v>2020</v>
      </c>
      <c r="D97" t="s">
        <v>21</v>
      </c>
      <c r="E97" t="s">
        <v>92</v>
      </c>
      <c r="F97" t="s">
        <v>21</v>
      </c>
      <c r="G97" t="s">
        <v>92</v>
      </c>
      <c r="H97" t="s">
        <v>21</v>
      </c>
      <c r="I97" t="s">
        <v>92</v>
      </c>
      <c r="J97" t="s">
        <v>21</v>
      </c>
    </row>
    <row r="98" spans="1:10" ht="15" customHeight="1">
      <c r="A98" s="2" t="s">
        <v>157</v>
      </c>
      <c r="B98" s="2" t="s">
        <v>158</v>
      </c>
      <c r="C98">
        <v>2020</v>
      </c>
      <c r="D98" t="s">
        <v>21</v>
      </c>
      <c r="E98" t="s">
        <v>92</v>
      </c>
      <c r="F98" t="s">
        <v>21</v>
      </c>
      <c r="G98" t="s">
        <v>92</v>
      </c>
      <c r="H98" t="s">
        <v>21</v>
      </c>
      <c r="I98" t="s">
        <v>92</v>
      </c>
      <c r="J98" t="s">
        <v>21</v>
      </c>
    </row>
    <row r="99" spans="1:10" ht="15" customHeight="1">
      <c r="A99" s="2" t="s">
        <v>157</v>
      </c>
      <c r="B99" s="2" t="s">
        <v>159</v>
      </c>
      <c r="C99">
        <v>2020</v>
      </c>
      <c r="D99">
        <v>2.8940000000000001</v>
      </c>
      <c r="E99" t="s">
        <v>977</v>
      </c>
      <c r="F99">
        <v>2.8940000000000001</v>
      </c>
      <c r="G99" t="s">
        <v>92</v>
      </c>
      <c r="H99" t="s">
        <v>21</v>
      </c>
      <c r="I99" t="s">
        <v>92</v>
      </c>
      <c r="J99" t="s">
        <v>21</v>
      </c>
    </row>
    <row r="100" spans="1:10" ht="15" customHeight="1">
      <c r="A100" s="2" t="s">
        <v>160</v>
      </c>
      <c r="B100" s="2" t="s">
        <v>161</v>
      </c>
      <c r="C100">
        <v>2020</v>
      </c>
      <c r="D100" t="s">
        <v>22</v>
      </c>
      <c r="E100" t="s">
        <v>22</v>
      </c>
      <c r="F100" t="s">
        <v>22</v>
      </c>
      <c r="G100" t="s">
        <v>22</v>
      </c>
      <c r="H100" t="s">
        <v>22</v>
      </c>
      <c r="I100" t="s">
        <v>22</v>
      </c>
      <c r="J100" t="s">
        <v>22</v>
      </c>
    </row>
    <row r="101" spans="1:10" ht="15" customHeight="1">
      <c r="A101" s="2" t="s">
        <v>160</v>
      </c>
      <c r="B101" s="2" t="s">
        <v>162</v>
      </c>
      <c r="C101">
        <v>2020</v>
      </c>
      <c r="D101" t="s">
        <v>22</v>
      </c>
      <c r="E101" t="s">
        <v>22</v>
      </c>
      <c r="F101" t="s">
        <v>22</v>
      </c>
      <c r="G101" t="s">
        <v>22</v>
      </c>
      <c r="H101" t="s">
        <v>22</v>
      </c>
      <c r="I101" t="s">
        <v>22</v>
      </c>
      <c r="J101" t="s">
        <v>22</v>
      </c>
    </row>
    <row r="102" spans="1:10" ht="15" customHeight="1">
      <c r="A102" s="2" t="s">
        <v>163</v>
      </c>
      <c r="B102" s="2" t="s">
        <v>164</v>
      </c>
      <c r="C102">
        <v>2020</v>
      </c>
      <c r="D102" t="s">
        <v>21</v>
      </c>
      <c r="E102" t="s">
        <v>22</v>
      </c>
      <c r="F102" t="s">
        <v>21</v>
      </c>
      <c r="G102" t="s">
        <v>22</v>
      </c>
      <c r="H102" t="s">
        <v>21</v>
      </c>
      <c r="I102" t="s">
        <v>22</v>
      </c>
      <c r="J102" t="s">
        <v>21</v>
      </c>
    </row>
    <row r="103" spans="1:10" ht="15" customHeight="1">
      <c r="A103" s="2" t="s">
        <v>163</v>
      </c>
      <c r="B103" s="2" t="s">
        <v>165</v>
      </c>
      <c r="C103">
        <v>2020</v>
      </c>
      <c r="D103">
        <v>1.1100000000000001</v>
      </c>
      <c r="E103" t="s">
        <v>978</v>
      </c>
      <c r="F103">
        <v>1.1100000000000001</v>
      </c>
      <c r="G103" t="s">
        <v>22</v>
      </c>
      <c r="H103" t="s">
        <v>21</v>
      </c>
      <c r="I103" t="s">
        <v>22</v>
      </c>
      <c r="J103" t="s">
        <v>21</v>
      </c>
    </row>
    <row r="104" spans="1:10" ht="15" customHeight="1">
      <c r="A104" s="2" t="s">
        <v>163</v>
      </c>
      <c r="B104" s="2" t="s">
        <v>166</v>
      </c>
      <c r="C104">
        <v>2020</v>
      </c>
      <c r="D104" t="s">
        <v>21</v>
      </c>
      <c r="E104" t="s">
        <v>22</v>
      </c>
      <c r="F104" t="s">
        <v>21</v>
      </c>
      <c r="G104" t="s">
        <v>22</v>
      </c>
      <c r="H104" t="s">
        <v>21</v>
      </c>
      <c r="I104" t="s">
        <v>22</v>
      </c>
      <c r="J104" t="s">
        <v>21</v>
      </c>
    </row>
    <row r="105" spans="1:10" ht="15" customHeight="1">
      <c r="A105" s="2" t="s">
        <v>167</v>
      </c>
      <c r="B105" s="2" t="s">
        <v>168</v>
      </c>
      <c r="C105">
        <v>2020</v>
      </c>
      <c r="D105">
        <v>14.965</v>
      </c>
      <c r="E105" t="s">
        <v>979</v>
      </c>
      <c r="F105">
        <v>14.965</v>
      </c>
      <c r="G105" t="s">
        <v>22</v>
      </c>
      <c r="H105" t="s">
        <v>21</v>
      </c>
      <c r="I105" t="s">
        <v>22</v>
      </c>
      <c r="J105" t="s">
        <v>21</v>
      </c>
    </row>
    <row r="106" spans="1:10" ht="15" customHeight="1">
      <c r="A106" s="2" t="s">
        <v>169</v>
      </c>
      <c r="B106" s="2" t="s">
        <v>170</v>
      </c>
      <c r="C106">
        <v>2020</v>
      </c>
      <c r="D106" t="s">
        <v>21</v>
      </c>
      <c r="E106" t="s">
        <v>21</v>
      </c>
      <c r="F106" t="s">
        <v>21</v>
      </c>
      <c r="G106" t="s">
        <v>21</v>
      </c>
      <c r="H106" t="s">
        <v>21</v>
      </c>
      <c r="I106" t="s">
        <v>21</v>
      </c>
      <c r="J106" t="s">
        <v>21</v>
      </c>
    </row>
    <row r="107" spans="1:10" ht="15" customHeight="1">
      <c r="A107" s="2" t="s">
        <v>171</v>
      </c>
      <c r="B107" s="2" t="s">
        <v>172</v>
      </c>
      <c r="C107">
        <v>2020</v>
      </c>
      <c r="D107" t="s">
        <v>21</v>
      </c>
      <c r="E107" t="s">
        <v>22</v>
      </c>
      <c r="F107" t="s">
        <v>21</v>
      </c>
      <c r="G107" t="s">
        <v>22</v>
      </c>
      <c r="H107" t="s">
        <v>21</v>
      </c>
      <c r="I107" t="s">
        <v>22</v>
      </c>
      <c r="J107" t="s">
        <v>21</v>
      </c>
    </row>
    <row r="108" spans="1:10" ht="15" customHeight="1">
      <c r="A108" s="2" t="s">
        <v>171</v>
      </c>
      <c r="B108" s="2" t="s">
        <v>173</v>
      </c>
      <c r="C108">
        <v>2020</v>
      </c>
      <c r="D108" t="s">
        <v>21</v>
      </c>
      <c r="E108" t="s">
        <v>22</v>
      </c>
      <c r="F108" t="s">
        <v>21</v>
      </c>
      <c r="G108" t="s">
        <v>22</v>
      </c>
      <c r="H108" t="s">
        <v>21</v>
      </c>
      <c r="I108" t="s">
        <v>22</v>
      </c>
      <c r="J108" t="s">
        <v>21</v>
      </c>
    </row>
    <row r="109" spans="1:10" ht="15" customHeight="1">
      <c r="A109" s="2" t="s">
        <v>174</v>
      </c>
      <c r="B109" s="2" t="s">
        <v>175</v>
      </c>
      <c r="C109">
        <v>2020</v>
      </c>
      <c r="D109" t="s">
        <v>21</v>
      </c>
      <c r="E109" t="s">
        <v>22</v>
      </c>
      <c r="F109" t="s">
        <v>21</v>
      </c>
      <c r="G109" t="s">
        <v>22</v>
      </c>
      <c r="H109" t="s">
        <v>21</v>
      </c>
      <c r="I109" t="s">
        <v>22</v>
      </c>
      <c r="J109" t="s">
        <v>21</v>
      </c>
    </row>
    <row r="110" spans="1:10" ht="15" customHeight="1">
      <c r="A110" s="2" t="s">
        <v>174</v>
      </c>
      <c r="B110" s="2" t="s">
        <v>176</v>
      </c>
      <c r="C110">
        <v>2020</v>
      </c>
      <c r="D110" t="s">
        <v>21</v>
      </c>
      <c r="E110" t="s">
        <v>22</v>
      </c>
      <c r="F110" t="s">
        <v>21</v>
      </c>
      <c r="G110" t="s">
        <v>22</v>
      </c>
      <c r="H110" t="s">
        <v>21</v>
      </c>
      <c r="I110" t="s">
        <v>22</v>
      </c>
      <c r="J110" t="s">
        <v>21</v>
      </c>
    </row>
    <row r="111" spans="1:10" ht="15" customHeight="1">
      <c r="A111" s="2" t="s">
        <v>174</v>
      </c>
      <c r="B111" s="2" t="s">
        <v>177</v>
      </c>
      <c r="C111">
        <v>2020</v>
      </c>
      <c r="D111" t="s">
        <v>21</v>
      </c>
      <c r="E111" t="s">
        <v>22</v>
      </c>
      <c r="F111" t="s">
        <v>21</v>
      </c>
      <c r="G111" t="s">
        <v>22</v>
      </c>
      <c r="H111" t="s">
        <v>21</v>
      </c>
      <c r="I111" t="s">
        <v>22</v>
      </c>
      <c r="J111" t="s">
        <v>21</v>
      </c>
    </row>
    <row r="112" spans="1:10" ht="15" customHeight="1">
      <c r="A112" s="2" t="s">
        <v>174</v>
      </c>
      <c r="B112" s="2" t="s">
        <v>178</v>
      </c>
      <c r="C112">
        <v>2020</v>
      </c>
      <c r="D112" t="s">
        <v>21</v>
      </c>
      <c r="E112" t="s">
        <v>22</v>
      </c>
      <c r="F112" t="s">
        <v>21</v>
      </c>
      <c r="G112" t="s">
        <v>22</v>
      </c>
      <c r="H112" t="s">
        <v>21</v>
      </c>
      <c r="I112" t="s">
        <v>22</v>
      </c>
      <c r="J112" t="s">
        <v>21</v>
      </c>
    </row>
    <row r="113" spans="1:10" ht="15" customHeight="1">
      <c r="A113" s="2" t="s">
        <v>179</v>
      </c>
      <c r="B113" s="2" t="s">
        <v>180</v>
      </c>
      <c r="C113">
        <v>2020</v>
      </c>
      <c r="D113" t="s">
        <v>21</v>
      </c>
      <c r="E113" t="s">
        <v>22</v>
      </c>
      <c r="F113" t="s">
        <v>21</v>
      </c>
      <c r="G113" t="s">
        <v>22</v>
      </c>
      <c r="H113" t="s">
        <v>21</v>
      </c>
      <c r="I113" t="s">
        <v>22</v>
      </c>
      <c r="J113" t="s">
        <v>21</v>
      </c>
    </row>
    <row r="114" spans="1:10" ht="15" customHeight="1">
      <c r="A114" s="2" t="s">
        <v>181</v>
      </c>
      <c r="B114" s="2" t="s">
        <v>182</v>
      </c>
      <c r="C114">
        <v>2020</v>
      </c>
      <c r="D114">
        <v>37.950000000000003</v>
      </c>
      <c r="E114" t="s">
        <v>980</v>
      </c>
      <c r="F114">
        <v>37.950000000000003</v>
      </c>
      <c r="G114" t="s">
        <v>22</v>
      </c>
      <c r="H114" t="s">
        <v>21</v>
      </c>
      <c r="I114" t="s">
        <v>22</v>
      </c>
      <c r="J114" t="s">
        <v>21</v>
      </c>
    </row>
    <row r="115" spans="1:10" ht="15" customHeight="1">
      <c r="A115" s="2" t="s">
        <v>183</v>
      </c>
      <c r="B115" s="2" t="s">
        <v>184</v>
      </c>
      <c r="C115">
        <v>2020</v>
      </c>
      <c r="D115">
        <v>3.5</v>
      </c>
      <c r="E115" t="s">
        <v>981</v>
      </c>
      <c r="F115">
        <v>3.5</v>
      </c>
      <c r="G115" t="s">
        <v>22</v>
      </c>
      <c r="H115" t="s">
        <v>21</v>
      </c>
      <c r="I115" t="s">
        <v>22</v>
      </c>
      <c r="J115" t="s">
        <v>21</v>
      </c>
    </row>
    <row r="116" spans="1:10" ht="15" customHeight="1">
      <c r="A116" s="2" t="s">
        <v>183</v>
      </c>
      <c r="B116" s="2" t="s">
        <v>185</v>
      </c>
      <c r="C116">
        <v>2020</v>
      </c>
      <c r="D116" t="s">
        <v>21</v>
      </c>
      <c r="E116" t="s">
        <v>22</v>
      </c>
      <c r="F116" t="s">
        <v>21</v>
      </c>
      <c r="G116" t="s">
        <v>22</v>
      </c>
      <c r="H116" t="s">
        <v>21</v>
      </c>
      <c r="I116" t="s">
        <v>22</v>
      </c>
      <c r="J116" t="s">
        <v>21</v>
      </c>
    </row>
    <row r="117" spans="1:10" ht="15" customHeight="1">
      <c r="A117" s="2" t="s">
        <v>186</v>
      </c>
      <c r="B117" s="2" t="s">
        <v>187</v>
      </c>
      <c r="C117">
        <v>2020</v>
      </c>
      <c r="D117">
        <v>39.997</v>
      </c>
      <c r="E117" t="s">
        <v>979</v>
      </c>
      <c r="F117">
        <v>39.997</v>
      </c>
      <c r="G117" t="s">
        <v>92</v>
      </c>
      <c r="H117" t="s">
        <v>21</v>
      </c>
      <c r="I117" t="s">
        <v>92</v>
      </c>
      <c r="J117" t="s">
        <v>21</v>
      </c>
    </row>
    <row r="118" spans="1:10" ht="15" customHeight="1">
      <c r="A118" s="2" t="s">
        <v>188</v>
      </c>
      <c r="B118" s="2" t="s">
        <v>189</v>
      </c>
      <c r="C118">
        <v>2020</v>
      </c>
      <c r="D118" t="s">
        <v>21</v>
      </c>
      <c r="E118" t="s">
        <v>21</v>
      </c>
      <c r="F118" t="s">
        <v>21</v>
      </c>
      <c r="G118" t="s">
        <v>21</v>
      </c>
      <c r="H118" t="s">
        <v>21</v>
      </c>
      <c r="I118" t="s">
        <v>21</v>
      </c>
      <c r="J118" t="s">
        <v>21</v>
      </c>
    </row>
    <row r="119" spans="1:10" ht="15" customHeight="1">
      <c r="A119" s="2" t="s">
        <v>190</v>
      </c>
      <c r="B119" s="2" t="s">
        <v>191</v>
      </c>
      <c r="C119">
        <v>2020</v>
      </c>
      <c r="D119" t="s">
        <v>21</v>
      </c>
      <c r="E119" t="s">
        <v>22</v>
      </c>
      <c r="F119" t="s">
        <v>21</v>
      </c>
      <c r="G119" t="s">
        <v>22</v>
      </c>
      <c r="H119" t="s">
        <v>21</v>
      </c>
      <c r="I119" t="s">
        <v>22</v>
      </c>
      <c r="J119" t="s">
        <v>21</v>
      </c>
    </row>
    <row r="120" spans="1:10" ht="15" customHeight="1">
      <c r="A120" s="2" t="s">
        <v>190</v>
      </c>
      <c r="B120" s="2" t="s">
        <v>192</v>
      </c>
      <c r="C120">
        <v>2020</v>
      </c>
      <c r="D120" t="s">
        <v>21</v>
      </c>
      <c r="E120" t="s">
        <v>22</v>
      </c>
      <c r="F120" t="s">
        <v>21</v>
      </c>
      <c r="G120" t="s">
        <v>22</v>
      </c>
      <c r="H120" t="s">
        <v>21</v>
      </c>
      <c r="I120" t="s">
        <v>22</v>
      </c>
      <c r="J120" t="s">
        <v>21</v>
      </c>
    </row>
    <row r="121" spans="1:10" ht="15" customHeight="1">
      <c r="A121" s="2" t="s">
        <v>190</v>
      </c>
      <c r="B121" s="2" t="s">
        <v>193</v>
      </c>
      <c r="C121">
        <v>2020</v>
      </c>
      <c r="D121" t="s">
        <v>21</v>
      </c>
      <c r="E121" t="s">
        <v>22</v>
      </c>
      <c r="F121" t="s">
        <v>21</v>
      </c>
      <c r="G121" t="s">
        <v>22</v>
      </c>
      <c r="H121" t="s">
        <v>21</v>
      </c>
      <c r="I121" t="s">
        <v>22</v>
      </c>
      <c r="J121" t="s">
        <v>21</v>
      </c>
    </row>
    <row r="122" spans="1:10" ht="15" customHeight="1">
      <c r="A122" s="2" t="s">
        <v>190</v>
      </c>
      <c r="B122" s="2" t="s">
        <v>194</v>
      </c>
      <c r="C122">
        <v>2020</v>
      </c>
      <c r="D122" t="s">
        <v>21</v>
      </c>
      <c r="E122" t="s">
        <v>22</v>
      </c>
      <c r="F122" t="s">
        <v>21</v>
      </c>
      <c r="G122" t="s">
        <v>22</v>
      </c>
      <c r="H122" t="s">
        <v>21</v>
      </c>
      <c r="I122" t="s">
        <v>22</v>
      </c>
      <c r="J122" t="s">
        <v>21</v>
      </c>
    </row>
    <row r="123" spans="1:10" ht="15" customHeight="1">
      <c r="A123" s="2" t="s">
        <v>190</v>
      </c>
      <c r="B123" s="2" t="s">
        <v>195</v>
      </c>
      <c r="C123">
        <v>2020</v>
      </c>
      <c r="D123" t="s">
        <v>21</v>
      </c>
      <c r="E123" t="s">
        <v>22</v>
      </c>
      <c r="F123" t="s">
        <v>21</v>
      </c>
      <c r="G123" t="s">
        <v>22</v>
      </c>
      <c r="H123" t="s">
        <v>21</v>
      </c>
      <c r="I123" t="s">
        <v>22</v>
      </c>
      <c r="J123" t="s">
        <v>21</v>
      </c>
    </row>
    <row r="124" spans="1:10" ht="15" customHeight="1">
      <c r="A124" s="2" t="s">
        <v>196</v>
      </c>
      <c r="B124" s="2" t="s">
        <v>197</v>
      </c>
      <c r="C124">
        <v>2020</v>
      </c>
      <c r="D124" t="s">
        <v>21</v>
      </c>
      <c r="E124" t="s">
        <v>22</v>
      </c>
      <c r="F124" t="s">
        <v>21</v>
      </c>
      <c r="G124" t="s">
        <v>22</v>
      </c>
      <c r="H124" t="s">
        <v>21</v>
      </c>
      <c r="I124" t="s">
        <v>22</v>
      </c>
      <c r="J124" t="s">
        <v>21</v>
      </c>
    </row>
    <row r="125" spans="1:10" ht="15" customHeight="1">
      <c r="A125" s="2" t="s">
        <v>198</v>
      </c>
      <c r="B125" s="2" t="s">
        <v>199</v>
      </c>
      <c r="C125">
        <v>2020</v>
      </c>
      <c r="D125" t="s">
        <v>21</v>
      </c>
      <c r="E125" t="s">
        <v>22</v>
      </c>
      <c r="F125" t="s">
        <v>21</v>
      </c>
      <c r="G125" t="s">
        <v>22</v>
      </c>
      <c r="H125" t="s">
        <v>21</v>
      </c>
      <c r="I125" t="s">
        <v>22</v>
      </c>
      <c r="J125" t="s">
        <v>21</v>
      </c>
    </row>
    <row r="126" spans="1:10" ht="15" customHeight="1">
      <c r="A126" s="2" t="s">
        <v>198</v>
      </c>
      <c r="B126" s="2" t="s">
        <v>200</v>
      </c>
      <c r="C126">
        <v>2020</v>
      </c>
      <c r="D126" t="s">
        <v>21</v>
      </c>
      <c r="E126" t="s">
        <v>22</v>
      </c>
      <c r="F126" t="s">
        <v>21</v>
      </c>
      <c r="G126" t="s">
        <v>22</v>
      </c>
      <c r="H126" t="s">
        <v>21</v>
      </c>
      <c r="I126" t="s">
        <v>22</v>
      </c>
      <c r="J126" t="s">
        <v>21</v>
      </c>
    </row>
    <row r="127" spans="1:10" ht="15" customHeight="1">
      <c r="A127" s="2" t="s">
        <v>198</v>
      </c>
      <c r="B127" s="2" t="s">
        <v>201</v>
      </c>
      <c r="C127">
        <v>2020</v>
      </c>
      <c r="D127" t="s">
        <v>21</v>
      </c>
      <c r="E127" t="s">
        <v>21</v>
      </c>
      <c r="F127" t="s">
        <v>21</v>
      </c>
      <c r="G127" t="s">
        <v>21</v>
      </c>
      <c r="H127" t="s">
        <v>21</v>
      </c>
      <c r="I127" t="s">
        <v>21</v>
      </c>
      <c r="J127" t="s">
        <v>21</v>
      </c>
    </row>
    <row r="128" spans="1:10" ht="15" customHeight="1">
      <c r="A128" s="2" t="s">
        <v>202</v>
      </c>
      <c r="B128" s="2" t="s">
        <v>203</v>
      </c>
      <c r="C128">
        <v>2020</v>
      </c>
      <c r="D128" t="s">
        <v>21</v>
      </c>
      <c r="E128" t="s">
        <v>22</v>
      </c>
      <c r="F128" t="s">
        <v>21</v>
      </c>
      <c r="G128" t="s">
        <v>22</v>
      </c>
      <c r="H128" t="s">
        <v>21</v>
      </c>
      <c r="I128" t="s">
        <v>22</v>
      </c>
      <c r="J128" t="s">
        <v>21</v>
      </c>
    </row>
    <row r="129" spans="1:10" ht="15" customHeight="1">
      <c r="A129" s="2" t="s">
        <v>204</v>
      </c>
      <c r="B129" s="2" t="s">
        <v>205</v>
      </c>
      <c r="C129">
        <v>2020</v>
      </c>
      <c r="D129" t="s">
        <v>21</v>
      </c>
      <c r="E129" t="s">
        <v>92</v>
      </c>
      <c r="F129" t="s">
        <v>21</v>
      </c>
      <c r="G129" t="s">
        <v>92</v>
      </c>
      <c r="H129" t="s">
        <v>21</v>
      </c>
      <c r="I129" t="s">
        <v>92</v>
      </c>
      <c r="J129" t="s">
        <v>21</v>
      </c>
    </row>
    <row r="130" spans="1:10" ht="15" customHeight="1">
      <c r="A130" s="2" t="s">
        <v>206</v>
      </c>
      <c r="B130" s="2" t="s">
        <v>207</v>
      </c>
      <c r="C130">
        <v>2020</v>
      </c>
      <c r="D130">
        <v>155.69300000000001</v>
      </c>
      <c r="E130" t="s">
        <v>982</v>
      </c>
      <c r="F130">
        <v>155.69300000000001</v>
      </c>
      <c r="G130" t="s">
        <v>22</v>
      </c>
      <c r="H130" t="s">
        <v>21</v>
      </c>
      <c r="I130" t="s">
        <v>22</v>
      </c>
      <c r="J130" t="s">
        <v>21</v>
      </c>
    </row>
    <row r="131" spans="1:10" ht="15" customHeight="1">
      <c r="A131" s="2" t="s">
        <v>208</v>
      </c>
      <c r="B131" s="2" t="s">
        <v>209</v>
      </c>
      <c r="C131">
        <v>2020</v>
      </c>
      <c r="D131" t="s">
        <v>21</v>
      </c>
      <c r="E131" t="s">
        <v>22</v>
      </c>
      <c r="F131" t="s">
        <v>21</v>
      </c>
      <c r="G131" t="s">
        <v>22</v>
      </c>
      <c r="H131" t="s">
        <v>21</v>
      </c>
      <c r="I131" t="s">
        <v>22</v>
      </c>
      <c r="J131" t="s">
        <v>21</v>
      </c>
    </row>
    <row r="132" spans="1:10" ht="15" customHeight="1">
      <c r="A132" s="2" t="s">
        <v>210</v>
      </c>
      <c r="B132" s="2" t="s">
        <v>211</v>
      </c>
      <c r="C132">
        <v>2020</v>
      </c>
      <c r="D132">
        <v>19.1159</v>
      </c>
      <c r="E132" t="s">
        <v>671</v>
      </c>
      <c r="F132">
        <v>19.1159</v>
      </c>
      <c r="G132" t="s">
        <v>92</v>
      </c>
      <c r="H132" t="s">
        <v>21</v>
      </c>
      <c r="I132" t="s">
        <v>92</v>
      </c>
      <c r="J132" t="s">
        <v>21</v>
      </c>
    </row>
    <row r="133" spans="1:10" ht="15" customHeight="1">
      <c r="A133" s="2" t="s">
        <v>212</v>
      </c>
      <c r="B133" s="2" t="s">
        <v>213</v>
      </c>
      <c r="C133">
        <v>2020</v>
      </c>
      <c r="D133" t="s">
        <v>21</v>
      </c>
      <c r="E133" t="s">
        <v>22</v>
      </c>
      <c r="F133" t="s">
        <v>21</v>
      </c>
      <c r="G133" t="s">
        <v>22</v>
      </c>
      <c r="H133" t="s">
        <v>21</v>
      </c>
      <c r="I133" t="s">
        <v>22</v>
      </c>
      <c r="J133" t="s">
        <v>21</v>
      </c>
    </row>
    <row r="134" spans="1:10" ht="15" customHeight="1">
      <c r="A134" s="2" t="s">
        <v>214</v>
      </c>
      <c r="B134" s="2" t="s">
        <v>215</v>
      </c>
      <c r="C134">
        <v>2020</v>
      </c>
      <c r="D134">
        <v>58.326000000000001</v>
      </c>
      <c r="E134" t="s">
        <v>983</v>
      </c>
      <c r="F134">
        <v>58.326000000000001</v>
      </c>
      <c r="G134" t="s">
        <v>22</v>
      </c>
      <c r="H134" t="s">
        <v>21</v>
      </c>
      <c r="I134" t="s">
        <v>22</v>
      </c>
      <c r="J134" t="s">
        <v>21</v>
      </c>
    </row>
    <row r="135" spans="1:10" ht="15" customHeight="1">
      <c r="A135" s="2" t="s">
        <v>214</v>
      </c>
      <c r="B135" s="2" t="s">
        <v>216</v>
      </c>
      <c r="C135">
        <v>2020</v>
      </c>
      <c r="D135" t="s">
        <v>21</v>
      </c>
      <c r="E135" t="s">
        <v>22</v>
      </c>
      <c r="F135" t="s">
        <v>21</v>
      </c>
      <c r="G135" t="s">
        <v>22</v>
      </c>
      <c r="H135" t="s">
        <v>21</v>
      </c>
      <c r="I135" t="s">
        <v>22</v>
      </c>
      <c r="J135" t="s">
        <v>21</v>
      </c>
    </row>
    <row r="136" spans="1:10" ht="15" customHeight="1">
      <c r="A136" s="2" t="s">
        <v>217</v>
      </c>
      <c r="B136" s="2" t="s">
        <v>218</v>
      </c>
      <c r="C136">
        <v>2020</v>
      </c>
      <c r="D136">
        <v>19.344000000000001</v>
      </c>
      <c r="E136" t="s">
        <v>984</v>
      </c>
      <c r="F136">
        <v>19.344000000000001</v>
      </c>
      <c r="G136" t="s">
        <v>22</v>
      </c>
      <c r="H136" t="s">
        <v>21</v>
      </c>
      <c r="I136" t="s">
        <v>22</v>
      </c>
      <c r="J136" t="s">
        <v>21</v>
      </c>
    </row>
    <row r="137" spans="1:10" ht="15" customHeight="1">
      <c r="A137" s="2" t="s">
        <v>217</v>
      </c>
      <c r="B137" s="2" t="s">
        <v>221</v>
      </c>
      <c r="C137">
        <v>2020</v>
      </c>
      <c r="D137" t="s">
        <v>21</v>
      </c>
      <c r="E137" t="s">
        <v>22</v>
      </c>
      <c r="F137" t="s">
        <v>21</v>
      </c>
      <c r="G137" t="s">
        <v>22</v>
      </c>
      <c r="H137" t="s">
        <v>21</v>
      </c>
      <c r="I137" t="s">
        <v>22</v>
      </c>
      <c r="J137" t="s">
        <v>21</v>
      </c>
    </row>
    <row r="138" spans="1:10" ht="15" customHeight="1">
      <c r="A138" s="2" t="s">
        <v>222</v>
      </c>
      <c r="B138" s="2" t="s">
        <v>223</v>
      </c>
      <c r="C138">
        <v>2020</v>
      </c>
      <c r="D138" t="s">
        <v>21</v>
      </c>
      <c r="E138" t="s">
        <v>22</v>
      </c>
      <c r="F138" t="s">
        <v>21</v>
      </c>
      <c r="G138" t="s">
        <v>22</v>
      </c>
      <c r="H138" t="s">
        <v>21</v>
      </c>
      <c r="I138" t="s">
        <v>22</v>
      </c>
      <c r="J138" t="s">
        <v>21</v>
      </c>
    </row>
    <row r="139" spans="1:10" ht="15" customHeight="1">
      <c r="A139" s="2" t="s">
        <v>222</v>
      </c>
      <c r="B139" s="2" t="s">
        <v>224</v>
      </c>
      <c r="C139">
        <v>2020</v>
      </c>
      <c r="D139" t="s">
        <v>21</v>
      </c>
      <c r="E139" t="s">
        <v>22</v>
      </c>
      <c r="F139" t="s">
        <v>21</v>
      </c>
      <c r="G139" t="s">
        <v>22</v>
      </c>
      <c r="H139" t="s">
        <v>21</v>
      </c>
      <c r="I139" t="s">
        <v>22</v>
      </c>
      <c r="J139" t="s">
        <v>21</v>
      </c>
    </row>
    <row r="140" spans="1:10" ht="15" customHeight="1">
      <c r="A140" s="2" t="s">
        <v>222</v>
      </c>
      <c r="B140" s="2" t="s">
        <v>225</v>
      </c>
      <c r="C140">
        <v>2020</v>
      </c>
      <c r="D140" t="s">
        <v>21</v>
      </c>
      <c r="E140" t="s">
        <v>22</v>
      </c>
      <c r="F140" t="s">
        <v>21</v>
      </c>
      <c r="G140" t="s">
        <v>22</v>
      </c>
      <c r="H140" t="s">
        <v>21</v>
      </c>
      <c r="I140" t="s">
        <v>22</v>
      </c>
      <c r="J140" t="s">
        <v>21</v>
      </c>
    </row>
    <row r="141" spans="1:10" ht="15" customHeight="1">
      <c r="A141" s="2" t="s">
        <v>222</v>
      </c>
      <c r="B141" s="2" t="s">
        <v>226</v>
      </c>
      <c r="C141">
        <v>2020</v>
      </c>
      <c r="D141" t="s">
        <v>21</v>
      </c>
      <c r="E141" t="s">
        <v>22</v>
      </c>
      <c r="F141" t="s">
        <v>21</v>
      </c>
      <c r="G141" t="s">
        <v>22</v>
      </c>
      <c r="H141" t="s">
        <v>21</v>
      </c>
      <c r="I141" t="s">
        <v>22</v>
      </c>
      <c r="J141" t="s">
        <v>21</v>
      </c>
    </row>
    <row r="142" spans="1:10" ht="15" customHeight="1">
      <c r="A142" s="2" t="s">
        <v>227</v>
      </c>
      <c r="B142" s="2" t="s">
        <v>228</v>
      </c>
      <c r="C142">
        <v>2020</v>
      </c>
      <c r="D142">
        <v>64.97</v>
      </c>
      <c r="E142" t="s">
        <v>985</v>
      </c>
      <c r="F142">
        <v>45.04</v>
      </c>
      <c r="G142" t="s">
        <v>986</v>
      </c>
      <c r="H142">
        <v>19.93</v>
      </c>
      <c r="I142" t="s">
        <v>92</v>
      </c>
      <c r="J142" t="s">
        <v>21</v>
      </c>
    </row>
    <row r="143" spans="1:10" ht="15" customHeight="1">
      <c r="A143" s="2" t="s">
        <v>231</v>
      </c>
      <c r="B143" s="2" t="s">
        <v>232</v>
      </c>
      <c r="C143">
        <v>2020</v>
      </c>
      <c r="D143" t="s">
        <v>21</v>
      </c>
      <c r="E143" t="s">
        <v>22</v>
      </c>
      <c r="F143" t="s">
        <v>21</v>
      </c>
      <c r="G143" t="s">
        <v>22</v>
      </c>
      <c r="H143" t="s">
        <v>21</v>
      </c>
      <c r="I143" t="s">
        <v>22</v>
      </c>
      <c r="J143" t="s">
        <v>21</v>
      </c>
    </row>
    <row r="144" spans="1:10" ht="15" customHeight="1">
      <c r="A144" s="2" t="s">
        <v>231</v>
      </c>
      <c r="B144" s="2" t="s">
        <v>233</v>
      </c>
      <c r="C144">
        <v>2020</v>
      </c>
      <c r="D144" t="s">
        <v>21</v>
      </c>
      <c r="E144" t="s">
        <v>22</v>
      </c>
      <c r="F144" t="s">
        <v>21</v>
      </c>
      <c r="G144" t="s">
        <v>22</v>
      </c>
      <c r="H144" t="s">
        <v>21</v>
      </c>
      <c r="I144" t="s">
        <v>22</v>
      </c>
      <c r="J144" t="s">
        <v>21</v>
      </c>
    </row>
    <row r="145" spans="1:10" ht="15" customHeight="1">
      <c r="A145" s="2" t="s">
        <v>231</v>
      </c>
      <c r="B145" s="2" t="s">
        <v>234</v>
      </c>
      <c r="C145">
        <v>2020</v>
      </c>
      <c r="D145" t="s">
        <v>21</v>
      </c>
      <c r="E145" t="s">
        <v>22</v>
      </c>
      <c r="F145" t="s">
        <v>21</v>
      </c>
      <c r="G145" t="s">
        <v>22</v>
      </c>
      <c r="H145" t="s">
        <v>21</v>
      </c>
      <c r="I145" t="s">
        <v>22</v>
      </c>
      <c r="J145" t="s">
        <v>21</v>
      </c>
    </row>
    <row r="146" spans="1:10" ht="15" customHeight="1">
      <c r="A146" s="2" t="s">
        <v>231</v>
      </c>
      <c r="B146" s="2" t="s">
        <v>235</v>
      </c>
      <c r="C146">
        <v>2020</v>
      </c>
      <c r="D146" t="s">
        <v>21</v>
      </c>
      <c r="E146" t="s">
        <v>22</v>
      </c>
      <c r="F146" t="s">
        <v>21</v>
      </c>
      <c r="G146" t="s">
        <v>22</v>
      </c>
      <c r="H146" t="s">
        <v>21</v>
      </c>
      <c r="I146" t="s">
        <v>22</v>
      </c>
      <c r="J146" t="s">
        <v>21</v>
      </c>
    </row>
    <row r="147" spans="1:10" ht="15" customHeight="1">
      <c r="A147" s="2" t="s">
        <v>231</v>
      </c>
      <c r="B147" s="2" t="s">
        <v>236</v>
      </c>
      <c r="C147">
        <v>2020</v>
      </c>
      <c r="D147" t="s">
        <v>21</v>
      </c>
      <c r="E147" t="s">
        <v>22</v>
      </c>
      <c r="F147" t="s">
        <v>21</v>
      </c>
      <c r="G147" t="s">
        <v>22</v>
      </c>
      <c r="H147" t="s">
        <v>21</v>
      </c>
      <c r="I147" t="s">
        <v>22</v>
      </c>
      <c r="J147" t="s">
        <v>21</v>
      </c>
    </row>
    <row r="148" spans="1:10" ht="15" customHeight="1">
      <c r="A148" s="2" t="s">
        <v>231</v>
      </c>
      <c r="B148" s="2" t="s">
        <v>237</v>
      </c>
      <c r="C148">
        <v>2020</v>
      </c>
      <c r="D148" t="s">
        <v>21</v>
      </c>
      <c r="E148" t="s">
        <v>22</v>
      </c>
      <c r="F148" t="s">
        <v>21</v>
      </c>
      <c r="G148" t="s">
        <v>22</v>
      </c>
      <c r="H148" t="s">
        <v>21</v>
      </c>
      <c r="I148" t="s">
        <v>22</v>
      </c>
      <c r="J148" t="s">
        <v>21</v>
      </c>
    </row>
    <row r="149" spans="1:10" ht="15" customHeight="1">
      <c r="A149" s="2" t="s">
        <v>231</v>
      </c>
      <c r="B149" s="2" t="s">
        <v>238</v>
      </c>
      <c r="C149">
        <v>2020</v>
      </c>
      <c r="D149" t="s">
        <v>21</v>
      </c>
      <c r="E149" t="s">
        <v>22</v>
      </c>
      <c r="F149" t="s">
        <v>21</v>
      </c>
      <c r="G149" t="s">
        <v>22</v>
      </c>
      <c r="H149" t="s">
        <v>21</v>
      </c>
      <c r="I149" t="s">
        <v>22</v>
      </c>
      <c r="J149" t="s">
        <v>21</v>
      </c>
    </row>
    <row r="150" spans="1:10" ht="15" customHeight="1">
      <c r="A150" s="2" t="s">
        <v>231</v>
      </c>
      <c r="B150" s="2" t="s">
        <v>239</v>
      </c>
      <c r="C150">
        <v>2020</v>
      </c>
      <c r="D150" t="s">
        <v>21</v>
      </c>
      <c r="E150" t="s">
        <v>22</v>
      </c>
      <c r="F150" t="s">
        <v>21</v>
      </c>
      <c r="G150" t="s">
        <v>22</v>
      </c>
      <c r="H150" t="s">
        <v>21</v>
      </c>
      <c r="I150" t="s">
        <v>22</v>
      </c>
      <c r="J150" t="s">
        <v>21</v>
      </c>
    </row>
    <row r="151" spans="1:10" ht="15" customHeight="1">
      <c r="A151" s="2" t="s">
        <v>231</v>
      </c>
      <c r="B151" s="2" t="s">
        <v>240</v>
      </c>
      <c r="C151">
        <v>2020</v>
      </c>
      <c r="D151" t="s">
        <v>21</v>
      </c>
      <c r="E151" t="s">
        <v>22</v>
      </c>
      <c r="F151" t="s">
        <v>21</v>
      </c>
      <c r="G151" t="s">
        <v>22</v>
      </c>
      <c r="H151" t="s">
        <v>21</v>
      </c>
      <c r="I151" t="s">
        <v>22</v>
      </c>
      <c r="J151" t="s">
        <v>21</v>
      </c>
    </row>
    <row r="152" spans="1:10" ht="15" customHeight="1">
      <c r="A152" s="2" t="s">
        <v>231</v>
      </c>
      <c r="B152" s="2" t="s">
        <v>241</v>
      </c>
      <c r="C152">
        <v>2020</v>
      </c>
      <c r="D152" t="s">
        <v>21</v>
      </c>
      <c r="E152" t="s">
        <v>22</v>
      </c>
      <c r="F152" t="s">
        <v>21</v>
      </c>
      <c r="G152" t="s">
        <v>22</v>
      </c>
      <c r="H152" t="s">
        <v>21</v>
      </c>
      <c r="I152" t="s">
        <v>22</v>
      </c>
      <c r="J152" t="s">
        <v>21</v>
      </c>
    </row>
    <row r="153" spans="1:10" ht="15" customHeight="1">
      <c r="A153" s="2" t="s">
        <v>242</v>
      </c>
      <c r="B153" s="2" t="s">
        <v>243</v>
      </c>
      <c r="C153">
        <v>2020</v>
      </c>
      <c r="D153" t="s">
        <v>21</v>
      </c>
      <c r="E153" t="s">
        <v>22</v>
      </c>
      <c r="F153" t="s">
        <v>21</v>
      </c>
      <c r="G153" t="s">
        <v>22</v>
      </c>
      <c r="H153" t="s">
        <v>21</v>
      </c>
      <c r="I153" t="s">
        <v>22</v>
      </c>
      <c r="J153" t="s">
        <v>21</v>
      </c>
    </row>
    <row r="154" spans="1:10" ht="15" customHeight="1">
      <c r="A154" s="2" t="s">
        <v>244</v>
      </c>
      <c r="B154" s="2" t="s">
        <v>245</v>
      </c>
      <c r="C154">
        <v>2020</v>
      </c>
      <c r="D154" t="s">
        <v>22</v>
      </c>
      <c r="E154" t="s">
        <v>22</v>
      </c>
      <c r="F154" t="s">
        <v>22</v>
      </c>
      <c r="G154" t="s">
        <v>22</v>
      </c>
      <c r="H154" t="s">
        <v>22</v>
      </c>
      <c r="I154" t="s">
        <v>22</v>
      </c>
      <c r="J154" t="s">
        <v>22</v>
      </c>
    </row>
    <row r="155" spans="1:10" ht="15" customHeight="1">
      <c r="A155" s="2" t="s">
        <v>246</v>
      </c>
      <c r="B155" s="2" t="s">
        <v>247</v>
      </c>
      <c r="C155">
        <v>2020</v>
      </c>
      <c r="D155" t="s">
        <v>21</v>
      </c>
      <c r="E155" t="s">
        <v>22</v>
      </c>
      <c r="F155" t="s">
        <v>21</v>
      </c>
      <c r="G155" t="s">
        <v>22</v>
      </c>
      <c r="H155" t="s">
        <v>21</v>
      </c>
      <c r="I155" t="s">
        <v>22</v>
      </c>
      <c r="J155" t="s">
        <v>21</v>
      </c>
    </row>
    <row r="156" spans="1:10" ht="15" customHeight="1">
      <c r="A156" s="2" t="s">
        <v>246</v>
      </c>
      <c r="B156" s="2" t="s">
        <v>248</v>
      </c>
      <c r="C156">
        <v>2020</v>
      </c>
      <c r="D156" t="s">
        <v>21</v>
      </c>
      <c r="E156" t="s">
        <v>22</v>
      </c>
      <c r="F156" t="s">
        <v>21</v>
      </c>
      <c r="G156" t="s">
        <v>22</v>
      </c>
      <c r="H156" t="s">
        <v>21</v>
      </c>
      <c r="I156" t="s">
        <v>22</v>
      </c>
      <c r="J156" t="s">
        <v>21</v>
      </c>
    </row>
    <row r="157" spans="1:10" ht="15" customHeight="1">
      <c r="A157" s="2" t="s">
        <v>246</v>
      </c>
      <c r="B157" s="2" t="s">
        <v>249</v>
      </c>
      <c r="C157">
        <v>2020</v>
      </c>
      <c r="D157" t="s">
        <v>21</v>
      </c>
      <c r="E157" t="s">
        <v>22</v>
      </c>
      <c r="F157" t="s">
        <v>21</v>
      </c>
      <c r="G157" t="s">
        <v>22</v>
      </c>
      <c r="H157" t="s">
        <v>21</v>
      </c>
      <c r="I157" t="s">
        <v>22</v>
      </c>
      <c r="J157" t="s">
        <v>21</v>
      </c>
    </row>
    <row r="158" spans="1:10" ht="15" customHeight="1">
      <c r="A158" s="2" t="s">
        <v>246</v>
      </c>
      <c r="B158" s="2" t="s">
        <v>250</v>
      </c>
      <c r="C158">
        <v>2020</v>
      </c>
      <c r="D158" t="s">
        <v>21</v>
      </c>
      <c r="E158" t="s">
        <v>22</v>
      </c>
      <c r="F158" t="s">
        <v>21</v>
      </c>
      <c r="G158" t="s">
        <v>22</v>
      </c>
      <c r="H158" t="s">
        <v>21</v>
      </c>
      <c r="I158" t="s">
        <v>22</v>
      </c>
      <c r="J158" t="s">
        <v>21</v>
      </c>
    </row>
    <row r="159" spans="1:10" ht="15" customHeight="1">
      <c r="A159" s="2" t="s">
        <v>251</v>
      </c>
      <c r="B159" s="2" t="s">
        <v>252</v>
      </c>
      <c r="C159">
        <v>2020</v>
      </c>
      <c r="D159">
        <v>51.646999999999998</v>
      </c>
      <c r="E159" t="s">
        <v>987</v>
      </c>
      <c r="F159">
        <v>51.646999999999998</v>
      </c>
      <c r="G159" t="s">
        <v>22</v>
      </c>
      <c r="H159" t="s">
        <v>21</v>
      </c>
      <c r="I159" t="s">
        <v>22</v>
      </c>
      <c r="J159" t="s">
        <v>21</v>
      </c>
    </row>
    <row r="160" spans="1:10" ht="15" customHeight="1">
      <c r="A160" s="2" t="s">
        <v>253</v>
      </c>
      <c r="B160" s="2" t="s">
        <v>254</v>
      </c>
      <c r="C160">
        <v>2020</v>
      </c>
      <c r="D160">
        <v>11.25</v>
      </c>
      <c r="E160" t="s">
        <v>988</v>
      </c>
      <c r="F160">
        <v>11.25</v>
      </c>
      <c r="G160" t="s">
        <v>22</v>
      </c>
      <c r="H160" t="s">
        <v>21</v>
      </c>
      <c r="I160" t="s">
        <v>22</v>
      </c>
      <c r="J160" t="s">
        <v>21</v>
      </c>
    </row>
    <row r="161" spans="1:10" ht="15" customHeight="1">
      <c r="A161" s="2" t="s">
        <v>253</v>
      </c>
      <c r="B161" s="2" t="s">
        <v>255</v>
      </c>
      <c r="C161">
        <v>2020</v>
      </c>
      <c r="D161" t="s">
        <v>21</v>
      </c>
      <c r="E161" t="s">
        <v>22</v>
      </c>
      <c r="F161" t="s">
        <v>21</v>
      </c>
      <c r="G161" t="s">
        <v>22</v>
      </c>
      <c r="H161" t="s">
        <v>21</v>
      </c>
      <c r="I161" t="s">
        <v>22</v>
      </c>
      <c r="J161" t="s">
        <v>21</v>
      </c>
    </row>
    <row r="162" spans="1:10" ht="15" customHeight="1">
      <c r="A162" s="2" t="s">
        <v>256</v>
      </c>
      <c r="B162" s="2" t="s">
        <v>257</v>
      </c>
      <c r="C162">
        <v>2020</v>
      </c>
      <c r="D162" t="s">
        <v>21</v>
      </c>
      <c r="E162" t="s">
        <v>22</v>
      </c>
      <c r="F162" t="s">
        <v>21</v>
      </c>
      <c r="G162" t="s">
        <v>22</v>
      </c>
      <c r="H162" t="s">
        <v>21</v>
      </c>
      <c r="I162" t="s">
        <v>22</v>
      </c>
      <c r="J162" t="s">
        <v>21</v>
      </c>
    </row>
    <row r="163" spans="1:10" ht="15" customHeight="1">
      <c r="A163" s="2" t="s">
        <v>258</v>
      </c>
      <c r="B163" s="2" t="s">
        <v>259</v>
      </c>
      <c r="C163">
        <v>2020</v>
      </c>
      <c r="D163">
        <v>16.670000000000002</v>
      </c>
      <c r="E163" t="s">
        <v>679</v>
      </c>
      <c r="F163">
        <v>16.670000000000002</v>
      </c>
      <c r="G163" t="s">
        <v>22</v>
      </c>
      <c r="H163" t="s">
        <v>21</v>
      </c>
      <c r="I163" t="s">
        <v>22</v>
      </c>
      <c r="J163" t="s">
        <v>21</v>
      </c>
    </row>
    <row r="164" spans="1:10" ht="15" customHeight="1">
      <c r="A164" s="2" t="s">
        <v>258</v>
      </c>
      <c r="B164" s="2" t="s">
        <v>260</v>
      </c>
      <c r="C164">
        <v>2020</v>
      </c>
      <c r="D164">
        <v>1.3939999999999999</v>
      </c>
      <c r="E164" t="s">
        <v>680</v>
      </c>
      <c r="F164">
        <v>1.3939999999999999</v>
      </c>
      <c r="G164" t="s">
        <v>22</v>
      </c>
      <c r="H164" t="s">
        <v>21</v>
      </c>
      <c r="I164" t="s">
        <v>22</v>
      </c>
      <c r="J164" t="s">
        <v>21</v>
      </c>
    </row>
    <row r="165" spans="1:10" ht="15" customHeight="1">
      <c r="A165" s="2" t="s">
        <v>258</v>
      </c>
      <c r="B165" s="2" t="s">
        <v>261</v>
      </c>
      <c r="C165">
        <v>2020</v>
      </c>
      <c r="D165">
        <v>78.400000000000006</v>
      </c>
      <c r="E165" t="s">
        <v>679</v>
      </c>
      <c r="F165">
        <v>78.400000000000006</v>
      </c>
      <c r="G165" t="s">
        <v>22</v>
      </c>
      <c r="H165" t="s">
        <v>21</v>
      </c>
      <c r="I165" t="s">
        <v>22</v>
      </c>
      <c r="J165" t="s">
        <v>21</v>
      </c>
    </row>
    <row r="166" spans="1:10" ht="15" customHeight="1">
      <c r="A166" s="2" t="s">
        <v>258</v>
      </c>
      <c r="B166" s="2" t="s">
        <v>262</v>
      </c>
      <c r="C166">
        <v>2020</v>
      </c>
      <c r="D166">
        <v>3.34</v>
      </c>
      <c r="E166" t="s">
        <v>679</v>
      </c>
      <c r="F166">
        <v>3.34</v>
      </c>
      <c r="G166" t="s">
        <v>22</v>
      </c>
      <c r="H166" t="s">
        <v>21</v>
      </c>
      <c r="I166" t="s">
        <v>22</v>
      </c>
      <c r="J166" t="s">
        <v>21</v>
      </c>
    </row>
    <row r="167" spans="1:10" ht="15" customHeight="1">
      <c r="A167" s="2" t="s">
        <v>263</v>
      </c>
      <c r="B167" s="2" t="s">
        <v>264</v>
      </c>
      <c r="C167">
        <v>2020</v>
      </c>
      <c r="D167" t="s">
        <v>21</v>
      </c>
      <c r="E167" t="s">
        <v>22</v>
      </c>
      <c r="F167" t="s">
        <v>21</v>
      </c>
      <c r="G167" t="s">
        <v>22</v>
      </c>
      <c r="H167" t="s">
        <v>21</v>
      </c>
      <c r="I167" t="s">
        <v>22</v>
      </c>
      <c r="J167" t="s">
        <v>21</v>
      </c>
    </row>
    <row r="168" spans="1:10" ht="15" customHeight="1">
      <c r="A168" s="2" t="s">
        <v>266</v>
      </c>
      <c r="B168" s="2" t="s">
        <v>267</v>
      </c>
      <c r="C168">
        <v>2020</v>
      </c>
      <c r="D168" t="s">
        <v>21</v>
      </c>
      <c r="E168" t="s">
        <v>22</v>
      </c>
      <c r="F168" t="s">
        <v>21</v>
      </c>
      <c r="G168" t="s">
        <v>22</v>
      </c>
      <c r="H168" t="s">
        <v>21</v>
      </c>
      <c r="I168" t="s">
        <v>22</v>
      </c>
      <c r="J168" t="s">
        <v>21</v>
      </c>
    </row>
    <row r="169" spans="1:10" ht="15" customHeight="1">
      <c r="A169" s="2" t="s">
        <v>266</v>
      </c>
      <c r="B169" s="2" t="s">
        <v>268</v>
      </c>
      <c r="C169">
        <v>2020</v>
      </c>
      <c r="D169" t="s">
        <v>21</v>
      </c>
      <c r="E169" t="s">
        <v>22</v>
      </c>
      <c r="F169" t="s">
        <v>21</v>
      </c>
      <c r="G169" t="s">
        <v>22</v>
      </c>
      <c r="H169" t="s">
        <v>21</v>
      </c>
      <c r="I169" t="s">
        <v>22</v>
      </c>
      <c r="J169" t="s">
        <v>21</v>
      </c>
    </row>
    <row r="170" spans="1:10" ht="15" customHeight="1">
      <c r="A170" s="2" t="s">
        <v>266</v>
      </c>
      <c r="B170" s="2" t="s">
        <v>269</v>
      </c>
      <c r="C170">
        <v>2020</v>
      </c>
      <c r="D170" t="s">
        <v>21</v>
      </c>
      <c r="E170" t="s">
        <v>22</v>
      </c>
      <c r="F170" t="s">
        <v>21</v>
      </c>
      <c r="G170" t="s">
        <v>22</v>
      </c>
      <c r="H170" t="s">
        <v>21</v>
      </c>
      <c r="I170" t="s">
        <v>22</v>
      </c>
      <c r="J170" t="s">
        <v>21</v>
      </c>
    </row>
    <row r="171" spans="1:10" ht="15" customHeight="1">
      <c r="A171" s="2" t="s">
        <v>270</v>
      </c>
      <c r="B171" s="2" t="s">
        <v>271</v>
      </c>
      <c r="C171">
        <v>2020</v>
      </c>
      <c r="D171" t="s">
        <v>21</v>
      </c>
      <c r="E171" t="s">
        <v>92</v>
      </c>
      <c r="F171" t="s">
        <v>21</v>
      </c>
      <c r="G171" t="s">
        <v>92</v>
      </c>
      <c r="H171" t="s">
        <v>21</v>
      </c>
      <c r="I171" t="s">
        <v>92</v>
      </c>
      <c r="J171" t="s">
        <v>21</v>
      </c>
    </row>
    <row r="172" spans="1:10" ht="15" customHeight="1">
      <c r="A172" s="2" t="s">
        <v>270</v>
      </c>
      <c r="B172" s="2" t="s">
        <v>272</v>
      </c>
      <c r="C172">
        <v>2020</v>
      </c>
      <c r="D172" t="s">
        <v>21</v>
      </c>
      <c r="E172" t="s">
        <v>92</v>
      </c>
      <c r="F172" t="s">
        <v>21</v>
      </c>
      <c r="G172" t="s">
        <v>92</v>
      </c>
      <c r="H172" t="s">
        <v>21</v>
      </c>
      <c r="I172" t="s">
        <v>92</v>
      </c>
      <c r="J172" t="s">
        <v>21</v>
      </c>
    </row>
    <row r="173" spans="1:10" ht="15" customHeight="1">
      <c r="A173" s="2" t="s">
        <v>270</v>
      </c>
      <c r="B173" s="2" t="s">
        <v>273</v>
      </c>
      <c r="C173">
        <v>2020</v>
      </c>
      <c r="D173" t="s">
        <v>21</v>
      </c>
      <c r="E173" t="s">
        <v>92</v>
      </c>
      <c r="F173" t="s">
        <v>21</v>
      </c>
      <c r="G173" t="s">
        <v>92</v>
      </c>
      <c r="H173" t="s">
        <v>21</v>
      </c>
      <c r="I173" t="s">
        <v>92</v>
      </c>
      <c r="J173" t="s">
        <v>21</v>
      </c>
    </row>
    <row r="174" spans="1:10" ht="15" customHeight="1">
      <c r="A174" s="2" t="s">
        <v>274</v>
      </c>
      <c r="B174" s="2" t="s">
        <v>275</v>
      </c>
      <c r="C174">
        <v>2020</v>
      </c>
      <c r="D174" t="s">
        <v>21</v>
      </c>
      <c r="E174" t="s">
        <v>22</v>
      </c>
      <c r="F174" t="s">
        <v>21</v>
      </c>
      <c r="G174" t="s">
        <v>22</v>
      </c>
      <c r="H174" t="s">
        <v>21</v>
      </c>
      <c r="I174" t="s">
        <v>22</v>
      </c>
      <c r="J174" t="s">
        <v>21</v>
      </c>
    </row>
    <row r="175" spans="1:10" ht="15" customHeight="1">
      <c r="A175" s="2" t="s">
        <v>276</v>
      </c>
      <c r="B175" s="2" t="s">
        <v>277</v>
      </c>
      <c r="C175">
        <v>2020</v>
      </c>
      <c r="D175" t="s">
        <v>21</v>
      </c>
      <c r="E175" t="s">
        <v>22</v>
      </c>
      <c r="F175" t="s">
        <v>21</v>
      </c>
      <c r="G175" t="s">
        <v>22</v>
      </c>
      <c r="H175" t="s">
        <v>21</v>
      </c>
      <c r="I175" t="s">
        <v>22</v>
      </c>
      <c r="J175" t="s">
        <v>21</v>
      </c>
    </row>
    <row r="176" spans="1:10" ht="15" customHeight="1">
      <c r="A176" s="2" t="s">
        <v>276</v>
      </c>
      <c r="B176" s="2" t="s">
        <v>278</v>
      </c>
      <c r="C176">
        <v>2020</v>
      </c>
      <c r="D176" t="s">
        <v>21</v>
      </c>
      <c r="E176" t="s">
        <v>22</v>
      </c>
      <c r="F176" t="s">
        <v>21</v>
      </c>
      <c r="G176" t="s">
        <v>22</v>
      </c>
      <c r="H176" t="s">
        <v>21</v>
      </c>
      <c r="I176" t="s">
        <v>22</v>
      </c>
      <c r="J176" t="s">
        <v>21</v>
      </c>
    </row>
    <row r="177" spans="1:10" ht="15" customHeight="1">
      <c r="A177" s="2" t="s">
        <v>279</v>
      </c>
      <c r="B177" s="2" t="s">
        <v>280</v>
      </c>
      <c r="C177">
        <v>2020</v>
      </c>
      <c r="D177" t="s">
        <v>21</v>
      </c>
      <c r="E177" t="s">
        <v>22</v>
      </c>
      <c r="F177" t="s">
        <v>21</v>
      </c>
      <c r="G177" t="s">
        <v>22</v>
      </c>
      <c r="H177" t="s">
        <v>21</v>
      </c>
      <c r="I177" t="s">
        <v>22</v>
      </c>
      <c r="J177" t="s">
        <v>21</v>
      </c>
    </row>
    <row r="178" spans="1:10" ht="15" customHeight="1">
      <c r="A178" s="2" t="s">
        <v>282</v>
      </c>
      <c r="B178" s="2" t="s">
        <v>283</v>
      </c>
      <c r="C178">
        <v>2020</v>
      </c>
      <c r="D178" t="s">
        <v>22</v>
      </c>
      <c r="E178" t="s">
        <v>22</v>
      </c>
      <c r="F178" t="s">
        <v>22</v>
      </c>
      <c r="G178" t="s">
        <v>22</v>
      </c>
      <c r="H178" t="s">
        <v>22</v>
      </c>
      <c r="I178" t="s">
        <v>22</v>
      </c>
      <c r="J178" t="s">
        <v>22</v>
      </c>
    </row>
    <row r="179" spans="1:10" ht="15" customHeight="1">
      <c r="A179" s="2" t="s">
        <v>284</v>
      </c>
      <c r="B179" s="2" t="s">
        <v>285</v>
      </c>
      <c r="C179">
        <v>2020</v>
      </c>
      <c r="D179" t="s">
        <v>21</v>
      </c>
      <c r="E179" t="s">
        <v>22</v>
      </c>
      <c r="F179" t="s">
        <v>21</v>
      </c>
      <c r="G179" t="s">
        <v>22</v>
      </c>
      <c r="H179" t="s">
        <v>21</v>
      </c>
      <c r="I179" t="s">
        <v>22</v>
      </c>
      <c r="J179" t="s">
        <v>21</v>
      </c>
    </row>
    <row r="180" spans="1:10" ht="15" customHeight="1">
      <c r="A180" s="2" t="s">
        <v>284</v>
      </c>
      <c r="B180" s="2" t="s">
        <v>286</v>
      </c>
      <c r="C180">
        <v>2020</v>
      </c>
      <c r="D180" t="s">
        <v>21</v>
      </c>
      <c r="E180" t="s">
        <v>22</v>
      </c>
      <c r="F180" t="s">
        <v>21</v>
      </c>
      <c r="G180" t="s">
        <v>22</v>
      </c>
      <c r="H180" t="s">
        <v>21</v>
      </c>
      <c r="I180" t="s">
        <v>22</v>
      </c>
      <c r="J180" t="s">
        <v>21</v>
      </c>
    </row>
    <row r="181" spans="1:10" ht="15" customHeight="1">
      <c r="A181" s="2" t="s">
        <v>284</v>
      </c>
      <c r="B181" s="2" t="s">
        <v>287</v>
      </c>
      <c r="C181">
        <v>2020</v>
      </c>
      <c r="D181" t="s">
        <v>21</v>
      </c>
      <c r="E181" t="s">
        <v>22</v>
      </c>
      <c r="F181" t="s">
        <v>21</v>
      </c>
      <c r="G181" t="s">
        <v>22</v>
      </c>
      <c r="H181" t="s">
        <v>21</v>
      </c>
      <c r="I181" t="s">
        <v>22</v>
      </c>
      <c r="J181" t="s">
        <v>21</v>
      </c>
    </row>
    <row r="182" spans="1:10" ht="15" customHeight="1">
      <c r="A182" s="2" t="s">
        <v>284</v>
      </c>
      <c r="B182" s="2" t="s">
        <v>288</v>
      </c>
      <c r="C182">
        <v>2020</v>
      </c>
      <c r="D182" t="s">
        <v>21</v>
      </c>
      <c r="E182" t="s">
        <v>22</v>
      </c>
      <c r="F182" t="s">
        <v>21</v>
      </c>
      <c r="G182" t="s">
        <v>22</v>
      </c>
      <c r="H182" t="s">
        <v>21</v>
      </c>
      <c r="I182" t="s">
        <v>22</v>
      </c>
      <c r="J182" t="s">
        <v>21</v>
      </c>
    </row>
    <row r="183" spans="1:10" ht="15" customHeight="1">
      <c r="A183" s="2" t="s">
        <v>289</v>
      </c>
      <c r="B183" s="2" t="s">
        <v>290</v>
      </c>
      <c r="C183">
        <v>2020</v>
      </c>
      <c r="D183" t="s">
        <v>21</v>
      </c>
      <c r="E183" t="s">
        <v>22</v>
      </c>
      <c r="F183" t="s">
        <v>21</v>
      </c>
      <c r="G183" t="s">
        <v>22</v>
      </c>
      <c r="H183" t="s">
        <v>21</v>
      </c>
      <c r="I183" t="s">
        <v>22</v>
      </c>
      <c r="J183" t="s">
        <v>21</v>
      </c>
    </row>
    <row r="184" spans="1:10" ht="15" customHeight="1">
      <c r="A184" s="2" t="s">
        <v>289</v>
      </c>
      <c r="B184" s="2" t="s">
        <v>292</v>
      </c>
      <c r="C184">
        <v>2020</v>
      </c>
      <c r="D184" t="s">
        <v>21</v>
      </c>
      <c r="E184" t="s">
        <v>22</v>
      </c>
      <c r="F184" t="s">
        <v>21</v>
      </c>
      <c r="G184" t="s">
        <v>22</v>
      </c>
      <c r="H184" t="s">
        <v>21</v>
      </c>
      <c r="I184" t="s">
        <v>22</v>
      </c>
      <c r="J184" t="s">
        <v>21</v>
      </c>
    </row>
    <row r="185" spans="1:10" ht="15" customHeight="1">
      <c r="A185" s="2" t="s">
        <v>289</v>
      </c>
      <c r="B185" s="2" t="s">
        <v>293</v>
      </c>
      <c r="C185">
        <v>2020</v>
      </c>
      <c r="D185" t="s">
        <v>22</v>
      </c>
      <c r="E185" t="s">
        <v>22</v>
      </c>
      <c r="F185" t="s">
        <v>22</v>
      </c>
      <c r="G185" t="s">
        <v>22</v>
      </c>
      <c r="H185" t="s">
        <v>22</v>
      </c>
      <c r="I185" t="s">
        <v>22</v>
      </c>
      <c r="J185" t="s">
        <v>22</v>
      </c>
    </row>
    <row r="186" spans="1:10" ht="15" customHeight="1">
      <c r="A186" s="2" t="s">
        <v>294</v>
      </c>
      <c r="B186" s="2" t="s">
        <v>295</v>
      </c>
      <c r="C186">
        <v>2020</v>
      </c>
      <c r="D186" t="s">
        <v>21</v>
      </c>
      <c r="E186" t="s">
        <v>22</v>
      </c>
      <c r="F186" t="s">
        <v>21</v>
      </c>
      <c r="G186" t="s">
        <v>22</v>
      </c>
      <c r="H186" t="s">
        <v>21</v>
      </c>
      <c r="I186" t="s">
        <v>22</v>
      </c>
      <c r="J186" t="s">
        <v>21</v>
      </c>
    </row>
    <row r="187" spans="1:10" ht="15" customHeight="1">
      <c r="A187" s="2" t="s">
        <v>294</v>
      </c>
      <c r="B187" s="2" t="s">
        <v>296</v>
      </c>
      <c r="C187">
        <v>2020</v>
      </c>
      <c r="D187">
        <v>7.0999999999999994E-2</v>
      </c>
      <c r="E187" t="s">
        <v>989</v>
      </c>
      <c r="F187">
        <v>7.0999999999999994E-2</v>
      </c>
      <c r="G187" t="s">
        <v>22</v>
      </c>
      <c r="H187" t="s">
        <v>21</v>
      </c>
      <c r="I187" t="s">
        <v>22</v>
      </c>
      <c r="J187" t="s">
        <v>21</v>
      </c>
    </row>
    <row r="188" spans="1:10" ht="15" customHeight="1">
      <c r="A188" s="2" t="s">
        <v>294</v>
      </c>
      <c r="B188" s="2" t="s">
        <v>297</v>
      </c>
      <c r="C188">
        <v>2020</v>
      </c>
      <c r="D188" t="s">
        <v>21</v>
      </c>
      <c r="E188" t="s">
        <v>22</v>
      </c>
      <c r="F188" t="s">
        <v>21</v>
      </c>
      <c r="G188" t="s">
        <v>22</v>
      </c>
      <c r="H188" t="s">
        <v>21</v>
      </c>
      <c r="I188" t="s">
        <v>22</v>
      </c>
      <c r="J188" t="s">
        <v>21</v>
      </c>
    </row>
    <row r="189" spans="1:10" ht="15" customHeight="1">
      <c r="A189" s="2" t="s">
        <v>294</v>
      </c>
      <c r="B189" s="2" t="s">
        <v>298</v>
      </c>
      <c r="C189">
        <v>2020</v>
      </c>
      <c r="D189" t="s">
        <v>21</v>
      </c>
      <c r="E189" t="s">
        <v>22</v>
      </c>
      <c r="F189" t="s">
        <v>21</v>
      </c>
      <c r="G189" t="s">
        <v>22</v>
      </c>
      <c r="H189" t="s">
        <v>21</v>
      </c>
      <c r="I189" t="s">
        <v>22</v>
      </c>
      <c r="J189" t="s">
        <v>21</v>
      </c>
    </row>
    <row r="190" spans="1:10" ht="15" customHeight="1">
      <c r="A190" s="2" t="s">
        <v>294</v>
      </c>
      <c r="B190" s="2" t="s">
        <v>299</v>
      </c>
      <c r="C190">
        <v>2020</v>
      </c>
      <c r="D190" t="s">
        <v>21</v>
      </c>
      <c r="E190" t="s">
        <v>22</v>
      </c>
      <c r="F190" t="s">
        <v>21</v>
      </c>
      <c r="G190" t="s">
        <v>22</v>
      </c>
      <c r="H190" t="s">
        <v>21</v>
      </c>
      <c r="I190" t="s">
        <v>22</v>
      </c>
      <c r="J190" t="s">
        <v>21</v>
      </c>
    </row>
    <row r="191" spans="1:10" ht="15" customHeight="1">
      <c r="A191" s="2" t="s">
        <v>294</v>
      </c>
      <c r="B191" s="2" t="s">
        <v>300</v>
      </c>
      <c r="C191">
        <v>2020</v>
      </c>
      <c r="D191" t="s">
        <v>21</v>
      </c>
      <c r="E191" t="s">
        <v>22</v>
      </c>
      <c r="F191" t="s">
        <v>21</v>
      </c>
      <c r="G191" t="s">
        <v>22</v>
      </c>
      <c r="H191" t="s">
        <v>21</v>
      </c>
      <c r="I191" t="s">
        <v>22</v>
      </c>
      <c r="J191" t="s">
        <v>21</v>
      </c>
    </row>
    <row r="192" spans="1:10" ht="15" customHeight="1">
      <c r="A192" s="2" t="s">
        <v>294</v>
      </c>
      <c r="B192" s="2" t="s">
        <v>301</v>
      </c>
      <c r="C192">
        <v>2020</v>
      </c>
      <c r="D192" t="s">
        <v>21</v>
      </c>
      <c r="E192" t="s">
        <v>22</v>
      </c>
      <c r="F192" t="s">
        <v>21</v>
      </c>
      <c r="G192" t="s">
        <v>22</v>
      </c>
      <c r="H192" t="s">
        <v>21</v>
      </c>
      <c r="I192" t="s">
        <v>22</v>
      </c>
      <c r="J192" t="s">
        <v>21</v>
      </c>
    </row>
    <row r="193" spans="1:10" ht="15" customHeight="1">
      <c r="A193" s="2" t="s">
        <v>294</v>
      </c>
      <c r="B193" s="2" t="s">
        <v>302</v>
      </c>
      <c r="C193">
        <v>2020</v>
      </c>
      <c r="D193" t="s">
        <v>21</v>
      </c>
      <c r="E193" t="s">
        <v>22</v>
      </c>
      <c r="F193" t="s">
        <v>21</v>
      </c>
      <c r="G193" t="s">
        <v>22</v>
      </c>
      <c r="H193" t="s">
        <v>21</v>
      </c>
      <c r="I193" t="s">
        <v>22</v>
      </c>
      <c r="J193" t="s">
        <v>21</v>
      </c>
    </row>
    <row r="194" spans="1:10" ht="15" customHeight="1">
      <c r="A194" s="2" t="s">
        <v>294</v>
      </c>
      <c r="B194" s="2" t="s">
        <v>303</v>
      </c>
      <c r="C194">
        <v>2020</v>
      </c>
      <c r="D194">
        <v>3.403</v>
      </c>
      <c r="E194" t="s">
        <v>990</v>
      </c>
      <c r="F194">
        <v>3.403</v>
      </c>
      <c r="G194" t="s">
        <v>22</v>
      </c>
      <c r="H194" t="s">
        <v>21</v>
      </c>
      <c r="I194" t="s">
        <v>22</v>
      </c>
      <c r="J194" t="s">
        <v>21</v>
      </c>
    </row>
    <row r="195" spans="1:10" ht="15" customHeight="1">
      <c r="A195" s="2" t="s">
        <v>294</v>
      </c>
      <c r="B195" s="2" t="s">
        <v>304</v>
      </c>
      <c r="C195">
        <v>2020</v>
      </c>
      <c r="D195" t="s">
        <v>21</v>
      </c>
      <c r="E195" t="s">
        <v>22</v>
      </c>
      <c r="F195" t="s">
        <v>21</v>
      </c>
      <c r="G195" t="s">
        <v>22</v>
      </c>
      <c r="H195" t="s">
        <v>21</v>
      </c>
      <c r="I195" t="s">
        <v>22</v>
      </c>
      <c r="J195" t="s">
        <v>21</v>
      </c>
    </row>
    <row r="196" spans="1:10" ht="15" customHeight="1">
      <c r="A196" s="2" t="s">
        <v>294</v>
      </c>
      <c r="B196" s="2" t="s">
        <v>306</v>
      </c>
      <c r="C196">
        <v>2020</v>
      </c>
      <c r="D196" t="s">
        <v>21</v>
      </c>
      <c r="E196" t="s">
        <v>22</v>
      </c>
      <c r="F196" t="s">
        <v>21</v>
      </c>
      <c r="G196" t="s">
        <v>22</v>
      </c>
      <c r="H196" t="s">
        <v>21</v>
      </c>
      <c r="I196" t="s">
        <v>22</v>
      </c>
      <c r="J196" t="s">
        <v>21</v>
      </c>
    </row>
    <row r="197" spans="1:10" ht="15" customHeight="1">
      <c r="A197" s="2" t="s">
        <v>294</v>
      </c>
      <c r="B197" s="2" t="s">
        <v>307</v>
      </c>
      <c r="C197">
        <v>2020</v>
      </c>
      <c r="D197" t="s">
        <v>21</v>
      </c>
      <c r="E197" t="s">
        <v>22</v>
      </c>
      <c r="F197" t="s">
        <v>21</v>
      </c>
      <c r="G197" t="s">
        <v>22</v>
      </c>
      <c r="H197" t="s">
        <v>21</v>
      </c>
      <c r="I197" t="s">
        <v>22</v>
      </c>
      <c r="J197" t="s">
        <v>21</v>
      </c>
    </row>
    <row r="198" spans="1:10" ht="15" customHeight="1">
      <c r="A198" s="2" t="s">
        <v>294</v>
      </c>
      <c r="B198" s="2" t="s">
        <v>308</v>
      </c>
      <c r="C198">
        <v>2020</v>
      </c>
      <c r="D198" t="s">
        <v>21</v>
      </c>
      <c r="E198" t="s">
        <v>22</v>
      </c>
      <c r="F198" t="s">
        <v>21</v>
      </c>
      <c r="G198" t="s">
        <v>22</v>
      </c>
      <c r="H198" t="s">
        <v>21</v>
      </c>
      <c r="I198" t="s">
        <v>22</v>
      </c>
      <c r="J198" t="s">
        <v>21</v>
      </c>
    </row>
    <row r="199" spans="1:10" ht="15" customHeight="1">
      <c r="A199" s="2" t="s">
        <v>294</v>
      </c>
      <c r="B199" s="2" t="s">
        <v>309</v>
      </c>
      <c r="C199">
        <v>2020</v>
      </c>
      <c r="D199" t="s">
        <v>21</v>
      </c>
      <c r="E199" t="s">
        <v>22</v>
      </c>
      <c r="F199" t="s">
        <v>21</v>
      </c>
      <c r="G199" t="s">
        <v>22</v>
      </c>
      <c r="H199" t="s">
        <v>21</v>
      </c>
      <c r="I199" t="s">
        <v>22</v>
      </c>
      <c r="J199" t="s">
        <v>21</v>
      </c>
    </row>
    <row r="200" spans="1:10" ht="15" customHeight="1">
      <c r="A200" s="2" t="s">
        <v>294</v>
      </c>
      <c r="B200" s="2" t="s">
        <v>310</v>
      </c>
      <c r="C200">
        <v>2020</v>
      </c>
      <c r="D200" t="s">
        <v>21</v>
      </c>
      <c r="E200" t="s">
        <v>22</v>
      </c>
      <c r="F200" t="s">
        <v>21</v>
      </c>
      <c r="G200" t="s">
        <v>22</v>
      </c>
      <c r="H200" t="s">
        <v>21</v>
      </c>
      <c r="I200" t="s">
        <v>22</v>
      </c>
      <c r="J200" t="s">
        <v>21</v>
      </c>
    </row>
    <row r="201" spans="1:10" ht="15" customHeight="1">
      <c r="A201" s="2" t="s">
        <v>294</v>
      </c>
      <c r="B201" s="2" t="s">
        <v>311</v>
      </c>
      <c r="C201">
        <v>2020</v>
      </c>
      <c r="D201" t="s">
        <v>21</v>
      </c>
      <c r="E201" t="s">
        <v>22</v>
      </c>
      <c r="F201" t="s">
        <v>21</v>
      </c>
      <c r="G201" t="s">
        <v>22</v>
      </c>
      <c r="H201" t="s">
        <v>21</v>
      </c>
      <c r="I201" t="s">
        <v>22</v>
      </c>
      <c r="J201" t="s">
        <v>21</v>
      </c>
    </row>
    <row r="202" spans="1:10" ht="15" customHeight="1">
      <c r="A202" s="2" t="s">
        <v>312</v>
      </c>
      <c r="B202" s="2" t="s">
        <v>313</v>
      </c>
      <c r="C202">
        <v>2020</v>
      </c>
      <c r="D202" t="s">
        <v>21</v>
      </c>
      <c r="E202" t="s">
        <v>22</v>
      </c>
      <c r="F202" t="s">
        <v>21</v>
      </c>
      <c r="G202" t="s">
        <v>22</v>
      </c>
      <c r="H202" t="s">
        <v>21</v>
      </c>
      <c r="I202" t="s">
        <v>22</v>
      </c>
      <c r="J202" t="s">
        <v>21</v>
      </c>
    </row>
    <row r="203" spans="1:10" ht="15" customHeight="1">
      <c r="A203" s="2" t="s">
        <v>312</v>
      </c>
      <c r="B203" s="2" t="s">
        <v>314</v>
      </c>
      <c r="C203">
        <v>2020</v>
      </c>
      <c r="D203" t="s">
        <v>21</v>
      </c>
      <c r="E203" t="s">
        <v>22</v>
      </c>
      <c r="F203" t="s">
        <v>21</v>
      </c>
      <c r="G203" t="s">
        <v>22</v>
      </c>
      <c r="H203" t="s">
        <v>21</v>
      </c>
      <c r="I203" t="s">
        <v>22</v>
      </c>
      <c r="J203" t="s">
        <v>21</v>
      </c>
    </row>
    <row r="204" spans="1:10" ht="15" customHeight="1">
      <c r="A204" s="2" t="s">
        <v>315</v>
      </c>
      <c r="B204" s="2" t="s">
        <v>316</v>
      </c>
      <c r="C204">
        <v>2020</v>
      </c>
      <c r="D204" t="s">
        <v>21</v>
      </c>
      <c r="E204" t="s">
        <v>22</v>
      </c>
      <c r="F204" t="s">
        <v>21</v>
      </c>
      <c r="G204" t="s">
        <v>22</v>
      </c>
      <c r="H204" t="s">
        <v>21</v>
      </c>
      <c r="I204" t="s">
        <v>22</v>
      </c>
      <c r="J204" t="s">
        <v>21</v>
      </c>
    </row>
    <row r="205" spans="1:10" ht="15" customHeight="1">
      <c r="A205" s="2" t="s">
        <v>315</v>
      </c>
      <c r="B205" s="2" t="s">
        <v>317</v>
      </c>
      <c r="C205">
        <v>2020</v>
      </c>
      <c r="D205" t="s">
        <v>21</v>
      </c>
      <c r="E205" t="s">
        <v>22</v>
      </c>
      <c r="F205" t="s">
        <v>21</v>
      </c>
      <c r="G205" t="s">
        <v>22</v>
      </c>
      <c r="H205" t="s">
        <v>21</v>
      </c>
      <c r="I205" t="s">
        <v>22</v>
      </c>
      <c r="J205" t="s">
        <v>21</v>
      </c>
    </row>
    <row r="206" spans="1:10" ht="15" customHeight="1">
      <c r="A206" s="2" t="s">
        <v>318</v>
      </c>
      <c r="B206" s="2" t="s">
        <v>319</v>
      </c>
      <c r="C206">
        <v>2020</v>
      </c>
      <c r="D206" t="s">
        <v>22</v>
      </c>
      <c r="E206" t="s">
        <v>22</v>
      </c>
      <c r="F206" t="s">
        <v>22</v>
      </c>
      <c r="G206" t="s">
        <v>22</v>
      </c>
      <c r="H206" t="s">
        <v>22</v>
      </c>
      <c r="I206" t="s">
        <v>22</v>
      </c>
      <c r="J206" t="s">
        <v>22</v>
      </c>
    </row>
    <row r="207" spans="1:10" ht="15" customHeight="1">
      <c r="A207" s="2" t="s">
        <v>320</v>
      </c>
      <c r="B207" s="2" t="s">
        <v>321</v>
      </c>
      <c r="C207">
        <v>2020</v>
      </c>
      <c r="D207">
        <v>0.01</v>
      </c>
      <c r="E207" t="s">
        <v>991</v>
      </c>
      <c r="F207">
        <v>0.01</v>
      </c>
      <c r="G207" t="s">
        <v>22</v>
      </c>
      <c r="H207" t="s">
        <v>21</v>
      </c>
      <c r="I207" t="s">
        <v>22</v>
      </c>
      <c r="J207" t="s">
        <v>21</v>
      </c>
    </row>
    <row r="208" spans="1:10" ht="15" customHeight="1">
      <c r="A208" s="2" t="s">
        <v>322</v>
      </c>
      <c r="B208" s="2" t="s">
        <v>323</v>
      </c>
      <c r="C208">
        <v>2020</v>
      </c>
      <c r="D208">
        <v>9.2579999999999991</v>
      </c>
      <c r="E208" t="s">
        <v>992</v>
      </c>
      <c r="F208">
        <v>9.2579999999999991</v>
      </c>
      <c r="G208" t="s">
        <v>22</v>
      </c>
      <c r="H208" t="s">
        <v>21</v>
      </c>
      <c r="I208" t="s">
        <v>22</v>
      </c>
      <c r="J208" t="s">
        <v>21</v>
      </c>
    </row>
    <row r="209" spans="1:10" ht="15" customHeight="1">
      <c r="A209" s="2" t="s">
        <v>322</v>
      </c>
      <c r="B209" s="2" t="s">
        <v>324</v>
      </c>
      <c r="C209">
        <v>2020</v>
      </c>
      <c r="D209" t="s">
        <v>21</v>
      </c>
      <c r="E209" t="s">
        <v>22</v>
      </c>
      <c r="F209" t="s">
        <v>21</v>
      </c>
      <c r="G209" t="s">
        <v>22</v>
      </c>
      <c r="H209" t="s">
        <v>21</v>
      </c>
      <c r="I209" t="s">
        <v>22</v>
      </c>
      <c r="J209" t="s">
        <v>21</v>
      </c>
    </row>
    <row r="210" spans="1:10" ht="15" customHeight="1">
      <c r="A210" s="2" t="s">
        <v>322</v>
      </c>
      <c r="B210" s="2" t="s">
        <v>325</v>
      </c>
      <c r="C210">
        <v>2020</v>
      </c>
      <c r="D210" t="s">
        <v>21</v>
      </c>
      <c r="E210" t="s">
        <v>22</v>
      </c>
      <c r="F210" t="s">
        <v>21</v>
      </c>
      <c r="G210" t="s">
        <v>22</v>
      </c>
      <c r="H210" t="s">
        <v>21</v>
      </c>
      <c r="I210" t="s">
        <v>22</v>
      </c>
      <c r="J210" t="s">
        <v>21</v>
      </c>
    </row>
    <row r="211" spans="1:10" ht="15" customHeight="1">
      <c r="A211" s="2" t="s">
        <v>326</v>
      </c>
      <c r="B211" s="2" t="s">
        <v>327</v>
      </c>
      <c r="C211">
        <v>2020</v>
      </c>
      <c r="D211" t="s">
        <v>21</v>
      </c>
      <c r="E211" t="s">
        <v>22</v>
      </c>
      <c r="F211" t="s">
        <v>21</v>
      </c>
      <c r="G211" t="s">
        <v>22</v>
      </c>
      <c r="H211" t="s">
        <v>21</v>
      </c>
      <c r="I211" t="s">
        <v>22</v>
      </c>
      <c r="J211" t="s">
        <v>21</v>
      </c>
    </row>
    <row r="212" spans="1:10" ht="15" customHeight="1">
      <c r="A212" s="2" t="s">
        <v>328</v>
      </c>
      <c r="B212" s="2" t="s">
        <v>329</v>
      </c>
      <c r="C212">
        <v>2020</v>
      </c>
      <c r="D212" t="s">
        <v>21</v>
      </c>
      <c r="E212" t="s">
        <v>22</v>
      </c>
      <c r="F212" t="s">
        <v>21</v>
      </c>
      <c r="G212" t="s">
        <v>22</v>
      </c>
      <c r="H212" t="s">
        <v>21</v>
      </c>
      <c r="I212" t="s">
        <v>22</v>
      </c>
      <c r="J212" t="s">
        <v>21</v>
      </c>
    </row>
    <row r="213" spans="1:10" ht="15" customHeight="1">
      <c r="A213" s="2" t="s">
        <v>328</v>
      </c>
      <c r="B213" s="2" t="s">
        <v>330</v>
      </c>
      <c r="C213">
        <v>2020</v>
      </c>
      <c r="D213" t="s">
        <v>21</v>
      </c>
      <c r="E213" t="s">
        <v>22</v>
      </c>
      <c r="F213" t="s">
        <v>21</v>
      </c>
      <c r="G213" t="s">
        <v>22</v>
      </c>
      <c r="H213" t="s">
        <v>21</v>
      </c>
      <c r="I213" t="s">
        <v>22</v>
      </c>
      <c r="J213" t="s">
        <v>21</v>
      </c>
    </row>
    <row r="214" spans="1:10" ht="15" customHeight="1">
      <c r="A214" s="2" t="s">
        <v>328</v>
      </c>
      <c r="B214" s="2" t="s">
        <v>331</v>
      </c>
      <c r="C214">
        <v>2020</v>
      </c>
      <c r="D214" t="s">
        <v>21</v>
      </c>
      <c r="E214" t="s">
        <v>22</v>
      </c>
      <c r="F214" t="s">
        <v>21</v>
      </c>
      <c r="G214" t="s">
        <v>22</v>
      </c>
      <c r="H214" t="s">
        <v>21</v>
      </c>
      <c r="I214" t="s">
        <v>22</v>
      </c>
      <c r="J214" t="s">
        <v>21</v>
      </c>
    </row>
    <row r="215" spans="1:10" ht="15" customHeight="1">
      <c r="A215" s="2" t="s">
        <v>332</v>
      </c>
      <c r="B215" s="2" t="s">
        <v>333</v>
      </c>
      <c r="C215">
        <v>2020</v>
      </c>
      <c r="D215" t="s">
        <v>21</v>
      </c>
      <c r="E215" t="s">
        <v>22</v>
      </c>
      <c r="F215" t="s">
        <v>21</v>
      </c>
      <c r="G215" t="s">
        <v>22</v>
      </c>
      <c r="H215" t="s">
        <v>21</v>
      </c>
      <c r="I215" t="s">
        <v>22</v>
      </c>
      <c r="J215" t="s">
        <v>21</v>
      </c>
    </row>
    <row r="216" spans="1:10" ht="15" customHeight="1">
      <c r="A216" s="2" t="s">
        <v>335</v>
      </c>
      <c r="B216" s="2" t="s">
        <v>336</v>
      </c>
      <c r="C216">
        <v>2020</v>
      </c>
      <c r="D216">
        <v>0.47</v>
      </c>
      <c r="E216" t="s">
        <v>993</v>
      </c>
      <c r="F216">
        <v>0.47</v>
      </c>
      <c r="G216" t="s">
        <v>22</v>
      </c>
      <c r="H216" t="s">
        <v>21</v>
      </c>
      <c r="I216" t="s">
        <v>22</v>
      </c>
      <c r="J216" t="s">
        <v>21</v>
      </c>
    </row>
    <row r="217" spans="1:10" ht="15" customHeight="1">
      <c r="A217" s="2" t="s">
        <v>337</v>
      </c>
      <c r="B217" s="2" t="s">
        <v>338</v>
      </c>
      <c r="C217">
        <v>2020</v>
      </c>
      <c r="D217">
        <v>95.5</v>
      </c>
      <c r="E217" t="s">
        <v>994</v>
      </c>
      <c r="F217">
        <v>95.5</v>
      </c>
      <c r="G217" t="s">
        <v>21</v>
      </c>
      <c r="H217" t="s">
        <v>21</v>
      </c>
      <c r="I217" t="s">
        <v>21</v>
      </c>
      <c r="J217" t="s">
        <v>21</v>
      </c>
    </row>
    <row r="218" spans="1:10" ht="15" customHeight="1">
      <c r="A218" s="2" t="s">
        <v>339</v>
      </c>
      <c r="B218" s="2" t="s">
        <v>340</v>
      </c>
      <c r="C218">
        <v>2020</v>
      </c>
      <c r="D218" t="s">
        <v>22</v>
      </c>
      <c r="E218" t="s">
        <v>22</v>
      </c>
      <c r="F218" t="s">
        <v>22</v>
      </c>
      <c r="G218" t="s">
        <v>22</v>
      </c>
      <c r="H218" t="s">
        <v>22</v>
      </c>
      <c r="I218" t="s">
        <v>22</v>
      </c>
      <c r="J218" t="s">
        <v>22</v>
      </c>
    </row>
    <row r="219" spans="1:10" ht="15" customHeight="1">
      <c r="A219" s="2" t="s">
        <v>341</v>
      </c>
      <c r="B219" s="2" t="s">
        <v>342</v>
      </c>
      <c r="C219">
        <v>2020</v>
      </c>
      <c r="D219" t="s">
        <v>21</v>
      </c>
      <c r="E219" t="s">
        <v>92</v>
      </c>
      <c r="F219" t="s">
        <v>21</v>
      </c>
      <c r="G219" t="s">
        <v>92</v>
      </c>
      <c r="H219" t="s">
        <v>21</v>
      </c>
      <c r="I219" t="s">
        <v>92</v>
      </c>
      <c r="J219" t="s">
        <v>21</v>
      </c>
    </row>
    <row r="220" spans="1:10" ht="15" customHeight="1">
      <c r="A220" s="2" t="s">
        <v>344</v>
      </c>
      <c r="B220" s="2" t="s">
        <v>345</v>
      </c>
      <c r="C220">
        <v>2020</v>
      </c>
      <c r="D220" t="s">
        <v>21</v>
      </c>
      <c r="E220" t="s">
        <v>21</v>
      </c>
      <c r="F220" t="s">
        <v>21</v>
      </c>
      <c r="G220" t="s">
        <v>21</v>
      </c>
      <c r="H220" t="s">
        <v>21</v>
      </c>
      <c r="I220" t="s">
        <v>21</v>
      </c>
      <c r="J220" t="s">
        <v>21</v>
      </c>
    </row>
    <row r="221" spans="1:10" ht="15" customHeight="1">
      <c r="A221" s="2" t="s">
        <v>346</v>
      </c>
      <c r="B221" s="2" t="s">
        <v>347</v>
      </c>
      <c r="C221">
        <v>2020</v>
      </c>
      <c r="D221" t="s">
        <v>21</v>
      </c>
      <c r="E221" t="s">
        <v>22</v>
      </c>
      <c r="F221" t="s">
        <v>21</v>
      </c>
      <c r="G221" t="s">
        <v>22</v>
      </c>
      <c r="H221" t="s">
        <v>21</v>
      </c>
      <c r="I221" t="s">
        <v>22</v>
      </c>
      <c r="J221" t="s">
        <v>21</v>
      </c>
    </row>
    <row r="222" spans="1:10" ht="15" customHeight="1">
      <c r="A222" s="2" t="s">
        <v>346</v>
      </c>
      <c r="B222" s="2" t="s">
        <v>348</v>
      </c>
      <c r="C222">
        <v>2020</v>
      </c>
      <c r="D222">
        <v>265.27</v>
      </c>
      <c r="E222" t="s">
        <v>995</v>
      </c>
      <c r="F222">
        <v>252.5</v>
      </c>
      <c r="G222" t="s">
        <v>996</v>
      </c>
      <c r="H222">
        <v>12.77</v>
      </c>
      <c r="I222" t="s">
        <v>22</v>
      </c>
      <c r="J222" t="s">
        <v>21</v>
      </c>
    </row>
    <row r="223" spans="1:10" ht="15" customHeight="1">
      <c r="A223" s="2" t="s">
        <v>346</v>
      </c>
      <c r="B223" s="2" t="s">
        <v>349</v>
      </c>
      <c r="C223">
        <v>2020</v>
      </c>
      <c r="D223" t="s">
        <v>21</v>
      </c>
      <c r="E223" t="s">
        <v>22</v>
      </c>
      <c r="F223" t="s">
        <v>21</v>
      </c>
      <c r="G223" t="s">
        <v>22</v>
      </c>
      <c r="H223" t="s">
        <v>21</v>
      </c>
      <c r="I223" t="s">
        <v>22</v>
      </c>
      <c r="J223" t="s">
        <v>21</v>
      </c>
    </row>
    <row r="224" spans="1:10" ht="15" customHeight="1">
      <c r="A224" s="2" t="s">
        <v>346</v>
      </c>
      <c r="B224" s="2" t="s">
        <v>350</v>
      </c>
      <c r="C224">
        <v>2020</v>
      </c>
      <c r="D224" t="s">
        <v>21</v>
      </c>
      <c r="E224" t="s">
        <v>22</v>
      </c>
      <c r="F224" t="s">
        <v>21</v>
      </c>
      <c r="G224" t="s">
        <v>22</v>
      </c>
      <c r="H224" t="s">
        <v>21</v>
      </c>
      <c r="I224" t="s">
        <v>22</v>
      </c>
      <c r="J224" t="s">
        <v>21</v>
      </c>
    </row>
    <row r="225" spans="1:10" ht="15" customHeight="1">
      <c r="A225" s="2" t="s">
        <v>351</v>
      </c>
      <c r="B225" s="2" t="s">
        <v>352</v>
      </c>
      <c r="C225">
        <v>2020</v>
      </c>
      <c r="D225" t="s">
        <v>22</v>
      </c>
      <c r="E225" t="s">
        <v>22</v>
      </c>
      <c r="F225" t="s">
        <v>22</v>
      </c>
      <c r="G225" t="s">
        <v>22</v>
      </c>
      <c r="H225" t="s">
        <v>22</v>
      </c>
      <c r="I225" t="s">
        <v>22</v>
      </c>
      <c r="J225" t="s">
        <v>22</v>
      </c>
    </row>
    <row r="226" spans="1:10" ht="15" customHeight="1">
      <c r="A226" s="2" t="s">
        <v>353</v>
      </c>
      <c r="B226" s="2" t="s">
        <v>354</v>
      </c>
      <c r="C226">
        <v>2020</v>
      </c>
      <c r="D226" t="s">
        <v>21</v>
      </c>
      <c r="E226" t="s">
        <v>22</v>
      </c>
      <c r="F226" t="s">
        <v>21</v>
      </c>
      <c r="G226" t="s">
        <v>22</v>
      </c>
      <c r="H226" t="s">
        <v>21</v>
      </c>
      <c r="I226" t="s">
        <v>22</v>
      </c>
      <c r="J226" t="s">
        <v>21</v>
      </c>
    </row>
    <row r="227" spans="1:10" ht="15" customHeight="1">
      <c r="A227" s="2" t="s">
        <v>353</v>
      </c>
      <c r="B227" s="2" t="s">
        <v>355</v>
      </c>
      <c r="C227">
        <v>2020</v>
      </c>
      <c r="D227" t="s">
        <v>21</v>
      </c>
      <c r="E227" t="s">
        <v>22</v>
      </c>
      <c r="F227" t="s">
        <v>21</v>
      </c>
      <c r="G227" t="s">
        <v>22</v>
      </c>
      <c r="H227" t="s">
        <v>21</v>
      </c>
      <c r="I227" t="s">
        <v>22</v>
      </c>
      <c r="J227" t="s">
        <v>21</v>
      </c>
    </row>
    <row r="228" spans="1:10" ht="15" customHeight="1">
      <c r="A228" s="2" t="s">
        <v>356</v>
      </c>
      <c r="B228" s="2" t="s">
        <v>357</v>
      </c>
      <c r="C228">
        <v>2020</v>
      </c>
      <c r="D228" t="s">
        <v>21</v>
      </c>
      <c r="E228" t="s">
        <v>22</v>
      </c>
      <c r="F228" t="s">
        <v>21</v>
      </c>
      <c r="G228" t="s">
        <v>22</v>
      </c>
      <c r="H228" t="s">
        <v>21</v>
      </c>
      <c r="I228" t="s">
        <v>22</v>
      </c>
      <c r="J228" t="s">
        <v>21</v>
      </c>
    </row>
    <row r="229" spans="1:10" ht="15" customHeight="1">
      <c r="A229" s="2" t="s">
        <v>358</v>
      </c>
      <c r="B229" s="2" t="s">
        <v>359</v>
      </c>
      <c r="C229">
        <v>2020</v>
      </c>
      <c r="D229" t="s">
        <v>21</v>
      </c>
      <c r="E229" t="s">
        <v>22</v>
      </c>
      <c r="F229" t="s">
        <v>21</v>
      </c>
      <c r="G229" t="s">
        <v>22</v>
      </c>
      <c r="H229" t="s">
        <v>21</v>
      </c>
      <c r="I229" t="s">
        <v>22</v>
      </c>
      <c r="J229" t="s">
        <v>21</v>
      </c>
    </row>
    <row r="230" spans="1:10" ht="15" customHeight="1">
      <c r="A230" s="2" t="s">
        <v>360</v>
      </c>
      <c r="B230" s="2" t="s">
        <v>361</v>
      </c>
      <c r="C230">
        <v>2020</v>
      </c>
      <c r="D230" t="s">
        <v>21</v>
      </c>
      <c r="E230" t="s">
        <v>22</v>
      </c>
      <c r="F230" t="s">
        <v>21</v>
      </c>
      <c r="G230" t="s">
        <v>22</v>
      </c>
      <c r="H230" t="s">
        <v>21</v>
      </c>
      <c r="I230" t="s">
        <v>22</v>
      </c>
      <c r="J230" t="s">
        <v>21</v>
      </c>
    </row>
    <row r="231" spans="1:10" ht="15" customHeight="1">
      <c r="A231" s="2" t="s">
        <v>362</v>
      </c>
      <c r="B231" s="2" t="s">
        <v>363</v>
      </c>
      <c r="C231">
        <v>2020</v>
      </c>
      <c r="D231">
        <v>0.1</v>
      </c>
      <c r="E231" t="s">
        <v>22</v>
      </c>
      <c r="F231">
        <v>0.1</v>
      </c>
      <c r="G231" t="s">
        <v>22</v>
      </c>
      <c r="H231" t="s">
        <v>21</v>
      </c>
      <c r="I231" t="s">
        <v>22</v>
      </c>
      <c r="J231" t="s">
        <v>21</v>
      </c>
    </row>
    <row r="232" spans="1:10" ht="15" customHeight="1">
      <c r="A232" s="2" t="s">
        <v>364</v>
      </c>
      <c r="B232" s="2" t="s">
        <v>365</v>
      </c>
      <c r="C232">
        <v>2020</v>
      </c>
      <c r="D232" t="s">
        <v>21</v>
      </c>
      <c r="E232" t="s">
        <v>22</v>
      </c>
      <c r="F232" t="s">
        <v>21</v>
      </c>
      <c r="G232" t="s">
        <v>22</v>
      </c>
      <c r="H232" t="s">
        <v>21</v>
      </c>
      <c r="I232" t="s">
        <v>22</v>
      </c>
      <c r="J232" t="s">
        <v>21</v>
      </c>
    </row>
    <row r="233" spans="1:10" ht="15" customHeight="1">
      <c r="A233" s="2" t="s">
        <v>364</v>
      </c>
      <c r="B233" s="2" t="s">
        <v>366</v>
      </c>
      <c r="C233">
        <v>2020</v>
      </c>
      <c r="D233" t="s">
        <v>21</v>
      </c>
      <c r="E233" t="s">
        <v>22</v>
      </c>
      <c r="F233" t="s">
        <v>21</v>
      </c>
      <c r="G233" t="s">
        <v>22</v>
      </c>
      <c r="H233" t="s">
        <v>21</v>
      </c>
      <c r="I233" t="s">
        <v>22</v>
      </c>
      <c r="J233" t="s">
        <v>21</v>
      </c>
    </row>
    <row r="234" spans="1:10" ht="15" customHeight="1">
      <c r="A234" s="2" t="s">
        <v>364</v>
      </c>
      <c r="B234" s="2" t="s">
        <v>367</v>
      </c>
      <c r="C234">
        <v>2020</v>
      </c>
      <c r="D234" t="s">
        <v>21</v>
      </c>
      <c r="E234" t="s">
        <v>22</v>
      </c>
      <c r="F234" t="s">
        <v>21</v>
      </c>
      <c r="G234" t="s">
        <v>22</v>
      </c>
      <c r="H234" t="s">
        <v>21</v>
      </c>
      <c r="I234" t="s">
        <v>22</v>
      </c>
      <c r="J234" t="s">
        <v>21</v>
      </c>
    </row>
    <row r="235" spans="1:10" ht="15" customHeight="1">
      <c r="A235" s="2" t="s">
        <v>364</v>
      </c>
      <c r="B235" s="2" t="s">
        <v>368</v>
      </c>
      <c r="C235">
        <v>2020</v>
      </c>
      <c r="D235" t="s">
        <v>21</v>
      </c>
      <c r="E235" t="s">
        <v>22</v>
      </c>
      <c r="F235" t="s">
        <v>21</v>
      </c>
      <c r="G235" t="s">
        <v>22</v>
      </c>
      <c r="H235" t="s">
        <v>21</v>
      </c>
      <c r="I235" t="s">
        <v>22</v>
      </c>
      <c r="J235" t="s">
        <v>21</v>
      </c>
    </row>
    <row r="236" spans="1:10" ht="15" customHeight="1">
      <c r="A236" s="2" t="s">
        <v>364</v>
      </c>
      <c r="B236" s="2" t="s">
        <v>369</v>
      </c>
      <c r="C236">
        <v>2020</v>
      </c>
      <c r="D236" t="s">
        <v>21</v>
      </c>
      <c r="E236" t="s">
        <v>22</v>
      </c>
      <c r="F236" t="s">
        <v>21</v>
      </c>
      <c r="G236" t="s">
        <v>22</v>
      </c>
      <c r="H236" t="s">
        <v>21</v>
      </c>
      <c r="I236" t="s">
        <v>22</v>
      </c>
      <c r="J236" t="s">
        <v>21</v>
      </c>
    </row>
    <row r="237" spans="1:10" ht="15" customHeight="1">
      <c r="A237" s="2" t="s">
        <v>364</v>
      </c>
      <c r="B237" s="2" t="s">
        <v>370</v>
      </c>
      <c r="C237">
        <v>2020</v>
      </c>
      <c r="D237" t="s">
        <v>21</v>
      </c>
      <c r="E237" t="s">
        <v>22</v>
      </c>
      <c r="F237" t="s">
        <v>21</v>
      </c>
      <c r="G237" t="s">
        <v>22</v>
      </c>
      <c r="H237" t="s">
        <v>21</v>
      </c>
      <c r="I237" t="s">
        <v>22</v>
      </c>
      <c r="J237" t="s">
        <v>21</v>
      </c>
    </row>
    <row r="238" spans="1:10" ht="15" customHeight="1">
      <c r="A238" s="2" t="s">
        <v>364</v>
      </c>
      <c r="B238" s="2" t="s">
        <v>371</v>
      </c>
      <c r="C238">
        <v>2020</v>
      </c>
      <c r="D238" t="s">
        <v>21</v>
      </c>
      <c r="E238" t="s">
        <v>22</v>
      </c>
      <c r="F238" t="s">
        <v>21</v>
      </c>
      <c r="G238" t="s">
        <v>22</v>
      </c>
      <c r="H238" t="s">
        <v>21</v>
      </c>
      <c r="I238" t="s">
        <v>22</v>
      </c>
      <c r="J238" t="s">
        <v>21</v>
      </c>
    </row>
    <row r="239" spans="1:10" ht="15" customHeight="1">
      <c r="A239" s="2" t="s">
        <v>364</v>
      </c>
      <c r="B239" s="2" t="s">
        <v>372</v>
      </c>
      <c r="C239">
        <v>2020</v>
      </c>
      <c r="D239" t="s">
        <v>21</v>
      </c>
      <c r="E239" t="s">
        <v>22</v>
      </c>
      <c r="F239" t="s">
        <v>21</v>
      </c>
      <c r="G239" t="s">
        <v>22</v>
      </c>
      <c r="H239" t="s">
        <v>21</v>
      </c>
      <c r="I239" t="s">
        <v>22</v>
      </c>
      <c r="J239" t="s">
        <v>21</v>
      </c>
    </row>
    <row r="240" spans="1:10" ht="15" customHeight="1">
      <c r="A240" s="2" t="s">
        <v>364</v>
      </c>
      <c r="B240" s="2" t="s">
        <v>373</v>
      </c>
      <c r="C240">
        <v>2020</v>
      </c>
      <c r="D240" t="s">
        <v>21</v>
      </c>
      <c r="E240" t="s">
        <v>22</v>
      </c>
      <c r="F240" t="s">
        <v>21</v>
      </c>
      <c r="G240" t="s">
        <v>22</v>
      </c>
      <c r="H240" t="s">
        <v>21</v>
      </c>
      <c r="I240" t="s">
        <v>22</v>
      </c>
      <c r="J240" t="s">
        <v>21</v>
      </c>
    </row>
    <row r="241" spans="1:10" ht="15" customHeight="1">
      <c r="A241" s="2" t="s">
        <v>364</v>
      </c>
      <c r="B241" s="2" t="s">
        <v>374</v>
      </c>
      <c r="C241">
        <v>2020</v>
      </c>
      <c r="D241" t="s">
        <v>21</v>
      </c>
      <c r="E241" t="s">
        <v>22</v>
      </c>
      <c r="F241" t="s">
        <v>21</v>
      </c>
      <c r="G241" t="s">
        <v>22</v>
      </c>
      <c r="H241" t="s">
        <v>21</v>
      </c>
      <c r="I241" t="s">
        <v>22</v>
      </c>
      <c r="J241" t="s">
        <v>21</v>
      </c>
    </row>
    <row r="242" spans="1:10" ht="15" customHeight="1">
      <c r="A242" s="2" t="s">
        <v>364</v>
      </c>
      <c r="B242" s="2" t="s">
        <v>375</v>
      </c>
      <c r="C242">
        <v>2020</v>
      </c>
      <c r="D242">
        <v>8.7349999999999994</v>
      </c>
      <c r="E242" t="s">
        <v>997</v>
      </c>
      <c r="F242">
        <v>8.7349999999999994</v>
      </c>
      <c r="G242" t="s">
        <v>22</v>
      </c>
      <c r="H242" t="s">
        <v>21</v>
      </c>
      <c r="I242" t="s">
        <v>22</v>
      </c>
      <c r="J242" t="s">
        <v>21</v>
      </c>
    </row>
    <row r="243" spans="1:10" ht="15" customHeight="1">
      <c r="A243" s="2" t="s">
        <v>364</v>
      </c>
      <c r="B243" s="2" t="s">
        <v>376</v>
      </c>
      <c r="C243">
        <v>2020</v>
      </c>
      <c r="D243" t="s">
        <v>21</v>
      </c>
      <c r="E243" t="s">
        <v>22</v>
      </c>
      <c r="F243" t="s">
        <v>21</v>
      </c>
      <c r="G243" t="s">
        <v>22</v>
      </c>
      <c r="H243" t="s">
        <v>21</v>
      </c>
      <c r="I243" t="s">
        <v>22</v>
      </c>
      <c r="J243" t="s">
        <v>21</v>
      </c>
    </row>
    <row r="244" spans="1:10" ht="15" customHeight="1">
      <c r="A244" s="2" t="s">
        <v>364</v>
      </c>
      <c r="B244" s="2" t="s">
        <v>377</v>
      </c>
      <c r="C244">
        <v>2020</v>
      </c>
      <c r="D244" t="s">
        <v>21</v>
      </c>
      <c r="E244" t="s">
        <v>22</v>
      </c>
      <c r="F244" t="s">
        <v>21</v>
      </c>
      <c r="G244" t="s">
        <v>22</v>
      </c>
      <c r="H244" t="s">
        <v>21</v>
      </c>
      <c r="I244" t="s">
        <v>22</v>
      </c>
      <c r="J244" t="s">
        <v>21</v>
      </c>
    </row>
    <row r="245" spans="1:10" ht="15" customHeight="1">
      <c r="A245" s="2" t="s">
        <v>364</v>
      </c>
      <c r="B245" s="2" t="s">
        <v>378</v>
      </c>
      <c r="C245">
        <v>2020</v>
      </c>
      <c r="D245" t="s">
        <v>21</v>
      </c>
      <c r="E245" t="s">
        <v>22</v>
      </c>
      <c r="F245" t="s">
        <v>21</v>
      </c>
      <c r="G245" t="s">
        <v>22</v>
      </c>
      <c r="H245" t="s">
        <v>21</v>
      </c>
      <c r="I245" t="s">
        <v>22</v>
      </c>
      <c r="J245" t="s">
        <v>21</v>
      </c>
    </row>
    <row r="246" spans="1:10" ht="15" customHeight="1">
      <c r="A246" s="2" t="s">
        <v>364</v>
      </c>
      <c r="B246" s="2" t="s">
        <v>379</v>
      </c>
      <c r="C246">
        <v>2020</v>
      </c>
      <c r="D246">
        <v>35.179000000000002</v>
      </c>
      <c r="E246" t="s">
        <v>998</v>
      </c>
      <c r="F246">
        <v>35.179000000000002</v>
      </c>
      <c r="G246" t="s">
        <v>22</v>
      </c>
      <c r="H246" t="s">
        <v>21</v>
      </c>
      <c r="I246" t="s">
        <v>22</v>
      </c>
      <c r="J246" t="s">
        <v>21</v>
      </c>
    </row>
    <row r="247" spans="1:10" ht="15" customHeight="1">
      <c r="A247" s="2" t="s">
        <v>364</v>
      </c>
      <c r="B247" s="2" t="s">
        <v>380</v>
      </c>
      <c r="C247">
        <v>2020</v>
      </c>
      <c r="D247" t="s">
        <v>21</v>
      </c>
      <c r="E247" t="s">
        <v>22</v>
      </c>
      <c r="F247" t="s">
        <v>21</v>
      </c>
      <c r="G247" t="s">
        <v>22</v>
      </c>
      <c r="H247" t="s">
        <v>21</v>
      </c>
      <c r="I247" t="s">
        <v>22</v>
      </c>
      <c r="J247" t="s">
        <v>21</v>
      </c>
    </row>
    <row r="248" spans="1:10" ht="15" customHeight="1">
      <c r="A248" s="2" t="s">
        <v>364</v>
      </c>
      <c r="B248" s="2" t="s">
        <v>381</v>
      </c>
      <c r="C248">
        <v>2020</v>
      </c>
      <c r="D248" t="s">
        <v>21</v>
      </c>
      <c r="E248" t="s">
        <v>22</v>
      </c>
      <c r="F248" t="s">
        <v>21</v>
      </c>
      <c r="G248" t="s">
        <v>22</v>
      </c>
      <c r="H248" t="s">
        <v>21</v>
      </c>
      <c r="I248" t="s">
        <v>22</v>
      </c>
      <c r="J248" t="s">
        <v>21</v>
      </c>
    </row>
    <row r="249" spans="1:10" ht="15" customHeight="1">
      <c r="A249" s="2" t="s">
        <v>382</v>
      </c>
      <c r="B249" s="2" t="s">
        <v>383</v>
      </c>
      <c r="C249">
        <v>2020</v>
      </c>
      <c r="D249" t="s">
        <v>21</v>
      </c>
      <c r="E249" t="s">
        <v>22</v>
      </c>
      <c r="F249" t="s">
        <v>21</v>
      </c>
      <c r="G249" t="s">
        <v>22</v>
      </c>
      <c r="H249" t="s">
        <v>21</v>
      </c>
      <c r="I249" t="s">
        <v>22</v>
      </c>
      <c r="J249" t="s">
        <v>21</v>
      </c>
    </row>
    <row r="250" spans="1:10" ht="15" customHeight="1">
      <c r="A250" s="2" t="s">
        <v>382</v>
      </c>
      <c r="B250" s="2" t="s">
        <v>384</v>
      </c>
      <c r="C250">
        <v>2020</v>
      </c>
      <c r="D250">
        <v>5.4390000000000001</v>
      </c>
      <c r="E250" t="s">
        <v>999</v>
      </c>
      <c r="F250">
        <v>5.4390000000000001</v>
      </c>
      <c r="G250" t="s">
        <v>21</v>
      </c>
      <c r="H250" t="s">
        <v>21</v>
      </c>
      <c r="I250" t="s">
        <v>21</v>
      </c>
      <c r="J250" t="s">
        <v>21</v>
      </c>
    </row>
    <row r="251" spans="1:10" ht="15" customHeight="1">
      <c r="A251" s="2" t="s">
        <v>382</v>
      </c>
      <c r="B251" s="2" t="s">
        <v>385</v>
      </c>
      <c r="C251">
        <v>2020</v>
      </c>
      <c r="D251" t="s">
        <v>21</v>
      </c>
      <c r="E251" t="s">
        <v>22</v>
      </c>
      <c r="F251" t="s">
        <v>21</v>
      </c>
      <c r="G251" t="s">
        <v>22</v>
      </c>
      <c r="H251" t="s">
        <v>21</v>
      </c>
      <c r="I251" t="s">
        <v>22</v>
      </c>
      <c r="J251" t="s">
        <v>21</v>
      </c>
    </row>
    <row r="252" spans="1:10" ht="15" customHeight="1">
      <c r="A252" s="2" t="s">
        <v>382</v>
      </c>
      <c r="B252" s="2" t="s">
        <v>386</v>
      </c>
      <c r="C252">
        <v>2020</v>
      </c>
      <c r="D252" t="s">
        <v>21</v>
      </c>
      <c r="E252" t="s">
        <v>22</v>
      </c>
      <c r="F252" t="s">
        <v>21</v>
      </c>
      <c r="G252" t="s">
        <v>22</v>
      </c>
      <c r="H252" t="s">
        <v>21</v>
      </c>
      <c r="I252" t="s">
        <v>22</v>
      </c>
      <c r="J252" t="s">
        <v>21</v>
      </c>
    </row>
    <row r="253" spans="1:10" ht="15" customHeight="1">
      <c r="A253" s="2" t="s">
        <v>382</v>
      </c>
      <c r="B253" s="2" t="s">
        <v>387</v>
      </c>
      <c r="C253">
        <v>2020</v>
      </c>
      <c r="D253" t="s">
        <v>21</v>
      </c>
      <c r="E253" t="s">
        <v>22</v>
      </c>
      <c r="F253" t="s">
        <v>21</v>
      </c>
      <c r="G253" t="s">
        <v>22</v>
      </c>
      <c r="H253" t="s">
        <v>21</v>
      </c>
      <c r="I253" t="s">
        <v>22</v>
      </c>
      <c r="J253" t="s">
        <v>21</v>
      </c>
    </row>
    <row r="254" spans="1:10" ht="15" customHeight="1">
      <c r="A254" s="2" t="s">
        <v>388</v>
      </c>
      <c r="B254" s="2" t="s">
        <v>389</v>
      </c>
      <c r="C254">
        <v>2020</v>
      </c>
      <c r="D254">
        <v>21.478999999999999</v>
      </c>
      <c r="E254" t="s">
        <v>1000</v>
      </c>
      <c r="F254">
        <v>21.478999999999999</v>
      </c>
      <c r="G254" t="s">
        <v>22</v>
      </c>
      <c r="H254" t="s">
        <v>21</v>
      </c>
      <c r="I254" t="s">
        <v>22</v>
      </c>
      <c r="J254" t="s">
        <v>21</v>
      </c>
    </row>
    <row r="255" spans="1:10" ht="15" customHeight="1">
      <c r="A255" s="2" t="s">
        <v>388</v>
      </c>
      <c r="B255" s="2" t="s">
        <v>390</v>
      </c>
      <c r="C255">
        <v>2020</v>
      </c>
      <c r="D255" t="s">
        <v>21</v>
      </c>
      <c r="E255" t="s">
        <v>22</v>
      </c>
      <c r="F255" t="s">
        <v>21</v>
      </c>
      <c r="G255" t="s">
        <v>22</v>
      </c>
      <c r="H255" t="s">
        <v>21</v>
      </c>
      <c r="I255" t="s">
        <v>22</v>
      </c>
      <c r="J255" t="s">
        <v>21</v>
      </c>
    </row>
    <row r="256" spans="1:10" ht="15" customHeight="1">
      <c r="A256" s="2" t="s">
        <v>391</v>
      </c>
      <c r="B256" s="2" t="s">
        <v>392</v>
      </c>
      <c r="C256">
        <v>2020</v>
      </c>
      <c r="D256" t="s">
        <v>21</v>
      </c>
      <c r="E256" t="s">
        <v>22</v>
      </c>
      <c r="F256" t="s">
        <v>21</v>
      </c>
      <c r="G256" t="s">
        <v>22</v>
      </c>
      <c r="H256" t="s">
        <v>21</v>
      </c>
      <c r="I256" t="s">
        <v>22</v>
      </c>
      <c r="J256" t="s">
        <v>21</v>
      </c>
    </row>
    <row r="257" spans="1:10" ht="15" customHeight="1">
      <c r="A257" s="2" t="s">
        <v>393</v>
      </c>
      <c r="B257" s="2" t="s">
        <v>394</v>
      </c>
      <c r="C257">
        <v>2020</v>
      </c>
      <c r="D257" t="s">
        <v>21</v>
      </c>
      <c r="E257" t="s">
        <v>22</v>
      </c>
      <c r="F257" t="s">
        <v>21</v>
      </c>
      <c r="G257" t="s">
        <v>22</v>
      </c>
      <c r="H257" t="s">
        <v>21</v>
      </c>
      <c r="I257" t="s">
        <v>22</v>
      </c>
      <c r="J257" t="s">
        <v>21</v>
      </c>
    </row>
    <row r="258" spans="1:10" ht="15" customHeight="1">
      <c r="A258" s="2" t="s">
        <v>393</v>
      </c>
      <c r="B258" s="2" t="s">
        <v>395</v>
      </c>
      <c r="C258">
        <v>2020</v>
      </c>
      <c r="D258" t="s">
        <v>21</v>
      </c>
      <c r="E258" t="s">
        <v>22</v>
      </c>
      <c r="F258" t="s">
        <v>21</v>
      </c>
      <c r="G258" t="s">
        <v>22</v>
      </c>
      <c r="H258" t="s">
        <v>21</v>
      </c>
      <c r="I258" t="s">
        <v>22</v>
      </c>
      <c r="J258" t="s">
        <v>21</v>
      </c>
    </row>
    <row r="259" spans="1:10" ht="15" customHeight="1">
      <c r="A259" s="2" t="s">
        <v>393</v>
      </c>
      <c r="B259" s="2" t="s">
        <v>396</v>
      </c>
      <c r="C259">
        <v>2020</v>
      </c>
      <c r="D259" t="s">
        <v>21</v>
      </c>
      <c r="E259" t="s">
        <v>22</v>
      </c>
      <c r="F259" t="s">
        <v>21</v>
      </c>
      <c r="G259" t="s">
        <v>22</v>
      </c>
      <c r="H259" t="s">
        <v>21</v>
      </c>
      <c r="I259" t="s">
        <v>22</v>
      </c>
      <c r="J259" t="s">
        <v>21</v>
      </c>
    </row>
    <row r="260" spans="1:10" ht="15" customHeight="1">
      <c r="A260" s="2" t="s">
        <v>393</v>
      </c>
      <c r="B260" s="2" t="s">
        <v>397</v>
      </c>
      <c r="C260">
        <v>2020</v>
      </c>
      <c r="D260" t="s">
        <v>21</v>
      </c>
      <c r="E260" t="s">
        <v>22</v>
      </c>
      <c r="F260" t="s">
        <v>21</v>
      </c>
      <c r="G260" t="s">
        <v>22</v>
      </c>
      <c r="H260" t="s">
        <v>21</v>
      </c>
      <c r="I260" t="s">
        <v>22</v>
      </c>
      <c r="J260" t="s">
        <v>21</v>
      </c>
    </row>
    <row r="261" spans="1:10" ht="15" customHeight="1">
      <c r="A261" s="2" t="s">
        <v>393</v>
      </c>
      <c r="B261" s="2" t="s">
        <v>398</v>
      </c>
      <c r="C261">
        <v>2020</v>
      </c>
      <c r="D261" t="s">
        <v>21</v>
      </c>
      <c r="E261" t="s">
        <v>22</v>
      </c>
      <c r="F261" t="s">
        <v>21</v>
      </c>
      <c r="G261" t="s">
        <v>22</v>
      </c>
      <c r="H261" t="s">
        <v>21</v>
      </c>
      <c r="I261" t="s">
        <v>22</v>
      </c>
      <c r="J261" t="s">
        <v>21</v>
      </c>
    </row>
    <row r="262" spans="1:10" ht="15" customHeight="1">
      <c r="A262" s="2" t="s">
        <v>393</v>
      </c>
      <c r="B262" s="2" t="s">
        <v>399</v>
      </c>
      <c r="C262">
        <v>2020</v>
      </c>
      <c r="D262" t="s">
        <v>21</v>
      </c>
      <c r="E262" t="s">
        <v>22</v>
      </c>
      <c r="F262" t="s">
        <v>21</v>
      </c>
      <c r="G262" t="s">
        <v>22</v>
      </c>
      <c r="H262" t="s">
        <v>21</v>
      </c>
      <c r="I262" t="s">
        <v>22</v>
      </c>
      <c r="J262" t="s">
        <v>21</v>
      </c>
    </row>
    <row r="263" spans="1:10" ht="15" customHeight="1">
      <c r="A263" s="2" t="s">
        <v>393</v>
      </c>
      <c r="B263" s="2" t="s">
        <v>400</v>
      </c>
      <c r="C263">
        <v>2020</v>
      </c>
      <c r="D263" t="s">
        <v>21</v>
      </c>
      <c r="E263" t="s">
        <v>22</v>
      </c>
      <c r="F263" t="s">
        <v>21</v>
      </c>
      <c r="G263" t="s">
        <v>22</v>
      </c>
      <c r="H263" t="s">
        <v>21</v>
      </c>
      <c r="I263" t="s">
        <v>22</v>
      </c>
      <c r="J263" t="s">
        <v>21</v>
      </c>
    </row>
    <row r="264" spans="1:10" ht="15" customHeight="1">
      <c r="A264" s="2" t="s">
        <v>393</v>
      </c>
      <c r="B264" s="2" t="s">
        <v>401</v>
      </c>
      <c r="C264">
        <v>2020</v>
      </c>
      <c r="D264" t="s">
        <v>21</v>
      </c>
      <c r="E264" t="s">
        <v>22</v>
      </c>
      <c r="F264" t="s">
        <v>21</v>
      </c>
      <c r="G264" t="s">
        <v>22</v>
      </c>
      <c r="H264" t="s">
        <v>21</v>
      </c>
      <c r="I264" t="s">
        <v>22</v>
      </c>
      <c r="J264" t="s">
        <v>21</v>
      </c>
    </row>
    <row r="265" spans="1:10" ht="15" customHeight="1">
      <c r="A265" s="2" t="s">
        <v>393</v>
      </c>
      <c r="B265" s="2" t="s">
        <v>402</v>
      </c>
      <c r="C265">
        <v>2020</v>
      </c>
      <c r="D265" t="s">
        <v>21</v>
      </c>
      <c r="E265" t="s">
        <v>22</v>
      </c>
      <c r="F265" t="s">
        <v>21</v>
      </c>
      <c r="G265" t="s">
        <v>22</v>
      </c>
      <c r="H265" t="s">
        <v>21</v>
      </c>
      <c r="I265" t="s">
        <v>22</v>
      </c>
      <c r="J265" t="s">
        <v>21</v>
      </c>
    </row>
    <row r="266" spans="1:10" ht="15" customHeight="1">
      <c r="A266" s="2" t="s">
        <v>393</v>
      </c>
      <c r="B266" s="2" t="s">
        <v>403</v>
      </c>
      <c r="C266">
        <v>2020</v>
      </c>
      <c r="D266" t="s">
        <v>22</v>
      </c>
      <c r="E266" t="s">
        <v>22</v>
      </c>
      <c r="F266" t="s">
        <v>22</v>
      </c>
      <c r="G266" t="s">
        <v>22</v>
      </c>
      <c r="H266" t="s">
        <v>22</v>
      </c>
      <c r="I266" t="s">
        <v>22</v>
      </c>
      <c r="J266" t="s">
        <v>22</v>
      </c>
    </row>
    <row r="267" spans="1:10" ht="15" customHeight="1">
      <c r="A267" s="2" t="s">
        <v>393</v>
      </c>
      <c r="B267" s="2" t="s">
        <v>404</v>
      </c>
      <c r="C267">
        <v>2020</v>
      </c>
      <c r="D267" t="s">
        <v>21</v>
      </c>
      <c r="E267" t="s">
        <v>22</v>
      </c>
      <c r="F267" t="s">
        <v>21</v>
      </c>
      <c r="G267" t="s">
        <v>22</v>
      </c>
      <c r="H267" t="s">
        <v>21</v>
      </c>
      <c r="I267" t="s">
        <v>22</v>
      </c>
      <c r="J267" t="s">
        <v>21</v>
      </c>
    </row>
    <row r="268" spans="1:10" ht="15" customHeight="1">
      <c r="A268" s="2" t="s">
        <v>393</v>
      </c>
      <c r="B268" s="2" t="s">
        <v>405</v>
      </c>
      <c r="C268">
        <v>2020</v>
      </c>
      <c r="D268" t="s">
        <v>22</v>
      </c>
      <c r="E268" t="s">
        <v>22</v>
      </c>
      <c r="F268" t="s">
        <v>22</v>
      </c>
      <c r="G268" t="s">
        <v>22</v>
      </c>
      <c r="H268" t="s">
        <v>22</v>
      </c>
      <c r="I268" t="s">
        <v>22</v>
      </c>
      <c r="J268" t="s">
        <v>22</v>
      </c>
    </row>
    <row r="269" spans="1:10" ht="15" customHeight="1">
      <c r="A269" s="2" t="s">
        <v>393</v>
      </c>
      <c r="B269" s="2" t="s">
        <v>406</v>
      </c>
      <c r="C269">
        <v>2020</v>
      </c>
      <c r="D269" t="s">
        <v>22</v>
      </c>
      <c r="E269" t="s">
        <v>22</v>
      </c>
      <c r="F269" t="s">
        <v>22</v>
      </c>
      <c r="G269" t="s">
        <v>22</v>
      </c>
      <c r="H269" t="s">
        <v>22</v>
      </c>
      <c r="I269" t="s">
        <v>22</v>
      </c>
      <c r="J269" t="s">
        <v>22</v>
      </c>
    </row>
    <row r="270" spans="1:10" ht="15" customHeight="1">
      <c r="A270" s="2" t="s">
        <v>393</v>
      </c>
      <c r="B270" s="2" t="s">
        <v>407</v>
      </c>
      <c r="C270">
        <v>2020</v>
      </c>
      <c r="D270" t="s">
        <v>21</v>
      </c>
      <c r="E270" t="s">
        <v>22</v>
      </c>
      <c r="F270" t="s">
        <v>21</v>
      </c>
      <c r="G270" t="s">
        <v>22</v>
      </c>
      <c r="H270" t="s">
        <v>21</v>
      </c>
      <c r="I270" t="s">
        <v>22</v>
      </c>
      <c r="J270" t="s">
        <v>21</v>
      </c>
    </row>
    <row r="271" spans="1:10" ht="15" customHeight="1">
      <c r="A271" s="2" t="s">
        <v>393</v>
      </c>
      <c r="B271" s="2" t="s">
        <v>408</v>
      </c>
      <c r="C271">
        <v>2020</v>
      </c>
      <c r="D271" t="s">
        <v>21</v>
      </c>
      <c r="E271" t="s">
        <v>22</v>
      </c>
      <c r="F271" t="s">
        <v>21</v>
      </c>
      <c r="G271" t="s">
        <v>22</v>
      </c>
      <c r="H271" t="s">
        <v>21</v>
      </c>
      <c r="I271" t="s">
        <v>22</v>
      </c>
      <c r="J271" t="s">
        <v>21</v>
      </c>
    </row>
    <row r="272" spans="1:10" ht="15" customHeight="1">
      <c r="A272" s="2" t="s">
        <v>393</v>
      </c>
      <c r="B272" s="2" t="s">
        <v>409</v>
      </c>
      <c r="C272">
        <v>2020</v>
      </c>
      <c r="D272" t="s">
        <v>21</v>
      </c>
      <c r="E272" t="s">
        <v>22</v>
      </c>
      <c r="F272" t="s">
        <v>21</v>
      </c>
      <c r="G272" t="s">
        <v>22</v>
      </c>
      <c r="H272" t="s">
        <v>21</v>
      </c>
      <c r="I272" t="s">
        <v>22</v>
      </c>
      <c r="J272" t="s">
        <v>21</v>
      </c>
    </row>
    <row r="273" spans="1:10" ht="15" customHeight="1">
      <c r="A273" s="2" t="s">
        <v>393</v>
      </c>
      <c r="B273" s="2" t="s">
        <v>410</v>
      </c>
      <c r="C273">
        <v>2020</v>
      </c>
      <c r="D273" t="s">
        <v>21</v>
      </c>
      <c r="E273" t="s">
        <v>22</v>
      </c>
      <c r="F273" t="s">
        <v>21</v>
      </c>
      <c r="G273" t="s">
        <v>22</v>
      </c>
      <c r="H273" t="s">
        <v>21</v>
      </c>
      <c r="I273" t="s">
        <v>22</v>
      </c>
      <c r="J273" t="s">
        <v>21</v>
      </c>
    </row>
    <row r="274" spans="1:10" ht="15" customHeight="1">
      <c r="A274" s="2" t="s">
        <v>393</v>
      </c>
      <c r="B274" s="2" t="s">
        <v>411</v>
      </c>
      <c r="C274">
        <v>2020</v>
      </c>
      <c r="D274" t="s">
        <v>21</v>
      </c>
      <c r="E274" t="s">
        <v>22</v>
      </c>
      <c r="F274" t="s">
        <v>21</v>
      </c>
      <c r="G274" t="s">
        <v>22</v>
      </c>
      <c r="H274" t="s">
        <v>21</v>
      </c>
      <c r="I274" t="s">
        <v>22</v>
      </c>
      <c r="J274" t="s">
        <v>21</v>
      </c>
    </row>
    <row r="275" spans="1:10" ht="15" customHeight="1">
      <c r="A275" s="2" t="s">
        <v>393</v>
      </c>
      <c r="B275" s="2" t="s">
        <v>412</v>
      </c>
      <c r="C275">
        <v>2020</v>
      </c>
      <c r="D275" t="s">
        <v>21</v>
      </c>
      <c r="E275" t="s">
        <v>22</v>
      </c>
      <c r="F275" t="s">
        <v>21</v>
      </c>
      <c r="G275" t="s">
        <v>22</v>
      </c>
      <c r="H275" t="s">
        <v>21</v>
      </c>
      <c r="I275" t="s">
        <v>22</v>
      </c>
      <c r="J275" t="s">
        <v>21</v>
      </c>
    </row>
    <row r="276" spans="1:10" ht="15" customHeight="1">
      <c r="A276" s="2" t="s">
        <v>393</v>
      </c>
      <c r="B276" s="2" t="s">
        <v>413</v>
      </c>
      <c r="C276">
        <v>2020</v>
      </c>
      <c r="D276" t="s">
        <v>21</v>
      </c>
      <c r="E276" t="s">
        <v>22</v>
      </c>
      <c r="F276" t="s">
        <v>21</v>
      </c>
      <c r="G276" t="s">
        <v>22</v>
      </c>
      <c r="H276" t="s">
        <v>21</v>
      </c>
      <c r="I276" t="s">
        <v>22</v>
      </c>
      <c r="J276" t="s">
        <v>21</v>
      </c>
    </row>
    <row r="277" spans="1:10" ht="15" customHeight="1">
      <c r="A277" s="2" t="s">
        <v>393</v>
      </c>
      <c r="B277" s="2" t="s">
        <v>414</v>
      </c>
      <c r="C277">
        <v>2020</v>
      </c>
      <c r="D277">
        <v>1.1140000000000001</v>
      </c>
      <c r="E277" t="s">
        <v>1001</v>
      </c>
      <c r="F277">
        <v>1.1140000000000001</v>
      </c>
      <c r="G277" t="s">
        <v>22</v>
      </c>
      <c r="H277" t="s">
        <v>21</v>
      </c>
      <c r="I277" t="s">
        <v>22</v>
      </c>
      <c r="J277" t="s">
        <v>21</v>
      </c>
    </row>
    <row r="278" spans="1:10" ht="15" customHeight="1">
      <c r="A278" s="2" t="s">
        <v>393</v>
      </c>
      <c r="B278" s="2" t="s">
        <v>415</v>
      </c>
      <c r="C278">
        <v>2020</v>
      </c>
      <c r="D278" t="s">
        <v>21</v>
      </c>
      <c r="E278" t="s">
        <v>22</v>
      </c>
      <c r="F278" t="s">
        <v>21</v>
      </c>
      <c r="G278" t="s">
        <v>22</v>
      </c>
      <c r="H278" t="s">
        <v>21</v>
      </c>
      <c r="I278" t="s">
        <v>22</v>
      </c>
      <c r="J278" t="s">
        <v>21</v>
      </c>
    </row>
    <row r="279" spans="1:10" ht="15" customHeight="1">
      <c r="A279" s="2" t="s">
        <v>393</v>
      </c>
      <c r="B279" s="2" t="s">
        <v>416</v>
      </c>
      <c r="C279">
        <v>2020</v>
      </c>
      <c r="D279" t="s">
        <v>21</v>
      </c>
      <c r="E279" t="s">
        <v>22</v>
      </c>
      <c r="F279" t="s">
        <v>21</v>
      </c>
      <c r="G279" t="s">
        <v>22</v>
      </c>
      <c r="H279" t="s">
        <v>21</v>
      </c>
      <c r="I279" t="s">
        <v>22</v>
      </c>
      <c r="J279" t="s">
        <v>21</v>
      </c>
    </row>
    <row r="280" spans="1:10" ht="15" customHeight="1">
      <c r="A280" s="2" t="s">
        <v>393</v>
      </c>
      <c r="B280" s="2" t="s">
        <v>417</v>
      </c>
      <c r="C280">
        <v>2020</v>
      </c>
      <c r="D280" t="s">
        <v>21</v>
      </c>
      <c r="E280" t="s">
        <v>22</v>
      </c>
      <c r="F280" t="s">
        <v>21</v>
      </c>
      <c r="G280" t="s">
        <v>22</v>
      </c>
      <c r="H280" t="s">
        <v>21</v>
      </c>
      <c r="I280" t="s">
        <v>22</v>
      </c>
      <c r="J280" t="s">
        <v>21</v>
      </c>
    </row>
    <row r="281" spans="1:10" ht="15" customHeight="1">
      <c r="A281" s="2" t="s">
        <v>393</v>
      </c>
      <c r="B281" s="2" t="s">
        <v>418</v>
      </c>
      <c r="C281">
        <v>2020</v>
      </c>
      <c r="D281" t="s">
        <v>22</v>
      </c>
      <c r="E281" t="s">
        <v>22</v>
      </c>
      <c r="F281" t="s">
        <v>22</v>
      </c>
      <c r="G281" t="s">
        <v>22</v>
      </c>
      <c r="H281" t="s">
        <v>22</v>
      </c>
      <c r="I281" t="s">
        <v>22</v>
      </c>
      <c r="J281" t="s">
        <v>22</v>
      </c>
    </row>
    <row r="282" spans="1:10" ht="15" customHeight="1">
      <c r="A282" s="2" t="s">
        <v>393</v>
      </c>
      <c r="B282" s="2" t="s">
        <v>419</v>
      </c>
      <c r="C282">
        <v>2020</v>
      </c>
      <c r="D282" t="s">
        <v>21</v>
      </c>
      <c r="E282" t="s">
        <v>22</v>
      </c>
      <c r="F282" t="s">
        <v>21</v>
      </c>
      <c r="G282" t="s">
        <v>22</v>
      </c>
      <c r="H282" t="s">
        <v>21</v>
      </c>
      <c r="I282" t="s">
        <v>22</v>
      </c>
      <c r="J282" t="s">
        <v>21</v>
      </c>
    </row>
    <row r="283" spans="1:10" ht="15" customHeight="1">
      <c r="A283" s="2" t="s">
        <v>393</v>
      </c>
      <c r="B283" s="2" t="s">
        <v>420</v>
      </c>
      <c r="C283">
        <v>2020</v>
      </c>
      <c r="D283" t="s">
        <v>22</v>
      </c>
      <c r="E283" t="s">
        <v>22</v>
      </c>
      <c r="F283" t="s">
        <v>22</v>
      </c>
      <c r="G283" t="s">
        <v>22</v>
      </c>
      <c r="H283" t="s">
        <v>22</v>
      </c>
      <c r="I283" t="s">
        <v>22</v>
      </c>
      <c r="J283" t="s">
        <v>22</v>
      </c>
    </row>
    <row r="284" spans="1:10" ht="15" customHeight="1">
      <c r="A284" s="2" t="s">
        <v>393</v>
      </c>
      <c r="B284" s="2" t="s">
        <v>421</v>
      </c>
      <c r="C284">
        <v>2020</v>
      </c>
      <c r="D284" t="s">
        <v>21</v>
      </c>
      <c r="E284" t="s">
        <v>22</v>
      </c>
      <c r="F284" t="s">
        <v>21</v>
      </c>
      <c r="G284" t="s">
        <v>22</v>
      </c>
      <c r="H284" t="s">
        <v>21</v>
      </c>
      <c r="I284" t="s">
        <v>22</v>
      </c>
      <c r="J284" t="s">
        <v>21</v>
      </c>
    </row>
    <row r="285" spans="1:10" ht="15" customHeight="1">
      <c r="A285" s="2" t="s">
        <v>393</v>
      </c>
      <c r="B285" s="2" t="s">
        <v>422</v>
      </c>
      <c r="C285">
        <v>2020</v>
      </c>
      <c r="D285" t="s">
        <v>21</v>
      </c>
      <c r="E285" t="s">
        <v>22</v>
      </c>
      <c r="F285" t="s">
        <v>21</v>
      </c>
      <c r="G285" t="s">
        <v>22</v>
      </c>
      <c r="H285" t="s">
        <v>21</v>
      </c>
      <c r="I285" t="s">
        <v>22</v>
      </c>
      <c r="J285" t="s">
        <v>21</v>
      </c>
    </row>
    <row r="286" spans="1:10" ht="15" customHeight="1">
      <c r="A286" s="2" t="s">
        <v>393</v>
      </c>
      <c r="B286" s="2" t="s">
        <v>423</v>
      </c>
      <c r="C286">
        <v>2020</v>
      </c>
      <c r="D286" t="s">
        <v>21</v>
      </c>
      <c r="E286" t="s">
        <v>22</v>
      </c>
      <c r="F286" t="s">
        <v>21</v>
      </c>
      <c r="G286" t="s">
        <v>22</v>
      </c>
      <c r="H286" t="s">
        <v>21</v>
      </c>
      <c r="I286" t="s">
        <v>22</v>
      </c>
      <c r="J286" t="s">
        <v>21</v>
      </c>
    </row>
    <row r="287" spans="1:10" ht="15" customHeight="1">
      <c r="A287" s="2" t="s">
        <v>393</v>
      </c>
      <c r="B287" s="2" t="s">
        <v>424</v>
      </c>
      <c r="C287">
        <v>2020</v>
      </c>
      <c r="D287" t="s">
        <v>21</v>
      </c>
      <c r="E287" t="s">
        <v>22</v>
      </c>
      <c r="F287" t="s">
        <v>21</v>
      </c>
      <c r="G287" t="s">
        <v>22</v>
      </c>
      <c r="H287" t="s">
        <v>21</v>
      </c>
      <c r="I287" t="s">
        <v>22</v>
      </c>
      <c r="J287" t="s">
        <v>21</v>
      </c>
    </row>
    <row r="288" spans="1:10" ht="15" customHeight="1">
      <c r="A288" s="2" t="s">
        <v>393</v>
      </c>
      <c r="B288" s="2" t="s">
        <v>425</v>
      </c>
      <c r="C288">
        <v>2020</v>
      </c>
      <c r="D288" t="s">
        <v>21</v>
      </c>
      <c r="E288" t="s">
        <v>22</v>
      </c>
      <c r="F288" t="s">
        <v>21</v>
      </c>
      <c r="G288" t="s">
        <v>22</v>
      </c>
      <c r="H288" t="s">
        <v>21</v>
      </c>
      <c r="I288" t="s">
        <v>22</v>
      </c>
      <c r="J288" t="s">
        <v>21</v>
      </c>
    </row>
    <row r="289" spans="1:10" ht="15" customHeight="1">
      <c r="A289" s="2" t="s">
        <v>393</v>
      </c>
      <c r="B289" s="2" t="s">
        <v>426</v>
      </c>
      <c r="C289">
        <v>2020</v>
      </c>
      <c r="D289" t="s">
        <v>21</v>
      </c>
      <c r="E289" t="s">
        <v>22</v>
      </c>
      <c r="F289" t="s">
        <v>21</v>
      </c>
      <c r="G289" t="s">
        <v>22</v>
      </c>
      <c r="H289" t="s">
        <v>21</v>
      </c>
      <c r="I289" t="s">
        <v>22</v>
      </c>
      <c r="J289" t="s">
        <v>21</v>
      </c>
    </row>
    <row r="290" spans="1:10" ht="15" customHeight="1">
      <c r="A290" s="2" t="s">
        <v>393</v>
      </c>
      <c r="B290" s="2" t="s">
        <v>427</v>
      </c>
      <c r="C290">
        <v>2020</v>
      </c>
      <c r="D290" t="s">
        <v>21</v>
      </c>
      <c r="E290" t="s">
        <v>22</v>
      </c>
      <c r="F290" t="s">
        <v>21</v>
      </c>
      <c r="G290" t="s">
        <v>22</v>
      </c>
      <c r="H290" t="s">
        <v>21</v>
      </c>
      <c r="I290" t="s">
        <v>22</v>
      </c>
      <c r="J290" t="s">
        <v>21</v>
      </c>
    </row>
    <row r="291" spans="1:10" ht="15" customHeight="1">
      <c r="A291" s="2" t="s">
        <v>393</v>
      </c>
      <c r="B291" s="2" t="s">
        <v>428</v>
      </c>
      <c r="C291">
        <v>2020</v>
      </c>
      <c r="D291" t="s">
        <v>21</v>
      </c>
      <c r="E291" t="s">
        <v>22</v>
      </c>
      <c r="F291" t="s">
        <v>21</v>
      </c>
      <c r="G291" t="s">
        <v>22</v>
      </c>
      <c r="H291" t="s">
        <v>21</v>
      </c>
      <c r="I291" t="s">
        <v>22</v>
      </c>
      <c r="J291" t="s">
        <v>21</v>
      </c>
    </row>
    <row r="292" spans="1:10" ht="15" customHeight="1">
      <c r="A292" s="2" t="s">
        <v>393</v>
      </c>
      <c r="B292" s="2" t="s">
        <v>429</v>
      </c>
      <c r="C292">
        <v>2020</v>
      </c>
      <c r="D292" t="s">
        <v>21</v>
      </c>
      <c r="E292" t="s">
        <v>22</v>
      </c>
      <c r="F292" t="s">
        <v>21</v>
      </c>
      <c r="G292" t="s">
        <v>22</v>
      </c>
      <c r="H292" t="s">
        <v>21</v>
      </c>
      <c r="I292" t="s">
        <v>22</v>
      </c>
      <c r="J292" t="s">
        <v>21</v>
      </c>
    </row>
    <row r="293" spans="1:10" ht="15" customHeight="1">
      <c r="A293" s="2" t="s">
        <v>393</v>
      </c>
      <c r="B293" s="2" t="s">
        <v>430</v>
      </c>
      <c r="C293">
        <v>2020</v>
      </c>
      <c r="D293" t="s">
        <v>21</v>
      </c>
      <c r="E293" t="s">
        <v>22</v>
      </c>
      <c r="F293" t="s">
        <v>21</v>
      </c>
      <c r="G293" t="s">
        <v>22</v>
      </c>
      <c r="H293" t="s">
        <v>21</v>
      </c>
      <c r="I293" t="s">
        <v>22</v>
      </c>
      <c r="J293" t="s">
        <v>21</v>
      </c>
    </row>
    <row r="294" spans="1:10" ht="15" customHeight="1">
      <c r="A294" s="2" t="s">
        <v>393</v>
      </c>
      <c r="B294" s="2" t="s">
        <v>431</v>
      </c>
      <c r="C294">
        <v>2020</v>
      </c>
      <c r="D294" t="s">
        <v>21</v>
      </c>
      <c r="E294" t="s">
        <v>22</v>
      </c>
      <c r="F294" t="s">
        <v>21</v>
      </c>
      <c r="G294" t="s">
        <v>22</v>
      </c>
      <c r="H294" t="s">
        <v>21</v>
      </c>
      <c r="I294" t="s">
        <v>22</v>
      </c>
      <c r="J294" t="s">
        <v>21</v>
      </c>
    </row>
    <row r="295" spans="1:10" ht="15" customHeight="1">
      <c r="A295" s="2" t="s">
        <v>393</v>
      </c>
      <c r="B295" s="2" t="s">
        <v>432</v>
      </c>
      <c r="C295">
        <v>2020</v>
      </c>
      <c r="D295" t="s">
        <v>22</v>
      </c>
      <c r="E295" t="s">
        <v>22</v>
      </c>
      <c r="F295" t="s">
        <v>22</v>
      </c>
      <c r="G295" t="s">
        <v>22</v>
      </c>
      <c r="H295" t="s">
        <v>22</v>
      </c>
      <c r="I295" t="s">
        <v>22</v>
      </c>
      <c r="J295" t="s">
        <v>22</v>
      </c>
    </row>
    <row r="296" spans="1:10" ht="15" customHeight="1">
      <c r="A296" s="2" t="s">
        <v>393</v>
      </c>
      <c r="B296" s="2" t="s">
        <v>433</v>
      </c>
      <c r="C296">
        <v>2020</v>
      </c>
      <c r="D296" t="s">
        <v>21</v>
      </c>
      <c r="E296" t="s">
        <v>22</v>
      </c>
      <c r="F296" t="s">
        <v>21</v>
      </c>
      <c r="G296" t="s">
        <v>22</v>
      </c>
      <c r="H296" t="s">
        <v>21</v>
      </c>
      <c r="I296" t="s">
        <v>22</v>
      </c>
      <c r="J296" t="s">
        <v>21</v>
      </c>
    </row>
    <row r="297" spans="1:10" ht="15" customHeight="1">
      <c r="A297" s="2" t="s">
        <v>393</v>
      </c>
      <c r="B297" s="2" t="s">
        <v>434</v>
      </c>
      <c r="C297">
        <v>2020</v>
      </c>
      <c r="D297" t="s">
        <v>22</v>
      </c>
      <c r="E297" t="s">
        <v>22</v>
      </c>
      <c r="F297" t="s">
        <v>22</v>
      </c>
      <c r="G297" t="s">
        <v>22</v>
      </c>
      <c r="H297" t="s">
        <v>22</v>
      </c>
      <c r="I297" t="s">
        <v>22</v>
      </c>
      <c r="J297" t="s">
        <v>22</v>
      </c>
    </row>
    <row r="298" spans="1:10" ht="15" customHeight="1">
      <c r="A298" s="2" t="s">
        <v>393</v>
      </c>
      <c r="B298" s="2" t="s">
        <v>435</v>
      </c>
      <c r="C298">
        <v>2020</v>
      </c>
      <c r="D298" t="s">
        <v>21</v>
      </c>
      <c r="E298" t="s">
        <v>22</v>
      </c>
      <c r="F298" t="s">
        <v>21</v>
      </c>
      <c r="G298" t="s">
        <v>22</v>
      </c>
      <c r="H298" t="s">
        <v>21</v>
      </c>
      <c r="I298" t="s">
        <v>22</v>
      </c>
      <c r="J298" t="s">
        <v>21</v>
      </c>
    </row>
    <row r="299" spans="1:10" ht="15" customHeight="1">
      <c r="A299" s="2" t="s">
        <v>393</v>
      </c>
      <c r="B299" s="2" t="s">
        <v>436</v>
      </c>
      <c r="C299">
        <v>2020</v>
      </c>
      <c r="D299" t="s">
        <v>21</v>
      </c>
      <c r="E299" t="s">
        <v>22</v>
      </c>
      <c r="F299" t="s">
        <v>21</v>
      </c>
      <c r="G299" t="s">
        <v>22</v>
      </c>
      <c r="H299" t="s">
        <v>21</v>
      </c>
      <c r="I299" t="s">
        <v>22</v>
      </c>
      <c r="J299" t="s">
        <v>21</v>
      </c>
    </row>
    <row r="300" spans="1:10" ht="15" customHeight="1">
      <c r="A300" s="2" t="s">
        <v>393</v>
      </c>
      <c r="B300" s="2" t="s">
        <v>437</v>
      </c>
      <c r="C300">
        <v>2020</v>
      </c>
      <c r="D300" t="s">
        <v>21</v>
      </c>
      <c r="E300" t="s">
        <v>22</v>
      </c>
      <c r="F300" t="s">
        <v>21</v>
      </c>
      <c r="G300" t="s">
        <v>22</v>
      </c>
      <c r="H300" t="s">
        <v>21</v>
      </c>
      <c r="I300" t="s">
        <v>22</v>
      </c>
      <c r="J300" t="s">
        <v>21</v>
      </c>
    </row>
    <row r="301" spans="1:10" ht="15" customHeight="1">
      <c r="A301" s="2" t="s">
        <v>393</v>
      </c>
      <c r="B301" s="2" t="s">
        <v>438</v>
      </c>
      <c r="C301">
        <v>2020</v>
      </c>
      <c r="D301" t="s">
        <v>21</v>
      </c>
      <c r="E301" t="s">
        <v>22</v>
      </c>
      <c r="F301" t="s">
        <v>21</v>
      </c>
      <c r="G301" t="s">
        <v>22</v>
      </c>
      <c r="H301" t="s">
        <v>21</v>
      </c>
      <c r="I301" t="s">
        <v>22</v>
      </c>
      <c r="J301" t="s">
        <v>21</v>
      </c>
    </row>
    <row r="302" spans="1:10" ht="15" customHeight="1">
      <c r="A302" s="2" t="s">
        <v>393</v>
      </c>
      <c r="B302" s="2" t="s">
        <v>439</v>
      </c>
      <c r="C302">
        <v>2020</v>
      </c>
      <c r="D302" t="s">
        <v>21</v>
      </c>
      <c r="E302" t="s">
        <v>22</v>
      </c>
      <c r="F302" t="s">
        <v>21</v>
      </c>
      <c r="G302" t="s">
        <v>22</v>
      </c>
      <c r="H302" t="s">
        <v>21</v>
      </c>
      <c r="I302" t="s">
        <v>22</v>
      </c>
      <c r="J302" t="s">
        <v>21</v>
      </c>
    </row>
    <row r="303" spans="1:10" ht="15" customHeight="1">
      <c r="A303" s="2" t="s">
        <v>393</v>
      </c>
      <c r="B303" s="2" t="s">
        <v>440</v>
      </c>
      <c r="C303">
        <v>2020</v>
      </c>
      <c r="D303" t="s">
        <v>21</v>
      </c>
      <c r="E303" t="s">
        <v>22</v>
      </c>
      <c r="F303" t="s">
        <v>21</v>
      </c>
      <c r="G303" t="s">
        <v>22</v>
      </c>
      <c r="H303" t="s">
        <v>21</v>
      </c>
      <c r="I303" t="s">
        <v>22</v>
      </c>
      <c r="J303" t="s">
        <v>21</v>
      </c>
    </row>
    <row r="304" spans="1:10" ht="15" customHeight="1">
      <c r="A304" s="2" t="s">
        <v>393</v>
      </c>
      <c r="B304" s="2" t="s">
        <v>441</v>
      </c>
      <c r="C304">
        <v>2020</v>
      </c>
      <c r="D304" t="s">
        <v>21</v>
      </c>
      <c r="E304" t="s">
        <v>22</v>
      </c>
      <c r="F304" t="s">
        <v>21</v>
      </c>
      <c r="G304" t="s">
        <v>22</v>
      </c>
      <c r="H304" t="s">
        <v>21</v>
      </c>
      <c r="I304" t="s">
        <v>22</v>
      </c>
      <c r="J304" t="s">
        <v>21</v>
      </c>
    </row>
    <row r="305" spans="1:10" ht="15" customHeight="1">
      <c r="A305" s="2" t="s">
        <v>393</v>
      </c>
      <c r="B305" s="2" t="s">
        <v>442</v>
      </c>
      <c r="C305">
        <v>2020</v>
      </c>
      <c r="D305" t="s">
        <v>21</v>
      </c>
      <c r="E305" t="s">
        <v>22</v>
      </c>
      <c r="F305" t="s">
        <v>21</v>
      </c>
      <c r="G305" t="s">
        <v>22</v>
      </c>
      <c r="H305" t="s">
        <v>21</v>
      </c>
      <c r="I305" t="s">
        <v>22</v>
      </c>
      <c r="J305" t="s">
        <v>21</v>
      </c>
    </row>
    <row r="306" spans="1:10" ht="15" customHeight="1">
      <c r="A306" s="2" t="s">
        <v>393</v>
      </c>
      <c r="B306" s="2" t="s">
        <v>443</v>
      </c>
      <c r="C306">
        <v>2020</v>
      </c>
      <c r="D306" t="s">
        <v>21</v>
      </c>
      <c r="E306" t="s">
        <v>22</v>
      </c>
      <c r="F306" t="s">
        <v>21</v>
      </c>
      <c r="G306" t="s">
        <v>22</v>
      </c>
      <c r="H306" t="s">
        <v>21</v>
      </c>
      <c r="I306" t="s">
        <v>22</v>
      </c>
      <c r="J306" t="s">
        <v>21</v>
      </c>
    </row>
    <row r="307" spans="1:10" ht="15" customHeight="1">
      <c r="A307" s="2" t="s">
        <v>393</v>
      </c>
      <c r="B307" s="2" t="s">
        <v>444</v>
      </c>
      <c r="C307">
        <v>2020</v>
      </c>
      <c r="D307">
        <v>2.7</v>
      </c>
      <c r="E307" t="s">
        <v>1002</v>
      </c>
      <c r="F307">
        <v>2.7</v>
      </c>
      <c r="G307" t="s">
        <v>22</v>
      </c>
      <c r="H307" t="s">
        <v>21</v>
      </c>
      <c r="I307" t="s">
        <v>22</v>
      </c>
      <c r="J307" t="s">
        <v>21</v>
      </c>
    </row>
    <row r="308" spans="1:10" ht="15" customHeight="1">
      <c r="A308" s="2" t="s">
        <v>393</v>
      </c>
      <c r="B308" s="2" t="s">
        <v>445</v>
      </c>
      <c r="C308">
        <v>2020</v>
      </c>
      <c r="D308" t="s">
        <v>21</v>
      </c>
      <c r="E308" t="s">
        <v>22</v>
      </c>
      <c r="F308" t="s">
        <v>21</v>
      </c>
      <c r="G308" t="s">
        <v>22</v>
      </c>
      <c r="H308" t="s">
        <v>21</v>
      </c>
      <c r="I308" t="s">
        <v>22</v>
      </c>
      <c r="J308" t="s">
        <v>21</v>
      </c>
    </row>
    <row r="309" spans="1:10" ht="15" customHeight="1">
      <c r="A309" s="2" t="s">
        <v>446</v>
      </c>
      <c r="B309" s="2" t="s">
        <v>1168</v>
      </c>
      <c r="C309">
        <v>2020</v>
      </c>
      <c r="D309" t="s">
        <v>22</v>
      </c>
      <c r="E309" t="s">
        <v>22</v>
      </c>
      <c r="F309" t="s">
        <v>22</v>
      </c>
      <c r="G309" t="s">
        <v>22</v>
      </c>
      <c r="H309" t="s">
        <v>22</v>
      </c>
      <c r="I309" t="s">
        <v>22</v>
      </c>
      <c r="J309" t="s">
        <v>22</v>
      </c>
    </row>
    <row r="310" spans="1:10" ht="15" customHeight="1">
      <c r="A310" s="2" t="s">
        <v>447</v>
      </c>
      <c r="B310" s="2" t="s">
        <v>448</v>
      </c>
      <c r="C310">
        <v>2020</v>
      </c>
      <c r="D310" t="s">
        <v>21</v>
      </c>
      <c r="E310" t="s">
        <v>21</v>
      </c>
      <c r="F310" t="s">
        <v>21</v>
      </c>
      <c r="G310" t="s">
        <v>21</v>
      </c>
      <c r="H310" t="s">
        <v>21</v>
      </c>
      <c r="I310" t="s">
        <v>21</v>
      </c>
      <c r="J310" t="s">
        <v>21</v>
      </c>
    </row>
    <row r="311" spans="1:10" ht="15" customHeight="1">
      <c r="A311" s="2" t="s">
        <v>447</v>
      </c>
      <c r="B311" s="2" t="s">
        <v>449</v>
      </c>
      <c r="C311">
        <v>2020</v>
      </c>
      <c r="D311" t="s">
        <v>21</v>
      </c>
      <c r="E311" t="s">
        <v>21</v>
      </c>
      <c r="F311" t="s">
        <v>21</v>
      </c>
      <c r="G311" t="s">
        <v>21</v>
      </c>
      <c r="H311" t="s">
        <v>21</v>
      </c>
      <c r="I311" t="s">
        <v>21</v>
      </c>
      <c r="J311" t="s">
        <v>21</v>
      </c>
    </row>
    <row r="312" spans="1:10" ht="15" customHeight="1">
      <c r="A312" s="2" t="s">
        <v>447</v>
      </c>
      <c r="B312" s="2" t="s">
        <v>450</v>
      </c>
      <c r="C312">
        <v>2020</v>
      </c>
      <c r="D312" t="s">
        <v>21</v>
      </c>
      <c r="E312" t="s">
        <v>21</v>
      </c>
      <c r="F312" t="s">
        <v>21</v>
      </c>
      <c r="G312" t="s">
        <v>21</v>
      </c>
      <c r="H312" t="s">
        <v>21</v>
      </c>
      <c r="I312" t="s">
        <v>21</v>
      </c>
      <c r="J312" t="s">
        <v>21</v>
      </c>
    </row>
    <row r="313" spans="1:10" ht="15" customHeight="1">
      <c r="A313" s="2" t="s">
        <v>447</v>
      </c>
      <c r="B313" s="2" t="s">
        <v>451</v>
      </c>
      <c r="C313">
        <v>2020</v>
      </c>
      <c r="D313" t="s">
        <v>21</v>
      </c>
      <c r="E313" t="s">
        <v>21</v>
      </c>
      <c r="F313" t="s">
        <v>21</v>
      </c>
      <c r="G313" t="s">
        <v>21</v>
      </c>
      <c r="H313" t="s">
        <v>21</v>
      </c>
      <c r="I313" t="s">
        <v>21</v>
      </c>
      <c r="J313" t="s">
        <v>21</v>
      </c>
    </row>
    <row r="314" spans="1:10" ht="15" customHeight="1">
      <c r="A314" s="2" t="s">
        <v>452</v>
      </c>
      <c r="B314" s="2" t="s">
        <v>453</v>
      </c>
      <c r="C314">
        <v>2020</v>
      </c>
      <c r="D314">
        <v>84.427000000000007</v>
      </c>
      <c r="E314" t="s">
        <v>1003</v>
      </c>
      <c r="F314">
        <v>47.281999999999996</v>
      </c>
      <c r="G314" t="s">
        <v>700</v>
      </c>
      <c r="H314">
        <v>37.145000000000003</v>
      </c>
      <c r="I314" t="s">
        <v>21</v>
      </c>
      <c r="J314" t="s">
        <v>21</v>
      </c>
    </row>
    <row r="315" spans="1:10" ht="15" customHeight="1">
      <c r="A315" s="2" t="s">
        <v>452</v>
      </c>
      <c r="B315" s="2" t="s">
        <v>454</v>
      </c>
      <c r="C315">
        <v>2020</v>
      </c>
      <c r="D315" t="s">
        <v>21</v>
      </c>
      <c r="E315" t="s">
        <v>22</v>
      </c>
      <c r="F315" t="s">
        <v>21</v>
      </c>
      <c r="G315" t="s">
        <v>22</v>
      </c>
      <c r="H315" t="s">
        <v>21</v>
      </c>
      <c r="I315" t="s">
        <v>22</v>
      </c>
      <c r="J315" t="s">
        <v>21</v>
      </c>
    </row>
    <row r="316" spans="1:10" ht="15" customHeight="1">
      <c r="A316" s="2" t="s">
        <v>455</v>
      </c>
      <c r="B316" s="2" t="s">
        <v>456</v>
      </c>
      <c r="C316">
        <v>2020</v>
      </c>
      <c r="D316" t="s">
        <v>22</v>
      </c>
      <c r="E316" t="s">
        <v>22</v>
      </c>
      <c r="F316" t="s">
        <v>22</v>
      </c>
      <c r="G316" t="s">
        <v>22</v>
      </c>
      <c r="H316" t="s">
        <v>22</v>
      </c>
      <c r="I316" t="s">
        <v>22</v>
      </c>
      <c r="J316" t="s">
        <v>22</v>
      </c>
    </row>
    <row r="317" spans="1:10" ht="15" customHeight="1">
      <c r="A317" s="2" t="s">
        <v>455</v>
      </c>
      <c r="B317" s="2" t="s">
        <v>457</v>
      </c>
      <c r="C317">
        <v>2020</v>
      </c>
      <c r="D317" t="s">
        <v>22</v>
      </c>
      <c r="E317" t="s">
        <v>22</v>
      </c>
      <c r="F317" t="s">
        <v>22</v>
      </c>
      <c r="G317" t="s">
        <v>22</v>
      </c>
      <c r="H317" t="s">
        <v>22</v>
      </c>
      <c r="I317" t="s">
        <v>22</v>
      </c>
      <c r="J317" t="s">
        <v>22</v>
      </c>
    </row>
    <row r="318" spans="1:10" ht="15" customHeight="1">
      <c r="A318" s="2" t="s">
        <v>455</v>
      </c>
      <c r="B318" s="2" t="s">
        <v>458</v>
      </c>
      <c r="C318">
        <v>2020</v>
      </c>
      <c r="D318" t="s">
        <v>22</v>
      </c>
      <c r="E318" t="s">
        <v>22</v>
      </c>
      <c r="F318" t="s">
        <v>22</v>
      </c>
      <c r="G318" t="s">
        <v>22</v>
      </c>
      <c r="H318" t="s">
        <v>22</v>
      </c>
      <c r="I318" t="s">
        <v>22</v>
      </c>
      <c r="J318" t="s">
        <v>22</v>
      </c>
    </row>
    <row r="319" spans="1:10" ht="15" customHeight="1">
      <c r="A319" s="2" t="s">
        <v>455</v>
      </c>
      <c r="B319" s="2" t="s">
        <v>459</v>
      </c>
      <c r="C319">
        <v>2020</v>
      </c>
      <c r="D319" t="s">
        <v>21</v>
      </c>
      <c r="E319" t="s">
        <v>22</v>
      </c>
      <c r="F319" t="s">
        <v>21</v>
      </c>
      <c r="G319" t="s">
        <v>22</v>
      </c>
      <c r="H319" t="s">
        <v>21</v>
      </c>
      <c r="I319" t="s">
        <v>22</v>
      </c>
      <c r="J319" t="s">
        <v>21</v>
      </c>
    </row>
    <row r="320" spans="1:10" ht="15" customHeight="1">
      <c r="A320" s="2" t="s">
        <v>455</v>
      </c>
      <c r="B320" s="2" t="s">
        <v>460</v>
      </c>
      <c r="C320">
        <v>2020</v>
      </c>
      <c r="D320" t="s">
        <v>22</v>
      </c>
      <c r="E320" t="s">
        <v>22</v>
      </c>
      <c r="F320" t="s">
        <v>22</v>
      </c>
      <c r="G320" t="s">
        <v>22</v>
      </c>
      <c r="H320" t="s">
        <v>22</v>
      </c>
      <c r="I320" t="s">
        <v>22</v>
      </c>
      <c r="J320" t="s">
        <v>22</v>
      </c>
    </row>
    <row r="321" spans="1:10" ht="15" customHeight="1">
      <c r="A321" s="2" t="s">
        <v>455</v>
      </c>
      <c r="B321" s="2" t="s">
        <v>461</v>
      </c>
      <c r="C321">
        <v>2020</v>
      </c>
      <c r="D321" t="s">
        <v>22</v>
      </c>
      <c r="E321" t="s">
        <v>22</v>
      </c>
      <c r="F321" t="s">
        <v>22</v>
      </c>
      <c r="G321" t="s">
        <v>22</v>
      </c>
      <c r="H321" t="s">
        <v>22</v>
      </c>
      <c r="I321" t="s">
        <v>22</v>
      </c>
      <c r="J321" t="s">
        <v>22</v>
      </c>
    </row>
    <row r="322" spans="1:10" ht="15" customHeight="1">
      <c r="A322" s="2" t="s">
        <v>455</v>
      </c>
      <c r="B322" s="2" t="s">
        <v>462</v>
      </c>
      <c r="C322">
        <v>2020</v>
      </c>
      <c r="D322" t="s">
        <v>22</v>
      </c>
      <c r="E322" t="s">
        <v>22</v>
      </c>
      <c r="F322" t="s">
        <v>22</v>
      </c>
      <c r="G322" t="s">
        <v>22</v>
      </c>
      <c r="H322" t="s">
        <v>22</v>
      </c>
      <c r="I322" t="s">
        <v>22</v>
      </c>
      <c r="J322" t="s">
        <v>22</v>
      </c>
    </row>
    <row r="323" spans="1:10" ht="15" customHeight="1">
      <c r="A323" s="2" t="s">
        <v>455</v>
      </c>
      <c r="B323" s="2" t="s">
        <v>463</v>
      </c>
      <c r="C323">
        <v>2020</v>
      </c>
      <c r="D323" t="s">
        <v>21</v>
      </c>
      <c r="E323" t="s">
        <v>22</v>
      </c>
      <c r="F323" t="s">
        <v>21</v>
      </c>
      <c r="G323" t="s">
        <v>22</v>
      </c>
      <c r="H323" t="s">
        <v>21</v>
      </c>
      <c r="I323" t="s">
        <v>22</v>
      </c>
      <c r="J323" t="s">
        <v>21</v>
      </c>
    </row>
    <row r="324" spans="1:10" ht="15" customHeight="1">
      <c r="A324" s="2" t="s">
        <v>455</v>
      </c>
      <c r="B324" s="2" t="s">
        <v>464</v>
      </c>
      <c r="C324">
        <v>2020</v>
      </c>
      <c r="D324" t="s">
        <v>22</v>
      </c>
      <c r="E324" t="s">
        <v>22</v>
      </c>
      <c r="F324" t="s">
        <v>22</v>
      </c>
      <c r="G324" t="s">
        <v>22</v>
      </c>
      <c r="H324" t="s">
        <v>22</v>
      </c>
      <c r="I324" t="s">
        <v>22</v>
      </c>
      <c r="J324" t="s">
        <v>22</v>
      </c>
    </row>
    <row r="325" spans="1:10" ht="15" customHeight="1">
      <c r="A325" s="2" t="s">
        <v>465</v>
      </c>
      <c r="B325" s="2" t="s">
        <v>466</v>
      </c>
      <c r="C325">
        <v>2020</v>
      </c>
      <c r="D325" t="s">
        <v>21</v>
      </c>
      <c r="E325" t="s">
        <v>22</v>
      </c>
      <c r="F325" t="s">
        <v>21</v>
      </c>
      <c r="G325" t="s">
        <v>22</v>
      </c>
      <c r="H325" t="s">
        <v>21</v>
      </c>
      <c r="I325" t="s">
        <v>22</v>
      </c>
      <c r="J325" t="s">
        <v>21</v>
      </c>
    </row>
    <row r="326" spans="1:10" ht="15" customHeight="1">
      <c r="A326" s="2" t="s">
        <v>465</v>
      </c>
      <c r="B326" s="2" t="s">
        <v>467</v>
      </c>
      <c r="C326">
        <v>2020</v>
      </c>
      <c r="D326" t="s">
        <v>21</v>
      </c>
      <c r="E326" t="s">
        <v>22</v>
      </c>
      <c r="F326" t="s">
        <v>21</v>
      </c>
      <c r="G326" t="s">
        <v>22</v>
      </c>
      <c r="H326" t="s">
        <v>21</v>
      </c>
      <c r="I326" t="s">
        <v>22</v>
      </c>
      <c r="J326" t="s">
        <v>21</v>
      </c>
    </row>
    <row r="327" spans="1:10" ht="15" customHeight="1">
      <c r="A327" s="2" t="s">
        <v>465</v>
      </c>
      <c r="B327" s="2" t="s">
        <v>468</v>
      </c>
      <c r="C327">
        <v>2020</v>
      </c>
      <c r="D327">
        <v>152.30600000000001</v>
      </c>
      <c r="E327" t="s">
        <v>702</v>
      </c>
      <c r="F327">
        <v>90.974999999999994</v>
      </c>
      <c r="G327" t="s">
        <v>703</v>
      </c>
      <c r="H327">
        <v>61.331000000000003</v>
      </c>
      <c r="I327" t="s">
        <v>22</v>
      </c>
      <c r="J327" t="s">
        <v>21</v>
      </c>
    </row>
    <row r="328" spans="1:10" ht="15" customHeight="1">
      <c r="A328" s="2" t="s">
        <v>465</v>
      </c>
      <c r="B328" s="2" t="s">
        <v>469</v>
      </c>
      <c r="C328">
        <v>2020</v>
      </c>
      <c r="D328" t="s">
        <v>21</v>
      </c>
      <c r="E328" t="s">
        <v>22</v>
      </c>
      <c r="F328" t="s">
        <v>21</v>
      </c>
      <c r="G328" t="s">
        <v>22</v>
      </c>
      <c r="H328" t="s">
        <v>21</v>
      </c>
      <c r="I328" t="s">
        <v>22</v>
      </c>
      <c r="J328" t="s">
        <v>21</v>
      </c>
    </row>
    <row r="329" spans="1:10" ht="15" customHeight="1">
      <c r="A329" s="2" t="s">
        <v>465</v>
      </c>
      <c r="B329" s="2" t="s">
        <v>470</v>
      </c>
      <c r="C329">
        <v>2020</v>
      </c>
      <c r="D329" t="s">
        <v>21</v>
      </c>
      <c r="E329" t="s">
        <v>22</v>
      </c>
      <c r="F329" t="s">
        <v>21</v>
      </c>
      <c r="G329" t="s">
        <v>22</v>
      </c>
      <c r="H329" t="s">
        <v>21</v>
      </c>
      <c r="I329" t="s">
        <v>22</v>
      </c>
      <c r="J329" t="s">
        <v>21</v>
      </c>
    </row>
    <row r="330" spans="1:10" ht="15" customHeight="1">
      <c r="A330" s="2" t="s">
        <v>465</v>
      </c>
      <c r="B330" s="2" t="s">
        <v>471</v>
      </c>
      <c r="C330">
        <v>2020</v>
      </c>
      <c r="D330" t="s">
        <v>21</v>
      </c>
      <c r="E330" t="s">
        <v>22</v>
      </c>
      <c r="F330" t="s">
        <v>21</v>
      </c>
      <c r="G330" t="s">
        <v>22</v>
      </c>
      <c r="H330" t="s">
        <v>21</v>
      </c>
      <c r="I330" t="s">
        <v>22</v>
      </c>
      <c r="J330" t="s">
        <v>21</v>
      </c>
    </row>
    <row r="331" spans="1:10" ht="15" customHeight="1">
      <c r="A331" s="2" t="s">
        <v>472</v>
      </c>
      <c r="B331" s="2" t="s">
        <v>473</v>
      </c>
      <c r="C331">
        <v>2020</v>
      </c>
      <c r="D331" t="s">
        <v>22</v>
      </c>
      <c r="E331" t="s">
        <v>22</v>
      </c>
      <c r="F331" t="s">
        <v>22</v>
      </c>
      <c r="G331" t="s">
        <v>22</v>
      </c>
      <c r="H331" t="s">
        <v>22</v>
      </c>
      <c r="I331" t="s">
        <v>22</v>
      </c>
      <c r="J331" t="s">
        <v>22</v>
      </c>
    </row>
    <row r="332" spans="1:10" ht="15" customHeight="1">
      <c r="A332" s="2" t="s">
        <v>474</v>
      </c>
      <c r="B332" s="2" t="s">
        <v>475</v>
      </c>
      <c r="C332">
        <v>2020</v>
      </c>
      <c r="D332" t="s">
        <v>21</v>
      </c>
      <c r="E332" t="s">
        <v>22</v>
      </c>
      <c r="F332" t="s">
        <v>21</v>
      </c>
      <c r="G332" t="s">
        <v>22</v>
      </c>
      <c r="H332" t="s">
        <v>21</v>
      </c>
      <c r="I332" t="s">
        <v>22</v>
      </c>
      <c r="J332" t="s">
        <v>21</v>
      </c>
    </row>
    <row r="333" spans="1:10" ht="15" customHeight="1">
      <c r="A333" s="2" t="s">
        <v>474</v>
      </c>
      <c r="B333" s="2" t="s">
        <v>476</v>
      </c>
      <c r="C333">
        <v>2020</v>
      </c>
      <c r="D333" t="s">
        <v>21</v>
      </c>
      <c r="E333" t="s">
        <v>22</v>
      </c>
      <c r="F333" t="s">
        <v>21</v>
      </c>
      <c r="G333" t="s">
        <v>22</v>
      </c>
      <c r="H333" t="s">
        <v>21</v>
      </c>
      <c r="I333" t="s">
        <v>22</v>
      </c>
      <c r="J333" t="s">
        <v>21</v>
      </c>
    </row>
    <row r="334" spans="1:10" ht="15" customHeight="1">
      <c r="A334" s="2" t="s">
        <v>474</v>
      </c>
      <c r="B334" s="2" t="s">
        <v>477</v>
      </c>
      <c r="C334">
        <v>2020</v>
      </c>
      <c r="D334" t="s">
        <v>21</v>
      </c>
      <c r="E334" t="s">
        <v>22</v>
      </c>
      <c r="F334" t="s">
        <v>21</v>
      </c>
      <c r="G334" t="s">
        <v>22</v>
      </c>
      <c r="H334" t="s">
        <v>21</v>
      </c>
      <c r="I334" t="s">
        <v>22</v>
      </c>
      <c r="J334" t="s">
        <v>21</v>
      </c>
    </row>
    <row r="335" spans="1:10" ht="15" customHeight="1">
      <c r="A335" s="2" t="s">
        <v>478</v>
      </c>
      <c r="B335" s="2" t="s">
        <v>479</v>
      </c>
      <c r="C335">
        <v>2020</v>
      </c>
      <c r="D335" t="s">
        <v>21</v>
      </c>
      <c r="E335" t="s">
        <v>92</v>
      </c>
      <c r="F335" t="s">
        <v>21</v>
      </c>
      <c r="G335" t="s">
        <v>92</v>
      </c>
      <c r="H335" t="s">
        <v>21</v>
      </c>
      <c r="I335" t="s">
        <v>92</v>
      </c>
      <c r="J335" t="s">
        <v>21</v>
      </c>
    </row>
    <row r="336" spans="1:10" ht="15" customHeight="1">
      <c r="A336" s="2" t="s">
        <v>480</v>
      </c>
      <c r="B336" s="2" t="s">
        <v>481</v>
      </c>
      <c r="C336">
        <v>2020</v>
      </c>
      <c r="D336">
        <v>32.073999999999998</v>
      </c>
      <c r="E336" t="s">
        <v>1004</v>
      </c>
      <c r="F336">
        <v>32.073999999999998</v>
      </c>
      <c r="G336" t="s">
        <v>22</v>
      </c>
      <c r="H336" t="s">
        <v>21</v>
      </c>
      <c r="I336" t="s">
        <v>22</v>
      </c>
      <c r="J336" t="s">
        <v>21</v>
      </c>
    </row>
    <row r="337" spans="1:10" ht="15" customHeight="1">
      <c r="A337" s="2" t="s">
        <v>482</v>
      </c>
      <c r="B337" s="2" t="s">
        <v>483</v>
      </c>
      <c r="C337">
        <v>2020</v>
      </c>
      <c r="D337" t="s">
        <v>21</v>
      </c>
      <c r="E337" t="s">
        <v>92</v>
      </c>
      <c r="F337" t="s">
        <v>21</v>
      </c>
      <c r="G337" t="s">
        <v>92</v>
      </c>
      <c r="H337" t="s">
        <v>21</v>
      </c>
      <c r="I337" t="s">
        <v>92</v>
      </c>
      <c r="J337" t="s">
        <v>21</v>
      </c>
    </row>
    <row r="338" spans="1:10" ht="15" customHeight="1">
      <c r="A338" s="2" t="s">
        <v>482</v>
      </c>
      <c r="B338" s="2" t="s">
        <v>484</v>
      </c>
      <c r="C338">
        <v>2020</v>
      </c>
      <c r="D338" t="s">
        <v>21</v>
      </c>
      <c r="E338" t="s">
        <v>92</v>
      </c>
      <c r="F338" t="s">
        <v>21</v>
      </c>
      <c r="G338" t="s">
        <v>92</v>
      </c>
      <c r="H338" t="s">
        <v>21</v>
      </c>
      <c r="I338" t="s">
        <v>92</v>
      </c>
      <c r="J338" t="s">
        <v>21</v>
      </c>
    </row>
    <row r="339" spans="1:10" ht="15" customHeight="1">
      <c r="A339" s="2" t="s">
        <v>482</v>
      </c>
      <c r="B339" s="2" t="s">
        <v>485</v>
      </c>
      <c r="C339">
        <v>2020</v>
      </c>
      <c r="D339" t="s">
        <v>21</v>
      </c>
      <c r="E339" t="s">
        <v>92</v>
      </c>
      <c r="F339" t="s">
        <v>21</v>
      </c>
      <c r="G339" t="s">
        <v>92</v>
      </c>
      <c r="H339" t="s">
        <v>21</v>
      </c>
      <c r="I339" t="s">
        <v>92</v>
      </c>
      <c r="J339" t="s">
        <v>21</v>
      </c>
    </row>
    <row r="340" spans="1:10" ht="15" customHeight="1">
      <c r="A340" s="2" t="s">
        <v>482</v>
      </c>
      <c r="B340" s="2" t="s">
        <v>486</v>
      </c>
      <c r="C340">
        <v>2020</v>
      </c>
      <c r="D340" t="s">
        <v>21</v>
      </c>
      <c r="E340" t="s">
        <v>92</v>
      </c>
      <c r="F340" t="s">
        <v>21</v>
      </c>
      <c r="G340" t="s">
        <v>92</v>
      </c>
      <c r="H340" t="s">
        <v>21</v>
      </c>
      <c r="I340" t="s">
        <v>92</v>
      </c>
      <c r="J340" t="s">
        <v>21</v>
      </c>
    </row>
    <row r="341" spans="1:10" ht="15" customHeight="1">
      <c r="A341" s="2" t="s">
        <v>482</v>
      </c>
      <c r="B341" s="2" t="s">
        <v>488</v>
      </c>
      <c r="C341">
        <v>2020</v>
      </c>
      <c r="D341">
        <v>11.519</v>
      </c>
      <c r="E341" t="s">
        <v>706</v>
      </c>
      <c r="F341">
        <v>11.519</v>
      </c>
      <c r="G341" t="s">
        <v>92</v>
      </c>
      <c r="H341" t="s">
        <v>21</v>
      </c>
      <c r="I341" t="s">
        <v>92</v>
      </c>
      <c r="J341" t="s">
        <v>21</v>
      </c>
    </row>
    <row r="342" spans="1:10" ht="15" customHeight="1">
      <c r="A342" s="2" t="s">
        <v>482</v>
      </c>
      <c r="B342" s="2" t="s">
        <v>489</v>
      </c>
      <c r="C342">
        <v>2020</v>
      </c>
      <c r="D342" t="s">
        <v>21</v>
      </c>
      <c r="E342" t="s">
        <v>92</v>
      </c>
      <c r="F342" t="s">
        <v>21</v>
      </c>
      <c r="G342" t="s">
        <v>92</v>
      </c>
      <c r="H342" t="s">
        <v>21</v>
      </c>
      <c r="I342" t="s">
        <v>92</v>
      </c>
      <c r="J342" t="s">
        <v>21</v>
      </c>
    </row>
    <row r="343" spans="1:10" ht="15" customHeight="1">
      <c r="A343" s="2" t="s">
        <v>490</v>
      </c>
      <c r="B343" s="2" t="s">
        <v>491</v>
      </c>
      <c r="C343">
        <v>2020</v>
      </c>
      <c r="D343">
        <v>35.840000000000003</v>
      </c>
      <c r="E343" t="s">
        <v>1005</v>
      </c>
      <c r="F343">
        <v>35.840000000000003</v>
      </c>
      <c r="G343" t="s">
        <v>21</v>
      </c>
      <c r="H343" t="s">
        <v>21</v>
      </c>
      <c r="I343" t="s">
        <v>21</v>
      </c>
      <c r="J343" t="s">
        <v>21</v>
      </c>
    </row>
    <row r="344" spans="1:10" ht="15" customHeight="1">
      <c r="A344" s="2" t="s">
        <v>490</v>
      </c>
      <c r="B344" s="2" t="s">
        <v>492</v>
      </c>
      <c r="C344">
        <v>2020</v>
      </c>
      <c r="D344">
        <v>0</v>
      </c>
      <c r="E344" t="s">
        <v>22</v>
      </c>
      <c r="F344">
        <v>0</v>
      </c>
      <c r="G344" t="s">
        <v>22</v>
      </c>
      <c r="H344">
        <v>0</v>
      </c>
      <c r="I344" t="s">
        <v>22</v>
      </c>
      <c r="J344">
        <v>0</v>
      </c>
    </row>
    <row r="345" spans="1:10" ht="15" customHeight="1">
      <c r="A345" s="2" t="s">
        <v>493</v>
      </c>
      <c r="B345" s="2" t="s">
        <v>494</v>
      </c>
      <c r="C345">
        <v>2020</v>
      </c>
      <c r="D345" t="s">
        <v>21</v>
      </c>
      <c r="E345" t="s">
        <v>22</v>
      </c>
      <c r="F345" t="s">
        <v>21</v>
      </c>
      <c r="G345" t="s">
        <v>22</v>
      </c>
      <c r="H345" t="s">
        <v>21</v>
      </c>
      <c r="I345" t="s">
        <v>22</v>
      </c>
      <c r="J345" t="s">
        <v>21</v>
      </c>
    </row>
    <row r="346" spans="1:10" ht="15" customHeight="1">
      <c r="A346" s="2" t="s">
        <v>495</v>
      </c>
      <c r="B346" s="2" t="s">
        <v>496</v>
      </c>
      <c r="C346">
        <v>2020</v>
      </c>
      <c r="D346" t="s">
        <v>21</v>
      </c>
      <c r="E346" t="s">
        <v>22</v>
      </c>
      <c r="F346" t="s">
        <v>21</v>
      </c>
      <c r="G346" t="s">
        <v>22</v>
      </c>
      <c r="H346" t="s">
        <v>21</v>
      </c>
      <c r="I346" t="s">
        <v>22</v>
      </c>
      <c r="J346" t="s">
        <v>21</v>
      </c>
    </row>
    <row r="347" spans="1:10" ht="15" customHeight="1">
      <c r="A347" s="2" t="s">
        <v>495</v>
      </c>
      <c r="B347" s="2" t="s">
        <v>497</v>
      </c>
      <c r="C347">
        <v>2020</v>
      </c>
      <c r="D347" t="s">
        <v>21</v>
      </c>
      <c r="E347" t="s">
        <v>22</v>
      </c>
      <c r="F347" t="s">
        <v>21</v>
      </c>
      <c r="G347" t="s">
        <v>22</v>
      </c>
      <c r="H347" t="s">
        <v>21</v>
      </c>
      <c r="I347" t="s">
        <v>22</v>
      </c>
      <c r="J347" t="s">
        <v>21</v>
      </c>
    </row>
    <row r="348" spans="1:10" ht="15" customHeight="1">
      <c r="A348" s="2" t="s">
        <v>495</v>
      </c>
      <c r="B348" s="2" t="s">
        <v>498</v>
      </c>
      <c r="C348">
        <v>2020</v>
      </c>
      <c r="D348" t="s">
        <v>21</v>
      </c>
      <c r="E348" t="s">
        <v>22</v>
      </c>
      <c r="F348" t="s">
        <v>21</v>
      </c>
      <c r="G348" t="s">
        <v>22</v>
      </c>
      <c r="H348" t="s">
        <v>21</v>
      </c>
      <c r="I348" t="s">
        <v>22</v>
      </c>
      <c r="J348" t="s">
        <v>21</v>
      </c>
    </row>
    <row r="349" spans="1:10" ht="15" customHeight="1">
      <c r="A349" s="2" t="s">
        <v>499</v>
      </c>
      <c r="B349" s="2" t="s">
        <v>500</v>
      </c>
      <c r="C349">
        <v>2020</v>
      </c>
      <c r="D349" t="s">
        <v>21</v>
      </c>
      <c r="E349" t="s">
        <v>22</v>
      </c>
      <c r="F349" t="s">
        <v>21</v>
      </c>
      <c r="G349" t="s">
        <v>22</v>
      </c>
      <c r="H349" t="s">
        <v>21</v>
      </c>
      <c r="I349" t="s">
        <v>22</v>
      </c>
      <c r="J349" t="s">
        <v>21</v>
      </c>
    </row>
    <row r="350" spans="1:10" ht="15" customHeight="1">
      <c r="A350" s="2" t="s">
        <v>501</v>
      </c>
      <c r="B350" s="2" t="s">
        <v>502</v>
      </c>
      <c r="C350">
        <v>2020</v>
      </c>
      <c r="D350" t="s">
        <v>21</v>
      </c>
      <c r="E350" t="s">
        <v>92</v>
      </c>
      <c r="F350" t="s">
        <v>21</v>
      </c>
      <c r="G350" t="s">
        <v>92</v>
      </c>
      <c r="H350" t="s">
        <v>21</v>
      </c>
      <c r="I350" t="s">
        <v>92</v>
      </c>
      <c r="J350" t="s">
        <v>21</v>
      </c>
    </row>
    <row r="351" spans="1:10" ht="15" customHeight="1">
      <c r="A351" s="2" t="s">
        <v>503</v>
      </c>
      <c r="B351" s="2" t="s">
        <v>504</v>
      </c>
      <c r="C351">
        <v>2020</v>
      </c>
      <c r="D351" t="s">
        <v>21</v>
      </c>
      <c r="E351" t="s">
        <v>22</v>
      </c>
      <c r="F351" t="s">
        <v>21</v>
      </c>
      <c r="G351" t="s">
        <v>22</v>
      </c>
      <c r="H351" t="s">
        <v>21</v>
      </c>
      <c r="I351" t="s">
        <v>22</v>
      </c>
      <c r="J351" t="s">
        <v>21</v>
      </c>
    </row>
    <row r="352" spans="1:10" ht="15" customHeight="1">
      <c r="A352" s="2" t="s">
        <v>505</v>
      </c>
      <c r="B352" s="2" t="s">
        <v>506</v>
      </c>
      <c r="C352">
        <v>2020</v>
      </c>
      <c r="D352" t="s">
        <v>21</v>
      </c>
      <c r="E352" t="s">
        <v>21</v>
      </c>
      <c r="F352" t="s">
        <v>21</v>
      </c>
      <c r="G352" t="s">
        <v>21</v>
      </c>
      <c r="H352" t="s">
        <v>21</v>
      </c>
      <c r="I352" t="s">
        <v>21</v>
      </c>
      <c r="J352" t="s">
        <v>21</v>
      </c>
    </row>
    <row r="353" spans="1:10" ht="15" customHeight="1">
      <c r="A353" s="2" t="s">
        <v>508</v>
      </c>
      <c r="B353" s="2" t="s">
        <v>509</v>
      </c>
      <c r="C353">
        <v>2020</v>
      </c>
      <c r="D353" t="s">
        <v>21</v>
      </c>
      <c r="E353" t="s">
        <v>22</v>
      </c>
      <c r="F353" t="s">
        <v>21</v>
      </c>
      <c r="G353" t="s">
        <v>22</v>
      </c>
      <c r="H353" t="s">
        <v>21</v>
      </c>
      <c r="I353" t="s">
        <v>22</v>
      </c>
      <c r="J353" t="s">
        <v>21</v>
      </c>
    </row>
    <row r="354" spans="1:10" ht="15" customHeight="1">
      <c r="A354" s="2" t="s">
        <v>508</v>
      </c>
      <c r="B354" s="2" t="s">
        <v>510</v>
      </c>
      <c r="C354">
        <v>2020</v>
      </c>
      <c r="D354" t="s">
        <v>21</v>
      </c>
      <c r="E354" t="s">
        <v>22</v>
      </c>
      <c r="F354" t="s">
        <v>21</v>
      </c>
      <c r="G354" t="s">
        <v>22</v>
      </c>
      <c r="H354" t="s">
        <v>21</v>
      </c>
      <c r="I354" t="s">
        <v>22</v>
      </c>
      <c r="J354" t="s">
        <v>21</v>
      </c>
    </row>
    <row r="355" spans="1:10" ht="15" customHeight="1">
      <c r="A355" s="2" t="s">
        <v>508</v>
      </c>
      <c r="B355" s="2" t="s">
        <v>511</v>
      </c>
      <c r="C355">
        <v>2020</v>
      </c>
      <c r="D355" t="s">
        <v>21</v>
      </c>
      <c r="E355" t="s">
        <v>22</v>
      </c>
      <c r="F355" t="s">
        <v>21</v>
      </c>
      <c r="G355" t="s">
        <v>22</v>
      </c>
      <c r="H355" t="s">
        <v>21</v>
      </c>
      <c r="I355" t="s">
        <v>22</v>
      </c>
      <c r="J355" t="s">
        <v>21</v>
      </c>
    </row>
    <row r="356" spans="1:10" ht="15" customHeight="1">
      <c r="A356" s="2" t="s">
        <v>512</v>
      </c>
      <c r="B356" s="2" t="s">
        <v>513</v>
      </c>
      <c r="C356">
        <v>2020</v>
      </c>
      <c r="D356" t="s">
        <v>21</v>
      </c>
      <c r="E356" t="s">
        <v>22</v>
      </c>
      <c r="F356" t="s">
        <v>21</v>
      </c>
      <c r="G356" t="s">
        <v>22</v>
      </c>
      <c r="H356" t="s">
        <v>21</v>
      </c>
      <c r="I356" t="s">
        <v>22</v>
      </c>
      <c r="J356" t="s">
        <v>21</v>
      </c>
    </row>
    <row r="357" spans="1:10" ht="15" customHeight="1">
      <c r="A357" s="2" t="s">
        <v>512</v>
      </c>
      <c r="B357" s="2" t="s">
        <v>514</v>
      </c>
      <c r="C357">
        <v>2020</v>
      </c>
      <c r="D357" t="s">
        <v>21</v>
      </c>
      <c r="E357" t="s">
        <v>22</v>
      </c>
      <c r="F357" t="s">
        <v>21</v>
      </c>
      <c r="G357" t="s">
        <v>22</v>
      </c>
      <c r="H357" t="s">
        <v>21</v>
      </c>
      <c r="I357" t="s">
        <v>22</v>
      </c>
      <c r="J357" t="s">
        <v>21</v>
      </c>
    </row>
    <row r="358" spans="1:10" ht="15" customHeight="1">
      <c r="A358" s="2" t="s">
        <v>512</v>
      </c>
      <c r="B358" s="2" t="s">
        <v>515</v>
      </c>
      <c r="C358">
        <v>2020</v>
      </c>
      <c r="D358">
        <v>34.576000000000001</v>
      </c>
      <c r="E358" t="s">
        <v>709</v>
      </c>
      <c r="F358">
        <v>34.363</v>
      </c>
      <c r="G358" t="s">
        <v>1006</v>
      </c>
      <c r="H358">
        <v>0.21299999999999999</v>
      </c>
      <c r="I358" t="s">
        <v>22</v>
      </c>
      <c r="J358" t="s">
        <v>21</v>
      </c>
    </row>
    <row r="359" spans="1:10" ht="15" customHeight="1">
      <c r="A359" s="2" t="s">
        <v>516</v>
      </c>
      <c r="B359" s="2" t="s">
        <v>517</v>
      </c>
      <c r="C359">
        <v>2020</v>
      </c>
      <c r="D359" t="s">
        <v>21</v>
      </c>
      <c r="E359" t="s">
        <v>22</v>
      </c>
      <c r="F359" t="s">
        <v>21</v>
      </c>
      <c r="G359" t="s">
        <v>22</v>
      </c>
      <c r="H359" t="s">
        <v>21</v>
      </c>
      <c r="I359" t="s">
        <v>22</v>
      </c>
      <c r="J359" t="s">
        <v>21</v>
      </c>
    </row>
    <row r="360" spans="1:10" ht="15" customHeight="1">
      <c r="A360" s="2" t="s">
        <v>516</v>
      </c>
      <c r="B360" s="2" t="s">
        <v>518</v>
      </c>
      <c r="C360">
        <v>2020</v>
      </c>
      <c r="D360" t="s">
        <v>21</v>
      </c>
      <c r="E360" t="s">
        <v>22</v>
      </c>
      <c r="F360" t="s">
        <v>21</v>
      </c>
      <c r="G360" t="s">
        <v>22</v>
      </c>
      <c r="H360" t="s">
        <v>21</v>
      </c>
      <c r="I360" t="s">
        <v>22</v>
      </c>
      <c r="J360" t="s">
        <v>21</v>
      </c>
    </row>
    <row r="361" spans="1:10" ht="15" customHeight="1">
      <c r="A361" s="2" t="s">
        <v>516</v>
      </c>
      <c r="B361" s="2" t="s">
        <v>519</v>
      </c>
      <c r="C361">
        <v>2020</v>
      </c>
      <c r="D361" t="s">
        <v>21</v>
      </c>
      <c r="E361" t="s">
        <v>22</v>
      </c>
      <c r="F361" t="s">
        <v>21</v>
      </c>
      <c r="G361" t="s">
        <v>22</v>
      </c>
      <c r="H361" t="s">
        <v>21</v>
      </c>
      <c r="I361" t="s">
        <v>22</v>
      </c>
      <c r="J361" t="s">
        <v>21</v>
      </c>
    </row>
    <row r="362" spans="1:10" ht="15" customHeight="1">
      <c r="A362" s="2" t="s">
        <v>516</v>
      </c>
      <c r="B362" s="2" t="s">
        <v>520</v>
      </c>
      <c r="C362">
        <v>2020</v>
      </c>
      <c r="D362" t="s">
        <v>21</v>
      </c>
      <c r="E362" t="s">
        <v>22</v>
      </c>
      <c r="F362" t="s">
        <v>21</v>
      </c>
      <c r="G362" t="s">
        <v>22</v>
      </c>
      <c r="H362" t="s">
        <v>21</v>
      </c>
      <c r="I362" t="s">
        <v>22</v>
      </c>
      <c r="J362" t="s">
        <v>21</v>
      </c>
    </row>
    <row r="363" spans="1:10" ht="15" customHeight="1">
      <c r="A363" s="2" t="s">
        <v>521</v>
      </c>
      <c r="B363" s="2" t="s">
        <v>522</v>
      </c>
      <c r="C363">
        <v>2020</v>
      </c>
      <c r="D363" t="s">
        <v>21</v>
      </c>
      <c r="E363" t="s">
        <v>22</v>
      </c>
      <c r="F363" t="s">
        <v>21</v>
      </c>
      <c r="G363" t="s">
        <v>22</v>
      </c>
      <c r="H363" t="s">
        <v>21</v>
      </c>
      <c r="I363" t="s">
        <v>22</v>
      </c>
      <c r="J363" t="s">
        <v>21</v>
      </c>
    </row>
    <row r="364" spans="1:10" ht="15" customHeight="1">
      <c r="A364" s="2" t="s">
        <v>521</v>
      </c>
      <c r="B364" s="2" t="s">
        <v>523</v>
      </c>
      <c r="C364">
        <v>2020</v>
      </c>
      <c r="D364" t="s">
        <v>21</v>
      </c>
      <c r="E364" t="s">
        <v>22</v>
      </c>
      <c r="F364" t="s">
        <v>21</v>
      </c>
      <c r="G364" t="s">
        <v>22</v>
      </c>
      <c r="H364" t="s">
        <v>21</v>
      </c>
      <c r="I364" t="s">
        <v>22</v>
      </c>
      <c r="J364" t="s">
        <v>21</v>
      </c>
    </row>
    <row r="365" spans="1:10" ht="15" customHeight="1">
      <c r="A365" s="2" t="s">
        <v>524</v>
      </c>
      <c r="B365" s="2" t="s">
        <v>525</v>
      </c>
      <c r="C365">
        <v>2020</v>
      </c>
      <c r="D365" t="s">
        <v>21</v>
      </c>
      <c r="E365" t="s">
        <v>22</v>
      </c>
      <c r="F365" t="s">
        <v>21</v>
      </c>
      <c r="G365" t="s">
        <v>22</v>
      </c>
      <c r="H365" t="s">
        <v>21</v>
      </c>
      <c r="I365" t="s">
        <v>22</v>
      </c>
      <c r="J365" t="s">
        <v>21</v>
      </c>
    </row>
    <row r="366" spans="1:10" ht="15" customHeight="1">
      <c r="A366" s="2" t="s">
        <v>526</v>
      </c>
      <c r="B366" s="2" t="s">
        <v>527</v>
      </c>
      <c r="C366">
        <v>2020</v>
      </c>
      <c r="D366" t="s">
        <v>21</v>
      </c>
      <c r="E366" t="s">
        <v>22</v>
      </c>
      <c r="F366" t="s">
        <v>21</v>
      </c>
      <c r="G366" t="s">
        <v>22</v>
      </c>
      <c r="H366" t="s">
        <v>21</v>
      </c>
      <c r="I366" t="s">
        <v>22</v>
      </c>
      <c r="J366" t="s">
        <v>21</v>
      </c>
    </row>
    <row r="367" spans="1:10" ht="15" customHeight="1">
      <c r="A367" s="2" t="s">
        <v>526</v>
      </c>
      <c r="B367" s="2" t="s">
        <v>528</v>
      </c>
      <c r="C367">
        <v>2020</v>
      </c>
      <c r="D367" t="s">
        <v>21</v>
      </c>
      <c r="E367" t="s">
        <v>22</v>
      </c>
      <c r="F367" t="s">
        <v>21</v>
      </c>
      <c r="G367" t="s">
        <v>22</v>
      </c>
      <c r="H367" t="s">
        <v>21</v>
      </c>
      <c r="I367" t="s">
        <v>22</v>
      </c>
      <c r="J367" t="s">
        <v>21</v>
      </c>
    </row>
    <row r="368" spans="1:10" ht="15" customHeight="1">
      <c r="A368" s="2" t="s">
        <v>526</v>
      </c>
      <c r="B368" s="2" t="s">
        <v>529</v>
      </c>
      <c r="C368">
        <v>2020</v>
      </c>
      <c r="D368">
        <v>141.94800000000001</v>
      </c>
      <c r="E368" t="s">
        <v>716</v>
      </c>
      <c r="F368">
        <v>141.94800000000001</v>
      </c>
      <c r="G368" t="s">
        <v>92</v>
      </c>
      <c r="H368" t="s">
        <v>21</v>
      </c>
      <c r="I368" t="s">
        <v>92</v>
      </c>
      <c r="J368" t="s">
        <v>21</v>
      </c>
    </row>
    <row r="369" spans="1:10" ht="15" customHeight="1">
      <c r="A369" s="2" t="s">
        <v>526</v>
      </c>
      <c r="B369" s="2" t="s">
        <v>530</v>
      </c>
      <c r="C369">
        <v>2020</v>
      </c>
      <c r="D369" t="s">
        <v>21</v>
      </c>
      <c r="E369" t="s">
        <v>22</v>
      </c>
      <c r="F369" t="s">
        <v>21</v>
      </c>
      <c r="G369" t="s">
        <v>22</v>
      </c>
      <c r="H369" t="s">
        <v>21</v>
      </c>
      <c r="I369" t="s">
        <v>22</v>
      </c>
      <c r="J369" t="s">
        <v>21</v>
      </c>
    </row>
    <row r="370" spans="1:10" ht="15" customHeight="1">
      <c r="A370" s="2" t="s">
        <v>531</v>
      </c>
      <c r="B370" s="2" t="s">
        <v>532</v>
      </c>
      <c r="C370">
        <v>2020</v>
      </c>
      <c r="D370" t="s">
        <v>21</v>
      </c>
      <c r="E370" t="s">
        <v>22</v>
      </c>
      <c r="F370" t="s">
        <v>21</v>
      </c>
      <c r="G370" t="s">
        <v>22</v>
      </c>
      <c r="H370" t="s">
        <v>21</v>
      </c>
      <c r="I370" t="s">
        <v>22</v>
      </c>
      <c r="J370" t="s">
        <v>21</v>
      </c>
    </row>
    <row r="371" spans="1:10" ht="15" customHeight="1">
      <c r="A371" s="2" t="s">
        <v>531</v>
      </c>
      <c r="B371" s="2" t="s">
        <v>533</v>
      </c>
      <c r="C371">
        <v>2020</v>
      </c>
      <c r="D371" t="s">
        <v>21</v>
      </c>
      <c r="E371" t="s">
        <v>22</v>
      </c>
      <c r="F371" t="s">
        <v>21</v>
      </c>
      <c r="G371" t="s">
        <v>22</v>
      </c>
      <c r="H371" t="s">
        <v>21</v>
      </c>
      <c r="I371" t="s">
        <v>22</v>
      </c>
      <c r="J371" t="s">
        <v>21</v>
      </c>
    </row>
    <row r="372" spans="1:10" ht="15" customHeight="1">
      <c r="A372" s="2" t="s">
        <v>531</v>
      </c>
      <c r="B372" s="2" t="s">
        <v>534</v>
      </c>
      <c r="C372">
        <v>2020</v>
      </c>
      <c r="D372" t="s">
        <v>21</v>
      </c>
      <c r="E372" t="s">
        <v>22</v>
      </c>
      <c r="F372" t="s">
        <v>21</v>
      </c>
      <c r="G372" t="s">
        <v>22</v>
      </c>
      <c r="H372" t="s">
        <v>21</v>
      </c>
      <c r="I372" t="s">
        <v>22</v>
      </c>
      <c r="J372" t="s">
        <v>21</v>
      </c>
    </row>
    <row r="373" spans="1:10" ht="15" customHeight="1">
      <c r="A373" s="2" t="s">
        <v>531</v>
      </c>
      <c r="B373" s="2" t="s">
        <v>535</v>
      </c>
      <c r="C373">
        <v>2020</v>
      </c>
      <c r="D373" t="s">
        <v>22</v>
      </c>
      <c r="E373" t="s">
        <v>22</v>
      </c>
      <c r="F373" t="s">
        <v>22</v>
      </c>
      <c r="G373" t="s">
        <v>22</v>
      </c>
      <c r="H373" t="s">
        <v>22</v>
      </c>
      <c r="I373" t="s">
        <v>22</v>
      </c>
      <c r="J373" t="s">
        <v>22</v>
      </c>
    </row>
    <row r="374" spans="1:10" ht="15" customHeight="1">
      <c r="A374" s="2" t="s">
        <v>531</v>
      </c>
      <c r="B374" s="2" t="s">
        <v>536</v>
      </c>
      <c r="C374">
        <v>2020</v>
      </c>
      <c r="D374" t="s">
        <v>21</v>
      </c>
      <c r="E374" t="s">
        <v>22</v>
      </c>
      <c r="F374" t="s">
        <v>21</v>
      </c>
      <c r="G374" t="s">
        <v>22</v>
      </c>
      <c r="H374" t="s">
        <v>21</v>
      </c>
      <c r="I374" t="s">
        <v>22</v>
      </c>
      <c r="J374" t="s">
        <v>21</v>
      </c>
    </row>
    <row r="375" spans="1:10" ht="15" customHeight="1">
      <c r="A375" s="2" t="s">
        <v>537</v>
      </c>
      <c r="B375" s="2" t="s">
        <v>538</v>
      </c>
      <c r="C375">
        <v>2020</v>
      </c>
      <c r="D375" t="s">
        <v>21</v>
      </c>
      <c r="E375" t="s">
        <v>22</v>
      </c>
      <c r="F375" t="s">
        <v>21</v>
      </c>
      <c r="G375" t="s">
        <v>22</v>
      </c>
      <c r="H375" t="s">
        <v>21</v>
      </c>
      <c r="I375" t="s">
        <v>22</v>
      </c>
      <c r="J375" t="s">
        <v>21</v>
      </c>
    </row>
    <row r="376" spans="1:10" ht="15" customHeight="1">
      <c r="A376" s="2" t="s">
        <v>537</v>
      </c>
      <c r="B376" s="2" t="s">
        <v>539</v>
      </c>
      <c r="C376">
        <v>2020</v>
      </c>
      <c r="D376">
        <v>5.125</v>
      </c>
      <c r="E376" t="s">
        <v>1007</v>
      </c>
      <c r="F376">
        <v>5.125</v>
      </c>
      <c r="G376" t="s">
        <v>22</v>
      </c>
      <c r="H376" t="s">
        <v>21</v>
      </c>
      <c r="I376" t="s">
        <v>22</v>
      </c>
      <c r="J376" t="s">
        <v>21</v>
      </c>
    </row>
    <row r="377" spans="1:10" ht="15" customHeight="1">
      <c r="A377" s="2" t="s">
        <v>537</v>
      </c>
      <c r="B377" s="2" t="s">
        <v>540</v>
      </c>
      <c r="C377">
        <v>2020</v>
      </c>
      <c r="D377" t="s">
        <v>21</v>
      </c>
      <c r="E377" t="s">
        <v>22</v>
      </c>
      <c r="F377" t="s">
        <v>21</v>
      </c>
      <c r="G377" t="s">
        <v>22</v>
      </c>
      <c r="H377" t="s">
        <v>21</v>
      </c>
      <c r="I377" t="s">
        <v>22</v>
      </c>
      <c r="J377" t="s">
        <v>21</v>
      </c>
    </row>
    <row r="378" spans="1:10" ht="15" customHeight="1">
      <c r="A378" s="2" t="s">
        <v>537</v>
      </c>
      <c r="B378" s="2" t="s">
        <v>541</v>
      </c>
      <c r="C378">
        <v>2020</v>
      </c>
      <c r="D378" t="s">
        <v>21</v>
      </c>
      <c r="E378" t="s">
        <v>22</v>
      </c>
      <c r="F378" t="s">
        <v>21</v>
      </c>
      <c r="G378" t="s">
        <v>22</v>
      </c>
      <c r="H378" t="s">
        <v>21</v>
      </c>
      <c r="I378" t="s">
        <v>22</v>
      </c>
      <c r="J378" t="s">
        <v>21</v>
      </c>
    </row>
    <row r="379" spans="1:10" ht="15" customHeight="1">
      <c r="A379" s="2" t="s">
        <v>537</v>
      </c>
      <c r="B379" s="2" t="s">
        <v>543</v>
      </c>
      <c r="C379">
        <v>2020</v>
      </c>
      <c r="D379" t="s">
        <v>21</v>
      </c>
      <c r="E379" t="s">
        <v>22</v>
      </c>
      <c r="F379" t="s">
        <v>21</v>
      </c>
      <c r="G379" t="s">
        <v>22</v>
      </c>
      <c r="H379" t="s">
        <v>21</v>
      </c>
      <c r="I379" t="s">
        <v>22</v>
      </c>
      <c r="J379" t="s">
        <v>21</v>
      </c>
    </row>
    <row r="380" spans="1:10" ht="15" customHeight="1">
      <c r="A380" s="2" t="s">
        <v>537</v>
      </c>
      <c r="B380" s="2" t="s">
        <v>544</v>
      </c>
      <c r="C380">
        <v>2020</v>
      </c>
      <c r="D380" t="s">
        <v>21</v>
      </c>
      <c r="E380" t="s">
        <v>21</v>
      </c>
      <c r="F380" t="s">
        <v>21</v>
      </c>
      <c r="G380" t="s">
        <v>21</v>
      </c>
      <c r="H380" t="s">
        <v>21</v>
      </c>
      <c r="I380" t="s">
        <v>21</v>
      </c>
      <c r="J380" t="s">
        <v>21</v>
      </c>
    </row>
    <row r="381" spans="1:10" ht="15" customHeight="1">
      <c r="A381" s="2" t="s">
        <v>537</v>
      </c>
      <c r="B381" s="2" t="s">
        <v>545</v>
      </c>
      <c r="C381">
        <v>2020</v>
      </c>
      <c r="D381" t="s">
        <v>21</v>
      </c>
      <c r="E381" t="s">
        <v>22</v>
      </c>
      <c r="F381" t="s">
        <v>21</v>
      </c>
      <c r="G381" t="s">
        <v>22</v>
      </c>
      <c r="H381" t="s">
        <v>21</v>
      </c>
      <c r="I381" t="s">
        <v>22</v>
      </c>
      <c r="J381" t="s">
        <v>21</v>
      </c>
    </row>
    <row r="382" spans="1:10" ht="15" customHeight="1">
      <c r="A382" s="2" t="s">
        <v>537</v>
      </c>
      <c r="B382" s="2" t="s">
        <v>546</v>
      </c>
      <c r="C382">
        <v>2020</v>
      </c>
      <c r="D382" t="s">
        <v>21</v>
      </c>
      <c r="E382" t="s">
        <v>22</v>
      </c>
      <c r="F382" t="s">
        <v>21</v>
      </c>
      <c r="G382" t="s">
        <v>22</v>
      </c>
      <c r="H382" t="s">
        <v>21</v>
      </c>
      <c r="I382" t="s">
        <v>22</v>
      </c>
      <c r="J382" t="s">
        <v>21</v>
      </c>
    </row>
    <row r="383" spans="1:10" ht="15" customHeight="1">
      <c r="A383" s="2" t="s">
        <v>537</v>
      </c>
      <c r="B383" s="2" t="s">
        <v>547</v>
      </c>
      <c r="C383">
        <v>2020</v>
      </c>
      <c r="D383">
        <v>0.05</v>
      </c>
      <c r="E383" t="s">
        <v>1008</v>
      </c>
      <c r="F383">
        <v>0.05</v>
      </c>
      <c r="G383" t="s">
        <v>22</v>
      </c>
      <c r="H383" t="s">
        <v>21</v>
      </c>
      <c r="I383" t="s">
        <v>22</v>
      </c>
      <c r="J383" t="s">
        <v>21</v>
      </c>
    </row>
    <row r="384" spans="1:10" ht="15" customHeight="1">
      <c r="A384" s="2" t="s">
        <v>537</v>
      </c>
      <c r="B384" s="2" t="s">
        <v>548</v>
      </c>
      <c r="C384">
        <v>2020</v>
      </c>
      <c r="D384">
        <v>173.5</v>
      </c>
      <c r="E384" t="s">
        <v>1009</v>
      </c>
      <c r="F384">
        <v>173.5</v>
      </c>
      <c r="G384" t="s">
        <v>21</v>
      </c>
      <c r="H384" t="s">
        <v>21</v>
      </c>
      <c r="I384" t="s">
        <v>21</v>
      </c>
      <c r="J384" t="s">
        <v>21</v>
      </c>
    </row>
    <row r="385" spans="1:10" ht="15" customHeight="1">
      <c r="A385" s="2" t="s">
        <v>550</v>
      </c>
      <c r="B385" s="2" t="s">
        <v>551</v>
      </c>
      <c r="C385">
        <v>2020</v>
      </c>
      <c r="D385" t="s">
        <v>21</v>
      </c>
      <c r="E385" t="s">
        <v>22</v>
      </c>
      <c r="F385" t="s">
        <v>21</v>
      </c>
      <c r="G385" t="s">
        <v>22</v>
      </c>
      <c r="H385" t="s">
        <v>21</v>
      </c>
      <c r="I385" t="s">
        <v>22</v>
      </c>
      <c r="J385" t="s">
        <v>21</v>
      </c>
    </row>
    <row r="386" spans="1:10" ht="15" customHeight="1">
      <c r="A386" s="2" t="s">
        <v>550</v>
      </c>
      <c r="B386" s="2" t="s">
        <v>552</v>
      </c>
      <c r="C386">
        <v>2020</v>
      </c>
      <c r="D386" t="s">
        <v>21</v>
      </c>
      <c r="E386" t="s">
        <v>22</v>
      </c>
      <c r="F386" t="s">
        <v>21</v>
      </c>
      <c r="G386" t="s">
        <v>22</v>
      </c>
      <c r="H386" t="s">
        <v>21</v>
      </c>
      <c r="I386" t="s">
        <v>22</v>
      </c>
      <c r="J386" t="s">
        <v>21</v>
      </c>
    </row>
    <row r="387" spans="1:10" ht="15" customHeight="1">
      <c r="A387" s="2" t="s">
        <v>550</v>
      </c>
      <c r="B387" s="2" t="s">
        <v>553</v>
      </c>
      <c r="C387">
        <v>2020</v>
      </c>
      <c r="D387" t="s">
        <v>21</v>
      </c>
      <c r="E387" t="s">
        <v>22</v>
      </c>
      <c r="F387" t="s">
        <v>21</v>
      </c>
      <c r="G387" t="s">
        <v>22</v>
      </c>
      <c r="H387" t="s">
        <v>21</v>
      </c>
      <c r="I387" t="s">
        <v>22</v>
      </c>
      <c r="J387" t="s">
        <v>21</v>
      </c>
    </row>
    <row r="388" spans="1:10" ht="15" customHeight="1">
      <c r="A388" s="2" t="s">
        <v>550</v>
      </c>
      <c r="B388" s="2" t="s">
        <v>554</v>
      </c>
      <c r="C388">
        <v>2020</v>
      </c>
      <c r="D388" t="s">
        <v>21</v>
      </c>
      <c r="E388" t="s">
        <v>22</v>
      </c>
      <c r="F388" t="s">
        <v>21</v>
      </c>
      <c r="G388" t="s">
        <v>22</v>
      </c>
      <c r="H388" t="s">
        <v>21</v>
      </c>
      <c r="I388" t="s">
        <v>22</v>
      </c>
      <c r="J388" t="s">
        <v>21</v>
      </c>
    </row>
    <row r="389" spans="1:10" ht="15" customHeight="1">
      <c r="A389" s="2" t="s">
        <v>550</v>
      </c>
      <c r="B389" s="2" t="s">
        <v>555</v>
      </c>
      <c r="C389">
        <v>2020</v>
      </c>
      <c r="D389" t="s">
        <v>21</v>
      </c>
      <c r="E389" t="s">
        <v>22</v>
      </c>
      <c r="F389" t="s">
        <v>21</v>
      </c>
      <c r="G389" t="s">
        <v>22</v>
      </c>
      <c r="H389" t="s">
        <v>21</v>
      </c>
      <c r="I389" t="s">
        <v>22</v>
      </c>
      <c r="J389" t="s">
        <v>21</v>
      </c>
    </row>
    <row r="390" spans="1:10" ht="15" customHeight="1">
      <c r="A390" s="2" t="s">
        <v>556</v>
      </c>
      <c r="B390" s="2" t="s">
        <v>557</v>
      </c>
      <c r="C390">
        <v>2020</v>
      </c>
      <c r="D390" t="s">
        <v>21</v>
      </c>
      <c r="E390" t="s">
        <v>22</v>
      </c>
      <c r="F390" t="s">
        <v>21</v>
      </c>
      <c r="G390" t="s">
        <v>22</v>
      </c>
      <c r="H390" t="s">
        <v>21</v>
      </c>
      <c r="I390" t="s">
        <v>22</v>
      </c>
      <c r="J390" t="s">
        <v>21</v>
      </c>
    </row>
    <row r="391" spans="1:10" ht="15" customHeight="1">
      <c r="A391" s="2" t="s">
        <v>556</v>
      </c>
      <c r="B391" s="2" t="s">
        <v>558</v>
      </c>
      <c r="C391">
        <v>2020</v>
      </c>
      <c r="D391">
        <v>0.52</v>
      </c>
      <c r="E391" t="s">
        <v>1010</v>
      </c>
      <c r="F391">
        <v>0.52</v>
      </c>
      <c r="G391" t="s">
        <v>22</v>
      </c>
      <c r="H391" t="s">
        <v>21</v>
      </c>
      <c r="I391" t="s">
        <v>22</v>
      </c>
      <c r="J391" t="s">
        <v>21</v>
      </c>
    </row>
    <row r="392" spans="1:10" ht="15" customHeight="1">
      <c r="A392" s="2" t="s">
        <v>556</v>
      </c>
      <c r="B392" s="2" t="s">
        <v>559</v>
      </c>
      <c r="C392">
        <v>2020</v>
      </c>
      <c r="D392" t="s">
        <v>21</v>
      </c>
      <c r="E392" t="s">
        <v>22</v>
      </c>
      <c r="F392" t="s">
        <v>21</v>
      </c>
      <c r="G392" t="s">
        <v>22</v>
      </c>
      <c r="H392" t="s">
        <v>21</v>
      </c>
      <c r="I392" t="s">
        <v>22</v>
      </c>
      <c r="J392" t="s">
        <v>21</v>
      </c>
    </row>
    <row r="393" spans="1:10" ht="15" customHeight="1">
      <c r="A393" s="2" t="s">
        <v>560</v>
      </c>
      <c r="B393" s="2" t="s">
        <v>561</v>
      </c>
      <c r="C393">
        <v>2020</v>
      </c>
      <c r="D393">
        <v>20.687999999999999</v>
      </c>
      <c r="E393" t="s">
        <v>1011</v>
      </c>
      <c r="F393">
        <v>20.687999999999999</v>
      </c>
      <c r="G393" t="s">
        <v>22</v>
      </c>
      <c r="H393" t="s">
        <v>21</v>
      </c>
      <c r="I393" t="s">
        <v>22</v>
      </c>
      <c r="J393" t="s">
        <v>21</v>
      </c>
    </row>
    <row r="394" spans="1:10" ht="15" customHeight="1">
      <c r="A394" s="2" t="s">
        <v>560</v>
      </c>
      <c r="B394" s="2" t="s">
        <v>562</v>
      </c>
      <c r="C394">
        <v>2020</v>
      </c>
      <c r="D394" t="s">
        <v>21</v>
      </c>
      <c r="E394" t="s">
        <v>22</v>
      </c>
      <c r="F394" t="s">
        <v>21</v>
      </c>
      <c r="G394" t="s">
        <v>22</v>
      </c>
      <c r="H394" t="s">
        <v>21</v>
      </c>
      <c r="I394" t="s">
        <v>22</v>
      </c>
      <c r="J394" t="s">
        <v>21</v>
      </c>
    </row>
    <row r="395" spans="1:10" ht="15" customHeight="1">
      <c r="A395" s="2" t="s">
        <v>560</v>
      </c>
      <c r="B395" s="2" t="s">
        <v>563</v>
      </c>
      <c r="C395">
        <v>2020</v>
      </c>
      <c r="D395" t="s">
        <v>21</v>
      </c>
      <c r="E395" t="s">
        <v>22</v>
      </c>
      <c r="F395" t="s">
        <v>21</v>
      </c>
      <c r="G395" t="s">
        <v>22</v>
      </c>
      <c r="H395" t="s">
        <v>21</v>
      </c>
      <c r="I395" t="s">
        <v>22</v>
      </c>
      <c r="J395" t="s">
        <v>21</v>
      </c>
    </row>
    <row r="396" spans="1:10" ht="15" customHeight="1">
      <c r="A396" s="2" t="s">
        <v>560</v>
      </c>
      <c r="B396" s="2" t="s">
        <v>564</v>
      </c>
      <c r="C396">
        <v>2020</v>
      </c>
      <c r="D396">
        <v>23.414000000000001</v>
      </c>
      <c r="E396" t="s">
        <v>720</v>
      </c>
      <c r="F396">
        <v>23.414000000000001</v>
      </c>
      <c r="G396" t="s">
        <v>22</v>
      </c>
      <c r="H396" t="s">
        <v>21</v>
      </c>
      <c r="I396" t="s">
        <v>22</v>
      </c>
      <c r="J396" t="s">
        <v>21</v>
      </c>
    </row>
    <row r="397" spans="1:10" ht="15" customHeight="1">
      <c r="A397" s="2" t="s">
        <v>560</v>
      </c>
      <c r="B397" s="2" t="s">
        <v>565</v>
      </c>
      <c r="C397">
        <v>2020</v>
      </c>
      <c r="D397" t="s">
        <v>21</v>
      </c>
      <c r="E397" t="s">
        <v>22</v>
      </c>
      <c r="F397" t="s">
        <v>21</v>
      </c>
      <c r="G397" t="s">
        <v>22</v>
      </c>
      <c r="H397" t="s">
        <v>21</v>
      </c>
      <c r="I397" t="s">
        <v>22</v>
      </c>
      <c r="J397" t="s">
        <v>21</v>
      </c>
    </row>
    <row r="398" spans="1:10" ht="15" customHeight="1">
      <c r="A398" s="2" t="s">
        <v>560</v>
      </c>
      <c r="B398" s="2" t="s">
        <v>566</v>
      </c>
      <c r="C398">
        <v>2020</v>
      </c>
      <c r="D398">
        <v>30.516999999999999</v>
      </c>
      <c r="E398" t="s">
        <v>1012</v>
      </c>
      <c r="F398">
        <v>29.888000000000002</v>
      </c>
      <c r="G398" t="s">
        <v>1013</v>
      </c>
      <c r="H398">
        <v>0.629</v>
      </c>
      <c r="I398" t="s">
        <v>22</v>
      </c>
      <c r="J398" t="s">
        <v>21</v>
      </c>
    </row>
    <row r="399" spans="1:10" ht="15" customHeight="1">
      <c r="A399" s="2" t="s">
        <v>560</v>
      </c>
      <c r="B399" s="2" t="s">
        <v>567</v>
      </c>
      <c r="C399">
        <v>2020</v>
      </c>
      <c r="D399" t="s">
        <v>21</v>
      </c>
      <c r="E399" t="s">
        <v>22</v>
      </c>
      <c r="F399" t="s">
        <v>21</v>
      </c>
      <c r="G399" t="s">
        <v>22</v>
      </c>
      <c r="H399" t="s">
        <v>21</v>
      </c>
      <c r="I399" t="s">
        <v>22</v>
      </c>
      <c r="J399" t="s">
        <v>21</v>
      </c>
    </row>
    <row r="400" spans="1:10" ht="15" customHeight="1">
      <c r="A400" s="2" t="s">
        <v>560</v>
      </c>
      <c r="B400" s="2" t="s">
        <v>568</v>
      </c>
      <c r="C400">
        <v>2020</v>
      </c>
      <c r="D400">
        <v>3.7549999999999999</v>
      </c>
      <c r="E400" t="s">
        <v>1014</v>
      </c>
      <c r="F400">
        <v>3.7549999999999999</v>
      </c>
      <c r="G400" t="s">
        <v>22</v>
      </c>
      <c r="H400" t="s">
        <v>21</v>
      </c>
      <c r="I400" t="s">
        <v>22</v>
      </c>
      <c r="J400" t="s">
        <v>21</v>
      </c>
    </row>
    <row r="401" spans="1:10" ht="15" customHeight="1">
      <c r="A401" s="2" t="s">
        <v>560</v>
      </c>
      <c r="B401" s="2" t="s">
        <v>569</v>
      </c>
      <c r="C401">
        <v>2020</v>
      </c>
      <c r="D401">
        <v>12.375</v>
      </c>
      <c r="E401" t="s">
        <v>721</v>
      </c>
      <c r="F401">
        <v>12.375</v>
      </c>
      <c r="G401" t="s">
        <v>22</v>
      </c>
      <c r="H401" t="s">
        <v>21</v>
      </c>
      <c r="I401" t="s">
        <v>22</v>
      </c>
      <c r="J401" t="s">
        <v>21</v>
      </c>
    </row>
    <row r="402" spans="1:10" ht="15" customHeight="1">
      <c r="A402" s="2" t="s">
        <v>560</v>
      </c>
      <c r="B402" s="2" t="s">
        <v>570</v>
      </c>
      <c r="C402">
        <v>2020</v>
      </c>
      <c r="D402" t="s">
        <v>21</v>
      </c>
      <c r="E402" t="s">
        <v>22</v>
      </c>
      <c r="F402" t="s">
        <v>21</v>
      </c>
      <c r="G402" t="s">
        <v>22</v>
      </c>
      <c r="H402" t="s">
        <v>21</v>
      </c>
      <c r="I402" t="s">
        <v>22</v>
      </c>
      <c r="J402" t="s">
        <v>21</v>
      </c>
    </row>
    <row r="403" spans="1:10" ht="15" customHeight="1">
      <c r="A403" s="2" t="s">
        <v>560</v>
      </c>
      <c r="B403" s="2" t="s">
        <v>571</v>
      </c>
      <c r="C403">
        <v>2020</v>
      </c>
      <c r="D403" t="s">
        <v>21</v>
      </c>
      <c r="E403" t="s">
        <v>22</v>
      </c>
      <c r="F403" t="s">
        <v>21</v>
      </c>
      <c r="G403" t="s">
        <v>22</v>
      </c>
      <c r="H403" t="s">
        <v>21</v>
      </c>
      <c r="I403" t="s">
        <v>22</v>
      </c>
      <c r="J403" t="s">
        <v>21</v>
      </c>
    </row>
    <row r="404" spans="1:10" ht="15" customHeight="1">
      <c r="A404" s="2" t="s">
        <v>560</v>
      </c>
      <c r="B404" s="2" t="s">
        <v>572</v>
      </c>
      <c r="C404">
        <v>2020</v>
      </c>
      <c r="D404" t="s">
        <v>21</v>
      </c>
      <c r="E404" t="s">
        <v>22</v>
      </c>
      <c r="F404" t="s">
        <v>21</v>
      </c>
      <c r="G404" t="s">
        <v>22</v>
      </c>
      <c r="H404" t="s">
        <v>21</v>
      </c>
      <c r="I404" t="s">
        <v>22</v>
      </c>
      <c r="J404" t="s">
        <v>21</v>
      </c>
    </row>
    <row r="405" spans="1:10" ht="15" customHeight="1">
      <c r="A405" s="2" t="s">
        <v>560</v>
      </c>
      <c r="B405" s="2" t="s">
        <v>573</v>
      </c>
      <c r="C405">
        <v>2020</v>
      </c>
      <c r="D405" t="s">
        <v>21</v>
      </c>
      <c r="E405" t="s">
        <v>22</v>
      </c>
      <c r="F405" t="s">
        <v>21</v>
      </c>
      <c r="G405" t="s">
        <v>22</v>
      </c>
      <c r="H405" t="s">
        <v>21</v>
      </c>
      <c r="I405" t="s">
        <v>22</v>
      </c>
      <c r="J405" t="s">
        <v>21</v>
      </c>
    </row>
    <row r="406" spans="1:10" ht="15" customHeight="1">
      <c r="A406" s="2" t="s">
        <v>560</v>
      </c>
      <c r="B406" s="2" t="s">
        <v>574</v>
      </c>
      <c r="C406">
        <v>2020</v>
      </c>
      <c r="D406">
        <v>25.37</v>
      </c>
      <c r="E406" t="s">
        <v>1015</v>
      </c>
      <c r="F406">
        <v>25.37</v>
      </c>
      <c r="G406" t="s">
        <v>22</v>
      </c>
      <c r="H406" t="s">
        <v>21</v>
      </c>
      <c r="I406" t="s">
        <v>22</v>
      </c>
      <c r="J406" t="s">
        <v>21</v>
      </c>
    </row>
    <row r="407" spans="1:10" ht="15" customHeight="1">
      <c r="A407" s="2" t="s">
        <v>560</v>
      </c>
      <c r="B407" s="2" t="s">
        <v>575</v>
      </c>
      <c r="C407">
        <v>2020</v>
      </c>
      <c r="D407" t="s">
        <v>21</v>
      </c>
      <c r="E407" t="s">
        <v>22</v>
      </c>
      <c r="F407" t="s">
        <v>21</v>
      </c>
      <c r="G407" t="s">
        <v>22</v>
      </c>
      <c r="H407" t="s">
        <v>21</v>
      </c>
      <c r="I407" t="s">
        <v>22</v>
      </c>
      <c r="J407" t="s">
        <v>21</v>
      </c>
    </row>
    <row r="408" spans="1:10" ht="15" customHeight="1">
      <c r="A408" s="2" t="s">
        <v>560</v>
      </c>
      <c r="B408" s="2" t="s">
        <v>576</v>
      </c>
      <c r="C408">
        <v>2020</v>
      </c>
      <c r="D408" t="s">
        <v>21</v>
      </c>
      <c r="E408" t="s">
        <v>22</v>
      </c>
      <c r="F408" t="s">
        <v>21</v>
      </c>
      <c r="G408" t="s">
        <v>22</v>
      </c>
      <c r="H408" t="s">
        <v>21</v>
      </c>
      <c r="I408" t="s">
        <v>22</v>
      </c>
      <c r="J408" t="s">
        <v>21</v>
      </c>
    </row>
    <row r="409" spans="1:10" ht="15" customHeight="1">
      <c r="A409" s="2" t="s">
        <v>560</v>
      </c>
      <c r="B409" s="2" t="s">
        <v>577</v>
      </c>
      <c r="C409">
        <v>2020</v>
      </c>
      <c r="D409">
        <v>21.331</v>
      </c>
      <c r="E409" t="s">
        <v>723</v>
      </c>
      <c r="F409">
        <v>21.331</v>
      </c>
      <c r="G409" t="s">
        <v>22</v>
      </c>
      <c r="H409" t="s">
        <v>21</v>
      </c>
      <c r="I409" t="s">
        <v>22</v>
      </c>
      <c r="J409" t="s">
        <v>21</v>
      </c>
    </row>
    <row r="410" spans="1:10" ht="15" customHeight="1">
      <c r="A410" s="2" t="s">
        <v>560</v>
      </c>
      <c r="B410" s="2" t="s">
        <v>578</v>
      </c>
      <c r="C410">
        <v>2020</v>
      </c>
      <c r="D410" t="s">
        <v>21</v>
      </c>
      <c r="E410" t="s">
        <v>22</v>
      </c>
      <c r="F410" t="s">
        <v>21</v>
      </c>
      <c r="G410" t="s">
        <v>22</v>
      </c>
      <c r="H410" t="s">
        <v>21</v>
      </c>
      <c r="I410" t="s">
        <v>22</v>
      </c>
      <c r="J410" t="s">
        <v>21</v>
      </c>
    </row>
    <row r="411" spans="1:10" ht="15" customHeight="1">
      <c r="A411" s="2" t="s">
        <v>560</v>
      </c>
      <c r="B411" s="2" t="s">
        <v>579</v>
      </c>
      <c r="C411">
        <v>2020</v>
      </c>
      <c r="D411" t="s">
        <v>21</v>
      </c>
      <c r="E411" t="s">
        <v>22</v>
      </c>
      <c r="F411" t="s">
        <v>21</v>
      </c>
      <c r="G411" t="s">
        <v>22</v>
      </c>
      <c r="H411" t="s">
        <v>21</v>
      </c>
      <c r="I411" t="s">
        <v>22</v>
      </c>
      <c r="J411" t="s">
        <v>21</v>
      </c>
    </row>
    <row r="412" spans="1:10" ht="15" customHeight="1">
      <c r="A412" s="2" t="s">
        <v>560</v>
      </c>
      <c r="B412" s="2" t="s">
        <v>580</v>
      </c>
      <c r="C412">
        <v>2020</v>
      </c>
      <c r="D412" t="s">
        <v>21</v>
      </c>
      <c r="E412" t="s">
        <v>22</v>
      </c>
      <c r="F412" t="s">
        <v>21</v>
      </c>
      <c r="G412" t="s">
        <v>22</v>
      </c>
      <c r="H412" t="s">
        <v>21</v>
      </c>
      <c r="I412" t="s">
        <v>22</v>
      </c>
      <c r="J412" t="s">
        <v>21</v>
      </c>
    </row>
    <row r="413" spans="1:10" ht="15" customHeight="1">
      <c r="A413" s="2" t="s">
        <v>560</v>
      </c>
      <c r="B413" s="2" t="s">
        <v>581</v>
      </c>
      <c r="C413">
        <v>2020</v>
      </c>
      <c r="D413" t="s">
        <v>22</v>
      </c>
      <c r="E413" t="s">
        <v>22</v>
      </c>
      <c r="F413" t="s">
        <v>22</v>
      </c>
      <c r="G413" t="s">
        <v>22</v>
      </c>
      <c r="H413" t="s">
        <v>22</v>
      </c>
      <c r="I413" t="s">
        <v>22</v>
      </c>
      <c r="J413" t="s">
        <v>22</v>
      </c>
    </row>
    <row r="414" spans="1:10" ht="15" customHeight="1">
      <c r="A414" s="2" t="s">
        <v>582</v>
      </c>
      <c r="B414" s="2" t="s">
        <v>583</v>
      </c>
      <c r="C414">
        <v>2020</v>
      </c>
      <c r="D414" t="s">
        <v>21</v>
      </c>
      <c r="E414" t="s">
        <v>92</v>
      </c>
      <c r="F414" t="s">
        <v>21</v>
      </c>
      <c r="G414" t="s">
        <v>92</v>
      </c>
      <c r="H414" t="s">
        <v>21</v>
      </c>
      <c r="I414" t="s">
        <v>92</v>
      </c>
      <c r="J414" t="s">
        <v>21</v>
      </c>
    </row>
    <row r="415" spans="1:10" ht="15" customHeight="1">
      <c r="A415" s="2" t="s">
        <v>582</v>
      </c>
      <c r="B415" s="2" t="s">
        <v>584</v>
      </c>
      <c r="C415">
        <v>2020</v>
      </c>
      <c r="D415" t="s">
        <v>21</v>
      </c>
      <c r="E415" t="s">
        <v>92</v>
      </c>
      <c r="F415" t="s">
        <v>21</v>
      </c>
      <c r="G415" t="s">
        <v>92</v>
      </c>
      <c r="H415" t="s">
        <v>21</v>
      </c>
      <c r="I415" t="s">
        <v>92</v>
      </c>
      <c r="J415" t="s">
        <v>21</v>
      </c>
    </row>
    <row r="416" spans="1:10" ht="15" customHeight="1">
      <c r="A416" s="2" t="s">
        <v>582</v>
      </c>
      <c r="B416" s="2" t="s">
        <v>585</v>
      </c>
      <c r="C416">
        <v>2020</v>
      </c>
      <c r="D416" t="s">
        <v>21</v>
      </c>
      <c r="E416" t="s">
        <v>92</v>
      </c>
      <c r="F416" t="s">
        <v>21</v>
      </c>
      <c r="G416" t="s">
        <v>92</v>
      </c>
      <c r="H416" t="s">
        <v>21</v>
      </c>
      <c r="I416" t="s">
        <v>92</v>
      </c>
      <c r="J416" t="s">
        <v>21</v>
      </c>
    </row>
    <row r="417" spans="1:10" ht="15" customHeight="1">
      <c r="A417" s="2" t="s">
        <v>582</v>
      </c>
      <c r="B417" s="2" t="s">
        <v>586</v>
      </c>
      <c r="C417">
        <v>2020</v>
      </c>
      <c r="D417" t="s">
        <v>21</v>
      </c>
      <c r="E417" t="s">
        <v>92</v>
      </c>
      <c r="F417" t="s">
        <v>21</v>
      </c>
      <c r="G417" t="s">
        <v>92</v>
      </c>
      <c r="H417" t="s">
        <v>21</v>
      </c>
      <c r="I417" t="s">
        <v>92</v>
      </c>
      <c r="J417" t="s">
        <v>21</v>
      </c>
    </row>
    <row r="418" spans="1:10" ht="15" customHeight="1">
      <c r="A418" s="2" t="s">
        <v>582</v>
      </c>
      <c r="B418" s="2" t="s">
        <v>587</v>
      </c>
      <c r="C418">
        <v>2020</v>
      </c>
      <c r="D418" t="s">
        <v>21</v>
      </c>
      <c r="E418" t="s">
        <v>92</v>
      </c>
      <c r="F418" t="s">
        <v>21</v>
      </c>
      <c r="G418" t="s">
        <v>92</v>
      </c>
      <c r="H418" t="s">
        <v>21</v>
      </c>
      <c r="I418" t="s">
        <v>92</v>
      </c>
      <c r="J418" t="s">
        <v>21</v>
      </c>
    </row>
    <row r="419" spans="1:10" ht="15" customHeight="1">
      <c r="A419" s="2" t="s">
        <v>582</v>
      </c>
      <c r="B419" s="2" t="s">
        <v>588</v>
      </c>
      <c r="C419">
        <v>2020</v>
      </c>
      <c r="D419">
        <v>0.31</v>
      </c>
      <c r="E419" t="s">
        <v>1016</v>
      </c>
      <c r="F419">
        <v>0.31</v>
      </c>
      <c r="G419" t="s">
        <v>21</v>
      </c>
      <c r="H419" t="s">
        <v>21</v>
      </c>
      <c r="I419" t="s">
        <v>21</v>
      </c>
      <c r="J419" t="s">
        <v>21</v>
      </c>
    </row>
    <row r="420" spans="1:10" ht="15" customHeight="1">
      <c r="A420" s="2" t="s">
        <v>589</v>
      </c>
      <c r="B420" s="2" t="s">
        <v>590</v>
      </c>
      <c r="C420">
        <v>2020</v>
      </c>
      <c r="D420">
        <v>4.2510000000000003</v>
      </c>
      <c r="E420" t="s">
        <v>1017</v>
      </c>
      <c r="F420">
        <v>4.2510000000000003</v>
      </c>
      <c r="G420" t="s">
        <v>22</v>
      </c>
      <c r="H420" t="s">
        <v>21</v>
      </c>
      <c r="I420" t="s">
        <v>22</v>
      </c>
      <c r="J420" t="s">
        <v>21</v>
      </c>
    </row>
    <row r="421" spans="1:10" ht="15" customHeight="1">
      <c r="A421" s="2" t="s">
        <v>589</v>
      </c>
      <c r="B421" s="2" t="s">
        <v>591</v>
      </c>
      <c r="C421">
        <v>2020</v>
      </c>
      <c r="D421" t="s">
        <v>21</v>
      </c>
      <c r="E421" t="s">
        <v>22</v>
      </c>
      <c r="F421" t="s">
        <v>21</v>
      </c>
      <c r="G421" t="s">
        <v>22</v>
      </c>
      <c r="H421" t="s">
        <v>21</v>
      </c>
      <c r="I421" t="s">
        <v>22</v>
      </c>
      <c r="J421" t="s">
        <v>21</v>
      </c>
    </row>
    <row r="422" spans="1:10" ht="15" customHeight="1">
      <c r="A422" s="2" t="s">
        <v>589</v>
      </c>
      <c r="B422" s="2" t="s">
        <v>592</v>
      </c>
      <c r="C422">
        <v>2020</v>
      </c>
      <c r="D422">
        <v>1.377</v>
      </c>
      <c r="E422" t="s">
        <v>1018</v>
      </c>
      <c r="F422">
        <v>0.28100000000000003</v>
      </c>
      <c r="G422" t="s">
        <v>1019</v>
      </c>
      <c r="H422">
        <v>1.0960000000000001</v>
      </c>
      <c r="I422" t="s">
        <v>22</v>
      </c>
      <c r="J422" t="s">
        <v>21</v>
      </c>
    </row>
    <row r="423" spans="1:10" ht="15" customHeight="1">
      <c r="A423" s="2" t="s">
        <v>589</v>
      </c>
      <c r="B423" s="2" t="s">
        <v>593</v>
      </c>
      <c r="C423">
        <v>2020</v>
      </c>
      <c r="D423">
        <v>17.771999999999998</v>
      </c>
      <c r="E423" t="s">
        <v>726</v>
      </c>
      <c r="F423">
        <v>17.771999999999998</v>
      </c>
      <c r="G423" t="s">
        <v>22</v>
      </c>
      <c r="H423" t="s">
        <v>21</v>
      </c>
      <c r="I423" t="s">
        <v>22</v>
      </c>
      <c r="J423" t="s">
        <v>21</v>
      </c>
    </row>
    <row r="424" spans="1:10" ht="15" customHeight="1">
      <c r="A424" s="2" t="s">
        <v>594</v>
      </c>
      <c r="B424" s="2" t="s">
        <v>595</v>
      </c>
      <c r="C424">
        <v>2020</v>
      </c>
      <c r="D424" t="s">
        <v>21</v>
      </c>
      <c r="E424" t="s">
        <v>22</v>
      </c>
      <c r="F424" t="s">
        <v>21</v>
      </c>
      <c r="G424" t="s">
        <v>22</v>
      </c>
      <c r="H424" t="s">
        <v>21</v>
      </c>
      <c r="I424" t="s">
        <v>22</v>
      </c>
      <c r="J424" t="s">
        <v>21</v>
      </c>
    </row>
    <row r="425" spans="1:10" ht="15" customHeight="1">
      <c r="A425" s="2" t="s">
        <v>594</v>
      </c>
      <c r="B425" s="2" t="s">
        <v>596</v>
      </c>
      <c r="C425">
        <v>2020</v>
      </c>
      <c r="D425" t="s">
        <v>21</v>
      </c>
      <c r="E425" t="s">
        <v>22</v>
      </c>
      <c r="F425" t="s">
        <v>21</v>
      </c>
      <c r="G425" t="s">
        <v>22</v>
      </c>
      <c r="H425" t="s">
        <v>21</v>
      </c>
      <c r="I425" t="s">
        <v>22</v>
      </c>
      <c r="J425" t="s">
        <v>21</v>
      </c>
    </row>
    <row r="426" spans="1:10" ht="15" customHeight="1">
      <c r="A426" s="2" t="s">
        <v>594</v>
      </c>
      <c r="B426" s="2" t="s">
        <v>597</v>
      </c>
      <c r="C426">
        <v>2020</v>
      </c>
      <c r="D426" t="s">
        <v>21</v>
      </c>
      <c r="E426" t="s">
        <v>22</v>
      </c>
      <c r="F426" t="s">
        <v>21</v>
      </c>
      <c r="G426" t="s">
        <v>22</v>
      </c>
      <c r="H426" t="s">
        <v>21</v>
      </c>
      <c r="I426" t="s">
        <v>22</v>
      </c>
      <c r="J426" t="s">
        <v>21</v>
      </c>
    </row>
    <row r="427" spans="1:10" ht="15" customHeight="1">
      <c r="A427" s="2" t="s">
        <v>598</v>
      </c>
      <c r="B427" s="2" t="s">
        <v>599</v>
      </c>
      <c r="C427">
        <v>2020</v>
      </c>
      <c r="D427">
        <v>160</v>
      </c>
      <c r="E427" t="s">
        <v>1020</v>
      </c>
      <c r="F427">
        <v>123</v>
      </c>
      <c r="G427" t="s">
        <v>1021</v>
      </c>
      <c r="H427">
        <v>37</v>
      </c>
      <c r="I427" t="s">
        <v>22</v>
      </c>
      <c r="J427" t="s">
        <v>21</v>
      </c>
    </row>
    <row r="428" spans="1:10" ht="15" customHeight="1">
      <c r="A428" s="2" t="s">
        <v>598</v>
      </c>
      <c r="B428" s="2" t="s">
        <v>600</v>
      </c>
      <c r="C428">
        <v>2020</v>
      </c>
      <c r="D428" t="s">
        <v>22</v>
      </c>
      <c r="E428" t="s">
        <v>22</v>
      </c>
      <c r="F428" t="s">
        <v>22</v>
      </c>
      <c r="G428" t="s">
        <v>22</v>
      </c>
      <c r="H428" t="s">
        <v>22</v>
      </c>
      <c r="I428" t="s">
        <v>22</v>
      </c>
      <c r="J428" t="s">
        <v>22</v>
      </c>
    </row>
    <row r="429" spans="1:10" ht="15" customHeight="1">
      <c r="A429" s="2" t="s">
        <v>598</v>
      </c>
      <c r="B429" s="2" t="s">
        <v>601</v>
      </c>
      <c r="C429">
        <v>2020</v>
      </c>
      <c r="D429" t="s">
        <v>22</v>
      </c>
      <c r="E429" t="s">
        <v>22</v>
      </c>
      <c r="F429" t="s">
        <v>22</v>
      </c>
      <c r="G429" t="s">
        <v>22</v>
      </c>
      <c r="H429" t="s">
        <v>22</v>
      </c>
      <c r="I429" t="s">
        <v>22</v>
      </c>
      <c r="J429" t="s">
        <v>22</v>
      </c>
    </row>
    <row r="430" spans="1:10" ht="15" customHeight="1">
      <c r="A430" s="2" t="s">
        <v>602</v>
      </c>
      <c r="B430" s="2" t="s">
        <v>603</v>
      </c>
      <c r="C430">
        <v>2020</v>
      </c>
      <c r="D430" t="s">
        <v>21</v>
      </c>
      <c r="E430" t="s">
        <v>92</v>
      </c>
      <c r="F430" t="s">
        <v>21</v>
      </c>
      <c r="G430" t="s">
        <v>92</v>
      </c>
      <c r="H430" t="s">
        <v>21</v>
      </c>
      <c r="I430" t="s">
        <v>92</v>
      </c>
      <c r="J430" t="s">
        <v>21</v>
      </c>
    </row>
    <row r="431" spans="1:10" ht="15" customHeight="1">
      <c r="A431" s="2" t="s">
        <v>602</v>
      </c>
      <c r="B431" s="2" t="s">
        <v>604</v>
      </c>
      <c r="C431">
        <v>2020</v>
      </c>
      <c r="D431" t="s">
        <v>21</v>
      </c>
      <c r="E431" t="s">
        <v>92</v>
      </c>
      <c r="F431" t="s">
        <v>21</v>
      </c>
      <c r="G431" t="s">
        <v>92</v>
      </c>
      <c r="H431" t="s">
        <v>21</v>
      </c>
      <c r="I431" t="s">
        <v>92</v>
      </c>
      <c r="J431" t="s">
        <v>21</v>
      </c>
    </row>
    <row r="432" spans="1:10" ht="15" customHeight="1">
      <c r="A432" s="2" t="s">
        <v>602</v>
      </c>
      <c r="B432" s="2" t="s">
        <v>605</v>
      </c>
      <c r="C432">
        <v>2020</v>
      </c>
      <c r="D432" t="s">
        <v>21</v>
      </c>
      <c r="E432" t="s">
        <v>92</v>
      </c>
      <c r="F432" t="s">
        <v>21</v>
      </c>
      <c r="G432" t="s">
        <v>92</v>
      </c>
      <c r="H432" t="s">
        <v>21</v>
      </c>
      <c r="I432" t="s">
        <v>92</v>
      </c>
      <c r="J432" t="s">
        <v>21</v>
      </c>
    </row>
    <row r="433" spans="1:10" ht="15" customHeight="1">
      <c r="A433" s="2" t="s">
        <v>602</v>
      </c>
      <c r="B433" s="2" t="s">
        <v>606</v>
      </c>
      <c r="C433">
        <v>2020</v>
      </c>
      <c r="D433" t="s">
        <v>21</v>
      </c>
      <c r="E433" t="s">
        <v>92</v>
      </c>
      <c r="F433" t="s">
        <v>21</v>
      </c>
      <c r="G433" t="s">
        <v>92</v>
      </c>
      <c r="H433" t="s">
        <v>21</v>
      </c>
      <c r="I433" t="s">
        <v>92</v>
      </c>
      <c r="J433" t="s">
        <v>21</v>
      </c>
    </row>
    <row r="434" spans="1:10" ht="15" customHeight="1">
      <c r="A434" s="2" t="s">
        <v>602</v>
      </c>
      <c r="B434" s="2" t="s">
        <v>607</v>
      </c>
      <c r="C434">
        <v>2020</v>
      </c>
      <c r="D434">
        <v>0.56499999999999995</v>
      </c>
      <c r="E434" t="s">
        <v>1022</v>
      </c>
      <c r="F434">
        <v>0.56499999999999995</v>
      </c>
      <c r="G434" t="s">
        <v>22</v>
      </c>
      <c r="H434" t="s">
        <v>21</v>
      </c>
      <c r="I434" t="s">
        <v>22</v>
      </c>
      <c r="J434" t="s">
        <v>21</v>
      </c>
    </row>
    <row r="435" spans="1:10" ht="15" customHeight="1">
      <c r="A435" s="2" t="s">
        <v>608</v>
      </c>
      <c r="B435" s="2" t="s">
        <v>609</v>
      </c>
      <c r="C435">
        <v>2020</v>
      </c>
      <c r="D435" t="s">
        <v>21</v>
      </c>
      <c r="E435" t="s">
        <v>22</v>
      </c>
      <c r="F435" t="s">
        <v>21</v>
      </c>
      <c r="G435" t="s">
        <v>22</v>
      </c>
      <c r="H435" t="s">
        <v>21</v>
      </c>
      <c r="I435" t="s">
        <v>22</v>
      </c>
      <c r="J435" t="s">
        <v>21</v>
      </c>
    </row>
    <row r="436" spans="1:10" ht="15" customHeight="1">
      <c r="A436" s="2" t="s">
        <v>610</v>
      </c>
      <c r="B436" s="2" t="s">
        <v>611</v>
      </c>
      <c r="C436">
        <v>2020</v>
      </c>
      <c r="D436" t="s">
        <v>21</v>
      </c>
      <c r="E436" t="s">
        <v>22</v>
      </c>
      <c r="F436" t="s">
        <v>21</v>
      </c>
      <c r="G436" t="s">
        <v>22</v>
      </c>
      <c r="H436" t="s">
        <v>21</v>
      </c>
      <c r="I436" t="s">
        <v>22</v>
      </c>
      <c r="J436" t="s">
        <v>21</v>
      </c>
    </row>
    <row r="437" spans="1:10" ht="15" customHeight="1">
      <c r="A437" s="2" t="s">
        <v>610</v>
      </c>
      <c r="B437" s="2" t="s">
        <v>612</v>
      </c>
      <c r="C437">
        <v>2020</v>
      </c>
      <c r="D437">
        <v>13.327999999999999</v>
      </c>
      <c r="E437" t="s">
        <v>1023</v>
      </c>
      <c r="F437">
        <v>13.327999999999999</v>
      </c>
      <c r="G437" t="s">
        <v>22</v>
      </c>
      <c r="H437" t="s">
        <v>21</v>
      </c>
      <c r="I437" t="s">
        <v>22</v>
      </c>
      <c r="J437" t="s">
        <v>21</v>
      </c>
    </row>
    <row r="438" spans="1:10" ht="15" customHeight="1">
      <c r="A438" s="2" t="s">
        <v>613</v>
      </c>
      <c r="B438" s="2" t="s">
        <v>614</v>
      </c>
      <c r="C438">
        <v>2020</v>
      </c>
      <c r="D438" t="s">
        <v>22</v>
      </c>
      <c r="E438" t="s">
        <v>22</v>
      </c>
      <c r="F438" t="s">
        <v>22</v>
      </c>
      <c r="G438" t="s">
        <v>22</v>
      </c>
      <c r="H438" t="s">
        <v>22</v>
      </c>
      <c r="I438" t="s">
        <v>22</v>
      </c>
      <c r="J438" t="s">
        <v>22</v>
      </c>
    </row>
    <row r="439" spans="1:10" ht="15" customHeight="1">
      <c r="A439" s="2" t="s">
        <v>615</v>
      </c>
      <c r="B439" s="2" t="s">
        <v>616</v>
      </c>
      <c r="C439">
        <v>2020</v>
      </c>
      <c r="D439">
        <v>361.54399999999998</v>
      </c>
      <c r="E439" t="s">
        <v>1024</v>
      </c>
      <c r="F439">
        <v>359.65800000000002</v>
      </c>
      <c r="G439" t="s">
        <v>1025</v>
      </c>
      <c r="H439">
        <v>1.83</v>
      </c>
      <c r="I439" t="s">
        <v>711</v>
      </c>
      <c r="J439">
        <v>5.6000000000000001E-2</v>
      </c>
    </row>
    <row r="440" spans="1:10" ht="15" customHeight="1">
      <c r="A440" s="2" t="s">
        <v>615</v>
      </c>
      <c r="B440" s="2" t="s">
        <v>1165</v>
      </c>
      <c r="C440">
        <v>2020</v>
      </c>
      <c r="D440" t="s">
        <v>21</v>
      </c>
      <c r="E440" t="s">
        <v>22</v>
      </c>
      <c r="F440" t="s">
        <v>21</v>
      </c>
      <c r="G440" t="s">
        <v>22</v>
      </c>
      <c r="H440" t="s">
        <v>21</v>
      </c>
      <c r="I440" t="s">
        <v>22</v>
      </c>
      <c r="J440" t="s">
        <v>21</v>
      </c>
    </row>
    <row r="441" spans="1:10" ht="15" customHeight="1">
      <c r="A441" s="2" t="s">
        <v>615</v>
      </c>
      <c r="B441" s="2" t="s">
        <v>1166</v>
      </c>
      <c r="C441">
        <v>2020</v>
      </c>
      <c r="D441" t="s">
        <v>21</v>
      </c>
      <c r="E441" t="s">
        <v>22</v>
      </c>
      <c r="F441" t="s">
        <v>21</v>
      </c>
      <c r="G441" t="s">
        <v>22</v>
      </c>
      <c r="H441" t="s">
        <v>21</v>
      </c>
      <c r="I441" t="s">
        <v>22</v>
      </c>
      <c r="J441" t="s">
        <v>21</v>
      </c>
    </row>
    <row r="442" spans="1:10" ht="15" customHeight="1">
      <c r="A442" s="2" t="s">
        <v>615</v>
      </c>
      <c r="B442" s="2" t="s">
        <v>618</v>
      </c>
      <c r="C442">
        <v>2020</v>
      </c>
      <c r="D442">
        <v>0.42199999999999999</v>
      </c>
      <c r="E442" t="s">
        <v>711</v>
      </c>
      <c r="F442">
        <v>0.42199999999999999</v>
      </c>
      <c r="G442" t="s">
        <v>22</v>
      </c>
      <c r="H442" t="s">
        <v>21</v>
      </c>
      <c r="I442" t="s">
        <v>22</v>
      </c>
      <c r="J442" t="s">
        <v>21</v>
      </c>
    </row>
    <row r="443" spans="1:10" ht="15" customHeight="1">
      <c r="A443" s="2" t="s">
        <v>619</v>
      </c>
      <c r="B443" s="2" t="s">
        <v>620</v>
      </c>
      <c r="C443">
        <v>2020</v>
      </c>
      <c r="D443" t="s">
        <v>21</v>
      </c>
      <c r="E443" t="s">
        <v>22</v>
      </c>
      <c r="F443" t="s">
        <v>21</v>
      </c>
      <c r="G443" t="s">
        <v>22</v>
      </c>
      <c r="H443" t="s">
        <v>21</v>
      </c>
      <c r="I443" t="s">
        <v>22</v>
      </c>
      <c r="J443" t="s">
        <v>21</v>
      </c>
    </row>
    <row r="444" spans="1:10" ht="15" customHeight="1">
      <c r="A444" s="2" t="s">
        <v>621</v>
      </c>
      <c r="B444" s="2" t="s">
        <v>622</v>
      </c>
      <c r="C444">
        <v>2020</v>
      </c>
      <c r="D444" t="s">
        <v>21</v>
      </c>
      <c r="E444" t="s">
        <v>22</v>
      </c>
      <c r="F444" t="s">
        <v>21</v>
      </c>
      <c r="G444" t="s">
        <v>22</v>
      </c>
      <c r="H444" t="s">
        <v>21</v>
      </c>
      <c r="I444" t="s">
        <v>22</v>
      </c>
      <c r="J444" t="s">
        <v>21</v>
      </c>
    </row>
    <row r="445" spans="1:10" ht="15" customHeight="1">
      <c r="A445" s="2" t="s">
        <v>623</v>
      </c>
      <c r="B445" s="2" t="s">
        <v>624</v>
      </c>
      <c r="C445">
        <v>2020</v>
      </c>
      <c r="D445" t="s">
        <v>22</v>
      </c>
      <c r="E445" t="s">
        <v>22</v>
      </c>
      <c r="F445" t="s">
        <v>22</v>
      </c>
      <c r="G445" t="s">
        <v>22</v>
      </c>
      <c r="H445" t="s">
        <v>22</v>
      </c>
      <c r="I445" t="s">
        <v>22</v>
      </c>
      <c r="J445" t="s">
        <v>22</v>
      </c>
    </row>
    <row r="446" spans="1:10" ht="15" customHeight="1">
      <c r="A446" s="2" t="s">
        <v>625</v>
      </c>
      <c r="B446" s="2" t="s">
        <v>626</v>
      </c>
      <c r="C446">
        <v>2020</v>
      </c>
      <c r="D446" t="s">
        <v>21</v>
      </c>
      <c r="E446" t="s">
        <v>22</v>
      </c>
      <c r="F446" t="s">
        <v>21</v>
      </c>
      <c r="G446" t="s">
        <v>22</v>
      </c>
      <c r="H446" t="s">
        <v>21</v>
      </c>
      <c r="I446" t="s">
        <v>22</v>
      </c>
      <c r="J446" t="s">
        <v>21</v>
      </c>
    </row>
    <row r="447" spans="1:10" ht="15" customHeight="1">
      <c r="A447" s="2" t="s">
        <v>625</v>
      </c>
      <c r="B447" s="2" t="s">
        <v>627</v>
      </c>
      <c r="C447">
        <v>2020</v>
      </c>
      <c r="D447" t="s">
        <v>21</v>
      </c>
      <c r="E447" t="s">
        <v>22</v>
      </c>
      <c r="F447" t="s">
        <v>21</v>
      </c>
      <c r="G447" t="s">
        <v>22</v>
      </c>
      <c r="H447" t="s">
        <v>21</v>
      </c>
      <c r="I447" t="s">
        <v>22</v>
      </c>
      <c r="J447" t="s">
        <v>21</v>
      </c>
    </row>
    <row r="448" spans="1:10" ht="15" customHeight="1">
      <c r="A448" s="2" t="s">
        <v>625</v>
      </c>
      <c r="B448" s="2" t="s">
        <v>628</v>
      </c>
      <c r="C448">
        <v>2020</v>
      </c>
      <c r="D448">
        <v>5.7510000000000003</v>
      </c>
      <c r="E448" t="s">
        <v>730</v>
      </c>
      <c r="F448">
        <v>5.7510000000000003</v>
      </c>
      <c r="G448" t="s">
        <v>22</v>
      </c>
      <c r="H448" t="s">
        <v>21</v>
      </c>
      <c r="I448" t="s">
        <v>22</v>
      </c>
      <c r="J448" t="s">
        <v>21</v>
      </c>
    </row>
    <row r="449" spans="1:10" ht="15" customHeight="1">
      <c r="A449" s="2" t="s">
        <v>625</v>
      </c>
      <c r="B449" s="2" t="s">
        <v>629</v>
      </c>
      <c r="C449">
        <v>2020</v>
      </c>
      <c r="D449" t="s">
        <v>21</v>
      </c>
      <c r="E449" t="s">
        <v>22</v>
      </c>
      <c r="F449" t="s">
        <v>21</v>
      </c>
      <c r="G449" t="s">
        <v>22</v>
      </c>
      <c r="H449" t="s">
        <v>21</v>
      </c>
      <c r="I449" t="s">
        <v>22</v>
      </c>
      <c r="J449" t="s">
        <v>21</v>
      </c>
    </row>
    <row r="450" spans="1:10" ht="15" customHeight="1">
      <c r="A450" s="2" t="s">
        <v>625</v>
      </c>
      <c r="B450" s="2" t="s">
        <v>630</v>
      </c>
      <c r="C450">
        <v>2020</v>
      </c>
      <c r="D450" t="s">
        <v>21</v>
      </c>
      <c r="E450" t="s">
        <v>22</v>
      </c>
      <c r="F450" t="s">
        <v>21</v>
      </c>
      <c r="G450" t="s">
        <v>22</v>
      </c>
      <c r="H450" t="s">
        <v>21</v>
      </c>
      <c r="I450" t="s">
        <v>22</v>
      </c>
      <c r="J450" t="s">
        <v>21</v>
      </c>
    </row>
    <row r="451" spans="1:10" ht="15" customHeight="1">
      <c r="A451" s="2" t="s">
        <v>625</v>
      </c>
      <c r="B451" s="2" t="s">
        <v>631</v>
      </c>
      <c r="C451">
        <v>2020</v>
      </c>
      <c r="D451" t="s">
        <v>21</v>
      </c>
      <c r="E451" t="s">
        <v>22</v>
      </c>
      <c r="F451" t="s">
        <v>21</v>
      </c>
      <c r="G451" t="s">
        <v>22</v>
      </c>
      <c r="H451" t="s">
        <v>21</v>
      </c>
      <c r="I451" t="s">
        <v>22</v>
      </c>
      <c r="J451" t="s">
        <v>21</v>
      </c>
    </row>
  </sheetData>
  <autoFilter ref="A1:J1" xr:uid="{7ED3774C-51FF-47B5-8050-906ABEB0EC81}"/>
  <conditionalFormatting sqref="B1">
    <cfRule type="duplicateValues" dxfId="65" priority="2"/>
  </conditionalFormatting>
  <conditionalFormatting sqref="B2:B1048576">
    <cfRule type="duplicateValues" dxfId="64" priority="3"/>
  </conditionalFormatting>
  <conditionalFormatting sqref="B1:B1048576">
    <cfRule type="duplicateValues" dxfId="63" priority="1"/>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23</vt:i4>
      </vt:variant>
    </vt:vector>
  </HeadingPairs>
  <TitlesOfParts>
    <vt:vector size="23" baseType="lpstr">
      <vt:lpstr>Blad1</vt:lpstr>
      <vt:lpstr>Dubbletter och namnändringar</vt:lpstr>
      <vt:lpstr>Balans köpt_såld fjv</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Reluskovska, Dijana</dc:creator>
  <cp:lastModifiedBy>Raziyeh Khodayari</cp:lastModifiedBy>
  <dcterms:created xsi:type="dcterms:W3CDTF">2021-05-11T06:16:17Z</dcterms:created>
  <dcterms:modified xsi:type="dcterms:W3CDTF">2021-06-08T11:40:57Z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f08ec5-d6d9-4227-8387-ccbfcb3632c4_Enabled">
    <vt:lpwstr>true</vt:lpwstr>
  </property>
  <property fmtid="{D5CDD505-2E9C-101B-9397-08002B2CF9AE}" pid="3" name="MSIP_Label_43f08ec5-d6d9-4227-8387-ccbfcb3632c4_SetDate">
    <vt:lpwstr>2021-05-11T06:16:18Z</vt:lpwstr>
  </property>
  <property fmtid="{D5CDD505-2E9C-101B-9397-08002B2CF9AE}" pid="4" name="MSIP_Label_43f08ec5-d6d9-4227-8387-ccbfcb3632c4_Method">
    <vt:lpwstr>Standard</vt:lpwstr>
  </property>
  <property fmtid="{D5CDD505-2E9C-101B-9397-08002B2CF9AE}" pid="5" name="MSIP_Label_43f08ec5-d6d9-4227-8387-ccbfcb3632c4_Name">
    <vt:lpwstr>Sweco Restricted</vt:lpwstr>
  </property>
  <property fmtid="{D5CDD505-2E9C-101B-9397-08002B2CF9AE}" pid="6" name="MSIP_Label_43f08ec5-d6d9-4227-8387-ccbfcb3632c4_SiteId">
    <vt:lpwstr>b7872ef0-9a00-4c18-8a4a-c7d25c778a9e</vt:lpwstr>
  </property>
  <property fmtid="{D5CDD505-2E9C-101B-9397-08002B2CF9AE}" pid="7" name="MSIP_Label_43f08ec5-d6d9-4227-8387-ccbfcb3632c4_ActionId">
    <vt:lpwstr>7949dcef-9217-49a9-be16-801985ccf722</vt:lpwstr>
  </property>
  <property fmtid="{D5CDD505-2E9C-101B-9397-08002B2CF9AE}" pid="8" name="MSIP_Label_43f08ec5-d6d9-4227-8387-ccbfcb3632c4_ContentBits">
    <vt:lpwstr>0</vt:lpwstr>
  </property>
</Properties>
</file>